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drawings/drawing3.xml" ContentType="application/vnd.openxmlformats-officedocument.drawing+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xl/python.xml" ContentType="application/vnd.ms-excel.pyth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updateLinks="never" codeName="ThisWorkbook"/>
  <mc:AlternateContent xmlns:mc="http://schemas.openxmlformats.org/markup-compatibility/2006">
    <mc:Choice Requires="x15">
      <x15ac:absPath xmlns:x15ac="http://schemas.microsoft.com/office/spreadsheetml/2010/11/ac" url="D:\20230810緊急作業用\埼玉県薬事\第１段\"/>
    </mc:Choice>
  </mc:AlternateContent>
  <xr:revisionPtr revIDLastSave="0" documentId="13_ncr:1_{FEDCB19F-21F0-4AB4-88DD-3E358F584B9A}" xr6:coauthVersionLast="47" xr6:coauthVersionMax="47" xr10:uidLastSave="{00000000-0000-0000-0000-000000000000}"/>
  <bookViews>
    <workbookView xWindow="-108" yWindow="-108" windowWidth="23256" windowHeight="12456" tabRatio="1000" xr2:uid="{00000000-000D-0000-FFFF-FFFF00000000}"/>
  </bookViews>
  <sheets>
    <sheet name="注意事項" sheetId="68" r:id="rId1"/>
    <sheet name="Sheet1" sheetId="26" state="hidden" r:id="rId2"/>
    <sheet name="取込設定" sheetId="33" state="hidden" r:id="rId3"/>
    <sheet name="業務体制 ②" sheetId="66" state="hidden" r:id="rId4"/>
    <sheet name="業務体制 ② (2)" sheetId="67" state="hidden" r:id="rId5"/>
    <sheet name="コードマスタ" sheetId="5" state="hidden" r:id="rId6"/>
    <sheet name="新_新規_1" sheetId="27" r:id="rId7"/>
    <sheet name="新_新規_2" sheetId="30" r:id="rId8"/>
    <sheet name="新_新規_3" sheetId="56" r:id="rId9"/>
    <sheet name="新_新規_4" sheetId="57" r:id="rId10"/>
    <sheet name="新_更新_1" sheetId="63" r:id="rId11"/>
    <sheet name="新_書換_1" sheetId="43" r:id="rId12"/>
    <sheet name="新_再交付_1" sheetId="44" r:id="rId13"/>
    <sheet name="新_変更_1" sheetId="38" r:id="rId14"/>
    <sheet name="新_変更_2" sheetId="62" r:id="rId15"/>
    <sheet name="新_変更_3" sheetId="37" r:id="rId16"/>
    <sheet name="新_変更_4" sheetId="39" r:id="rId17"/>
    <sheet name="新_廃止_1" sheetId="41" state="hidden" r:id="rId18"/>
    <sheet name="新_休止_1" sheetId="40" state="hidden" r:id="rId19"/>
    <sheet name="新_再開_1" sheetId="42" state="hidden" r:id="rId20"/>
    <sheet name="旧_新規_1" sheetId="31" r:id="rId21"/>
    <sheet name="旧_更新_1" sheetId="64" r:id="rId22"/>
    <sheet name="旧_書換_1" sheetId="49" r:id="rId23"/>
    <sheet name="旧_再交付_1" sheetId="50" r:id="rId24"/>
    <sheet name="旧_変更_1" sheetId="53" r:id="rId25"/>
    <sheet name="旧_変更_2" sheetId="52" r:id="rId26"/>
    <sheet name="旧_変更_3" sheetId="60" r:id="rId27"/>
    <sheet name="Sheet1セル結合前" sheetId="8" state="hidden" r:id="rId28"/>
    <sheet name="Sheet1_TEST" sheetId="21" state="hidden" r:id="rId29"/>
    <sheet name="新_更新_1(未着手)" sheetId="36" state="hidden" r:id="rId30"/>
    <sheet name="新_変更_5" sheetId="61" state="hidden" r:id="rId31"/>
    <sheet name="新_変更_6" sheetId="59" state="hidden" r:id="rId32"/>
    <sheet name="旧_新規_2" sheetId="32" state="hidden" r:id="rId33"/>
    <sheet name="旧_変更_4" sheetId="58" state="hidden" r:id="rId34"/>
    <sheet name="旧_廃止_1" sheetId="47" state="hidden" r:id="rId35"/>
    <sheet name="旧_休止_1" sheetId="46" state="hidden" r:id="rId36"/>
    <sheet name="旧_再開_1" sheetId="48" state="hidden" r:id="rId37"/>
    <sheet name="取込設定_元" sheetId="19" state="hidden" r:id="rId38"/>
  </sheets>
  <externalReferences>
    <externalReference r:id="rId39"/>
    <externalReference r:id="rId40"/>
  </externalReferences>
  <definedNames>
    <definedName name="_xlnm._FilterDatabase" localSheetId="2" hidden="1">取込設定!$A$2:$D$4538</definedName>
    <definedName name="_xlnm._FilterDatabase" localSheetId="37" hidden="1">取込設定_元!$A$2:$U$1177</definedName>
    <definedName name="_Key1" hidden="1">#REF!</definedName>
    <definedName name="_Key2" hidden="1">#REF!</definedName>
    <definedName name="_Order1" hidden="1">255</definedName>
    <definedName name="_Order2" hidden="1">255</definedName>
    <definedName name="_Sort" hidden="1">#REF!</definedName>
    <definedName name="〇">コードマスタ!$N$2:$N$3</definedName>
    <definedName name="aaaa" localSheetId="1" hidden="1">{#N/A,#N/A,FALSE,"Windows";#N/A,#N/A,FALSE,"Windows (2)";#N/A,#N/A,FALSE,"Windows(Note)";#N/A,#N/A,FALSE,"Windows(Note) (2)";#N/A,#N/A,FALSE,"Macintosh";#N/A,#N/A,FALSE,"Macintosh (2)"}</definedName>
    <definedName name="aaaa" localSheetId="21" hidden="1">{#N/A,#N/A,FALSE,"Windows";#N/A,#N/A,FALSE,"Windows (2)";#N/A,#N/A,FALSE,"Windows(Note)";#N/A,#N/A,FALSE,"Windows(Note) (2)";#N/A,#N/A,FALSE,"Macintosh";#N/A,#N/A,FALSE,"Macintosh (2)"}</definedName>
    <definedName name="aaaa" localSheetId="24" hidden="1">{#N/A,#N/A,FALSE,"Windows";#N/A,#N/A,FALSE,"Windows (2)";#N/A,#N/A,FALSE,"Windows(Note)";#N/A,#N/A,FALSE,"Windows(Note) (2)";#N/A,#N/A,FALSE,"Macintosh";#N/A,#N/A,FALSE,"Macintosh (2)"}</definedName>
    <definedName name="aaaa" localSheetId="25" hidden="1">{#N/A,#N/A,FALSE,"Windows";#N/A,#N/A,FALSE,"Windows (2)";#N/A,#N/A,FALSE,"Windows(Note)";#N/A,#N/A,FALSE,"Windows(Note) (2)";#N/A,#N/A,FALSE,"Macintosh";#N/A,#N/A,FALSE,"Macintosh (2)"}</definedName>
    <definedName name="aaaa" localSheetId="2" hidden="1">{#N/A,#N/A,FALSE,"Windows";#N/A,#N/A,FALSE,"Windows (2)";#N/A,#N/A,FALSE,"Windows(Note)";#N/A,#N/A,FALSE,"Windows(Note) (2)";#N/A,#N/A,FALSE,"Macintosh";#N/A,#N/A,FALSE,"Macintosh (2)"}</definedName>
    <definedName name="aaaa" localSheetId="10" hidden="1">{#N/A,#N/A,FALSE,"Windows";#N/A,#N/A,FALSE,"Windows (2)";#N/A,#N/A,FALSE,"Windows(Note)";#N/A,#N/A,FALSE,"Windows(Note) (2)";#N/A,#N/A,FALSE,"Macintosh";#N/A,#N/A,FALSE,"Macintosh (2)"}</definedName>
    <definedName name="aaaa" localSheetId="7" hidden="1">{#N/A,#N/A,FALSE,"Windows";#N/A,#N/A,FALSE,"Windows (2)";#N/A,#N/A,FALSE,"Windows(Note)";#N/A,#N/A,FALSE,"Windows(Note) (2)";#N/A,#N/A,FALSE,"Macintosh";#N/A,#N/A,FALSE,"Macintosh (2)"}</definedName>
    <definedName name="aaaa" localSheetId="13" hidden="1">{#N/A,#N/A,FALSE,"Windows";#N/A,#N/A,FALSE,"Windows (2)";#N/A,#N/A,FALSE,"Windows(Note)";#N/A,#N/A,FALSE,"Windows(Note) (2)";#N/A,#N/A,FALSE,"Macintosh";#N/A,#N/A,FALSE,"Macintosh (2)"}</definedName>
    <definedName name="aaaa" localSheetId="14" hidden="1">{#N/A,#N/A,FALSE,"Windows";#N/A,#N/A,FALSE,"Windows (2)";#N/A,#N/A,FALSE,"Windows(Note)";#N/A,#N/A,FALSE,"Windows(Note) (2)";#N/A,#N/A,FALSE,"Macintosh";#N/A,#N/A,FALSE,"Macintosh (2)"}</definedName>
    <definedName name="aaaa" localSheetId="15" hidden="1">{#N/A,#N/A,FALSE,"Windows";#N/A,#N/A,FALSE,"Windows (2)";#N/A,#N/A,FALSE,"Windows(Note)";#N/A,#N/A,FALSE,"Windows(Note) (2)";#N/A,#N/A,FALSE,"Macintosh";#N/A,#N/A,FALSE,"Macintosh (2)"}</definedName>
    <definedName name="aaaa" localSheetId="16" hidden="1">{#N/A,#N/A,FALSE,"Windows";#N/A,#N/A,FALSE,"Windows (2)";#N/A,#N/A,FALSE,"Windows(Note)";#N/A,#N/A,FALSE,"Windows(Note) (2)";#N/A,#N/A,FALSE,"Macintosh";#N/A,#N/A,FALSE,"Macintosh (2)"}</definedName>
    <definedName name="aaaa" localSheetId="0" hidden="1">{#N/A,#N/A,FALSE,"Windows";#N/A,#N/A,FALSE,"Windows (2)";#N/A,#N/A,FALSE,"Windows(Note)";#N/A,#N/A,FALSE,"Windows(Note) (2)";#N/A,#N/A,FALSE,"Macintosh";#N/A,#N/A,FALSE,"Macintosh (2)"}</definedName>
    <definedName name="aaaa" hidden="1">{#N/A,#N/A,FALSE,"Windows";#N/A,#N/A,FALSE,"Windows (2)";#N/A,#N/A,FALSE,"Windows(Note)";#N/A,#N/A,FALSE,"Windows(Note) (2)";#N/A,#N/A,FALSE,"Macintosh";#N/A,#N/A,FALSE,"Macintosh (2)"}</definedName>
    <definedName name="Access_Button" hidden="1">"機器構成_ver7_List"</definedName>
    <definedName name="AccessDatabase" hidden="1">"B:\My Documents\富山\機器構成\機器構成.mdb"</definedName>
    <definedName name="bbbb" hidden="1">{#N/A,#N/A,FALSE,"Windows";#N/A,#N/A,FALSE,"Windows (2)";#N/A,#N/A,FALSE,"Windows(Note)";#N/A,#N/A,FALSE,"Windows(Note) (2)";#N/A,#N/A,FALSE,"Macintosh";#N/A,#N/A,FALSE,"Macintosh (2)"}</definedName>
    <definedName name="get.cellcolor" localSheetId="3">'業務体制 ②'!#REF!</definedName>
    <definedName name="get.cellcolor" localSheetId="4">'業務体制 ② (2)'!#REF!</definedName>
    <definedName name="get.cellcolor">#REF!</definedName>
    <definedName name="HTML_CodePage" hidden="1">932</definedName>
    <definedName name="HTML_Control" localSheetId="1" hidden="1">{"'100DPro'!$A$1:$H$149"}</definedName>
    <definedName name="HTML_Control" localSheetId="21" hidden="1">{"'100DPro'!$A$1:$H$149"}</definedName>
    <definedName name="HTML_Control" localSheetId="24" hidden="1">{"'100DPro'!$A$1:$H$149"}</definedName>
    <definedName name="HTML_Control" localSheetId="25" hidden="1">{"'100DPro'!$A$1:$H$149"}</definedName>
    <definedName name="HTML_Control" localSheetId="2" hidden="1">{"'100DPro'!$A$1:$H$149"}</definedName>
    <definedName name="HTML_Control" localSheetId="10" hidden="1">{"'100DPro'!$A$1:$H$149"}</definedName>
    <definedName name="HTML_Control" localSheetId="7" hidden="1">{"'100DPro'!$A$1:$H$149"}</definedName>
    <definedName name="HTML_Control" localSheetId="13" hidden="1">{"'100DPro'!$A$1:$H$149"}</definedName>
    <definedName name="HTML_Control" localSheetId="14" hidden="1">{"'100DPro'!$A$1:$H$149"}</definedName>
    <definedName name="HTML_Control" localSheetId="15" hidden="1">{"'100DPro'!$A$1:$H$149"}</definedName>
    <definedName name="HTML_Control" localSheetId="16" hidden="1">{"'100DPro'!$A$1:$H$149"}</definedName>
    <definedName name="HTML_Control" localSheetId="0" hidden="1">{"'100DPro'!$A$1:$H$149"}</definedName>
    <definedName name="HTML_Control" hidden="1">{"'100DPro'!$A$1:$H$149"}</definedName>
    <definedName name="HTML_Control1" hidden="1">{"'100DPro'!$A$1:$H$149"}</definedName>
    <definedName name="HTML_Description" hidden="1">""</definedName>
    <definedName name="HTML_Email" hidden="1">""</definedName>
    <definedName name="HTML_Header" hidden="1">""</definedName>
    <definedName name="HTML_LastUpdate" hidden="1">"97/10/01"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"H:\common\58PRICE\H9-10\HTML\100DPro.htm"</definedName>
    <definedName name="HTML_Title" hidden="1">"100DPro"</definedName>
    <definedName name="ITOO" localSheetId="1" hidden="1">{#N/A,#N/A,FALSE,"Windows";#N/A,#N/A,FALSE,"Windows (2)";#N/A,#N/A,FALSE,"Windows(Note)";#N/A,#N/A,FALSE,"Windows(Note) (2)";#N/A,#N/A,FALSE,"Macintosh";#N/A,#N/A,FALSE,"Macintosh (2)"}</definedName>
    <definedName name="ITOO" localSheetId="21" hidden="1">{#N/A,#N/A,FALSE,"Windows";#N/A,#N/A,FALSE,"Windows (2)";#N/A,#N/A,FALSE,"Windows(Note)";#N/A,#N/A,FALSE,"Windows(Note) (2)";#N/A,#N/A,FALSE,"Macintosh";#N/A,#N/A,FALSE,"Macintosh (2)"}</definedName>
    <definedName name="ITOO" localSheetId="24" hidden="1">{#N/A,#N/A,FALSE,"Windows";#N/A,#N/A,FALSE,"Windows (2)";#N/A,#N/A,FALSE,"Windows(Note)";#N/A,#N/A,FALSE,"Windows(Note) (2)";#N/A,#N/A,FALSE,"Macintosh";#N/A,#N/A,FALSE,"Macintosh (2)"}</definedName>
    <definedName name="ITOO" localSheetId="25" hidden="1">{#N/A,#N/A,FALSE,"Windows";#N/A,#N/A,FALSE,"Windows (2)";#N/A,#N/A,FALSE,"Windows(Note)";#N/A,#N/A,FALSE,"Windows(Note) (2)";#N/A,#N/A,FALSE,"Macintosh";#N/A,#N/A,FALSE,"Macintosh (2)"}</definedName>
    <definedName name="ITOO" localSheetId="2" hidden="1">{#N/A,#N/A,FALSE,"Windows";#N/A,#N/A,FALSE,"Windows (2)";#N/A,#N/A,FALSE,"Windows(Note)";#N/A,#N/A,FALSE,"Windows(Note) (2)";#N/A,#N/A,FALSE,"Macintosh";#N/A,#N/A,FALSE,"Macintosh (2)"}</definedName>
    <definedName name="ITOO" localSheetId="10" hidden="1">{#N/A,#N/A,FALSE,"Windows";#N/A,#N/A,FALSE,"Windows (2)";#N/A,#N/A,FALSE,"Windows(Note)";#N/A,#N/A,FALSE,"Windows(Note) (2)";#N/A,#N/A,FALSE,"Macintosh";#N/A,#N/A,FALSE,"Macintosh (2)"}</definedName>
    <definedName name="ITOO" localSheetId="7" hidden="1">{#N/A,#N/A,FALSE,"Windows";#N/A,#N/A,FALSE,"Windows (2)";#N/A,#N/A,FALSE,"Windows(Note)";#N/A,#N/A,FALSE,"Windows(Note) (2)";#N/A,#N/A,FALSE,"Macintosh";#N/A,#N/A,FALSE,"Macintosh (2)"}</definedName>
    <definedName name="ITOO" localSheetId="13" hidden="1">{#N/A,#N/A,FALSE,"Windows";#N/A,#N/A,FALSE,"Windows (2)";#N/A,#N/A,FALSE,"Windows(Note)";#N/A,#N/A,FALSE,"Windows(Note) (2)";#N/A,#N/A,FALSE,"Macintosh";#N/A,#N/A,FALSE,"Macintosh (2)"}</definedName>
    <definedName name="ITOO" localSheetId="14" hidden="1">{#N/A,#N/A,FALSE,"Windows";#N/A,#N/A,FALSE,"Windows (2)";#N/A,#N/A,FALSE,"Windows(Note)";#N/A,#N/A,FALSE,"Windows(Note) (2)";#N/A,#N/A,FALSE,"Macintosh";#N/A,#N/A,FALSE,"Macintosh (2)"}</definedName>
    <definedName name="ITOO" localSheetId="15" hidden="1">{#N/A,#N/A,FALSE,"Windows";#N/A,#N/A,FALSE,"Windows (2)";#N/A,#N/A,FALSE,"Windows(Note)";#N/A,#N/A,FALSE,"Windows(Note) (2)";#N/A,#N/A,FALSE,"Macintosh";#N/A,#N/A,FALSE,"Macintosh (2)"}</definedName>
    <definedName name="ITOO" localSheetId="16" hidden="1">{#N/A,#N/A,FALSE,"Windows";#N/A,#N/A,FALSE,"Windows (2)";#N/A,#N/A,FALSE,"Windows(Note)";#N/A,#N/A,FALSE,"Windows(Note) (2)";#N/A,#N/A,FALSE,"Macintosh";#N/A,#N/A,FALSE,"Macintosh (2)"}</definedName>
    <definedName name="ITOO" localSheetId="0" hidden="1">{#N/A,#N/A,FALSE,"Windows";#N/A,#N/A,FALSE,"Windows (2)";#N/A,#N/A,FALSE,"Windows(Note)";#N/A,#N/A,FALSE,"Windows(Note) (2)";#N/A,#N/A,FALSE,"Macintosh";#N/A,#N/A,FALSE,"Macintosh (2)"}</definedName>
    <definedName name="ITOO" hidden="1">{#N/A,#N/A,FALSE,"Windows";#N/A,#N/A,FALSE,"Windows (2)";#N/A,#N/A,FALSE,"Windows(Note)";#N/A,#N/A,FALSE,"Windows(Note) (2)";#N/A,#N/A,FALSE,"Macintosh";#N/A,#N/A,FALSE,"Macintosh (2)"}</definedName>
    <definedName name="NM_その他情報_旧管理番号" localSheetId="1">Sheet1!$R$298</definedName>
    <definedName name="NM_その他情報_種類" localSheetId="1">Sheet1!$AB$283</definedName>
    <definedName name="NM_その他情報_放射性医薬品" localSheetId="1">Sheet1!$O$284</definedName>
    <definedName name="NM_その他情報_麻薬小売業" localSheetId="1">Sheet1!$O$281</definedName>
    <definedName name="NM_その他情報_麻薬小売業者間譲渡" localSheetId="1">Sheet1!$AC$281</definedName>
    <definedName name="NM_その他情報_予備" localSheetId="1">Sheet1!$O$305</definedName>
    <definedName name="NM_その他情報_予備１" localSheetId="1">Sheet1!$R$286</definedName>
    <definedName name="NM_その他情報_予備１_キャッシュレス" localSheetId="1">Sheet1!$O$302</definedName>
    <definedName name="NM_その他情報_予備２" localSheetId="1">Sheet1!$R$289</definedName>
    <definedName name="NM_その他情報_予備２_チェック" localSheetId="1">Sheet1!$Y$302</definedName>
    <definedName name="NM_その他情報_予備３" localSheetId="1">Sheet1!$R$292</definedName>
    <definedName name="NM_その他情報_予備３_チェック" localSheetId="1">Sheet1!$AH$302</definedName>
    <definedName name="NM_その他情報_予備４" localSheetId="1">Sheet1!$R$295</definedName>
    <definedName name="NM_その他情報_予備４_チェック" localSheetId="1">Sheet1!$O$305</definedName>
    <definedName name="NM_その他情報_予備５_チェック" localSheetId="1">Sheet1!$Y$305</definedName>
    <definedName name="NM_許可情報_休止年月日_月" localSheetId="1">Sheet1!$AL$20</definedName>
    <definedName name="NM_許可情報_休止年月日_元号" localSheetId="1">Sheet1!$AG$20</definedName>
    <definedName name="NM_許可情報_休止年月日_日" localSheetId="1">Sheet1!$AN$20</definedName>
    <definedName name="NM_許可情報_休止年月日_年" localSheetId="1">Sheet1!$AJ$20</definedName>
    <definedName name="NM_許可情報_許可番号" localSheetId="1">Sheet1!$P$13</definedName>
    <definedName name="NM_許可情報_再開年月日_月" localSheetId="1">Sheet1!$AL$23</definedName>
    <definedName name="NM_許可情報_再開年月日_元号" localSheetId="1">Sheet1!$AG$23</definedName>
    <definedName name="NM_許可情報_再開年月日_日" localSheetId="1">Sheet1!$AN$23</definedName>
    <definedName name="NM_許可情報_再開年月日_年" localSheetId="1">Sheet1!$AJ$23</definedName>
    <definedName name="NM_許可情報_再交付年月日_月" localSheetId="1">Sheet1!$V$26</definedName>
    <definedName name="NM_許可情報_再交付年月日_元号" localSheetId="1">Sheet1!$Q$26</definedName>
    <definedName name="NM_許可情報_再交付年月日_日" localSheetId="1">Sheet1!$X$26</definedName>
    <definedName name="NM_許可情報_再交付年月日_年" localSheetId="1">Sheet1!$T$26</definedName>
    <definedName name="NM_許可情報_事由_その他" localSheetId="1">Sheet1!$M$56</definedName>
    <definedName name="NM_許可情報_事由_営業日・営業時間" localSheetId="1">Sheet1!$AA$47</definedName>
    <definedName name="NM_許可情報_事由_改築" localSheetId="1">Sheet1!$M$32</definedName>
    <definedName name="NM_許可情報_事由_開設者氏名" localSheetId="1">Sheet1!$AE$35</definedName>
    <definedName name="NM_許可情報_事由_開設者住所" localSheetId="1">Sheet1!$M$38</definedName>
    <definedName name="NM_許可情報_事由_開設者変更" localSheetId="1">Sheet1!$X$29</definedName>
    <definedName name="NM_許可情報_事由_完全廃業" localSheetId="1">Sheet1!$M$59</definedName>
    <definedName name="NM_許可情報_事由_管理者" localSheetId="1">Sheet1!$X$38</definedName>
    <definedName name="NM_許可情報_事由_管理者勤務時間" localSheetId="1">Sheet1!$M$41</definedName>
    <definedName name="NM_許可情報_事由_管理者氏名" localSheetId="1">Sheet1!$AE$38</definedName>
    <definedName name="NM_許可情報_事由_管理者住所" localSheetId="1">Sheet1!$AK$38</definedName>
    <definedName name="NM_許可情報_事由_期限切れ" localSheetId="1">Sheet1!$S$59</definedName>
    <definedName name="NM_許可情報_事由_業態変更" localSheetId="1">Sheet1!$AE$29</definedName>
    <definedName name="NM_許可情報_事由_健康サポート薬局" localSheetId="1">Sheet1!$X$53</definedName>
    <definedName name="NM_許可情報_事由_兼営事業" localSheetId="1">Sheet1!$M$47</definedName>
    <definedName name="NM_許可情報_事由_更新切れ" localSheetId="1">Sheet1!$S$32</definedName>
    <definedName name="NM_許可情報_事由_構造設備" localSheetId="1">Sheet1!$M$44</definedName>
    <definedName name="NM_許可情報_事由_構造設備_調剤室" localSheetId="1">Sheet1!$S$44</definedName>
    <definedName name="NM_許可情報_事由_構造設備_無菌調剤室共同利用" localSheetId="1">Sheet1!$AA$44</definedName>
    <definedName name="NM_許可情報_事由_従事者" localSheetId="1">Sheet1!$M$35</definedName>
    <definedName name="NM_許可情報_事由_従事者勤務時間" localSheetId="1">Sheet1!$X$35</definedName>
    <definedName name="NM_許可情報_事由_従事者氏名" localSheetId="1">Sheet1!$S$35</definedName>
    <definedName name="NM_許可情報_事由_新規" localSheetId="1">Sheet1!$M$29</definedName>
    <definedName name="NM_許可情報_事由_申請届出の内容" localSheetId="1">Sheet1!$P$61</definedName>
    <definedName name="NM_許可情報_事由_店舗移転" localSheetId="1">Sheet1!$S$29</definedName>
    <definedName name="NM_許可情報_事由_店舗名称" localSheetId="1">Sheet1!$S$38</definedName>
    <definedName name="NM_許可情報_事由_特定販売の実施に関する事項" localSheetId="1">Sheet1!$M$53</definedName>
    <definedName name="NM_許可情報_事由_特定販売の実施の有無" localSheetId="1">Sheet1!$X$50</definedName>
    <definedName name="NM_許可情報_事由_販売・授与する医薬品の区分" localSheetId="1">Sheet1!$M$50</definedName>
    <definedName name="NM_許可情報_事由_放射性医薬品の種類" localSheetId="1">Sheet1!$S$47</definedName>
    <definedName name="NM_許可情報_事由_法人切り替え" localSheetId="1">Sheet1!$AK$29</definedName>
    <definedName name="NM_許可情報_事由_役員" localSheetId="1">Sheet1!$AK$35</definedName>
    <definedName name="NM_許可情報_事由_薬剤師不在時間の有無" localSheetId="1">Sheet1!$AE$53</definedName>
    <definedName name="NM_許可情報_書換年月日_月" localSheetId="1">Sheet1!$V$23</definedName>
    <definedName name="NM_許可情報_書換年月日_元号" localSheetId="1">Sheet1!$Q$23</definedName>
    <definedName name="NM_許可情報_書換年月日_日" localSheetId="1">Sheet1!$X$23</definedName>
    <definedName name="NM_許可情報_書換年月日_年" localSheetId="1">Sheet1!$T$23</definedName>
    <definedName name="NM_許可情報_申請届出年月日_月" localSheetId="1">Sheet1!$V$17</definedName>
    <definedName name="NM_許可情報_申請届出年月日_元号" localSheetId="1">Sheet1!$Q$17</definedName>
    <definedName name="NM_許可情報_申請届出年月日_日" localSheetId="1">Sheet1!$X$17</definedName>
    <definedName name="NM_許可情報_申請届出年月日_年" localSheetId="1">Sheet1!$T$17</definedName>
    <definedName name="NM_許可情報_廃止年月日_月" localSheetId="1">Sheet1!$V$20</definedName>
    <definedName name="NM_許可情報_廃止年月日_元号" localSheetId="1">Sheet1!$Q$20</definedName>
    <definedName name="NM_許可情報_廃止年月日_日" localSheetId="1">Sheet1!$X$20</definedName>
    <definedName name="NM_許可情報_廃止年月日_年" localSheetId="1">Sheet1!$T$20</definedName>
    <definedName name="NM_許可情報_変更年月日_月" localSheetId="1">Sheet1!$AL$17</definedName>
    <definedName name="NM_許可情報_変更年月日_元号" localSheetId="1">Sheet1!$AG$17</definedName>
    <definedName name="NM_許可情報_変更年月日_日" localSheetId="1">Sheet1!$AN$17</definedName>
    <definedName name="NM_許可情報_変更年月日_年" localSheetId="1">Sheet1!$AJ$17</definedName>
    <definedName name="NM_業態コード" localSheetId="2">取込設定!$B$1</definedName>
    <definedName name="NM_業態コード" localSheetId="37">取込設定_元!$B$1</definedName>
    <definedName name="NM_個別情報_その他営業日" localSheetId="1">Sheet1!$J$7558</definedName>
    <definedName name="NM_個別情報_その他休業日" localSheetId="1">Sheet1!$J$7561</definedName>
    <definedName name="NM_個別情報_医薬品販売時間_うち休憩時間_火_開始" localSheetId="1">Sheet1!$N$7526</definedName>
    <definedName name="NM_個別情報_医薬品販売時間_うち休憩時間_火_終了" localSheetId="1">Sheet1!$P$7526</definedName>
    <definedName name="NM_個別情報_医薬品販売時間_うち休憩時間_金_開始" localSheetId="1">Sheet1!$Z$7526</definedName>
    <definedName name="NM_個別情報_医薬品販売時間_うち休憩時間_金_終了" localSheetId="1">Sheet1!$AB$7526</definedName>
    <definedName name="NM_個別情報_医薬品販売時間_うち休憩時間_月_開始" localSheetId="1">Sheet1!$J$7526</definedName>
    <definedName name="NM_個別情報_医薬品販売時間_うち休憩時間_月_終了" localSheetId="1">Sheet1!$L$7526</definedName>
    <definedName name="NM_個別情報_医薬品販売時間_うち休憩時間_月_祝日" localSheetId="1">Sheet1!$AN$7526</definedName>
    <definedName name="NM_個別情報_医薬品販売時間_うち休憩時間_祝日_開始" localSheetId="1">Sheet1!$AL$7526</definedName>
    <definedName name="NM_個別情報_医薬品販売時間_うち休憩時間_水_開始" localSheetId="1">Sheet1!$R$7526</definedName>
    <definedName name="NM_個別情報_医薬品販売時間_うち休憩時間_水_終了" localSheetId="1">Sheet1!$T$7526</definedName>
    <definedName name="NM_個別情報_医薬品販売時間_うち休憩時間_土_開始" localSheetId="1">Sheet1!$AD$7526</definedName>
    <definedName name="NM_個別情報_医薬品販売時間_うち休憩時間_土_終了" localSheetId="1">Sheet1!$AF$7526</definedName>
    <definedName name="NM_個別情報_医薬品販売時間_うち休憩時間_日_開始" localSheetId="1">Sheet1!$AH$7526</definedName>
    <definedName name="NM_個別情報_医薬品販売時間_うち休憩時間_日_終了" localSheetId="1">Sheet1!$AJ$7526</definedName>
    <definedName name="NM_個別情報_医薬品販売時間_うち休憩時間_木_開始" localSheetId="1">Sheet1!$V$7526</definedName>
    <definedName name="NM_個別情報_医薬品販売時間_うち休憩時間_木_終了" localSheetId="1">Sheet1!$X$7526</definedName>
    <definedName name="NM_個別情報_医薬品販売時間_火_開始" localSheetId="1">Sheet1!$N$7523</definedName>
    <definedName name="NM_個別情報_医薬品販売時間_火_終了" localSheetId="1">Sheet1!$P$7523</definedName>
    <definedName name="NM_個別情報_医薬品販売時間_金_開始" localSheetId="1">Sheet1!$Z$7523</definedName>
    <definedName name="NM_個別情報_医薬品販売時間_金_終了" localSheetId="1">Sheet1!$AB$7523</definedName>
    <definedName name="NM_個別情報_医薬品販売時間_月_開始" localSheetId="1">Sheet1!$J$7523</definedName>
    <definedName name="NM_個別情報_医薬品販売時間_月_終了" localSheetId="1">Sheet1!$L$7523</definedName>
    <definedName name="NM_個別情報_医薬品販売時間_週_小数1" localSheetId="1">Sheet1!$AG$7552</definedName>
    <definedName name="NM_個別情報_医薬品販売時間_週_整数1" localSheetId="1">Sheet1!$AC$7552</definedName>
    <definedName name="NM_個別情報_医薬品販売時間_週_整数2" localSheetId="1">Sheet1!$AD$7552</definedName>
    <definedName name="NM_個別情報_医薬品販売時間_週_整数3" localSheetId="1">Sheet1!$AE$7552</definedName>
    <definedName name="NM_個別情報_医薬品販売時間_祝日_開始" localSheetId="1">Sheet1!$AL$7523</definedName>
    <definedName name="NM_個別情報_医薬品販売時間_祝日_終了" localSheetId="1">Sheet1!$AN$7523</definedName>
    <definedName name="NM_個別情報_医薬品販売時間_水_開始" localSheetId="1">Sheet1!$R$7523</definedName>
    <definedName name="NM_個別情報_医薬品販売時間_水_終了" localSheetId="1">Sheet1!$T$7523</definedName>
    <definedName name="NM_個別情報_医薬品販売時間_土_開始" localSheetId="1">Sheet1!$AD$7523</definedName>
    <definedName name="NM_個別情報_医薬品販売時間_土_終了" localSheetId="1">Sheet1!$AF$7523</definedName>
    <definedName name="NM_個別情報_医薬品販売時間_日_開始" localSheetId="1">Sheet1!$AH$7523</definedName>
    <definedName name="NM_個別情報_医薬品販売時間_日_終了" localSheetId="1">Sheet1!$AJ$7523</definedName>
    <definedName name="NM_個別情報_医薬品販売時間_木_開始" localSheetId="1">Sheet1!$V$7523</definedName>
    <definedName name="NM_個別情報_医薬品販売時間_木_終了" localSheetId="1">Sheet1!$X$7523</definedName>
    <definedName name="NM_個別情報_営業時間_うち休憩時間_火_開始" localSheetId="1">Sheet1!$N$7520</definedName>
    <definedName name="NM_個別情報_営業時間_うち休憩時間_火_終了" localSheetId="1">Sheet1!$P$7520</definedName>
    <definedName name="NM_個別情報_営業時間_うち休憩時間_金_開始" localSheetId="1">Sheet1!$Z$7520</definedName>
    <definedName name="NM_個別情報_営業時間_うち休憩時間_金_終了" localSheetId="1">Sheet1!$AB$7520</definedName>
    <definedName name="NM_個別情報_営業時間_うち休憩時間_月_開始" localSheetId="1">Sheet1!$J$7520</definedName>
    <definedName name="NM_個別情報_営業時間_うち休憩時間_月_終了" localSheetId="1">Sheet1!$L$7520</definedName>
    <definedName name="NM_個別情報_営業時間_うち休憩時間_祝日_開始" localSheetId="1">Sheet1!$AL$7520</definedName>
    <definedName name="NM_個別情報_営業時間_うち休憩時間_祝日_終了" localSheetId="1">Sheet1!$AN$7520</definedName>
    <definedName name="NM_個別情報_営業時間_うち休憩時間_水_開始" localSheetId="1">Sheet1!$R$7520</definedName>
    <definedName name="NM_個別情報_営業時間_うち休憩時間_水_終了" localSheetId="1">Sheet1!$T$7520</definedName>
    <definedName name="NM_個別情報_営業時間_うち休憩時間_土_開始" localSheetId="1">Sheet1!$AD$7520</definedName>
    <definedName name="NM_個別情報_営業時間_うち休憩時間_土_終了" localSheetId="1">Sheet1!$AF$7520</definedName>
    <definedName name="NM_個別情報_営業時間_うち休憩時間_日_開始" localSheetId="1">Sheet1!$AH$7520</definedName>
    <definedName name="NM_個別情報_営業時間_うち休憩時間_日_終了" localSheetId="1">Sheet1!$AJ$7520</definedName>
    <definedName name="NM_個別情報_営業時間_うち休憩時間_木_開始" localSheetId="1">Sheet1!$V$7520</definedName>
    <definedName name="NM_個別情報_営業時間_うち休憩時間_木_終了" localSheetId="1">Sheet1!$X$7520</definedName>
    <definedName name="NM_個別情報_営業時間_火_開始" localSheetId="1">Sheet1!$N$7517</definedName>
    <definedName name="NM_個別情報_営業時間_火_終了" localSheetId="1">Sheet1!$P$7517</definedName>
    <definedName name="NM_個別情報_営業時間_金_開始" localSheetId="1">Sheet1!$Z$7517</definedName>
    <definedName name="NM_個別情報_営業時間_金_終了" localSheetId="1">Sheet1!$AB$7517</definedName>
    <definedName name="NM_個別情報_営業時間_月_開始" localSheetId="1">Sheet1!$J$7517</definedName>
    <definedName name="NM_個別情報_営業時間_月_終了" localSheetId="1">Sheet1!$L$7517</definedName>
    <definedName name="NM_個別情報_営業時間_週_小数1" localSheetId="1">Sheet1!$N$7552</definedName>
    <definedName name="NM_個別情報_営業時間_週_整数1" localSheetId="1">Sheet1!$J$7552</definedName>
    <definedName name="NM_個別情報_営業時間_週_整数2" localSheetId="1">Sheet1!$K$7552</definedName>
    <definedName name="NM_個別情報_営業時間_週_整数3" localSheetId="1">Sheet1!$L$7552</definedName>
    <definedName name="NM_個別情報_営業時間_祝日_開始" localSheetId="1">Sheet1!$AL$7517</definedName>
    <definedName name="NM_個別情報_営業時間_祝日_終了" localSheetId="1">Sheet1!$AN$7517</definedName>
    <definedName name="NM_個別情報_営業時間_水_開始" localSheetId="1">Sheet1!$R$7517</definedName>
    <definedName name="NM_個別情報_営業時間_水_終了" localSheetId="1">Sheet1!$T$7517</definedName>
    <definedName name="NM_個別情報_営業時間_土_開始" localSheetId="1">Sheet1!$AD$7517</definedName>
    <definedName name="NM_個別情報_営業時間_土_終了" localSheetId="1">Sheet1!$AF$7517</definedName>
    <definedName name="NM_個別情報_営業時間_日_開始" localSheetId="1">Sheet1!$AH$7517</definedName>
    <definedName name="NM_個別情報_営業時間_日_終了" localSheetId="1">Sheet1!$AJ$7517</definedName>
    <definedName name="NM_個別情報_営業時間_木_開始" localSheetId="1">Sheet1!$V$7517</definedName>
    <definedName name="NM_個別情報_営業時間_木_終了" localSheetId="1">Sheet1!$X$7517</definedName>
    <definedName name="NM_個別情報_取扱品目_一括指定_佐賀県" localSheetId="1">Sheet1!$AA$7586</definedName>
    <definedName name="NM_個別情報_取扱品目_一括指定_滋賀県" localSheetId="1">Sheet1!$S$7586</definedName>
    <definedName name="NM_個別情報_取扱品目_一括指定_奈良県" localSheetId="1">Sheet1!$K$7586</definedName>
    <definedName name="NM_個別情報_取扱品目_一括指定_富山県" localSheetId="1">Sheet1!$C$7586</definedName>
    <definedName name="NM_個別情報_取扱品目_個別指定" localSheetId="1">Sheet1!$C$7589</definedName>
    <definedName name="NM_個別情報_取扱品目その他" localSheetId="1">Sheet1!$J$7579</definedName>
    <definedName name="NM_個別情報_相談・緊急時の連絡先" localSheetId="1">Sheet1!$J$7564</definedName>
    <definedName name="NM_個別情報_第１類医薬品販売時間_うち休憩時間_火_開始" localSheetId="1">Sheet1!$N$7532</definedName>
    <definedName name="NM_個別情報_第１類医薬品販売時間_うち休憩時間_火_終了" localSheetId="1">Sheet1!$P$7532</definedName>
    <definedName name="NM_個別情報_第１類医薬品販売時間_うち休憩時間_金_開始" localSheetId="1">Sheet1!$Z$7532</definedName>
    <definedName name="NM_個別情報_第１類医薬品販売時間_うち休憩時間_金_終了" localSheetId="1">Sheet1!$AB$7532</definedName>
    <definedName name="NM_個別情報_第１類医薬品販売時間_うち休憩時間_月_開始" localSheetId="1">Sheet1!$J$7532</definedName>
    <definedName name="NM_個別情報_第１類医薬品販売時間_うち休憩時間_月_終了" localSheetId="1">Sheet1!$L$7532</definedName>
    <definedName name="NM_個別情報_第１類医薬品販売時間_うち休憩時間_祝日_開始" localSheetId="1">Sheet1!$AL$7532</definedName>
    <definedName name="NM_個別情報_第１類医薬品販売時間_うち休憩時間_祝日_終了" localSheetId="1">Sheet1!$AN$7532</definedName>
    <definedName name="NM_個別情報_第１類医薬品販売時間_うち休憩時間_水_開始" localSheetId="1">Sheet1!$R$7532</definedName>
    <definedName name="NM_個別情報_第１類医薬品販売時間_うち休憩時間_水_終了" localSheetId="1">Sheet1!$T$7532</definedName>
    <definedName name="NM_個別情報_第１類医薬品販売時間_うち休憩時間_土_開始" localSheetId="1">Sheet1!$AD$7532</definedName>
    <definedName name="NM_個別情報_第１類医薬品販売時間_うち休憩時間_土_終了" localSheetId="1">Sheet1!$AF$7532</definedName>
    <definedName name="NM_個別情報_第１類医薬品販売時間_うち休憩時間_日_開始" localSheetId="1">Sheet1!$AH$7532</definedName>
    <definedName name="NM_個別情報_第１類医薬品販売時間_うち休憩時間_日_終了" localSheetId="1">Sheet1!$AJ$7532</definedName>
    <definedName name="NM_個別情報_第１類医薬品販売時間_うち休憩時間_木_開始" localSheetId="1">Sheet1!$V$7532</definedName>
    <definedName name="NM_個別情報_第１類医薬品販売時間_うち休憩時間_木_終了" localSheetId="1">Sheet1!$X$7532</definedName>
    <definedName name="NM_個別情報_第１類医薬品販売時間_火_開始" localSheetId="1">Sheet1!$N$7529</definedName>
    <definedName name="NM_個別情報_第１類医薬品販売時間_火_終了" localSheetId="1">Sheet1!$P$7529</definedName>
    <definedName name="NM_個別情報_第１類医薬品販売時間_金_開始" localSheetId="1">Sheet1!$Z$7529</definedName>
    <definedName name="NM_個別情報_第１類医薬品販売時間_金_終了" localSheetId="1">Sheet1!$AB$7529</definedName>
    <definedName name="NM_個別情報_第１類医薬品販売時間_月_開始" localSheetId="1">Sheet1!$J$7529</definedName>
    <definedName name="NM_個別情報_第１類医薬品販売時間_月_終了" localSheetId="1">Sheet1!$L$7529</definedName>
    <definedName name="NM_個別情報_第１類医薬品販売時間_週_小数1" localSheetId="1">Sheet1!$N$7555</definedName>
    <definedName name="NM_個別情報_第１類医薬品販売時間_週_整数1" localSheetId="1">Sheet1!$J$7555</definedName>
    <definedName name="NM_個別情報_第１類医薬品販売時間_週_整数2" localSheetId="1">Sheet1!$K$7555</definedName>
    <definedName name="NM_個別情報_第１類医薬品販売時間_週_整数3" localSheetId="1">Sheet1!$L$7555</definedName>
    <definedName name="NM_個別情報_第１類医薬品販売時間_祝日_開始" localSheetId="1">Sheet1!$AL$7529</definedName>
    <definedName name="NM_個別情報_第１類医薬品販売時間_祝日_終了" localSheetId="1">Sheet1!$AN$7529</definedName>
    <definedName name="NM_個別情報_第１類医薬品販売時間_水_開始" localSheetId="1">Sheet1!$R$7529</definedName>
    <definedName name="NM_個別情報_第１類医薬品販売時間_水_終了" localSheetId="1">Sheet1!$T$7529</definedName>
    <definedName name="NM_個別情報_第１類医薬品販売時間_土_開始" localSheetId="1">Sheet1!$AD$7529</definedName>
    <definedName name="NM_個別情報_第１類医薬品販売時間_土_終了" localSheetId="1">Sheet1!$AF$7529</definedName>
    <definedName name="NM_個別情報_第１類医薬品販売時間_日_開始" localSheetId="1">Sheet1!$AH$7529</definedName>
    <definedName name="NM_個別情報_第１類医薬品販売時間_日_終了" localSheetId="1">Sheet1!$AJ$7529</definedName>
    <definedName name="NM_個別情報_第１類医薬品販売時間_木_開始" localSheetId="1">Sheet1!$V$7529</definedName>
    <definedName name="NM_個別情報_第１類医薬品販売時間_木_終了" localSheetId="1">Sheet1!$X$7529</definedName>
    <definedName name="NM_個別情報_登録販売者滞在時間_うち休憩時間_火_開始" localSheetId="1">Sheet1!$N$7547</definedName>
    <definedName name="NM_個別情報_登録販売者滞在時間_うち休憩時間_火_終了" localSheetId="1">Sheet1!$P$7547</definedName>
    <definedName name="NM_個別情報_登録販売者滞在時間_うち休憩時間_金_開始" localSheetId="1">Sheet1!$Z$7547</definedName>
    <definedName name="NM_個別情報_登録販売者滞在時間_うち休憩時間_金_終了" localSheetId="1">Sheet1!$AB$7547</definedName>
    <definedName name="NM_個別情報_登録販売者滞在時間_うち休憩時間_月_開始" localSheetId="1">Sheet1!$J$7547</definedName>
    <definedName name="NM_個別情報_登録販売者滞在時間_うち休憩時間_月_終了" localSheetId="1">Sheet1!$L$7547</definedName>
    <definedName name="NM_個別情報_登録販売者滞在時間_うち休憩時間_祝日_開始" localSheetId="1">Sheet1!$AL$7547</definedName>
    <definedName name="NM_個別情報_登録販売者滞在時間_うち休憩時間_祝日_終了" localSheetId="1">Sheet1!$AN$7547</definedName>
    <definedName name="NM_個別情報_登録販売者滞在時間_うち休憩時間_水_開始" localSheetId="1">Sheet1!$R$7547</definedName>
    <definedName name="NM_個別情報_登録販売者滞在時間_うち休憩時間_水_終了" localSheetId="1">Sheet1!$T$7547</definedName>
    <definedName name="NM_個別情報_登録販売者滞在時間_うち休憩時間_土_開始" localSheetId="1">Sheet1!$AD$7547</definedName>
    <definedName name="NM_個別情報_登録販売者滞在時間_うち休憩時間_土_終了" localSheetId="1">Sheet1!$AF$7547</definedName>
    <definedName name="NM_個別情報_登録販売者滞在時間_うち休憩時間_日_開始" localSheetId="1">Sheet1!$AH$7547</definedName>
    <definedName name="NM_個別情報_登録販売者滞在時間_うち休憩時間_日_終了" localSheetId="1">Sheet1!$AJ$7547</definedName>
    <definedName name="NM_個別情報_登録販売者滞在時間_うち休憩時間_木_開始" localSheetId="1">Sheet1!$V$7547</definedName>
    <definedName name="NM_個別情報_登録販売者滞在時間_うち休憩時間_木_終了" localSheetId="1">Sheet1!$X$7547</definedName>
    <definedName name="NM_個別情報_登録販売者滞在時間_火_開始" localSheetId="1">Sheet1!$N$7544</definedName>
    <definedName name="NM_個別情報_登録販売者滞在時間_火_終了" localSheetId="1">Sheet1!$P$7544</definedName>
    <definedName name="NM_個別情報_登録販売者滞在時間_金_開始" localSheetId="1">Sheet1!$Z$7544</definedName>
    <definedName name="NM_個別情報_登録販売者滞在時間_金_終了" localSheetId="1">Sheet1!$AB$7544</definedName>
    <definedName name="NM_個別情報_登録販売者滞在時間_月_開始" localSheetId="1">Sheet1!$J$7544</definedName>
    <definedName name="NM_個別情報_登録販売者滞在時間_月_終了" localSheetId="1">Sheet1!$L$7544</definedName>
    <definedName name="NM_個別情報_登録販売者滞在時間_祝日_開始" localSheetId="1">Sheet1!$AL$7544</definedName>
    <definedName name="NM_個別情報_登録販売者滞在時間_祝日_終了" localSheetId="1">Sheet1!$AN$7544</definedName>
    <definedName name="NM_個別情報_登録販売者滞在時間_水_開始" localSheetId="1">Sheet1!$R$7544</definedName>
    <definedName name="NM_個別情報_登録販売者滞在時間_水_終了" localSheetId="1">Sheet1!$T$7544</definedName>
    <definedName name="NM_個別情報_登録販売者滞在時間_土_開始" localSheetId="1">Sheet1!$AD$7544</definedName>
    <definedName name="NM_個別情報_登録販売者滞在時間_土_終了" localSheetId="1">Sheet1!$AF$7544</definedName>
    <definedName name="NM_個別情報_登録販売者滞在時間_日_開始" localSheetId="1">Sheet1!$AH$7544</definedName>
    <definedName name="NM_個別情報_登録販売者滞在時間_日_終了" localSheetId="1">Sheet1!$AJ$7544</definedName>
    <definedName name="NM_個別情報_登録販売者滞在時間_木_開始" localSheetId="1">Sheet1!$V$7544</definedName>
    <definedName name="NM_個別情報_登録販売者滞在時間_木_終了" localSheetId="1">Sheet1!$X$7544</definedName>
    <definedName name="NM_個別情報_特定販売のみを行う時間_火" localSheetId="1">Sheet1!$N$7550</definedName>
    <definedName name="NM_個別情報_特定販売のみを行う時間_金" localSheetId="1">Sheet1!$Z$7550</definedName>
    <definedName name="NM_個別情報_特定販売のみを行う時間_月" localSheetId="1">Sheet1!$J$7550</definedName>
    <definedName name="NM_個別情報_特定販売のみを行う時間_祝日" localSheetId="1">Sheet1!$AL$7550</definedName>
    <definedName name="NM_個別情報_特定販売のみを行う時間_水" localSheetId="1">Sheet1!$R$7550</definedName>
    <definedName name="NM_個別情報_特定販売のみを行う時間_土" localSheetId="1">Sheet1!$AD$7550</definedName>
    <definedName name="NM_個別情報_特定販売のみを行う時間_日" localSheetId="1">Sheet1!$AH$7550</definedName>
    <definedName name="NM_個別情報_特定販売のみを行う時間_木" localSheetId="1">Sheet1!$V$7550</definedName>
    <definedName name="NM_個別情報_特定販売時間_火_開始" localSheetId="1">Sheet1!$N$7535</definedName>
    <definedName name="NM_個別情報_特定販売時間_火_終了" localSheetId="1">Sheet1!$P$7535</definedName>
    <definedName name="NM_個別情報_特定販売時間_金_開始" localSheetId="1">Sheet1!$Z$7535</definedName>
    <definedName name="NM_個別情報_特定販売時間_金_終了" localSheetId="1">Sheet1!$AB$7535</definedName>
    <definedName name="NM_個別情報_特定販売時間_月_開始" localSheetId="1">Sheet1!$J$7535</definedName>
    <definedName name="NM_個別情報_特定販売時間_月_終了" localSheetId="1">Sheet1!$L$7535</definedName>
    <definedName name="NM_個別情報_特定販売時間_祝日_開始" localSheetId="1">Sheet1!$AL$7535</definedName>
    <definedName name="NM_個別情報_特定販売時間_祝日_終了" localSheetId="1">Sheet1!$AN$7535</definedName>
    <definedName name="NM_個別情報_特定販売時間_水_開始" localSheetId="1">Sheet1!$R$7535</definedName>
    <definedName name="NM_個別情報_特定販売時間_水_終了" localSheetId="1">Sheet1!$T$7535</definedName>
    <definedName name="NM_個別情報_特定販売時間_土_開始" localSheetId="1">Sheet1!$AD$7535</definedName>
    <definedName name="NM_個別情報_特定販売時間_土_終了" localSheetId="1">Sheet1!$AF$7535</definedName>
    <definedName name="NM_個別情報_特定販売時間_日_開始" localSheetId="1">Sheet1!$AH$7535</definedName>
    <definedName name="NM_個別情報_特定販売時間_日_終了" localSheetId="1">Sheet1!$AJ$7535</definedName>
    <definedName name="NM_個別情報_特定販売時間_木_開始" localSheetId="1">Sheet1!$V$7535</definedName>
    <definedName name="NM_個別情報_特定販売時間_木_終了" localSheetId="1">Sheet1!$X$7535</definedName>
    <definedName name="NM_個別情報_配置販売業の取扱品目" localSheetId="1">Sheet1!$J$7576</definedName>
    <definedName name="NM_個別情報_販売・授与する医薬品の区分_指定第２類医薬品" localSheetId="1">Sheet1!$K$7571</definedName>
    <definedName name="NM_個別情報_販売・授与する医薬品の区分_第１類医薬品" localSheetId="1">Sheet1!$C$7571</definedName>
    <definedName name="NM_個別情報_販売・授与する医薬品の区分_第２類医薬品_指定第２類医薬品を除く" localSheetId="1">Sheet1!$S$7571</definedName>
    <definedName name="NM_個別情報_販売・授与する医薬品の区分_第３類医薬品" localSheetId="1">Sheet1!$C$7574</definedName>
    <definedName name="NM_個別情報_薬剤師滞在時間_うち休憩時間_火_開始" localSheetId="1">Sheet1!$N$7541</definedName>
    <definedName name="NM_個別情報_薬剤師滞在時間_うち休憩時間_火_終了" localSheetId="1">Sheet1!$P$7541</definedName>
    <definedName name="NM_個別情報_薬剤師滞在時間_うち休憩時間_金_開始" localSheetId="1">Sheet1!$Z$7541</definedName>
    <definedName name="NM_個別情報_薬剤師滞在時間_うち休憩時間_金_終了" localSheetId="1">Sheet1!$AB$7541</definedName>
    <definedName name="NM_個別情報_薬剤師滞在時間_うち休憩時間_月_開始" localSheetId="1">Sheet1!$J$7541</definedName>
    <definedName name="NM_個別情報_薬剤師滞在時間_うち休憩時間_月_終了" localSheetId="1">Sheet1!$L$7541</definedName>
    <definedName name="NM_個別情報_薬剤師滞在時間_うち休憩時間_祝日_開始" localSheetId="1">Sheet1!$AL$7541</definedName>
    <definedName name="NM_個別情報_薬剤師滞在時間_うち休憩時間_祝日_終了" localSheetId="1">Sheet1!$AN$7541</definedName>
    <definedName name="NM_個別情報_薬剤師滞在時間_うち休憩時間_水_開始" localSheetId="1">Sheet1!$R$7541</definedName>
    <definedName name="NM_個別情報_薬剤師滞在時間_うち休憩時間_水_終了" localSheetId="1">Sheet1!$T$7541</definedName>
    <definedName name="NM_個別情報_薬剤師滞在時間_うち休憩時間_土_開始" localSheetId="1">Sheet1!$AD$7541</definedName>
    <definedName name="NM_個別情報_薬剤師滞在時間_うち休憩時間_土_終了" localSheetId="1">Sheet1!$AF$7541</definedName>
    <definedName name="NM_個別情報_薬剤師滞在時間_うち休憩時間_日_開始" localSheetId="1">Sheet1!$AH$7541</definedName>
    <definedName name="NM_個別情報_薬剤師滞在時間_うち休憩時間_日_終了日" localSheetId="1">Sheet1!$AJ$7541</definedName>
    <definedName name="NM_個別情報_薬剤師滞在時間_うち休憩時間_木_開始" localSheetId="1">Sheet1!$V$7541</definedName>
    <definedName name="NM_個別情報_薬剤師滞在時間_うち休憩時間_木_終了" localSheetId="1">Sheet1!$X$7541</definedName>
    <definedName name="NM_個別情報_薬剤師滞在時間_火_開始" localSheetId="1">Sheet1!$N$7538</definedName>
    <definedName name="NM_個別情報_薬剤師滞在時間_火_終了" localSheetId="1">Sheet1!$P$7538</definedName>
    <definedName name="NM_個別情報_薬剤師滞在時間_金_開始" localSheetId="1">Sheet1!$Z$7538</definedName>
    <definedName name="NM_個別情報_薬剤師滞在時間_金_終了" localSheetId="1">Sheet1!$AB$7538</definedName>
    <definedName name="NM_個別情報_薬剤師滞在時間_月_開始" localSheetId="1">Sheet1!$J$7538</definedName>
    <definedName name="NM_個別情報_薬剤師滞在時間_月_終了" localSheetId="1">Sheet1!$L$7538</definedName>
    <definedName name="NM_個別情報_薬剤師滞在時間_祝日_開始" localSheetId="1">Sheet1!$AL$7538</definedName>
    <definedName name="NM_個別情報_薬剤師滞在時間_祝日_終了" localSheetId="1">Sheet1!$AN$7538</definedName>
    <definedName name="NM_個別情報_薬剤師滞在時間_水_開始" localSheetId="1">Sheet1!$R$7538</definedName>
    <definedName name="NM_個別情報_薬剤師滞在時間_水_終了" localSheetId="1">Sheet1!$T$7538</definedName>
    <definedName name="NM_個別情報_薬剤師滞在時間_土_開始" localSheetId="1">Sheet1!$AD$7538</definedName>
    <definedName name="NM_個別情報_薬剤師滞在時間_土_終了" localSheetId="1">Sheet1!$AF$7538</definedName>
    <definedName name="NM_個別情報_薬剤師滞在時間_日_開始" localSheetId="1">Sheet1!$AH$7538</definedName>
    <definedName name="NM_個別情報_薬剤師滞在時間_日_終了" localSheetId="1">Sheet1!$AJ$7538</definedName>
    <definedName name="NM_個別情報_薬剤師滞在時間_木_開始" localSheetId="1">Sheet1!$V$7538</definedName>
    <definedName name="NM_個別情報_薬剤師滞在時間_木_終了" localSheetId="1">Sheet1!$X$7538</definedName>
    <definedName name="NM_施設情報_EMAIL" localSheetId="1">Sheet1!$AD$85</definedName>
    <definedName name="NM_施設情報_FAX" localSheetId="1">Sheet1!$N$85</definedName>
    <definedName name="NM_施設情報_TEL1" localSheetId="1">Sheet1!$Y$82</definedName>
    <definedName name="NM_施設情報_TEL2" localSheetId="1">Sheet1!$AI$82</definedName>
    <definedName name="NM_施設情報_カナ" localSheetId="1">Sheet1!$N$70</definedName>
    <definedName name="NM_施設情報_種別" localSheetId="1">Sheet1!$N$64</definedName>
    <definedName name="NM_施設情報_所在地_建物名" localSheetId="1">Sheet1!$AD$79</definedName>
    <definedName name="NM_施設情報_所在地_市区町村" localSheetId="1">Sheet1!$N$76</definedName>
    <definedName name="NM_施設情報_所在地_字" localSheetId="1">Sheet1!$AD$76</definedName>
    <definedName name="NM_施設情報_所在地_都道府県" localSheetId="1">Sheet1!$AD$73</definedName>
    <definedName name="NM_施設情報_所在地_番地" localSheetId="1">Sheet1!$N$79</definedName>
    <definedName name="NM_施設情報_所在地_郵便番号_右" localSheetId="1">Sheet1!$T$73</definedName>
    <definedName name="NM_施設情報_所在地_郵便番号_左" localSheetId="1">Sheet1!$N$73</definedName>
    <definedName name="NM_施設情報_当て字" localSheetId="1">Sheet1!$AL$68</definedName>
    <definedName name="NM_施設情報_名称" localSheetId="1">Sheet1!$N$67</definedName>
    <definedName name="NM_従事者_従事者1_カナ" localSheetId="1">Sheet1!$R$3916</definedName>
    <definedName name="NM_従事者_従事者1_カナ_変更前" localSheetId="1">Sheet1!$R$316</definedName>
    <definedName name="NM_従事者_従事者1_建物名" localSheetId="1">Sheet1!$AG$3925</definedName>
    <definedName name="NM_従事者_従事者1_建物名_変更前" localSheetId="1">Sheet1!$AG$325</definedName>
    <definedName name="NM_従事者_従事者1_市区町村" localSheetId="1">Sheet1!$U$3922</definedName>
    <definedName name="NM_従事者_従事者1_市区町村_変更前" localSheetId="1">Sheet1!$U$322</definedName>
    <definedName name="NM_従事者_従事者1_氏名" localSheetId="1">Sheet1!$R$3913</definedName>
    <definedName name="NM_従事者_従事者1_氏名_変更前" localSheetId="1">Sheet1!$R$313</definedName>
    <definedName name="NM_従事者_従事者1_資格" localSheetId="1">Sheet1!$AG$3908</definedName>
    <definedName name="NM_従事者_従事者1_資格_変更前" localSheetId="1">Sheet1!$AG$308</definedName>
    <definedName name="NM_従事者_従事者1_字" localSheetId="1">Sheet1!$AG$3922</definedName>
    <definedName name="NM_従事者_従事者1_字_変更前" localSheetId="1">Sheet1!$AG$322</definedName>
    <definedName name="NM_従事者_従事者1_就任年月日_月" localSheetId="1">Sheet1!$X$3911</definedName>
    <definedName name="NM_従事者_従事者1_就任年月日_月_変更前" localSheetId="1">Sheet1!$X$311</definedName>
    <definedName name="NM_従事者_従事者1_就任年月日_元号" localSheetId="1">Sheet1!$S$3911</definedName>
    <definedName name="NM_従事者_従事者1_就任年月日_元号_変更前" localSheetId="1">Sheet1!$S$311</definedName>
    <definedName name="NM_従事者_従事者1_就任年月日_日" localSheetId="1">Sheet1!$Z$3911</definedName>
    <definedName name="NM_従事者_従事者1_就任年月日_日_変更前" localSheetId="1">Sheet1!$Z$311</definedName>
    <definedName name="NM_従事者_従事者1_就任年月日_年" localSheetId="1">Sheet1!$V$3911</definedName>
    <definedName name="NM_従事者_従事者1_就任年月日_年_変更前" localSheetId="1">Sheet1!$V$311</definedName>
    <definedName name="NM_従事者_従事者1_週勤務時間_小数1" localSheetId="1">Sheet1!$U$3931</definedName>
    <definedName name="NM_従事者_従事者1_週勤務時間_小数1_変更前" localSheetId="1">Sheet1!$U$331</definedName>
    <definedName name="NM_従事者_従事者1_週勤務時間_整数1" localSheetId="1">Sheet1!$R$3931</definedName>
    <definedName name="NM_従事者_従事者1_週勤務時間_整数1_変更前" localSheetId="1">Sheet1!$R$331</definedName>
    <definedName name="NM_従事者_従事者1_週勤務時間_整数2" localSheetId="1">Sheet1!$S$3931</definedName>
    <definedName name="NM_従事者_従事者1_週勤務時間_整数2_変更前" localSheetId="1">Sheet1!$S$331</definedName>
    <definedName name="NM_従事者_従事者1_住所_建物名" localSheetId="1">Sheet1!$AG$3925</definedName>
    <definedName name="NM_従事者_従事者1_住所_市区町村" localSheetId="1">Sheet1!$U$3922</definedName>
    <definedName name="NM_従事者_従事者1_住所_字" localSheetId="1">Sheet1!$AG$3922</definedName>
    <definedName name="NM_従事者_従事者1_住所_都道府県" localSheetId="1">Sheet1!$AG$3919</definedName>
    <definedName name="NM_従事者_従事者1_住所_番地" localSheetId="1">Sheet1!$U$3925</definedName>
    <definedName name="NM_従事者_従事者1_住所_郵便番号_右" localSheetId="1">Sheet1!$Z$3919</definedName>
    <definedName name="NM_従事者_従事者1_住所_郵便番号_左" localSheetId="1">Sheet1!$U$3919</definedName>
    <definedName name="NM_従事者_従事者1_従事者区分" localSheetId="1">Sheet1!$S$3908</definedName>
    <definedName name="NM_従事者_従事者1_従事者区分_変更前" localSheetId="1">Sheet1!$S$308</definedName>
    <definedName name="NM_従事者_従事者1_従事者備考" localSheetId="1">Sheet1!$R$3940</definedName>
    <definedName name="NM_従事者_従事者1_従事者備考_変更前" localSheetId="1">Sheet1!$R$340</definedName>
    <definedName name="NM_従事者_従事者1_生年月日_月" localSheetId="1">Sheet1!$X$3929</definedName>
    <definedName name="NM_従事者_従事者1_生年月日_月_変更前" localSheetId="1">Sheet1!$X$329</definedName>
    <definedName name="NM_従事者_従事者1_生年月日_元号" localSheetId="1">Sheet1!$S$3929</definedName>
    <definedName name="NM_従事者_従事者1_生年月日_元号_変更前" localSheetId="1">Sheet1!$S$329</definedName>
    <definedName name="NM_従事者_従事者1_生年月日_日" localSheetId="1">Sheet1!$Z$3929</definedName>
    <definedName name="NM_従事者_従事者1_生年月日_日_変更前" localSheetId="1">Sheet1!$Z$329</definedName>
    <definedName name="NM_従事者_従事者1_生年月日_年" localSheetId="1">Sheet1!$V$3929</definedName>
    <definedName name="NM_従事者_従事者1_生年月日_年_変更前" localSheetId="1">Sheet1!$V$329</definedName>
    <definedName name="NM_従事者_従事者1_退任年月日_月" localSheetId="1">Sheet1!$AL$3911</definedName>
    <definedName name="NM_従事者_従事者1_退任年月日_月_変更前" localSheetId="1">Sheet1!$AL$311</definedName>
    <definedName name="NM_従事者_従事者1_退任年月日_元号" localSheetId="1">Sheet1!$AG$3911</definedName>
    <definedName name="NM_従事者_従事者1_退任年月日_元号_変更前" localSheetId="1">Sheet1!$AG$311</definedName>
    <definedName name="NM_従事者_従事者1_退任年月日_日" localSheetId="1">Sheet1!$AN$3911</definedName>
    <definedName name="NM_従事者_従事者1_退任年月日_日_変更前" localSheetId="1">Sheet1!$AN$311</definedName>
    <definedName name="NM_従事者_従事者1_退任年月日_年" localSheetId="1">Sheet1!$AJ$3911</definedName>
    <definedName name="NM_従事者_従事者1_退任年月日_年_変更前" localSheetId="1">Sheet1!$AJ$311</definedName>
    <definedName name="NM_従事者_従事者1_登録年月日_月" localSheetId="1">Sheet1!$X$3938</definedName>
    <definedName name="NM_従事者_従事者1_登録年月日_月_変更前" localSheetId="1">Sheet1!$X$338</definedName>
    <definedName name="NM_従事者_従事者1_登録年月日_元号" localSheetId="1">Sheet1!$S$3938</definedName>
    <definedName name="NM_従事者_従事者1_登録年月日_元号_変更前" localSheetId="1">Sheet1!$S$338</definedName>
    <definedName name="NM_従事者_従事者1_登録年月日_日" localSheetId="1">Sheet1!$Z$3938</definedName>
    <definedName name="NM_従事者_従事者1_登録年月日_日_変更前" localSheetId="1">Sheet1!$Z$338</definedName>
    <definedName name="NM_従事者_従事者1_登録年月日_年" localSheetId="1">Sheet1!$V$3938</definedName>
    <definedName name="NM_従事者_従事者1_登録年月日_年_変更前" localSheetId="1">Sheet1!$V$338</definedName>
    <definedName name="NM_従事者_従事者1_登録販売者登録都道府県" localSheetId="1">Sheet1!$AK$3938</definedName>
    <definedName name="NM_従事者_従事者1_登録販売者登録都道府県_変更前" localSheetId="1">Sheet1!$AK$338</definedName>
    <definedName name="NM_従事者_従事者1_登録番号1" localSheetId="1">Sheet1!$R$3934</definedName>
    <definedName name="NM_従事者_従事者1_登録番号1_変更前" localSheetId="1">Sheet1!$R$334</definedName>
    <definedName name="NM_従事者_従事者1_登録番号2" localSheetId="1">Sheet1!$V$3934</definedName>
    <definedName name="NM_従事者_従事者1_登録番号2_変更前" localSheetId="1">Sheet1!$V$334</definedName>
    <definedName name="NM_従事者_従事者1_登録番号3" localSheetId="1">Sheet1!$X$3934</definedName>
    <definedName name="NM_従事者_従事者1_登録番号3_変更前" localSheetId="1">Sheet1!$X$334</definedName>
    <definedName name="NM_従事者_従事者1_都道府県" localSheetId="1">Sheet1!$AG$3919</definedName>
    <definedName name="NM_従事者_従事者1_都道府県_変更前" localSheetId="1">Sheet1!$AG$319</definedName>
    <definedName name="NM_従事者_従事者1_当て字" localSheetId="1">Sheet1!$AL$3914</definedName>
    <definedName name="NM_従事者_従事者1_当て字_変更前" localSheetId="1">Sheet1!$AL$314</definedName>
    <definedName name="NM_従事者_従事者1_番地" localSheetId="1">Sheet1!$U$3925</definedName>
    <definedName name="NM_従事者_従事者1_番地_変更前" localSheetId="1">Sheet1!$U$325</definedName>
    <definedName name="NM_従事者_従事者1_郵便番号_右" localSheetId="1">Sheet1!$Z$3919</definedName>
    <definedName name="NM_従事者_従事者1_郵便番号_右_変更前" localSheetId="1">Sheet1!$Z$319</definedName>
    <definedName name="NM_従事者_従事者1_郵便番号_左" localSheetId="1">Sheet1!$U$3919</definedName>
    <definedName name="NM_従事者_従事者1_郵便番号_左_変更前" localSheetId="1">Sheet1!$U$319</definedName>
    <definedName name="NM_従事者_従事者10_カナ" localSheetId="1">Sheet1!$R$4240</definedName>
    <definedName name="NM_従事者_従事者10_カナ_変更前" localSheetId="1">Sheet1!$R$640</definedName>
    <definedName name="NM_従事者_従事者10_建物名" localSheetId="1">Sheet1!$AG$4249</definedName>
    <definedName name="NM_従事者_従事者10_建物名_変更前" localSheetId="1">Sheet1!$AG$649</definedName>
    <definedName name="NM_従事者_従事者10_市区町村" localSheetId="1">Sheet1!$U$4246</definedName>
    <definedName name="NM_従事者_従事者10_市区町村_変更前" localSheetId="1">Sheet1!$U$646</definedName>
    <definedName name="NM_従事者_従事者10_氏名" localSheetId="1">Sheet1!$R$4237</definedName>
    <definedName name="NM_従事者_従事者10_氏名_変更前" localSheetId="1">Sheet1!$R$637</definedName>
    <definedName name="NM_従事者_従事者10_資格" localSheetId="1">Sheet1!$AG$4232</definedName>
    <definedName name="NM_従事者_従事者10_資格_変更前" localSheetId="1">Sheet1!$AG$632</definedName>
    <definedName name="NM_従事者_従事者10_字" localSheetId="1">Sheet1!$AG$4246</definedName>
    <definedName name="NM_従事者_従事者10_字_変更前" localSheetId="1">Sheet1!$AG$646</definedName>
    <definedName name="NM_従事者_従事者10_就任年月日_月" localSheetId="1">Sheet1!$X$4235</definedName>
    <definedName name="NM_従事者_従事者10_就任年月日_月_変更前" localSheetId="1">Sheet1!$X$635</definedName>
    <definedName name="NM_従事者_従事者10_就任年月日_元号" localSheetId="1">Sheet1!$S$4235</definedName>
    <definedName name="NM_従事者_従事者10_就任年月日_元号_変更前" localSheetId="1">Sheet1!$S$635</definedName>
    <definedName name="NM_従事者_従事者10_就任年月日_日" localSheetId="1">Sheet1!$Z$4235</definedName>
    <definedName name="NM_従事者_従事者10_就任年月日_日_変更前" localSheetId="1">Sheet1!$Z$635</definedName>
    <definedName name="NM_従事者_従事者10_就任年月日_年" localSheetId="1">Sheet1!$V$4235</definedName>
    <definedName name="NM_従事者_従事者10_就任年月日_年_変更前" localSheetId="1">Sheet1!$V$635</definedName>
    <definedName name="NM_従事者_従事者10_週勤務時間_小数1" localSheetId="1">Sheet1!$U$4255</definedName>
    <definedName name="NM_従事者_従事者10_週勤務時間_小数1_変更前" localSheetId="1">Sheet1!$U$655</definedName>
    <definedName name="NM_従事者_従事者10_週勤務時間_整数1" localSheetId="1">Sheet1!$R$4255</definedName>
    <definedName name="NM_従事者_従事者10_週勤務時間_整数1_変更前" localSheetId="1">Sheet1!$R$655</definedName>
    <definedName name="NM_従事者_従事者10_週勤務時間_整数2" localSheetId="1">Sheet1!$S$4255</definedName>
    <definedName name="NM_従事者_従事者10_週勤務時間_整数2_変更前" localSheetId="1">Sheet1!$S$655</definedName>
    <definedName name="NM_従事者_従事者10_従事者区分" localSheetId="1">Sheet1!$S$4232</definedName>
    <definedName name="NM_従事者_従事者10_従事者区分_変更前" localSheetId="1">Sheet1!$S$632</definedName>
    <definedName name="NM_従事者_従事者10_従事者備考" localSheetId="1">Sheet1!$R$4264</definedName>
    <definedName name="NM_従事者_従事者10_従事者備考_変更前" localSheetId="1">Sheet1!$R$664</definedName>
    <definedName name="NM_従事者_従事者10_生年月日_月" localSheetId="1">Sheet1!$X$4253</definedName>
    <definedName name="NM_従事者_従事者10_生年月日_月_変更前" localSheetId="1">Sheet1!$X$653</definedName>
    <definedName name="NM_従事者_従事者10_生年月日_元号" localSheetId="1">Sheet1!$S$4253</definedName>
    <definedName name="NM_従事者_従事者10_生年月日_元号_変更前" localSheetId="1">Sheet1!$S$653</definedName>
    <definedName name="NM_従事者_従事者10_生年月日_日" localSheetId="1">Sheet1!$Z$4253</definedName>
    <definedName name="NM_従事者_従事者10_生年月日_日_変更前" localSheetId="1">Sheet1!$Z$653</definedName>
    <definedName name="NM_従事者_従事者10_生年月日_年" localSheetId="1">Sheet1!$V$4253</definedName>
    <definedName name="NM_従事者_従事者10_生年月日_年_変更前" localSheetId="1">Sheet1!$V$653</definedName>
    <definedName name="NM_従事者_従事者10_退任年月日_月" localSheetId="1">Sheet1!$AL$4235</definedName>
    <definedName name="NM_従事者_従事者10_退任年月日_月_変更前" localSheetId="1">Sheet1!$AL$635</definedName>
    <definedName name="NM_従事者_従事者10_退任年月日_元号" localSheetId="1">Sheet1!$AG$4235</definedName>
    <definedName name="NM_従事者_従事者10_退任年月日_元号_変更前" localSheetId="1">Sheet1!$AG$635</definedName>
    <definedName name="NM_従事者_従事者10_退任年月日_日" localSheetId="1">Sheet1!$AN$4235</definedName>
    <definedName name="NM_従事者_従事者10_退任年月日_日_変更前" localSheetId="1">Sheet1!$AN$635</definedName>
    <definedName name="NM_従事者_従事者10_退任年月日_年" localSheetId="1">Sheet1!$AJ$4235</definedName>
    <definedName name="NM_従事者_従事者10_退任年月日_年_変更前" localSheetId="1">Sheet1!$AJ$635</definedName>
    <definedName name="NM_従事者_従事者10_登録年月日_月" localSheetId="1">Sheet1!$X$4262</definedName>
    <definedName name="NM_従事者_従事者10_登録年月日_月_変更前" localSheetId="1">Sheet1!$X$662</definedName>
    <definedName name="NM_従事者_従事者10_登録年月日_元号" localSheetId="1">Sheet1!$S$4262</definedName>
    <definedName name="NM_従事者_従事者10_登録年月日_元号_変更前" localSheetId="1">Sheet1!$S$662</definedName>
    <definedName name="NM_従事者_従事者10_登録年月日_日" localSheetId="1">Sheet1!$Z$4262</definedName>
    <definedName name="NM_従事者_従事者10_登録年月日_日_変更前" localSheetId="1">Sheet1!$Z$662</definedName>
    <definedName name="NM_従事者_従事者10_登録年月日_年" localSheetId="1">Sheet1!$V$4262</definedName>
    <definedName name="NM_従事者_従事者10_登録年月日_年_変更前" localSheetId="1">Sheet1!$V$662</definedName>
    <definedName name="NM_従事者_従事者10_登録販売者登録都道府県" localSheetId="1">Sheet1!$AK$4262</definedName>
    <definedName name="NM_従事者_従事者10_登録販売者登録都道府県_変更前" localSheetId="1">Sheet1!$AK$662</definedName>
    <definedName name="NM_従事者_従事者10_登録番号1" localSheetId="1">Sheet1!$R$4258</definedName>
    <definedName name="NM_従事者_従事者10_登録番号1_変更前" localSheetId="1">Sheet1!$R$658</definedName>
    <definedName name="NM_従事者_従事者10_登録番号2" localSheetId="1">Sheet1!$V$4258</definedName>
    <definedName name="NM_従事者_従事者10_登録番号2_変更前" localSheetId="1">Sheet1!$V$658</definedName>
    <definedName name="NM_従事者_従事者10_登録番号3" localSheetId="1">Sheet1!$X$4258</definedName>
    <definedName name="NM_従事者_従事者10_登録番号3_変更前" localSheetId="1">Sheet1!$X$658</definedName>
    <definedName name="NM_従事者_従事者10_都道府県" localSheetId="1">Sheet1!$AG$4243</definedName>
    <definedName name="NM_従事者_従事者10_都道府県_変更前" localSheetId="1">Sheet1!$AG$643</definedName>
    <definedName name="NM_従事者_従事者10_当て字" localSheetId="1">Sheet1!$AL$4238</definedName>
    <definedName name="NM_従事者_従事者10_当て字_変更前" localSheetId="1">Sheet1!$AL$638</definedName>
    <definedName name="NM_従事者_従事者10_番地" localSheetId="1">Sheet1!$U$4249</definedName>
    <definedName name="NM_従事者_従事者10_番地_変更前" localSheetId="1">Sheet1!$U$649</definedName>
    <definedName name="NM_従事者_従事者10_郵便番号_右" localSheetId="1">Sheet1!$Z$4243</definedName>
    <definedName name="NM_従事者_従事者10_郵便番号_右_変更前" localSheetId="1">Sheet1!$Z$643</definedName>
    <definedName name="NM_従事者_従事者10_郵便番号_左" localSheetId="1">Sheet1!$U$4243</definedName>
    <definedName name="NM_従事者_従事者10_郵便番号_左_変更前" localSheetId="1">Sheet1!$U$643</definedName>
    <definedName name="NM_従事者_従事者100_カナ" localSheetId="1">Sheet1!$R$7480</definedName>
    <definedName name="NM_従事者_従事者100_カナ_変更前" localSheetId="1">Sheet1!$R$3880</definedName>
    <definedName name="NM_従事者_従事者100_建物名" localSheetId="1">Sheet1!$AG$7489</definedName>
    <definedName name="NM_従事者_従事者100_建物名_変更前" localSheetId="1">Sheet1!$AG$3889</definedName>
    <definedName name="NM_従事者_従事者100_市区町村" localSheetId="1">Sheet1!$U$7486</definedName>
    <definedName name="NM_従事者_従事者100_市区町村_変更前" localSheetId="1">Sheet1!$U$3886</definedName>
    <definedName name="NM_従事者_従事者100_氏名" localSheetId="1">Sheet1!$R$7477</definedName>
    <definedName name="NM_従事者_従事者100_氏名_変更前" localSheetId="1">Sheet1!$R$3877</definedName>
    <definedName name="NM_従事者_従事者100_資格" localSheetId="1">Sheet1!$AG$7472</definedName>
    <definedName name="NM_従事者_従事者100_資格_変更前" localSheetId="1">Sheet1!$AG$3872</definedName>
    <definedName name="NM_従事者_従事者100_字" localSheetId="1">Sheet1!$AG$7486</definedName>
    <definedName name="NM_従事者_従事者100_字_変更前" localSheetId="1">Sheet1!$AG$3886</definedName>
    <definedName name="NM_従事者_従事者100_就任年月日_月" localSheetId="1">Sheet1!$X$7475</definedName>
    <definedName name="NM_従事者_従事者100_就任年月日_月_変更前" localSheetId="1">Sheet1!$X$3875</definedName>
    <definedName name="NM_従事者_従事者100_就任年月日_元号" localSheetId="1">Sheet1!$S$7475</definedName>
    <definedName name="NM_従事者_従事者100_就任年月日_元号_変更前" localSheetId="1">Sheet1!$S$3875</definedName>
    <definedName name="NM_従事者_従事者100_就任年月日_日" localSheetId="1">Sheet1!$Z$7475</definedName>
    <definedName name="NM_従事者_従事者100_就任年月日_日_変更前" localSheetId="1">Sheet1!$Z$3875</definedName>
    <definedName name="NM_従事者_従事者100_就任年月日_年" localSheetId="1">Sheet1!$V$7475</definedName>
    <definedName name="NM_従事者_従事者100_就任年月日_年_変更前" localSheetId="1">Sheet1!$V$3875</definedName>
    <definedName name="NM_従事者_従事者100_週勤務時間_小数1" localSheetId="1">Sheet1!$U$7495</definedName>
    <definedName name="NM_従事者_従事者100_週勤務時間_小数1_変更前" localSheetId="1">Sheet1!$U$3895</definedName>
    <definedName name="NM_従事者_従事者100_週勤務時間_整数1" localSheetId="1">Sheet1!$R$7495</definedName>
    <definedName name="NM_従事者_従事者100_週勤務時間_整数1_変更前" localSheetId="1">Sheet1!$R$3895</definedName>
    <definedName name="NM_従事者_従事者100_週勤務時間_整数2" localSheetId="1">Sheet1!$S$7495</definedName>
    <definedName name="NM_従事者_従事者100_週勤務時間_整数2_変更前" localSheetId="1">Sheet1!$S$3895</definedName>
    <definedName name="NM_従事者_従事者100_従事者区分" localSheetId="1">Sheet1!$S$7472</definedName>
    <definedName name="NM_従事者_従事者100_従事者区分_変更前" localSheetId="1">Sheet1!$S$3872</definedName>
    <definedName name="NM_従事者_従事者100_従事者備考" localSheetId="1">Sheet1!$R$7504</definedName>
    <definedName name="NM_従事者_従事者100_従事者備考_変更前" localSheetId="1">Sheet1!$R$3904</definedName>
    <definedName name="NM_従事者_従事者100_生年月日_月" localSheetId="1">Sheet1!$X$7493</definedName>
    <definedName name="NM_従事者_従事者100_生年月日_月_変更前" localSheetId="1">Sheet1!$X$3893</definedName>
    <definedName name="NM_従事者_従事者100_生年月日_元号" localSheetId="1">Sheet1!$S$7493</definedName>
    <definedName name="NM_従事者_従事者100_生年月日_元号_変更前" localSheetId="1">Sheet1!$S$3893</definedName>
    <definedName name="NM_従事者_従事者100_生年月日_日" localSheetId="1">Sheet1!$Z$7493</definedName>
    <definedName name="NM_従事者_従事者100_生年月日_日_変更前" localSheetId="1">Sheet1!$Z$3893</definedName>
    <definedName name="NM_従事者_従事者100_生年月日_年" localSheetId="1">Sheet1!$V$7493</definedName>
    <definedName name="NM_従事者_従事者100_生年月日_年_変更前" localSheetId="1">Sheet1!$V$3893</definedName>
    <definedName name="NM_従事者_従事者100_退任年月日_月" localSheetId="1">Sheet1!$AL$7475</definedName>
    <definedName name="NM_従事者_従事者100_退任年月日_月_変更前" localSheetId="1">Sheet1!$AL$3875</definedName>
    <definedName name="NM_従事者_従事者100_退任年月日_元号" localSheetId="1">Sheet1!$AG$7475</definedName>
    <definedName name="NM_従事者_従事者100_退任年月日_元号_変更前" localSheetId="1">Sheet1!$AG$3875</definedName>
    <definedName name="NM_従事者_従事者100_退任年月日_日" localSheetId="1">Sheet1!$AN$7475</definedName>
    <definedName name="NM_従事者_従事者100_退任年月日_日_変更前" localSheetId="1">Sheet1!$AN$3875</definedName>
    <definedName name="NM_従事者_従事者100_退任年月日_年" localSheetId="1">Sheet1!$AJ$7475</definedName>
    <definedName name="NM_従事者_従事者100_退任年月日_年_変更前" localSheetId="1">Sheet1!$AJ$3875</definedName>
    <definedName name="NM_従事者_従事者100_登録年月日_月" localSheetId="1">Sheet1!$X$7502</definedName>
    <definedName name="NM_従事者_従事者100_登録年月日_月_変更前" localSheetId="1">Sheet1!$X$3902</definedName>
    <definedName name="NM_従事者_従事者100_登録年月日_元号" localSheetId="1">Sheet1!$S$7502</definedName>
    <definedName name="NM_従事者_従事者100_登録年月日_元号_変更前" localSheetId="1">Sheet1!$S$3902</definedName>
    <definedName name="NM_従事者_従事者100_登録年月日_日" localSheetId="1">Sheet1!$Z$7502</definedName>
    <definedName name="NM_従事者_従事者100_登録年月日_日_変更前" localSheetId="1">Sheet1!$Z$3902</definedName>
    <definedName name="NM_従事者_従事者100_登録年月日_年" localSheetId="1">Sheet1!$V$7502</definedName>
    <definedName name="NM_従事者_従事者100_登録年月日_年_変更前" localSheetId="1">Sheet1!$V$3902</definedName>
    <definedName name="NM_従事者_従事者100_登録販売者登録都道府県" localSheetId="1">Sheet1!$AK$7502</definedName>
    <definedName name="NM_従事者_従事者100_登録販売者登録都道府県_変更前" localSheetId="1">Sheet1!$AK$3902</definedName>
    <definedName name="NM_従事者_従事者100_登録番号1" localSheetId="1">Sheet1!$R$7498</definedName>
    <definedName name="NM_従事者_従事者100_登録番号1_変更前" localSheetId="1">Sheet1!$R$3898</definedName>
    <definedName name="NM_従事者_従事者100_登録番号2" localSheetId="1">Sheet1!$V$7498</definedName>
    <definedName name="NM_従事者_従事者100_登録番号2_変更前" localSheetId="1">Sheet1!$V$3898</definedName>
    <definedName name="NM_従事者_従事者100_登録番号3" localSheetId="1">Sheet1!$X$7498</definedName>
    <definedName name="NM_従事者_従事者100_登録番号3_変更前" localSheetId="1">Sheet1!$X$3898</definedName>
    <definedName name="NM_従事者_従事者100_都道府県" localSheetId="1">Sheet1!$AG$7483</definedName>
    <definedName name="NM_従事者_従事者100_都道府県_変更前" localSheetId="1">Sheet1!$AG$3883</definedName>
    <definedName name="NM_従事者_従事者100_当て字" localSheetId="1">Sheet1!$AL$7478</definedName>
    <definedName name="NM_従事者_従事者100_当て字_変更前" localSheetId="1">Sheet1!$AL$3878</definedName>
    <definedName name="NM_従事者_従事者100_番地" localSheetId="1">Sheet1!$U$7489</definedName>
    <definedName name="NM_従事者_従事者100_番地_変更前" localSheetId="1">Sheet1!$U$3889</definedName>
    <definedName name="NM_従事者_従事者100_郵便番号_右" localSheetId="1">Sheet1!$Z$7483</definedName>
    <definedName name="NM_従事者_従事者100_郵便番号_右_変更前" localSheetId="1">Sheet1!$Z$3883</definedName>
    <definedName name="NM_従事者_従事者100_郵便番号_左" localSheetId="1">Sheet1!$U$7483</definedName>
    <definedName name="NM_従事者_従事者100_郵便番号_左_変更前" localSheetId="1">Sheet1!$U$3883</definedName>
    <definedName name="NM_従事者_従事者11_カナ" localSheetId="1">Sheet1!$R$4276</definedName>
    <definedName name="NM_従事者_従事者11_カナ_変更前" localSheetId="1">Sheet1!$R$676</definedName>
    <definedName name="NM_従事者_従事者11_建物名" localSheetId="1">Sheet1!$AG$4285</definedName>
    <definedName name="NM_従事者_従事者11_建物名_変更前" localSheetId="1">Sheet1!$AG$685</definedName>
    <definedName name="NM_従事者_従事者11_市区町村" localSheetId="1">Sheet1!$U$4282</definedName>
    <definedName name="NM_従事者_従事者11_市区町村_変更前" localSheetId="1">Sheet1!$U$682</definedName>
    <definedName name="NM_従事者_従事者11_氏名" localSheetId="1">Sheet1!$R$4273</definedName>
    <definedName name="NM_従事者_従事者11_氏名_変更前" localSheetId="1">Sheet1!$R$673</definedName>
    <definedName name="NM_従事者_従事者11_資格" localSheetId="1">Sheet1!$AG$4268</definedName>
    <definedName name="NM_従事者_従事者11_資格_変更前" localSheetId="1">Sheet1!$AG$668</definedName>
    <definedName name="NM_従事者_従事者11_字" localSheetId="1">Sheet1!$AG$4282</definedName>
    <definedName name="NM_従事者_従事者11_字_変更前" localSheetId="1">Sheet1!$AG$682</definedName>
    <definedName name="NM_従事者_従事者11_就任年月日_月" localSheetId="1">Sheet1!$X$4271</definedName>
    <definedName name="NM_従事者_従事者11_就任年月日_月_変更前" localSheetId="1">Sheet1!$X$671</definedName>
    <definedName name="NM_従事者_従事者11_就任年月日_元号" localSheetId="1">Sheet1!$S$4271</definedName>
    <definedName name="NM_従事者_従事者11_就任年月日_元号_変更前" localSheetId="1">Sheet1!$S$671</definedName>
    <definedName name="NM_従事者_従事者11_就任年月日_日" localSheetId="1">Sheet1!$Z$4271</definedName>
    <definedName name="NM_従事者_従事者11_就任年月日_日_変更前" localSheetId="1">Sheet1!$Z$671</definedName>
    <definedName name="NM_従事者_従事者11_就任年月日_年" localSheetId="1">Sheet1!$V$4271</definedName>
    <definedName name="NM_従事者_従事者11_就任年月日_年_変更前" localSheetId="1">Sheet1!$V$671</definedName>
    <definedName name="NM_従事者_従事者11_週勤務時間_小数1" localSheetId="1">Sheet1!$U$4291</definedName>
    <definedName name="NM_従事者_従事者11_週勤務時間_小数1_変更前" localSheetId="1">Sheet1!$U$691</definedName>
    <definedName name="NM_従事者_従事者11_週勤務時間_整数1" localSheetId="1">Sheet1!$R$4291</definedName>
    <definedName name="NM_従事者_従事者11_週勤務時間_整数1_変更前" localSheetId="1">Sheet1!$R$691</definedName>
    <definedName name="NM_従事者_従事者11_週勤務時間_整数2" localSheetId="1">Sheet1!$S$4291</definedName>
    <definedName name="NM_従事者_従事者11_週勤務時間_整数2_変更前" localSheetId="1">Sheet1!$S$691</definedName>
    <definedName name="NM_従事者_従事者11_従事者区分" localSheetId="1">Sheet1!$S$4268</definedName>
    <definedName name="NM_従事者_従事者11_従事者区分_変更前" localSheetId="1">Sheet1!$S$668</definedName>
    <definedName name="NM_従事者_従事者11_従事者備考" localSheetId="1">Sheet1!$R$4300</definedName>
    <definedName name="NM_従事者_従事者11_従事者備考_変更前" localSheetId="1">Sheet1!$R$700</definedName>
    <definedName name="NM_従事者_従事者11_生年月日_月" localSheetId="1">Sheet1!$X$4289</definedName>
    <definedName name="NM_従事者_従事者11_生年月日_月_変更前" localSheetId="1">Sheet1!$X$689</definedName>
    <definedName name="NM_従事者_従事者11_生年月日_元号" localSheetId="1">Sheet1!$S$4289</definedName>
    <definedName name="NM_従事者_従事者11_生年月日_元号_変更前" localSheetId="1">Sheet1!$S$689</definedName>
    <definedName name="NM_従事者_従事者11_生年月日_日" localSheetId="1">Sheet1!$Z$4289</definedName>
    <definedName name="NM_従事者_従事者11_生年月日_日_変更前" localSheetId="1">Sheet1!$Z$689</definedName>
    <definedName name="NM_従事者_従事者11_生年月日_年" localSheetId="1">Sheet1!$V$4289</definedName>
    <definedName name="NM_従事者_従事者11_生年月日_年_変更前" localSheetId="1">Sheet1!$V$689</definedName>
    <definedName name="NM_従事者_従事者11_退任年月日_月" localSheetId="1">Sheet1!$AL$4271</definedName>
    <definedName name="NM_従事者_従事者11_退任年月日_月_変更前" localSheetId="1">Sheet1!$AL$671</definedName>
    <definedName name="NM_従事者_従事者11_退任年月日_元号" localSheetId="1">Sheet1!$AG$4271</definedName>
    <definedName name="NM_従事者_従事者11_退任年月日_元号_変更前" localSheetId="1">Sheet1!$AG$671</definedName>
    <definedName name="NM_従事者_従事者11_退任年月日_日" localSheetId="1">Sheet1!$AN$4271</definedName>
    <definedName name="NM_従事者_従事者11_退任年月日_日_変更前" localSheetId="1">Sheet1!$AN$671</definedName>
    <definedName name="NM_従事者_従事者11_退任年月日_年" localSheetId="1">Sheet1!$AJ$4271</definedName>
    <definedName name="NM_従事者_従事者11_退任年月日_年_変更前" localSheetId="1">Sheet1!$AJ$671</definedName>
    <definedName name="NM_従事者_従事者11_登録年月日_月" localSheetId="1">Sheet1!$X$4298</definedName>
    <definedName name="NM_従事者_従事者11_登録年月日_月_変更前" localSheetId="1">Sheet1!$X$698</definedName>
    <definedName name="NM_従事者_従事者11_登録年月日_元号" localSheetId="1">Sheet1!$S$4298</definedName>
    <definedName name="NM_従事者_従事者11_登録年月日_元号_変更前" localSheetId="1">Sheet1!$S$698</definedName>
    <definedName name="NM_従事者_従事者11_登録年月日_日" localSheetId="1">Sheet1!$Z$4298</definedName>
    <definedName name="NM_従事者_従事者11_登録年月日_日_変更前" localSheetId="1">Sheet1!$Z$698</definedName>
    <definedName name="NM_従事者_従事者11_登録年月日_年" localSheetId="1">Sheet1!$V$4298</definedName>
    <definedName name="NM_従事者_従事者11_登録年月日_年_変更前" localSheetId="1">Sheet1!$V$698</definedName>
    <definedName name="NM_従事者_従事者11_登録販売者登録都道府県" localSheetId="1">Sheet1!$AK$4298</definedName>
    <definedName name="NM_従事者_従事者11_登録販売者登録都道府県_変更前" localSheetId="1">Sheet1!$AK$698</definedName>
    <definedName name="NM_従事者_従事者11_登録番号1" localSheetId="1">Sheet1!$R$4294</definedName>
    <definedName name="NM_従事者_従事者11_登録番号1_変更前" localSheetId="1">Sheet1!$R$694</definedName>
    <definedName name="NM_従事者_従事者11_登録番号2" localSheetId="1">Sheet1!$V$4294</definedName>
    <definedName name="NM_従事者_従事者11_登録番号2_変更前" localSheetId="1">Sheet1!$V$694</definedName>
    <definedName name="NM_従事者_従事者11_登録番号3" localSheetId="1">Sheet1!$X$4294</definedName>
    <definedName name="NM_従事者_従事者11_登録番号3_変更前" localSheetId="1">Sheet1!$X$694</definedName>
    <definedName name="NM_従事者_従事者11_都道府県" localSheetId="1">Sheet1!$AG$4279</definedName>
    <definedName name="NM_従事者_従事者11_都道府県_変更前" localSheetId="1">Sheet1!$AG$679</definedName>
    <definedName name="NM_従事者_従事者11_当て字" localSheetId="1">Sheet1!$AL$4274</definedName>
    <definedName name="NM_従事者_従事者11_当て字_変更前" localSheetId="1">Sheet1!$AL$674</definedName>
    <definedName name="NM_従事者_従事者11_番地" localSheetId="1">Sheet1!$U$4285</definedName>
    <definedName name="NM_従事者_従事者11_番地_変更前" localSheetId="1">Sheet1!$U$685</definedName>
    <definedName name="NM_従事者_従事者11_郵便番号_右" localSheetId="1">Sheet1!$Z$4279</definedName>
    <definedName name="NM_従事者_従事者11_郵便番号_右_変更前" localSheetId="1">Sheet1!$Z$679</definedName>
    <definedName name="NM_従事者_従事者11_郵便番号_左" localSheetId="1">Sheet1!$U$4279</definedName>
    <definedName name="NM_従事者_従事者11_郵便番号_左_変更前" localSheetId="1">Sheet1!$U$679</definedName>
    <definedName name="NM_従事者_従事者12_カナ" localSheetId="1">Sheet1!$R$4312</definedName>
    <definedName name="NM_従事者_従事者12_カナ_変更前" localSheetId="1">Sheet1!$R$712</definedName>
    <definedName name="NM_従事者_従事者12_建物名" localSheetId="1">Sheet1!$AG$4321</definedName>
    <definedName name="NM_従事者_従事者12_建物名_変更前" localSheetId="1">Sheet1!$AG$721</definedName>
    <definedName name="NM_従事者_従事者12_市区町村" localSheetId="1">Sheet1!$U$4318</definedName>
    <definedName name="NM_従事者_従事者12_市区町村_変更前" localSheetId="1">Sheet1!$U$718</definedName>
    <definedName name="NM_従事者_従事者12_氏名" localSheetId="1">Sheet1!$R$4309</definedName>
    <definedName name="NM_従事者_従事者12_氏名_変更前" localSheetId="1">Sheet1!$R$709</definedName>
    <definedName name="NM_従事者_従事者12_資格" localSheetId="1">Sheet1!$AG$4304</definedName>
    <definedName name="NM_従事者_従事者12_資格_変更前" localSheetId="1">Sheet1!$AG$704</definedName>
    <definedName name="NM_従事者_従事者12_字" localSheetId="1">Sheet1!$AG$4318</definedName>
    <definedName name="NM_従事者_従事者12_字_変更前" localSheetId="1">Sheet1!$AG$718</definedName>
    <definedName name="NM_従事者_従事者12_就任年月日_月" localSheetId="1">Sheet1!$X$4307</definedName>
    <definedName name="NM_従事者_従事者12_就任年月日_月_変更前" localSheetId="1">Sheet1!$X$707</definedName>
    <definedName name="NM_従事者_従事者12_就任年月日_元号" localSheetId="1">Sheet1!$S$4307</definedName>
    <definedName name="NM_従事者_従事者12_就任年月日_元号_変更前" localSheetId="1">Sheet1!$S$707</definedName>
    <definedName name="NM_従事者_従事者12_就任年月日_日" localSheetId="1">Sheet1!$Z$4307</definedName>
    <definedName name="NM_従事者_従事者12_就任年月日_日_変更前" localSheetId="1">Sheet1!$Z$707</definedName>
    <definedName name="NM_従事者_従事者12_就任年月日_年" localSheetId="1">Sheet1!$V$4307</definedName>
    <definedName name="NM_従事者_従事者12_就任年月日_年_変更前" localSheetId="1">Sheet1!$V$707</definedName>
    <definedName name="NM_従事者_従事者12_週勤務時間_小数1" localSheetId="1">Sheet1!$U$4327</definedName>
    <definedName name="NM_従事者_従事者12_週勤務時間_小数1_変更前" localSheetId="1">Sheet1!$U$727</definedName>
    <definedName name="NM_従事者_従事者12_週勤務時間_整数1" localSheetId="1">Sheet1!$R$4327</definedName>
    <definedName name="NM_従事者_従事者12_週勤務時間_整数1_変更前" localSheetId="1">Sheet1!$R$727</definedName>
    <definedName name="NM_従事者_従事者12_週勤務時間_整数2" localSheetId="1">Sheet1!$S$4327</definedName>
    <definedName name="NM_従事者_従事者12_週勤務時間_整数2_変更前" localSheetId="1">Sheet1!$S$727</definedName>
    <definedName name="NM_従事者_従事者12_従事者区分" localSheetId="1">Sheet1!$S$4304</definedName>
    <definedName name="NM_従事者_従事者12_従事者区分_変更前" localSheetId="1">Sheet1!$S$704</definedName>
    <definedName name="NM_従事者_従事者12_従事者備考" localSheetId="1">Sheet1!$R$4336</definedName>
    <definedName name="NM_従事者_従事者12_従事者備考_変更前" localSheetId="1">Sheet1!$R$736</definedName>
    <definedName name="NM_従事者_従事者12_生年月日_月" localSheetId="1">Sheet1!$X$4325</definedName>
    <definedName name="NM_従事者_従事者12_生年月日_月_変更前" localSheetId="1">Sheet1!$X$725</definedName>
    <definedName name="NM_従事者_従事者12_生年月日_元号" localSheetId="1">Sheet1!$S$4325</definedName>
    <definedName name="NM_従事者_従事者12_生年月日_元号_変更前" localSheetId="1">Sheet1!$S$725</definedName>
    <definedName name="NM_従事者_従事者12_生年月日_日" localSheetId="1">Sheet1!$Z$4325</definedName>
    <definedName name="NM_従事者_従事者12_生年月日_日_変更前" localSheetId="1">Sheet1!$Z$725</definedName>
    <definedName name="NM_従事者_従事者12_生年月日_年" localSheetId="1">Sheet1!$V$4325</definedName>
    <definedName name="NM_従事者_従事者12_生年月日_年_変更前" localSheetId="1">Sheet1!$V$725</definedName>
    <definedName name="NM_従事者_従事者12_退任年月日_月" localSheetId="1">Sheet1!$AL$4307</definedName>
    <definedName name="NM_従事者_従事者12_退任年月日_月_変更前" localSheetId="1">Sheet1!$AL$707</definedName>
    <definedName name="NM_従事者_従事者12_退任年月日_元号" localSheetId="1">Sheet1!$AG$4307</definedName>
    <definedName name="NM_従事者_従事者12_退任年月日_元号_変更前" localSheetId="1">Sheet1!$AG$707</definedName>
    <definedName name="NM_従事者_従事者12_退任年月日_日" localSheetId="1">Sheet1!$AN$4307</definedName>
    <definedName name="NM_従事者_従事者12_退任年月日_日_変更前" localSheetId="1">Sheet1!$AN$707</definedName>
    <definedName name="NM_従事者_従事者12_退任年月日_年" localSheetId="1">Sheet1!$AJ$4307</definedName>
    <definedName name="NM_従事者_従事者12_退任年月日_年_変更前" localSheetId="1">Sheet1!$AJ$707</definedName>
    <definedName name="NM_従事者_従事者12_登録年月日_月" localSheetId="1">Sheet1!$X$4334</definedName>
    <definedName name="NM_従事者_従事者12_登録年月日_月_変更前" localSheetId="1">Sheet1!$X$734</definedName>
    <definedName name="NM_従事者_従事者12_登録年月日_元号" localSheetId="1">Sheet1!$S$4334</definedName>
    <definedName name="NM_従事者_従事者12_登録年月日_元号_変更前" localSheetId="1">Sheet1!$S$734</definedName>
    <definedName name="NM_従事者_従事者12_登録年月日_日" localSheetId="1">Sheet1!$Z$4334</definedName>
    <definedName name="NM_従事者_従事者12_登録年月日_日_変更前" localSheetId="1">Sheet1!$Z$734</definedName>
    <definedName name="NM_従事者_従事者12_登録年月日_年" localSheetId="1">Sheet1!$V$4334</definedName>
    <definedName name="NM_従事者_従事者12_登録年月日_年_変更前" localSheetId="1">Sheet1!$V$734</definedName>
    <definedName name="NM_従事者_従事者12_登録販売者登録都道府県" localSheetId="1">Sheet1!$AK$4334</definedName>
    <definedName name="NM_従事者_従事者12_登録販売者登録都道府県_変更前" localSheetId="1">Sheet1!$AK$734</definedName>
    <definedName name="NM_従事者_従事者12_登録番号1" localSheetId="1">Sheet1!$R$4330</definedName>
    <definedName name="NM_従事者_従事者12_登録番号1_変更前" localSheetId="1">Sheet1!$R$730</definedName>
    <definedName name="NM_従事者_従事者12_登録番号2" localSheetId="1">Sheet1!$V$4330</definedName>
    <definedName name="NM_従事者_従事者12_登録番号2_変更前" localSheetId="1">Sheet1!$V$730</definedName>
    <definedName name="NM_従事者_従事者12_登録番号3" localSheetId="1">Sheet1!$X$4330</definedName>
    <definedName name="NM_従事者_従事者12_登録番号3_変更前" localSheetId="1">Sheet1!$X$730</definedName>
    <definedName name="NM_従事者_従事者12_都道府県" localSheetId="1">Sheet1!$AG$4315</definedName>
    <definedName name="NM_従事者_従事者12_都道府県_変更前" localSheetId="1">Sheet1!$AG$715</definedName>
    <definedName name="NM_従事者_従事者12_当て字" localSheetId="1">Sheet1!$AL$4310</definedName>
    <definedName name="NM_従事者_従事者12_当て字_変更前" localSheetId="1">Sheet1!$AL$710</definedName>
    <definedName name="NM_従事者_従事者12_番地" localSheetId="1">Sheet1!$U$4321</definedName>
    <definedName name="NM_従事者_従事者12_番地_変更前" localSheetId="1">Sheet1!$U$721</definedName>
    <definedName name="NM_従事者_従事者12_郵便番号_右" localSheetId="1">Sheet1!$Z$4315</definedName>
    <definedName name="NM_従事者_従事者12_郵便番号_右_変更前" localSheetId="1">Sheet1!$Z$715</definedName>
    <definedName name="NM_従事者_従事者12_郵便番号_左" localSheetId="1">Sheet1!$U$4315</definedName>
    <definedName name="NM_従事者_従事者12_郵便番号_左_変更前" localSheetId="1">Sheet1!$U$715</definedName>
    <definedName name="NM_従事者_従事者13_カナ" localSheetId="1">Sheet1!$R$4348</definedName>
    <definedName name="NM_従事者_従事者13_カナ_変更前" localSheetId="1">Sheet1!$R$748</definedName>
    <definedName name="NM_従事者_従事者13_建物名" localSheetId="1">Sheet1!$AG$4357</definedName>
    <definedName name="NM_従事者_従事者13_建物名_変更前" localSheetId="1">Sheet1!$AG$757</definedName>
    <definedName name="NM_従事者_従事者13_市区町村" localSheetId="1">Sheet1!$U$4354</definedName>
    <definedName name="NM_従事者_従事者13_市区町村_変更前" localSheetId="1">Sheet1!$U$754</definedName>
    <definedName name="NM_従事者_従事者13_氏名" localSheetId="1">Sheet1!$R$4345</definedName>
    <definedName name="NM_従事者_従事者13_氏名_変更前" localSheetId="1">Sheet1!$R$745</definedName>
    <definedName name="NM_従事者_従事者13_資格" localSheetId="1">Sheet1!$AG$4340</definedName>
    <definedName name="NM_従事者_従事者13_資格_変更前" localSheetId="1">Sheet1!$AG$740</definedName>
    <definedName name="NM_従事者_従事者13_字" localSheetId="1">Sheet1!$AG$4354</definedName>
    <definedName name="NM_従事者_従事者13_字_変更前" localSheetId="1">Sheet1!$AG$754</definedName>
    <definedName name="NM_従事者_従事者13_就任年月日_月" localSheetId="1">Sheet1!$X$4343</definedName>
    <definedName name="NM_従事者_従事者13_就任年月日_月_変更前" localSheetId="1">Sheet1!$X$743</definedName>
    <definedName name="NM_従事者_従事者13_就任年月日_元号" localSheetId="1">Sheet1!$S$4343</definedName>
    <definedName name="NM_従事者_従事者13_就任年月日_元号_変更前" localSheetId="1">Sheet1!$S$743</definedName>
    <definedName name="NM_従事者_従事者13_就任年月日_日" localSheetId="1">Sheet1!$Z$4343</definedName>
    <definedName name="NM_従事者_従事者13_就任年月日_日_変更前" localSheetId="1">Sheet1!$Z$743</definedName>
    <definedName name="NM_従事者_従事者13_就任年月日_年" localSheetId="1">Sheet1!$V$4343</definedName>
    <definedName name="NM_従事者_従事者13_就任年月日_年_変更前" localSheetId="1">Sheet1!$V$743</definedName>
    <definedName name="NM_従事者_従事者13_週勤務時間_小数1" localSheetId="1">Sheet1!$U$4363</definedName>
    <definedName name="NM_従事者_従事者13_週勤務時間_小数1_変更前" localSheetId="1">Sheet1!$U$763</definedName>
    <definedName name="NM_従事者_従事者13_週勤務時間_整数1" localSheetId="1">Sheet1!$R$4363</definedName>
    <definedName name="NM_従事者_従事者13_週勤務時間_整数1_変更前" localSheetId="1">Sheet1!$R$763</definedName>
    <definedName name="NM_従事者_従事者13_週勤務時間_整数2" localSheetId="1">Sheet1!$S$4363</definedName>
    <definedName name="NM_従事者_従事者13_週勤務時間_整数2_変更前" localSheetId="1">Sheet1!$S$763</definedName>
    <definedName name="NM_従事者_従事者13_従事者区分" localSheetId="1">Sheet1!$S$4340</definedName>
    <definedName name="NM_従事者_従事者13_従事者区分_変更前" localSheetId="1">Sheet1!$S$740</definedName>
    <definedName name="NM_従事者_従事者13_従事者備考" localSheetId="1">Sheet1!$R$4372</definedName>
    <definedName name="NM_従事者_従事者13_従事者備考_変更前" localSheetId="1">Sheet1!$R$772</definedName>
    <definedName name="NM_従事者_従事者13_生年月日_月" localSheetId="1">Sheet1!$X$4361</definedName>
    <definedName name="NM_従事者_従事者13_生年月日_月_変更前" localSheetId="1">Sheet1!$X$761</definedName>
    <definedName name="NM_従事者_従事者13_生年月日_元号" localSheetId="1">Sheet1!$S$4361</definedName>
    <definedName name="NM_従事者_従事者13_生年月日_元号_変更前" localSheetId="1">Sheet1!$S$761</definedName>
    <definedName name="NM_従事者_従事者13_生年月日_日" localSheetId="1">Sheet1!$Z$4361</definedName>
    <definedName name="NM_従事者_従事者13_生年月日_日_変更前" localSheetId="1">Sheet1!$Z$761</definedName>
    <definedName name="NM_従事者_従事者13_生年月日_年" localSheetId="1">Sheet1!$V$4361</definedName>
    <definedName name="NM_従事者_従事者13_生年月日_年_変更前" localSheetId="1">Sheet1!$V$761</definedName>
    <definedName name="NM_従事者_従事者13_退任年月日_月" localSheetId="1">Sheet1!$AL$4343</definedName>
    <definedName name="NM_従事者_従事者13_退任年月日_月_変更前" localSheetId="1">Sheet1!$AL$743</definedName>
    <definedName name="NM_従事者_従事者13_退任年月日_元号" localSheetId="1">Sheet1!$AG$4343</definedName>
    <definedName name="NM_従事者_従事者13_退任年月日_元号_変更前" localSheetId="1">Sheet1!$AG$743</definedName>
    <definedName name="NM_従事者_従事者13_退任年月日_日" localSheetId="1">Sheet1!$AN$4343</definedName>
    <definedName name="NM_従事者_従事者13_退任年月日_日_変更前" localSheetId="1">Sheet1!$AN$743</definedName>
    <definedName name="NM_従事者_従事者13_退任年月日_年" localSheetId="1">Sheet1!$AJ$4343</definedName>
    <definedName name="NM_従事者_従事者13_退任年月日_年_変更前" localSheetId="1">Sheet1!$AJ$743</definedName>
    <definedName name="NM_従事者_従事者13_登録年月日_月" localSheetId="1">Sheet1!$X$4370</definedName>
    <definedName name="NM_従事者_従事者13_登録年月日_月_変更前" localSheetId="1">Sheet1!$X$770</definedName>
    <definedName name="NM_従事者_従事者13_登録年月日_元号" localSheetId="1">Sheet1!$S$4370</definedName>
    <definedName name="NM_従事者_従事者13_登録年月日_元号_変更前" localSheetId="1">Sheet1!$S$770</definedName>
    <definedName name="NM_従事者_従事者13_登録年月日_日" localSheetId="1">Sheet1!$Z$4370</definedName>
    <definedName name="NM_従事者_従事者13_登録年月日_日_変更前" localSheetId="1">Sheet1!$Z$770</definedName>
    <definedName name="NM_従事者_従事者13_登録年月日_年" localSheetId="1">Sheet1!$V$4370</definedName>
    <definedName name="NM_従事者_従事者13_登録年月日_年_変更前" localSheetId="1">Sheet1!$V$770</definedName>
    <definedName name="NM_従事者_従事者13_登録販売者登録都道府県" localSheetId="1">Sheet1!$AK$4370</definedName>
    <definedName name="NM_従事者_従事者13_登録販売者登録都道府県_変更前" localSheetId="1">Sheet1!$AK$770</definedName>
    <definedName name="NM_従事者_従事者13_登録番号1" localSheetId="1">Sheet1!$R$4366</definedName>
    <definedName name="NM_従事者_従事者13_登録番号1_変更前" localSheetId="1">Sheet1!$R$766</definedName>
    <definedName name="NM_従事者_従事者13_登録番号2" localSheetId="1">Sheet1!$V$4366</definedName>
    <definedName name="NM_従事者_従事者13_登録番号2_変更前" localSheetId="1">Sheet1!$V$766</definedName>
    <definedName name="NM_従事者_従事者13_登録番号3" localSheetId="1">Sheet1!$X$4366</definedName>
    <definedName name="NM_従事者_従事者13_登録番号3_変更前" localSheetId="1">Sheet1!$X$766</definedName>
    <definedName name="NM_従事者_従事者13_都道府県" localSheetId="1">Sheet1!$AG$4351</definedName>
    <definedName name="NM_従事者_従事者13_都道府県_変更前" localSheetId="1">Sheet1!$AG$751</definedName>
    <definedName name="NM_従事者_従事者13_当て字" localSheetId="1">Sheet1!$AL$4346</definedName>
    <definedName name="NM_従事者_従事者13_当て字_変更前" localSheetId="1">Sheet1!$AL$746</definedName>
    <definedName name="NM_従事者_従事者13_番地" localSheetId="1">Sheet1!$U$4357</definedName>
    <definedName name="NM_従事者_従事者13_番地_変更前" localSheetId="1">Sheet1!$U$757</definedName>
    <definedName name="NM_従事者_従事者13_郵便番号_右" localSheetId="1">Sheet1!$Z$4351</definedName>
    <definedName name="NM_従事者_従事者13_郵便番号_右_変更前" localSheetId="1">Sheet1!$Z$751</definedName>
    <definedName name="NM_従事者_従事者13_郵便番号_左" localSheetId="1">Sheet1!$U$4351</definedName>
    <definedName name="NM_従事者_従事者13_郵便番号_左_変更前" localSheetId="1">Sheet1!$U$751</definedName>
    <definedName name="NM_従事者_従事者14_カナ" localSheetId="1">Sheet1!$R$4384</definedName>
    <definedName name="NM_従事者_従事者14_カナ_変更前" localSheetId="1">Sheet1!$R$784</definedName>
    <definedName name="NM_従事者_従事者14_建物名" localSheetId="1">Sheet1!$AG$4393</definedName>
    <definedName name="NM_従事者_従事者14_建物名_変更前" localSheetId="1">Sheet1!$AG$793</definedName>
    <definedName name="NM_従事者_従事者14_市区町村" localSheetId="1">Sheet1!$U$4390</definedName>
    <definedName name="NM_従事者_従事者14_市区町村_変更前" localSheetId="1">Sheet1!$U$790</definedName>
    <definedName name="NM_従事者_従事者14_氏名" localSheetId="1">Sheet1!$R$4381</definedName>
    <definedName name="NM_従事者_従事者14_氏名_変更前" localSheetId="1">Sheet1!$R$781</definedName>
    <definedName name="NM_従事者_従事者14_資格" localSheetId="1">Sheet1!$AG$4376</definedName>
    <definedName name="NM_従事者_従事者14_資格_変更前" localSheetId="1">Sheet1!$AG$776</definedName>
    <definedName name="NM_従事者_従事者14_字" localSheetId="1">Sheet1!$AG$4390</definedName>
    <definedName name="NM_従事者_従事者14_字_変更前" localSheetId="1">Sheet1!$AG$790</definedName>
    <definedName name="NM_従事者_従事者14_就任年月日_月" localSheetId="1">Sheet1!$X$4379</definedName>
    <definedName name="NM_従事者_従事者14_就任年月日_月_変更前" localSheetId="1">Sheet1!$X$779</definedName>
    <definedName name="NM_従事者_従事者14_就任年月日_元号" localSheetId="1">Sheet1!$S$4379</definedName>
    <definedName name="NM_従事者_従事者14_就任年月日_元号_変更前" localSheetId="1">Sheet1!$S$779</definedName>
    <definedName name="NM_従事者_従事者14_就任年月日_日" localSheetId="1">Sheet1!$Z$4379</definedName>
    <definedName name="NM_従事者_従事者14_就任年月日_日_変更前" localSheetId="1">Sheet1!$Z$779</definedName>
    <definedName name="NM_従事者_従事者14_就任年月日_年" localSheetId="1">Sheet1!$V$4379</definedName>
    <definedName name="NM_従事者_従事者14_就任年月日_年_変更前" localSheetId="1">Sheet1!$V$779</definedName>
    <definedName name="NM_従事者_従事者14_週勤務時間_小数1" localSheetId="1">Sheet1!$U$4399</definedName>
    <definedName name="NM_従事者_従事者14_週勤務時間_小数1_変更前" localSheetId="1">Sheet1!$U$799</definedName>
    <definedName name="NM_従事者_従事者14_週勤務時間_整数1" localSheetId="1">Sheet1!$R$4399</definedName>
    <definedName name="NM_従事者_従事者14_週勤務時間_整数1_変更前" localSheetId="1">Sheet1!$R$799</definedName>
    <definedName name="NM_従事者_従事者14_週勤務時間_整数2" localSheetId="1">Sheet1!$S$4399</definedName>
    <definedName name="NM_従事者_従事者14_週勤務時間_整数2_変更前" localSheetId="1">Sheet1!$S$799</definedName>
    <definedName name="NM_従事者_従事者14_従事者区分" localSheetId="1">Sheet1!$S$4376</definedName>
    <definedName name="NM_従事者_従事者14_従事者区分_変更前" localSheetId="1">Sheet1!$S$776</definedName>
    <definedName name="NM_従事者_従事者14_従事者備考" localSheetId="1">Sheet1!$R$4408</definedName>
    <definedName name="NM_従事者_従事者14_従事者備考_変更前" localSheetId="1">Sheet1!$R$808</definedName>
    <definedName name="NM_従事者_従事者14_生年月日_月" localSheetId="1">Sheet1!$X$4397</definedName>
    <definedName name="NM_従事者_従事者14_生年月日_月_変更前" localSheetId="1">Sheet1!$X$797</definedName>
    <definedName name="NM_従事者_従事者14_生年月日_元号" localSheetId="1">Sheet1!$S$4397</definedName>
    <definedName name="NM_従事者_従事者14_生年月日_元号_変更前" localSheetId="1">Sheet1!$S$797</definedName>
    <definedName name="NM_従事者_従事者14_生年月日_日" localSheetId="1">Sheet1!$Z$4397</definedName>
    <definedName name="NM_従事者_従事者14_生年月日_日_変更前" localSheetId="1">Sheet1!$Z$797</definedName>
    <definedName name="NM_従事者_従事者14_生年月日_年" localSheetId="1">Sheet1!$V$4397</definedName>
    <definedName name="NM_従事者_従事者14_生年月日_年_変更前" localSheetId="1">Sheet1!$V$797</definedName>
    <definedName name="NM_従事者_従事者14_退任年月日_月" localSheetId="1">Sheet1!$AL$4379</definedName>
    <definedName name="NM_従事者_従事者14_退任年月日_月_変更前" localSheetId="1">Sheet1!$AL$779</definedName>
    <definedName name="NM_従事者_従事者14_退任年月日_元号" localSheetId="1">Sheet1!$AG$4379</definedName>
    <definedName name="NM_従事者_従事者14_退任年月日_元号_変更前" localSheetId="1">Sheet1!$AG$779</definedName>
    <definedName name="NM_従事者_従事者14_退任年月日_日" localSheetId="1">Sheet1!$AN$4379</definedName>
    <definedName name="NM_従事者_従事者14_退任年月日_日_変更前" localSheetId="1">Sheet1!$AN$779</definedName>
    <definedName name="NM_従事者_従事者14_退任年月日_年" localSheetId="1">Sheet1!$AJ$4379</definedName>
    <definedName name="NM_従事者_従事者14_退任年月日_年_変更前" localSheetId="1">Sheet1!$AJ$779</definedName>
    <definedName name="NM_従事者_従事者14_登録年月日_月" localSheetId="1">Sheet1!$X$4406</definedName>
    <definedName name="NM_従事者_従事者14_登録年月日_月_変更前" localSheetId="1">Sheet1!$X$806</definedName>
    <definedName name="NM_従事者_従事者14_登録年月日_元号" localSheetId="1">Sheet1!$S$4406</definedName>
    <definedName name="NM_従事者_従事者14_登録年月日_元号_変更前" localSheetId="1">Sheet1!$S$806</definedName>
    <definedName name="NM_従事者_従事者14_登録年月日_日" localSheetId="1">Sheet1!$Z$4406</definedName>
    <definedName name="NM_従事者_従事者14_登録年月日_日_変更前" localSheetId="1">Sheet1!$Z$806</definedName>
    <definedName name="NM_従事者_従事者14_登録年月日_年" localSheetId="1">Sheet1!$V$4406</definedName>
    <definedName name="NM_従事者_従事者14_登録年月日_年_変更前" localSheetId="1">Sheet1!$V$806</definedName>
    <definedName name="NM_従事者_従事者14_登録販売者登録都道府県" localSheetId="1">Sheet1!$AK$4406</definedName>
    <definedName name="NM_従事者_従事者14_登録販売者登録都道府県_変更前" localSheetId="1">Sheet1!$AK$806</definedName>
    <definedName name="NM_従事者_従事者14_登録番号1" localSheetId="1">Sheet1!$R$4402</definedName>
    <definedName name="NM_従事者_従事者14_登録番号1_変更前" localSheetId="1">Sheet1!$R$802</definedName>
    <definedName name="NM_従事者_従事者14_登録番号2" localSheetId="1">Sheet1!$V$4402</definedName>
    <definedName name="NM_従事者_従事者14_登録番号2_変更前" localSheetId="1">Sheet1!$V$802</definedName>
    <definedName name="NM_従事者_従事者14_登録番号3" localSheetId="1">Sheet1!$X$4402</definedName>
    <definedName name="NM_従事者_従事者14_登録番号3_変更前" localSheetId="1">Sheet1!$X$802</definedName>
    <definedName name="NM_従事者_従事者14_都道府県" localSheetId="1">Sheet1!$AG$4387</definedName>
    <definedName name="NM_従事者_従事者14_都道府県_変更前" localSheetId="1">Sheet1!$AG$787</definedName>
    <definedName name="NM_従事者_従事者14_当て字" localSheetId="1">Sheet1!$AL$4382</definedName>
    <definedName name="NM_従事者_従事者14_当て字_変更前" localSheetId="1">Sheet1!$AL$782</definedName>
    <definedName name="NM_従事者_従事者14_番地" localSheetId="1">Sheet1!$U$4393</definedName>
    <definedName name="NM_従事者_従事者14_番地_変更前" localSheetId="1">Sheet1!$U$793</definedName>
    <definedName name="NM_従事者_従事者14_郵便番号_右" localSheetId="1">Sheet1!$Z$4387</definedName>
    <definedName name="NM_従事者_従事者14_郵便番号_右_変更前" localSheetId="1">Sheet1!$Z$787</definedName>
    <definedName name="NM_従事者_従事者14_郵便番号_左" localSheetId="1">Sheet1!$U$4387</definedName>
    <definedName name="NM_従事者_従事者14_郵便番号_左_変更前" localSheetId="1">Sheet1!$U$787</definedName>
    <definedName name="NM_従事者_従事者15_カナ" localSheetId="1">Sheet1!$R$4420</definedName>
    <definedName name="NM_従事者_従事者15_カナ_変更前" localSheetId="1">Sheet1!$R$820</definedName>
    <definedName name="NM_従事者_従事者15_建物名" localSheetId="1">Sheet1!$AG$4429</definedName>
    <definedName name="NM_従事者_従事者15_建物名_変更前" localSheetId="1">Sheet1!$AG$829</definedName>
    <definedName name="NM_従事者_従事者15_市区町村" localSheetId="1">Sheet1!$U$4426</definedName>
    <definedName name="NM_従事者_従事者15_市区町村_変更前" localSheetId="1">Sheet1!$U$826</definedName>
    <definedName name="NM_従事者_従事者15_氏名" localSheetId="1">Sheet1!$R$4417</definedName>
    <definedName name="NM_従事者_従事者15_氏名_変更前" localSheetId="1">Sheet1!$R$817</definedName>
    <definedName name="NM_従事者_従事者15_資格" localSheetId="1">Sheet1!$AG$4412</definedName>
    <definedName name="NM_従事者_従事者15_資格_変更前" localSheetId="1">Sheet1!$AG$812</definedName>
    <definedName name="NM_従事者_従事者15_字" localSheetId="1">Sheet1!$AG$4426</definedName>
    <definedName name="NM_従事者_従事者15_字_変更前" localSheetId="1">Sheet1!$AG$826</definedName>
    <definedName name="NM_従事者_従事者15_就任年月日_月" localSheetId="1">Sheet1!$X$4415</definedName>
    <definedName name="NM_従事者_従事者15_就任年月日_月_変更前" localSheetId="1">Sheet1!$X$815</definedName>
    <definedName name="NM_従事者_従事者15_就任年月日_元号" localSheetId="1">Sheet1!$S$4415</definedName>
    <definedName name="NM_従事者_従事者15_就任年月日_元号_変更前" localSheetId="1">Sheet1!$S$815</definedName>
    <definedName name="NM_従事者_従事者15_就任年月日_日" localSheetId="1">Sheet1!$Z$4415</definedName>
    <definedName name="NM_従事者_従事者15_就任年月日_日_変更前" localSheetId="1">Sheet1!$Z$815</definedName>
    <definedName name="NM_従事者_従事者15_就任年月日_年" localSheetId="1">Sheet1!$V$4415</definedName>
    <definedName name="NM_従事者_従事者15_就任年月日_年_変更前" localSheetId="1">Sheet1!$V$815</definedName>
    <definedName name="NM_従事者_従事者15_週勤務時間_小数1" localSheetId="1">Sheet1!$U$4435</definedName>
    <definedName name="NM_従事者_従事者15_週勤務時間_小数1_変更前" localSheetId="1">Sheet1!$U$835</definedName>
    <definedName name="NM_従事者_従事者15_週勤務時間_整数1" localSheetId="1">Sheet1!$R$4435</definedName>
    <definedName name="NM_従事者_従事者15_週勤務時間_整数1_変更前" localSheetId="1">Sheet1!$R$835</definedName>
    <definedName name="NM_従事者_従事者15_週勤務時間_整数2" localSheetId="1">Sheet1!$S$4435</definedName>
    <definedName name="NM_従事者_従事者15_週勤務時間_整数2_変更前" localSheetId="1">Sheet1!$S$835</definedName>
    <definedName name="NM_従事者_従事者15_従事者区分" localSheetId="1">Sheet1!$S$4412</definedName>
    <definedName name="NM_従事者_従事者15_従事者区分_変更前" localSheetId="1">Sheet1!$S$812</definedName>
    <definedName name="NM_従事者_従事者15_従事者備考" localSheetId="1">Sheet1!$R$4444</definedName>
    <definedName name="NM_従事者_従事者15_従事者備考_変更前" localSheetId="1">Sheet1!$R$844</definedName>
    <definedName name="NM_従事者_従事者15_生年月日_月" localSheetId="1">Sheet1!$X$4433</definedName>
    <definedName name="NM_従事者_従事者15_生年月日_月_変更前" localSheetId="1">Sheet1!$X$833</definedName>
    <definedName name="NM_従事者_従事者15_生年月日_元号" localSheetId="1">Sheet1!$S$4433</definedName>
    <definedName name="NM_従事者_従事者15_生年月日_元号_変更前" localSheetId="1">Sheet1!$S$833</definedName>
    <definedName name="NM_従事者_従事者15_生年月日_日" localSheetId="1">Sheet1!$Z$4433</definedName>
    <definedName name="NM_従事者_従事者15_生年月日_日_変更前" localSheetId="1">Sheet1!$Z$833</definedName>
    <definedName name="NM_従事者_従事者15_生年月日_年" localSheetId="1">Sheet1!$V$4433</definedName>
    <definedName name="NM_従事者_従事者15_生年月日_年_変更前" localSheetId="1">Sheet1!$V$833</definedName>
    <definedName name="NM_従事者_従事者15_退任年月日_月" localSheetId="1">Sheet1!$AL$4415</definedName>
    <definedName name="NM_従事者_従事者15_退任年月日_月_変更前" localSheetId="1">Sheet1!$AL$815</definedName>
    <definedName name="NM_従事者_従事者15_退任年月日_元号" localSheetId="1">Sheet1!$AG$4415</definedName>
    <definedName name="NM_従事者_従事者15_退任年月日_元号_変更前" localSheetId="1">Sheet1!$AG$815</definedName>
    <definedName name="NM_従事者_従事者15_退任年月日_日" localSheetId="1">Sheet1!$AN$4415</definedName>
    <definedName name="NM_従事者_従事者15_退任年月日_日_変更前" localSheetId="1">Sheet1!$AN$815</definedName>
    <definedName name="NM_従事者_従事者15_退任年月日_年" localSheetId="1">Sheet1!$AJ$4415</definedName>
    <definedName name="NM_従事者_従事者15_退任年月日_年_変更前" localSheetId="1">Sheet1!$AJ$815</definedName>
    <definedName name="NM_従事者_従事者15_登録年月日_月" localSheetId="1">Sheet1!$X$4442</definedName>
    <definedName name="NM_従事者_従事者15_登録年月日_月_変更前" localSheetId="1">Sheet1!$X$842</definedName>
    <definedName name="NM_従事者_従事者15_登録年月日_元号" localSheetId="1">Sheet1!$S$4442</definedName>
    <definedName name="NM_従事者_従事者15_登録年月日_元号_変更前" localSheetId="1">Sheet1!$S$842</definedName>
    <definedName name="NM_従事者_従事者15_登録年月日_日" localSheetId="1">Sheet1!$Z$4442</definedName>
    <definedName name="NM_従事者_従事者15_登録年月日_日_変更前" localSheetId="1">Sheet1!$Z$842</definedName>
    <definedName name="NM_従事者_従事者15_登録年月日_年" localSheetId="1">Sheet1!$V$4442</definedName>
    <definedName name="NM_従事者_従事者15_登録年月日_年_変更前" localSheetId="1">Sheet1!$V$842</definedName>
    <definedName name="NM_従事者_従事者15_登録販売者登録都道府県" localSheetId="1">Sheet1!$AK$4442</definedName>
    <definedName name="NM_従事者_従事者15_登録販売者登録都道府県_変更前" localSheetId="1">Sheet1!$AK$842</definedName>
    <definedName name="NM_従事者_従事者15_登録番号1" localSheetId="1">Sheet1!$R$4438</definedName>
    <definedName name="NM_従事者_従事者15_登録番号1_変更前" localSheetId="1">Sheet1!$R$838</definedName>
    <definedName name="NM_従事者_従事者15_登録番号2" localSheetId="1">Sheet1!$V$4438</definedName>
    <definedName name="NM_従事者_従事者15_登録番号2_変更前" localSheetId="1">Sheet1!$V$838</definedName>
    <definedName name="NM_従事者_従事者15_登録番号3" localSheetId="1">Sheet1!$X$4438</definedName>
    <definedName name="NM_従事者_従事者15_登録番号3_変更前" localSheetId="1">Sheet1!$X$838</definedName>
    <definedName name="NM_従事者_従事者15_都道府県" localSheetId="1">Sheet1!$AG$4423</definedName>
    <definedName name="NM_従事者_従事者15_都道府県_変更前" localSheetId="1">Sheet1!$AG$823</definedName>
    <definedName name="NM_従事者_従事者15_当て字" localSheetId="1">Sheet1!$AL$4418</definedName>
    <definedName name="NM_従事者_従事者15_当て字_変更前" localSheetId="1">Sheet1!$AL$818</definedName>
    <definedName name="NM_従事者_従事者15_番地" localSheetId="1">Sheet1!$U$4429</definedName>
    <definedName name="NM_従事者_従事者15_番地_変更前" localSheetId="1">Sheet1!$U$829</definedName>
    <definedName name="NM_従事者_従事者15_郵便番号_右" localSheetId="1">Sheet1!$Z$4423</definedName>
    <definedName name="NM_従事者_従事者15_郵便番号_右_変更前" localSheetId="1">Sheet1!$Z$823</definedName>
    <definedName name="NM_従事者_従事者15_郵便番号_左" localSheetId="1">Sheet1!$U$4423</definedName>
    <definedName name="NM_従事者_従事者15_郵便番号_左_変更前" localSheetId="1">Sheet1!$U$823</definedName>
    <definedName name="NM_従事者_従事者16_カナ" localSheetId="1">Sheet1!$R$4456</definedName>
    <definedName name="NM_従事者_従事者16_カナ_変更前" localSheetId="1">Sheet1!$R$856</definedName>
    <definedName name="NM_従事者_従事者16_建物名" localSheetId="1">Sheet1!$AG$4465</definedName>
    <definedName name="NM_従事者_従事者16_建物名_変更前" localSheetId="1">Sheet1!$AG$865</definedName>
    <definedName name="NM_従事者_従事者16_市区町村" localSheetId="1">Sheet1!$U$4462</definedName>
    <definedName name="NM_従事者_従事者16_市区町村_変更前" localSheetId="1">Sheet1!$U$862</definedName>
    <definedName name="NM_従事者_従事者16_氏名" localSheetId="1">Sheet1!$R$4453</definedName>
    <definedName name="NM_従事者_従事者16_氏名_変更前" localSheetId="1">Sheet1!$R$853</definedName>
    <definedName name="NM_従事者_従事者16_資格" localSheetId="1">Sheet1!$AG$4448</definedName>
    <definedName name="NM_従事者_従事者16_資格_変更前" localSheetId="1">Sheet1!$AG$848</definedName>
    <definedName name="NM_従事者_従事者16_字" localSheetId="1">Sheet1!$AG$4462</definedName>
    <definedName name="NM_従事者_従事者16_字_変更前" localSheetId="1">Sheet1!$AG$862</definedName>
    <definedName name="NM_従事者_従事者16_就任年月日_月" localSheetId="1">Sheet1!$X$4451</definedName>
    <definedName name="NM_従事者_従事者16_就任年月日_月_変更前" localSheetId="1">Sheet1!$X$851</definedName>
    <definedName name="NM_従事者_従事者16_就任年月日_元号" localSheetId="1">Sheet1!$S$4451</definedName>
    <definedName name="NM_従事者_従事者16_就任年月日_元号_変更前" localSheetId="1">Sheet1!$S$851</definedName>
    <definedName name="NM_従事者_従事者16_就任年月日_日" localSheetId="1">Sheet1!$Z$4451</definedName>
    <definedName name="NM_従事者_従事者16_就任年月日_日_変更前" localSheetId="1">Sheet1!$Z$851</definedName>
    <definedName name="NM_従事者_従事者16_就任年月日_年" localSheetId="1">Sheet1!$V$4451</definedName>
    <definedName name="NM_従事者_従事者16_就任年月日_年_変更前" localSheetId="1">Sheet1!$V$851</definedName>
    <definedName name="NM_従事者_従事者16_週勤務時間_小数1" localSheetId="1">Sheet1!$U$4471</definedName>
    <definedName name="NM_従事者_従事者16_週勤務時間_小数1_変更前" localSheetId="1">Sheet1!$U$871</definedName>
    <definedName name="NM_従事者_従事者16_週勤務時間_整数1" localSheetId="1">Sheet1!$R$4471</definedName>
    <definedName name="NM_従事者_従事者16_週勤務時間_整数1_変更前" localSheetId="1">Sheet1!$R$871</definedName>
    <definedName name="NM_従事者_従事者16_週勤務時間_整数2" localSheetId="1">Sheet1!$S$4471</definedName>
    <definedName name="NM_従事者_従事者16_週勤務時間_整数2_変更前" localSheetId="1">Sheet1!$S$871</definedName>
    <definedName name="NM_従事者_従事者16_従事者区分" localSheetId="1">Sheet1!$S$4448</definedName>
    <definedName name="NM_従事者_従事者16_従事者区分_変更前" localSheetId="1">Sheet1!$S$848</definedName>
    <definedName name="NM_従事者_従事者16_従事者備考" localSheetId="1">Sheet1!$R$4480</definedName>
    <definedName name="NM_従事者_従事者16_従事者備考_変更前" localSheetId="1">Sheet1!$R$880</definedName>
    <definedName name="NM_従事者_従事者16_生年月日_月" localSheetId="1">Sheet1!$X$4469</definedName>
    <definedName name="NM_従事者_従事者16_生年月日_月_変更前" localSheetId="1">Sheet1!$X$869</definedName>
    <definedName name="NM_従事者_従事者16_生年月日_元号" localSheetId="1">Sheet1!$S$4469</definedName>
    <definedName name="NM_従事者_従事者16_生年月日_元号_変更前" localSheetId="1">Sheet1!$S$869</definedName>
    <definedName name="NM_従事者_従事者16_生年月日_日" localSheetId="1">Sheet1!$Z$4469</definedName>
    <definedName name="NM_従事者_従事者16_生年月日_日_変更前" localSheetId="1">Sheet1!$Z$869</definedName>
    <definedName name="NM_従事者_従事者16_生年月日_年" localSheetId="1">Sheet1!$V$4469</definedName>
    <definedName name="NM_従事者_従事者16_生年月日_年_変更前" localSheetId="1">Sheet1!$V$869</definedName>
    <definedName name="NM_従事者_従事者16_退任年月日_月" localSheetId="1">Sheet1!$AL$4451</definedName>
    <definedName name="NM_従事者_従事者16_退任年月日_月_変更前" localSheetId="1">Sheet1!$AL$851</definedName>
    <definedName name="NM_従事者_従事者16_退任年月日_元号" localSheetId="1">Sheet1!$AG$4451</definedName>
    <definedName name="NM_従事者_従事者16_退任年月日_元号_変更前" localSheetId="1">Sheet1!$AG$851</definedName>
    <definedName name="NM_従事者_従事者16_退任年月日_日" localSheetId="1">Sheet1!$AN$4451</definedName>
    <definedName name="NM_従事者_従事者16_退任年月日_日_変更前" localSheetId="1">Sheet1!$AN$851</definedName>
    <definedName name="NM_従事者_従事者16_退任年月日_年" localSheetId="1">Sheet1!$AJ$4451</definedName>
    <definedName name="NM_従事者_従事者16_退任年月日_年_変更前" localSheetId="1">Sheet1!$AJ$851</definedName>
    <definedName name="NM_従事者_従事者16_登録年月日_月" localSheetId="1">Sheet1!$X$4478</definedName>
    <definedName name="NM_従事者_従事者16_登録年月日_月_変更前" localSheetId="1">Sheet1!$X$878</definedName>
    <definedName name="NM_従事者_従事者16_登録年月日_元号" localSheetId="1">Sheet1!$S$4478</definedName>
    <definedName name="NM_従事者_従事者16_登録年月日_元号_変更前" localSheetId="1">Sheet1!$S$878</definedName>
    <definedName name="NM_従事者_従事者16_登録年月日_日" localSheetId="1">Sheet1!$Z$4478</definedName>
    <definedName name="NM_従事者_従事者16_登録年月日_日_変更前" localSheetId="1">Sheet1!$Z$878</definedName>
    <definedName name="NM_従事者_従事者16_登録年月日_年" localSheetId="1">Sheet1!$V$4478</definedName>
    <definedName name="NM_従事者_従事者16_登録年月日_年_変更前" localSheetId="1">Sheet1!$V$878</definedName>
    <definedName name="NM_従事者_従事者16_登録販売者登録都道府県" localSheetId="1">Sheet1!$AK$4478</definedName>
    <definedName name="NM_従事者_従事者16_登録販売者登録都道府県_変更前" localSheetId="1">Sheet1!$AK$878</definedName>
    <definedName name="NM_従事者_従事者16_登録番号1" localSheetId="1">Sheet1!$R$4474</definedName>
    <definedName name="NM_従事者_従事者16_登録番号1_変更前" localSheetId="1">Sheet1!$R$874</definedName>
    <definedName name="NM_従事者_従事者16_登録番号2" localSheetId="1">Sheet1!$V$4474</definedName>
    <definedName name="NM_従事者_従事者16_登録番号2_変更前" localSheetId="1">Sheet1!$V$874</definedName>
    <definedName name="NM_従事者_従事者16_登録番号3" localSheetId="1">Sheet1!$X$4474</definedName>
    <definedName name="NM_従事者_従事者16_登録番号3_変更前" localSheetId="1">Sheet1!$X$874</definedName>
    <definedName name="NM_従事者_従事者16_都道府県" localSheetId="1">Sheet1!$AG$4459</definedName>
    <definedName name="NM_従事者_従事者16_都道府県_変更前" localSheetId="1">Sheet1!$AG$859</definedName>
    <definedName name="NM_従事者_従事者16_当て字" localSheetId="1">Sheet1!$AL$4454</definedName>
    <definedName name="NM_従事者_従事者16_当て字_変更前" localSheetId="1">Sheet1!$AL$854</definedName>
    <definedName name="NM_従事者_従事者16_番地" localSheetId="1">Sheet1!$U$4465</definedName>
    <definedName name="NM_従事者_従事者16_番地_変更前" localSheetId="1">Sheet1!$U$865</definedName>
    <definedName name="NM_従事者_従事者16_郵便番号_右" localSheetId="1">Sheet1!$Z$4459</definedName>
    <definedName name="NM_従事者_従事者16_郵便番号_右_変更前" localSheetId="1">Sheet1!$Z$859</definedName>
    <definedName name="NM_従事者_従事者16_郵便番号_左" localSheetId="1">Sheet1!$U$4459</definedName>
    <definedName name="NM_従事者_従事者16_郵便番号_左_変更前" localSheetId="1">Sheet1!$U$859</definedName>
    <definedName name="NM_従事者_従事者17_カナ" localSheetId="1">Sheet1!$R$4492</definedName>
    <definedName name="NM_従事者_従事者17_カナ_変更前" localSheetId="1">Sheet1!$R$892</definedName>
    <definedName name="NM_従事者_従事者17_建物名" localSheetId="1">Sheet1!$AG$4501</definedName>
    <definedName name="NM_従事者_従事者17_建物名_変更前" localSheetId="1">Sheet1!$AG$901</definedName>
    <definedName name="NM_従事者_従事者17_市区町村" localSheetId="1">Sheet1!$U$4498</definedName>
    <definedName name="NM_従事者_従事者17_市区町村_変更前" localSheetId="1">Sheet1!$U$898</definedName>
    <definedName name="NM_従事者_従事者17_氏名" localSheetId="1">Sheet1!$R$4489</definedName>
    <definedName name="NM_従事者_従事者17_氏名_変更前" localSheetId="1">Sheet1!$R$889</definedName>
    <definedName name="NM_従事者_従事者17_資格" localSheetId="1">Sheet1!$AG$4484</definedName>
    <definedName name="NM_従事者_従事者17_資格_変更前" localSheetId="1">Sheet1!$AG$884</definedName>
    <definedName name="NM_従事者_従事者17_字" localSheetId="1">Sheet1!$AG$4498</definedName>
    <definedName name="NM_従事者_従事者17_字_変更前" localSheetId="1">Sheet1!$AG$898</definedName>
    <definedName name="NM_従事者_従事者17_就任年月日_月" localSheetId="1">Sheet1!$X$4487</definedName>
    <definedName name="NM_従事者_従事者17_就任年月日_月_変更前" localSheetId="1">Sheet1!$X$887</definedName>
    <definedName name="NM_従事者_従事者17_就任年月日_元号" localSheetId="1">Sheet1!$S$4487</definedName>
    <definedName name="NM_従事者_従事者17_就任年月日_元号_変更前" localSheetId="1">Sheet1!$S$887</definedName>
    <definedName name="NM_従事者_従事者17_就任年月日_日" localSheetId="1">Sheet1!$Z$4487</definedName>
    <definedName name="NM_従事者_従事者17_就任年月日_日_変更前" localSheetId="1">Sheet1!$Z$887</definedName>
    <definedName name="NM_従事者_従事者17_就任年月日_年" localSheetId="1">Sheet1!$V$4487</definedName>
    <definedName name="NM_従事者_従事者17_就任年月日_年_変更前" localSheetId="1">Sheet1!$V$887</definedName>
    <definedName name="NM_従事者_従事者17_週勤務時間_小数1" localSheetId="1">Sheet1!$U$4507</definedName>
    <definedName name="NM_従事者_従事者17_週勤務時間_小数1_変更前" localSheetId="1">Sheet1!$U$907</definedName>
    <definedName name="NM_従事者_従事者17_週勤務時間_整数1" localSheetId="1">Sheet1!$R$4507</definedName>
    <definedName name="NM_従事者_従事者17_週勤務時間_整数1_変更前" localSheetId="1">Sheet1!$R$907</definedName>
    <definedName name="NM_従事者_従事者17_週勤務時間_整数2" localSheetId="1">Sheet1!$S$4507</definedName>
    <definedName name="NM_従事者_従事者17_週勤務時間_整数2_変更前" localSheetId="1">Sheet1!$S$907</definedName>
    <definedName name="NM_従事者_従事者17_従事者区分" localSheetId="1">Sheet1!$S$4484</definedName>
    <definedName name="NM_従事者_従事者17_従事者区分_変更前" localSheetId="1">Sheet1!$S$884</definedName>
    <definedName name="NM_従事者_従事者17_従事者備考" localSheetId="1">Sheet1!$R$4516</definedName>
    <definedName name="NM_従事者_従事者17_従事者備考_変更前" localSheetId="1">Sheet1!$R$916</definedName>
    <definedName name="NM_従事者_従事者17_生年月日_月" localSheetId="1">Sheet1!$X$4505</definedName>
    <definedName name="NM_従事者_従事者17_生年月日_月_変更前" localSheetId="1">Sheet1!$X$905</definedName>
    <definedName name="NM_従事者_従事者17_生年月日_元号" localSheetId="1">Sheet1!$S$4505</definedName>
    <definedName name="NM_従事者_従事者17_生年月日_元号_変更前" localSheetId="1">Sheet1!$S$905</definedName>
    <definedName name="NM_従事者_従事者17_生年月日_日" localSheetId="1">Sheet1!$Z$4505</definedName>
    <definedName name="NM_従事者_従事者17_生年月日_日_変更前" localSheetId="1">Sheet1!$Z$905</definedName>
    <definedName name="NM_従事者_従事者17_生年月日_年" localSheetId="1">Sheet1!$V$4505</definedName>
    <definedName name="NM_従事者_従事者17_生年月日_年_変更前" localSheetId="1">Sheet1!$V$905</definedName>
    <definedName name="NM_従事者_従事者17_退任年月日_月" localSheetId="1">Sheet1!$AL$4487</definedName>
    <definedName name="NM_従事者_従事者17_退任年月日_月_変更前" localSheetId="1">Sheet1!$AL$887</definedName>
    <definedName name="NM_従事者_従事者17_退任年月日_元号" localSheetId="1">Sheet1!$AG$4487</definedName>
    <definedName name="NM_従事者_従事者17_退任年月日_元号_変更前" localSheetId="1">Sheet1!$AG$887</definedName>
    <definedName name="NM_従事者_従事者17_退任年月日_日" localSheetId="1">Sheet1!$AN$4487</definedName>
    <definedName name="NM_従事者_従事者17_退任年月日_日_変更前" localSheetId="1">Sheet1!$AN$887</definedName>
    <definedName name="NM_従事者_従事者17_退任年月日_年" localSheetId="1">Sheet1!$AJ$4487</definedName>
    <definedName name="NM_従事者_従事者17_退任年月日_年_変更前" localSheetId="1">Sheet1!$AJ$887</definedName>
    <definedName name="NM_従事者_従事者17_登録年月日_月" localSheetId="1">Sheet1!$X$4514</definedName>
    <definedName name="NM_従事者_従事者17_登録年月日_月_変更前" localSheetId="1">Sheet1!$X$914</definedName>
    <definedName name="NM_従事者_従事者17_登録年月日_元号" localSheetId="1">Sheet1!$S$4514</definedName>
    <definedName name="NM_従事者_従事者17_登録年月日_元号_変更前" localSheetId="1">Sheet1!$S$914</definedName>
    <definedName name="NM_従事者_従事者17_登録年月日_日" localSheetId="1">Sheet1!$Z$4514</definedName>
    <definedName name="NM_従事者_従事者17_登録年月日_日_変更前" localSheetId="1">Sheet1!$Z$914</definedName>
    <definedName name="NM_従事者_従事者17_登録年月日_年" localSheetId="1">Sheet1!$V$4514</definedName>
    <definedName name="NM_従事者_従事者17_登録年月日_年_変更前" localSheetId="1">Sheet1!$V$914</definedName>
    <definedName name="NM_従事者_従事者17_登録販売者登録都道府県" localSheetId="1">Sheet1!$AK$4514</definedName>
    <definedName name="NM_従事者_従事者17_登録販売者登録都道府県_変更前" localSheetId="1">Sheet1!$AK$914</definedName>
    <definedName name="NM_従事者_従事者17_登録番号1" localSheetId="1">Sheet1!$R$4510</definedName>
    <definedName name="NM_従事者_従事者17_登録番号1_変更前" localSheetId="1">Sheet1!$R$910</definedName>
    <definedName name="NM_従事者_従事者17_登録番号2" localSheetId="1">Sheet1!$V$4510</definedName>
    <definedName name="NM_従事者_従事者17_登録番号2_変更前" localSheetId="1">Sheet1!$V$910</definedName>
    <definedName name="NM_従事者_従事者17_登録番号3" localSheetId="1">Sheet1!$X$4510</definedName>
    <definedName name="NM_従事者_従事者17_登録番号3_変更前" localSheetId="1">Sheet1!$X$910</definedName>
    <definedName name="NM_従事者_従事者17_都道府県" localSheetId="1">Sheet1!$AG$4495</definedName>
    <definedName name="NM_従事者_従事者17_都道府県_変更前" localSheetId="1">Sheet1!$AG$895</definedName>
    <definedName name="NM_従事者_従事者17_当て字" localSheetId="1">Sheet1!$AL$4490</definedName>
    <definedName name="NM_従事者_従事者17_当て字_変更前" localSheetId="1">Sheet1!$AL$890</definedName>
    <definedName name="NM_従事者_従事者17_番地" localSheetId="1">Sheet1!$U$4501</definedName>
    <definedName name="NM_従事者_従事者17_番地_変更前" localSheetId="1">Sheet1!$U$901</definedName>
    <definedName name="NM_従事者_従事者17_郵便番号_右" localSheetId="1">Sheet1!$Z$4495</definedName>
    <definedName name="NM_従事者_従事者17_郵便番号_右_変更前" localSheetId="1">Sheet1!$Z$895</definedName>
    <definedName name="NM_従事者_従事者17_郵便番号_左" localSheetId="1">Sheet1!$U$4495</definedName>
    <definedName name="NM_従事者_従事者17_郵便番号_左_変更前" localSheetId="1">Sheet1!$U$895</definedName>
    <definedName name="NM_従事者_従事者18_カナ" localSheetId="1">Sheet1!$R$4528</definedName>
    <definedName name="NM_従事者_従事者18_カナ_変更前" localSheetId="1">Sheet1!$R$928</definedName>
    <definedName name="NM_従事者_従事者18_建物名" localSheetId="1">Sheet1!$AG$4537</definedName>
    <definedName name="NM_従事者_従事者18_建物名_変更前" localSheetId="1">Sheet1!$AG$937</definedName>
    <definedName name="NM_従事者_従事者18_市区町村" localSheetId="1">Sheet1!$U$4534</definedName>
    <definedName name="NM_従事者_従事者18_市区町村_変更前" localSheetId="1">Sheet1!$U$934</definedName>
    <definedName name="NM_従事者_従事者18_氏名" localSheetId="1">Sheet1!$R$4525</definedName>
    <definedName name="NM_従事者_従事者18_氏名_変更前" localSheetId="1">Sheet1!$R$925</definedName>
    <definedName name="NM_従事者_従事者18_資格" localSheetId="1">Sheet1!$AG$4520</definedName>
    <definedName name="NM_従事者_従事者18_資格_変更前" localSheetId="1">Sheet1!$AG$920</definedName>
    <definedName name="NM_従事者_従事者18_字" localSheetId="1">Sheet1!$AG$4534</definedName>
    <definedName name="NM_従事者_従事者18_字_変更前" localSheetId="1">Sheet1!$AG$934</definedName>
    <definedName name="NM_従事者_従事者18_就任年月日_月" localSheetId="1">Sheet1!$X$4523</definedName>
    <definedName name="NM_従事者_従事者18_就任年月日_月_変更前" localSheetId="1">Sheet1!$X$923</definedName>
    <definedName name="NM_従事者_従事者18_就任年月日_元号" localSheetId="1">Sheet1!$S$4523</definedName>
    <definedName name="NM_従事者_従事者18_就任年月日_元号_変更前" localSheetId="1">Sheet1!$S$923</definedName>
    <definedName name="NM_従事者_従事者18_就任年月日_日" localSheetId="1">Sheet1!$Z$4523</definedName>
    <definedName name="NM_従事者_従事者18_就任年月日_日_変更前" localSheetId="1">Sheet1!$Z$923</definedName>
    <definedName name="NM_従事者_従事者18_就任年月日_年" localSheetId="1">Sheet1!$V$4523</definedName>
    <definedName name="NM_従事者_従事者18_就任年月日_年_変更前" localSheetId="1">Sheet1!$V$923</definedName>
    <definedName name="NM_従事者_従事者18_週勤務時間_小数1" localSheetId="1">Sheet1!$U$4543</definedName>
    <definedName name="NM_従事者_従事者18_週勤務時間_小数1_変更前" localSheetId="1">Sheet1!$U$943</definedName>
    <definedName name="NM_従事者_従事者18_週勤務時間_整数1" localSheetId="1">Sheet1!$R$4543</definedName>
    <definedName name="NM_従事者_従事者18_週勤務時間_整数1_変更前" localSheetId="1">Sheet1!$R$943</definedName>
    <definedName name="NM_従事者_従事者18_週勤務時間_整数2" localSheetId="1">Sheet1!$S$4543</definedName>
    <definedName name="NM_従事者_従事者18_週勤務時間_整数2_変更前" localSheetId="1">Sheet1!$S$943</definedName>
    <definedName name="NM_従事者_従事者18_従事者区分" localSheetId="1">Sheet1!$S$4520</definedName>
    <definedName name="NM_従事者_従事者18_従事者区分_変更前" localSheetId="1">Sheet1!$S$920</definedName>
    <definedName name="NM_従事者_従事者18_従事者備考" localSheetId="1">Sheet1!$R$4552</definedName>
    <definedName name="NM_従事者_従事者18_従事者備考_変更前" localSheetId="1">Sheet1!$R$952</definedName>
    <definedName name="NM_従事者_従事者18_生年月日_月" localSheetId="1">Sheet1!$X$4541</definedName>
    <definedName name="NM_従事者_従事者18_生年月日_月_変更前" localSheetId="1">Sheet1!$X$941</definedName>
    <definedName name="NM_従事者_従事者18_生年月日_元号" localSheetId="1">Sheet1!$S$4541</definedName>
    <definedName name="NM_従事者_従事者18_生年月日_元号_変更前" localSheetId="1">Sheet1!$S$941</definedName>
    <definedName name="NM_従事者_従事者18_生年月日_日" localSheetId="1">Sheet1!$Z$4541</definedName>
    <definedName name="NM_従事者_従事者18_生年月日_日_変更前" localSheetId="1">Sheet1!$Z$941</definedName>
    <definedName name="NM_従事者_従事者18_生年月日_年" localSheetId="1">Sheet1!$V$4541</definedName>
    <definedName name="NM_従事者_従事者18_生年月日_年_変更前" localSheetId="1">Sheet1!$V$941</definedName>
    <definedName name="NM_従事者_従事者18_退任年月日_月" localSheetId="1">Sheet1!$AL$4523</definedName>
    <definedName name="NM_従事者_従事者18_退任年月日_月_変更前" localSheetId="1">Sheet1!$AL$923</definedName>
    <definedName name="NM_従事者_従事者18_退任年月日_元号" localSheetId="1">Sheet1!$AG$4523</definedName>
    <definedName name="NM_従事者_従事者18_退任年月日_元号_変更前" localSheetId="1">Sheet1!$AG$923</definedName>
    <definedName name="NM_従事者_従事者18_退任年月日_日" localSheetId="1">Sheet1!$AN$4523</definedName>
    <definedName name="NM_従事者_従事者18_退任年月日_日_変更前" localSheetId="1">Sheet1!$AN$923</definedName>
    <definedName name="NM_従事者_従事者18_退任年月日_年" localSheetId="1">Sheet1!$AJ$4523</definedName>
    <definedName name="NM_従事者_従事者18_退任年月日_年_変更前" localSheetId="1">Sheet1!$AJ$923</definedName>
    <definedName name="NM_従事者_従事者18_登録年月日_月" localSheetId="1">Sheet1!$X$4550</definedName>
    <definedName name="NM_従事者_従事者18_登録年月日_月_変更前" localSheetId="1">Sheet1!$X$950</definedName>
    <definedName name="NM_従事者_従事者18_登録年月日_元号" localSheetId="1">Sheet1!$S$4550</definedName>
    <definedName name="NM_従事者_従事者18_登録年月日_元号_変更前" localSheetId="1">Sheet1!$S$950</definedName>
    <definedName name="NM_従事者_従事者18_登録年月日_日" localSheetId="1">Sheet1!$Z$4550</definedName>
    <definedName name="NM_従事者_従事者18_登録年月日_日_変更前" localSheetId="1">Sheet1!$Z$950</definedName>
    <definedName name="NM_従事者_従事者18_登録年月日_年" localSheetId="1">Sheet1!$V$4550</definedName>
    <definedName name="NM_従事者_従事者18_登録年月日_年_変更前" localSheetId="1">Sheet1!$V$950</definedName>
    <definedName name="NM_従事者_従事者18_登録販売者登録都道府県" localSheetId="1">Sheet1!$AK$4550</definedName>
    <definedName name="NM_従事者_従事者18_登録販売者登録都道府県_変更前" localSheetId="1">Sheet1!$AK$950</definedName>
    <definedName name="NM_従事者_従事者18_登録番号1" localSheetId="1">Sheet1!$R$4546</definedName>
    <definedName name="NM_従事者_従事者18_登録番号1_変更前" localSheetId="1">Sheet1!$R$946</definedName>
    <definedName name="NM_従事者_従事者18_登録番号2" localSheetId="1">Sheet1!$V$4546</definedName>
    <definedName name="NM_従事者_従事者18_登録番号2_変更前" localSheetId="1">Sheet1!$V$946</definedName>
    <definedName name="NM_従事者_従事者18_登録番号3" localSheetId="1">Sheet1!$X$4546</definedName>
    <definedName name="NM_従事者_従事者18_登録番号3_変更前" localSheetId="1">Sheet1!$X$946</definedName>
    <definedName name="NM_従事者_従事者18_都道府県" localSheetId="1">Sheet1!$AG$4531</definedName>
    <definedName name="NM_従事者_従事者18_都道府県_変更前" localSheetId="1">Sheet1!$AG$931</definedName>
    <definedName name="NM_従事者_従事者18_当て字" localSheetId="1">Sheet1!$AL$4526</definedName>
    <definedName name="NM_従事者_従事者18_当て字_変更前" localSheetId="1">Sheet1!$AL$926</definedName>
    <definedName name="NM_従事者_従事者18_番地" localSheetId="1">Sheet1!$U$4537</definedName>
    <definedName name="NM_従事者_従事者18_番地_変更前" localSheetId="1">Sheet1!$U$937</definedName>
    <definedName name="NM_従事者_従事者18_郵便番号_右" localSheetId="1">Sheet1!$Z$4531</definedName>
    <definedName name="NM_従事者_従事者18_郵便番号_右_変更前" localSheetId="1">Sheet1!$Z$931</definedName>
    <definedName name="NM_従事者_従事者18_郵便番号_左" localSheetId="1">Sheet1!$U$4531</definedName>
    <definedName name="NM_従事者_従事者18_郵便番号_左_変更前" localSheetId="1">Sheet1!$U$931</definedName>
    <definedName name="NM_従事者_従事者19_カナ" localSheetId="1">Sheet1!$R$4564</definedName>
    <definedName name="NM_従事者_従事者19_カナ_変更前" localSheetId="1">Sheet1!$R$964</definedName>
    <definedName name="NM_従事者_従事者19_建物名" localSheetId="1">Sheet1!$AG$4573</definedName>
    <definedName name="NM_従事者_従事者19_建物名_変更前" localSheetId="1">Sheet1!$AG$973</definedName>
    <definedName name="NM_従事者_従事者19_市区町村" localSheetId="1">Sheet1!$U$4570</definedName>
    <definedName name="NM_従事者_従事者19_市区町村_変更前" localSheetId="1">Sheet1!$U$970</definedName>
    <definedName name="NM_従事者_従事者19_氏名" localSheetId="1">Sheet1!$R$4561</definedName>
    <definedName name="NM_従事者_従事者19_氏名_変更前" localSheetId="1">Sheet1!$R$961</definedName>
    <definedName name="NM_従事者_従事者19_資格" localSheetId="1">Sheet1!$AG$4556</definedName>
    <definedName name="NM_従事者_従事者19_資格_変更前" localSheetId="1">Sheet1!$AG$956</definedName>
    <definedName name="NM_従事者_従事者19_字" localSheetId="1">Sheet1!$AG$4570</definedName>
    <definedName name="NM_従事者_従事者19_字_変更前" localSheetId="1">Sheet1!$AG$970</definedName>
    <definedName name="NM_従事者_従事者19_就任年月日_月" localSheetId="1">Sheet1!$X$4559</definedName>
    <definedName name="NM_従事者_従事者19_就任年月日_月_変更前" localSheetId="1">Sheet1!$X$959</definedName>
    <definedName name="NM_従事者_従事者19_就任年月日_元号" localSheetId="1">Sheet1!$S$4559</definedName>
    <definedName name="NM_従事者_従事者19_就任年月日_元号_変更前" localSheetId="1">Sheet1!$S$959</definedName>
    <definedName name="NM_従事者_従事者19_就任年月日_日" localSheetId="1">Sheet1!$Z$4559</definedName>
    <definedName name="NM_従事者_従事者19_就任年月日_日_変更前" localSheetId="1">Sheet1!$Z$959</definedName>
    <definedName name="NM_従事者_従事者19_就任年月日_年" localSheetId="1">Sheet1!$V$4559</definedName>
    <definedName name="NM_従事者_従事者19_就任年月日_年_変更前" localSheetId="1">Sheet1!$V$959</definedName>
    <definedName name="NM_従事者_従事者19_週勤務時間_小数1" localSheetId="1">Sheet1!$U$4579</definedName>
    <definedName name="NM_従事者_従事者19_週勤務時間_小数1_変更前" localSheetId="1">Sheet1!$U$979</definedName>
    <definedName name="NM_従事者_従事者19_週勤務時間_整数1" localSheetId="1">Sheet1!$R$4579</definedName>
    <definedName name="NM_従事者_従事者19_週勤務時間_整数1_変更前" localSheetId="1">Sheet1!$R$979</definedName>
    <definedName name="NM_従事者_従事者19_週勤務時間_整数2" localSheetId="1">Sheet1!$S$4579</definedName>
    <definedName name="NM_従事者_従事者19_週勤務時間_整数2_変更前" localSheetId="1">Sheet1!$S$979</definedName>
    <definedName name="NM_従事者_従事者19_従事者区分" localSheetId="1">Sheet1!$S$4556</definedName>
    <definedName name="NM_従事者_従事者19_従事者区分_変更前" localSheetId="1">Sheet1!$S$956</definedName>
    <definedName name="NM_従事者_従事者19_従事者備考" localSheetId="1">Sheet1!$R$4588</definedName>
    <definedName name="NM_従事者_従事者19_従事者備考_変更前" localSheetId="1">Sheet1!$R$988</definedName>
    <definedName name="NM_従事者_従事者19_生年月日_月" localSheetId="1">Sheet1!$X$4577</definedName>
    <definedName name="NM_従事者_従事者19_生年月日_月_変更前" localSheetId="1">Sheet1!$X$977</definedName>
    <definedName name="NM_従事者_従事者19_生年月日_元号" localSheetId="1">Sheet1!$S$4577</definedName>
    <definedName name="NM_従事者_従事者19_生年月日_元号_変更前" localSheetId="1">Sheet1!$S$977</definedName>
    <definedName name="NM_従事者_従事者19_生年月日_日" localSheetId="1">Sheet1!$Z$4577</definedName>
    <definedName name="NM_従事者_従事者19_生年月日_日_変更前" localSheetId="1">Sheet1!$Z$977</definedName>
    <definedName name="NM_従事者_従事者19_生年月日_年" localSheetId="1">Sheet1!$V$4577</definedName>
    <definedName name="NM_従事者_従事者19_生年月日_年_変更前" localSheetId="1">Sheet1!$V$977</definedName>
    <definedName name="NM_従事者_従事者19_退任年月日_月" localSheetId="1">Sheet1!$AL$4559</definedName>
    <definedName name="NM_従事者_従事者19_退任年月日_月_変更前" localSheetId="1">Sheet1!$AL$959</definedName>
    <definedName name="NM_従事者_従事者19_退任年月日_元号" localSheetId="1">Sheet1!$AG$4559</definedName>
    <definedName name="NM_従事者_従事者19_退任年月日_元号_変更前" localSheetId="1">Sheet1!$AG$959</definedName>
    <definedName name="NM_従事者_従事者19_退任年月日_日" localSheetId="1">Sheet1!$AN$4559</definedName>
    <definedName name="NM_従事者_従事者19_退任年月日_日_変更前" localSheetId="1">Sheet1!$AN$959</definedName>
    <definedName name="NM_従事者_従事者19_退任年月日_年" localSheetId="1">Sheet1!$AJ$4559</definedName>
    <definedName name="NM_従事者_従事者19_退任年月日_年_変更前" localSheetId="1">Sheet1!$AJ$959</definedName>
    <definedName name="NM_従事者_従事者19_登録年月日_月" localSheetId="1">Sheet1!$X$4586</definedName>
    <definedName name="NM_従事者_従事者19_登録年月日_月_変更前" localSheetId="1">Sheet1!$X$986</definedName>
    <definedName name="NM_従事者_従事者19_登録年月日_元号" localSheetId="1">Sheet1!$S$4586</definedName>
    <definedName name="NM_従事者_従事者19_登録年月日_元号_変更前" localSheetId="1">Sheet1!$S$986</definedName>
    <definedName name="NM_従事者_従事者19_登録年月日_日" localSheetId="1">Sheet1!$Z$4586</definedName>
    <definedName name="NM_従事者_従事者19_登録年月日_日_変更前" localSheetId="1">Sheet1!$Z$986</definedName>
    <definedName name="NM_従事者_従事者19_登録年月日_年" localSheetId="1">Sheet1!$V$4586</definedName>
    <definedName name="NM_従事者_従事者19_登録年月日_年_変更前" localSheetId="1">Sheet1!$V$986</definedName>
    <definedName name="NM_従事者_従事者19_登録販売者登録都道府県" localSheetId="1">Sheet1!$AK$4586</definedName>
    <definedName name="NM_従事者_従事者19_登録販売者登録都道府県_変更前" localSheetId="1">Sheet1!$AK$986</definedName>
    <definedName name="NM_従事者_従事者19_登録番号1" localSheetId="1">Sheet1!$R$4582</definedName>
    <definedName name="NM_従事者_従事者19_登録番号1_変更前" localSheetId="1">Sheet1!$R$982</definedName>
    <definedName name="NM_従事者_従事者19_登録番号2" localSheetId="1">Sheet1!$V$4582</definedName>
    <definedName name="NM_従事者_従事者19_登録番号2_変更前" localSheetId="1">Sheet1!$V$982</definedName>
    <definedName name="NM_従事者_従事者19_登録番号3" localSheetId="1">Sheet1!$X$4582</definedName>
    <definedName name="NM_従事者_従事者19_登録番号3_変更前" localSheetId="1">Sheet1!$X$982</definedName>
    <definedName name="NM_従事者_従事者19_都道府県" localSheetId="1">Sheet1!$AG$4567</definedName>
    <definedName name="NM_従事者_従事者19_都道府県_変更前" localSheetId="1">Sheet1!$AG$967</definedName>
    <definedName name="NM_従事者_従事者19_当て字" localSheetId="1">Sheet1!$AL$4562</definedName>
    <definedName name="NM_従事者_従事者19_当て字_変更前" localSheetId="1">Sheet1!$AL$962</definedName>
    <definedName name="NM_従事者_従事者19_番地" localSheetId="1">Sheet1!$U$4573</definedName>
    <definedName name="NM_従事者_従事者19_番地_変更前" localSheetId="1">Sheet1!$U$973</definedName>
    <definedName name="NM_従事者_従事者19_郵便番号_右" localSheetId="1">Sheet1!$Z$4567</definedName>
    <definedName name="NM_従事者_従事者19_郵便番号_右_変更前" localSheetId="1">Sheet1!$Z$967</definedName>
    <definedName name="NM_従事者_従事者19_郵便番号_左" localSheetId="1">Sheet1!$U$4567</definedName>
    <definedName name="NM_従事者_従事者19_郵便番号_左_変更前" localSheetId="1">Sheet1!$U$967</definedName>
    <definedName name="NM_従事者_従事者2_カナ" localSheetId="1">Sheet1!$R$3952</definedName>
    <definedName name="NM_従事者_従事者2_カナ_変更前" localSheetId="1">Sheet1!$R$352</definedName>
    <definedName name="NM_従事者_従事者2_建物名" localSheetId="1">Sheet1!$AG$3961</definedName>
    <definedName name="NM_従事者_従事者2_建物名_変更前" localSheetId="1">Sheet1!$AG$361</definedName>
    <definedName name="NM_従事者_従事者2_市区町村" localSheetId="1">Sheet1!$U$3958</definedName>
    <definedName name="NM_従事者_従事者2_市区町村_変更前" localSheetId="1">Sheet1!$U$358</definedName>
    <definedName name="NM_従事者_従事者2_氏名" localSheetId="1">Sheet1!$R$3949</definedName>
    <definedName name="NM_従事者_従事者2_氏名_変更前" localSheetId="1">Sheet1!$R$349</definedName>
    <definedName name="NM_従事者_従事者2_資格" localSheetId="1">Sheet1!$AG$3944</definedName>
    <definedName name="NM_従事者_従事者2_資格_変更前" localSheetId="1">Sheet1!$AG$344</definedName>
    <definedName name="NM_従事者_従事者2_字" localSheetId="1">Sheet1!$AG$3958</definedName>
    <definedName name="NM_従事者_従事者2_字_変更前" localSheetId="1">Sheet1!$AG$358</definedName>
    <definedName name="NM_従事者_従事者2_就任年月日_月" localSheetId="1">Sheet1!$X$3947</definedName>
    <definedName name="NM_従事者_従事者2_就任年月日_月_変更前" localSheetId="1">Sheet1!$X$347</definedName>
    <definedName name="NM_従事者_従事者2_就任年月日_元号" localSheetId="1">Sheet1!$S$3947</definedName>
    <definedName name="NM_従事者_従事者2_就任年月日_元号_変更前" localSheetId="1">Sheet1!$S$347</definedName>
    <definedName name="NM_従事者_従事者2_就任年月日_日" localSheetId="1">Sheet1!$Z$3947</definedName>
    <definedName name="NM_従事者_従事者2_就任年月日_日_変更前" localSheetId="1">Sheet1!$Z$347</definedName>
    <definedName name="NM_従事者_従事者2_就任年月日_年" localSheetId="1">Sheet1!$V$3947</definedName>
    <definedName name="NM_従事者_従事者2_就任年月日_年_変更前" localSheetId="1">Sheet1!$V$347</definedName>
    <definedName name="NM_従事者_従事者2_週勤務時間_小数1" localSheetId="1">Sheet1!$U$3967</definedName>
    <definedName name="NM_従事者_従事者2_週勤務時間_小数1_変更前" localSheetId="1">Sheet1!$U$367</definedName>
    <definedName name="NM_従事者_従事者2_週勤務時間_整数1" localSheetId="1">Sheet1!$R$3967</definedName>
    <definedName name="NM_従事者_従事者2_週勤務時間_整数1_変更前" localSheetId="1">Sheet1!$R$367</definedName>
    <definedName name="NM_従事者_従事者2_週勤務時間_整数2" localSheetId="1">Sheet1!$S$3967</definedName>
    <definedName name="NM_従事者_従事者2_週勤務時間_整数2_変更前" localSheetId="1">Sheet1!$S$367</definedName>
    <definedName name="NM_従事者_従事者2_従事者区分" localSheetId="1">Sheet1!$S$3944</definedName>
    <definedName name="NM_従事者_従事者2_従事者区分_変更前" localSheetId="1">Sheet1!$S$344</definedName>
    <definedName name="NM_従事者_従事者2_従事者備考" localSheetId="1">Sheet1!$R$3976</definedName>
    <definedName name="NM_従事者_従事者2_従事者備考_変更前" localSheetId="1">Sheet1!$R$376</definedName>
    <definedName name="NM_従事者_従事者2_生年月日_月" localSheetId="1">Sheet1!$X$3965</definedName>
    <definedName name="NM_従事者_従事者2_生年月日_月_変更前" localSheetId="1">Sheet1!$X$365</definedName>
    <definedName name="NM_従事者_従事者2_生年月日_元号" localSheetId="1">Sheet1!$S$3965</definedName>
    <definedName name="NM_従事者_従事者2_生年月日_元号_変更前" localSheetId="1">Sheet1!$S$365</definedName>
    <definedName name="NM_従事者_従事者2_生年月日_日" localSheetId="1">Sheet1!$Z$3965</definedName>
    <definedName name="NM_従事者_従事者2_生年月日_日_変更前" localSheetId="1">Sheet1!$Z$365</definedName>
    <definedName name="NM_従事者_従事者2_生年月日_年" localSheetId="1">Sheet1!$V$3965</definedName>
    <definedName name="NM_従事者_従事者2_生年月日_年_変更前" localSheetId="1">Sheet1!$V$365</definedName>
    <definedName name="NM_従事者_従事者2_退任年月日_月" localSheetId="1">Sheet1!$AL$3947</definedName>
    <definedName name="NM_従事者_従事者2_退任年月日_月_変更前" localSheetId="1">Sheet1!$AL$347</definedName>
    <definedName name="NM_従事者_従事者2_退任年月日_元号" localSheetId="1">Sheet1!$AG$3947</definedName>
    <definedName name="NM_従事者_従事者2_退任年月日_元号_変更前" localSheetId="1">Sheet1!$AG$347</definedName>
    <definedName name="NM_従事者_従事者2_退任年月日_日" localSheetId="1">Sheet1!$AN$3947</definedName>
    <definedName name="NM_従事者_従事者2_退任年月日_日_変更前" localSheetId="1">Sheet1!$AN$347</definedName>
    <definedName name="NM_従事者_従事者2_退任年月日_年" localSheetId="1">Sheet1!$AJ$3947</definedName>
    <definedName name="NM_従事者_従事者2_退任年月日_年_変更前" localSheetId="1">Sheet1!$AJ$347</definedName>
    <definedName name="NM_従事者_従事者2_登録年月日_月" localSheetId="1">Sheet1!$X$3974</definedName>
    <definedName name="NM_従事者_従事者2_登録年月日_月_変更前" localSheetId="1">Sheet1!$X$374</definedName>
    <definedName name="NM_従事者_従事者2_登録年月日_元号" localSheetId="1">Sheet1!$S$3974</definedName>
    <definedName name="NM_従事者_従事者2_登録年月日_元号_変更前" localSheetId="1">Sheet1!$S$374</definedName>
    <definedName name="NM_従事者_従事者2_登録年月日_日" localSheetId="1">Sheet1!$Z$3974</definedName>
    <definedName name="NM_従事者_従事者2_登録年月日_日_変更前" localSheetId="1">Sheet1!$Z$374</definedName>
    <definedName name="NM_従事者_従事者2_登録年月日_年" localSheetId="1">Sheet1!$V$3974</definedName>
    <definedName name="NM_従事者_従事者2_登録年月日_年_変更前" localSheetId="1">Sheet1!$V$374</definedName>
    <definedName name="NM_従事者_従事者2_登録販売者登録都道府県" localSheetId="1">Sheet1!$AK$3974</definedName>
    <definedName name="NM_従事者_従事者2_登録販売者登録都道府県_変更前" localSheetId="1">Sheet1!$AK$374</definedName>
    <definedName name="NM_従事者_従事者2_登録番号1" localSheetId="1">Sheet1!$R$3970</definedName>
    <definedName name="NM_従事者_従事者2_登録番号1_変更前" localSheetId="1">Sheet1!$R$370</definedName>
    <definedName name="NM_従事者_従事者2_登録番号2" localSheetId="1">Sheet1!$V$3970</definedName>
    <definedName name="NM_従事者_従事者2_登録番号2_変更前" localSheetId="1">Sheet1!$V$370</definedName>
    <definedName name="NM_従事者_従事者2_登録番号3" localSheetId="1">Sheet1!$X$3970</definedName>
    <definedName name="NM_従事者_従事者2_登録番号3_変更前" localSheetId="1">Sheet1!$X$370</definedName>
    <definedName name="NM_従事者_従事者2_都道府県" localSheetId="1">Sheet1!$AG$3955</definedName>
    <definedName name="NM_従事者_従事者2_都道府県_変更前" localSheetId="1">Sheet1!$AG$355</definedName>
    <definedName name="NM_従事者_従事者2_当て字" localSheetId="1">Sheet1!$AL$3950</definedName>
    <definedName name="NM_従事者_従事者2_当て字_変更前" localSheetId="1">Sheet1!$AL$350</definedName>
    <definedName name="NM_従事者_従事者2_番地" localSheetId="1">Sheet1!$U$3961</definedName>
    <definedName name="NM_従事者_従事者2_番地_変更前" localSheetId="1">Sheet1!$U$361</definedName>
    <definedName name="NM_従事者_従事者2_郵便番号_右" localSheetId="1">Sheet1!$Z$3955</definedName>
    <definedName name="NM_従事者_従事者2_郵便番号_右_変更前" localSheetId="1">Sheet1!$Z$355</definedName>
    <definedName name="NM_従事者_従事者2_郵便番号_左" localSheetId="1">Sheet1!$U$3955</definedName>
    <definedName name="NM_従事者_従事者2_郵便番号_左_変更前" localSheetId="1">Sheet1!$U$355</definedName>
    <definedName name="NM_従事者_従事者20_カナ" localSheetId="1">Sheet1!$R$4600</definedName>
    <definedName name="NM_従事者_従事者20_カナ_変更前" localSheetId="1">Sheet1!$R$1000</definedName>
    <definedName name="NM_従事者_従事者20_建物名" localSheetId="1">Sheet1!$AG$4609</definedName>
    <definedName name="NM_従事者_従事者20_建物名_変更前" localSheetId="1">Sheet1!$AG$1009</definedName>
    <definedName name="NM_従事者_従事者20_市区町村" localSheetId="1">Sheet1!$U$4606</definedName>
    <definedName name="NM_従事者_従事者20_市区町村_変更前" localSheetId="1">Sheet1!$U$1006</definedName>
    <definedName name="NM_従事者_従事者20_氏名" localSheetId="1">Sheet1!$R$4597</definedName>
    <definedName name="NM_従事者_従事者20_氏名_変更前" localSheetId="1">Sheet1!$R$997</definedName>
    <definedName name="NM_従事者_従事者20_資格" localSheetId="1">Sheet1!$AG$4592</definedName>
    <definedName name="NM_従事者_従事者20_資格_変更前" localSheetId="1">Sheet1!$AG$992</definedName>
    <definedName name="NM_従事者_従事者20_字" localSheetId="1">Sheet1!$AG$4606</definedName>
    <definedName name="NM_従事者_従事者20_字_変更前" localSheetId="1">Sheet1!$AG$1006</definedName>
    <definedName name="NM_従事者_従事者20_就任年月日_月" localSheetId="1">Sheet1!$X$4595</definedName>
    <definedName name="NM_従事者_従事者20_就任年月日_月_変更前" localSheetId="1">Sheet1!$X$995</definedName>
    <definedName name="NM_従事者_従事者20_就任年月日_元号" localSheetId="1">Sheet1!$S$4595</definedName>
    <definedName name="NM_従事者_従事者20_就任年月日_元号_変更前" localSheetId="1">Sheet1!$S$995</definedName>
    <definedName name="NM_従事者_従事者20_就任年月日_日" localSheetId="1">Sheet1!$Z$4595</definedName>
    <definedName name="NM_従事者_従事者20_就任年月日_日_変更前" localSheetId="1">Sheet1!$Z$995</definedName>
    <definedName name="NM_従事者_従事者20_就任年月日_年" localSheetId="1">Sheet1!$V$4595</definedName>
    <definedName name="NM_従事者_従事者20_就任年月日_年_変更前" localSheetId="1">Sheet1!$V$995</definedName>
    <definedName name="NM_従事者_従事者20_週勤務時間_小数1" localSheetId="1">Sheet1!$U$4615</definedName>
    <definedName name="NM_従事者_従事者20_週勤務時間_小数1_変更前" localSheetId="1">Sheet1!$U$1015</definedName>
    <definedName name="NM_従事者_従事者20_週勤務時間_整数1" localSheetId="1">Sheet1!$R$4615</definedName>
    <definedName name="NM_従事者_従事者20_週勤務時間_整数1_変更前" localSheetId="1">Sheet1!$R$1015</definedName>
    <definedName name="NM_従事者_従事者20_週勤務時間_整数2" localSheetId="1">Sheet1!$S$4615</definedName>
    <definedName name="NM_従事者_従事者20_週勤務時間_整数2_変更前" localSheetId="1">Sheet1!$S$1015</definedName>
    <definedName name="NM_従事者_従事者20_従事者区分" localSheetId="1">Sheet1!$S$4592</definedName>
    <definedName name="NM_従事者_従事者20_従事者区分_変更前" localSheetId="1">Sheet1!$S$992</definedName>
    <definedName name="NM_従事者_従事者20_従事者備考" localSheetId="1">Sheet1!$R$4624</definedName>
    <definedName name="NM_従事者_従事者20_従事者備考_変更前" localSheetId="1">Sheet1!$R$1024</definedName>
    <definedName name="NM_従事者_従事者20_生年月日_月" localSheetId="1">Sheet1!$X$4613</definedName>
    <definedName name="NM_従事者_従事者20_生年月日_月_変更前" localSheetId="1">Sheet1!$X$1013</definedName>
    <definedName name="NM_従事者_従事者20_生年月日_元号" localSheetId="1">Sheet1!$S$4613</definedName>
    <definedName name="NM_従事者_従事者20_生年月日_元号_変更前" localSheetId="1">Sheet1!$S$1013</definedName>
    <definedName name="NM_従事者_従事者20_生年月日_日" localSheetId="1">Sheet1!$Z$4613</definedName>
    <definedName name="NM_従事者_従事者20_生年月日_日_変更前" localSheetId="1">Sheet1!$Z$1013</definedName>
    <definedName name="NM_従事者_従事者20_生年月日_年" localSheetId="1">Sheet1!$V$4613</definedName>
    <definedName name="NM_従事者_従事者20_生年月日_年_変更前" localSheetId="1">Sheet1!$V$1013</definedName>
    <definedName name="NM_従事者_従事者20_退任年月日_月" localSheetId="1">Sheet1!$AL$4595</definedName>
    <definedName name="NM_従事者_従事者20_退任年月日_月_変更前" localSheetId="1">Sheet1!$AL$995</definedName>
    <definedName name="NM_従事者_従事者20_退任年月日_元号" localSheetId="1">Sheet1!$AG$4595</definedName>
    <definedName name="NM_従事者_従事者20_退任年月日_元号_変更前" localSheetId="1">Sheet1!$AG$995</definedName>
    <definedName name="NM_従事者_従事者20_退任年月日_日" localSheetId="1">Sheet1!$AN$4595</definedName>
    <definedName name="NM_従事者_従事者20_退任年月日_日_変更前" localSheetId="1">Sheet1!$AN$995</definedName>
    <definedName name="NM_従事者_従事者20_退任年月日_年" localSheetId="1">Sheet1!$AJ$4595</definedName>
    <definedName name="NM_従事者_従事者20_退任年月日_年_変更前" localSheetId="1">Sheet1!$AJ$995</definedName>
    <definedName name="NM_従事者_従事者20_登録年月日_月" localSheetId="1">Sheet1!$X$4622</definedName>
    <definedName name="NM_従事者_従事者20_登録年月日_月_変更前" localSheetId="1">Sheet1!$X$1022</definedName>
    <definedName name="NM_従事者_従事者20_登録年月日_元号" localSheetId="1">Sheet1!$S$4622</definedName>
    <definedName name="NM_従事者_従事者20_登録年月日_元号_変更前" localSheetId="1">Sheet1!$S$1022</definedName>
    <definedName name="NM_従事者_従事者20_登録年月日_日" localSheetId="1">Sheet1!$Z$4622</definedName>
    <definedName name="NM_従事者_従事者20_登録年月日_日_変更前" localSheetId="1">Sheet1!$Z$1022</definedName>
    <definedName name="NM_従事者_従事者20_登録年月日_年" localSheetId="1">Sheet1!$V$4622</definedName>
    <definedName name="NM_従事者_従事者20_登録年月日_年_変更前" localSheetId="1">Sheet1!$V$1022</definedName>
    <definedName name="NM_従事者_従事者20_登録販売者登録都道府県" localSheetId="1">Sheet1!$AK$4622</definedName>
    <definedName name="NM_従事者_従事者20_登録販売者登録都道府県_変更前" localSheetId="1">Sheet1!$AK$1022</definedName>
    <definedName name="NM_従事者_従事者20_登録番号1" localSheetId="1">Sheet1!$R$4618</definedName>
    <definedName name="NM_従事者_従事者20_登録番号1_変更前" localSheetId="1">Sheet1!$R$1018</definedName>
    <definedName name="NM_従事者_従事者20_登録番号2" localSheetId="1">Sheet1!$V$4618</definedName>
    <definedName name="NM_従事者_従事者20_登録番号2_変更前" localSheetId="1">Sheet1!$V$1018</definedName>
    <definedName name="NM_従事者_従事者20_登録番号3" localSheetId="1">Sheet1!$X$4618</definedName>
    <definedName name="NM_従事者_従事者20_登録番号3_変更前" localSheetId="1">Sheet1!$X$1018</definedName>
    <definedName name="NM_従事者_従事者20_都道府県" localSheetId="1">Sheet1!$AG$4603</definedName>
    <definedName name="NM_従事者_従事者20_都道府県_変更前" localSheetId="1">Sheet1!$AG$1003</definedName>
    <definedName name="NM_従事者_従事者20_当て字" localSheetId="1">Sheet1!$AL$4598</definedName>
    <definedName name="NM_従事者_従事者20_当て字_変更前" localSheetId="1">Sheet1!$AL$998</definedName>
    <definedName name="NM_従事者_従事者20_番地" localSheetId="1">Sheet1!$U$4609</definedName>
    <definedName name="NM_従事者_従事者20_番地_変更前" localSheetId="1">Sheet1!$U$1009</definedName>
    <definedName name="NM_従事者_従事者20_郵便番号_右" localSheetId="1">Sheet1!$Z$4603</definedName>
    <definedName name="NM_従事者_従事者20_郵便番号_右_変更前" localSheetId="1">Sheet1!$Z$1003</definedName>
    <definedName name="NM_従事者_従事者20_郵便番号_左" localSheetId="1">Sheet1!$U$4603</definedName>
    <definedName name="NM_従事者_従事者20_郵便番号_左_変更前" localSheetId="1">Sheet1!$U$1003</definedName>
    <definedName name="NM_従事者_従事者21_カナ" localSheetId="1">Sheet1!$R$4636</definedName>
    <definedName name="NM_従事者_従事者21_カナ_変更前" localSheetId="1">Sheet1!$R$1036</definedName>
    <definedName name="NM_従事者_従事者21_建物名" localSheetId="1">Sheet1!$AG$4645</definedName>
    <definedName name="NM_従事者_従事者21_建物名_変更前" localSheetId="1">Sheet1!$AG$1045</definedName>
    <definedName name="NM_従事者_従事者21_市区町村" localSheetId="1">Sheet1!$U$4642</definedName>
    <definedName name="NM_従事者_従事者21_市区町村_変更前" localSheetId="1">Sheet1!$U$1042</definedName>
    <definedName name="NM_従事者_従事者21_氏名" localSheetId="1">Sheet1!$R$4633</definedName>
    <definedName name="NM_従事者_従事者21_氏名_変更前" localSheetId="1">Sheet1!$R$1033</definedName>
    <definedName name="NM_従事者_従事者21_資格" localSheetId="1">Sheet1!$AG$4628</definedName>
    <definedName name="NM_従事者_従事者21_資格_変更前" localSheetId="1">Sheet1!$AG$1028</definedName>
    <definedName name="NM_従事者_従事者21_字" localSheetId="1">Sheet1!$AG$4642</definedName>
    <definedName name="NM_従事者_従事者21_字_変更前" localSheetId="1">Sheet1!$AG$1042</definedName>
    <definedName name="NM_従事者_従事者21_就任年月日_月" localSheetId="1">Sheet1!$X$4631</definedName>
    <definedName name="NM_従事者_従事者21_就任年月日_月_変更前" localSheetId="1">Sheet1!$X$1031</definedName>
    <definedName name="NM_従事者_従事者21_就任年月日_元号" localSheetId="1">Sheet1!$S$4631</definedName>
    <definedName name="NM_従事者_従事者21_就任年月日_元号_変更前" localSheetId="1">Sheet1!$S$1031</definedName>
    <definedName name="NM_従事者_従事者21_就任年月日_日" localSheetId="1">Sheet1!$Z$4631</definedName>
    <definedName name="NM_従事者_従事者21_就任年月日_日_変更前" localSheetId="1">Sheet1!$Z$1031</definedName>
    <definedName name="NM_従事者_従事者21_就任年月日_年" localSheetId="1">Sheet1!$V$4631</definedName>
    <definedName name="NM_従事者_従事者21_就任年月日_年_変更前" localSheetId="1">Sheet1!$V$1031</definedName>
    <definedName name="NM_従事者_従事者21_週勤務時間_小数1" localSheetId="1">Sheet1!$U$4651</definedName>
    <definedName name="NM_従事者_従事者21_週勤務時間_小数1_変更前" localSheetId="1">Sheet1!$U$1051</definedName>
    <definedName name="NM_従事者_従事者21_週勤務時間_整数1" localSheetId="1">Sheet1!$R$4651</definedName>
    <definedName name="NM_従事者_従事者21_週勤務時間_整数1_変更前" localSheetId="1">Sheet1!$R$1051</definedName>
    <definedName name="NM_従事者_従事者21_週勤務時間_整数2" localSheetId="1">Sheet1!$S$4651</definedName>
    <definedName name="NM_従事者_従事者21_週勤務時間_整数2_変更前" localSheetId="1">Sheet1!$S$1051</definedName>
    <definedName name="NM_従事者_従事者21_従事者区分" localSheetId="1">Sheet1!$S$4628</definedName>
    <definedName name="NM_従事者_従事者21_従事者区分_変更前" localSheetId="1">Sheet1!$S$1028</definedName>
    <definedName name="NM_従事者_従事者21_従事者備考" localSheetId="1">Sheet1!$R$4660</definedName>
    <definedName name="NM_従事者_従事者21_従事者備考_変更前" localSheetId="1">Sheet1!$R$1060</definedName>
    <definedName name="NM_従事者_従事者21_生年月日_月" localSheetId="1">Sheet1!$X$4649</definedName>
    <definedName name="NM_従事者_従事者21_生年月日_月_変更前" localSheetId="1">Sheet1!$X$1049</definedName>
    <definedName name="NM_従事者_従事者21_生年月日_元号" localSheetId="1">Sheet1!$S$4649</definedName>
    <definedName name="NM_従事者_従事者21_生年月日_元号_変更前" localSheetId="1">Sheet1!$S$1049</definedName>
    <definedName name="NM_従事者_従事者21_生年月日_日" localSheetId="1">Sheet1!$Z$4649</definedName>
    <definedName name="NM_従事者_従事者21_生年月日_日_変更前" localSheetId="1">Sheet1!$Z$1049</definedName>
    <definedName name="NM_従事者_従事者21_生年月日_年" localSheetId="1">Sheet1!$V$4649</definedName>
    <definedName name="NM_従事者_従事者21_生年月日_年_変更前" localSheetId="1">Sheet1!$V$1049</definedName>
    <definedName name="NM_従事者_従事者21_退任年月日_月" localSheetId="1">Sheet1!$AL$4631</definedName>
    <definedName name="NM_従事者_従事者21_退任年月日_月_変更前" localSheetId="1">Sheet1!$AL$1031</definedName>
    <definedName name="NM_従事者_従事者21_退任年月日_元号" localSheetId="1">Sheet1!$AG$4631</definedName>
    <definedName name="NM_従事者_従事者21_退任年月日_元号_変更前" localSheetId="1">Sheet1!$AG$1031</definedName>
    <definedName name="NM_従事者_従事者21_退任年月日_日" localSheetId="1">Sheet1!$AN$4631</definedName>
    <definedName name="NM_従事者_従事者21_退任年月日_日_変更前" localSheetId="1">Sheet1!$AN$1031</definedName>
    <definedName name="NM_従事者_従事者21_退任年月日_年" localSheetId="1">Sheet1!$AJ$4631</definedName>
    <definedName name="NM_従事者_従事者21_退任年月日_年_変更前" localSheetId="1">Sheet1!$AJ$1031</definedName>
    <definedName name="NM_従事者_従事者21_登録年月日_月" localSheetId="1">Sheet1!$X$4658</definedName>
    <definedName name="NM_従事者_従事者21_登録年月日_月_変更前" localSheetId="1">Sheet1!$X$1058</definedName>
    <definedName name="NM_従事者_従事者21_登録年月日_元号" localSheetId="1">Sheet1!$S$4658</definedName>
    <definedName name="NM_従事者_従事者21_登録年月日_元号_変更前" localSheetId="1">Sheet1!$S$1058</definedName>
    <definedName name="NM_従事者_従事者21_登録年月日_日" localSheetId="1">Sheet1!$Z$4658</definedName>
    <definedName name="NM_従事者_従事者21_登録年月日_日_変更前" localSheetId="1">Sheet1!$Z$1058</definedName>
    <definedName name="NM_従事者_従事者21_登録年月日_年" localSheetId="1">Sheet1!$V$4658</definedName>
    <definedName name="NM_従事者_従事者21_登録年月日_年_変更前" localSheetId="1">Sheet1!$V$1058</definedName>
    <definedName name="NM_従事者_従事者21_登録販売者登録都道府県" localSheetId="1">Sheet1!$AK$4658</definedName>
    <definedName name="NM_従事者_従事者21_登録販売者登録都道府県_変更前" localSheetId="1">Sheet1!$AK$1058</definedName>
    <definedName name="NM_従事者_従事者21_登録番号1" localSheetId="1">Sheet1!$R$4654</definedName>
    <definedName name="NM_従事者_従事者21_登録番号1_変更前" localSheetId="1">Sheet1!$R$1054</definedName>
    <definedName name="NM_従事者_従事者21_登録番号2" localSheetId="1">Sheet1!$V$4654</definedName>
    <definedName name="NM_従事者_従事者21_登録番号2_変更前" localSheetId="1">Sheet1!$V$1054</definedName>
    <definedName name="NM_従事者_従事者21_登録番号3" localSheetId="1">Sheet1!$X$4654</definedName>
    <definedName name="NM_従事者_従事者21_登録番号3_変更前" localSheetId="1">Sheet1!$X$1054</definedName>
    <definedName name="NM_従事者_従事者21_都道府県" localSheetId="1">Sheet1!$AG$4639</definedName>
    <definedName name="NM_従事者_従事者21_都道府県_変更前" localSheetId="1">Sheet1!$AG$1039</definedName>
    <definedName name="NM_従事者_従事者21_当て字" localSheetId="1">Sheet1!$AL$4634</definedName>
    <definedName name="NM_従事者_従事者21_当て字_変更前" localSheetId="1">Sheet1!$AL$1034</definedName>
    <definedName name="NM_従事者_従事者21_番地" localSheetId="1">Sheet1!$U$4645</definedName>
    <definedName name="NM_従事者_従事者21_番地_変更前" localSheetId="1">Sheet1!$U$1045</definedName>
    <definedName name="NM_従事者_従事者21_郵便番号_右" localSheetId="1">Sheet1!$Z$4639</definedName>
    <definedName name="NM_従事者_従事者21_郵便番号_右_変更前" localSheetId="1">Sheet1!$Z$1039</definedName>
    <definedName name="NM_従事者_従事者21_郵便番号_左" localSheetId="1">Sheet1!$U$4639</definedName>
    <definedName name="NM_従事者_従事者21_郵便番号_左_変更前" localSheetId="1">Sheet1!$U$1039</definedName>
    <definedName name="NM_従事者_従事者22_カナ" localSheetId="1">Sheet1!$R$4672</definedName>
    <definedName name="NM_従事者_従事者22_カナ_変更前" localSheetId="1">Sheet1!$R$1072</definedName>
    <definedName name="NM_従事者_従事者22_建物名" localSheetId="1">Sheet1!$AG$4681</definedName>
    <definedName name="NM_従事者_従事者22_建物名_変更前" localSheetId="1">Sheet1!$AG$1081</definedName>
    <definedName name="NM_従事者_従事者22_市区町村" localSheetId="1">Sheet1!$U$4678</definedName>
    <definedName name="NM_従事者_従事者22_市区町村_変更前" localSheetId="1">Sheet1!$U$1078</definedName>
    <definedName name="NM_従事者_従事者22_氏名" localSheetId="1">Sheet1!$R$4669</definedName>
    <definedName name="NM_従事者_従事者22_氏名_変更前" localSheetId="1">Sheet1!$R$1069</definedName>
    <definedName name="NM_従事者_従事者22_資格" localSheetId="1">Sheet1!$AG$4664</definedName>
    <definedName name="NM_従事者_従事者22_資格_変更前" localSheetId="1">Sheet1!$AG$1064</definedName>
    <definedName name="NM_従事者_従事者22_字" localSheetId="1">Sheet1!$AG$4678</definedName>
    <definedName name="NM_従事者_従事者22_字_変更前" localSheetId="1">Sheet1!$AG$1078</definedName>
    <definedName name="NM_従事者_従事者22_就任年月日_月" localSheetId="1">Sheet1!$X$4667</definedName>
    <definedName name="NM_従事者_従事者22_就任年月日_月_変更前" localSheetId="1">Sheet1!$X$1067</definedName>
    <definedName name="NM_従事者_従事者22_就任年月日_元号" localSheetId="1">Sheet1!$S$4667</definedName>
    <definedName name="NM_従事者_従事者22_就任年月日_元号_変更前" localSheetId="1">Sheet1!$S$1067</definedName>
    <definedName name="NM_従事者_従事者22_就任年月日_日" localSheetId="1">Sheet1!$Z$4667</definedName>
    <definedName name="NM_従事者_従事者22_就任年月日_日_変更前" localSheetId="1">Sheet1!$Z$1067</definedName>
    <definedName name="NM_従事者_従事者22_就任年月日_年" localSheetId="1">Sheet1!$V$4667</definedName>
    <definedName name="NM_従事者_従事者22_就任年月日_年_変更前" localSheetId="1">Sheet1!$V$1067</definedName>
    <definedName name="NM_従事者_従事者22_週勤務時間_小数1" localSheetId="1">Sheet1!$U$4687</definedName>
    <definedName name="NM_従事者_従事者22_週勤務時間_小数1_変更前" localSheetId="1">Sheet1!$U$1087</definedName>
    <definedName name="NM_従事者_従事者22_週勤務時間_整数1" localSheetId="1">Sheet1!$R$4687</definedName>
    <definedName name="NM_従事者_従事者22_週勤務時間_整数1_変更前" localSheetId="1">Sheet1!$R$1087</definedName>
    <definedName name="NM_従事者_従事者22_週勤務時間_整数2" localSheetId="1">Sheet1!$S$4687</definedName>
    <definedName name="NM_従事者_従事者22_週勤務時間_整数2_変更前" localSheetId="1">Sheet1!$S$1087</definedName>
    <definedName name="NM_従事者_従事者22_従事者区分" localSheetId="1">Sheet1!$S$4664</definedName>
    <definedName name="NM_従事者_従事者22_従事者区分_変更前" localSheetId="1">Sheet1!$S$1064</definedName>
    <definedName name="NM_従事者_従事者22_従事者備考" localSheetId="1">Sheet1!$R$4696</definedName>
    <definedName name="NM_従事者_従事者22_従事者備考_変更前" localSheetId="1">Sheet1!$R$1096</definedName>
    <definedName name="NM_従事者_従事者22_生年月日_月" localSheetId="1">Sheet1!$X$4685</definedName>
    <definedName name="NM_従事者_従事者22_生年月日_月_変更前" localSheetId="1">Sheet1!$X$1085</definedName>
    <definedName name="NM_従事者_従事者22_生年月日_元号" localSheetId="1">Sheet1!$S$4685</definedName>
    <definedName name="NM_従事者_従事者22_生年月日_元号_変更前" localSheetId="1">Sheet1!$S$1085</definedName>
    <definedName name="NM_従事者_従事者22_生年月日_日" localSheetId="1">Sheet1!$Z$4685</definedName>
    <definedName name="NM_従事者_従事者22_生年月日_日_変更前" localSheetId="1">Sheet1!$Z$1085</definedName>
    <definedName name="NM_従事者_従事者22_生年月日_年" localSheetId="1">Sheet1!$V$4685</definedName>
    <definedName name="NM_従事者_従事者22_生年月日_年_変更前" localSheetId="1">Sheet1!$V$1085</definedName>
    <definedName name="NM_従事者_従事者22_退任年月日_月" localSheetId="1">Sheet1!$AL$4667</definedName>
    <definedName name="NM_従事者_従事者22_退任年月日_月_変更前" localSheetId="1">Sheet1!$AL$1067</definedName>
    <definedName name="NM_従事者_従事者22_退任年月日_元号" localSheetId="1">Sheet1!$AG$4667</definedName>
    <definedName name="NM_従事者_従事者22_退任年月日_元号_変更前" localSheetId="1">Sheet1!$AG$1067</definedName>
    <definedName name="NM_従事者_従事者22_退任年月日_日" localSheetId="1">Sheet1!$AN$4667</definedName>
    <definedName name="NM_従事者_従事者22_退任年月日_日_変更前" localSheetId="1">Sheet1!$AN$1067</definedName>
    <definedName name="NM_従事者_従事者22_退任年月日_年" localSheetId="1">Sheet1!$AJ$4667</definedName>
    <definedName name="NM_従事者_従事者22_退任年月日_年_変更前" localSheetId="1">Sheet1!$AJ$1067</definedName>
    <definedName name="NM_従事者_従事者22_登録年月日_月" localSheetId="1">Sheet1!$X$4694</definedName>
    <definedName name="NM_従事者_従事者22_登録年月日_月_変更前" localSheetId="1">Sheet1!$X$1094</definedName>
    <definedName name="NM_従事者_従事者22_登録年月日_元号" localSheetId="1">Sheet1!$S$4694</definedName>
    <definedName name="NM_従事者_従事者22_登録年月日_元号_変更前" localSheetId="1">Sheet1!$S$1094</definedName>
    <definedName name="NM_従事者_従事者22_登録年月日_日" localSheetId="1">Sheet1!$Z$4694</definedName>
    <definedName name="NM_従事者_従事者22_登録年月日_日_変更前" localSheetId="1">Sheet1!$Z$1094</definedName>
    <definedName name="NM_従事者_従事者22_登録年月日_年" localSheetId="1">Sheet1!$V$4694</definedName>
    <definedName name="NM_従事者_従事者22_登録年月日_年_変更前" localSheetId="1">Sheet1!$V$1094</definedName>
    <definedName name="NM_従事者_従事者22_登録販売者登録都道府県" localSheetId="1">Sheet1!$AK$4694</definedName>
    <definedName name="NM_従事者_従事者22_登録販売者登録都道府県_変更前" localSheetId="1">Sheet1!$AK$1094</definedName>
    <definedName name="NM_従事者_従事者22_登録番号1" localSheetId="1">Sheet1!$R$4690</definedName>
    <definedName name="NM_従事者_従事者22_登録番号1_変更前" localSheetId="1">Sheet1!$R$1090</definedName>
    <definedName name="NM_従事者_従事者22_登録番号2" localSheetId="1">Sheet1!$V$4690</definedName>
    <definedName name="NM_従事者_従事者22_登録番号2_変更前" localSheetId="1">Sheet1!$V$1090</definedName>
    <definedName name="NM_従事者_従事者22_登録番号3" localSheetId="1">Sheet1!$X$4690</definedName>
    <definedName name="NM_従事者_従事者22_登録番号3_変更前" localSheetId="1">Sheet1!$X$1090</definedName>
    <definedName name="NM_従事者_従事者22_都道府県" localSheetId="1">Sheet1!$AG$4675</definedName>
    <definedName name="NM_従事者_従事者22_都道府県_変更前" localSheetId="1">Sheet1!$AG$1075</definedName>
    <definedName name="NM_従事者_従事者22_当て字" localSheetId="1">Sheet1!$AL$4670</definedName>
    <definedName name="NM_従事者_従事者22_当て字_変更前" localSheetId="1">Sheet1!$AL$1070</definedName>
    <definedName name="NM_従事者_従事者22_番地" localSheetId="1">Sheet1!$U$4681</definedName>
    <definedName name="NM_従事者_従事者22_番地_変更前" localSheetId="1">Sheet1!$U$1081</definedName>
    <definedName name="NM_従事者_従事者22_郵便番号_右" localSheetId="1">Sheet1!$Z$4675</definedName>
    <definedName name="NM_従事者_従事者22_郵便番号_右_変更前" localSheetId="1">Sheet1!$Z$1075</definedName>
    <definedName name="NM_従事者_従事者22_郵便番号_左" localSheetId="1">Sheet1!$U$4675</definedName>
    <definedName name="NM_従事者_従事者22_郵便番号_左_変更前" localSheetId="1">Sheet1!$U$1075</definedName>
    <definedName name="NM_従事者_従事者23_カナ" localSheetId="1">Sheet1!$R$4708</definedName>
    <definedName name="NM_従事者_従事者23_カナ_変更前" localSheetId="1">Sheet1!$R$1108</definedName>
    <definedName name="NM_従事者_従事者23_建物名" localSheetId="1">Sheet1!$AG$4717</definedName>
    <definedName name="NM_従事者_従事者23_建物名_変更前" localSheetId="1">Sheet1!$AG$1117</definedName>
    <definedName name="NM_従事者_従事者23_市区町村" localSheetId="1">Sheet1!$U$4714</definedName>
    <definedName name="NM_従事者_従事者23_市区町村_変更前" localSheetId="1">Sheet1!$U$1114</definedName>
    <definedName name="NM_従事者_従事者23_氏名" localSheetId="1">Sheet1!$R$4705</definedName>
    <definedName name="NM_従事者_従事者23_氏名_変更前" localSheetId="1">Sheet1!$R$1105</definedName>
    <definedName name="NM_従事者_従事者23_資格" localSheetId="1">Sheet1!$AG$4700</definedName>
    <definedName name="NM_従事者_従事者23_資格_変更前" localSheetId="1">Sheet1!$AG$1100</definedName>
    <definedName name="NM_従事者_従事者23_字" localSheetId="1">Sheet1!$AG$4714</definedName>
    <definedName name="NM_従事者_従事者23_字_変更前" localSheetId="1">Sheet1!$AG$1114</definedName>
    <definedName name="NM_従事者_従事者23_就任年月日_月" localSheetId="1">Sheet1!$X$4703</definedName>
    <definedName name="NM_従事者_従事者23_就任年月日_月_変更前" localSheetId="1">Sheet1!$X$1103</definedName>
    <definedName name="NM_従事者_従事者23_就任年月日_元号" localSheetId="1">Sheet1!$S$4703</definedName>
    <definedName name="NM_従事者_従事者23_就任年月日_元号_変更前" localSheetId="1">Sheet1!$S$1103</definedName>
    <definedName name="NM_従事者_従事者23_就任年月日_日" localSheetId="1">Sheet1!$Z$4703</definedName>
    <definedName name="NM_従事者_従事者23_就任年月日_日_変更前" localSheetId="1">Sheet1!$Z$1103</definedName>
    <definedName name="NM_従事者_従事者23_就任年月日_年" localSheetId="1">Sheet1!$V$4703</definedName>
    <definedName name="NM_従事者_従事者23_就任年月日_年_変更前" localSheetId="1">Sheet1!$V$1103</definedName>
    <definedName name="NM_従事者_従事者23_週勤務時間_小数1" localSheetId="1">Sheet1!$U$4723</definedName>
    <definedName name="NM_従事者_従事者23_週勤務時間_小数1_変更前" localSheetId="1">Sheet1!$U$1123</definedName>
    <definedName name="NM_従事者_従事者23_週勤務時間_整数1" localSheetId="1">Sheet1!$R$4723</definedName>
    <definedName name="NM_従事者_従事者23_週勤務時間_整数1_変更前" localSheetId="1">Sheet1!$R$1123</definedName>
    <definedName name="NM_従事者_従事者23_週勤務時間_整数2" localSheetId="1">Sheet1!$S$4723</definedName>
    <definedName name="NM_従事者_従事者23_週勤務時間_整数2_変更前" localSheetId="1">Sheet1!$S$1123</definedName>
    <definedName name="NM_従事者_従事者23_従事者区分" localSheetId="1">Sheet1!$S$4700</definedName>
    <definedName name="NM_従事者_従事者23_従事者区分_変更前" localSheetId="1">Sheet1!$S$1100</definedName>
    <definedName name="NM_従事者_従事者23_従事者備考" localSheetId="1">Sheet1!$R$4732</definedName>
    <definedName name="NM_従事者_従事者23_従事者備考_変更前" localSheetId="1">Sheet1!$R$1132</definedName>
    <definedName name="NM_従事者_従事者23_生年月日_月" localSheetId="1">Sheet1!$X$4721</definedName>
    <definedName name="NM_従事者_従事者23_生年月日_月_変更前" localSheetId="1">Sheet1!$X$1121</definedName>
    <definedName name="NM_従事者_従事者23_生年月日_元号" localSheetId="1">Sheet1!$S$4721</definedName>
    <definedName name="NM_従事者_従事者23_生年月日_元号_変更前" localSheetId="1">Sheet1!$S$1121</definedName>
    <definedName name="NM_従事者_従事者23_生年月日_日" localSheetId="1">Sheet1!$Z$4721</definedName>
    <definedName name="NM_従事者_従事者23_生年月日_日_変更前" localSheetId="1">Sheet1!$Z$1121</definedName>
    <definedName name="NM_従事者_従事者23_生年月日_年" localSheetId="1">Sheet1!$V$4721</definedName>
    <definedName name="NM_従事者_従事者23_生年月日_年_変更前" localSheetId="1">Sheet1!$V$1121</definedName>
    <definedName name="NM_従事者_従事者23_退任年月日_月" localSheetId="1">Sheet1!$AL$4703</definedName>
    <definedName name="NM_従事者_従事者23_退任年月日_月_変更前" localSheetId="1">Sheet1!$AL$1103</definedName>
    <definedName name="NM_従事者_従事者23_退任年月日_元号" localSheetId="1">Sheet1!$AG$4703</definedName>
    <definedName name="NM_従事者_従事者23_退任年月日_元号_変更前" localSheetId="1">Sheet1!$AG$1103</definedName>
    <definedName name="NM_従事者_従事者23_退任年月日_日" localSheetId="1">Sheet1!$AN$4703</definedName>
    <definedName name="NM_従事者_従事者23_退任年月日_日_変更前" localSheetId="1">Sheet1!$AN$1103</definedName>
    <definedName name="NM_従事者_従事者23_退任年月日_年" localSheetId="1">Sheet1!$AJ$4703</definedName>
    <definedName name="NM_従事者_従事者23_退任年月日_年_変更前" localSheetId="1">Sheet1!$AJ$1103</definedName>
    <definedName name="NM_従事者_従事者23_登録年月日_月" localSheetId="1">Sheet1!$X$4730</definedName>
    <definedName name="NM_従事者_従事者23_登録年月日_月_変更前" localSheetId="1">Sheet1!$X$1130</definedName>
    <definedName name="NM_従事者_従事者23_登録年月日_元号" localSheetId="1">Sheet1!$S$4730</definedName>
    <definedName name="NM_従事者_従事者23_登録年月日_元号_変更前" localSheetId="1">Sheet1!$S$1130</definedName>
    <definedName name="NM_従事者_従事者23_登録年月日_日" localSheetId="1">Sheet1!$Z$4730</definedName>
    <definedName name="NM_従事者_従事者23_登録年月日_日_変更前" localSheetId="1">Sheet1!$Z$1130</definedName>
    <definedName name="NM_従事者_従事者23_登録年月日_年" localSheetId="1">Sheet1!$V$4730</definedName>
    <definedName name="NM_従事者_従事者23_登録年月日_年_変更前" localSheetId="1">Sheet1!$V$1130</definedName>
    <definedName name="NM_従事者_従事者23_登録販売者登録都道府県" localSheetId="1">Sheet1!$AK$4730</definedName>
    <definedName name="NM_従事者_従事者23_登録販売者登録都道府県_変更前" localSheetId="1">Sheet1!$AK$1130</definedName>
    <definedName name="NM_従事者_従事者23_登録番号1" localSheetId="1">Sheet1!$R$4726</definedName>
    <definedName name="NM_従事者_従事者23_登録番号1_変更前" localSheetId="1">Sheet1!$R$1126</definedName>
    <definedName name="NM_従事者_従事者23_登録番号2" localSheetId="1">Sheet1!$V$4726</definedName>
    <definedName name="NM_従事者_従事者23_登録番号2_変更前" localSheetId="1">Sheet1!$V$1126</definedName>
    <definedName name="NM_従事者_従事者23_登録番号3" localSheetId="1">Sheet1!$X$4726</definedName>
    <definedName name="NM_従事者_従事者23_登録番号3_変更前" localSheetId="1">Sheet1!$X$1126</definedName>
    <definedName name="NM_従事者_従事者23_都道府県" localSheetId="1">Sheet1!$AG$4711</definedName>
    <definedName name="NM_従事者_従事者23_都道府県_変更前" localSheetId="1">Sheet1!$AG$1111</definedName>
    <definedName name="NM_従事者_従事者23_当て字" localSheetId="1">Sheet1!$AL$4706</definedName>
    <definedName name="NM_従事者_従事者23_当て字_変更前" localSheetId="1">Sheet1!$AL$1106</definedName>
    <definedName name="NM_従事者_従事者23_番地" localSheetId="1">Sheet1!$U$4717</definedName>
    <definedName name="NM_従事者_従事者23_番地_変更前" localSheetId="1">Sheet1!$U$1117</definedName>
    <definedName name="NM_従事者_従事者23_郵便番号_右" localSheetId="1">Sheet1!$Z$4711</definedName>
    <definedName name="NM_従事者_従事者23_郵便番号_右_変更前" localSheetId="1">Sheet1!$Z$1111</definedName>
    <definedName name="NM_従事者_従事者23_郵便番号_左" localSheetId="1">Sheet1!$U$4711</definedName>
    <definedName name="NM_従事者_従事者23_郵便番号_左_変更前" localSheetId="1">Sheet1!$U$1111</definedName>
    <definedName name="NM_従事者_従事者24_カナ" localSheetId="1">Sheet1!$R$4744</definedName>
    <definedName name="NM_従事者_従事者24_カナ_変更前" localSheetId="1">Sheet1!$R$1144</definedName>
    <definedName name="NM_従事者_従事者24_建物名" localSheetId="1">Sheet1!$AG$4753</definedName>
    <definedName name="NM_従事者_従事者24_建物名_変更前" localSheetId="1">Sheet1!$AG$1153</definedName>
    <definedName name="NM_従事者_従事者24_市区町村" localSheetId="1">Sheet1!$U$4750</definedName>
    <definedName name="NM_従事者_従事者24_市区町村_変更前" localSheetId="1">Sheet1!$U$1150</definedName>
    <definedName name="NM_従事者_従事者24_氏名" localSheetId="1">Sheet1!$R$4741</definedName>
    <definedName name="NM_従事者_従事者24_氏名_変更前" localSheetId="1">Sheet1!$R$1141</definedName>
    <definedName name="NM_従事者_従事者24_資格" localSheetId="1">Sheet1!$AG$4736</definedName>
    <definedName name="NM_従事者_従事者24_資格_変更前" localSheetId="1">Sheet1!$AG$1136</definedName>
    <definedName name="NM_従事者_従事者24_字" localSheetId="1">Sheet1!$AG$4750</definedName>
    <definedName name="NM_従事者_従事者24_字_変更前" localSheetId="1">Sheet1!$AG$1150</definedName>
    <definedName name="NM_従事者_従事者24_就任年月日_月" localSheetId="1">Sheet1!$X$4739</definedName>
    <definedName name="NM_従事者_従事者24_就任年月日_月_変更前" localSheetId="1">Sheet1!$X$1139</definedName>
    <definedName name="NM_従事者_従事者24_就任年月日_元号" localSheetId="1">Sheet1!$S$4739</definedName>
    <definedName name="NM_従事者_従事者24_就任年月日_元号_変更前" localSheetId="1">Sheet1!$S$1139</definedName>
    <definedName name="NM_従事者_従事者24_就任年月日_日" localSheetId="1">Sheet1!$Z$4739</definedName>
    <definedName name="NM_従事者_従事者24_就任年月日_日_変更前" localSheetId="1">Sheet1!$Z$1139</definedName>
    <definedName name="NM_従事者_従事者24_就任年月日_年" localSheetId="1">Sheet1!$V$4739</definedName>
    <definedName name="NM_従事者_従事者24_就任年月日_年_変更前" localSheetId="1">Sheet1!$V$1139</definedName>
    <definedName name="NM_従事者_従事者24_週勤務時間_小数1" localSheetId="1">Sheet1!$U$4759</definedName>
    <definedName name="NM_従事者_従事者24_週勤務時間_小数1_変更前" localSheetId="1">Sheet1!$U$1159</definedName>
    <definedName name="NM_従事者_従事者24_週勤務時間_整数1" localSheetId="1">Sheet1!$R$4759</definedName>
    <definedName name="NM_従事者_従事者24_週勤務時間_整数1_変更前" localSheetId="1">Sheet1!$R$1159</definedName>
    <definedName name="NM_従事者_従事者24_週勤務時間_整数2" localSheetId="1">Sheet1!$S$4759</definedName>
    <definedName name="NM_従事者_従事者24_週勤務時間_整数2_変更前" localSheetId="1">Sheet1!$S$1159</definedName>
    <definedName name="NM_従事者_従事者24_従事者区分" localSheetId="1">Sheet1!$S$4736</definedName>
    <definedName name="NM_従事者_従事者24_従事者区分_変更前" localSheetId="1">Sheet1!$S$1136</definedName>
    <definedName name="NM_従事者_従事者24_従事者備考" localSheetId="1">Sheet1!$R$4768</definedName>
    <definedName name="NM_従事者_従事者24_従事者備考_変更前" localSheetId="1">Sheet1!$R$1168</definedName>
    <definedName name="NM_従事者_従事者24_生年月日_月" localSheetId="1">Sheet1!$X$4757</definedName>
    <definedName name="NM_従事者_従事者24_生年月日_月_変更前" localSheetId="1">Sheet1!$X$1157</definedName>
    <definedName name="NM_従事者_従事者24_生年月日_元号" localSheetId="1">Sheet1!$S$4757</definedName>
    <definedName name="NM_従事者_従事者24_生年月日_元号_変更前" localSheetId="1">Sheet1!$S$1157</definedName>
    <definedName name="NM_従事者_従事者24_生年月日_日" localSheetId="1">Sheet1!$Z$4757</definedName>
    <definedName name="NM_従事者_従事者24_生年月日_日_変更前" localSheetId="1">Sheet1!$Z$1157</definedName>
    <definedName name="NM_従事者_従事者24_生年月日_年" localSheetId="1">Sheet1!$V$4757</definedName>
    <definedName name="NM_従事者_従事者24_生年月日_年_変更前" localSheetId="1">Sheet1!$V$1157</definedName>
    <definedName name="NM_従事者_従事者24_退任年月日_月" localSheetId="1">Sheet1!$AL$4739</definedName>
    <definedName name="NM_従事者_従事者24_退任年月日_月_変更前" localSheetId="1">Sheet1!$AL$1139</definedName>
    <definedName name="NM_従事者_従事者24_退任年月日_元号" localSheetId="1">Sheet1!$AG$4739</definedName>
    <definedName name="NM_従事者_従事者24_退任年月日_元号_変更前" localSheetId="1">Sheet1!$AG$1139</definedName>
    <definedName name="NM_従事者_従事者24_退任年月日_日" localSheetId="1">Sheet1!$AN$4739</definedName>
    <definedName name="NM_従事者_従事者24_退任年月日_日_変更前" localSheetId="1">Sheet1!$AN$1139</definedName>
    <definedName name="NM_従事者_従事者24_退任年月日_年" localSheetId="1">Sheet1!$AJ$4739</definedName>
    <definedName name="NM_従事者_従事者24_退任年月日_年_変更前" localSheetId="1">Sheet1!$AJ$1139</definedName>
    <definedName name="NM_従事者_従事者24_登録年月日_月" localSheetId="1">Sheet1!$X$4766</definedName>
    <definedName name="NM_従事者_従事者24_登録年月日_月_変更前" localSheetId="1">Sheet1!$X$1166</definedName>
    <definedName name="NM_従事者_従事者24_登録年月日_元号" localSheetId="1">Sheet1!$S$4766</definedName>
    <definedName name="NM_従事者_従事者24_登録年月日_元号_変更前" localSheetId="1">Sheet1!$S$1166</definedName>
    <definedName name="NM_従事者_従事者24_登録年月日_日" localSheetId="1">Sheet1!$Z$4766</definedName>
    <definedName name="NM_従事者_従事者24_登録年月日_日_変更前" localSheetId="1">Sheet1!$Z$1166</definedName>
    <definedName name="NM_従事者_従事者24_登録年月日_年" localSheetId="1">Sheet1!$V$4766</definedName>
    <definedName name="NM_従事者_従事者24_登録年月日_年_変更前" localSheetId="1">Sheet1!$V$1166</definedName>
    <definedName name="NM_従事者_従事者24_登録販売者登録都道府県" localSheetId="1">Sheet1!$AK$4766</definedName>
    <definedName name="NM_従事者_従事者24_登録販売者登録都道府県_変更前" localSheetId="1">Sheet1!$AK$1166</definedName>
    <definedName name="NM_従事者_従事者24_登録番号1" localSheetId="1">Sheet1!$R$4762</definedName>
    <definedName name="NM_従事者_従事者24_登録番号1_変更前" localSheetId="1">Sheet1!$R$1162</definedName>
    <definedName name="NM_従事者_従事者24_登録番号2" localSheetId="1">Sheet1!$V$4762</definedName>
    <definedName name="NM_従事者_従事者24_登録番号2_変更前" localSheetId="1">Sheet1!$V$1162</definedName>
    <definedName name="NM_従事者_従事者24_登録番号3" localSheetId="1">Sheet1!$X$4762</definedName>
    <definedName name="NM_従事者_従事者24_登録番号3_変更前" localSheetId="1">Sheet1!$X$1162</definedName>
    <definedName name="NM_従事者_従事者24_都道府県" localSheetId="1">Sheet1!$AG$4747</definedName>
    <definedName name="NM_従事者_従事者24_都道府県_変更前" localSheetId="1">Sheet1!$AG$1147</definedName>
    <definedName name="NM_従事者_従事者24_当て字" localSheetId="1">Sheet1!$AL$4742</definedName>
    <definedName name="NM_従事者_従事者24_当て字_変更前" localSheetId="1">Sheet1!$AL$1142</definedName>
    <definedName name="NM_従事者_従事者24_番地" localSheetId="1">Sheet1!$U$4753</definedName>
    <definedName name="NM_従事者_従事者24_番地_変更前" localSheetId="1">Sheet1!$U$1153</definedName>
    <definedName name="NM_従事者_従事者24_郵便番号_右" localSheetId="1">Sheet1!$Z$4747</definedName>
    <definedName name="NM_従事者_従事者24_郵便番号_右_変更前" localSheetId="1">Sheet1!$Z$1147</definedName>
    <definedName name="NM_従事者_従事者24_郵便番号_左" localSheetId="1">Sheet1!$U$4747</definedName>
    <definedName name="NM_従事者_従事者24_郵便番号_左_変更前" localSheetId="1">Sheet1!$U$1147</definedName>
    <definedName name="NM_従事者_従事者25_カナ" localSheetId="1">Sheet1!$R$4780</definedName>
    <definedName name="NM_従事者_従事者25_カナ_変更前" localSheetId="1">Sheet1!$R$1180</definedName>
    <definedName name="NM_従事者_従事者25_建物名" localSheetId="1">Sheet1!$AG$4789</definedName>
    <definedName name="NM_従事者_従事者25_建物名_変更前" localSheetId="1">Sheet1!$AG$1189</definedName>
    <definedName name="NM_従事者_従事者25_市区町村" localSheetId="1">Sheet1!$U$4786</definedName>
    <definedName name="NM_従事者_従事者25_市区町村_変更前" localSheetId="1">Sheet1!$U$1186</definedName>
    <definedName name="NM_従事者_従事者25_氏名" localSheetId="1">Sheet1!$R$4777</definedName>
    <definedName name="NM_従事者_従事者25_氏名_変更前" localSheetId="1">Sheet1!$R$1177</definedName>
    <definedName name="NM_従事者_従事者25_資格" localSheetId="1">Sheet1!$AG$4772</definedName>
    <definedName name="NM_従事者_従事者25_資格_変更前" localSheetId="1">Sheet1!$AG$1172</definedName>
    <definedName name="NM_従事者_従事者25_字" localSheetId="1">Sheet1!$AG$4786</definedName>
    <definedName name="NM_従事者_従事者25_字_変更前" localSheetId="1">Sheet1!$AG$1186</definedName>
    <definedName name="NM_従事者_従事者25_就任年月日_月" localSheetId="1">Sheet1!$X$4775</definedName>
    <definedName name="NM_従事者_従事者25_就任年月日_月_変更前" localSheetId="1">Sheet1!$X$1175</definedName>
    <definedName name="NM_従事者_従事者25_就任年月日_元号" localSheetId="1">Sheet1!$S$4775</definedName>
    <definedName name="NM_従事者_従事者25_就任年月日_元号_変更前" localSheetId="1">Sheet1!$S$1175</definedName>
    <definedName name="NM_従事者_従事者25_就任年月日_日" localSheetId="1">Sheet1!$Z$4775</definedName>
    <definedName name="NM_従事者_従事者25_就任年月日_日_変更前" localSheetId="1">Sheet1!$Z$1175</definedName>
    <definedName name="NM_従事者_従事者25_就任年月日_年" localSheetId="1">Sheet1!$V$4775</definedName>
    <definedName name="NM_従事者_従事者25_就任年月日_年_変更前" localSheetId="1">Sheet1!$V$1175</definedName>
    <definedName name="NM_従事者_従事者25_週勤務時間_小数1" localSheetId="1">Sheet1!$U$4795</definedName>
    <definedName name="NM_従事者_従事者25_週勤務時間_小数1_変更前" localSheetId="1">Sheet1!$U$1195</definedName>
    <definedName name="NM_従事者_従事者25_週勤務時間_整数1" localSheetId="1">Sheet1!$R$4795</definedName>
    <definedName name="NM_従事者_従事者25_週勤務時間_整数1_変更前" localSheetId="1">Sheet1!$R$1195</definedName>
    <definedName name="NM_従事者_従事者25_週勤務時間_整数2" localSheetId="1">Sheet1!$S$4795</definedName>
    <definedName name="NM_従事者_従事者25_週勤務時間_整数2_変更前" localSheetId="1">Sheet1!$S$1195</definedName>
    <definedName name="NM_従事者_従事者25_従事者区分" localSheetId="1">Sheet1!$S$4772</definedName>
    <definedName name="NM_従事者_従事者25_従事者区分_変更前" localSheetId="1">Sheet1!$S$1172</definedName>
    <definedName name="NM_従事者_従事者25_従事者備考" localSheetId="1">Sheet1!$R$4804</definedName>
    <definedName name="NM_従事者_従事者25_従事者備考_変更前" localSheetId="1">Sheet1!$R$1204</definedName>
    <definedName name="NM_従事者_従事者25_生年月日_月" localSheetId="1">Sheet1!$X$4793</definedName>
    <definedName name="NM_従事者_従事者25_生年月日_月_変更前" localSheetId="1">Sheet1!$X$1193</definedName>
    <definedName name="NM_従事者_従事者25_生年月日_元号" localSheetId="1">Sheet1!$S$4793</definedName>
    <definedName name="NM_従事者_従事者25_生年月日_元号_変更前" localSheetId="1">Sheet1!$S$1193</definedName>
    <definedName name="NM_従事者_従事者25_生年月日_日" localSheetId="1">Sheet1!$Z$4793</definedName>
    <definedName name="NM_従事者_従事者25_生年月日_日_変更前" localSheetId="1">Sheet1!$Z$1193</definedName>
    <definedName name="NM_従事者_従事者25_生年月日_年" localSheetId="1">Sheet1!$V$4793</definedName>
    <definedName name="NM_従事者_従事者25_生年月日_年_変更前" localSheetId="1">Sheet1!$V$1193</definedName>
    <definedName name="NM_従事者_従事者25_退任年月日_月" localSheetId="1">Sheet1!$AL$4775</definedName>
    <definedName name="NM_従事者_従事者25_退任年月日_月_変更前" localSheetId="1">Sheet1!$AL$1175</definedName>
    <definedName name="NM_従事者_従事者25_退任年月日_元号" localSheetId="1">Sheet1!$AG$4775</definedName>
    <definedName name="NM_従事者_従事者25_退任年月日_元号_変更前" localSheetId="1">Sheet1!$AG$1175</definedName>
    <definedName name="NM_従事者_従事者25_退任年月日_日" localSheetId="1">Sheet1!$AN$4775</definedName>
    <definedName name="NM_従事者_従事者25_退任年月日_日_変更前" localSheetId="1">Sheet1!$AN$1175</definedName>
    <definedName name="NM_従事者_従事者25_退任年月日_年" localSheetId="1">Sheet1!$AJ$4775</definedName>
    <definedName name="NM_従事者_従事者25_退任年月日_年_変更前" localSheetId="1">Sheet1!$AJ$1175</definedName>
    <definedName name="NM_従事者_従事者25_登録年月日_月" localSheetId="1">Sheet1!$X$4802</definedName>
    <definedName name="NM_従事者_従事者25_登録年月日_月_変更前" localSheetId="1">Sheet1!$X$1202</definedName>
    <definedName name="NM_従事者_従事者25_登録年月日_元号" localSheetId="1">Sheet1!$S$4802</definedName>
    <definedName name="NM_従事者_従事者25_登録年月日_元号_変更前" localSheetId="1">Sheet1!$S$1202</definedName>
    <definedName name="NM_従事者_従事者25_登録年月日_日" localSheetId="1">Sheet1!$Z$4802</definedName>
    <definedName name="NM_従事者_従事者25_登録年月日_日_変更前" localSheetId="1">Sheet1!$Z$1202</definedName>
    <definedName name="NM_従事者_従事者25_登録年月日_年" localSheetId="1">Sheet1!$V$4802</definedName>
    <definedName name="NM_従事者_従事者25_登録年月日_年_変更前" localSheetId="1">Sheet1!$V$1202</definedName>
    <definedName name="NM_従事者_従事者25_登録販売者登録都道府県" localSheetId="1">Sheet1!$AK$4802</definedName>
    <definedName name="NM_従事者_従事者25_登録販売者登録都道府県_変更前" localSheetId="1">Sheet1!$AK$1202</definedName>
    <definedName name="NM_従事者_従事者25_登録番号1" localSheetId="1">Sheet1!$R$4798</definedName>
    <definedName name="NM_従事者_従事者25_登録番号1_変更前" localSheetId="1">Sheet1!$R$1198</definedName>
    <definedName name="NM_従事者_従事者25_登録番号2" localSheetId="1">Sheet1!$V$4798</definedName>
    <definedName name="NM_従事者_従事者25_登録番号2_変更前" localSheetId="1">Sheet1!$V$1198</definedName>
    <definedName name="NM_従事者_従事者25_登録番号3" localSheetId="1">Sheet1!$X$4798</definedName>
    <definedName name="NM_従事者_従事者25_登録番号3_変更前" localSheetId="1">Sheet1!$X$1198</definedName>
    <definedName name="NM_従事者_従事者25_都道府県" localSheetId="1">Sheet1!$AG$4783</definedName>
    <definedName name="NM_従事者_従事者25_都道府県_変更前" localSheetId="1">Sheet1!$AG$1183</definedName>
    <definedName name="NM_従事者_従事者25_当て字" localSheetId="1">Sheet1!$AL$4778</definedName>
    <definedName name="NM_従事者_従事者25_当て字_変更前" localSheetId="1">Sheet1!$AL$1178</definedName>
    <definedName name="NM_従事者_従事者25_番地" localSheetId="1">Sheet1!$U$4789</definedName>
    <definedName name="NM_従事者_従事者25_番地_変更前" localSheetId="1">Sheet1!$U$1189</definedName>
    <definedName name="NM_従事者_従事者25_郵便番号_右" localSheetId="1">Sheet1!$Z$4783</definedName>
    <definedName name="NM_従事者_従事者25_郵便番号_右_変更前" localSheetId="1">Sheet1!$Z$1183</definedName>
    <definedName name="NM_従事者_従事者25_郵便番号_左" localSheetId="1">Sheet1!$U$4783</definedName>
    <definedName name="NM_従事者_従事者25_郵便番号_左_変更前" localSheetId="1">Sheet1!$U$1183</definedName>
    <definedName name="NM_従事者_従事者26_カナ" localSheetId="1">Sheet1!$R$4816</definedName>
    <definedName name="NM_従事者_従事者26_カナ_変更前" localSheetId="1">Sheet1!$R$1216</definedName>
    <definedName name="NM_従事者_従事者26_建物名" localSheetId="1">Sheet1!$AG$4825</definedName>
    <definedName name="NM_従事者_従事者26_建物名_変更前" localSheetId="1">Sheet1!$AG$1225</definedName>
    <definedName name="NM_従事者_従事者26_市区町村" localSheetId="1">Sheet1!$U$4822</definedName>
    <definedName name="NM_従事者_従事者26_市区町村_変更前" localSheetId="1">Sheet1!$U$1222</definedName>
    <definedName name="NM_従事者_従事者26_氏名" localSheetId="1">Sheet1!$R$4813</definedName>
    <definedName name="NM_従事者_従事者26_氏名_変更前" localSheetId="1">Sheet1!$R$1213</definedName>
    <definedName name="NM_従事者_従事者26_資格" localSheetId="1">Sheet1!$AG$4808</definedName>
    <definedName name="NM_従事者_従事者26_資格_変更前" localSheetId="1">Sheet1!$AG$1208</definedName>
    <definedName name="NM_従事者_従事者26_字" localSheetId="1">Sheet1!$AG$4822</definedName>
    <definedName name="NM_従事者_従事者26_字_変更前" localSheetId="1">Sheet1!$AG$1222</definedName>
    <definedName name="NM_従事者_従事者26_就任年月日_月" localSheetId="1">Sheet1!$X$4811</definedName>
    <definedName name="NM_従事者_従事者26_就任年月日_月_変更前" localSheetId="1">Sheet1!$X$1211</definedName>
    <definedName name="NM_従事者_従事者26_就任年月日_元号" localSheetId="1">Sheet1!$S$4811</definedName>
    <definedName name="NM_従事者_従事者26_就任年月日_元号_変更前" localSheetId="1">Sheet1!$S$1211</definedName>
    <definedName name="NM_従事者_従事者26_就任年月日_日" localSheetId="1">Sheet1!$Z$4811</definedName>
    <definedName name="NM_従事者_従事者26_就任年月日_日_変更前" localSheetId="1">Sheet1!$Z$1211</definedName>
    <definedName name="NM_従事者_従事者26_就任年月日_年" localSheetId="1">Sheet1!$V$4811</definedName>
    <definedName name="NM_従事者_従事者26_就任年月日_年_変更前" localSheetId="1">Sheet1!$V$1211</definedName>
    <definedName name="NM_従事者_従事者26_週勤務時間_小数1" localSheetId="1">Sheet1!$U$4831</definedName>
    <definedName name="NM_従事者_従事者26_週勤務時間_小数1_変更前" localSheetId="1">Sheet1!$U$1231</definedName>
    <definedName name="NM_従事者_従事者26_週勤務時間_整数1" localSheetId="1">Sheet1!$R$4831</definedName>
    <definedName name="NM_従事者_従事者26_週勤務時間_整数1_変更前" localSheetId="1">Sheet1!$R$1231</definedName>
    <definedName name="NM_従事者_従事者26_週勤務時間_整数2" localSheetId="1">Sheet1!$S$4831</definedName>
    <definedName name="NM_従事者_従事者26_週勤務時間_整数2_変更前" localSheetId="1">Sheet1!$S$1231</definedName>
    <definedName name="NM_従事者_従事者26_従事者区分" localSheetId="1">Sheet1!$S$4808</definedName>
    <definedName name="NM_従事者_従事者26_従事者区分_変更前" localSheetId="1">Sheet1!$S$1208</definedName>
    <definedName name="NM_従事者_従事者26_従事者備考" localSheetId="1">Sheet1!$R$4840</definedName>
    <definedName name="NM_従事者_従事者26_従事者備考_変更前" localSheetId="1">Sheet1!$R$1240</definedName>
    <definedName name="NM_従事者_従事者26_生年月日_月" localSheetId="1">Sheet1!$X$4829</definedName>
    <definedName name="NM_従事者_従事者26_生年月日_月_変更前" localSheetId="1">Sheet1!$X$1229</definedName>
    <definedName name="NM_従事者_従事者26_生年月日_元号" localSheetId="1">Sheet1!$S$4829</definedName>
    <definedName name="NM_従事者_従事者26_生年月日_元号_変更前" localSheetId="1">Sheet1!$S$1229</definedName>
    <definedName name="NM_従事者_従事者26_生年月日_日" localSheetId="1">Sheet1!$Z$4829</definedName>
    <definedName name="NM_従事者_従事者26_生年月日_日_変更前" localSheetId="1">Sheet1!$Z$1229</definedName>
    <definedName name="NM_従事者_従事者26_生年月日_年" localSheetId="1">Sheet1!$V$4829</definedName>
    <definedName name="NM_従事者_従事者26_生年月日_年_変更前" localSheetId="1">Sheet1!$V$1229</definedName>
    <definedName name="NM_従事者_従事者26_退任年月日_月" localSheetId="1">Sheet1!$AL$4811</definedName>
    <definedName name="NM_従事者_従事者26_退任年月日_月_変更前" localSheetId="1">Sheet1!$AL$1211</definedName>
    <definedName name="NM_従事者_従事者26_退任年月日_元号" localSheetId="1">Sheet1!$AG$4811</definedName>
    <definedName name="NM_従事者_従事者26_退任年月日_元号_変更前" localSheetId="1">Sheet1!$AG$1211</definedName>
    <definedName name="NM_従事者_従事者26_退任年月日_日" localSheetId="1">Sheet1!$AN$4811</definedName>
    <definedName name="NM_従事者_従事者26_退任年月日_日_変更前" localSheetId="1">Sheet1!$AN$1211</definedName>
    <definedName name="NM_従事者_従事者26_退任年月日_年" localSheetId="1">Sheet1!$AJ$4811</definedName>
    <definedName name="NM_従事者_従事者26_退任年月日_年_変更前" localSheetId="1">Sheet1!$AJ$1211</definedName>
    <definedName name="NM_従事者_従事者26_登録年月日_月" localSheetId="1">Sheet1!$X$4838</definedName>
    <definedName name="NM_従事者_従事者26_登録年月日_月_変更前" localSheetId="1">Sheet1!$X$1238</definedName>
    <definedName name="NM_従事者_従事者26_登録年月日_元号" localSheetId="1">Sheet1!$S$4838</definedName>
    <definedName name="NM_従事者_従事者26_登録年月日_元号_変更前" localSheetId="1">Sheet1!$S$1238</definedName>
    <definedName name="NM_従事者_従事者26_登録年月日_日" localSheetId="1">Sheet1!$Z$4838</definedName>
    <definedName name="NM_従事者_従事者26_登録年月日_日_変更前" localSheetId="1">Sheet1!$Z$1238</definedName>
    <definedName name="NM_従事者_従事者26_登録年月日_年" localSheetId="1">Sheet1!$V$4838</definedName>
    <definedName name="NM_従事者_従事者26_登録年月日_年_変更前" localSheetId="1">Sheet1!$V$1238</definedName>
    <definedName name="NM_従事者_従事者26_登録販売者登録都道府県" localSheetId="1">Sheet1!$AK$4838</definedName>
    <definedName name="NM_従事者_従事者26_登録販売者登録都道府県_変更前" localSheetId="1">Sheet1!$AK$1238</definedName>
    <definedName name="NM_従事者_従事者26_登録番号1" localSheetId="1">Sheet1!$R$4834</definedName>
    <definedName name="NM_従事者_従事者26_登録番号1_変更前" localSheetId="1">Sheet1!$R$1234</definedName>
    <definedName name="NM_従事者_従事者26_登録番号2" localSheetId="1">Sheet1!$V$4834</definedName>
    <definedName name="NM_従事者_従事者26_登録番号2_変更前" localSheetId="1">Sheet1!$V$1234</definedName>
    <definedName name="NM_従事者_従事者26_登録番号3" localSheetId="1">Sheet1!$X$4834</definedName>
    <definedName name="NM_従事者_従事者26_登録番号3_変更前" localSheetId="1">Sheet1!$X$1234</definedName>
    <definedName name="NM_従事者_従事者26_都道府県" localSheetId="1">Sheet1!$AG$4819</definedName>
    <definedName name="NM_従事者_従事者26_都道府県_変更前" localSheetId="1">Sheet1!$AG$1219</definedName>
    <definedName name="NM_従事者_従事者26_当て字" localSheetId="1">Sheet1!$AL$4814</definedName>
    <definedName name="NM_従事者_従事者26_当て字_変更前" localSheetId="1">Sheet1!$AL$1214</definedName>
    <definedName name="NM_従事者_従事者26_番地" localSheetId="1">Sheet1!$U$4825</definedName>
    <definedName name="NM_従事者_従事者26_番地_変更前" localSheetId="1">Sheet1!$U$1225</definedName>
    <definedName name="NM_従事者_従事者26_郵便番号_右" localSheetId="1">Sheet1!$Z$4819</definedName>
    <definedName name="NM_従事者_従事者26_郵便番号_右_変更前" localSheetId="1">Sheet1!$Z$1219</definedName>
    <definedName name="NM_従事者_従事者26_郵便番号_左" localSheetId="1">Sheet1!$U$4819</definedName>
    <definedName name="NM_従事者_従事者26_郵便番号_左_変更前" localSheetId="1">Sheet1!$U$1219</definedName>
    <definedName name="NM_従事者_従事者27_カナ" localSheetId="1">Sheet1!$R$4852</definedName>
    <definedName name="NM_従事者_従事者27_カナ_変更前" localSheetId="1">Sheet1!$R$1252</definedName>
    <definedName name="NM_従事者_従事者27_建物名" localSheetId="1">Sheet1!$AG$4861</definedName>
    <definedName name="NM_従事者_従事者27_建物名_変更前" localSheetId="1">Sheet1!$AG$1261</definedName>
    <definedName name="NM_従事者_従事者27_市区町村" localSheetId="1">Sheet1!$U$4858</definedName>
    <definedName name="NM_従事者_従事者27_市区町村_変更前" localSheetId="1">Sheet1!$U$1258</definedName>
    <definedName name="NM_従事者_従事者27_氏名" localSheetId="1">Sheet1!$R$4849</definedName>
    <definedName name="NM_従事者_従事者27_氏名_変更前" localSheetId="1">Sheet1!$R$1249</definedName>
    <definedName name="NM_従事者_従事者27_資格" localSheetId="1">Sheet1!$AG$4844</definedName>
    <definedName name="NM_従事者_従事者27_資格_変更前" localSheetId="1">Sheet1!$AG$1244</definedName>
    <definedName name="NM_従事者_従事者27_字" localSheetId="1">Sheet1!$AG$4858</definedName>
    <definedName name="NM_従事者_従事者27_字_変更前" localSheetId="1">Sheet1!$AG$1258</definedName>
    <definedName name="NM_従事者_従事者27_就任年月日_月" localSheetId="1">Sheet1!$X$4847</definedName>
    <definedName name="NM_従事者_従事者27_就任年月日_月_変更前" localSheetId="1">Sheet1!$X$1247</definedName>
    <definedName name="NM_従事者_従事者27_就任年月日_元号" localSheetId="1">Sheet1!$S$4847</definedName>
    <definedName name="NM_従事者_従事者27_就任年月日_元号_変更前" localSheetId="1">Sheet1!$S$1247</definedName>
    <definedName name="NM_従事者_従事者27_就任年月日_日" localSheetId="1">Sheet1!$Z$4847</definedName>
    <definedName name="NM_従事者_従事者27_就任年月日_日_変更前" localSheetId="1">Sheet1!$Z$1247</definedName>
    <definedName name="NM_従事者_従事者27_就任年月日_年" localSheetId="1">Sheet1!$V$4847</definedName>
    <definedName name="NM_従事者_従事者27_就任年月日_年_変更前" localSheetId="1">Sheet1!$V$1247</definedName>
    <definedName name="NM_従事者_従事者27_週勤務時間_小数1" localSheetId="1">Sheet1!$U$4867</definedName>
    <definedName name="NM_従事者_従事者27_週勤務時間_小数1_変更前" localSheetId="1">Sheet1!$U$1267</definedName>
    <definedName name="NM_従事者_従事者27_週勤務時間_整数1" localSheetId="1">Sheet1!$R$4867</definedName>
    <definedName name="NM_従事者_従事者27_週勤務時間_整数1_変更前" localSheetId="1">Sheet1!$R$1267</definedName>
    <definedName name="NM_従事者_従事者27_週勤務時間_整数2" localSheetId="1">Sheet1!$S$4867</definedName>
    <definedName name="NM_従事者_従事者27_週勤務時間_整数2_変更前" localSheetId="1">Sheet1!$S$1267</definedName>
    <definedName name="NM_従事者_従事者27_従事者区分" localSheetId="1">Sheet1!$S$4844</definedName>
    <definedName name="NM_従事者_従事者27_従事者区分_変更前" localSheetId="1">Sheet1!$S$1244</definedName>
    <definedName name="NM_従事者_従事者27_従事者備考" localSheetId="1">Sheet1!$R$4876</definedName>
    <definedName name="NM_従事者_従事者27_従事者備考_変更前" localSheetId="1">Sheet1!$R$1276</definedName>
    <definedName name="NM_従事者_従事者27_生年月日_月" localSheetId="1">Sheet1!$X$4865</definedName>
    <definedName name="NM_従事者_従事者27_生年月日_月_変更前" localSheetId="1">Sheet1!$X$1265</definedName>
    <definedName name="NM_従事者_従事者27_生年月日_元号" localSheetId="1">Sheet1!$S$4865</definedName>
    <definedName name="NM_従事者_従事者27_生年月日_元号_変更前" localSheetId="1">Sheet1!$S$1265</definedName>
    <definedName name="NM_従事者_従事者27_生年月日_日" localSheetId="1">Sheet1!$Z$4865</definedName>
    <definedName name="NM_従事者_従事者27_生年月日_日_変更前" localSheetId="1">Sheet1!$Z$1265</definedName>
    <definedName name="NM_従事者_従事者27_生年月日_年" localSheetId="1">Sheet1!$V$4865</definedName>
    <definedName name="NM_従事者_従事者27_生年月日_年_変更前" localSheetId="1">Sheet1!$V$1265</definedName>
    <definedName name="NM_従事者_従事者27_退任年月日_月" localSheetId="1">Sheet1!$AL$4847</definedName>
    <definedName name="NM_従事者_従事者27_退任年月日_月_変更前" localSheetId="1">Sheet1!$AL$1247</definedName>
    <definedName name="NM_従事者_従事者27_退任年月日_元号" localSheetId="1">Sheet1!$AG$4847</definedName>
    <definedName name="NM_従事者_従事者27_退任年月日_元号_変更前" localSheetId="1">Sheet1!$AG$1247</definedName>
    <definedName name="NM_従事者_従事者27_退任年月日_日" localSheetId="1">Sheet1!$AN$4847</definedName>
    <definedName name="NM_従事者_従事者27_退任年月日_日_変更前" localSheetId="1">Sheet1!$AN$1247</definedName>
    <definedName name="NM_従事者_従事者27_退任年月日_年" localSheetId="1">Sheet1!$AJ$4847</definedName>
    <definedName name="NM_従事者_従事者27_退任年月日_年_変更前" localSheetId="1">Sheet1!$AJ$1247</definedName>
    <definedName name="NM_従事者_従事者27_登録年月日_月" localSheetId="1">Sheet1!$X$4874</definedName>
    <definedName name="NM_従事者_従事者27_登録年月日_月_変更前" localSheetId="1">Sheet1!$X$1274</definedName>
    <definedName name="NM_従事者_従事者27_登録年月日_元号" localSheetId="1">Sheet1!$S$4874</definedName>
    <definedName name="NM_従事者_従事者27_登録年月日_元号_変更前" localSheetId="1">Sheet1!$S$1274</definedName>
    <definedName name="NM_従事者_従事者27_登録年月日_日" localSheetId="1">Sheet1!$Z$4874</definedName>
    <definedName name="NM_従事者_従事者27_登録年月日_日_変更前" localSheetId="1">Sheet1!$Z$1274</definedName>
    <definedName name="NM_従事者_従事者27_登録年月日_年" localSheetId="1">Sheet1!$V$4874</definedName>
    <definedName name="NM_従事者_従事者27_登録年月日_年_変更前" localSheetId="1">Sheet1!$V$1274</definedName>
    <definedName name="NM_従事者_従事者27_登録販売者登録都道府県" localSheetId="1">Sheet1!$AK$4874</definedName>
    <definedName name="NM_従事者_従事者27_登録販売者登録都道府県_変更前" localSheetId="1">Sheet1!$AK$1274</definedName>
    <definedName name="NM_従事者_従事者27_登録番号1" localSheetId="1">Sheet1!$R$4870</definedName>
    <definedName name="NM_従事者_従事者27_登録番号1_変更前" localSheetId="1">Sheet1!$R$1270</definedName>
    <definedName name="NM_従事者_従事者27_登録番号2" localSheetId="1">Sheet1!$V$4870</definedName>
    <definedName name="NM_従事者_従事者27_登録番号2_変更前" localSheetId="1">Sheet1!$V$1270</definedName>
    <definedName name="NM_従事者_従事者27_登録番号3" localSheetId="1">Sheet1!$X$4870</definedName>
    <definedName name="NM_従事者_従事者27_登録番号3_変更前" localSheetId="1">Sheet1!$X$1270</definedName>
    <definedName name="NM_従事者_従事者27_都道府県" localSheetId="1">Sheet1!$AG$4855</definedName>
    <definedName name="NM_従事者_従事者27_都道府県_変更前" localSheetId="1">Sheet1!$AG$1255</definedName>
    <definedName name="NM_従事者_従事者27_当て字" localSheetId="1">Sheet1!$AL$4850</definedName>
    <definedName name="NM_従事者_従事者27_当て字_変更前" localSheetId="1">Sheet1!$AL$1250</definedName>
    <definedName name="NM_従事者_従事者27_番地" localSheetId="1">Sheet1!$U$4861</definedName>
    <definedName name="NM_従事者_従事者27_番地_変更前" localSheetId="1">Sheet1!$U$1261</definedName>
    <definedName name="NM_従事者_従事者27_郵便番号_右" localSheetId="1">Sheet1!$Z$4855</definedName>
    <definedName name="NM_従事者_従事者27_郵便番号_右_変更前" localSheetId="1">Sheet1!$Z$1255</definedName>
    <definedName name="NM_従事者_従事者27_郵便番号_左" localSheetId="1">Sheet1!$U$4855</definedName>
    <definedName name="NM_従事者_従事者27_郵便番号_左_変更前" localSheetId="1">Sheet1!$U$1255</definedName>
    <definedName name="NM_従事者_従事者28_カナ" localSheetId="1">Sheet1!$R$4888</definedName>
    <definedName name="NM_従事者_従事者28_カナ_変更前" localSheetId="1">Sheet1!$R$1288</definedName>
    <definedName name="NM_従事者_従事者28_建物名" localSheetId="1">Sheet1!$AG$4897</definedName>
    <definedName name="NM_従事者_従事者28_建物名_変更前" localSheetId="1">Sheet1!$AG$1297</definedName>
    <definedName name="NM_従事者_従事者28_市区町村" localSheetId="1">Sheet1!$U$4894</definedName>
    <definedName name="NM_従事者_従事者28_市区町村_変更前" localSheetId="1">Sheet1!$U$1294</definedName>
    <definedName name="NM_従事者_従事者28_氏名" localSheetId="1">Sheet1!$R$4885</definedName>
    <definedName name="NM_従事者_従事者28_氏名_変更前" localSheetId="1">Sheet1!$R$1285</definedName>
    <definedName name="NM_従事者_従事者28_資格" localSheetId="1">Sheet1!$AG$4880</definedName>
    <definedName name="NM_従事者_従事者28_資格_変更前" localSheetId="1">Sheet1!$AG$1280</definedName>
    <definedName name="NM_従事者_従事者28_字" localSheetId="1">Sheet1!$AG$4894</definedName>
    <definedName name="NM_従事者_従事者28_字_変更前" localSheetId="1">Sheet1!$AG$1294</definedName>
    <definedName name="NM_従事者_従事者28_就任年月日_月" localSheetId="1">Sheet1!$X$4883</definedName>
    <definedName name="NM_従事者_従事者28_就任年月日_月_変更前" localSheetId="1">Sheet1!$X$1283</definedName>
    <definedName name="NM_従事者_従事者28_就任年月日_元号" localSheetId="1">Sheet1!$S$4883</definedName>
    <definedName name="NM_従事者_従事者28_就任年月日_元号_変更前" localSheetId="1">Sheet1!$S$1283</definedName>
    <definedName name="NM_従事者_従事者28_就任年月日_日" localSheetId="1">Sheet1!$Z$4883</definedName>
    <definedName name="NM_従事者_従事者28_就任年月日_日_変更前" localSheetId="1">Sheet1!$Z$1283</definedName>
    <definedName name="NM_従事者_従事者28_就任年月日_年" localSheetId="1">Sheet1!$V$4883</definedName>
    <definedName name="NM_従事者_従事者28_就任年月日_年_変更前" localSheetId="1">Sheet1!$V$1283</definedName>
    <definedName name="NM_従事者_従事者28_週勤務時間_小数1" localSheetId="1">Sheet1!$U$4903</definedName>
    <definedName name="NM_従事者_従事者28_週勤務時間_小数1_変更前" localSheetId="1">Sheet1!$U$1303</definedName>
    <definedName name="NM_従事者_従事者28_週勤務時間_整数1" localSheetId="1">Sheet1!$R$4903</definedName>
    <definedName name="NM_従事者_従事者28_週勤務時間_整数1_変更前" localSheetId="1">Sheet1!$R$1303</definedName>
    <definedName name="NM_従事者_従事者28_週勤務時間_整数2" localSheetId="1">Sheet1!$S$4903</definedName>
    <definedName name="NM_従事者_従事者28_週勤務時間_整数2_変更前" localSheetId="1">Sheet1!$S$1303</definedName>
    <definedName name="NM_従事者_従事者28_従事者区分" localSheetId="1">Sheet1!$S$4880</definedName>
    <definedName name="NM_従事者_従事者28_従事者区分_変更前" localSheetId="1">Sheet1!$S$1280</definedName>
    <definedName name="NM_従事者_従事者28_従事者備考" localSheetId="1">Sheet1!$R$4912</definedName>
    <definedName name="NM_従事者_従事者28_従事者備考_変更前" localSheetId="1">Sheet1!$R$1312</definedName>
    <definedName name="NM_従事者_従事者28_生年月日_月" localSheetId="1">Sheet1!$X$4901</definedName>
    <definedName name="NM_従事者_従事者28_生年月日_月_変更前" localSheetId="1">Sheet1!$X$1301</definedName>
    <definedName name="NM_従事者_従事者28_生年月日_元号" localSheetId="1">Sheet1!$S$4901</definedName>
    <definedName name="NM_従事者_従事者28_生年月日_元号_変更前" localSheetId="1">Sheet1!$S$1301</definedName>
    <definedName name="NM_従事者_従事者28_生年月日_日" localSheetId="1">Sheet1!$Z$4901</definedName>
    <definedName name="NM_従事者_従事者28_生年月日_日_変更前" localSheetId="1">Sheet1!$Z$1301</definedName>
    <definedName name="NM_従事者_従事者28_生年月日_年" localSheetId="1">Sheet1!$V$4901</definedName>
    <definedName name="NM_従事者_従事者28_生年月日_年_変更前" localSheetId="1">Sheet1!$V$1301</definedName>
    <definedName name="NM_従事者_従事者28_退任年月日_月" localSheetId="1">Sheet1!$AL$4883</definedName>
    <definedName name="NM_従事者_従事者28_退任年月日_月_変更前" localSheetId="1">Sheet1!$AL$1283</definedName>
    <definedName name="NM_従事者_従事者28_退任年月日_元号" localSheetId="1">Sheet1!$AG$4883</definedName>
    <definedName name="NM_従事者_従事者28_退任年月日_元号_変更前" localSheetId="1">Sheet1!$AG$1283</definedName>
    <definedName name="NM_従事者_従事者28_退任年月日_日" localSheetId="1">Sheet1!$AN$4883</definedName>
    <definedName name="NM_従事者_従事者28_退任年月日_日_変更前" localSheetId="1">Sheet1!$AN$1283</definedName>
    <definedName name="NM_従事者_従事者28_退任年月日_年" localSheetId="1">Sheet1!$AJ$4883</definedName>
    <definedName name="NM_従事者_従事者28_退任年月日_年_変更前" localSheetId="1">Sheet1!$AJ$1283</definedName>
    <definedName name="NM_従事者_従事者28_登録年月日_月" localSheetId="1">Sheet1!$X$4910</definedName>
    <definedName name="NM_従事者_従事者28_登録年月日_月_変更前" localSheetId="1">Sheet1!$X$1310</definedName>
    <definedName name="NM_従事者_従事者28_登録年月日_元号" localSheetId="1">Sheet1!$S$4910</definedName>
    <definedName name="NM_従事者_従事者28_登録年月日_元号_変更前" localSheetId="1">Sheet1!$S$1310</definedName>
    <definedName name="NM_従事者_従事者28_登録年月日_日" localSheetId="1">Sheet1!$Z$4910</definedName>
    <definedName name="NM_従事者_従事者28_登録年月日_日_変更前" localSheetId="1">Sheet1!$Z$1310</definedName>
    <definedName name="NM_従事者_従事者28_登録年月日_年" localSheetId="1">Sheet1!$V$4910</definedName>
    <definedName name="NM_従事者_従事者28_登録年月日_年_変更前" localSheetId="1">Sheet1!$V$1310</definedName>
    <definedName name="NM_従事者_従事者28_登録販売者登録都道府県" localSheetId="1">Sheet1!$AK$4910</definedName>
    <definedName name="NM_従事者_従事者28_登録販売者登録都道府県_変更前" localSheetId="1">Sheet1!$AK$1310</definedName>
    <definedName name="NM_従事者_従事者28_登録番号1" localSheetId="1">Sheet1!$R$4906</definedName>
    <definedName name="NM_従事者_従事者28_登録番号1_変更前" localSheetId="1">Sheet1!$R$1306</definedName>
    <definedName name="NM_従事者_従事者28_登録番号2" localSheetId="1">Sheet1!$V$4906</definedName>
    <definedName name="NM_従事者_従事者28_登録番号2_変更前" localSheetId="1">Sheet1!$V$1306</definedName>
    <definedName name="NM_従事者_従事者28_登録番号3" localSheetId="1">Sheet1!$X$4906</definedName>
    <definedName name="NM_従事者_従事者28_登録番号3_変更前" localSheetId="1">Sheet1!$X$1306</definedName>
    <definedName name="NM_従事者_従事者28_都道府県" localSheetId="1">Sheet1!$AG$4891</definedName>
    <definedName name="NM_従事者_従事者28_都道府県_変更前" localSheetId="1">Sheet1!$AG$1291</definedName>
    <definedName name="NM_従事者_従事者28_当て字" localSheetId="1">Sheet1!$AL$4886</definedName>
    <definedName name="NM_従事者_従事者28_当て字_変更前" localSheetId="1">Sheet1!$AL$1286</definedName>
    <definedName name="NM_従事者_従事者28_番地" localSheetId="1">Sheet1!$U$4897</definedName>
    <definedName name="NM_従事者_従事者28_番地_変更前" localSheetId="1">Sheet1!$U$1297</definedName>
    <definedName name="NM_従事者_従事者28_郵便番号_右" localSheetId="1">Sheet1!$Z$4891</definedName>
    <definedName name="NM_従事者_従事者28_郵便番号_右_変更前" localSheetId="1">Sheet1!$Z$1291</definedName>
    <definedName name="NM_従事者_従事者28_郵便番号_左" localSheetId="1">Sheet1!$U$4891</definedName>
    <definedName name="NM_従事者_従事者28_郵便番号_左_変更前" localSheetId="1">Sheet1!$U$1291</definedName>
    <definedName name="NM_従事者_従事者29_カナ" localSheetId="1">Sheet1!$R$4924</definedName>
    <definedName name="NM_従事者_従事者29_カナ_変更前" localSheetId="1">Sheet1!$R$1324</definedName>
    <definedName name="NM_従事者_従事者29_建物名" localSheetId="1">Sheet1!$AG$4933</definedName>
    <definedName name="NM_従事者_従事者29_建物名_変更前" localSheetId="1">Sheet1!$AG$1333</definedName>
    <definedName name="NM_従事者_従事者29_市区町村" localSheetId="1">Sheet1!$U$4930</definedName>
    <definedName name="NM_従事者_従事者29_市区町村_変更前" localSheetId="1">Sheet1!$U$1330</definedName>
    <definedName name="NM_従事者_従事者29_氏名" localSheetId="1">Sheet1!$R$4921</definedName>
    <definedName name="NM_従事者_従事者29_氏名_変更前" localSheetId="1">Sheet1!$R$1321</definedName>
    <definedName name="NM_従事者_従事者29_資格" localSheetId="1">Sheet1!$AG$4916</definedName>
    <definedName name="NM_従事者_従事者29_資格_変更前" localSheetId="1">Sheet1!$AG$1316</definedName>
    <definedName name="NM_従事者_従事者29_字" localSheetId="1">Sheet1!$AG$4930</definedName>
    <definedName name="NM_従事者_従事者29_字_変更前" localSheetId="1">Sheet1!$AG$1330</definedName>
    <definedName name="NM_従事者_従事者29_就任年月日_月" localSheetId="1">Sheet1!$X$4919</definedName>
    <definedName name="NM_従事者_従事者29_就任年月日_月_変更前" localSheetId="1">Sheet1!$X$1319</definedName>
    <definedName name="NM_従事者_従事者29_就任年月日_元号" localSheetId="1">Sheet1!$S$4919</definedName>
    <definedName name="NM_従事者_従事者29_就任年月日_元号_変更前" localSheetId="1">Sheet1!$S$1319</definedName>
    <definedName name="NM_従事者_従事者29_就任年月日_日" localSheetId="1">Sheet1!$Z$4919</definedName>
    <definedName name="NM_従事者_従事者29_就任年月日_日_変更前" localSheetId="1">Sheet1!$Z$1319</definedName>
    <definedName name="NM_従事者_従事者29_就任年月日_年" localSheetId="1">Sheet1!$V$4919</definedName>
    <definedName name="NM_従事者_従事者29_就任年月日_年_変更前" localSheetId="1">Sheet1!$V$1319</definedName>
    <definedName name="NM_従事者_従事者29_週勤務時間_小数1" localSheetId="1">Sheet1!$U$4939</definedName>
    <definedName name="NM_従事者_従事者29_週勤務時間_小数1_変更前" localSheetId="1">Sheet1!$U$1339</definedName>
    <definedName name="NM_従事者_従事者29_週勤務時間_整数1" localSheetId="1">Sheet1!$R$4939</definedName>
    <definedName name="NM_従事者_従事者29_週勤務時間_整数1_変更前" localSheetId="1">Sheet1!$R$1339</definedName>
    <definedName name="NM_従事者_従事者29_週勤務時間_整数2" localSheetId="1">Sheet1!$S$4939</definedName>
    <definedName name="NM_従事者_従事者29_週勤務時間_整数2_変更前" localSheetId="1">Sheet1!$S$1339</definedName>
    <definedName name="NM_従事者_従事者29_従事者区分" localSheetId="1">Sheet1!$S$4916</definedName>
    <definedName name="NM_従事者_従事者29_従事者区分_変更前" localSheetId="1">Sheet1!$S$1316</definedName>
    <definedName name="NM_従事者_従事者29_従事者備考" localSheetId="1">Sheet1!$R$4948</definedName>
    <definedName name="NM_従事者_従事者29_従事者備考_変更前" localSheetId="1">Sheet1!$R$1348</definedName>
    <definedName name="NM_従事者_従事者29_生年月日_月" localSheetId="1">Sheet1!$X$4937</definedName>
    <definedName name="NM_従事者_従事者29_生年月日_月_変更前" localSheetId="1">Sheet1!$X$1337</definedName>
    <definedName name="NM_従事者_従事者29_生年月日_元号" localSheetId="1">Sheet1!$S$4937</definedName>
    <definedName name="NM_従事者_従事者29_生年月日_元号_変更前" localSheetId="1">Sheet1!$S$1337</definedName>
    <definedName name="NM_従事者_従事者29_生年月日_日" localSheetId="1">Sheet1!$Z$4937</definedName>
    <definedName name="NM_従事者_従事者29_生年月日_日_変更前" localSheetId="1">Sheet1!$Z$1337</definedName>
    <definedName name="NM_従事者_従事者29_生年月日_年" localSheetId="1">Sheet1!$V$4937</definedName>
    <definedName name="NM_従事者_従事者29_生年月日_年_変更前" localSheetId="1">Sheet1!$V$1337</definedName>
    <definedName name="NM_従事者_従事者29_退任年月日_月" localSheetId="1">Sheet1!$AL$4919</definedName>
    <definedName name="NM_従事者_従事者29_退任年月日_月_変更前" localSheetId="1">Sheet1!$AL$1319</definedName>
    <definedName name="NM_従事者_従事者29_退任年月日_元号" localSheetId="1">Sheet1!$AG$4919</definedName>
    <definedName name="NM_従事者_従事者29_退任年月日_元号_変更前" localSheetId="1">Sheet1!$AG$1319</definedName>
    <definedName name="NM_従事者_従事者29_退任年月日_日" localSheetId="1">Sheet1!$AN$4919</definedName>
    <definedName name="NM_従事者_従事者29_退任年月日_日_変更前" localSheetId="1">Sheet1!$AN$1319</definedName>
    <definedName name="NM_従事者_従事者29_退任年月日_年" localSheetId="1">Sheet1!$AJ$4919</definedName>
    <definedName name="NM_従事者_従事者29_退任年月日_年_変更前" localSheetId="1">Sheet1!$AJ$1319</definedName>
    <definedName name="NM_従事者_従事者29_登録年月日_月" localSheetId="1">Sheet1!$X$4946</definedName>
    <definedName name="NM_従事者_従事者29_登録年月日_月_変更前" localSheetId="1">Sheet1!$X$1346</definedName>
    <definedName name="NM_従事者_従事者29_登録年月日_元号" localSheetId="1">Sheet1!$S$4946</definedName>
    <definedName name="NM_従事者_従事者29_登録年月日_元号_変更前" localSheetId="1">Sheet1!$S$1346</definedName>
    <definedName name="NM_従事者_従事者29_登録年月日_日" localSheetId="1">Sheet1!$Z$4946</definedName>
    <definedName name="NM_従事者_従事者29_登録年月日_日_変更前" localSheetId="1">Sheet1!$Z$1346</definedName>
    <definedName name="NM_従事者_従事者29_登録年月日_年" localSheetId="1">Sheet1!$V$4946</definedName>
    <definedName name="NM_従事者_従事者29_登録年月日_年_変更前" localSheetId="1">Sheet1!$V$1346</definedName>
    <definedName name="NM_従事者_従事者29_登録販売者登録都道府県" localSheetId="1">Sheet1!$AK$4946</definedName>
    <definedName name="NM_従事者_従事者29_登録販売者登録都道府県_変更前" localSheetId="1">Sheet1!$AK$1346</definedName>
    <definedName name="NM_従事者_従事者29_登録番号1" localSheetId="1">Sheet1!$R$4942</definedName>
    <definedName name="NM_従事者_従事者29_登録番号1_変更前" localSheetId="1">Sheet1!$R$1342</definedName>
    <definedName name="NM_従事者_従事者29_登録番号2" localSheetId="1">Sheet1!$V$4942</definedName>
    <definedName name="NM_従事者_従事者29_登録番号2_変更前" localSheetId="1">Sheet1!$V$1342</definedName>
    <definedName name="NM_従事者_従事者29_登録番号3" localSheetId="1">Sheet1!$X$4942</definedName>
    <definedName name="NM_従事者_従事者29_登録番号3_変更前" localSheetId="1">Sheet1!$X$1342</definedName>
    <definedName name="NM_従事者_従事者29_都道府県" localSheetId="1">Sheet1!$AG$4927</definedName>
    <definedName name="NM_従事者_従事者29_都道府県_変更前" localSheetId="1">Sheet1!$AG$1327</definedName>
    <definedName name="NM_従事者_従事者29_当て字" localSheetId="1">Sheet1!$AL$4922</definedName>
    <definedName name="NM_従事者_従事者29_当て字_変更前" localSheetId="1">Sheet1!$AL$1322</definedName>
    <definedName name="NM_従事者_従事者29_番地" localSheetId="1">Sheet1!$U$4933</definedName>
    <definedName name="NM_従事者_従事者29_番地_変更前" localSheetId="1">Sheet1!$U$1333</definedName>
    <definedName name="NM_従事者_従事者29_郵便番号_右" localSheetId="1">Sheet1!$Z$4927</definedName>
    <definedName name="NM_従事者_従事者29_郵便番号_右_変更前" localSheetId="1">Sheet1!$Z$1327</definedName>
    <definedName name="NM_従事者_従事者29_郵便番号_左" localSheetId="1">Sheet1!$U$4927</definedName>
    <definedName name="NM_従事者_従事者29_郵便番号_左_変更前" localSheetId="1">Sheet1!$U$1327</definedName>
    <definedName name="NM_従事者_従事者3_カナ" localSheetId="1">Sheet1!$R$3988</definedName>
    <definedName name="NM_従事者_従事者3_カナ_変更前" localSheetId="1">Sheet1!$R$388</definedName>
    <definedName name="NM_従事者_従事者3_建物名" localSheetId="1">Sheet1!$AG$3997</definedName>
    <definedName name="NM_従事者_従事者3_建物名_変更前" localSheetId="1">Sheet1!$AG$397</definedName>
    <definedName name="NM_従事者_従事者3_市区町村" localSheetId="1">Sheet1!$U$3994</definedName>
    <definedName name="NM_従事者_従事者3_市区町村_変更前" localSheetId="1">Sheet1!$U$394</definedName>
    <definedName name="NM_従事者_従事者3_氏名" localSheetId="1">Sheet1!$R$3985</definedName>
    <definedName name="NM_従事者_従事者3_氏名_変更前" localSheetId="1">Sheet1!$R$385</definedName>
    <definedName name="NM_従事者_従事者3_資格" localSheetId="1">Sheet1!$AG$3980</definedName>
    <definedName name="NM_従事者_従事者3_資格_変更前" localSheetId="1">Sheet1!$AG$380</definedName>
    <definedName name="NM_従事者_従事者3_字" localSheetId="1">Sheet1!$AG$3994</definedName>
    <definedName name="NM_従事者_従事者3_字_変更前" localSheetId="1">Sheet1!$AG$394</definedName>
    <definedName name="NM_従事者_従事者3_就任年月日_月" localSheetId="1">Sheet1!$X$3983</definedName>
    <definedName name="NM_従事者_従事者3_就任年月日_月_変更前" localSheetId="1">Sheet1!$X$383</definedName>
    <definedName name="NM_従事者_従事者3_就任年月日_元号" localSheetId="1">Sheet1!$S$3983</definedName>
    <definedName name="NM_従事者_従事者3_就任年月日_元号_変更前" localSheetId="1">Sheet1!$S$383</definedName>
    <definedName name="NM_従事者_従事者3_就任年月日_日" localSheetId="1">Sheet1!$Z$3983</definedName>
    <definedName name="NM_従事者_従事者3_就任年月日_日_変更前" localSheetId="1">Sheet1!$Z$383</definedName>
    <definedName name="NM_従事者_従事者3_就任年月日_年" localSheetId="1">Sheet1!$V$3983</definedName>
    <definedName name="NM_従事者_従事者3_就任年月日_年_変更前" localSheetId="1">Sheet1!$V$383</definedName>
    <definedName name="NM_従事者_従事者3_週勤務時間_小数1" localSheetId="1">Sheet1!$U$4003</definedName>
    <definedName name="NM_従事者_従事者3_週勤務時間_小数1_変更前" localSheetId="1">Sheet1!$U$403</definedName>
    <definedName name="NM_従事者_従事者3_週勤務時間_整数1" localSheetId="1">Sheet1!$R$4003</definedName>
    <definedName name="NM_従事者_従事者3_週勤務時間_整数1_変更前" localSheetId="1">Sheet1!$R$403</definedName>
    <definedName name="NM_従事者_従事者3_週勤務時間_整数2" localSheetId="1">Sheet1!$S$4003</definedName>
    <definedName name="NM_従事者_従事者3_週勤務時間_整数2_変更前" localSheetId="1">Sheet1!$S$403</definedName>
    <definedName name="NM_従事者_従事者3_従事者区分" localSheetId="1">Sheet1!$S$3980</definedName>
    <definedName name="NM_従事者_従事者3_従事者区分_変更前" localSheetId="1">Sheet1!$S$380</definedName>
    <definedName name="NM_従事者_従事者3_従事者備考" localSheetId="1">Sheet1!$R$4012</definedName>
    <definedName name="NM_従事者_従事者3_従事者備考_変更前" localSheetId="1">Sheet1!$R$412</definedName>
    <definedName name="NM_従事者_従事者3_生年月日_月" localSheetId="1">Sheet1!$X$4001</definedName>
    <definedName name="NM_従事者_従事者3_生年月日_月_変更前" localSheetId="1">Sheet1!$X$401</definedName>
    <definedName name="NM_従事者_従事者3_生年月日_元号" localSheetId="1">Sheet1!$S$4001</definedName>
    <definedName name="NM_従事者_従事者3_生年月日_元号_変更前" localSheetId="1">Sheet1!$S$401</definedName>
    <definedName name="NM_従事者_従事者3_生年月日_日" localSheetId="1">Sheet1!$Z$4001</definedName>
    <definedName name="NM_従事者_従事者3_生年月日_日_変更前" localSheetId="1">Sheet1!$Z$401</definedName>
    <definedName name="NM_従事者_従事者3_生年月日_年" localSheetId="1">Sheet1!$V$4001</definedName>
    <definedName name="NM_従事者_従事者3_生年月日_年_変更前" localSheetId="1">Sheet1!$V$401</definedName>
    <definedName name="NM_従事者_従事者3_退任年月日_月" localSheetId="1">Sheet1!$AL$3983</definedName>
    <definedName name="NM_従事者_従事者3_退任年月日_月_変更前" localSheetId="1">Sheet1!$AL$383</definedName>
    <definedName name="NM_従事者_従事者3_退任年月日_元号" localSheetId="1">Sheet1!$AG$3983</definedName>
    <definedName name="NM_従事者_従事者3_退任年月日_元号_変更前" localSheetId="1">Sheet1!$AG$383</definedName>
    <definedName name="NM_従事者_従事者3_退任年月日_日" localSheetId="1">Sheet1!$AN$3983</definedName>
    <definedName name="NM_従事者_従事者3_退任年月日_日_変更前" localSheetId="1">Sheet1!$AN$383</definedName>
    <definedName name="NM_従事者_従事者3_退任年月日_年" localSheetId="1">Sheet1!$AJ$3983</definedName>
    <definedName name="NM_従事者_従事者3_退任年月日_年_変更前" localSheetId="1">Sheet1!$AJ$383</definedName>
    <definedName name="NM_従事者_従事者3_登録年月日_月" localSheetId="1">Sheet1!$X$4010</definedName>
    <definedName name="NM_従事者_従事者3_登録年月日_月_変更前" localSheetId="1">Sheet1!$X$410</definedName>
    <definedName name="NM_従事者_従事者3_登録年月日_元号" localSheetId="1">Sheet1!$S$4010</definedName>
    <definedName name="NM_従事者_従事者3_登録年月日_元号_変更前" localSheetId="1">Sheet1!$S$410</definedName>
    <definedName name="NM_従事者_従事者3_登録年月日_日" localSheetId="1">Sheet1!$Z$4010</definedName>
    <definedName name="NM_従事者_従事者3_登録年月日_日_変更前" localSheetId="1">Sheet1!$Z$410</definedName>
    <definedName name="NM_従事者_従事者3_登録年月日_年" localSheetId="1">Sheet1!$V$4010</definedName>
    <definedName name="NM_従事者_従事者3_登録年月日_年_変更前" localSheetId="1">Sheet1!$V$410</definedName>
    <definedName name="NM_従事者_従事者3_登録販売者登録都道府県" localSheetId="1">Sheet1!$AK$4010</definedName>
    <definedName name="NM_従事者_従事者3_登録販売者登録都道府県_変更前" localSheetId="1">Sheet1!$AK$410</definedName>
    <definedName name="NM_従事者_従事者3_登録番号1" localSheetId="1">Sheet1!$R$4006</definedName>
    <definedName name="NM_従事者_従事者3_登録番号1_変更前" localSheetId="1">Sheet1!$R$406</definedName>
    <definedName name="NM_従事者_従事者3_登録番号2" localSheetId="1">Sheet1!$V$4006</definedName>
    <definedName name="NM_従事者_従事者3_登録番号2_変更前" localSheetId="1">Sheet1!$V$406</definedName>
    <definedName name="NM_従事者_従事者3_登録番号3" localSheetId="1">Sheet1!$X$4006</definedName>
    <definedName name="NM_従事者_従事者3_登録番号3_変更前" localSheetId="1">Sheet1!$X$406</definedName>
    <definedName name="NM_従事者_従事者3_都道府県" localSheetId="1">Sheet1!$AG$3991</definedName>
    <definedName name="NM_従事者_従事者3_都道府県_変更前" localSheetId="1">Sheet1!$AG$391</definedName>
    <definedName name="NM_従事者_従事者3_当て字" localSheetId="1">Sheet1!$AL$3986</definedName>
    <definedName name="NM_従事者_従事者3_当て字_変更前" localSheetId="1">Sheet1!$AL$386</definedName>
    <definedName name="NM_従事者_従事者3_番地" localSheetId="1">Sheet1!$U$3997</definedName>
    <definedName name="NM_従事者_従事者3_番地_変更前" localSheetId="1">Sheet1!$U$397</definedName>
    <definedName name="NM_従事者_従事者3_郵便番号_右" localSheetId="1">Sheet1!$Z$3991</definedName>
    <definedName name="NM_従事者_従事者3_郵便番号_右_変更前" localSheetId="1">Sheet1!$Z$391</definedName>
    <definedName name="NM_従事者_従事者3_郵便番号_左" localSheetId="1">Sheet1!$U$3991</definedName>
    <definedName name="NM_従事者_従事者3_郵便番号_左_変更前" localSheetId="1">Sheet1!$U$391</definedName>
    <definedName name="NM_従事者_従事者30_カナ" localSheetId="1">Sheet1!$R$4960</definedName>
    <definedName name="NM_従事者_従事者30_カナ_変更前" localSheetId="1">Sheet1!$R$1360</definedName>
    <definedName name="NM_従事者_従事者30_建物名" localSheetId="1">Sheet1!$AG$4969</definedName>
    <definedName name="NM_従事者_従事者30_建物名_変更前" localSheetId="1">Sheet1!$AG$1369</definedName>
    <definedName name="NM_従事者_従事者30_市区町村" localSheetId="1">Sheet1!$U$4966</definedName>
    <definedName name="NM_従事者_従事者30_市区町村_変更前" localSheetId="1">Sheet1!$U$1366</definedName>
    <definedName name="NM_従事者_従事者30_氏名" localSheetId="1">Sheet1!$R$4957</definedName>
    <definedName name="NM_従事者_従事者30_氏名_変更前" localSheetId="1">Sheet1!$R$1357</definedName>
    <definedName name="NM_従事者_従事者30_資格" localSheetId="1">Sheet1!$AG$4952</definedName>
    <definedName name="NM_従事者_従事者30_資格_変更前" localSheetId="1">Sheet1!$AG$1352</definedName>
    <definedName name="NM_従事者_従事者30_字" localSheetId="1">Sheet1!$AG$4966</definedName>
    <definedName name="NM_従事者_従事者30_字_変更前" localSheetId="1">Sheet1!$AG$1366</definedName>
    <definedName name="NM_従事者_従事者30_就任年月日_月" localSheetId="1">Sheet1!$X$4955</definedName>
    <definedName name="NM_従事者_従事者30_就任年月日_月_変更前" localSheetId="1">Sheet1!$X$1355</definedName>
    <definedName name="NM_従事者_従事者30_就任年月日_元号" localSheetId="1">Sheet1!$S$4955</definedName>
    <definedName name="NM_従事者_従事者30_就任年月日_元号_変更前" localSheetId="1">Sheet1!$S$1355</definedName>
    <definedName name="NM_従事者_従事者30_就任年月日_日" localSheetId="1">Sheet1!$Z$4955</definedName>
    <definedName name="NM_従事者_従事者30_就任年月日_日_変更前" localSheetId="1">Sheet1!$Z$1355</definedName>
    <definedName name="NM_従事者_従事者30_就任年月日_年" localSheetId="1">Sheet1!$V$4955</definedName>
    <definedName name="NM_従事者_従事者30_就任年月日_年_変更前" localSheetId="1">Sheet1!$V$1355</definedName>
    <definedName name="NM_従事者_従事者30_週勤務時間_小数1" localSheetId="1">Sheet1!$U$4975</definedName>
    <definedName name="NM_従事者_従事者30_週勤務時間_小数1_変更前" localSheetId="1">Sheet1!$U$1375</definedName>
    <definedName name="NM_従事者_従事者30_週勤務時間_整数1" localSheetId="1">Sheet1!$R$4975</definedName>
    <definedName name="NM_従事者_従事者30_週勤務時間_整数1_変更前" localSheetId="1">Sheet1!$R$1375</definedName>
    <definedName name="NM_従事者_従事者30_週勤務時間_整数2" localSheetId="1">Sheet1!$S$4975</definedName>
    <definedName name="NM_従事者_従事者30_週勤務時間_整数2_変更前" localSheetId="1">Sheet1!$S$1375</definedName>
    <definedName name="NM_従事者_従事者30_従事者区分" localSheetId="1">Sheet1!$S$4952</definedName>
    <definedName name="NM_従事者_従事者30_従事者区分_変更前" localSheetId="1">Sheet1!$S$1352</definedName>
    <definedName name="NM_従事者_従事者30_従事者備考" localSheetId="1">Sheet1!$R$4984</definedName>
    <definedName name="NM_従事者_従事者30_従事者備考_変更前" localSheetId="1">Sheet1!$R$1384</definedName>
    <definedName name="NM_従事者_従事者30_生年月日_月" localSheetId="1">Sheet1!$X$4973</definedName>
    <definedName name="NM_従事者_従事者30_生年月日_月_変更前" localSheetId="1">Sheet1!$X$1373</definedName>
    <definedName name="NM_従事者_従事者30_生年月日_元号" localSheetId="1">Sheet1!$S$4973</definedName>
    <definedName name="NM_従事者_従事者30_生年月日_元号_変更前" localSheetId="1">Sheet1!$S$1373</definedName>
    <definedName name="NM_従事者_従事者30_生年月日_日" localSheetId="1">Sheet1!$Z$4973</definedName>
    <definedName name="NM_従事者_従事者30_生年月日_日_変更前" localSheetId="1">Sheet1!$Z$1373</definedName>
    <definedName name="NM_従事者_従事者30_生年月日_年" localSheetId="1">Sheet1!$V$4973</definedName>
    <definedName name="NM_従事者_従事者30_生年月日_年_変更前" localSheetId="1">Sheet1!$V$1373</definedName>
    <definedName name="NM_従事者_従事者30_退任年月日_月" localSheetId="1">Sheet1!$AL$4955</definedName>
    <definedName name="NM_従事者_従事者30_退任年月日_月_変更前" localSheetId="1">Sheet1!$AL$1355</definedName>
    <definedName name="NM_従事者_従事者30_退任年月日_元号" localSheetId="1">Sheet1!$AG$4955</definedName>
    <definedName name="NM_従事者_従事者30_退任年月日_元号_変更前" localSheetId="1">Sheet1!$AG$1355</definedName>
    <definedName name="NM_従事者_従事者30_退任年月日_日" localSheetId="1">Sheet1!$AN$4955</definedName>
    <definedName name="NM_従事者_従事者30_退任年月日_日_変更前" localSheetId="1">Sheet1!$AN$1355</definedName>
    <definedName name="NM_従事者_従事者30_退任年月日_年" localSheetId="1">Sheet1!$AJ$4955</definedName>
    <definedName name="NM_従事者_従事者30_退任年月日_年_変更前" localSheetId="1">Sheet1!$AJ$1355</definedName>
    <definedName name="NM_従事者_従事者30_登録年月日_月" localSheetId="1">Sheet1!$X$4982</definedName>
    <definedName name="NM_従事者_従事者30_登録年月日_月_変更前" localSheetId="1">Sheet1!$X$1382</definedName>
    <definedName name="NM_従事者_従事者30_登録年月日_元号" localSheetId="1">Sheet1!$S$4982</definedName>
    <definedName name="NM_従事者_従事者30_登録年月日_元号_変更前" localSheetId="1">Sheet1!$S$1382</definedName>
    <definedName name="NM_従事者_従事者30_登録年月日_日" localSheetId="1">Sheet1!$Z$4982</definedName>
    <definedName name="NM_従事者_従事者30_登録年月日_日_変更前" localSheetId="1">Sheet1!$Z$1382</definedName>
    <definedName name="NM_従事者_従事者30_登録年月日_年" localSheetId="1">Sheet1!$V$4982</definedName>
    <definedName name="NM_従事者_従事者30_登録年月日_年_変更前" localSheetId="1">Sheet1!$V$1382</definedName>
    <definedName name="NM_従事者_従事者30_登録販売者登録都道府県" localSheetId="1">Sheet1!$AK$4982</definedName>
    <definedName name="NM_従事者_従事者30_登録販売者登録都道府県_変更前" localSheetId="1">Sheet1!$AK$1382</definedName>
    <definedName name="NM_従事者_従事者30_登録番号1" localSheetId="1">Sheet1!$R$4978</definedName>
    <definedName name="NM_従事者_従事者30_登録番号1_変更前" localSheetId="1">Sheet1!$R$1378</definedName>
    <definedName name="NM_従事者_従事者30_登録番号2" localSheetId="1">Sheet1!$V$4978</definedName>
    <definedName name="NM_従事者_従事者30_登録番号2_変更前" localSheetId="1">Sheet1!$V$1378</definedName>
    <definedName name="NM_従事者_従事者30_登録番号3" localSheetId="1">Sheet1!$X$4978</definedName>
    <definedName name="NM_従事者_従事者30_登録番号3_変更前" localSheetId="1">Sheet1!$X$1378</definedName>
    <definedName name="NM_従事者_従事者30_都道府県" localSheetId="1">Sheet1!$AG$4963</definedName>
    <definedName name="NM_従事者_従事者30_都道府県_変更前" localSheetId="1">Sheet1!$AG$1363</definedName>
    <definedName name="NM_従事者_従事者30_当て字" localSheetId="1">Sheet1!$AL$4958</definedName>
    <definedName name="NM_従事者_従事者30_当て字_変更前" localSheetId="1">Sheet1!$AL$1358</definedName>
    <definedName name="NM_従事者_従事者30_番地" localSheetId="1">Sheet1!$U$4969</definedName>
    <definedName name="NM_従事者_従事者30_番地_変更前" localSheetId="1">Sheet1!$U$1369</definedName>
    <definedName name="NM_従事者_従事者30_郵便番号_右" localSheetId="1">Sheet1!$Z$4963</definedName>
    <definedName name="NM_従事者_従事者30_郵便番号_右_変更前" localSheetId="1">Sheet1!$Z$1363</definedName>
    <definedName name="NM_従事者_従事者30_郵便番号_左" localSheetId="1">Sheet1!$U$4963</definedName>
    <definedName name="NM_従事者_従事者30_郵便番号_左_変更前" localSheetId="1">Sheet1!$U$1363</definedName>
    <definedName name="NM_従事者_従事者31_カナ" localSheetId="1">Sheet1!$R$4996</definedName>
    <definedName name="NM_従事者_従事者31_カナ_変更前" localSheetId="1">Sheet1!$R$1396</definedName>
    <definedName name="NM_従事者_従事者31_建物名" localSheetId="1">Sheet1!$AG$5005</definedName>
    <definedName name="NM_従事者_従事者31_建物名_変更前" localSheetId="1">Sheet1!$AG$1405</definedName>
    <definedName name="NM_従事者_従事者31_市区町村" localSheetId="1">Sheet1!$U$5002</definedName>
    <definedName name="NM_従事者_従事者31_市区町村_変更前" localSheetId="1">Sheet1!$U$1402</definedName>
    <definedName name="NM_従事者_従事者31_氏名" localSheetId="1">Sheet1!$R$4993</definedName>
    <definedName name="NM_従事者_従事者31_氏名_変更前" localSheetId="1">Sheet1!$R$1393</definedName>
    <definedName name="NM_従事者_従事者31_資格" localSheetId="1">Sheet1!$AG$4988</definedName>
    <definedName name="NM_従事者_従事者31_資格_変更前" localSheetId="1">Sheet1!$AG$1388</definedName>
    <definedName name="NM_従事者_従事者31_字" localSheetId="1">Sheet1!$AG$5002</definedName>
    <definedName name="NM_従事者_従事者31_字_変更前" localSheetId="1">Sheet1!$AG$1402</definedName>
    <definedName name="NM_従事者_従事者31_就任年月日_月" localSheetId="1">Sheet1!$X$4991</definedName>
    <definedName name="NM_従事者_従事者31_就任年月日_月_変更前" localSheetId="1">Sheet1!$X$1391</definedName>
    <definedName name="NM_従事者_従事者31_就任年月日_元号" localSheetId="1">Sheet1!$S$4991</definedName>
    <definedName name="NM_従事者_従事者31_就任年月日_元号_変更前" localSheetId="1">Sheet1!$S$1391</definedName>
    <definedName name="NM_従事者_従事者31_就任年月日_日" localSheetId="1">Sheet1!$Z$4991</definedName>
    <definedName name="NM_従事者_従事者31_就任年月日_日_変更前" localSheetId="1">Sheet1!$Z$1391</definedName>
    <definedName name="NM_従事者_従事者31_就任年月日_年" localSheetId="1">Sheet1!$V$4991</definedName>
    <definedName name="NM_従事者_従事者31_就任年月日_年_変更前" localSheetId="1">Sheet1!$V$1391</definedName>
    <definedName name="NM_従事者_従事者31_週勤務時間_小数1" localSheetId="1">Sheet1!$U$5011</definedName>
    <definedName name="NM_従事者_従事者31_週勤務時間_小数1_変更前" localSheetId="1">Sheet1!$U$1411</definedName>
    <definedName name="NM_従事者_従事者31_週勤務時間_整数1" localSheetId="1">Sheet1!$R$5011</definedName>
    <definedName name="NM_従事者_従事者31_週勤務時間_整数1_変更前" localSheetId="1">Sheet1!$R$1411</definedName>
    <definedName name="NM_従事者_従事者31_週勤務時間_整数2" localSheetId="1">Sheet1!$S$5011</definedName>
    <definedName name="NM_従事者_従事者31_週勤務時間_整数2_変更前" localSheetId="1">Sheet1!$S$1411</definedName>
    <definedName name="NM_従事者_従事者31_従事者区分" localSheetId="1">Sheet1!$S$4988</definedName>
    <definedName name="NM_従事者_従事者31_従事者区分_変更前" localSheetId="1">Sheet1!$S$1388</definedName>
    <definedName name="NM_従事者_従事者31_従事者備考" localSheetId="1">Sheet1!$R$5020</definedName>
    <definedName name="NM_従事者_従事者31_従事者備考_変更前" localSheetId="1">Sheet1!$R$1420</definedName>
    <definedName name="NM_従事者_従事者31_生年月日_月" localSheetId="1">Sheet1!$X$5009</definedName>
    <definedName name="NM_従事者_従事者31_生年月日_月_変更前" localSheetId="1">Sheet1!$X$1409</definedName>
    <definedName name="NM_従事者_従事者31_生年月日_元号" localSheetId="1">Sheet1!$S$5009</definedName>
    <definedName name="NM_従事者_従事者31_生年月日_元号_変更前" localSheetId="1">Sheet1!$S$1409</definedName>
    <definedName name="NM_従事者_従事者31_生年月日_日" localSheetId="1">Sheet1!$Z$5009</definedName>
    <definedName name="NM_従事者_従事者31_生年月日_日_変更前" localSheetId="1">Sheet1!$Z$1409</definedName>
    <definedName name="NM_従事者_従事者31_生年月日_年" localSheetId="1">Sheet1!$V$5009</definedName>
    <definedName name="NM_従事者_従事者31_生年月日_年_変更前" localSheetId="1">Sheet1!$V$1409</definedName>
    <definedName name="NM_従事者_従事者31_退任年月日_月" localSheetId="1">Sheet1!$AL$4991</definedName>
    <definedName name="NM_従事者_従事者31_退任年月日_月_変更前" localSheetId="1">Sheet1!$AL$1391</definedName>
    <definedName name="NM_従事者_従事者31_退任年月日_元号" localSheetId="1">Sheet1!$AG$4991</definedName>
    <definedName name="NM_従事者_従事者31_退任年月日_元号_変更前" localSheetId="1">Sheet1!$AG$1391</definedName>
    <definedName name="NM_従事者_従事者31_退任年月日_日" localSheetId="1">Sheet1!$AN$4991</definedName>
    <definedName name="NM_従事者_従事者31_退任年月日_日_変更前" localSheetId="1">Sheet1!$AN$1391</definedName>
    <definedName name="NM_従事者_従事者31_退任年月日_年" localSheetId="1">Sheet1!$AJ$4991</definedName>
    <definedName name="NM_従事者_従事者31_退任年月日_年_変更前" localSheetId="1">Sheet1!$AJ$1391</definedName>
    <definedName name="NM_従事者_従事者31_登録年月日_月" localSheetId="1">Sheet1!$X$5018</definedName>
    <definedName name="NM_従事者_従事者31_登録年月日_月_変更前" localSheetId="1">Sheet1!$X$1418</definedName>
    <definedName name="NM_従事者_従事者31_登録年月日_元号" localSheetId="1">Sheet1!$S$5018</definedName>
    <definedName name="NM_従事者_従事者31_登録年月日_元号_変更前" localSheetId="1">Sheet1!$S$1418</definedName>
    <definedName name="NM_従事者_従事者31_登録年月日_日" localSheetId="1">Sheet1!$Z$5018</definedName>
    <definedName name="NM_従事者_従事者31_登録年月日_日_変更前" localSheetId="1">Sheet1!$Z$1418</definedName>
    <definedName name="NM_従事者_従事者31_登録年月日_年" localSheetId="1">Sheet1!$V$5018</definedName>
    <definedName name="NM_従事者_従事者31_登録年月日_年_変更前" localSheetId="1">Sheet1!$V$1418</definedName>
    <definedName name="NM_従事者_従事者31_登録販売者登録都道府県" localSheetId="1">Sheet1!$AK$5018</definedName>
    <definedName name="NM_従事者_従事者31_登録販売者登録都道府県_変更前" localSheetId="1">Sheet1!$AK$1418</definedName>
    <definedName name="NM_従事者_従事者31_登録番号1" localSheetId="1">Sheet1!$R$5014</definedName>
    <definedName name="NM_従事者_従事者31_登録番号1_変更前" localSheetId="1">Sheet1!$R$1414</definedName>
    <definedName name="NM_従事者_従事者31_登録番号2" localSheetId="1">Sheet1!$V$5014</definedName>
    <definedName name="NM_従事者_従事者31_登録番号2_変更前" localSheetId="1">Sheet1!$V$1414</definedName>
    <definedName name="NM_従事者_従事者31_登録番号3" localSheetId="1">Sheet1!$X$5014</definedName>
    <definedName name="NM_従事者_従事者31_登録番号3_変更前" localSheetId="1">Sheet1!$X$1414</definedName>
    <definedName name="NM_従事者_従事者31_都道府県" localSheetId="1">Sheet1!$AG$4999</definedName>
    <definedName name="NM_従事者_従事者31_都道府県_変更前" localSheetId="1">Sheet1!$AG$1399</definedName>
    <definedName name="NM_従事者_従事者31_当て字" localSheetId="1">Sheet1!$AL$4994</definedName>
    <definedName name="NM_従事者_従事者31_当て字_変更前" localSheetId="1">Sheet1!$AL$1394</definedName>
    <definedName name="NM_従事者_従事者31_番地" localSheetId="1">Sheet1!$U$5005</definedName>
    <definedName name="NM_従事者_従事者31_番地_変更前" localSheetId="1">Sheet1!$U$1405</definedName>
    <definedName name="NM_従事者_従事者31_郵便番号_右" localSheetId="1">Sheet1!$Z$4999</definedName>
    <definedName name="NM_従事者_従事者31_郵便番号_右_変更前" localSheetId="1">Sheet1!$Z$1399</definedName>
    <definedName name="NM_従事者_従事者31_郵便番号_左" localSheetId="1">Sheet1!$U$4999</definedName>
    <definedName name="NM_従事者_従事者31_郵便番号_左_変更前" localSheetId="1">Sheet1!$U$1399</definedName>
    <definedName name="NM_従事者_従事者32_カナ" localSheetId="1">Sheet1!$R$5032</definedName>
    <definedName name="NM_従事者_従事者32_カナ_変更前" localSheetId="1">Sheet1!$R$1432</definedName>
    <definedName name="NM_従事者_従事者32_建物名" localSheetId="1">Sheet1!$AG$5041</definedName>
    <definedName name="NM_従事者_従事者32_建物名_変更前" localSheetId="1">Sheet1!$AG$1441</definedName>
    <definedName name="NM_従事者_従事者32_市区町村" localSheetId="1">Sheet1!$U$5038</definedName>
    <definedName name="NM_従事者_従事者32_市区町村_変更前" localSheetId="1">Sheet1!$U$1438</definedName>
    <definedName name="NM_従事者_従事者32_氏名" localSheetId="1">Sheet1!$R$5029</definedName>
    <definedName name="NM_従事者_従事者32_氏名_変更前" localSheetId="1">Sheet1!$R$1429</definedName>
    <definedName name="NM_従事者_従事者32_資格" localSheetId="1">Sheet1!$AG$5024</definedName>
    <definedName name="NM_従事者_従事者32_資格_変更前" localSheetId="1">Sheet1!$AG$1424</definedName>
    <definedName name="NM_従事者_従事者32_字" localSheetId="1">Sheet1!$AG$5038</definedName>
    <definedName name="NM_従事者_従事者32_字_変更前" localSheetId="1">Sheet1!$AG$1438</definedName>
    <definedName name="NM_従事者_従事者32_就任年月日_月" localSheetId="1">Sheet1!$X$5027</definedName>
    <definedName name="NM_従事者_従事者32_就任年月日_月_変更前" localSheetId="1">Sheet1!$X$1427</definedName>
    <definedName name="NM_従事者_従事者32_就任年月日_元号" localSheetId="1">Sheet1!$S$5027</definedName>
    <definedName name="NM_従事者_従事者32_就任年月日_元号_変更前" localSheetId="1">Sheet1!$S$1427</definedName>
    <definedName name="NM_従事者_従事者32_就任年月日_日" localSheetId="1">Sheet1!$Z$5027</definedName>
    <definedName name="NM_従事者_従事者32_就任年月日_日_変更前" localSheetId="1">Sheet1!$Z$1427</definedName>
    <definedName name="NM_従事者_従事者32_就任年月日_年" localSheetId="1">Sheet1!$V$5027</definedName>
    <definedName name="NM_従事者_従事者32_就任年月日_年_変更前" localSheetId="1">Sheet1!$V$1427</definedName>
    <definedName name="NM_従事者_従事者32_週勤務時間_小数1" localSheetId="1">Sheet1!$U$5047</definedName>
    <definedName name="NM_従事者_従事者32_週勤務時間_小数1_変更前" localSheetId="1">Sheet1!$U$1447</definedName>
    <definedName name="NM_従事者_従事者32_週勤務時間_整数1" localSheetId="1">Sheet1!$R$5047</definedName>
    <definedName name="NM_従事者_従事者32_週勤務時間_整数1_変更前" localSheetId="1">Sheet1!$R$1447</definedName>
    <definedName name="NM_従事者_従事者32_週勤務時間_整数2" localSheetId="1">Sheet1!$S$5047</definedName>
    <definedName name="NM_従事者_従事者32_週勤務時間_整数2_変更前" localSheetId="1">Sheet1!$S$1447</definedName>
    <definedName name="NM_従事者_従事者32_従事者区分" localSheetId="1">Sheet1!$S$5024</definedName>
    <definedName name="NM_従事者_従事者32_従事者区分_変更前" localSheetId="1">Sheet1!$S$1424</definedName>
    <definedName name="NM_従事者_従事者32_従事者備考" localSheetId="1">Sheet1!$R$5056</definedName>
    <definedName name="NM_従事者_従事者32_従事者備考_変更前" localSheetId="1">Sheet1!$R$1456</definedName>
    <definedName name="NM_従事者_従事者32_生年月日_月" localSheetId="1">Sheet1!$X$5045</definedName>
    <definedName name="NM_従事者_従事者32_生年月日_月_変更前" localSheetId="1">Sheet1!$X$1445</definedName>
    <definedName name="NM_従事者_従事者32_生年月日_元号" localSheetId="1">Sheet1!$S$5045</definedName>
    <definedName name="NM_従事者_従事者32_生年月日_元号_変更前" localSheetId="1">Sheet1!$S$1445</definedName>
    <definedName name="NM_従事者_従事者32_生年月日_日" localSheetId="1">Sheet1!$Z$5045</definedName>
    <definedName name="NM_従事者_従事者32_生年月日_日_変更前" localSheetId="1">Sheet1!$Z$1445</definedName>
    <definedName name="NM_従事者_従事者32_生年月日_年" localSheetId="1">Sheet1!$V$5045</definedName>
    <definedName name="NM_従事者_従事者32_生年月日_年_変更前" localSheetId="1">Sheet1!$V$1445</definedName>
    <definedName name="NM_従事者_従事者32_退任年月日_月" localSheetId="1">Sheet1!$AL$5027</definedName>
    <definedName name="NM_従事者_従事者32_退任年月日_月_変更前" localSheetId="1">Sheet1!$AL$1427</definedName>
    <definedName name="NM_従事者_従事者32_退任年月日_元号" localSheetId="1">Sheet1!$AG$5027</definedName>
    <definedName name="NM_従事者_従事者32_退任年月日_元号_変更前" localSheetId="1">Sheet1!$AG$1427</definedName>
    <definedName name="NM_従事者_従事者32_退任年月日_日" localSheetId="1">Sheet1!$AN$5027</definedName>
    <definedName name="NM_従事者_従事者32_退任年月日_日_変更前" localSheetId="1">Sheet1!$AN$1427</definedName>
    <definedName name="NM_従事者_従事者32_退任年月日_年" localSheetId="1">Sheet1!$AJ$5027</definedName>
    <definedName name="NM_従事者_従事者32_退任年月日_年_変更前" localSheetId="1">Sheet1!$AJ$1427</definedName>
    <definedName name="NM_従事者_従事者32_登録年月日_月" localSheetId="1">Sheet1!$X$5054</definedName>
    <definedName name="NM_従事者_従事者32_登録年月日_月_変更前" localSheetId="1">Sheet1!$X$1454</definedName>
    <definedName name="NM_従事者_従事者32_登録年月日_元号" localSheetId="1">Sheet1!$S$5054</definedName>
    <definedName name="NM_従事者_従事者32_登録年月日_元号_変更前" localSheetId="1">Sheet1!$S$1454</definedName>
    <definedName name="NM_従事者_従事者32_登録年月日_日" localSheetId="1">Sheet1!$Z$5054</definedName>
    <definedName name="NM_従事者_従事者32_登録年月日_日_変更前" localSheetId="1">Sheet1!$Z$1454</definedName>
    <definedName name="NM_従事者_従事者32_登録年月日_年" localSheetId="1">Sheet1!$V$5054</definedName>
    <definedName name="NM_従事者_従事者32_登録年月日_年_変更前" localSheetId="1">Sheet1!$V$1454</definedName>
    <definedName name="NM_従事者_従事者32_登録販売者登録都道府県" localSheetId="1">Sheet1!$AK$5054</definedName>
    <definedName name="NM_従事者_従事者32_登録販売者登録都道府県_変更前" localSheetId="1">Sheet1!$AK$1454</definedName>
    <definedName name="NM_従事者_従事者32_登録番号1" localSheetId="1">Sheet1!$R$5050</definedName>
    <definedName name="NM_従事者_従事者32_登録番号1_変更前" localSheetId="1">Sheet1!$R$1450</definedName>
    <definedName name="NM_従事者_従事者32_登録番号2" localSheetId="1">Sheet1!$V$5050</definedName>
    <definedName name="NM_従事者_従事者32_登録番号2_変更前" localSheetId="1">Sheet1!$V$1450</definedName>
    <definedName name="NM_従事者_従事者32_登録番号3" localSheetId="1">Sheet1!$X$5050</definedName>
    <definedName name="NM_従事者_従事者32_登録番号3_変更前" localSheetId="1">Sheet1!$X$1450</definedName>
    <definedName name="NM_従事者_従事者32_都道府県" localSheetId="1">Sheet1!$AG$5035</definedName>
    <definedName name="NM_従事者_従事者32_都道府県_変更前" localSheetId="1">Sheet1!$AG$1435</definedName>
    <definedName name="NM_従事者_従事者32_当て字" localSheetId="1">Sheet1!$AL$5030</definedName>
    <definedName name="NM_従事者_従事者32_当て字_変更前" localSheetId="1">Sheet1!$AL$1430</definedName>
    <definedName name="NM_従事者_従事者32_番地" localSheetId="1">Sheet1!$U$5041</definedName>
    <definedName name="NM_従事者_従事者32_番地_変更前" localSheetId="1">Sheet1!$U$1441</definedName>
    <definedName name="NM_従事者_従事者32_郵便番号_右" localSheetId="1">Sheet1!$Z$5035</definedName>
    <definedName name="NM_従事者_従事者32_郵便番号_右_変更前" localSheetId="1">Sheet1!$Z$1435</definedName>
    <definedName name="NM_従事者_従事者32_郵便番号_左" localSheetId="1">Sheet1!$U$5035</definedName>
    <definedName name="NM_従事者_従事者32_郵便番号_左_変更前" localSheetId="1">Sheet1!$U$1435</definedName>
    <definedName name="NM_従事者_従事者33_カナ" localSheetId="1">Sheet1!$R$5068</definedName>
    <definedName name="NM_従事者_従事者33_カナ_変更前" localSheetId="1">Sheet1!$R$1468</definedName>
    <definedName name="NM_従事者_従事者33_建物名" localSheetId="1">Sheet1!$AG$5077</definedName>
    <definedName name="NM_従事者_従事者33_建物名_変更前" localSheetId="1">Sheet1!$AG$1477</definedName>
    <definedName name="NM_従事者_従事者33_市区町村" localSheetId="1">Sheet1!$U$5074</definedName>
    <definedName name="NM_従事者_従事者33_市区町村_変更前" localSheetId="1">Sheet1!$U$1474</definedName>
    <definedName name="NM_従事者_従事者33_氏名" localSheetId="1">Sheet1!$R$5065</definedName>
    <definedName name="NM_従事者_従事者33_氏名_変更前" localSheetId="1">Sheet1!$R$1465</definedName>
    <definedName name="NM_従事者_従事者33_資格" localSheetId="1">Sheet1!$AG$5060</definedName>
    <definedName name="NM_従事者_従事者33_資格_変更前" localSheetId="1">Sheet1!$AG$1460</definedName>
    <definedName name="NM_従事者_従事者33_字" localSheetId="1">Sheet1!$AG$5074</definedName>
    <definedName name="NM_従事者_従事者33_字_変更前" localSheetId="1">Sheet1!$AG$1474</definedName>
    <definedName name="NM_従事者_従事者33_就任年月日_月" localSheetId="1">Sheet1!$X$5063</definedName>
    <definedName name="NM_従事者_従事者33_就任年月日_月_変更前" localSheetId="1">Sheet1!$X$1463</definedName>
    <definedName name="NM_従事者_従事者33_就任年月日_元号" localSheetId="1">Sheet1!$S$5063</definedName>
    <definedName name="NM_従事者_従事者33_就任年月日_元号_変更前" localSheetId="1">Sheet1!$S$1463</definedName>
    <definedName name="NM_従事者_従事者33_就任年月日_日" localSheetId="1">Sheet1!$Z$5063</definedName>
    <definedName name="NM_従事者_従事者33_就任年月日_日_変更前" localSheetId="1">Sheet1!$Z$1463</definedName>
    <definedName name="NM_従事者_従事者33_就任年月日_年" localSheetId="1">Sheet1!$V$5063</definedName>
    <definedName name="NM_従事者_従事者33_就任年月日_年_変更前" localSheetId="1">Sheet1!$V$1463</definedName>
    <definedName name="NM_従事者_従事者33_週勤務時間_小数1" localSheetId="1">Sheet1!$U$5083</definedName>
    <definedName name="NM_従事者_従事者33_週勤務時間_小数1_変更前" localSheetId="1">Sheet1!$U$1483</definedName>
    <definedName name="NM_従事者_従事者33_週勤務時間_整数1" localSheetId="1">Sheet1!$R$5083</definedName>
    <definedName name="NM_従事者_従事者33_週勤務時間_整数1_変更前" localSheetId="1">Sheet1!$R$1483</definedName>
    <definedName name="NM_従事者_従事者33_週勤務時間_整数2" localSheetId="1">Sheet1!$S$5083</definedName>
    <definedName name="NM_従事者_従事者33_週勤務時間_整数2_変更前" localSheetId="1">Sheet1!$S$1483</definedName>
    <definedName name="NM_従事者_従事者33_従事者区分" localSheetId="1">Sheet1!$S$5060</definedName>
    <definedName name="NM_従事者_従事者33_従事者区分_変更前" localSheetId="1">Sheet1!$S$1460</definedName>
    <definedName name="NM_従事者_従事者33_従事者備考" localSheetId="1">Sheet1!$R$5092</definedName>
    <definedName name="NM_従事者_従事者33_従事者備考_変更前" localSheetId="1">Sheet1!$R$1492</definedName>
    <definedName name="NM_従事者_従事者33_生年月日_月" localSheetId="1">Sheet1!$X$5081</definedName>
    <definedName name="NM_従事者_従事者33_生年月日_月_変更前" localSheetId="1">Sheet1!$X$1481</definedName>
    <definedName name="NM_従事者_従事者33_生年月日_元号" localSheetId="1">Sheet1!$S$5081</definedName>
    <definedName name="NM_従事者_従事者33_生年月日_元号_変更前" localSheetId="1">Sheet1!$S$1481</definedName>
    <definedName name="NM_従事者_従事者33_生年月日_日" localSheetId="1">Sheet1!$Z$5081</definedName>
    <definedName name="NM_従事者_従事者33_生年月日_日_変更前" localSheetId="1">Sheet1!$Z$1481</definedName>
    <definedName name="NM_従事者_従事者33_生年月日_年" localSheetId="1">Sheet1!$V$5081</definedName>
    <definedName name="NM_従事者_従事者33_生年月日_年_変更前" localSheetId="1">Sheet1!$V$1481</definedName>
    <definedName name="NM_従事者_従事者33_退任年月日_月" localSheetId="1">Sheet1!$AL$5063</definedName>
    <definedName name="NM_従事者_従事者33_退任年月日_月_変更前" localSheetId="1">Sheet1!$AL$1463</definedName>
    <definedName name="NM_従事者_従事者33_退任年月日_元号" localSheetId="1">Sheet1!$AG$5063</definedName>
    <definedName name="NM_従事者_従事者33_退任年月日_元号_変更前" localSheetId="1">Sheet1!$AG$1463</definedName>
    <definedName name="NM_従事者_従事者33_退任年月日_日" localSheetId="1">Sheet1!$AN$5063</definedName>
    <definedName name="NM_従事者_従事者33_退任年月日_日_変更前" localSheetId="1">Sheet1!$AN$1463</definedName>
    <definedName name="NM_従事者_従事者33_退任年月日_年" localSheetId="1">Sheet1!$AJ$5063</definedName>
    <definedName name="NM_従事者_従事者33_退任年月日_年_変更前" localSheetId="1">Sheet1!$AJ$1463</definedName>
    <definedName name="NM_従事者_従事者33_登録年月日_月" localSheetId="1">Sheet1!$X$5090</definedName>
    <definedName name="NM_従事者_従事者33_登録年月日_月_変更前" localSheetId="1">Sheet1!$X$1490</definedName>
    <definedName name="NM_従事者_従事者33_登録年月日_元号" localSheetId="1">Sheet1!$S$5090</definedName>
    <definedName name="NM_従事者_従事者33_登録年月日_元号_変更前" localSheetId="1">Sheet1!$S$1490</definedName>
    <definedName name="NM_従事者_従事者33_登録年月日_日" localSheetId="1">Sheet1!$Z$5090</definedName>
    <definedName name="NM_従事者_従事者33_登録年月日_日_変更前" localSheetId="1">Sheet1!$Z$1490</definedName>
    <definedName name="NM_従事者_従事者33_登録年月日_年" localSheetId="1">Sheet1!$V$5090</definedName>
    <definedName name="NM_従事者_従事者33_登録年月日_年_変更前" localSheetId="1">Sheet1!$V$1490</definedName>
    <definedName name="NM_従事者_従事者33_登録販売者登録都道府県" localSheetId="1">Sheet1!$AK$5090</definedName>
    <definedName name="NM_従事者_従事者33_登録販売者登録都道府県_変更前" localSheetId="1">Sheet1!$AK$1490</definedName>
    <definedName name="NM_従事者_従事者33_登録番号1" localSheetId="1">Sheet1!$R$5086</definedName>
    <definedName name="NM_従事者_従事者33_登録番号1_変更前" localSheetId="1">Sheet1!$R$1486</definedName>
    <definedName name="NM_従事者_従事者33_登録番号2" localSheetId="1">Sheet1!$V$5086</definedName>
    <definedName name="NM_従事者_従事者33_登録番号2_変更前" localSheetId="1">Sheet1!$V$1486</definedName>
    <definedName name="NM_従事者_従事者33_登録番号3" localSheetId="1">Sheet1!$X$5086</definedName>
    <definedName name="NM_従事者_従事者33_登録番号3_変更前" localSheetId="1">Sheet1!$X$1486</definedName>
    <definedName name="NM_従事者_従事者33_都道府県" localSheetId="1">Sheet1!$AG$5071</definedName>
    <definedName name="NM_従事者_従事者33_都道府県_変更前" localSheetId="1">Sheet1!$AG$1471</definedName>
    <definedName name="NM_従事者_従事者33_当て字" localSheetId="1">Sheet1!$AL$5066</definedName>
    <definedName name="NM_従事者_従事者33_当て字_変更前" localSheetId="1">Sheet1!$AL$1466</definedName>
    <definedName name="NM_従事者_従事者33_番地" localSheetId="1">Sheet1!$U$5077</definedName>
    <definedName name="NM_従事者_従事者33_番地_変更前" localSheetId="1">Sheet1!$U$1477</definedName>
    <definedName name="NM_従事者_従事者33_郵便番号_右" localSheetId="1">Sheet1!$Z$5071</definedName>
    <definedName name="NM_従事者_従事者33_郵便番号_右_変更前" localSheetId="1">Sheet1!$Z$1471</definedName>
    <definedName name="NM_従事者_従事者33_郵便番号_左" localSheetId="1">Sheet1!$U$5071</definedName>
    <definedName name="NM_従事者_従事者33_郵便番号_左_変更前" localSheetId="1">Sheet1!$U$1471</definedName>
    <definedName name="NM_従事者_従事者34_カナ" localSheetId="1">Sheet1!$R$5104</definedName>
    <definedName name="NM_従事者_従事者34_カナ_変更前" localSheetId="1">Sheet1!$R$1504</definedName>
    <definedName name="NM_従事者_従事者34_建物名" localSheetId="1">Sheet1!$AG$5113</definedName>
    <definedName name="NM_従事者_従事者34_建物名_変更前" localSheetId="1">Sheet1!$AG$1513</definedName>
    <definedName name="NM_従事者_従事者34_市区町村" localSheetId="1">Sheet1!$U$5110</definedName>
    <definedName name="NM_従事者_従事者34_市区町村_変更前" localSheetId="1">Sheet1!$U$1510</definedName>
    <definedName name="NM_従事者_従事者34_氏名" localSheetId="1">Sheet1!$R$5101</definedName>
    <definedName name="NM_従事者_従事者34_氏名_変更前" localSheetId="1">Sheet1!$R$1501</definedName>
    <definedName name="NM_従事者_従事者34_資格" localSheetId="1">Sheet1!$AG$5096</definedName>
    <definedName name="NM_従事者_従事者34_資格_変更前" localSheetId="1">Sheet1!$AG$1496</definedName>
    <definedName name="NM_従事者_従事者34_字" localSheetId="1">Sheet1!$AG$5110</definedName>
    <definedName name="NM_従事者_従事者34_字_変更前" localSheetId="1">Sheet1!$AG$1510</definedName>
    <definedName name="NM_従事者_従事者34_就任年月日_月" localSheetId="1">Sheet1!$X$5099</definedName>
    <definedName name="NM_従事者_従事者34_就任年月日_月_変更前" localSheetId="1">Sheet1!$X$1499</definedName>
    <definedName name="NM_従事者_従事者34_就任年月日_元号" localSheetId="1">Sheet1!$S$5099</definedName>
    <definedName name="NM_従事者_従事者34_就任年月日_元号_変更前" localSheetId="1">Sheet1!$S$1499</definedName>
    <definedName name="NM_従事者_従事者34_就任年月日_日" localSheetId="1">Sheet1!$Z$5099</definedName>
    <definedName name="NM_従事者_従事者34_就任年月日_日_変更前" localSheetId="1">Sheet1!$Z$1499</definedName>
    <definedName name="NM_従事者_従事者34_就任年月日_年" localSheetId="1">Sheet1!$V$5099</definedName>
    <definedName name="NM_従事者_従事者34_就任年月日_年_変更前" localSheetId="1">Sheet1!$V$1499</definedName>
    <definedName name="NM_従事者_従事者34_週勤務時間_小数1" localSheetId="1">Sheet1!$U$5119</definedName>
    <definedName name="NM_従事者_従事者34_週勤務時間_小数1_変更前" localSheetId="1">Sheet1!$U$1519</definedName>
    <definedName name="NM_従事者_従事者34_週勤務時間_整数1" localSheetId="1">Sheet1!$R$5119</definedName>
    <definedName name="NM_従事者_従事者34_週勤務時間_整数1_変更前" localSheetId="1">Sheet1!$R$1519</definedName>
    <definedName name="NM_従事者_従事者34_週勤務時間_整数2" localSheetId="1">Sheet1!$S$5119</definedName>
    <definedName name="NM_従事者_従事者34_週勤務時間_整数2_変更前" localSheetId="1">Sheet1!$S$1519</definedName>
    <definedName name="NM_従事者_従事者34_従事者区分" localSheetId="1">Sheet1!$S$5096</definedName>
    <definedName name="NM_従事者_従事者34_従事者区分_変更前" localSheetId="1">Sheet1!$S$1496</definedName>
    <definedName name="NM_従事者_従事者34_従事者備考" localSheetId="1">Sheet1!$R$5128</definedName>
    <definedName name="NM_従事者_従事者34_従事者備考_変更前" localSheetId="1">Sheet1!$R$1528</definedName>
    <definedName name="NM_従事者_従事者34_生年月日_月" localSheetId="1">Sheet1!$X$5117</definedName>
    <definedName name="NM_従事者_従事者34_生年月日_月_変更前" localSheetId="1">Sheet1!$X$1517</definedName>
    <definedName name="NM_従事者_従事者34_生年月日_元号" localSheetId="1">Sheet1!$S$5117</definedName>
    <definedName name="NM_従事者_従事者34_生年月日_元号_変更前" localSheetId="1">Sheet1!$S$1517</definedName>
    <definedName name="NM_従事者_従事者34_生年月日_日" localSheetId="1">Sheet1!$Z$5117</definedName>
    <definedName name="NM_従事者_従事者34_生年月日_日_変更前" localSheetId="1">Sheet1!$Z$1517</definedName>
    <definedName name="NM_従事者_従事者34_生年月日_年" localSheetId="1">Sheet1!$V$5117</definedName>
    <definedName name="NM_従事者_従事者34_生年月日_年_変更前" localSheetId="1">Sheet1!$V$1517</definedName>
    <definedName name="NM_従事者_従事者34_退任年月日_月" localSheetId="1">Sheet1!$AL$5099</definedName>
    <definedName name="NM_従事者_従事者34_退任年月日_月_変更前" localSheetId="1">Sheet1!$AL$1499</definedName>
    <definedName name="NM_従事者_従事者34_退任年月日_元号" localSheetId="1">Sheet1!$AG$5099</definedName>
    <definedName name="NM_従事者_従事者34_退任年月日_元号_変更前" localSheetId="1">Sheet1!$AG$1499</definedName>
    <definedName name="NM_従事者_従事者34_退任年月日_日" localSheetId="1">Sheet1!$AN$5099</definedName>
    <definedName name="NM_従事者_従事者34_退任年月日_日_変更前" localSheetId="1">Sheet1!$AN$1499</definedName>
    <definedName name="NM_従事者_従事者34_退任年月日_年" localSheetId="1">Sheet1!$AJ$5099</definedName>
    <definedName name="NM_従事者_従事者34_退任年月日_年_変更前" localSheetId="1">Sheet1!$AJ$1499</definedName>
    <definedName name="NM_従事者_従事者34_登録年月日_月" localSheetId="1">Sheet1!$X$5126</definedName>
    <definedName name="NM_従事者_従事者34_登録年月日_月_変更前" localSheetId="1">Sheet1!$X$1526</definedName>
    <definedName name="NM_従事者_従事者34_登録年月日_元号" localSheetId="1">Sheet1!$S$5126</definedName>
    <definedName name="NM_従事者_従事者34_登録年月日_元号_変更前" localSheetId="1">Sheet1!$S$1526</definedName>
    <definedName name="NM_従事者_従事者34_登録年月日_日" localSheetId="1">Sheet1!$Z$5126</definedName>
    <definedName name="NM_従事者_従事者34_登録年月日_日_変更前" localSheetId="1">Sheet1!$Z$1526</definedName>
    <definedName name="NM_従事者_従事者34_登録年月日_年" localSheetId="1">Sheet1!$V$5126</definedName>
    <definedName name="NM_従事者_従事者34_登録年月日_年_変更前" localSheetId="1">Sheet1!$V$1526</definedName>
    <definedName name="NM_従事者_従事者34_登録販売者登録都道府県" localSheetId="1">Sheet1!$AK$5126</definedName>
    <definedName name="NM_従事者_従事者34_登録販売者登録都道府県_変更前" localSheetId="1">Sheet1!$AK$1526</definedName>
    <definedName name="NM_従事者_従事者34_登録番号1" localSheetId="1">Sheet1!$R$5122</definedName>
    <definedName name="NM_従事者_従事者34_登録番号1_変更前" localSheetId="1">Sheet1!$R$1522</definedName>
    <definedName name="NM_従事者_従事者34_登録番号2" localSheetId="1">Sheet1!$V$5122</definedName>
    <definedName name="NM_従事者_従事者34_登録番号2_変更前" localSheetId="1">Sheet1!$V$1522</definedName>
    <definedName name="NM_従事者_従事者34_登録番号3" localSheetId="1">Sheet1!$X$5122</definedName>
    <definedName name="NM_従事者_従事者34_登録番号3_変更前" localSheetId="1">Sheet1!$X$1522</definedName>
    <definedName name="NM_従事者_従事者34_都道府県" localSheetId="1">Sheet1!$AG$5107</definedName>
    <definedName name="NM_従事者_従事者34_都道府県_変更前" localSheetId="1">Sheet1!$AG$1507</definedName>
    <definedName name="NM_従事者_従事者34_当て字" localSheetId="1">Sheet1!$AL$5102</definedName>
    <definedName name="NM_従事者_従事者34_当て字_変更前" localSheetId="1">Sheet1!$AL$1502</definedName>
    <definedName name="NM_従事者_従事者34_番地" localSheetId="1">Sheet1!$U$5113</definedName>
    <definedName name="NM_従事者_従事者34_番地_変更前" localSheetId="1">Sheet1!$U$1513</definedName>
    <definedName name="NM_従事者_従事者34_郵便番号_右" localSheetId="1">Sheet1!$Z$5107</definedName>
    <definedName name="NM_従事者_従事者34_郵便番号_右_変更前" localSheetId="1">Sheet1!$Z$1507</definedName>
    <definedName name="NM_従事者_従事者34_郵便番号_左" localSheetId="1">Sheet1!$U$5107</definedName>
    <definedName name="NM_従事者_従事者34_郵便番号_左_変更前" localSheetId="1">Sheet1!$U$1507</definedName>
    <definedName name="NM_従事者_従事者35_カナ" localSheetId="1">Sheet1!$R$5140</definedName>
    <definedName name="NM_従事者_従事者35_カナ_変更前" localSheetId="1">Sheet1!$R$1540</definedName>
    <definedName name="NM_従事者_従事者35_建物名" localSheetId="1">Sheet1!$AG$5149</definedName>
    <definedName name="NM_従事者_従事者35_建物名_変更前" localSheetId="1">Sheet1!$AG$1549</definedName>
    <definedName name="NM_従事者_従事者35_市区町村" localSheetId="1">Sheet1!$U$5146</definedName>
    <definedName name="NM_従事者_従事者35_市区町村_変更前" localSheetId="1">Sheet1!$U$1546</definedName>
    <definedName name="NM_従事者_従事者35_氏名" localSheetId="1">Sheet1!$R$5137</definedName>
    <definedName name="NM_従事者_従事者35_氏名_変更前" localSheetId="1">Sheet1!$R$1537</definedName>
    <definedName name="NM_従事者_従事者35_資格" localSheetId="1">Sheet1!$AG$5132</definedName>
    <definedName name="NM_従事者_従事者35_資格_変更前" localSheetId="1">Sheet1!$AG$1532</definedName>
    <definedName name="NM_従事者_従事者35_字" localSheetId="1">Sheet1!$AG$5146</definedName>
    <definedName name="NM_従事者_従事者35_字_変更前" localSheetId="1">Sheet1!$AG$1546</definedName>
    <definedName name="NM_従事者_従事者35_就任年月日_月" localSheetId="1">Sheet1!$X$5135</definedName>
    <definedName name="NM_従事者_従事者35_就任年月日_月_変更前" localSheetId="1">Sheet1!$X$1535</definedName>
    <definedName name="NM_従事者_従事者35_就任年月日_元号" localSheetId="1">Sheet1!$S$5135</definedName>
    <definedName name="NM_従事者_従事者35_就任年月日_元号_変更前" localSheetId="1">Sheet1!$S$1535</definedName>
    <definedName name="NM_従事者_従事者35_就任年月日_日" localSheetId="1">Sheet1!$Z$5135</definedName>
    <definedName name="NM_従事者_従事者35_就任年月日_日_変更前" localSheetId="1">Sheet1!$Z$1535</definedName>
    <definedName name="NM_従事者_従事者35_就任年月日_年" localSheetId="1">Sheet1!$V$5135</definedName>
    <definedName name="NM_従事者_従事者35_就任年月日_年_変更前" localSheetId="1">Sheet1!$V$1535</definedName>
    <definedName name="NM_従事者_従事者35_週勤務時間_小数1" localSheetId="1">Sheet1!$U$5155</definedName>
    <definedName name="NM_従事者_従事者35_週勤務時間_小数1_変更前" localSheetId="1">Sheet1!$U$1555</definedName>
    <definedName name="NM_従事者_従事者35_週勤務時間_整数1" localSheetId="1">Sheet1!$R$5155</definedName>
    <definedName name="NM_従事者_従事者35_週勤務時間_整数1_変更前" localSheetId="1">Sheet1!$R$1555</definedName>
    <definedName name="NM_従事者_従事者35_週勤務時間_整数2" localSheetId="1">Sheet1!$S$5155</definedName>
    <definedName name="NM_従事者_従事者35_週勤務時間_整数2_変更前" localSheetId="1">Sheet1!$S$1555</definedName>
    <definedName name="NM_従事者_従事者35_従事者区分" localSheetId="1">Sheet1!$S$5132</definedName>
    <definedName name="NM_従事者_従事者35_従事者区分_変更前" localSheetId="1">Sheet1!$S$1532</definedName>
    <definedName name="NM_従事者_従事者35_従事者備考" localSheetId="1">Sheet1!$R$5164</definedName>
    <definedName name="NM_従事者_従事者35_従事者備考_変更前" localSheetId="1">Sheet1!$R$1564</definedName>
    <definedName name="NM_従事者_従事者35_生年月日_月" localSheetId="1">Sheet1!$X$5153</definedName>
    <definedName name="NM_従事者_従事者35_生年月日_月_変更前" localSheetId="1">Sheet1!$X$1553</definedName>
    <definedName name="NM_従事者_従事者35_生年月日_元号" localSheetId="1">Sheet1!$S$5153</definedName>
    <definedName name="NM_従事者_従事者35_生年月日_元号_変更前" localSheetId="1">Sheet1!$S$1553</definedName>
    <definedName name="NM_従事者_従事者35_生年月日_日" localSheetId="1">Sheet1!$Z$5153</definedName>
    <definedName name="NM_従事者_従事者35_生年月日_日_変更前" localSheetId="1">Sheet1!$Z$1553</definedName>
    <definedName name="NM_従事者_従事者35_生年月日_年" localSheetId="1">Sheet1!$V$5153</definedName>
    <definedName name="NM_従事者_従事者35_生年月日_年_変更前" localSheetId="1">Sheet1!$V$1553</definedName>
    <definedName name="NM_従事者_従事者35_退任年月日_月" localSheetId="1">Sheet1!$AL$5135</definedName>
    <definedName name="NM_従事者_従事者35_退任年月日_月_変更前" localSheetId="1">Sheet1!$AL$1535</definedName>
    <definedName name="NM_従事者_従事者35_退任年月日_元号" localSheetId="1">Sheet1!$AG$5135</definedName>
    <definedName name="NM_従事者_従事者35_退任年月日_元号_変更前" localSheetId="1">Sheet1!$AG$1535</definedName>
    <definedName name="NM_従事者_従事者35_退任年月日_日" localSheetId="1">Sheet1!$AN$5135</definedName>
    <definedName name="NM_従事者_従事者35_退任年月日_日_変更前" localSheetId="1">Sheet1!$AN$1535</definedName>
    <definedName name="NM_従事者_従事者35_退任年月日_年" localSheetId="1">Sheet1!$AJ$5135</definedName>
    <definedName name="NM_従事者_従事者35_退任年月日_年_変更前" localSheetId="1">Sheet1!$AJ$1535</definedName>
    <definedName name="NM_従事者_従事者35_登録年月日_月" localSheetId="1">Sheet1!$X$5162</definedName>
    <definedName name="NM_従事者_従事者35_登録年月日_月_変更前" localSheetId="1">Sheet1!$X$1562</definedName>
    <definedName name="NM_従事者_従事者35_登録年月日_元号" localSheetId="1">Sheet1!$S$5162</definedName>
    <definedName name="NM_従事者_従事者35_登録年月日_元号_変更前" localSheetId="1">Sheet1!$S$1562</definedName>
    <definedName name="NM_従事者_従事者35_登録年月日_日" localSheetId="1">Sheet1!$Z$5162</definedName>
    <definedName name="NM_従事者_従事者35_登録年月日_日_変更前" localSheetId="1">Sheet1!$Z$1562</definedName>
    <definedName name="NM_従事者_従事者35_登録年月日_年" localSheetId="1">Sheet1!$V$5162</definedName>
    <definedName name="NM_従事者_従事者35_登録年月日_年_変更前" localSheetId="1">Sheet1!$V$1562</definedName>
    <definedName name="NM_従事者_従事者35_登録販売者登録都道府県" localSheetId="1">Sheet1!$AK$5162</definedName>
    <definedName name="NM_従事者_従事者35_登録販売者登録都道府県_変更前" localSheetId="1">Sheet1!$AK$1562</definedName>
    <definedName name="NM_従事者_従事者35_登録番号1" localSheetId="1">Sheet1!$R$5158</definedName>
    <definedName name="NM_従事者_従事者35_登録番号1_変更前" localSheetId="1">Sheet1!$R$1558</definedName>
    <definedName name="NM_従事者_従事者35_登録番号2" localSheetId="1">Sheet1!$V$5158</definedName>
    <definedName name="NM_従事者_従事者35_登録番号2_変更前" localSheetId="1">Sheet1!$V$1558</definedName>
    <definedName name="NM_従事者_従事者35_登録番号3" localSheetId="1">Sheet1!$X$5158</definedName>
    <definedName name="NM_従事者_従事者35_登録番号3_変更前" localSheetId="1">Sheet1!$X$1558</definedName>
    <definedName name="NM_従事者_従事者35_都道府県" localSheetId="1">Sheet1!$AG$5143</definedName>
    <definedName name="NM_従事者_従事者35_都道府県_変更前" localSheetId="1">Sheet1!$AG$1543</definedName>
    <definedName name="NM_従事者_従事者35_当て字" localSheetId="1">Sheet1!$AL$5138</definedName>
    <definedName name="NM_従事者_従事者35_当て字_変更前" localSheetId="1">Sheet1!$AL$1538</definedName>
    <definedName name="NM_従事者_従事者35_番地" localSheetId="1">Sheet1!$U$5149</definedName>
    <definedName name="NM_従事者_従事者35_番地_変更前" localSheetId="1">Sheet1!$U$1549</definedName>
    <definedName name="NM_従事者_従事者35_郵便番号_右" localSheetId="1">Sheet1!$Z$5143</definedName>
    <definedName name="NM_従事者_従事者35_郵便番号_右_変更前" localSheetId="1">Sheet1!$Z$1543</definedName>
    <definedName name="NM_従事者_従事者35_郵便番号_左" localSheetId="1">Sheet1!$U$5143</definedName>
    <definedName name="NM_従事者_従事者35_郵便番号_左_変更前" localSheetId="1">Sheet1!$U$1543</definedName>
    <definedName name="NM_従事者_従事者36_カナ" localSheetId="1">Sheet1!$R$5176</definedName>
    <definedName name="NM_従事者_従事者36_カナ_変更前" localSheetId="1">Sheet1!$R$1576</definedName>
    <definedName name="NM_従事者_従事者36_建物名" localSheetId="1">Sheet1!$AG$5185</definedName>
    <definedName name="NM_従事者_従事者36_建物名_変更前" localSheetId="1">Sheet1!$AG$1585</definedName>
    <definedName name="NM_従事者_従事者36_市区町村" localSheetId="1">Sheet1!$U$5182</definedName>
    <definedName name="NM_従事者_従事者36_市区町村_変更前" localSheetId="1">Sheet1!$U$1582</definedName>
    <definedName name="NM_従事者_従事者36_氏名" localSheetId="1">Sheet1!$R$5173</definedName>
    <definedName name="NM_従事者_従事者36_氏名_変更前" localSheetId="1">Sheet1!$R$1573</definedName>
    <definedName name="NM_従事者_従事者36_資格" localSheetId="1">Sheet1!$AG$5168</definedName>
    <definedName name="NM_従事者_従事者36_資格_変更前" localSheetId="1">Sheet1!$AG$1568</definedName>
    <definedName name="NM_従事者_従事者36_字" localSheetId="1">Sheet1!$AG$5182</definedName>
    <definedName name="NM_従事者_従事者36_字_変更前" localSheetId="1">Sheet1!$AG$1582</definedName>
    <definedName name="NM_従事者_従事者36_就任年月日_月" localSheetId="1">Sheet1!$X$5171</definedName>
    <definedName name="NM_従事者_従事者36_就任年月日_月_変更前" localSheetId="1">Sheet1!$X$1571</definedName>
    <definedName name="NM_従事者_従事者36_就任年月日_元号" localSheetId="1">Sheet1!$S$5171</definedName>
    <definedName name="NM_従事者_従事者36_就任年月日_元号_変更前" localSheetId="1">Sheet1!$S$1571</definedName>
    <definedName name="NM_従事者_従事者36_就任年月日_日" localSheetId="1">Sheet1!$Z$5171</definedName>
    <definedName name="NM_従事者_従事者36_就任年月日_日_変更前" localSheetId="1">Sheet1!$Z$1571</definedName>
    <definedName name="NM_従事者_従事者36_就任年月日_年" localSheetId="1">Sheet1!$V$5171</definedName>
    <definedName name="NM_従事者_従事者36_就任年月日_年_変更前" localSheetId="1">Sheet1!$V$1571</definedName>
    <definedName name="NM_従事者_従事者36_週勤務時間_小数1" localSheetId="1">Sheet1!$U$5191</definedName>
    <definedName name="NM_従事者_従事者36_週勤務時間_小数1_変更前" localSheetId="1">Sheet1!$U$1591</definedName>
    <definedName name="NM_従事者_従事者36_週勤務時間_整数1" localSheetId="1">Sheet1!$R$5191</definedName>
    <definedName name="NM_従事者_従事者36_週勤務時間_整数1_変更前" localSheetId="1">Sheet1!$R$1591</definedName>
    <definedName name="NM_従事者_従事者36_週勤務時間_整数2" localSheetId="1">Sheet1!$S$5191</definedName>
    <definedName name="NM_従事者_従事者36_週勤務時間_整数2_変更前" localSheetId="1">Sheet1!$S$1591</definedName>
    <definedName name="NM_従事者_従事者36_従事者区分" localSheetId="1">Sheet1!$S$5168</definedName>
    <definedName name="NM_従事者_従事者36_従事者区分_変更前" localSheetId="1">Sheet1!$S$1568</definedName>
    <definedName name="NM_従事者_従事者36_従事者備考" localSheetId="1">Sheet1!$R$5200</definedName>
    <definedName name="NM_従事者_従事者36_従事者備考_変更前" localSheetId="1">Sheet1!$R$1600</definedName>
    <definedName name="NM_従事者_従事者36_生年月日_月" localSheetId="1">Sheet1!$X$5189</definedName>
    <definedName name="NM_従事者_従事者36_生年月日_月_変更前" localSheetId="1">Sheet1!$X$1589</definedName>
    <definedName name="NM_従事者_従事者36_生年月日_元号" localSheetId="1">Sheet1!$S$5189</definedName>
    <definedName name="NM_従事者_従事者36_生年月日_元号_変更前" localSheetId="1">Sheet1!$S$1589</definedName>
    <definedName name="NM_従事者_従事者36_生年月日_日" localSheetId="1">Sheet1!$Z$5189</definedName>
    <definedName name="NM_従事者_従事者36_生年月日_日_変更前" localSheetId="1">Sheet1!$Z$1589</definedName>
    <definedName name="NM_従事者_従事者36_生年月日_年" localSheetId="1">Sheet1!$V$5189</definedName>
    <definedName name="NM_従事者_従事者36_生年月日_年_変更前" localSheetId="1">Sheet1!$V$1589</definedName>
    <definedName name="NM_従事者_従事者36_退任年月日_月" localSheetId="1">Sheet1!$AL$5171</definedName>
    <definedName name="NM_従事者_従事者36_退任年月日_月_変更前" localSheetId="1">Sheet1!$AL$1571</definedName>
    <definedName name="NM_従事者_従事者36_退任年月日_元号" localSheetId="1">Sheet1!$AG$5171</definedName>
    <definedName name="NM_従事者_従事者36_退任年月日_元号_変更前" localSheetId="1">Sheet1!$AG$1571</definedName>
    <definedName name="NM_従事者_従事者36_退任年月日_日" localSheetId="1">Sheet1!$AN$5171</definedName>
    <definedName name="NM_従事者_従事者36_退任年月日_日_変更前" localSheetId="1">Sheet1!$AN$1571</definedName>
    <definedName name="NM_従事者_従事者36_退任年月日_年" localSheetId="1">Sheet1!$AJ$5171</definedName>
    <definedName name="NM_従事者_従事者36_退任年月日_年_変更前" localSheetId="1">Sheet1!$AJ$1571</definedName>
    <definedName name="NM_従事者_従事者36_登録年月日_月" localSheetId="1">Sheet1!$X$5198</definedName>
    <definedName name="NM_従事者_従事者36_登録年月日_月_変更前" localSheetId="1">Sheet1!$X$1598</definedName>
    <definedName name="NM_従事者_従事者36_登録年月日_元号" localSheetId="1">Sheet1!$S$5198</definedName>
    <definedName name="NM_従事者_従事者36_登録年月日_元号_変更前" localSheetId="1">Sheet1!$S$1598</definedName>
    <definedName name="NM_従事者_従事者36_登録年月日_日" localSheetId="1">Sheet1!$Z$5198</definedName>
    <definedName name="NM_従事者_従事者36_登録年月日_日_変更前" localSheetId="1">Sheet1!$Z$1598</definedName>
    <definedName name="NM_従事者_従事者36_登録年月日_年" localSheetId="1">Sheet1!$V$5198</definedName>
    <definedName name="NM_従事者_従事者36_登録年月日_年_変更前" localSheetId="1">Sheet1!$V$1598</definedName>
    <definedName name="NM_従事者_従事者36_登録販売者登録都道府県" localSheetId="1">Sheet1!$AK$5198</definedName>
    <definedName name="NM_従事者_従事者36_登録販売者登録都道府県_変更前" localSheetId="1">Sheet1!$AK$1598</definedName>
    <definedName name="NM_従事者_従事者36_登録番号1" localSheetId="1">Sheet1!$R$5194</definedName>
    <definedName name="NM_従事者_従事者36_登録番号1_変更前" localSheetId="1">Sheet1!$R$1594</definedName>
    <definedName name="NM_従事者_従事者36_登録番号2" localSheetId="1">Sheet1!$V$5194</definedName>
    <definedName name="NM_従事者_従事者36_登録番号2_変更前" localSheetId="1">Sheet1!$V$1594</definedName>
    <definedName name="NM_従事者_従事者36_登録番号3" localSheetId="1">Sheet1!$X$5194</definedName>
    <definedName name="NM_従事者_従事者36_登録番号3_変更前" localSheetId="1">Sheet1!$X$1594</definedName>
    <definedName name="NM_従事者_従事者36_都道府県" localSheetId="1">Sheet1!$AG$5179</definedName>
    <definedName name="NM_従事者_従事者36_都道府県_変更前" localSheetId="1">Sheet1!$AG$1579</definedName>
    <definedName name="NM_従事者_従事者36_当て字" localSheetId="1">Sheet1!$AL$5174</definedName>
    <definedName name="NM_従事者_従事者36_当て字_変更前" localSheetId="1">Sheet1!$AL$1574</definedName>
    <definedName name="NM_従事者_従事者36_番地" localSheetId="1">Sheet1!$U$5185</definedName>
    <definedName name="NM_従事者_従事者36_番地_変更前" localSheetId="1">Sheet1!$U$1585</definedName>
    <definedName name="NM_従事者_従事者36_郵便番号_右" localSheetId="1">Sheet1!$Z$5179</definedName>
    <definedName name="NM_従事者_従事者36_郵便番号_右_変更前" localSheetId="1">Sheet1!$Z$1579</definedName>
    <definedName name="NM_従事者_従事者36_郵便番号_左" localSheetId="1">Sheet1!$U$5179</definedName>
    <definedName name="NM_従事者_従事者36_郵便番号_左_変更前" localSheetId="1">Sheet1!$U$1579</definedName>
    <definedName name="NM_従事者_従事者37_カナ" localSheetId="1">Sheet1!$R$5212</definedName>
    <definedName name="NM_従事者_従事者37_カナ_変更前" localSheetId="1">Sheet1!$R$1612</definedName>
    <definedName name="NM_従事者_従事者37_建物名" localSheetId="1">Sheet1!$AG$5221</definedName>
    <definedName name="NM_従事者_従事者37_建物名_変更前" localSheetId="1">Sheet1!$AG$1621</definedName>
    <definedName name="NM_従事者_従事者37_市区町村" localSheetId="1">Sheet1!$U$5218</definedName>
    <definedName name="NM_従事者_従事者37_市区町村_変更前" localSheetId="1">Sheet1!$U$1618</definedName>
    <definedName name="NM_従事者_従事者37_氏名" localSheetId="1">Sheet1!$R$5209</definedName>
    <definedName name="NM_従事者_従事者37_氏名_変更前" localSheetId="1">Sheet1!$R$1609</definedName>
    <definedName name="NM_従事者_従事者37_資格" localSheetId="1">Sheet1!$AG$5204</definedName>
    <definedName name="NM_従事者_従事者37_資格_変更前" localSheetId="1">Sheet1!$AG$1604</definedName>
    <definedName name="NM_従事者_従事者37_字" localSheetId="1">Sheet1!$AG$5218</definedName>
    <definedName name="NM_従事者_従事者37_字_変更前" localSheetId="1">Sheet1!$AG$1618</definedName>
    <definedName name="NM_従事者_従事者37_就任年月日_月" localSheetId="1">Sheet1!$X$5207</definedName>
    <definedName name="NM_従事者_従事者37_就任年月日_月_変更前" localSheetId="1">Sheet1!$X$1607</definedName>
    <definedName name="NM_従事者_従事者37_就任年月日_元号" localSheetId="1">Sheet1!$S$5207</definedName>
    <definedName name="NM_従事者_従事者37_就任年月日_元号_変更前" localSheetId="1">Sheet1!$S$1607</definedName>
    <definedName name="NM_従事者_従事者37_就任年月日_日" localSheetId="1">Sheet1!$Z$5207</definedName>
    <definedName name="NM_従事者_従事者37_就任年月日_日_変更前" localSheetId="1">Sheet1!$Z$1607</definedName>
    <definedName name="NM_従事者_従事者37_就任年月日_年" localSheetId="1">Sheet1!$V$5207</definedName>
    <definedName name="NM_従事者_従事者37_就任年月日_年_変更前" localSheetId="1">Sheet1!$V$1607</definedName>
    <definedName name="NM_従事者_従事者37_週勤務時間_小数1" localSheetId="1">Sheet1!$U$5227</definedName>
    <definedName name="NM_従事者_従事者37_週勤務時間_小数1_変更前" localSheetId="1">Sheet1!$U$1627</definedName>
    <definedName name="NM_従事者_従事者37_週勤務時間_整数1" localSheetId="1">Sheet1!$R$5227</definedName>
    <definedName name="NM_従事者_従事者37_週勤務時間_整数1_変更前" localSheetId="1">Sheet1!$R$1627</definedName>
    <definedName name="NM_従事者_従事者37_週勤務時間_整数2" localSheetId="1">Sheet1!$S$5227</definedName>
    <definedName name="NM_従事者_従事者37_週勤務時間_整数2_変更前" localSheetId="1">Sheet1!$S$1627</definedName>
    <definedName name="NM_従事者_従事者37_従事者区分" localSheetId="1">Sheet1!$S$5204</definedName>
    <definedName name="NM_従事者_従事者37_従事者区分_変更前" localSheetId="1">Sheet1!$S$1604</definedName>
    <definedName name="NM_従事者_従事者37_従事者備考" localSheetId="1">Sheet1!$R$5236</definedName>
    <definedName name="NM_従事者_従事者37_従事者備考_変更前" localSheetId="1">Sheet1!$R$1636</definedName>
    <definedName name="NM_従事者_従事者37_生年月日_月" localSheetId="1">Sheet1!$X$5225</definedName>
    <definedName name="NM_従事者_従事者37_生年月日_月_変更前" localSheetId="1">Sheet1!$X$1625</definedName>
    <definedName name="NM_従事者_従事者37_生年月日_元号" localSheetId="1">Sheet1!$S$5225</definedName>
    <definedName name="NM_従事者_従事者37_生年月日_元号_変更前" localSheetId="1">Sheet1!$S$1625</definedName>
    <definedName name="NM_従事者_従事者37_生年月日_日" localSheetId="1">Sheet1!$Z$5225</definedName>
    <definedName name="NM_従事者_従事者37_生年月日_日_変更前" localSheetId="1">Sheet1!$Z$1625</definedName>
    <definedName name="NM_従事者_従事者37_生年月日_年" localSheetId="1">Sheet1!$V$5225</definedName>
    <definedName name="NM_従事者_従事者37_生年月日_年_変更前" localSheetId="1">Sheet1!$V$1625</definedName>
    <definedName name="NM_従事者_従事者37_退任年月日_月" localSheetId="1">Sheet1!$AL$5207</definedName>
    <definedName name="NM_従事者_従事者37_退任年月日_月_変更前" localSheetId="1">Sheet1!$AL$1607</definedName>
    <definedName name="NM_従事者_従事者37_退任年月日_元号" localSheetId="1">Sheet1!$AG$5207</definedName>
    <definedName name="NM_従事者_従事者37_退任年月日_元号_変更前" localSheetId="1">Sheet1!$AG$1607</definedName>
    <definedName name="NM_従事者_従事者37_退任年月日_日" localSheetId="1">Sheet1!$AN$5207</definedName>
    <definedName name="NM_従事者_従事者37_退任年月日_日_変更前" localSheetId="1">Sheet1!$AN$1607</definedName>
    <definedName name="NM_従事者_従事者37_退任年月日_年" localSheetId="1">Sheet1!$AJ$5207</definedName>
    <definedName name="NM_従事者_従事者37_退任年月日_年_変更前" localSheetId="1">Sheet1!$AJ$1607</definedName>
    <definedName name="NM_従事者_従事者37_登録年月日_月" localSheetId="1">Sheet1!$X$5234</definedName>
    <definedName name="NM_従事者_従事者37_登録年月日_月_変更前" localSheetId="1">Sheet1!$X$1634</definedName>
    <definedName name="NM_従事者_従事者37_登録年月日_元号" localSheetId="1">Sheet1!$S$5234</definedName>
    <definedName name="NM_従事者_従事者37_登録年月日_元号_変更前" localSheetId="1">Sheet1!$S$1634</definedName>
    <definedName name="NM_従事者_従事者37_登録年月日_日" localSheetId="1">Sheet1!$Z$5234</definedName>
    <definedName name="NM_従事者_従事者37_登録年月日_日_変更前" localSheetId="1">Sheet1!$Z$1634</definedName>
    <definedName name="NM_従事者_従事者37_登録年月日_年" localSheetId="1">Sheet1!$V$5234</definedName>
    <definedName name="NM_従事者_従事者37_登録年月日_年_変更前" localSheetId="1">Sheet1!$V$1634</definedName>
    <definedName name="NM_従事者_従事者37_登録販売者登録都道府県" localSheetId="1">Sheet1!$AK$5234</definedName>
    <definedName name="NM_従事者_従事者37_登録販売者登録都道府県_変更前" localSheetId="1">Sheet1!$AK$1634</definedName>
    <definedName name="NM_従事者_従事者37_登録番号1" localSheetId="1">Sheet1!$R$5230</definedName>
    <definedName name="NM_従事者_従事者37_登録番号1_変更前" localSheetId="1">Sheet1!$R$1630</definedName>
    <definedName name="NM_従事者_従事者37_登録番号2" localSheetId="1">Sheet1!$V$5230</definedName>
    <definedName name="NM_従事者_従事者37_登録番号2_変更前" localSheetId="1">Sheet1!$V$1630</definedName>
    <definedName name="NM_従事者_従事者37_登録番号3" localSheetId="1">Sheet1!$X$5230</definedName>
    <definedName name="NM_従事者_従事者37_登録番号3_変更前" localSheetId="1">Sheet1!$X$1630</definedName>
    <definedName name="NM_従事者_従事者37_都道府県" localSheetId="1">Sheet1!$AG$5215</definedName>
    <definedName name="NM_従事者_従事者37_都道府県_変更前" localSheetId="1">Sheet1!$AG$1615</definedName>
    <definedName name="NM_従事者_従事者37_当て字" localSheetId="1">Sheet1!$AL$5210</definedName>
    <definedName name="NM_従事者_従事者37_当て字_変更前" localSheetId="1">Sheet1!$AL$1610</definedName>
    <definedName name="NM_従事者_従事者37_番地" localSheetId="1">Sheet1!$U$5221</definedName>
    <definedName name="NM_従事者_従事者37_番地_変更前" localSheetId="1">Sheet1!$U$1621</definedName>
    <definedName name="NM_従事者_従事者37_郵便番号_右" localSheetId="1">Sheet1!$Z$5215</definedName>
    <definedName name="NM_従事者_従事者37_郵便番号_右_変更前" localSheetId="1">Sheet1!$Z$1615</definedName>
    <definedName name="NM_従事者_従事者37_郵便番号_左" localSheetId="1">Sheet1!$U$5215</definedName>
    <definedName name="NM_従事者_従事者37_郵便番号_左_変更前" localSheetId="1">Sheet1!$U$1615</definedName>
    <definedName name="NM_従事者_従事者38_カナ" localSheetId="1">Sheet1!$R$5248</definedName>
    <definedName name="NM_従事者_従事者38_カナ_変更前" localSheetId="1">Sheet1!$R$1648</definedName>
    <definedName name="NM_従事者_従事者38_建物名" localSheetId="1">Sheet1!$AG$5257</definedName>
    <definedName name="NM_従事者_従事者38_建物名_変更前" localSheetId="1">Sheet1!$AG$1657</definedName>
    <definedName name="NM_従事者_従事者38_市区町村" localSheetId="1">Sheet1!$U$5254</definedName>
    <definedName name="NM_従事者_従事者38_市区町村_変更前" localSheetId="1">Sheet1!$U$1654</definedName>
    <definedName name="NM_従事者_従事者38_氏名" localSheetId="1">Sheet1!$R$5245</definedName>
    <definedName name="NM_従事者_従事者38_氏名_変更前" localSheetId="1">Sheet1!$R$1645</definedName>
    <definedName name="NM_従事者_従事者38_資格" localSheetId="1">Sheet1!$AG$5240</definedName>
    <definedName name="NM_従事者_従事者38_資格_変更前" localSheetId="1">Sheet1!$AG$1640</definedName>
    <definedName name="NM_従事者_従事者38_字" localSheetId="1">Sheet1!$AG$5254</definedName>
    <definedName name="NM_従事者_従事者38_字_変更前" localSheetId="1">Sheet1!$AG$1654</definedName>
    <definedName name="NM_従事者_従事者38_就任年月日_月" localSheetId="1">Sheet1!$X$5243</definedName>
    <definedName name="NM_従事者_従事者38_就任年月日_月_変更前" localSheetId="1">Sheet1!$X$1643</definedName>
    <definedName name="NM_従事者_従事者38_就任年月日_元号" localSheetId="1">Sheet1!$S$5243</definedName>
    <definedName name="NM_従事者_従事者38_就任年月日_元号_変更前" localSheetId="1">Sheet1!$S$1643</definedName>
    <definedName name="NM_従事者_従事者38_就任年月日_日" localSheetId="1">Sheet1!$Z$5243</definedName>
    <definedName name="NM_従事者_従事者38_就任年月日_日_変更前" localSheetId="1">Sheet1!$Z$1643</definedName>
    <definedName name="NM_従事者_従事者38_就任年月日_年" localSheetId="1">Sheet1!$V$5243</definedName>
    <definedName name="NM_従事者_従事者38_就任年月日_年_変更前" localSheetId="1">Sheet1!$V$1643</definedName>
    <definedName name="NM_従事者_従事者38_週勤務時間_小数1" localSheetId="1">Sheet1!$U$5263</definedName>
    <definedName name="NM_従事者_従事者38_週勤務時間_小数1_変更前" localSheetId="1">Sheet1!$U$1663</definedName>
    <definedName name="NM_従事者_従事者38_週勤務時間_整数1" localSheetId="1">Sheet1!$R$5263</definedName>
    <definedName name="NM_従事者_従事者38_週勤務時間_整数1_変更前" localSheetId="1">Sheet1!$R$1663</definedName>
    <definedName name="NM_従事者_従事者38_週勤務時間_整数2" localSheetId="1">Sheet1!$S$5263</definedName>
    <definedName name="NM_従事者_従事者38_週勤務時間_整数2_変更前" localSheetId="1">Sheet1!$S$1663</definedName>
    <definedName name="NM_従事者_従事者38_従事者区分" localSheetId="1">Sheet1!$S$5240</definedName>
    <definedName name="NM_従事者_従事者38_従事者区分_変更前" localSheetId="1">Sheet1!$S$1640</definedName>
    <definedName name="NM_従事者_従事者38_従事者備考" localSheetId="1">Sheet1!$R$5272</definedName>
    <definedName name="NM_従事者_従事者38_従事者備考_変更前" localSheetId="1">Sheet1!$R$1672</definedName>
    <definedName name="NM_従事者_従事者38_生年月日_月" localSheetId="1">Sheet1!$X$5261</definedName>
    <definedName name="NM_従事者_従事者38_生年月日_月_変更前" localSheetId="1">Sheet1!$X$1661</definedName>
    <definedName name="NM_従事者_従事者38_生年月日_元号" localSheetId="1">Sheet1!$S$5261</definedName>
    <definedName name="NM_従事者_従事者38_生年月日_元号_変更前" localSheetId="1">Sheet1!$S$1661</definedName>
    <definedName name="NM_従事者_従事者38_生年月日_日" localSheetId="1">Sheet1!$Z$5261</definedName>
    <definedName name="NM_従事者_従事者38_生年月日_日_変更前" localSheetId="1">Sheet1!$Z$1661</definedName>
    <definedName name="NM_従事者_従事者38_生年月日_年" localSheetId="1">Sheet1!$V$5261</definedName>
    <definedName name="NM_従事者_従事者38_生年月日_年_変更前" localSheetId="1">Sheet1!$V$1661</definedName>
    <definedName name="NM_従事者_従事者38_退任年月日_月" localSheetId="1">Sheet1!$AL$5243</definedName>
    <definedName name="NM_従事者_従事者38_退任年月日_月_変更前" localSheetId="1">Sheet1!$AL$1643</definedName>
    <definedName name="NM_従事者_従事者38_退任年月日_元号" localSheetId="1">Sheet1!$AG$5243</definedName>
    <definedName name="NM_従事者_従事者38_退任年月日_元号_変更前" localSheetId="1">Sheet1!$AG$1643</definedName>
    <definedName name="NM_従事者_従事者38_退任年月日_日" localSheetId="1">Sheet1!$AN$5243</definedName>
    <definedName name="NM_従事者_従事者38_退任年月日_日_変更前" localSheetId="1">Sheet1!$AN$1643</definedName>
    <definedName name="NM_従事者_従事者38_退任年月日_年" localSheetId="1">Sheet1!$AJ$5243</definedName>
    <definedName name="NM_従事者_従事者38_退任年月日_年_変更前" localSheetId="1">Sheet1!$AJ$1643</definedName>
    <definedName name="NM_従事者_従事者38_登録年月日_月" localSheetId="1">Sheet1!$X$5270</definedName>
    <definedName name="NM_従事者_従事者38_登録年月日_月_変更前" localSheetId="1">Sheet1!$X$1670</definedName>
    <definedName name="NM_従事者_従事者38_登録年月日_元号" localSheetId="1">Sheet1!$S$5270</definedName>
    <definedName name="NM_従事者_従事者38_登録年月日_元号_変更前" localSheetId="1">Sheet1!$S$1670</definedName>
    <definedName name="NM_従事者_従事者38_登録年月日_日" localSheetId="1">Sheet1!$Z$5270</definedName>
    <definedName name="NM_従事者_従事者38_登録年月日_日_変更前" localSheetId="1">Sheet1!$Z$1670</definedName>
    <definedName name="NM_従事者_従事者38_登録年月日_年" localSheetId="1">Sheet1!$V$5270</definedName>
    <definedName name="NM_従事者_従事者38_登録年月日_年_変更前" localSheetId="1">Sheet1!$V$1670</definedName>
    <definedName name="NM_従事者_従事者38_登録販売者登録都道府県" localSheetId="1">Sheet1!$AK$5270</definedName>
    <definedName name="NM_従事者_従事者38_登録販売者登録都道府県_変更前" localSheetId="1">Sheet1!$AK$1670</definedName>
    <definedName name="NM_従事者_従事者38_登録番号1" localSheetId="1">Sheet1!$R$5266</definedName>
    <definedName name="NM_従事者_従事者38_登録番号1_変更前" localSheetId="1">Sheet1!$R$1666</definedName>
    <definedName name="NM_従事者_従事者38_登録番号2" localSheetId="1">Sheet1!$V$5266</definedName>
    <definedName name="NM_従事者_従事者38_登録番号2_変更前" localSheetId="1">Sheet1!$V$1666</definedName>
    <definedName name="NM_従事者_従事者38_登録番号3" localSheetId="1">Sheet1!$X$5266</definedName>
    <definedName name="NM_従事者_従事者38_登録番号3_変更前" localSheetId="1">Sheet1!$X$1666</definedName>
    <definedName name="NM_従事者_従事者38_都道府県" localSheetId="1">Sheet1!$AG$5251</definedName>
    <definedName name="NM_従事者_従事者38_都道府県_変更前" localSheetId="1">Sheet1!$AG$1651</definedName>
    <definedName name="NM_従事者_従事者38_当て字" localSheetId="1">Sheet1!$AL$5246</definedName>
    <definedName name="NM_従事者_従事者38_当て字_変更前" localSheetId="1">Sheet1!$AL$1646</definedName>
    <definedName name="NM_従事者_従事者38_番地" localSheetId="1">Sheet1!$U$5257</definedName>
    <definedName name="NM_従事者_従事者38_番地_変更前" localSheetId="1">Sheet1!$U$1657</definedName>
    <definedName name="NM_従事者_従事者38_郵便番号_右" localSheetId="1">Sheet1!$Z$5251</definedName>
    <definedName name="NM_従事者_従事者38_郵便番号_右_変更前" localSheetId="1">Sheet1!$Z$1651</definedName>
    <definedName name="NM_従事者_従事者38_郵便番号_左" localSheetId="1">Sheet1!$U$5251</definedName>
    <definedName name="NM_従事者_従事者38_郵便番号_左_変更前" localSheetId="1">Sheet1!$U$1651</definedName>
    <definedName name="NM_従事者_従事者39_カナ" localSheetId="1">Sheet1!$R$5284</definedName>
    <definedName name="NM_従事者_従事者39_カナ_変更前" localSheetId="1">Sheet1!$R$1684</definedName>
    <definedName name="NM_従事者_従事者39_建物名" localSheetId="1">Sheet1!$AG$5293</definedName>
    <definedName name="NM_従事者_従事者39_建物名_変更前" localSheetId="1">Sheet1!$AG$1693</definedName>
    <definedName name="NM_従事者_従事者39_市区町村" localSheetId="1">Sheet1!$U$5290</definedName>
    <definedName name="NM_従事者_従事者39_市区町村_変更前" localSheetId="1">Sheet1!$U$1690</definedName>
    <definedName name="NM_従事者_従事者39_氏名" localSheetId="1">Sheet1!$R$5281</definedName>
    <definedName name="NM_従事者_従事者39_氏名_変更前" localSheetId="1">Sheet1!$R$1681</definedName>
    <definedName name="NM_従事者_従事者39_資格" localSheetId="1">Sheet1!$AG$5276</definedName>
    <definedName name="NM_従事者_従事者39_資格_変更前" localSheetId="1">Sheet1!$AG$1676</definedName>
    <definedName name="NM_従事者_従事者39_字" localSheetId="1">Sheet1!$AG$5290</definedName>
    <definedName name="NM_従事者_従事者39_字_変更前" localSheetId="1">Sheet1!$AG$1690</definedName>
    <definedName name="NM_従事者_従事者39_就任年月日_月" localSheetId="1">Sheet1!$X$5279</definedName>
    <definedName name="NM_従事者_従事者39_就任年月日_月_変更前" localSheetId="1">Sheet1!$X$1679</definedName>
    <definedName name="NM_従事者_従事者39_就任年月日_元号" localSheetId="1">Sheet1!$S$5279</definedName>
    <definedName name="NM_従事者_従事者39_就任年月日_元号_変更前" localSheetId="1">Sheet1!$S$1679</definedName>
    <definedName name="NM_従事者_従事者39_就任年月日_日" localSheetId="1">Sheet1!$Z$5279</definedName>
    <definedName name="NM_従事者_従事者39_就任年月日_日_変更前" localSheetId="1">Sheet1!$Z$1679</definedName>
    <definedName name="NM_従事者_従事者39_就任年月日_年" localSheetId="1">Sheet1!$V$5279</definedName>
    <definedName name="NM_従事者_従事者39_就任年月日_年_変更前" localSheetId="1">Sheet1!$V$1679</definedName>
    <definedName name="NM_従事者_従事者39_週勤務時間_小数1" localSheetId="1">Sheet1!$U$5299</definedName>
    <definedName name="NM_従事者_従事者39_週勤務時間_小数1_変更前" localSheetId="1">Sheet1!$U$1699</definedName>
    <definedName name="NM_従事者_従事者39_週勤務時間_整数1" localSheetId="1">Sheet1!$R$5299</definedName>
    <definedName name="NM_従事者_従事者39_週勤務時間_整数1_変更前" localSheetId="1">Sheet1!$R$1699</definedName>
    <definedName name="NM_従事者_従事者39_週勤務時間_整数2" localSheetId="1">Sheet1!$S$5299</definedName>
    <definedName name="NM_従事者_従事者39_週勤務時間_整数2_変更前" localSheetId="1">Sheet1!$S$1699</definedName>
    <definedName name="NM_従事者_従事者39_従事者区分" localSheetId="1">Sheet1!$S$5276</definedName>
    <definedName name="NM_従事者_従事者39_従事者区分_変更前" localSheetId="1">Sheet1!$S$1676</definedName>
    <definedName name="NM_従事者_従事者39_従事者備考" localSheetId="1">Sheet1!$R$5308</definedName>
    <definedName name="NM_従事者_従事者39_従事者備考_変更前" localSheetId="1">Sheet1!$R$1708</definedName>
    <definedName name="NM_従事者_従事者39_生年月日_月" localSheetId="1">Sheet1!$X$5297</definedName>
    <definedName name="NM_従事者_従事者39_生年月日_月_変更前" localSheetId="1">Sheet1!$X$1697</definedName>
    <definedName name="NM_従事者_従事者39_生年月日_元号" localSheetId="1">Sheet1!$S$5297</definedName>
    <definedName name="NM_従事者_従事者39_生年月日_元号_変更前" localSheetId="1">Sheet1!$S$1697</definedName>
    <definedName name="NM_従事者_従事者39_生年月日_日" localSheetId="1">Sheet1!$Z$5297</definedName>
    <definedName name="NM_従事者_従事者39_生年月日_日_変更前" localSheetId="1">Sheet1!$Z$1697</definedName>
    <definedName name="NM_従事者_従事者39_生年月日_年" localSheetId="1">Sheet1!$V$5297</definedName>
    <definedName name="NM_従事者_従事者39_生年月日_年_変更前" localSheetId="1">Sheet1!$V$1697</definedName>
    <definedName name="NM_従事者_従事者39_退任年月日_月" localSheetId="1">Sheet1!$AL$5279</definedName>
    <definedName name="NM_従事者_従事者39_退任年月日_月_変更前" localSheetId="1">Sheet1!$AL$1679</definedName>
    <definedName name="NM_従事者_従事者39_退任年月日_元号" localSheetId="1">Sheet1!$AG$5279</definedName>
    <definedName name="NM_従事者_従事者39_退任年月日_元号_変更前" localSheetId="1">Sheet1!$AG$1679</definedName>
    <definedName name="NM_従事者_従事者39_退任年月日_日" localSheetId="1">Sheet1!$AN$5279</definedName>
    <definedName name="NM_従事者_従事者39_退任年月日_日_変更前" localSheetId="1">Sheet1!$AN$1679</definedName>
    <definedName name="NM_従事者_従事者39_退任年月日_年" localSheetId="1">Sheet1!$AJ$5279</definedName>
    <definedName name="NM_従事者_従事者39_退任年月日_年_変更前" localSheetId="1">Sheet1!$AJ$1679</definedName>
    <definedName name="NM_従事者_従事者39_登録年月日_月" localSheetId="1">Sheet1!$X$5306</definedName>
    <definedName name="NM_従事者_従事者39_登録年月日_月_変更前" localSheetId="1">Sheet1!$X$1706</definedName>
    <definedName name="NM_従事者_従事者39_登録年月日_元号" localSheetId="1">Sheet1!$S$5306</definedName>
    <definedName name="NM_従事者_従事者39_登録年月日_元号_変更前" localSheetId="1">Sheet1!$S$1706</definedName>
    <definedName name="NM_従事者_従事者39_登録年月日_日" localSheetId="1">Sheet1!$Z$5306</definedName>
    <definedName name="NM_従事者_従事者39_登録年月日_日_変更前" localSheetId="1">Sheet1!$Z$1706</definedName>
    <definedName name="NM_従事者_従事者39_登録年月日_年" localSheetId="1">Sheet1!$V$5306</definedName>
    <definedName name="NM_従事者_従事者39_登録年月日_年_変更前" localSheetId="1">Sheet1!$V$1706</definedName>
    <definedName name="NM_従事者_従事者39_登録販売者登録都道府県" localSheetId="1">Sheet1!$AK$5306</definedName>
    <definedName name="NM_従事者_従事者39_登録販売者登録都道府県_変更前" localSheetId="1">Sheet1!$AK$1706</definedName>
    <definedName name="NM_従事者_従事者39_登録番号1" localSheetId="1">Sheet1!$R$5302</definedName>
    <definedName name="NM_従事者_従事者39_登録番号1_変更前" localSheetId="1">Sheet1!$R$1702</definedName>
    <definedName name="NM_従事者_従事者39_登録番号2" localSheetId="1">Sheet1!$V$5302</definedName>
    <definedName name="NM_従事者_従事者39_登録番号2_変更前" localSheetId="1">Sheet1!$V$1702</definedName>
    <definedName name="NM_従事者_従事者39_登録番号3" localSheetId="1">Sheet1!$X$5302</definedName>
    <definedName name="NM_従事者_従事者39_登録番号3_変更前" localSheetId="1">Sheet1!$X$1702</definedName>
    <definedName name="NM_従事者_従事者39_都道府県" localSheetId="1">Sheet1!$AG$5287</definedName>
    <definedName name="NM_従事者_従事者39_都道府県_変更前" localSheetId="1">Sheet1!$AG$1687</definedName>
    <definedName name="NM_従事者_従事者39_当て字" localSheetId="1">Sheet1!$AL$5282</definedName>
    <definedName name="NM_従事者_従事者39_当て字_変更前" localSheetId="1">Sheet1!$AL$1682</definedName>
    <definedName name="NM_従事者_従事者39_番地" localSheetId="1">Sheet1!$U$5293</definedName>
    <definedName name="NM_従事者_従事者39_番地_変更前" localSheetId="1">Sheet1!$U$1693</definedName>
    <definedName name="NM_従事者_従事者39_郵便番号_右" localSheetId="1">Sheet1!$Z$5287</definedName>
    <definedName name="NM_従事者_従事者39_郵便番号_右_変更前" localSheetId="1">Sheet1!$Z$1687</definedName>
    <definedName name="NM_従事者_従事者39_郵便番号_左" localSheetId="1">Sheet1!$U$5287</definedName>
    <definedName name="NM_従事者_従事者39_郵便番号_左_変更前" localSheetId="1">Sheet1!$U$1687</definedName>
    <definedName name="NM_従事者_従事者4_カナ" localSheetId="1">Sheet1!$R$4024</definedName>
    <definedName name="NM_従事者_従事者4_カナ_変更前" localSheetId="1">Sheet1!$R$424</definedName>
    <definedName name="NM_従事者_従事者4_建物名" localSheetId="1">Sheet1!$AG$4033</definedName>
    <definedName name="NM_従事者_従事者4_建物名_変更前" localSheetId="1">Sheet1!$AG$433</definedName>
    <definedName name="NM_従事者_従事者4_市区町村" localSheetId="1">Sheet1!$U$4030</definedName>
    <definedName name="NM_従事者_従事者4_市区町村_変更前" localSheetId="1">Sheet1!$U$430</definedName>
    <definedName name="NM_従事者_従事者4_氏名" localSheetId="1">Sheet1!$R$4021</definedName>
    <definedName name="NM_従事者_従事者4_氏名_変更前" localSheetId="1">Sheet1!$R$421</definedName>
    <definedName name="NM_従事者_従事者4_資格" localSheetId="1">Sheet1!$AG$4016</definedName>
    <definedName name="NM_従事者_従事者4_資格_変更前" localSheetId="1">Sheet1!$AG$416</definedName>
    <definedName name="NM_従事者_従事者4_字" localSheetId="1">Sheet1!$AG$4030</definedName>
    <definedName name="NM_従事者_従事者4_字_変更前" localSheetId="1">Sheet1!$AG$430</definedName>
    <definedName name="NM_従事者_従事者4_就任年月日_月" localSheetId="1">Sheet1!$X$4019</definedName>
    <definedName name="NM_従事者_従事者4_就任年月日_月_変更前" localSheetId="1">Sheet1!$X$419</definedName>
    <definedName name="NM_従事者_従事者4_就任年月日_元号" localSheetId="1">Sheet1!$S$4019</definedName>
    <definedName name="NM_従事者_従事者4_就任年月日_元号_変更前" localSheetId="1">Sheet1!$S$419</definedName>
    <definedName name="NM_従事者_従事者4_就任年月日_日" localSheetId="1">Sheet1!$Z$4019</definedName>
    <definedName name="NM_従事者_従事者4_就任年月日_日_変更前" localSheetId="1">Sheet1!$Z$419</definedName>
    <definedName name="NM_従事者_従事者4_就任年月日_年" localSheetId="1">Sheet1!$V$4019</definedName>
    <definedName name="NM_従事者_従事者4_就任年月日_年_変更前" localSheetId="1">Sheet1!$V$419</definedName>
    <definedName name="NM_従事者_従事者4_週勤務時間_小数1" localSheetId="1">Sheet1!$U$4039</definedName>
    <definedName name="NM_従事者_従事者4_週勤務時間_小数1_変更前" localSheetId="1">Sheet1!$U$439</definedName>
    <definedName name="NM_従事者_従事者4_週勤務時間_整数1" localSheetId="1">Sheet1!$R$4039</definedName>
    <definedName name="NM_従事者_従事者4_週勤務時間_整数1_変更前" localSheetId="1">Sheet1!$R$439</definedName>
    <definedName name="NM_従事者_従事者4_週勤務時間_整数2" localSheetId="1">Sheet1!$S$4039</definedName>
    <definedName name="NM_従事者_従事者4_週勤務時間_整数2_変更前" localSheetId="1">Sheet1!$S$439</definedName>
    <definedName name="NM_従事者_従事者4_従事者区分" localSheetId="1">Sheet1!$S$4016</definedName>
    <definedName name="NM_従事者_従事者4_従事者区分_変更前" localSheetId="1">Sheet1!$S$416</definedName>
    <definedName name="NM_従事者_従事者4_従事者備考" localSheetId="1">Sheet1!$R$4048</definedName>
    <definedName name="NM_従事者_従事者4_従事者備考_変更前" localSheetId="1">Sheet1!$R$448</definedName>
    <definedName name="NM_従事者_従事者4_生年月日_月" localSheetId="1">Sheet1!$X$4037</definedName>
    <definedName name="NM_従事者_従事者4_生年月日_月_変更前" localSheetId="1">Sheet1!$X$437</definedName>
    <definedName name="NM_従事者_従事者4_生年月日_元号" localSheetId="1">Sheet1!$S$4037</definedName>
    <definedName name="NM_従事者_従事者4_生年月日_元号_変更前" localSheetId="1">Sheet1!$S$437</definedName>
    <definedName name="NM_従事者_従事者4_生年月日_日" localSheetId="1">Sheet1!$Z$4037</definedName>
    <definedName name="NM_従事者_従事者4_生年月日_日_変更前" localSheetId="1">Sheet1!$Z$437</definedName>
    <definedName name="NM_従事者_従事者4_生年月日_年" localSheetId="1">Sheet1!$V$4037</definedName>
    <definedName name="NM_従事者_従事者4_生年月日_年_変更前" localSheetId="1">Sheet1!$V$437</definedName>
    <definedName name="NM_従事者_従事者4_退任年月日_月" localSheetId="1">Sheet1!$AL$4019</definedName>
    <definedName name="NM_従事者_従事者4_退任年月日_月_変更前" localSheetId="1">Sheet1!$AL$419</definedName>
    <definedName name="NM_従事者_従事者4_退任年月日_元号" localSheetId="1">Sheet1!$AG$4019</definedName>
    <definedName name="NM_従事者_従事者4_退任年月日_元号_変更前" localSheetId="1">Sheet1!$AG$419</definedName>
    <definedName name="NM_従事者_従事者4_退任年月日_日" localSheetId="1">Sheet1!$AN$4019</definedName>
    <definedName name="NM_従事者_従事者4_退任年月日_日_変更前" localSheetId="1">Sheet1!$AN$419</definedName>
    <definedName name="NM_従事者_従事者4_退任年月日_年" localSheetId="1">Sheet1!$AJ$4019</definedName>
    <definedName name="NM_従事者_従事者4_退任年月日_年_変更前" localSheetId="1">Sheet1!$AJ$419</definedName>
    <definedName name="NM_従事者_従事者4_登録年月日_月" localSheetId="1">Sheet1!$X$4046</definedName>
    <definedName name="NM_従事者_従事者4_登録年月日_月_変更前" localSheetId="1">Sheet1!$X$446</definedName>
    <definedName name="NM_従事者_従事者4_登録年月日_元号" localSheetId="1">Sheet1!$S$4046</definedName>
    <definedName name="NM_従事者_従事者4_登録年月日_元号_変更前" localSheetId="1">Sheet1!$S$446</definedName>
    <definedName name="NM_従事者_従事者4_登録年月日_日" localSheetId="1">Sheet1!$Z$4046</definedName>
    <definedName name="NM_従事者_従事者4_登録年月日_日_変更前" localSheetId="1">Sheet1!$Z$446</definedName>
    <definedName name="NM_従事者_従事者4_登録年月日_年" localSheetId="1">Sheet1!$V$4046</definedName>
    <definedName name="NM_従事者_従事者4_登録年月日_年_変更前" localSheetId="1">Sheet1!$V$446</definedName>
    <definedName name="NM_従事者_従事者4_登録販売者登録都道府県" localSheetId="1">Sheet1!$AK$4046</definedName>
    <definedName name="NM_従事者_従事者4_登録販売者登録都道府県_変更前" localSheetId="1">Sheet1!$AK$446</definedName>
    <definedName name="NM_従事者_従事者4_登録番号1" localSheetId="1">Sheet1!$R$4042</definedName>
    <definedName name="NM_従事者_従事者4_登録番号1_変更前" localSheetId="1">Sheet1!$R$442</definedName>
    <definedName name="NM_従事者_従事者4_登録番号2" localSheetId="1">Sheet1!$V$4042</definedName>
    <definedName name="NM_従事者_従事者4_登録番号2_変更前" localSheetId="1">Sheet1!$V$442</definedName>
    <definedName name="NM_従事者_従事者4_登録番号3" localSheetId="1">Sheet1!$X$4042</definedName>
    <definedName name="NM_従事者_従事者4_登録番号3_変更前" localSheetId="1">Sheet1!$X$442</definedName>
    <definedName name="NM_従事者_従事者4_都道府県" localSheetId="1">Sheet1!$AG$4027</definedName>
    <definedName name="NM_従事者_従事者4_都道府県_変更前" localSheetId="1">Sheet1!$AG$427</definedName>
    <definedName name="NM_従事者_従事者4_当て字" localSheetId="1">Sheet1!$AL$4022</definedName>
    <definedName name="NM_従事者_従事者4_当て字_変更前" localSheetId="1">Sheet1!$AL$422</definedName>
    <definedName name="NM_従事者_従事者4_番地" localSheetId="1">Sheet1!$U$4033</definedName>
    <definedName name="NM_従事者_従事者4_番地_変更前" localSheetId="1">Sheet1!$U$433</definedName>
    <definedName name="NM_従事者_従事者4_郵便番号_右" localSheetId="1">Sheet1!$Z$4027</definedName>
    <definedName name="NM_従事者_従事者4_郵便番号_右_変更前" localSheetId="1">Sheet1!$Z$427</definedName>
    <definedName name="NM_従事者_従事者4_郵便番号_左" localSheetId="1">Sheet1!$U$4027</definedName>
    <definedName name="NM_従事者_従事者4_郵便番号_左_変更前" localSheetId="1">Sheet1!$U$427</definedName>
    <definedName name="NM_従事者_従事者40_カナ" localSheetId="1">Sheet1!$R$5320</definedName>
    <definedName name="NM_従事者_従事者40_カナ_変更前" localSheetId="1">Sheet1!$R$1720</definedName>
    <definedName name="NM_従事者_従事者40_建物名" localSheetId="1">Sheet1!$AG$5329</definedName>
    <definedName name="NM_従事者_従事者40_建物名_変更前" localSheetId="1">Sheet1!$AG$1729</definedName>
    <definedName name="NM_従事者_従事者40_市区町村" localSheetId="1">Sheet1!$U$5326</definedName>
    <definedName name="NM_従事者_従事者40_市区町村_変更前" localSheetId="1">Sheet1!$U$1726</definedName>
    <definedName name="NM_従事者_従事者40_氏名" localSheetId="1">Sheet1!$R$5317</definedName>
    <definedName name="NM_従事者_従事者40_氏名_変更前" localSheetId="1">Sheet1!$R$1717</definedName>
    <definedName name="NM_従事者_従事者40_資格" localSheetId="1">Sheet1!$AG$5312</definedName>
    <definedName name="NM_従事者_従事者40_資格_変更前" localSheetId="1">Sheet1!$AG$1712</definedName>
    <definedName name="NM_従事者_従事者40_字" localSheetId="1">Sheet1!$AG$5326</definedName>
    <definedName name="NM_従事者_従事者40_字_変更前" localSheetId="1">Sheet1!$AG$1726</definedName>
    <definedName name="NM_従事者_従事者40_就任年月日_月" localSheetId="1">Sheet1!$X$5315</definedName>
    <definedName name="NM_従事者_従事者40_就任年月日_月_変更前" localSheetId="1">Sheet1!$X$1715</definedName>
    <definedName name="NM_従事者_従事者40_就任年月日_元号" localSheetId="1">Sheet1!$S$5315</definedName>
    <definedName name="NM_従事者_従事者40_就任年月日_元号_変更前" localSheetId="1">Sheet1!$S$1715</definedName>
    <definedName name="NM_従事者_従事者40_就任年月日_日" localSheetId="1">Sheet1!$Z$5315</definedName>
    <definedName name="NM_従事者_従事者40_就任年月日_日_変更前" localSheetId="1">Sheet1!$Z$1715</definedName>
    <definedName name="NM_従事者_従事者40_就任年月日_年" localSheetId="1">Sheet1!$V$5315</definedName>
    <definedName name="NM_従事者_従事者40_就任年月日_年_変更前" localSheetId="1">Sheet1!$V$1715</definedName>
    <definedName name="NM_従事者_従事者40_週勤務時間_小数1" localSheetId="1">Sheet1!$U$5335</definedName>
    <definedName name="NM_従事者_従事者40_週勤務時間_小数1_変更前" localSheetId="1">Sheet1!$U$1735</definedName>
    <definedName name="NM_従事者_従事者40_週勤務時間_整数1" localSheetId="1">Sheet1!$R$5335</definedName>
    <definedName name="NM_従事者_従事者40_週勤務時間_整数1_変更前" localSheetId="1">Sheet1!$R$1735</definedName>
    <definedName name="NM_従事者_従事者40_週勤務時間_整数2" localSheetId="1">Sheet1!$S$5335</definedName>
    <definedName name="NM_従事者_従事者40_週勤務時間_整数2_変更前" localSheetId="1">Sheet1!$S$1735</definedName>
    <definedName name="NM_従事者_従事者40_従事者区分" localSheetId="1">Sheet1!$S$5312</definedName>
    <definedName name="NM_従事者_従事者40_従事者区分_変更前" localSheetId="1">Sheet1!$S$1712</definedName>
    <definedName name="NM_従事者_従事者40_従事者備考" localSheetId="1">Sheet1!$R$5344</definedName>
    <definedName name="NM_従事者_従事者40_従事者備考_変更前" localSheetId="1">Sheet1!$R$1744</definedName>
    <definedName name="NM_従事者_従事者40_生年月日_月" localSheetId="1">Sheet1!$X$5333</definedName>
    <definedName name="NM_従事者_従事者40_生年月日_月_変更前" localSheetId="1">Sheet1!$X$1733</definedName>
    <definedName name="NM_従事者_従事者40_生年月日_元号" localSheetId="1">Sheet1!$S$5333</definedName>
    <definedName name="NM_従事者_従事者40_生年月日_元号_変更前" localSheetId="1">Sheet1!$S$1733</definedName>
    <definedName name="NM_従事者_従事者40_生年月日_日" localSheetId="1">Sheet1!$Z$5333</definedName>
    <definedName name="NM_従事者_従事者40_生年月日_日_変更前" localSheetId="1">Sheet1!$Z$1733</definedName>
    <definedName name="NM_従事者_従事者40_生年月日_年" localSheetId="1">Sheet1!$V$5333</definedName>
    <definedName name="NM_従事者_従事者40_生年月日_年_変更前" localSheetId="1">Sheet1!$V$1733</definedName>
    <definedName name="NM_従事者_従事者40_退任年月日_月" localSheetId="1">Sheet1!$AL$5315</definedName>
    <definedName name="NM_従事者_従事者40_退任年月日_月_変更前" localSheetId="1">Sheet1!$AL$1715</definedName>
    <definedName name="NM_従事者_従事者40_退任年月日_元号" localSheetId="1">Sheet1!$AG$5315</definedName>
    <definedName name="NM_従事者_従事者40_退任年月日_元号_変更前" localSheetId="1">Sheet1!$AG$1715</definedName>
    <definedName name="NM_従事者_従事者40_退任年月日_日" localSheetId="1">Sheet1!$AN$5315</definedName>
    <definedName name="NM_従事者_従事者40_退任年月日_日_変更前" localSheetId="1">Sheet1!$AN$1715</definedName>
    <definedName name="NM_従事者_従事者40_退任年月日_年" localSheetId="1">Sheet1!$AJ$5315</definedName>
    <definedName name="NM_従事者_従事者40_退任年月日_年_変更前" localSheetId="1">Sheet1!$AJ$1715</definedName>
    <definedName name="NM_従事者_従事者40_登録年月日_月" localSheetId="1">Sheet1!$X$5342</definedName>
    <definedName name="NM_従事者_従事者40_登録年月日_月_変更前" localSheetId="1">Sheet1!$X$1742</definedName>
    <definedName name="NM_従事者_従事者40_登録年月日_元号" localSheetId="1">Sheet1!$S$5342</definedName>
    <definedName name="NM_従事者_従事者40_登録年月日_元号_変更前" localSheetId="1">Sheet1!$S$1742</definedName>
    <definedName name="NM_従事者_従事者40_登録年月日_日" localSheetId="1">Sheet1!$Z$5342</definedName>
    <definedName name="NM_従事者_従事者40_登録年月日_日_変更前" localSheetId="1">Sheet1!$Z$1742</definedName>
    <definedName name="NM_従事者_従事者40_登録年月日_年" localSheetId="1">Sheet1!$V$5342</definedName>
    <definedName name="NM_従事者_従事者40_登録年月日_年_変更前" localSheetId="1">Sheet1!$V$1742</definedName>
    <definedName name="NM_従事者_従事者40_登録販売者登録都道府県" localSheetId="1">Sheet1!$AK$5342</definedName>
    <definedName name="NM_従事者_従事者40_登録販売者登録都道府県_変更前" localSheetId="1">Sheet1!$AK$1742</definedName>
    <definedName name="NM_従事者_従事者40_登録番号1" localSheetId="1">Sheet1!$R$5338</definedName>
    <definedName name="NM_従事者_従事者40_登録番号1_変更前" localSheetId="1">Sheet1!$R$1738</definedName>
    <definedName name="NM_従事者_従事者40_登録番号2" localSheetId="1">Sheet1!$V$5338</definedName>
    <definedName name="NM_従事者_従事者40_登録番号2_変更前" localSheetId="1">Sheet1!$V$1738</definedName>
    <definedName name="NM_従事者_従事者40_登録番号3" localSheetId="1">Sheet1!$X$5338</definedName>
    <definedName name="NM_従事者_従事者40_登録番号3_変更前" localSheetId="1">Sheet1!$X$1738</definedName>
    <definedName name="NM_従事者_従事者40_都道府県" localSheetId="1">Sheet1!$AG$5323</definedName>
    <definedName name="NM_従事者_従事者40_都道府県_変更前" localSheetId="1">Sheet1!$AG$1723</definedName>
    <definedName name="NM_従事者_従事者40_当て字" localSheetId="1">Sheet1!$AL$5318</definedName>
    <definedName name="NM_従事者_従事者40_当て字_変更前" localSheetId="1">Sheet1!$AL$1718</definedName>
    <definedName name="NM_従事者_従事者40_番地" localSheetId="1">Sheet1!$U$5329</definedName>
    <definedName name="NM_従事者_従事者40_番地_変更前" localSheetId="1">Sheet1!$U$1729</definedName>
    <definedName name="NM_従事者_従事者40_郵便番号_右" localSheetId="1">Sheet1!$Z$5323</definedName>
    <definedName name="NM_従事者_従事者40_郵便番号_右_変更前" localSheetId="1">Sheet1!$Z$1723</definedName>
    <definedName name="NM_従事者_従事者40_郵便番号_左" localSheetId="1">Sheet1!$U$5323</definedName>
    <definedName name="NM_従事者_従事者40_郵便番号_左_変更前" localSheetId="1">Sheet1!$U$1723</definedName>
    <definedName name="NM_従事者_従事者41_カナ" localSheetId="1">Sheet1!$R$5356</definedName>
    <definedName name="NM_従事者_従事者41_カナ_変更前" localSheetId="1">Sheet1!$R$1756</definedName>
    <definedName name="NM_従事者_従事者41_建物名" localSheetId="1">Sheet1!$AG$5365</definedName>
    <definedName name="NM_従事者_従事者41_建物名_変更前" localSheetId="1">Sheet1!$AG$1765</definedName>
    <definedName name="NM_従事者_従事者41_市区町村" localSheetId="1">Sheet1!$U$5362</definedName>
    <definedName name="NM_従事者_従事者41_市区町村_変更前" localSheetId="1">Sheet1!$U$1762</definedName>
    <definedName name="NM_従事者_従事者41_氏名" localSheetId="1">Sheet1!$R$5353</definedName>
    <definedName name="NM_従事者_従事者41_氏名_変更前" localSheetId="1">Sheet1!$R$1753</definedName>
    <definedName name="NM_従事者_従事者41_資格" localSheetId="1">Sheet1!$AG$5348</definedName>
    <definedName name="NM_従事者_従事者41_資格_変更前" localSheetId="1">Sheet1!$AG$1748</definedName>
    <definedName name="NM_従事者_従事者41_字" localSheetId="1">Sheet1!$AG$5362</definedName>
    <definedName name="NM_従事者_従事者41_字_変更前" localSheetId="1">Sheet1!$AG$1762</definedName>
    <definedName name="NM_従事者_従事者41_就任年月日_月" localSheetId="1">Sheet1!$X$5351</definedName>
    <definedName name="NM_従事者_従事者41_就任年月日_月_変更前" localSheetId="1">Sheet1!$X$1751</definedName>
    <definedName name="NM_従事者_従事者41_就任年月日_元号" localSheetId="1">Sheet1!$S$5351</definedName>
    <definedName name="NM_従事者_従事者41_就任年月日_元号_変更前" localSheetId="1">Sheet1!$S$1751</definedName>
    <definedName name="NM_従事者_従事者41_就任年月日_日" localSheetId="1">Sheet1!$Z$5351</definedName>
    <definedName name="NM_従事者_従事者41_就任年月日_日_変更前" localSheetId="1">Sheet1!$Z$1751</definedName>
    <definedName name="NM_従事者_従事者41_就任年月日_年" localSheetId="1">Sheet1!$V$5351</definedName>
    <definedName name="NM_従事者_従事者41_就任年月日_年_変更前" localSheetId="1">Sheet1!$V$1751</definedName>
    <definedName name="NM_従事者_従事者41_週勤務時間_小数1" localSheetId="1">Sheet1!$U$5371</definedName>
    <definedName name="NM_従事者_従事者41_週勤務時間_小数1_変更前" localSheetId="1">Sheet1!$U$1771</definedName>
    <definedName name="NM_従事者_従事者41_週勤務時間_整数1" localSheetId="1">Sheet1!$R$5371</definedName>
    <definedName name="NM_従事者_従事者41_週勤務時間_整数1_変更前" localSheetId="1">Sheet1!$R$1771</definedName>
    <definedName name="NM_従事者_従事者41_週勤務時間_整数2" localSheetId="1">Sheet1!$S$5371</definedName>
    <definedName name="NM_従事者_従事者41_週勤務時間_整数2_変更前" localSheetId="1">Sheet1!$S$1771</definedName>
    <definedName name="NM_従事者_従事者41_従事者区分" localSheetId="1">Sheet1!$S$5348</definedName>
    <definedName name="NM_従事者_従事者41_従事者区分_変更前" localSheetId="1">Sheet1!$S$1748</definedName>
    <definedName name="NM_従事者_従事者41_従事者備考" localSheetId="1">Sheet1!$R$5380</definedName>
    <definedName name="NM_従事者_従事者41_従事者備考_変更前" localSheetId="1">Sheet1!$R$1780</definedName>
    <definedName name="NM_従事者_従事者41_生年月日_月" localSheetId="1">Sheet1!$X$5369</definedName>
    <definedName name="NM_従事者_従事者41_生年月日_月_変更前" localSheetId="1">Sheet1!$X$1769</definedName>
    <definedName name="NM_従事者_従事者41_生年月日_元号" localSheetId="1">Sheet1!$S$5369</definedName>
    <definedName name="NM_従事者_従事者41_生年月日_元号_変更前" localSheetId="1">Sheet1!$S$1769</definedName>
    <definedName name="NM_従事者_従事者41_生年月日_日" localSheetId="1">Sheet1!$Z$5369</definedName>
    <definedName name="NM_従事者_従事者41_生年月日_日_変更前" localSheetId="1">Sheet1!$Z$1769</definedName>
    <definedName name="NM_従事者_従事者41_生年月日_年" localSheetId="1">Sheet1!$V$5369</definedName>
    <definedName name="NM_従事者_従事者41_生年月日_年_変更前" localSheetId="1">Sheet1!$V$1769</definedName>
    <definedName name="NM_従事者_従事者41_退任年月日_月" localSheetId="1">Sheet1!$AL$5351</definedName>
    <definedName name="NM_従事者_従事者41_退任年月日_月_変更前" localSheetId="1">Sheet1!$AL$1751</definedName>
    <definedName name="NM_従事者_従事者41_退任年月日_元号" localSheetId="1">Sheet1!$AG$5351</definedName>
    <definedName name="NM_従事者_従事者41_退任年月日_元号_変更前" localSheetId="1">Sheet1!$AG$1751</definedName>
    <definedName name="NM_従事者_従事者41_退任年月日_日" localSheetId="1">Sheet1!$AN$5351</definedName>
    <definedName name="NM_従事者_従事者41_退任年月日_日_変更前" localSheetId="1">Sheet1!$AN$1751</definedName>
    <definedName name="NM_従事者_従事者41_退任年月日_年" localSheetId="1">Sheet1!$AJ$5351</definedName>
    <definedName name="NM_従事者_従事者41_退任年月日_年_変更前" localSheetId="1">Sheet1!$AJ$1751</definedName>
    <definedName name="NM_従事者_従事者41_登録年月日_月" localSheetId="1">Sheet1!$X$5378</definedName>
    <definedName name="NM_従事者_従事者41_登録年月日_月_変更前" localSheetId="1">Sheet1!$X$1778</definedName>
    <definedName name="NM_従事者_従事者41_登録年月日_元号" localSheetId="1">Sheet1!$S$5378</definedName>
    <definedName name="NM_従事者_従事者41_登録年月日_元号_変更前" localSheetId="1">Sheet1!$S$1778</definedName>
    <definedName name="NM_従事者_従事者41_登録年月日_日" localSheetId="1">Sheet1!$Z$5378</definedName>
    <definedName name="NM_従事者_従事者41_登録年月日_日_変更前" localSheetId="1">Sheet1!$Z$1778</definedName>
    <definedName name="NM_従事者_従事者41_登録年月日_年" localSheetId="1">Sheet1!$V$5378</definedName>
    <definedName name="NM_従事者_従事者41_登録年月日_年_変更前" localSheetId="1">Sheet1!$V$1778</definedName>
    <definedName name="NM_従事者_従事者41_登録販売者登録都道府県" localSheetId="1">Sheet1!$AK$5378</definedName>
    <definedName name="NM_従事者_従事者41_登録販売者登録都道府県_変更前" localSheetId="1">Sheet1!$AK$1778</definedName>
    <definedName name="NM_従事者_従事者41_登録番号1" localSheetId="1">Sheet1!$R$5374</definedName>
    <definedName name="NM_従事者_従事者41_登録番号1_変更前" localSheetId="1">Sheet1!$R$1774</definedName>
    <definedName name="NM_従事者_従事者41_登録番号2" localSheetId="1">Sheet1!$V$5374</definedName>
    <definedName name="NM_従事者_従事者41_登録番号2_変更前" localSheetId="1">Sheet1!$V$1774</definedName>
    <definedName name="NM_従事者_従事者41_登録番号3" localSheetId="1">Sheet1!$X$5374</definedName>
    <definedName name="NM_従事者_従事者41_登録番号3_変更前" localSheetId="1">Sheet1!$X$1774</definedName>
    <definedName name="NM_従事者_従事者41_都道府県" localSheetId="1">Sheet1!$AG$5359</definedName>
    <definedName name="NM_従事者_従事者41_都道府県_変更前" localSheetId="1">Sheet1!$AG$1759</definedName>
    <definedName name="NM_従事者_従事者41_当て字" localSheetId="1">Sheet1!$AL$5354</definedName>
    <definedName name="NM_従事者_従事者41_当て字_変更前" localSheetId="1">Sheet1!$AL$1754</definedName>
    <definedName name="NM_従事者_従事者41_番地" localSheetId="1">Sheet1!$U$5365</definedName>
    <definedName name="NM_従事者_従事者41_番地_変更前" localSheetId="1">Sheet1!$U$1765</definedName>
    <definedName name="NM_従事者_従事者41_郵便番号_右" localSheetId="1">Sheet1!$Z$5359</definedName>
    <definedName name="NM_従事者_従事者41_郵便番号_右_変更前" localSheetId="1">Sheet1!$Z$1759</definedName>
    <definedName name="NM_従事者_従事者41_郵便番号_左" localSheetId="1">Sheet1!$U$5359</definedName>
    <definedName name="NM_従事者_従事者41_郵便番号_左_変更前" localSheetId="1">Sheet1!$U$1759</definedName>
    <definedName name="NM_従事者_従事者42_カナ" localSheetId="1">Sheet1!$R$5392</definedName>
    <definedName name="NM_従事者_従事者42_カナ_変更前" localSheetId="1">Sheet1!$R$1792</definedName>
    <definedName name="NM_従事者_従事者42_建物名" localSheetId="1">Sheet1!$AG$5401</definedName>
    <definedName name="NM_従事者_従事者42_建物名_変更前" localSheetId="1">Sheet1!$AG$1801</definedName>
    <definedName name="NM_従事者_従事者42_市区町村" localSheetId="1">Sheet1!$U$5398</definedName>
    <definedName name="NM_従事者_従事者42_市区町村_変更前" localSheetId="1">Sheet1!$U$1798</definedName>
    <definedName name="NM_従事者_従事者42_氏名" localSheetId="1">Sheet1!$R$5389</definedName>
    <definedName name="NM_従事者_従事者42_氏名_変更前" localSheetId="1">Sheet1!$R$1789</definedName>
    <definedName name="NM_従事者_従事者42_資格" localSheetId="1">Sheet1!$AG$5384</definedName>
    <definedName name="NM_従事者_従事者42_資格_変更前" localSheetId="1">Sheet1!$AG$1784</definedName>
    <definedName name="NM_従事者_従事者42_字" localSheetId="1">Sheet1!$AG$5398</definedName>
    <definedName name="NM_従事者_従事者42_字_変更前" localSheetId="1">Sheet1!$AG$1798</definedName>
    <definedName name="NM_従事者_従事者42_就任年月日_月" localSheetId="1">Sheet1!$X$5387</definedName>
    <definedName name="NM_従事者_従事者42_就任年月日_月_変更前" localSheetId="1">Sheet1!$X$1787</definedName>
    <definedName name="NM_従事者_従事者42_就任年月日_元号" localSheetId="1">Sheet1!$S$5387</definedName>
    <definedName name="NM_従事者_従事者42_就任年月日_元号_変更前" localSheetId="1">Sheet1!$S$1787</definedName>
    <definedName name="NM_従事者_従事者42_就任年月日_日" localSheetId="1">Sheet1!$Z$5387</definedName>
    <definedName name="NM_従事者_従事者42_就任年月日_日_変更前" localSheetId="1">Sheet1!$Z$1787</definedName>
    <definedName name="NM_従事者_従事者42_就任年月日_年" localSheetId="1">Sheet1!$V$5387</definedName>
    <definedName name="NM_従事者_従事者42_就任年月日_年_変更前" localSheetId="1">Sheet1!$V$1787</definedName>
    <definedName name="NM_従事者_従事者42_週勤務時間_小数1" localSheetId="1">Sheet1!$U$5407</definedName>
    <definedName name="NM_従事者_従事者42_週勤務時間_小数1_変更前" localSheetId="1">Sheet1!$U$1807</definedName>
    <definedName name="NM_従事者_従事者42_週勤務時間_整数1" localSheetId="1">Sheet1!$R$5407</definedName>
    <definedName name="NM_従事者_従事者42_週勤務時間_整数1_変更前" localSheetId="1">Sheet1!$R$1807</definedName>
    <definedName name="NM_従事者_従事者42_週勤務時間_整数2" localSheetId="1">Sheet1!$S$5407</definedName>
    <definedName name="NM_従事者_従事者42_週勤務時間_整数2_変更前" localSheetId="1">Sheet1!$S$1807</definedName>
    <definedName name="NM_従事者_従事者42_従事者区分" localSheetId="1">Sheet1!$S$5384</definedName>
    <definedName name="NM_従事者_従事者42_従事者区分_変更前" localSheetId="1">Sheet1!$S$1784</definedName>
    <definedName name="NM_従事者_従事者42_従事者備考" localSheetId="1">Sheet1!$R$5416</definedName>
    <definedName name="NM_従事者_従事者42_従事者備考_変更前" localSheetId="1">Sheet1!$R$1816</definedName>
    <definedName name="NM_従事者_従事者42_生年月日_月" localSheetId="1">Sheet1!$X$5405</definedName>
    <definedName name="NM_従事者_従事者42_生年月日_月_変更前" localSheetId="1">Sheet1!$X$1805</definedName>
    <definedName name="NM_従事者_従事者42_生年月日_元号" localSheetId="1">Sheet1!$S$5405</definedName>
    <definedName name="NM_従事者_従事者42_生年月日_元号_変更前" localSheetId="1">Sheet1!$S$1805</definedName>
    <definedName name="NM_従事者_従事者42_生年月日_日" localSheetId="1">Sheet1!$Z$5405</definedName>
    <definedName name="NM_従事者_従事者42_生年月日_日_変更前" localSheetId="1">Sheet1!$Z$1805</definedName>
    <definedName name="NM_従事者_従事者42_生年月日_年" localSheetId="1">Sheet1!$V$5405</definedName>
    <definedName name="NM_従事者_従事者42_生年月日_年_変更前" localSheetId="1">Sheet1!$V$1805</definedName>
    <definedName name="NM_従事者_従事者42_退任年月日_月" localSheetId="1">Sheet1!$AL$5387</definedName>
    <definedName name="NM_従事者_従事者42_退任年月日_月_変更前" localSheetId="1">Sheet1!$AL$1787</definedName>
    <definedName name="NM_従事者_従事者42_退任年月日_元号" localSheetId="1">Sheet1!$AG$5387</definedName>
    <definedName name="NM_従事者_従事者42_退任年月日_元号_変更前" localSheetId="1">Sheet1!$AG$1787</definedName>
    <definedName name="NM_従事者_従事者42_退任年月日_日" localSheetId="1">Sheet1!$AN$5387</definedName>
    <definedName name="NM_従事者_従事者42_退任年月日_日_変更前" localSheetId="1">Sheet1!$AN$1787</definedName>
    <definedName name="NM_従事者_従事者42_退任年月日_年" localSheetId="1">Sheet1!$AJ$5387</definedName>
    <definedName name="NM_従事者_従事者42_退任年月日_年_変更前" localSheetId="1">Sheet1!$AJ$1787</definedName>
    <definedName name="NM_従事者_従事者42_登録年月日_月" localSheetId="1">Sheet1!$X$5414</definedName>
    <definedName name="NM_従事者_従事者42_登録年月日_月_変更前" localSheetId="1">Sheet1!$X$1814</definedName>
    <definedName name="NM_従事者_従事者42_登録年月日_元号" localSheetId="1">Sheet1!$S$5414</definedName>
    <definedName name="NM_従事者_従事者42_登録年月日_元号_変更前" localSheetId="1">Sheet1!$S$1814</definedName>
    <definedName name="NM_従事者_従事者42_登録年月日_日" localSheetId="1">Sheet1!$Z$5414</definedName>
    <definedName name="NM_従事者_従事者42_登録年月日_日_変更前" localSheetId="1">Sheet1!$Z$1814</definedName>
    <definedName name="NM_従事者_従事者42_登録年月日_年" localSheetId="1">Sheet1!$V$5414</definedName>
    <definedName name="NM_従事者_従事者42_登録年月日_年_変更前" localSheetId="1">Sheet1!$V$1814</definedName>
    <definedName name="NM_従事者_従事者42_登録販売者登録都道府県" localSheetId="1">Sheet1!$AK$5414</definedName>
    <definedName name="NM_従事者_従事者42_登録販売者登録都道府県_変更前" localSheetId="1">Sheet1!$AK$1814</definedName>
    <definedName name="NM_従事者_従事者42_登録番号1" localSheetId="1">Sheet1!$R$5410</definedName>
    <definedName name="NM_従事者_従事者42_登録番号1_変更前" localSheetId="1">Sheet1!$R$1810</definedName>
    <definedName name="NM_従事者_従事者42_登録番号2" localSheetId="1">Sheet1!$V$5410</definedName>
    <definedName name="NM_従事者_従事者42_登録番号2_変更前" localSheetId="1">Sheet1!$V$1810</definedName>
    <definedName name="NM_従事者_従事者42_登録番号3" localSheetId="1">Sheet1!$X$5410</definedName>
    <definedName name="NM_従事者_従事者42_登録番号3_変更前" localSheetId="1">Sheet1!$X$1810</definedName>
    <definedName name="NM_従事者_従事者42_都道府県" localSheetId="1">Sheet1!$AG$5395</definedName>
    <definedName name="NM_従事者_従事者42_都道府県_変更前" localSheetId="1">Sheet1!$AG$1795</definedName>
    <definedName name="NM_従事者_従事者42_当て字" localSheetId="1">Sheet1!$AL$5390</definedName>
    <definedName name="NM_従事者_従事者42_当て字_変更前" localSheetId="1">Sheet1!$AL$1790</definedName>
    <definedName name="NM_従事者_従事者42_番地" localSheetId="1">Sheet1!$U$5401</definedName>
    <definedName name="NM_従事者_従事者42_番地_変更前" localSheetId="1">Sheet1!$U$1801</definedName>
    <definedName name="NM_従事者_従事者42_郵便番号_右" localSheetId="1">Sheet1!$Z$5395</definedName>
    <definedName name="NM_従事者_従事者42_郵便番号_右_変更前" localSheetId="1">Sheet1!$Z$1795</definedName>
    <definedName name="NM_従事者_従事者42_郵便番号_左" localSheetId="1">Sheet1!$U$5395</definedName>
    <definedName name="NM_従事者_従事者42_郵便番号_左_変更前" localSheetId="1">Sheet1!$U$1795</definedName>
    <definedName name="NM_従事者_従事者43_カナ" localSheetId="1">Sheet1!$R$5428</definedName>
    <definedName name="NM_従事者_従事者43_カナ_変更前" localSheetId="1">Sheet1!$R$1828</definedName>
    <definedName name="NM_従事者_従事者43_建物名" localSheetId="1">Sheet1!$AG$5437</definedName>
    <definedName name="NM_従事者_従事者43_建物名_変更前" localSheetId="1">Sheet1!$AG$1837</definedName>
    <definedName name="NM_従事者_従事者43_市区町村" localSheetId="1">Sheet1!$U$5434</definedName>
    <definedName name="NM_従事者_従事者43_市区町村_変更前" localSheetId="1">Sheet1!$U$1834</definedName>
    <definedName name="NM_従事者_従事者43_氏名" localSheetId="1">Sheet1!$R$5425</definedName>
    <definedName name="NM_従事者_従事者43_氏名_変更前" localSheetId="1">Sheet1!$R$1825</definedName>
    <definedName name="NM_従事者_従事者43_資格" localSheetId="1">Sheet1!$AG$5420</definedName>
    <definedName name="NM_従事者_従事者43_資格_変更前" localSheetId="1">Sheet1!$AG$1820</definedName>
    <definedName name="NM_従事者_従事者43_字" localSheetId="1">Sheet1!$AG$5434</definedName>
    <definedName name="NM_従事者_従事者43_字_変更前" localSheetId="1">Sheet1!$AG$1834</definedName>
    <definedName name="NM_従事者_従事者43_就任年月日_月" localSheetId="1">Sheet1!$X$5423</definedName>
    <definedName name="NM_従事者_従事者43_就任年月日_月_変更前" localSheetId="1">Sheet1!$X$1823</definedName>
    <definedName name="NM_従事者_従事者43_就任年月日_元号" localSheetId="1">Sheet1!$S$5423</definedName>
    <definedName name="NM_従事者_従事者43_就任年月日_元号_変更前" localSheetId="1">Sheet1!$S$1823</definedName>
    <definedName name="NM_従事者_従事者43_就任年月日_日" localSheetId="1">Sheet1!$Z$5423</definedName>
    <definedName name="NM_従事者_従事者43_就任年月日_日_変更前" localSheetId="1">Sheet1!$Z$1823</definedName>
    <definedName name="NM_従事者_従事者43_就任年月日_年" localSheetId="1">Sheet1!$V$5423</definedName>
    <definedName name="NM_従事者_従事者43_就任年月日_年_変更前" localSheetId="1">Sheet1!$V$1823</definedName>
    <definedName name="NM_従事者_従事者43_週勤務時間_小数1" localSheetId="1">Sheet1!$U$5443</definedName>
    <definedName name="NM_従事者_従事者43_週勤務時間_小数1_変更前" localSheetId="1">Sheet1!$U$1843</definedName>
    <definedName name="NM_従事者_従事者43_週勤務時間_整数1" localSheetId="1">Sheet1!$R$5443</definedName>
    <definedName name="NM_従事者_従事者43_週勤務時間_整数1_変更前" localSheetId="1">Sheet1!$R$1843</definedName>
    <definedName name="NM_従事者_従事者43_週勤務時間_整数2" localSheetId="1">Sheet1!$S$5443</definedName>
    <definedName name="NM_従事者_従事者43_週勤務時間_整数2_変更前" localSheetId="1">Sheet1!$S$1843</definedName>
    <definedName name="NM_従事者_従事者43_従事者区分" localSheetId="1">Sheet1!$S$5420</definedName>
    <definedName name="NM_従事者_従事者43_従事者区分_変更前" localSheetId="1">Sheet1!$S$1820</definedName>
    <definedName name="NM_従事者_従事者43_従事者備考" localSheetId="1">Sheet1!$R$5452</definedName>
    <definedName name="NM_従事者_従事者43_従事者備考_変更前" localSheetId="1">Sheet1!$R$1852</definedName>
    <definedName name="NM_従事者_従事者43_生年月日_月" localSheetId="1">Sheet1!$X$5441</definedName>
    <definedName name="NM_従事者_従事者43_生年月日_月_変更前" localSheetId="1">Sheet1!$X$1841</definedName>
    <definedName name="NM_従事者_従事者43_生年月日_元号" localSheetId="1">Sheet1!$S$5441</definedName>
    <definedName name="NM_従事者_従事者43_生年月日_元号_変更前" localSheetId="1">Sheet1!$S$1841</definedName>
    <definedName name="NM_従事者_従事者43_生年月日_日" localSheetId="1">Sheet1!$Z$5441</definedName>
    <definedName name="NM_従事者_従事者43_生年月日_日_変更前" localSheetId="1">Sheet1!$Z$1841</definedName>
    <definedName name="NM_従事者_従事者43_生年月日_年" localSheetId="1">Sheet1!$V$5441</definedName>
    <definedName name="NM_従事者_従事者43_生年月日_年_変更前" localSheetId="1">Sheet1!$V$1841</definedName>
    <definedName name="NM_従事者_従事者43_退任年月日_月" localSheetId="1">Sheet1!$AL$5423</definedName>
    <definedName name="NM_従事者_従事者43_退任年月日_月_変更前" localSheetId="1">Sheet1!$AL$1823</definedName>
    <definedName name="NM_従事者_従事者43_退任年月日_元号" localSheetId="1">Sheet1!$AG$5423</definedName>
    <definedName name="NM_従事者_従事者43_退任年月日_元号_変更前" localSheetId="1">Sheet1!$AG$1823</definedName>
    <definedName name="NM_従事者_従事者43_退任年月日_日" localSheetId="1">Sheet1!$AN$5423</definedName>
    <definedName name="NM_従事者_従事者43_退任年月日_日_変更前" localSheetId="1">Sheet1!$AN$1823</definedName>
    <definedName name="NM_従事者_従事者43_退任年月日_年" localSheetId="1">Sheet1!$AJ$5423</definedName>
    <definedName name="NM_従事者_従事者43_退任年月日_年_変更前" localSheetId="1">Sheet1!$AJ$1823</definedName>
    <definedName name="NM_従事者_従事者43_登録年月日_月" localSheetId="1">Sheet1!$X$5450</definedName>
    <definedName name="NM_従事者_従事者43_登録年月日_月_変更前" localSheetId="1">Sheet1!$X$1850</definedName>
    <definedName name="NM_従事者_従事者43_登録年月日_元号" localSheetId="1">Sheet1!$S$5450</definedName>
    <definedName name="NM_従事者_従事者43_登録年月日_元号_変更前" localSheetId="1">Sheet1!$S$1850</definedName>
    <definedName name="NM_従事者_従事者43_登録年月日_日" localSheetId="1">Sheet1!$Z$5450</definedName>
    <definedName name="NM_従事者_従事者43_登録年月日_日_変更前" localSheetId="1">Sheet1!$Z$1850</definedName>
    <definedName name="NM_従事者_従事者43_登録年月日_年" localSheetId="1">Sheet1!$V$5450</definedName>
    <definedName name="NM_従事者_従事者43_登録年月日_年_変更前" localSheetId="1">Sheet1!$V$1850</definedName>
    <definedName name="NM_従事者_従事者43_登録販売者登録都道府県" localSheetId="1">Sheet1!$AK$5450</definedName>
    <definedName name="NM_従事者_従事者43_登録販売者登録都道府県_変更前" localSheetId="1">Sheet1!$AK$1850</definedName>
    <definedName name="NM_従事者_従事者43_登録番号1" localSheetId="1">Sheet1!$R$5446</definedName>
    <definedName name="NM_従事者_従事者43_登録番号1_変更前" localSheetId="1">Sheet1!$R$1846</definedName>
    <definedName name="NM_従事者_従事者43_登録番号2" localSheetId="1">Sheet1!$V$5446</definedName>
    <definedName name="NM_従事者_従事者43_登録番号2_変更前" localSheetId="1">Sheet1!$V$1846</definedName>
    <definedName name="NM_従事者_従事者43_登録番号3" localSheetId="1">Sheet1!$X$5446</definedName>
    <definedName name="NM_従事者_従事者43_登録番号3_変更前" localSheetId="1">Sheet1!$X$1846</definedName>
    <definedName name="NM_従事者_従事者43_都道府県" localSheetId="1">Sheet1!$AG$5431</definedName>
    <definedName name="NM_従事者_従事者43_都道府県_変更前" localSheetId="1">Sheet1!$AG$1831</definedName>
    <definedName name="NM_従事者_従事者43_当て字" localSheetId="1">Sheet1!$AL$5426</definedName>
    <definedName name="NM_従事者_従事者43_当て字_変更前" localSheetId="1">Sheet1!$AL$1826</definedName>
    <definedName name="NM_従事者_従事者43_番地" localSheetId="1">Sheet1!$U$5437</definedName>
    <definedName name="NM_従事者_従事者43_番地_変更前" localSheetId="1">Sheet1!$U$1837</definedName>
    <definedName name="NM_従事者_従事者43_郵便番号_右" localSheetId="1">Sheet1!$Z$5431</definedName>
    <definedName name="NM_従事者_従事者43_郵便番号_右_変更前" localSheetId="1">Sheet1!$Z$1831</definedName>
    <definedName name="NM_従事者_従事者43_郵便番号_左" localSheetId="1">Sheet1!$U$5431</definedName>
    <definedName name="NM_従事者_従事者43_郵便番号_左_変更前" localSheetId="1">Sheet1!$U$1831</definedName>
    <definedName name="NM_従事者_従事者44_カナ" localSheetId="1">Sheet1!$R$5464</definedName>
    <definedName name="NM_従事者_従事者44_カナ_変更前" localSheetId="1">Sheet1!$R$1864</definedName>
    <definedName name="NM_従事者_従事者44_建物名" localSheetId="1">Sheet1!$AG$5473</definedName>
    <definedName name="NM_従事者_従事者44_建物名_変更前" localSheetId="1">Sheet1!$AG$1873</definedName>
    <definedName name="NM_従事者_従事者44_市区町村" localSheetId="1">Sheet1!$U$5470</definedName>
    <definedName name="NM_従事者_従事者44_市区町村_変更前" localSheetId="1">Sheet1!$U$1870</definedName>
    <definedName name="NM_従事者_従事者44_氏名" localSheetId="1">Sheet1!$R$5461</definedName>
    <definedName name="NM_従事者_従事者44_氏名_変更前" localSheetId="1">Sheet1!$R$1861</definedName>
    <definedName name="NM_従事者_従事者44_資格" localSheetId="1">Sheet1!$AG$5456</definedName>
    <definedName name="NM_従事者_従事者44_資格_変更前" localSheetId="1">Sheet1!$AG$1856</definedName>
    <definedName name="NM_従事者_従事者44_字" localSheetId="1">Sheet1!$AG$5470</definedName>
    <definedName name="NM_従事者_従事者44_字_変更前" localSheetId="1">Sheet1!$AG$1870</definedName>
    <definedName name="NM_従事者_従事者44_就任年月日_月" localSheetId="1">Sheet1!$X$5459</definedName>
    <definedName name="NM_従事者_従事者44_就任年月日_月_変更前" localSheetId="1">Sheet1!$X$1859</definedName>
    <definedName name="NM_従事者_従事者44_就任年月日_元号" localSheetId="1">Sheet1!$S$5459</definedName>
    <definedName name="NM_従事者_従事者44_就任年月日_元号_変更前" localSheetId="1">Sheet1!$S$1859</definedName>
    <definedName name="NM_従事者_従事者44_就任年月日_日" localSheetId="1">Sheet1!$Z$5459</definedName>
    <definedName name="NM_従事者_従事者44_就任年月日_日_変更前" localSheetId="1">Sheet1!$Z$1859</definedName>
    <definedName name="NM_従事者_従事者44_就任年月日_年" localSheetId="1">Sheet1!$V$5459</definedName>
    <definedName name="NM_従事者_従事者44_就任年月日_年_変更前" localSheetId="1">Sheet1!$V$1859</definedName>
    <definedName name="NM_従事者_従事者44_週勤務時間_小数1" localSheetId="1">Sheet1!$U$5479</definedName>
    <definedName name="NM_従事者_従事者44_週勤務時間_小数1_変更前" localSheetId="1">Sheet1!$U$1879</definedName>
    <definedName name="NM_従事者_従事者44_週勤務時間_整数1" localSheetId="1">Sheet1!$R$5479</definedName>
    <definedName name="NM_従事者_従事者44_週勤務時間_整数1_変更前" localSheetId="1">Sheet1!$R$1879</definedName>
    <definedName name="NM_従事者_従事者44_週勤務時間_整数2" localSheetId="1">Sheet1!$S$5479</definedName>
    <definedName name="NM_従事者_従事者44_週勤務時間_整数2_変更前" localSheetId="1">Sheet1!$S$1879</definedName>
    <definedName name="NM_従事者_従事者44_従事者区分" localSheetId="1">Sheet1!$S$5456</definedName>
    <definedName name="NM_従事者_従事者44_従事者区分_変更前" localSheetId="1">Sheet1!$S$1856</definedName>
    <definedName name="NM_従事者_従事者44_従事者備考" localSheetId="1">Sheet1!$R$5488</definedName>
    <definedName name="NM_従事者_従事者44_従事者備考_変更前" localSheetId="1">Sheet1!$R$1888</definedName>
    <definedName name="NM_従事者_従事者44_生年月日_月" localSheetId="1">Sheet1!$X$5477</definedName>
    <definedName name="NM_従事者_従事者44_生年月日_月_変更前" localSheetId="1">Sheet1!$X$1877</definedName>
    <definedName name="NM_従事者_従事者44_生年月日_元号" localSheetId="1">Sheet1!$S$5477</definedName>
    <definedName name="NM_従事者_従事者44_生年月日_元号_変更前" localSheetId="1">Sheet1!$S$1877</definedName>
    <definedName name="NM_従事者_従事者44_生年月日_日" localSheetId="1">Sheet1!$Z$5477</definedName>
    <definedName name="NM_従事者_従事者44_生年月日_日_変更前" localSheetId="1">Sheet1!$Z$1877</definedName>
    <definedName name="NM_従事者_従事者44_生年月日_年" localSheetId="1">Sheet1!$V$5477</definedName>
    <definedName name="NM_従事者_従事者44_生年月日_年_変更前" localSheetId="1">Sheet1!$V$1877</definedName>
    <definedName name="NM_従事者_従事者44_退任年月日_月" localSheetId="1">Sheet1!$AL$5459</definedName>
    <definedName name="NM_従事者_従事者44_退任年月日_月_変更前" localSheetId="1">Sheet1!$AL$1859</definedName>
    <definedName name="NM_従事者_従事者44_退任年月日_元号" localSheetId="1">Sheet1!$AG$5459</definedName>
    <definedName name="NM_従事者_従事者44_退任年月日_元号_変更前" localSheetId="1">Sheet1!$AG$1859</definedName>
    <definedName name="NM_従事者_従事者44_退任年月日_日" localSheetId="1">Sheet1!$AN$5459</definedName>
    <definedName name="NM_従事者_従事者44_退任年月日_日_変更前" localSheetId="1">Sheet1!$AN$1859</definedName>
    <definedName name="NM_従事者_従事者44_退任年月日_年" localSheetId="1">Sheet1!$AJ$5459</definedName>
    <definedName name="NM_従事者_従事者44_退任年月日_年_変更前" localSheetId="1">Sheet1!$AJ$1859</definedName>
    <definedName name="NM_従事者_従事者44_登録年月日_月" localSheetId="1">Sheet1!$X$5486</definedName>
    <definedName name="NM_従事者_従事者44_登録年月日_月_変更前" localSheetId="1">Sheet1!$X$1886</definedName>
    <definedName name="NM_従事者_従事者44_登録年月日_元号" localSheetId="1">Sheet1!$S$5486</definedName>
    <definedName name="NM_従事者_従事者44_登録年月日_元号_変更前" localSheetId="1">Sheet1!$S$1886</definedName>
    <definedName name="NM_従事者_従事者44_登録年月日_日" localSheetId="1">Sheet1!$Z$5486</definedName>
    <definedName name="NM_従事者_従事者44_登録年月日_日_変更前" localSheetId="1">Sheet1!$Z$1886</definedName>
    <definedName name="NM_従事者_従事者44_登録年月日_年" localSheetId="1">Sheet1!$V$5486</definedName>
    <definedName name="NM_従事者_従事者44_登録年月日_年_変更前" localSheetId="1">Sheet1!$V$1886</definedName>
    <definedName name="NM_従事者_従事者44_登録販売者登録都道府県" localSheetId="1">Sheet1!$AK$5486</definedName>
    <definedName name="NM_従事者_従事者44_登録販売者登録都道府県_変更前" localSheetId="1">Sheet1!$AK$1886</definedName>
    <definedName name="NM_従事者_従事者44_登録番号1" localSheetId="1">Sheet1!$R$5482</definedName>
    <definedName name="NM_従事者_従事者44_登録番号1_変更前" localSheetId="1">Sheet1!$R$1882</definedName>
    <definedName name="NM_従事者_従事者44_登録番号2" localSheetId="1">Sheet1!$V$5482</definedName>
    <definedName name="NM_従事者_従事者44_登録番号2_変更前" localSheetId="1">Sheet1!$V$1882</definedName>
    <definedName name="NM_従事者_従事者44_登録番号3" localSheetId="1">Sheet1!$X$5482</definedName>
    <definedName name="NM_従事者_従事者44_登録番号3_変更前" localSheetId="1">Sheet1!$X$1882</definedName>
    <definedName name="NM_従事者_従事者44_都道府県" localSheetId="1">Sheet1!$AG$5467</definedName>
    <definedName name="NM_従事者_従事者44_都道府県_変更前" localSheetId="1">Sheet1!$AG$1867</definedName>
    <definedName name="NM_従事者_従事者44_当て字" localSheetId="1">Sheet1!$AL$5462</definedName>
    <definedName name="NM_従事者_従事者44_当て字_変更前" localSheetId="1">Sheet1!$AL$1862</definedName>
    <definedName name="NM_従事者_従事者44_番地" localSheetId="1">Sheet1!$U$5473</definedName>
    <definedName name="NM_従事者_従事者44_番地_変更前" localSheetId="1">Sheet1!$U$1873</definedName>
    <definedName name="NM_従事者_従事者44_郵便番号_右" localSheetId="1">Sheet1!$Z$5467</definedName>
    <definedName name="NM_従事者_従事者44_郵便番号_右_変更前" localSheetId="1">Sheet1!$Z$1867</definedName>
    <definedName name="NM_従事者_従事者44_郵便番号_左" localSheetId="1">Sheet1!$U$5467</definedName>
    <definedName name="NM_従事者_従事者44_郵便番号_左_変更前" localSheetId="1">Sheet1!$U$1867</definedName>
    <definedName name="NM_従事者_従事者45_カナ" localSheetId="1">Sheet1!$R$5500</definedName>
    <definedName name="NM_従事者_従事者45_カナ_変更前" localSheetId="1">Sheet1!$R$1900</definedName>
    <definedName name="NM_従事者_従事者45_建物名" localSheetId="1">Sheet1!$AG$5509</definedName>
    <definedName name="NM_従事者_従事者45_建物名_変更前" localSheetId="1">Sheet1!$AG$1909</definedName>
    <definedName name="NM_従事者_従事者45_市区町村" localSheetId="1">Sheet1!$U$5506</definedName>
    <definedName name="NM_従事者_従事者45_市区町村_変更前" localSheetId="1">Sheet1!$U$1906</definedName>
    <definedName name="NM_従事者_従事者45_氏名" localSheetId="1">Sheet1!$R$5497</definedName>
    <definedName name="NM_従事者_従事者45_氏名_変更前" localSheetId="1">Sheet1!$R$1897</definedName>
    <definedName name="NM_従事者_従事者45_資格" localSheetId="1">Sheet1!$AG$5492</definedName>
    <definedName name="NM_従事者_従事者45_資格_変更前" localSheetId="1">Sheet1!$AG$1892</definedName>
    <definedName name="NM_従事者_従事者45_字" localSheetId="1">Sheet1!$AG$5506</definedName>
    <definedName name="NM_従事者_従事者45_字_変更前" localSheetId="1">Sheet1!$AG$1906</definedName>
    <definedName name="NM_従事者_従事者45_就任年月日_月" localSheetId="1">Sheet1!$X$5495</definedName>
    <definedName name="NM_従事者_従事者45_就任年月日_月_変更前" localSheetId="1">Sheet1!$X$1895</definedName>
    <definedName name="NM_従事者_従事者45_就任年月日_元号" localSheetId="1">Sheet1!$S$5495</definedName>
    <definedName name="NM_従事者_従事者45_就任年月日_元号_変更前" localSheetId="1">Sheet1!$S$1895</definedName>
    <definedName name="NM_従事者_従事者45_就任年月日_日" localSheetId="1">Sheet1!$Z$5495</definedName>
    <definedName name="NM_従事者_従事者45_就任年月日_日_変更前" localSheetId="1">Sheet1!$Z$1895</definedName>
    <definedName name="NM_従事者_従事者45_就任年月日_年" localSheetId="1">Sheet1!$V$5495</definedName>
    <definedName name="NM_従事者_従事者45_就任年月日_年_変更前" localSheetId="1">Sheet1!$V$1895</definedName>
    <definedName name="NM_従事者_従事者45_週勤務時間_小数1" localSheetId="1">Sheet1!$U$5515</definedName>
    <definedName name="NM_従事者_従事者45_週勤務時間_小数1_変更前" localSheetId="1">Sheet1!$U$1915</definedName>
    <definedName name="NM_従事者_従事者45_週勤務時間_整数1" localSheetId="1">Sheet1!$R$5515</definedName>
    <definedName name="NM_従事者_従事者45_週勤務時間_整数1_変更前" localSheetId="1">Sheet1!$R$1915</definedName>
    <definedName name="NM_従事者_従事者45_週勤務時間_整数2" localSheetId="1">Sheet1!$S$5515</definedName>
    <definedName name="NM_従事者_従事者45_週勤務時間_整数2_変更前" localSheetId="1">Sheet1!$S$1915</definedName>
    <definedName name="NM_従事者_従事者45_従事者区分" localSheetId="1">Sheet1!$S$5492</definedName>
    <definedName name="NM_従事者_従事者45_従事者区分_変更前" localSheetId="1">Sheet1!$S$1892</definedName>
    <definedName name="NM_従事者_従事者45_従事者備考" localSheetId="1">Sheet1!$R$5524</definedName>
    <definedName name="NM_従事者_従事者45_従事者備考_変更前" localSheetId="1">Sheet1!$R$1924</definedName>
    <definedName name="NM_従事者_従事者45_生年月日_月" localSheetId="1">Sheet1!$X$5513</definedName>
    <definedName name="NM_従事者_従事者45_生年月日_月_変更前" localSheetId="1">Sheet1!$X$1913</definedName>
    <definedName name="NM_従事者_従事者45_生年月日_元号" localSheetId="1">Sheet1!$S$5513</definedName>
    <definedName name="NM_従事者_従事者45_生年月日_元号_変更前" localSheetId="1">Sheet1!$S$1913</definedName>
    <definedName name="NM_従事者_従事者45_生年月日_日" localSheetId="1">Sheet1!$Z$5513</definedName>
    <definedName name="NM_従事者_従事者45_生年月日_日_変更前" localSheetId="1">Sheet1!$Z$1913</definedName>
    <definedName name="NM_従事者_従事者45_生年月日_年" localSheetId="1">Sheet1!$V$5513</definedName>
    <definedName name="NM_従事者_従事者45_生年月日_年_変更前" localSheetId="1">Sheet1!$V$1913</definedName>
    <definedName name="NM_従事者_従事者45_退任年月日_月" localSheetId="1">Sheet1!$AL$5495</definedName>
    <definedName name="NM_従事者_従事者45_退任年月日_月_変更前" localSheetId="1">Sheet1!$AL$1895</definedName>
    <definedName name="NM_従事者_従事者45_退任年月日_元号" localSheetId="1">Sheet1!$AG$5495</definedName>
    <definedName name="NM_従事者_従事者45_退任年月日_元号_変更前" localSheetId="1">Sheet1!$AG$1895</definedName>
    <definedName name="NM_従事者_従事者45_退任年月日_日" localSheetId="1">Sheet1!$AN$5495</definedName>
    <definedName name="NM_従事者_従事者45_退任年月日_日_変更前" localSheetId="1">Sheet1!$AN$1895</definedName>
    <definedName name="NM_従事者_従事者45_退任年月日_年" localSheetId="1">Sheet1!$AJ$5495</definedName>
    <definedName name="NM_従事者_従事者45_退任年月日_年_変更前" localSheetId="1">Sheet1!$AJ$1895</definedName>
    <definedName name="NM_従事者_従事者45_登録年月日_月" localSheetId="1">Sheet1!$X$5522</definedName>
    <definedName name="NM_従事者_従事者45_登録年月日_月_変更前" localSheetId="1">Sheet1!$X$1922</definedName>
    <definedName name="NM_従事者_従事者45_登録年月日_元号" localSheetId="1">Sheet1!$S$5522</definedName>
    <definedName name="NM_従事者_従事者45_登録年月日_元号_変更前" localSheetId="1">Sheet1!$S$1922</definedName>
    <definedName name="NM_従事者_従事者45_登録年月日_日" localSheetId="1">Sheet1!$Z$5522</definedName>
    <definedName name="NM_従事者_従事者45_登録年月日_日_変更前" localSheetId="1">Sheet1!$Z$1922</definedName>
    <definedName name="NM_従事者_従事者45_登録年月日_年" localSheetId="1">Sheet1!$V$5522</definedName>
    <definedName name="NM_従事者_従事者45_登録年月日_年_変更前" localSheetId="1">Sheet1!$V$1922</definedName>
    <definedName name="NM_従事者_従事者45_登録販売者登録都道府県" localSheetId="1">Sheet1!$AK$5522</definedName>
    <definedName name="NM_従事者_従事者45_登録販売者登録都道府県_変更前" localSheetId="1">Sheet1!$AK$1922</definedName>
    <definedName name="NM_従事者_従事者45_登録番号1" localSheetId="1">Sheet1!$R$5518</definedName>
    <definedName name="NM_従事者_従事者45_登録番号1_変更前" localSheetId="1">Sheet1!$R$1918</definedName>
    <definedName name="NM_従事者_従事者45_登録番号2" localSheetId="1">Sheet1!$V$5518</definedName>
    <definedName name="NM_従事者_従事者45_登録番号2_変更前" localSheetId="1">Sheet1!$V$1918</definedName>
    <definedName name="NM_従事者_従事者45_登録番号3" localSheetId="1">Sheet1!$X$5518</definedName>
    <definedName name="NM_従事者_従事者45_登録番号3_変更前" localSheetId="1">Sheet1!$X$1918</definedName>
    <definedName name="NM_従事者_従事者45_都道府県" localSheetId="1">Sheet1!$AG$5503</definedName>
    <definedName name="NM_従事者_従事者45_都道府県_変更前" localSheetId="1">Sheet1!$AG$1903</definedName>
    <definedName name="NM_従事者_従事者45_当て字" localSheetId="1">Sheet1!$AL$5498</definedName>
    <definedName name="NM_従事者_従事者45_当て字_変更前" localSheetId="1">Sheet1!$AL$1898</definedName>
    <definedName name="NM_従事者_従事者45_番地" localSheetId="1">Sheet1!$U$5509</definedName>
    <definedName name="NM_従事者_従事者45_番地_変更前" localSheetId="1">Sheet1!$U$1909</definedName>
    <definedName name="NM_従事者_従事者45_郵便番号_右" localSheetId="1">Sheet1!$Z$5503</definedName>
    <definedName name="NM_従事者_従事者45_郵便番号_右_変更前" localSheetId="1">Sheet1!$Z$1903</definedName>
    <definedName name="NM_従事者_従事者45_郵便番号_左" localSheetId="1">Sheet1!$U$5503</definedName>
    <definedName name="NM_従事者_従事者45_郵便番号_左_変更前" localSheetId="1">Sheet1!$U$1903</definedName>
    <definedName name="NM_従事者_従事者46_カナ" localSheetId="1">Sheet1!$R$5536</definedName>
    <definedName name="NM_従事者_従事者46_カナ_変更前" localSheetId="1">Sheet1!$R$1936</definedName>
    <definedName name="NM_従事者_従事者46_建物名" localSheetId="1">Sheet1!$AG$5545</definedName>
    <definedName name="NM_従事者_従事者46_建物名_変更前" localSheetId="1">Sheet1!$AG$1945</definedName>
    <definedName name="NM_従事者_従事者46_市区町村" localSheetId="1">Sheet1!$U$5542</definedName>
    <definedName name="NM_従事者_従事者46_市区町村_変更前" localSheetId="1">Sheet1!$U$1942</definedName>
    <definedName name="NM_従事者_従事者46_氏名" localSheetId="1">Sheet1!$R$5533</definedName>
    <definedName name="NM_従事者_従事者46_氏名_変更前" localSheetId="1">Sheet1!$R$1933</definedName>
    <definedName name="NM_従事者_従事者46_資格" localSheetId="1">Sheet1!$AG$5528</definedName>
    <definedName name="NM_従事者_従事者46_資格_変更前" localSheetId="1">Sheet1!$AG$1928</definedName>
    <definedName name="NM_従事者_従事者46_字" localSheetId="1">Sheet1!$AG$5542</definedName>
    <definedName name="NM_従事者_従事者46_字_変更前" localSheetId="1">Sheet1!$AG$1942</definedName>
    <definedName name="NM_従事者_従事者46_就任年月日_月" localSheetId="1">Sheet1!$X$5531</definedName>
    <definedName name="NM_従事者_従事者46_就任年月日_月_変更前" localSheetId="1">Sheet1!$X$1931</definedName>
    <definedName name="NM_従事者_従事者46_就任年月日_元号" localSheetId="1">Sheet1!$S$5531</definedName>
    <definedName name="NM_従事者_従事者46_就任年月日_元号_変更前" localSheetId="1">Sheet1!$S$1931</definedName>
    <definedName name="NM_従事者_従事者46_就任年月日_日" localSheetId="1">Sheet1!$Z$5531</definedName>
    <definedName name="NM_従事者_従事者46_就任年月日_日_変更前" localSheetId="1">Sheet1!$Z$1931</definedName>
    <definedName name="NM_従事者_従事者46_就任年月日_年" localSheetId="1">Sheet1!$V$5531</definedName>
    <definedName name="NM_従事者_従事者46_就任年月日_年_変更前" localSheetId="1">Sheet1!$V$1931</definedName>
    <definedName name="NM_従事者_従事者46_週勤務時間_小数1" localSheetId="1">Sheet1!$U$5551</definedName>
    <definedName name="NM_従事者_従事者46_週勤務時間_小数1_変更前" localSheetId="1">Sheet1!$U$1951</definedName>
    <definedName name="NM_従事者_従事者46_週勤務時間_整数1" localSheetId="1">Sheet1!$R$5551</definedName>
    <definedName name="NM_従事者_従事者46_週勤務時間_整数1_変更前" localSheetId="1">Sheet1!$R$1951</definedName>
    <definedName name="NM_従事者_従事者46_週勤務時間_整数2" localSheetId="1">Sheet1!$S$5551</definedName>
    <definedName name="NM_従事者_従事者46_週勤務時間_整数2_変更前" localSheetId="1">Sheet1!$S$1951</definedName>
    <definedName name="NM_従事者_従事者46_従事者区分" localSheetId="1">Sheet1!$S$5528</definedName>
    <definedName name="NM_従事者_従事者46_従事者区分_変更前" localSheetId="1">Sheet1!$S$1928</definedName>
    <definedName name="NM_従事者_従事者46_従事者備考" localSheetId="1">Sheet1!$R$5560</definedName>
    <definedName name="NM_従事者_従事者46_従事者備考_変更前" localSheetId="1">Sheet1!$R$1960</definedName>
    <definedName name="NM_従事者_従事者46_生年月日_月" localSheetId="1">Sheet1!$X$5549</definedName>
    <definedName name="NM_従事者_従事者46_生年月日_月_変更前" localSheetId="1">Sheet1!$X$1949</definedName>
    <definedName name="NM_従事者_従事者46_生年月日_元号" localSheetId="1">Sheet1!$S$5549</definedName>
    <definedName name="NM_従事者_従事者46_生年月日_元号_変更前" localSheetId="1">Sheet1!$S$1949</definedName>
    <definedName name="NM_従事者_従事者46_生年月日_日" localSheetId="1">Sheet1!$Z$5549</definedName>
    <definedName name="NM_従事者_従事者46_生年月日_日_変更前" localSheetId="1">Sheet1!$Z$1949</definedName>
    <definedName name="NM_従事者_従事者46_生年月日_年" localSheetId="1">Sheet1!$V$5549</definedName>
    <definedName name="NM_従事者_従事者46_生年月日_年_変更前" localSheetId="1">Sheet1!$V$1949</definedName>
    <definedName name="NM_従事者_従事者46_退任年月日_月" localSheetId="1">Sheet1!$AL$5531</definedName>
    <definedName name="NM_従事者_従事者46_退任年月日_月_変更前" localSheetId="1">Sheet1!$AL$1931</definedName>
    <definedName name="NM_従事者_従事者46_退任年月日_元号" localSheetId="1">Sheet1!$AG$5531</definedName>
    <definedName name="NM_従事者_従事者46_退任年月日_元号_変更前" localSheetId="1">Sheet1!$AG$1931</definedName>
    <definedName name="NM_従事者_従事者46_退任年月日_日" localSheetId="1">Sheet1!$AN$5531</definedName>
    <definedName name="NM_従事者_従事者46_退任年月日_日_変更前" localSheetId="1">Sheet1!$AN$1931</definedName>
    <definedName name="NM_従事者_従事者46_退任年月日_年" localSheetId="1">Sheet1!$AJ$5531</definedName>
    <definedName name="NM_従事者_従事者46_退任年月日_年_変更前" localSheetId="1">Sheet1!$AJ$1931</definedName>
    <definedName name="NM_従事者_従事者46_登録年月日_月" localSheetId="1">Sheet1!$X$5558</definedName>
    <definedName name="NM_従事者_従事者46_登録年月日_月_変更前" localSheetId="1">Sheet1!$X$1958</definedName>
    <definedName name="NM_従事者_従事者46_登録年月日_元号" localSheetId="1">Sheet1!$S$5558</definedName>
    <definedName name="NM_従事者_従事者46_登録年月日_元号_変更前" localSheetId="1">Sheet1!$S$1958</definedName>
    <definedName name="NM_従事者_従事者46_登録年月日_日" localSheetId="1">Sheet1!$Z$5558</definedName>
    <definedName name="NM_従事者_従事者46_登録年月日_日_変更前" localSheetId="1">Sheet1!$Z$1958</definedName>
    <definedName name="NM_従事者_従事者46_登録年月日_年" localSheetId="1">Sheet1!$V$5558</definedName>
    <definedName name="NM_従事者_従事者46_登録年月日_年_変更前" localSheetId="1">Sheet1!$V$1958</definedName>
    <definedName name="NM_従事者_従事者46_登録販売者登録都道府県" localSheetId="1">Sheet1!$AK$5558</definedName>
    <definedName name="NM_従事者_従事者46_登録販売者登録都道府県_変更前" localSheetId="1">Sheet1!$AK$1958</definedName>
    <definedName name="NM_従事者_従事者46_登録番号1" localSheetId="1">Sheet1!$R$5554</definedName>
    <definedName name="NM_従事者_従事者46_登録番号1_変更前" localSheetId="1">Sheet1!$R$1954</definedName>
    <definedName name="NM_従事者_従事者46_登録番号2" localSheetId="1">Sheet1!$V$5554</definedName>
    <definedName name="NM_従事者_従事者46_登録番号2_変更前" localSheetId="1">Sheet1!$V$1954</definedName>
    <definedName name="NM_従事者_従事者46_登録番号3" localSheetId="1">Sheet1!$X$5554</definedName>
    <definedName name="NM_従事者_従事者46_登録番号3_変更前" localSheetId="1">Sheet1!$X$1954</definedName>
    <definedName name="NM_従事者_従事者46_都道府県" localSheetId="1">Sheet1!$AG$5539</definedName>
    <definedName name="NM_従事者_従事者46_都道府県_変更前" localSheetId="1">Sheet1!$AG$1939</definedName>
    <definedName name="NM_従事者_従事者46_当て字" localSheetId="1">Sheet1!$AL$5534</definedName>
    <definedName name="NM_従事者_従事者46_当て字_変更前" localSheetId="1">Sheet1!$AL$1934</definedName>
    <definedName name="NM_従事者_従事者46_番地" localSheetId="1">Sheet1!$U$5545</definedName>
    <definedName name="NM_従事者_従事者46_番地_変更前" localSheetId="1">Sheet1!$U$1945</definedName>
    <definedName name="NM_従事者_従事者46_郵便番号_右" localSheetId="1">Sheet1!$Z$5539</definedName>
    <definedName name="NM_従事者_従事者46_郵便番号_右_変更前" localSheetId="1">Sheet1!$Z$1939</definedName>
    <definedName name="NM_従事者_従事者46_郵便番号_左" localSheetId="1">Sheet1!$U$5539</definedName>
    <definedName name="NM_従事者_従事者46_郵便番号_左_変更前" localSheetId="1">Sheet1!$U$1939</definedName>
    <definedName name="NM_従事者_従事者47_カナ" localSheetId="1">Sheet1!$R$5572</definedName>
    <definedName name="NM_従事者_従事者47_カナ_変更前" localSheetId="1">Sheet1!$R$1972</definedName>
    <definedName name="NM_従事者_従事者47_建物名" localSheetId="1">Sheet1!$AG$5581</definedName>
    <definedName name="NM_従事者_従事者47_建物名_変更前" localSheetId="1">Sheet1!$AG$1981</definedName>
    <definedName name="NM_従事者_従事者47_市区町村" localSheetId="1">Sheet1!$U$5578</definedName>
    <definedName name="NM_従事者_従事者47_市区町村_変更前" localSheetId="1">Sheet1!$U$1978</definedName>
    <definedName name="NM_従事者_従事者47_氏名" localSheetId="1">Sheet1!$R$5569</definedName>
    <definedName name="NM_従事者_従事者47_氏名_変更前" localSheetId="1">Sheet1!$R$1969</definedName>
    <definedName name="NM_従事者_従事者47_資格" localSheetId="1">Sheet1!$AG$5564</definedName>
    <definedName name="NM_従事者_従事者47_資格_変更前" localSheetId="1">Sheet1!$AG$1964</definedName>
    <definedName name="NM_従事者_従事者47_字" localSheetId="1">Sheet1!$AG$5578</definedName>
    <definedName name="NM_従事者_従事者47_字_変更前" localSheetId="1">Sheet1!$AG$1978</definedName>
    <definedName name="NM_従事者_従事者47_就任年月日_月" localSheetId="1">Sheet1!$X$5567</definedName>
    <definedName name="NM_従事者_従事者47_就任年月日_月_変更前" localSheetId="1">Sheet1!$X$1967</definedName>
    <definedName name="NM_従事者_従事者47_就任年月日_元号" localSheetId="1">Sheet1!$S$5567</definedName>
    <definedName name="NM_従事者_従事者47_就任年月日_元号_変更前" localSheetId="1">Sheet1!$S$1967</definedName>
    <definedName name="NM_従事者_従事者47_就任年月日_日" localSheetId="1">Sheet1!$Z$5567</definedName>
    <definedName name="NM_従事者_従事者47_就任年月日_日_変更前" localSheetId="1">Sheet1!$Z$1967</definedName>
    <definedName name="NM_従事者_従事者47_就任年月日_年" localSheetId="1">Sheet1!$V$5567</definedName>
    <definedName name="NM_従事者_従事者47_就任年月日_年_変更前" localSheetId="1">Sheet1!$V$1967</definedName>
    <definedName name="NM_従事者_従事者47_週勤務時間_小数1" localSheetId="1">Sheet1!$U$5587</definedName>
    <definedName name="NM_従事者_従事者47_週勤務時間_小数1_変更前" localSheetId="1">Sheet1!$U$1987</definedName>
    <definedName name="NM_従事者_従事者47_週勤務時間_整数1" localSheetId="1">Sheet1!$R$5587</definedName>
    <definedName name="NM_従事者_従事者47_週勤務時間_整数1_変更前" localSheetId="1">Sheet1!$R$1987</definedName>
    <definedName name="NM_従事者_従事者47_週勤務時間_整数2" localSheetId="1">Sheet1!$S$5587</definedName>
    <definedName name="NM_従事者_従事者47_週勤務時間_整数2_変更前" localSheetId="1">Sheet1!$S$1987</definedName>
    <definedName name="NM_従事者_従事者47_従事者区分" localSheetId="1">Sheet1!$S$5564</definedName>
    <definedName name="NM_従事者_従事者47_従事者区分_変更前" localSheetId="1">Sheet1!$S$1964</definedName>
    <definedName name="NM_従事者_従事者47_従事者備考" localSheetId="1">Sheet1!$R$5596</definedName>
    <definedName name="NM_従事者_従事者47_従事者備考_変更前" localSheetId="1">Sheet1!$R$1996</definedName>
    <definedName name="NM_従事者_従事者47_生年月日_月" localSheetId="1">Sheet1!$X$5585</definedName>
    <definedName name="NM_従事者_従事者47_生年月日_月_変更前" localSheetId="1">Sheet1!$X$1985</definedName>
    <definedName name="NM_従事者_従事者47_生年月日_元号" localSheetId="1">Sheet1!$S$5585</definedName>
    <definedName name="NM_従事者_従事者47_生年月日_元号_変更前" localSheetId="1">Sheet1!$S$1985</definedName>
    <definedName name="NM_従事者_従事者47_生年月日_日" localSheetId="1">Sheet1!$Z$5585</definedName>
    <definedName name="NM_従事者_従事者47_生年月日_日_変更前" localSheetId="1">Sheet1!$Z$1985</definedName>
    <definedName name="NM_従事者_従事者47_生年月日_年" localSheetId="1">Sheet1!$V$5585</definedName>
    <definedName name="NM_従事者_従事者47_生年月日_年_変更前" localSheetId="1">Sheet1!$V$1985</definedName>
    <definedName name="NM_従事者_従事者47_退任年月日_月" localSheetId="1">Sheet1!$AL$5567</definedName>
    <definedName name="NM_従事者_従事者47_退任年月日_月_変更前" localSheetId="1">Sheet1!$AL$1967</definedName>
    <definedName name="NM_従事者_従事者47_退任年月日_元号" localSheetId="1">Sheet1!$AG$5567</definedName>
    <definedName name="NM_従事者_従事者47_退任年月日_元号_変更前" localSheetId="1">Sheet1!$AG$1967</definedName>
    <definedName name="NM_従事者_従事者47_退任年月日_日" localSheetId="1">Sheet1!$AN$5567</definedName>
    <definedName name="NM_従事者_従事者47_退任年月日_日_変更前" localSheetId="1">Sheet1!$AN$1967</definedName>
    <definedName name="NM_従事者_従事者47_退任年月日_年" localSheetId="1">Sheet1!$AJ$5567</definedName>
    <definedName name="NM_従事者_従事者47_退任年月日_年_変更前" localSheetId="1">Sheet1!$AJ$1967</definedName>
    <definedName name="NM_従事者_従事者47_登録年月日_月" localSheetId="1">Sheet1!$X$5594</definedName>
    <definedName name="NM_従事者_従事者47_登録年月日_月_変更前" localSheetId="1">Sheet1!$X$1994</definedName>
    <definedName name="NM_従事者_従事者47_登録年月日_元号" localSheetId="1">Sheet1!$S$5594</definedName>
    <definedName name="NM_従事者_従事者47_登録年月日_元号_変更前" localSheetId="1">Sheet1!$S$1994</definedName>
    <definedName name="NM_従事者_従事者47_登録年月日_日" localSheetId="1">Sheet1!$Z$5594</definedName>
    <definedName name="NM_従事者_従事者47_登録年月日_日_変更前" localSheetId="1">Sheet1!$Z$1994</definedName>
    <definedName name="NM_従事者_従事者47_登録年月日_年" localSheetId="1">Sheet1!$V$5594</definedName>
    <definedName name="NM_従事者_従事者47_登録年月日_年_変更前" localSheetId="1">Sheet1!$V$1994</definedName>
    <definedName name="NM_従事者_従事者47_登録販売者登録都道府県" localSheetId="1">Sheet1!$AK$5594</definedName>
    <definedName name="NM_従事者_従事者47_登録販売者登録都道府県_変更前" localSheetId="1">Sheet1!$AK$1994</definedName>
    <definedName name="NM_従事者_従事者47_登録番号1" localSheetId="1">Sheet1!$R$5590</definedName>
    <definedName name="NM_従事者_従事者47_登録番号1_変更前" localSheetId="1">Sheet1!$R$1990</definedName>
    <definedName name="NM_従事者_従事者47_登録番号2" localSheetId="1">Sheet1!$V$5590</definedName>
    <definedName name="NM_従事者_従事者47_登録番号2_変更前" localSheetId="1">Sheet1!$V$1990</definedName>
    <definedName name="NM_従事者_従事者47_登録番号3" localSheetId="1">Sheet1!$X$5590</definedName>
    <definedName name="NM_従事者_従事者47_登録番号3_変更前" localSheetId="1">Sheet1!$X$1990</definedName>
    <definedName name="NM_従事者_従事者47_都道府県" localSheetId="1">Sheet1!$AG$5575</definedName>
    <definedName name="NM_従事者_従事者47_都道府県_変更前" localSheetId="1">Sheet1!$AG$1975</definedName>
    <definedName name="NM_従事者_従事者47_当て字" localSheetId="1">Sheet1!$AL$5570</definedName>
    <definedName name="NM_従事者_従事者47_当て字_変更前" localSheetId="1">Sheet1!$AL$1970</definedName>
    <definedName name="NM_従事者_従事者47_番地" localSheetId="1">Sheet1!$U$5581</definedName>
    <definedName name="NM_従事者_従事者47_番地_変更前" localSheetId="1">Sheet1!$U$1981</definedName>
    <definedName name="NM_従事者_従事者47_郵便番号_右" localSheetId="1">Sheet1!$Z$5575</definedName>
    <definedName name="NM_従事者_従事者47_郵便番号_右_変更前" localSheetId="1">Sheet1!$Z$1975</definedName>
    <definedName name="NM_従事者_従事者47_郵便番号_左" localSheetId="1">Sheet1!$U$5575</definedName>
    <definedName name="NM_従事者_従事者47_郵便番号_左_変更前" localSheetId="1">Sheet1!$U$1975</definedName>
    <definedName name="NM_従事者_従事者48_カナ" localSheetId="1">Sheet1!$R$5608</definedName>
    <definedName name="NM_従事者_従事者48_カナ_変更前" localSheetId="1">Sheet1!$R$2008</definedName>
    <definedName name="NM_従事者_従事者48_建物名" localSheetId="1">Sheet1!$AG$5617</definedName>
    <definedName name="NM_従事者_従事者48_建物名_変更前" localSheetId="1">Sheet1!$AG$2017</definedName>
    <definedName name="NM_従事者_従事者48_市区町村" localSheetId="1">Sheet1!$U$5614</definedName>
    <definedName name="NM_従事者_従事者48_市区町村_変更前" localSheetId="1">Sheet1!$U$2014</definedName>
    <definedName name="NM_従事者_従事者48_氏名" localSheetId="1">Sheet1!$R$5605</definedName>
    <definedName name="NM_従事者_従事者48_氏名_変更前" localSheetId="1">Sheet1!$R$2005</definedName>
    <definedName name="NM_従事者_従事者48_資格" localSheetId="1">Sheet1!$AG$5600</definedName>
    <definedName name="NM_従事者_従事者48_資格_変更前" localSheetId="1">Sheet1!$AG$2000</definedName>
    <definedName name="NM_従事者_従事者48_字" localSheetId="1">Sheet1!$AG$5614</definedName>
    <definedName name="NM_従事者_従事者48_字_変更前" localSheetId="1">Sheet1!$AG$2014</definedName>
    <definedName name="NM_従事者_従事者48_就任年月日_月" localSheetId="1">Sheet1!$X$5603</definedName>
    <definedName name="NM_従事者_従事者48_就任年月日_月_変更前" localSheetId="1">Sheet1!$X$2003</definedName>
    <definedName name="NM_従事者_従事者48_就任年月日_元号" localSheetId="1">Sheet1!$S$5603</definedName>
    <definedName name="NM_従事者_従事者48_就任年月日_元号_変更前" localSheetId="1">Sheet1!$S$2003</definedName>
    <definedName name="NM_従事者_従事者48_就任年月日_日" localSheetId="1">Sheet1!$Z$5603</definedName>
    <definedName name="NM_従事者_従事者48_就任年月日_日_変更前" localSheetId="1">Sheet1!$Z$2003</definedName>
    <definedName name="NM_従事者_従事者48_就任年月日_年" localSheetId="1">Sheet1!$V$5603</definedName>
    <definedName name="NM_従事者_従事者48_就任年月日_年_変更前" localSheetId="1">Sheet1!$V$2003</definedName>
    <definedName name="NM_従事者_従事者48_週勤務時間_小数1" localSheetId="1">Sheet1!$U$5623</definedName>
    <definedName name="NM_従事者_従事者48_週勤務時間_小数1_変更前" localSheetId="1">Sheet1!$U$2023</definedName>
    <definedName name="NM_従事者_従事者48_週勤務時間_整数1" localSheetId="1">Sheet1!$R$5623</definedName>
    <definedName name="NM_従事者_従事者48_週勤務時間_整数1_変更前" localSheetId="1">Sheet1!$R$2023</definedName>
    <definedName name="NM_従事者_従事者48_週勤務時間_整数2" localSheetId="1">Sheet1!$S$5623</definedName>
    <definedName name="NM_従事者_従事者48_週勤務時間_整数2_変更前" localSheetId="1">Sheet1!$S$2023</definedName>
    <definedName name="NM_従事者_従事者48_従事者区分" localSheetId="1">Sheet1!$S$5600</definedName>
    <definedName name="NM_従事者_従事者48_従事者区分_変更前" localSheetId="1">Sheet1!$S$2000</definedName>
    <definedName name="NM_従事者_従事者48_従事者備考" localSheetId="1">Sheet1!$R$5632</definedName>
    <definedName name="NM_従事者_従事者48_従事者備考_変更前" localSheetId="1">Sheet1!$R$2032</definedName>
    <definedName name="NM_従事者_従事者48_生年月日_月" localSheetId="1">Sheet1!$X$5621</definedName>
    <definedName name="NM_従事者_従事者48_生年月日_月_変更前" localSheetId="1">Sheet1!$X$2021</definedName>
    <definedName name="NM_従事者_従事者48_生年月日_元号" localSheetId="1">Sheet1!$S$5621</definedName>
    <definedName name="NM_従事者_従事者48_生年月日_元号_変更前" localSheetId="1">Sheet1!$S$2021</definedName>
    <definedName name="NM_従事者_従事者48_生年月日_日" localSheetId="1">Sheet1!$Z$5621</definedName>
    <definedName name="NM_従事者_従事者48_生年月日_日_変更前" localSheetId="1">Sheet1!$Z$2021</definedName>
    <definedName name="NM_従事者_従事者48_生年月日_年" localSheetId="1">Sheet1!$V$5621</definedName>
    <definedName name="NM_従事者_従事者48_生年月日_年_変更前" localSheetId="1">Sheet1!$V$2021</definedName>
    <definedName name="NM_従事者_従事者48_退任年月日_月" localSheetId="1">Sheet1!$AL$5603</definedName>
    <definedName name="NM_従事者_従事者48_退任年月日_月_変更前" localSheetId="1">Sheet1!$AL$2003</definedName>
    <definedName name="NM_従事者_従事者48_退任年月日_元号" localSheetId="1">Sheet1!$AG$5603</definedName>
    <definedName name="NM_従事者_従事者48_退任年月日_元号_変更前" localSheetId="1">Sheet1!$AG$2003</definedName>
    <definedName name="NM_従事者_従事者48_退任年月日_日" localSheetId="1">Sheet1!$AN$5603</definedName>
    <definedName name="NM_従事者_従事者48_退任年月日_日_変更前" localSheetId="1">Sheet1!$AN$2003</definedName>
    <definedName name="NM_従事者_従事者48_退任年月日_年" localSheetId="1">Sheet1!$AJ$5603</definedName>
    <definedName name="NM_従事者_従事者48_退任年月日_年_変更前" localSheetId="1">Sheet1!$AJ$2003</definedName>
    <definedName name="NM_従事者_従事者48_登録年月日_月" localSheetId="1">Sheet1!$X$5630</definedName>
    <definedName name="NM_従事者_従事者48_登録年月日_月_変更前" localSheetId="1">Sheet1!$X$2030</definedName>
    <definedName name="NM_従事者_従事者48_登録年月日_元号" localSheetId="1">Sheet1!$S$5630</definedName>
    <definedName name="NM_従事者_従事者48_登録年月日_元号_変更前" localSheetId="1">Sheet1!$S$2030</definedName>
    <definedName name="NM_従事者_従事者48_登録年月日_日" localSheetId="1">Sheet1!$Z$5630</definedName>
    <definedName name="NM_従事者_従事者48_登録年月日_日_変更前" localSheetId="1">Sheet1!$Z$2030</definedName>
    <definedName name="NM_従事者_従事者48_登録年月日_年" localSheetId="1">Sheet1!$V$5630</definedName>
    <definedName name="NM_従事者_従事者48_登録年月日_年_変更前" localSheetId="1">Sheet1!$V$2030</definedName>
    <definedName name="NM_従事者_従事者48_登録販売者登録都道府県" localSheetId="1">Sheet1!$AK$5630</definedName>
    <definedName name="NM_従事者_従事者48_登録販売者登録都道府県_変更前" localSheetId="1">Sheet1!$AK$2030</definedName>
    <definedName name="NM_従事者_従事者48_登録番号1" localSheetId="1">Sheet1!$R$5626</definedName>
    <definedName name="NM_従事者_従事者48_登録番号1_変更前" localSheetId="1">Sheet1!$R$2026</definedName>
    <definedName name="NM_従事者_従事者48_登録番号2" localSheetId="1">Sheet1!$V$5626</definedName>
    <definedName name="NM_従事者_従事者48_登録番号2_変更前" localSheetId="1">Sheet1!$V$2026</definedName>
    <definedName name="NM_従事者_従事者48_登録番号3" localSheetId="1">Sheet1!$X$5626</definedName>
    <definedName name="NM_従事者_従事者48_登録番号3_変更前" localSheetId="1">Sheet1!$X$2026</definedName>
    <definedName name="NM_従事者_従事者48_都道府県" localSheetId="1">Sheet1!$AG$5611</definedName>
    <definedName name="NM_従事者_従事者48_都道府県_変更前" localSheetId="1">Sheet1!$AG$2011</definedName>
    <definedName name="NM_従事者_従事者48_当て字" localSheetId="1">Sheet1!$AL$5606</definedName>
    <definedName name="NM_従事者_従事者48_当て字_変更前" localSheetId="1">Sheet1!$AL$2006</definedName>
    <definedName name="NM_従事者_従事者48_番地" localSheetId="1">Sheet1!$U$5617</definedName>
    <definedName name="NM_従事者_従事者48_番地_変更前" localSheetId="1">Sheet1!$U$2017</definedName>
    <definedName name="NM_従事者_従事者48_郵便番号_右" localSheetId="1">Sheet1!$Z$5611</definedName>
    <definedName name="NM_従事者_従事者48_郵便番号_右_変更前" localSheetId="1">Sheet1!$Z$2011</definedName>
    <definedName name="NM_従事者_従事者48_郵便番号_左" localSheetId="1">Sheet1!$U$5611</definedName>
    <definedName name="NM_従事者_従事者48_郵便番号_左_変更前" localSheetId="1">Sheet1!$U$2011</definedName>
    <definedName name="NM_従事者_従事者49_カナ" localSheetId="1">Sheet1!$R$5644</definedName>
    <definedName name="NM_従事者_従事者49_カナ_変更前" localSheetId="1">Sheet1!$R$2044</definedName>
    <definedName name="NM_従事者_従事者49_建物名" localSheetId="1">Sheet1!$AG$5653</definedName>
    <definedName name="NM_従事者_従事者49_建物名_変更前" localSheetId="1">Sheet1!$AG$2053</definedName>
    <definedName name="NM_従事者_従事者49_市区町村" localSheetId="1">Sheet1!$U$5650</definedName>
    <definedName name="NM_従事者_従事者49_市区町村_変更前" localSheetId="1">Sheet1!$U$2050</definedName>
    <definedName name="NM_従事者_従事者49_氏名" localSheetId="1">Sheet1!$R$5641</definedName>
    <definedName name="NM_従事者_従事者49_氏名_変更前" localSheetId="1">Sheet1!$R$2041</definedName>
    <definedName name="NM_従事者_従事者49_資格" localSheetId="1">Sheet1!$AG$5636</definedName>
    <definedName name="NM_従事者_従事者49_資格_変更前" localSheetId="1">Sheet1!$AG$2036</definedName>
    <definedName name="NM_従事者_従事者49_字" localSheetId="1">Sheet1!$AG$5650</definedName>
    <definedName name="NM_従事者_従事者49_字_変更前" localSheetId="1">Sheet1!$AG$2050</definedName>
    <definedName name="NM_従事者_従事者49_就任年月日_月" localSheetId="1">Sheet1!$X$5639</definedName>
    <definedName name="NM_従事者_従事者49_就任年月日_月_変更前" localSheetId="1">Sheet1!$X$2039</definedName>
    <definedName name="NM_従事者_従事者49_就任年月日_元号" localSheetId="1">Sheet1!$S$5639</definedName>
    <definedName name="NM_従事者_従事者49_就任年月日_元号_変更前" localSheetId="1">Sheet1!$S$2039</definedName>
    <definedName name="NM_従事者_従事者49_就任年月日_日" localSheetId="1">Sheet1!$Z$5639</definedName>
    <definedName name="NM_従事者_従事者49_就任年月日_日_変更前" localSheetId="1">Sheet1!$Z$2039</definedName>
    <definedName name="NM_従事者_従事者49_就任年月日_年" localSheetId="1">Sheet1!$V$5639</definedName>
    <definedName name="NM_従事者_従事者49_就任年月日_年_変更前" localSheetId="1">Sheet1!$V$2039</definedName>
    <definedName name="NM_従事者_従事者49_週勤務時間_小数1" localSheetId="1">Sheet1!$U$5659</definedName>
    <definedName name="NM_従事者_従事者49_週勤務時間_小数1_変更前" localSheetId="1">Sheet1!$U$2059</definedName>
    <definedName name="NM_従事者_従事者49_週勤務時間_整数1" localSheetId="1">Sheet1!$R$5659</definedName>
    <definedName name="NM_従事者_従事者49_週勤務時間_整数1_変更前" localSheetId="1">Sheet1!$R$2059</definedName>
    <definedName name="NM_従事者_従事者49_週勤務時間_整数2" localSheetId="1">Sheet1!$S$5659</definedName>
    <definedName name="NM_従事者_従事者49_週勤務時間_整数2_変更前" localSheetId="1">Sheet1!$S$2059</definedName>
    <definedName name="NM_従事者_従事者49_従事者区分" localSheetId="1">Sheet1!$S$5636</definedName>
    <definedName name="NM_従事者_従事者49_従事者区分_変更前" localSheetId="1">Sheet1!$S$2036</definedName>
    <definedName name="NM_従事者_従事者49_従事者備考" localSheetId="1">Sheet1!$R$5668</definedName>
    <definedName name="NM_従事者_従事者49_従事者備考_変更前" localSheetId="1">Sheet1!$R$2068</definedName>
    <definedName name="NM_従事者_従事者49_生年月日_月" localSheetId="1">Sheet1!$X$5657</definedName>
    <definedName name="NM_従事者_従事者49_生年月日_月_変更前" localSheetId="1">Sheet1!$X$2057</definedName>
    <definedName name="NM_従事者_従事者49_生年月日_元号" localSheetId="1">Sheet1!$S$5657</definedName>
    <definedName name="NM_従事者_従事者49_生年月日_元号_変更前" localSheetId="1">Sheet1!$S$2057</definedName>
    <definedName name="NM_従事者_従事者49_生年月日_日" localSheetId="1">Sheet1!$Z$5657</definedName>
    <definedName name="NM_従事者_従事者49_生年月日_日_変更前" localSheetId="1">Sheet1!$Z$2057</definedName>
    <definedName name="NM_従事者_従事者49_生年月日_年" localSheetId="1">Sheet1!$V$5657</definedName>
    <definedName name="NM_従事者_従事者49_生年月日_年_変更前" localSheetId="1">Sheet1!$V$2057</definedName>
    <definedName name="NM_従事者_従事者49_退任年月日_月" localSheetId="1">Sheet1!$AL$5639</definedName>
    <definedName name="NM_従事者_従事者49_退任年月日_月_変更前" localSheetId="1">Sheet1!$AL$2039</definedName>
    <definedName name="NM_従事者_従事者49_退任年月日_元号" localSheetId="1">Sheet1!$AG$5639</definedName>
    <definedName name="NM_従事者_従事者49_退任年月日_元号_変更前" localSheetId="1">Sheet1!$AG$2039</definedName>
    <definedName name="NM_従事者_従事者49_退任年月日_日" localSheetId="1">Sheet1!$AN$5639</definedName>
    <definedName name="NM_従事者_従事者49_退任年月日_日_変更前" localSheetId="1">Sheet1!$AN$2039</definedName>
    <definedName name="NM_従事者_従事者49_退任年月日_年" localSheetId="1">Sheet1!$AJ$5639</definedName>
    <definedName name="NM_従事者_従事者49_退任年月日_年_変更前" localSheetId="1">Sheet1!$AJ$2039</definedName>
    <definedName name="NM_従事者_従事者49_登録年月日_月" localSheetId="1">Sheet1!$X$5666</definedName>
    <definedName name="NM_従事者_従事者49_登録年月日_月_変更前" localSheetId="1">Sheet1!$X$2066</definedName>
    <definedName name="NM_従事者_従事者49_登録年月日_元号" localSheetId="1">Sheet1!$S$5666</definedName>
    <definedName name="NM_従事者_従事者49_登録年月日_元号_変更前" localSheetId="1">Sheet1!$S$2066</definedName>
    <definedName name="NM_従事者_従事者49_登録年月日_日" localSheetId="1">Sheet1!$Z$5666</definedName>
    <definedName name="NM_従事者_従事者49_登録年月日_日_変更前" localSheetId="1">Sheet1!$Z$2066</definedName>
    <definedName name="NM_従事者_従事者49_登録年月日_年" localSheetId="1">Sheet1!$V$5666</definedName>
    <definedName name="NM_従事者_従事者49_登録年月日_年_変更前" localSheetId="1">Sheet1!$V$2066</definedName>
    <definedName name="NM_従事者_従事者49_登録販売者登録都道府県" localSheetId="1">Sheet1!$AK$5666</definedName>
    <definedName name="NM_従事者_従事者49_登録販売者登録都道府県_変更前" localSheetId="1">Sheet1!$AK$2066</definedName>
    <definedName name="NM_従事者_従事者49_登録番号1" localSheetId="1">Sheet1!$R$5662</definedName>
    <definedName name="NM_従事者_従事者49_登録番号1_変更前" localSheetId="1">Sheet1!$R$2062</definedName>
    <definedName name="NM_従事者_従事者49_登録番号2" localSheetId="1">Sheet1!$V$5662</definedName>
    <definedName name="NM_従事者_従事者49_登録番号2_変更前" localSheetId="1">Sheet1!$V$2062</definedName>
    <definedName name="NM_従事者_従事者49_登録番号3" localSheetId="1">Sheet1!$X$5662</definedName>
    <definedName name="NM_従事者_従事者49_登録番号3_変更前" localSheetId="1">Sheet1!$X$2062</definedName>
    <definedName name="NM_従事者_従事者49_都道府県" localSheetId="1">Sheet1!$AG$5647</definedName>
    <definedName name="NM_従事者_従事者49_都道府県_変更前" localSheetId="1">Sheet1!$AG$2047</definedName>
    <definedName name="NM_従事者_従事者49_当て字" localSheetId="1">Sheet1!$AL$5642</definedName>
    <definedName name="NM_従事者_従事者49_当て字_変更前" localSheetId="1">Sheet1!$AL$2042</definedName>
    <definedName name="NM_従事者_従事者49_番地" localSheetId="1">Sheet1!$U$5653</definedName>
    <definedName name="NM_従事者_従事者49_番地_変更前" localSheetId="1">Sheet1!$U$2053</definedName>
    <definedName name="NM_従事者_従事者49_郵便番号_右" localSheetId="1">Sheet1!$Z$5647</definedName>
    <definedName name="NM_従事者_従事者49_郵便番号_右_変更前" localSheetId="1">Sheet1!$Z$2047</definedName>
    <definedName name="NM_従事者_従事者49_郵便番号_左" localSheetId="1">Sheet1!$U$5647</definedName>
    <definedName name="NM_従事者_従事者49_郵便番号_左_変更前" localSheetId="1">Sheet1!$U$2047</definedName>
    <definedName name="NM_従事者_従事者5_カナ" localSheetId="1">Sheet1!$R$4060</definedName>
    <definedName name="NM_従事者_従事者5_カナ_変更前" localSheetId="1">Sheet1!$R$460</definedName>
    <definedName name="NM_従事者_従事者5_建物名" localSheetId="1">Sheet1!$AG$4069</definedName>
    <definedName name="NM_従事者_従事者5_建物名_変更前" localSheetId="1">Sheet1!$AG$469</definedName>
    <definedName name="NM_従事者_従事者5_市区町村" localSheetId="1">Sheet1!$U$4066</definedName>
    <definedName name="NM_従事者_従事者5_市区町村_変更前" localSheetId="1">Sheet1!$U$466</definedName>
    <definedName name="NM_従事者_従事者5_氏名" localSheetId="1">Sheet1!$R$4057</definedName>
    <definedName name="NM_従事者_従事者5_氏名_変更前" localSheetId="1">Sheet1!$R$457</definedName>
    <definedName name="NM_従事者_従事者5_資格" localSheetId="1">Sheet1!$AG$4052</definedName>
    <definedName name="NM_従事者_従事者5_資格_変更前" localSheetId="1">Sheet1!$AG$452</definedName>
    <definedName name="NM_従事者_従事者5_字" localSheetId="1">Sheet1!$AG$4066</definedName>
    <definedName name="NM_従事者_従事者5_字_変更前" localSheetId="1">Sheet1!$AG$466</definedName>
    <definedName name="NM_従事者_従事者5_就任年月日_月" localSheetId="1">Sheet1!$X$4055</definedName>
    <definedName name="NM_従事者_従事者5_就任年月日_月_変更前" localSheetId="1">Sheet1!$X$455</definedName>
    <definedName name="NM_従事者_従事者5_就任年月日_元号" localSheetId="1">Sheet1!$S$4055</definedName>
    <definedName name="NM_従事者_従事者5_就任年月日_元号_変更前" localSheetId="1">Sheet1!$S$455</definedName>
    <definedName name="NM_従事者_従事者5_就任年月日_日" localSheetId="1">Sheet1!$Z$4055</definedName>
    <definedName name="NM_従事者_従事者5_就任年月日_日_変更前" localSheetId="1">Sheet1!$Z$455</definedName>
    <definedName name="NM_従事者_従事者5_就任年月日_年" localSheetId="1">Sheet1!$V$4055</definedName>
    <definedName name="NM_従事者_従事者5_就任年月日_年_変更前" localSheetId="1">Sheet1!$V$455</definedName>
    <definedName name="NM_従事者_従事者5_週勤務時間_小数1" localSheetId="1">Sheet1!$U$4075</definedName>
    <definedName name="NM_従事者_従事者5_週勤務時間_小数1_変更前" localSheetId="1">Sheet1!$U$475</definedName>
    <definedName name="NM_従事者_従事者5_週勤務時間_整数1" localSheetId="1">Sheet1!$R$4075</definedName>
    <definedName name="NM_従事者_従事者5_週勤務時間_整数1_変更前" localSheetId="1">Sheet1!$R$475</definedName>
    <definedName name="NM_従事者_従事者5_週勤務時間_整数2" localSheetId="1">Sheet1!$S$4075</definedName>
    <definedName name="NM_従事者_従事者5_週勤務時間_整数2_変更前" localSheetId="1">Sheet1!$S$475</definedName>
    <definedName name="NM_従事者_従事者5_従事者区分" localSheetId="1">Sheet1!$S$4052</definedName>
    <definedName name="NM_従事者_従事者5_従事者区分_変更前" localSheetId="1">Sheet1!$S$452</definedName>
    <definedName name="NM_従事者_従事者5_従事者備考" localSheetId="1">Sheet1!$R$4084</definedName>
    <definedName name="NM_従事者_従事者5_従事者備考_変更前" localSheetId="1">Sheet1!$R$484</definedName>
    <definedName name="NM_従事者_従事者5_生年月日_月" localSheetId="1">Sheet1!$X$4073</definedName>
    <definedName name="NM_従事者_従事者5_生年月日_月_変更前" localSheetId="1">Sheet1!$X$473</definedName>
    <definedName name="NM_従事者_従事者5_生年月日_元号" localSheetId="1">Sheet1!$S$4073</definedName>
    <definedName name="NM_従事者_従事者5_生年月日_元号_変更前" localSheetId="1">Sheet1!$S$473</definedName>
    <definedName name="NM_従事者_従事者5_生年月日_日" localSheetId="1">Sheet1!$Z$4073</definedName>
    <definedName name="NM_従事者_従事者5_生年月日_日_変更前" localSheetId="1">Sheet1!$Z$473</definedName>
    <definedName name="NM_従事者_従事者5_生年月日_年" localSheetId="1">Sheet1!$V$4073</definedName>
    <definedName name="NM_従事者_従事者5_生年月日_年_変更前" localSheetId="1">Sheet1!$V$473</definedName>
    <definedName name="NM_従事者_従事者5_退任年月日_月" localSheetId="1">Sheet1!$AL$4055</definedName>
    <definedName name="NM_従事者_従事者5_退任年月日_月_変更前" localSheetId="1">Sheet1!$AL$455</definedName>
    <definedName name="NM_従事者_従事者5_退任年月日_元号" localSheetId="1">Sheet1!$AG$4055</definedName>
    <definedName name="NM_従事者_従事者5_退任年月日_元号_変更前" localSheetId="1">Sheet1!$AG$455</definedName>
    <definedName name="NM_従事者_従事者5_退任年月日_日" localSheetId="1">Sheet1!$AN$4055</definedName>
    <definedName name="NM_従事者_従事者5_退任年月日_日_変更前" localSheetId="1">Sheet1!$AN$455</definedName>
    <definedName name="NM_従事者_従事者5_退任年月日_年" localSheetId="1">Sheet1!$AJ$4055</definedName>
    <definedName name="NM_従事者_従事者5_退任年月日_年_変更前" localSheetId="1">Sheet1!$AJ$455</definedName>
    <definedName name="NM_従事者_従事者5_登録年月日_月" localSheetId="1">Sheet1!$X$4082</definedName>
    <definedName name="NM_従事者_従事者5_登録年月日_月_変更前" localSheetId="1">Sheet1!$X$482</definedName>
    <definedName name="NM_従事者_従事者5_登録年月日_元号" localSheetId="1">Sheet1!$S$4082</definedName>
    <definedName name="NM_従事者_従事者5_登録年月日_元号_変更前" localSheetId="1">Sheet1!$S$482</definedName>
    <definedName name="NM_従事者_従事者5_登録年月日_日" localSheetId="1">Sheet1!$Z$4082</definedName>
    <definedName name="NM_従事者_従事者5_登録年月日_日_変更前" localSheetId="1">Sheet1!$Z$482</definedName>
    <definedName name="NM_従事者_従事者5_登録年月日_年" localSheetId="1">Sheet1!$V$4082</definedName>
    <definedName name="NM_従事者_従事者5_登録年月日_年_変更前" localSheetId="1">Sheet1!$V$482</definedName>
    <definedName name="NM_従事者_従事者5_登録販売者登録都道府県" localSheetId="1">Sheet1!$AK$4082</definedName>
    <definedName name="NM_従事者_従事者5_登録販売者登録都道府県_変更前" localSheetId="1">Sheet1!$AK$482</definedName>
    <definedName name="NM_従事者_従事者5_登録番号1" localSheetId="1">Sheet1!$R$4078</definedName>
    <definedName name="NM_従事者_従事者5_登録番号1_変更前" localSheetId="1">Sheet1!$R$478</definedName>
    <definedName name="NM_従事者_従事者5_登録番号2" localSheetId="1">Sheet1!$V$4078</definedName>
    <definedName name="NM_従事者_従事者5_登録番号2_変更前" localSheetId="1">Sheet1!$V$478</definedName>
    <definedName name="NM_従事者_従事者5_登録番号3" localSheetId="1">Sheet1!$X$4078</definedName>
    <definedName name="NM_従事者_従事者5_登録番号3_変更前" localSheetId="1">Sheet1!$X$478</definedName>
    <definedName name="NM_従事者_従事者5_都道府県" localSheetId="1">Sheet1!$AG$4063</definedName>
    <definedName name="NM_従事者_従事者5_都道府県_変更前" localSheetId="1">Sheet1!$AG$463</definedName>
    <definedName name="NM_従事者_従事者5_当て字" localSheetId="1">Sheet1!$AL$4058</definedName>
    <definedName name="NM_従事者_従事者5_当て字_変更前" localSheetId="1">Sheet1!$AL$458</definedName>
    <definedName name="NM_従事者_従事者5_番地" localSheetId="1">Sheet1!$U$4069</definedName>
    <definedName name="NM_従事者_従事者5_番地_変更前" localSheetId="1">Sheet1!$U$469</definedName>
    <definedName name="NM_従事者_従事者5_郵便番号_右" localSheetId="1">Sheet1!$Z$4063</definedName>
    <definedName name="NM_従事者_従事者5_郵便番号_右_変更前" localSheetId="1">Sheet1!$Z$463</definedName>
    <definedName name="NM_従事者_従事者5_郵便番号_左" localSheetId="1">Sheet1!$U$4063</definedName>
    <definedName name="NM_従事者_従事者5_郵便番号_左_変更前" localSheetId="1">Sheet1!$U$463</definedName>
    <definedName name="NM_従事者_従事者50_カナ" localSheetId="1">Sheet1!$R$5680</definedName>
    <definedName name="NM_従事者_従事者50_カナ_変更前" localSheetId="1">Sheet1!$R$2080</definedName>
    <definedName name="NM_従事者_従事者50_建物名" localSheetId="1">Sheet1!$AG$5689</definedName>
    <definedName name="NM_従事者_従事者50_建物名_変更前" localSheetId="1">Sheet1!$AG$2089</definedName>
    <definedName name="NM_従事者_従事者50_市区町村" localSheetId="1">Sheet1!$U$5686</definedName>
    <definedName name="NM_従事者_従事者50_市区町村_変更前" localSheetId="1">Sheet1!$U$2086</definedName>
    <definedName name="NM_従事者_従事者50_氏名" localSheetId="1">Sheet1!$R$5677</definedName>
    <definedName name="NM_従事者_従事者50_氏名_変更前" localSheetId="1">Sheet1!$R$2077</definedName>
    <definedName name="NM_従事者_従事者50_資格" localSheetId="1">Sheet1!$AG$5672</definedName>
    <definedName name="NM_従事者_従事者50_資格_変更前" localSheetId="1">Sheet1!$AG$2072</definedName>
    <definedName name="NM_従事者_従事者50_字" localSheetId="1">Sheet1!$AG$5686</definedName>
    <definedName name="NM_従事者_従事者50_字_変更前" localSheetId="1">Sheet1!$AG$2086</definedName>
    <definedName name="NM_従事者_従事者50_就任年月日_月" localSheetId="1">Sheet1!$X$5675</definedName>
    <definedName name="NM_従事者_従事者50_就任年月日_月_変更前" localSheetId="1">Sheet1!$X$2075</definedName>
    <definedName name="NM_従事者_従事者50_就任年月日_元号" localSheetId="1">Sheet1!$S$5675</definedName>
    <definedName name="NM_従事者_従事者50_就任年月日_元号_変更前" localSheetId="1">Sheet1!$S$2075</definedName>
    <definedName name="NM_従事者_従事者50_就任年月日_日" localSheetId="1">Sheet1!$Z$5675</definedName>
    <definedName name="NM_従事者_従事者50_就任年月日_日_変更前" localSheetId="1">Sheet1!$Z$2075</definedName>
    <definedName name="NM_従事者_従事者50_就任年月日_年" localSheetId="1">Sheet1!$V$5675</definedName>
    <definedName name="NM_従事者_従事者50_就任年月日_年_変更前" localSheetId="1">Sheet1!$V$2075</definedName>
    <definedName name="NM_従事者_従事者50_週勤務時間_小数1" localSheetId="1">Sheet1!$U$5695</definedName>
    <definedName name="NM_従事者_従事者50_週勤務時間_小数1_変更前" localSheetId="1">Sheet1!$U$2095</definedName>
    <definedName name="NM_従事者_従事者50_週勤務時間_整数1" localSheetId="1">Sheet1!$R$5695</definedName>
    <definedName name="NM_従事者_従事者50_週勤務時間_整数1_変更前" localSheetId="1">Sheet1!$R$2095</definedName>
    <definedName name="NM_従事者_従事者50_週勤務時間_整数2" localSheetId="1">Sheet1!$S$5695</definedName>
    <definedName name="NM_従事者_従事者50_週勤務時間_整数2_変更前" localSheetId="1">Sheet1!$S$2095</definedName>
    <definedName name="NM_従事者_従事者50_従事者区分" localSheetId="1">Sheet1!$S$5672</definedName>
    <definedName name="NM_従事者_従事者50_従事者区分_変更前" localSheetId="1">Sheet1!$S$2072</definedName>
    <definedName name="NM_従事者_従事者50_従事者備考" localSheetId="1">Sheet1!$R$5704</definedName>
    <definedName name="NM_従事者_従事者50_従事者備考_変更前" localSheetId="1">Sheet1!$R$2104</definedName>
    <definedName name="NM_従事者_従事者50_生年月日_月" localSheetId="1">Sheet1!$X$5693</definedName>
    <definedName name="NM_従事者_従事者50_生年月日_月_変更前" localSheetId="1">Sheet1!$X$2093</definedName>
    <definedName name="NM_従事者_従事者50_生年月日_元号" localSheetId="1">Sheet1!$S$5693</definedName>
    <definedName name="NM_従事者_従事者50_生年月日_元号_変更前" localSheetId="1">Sheet1!$S$2093</definedName>
    <definedName name="NM_従事者_従事者50_生年月日_日" localSheetId="1">Sheet1!$Z$5693</definedName>
    <definedName name="NM_従事者_従事者50_生年月日_日_変更前" localSheetId="1">Sheet1!$Z$2093</definedName>
    <definedName name="NM_従事者_従事者50_生年月日_年" localSheetId="1">Sheet1!$V$5693</definedName>
    <definedName name="NM_従事者_従事者50_生年月日_年_変更前" localSheetId="1">Sheet1!$V$2093</definedName>
    <definedName name="NM_従事者_従事者50_退任年月日_月" localSheetId="1">Sheet1!$AL$5675</definedName>
    <definedName name="NM_従事者_従事者50_退任年月日_月_変更前" localSheetId="1">Sheet1!$AL$2075</definedName>
    <definedName name="NM_従事者_従事者50_退任年月日_元号" localSheetId="1">Sheet1!$AG$5675</definedName>
    <definedName name="NM_従事者_従事者50_退任年月日_元号_変更前" localSheetId="1">Sheet1!$AG$2075</definedName>
    <definedName name="NM_従事者_従事者50_退任年月日_日" localSheetId="1">Sheet1!$AN$5675</definedName>
    <definedName name="NM_従事者_従事者50_退任年月日_日_変更前" localSheetId="1">Sheet1!$AN$2075</definedName>
    <definedName name="NM_従事者_従事者50_退任年月日_年" localSheetId="1">Sheet1!$AJ$5675</definedName>
    <definedName name="NM_従事者_従事者50_退任年月日_年_変更前" localSheetId="1">Sheet1!$AJ$2075</definedName>
    <definedName name="NM_従事者_従事者50_登録年月日_月" localSheetId="1">Sheet1!$X$5702</definedName>
    <definedName name="NM_従事者_従事者50_登録年月日_月_変更前" localSheetId="1">Sheet1!$X$2102</definedName>
    <definedName name="NM_従事者_従事者50_登録年月日_元号" localSheetId="1">Sheet1!$S$5702</definedName>
    <definedName name="NM_従事者_従事者50_登録年月日_元号_変更前" localSheetId="1">Sheet1!$S$2102</definedName>
    <definedName name="NM_従事者_従事者50_登録年月日_日" localSheetId="1">Sheet1!$Z$5702</definedName>
    <definedName name="NM_従事者_従事者50_登録年月日_日_変更前" localSheetId="1">Sheet1!$Z$2102</definedName>
    <definedName name="NM_従事者_従事者50_登録年月日_年" localSheetId="1">Sheet1!$V$5702</definedName>
    <definedName name="NM_従事者_従事者50_登録年月日_年_変更前" localSheetId="1">Sheet1!$V$2102</definedName>
    <definedName name="NM_従事者_従事者50_登録販売者登録都道府県" localSheetId="1">Sheet1!$AK$5702</definedName>
    <definedName name="NM_従事者_従事者50_登録販売者登録都道府県_変更前" localSheetId="1">Sheet1!$AK$2102</definedName>
    <definedName name="NM_従事者_従事者50_登録番号1" localSheetId="1">Sheet1!$R$5698</definedName>
    <definedName name="NM_従事者_従事者50_登録番号1_変更前" localSheetId="1">Sheet1!$R$2098</definedName>
    <definedName name="NM_従事者_従事者50_登録番号2" localSheetId="1">Sheet1!$V$5698</definedName>
    <definedName name="NM_従事者_従事者50_登録番号2_変更前" localSheetId="1">Sheet1!$V$2098</definedName>
    <definedName name="NM_従事者_従事者50_登録番号3" localSheetId="1">Sheet1!$X$5698</definedName>
    <definedName name="NM_従事者_従事者50_登録番号3_変更前" localSheetId="1">Sheet1!$X$2098</definedName>
    <definedName name="NM_従事者_従事者50_都道府県" localSheetId="1">Sheet1!$AG$5683</definedName>
    <definedName name="NM_従事者_従事者50_都道府県_変更前" localSheetId="1">Sheet1!$AG$2083</definedName>
    <definedName name="NM_従事者_従事者50_当て字" localSheetId="1">Sheet1!$AL$5678</definedName>
    <definedName name="NM_従事者_従事者50_当て字_変更前" localSheetId="1">Sheet1!$AL$2078</definedName>
    <definedName name="NM_従事者_従事者50_番地" localSheetId="1">Sheet1!$U$5689</definedName>
    <definedName name="NM_従事者_従事者50_番地_変更前" localSheetId="1">Sheet1!$U$2089</definedName>
    <definedName name="NM_従事者_従事者50_郵便番号_右" localSheetId="1">Sheet1!$Z$5683</definedName>
    <definedName name="NM_従事者_従事者50_郵便番号_右_変更前" localSheetId="1">Sheet1!$Z$2083</definedName>
    <definedName name="NM_従事者_従事者50_郵便番号_左" localSheetId="1">Sheet1!$U$5683</definedName>
    <definedName name="NM_従事者_従事者50_郵便番号_左_変更前" localSheetId="1">Sheet1!$U$2083</definedName>
    <definedName name="NM_従事者_従事者51_カナ" localSheetId="1">Sheet1!$R$5716</definedName>
    <definedName name="NM_従事者_従事者51_カナ_変更前" localSheetId="1">Sheet1!$R$2116</definedName>
    <definedName name="NM_従事者_従事者51_建物名" localSheetId="1">Sheet1!$AG$5725</definedName>
    <definedName name="NM_従事者_従事者51_建物名_変更前" localSheetId="1">Sheet1!$AG$2125</definedName>
    <definedName name="NM_従事者_従事者51_市区町村" localSheetId="1">Sheet1!$U$5722</definedName>
    <definedName name="NM_従事者_従事者51_市区町村_変更前" localSheetId="1">Sheet1!$U$2122</definedName>
    <definedName name="NM_従事者_従事者51_氏名" localSheetId="1">Sheet1!$R$5713</definedName>
    <definedName name="NM_従事者_従事者51_氏名_変更前" localSheetId="1">Sheet1!$R$2113</definedName>
    <definedName name="NM_従事者_従事者51_資格" localSheetId="1">Sheet1!$AG$5708</definedName>
    <definedName name="NM_従事者_従事者51_資格_変更前" localSheetId="1">Sheet1!$AG$2108</definedName>
    <definedName name="NM_従事者_従事者51_字" localSheetId="1">Sheet1!$AG$5722</definedName>
    <definedName name="NM_従事者_従事者51_字_変更前" localSheetId="1">Sheet1!$AG$2122</definedName>
    <definedName name="NM_従事者_従事者51_就任年月日_月" localSheetId="1">Sheet1!$X$5711</definedName>
    <definedName name="NM_従事者_従事者51_就任年月日_月_変更前" localSheetId="1">Sheet1!$X$2111</definedName>
    <definedName name="NM_従事者_従事者51_就任年月日_元号" localSheetId="1">Sheet1!$S$5711</definedName>
    <definedName name="NM_従事者_従事者51_就任年月日_元号_変更前" localSheetId="1">Sheet1!$S$2111</definedName>
    <definedName name="NM_従事者_従事者51_就任年月日_日" localSheetId="1">Sheet1!$Z$5711</definedName>
    <definedName name="NM_従事者_従事者51_就任年月日_日_変更前" localSheetId="1">Sheet1!$Z$2111</definedName>
    <definedName name="NM_従事者_従事者51_就任年月日_年" localSheetId="1">Sheet1!$V$5711</definedName>
    <definedName name="NM_従事者_従事者51_就任年月日_年_変更前" localSheetId="1">Sheet1!$V$2111</definedName>
    <definedName name="NM_従事者_従事者51_週勤務時間_小数1" localSheetId="1">Sheet1!$U$5731</definedName>
    <definedName name="NM_従事者_従事者51_週勤務時間_小数1_変更前" localSheetId="1">Sheet1!$U$2131</definedName>
    <definedName name="NM_従事者_従事者51_週勤務時間_整数1" localSheetId="1">Sheet1!$R$5731</definedName>
    <definedName name="NM_従事者_従事者51_週勤務時間_整数1_変更前" localSheetId="1">Sheet1!$R$2131</definedName>
    <definedName name="NM_従事者_従事者51_週勤務時間_整数2" localSheetId="1">Sheet1!$S$5731</definedName>
    <definedName name="NM_従事者_従事者51_週勤務時間_整数2_変更前" localSheetId="1">Sheet1!$S$2131</definedName>
    <definedName name="NM_従事者_従事者51_従事者区分" localSheetId="1">Sheet1!$S$5708</definedName>
    <definedName name="NM_従事者_従事者51_従事者区分_変更前" localSheetId="1">Sheet1!$S$2108</definedName>
    <definedName name="NM_従事者_従事者51_従事者備考" localSheetId="1">Sheet1!$R$5740</definedName>
    <definedName name="NM_従事者_従事者51_従事者備考_変更前" localSheetId="1">Sheet1!$R$2140</definedName>
    <definedName name="NM_従事者_従事者51_生年月日_月" localSheetId="1">Sheet1!$X$5729</definedName>
    <definedName name="NM_従事者_従事者51_生年月日_月_変更前" localSheetId="1">Sheet1!$X$2129</definedName>
    <definedName name="NM_従事者_従事者51_生年月日_元号" localSheetId="1">Sheet1!$S$5729</definedName>
    <definedName name="NM_従事者_従事者51_生年月日_元号_変更前" localSheetId="1">Sheet1!$S$2129</definedName>
    <definedName name="NM_従事者_従事者51_生年月日_日" localSheetId="1">Sheet1!$Z$5729</definedName>
    <definedName name="NM_従事者_従事者51_生年月日_日_変更前" localSheetId="1">Sheet1!$Z$2129</definedName>
    <definedName name="NM_従事者_従事者51_生年月日_年" localSheetId="1">Sheet1!$V$5729</definedName>
    <definedName name="NM_従事者_従事者51_生年月日_年_変更前" localSheetId="1">Sheet1!$V$2129</definedName>
    <definedName name="NM_従事者_従事者51_退任年月日_月" localSheetId="1">Sheet1!$AL$5711</definedName>
    <definedName name="NM_従事者_従事者51_退任年月日_月_変更前" localSheetId="1">Sheet1!$AL$2111</definedName>
    <definedName name="NM_従事者_従事者51_退任年月日_元号" localSheetId="1">Sheet1!$AG$5711</definedName>
    <definedName name="NM_従事者_従事者51_退任年月日_元号_変更前" localSheetId="1">Sheet1!$AG$2111</definedName>
    <definedName name="NM_従事者_従事者51_退任年月日_日" localSheetId="1">Sheet1!$AN$5711</definedName>
    <definedName name="NM_従事者_従事者51_退任年月日_日_変更前" localSheetId="1">Sheet1!$AN$2111</definedName>
    <definedName name="NM_従事者_従事者51_退任年月日_年" localSheetId="1">Sheet1!$AJ$5711</definedName>
    <definedName name="NM_従事者_従事者51_退任年月日_年_変更前" localSheetId="1">Sheet1!$AJ$2111</definedName>
    <definedName name="NM_従事者_従事者51_登録年月日_月" localSheetId="1">Sheet1!$X$5738</definedName>
    <definedName name="NM_従事者_従事者51_登録年月日_月_変更前" localSheetId="1">Sheet1!$X$2138</definedName>
    <definedName name="NM_従事者_従事者51_登録年月日_元号" localSheetId="1">Sheet1!$S$5738</definedName>
    <definedName name="NM_従事者_従事者51_登録年月日_元号_変更前" localSheetId="1">Sheet1!$S$2138</definedName>
    <definedName name="NM_従事者_従事者51_登録年月日_日" localSheetId="1">Sheet1!$Z$5738</definedName>
    <definedName name="NM_従事者_従事者51_登録年月日_日_変更前" localSheetId="1">Sheet1!$Z$2138</definedName>
    <definedName name="NM_従事者_従事者51_登録年月日_年" localSheetId="1">Sheet1!$V$5738</definedName>
    <definedName name="NM_従事者_従事者51_登録年月日_年_変更前" localSheetId="1">Sheet1!$V$2138</definedName>
    <definedName name="NM_従事者_従事者51_登録販売者登録都道府県" localSheetId="1">Sheet1!$AK$5738</definedName>
    <definedName name="NM_従事者_従事者51_登録販売者登録都道府県_変更前" localSheetId="1">Sheet1!$AK$2138</definedName>
    <definedName name="NM_従事者_従事者51_登録番号1" localSheetId="1">Sheet1!$R$5734</definedName>
    <definedName name="NM_従事者_従事者51_登録番号1_変更前" localSheetId="1">Sheet1!$R$2134</definedName>
    <definedName name="NM_従事者_従事者51_登録番号2" localSheetId="1">Sheet1!$V$5734</definedName>
    <definedName name="NM_従事者_従事者51_登録番号2_変更前" localSheetId="1">Sheet1!$V$2134</definedName>
    <definedName name="NM_従事者_従事者51_登録番号3" localSheetId="1">Sheet1!$X$5734</definedName>
    <definedName name="NM_従事者_従事者51_登録番号3_変更前" localSheetId="1">Sheet1!$X$2134</definedName>
    <definedName name="NM_従事者_従事者51_都道府県" localSheetId="1">Sheet1!$AG$5719</definedName>
    <definedName name="NM_従事者_従事者51_都道府県_変更前" localSheetId="1">Sheet1!$AG$2119</definedName>
    <definedName name="NM_従事者_従事者51_当て字" localSheetId="1">Sheet1!$AL$5714</definedName>
    <definedName name="NM_従事者_従事者51_当て字_変更前" localSheetId="1">Sheet1!$AL$2114</definedName>
    <definedName name="NM_従事者_従事者51_番地" localSheetId="1">Sheet1!$U$5725</definedName>
    <definedName name="NM_従事者_従事者51_番地_変更前" localSheetId="1">Sheet1!$U$2125</definedName>
    <definedName name="NM_従事者_従事者51_郵便番号_右" localSheetId="1">Sheet1!$Z$5719</definedName>
    <definedName name="NM_従事者_従事者51_郵便番号_右_変更前" localSheetId="1">Sheet1!$Z$2119</definedName>
    <definedName name="NM_従事者_従事者51_郵便番号_左" localSheetId="1">Sheet1!$U$5719</definedName>
    <definedName name="NM_従事者_従事者51_郵便番号_左_変更前" localSheetId="1">Sheet1!$U$2119</definedName>
    <definedName name="NM_従事者_従事者52_カナ" localSheetId="1">Sheet1!$R$5752</definedName>
    <definedName name="NM_従事者_従事者52_カナ_変更前" localSheetId="1">Sheet1!$R$2152</definedName>
    <definedName name="NM_従事者_従事者52_建物名" localSheetId="1">Sheet1!$AG$5761</definedName>
    <definedName name="NM_従事者_従事者52_建物名_変更前" localSheetId="1">Sheet1!$AG$2161</definedName>
    <definedName name="NM_従事者_従事者52_市区町村" localSheetId="1">Sheet1!$U$5758</definedName>
    <definedName name="NM_従事者_従事者52_市区町村_変更前" localSheetId="1">Sheet1!$U$2158</definedName>
    <definedName name="NM_従事者_従事者52_氏名" localSheetId="1">Sheet1!$R$5749</definedName>
    <definedName name="NM_従事者_従事者52_氏名_変更前" localSheetId="1">Sheet1!$R$2149</definedName>
    <definedName name="NM_従事者_従事者52_資格" localSheetId="1">Sheet1!$AG$5744</definedName>
    <definedName name="NM_従事者_従事者52_資格_変更前" localSheetId="1">Sheet1!$AG$2144</definedName>
    <definedName name="NM_従事者_従事者52_字" localSheetId="1">Sheet1!$AG$5758</definedName>
    <definedName name="NM_従事者_従事者52_字_変更前" localSheetId="1">Sheet1!$AG$2158</definedName>
    <definedName name="NM_従事者_従事者52_就任年月日_月" localSheetId="1">Sheet1!$X$5747</definedName>
    <definedName name="NM_従事者_従事者52_就任年月日_月_変更前" localSheetId="1">Sheet1!$X$2147</definedName>
    <definedName name="NM_従事者_従事者52_就任年月日_元号" localSheetId="1">Sheet1!$S$5747</definedName>
    <definedName name="NM_従事者_従事者52_就任年月日_元号_変更前" localSheetId="1">Sheet1!$S$2147</definedName>
    <definedName name="NM_従事者_従事者52_就任年月日_日" localSheetId="1">Sheet1!$Z$5747</definedName>
    <definedName name="NM_従事者_従事者52_就任年月日_日_変更前" localSheetId="1">Sheet1!$Z$2147</definedName>
    <definedName name="NM_従事者_従事者52_就任年月日_年" localSheetId="1">Sheet1!$V$5747</definedName>
    <definedName name="NM_従事者_従事者52_就任年月日_年_変更前" localSheetId="1">Sheet1!$V$2147</definedName>
    <definedName name="NM_従事者_従事者52_週勤務時間_小数1" localSheetId="1">Sheet1!$U$5767</definedName>
    <definedName name="NM_従事者_従事者52_週勤務時間_小数1_変更前" localSheetId="1">Sheet1!$U$2167</definedName>
    <definedName name="NM_従事者_従事者52_週勤務時間_整数1" localSheetId="1">Sheet1!$R$5767</definedName>
    <definedName name="NM_従事者_従事者52_週勤務時間_整数1_変更前" localSheetId="1">Sheet1!$R$2167</definedName>
    <definedName name="NM_従事者_従事者52_週勤務時間_整数2" localSheetId="1">Sheet1!$S$5767</definedName>
    <definedName name="NM_従事者_従事者52_週勤務時間_整数2_変更前" localSheetId="1">Sheet1!$S$2167</definedName>
    <definedName name="NM_従事者_従事者52_従事者区分" localSheetId="1">Sheet1!$S$5744</definedName>
    <definedName name="NM_従事者_従事者52_従事者区分_変更前" localSheetId="1">Sheet1!$S$2144</definedName>
    <definedName name="NM_従事者_従事者52_従事者備考" localSheetId="1">Sheet1!$R$5776</definedName>
    <definedName name="NM_従事者_従事者52_従事者備考_変更前" localSheetId="1">Sheet1!$R$2176</definedName>
    <definedName name="NM_従事者_従事者52_生年月日_月" localSheetId="1">Sheet1!$X$5765</definedName>
    <definedName name="NM_従事者_従事者52_生年月日_月_変更前" localSheetId="1">Sheet1!$X$2165</definedName>
    <definedName name="NM_従事者_従事者52_生年月日_元号" localSheetId="1">Sheet1!$S$5765</definedName>
    <definedName name="NM_従事者_従事者52_生年月日_元号_変更前" localSheetId="1">Sheet1!$S$2165</definedName>
    <definedName name="NM_従事者_従事者52_生年月日_日" localSheetId="1">Sheet1!$Z$5765</definedName>
    <definedName name="NM_従事者_従事者52_生年月日_日_変更前" localSheetId="1">Sheet1!$Z$2165</definedName>
    <definedName name="NM_従事者_従事者52_生年月日_年" localSheetId="1">Sheet1!$V$5765</definedName>
    <definedName name="NM_従事者_従事者52_生年月日_年_変更前" localSheetId="1">Sheet1!$V$2165</definedName>
    <definedName name="NM_従事者_従事者52_退任年月日_月" localSheetId="1">Sheet1!$AL$5747</definedName>
    <definedName name="NM_従事者_従事者52_退任年月日_月_変更前" localSheetId="1">Sheet1!$AL$2147</definedName>
    <definedName name="NM_従事者_従事者52_退任年月日_元号" localSheetId="1">Sheet1!$AG$5747</definedName>
    <definedName name="NM_従事者_従事者52_退任年月日_元号_変更前" localSheetId="1">Sheet1!$AG$2147</definedName>
    <definedName name="NM_従事者_従事者52_退任年月日_日" localSheetId="1">Sheet1!$AN$5747</definedName>
    <definedName name="NM_従事者_従事者52_退任年月日_日_変更前" localSheetId="1">Sheet1!$AN$2147</definedName>
    <definedName name="NM_従事者_従事者52_退任年月日_年" localSheetId="1">Sheet1!$AJ$5747</definedName>
    <definedName name="NM_従事者_従事者52_退任年月日_年_変更前" localSheetId="1">Sheet1!$AJ$2147</definedName>
    <definedName name="NM_従事者_従事者52_登録年月日_月" localSheetId="1">Sheet1!$X$5774</definedName>
    <definedName name="NM_従事者_従事者52_登録年月日_月_変更前" localSheetId="1">Sheet1!$X$2174</definedName>
    <definedName name="NM_従事者_従事者52_登録年月日_元号" localSheetId="1">Sheet1!$S$5774</definedName>
    <definedName name="NM_従事者_従事者52_登録年月日_元号_変更前" localSheetId="1">Sheet1!$S$2174</definedName>
    <definedName name="NM_従事者_従事者52_登録年月日_日" localSheetId="1">Sheet1!$Z$5774</definedName>
    <definedName name="NM_従事者_従事者52_登録年月日_日_変更前" localSheetId="1">Sheet1!$Z$2174</definedName>
    <definedName name="NM_従事者_従事者52_登録年月日_年" localSheetId="1">Sheet1!$V$5774</definedName>
    <definedName name="NM_従事者_従事者52_登録年月日_年_変更前" localSheetId="1">Sheet1!$V$2174</definedName>
    <definedName name="NM_従事者_従事者52_登録販売者登録都道府県" localSheetId="1">Sheet1!$AK$5774</definedName>
    <definedName name="NM_従事者_従事者52_登録販売者登録都道府県_変更前" localSheetId="1">Sheet1!$AK$2174</definedName>
    <definedName name="NM_従事者_従事者52_登録番号1" localSheetId="1">Sheet1!$R$5770</definedName>
    <definedName name="NM_従事者_従事者52_登録番号1_変更前" localSheetId="1">Sheet1!$R$2170</definedName>
    <definedName name="NM_従事者_従事者52_登録番号2" localSheetId="1">Sheet1!$V$5770</definedName>
    <definedName name="NM_従事者_従事者52_登録番号2_変更前" localSheetId="1">Sheet1!$V$2170</definedName>
    <definedName name="NM_従事者_従事者52_登録番号3" localSheetId="1">Sheet1!$X$5770</definedName>
    <definedName name="NM_従事者_従事者52_登録番号3_変更前" localSheetId="1">Sheet1!$X$2170</definedName>
    <definedName name="NM_従事者_従事者52_都道府県" localSheetId="1">Sheet1!$AG$5755</definedName>
    <definedName name="NM_従事者_従事者52_都道府県_変更前" localSheetId="1">Sheet1!$AG$2155</definedName>
    <definedName name="NM_従事者_従事者52_当て字" localSheetId="1">Sheet1!$AL$5750</definedName>
    <definedName name="NM_従事者_従事者52_当て字_変更前" localSheetId="1">Sheet1!$AL$2150</definedName>
    <definedName name="NM_従事者_従事者52_番地" localSheetId="1">Sheet1!$U$5761</definedName>
    <definedName name="NM_従事者_従事者52_番地_変更前" localSheetId="1">Sheet1!$U$2161</definedName>
    <definedName name="NM_従事者_従事者52_郵便番号_右" localSheetId="1">Sheet1!$Z$5755</definedName>
    <definedName name="NM_従事者_従事者52_郵便番号_右_変更前" localSheetId="1">Sheet1!$Z$2155</definedName>
    <definedName name="NM_従事者_従事者52_郵便番号_左" localSheetId="1">Sheet1!$U$5755</definedName>
    <definedName name="NM_従事者_従事者52_郵便番号_左_変更前" localSheetId="1">Sheet1!$U$2155</definedName>
    <definedName name="NM_従事者_従事者53_カナ" localSheetId="1">Sheet1!$R$5788</definedName>
    <definedName name="NM_従事者_従事者53_カナ_変更前" localSheetId="1">Sheet1!$R$2188</definedName>
    <definedName name="NM_従事者_従事者53_建物名" localSheetId="1">Sheet1!$AG$5797</definedName>
    <definedName name="NM_従事者_従事者53_建物名_変更前" localSheetId="1">Sheet1!$AG$2197</definedName>
    <definedName name="NM_従事者_従事者53_市区町村" localSheetId="1">Sheet1!$U$5794</definedName>
    <definedName name="NM_従事者_従事者53_市区町村_変更前" localSheetId="1">Sheet1!$U$2194</definedName>
    <definedName name="NM_従事者_従事者53_氏名" localSheetId="1">Sheet1!$R$5785</definedName>
    <definedName name="NM_従事者_従事者53_氏名_変更前" localSheetId="1">Sheet1!$R$2185</definedName>
    <definedName name="NM_従事者_従事者53_資格" localSheetId="1">Sheet1!$AG$5780</definedName>
    <definedName name="NM_従事者_従事者53_資格_変更前" localSheetId="1">Sheet1!$AG$2180</definedName>
    <definedName name="NM_従事者_従事者53_字" localSheetId="1">Sheet1!$AG$5794</definedName>
    <definedName name="NM_従事者_従事者53_字_変更前" localSheetId="1">Sheet1!$AG$2194</definedName>
    <definedName name="NM_従事者_従事者53_就任年月日_月" localSheetId="1">Sheet1!$X$5783</definedName>
    <definedName name="NM_従事者_従事者53_就任年月日_月_変更前" localSheetId="1">Sheet1!$X$2183</definedName>
    <definedName name="NM_従事者_従事者53_就任年月日_元号" localSheetId="1">Sheet1!$S$5783</definedName>
    <definedName name="NM_従事者_従事者53_就任年月日_元号_変更前" localSheetId="1">Sheet1!$S$2183</definedName>
    <definedName name="NM_従事者_従事者53_就任年月日_日" localSheetId="1">Sheet1!$Z$5783</definedName>
    <definedName name="NM_従事者_従事者53_就任年月日_日_変更前" localSheetId="1">Sheet1!$Z$2183</definedName>
    <definedName name="NM_従事者_従事者53_就任年月日_年" localSheetId="1">Sheet1!$V$5783</definedName>
    <definedName name="NM_従事者_従事者53_就任年月日_年_変更前" localSheetId="1">Sheet1!$V$2183</definedName>
    <definedName name="NM_従事者_従事者53_週勤務時間_小数1" localSheetId="1">Sheet1!$U$5803</definedName>
    <definedName name="NM_従事者_従事者53_週勤務時間_小数1_変更前" localSheetId="1">Sheet1!$U$2203</definedName>
    <definedName name="NM_従事者_従事者53_週勤務時間_整数1" localSheetId="1">Sheet1!$R$5803</definedName>
    <definedName name="NM_従事者_従事者53_週勤務時間_整数1_変更前" localSheetId="1">Sheet1!$R$2203</definedName>
    <definedName name="NM_従事者_従事者53_週勤務時間_整数2" localSheetId="1">Sheet1!$S$5803</definedName>
    <definedName name="NM_従事者_従事者53_週勤務時間_整数2_変更前" localSheetId="1">Sheet1!$S$2203</definedName>
    <definedName name="NM_従事者_従事者53_従事者区分" localSheetId="1">Sheet1!$S$5780</definedName>
    <definedName name="NM_従事者_従事者53_従事者区分_変更前" localSheetId="1">Sheet1!$S$2180</definedName>
    <definedName name="NM_従事者_従事者53_従事者備考" localSheetId="1">Sheet1!$R$5812</definedName>
    <definedName name="NM_従事者_従事者53_従事者備考_変更前" localSheetId="1">Sheet1!$R$2212</definedName>
    <definedName name="NM_従事者_従事者53_生年月日_月" localSheetId="1">Sheet1!$X$5801</definedName>
    <definedName name="NM_従事者_従事者53_生年月日_月_変更前" localSheetId="1">Sheet1!$X$2201</definedName>
    <definedName name="NM_従事者_従事者53_生年月日_元号" localSheetId="1">Sheet1!$S$5801</definedName>
    <definedName name="NM_従事者_従事者53_生年月日_元号_変更前" localSheetId="1">Sheet1!$S$2201</definedName>
    <definedName name="NM_従事者_従事者53_生年月日_日" localSheetId="1">Sheet1!$Z$5801</definedName>
    <definedName name="NM_従事者_従事者53_生年月日_日_変更前" localSheetId="1">Sheet1!$Z$2201</definedName>
    <definedName name="NM_従事者_従事者53_生年月日_年" localSheetId="1">Sheet1!$V$5801</definedName>
    <definedName name="NM_従事者_従事者53_生年月日_年_変更前" localSheetId="1">Sheet1!$V$2201</definedName>
    <definedName name="NM_従事者_従事者53_退任年月日_月" localSheetId="1">Sheet1!$AL$5783</definedName>
    <definedName name="NM_従事者_従事者53_退任年月日_月_変更前" localSheetId="1">Sheet1!$AL$2183</definedName>
    <definedName name="NM_従事者_従事者53_退任年月日_元号" localSheetId="1">Sheet1!$AG$5783</definedName>
    <definedName name="NM_従事者_従事者53_退任年月日_元号_変更前" localSheetId="1">Sheet1!$AG$2183</definedName>
    <definedName name="NM_従事者_従事者53_退任年月日_日" localSheetId="1">Sheet1!$AN$5783</definedName>
    <definedName name="NM_従事者_従事者53_退任年月日_日_変更前" localSheetId="1">Sheet1!$AN$2183</definedName>
    <definedName name="NM_従事者_従事者53_退任年月日_年" localSheetId="1">Sheet1!$AJ$5783</definedName>
    <definedName name="NM_従事者_従事者53_退任年月日_年_変更前" localSheetId="1">Sheet1!$AJ$2183</definedName>
    <definedName name="NM_従事者_従事者53_登録年月日_月" localSheetId="1">Sheet1!$X$5810</definedName>
    <definedName name="NM_従事者_従事者53_登録年月日_月_変更前" localSheetId="1">Sheet1!$X$2210</definedName>
    <definedName name="NM_従事者_従事者53_登録年月日_元号" localSheetId="1">Sheet1!$S$5810</definedName>
    <definedName name="NM_従事者_従事者53_登録年月日_元号_変更前" localSheetId="1">Sheet1!$S$2210</definedName>
    <definedName name="NM_従事者_従事者53_登録年月日_日" localSheetId="1">Sheet1!$Z$5810</definedName>
    <definedName name="NM_従事者_従事者53_登録年月日_日_変更前" localSheetId="1">Sheet1!$Z$2210</definedName>
    <definedName name="NM_従事者_従事者53_登録年月日_年" localSheetId="1">Sheet1!$V$5810</definedName>
    <definedName name="NM_従事者_従事者53_登録年月日_年_変更前" localSheetId="1">Sheet1!$V$2210</definedName>
    <definedName name="NM_従事者_従事者53_登録販売者登録都道府県" localSheetId="1">Sheet1!$AK$5810</definedName>
    <definedName name="NM_従事者_従事者53_登録販売者登録都道府県_変更前" localSheetId="1">Sheet1!$AK$2210</definedName>
    <definedName name="NM_従事者_従事者53_登録番号1" localSheetId="1">Sheet1!$R$5806</definedName>
    <definedName name="NM_従事者_従事者53_登録番号1_変更前" localSheetId="1">Sheet1!$R$2206</definedName>
    <definedName name="NM_従事者_従事者53_登録番号2" localSheetId="1">Sheet1!$V$5806</definedName>
    <definedName name="NM_従事者_従事者53_登録番号2_変更前" localSheetId="1">Sheet1!$V$2206</definedName>
    <definedName name="NM_従事者_従事者53_登録番号3" localSheetId="1">Sheet1!$X$5806</definedName>
    <definedName name="NM_従事者_従事者53_登録番号3_変更前" localSheetId="1">Sheet1!$X$2206</definedName>
    <definedName name="NM_従事者_従事者53_都道府県" localSheetId="1">Sheet1!$AG$5791</definedName>
    <definedName name="NM_従事者_従事者53_都道府県_変更前" localSheetId="1">Sheet1!$AG$2191</definedName>
    <definedName name="NM_従事者_従事者53_当て字" localSheetId="1">Sheet1!$AL$5786</definedName>
    <definedName name="NM_従事者_従事者53_当て字_変更前" localSheetId="1">Sheet1!$AL$2186</definedName>
    <definedName name="NM_従事者_従事者53_番地" localSheetId="1">Sheet1!$U$5797</definedName>
    <definedName name="NM_従事者_従事者53_番地_変更前" localSheetId="1">Sheet1!$U$2197</definedName>
    <definedName name="NM_従事者_従事者53_郵便番号_右" localSheetId="1">Sheet1!$Z$5791</definedName>
    <definedName name="NM_従事者_従事者53_郵便番号_右_変更前" localSheetId="1">Sheet1!$Z$2191</definedName>
    <definedName name="NM_従事者_従事者53_郵便番号_左" localSheetId="1">Sheet1!$U$5791</definedName>
    <definedName name="NM_従事者_従事者53_郵便番号_左_変更前" localSheetId="1">Sheet1!$U$2191</definedName>
    <definedName name="NM_従事者_従事者54_カナ" localSheetId="1">Sheet1!$R$5824</definedName>
    <definedName name="NM_従事者_従事者54_カナ_変更前" localSheetId="1">Sheet1!$R$2224</definedName>
    <definedName name="NM_従事者_従事者54_建物名" localSheetId="1">Sheet1!$AG$5833</definedName>
    <definedName name="NM_従事者_従事者54_建物名_変更前" localSheetId="1">Sheet1!$AG$2233</definedName>
    <definedName name="NM_従事者_従事者54_市区町村" localSheetId="1">Sheet1!$U$5830</definedName>
    <definedName name="NM_従事者_従事者54_市区町村_変更前" localSheetId="1">Sheet1!$U$2230</definedName>
    <definedName name="NM_従事者_従事者54_氏名" localSheetId="1">Sheet1!$R$5821</definedName>
    <definedName name="NM_従事者_従事者54_氏名_変更前" localSheetId="1">Sheet1!$R$2221</definedName>
    <definedName name="NM_従事者_従事者54_資格" localSheetId="1">Sheet1!$AG$5816</definedName>
    <definedName name="NM_従事者_従事者54_資格_変更前" localSheetId="1">Sheet1!$AG$2216</definedName>
    <definedName name="NM_従事者_従事者54_字" localSheetId="1">Sheet1!$AG$5830</definedName>
    <definedName name="NM_従事者_従事者54_字_変更前" localSheetId="1">Sheet1!$AG$2230</definedName>
    <definedName name="NM_従事者_従事者54_就任年月日_月" localSheetId="1">Sheet1!$X$5819</definedName>
    <definedName name="NM_従事者_従事者54_就任年月日_月_変更前" localSheetId="1">Sheet1!$X$2219</definedName>
    <definedName name="NM_従事者_従事者54_就任年月日_元号" localSheetId="1">Sheet1!$S$5819</definedName>
    <definedName name="NM_従事者_従事者54_就任年月日_元号_変更前" localSheetId="1">Sheet1!$S$2219</definedName>
    <definedName name="NM_従事者_従事者54_就任年月日_日" localSheetId="1">Sheet1!$Z$5819</definedName>
    <definedName name="NM_従事者_従事者54_就任年月日_日_変更前" localSheetId="1">Sheet1!$Z$2219</definedName>
    <definedName name="NM_従事者_従事者54_就任年月日_年" localSheetId="1">Sheet1!$V$5819</definedName>
    <definedName name="NM_従事者_従事者54_就任年月日_年_変更前" localSheetId="1">Sheet1!$V$2219</definedName>
    <definedName name="NM_従事者_従事者54_週勤務時間_小数1" localSheetId="1">Sheet1!$U$5839</definedName>
    <definedName name="NM_従事者_従事者54_週勤務時間_小数1_変更前" localSheetId="1">Sheet1!$U$2239</definedName>
    <definedName name="NM_従事者_従事者54_週勤務時間_整数1" localSheetId="1">Sheet1!$R$5839</definedName>
    <definedName name="NM_従事者_従事者54_週勤務時間_整数1_変更前" localSheetId="1">Sheet1!$R$2239</definedName>
    <definedName name="NM_従事者_従事者54_週勤務時間_整数2" localSheetId="1">Sheet1!$S$5839</definedName>
    <definedName name="NM_従事者_従事者54_週勤務時間_整数2_変更前" localSheetId="1">Sheet1!$S$2239</definedName>
    <definedName name="NM_従事者_従事者54_従事者区分" localSheetId="1">Sheet1!$S$5816</definedName>
    <definedName name="NM_従事者_従事者54_従事者区分_変更前" localSheetId="1">Sheet1!$S$2216</definedName>
    <definedName name="NM_従事者_従事者54_従事者備考" localSheetId="1">Sheet1!$R$5848</definedName>
    <definedName name="NM_従事者_従事者54_従事者備考_変更前" localSheetId="1">Sheet1!$R$2248</definedName>
    <definedName name="NM_従事者_従事者54_生年月日_月" localSheetId="1">Sheet1!$X$5837</definedName>
    <definedName name="NM_従事者_従事者54_生年月日_月_変更前" localSheetId="1">Sheet1!$X$2237</definedName>
    <definedName name="NM_従事者_従事者54_生年月日_元号" localSheetId="1">Sheet1!$S$5837</definedName>
    <definedName name="NM_従事者_従事者54_生年月日_元号_変更前" localSheetId="1">Sheet1!$S$2237</definedName>
    <definedName name="NM_従事者_従事者54_生年月日_日" localSheetId="1">Sheet1!$Z$5837</definedName>
    <definedName name="NM_従事者_従事者54_生年月日_日_変更前" localSheetId="1">Sheet1!$Z$2237</definedName>
    <definedName name="NM_従事者_従事者54_生年月日_年" localSheetId="1">Sheet1!$V$5837</definedName>
    <definedName name="NM_従事者_従事者54_生年月日_年_変更前" localSheetId="1">Sheet1!$V$2237</definedName>
    <definedName name="NM_従事者_従事者54_退任年月日_月" localSheetId="1">Sheet1!$AL$5819</definedName>
    <definedName name="NM_従事者_従事者54_退任年月日_月_変更前" localSheetId="1">Sheet1!$AL$2219</definedName>
    <definedName name="NM_従事者_従事者54_退任年月日_元号" localSheetId="1">Sheet1!$AG$5819</definedName>
    <definedName name="NM_従事者_従事者54_退任年月日_元号_変更前" localSheetId="1">Sheet1!$AG$2219</definedName>
    <definedName name="NM_従事者_従事者54_退任年月日_日" localSheetId="1">Sheet1!$AN$5819</definedName>
    <definedName name="NM_従事者_従事者54_退任年月日_日_変更前" localSheetId="1">Sheet1!$AN$2219</definedName>
    <definedName name="NM_従事者_従事者54_退任年月日_年" localSheetId="1">Sheet1!$AJ$5819</definedName>
    <definedName name="NM_従事者_従事者54_退任年月日_年_変更前" localSheetId="1">Sheet1!$AJ$2219</definedName>
    <definedName name="NM_従事者_従事者54_登録年月日_月" localSheetId="1">Sheet1!$X$5846</definedName>
    <definedName name="NM_従事者_従事者54_登録年月日_月_変更前" localSheetId="1">Sheet1!$X$2246</definedName>
    <definedName name="NM_従事者_従事者54_登録年月日_元号" localSheetId="1">Sheet1!$S$5846</definedName>
    <definedName name="NM_従事者_従事者54_登録年月日_元号_変更前" localSheetId="1">Sheet1!$S$2246</definedName>
    <definedName name="NM_従事者_従事者54_登録年月日_日" localSheetId="1">Sheet1!$Z$5846</definedName>
    <definedName name="NM_従事者_従事者54_登録年月日_日_変更前" localSheetId="1">Sheet1!$Z$2246</definedName>
    <definedName name="NM_従事者_従事者54_登録年月日_年" localSheetId="1">Sheet1!$V$5846</definedName>
    <definedName name="NM_従事者_従事者54_登録年月日_年_変更前" localSheetId="1">Sheet1!$V$2246</definedName>
    <definedName name="NM_従事者_従事者54_登録販売者登録都道府県" localSheetId="1">Sheet1!$AK$5846</definedName>
    <definedName name="NM_従事者_従事者54_登録販売者登録都道府県_変更前" localSheetId="1">Sheet1!$AK$2246</definedName>
    <definedName name="NM_従事者_従事者54_登録番号1" localSheetId="1">Sheet1!$R$5842</definedName>
    <definedName name="NM_従事者_従事者54_登録番号1_変更前" localSheetId="1">Sheet1!$R$2242</definedName>
    <definedName name="NM_従事者_従事者54_登録番号2" localSheetId="1">Sheet1!$V$5842</definedName>
    <definedName name="NM_従事者_従事者54_登録番号2_変更前" localSheetId="1">Sheet1!$V$2242</definedName>
    <definedName name="NM_従事者_従事者54_登録番号3" localSheetId="1">Sheet1!$X$5842</definedName>
    <definedName name="NM_従事者_従事者54_登録番号3_変更前" localSheetId="1">Sheet1!$X$2242</definedName>
    <definedName name="NM_従事者_従事者54_都道府県" localSheetId="1">Sheet1!$AG$5827</definedName>
    <definedName name="NM_従事者_従事者54_都道府県_変更前" localSheetId="1">Sheet1!$AG$2227</definedName>
    <definedName name="NM_従事者_従事者54_当て字" localSheetId="1">Sheet1!$AL$5822</definedName>
    <definedName name="NM_従事者_従事者54_当て字_変更前" localSheetId="1">Sheet1!$AL$2222</definedName>
    <definedName name="NM_従事者_従事者54_番地" localSheetId="1">Sheet1!$U$5833</definedName>
    <definedName name="NM_従事者_従事者54_番地_変更前" localSheetId="1">Sheet1!$U$2233</definedName>
    <definedName name="NM_従事者_従事者54_郵便番号_右" localSheetId="1">Sheet1!$Z$5827</definedName>
    <definedName name="NM_従事者_従事者54_郵便番号_右_変更前" localSheetId="1">Sheet1!$Z$2227</definedName>
    <definedName name="NM_従事者_従事者54_郵便番号_左" localSheetId="1">Sheet1!$U$5827</definedName>
    <definedName name="NM_従事者_従事者54_郵便番号_左_変更前" localSheetId="1">Sheet1!$U$2227</definedName>
    <definedName name="NM_従事者_従事者55_カナ" localSheetId="1">Sheet1!$R$5860</definedName>
    <definedName name="NM_従事者_従事者55_カナ_変更前" localSheetId="1">Sheet1!$R$2260</definedName>
    <definedName name="NM_従事者_従事者55_建物名" localSheetId="1">Sheet1!$AG$5869</definedName>
    <definedName name="NM_従事者_従事者55_建物名_変更前" localSheetId="1">Sheet1!$AG$2269</definedName>
    <definedName name="NM_従事者_従事者55_市区町村" localSheetId="1">Sheet1!$U$5866</definedName>
    <definedName name="NM_従事者_従事者55_市区町村_変更前" localSheetId="1">Sheet1!$U$2266</definedName>
    <definedName name="NM_従事者_従事者55_氏名" localSheetId="1">Sheet1!$R$5857</definedName>
    <definedName name="NM_従事者_従事者55_氏名_変更前" localSheetId="1">Sheet1!$R$2257</definedName>
    <definedName name="NM_従事者_従事者55_資格" localSheetId="1">Sheet1!$AG$5852</definedName>
    <definedName name="NM_従事者_従事者55_資格_変更前" localSheetId="1">Sheet1!$AG$2252</definedName>
    <definedName name="NM_従事者_従事者55_字" localSheetId="1">Sheet1!$AG$5866</definedName>
    <definedName name="NM_従事者_従事者55_字_変更前" localSheetId="1">Sheet1!$AG$2266</definedName>
    <definedName name="NM_従事者_従事者55_就任年月日_月" localSheetId="1">Sheet1!$X$5855</definedName>
    <definedName name="NM_従事者_従事者55_就任年月日_月_変更前" localSheetId="1">Sheet1!$X$2255</definedName>
    <definedName name="NM_従事者_従事者55_就任年月日_元号" localSheetId="1">Sheet1!$S$5855</definedName>
    <definedName name="NM_従事者_従事者55_就任年月日_元号_変更前" localSheetId="1">Sheet1!$S$2255</definedName>
    <definedName name="NM_従事者_従事者55_就任年月日_日" localSheetId="1">Sheet1!$Z$5855</definedName>
    <definedName name="NM_従事者_従事者55_就任年月日_日_変更前" localSheetId="1">Sheet1!$Z$2255</definedName>
    <definedName name="NM_従事者_従事者55_就任年月日_年" localSheetId="1">Sheet1!$V$5855</definedName>
    <definedName name="NM_従事者_従事者55_就任年月日_年_変更前" localSheetId="1">Sheet1!$V$2255</definedName>
    <definedName name="NM_従事者_従事者55_週勤務時間_小数1" localSheetId="1">Sheet1!$U$5875</definedName>
    <definedName name="NM_従事者_従事者55_週勤務時間_小数1_変更前" localSheetId="1">Sheet1!$U$2275</definedName>
    <definedName name="NM_従事者_従事者55_週勤務時間_整数1" localSheetId="1">Sheet1!$R$5875</definedName>
    <definedName name="NM_従事者_従事者55_週勤務時間_整数1_変更前" localSheetId="1">Sheet1!$R$2275</definedName>
    <definedName name="NM_従事者_従事者55_週勤務時間_整数2" localSheetId="1">Sheet1!$S$5875</definedName>
    <definedName name="NM_従事者_従事者55_週勤務時間_整数2_変更前" localSheetId="1">Sheet1!$S$2275</definedName>
    <definedName name="NM_従事者_従事者55_従事者区分" localSheetId="1">Sheet1!$S$5852</definedName>
    <definedName name="NM_従事者_従事者55_従事者区分_変更前" localSheetId="1">Sheet1!$S$2252</definedName>
    <definedName name="NM_従事者_従事者55_従事者備考" localSheetId="1">Sheet1!$R$5884</definedName>
    <definedName name="NM_従事者_従事者55_従事者備考_変更前" localSheetId="1">Sheet1!$R$2284</definedName>
    <definedName name="NM_従事者_従事者55_生年月日_月" localSheetId="1">Sheet1!$X$5873</definedName>
    <definedName name="NM_従事者_従事者55_生年月日_月_変更前" localSheetId="1">Sheet1!$X$2273</definedName>
    <definedName name="NM_従事者_従事者55_生年月日_元号" localSheetId="1">Sheet1!$S$5873</definedName>
    <definedName name="NM_従事者_従事者55_生年月日_元号_変更前" localSheetId="1">Sheet1!$S$2273</definedName>
    <definedName name="NM_従事者_従事者55_生年月日_日" localSheetId="1">Sheet1!$Z$5873</definedName>
    <definedName name="NM_従事者_従事者55_生年月日_日_変更前" localSheetId="1">Sheet1!$Z$2273</definedName>
    <definedName name="NM_従事者_従事者55_生年月日_年" localSheetId="1">Sheet1!$V$5873</definedName>
    <definedName name="NM_従事者_従事者55_生年月日_年_変更前" localSheetId="1">Sheet1!$V$2273</definedName>
    <definedName name="NM_従事者_従事者55_退任年月日_月" localSheetId="1">Sheet1!$AL$5855</definedName>
    <definedName name="NM_従事者_従事者55_退任年月日_月_変更前" localSheetId="1">Sheet1!$AL$2255</definedName>
    <definedName name="NM_従事者_従事者55_退任年月日_元号" localSheetId="1">Sheet1!$AG$5855</definedName>
    <definedName name="NM_従事者_従事者55_退任年月日_元号_変更前" localSheetId="1">Sheet1!$AG$2255</definedName>
    <definedName name="NM_従事者_従事者55_退任年月日_日" localSheetId="1">Sheet1!$AN$5855</definedName>
    <definedName name="NM_従事者_従事者55_退任年月日_日_変更前" localSheetId="1">Sheet1!$AN$2255</definedName>
    <definedName name="NM_従事者_従事者55_退任年月日_年" localSheetId="1">Sheet1!$AJ$5855</definedName>
    <definedName name="NM_従事者_従事者55_退任年月日_年_変更前" localSheetId="1">Sheet1!$AJ$2255</definedName>
    <definedName name="NM_従事者_従事者55_登録年月日_月" localSheetId="1">Sheet1!$X$5882</definedName>
    <definedName name="NM_従事者_従事者55_登録年月日_月_変更前" localSheetId="1">Sheet1!$X$2282</definedName>
    <definedName name="NM_従事者_従事者55_登録年月日_元号" localSheetId="1">Sheet1!$S$5882</definedName>
    <definedName name="NM_従事者_従事者55_登録年月日_元号_変更前" localSheetId="1">Sheet1!$S$2282</definedName>
    <definedName name="NM_従事者_従事者55_登録年月日_日" localSheetId="1">Sheet1!$Z$5882</definedName>
    <definedName name="NM_従事者_従事者55_登録年月日_日_変更前" localSheetId="1">Sheet1!$Z$2282</definedName>
    <definedName name="NM_従事者_従事者55_登録年月日_年" localSheetId="1">Sheet1!$V$5882</definedName>
    <definedName name="NM_従事者_従事者55_登録年月日_年_変更前" localSheetId="1">Sheet1!$V$2282</definedName>
    <definedName name="NM_従事者_従事者55_登録販売者登録都道府県" localSheetId="1">Sheet1!$AK$5882</definedName>
    <definedName name="NM_従事者_従事者55_登録販売者登録都道府県_変更前" localSheetId="1">Sheet1!$AK$2282</definedName>
    <definedName name="NM_従事者_従事者55_登録番号1" localSheetId="1">Sheet1!$R$5878</definedName>
    <definedName name="NM_従事者_従事者55_登録番号1_変更前" localSheetId="1">Sheet1!$R$2278</definedName>
    <definedName name="NM_従事者_従事者55_登録番号2" localSheetId="1">Sheet1!$V$5878</definedName>
    <definedName name="NM_従事者_従事者55_登録番号2_変更前" localSheetId="1">Sheet1!$V$2278</definedName>
    <definedName name="NM_従事者_従事者55_登録番号3" localSheetId="1">Sheet1!$X$5878</definedName>
    <definedName name="NM_従事者_従事者55_登録番号3_変更前" localSheetId="1">Sheet1!$X$2278</definedName>
    <definedName name="NM_従事者_従事者55_都道府県" localSheetId="1">Sheet1!$AG$5863</definedName>
    <definedName name="NM_従事者_従事者55_都道府県_変更前" localSheetId="1">Sheet1!$AG$2263</definedName>
    <definedName name="NM_従事者_従事者55_当て字" localSheetId="1">Sheet1!$AL$5858</definedName>
    <definedName name="NM_従事者_従事者55_当て字_変更前" localSheetId="1">Sheet1!$AL$2258</definedName>
    <definedName name="NM_従事者_従事者55_番地" localSheetId="1">Sheet1!$U$5869</definedName>
    <definedName name="NM_従事者_従事者55_番地_変更前" localSheetId="1">Sheet1!$U$2269</definedName>
    <definedName name="NM_従事者_従事者55_郵便番号_右" localSheetId="1">Sheet1!$Z$5863</definedName>
    <definedName name="NM_従事者_従事者55_郵便番号_右_変更前" localSheetId="1">Sheet1!$Z$2263</definedName>
    <definedName name="NM_従事者_従事者55_郵便番号_左" localSheetId="1">Sheet1!$U$5863</definedName>
    <definedName name="NM_従事者_従事者55_郵便番号_左_変更前" localSheetId="1">Sheet1!$U$2263</definedName>
    <definedName name="NM_従事者_従事者56_カナ" localSheetId="1">Sheet1!$R$5896</definedName>
    <definedName name="NM_従事者_従事者56_カナ_変更前" localSheetId="1">Sheet1!$R$2296</definedName>
    <definedName name="NM_従事者_従事者56_建物名" localSheetId="1">Sheet1!$AG$5905</definedName>
    <definedName name="NM_従事者_従事者56_建物名_変更前" localSheetId="1">Sheet1!$AG$2305</definedName>
    <definedName name="NM_従事者_従事者56_市区町村" localSheetId="1">Sheet1!$U$5902</definedName>
    <definedName name="NM_従事者_従事者56_市区町村_変更前" localSheetId="1">Sheet1!$U$2302</definedName>
    <definedName name="NM_従事者_従事者56_氏名" localSheetId="1">Sheet1!$R$5893</definedName>
    <definedName name="NM_従事者_従事者56_氏名_変更前" localSheetId="1">Sheet1!$R$2293</definedName>
    <definedName name="NM_従事者_従事者56_資格" localSheetId="1">Sheet1!$AG$5888</definedName>
    <definedName name="NM_従事者_従事者56_資格_変更前" localSheetId="1">Sheet1!$AG$2288</definedName>
    <definedName name="NM_従事者_従事者56_字" localSheetId="1">Sheet1!$AG$5902</definedName>
    <definedName name="NM_従事者_従事者56_字_変更前" localSheetId="1">Sheet1!$AG$2302</definedName>
    <definedName name="NM_従事者_従事者56_就任年月日_月" localSheetId="1">Sheet1!$X$5891</definedName>
    <definedName name="NM_従事者_従事者56_就任年月日_月_変更前" localSheetId="1">Sheet1!$X$2291</definedName>
    <definedName name="NM_従事者_従事者56_就任年月日_元号" localSheetId="1">Sheet1!$S$5891</definedName>
    <definedName name="NM_従事者_従事者56_就任年月日_元号_変更前" localSheetId="1">Sheet1!$S$2291</definedName>
    <definedName name="NM_従事者_従事者56_就任年月日_日" localSheetId="1">Sheet1!$Z$5891</definedName>
    <definedName name="NM_従事者_従事者56_就任年月日_日_変更前" localSheetId="1">Sheet1!$Z$2291</definedName>
    <definedName name="NM_従事者_従事者56_就任年月日_年" localSheetId="1">Sheet1!$V$5891</definedName>
    <definedName name="NM_従事者_従事者56_就任年月日_年_変更前" localSheetId="1">Sheet1!$V$2291</definedName>
    <definedName name="NM_従事者_従事者56_週勤務時間_小数1" localSheetId="1">Sheet1!$U$5911</definedName>
    <definedName name="NM_従事者_従事者56_週勤務時間_小数1_変更前" localSheetId="1">Sheet1!$U$2311</definedName>
    <definedName name="NM_従事者_従事者56_週勤務時間_整数1" localSheetId="1">Sheet1!$R$5911</definedName>
    <definedName name="NM_従事者_従事者56_週勤務時間_整数1_変更前" localSheetId="1">Sheet1!$R$2311</definedName>
    <definedName name="NM_従事者_従事者56_週勤務時間_整数2" localSheetId="1">Sheet1!$S$5911</definedName>
    <definedName name="NM_従事者_従事者56_週勤務時間_整数2_変更前" localSheetId="1">Sheet1!$S$2311</definedName>
    <definedName name="NM_従事者_従事者56_従事者区分" localSheetId="1">Sheet1!$S$5888</definedName>
    <definedName name="NM_従事者_従事者56_従事者区分_変更前" localSheetId="1">Sheet1!$S$2288</definedName>
    <definedName name="NM_従事者_従事者56_従事者備考" localSheetId="1">Sheet1!$R$5920</definedName>
    <definedName name="NM_従事者_従事者56_従事者備考_変更前" localSheetId="1">Sheet1!$R$2320</definedName>
    <definedName name="NM_従事者_従事者56_生年月日_月" localSheetId="1">Sheet1!$X$5909</definedName>
    <definedName name="NM_従事者_従事者56_生年月日_月_変更前" localSheetId="1">Sheet1!$X$2309</definedName>
    <definedName name="NM_従事者_従事者56_生年月日_元号" localSheetId="1">Sheet1!$S$5909</definedName>
    <definedName name="NM_従事者_従事者56_生年月日_元号_変更前" localSheetId="1">Sheet1!$S$2309</definedName>
    <definedName name="NM_従事者_従事者56_生年月日_日" localSheetId="1">Sheet1!$Z$5909</definedName>
    <definedName name="NM_従事者_従事者56_生年月日_日_変更前" localSheetId="1">Sheet1!$Z$2309</definedName>
    <definedName name="NM_従事者_従事者56_生年月日_年" localSheetId="1">Sheet1!$V$5909</definedName>
    <definedName name="NM_従事者_従事者56_生年月日_年_変更前" localSheetId="1">Sheet1!$V$2309</definedName>
    <definedName name="NM_従事者_従事者56_退任年月日_月" localSheetId="1">Sheet1!$AL$5891</definedName>
    <definedName name="NM_従事者_従事者56_退任年月日_月_変更前" localSheetId="1">Sheet1!$AL$2291</definedName>
    <definedName name="NM_従事者_従事者56_退任年月日_元号" localSheetId="1">Sheet1!$AG$5891</definedName>
    <definedName name="NM_従事者_従事者56_退任年月日_元号_変更前" localSheetId="1">Sheet1!$AG$2291</definedName>
    <definedName name="NM_従事者_従事者56_退任年月日_日" localSheetId="1">Sheet1!$AN$5891</definedName>
    <definedName name="NM_従事者_従事者56_退任年月日_日_変更前" localSheetId="1">Sheet1!$AN$2291</definedName>
    <definedName name="NM_従事者_従事者56_退任年月日_年" localSheetId="1">Sheet1!$AJ$5891</definedName>
    <definedName name="NM_従事者_従事者56_退任年月日_年_変更前" localSheetId="1">Sheet1!$AJ$2291</definedName>
    <definedName name="NM_従事者_従事者56_登録年月日_月" localSheetId="1">Sheet1!$X$5918</definedName>
    <definedName name="NM_従事者_従事者56_登録年月日_月_変更前" localSheetId="1">Sheet1!$X$2318</definedName>
    <definedName name="NM_従事者_従事者56_登録年月日_元号" localSheetId="1">Sheet1!$S$5918</definedName>
    <definedName name="NM_従事者_従事者56_登録年月日_元号_変更前" localSheetId="1">Sheet1!$S$2318</definedName>
    <definedName name="NM_従事者_従事者56_登録年月日_日" localSheetId="1">Sheet1!$Z$5918</definedName>
    <definedName name="NM_従事者_従事者56_登録年月日_日_変更前" localSheetId="1">Sheet1!$Z$2318</definedName>
    <definedName name="NM_従事者_従事者56_登録年月日_年" localSheetId="1">Sheet1!$V$5918</definedName>
    <definedName name="NM_従事者_従事者56_登録年月日_年_変更前" localSheetId="1">Sheet1!$V$2318</definedName>
    <definedName name="NM_従事者_従事者56_登録販売者登録都道府県" localSheetId="1">Sheet1!$AK$5918</definedName>
    <definedName name="NM_従事者_従事者56_登録販売者登録都道府県_変更前" localSheetId="1">Sheet1!$AK$2318</definedName>
    <definedName name="NM_従事者_従事者56_登録番号1" localSheetId="1">Sheet1!$R$5914</definedName>
    <definedName name="NM_従事者_従事者56_登録番号1_変更前" localSheetId="1">Sheet1!$R$2314</definedName>
    <definedName name="NM_従事者_従事者56_登録番号2" localSheetId="1">Sheet1!$V$5914</definedName>
    <definedName name="NM_従事者_従事者56_登録番号2_変更前" localSheetId="1">Sheet1!$V$2314</definedName>
    <definedName name="NM_従事者_従事者56_登録番号3" localSheetId="1">Sheet1!$X$5914</definedName>
    <definedName name="NM_従事者_従事者56_登録番号3_変更前" localSheetId="1">Sheet1!$X$2314</definedName>
    <definedName name="NM_従事者_従事者56_都道府県" localSheetId="1">Sheet1!$AG$5899</definedName>
    <definedName name="NM_従事者_従事者56_都道府県_変更前" localSheetId="1">Sheet1!$AG$2299</definedName>
    <definedName name="NM_従事者_従事者56_当て字" localSheetId="1">Sheet1!$AL$5894</definedName>
    <definedName name="NM_従事者_従事者56_当て字_変更前" localSheetId="1">Sheet1!$AL$2294</definedName>
    <definedName name="NM_従事者_従事者56_番地" localSheetId="1">Sheet1!$U$5905</definedName>
    <definedName name="NM_従事者_従事者56_番地_変更前" localSheetId="1">Sheet1!$U$2305</definedName>
    <definedName name="NM_従事者_従事者56_郵便番号_右" localSheetId="1">Sheet1!$Z$5899</definedName>
    <definedName name="NM_従事者_従事者56_郵便番号_右_変更前" localSheetId="1">Sheet1!$Z$2299</definedName>
    <definedName name="NM_従事者_従事者56_郵便番号_左" localSheetId="1">Sheet1!$U$5899</definedName>
    <definedName name="NM_従事者_従事者56_郵便番号_左_変更前" localSheetId="1">Sheet1!$U$2299</definedName>
    <definedName name="NM_従事者_従事者57_カナ" localSheetId="1">Sheet1!$R$5932</definedName>
    <definedName name="NM_従事者_従事者57_カナ_変更前" localSheetId="1">Sheet1!$R$2332</definedName>
    <definedName name="NM_従事者_従事者57_建物名" localSheetId="1">Sheet1!$AG$5941</definedName>
    <definedName name="NM_従事者_従事者57_建物名_変更前" localSheetId="1">Sheet1!$AG$2341</definedName>
    <definedName name="NM_従事者_従事者57_市区町村" localSheetId="1">Sheet1!$U$5938</definedName>
    <definedName name="NM_従事者_従事者57_市区町村_変更前" localSheetId="1">Sheet1!$U$2338</definedName>
    <definedName name="NM_従事者_従事者57_氏名" localSheetId="1">Sheet1!$R$5929</definedName>
    <definedName name="NM_従事者_従事者57_氏名_変更前" localSheetId="1">Sheet1!$R$2329</definedName>
    <definedName name="NM_従事者_従事者57_資格" localSheetId="1">Sheet1!$AG$5924</definedName>
    <definedName name="NM_従事者_従事者57_資格_変更前" localSheetId="1">Sheet1!$AG$2324</definedName>
    <definedName name="NM_従事者_従事者57_字" localSheetId="1">Sheet1!$AG$5938</definedName>
    <definedName name="NM_従事者_従事者57_字_変更前" localSheetId="1">Sheet1!$AG$2338</definedName>
    <definedName name="NM_従事者_従事者57_就任年月日_月" localSheetId="1">Sheet1!$X$5927</definedName>
    <definedName name="NM_従事者_従事者57_就任年月日_月_変更前" localSheetId="1">Sheet1!$X$2327</definedName>
    <definedName name="NM_従事者_従事者57_就任年月日_元号" localSheetId="1">Sheet1!$S$5927</definedName>
    <definedName name="NM_従事者_従事者57_就任年月日_元号_変更前" localSheetId="1">Sheet1!$S$2327</definedName>
    <definedName name="NM_従事者_従事者57_就任年月日_日" localSheetId="1">Sheet1!$Z$5927</definedName>
    <definedName name="NM_従事者_従事者57_就任年月日_日_変更前" localSheetId="1">Sheet1!$Z$2327</definedName>
    <definedName name="NM_従事者_従事者57_就任年月日_年" localSheetId="1">Sheet1!$V$5927</definedName>
    <definedName name="NM_従事者_従事者57_就任年月日_年_変更前" localSheetId="1">Sheet1!$V$2327</definedName>
    <definedName name="NM_従事者_従事者57_週勤務時間_小数1" localSheetId="1">Sheet1!$U$5947</definedName>
    <definedName name="NM_従事者_従事者57_週勤務時間_小数1_変更前" localSheetId="1">Sheet1!$U$2347</definedName>
    <definedName name="NM_従事者_従事者57_週勤務時間_整数1" localSheetId="1">Sheet1!$R$5947</definedName>
    <definedName name="NM_従事者_従事者57_週勤務時間_整数1_変更前" localSheetId="1">Sheet1!$R$2347</definedName>
    <definedName name="NM_従事者_従事者57_週勤務時間_整数2" localSheetId="1">Sheet1!$S$5947</definedName>
    <definedName name="NM_従事者_従事者57_週勤務時間_整数2_変更前" localSheetId="1">Sheet1!$S$2347</definedName>
    <definedName name="NM_従事者_従事者57_従事者区分" localSheetId="1">Sheet1!$S$5924</definedName>
    <definedName name="NM_従事者_従事者57_従事者区分_変更前" localSheetId="1">Sheet1!$S$2324</definedName>
    <definedName name="NM_従事者_従事者57_従事者備考" localSheetId="1">Sheet1!$R$5956</definedName>
    <definedName name="NM_従事者_従事者57_従事者備考_変更前" localSheetId="1">Sheet1!$R$2356</definedName>
    <definedName name="NM_従事者_従事者57_生年月日_月" localSheetId="1">Sheet1!$X$5945</definedName>
    <definedName name="NM_従事者_従事者57_生年月日_月_変更前" localSheetId="1">Sheet1!$X$2345</definedName>
    <definedName name="NM_従事者_従事者57_生年月日_元号" localSheetId="1">Sheet1!$S$5945</definedName>
    <definedName name="NM_従事者_従事者57_生年月日_元号_変更前" localSheetId="1">Sheet1!$S$2345</definedName>
    <definedName name="NM_従事者_従事者57_生年月日_日" localSheetId="1">Sheet1!$Z$5945</definedName>
    <definedName name="NM_従事者_従事者57_生年月日_日_変更前" localSheetId="1">Sheet1!$Z$2345</definedName>
    <definedName name="NM_従事者_従事者57_生年月日_年" localSheetId="1">Sheet1!$V$5945</definedName>
    <definedName name="NM_従事者_従事者57_生年月日_年_変更前" localSheetId="1">Sheet1!$V$2345</definedName>
    <definedName name="NM_従事者_従事者57_退任年月日_月" localSheetId="1">Sheet1!$AL$5927</definedName>
    <definedName name="NM_従事者_従事者57_退任年月日_月_変更前" localSheetId="1">Sheet1!$AL$2327</definedName>
    <definedName name="NM_従事者_従事者57_退任年月日_元号" localSheetId="1">Sheet1!$AG$5927</definedName>
    <definedName name="NM_従事者_従事者57_退任年月日_元号_変更前" localSheetId="1">Sheet1!$AG$2327</definedName>
    <definedName name="NM_従事者_従事者57_退任年月日_日" localSheetId="1">Sheet1!$AN$5927</definedName>
    <definedName name="NM_従事者_従事者57_退任年月日_日_変更前" localSheetId="1">Sheet1!$AN$2327</definedName>
    <definedName name="NM_従事者_従事者57_退任年月日_年" localSheetId="1">Sheet1!$AJ$5927</definedName>
    <definedName name="NM_従事者_従事者57_退任年月日_年_変更前" localSheetId="1">Sheet1!$AJ$2327</definedName>
    <definedName name="NM_従事者_従事者57_登録年月日_月" localSheetId="1">Sheet1!$X$5954</definedName>
    <definedName name="NM_従事者_従事者57_登録年月日_月_変更前" localSheetId="1">Sheet1!$X$2354</definedName>
    <definedName name="NM_従事者_従事者57_登録年月日_元号" localSheetId="1">Sheet1!$S$5954</definedName>
    <definedName name="NM_従事者_従事者57_登録年月日_元号_変更前" localSheetId="1">Sheet1!$S$2354</definedName>
    <definedName name="NM_従事者_従事者57_登録年月日_日" localSheetId="1">Sheet1!$Z$5954</definedName>
    <definedName name="NM_従事者_従事者57_登録年月日_日_変更前" localSheetId="1">Sheet1!$Z$2354</definedName>
    <definedName name="NM_従事者_従事者57_登録年月日_年" localSheetId="1">Sheet1!$V$5954</definedName>
    <definedName name="NM_従事者_従事者57_登録年月日_年_変更前" localSheetId="1">Sheet1!$V$2354</definedName>
    <definedName name="NM_従事者_従事者57_登録販売者登録都道府県" localSheetId="1">Sheet1!$AK$5954</definedName>
    <definedName name="NM_従事者_従事者57_登録販売者登録都道府県_変更前" localSheetId="1">Sheet1!$AK$2354</definedName>
    <definedName name="NM_従事者_従事者57_登録番号1" localSheetId="1">Sheet1!$R$5950</definedName>
    <definedName name="NM_従事者_従事者57_登録番号1_変更前" localSheetId="1">Sheet1!$R$2350</definedName>
    <definedName name="NM_従事者_従事者57_登録番号2" localSheetId="1">Sheet1!$V$5950</definedName>
    <definedName name="NM_従事者_従事者57_登録番号2_変更前" localSheetId="1">Sheet1!$V$2350</definedName>
    <definedName name="NM_従事者_従事者57_登録番号3" localSheetId="1">Sheet1!$X$5950</definedName>
    <definedName name="NM_従事者_従事者57_登録番号3_変更前" localSheetId="1">Sheet1!$X$2350</definedName>
    <definedName name="NM_従事者_従事者57_都道府県" localSheetId="1">Sheet1!$AG$5935</definedName>
    <definedName name="NM_従事者_従事者57_都道府県_変更前" localSheetId="1">Sheet1!$AG$2335</definedName>
    <definedName name="NM_従事者_従事者57_当て字" localSheetId="1">Sheet1!$AL$5930</definedName>
    <definedName name="NM_従事者_従事者57_当て字_変更前" localSheetId="1">Sheet1!$AL$2330</definedName>
    <definedName name="NM_従事者_従事者57_番地" localSheetId="1">Sheet1!$U$5941</definedName>
    <definedName name="NM_従事者_従事者57_番地_変更前" localSheetId="1">Sheet1!$U$2341</definedName>
    <definedName name="NM_従事者_従事者57_郵便番号_右" localSheetId="1">Sheet1!$Z$5935</definedName>
    <definedName name="NM_従事者_従事者57_郵便番号_右_変更前" localSheetId="1">Sheet1!$Z$2335</definedName>
    <definedName name="NM_従事者_従事者57_郵便番号_左" localSheetId="1">Sheet1!$U$5935</definedName>
    <definedName name="NM_従事者_従事者57_郵便番号_左_変更前" localSheetId="1">Sheet1!$U$2335</definedName>
    <definedName name="NM_従事者_従事者58_カナ" localSheetId="1">Sheet1!$R$5968</definedName>
    <definedName name="NM_従事者_従事者58_カナ_変更前" localSheetId="1">Sheet1!$R$2368</definedName>
    <definedName name="NM_従事者_従事者58_建物名" localSheetId="1">Sheet1!$AG$5977</definedName>
    <definedName name="NM_従事者_従事者58_建物名_変更前" localSheetId="1">Sheet1!$AG$2377</definedName>
    <definedName name="NM_従事者_従事者58_市区町村" localSheetId="1">Sheet1!$U$5974</definedName>
    <definedName name="NM_従事者_従事者58_市区町村_変更前" localSheetId="1">Sheet1!$U$2374</definedName>
    <definedName name="NM_従事者_従事者58_氏名" localSheetId="1">Sheet1!$R$5965</definedName>
    <definedName name="NM_従事者_従事者58_氏名_変更前" localSheetId="1">Sheet1!$R$2365</definedName>
    <definedName name="NM_従事者_従事者58_資格" localSheetId="1">Sheet1!$AG$5960</definedName>
    <definedName name="NM_従事者_従事者58_資格_変更前" localSheetId="1">Sheet1!$AG$2360</definedName>
    <definedName name="NM_従事者_従事者58_字" localSheetId="1">Sheet1!$AG$5974</definedName>
    <definedName name="NM_従事者_従事者58_字_変更前" localSheetId="1">Sheet1!$AG$2374</definedName>
    <definedName name="NM_従事者_従事者58_就任年月日_月" localSheetId="1">Sheet1!$X$5963</definedName>
    <definedName name="NM_従事者_従事者58_就任年月日_月_変更前" localSheetId="1">Sheet1!$X$2363</definedName>
    <definedName name="NM_従事者_従事者58_就任年月日_元号" localSheetId="1">Sheet1!$S$5963</definedName>
    <definedName name="NM_従事者_従事者58_就任年月日_元号_変更前" localSheetId="1">Sheet1!$S$2363</definedName>
    <definedName name="NM_従事者_従事者58_就任年月日_日" localSheetId="1">Sheet1!$Z$5963</definedName>
    <definedName name="NM_従事者_従事者58_就任年月日_日_変更前" localSheetId="1">Sheet1!$Z$2363</definedName>
    <definedName name="NM_従事者_従事者58_就任年月日_年" localSheetId="1">Sheet1!$V$5963</definedName>
    <definedName name="NM_従事者_従事者58_就任年月日_年_変更前" localSheetId="1">Sheet1!$V$2363</definedName>
    <definedName name="NM_従事者_従事者58_週勤務時間_小数1" localSheetId="1">Sheet1!$U$5983</definedName>
    <definedName name="NM_従事者_従事者58_週勤務時間_小数1_変更前" localSheetId="1">Sheet1!$U$2383</definedName>
    <definedName name="NM_従事者_従事者58_週勤務時間_整数1" localSheetId="1">Sheet1!$R$5983</definedName>
    <definedName name="NM_従事者_従事者58_週勤務時間_整数1_変更前" localSheetId="1">Sheet1!$R$2383</definedName>
    <definedName name="NM_従事者_従事者58_週勤務時間_整数2" localSheetId="1">Sheet1!$S$5983</definedName>
    <definedName name="NM_従事者_従事者58_週勤務時間_整数2_変更前" localSheetId="1">Sheet1!$S$2383</definedName>
    <definedName name="NM_従事者_従事者58_従事者区分" localSheetId="1">Sheet1!$S$5960</definedName>
    <definedName name="NM_従事者_従事者58_従事者区分_変更前" localSheetId="1">Sheet1!$S$2360</definedName>
    <definedName name="NM_従事者_従事者58_従事者備考" localSheetId="1">Sheet1!$R$5992</definedName>
    <definedName name="NM_従事者_従事者58_従事者備考_変更前" localSheetId="1">Sheet1!$R$2392</definedName>
    <definedName name="NM_従事者_従事者58_生年月日_月" localSheetId="1">Sheet1!$X$5981</definedName>
    <definedName name="NM_従事者_従事者58_生年月日_月_変更前" localSheetId="1">Sheet1!$X$2381</definedName>
    <definedName name="NM_従事者_従事者58_生年月日_元号" localSheetId="1">Sheet1!$S$5981</definedName>
    <definedName name="NM_従事者_従事者58_生年月日_元号_変更前" localSheetId="1">Sheet1!$S$2381</definedName>
    <definedName name="NM_従事者_従事者58_生年月日_日" localSheetId="1">Sheet1!$Z$5981</definedName>
    <definedName name="NM_従事者_従事者58_生年月日_日_変更前" localSheetId="1">Sheet1!$Z$2381</definedName>
    <definedName name="NM_従事者_従事者58_生年月日_年" localSheetId="1">Sheet1!$V$5981</definedName>
    <definedName name="NM_従事者_従事者58_生年月日_年_変更前" localSheetId="1">Sheet1!$V$2381</definedName>
    <definedName name="NM_従事者_従事者58_退任年月日_月" localSheetId="1">Sheet1!$AL$5963</definedName>
    <definedName name="NM_従事者_従事者58_退任年月日_月_変更前" localSheetId="1">Sheet1!$AL$2363</definedName>
    <definedName name="NM_従事者_従事者58_退任年月日_元号" localSheetId="1">Sheet1!$AG$5963</definedName>
    <definedName name="NM_従事者_従事者58_退任年月日_元号_変更前" localSheetId="1">Sheet1!$AG$2363</definedName>
    <definedName name="NM_従事者_従事者58_退任年月日_日" localSheetId="1">Sheet1!$AN$5963</definedName>
    <definedName name="NM_従事者_従事者58_退任年月日_日_変更前" localSheetId="1">Sheet1!$AN$2363</definedName>
    <definedName name="NM_従事者_従事者58_退任年月日_年" localSheetId="1">Sheet1!$AJ$5963</definedName>
    <definedName name="NM_従事者_従事者58_退任年月日_年_変更前" localSheetId="1">Sheet1!$AJ$2363</definedName>
    <definedName name="NM_従事者_従事者58_登録年月日_月" localSheetId="1">Sheet1!$X$5990</definedName>
    <definedName name="NM_従事者_従事者58_登録年月日_月_変更前" localSheetId="1">Sheet1!$X$2390</definedName>
    <definedName name="NM_従事者_従事者58_登録年月日_元号" localSheetId="1">Sheet1!$S$5990</definedName>
    <definedName name="NM_従事者_従事者58_登録年月日_元号_変更前" localSheetId="1">Sheet1!$S$2390</definedName>
    <definedName name="NM_従事者_従事者58_登録年月日_日" localSheetId="1">Sheet1!$Z$5990</definedName>
    <definedName name="NM_従事者_従事者58_登録年月日_日_変更前" localSheetId="1">Sheet1!$Z$2390</definedName>
    <definedName name="NM_従事者_従事者58_登録年月日_年" localSheetId="1">Sheet1!$V$5990</definedName>
    <definedName name="NM_従事者_従事者58_登録年月日_年_変更前" localSheetId="1">Sheet1!$V$2390</definedName>
    <definedName name="NM_従事者_従事者58_登録販売者登録都道府県" localSheetId="1">Sheet1!$AK$5990</definedName>
    <definedName name="NM_従事者_従事者58_登録販売者登録都道府県_変更前" localSheetId="1">Sheet1!$AK$2390</definedName>
    <definedName name="NM_従事者_従事者58_登録番号1" localSheetId="1">Sheet1!$R$5986</definedName>
    <definedName name="NM_従事者_従事者58_登録番号1_変更前" localSheetId="1">Sheet1!$R$2386</definedName>
    <definedName name="NM_従事者_従事者58_登録番号2" localSheetId="1">Sheet1!$V$5986</definedName>
    <definedName name="NM_従事者_従事者58_登録番号2_変更前" localSheetId="1">Sheet1!$V$2386</definedName>
    <definedName name="NM_従事者_従事者58_登録番号3" localSheetId="1">Sheet1!$X$5986</definedName>
    <definedName name="NM_従事者_従事者58_登録番号3_変更前" localSheetId="1">Sheet1!$X$2386</definedName>
    <definedName name="NM_従事者_従事者58_都道府県" localSheetId="1">Sheet1!$AG$5971</definedName>
    <definedName name="NM_従事者_従事者58_都道府県_変更前" localSheetId="1">Sheet1!$AG$2371</definedName>
    <definedName name="NM_従事者_従事者58_当て字" localSheetId="1">Sheet1!$AL$5966</definedName>
    <definedName name="NM_従事者_従事者58_当て字_変更前" localSheetId="1">Sheet1!$AL$2366</definedName>
    <definedName name="NM_従事者_従事者58_番地" localSheetId="1">Sheet1!$U$5977</definedName>
    <definedName name="NM_従事者_従事者58_番地_変更前" localSheetId="1">Sheet1!$U$2377</definedName>
    <definedName name="NM_従事者_従事者58_郵便番号_右" localSheetId="1">Sheet1!$Z$5971</definedName>
    <definedName name="NM_従事者_従事者58_郵便番号_右_変更前" localSheetId="1">Sheet1!$Z$2371</definedName>
    <definedName name="NM_従事者_従事者58_郵便番号_左" localSheetId="1">Sheet1!$U$5971</definedName>
    <definedName name="NM_従事者_従事者58_郵便番号_左_変更前" localSheetId="1">Sheet1!$U$2371</definedName>
    <definedName name="NM_従事者_従事者59_カナ" localSheetId="1">Sheet1!$R$6004</definedName>
    <definedName name="NM_従事者_従事者59_カナ_変更前" localSheetId="1">Sheet1!$R$2404</definedName>
    <definedName name="NM_従事者_従事者59_建物名" localSheetId="1">Sheet1!$AG$6013</definedName>
    <definedName name="NM_従事者_従事者59_建物名_変更前" localSheetId="1">Sheet1!$AG$2413</definedName>
    <definedName name="NM_従事者_従事者59_市区町村" localSheetId="1">Sheet1!$U$6010</definedName>
    <definedName name="NM_従事者_従事者59_市区町村_変更前" localSheetId="1">Sheet1!$U$2410</definedName>
    <definedName name="NM_従事者_従事者59_氏名" localSheetId="1">Sheet1!$R$6001</definedName>
    <definedName name="NM_従事者_従事者59_氏名_変更前" localSheetId="1">Sheet1!$R$2401</definedName>
    <definedName name="NM_従事者_従事者59_資格" localSheetId="1">Sheet1!$AG$5996</definedName>
    <definedName name="NM_従事者_従事者59_資格_変更前" localSheetId="1">Sheet1!$AG$2396</definedName>
    <definedName name="NM_従事者_従事者59_字" localSheetId="1">Sheet1!$AG$6010</definedName>
    <definedName name="NM_従事者_従事者59_字_変更前" localSheetId="1">Sheet1!$AG$2410</definedName>
    <definedName name="NM_従事者_従事者59_就任年月日_月" localSheetId="1">Sheet1!$X$5999</definedName>
    <definedName name="NM_従事者_従事者59_就任年月日_月_変更前" localSheetId="1">Sheet1!$X$2399</definedName>
    <definedName name="NM_従事者_従事者59_就任年月日_元号" localSheetId="1">Sheet1!$S$5999</definedName>
    <definedName name="NM_従事者_従事者59_就任年月日_元号_変更前" localSheetId="1">Sheet1!$S$2399</definedName>
    <definedName name="NM_従事者_従事者59_就任年月日_日" localSheetId="1">Sheet1!$Z$5999</definedName>
    <definedName name="NM_従事者_従事者59_就任年月日_日_変更前" localSheetId="1">Sheet1!$Z$2399</definedName>
    <definedName name="NM_従事者_従事者59_就任年月日_年" localSheetId="1">Sheet1!$V$5999</definedName>
    <definedName name="NM_従事者_従事者59_就任年月日_年_変更前" localSheetId="1">Sheet1!$V$2399</definedName>
    <definedName name="NM_従事者_従事者59_週勤務時間_小数1" localSheetId="1">Sheet1!$U$6019</definedName>
    <definedName name="NM_従事者_従事者59_週勤務時間_小数1_変更前" localSheetId="1">Sheet1!$U$2419</definedName>
    <definedName name="NM_従事者_従事者59_週勤務時間_整数1" localSheetId="1">Sheet1!$R$6019</definedName>
    <definedName name="NM_従事者_従事者59_週勤務時間_整数1_変更前" localSheetId="1">Sheet1!$R$2419</definedName>
    <definedName name="NM_従事者_従事者59_週勤務時間_整数2" localSheetId="1">Sheet1!$S$6019</definedName>
    <definedName name="NM_従事者_従事者59_週勤務時間_整数2_変更前" localSheetId="1">Sheet1!$S$2419</definedName>
    <definedName name="NM_従事者_従事者59_従事者区分" localSheetId="1">Sheet1!$S$5996</definedName>
    <definedName name="NM_従事者_従事者59_従事者区分_変更前" localSheetId="1">Sheet1!$S$2396</definedName>
    <definedName name="NM_従事者_従事者59_従事者備考" localSheetId="1">Sheet1!$R$6028</definedName>
    <definedName name="NM_従事者_従事者59_従事者備考_変更前" localSheetId="1">Sheet1!$R$2428</definedName>
    <definedName name="NM_従事者_従事者59_生年月日_月" localSheetId="1">Sheet1!$X$6017</definedName>
    <definedName name="NM_従事者_従事者59_生年月日_月_変更前" localSheetId="1">Sheet1!$X$2417</definedName>
    <definedName name="NM_従事者_従事者59_生年月日_元号" localSheetId="1">Sheet1!$S$6017</definedName>
    <definedName name="NM_従事者_従事者59_生年月日_元号_変更前" localSheetId="1">Sheet1!$S$2417</definedName>
    <definedName name="NM_従事者_従事者59_生年月日_日" localSheetId="1">Sheet1!$Z$6017</definedName>
    <definedName name="NM_従事者_従事者59_生年月日_日_変更前" localSheetId="1">Sheet1!$Z$2417</definedName>
    <definedName name="NM_従事者_従事者59_生年月日_年" localSheetId="1">Sheet1!$V$6017</definedName>
    <definedName name="NM_従事者_従事者59_生年月日_年_変更前" localSheetId="1">Sheet1!$V$2417</definedName>
    <definedName name="NM_従事者_従事者59_退任年月日_月" localSheetId="1">Sheet1!$AL$5999</definedName>
    <definedName name="NM_従事者_従事者59_退任年月日_月_変更前" localSheetId="1">Sheet1!$AL$2399</definedName>
    <definedName name="NM_従事者_従事者59_退任年月日_元号" localSheetId="1">Sheet1!$AG$5999</definedName>
    <definedName name="NM_従事者_従事者59_退任年月日_元号_変更前" localSheetId="1">Sheet1!$AG$2399</definedName>
    <definedName name="NM_従事者_従事者59_退任年月日_日" localSheetId="1">Sheet1!$AN$5999</definedName>
    <definedName name="NM_従事者_従事者59_退任年月日_日_変更前" localSheetId="1">Sheet1!$AN$2399</definedName>
    <definedName name="NM_従事者_従事者59_退任年月日_年" localSheetId="1">Sheet1!$AJ$5999</definedName>
    <definedName name="NM_従事者_従事者59_退任年月日_年_変更前" localSheetId="1">Sheet1!$AJ$2399</definedName>
    <definedName name="NM_従事者_従事者59_登録年月日_月" localSheetId="1">Sheet1!$X$6026</definedName>
    <definedName name="NM_従事者_従事者59_登録年月日_月_変更前" localSheetId="1">Sheet1!$X$2426</definedName>
    <definedName name="NM_従事者_従事者59_登録年月日_元号" localSheetId="1">Sheet1!$S$6026</definedName>
    <definedName name="NM_従事者_従事者59_登録年月日_元号_変更前" localSheetId="1">Sheet1!$S$2426</definedName>
    <definedName name="NM_従事者_従事者59_登録年月日_日" localSheetId="1">Sheet1!$Z$6026</definedName>
    <definedName name="NM_従事者_従事者59_登録年月日_日_変更前" localSheetId="1">Sheet1!$Z$2426</definedName>
    <definedName name="NM_従事者_従事者59_登録年月日_年" localSheetId="1">Sheet1!$V$6026</definedName>
    <definedName name="NM_従事者_従事者59_登録年月日_年_変更前" localSheetId="1">Sheet1!$V$2426</definedName>
    <definedName name="NM_従事者_従事者59_登録販売者登録都道府県" localSheetId="1">Sheet1!$AK$6026</definedName>
    <definedName name="NM_従事者_従事者59_登録販売者登録都道府県_変更前" localSheetId="1">Sheet1!$AK$2426</definedName>
    <definedName name="NM_従事者_従事者59_登録番号1" localSheetId="1">Sheet1!$R$6022</definedName>
    <definedName name="NM_従事者_従事者59_登録番号1_変更前" localSheetId="1">Sheet1!$R$2422</definedName>
    <definedName name="NM_従事者_従事者59_登録番号2" localSheetId="1">Sheet1!$V$6022</definedName>
    <definedName name="NM_従事者_従事者59_登録番号2_変更前" localSheetId="1">Sheet1!$V$2422</definedName>
    <definedName name="NM_従事者_従事者59_登録番号3" localSheetId="1">Sheet1!$X$6022</definedName>
    <definedName name="NM_従事者_従事者59_登録番号3_変更前" localSheetId="1">Sheet1!$X$2422</definedName>
    <definedName name="NM_従事者_従事者59_都道府県" localSheetId="1">Sheet1!$AG$6007</definedName>
    <definedName name="NM_従事者_従事者59_都道府県_変更前" localSheetId="1">Sheet1!$AG$2407</definedName>
    <definedName name="NM_従事者_従事者59_当て字" localSheetId="1">Sheet1!$AL$6002</definedName>
    <definedName name="NM_従事者_従事者59_当て字_変更前" localSheetId="1">Sheet1!$AL$2402</definedName>
    <definedName name="NM_従事者_従事者59_番地" localSheetId="1">Sheet1!$U$6013</definedName>
    <definedName name="NM_従事者_従事者59_番地_変更前" localSheetId="1">Sheet1!$U$2413</definedName>
    <definedName name="NM_従事者_従事者59_郵便番号_右" localSheetId="1">Sheet1!$Z$6007</definedName>
    <definedName name="NM_従事者_従事者59_郵便番号_右_変更前" localSheetId="1">Sheet1!$Z$2407</definedName>
    <definedName name="NM_従事者_従事者59_郵便番号_左" localSheetId="1">Sheet1!$U$6007</definedName>
    <definedName name="NM_従事者_従事者59_郵便番号_左_変更前" localSheetId="1">Sheet1!$U$2407</definedName>
    <definedName name="NM_従事者_従事者6_カナ" localSheetId="1">Sheet1!$R$4096</definedName>
    <definedName name="NM_従事者_従事者6_カナ_変更前" localSheetId="1">Sheet1!$R$496</definedName>
    <definedName name="NM_従事者_従事者6_建物名" localSheetId="1">Sheet1!$AG$4105</definedName>
    <definedName name="NM_従事者_従事者6_建物名_変更前" localSheetId="1">Sheet1!$AG$505</definedName>
    <definedName name="NM_従事者_従事者6_市区町村" localSheetId="1">Sheet1!$U$4102</definedName>
    <definedName name="NM_従事者_従事者6_市区町村_変更前" localSheetId="1">Sheet1!$U$502</definedName>
    <definedName name="NM_従事者_従事者6_氏名" localSheetId="1">Sheet1!$R$4093</definedName>
    <definedName name="NM_従事者_従事者6_氏名_変更前" localSheetId="1">Sheet1!$R$493</definedName>
    <definedName name="NM_従事者_従事者6_資格" localSheetId="1">Sheet1!$AG$4088</definedName>
    <definedName name="NM_従事者_従事者6_資格_変更前" localSheetId="1">Sheet1!$AG$488</definedName>
    <definedName name="NM_従事者_従事者6_字" localSheetId="1">Sheet1!$AG$4102</definedName>
    <definedName name="NM_従事者_従事者6_字_変更前" localSheetId="1">Sheet1!$AG$502</definedName>
    <definedName name="NM_従事者_従事者6_就任年月日_月" localSheetId="1">Sheet1!$X$4091</definedName>
    <definedName name="NM_従事者_従事者6_就任年月日_月_変更前" localSheetId="1">Sheet1!$X$491</definedName>
    <definedName name="NM_従事者_従事者6_就任年月日_元号" localSheetId="1">Sheet1!$S$4091</definedName>
    <definedName name="NM_従事者_従事者6_就任年月日_元号_変更前" localSheetId="1">Sheet1!$S$491</definedName>
    <definedName name="NM_従事者_従事者6_就任年月日_日" localSheetId="1">Sheet1!$Z$4091</definedName>
    <definedName name="NM_従事者_従事者6_就任年月日_日_変更前" localSheetId="1">Sheet1!$Z$491</definedName>
    <definedName name="NM_従事者_従事者6_就任年月日_年" localSheetId="1">Sheet1!$V$4091</definedName>
    <definedName name="NM_従事者_従事者6_就任年月日_年_変更前" localSheetId="1">Sheet1!$V$491</definedName>
    <definedName name="NM_従事者_従事者6_週勤務時間_小数1" localSheetId="1">Sheet1!$U$4111</definedName>
    <definedName name="NM_従事者_従事者6_週勤務時間_小数1_変更前" localSheetId="1">Sheet1!$U$511</definedName>
    <definedName name="NM_従事者_従事者6_週勤務時間_整数1" localSheetId="1">Sheet1!$R$4111</definedName>
    <definedName name="NM_従事者_従事者6_週勤務時間_整数1_変更前" localSheetId="1">Sheet1!$R$511</definedName>
    <definedName name="NM_従事者_従事者6_週勤務時間_整数2" localSheetId="1">Sheet1!$S$4111</definedName>
    <definedName name="NM_従事者_従事者6_週勤務時間_整数2_変更前" localSheetId="1">Sheet1!$S$511</definedName>
    <definedName name="NM_従事者_従事者6_従事者区分" localSheetId="1">Sheet1!$S$4088</definedName>
    <definedName name="NM_従事者_従事者6_従事者区分_変更前" localSheetId="1">Sheet1!$S$488</definedName>
    <definedName name="NM_従事者_従事者6_従事者備考" localSheetId="1">Sheet1!$R$4120</definedName>
    <definedName name="NM_従事者_従事者6_従事者備考_変更前" localSheetId="1">Sheet1!$R$520</definedName>
    <definedName name="NM_従事者_従事者6_生年月日_月" localSheetId="1">Sheet1!$X$4109</definedName>
    <definedName name="NM_従事者_従事者6_生年月日_月_変更前" localSheetId="1">Sheet1!$X$509</definedName>
    <definedName name="NM_従事者_従事者6_生年月日_元号" localSheetId="1">Sheet1!$S$4109</definedName>
    <definedName name="NM_従事者_従事者6_生年月日_元号_変更前" localSheetId="1">Sheet1!$S$509</definedName>
    <definedName name="NM_従事者_従事者6_生年月日_日" localSheetId="1">Sheet1!$Z$4109</definedName>
    <definedName name="NM_従事者_従事者6_生年月日_日_変更前" localSheetId="1">Sheet1!$Z$509</definedName>
    <definedName name="NM_従事者_従事者6_生年月日_年" localSheetId="1">Sheet1!$V$4109</definedName>
    <definedName name="NM_従事者_従事者6_生年月日_年_変更前" localSheetId="1">Sheet1!$V$509</definedName>
    <definedName name="NM_従事者_従事者6_退任年月日_月" localSheetId="1">Sheet1!$AL$4091</definedName>
    <definedName name="NM_従事者_従事者6_退任年月日_月_変更前" localSheetId="1">Sheet1!$AL$491</definedName>
    <definedName name="NM_従事者_従事者6_退任年月日_元号" localSheetId="1">Sheet1!$AG$4091</definedName>
    <definedName name="NM_従事者_従事者6_退任年月日_元号_変更前" localSheetId="1">Sheet1!$AG$491</definedName>
    <definedName name="NM_従事者_従事者6_退任年月日_日" localSheetId="1">Sheet1!$AN$4091</definedName>
    <definedName name="NM_従事者_従事者6_退任年月日_日_変更前" localSheetId="1">Sheet1!$AN$491</definedName>
    <definedName name="NM_従事者_従事者6_退任年月日_年" localSheetId="1">Sheet1!$AJ$4091</definedName>
    <definedName name="NM_従事者_従事者6_退任年月日_年_変更前" localSheetId="1">Sheet1!$AJ$491</definedName>
    <definedName name="NM_従事者_従事者6_登録年月日_月" localSheetId="1">Sheet1!$X$4118</definedName>
    <definedName name="NM_従事者_従事者6_登録年月日_月_変更前" localSheetId="1">Sheet1!$X$518</definedName>
    <definedName name="NM_従事者_従事者6_登録年月日_元号" localSheetId="1">Sheet1!$S$4118</definedName>
    <definedName name="NM_従事者_従事者6_登録年月日_元号_変更前" localSheetId="1">Sheet1!$S$518</definedName>
    <definedName name="NM_従事者_従事者6_登録年月日_日" localSheetId="1">Sheet1!$Z$4118</definedName>
    <definedName name="NM_従事者_従事者6_登録年月日_日_変更前" localSheetId="1">Sheet1!$Z$518</definedName>
    <definedName name="NM_従事者_従事者6_登録年月日_年" localSheetId="1">Sheet1!$V$4118</definedName>
    <definedName name="NM_従事者_従事者6_登録年月日_年_変更前" localSheetId="1">Sheet1!$V$518</definedName>
    <definedName name="NM_従事者_従事者6_登録販売者登録都道府県" localSheetId="1">Sheet1!$AK$4118</definedName>
    <definedName name="NM_従事者_従事者6_登録販売者登録都道府県_変更前" localSheetId="1">Sheet1!$AK$518</definedName>
    <definedName name="NM_従事者_従事者6_登録番号1" localSheetId="1">Sheet1!$R$4114</definedName>
    <definedName name="NM_従事者_従事者6_登録番号1_変更前" localSheetId="1">Sheet1!$R$514</definedName>
    <definedName name="NM_従事者_従事者6_登録番号2" localSheetId="1">Sheet1!$V$4114</definedName>
    <definedName name="NM_従事者_従事者6_登録番号2_変更前" localSheetId="1">Sheet1!$V$514</definedName>
    <definedName name="NM_従事者_従事者6_登録番号3" localSheetId="1">Sheet1!$X$4114</definedName>
    <definedName name="NM_従事者_従事者6_登録番号3_変更前" localSheetId="1">Sheet1!$X$514</definedName>
    <definedName name="NM_従事者_従事者6_都道府県" localSheetId="1">Sheet1!$AG$4099</definedName>
    <definedName name="NM_従事者_従事者6_都道府県_変更前" localSheetId="1">Sheet1!$AG$499</definedName>
    <definedName name="NM_従事者_従事者6_当て字" localSheetId="1">Sheet1!$AL$4094</definedName>
    <definedName name="NM_従事者_従事者6_当て字_変更前" localSheetId="1">Sheet1!$AL$494</definedName>
    <definedName name="NM_従事者_従事者6_番地" localSheetId="1">Sheet1!$U$4105</definedName>
    <definedName name="NM_従事者_従事者6_番地_変更前" localSheetId="1">Sheet1!$U$505</definedName>
    <definedName name="NM_従事者_従事者6_郵便番号_右" localSheetId="1">Sheet1!$Z$4099</definedName>
    <definedName name="NM_従事者_従事者6_郵便番号_右_変更前" localSheetId="1">Sheet1!$Z$499</definedName>
    <definedName name="NM_従事者_従事者6_郵便番号_左" localSheetId="1">Sheet1!$U$4099</definedName>
    <definedName name="NM_従事者_従事者6_郵便番号_左_変更前" localSheetId="1">Sheet1!$U$499</definedName>
    <definedName name="NM_従事者_従事者60_カナ" localSheetId="1">Sheet1!$R$6040</definedName>
    <definedName name="NM_従事者_従事者60_カナ_変更前" localSheetId="1">Sheet1!$R$2440</definedName>
    <definedName name="NM_従事者_従事者60_建物名" localSheetId="1">Sheet1!$AG$6049</definedName>
    <definedName name="NM_従事者_従事者60_建物名_変更前" localSheetId="1">Sheet1!$AG$2449</definedName>
    <definedName name="NM_従事者_従事者60_市区町村" localSheetId="1">Sheet1!$U$6046</definedName>
    <definedName name="NM_従事者_従事者60_市区町村_変更前" localSheetId="1">Sheet1!$U$2446</definedName>
    <definedName name="NM_従事者_従事者60_氏名" localSheetId="1">Sheet1!$R$6037</definedName>
    <definedName name="NM_従事者_従事者60_氏名_変更前" localSheetId="1">Sheet1!$R$2437</definedName>
    <definedName name="NM_従事者_従事者60_資格" localSheetId="1">Sheet1!$AG$6032</definedName>
    <definedName name="NM_従事者_従事者60_資格_変更前" localSheetId="1">Sheet1!$AG$2432</definedName>
    <definedName name="NM_従事者_従事者60_字" localSheetId="1">Sheet1!$AG$6046</definedName>
    <definedName name="NM_従事者_従事者60_字_変更前" localSheetId="1">Sheet1!$AG$2446</definedName>
    <definedName name="NM_従事者_従事者60_就任年月日_月" localSheetId="1">Sheet1!$X$6035</definedName>
    <definedName name="NM_従事者_従事者60_就任年月日_月_変更前" localSheetId="1">Sheet1!$X$2435</definedName>
    <definedName name="NM_従事者_従事者60_就任年月日_元号" localSheetId="1">Sheet1!$S$6035</definedName>
    <definedName name="NM_従事者_従事者60_就任年月日_元号_変更前" localSheetId="1">Sheet1!$S$2435</definedName>
    <definedName name="NM_従事者_従事者60_就任年月日_日" localSheetId="1">Sheet1!$Z$6035</definedName>
    <definedName name="NM_従事者_従事者60_就任年月日_日_変更前" localSheetId="1">Sheet1!$Z$2435</definedName>
    <definedName name="NM_従事者_従事者60_就任年月日_年" localSheetId="1">Sheet1!$V$6035</definedName>
    <definedName name="NM_従事者_従事者60_就任年月日_年_変更前" localSheetId="1">Sheet1!$V$2435</definedName>
    <definedName name="NM_従事者_従事者60_週勤務時間_小数1" localSheetId="1">Sheet1!$U$6055</definedName>
    <definedName name="NM_従事者_従事者60_週勤務時間_小数1_変更前" localSheetId="1">Sheet1!$U$2455</definedName>
    <definedName name="NM_従事者_従事者60_週勤務時間_整数1" localSheetId="1">Sheet1!$R$6055</definedName>
    <definedName name="NM_従事者_従事者60_週勤務時間_整数1_変更前" localSheetId="1">Sheet1!$R$2455</definedName>
    <definedName name="NM_従事者_従事者60_週勤務時間_整数2" localSheetId="1">Sheet1!$S$6055</definedName>
    <definedName name="NM_従事者_従事者60_週勤務時間_整数2_変更前" localSheetId="1">Sheet1!$S$2455</definedName>
    <definedName name="NM_従事者_従事者60_従事者区分" localSheetId="1">Sheet1!$S$6032</definedName>
    <definedName name="NM_従事者_従事者60_従事者区分_変更前" localSheetId="1">Sheet1!$S$2432</definedName>
    <definedName name="NM_従事者_従事者60_従事者備考" localSheetId="1">Sheet1!$R$6064</definedName>
    <definedName name="NM_従事者_従事者60_従事者備考_変更前" localSheetId="1">Sheet1!$R$2464</definedName>
    <definedName name="NM_従事者_従事者60_生年月日_月" localSheetId="1">Sheet1!$X$6053</definedName>
    <definedName name="NM_従事者_従事者60_生年月日_月_変更前" localSheetId="1">Sheet1!$X$2453</definedName>
    <definedName name="NM_従事者_従事者60_生年月日_元号" localSheetId="1">Sheet1!$S$6053</definedName>
    <definedName name="NM_従事者_従事者60_生年月日_元号_変更前" localSheetId="1">Sheet1!$S$2453</definedName>
    <definedName name="NM_従事者_従事者60_生年月日_日" localSheetId="1">Sheet1!$Z$6053</definedName>
    <definedName name="NM_従事者_従事者60_生年月日_日_変更前" localSheetId="1">Sheet1!$Z$2453</definedName>
    <definedName name="NM_従事者_従事者60_生年月日_年" localSheetId="1">Sheet1!$V$6053</definedName>
    <definedName name="NM_従事者_従事者60_生年月日_年_変更前" localSheetId="1">Sheet1!$V$2453</definedName>
    <definedName name="NM_従事者_従事者60_退任年月日_月" localSheetId="1">Sheet1!$AL$6035</definedName>
    <definedName name="NM_従事者_従事者60_退任年月日_月_変更前" localSheetId="1">Sheet1!$AL$2435</definedName>
    <definedName name="NM_従事者_従事者60_退任年月日_元号" localSheetId="1">Sheet1!$AG$6035</definedName>
    <definedName name="NM_従事者_従事者60_退任年月日_元号_変更前" localSheetId="1">Sheet1!$AG$2435</definedName>
    <definedName name="NM_従事者_従事者60_退任年月日_日" localSheetId="1">Sheet1!$AN$6035</definedName>
    <definedName name="NM_従事者_従事者60_退任年月日_日_変更前" localSheetId="1">Sheet1!$AN$2435</definedName>
    <definedName name="NM_従事者_従事者60_退任年月日_年" localSheetId="1">Sheet1!$AJ$6035</definedName>
    <definedName name="NM_従事者_従事者60_退任年月日_年_変更前" localSheetId="1">Sheet1!$AJ$2435</definedName>
    <definedName name="NM_従事者_従事者60_登録年月日_月" localSheetId="1">Sheet1!$X$6062</definedName>
    <definedName name="NM_従事者_従事者60_登録年月日_月_変更前" localSheetId="1">Sheet1!$X$2462</definedName>
    <definedName name="NM_従事者_従事者60_登録年月日_元号" localSheetId="1">Sheet1!$S$6062</definedName>
    <definedName name="NM_従事者_従事者60_登録年月日_元号_変更前" localSheetId="1">Sheet1!$S$2462</definedName>
    <definedName name="NM_従事者_従事者60_登録年月日_日" localSheetId="1">Sheet1!$Z$6062</definedName>
    <definedName name="NM_従事者_従事者60_登録年月日_日_変更前" localSheetId="1">Sheet1!$Z$2462</definedName>
    <definedName name="NM_従事者_従事者60_登録年月日_年" localSheetId="1">Sheet1!$V$6062</definedName>
    <definedName name="NM_従事者_従事者60_登録年月日_年_変更前" localSheetId="1">Sheet1!$V$2462</definedName>
    <definedName name="NM_従事者_従事者60_登録販売者登録都道府県" localSheetId="1">Sheet1!$AK$6062</definedName>
    <definedName name="NM_従事者_従事者60_登録販売者登録都道府県_変更前" localSheetId="1">Sheet1!$AK$2462</definedName>
    <definedName name="NM_従事者_従事者60_登録番号1" localSheetId="1">Sheet1!$R$6058</definedName>
    <definedName name="NM_従事者_従事者60_登録番号1_変更前" localSheetId="1">Sheet1!$R$2458</definedName>
    <definedName name="NM_従事者_従事者60_登録番号2" localSheetId="1">Sheet1!$V$6058</definedName>
    <definedName name="NM_従事者_従事者60_登録番号2_変更前" localSheetId="1">Sheet1!$V$2458</definedName>
    <definedName name="NM_従事者_従事者60_登録番号3" localSheetId="1">Sheet1!$X$6058</definedName>
    <definedName name="NM_従事者_従事者60_登録番号3_変更前" localSheetId="1">Sheet1!$X$2458</definedName>
    <definedName name="NM_従事者_従事者60_都道府県" localSheetId="1">Sheet1!$AG$6043</definedName>
    <definedName name="NM_従事者_従事者60_都道府県_変更前" localSheetId="1">Sheet1!$AG$2443</definedName>
    <definedName name="NM_従事者_従事者60_当て字" localSheetId="1">Sheet1!$AL$6038</definedName>
    <definedName name="NM_従事者_従事者60_当て字_変更前" localSheetId="1">Sheet1!$AL$2438</definedName>
    <definedName name="NM_従事者_従事者60_番地" localSheetId="1">Sheet1!$U$6049</definedName>
    <definedName name="NM_従事者_従事者60_番地_変更前" localSheetId="1">Sheet1!$U$2449</definedName>
    <definedName name="NM_従事者_従事者60_郵便番号_右" localSheetId="1">Sheet1!$Z$6043</definedName>
    <definedName name="NM_従事者_従事者60_郵便番号_右_変更前" localSheetId="1">Sheet1!$Z$2443</definedName>
    <definedName name="NM_従事者_従事者60_郵便番号_左" localSheetId="1">Sheet1!$U$6043</definedName>
    <definedName name="NM_従事者_従事者60_郵便番号_左_変更前" localSheetId="1">Sheet1!$U$2443</definedName>
    <definedName name="NM_従事者_従事者61_カナ" localSheetId="1">Sheet1!$R$6076</definedName>
    <definedName name="NM_従事者_従事者61_カナ_変更前" localSheetId="1">Sheet1!$R$2476</definedName>
    <definedName name="NM_従事者_従事者61_建物名" localSheetId="1">Sheet1!$AG$6085</definedName>
    <definedName name="NM_従事者_従事者61_建物名_変更前" localSheetId="1">Sheet1!$AG$2485</definedName>
    <definedName name="NM_従事者_従事者61_市区町村" localSheetId="1">Sheet1!$U$6082</definedName>
    <definedName name="NM_従事者_従事者61_市区町村_変更前" localSheetId="1">Sheet1!$U$2482</definedName>
    <definedName name="NM_従事者_従事者61_氏名" localSheetId="1">Sheet1!$R$6073</definedName>
    <definedName name="NM_従事者_従事者61_氏名_変更前" localSheetId="1">Sheet1!$R$2473</definedName>
    <definedName name="NM_従事者_従事者61_資格" localSheetId="1">Sheet1!$AG$6068</definedName>
    <definedName name="NM_従事者_従事者61_資格_変更前" localSheetId="1">Sheet1!$AG$2468</definedName>
    <definedName name="NM_従事者_従事者61_字" localSheetId="1">Sheet1!$AG$6082</definedName>
    <definedName name="NM_従事者_従事者61_字_変更前" localSheetId="1">Sheet1!$AG$2482</definedName>
    <definedName name="NM_従事者_従事者61_就任年月日_月" localSheetId="1">Sheet1!$X$6071</definedName>
    <definedName name="NM_従事者_従事者61_就任年月日_月_変更前" localSheetId="1">Sheet1!$X$2471</definedName>
    <definedName name="NM_従事者_従事者61_就任年月日_元号" localSheetId="1">Sheet1!$S$6071</definedName>
    <definedName name="NM_従事者_従事者61_就任年月日_元号_変更前" localSheetId="1">Sheet1!$S$2471</definedName>
    <definedName name="NM_従事者_従事者61_就任年月日_日" localSheetId="1">Sheet1!$Z$6071</definedName>
    <definedName name="NM_従事者_従事者61_就任年月日_日_変更前" localSheetId="1">Sheet1!$Z$2471</definedName>
    <definedName name="NM_従事者_従事者61_就任年月日_年" localSheetId="1">Sheet1!$V$6071</definedName>
    <definedName name="NM_従事者_従事者61_就任年月日_年_変更前" localSheetId="1">Sheet1!$V$2471</definedName>
    <definedName name="NM_従事者_従事者61_週勤務時間_小数1" localSheetId="1">Sheet1!$U$6091</definedName>
    <definedName name="NM_従事者_従事者61_週勤務時間_小数1_変更前" localSheetId="1">Sheet1!$U$2491</definedName>
    <definedName name="NM_従事者_従事者61_週勤務時間_整数1" localSheetId="1">Sheet1!$R$6091</definedName>
    <definedName name="NM_従事者_従事者61_週勤務時間_整数1_変更前" localSheetId="1">Sheet1!$R$2491</definedName>
    <definedName name="NM_従事者_従事者61_週勤務時間_整数2" localSheetId="1">Sheet1!$S$6091</definedName>
    <definedName name="NM_従事者_従事者61_週勤務時間_整数2_変更前" localSheetId="1">Sheet1!$S$2491</definedName>
    <definedName name="NM_従事者_従事者61_従事者区分" localSheetId="1">Sheet1!$S$6068</definedName>
    <definedName name="NM_従事者_従事者61_従事者区分_変更前" localSheetId="1">Sheet1!$S$2468</definedName>
    <definedName name="NM_従事者_従事者61_従事者備考" localSheetId="1">Sheet1!$R$6100</definedName>
    <definedName name="NM_従事者_従事者61_従事者備考_変更前" localSheetId="1">Sheet1!$R$2500</definedName>
    <definedName name="NM_従事者_従事者61_生年月日_月" localSheetId="1">Sheet1!$X$6089</definedName>
    <definedName name="NM_従事者_従事者61_生年月日_月_変更前" localSheetId="1">Sheet1!$X$2489</definedName>
    <definedName name="NM_従事者_従事者61_生年月日_元号" localSheetId="1">Sheet1!$S$6089</definedName>
    <definedName name="NM_従事者_従事者61_生年月日_元号_変更前" localSheetId="1">Sheet1!$S$2489</definedName>
    <definedName name="NM_従事者_従事者61_生年月日_日" localSheetId="1">Sheet1!$Z$6089</definedName>
    <definedName name="NM_従事者_従事者61_生年月日_日_変更前" localSheetId="1">Sheet1!$Z$2489</definedName>
    <definedName name="NM_従事者_従事者61_生年月日_年" localSheetId="1">Sheet1!$V$6089</definedName>
    <definedName name="NM_従事者_従事者61_生年月日_年_変更前" localSheetId="1">Sheet1!$V$2489</definedName>
    <definedName name="NM_従事者_従事者61_退任年月日_月" localSheetId="1">Sheet1!$AL$6071</definedName>
    <definedName name="NM_従事者_従事者61_退任年月日_月_変更前" localSheetId="1">Sheet1!$AL$2471</definedName>
    <definedName name="NM_従事者_従事者61_退任年月日_元号" localSheetId="1">Sheet1!$AG$6071</definedName>
    <definedName name="NM_従事者_従事者61_退任年月日_元号_変更前" localSheetId="1">Sheet1!$AG$2471</definedName>
    <definedName name="NM_従事者_従事者61_退任年月日_日" localSheetId="1">Sheet1!$AN$6071</definedName>
    <definedName name="NM_従事者_従事者61_退任年月日_日_変更前" localSheetId="1">Sheet1!$AN$2471</definedName>
    <definedName name="NM_従事者_従事者61_退任年月日_年" localSheetId="1">Sheet1!$AJ$6071</definedName>
    <definedName name="NM_従事者_従事者61_退任年月日_年_変更前" localSheetId="1">Sheet1!$AJ$2471</definedName>
    <definedName name="NM_従事者_従事者61_登録年月日_月" localSheetId="1">Sheet1!$X$6098</definedName>
    <definedName name="NM_従事者_従事者61_登録年月日_月_変更前" localSheetId="1">Sheet1!$X$2498</definedName>
    <definedName name="NM_従事者_従事者61_登録年月日_元号" localSheetId="1">Sheet1!$S$6098</definedName>
    <definedName name="NM_従事者_従事者61_登録年月日_元号_変更前" localSheetId="1">Sheet1!$S$2498</definedName>
    <definedName name="NM_従事者_従事者61_登録年月日_日" localSheetId="1">Sheet1!$Z$6098</definedName>
    <definedName name="NM_従事者_従事者61_登録年月日_日_変更前" localSheetId="1">Sheet1!$Z$2498</definedName>
    <definedName name="NM_従事者_従事者61_登録年月日_年" localSheetId="1">Sheet1!$V$6098</definedName>
    <definedName name="NM_従事者_従事者61_登録年月日_年_変更前" localSheetId="1">Sheet1!$V$2498</definedName>
    <definedName name="NM_従事者_従事者61_登録販売者登録都道府県" localSheetId="1">Sheet1!$AK$6098</definedName>
    <definedName name="NM_従事者_従事者61_登録販売者登録都道府県_変更前" localSheetId="1">Sheet1!$AK$2498</definedName>
    <definedName name="NM_従事者_従事者61_登録番号1" localSheetId="1">Sheet1!$R$6094</definedName>
    <definedName name="NM_従事者_従事者61_登録番号1_変更前" localSheetId="1">Sheet1!$R$2494</definedName>
    <definedName name="NM_従事者_従事者61_登録番号2" localSheetId="1">Sheet1!$V$6094</definedName>
    <definedName name="NM_従事者_従事者61_登録番号2_変更前" localSheetId="1">Sheet1!$V$2494</definedName>
    <definedName name="NM_従事者_従事者61_登録番号3" localSheetId="1">Sheet1!$X$6094</definedName>
    <definedName name="NM_従事者_従事者61_登録番号3_変更前" localSheetId="1">Sheet1!$X$2494</definedName>
    <definedName name="NM_従事者_従事者61_都道府県" localSheetId="1">Sheet1!$AG$6079</definedName>
    <definedName name="NM_従事者_従事者61_都道府県_変更前" localSheetId="1">Sheet1!$AG$2479</definedName>
    <definedName name="NM_従事者_従事者61_当て字" localSheetId="1">Sheet1!$AL$6074</definedName>
    <definedName name="NM_従事者_従事者61_当て字_変更前" localSheetId="1">Sheet1!$AL$2474</definedName>
    <definedName name="NM_従事者_従事者61_番地" localSheetId="1">Sheet1!$U$6085</definedName>
    <definedName name="NM_従事者_従事者61_番地_変更前" localSheetId="1">Sheet1!$U$2485</definedName>
    <definedName name="NM_従事者_従事者61_郵便番号_右" localSheetId="1">Sheet1!$Z$6079</definedName>
    <definedName name="NM_従事者_従事者61_郵便番号_右_変更前" localSheetId="1">Sheet1!$Z$2479</definedName>
    <definedName name="NM_従事者_従事者61_郵便番号_左" localSheetId="1">Sheet1!$U$6079</definedName>
    <definedName name="NM_従事者_従事者61_郵便番号_左_変更前" localSheetId="1">Sheet1!$U$2479</definedName>
    <definedName name="NM_従事者_従事者62_カナ" localSheetId="1">Sheet1!$R$6112</definedName>
    <definedName name="NM_従事者_従事者62_カナ_変更前" localSheetId="1">Sheet1!$R$2512</definedName>
    <definedName name="NM_従事者_従事者62_建物名" localSheetId="1">Sheet1!$AG$6121</definedName>
    <definedName name="NM_従事者_従事者62_建物名_変更前" localSheetId="1">Sheet1!$AG$2521</definedName>
    <definedName name="NM_従事者_従事者62_市区町村" localSheetId="1">Sheet1!$U$6118</definedName>
    <definedName name="NM_従事者_従事者62_市区町村_変更前" localSheetId="1">Sheet1!$U$2518</definedName>
    <definedName name="NM_従事者_従事者62_氏名" localSheetId="1">Sheet1!$R$6109</definedName>
    <definedName name="NM_従事者_従事者62_氏名_変更前" localSheetId="1">Sheet1!$R$2509</definedName>
    <definedName name="NM_従事者_従事者62_資格" localSheetId="1">Sheet1!$AG$6104</definedName>
    <definedName name="NM_従事者_従事者62_資格_変更前" localSheetId="1">Sheet1!$AG$2504</definedName>
    <definedName name="NM_従事者_従事者62_字" localSheetId="1">Sheet1!$AG$6118</definedName>
    <definedName name="NM_従事者_従事者62_字_変更前" localSheetId="1">Sheet1!$AG$2518</definedName>
    <definedName name="NM_従事者_従事者62_就任年月日_月" localSheetId="1">Sheet1!$X$6107</definedName>
    <definedName name="NM_従事者_従事者62_就任年月日_月_変更前" localSheetId="1">Sheet1!$X$2507</definedName>
    <definedName name="NM_従事者_従事者62_就任年月日_元号" localSheetId="1">Sheet1!$S$6107</definedName>
    <definedName name="NM_従事者_従事者62_就任年月日_元号_変更前" localSheetId="1">Sheet1!$S$2507</definedName>
    <definedName name="NM_従事者_従事者62_就任年月日_日" localSheetId="1">Sheet1!$Z$6107</definedName>
    <definedName name="NM_従事者_従事者62_就任年月日_日_変更前" localSheetId="1">Sheet1!$Z$2507</definedName>
    <definedName name="NM_従事者_従事者62_就任年月日_年" localSheetId="1">Sheet1!$V$6107</definedName>
    <definedName name="NM_従事者_従事者62_就任年月日_年_変更前" localSheetId="1">Sheet1!$V$2507</definedName>
    <definedName name="NM_従事者_従事者62_週勤務時間_小数1" localSheetId="1">Sheet1!$U$6127</definedName>
    <definedName name="NM_従事者_従事者62_週勤務時間_小数1_変更前" localSheetId="1">Sheet1!$U$2527</definedName>
    <definedName name="NM_従事者_従事者62_週勤務時間_整数1" localSheetId="1">Sheet1!$R$6127</definedName>
    <definedName name="NM_従事者_従事者62_週勤務時間_整数1_変更前" localSheetId="1">Sheet1!$R$2527</definedName>
    <definedName name="NM_従事者_従事者62_週勤務時間_整数2" localSheetId="1">Sheet1!$S$6127</definedName>
    <definedName name="NM_従事者_従事者62_週勤務時間_整数2_変更前" localSheetId="1">Sheet1!$S$2527</definedName>
    <definedName name="NM_従事者_従事者62_従事者区分" localSheetId="1">Sheet1!$S$6104</definedName>
    <definedName name="NM_従事者_従事者62_従事者区分_変更前" localSheetId="1">Sheet1!$S$2504</definedName>
    <definedName name="NM_従事者_従事者62_従事者備考" localSheetId="1">Sheet1!$R$6136</definedName>
    <definedName name="NM_従事者_従事者62_従事者備考_変更前" localSheetId="1">Sheet1!$R$2536</definedName>
    <definedName name="NM_従事者_従事者62_生年月日_月" localSheetId="1">Sheet1!$X$6125</definedName>
    <definedName name="NM_従事者_従事者62_生年月日_月_変更前" localSheetId="1">Sheet1!$X$2525</definedName>
    <definedName name="NM_従事者_従事者62_生年月日_元号" localSheetId="1">Sheet1!$S$6125</definedName>
    <definedName name="NM_従事者_従事者62_生年月日_元号_変更前" localSheetId="1">Sheet1!$S$2525</definedName>
    <definedName name="NM_従事者_従事者62_生年月日_日" localSheetId="1">Sheet1!$Z$6125</definedName>
    <definedName name="NM_従事者_従事者62_生年月日_日_変更前" localSheetId="1">Sheet1!$Z$2525</definedName>
    <definedName name="NM_従事者_従事者62_生年月日_年" localSheetId="1">Sheet1!$V$6125</definedName>
    <definedName name="NM_従事者_従事者62_生年月日_年_変更前" localSheetId="1">Sheet1!$V$2525</definedName>
    <definedName name="NM_従事者_従事者62_退任年月日_月" localSheetId="1">Sheet1!$AL$6107</definedName>
    <definedName name="NM_従事者_従事者62_退任年月日_月_変更前" localSheetId="1">Sheet1!$AL$2507</definedName>
    <definedName name="NM_従事者_従事者62_退任年月日_元号" localSheetId="1">Sheet1!$AG$6107</definedName>
    <definedName name="NM_従事者_従事者62_退任年月日_元号_変更前" localSheetId="1">Sheet1!$AG$2507</definedName>
    <definedName name="NM_従事者_従事者62_退任年月日_日" localSheetId="1">Sheet1!$AN$6107</definedName>
    <definedName name="NM_従事者_従事者62_退任年月日_日_変更前" localSheetId="1">Sheet1!$AN$2507</definedName>
    <definedName name="NM_従事者_従事者62_退任年月日_年" localSheetId="1">Sheet1!$AJ$6107</definedName>
    <definedName name="NM_従事者_従事者62_退任年月日_年_変更前" localSheetId="1">Sheet1!$AJ$2507</definedName>
    <definedName name="NM_従事者_従事者62_登録年月日_月" localSheetId="1">Sheet1!$X$6134</definedName>
    <definedName name="NM_従事者_従事者62_登録年月日_月_変更前" localSheetId="1">Sheet1!$X$2534</definedName>
    <definedName name="NM_従事者_従事者62_登録年月日_元号" localSheetId="1">Sheet1!$S$6134</definedName>
    <definedName name="NM_従事者_従事者62_登録年月日_元号_変更前" localSheetId="1">Sheet1!$S$2534</definedName>
    <definedName name="NM_従事者_従事者62_登録年月日_日" localSheetId="1">Sheet1!$Z$6134</definedName>
    <definedName name="NM_従事者_従事者62_登録年月日_日_変更前" localSheetId="1">Sheet1!$Z$2534</definedName>
    <definedName name="NM_従事者_従事者62_登録年月日_年" localSheetId="1">Sheet1!$V$6134</definedName>
    <definedName name="NM_従事者_従事者62_登録年月日_年_変更前" localSheetId="1">Sheet1!$V$2534</definedName>
    <definedName name="NM_従事者_従事者62_登録販売者登録都道府県" localSheetId="1">Sheet1!$AK$6134</definedName>
    <definedName name="NM_従事者_従事者62_登録販売者登録都道府県_変更前" localSheetId="1">Sheet1!$AK$2534</definedName>
    <definedName name="NM_従事者_従事者62_登録番号1" localSheetId="1">Sheet1!$R$6130</definedName>
    <definedName name="NM_従事者_従事者62_登録番号1_変更前" localSheetId="1">Sheet1!$R$2530</definedName>
    <definedName name="NM_従事者_従事者62_登録番号2" localSheetId="1">Sheet1!$V$6130</definedName>
    <definedName name="NM_従事者_従事者62_登録番号2_変更前" localSheetId="1">Sheet1!$V$2530</definedName>
    <definedName name="NM_従事者_従事者62_登録番号3" localSheetId="1">Sheet1!$X$6130</definedName>
    <definedName name="NM_従事者_従事者62_登録番号3_変更前" localSheetId="1">Sheet1!$X$2530</definedName>
    <definedName name="NM_従事者_従事者62_都道府県" localSheetId="1">Sheet1!$AG$6115</definedName>
    <definedName name="NM_従事者_従事者62_都道府県_変更前" localSheetId="1">Sheet1!$AG$2515</definedName>
    <definedName name="NM_従事者_従事者62_当て字" localSheetId="1">Sheet1!$AL$6110</definedName>
    <definedName name="NM_従事者_従事者62_当て字_変更前" localSheetId="1">Sheet1!$AL$2510</definedName>
    <definedName name="NM_従事者_従事者62_番地" localSheetId="1">Sheet1!$U$6121</definedName>
    <definedName name="NM_従事者_従事者62_番地_変更前" localSheetId="1">Sheet1!$U$2521</definedName>
    <definedName name="NM_従事者_従事者62_郵便番号_右" localSheetId="1">Sheet1!$Z$6115</definedName>
    <definedName name="NM_従事者_従事者62_郵便番号_右_変更前" localSheetId="1">Sheet1!$Z$2515</definedName>
    <definedName name="NM_従事者_従事者62_郵便番号_左" localSheetId="1">Sheet1!$U$6115</definedName>
    <definedName name="NM_従事者_従事者62_郵便番号_左_変更前" localSheetId="1">Sheet1!$U$2515</definedName>
    <definedName name="NM_従事者_従事者63_カナ" localSheetId="1">Sheet1!$R$6148</definedName>
    <definedName name="NM_従事者_従事者63_カナ_変更前" localSheetId="1">Sheet1!$R$2548</definedName>
    <definedName name="NM_従事者_従事者63_建物名" localSheetId="1">Sheet1!$AG$6157</definedName>
    <definedName name="NM_従事者_従事者63_建物名_変更前" localSheetId="1">Sheet1!$AG$2557</definedName>
    <definedName name="NM_従事者_従事者63_市区町村" localSheetId="1">Sheet1!$U$6154</definedName>
    <definedName name="NM_従事者_従事者63_市区町村_変更前" localSheetId="1">Sheet1!$U$2554</definedName>
    <definedName name="NM_従事者_従事者63_氏名" localSheetId="1">Sheet1!$R$6145</definedName>
    <definedName name="NM_従事者_従事者63_氏名_変更前" localSheetId="1">Sheet1!$R$2545</definedName>
    <definedName name="NM_従事者_従事者63_資格" localSheetId="1">Sheet1!$AG$6140</definedName>
    <definedName name="NM_従事者_従事者63_資格_変更前" localSheetId="1">Sheet1!$AG$2540</definedName>
    <definedName name="NM_従事者_従事者63_字" localSheetId="1">Sheet1!$AG$6154</definedName>
    <definedName name="NM_従事者_従事者63_字_変更前" localSheetId="1">Sheet1!$AG$2554</definedName>
    <definedName name="NM_従事者_従事者63_就任年月日_月" localSheetId="1">Sheet1!$X$6143</definedName>
    <definedName name="NM_従事者_従事者63_就任年月日_月_変更前" localSheetId="1">Sheet1!$X$2543</definedName>
    <definedName name="NM_従事者_従事者63_就任年月日_元号" localSheetId="1">Sheet1!$S$6143</definedName>
    <definedName name="NM_従事者_従事者63_就任年月日_元号_変更前" localSheetId="1">Sheet1!$S$2543</definedName>
    <definedName name="NM_従事者_従事者63_就任年月日_日" localSheetId="1">Sheet1!$Z$6143</definedName>
    <definedName name="NM_従事者_従事者63_就任年月日_日_変更前" localSheetId="1">Sheet1!$Z$2543</definedName>
    <definedName name="NM_従事者_従事者63_就任年月日_年" localSheetId="1">Sheet1!$V$6143</definedName>
    <definedName name="NM_従事者_従事者63_就任年月日_年_変更前" localSheetId="1">Sheet1!$V$2543</definedName>
    <definedName name="NM_従事者_従事者63_週勤務時間_小数1" localSheetId="1">Sheet1!$U$6163</definedName>
    <definedName name="NM_従事者_従事者63_週勤務時間_小数1_変更前" localSheetId="1">Sheet1!$U$2563</definedName>
    <definedName name="NM_従事者_従事者63_週勤務時間_整数1" localSheetId="1">Sheet1!$R$6163</definedName>
    <definedName name="NM_従事者_従事者63_週勤務時間_整数1_変更前" localSheetId="1">Sheet1!$R$2563</definedName>
    <definedName name="NM_従事者_従事者63_週勤務時間_整数2" localSheetId="1">Sheet1!$S$6163</definedName>
    <definedName name="NM_従事者_従事者63_週勤務時間_整数2_変更前" localSheetId="1">Sheet1!$S$2563</definedName>
    <definedName name="NM_従事者_従事者63_従事者区分" localSheetId="1">Sheet1!$S$6140</definedName>
    <definedName name="NM_従事者_従事者63_従事者区分_変更前" localSheetId="1">Sheet1!$S$2540</definedName>
    <definedName name="NM_従事者_従事者63_従事者備考" localSheetId="1">Sheet1!$R$6172</definedName>
    <definedName name="NM_従事者_従事者63_従事者備考_変更前" localSheetId="1">Sheet1!$R$2572</definedName>
    <definedName name="NM_従事者_従事者63_生年月日_月" localSheetId="1">Sheet1!$X$6161</definedName>
    <definedName name="NM_従事者_従事者63_生年月日_月_変更前" localSheetId="1">Sheet1!$X$2561</definedName>
    <definedName name="NM_従事者_従事者63_生年月日_元号" localSheetId="1">Sheet1!$S$6161</definedName>
    <definedName name="NM_従事者_従事者63_生年月日_元号_変更前" localSheetId="1">Sheet1!$S$2561</definedName>
    <definedName name="NM_従事者_従事者63_生年月日_日" localSheetId="1">Sheet1!$Z$6161</definedName>
    <definedName name="NM_従事者_従事者63_生年月日_日_変更前" localSheetId="1">Sheet1!$Z$2561</definedName>
    <definedName name="NM_従事者_従事者63_生年月日_年" localSheetId="1">Sheet1!$V$6161</definedName>
    <definedName name="NM_従事者_従事者63_生年月日_年_変更前" localSheetId="1">Sheet1!$V$2561</definedName>
    <definedName name="NM_従事者_従事者63_退任年月日_月" localSheetId="1">Sheet1!$AL$6143</definedName>
    <definedName name="NM_従事者_従事者63_退任年月日_月_変更前" localSheetId="1">Sheet1!$AL$2543</definedName>
    <definedName name="NM_従事者_従事者63_退任年月日_元号" localSheetId="1">Sheet1!$AG$6143</definedName>
    <definedName name="NM_従事者_従事者63_退任年月日_元号_変更前" localSheetId="1">Sheet1!$AG$2543</definedName>
    <definedName name="NM_従事者_従事者63_退任年月日_日" localSheetId="1">Sheet1!$AN$6143</definedName>
    <definedName name="NM_従事者_従事者63_退任年月日_日_変更前" localSheetId="1">Sheet1!$AN$2543</definedName>
    <definedName name="NM_従事者_従事者63_退任年月日_年" localSheetId="1">Sheet1!$AJ$6143</definedName>
    <definedName name="NM_従事者_従事者63_退任年月日_年_変更前" localSheetId="1">Sheet1!$AJ$2543</definedName>
    <definedName name="NM_従事者_従事者63_登録年月日_月" localSheetId="1">Sheet1!$X$6170</definedName>
    <definedName name="NM_従事者_従事者63_登録年月日_月_変更前" localSheetId="1">Sheet1!$X$2570</definedName>
    <definedName name="NM_従事者_従事者63_登録年月日_元号" localSheetId="1">Sheet1!$S$6170</definedName>
    <definedName name="NM_従事者_従事者63_登録年月日_元号_変更前" localSheetId="1">Sheet1!$S$2570</definedName>
    <definedName name="NM_従事者_従事者63_登録年月日_日" localSheetId="1">Sheet1!$Z$6170</definedName>
    <definedName name="NM_従事者_従事者63_登録年月日_日_変更前" localSheetId="1">Sheet1!$Z$2570</definedName>
    <definedName name="NM_従事者_従事者63_登録年月日_年" localSheetId="1">Sheet1!$V$6170</definedName>
    <definedName name="NM_従事者_従事者63_登録年月日_年_変更前" localSheetId="1">Sheet1!$V$2570</definedName>
    <definedName name="NM_従事者_従事者63_登録販売者登録都道府県" localSheetId="1">Sheet1!$AK$6170</definedName>
    <definedName name="NM_従事者_従事者63_登録販売者登録都道府県_変更前" localSheetId="1">Sheet1!$AK$2570</definedName>
    <definedName name="NM_従事者_従事者63_登録番号1" localSheetId="1">Sheet1!$R$6166</definedName>
    <definedName name="NM_従事者_従事者63_登録番号1_変更前" localSheetId="1">Sheet1!$R$2566</definedName>
    <definedName name="NM_従事者_従事者63_登録番号2" localSheetId="1">Sheet1!$V$6166</definedName>
    <definedName name="NM_従事者_従事者63_登録番号2_変更前" localSheetId="1">Sheet1!$V$2566</definedName>
    <definedName name="NM_従事者_従事者63_登録番号3" localSheetId="1">Sheet1!$X$6166</definedName>
    <definedName name="NM_従事者_従事者63_登録番号3_変更前" localSheetId="1">Sheet1!$X$2566</definedName>
    <definedName name="NM_従事者_従事者63_都道府県" localSheetId="1">Sheet1!$AG$6151</definedName>
    <definedName name="NM_従事者_従事者63_都道府県_変更前" localSheetId="1">Sheet1!$AG$2551</definedName>
    <definedName name="NM_従事者_従事者63_当て字" localSheetId="1">Sheet1!$AL$6146</definedName>
    <definedName name="NM_従事者_従事者63_当て字_変更前" localSheetId="1">Sheet1!$AL$2546</definedName>
    <definedName name="NM_従事者_従事者63_番地" localSheetId="1">Sheet1!$U$6157</definedName>
    <definedName name="NM_従事者_従事者63_番地_変更前" localSheetId="1">Sheet1!$U$2557</definedName>
    <definedName name="NM_従事者_従事者63_郵便番号_右" localSheetId="1">Sheet1!$Z$6151</definedName>
    <definedName name="NM_従事者_従事者63_郵便番号_右_変更前" localSheetId="1">Sheet1!$Z$2551</definedName>
    <definedName name="NM_従事者_従事者63_郵便番号_左" localSheetId="1">Sheet1!$U$6151</definedName>
    <definedName name="NM_従事者_従事者63_郵便番号_左_変更前" localSheetId="1">Sheet1!$U$2551</definedName>
    <definedName name="NM_従事者_従事者64_カナ" localSheetId="1">Sheet1!$R$6184</definedName>
    <definedName name="NM_従事者_従事者64_カナ_変更前" localSheetId="1">Sheet1!$R$2584</definedName>
    <definedName name="NM_従事者_従事者64_建物名" localSheetId="1">Sheet1!$AG$6193</definedName>
    <definedName name="NM_従事者_従事者64_建物名_変更前" localSheetId="1">Sheet1!$AG$2593</definedName>
    <definedName name="NM_従事者_従事者64_市区町村" localSheetId="1">Sheet1!$U$6190</definedName>
    <definedName name="NM_従事者_従事者64_市区町村_変更前" localSheetId="1">Sheet1!$U$2590</definedName>
    <definedName name="NM_従事者_従事者64_氏名" localSheetId="1">Sheet1!$R$6181</definedName>
    <definedName name="NM_従事者_従事者64_氏名_変更前" localSheetId="1">Sheet1!$R$2581</definedName>
    <definedName name="NM_従事者_従事者64_資格" localSheetId="1">Sheet1!$AG$6176</definedName>
    <definedName name="NM_従事者_従事者64_資格_変更前" localSheetId="1">Sheet1!$AG$2576</definedName>
    <definedName name="NM_従事者_従事者64_字" localSheetId="1">Sheet1!$AG$6190</definedName>
    <definedName name="NM_従事者_従事者64_字_変更前" localSheetId="1">Sheet1!$AG$2590</definedName>
    <definedName name="NM_従事者_従事者64_就任年月日_月" localSheetId="1">Sheet1!$X$6179</definedName>
    <definedName name="NM_従事者_従事者64_就任年月日_月_変更前" localSheetId="1">Sheet1!$X$2579</definedName>
    <definedName name="NM_従事者_従事者64_就任年月日_元号" localSheetId="1">Sheet1!$S$6179</definedName>
    <definedName name="NM_従事者_従事者64_就任年月日_元号_変更前" localSheetId="1">Sheet1!$S$2579</definedName>
    <definedName name="NM_従事者_従事者64_就任年月日_日" localSheetId="1">Sheet1!$Z$6179</definedName>
    <definedName name="NM_従事者_従事者64_就任年月日_日_変更前" localSheetId="1">Sheet1!$Z$2579</definedName>
    <definedName name="NM_従事者_従事者64_就任年月日_年" localSheetId="1">Sheet1!$V$6179</definedName>
    <definedName name="NM_従事者_従事者64_就任年月日_年_変更前" localSheetId="1">Sheet1!$V$2579</definedName>
    <definedName name="NM_従事者_従事者64_週勤務時間_小数1" localSheetId="1">Sheet1!$U$6199</definedName>
    <definedName name="NM_従事者_従事者64_週勤務時間_小数1_変更前" localSheetId="1">Sheet1!$U$2599</definedName>
    <definedName name="NM_従事者_従事者64_週勤務時間_整数1" localSheetId="1">Sheet1!$R$6199</definedName>
    <definedName name="NM_従事者_従事者64_週勤務時間_整数1_変更前" localSheetId="1">Sheet1!$R$2599</definedName>
    <definedName name="NM_従事者_従事者64_週勤務時間_整数2" localSheetId="1">Sheet1!$S$6199</definedName>
    <definedName name="NM_従事者_従事者64_週勤務時間_整数2_変更前" localSheetId="1">Sheet1!$S$2599</definedName>
    <definedName name="NM_従事者_従事者64_従事者区分" localSheetId="1">Sheet1!$S$6176</definedName>
    <definedName name="NM_従事者_従事者64_従事者区分_変更前" localSheetId="1">Sheet1!$S$2576</definedName>
    <definedName name="NM_従事者_従事者64_従事者備考" localSheetId="1">Sheet1!$R$6208</definedName>
    <definedName name="NM_従事者_従事者64_従事者備考_変更前" localSheetId="1">Sheet1!$R$2608</definedName>
    <definedName name="NM_従事者_従事者64_生年月日_月" localSheetId="1">Sheet1!$X$6197</definedName>
    <definedName name="NM_従事者_従事者64_生年月日_月_変更前" localSheetId="1">Sheet1!$X$2597</definedName>
    <definedName name="NM_従事者_従事者64_生年月日_元号" localSheetId="1">Sheet1!$S$6197</definedName>
    <definedName name="NM_従事者_従事者64_生年月日_元号_変更前" localSheetId="1">Sheet1!$S$2597</definedName>
    <definedName name="NM_従事者_従事者64_生年月日_日" localSheetId="1">Sheet1!$Z$6197</definedName>
    <definedName name="NM_従事者_従事者64_生年月日_日_変更前" localSheetId="1">Sheet1!$Z$2597</definedName>
    <definedName name="NM_従事者_従事者64_生年月日_年" localSheetId="1">Sheet1!$V$6197</definedName>
    <definedName name="NM_従事者_従事者64_生年月日_年_変更前" localSheetId="1">Sheet1!$V$2597</definedName>
    <definedName name="NM_従事者_従事者64_退任年月日_月" localSheetId="1">Sheet1!$AL$6179</definedName>
    <definedName name="NM_従事者_従事者64_退任年月日_月_変更前" localSheetId="1">Sheet1!$AL$2579</definedName>
    <definedName name="NM_従事者_従事者64_退任年月日_元号" localSheetId="1">Sheet1!$AG$6179</definedName>
    <definedName name="NM_従事者_従事者64_退任年月日_元号_変更前" localSheetId="1">Sheet1!$AG$2579</definedName>
    <definedName name="NM_従事者_従事者64_退任年月日_日" localSheetId="1">Sheet1!$AN$6179</definedName>
    <definedName name="NM_従事者_従事者64_退任年月日_日_変更前" localSheetId="1">Sheet1!$AN$2579</definedName>
    <definedName name="NM_従事者_従事者64_退任年月日_年" localSheetId="1">Sheet1!$AJ$6179</definedName>
    <definedName name="NM_従事者_従事者64_退任年月日_年_変更前" localSheetId="1">Sheet1!$AJ$2579</definedName>
    <definedName name="NM_従事者_従事者64_登録年月日_月" localSheetId="1">Sheet1!$X$6206</definedName>
    <definedName name="NM_従事者_従事者64_登録年月日_月_変更前" localSheetId="1">Sheet1!$X$2606</definedName>
    <definedName name="NM_従事者_従事者64_登録年月日_元号" localSheetId="1">Sheet1!$S$6206</definedName>
    <definedName name="NM_従事者_従事者64_登録年月日_元号_変更前" localSheetId="1">Sheet1!$S$2606</definedName>
    <definedName name="NM_従事者_従事者64_登録年月日_日" localSheetId="1">Sheet1!$Z$6206</definedName>
    <definedName name="NM_従事者_従事者64_登録年月日_日_変更前" localSheetId="1">Sheet1!$Z$2606</definedName>
    <definedName name="NM_従事者_従事者64_登録年月日_年" localSheetId="1">Sheet1!$V$6206</definedName>
    <definedName name="NM_従事者_従事者64_登録年月日_年_変更前" localSheetId="1">Sheet1!$V$2606</definedName>
    <definedName name="NM_従事者_従事者64_登録販売者登録都道府県" localSheetId="1">Sheet1!$AK$6206</definedName>
    <definedName name="NM_従事者_従事者64_登録販売者登録都道府県_変更前" localSheetId="1">Sheet1!$AK$2606</definedName>
    <definedName name="NM_従事者_従事者64_登録番号1" localSheetId="1">Sheet1!$R$6202</definedName>
    <definedName name="NM_従事者_従事者64_登録番号1_変更前" localSheetId="1">Sheet1!$R$2602</definedName>
    <definedName name="NM_従事者_従事者64_登録番号2" localSheetId="1">Sheet1!$V$6202</definedName>
    <definedName name="NM_従事者_従事者64_登録番号2_変更前" localSheetId="1">Sheet1!$V$2602</definedName>
    <definedName name="NM_従事者_従事者64_登録番号3" localSheetId="1">Sheet1!$X$6202</definedName>
    <definedName name="NM_従事者_従事者64_登録番号3_変更前" localSheetId="1">Sheet1!$X$2602</definedName>
    <definedName name="NM_従事者_従事者64_都道府県" localSheetId="1">Sheet1!$AG$6187</definedName>
    <definedName name="NM_従事者_従事者64_都道府県_変更前" localSheetId="1">Sheet1!$AG$2587</definedName>
    <definedName name="NM_従事者_従事者64_当て字" localSheetId="1">Sheet1!$AL$6182</definedName>
    <definedName name="NM_従事者_従事者64_当て字_変更前" localSheetId="1">Sheet1!$AL$2582</definedName>
    <definedName name="NM_従事者_従事者64_番地" localSheetId="1">Sheet1!$U$6193</definedName>
    <definedName name="NM_従事者_従事者64_番地_変更前" localSheetId="1">Sheet1!$U$2593</definedName>
    <definedName name="NM_従事者_従事者64_郵便番号_右" localSheetId="1">Sheet1!$Z$6187</definedName>
    <definedName name="NM_従事者_従事者64_郵便番号_右_変更前" localSheetId="1">Sheet1!$Z$2587</definedName>
    <definedName name="NM_従事者_従事者64_郵便番号_左" localSheetId="1">Sheet1!$U$6187</definedName>
    <definedName name="NM_従事者_従事者64_郵便番号_左_変更前" localSheetId="1">Sheet1!$U$2587</definedName>
    <definedName name="NM_従事者_従事者65_カナ" localSheetId="1">Sheet1!$R$6220</definedName>
    <definedName name="NM_従事者_従事者65_カナ_変更前" localSheetId="1">Sheet1!$R$2620</definedName>
    <definedName name="NM_従事者_従事者65_建物名" localSheetId="1">Sheet1!$AG$6229</definedName>
    <definedName name="NM_従事者_従事者65_建物名_変更前" localSheetId="1">Sheet1!$AG$2629</definedName>
    <definedName name="NM_従事者_従事者65_市区町村" localSheetId="1">Sheet1!$U$6226</definedName>
    <definedName name="NM_従事者_従事者65_市区町村_変更前" localSheetId="1">Sheet1!$U$2626</definedName>
    <definedName name="NM_従事者_従事者65_氏名" localSheetId="1">Sheet1!$R$6217</definedName>
    <definedName name="NM_従事者_従事者65_氏名_変更前" localSheetId="1">Sheet1!$R$2617</definedName>
    <definedName name="NM_従事者_従事者65_資格" localSheetId="1">Sheet1!$AG$6212</definedName>
    <definedName name="NM_従事者_従事者65_資格_変更前" localSheetId="1">Sheet1!$AG$2612</definedName>
    <definedName name="NM_従事者_従事者65_字" localSheetId="1">Sheet1!$AG$6226</definedName>
    <definedName name="NM_従事者_従事者65_字_変更前" localSheetId="1">Sheet1!$AG$2626</definedName>
    <definedName name="NM_従事者_従事者65_就任年月日_月" localSheetId="1">Sheet1!$X$6215</definedName>
    <definedName name="NM_従事者_従事者65_就任年月日_月_変更前" localSheetId="1">Sheet1!$X$2615</definedName>
    <definedName name="NM_従事者_従事者65_就任年月日_元号" localSheetId="1">Sheet1!$S$6215</definedName>
    <definedName name="NM_従事者_従事者65_就任年月日_元号_変更前" localSheetId="1">Sheet1!$S$2615</definedName>
    <definedName name="NM_従事者_従事者65_就任年月日_日" localSheetId="1">Sheet1!$Z$6215</definedName>
    <definedName name="NM_従事者_従事者65_就任年月日_日_変更前" localSheetId="1">Sheet1!$Z$2615</definedName>
    <definedName name="NM_従事者_従事者65_就任年月日_年" localSheetId="1">Sheet1!$V$6215</definedName>
    <definedName name="NM_従事者_従事者65_就任年月日_年_変更前" localSheetId="1">Sheet1!$V$2615</definedName>
    <definedName name="NM_従事者_従事者65_週勤務時間_小数1" localSheetId="1">Sheet1!$U$6235</definedName>
    <definedName name="NM_従事者_従事者65_週勤務時間_小数1_変更前" localSheetId="1">Sheet1!$U$2635</definedName>
    <definedName name="NM_従事者_従事者65_週勤務時間_整数1" localSheetId="1">Sheet1!$R$6235</definedName>
    <definedName name="NM_従事者_従事者65_週勤務時間_整数1_変更前" localSheetId="1">Sheet1!$R$2635</definedName>
    <definedName name="NM_従事者_従事者65_週勤務時間_整数2" localSheetId="1">Sheet1!$S$6235</definedName>
    <definedName name="NM_従事者_従事者65_週勤務時間_整数2_変更前" localSheetId="1">Sheet1!$S$2635</definedName>
    <definedName name="NM_従事者_従事者65_従事者区分" localSheetId="1">Sheet1!$S$6212</definedName>
    <definedName name="NM_従事者_従事者65_従事者区分_変更前" localSheetId="1">Sheet1!$S$2612</definedName>
    <definedName name="NM_従事者_従事者65_従事者備考" localSheetId="1">Sheet1!$R$6244</definedName>
    <definedName name="NM_従事者_従事者65_従事者備考_変更前" localSheetId="1">Sheet1!$R$2644</definedName>
    <definedName name="NM_従事者_従事者65_生年月日_月" localSheetId="1">Sheet1!$X$6233</definedName>
    <definedName name="NM_従事者_従事者65_生年月日_月_変更前" localSheetId="1">Sheet1!$X$2633</definedName>
    <definedName name="NM_従事者_従事者65_生年月日_元号" localSheetId="1">Sheet1!$S$6233</definedName>
    <definedName name="NM_従事者_従事者65_生年月日_元号_変更前" localSheetId="1">Sheet1!$S$2633</definedName>
    <definedName name="NM_従事者_従事者65_生年月日_日" localSheetId="1">Sheet1!$Z$6233</definedName>
    <definedName name="NM_従事者_従事者65_生年月日_日_変更前" localSheetId="1">Sheet1!$Z$2633</definedName>
    <definedName name="NM_従事者_従事者65_生年月日_年" localSheetId="1">Sheet1!$V$6233</definedName>
    <definedName name="NM_従事者_従事者65_生年月日_年_変更前" localSheetId="1">Sheet1!$V$2633</definedName>
    <definedName name="NM_従事者_従事者65_退任年月日_月" localSheetId="1">Sheet1!$AL$6215</definedName>
    <definedName name="NM_従事者_従事者65_退任年月日_月_変更前" localSheetId="1">Sheet1!$AL$2615</definedName>
    <definedName name="NM_従事者_従事者65_退任年月日_元号" localSheetId="1">Sheet1!$AG$6215</definedName>
    <definedName name="NM_従事者_従事者65_退任年月日_元号_変更前" localSheetId="1">Sheet1!$AG$2615</definedName>
    <definedName name="NM_従事者_従事者65_退任年月日_日" localSheetId="1">Sheet1!$AN$6215</definedName>
    <definedName name="NM_従事者_従事者65_退任年月日_日_変更前" localSheetId="1">Sheet1!$AN$2615</definedName>
    <definedName name="NM_従事者_従事者65_退任年月日_年" localSheetId="1">Sheet1!$AJ$6215</definedName>
    <definedName name="NM_従事者_従事者65_退任年月日_年_変更前" localSheetId="1">Sheet1!$AJ$2615</definedName>
    <definedName name="NM_従事者_従事者65_登録年月日_月" localSheetId="1">Sheet1!$X$6242</definedName>
    <definedName name="NM_従事者_従事者65_登録年月日_月_変更前" localSheetId="1">Sheet1!$X$2642</definedName>
    <definedName name="NM_従事者_従事者65_登録年月日_元号" localSheetId="1">Sheet1!$S$6242</definedName>
    <definedName name="NM_従事者_従事者65_登録年月日_元号_変更前" localSheetId="1">Sheet1!$S$2642</definedName>
    <definedName name="NM_従事者_従事者65_登録年月日_日" localSheetId="1">Sheet1!$Z$6242</definedName>
    <definedName name="NM_従事者_従事者65_登録年月日_日_変更前" localSheetId="1">Sheet1!$Z$2642</definedName>
    <definedName name="NM_従事者_従事者65_登録年月日_年" localSheetId="1">Sheet1!$V$6242</definedName>
    <definedName name="NM_従事者_従事者65_登録年月日_年_変更前" localSheetId="1">Sheet1!$V$2642</definedName>
    <definedName name="NM_従事者_従事者65_登録販売者登録都道府県" localSheetId="1">Sheet1!$AK$6242</definedName>
    <definedName name="NM_従事者_従事者65_登録販売者登録都道府県_変更前" localSheetId="1">Sheet1!$AK$2642</definedName>
    <definedName name="NM_従事者_従事者65_登録番号1" localSheetId="1">Sheet1!$R$6238</definedName>
    <definedName name="NM_従事者_従事者65_登録番号1_変更前" localSheetId="1">Sheet1!$R$2638</definedName>
    <definedName name="NM_従事者_従事者65_登録番号2" localSheetId="1">Sheet1!$V$6238</definedName>
    <definedName name="NM_従事者_従事者65_登録番号2_変更前" localSheetId="1">Sheet1!$V$2638</definedName>
    <definedName name="NM_従事者_従事者65_登録番号3" localSheetId="1">Sheet1!$X$6238</definedName>
    <definedName name="NM_従事者_従事者65_登録番号3_変更前" localSheetId="1">Sheet1!$X$2638</definedName>
    <definedName name="NM_従事者_従事者65_都道府県" localSheetId="1">Sheet1!$AG$6223</definedName>
    <definedName name="NM_従事者_従事者65_都道府県_変更前" localSheetId="1">Sheet1!$AG$2623</definedName>
    <definedName name="NM_従事者_従事者65_当て字" localSheetId="1">Sheet1!$AL$6218</definedName>
    <definedName name="NM_従事者_従事者65_当て字_変更前" localSheetId="1">Sheet1!$AL$2618</definedName>
    <definedName name="NM_従事者_従事者65_番地" localSheetId="1">Sheet1!$U$6229</definedName>
    <definedName name="NM_従事者_従事者65_番地_変更前" localSheetId="1">Sheet1!$U$2629</definedName>
    <definedName name="NM_従事者_従事者65_郵便番号_右" localSheetId="1">Sheet1!$Z$6223</definedName>
    <definedName name="NM_従事者_従事者65_郵便番号_右_変更前" localSheetId="1">Sheet1!$Z$2623</definedName>
    <definedName name="NM_従事者_従事者65_郵便番号_左" localSheetId="1">Sheet1!$U$6223</definedName>
    <definedName name="NM_従事者_従事者65_郵便番号_左_変更前" localSheetId="1">Sheet1!$U$2623</definedName>
    <definedName name="NM_従事者_従事者66_カナ" localSheetId="1">Sheet1!$R$6256</definedName>
    <definedName name="NM_従事者_従事者66_カナ_変更前" localSheetId="1">Sheet1!$R$2656</definedName>
    <definedName name="NM_従事者_従事者66_建物名" localSheetId="1">Sheet1!$AG$6265</definedName>
    <definedName name="NM_従事者_従事者66_建物名_変更前" localSheetId="1">Sheet1!$AG$2665</definedName>
    <definedName name="NM_従事者_従事者66_市区町村" localSheetId="1">Sheet1!$U$6262</definedName>
    <definedName name="NM_従事者_従事者66_市区町村_変更前" localSheetId="1">Sheet1!$U$2662</definedName>
    <definedName name="NM_従事者_従事者66_氏名" localSheetId="1">Sheet1!$R$6253</definedName>
    <definedName name="NM_従事者_従事者66_氏名_変更前" localSheetId="1">Sheet1!$R$2653</definedName>
    <definedName name="NM_従事者_従事者66_資格" localSheetId="1">Sheet1!$AG$6248</definedName>
    <definedName name="NM_従事者_従事者66_資格_変更前" localSheetId="1">Sheet1!$AG$2648</definedName>
    <definedName name="NM_従事者_従事者66_字" localSheetId="1">Sheet1!$AG$6262</definedName>
    <definedName name="NM_従事者_従事者66_字_変更前" localSheetId="1">Sheet1!$AG$2662</definedName>
    <definedName name="NM_従事者_従事者66_就任年月日_月" localSheetId="1">Sheet1!$X$6251</definedName>
    <definedName name="NM_従事者_従事者66_就任年月日_月_変更前" localSheetId="1">Sheet1!$X$2651</definedName>
    <definedName name="NM_従事者_従事者66_就任年月日_元号" localSheetId="1">Sheet1!$S$6251</definedName>
    <definedName name="NM_従事者_従事者66_就任年月日_元号_変更前" localSheetId="1">Sheet1!$S$2651</definedName>
    <definedName name="NM_従事者_従事者66_就任年月日_日" localSheetId="1">Sheet1!$Z$6251</definedName>
    <definedName name="NM_従事者_従事者66_就任年月日_日_変更前" localSheetId="1">Sheet1!$Z$2651</definedName>
    <definedName name="NM_従事者_従事者66_就任年月日_年" localSheetId="1">Sheet1!$V$6251</definedName>
    <definedName name="NM_従事者_従事者66_就任年月日_年_変更前" localSheetId="1">Sheet1!$V$2651</definedName>
    <definedName name="NM_従事者_従事者66_週勤務時間_小数1" localSheetId="1">Sheet1!$U$6271</definedName>
    <definedName name="NM_従事者_従事者66_週勤務時間_小数1_変更前" localSheetId="1">Sheet1!$U$2671</definedName>
    <definedName name="NM_従事者_従事者66_週勤務時間_整数1" localSheetId="1">Sheet1!$R$6271</definedName>
    <definedName name="NM_従事者_従事者66_週勤務時間_整数1_変更前" localSheetId="1">Sheet1!$R$2671</definedName>
    <definedName name="NM_従事者_従事者66_週勤務時間_整数2" localSheetId="1">Sheet1!$S$6271</definedName>
    <definedName name="NM_従事者_従事者66_週勤務時間_整数2_変更前" localSheetId="1">Sheet1!$S$2671</definedName>
    <definedName name="NM_従事者_従事者66_従事者区分" localSheetId="1">Sheet1!$S$6248</definedName>
    <definedName name="NM_従事者_従事者66_従事者区分_変更前" localSheetId="1">Sheet1!$S$2648</definedName>
    <definedName name="NM_従事者_従事者66_従事者備考" localSheetId="1">Sheet1!$R$6280</definedName>
    <definedName name="NM_従事者_従事者66_従事者備考_変更前" localSheetId="1">Sheet1!$R$2680</definedName>
    <definedName name="NM_従事者_従事者66_生年月日_月" localSheetId="1">Sheet1!$X$6269</definedName>
    <definedName name="NM_従事者_従事者66_生年月日_月_変更前" localSheetId="1">Sheet1!$X$2669</definedName>
    <definedName name="NM_従事者_従事者66_生年月日_元号" localSheetId="1">Sheet1!$S$6269</definedName>
    <definedName name="NM_従事者_従事者66_生年月日_元号_変更前" localSheetId="1">Sheet1!$S$2669</definedName>
    <definedName name="NM_従事者_従事者66_生年月日_日" localSheetId="1">Sheet1!$Z$6269</definedName>
    <definedName name="NM_従事者_従事者66_生年月日_日_変更前" localSheetId="1">Sheet1!$Z$2669</definedName>
    <definedName name="NM_従事者_従事者66_生年月日_年" localSheetId="1">Sheet1!$V$6269</definedName>
    <definedName name="NM_従事者_従事者66_生年月日_年_変更前" localSheetId="1">Sheet1!$V$2669</definedName>
    <definedName name="NM_従事者_従事者66_退任年月日_月" localSheetId="1">Sheet1!$AL$6251</definedName>
    <definedName name="NM_従事者_従事者66_退任年月日_月_変更前" localSheetId="1">Sheet1!$AL$2651</definedName>
    <definedName name="NM_従事者_従事者66_退任年月日_元号" localSheetId="1">Sheet1!$AG$6251</definedName>
    <definedName name="NM_従事者_従事者66_退任年月日_元号_変更前" localSheetId="1">Sheet1!$AG$2651</definedName>
    <definedName name="NM_従事者_従事者66_退任年月日_日" localSheetId="1">Sheet1!$AN$6251</definedName>
    <definedName name="NM_従事者_従事者66_退任年月日_日_変更前" localSheetId="1">Sheet1!$AN$2651</definedName>
    <definedName name="NM_従事者_従事者66_退任年月日_年" localSheetId="1">Sheet1!$AJ$6251</definedName>
    <definedName name="NM_従事者_従事者66_退任年月日_年_変更前" localSheetId="1">Sheet1!$AJ$2651</definedName>
    <definedName name="NM_従事者_従事者66_登録年月日_月" localSheetId="1">Sheet1!$X$6278</definedName>
    <definedName name="NM_従事者_従事者66_登録年月日_月_変更前" localSheetId="1">Sheet1!$X$2678</definedName>
    <definedName name="NM_従事者_従事者66_登録年月日_元号" localSheetId="1">Sheet1!$S$6278</definedName>
    <definedName name="NM_従事者_従事者66_登録年月日_元号_変更前" localSheetId="1">Sheet1!$S$2678</definedName>
    <definedName name="NM_従事者_従事者66_登録年月日_日" localSheetId="1">Sheet1!$Z$6278</definedName>
    <definedName name="NM_従事者_従事者66_登録年月日_日_変更前" localSheetId="1">Sheet1!$Z$2678</definedName>
    <definedName name="NM_従事者_従事者66_登録年月日_年" localSheetId="1">Sheet1!$V$6278</definedName>
    <definedName name="NM_従事者_従事者66_登録年月日_年_変更前" localSheetId="1">Sheet1!$V$2678</definedName>
    <definedName name="NM_従事者_従事者66_登録販売者登録都道府県" localSheetId="1">Sheet1!$AK$6278</definedName>
    <definedName name="NM_従事者_従事者66_登録販売者登録都道府県_変更前" localSheetId="1">Sheet1!$AK$2678</definedName>
    <definedName name="NM_従事者_従事者66_登録番号1" localSheetId="1">Sheet1!$R$6274</definedName>
    <definedName name="NM_従事者_従事者66_登録番号1_変更前" localSheetId="1">Sheet1!$R$2674</definedName>
    <definedName name="NM_従事者_従事者66_登録番号2" localSheetId="1">Sheet1!$V$6274</definedName>
    <definedName name="NM_従事者_従事者66_登録番号2_変更前" localSheetId="1">Sheet1!$V$2674</definedName>
    <definedName name="NM_従事者_従事者66_登録番号3" localSheetId="1">Sheet1!$X$6274</definedName>
    <definedName name="NM_従事者_従事者66_登録番号3_変更前" localSheetId="1">Sheet1!$X$2674</definedName>
    <definedName name="NM_従事者_従事者66_都道府県" localSheetId="1">Sheet1!$AG$6259</definedName>
    <definedName name="NM_従事者_従事者66_都道府県_変更前" localSheetId="1">Sheet1!$AG$2659</definedName>
    <definedName name="NM_従事者_従事者66_当て字" localSheetId="1">Sheet1!$AL$6254</definedName>
    <definedName name="NM_従事者_従事者66_当て字_変更前" localSheetId="1">Sheet1!$AL$2654</definedName>
    <definedName name="NM_従事者_従事者66_番地" localSheetId="1">Sheet1!$U$6265</definedName>
    <definedName name="NM_従事者_従事者66_番地_変更前" localSheetId="1">Sheet1!$U$2665</definedName>
    <definedName name="NM_従事者_従事者66_郵便番号_右" localSheetId="1">Sheet1!$Z$6259</definedName>
    <definedName name="NM_従事者_従事者66_郵便番号_右_変更前" localSheetId="1">Sheet1!$Z$2659</definedName>
    <definedName name="NM_従事者_従事者66_郵便番号_左" localSheetId="1">Sheet1!$U$6259</definedName>
    <definedName name="NM_従事者_従事者66_郵便番号_左_変更前" localSheetId="1">Sheet1!$U$2659</definedName>
    <definedName name="NM_従事者_従事者67_カナ" localSheetId="1">Sheet1!$R$6292</definedName>
    <definedName name="NM_従事者_従事者67_カナ_変更前" localSheetId="1">Sheet1!$R$2692</definedName>
    <definedName name="NM_従事者_従事者67_建物名" localSheetId="1">Sheet1!$AG$6301</definedName>
    <definedName name="NM_従事者_従事者67_建物名_変更前" localSheetId="1">Sheet1!$AG$2701</definedName>
    <definedName name="NM_従事者_従事者67_市区町村" localSheetId="1">Sheet1!$U$6298</definedName>
    <definedName name="NM_従事者_従事者67_市区町村_変更前" localSheetId="1">Sheet1!$U$2698</definedName>
    <definedName name="NM_従事者_従事者67_氏名" localSheetId="1">Sheet1!$R$6289</definedName>
    <definedName name="NM_従事者_従事者67_氏名_変更前" localSheetId="1">Sheet1!$R$2689</definedName>
    <definedName name="NM_従事者_従事者67_資格" localSheetId="1">Sheet1!$AG$6284</definedName>
    <definedName name="NM_従事者_従事者67_資格_変更前" localSheetId="1">Sheet1!$AG$2684</definedName>
    <definedName name="NM_従事者_従事者67_字" localSheetId="1">Sheet1!$AG$6298</definedName>
    <definedName name="NM_従事者_従事者67_字_変更前" localSheetId="1">Sheet1!$AG$2698</definedName>
    <definedName name="NM_従事者_従事者67_就任年月日_月" localSheetId="1">Sheet1!$X$6287</definedName>
    <definedName name="NM_従事者_従事者67_就任年月日_月_変更前" localSheetId="1">Sheet1!$X$2687</definedName>
    <definedName name="NM_従事者_従事者67_就任年月日_元号" localSheetId="1">Sheet1!$S$6287</definedName>
    <definedName name="NM_従事者_従事者67_就任年月日_元号_変更前" localSheetId="1">Sheet1!$S$2687</definedName>
    <definedName name="NM_従事者_従事者67_就任年月日_日" localSheetId="1">Sheet1!$Z$6287</definedName>
    <definedName name="NM_従事者_従事者67_就任年月日_日_変更前" localSheetId="1">Sheet1!$Z$2687</definedName>
    <definedName name="NM_従事者_従事者67_就任年月日_年" localSheetId="1">Sheet1!$V$6287</definedName>
    <definedName name="NM_従事者_従事者67_就任年月日_年_変更前" localSheetId="1">Sheet1!$V$2687</definedName>
    <definedName name="NM_従事者_従事者67_週勤務時間_小数1" localSheetId="1">Sheet1!$U$6307</definedName>
    <definedName name="NM_従事者_従事者67_週勤務時間_小数1_変更前" localSheetId="1">Sheet1!$U$2707</definedName>
    <definedName name="NM_従事者_従事者67_週勤務時間_整数1" localSheetId="1">Sheet1!$R$6307</definedName>
    <definedName name="NM_従事者_従事者67_週勤務時間_整数1_変更前" localSheetId="1">Sheet1!$R$2707</definedName>
    <definedName name="NM_従事者_従事者67_週勤務時間_整数2" localSheetId="1">Sheet1!$S$6307</definedName>
    <definedName name="NM_従事者_従事者67_週勤務時間_整数2_変更前" localSheetId="1">Sheet1!$S$2707</definedName>
    <definedName name="NM_従事者_従事者67_従事者区分" localSheetId="1">Sheet1!$S$6284</definedName>
    <definedName name="NM_従事者_従事者67_従事者区分_変更前" localSheetId="1">Sheet1!$S$2684</definedName>
    <definedName name="NM_従事者_従事者67_従事者備考" localSheetId="1">Sheet1!$R$6316</definedName>
    <definedName name="NM_従事者_従事者67_従事者備考_変更前" localSheetId="1">Sheet1!$R$2716</definedName>
    <definedName name="NM_従事者_従事者67_生年月日_月" localSheetId="1">Sheet1!$X$6305</definedName>
    <definedName name="NM_従事者_従事者67_生年月日_月_変更前" localSheetId="1">Sheet1!$X$2705</definedName>
    <definedName name="NM_従事者_従事者67_生年月日_元号" localSheetId="1">Sheet1!$S$6305</definedName>
    <definedName name="NM_従事者_従事者67_生年月日_元号_変更前" localSheetId="1">Sheet1!$S$2705</definedName>
    <definedName name="NM_従事者_従事者67_生年月日_日" localSheetId="1">Sheet1!$Z$6305</definedName>
    <definedName name="NM_従事者_従事者67_生年月日_日_変更前" localSheetId="1">Sheet1!$Z$2705</definedName>
    <definedName name="NM_従事者_従事者67_生年月日_年" localSheetId="1">Sheet1!$V$6305</definedName>
    <definedName name="NM_従事者_従事者67_生年月日_年_変更前" localSheetId="1">Sheet1!$V$2705</definedName>
    <definedName name="NM_従事者_従事者67_退任年月日_月" localSheetId="1">Sheet1!$AL$6287</definedName>
    <definedName name="NM_従事者_従事者67_退任年月日_月_変更前" localSheetId="1">Sheet1!$AL$2687</definedName>
    <definedName name="NM_従事者_従事者67_退任年月日_元号" localSheetId="1">Sheet1!$AG$6287</definedName>
    <definedName name="NM_従事者_従事者67_退任年月日_元号_変更前" localSheetId="1">Sheet1!$AG$2687</definedName>
    <definedName name="NM_従事者_従事者67_退任年月日_日" localSheetId="1">Sheet1!$AN$6287</definedName>
    <definedName name="NM_従事者_従事者67_退任年月日_日_変更前" localSheetId="1">Sheet1!$AN$2687</definedName>
    <definedName name="NM_従事者_従事者67_退任年月日_年" localSheetId="1">Sheet1!$AJ$6287</definedName>
    <definedName name="NM_従事者_従事者67_退任年月日_年_変更前" localSheetId="1">Sheet1!$AJ$2687</definedName>
    <definedName name="NM_従事者_従事者67_登録年月日_月" localSheetId="1">Sheet1!$X$6314</definedName>
    <definedName name="NM_従事者_従事者67_登録年月日_月_変更前" localSheetId="1">Sheet1!$X$2714</definedName>
    <definedName name="NM_従事者_従事者67_登録年月日_元号" localSheetId="1">Sheet1!$S$6314</definedName>
    <definedName name="NM_従事者_従事者67_登録年月日_元号_変更前" localSheetId="1">Sheet1!$S$2714</definedName>
    <definedName name="NM_従事者_従事者67_登録年月日_日" localSheetId="1">Sheet1!$Z$6314</definedName>
    <definedName name="NM_従事者_従事者67_登録年月日_日_変更前" localSheetId="1">Sheet1!$Z$2714</definedName>
    <definedName name="NM_従事者_従事者67_登録年月日_年" localSheetId="1">Sheet1!$V$6314</definedName>
    <definedName name="NM_従事者_従事者67_登録年月日_年_変更前" localSheetId="1">Sheet1!$V$2714</definedName>
    <definedName name="NM_従事者_従事者67_登録販売者登録都道府県" localSheetId="1">Sheet1!$AK$6314</definedName>
    <definedName name="NM_従事者_従事者67_登録販売者登録都道府県_変更前" localSheetId="1">Sheet1!$AK$2714</definedName>
    <definedName name="NM_従事者_従事者67_登録番号1" localSheetId="1">Sheet1!$R$6310</definedName>
    <definedName name="NM_従事者_従事者67_登録番号1_変更前" localSheetId="1">Sheet1!$R$2710</definedName>
    <definedName name="NM_従事者_従事者67_登録番号2" localSheetId="1">Sheet1!$V$6310</definedName>
    <definedName name="NM_従事者_従事者67_登録番号2_変更前" localSheetId="1">Sheet1!$V$2710</definedName>
    <definedName name="NM_従事者_従事者67_登録番号3" localSheetId="1">Sheet1!$X$6310</definedName>
    <definedName name="NM_従事者_従事者67_登録番号3_変更前" localSheetId="1">Sheet1!$X$2710</definedName>
    <definedName name="NM_従事者_従事者67_都道府県" localSheetId="1">Sheet1!$AG$6295</definedName>
    <definedName name="NM_従事者_従事者67_都道府県_変更前" localSheetId="1">Sheet1!$AG$2695</definedName>
    <definedName name="NM_従事者_従事者67_当て字" localSheetId="1">Sheet1!$AL$6290</definedName>
    <definedName name="NM_従事者_従事者67_当て字_変更前" localSheetId="1">Sheet1!$AL$2690</definedName>
    <definedName name="NM_従事者_従事者67_番地" localSheetId="1">Sheet1!$U$6301</definedName>
    <definedName name="NM_従事者_従事者67_番地_変更前" localSheetId="1">Sheet1!$U$2701</definedName>
    <definedName name="NM_従事者_従事者67_郵便番号_右" localSheetId="1">Sheet1!$Z$6295</definedName>
    <definedName name="NM_従事者_従事者67_郵便番号_右_変更前" localSheetId="1">Sheet1!$Z$2695</definedName>
    <definedName name="NM_従事者_従事者67_郵便番号_左" localSheetId="1">Sheet1!$U$6295</definedName>
    <definedName name="NM_従事者_従事者67_郵便番号_左_変更前" localSheetId="1">Sheet1!$U$2695</definedName>
    <definedName name="NM_従事者_従事者68_カナ" localSheetId="1">Sheet1!$R$6328</definedName>
    <definedName name="NM_従事者_従事者68_カナ_変更前" localSheetId="1">Sheet1!$R$2728</definedName>
    <definedName name="NM_従事者_従事者68_建物名" localSheetId="1">Sheet1!$AG$6337</definedName>
    <definedName name="NM_従事者_従事者68_建物名_変更前" localSheetId="1">Sheet1!$AG$2737</definedName>
    <definedName name="NM_従事者_従事者68_市区町村" localSheetId="1">Sheet1!$U$6334</definedName>
    <definedName name="NM_従事者_従事者68_市区町村_変更前" localSheetId="1">Sheet1!$U$2734</definedName>
    <definedName name="NM_従事者_従事者68_氏名" localSheetId="1">Sheet1!$R$6325</definedName>
    <definedName name="NM_従事者_従事者68_氏名_変更前" localSheetId="1">Sheet1!$R$2725</definedName>
    <definedName name="NM_従事者_従事者68_資格" localSheetId="1">Sheet1!$AG$6320</definedName>
    <definedName name="NM_従事者_従事者68_資格_変更前" localSheetId="1">Sheet1!$AG$2720</definedName>
    <definedName name="NM_従事者_従事者68_字" localSheetId="1">Sheet1!$AG$6334</definedName>
    <definedName name="NM_従事者_従事者68_字_変更前" localSheetId="1">Sheet1!$AG$2734</definedName>
    <definedName name="NM_従事者_従事者68_就任年月日_月" localSheetId="1">Sheet1!$X$6323</definedName>
    <definedName name="NM_従事者_従事者68_就任年月日_月_変更前" localSheetId="1">Sheet1!$X$2723</definedName>
    <definedName name="NM_従事者_従事者68_就任年月日_元号" localSheetId="1">Sheet1!$S$6323</definedName>
    <definedName name="NM_従事者_従事者68_就任年月日_元号_変更前" localSheetId="1">Sheet1!$S$2723</definedName>
    <definedName name="NM_従事者_従事者68_就任年月日_日" localSheetId="1">Sheet1!$Z$6323</definedName>
    <definedName name="NM_従事者_従事者68_就任年月日_日_変更前" localSheetId="1">Sheet1!$Z$2723</definedName>
    <definedName name="NM_従事者_従事者68_就任年月日_年" localSheetId="1">Sheet1!$V$6323</definedName>
    <definedName name="NM_従事者_従事者68_就任年月日_年_変更前" localSheetId="1">Sheet1!$V$2723</definedName>
    <definedName name="NM_従事者_従事者68_週勤務時間_小数1" localSheetId="1">Sheet1!$U$6343</definedName>
    <definedName name="NM_従事者_従事者68_週勤務時間_小数1_変更前" localSheetId="1">Sheet1!$U$2743</definedName>
    <definedName name="NM_従事者_従事者68_週勤務時間_整数1" localSheetId="1">Sheet1!$R$6343</definedName>
    <definedName name="NM_従事者_従事者68_週勤務時間_整数1_変更前" localSheetId="1">Sheet1!$R$2743</definedName>
    <definedName name="NM_従事者_従事者68_週勤務時間_整数2" localSheetId="1">Sheet1!$S$6343</definedName>
    <definedName name="NM_従事者_従事者68_週勤務時間_整数2_変更前" localSheetId="1">Sheet1!$S$2743</definedName>
    <definedName name="NM_従事者_従事者68_従事者区分" localSheetId="1">Sheet1!$S$6320</definedName>
    <definedName name="NM_従事者_従事者68_従事者区分_変更前" localSheetId="1">Sheet1!$S$2720</definedName>
    <definedName name="NM_従事者_従事者68_従事者備考" localSheetId="1">Sheet1!$R$6352</definedName>
    <definedName name="NM_従事者_従事者68_従事者備考_変更前" localSheetId="1">Sheet1!$R$2752</definedName>
    <definedName name="NM_従事者_従事者68_生年月日_月" localSheetId="1">Sheet1!$X$6341</definedName>
    <definedName name="NM_従事者_従事者68_生年月日_月_変更前" localSheetId="1">Sheet1!$X$2741</definedName>
    <definedName name="NM_従事者_従事者68_生年月日_元号" localSheetId="1">Sheet1!$S$6341</definedName>
    <definedName name="NM_従事者_従事者68_生年月日_元号_変更前" localSheetId="1">Sheet1!$S$2741</definedName>
    <definedName name="NM_従事者_従事者68_生年月日_日" localSheetId="1">Sheet1!$Z$6341</definedName>
    <definedName name="NM_従事者_従事者68_生年月日_日_変更前" localSheetId="1">Sheet1!$Z$2741</definedName>
    <definedName name="NM_従事者_従事者68_生年月日_年" localSheetId="1">Sheet1!$V$6341</definedName>
    <definedName name="NM_従事者_従事者68_生年月日_年_変更前" localSheetId="1">Sheet1!$V$2741</definedName>
    <definedName name="NM_従事者_従事者68_退任年月日_月" localSheetId="1">Sheet1!$AL$6323</definedName>
    <definedName name="NM_従事者_従事者68_退任年月日_月_変更前" localSheetId="1">Sheet1!$AL$2723</definedName>
    <definedName name="NM_従事者_従事者68_退任年月日_元号" localSheetId="1">Sheet1!$AG$6323</definedName>
    <definedName name="NM_従事者_従事者68_退任年月日_元号_変更前" localSheetId="1">Sheet1!$AG$2723</definedName>
    <definedName name="NM_従事者_従事者68_退任年月日_日" localSheetId="1">Sheet1!$AN$6323</definedName>
    <definedName name="NM_従事者_従事者68_退任年月日_日_変更前" localSheetId="1">Sheet1!$AN$2723</definedName>
    <definedName name="NM_従事者_従事者68_退任年月日_年" localSheetId="1">Sheet1!$AJ$6323</definedName>
    <definedName name="NM_従事者_従事者68_退任年月日_年_変更前" localSheetId="1">Sheet1!$AJ$2723</definedName>
    <definedName name="NM_従事者_従事者68_登録年月日_月" localSheetId="1">Sheet1!$X$6350</definedName>
    <definedName name="NM_従事者_従事者68_登録年月日_月_変更前" localSheetId="1">Sheet1!$X$2750</definedName>
    <definedName name="NM_従事者_従事者68_登録年月日_元号" localSheetId="1">Sheet1!$S$6350</definedName>
    <definedName name="NM_従事者_従事者68_登録年月日_元号_変更前" localSheetId="1">Sheet1!$S$2750</definedName>
    <definedName name="NM_従事者_従事者68_登録年月日_日" localSheetId="1">Sheet1!$Z$6350</definedName>
    <definedName name="NM_従事者_従事者68_登録年月日_日_変更前" localSheetId="1">Sheet1!$Z$2750</definedName>
    <definedName name="NM_従事者_従事者68_登録年月日_年" localSheetId="1">Sheet1!$V$6350</definedName>
    <definedName name="NM_従事者_従事者68_登録年月日_年_変更前" localSheetId="1">Sheet1!$V$2750</definedName>
    <definedName name="NM_従事者_従事者68_登録販売者登録都道府県" localSheetId="1">Sheet1!$AK$6350</definedName>
    <definedName name="NM_従事者_従事者68_登録販売者登録都道府県_変更前" localSheetId="1">Sheet1!$AK$2750</definedName>
    <definedName name="NM_従事者_従事者68_登録番号1" localSheetId="1">Sheet1!$R$6346</definedName>
    <definedName name="NM_従事者_従事者68_登録番号1_変更前" localSheetId="1">Sheet1!$R$2746</definedName>
    <definedName name="NM_従事者_従事者68_登録番号2" localSheetId="1">Sheet1!$V$6346</definedName>
    <definedName name="NM_従事者_従事者68_登録番号2_変更前" localSheetId="1">Sheet1!$V$2746</definedName>
    <definedName name="NM_従事者_従事者68_登録番号3" localSheetId="1">Sheet1!$X$6346</definedName>
    <definedName name="NM_従事者_従事者68_登録番号3_変更前" localSheetId="1">Sheet1!$X$2746</definedName>
    <definedName name="NM_従事者_従事者68_都道府県" localSheetId="1">Sheet1!$AG$6331</definedName>
    <definedName name="NM_従事者_従事者68_都道府県_変更前" localSheetId="1">Sheet1!$AG$2731</definedName>
    <definedName name="NM_従事者_従事者68_当て字" localSheetId="1">Sheet1!$AL$6326</definedName>
    <definedName name="NM_従事者_従事者68_当て字_変更前" localSheetId="1">Sheet1!$AL$2726</definedName>
    <definedName name="NM_従事者_従事者68_番地" localSheetId="1">Sheet1!$U$6337</definedName>
    <definedName name="NM_従事者_従事者68_番地_変更前" localSheetId="1">Sheet1!$U$2737</definedName>
    <definedName name="NM_従事者_従事者68_郵便番号_右" localSheetId="1">Sheet1!$Z$6331</definedName>
    <definedName name="NM_従事者_従事者68_郵便番号_右_変更前" localSheetId="1">Sheet1!$Z$2731</definedName>
    <definedName name="NM_従事者_従事者68_郵便番号_左" localSheetId="1">Sheet1!$U$6331</definedName>
    <definedName name="NM_従事者_従事者68_郵便番号_左_変更前" localSheetId="1">Sheet1!$U$2731</definedName>
    <definedName name="NM_従事者_従事者69_カナ" localSheetId="1">Sheet1!$R$6364</definedName>
    <definedName name="NM_従事者_従事者69_カナ_変更前" localSheetId="1">Sheet1!$R$2764</definedName>
    <definedName name="NM_従事者_従事者69_建物名" localSheetId="1">Sheet1!$AG$6373</definedName>
    <definedName name="NM_従事者_従事者69_建物名_変更前" localSheetId="1">Sheet1!$AG$2773</definedName>
    <definedName name="NM_従事者_従事者69_市区町村" localSheetId="1">Sheet1!$U$6370</definedName>
    <definedName name="NM_従事者_従事者69_市区町村_変更前" localSheetId="1">Sheet1!$U$2770</definedName>
    <definedName name="NM_従事者_従事者69_氏名" localSheetId="1">Sheet1!$R$6361</definedName>
    <definedName name="NM_従事者_従事者69_氏名_変更前" localSheetId="1">Sheet1!$R$2761</definedName>
    <definedName name="NM_従事者_従事者69_資格" localSheetId="1">Sheet1!$AG$6356</definedName>
    <definedName name="NM_従事者_従事者69_資格_変更前" localSheetId="1">Sheet1!$AG$2756</definedName>
    <definedName name="NM_従事者_従事者69_字" localSheetId="1">Sheet1!$AG$6370</definedName>
    <definedName name="NM_従事者_従事者69_字_変更前" localSheetId="1">Sheet1!$AG$2770</definedName>
    <definedName name="NM_従事者_従事者69_就任年月日_月" localSheetId="1">Sheet1!$X$6359</definedName>
    <definedName name="NM_従事者_従事者69_就任年月日_月_変更前" localSheetId="1">Sheet1!$X$2759</definedName>
    <definedName name="NM_従事者_従事者69_就任年月日_元号" localSheetId="1">Sheet1!$S$6359</definedName>
    <definedName name="NM_従事者_従事者69_就任年月日_元号_変更前" localSheetId="1">Sheet1!$S$2759</definedName>
    <definedName name="NM_従事者_従事者69_就任年月日_日" localSheetId="1">Sheet1!$Z$6359</definedName>
    <definedName name="NM_従事者_従事者69_就任年月日_日_変更前" localSheetId="1">Sheet1!$Z$2759</definedName>
    <definedName name="NM_従事者_従事者69_就任年月日_年" localSheetId="1">Sheet1!$V$6359</definedName>
    <definedName name="NM_従事者_従事者69_就任年月日_年_変更前" localSheetId="1">Sheet1!$V$2759</definedName>
    <definedName name="NM_従事者_従事者69_週勤務時間_小数1" localSheetId="1">Sheet1!$U$6379</definedName>
    <definedName name="NM_従事者_従事者69_週勤務時間_小数1_変更前" localSheetId="1">Sheet1!$U$2779</definedName>
    <definedName name="NM_従事者_従事者69_週勤務時間_整数1" localSheetId="1">Sheet1!$R$6379</definedName>
    <definedName name="NM_従事者_従事者69_週勤務時間_整数1_変更前" localSheetId="1">Sheet1!$R$2779</definedName>
    <definedName name="NM_従事者_従事者69_週勤務時間_整数2" localSheetId="1">Sheet1!$S$6379</definedName>
    <definedName name="NM_従事者_従事者69_週勤務時間_整数2_変更前" localSheetId="1">Sheet1!$S$2779</definedName>
    <definedName name="NM_従事者_従事者69_従事者区分" localSheetId="1">Sheet1!$S$6356</definedName>
    <definedName name="NM_従事者_従事者69_従事者区分_変更前" localSheetId="1">Sheet1!$S$2756</definedName>
    <definedName name="NM_従事者_従事者69_従事者備考" localSheetId="1">Sheet1!$R$6388</definedName>
    <definedName name="NM_従事者_従事者69_従事者備考_変更前" localSheetId="1">Sheet1!$R$2788</definedName>
    <definedName name="NM_従事者_従事者69_生年月日_月" localSheetId="1">Sheet1!$X$6377</definedName>
    <definedName name="NM_従事者_従事者69_生年月日_月_変更前" localSheetId="1">Sheet1!$X$2777</definedName>
    <definedName name="NM_従事者_従事者69_生年月日_元号" localSheetId="1">Sheet1!$S$6377</definedName>
    <definedName name="NM_従事者_従事者69_生年月日_元号_変更前" localSheetId="1">Sheet1!$S$2777</definedName>
    <definedName name="NM_従事者_従事者69_生年月日_日" localSheetId="1">Sheet1!$Z$6377</definedName>
    <definedName name="NM_従事者_従事者69_生年月日_日_変更前" localSheetId="1">Sheet1!$Z$2777</definedName>
    <definedName name="NM_従事者_従事者69_生年月日_年" localSheetId="1">Sheet1!$V$6377</definedName>
    <definedName name="NM_従事者_従事者69_生年月日_年_変更前" localSheetId="1">Sheet1!$V$2777</definedName>
    <definedName name="NM_従事者_従事者69_退任年月日_月" localSheetId="1">Sheet1!$AL$6359</definedName>
    <definedName name="NM_従事者_従事者69_退任年月日_月_変更前" localSheetId="1">Sheet1!$AL$2759</definedName>
    <definedName name="NM_従事者_従事者69_退任年月日_元号" localSheetId="1">Sheet1!$AG$6359</definedName>
    <definedName name="NM_従事者_従事者69_退任年月日_元号_変更前" localSheetId="1">Sheet1!$AG$2759</definedName>
    <definedName name="NM_従事者_従事者69_退任年月日_日" localSheetId="1">Sheet1!$AN$6359</definedName>
    <definedName name="NM_従事者_従事者69_退任年月日_日_変更前" localSheetId="1">Sheet1!$AN$2759</definedName>
    <definedName name="NM_従事者_従事者69_退任年月日_年" localSheetId="1">Sheet1!$AJ$6359</definedName>
    <definedName name="NM_従事者_従事者69_退任年月日_年_変更前" localSheetId="1">Sheet1!$AJ$2759</definedName>
    <definedName name="NM_従事者_従事者69_登録年月日_月" localSheetId="1">Sheet1!$X$6386</definedName>
    <definedName name="NM_従事者_従事者69_登録年月日_月_変更前" localSheetId="1">Sheet1!$X$2786</definedName>
    <definedName name="NM_従事者_従事者69_登録年月日_元号" localSheetId="1">Sheet1!$S$6386</definedName>
    <definedName name="NM_従事者_従事者69_登録年月日_元号_変更前" localSheetId="1">Sheet1!$S$2786</definedName>
    <definedName name="NM_従事者_従事者69_登録年月日_日" localSheetId="1">Sheet1!$Z$6386</definedName>
    <definedName name="NM_従事者_従事者69_登録年月日_日_変更前" localSheetId="1">Sheet1!$Z$2786</definedName>
    <definedName name="NM_従事者_従事者69_登録年月日_年" localSheetId="1">Sheet1!$V$6386</definedName>
    <definedName name="NM_従事者_従事者69_登録年月日_年_変更前" localSheetId="1">Sheet1!$V$2786</definedName>
    <definedName name="NM_従事者_従事者69_登録販売者登録都道府県" localSheetId="1">Sheet1!$AK$6386</definedName>
    <definedName name="NM_従事者_従事者69_登録販売者登録都道府県_変更前" localSheetId="1">Sheet1!$AK$2786</definedName>
    <definedName name="NM_従事者_従事者69_登録番号1" localSheetId="1">Sheet1!$R$6382</definedName>
    <definedName name="NM_従事者_従事者69_登録番号1_変更前" localSheetId="1">Sheet1!$R$2782</definedName>
    <definedName name="NM_従事者_従事者69_登録番号2" localSheetId="1">Sheet1!$V$6382</definedName>
    <definedName name="NM_従事者_従事者69_登録番号2_変更前" localSheetId="1">Sheet1!$V$2782</definedName>
    <definedName name="NM_従事者_従事者69_登録番号3" localSheetId="1">Sheet1!$X$6382</definedName>
    <definedName name="NM_従事者_従事者69_登録番号3_変更前" localSheetId="1">Sheet1!$X$2782</definedName>
    <definedName name="NM_従事者_従事者69_都道府県" localSheetId="1">Sheet1!$AG$6367</definedName>
    <definedName name="NM_従事者_従事者69_都道府県_変更前" localSheetId="1">Sheet1!$AG$2767</definedName>
    <definedName name="NM_従事者_従事者69_当て字" localSheetId="1">Sheet1!$AL$6362</definedName>
    <definedName name="NM_従事者_従事者69_当て字_変更前" localSheetId="1">Sheet1!$AL$2762</definedName>
    <definedName name="NM_従事者_従事者69_番地" localSheetId="1">Sheet1!$U$6373</definedName>
    <definedName name="NM_従事者_従事者69_番地_変更前" localSheetId="1">Sheet1!$U$2773</definedName>
    <definedName name="NM_従事者_従事者69_郵便番号_右" localSheetId="1">Sheet1!$Z$6367</definedName>
    <definedName name="NM_従事者_従事者69_郵便番号_右_変更前" localSheetId="1">Sheet1!$Z$2767</definedName>
    <definedName name="NM_従事者_従事者69_郵便番号_左" localSheetId="1">Sheet1!$U$6367</definedName>
    <definedName name="NM_従事者_従事者69_郵便番号_左_変更前" localSheetId="1">Sheet1!$U$2767</definedName>
    <definedName name="NM_従事者_従事者7_カナ" localSheetId="1">Sheet1!$R$4132</definedName>
    <definedName name="NM_従事者_従事者7_カナ_変更前" localSheetId="1">Sheet1!$R$532</definedName>
    <definedName name="NM_従事者_従事者7_建物名" localSheetId="1">Sheet1!$AG$4141</definedName>
    <definedName name="NM_従事者_従事者7_建物名_変更前" localSheetId="1">Sheet1!$AG$541</definedName>
    <definedName name="NM_従事者_従事者7_市区町村" localSheetId="1">Sheet1!$U$4138</definedName>
    <definedName name="NM_従事者_従事者7_市区町村_変更前" localSheetId="1">Sheet1!$U$538</definedName>
    <definedName name="NM_従事者_従事者7_氏名" localSheetId="1">Sheet1!$R$4129</definedName>
    <definedName name="NM_従事者_従事者7_氏名_変更前" localSheetId="1">Sheet1!$R$529</definedName>
    <definedName name="NM_従事者_従事者7_資格" localSheetId="1">Sheet1!$AG$4124</definedName>
    <definedName name="NM_従事者_従事者7_資格_変更前" localSheetId="1">Sheet1!$AG$524</definedName>
    <definedName name="NM_従事者_従事者7_字" localSheetId="1">Sheet1!$AG$4138</definedName>
    <definedName name="NM_従事者_従事者7_字_変更前" localSheetId="1">Sheet1!$AG$538</definedName>
    <definedName name="NM_従事者_従事者7_就任年月日_月" localSheetId="1">Sheet1!$X$4127</definedName>
    <definedName name="NM_従事者_従事者7_就任年月日_月_変更前" localSheetId="1">Sheet1!$X$527</definedName>
    <definedName name="NM_従事者_従事者7_就任年月日_元号" localSheetId="1">Sheet1!$S$4127</definedName>
    <definedName name="NM_従事者_従事者7_就任年月日_元号_変更前" localSheetId="1">Sheet1!$S$527</definedName>
    <definedName name="NM_従事者_従事者7_就任年月日_日" localSheetId="1">Sheet1!$Z$4127</definedName>
    <definedName name="NM_従事者_従事者7_就任年月日_日_変更前" localSheetId="1">Sheet1!$Z$527</definedName>
    <definedName name="NM_従事者_従事者7_就任年月日_年" localSheetId="1">Sheet1!$V$4127</definedName>
    <definedName name="NM_従事者_従事者7_就任年月日_年_変更前" localSheetId="1">Sheet1!$V$527</definedName>
    <definedName name="NM_従事者_従事者7_週勤務時間_小数1" localSheetId="1">Sheet1!$U$4147</definedName>
    <definedName name="NM_従事者_従事者7_週勤務時間_小数1_変更前" localSheetId="1">Sheet1!$U$547</definedName>
    <definedName name="NM_従事者_従事者7_週勤務時間_整数1" localSheetId="1">Sheet1!$R$4147</definedName>
    <definedName name="NM_従事者_従事者7_週勤務時間_整数1_変更前" localSheetId="1">Sheet1!$R$547</definedName>
    <definedName name="NM_従事者_従事者7_週勤務時間_整数2" localSheetId="1">Sheet1!$S$4147</definedName>
    <definedName name="NM_従事者_従事者7_週勤務時間_整数2_変更前" localSheetId="1">Sheet1!$S$547</definedName>
    <definedName name="NM_従事者_従事者7_従事者区分" localSheetId="1">Sheet1!$S$4124</definedName>
    <definedName name="NM_従事者_従事者7_従事者区分_変更前" localSheetId="1">Sheet1!$S$524</definedName>
    <definedName name="NM_従事者_従事者7_従事者備考" localSheetId="1">Sheet1!$R$4156</definedName>
    <definedName name="NM_従事者_従事者7_従事者備考_変更前" localSheetId="1">Sheet1!$R$556</definedName>
    <definedName name="NM_従事者_従事者7_生年月日_月" localSheetId="1">Sheet1!$X$4145</definedName>
    <definedName name="NM_従事者_従事者7_生年月日_月_変更前" localSheetId="1">Sheet1!$X$545</definedName>
    <definedName name="NM_従事者_従事者7_生年月日_元号" localSheetId="1">Sheet1!$S$4145</definedName>
    <definedName name="NM_従事者_従事者7_生年月日_元号_変更前" localSheetId="1">Sheet1!$S$545</definedName>
    <definedName name="NM_従事者_従事者7_生年月日_日" localSheetId="1">Sheet1!$Z$4145</definedName>
    <definedName name="NM_従事者_従事者7_生年月日_日_変更前" localSheetId="1">Sheet1!$Z$545</definedName>
    <definedName name="NM_従事者_従事者7_生年月日_年" localSheetId="1">Sheet1!$V$4145</definedName>
    <definedName name="NM_従事者_従事者7_生年月日_年_変更前" localSheetId="1">Sheet1!$V$545</definedName>
    <definedName name="NM_従事者_従事者7_退任年月日_月" localSheetId="1">Sheet1!$AL$4127</definedName>
    <definedName name="NM_従事者_従事者7_退任年月日_月_変更前" localSheetId="1">Sheet1!$AL$527</definedName>
    <definedName name="NM_従事者_従事者7_退任年月日_元号" localSheetId="1">Sheet1!$AG$4127</definedName>
    <definedName name="NM_従事者_従事者7_退任年月日_元号_変更前" localSheetId="1">Sheet1!$AG$527</definedName>
    <definedName name="NM_従事者_従事者7_退任年月日_日" localSheetId="1">Sheet1!$AN$4127</definedName>
    <definedName name="NM_従事者_従事者7_退任年月日_日_変更前" localSheetId="1">Sheet1!$AN$527</definedName>
    <definedName name="NM_従事者_従事者7_退任年月日_年" localSheetId="1">Sheet1!$AJ$4127</definedName>
    <definedName name="NM_従事者_従事者7_退任年月日_年_変更前" localSheetId="1">Sheet1!$AJ$527</definedName>
    <definedName name="NM_従事者_従事者7_登録年月日_月" localSheetId="1">Sheet1!$X$4154</definedName>
    <definedName name="NM_従事者_従事者7_登録年月日_月_変更前" localSheetId="1">Sheet1!$X$554</definedName>
    <definedName name="NM_従事者_従事者7_登録年月日_元号" localSheetId="1">Sheet1!$S$4154</definedName>
    <definedName name="NM_従事者_従事者7_登録年月日_元号_変更前" localSheetId="1">Sheet1!$S$554</definedName>
    <definedName name="NM_従事者_従事者7_登録年月日_日" localSheetId="1">Sheet1!$Z$4154</definedName>
    <definedName name="NM_従事者_従事者7_登録年月日_日_変更前" localSheetId="1">Sheet1!$Z$554</definedName>
    <definedName name="NM_従事者_従事者7_登録年月日_年" localSheetId="1">Sheet1!$V$4154</definedName>
    <definedName name="NM_従事者_従事者7_登録年月日_年_変更前" localSheetId="1">Sheet1!$V$554</definedName>
    <definedName name="NM_従事者_従事者7_登録販売者登録都道府県" localSheetId="1">Sheet1!$AK$4154</definedName>
    <definedName name="NM_従事者_従事者7_登録販売者登録都道府県_変更前" localSheetId="1">Sheet1!$AK$554</definedName>
    <definedName name="NM_従事者_従事者7_登録番号1" localSheetId="1">Sheet1!$R$4150</definedName>
    <definedName name="NM_従事者_従事者7_登録番号1_変更前" localSheetId="1">Sheet1!$R$550</definedName>
    <definedName name="NM_従事者_従事者7_登録番号2" localSheetId="1">Sheet1!$V$4150</definedName>
    <definedName name="NM_従事者_従事者7_登録番号2_変更前" localSheetId="1">Sheet1!$V$550</definedName>
    <definedName name="NM_従事者_従事者7_登録番号3" localSheetId="1">Sheet1!$X$4150</definedName>
    <definedName name="NM_従事者_従事者7_登録番号3_変更前" localSheetId="1">Sheet1!$X$550</definedName>
    <definedName name="NM_従事者_従事者7_都道府県" localSheetId="1">Sheet1!$AG$4135</definedName>
    <definedName name="NM_従事者_従事者7_都道府県_変更前" localSheetId="1">Sheet1!$AG$535</definedName>
    <definedName name="NM_従事者_従事者7_当て字" localSheetId="1">Sheet1!$AL$4130</definedName>
    <definedName name="NM_従事者_従事者7_当て字_変更前" localSheetId="1">Sheet1!$AL$530</definedName>
    <definedName name="NM_従事者_従事者7_番地" localSheetId="1">Sheet1!$U$4141</definedName>
    <definedName name="NM_従事者_従事者7_番地_変更前" localSheetId="1">Sheet1!$U$541</definedName>
    <definedName name="NM_従事者_従事者7_郵便番号_右" localSheetId="1">Sheet1!$Z$4135</definedName>
    <definedName name="NM_従事者_従事者7_郵便番号_右_変更前" localSheetId="1">Sheet1!$Z$535</definedName>
    <definedName name="NM_従事者_従事者7_郵便番号_左" localSheetId="1">Sheet1!$U$4135</definedName>
    <definedName name="NM_従事者_従事者7_郵便番号_左_変更前" localSheetId="1">Sheet1!$U$535</definedName>
    <definedName name="NM_従事者_従事者70_カナ" localSheetId="1">Sheet1!$R$6400</definedName>
    <definedName name="NM_従事者_従事者70_カナ_変更前" localSheetId="1">Sheet1!$R$2800</definedName>
    <definedName name="NM_従事者_従事者70_建物名" localSheetId="1">Sheet1!$AG$6409</definedName>
    <definedName name="NM_従事者_従事者70_建物名_変更前" localSheetId="1">Sheet1!$AG$2809</definedName>
    <definedName name="NM_従事者_従事者70_市区町村" localSheetId="1">Sheet1!$U$6406</definedName>
    <definedName name="NM_従事者_従事者70_市区町村_変更前" localSheetId="1">Sheet1!$U$2806</definedName>
    <definedName name="NM_従事者_従事者70_氏名" localSheetId="1">Sheet1!$R$6397</definedName>
    <definedName name="NM_従事者_従事者70_氏名_変更前" localSheetId="1">Sheet1!$R$2797</definedName>
    <definedName name="NM_従事者_従事者70_資格" localSheetId="1">Sheet1!$AG$6392</definedName>
    <definedName name="NM_従事者_従事者70_資格_変更前" localSheetId="1">Sheet1!$AG$2792</definedName>
    <definedName name="NM_従事者_従事者70_字" localSheetId="1">Sheet1!$AG$6406</definedName>
    <definedName name="NM_従事者_従事者70_字_変更前" localSheetId="1">Sheet1!$AG$2806</definedName>
    <definedName name="NM_従事者_従事者70_就任年月日_月" localSheetId="1">Sheet1!$X$6395</definedName>
    <definedName name="NM_従事者_従事者70_就任年月日_月_変更前" localSheetId="1">Sheet1!$X$2795</definedName>
    <definedName name="NM_従事者_従事者70_就任年月日_元号" localSheetId="1">Sheet1!$S$6395</definedName>
    <definedName name="NM_従事者_従事者70_就任年月日_元号_変更前" localSheetId="1">Sheet1!$S$2795</definedName>
    <definedName name="NM_従事者_従事者70_就任年月日_日" localSheetId="1">Sheet1!$Z$6395</definedName>
    <definedName name="NM_従事者_従事者70_就任年月日_日_変更前" localSheetId="1">Sheet1!$Z$2795</definedName>
    <definedName name="NM_従事者_従事者70_就任年月日_年" localSheetId="1">Sheet1!$V$6395</definedName>
    <definedName name="NM_従事者_従事者70_就任年月日_年_変更前" localSheetId="1">Sheet1!$V$2795</definedName>
    <definedName name="NM_従事者_従事者70_週勤務時間_小数1" localSheetId="1">Sheet1!$U$6415</definedName>
    <definedName name="NM_従事者_従事者70_週勤務時間_小数1_変更前" localSheetId="1">Sheet1!$U$2815</definedName>
    <definedName name="NM_従事者_従事者70_週勤務時間_整数1" localSheetId="1">Sheet1!$R$6415</definedName>
    <definedName name="NM_従事者_従事者70_週勤務時間_整数1_変更前" localSheetId="1">Sheet1!$R$2815</definedName>
    <definedName name="NM_従事者_従事者70_週勤務時間_整数2" localSheetId="1">Sheet1!$S$6415</definedName>
    <definedName name="NM_従事者_従事者70_週勤務時間_整数2_変更前" localSheetId="1">Sheet1!$S$2815</definedName>
    <definedName name="NM_従事者_従事者70_従事者区分" localSheetId="1">Sheet1!$S$6392</definedName>
    <definedName name="NM_従事者_従事者70_従事者区分_変更前" localSheetId="1">Sheet1!$S$2792</definedName>
    <definedName name="NM_従事者_従事者70_従事者備考" localSheetId="1">Sheet1!$R$6424</definedName>
    <definedName name="NM_従事者_従事者70_従事者備考_変更前" localSheetId="1">Sheet1!$R$2824</definedName>
    <definedName name="NM_従事者_従事者70_生年月日_月" localSheetId="1">Sheet1!$X$6413</definedName>
    <definedName name="NM_従事者_従事者70_生年月日_月_変更前" localSheetId="1">Sheet1!$X$2813</definedName>
    <definedName name="NM_従事者_従事者70_生年月日_元号" localSheetId="1">Sheet1!$S$6413</definedName>
    <definedName name="NM_従事者_従事者70_生年月日_元号_変更前" localSheetId="1">Sheet1!$S$2813</definedName>
    <definedName name="NM_従事者_従事者70_生年月日_日" localSheetId="1">Sheet1!$Z$6413</definedName>
    <definedName name="NM_従事者_従事者70_生年月日_日_変更前" localSheetId="1">Sheet1!$Z$2813</definedName>
    <definedName name="NM_従事者_従事者70_生年月日_年" localSheetId="1">Sheet1!$V$6413</definedName>
    <definedName name="NM_従事者_従事者70_生年月日_年_変更前" localSheetId="1">Sheet1!$V$2813</definedName>
    <definedName name="NM_従事者_従事者70_退任年月日_月" localSheetId="1">Sheet1!$AL$6395</definedName>
    <definedName name="NM_従事者_従事者70_退任年月日_月_変更前" localSheetId="1">Sheet1!$AL$2795</definedName>
    <definedName name="NM_従事者_従事者70_退任年月日_元号" localSheetId="1">Sheet1!$AG$6395</definedName>
    <definedName name="NM_従事者_従事者70_退任年月日_元号_変更前" localSheetId="1">Sheet1!$AG$2795</definedName>
    <definedName name="NM_従事者_従事者70_退任年月日_日" localSheetId="1">Sheet1!$AN$6395</definedName>
    <definedName name="NM_従事者_従事者70_退任年月日_日_変更前" localSheetId="1">Sheet1!$AN$2795</definedName>
    <definedName name="NM_従事者_従事者70_退任年月日_年" localSheetId="1">Sheet1!$AJ$6395</definedName>
    <definedName name="NM_従事者_従事者70_退任年月日_年_変更前" localSheetId="1">Sheet1!$AJ$2795</definedName>
    <definedName name="NM_従事者_従事者70_登録年月日_月" localSheetId="1">Sheet1!$X$6422</definedName>
    <definedName name="NM_従事者_従事者70_登録年月日_月_変更前" localSheetId="1">Sheet1!$X$2822</definedName>
    <definedName name="NM_従事者_従事者70_登録年月日_元号" localSheetId="1">Sheet1!$S$6422</definedName>
    <definedName name="NM_従事者_従事者70_登録年月日_元号_変更前" localSheetId="1">Sheet1!$S$2822</definedName>
    <definedName name="NM_従事者_従事者70_登録年月日_日" localSheetId="1">Sheet1!$Z$6422</definedName>
    <definedName name="NM_従事者_従事者70_登録年月日_日_変更前" localSheetId="1">Sheet1!$Z$2822</definedName>
    <definedName name="NM_従事者_従事者70_登録年月日_年" localSheetId="1">Sheet1!$V$6422</definedName>
    <definedName name="NM_従事者_従事者70_登録年月日_年_変更前" localSheetId="1">Sheet1!$V$2822</definedName>
    <definedName name="NM_従事者_従事者70_登録販売者登録都道府県" localSheetId="1">Sheet1!$AK$6422</definedName>
    <definedName name="NM_従事者_従事者70_登録販売者登録都道府県_変更前" localSheetId="1">Sheet1!$AK$2822</definedName>
    <definedName name="NM_従事者_従事者70_登録番号1" localSheetId="1">Sheet1!$R$6418</definedName>
    <definedName name="NM_従事者_従事者70_登録番号1_変更前" localSheetId="1">Sheet1!$R$2818</definedName>
    <definedName name="NM_従事者_従事者70_登録番号2" localSheetId="1">Sheet1!$V$6418</definedName>
    <definedName name="NM_従事者_従事者70_登録番号2_変更前" localSheetId="1">Sheet1!$V$2818</definedName>
    <definedName name="NM_従事者_従事者70_登録番号3" localSheetId="1">Sheet1!$X$6418</definedName>
    <definedName name="NM_従事者_従事者70_登録番号3_変更前" localSheetId="1">Sheet1!$X$2818</definedName>
    <definedName name="NM_従事者_従事者70_都道府県" localSheetId="1">Sheet1!$AG$6403</definedName>
    <definedName name="NM_従事者_従事者70_都道府県_変更前" localSheetId="1">Sheet1!$AG$2803</definedName>
    <definedName name="NM_従事者_従事者70_当て字" localSheetId="1">Sheet1!$AL$6398</definedName>
    <definedName name="NM_従事者_従事者70_当て字_変更前" localSheetId="1">Sheet1!$AL$2798</definedName>
    <definedName name="NM_従事者_従事者70_番地" localSheetId="1">Sheet1!$U$6409</definedName>
    <definedName name="NM_従事者_従事者70_番地_変更前" localSheetId="1">Sheet1!$U$2809</definedName>
    <definedName name="NM_従事者_従事者70_郵便番号_右" localSheetId="1">Sheet1!$Z$6403</definedName>
    <definedName name="NM_従事者_従事者70_郵便番号_右_変更前" localSheetId="1">Sheet1!$Z$2803</definedName>
    <definedName name="NM_従事者_従事者70_郵便番号_左" localSheetId="1">Sheet1!$U$6403</definedName>
    <definedName name="NM_従事者_従事者70_郵便番号_左_変更前" localSheetId="1">Sheet1!$U$2803</definedName>
    <definedName name="NM_従事者_従事者71_カナ" localSheetId="1">Sheet1!$R$6436</definedName>
    <definedName name="NM_従事者_従事者71_カナ_変更前" localSheetId="1">Sheet1!$R$2836</definedName>
    <definedName name="NM_従事者_従事者71_建物名" localSheetId="1">Sheet1!$AG$6445</definedName>
    <definedName name="NM_従事者_従事者71_建物名_変更前" localSheetId="1">Sheet1!$AG$2845</definedName>
    <definedName name="NM_従事者_従事者71_市区町村" localSheetId="1">Sheet1!$U$6442</definedName>
    <definedName name="NM_従事者_従事者71_市区町村_変更前" localSheetId="1">Sheet1!$U$2842</definedName>
    <definedName name="NM_従事者_従事者71_氏名" localSheetId="1">Sheet1!$R$6433</definedName>
    <definedName name="NM_従事者_従事者71_氏名_変更前" localSheetId="1">Sheet1!$R$2833</definedName>
    <definedName name="NM_従事者_従事者71_資格" localSheetId="1">Sheet1!$AG$6428</definedName>
    <definedName name="NM_従事者_従事者71_資格_変更前" localSheetId="1">Sheet1!$AG$2828</definedName>
    <definedName name="NM_従事者_従事者71_字" localSheetId="1">Sheet1!$AG$6442</definedName>
    <definedName name="NM_従事者_従事者71_字_変更前" localSheetId="1">Sheet1!$AG$2842</definedName>
    <definedName name="NM_従事者_従事者71_就任年月日_月" localSheetId="1">Sheet1!$X$6431</definedName>
    <definedName name="NM_従事者_従事者71_就任年月日_月_変更前" localSheetId="1">Sheet1!$X$2831</definedName>
    <definedName name="NM_従事者_従事者71_就任年月日_元号" localSheetId="1">Sheet1!$S$6431</definedName>
    <definedName name="NM_従事者_従事者71_就任年月日_元号_変更前" localSheetId="1">Sheet1!$S$2831</definedName>
    <definedName name="NM_従事者_従事者71_就任年月日_日" localSheetId="1">Sheet1!$Z$6431</definedName>
    <definedName name="NM_従事者_従事者71_就任年月日_日_変更前" localSheetId="1">Sheet1!$Z$2831</definedName>
    <definedName name="NM_従事者_従事者71_就任年月日_年" localSheetId="1">Sheet1!$V$6431</definedName>
    <definedName name="NM_従事者_従事者71_就任年月日_年_変更前" localSheetId="1">Sheet1!$V$2831</definedName>
    <definedName name="NM_従事者_従事者71_週勤務時間_小数1" localSheetId="1">Sheet1!$U$6451</definedName>
    <definedName name="NM_従事者_従事者71_週勤務時間_小数1_変更前" localSheetId="1">Sheet1!$U$2851</definedName>
    <definedName name="NM_従事者_従事者71_週勤務時間_整数1" localSheetId="1">Sheet1!$R$6451</definedName>
    <definedName name="NM_従事者_従事者71_週勤務時間_整数1_変更前" localSheetId="1">Sheet1!$R$2851</definedName>
    <definedName name="NM_従事者_従事者71_週勤務時間_整数2" localSheetId="1">Sheet1!$S$6451</definedName>
    <definedName name="NM_従事者_従事者71_週勤務時間_整数2_変更前" localSheetId="1">Sheet1!$S$2851</definedName>
    <definedName name="NM_従事者_従事者71_従事者区分" localSheetId="1">Sheet1!$S$6428</definedName>
    <definedName name="NM_従事者_従事者71_従事者区分_変更前" localSheetId="1">Sheet1!$S$2828</definedName>
    <definedName name="NM_従事者_従事者71_従事者備考" localSheetId="1">Sheet1!$R$6460</definedName>
    <definedName name="NM_従事者_従事者71_従事者備考_変更前" localSheetId="1">Sheet1!$R$2860</definedName>
    <definedName name="NM_従事者_従事者71_生年月日_月" localSheetId="1">Sheet1!$X$6449</definedName>
    <definedName name="NM_従事者_従事者71_生年月日_月_変更前" localSheetId="1">Sheet1!$X$2849</definedName>
    <definedName name="NM_従事者_従事者71_生年月日_元号" localSheetId="1">Sheet1!$S$6449</definedName>
    <definedName name="NM_従事者_従事者71_生年月日_元号_変更前" localSheetId="1">Sheet1!$S$2849</definedName>
    <definedName name="NM_従事者_従事者71_生年月日_日" localSheetId="1">Sheet1!$Z$6449</definedName>
    <definedName name="NM_従事者_従事者71_生年月日_日_変更前" localSheetId="1">Sheet1!$Z$2849</definedName>
    <definedName name="NM_従事者_従事者71_生年月日_年" localSheetId="1">Sheet1!$V$6449</definedName>
    <definedName name="NM_従事者_従事者71_生年月日_年_変更前" localSheetId="1">Sheet1!$V$2849</definedName>
    <definedName name="NM_従事者_従事者71_退任年月日_月" localSheetId="1">Sheet1!$AL$6431</definedName>
    <definedName name="NM_従事者_従事者71_退任年月日_月_変更前" localSheetId="1">Sheet1!$AL$2831</definedName>
    <definedName name="NM_従事者_従事者71_退任年月日_元号" localSheetId="1">Sheet1!$AG$6431</definedName>
    <definedName name="NM_従事者_従事者71_退任年月日_元号_変更前" localSheetId="1">Sheet1!$AG$2831</definedName>
    <definedName name="NM_従事者_従事者71_退任年月日_日" localSheetId="1">Sheet1!$AN$6431</definedName>
    <definedName name="NM_従事者_従事者71_退任年月日_日_変更前" localSheetId="1">Sheet1!$AN$2831</definedName>
    <definedName name="NM_従事者_従事者71_退任年月日_年" localSheetId="1">Sheet1!$AJ$6431</definedName>
    <definedName name="NM_従事者_従事者71_退任年月日_年_変更前" localSheetId="1">Sheet1!$AJ$2831</definedName>
    <definedName name="NM_従事者_従事者71_登録年月日_月" localSheetId="1">Sheet1!$X$6458</definedName>
    <definedName name="NM_従事者_従事者71_登録年月日_月_変更前" localSheetId="1">Sheet1!$X$2858</definedName>
    <definedName name="NM_従事者_従事者71_登録年月日_元号" localSheetId="1">Sheet1!$S$6458</definedName>
    <definedName name="NM_従事者_従事者71_登録年月日_元号_変更前" localSheetId="1">Sheet1!$S$2858</definedName>
    <definedName name="NM_従事者_従事者71_登録年月日_日" localSheetId="1">Sheet1!$Z$6458</definedName>
    <definedName name="NM_従事者_従事者71_登録年月日_日_変更前" localSheetId="1">Sheet1!$Z$2858</definedName>
    <definedName name="NM_従事者_従事者71_登録年月日_年" localSheetId="1">Sheet1!$V$6458</definedName>
    <definedName name="NM_従事者_従事者71_登録年月日_年_変更前" localSheetId="1">Sheet1!$V$2858</definedName>
    <definedName name="NM_従事者_従事者71_登録販売者登録都道府県" localSheetId="1">Sheet1!$AK$6458</definedName>
    <definedName name="NM_従事者_従事者71_登録販売者登録都道府県_変更前" localSheetId="1">Sheet1!$AK$2858</definedName>
    <definedName name="NM_従事者_従事者71_登録番号1" localSheetId="1">Sheet1!$R$6454</definedName>
    <definedName name="NM_従事者_従事者71_登録番号1_変更前" localSheetId="1">Sheet1!$R$2854</definedName>
    <definedName name="NM_従事者_従事者71_登録番号2" localSheetId="1">Sheet1!$V$6454</definedName>
    <definedName name="NM_従事者_従事者71_登録番号2_変更前" localSheetId="1">Sheet1!$V$2854</definedName>
    <definedName name="NM_従事者_従事者71_登録番号3" localSheetId="1">Sheet1!$X$6454</definedName>
    <definedName name="NM_従事者_従事者71_登録番号3_変更前" localSheetId="1">Sheet1!$X$2854</definedName>
    <definedName name="NM_従事者_従事者71_都道府県" localSheetId="1">Sheet1!$AG$6439</definedName>
    <definedName name="NM_従事者_従事者71_都道府県_変更前" localSheetId="1">Sheet1!$AG$2839</definedName>
    <definedName name="NM_従事者_従事者71_当て字" localSheetId="1">Sheet1!$AL$6434</definedName>
    <definedName name="NM_従事者_従事者71_当て字_変更前" localSheetId="1">Sheet1!$AL$2834</definedName>
    <definedName name="NM_従事者_従事者71_番地" localSheetId="1">Sheet1!$U$6445</definedName>
    <definedName name="NM_従事者_従事者71_番地_変更前" localSheetId="1">Sheet1!$U$2845</definedName>
    <definedName name="NM_従事者_従事者71_郵便番号_右" localSheetId="1">Sheet1!$Z$6439</definedName>
    <definedName name="NM_従事者_従事者71_郵便番号_右_変更前" localSheetId="1">Sheet1!$Z$2839</definedName>
    <definedName name="NM_従事者_従事者71_郵便番号_左" localSheetId="1">Sheet1!$U$6439</definedName>
    <definedName name="NM_従事者_従事者71_郵便番号_左_変更前" localSheetId="1">Sheet1!$U$2839</definedName>
    <definedName name="NM_従事者_従事者72_カナ" localSheetId="1">Sheet1!$R$6472</definedName>
    <definedName name="NM_従事者_従事者72_カナ_変更前" localSheetId="1">Sheet1!$R$2872</definedName>
    <definedName name="NM_従事者_従事者72_建物名" localSheetId="1">Sheet1!$AG$6481</definedName>
    <definedName name="NM_従事者_従事者72_建物名_変更前" localSheetId="1">Sheet1!$AG$2881</definedName>
    <definedName name="NM_従事者_従事者72_市区町村" localSheetId="1">Sheet1!$U$6478</definedName>
    <definedName name="NM_従事者_従事者72_市区町村_変更前" localSheetId="1">Sheet1!$U$2878</definedName>
    <definedName name="NM_従事者_従事者72_氏名" localSheetId="1">Sheet1!$R$6469</definedName>
    <definedName name="NM_従事者_従事者72_氏名_変更前" localSheetId="1">Sheet1!$R$2869</definedName>
    <definedName name="NM_従事者_従事者72_資格" localSheetId="1">Sheet1!$AG$6464</definedName>
    <definedName name="NM_従事者_従事者72_資格_変更前" localSheetId="1">Sheet1!$AG$2864</definedName>
    <definedName name="NM_従事者_従事者72_字" localSheetId="1">Sheet1!$AG$6478</definedName>
    <definedName name="NM_従事者_従事者72_字_変更前" localSheetId="1">Sheet1!$AG$2878</definedName>
    <definedName name="NM_従事者_従事者72_就任年月日_月" localSheetId="1">Sheet1!$X$6467</definedName>
    <definedName name="NM_従事者_従事者72_就任年月日_月_変更前" localSheetId="1">Sheet1!$X$2867</definedName>
    <definedName name="NM_従事者_従事者72_就任年月日_元号" localSheetId="1">Sheet1!$S$6467</definedName>
    <definedName name="NM_従事者_従事者72_就任年月日_元号_変更前" localSheetId="1">Sheet1!$S$2867</definedName>
    <definedName name="NM_従事者_従事者72_就任年月日_日" localSheetId="1">Sheet1!$Z$6467</definedName>
    <definedName name="NM_従事者_従事者72_就任年月日_日_変更前" localSheetId="1">Sheet1!$Z$2867</definedName>
    <definedName name="NM_従事者_従事者72_就任年月日_年" localSheetId="1">Sheet1!$V$6467</definedName>
    <definedName name="NM_従事者_従事者72_就任年月日_年_変更前" localSheetId="1">Sheet1!$V$2867</definedName>
    <definedName name="NM_従事者_従事者72_週勤務時間_小数1" localSheetId="1">Sheet1!$U$6487</definedName>
    <definedName name="NM_従事者_従事者72_週勤務時間_小数1_変更前" localSheetId="1">Sheet1!$U$2887</definedName>
    <definedName name="NM_従事者_従事者72_週勤務時間_整数1" localSheetId="1">Sheet1!$R$6487</definedName>
    <definedName name="NM_従事者_従事者72_週勤務時間_整数1_変更前" localSheetId="1">Sheet1!$R$2887</definedName>
    <definedName name="NM_従事者_従事者72_週勤務時間_整数2" localSheetId="1">Sheet1!$S$6487</definedName>
    <definedName name="NM_従事者_従事者72_週勤務時間_整数2_変更前" localSheetId="1">Sheet1!$S$2887</definedName>
    <definedName name="NM_従事者_従事者72_従事者区分" localSheetId="1">Sheet1!$S$6464</definedName>
    <definedName name="NM_従事者_従事者72_従事者区分_変更前" localSheetId="1">Sheet1!$S$2864</definedName>
    <definedName name="NM_従事者_従事者72_従事者備考" localSheetId="1">Sheet1!$R$6496</definedName>
    <definedName name="NM_従事者_従事者72_従事者備考_変更前" localSheetId="1">Sheet1!$R$2896</definedName>
    <definedName name="NM_従事者_従事者72_生年月日_月" localSheetId="1">Sheet1!$X$6485</definedName>
    <definedName name="NM_従事者_従事者72_生年月日_月_変更前" localSheetId="1">Sheet1!$X$2885</definedName>
    <definedName name="NM_従事者_従事者72_生年月日_元号" localSheetId="1">Sheet1!$S$6485</definedName>
    <definedName name="NM_従事者_従事者72_生年月日_元号_変更前" localSheetId="1">Sheet1!$S$2885</definedName>
    <definedName name="NM_従事者_従事者72_生年月日_日" localSheetId="1">Sheet1!$Z$6485</definedName>
    <definedName name="NM_従事者_従事者72_生年月日_日_変更前" localSheetId="1">Sheet1!$Z$2885</definedName>
    <definedName name="NM_従事者_従事者72_生年月日_年" localSheetId="1">Sheet1!$V$6485</definedName>
    <definedName name="NM_従事者_従事者72_生年月日_年_変更前" localSheetId="1">Sheet1!$V$2885</definedName>
    <definedName name="NM_従事者_従事者72_退任年月日_月" localSheetId="1">Sheet1!$AL$6467</definedName>
    <definedName name="NM_従事者_従事者72_退任年月日_月_変更前" localSheetId="1">Sheet1!$AL$2867</definedName>
    <definedName name="NM_従事者_従事者72_退任年月日_元号" localSheetId="1">Sheet1!$AG$6467</definedName>
    <definedName name="NM_従事者_従事者72_退任年月日_元号_変更前" localSheetId="1">Sheet1!$AG$2867</definedName>
    <definedName name="NM_従事者_従事者72_退任年月日_日" localSheetId="1">Sheet1!$AN$6467</definedName>
    <definedName name="NM_従事者_従事者72_退任年月日_日_変更前" localSheetId="1">Sheet1!$AN$2867</definedName>
    <definedName name="NM_従事者_従事者72_退任年月日_年" localSheetId="1">Sheet1!$AJ$6467</definedName>
    <definedName name="NM_従事者_従事者72_退任年月日_年_変更前" localSheetId="1">Sheet1!$AJ$2867</definedName>
    <definedName name="NM_従事者_従事者72_登録年月日_月" localSheetId="1">Sheet1!$X$6494</definedName>
    <definedName name="NM_従事者_従事者72_登録年月日_月_変更前" localSheetId="1">Sheet1!$X$2894</definedName>
    <definedName name="NM_従事者_従事者72_登録年月日_元号" localSheetId="1">Sheet1!$S$6494</definedName>
    <definedName name="NM_従事者_従事者72_登録年月日_元号_変更前" localSheetId="1">Sheet1!$S$2894</definedName>
    <definedName name="NM_従事者_従事者72_登録年月日_日" localSheetId="1">Sheet1!$Z$6494</definedName>
    <definedName name="NM_従事者_従事者72_登録年月日_日_変更前" localSheetId="1">Sheet1!$Z$2894</definedName>
    <definedName name="NM_従事者_従事者72_登録年月日_年" localSheetId="1">Sheet1!$V$6494</definedName>
    <definedName name="NM_従事者_従事者72_登録年月日_年_変更前" localSheetId="1">Sheet1!$V$2894</definedName>
    <definedName name="NM_従事者_従事者72_登録販売者登録都道府県" localSheetId="1">Sheet1!$AK$6494</definedName>
    <definedName name="NM_従事者_従事者72_登録販売者登録都道府県_変更前" localSheetId="1">Sheet1!$AK$2894</definedName>
    <definedName name="NM_従事者_従事者72_登録番号1" localSheetId="1">Sheet1!$R$6490</definedName>
    <definedName name="NM_従事者_従事者72_登録番号1_変更前" localSheetId="1">Sheet1!$R$2890</definedName>
    <definedName name="NM_従事者_従事者72_登録番号2" localSheetId="1">Sheet1!$V$6490</definedName>
    <definedName name="NM_従事者_従事者72_登録番号2_変更前" localSheetId="1">Sheet1!$V$2890</definedName>
    <definedName name="NM_従事者_従事者72_登録番号3" localSheetId="1">Sheet1!$X$6490</definedName>
    <definedName name="NM_従事者_従事者72_登録番号3_変更前" localSheetId="1">Sheet1!$X$2890</definedName>
    <definedName name="NM_従事者_従事者72_都道府県" localSheetId="1">Sheet1!$AG$6475</definedName>
    <definedName name="NM_従事者_従事者72_都道府県_変更前" localSheetId="1">Sheet1!$AG$2875</definedName>
    <definedName name="NM_従事者_従事者72_当て字" localSheetId="1">Sheet1!$AL$6470</definedName>
    <definedName name="NM_従事者_従事者72_当て字_変更前" localSheetId="1">Sheet1!$AL$2870</definedName>
    <definedName name="NM_従事者_従事者72_番地" localSheetId="1">Sheet1!$U$6481</definedName>
    <definedName name="NM_従事者_従事者72_番地_変更前" localSheetId="1">Sheet1!$U$2881</definedName>
    <definedName name="NM_従事者_従事者72_郵便番号_右" localSheetId="1">Sheet1!$Z$6475</definedName>
    <definedName name="NM_従事者_従事者72_郵便番号_右_変更前" localSheetId="1">Sheet1!$Z$2875</definedName>
    <definedName name="NM_従事者_従事者72_郵便番号_左" localSheetId="1">Sheet1!$U$6475</definedName>
    <definedName name="NM_従事者_従事者72_郵便番号_左_変更前" localSheetId="1">Sheet1!$U$2875</definedName>
    <definedName name="NM_従事者_従事者73_カナ" localSheetId="1">Sheet1!$R$6508</definedName>
    <definedName name="NM_従事者_従事者73_カナ_変更前" localSheetId="1">Sheet1!$R$2908</definedName>
    <definedName name="NM_従事者_従事者73_建物名" localSheetId="1">Sheet1!$AG$6517</definedName>
    <definedName name="NM_従事者_従事者73_建物名_変更前" localSheetId="1">Sheet1!$AG$2917</definedName>
    <definedName name="NM_従事者_従事者73_市区町村" localSheetId="1">Sheet1!$U$6514</definedName>
    <definedName name="NM_従事者_従事者73_市区町村_変更前" localSheetId="1">Sheet1!$U$2914</definedName>
    <definedName name="NM_従事者_従事者73_氏名" localSheetId="1">Sheet1!$R$6505</definedName>
    <definedName name="NM_従事者_従事者73_氏名_変更前" localSheetId="1">Sheet1!$R$2905</definedName>
    <definedName name="NM_従事者_従事者73_資格" localSheetId="1">Sheet1!$AG$6500</definedName>
    <definedName name="NM_従事者_従事者73_資格_変更前" localSheetId="1">Sheet1!$AG$2900</definedName>
    <definedName name="NM_従事者_従事者73_字" localSheetId="1">Sheet1!$AG$6514</definedName>
    <definedName name="NM_従事者_従事者73_字_変更前" localSheetId="1">Sheet1!$AG$2914</definedName>
    <definedName name="NM_従事者_従事者73_就任年月日_月" localSheetId="1">Sheet1!$X$6503</definedName>
    <definedName name="NM_従事者_従事者73_就任年月日_月_変更前" localSheetId="1">Sheet1!$X$2903</definedName>
    <definedName name="NM_従事者_従事者73_就任年月日_元号" localSheetId="1">Sheet1!$S$6503</definedName>
    <definedName name="NM_従事者_従事者73_就任年月日_元号_変更前" localSheetId="1">Sheet1!$S$2903</definedName>
    <definedName name="NM_従事者_従事者73_就任年月日_日" localSheetId="1">Sheet1!$Z$6503</definedName>
    <definedName name="NM_従事者_従事者73_就任年月日_日_変更前" localSheetId="1">Sheet1!$Z$2903</definedName>
    <definedName name="NM_従事者_従事者73_就任年月日_年" localSheetId="1">Sheet1!$V$6503</definedName>
    <definedName name="NM_従事者_従事者73_就任年月日_年_変更前" localSheetId="1">Sheet1!$V$2903</definedName>
    <definedName name="NM_従事者_従事者73_週勤務時間_小数1" localSheetId="1">Sheet1!$U$6523</definedName>
    <definedName name="NM_従事者_従事者73_週勤務時間_小数1_変更前" localSheetId="1">Sheet1!$U$2923</definedName>
    <definedName name="NM_従事者_従事者73_週勤務時間_整数1" localSheetId="1">Sheet1!$R$6523</definedName>
    <definedName name="NM_従事者_従事者73_週勤務時間_整数1_変更前" localSheetId="1">Sheet1!$R$2923</definedName>
    <definedName name="NM_従事者_従事者73_週勤務時間_整数2" localSheetId="1">Sheet1!$S$6523</definedName>
    <definedName name="NM_従事者_従事者73_週勤務時間_整数2_変更前" localSheetId="1">Sheet1!$S$2923</definedName>
    <definedName name="NM_従事者_従事者73_従事者区分" localSheetId="1">Sheet1!$S$6500</definedName>
    <definedName name="NM_従事者_従事者73_従事者区分_変更前" localSheetId="1">Sheet1!$S$2900</definedName>
    <definedName name="NM_従事者_従事者73_従事者備考" localSheetId="1">Sheet1!$R$6532</definedName>
    <definedName name="NM_従事者_従事者73_従事者備考_変更前" localSheetId="1">Sheet1!$R$2932</definedName>
    <definedName name="NM_従事者_従事者73_生年月日_月" localSheetId="1">Sheet1!$X$6521</definedName>
    <definedName name="NM_従事者_従事者73_生年月日_月_変更前" localSheetId="1">Sheet1!$X$2921</definedName>
    <definedName name="NM_従事者_従事者73_生年月日_元号" localSheetId="1">Sheet1!$S$6521</definedName>
    <definedName name="NM_従事者_従事者73_生年月日_元号_変更前" localSheetId="1">Sheet1!$S$2921</definedName>
    <definedName name="NM_従事者_従事者73_生年月日_日" localSheetId="1">Sheet1!$Z$6521</definedName>
    <definedName name="NM_従事者_従事者73_生年月日_日_変更前" localSheetId="1">Sheet1!$Z$2921</definedName>
    <definedName name="NM_従事者_従事者73_生年月日_年" localSheetId="1">Sheet1!$V$6521</definedName>
    <definedName name="NM_従事者_従事者73_生年月日_年_変更前" localSheetId="1">Sheet1!$V$2921</definedName>
    <definedName name="NM_従事者_従事者73_退任年月日_月" localSheetId="1">Sheet1!$AL$6503</definedName>
    <definedName name="NM_従事者_従事者73_退任年月日_月_変更前" localSheetId="1">Sheet1!$AL$2903</definedName>
    <definedName name="NM_従事者_従事者73_退任年月日_元号" localSheetId="1">Sheet1!$AG$6503</definedName>
    <definedName name="NM_従事者_従事者73_退任年月日_元号_変更前" localSheetId="1">Sheet1!$AG$2903</definedName>
    <definedName name="NM_従事者_従事者73_退任年月日_日" localSheetId="1">Sheet1!$AN$6503</definedName>
    <definedName name="NM_従事者_従事者73_退任年月日_日_変更前" localSheetId="1">Sheet1!$AN$2903</definedName>
    <definedName name="NM_従事者_従事者73_退任年月日_年" localSheetId="1">Sheet1!$AJ$6503</definedName>
    <definedName name="NM_従事者_従事者73_退任年月日_年_変更前" localSheetId="1">Sheet1!$AJ$2903</definedName>
    <definedName name="NM_従事者_従事者73_登録年月日_月" localSheetId="1">Sheet1!$X$6530</definedName>
    <definedName name="NM_従事者_従事者73_登録年月日_月_変更前" localSheetId="1">Sheet1!$X$2930</definedName>
    <definedName name="NM_従事者_従事者73_登録年月日_元号" localSheetId="1">Sheet1!$S$6530</definedName>
    <definedName name="NM_従事者_従事者73_登録年月日_元号_変更前" localSheetId="1">Sheet1!$S$2930</definedName>
    <definedName name="NM_従事者_従事者73_登録年月日_日" localSheetId="1">Sheet1!$Z$6530</definedName>
    <definedName name="NM_従事者_従事者73_登録年月日_日_変更前" localSheetId="1">Sheet1!$Z$2930</definedName>
    <definedName name="NM_従事者_従事者73_登録年月日_年" localSheetId="1">Sheet1!$V$6530</definedName>
    <definedName name="NM_従事者_従事者73_登録年月日_年_変更前" localSheetId="1">Sheet1!$V$2930</definedName>
    <definedName name="NM_従事者_従事者73_登録販売者登録都道府県" localSheetId="1">Sheet1!$AK$6530</definedName>
    <definedName name="NM_従事者_従事者73_登録販売者登録都道府県_変更前" localSheetId="1">Sheet1!$AK$2930</definedName>
    <definedName name="NM_従事者_従事者73_登録番号1" localSheetId="1">Sheet1!$R$6526</definedName>
    <definedName name="NM_従事者_従事者73_登録番号1_変更前" localSheetId="1">Sheet1!$R$2926</definedName>
    <definedName name="NM_従事者_従事者73_登録番号2" localSheetId="1">Sheet1!$V$6526</definedName>
    <definedName name="NM_従事者_従事者73_登録番号2_変更前" localSheetId="1">Sheet1!$V$2926</definedName>
    <definedName name="NM_従事者_従事者73_登録番号3" localSheetId="1">Sheet1!$X$6526</definedName>
    <definedName name="NM_従事者_従事者73_登録番号3_変更前" localSheetId="1">Sheet1!$X$2926</definedName>
    <definedName name="NM_従事者_従事者73_都道府県" localSheetId="1">Sheet1!$AG$6511</definedName>
    <definedName name="NM_従事者_従事者73_都道府県_変更前" localSheetId="1">Sheet1!$AG$2911</definedName>
    <definedName name="NM_従事者_従事者73_当て字" localSheetId="1">Sheet1!$AL$6506</definedName>
    <definedName name="NM_従事者_従事者73_当て字_変更前" localSheetId="1">Sheet1!$AL$2906</definedName>
    <definedName name="NM_従事者_従事者73_番地" localSheetId="1">Sheet1!$U$6517</definedName>
    <definedName name="NM_従事者_従事者73_番地_変更前" localSheetId="1">Sheet1!$U$2917</definedName>
    <definedName name="NM_従事者_従事者73_郵便番号_右" localSheetId="1">Sheet1!$Z$6511</definedName>
    <definedName name="NM_従事者_従事者73_郵便番号_右_変更前" localSheetId="1">Sheet1!$Z$2911</definedName>
    <definedName name="NM_従事者_従事者73_郵便番号_左" localSheetId="1">Sheet1!$U$6511</definedName>
    <definedName name="NM_従事者_従事者73_郵便番号_左_変更前" localSheetId="1">Sheet1!$U$2911</definedName>
    <definedName name="NM_従事者_従事者74_カナ" localSheetId="1">Sheet1!$R$6544</definedName>
    <definedName name="NM_従事者_従事者74_カナ_変更前" localSheetId="1">Sheet1!$R$2944</definedName>
    <definedName name="NM_従事者_従事者74_建物名" localSheetId="1">Sheet1!$AG$6553</definedName>
    <definedName name="NM_従事者_従事者74_建物名_変更前" localSheetId="1">Sheet1!$AG$2953</definedName>
    <definedName name="NM_従事者_従事者74_市区町村" localSheetId="1">Sheet1!$U$6550</definedName>
    <definedName name="NM_従事者_従事者74_市区町村_変更前" localSheetId="1">Sheet1!$U$2950</definedName>
    <definedName name="NM_従事者_従事者74_氏名" localSheetId="1">Sheet1!$R$6541</definedName>
    <definedName name="NM_従事者_従事者74_氏名_変更前" localSheetId="1">Sheet1!$R$2941</definedName>
    <definedName name="NM_従事者_従事者74_資格" localSheetId="1">Sheet1!$AG$6536</definedName>
    <definedName name="NM_従事者_従事者74_資格_変更前" localSheetId="1">Sheet1!$AG$2936</definedName>
    <definedName name="NM_従事者_従事者74_字" localSheetId="1">Sheet1!$AG$6550</definedName>
    <definedName name="NM_従事者_従事者74_字_変更前" localSheetId="1">Sheet1!$AG$2950</definedName>
    <definedName name="NM_従事者_従事者74_就任年月日_月" localSheetId="1">Sheet1!$X$6539</definedName>
    <definedName name="NM_従事者_従事者74_就任年月日_月_変更前" localSheetId="1">Sheet1!$X$2939</definedName>
    <definedName name="NM_従事者_従事者74_就任年月日_元号" localSheetId="1">Sheet1!$S$6539</definedName>
    <definedName name="NM_従事者_従事者74_就任年月日_元号_変更前" localSheetId="1">Sheet1!$S$2939</definedName>
    <definedName name="NM_従事者_従事者74_就任年月日_日" localSheetId="1">Sheet1!$Z$6539</definedName>
    <definedName name="NM_従事者_従事者74_就任年月日_日_変更前" localSheetId="1">Sheet1!$Z$2939</definedName>
    <definedName name="NM_従事者_従事者74_就任年月日_年" localSheetId="1">Sheet1!$V$6539</definedName>
    <definedName name="NM_従事者_従事者74_就任年月日_年_変更前" localSheetId="1">Sheet1!$V$2939</definedName>
    <definedName name="NM_従事者_従事者74_週勤務時間_小数1" localSheetId="1">Sheet1!$U$6559</definedName>
    <definedName name="NM_従事者_従事者74_週勤務時間_小数1_変更前" localSheetId="1">Sheet1!$U$2959</definedName>
    <definedName name="NM_従事者_従事者74_週勤務時間_整数1" localSheetId="1">Sheet1!$R$6559</definedName>
    <definedName name="NM_従事者_従事者74_週勤務時間_整数1_変更前" localSheetId="1">Sheet1!$R$2959</definedName>
    <definedName name="NM_従事者_従事者74_週勤務時間_整数2" localSheetId="1">Sheet1!$S$6559</definedName>
    <definedName name="NM_従事者_従事者74_週勤務時間_整数2_変更前" localSheetId="1">Sheet1!$S$2959</definedName>
    <definedName name="NM_従事者_従事者74_従事者区分" localSheetId="1">Sheet1!$S$6536</definedName>
    <definedName name="NM_従事者_従事者74_従事者区分_変更前" localSheetId="1">Sheet1!$S$2936</definedName>
    <definedName name="NM_従事者_従事者74_従事者備考" localSheetId="1">Sheet1!$R$6568</definedName>
    <definedName name="NM_従事者_従事者74_従事者備考_変更前" localSheetId="1">Sheet1!$R$2968</definedName>
    <definedName name="NM_従事者_従事者74_生年月日_月" localSheetId="1">Sheet1!$X$6557</definedName>
    <definedName name="NM_従事者_従事者74_生年月日_月_変更前" localSheetId="1">Sheet1!$X$2957</definedName>
    <definedName name="NM_従事者_従事者74_生年月日_元号" localSheetId="1">Sheet1!$S$6557</definedName>
    <definedName name="NM_従事者_従事者74_生年月日_元号_変更前" localSheetId="1">Sheet1!$S$2957</definedName>
    <definedName name="NM_従事者_従事者74_生年月日_日" localSheetId="1">Sheet1!$Z$6557</definedName>
    <definedName name="NM_従事者_従事者74_生年月日_日_変更前" localSheetId="1">Sheet1!$Z$2957</definedName>
    <definedName name="NM_従事者_従事者74_生年月日_年" localSheetId="1">Sheet1!$V$6557</definedName>
    <definedName name="NM_従事者_従事者74_生年月日_年_変更前" localSheetId="1">Sheet1!$V$2957</definedName>
    <definedName name="NM_従事者_従事者74_退任年月日_月" localSheetId="1">Sheet1!$AL$6539</definedName>
    <definedName name="NM_従事者_従事者74_退任年月日_月_変更前" localSheetId="1">Sheet1!$AL$2939</definedName>
    <definedName name="NM_従事者_従事者74_退任年月日_元号" localSheetId="1">Sheet1!$AG$6539</definedName>
    <definedName name="NM_従事者_従事者74_退任年月日_元号_変更前" localSheetId="1">Sheet1!$AG$2939</definedName>
    <definedName name="NM_従事者_従事者74_退任年月日_日" localSheetId="1">Sheet1!$AN$6539</definedName>
    <definedName name="NM_従事者_従事者74_退任年月日_日_変更前" localSheetId="1">Sheet1!$AN$2939</definedName>
    <definedName name="NM_従事者_従事者74_退任年月日_年" localSheetId="1">Sheet1!$AJ$6539</definedName>
    <definedName name="NM_従事者_従事者74_退任年月日_年_変更前" localSheetId="1">Sheet1!$AJ$2939</definedName>
    <definedName name="NM_従事者_従事者74_登録年月日_月" localSheetId="1">Sheet1!$X$6566</definedName>
    <definedName name="NM_従事者_従事者74_登録年月日_月_変更前" localSheetId="1">Sheet1!$X$2966</definedName>
    <definedName name="NM_従事者_従事者74_登録年月日_元号" localSheetId="1">Sheet1!$S$6566</definedName>
    <definedName name="NM_従事者_従事者74_登録年月日_元号_変更前" localSheetId="1">Sheet1!$S$2966</definedName>
    <definedName name="NM_従事者_従事者74_登録年月日_日" localSheetId="1">Sheet1!$Z$6566</definedName>
    <definedName name="NM_従事者_従事者74_登録年月日_日_変更前" localSheetId="1">Sheet1!$Z$2966</definedName>
    <definedName name="NM_従事者_従事者74_登録年月日_年" localSheetId="1">Sheet1!$V$6566</definedName>
    <definedName name="NM_従事者_従事者74_登録年月日_年_変更前" localSheetId="1">Sheet1!$V$2966</definedName>
    <definedName name="NM_従事者_従事者74_登録販売者登録都道府県" localSheetId="1">Sheet1!$AK$6566</definedName>
    <definedName name="NM_従事者_従事者74_登録販売者登録都道府県_変更前" localSheetId="1">Sheet1!$AK$2966</definedName>
    <definedName name="NM_従事者_従事者74_登録番号1" localSheetId="1">Sheet1!$R$6562</definedName>
    <definedName name="NM_従事者_従事者74_登録番号1_変更前" localSheetId="1">Sheet1!$R$2962</definedName>
    <definedName name="NM_従事者_従事者74_登録番号2" localSheetId="1">Sheet1!$V$6562</definedName>
    <definedName name="NM_従事者_従事者74_登録番号2_変更前" localSheetId="1">Sheet1!$V$2962</definedName>
    <definedName name="NM_従事者_従事者74_登録番号3" localSheetId="1">Sheet1!$X$6562</definedName>
    <definedName name="NM_従事者_従事者74_登録番号3_変更前" localSheetId="1">Sheet1!$X$2962</definedName>
    <definedName name="NM_従事者_従事者74_都道府県" localSheetId="1">Sheet1!$AG$6547</definedName>
    <definedName name="NM_従事者_従事者74_都道府県_変更前" localSheetId="1">Sheet1!$AG$2947</definedName>
    <definedName name="NM_従事者_従事者74_当て字" localSheetId="1">Sheet1!$AL$6542</definedName>
    <definedName name="NM_従事者_従事者74_当て字_変更前" localSheetId="1">Sheet1!$AL$2942</definedName>
    <definedName name="NM_従事者_従事者74_番地" localSheetId="1">Sheet1!$U$6553</definedName>
    <definedName name="NM_従事者_従事者74_番地_変更前" localSheetId="1">Sheet1!$U$2953</definedName>
    <definedName name="NM_従事者_従事者74_郵便番号_右" localSheetId="1">Sheet1!$Z$6547</definedName>
    <definedName name="NM_従事者_従事者74_郵便番号_右_変更前" localSheetId="1">Sheet1!$Z$2947</definedName>
    <definedName name="NM_従事者_従事者74_郵便番号_左" localSheetId="1">Sheet1!$U$6547</definedName>
    <definedName name="NM_従事者_従事者74_郵便番号_左_変更前" localSheetId="1">Sheet1!$U$2947</definedName>
    <definedName name="NM_従事者_従事者75_カナ" localSheetId="1">Sheet1!$R$6580</definedName>
    <definedName name="NM_従事者_従事者75_カナ_変更前" localSheetId="1">Sheet1!$R$2980</definedName>
    <definedName name="NM_従事者_従事者75_建物名" localSheetId="1">Sheet1!$AG$6589</definedName>
    <definedName name="NM_従事者_従事者75_建物名_変更前" localSheetId="1">Sheet1!$AG$2989</definedName>
    <definedName name="NM_従事者_従事者75_市区町村" localSheetId="1">Sheet1!$U$6586</definedName>
    <definedName name="NM_従事者_従事者75_市区町村_変更前" localSheetId="1">Sheet1!$U$2986</definedName>
    <definedName name="NM_従事者_従事者75_氏名" localSheetId="1">Sheet1!$R$6577</definedName>
    <definedName name="NM_従事者_従事者75_氏名_変更前" localSheetId="1">Sheet1!$R$2977</definedName>
    <definedName name="NM_従事者_従事者75_資格" localSheetId="1">Sheet1!$AG$6572</definedName>
    <definedName name="NM_従事者_従事者75_資格_変更前" localSheetId="1">Sheet1!$AG$2972</definedName>
    <definedName name="NM_従事者_従事者75_字" localSheetId="1">Sheet1!$AG$6586</definedName>
    <definedName name="NM_従事者_従事者75_字_変更前" localSheetId="1">Sheet1!$AG$2986</definedName>
    <definedName name="NM_従事者_従事者75_就任年月日_月" localSheetId="1">Sheet1!$X$6575</definedName>
    <definedName name="NM_従事者_従事者75_就任年月日_月_変更前" localSheetId="1">Sheet1!$X$2975</definedName>
    <definedName name="NM_従事者_従事者75_就任年月日_元号" localSheetId="1">Sheet1!$S$6575</definedName>
    <definedName name="NM_従事者_従事者75_就任年月日_元号_変更前" localSheetId="1">Sheet1!$S$2975</definedName>
    <definedName name="NM_従事者_従事者75_就任年月日_日" localSheetId="1">Sheet1!$Z$6575</definedName>
    <definedName name="NM_従事者_従事者75_就任年月日_日_変更前" localSheetId="1">Sheet1!$Z$2975</definedName>
    <definedName name="NM_従事者_従事者75_就任年月日_年" localSheetId="1">Sheet1!$V$6575</definedName>
    <definedName name="NM_従事者_従事者75_就任年月日_年_変更前" localSheetId="1">Sheet1!$V$2975</definedName>
    <definedName name="NM_従事者_従事者75_週勤務時間_小数1" localSheetId="1">Sheet1!$U$6595</definedName>
    <definedName name="NM_従事者_従事者75_週勤務時間_小数1_変更前" localSheetId="1">Sheet1!$U$2995</definedName>
    <definedName name="NM_従事者_従事者75_週勤務時間_整数1" localSheetId="1">Sheet1!$R$6595</definedName>
    <definedName name="NM_従事者_従事者75_週勤務時間_整数1_変更前" localSheetId="1">Sheet1!$R$2995</definedName>
    <definedName name="NM_従事者_従事者75_週勤務時間_整数2" localSheetId="1">Sheet1!$S$6595</definedName>
    <definedName name="NM_従事者_従事者75_週勤務時間_整数2_変更前" localSheetId="1">Sheet1!$S$2995</definedName>
    <definedName name="NM_従事者_従事者75_従事者区分" localSheetId="1">Sheet1!$S$6572</definedName>
    <definedName name="NM_従事者_従事者75_従事者区分_変更前" localSheetId="1">Sheet1!$S$2972</definedName>
    <definedName name="NM_従事者_従事者75_従事者備考" localSheetId="1">Sheet1!$R$6604</definedName>
    <definedName name="NM_従事者_従事者75_従事者備考_変更前" localSheetId="1">Sheet1!$R$3004</definedName>
    <definedName name="NM_従事者_従事者75_生年月日_月" localSheetId="1">Sheet1!$X$6593</definedName>
    <definedName name="NM_従事者_従事者75_生年月日_月_変更前" localSheetId="1">Sheet1!$X$2993</definedName>
    <definedName name="NM_従事者_従事者75_生年月日_元号" localSheetId="1">Sheet1!$S$6593</definedName>
    <definedName name="NM_従事者_従事者75_生年月日_元号_変更前" localSheetId="1">Sheet1!$S$2993</definedName>
    <definedName name="NM_従事者_従事者75_生年月日_日" localSheetId="1">Sheet1!$Z$6593</definedName>
    <definedName name="NM_従事者_従事者75_生年月日_日_変更前" localSheetId="1">Sheet1!$Z$2993</definedName>
    <definedName name="NM_従事者_従事者75_生年月日_年" localSheetId="1">Sheet1!$V$6593</definedName>
    <definedName name="NM_従事者_従事者75_生年月日_年_変更前" localSheetId="1">Sheet1!$V$2993</definedName>
    <definedName name="NM_従事者_従事者75_退任年月日_月" localSheetId="1">Sheet1!$AL$6575</definedName>
    <definedName name="NM_従事者_従事者75_退任年月日_月_変更前" localSheetId="1">Sheet1!$AL$2975</definedName>
    <definedName name="NM_従事者_従事者75_退任年月日_元号" localSheetId="1">Sheet1!$AG$6575</definedName>
    <definedName name="NM_従事者_従事者75_退任年月日_元号_変更前" localSheetId="1">Sheet1!$AG$2975</definedName>
    <definedName name="NM_従事者_従事者75_退任年月日_日" localSheetId="1">Sheet1!$AN$6575</definedName>
    <definedName name="NM_従事者_従事者75_退任年月日_日_変更前" localSheetId="1">Sheet1!$AN$2975</definedName>
    <definedName name="NM_従事者_従事者75_退任年月日_年" localSheetId="1">Sheet1!$AJ$6575</definedName>
    <definedName name="NM_従事者_従事者75_退任年月日_年_変更前" localSheetId="1">Sheet1!$AJ$2975</definedName>
    <definedName name="NM_従事者_従事者75_登録年月日_月" localSheetId="1">Sheet1!$X$6602</definedName>
    <definedName name="NM_従事者_従事者75_登録年月日_月_変更前" localSheetId="1">Sheet1!$X$3002</definedName>
    <definedName name="NM_従事者_従事者75_登録年月日_元号" localSheetId="1">Sheet1!$S$6602</definedName>
    <definedName name="NM_従事者_従事者75_登録年月日_元号_変更前" localSheetId="1">Sheet1!$S$3002</definedName>
    <definedName name="NM_従事者_従事者75_登録年月日_日" localSheetId="1">Sheet1!$Z$6602</definedName>
    <definedName name="NM_従事者_従事者75_登録年月日_日_変更前" localSheetId="1">Sheet1!$Z$3002</definedName>
    <definedName name="NM_従事者_従事者75_登録年月日_年" localSheetId="1">Sheet1!$V$6602</definedName>
    <definedName name="NM_従事者_従事者75_登録年月日_年_変更前" localSheetId="1">Sheet1!$V$3002</definedName>
    <definedName name="NM_従事者_従事者75_登録販売者登録都道府県" localSheetId="1">Sheet1!$AK$6602</definedName>
    <definedName name="NM_従事者_従事者75_登録販売者登録都道府県_変更前" localSheetId="1">Sheet1!$AK$3002</definedName>
    <definedName name="NM_従事者_従事者75_登録番号1" localSheetId="1">Sheet1!$R$6598</definedName>
    <definedName name="NM_従事者_従事者75_登録番号1_変更前" localSheetId="1">Sheet1!$R$2998</definedName>
    <definedName name="NM_従事者_従事者75_登録番号2" localSheetId="1">Sheet1!$V$6598</definedName>
    <definedName name="NM_従事者_従事者75_登録番号2_変更前" localSheetId="1">Sheet1!$V$2998</definedName>
    <definedName name="NM_従事者_従事者75_登録番号3" localSheetId="1">Sheet1!$X$6598</definedName>
    <definedName name="NM_従事者_従事者75_登録番号3_変更前" localSheetId="1">Sheet1!$X$2998</definedName>
    <definedName name="NM_従事者_従事者75_都道府県" localSheetId="1">Sheet1!$AG$6583</definedName>
    <definedName name="NM_従事者_従事者75_都道府県_変更前" localSheetId="1">Sheet1!$AG$2983</definedName>
    <definedName name="NM_従事者_従事者75_当て字" localSheetId="1">Sheet1!$AL$6578</definedName>
    <definedName name="NM_従事者_従事者75_当て字_変更前" localSheetId="1">Sheet1!$AL$2978</definedName>
    <definedName name="NM_従事者_従事者75_番地" localSheetId="1">Sheet1!$U$6589</definedName>
    <definedName name="NM_従事者_従事者75_番地_変更前" localSheetId="1">Sheet1!$U$2989</definedName>
    <definedName name="NM_従事者_従事者75_郵便番号_右" localSheetId="1">Sheet1!$Z$6583</definedName>
    <definedName name="NM_従事者_従事者75_郵便番号_右_変更前" localSheetId="1">Sheet1!$Z$2983</definedName>
    <definedName name="NM_従事者_従事者75_郵便番号_左" localSheetId="1">Sheet1!$U$6583</definedName>
    <definedName name="NM_従事者_従事者75_郵便番号_左_変更前" localSheetId="1">Sheet1!$U$2983</definedName>
    <definedName name="NM_従事者_従事者76_カナ" localSheetId="1">Sheet1!$R$6616</definedName>
    <definedName name="NM_従事者_従事者76_カナ_変更前" localSheetId="1">Sheet1!$R$3016</definedName>
    <definedName name="NM_従事者_従事者76_建物名" localSheetId="1">Sheet1!$AG$6625</definedName>
    <definedName name="NM_従事者_従事者76_建物名_変更前" localSheetId="1">Sheet1!$AG$3025</definedName>
    <definedName name="NM_従事者_従事者76_市区町村" localSheetId="1">Sheet1!$U$6622</definedName>
    <definedName name="NM_従事者_従事者76_市区町村_変更前" localSheetId="1">Sheet1!$U$3022</definedName>
    <definedName name="NM_従事者_従事者76_氏名" localSheetId="1">Sheet1!$R$6613</definedName>
    <definedName name="NM_従事者_従事者76_氏名_変更前" localSheetId="1">Sheet1!$R$3013</definedName>
    <definedName name="NM_従事者_従事者76_資格" localSheetId="1">Sheet1!$AG$6608</definedName>
    <definedName name="NM_従事者_従事者76_資格_変更前" localSheetId="1">Sheet1!$AG$3008</definedName>
    <definedName name="NM_従事者_従事者76_字" localSheetId="1">Sheet1!$AG$6622</definedName>
    <definedName name="NM_従事者_従事者76_字_変更前" localSheetId="1">Sheet1!$AG$3022</definedName>
    <definedName name="NM_従事者_従事者76_就任年月日_月" localSheetId="1">Sheet1!$X$6611</definedName>
    <definedName name="NM_従事者_従事者76_就任年月日_月_変更前" localSheetId="1">Sheet1!$X$3011</definedName>
    <definedName name="NM_従事者_従事者76_就任年月日_元号" localSheetId="1">Sheet1!$S$6611</definedName>
    <definedName name="NM_従事者_従事者76_就任年月日_元号_変更前" localSheetId="1">Sheet1!$S$3011</definedName>
    <definedName name="NM_従事者_従事者76_就任年月日_日" localSheetId="1">Sheet1!$Z$6611</definedName>
    <definedName name="NM_従事者_従事者76_就任年月日_日_変更前" localSheetId="1">Sheet1!$Z$3011</definedName>
    <definedName name="NM_従事者_従事者76_就任年月日_年" localSheetId="1">Sheet1!$V$6611</definedName>
    <definedName name="NM_従事者_従事者76_就任年月日_年_変更前" localSheetId="1">Sheet1!$V$3011</definedName>
    <definedName name="NM_従事者_従事者76_週勤務時間_小数1" localSheetId="1">Sheet1!$U$6631</definedName>
    <definedName name="NM_従事者_従事者76_週勤務時間_小数1_変更前" localSheetId="1">Sheet1!$U$3031</definedName>
    <definedName name="NM_従事者_従事者76_週勤務時間_整数1" localSheetId="1">Sheet1!$R$6631</definedName>
    <definedName name="NM_従事者_従事者76_週勤務時間_整数1_変更前" localSheetId="1">Sheet1!$R$3031</definedName>
    <definedName name="NM_従事者_従事者76_週勤務時間_整数2" localSheetId="1">Sheet1!$S$6631</definedName>
    <definedName name="NM_従事者_従事者76_週勤務時間_整数2_変更前" localSheetId="1">Sheet1!$S$3031</definedName>
    <definedName name="NM_従事者_従事者76_従事者区分" localSheetId="1">Sheet1!$S$6608</definedName>
    <definedName name="NM_従事者_従事者76_従事者区分_変更前" localSheetId="1">Sheet1!$S$3008</definedName>
    <definedName name="NM_従事者_従事者76_従事者備考" localSheetId="1">Sheet1!$R$6640</definedName>
    <definedName name="NM_従事者_従事者76_従事者備考_変更前" localSheetId="1">Sheet1!$R$3040</definedName>
    <definedName name="NM_従事者_従事者76_生年月日_月" localSheetId="1">Sheet1!$X$6629</definedName>
    <definedName name="NM_従事者_従事者76_生年月日_月_変更前" localSheetId="1">Sheet1!$X$3029</definedName>
    <definedName name="NM_従事者_従事者76_生年月日_元号" localSheetId="1">Sheet1!$S$6629</definedName>
    <definedName name="NM_従事者_従事者76_生年月日_元号_変更前" localSheetId="1">Sheet1!$S$3029</definedName>
    <definedName name="NM_従事者_従事者76_生年月日_日" localSheetId="1">Sheet1!$Z$6629</definedName>
    <definedName name="NM_従事者_従事者76_生年月日_日_変更前" localSheetId="1">Sheet1!$Z$3029</definedName>
    <definedName name="NM_従事者_従事者76_生年月日_年" localSheetId="1">Sheet1!$V$6629</definedName>
    <definedName name="NM_従事者_従事者76_生年月日_年_変更前" localSheetId="1">Sheet1!$V$3029</definedName>
    <definedName name="NM_従事者_従事者76_退任年月日_月" localSheetId="1">Sheet1!$AL$6611</definedName>
    <definedName name="NM_従事者_従事者76_退任年月日_月_変更前" localSheetId="1">Sheet1!$AL$3011</definedName>
    <definedName name="NM_従事者_従事者76_退任年月日_元号" localSheetId="1">Sheet1!$AG$6611</definedName>
    <definedName name="NM_従事者_従事者76_退任年月日_元号_変更前" localSheetId="1">Sheet1!$AG$3011</definedName>
    <definedName name="NM_従事者_従事者76_退任年月日_日" localSheetId="1">Sheet1!$AN$6611</definedName>
    <definedName name="NM_従事者_従事者76_退任年月日_日_変更前" localSheetId="1">Sheet1!$AN$3011</definedName>
    <definedName name="NM_従事者_従事者76_退任年月日_年" localSheetId="1">Sheet1!$AJ$6611</definedName>
    <definedName name="NM_従事者_従事者76_退任年月日_年_変更前" localSheetId="1">Sheet1!$AJ$3011</definedName>
    <definedName name="NM_従事者_従事者76_登録年月日_月" localSheetId="1">Sheet1!$X$6638</definedName>
    <definedName name="NM_従事者_従事者76_登録年月日_月_変更前" localSheetId="1">Sheet1!$X$3038</definedName>
    <definedName name="NM_従事者_従事者76_登録年月日_元号" localSheetId="1">Sheet1!$S$6638</definedName>
    <definedName name="NM_従事者_従事者76_登録年月日_元号_変更前" localSheetId="1">Sheet1!$S$3038</definedName>
    <definedName name="NM_従事者_従事者76_登録年月日_日" localSheetId="1">Sheet1!$Z$6638</definedName>
    <definedName name="NM_従事者_従事者76_登録年月日_日_変更前" localSheetId="1">Sheet1!$Z$3038</definedName>
    <definedName name="NM_従事者_従事者76_登録年月日_年" localSheetId="1">Sheet1!$V$6638</definedName>
    <definedName name="NM_従事者_従事者76_登録年月日_年_変更前" localSheetId="1">Sheet1!$V$3038</definedName>
    <definedName name="NM_従事者_従事者76_登録販売者登録都道府県" localSheetId="1">Sheet1!$AK$6638</definedName>
    <definedName name="NM_従事者_従事者76_登録販売者登録都道府県_変更前" localSheetId="1">Sheet1!$AK$3038</definedName>
    <definedName name="NM_従事者_従事者76_登録番号1" localSheetId="1">Sheet1!$R$6634</definedName>
    <definedName name="NM_従事者_従事者76_登録番号1_変更前" localSheetId="1">Sheet1!$R$3034</definedName>
    <definedName name="NM_従事者_従事者76_登録番号2" localSheetId="1">Sheet1!$V$6634</definedName>
    <definedName name="NM_従事者_従事者76_登録番号2_変更前" localSheetId="1">Sheet1!$V$3034</definedName>
    <definedName name="NM_従事者_従事者76_登録番号3" localSheetId="1">Sheet1!$X$6634</definedName>
    <definedName name="NM_従事者_従事者76_登録番号3_変更前" localSheetId="1">Sheet1!$X$3034</definedName>
    <definedName name="NM_従事者_従事者76_都道府県" localSheetId="1">Sheet1!$AG$6619</definedName>
    <definedName name="NM_従事者_従事者76_都道府県_変更前" localSheetId="1">Sheet1!$AG$3019</definedName>
    <definedName name="NM_従事者_従事者76_当て字" localSheetId="1">Sheet1!$AL$6614</definedName>
    <definedName name="NM_従事者_従事者76_当て字_変更前" localSheetId="1">Sheet1!$AL$3014</definedName>
    <definedName name="NM_従事者_従事者76_番地" localSheetId="1">Sheet1!$U$6625</definedName>
    <definedName name="NM_従事者_従事者76_番地_変更前" localSheetId="1">Sheet1!$U$3025</definedName>
    <definedName name="NM_従事者_従事者76_郵便番号_右" localSheetId="1">Sheet1!$Z$6619</definedName>
    <definedName name="NM_従事者_従事者76_郵便番号_右_変更前" localSheetId="1">Sheet1!$Z$3019</definedName>
    <definedName name="NM_従事者_従事者76_郵便番号_左" localSheetId="1">Sheet1!$U$6619</definedName>
    <definedName name="NM_従事者_従事者76_郵便番号_左_変更前" localSheetId="1">Sheet1!$U$3019</definedName>
    <definedName name="NM_従事者_従事者77_カナ" localSheetId="1">Sheet1!$R$6652</definedName>
    <definedName name="NM_従事者_従事者77_カナ_変更前" localSheetId="1">Sheet1!$R$3052</definedName>
    <definedName name="NM_従事者_従事者77_建物名" localSheetId="1">Sheet1!$AG$6661</definedName>
    <definedName name="NM_従事者_従事者77_建物名_変更前" localSheetId="1">Sheet1!$AG$3061</definedName>
    <definedName name="NM_従事者_従事者77_市区町村" localSheetId="1">Sheet1!$U$6658</definedName>
    <definedName name="NM_従事者_従事者77_市区町村_変更前" localSheetId="1">Sheet1!$U$3058</definedName>
    <definedName name="NM_従事者_従事者77_氏名" localSheetId="1">Sheet1!$R$6649</definedName>
    <definedName name="NM_従事者_従事者77_氏名_変更前" localSheetId="1">Sheet1!$R$3049</definedName>
    <definedName name="NM_従事者_従事者77_資格" localSheetId="1">Sheet1!$AG$6644</definedName>
    <definedName name="NM_従事者_従事者77_資格_変更前" localSheetId="1">Sheet1!$AG$3044</definedName>
    <definedName name="NM_従事者_従事者77_字" localSheetId="1">Sheet1!$AG$6658</definedName>
    <definedName name="NM_従事者_従事者77_字_変更前" localSheetId="1">Sheet1!$AG$3058</definedName>
    <definedName name="NM_従事者_従事者77_就任年月日_月" localSheetId="1">Sheet1!$X$6647</definedName>
    <definedName name="NM_従事者_従事者77_就任年月日_月_変更前" localSheetId="1">Sheet1!$X$3047</definedName>
    <definedName name="NM_従事者_従事者77_就任年月日_元号" localSheetId="1">Sheet1!$S$6647</definedName>
    <definedName name="NM_従事者_従事者77_就任年月日_元号_変更前" localSheetId="1">Sheet1!$S$3047</definedName>
    <definedName name="NM_従事者_従事者77_就任年月日_日" localSheetId="1">Sheet1!$Z$6647</definedName>
    <definedName name="NM_従事者_従事者77_就任年月日_日_変更前" localSheetId="1">Sheet1!$Z$3047</definedName>
    <definedName name="NM_従事者_従事者77_就任年月日_年" localSheetId="1">Sheet1!$V$6647</definedName>
    <definedName name="NM_従事者_従事者77_就任年月日_年_変更前" localSheetId="1">Sheet1!$V$3047</definedName>
    <definedName name="NM_従事者_従事者77_週勤務時間_小数1" localSheetId="1">Sheet1!$U$6667</definedName>
    <definedName name="NM_従事者_従事者77_週勤務時間_小数1_変更前" localSheetId="1">Sheet1!$U$3067</definedName>
    <definedName name="NM_従事者_従事者77_週勤務時間_整数1" localSheetId="1">Sheet1!$R$6667</definedName>
    <definedName name="NM_従事者_従事者77_週勤務時間_整数1_変更前" localSheetId="1">Sheet1!$R$3067</definedName>
    <definedName name="NM_従事者_従事者77_週勤務時間_整数2" localSheetId="1">Sheet1!$S$6667</definedName>
    <definedName name="NM_従事者_従事者77_週勤務時間_整数2_変更前" localSheetId="1">Sheet1!$S$3067</definedName>
    <definedName name="NM_従事者_従事者77_従事者区分" localSheetId="1">Sheet1!$S$6644</definedName>
    <definedName name="NM_従事者_従事者77_従事者区分_変更前" localSheetId="1">Sheet1!$S$3044</definedName>
    <definedName name="NM_従事者_従事者77_従事者備考" localSheetId="1">Sheet1!$R$6676</definedName>
    <definedName name="NM_従事者_従事者77_従事者備考_変更前" localSheetId="1">Sheet1!$R$3076</definedName>
    <definedName name="NM_従事者_従事者77_生年月日_月" localSheetId="1">Sheet1!$X$6665</definedName>
    <definedName name="NM_従事者_従事者77_生年月日_月_変更前" localSheetId="1">Sheet1!$X$3065</definedName>
    <definedName name="NM_従事者_従事者77_生年月日_元号" localSheetId="1">Sheet1!$S$6665</definedName>
    <definedName name="NM_従事者_従事者77_生年月日_元号_変更前" localSheetId="1">Sheet1!$S$3065</definedName>
    <definedName name="NM_従事者_従事者77_生年月日_日" localSheetId="1">Sheet1!$Z$6665</definedName>
    <definedName name="NM_従事者_従事者77_生年月日_日_変更前" localSheetId="1">Sheet1!$Z$3065</definedName>
    <definedName name="NM_従事者_従事者77_生年月日_年" localSheetId="1">Sheet1!$V$6665</definedName>
    <definedName name="NM_従事者_従事者77_生年月日_年_変更前" localSheetId="1">Sheet1!$V$3065</definedName>
    <definedName name="NM_従事者_従事者77_退任年月日_月" localSheetId="1">Sheet1!$AL$6647</definedName>
    <definedName name="NM_従事者_従事者77_退任年月日_月_変更前" localSheetId="1">Sheet1!$AL$3047</definedName>
    <definedName name="NM_従事者_従事者77_退任年月日_元号" localSheetId="1">Sheet1!$AG$6647</definedName>
    <definedName name="NM_従事者_従事者77_退任年月日_元号_変更前" localSheetId="1">Sheet1!$AG$3047</definedName>
    <definedName name="NM_従事者_従事者77_退任年月日_日" localSheetId="1">Sheet1!$AN$6647</definedName>
    <definedName name="NM_従事者_従事者77_退任年月日_日_変更前" localSheetId="1">Sheet1!$AN$3047</definedName>
    <definedName name="NM_従事者_従事者77_退任年月日_年" localSheetId="1">Sheet1!$AJ$6647</definedName>
    <definedName name="NM_従事者_従事者77_退任年月日_年_変更前" localSheetId="1">Sheet1!$AJ$3047</definedName>
    <definedName name="NM_従事者_従事者77_登録年月日_月" localSheetId="1">Sheet1!$X$6674</definedName>
    <definedName name="NM_従事者_従事者77_登録年月日_月_変更前" localSheetId="1">Sheet1!$X$3074</definedName>
    <definedName name="NM_従事者_従事者77_登録年月日_元号" localSheetId="1">Sheet1!$S$6674</definedName>
    <definedName name="NM_従事者_従事者77_登録年月日_元号_変更前" localSheetId="1">Sheet1!$S$3074</definedName>
    <definedName name="NM_従事者_従事者77_登録年月日_日" localSheetId="1">Sheet1!$Z$6674</definedName>
    <definedName name="NM_従事者_従事者77_登録年月日_日_変更前" localSheetId="1">Sheet1!$Z$3074</definedName>
    <definedName name="NM_従事者_従事者77_登録年月日_年" localSheetId="1">Sheet1!$V$6674</definedName>
    <definedName name="NM_従事者_従事者77_登録年月日_年_変更前" localSheetId="1">Sheet1!$V$3074</definedName>
    <definedName name="NM_従事者_従事者77_登録販売者登録都道府県" localSheetId="1">Sheet1!$AK$6674</definedName>
    <definedName name="NM_従事者_従事者77_登録販売者登録都道府県_変更前" localSheetId="1">Sheet1!$AK$3074</definedName>
    <definedName name="NM_従事者_従事者77_登録番号1" localSheetId="1">Sheet1!$R$6670</definedName>
    <definedName name="NM_従事者_従事者77_登録番号1_変更前" localSheetId="1">Sheet1!$R$3070</definedName>
    <definedName name="NM_従事者_従事者77_登録番号2" localSheetId="1">Sheet1!$V$6670</definedName>
    <definedName name="NM_従事者_従事者77_登録番号2_変更前" localSheetId="1">Sheet1!$V$3070</definedName>
    <definedName name="NM_従事者_従事者77_登録番号3" localSheetId="1">Sheet1!$X$6670</definedName>
    <definedName name="NM_従事者_従事者77_登録番号3_変更前" localSheetId="1">Sheet1!$X$3070</definedName>
    <definedName name="NM_従事者_従事者77_都道府県" localSheetId="1">Sheet1!$AG$6655</definedName>
    <definedName name="NM_従事者_従事者77_都道府県_変更前" localSheetId="1">Sheet1!$AG$3055</definedName>
    <definedName name="NM_従事者_従事者77_当て字" localSheetId="1">Sheet1!$AL$6650</definedName>
    <definedName name="NM_従事者_従事者77_当て字_変更前" localSheetId="1">Sheet1!$AL$3050</definedName>
    <definedName name="NM_従事者_従事者77_番地" localSheetId="1">Sheet1!$U$6661</definedName>
    <definedName name="NM_従事者_従事者77_番地_変更前" localSheetId="1">Sheet1!$U$3061</definedName>
    <definedName name="NM_従事者_従事者77_郵便番号_右" localSheetId="1">Sheet1!$Z$6655</definedName>
    <definedName name="NM_従事者_従事者77_郵便番号_右_変更前" localSheetId="1">Sheet1!$Z$3055</definedName>
    <definedName name="NM_従事者_従事者77_郵便番号_左" localSheetId="1">Sheet1!$U$6655</definedName>
    <definedName name="NM_従事者_従事者77_郵便番号_左_変更前" localSheetId="1">Sheet1!$U$3055</definedName>
    <definedName name="NM_従事者_従事者78_カナ" localSheetId="1">Sheet1!$R$6688</definedName>
    <definedName name="NM_従事者_従事者78_カナ_変更前" localSheetId="1">Sheet1!$R$3088</definedName>
    <definedName name="NM_従事者_従事者78_建物名" localSheetId="1">Sheet1!$AG$6697</definedName>
    <definedName name="NM_従事者_従事者78_建物名_変更前" localSheetId="1">Sheet1!$AG$3097</definedName>
    <definedName name="NM_従事者_従事者78_市区町村" localSheetId="1">Sheet1!$U$6694</definedName>
    <definedName name="NM_従事者_従事者78_市区町村_変更前" localSheetId="1">Sheet1!$U$3094</definedName>
    <definedName name="NM_従事者_従事者78_氏名" localSheetId="1">Sheet1!$R$6685</definedName>
    <definedName name="NM_従事者_従事者78_氏名_変更前" localSheetId="1">Sheet1!$R$3085</definedName>
    <definedName name="NM_従事者_従事者78_資格" localSheetId="1">Sheet1!$AG$6680</definedName>
    <definedName name="NM_従事者_従事者78_資格_変更前" localSheetId="1">Sheet1!$AG$3080</definedName>
    <definedName name="NM_従事者_従事者78_字" localSheetId="1">Sheet1!$AG$6694</definedName>
    <definedName name="NM_従事者_従事者78_字_変更前" localSheetId="1">Sheet1!$AG$3094</definedName>
    <definedName name="NM_従事者_従事者78_就任年月日_月" localSheetId="1">Sheet1!$X$6683</definedName>
    <definedName name="NM_従事者_従事者78_就任年月日_月_変更前" localSheetId="1">Sheet1!$X$3083</definedName>
    <definedName name="NM_従事者_従事者78_就任年月日_元号" localSheetId="1">Sheet1!$S$6683</definedName>
    <definedName name="NM_従事者_従事者78_就任年月日_元号_変更前" localSheetId="1">Sheet1!$S$3083</definedName>
    <definedName name="NM_従事者_従事者78_就任年月日_日" localSheetId="1">Sheet1!$Z$6683</definedName>
    <definedName name="NM_従事者_従事者78_就任年月日_日_変更前" localSheetId="1">Sheet1!$Z$3083</definedName>
    <definedName name="NM_従事者_従事者78_就任年月日_年" localSheetId="1">Sheet1!$V$6683</definedName>
    <definedName name="NM_従事者_従事者78_就任年月日_年_変更前" localSheetId="1">Sheet1!$V$3083</definedName>
    <definedName name="NM_従事者_従事者78_週勤務時間_小数1" localSheetId="1">Sheet1!$U$6703</definedName>
    <definedName name="NM_従事者_従事者78_週勤務時間_小数1_変更前" localSheetId="1">Sheet1!$U$3103</definedName>
    <definedName name="NM_従事者_従事者78_週勤務時間_整数1" localSheetId="1">Sheet1!$R$6703</definedName>
    <definedName name="NM_従事者_従事者78_週勤務時間_整数1_変更前" localSheetId="1">Sheet1!$R$3103</definedName>
    <definedName name="NM_従事者_従事者78_週勤務時間_整数2" localSheetId="1">Sheet1!$S$6703</definedName>
    <definedName name="NM_従事者_従事者78_週勤務時間_整数2_変更前" localSheetId="1">Sheet1!$S$3103</definedName>
    <definedName name="NM_従事者_従事者78_従事者区分" localSheetId="1">Sheet1!$S$6680</definedName>
    <definedName name="NM_従事者_従事者78_従事者区分_変更前" localSheetId="1">Sheet1!$S$3080</definedName>
    <definedName name="NM_従事者_従事者78_従事者備考" localSheetId="1">Sheet1!$R$6712</definedName>
    <definedName name="NM_従事者_従事者78_従事者備考_変更前" localSheetId="1">Sheet1!$R$3112</definedName>
    <definedName name="NM_従事者_従事者78_生年月日_月" localSheetId="1">Sheet1!$X$6701</definedName>
    <definedName name="NM_従事者_従事者78_生年月日_月_変更前" localSheetId="1">Sheet1!$X$3101</definedName>
    <definedName name="NM_従事者_従事者78_生年月日_元号" localSheetId="1">Sheet1!$S$6701</definedName>
    <definedName name="NM_従事者_従事者78_生年月日_元号_変更前" localSheetId="1">Sheet1!$S$3101</definedName>
    <definedName name="NM_従事者_従事者78_生年月日_日" localSheetId="1">Sheet1!$Z$6701</definedName>
    <definedName name="NM_従事者_従事者78_生年月日_日_変更前" localSheetId="1">Sheet1!$Z$3101</definedName>
    <definedName name="NM_従事者_従事者78_生年月日_年" localSheetId="1">Sheet1!$V$6701</definedName>
    <definedName name="NM_従事者_従事者78_生年月日_年_変更前" localSheetId="1">Sheet1!$V$3101</definedName>
    <definedName name="NM_従事者_従事者78_退任年月日_月" localSheetId="1">Sheet1!$AL$6683</definedName>
    <definedName name="NM_従事者_従事者78_退任年月日_月_変更前" localSheetId="1">Sheet1!$AL$3083</definedName>
    <definedName name="NM_従事者_従事者78_退任年月日_元号" localSheetId="1">Sheet1!$AG$6683</definedName>
    <definedName name="NM_従事者_従事者78_退任年月日_元号_変更前" localSheetId="1">Sheet1!$AG$3083</definedName>
    <definedName name="NM_従事者_従事者78_退任年月日_日" localSheetId="1">Sheet1!$AN$6683</definedName>
    <definedName name="NM_従事者_従事者78_退任年月日_日_変更前" localSheetId="1">Sheet1!$AN$3083</definedName>
    <definedName name="NM_従事者_従事者78_退任年月日_年" localSheetId="1">Sheet1!$AJ$6683</definedName>
    <definedName name="NM_従事者_従事者78_退任年月日_年_変更前" localSheetId="1">Sheet1!$AJ$3083</definedName>
    <definedName name="NM_従事者_従事者78_登録年月日_月" localSheetId="1">Sheet1!$X$6710</definedName>
    <definedName name="NM_従事者_従事者78_登録年月日_月_変更前" localSheetId="1">Sheet1!$X$3110</definedName>
    <definedName name="NM_従事者_従事者78_登録年月日_元号" localSheetId="1">Sheet1!$S$6710</definedName>
    <definedName name="NM_従事者_従事者78_登録年月日_元号_変更前" localSheetId="1">Sheet1!$S$3110</definedName>
    <definedName name="NM_従事者_従事者78_登録年月日_日" localSheetId="1">Sheet1!$Z$6710</definedName>
    <definedName name="NM_従事者_従事者78_登録年月日_日_変更前" localSheetId="1">Sheet1!$Z$3110</definedName>
    <definedName name="NM_従事者_従事者78_登録年月日_年" localSheetId="1">Sheet1!$V$6710</definedName>
    <definedName name="NM_従事者_従事者78_登録年月日_年_変更前" localSheetId="1">Sheet1!$V$3110</definedName>
    <definedName name="NM_従事者_従事者78_登録販売者登録都道府県" localSheetId="1">Sheet1!$AK$6710</definedName>
    <definedName name="NM_従事者_従事者78_登録販売者登録都道府県_変更前" localSheetId="1">Sheet1!$AK$3110</definedName>
    <definedName name="NM_従事者_従事者78_登録番号1" localSheetId="1">Sheet1!$R$6706</definedName>
    <definedName name="NM_従事者_従事者78_登録番号1_変更前" localSheetId="1">Sheet1!$R$3106</definedName>
    <definedName name="NM_従事者_従事者78_登録番号2" localSheetId="1">Sheet1!$V$6706</definedName>
    <definedName name="NM_従事者_従事者78_登録番号2_変更前" localSheetId="1">Sheet1!$V$3106</definedName>
    <definedName name="NM_従事者_従事者78_登録番号3" localSheetId="1">Sheet1!$X$6706</definedName>
    <definedName name="NM_従事者_従事者78_登録番号3_変更前" localSheetId="1">Sheet1!$X$3106</definedName>
    <definedName name="NM_従事者_従事者78_都道府県" localSheetId="1">Sheet1!$AG$6691</definedName>
    <definedName name="NM_従事者_従事者78_都道府県_変更前" localSheetId="1">Sheet1!$AG$3091</definedName>
    <definedName name="NM_従事者_従事者78_当て字" localSheetId="1">Sheet1!$AL$6686</definedName>
    <definedName name="NM_従事者_従事者78_当て字_変更前" localSheetId="1">Sheet1!$AL$3086</definedName>
    <definedName name="NM_従事者_従事者78_番地" localSheetId="1">Sheet1!$U$6697</definedName>
    <definedName name="NM_従事者_従事者78_番地_変更前" localSheetId="1">Sheet1!$U$3097</definedName>
    <definedName name="NM_従事者_従事者78_郵便番号_右" localSheetId="1">Sheet1!$Z$6691</definedName>
    <definedName name="NM_従事者_従事者78_郵便番号_右_変更前" localSheetId="1">Sheet1!$Z$3091</definedName>
    <definedName name="NM_従事者_従事者78_郵便番号_左" localSheetId="1">Sheet1!$U$6691</definedName>
    <definedName name="NM_従事者_従事者78_郵便番号_左_変更前" localSheetId="1">Sheet1!$U$3091</definedName>
    <definedName name="NM_従事者_従事者79_カナ" localSheetId="1">Sheet1!$R$6724</definedName>
    <definedName name="NM_従事者_従事者79_カナ_変更前" localSheetId="1">Sheet1!$R$3124</definedName>
    <definedName name="NM_従事者_従事者79_建物名" localSheetId="1">Sheet1!$AG$6733</definedName>
    <definedName name="NM_従事者_従事者79_建物名_変更前" localSheetId="1">Sheet1!$AG$3133</definedName>
    <definedName name="NM_従事者_従事者79_市区町村" localSheetId="1">Sheet1!$U$6730</definedName>
    <definedName name="NM_従事者_従事者79_市区町村_変更前" localSheetId="1">Sheet1!$U$3130</definedName>
    <definedName name="NM_従事者_従事者79_氏名" localSheetId="1">Sheet1!$R$6721</definedName>
    <definedName name="NM_従事者_従事者79_氏名_変更前" localSheetId="1">Sheet1!$R$3121</definedName>
    <definedName name="NM_従事者_従事者79_資格" localSheetId="1">Sheet1!$AG$6716</definedName>
    <definedName name="NM_従事者_従事者79_資格_変更前" localSheetId="1">Sheet1!$AG$3116</definedName>
    <definedName name="NM_従事者_従事者79_字" localSheetId="1">Sheet1!$AG$6730</definedName>
    <definedName name="NM_従事者_従事者79_字_変更前" localSheetId="1">Sheet1!$AG$3130</definedName>
    <definedName name="NM_従事者_従事者79_就任年月日_月" localSheetId="1">Sheet1!$X$6719</definedName>
    <definedName name="NM_従事者_従事者79_就任年月日_月_変更前" localSheetId="1">Sheet1!$X$3119</definedName>
    <definedName name="NM_従事者_従事者79_就任年月日_元号" localSheetId="1">Sheet1!$S$6719</definedName>
    <definedName name="NM_従事者_従事者79_就任年月日_元号_変更前" localSheetId="1">Sheet1!$S$3119</definedName>
    <definedName name="NM_従事者_従事者79_就任年月日_日" localSheetId="1">Sheet1!$Z$6719</definedName>
    <definedName name="NM_従事者_従事者79_就任年月日_日_変更前" localSheetId="1">Sheet1!$Z$3119</definedName>
    <definedName name="NM_従事者_従事者79_就任年月日_年" localSheetId="1">Sheet1!$V$6719</definedName>
    <definedName name="NM_従事者_従事者79_就任年月日_年_変更前" localSheetId="1">Sheet1!$V$3119</definedName>
    <definedName name="NM_従事者_従事者79_週勤務時間_小数1" localSheetId="1">Sheet1!$U$6739</definedName>
    <definedName name="NM_従事者_従事者79_週勤務時間_小数1_変更前" localSheetId="1">Sheet1!$U$3139</definedName>
    <definedName name="NM_従事者_従事者79_週勤務時間_整数1" localSheetId="1">Sheet1!$R$6739</definedName>
    <definedName name="NM_従事者_従事者79_週勤務時間_整数1_変更前" localSheetId="1">Sheet1!$R$3139</definedName>
    <definedName name="NM_従事者_従事者79_週勤務時間_整数2" localSheetId="1">Sheet1!$S$6739</definedName>
    <definedName name="NM_従事者_従事者79_週勤務時間_整数2_変更前" localSheetId="1">Sheet1!$S$3139</definedName>
    <definedName name="NM_従事者_従事者79_従事者区分" localSheetId="1">Sheet1!$S$6716</definedName>
    <definedName name="NM_従事者_従事者79_従事者区分_変更前" localSheetId="1">Sheet1!$S$3116</definedName>
    <definedName name="NM_従事者_従事者79_従事者備考" localSheetId="1">Sheet1!$R$6748</definedName>
    <definedName name="NM_従事者_従事者79_従事者備考_変更前" localSheetId="1">Sheet1!$R$3148</definedName>
    <definedName name="NM_従事者_従事者79_生年月日_月" localSheetId="1">Sheet1!$X$6737</definedName>
    <definedName name="NM_従事者_従事者79_生年月日_月_変更前" localSheetId="1">Sheet1!$X$3137</definedName>
    <definedName name="NM_従事者_従事者79_生年月日_元号" localSheetId="1">Sheet1!$S$6737</definedName>
    <definedName name="NM_従事者_従事者79_生年月日_元号_変更前" localSheetId="1">Sheet1!$S$3137</definedName>
    <definedName name="NM_従事者_従事者79_生年月日_日" localSheetId="1">Sheet1!$Z$6737</definedName>
    <definedName name="NM_従事者_従事者79_生年月日_日_変更前" localSheetId="1">Sheet1!$Z$3137</definedName>
    <definedName name="NM_従事者_従事者79_生年月日_年" localSheetId="1">Sheet1!$V$6737</definedName>
    <definedName name="NM_従事者_従事者79_生年月日_年_変更前" localSheetId="1">Sheet1!$V$3137</definedName>
    <definedName name="NM_従事者_従事者79_退任年月日_月" localSheetId="1">Sheet1!$AL$6719</definedName>
    <definedName name="NM_従事者_従事者79_退任年月日_月_変更前" localSheetId="1">Sheet1!$AL$3119</definedName>
    <definedName name="NM_従事者_従事者79_退任年月日_元号" localSheetId="1">Sheet1!$AG$6719</definedName>
    <definedName name="NM_従事者_従事者79_退任年月日_元号_変更前" localSheetId="1">Sheet1!$AG$3119</definedName>
    <definedName name="NM_従事者_従事者79_退任年月日_日" localSheetId="1">Sheet1!$AN$6719</definedName>
    <definedName name="NM_従事者_従事者79_退任年月日_日_変更前" localSheetId="1">Sheet1!$AN$3119</definedName>
    <definedName name="NM_従事者_従事者79_退任年月日_年" localSheetId="1">Sheet1!$AJ$6719</definedName>
    <definedName name="NM_従事者_従事者79_退任年月日_年_変更前" localSheetId="1">Sheet1!$AJ$3119</definedName>
    <definedName name="NM_従事者_従事者79_登録年月日_月" localSheetId="1">Sheet1!$X$6746</definedName>
    <definedName name="NM_従事者_従事者79_登録年月日_月_変更前" localSheetId="1">Sheet1!$X$3146</definedName>
    <definedName name="NM_従事者_従事者79_登録年月日_元号" localSheetId="1">Sheet1!$S$6746</definedName>
    <definedName name="NM_従事者_従事者79_登録年月日_元号_変更前" localSheetId="1">Sheet1!$S$3146</definedName>
    <definedName name="NM_従事者_従事者79_登録年月日_日" localSheetId="1">Sheet1!$Z$6746</definedName>
    <definedName name="NM_従事者_従事者79_登録年月日_日_変更前" localSheetId="1">Sheet1!$Z$3146</definedName>
    <definedName name="NM_従事者_従事者79_登録年月日_年" localSheetId="1">Sheet1!$V$6746</definedName>
    <definedName name="NM_従事者_従事者79_登録年月日_年_変更前" localSheetId="1">Sheet1!$V$3146</definedName>
    <definedName name="NM_従事者_従事者79_登録販売者登録都道府県" localSheetId="1">Sheet1!$AK$6746</definedName>
    <definedName name="NM_従事者_従事者79_登録販売者登録都道府県_変更前" localSheetId="1">Sheet1!$AK$3146</definedName>
    <definedName name="NM_従事者_従事者79_登録番号1" localSheetId="1">Sheet1!$R$6742</definedName>
    <definedName name="NM_従事者_従事者79_登録番号1_変更前" localSheetId="1">Sheet1!$R$3142</definedName>
    <definedName name="NM_従事者_従事者79_登録番号2" localSheetId="1">Sheet1!$V$6742</definedName>
    <definedName name="NM_従事者_従事者79_登録番号2_変更前" localSheetId="1">Sheet1!$V$3142</definedName>
    <definedName name="NM_従事者_従事者79_登録番号3" localSheetId="1">Sheet1!$X$6742</definedName>
    <definedName name="NM_従事者_従事者79_登録番号3_変更前" localSheetId="1">Sheet1!$X$3142</definedName>
    <definedName name="NM_従事者_従事者79_都道府県" localSheetId="1">Sheet1!$AG$6727</definedName>
    <definedName name="NM_従事者_従事者79_都道府県_変更前" localSheetId="1">Sheet1!$AG$3127</definedName>
    <definedName name="NM_従事者_従事者79_当て字" localSheetId="1">Sheet1!$AL$6722</definedName>
    <definedName name="NM_従事者_従事者79_当て字_変更前" localSheetId="1">Sheet1!$AL$3122</definedName>
    <definedName name="NM_従事者_従事者79_番地" localSheetId="1">Sheet1!$U$6733</definedName>
    <definedName name="NM_従事者_従事者79_番地_変更前" localSheetId="1">Sheet1!$U$3133</definedName>
    <definedName name="NM_従事者_従事者79_郵便番号_右" localSheetId="1">Sheet1!$Z$6727</definedName>
    <definedName name="NM_従事者_従事者79_郵便番号_右_変更前" localSheetId="1">Sheet1!$Z$3127</definedName>
    <definedName name="NM_従事者_従事者79_郵便番号_左" localSheetId="1">Sheet1!$U$6727</definedName>
    <definedName name="NM_従事者_従事者79_郵便番号_左_変更前" localSheetId="1">Sheet1!$U$3127</definedName>
    <definedName name="NM_従事者_従事者8_カナ" localSheetId="1">Sheet1!$R$4168</definedName>
    <definedName name="NM_従事者_従事者8_カナ_変更前" localSheetId="1">Sheet1!$R$568</definedName>
    <definedName name="NM_従事者_従事者8_建物名" localSheetId="1">Sheet1!$AG$4177</definedName>
    <definedName name="NM_従事者_従事者8_建物名_変更前" localSheetId="1">Sheet1!$AG$577</definedName>
    <definedName name="NM_従事者_従事者8_市区町村" localSheetId="1">Sheet1!$U$4174</definedName>
    <definedName name="NM_従事者_従事者8_市区町村_変更前" localSheetId="1">Sheet1!$U$574</definedName>
    <definedName name="NM_従事者_従事者8_氏名" localSheetId="1">Sheet1!$R$4165</definedName>
    <definedName name="NM_従事者_従事者8_氏名_変更前" localSheetId="1">Sheet1!$R$565</definedName>
    <definedName name="NM_従事者_従事者8_資格" localSheetId="1">Sheet1!$AG$4160</definedName>
    <definedName name="NM_従事者_従事者8_資格_変更前" localSheetId="1">Sheet1!$AG$560</definedName>
    <definedName name="NM_従事者_従事者8_字" localSheetId="1">Sheet1!$AG$4174</definedName>
    <definedName name="NM_従事者_従事者8_字_変更前" localSheetId="1">Sheet1!$AG$574</definedName>
    <definedName name="NM_従事者_従事者8_就任年月日_月" localSheetId="1">Sheet1!$X$4163</definedName>
    <definedName name="NM_従事者_従事者8_就任年月日_月_変更前" localSheetId="1">Sheet1!$X$563</definedName>
    <definedName name="NM_従事者_従事者8_就任年月日_元号" localSheetId="1">Sheet1!$S$4163</definedName>
    <definedName name="NM_従事者_従事者8_就任年月日_元号_変更前" localSheetId="1">Sheet1!$S$563</definedName>
    <definedName name="NM_従事者_従事者8_就任年月日_日" localSheetId="1">Sheet1!$Z$4163</definedName>
    <definedName name="NM_従事者_従事者8_就任年月日_日_変更前" localSheetId="1">Sheet1!$Z$563</definedName>
    <definedName name="NM_従事者_従事者8_就任年月日_年" localSheetId="1">Sheet1!$V$4163</definedName>
    <definedName name="NM_従事者_従事者8_就任年月日_年_変更前" localSheetId="1">Sheet1!$V$563</definedName>
    <definedName name="NM_従事者_従事者8_週勤務時間_小数1" localSheetId="1">Sheet1!$U$4183</definedName>
    <definedName name="NM_従事者_従事者8_週勤務時間_小数1_変更前" localSheetId="1">Sheet1!$U$583</definedName>
    <definedName name="NM_従事者_従事者8_週勤務時間_整数1" localSheetId="1">Sheet1!$R$4183</definedName>
    <definedName name="NM_従事者_従事者8_週勤務時間_整数1_変更前" localSheetId="1">Sheet1!$R$583</definedName>
    <definedName name="NM_従事者_従事者8_週勤務時間_整数2" localSheetId="1">Sheet1!$S$4183</definedName>
    <definedName name="NM_従事者_従事者8_週勤務時間_整数2_変更前" localSheetId="1">Sheet1!$S$583</definedName>
    <definedName name="NM_従事者_従事者8_従事者区分" localSheetId="1">Sheet1!$S$4160</definedName>
    <definedName name="NM_従事者_従事者8_従事者区分_変更前" localSheetId="1">Sheet1!$S$560</definedName>
    <definedName name="NM_従事者_従事者8_従事者備考" localSheetId="1">Sheet1!$R$4192</definedName>
    <definedName name="NM_従事者_従事者8_従事者備考_変更前" localSheetId="1">Sheet1!$R$592</definedName>
    <definedName name="NM_従事者_従事者8_生年月日_月" localSheetId="1">Sheet1!$X$4181</definedName>
    <definedName name="NM_従事者_従事者8_生年月日_月_変更前" localSheetId="1">Sheet1!$X$581</definedName>
    <definedName name="NM_従事者_従事者8_生年月日_元号" localSheetId="1">Sheet1!$S$4181</definedName>
    <definedName name="NM_従事者_従事者8_生年月日_元号_変更前" localSheetId="1">Sheet1!$S$581</definedName>
    <definedName name="NM_従事者_従事者8_生年月日_日" localSheetId="1">Sheet1!$Z$4181</definedName>
    <definedName name="NM_従事者_従事者8_生年月日_日_変更前" localSheetId="1">Sheet1!$Z$581</definedName>
    <definedName name="NM_従事者_従事者8_生年月日_年" localSheetId="1">Sheet1!$V$4181</definedName>
    <definedName name="NM_従事者_従事者8_生年月日_年_変更前" localSheetId="1">Sheet1!$V$581</definedName>
    <definedName name="NM_従事者_従事者8_退任年月日_月" localSheetId="1">Sheet1!$AL$4163</definedName>
    <definedName name="NM_従事者_従事者8_退任年月日_月_変更前" localSheetId="1">Sheet1!$AL$563</definedName>
    <definedName name="NM_従事者_従事者8_退任年月日_元号" localSheetId="1">Sheet1!$AG$4163</definedName>
    <definedName name="NM_従事者_従事者8_退任年月日_元号_変更前" localSheetId="1">Sheet1!$AG$563</definedName>
    <definedName name="NM_従事者_従事者8_退任年月日_日" localSheetId="1">Sheet1!$AN$4163</definedName>
    <definedName name="NM_従事者_従事者8_退任年月日_日_変更前" localSheetId="1">Sheet1!$AN$563</definedName>
    <definedName name="NM_従事者_従事者8_退任年月日_年" localSheetId="1">Sheet1!$AJ$4163</definedName>
    <definedName name="NM_従事者_従事者8_退任年月日_年_変更前" localSheetId="1">Sheet1!$AJ$563</definedName>
    <definedName name="NM_従事者_従事者8_登録年月日_月" localSheetId="1">Sheet1!$X$4190</definedName>
    <definedName name="NM_従事者_従事者8_登録年月日_月_変更前" localSheetId="1">Sheet1!$X$590</definedName>
    <definedName name="NM_従事者_従事者8_登録年月日_元号" localSheetId="1">Sheet1!$S$4190</definedName>
    <definedName name="NM_従事者_従事者8_登録年月日_元号_変更前" localSheetId="1">Sheet1!$S$590</definedName>
    <definedName name="NM_従事者_従事者8_登録年月日_日" localSheetId="1">Sheet1!$Z$4190</definedName>
    <definedName name="NM_従事者_従事者8_登録年月日_日_変更前" localSheetId="1">Sheet1!$Z$590</definedName>
    <definedName name="NM_従事者_従事者8_登録年月日_年" localSheetId="1">Sheet1!$V$4190</definedName>
    <definedName name="NM_従事者_従事者8_登録年月日_年_変更前" localSheetId="1">Sheet1!$V$590</definedName>
    <definedName name="NM_従事者_従事者8_登録販売者登録都道府県" localSheetId="1">Sheet1!$AK$4190</definedName>
    <definedName name="NM_従事者_従事者8_登録販売者登録都道府県_変更前" localSheetId="1">Sheet1!$AK$590</definedName>
    <definedName name="NM_従事者_従事者8_登録番号1" localSheetId="1">Sheet1!$R$4186</definedName>
    <definedName name="NM_従事者_従事者8_登録番号1_変更前" localSheetId="1">Sheet1!$R$586</definedName>
    <definedName name="NM_従事者_従事者8_登録番号2" localSheetId="1">Sheet1!$V$4186</definedName>
    <definedName name="NM_従事者_従事者8_登録番号2_変更前" localSheetId="1">Sheet1!$V$586</definedName>
    <definedName name="NM_従事者_従事者8_登録番号3" localSheetId="1">Sheet1!$X$4186</definedName>
    <definedName name="NM_従事者_従事者8_登録番号3_変更前" localSheetId="1">Sheet1!$X$586</definedName>
    <definedName name="NM_従事者_従事者8_都道府県" localSheetId="1">Sheet1!$AG$4171</definedName>
    <definedName name="NM_従事者_従事者8_都道府県_変更前" localSheetId="1">Sheet1!$AG$571</definedName>
    <definedName name="NM_従事者_従事者8_当て字" localSheetId="1">Sheet1!$AL$4166</definedName>
    <definedName name="NM_従事者_従事者8_当て字_変更前" localSheetId="1">Sheet1!$AL$566</definedName>
    <definedName name="NM_従事者_従事者8_番地" localSheetId="1">Sheet1!$U$4177</definedName>
    <definedName name="NM_従事者_従事者8_番地_変更前" localSheetId="1">Sheet1!$U$577</definedName>
    <definedName name="NM_従事者_従事者8_郵便番号_右" localSheetId="1">Sheet1!$Z$4171</definedName>
    <definedName name="NM_従事者_従事者8_郵便番号_右_変更前" localSheetId="1">Sheet1!$Z$571</definedName>
    <definedName name="NM_従事者_従事者8_郵便番号_左" localSheetId="1">Sheet1!$U$4171</definedName>
    <definedName name="NM_従事者_従事者8_郵便番号_左_変更前" localSheetId="1">Sheet1!$U$571</definedName>
    <definedName name="NM_従事者_従事者80_カナ" localSheetId="1">Sheet1!$R$6760</definedName>
    <definedName name="NM_従事者_従事者80_カナ_変更前" localSheetId="1">Sheet1!$R$3160</definedName>
    <definedName name="NM_従事者_従事者80_建物名" localSheetId="1">Sheet1!$AG$6769</definedName>
    <definedName name="NM_従事者_従事者80_建物名_変更前" localSheetId="1">Sheet1!$AG$3169</definedName>
    <definedName name="NM_従事者_従事者80_市区町村" localSheetId="1">Sheet1!$U$6766</definedName>
    <definedName name="NM_従事者_従事者80_市区町村_変更前" localSheetId="1">Sheet1!$U$3166</definedName>
    <definedName name="NM_従事者_従事者80_氏名" localSheetId="1">Sheet1!$R$6757</definedName>
    <definedName name="NM_従事者_従事者80_氏名_変更前" localSheetId="1">Sheet1!$R$3157</definedName>
    <definedName name="NM_従事者_従事者80_資格" localSheetId="1">Sheet1!$AG$6752</definedName>
    <definedName name="NM_従事者_従事者80_資格_変更前" localSheetId="1">Sheet1!$AG$3152</definedName>
    <definedName name="NM_従事者_従事者80_字" localSheetId="1">Sheet1!$AG$6766</definedName>
    <definedName name="NM_従事者_従事者80_字_変更前" localSheetId="1">Sheet1!$AG$3166</definedName>
    <definedName name="NM_従事者_従事者80_就任年月日_月" localSheetId="1">Sheet1!$X$6755</definedName>
    <definedName name="NM_従事者_従事者80_就任年月日_月_変更前" localSheetId="1">Sheet1!$X$3155</definedName>
    <definedName name="NM_従事者_従事者80_就任年月日_元号" localSheetId="1">Sheet1!$S$6755</definedName>
    <definedName name="NM_従事者_従事者80_就任年月日_元号_変更前" localSheetId="1">Sheet1!$S$3155</definedName>
    <definedName name="NM_従事者_従事者80_就任年月日_日" localSheetId="1">Sheet1!$Z$6755</definedName>
    <definedName name="NM_従事者_従事者80_就任年月日_日_変更前" localSheetId="1">Sheet1!$Z$3155</definedName>
    <definedName name="NM_従事者_従事者80_就任年月日_年" localSheetId="1">Sheet1!$V$6755</definedName>
    <definedName name="NM_従事者_従事者80_就任年月日_年_変更前" localSheetId="1">Sheet1!$V$3155</definedName>
    <definedName name="NM_従事者_従事者80_週勤務時間_小数1" localSheetId="1">Sheet1!$U$6775</definedName>
    <definedName name="NM_従事者_従事者80_週勤務時間_小数1_変更前" localSheetId="1">Sheet1!$U$3175</definedName>
    <definedName name="NM_従事者_従事者80_週勤務時間_整数1" localSheetId="1">Sheet1!$R$6775</definedName>
    <definedName name="NM_従事者_従事者80_週勤務時間_整数1_変更前" localSheetId="1">Sheet1!$R$3175</definedName>
    <definedName name="NM_従事者_従事者80_週勤務時間_整数2" localSheetId="1">Sheet1!$S$6775</definedName>
    <definedName name="NM_従事者_従事者80_週勤務時間_整数2_変更前" localSheetId="1">Sheet1!$S$3175</definedName>
    <definedName name="NM_従事者_従事者80_従事者区分" localSheetId="1">Sheet1!$S$6752</definedName>
    <definedName name="NM_従事者_従事者80_従事者区分_変更前" localSheetId="1">Sheet1!$S$3152</definedName>
    <definedName name="NM_従事者_従事者80_従事者備考" localSheetId="1">Sheet1!$R$6784</definedName>
    <definedName name="NM_従事者_従事者80_従事者備考_変更前" localSheetId="1">Sheet1!$R$3184</definedName>
    <definedName name="NM_従事者_従事者80_生年月日_月" localSheetId="1">Sheet1!$X$6773</definedName>
    <definedName name="NM_従事者_従事者80_生年月日_月_変更前" localSheetId="1">Sheet1!$X$3173</definedName>
    <definedName name="NM_従事者_従事者80_生年月日_元号" localSheetId="1">Sheet1!$S$6773</definedName>
    <definedName name="NM_従事者_従事者80_生年月日_元号_変更前" localSheetId="1">Sheet1!$S$3173</definedName>
    <definedName name="NM_従事者_従事者80_生年月日_日" localSheetId="1">Sheet1!$Z$6773</definedName>
    <definedName name="NM_従事者_従事者80_生年月日_日_変更前" localSheetId="1">Sheet1!$Z$3173</definedName>
    <definedName name="NM_従事者_従事者80_生年月日_年" localSheetId="1">Sheet1!$V$6773</definedName>
    <definedName name="NM_従事者_従事者80_生年月日_年_変更前" localSheetId="1">Sheet1!$V$3173</definedName>
    <definedName name="NM_従事者_従事者80_退任年月日_月" localSheetId="1">Sheet1!$AL$6755</definedName>
    <definedName name="NM_従事者_従事者80_退任年月日_月_変更前" localSheetId="1">Sheet1!$AL$3155</definedName>
    <definedName name="NM_従事者_従事者80_退任年月日_元号" localSheetId="1">Sheet1!$AG$6755</definedName>
    <definedName name="NM_従事者_従事者80_退任年月日_元号_変更前" localSheetId="1">Sheet1!$AG$3155</definedName>
    <definedName name="NM_従事者_従事者80_退任年月日_日" localSheetId="1">Sheet1!$AN$6755</definedName>
    <definedName name="NM_従事者_従事者80_退任年月日_日_変更前" localSheetId="1">Sheet1!$AN$3155</definedName>
    <definedName name="NM_従事者_従事者80_退任年月日_年" localSheetId="1">Sheet1!$AJ$6755</definedName>
    <definedName name="NM_従事者_従事者80_退任年月日_年_変更前" localSheetId="1">Sheet1!$AJ$3155</definedName>
    <definedName name="NM_従事者_従事者80_登録年月日_月" localSheetId="1">Sheet1!$X$6782</definedName>
    <definedName name="NM_従事者_従事者80_登録年月日_月_変更前" localSheetId="1">Sheet1!$X$3182</definedName>
    <definedName name="NM_従事者_従事者80_登録年月日_元号" localSheetId="1">Sheet1!$S$6782</definedName>
    <definedName name="NM_従事者_従事者80_登録年月日_元号_変更前" localSheetId="1">Sheet1!$S$3182</definedName>
    <definedName name="NM_従事者_従事者80_登録年月日_日" localSheetId="1">Sheet1!$Z$6782</definedName>
    <definedName name="NM_従事者_従事者80_登録年月日_日_変更前" localSheetId="1">Sheet1!$Z$3182</definedName>
    <definedName name="NM_従事者_従事者80_登録年月日_年" localSheetId="1">Sheet1!$V$6782</definedName>
    <definedName name="NM_従事者_従事者80_登録年月日_年_変更前" localSheetId="1">Sheet1!$V$3182</definedName>
    <definedName name="NM_従事者_従事者80_登録販売者登録都道府県" localSheetId="1">Sheet1!$AK$6782</definedName>
    <definedName name="NM_従事者_従事者80_登録販売者登録都道府県_変更前" localSheetId="1">Sheet1!$AK$3182</definedName>
    <definedName name="NM_従事者_従事者80_登録番号1" localSheetId="1">Sheet1!$R$6778</definedName>
    <definedName name="NM_従事者_従事者80_登録番号1_変更前" localSheetId="1">Sheet1!$R$3178</definedName>
    <definedName name="NM_従事者_従事者80_登録番号2" localSheetId="1">Sheet1!$V$6778</definedName>
    <definedName name="NM_従事者_従事者80_登録番号2_変更前" localSheetId="1">Sheet1!$V$3178</definedName>
    <definedName name="NM_従事者_従事者80_登録番号3" localSheetId="1">Sheet1!$X$6778</definedName>
    <definedName name="NM_従事者_従事者80_登録番号3_変更前" localSheetId="1">Sheet1!$X$3178</definedName>
    <definedName name="NM_従事者_従事者80_都道府県" localSheetId="1">Sheet1!$AG$6763</definedName>
    <definedName name="NM_従事者_従事者80_都道府県_変更前" localSheetId="1">Sheet1!$AG$3163</definedName>
    <definedName name="NM_従事者_従事者80_当て字" localSheetId="1">Sheet1!$AL$6758</definedName>
    <definedName name="NM_従事者_従事者80_当て字_変更前" localSheetId="1">Sheet1!$AL$3158</definedName>
    <definedName name="NM_従事者_従事者80_番地" localSheetId="1">Sheet1!$U$6769</definedName>
    <definedName name="NM_従事者_従事者80_番地_変更前" localSheetId="1">Sheet1!$U$3169</definedName>
    <definedName name="NM_従事者_従事者80_郵便番号_右" localSheetId="1">Sheet1!$Z$6763</definedName>
    <definedName name="NM_従事者_従事者80_郵便番号_右_変更前" localSheetId="1">Sheet1!$Z$3163</definedName>
    <definedName name="NM_従事者_従事者80_郵便番号_左" localSheetId="1">Sheet1!$U$6763</definedName>
    <definedName name="NM_従事者_従事者80_郵便番号_左_変更前" localSheetId="1">Sheet1!$U$3163</definedName>
    <definedName name="NM_従事者_従事者81_カナ" localSheetId="1">Sheet1!$R$6796</definedName>
    <definedName name="NM_従事者_従事者81_カナ_変更前" localSheetId="1">Sheet1!$R$3196</definedName>
    <definedName name="NM_従事者_従事者81_建物名" localSheetId="1">Sheet1!$AG$6805</definedName>
    <definedName name="NM_従事者_従事者81_建物名_変更前" localSheetId="1">Sheet1!$AG$3205</definedName>
    <definedName name="NM_従事者_従事者81_市区町村" localSheetId="1">Sheet1!$U$6802</definedName>
    <definedName name="NM_従事者_従事者81_市区町村_変更前" localSheetId="1">Sheet1!$U$3202</definedName>
    <definedName name="NM_従事者_従事者81_氏名" localSheetId="1">Sheet1!$R$6793</definedName>
    <definedName name="NM_従事者_従事者81_氏名_変更前" localSheetId="1">Sheet1!$R$3193</definedName>
    <definedName name="NM_従事者_従事者81_資格" localSheetId="1">Sheet1!$AG$6788</definedName>
    <definedName name="NM_従事者_従事者81_資格_変更前" localSheetId="1">Sheet1!$AG$3188</definedName>
    <definedName name="NM_従事者_従事者81_字" localSheetId="1">Sheet1!$AG$6802</definedName>
    <definedName name="NM_従事者_従事者81_字_変更前" localSheetId="1">Sheet1!$AG$3202</definedName>
    <definedName name="NM_従事者_従事者81_就任年月日_月" localSheetId="1">Sheet1!$X$6791</definedName>
    <definedName name="NM_従事者_従事者81_就任年月日_月_変更前" localSheetId="1">Sheet1!$X$3191</definedName>
    <definedName name="NM_従事者_従事者81_就任年月日_元号" localSheetId="1">Sheet1!$S$6791</definedName>
    <definedName name="NM_従事者_従事者81_就任年月日_元号_変更前" localSheetId="1">Sheet1!$S$3191</definedName>
    <definedName name="NM_従事者_従事者81_就任年月日_日" localSheetId="1">Sheet1!$Z$6791</definedName>
    <definedName name="NM_従事者_従事者81_就任年月日_日_変更前" localSheetId="1">Sheet1!$Z$3191</definedName>
    <definedName name="NM_従事者_従事者81_就任年月日_年" localSheetId="1">Sheet1!$V$6791</definedName>
    <definedName name="NM_従事者_従事者81_就任年月日_年_変更前" localSheetId="1">Sheet1!$V$3191</definedName>
    <definedName name="NM_従事者_従事者81_週勤務時間_小数1" localSheetId="1">Sheet1!$U$6811</definedName>
    <definedName name="NM_従事者_従事者81_週勤務時間_小数1_変更前" localSheetId="1">Sheet1!$U$3211</definedName>
    <definedName name="NM_従事者_従事者81_週勤務時間_整数1" localSheetId="1">Sheet1!$R$6811</definedName>
    <definedName name="NM_従事者_従事者81_週勤務時間_整数1_変更前" localSheetId="1">Sheet1!$R$3211</definedName>
    <definedName name="NM_従事者_従事者81_週勤務時間_整数2" localSheetId="1">Sheet1!$S$6811</definedName>
    <definedName name="NM_従事者_従事者81_週勤務時間_整数2_変更前" localSheetId="1">Sheet1!$S$3211</definedName>
    <definedName name="NM_従事者_従事者81_従事者区分" localSheetId="1">Sheet1!$S$6788</definedName>
    <definedName name="NM_従事者_従事者81_従事者区分_変更前" localSheetId="1">Sheet1!$S$3188</definedName>
    <definedName name="NM_従事者_従事者81_従事者備考" localSheetId="1">Sheet1!$R$6820</definedName>
    <definedName name="NM_従事者_従事者81_従事者備考_変更前" localSheetId="1">Sheet1!$R$3220</definedName>
    <definedName name="NM_従事者_従事者81_生年月日_月" localSheetId="1">Sheet1!$X$6809</definedName>
    <definedName name="NM_従事者_従事者81_生年月日_月_変更前" localSheetId="1">Sheet1!$X$3209</definedName>
    <definedName name="NM_従事者_従事者81_生年月日_元号" localSheetId="1">Sheet1!$S$6809</definedName>
    <definedName name="NM_従事者_従事者81_生年月日_元号_変更前" localSheetId="1">Sheet1!$S$3209</definedName>
    <definedName name="NM_従事者_従事者81_生年月日_日" localSheetId="1">Sheet1!$Z$6809</definedName>
    <definedName name="NM_従事者_従事者81_生年月日_日_変更前" localSheetId="1">Sheet1!$Z$3209</definedName>
    <definedName name="NM_従事者_従事者81_生年月日_年" localSheetId="1">Sheet1!$V$6809</definedName>
    <definedName name="NM_従事者_従事者81_生年月日_年_変更前" localSheetId="1">Sheet1!$V$3209</definedName>
    <definedName name="NM_従事者_従事者81_退任年月日_月" localSheetId="1">Sheet1!$AL$6791</definedName>
    <definedName name="NM_従事者_従事者81_退任年月日_月_変更前" localSheetId="1">Sheet1!$AL$3191</definedName>
    <definedName name="NM_従事者_従事者81_退任年月日_元号" localSheetId="1">Sheet1!$AG$6791</definedName>
    <definedName name="NM_従事者_従事者81_退任年月日_元号_変更前" localSheetId="1">Sheet1!$AG$3191</definedName>
    <definedName name="NM_従事者_従事者81_退任年月日_日" localSheetId="1">Sheet1!$AN$6791</definedName>
    <definedName name="NM_従事者_従事者81_退任年月日_日_変更前" localSheetId="1">Sheet1!$AN$3191</definedName>
    <definedName name="NM_従事者_従事者81_退任年月日_年" localSheetId="1">Sheet1!$AJ$6791</definedName>
    <definedName name="NM_従事者_従事者81_退任年月日_年_変更前" localSheetId="1">Sheet1!$AJ$3191</definedName>
    <definedName name="NM_従事者_従事者81_登録年月日_月" localSheetId="1">Sheet1!$X$6818</definedName>
    <definedName name="NM_従事者_従事者81_登録年月日_月_変更前" localSheetId="1">Sheet1!$X$3218</definedName>
    <definedName name="NM_従事者_従事者81_登録年月日_元号" localSheetId="1">Sheet1!$S$6818</definedName>
    <definedName name="NM_従事者_従事者81_登録年月日_元号_変更前" localSheetId="1">Sheet1!$S$3218</definedName>
    <definedName name="NM_従事者_従事者81_登録年月日_日" localSheetId="1">Sheet1!$Z$6818</definedName>
    <definedName name="NM_従事者_従事者81_登録年月日_日_変更前" localSheetId="1">Sheet1!$Z$3218</definedName>
    <definedName name="NM_従事者_従事者81_登録年月日_年" localSheetId="1">Sheet1!$V$6818</definedName>
    <definedName name="NM_従事者_従事者81_登録年月日_年_変更前" localSheetId="1">Sheet1!$V$3218</definedName>
    <definedName name="NM_従事者_従事者81_登録販売者登録都道府県" localSheetId="1">Sheet1!$AK$6818</definedName>
    <definedName name="NM_従事者_従事者81_登録販売者登録都道府県_変更前" localSheetId="1">Sheet1!$AK$3218</definedName>
    <definedName name="NM_従事者_従事者81_登録番号1" localSheetId="1">Sheet1!$R$6814</definedName>
    <definedName name="NM_従事者_従事者81_登録番号1_変更前" localSheetId="1">Sheet1!$R$3214</definedName>
    <definedName name="NM_従事者_従事者81_登録番号2" localSheetId="1">Sheet1!$V$6814</definedName>
    <definedName name="NM_従事者_従事者81_登録番号2_変更前" localSheetId="1">Sheet1!$V$3214</definedName>
    <definedName name="NM_従事者_従事者81_登録番号3" localSheetId="1">Sheet1!$X$6814</definedName>
    <definedName name="NM_従事者_従事者81_登録番号3_変更前" localSheetId="1">Sheet1!$X$3214</definedName>
    <definedName name="NM_従事者_従事者81_都道府県" localSheetId="1">Sheet1!$AG$6799</definedName>
    <definedName name="NM_従事者_従事者81_都道府県_変更前" localSheetId="1">Sheet1!$AG$3199</definedName>
    <definedName name="NM_従事者_従事者81_当て字" localSheetId="1">Sheet1!$AL$6794</definedName>
    <definedName name="NM_従事者_従事者81_当て字_変更前" localSheetId="1">Sheet1!$AL$3194</definedName>
    <definedName name="NM_従事者_従事者81_番地" localSheetId="1">Sheet1!$U$6805</definedName>
    <definedName name="NM_従事者_従事者81_番地_変更前" localSheetId="1">Sheet1!$U$3205</definedName>
    <definedName name="NM_従事者_従事者81_郵便番号_右" localSheetId="1">Sheet1!$Z$6799</definedName>
    <definedName name="NM_従事者_従事者81_郵便番号_右_変更前" localSheetId="1">Sheet1!$Z$3199</definedName>
    <definedName name="NM_従事者_従事者81_郵便番号_左" localSheetId="1">Sheet1!$U$6799</definedName>
    <definedName name="NM_従事者_従事者81_郵便番号_左_変更前" localSheetId="1">Sheet1!$U$3199</definedName>
    <definedName name="NM_従事者_従事者82_カナ" localSheetId="1">Sheet1!$R$6832</definedName>
    <definedName name="NM_従事者_従事者82_カナ_変更前" localSheetId="1">Sheet1!$R$3232</definedName>
    <definedName name="NM_従事者_従事者82_建物名" localSheetId="1">Sheet1!$AG$6841</definedName>
    <definedName name="NM_従事者_従事者82_建物名_変更前" localSheetId="1">Sheet1!$AG$3241</definedName>
    <definedName name="NM_従事者_従事者82_市区町村" localSheetId="1">Sheet1!$U$6838</definedName>
    <definedName name="NM_従事者_従事者82_市区町村_変更前" localSheetId="1">Sheet1!$U$3238</definedName>
    <definedName name="NM_従事者_従事者82_氏名" localSheetId="1">Sheet1!$R$6829</definedName>
    <definedName name="NM_従事者_従事者82_氏名_変更前" localSheetId="1">Sheet1!$R$3229</definedName>
    <definedName name="NM_従事者_従事者82_資格" localSheetId="1">Sheet1!$AG$6824</definedName>
    <definedName name="NM_従事者_従事者82_資格_変更前" localSheetId="1">Sheet1!$AG$3224</definedName>
    <definedName name="NM_従事者_従事者82_字" localSheetId="1">Sheet1!$AG$6838</definedName>
    <definedName name="NM_従事者_従事者82_字_変更前" localSheetId="1">Sheet1!$AG$3238</definedName>
    <definedName name="NM_従事者_従事者82_就任年月日_月" localSheetId="1">Sheet1!$X$6827</definedName>
    <definedName name="NM_従事者_従事者82_就任年月日_月_変更前" localSheetId="1">Sheet1!$X$3227</definedName>
    <definedName name="NM_従事者_従事者82_就任年月日_元号" localSheetId="1">Sheet1!$S$6827</definedName>
    <definedName name="NM_従事者_従事者82_就任年月日_元号_変更前" localSheetId="1">Sheet1!$S$3227</definedName>
    <definedName name="NM_従事者_従事者82_就任年月日_日" localSheetId="1">Sheet1!$Z$6827</definedName>
    <definedName name="NM_従事者_従事者82_就任年月日_日_変更前" localSheetId="1">Sheet1!$Z$3227</definedName>
    <definedName name="NM_従事者_従事者82_就任年月日_年" localSheetId="1">Sheet1!$V$6827</definedName>
    <definedName name="NM_従事者_従事者82_就任年月日_年_変更前" localSheetId="1">Sheet1!$V$3227</definedName>
    <definedName name="NM_従事者_従事者82_週勤務時間_小数1" localSheetId="1">Sheet1!$U$6847</definedName>
    <definedName name="NM_従事者_従事者82_週勤務時間_小数1_変更前" localSheetId="1">Sheet1!$U$3247</definedName>
    <definedName name="NM_従事者_従事者82_週勤務時間_整数1" localSheetId="1">Sheet1!$R$6847</definedName>
    <definedName name="NM_従事者_従事者82_週勤務時間_整数1_変更前" localSheetId="1">Sheet1!$R$3247</definedName>
    <definedName name="NM_従事者_従事者82_週勤務時間_整数2" localSheetId="1">Sheet1!$S$6847</definedName>
    <definedName name="NM_従事者_従事者82_週勤務時間_整数2_変更前" localSheetId="1">Sheet1!$S$3247</definedName>
    <definedName name="NM_従事者_従事者82_従事者区分" localSheetId="1">Sheet1!$S$6824</definedName>
    <definedName name="NM_従事者_従事者82_従事者区分_変更前" localSheetId="1">Sheet1!$S$3224</definedName>
    <definedName name="NM_従事者_従事者82_従事者備考" localSheetId="1">Sheet1!$R$6856</definedName>
    <definedName name="NM_従事者_従事者82_従事者備考_変更前" localSheetId="1">Sheet1!$R$3256</definedName>
    <definedName name="NM_従事者_従事者82_生年月日_月" localSheetId="1">Sheet1!$X$6845</definedName>
    <definedName name="NM_従事者_従事者82_生年月日_月_変更前" localSheetId="1">Sheet1!$X$3245</definedName>
    <definedName name="NM_従事者_従事者82_生年月日_元号" localSheetId="1">Sheet1!$S$6845</definedName>
    <definedName name="NM_従事者_従事者82_生年月日_元号_変更前" localSheetId="1">Sheet1!$S$3245</definedName>
    <definedName name="NM_従事者_従事者82_生年月日_日" localSheetId="1">Sheet1!$Z$6845</definedName>
    <definedName name="NM_従事者_従事者82_生年月日_日_変更前" localSheetId="1">Sheet1!$Z$3245</definedName>
    <definedName name="NM_従事者_従事者82_生年月日_年" localSheetId="1">Sheet1!$V$6845</definedName>
    <definedName name="NM_従事者_従事者82_生年月日_年_変更前" localSheetId="1">Sheet1!$V$3245</definedName>
    <definedName name="NM_従事者_従事者82_退任年月日_月" localSheetId="1">Sheet1!$AL$6827</definedName>
    <definedName name="NM_従事者_従事者82_退任年月日_月_変更前" localSheetId="1">Sheet1!$AL$3227</definedName>
    <definedName name="NM_従事者_従事者82_退任年月日_元号" localSheetId="1">Sheet1!$AG$6827</definedName>
    <definedName name="NM_従事者_従事者82_退任年月日_元号_変更前" localSheetId="1">Sheet1!$AG$3227</definedName>
    <definedName name="NM_従事者_従事者82_退任年月日_日" localSheetId="1">Sheet1!$AN$6827</definedName>
    <definedName name="NM_従事者_従事者82_退任年月日_日_変更前" localSheetId="1">Sheet1!$AN$3227</definedName>
    <definedName name="NM_従事者_従事者82_退任年月日_年" localSheetId="1">Sheet1!$AJ$6827</definedName>
    <definedName name="NM_従事者_従事者82_退任年月日_年_変更前" localSheetId="1">Sheet1!$AJ$3227</definedName>
    <definedName name="NM_従事者_従事者82_登録年月日_月" localSheetId="1">Sheet1!$X$6854</definedName>
    <definedName name="NM_従事者_従事者82_登録年月日_月_変更前" localSheetId="1">Sheet1!$X$3254</definedName>
    <definedName name="NM_従事者_従事者82_登録年月日_元号" localSheetId="1">Sheet1!$S$6854</definedName>
    <definedName name="NM_従事者_従事者82_登録年月日_元号_変更前" localSheetId="1">Sheet1!$S$3254</definedName>
    <definedName name="NM_従事者_従事者82_登録年月日_日" localSheetId="1">Sheet1!$Z$6854</definedName>
    <definedName name="NM_従事者_従事者82_登録年月日_日_変更前" localSheetId="1">Sheet1!$Z$3254</definedName>
    <definedName name="NM_従事者_従事者82_登録年月日_年" localSheetId="1">Sheet1!$V$6854</definedName>
    <definedName name="NM_従事者_従事者82_登録年月日_年_変更前" localSheetId="1">Sheet1!$V$3254</definedName>
    <definedName name="NM_従事者_従事者82_登録販売者登録都道府県" localSheetId="1">Sheet1!$AK$6854</definedName>
    <definedName name="NM_従事者_従事者82_登録販売者登録都道府県_変更前" localSheetId="1">Sheet1!$AK$3254</definedName>
    <definedName name="NM_従事者_従事者82_登録番号1" localSheetId="1">Sheet1!$R$6850</definedName>
    <definedName name="NM_従事者_従事者82_登録番号1_変更前" localSheetId="1">Sheet1!$R$3250</definedName>
    <definedName name="NM_従事者_従事者82_登録番号2" localSheetId="1">Sheet1!$V$6850</definedName>
    <definedName name="NM_従事者_従事者82_登録番号2_変更前" localSheetId="1">Sheet1!$V$3250</definedName>
    <definedName name="NM_従事者_従事者82_登録番号3" localSheetId="1">Sheet1!$X$6850</definedName>
    <definedName name="NM_従事者_従事者82_登録番号3_変更前" localSheetId="1">Sheet1!$X$3250</definedName>
    <definedName name="NM_従事者_従事者82_都道府県" localSheetId="1">Sheet1!$AG$6835</definedName>
    <definedName name="NM_従事者_従事者82_都道府県_変更前" localSheetId="1">Sheet1!$AG$3235</definedName>
    <definedName name="NM_従事者_従事者82_当て字" localSheetId="1">Sheet1!$AL$6830</definedName>
    <definedName name="NM_従事者_従事者82_当て字_変更前" localSheetId="1">Sheet1!$AL$3230</definedName>
    <definedName name="NM_従事者_従事者82_番地" localSheetId="1">Sheet1!$U$6841</definedName>
    <definedName name="NM_従事者_従事者82_番地_変更前" localSheetId="1">Sheet1!$U$3241</definedName>
    <definedName name="NM_従事者_従事者82_郵便番号_右" localSheetId="1">Sheet1!$Z$6835</definedName>
    <definedName name="NM_従事者_従事者82_郵便番号_右_変更前" localSheetId="1">Sheet1!$Z$3235</definedName>
    <definedName name="NM_従事者_従事者82_郵便番号_左" localSheetId="1">Sheet1!$U$6835</definedName>
    <definedName name="NM_従事者_従事者82_郵便番号_左_変更前" localSheetId="1">Sheet1!$U$3235</definedName>
    <definedName name="NM_従事者_従事者83_カナ" localSheetId="1">Sheet1!$R$6868</definedName>
    <definedName name="NM_従事者_従事者83_カナ_変更前" localSheetId="1">Sheet1!$R$3268</definedName>
    <definedName name="NM_従事者_従事者83_建物名" localSheetId="1">Sheet1!$AG$6877</definedName>
    <definedName name="NM_従事者_従事者83_建物名_変更前" localSheetId="1">Sheet1!$AG$3277</definedName>
    <definedName name="NM_従事者_従事者83_市区町村" localSheetId="1">Sheet1!$U$6874</definedName>
    <definedName name="NM_従事者_従事者83_市区町村_変更前" localSheetId="1">Sheet1!$U$3274</definedName>
    <definedName name="NM_従事者_従事者83_氏名" localSheetId="1">Sheet1!$R$6865</definedName>
    <definedName name="NM_従事者_従事者83_氏名_変更前" localSheetId="1">Sheet1!$R$3265</definedName>
    <definedName name="NM_従事者_従事者83_資格" localSheetId="1">Sheet1!$AG$6860</definedName>
    <definedName name="NM_従事者_従事者83_資格_変更前" localSheetId="1">Sheet1!$AG$3260</definedName>
    <definedName name="NM_従事者_従事者83_字" localSheetId="1">Sheet1!$AG$6874</definedName>
    <definedName name="NM_従事者_従事者83_字_変更前" localSheetId="1">Sheet1!$AG$3274</definedName>
    <definedName name="NM_従事者_従事者83_就任年月日_月" localSheetId="1">Sheet1!$X$6863</definedName>
    <definedName name="NM_従事者_従事者83_就任年月日_月_変更前" localSheetId="1">Sheet1!$X$3263</definedName>
    <definedName name="NM_従事者_従事者83_就任年月日_元号" localSheetId="1">Sheet1!$S$6863</definedName>
    <definedName name="NM_従事者_従事者83_就任年月日_元号_変更前" localSheetId="1">Sheet1!$S$3263</definedName>
    <definedName name="NM_従事者_従事者83_就任年月日_日" localSheetId="1">Sheet1!$Z$6863</definedName>
    <definedName name="NM_従事者_従事者83_就任年月日_日_変更前" localSheetId="1">Sheet1!$Z$3263</definedName>
    <definedName name="NM_従事者_従事者83_就任年月日_年" localSheetId="1">Sheet1!$V$6863</definedName>
    <definedName name="NM_従事者_従事者83_就任年月日_年_変更前" localSheetId="1">Sheet1!$V$3263</definedName>
    <definedName name="NM_従事者_従事者83_週勤務時間_小数1" localSheetId="1">Sheet1!$U$6883</definedName>
    <definedName name="NM_従事者_従事者83_週勤務時間_小数1_変更前" localSheetId="1">Sheet1!$U$3283</definedName>
    <definedName name="NM_従事者_従事者83_週勤務時間_整数1" localSheetId="1">Sheet1!$R$6883</definedName>
    <definedName name="NM_従事者_従事者83_週勤務時間_整数1_変更前" localSheetId="1">Sheet1!$R$3283</definedName>
    <definedName name="NM_従事者_従事者83_週勤務時間_整数2" localSheetId="1">Sheet1!$S$6883</definedName>
    <definedName name="NM_従事者_従事者83_週勤務時間_整数2_変更前" localSheetId="1">Sheet1!$S$3283</definedName>
    <definedName name="NM_従事者_従事者83_従事者区分" localSheetId="1">Sheet1!$S$6860</definedName>
    <definedName name="NM_従事者_従事者83_従事者区分_変更前" localSheetId="1">Sheet1!$S$3260</definedName>
    <definedName name="NM_従事者_従事者83_従事者備考" localSheetId="1">Sheet1!$R$6892</definedName>
    <definedName name="NM_従事者_従事者83_従事者備考_変更前" localSheetId="1">Sheet1!$R$3292</definedName>
    <definedName name="NM_従事者_従事者83_生年月日_月" localSheetId="1">Sheet1!$X$6881</definedName>
    <definedName name="NM_従事者_従事者83_生年月日_月_変更前" localSheetId="1">Sheet1!$X$3281</definedName>
    <definedName name="NM_従事者_従事者83_生年月日_元号" localSheetId="1">Sheet1!$S$6881</definedName>
    <definedName name="NM_従事者_従事者83_生年月日_元号_変更前" localSheetId="1">Sheet1!$S$3281</definedName>
    <definedName name="NM_従事者_従事者83_生年月日_日" localSheetId="1">Sheet1!$Z$6881</definedName>
    <definedName name="NM_従事者_従事者83_生年月日_日_変更前" localSheetId="1">Sheet1!$Z$3281</definedName>
    <definedName name="NM_従事者_従事者83_生年月日_年" localSheetId="1">Sheet1!$V$6881</definedName>
    <definedName name="NM_従事者_従事者83_生年月日_年_変更前" localSheetId="1">Sheet1!$V$3281</definedName>
    <definedName name="NM_従事者_従事者83_退任年月日_月" localSheetId="1">Sheet1!$AL$6863</definedName>
    <definedName name="NM_従事者_従事者83_退任年月日_月_変更前" localSheetId="1">Sheet1!$AL$3263</definedName>
    <definedName name="NM_従事者_従事者83_退任年月日_元号" localSheetId="1">Sheet1!$AG$6863</definedName>
    <definedName name="NM_従事者_従事者83_退任年月日_元号_変更前" localSheetId="1">Sheet1!$AG$3263</definedName>
    <definedName name="NM_従事者_従事者83_退任年月日_日" localSheetId="1">Sheet1!$AN$6863</definedName>
    <definedName name="NM_従事者_従事者83_退任年月日_日_変更前" localSheetId="1">Sheet1!$AN$3263</definedName>
    <definedName name="NM_従事者_従事者83_退任年月日_年" localSheetId="1">Sheet1!$AJ$6863</definedName>
    <definedName name="NM_従事者_従事者83_退任年月日_年_変更前" localSheetId="1">Sheet1!$AJ$3263</definedName>
    <definedName name="NM_従事者_従事者83_登録年月日_月" localSheetId="1">Sheet1!$X$6890</definedName>
    <definedName name="NM_従事者_従事者83_登録年月日_月_変更前" localSheetId="1">Sheet1!$X$3290</definedName>
    <definedName name="NM_従事者_従事者83_登録年月日_元号" localSheetId="1">Sheet1!$S$6890</definedName>
    <definedName name="NM_従事者_従事者83_登録年月日_元号_変更前" localSheetId="1">Sheet1!$S$3290</definedName>
    <definedName name="NM_従事者_従事者83_登録年月日_日" localSheetId="1">Sheet1!$Z$6890</definedName>
    <definedName name="NM_従事者_従事者83_登録年月日_日_変更前" localSheetId="1">Sheet1!$Z$3290</definedName>
    <definedName name="NM_従事者_従事者83_登録年月日_年" localSheetId="1">Sheet1!$V$6890</definedName>
    <definedName name="NM_従事者_従事者83_登録年月日_年_変更前" localSheetId="1">Sheet1!$V$3290</definedName>
    <definedName name="NM_従事者_従事者83_登録販売者登録都道府県" localSheetId="1">Sheet1!$AK$6890</definedName>
    <definedName name="NM_従事者_従事者83_登録販売者登録都道府県_変更前" localSheetId="1">Sheet1!$AK$3290</definedName>
    <definedName name="NM_従事者_従事者83_登録番号1" localSheetId="1">Sheet1!$R$6886</definedName>
    <definedName name="NM_従事者_従事者83_登録番号1_変更前" localSheetId="1">Sheet1!$R$3286</definedName>
    <definedName name="NM_従事者_従事者83_登録番号2" localSheetId="1">Sheet1!$V$6886</definedName>
    <definedName name="NM_従事者_従事者83_登録番号2_変更前" localSheetId="1">Sheet1!$V$3286</definedName>
    <definedName name="NM_従事者_従事者83_登録番号3" localSheetId="1">Sheet1!$X$6886</definedName>
    <definedName name="NM_従事者_従事者83_登録番号3_変更前" localSheetId="1">Sheet1!$X$3286</definedName>
    <definedName name="NM_従事者_従事者83_都道府県" localSheetId="1">Sheet1!$AG$6871</definedName>
    <definedName name="NM_従事者_従事者83_都道府県_変更前" localSheetId="1">Sheet1!$AG$3271</definedName>
    <definedName name="NM_従事者_従事者83_当て字" localSheetId="1">Sheet1!$AL$6866</definedName>
    <definedName name="NM_従事者_従事者83_当て字_変更前" localSheetId="1">Sheet1!$AL$3266</definedName>
    <definedName name="NM_従事者_従事者83_番地" localSheetId="1">Sheet1!$U$6877</definedName>
    <definedName name="NM_従事者_従事者83_番地_変更前" localSheetId="1">Sheet1!$U$3277</definedName>
    <definedName name="NM_従事者_従事者83_郵便番号_右" localSheetId="1">Sheet1!$Z$6871</definedName>
    <definedName name="NM_従事者_従事者83_郵便番号_右_変更前" localSheetId="1">Sheet1!$Z$3271</definedName>
    <definedName name="NM_従事者_従事者83_郵便番号_左" localSheetId="1">Sheet1!$U$6871</definedName>
    <definedName name="NM_従事者_従事者83_郵便番号_左_変更前" localSheetId="1">Sheet1!$U$3271</definedName>
    <definedName name="NM_従事者_従事者84_カナ" localSheetId="1">Sheet1!$R$6904</definedName>
    <definedName name="NM_従事者_従事者84_カナ_変更前" localSheetId="1">Sheet1!$R$3304</definedName>
    <definedName name="NM_従事者_従事者84_建物名" localSheetId="1">Sheet1!$AG$6913</definedName>
    <definedName name="NM_従事者_従事者84_建物名_変更前" localSheetId="1">Sheet1!$AG$3313</definedName>
    <definedName name="NM_従事者_従事者84_市区町村" localSheetId="1">Sheet1!$U$6910</definedName>
    <definedName name="NM_従事者_従事者84_市区町村_変更前" localSheetId="1">Sheet1!$U$3310</definedName>
    <definedName name="NM_従事者_従事者84_氏名" localSheetId="1">Sheet1!$R$6901</definedName>
    <definedName name="NM_従事者_従事者84_氏名_変更前" localSheetId="1">Sheet1!$R$3301</definedName>
    <definedName name="NM_従事者_従事者84_資格" localSheetId="1">Sheet1!$AG$6896</definedName>
    <definedName name="NM_従事者_従事者84_資格_変更前" localSheetId="1">Sheet1!$AG$3296</definedName>
    <definedName name="NM_従事者_従事者84_字" localSheetId="1">Sheet1!$AG$6910</definedName>
    <definedName name="NM_従事者_従事者84_字_変更前" localSheetId="1">Sheet1!$AG$3310</definedName>
    <definedName name="NM_従事者_従事者84_就任年月日_月" localSheetId="1">Sheet1!$X$6899</definedName>
    <definedName name="NM_従事者_従事者84_就任年月日_月_変更前" localSheetId="1">Sheet1!$X$3299</definedName>
    <definedName name="NM_従事者_従事者84_就任年月日_元号" localSheetId="1">Sheet1!$S$6899</definedName>
    <definedName name="NM_従事者_従事者84_就任年月日_元号_変更前" localSheetId="1">Sheet1!$S$3299</definedName>
    <definedName name="NM_従事者_従事者84_就任年月日_日" localSheetId="1">Sheet1!$Z$6899</definedName>
    <definedName name="NM_従事者_従事者84_就任年月日_日_変更前" localSheetId="1">Sheet1!$Z$3299</definedName>
    <definedName name="NM_従事者_従事者84_就任年月日_年" localSheetId="1">Sheet1!$V$6899</definedName>
    <definedName name="NM_従事者_従事者84_就任年月日_年_変更前" localSheetId="1">Sheet1!$V$3299</definedName>
    <definedName name="NM_従事者_従事者84_週勤務時間_小数1" localSheetId="1">Sheet1!$U$6919</definedName>
    <definedName name="NM_従事者_従事者84_週勤務時間_小数1_変更前" localSheetId="1">Sheet1!$U$3319</definedName>
    <definedName name="NM_従事者_従事者84_週勤務時間_整数1" localSheetId="1">Sheet1!$R$6919</definedName>
    <definedName name="NM_従事者_従事者84_週勤務時間_整数1_変更前" localSheetId="1">Sheet1!$R$3319</definedName>
    <definedName name="NM_従事者_従事者84_週勤務時間_整数2" localSheetId="1">Sheet1!$S$6919</definedName>
    <definedName name="NM_従事者_従事者84_週勤務時間_整数2_変更前" localSheetId="1">Sheet1!$S$3319</definedName>
    <definedName name="NM_従事者_従事者84_従事者区分" localSheetId="1">Sheet1!$S$6896</definedName>
    <definedName name="NM_従事者_従事者84_従事者区分_変更前" localSheetId="1">Sheet1!$S$3296</definedName>
    <definedName name="NM_従事者_従事者84_従事者備考" localSheetId="1">Sheet1!$R$6928</definedName>
    <definedName name="NM_従事者_従事者84_従事者備考_変更前" localSheetId="1">Sheet1!$R$3328</definedName>
    <definedName name="NM_従事者_従事者84_生年月日_月" localSheetId="1">Sheet1!$X$6917</definedName>
    <definedName name="NM_従事者_従事者84_生年月日_月_変更前" localSheetId="1">Sheet1!$X$3317</definedName>
    <definedName name="NM_従事者_従事者84_生年月日_元号" localSheetId="1">Sheet1!$S$6917</definedName>
    <definedName name="NM_従事者_従事者84_生年月日_元号_変更前" localSheetId="1">Sheet1!$S$3317</definedName>
    <definedName name="NM_従事者_従事者84_生年月日_日" localSheetId="1">Sheet1!$Z$6917</definedName>
    <definedName name="NM_従事者_従事者84_生年月日_日_変更前" localSheetId="1">Sheet1!$Z$3317</definedName>
    <definedName name="NM_従事者_従事者84_生年月日_年" localSheetId="1">Sheet1!$V$6917</definedName>
    <definedName name="NM_従事者_従事者84_生年月日_年_変更前" localSheetId="1">Sheet1!$V$3317</definedName>
    <definedName name="NM_従事者_従事者84_退任年月日_月" localSheetId="1">Sheet1!$AL$6899</definedName>
    <definedName name="NM_従事者_従事者84_退任年月日_月_変更前" localSheetId="1">Sheet1!$AL$3299</definedName>
    <definedName name="NM_従事者_従事者84_退任年月日_元号" localSheetId="1">Sheet1!$AG$6899</definedName>
    <definedName name="NM_従事者_従事者84_退任年月日_元号_変更前" localSheetId="1">Sheet1!$AG$3299</definedName>
    <definedName name="NM_従事者_従事者84_退任年月日_日" localSheetId="1">Sheet1!$AN$6899</definedName>
    <definedName name="NM_従事者_従事者84_退任年月日_日_変更前" localSheetId="1">Sheet1!$AN$3299</definedName>
    <definedName name="NM_従事者_従事者84_退任年月日_年" localSheetId="1">Sheet1!$AJ$6899</definedName>
    <definedName name="NM_従事者_従事者84_退任年月日_年_変更前" localSheetId="1">Sheet1!$AJ$3299</definedName>
    <definedName name="NM_従事者_従事者84_登録年月日_月" localSheetId="1">Sheet1!$X$6926</definedName>
    <definedName name="NM_従事者_従事者84_登録年月日_月_変更前" localSheetId="1">Sheet1!$X$3326</definedName>
    <definedName name="NM_従事者_従事者84_登録年月日_元号" localSheetId="1">Sheet1!$S$6926</definedName>
    <definedName name="NM_従事者_従事者84_登録年月日_元号_変更前" localSheetId="1">Sheet1!$S$3326</definedName>
    <definedName name="NM_従事者_従事者84_登録年月日_日" localSheetId="1">Sheet1!$Z$6926</definedName>
    <definedName name="NM_従事者_従事者84_登録年月日_日_変更前" localSheetId="1">Sheet1!$Z$3326</definedName>
    <definedName name="NM_従事者_従事者84_登録年月日_年" localSheetId="1">Sheet1!$V$6926</definedName>
    <definedName name="NM_従事者_従事者84_登録年月日_年_変更前" localSheetId="1">Sheet1!$V$3326</definedName>
    <definedName name="NM_従事者_従事者84_登録販売者登録都道府県" localSheetId="1">Sheet1!$AK$6926</definedName>
    <definedName name="NM_従事者_従事者84_登録販売者登録都道府県_変更前" localSheetId="1">Sheet1!$AK$3326</definedName>
    <definedName name="NM_従事者_従事者84_登録番号1" localSheetId="1">Sheet1!$R$6922</definedName>
    <definedName name="NM_従事者_従事者84_登録番号1_変更前" localSheetId="1">Sheet1!$R$3322</definedName>
    <definedName name="NM_従事者_従事者84_登録番号2" localSheetId="1">Sheet1!$V$6922</definedName>
    <definedName name="NM_従事者_従事者84_登録番号2_変更前" localSheetId="1">Sheet1!$V$3322</definedName>
    <definedName name="NM_従事者_従事者84_登録番号3" localSheetId="1">Sheet1!$X$6922</definedName>
    <definedName name="NM_従事者_従事者84_登録番号3_変更前" localSheetId="1">Sheet1!$X$3322</definedName>
    <definedName name="NM_従事者_従事者84_都道府県" localSheetId="1">Sheet1!$AG$6907</definedName>
    <definedName name="NM_従事者_従事者84_都道府県_変更前" localSheetId="1">Sheet1!$AG$3307</definedName>
    <definedName name="NM_従事者_従事者84_当て字" localSheetId="1">Sheet1!$AL$6902</definedName>
    <definedName name="NM_従事者_従事者84_当て字_変更前" localSheetId="1">Sheet1!$AL$3302</definedName>
    <definedName name="NM_従事者_従事者84_番地" localSheetId="1">Sheet1!$U$6913</definedName>
    <definedName name="NM_従事者_従事者84_番地_変更前" localSheetId="1">Sheet1!$U$3313</definedName>
    <definedName name="NM_従事者_従事者84_郵便番号_右" localSheetId="1">Sheet1!$Z$6907</definedName>
    <definedName name="NM_従事者_従事者84_郵便番号_右_変更前" localSheetId="1">Sheet1!$Z$3307</definedName>
    <definedName name="NM_従事者_従事者84_郵便番号_左" localSheetId="1">Sheet1!$U$6907</definedName>
    <definedName name="NM_従事者_従事者84_郵便番号_左_変更前" localSheetId="1">Sheet1!$U$3307</definedName>
    <definedName name="NM_従事者_従事者85_カナ" localSheetId="1">Sheet1!$R$6940</definedName>
    <definedName name="NM_従事者_従事者85_カナ_変更前" localSheetId="1">Sheet1!$R$3340</definedName>
    <definedName name="NM_従事者_従事者85_建物名" localSheetId="1">Sheet1!$AG$6949</definedName>
    <definedName name="NM_従事者_従事者85_建物名_変更前" localSheetId="1">Sheet1!$AG$3349</definedName>
    <definedName name="NM_従事者_従事者85_市区町村" localSheetId="1">Sheet1!$U$6946</definedName>
    <definedName name="NM_従事者_従事者85_市区町村_変更前" localSheetId="1">Sheet1!$U$3346</definedName>
    <definedName name="NM_従事者_従事者85_氏名" localSheetId="1">Sheet1!$R$6937</definedName>
    <definedName name="NM_従事者_従事者85_氏名_変更前" localSheetId="1">Sheet1!$R$3337</definedName>
    <definedName name="NM_従事者_従事者85_資格" localSheetId="1">Sheet1!$AG$6932</definedName>
    <definedName name="NM_従事者_従事者85_資格_変更前" localSheetId="1">Sheet1!$AG$3332</definedName>
    <definedName name="NM_従事者_従事者85_字" localSheetId="1">Sheet1!$AG$6946</definedName>
    <definedName name="NM_従事者_従事者85_字_変更前" localSheetId="1">Sheet1!$AG$3346</definedName>
    <definedName name="NM_従事者_従事者85_就任年月日_月" localSheetId="1">Sheet1!$X$6935</definedName>
    <definedName name="NM_従事者_従事者85_就任年月日_月_変更前" localSheetId="1">Sheet1!$X$3335</definedName>
    <definedName name="NM_従事者_従事者85_就任年月日_元号" localSheetId="1">Sheet1!$S$6935</definedName>
    <definedName name="NM_従事者_従事者85_就任年月日_元号_変更前" localSheetId="1">Sheet1!$S$3335</definedName>
    <definedName name="NM_従事者_従事者85_就任年月日_日" localSheetId="1">Sheet1!$Z$6935</definedName>
    <definedName name="NM_従事者_従事者85_就任年月日_日_変更前" localSheetId="1">Sheet1!$Z$3335</definedName>
    <definedName name="NM_従事者_従事者85_就任年月日_年" localSheetId="1">Sheet1!$V$6935</definedName>
    <definedName name="NM_従事者_従事者85_就任年月日_年_変更前" localSheetId="1">Sheet1!$V$3335</definedName>
    <definedName name="NM_従事者_従事者85_週勤務時間_小数1" localSheetId="1">Sheet1!$U$6955</definedName>
    <definedName name="NM_従事者_従事者85_週勤務時間_小数1_変更前" localSheetId="1">Sheet1!$U$3355</definedName>
    <definedName name="NM_従事者_従事者85_週勤務時間_整数1" localSheetId="1">Sheet1!$R$6955</definedName>
    <definedName name="NM_従事者_従事者85_週勤務時間_整数1_変更前" localSheetId="1">Sheet1!$R$3355</definedName>
    <definedName name="NM_従事者_従事者85_週勤務時間_整数2" localSheetId="1">Sheet1!$S$6955</definedName>
    <definedName name="NM_従事者_従事者85_週勤務時間_整数2_変更前" localSheetId="1">Sheet1!$S$3355</definedName>
    <definedName name="NM_従事者_従事者85_従事者区分" localSheetId="1">Sheet1!$S$6932</definedName>
    <definedName name="NM_従事者_従事者85_従事者区分_変更前" localSheetId="1">Sheet1!$S$3332</definedName>
    <definedName name="NM_従事者_従事者85_従事者備考" localSheetId="1">Sheet1!$R$6964</definedName>
    <definedName name="NM_従事者_従事者85_従事者備考_変更前" localSheetId="1">Sheet1!$R$3364</definedName>
    <definedName name="NM_従事者_従事者85_生年月日_月" localSheetId="1">Sheet1!$X$6953</definedName>
    <definedName name="NM_従事者_従事者85_生年月日_月_変更前" localSheetId="1">Sheet1!$X$3353</definedName>
    <definedName name="NM_従事者_従事者85_生年月日_元号" localSheetId="1">Sheet1!$S$6953</definedName>
    <definedName name="NM_従事者_従事者85_生年月日_元号_変更前" localSheetId="1">Sheet1!$S$3353</definedName>
    <definedName name="NM_従事者_従事者85_生年月日_日" localSheetId="1">Sheet1!$Z$6953</definedName>
    <definedName name="NM_従事者_従事者85_生年月日_日_変更前" localSheetId="1">Sheet1!$Z$3353</definedName>
    <definedName name="NM_従事者_従事者85_生年月日_年" localSheetId="1">Sheet1!$V$6953</definedName>
    <definedName name="NM_従事者_従事者85_生年月日_年_変更前" localSheetId="1">Sheet1!$V$3353</definedName>
    <definedName name="NM_従事者_従事者85_退任年月日_月" localSheetId="1">Sheet1!$AL$6935</definedName>
    <definedName name="NM_従事者_従事者85_退任年月日_月_変更前" localSheetId="1">Sheet1!$AL$3335</definedName>
    <definedName name="NM_従事者_従事者85_退任年月日_元号" localSheetId="1">Sheet1!$AG$6935</definedName>
    <definedName name="NM_従事者_従事者85_退任年月日_元号_変更前" localSheetId="1">Sheet1!$AG$3335</definedName>
    <definedName name="NM_従事者_従事者85_退任年月日_日" localSheetId="1">Sheet1!$AN$6935</definedName>
    <definedName name="NM_従事者_従事者85_退任年月日_日_変更前" localSheetId="1">Sheet1!$AN$3335</definedName>
    <definedName name="NM_従事者_従事者85_退任年月日_年" localSheetId="1">Sheet1!$AJ$6935</definedName>
    <definedName name="NM_従事者_従事者85_退任年月日_年_変更前" localSheetId="1">Sheet1!$AJ$3335</definedName>
    <definedName name="NM_従事者_従事者85_登録年月日_月" localSheetId="1">Sheet1!$X$6962</definedName>
    <definedName name="NM_従事者_従事者85_登録年月日_月_変更前" localSheetId="1">Sheet1!$X$3362</definedName>
    <definedName name="NM_従事者_従事者85_登録年月日_元号" localSheetId="1">Sheet1!$S$6962</definedName>
    <definedName name="NM_従事者_従事者85_登録年月日_元号_変更前" localSheetId="1">Sheet1!$S$3362</definedName>
    <definedName name="NM_従事者_従事者85_登録年月日_日" localSheetId="1">Sheet1!$Z$6962</definedName>
    <definedName name="NM_従事者_従事者85_登録年月日_日_変更前" localSheetId="1">Sheet1!$Z$3362</definedName>
    <definedName name="NM_従事者_従事者85_登録年月日_年" localSheetId="1">Sheet1!$V$6962</definedName>
    <definedName name="NM_従事者_従事者85_登録年月日_年_変更前" localSheetId="1">Sheet1!$V$3362</definedName>
    <definedName name="NM_従事者_従事者85_登録販売者登録都道府県" localSheetId="1">Sheet1!$AK$6962</definedName>
    <definedName name="NM_従事者_従事者85_登録販売者登録都道府県_変更前" localSheetId="1">Sheet1!$AK$3362</definedName>
    <definedName name="NM_従事者_従事者85_登録番号1" localSheetId="1">Sheet1!$R$6958</definedName>
    <definedName name="NM_従事者_従事者85_登録番号1_変更前" localSheetId="1">Sheet1!$R$3358</definedName>
    <definedName name="NM_従事者_従事者85_登録番号2" localSheetId="1">Sheet1!$V$6958</definedName>
    <definedName name="NM_従事者_従事者85_登録番号2_変更前" localSheetId="1">Sheet1!$V$3358</definedName>
    <definedName name="NM_従事者_従事者85_登録番号3" localSheetId="1">Sheet1!$X$6958</definedName>
    <definedName name="NM_従事者_従事者85_登録番号3_変更前" localSheetId="1">Sheet1!$X$3358</definedName>
    <definedName name="NM_従事者_従事者85_都道府県" localSheetId="1">Sheet1!$AG$6943</definedName>
    <definedName name="NM_従事者_従事者85_都道府県_変更前" localSheetId="1">Sheet1!$AG$3343</definedName>
    <definedName name="NM_従事者_従事者85_当て字" localSheetId="1">Sheet1!$AL$6938</definedName>
    <definedName name="NM_従事者_従事者85_当て字_変更前" localSheetId="1">Sheet1!$AL$3338</definedName>
    <definedName name="NM_従事者_従事者85_番地" localSheetId="1">Sheet1!$U$6949</definedName>
    <definedName name="NM_従事者_従事者85_番地_変更前" localSheetId="1">Sheet1!$U$3349</definedName>
    <definedName name="NM_従事者_従事者85_郵便番号_右" localSheetId="1">Sheet1!$Z$6943</definedName>
    <definedName name="NM_従事者_従事者85_郵便番号_右_変更前" localSheetId="1">Sheet1!$Z$3343</definedName>
    <definedName name="NM_従事者_従事者85_郵便番号_左" localSheetId="1">Sheet1!$U$6943</definedName>
    <definedName name="NM_従事者_従事者85_郵便番号_左_変更前" localSheetId="1">Sheet1!$U$3343</definedName>
    <definedName name="NM_従事者_従事者86_カナ" localSheetId="1">Sheet1!$R$6976</definedName>
    <definedName name="NM_従事者_従事者86_カナ_変更前" localSheetId="1">Sheet1!$R$3376</definedName>
    <definedName name="NM_従事者_従事者86_建物名" localSheetId="1">Sheet1!$AG$6985</definedName>
    <definedName name="NM_従事者_従事者86_建物名_変更前" localSheetId="1">Sheet1!$AG$3385</definedName>
    <definedName name="NM_従事者_従事者86_市区町村" localSheetId="1">Sheet1!$U$6982</definedName>
    <definedName name="NM_従事者_従事者86_市区町村_変更前" localSheetId="1">Sheet1!$U$3382</definedName>
    <definedName name="NM_従事者_従事者86_氏名" localSheetId="1">Sheet1!$R$6973</definedName>
    <definedName name="NM_従事者_従事者86_氏名_変更前" localSheetId="1">Sheet1!$R$3373</definedName>
    <definedName name="NM_従事者_従事者86_資格" localSheetId="1">Sheet1!$AG$6968</definedName>
    <definedName name="NM_従事者_従事者86_資格_変更前" localSheetId="1">Sheet1!$AG$3368</definedName>
    <definedName name="NM_従事者_従事者86_字" localSheetId="1">Sheet1!$AG$6982</definedName>
    <definedName name="NM_従事者_従事者86_字_変更前" localSheetId="1">Sheet1!$AG$3382</definedName>
    <definedName name="NM_従事者_従事者86_就任年月日_月" localSheetId="1">Sheet1!$X$6971</definedName>
    <definedName name="NM_従事者_従事者86_就任年月日_月_変更前" localSheetId="1">Sheet1!$X$3371</definedName>
    <definedName name="NM_従事者_従事者86_就任年月日_元号" localSheetId="1">Sheet1!$S$6971</definedName>
    <definedName name="NM_従事者_従事者86_就任年月日_元号_変更前" localSheetId="1">Sheet1!$S$3371</definedName>
    <definedName name="NM_従事者_従事者86_就任年月日_日" localSheetId="1">Sheet1!$Z$6971</definedName>
    <definedName name="NM_従事者_従事者86_就任年月日_日_変更前" localSheetId="1">Sheet1!$Z$3371</definedName>
    <definedName name="NM_従事者_従事者86_就任年月日_年" localSheetId="1">Sheet1!$V$6971</definedName>
    <definedName name="NM_従事者_従事者86_就任年月日_年_変更前" localSheetId="1">Sheet1!$V$3371</definedName>
    <definedName name="NM_従事者_従事者86_週勤務時間_小数1" localSheetId="1">Sheet1!$U$6991</definedName>
    <definedName name="NM_従事者_従事者86_週勤務時間_小数1_変更前" localSheetId="1">Sheet1!$U$3391</definedName>
    <definedName name="NM_従事者_従事者86_週勤務時間_整数1" localSheetId="1">Sheet1!$R$6991</definedName>
    <definedName name="NM_従事者_従事者86_週勤務時間_整数1_変更前" localSheetId="1">Sheet1!$R$3391</definedName>
    <definedName name="NM_従事者_従事者86_週勤務時間_整数2" localSheetId="1">Sheet1!$S$6991</definedName>
    <definedName name="NM_従事者_従事者86_週勤務時間_整数2_変更前" localSheetId="1">Sheet1!$S$3391</definedName>
    <definedName name="NM_従事者_従事者86_従事者区分" localSheetId="1">Sheet1!$S$6968</definedName>
    <definedName name="NM_従事者_従事者86_従事者区分_変更前" localSheetId="1">Sheet1!$S$3368</definedName>
    <definedName name="NM_従事者_従事者86_従事者備考" localSheetId="1">Sheet1!$R$7000</definedName>
    <definedName name="NM_従事者_従事者86_従事者備考_変更前" localSheetId="1">Sheet1!$R$3400</definedName>
    <definedName name="NM_従事者_従事者86_生年月日_月" localSheetId="1">Sheet1!$X$6989</definedName>
    <definedName name="NM_従事者_従事者86_生年月日_月_変更前" localSheetId="1">Sheet1!$X$3389</definedName>
    <definedName name="NM_従事者_従事者86_生年月日_元号" localSheetId="1">Sheet1!$S$6989</definedName>
    <definedName name="NM_従事者_従事者86_生年月日_元号_変更前" localSheetId="1">Sheet1!$S$3389</definedName>
    <definedName name="NM_従事者_従事者86_生年月日_日" localSheetId="1">Sheet1!$Z$6989</definedName>
    <definedName name="NM_従事者_従事者86_生年月日_日_変更前" localSheetId="1">Sheet1!$Z$3389</definedName>
    <definedName name="NM_従事者_従事者86_生年月日_年" localSheetId="1">Sheet1!$V$6989</definedName>
    <definedName name="NM_従事者_従事者86_生年月日_年_変更前" localSheetId="1">Sheet1!$V$3389</definedName>
    <definedName name="NM_従事者_従事者86_退任年月日_月" localSheetId="1">Sheet1!$AL$6971</definedName>
    <definedName name="NM_従事者_従事者86_退任年月日_月_変更前" localSheetId="1">Sheet1!$AL$3371</definedName>
    <definedName name="NM_従事者_従事者86_退任年月日_元号" localSheetId="1">Sheet1!$AG$6971</definedName>
    <definedName name="NM_従事者_従事者86_退任年月日_元号_変更前" localSheetId="1">Sheet1!$AG$3371</definedName>
    <definedName name="NM_従事者_従事者86_退任年月日_日" localSheetId="1">Sheet1!$AN$6971</definedName>
    <definedName name="NM_従事者_従事者86_退任年月日_日_変更前" localSheetId="1">Sheet1!$AN$3371</definedName>
    <definedName name="NM_従事者_従事者86_退任年月日_年" localSheetId="1">Sheet1!$AJ$6971</definedName>
    <definedName name="NM_従事者_従事者86_退任年月日_年_変更前" localSheetId="1">Sheet1!$AJ$3371</definedName>
    <definedName name="NM_従事者_従事者86_登録年月日_月" localSheetId="1">Sheet1!$X$6998</definedName>
    <definedName name="NM_従事者_従事者86_登録年月日_月_変更前" localSheetId="1">Sheet1!$X$3398</definedName>
    <definedName name="NM_従事者_従事者86_登録年月日_元号" localSheetId="1">Sheet1!$S$6998</definedName>
    <definedName name="NM_従事者_従事者86_登録年月日_元号_変更前" localSheetId="1">Sheet1!$S$3398</definedName>
    <definedName name="NM_従事者_従事者86_登録年月日_日" localSheetId="1">Sheet1!$Z$6998</definedName>
    <definedName name="NM_従事者_従事者86_登録年月日_日_変更前" localSheetId="1">Sheet1!$Z$3398</definedName>
    <definedName name="NM_従事者_従事者86_登録年月日_年" localSheetId="1">Sheet1!$V$6998</definedName>
    <definedName name="NM_従事者_従事者86_登録年月日_年_変更前" localSheetId="1">Sheet1!$V$3398</definedName>
    <definedName name="NM_従事者_従事者86_登録販売者登録都道府県" localSheetId="1">Sheet1!$AK$6998</definedName>
    <definedName name="NM_従事者_従事者86_登録販売者登録都道府県_変更前" localSheetId="1">Sheet1!$AK$3398</definedName>
    <definedName name="NM_従事者_従事者86_登録番号1" localSheetId="1">Sheet1!$R$6994</definedName>
    <definedName name="NM_従事者_従事者86_登録番号1_変更前" localSheetId="1">Sheet1!$R$3394</definedName>
    <definedName name="NM_従事者_従事者86_登録番号2" localSheetId="1">Sheet1!$V$6994</definedName>
    <definedName name="NM_従事者_従事者86_登録番号2_変更前" localSheetId="1">Sheet1!$V$3394</definedName>
    <definedName name="NM_従事者_従事者86_登録番号3" localSheetId="1">Sheet1!$X$6994</definedName>
    <definedName name="NM_従事者_従事者86_登録番号3_変更前" localSheetId="1">Sheet1!$X$3394</definedName>
    <definedName name="NM_従事者_従事者86_都道府県" localSheetId="1">Sheet1!$AG$6979</definedName>
    <definedName name="NM_従事者_従事者86_都道府県_変更前" localSheetId="1">Sheet1!$AG$3379</definedName>
    <definedName name="NM_従事者_従事者86_当て字" localSheetId="1">Sheet1!$AL$6974</definedName>
    <definedName name="NM_従事者_従事者86_当て字_変更前" localSheetId="1">Sheet1!$AL$3374</definedName>
    <definedName name="NM_従事者_従事者86_番地" localSheetId="1">Sheet1!$U$6985</definedName>
    <definedName name="NM_従事者_従事者86_番地_変更前" localSheetId="1">Sheet1!$U$3385</definedName>
    <definedName name="NM_従事者_従事者86_郵便番号_右" localSheetId="1">Sheet1!$Z$6979</definedName>
    <definedName name="NM_従事者_従事者86_郵便番号_右_変更前" localSheetId="1">Sheet1!$Z$3379</definedName>
    <definedName name="NM_従事者_従事者86_郵便番号_左" localSheetId="1">Sheet1!$U$6979</definedName>
    <definedName name="NM_従事者_従事者86_郵便番号_左_変更前" localSheetId="1">Sheet1!$U$3379</definedName>
    <definedName name="NM_従事者_従事者87_カナ" localSheetId="1">Sheet1!$R$7012</definedName>
    <definedName name="NM_従事者_従事者87_カナ_変更前" localSheetId="1">Sheet1!$R$3412</definedName>
    <definedName name="NM_従事者_従事者87_建物名" localSheetId="1">Sheet1!$AG$7021</definedName>
    <definedName name="NM_従事者_従事者87_建物名_変更前" localSheetId="1">Sheet1!$AG$3421</definedName>
    <definedName name="NM_従事者_従事者87_市区町村" localSheetId="1">Sheet1!$U$7018</definedName>
    <definedName name="NM_従事者_従事者87_市区町村_変更前" localSheetId="1">Sheet1!$U$3418</definedName>
    <definedName name="NM_従事者_従事者87_氏名" localSheetId="1">Sheet1!$R$7009</definedName>
    <definedName name="NM_従事者_従事者87_氏名_変更前" localSheetId="1">Sheet1!$R$3409</definedName>
    <definedName name="NM_従事者_従事者87_資格" localSheetId="1">Sheet1!$AG$7004</definedName>
    <definedName name="NM_従事者_従事者87_資格_変更前" localSheetId="1">Sheet1!$AG$3404</definedName>
    <definedName name="NM_従事者_従事者87_字" localSheetId="1">Sheet1!$AG$7018</definedName>
    <definedName name="NM_従事者_従事者87_字_変更前" localSheetId="1">Sheet1!$AG$3418</definedName>
    <definedName name="NM_従事者_従事者87_就任年月日_月" localSheetId="1">Sheet1!$X$7007</definedName>
    <definedName name="NM_従事者_従事者87_就任年月日_月_変更前" localSheetId="1">Sheet1!$X$3407</definedName>
    <definedName name="NM_従事者_従事者87_就任年月日_元号" localSheetId="1">Sheet1!$S$7007</definedName>
    <definedName name="NM_従事者_従事者87_就任年月日_元号_変更前" localSheetId="1">Sheet1!$S$3407</definedName>
    <definedName name="NM_従事者_従事者87_就任年月日_日" localSheetId="1">Sheet1!$Z$7007</definedName>
    <definedName name="NM_従事者_従事者87_就任年月日_日_変更前" localSheetId="1">Sheet1!$Z$3407</definedName>
    <definedName name="NM_従事者_従事者87_就任年月日_年" localSheetId="1">Sheet1!$V$7007</definedName>
    <definedName name="NM_従事者_従事者87_就任年月日_年_変更前" localSheetId="1">Sheet1!$V$3407</definedName>
    <definedName name="NM_従事者_従事者87_週勤務時間_小数1" localSheetId="1">Sheet1!$U$7027</definedName>
    <definedName name="NM_従事者_従事者87_週勤務時間_小数1_変更前" localSheetId="1">Sheet1!$U$3427</definedName>
    <definedName name="NM_従事者_従事者87_週勤務時間_整数1" localSheetId="1">Sheet1!$R$7027</definedName>
    <definedName name="NM_従事者_従事者87_週勤務時間_整数1_変更前" localSheetId="1">Sheet1!$R$3427</definedName>
    <definedName name="NM_従事者_従事者87_週勤務時間_整数2" localSheetId="1">Sheet1!$S$7027</definedName>
    <definedName name="NM_従事者_従事者87_週勤務時間_整数2_変更前" localSheetId="1">Sheet1!$S$3427</definedName>
    <definedName name="NM_従事者_従事者87_従事者区分" localSheetId="1">Sheet1!$S$7004</definedName>
    <definedName name="NM_従事者_従事者87_従事者区分_変更前" localSheetId="1">Sheet1!$S$3404</definedName>
    <definedName name="NM_従事者_従事者87_従事者備考" localSheetId="1">Sheet1!$R$7036</definedName>
    <definedName name="NM_従事者_従事者87_従事者備考_変更前" localSheetId="1">Sheet1!$R$3436</definedName>
    <definedName name="NM_従事者_従事者87_生年月日_月" localSheetId="1">Sheet1!$X$7025</definedName>
    <definedName name="NM_従事者_従事者87_生年月日_月_変更前" localSheetId="1">Sheet1!$X$3425</definedName>
    <definedName name="NM_従事者_従事者87_生年月日_元号" localSheetId="1">Sheet1!$S$7025</definedName>
    <definedName name="NM_従事者_従事者87_生年月日_元号_変更前" localSheetId="1">Sheet1!$S$3425</definedName>
    <definedName name="NM_従事者_従事者87_生年月日_日" localSheetId="1">Sheet1!$Z$7025</definedName>
    <definedName name="NM_従事者_従事者87_生年月日_日_変更前" localSheetId="1">Sheet1!$Z$3425</definedName>
    <definedName name="NM_従事者_従事者87_生年月日_年" localSheetId="1">Sheet1!$V$7025</definedName>
    <definedName name="NM_従事者_従事者87_生年月日_年_変更前" localSheetId="1">Sheet1!$V$3425</definedName>
    <definedName name="NM_従事者_従事者87_退任年月日_月" localSheetId="1">Sheet1!$AL$7007</definedName>
    <definedName name="NM_従事者_従事者87_退任年月日_月_変更前" localSheetId="1">Sheet1!$AL$3407</definedName>
    <definedName name="NM_従事者_従事者87_退任年月日_元号" localSheetId="1">Sheet1!$AG$7007</definedName>
    <definedName name="NM_従事者_従事者87_退任年月日_元号_変更前" localSheetId="1">Sheet1!$AG$3407</definedName>
    <definedName name="NM_従事者_従事者87_退任年月日_日" localSheetId="1">Sheet1!$AN$7007</definedName>
    <definedName name="NM_従事者_従事者87_退任年月日_日_変更前" localSheetId="1">Sheet1!$AN$3407</definedName>
    <definedName name="NM_従事者_従事者87_退任年月日_年" localSheetId="1">Sheet1!$AJ$7007</definedName>
    <definedName name="NM_従事者_従事者87_退任年月日_年_変更前" localSheetId="1">Sheet1!$AJ$3407</definedName>
    <definedName name="NM_従事者_従事者87_登録年月日_月" localSheetId="1">Sheet1!$X$7034</definedName>
    <definedName name="NM_従事者_従事者87_登録年月日_月_変更前" localSheetId="1">Sheet1!$X$3434</definedName>
    <definedName name="NM_従事者_従事者87_登録年月日_元号" localSheetId="1">Sheet1!$S$7034</definedName>
    <definedName name="NM_従事者_従事者87_登録年月日_元号_変更前" localSheetId="1">Sheet1!$S$3434</definedName>
    <definedName name="NM_従事者_従事者87_登録年月日_日" localSheetId="1">Sheet1!$Z$7034</definedName>
    <definedName name="NM_従事者_従事者87_登録年月日_日_変更前" localSheetId="1">Sheet1!$Z$3434</definedName>
    <definedName name="NM_従事者_従事者87_登録年月日_年" localSheetId="1">Sheet1!$V$7034</definedName>
    <definedName name="NM_従事者_従事者87_登録年月日_年_変更前" localSheetId="1">Sheet1!$V$3434</definedName>
    <definedName name="NM_従事者_従事者87_登録販売者登録都道府県" localSheetId="1">Sheet1!$AK$7034</definedName>
    <definedName name="NM_従事者_従事者87_登録販売者登録都道府県_変更前" localSheetId="1">Sheet1!$AK$3434</definedName>
    <definedName name="NM_従事者_従事者87_登録番号1" localSheetId="1">Sheet1!$R$7030</definedName>
    <definedName name="NM_従事者_従事者87_登録番号1_変更前" localSheetId="1">Sheet1!$R$3430</definedName>
    <definedName name="NM_従事者_従事者87_登録番号2" localSheetId="1">Sheet1!$V$7030</definedName>
    <definedName name="NM_従事者_従事者87_登録番号2_変更前" localSheetId="1">Sheet1!$V$3430</definedName>
    <definedName name="NM_従事者_従事者87_登録番号3" localSheetId="1">Sheet1!$X$7030</definedName>
    <definedName name="NM_従事者_従事者87_登録番号3_変更前" localSheetId="1">Sheet1!$X$3430</definedName>
    <definedName name="NM_従事者_従事者87_都道府県" localSheetId="1">Sheet1!$AG$7015</definedName>
    <definedName name="NM_従事者_従事者87_都道府県_変更前" localSheetId="1">Sheet1!$AG$3415</definedName>
    <definedName name="NM_従事者_従事者87_当て字" localSheetId="1">Sheet1!$AL$7010</definedName>
    <definedName name="NM_従事者_従事者87_当て字_変更前" localSheetId="1">Sheet1!$AL$3410</definedName>
    <definedName name="NM_従事者_従事者87_番地" localSheetId="1">Sheet1!$U$7021</definedName>
    <definedName name="NM_従事者_従事者87_番地_変更前" localSheetId="1">Sheet1!$U$3421</definedName>
    <definedName name="NM_従事者_従事者87_郵便番号_右" localSheetId="1">Sheet1!$Z$7015</definedName>
    <definedName name="NM_従事者_従事者87_郵便番号_右_変更前" localSheetId="1">Sheet1!$Z$3415</definedName>
    <definedName name="NM_従事者_従事者87_郵便番号_左" localSheetId="1">Sheet1!$U$7015</definedName>
    <definedName name="NM_従事者_従事者87_郵便番号_左_変更前" localSheetId="1">Sheet1!$U$3415</definedName>
    <definedName name="NM_従事者_従事者88_カナ" localSheetId="1">Sheet1!$R$7048</definedName>
    <definedName name="NM_従事者_従事者88_カナ_変更前" localSheetId="1">Sheet1!$R$3448</definedName>
    <definedName name="NM_従事者_従事者88_建物名" localSheetId="1">Sheet1!$AG$7057</definedName>
    <definedName name="NM_従事者_従事者88_建物名_変更前" localSheetId="1">Sheet1!$AG$3457</definedName>
    <definedName name="NM_従事者_従事者88_市区町村" localSheetId="1">Sheet1!$U$7054</definedName>
    <definedName name="NM_従事者_従事者88_市区町村_変更前" localSheetId="1">Sheet1!$U$3454</definedName>
    <definedName name="NM_従事者_従事者88_氏名" localSheetId="1">Sheet1!$R$7045</definedName>
    <definedName name="NM_従事者_従事者88_氏名_変更前" localSheetId="1">Sheet1!$R$3445</definedName>
    <definedName name="NM_従事者_従事者88_資格" localSheetId="1">Sheet1!$AG$7040</definedName>
    <definedName name="NM_従事者_従事者88_資格_変更前" localSheetId="1">Sheet1!$AG$3440</definedName>
    <definedName name="NM_従事者_従事者88_字" localSheetId="1">Sheet1!$AG$7054</definedName>
    <definedName name="NM_従事者_従事者88_字_変更前" localSheetId="1">Sheet1!$AG$3454</definedName>
    <definedName name="NM_従事者_従事者88_就任年月日_月" localSheetId="1">Sheet1!$X$7043</definedName>
    <definedName name="NM_従事者_従事者88_就任年月日_月_変更前" localSheetId="1">Sheet1!$X$3443</definedName>
    <definedName name="NM_従事者_従事者88_就任年月日_元号" localSheetId="1">Sheet1!$S$7043</definedName>
    <definedName name="NM_従事者_従事者88_就任年月日_元号_変更前" localSheetId="1">Sheet1!$S$3443</definedName>
    <definedName name="NM_従事者_従事者88_就任年月日_日" localSheetId="1">Sheet1!$Z$7043</definedName>
    <definedName name="NM_従事者_従事者88_就任年月日_日_変更前" localSheetId="1">Sheet1!$Z$3443</definedName>
    <definedName name="NM_従事者_従事者88_就任年月日_年" localSheetId="1">Sheet1!$V$7043</definedName>
    <definedName name="NM_従事者_従事者88_就任年月日_年_変更前" localSheetId="1">Sheet1!$V$3443</definedName>
    <definedName name="NM_従事者_従事者88_週勤務時間_小数1" localSheetId="1">Sheet1!$U$7063</definedName>
    <definedName name="NM_従事者_従事者88_週勤務時間_小数1_変更前" localSheetId="1">Sheet1!$U$3463</definedName>
    <definedName name="NM_従事者_従事者88_週勤務時間_整数1" localSheetId="1">Sheet1!$R$7063</definedName>
    <definedName name="NM_従事者_従事者88_週勤務時間_整数1_変更前" localSheetId="1">Sheet1!$R$3463</definedName>
    <definedName name="NM_従事者_従事者88_週勤務時間_整数2" localSheetId="1">Sheet1!$S$7063</definedName>
    <definedName name="NM_従事者_従事者88_週勤務時間_整数2_変更前" localSheetId="1">Sheet1!$S$3463</definedName>
    <definedName name="NM_従事者_従事者88_従事者区分" localSheetId="1">Sheet1!$S$7040</definedName>
    <definedName name="NM_従事者_従事者88_従事者区分_変更前" localSheetId="1">Sheet1!$S$3440</definedName>
    <definedName name="NM_従事者_従事者88_従事者備考" localSheetId="1">Sheet1!$R$7072</definedName>
    <definedName name="NM_従事者_従事者88_従事者備考_変更前" localSheetId="1">Sheet1!$R$3472</definedName>
    <definedName name="NM_従事者_従事者88_生年月日_月" localSheetId="1">Sheet1!$X$7061</definedName>
    <definedName name="NM_従事者_従事者88_生年月日_月_変更前" localSheetId="1">Sheet1!$X$3461</definedName>
    <definedName name="NM_従事者_従事者88_生年月日_元号" localSheetId="1">Sheet1!$S$7061</definedName>
    <definedName name="NM_従事者_従事者88_生年月日_元号_変更前" localSheetId="1">Sheet1!$S$3461</definedName>
    <definedName name="NM_従事者_従事者88_生年月日_日" localSheetId="1">Sheet1!$Z$7061</definedName>
    <definedName name="NM_従事者_従事者88_生年月日_日_変更前" localSheetId="1">Sheet1!$Z$3461</definedName>
    <definedName name="NM_従事者_従事者88_生年月日_年" localSheetId="1">Sheet1!$V$7061</definedName>
    <definedName name="NM_従事者_従事者88_生年月日_年_変更前" localSheetId="1">Sheet1!$V$3461</definedName>
    <definedName name="NM_従事者_従事者88_退任年月日_月" localSheetId="1">Sheet1!$AL$7043</definedName>
    <definedName name="NM_従事者_従事者88_退任年月日_月_変更前" localSheetId="1">Sheet1!$AL$3443</definedName>
    <definedName name="NM_従事者_従事者88_退任年月日_元号" localSheetId="1">Sheet1!$AG$7043</definedName>
    <definedName name="NM_従事者_従事者88_退任年月日_元号_変更前" localSheetId="1">Sheet1!$AG$3443</definedName>
    <definedName name="NM_従事者_従事者88_退任年月日_日" localSheetId="1">Sheet1!$AN$7043</definedName>
    <definedName name="NM_従事者_従事者88_退任年月日_日_変更前" localSheetId="1">Sheet1!$AN$3443</definedName>
    <definedName name="NM_従事者_従事者88_退任年月日_年" localSheetId="1">Sheet1!$AJ$7043</definedName>
    <definedName name="NM_従事者_従事者88_退任年月日_年_変更前" localSheetId="1">Sheet1!$AJ$3443</definedName>
    <definedName name="NM_従事者_従事者88_登録年月日_月" localSheetId="1">Sheet1!$X$7070</definedName>
    <definedName name="NM_従事者_従事者88_登録年月日_月_変更前" localSheetId="1">Sheet1!$X$3470</definedName>
    <definedName name="NM_従事者_従事者88_登録年月日_元号" localSheetId="1">Sheet1!$S$7070</definedName>
    <definedName name="NM_従事者_従事者88_登録年月日_元号_変更前" localSheetId="1">Sheet1!$S$3470</definedName>
    <definedName name="NM_従事者_従事者88_登録年月日_日" localSheetId="1">Sheet1!$Z$7070</definedName>
    <definedName name="NM_従事者_従事者88_登録年月日_日_変更前" localSheetId="1">Sheet1!$Z$3470</definedName>
    <definedName name="NM_従事者_従事者88_登録年月日_年" localSheetId="1">Sheet1!$V$7070</definedName>
    <definedName name="NM_従事者_従事者88_登録年月日_年_変更前" localSheetId="1">Sheet1!$V$3470</definedName>
    <definedName name="NM_従事者_従事者88_登録販売者登録都道府県" localSheetId="1">Sheet1!$AK$7070</definedName>
    <definedName name="NM_従事者_従事者88_登録販売者登録都道府県_変更前" localSheetId="1">Sheet1!$AK$3470</definedName>
    <definedName name="NM_従事者_従事者88_登録番号1" localSheetId="1">Sheet1!$R$7066</definedName>
    <definedName name="NM_従事者_従事者88_登録番号1_変更前" localSheetId="1">Sheet1!$R$3466</definedName>
    <definedName name="NM_従事者_従事者88_登録番号2" localSheetId="1">Sheet1!$V$7066</definedName>
    <definedName name="NM_従事者_従事者88_登録番号2_変更前" localSheetId="1">Sheet1!$V$3466</definedName>
    <definedName name="NM_従事者_従事者88_登録番号3" localSheetId="1">Sheet1!$X$7066</definedName>
    <definedName name="NM_従事者_従事者88_登録番号3_変更前" localSheetId="1">Sheet1!$X$3466</definedName>
    <definedName name="NM_従事者_従事者88_都道府県" localSheetId="1">Sheet1!$AG$7051</definedName>
    <definedName name="NM_従事者_従事者88_都道府県_変更前" localSheetId="1">Sheet1!$AG$3451</definedName>
    <definedName name="NM_従事者_従事者88_当て字" localSheetId="1">Sheet1!$AL$7046</definedName>
    <definedName name="NM_従事者_従事者88_当て字_変更前" localSheetId="1">Sheet1!$AL$3446</definedName>
    <definedName name="NM_従事者_従事者88_番地" localSheetId="1">Sheet1!$U$7057</definedName>
    <definedName name="NM_従事者_従事者88_番地_変更前" localSheetId="1">Sheet1!$U$3457</definedName>
    <definedName name="NM_従事者_従事者88_郵便番号_右" localSheetId="1">Sheet1!$Z$7051</definedName>
    <definedName name="NM_従事者_従事者88_郵便番号_右_変更前" localSheetId="1">Sheet1!$Z$3451</definedName>
    <definedName name="NM_従事者_従事者88_郵便番号_左" localSheetId="1">Sheet1!$U$7051</definedName>
    <definedName name="NM_従事者_従事者88_郵便番号_左_変更前" localSheetId="1">Sheet1!$U$3451</definedName>
    <definedName name="NM_従事者_従事者89_カナ" localSheetId="1">Sheet1!$R$7084</definedName>
    <definedName name="NM_従事者_従事者89_カナ_変更前" localSheetId="1">Sheet1!$R$3484</definedName>
    <definedName name="NM_従事者_従事者89_建物名" localSheetId="1">Sheet1!$AG$7093</definedName>
    <definedName name="NM_従事者_従事者89_建物名_変更前" localSheetId="1">Sheet1!$AG$3493</definedName>
    <definedName name="NM_従事者_従事者89_市区町村" localSheetId="1">Sheet1!$U$7090</definedName>
    <definedName name="NM_従事者_従事者89_市区町村_変更前" localSheetId="1">Sheet1!$U$3490</definedName>
    <definedName name="NM_従事者_従事者89_氏名" localSheetId="1">Sheet1!$R$7081</definedName>
    <definedName name="NM_従事者_従事者89_氏名_変更前" localSheetId="1">Sheet1!$R$3481</definedName>
    <definedName name="NM_従事者_従事者89_資格" localSheetId="1">Sheet1!$AG$7076</definedName>
    <definedName name="NM_従事者_従事者89_資格_変更前" localSheetId="1">Sheet1!$AG$3476</definedName>
    <definedName name="NM_従事者_従事者89_字" localSheetId="1">Sheet1!$AG$7090</definedName>
    <definedName name="NM_従事者_従事者89_字_変更前" localSheetId="1">Sheet1!$AG$3490</definedName>
    <definedName name="NM_従事者_従事者89_就任年月日_月" localSheetId="1">Sheet1!$X$7079</definedName>
    <definedName name="NM_従事者_従事者89_就任年月日_月_変更前" localSheetId="1">Sheet1!$X$3479</definedName>
    <definedName name="NM_従事者_従事者89_就任年月日_元号" localSheetId="1">Sheet1!$S$7079</definedName>
    <definedName name="NM_従事者_従事者89_就任年月日_元号_変更前" localSheetId="1">Sheet1!$S$3479</definedName>
    <definedName name="NM_従事者_従事者89_就任年月日_日" localSheetId="1">Sheet1!$Z$7079</definedName>
    <definedName name="NM_従事者_従事者89_就任年月日_日_変更前" localSheetId="1">Sheet1!$Z$3479</definedName>
    <definedName name="NM_従事者_従事者89_就任年月日_年" localSheetId="1">Sheet1!$V$7079</definedName>
    <definedName name="NM_従事者_従事者89_就任年月日_年_変更前" localSheetId="1">Sheet1!$V$3479</definedName>
    <definedName name="NM_従事者_従事者89_週勤務時間_小数1" localSheetId="1">Sheet1!$U$7099</definedName>
    <definedName name="NM_従事者_従事者89_週勤務時間_小数1_変更前" localSheetId="1">Sheet1!$U$3499</definedName>
    <definedName name="NM_従事者_従事者89_週勤務時間_整数1" localSheetId="1">Sheet1!$R$7099</definedName>
    <definedName name="NM_従事者_従事者89_週勤務時間_整数1_変更前" localSheetId="1">Sheet1!$R$3499</definedName>
    <definedName name="NM_従事者_従事者89_週勤務時間_整数2" localSheetId="1">Sheet1!$S$7099</definedName>
    <definedName name="NM_従事者_従事者89_週勤務時間_整数2_変更前" localSheetId="1">Sheet1!$S$3499</definedName>
    <definedName name="NM_従事者_従事者89_従事者区分" localSheetId="1">Sheet1!$S$7076</definedName>
    <definedName name="NM_従事者_従事者89_従事者区分_変更前" localSheetId="1">Sheet1!$S$3476</definedName>
    <definedName name="NM_従事者_従事者89_従事者備考" localSheetId="1">Sheet1!$R$7108</definedName>
    <definedName name="NM_従事者_従事者89_従事者備考_変更前" localSheetId="1">Sheet1!$R$3508</definedName>
    <definedName name="NM_従事者_従事者89_生年月日_月" localSheetId="1">Sheet1!$X$7097</definedName>
    <definedName name="NM_従事者_従事者89_生年月日_月_変更前" localSheetId="1">Sheet1!$X$3497</definedName>
    <definedName name="NM_従事者_従事者89_生年月日_元号" localSheetId="1">Sheet1!$S$7097</definedName>
    <definedName name="NM_従事者_従事者89_生年月日_元号_変更前" localSheetId="1">Sheet1!$S$3497</definedName>
    <definedName name="NM_従事者_従事者89_生年月日_日" localSheetId="1">Sheet1!$Z$7097</definedName>
    <definedName name="NM_従事者_従事者89_生年月日_日_変更前" localSheetId="1">Sheet1!$Z$3497</definedName>
    <definedName name="NM_従事者_従事者89_生年月日_年" localSheetId="1">Sheet1!$V$7097</definedName>
    <definedName name="NM_従事者_従事者89_生年月日_年_変更前" localSheetId="1">Sheet1!$V$3497</definedName>
    <definedName name="NM_従事者_従事者89_退任年月日_月" localSheetId="1">Sheet1!$AL$7079</definedName>
    <definedName name="NM_従事者_従事者89_退任年月日_月_変更前" localSheetId="1">Sheet1!$AL$3479</definedName>
    <definedName name="NM_従事者_従事者89_退任年月日_元号" localSheetId="1">Sheet1!$AG$7079</definedName>
    <definedName name="NM_従事者_従事者89_退任年月日_元号_変更前" localSheetId="1">Sheet1!$AG$3479</definedName>
    <definedName name="NM_従事者_従事者89_退任年月日_日" localSheetId="1">Sheet1!$AN$7079</definedName>
    <definedName name="NM_従事者_従事者89_退任年月日_日_変更前" localSheetId="1">Sheet1!$AN$3479</definedName>
    <definedName name="NM_従事者_従事者89_退任年月日_年" localSheetId="1">Sheet1!$AJ$7079</definedName>
    <definedName name="NM_従事者_従事者89_退任年月日_年_変更前" localSheetId="1">Sheet1!$AJ$3479</definedName>
    <definedName name="NM_従事者_従事者89_登録年月日_月" localSheetId="1">Sheet1!$X$7106</definedName>
    <definedName name="NM_従事者_従事者89_登録年月日_月_変更前" localSheetId="1">Sheet1!$X$3506</definedName>
    <definedName name="NM_従事者_従事者89_登録年月日_元号" localSheetId="1">Sheet1!$S$7106</definedName>
    <definedName name="NM_従事者_従事者89_登録年月日_元号_変更前" localSheetId="1">Sheet1!$S$3506</definedName>
    <definedName name="NM_従事者_従事者89_登録年月日_日" localSheetId="1">Sheet1!$Z$7106</definedName>
    <definedName name="NM_従事者_従事者89_登録年月日_日_変更前" localSheetId="1">Sheet1!$Z$3506</definedName>
    <definedName name="NM_従事者_従事者89_登録年月日_年" localSheetId="1">Sheet1!$V$7106</definedName>
    <definedName name="NM_従事者_従事者89_登録年月日_年_変更前" localSheetId="1">Sheet1!$V$3506</definedName>
    <definedName name="NM_従事者_従事者89_登録販売者登録都道府県" localSheetId="1">Sheet1!$AK$7106</definedName>
    <definedName name="NM_従事者_従事者89_登録販売者登録都道府県_変更前" localSheetId="1">Sheet1!$AK$3506</definedName>
    <definedName name="NM_従事者_従事者89_登録番号1" localSheetId="1">Sheet1!$R$7102</definedName>
    <definedName name="NM_従事者_従事者89_登録番号1_変更前" localSheetId="1">Sheet1!$R$3502</definedName>
    <definedName name="NM_従事者_従事者89_登録番号2" localSheetId="1">Sheet1!$V$7102</definedName>
    <definedName name="NM_従事者_従事者89_登録番号2_変更前" localSheetId="1">Sheet1!$V$3502</definedName>
    <definedName name="NM_従事者_従事者89_登録番号3" localSheetId="1">Sheet1!$X$7102</definedName>
    <definedName name="NM_従事者_従事者89_登録番号3_変更前" localSheetId="1">Sheet1!$X$3502</definedName>
    <definedName name="NM_従事者_従事者89_都道府県" localSheetId="1">Sheet1!$AG$7087</definedName>
    <definedName name="NM_従事者_従事者89_都道府県_変更前" localSheetId="1">Sheet1!$AG$3487</definedName>
    <definedName name="NM_従事者_従事者89_当て字" localSheetId="1">Sheet1!$AL$7082</definedName>
    <definedName name="NM_従事者_従事者89_当て字_変更前" localSheetId="1">Sheet1!$AL$3482</definedName>
    <definedName name="NM_従事者_従事者89_番地" localSheetId="1">Sheet1!$U$7093</definedName>
    <definedName name="NM_従事者_従事者89_番地_変更前" localSheetId="1">Sheet1!$U$3493</definedName>
    <definedName name="NM_従事者_従事者89_郵便番号_右" localSheetId="1">Sheet1!$Z$7087</definedName>
    <definedName name="NM_従事者_従事者89_郵便番号_右_変更前" localSheetId="1">Sheet1!$Z$3487</definedName>
    <definedName name="NM_従事者_従事者89_郵便番号_左" localSheetId="1">Sheet1!$U$7087</definedName>
    <definedName name="NM_従事者_従事者89_郵便番号_左_変更前" localSheetId="1">Sheet1!$U$3487</definedName>
    <definedName name="NM_従事者_従事者9_カナ" localSheetId="1">Sheet1!$R$4204</definedName>
    <definedName name="NM_従事者_従事者9_カナ_変更前" localSheetId="1">Sheet1!$R$604</definedName>
    <definedName name="NM_従事者_従事者9_建物名" localSheetId="1">Sheet1!$AG$4213</definedName>
    <definedName name="NM_従事者_従事者9_建物名_変更前" localSheetId="1">Sheet1!$AG$613</definedName>
    <definedName name="NM_従事者_従事者9_市区町村" localSheetId="1">Sheet1!$U$4210</definedName>
    <definedName name="NM_従事者_従事者9_市区町村_変更前" localSheetId="1">Sheet1!$U$610</definedName>
    <definedName name="NM_従事者_従事者9_氏名" localSheetId="1">Sheet1!$R$4201</definedName>
    <definedName name="NM_従事者_従事者9_氏名_変更前" localSheetId="1">Sheet1!$R$601</definedName>
    <definedName name="NM_従事者_従事者9_資格" localSheetId="1">Sheet1!$AG$4196</definedName>
    <definedName name="NM_従事者_従事者9_資格_変更前" localSheetId="1">Sheet1!$AG$596</definedName>
    <definedName name="NM_従事者_従事者9_字" localSheetId="1">Sheet1!$AG$4210</definedName>
    <definedName name="NM_従事者_従事者9_字_変更前" localSheetId="1">Sheet1!$AG$610</definedName>
    <definedName name="NM_従事者_従事者9_就任年月日_月" localSheetId="1">Sheet1!$X$4199</definedName>
    <definedName name="NM_従事者_従事者9_就任年月日_月_変更前" localSheetId="1">Sheet1!$X$599</definedName>
    <definedName name="NM_従事者_従事者9_就任年月日_元号" localSheetId="1">Sheet1!$S$4199</definedName>
    <definedName name="NM_従事者_従事者9_就任年月日_元号_変更前" localSheetId="1">Sheet1!$S$599</definedName>
    <definedName name="NM_従事者_従事者9_就任年月日_日" localSheetId="1">Sheet1!$Z$4199</definedName>
    <definedName name="NM_従事者_従事者9_就任年月日_日_変更前" localSheetId="1">Sheet1!$Z$599</definedName>
    <definedName name="NM_従事者_従事者9_就任年月日_年" localSheetId="1">Sheet1!$V$4199</definedName>
    <definedName name="NM_従事者_従事者9_就任年月日_年_変更前" localSheetId="1">Sheet1!$V$599</definedName>
    <definedName name="NM_従事者_従事者9_週勤務時間_小数1" localSheetId="1">Sheet1!$U$4219</definedName>
    <definedName name="NM_従事者_従事者9_週勤務時間_小数1_変更前" localSheetId="1">Sheet1!$U$619</definedName>
    <definedName name="NM_従事者_従事者9_週勤務時間_整数1" localSheetId="1">Sheet1!$R$4219</definedName>
    <definedName name="NM_従事者_従事者9_週勤務時間_整数1_変更前" localSheetId="1">Sheet1!$R$619</definedName>
    <definedName name="NM_従事者_従事者9_週勤務時間_整数2" localSheetId="1">Sheet1!$S$4219</definedName>
    <definedName name="NM_従事者_従事者9_週勤務時間_整数2_変更前" localSheetId="1">Sheet1!$S$619</definedName>
    <definedName name="NM_従事者_従事者9_従事者区分" localSheetId="1">Sheet1!$S$4196</definedName>
    <definedName name="NM_従事者_従事者9_従事者区分_変更前" localSheetId="1">Sheet1!$S$596</definedName>
    <definedName name="NM_従事者_従事者9_従事者備考" localSheetId="1">Sheet1!$R$4228</definedName>
    <definedName name="NM_従事者_従事者9_従事者備考_変更前" localSheetId="1">Sheet1!$R$628</definedName>
    <definedName name="NM_従事者_従事者9_生年月日_月" localSheetId="1">Sheet1!$X$4217</definedName>
    <definedName name="NM_従事者_従事者9_生年月日_月_変更前" localSheetId="1">Sheet1!$X$617</definedName>
    <definedName name="NM_従事者_従事者9_生年月日_元号" localSheetId="1">Sheet1!$S$4217</definedName>
    <definedName name="NM_従事者_従事者9_生年月日_元号_変更前" localSheetId="1">Sheet1!$S$617</definedName>
    <definedName name="NM_従事者_従事者9_生年月日_日" localSheetId="1">Sheet1!$Z$4217</definedName>
    <definedName name="NM_従事者_従事者9_生年月日_日_変更前" localSheetId="1">Sheet1!$Z$617</definedName>
    <definedName name="NM_従事者_従事者9_生年月日_年" localSheetId="1">Sheet1!$V$4217</definedName>
    <definedName name="NM_従事者_従事者9_生年月日_年_変更前" localSheetId="1">Sheet1!$V$617</definedName>
    <definedName name="NM_従事者_従事者9_退任年月日_月" localSheetId="1">Sheet1!$AL$4199</definedName>
    <definedName name="NM_従事者_従事者9_退任年月日_月_変更前" localSheetId="1">Sheet1!$AL$599</definedName>
    <definedName name="NM_従事者_従事者9_退任年月日_元号" localSheetId="1">Sheet1!$AG$4199</definedName>
    <definedName name="NM_従事者_従事者9_退任年月日_元号_変更前" localSheetId="1">Sheet1!$AG$599</definedName>
    <definedName name="NM_従事者_従事者9_退任年月日_日" localSheetId="1">Sheet1!$AN$4199</definedName>
    <definedName name="NM_従事者_従事者9_退任年月日_日_変更前" localSheetId="1">Sheet1!$AN$599</definedName>
    <definedName name="NM_従事者_従事者9_退任年月日_年" localSheetId="1">Sheet1!$AJ$4199</definedName>
    <definedName name="NM_従事者_従事者9_退任年月日_年_変更前" localSheetId="1">Sheet1!$AJ$599</definedName>
    <definedName name="NM_従事者_従事者9_登録年月日_月" localSheetId="1">Sheet1!$X$4226</definedName>
    <definedName name="NM_従事者_従事者9_登録年月日_月_変更前" localSheetId="1">Sheet1!$X$626</definedName>
    <definedName name="NM_従事者_従事者9_登録年月日_元号" localSheetId="1">Sheet1!$S$4226</definedName>
    <definedName name="NM_従事者_従事者9_登録年月日_元号_変更前" localSheetId="1">Sheet1!$S$626</definedName>
    <definedName name="NM_従事者_従事者9_登録年月日_日" localSheetId="1">Sheet1!$Z$4226</definedName>
    <definedName name="NM_従事者_従事者9_登録年月日_日_変更前" localSheetId="1">Sheet1!$Z$626</definedName>
    <definedName name="NM_従事者_従事者9_登録年月日_年" localSheetId="1">Sheet1!$V$4226</definedName>
    <definedName name="NM_従事者_従事者9_登録年月日_年_変更前" localSheetId="1">Sheet1!$V$626</definedName>
    <definedName name="NM_従事者_従事者9_登録販売者登録都道府県" localSheetId="1">Sheet1!$AK$4226</definedName>
    <definedName name="NM_従事者_従事者9_登録販売者登録都道府県_変更前" localSheetId="1">Sheet1!$AK$626</definedName>
    <definedName name="NM_従事者_従事者9_登録番号1" localSheetId="1">Sheet1!$R$4222</definedName>
    <definedName name="NM_従事者_従事者9_登録番号1_変更前" localSheetId="1">Sheet1!$R$622</definedName>
    <definedName name="NM_従事者_従事者9_登録番号2" localSheetId="1">Sheet1!$V$4222</definedName>
    <definedName name="NM_従事者_従事者9_登録番号2_変更前" localSheetId="1">Sheet1!$V$622</definedName>
    <definedName name="NM_従事者_従事者9_登録番号3" localSheetId="1">Sheet1!$X$4222</definedName>
    <definedName name="NM_従事者_従事者9_登録番号3_変更前" localSheetId="1">Sheet1!$X$622</definedName>
    <definedName name="NM_従事者_従事者9_都道府県" localSheetId="1">Sheet1!$AG$4207</definedName>
    <definedName name="NM_従事者_従事者9_都道府県_変更前" localSheetId="1">Sheet1!$AG$607</definedName>
    <definedName name="NM_従事者_従事者9_当て字" localSheetId="1">Sheet1!$AL$4202</definedName>
    <definedName name="NM_従事者_従事者9_当て字_変更前" localSheetId="1">Sheet1!$AL$602</definedName>
    <definedName name="NM_従事者_従事者9_番地" localSheetId="1">Sheet1!$U$4213</definedName>
    <definedName name="NM_従事者_従事者9_番地_変更前" localSheetId="1">Sheet1!$U$613</definedName>
    <definedName name="NM_従事者_従事者9_郵便番号_右" localSheetId="1">Sheet1!$Z$4207</definedName>
    <definedName name="NM_従事者_従事者9_郵便番号_右_変更前" localSheetId="1">Sheet1!$Z$607</definedName>
    <definedName name="NM_従事者_従事者9_郵便番号_左" localSheetId="1">Sheet1!$U$4207</definedName>
    <definedName name="NM_従事者_従事者9_郵便番号_左_変更前" localSheetId="1">Sheet1!$U$607</definedName>
    <definedName name="NM_従事者_従事者90_カナ" localSheetId="1">Sheet1!$R$7120</definedName>
    <definedName name="NM_従事者_従事者90_カナ_変更前" localSheetId="1">Sheet1!$R$3520</definedName>
    <definedName name="NM_従事者_従事者90_建物名" localSheetId="1">Sheet1!$AG$7129</definedName>
    <definedName name="NM_従事者_従事者90_建物名_変更前" localSheetId="1">Sheet1!$AG$3529</definedName>
    <definedName name="NM_従事者_従事者90_市区町村" localSheetId="1">Sheet1!$U$7126</definedName>
    <definedName name="NM_従事者_従事者90_市区町村_変更前" localSheetId="1">Sheet1!$U$3526</definedName>
    <definedName name="NM_従事者_従事者90_氏名" localSheetId="1">Sheet1!$R$7117</definedName>
    <definedName name="NM_従事者_従事者90_氏名_変更前" localSheetId="1">Sheet1!$R$3517</definedName>
    <definedName name="NM_従事者_従事者90_資格" localSheetId="1">Sheet1!$AG$7112</definedName>
    <definedName name="NM_従事者_従事者90_資格_変更前" localSheetId="1">Sheet1!$AG$3512</definedName>
    <definedName name="NM_従事者_従事者90_字" localSheetId="1">Sheet1!$AG$7126</definedName>
    <definedName name="NM_従事者_従事者90_字_変更前" localSheetId="1">Sheet1!$AG$3526</definedName>
    <definedName name="NM_従事者_従事者90_就任年月日_月" localSheetId="1">Sheet1!$X$7115</definedName>
    <definedName name="NM_従事者_従事者90_就任年月日_月_変更前" localSheetId="1">Sheet1!$X$3515</definedName>
    <definedName name="NM_従事者_従事者90_就任年月日_元号" localSheetId="1">Sheet1!$S$7115</definedName>
    <definedName name="NM_従事者_従事者90_就任年月日_元号_変更前" localSheetId="1">Sheet1!$S$3515</definedName>
    <definedName name="NM_従事者_従事者90_就任年月日_日" localSheetId="1">Sheet1!$Z$7115</definedName>
    <definedName name="NM_従事者_従事者90_就任年月日_日_変更前" localSheetId="1">Sheet1!$Z$3515</definedName>
    <definedName name="NM_従事者_従事者90_就任年月日_年" localSheetId="1">Sheet1!$V$7115</definedName>
    <definedName name="NM_従事者_従事者90_就任年月日_年_変更前" localSheetId="1">Sheet1!$V$3515</definedName>
    <definedName name="NM_従事者_従事者90_週勤務時間_小数1" localSheetId="1">Sheet1!$U$7135</definedName>
    <definedName name="NM_従事者_従事者90_週勤務時間_小数1_変更前" localSheetId="1">Sheet1!$U$3535</definedName>
    <definedName name="NM_従事者_従事者90_週勤務時間_整数1" localSheetId="1">Sheet1!$R$7135</definedName>
    <definedName name="NM_従事者_従事者90_週勤務時間_整数1_変更前" localSheetId="1">Sheet1!$R$3535</definedName>
    <definedName name="NM_従事者_従事者90_週勤務時間_整数2" localSheetId="1">Sheet1!$S$7135</definedName>
    <definedName name="NM_従事者_従事者90_週勤務時間_整数2_変更前" localSheetId="1">Sheet1!$S$3535</definedName>
    <definedName name="NM_従事者_従事者90_従事者区分" localSheetId="1">Sheet1!$S$7112</definedName>
    <definedName name="NM_従事者_従事者90_従事者区分_変更前" localSheetId="1">Sheet1!$S$3512</definedName>
    <definedName name="NM_従事者_従事者90_従事者備考" localSheetId="1">Sheet1!$R$7144</definedName>
    <definedName name="NM_従事者_従事者90_従事者備考_変更前" localSheetId="1">Sheet1!$R$3544</definedName>
    <definedName name="NM_従事者_従事者90_生年月日_月" localSheetId="1">Sheet1!$X$7133</definedName>
    <definedName name="NM_従事者_従事者90_生年月日_月_変更前" localSheetId="1">Sheet1!$X$3533</definedName>
    <definedName name="NM_従事者_従事者90_生年月日_元号" localSheetId="1">Sheet1!$S$7133</definedName>
    <definedName name="NM_従事者_従事者90_生年月日_元号_変更前" localSheetId="1">Sheet1!$S$3533</definedName>
    <definedName name="NM_従事者_従事者90_生年月日_日" localSheetId="1">Sheet1!$Z$7133</definedName>
    <definedName name="NM_従事者_従事者90_生年月日_日_変更前" localSheetId="1">Sheet1!$Z$3533</definedName>
    <definedName name="NM_従事者_従事者90_生年月日_年" localSheetId="1">Sheet1!$V$7133</definedName>
    <definedName name="NM_従事者_従事者90_生年月日_年_変更前" localSheetId="1">Sheet1!$V$3533</definedName>
    <definedName name="NM_従事者_従事者90_退任年月日_月" localSheetId="1">Sheet1!$AL$7115</definedName>
    <definedName name="NM_従事者_従事者90_退任年月日_月_変更前" localSheetId="1">Sheet1!$AL$3515</definedName>
    <definedName name="NM_従事者_従事者90_退任年月日_元号" localSheetId="1">Sheet1!$AG$7115</definedName>
    <definedName name="NM_従事者_従事者90_退任年月日_元号_変更前" localSheetId="1">Sheet1!$AG$3515</definedName>
    <definedName name="NM_従事者_従事者90_退任年月日_日" localSheetId="1">Sheet1!$AN$7115</definedName>
    <definedName name="NM_従事者_従事者90_退任年月日_日_変更前" localSheetId="1">Sheet1!$AN$3515</definedName>
    <definedName name="NM_従事者_従事者90_退任年月日_年" localSheetId="1">Sheet1!$AJ$7115</definedName>
    <definedName name="NM_従事者_従事者90_退任年月日_年_変更前" localSheetId="1">Sheet1!$AJ$3515</definedName>
    <definedName name="NM_従事者_従事者90_登録年月日_月" localSheetId="1">Sheet1!$X$7142</definedName>
    <definedName name="NM_従事者_従事者90_登録年月日_月_変更前" localSheetId="1">Sheet1!$X$3542</definedName>
    <definedName name="NM_従事者_従事者90_登録年月日_元号" localSheetId="1">Sheet1!$S$7142</definedName>
    <definedName name="NM_従事者_従事者90_登録年月日_元号_変更前" localSheetId="1">Sheet1!$S$3542</definedName>
    <definedName name="NM_従事者_従事者90_登録年月日_日" localSheetId="1">Sheet1!$Z$7142</definedName>
    <definedName name="NM_従事者_従事者90_登録年月日_日_変更前" localSheetId="1">Sheet1!$Z$3542</definedName>
    <definedName name="NM_従事者_従事者90_登録年月日_年" localSheetId="1">Sheet1!$V$7142</definedName>
    <definedName name="NM_従事者_従事者90_登録年月日_年_変更前" localSheetId="1">Sheet1!$V$3542</definedName>
    <definedName name="NM_従事者_従事者90_登録販売者登録都道府県" localSheetId="1">Sheet1!$AK$7142</definedName>
    <definedName name="NM_従事者_従事者90_登録販売者登録都道府県_変更前" localSheetId="1">Sheet1!$AK$3542</definedName>
    <definedName name="NM_従事者_従事者90_登録番号1" localSheetId="1">Sheet1!$R$7138</definedName>
    <definedName name="NM_従事者_従事者90_登録番号1_変更前" localSheetId="1">Sheet1!$R$3538</definedName>
    <definedName name="NM_従事者_従事者90_登録番号2" localSheetId="1">Sheet1!$V$7138</definedName>
    <definedName name="NM_従事者_従事者90_登録番号2_変更前" localSheetId="1">Sheet1!$V$3538</definedName>
    <definedName name="NM_従事者_従事者90_登録番号3" localSheetId="1">Sheet1!$X$7138</definedName>
    <definedName name="NM_従事者_従事者90_登録番号3_変更前" localSheetId="1">Sheet1!$X$3538</definedName>
    <definedName name="NM_従事者_従事者90_都道府県" localSheetId="1">Sheet1!$AG$7123</definedName>
    <definedName name="NM_従事者_従事者90_都道府県_変更前" localSheetId="1">Sheet1!$AG$3523</definedName>
    <definedName name="NM_従事者_従事者90_当て字" localSheetId="1">Sheet1!$AL$7118</definedName>
    <definedName name="NM_従事者_従事者90_当て字_変更前" localSheetId="1">Sheet1!$AL$3518</definedName>
    <definedName name="NM_従事者_従事者90_番地" localSheetId="1">Sheet1!$U$7129</definedName>
    <definedName name="NM_従事者_従事者90_番地_変更前" localSheetId="1">Sheet1!$U$3529</definedName>
    <definedName name="NM_従事者_従事者90_郵便番号_右" localSheetId="1">Sheet1!$Z$7123</definedName>
    <definedName name="NM_従事者_従事者90_郵便番号_右_変更前" localSheetId="1">Sheet1!$Z$3523</definedName>
    <definedName name="NM_従事者_従事者90_郵便番号_左" localSheetId="1">Sheet1!$U$7123</definedName>
    <definedName name="NM_従事者_従事者90_郵便番号_左_変更前" localSheetId="1">Sheet1!$U$3523</definedName>
    <definedName name="NM_従事者_従事者91_カナ" localSheetId="1">Sheet1!$R$7156</definedName>
    <definedName name="NM_従事者_従事者91_カナ_変更前" localSheetId="1">Sheet1!$R$3556</definedName>
    <definedName name="NM_従事者_従事者91_建物名" localSheetId="1">Sheet1!$AG$7165</definedName>
    <definedName name="NM_従事者_従事者91_建物名_変更前" localSheetId="1">Sheet1!$AG$3565</definedName>
    <definedName name="NM_従事者_従事者91_市区町村" localSheetId="1">Sheet1!$U$7162</definedName>
    <definedName name="NM_従事者_従事者91_市区町村_変更前" localSheetId="1">Sheet1!$U$3562</definedName>
    <definedName name="NM_従事者_従事者91_氏名" localSheetId="1">Sheet1!$R$7153</definedName>
    <definedName name="NM_従事者_従事者91_氏名_変更前" localSheetId="1">Sheet1!$R$3553</definedName>
    <definedName name="NM_従事者_従事者91_資格" localSheetId="1">Sheet1!$AG$7148</definedName>
    <definedName name="NM_従事者_従事者91_資格_変更前" localSheetId="1">Sheet1!$AG$3548</definedName>
    <definedName name="NM_従事者_従事者91_字" localSheetId="1">Sheet1!$AG$7162</definedName>
    <definedName name="NM_従事者_従事者91_字_変更前" localSheetId="1">Sheet1!$AG$3562</definedName>
    <definedName name="NM_従事者_従事者91_就任年月日_月" localSheetId="1">Sheet1!$X$7151</definedName>
    <definedName name="NM_従事者_従事者91_就任年月日_月_変更前" localSheetId="1">Sheet1!$X$3551</definedName>
    <definedName name="NM_従事者_従事者91_就任年月日_元号" localSheetId="1">Sheet1!$S$7151</definedName>
    <definedName name="NM_従事者_従事者91_就任年月日_元号_変更前" localSheetId="1">Sheet1!$S$3551</definedName>
    <definedName name="NM_従事者_従事者91_就任年月日_日" localSheetId="1">Sheet1!$Z$7151</definedName>
    <definedName name="NM_従事者_従事者91_就任年月日_日_変更前" localSheetId="1">Sheet1!$Z$3551</definedName>
    <definedName name="NM_従事者_従事者91_就任年月日_年" localSheetId="1">Sheet1!$V$7151</definedName>
    <definedName name="NM_従事者_従事者91_就任年月日_年_変更前" localSheetId="1">Sheet1!$V$3551</definedName>
    <definedName name="NM_従事者_従事者91_週勤務時間_小数1" localSheetId="1">Sheet1!$U$7171</definedName>
    <definedName name="NM_従事者_従事者91_週勤務時間_小数1_変更前" localSheetId="1">Sheet1!$U$3571</definedName>
    <definedName name="NM_従事者_従事者91_週勤務時間_整数1" localSheetId="1">Sheet1!$R$7171</definedName>
    <definedName name="NM_従事者_従事者91_週勤務時間_整数1_変更前" localSheetId="1">Sheet1!$R$3571</definedName>
    <definedName name="NM_従事者_従事者91_週勤務時間_整数2" localSheetId="1">Sheet1!$S$7171</definedName>
    <definedName name="NM_従事者_従事者91_週勤務時間_整数2_変更前" localSheetId="1">Sheet1!$S$3571</definedName>
    <definedName name="NM_従事者_従事者91_従事者区分" localSheetId="1">Sheet1!$S$7148</definedName>
    <definedName name="NM_従事者_従事者91_従事者区分_変更前" localSheetId="1">Sheet1!$S$3548</definedName>
    <definedName name="NM_従事者_従事者91_従事者備考" localSheetId="1">Sheet1!$R$7180</definedName>
    <definedName name="NM_従事者_従事者91_従事者備考_変更前" localSheetId="1">Sheet1!$R$3580</definedName>
    <definedName name="NM_従事者_従事者91_生年月日_月" localSheetId="1">Sheet1!$X$7169</definedName>
    <definedName name="NM_従事者_従事者91_生年月日_月_変更前" localSheetId="1">Sheet1!$X$3569</definedName>
    <definedName name="NM_従事者_従事者91_生年月日_元号" localSheetId="1">Sheet1!$S$7169</definedName>
    <definedName name="NM_従事者_従事者91_生年月日_元号_変更前" localSheetId="1">Sheet1!$S$3569</definedName>
    <definedName name="NM_従事者_従事者91_生年月日_日" localSheetId="1">Sheet1!$Z$7169</definedName>
    <definedName name="NM_従事者_従事者91_生年月日_日_変更前" localSheetId="1">Sheet1!$Z$3569</definedName>
    <definedName name="NM_従事者_従事者91_生年月日_年" localSheetId="1">Sheet1!$V$7169</definedName>
    <definedName name="NM_従事者_従事者91_生年月日_年_変更前" localSheetId="1">Sheet1!$V$3569</definedName>
    <definedName name="NM_従事者_従事者91_退任年月日_月" localSheetId="1">Sheet1!$AL$7151</definedName>
    <definedName name="NM_従事者_従事者91_退任年月日_月_変更前" localSheetId="1">Sheet1!$AL$3551</definedName>
    <definedName name="NM_従事者_従事者91_退任年月日_元号" localSheetId="1">Sheet1!$AG$7151</definedName>
    <definedName name="NM_従事者_従事者91_退任年月日_元号_変更前" localSheetId="1">Sheet1!$AG$3551</definedName>
    <definedName name="NM_従事者_従事者91_退任年月日_日" localSheetId="1">Sheet1!$AN$7151</definedName>
    <definedName name="NM_従事者_従事者91_退任年月日_日_変更前" localSheetId="1">Sheet1!$AN$3551</definedName>
    <definedName name="NM_従事者_従事者91_退任年月日_年" localSheetId="1">Sheet1!$AJ$7151</definedName>
    <definedName name="NM_従事者_従事者91_退任年月日_年_変更前" localSheetId="1">Sheet1!$AJ$3551</definedName>
    <definedName name="NM_従事者_従事者91_登録年月日_月" localSheetId="1">Sheet1!$X$7178</definedName>
    <definedName name="NM_従事者_従事者91_登録年月日_月_変更前" localSheetId="1">Sheet1!$X$3578</definedName>
    <definedName name="NM_従事者_従事者91_登録年月日_元号" localSheetId="1">Sheet1!$S$7178</definedName>
    <definedName name="NM_従事者_従事者91_登録年月日_元号_変更前" localSheetId="1">Sheet1!$S$3578</definedName>
    <definedName name="NM_従事者_従事者91_登録年月日_日" localSheetId="1">Sheet1!$Z$7178</definedName>
    <definedName name="NM_従事者_従事者91_登録年月日_日_変更前" localSheetId="1">Sheet1!$Z$3578</definedName>
    <definedName name="NM_従事者_従事者91_登録年月日_年" localSheetId="1">Sheet1!$V$7178</definedName>
    <definedName name="NM_従事者_従事者91_登録年月日_年_変更前" localSheetId="1">Sheet1!$V$3578</definedName>
    <definedName name="NM_従事者_従事者91_登録販売者登録都道府県" localSheetId="1">Sheet1!$AK$7178</definedName>
    <definedName name="NM_従事者_従事者91_登録販売者登録都道府県_変更前" localSheetId="1">Sheet1!$AK$3578</definedName>
    <definedName name="NM_従事者_従事者91_登録番号1" localSheetId="1">Sheet1!$R$7174</definedName>
    <definedName name="NM_従事者_従事者91_登録番号1_変更前" localSheetId="1">Sheet1!$R$3574</definedName>
    <definedName name="NM_従事者_従事者91_登録番号2" localSheetId="1">Sheet1!$V$7174</definedName>
    <definedName name="NM_従事者_従事者91_登録番号2_変更前" localSheetId="1">Sheet1!$V$3574</definedName>
    <definedName name="NM_従事者_従事者91_登録番号3" localSheetId="1">Sheet1!$X$7174</definedName>
    <definedName name="NM_従事者_従事者91_登録番号3_変更前" localSheetId="1">Sheet1!$X$3574</definedName>
    <definedName name="NM_従事者_従事者91_都道府県" localSheetId="1">Sheet1!$AG$7159</definedName>
    <definedName name="NM_従事者_従事者91_都道府県_変更前" localSheetId="1">Sheet1!$AG$3559</definedName>
    <definedName name="NM_従事者_従事者91_当て字" localSheetId="1">Sheet1!$AL$7154</definedName>
    <definedName name="NM_従事者_従事者91_当て字_変更前" localSheetId="1">Sheet1!$AL$3554</definedName>
    <definedName name="NM_従事者_従事者91_番地" localSheetId="1">Sheet1!$U$7165</definedName>
    <definedName name="NM_従事者_従事者91_番地_変更前" localSheetId="1">Sheet1!$U$3565</definedName>
    <definedName name="NM_従事者_従事者91_郵便番号_右" localSheetId="1">Sheet1!$Z$7159</definedName>
    <definedName name="NM_従事者_従事者91_郵便番号_右_変更前" localSheetId="1">Sheet1!$Z$3559</definedName>
    <definedName name="NM_従事者_従事者91_郵便番号_左" localSheetId="1">Sheet1!$U$7159</definedName>
    <definedName name="NM_従事者_従事者91_郵便番号_左_変更前" localSheetId="1">Sheet1!$U$3559</definedName>
    <definedName name="NM_従事者_従事者92_カナ" localSheetId="1">Sheet1!$R$7192</definedName>
    <definedName name="NM_従事者_従事者92_カナ_変更前" localSheetId="1">Sheet1!$R$3592</definedName>
    <definedName name="NM_従事者_従事者92_建物名" localSheetId="1">Sheet1!$AG$7201</definedName>
    <definedName name="NM_従事者_従事者92_建物名_変更前" localSheetId="1">Sheet1!$AG$3601</definedName>
    <definedName name="NM_従事者_従事者92_市区町村" localSheetId="1">Sheet1!$U$7198</definedName>
    <definedName name="NM_従事者_従事者92_市区町村_変更前" localSheetId="1">Sheet1!$U$3598</definedName>
    <definedName name="NM_従事者_従事者92_氏名" localSheetId="1">Sheet1!$R$7189</definedName>
    <definedName name="NM_従事者_従事者92_氏名_変更前" localSheetId="1">Sheet1!$R$3589</definedName>
    <definedName name="NM_従事者_従事者92_資格" localSheetId="1">Sheet1!$AG$7184</definedName>
    <definedName name="NM_従事者_従事者92_資格_変更前" localSheetId="1">Sheet1!$AG$3584</definedName>
    <definedName name="NM_従事者_従事者92_字" localSheetId="1">Sheet1!$AG$7198</definedName>
    <definedName name="NM_従事者_従事者92_字_変更前" localSheetId="1">Sheet1!$AG$3598</definedName>
    <definedName name="NM_従事者_従事者92_就任年月日_月" localSheetId="1">Sheet1!$X$7187</definedName>
    <definedName name="NM_従事者_従事者92_就任年月日_月_変更前" localSheetId="1">Sheet1!$X$3587</definedName>
    <definedName name="NM_従事者_従事者92_就任年月日_元号" localSheetId="1">Sheet1!$S$7187</definedName>
    <definedName name="NM_従事者_従事者92_就任年月日_元号_変更前" localSheetId="1">Sheet1!$S$3587</definedName>
    <definedName name="NM_従事者_従事者92_就任年月日_日" localSheetId="1">Sheet1!$Z$7187</definedName>
    <definedName name="NM_従事者_従事者92_就任年月日_日_変更前" localSheetId="1">Sheet1!$Z$3587</definedName>
    <definedName name="NM_従事者_従事者92_就任年月日_年" localSheetId="1">Sheet1!$V$7187</definedName>
    <definedName name="NM_従事者_従事者92_就任年月日_年_変更前" localSheetId="1">Sheet1!$V$3587</definedName>
    <definedName name="NM_従事者_従事者92_週勤務時間_小数1" localSheetId="1">Sheet1!$U$7207</definedName>
    <definedName name="NM_従事者_従事者92_週勤務時間_小数1_変更前" localSheetId="1">Sheet1!$U$3607</definedName>
    <definedName name="NM_従事者_従事者92_週勤務時間_整数1" localSheetId="1">Sheet1!$R$7207</definedName>
    <definedName name="NM_従事者_従事者92_週勤務時間_整数1_変更前" localSheetId="1">Sheet1!$R$3607</definedName>
    <definedName name="NM_従事者_従事者92_週勤務時間_整数2" localSheetId="1">Sheet1!$S$7207</definedName>
    <definedName name="NM_従事者_従事者92_週勤務時間_整数2_変更前" localSheetId="1">Sheet1!$S$3607</definedName>
    <definedName name="NM_従事者_従事者92_従事者区分" localSheetId="1">Sheet1!$S$7184</definedName>
    <definedName name="NM_従事者_従事者92_従事者区分_変更前" localSheetId="1">Sheet1!$S$3584</definedName>
    <definedName name="NM_従事者_従事者92_従事者備考" localSheetId="1">Sheet1!$R$7216</definedName>
    <definedName name="NM_従事者_従事者92_従事者備考_変更前" localSheetId="1">Sheet1!$R$3616</definedName>
    <definedName name="NM_従事者_従事者92_生年月日_月" localSheetId="1">Sheet1!$X$7205</definedName>
    <definedName name="NM_従事者_従事者92_生年月日_月_変更前" localSheetId="1">Sheet1!$X$3605</definedName>
    <definedName name="NM_従事者_従事者92_生年月日_元号" localSheetId="1">Sheet1!$S$7205</definedName>
    <definedName name="NM_従事者_従事者92_生年月日_元号_変更前" localSheetId="1">Sheet1!$S$3605</definedName>
    <definedName name="NM_従事者_従事者92_生年月日_日" localSheetId="1">Sheet1!$Z$7205</definedName>
    <definedName name="NM_従事者_従事者92_生年月日_日_変更前" localSheetId="1">Sheet1!$Z$3605</definedName>
    <definedName name="NM_従事者_従事者92_生年月日_年" localSheetId="1">Sheet1!$V$7205</definedName>
    <definedName name="NM_従事者_従事者92_生年月日_年_変更前" localSheetId="1">Sheet1!$V$3605</definedName>
    <definedName name="NM_従事者_従事者92_退任年月日_月" localSheetId="1">Sheet1!$AL$7187</definedName>
    <definedName name="NM_従事者_従事者92_退任年月日_月_変更前" localSheetId="1">Sheet1!$AL$3587</definedName>
    <definedName name="NM_従事者_従事者92_退任年月日_元号" localSheetId="1">Sheet1!$AG$7187</definedName>
    <definedName name="NM_従事者_従事者92_退任年月日_元号_変更前" localSheetId="1">Sheet1!$AG$3587</definedName>
    <definedName name="NM_従事者_従事者92_退任年月日_日" localSheetId="1">Sheet1!$AN$7187</definedName>
    <definedName name="NM_従事者_従事者92_退任年月日_日_変更前" localSheetId="1">Sheet1!$AN$3587</definedName>
    <definedName name="NM_従事者_従事者92_退任年月日_年" localSheetId="1">Sheet1!$AJ$7187</definedName>
    <definedName name="NM_従事者_従事者92_退任年月日_年_変更前" localSheetId="1">Sheet1!$AJ$3587</definedName>
    <definedName name="NM_従事者_従事者92_登録年月日_月" localSheetId="1">Sheet1!$X$7214</definedName>
    <definedName name="NM_従事者_従事者92_登録年月日_月_変更前" localSheetId="1">Sheet1!$X$3614</definedName>
    <definedName name="NM_従事者_従事者92_登録年月日_元号" localSheetId="1">Sheet1!$S$7214</definedName>
    <definedName name="NM_従事者_従事者92_登録年月日_元号_変更前" localSheetId="1">Sheet1!$S$3614</definedName>
    <definedName name="NM_従事者_従事者92_登録年月日_日" localSheetId="1">Sheet1!$Z$7214</definedName>
    <definedName name="NM_従事者_従事者92_登録年月日_日_変更前" localSheetId="1">Sheet1!$Z$3614</definedName>
    <definedName name="NM_従事者_従事者92_登録年月日_年" localSheetId="1">Sheet1!$V$7214</definedName>
    <definedName name="NM_従事者_従事者92_登録年月日_年_変更前" localSheetId="1">Sheet1!$V$3614</definedName>
    <definedName name="NM_従事者_従事者92_登録販売者登録都道府県" localSheetId="1">Sheet1!$AK$7214</definedName>
    <definedName name="NM_従事者_従事者92_登録販売者登録都道府県_変更前" localSheetId="1">Sheet1!$AK$3614</definedName>
    <definedName name="NM_従事者_従事者92_登録番号1" localSheetId="1">Sheet1!$R$7210</definedName>
    <definedName name="NM_従事者_従事者92_登録番号1_変更前" localSheetId="1">Sheet1!$R$3610</definedName>
    <definedName name="NM_従事者_従事者92_登録番号2" localSheetId="1">Sheet1!$V$7210</definedName>
    <definedName name="NM_従事者_従事者92_登録番号2_変更前" localSheetId="1">Sheet1!$V$3610</definedName>
    <definedName name="NM_従事者_従事者92_登録番号3" localSheetId="1">Sheet1!$X$7210</definedName>
    <definedName name="NM_従事者_従事者92_登録番号3_変更前" localSheetId="1">Sheet1!$X$3610</definedName>
    <definedName name="NM_従事者_従事者92_都道府県" localSheetId="1">Sheet1!$AG$7195</definedName>
    <definedName name="NM_従事者_従事者92_都道府県_変更前" localSheetId="1">Sheet1!$AG$3595</definedName>
    <definedName name="NM_従事者_従事者92_当て字" localSheetId="1">Sheet1!$AL$7190</definedName>
    <definedName name="NM_従事者_従事者92_当て字_変更前" localSheetId="1">Sheet1!$AL$3590</definedName>
    <definedName name="NM_従事者_従事者92_番地" localSheetId="1">Sheet1!$U$7201</definedName>
    <definedName name="NM_従事者_従事者92_番地_変更前" localSheetId="1">Sheet1!$U$3601</definedName>
    <definedName name="NM_従事者_従事者92_郵便番号_右" localSheetId="1">Sheet1!$Z$7195</definedName>
    <definedName name="NM_従事者_従事者92_郵便番号_右_変更前" localSheetId="1">Sheet1!$Z$3595</definedName>
    <definedName name="NM_従事者_従事者92_郵便番号_左" localSheetId="1">Sheet1!$U$7195</definedName>
    <definedName name="NM_従事者_従事者92_郵便番号_左_変更前" localSheetId="1">Sheet1!$U$3595</definedName>
    <definedName name="NM_従事者_従事者93_カナ" localSheetId="1">Sheet1!$R$7228</definedName>
    <definedName name="NM_従事者_従事者93_カナ_変更前" localSheetId="1">Sheet1!$R$3628</definedName>
    <definedName name="NM_従事者_従事者93_建物名" localSheetId="1">Sheet1!$AG$7237</definedName>
    <definedName name="NM_従事者_従事者93_建物名_変更前" localSheetId="1">Sheet1!$AG$3637</definedName>
    <definedName name="NM_従事者_従事者93_市区町村" localSheetId="1">Sheet1!$U$7234</definedName>
    <definedName name="NM_従事者_従事者93_市区町村_変更前" localSheetId="1">Sheet1!$U$3634</definedName>
    <definedName name="NM_従事者_従事者93_氏名" localSheetId="1">Sheet1!$R$7225</definedName>
    <definedName name="NM_従事者_従事者93_氏名_変更前" localSheetId="1">Sheet1!$R$3625</definedName>
    <definedName name="NM_従事者_従事者93_資格" localSheetId="1">Sheet1!$AG$7220</definedName>
    <definedName name="NM_従事者_従事者93_資格_変更前" localSheetId="1">Sheet1!$AG$3620</definedName>
    <definedName name="NM_従事者_従事者93_字" localSheetId="1">Sheet1!$AG$7234</definedName>
    <definedName name="NM_従事者_従事者93_字_変更前" localSheetId="1">Sheet1!$AG$3634</definedName>
    <definedName name="NM_従事者_従事者93_就任年月日_月" localSheetId="1">Sheet1!$X$7223</definedName>
    <definedName name="NM_従事者_従事者93_就任年月日_月_変更前" localSheetId="1">Sheet1!$X$3623</definedName>
    <definedName name="NM_従事者_従事者93_就任年月日_元号" localSheetId="1">Sheet1!$S$7223</definedName>
    <definedName name="NM_従事者_従事者93_就任年月日_元号_変更前" localSheetId="1">Sheet1!$S$3623</definedName>
    <definedName name="NM_従事者_従事者93_就任年月日_日" localSheetId="1">Sheet1!$Z$7223</definedName>
    <definedName name="NM_従事者_従事者93_就任年月日_日_変更前" localSheetId="1">Sheet1!$Z$3623</definedName>
    <definedName name="NM_従事者_従事者93_就任年月日_年" localSheetId="1">Sheet1!$V$7223</definedName>
    <definedName name="NM_従事者_従事者93_就任年月日_年_変更前" localSheetId="1">Sheet1!$V$3623</definedName>
    <definedName name="NM_従事者_従事者93_週勤務時間_小数1" localSheetId="1">Sheet1!$U$7243</definedName>
    <definedName name="NM_従事者_従事者93_週勤務時間_小数1_変更前" localSheetId="1">Sheet1!$U$3643</definedName>
    <definedName name="NM_従事者_従事者93_週勤務時間_整数1" localSheetId="1">Sheet1!$R$7243</definedName>
    <definedName name="NM_従事者_従事者93_週勤務時間_整数1_変更前" localSheetId="1">Sheet1!$R$3643</definedName>
    <definedName name="NM_従事者_従事者93_週勤務時間_整数2" localSheetId="1">Sheet1!$S$7243</definedName>
    <definedName name="NM_従事者_従事者93_週勤務時間_整数2_変更前" localSheetId="1">Sheet1!$S$3643</definedName>
    <definedName name="NM_従事者_従事者93_従事者区分" localSheetId="1">Sheet1!$S$7220</definedName>
    <definedName name="NM_従事者_従事者93_従事者区分_変更前" localSheetId="1">Sheet1!$S$3620</definedName>
    <definedName name="NM_従事者_従事者93_従事者備考" localSheetId="1">Sheet1!$R$7252</definedName>
    <definedName name="NM_従事者_従事者93_従事者備考_変更前" localSheetId="1">Sheet1!$R$3652</definedName>
    <definedName name="NM_従事者_従事者93_生年月日_月" localSheetId="1">Sheet1!$X$7241</definedName>
    <definedName name="NM_従事者_従事者93_生年月日_月_変更前" localSheetId="1">Sheet1!$X$3641</definedName>
    <definedName name="NM_従事者_従事者93_生年月日_元号" localSheetId="1">Sheet1!$S$7241</definedName>
    <definedName name="NM_従事者_従事者93_生年月日_元号_変更前" localSheetId="1">Sheet1!$S$3641</definedName>
    <definedName name="NM_従事者_従事者93_生年月日_日" localSheetId="1">Sheet1!$Z$7241</definedName>
    <definedName name="NM_従事者_従事者93_生年月日_日_変更前" localSheetId="1">Sheet1!$Z$3641</definedName>
    <definedName name="NM_従事者_従事者93_生年月日_年" localSheetId="1">Sheet1!$V$7241</definedName>
    <definedName name="NM_従事者_従事者93_生年月日_年_変更前" localSheetId="1">Sheet1!$V$3641</definedName>
    <definedName name="NM_従事者_従事者93_退任年月日_月" localSheetId="1">Sheet1!$AL$7223</definedName>
    <definedName name="NM_従事者_従事者93_退任年月日_月_変更前" localSheetId="1">Sheet1!$AL$3623</definedName>
    <definedName name="NM_従事者_従事者93_退任年月日_元号" localSheetId="1">Sheet1!$AG$7223</definedName>
    <definedName name="NM_従事者_従事者93_退任年月日_元号_変更前" localSheetId="1">Sheet1!$AG$3623</definedName>
    <definedName name="NM_従事者_従事者93_退任年月日_日" localSheetId="1">Sheet1!$AN$7223</definedName>
    <definedName name="NM_従事者_従事者93_退任年月日_日_変更前" localSheetId="1">Sheet1!$AN$3623</definedName>
    <definedName name="NM_従事者_従事者93_退任年月日_年" localSheetId="1">Sheet1!$AJ$7223</definedName>
    <definedName name="NM_従事者_従事者93_退任年月日_年_変更前" localSheetId="1">Sheet1!$AJ$3623</definedName>
    <definedName name="NM_従事者_従事者93_登録年月日_月" localSheetId="1">Sheet1!$X$7250</definedName>
    <definedName name="NM_従事者_従事者93_登録年月日_月_変更前" localSheetId="1">Sheet1!$X$3650</definedName>
    <definedName name="NM_従事者_従事者93_登録年月日_元号" localSheetId="1">Sheet1!$S$7250</definedName>
    <definedName name="NM_従事者_従事者93_登録年月日_元号_変更前" localSheetId="1">Sheet1!$S$3650</definedName>
    <definedName name="NM_従事者_従事者93_登録年月日_日" localSheetId="1">Sheet1!$Z$7250</definedName>
    <definedName name="NM_従事者_従事者93_登録年月日_日_変更前" localSheetId="1">Sheet1!$Z$3650</definedName>
    <definedName name="NM_従事者_従事者93_登録年月日_年" localSheetId="1">Sheet1!$V$7250</definedName>
    <definedName name="NM_従事者_従事者93_登録年月日_年_変更前" localSheetId="1">Sheet1!$V$3650</definedName>
    <definedName name="NM_従事者_従事者93_登録販売者登録都道府県" localSheetId="1">Sheet1!$AK$7250</definedName>
    <definedName name="NM_従事者_従事者93_登録販売者登録都道府県_変更前" localSheetId="1">Sheet1!$AK$3650</definedName>
    <definedName name="NM_従事者_従事者93_登録番号1" localSheetId="1">Sheet1!$R$7246</definedName>
    <definedName name="NM_従事者_従事者93_登録番号1_変更前" localSheetId="1">Sheet1!$R$3646</definedName>
    <definedName name="NM_従事者_従事者93_登録番号2" localSheetId="1">Sheet1!$V$7246</definedName>
    <definedName name="NM_従事者_従事者93_登録番号2_変更前" localSheetId="1">Sheet1!$V$3646</definedName>
    <definedName name="NM_従事者_従事者93_登録番号3" localSheetId="1">Sheet1!$X$7246</definedName>
    <definedName name="NM_従事者_従事者93_登録番号3_変更前" localSheetId="1">Sheet1!$X$3646</definedName>
    <definedName name="NM_従事者_従事者93_都道府県" localSheetId="1">Sheet1!$AG$7231</definedName>
    <definedName name="NM_従事者_従事者93_都道府県_変更前" localSheetId="1">Sheet1!$AG$3631</definedName>
    <definedName name="NM_従事者_従事者93_当て字" localSheetId="1">Sheet1!$AL$7226</definedName>
    <definedName name="NM_従事者_従事者93_当て字_変更前" localSheetId="1">Sheet1!$AL$3626</definedName>
    <definedName name="NM_従事者_従事者93_番地" localSheetId="1">Sheet1!$U$7237</definedName>
    <definedName name="NM_従事者_従事者93_番地_変更前" localSheetId="1">Sheet1!$U$3637</definedName>
    <definedName name="NM_従事者_従事者93_郵便番号_右" localSheetId="1">Sheet1!$Z$7231</definedName>
    <definedName name="NM_従事者_従事者93_郵便番号_右_変更前" localSheetId="1">Sheet1!$Z$3631</definedName>
    <definedName name="NM_従事者_従事者93_郵便番号_左" localSheetId="1">Sheet1!$U$7231</definedName>
    <definedName name="NM_従事者_従事者93_郵便番号_左_変更前" localSheetId="1">Sheet1!$U$3631</definedName>
    <definedName name="NM_従事者_従事者94_カナ" localSheetId="1">Sheet1!$R$7264</definedName>
    <definedName name="NM_従事者_従事者94_カナ_変更前" localSheetId="1">Sheet1!$R$3664</definedName>
    <definedName name="NM_従事者_従事者94_建物名" localSheetId="1">Sheet1!$AG$7273</definedName>
    <definedName name="NM_従事者_従事者94_建物名_変更前" localSheetId="1">Sheet1!$AG$3673</definedName>
    <definedName name="NM_従事者_従事者94_市区町村" localSheetId="1">Sheet1!$U$7270</definedName>
    <definedName name="NM_従事者_従事者94_市区町村_変更前" localSheetId="1">Sheet1!$U$3670</definedName>
    <definedName name="NM_従事者_従事者94_氏名" localSheetId="1">Sheet1!$R$7261</definedName>
    <definedName name="NM_従事者_従事者94_氏名_変更前" localSheetId="1">Sheet1!$R$3661</definedName>
    <definedName name="NM_従事者_従事者94_資格" localSheetId="1">Sheet1!$AG$7256</definedName>
    <definedName name="NM_従事者_従事者94_資格_変更前" localSheetId="1">Sheet1!$AG$3656</definedName>
    <definedName name="NM_従事者_従事者94_字" localSheetId="1">Sheet1!$AG$7270</definedName>
    <definedName name="NM_従事者_従事者94_字_変更前" localSheetId="1">Sheet1!$AG$3670</definedName>
    <definedName name="NM_従事者_従事者94_就任年月日_月" localSheetId="1">Sheet1!$X$7259</definedName>
    <definedName name="NM_従事者_従事者94_就任年月日_月_変更前" localSheetId="1">Sheet1!$X$3659</definedName>
    <definedName name="NM_従事者_従事者94_就任年月日_元号" localSheetId="1">Sheet1!$S$7259</definedName>
    <definedName name="NM_従事者_従事者94_就任年月日_元号_変更前" localSheetId="1">Sheet1!$S$3659</definedName>
    <definedName name="NM_従事者_従事者94_就任年月日_日" localSheetId="1">Sheet1!$Z$7259</definedName>
    <definedName name="NM_従事者_従事者94_就任年月日_日_変更前" localSheetId="1">Sheet1!$Z$3659</definedName>
    <definedName name="NM_従事者_従事者94_就任年月日_年" localSheetId="1">Sheet1!$V$7259</definedName>
    <definedName name="NM_従事者_従事者94_就任年月日_年_変更前" localSheetId="1">Sheet1!$V$3659</definedName>
    <definedName name="NM_従事者_従事者94_週勤務時間_小数1" localSheetId="1">Sheet1!$U$7279</definedName>
    <definedName name="NM_従事者_従事者94_週勤務時間_小数1_変更前" localSheetId="1">Sheet1!$U$3679</definedName>
    <definedName name="NM_従事者_従事者94_週勤務時間_整数1" localSheetId="1">Sheet1!$R$7279</definedName>
    <definedName name="NM_従事者_従事者94_週勤務時間_整数1_変更前" localSheetId="1">Sheet1!$R$3679</definedName>
    <definedName name="NM_従事者_従事者94_週勤務時間_整数2" localSheetId="1">Sheet1!$S$7279</definedName>
    <definedName name="NM_従事者_従事者94_週勤務時間_整数2_変更前" localSheetId="1">Sheet1!$S$3679</definedName>
    <definedName name="NM_従事者_従事者94_従事者区分" localSheetId="1">Sheet1!$S$7256</definedName>
    <definedName name="NM_従事者_従事者94_従事者区分_変更前" localSheetId="1">Sheet1!$S$3656</definedName>
    <definedName name="NM_従事者_従事者94_従事者備考" localSheetId="1">Sheet1!$R$7288</definedName>
    <definedName name="NM_従事者_従事者94_従事者備考_変更前" localSheetId="1">Sheet1!$R$3688</definedName>
    <definedName name="NM_従事者_従事者94_生年月日_月" localSheetId="1">Sheet1!$X$7277</definedName>
    <definedName name="NM_従事者_従事者94_生年月日_月_変更前" localSheetId="1">Sheet1!$X$3677</definedName>
    <definedName name="NM_従事者_従事者94_生年月日_元号" localSheetId="1">Sheet1!$S$7277</definedName>
    <definedName name="NM_従事者_従事者94_生年月日_元号_変更前" localSheetId="1">Sheet1!$S$3677</definedName>
    <definedName name="NM_従事者_従事者94_生年月日_日" localSheetId="1">Sheet1!$Z$7277</definedName>
    <definedName name="NM_従事者_従事者94_生年月日_日_変更前" localSheetId="1">Sheet1!$Z$3677</definedName>
    <definedName name="NM_従事者_従事者94_生年月日_年" localSheetId="1">Sheet1!$V$7277</definedName>
    <definedName name="NM_従事者_従事者94_生年月日_年_変更前" localSheetId="1">Sheet1!$V$3677</definedName>
    <definedName name="NM_従事者_従事者94_退任年月日_月" localSheetId="1">Sheet1!$AL$7259</definedName>
    <definedName name="NM_従事者_従事者94_退任年月日_月_変更前" localSheetId="1">Sheet1!$AL$3659</definedName>
    <definedName name="NM_従事者_従事者94_退任年月日_元号" localSheetId="1">Sheet1!$AG$7259</definedName>
    <definedName name="NM_従事者_従事者94_退任年月日_元号_変更前" localSheetId="1">Sheet1!$AG$3659</definedName>
    <definedName name="NM_従事者_従事者94_退任年月日_日" localSheetId="1">Sheet1!$AN$7259</definedName>
    <definedName name="NM_従事者_従事者94_退任年月日_日_変更前" localSheetId="1">Sheet1!$AN$3659</definedName>
    <definedName name="NM_従事者_従事者94_退任年月日_年" localSheetId="1">Sheet1!$AJ$7259</definedName>
    <definedName name="NM_従事者_従事者94_退任年月日_年_変更前" localSheetId="1">Sheet1!$AJ$3659</definedName>
    <definedName name="NM_従事者_従事者94_登録年月日_月" localSheetId="1">Sheet1!$X$7286</definedName>
    <definedName name="NM_従事者_従事者94_登録年月日_月_変更前" localSheetId="1">Sheet1!$X$3686</definedName>
    <definedName name="NM_従事者_従事者94_登録年月日_元号" localSheetId="1">Sheet1!$S$7286</definedName>
    <definedName name="NM_従事者_従事者94_登録年月日_元号_変更前" localSheetId="1">Sheet1!$S$3686</definedName>
    <definedName name="NM_従事者_従事者94_登録年月日_日" localSheetId="1">Sheet1!$Z$7286</definedName>
    <definedName name="NM_従事者_従事者94_登録年月日_日_変更前" localSheetId="1">Sheet1!$Z$3686</definedName>
    <definedName name="NM_従事者_従事者94_登録年月日_年" localSheetId="1">Sheet1!$V$7286</definedName>
    <definedName name="NM_従事者_従事者94_登録年月日_年_変更前" localSheetId="1">Sheet1!$V$3686</definedName>
    <definedName name="NM_従事者_従事者94_登録販売者登録都道府県" localSheetId="1">Sheet1!$AK$7286</definedName>
    <definedName name="NM_従事者_従事者94_登録販売者登録都道府県_変更前" localSheetId="1">Sheet1!$AK$3686</definedName>
    <definedName name="NM_従事者_従事者94_登録番号1" localSheetId="1">Sheet1!$R$7282</definedName>
    <definedName name="NM_従事者_従事者94_登録番号1_変更前" localSheetId="1">Sheet1!$R$3682</definedName>
    <definedName name="NM_従事者_従事者94_登録番号2" localSheetId="1">Sheet1!$V$7282</definedName>
    <definedName name="NM_従事者_従事者94_登録番号2_変更前" localSheetId="1">Sheet1!$V$3682</definedName>
    <definedName name="NM_従事者_従事者94_登録番号3" localSheetId="1">Sheet1!$X$7282</definedName>
    <definedName name="NM_従事者_従事者94_登録番号3_変更前" localSheetId="1">Sheet1!$X$3682</definedName>
    <definedName name="NM_従事者_従事者94_都道府県" localSheetId="1">Sheet1!$AG$7267</definedName>
    <definedName name="NM_従事者_従事者94_都道府県_変更前" localSheetId="1">Sheet1!$AG$3667</definedName>
    <definedName name="NM_従事者_従事者94_当て字" localSheetId="1">Sheet1!$AL$7262</definedName>
    <definedName name="NM_従事者_従事者94_当て字_変更前" localSheetId="1">Sheet1!$AL$3662</definedName>
    <definedName name="NM_従事者_従事者94_番地" localSheetId="1">Sheet1!$U$7273</definedName>
    <definedName name="NM_従事者_従事者94_番地_変更前" localSheetId="1">Sheet1!$U$3673</definedName>
    <definedName name="NM_従事者_従事者94_郵便番号_右" localSheetId="1">Sheet1!$Z$7267</definedName>
    <definedName name="NM_従事者_従事者94_郵便番号_右_変更前" localSheetId="1">Sheet1!$Z$3667</definedName>
    <definedName name="NM_従事者_従事者94_郵便番号_左" localSheetId="1">Sheet1!$U$7267</definedName>
    <definedName name="NM_従事者_従事者94_郵便番号_左_変更前" localSheetId="1">Sheet1!$U$3667</definedName>
    <definedName name="NM_従事者_従事者95_カナ" localSheetId="1">Sheet1!$R$7300</definedName>
    <definedName name="NM_従事者_従事者95_カナ_変更前" localSheetId="1">Sheet1!$R$3700</definedName>
    <definedName name="NM_従事者_従事者95_建物名" localSheetId="1">Sheet1!$AG$7309</definedName>
    <definedName name="NM_従事者_従事者95_建物名_変更前" localSheetId="1">Sheet1!$AG$3709</definedName>
    <definedName name="NM_従事者_従事者95_市区町村" localSheetId="1">Sheet1!$U$7306</definedName>
    <definedName name="NM_従事者_従事者95_市区町村_変更前" localSheetId="1">Sheet1!$U$3706</definedName>
    <definedName name="NM_従事者_従事者95_氏名" localSheetId="1">Sheet1!$R$7297</definedName>
    <definedName name="NM_従事者_従事者95_氏名_変更前" localSheetId="1">Sheet1!$R$3697</definedName>
    <definedName name="NM_従事者_従事者95_資格" localSheetId="1">Sheet1!$AG$7292</definedName>
    <definedName name="NM_従事者_従事者95_資格_変更前" localSheetId="1">Sheet1!$AG$3692</definedName>
    <definedName name="NM_従事者_従事者95_字" localSheetId="1">Sheet1!$AG$7306</definedName>
    <definedName name="NM_従事者_従事者95_字_変更前" localSheetId="1">Sheet1!$AG$3706</definedName>
    <definedName name="NM_従事者_従事者95_就任年月日_月" localSheetId="1">Sheet1!$X$7295</definedName>
    <definedName name="NM_従事者_従事者95_就任年月日_月_変更前" localSheetId="1">Sheet1!$X$3695</definedName>
    <definedName name="NM_従事者_従事者95_就任年月日_元号" localSheetId="1">Sheet1!$S$7295</definedName>
    <definedName name="NM_従事者_従事者95_就任年月日_元号_変更前" localSheetId="1">Sheet1!$S$3695</definedName>
    <definedName name="NM_従事者_従事者95_就任年月日_日" localSheetId="1">Sheet1!$Z$7295</definedName>
    <definedName name="NM_従事者_従事者95_就任年月日_日_変更前" localSheetId="1">Sheet1!$Z$3695</definedName>
    <definedName name="NM_従事者_従事者95_就任年月日_年" localSheetId="1">Sheet1!$V$7295</definedName>
    <definedName name="NM_従事者_従事者95_就任年月日_年_変更前" localSheetId="1">Sheet1!$V$3695</definedName>
    <definedName name="NM_従事者_従事者95_週勤務時間_小数1" localSheetId="1">Sheet1!$U$7315</definedName>
    <definedName name="NM_従事者_従事者95_週勤務時間_小数1_変更前" localSheetId="1">Sheet1!$U$3715</definedName>
    <definedName name="NM_従事者_従事者95_週勤務時間_整数1" localSheetId="1">Sheet1!$R$7315</definedName>
    <definedName name="NM_従事者_従事者95_週勤務時間_整数1_変更前" localSheetId="1">Sheet1!$R$3715</definedName>
    <definedName name="NM_従事者_従事者95_週勤務時間_整数2" localSheetId="1">Sheet1!$S$7315</definedName>
    <definedName name="NM_従事者_従事者95_週勤務時間_整数2_変更前" localSheetId="1">Sheet1!$S$3715</definedName>
    <definedName name="NM_従事者_従事者95_従事者区分" localSheetId="1">Sheet1!$S$7292</definedName>
    <definedName name="NM_従事者_従事者95_従事者区分_変更前" localSheetId="1">Sheet1!$S$3692</definedName>
    <definedName name="NM_従事者_従事者95_従事者備考" localSheetId="1">Sheet1!$R$7324</definedName>
    <definedName name="NM_従事者_従事者95_従事者備考_変更前" localSheetId="1">Sheet1!$R$3724</definedName>
    <definedName name="NM_従事者_従事者95_生年月日_月" localSheetId="1">Sheet1!$X$7313</definedName>
    <definedName name="NM_従事者_従事者95_生年月日_月_変更前" localSheetId="1">Sheet1!$X$3713</definedName>
    <definedName name="NM_従事者_従事者95_生年月日_元号" localSheetId="1">Sheet1!$S$7313</definedName>
    <definedName name="NM_従事者_従事者95_生年月日_元号_変更前" localSheetId="1">Sheet1!$S$3713</definedName>
    <definedName name="NM_従事者_従事者95_生年月日_日" localSheetId="1">Sheet1!$Z$7313</definedName>
    <definedName name="NM_従事者_従事者95_生年月日_日_変更前" localSheetId="1">Sheet1!$Z$3713</definedName>
    <definedName name="NM_従事者_従事者95_生年月日_年" localSheetId="1">Sheet1!$V$7313</definedName>
    <definedName name="NM_従事者_従事者95_生年月日_年_変更前" localSheetId="1">Sheet1!$V$3713</definedName>
    <definedName name="NM_従事者_従事者95_退任年月日_月" localSheetId="1">Sheet1!$AL$7295</definedName>
    <definedName name="NM_従事者_従事者95_退任年月日_月_変更前" localSheetId="1">Sheet1!$AL$3695</definedName>
    <definedName name="NM_従事者_従事者95_退任年月日_元号" localSheetId="1">Sheet1!$AG$7295</definedName>
    <definedName name="NM_従事者_従事者95_退任年月日_元号_変更前" localSheetId="1">Sheet1!$AG$3695</definedName>
    <definedName name="NM_従事者_従事者95_退任年月日_日" localSheetId="1">Sheet1!$AN$7295</definedName>
    <definedName name="NM_従事者_従事者95_退任年月日_日_変更前" localSheetId="1">Sheet1!$AN$3695</definedName>
    <definedName name="NM_従事者_従事者95_退任年月日_年" localSheetId="1">Sheet1!$AJ$7295</definedName>
    <definedName name="NM_従事者_従事者95_退任年月日_年_変更前" localSheetId="1">Sheet1!$AJ$3695</definedName>
    <definedName name="NM_従事者_従事者95_登録年月日_月" localSheetId="1">Sheet1!$X$7322</definedName>
    <definedName name="NM_従事者_従事者95_登録年月日_月_変更前" localSheetId="1">Sheet1!$X$3722</definedName>
    <definedName name="NM_従事者_従事者95_登録年月日_元号" localSheetId="1">Sheet1!$S$7322</definedName>
    <definedName name="NM_従事者_従事者95_登録年月日_元号_変更前" localSheetId="1">Sheet1!$S$3722</definedName>
    <definedName name="NM_従事者_従事者95_登録年月日_日" localSheetId="1">Sheet1!$Z$7322</definedName>
    <definedName name="NM_従事者_従事者95_登録年月日_日_変更前" localSheetId="1">Sheet1!$Z$3722</definedName>
    <definedName name="NM_従事者_従事者95_登録年月日_年" localSheetId="1">Sheet1!$V$7322</definedName>
    <definedName name="NM_従事者_従事者95_登録年月日_年_変更前" localSheetId="1">Sheet1!$V$3722</definedName>
    <definedName name="NM_従事者_従事者95_登録販売者登録都道府県" localSheetId="1">Sheet1!$AK$7322</definedName>
    <definedName name="NM_従事者_従事者95_登録販売者登録都道府県_変更前" localSheetId="1">Sheet1!$AK$3722</definedName>
    <definedName name="NM_従事者_従事者95_登録番号1" localSheetId="1">Sheet1!$R$7318</definedName>
    <definedName name="NM_従事者_従事者95_登録番号1_変更前" localSheetId="1">Sheet1!$R$3718</definedName>
    <definedName name="NM_従事者_従事者95_登録番号2" localSheetId="1">Sheet1!$V$7318</definedName>
    <definedName name="NM_従事者_従事者95_登録番号2_変更前" localSheetId="1">Sheet1!$V$3718</definedName>
    <definedName name="NM_従事者_従事者95_登録番号3" localSheetId="1">Sheet1!$X$7318</definedName>
    <definedName name="NM_従事者_従事者95_登録番号3_変更前" localSheetId="1">Sheet1!$X$3718</definedName>
    <definedName name="NM_従事者_従事者95_都道府県" localSheetId="1">Sheet1!$AG$7303</definedName>
    <definedName name="NM_従事者_従事者95_都道府県_変更前" localSheetId="1">Sheet1!$AG$3703</definedName>
    <definedName name="NM_従事者_従事者95_当て字" localSheetId="1">Sheet1!$AL$7298</definedName>
    <definedName name="NM_従事者_従事者95_当て字_変更前" localSheetId="1">Sheet1!$AL$3698</definedName>
    <definedName name="NM_従事者_従事者95_番地" localSheetId="1">Sheet1!$U$7309</definedName>
    <definedName name="NM_従事者_従事者95_番地_変更前" localSheetId="1">Sheet1!$U$3709</definedName>
    <definedName name="NM_従事者_従事者95_郵便番号_右" localSheetId="1">Sheet1!$Z$7303</definedName>
    <definedName name="NM_従事者_従事者95_郵便番号_右_変更前" localSheetId="1">Sheet1!$Z$3703</definedName>
    <definedName name="NM_従事者_従事者95_郵便番号_左" localSheetId="1">Sheet1!$U$7303</definedName>
    <definedName name="NM_従事者_従事者95_郵便番号_左_変更前" localSheetId="1">Sheet1!$U$3703</definedName>
    <definedName name="NM_従事者_従事者96_カナ" localSheetId="1">Sheet1!$R$7336</definedName>
    <definedName name="NM_従事者_従事者96_カナ_変更前" localSheetId="1">Sheet1!$R$3736</definedName>
    <definedName name="NM_従事者_従事者96_建物名" localSheetId="1">Sheet1!$AG$7345</definedName>
    <definedName name="NM_従事者_従事者96_建物名_変更前" localSheetId="1">Sheet1!$AG$3745</definedName>
    <definedName name="NM_従事者_従事者96_市区町村" localSheetId="1">Sheet1!$U$7342</definedName>
    <definedName name="NM_従事者_従事者96_市区町村_変更前" localSheetId="1">Sheet1!$U$3742</definedName>
    <definedName name="NM_従事者_従事者96_氏名" localSheetId="1">Sheet1!$R$7333</definedName>
    <definedName name="NM_従事者_従事者96_氏名_変更前" localSheetId="1">Sheet1!$R$3733</definedName>
    <definedName name="NM_従事者_従事者96_資格" localSheetId="1">Sheet1!$AG$7328</definedName>
    <definedName name="NM_従事者_従事者96_資格_変更前" localSheetId="1">Sheet1!$AG$3728</definedName>
    <definedName name="NM_従事者_従事者96_字" localSheetId="1">Sheet1!$AG$7342</definedName>
    <definedName name="NM_従事者_従事者96_字_変更前" localSheetId="1">Sheet1!$AG$3742</definedName>
    <definedName name="NM_従事者_従事者96_就任年月日_月" localSheetId="1">Sheet1!$X$7331</definedName>
    <definedName name="NM_従事者_従事者96_就任年月日_月_変更前" localSheetId="1">Sheet1!$X$3731</definedName>
    <definedName name="NM_従事者_従事者96_就任年月日_元号" localSheetId="1">Sheet1!$S$7331</definedName>
    <definedName name="NM_従事者_従事者96_就任年月日_元号_変更前" localSheetId="1">Sheet1!$S$3731</definedName>
    <definedName name="NM_従事者_従事者96_就任年月日_日" localSheetId="1">Sheet1!$Z$7331</definedName>
    <definedName name="NM_従事者_従事者96_就任年月日_日_変更前" localSheetId="1">Sheet1!$Z$3731</definedName>
    <definedName name="NM_従事者_従事者96_就任年月日_年" localSheetId="1">Sheet1!$V$7331</definedName>
    <definedName name="NM_従事者_従事者96_就任年月日_年_変更前" localSheetId="1">Sheet1!$V$3731</definedName>
    <definedName name="NM_従事者_従事者96_週勤務時間_小数1" localSheetId="1">Sheet1!$U$7351</definedName>
    <definedName name="NM_従事者_従事者96_週勤務時間_小数1_変更前" localSheetId="1">Sheet1!$U$3751</definedName>
    <definedName name="NM_従事者_従事者96_週勤務時間_整数1" localSheetId="1">Sheet1!$R$7351</definedName>
    <definedName name="NM_従事者_従事者96_週勤務時間_整数1_変更前" localSheetId="1">Sheet1!$R$3751</definedName>
    <definedName name="NM_従事者_従事者96_週勤務時間_整数2" localSheetId="1">Sheet1!$S$7351</definedName>
    <definedName name="NM_従事者_従事者96_週勤務時間_整数2_変更前" localSheetId="1">Sheet1!$S$3751</definedName>
    <definedName name="NM_従事者_従事者96_従事者区分" localSheetId="1">Sheet1!$S$7328</definedName>
    <definedName name="NM_従事者_従事者96_従事者区分_変更前" localSheetId="1">Sheet1!$S$3728</definedName>
    <definedName name="NM_従事者_従事者96_従事者備考" localSheetId="1">Sheet1!$R$7360</definedName>
    <definedName name="NM_従事者_従事者96_従事者備考_変更前" localSheetId="1">Sheet1!$R$3760</definedName>
    <definedName name="NM_従事者_従事者96_生年月日_月" localSheetId="1">Sheet1!$X$7349</definedName>
    <definedName name="NM_従事者_従事者96_生年月日_月_変更前" localSheetId="1">Sheet1!$X$3749</definedName>
    <definedName name="NM_従事者_従事者96_生年月日_元号" localSheetId="1">Sheet1!$S$7349</definedName>
    <definedName name="NM_従事者_従事者96_生年月日_元号_変更前" localSheetId="1">Sheet1!$S$3749</definedName>
    <definedName name="NM_従事者_従事者96_生年月日_日" localSheetId="1">Sheet1!$Z$7349</definedName>
    <definedName name="NM_従事者_従事者96_生年月日_日_変更前" localSheetId="1">Sheet1!$Z$3749</definedName>
    <definedName name="NM_従事者_従事者96_生年月日_年" localSheetId="1">Sheet1!$V$7349</definedName>
    <definedName name="NM_従事者_従事者96_生年月日_年_変更前" localSheetId="1">Sheet1!$V$3749</definedName>
    <definedName name="NM_従事者_従事者96_退任年月日_月" localSheetId="1">Sheet1!$AL$7331</definedName>
    <definedName name="NM_従事者_従事者96_退任年月日_月_変更前" localSheetId="1">Sheet1!$AL$3731</definedName>
    <definedName name="NM_従事者_従事者96_退任年月日_元号" localSheetId="1">Sheet1!$AG$7331</definedName>
    <definedName name="NM_従事者_従事者96_退任年月日_元号_変更前" localSheetId="1">Sheet1!$AG$3731</definedName>
    <definedName name="NM_従事者_従事者96_退任年月日_日" localSheetId="1">Sheet1!$AN$7331</definedName>
    <definedName name="NM_従事者_従事者96_退任年月日_日_変更前" localSheetId="1">Sheet1!$AN$3731</definedName>
    <definedName name="NM_従事者_従事者96_退任年月日_年" localSheetId="1">Sheet1!$AJ$7331</definedName>
    <definedName name="NM_従事者_従事者96_退任年月日_年_変更前" localSheetId="1">Sheet1!$AJ$3731</definedName>
    <definedName name="NM_従事者_従事者96_登録年月日_月" localSheetId="1">Sheet1!$X$7358</definedName>
    <definedName name="NM_従事者_従事者96_登録年月日_月_変更前" localSheetId="1">Sheet1!$X$3758</definedName>
    <definedName name="NM_従事者_従事者96_登録年月日_元号" localSheetId="1">Sheet1!$S$7358</definedName>
    <definedName name="NM_従事者_従事者96_登録年月日_元号_変更前" localSheetId="1">Sheet1!$S$3758</definedName>
    <definedName name="NM_従事者_従事者96_登録年月日_日" localSheetId="1">Sheet1!$Z$7358</definedName>
    <definedName name="NM_従事者_従事者96_登録年月日_日_変更前" localSheetId="1">Sheet1!$Z$3758</definedName>
    <definedName name="NM_従事者_従事者96_登録年月日_年" localSheetId="1">Sheet1!$V$7358</definedName>
    <definedName name="NM_従事者_従事者96_登録年月日_年_変更前" localSheetId="1">Sheet1!$V$3758</definedName>
    <definedName name="NM_従事者_従事者96_登録販売者登録都道府県" localSheetId="1">Sheet1!$AK$7358</definedName>
    <definedName name="NM_従事者_従事者96_登録販売者登録都道府県_変更前" localSheetId="1">Sheet1!$AK$3758</definedName>
    <definedName name="NM_従事者_従事者96_登録番号1" localSheetId="1">Sheet1!$R$7354</definedName>
    <definedName name="NM_従事者_従事者96_登録番号1_変更前" localSheetId="1">Sheet1!$R$3754</definedName>
    <definedName name="NM_従事者_従事者96_登録番号2" localSheetId="1">Sheet1!$V$7354</definedName>
    <definedName name="NM_従事者_従事者96_登録番号2_変更前" localSheetId="1">Sheet1!$V$3754</definedName>
    <definedName name="NM_従事者_従事者96_登録番号3" localSheetId="1">Sheet1!$X$7354</definedName>
    <definedName name="NM_従事者_従事者96_登録番号3_変更前" localSheetId="1">Sheet1!$X$3754</definedName>
    <definedName name="NM_従事者_従事者96_都道府県" localSheetId="1">Sheet1!$AG$7339</definedName>
    <definedName name="NM_従事者_従事者96_都道府県_変更前" localSheetId="1">Sheet1!$AG$3739</definedName>
    <definedName name="NM_従事者_従事者96_当て字" localSheetId="1">Sheet1!$AL$7334</definedName>
    <definedName name="NM_従事者_従事者96_当て字_変更前" localSheetId="1">Sheet1!$AL$3734</definedName>
    <definedName name="NM_従事者_従事者96_番地" localSheetId="1">Sheet1!$U$7345</definedName>
    <definedName name="NM_従事者_従事者96_番地_変更前" localSheetId="1">Sheet1!$U$3745</definedName>
    <definedName name="NM_従事者_従事者96_郵便番号_右" localSheetId="1">Sheet1!$Z$7339</definedName>
    <definedName name="NM_従事者_従事者96_郵便番号_右_変更前" localSheetId="1">Sheet1!$Z$3739</definedName>
    <definedName name="NM_従事者_従事者96_郵便番号_左" localSheetId="1">Sheet1!$U$7339</definedName>
    <definedName name="NM_従事者_従事者96_郵便番号_左_変更前" localSheetId="1">Sheet1!$U$3739</definedName>
    <definedName name="NM_従事者_従事者97_カナ" localSheetId="1">Sheet1!$R$7372</definedName>
    <definedName name="NM_従事者_従事者97_カナ_変更前" localSheetId="1">Sheet1!$R$3772</definedName>
    <definedName name="NM_従事者_従事者97_建物名" localSheetId="1">Sheet1!$AG$7381</definedName>
    <definedName name="NM_従事者_従事者97_建物名_変更前" localSheetId="1">Sheet1!$AG$3781</definedName>
    <definedName name="NM_従事者_従事者97_市区町村" localSheetId="1">Sheet1!$U$7378</definedName>
    <definedName name="NM_従事者_従事者97_市区町村_変更前" localSheetId="1">Sheet1!$U$3778</definedName>
    <definedName name="NM_従事者_従事者97_氏名" localSheetId="1">Sheet1!$R$7369</definedName>
    <definedName name="NM_従事者_従事者97_氏名_変更前" localSheetId="1">Sheet1!$R$3769</definedName>
    <definedName name="NM_従事者_従事者97_資格" localSheetId="1">Sheet1!$AG$7364</definedName>
    <definedName name="NM_従事者_従事者97_資格_変更前" localSheetId="1">Sheet1!$AG$3764</definedName>
    <definedName name="NM_従事者_従事者97_字" localSheetId="1">Sheet1!$AG$7378</definedName>
    <definedName name="NM_従事者_従事者97_字_変更前" localSheetId="1">Sheet1!$AG$3778</definedName>
    <definedName name="NM_従事者_従事者97_就任年月日_月" localSheetId="1">Sheet1!$X$7367</definedName>
    <definedName name="NM_従事者_従事者97_就任年月日_月_変更前" localSheetId="1">Sheet1!$X$3767</definedName>
    <definedName name="NM_従事者_従事者97_就任年月日_元号" localSheetId="1">Sheet1!$S$7367</definedName>
    <definedName name="NM_従事者_従事者97_就任年月日_元号_変更前" localSheetId="1">Sheet1!$S$3767</definedName>
    <definedName name="NM_従事者_従事者97_就任年月日_日" localSheetId="1">Sheet1!$Z$7367</definedName>
    <definedName name="NM_従事者_従事者97_就任年月日_日_変更前" localSheetId="1">Sheet1!$Z$3767</definedName>
    <definedName name="NM_従事者_従事者97_就任年月日_年" localSheetId="1">Sheet1!$V$7367</definedName>
    <definedName name="NM_従事者_従事者97_就任年月日_年_変更前" localSheetId="1">Sheet1!$V$3767</definedName>
    <definedName name="NM_従事者_従事者97_週勤務時間_小数1" localSheetId="1">Sheet1!$U$7387</definedName>
    <definedName name="NM_従事者_従事者97_週勤務時間_小数1_変更前" localSheetId="1">Sheet1!$U$3787</definedName>
    <definedName name="NM_従事者_従事者97_週勤務時間_整数1" localSheetId="1">Sheet1!$R$7387</definedName>
    <definedName name="NM_従事者_従事者97_週勤務時間_整数1_変更前" localSheetId="1">Sheet1!$R$3787</definedName>
    <definedName name="NM_従事者_従事者97_週勤務時間_整数2" localSheetId="1">Sheet1!$S$7387</definedName>
    <definedName name="NM_従事者_従事者97_週勤務時間_整数2_変更前" localSheetId="1">Sheet1!$S$3787</definedName>
    <definedName name="NM_従事者_従事者97_従事者区分" localSheetId="1">Sheet1!$S$7364</definedName>
    <definedName name="NM_従事者_従事者97_従事者区分_変更前" localSheetId="1">Sheet1!$S$3764</definedName>
    <definedName name="NM_従事者_従事者97_従事者備考" localSheetId="1">Sheet1!$R$7396</definedName>
    <definedName name="NM_従事者_従事者97_従事者備考_変更前" localSheetId="1">Sheet1!$R$3796</definedName>
    <definedName name="NM_従事者_従事者97_生年月日_月" localSheetId="1">Sheet1!$X$7385</definedName>
    <definedName name="NM_従事者_従事者97_生年月日_月_変更前" localSheetId="1">Sheet1!$X$3785</definedName>
    <definedName name="NM_従事者_従事者97_生年月日_元号" localSheetId="1">Sheet1!$S$7385</definedName>
    <definedName name="NM_従事者_従事者97_生年月日_元号_変更前" localSheetId="1">Sheet1!$S$3785</definedName>
    <definedName name="NM_従事者_従事者97_生年月日_日" localSheetId="1">Sheet1!$Z$7385</definedName>
    <definedName name="NM_従事者_従事者97_生年月日_日_変更前" localSheetId="1">Sheet1!$Z$3785</definedName>
    <definedName name="NM_従事者_従事者97_生年月日_年" localSheetId="1">Sheet1!$V$7385</definedName>
    <definedName name="NM_従事者_従事者97_生年月日_年_変更前" localSheetId="1">Sheet1!$V$3785</definedName>
    <definedName name="NM_従事者_従事者97_退任年月日_月" localSheetId="1">Sheet1!$AL$7367</definedName>
    <definedName name="NM_従事者_従事者97_退任年月日_月_変更前" localSheetId="1">Sheet1!$AL$3767</definedName>
    <definedName name="NM_従事者_従事者97_退任年月日_元号" localSheetId="1">Sheet1!$AG$7367</definedName>
    <definedName name="NM_従事者_従事者97_退任年月日_元号_変更前" localSheetId="1">Sheet1!$AG$3767</definedName>
    <definedName name="NM_従事者_従事者97_退任年月日_日" localSheetId="1">Sheet1!$AN$7367</definedName>
    <definedName name="NM_従事者_従事者97_退任年月日_日_変更前" localSheetId="1">Sheet1!$AN$3767</definedName>
    <definedName name="NM_従事者_従事者97_退任年月日_年" localSheetId="1">Sheet1!$AJ$7367</definedName>
    <definedName name="NM_従事者_従事者97_退任年月日_年_変更前" localSheetId="1">Sheet1!$AJ$3767</definedName>
    <definedName name="NM_従事者_従事者97_登録年月日_月" localSheetId="1">Sheet1!$X$7394</definedName>
    <definedName name="NM_従事者_従事者97_登録年月日_月_変更前" localSheetId="1">Sheet1!$X$3794</definedName>
    <definedName name="NM_従事者_従事者97_登録年月日_元号" localSheetId="1">Sheet1!$S$7394</definedName>
    <definedName name="NM_従事者_従事者97_登録年月日_元号_変更前" localSheetId="1">Sheet1!$S$3794</definedName>
    <definedName name="NM_従事者_従事者97_登録年月日_日" localSheetId="1">Sheet1!$Z$7394</definedName>
    <definedName name="NM_従事者_従事者97_登録年月日_日_変更前" localSheetId="1">Sheet1!$Z$3794</definedName>
    <definedName name="NM_従事者_従事者97_登録年月日_年" localSheetId="1">Sheet1!$V$7394</definedName>
    <definedName name="NM_従事者_従事者97_登録年月日_年_変更前" localSheetId="1">Sheet1!$V$3794</definedName>
    <definedName name="NM_従事者_従事者97_登録販売者登録都道府県" localSheetId="1">Sheet1!$AK$7394</definedName>
    <definedName name="NM_従事者_従事者97_登録販売者登録都道府県_変更前" localSheetId="1">Sheet1!$AK$3794</definedName>
    <definedName name="NM_従事者_従事者97_登録番号1" localSheetId="1">Sheet1!$R$7390</definedName>
    <definedName name="NM_従事者_従事者97_登録番号1_変更前" localSheetId="1">Sheet1!$R$3790</definedName>
    <definedName name="NM_従事者_従事者97_登録番号2" localSheetId="1">Sheet1!$V$7390</definedName>
    <definedName name="NM_従事者_従事者97_登録番号2_変更前" localSheetId="1">Sheet1!$V$3790</definedName>
    <definedName name="NM_従事者_従事者97_登録番号3" localSheetId="1">Sheet1!$X$7390</definedName>
    <definedName name="NM_従事者_従事者97_登録番号3_変更前" localSheetId="1">Sheet1!$X$3790</definedName>
    <definedName name="NM_従事者_従事者97_都道府県" localSheetId="1">Sheet1!$AG$7375</definedName>
    <definedName name="NM_従事者_従事者97_都道府県_変更前" localSheetId="1">Sheet1!$AG$3775</definedName>
    <definedName name="NM_従事者_従事者97_当て字" localSheetId="1">Sheet1!$AL$7370</definedName>
    <definedName name="NM_従事者_従事者97_当て字_変更前" localSheetId="1">Sheet1!$AL$3770</definedName>
    <definedName name="NM_従事者_従事者97_番地" localSheetId="1">Sheet1!$U$7381</definedName>
    <definedName name="NM_従事者_従事者97_番地_変更前" localSheetId="1">Sheet1!$U$3781</definedName>
    <definedName name="NM_従事者_従事者97_郵便番号_右" localSheetId="1">Sheet1!$Z$7375</definedName>
    <definedName name="NM_従事者_従事者97_郵便番号_右_変更前" localSheetId="1">Sheet1!$Z$3775</definedName>
    <definedName name="NM_従事者_従事者97_郵便番号_左" localSheetId="1">Sheet1!$U$7375</definedName>
    <definedName name="NM_従事者_従事者97_郵便番号_左_変更前" localSheetId="1">Sheet1!$U$3775</definedName>
    <definedName name="NM_従事者_従事者98_カナ" localSheetId="1">Sheet1!$R$7408</definedName>
    <definedName name="NM_従事者_従事者98_カナ_変更前" localSheetId="1">Sheet1!$R$3808</definedName>
    <definedName name="NM_従事者_従事者98_建物名" localSheetId="1">Sheet1!$AG$7417</definedName>
    <definedName name="NM_従事者_従事者98_建物名_変更前" localSheetId="1">Sheet1!$AG$3817</definedName>
    <definedName name="NM_従事者_従事者98_市区町村" localSheetId="1">Sheet1!$U$7414</definedName>
    <definedName name="NM_従事者_従事者98_市区町村_変更前" localSheetId="1">Sheet1!$U$3814</definedName>
    <definedName name="NM_従事者_従事者98_氏名" localSheetId="1">Sheet1!$R$7405</definedName>
    <definedName name="NM_従事者_従事者98_氏名_変更前" localSheetId="1">Sheet1!$R$3805</definedName>
    <definedName name="NM_従事者_従事者98_資格" localSheetId="1">Sheet1!$AG$7400</definedName>
    <definedName name="NM_従事者_従事者98_資格_変更前" localSheetId="1">Sheet1!$AG$3800</definedName>
    <definedName name="NM_従事者_従事者98_字" localSheetId="1">Sheet1!$AG$7414</definedName>
    <definedName name="NM_従事者_従事者98_字_変更前" localSheetId="1">Sheet1!$AG$3814</definedName>
    <definedName name="NM_従事者_従事者98_就任年月日_月" localSheetId="1">Sheet1!$X$7403</definedName>
    <definedName name="NM_従事者_従事者98_就任年月日_月_変更前" localSheetId="1">Sheet1!$X$3803</definedName>
    <definedName name="NM_従事者_従事者98_就任年月日_元号" localSheetId="1">Sheet1!$S$7403</definedName>
    <definedName name="NM_従事者_従事者98_就任年月日_元号_変更前" localSheetId="1">Sheet1!$S$3803</definedName>
    <definedName name="NM_従事者_従事者98_就任年月日_日" localSheetId="1">Sheet1!$Z$7403</definedName>
    <definedName name="NM_従事者_従事者98_就任年月日_日_変更前" localSheetId="1">Sheet1!$Z$3803</definedName>
    <definedName name="NM_従事者_従事者98_就任年月日_年" localSheetId="1">Sheet1!$V$7403</definedName>
    <definedName name="NM_従事者_従事者98_就任年月日_年_変更前" localSheetId="1">Sheet1!$V$3803</definedName>
    <definedName name="NM_従事者_従事者98_週勤務時間_小数1" localSheetId="1">Sheet1!$U$7423</definedName>
    <definedName name="NM_従事者_従事者98_週勤務時間_小数1_変更前" localSheetId="1">Sheet1!$U$3823</definedName>
    <definedName name="NM_従事者_従事者98_週勤務時間_整数1" localSheetId="1">Sheet1!$R$7423</definedName>
    <definedName name="NM_従事者_従事者98_週勤務時間_整数1_変更前" localSheetId="1">Sheet1!$R$3823</definedName>
    <definedName name="NM_従事者_従事者98_週勤務時間_整数2" localSheetId="1">Sheet1!$S$7423</definedName>
    <definedName name="NM_従事者_従事者98_週勤務時間_整数2_変更前" localSheetId="1">Sheet1!$S$3823</definedName>
    <definedName name="NM_従事者_従事者98_従事者区分" localSheetId="1">Sheet1!$S$7400</definedName>
    <definedName name="NM_従事者_従事者98_従事者区分_変更前" localSheetId="1">Sheet1!$S$3800</definedName>
    <definedName name="NM_従事者_従事者98_従事者備考" localSheetId="1">Sheet1!$R$7432</definedName>
    <definedName name="NM_従事者_従事者98_従事者備考_変更前" localSheetId="1">Sheet1!$R$3832</definedName>
    <definedName name="NM_従事者_従事者98_生年月日_月" localSheetId="1">Sheet1!$X$7421</definedName>
    <definedName name="NM_従事者_従事者98_生年月日_月_変更前" localSheetId="1">Sheet1!$X$3821</definedName>
    <definedName name="NM_従事者_従事者98_生年月日_元号" localSheetId="1">Sheet1!$S$7421</definedName>
    <definedName name="NM_従事者_従事者98_生年月日_元号_変更前" localSheetId="1">Sheet1!$S$3821</definedName>
    <definedName name="NM_従事者_従事者98_生年月日_日" localSheetId="1">Sheet1!$Z$7421</definedName>
    <definedName name="NM_従事者_従事者98_生年月日_日_変更前" localSheetId="1">Sheet1!$Z$3821</definedName>
    <definedName name="NM_従事者_従事者98_生年月日_年" localSheetId="1">Sheet1!$V$7421</definedName>
    <definedName name="NM_従事者_従事者98_生年月日_年_変更前" localSheetId="1">Sheet1!$V$3821</definedName>
    <definedName name="NM_従事者_従事者98_退任年月日_月" localSheetId="1">Sheet1!$AL$7403</definedName>
    <definedName name="NM_従事者_従事者98_退任年月日_月_変更前" localSheetId="1">Sheet1!$AL$3803</definedName>
    <definedName name="NM_従事者_従事者98_退任年月日_元号" localSheetId="1">Sheet1!$AG$7403</definedName>
    <definedName name="NM_従事者_従事者98_退任年月日_元号_変更前" localSheetId="1">Sheet1!$AG$3803</definedName>
    <definedName name="NM_従事者_従事者98_退任年月日_日" localSheetId="1">Sheet1!$AN$7403</definedName>
    <definedName name="NM_従事者_従事者98_退任年月日_日_変更前" localSheetId="1">Sheet1!$AN$3803</definedName>
    <definedName name="NM_従事者_従事者98_退任年月日_年" localSheetId="1">Sheet1!$AJ$7403</definedName>
    <definedName name="NM_従事者_従事者98_退任年月日_年_変更前" localSheetId="1">Sheet1!$AJ$3803</definedName>
    <definedName name="NM_従事者_従事者98_登録年月日_月" localSheetId="1">Sheet1!$X$7430</definedName>
    <definedName name="NM_従事者_従事者98_登録年月日_月_変更前" localSheetId="1">Sheet1!$X$3830</definedName>
    <definedName name="NM_従事者_従事者98_登録年月日_元号" localSheetId="1">Sheet1!$S$7430</definedName>
    <definedName name="NM_従事者_従事者98_登録年月日_元号_変更前" localSheetId="1">Sheet1!$S$3830</definedName>
    <definedName name="NM_従事者_従事者98_登録年月日_日" localSheetId="1">Sheet1!$Z$7430</definedName>
    <definedName name="NM_従事者_従事者98_登録年月日_日_変更前" localSheetId="1">Sheet1!$Z$3830</definedName>
    <definedName name="NM_従事者_従事者98_登録年月日_年" localSheetId="1">Sheet1!$V$7430</definedName>
    <definedName name="NM_従事者_従事者98_登録年月日_年_変更前" localSheetId="1">Sheet1!$V$3830</definedName>
    <definedName name="NM_従事者_従事者98_登録販売者登録都道府県" localSheetId="1">Sheet1!$AK$7430</definedName>
    <definedName name="NM_従事者_従事者98_登録販売者登録都道府県_変更前" localSheetId="1">Sheet1!$AK$3830</definedName>
    <definedName name="NM_従事者_従事者98_登録番号1" localSheetId="1">Sheet1!$R$7426</definedName>
    <definedName name="NM_従事者_従事者98_登録番号1_変更前" localSheetId="1">Sheet1!$R$3826</definedName>
    <definedName name="NM_従事者_従事者98_登録番号2" localSheetId="1">Sheet1!$V$7426</definedName>
    <definedName name="NM_従事者_従事者98_登録番号2_変更前" localSheetId="1">Sheet1!$V$3826</definedName>
    <definedName name="NM_従事者_従事者98_登録番号3" localSheetId="1">Sheet1!$X$7426</definedName>
    <definedName name="NM_従事者_従事者98_登録番号3_変更前" localSheetId="1">Sheet1!$X$3826</definedName>
    <definedName name="NM_従事者_従事者98_都道府県" localSheetId="1">Sheet1!$AG$7411</definedName>
    <definedName name="NM_従事者_従事者98_都道府県_変更前" localSheetId="1">Sheet1!$AG$3811</definedName>
    <definedName name="NM_従事者_従事者98_当て字" localSheetId="1">Sheet1!$AL$7406</definedName>
    <definedName name="NM_従事者_従事者98_当て字_変更前" localSheetId="1">Sheet1!$AL$3806</definedName>
    <definedName name="NM_従事者_従事者98_番地" localSheetId="1">Sheet1!$U$7417</definedName>
    <definedName name="NM_従事者_従事者98_番地_変更前" localSheetId="1">Sheet1!$U$3817</definedName>
    <definedName name="NM_従事者_従事者98_郵便番号_右" localSheetId="1">Sheet1!$Z$7411</definedName>
    <definedName name="NM_従事者_従事者98_郵便番号_右_変更前" localSheetId="1">Sheet1!$Z$3811</definedName>
    <definedName name="NM_従事者_従事者98_郵便番号_左" localSheetId="1">Sheet1!$U$7411</definedName>
    <definedName name="NM_従事者_従事者98_郵便番号_左_変更前" localSheetId="1">Sheet1!$U$3811</definedName>
    <definedName name="NM_従事者_従事者99_カナ" localSheetId="1">Sheet1!$R$7444</definedName>
    <definedName name="NM_従事者_従事者99_カナ_変更前" localSheetId="1">Sheet1!$R$3844</definedName>
    <definedName name="NM_従事者_従事者99_建物名" localSheetId="1">Sheet1!$AG$7453</definedName>
    <definedName name="NM_従事者_従事者99_建物名_変更前" localSheetId="1">Sheet1!$AG$3853</definedName>
    <definedName name="NM_従事者_従事者99_市区町村" localSheetId="1">Sheet1!$U$7450</definedName>
    <definedName name="NM_従事者_従事者99_市区町村_変更前" localSheetId="1">Sheet1!$U$3850</definedName>
    <definedName name="NM_従事者_従事者99_氏名" localSheetId="1">Sheet1!$R$7441</definedName>
    <definedName name="NM_従事者_従事者99_氏名_変更前" localSheetId="1">Sheet1!$R$3841</definedName>
    <definedName name="NM_従事者_従事者99_資格" localSheetId="1">Sheet1!$AG$7436</definedName>
    <definedName name="NM_従事者_従事者99_資格_変更前" localSheetId="1">Sheet1!$AG$3836</definedName>
    <definedName name="NM_従事者_従事者99_字" localSheetId="1">Sheet1!$AG$7450</definedName>
    <definedName name="NM_従事者_従事者99_字_変更前" localSheetId="1">Sheet1!$AG$3850</definedName>
    <definedName name="NM_従事者_従事者99_就任年月日_月" localSheetId="1">Sheet1!$X$7439</definedName>
    <definedName name="NM_従事者_従事者99_就任年月日_月_変更前" localSheetId="1">Sheet1!$X$3839</definedName>
    <definedName name="NM_従事者_従事者99_就任年月日_元号" localSheetId="1">Sheet1!$S$7439</definedName>
    <definedName name="NM_従事者_従事者99_就任年月日_元号_変更前" localSheetId="1">Sheet1!$S$3839</definedName>
    <definedName name="NM_従事者_従事者99_就任年月日_日" localSheetId="1">Sheet1!$Z$7439</definedName>
    <definedName name="NM_従事者_従事者99_就任年月日_日_変更前" localSheetId="1">Sheet1!$Z$3839</definedName>
    <definedName name="NM_従事者_従事者99_就任年月日_年" localSheetId="1">Sheet1!$V$7439</definedName>
    <definedName name="NM_従事者_従事者99_就任年月日_年_変更前" localSheetId="1">Sheet1!$V$3839</definedName>
    <definedName name="NM_従事者_従事者99_週勤務時間_小数1" localSheetId="1">Sheet1!$U$7459</definedName>
    <definedName name="NM_従事者_従事者99_週勤務時間_小数1_変更前" localSheetId="1">Sheet1!$U$3859</definedName>
    <definedName name="NM_従事者_従事者99_週勤務時間_整数1" localSheetId="1">Sheet1!$R$7459</definedName>
    <definedName name="NM_従事者_従事者99_週勤務時間_整数1_変更前" localSheetId="1">Sheet1!$R$3859</definedName>
    <definedName name="NM_従事者_従事者99_週勤務時間_整数2" localSheetId="1">Sheet1!$S$7459</definedName>
    <definedName name="NM_従事者_従事者99_週勤務時間_整数2_変更前" localSheetId="1">Sheet1!$S$3859</definedName>
    <definedName name="NM_従事者_従事者99_従事者区分" localSheetId="1">Sheet1!$S$7436</definedName>
    <definedName name="NM_従事者_従事者99_従事者区分_変更前" localSheetId="1">Sheet1!$S$3836</definedName>
    <definedName name="NM_従事者_従事者99_従事者備考" localSheetId="1">Sheet1!$R$7468</definedName>
    <definedName name="NM_従事者_従事者99_従事者備考_変更前" localSheetId="1">Sheet1!$R$3868</definedName>
    <definedName name="NM_従事者_従事者99_生年月日_月" localSheetId="1">Sheet1!$X$7457</definedName>
    <definedName name="NM_従事者_従事者99_生年月日_月_変更前" localSheetId="1">Sheet1!$X$3857</definedName>
    <definedName name="NM_従事者_従事者99_生年月日_元号" localSheetId="1">Sheet1!$S$7457</definedName>
    <definedName name="NM_従事者_従事者99_生年月日_元号_変更前" localSheetId="1">Sheet1!$S$3857</definedName>
    <definedName name="NM_従事者_従事者99_生年月日_日" localSheetId="1">Sheet1!$Z$7457</definedName>
    <definedName name="NM_従事者_従事者99_生年月日_日_変更前" localSheetId="1">Sheet1!$Z$3857</definedName>
    <definedName name="NM_従事者_従事者99_生年月日_年" localSheetId="1">Sheet1!$V$7457</definedName>
    <definedName name="NM_従事者_従事者99_生年月日_年_変更前" localSheetId="1">Sheet1!$V$3857</definedName>
    <definedName name="NM_従事者_従事者99_退任年月日_月" localSheetId="1">Sheet1!$AL$7439</definedName>
    <definedName name="NM_従事者_従事者99_退任年月日_月_変更前" localSheetId="1">Sheet1!$AL$3839</definedName>
    <definedName name="NM_従事者_従事者99_退任年月日_元号" localSheetId="1">Sheet1!$AG$7439</definedName>
    <definedName name="NM_従事者_従事者99_退任年月日_元号_変更前" localSheetId="1">Sheet1!$AG$3839</definedName>
    <definedName name="NM_従事者_従事者99_退任年月日_日" localSheetId="1">Sheet1!$AN$7439</definedName>
    <definedName name="NM_従事者_従事者99_退任年月日_日_変更前" localSheetId="1">Sheet1!$AN$3839</definedName>
    <definedName name="NM_従事者_従事者99_退任年月日_年" localSheetId="1">Sheet1!$AJ$7439</definedName>
    <definedName name="NM_従事者_従事者99_退任年月日_年_変更前" localSheetId="1">Sheet1!$AJ$3839</definedName>
    <definedName name="NM_従事者_従事者99_登録年月日_月" localSheetId="1">Sheet1!$X$7466</definedName>
    <definedName name="NM_従事者_従事者99_登録年月日_月_変更前" localSheetId="1">Sheet1!$X$3866</definedName>
    <definedName name="NM_従事者_従事者99_登録年月日_元号" localSheetId="1">Sheet1!$S$7466</definedName>
    <definedName name="NM_従事者_従事者99_登録年月日_元号_変更前" localSheetId="1">Sheet1!$S$3866</definedName>
    <definedName name="NM_従事者_従事者99_登録年月日_日" localSheetId="1">Sheet1!$Z$7466</definedName>
    <definedName name="NM_従事者_従事者99_登録年月日_日_変更前" localSheetId="1">Sheet1!$Z$3866</definedName>
    <definedName name="NM_従事者_従事者99_登録年月日_年" localSheetId="1">Sheet1!$V$7466</definedName>
    <definedName name="NM_従事者_従事者99_登録年月日_年_変更前" localSheetId="1">Sheet1!$V$3866</definedName>
    <definedName name="NM_従事者_従事者99_登録販売者登録都道府県" localSheetId="1">Sheet1!$AK$7466</definedName>
    <definedName name="NM_従事者_従事者99_登録販売者登録都道府県_変更前" localSheetId="1">Sheet1!$AK$3866</definedName>
    <definedName name="NM_従事者_従事者99_登録番号1" localSheetId="1">Sheet1!$R$7462</definedName>
    <definedName name="NM_従事者_従事者99_登録番号1_変更前" localSheetId="1">Sheet1!$R$3862</definedName>
    <definedName name="NM_従事者_従事者99_登録番号2" localSheetId="1">Sheet1!$V$7462</definedName>
    <definedName name="NM_従事者_従事者99_登録番号2_変更前" localSheetId="1">Sheet1!$V$3862</definedName>
    <definedName name="NM_従事者_従事者99_登録番号3" localSheetId="1">Sheet1!$X$7462</definedName>
    <definedName name="NM_従事者_従事者99_登録番号3_変更前" localSheetId="1">Sheet1!$X$3862</definedName>
    <definedName name="NM_従事者_従事者99_都道府県" localSheetId="1">Sheet1!$AG$7447</definedName>
    <definedName name="NM_従事者_従事者99_都道府県_変更前" localSheetId="1">Sheet1!$AG$3847</definedName>
    <definedName name="NM_従事者_従事者99_当て字" localSheetId="1">Sheet1!$AL$7442</definedName>
    <definedName name="NM_従事者_従事者99_当て字_変更前" localSheetId="1">Sheet1!$AL$3842</definedName>
    <definedName name="NM_従事者_従事者99_番地" localSheetId="1">Sheet1!$U$7453</definedName>
    <definedName name="NM_従事者_従事者99_番地_変更前" localSheetId="1">Sheet1!$U$3853</definedName>
    <definedName name="NM_従事者_従事者99_郵便番号_右" localSheetId="1">Sheet1!$Z$7447</definedName>
    <definedName name="NM_従事者_従事者99_郵便番号_右_変更前" localSheetId="1">Sheet1!$Z$3847</definedName>
    <definedName name="NM_従事者_従事者99_郵便番号_左" localSheetId="1">Sheet1!$U$7447</definedName>
    <definedName name="NM_従事者_従事者99_郵便番号_左_変更前" localSheetId="1">Sheet1!$U$3847</definedName>
    <definedName name="NM_処理区分" localSheetId="1">Sheet1!$B$2</definedName>
    <definedName name="NM_申請者情報_FAX" localSheetId="1">Sheet1!$AI$106</definedName>
    <definedName name="NM_申請者情報_TEL1" localSheetId="1">Sheet1!$N$106</definedName>
    <definedName name="NM_申請者情報_TEL2" localSheetId="1">Sheet1!$Y$106</definedName>
    <definedName name="NM_申請者情報_カナ" localSheetId="1">Sheet1!$N$94</definedName>
    <definedName name="NM_申請者情報_氏名" localSheetId="1">Sheet1!$N$91</definedName>
    <definedName name="NM_申請者情報_住所_建物名" localSheetId="1">Sheet1!$AF$103</definedName>
    <definedName name="NM_申請者情報_住所_市区町村" localSheetId="1">Sheet1!$R$100</definedName>
    <definedName name="NM_申請者情報_住所_字" localSheetId="1">Sheet1!$AF$100</definedName>
    <definedName name="NM_申請者情報_住所_都道府県" localSheetId="1">Sheet1!$AF$97</definedName>
    <definedName name="NM_申請者情報_住所_番地" localSheetId="1">Sheet1!$R$103</definedName>
    <definedName name="NM_申請者情報_住所_郵便番号_右" localSheetId="1">Sheet1!$W$97</definedName>
    <definedName name="NM_申請者情報_住所_郵便番号_左" localSheetId="1">Sheet1!$R$97</definedName>
    <definedName name="NM_申請者情報_申請者コード" localSheetId="1">Sheet1!$N$88</definedName>
    <definedName name="NM_申請者情報_当て字" localSheetId="1">Sheet1!$AL$92</definedName>
    <definedName name="NM_申請者情報_法人" localSheetId="1">Sheet1!$O$110</definedName>
    <definedName name="NM_電子申請フラグ" localSheetId="1">Sheet1!$AW$2</definedName>
    <definedName name="NM_特記事項_その他の兼営事業" localSheetId="1">Sheet1!$N$274</definedName>
    <definedName name="NM_特記事項_兼営事業_その他" localSheetId="1">Sheet1!$X$272</definedName>
    <definedName name="NM_特記事項_兼営事業_医薬部外品" localSheetId="1">Sheet1!$O$269</definedName>
    <definedName name="NM_特記事項_兼営事業_一般医療機器" localSheetId="1">Sheet1!$O$272</definedName>
    <definedName name="NM_特記事項_兼営事業_化粧品" localSheetId="1">Sheet1!$X$269</definedName>
    <definedName name="NM_特記事項_兼営事業_管理医療機器" localSheetId="1">Sheet1!$AE$269</definedName>
    <definedName name="NM_特記事項_施設記事" localSheetId="1">Sheet1!$N$262</definedName>
    <definedName name="NM_特記事項_施設備考" localSheetId="1">Sheet1!$N$256</definedName>
    <definedName name="NM_役員情報_役員1_氏名" localSheetId="1">Sheet1!$R$184</definedName>
    <definedName name="NM_役員情報_役員1_氏名_変更前" localSheetId="1">Sheet1!$R$112</definedName>
    <definedName name="NM_役員情報_役員1_申請者" localSheetId="1">Sheet1!$AH$185</definedName>
    <definedName name="NM_役員情報_役員1_申請者_変更前" localSheetId="1">Sheet1!$AH$113</definedName>
    <definedName name="NM_役員情報_役員1_退任年月日_月" localSheetId="1">Sheet1!$AL$188</definedName>
    <definedName name="NM_役員情報_役員1_退任年月日_月_変更前" localSheetId="1">Sheet1!$AL$116</definedName>
    <definedName name="NM_役員情報_役員1_退任年月日_元号" localSheetId="1">Sheet1!$AG$188</definedName>
    <definedName name="NM_役員情報_役員1_退任年月日_元号_変更前" localSheetId="1">Sheet1!$AG$116</definedName>
    <definedName name="NM_役員情報_役員1_退任年月日_日" localSheetId="1">Sheet1!$AN$188</definedName>
    <definedName name="NM_役員情報_役員1_退任年月日_日_変更前" localSheetId="1">Sheet1!$AN$116</definedName>
    <definedName name="NM_役員情報_役員1_退任年月日_年" localSheetId="1">Sheet1!$AJ$188</definedName>
    <definedName name="NM_役員情報_役員1_退任年月日_年_変更前" localSheetId="1">Sheet1!$AJ$116</definedName>
    <definedName name="NM_役員情報_役員1_着任年月日_月" localSheetId="1">Sheet1!$X$188</definedName>
    <definedName name="NM_役員情報_役員1_着任年月日_月_変更前" localSheetId="1">Sheet1!$X$116</definedName>
    <definedName name="NM_役員情報_役員1_着任年月日_元号" localSheetId="1">Sheet1!$S$188</definedName>
    <definedName name="NM_役員情報_役員1_着任年月日_元号_変更前" localSheetId="1">Sheet1!$S$116</definedName>
    <definedName name="NM_役員情報_役員1_着任年月日_日" localSheetId="1">Sheet1!$Z$188</definedName>
    <definedName name="NM_役員情報_役員1_着任年月日_日_変更前" localSheetId="1">Sheet1!$Z$116</definedName>
    <definedName name="NM_役員情報_役員1_着任年月日_年" localSheetId="1">Sheet1!$V$188</definedName>
    <definedName name="NM_役員情報_役員1_着任年月日_年_変更前" localSheetId="1">Sheet1!$V$116</definedName>
    <definedName name="NM_役員情報_役員1_役員備考" localSheetId="1">Sheet1!$R$193</definedName>
    <definedName name="NM_役員情報_役員1_役員備考_変更前" localSheetId="1">Sheet1!$R$121</definedName>
    <definedName name="NM_役員情報_役員1_役職" localSheetId="1">Sheet1!$S$188</definedName>
    <definedName name="NM_役員情報_役員1_役職_変更前" localSheetId="1">Sheet1!$S$119</definedName>
    <definedName name="NM_役員情報_役員1_役職その他" localSheetId="1">Sheet1!$AF$190</definedName>
    <definedName name="NM_役員情報_役員1_役職その他_変更前" localSheetId="1">Sheet1!$AF$118</definedName>
    <definedName name="NM_役員情報_役員2_氏名" localSheetId="1">Sheet1!$R$196</definedName>
    <definedName name="NM_役員情報_役員2_氏名_変更前" localSheetId="1">Sheet1!$R$124</definedName>
    <definedName name="NM_役員情報_役員2_申請者" localSheetId="1">Sheet1!$AH$197</definedName>
    <definedName name="NM_役員情報_役員2_申請者_変更前" localSheetId="1">Sheet1!$AH$125</definedName>
    <definedName name="NM_役員情報_役員2_退任年月日_月" localSheetId="1">Sheet1!$AL$200</definedName>
    <definedName name="NM_役員情報_役員2_退任年月日_月_変更前" localSheetId="1">Sheet1!$AL$128</definedName>
    <definedName name="NM_役員情報_役員2_退任年月日_元号" localSheetId="1">Sheet1!$AG$200</definedName>
    <definedName name="NM_役員情報_役員2_退任年月日_元号_変更前" localSheetId="1">Sheet1!$AG$128</definedName>
    <definedName name="NM_役員情報_役員2_退任年月日_日" localSheetId="1">Sheet1!$AN$200</definedName>
    <definedName name="NM_役員情報_役員2_退任年月日_日_変更前" localSheetId="1">Sheet1!$AN$128</definedName>
    <definedName name="NM_役員情報_役員2_退任年月日_年" localSheetId="1">Sheet1!$AJ$200</definedName>
    <definedName name="NM_役員情報_役員2_退任年月日_年_変更前" localSheetId="1">Sheet1!$AJ$128</definedName>
    <definedName name="NM_役員情報_役員2_着任年月日_月" localSheetId="1">Sheet1!$X$200</definedName>
    <definedName name="NM_役員情報_役員2_着任年月日_月_変更前" localSheetId="1">Sheet1!$X$128</definedName>
    <definedName name="NM_役員情報_役員2_着任年月日_元号" localSheetId="1">Sheet1!$S$200</definedName>
    <definedName name="NM_役員情報_役員2_着任年月日_元号_変更前" localSheetId="1">Sheet1!$S$128</definedName>
    <definedName name="NM_役員情報_役員2_着任年月日_日" localSheetId="1">Sheet1!$Z$200</definedName>
    <definedName name="NM_役員情報_役員2_着任年月日_日_変更前" localSheetId="1">Sheet1!$Z$128</definedName>
    <definedName name="NM_役員情報_役員2_着任年月日_年" localSheetId="1">Sheet1!$V$200</definedName>
    <definedName name="NM_役員情報_役員2_着任年月日_年_変更前" localSheetId="1">Sheet1!$V$128</definedName>
    <definedName name="NM_役員情報_役員2_役員備考" localSheetId="1">Sheet1!$R$205</definedName>
    <definedName name="NM_役員情報_役員2_役員備考_変更前" localSheetId="1">Sheet1!$R$133</definedName>
    <definedName name="NM_役員情報_役員2_役職" localSheetId="1">Sheet1!$S$203</definedName>
    <definedName name="NM_役員情報_役員2_役職_変更前" localSheetId="1">Sheet1!$S$131</definedName>
    <definedName name="NM_役員情報_役員2_役職その他" localSheetId="1">Sheet1!$AF$202</definedName>
    <definedName name="NM_役員情報_役員2_役職その他_変更前" localSheetId="1">Sheet1!$AF$130</definedName>
    <definedName name="NM_役員情報_役員3_氏名" localSheetId="1">Sheet1!$R$208</definedName>
    <definedName name="NM_役員情報_役員3_氏名_変更前" localSheetId="1">Sheet1!$R$136</definedName>
    <definedName name="NM_役員情報_役員3_申請者" localSheetId="1">Sheet1!$AH$209</definedName>
    <definedName name="NM_役員情報_役員3_申請者_変更前" localSheetId="1">Sheet1!$AH$137</definedName>
    <definedName name="NM_役員情報_役員3_退任年月日_月" localSheetId="1">Sheet1!$AL$212</definedName>
    <definedName name="NM_役員情報_役員3_退任年月日_月_変更前" localSheetId="1">Sheet1!$AL$140</definedName>
    <definedName name="NM_役員情報_役員3_退任年月日_元号" localSheetId="1">Sheet1!$AG$212</definedName>
    <definedName name="NM_役員情報_役員3_退任年月日_元号_変更前" localSheetId="1">Sheet1!$AG$140</definedName>
    <definedName name="NM_役員情報_役員3_退任年月日_日" localSheetId="1">Sheet1!$AN$212</definedName>
    <definedName name="NM_役員情報_役員3_退任年月日_日_変更前" localSheetId="1">Sheet1!$AN$140</definedName>
    <definedName name="NM_役員情報_役員3_退任年月日_年" localSheetId="1">Sheet1!$AJ$212</definedName>
    <definedName name="NM_役員情報_役員3_退任年月日_年_変更前" localSheetId="1">Sheet1!$AJ$140</definedName>
    <definedName name="NM_役員情報_役員3_着任年月日_月" localSheetId="1">Sheet1!$X$212</definedName>
    <definedName name="NM_役員情報_役員3_着任年月日_月_変更前" localSheetId="1">Sheet1!$X$140</definedName>
    <definedName name="NM_役員情報_役員3_着任年月日_元号" localSheetId="1">Sheet1!$S$212</definedName>
    <definedName name="NM_役員情報_役員3_着任年月日_元号_変更前" localSheetId="1">Sheet1!$S$140</definedName>
    <definedName name="NM_役員情報_役員3_着任年月日_日" localSheetId="1">Sheet1!$Z$212</definedName>
    <definedName name="NM_役員情報_役員3_着任年月日_日_変更前" localSheetId="1">Sheet1!$Z$140</definedName>
    <definedName name="NM_役員情報_役員3_着任年月日_年" localSheetId="1">Sheet1!$V$212</definedName>
    <definedName name="NM_役員情報_役員3_着任年月日_年_変更前" localSheetId="1">Sheet1!$V$140</definedName>
    <definedName name="NM_役員情報_役員3_役員備考" localSheetId="1">Sheet1!$R$217</definedName>
    <definedName name="NM_役員情報_役員3_役員備考_変更前" localSheetId="1">Sheet1!$R$145</definedName>
    <definedName name="NM_役員情報_役員3_役職" localSheetId="1">Sheet1!$S$215</definedName>
    <definedName name="NM_役員情報_役員3_役職_変更前" localSheetId="1">Sheet1!$S$143</definedName>
    <definedName name="NM_役員情報_役員3_役職その他" localSheetId="1">Sheet1!$AF$214</definedName>
    <definedName name="NM_役員情報_役員3_役職その他_変更前" localSheetId="1">Sheet1!$AF$142</definedName>
    <definedName name="NM_役員情報_役員4_氏名" localSheetId="1">Sheet1!$R$220</definedName>
    <definedName name="NM_役員情報_役員4_氏名_変更前" localSheetId="1">Sheet1!$R$148</definedName>
    <definedName name="NM_役員情報_役員4_申請者" localSheetId="1">Sheet1!$AH$221</definedName>
    <definedName name="NM_役員情報_役員4_申請者_変更前" localSheetId="1">Sheet1!$AH$149</definedName>
    <definedName name="NM_役員情報_役員4_退任年月日_月" localSheetId="1">Sheet1!$AL$224</definedName>
    <definedName name="NM_役員情報_役員4_退任年月日_月_変更前" localSheetId="1">Sheet1!$AL$152</definedName>
    <definedName name="NM_役員情報_役員4_退任年月日_元号" localSheetId="1">Sheet1!$AG$224</definedName>
    <definedName name="NM_役員情報_役員4_退任年月日_元号_変更前" localSheetId="1">Sheet1!$AG$152</definedName>
    <definedName name="NM_役員情報_役員4_退任年月日_日" localSheetId="1">Sheet1!$AN$224</definedName>
    <definedName name="NM_役員情報_役員4_退任年月日_日_変更前" localSheetId="1">Sheet1!$AN$152</definedName>
    <definedName name="NM_役員情報_役員4_退任年月日_年" localSheetId="1">Sheet1!$AJ$224</definedName>
    <definedName name="NM_役員情報_役員4_退任年月日_年_変更前" localSheetId="1">Sheet1!$AJ$152</definedName>
    <definedName name="NM_役員情報_役員4_着任年月日_月" localSheetId="1">Sheet1!$X$224</definedName>
    <definedName name="NM_役員情報_役員4_着任年月日_月_変更前" localSheetId="1">Sheet1!$X$152</definedName>
    <definedName name="NM_役員情報_役員4_着任年月日_元号" localSheetId="1">Sheet1!$S$224</definedName>
    <definedName name="NM_役員情報_役員4_着任年月日_元号_変更前" localSheetId="1">Sheet1!$S$152</definedName>
    <definedName name="NM_役員情報_役員4_着任年月日_日" localSheetId="1">Sheet1!$Z$224</definedName>
    <definedName name="NM_役員情報_役員4_着任年月日_日_変更前" localSheetId="1">Sheet1!$Z$152</definedName>
    <definedName name="NM_役員情報_役員4_着任年月日_年" localSheetId="1">Sheet1!$V$224</definedName>
    <definedName name="NM_役員情報_役員4_着任年月日_年_変更前" localSheetId="1">Sheet1!$V$152</definedName>
    <definedName name="NM_役員情報_役員4_役員備考" localSheetId="1">Sheet1!$R$229</definedName>
    <definedName name="NM_役員情報_役員4_役員備考_変更前" localSheetId="1">Sheet1!$R$157</definedName>
    <definedName name="NM_役員情報_役員4_役職" localSheetId="1">Sheet1!$S$227</definedName>
    <definedName name="NM_役員情報_役員4_役職_変更前" localSheetId="1">Sheet1!$S$155</definedName>
    <definedName name="NM_役員情報_役員4_役職その他" localSheetId="1">Sheet1!$AF$226</definedName>
    <definedName name="NM_役員情報_役員4_役職その他_変更前" localSheetId="1">Sheet1!$AF$154</definedName>
    <definedName name="NM_役員情報_役員5_氏名" localSheetId="1">Sheet1!$R$232</definedName>
    <definedName name="NM_役員情報_役員5_氏名_変更前" localSheetId="1">Sheet1!$R$160</definedName>
    <definedName name="NM_役員情報_役員5_申請者" localSheetId="1">Sheet1!$AH$233</definedName>
    <definedName name="NM_役員情報_役員5_申請者_変更前" localSheetId="1">Sheet1!$AH$161</definedName>
    <definedName name="NM_役員情報_役員5_退任年月日_月" localSheetId="1">Sheet1!$AL$236</definedName>
    <definedName name="NM_役員情報_役員5_退任年月日_月_変更前" localSheetId="1">Sheet1!$AL$164</definedName>
    <definedName name="NM_役員情報_役員5_退任年月日_元号" localSheetId="1">Sheet1!$AG$236</definedName>
    <definedName name="NM_役員情報_役員5_退任年月日_元号_変更前" localSheetId="1">Sheet1!$AG$164</definedName>
    <definedName name="NM_役員情報_役員5_退任年月日_日" localSheetId="1">Sheet1!$AN$236</definedName>
    <definedName name="NM_役員情報_役員5_退任年月日_日_変更前" localSheetId="1">Sheet1!$AN$164</definedName>
    <definedName name="NM_役員情報_役員5_退任年月日_年" localSheetId="1">Sheet1!$AJ$236</definedName>
    <definedName name="NM_役員情報_役員5_退任年月日_年_変更前" localSheetId="1">Sheet1!$AJ$164</definedName>
    <definedName name="NM_役員情報_役員5_着任年月日_月" localSheetId="1">Sheet1!$X$236</definedName>
    <definedName name="NM_役員情報_役員5_着任年月日_月_変更前" localSheetId="1">Sheet1!$X$164</definedName>
    <definedName name="NM_役員情報_役員5_着任年月日_元号" localSheetId="1">Sheet1!$S$236</definedName>
    <definedName name="NM_役員情報_役員5_着任年月日_元号_変更前" localSheetId="1">Sheet1!$S$164</definedName>
    <definedName name="NM_役員情報_役員5_着任年月日_日" localSheetId="1">Sheet1!$Z$236</definedName>
    <definedName name="NM_役員情報_役員5_着任年月日_日_変更前" localSheetId="1">Sheet1!$Z$164</definedName>
    <definedName name="NM_役員情報_役員5_着任年月日_年" localSheetId="1">Sheet1!$V$236</definedName>
    <definedName name="NM_役員情報_役員5_着任年月日_年_変更前" localSheetId="1">Sheet1!$V$164</definedName>
    <definedName name="NM_役員情報_役員5_役員備考" localSheetId="1">Sheet1!$R$241</definedName>
    <definedName name="NM_役員情報_役員5_役員備考_変更前" localSheetId="1">Sheet1!$R$169</definedName>
    <definedName name="NM_役員情報_役員5_役職" localSheetId="1">Sheet1!$S$239</definedName>
    <definedName name="NM_役員情報_役員5_役職_変更前" localSheetId="1">Sheet1!$S$167</definedName>
    <definedName name="NM_役員情報_役員5_役職その他" localSheetId="1">Sheet1!$AF$238</definedName>
    <definedName name="NM_役員情報_役員5_役職その他_変更前" localSheetId="1">Sheet1!$AF$166</definedName>
    <definedName name="NM_役員情報_役員6_氏名" localSheetId="1">Sheet1!$R$244</definedName>
    <definedName name="NM_役員情報_役員6_氏名_変更前" localSheetId="1">Sheet1!$R$172</definedName>
    <definedName name="NM_役員情報_役員6_申請者" localSheetId="1">Sheet1!$AH$245</definedName>
    <definedName name="NM_役員情報_役員6_申請者_変更前" localSheetId="1">Sheet1!$AH$173</definedName>
    <definedName name="NM_役員情報_役員6_退任年月日_月" localSheetId="1">Sheet1!$AL$248</definedName>
    <definedName name="NM_役員情報_役員6_退任年月日_月_変更前" localSheetId="1">Sheet1!$AL$176</definedName>
    <definedName name="NM_役員情報_役員6_退任年月日_元号" localSheetId="1">Sheet1!$AG$248</definedName>
    <definedName name="NM_役員情報_役員6_退任年月日_元号_変更前" localSheetId="1">Sheet1!$AG$176</definedName>
    <definedName name="NM_役員情報_役員6_退任年月日_日" localSheetId="1">Sheet1!$AN$248</definedName>
    <definedName name="NM_役員情報_役員6_退任年月日_日_変更前" localSheetId="1">Sheet1!$AN$176</definedName>
    <definedName name="NM_役員情報_役員6_退任年月日_年" localSheetId="1">Sheet1!$AJ$248</definedName>
    <definedName name="NM_役員情報_役員6_退任年月日_年_変更前" localSheetId="1">Sheet1!$AJ$176</definedName>
    <definedName name="NM_役員情報_役員6_着任年月日_月" localSheetId="1">Sheet1!$X$248</definedName>
    <definedName name="NM_役員情報_役員6_着任年月日_月_変更前" localSheetId="1">Sheet1!$X$176</definedName>
    <definedName name="NM_役員情報_役員6_着任年月日_元号" localSheetId="1">Sheet1!$S$248</definedName>
    <definedName name="NM_役員情報_役員6_着任年月日_元号_変更前" localSheetId="1">Sheet1!$S$176</definedName>
    <definedName name="NM_役員情報_役員6_着任年月日_日" localSheetId="1">Sheet1!$Z$248</definedName>
    <definedName name="NM_役員情報_役員6_着任年月日_日_変更前" localSheetId="1">Sheet1!$Z$176</definedName>
    <definedName name="NM_役員情報_役員6_着任年月日_年" localSheetId="1">Sheet1!$V$248</definedName>
    <definedName name="NM_役員情報_役員6_着任年月日_年_変更前" localSheetId="1">Sheet1!$V$176</definedName>
    <definedName name="NM_役員情報_役員6_役員備考" localSheetId="1">Sheet1!$R$253</definedName>
    <definedName name="NM_役員情報_役員6_役員備考_変更前" localSheetId="1">Sheet1!$R$181</definedName>
    <definedName name="NM_役員情報_役員6_役職" localSheetId="1">Sheet1!$S$251</definedName>
    <definedName name="NM_役員情報_役員6_役職_変更前" localSheetId="1">Sheet1!$S$179</definedName>
    <definedName name="NM_役員情報_役員6_役職その他" localSheetId="1">Sheet1!$AF$250</definedName>
    <definedName name="NM_役員情報_役員6_役職その他_変更前" localSheetId="1">Sheet1!$AF$178</definedName>
    <definedName name="_xlnm.Print_Area" localSheetId="1">Sheet1!$A$1:$AO$7590</definedName>
    <definedName name="_xlnm.Print_Area" localSheetId="28">Sheet1_TEST!$A$1:$AO$60</definedName>
    <definedName name="_xlnm.Print_Area" localSheetId="35">旧_休止_1!$A$1:$AA$52</definedName>
    <definedName name="_xlnm.Print_Area" localSheetId="21">旧_更新_1!$A$1:$AA$75</definedName>
    <definedName name="_xlnm.Print_Area" localSheetId="36">旧_再開_1!$A$1:$AA$52</definedName>
    <definedName name="_xlnm.Print_Area" localSheetId="23">旧_再交付_1!$A$1:$Z$61</definedName>
    <definedName name="_xlnm.Print_Area" localSheetId="22">旧_書換_1!$A$1:$Z$64</definedName>
    <definedName name="_xlnm.Print_Area" localSheetId="20">旧_新規_1!$A$1:$AA$76</definedName>
    <definedName name="_xlnm.Print_Area" localSheetId="32">旧_新規_2!$A$1:$AA$2626</definedName>
    <definedName name="_xlnm.Print_Area" localSheetId="34">旧_廃止_1!$A$1:$AA$52</definedName>
    <definedName name="_xlnm.Print_Area" localSheetId="24">旧_変更_1!$A$1:$AA$97</definedName>
    <definedName name="_xlnm.Print_Area" localSheetId="25">旧_変更_2!$A$1:$Z$79</definedName>
    <definedName name="_xlnm.Print_Area" localSheetId="26">旧_変更_3!$A$1:$AA$102</definedName>
    <definedName name="_xlnm.Print_Area" localSheetId="3">'業務体制 ②'!$A$1:$BR$67</definedName>
    <definedName name="_xlnm.Print_Area" localSheetId="4">'業務体制 ② (2)'!$A$1:$BR$67</definedName>
    <definedName name="_xlnm.Print_Area" localSheetId="18">新_休止_1!$A$1:$AA$52</definedName>
    <definedName name="_xlnm.Print_Area" localSheetId="10">新_更新_1!$A$1:$AA$78</definedName>
    <definedName name="_xlnm.Print_Area" localSheetId="29">'新_更新_1(未着手)'!$A$1:$AA$83</definedName>
    <definedName name="_xlnm.Print_Area" localSheetId="19">新_再開_1!$A$1:$AA$52</definedName>
    <definedName name="_xlnm.Print_Area" localSheetId="12">新_再交付_1!$A$1:$Z$61</definedName>
    <definedName name="_xlnm.Print_Area" localSheetId="11">新_書換_1!$A$1:$AA$64</definedName>
    <definedName name="_xlnm.Print_Area" localSheetId="6">新_新規_1!$A$1:$AA$67</definedName>
    <definedName name="_xlnm.Print_Area" localSheetId="7">新_新規_2!$A$1:$AA$1702</definedName>
    <definedName name="_xlnm.Print_Area" localSheetId="8">新_新規_3!$A$1:$W$64</definedName>
    <definedName name="_xlnm.Print_Area" localSheetId="17">新_廃止_1!$A$1:$AA$52</definedName>
    <definedName name="_xlnm.Print_Area" localSheetId="13">新_変更_1!$A$1:$AA$90</definedName>
    <definedName name="_xlnm.Print_Area" localSheetId="14">新_変更_2!$A$1:$AA$85</definedName>
    <definedName name="_xlnm.Print_Area" localSheetId="15">新_変更_3!$A$1:$BE$1767</definedName>
    <definedName name="_xlnm.Print_Area" localSheetId="16">新_変更_4!$A$1:$CS$105</definedName>
    <definedName name="_xlnm.Print_Area" localSheetId="0">注意事項!$A$1:$D$76</definedName>
    <definedName name="qw" hidden="1">#REF!</definedName>
    <definedName name="qwqw" hidden="1">#REF!</definedName>
    <definedName name="TEST_カナ" localSheetId="28">Sheet1_TEST!$P$22</definedName>
    <definedName name="TEST_コード" localSheetId="28">Sheet1_TEST!$Q$29</definedName>
    <definedName name="TEST_チェックボックス" localSheetId="28">Sheet1_TEST!$AI$14</definedName>
    <definedName name="TEST_テスト" localSheetId="28">Sheet1_TEST!$P$13</definedName>
    <definedName name="TEST_時刻_開始_火" localSheetId="28">Sheet1_TEST!$N$38</definedName>
    <definedName name="TEST_時刻_開始_金" localSheetId="28">Sheet1_TEST!$Z$38</definedName>
    <definedName name="TEST_時刻_開始_月" localSheetId="28">Sheet1_TEST!$J$38</definedName>
    <definedName name="TEST_時刻_開始_祝日" localSheetId="28">Sheet1_TEST!$AL$38</definedName>
    <definedName name="TEST_時刻_開始_水" localSheetId="28">Sheet1_TEST!$R$38</definedName>
    <definedName name="TEST_時刻_開始_土" localSheetId="28">Sheet1_TEST!$AD$38</definedName>
    <definedName name="TEST_時刻_開始_日" localSheetId="28">Sheet1_TEST!$AH$38</definedName>
    <definedName name="TEST_時刻_開始_木" localSheetId="28">Sheet1_TEST!$V$38</definedName>
    <definedName name="TEST_時刻_終了_火" localSheetId="28">Sheet1_TEST!$P$38</definedName>
    <definedName name="TEST_時刻_終了_金" localSheetId="28">Sheet1_TEST!$AB$38</definedName>
    <definedName name="TEST_時刻_終了_月" localSheetId="28">Sheet1_TEST!$L$38</definedName>
    <definedName name="TEST_時刻_終了_祝日" localSheetId="28">Sheet1_TEST!$AN$38</definedName>
    <definedName name="TEST_時刻_終了_水" localSheetId="28">Sheet1_TEST!$T$38</definedName>
    <definedName name="TEST_時刻_終了_土" localSheetId="28">Sheet1_TEST!$AF$38</definedName>
    <definedName name="TEST_時刻_終了_日" localSheetId="28">Sheet1_TEST!$AJ$38</definedName>
    <definedName name="TEST_時刻_終了_木" localSheetId="28">Sheet1_TEST!$X$38</definedName>
    <definedName name="TEST_住所_都道府県" localSheetId="28">Sheet1_TEST!$AI$29</definedName>
    <definedName name="TEST_住所_郵便番号_右" localSheetId="28">Sheet1_TEST!$U$25</definedName>
    <definedName name="TEST_住所_郵便番号_左" localSheetId="28">Sheet1_TEST!$P$25</definedName>
    <definedName name="TEST_数値" localSheetId="28">Sheet1_TEST!$AH$16</definedName>
    <definedName name="TEST_日付_月" localSheetId="28">Sheet1_TEST!$V$17</definedName>
    <definedName name="TEST_日付_元号" localSheetId="28">Sheet1_TEST!$Q$17</definedName>
    <definedName name="TEST_日付_日" localSheetId="28">Sheet1_TEST!$X$17</definedName>
    <definedName name="TEST_日付_年" localSheetId="28">Sheet1_TEST!$T$17</definedName>
    <definedName name="TEST_浮動小数1_小数1" localSheetId="28">Sheet1_TEST!$AK$19</definedName>
    <definedName name="TEST_浮動小数1_整数1" localSheetId="28">Sheet1_TEST!$AH$19</definedName>
    <definedName name="TEST_浮動小数1_整数2" localSheetId="28">Sheet1_TEST!$AI$19</definedName>
    <definedName name="TEST_浮動小数2_小数1" localSheetId="28">Sheet1_TEST!$AL$22</definedName>
    <definedName name="TEST_浮動小数2_整数1" localSheetId="28">Sheet1_TEST!$AH$22</definedName>
    <definedName name="TEST_浮動小数2_整数2" localSheetId="28">Sheet1_TEST!$AI$22</definedName>
    <definedName name="TEST_浮動小数2_整数3" localSheetId="28">Sheet1_TEST!$AJ$22</definedName>
    <definedName name="TEST_浮動小数3_小数1" localSheetId="28">Sheet1_TEST!$AL$25</definedName>
    <definedName name="TEST_浮動小数3_小数2" localSheetId="28">Sheet1_TEST!$AM$25</definedName>
    <definedName name="TEST_浮動小数3_整数1" localSheetId="28">Sheet1_TEST!$AH$25</definedName>
    <definedName name="TEST_浮動小数3_整数2" localSheetId="28">Sheet1_TEST!$AI$25</definedName>
    <definedName name="TEST_浮動小数3_整数3" localSheetId="28">Sheet1_TEST!$AJ$25</definedName>
    <definedName name="TEST_名前" localSheetId="28">Sheet1_TEST!$P$19</definedName>
    <definedName name="to" localSheetId="1" hidden="1">{#N/A,#N/A,FALSE,"Windows";#N/A,#N/A,FALSE,"Windows (2)";#N/A,#N/A,FALSE,"Windows(Note)";#N/A,#N/A,FALSE,"Windows(Note) (2)";#N/A,#N/A,FALSE,"Macintosh";#N/A,#N/A,FALSE,"Macintosh (2)"}</definedName>
    <definedName name="to" localSheetId="21" hidden="1">{#N/A,#N/A,FALSE,"Windows";#N/A,#N/A,FALSE,"Windows (2)";#N/A,#N/A,FALSE,"Windows(Note)";#N/A,#N/A,FALSE,"Windows(Note) (2)";#N/A,#N/A,FALSE,"Macintosh";#N/A,#N/A,FALSE,"Macintosh (2)"}</definedName>
    <definedName name="to" localSheetId="24" hidden="1">{#N/A,#N/A,FALSE,"Windows";#N/A,#N/A,FALSE,"Windows (2)";#N/A,#N/A,FALSE,"Windows(Note)";#N/A,#N/A,FALSE,"Windows(Note) (2)";#N/A,#N/A,FALSE,"Macintosh";#N/A,#N/A,FALSE,"Macintosh (2)"}</definedName>
    <definedName name="to" localSheetId="25" hidden="1">{#N/A,#N/A,FALSE,"Windows";#N/A,#N/A,FALSE,"Windows (2)";#N/A,#N/A,FALSE,"Windows(Note)";#N/A,#N/A,FALSE,"Windows(Note) (2)";#N/A,#N/A,FALSE,"Macintosh";#N/A,#N/A,FALSE,"Macintosh (2)"}</definedName>
    <definedName name="to" localSheetId="2" hidden="1">{#N/A,#N/A,FALSE,"Windows";#N/A,#N/A,FALSE,"Windows (2)";#N/A,#N/A,FALSE,"Windows(Note)";#N/A,#N/A,FALSE,"Windows(Note) (2)";#N/A,#N/A,FALSE,"Macintosh";#N/A,#N/A,FALSE,"Macintosh (2)"}</definedName>
    <definedName name="to" localSheetId="10" hidden="1">{#N/A,#N/A,FALSE,"Windows";#N/A,#N/A,FALSE,"Windows (2)";#N/A,#N/A,FALSE,"Windows(Note)";#N/A,#N/A,FALSE,"Windows(Note) (2)";#N/A,#N/A,FALSE,"Macintosh";#N/A,#N/A,FALSE,"Macintosh (2)"}</definedName>
    <definedName name="to" localSheetId="7" hidden="1">{#N/A,#N/A,FALSE,"Windows";#N/A,#N/A,FALSE,"Windows (2)";#N/A,#N/A,FALSE,"Windows(Note)";#N/A,#N/A,FALSE,"Windows(Note) (2)";#N/A,#N/A,FALSE,"Macintosh";#N/A,#N/A,FALSE,"Macintosh (2)"}</definedName>
    <definedName name="to" localSheetId="13" hidden="1">{#N/A,#N/A,FALSE,"Windows";#N/A,#N/A,FALSE,"Windows (2)";#N/A,#N/A,FALSE,"Windows(Note)";#N/A,#N/A,FALSE,"Windows(Note) (2)";#N/A,#N/A,FALSE,"Macintosh";#N/A,#N/A,FALSE,"Macintosh (2)"}</definedName>
    <definedName name="to" localSheetId="14" hidden="1">{#N/A,#N/A,FALSE,"Windows";#N/A,#N/A,FALSE,"Windows (2)";#N/A,#N/A,FALSE,"Windows(Note)";#N/A,#N/A,FALSE,"Windows(Note) (2)";#N/A,#N/A,FALSE,"Macintosh";#N/A,#N/A,FALSE,"Macintosh (2)"}</definedName>
    <definedName name="to" localSheetId="15" hidden="1">{#N/A,#N/A,FALSE,"Windows";#N/A,#N/A,FALSE,"Windows (2)";#N/A,#N/A,FALSE,"Windows(Note)";#N/A,#N/A,FALSE,"Windows(Note) (2)";#N/A,#N/A,FALSE,"Macintosh";#N/A,#N/A,FALSE,"Macintosh (2)"}</definedName>
    <definedName name="to" localSheetId="16" hidden="1">{#N/A,#N/A,FALSE,"Windows";#N/A,#N/A,FALSE,"Windows (2)";#N/A,#N/A,FALSE,"Windows(Note)";#N/A,#N/A,FALSE,"Windows(Note) (2)";#N/A,#N/A,FALSE,"Macintosh";#N/A,#N/A,FALSE,"Macintosh (2)"}</definedName>
    <definedName name="to" localSheetId="0" hidden="1">{#N/A,#N/A,FALSE,"Windows";#N/A,#N/A,FALSE,"Windows (2)";#N/A,#N/A,FALSE,"Windows(Note)";#N/A,#N/A,FALSE,"Windows(Note) (2)";#N/A,#N/A,FALSE,"Macintosh";#N/A,#N/A,FALSE,"Macintosh (2)"}</definedName>
    <definedName name="to" hidden="1">{#N/A,#N/A,FALSE,"Windows";#N/A,#N/A,FALSE,"Windows (2)";#N/A,#N/A,FALSE,"Windows(Note)";#N/A,#N/A,FALSE,"Windows(Note) (2)";#N/A,#N/A,FALSE,"Macintosh";#N/A,#N/A,FALSE,"Macintosh (2)"}</definedName>
    <definedName name="wrn.RBOD." localSheetId="1" hidden="1">{"RBOD1",#N/A,FALSE,"保険課ＯＡシステム生産管理表";"RBOD2",#N/A,FALSE,"保険課ＯＡシステム生産管理表";"RBOD3",#N/A,FALSE,"保険課ＯＡシステム生産管理表"}</definedName>
    <definedName name="wrn.RBOD." localSheetId="21" hidden="1">{"RBOD1",#N/A,FALSE,"保険課ＯＡシステム生産管理表";"RBOD2",#N/A,FALSE,"保険課ＯＡシステム生産管理表";"RBOD3",#N/A,FALSE,"保険課ＯＡシステム生産管理表"}</definedName>
    <definedName name="wrn.RBOD." localSheetId="24" hidden="1">{"RBOD1",#N/A,FALSE,"保険課ＯＡシステム生産管理表";"RBOD2",#N/A,FALSE,"保険課ＯＡシステム生産管理表";"RBOD3",#N/A,FALSE,"保険課ＯＡシステム生産管理表"}</definedName>
    <definedName name="wrn.RBOD." localSheetId="25" hidden="1">{"RBOD1",#N/A,FALSE,"保険課ＯＡシステム生産管理表";"RBOD2",#N/A,FALSE,"保険課ＯＡシステム生産管理表";"RBOD3",#N/A,FALSE,"保険課ＯＡシステム生産管理表"}</definedName>
    <definedName name="wrn.RBOD." localSheetId="2" hidden="1">{"RBOD1",#N/A,FALSE,"保険課ＯＡシステム生産管理表";"RBOD2",#N/A,FALSE,"保険課ＯＡシステム生産管理表";"RBOD3",#N/A,FALSE,"保険課ＯＡシステム生産管理表"}</definedName>
    <definedName name="wrn.RBOD." localSheetId="10" hidden="1">{"RBOD1",#N/A,FALSE,"保険課ＯＡシステム生産管理表";"RBOD2",#N/A,FALSE,"保険課ＯＡシステム生産管理表";"RBOD3",#N/A,FALSE,"保険課ＯＡシステム生産管理表"}</definedName>
    <definedName name="wrn.RBOD." localSheetId="7" hidden="1">{"RBOD1",#N/A,FALSE,"保険課ＯＡシステム生産管理表";"RBOD2",#N/A,FALSE,"保険課ＯＡシステム生産管理表";"RBOD3",#N/A,FALSE,"保険課ＯＡシステム生産管理表"}</definedName>
    <definedName name="wrn.RBOD." localSheetId="13" hidden="1">{"RBOD1",#N/A,FALSE,"保険課ＯＡシステム生産管理表";"RBOD2",#N/A,FALSE,"保険課ＯＡシステム生産管理表";"RBOD3",#N/A,FALSE,"保険課ＯＡシステム生産管理表"}</definedName>
    <definedName name="wrn.RBOD." localSheetId="14" hidden="1">{"RBOD1",#N/A,FALSE,"保険課ＯＡシステム生産管理表";"RBOD2",#N/A,FALSE,"保険課ＯＡシステム生産管理表";"RBOD3",#N/A,FALSE,"保険課ＯＡシステム生産管理表"}</definedName>
    <definedName name="wrn.RBOD." localSheetId="15" hidden="1">{"RBOD1",#N/A,FALSE,"保険課ＯＡシステム生産管理表";"RBOD2",#N/A,FALSE,"保険課ＯＡシステム生産管理表";"RBOD3",#N/A,FALSE,"保険課ＯＡシステム生産管理表"}</definedName>
    <definedName name="wrn.RBOD." localSheetId="16" hidden="1">{"RBOD1",#N/A,FALSE,"保険課ＯＡシステム生産管理表";"RBOD2",#N/A,FALSE,"保険課ＯＡシステム生産管理表";"RBOD3",#N/A,FALSE,"保険課ＯＡシステム生産管理表"}</definedName>
    <definedName name="wrn.RBOD." localSheetId="0" hidden="1">{"RBOD1",#N/A,FALSE,"保険課ＯＡシステム生産管理表";"RBOD2",#N/A,FALSE,"保険課ＯＡシステム生産管理表";"RBOD3",#N/A,FALSE,"保険課ＯＡシステム生産管理表"}</definedName>
    <definedName name="wrn.RBOD." hidden="1">{"RBOD1",#N/A,FALSE,"保険課ＯＡシステム生産管理表";"RBOD2",#N/A,FALSE,"保険課ＯＡシステム生産管理表";"RBOD3",#N/A,FALSE,"保険課ＯＡシステム生産管理表"}</definedName>
    <definedName name="wrn.TOYO." localSheetId="1" hidden="1">{#N/A,#N/A,FALSE,"Windows";#N/A,#N/A,FALSE,"Windows (2)";#N/A,#N/A,FALSE,"Windows(Note)";#N/A,#N/A,FALSE,"Windows(Note) (2)";#N/A,#N/A,FALSE,"Macintosh";#N/A,#N/A,FALSE,"Macintosh (2)"}</definedName>
    <definedName name="wrn.TOYO." localSheetId="21" hidden="1">{#N/A,#N/A,FALSE,"Windows";#N/A,#N/A,FALSE,"Windows (2)";#N/A,#N/A,FALSE,"Windows(Note)";#N/A,#N/A,FALSE,"Windows(Note) (2)";#N/A,#N/A,FALSE,"Macintosh";#N/A,#N/A,FALSE,"Macintosh (2)"}</definedName>
    <definedName name="wrn.TOYO." localSheetId="24" hidden="1">{#N/A,#N/A,FALSE,"Windows";#N/A,#N/A,FALSE,"Windows (2)";#N/A,#N/A,FALSE,"Windows(Note)";#N/A,#N/A,FALSE,"Windows(Note) (2)";#N/A,#N/A,FALSE,"Macintosh";#N/A,#N/A,FALSE,"Macintosh (2)"}</definedName>
    <definedName name="wrn.TOYO." localSheetId="25" hidden="1">{#N/A,#N/A,FALSE,"Windows";#N/A,#N/A,FALSE,"Windows (2)";#N/A,#N/A,FALSE,"Windows(Note)";#N/A,#N/A,FALSE,"Windows(Note) (2)";#N/A,#N/A,FALSE,"Macintosh";#N/A,#N/A,FALSE,"Macintosh (2)"}</definedName>
    <definedName name="wrn.TOYO." localSheetId="2" hidden="1">{#N/A,#N/A,FALSE,"Windows";#N/A,#N/A,FALSE,"Windows (2)";#N/A,#N/A,FALSE,"Windows(Note)";#N/A,#N/A,FALSE,"Windows(Note) (2)";#N/A,#N/A,FALSE,"Macintosh";#N/A,#N/A,FALSE,"Macintosh (2)"}</definedName>
    <definedName name="wrn.TOYO." localSheetId="10" hidden="1">{#N/A,#N/A,FALSE,"Windows";#N/A,#N/A,FALSE,"Windows (2)";#N/A,#N/A,FALSE,"Windows(Note)";#N/A,#N/A,FALSE,"Windows(Note) (2)";#N/A,#N/A,FALSE,"Macintosh";#N/A,#N/A,FALSE,"Macintosh (2)"}</definedName>
    <definedName name="wrn.TOYO." localSheetId="7" hidden="1">{#N/A,#N/A,FALSE,"Windows";#N/A,#N/A,FALSE,"Windows (2)";#N/A,#N/A,FALSE,"Windows(Note)";#N/A,#N/A,FALSE,"Windows(Note) (2)";#N/A,#N/A,FALSE,"Macintosh";#N/A,#N/A,FALSE,"Macintosh (2)"}</definedName>
    <definedName name="wrn.TOYO." localSheetId="13" hidden="1">{#N/A,#N/A,FALSE,"Windows";#N/A,#N/A,FALSE,"Windows (2)";#N/A,#N/A,FALSE,"Windows(Note)";#N/A,#N/A,FALSE,"Windows(Note) (2)";#N/A,#N/A,FALSE,"Macintosh";#N/A,#N/A,FALSE,"Macintosh (2)"}</definedName>
    <definedName name="wrn.TOYO." localSheetId="14" hidden="1">{#N/A,#N/A,FALSE,"Windows";#N/A,#N/A,FALSE,"Windows (2)";#N/A,#N/A,FALSE,"Windows(Note)";#N/A,#N/A,FALSE,"Windows(Note) (2)";#N/A,#N/A,FALSE,"Macintosh";#N/A,#N/A,FALSE,"Macintosh (2)"}</definedName>
    <definedName name="wrn.TOYO." localSheetId="15" hidden="1">{#N/A,#N/A,FALSE,"Windows";#N/A,#N/A,FALSE,"Windows (2)";#N/A,#N/A,FALSE,"Windows(Note)";#N/A,#N/A,FALSE,"Windows(Note) (2)";#N/A,#N/A,FALSE,"Macintosh";#N/A,#N/A,FALSE,"Macintosh (2)"}</definedName>
    <definedName name="wrn.TOYO." localSheetId="16" hidden="1">{#N/A,#N/A,FALSE,"Windows";#N/A,#N/A,FALSE,"Windows (2)";#N/A,#N/A,FALSE,"Windows(Note)";#N/A,#N/A,FALSE,"Windows(Note) (2)";#N/A,#N/A,FALSE,"Macintosh";#N/A,#N/A,FALSE,"Macintosh (2)"}</definedName>
    <definedName name="wrn.TOYO." localSheetId="0" hidden="1">{#N/A,#N/A,FALSE,"Windows";#N/A,#N/A,FALSE,"Windows (2)";#N/A,#N/A,FALSE,"Windows(Note)";#N/A,#N/A,FALSE,"Windows(Note) (2)";#N/A,#N/A,FALSE,"Macintosh";#N/A,#N/A,FALSE,"Macintosh (2)"}</definedName>
    <definedName name="wrn.TOYO." hidden="1">{#N/A,#N/A,FALSE,"Windows";#N/A,#N/A,FALSE,"Windows (2)";#N/A,#N/A,FALSE,"Windows(Note)";#N/A,#N/A,FALSE,"Windows(Note) (2)";#N/A,#N/A,FALSE,"Macintosh";#N/A,#N/A,FALSE,"Macintosh (2)"}</definedName>
    <definedName name="wrn.仕様書表紙." localSheetId="1" hidden="1">{#N/A,#N/A,FALSE,"表一覧"}</definedName>
    <definedName name="wrn.仕様書表紙." localSheetId="21" hidden="1">{#N/A,#N/A,FALSE,"表一覧"}</definedName>
    <definedName name="wrn.仕様書表紙." localSheetId="24" hidden="1">{#N/A,#N/A,FALSE,"表一覧"}</definedName>
    <definedName name="wrn.仕様書表紙." localSheetId="25" hidden="1">{#N/A,#N/A,FALSE,"表一覧"}</definedName>
    <definedName name="wrn.仕様書表紙." localSheetId="2" hidden="1">{#N/A,#N/A,FALSE,"表一覧"}</definedName>
    <definedName name="wrn.仕様書表紙." localSheetId="10" hidden="1">{#N/A,#N/A,FALSE,"表一覧"}</definedName>
    <definedName name="wrn.仕様書表紙." localSheetId="7" hidden="1">{#N/A,#N/A,FALSE,"表一覧"}</definedName>
    <definedName name="wrn.仕様書表紙." localSheetId="13" hidden="1">{#N/A,#N/A,FALSE,"表一覧"}</definedName>
    <definedName name="wrn.仕様書表紙." localSheetId="14" hidden="1">{#N/A,#N/A,FALSE,"表一覧"}</definedName>
    <definedName name="wrn.仕様書表紙." localSheetId="15" hidden="1">{#N/A,#N/A,FALSE,"表一覧"}</definedName>
    <definedName name="wrn.仕様書表紙." localSheetId="16" hidden="1">{#N/A,#N/A,FALSE,"表一覧"}</definedName>
    <definedName name="wrn.仕様書表紙." localSheetId="0" hidden="1">{#N/A,#N/A,FALSE,"表一覧"}</definedName>
    <definedName name="wrn.仕様書表紙." hidden="1">{#N/A,#N/A,FALSE,"表一覧"}</definedName>
    <definedName name="あ" localSheetId="1" hidden="1">{#N/A,#N/A,TRUE,"ﾊﾟﾀｰﾝ1";#N/A,#N/A,TRUE,"ﾊﾟﾀｰﾝ2";#N/A,#N/A,TRUE,"ﾊﾟﾀｰﾝ3";#N/A,#N/A,TRUE,"ﾊﾟﾀｰﾝ4"}</definedName>
    <definedName name="あ" localSheetId="21" hidden="1">{#N/A,#N/A,TRUE,"ﾊﾟﾀｰﾝ1";#N/A,#N/A,TRUE,"ﾊﾟﾀｰﾝ2";#N/A,#N/A,TRUE,"ﾊﾟﾀｰﾝ3";#N/A,#N/A,TRUE,"ﾊﾟﾀｰﾝ4"}</definedName>
    <definedName name="あ" localSheetId="24" hidden="1">{#N/A,#N/A,TRUE,"ﾊﾟﾀｰﾝ1";#N/A,#N/A,TRUE,"ﾊﾟﾀｰﾝ2";#N/A,#N/A,TRUE,"ﾊﾟﾀｰﾝ3";#N/A,#N/A,TRUE,"ﾊﾟﾀｰﾝ4"}</definedName>
    <definedName name="あ" localSheetId="25" hidden="1">{#N/A,#N/A,TRUE,"ﾊﾟﾀｰﾝ1";#N/A,#N/A,TRUE,"ﾊﾟﾀｰﾝ2";#N/A,#N/A,TRUE,"ﾊﾟﾀｰﾝ3";#N/A,#N/A,TRUE,"ﾊﾟﾀｰﾝ4"}</definedName>
    <definedName name="あ" localSheetId="2" hidden="1">{#N/A,#N/A,TRUE,"ﾊﾟﾀｰﾝ1";#N/A,#N/A,TRUE,"ﾊﾟﾀｰﾝ2";#N/A,#N/A,TRUE,"ﾊﾟﾀｰﾝ3";#N/A,#N/A,TRUE,"ﾊﾟﾀｰﾝ4"}</definedName>
    <definedName name="あ" localSheetId="10" hidden="1">{#N/A,#N/A,TRUE,"ﾊﾟﾀｰﾝ1";#N/A,#N/A,TRUE,"ﾊﾟﾀｰﾝ2";#N/A,#N/A,TRUE,"ﾊﾟﾀｰﾝ3";#N/A,#N/A,TRUE,"ﾊﾟﾀｰﾝ4"}</definedName>
    <definedName name="あ" localSheetId="7" hidden="1">{#N/A,#N/A,TRUE,"ﾊﾟﾀｰﾝ1";#N/A,#N/A,TRUE,"ﾊﾟﾀｰﾝ2";#N/A,#N/A,TRUE,"ﾊﾟﾀｰﾝ3";#N/A,#N/A,TRUE,"ﾊﾟﾀｰﾝ4"}</definedName>
    <definedName name="あ" localSheetId="13" hidden="1">{#N/A,#N/A,TRUE,"ﾊﾟﾀｰﾝ1";#N/A,#N/A,TRUE,"ﾊﾟﾀｰﾝ2";#N/A,#N/A,TRUE,"ﾊﾟﾀｰﾝ3";#N/A,#N/A,TRUE,"ﾊﾟﾀｰﾝ4"}</definedName>
    <definedName name="あ" localSheetId="14" hidden="1">{#N/A,#N/A,TRUE,"ﾊﾟﾀｰﾝ1";#N/A,#N/A,TRUE,"ﾊﾟﾀｰﾝ2";#N/A,#N/A,TRUE,"ﾊﾟﾀｰﾝ3";#N/A,#N/A,TRUE,"ﾊﾟﾀｰﾝ4"}</definedName>
    <definedName name="あ" localSheetId="15" hidden="1">{#N/A,#N/A,TRUE,"ﾊﾟﾀｰﾝ1";#N/A,#N/A,TRUE,"ﾊﾟﾀｰﾝ2";#N/A,#N/A,TRUE,"ﾊﾟﾀｰﾝ3";#N/A,#N/A,TRUE,"ﾊﾟﾀｰﾝ4"}</definedName>
    <definedName name="あ" localSheetId="16" hidden="1">{#N/A,#N/A,TRUE,"ﾊﾟﾀｰﾝ1";#N/A,#N/A,TRUE,"ﾊﾟﾀｰﾝ2";#N/A,#N/A,TRUE,"ﾊﾟﾀｰﾝ3";#N/A,#N/A,TRUE,"ﾊﾟﾀｰﾝ4"}</definedName>
    <definedName name="あ" localSheetId="0" hidden="1">{#N/A,#N/A,TRUE,"ﾊﾟﾀｰﾝ1";#N/A,#N/A,TRUE,"ﾊﾟﾀｰﾝ2";#N/A,#N/A,TRUE,"ﾊﾟﾀｰﾝ3";#N/A,#N/A,TRUE,"ﾊﾟﾀｰﾝ4"}</definedName>
    <definedName name="あ" hidden="1">{#N/A,#N/A,TRUE,"ﾊﾟﾀｰﾝ1";#N/A,#N/A,TRUE,"ﾊﾟﾀｰﾝ2";#N/A,#N/A,TRUE,"ﾊﾟﾀｰﾝ3";#N/A,#N/A,TRUE,"ﾊﾟﾀｰﾝ4"}</definedName>
    <definedName name="チェック">コードマスタ!$O$2:$O$3</definedName>
    <definedName name="チェック選択">コードマスタ!$A$2:$A$4</definedName>
    <definedName name="テスト区分">コードマスタ!$L$2:$L$6</definedName>
    <definedName name="監視設備">コードマスタ!$F$2:$F$9</definedName>
    <definedName name="月">コードマスタ!$J$2:$J$14</definedName>
    <definedName name="元号">コードマスタ!$H$2:$H$5</definedName>
    <definedName name="資格">コードマスタ!$D$2:$D$5</definedName>
    <definedName name="時刻">コードマスタ!$G$2:$G$98</definedName>
    <definedName name="従事者区分">コードマスタ!$C$2:$C$4</definedName>
    <definedName name="選択">コードマスタ!$M$2:$M$3</definedName>
    <definedName name="都道府県">コードマスタ!$E$2:$E$49</definedName>
    <definedName name="日">コードマスタ!$K$1:$K$33</definedName>
    <definedName name="年">コードマスタ!$I$2:$I$101</definedName>
    <definedName name="役職">コードマスタ!$B$2:$B$20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56" i="26" l="1"/>
  <c r="AA47" i="26"/>
  <c r="M50" i="26"/>
  <c r="M47" i="26"/>
  <c r="M41" i="26"/>
  <c r="M38" i="26"/>
  <c r="X38" i="26"/>
  <c r="AE38" i="26"/>
  <c r="AK38" i="26"/>
  <c r="AK35" i="26"/>
  <c r="M35" i="26"/>
  <c r="S35" i="26"/>
  <c r="X35" i="26"/>
  <c r="AE35" i="26"/>
  <c r="N106" i="26"/>
  <c r="AG7552" i="26"/>
  <c r="AE7552" i="26"/>
  <c r="AD7552" i="26"/>
  <c r="AC7552" i="26"/>
  <c r="N7555" i="26"/>
  <c r="N7552" i="26"/>
  <c r="L7555" i="26"/>
  <c r="L7552" i="26"/>
  <c r="K7552" i="26"/>
  <c r="J7555" i="26"/>
  <c r="J7552" i="26"/>
  <c r="K7555" i="26"/>
  <c r="N94" i="26"/>
  <c r="BM15" i="57"/>
  <c r="BK15" i="57"/>
  <c r="BJ15" i="57"/>
  <c r="BI15" i="57"/>
  <c r="BM14" i="57"/>
  <c r="BK14" i="57"/>
  <c r="BJ14" i="57"/>
  <c r="BI14" i="57"/>
  <c r="X7520" i="26"/>
  <c r="T7520" i="26"/>
  <c r="L7520" i="26"/>
  <c r="V7520" i="26"/>
  <c r="X7517" i="26"/>
  <c r="V7517" i="26"/>
  <c r="DI28" i="39"/>
  <c r="DI27" i="39"/>
  <c r="J7520" i="26" s="1"/>
  <c r="DI26" i="39"/>
  <c r="DI25" i="39"/>
  <c r="DH28" i="39"/>
  <c r="DH27" i="39"/>
  <c r="DH26" i="39"/>
  <c r="DH25" i="39"/>
  <c r="DG28" i="39"/>
  <c r="DG27" i="39"/>
  <c r="DG26" i="39"/>
  <c r="DG25" i="39"/>
  <c r="DF28" i="39"/>
  <c r="DF27" i="39"/>
  <c r="DF26" i="39"/>
  <c r="DF25" i="39"/>
  <c r="DE28" i="39"/>
  <c r="DE27" i="39"/>
  <c r="DE26" i="39"/>
  <c r="DE25" i="39"/>
  <c r="CC26" i="57"/>
  <c r="DI18" i="39"/>
  <c r="DI19" i="39"/>
  <c r="DI24" i="39" s="1"/>
  <c r="DI20" i="39"/>
  <c r="DI21" i="39"/>
  <c r="DI22" i="39"/>
  <c r="DI23" i="39"/>
  <c r="DI17" i="39"/>
  <c r="DH18" i="39"/>
  <c r="DH19" i="39"/>
  <c r="DH20" i="39"/>
  <c r="DH21" i="39"/>
  <c r="DH22" i="39"/>
  <c r="DH23" i="39"/>
  <c r="DH17" i="39"/>
  <c r="DG18" i="39"/>
  <c r="DG19" i="39"/>
  <c r="DG20" i="39"/>
  <c r="DG21" i="39"/>
  <c r="DG22" i="39"/>
  <c r="DG23" i="39"/>
  <c r="DG24" i="39"/>
  <c r="DG17" i="39"/>
  <c r="DF18" i="39"/>
  <c r="DF19" i="39"/>
  <c r="DF20" i="39"/>
  <c r="DF21" i="39"/>
  <c r="DF24" i="39" s="1"/>
  <c r="DF22" i="39"/>
  <c r="DF23" i="39"/>
  <c r="DF17" i="39"/>
  <c r="DE18" i="39"/>
  <c r="N7517" i="26" s="1"/>
  <c r="DE19" i="39"/>
  <c r="DE20" i="39"/>
  <c r="DE21" i="39"/>
  <c r="DE22" i="39"/>
  <c r="AF7517" i="26" s="1"/>
  <c r="DE23" i="39"/>
  <c r="AH7520" i="26" s="1"/>
  <c r="DE17" i="39"/>
  <c r="CC17" i="57"/>
  <c r="BF11" i="67"/>
  <c r="BF10" i="67"/>
  <c r="BF9" i="67"/>
  <c r="BF8" i="67"/>
  <c r="BF7" i="67"/>
  <c r="BB11" i="67"/>
  <c r="BB10" i="67"/>
  <c r="BB9" i="67"/>
  <c r="BB8" i="67"/>
  <c r="BB7" i="67"/>
  <c r="AW11" i="67"/>
  <c r="AW10" i="67"/>
  <c r="AW9" i="67"/>
  <c r="AW8" i="67"/>
  <c r="AW7" i="67"/>
  <c r="AS11" i="67"/>
  <c r="AS10" i="67"/>
  <c r="AS9" i="67"/>
  <c r="AS8" i="67"/>
  <c r="AS7" i="67"/>
  <c r="AO11" i="67"/>
  <c r="AO10" i="67"/>
  <c r="AO9" i="67"/>
  <c r="AO8" i="67"/>
  <c r="AO7" i="67"/>
  <c r="AK11" i="67"/>
  <c r="AK10" i="67"/>
  <c r="AK9" i="67"/>
  <c r="AK8" i="67"/>
  <c r="AK7" i="67"/>
  <c r="AF11" i="67"/>
  <c r="AF10" i="67"/>
  <c r="AF9" i="67"/>
  <c r="AF8" i="67"/>
  <c r="AF7" i="67"/>
  <c r="AB11" i="67"/>
  <c r="AB10" i="67"/>
  <c r="AB9" i="67"/>
  <c r="AB8" i="67"/>
  <c r="AB7" i="67"/>
  <c r="DH24" i="39"/>
  <c r="CG28" i="57"/>
  <c r="CG27" i="57"/>
  <c r="CG26" i="57"/>
  <c r="CG25" i="57"/>
  <c r="CF28" i="57"/>
  <c r="CF27" i="57"/>
  <c r="CF26" i="57"/>
  <c r="CF25" i="57"/>
  <c r="CE28" i="57"/>
  <c r="CE27" i="57"/>
  <c r="CE26" i="57"/>
  <c r="CE25" i="57"/>
  <c r="CD28" i="57"/>
  <c r="CD27" i="57"/>
  <c r="CD26" i="57"/>
  <c r="CD25" i="57"/>
  <c r="CC25" i="57"/>
  <c r="CC28" i="57"/>
  <c r="CC27" i="57"/>
  <c r="CG18" i="57"/>
  <c r="CG19" i="57"/>
  <c r="CG20" i="57"/>
  <c r="CG21" i="57"/>
  <c r="CG22" i="57"/>
  <c r="CG23" i="57"/>
  <c r="CG17" i="57"/>
  <c r="CF18" i="57"/>
  <c r="CF19" i="57"/>
  <c r="CF20" i="57"/>
  <c r="CF21" i="57"/>
  <c r="CF22" i="57"/>
  <c r="CF23" i="57"/>
  <c r="CF17" i="57"/>
  <c r="CE18" i="57"/>
  <c r="CE19" i="57"/>
  <c r="CE20" i="57"/>
  <c r="CE21" i="57"/>
  <c r="CE22" i="57"/>
  <c r="CE23" i="57"/>
  <c r="CE17" i="57"/>
  <c r="CD18" i="57"/>
  <c r="CD19" i="57"/>
  <c r="CD20" i="57"/>
  <c r="CD21" i="57"/>
  <c r="CD22" i="57"/>
  <c r="CD23" i="57"/>
  <c r="CD17" i="57"/>
  <c r="CC18" i="57"/>
  <c r="CC19" i="57"/>
  <c r="T7517" i="26" s="1"/>
  <c r="CC20" i="57"/>
  <c r="CC21" i="57"/>
  <c r="CC22" i="57"/>
  <c r="AD7520" i="26" s="1"/>
  <c r="CC23" i="57"/>
  <c r="AJ7520" i="26" s="1"/>
  <c r="R7504" i="26"/>
  <c r="AG7472" i="26"/>
  <c r="S7472" i="26"/>
  <c r="X7502" i="26" s="1"/>
  <c r="R7468" i="26"/>
  <c r="AG7436" i="26"/>
  <c r="S7436" i="26"/>
  <c r="Z7466" i="26" s="1"/>
  <c r="R7432" i="26"/>
  <c r="AG7400" i="26"/>
  <c r="S7400" i="26"/>
  <c r="Z7430" i="26" s="1"/>
  <c r="R7396" i="26"/>
  <c r="S7364" i="26"/>
  <c r="AG7364" i="26"/>
  <c r="R7360" i="26"/>
  <c r="AG7328" i="26"/>
  <c r="S7328" i="26"/>
  <c r="U7351" i="26" s="1"/>
  <c r="R7324" i="26"/>
  <c r="AG7292" i="26"/>
  <c r="S7292" i="26"/>
  <c r="X7322" i="26" s="1"/>
  <c r="R7288" i="26"/>
  <c r="AG7256" i="26"/>
  <c r="S7256" i="26"/>
  <c r="AG7270" i="26" s="1"/>
  <c r="R7252" i="26"/>
  <c r="AG7220" i="26"/>
  <c r="S7220" i="26"/>
  <c r="Z7250" i="26" s="1"/>
  <c r="R7216" i="26"/>
  <c r="AG7184" i="26"/>
  <c r="S7184" i="26"/>
  <c r="S7214" i="26" s="1"/>
  <c r="R7180" i="26"/>
  <c r="AG7148" i="26"/>
  <c r="R7144" i="26"/>
  <c r="S7148" i="26"/>
  <c r="AG7112" i="26"/>
  <c r="S7112" i="26"/>
  <c r="S7142" i="26" s="1"/>
  <c r="R7108" i="26"/>
  <c r="AG7076" i="26"/>
  <c r="S7076" i="26"/>
  <c r="X7102" i="26" s="1"/>
  <c r="R7072" i="26"/>
  <c r="AG7040" i="26"/>
  <c r="S7040" i="26"/>
  <c r="U7063" i="26" s="1"/>
  <c r="R7036" i="26"/>
  <c r="AG7004" i="26"/>
  <c r="S7004" i="26"/>
  <c r="Z7034" i="26" s="1"/>
  <c r="R7000" i="26"/>
  <c r="AG6968" i="26"/>
  <c r="S6968" i="26"/>
  <c r="R6964" i="26"/>
  <c r="AG6932" i="26"/>
  <c r="S6932" i="26"/>
  <c r="Z6962" i="26" s="1"/>
  <c r="R6928" i="26"/>
  <c r="AG6896" i="26"/>
  <c r="S6896" i="26"/>
  <c r="S6926" i="26" s="1"/>
  <c r="R6892" i="26"/>
  <c r="AG6860" i="26"/>
  <c r="S6860" i="26"/>
  <c r="R6856" i="26"/>
  <c r="AG6824" i="26"/>
  <c r="S6824" i="26"/>
  <c r="S6854" i="26" s="1"/>
  <c r="R6820" i="26"/>
  <c r="AG6788" i="26"/>
  <c r="S6788" i="26"/>
  <c r="X6814" i="26" s="1"/>
  <c r="R6784" i="26"/>
  <c r="AG6752" i="26"/>
  <c r="S6752" i="26"/>
  <c r="V6778" i="26" s="1"/>
  <c r="R6748" i="26"/>
  <c r="AG6716" i="26"/>
  <c r="S6716" i="26"/>
  <c r="V6746" i="26" s="1"/>
  <c r="R6712" i="26"/>
  <c r="AG6680" i="26"/>
  <c r="S6680" i="26"/>
  <c r="AG6697" i="26" s="1"/>
  <c r="R6676" i="26"/>
  <c r="AG6644" i="26"/>
  <c r="S6644" i="26"/>
  <c r="Z6674" i="26" s="1"/>
  <c r="R6640" i="26"/>
  <c r="AG6608" i="26"/>
  <c r="S6608" i="26"/>
  <c r="S6638" i="26" s="1"/>
  <c r="R6604" i="26"/>
  <c r="AG6572" i="26"/>
  <c r="S6572" i="26"/>
  <c r="R6568" i="26"/>
  <c r="AG6536" i="26"/>
  <c r="S6536" i="26"/>
  <c r="R6562" i="26" s="1"/>
  <c r="R6532" i="26"/>
  <c r="AG6500" i="26"/>
  <c r="S6500" i="26"/>
  <c r="R6526" i="26" s="1"/>
  <c r="R6496" i="26"/>
  <c r="AG6464" i="26"/>
  <c r="S6464" i="26"/>
  <c r="V6490" i="26" s="1"/>
  <c r="R6460" i="26"/>
  <c r="AG6428" i="26"/>
  <c r="S6428" i="26"/>
  <c r="V6458" i="26" s="1"/>
  <c r="R6424" i="26"/>
  <c r="AG6392" i="26"/>
  <c r="S6392" i="26"/>
  <c r="R6415" i="26" s="1"/>
  <c r="R6388" i="26"/>
  <c r="AG6356" i="26"/>
  <c r="S6356" i="26"/>
  <c r="Z6386" i="26" s="1"/>
  <c r="R6352" i="26"/>
  <c r="AG6320" i="26"/>
  <c r="S6320" i="26"/>
  <c r="S6350" i="26" s="1"/>
  <c r="R6316" i="26"/>
  <c r="AG6284" i="26"/>
  <c r="S6284" i="26"/>
  <c r="X6314" i="26" s="1"/>
  <c r="R6280" i="26"/>
  <c r="AG6248" i="26"/>
  <c r="S6248" i="26"/>
  <c r="X6278" i="26" s="1"/>
  <c r="R6244" i="26"/>
  <c r="AG6212" i="26"/>
  <c r="S6212" i="26"/>
  <c r="R6235" i="26" s="1"/>
  <c r="R6208" i="26"/>
  <c r="AG6176" i="26"/>
  <c r="S6176" i="26"/>
  <c r="R6172" i="26"/>
  <c r="AG6140" i="26"/>
  <c r="S6140" i="26"/>
  <c r="S6163" i="26" s="1"/>
  <c r="R6136" i="26"/>
  <c r="AG6104" i="26"/>
  <c r="S6104" i="26"/>
  <c r="R6130" i="26" s="1"/>
  <c r="R6100" i="26"/>
  <c r="AG6068" i="26"/>
  <c r="S6068" i="26"/>
  <c r="S6098" i="26" s="1"/>
  <c r="R6064" i="26"/>
  <c r="AG6032" i="26"/>
  <c r="S6032" i="26"/>
  <c r="R6028" i="26"/>
  <c r="AG5996" i="26"/>
  <c r="S5996" i="26"/>
  <c r="S6019" i="26" s="1"/>
  <c r="R5992" i="26"/>
  <c r="AG5960" i="26"/>
  <c r="S5960" i="26"/>
  <c r="S5990" i="26" s="1"/>
  <c r="R5956" i="26"/>
  <c r="AG5924" i="26"/>
  <c r="S5924" i="26"/>
  <c r="X5954" i="26" s="1"/>
  <c r="R5920" i="26"/>
  <c r="AG5888" i="26"/>
  <c r="S5888" i="26"/>
  <c r="R5914" i="26" s="1"/>
  <c r="R5884" i="26"/>
  <c r="AG5852" i="26"/>
  <c r="S5852" i="26"/>
  <c r="R5848" i="26"/>
  <c r="AG5816" i="26"/>
  <c r="S5816" i="26"/>
  <c r="V5846" i="26" s="1"/>
  <c r="R5812" i="26"/>
  <c r="AG5780" i="26"/>
  <c r="S5780" i="26"/>
  <c r="R5776" i="26"/>
  <c r="AG5744" i="26"/>
  <c r="S5744" i="26"/>
  <c r="R5740" i="26"/>
  <c r="AG5708" i="26"/>
  <c r="S5708" i="26"/>
  <c r="X5734" i="26" s="1"/>
  <c r="R5704" i="26"/>
  <c r="AG5672" i="26"/>
  <c r="S5672" i="26"/>
  <c r="X5698" i="26" s="1"/>
  <c r="R5668" i="26"/>
  <c r="AG5636" i="26"/>
  <c r="S5636" i="26"/>
  <c r="R5632" i="26"/>
  <c r="AG5600" i="26"/>
  <c r="S5600" i="26"/>
  <c r="X5626" i="26" s="1"/>
  <c r="R5596" i="26"/>
  <c r="AG5564" i="26"/>
  <c r="S5564" i="26"/>
  <c r="S5594" i="26" s="1"/>
  <c r="R5560" i="26"/>
  <c r="AG5528" i="26"/>
  <c r="S5528" i="26"/>
  <c r="Z5558" i="26" s="1"/>
  <c r="R5524" i="26"/>
  <c r="AG5492" i="26"/>
  <c r="S5492" i="26"/>
  <c r="R5488" i="26"/>
  <c r="AG5456" i="26"/>
  <c r="S5456" i="26"/>
  <c r="X5486" i="26" s="1"/>
  <c r="R5452" i="26"/>
  <c r="AG5420" i="26"/>
  <c r="S5420" i="26"/>
  <c r="Z5450" i="26" s="1"/>
  <c r="R5416" i="26"/>
  <c r="AG5384" i="26"/>
  <c r="S5384" i="26"/>
  <c r="X5410" i="26" s="1"/>
  <c r="R5380" i="26"/>
  <c r="AG5348" i="26"/>
  <c r="S5348" i="26"/>
  <c r="R5344" i="26"/>
  <c r="AG5312" i="26"/>
  <c r="S5312" i="26"/>
  <c r="S5335" i="26" s="1"/>
  <c r="R5308" i="26"/>
  <c r="AG5276" i="26"/>
  <c r="S5276" i="26"/>
  <c r="U5299" i="26" s="1"/>
  <c r="R5272" i="26"/>
  <c r="AG5240" i="26"/>
  <c r="S5240" i="26"/>
  <c r="V5270" i="26" s="1"/>
  <c r="R5236" i="26"/>
  <c r="AG5204" i="26"/>
  <c r="S5204" i="26"/>
  <c r="S5234" i="26" s="1"/>
  <c r="R5200" i="26"/>
  <c r="AG5168" i="26"/>
  <c r="S5168" i="26"/>
  <c r="Z5198" i="26" s="1"/>
  <c r="R5164" i="26"/>
  <c r="AG5132" i="26"/>
  <c r="S5132" i="26"/>
  <c r="S5162" i="26" s="1"/>
  <c r="R5128" i="26"/>
  <c r="AG5096" i="26"/>
  <c r="S5096" i="26"/>
  <c r="R5092" i="26"/>
  <c r="AG5060" i="26"/>
  <c r="S5060" i="26"/>
  <c r="AG5074" i="26" s="1"/>
  <c r="R5056" i="26"/>
  <c r="AG5024" i="26"/>
  <c r="S5024" i="26"/>
  <c r="S5047" i="26" s="1"/>
  <c r="R5020" i="26"/>
  <c r="AG4988" i="26"/>
  <c r="S4988" i="26"/>
  <c r="AG5005" i="26" s="1"/>
  <c r="R4984" i="26"/>
  <c r="AG4952" i="26"/>
  <c r="S4952" i="26"/>
  <c r="V4982" i="26" s="1"/>
  <c r="R4948" i="26"/>
  <c r="AG4916" i="26"/>
  <c r="S4916" i="26"/>
  <c r="R4939" i="26" s="1"/>
  <c r="R4912" i="26"/>
  <c r="AG4880" i="26"/>
  <c r="S4880" i="26"/>
  <c r="AG4897" i="26" s="1"/>
  <c r="R4876" i="26"/>
  <c r="AG4844" i="26"/>
  <c r="S4844" i="26"/>
  <c r="V4874" i="26" s="1"/>
  <c r="R4840" i="26"/>
  <c r="AG4808" i="26"/>
  <c r="S4808" i="26"/>
  <c r="S4831" i="26" s="1"/>
  <c r="R4804" i="26"/>
  <c r="AG4772" i="26"/>
  <c r="S4772" i="26"/>
  <c r="Z4802" i="26" s="1"/>
  <c r="R4768" i="26"/>
  <c r="AG4736" i="26"/>
  <c r="S4736" i="26"/>
  <c r="S4766" i="26" s="1"/>
  <c r="R4732" i="26"/>
  <c r="AG4700" i="26"/>
  <c r="S4700" i="26"/>
  <c r="Z4730" i="26" s="1"/>
  <c r="R4696" i="26"/>
  <c r="AG4664" i="26"/>
  <c r="S4664" i="26"/>
  <c r="S4694" i="26" s="1"/>
  <c r="R4660" i="26"/>
  <c r="AG4628" i="26"/>
  <c r="S4628" i="26"/>
  <c r="Z4639" i="26" s="1"/>
  <c r="R4624" i="26"/>
  <c r="AG4592" i="26"/>
  <c r="S4592" i="26"/>
  <c r="X4618" i="26" s="1"/>
  <c r="R4588" i="26"/>
  <c r="AG4556" i="26"/>
  <c r="S4556" i="26"/>
  <c r="S4579" i="26" s="1"/>
  <c r="R4552" i="26"/>
  <c r="AG4520" i="26"/>
  <c r="S4520" i="26"/>
  <c r="V4546" i="26" s="1"/>
  <c r="R4516" i="26"/>
  <c r="AG4484" i="26"/>
  <c r="S4484" i="26"/>
  <c r="V4514" i="26" s="1"/>
  <c r="R4480" i="26"/>
  <c r="AG4448" i="26"/>
  <c r="S4448" i="26"/>
  <c r="V4474" i="26" s="1"/>
  <c r="R4444" i="26"/>
  <c r="AG4412" i="26"/>
  <c r="S4412" i="26"/>
  <c r="Z4442" i="26" s="1"/>
  <c r="R4408" i="26"/>
  <c r="AG4376" i="26"/>
  <c r="S4376" i="26"/>
  <c r="R4402" i="26" s="1"/>
  <c r="R4372" i="26"/>
  <c r="AG4340" i="26"/>
  <c r="S4340" i="26"/>
  <c r="Z4370" i="26" s="1"/>
  <c r="R4336" i="26"/>
  <c r="AG4304" i="26"/>
  <c r="S4304" i="26"/>
  <c r="S4334" i="26" s="1"/>
  <c r="R4300" i="26"/>
  <c r="AG4268" i="26"/>
  <c r="S4268" i="26"/>
  <c r="U4291" i="26" s="1"/>
  <c r="R4264" i="26"/>
  <c r="AG4232" i="26"/>
  <c r="S4232" i="26"/>
  <c r="X4262" i="26" s="1"/>
  <c r="R4228" i="26"/>
  <c r="AG4196" i="26"/>
  <c r="S4196" i="26"/>
  <c r="R4192" i="26"/>
  <c r="AG4160" i="26"/>
  <c r="S4160" i="26"/>
  <c r="V4186" i="26" s="1"/>
  <c r="R4156" i="26"/>
  <c r="AG4124" i="26"/>
  <c r="S4124" i="26"/>
  <c r="R4120" i="26"/>
  <c r="AG4088" i="26"/>
  <c r="S4088" i="26"/>
  <c r="S4118" i="26" s="1"/>
  <c r="R4084" i="26"/>
  <c r="AG4052" i="26"/>
  <c r="S4052" i="26"/>
  <c r="Z4082" i="26" s="1"/>
  <c r="R4048" i="26"/>
  <c r="AG4016" i="26"/>
  <c r="S4016" i="26"/>
  <c r="U4033" i="26" s="1"/>
  <c r="R4012" i="26"/>
  <c r="AG3980" i="26"/>
  <c r="S3980" i="26"/>
  <c r="V4010" i="26" s="1"/>
  <c r="S3944" i="26"/>
  <c r="AG3961" i="26" s="1"/>
  <c r="AG3908" i="26"/>
  <c r="S3908" i="26"/>
  <c r="X3938" i="26" s="1"/>
  <c r="R3904" i="26" a="1"/>
  <c r="R3904" i="26" s="1"/>
  <c r="R3877" i="26"/>
  <c r="R3868" i="26" a="1"/>
  <c r="R3868" i="26" s="1"/>
  <c r="R3841" i="26"/>
  <c r="R3832" i="26" a="1"/>
  <c r="R3832" i="26" s="1"/>
  <c r="R3805" i="26"/>
  <c r="R3796" i="26" a="1"/>
  <c r="R3796" i="26" s="1"/>
  <c r="R3769" i="26"/>
  <c r="R3760" i="26" a="1"/>
  <c r="R3760" i="26" s="1"/>
  <c r="R3733" i="26"/>
  <c r="R3724" i="26" a="1"/>
  <c r="R3724" i="26" s="1"/>
  <c r="R3697" i="26"/>
  <c r="R3688" i="26" a="1"/>
  <c r="R3688" i="26" s="1"/>
  <c r="R3661" i="26"/>
  <c r="R3652" i="26" a="1"/>
  <c r="R3652" i="26" s="1"/>
  <c r="R3625" i="26"/>
  <c r="R3616" i="26" a="1"/>
  <c r="R3616" i="26" s="1"/>
  <c r="R3589" i="26"/>
  <c r="R3580" i="26" a="1"/>
  <c r="R3580" i="26" s="1"/>
  <c r="R3553" i="26"/>
  <c r="R3544" i="26" a="1"/>
  <c r="R3544" i="26" s="1"/>
  <c r="R3517" i="26"/>
  <c r="R3508" i="26" a="1"/>
  <c r="R3508" i="26" s="1"/>
  <c r="R3481" i="26"/>
  <c r="R3472" i="26" a="1"/>
  <c r="R3472" i="26" s="1"/>
  <c r="R3445" i="26"/>
  <c r="R3436" i="26" a="1"/>
  <c r="R3436" i="26" s="1"/>
  <c r="R3409" i="26"/>
  <c r="R3400" i="26" a="1"/>
  <c r="R3400" i="26" s="1"/>
  <c r="R3373" i="26"/>
  <c r="R3364" i="26" a="1"/>
  <c r="R3364" i="26" s="1"/>
  <c r="R3337" i="26"/>
  <c r="R3328" i="26" a="1"/>
  <c r="R3328" i="26" s="1"/>
  <c r="R3301" i="26"/>
  <c r="R3292" i="26" a="1"/>
  <c r="R3292" i="26" s="1"/>
  <c r="R3265" i="26"/>
  <c r="R3256" i="26" a="1"/>
  <c r="R3256" i="26" s="1"/>
  <c r="R3229" i="26"/>
  <c r="R3220" i="26" a="1"/>
  <c r="R3220" i="26" s="1"/>
  <c r="R3193" i="26"/>
  <c r="R3184" i="26" a="1"/>
  <c r="R3184" i="26" s="1"/>
  <c r="R3157" i="26"/>
  <c r="R3148" i="26" a="1"/>
  <c r="R3148" i="26" s="1"/>
  <c r="R3121" i="26"/>
  <c r="R3112" i="26" a="1"/>
  <c r="R3112" i="26" s="1"/>
  <c r="R3085" i="26"/>
  <c r="R3076" i="26" a="1"/>
  <c r="R3076" i="26" s="1"/>
  <c r="R3049" i="26"/>
  <c r="R3040" i="26" a="1"/>
  <c r="R3040" i="26" s="1"/>
  <c r="R3013" i="26"/>
  <c r="R3004" i="26" a="1"/>
  <c r="R3004" i="26" s="1"/>
  <c r="R2977" i="26"/>
  <c r="R2968" i="26" a="1"/>
  <c r="R2968" i="26" s="1"/>
  <c r="R2941" i="26"/>
  <c r="R2932" i="26" a="1"/>
  <c r="R2932" i="26" s="1"/>
  <c r="R2905" i="26"/>
  <c r="R2896" i="26" a="1"/>
  <c r="R2896" i="26" s="1"/>
  <c r="R2869" i="26"/>
  <c r="R2860" i="26" a="1"/>
  <c r="R2860" i="26" s="1"/>
  <c r="R2833" i="26"/>
  <c r="R2824" i="26" a="1"/>
  <c r="R2824" i="26" s="1"/>
  <c r="R2797" i="26"/>
  <c r="R2788" i="26" a="1"/>
  <c r="R2788" i="26" s="1"/>
  <c r="R2761" i="26"/>
  <c r="R2752" i="26" a="1"/>
  <c r="R2752" i="26" s="1"/>
  <c r="R2725" i="26"/>
  <c r="R2716" i="26" a="1"/>
  <c r="R2716" i="26" s="1"/>
  <c r="R2689" i="26"/>
  <c r="R2680" i="26" a="1"/>
  <c r="R2680" i="26" s="1"/>
  <c r="R2653" i="26"/>
  <c r="R2644" i="26" a="1"/>
  <c r="R2644" i="26" s="1"/>
  <c r="R2617" i="26"/>
  <c r="R2608" i="26" a="1"/>
  <c r="R2608" i="26" s="1"/>
  <c r="R2581" i="26"/>
  <c r="R2572" i="26" a="1"/>
  <c r="R2572" i="26" s="1"/>
  <c r="R2545" i="26"/>
  <c r="R2536" i="26" a="1"/>
  <c r="R2536" i="26" s="1"/>
  <c r="R2509" i="26"/>
  <c r="R2500" i="26" a="1"/>
  <c r="R2500" i="26" s="1"/>
  <c r="R2473" i="26"/>
  <c r="R2464" i="26" a="1"/>
  <c r="R2464" i="26" s="1"/>
  <c r="R2437" i="26"/>
  <c r="R2428" i="26" a="1"/>
  <c r="R2428" i="26" s="1"/>
  <c r="R2401" i="26"/>
  <c r="R2392" i="26" a="1"/>
  <c r="R2392" i="26" s="1"/>
  <c r="R2365" i="26"/>
  <c r="R2356" i="26" a="1"/>
  <c r="R2356" i="26" s="1"/>
  <c r="R2329" i="26"/>
  <c r="R2320" i="26" a="1"/>
  <c r="R2320" i="26" s="1"/>
  <c r="R2293" i="26"/>
  <c r="R2284" i="26" a="1"/>
  <c r="R2284" i="26" s="1"/>
  <c r="R2257" i="26"/>
  <c r="R2248" i="26" a="1"/>
  <c r="R2248" i="26" s="1"/>
  <c r="R2221" i="26"/>
  <c r="R2212" i="26" a="1"/>
  <c r="R2212" i="26" s="1"/>
  <c r="R2185" i="26"/>
  <c r="R2176" i="26" a="1"/>
  <c r="R2176" i="26" s="1"/>
  <c r="R2149" i="26"/>
  <c r="R2140" i="26" a="1"/>
  <c r="R2140" i="26" s="1"/>
  <c r="R2104" i="26" a="1"/>
  <c r="R2104" i="26" s="1"/>
  <c r="R2113" i="26"/>
  <c r="R2077" i="26"/>
  <c r="R2068" i="26" a="1"/>
  <c r="R2068" i="26" s="1"/>
  <c r="R2041" i="26"/>
  <c r="R2032" i="26" a="1"/>
  <c r="R2032" i="26" s="1"/>
  <c r="R2005" i="26"/>
  <c r="R1996" i="26" a="1"/>
  <c r="R1996" i="26" s="1"/>
  <c r="R1969" i="26"/>
  <c r="R1960" i="26" a="1"/>
  <c r="R1960" i="26" s="1"/>
  <c r="R1933" i="26"/>
  <c r="R1924" i="26" a="1"/>
  <c r="R1924" i="26" s="1"/>
  <c r="R1897" i="26"/>
  <c r="R1888" i="26" a="1"/>
  <c r="R1888" i="26" s="1"/>
  <c r="R1861" i="26"/>
  <c r="R1852" i="26" a="1"/>
  <c r="R1852" i="26" s="1"/>
  <c r="R1825" i="26"/>
  <c r="R1816" i="26" a="1"/>
  <c r="R1816" i="26" s="1"/>
  <c r="R1789" i="26"/>
  <c r="R1780" i="26" a="1"/>
  <c r="R1780" i="26" s="1"/>
  <c r="R1753" i="26"/>
  <c r="R1744" i="26" a="1"/>
  <c r="R1744" i="26" s="1"/>
  <c r="R1717" i="26"/>
  <c r="R1708" i="26" a="1"/>
  <c r="R1708" i="26" s="1"/>
  <c r="R1681" i="26"/>
  <c r="R1672" i="26" a="1"/>
  <c r="R1672" i="26" s="1"/>
  <c r="R1645" i="26"/>
  <c r="R1636" i="26" a="1"/>
  <c r="R1636" i="26" s="1"/>
  <c r="R1609" i="26"/>
  <c r="R1600" i="26" a="1"/>
  <c r="R1600" i="26" s="1"/>
  <c r="R1573" i="26"/>
  <c r="R1564" i="26" a="1"/>
  <c r="R1564" i="26" s="1"/>
  <c r="R1537" i="26"/>
  <c r="R1528" i="26" a="1"/>
  <c r="R1528" i="26" s="1"/>
  <c r="R1501" i="26"/>
  <c r="R1492" i="26" a="1"/>
  <c r="R1492" i="26" s="1"/>
  <c r="R1465" i="26"/>
  <c r="R1456" i="26" a="1"/>
  <c r="R1456" i="26" s="1"/>
  <c r="R1429" i="26"/>
  <c r="R1420" i="26" a="1"/>
  <c r="R1420" i="26" s="1"/>
  <c r="R1393" i="26"/>
  <c r="R1384" i="26" a="1"/>
  <c r="R1384" i="26" s="1"/>
  <c r="R1357" i="26"/>
  <c r="R1348" i="26" a="1"/>
  <c r="R1348" i="26" s="1"/>
  <c r="R1321" i="26"/>
  <c r="R1312" i="26" a="1"/>
  <c r="R1312" i="26" s="1"/>
  <c r="R1285" i="26"/>
  <c r="R1276" i="26" a="1"/>
  <c r="R1276" i="26" s="1"/>
  <c r="R1249" i="26"/>
  <c r="R1240" i="26" a="1"/>
  <c r="R1240" i="26" s="1"/>
  <c r="R1204" i="26" a="1"/>
  <c r="R1204" i="26" s="1"/>
  <c r="R1213" i="26"/>
  <c r="R1177" i="26"/>
  <c r="R1168" i="26" a="1"/>
  <c r="R1168" i="26" s="1"/>
  <c r="R1141" i="26"/>
  <c r="R1132" i="26" a="1"/>
  <c r="R1132" i="26" s="1"/>
  <c r="R1105" i="26"/>
  <c r="R1096" i="26" a="1"/>
  <c r="R1096" i="26" s="1"/>
  <c r="R1069" i="26"/>
  <c r="R1060" i="26" a="1"/>
  <c r="R1060" i="26" s="1"/>
  <c r="R1033" i="26"/>
  <c r="R1024" i="26" a="1"/>
  <c r="R1024" i="26" s="1"/>
  <c r="R997" i="26"/>
  <c r="R988" i="26" a="1"/>
  <c r="R988" i="26" s="1"/>
  <c r="R961" i="26"/>
  <c r="R952" i="26" a="1"/>
  <c r="R952" i="26" s="1"/>
  <c r="R916" i="26" a="1"/>
  <c r="R916" i="26" s="1"/>
  <c r="R925" i="26"/>
  <c r="R880" i="26" a="1"/>
  <c r="R880" i="26" s="1"/>
  <c r="R889" i="26"/>
  <c r="R853" i="26"/>
  <c r="R844" i="26" a="1"/>
  <c r="R844" i="26" s="1"/>
  <c r="R817" i="26"/>
  <c r="R808" i="26" a="1"/>
  <c r="R808" i="26" s="1"/>
  <c r="R781" i="26"/>
  <c r="R772" i="26" a="1"/>
  <c r="R772" i="26" s="1"/>
  <c r="R745" i="26"/>
  <c r="R736" i="26" a="1"/>
  <c r="R736" i="26" s="1"/>
  <c r="R709" i="26"/>
  <c r="R700" i="26" a="1"/>
  <c r="R700" i="26" s="1"/>
  <c r="R673" i="26"/>
  <c r="R664" i="26" a="1"/>
  <c r="R664" i="26" s="1"/>
  <c r="R637" i="26"/>
  <c r="R628" i="26" a="1"/>
  <c r="R628" i="26" s="1"/>
  <c r="R601" i="26"/>
  <c r="R592" i="26" a="1"/>
  <c r="R592" i="26" s="1"/>
  <c r="R556" i="26" a="1"/>
  <c r="R556" i="26" s="1"/>
  <c r="R565" i="26"/>
  <c r="R520" i="26" a="1"/>
  <c r="R520" i="26" s="1"/>
  <c r="R529" i="26"/>
  <c r="R484" i="26" a="1"/>
  <c r="R484" i="26" s="1"/>
  <c r="R493" i="26"/>
  <c r="R448" i="26" a="1"/>
  <c r="R448" i="26" s="1"/>
  <c r="R457" i="26"/>
  <c r="R412" i="26" a="1"/>
  <c r="R412" i="26" s="1"/>
  <c r="R421" i="26"/>
  <c r="R340" i="26" a="1"/>
  <c r="R340" i="26" s="1"/>
  <c r="R376" i="26" a="1"/>
  <c r="R376" i="26" s="1"/>
  <c r="R349" i="26"/>
  <c r="N274" i="26"/>
  <c r="X272" i="26"/>
  <c r="AE269" i="26"/>
  <c r="U7450" i="26" l="1"/>
  <c r="R5338" i="26"/>
  <c r="U5143" i="26"/>
  <c r="R3916" i="26"/>
  <c r="X5162" i="26"/>
  <c r="U6727" i="26"/>
  <c r="V7106" i="26"/>
  <c r="U3955" i="26"/>
  <c r="R4510" i="26"/>
  <c r="U3958" i="26"/>
  <c r="U7315" i="26"/>
  <c r="V7066" i="26"/>
  <c r="S7502" i="26"/>
  <c r="U3991" i="26"/>
  <c r="R4003" i="26"/>
  <c r="S4514" i="26"/>
  <c r="AG4681" i="26"/>
  <c r="U4855" i="26"/>
  <c r="R5677" i="26"/>
  <c r="U6010" i="26"/>
  <c r="AG6082" i="26"/>
  <c r="R6433" i="26"/>
  <c r="R4330" i="26"/>
  <c r="Z4874" i="26"/>
  <c r="AG5686" i="26"/>
  <c r="AG6007" i="26"/>
  <c r="U3931" i="26"/>
  <c r="Z5702" i="26"/>
  <c r="U6739" i="26"/>
  <c r="X3934" i="26"/>
  <c r="V6742" i="26"/>
  <c r="AG6907" i="26"/>
  <c r="R4006" i="26"/>
  <c r="U4429" i="26"/>
  <c r="U4495" i="26"/>
  <c r="AG4645" i="26"/>
  <c r="U5473" i="26"/>
  <c r="X5986" i="26"/>
  <c r="X6134" i="26"/>
  <c r="R3949" i="26"/>
  <c r="V4006" i="26"/>
  <c r="U4357" i="26"/>
  <c r="U4435" i="26"/>
  <c r="Z4495" i="26"/>
  <c r="R4906" i="26"/>
  <c r="V5086" i="26"/>
  <c r="U5146" i="26"/>
  <c r="R5389" i="26"/>
  <c r="U5479" i="26"/>
  <c r="U7018" i="26"/>
  <c r="AG7093" i="26"/>
  <c r="X4330" i="26"/>
  <c r="R4366" i="26"/>
  <c r="S4687" i="26"/>
  <c r="V5338" i="26"/>
  <c r="R6094" i="26"/>
  <c r="R7297" i="26"/>
  <c r="AG3991" i="26"/>
  <c r="U4027" i="26"/>
  <c r="X4690" i="26"/>
  <c r="U5041" i="26"/>
  <c r="V5158" i="26"/>
  <c r="AG5218" i="26"/>
  <c r="V5342" i="26"/>
  <c r="S6667" i="26"/>
  <c r="R6793" i="26"/>
  <c r="U7303" i="26"/>
  <c r="R4042" i="26"/>
  <c r="Z4694" i="26"/>
  <c r="R4309" i="26"/>
  <c r="R4345" i="26"/>
  <c r="R4618" i="26"/>
  <c r="R4669" i="26"/>
  <c r="U4927" i="26"/>
  <c r="R5317" i="26"/>
  <c r="U5434" i="26"/>
  <c r="X5482" i="26"/>
  <c r="U5539" i="26"/>
  <c r="R6109" i="26"/>
  <c r="U6622" i="26"/>
  <c r="V6922" i="26"/>
  <c r="U7123" i="26"/>
  <c r="AG3958" i="26"/>
  <c r="Z4010" i="26"/>
  <c r="U4255" i="26"/>
  <c r="U4315" i="26"/>
  <c r="Z4351" i="26"/>
  <c r="U4675" i="26"/>
  <c r="AG4933" i="26"/>
  <c r="R5011" i="26"/>
  <c r="Z5251" i="26"/>
  <c r="U5329" i="26"/>
  <c r="R5443" i="26"/>
  <c r="V5486" i="26"/>
  <c r="AG5539" i="26"/>
  <c r="R6019" i="26"/>
  <c r="U6082" i="26"/>
  <c r="U6121" i="26"/>
  <c r="U6259" i="26"/>
  <c r="U6331" i="26"/>
  <c r="AG6403" i="26"/>
  <c r="U6631" i="26"/>
  <c r="Z6926" i="26"/>
  <c r="U7129" i="26"/>
  <c r="U7201" i="26"/>
  <c r="Z5054" i="26"/>
  <c r="U3922" i="26"/>
  <c r="AG4321" i="26"/>
  <c r="U4354" i="26"/>
  <c r="U4678" i="26"/>
  <c r="R4705" i="26"/>
  <c r="V4946" i="26"/>
  <c r="R5137" i="26"/>
  <c r="Z5323" i="26"/>
  <c r="S5450" i="26"/>
  <c r="U5974" i="26"/>
  <c r="V6022" i="26"/>
  <c r="Z6079" i="26"/>
  <c r="AG6115" i="26"/>
  <c r="X6274" i="26"/>
  <c r="AG6331" i="26"/>
  <c r="V6422" i="26"/>
  <c r="U6487" i="26"/>
  <c r="U7135" i="26"/>
  <c r="R7207" i="26"/>
  <c r="AG4105" i="26"/>
  <c r="U3925" i="26"/>
  <c r="Z3955" i="26"/>
  <c r="R4111" i="26"/>
  <c r="Z4118" i="26"/>
  <c r="V4262" i="26"/>
  <c r="S4327" i="26"/>
  <c r="X4366" i="26"/>
  <c r="U4603" i="26"/>
  <c r="U4687" i="26"/>
  <c r="AG4711" i="26"/>
  <c r="V4978" i="26"/>
  <c r="V5018" i="26"/>
  <c r="Z5035" i="26"/>
  <c r="X5158" i="26"/>
  <c r="S5263" i="26"/>
  <c r="Z5342" i="26"/>
  <c r="R5407" i="26"/>
  <c r="U5437" i="26"/>
  <c r="U5551" i="26"/>
  <c r="U5617" i="26"/>
  <c r="U5683" i="26"/>
  <c r="S5702" i="26"/>
  <c r="X6026" i="26"/>
  <c r="AG6079" i="26"/>
  <c r="U6115" i="26"/>
  <c r="X6670" i="26"/>
  <c r="V6850" i="26"/>
  <c r="AG6913" i="26"/>
  <c r="V7138" i="26"/>
  <c r="X7318" i="26"/>
  <c r="U7453" i="26"/>
  <c r="R7477" i="26"/>
  <c r="R3934" i="26"/>
  <c r="AG3955" i="26"/>
  <c r="R4093" i="26"/>
  <c r="S4111" i="26"/>
  <c r="U4327" i="26"/>
  <c r="X4370" i="26"/>
  <c r="U4609" i="26"/>
  <c r="R4690" i="26"/>
  <c r="V4726" i="26"/>
  <c r="U4789" i="26"/>
  <c r="U4963" i="26"/>
  <c r="X4978" i="26"/>
  <c r="AG5041" i="26"/>
  <c r="S5155" i="26"/>
  <c r="X5266" i="26"/>
  <c r="X5414" i="26"/>
  <c r="Z5431" i="26"/>
  <c r="AG5683" i="26"/>
  <c r="U5938" i="26"/>
  <c r="U6337" i="26"/>
  <c r="Z6367" i="26"/>
  <c r="R6829" i="26"/>
  <c r="X6850" i="26"/>
  <c r="R6922" i="26"/>
  <c r="X7138" i="26"/>
  <c r="U7234" i="26"/>
  <c r="S7315" i="26"/>
  <c r="AG7447" i="26"/>
  <c r="U7486" i="26"/>
  <c r="U4099" i="26"/>
  <c r="U4111" i="26"/>
  <c r="U4966" i="26"/>
  <c r="Z4982" i="26"/>
  <c r="V5050" i="26"/>
  <c r="U6835" i="26"/>
  <c r="U6847" i="26"/>
  <c r="Z7123" i="26"/>
  <c r="S7135" i="26"/>
  <c r="AG7231" i="26"/>
  <c r="S7322" i="26"/>
  <c r="V7462" i="26"/>
  <c r="S7495" i="26"/>
  <c r="R4978" i="26"/>
  <c r="Z4099" i="26"/>
  <c r="R4114" i="26"/>
  <c r="U4969" i="26"/>
  <c r="X5050" i="26"/>
  <c r="V5446" i="26"/>
  <c r="R5695" i="26"/>
  <c r="U6013" i="26"/>
  <c r="X6094" i="26"/>
  <c r="S6127" i="26"/>
  <c r="R6289" i="26"/>
  <c r="V6346" i="26"/>
  <c r="U6451" i="26"/>
  <c r="AG6517" i="26"/>
  <c r="AG6805" i="26"/>
  <c r="Z6835" i="26"/>
  <c r="V6854" i="26"/>
  <c r="R6901" i="26"/>
  <c r="X6922" i="26"/>
  <c r="U6946" i="26"/>
  <c r="R7135" i="26"/>
  <c r="S7250" i="26"/>
  <c r="S7459" i="26"/>
  <c r="X4118" i="26"/>
  <c r="V3938" i="26"/>
  <c r="U3961" i="26"/>
  <c r="AG4099" i="26"/>
  <c r="V4114" i="26"/>
  <c r="U4285" i="26"/>
  <c r="U4318" i="26"/>
  <c r="V4334" i="26"/>
  <c r="U4567" i="26"/>
  <c r="Z4963" i="26"/>
  <c r="R5029" i="26"/>
  <c r="U5047" i="26"/>
  <c r="U5443" i="26"/>
  <c r="AG5473" i="26"/>
  <c r="R5587" i="26"/>
  <c r="U5695" i="26"/>
  <c r="U5725" i="26"/>
  <c r="X6130" i="26"/>
  <c r="R6310" i="26"/>
  <c r="S6343" i="26"/>
  <c r="Z6530" i="26"/>
  <c r="U6658" i="26"/>
  <c r="R6811" i="26"/>
  <c r="AG6835" i="26"/>
  <c r="Z6854" i="26"/>
  <c r="U6907" i="26"/>
  <c r="U6919" i="26"/>
  <c r="V6958" i="26"/>
  <c r="R7099" i="26"/>
  <c r="U7126" i="26"/>
  <c r="V7142" i="26"/>
  <c r="U7243" i="26"/>
  <c r="V7466" i="26"/>
  <c r="U4075" i="26"/>
  <c r="U4102" i="26"/>
  <c r="X4114" i="26"/>
  <c r="U4249" i="26"/>
  <c r="V4294" i="26"/>
  <c r="U4321" i="26"/>
  <c r="X4334" i="26"/>
  <c r="AG4390" i="26"/>
  <c r="AG4747" i="26"/>
  <c r="U4891" i="26"/>
  <c r="AG4963" i="26"/>
  <c r="U5035" i="26"/>
  <c r="V5054" i="26"/>
  <c r="R5281" i="26"/>
  <c r="R5425" i="26"/>
  <c r="S5443" i="26"/>
  <c r="S5695" i="26"/>
  <c r="S6134" i="26"/>
  <c r="V6350" i="26"/>
  <c r="U6661" i="26"/>
  <c r="X6818" i="26"/>
  <c r="AG6841" i="26"/>
  <c r="U6910" i="26"/>
  <c r="V6926" i="26"/>
  <c r="Z7142" i="26"/>
  <c r="V7250" i="26"/>
  <c r="R6850" i="26"/>
  <c r="U3919" i="26"/>
  <c r="AG4102" i="26"/>
  <c r="V4118" i="26"/>
  <c r="AG4249" i="26"/>
  <c r="V4298" i="26"/>
  <c r="AG4315" i="26"/>
  <c r="Z4334" i="26"/>
  <c r="AG4351" i="26"/>
  <c r="X4406" i="26"/>
  <c r="AG4891" i="26"/>
  <c r="S4975" i="26"/>
  <c r="AG5002" i="26"/>
  <c r="U5038" i="26"/>
  <c r="X5054" i="26"/>
  <c r="R5155" i="26"/>
  <c r="AG5185" i="26"/>
  <c r="U5254" i="26"/>
  <c r="V5302" i="26"/>
  <c r="U5431" i="26"/>
  <c r="V5450" i="26"/>
  <c r="X5702" i="26"/>
  <c r="U5833" i="26"/>
  <c r="V6134" i="26"/>
  <c r="AG6658" i="26"/>
  <c r="AG6763" i="26"/>
  <c r="R6847" i="26"/>
  <c r="U6913" i="26"/>
  <c r="X6926" i="26"/>
  <c r="X7106" i="26"/>
  <c r="AG7123" i="26"/>
  <c r="U7309" i="26"/>
  <c r="V4226" i="26"/>
  <c r="Z4226" i="26"/>
  <c r="S4219" i="26"/>
  <c r="AG4210" i="26"/>
  <c r="U4207" i="26"/>
  <c r="AG3922" i="26"/>
  <c r="S3938" i="26"/>
  <c r="Z3991" i="26"/>
  <c r="U4003" i="26"/>
  <c r="U4039" i="26"/>
  <c r="R4057" i="26"/>
  <c r="S4075" i="26"/>
  <c r="S6062" i="26"/>
  <c r="V6058" i="26"/>
  <c r="U6046" i="26"/>
  <c r="R6058" i="26"/>
  <c r="Z6043" i="26"/>
  <c r="U6055" i="26"/>
  <c r="U6043" i="26"/>
  <c r="S6055" i="26"/>
  <c r="Z6062" i="26"/>
  <c r="R6055" i="26"/>
  <c r="R6037" i="26"/>
  <c r="V6062" i="26"/>
  <c r="AG6043" i="26"/>
  <c r="X6058" i="26"/>
  <c r="U6049" i="26"/>
  <c r="AG3925" i="26"/>
  <c r="AG3994" i="26"/>
  <c r="S4010" i="26"/>
  <c r="Z4027" i="26"/>
  <c r="V4042" i="26"/>
  <c r="U4063" i="26"/>
  <c r="X4078" i="26"/>
  <c r="X4622" i="26"/>
  <c r="U4615" i="26"/>
  <c r="Z4603" i="26"/>
  <c r="Z4622" i="26"/>
  <c r="AG4606" i="26"/>
  <c r="V4622" i="26"/>
  <c r="AG4603" i="26"/>
  <c r="V4618" i="26"/>
  <c r="U4606" i="26"/>
  <c r="X4654" i="26"/>
  <c r="V4658" i="26"/>
  <c r="V4654" i="26"/>
  <c r="U4651" i="26"/>
  <c r="U4642" i="26"/>
  <c r="X5914" i="26"/>
  <c r="Z5918" i="26"/>
  <c r="U5905" i="26"/>
  <c r="V5918" i="26"/>
  <c r="U5902" i="26"/>
  <c r="V5914" i="26"/>
  <c r="U5899" i="26"/>
  <c r="U5911" i="26"/>
  <c r="S5911" i="26"/>
  <c r="R5893" i="26"/>
  <c r="AG5905" i="26"/>
  <c r="Z5899" i="26"/>
  <c r="AG6049" i="26"/>
  <c r="U5371" i="26"/>
  <c r="S5378" i="26"/>
  <c r="AG5365" i="26"/>
  <c r="U5362" i="26"/>
  <c r="R3913" i="26"/>
  <c r="S3931" i="26"/>
  <c r="Z3919" i="26"/>
  <c r="R3931" i="26"/>
  <c r="Z3938" i="26"/>
  <c r="U3997" i="26"/>
  <c r="AG4027" i="26"/>
  <c r="X4042" i="26"/>
  <c r="Z4063" i="26"/>
  <c r="S4082" i="26"/>
  <c r="Z4154" i="26"/>
  <c r="R4150" i="26"/>
  <c r="AG4135" i="26"/>
  <c r="V4222" i="26"/>
  <c r="X6062" i="26"/>
  <c r="S6602" i="26"/>
  <c r="X6598" i="26"/>
  <c r="X4006" i="26"/>
  <c r="U3994" i="26"/>
  <c r="AG3997" i="26"/>
  <c r="X4010" i="26"/>
  <c r="AG4030" i="26"/>
  <c r="S4046" i="26"/>
  <c r="AG4069" i="26"/>
  <c r="V4082" i="26"/>
  <c r="X5122" i="26"/>
  <c r="AG5113" i="26"/>
  <c r="AG5107" i="26"/>
  <c r="Z5126" i="26"/>
  <c r="U5107" i="26"/>
  <c r="X5126" i="26"/>
  <c r="R5101" i="26"/>
  <c r="V5126" i="26"/>
  <c r="R5122" i="26"/>
  <c r="R5119" i="26"/>
  <c r="U4030" i="26"/>
  <c r="V4046" i="26"/>
  <c r="U4066" i="26"/>
  <c r="X4082" i="26"/>
  <c r="S4406" i="26"/>
  <c r="R4399" i="26"/>
  <c r="U4393" i="26"/>
  <c r="R4381" i="26"/>
  <c r="X4402" i="26"/>
  <c r="V4586" i="26"/>
  <c r="Z4586" i="26"/>
  <c r="V4582" i="26"/>
  <c r="U4573" i="26"/>
  <c r="Z5774" i="26"/>
  <c r="R5770" i="26"/>
  <c r="AG5761" i="26"/>
  <c r="AG5755" i="26"/>
  <c r="U5761" i="26"/>
  <c r="V5774" i="26"/>
  <c r="X5770" i="26"/>
  <c r="AG3919" i="26"/>
  <c r="V3934" i="26"/>
  <c r="R3985" i="26"/>
  <c r="S4003" i="26"/>
  <c r="U4069" i="26"/>
  <c r="S4615" i="26"/>
  <c r="S5119" i="26"/>
  <c r="X5666" i="26"/>
  <c r="U5659" i="26"/>
  <c r="U5650" i="26"/>
  <c r="Z4046" i="26"/>
  <c r="S4039" i="26"/>
  <c r="X4046" i="26"/>
  <c r="R4039" i="26"/>
  <c r="R4021" i="26"/>
  <c r="AG4033" i="26"/>
  <c r="V4078" i="26"/>
  <c r="AG4066" i="26"/>
  <c r="R4078" i="26"/>
  <c r="AG4063" i="26"/>
  <c r="R4075" i="26"/>
  <c r="S5875" i="26"/>
  <c r="V5878" i="26"/>
  <c r="R5875" i="26"/>
  <c r="AG5866" i="26"/>
  <c r="R5857" i="26"/>
  <c r="X5882" i="26"/>
  <c r="X6566" i="26"/>
  <c r="V6566" i="26"/>
  <c r="Z6547" i="26"/>
  <c r="X6562" i="26"/>
  <c r="U6553" i="26"/>
  <c r="V6562" i="26"/>
  <c r="U6550" i="26"/>
  <c r="S6559" i="26"/>
  <c r="U6547" i="26"/>
  <c r="U6559" i="26"/>
  <c r="AG6553" i="26"/>
  <c r="Z6566" i="26"/>
  <c r="AG6547" i="26"/>
  <c r="S6883" i="26"/>
  <c r="X6886" i="26"/>
  <c r="Z6871" i="26"/>
  <c r="U4723" i="26"/>
  <c r="R4741" i="26"/>
  <c r="S4903" i="26"/>
  <c r="U5185" i="26"/>
  <c r="U5407" i="26"/>
  <c r="S5551" i="26"/>
  <c r="R5569" i="26"/>
  <c r="U5611" i="26"/>
  <c r="S5630" i="26"/>
  <c r="R5713" i="26"/>
  <c r="X5738" i="26"/>
  <c r="U5827" i="26"/>
  <c r="Z5846" i="26"/>
  <c r="R5965" i="26"/>
  <c r="U5983" i="26"/>
  <c r="R6274" i="26"/>
  <c r="U6307" i="26"/>
  <c r="U6370" i="26"/>
  <c r="R6454" i="26"/>
  <c r="R6613" i="26"/>
  <c r="R6634" i="26"/>
  <c r="R6739" i="26"/>
  <c r="U6769" i="26"/>
  <c r="U6955" i="26"/>
  <c r="R7009" i="26"/>
  <c r="R7030" i="26"/>
  <c r="AG7051" i="26"/>
  <c r="Z7214" i="26"/>
  <c r="R7423" i="26"/>
  <c r="S4255" i="26"/>
  <c r="X4294" i="26"/>
  <c r="R4726" i="26"/>
  <c r="U4753" i="26"/>
  <c r="U4903" i="26"/>
  <c r="V5014" i="26"/>
  <c r="AG5179" i="26"/>
  <c r="AG5251" i="26"/>
  <c r="R5335" i="26"/>
  <c r="V5414" i="26"/>
  <c r="V5554" i="26"/>
  <c r="AG5575" i="26"/>
  <c r="U5614" i="26"/>
  <c r="U5722" i="26"/>
  <c r="Z5827" i="26"/>
  <c r="U5971" i="26"/>
  <c r="R5986" i="26"/>
  <c r="V6274" i="26"/>
  <c r="S6314" i="26"/>
  <c r="Z6331" i="26"/>
  <c r="X6346" i="26"/>
  <c r="U6373" i="26"/>
  <c r="S6451" i="26"/>
  <c r="U6619" i="26"/>
  <c r="S6631" i="26"/>
  <c r="V6670" i="26"/>
  <c r="R6742" i="26"/>
  <c r="Z6763" i="26"/>
  <c r="S6955" i="26"/>
  <c r="U7015" i="26"/>
  <c r="V7030" i="26"/>
  <c r="AG7054" i="26"/>
  <c r="AG7201" i="26"/>
  <c r="R7318" i="26"/>
  <c r="U7423" i="26"/>
  <c r="X7462" i="26"/>
  <c r="S7243" i="26"/>
  <c r="V7318" i="26"/>
  <c r="Z7339" i="26"/>
  <c r="R7405" i="26"/>
  <c r="S7423" i="26"/>
  <c r="U7459" i="26"/>
  <c r="R7495" i="26"/>
  <c r="U4243" i="26"/>
  <c r="R4258" i="26"/>
  <c r="Z4279" i="26"/>
  <c r="U4714" i="26"/>
  <c r="X4726" i="26"/>
  <c r="R4759" i="26"/>
  <c r="R4798" i="26"/>
  <c r="AG4855" i="26"/>
  <c r="Z4891" i="26"/>
  <c r="V4906" i="26"/>
  <c r="U5191" i="26"/>
  <c r="R5266" i="26"/>
  <c r="U5395" i="26"/>
  <c r="Z5414" i="26"/>
  <c r="U5542" i="26"/>
  <c r="X5554" i="26"/>
  <c r="X5590" i="26"/>
  <c r="AG5617" i="26"/>
  <c r="AG5719" i="26"/>
  <c r="AG5827" i="26"/>
  <c r="U5977" i="26"/>
  <c r="V5990" i="26"/>
  <c r="U6262" i="26"/>
  <c r="U6271" i="26"/>
  <c r="U6298" i="26"/>
  <c r="AG6337" i="26"/>
  <c r="X6350" i="26"/>
  <c r="AG6367" i="26"/>
  <c r="U6439" i="26"/>
  <c r="V6454" i="26"/>
  <c r="U6625" i="26"/>
  <c r="V6634" i="26"/>
  <c r="U6730" i="26"/>
  <c r="X6746" i="26"/>
  <c r="U6775" i="26"/>
  <c r="U6949" i="26"/>
  <c r="U7021" i="26"/>
  <c r="X7034" i="26"/>
  <c r="X7066" i="26"/>
  <c r="S7207" i="26"/>
  <c r="V7354" i="26"/>
  <c r="U7411" i="26"/>
  <c r="R7426" i="26"/>
  <c r="U4105" i="26"/>
  <c r="Z4243" i="26"/>
  <c r="V4258" i="26"/>
  <c r="AG4279" i="26"/>
  <c r="R4327" i="26"/>
  <c r="R4363" i="26"/>
  <c r="U4681" i="26"/>
  <c r="V4694" i="26"/>
  <c r="U4717" i="26"/>
  <c r="X4730" i="26"/>
  <c r="U4759" i="26"/>
  <c r="R4870" i="26"/>
  <c r="U4894" i="26"/>
  <c r="X4906" i="26"/>
  <c r="R5047" i="26"/>
  <c r="U5149" i="26"/>
  <c r="Z5162" i="26"/>
  <c r="X5194" i="26"/>
  <c r="U5263" i="26"/>
  <c r="AG5287" i="26"/>
  <c r="U5323" i="26"/>
  <c r="X5338" i="26"/>
  <c r="AG5398" i="26"/>
  <c r="Z5539" i="26"/>
  <c r="V5558" i="26"/>
  <c r="X5594" i="26"/>
  <c r="R5626" i="26"/>
  <c r="R5731" i="26"/>
  <c r="S5839" i="26"/>
  <c r="V5950" i="26"/>
  <c r="AG5971" i="26"/>
  <c r="X5990" i="26"/>
  <c r="U6265" i="26"/>
  <c r="S6271" i="26"/>
  <c r="Z6295" i="26"/>
  <c r="R6343" i="26"/>
  <c r="Z6350" i="26"/>
  <c r="U6379" i="26"/>
  <c r="AG6406" i="26"/>
  <c r="U6442" i="26"/>
  <c r="X6458" i="26"/>
  <c r="Z6619" i="26"/>
  <c r="X6634" i="26"/>
  <c r="U6733" i="26"/>
  <c r="Z6746" i="26"/>
  <c r="S6775" i="26"/>
  <c r="Z6943" i="26"/>
  <c r="Z7015" i="26"/>
  <c r="V7034" i="26"/>
  <c r="U7207" i="26"/>
  <c r="U7414" i="26"/>
  <c r="V7426" i="26"/>
  <c r="U4246" i="26"/>
  <c r="X4258" i="26"/>
  <c r="AG4282" i="26"/>
  <c r="U4363" i="26"/>
  <c r="AG4675" i="26"/>
  <c r="X4694" i="26"/>
  <c r="Z4711" i="26"/>
  <c r="X4762" i="26"/>
  <c r="X4870" i="26"/>
  <c r="U4897" i="26"/>
  <c r="V4910" i="26"/>
  <c r="U4975" i="26"/>
  <c r="Z4999" i="26"/>
  <c r="R5050" i="26"/>
  <c r="Z5143" i="26"/>
  <c r="V5198" i="26"/>
  <c r="U5251" i="26"/>
  <c r="V5266" i="26"/>
  <c r="R5299" i="26"/>
  <c r="U5326" i="26"/>
  <c r="U5335" i="26"/>
  <c r="U5401" i="26"/>
  <c r="R5446" i="26"/>
  <c r="U5545" i="26"/>
  <c r="S5623" i="26"/>
  <c r="Z5683" i="26"/>
  <c r="S5738" i="26"/>
  <c r="R5842" i="26"/>
  <c r="AG5977" i="26"/>
  <c r="Z5990" i="26"/>
  <c r="U6019" i="26"/>
  <c r="V6098" i="26"/>
  <c r="AG6118" i="26"/>
  <c r="Z6259" i="26"/>
  <c r="V6278" i="26"/>
  <c r="AG6301" i="26"/>
  <c r="R6325" i="26"/>
  <c r="R6346" i="26"/>
  <c r="R6382" i="26"/>
  <c r="U6445" i="26"/>
  <c r="Z6458" i="26"/>
  <c r="U6511" i="26"/>
  <c r="AG6619" i="26"/>
  <c r="V6638" i="26"/>
  <c r="AG6655" i="26"/>
  <c r="Z6727" i="26"/>
  <c r="X6778" i="26"/>
  <c r="V6818" i="26"/>
  <c r="AG6838" i="26"/>
  <c r="S6847" i="26"/>
  <c r="AG6943" i="26"/>
  <c r="U7027" i="26"/>
  <c r="S7034" i="26"/>
  <c r="AG7129" i="26"/>
  <c r="X7142" i="26"/>
  <c r="R7189" i="26"/>
  <c r="R7210" i="26"/>
  <c r="U7237" i="26"/>
  <c r="U7306" i="26"/>
  <c r="Z7322" i="26"/>
  <c r="U7417" i="26"/>
  <c r="X7430" i="26"/>
  <c r="Z7447" i="26"/>
  <c r="X4766" i="26"/>
  <c r="U5623" i="26"/>
  <c r="S5731" i="26"/>
  <c r="V5842" i="26"/>
  <c r="Z5971" i="26"/>
  <c r="AG6259" i="26"/>
  <c r="Z6278" i="26"/>
  <c r="V6382" i="26"/>
  <c r="Z6439" i="26"/>
  <c r="AG6625" i="26"/>
  <c r="X6638" i="26"/>
  <c r="S7027" i="26"/>
  <c r="U7195" i="26"/>
  <c r="V7214" i="26"/>
  <c r="Z7411" i="26"/>
  <c r="V7430" i="26"/>
  <c r="AG4243" i="26"/>
  <c r="Z4262" i="26"/>
  <c r="R4294" i="26"/>
  <c r="R4687" i="26"/>
  <c r="R4723" i="26"/>
  <c r="R5158" i="26"/>
  <c r="U5257" i="26"/>
  <c r="Z5270" i="26"/>
  <c r="X5306" i="26"/>
  <c r="AG5323" i="26"/>
  <c r="X5342" i="26"/>
  <c r="R5410" i="26"/>
  <c r="AG5467" i="26"/>
  <c r="R5554" i="26"/>
  <c r="Z5630" i="26"/>
  <c r="R5698" i="26"/>
  <c r="U5731" i="26"/>
  <c r="X5842" i="26"/>
  <c r="S5983" i="26"/>
  <c r="X6022" i="26"/>
  <c r="AG6265" i="26"/>
  <c r="X6310" i="26"/>
  <c r="U6334" i="26"/>
  <c r="U6343" i="26"/>
  <c r="X6382" i="26"/>
  <c r="R6451" i="26"/>
  <c r="R6523" i="26"/>
  <c r="R6631" i="26"/>
  <c r="Z6638" i="26"/>
  <c r="U6667" i="26"/>
  <c r="S6739" i="26"/>
  <c r="U6841" i="26"/>
  <c r="X6854" i="26"/>
  <c r="R6919" i="26"/>
  <c r="X6958" i="26"/>
  <c r="R7027" i="26"/>
  <c r="R7081" i="26"/>
  <c r="R7117" i="26"/>
  <c r="R7138" i="26"/>
  <c r="U7198" i="26"/>
  <c r="X7214" i="26"/>
  <c r="AG7234" i="26"/>
  <c r="AG7303" i="26"/>
  <c r="AG7417" i="26"/>
  <c r="S7430" i="26"/>
  <c r="AG7453" i="26"/>
  <c r="S4190" i="26"/>
  <c r="S4838" i="26"/>
  <c r="Z4135" i="26"/>
  <c r="U4147" i="26"/>
  <c r="AG4174" i="26"/>
  <c r="X4186" i="26"/>
  <c r="R4201" i="26"/>
  <c r="R4219" i="26"/>
  <c r="X4226" i="26"/>
  <c r="AG4285" i="26"/>
  <c r="S4298" i="26"/>
  <c r="V4366" i="26"/>
  <c r="Z4387" i="26"/>
  <c r="V4406" i="26"/>
  <c r="U4426" i="26"/>
  <c r="S4435" i="26"/>
  <c r="AG4459" i="26"/>
  <c r="X4474" i="26"/>
  <c r="R4489" i="26"/>
  <c r="R4507" i="26"/>
  <c r="AG4531" i="26"/>
  <c r="X4546" i="26"/>
  <c r="R4561" i="26"/>
  <c r="R4579" i="26"/>
  <c r="X4586" i="26"/>
  <c r="U4645" i="26"/>
  <c r="S4658" i="26"/>
  <c r="AG4753" i="26"/>
  <c r="V4766" i="26"/>
  <c r="U4786" i="26"/>
  <c r="U4795" i="26"/>
  <c r="AG4822" i="26"/>
  <c r="U4831" i="26"/>
  <c r="R4849" i="26"/>
  <c r="R4867" i="26"/>
  <c r="X4874" i="26"/>
  <c r="R4921" i="26"/>
  <c r="S4946" i="26"/>
  <c r="X5090" i="26"/>
  <c r="R5083" i="26"/>
  <c r="R5065" i="26"/>
  <c r="V5090" i="26"/>
  <c r="AG5077" i="26"/>
  <c r="X5086" i="26"/>
  <c r="AG5071" i="26"/>
  <c r="R5086" i="26"/>
  <c r="U5077" i="26"/>
  <c r="Z5090" i="26"/>
  <c r="S5083" i="26"/>
  <c r="U5071" i="26"/>
  <c r="U5218" i="26"/>
  <c r="V5518" i="26"/>
  <c r="Z5503" i="26"/>
  <c r="U5515" i="26"/>
  <c r="U5509" i="26"/>
  <c r="S5515" i="26"/>
  <c r="U5506" i="26"/>
  <c r="Z5522" i="26"/>
  <c r="R5518" i="26"/>
  <c r="U5503" i="26"/>
  <c r="X5522" i="26"/>
  <c r="R5515" i="26"/>
  <c r="R5497" i="26"/>
  <c r="V5522" i="26"/>
  <c r="AG5509" i="26"/>
  <c r="X5518" i="26"/>
  <c r="AG5503" i="26"/>
  <c r="V5806" i="26"/>
  <c r="U5797" i="26"/>
  <c r="U5803" i="26"/>
  <c r="U5794" i="26"/>
  <c r="S5803" i="26"/>
  <c r="Z5791" i="26"/>
  <c r="Z5810" i="26"/>
  <c r="R5806" i="26"/>
  <c r="U5791" i="26"/>
  <c r="X5810" i="26"/>
  <c r="R5803" i="26"/>
  <c r="R5785" i="26"/>
  <c r="V5810" i="26"/>
  <c r="AG5797" i="26"/>
  <c r="X5806" i="26"/>
  <c r="AG5791" i="26"/>
  <c r="V6202" i="26"/>
  <c r="U6190" i="26"/>
  <c r="X6206" i="26"/>
  <c r="R6199" i="26"/>
  <c r="R6181" i="26"/>
  <c r="Z6206" i="26"/>
  <c r="U6193" i="26"/>
  <c r="V6206" i="26"/>
  <c r="AG6190" i="26"/>
  <c r="S6206" i="26"/>
  <c r="AG6187" i="26"/>
  <c r="X6202" i="26"/>
  <c r="Z6187" i="26"/>
  <c r="S6199" i="26"/>
  <c r="U6187" i="26"/>
  <c r="U6199" i="26"/>
  <c r="AG6193" i="26"/>
  <c r="AG4825" i="26"/>
  <c r="U4138" i="26"/>
  <c r="V4150" i="26"/>
  <c r="AG4177" i="26"/>
  <c r="V4190" i="26"/>
  <c r="Z4207" i="26"/>
  <c r="U4219" i="26"/>
  <c r="R4273" i="26"/>
  <c r="R4291" i="26"/>
  <c r="X4298" i="26"/>
  <c r="AG4354" i="26"/>
  <c r="S4370" i="26"/>
  <c r="U4387" i="26"/>
  <c r="S4399" i="26"/>
  <c r="Z4406" i="26"/>
  <c r="Z4423" i="26"/>
  <c r="V4438" i="26"/>
  <c r="AG4465" i="26"/>
  <c r="V4478" i="26"/>
  <c r="U4498" i="26"/>
  <c r="V4510" i="26"/>
  <c r="AG4537" i="26"/>
  <c r="V4550" i="26"/>
  <c r="U4570" i="26"/>
  <c r="U4579" i="26"/>
  <c r="R4633" i="26"/>
  <c r="R4651" i="26"/>
  <c r="X4658" i="26"/>
  <c r="AG4714" i="26"/>
  <c r="S4730" i="26"/>
  <c r="U4747" i="26"/>
  <c r="R4762" i="26"/>
  <c r="Z4766" i="26"/>
  <c r="AG4783" i="26"/>
  <c r="V4798" i="26"/>
  <c r="Z4819" i="26"/>
  <c r="V4838" i="26"/>
  <c r="U4858" i="26"/>
  <c r="S4874" i="26"/>
  <c r="U4930" i="26"/>
  <c r="X4946" i="26"/>
  <c r="U5074" i="26"/>
  <c r="U5227" i="26"/>
  <c r="AG5506" i="26"/>
  <c r="AG5794" i="26"/>
  <c r="R6202" i="26"/>
  <c r="S4478" i="26"/>
  <c r="AG4138" i="26"/>
  <c r="X4150" i="26"/>
  <c r="R4165" i="26"/>
  <c r="R4183" i="26"/>
  <c r="X4190" i="26"/>
  <c r="AG4207" i="26"/>
  <c r="R4222" i="26"/>
  <c r="AG4246" i="26"/>
  <c r="S4262" i="26"/>
  <c r="U4279" i="26"/>
  <c r="S4291" i="26"/>
  <c r="Z4298" i="26"/>
  <c r="Z4315" i="26"/>
  <c r="V4330" i="26"/>
  <c r="AG4357" i="26"/>
  <c r="V4370" i="26"/>
  <c r="U4390" i="26"/>
  <c r="U4399" i="26"/>
  <c r="AG4423" i="26"/>
  <c r="X4438" i="26"/>
  <c r="R4453" i="26"/>
  <c r="R4471" i="26"/>
  <c r="X4478" i="26"/>
  <c r="U4501" i="26"/>
  <c r="X4510" i="26"/>
  <c r="R4525" i="26"/>
  <c r="R4543" i="26"/>
  <c r="X4550" i="26"/>
  <c r="Z4567" i="26"/>
  <c r="R4582" i="26"/>
  <c r="AG4609" i="26"/>
  <c r="S4622" i="26"/>
  <c r="U4639" i="26"/>
  <c r="S4651" i="26"/>
  <c r="Z4658" i="26"/>
  <c r="Z4675" i="26"/>
  <c r="V4690" i="26"/>
  <c r="AG4717" i="26"/>
  <c r="V4730" i="26"/>
  <c r="U4750" i="26"/>
  <c r="S4759" i="26"/>
  <c r="AG4786" i="26"/>
  <c r="X4798" i="26"/>
  <c r="R4813" i="26"/>
  <c r="R4831" i="26"/>
  <c r="X4838" i="26"/>
  <c r="U4861" i="26"/>
  <c r="V4870" i="26"/>
  <c r="Z4910" i="26"/>
  <c r="X4910" i="26"/>
  <c r="AG4894" i="26"/>
  <c r="S4910" i="26"/>
  <c r="AG4930" i="26"/>
  <c r="Z4946" i="26"/>
  <c r="S5011" i="26"/>
  <c r="U5002" i="26"/>
  <c r="Z5018" i="26"/>
  <c r="R5014" i="26"/>
  <c r="U4999" i="26"/>
  <c r="X5014" i="26"/>
  <c r="AG4999" i="26"/>
  <c r="U5011" i="26"/>
  <c r="U5005" i="26"/>
  <c r="S5018" i="26"/>
  <c r="Z5071" i="26"/>
  <c r="S5522" i="26"/>
  <c r="S5810" i="26"/>
  <c r="S4550" i="26"/>
  <c r="U4141" i="26"/>
  <c r="S4154" i="26"/>
  <c r="U4171" i="26"/>
  <c r="S4183" i="26"/>
  <c r="Z4190" i="26"/>
  <c r="AG4426" i="26"/>
  <c r="S4442" i="26"/>
  <c r="U4459" i="26"/>
  <c r="S4471" i="26"/>
  <c r="Z4478" i="26"/>
  <c r="U4531" i="26"/>
  <c r="S4543" i="26"/>
  <c r="Z4550" i="26"/>
  <c r="Z4783" i="26"/>
  <c r="S4802" i="26"/>
  <c r="U4819" i="26"/>
  <c r="R4834" i="26"/>
  <c r="Z4838" i="26"/>
  <c r="X5378" i="26"/>
  <c r="R5371" i="26"/>
  <c r="R5353" i="26"/>
  <c r="V5378" i="26"/>
  <c r="Z5359" i="26"/>
  <c r="X5374" i="26"/>
  <c r="AG5362" i="26"/>
  <c r="V5374" i="26"/>
  <c r="AG5359" i="26"/>
  <c r="R5374" i="26"/>
  <c r="U5365" i="26"/>
  <c r="Z5378" i="26"/>
  <c r="S5371" i="26"/>
  <c r="U5359" i="26"/>
  <c r="V6170" i="26"/>
  <c r="AG6157" i="26"/>
  <c r="R6145" i="26"/>
  <c r="X6166" i="26"/>
  <c r="AG6151" i="26"/>
  <c r="Z6170" i="26"/>
  <c r="AG6154" i="26"/>
  <c r="X6170" i="26"/>
  <c r="Z6151" i="26"/>
  <c r="S6170" i="26"/>
  <c r="U6157" i="26"/>
  <c r="U6163" i="26"/>
  <c r="U6154" i="26"/>
  <c r="V6166" i="26"/>
  <c r="U6151" i="26"/>
  <c r="R6166" i="26"/>
  <c r="R6163" i="26"/>
  <c r="X6238" i="26"/>
  <c r="AG6223" i="26"/>
  <c r="S6235" i="26"/>
  <c r="U6226" i="26"/>
  <c r="X6242" i="26"/>
  <c r="AG6226" i="26"/>
  <c r="V6242" i="26"/>
  <c r="U6229" i="26"/>
  <c r="S6242" i="26"/>
  <c r="Z6223" i="26"/>
  <c r="V6238" i="26"/>
  <c r="U6223" i="26"/>
  <c r="U6235" i="26"/>
  <c r="R6238" i="26"/>
  <c r="R6217" i="26"/>
  <c r="Z6242" i="26"/>
  <c r="AG6229" i="26"/>
  <c r="U4177" i="26"/>
  <c r="AG4462" i="26"/>
  <c r="AG4141" i="26"/>
  <c r="V4154" i="26"/>
  <c r="Z4171" i="26"/>
  <c r="U4183" i="26"/>
  <c r="AG4213" i="26"/>
  <c r="X4222" i="26"/>
  <c r="R4237" i="26"/>
  <c r="R4255" i="26"/>
  <c r="U4282" i="26"/>
  <c r="AG4318" i="26"/>
  <c r="U4351" i="26"/>
  <c r="S4363" i="26"/>
  <c r="AG4387" i="26"/>
  <c r="V4402" i="26"/>
  <c r="AG4429" i="26"/>
  <c r="V4442" i="26"/>
  <c r="U4462" i="26"/>
  <c r="U4471" i="26"/>
  <c r="AG4495" i="26"/>
  <c r="U4534" i="26"/>
  <c r="U4543" i="26"/>
  <c r="AG4567" i="26"/>
  <c r="X4582" i="26"/>
  <c r="R4597" i="26"/>
  <c r="R4615" i="26"/>
  <c r="AG4639" i="26"/>
  <c r="R4654" i="26"/>
  <c r="AG4678" i="26"/>
  <c r="U4711" i="26"/>
  <c r="S4723" i="26"/>
  <c r="Z4747" i="26"/>
  <c r="V4762" i="26"/>
  <c r="AG4789" i="26"/>
  <c r="V4802" i="26"/>
  <c r="U4822" i="26"/>
  <c r="V4834" i="26"/>
  <c r="AG4858" i="26"/>
  <c r="S4867" i="26"/>
  <c r="R4885" i="26"/>
  <c r="R4903" i="26"/>
  <c r="R4993" i="26"/>
  <c r="X5018" i="26"/>
  <c r="U5083" i="26"/>
  <c r="AG4534" i="26"/>
  <c r="R4129" i="26"/>
  <c r="R4147" i="26"/>
  <c r="X4154" i="26"/>
  <c r="AG4171" i="26"/>
  <c r="R4186" i="26"/>
  <c r="U4210" i="26"/>
  <c r="S4226" i="26"/>
  <c r="R4417" i="26"/>
  <c r="R4435" i="26"/>
  <c r="X4442" i="26"/>
  <c r="U4465" i="26"/>
  <c r="R4474" i="26"/>
  <c r="U4507" i="26"/>
  <c r="S4507" i="26"/>
  <c r="AG4498" i="26"/>
  <c r="X4514" i="26"/>
  <c r="U4537" i="26"/>
  <c r="R4546" i="26"/>
  <c r="AG4570" i="26"/>
  <c r="S4586" i="26"/>
  <c r="R4777" i="26"/>
  <c r="R4795" i="26"/>
  <c r="X4802" i="26"/>
  <c r="U4825" i="26"/>
  <c r="X4834" i="26"/>
  <c r="AG4861" i="26"/>
  <c r="U4867" i="26"/>
  <c r="V4942" i="26"/>
  <c r="Z4927" i="26"/>
  <c r="U4939" i="26"/>
  <c r="U4933" i="26"/>
  <c r="X4942" i="26"/>
  <c r="AG4927" i="26"/>
  <c r="R4942" i="26"/>
  <c r="V5230" i="26"/>
  <c r="Z5215" i="26"/>
  <c r="R5230" i="26"/>
  <c r="U5221" i="26"/>
  <c r="Z5234" i="26"/>
  <c r="S5227" i="26"/>
  <c r="U5215" i="26"/>
  <c r="X5234" i="26"/>
  <c r="R5227" i="26"/>
  <c r="R5209" i="26"/>
  <c r="V5234" i="26"/>
  <c r="AG5221" i="26"/>
  <c r="X5230" i="26"/>
  <c r="AG5215" i="26"/>
  <c r="U4135" i="26"/>
  <c r="S4147" i="26"/>
  <c r="U4174" i="26"/>
  <c r="U4213" i="26"/>
  <c r="AG4393" i="26"/>
  <c r="U4423" i="26"/>
  <c r="R4438" i="26"/>
  <c r="Z4459" i="26"/>
  <c r="AG4501" i="26"/>
  <c r="Z4514" i="26"/>
  <c r="Z4531" i="26"/>
  <c r="AG4573" i="26"/>
  <c r="AG4642" i="26"/>
  <c r="AG4750" i="26"/>
  <c r="U4783" i="26"/>
  <c r="S4795" i="26"/>
  <c r="AG4819" i="26"/>
  <c r="Z4855" i="26"/>
  <c r="S4939" i="26"/>
  <c r="S5090" i="26"/>
  <c r="R4975" i="26"/>
  <c r="X4982" i="26"/>
  <c r="AG5038" i="26"/>
  <c r="S5054" i="26"/>
  <c r="Z5107" i="26"/>
  <c r="U5119" i="26"/>
  <c r="AG5149" i="26"/>
  <c r="V5162" i="26"/>
  <c r="U5182" i="26"/>
  <c r="S5191" i="26"/>
  <c r="R5245" i="26"/>
  <c r="R5263" i="26"/>
  <c r="X5270" i="26"/>
  <c r="U5293" i="26"/>
  <c r="R5302" i="26"/>
  <c r="AG5329" i="26"/>
  <c r="S5342" i="26"/>
  <c r="AG5395" i="26"/>
  <c r="S5407" i="26"/>
  <c r="AG5437" i="26"/>
  <c r="X5450" i="26"/>
  <c r="U5470" i="26"/>
  <c r="S5479" i="26"/>
  <c r="R5533" i="26"/>
  <c r="R5551" i="26"/>
  <c r="S5558" i="26"/>
  <c r="U5581" i="26"/>
  <c r="V5590" i="26"/>
  <c r="AG5614" i="26"/>
  <c r="X5630" i="26"/>
  <c r="U5647" i="26"/>
  <c r="S5659" i="26"/>
  <c r="Z5666" i="26"/>
  <c r="Z5719" i="26"/>
  <c r="V5738" i="26"/>
  <c r="U5758" i="26"/>
  <c r="U5767" i="26"/>
  <c r="R5821" i="26"/>
  <c r="R5839" i="26"/>
  <c r="X5846" i="26"/>
  <c r="AG5863" i="26"/>
  <c r="U5875" i="26"/>
  <c r="AG5902" i="26"/>
  <c r="S5918" i="26"/>
  <c r="U5935" i="26"/>
  <c r="R5950" i="26"/>
  <c r="Z5954" i="26"/>
  <c r="R5983" i="26"/>
  <c r="V5986" i="26"/>
  <c r="R6001" i="26"/>
  <c r="Z6007" i="26"/>
  <c r="V6026" i="26"/>
  <c r="R6073" i="26"/>
  <c r="U6091" i="26"/>
  <c r="V6130" i="26"/>
  <c r="Z6115" i="26"/>
  <c r="U6127" i="26"/>
  <c r="U6118" i="26"/>
  <c r="R6127" i="26"/>
  <c r="AG6298" i="26"/>
  <c r="V6418" i="26"/>
  <c r="Z6403" i="26"/>
  <c r="U6415" i="26"/>
  <c r="U6409" i="26"/>
  <c r="S6415" i="26"/>
  <c r="U6406" i="26"/>
  <c r="Z6422" i="26"/>
  <c r="R6418" i="26"/>
  <c r="U6403" i="26"/>
  <c r="S6422" i="26"/>
  <c r="AG6478" i="26"/>
  <c r="R6505" i="26"/>
  <c r="X6530" i="26"/>
  <c r="V6598" i="26"/>
  <c r="AG5110" i="26"/>
  <c r="S5126" i="26"/>
  <c r="Z5179" i="26"/>
  <c r="V5194" i="26"/>
  <c r="AG5290" i="26"/>
  <c r="X5302" i="26"/>
  <c r="AG5401" i="26"/>
  <c r="S5414" i="26"/>
  <c r="Z5467" i="26"/>
  <c r="V5482" i="26"/>
  <c r="AG5578" i="26"/>
  <c r="U5587" i="26"/>
  <c r="R5605" i="26"/>
  <c r="R5623" i="26"/>
  <c r="V5630" i="26"/>
  <c r="U5653" i="26"/>
  <c r="R5662" i="26"/>
  <c r="AG5689" i="26"/>
  <c r="V5702" i="26"/>
  <c r="U5719" i="26"/>
  <c r="R5734" i="26"/>
  <c r="Z5738" i="26"/>
  <c r="Z5755" i="26"/>
  <c r="V5770" i="26"/>
  <c r="U5830" i="26"/>
  <c r="U5839" i="26"/>
  <c r="AG5869" i="26"/>
  <c r="X5878" i="26"/>
  <c r="R5911" i="26"/>
  <c r="X5918" i="26"/>
  <c r="Z5935" i="26"/>
  <c r="S5947" i="26"/>
  <c r="AG5974" i="26"/>
  <c r="U6007" i="26"/>
  <c r="R6022" i="26"/>
  <c r="Z6026" i="26"/>
  <c r="U6085" i="26"/>
  <c r="V6094" i="26"/>
  <c r="V6310" i="26"/>
  <c r="U6301" i="26"/>
  <c r="Z6314" i="26"/>
  <c r="S6307" i="26"/>
  <c r="U6295" i="26"/>
  <c r="R6307" i="26"/>
  <c r="R6397" i="26"/>
  <c r="X6422" i="26"/>
  <c r="AG6514" i="26"/>
  <c r="U6703" i="26"/>
  <c r="AG6691" i="26"/>
  <c r="X6706" i="26"/>
  <c r="U6697" i="26"/>
  <c r="V6706" i="26"/>
  <c r="U6694" i="26"/>
  <c r="Z6710" i="26"/>
  <c r="R6706" i="26"/>
  <c r="U6691" i="26"/>
  <c r="X6710" i="26"/>
  <c r="R6703" i="26"/>
  <c r="R6685" i="26"/>
  <c r="S6703" i="26"/>
  <c r="AG6694" i="26"/>
  <c r="V7174" i="26"/>
  <c r="U7165" i="26"/>
  <c r="U7171" i="26"/>
  <c r="U7162" i="26"/>
  <c r="S7178" i="26"/>
  <c r="S7171" i="26"/>
  <c r="U7159" i="26"/>
  <c r="V7178" i="26"/>
  <c r="R7171" i="26"/>
  <c r="R7153" i="26"/>
  <c r="X7178" i="26"/>
  <c r="AG7165" i="26"/>
  <c r="Z7178" i="26"/>
  <c r="AG7162" i="26"/>
  <c r="R7174" i="26"/>
  <c r="Z7159" i="26"/>
  <c r="V7282" i="26"/>
  <c r="U7267" i="26"/>
  <c r="S7279" i="26"/>
  <c r="U7273" i="26"/>
  <c r="R7279" i="26"/>
  <c r="U7270" i="26"/>
  <c r="S7286" i="26"/>
  <c r="R7282" i="26"/>
  <c r="Z7267" i="26"/>
  <c r="V7286" i="26"/>
  <c r="U7279" i="26"/>
  <c r="R7261" i="26"/>
  <c r="X7286" i="26"/>
  <c r="AG7273" i="26"/>
  <c r="X7282" i="26"/>
  <c r="AG7267" i="26"/>
  <c r="AG5293" i="26"/>
  <c r="S5306" i="26"/>
  <c r="Z5575" i="26"/>
  <c r="S5587" i="26"/>
  <c r="Z5647" i="26"/>
  <c r="V5662" i="26"/>
  <c r="Z5863" i="26"/>
  <c r="S5882" i="26"/>
  <c r="U5941" i="26"/>
  <c r="U5947" i="26"/>
  <c r="S6487" i="26"/>
  <c r="U6478" i="26"/>
  <c r="Z6494" i="26"/>
  <c r="R6490" i="26"/>
  <c r="U6475" i="26"/>
  <c r="X6494" i="26"/>
  <c r="R6487" i="26"/>
  <c r="R6469" i="26"/>
  <c r="V6494" i="26"/>
  <c r="AG6481" i="26"/>
  <c r="X6490" i="26"/>
  <c r="R6598" i="26"/>
  <c r="U6589" i="26"/>
  <c r="U6595" i="26"/>
  <c r="U6586" i="26"/>
  <c r="Z6602" i="26"/>
  <c r="S6595" i="26"/>
  <c r="U6583" i="26"/>
  <c r="X6602" i="26"/>
  <c r="R6595" i="26"/>
  <c r="R6577" i="26"/>
  <c r="V6602" i="26"/>
  <c r="AG6589" i="26"/>
  <c r="AG5182" i="26"/>
  <c r="S5198" i="26"/>
  <c r="Z5287" i="26"/>
  <c r="V5306" i="26"/>
  <c r="AG5470" i="26"/>
  <c r="Z5486" i="26"/>
  <c r="AG5581" i="26"/>
  <c r="Z5594" i="26"/>
  <c r="AG5647" i="26"/>
  <c r="X5662" i="26"/>
  <c r="AG5758" i="26"/>
  <c r="S5774" i="26"/>
  <c r="U5869" i="26"/>
  <c r="V5882" i="26"/>
  <c r="AG5935" i="26"/>
  <c r="X5950" i="26"/>
  <c r="S6494" i="26"/>
  <c r="R6994" i="26"/>
  <c r="U6979" i="26"/>
  <c r="V6994" i="26"/>
  <c r="AG6985" i="26"/>
  <c r="S6991" i="26"/>
  <c r="AG6982" i="26"/>
  <c r="S6998" i="26"/>
  <c r="U6991" i="26"/>
  <c r="AG6979" i="26"/>
  <c r="V6998" i="26"/>
  <c r="R6991" i="26"/>
  <c r="R6973" i="26"/>
  <c r="X6998" i="26"/>
  <c r="Z6979" i="26"/>
  <c r="X6994" i="26"/>
  <c r="U6982" i="26"/>
  <c r="X7390" i="26"/>
  <c r="AG7375" i="26"/>
  <c r="V7390" i="26"/>
  <c r="Z7375" i="26"/>
  <c r="R7390" i="26"/>
  <c r="U7381" i="26"/>
  <c r="U7387" i="26"/>
  <c r="U7378" i="26"/>
  <c r="Z7394" i="26"/>
  <c r="S7387" i="26"/>
  <c r="U7375" i="26"/>
  <c r="X7394" i="26"/>
  <c r="R7387" i="26"/>
  <c r="R7369" i="26"/>
  <c r="S7394" i="26"/>
  <c r="AG7378" i="26"/>
  <c r="AG5650" i="26"/>
  <c r="S5666" i="26"/>
  <c r="AG5938" i="26"/>
  <c r="S5954" i="26"/>
  <c r="AG6409" i="26"/>
  <c r="U6481" i="26"/>
  <c r="Z6583" i="26"/>
  <c r="Z6691" i="26"/>
  <c r="AG7159" i="26"/>
  <c r="Z7286" i="26"/>
  <c r="AG7381" i="26"/>
  <c r="AG4966" i="26"/>
  <c r="S4982" i="26"/>
  <c r="U5110" i="26"/>
  <c r="V5122" i="26"/>
  <c r="AG5143" i="26"/>
  <c r="U5155" i="26"/>
  <c r="R5173" i="26"/>
  <c r="R5191" i="26"/>
  <c r="X5198" i="26"/>
  <c r="AG5254" i="26"/>
  <c r="S5270" i="26"/>
  <c r="U5287" i="26"/>
  <c r="S5299" i="26"/>
  <c r="Z5306" i="26"/>
  <c r="U5398" i="26"/>
  <c r="V5410" i="26"/>
  <c r="AG5431" i="26"/>
  <c r="X5446" i="26"/>
  <c r="R5461" i="26"/>
  <c r="R5479" i="26"/>
  <c r="S5486" i="26"/>
  <c r="AG5542" i="26"/>
  <c r="X5558" i="26"/>
  <c r="U5575" i="26"/>
  <c r="R5590" i="26"/>
  <c r="V5594" i="26"/>
  <c r="Z5611" i="26"/>
  <c r="V5626" i="26"/>
  <c r="AG5653" i="26"/>
  <c r="V5666" i="26"/>
  <c r="U5686" i="26"/>
  <c r="V5698" i="26"/>
  <c r="AG5722" i="26"/>
  <c r="V5734" i="26"/>
  <c r="R5749" i="26"/>
  <c r="R5767" i="26"/>
  <c r="X5774" i="26"/>
  <c r="AG5830" i="26"/>
  <c r="S5846" i="26"/>
  <c r="U5863" i="26"/>
  <c r="R5878" i="26"/>
  <c r="Z5882" i="26"/>
  <c r="AG5941" i="26"/>
  <c r="V5954" i="26"/>
  <c r="AG6010" i="26"/>
  <c r="S6026" i="26"/>
  <c r="Z6098" i="26"/>
  <c r="S6091" i="26"/>
  <c r="U6079" i="26"/>
  <c r="AG6085" i="26"/>
  <c r="X6098" i="26"/>
  <c r="Z6475" i="26"/>
  <c r="S6523" i="26"/>
  <c r="AG6511" i="26"/>
  <c r="U6523" i="26"/>
  <c r="Z6511" i="26"/>
  <c r="X6526" i="26"/>
  <c r="U6517" i="26"/>
  <c r="V6526" i="26"/>
  <c r="U6514" i="26"/>
  <c r="S6530" i="26"/>
  <c r="AG6583" i="26"/>
  <c r="S6710" i="26"/>
  <c r="U6985" i="26"/>
  <c r="X7174" i="26"/>
  <c r="V7394" i="26"/>
  <c r="R4957" i="26"/>
  <c r="AG4969" i="26"/>
  <c r="AG5035" i="26"/>
  <c r="U5113" i="26"/>
  <c r="AG5146" i="26"/>
  <c r="U5179" i="26"/>
  <c r="R5194" i="26"/>
  <c r="AG5257" i="26"/>
  <c r="U5290" i="26"/>
  <c r="AG5326" i="26"/>
  <c r="Z5395" i="26"/>
  <c r="AG5434" i="26"/>
  <c r="U5467" i="26"/>
  <c r="R5482" i="26"/>
  <c r="AG5545" i="26"/>
  <c r="U5578" i="26"/>
  <c r="AG5611" i="26"/>
  <c r="R5641" i="26"/>
  <c r="R5659" i="26"/>
  <c r="U5689" i="26"/>
  <c r="AG5725" i="26"/>
  <c r="U5755" i="26"/>
  <c r="S5767" i="26"/>
  <c r="AG5833" i="26"/>
  <c r="U5866" i="26"/>
  <c r="AG5899" i="26"/>
  <c r="R5929" i="26"/>
  <c r="R5947" i="26"/>
  <c r="AG6013" i="26"/>
  <c r="R6091" i="26"/>
  <c r="AG6121" i="26"/>
  <c r="Z6134" i="26"/>
  <c r="AG6295" i="26"/>
  <c r="V6314" i="26"/>
  <c r="X6418" i="26"/>
  <c r="AG6475" i="26"/>
  <c r="V6530" i="26"/>
  <c r="AG6586" i="26"/>
  <c r="V6710" i="26"/>
  <c r="Z6998" i="26"/>
  <c r="AG6802" i="26"/>
  <c r="Z6818" i="26"/>
  <c r="U6874" i="26"/>
  <c r="V6886" i="26"/>
  <c r="U7057" i="26"/>
  <c r="S7063" i="26"/>
  <c r="AG7090" i="26"/>
  <c r="S7106" i="26"/>
  <c r="U7342" i="26"/>
  <c r="R7354" i="26"/>
  <c r="AG7489" i="26"/>
  <c r="V7502" i="26"/>
  <c r="U6877" i="26"/>
  <c r="Z6890" i="26"/>
  <c r="AG7339" i="26"/>
  <c r="X7354" i="26"/>
  <c r="AG7450" i="26"/>
  <c r="S7466" i="26"/>
  <c r="U7483" i="26"/>
  <c r="U7495" i="26"/>
  <c r="Z7502" i="26"/>
  <c r="AG6766" i="26"/>
  <c r="Z6782" i="26"/>
  <c r="U6799" i="26"/>
  <c r="R6814" i="26"/>
  <c r="S6818" i="26"/>
  <c r="R6865" i="26"/>
  <c r="X6890" i="26"/>
  <c r="AG7057" i="26"/>
  <c r="S7070" i="26"/>
  <c r="U7087" i="26"/>
  <c r="R7102" i="26"/>
  <c r="AG7342" i="26"/>
  <c r="S7358" i="26"/>
  <c r="AG6370" i="26"/>
  <c r="S6386" i="26"/>
  <c r="AG6661" i="26"/>
  <c r="S6674" i="26"/>
  <c r="AG6769" i="26"/>
  <c r="V6782" i="26"/>
  <c r="U6802" i="26"/>
  <c r="U6811" i="26"/>
  <c r="AG6871" i="26"/>
  <c r="R6883" i="26"/>
  <c r="V6890" i="26"/>
  <c r="AG6946" i="26"/>
  <c r="S6962" i="26"/>
  <c r="Z7051" i="26"/>
  <c r="V7070" i="26"/>
  <c r="U7090" i="26"/>
  <c r="U7099" i="26"/>
  <c r="Z7106" i="26"/>
  <c r="AG7237" i="26"/>
  <c r="V7246" i="26"/>
  <c r="AG7345" i="26"/>
  <c r="V7358" i="26"/>
  <c r="AG7411" i="26"/>
  <c r="X7426" i="26"/>
  <c r="R7441" i="26"/>
  <c r="R7459" i="26"/>
  <c r="X7466" i="26"/>
  <c r="U7489" i="26"/>
  <c r="R7498" i="26"/>
  <c r="AG6262" i="26"/>
  <c r="S6278" i="26"/>
  <c r="AG6373" i="26"/>
  <c r="V6386" i="26"/>
  <c r="AG6439" i="26"/>
  <c r="X6454" i="26"/>
  <c r="AG6550" i="26"/>
  <c r="S6566" i="26"/>
  <c r="Z6655" i="26"/>
  <c r="V6674" i="26"/>
  <c r="AG6727" i="26"/>
  <c r="X6742" i="26"/>
  <c r="R6757" i="26"/>
  <c r="R6775" i="26"/>
  <c r="X6782" i="26"/>
  <c r="U6805" i="26"/>
  <c r="S6811" i="26"/>
  <c r="U6838" i="26"/>
  <c r="AG6874" i="26"/>
  <c r="R6886" i="26"/>
  <c r="S6890" i="26"/>
  <c r="Z6907" i="26"/>
  <c r="S6919" i="26"/>
  <c r="R6937" i="26"/>
  <c r="AG6949" i="26"/>
  <c r="V6962" i="26"/>
  <c r="AG7018" i="26"/>
  <c r="X7030" i="26"/>
  <c r="R7045" i="26"/>
  <c r="R7063" i="26"/>
  <c r="X7070" i="26"/>
  <c r="U7093" i="26"/>
  <c r="S7099" i="26"/>
  <c r="AG7126" i="26"/>
  <c r="Z7195" i="26"/>
  <c r="V7210" i="26"/>
  <c r="Z7231" i="26"/>
  <c r="X7246" i="26"/>
  <c r="AG7306" i="26"/>
  <c r="R7315" i="26"/>
  <c r="R7333" i="26"/>
  <c r="R7351" i="26"/>
  <c r="X7358" i="26"/>
  <c r="AG7414" i="26"/>
  <c r="U7447" i="26"/>
  <c r="R7462" i="26"/>
  <c r="AG7483" i="26"/>
  <c r="V7498" i="26"/>
  <c r="R6361" i="26"/>
  <c r="R6379" i="26"/>
  <c r="X6386" i="26"/>
  <c r="AG6442" i="26"/>
  <c r="S6458" i="26"/>
  <c r="R6649" i="26"/>
  <c r="R6667" i="26"/>
  <c r="X6674" i="26"/>
  <c r="AG6730" i="26"/>
  <c r="S6746" i="26"/>
  <c r="U6763" i="26"/>
  <c r="R6778" i="26"/>
  <c r="S6782" i="26"/>
  <c r="Z6799" i="26"/>
  <c r="V6814" i="26"/>
  <c r="AG6877" i="26"/>
  <c r="U6883" i="26"/>
  <c r="R6955" i="26"/>
  <c r="X6962" i="26"/>
  <c r="AG7015" i="26"/>
  <c r="U7051" i="26"/>
  <c r="R7066" i="26"/>
  <c r="Z7070" i="26"/>
  <c r="Z7087" i="26"/>
  <c r="V7102" i="26"/>
  <c r="AG7195" i="26"/>
  <c r="X7210" i="26"/>
  <c r="R7225" i="26"/>
  <c r="R7243" i="26"/>
  <c r="X7250" i="26"/>
  <c r="AG7309" i="26"/>
  <c r="V7322" i="26"/>
  <c r="U7339" i="26"/>
  <c r="S7351" i="26"/>
  <c r="Z7358" i="26"/>
  <c r="AG7486" i="26"/>
  <c r="X7498" i="26"/>
  <c r="AG6046" i="26"/>
  <c r="R6253" i="26"/>
  <c r="R6271" i="26"/>
  <c r="AG6334" i="26"/>
  <c r="U6367" i="26"/>
  <c r="S6379" i="26"/>
  <c r="AG6445" i="26"/>
  <c r="R6541" i="26"/>
  <c r="R6559" i="26"/>
  <c r="AG6622" i="26"/>
  <c r="U6655" i="26"/>
  <c r="R6670" i="26"/>
  <c r="R6721" i="26"/>
  <c r="AG6733" i="26"/>
  <c r="U6766" i="26"/>
  <c r="AG6799" i="26"/>
  <c r="U6871" i="26"/>
  <c r="AG6910" i="26"/>
  <c r="U6943" i="26"/>
  <c r="R6958" i="26"/>
  <c r="AG7021" i="26"/>
  <c r="U7054" i="26"/>
  <c r="AG7087" i="26"/>
  <c r="AG7198" i="26"/>
  <c r="U7231" i="26"/>
  <c r="R7246" i="26"/>
  <c r="Z7303" i="26"/>
  <c r="U7345" i="26"/>
  <c r="Z7483" i="26"/>
  <c r="AH7517" i="26"/>
  <c r="Z7520" i="26"/>
  <c r="AB7520" i="26"/>
  <c r="AB7517" i="26"/>
  <c r="Z7517" i="26"/>
  <c r="P7517" i="26"/>
  <c r="P7520" i="26"/>
  <c r="N7520" i="26"/>
  <c r="AJ7517" i="26"/>
  <c r="AD7517" i="26"/>
  <c r="AF7520" i="26"/>
  <c r="R7517" i="26"/>
  <c r="R7520" i="26"/>
  <c r="L7517" i="26"/>
  <c r="J7517" i="26"/>
  <c r="DE24" i="39"/>
  <c r="CC24" i="57"/>
  <c r="AH245" i="26"/>
  <c r="AH233" i="26"/>
  <c r="R244" i="26"/>
  <c r="R232" i="26"/>
  <c r="AH221" i="26"/>
  <c r="R220" i="26"/>
  <c r="AH209" i="26"/>
  <c r="R208" i="26"/>
  <c r="AH197" i="26"/>
  <c r="R196" i="26"/>
  <c r="O110" i="26"/>
  <c r="R172" i="26"/>
  <c r="R160" i="26"/>
  <c r="R148" i="26"/>
  <c r="R136" i="26"/>
  <c r="R124" i="26"/>
  <c r="R97" i="26"/>
  <c r="N82" i="26"/>
  <c r="N91" i="26"/>
  <c r="X17" i="26"/>
  <c r="V17" i="26"/>
  <c r="T17" i="26"/>
  <c r="P61" i="26" l="1"/>
  <c r="N64" i="26"/>
  <c r="B2" i="26"/>
  <c r="Q17" i="26" l="1"/>
  <c r="CG28" i="67" l="1"/>
  <c r="CF28" i="67"/>
  <c r="CE28" i="67"/>
  <c r="CD28" i="67"/>
  <c r="CC28" i="67"/>
  <c r="CM23" i="67" s="1"/>
  <c r="CG27" i="67"/>
  <c r="CF27" i="67"/>
  <c r="CE27" i="67"/>
  <c r="CD27" i="67"/>
  <c r="CC27" i="67"/>
  <c r="CL21" i="67" s="1"/>
  <c r="CG26" i="67"/>
  <c r="CF26" i="67"/>
  <c r="CE26" i="67"/>
  <c r="CD26" i="67"/>
  <c r="CC26" i="67"/>
  <c r="CH25" i="67"/>
  <c r="CG25" i="67"/>
  <c r="CF25" i="67"/>
  <c r="CE25" i="67"/>
  <c r="CD25" i="67"/>
  <c r="CC25" i="67"/>
  <c r="CN24" i="67"/>
  <c r="CG24" i="67"/>
  <c r="CF24" i="67"/>
  <c r="CE24" i="67"/>
  <c r="CD24" i="67"/>
  <c r="CC24" i="67"/>
  <c r="CH22" i="67"/>
  <c r="CH21" i="67"/>
  <c r="CM20" i="67"/>
  <c r="CL20" i="67"/>
  <c r="CJ20" i="67"/>
  <c r="CI20" i="67"/>
  <c r="CH20" i="67"/>
  <c r="CH19" i="67"/>
  <c r="CH18" i="67"/>
  <c r="CH17" i="67"/>
  <c r="AI3" i="67"/>
  <c r="CJ17" i="67" l="1"/>
  <c r="CL18" i="67"/>
  <c r="CM21" i="67"/>
  <c r="CN21" i="67" s="1"/>
  <c r="CM19" i="67"/>
  <c r="CM18" i="67"/>
  <c r="CM17" i="67"/>
  <c r="CM22" i="67"/>
  <c r="CL22" i="67"/>
  <c r="CL17" i="67"/>
  <c r="CL23" i="67"/>
  <c r="CN23" i="67" s="1"/>
  <c r="CL19" i="67"/>
  <c r="CJ23" i="67"/>
  <c r="CJ18" i="67"/>
  <c r="CJ25" i="67"/>
  <c r="CJ19" i="67"/>
  <c r="CJ21" i="67"/>
  <c r="CJ22" i="67"/>
  <c r="CL25" i="67"/>
  <c r="CI22" i="67"/>
  <c r="CI17" i="67"/>
  <c r="CI19" i="67"/>
  <c r="CI18" i="67"/>
  <c r="CI21" i="67"/>
  <c r="CI23" i="67"/>
  <c r="CI25" i="67"/>
  <c r="BK15" i="67"/>
  <c r="CK20" i="67"/>
  <c r="CN20" i="67"/>
  <c r="CM25" i="67"/>
  <c r="BK14" i="67"/>
  <c r="BF11" i="66"/>
  <c r="BF10" i="66"/>
  <c r="BF9" i="66"/>
  <c r="BF8" i="66"/>
  <c r="BB11" i="66"/>
  <c r="BB10" i="66"/>
  <c r="BB9" i="66"/>
  <c r="BB8" i="66"/>
  <c r="AW11" i="66"/>
  <c r="AW10" i="66"/>
  <c r="AW9" i="66"/>
  <c r="AW8" i="66"/>
  <c r="AS11" i="66"/>
  <c r="AS10" i="66"/>
  <c r="AS9" i="66"/>
  <c r="AS8" i="66"/>
  <c r="AO11" i="66"/>
  <c r="AO10" i="66"/>
  <c r="AO9" i="66"/>
  <c r="AO8" i="66"/>
  <c r="AK11" i="66"/>
  <c r="AK10" i="66"/>
  <c r="AK9" i="66"/>
  <c r="AK8" i="66"/>
  <c r="AF11" i="66"/>
  <c r="AF10" i="66"/>
  <c r="AF9" i="66"/>
  <c r="AF8" i="66"/>
  <c r="AB11" i="66"/>
  <c r="AB10" i="66"/>
  <c r="AB9" i="66"/>
  <c r="AB8" i="66"/>
  <c r="CK22" i="67" l="1"/>
  <c r="CK17" i="67"/>
  <c r="CO27" i="39"/>
  <c r="CM27" i="39"/>
  <c r="CL27" i="39"/>
  <c r="CK27" i="39"/>
  <c r="CO26" i="39"/>
  <c r="CM26" i="39"/>
  <c r="CL26" i="39"/>
  <c r="CK26" i="39"/>
  <c r="CK19" i="67"/>
  <c r="CK18" i="67"/>
  <c r="CN18" i="67"/>
  <c r="CN17" i="67"/>
  <c r="CN22" i="67"/>
  <c r="CN19" i="67"/>
  <c r="CN25" i="67"/>
  <c r="CK23" i="67"/>
  <c r="CK25" i="67"/>
  <c r="CK21" i="67"/>
  <c r="BF7" i="66"/>
  <c r="BB7" i="66"/>
  <c r="CC28" i="66" s="1"/>
  <c r="AW7" i="66"/>
  <c r="AS7" i="66"/>
  <c r="AO7" i="66"/>
  <c r="AK7" i="66"/>
  <c r="AF7" i="66"/>
  <c r="AB7" i="66"/>
  <c r="CG28" i="66"/>
  <c r="CF28" i="66"/>
  <c r="CE28" i="66"/>
  <c r="CD28" i="66"/>
  <c r="CG27" i="66"/>
  <c r="CF27" i="66"/>
  <c r="CE27" i="66"/>
  <c r="CD27" i="66"/>
  <c r="CG26" i="66"/>
  <c r="CF26" i="66"/>
  <c r="CE26" i="66"/>
  <c r="CD26" i="66"/>
  <c r="CJ17" i="66" s="1"/>
  <c r="CJ25" i="66"/>
  <c r="CI25" i="66"/>
  <c r="CH25" i="66"/>
  <c r="CG25" i="66"/>
  <c r="CF25" i="66"/>
  <c r="CE25" i="66"/>
  <c r="CD25" i="66"/>
  <c r="CN24" i="66"/>
  <c r="CG24" i="66"/>
  <c r="CF24" i="66"/>
  <c r="CE24" i="66"/>
  <c r="CD24" i="66"/>
  <c r="CC24" i="66"/>
  <c r="CM23" i="66"/>
  <c r="CL23" i="66"/>
  <c r="CJ23" i="66"/>
  <c r="CI23" i="66"/>
  <c r="CM22" i="66"/>
  <c r="CL22" i="66"/>
  <c r="CJ22" i="66"/>
  <c r="CI22" i="66"/>
  <c r="CH22" i="66"/>
  <c r="CI21" i="66"/>
  <c r="CH21" i="66"/>
  <c r="CI20" i="66"/>
  <c r="CH20" i="66"/>
  <c r="CI19" i="66"/>
  <c r="CH19" i="66"/>
  <c r="CM18" i="66"/>
  <c r="CL18" i="66"/>
  <c r="CJ18" i="66"/>
  <c r="CI18" i="66"/>
  <c r="CH18" i="66"/>
  <c r="CH17" i="66"/>
  <c r="AI3" i="66"/>
  <c r="CK26" i="67" l="1"/>
  <c r="CC25" i="66"/>
  <c r="CM25" i="66" s="1"/>
  <c r="CN26" i="67"/>
  <c r="CN27" i="67" s="1"/>
  <c r="CM17" i="66"/>
  <c r="CM19" i="66"/>
  <c r="CM21" i="66"/>
  <c r="CM20" i="66"/>
  <c r="CC26" i="66"/>
  <c r="CI17" i="66"/>
  <c r="CK17" i="66" s="1"/>
  <c r="BK15" i="66"/>
  <c r="CN18" i="66"/>
  <c r="CC27" i="66"/>
  <c r="BK14" i="66"/>
  <c r="CN22" i="66"/>
  <c r="CN23" i="66"/>
  <c r="CK18" i="66"/>
  <c r="CK22" i="66"/>
  <c r="CK23" i="66"/>
  <c r="CK25" i="66"/>
  <c r="CL25" i="66" l="1"/>
  <c r="CN25" i="66" s="1"/>
  <c r="CK27" i="67"/>
  <c r="AF14" i="67" s="1"/>
  <c r="CL17" i="66"/>
  <c r="CN17" i="66" s="1"/>
  <c r="CL20" i="66"/>
  <c r="CN20" i="66" s="1"/>
  <c r="CL19" i="66"/>
  <c r="CN19" i="66" s="1"/>
  <c r="CL21" i="66"/>
  <c r="CN21" i="66" s="1"/>
  <c r="CJ21" i="66"/>
  <c r="CK21" i="66" s="1"/>
  <c r="CJ20" i="66"/>
  <c r="CK20" i="66" s="1"/>
  <c r="CJ19" i="66"/>
  <c r="CK19" i="66" s="1"/>
  <c r="BK26" i="39" l="1"/>
  <c r="BI26" i="39"/>
  <c r="BH26" i="39"/>
  <c r="BG26" i="39"/>
  <c r="CK26" i="66"/>
  <c r="CN26" i="66"/>
  <c r="CN27" i="66" s="1"/>
  <c r="CK27" i="66" l="1"/>
  <c r="AF14" i="66" s="1"/>
  <c r="AF14" i="57" l="1"/>
  <c r="AI14" i="57"/>
  <c r="AG14" i="57"/>
  <c r="AE14" i="57"/>
  <c r="P13" i="26"/>
  <c r="R2908" i="26"/>
  <c r="R1720" i="26"/>
  <c r="R1612" i="26"/>
  <c r="R892" i="26"/>
  <c r="R460" i="26"/>
  <c r="R424" i="26"/>
  <c r="R388" i="26"/>
  <c r="R352" i="26"/>
  <c r="R334" i="26"/>
  <c r="R313" i="26"/>
  <c r="AN17" i="26"/>
  <c r="AL17" i="26"/>
  <c r="AJ17" i="26"/>
  <c r="AG17" i="26"/>
  <c r="X23" i="26" l="1"/>
  <c r="V23" i="26"/>
  <c r="T23" i="26"/>
  <c r="Q23" i="26"/>
  <c r="C7574" i="26" l="1"/>
  <c r="S7571" i="26"/>
  <c r="K7571" i="26"/>
  <c r="C7571" i="26"/>
  <c r="J7564" i="26" l="1"/>
  <c r="R7048" i="26" l="1"/>
  <c r="R4312" i="26"/>
  <c r="R6040" i="26"/>
  <c r="R7084" i="26"/>
  <c r="R5788" i="26"/>
  <c r="R5896" i="26"/>
  <c r="R4384" i="26"/>
  <c r="R5932" i="26"/>
  <c r="R6112" i="26"/>
  <c r="R7012" i="26"/>
  <c r="R6544" i="26"/>
  <c r="R7192" i="26"/>
  <c r="R5068" i="26"/>
  <c r="R6472" i="26"/>
  <c r="R6904" i="26"/>
  <c r="R7444" i="26"/>
  <c r="R4960" i="26"/>
  <c r="R4852" i="26"/>
  <c r="R5392" i="26"/>
  <c r="R6148" i="26"/>
  <c r="R5752" i="26"/>
  <c r="R6184" i="26"/>
  <c r="R6688" i="26"/>
  <c r="R6868" i="26"/>
  <c r="R5536" i="26"/>
  <c r="R7408" i="26"/>
  <c r="R5572" i="26"/>
  <c r="R6004" i="26"/>
  <c r="R6400" i="26"/>
  <c r="R5140" i="26"/>
  <c r="R4636" i="26"/>
  <c r="R4780" i="26"/>
  <c r="R4096" i="26"/>
  <c r="R4204" i="26"/>
  <c r="R4600" i="26"/>
  <c r="R5284" i="26"/>
  <c r="R6616" i="26"/>
  <c r="R7300" i="26"/>
  <c r="R4528" i="26"/>
  <c r="R6076" i="26"/>
  <c r="R6220" i="26"/>
  <c r="R4924" i="26"/>
  <c r="R4168" i="26"/>
  <c r="R6652" i="26"/>
  <c r="R4420" i="26"/>
  <c r="R5356" i="26"/>
  <c r="R3988" i="26"/>
  <c r="R5824" i="26"/>
  <c r="R6760" i="26"/>
  <c r="R6976" i="26"/>
  <c r="R4888" i="26"/>
  <c r="R5716" i="26"/>
  <c r="R6256" i="26"/>
  <c r="R7120" i="26"/>
  <c r="R7228" i="26"/>
  <c r="R7336" i="26"/>
  <c r="R6580" i="26"/>
  <c r="R5860" i="26"/>
  <c r="R5968" i="26"/>
  <c r="R5176" i="26"/>
  <c r="R5428" i="26"/>
  <c r="R5608" i="26"/>
  <c r="R5644" i="26"/>
  <c r="R4348" i="26"/>
  <c r="R4564" i="26"/>
  <c r="R4996" i="26"/>
  <c r="R4744" i="26"/>
  <c r="R5464" i="26"/>
  <c r="R5680" i="26"/>
  <c r="R4132" i="26"/>
  <c r="R5032" i="26"/>
  <c r="R4060" i="26"/>
  <c r="R4276" i="26"/>
  <c r="R4492" i="26"/>
  <c r="R4024" i="26"/>
  <c r="R4240" i="26"/>
  <c r="R4456" i="26"/>
  <c r="R4672" i="26"/>
  <c r="R4816" i="26"/>
  <c r="R5320" i="26"/>
  <c r="R5212" i="26"/>
  <c r="R4708" i="26"/>
  <c r="R5104" i="26"/>
  <c r="R5248" i="26"/>
  <c r="R5500" i="26"/>
  <c r="R7264" i="26"/>
  <c r="R6328" i="26"/>
  <c r="R6436" i="26"/>
  <c r="R6796" i="26"/>
  <c r="R6292" i="26"/>
  <c r="R6508" i="26"/>
  <c r="R6724" i="26"/>
  <c r="R6940" i="26"/>
  <c r="R6364" i="26"/>
  <c r="R6832" i="26"/>
  <c r="R7480" i="26"/>
  <c r="R7156" i="26"/>
  <c r="R7372" i="26"/>
  <c r="O272" i="26" l="1"/>
  <c r="X269" i="26"/>
  <c r="AF103" i="26" l="1"/>
  <c r="R103" i="26"/>
  <c r="AF100" i="26"/>
  <c r="R100" i="26"/>
  <c r="AF97" i="26"/>
  <c r="W97" i="26"/>
  <c r="AE53" i="26"/>
  <c r="X53" i="26"/>
  <c r="X50" i="26"/>
  <c r="M44" i="26"/>
  <c r="S47" i="26"/>
  <c r="AA44" i="26"/>
  <c r="S44" i="26"/>
  <c r="M29" i="26" l="1"/>
  <c r="X26" i="26"/>
  <c r="V26" i="26"/>
  <c r="T26" i="26"/>
  <c r="Q26" i="26"/>
  <c r="AN23" i="26"/>
  <c r="AL23" i="26"/>
  <c r="AJ23" i="26"/>
  <c r="AG23" i="26"/>
  <c r="AN20" i="26"/>
  <c r="AL20" i="26"/>
  <c r="AJ20" i="26"/>
  <c r="AG20" i="26"/>
  <c r="X20" i="26"/>
  <c r="V20" i="26"/>
  <c r="T20" i="26"/>
  <c r="Q20" i="26"/>
  <c r="R3952" i="26" l="1"/>
  <c r="CG24" i="57" l="1"/>
  <c r="CF24" i="57"/>
  <c r="CE24" i="57"/>
  <c r="CD24" i="57"/>
  <c r="AI3" i="57"/>
  <c r="C40" i="56" l="1"/>
  <c r="J36" i="56"/>
  <c r="G36" i="56"/>
  <c r="E36" i="56" s="1"/>
  <c r="M29" i="56"/>
  <c r="G40" i="56" s="1"/>
  <c r="P40" i="56" l="1"/>
  <c r="E40" i="56"/>
  <c r="C36" i="56"/>
  <c r="P36" i="56" s="1"/>
  <c r="BK15" i="39"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python.xml><?xml version="1.0" encoding="utf-8"?>
<python xmlns="http://schemas.microsoft.com/office/spreadsheetml/2023/python">
  <environmentDefinition id="{882DD1B0-6546-4DFA-8A08-902A380B44EA}">
    <initialization>
      <code xml:space="preserve">import numpy as np
import pandas as pd
import matplotlib.pyplot as plt
import seaborn as sns
import statsmodels as sm
import excel
import warnings
warnings.simplefilter('ignore')
excel.set_xl_scalar_conversion(excel.convert_to_scalar)
excel.set_xl_array_conversion(excel.convert_to_dataframe)
</code>
    </initialization>
  </environmentDefinition>
</python>
</file>

<file path=xl/sharedStrings.xml><?xml version="1.0" encoding="utf-8"?>
<sst xmlns="http://schemas.openxmlformats.org/spreadsheetml/2006/main" count="72526" uniqueCount="16230">
  <si>
    <t>(宛先）新潟市長</t>
    <rPh sb="1" eb="3">
      <t>アテサキ</t>
    </rPh>
    <rPh sb="4" eb="6">
      <t>ニイガタ</t>
    </rPh>
    <rPh sb="6" eb="8">
      <t>シチョウ</t>
    </rPh>
    <phoneticPr fontId="3"/>
  </si>
  <si>
    <t>令和</t>
    <rPh sb="0" eb="2">
      <t>れいわ</t>
    </rPh>
    <phoneticPr fontId="5" type="Hiragana" alignment="center"/>
  </si>
  <si>
    <t>年</t>
    <rPh sb="0" eb="1">
      <t>ネン</t>
    </rPh>
    <phoneticPr fontId="6"/>
  </si>
  <si>
    <t>月</t>
    <rPh sb="0" eb="1">
      <t>ツキ</t>
    </rPh>
    <phoneticPr fontId="6"/>
  </si>
  <si>
    <t>日</t>
    <rPh sb="0" eb="1">
      <t>ニチ</t>
    </rPh>
    <phoneticPr fontId="6"/>
  </si>
  <si>
    <t>施設番号</t>
    <rPh sb="0" eb="2">
      <t>シセツ</t>
    </rPh>
    <rPh sb="2" eb="4">
      <t>バンゴウ</t>
    </rPh>
    <phoneticPr fontId="3"/>
  </si>
  <si>
    <t>【１】施設の名称</t>
    <rPh sb="3" eb="5">
      <t>シセツ</t>
    </rPh>
    <rPh sb="6" eb="8">
      <t>メイショウ</t>
    </rPh>
    <phoneticPr fontId="3"/>
  </si>
  <si>
    <t>【２】所在地</t>
    <rPh sb="3" eb="6">
      <t>ショザイチ</t>
    </rPh>
    <phoneticPr fontId="3"/>
  </si>
  <si>
    <t>氏名</t>
    <rPh sb="0" eb="2">
      <t>シメイ</t>
    </rPh>
    <phoneticPr fontId="3"/>
  </si>
  <si>
    <t>その他（</t>
    <rPh sb="2" eb="3">
      <t>タ</t>
    </rPh>
    <phoneticPr fontId="3"/>
  </si>
  <si>
    <t>）</t>
    <phoneticPr fontId="3"/>
  </si>
  <si>
    <t>月</t>
    <rPh sb="0" eb="1">
      <t>ツキ</t>
    </rPh>
    <phoneticPr fontId="3"/>
  </si>
  <si>
    <t>年</t>
    <rPh sb="0" eb="1">
      <t>ネン</t>
    </rPh>
    <phoneticPr fontId="3"/>
  </si>
  <si>
    <t>　　</t>
  </si>
  <si>
    <t>タイトル</t>
    <phoneticPr fontId="6"/>
  </si>
  <si>
    <t>郵便番号</t>
    <rPh sb="0" eb="4">
      <t>ユウビンバンゴウ</t>
    </rPh>
    <phoneticPr fontId="3"/>
  </si>
  <si>
    <t>住所コード</t>
    <rPh sb="0" eb="2">
      <t>ジュウショ</t>
    </rPh>
    <phoneticPr fontId="3"/>
  </si>
  <si>
    <t>市区町村</t>
    <rPh sb="0" eb="4">
      <t>シクチョウソン</t>
    </rPh>
    <phoneticPr fontId="3"/>
  </si>
  <si>
    <t>字</t>
    <rPh sb="0" eb="1">
      <t>アザ</t>
    </rPh>
    <phoneticPr fontId="3"/>
  </si>
  <si>
    <t>番地</t>
    <rPh sb="0" eb="2">
      <t>バンチ</t>
    </rPh>
    <phoneticPr fontId="3"/>
  </si>
  <si>
    <t>建物名</t>
    <rPh sb="0" eb="3">
      <t>タテモノメイ</t>
    </rPh>
    <phoneticPr fontId="3"/>
  </si>
  <si>
    <t>申請者コード</t>
    <rPh sb="0" eb="3">
      <t>シンセイシャ</t>
    </rPh>
    <phoneticPr fontId="3"/>
  </si>
  <si>
    <t>法人</t>
    <rPh sb="0" eb="2">
      <t>ホウジン</t>
    </rPh>
    <phoneticPr fontId="3"/>
  </si>
  <si>
    <t>住所</t>
    <rPh sb="0" eb="2">
      <t>ジュウショ</t>
    </rPh>
    <phoneticPr fontId="3"/>
  </si>
  <si>
    <t>退任年月日</t>
    <rPh sb="0" eb="5">
      <t>タイニンネンガッピ</t>
    </rPh>
    <phoneticPr fontId="3"/>
  </si>
  <si>
    <t>役職</t>
    <rPh sb="0" eb="2">
      <t>ヤクショク</t>
    </rPh>
    <phoneticPr fontId="3"/>
  </si>
  <si>
    <t>役職その他</t>
    <rPh sb="0" eb="2">
      <t>ヤクショク</t>
    </rPh>
    <rPh sb="4" eb="5">
      <t>タ</t>
    </rPh>
    <phoneticPr fontId="3"/>
  </si>
  <si>
    <t>従事者区分</t>
    <rPh sb="0" eb="3">
      <t>ジュウジシャ</t>
    </rPh>
    <rPh sb="3" eb="5">
      <t>クブン</t>
    </rPh>
    <phoneticPr fontId="3"/>
  </si>
  <si>
    <t>資格</t>
    <rPh sb="0" eb="2">
      <t>シカク</t>
    </rPh>
    <phoneticPr fontId="3"/>
  </si>
  <si>
    <t>当て字</t>
    <rPh sb="0" eb="1">
      <t>ア</t>
    </rPh>
    <rPh sb="2" eb="3">
      <t>ジ</t>
    </rPh>
    <phoneticPr fontId="3"/>
  </si>
  <si>
    <t>週勤務時間</t>
    <rPh sb="0" eb="5">
      <t>シュウキンムジカン</t>
    </rPh>
    <phoneticPr fontId="3"/>
  </si>
  <si>
    <t>医薬品</t>
    <rPh sb="0" eb="3">
      <t>イヤクヒン</t>
    </rPh>
    <phoneticPr fontId="3"/>
  </si>
  <si>
    <t>従事者備考</t>
    <rPh sb="0" eb="3">
      <t>ジュウジシャ</t>
    </rPh>
    <rPh sb="3" eb="5">
      <t>ビコウ</t>
    </rPh>
    <phoneticPr fontId="3"/>
  </si>
  <si>
    <t>有</t>
    <rPh sb="0" eb="1">
      <t>アリ</t>
    </rPh>
    <phoneticPr fontId="3"/>
  </si>
  <si>
    <t>該当</t>
    <rPh sb="0" eb="2">
      <t>ガイトウ</t>
    </rPh>
    <phoneticPr fontId="3"/>
  </si>
  <si>
    <t>不許可</t>
    <rPh sb="0" eb="3">
      <t>フキョカ</t>
    </rPh>
    <phoneticPr fontId="3"/>
  </si>
  <si>
    <t>受付番号</t>
    <rPh sb="0" eb="4">
      <t>ウケツケバンゴウ</t>
    </rPh>
    <phoneticPr fontId="3"/>
  </si>
  <si>
    <t>受付年月日</t>
    <rPh sb="0" eb="5">
      <t>ウケツケネンガッピ</t>
    </rPh>
    <phoneticPr fontId="3"/>
  </si>
  <si>
    <t>新規</t>
    <rPh sb="0" eb="2">
      <t>シンキ</t>
    </rPh>
    <phoneticPr fontId="3"/>
  </si>
  <si>
    <t>㎡</t>
  </si>
  <si>
    <t>管理</t>
    <rPh sb="0" eb="2">
      <t>カンリ</t>
    </rPh>
    <phoneticPr fontId="3"/>
  </si>
  <si>
    <t>電話</t>
    <rPh sb="0" eb="2">
      <t>デンワ</t>
    </rPh>
    <phoneticPr fontId="3"/>
  </si>
  <si>
    <t>ＦＡＸ</t>
    <phoneticPr fontId="3"/>
  </si>
  <si>
    <t>メールアドレス</t>
    <phoneticPr fontId="3"/>
  </si>
  <si>
    <t>該当日</t>
    <rPh sb="0" eb="3">
      <t>ガイトウビ</t>
    </rPh>
    <phoneticPr fontId="3"/>
  </si>
  <si>
    <t>解除日</t>
    <rPh sb="0" eb="3">
      <t>カイジョビ</t>
    </rPh>
    <phoneticPr fontId="3"/>
  </si>
  <si>
    <t>予備１</t>
    <rPh sb="0" eb="2">
      <t>ヨビ</t>
    </rPh>
    <phoneticPr fontId="3"/>
  </si>
  <si>
    <t>予備２</t>
    <rPh sb="0" eb="2">
      <t>ヨビ</t>
    </rPh>
    <phoneticPr fontId="3"/>
  </si>
  <si>
    <t>予備３</t>
    <rPh sb="0" eb="2">
      <t>ヨビ</t>
    </rPh>
    <phoneticPr fontId="3"/>
  </si>
  <si>
    <t>予備４</t>
    <rPh sb="0" eb="2">
      <t>ヨビ</t>
    </rPh>
    <phoneticPr fontId="3"/>
  </si>
  <si>
    <t>予備５</t>
    <rPh sb="0" eb="2">
      <t>ヨビ</t>
    </rPh>
    <phoneticPr fontId="3"/>
  </si>
  <si>
    <t>従事者</t>
    <rPh sb="0" eb="3">
      <t>ジュウジシャ</t>
    </rPh>
    <phoneticPr fontId="3"/>
  </si>
  <si>
    <t>従事者氏名</t>
    <rPh sb="0" eb="3">
      <t>ジュウジシャ</t>
    </rPh>
    <rPh sb="3" eb="5">
      <t>シメイ</t>
    </rPh>
    <phoneticPr fontId="3"/>
  </si>
  <si>
    <t>役員</t>
    <rPh sb="0" eb="2">
      <t>ヤクイン</t>
    </rPh>
    <phoneticPr fontId="3"/>
  </si>
  <si>
    <t>新潟市○○○○○の規定により、次のとおり申請します。</t>
    <rPh sb="0" eb="3">
      <t>ニイガタシ</t>
    </rPh>
    <rPh sb="9" eb="11">
      <t>キテイ</t>
    </rPh>
    <rPh sb="15" eb="16">
      <t>ツギ</t>
    </rPh>
    <rPh sb="20" eb="22">
      <t>シンセイ</t>
    </rPh>
    <phoneticPr fontId="3"/>
  </si>
  <si>
    <t>　　　カナ</t>
    <phoneticPr fontId="3"/>
  </si>
  <si>
    <t>都道府県</t>
    <rPh sb="0" eb="4">
      <t>トドウフケン</t>
    </rPh>
    <phoneticPr fontId="3"/>
  </si>
  <si>
    <t>電話番号１</t>
    <rPh sb="0" eb="4">
      <t>デンワバンゴウ</t>
    </rPh>
    <phoneticPr fontId="3"/>
  </si>
  <si>
    <t>電話番号２</t>
    <rPh sb="0" eb="4">
      <t>デンワバンゴウ</t>
    </rPh>
    <phoneticPr fontId="3"/>
  </si>
  <si>
    <t>E-Mail</t>
    <phoneticPr fontId="3"/>
  </si>
  <si>
    <t>【３】申請者</t>
    <rPh sb="3" eb="6">
      <t>シンセイシャ</t>
    </rPh>
    <phoneticPr fontId="3"/>
  </si>
  <si>
    <t>カナ</t>
    <phoneticPr fontId="3"/>
  </si>
  <si>
    <t>【４】役員</t>
    <rPh sb="3" eb="5">
      <t>ヤクイン</t>
    </rPh>
    <phoneticPr fontId="3"/>
  </si>
  <si>
    <t>役員１</t>
    <rPh sb="0" eb="2">
      <t>ヤクイン</t>
    </rPh>
    <phoneticPr fontId="3"/>
  </si>
  <si>
    <t>申請者(代表者の場合)</t>
  </si>
  <si>
    <t>着任年月日</t>
    <rPh sb="0" eb="5">
      <t>チャクニンネンガッピ</t>
    </rPh>
    <phoneticPr fontId="3"/>
  </si>
  <si>
    <t>退任年月日</t>
  </si>
  <si>
    <t>備考</t>
    <rPh sb="0" eb="2">
      <t>ビコウ</t>
    </rPh>
    <phoneticPr fontId="3"/>
  </si>
  <si>
    <t>その他</t>
  </si>
  <si>
    <t>01:代表取締役社長</t>
  </si>
  <si>
    <t>02:代表取締役</t>
  </si>
  <si>
    <t>03:常務取締役</t>
  </si>
  <si>
    <t>04:執行役員</t>
  </si>
  <si>
    <t>05:代表取締役会長</t>
  </si>
  <si>
    <t>06:取締役</t>
  </si>
  <si>
    <t>07:監査役</t>
  </si>
  <si>
    <t>08:理事長</t>
  </si>
  <si>
    <t>09:副理事長</t>
  </si>
  <si>
    <t>10:専務理事</t>
  </si>
  <si>
    <t>11:常務理事</t>
  </si>
  <si>
    <t>12:理事</t>
  </si>
  <si>
    <t>13:監事</t>
  </si>
  <si>
    <t>14:取締役社長</t>
  </si>
  <si>
    <t>15:代表社員</t>
  </si>
  <si>
    <t>16:代表理事組合長</t>
  </si>
  <si>
    <t>17:無限責任社員</t>
  </si>
  <si>
    <t>99:その他（フリー欄へ記載）</t>
  </si>
  <si>
    <t>【５】特記情報</t>
    <rPh sb="3" eb="7">
      <t>トッキジョウホウ</t>
    </rPh>
    <phoneticPr fontId="3"/>
  </si>
  <si>
    <t>施設備考</t>
    <rPh sb="0" eb="4">
      <t>シセツビコウ</t>
    </rPh>
    <phoneticPr fontId="3"/>
  </si>
  <si>
    <t>施設記事</t>
    <rPh sb="0" eb="4">
      <t>シセツキジ</t>
    </rPh>
    <phoneticPr fontId="3"/>
  </si>
  <si>
    <t>【兼営業】</t>
    <rPh sb="1" eb="4">
      <t>ケンエイギョウ</t>
    </rPh>
    <phoneticPr fontId="3"/>
  </si>
  <si>
    <t>医薬部外品販売</t>
  </si>
  <si>
    <t>化粧品販売</t>
  </si>
  <si>
    <t>一般医療機器販売業</t>
  </si>
  <si>
    <t>一般医療機器貸与業</t>
  </si>
  <si>
    <t>覚醒剤原料薬局</t>
  </si>
  <si>
    <t>向製新薬免許みなし卸売販売業</t>
  </si>
  <si>
    <t>向製新薬免許みなし薬局</t>
  </si>
  <si>
    <t>その他の</t>
    <rPh sb="2" eb="3">
      <t>タ</t>
    </rPh>
    <phoneticPr fontId="3"/>
  </si>
  <si>
    <t>兼営事業</t>
  </si>
  <si>
    <t>【６】麻薬小売業</t>
    <rPh sb="3" eb="8">
      <t>マヤクコウリギョウ</t>
    </rPh>
    <phoneticPr fontId="3"/>
  </si>
  <si>
    <t>【７】麻薬小売業者間譲渡</t>
    <rPh sb="3" eb="5">
      <t>マヤク</t>
    </rPh>
    <rPh sb="5" eb="7">
      <t>コウリ</t>
    </rPh>
    <rPh sb="7" eb="9">
      <t>ギョウシャ</t>
    </rPh>
    <rPh sb="9" eb="10">
      <t>カン</t>
    </rPh>
    <rPh sb="10" eb="12">
      <t>ジョウト</t>
    </rPh>
    <phoneticPr fontId="3"/>
  </si>
  <si>
    <t>【８】放射性医薬品</t>
    <rPh sb="3" eb="5">
      <t>ホウシャ</t>
    </rPh>
    <rPh sb="5" eb="6">
      <t>セイ</t>
    </rPh>
    <rPh sb="6" eb="9">
      <t>イヤクヒン</t>
    </rPh>
    <phoneticPr fontId="3"/>
  </si>
  <si>
    <t>種類</t>
    <rPh sb="0" eb="2">
      <t>シュルイ</t>
    </rPh>
    <phoneticPr fontId="3"/>
  </si>
  <si>
    <t>【９】予備</t>
    <rPh sb="3" eb="5">
      <t>ヨビ</t>
    </rPh>
    <phoneticPr fontId="3"/>
  </si>
  <si>
    <t>【１０】従事者</t>
    <rPh sb="4" eb="7">
      <t>ジュウジシャ</t>
    </rPh>
    <phoneticPr fontId="3"/>
  </si>
  <si>
    <t>従事者１</t>
    <rPh sb="0" eb="3">
      <t>ジュウジシャ</t>
    </rPh>
    <phoneticPr fontId="3"/>
  </si>
  <si>
    <t>管理者</t>
  </si>
  <si>
    <t>01010001:管理者</t>
  </si>
  <si>
    <t>01010011:その他従事者</t>
  </si>
  <si>
    <t>就任年月日</t>
  </si>
  <si>
    <t>生年月日</t>
    <rPh sb="0" eb="4">
      <t>セイネンガッピ</t>
    </rPh>
    <phoneticPr fontId="3"/>
  </si>
  <si>
    <t>時間</t>
    <rPh sb="0" eb="2">
      <t>ジカン</t>
    </rPh>
    <phoneticPr fontId="3"/>
  </si>
  <si>
    <t>要指導又は第１類</t>
  </si>
  <si>
    <t>登録番号</t>
  </si>
  <si>
    <t>登録年月日</t>
  </si>
  <si>
    <t>登録販売者登録都道府県</t>
  </si>
  <si>
    <t>コード種別:00053</t>
  </si>
  <si>
    <t>01:北海道</t>
  </si>
  <si>
    <t>02:青森県</t>
  </si>
  <si>
    <t>03:岩手県</t>
  </si>
  <si>
    <t>04:宮城県</t>
  </si>
  <si>
    <t>05:秋田県</t>
  </si>
  <si>
    <t>06:山形県</t>
  </si>
  <si>
    <t>07:福島県</t>
  </si>
  <si>
    <t>08:茨城県</t>
  </si>
  <si>
    <t>09:栃木県</t>
  </si>
  <si>
    <t>10:群馬県</t>
  </si>
  <si>
    <t>11:埼玉県</t>
  </si>
  <si>
    <t>12:千葉県</t>
  </si>
  <si>
    <t>13:東京都</t>
  </si>
  <si>
    <t>14:神奈川県</t>
  </si>
  <si>
    <t>15:新潟県</t>
  </si>
  <si>
    <t>16:富山県</t>
  </si>
  <si>
    <t>17:石川県</t>
  </si>
  <si>
    <t>18:福井県</t>
  </si>
  <si>
    <t>19:山梨県</t>
  </si>
  <si>
    <t>20:長野県</t>
  </si>
  <si>
    <t>21:岐阜県</t>
  </si>
  <si>
    <t>22:静岡県</t>
  </si>
  <si>
    <t>23:愛知県</t>
  </si>
  <si>
    <t>24:三重県</t>
  </si>
  <si>
    <t>25:滋賀県</t>
  </si>
  <si>
    <t>26:京都府</t>
  </si>
  <si>
    <t>27:大阪府</t>
  </si>
  <si>
    <t>28:兵庫県</t>
  </si>
  <si>
    <t>29:奈良県</t>
  </si>
  <si>
    <t>30:和歌山県</t>
  </si>
  <si>
    <t>31:鳥取県</t>
  </si>
  <si>
    <t>32:島根県</t>
  </si>
  <si>
    <t>33:岡山県</t>
  </si>
  <si>
    <t>34:広島県</t>
  </si>
  <si>
    <t>35:山口県</t>
  </si>
  <si>
    <t>36:徳島県</t>
  </si>
  <si>
    <t>37:香川県</t>
  </si>
  <si>
    <t>38:愛媛県</t>
  </si>
  <si>
    <t>39:高知県</t>
  </si>
  <si>
    <t>40:福岡県</t>
  </si>
  <si>
    <t>41:佐賀県</t>
  </si>
  <si>
    <t>42:長崎県</t>
  </si>
  <si>
    <t>43:熊本県</t>
  </si>
  <si>
    <t>44:大分県</t>
  </si>
  <si>
    <t>45:宮崎県</t>
  </si>
  <si>
    <t>46:鹿児島県</t>
  </si>
  <si>
    <t>47:沖縄県</t>
  </si>
  <si>
    <t>兼務</t>
    <rPh sb="0" eb="2">
      <t>ケンム</t>
    </rPh>
    <phoneticPr fontId="3"/>
  </si>
  <si>
    <t>兼務許可番号</t>
  </si>
  <si>
    <t>許可年月日</t>
  </si>
  <si>
    <t>廃止年月日</t>
  </si>
  <si>
    <t>兼務備考</t>
    <rPh sb="0" eb="4">
      <t>ケンムビコウ</t>
    </rPh>
    <phoneticPr fontId="3"/>
  </si>
  <si>
    <t>登録販売者登録都道府県</t>
    <phoneticPr fontId="3"/>
  </si>
  <si>
    <t>薬剤師は左の枠内に、登録販売者は３つの枠に入力すること</t>
    <phoneticPr fontId="3"/>
  </si>
  <si>
    <t>従事者２</t>
    <rPh sb="0" eb="3">
      <t>ジュウジシャ</t>
    </rPh>
    <phoneticPr fontId="3"/>
  </si>
  <si>
    <t>従事者３</t>
    <rPh sb="0" eb="3">
      <t>ジュウジシャ</t>
    </rPh>
    <phoneticPr fontId="3"/>
  </si>
  <si>
    <t>【１１】兼務管理店舗</t>
    <phoneticPr fontId="3"/>
  </si>
  <si>
    <t>店舗１</t>
    <rPh sb="0" eb="2">
      <t>テンポ</t>
    </rPh>
    <phoneticPr fontId="3"/>
  </si>
  <si>
    <t>主に従事する店舗</t>
  </si>
  <si>
    <t>許可番号</t>
    <rPh sb="0" eb="4">
      <t>キョカバンゴウ</t>
    </rPh>
    <phoneticPr fontId="3"/>
  </si>
  <si>
    <t>店舗名称</t>
  </si>
  <si>
    <t>店舗名称</t>
    <rPh sb="0" eb="4">
      <t>テンポメイショウ</t>
    </rPh>
    <phoneticPr fontId="3"/>
  </si>
  <si>
    <t>店舗住所</t>
    <rPh sb="0" eb="4">
      <t>テンポジュウショ</t>
    </rPh>
    <phoneticPr fontId="3"/>
  </si>
  <si>
    <t>店舗２</t>
    <rPh sb="0" eb="2">
      <t>テンポ</t>
    </rPh>
    <phoneticPr fontId="3"/>
  </si>
  <si>
    <t>店舗３</t>
    <rPh sb="0" eb="2">
      <t>テンポ</t>
    </rPh>
    <phoneticPr fontId="3"/>
  </si>
  <si>
    <t>【１２】許可情報</t>
    <rPh sb="4" eb="8">
      <t>キョカジョウホウ</t>
    </rPh>
    <phoneticPr fontId="3"/>
  </si>
  <si>
    <t>取下げ</t>
    <rPh sb="0" eb="1">
      <t>ト</t>
    </rPh>
    <rPh sb="1" eb="2">
      <t>サ</t>
    </rPh>
    <phoneticPr fontId="3"/>
  </si>
  <si>
    <t>初回許可年月日</t>
    <rPh sb="0" eb="7">
      <t>ショカイキョカネンガッピ</t>
    </rPh>
    <phoneticPr fontId="3"/>
  </si>
  <si>
    <t>許可年月日</t>
    <rPh sb="0" eb="5">
      <t>キョカネンガッピ</t>
    </rPh>
    <phoneticPr fontId="3"/>
  </si>
  <si>
    <t>遅延理由提出書あり</t>
  </si>
  <si>
    <t>申請(届出)年月日</t>
  </si>
  <si>
    <t>有効開始年月日</t>
    <rPh sb="0" eb="7">
      <t>ユウコウカイシネンガッピ</t>
    </rPh>
    <phoneticPr fontId="3"/>
  </si>
  <si>
    <t>有効終了年月日</t>
    <rPh sb="0" eb="7">
      <t>ユウコウシュウリョウネンガッピ</t>
    </rPh>
    <phoneticPr fontId="3"/>
  </si>
  <si>
    <t>調査年月日</t>
    <rPh sb="0" eb="5">
      <t>チョウサネンガッピ</t>
    </rPh>
    <phoneticPr fontId="3"/>
  </si>
  <si>
    <t>起案年月日</t>
    <phoneticPr fontId="3"/>
  </si>
  <si>
    <t>施行年月日</t>
    <phoneticPr fontId="3"/>
  </si>
  <si>
    <t>廃止年月日</t>
    <phoneticPr fontId="3"/>
  </si>
  <si>
    <t>休止年月日</t>
    <phoneticPr fontId="3"/>
  </si>
  <si>
    <t>変更年月日</t>
    <phoneticPr fontId="3"/>
  </si>
  <si>
    <t>再開年月日</t>
    <phoneticPr fontId="3"/>
  </si>
  <si>
    <t>手数料</t>
    <phoneticPr fontId="3"/>
  </si>
  <si>
    <t>【事由】</t>
    <rPh sb="1" eb="3">
      <t>ジユウ</t>
    </rPh>
    <phoneticPr fontId="3"/>
  </si>
  <si>
    <t>従事者氏名</t>
    <rPh sb="0" eb="5">
      <t>ジュウジシャシメイ</t>
    </rPh>
    <phoneticPr fontId="3"/>
  </si>
  <si>
    <t>従事者勤務時間</t>
  </si>
  <si>
    <t>開設者氏名</t>
  </si>
  <si>
    <t>開設者住所</t>
  </si>
  <si>
    <t>管理者氏名</t>
  </si>
  <si>
    <t>管理者住所</t>
  </si>
  <si>
    <t>管理者勤務時間</t>
  </si>
  <si>
    <t>構造設備</t>
  </si>
  <si>
    <t>構造設備(調剤室)</t>
  </si>
  <si>
    <t>構造設備(無菌調剤室共同利用)</t>
  </si>
  <si>
    <t>放射性医薬品の種類</t>
  </si>
  <si>
    <t>営業日・営業時間</t>
  </si>
  <si>
    <t>販売・授与する医薬品の区分</t>
  </si>
  <si>
    <t>特定販売の実施の有無</t>
  </si>
  <si>
    <t>特定販売の実施に関する事項</t>
  </si>
  <si>
    <t>健康サポート薬局</t>
  </si>
  <si>
    <t>薬剤師不在時間の有無</t>
  </si>
  <si>
    <t>完全廃業</t>
  </si>
  <si>
    <t>申請届出の内容</t>
    <phoneticPr fontId="3"/>
  </si>
  <si>
    <t>開始</t>
    <rPh sb="0" eb="2">
      <t>カイシ</t>
    </rPh>
    <phoneticPr fontId="3"/>
  </si>
  <si>
    <t>終了</t>
    <rPh sb="0" eb="2">
      <t>シュウリョウ</t>
    </rPh>
    <phoneticPr fontId="3"/>
  </si>
  <si>
    <t>月</t>
    <rPh sb="0" eb="1">
      <t>ゲツ</t>
    </rPh>
    <phoneticPr fontId="3"/>
  </si>
  <si>
    <t>火</t>
    <rPh sb="0" eb="1">
      <t>カ</t>
    </rPh>
    <phoneticPr fontId="3"/>
  </si>
  <si>
    <t>水</t>
    <rPh sb="0" eb="1">
      <t>スイ</t>
    </rPh>
    <phoneticPr fontId="3"/>
  </si>
  <si>
    <t>木</t>
    <rPh sb="0" eb="1">
      <t>モク</t>
    </rPh>
    <phoneticPr fontId="3"/>
  </si>
  <si>
    <t>金</t>
    <rPh sb="0" eb="1">
      <t>キン</t>
    </rPh>
    <phoneticPr fontId="3"/>
  </si>
  <si>
    <t>土</t>
    <rPh sb="0" eb="1">
      <t>ド</t>
    </rPh>
    <phoneticPr fontId="3"/>
  </si>
  <si>
    <t>日</t>
    <rPh sb="0" eb="1">
      <t>ニチ</t>
    </rPh>
    <phoneticPr fontId="3"/>
  </si>
  <si>
    <t>祝日</t>
    <rPh sb="0" eb="2">
      <t>シュクジツ</t>
    </rPh>
    <phoneticPr fontId="3"/>
  </si>
  <si>
    <t>営業時間</t>
  </si>
  <si>
    <t>営業時間</t>
    <rPh sb="0" eb="4">
      <t>エイギョウジカン</t>
    </rPh>
    <phoneticPr fontId="3"/>
  </si>
  <si>
    <t>開店時間</t>
  </si>
  <si>
    <t>開店時間</t>
    <rPh sb="0" eb="4">
      <t>カイテンジカン</t>
    </rPh>
    <phoneticPr fontId="3"/>
  </si>
  <si>
    <t>【１３】個別情報</t>
    <rPh sb="4" eb="6">
      <t>コベツ</t>
    </rPh>
    <rPh sb="6" eb="8">
      <t>ジョウホウ</t>
    </rPh>
    <phoneticPr fontId="3"/>
  </si>
  <si>
    <t>（うち休憩時間）</t>
    <rPh sb="3" eb="7">
      <t>キュウケイジカン</t>
    </rPh>
    <phoneticPr fontId="3"/>
  </si>
  <si>
    <t>医薬品販売時間</t>
  </si>
  <si>
    <t>(うち休憩時間)</t>
  </si>
  <si>
    <t>要指導医薬品販売時間</t>
  </si>
  <si>
    <t>第１類医薬品販売時間</t>
  </si>
  <si>
    <t>特定販売時間</t>
  </si>
  <si>
    <t>薬剤師滞在時間</t>
  </si>
  <si>
    <t>登録販売者滞在時間</t>
  </si>
  <si>
    <t>要指導医薬品</t>
  </si>
  <si>
    <t>第１類医薬品</t>
  </si>
  <si>
    <t>１週間の総和時間</t>
  </si>
  <si>
    <t>営業時間／週</t>
  </si>
  <si>
    <t>開店時間／週</t>
  </si>
  <si>
    <t>医薬品販売時間／週</t>
  </si>
  <si>
    <t>要指導医薬品販売時間／週</t>
  </si>
  <si>
    <t>第１類医薬品販売時間／週</t>
  </si>
  <si>
    <t>特定販売時間／週</t>
  </si>
  <si>
    <t>その他営業日</t>
  </si>
  <si>
    <t>その他休業日</t>
  </si>
  <si>
    <t>相談時・緊急時の連絡先</t>
  </si>
  <si>
    <t>【販売・授与する医薬品の区分】</t>
    <phoneticPr fontId="3"/>
  </si>
  <si>
    <t>指定第２類医薬品</t>
  </si>
  <si>
    <t>第２類医薬品(指定第２類医薬品を除く)</t>
  </si>
  <si>
    <t>第３類医薬品</t>
  </si>
  <si>
    <t>薬局製造販売医薬品</t>
  </si>
  <si>
    <t>薬局医薬品(薬局製造販売医薬品を除く)</t>
  </si>
  <si>
    <t>店舗面積</t>
  </si>
  <si>
    <t>調剤室面積</t>
  </si>
  <si>
    <t>一般用医薬品の情報提供場所数</t>
  </si>
  <si>
    <t>うち要指導医薬品及び第一類医薬品対応場所数</t>
  </si>
  <si>
    <t>か所</t>
    <rPh sb="1" eb="2">
      <t>ショ</t>
    </rPh>
    <phoneticPr fontId="3"/>
  </si>
  <si>
    <t>毒薬の取扱有無</t>
  </si>
  <si>
    <t>冷暗貯蔵設備の有無</t>
  </si>
  <si>
    <t>無菌調剤室</t>
  </si>
  <si>
    <t>無菌調剤の有無</t>
  </si>
  <si>
    <t>無菌調剤室面積</t>
  </si>
  <si>
    <t>無菌調剤室共同利用</t>
  </si>
  <si>
    <t>共同利用先施設所在地１</t>
  </si>
  <si>
    <t>共同利用先施設名称１</t>
  </si>
  <si>
    <t>共同利用先施設所在地２</t>
  </si>
  <si>
    <t>共同利用先施設名称２</t>
  </si>
  <si>
    <t>開設者が自ら管理している薬局</t>
  </si>
  <si>
    <t>特定販売実績</t>
  </si>
  <si>
    <t>インターネット</t>
  </si>
  <si>
    <t>電話</t>
  </si>
  <si>
    <t>ＦＡＸ</t>
  </si>
  <si>
    <t>カタログ</t>
  </si>
  <si>
    <t>【通信手段】</t>
    <phoneticPr fontId="3"/>
  </si>
  <si>
    <t>配達方法</t>
  </si>
  <si>
    <t>特定販売する</t>
    <phoneticPr fontId="3"/>
  </si>
  <si>
    <t>医薬品の区分</t>
  </si>
  <si>
    <t>インターネット広告</t>
  </si>
  <si>
    <t>ホームページ情報１</t>
  </si>
  <si>
    <t>URL</t>
  </si>
  <si>
    <t>パスワード</t>
  </si>
  <si>
    <t>ホームページ情報２</t>
    <phoneticPr fontId="3"/>
  </si>
  <si>
    <t>ホームページ情報３</t>
    <phoneticPr fontId="3"/>
  </si>
  <si>
    <t>監視設備(画像を送る設備)</t>
  </si>
  <si>
    <t>01:デジタルカメラ＋ＰＣ及びインターネット回線＋電話機及び電話回線</t>
  </si>
  <si>
    <t>02:デジタルカメラ＋ＰＣ及びインターネット回線</t>
  </si>
  <si>
    <t>03:デジタルカメラ＋電話機及び電話回線</t>
  </si>
  <si>
    <t>04:ＰＣ及びインターネット回線＋電話機及び電話回線</t>
  </si>
  <si>
    <t>05:デジタルカメラ</t>
  </si>
  <si>
    <t>06:ＰＣ及びインターネット回線</t>
  </si>
  <si>
    <t>07:電話機及び電話回線</t>
  </si>
  <si>
    <t>コード種別:28</t>
  </si>
  <si>
    <t>コード種別:13</t>
  </si>
  <si>
    <t>コード種別:14</t>
    <phoneticPr fontId="3"/>
  </si>
  <si>
    <t>コード種別:101</t>
  </si>
  <si>
    <t>特記事項等</t>
    <rPh sb="0" eb="5">
      <t>トッキジコウトウ</t>
    </rPh>
    <phoneticPr fontId="3"/>
  </si>
  <si>
    <t>監視用の</t>
  </si>
  <si>
    <t>メールアドレス等</t>
  </si>
  <si>
    <t>取扱処方せん枚数</t>
  </si>
  <si>
    <t>枚</t>
    <rPh sb="0" eb="1">
      <t>マイ</t>
    </rPh>
    <phoneticPr fontId="3"/>
  </si>
  <si>
    <t>一日平均取扱処方せん数</t>
  </si>
  <si>
    <t>営業日数</t>
  </si>
  <si>
    <t>閉鎖設備の有無</t>
  </si>
  <si>
    <t>健康サポート薬局該当</t>
  </si>
  <si>
    <t>要指導医薬品販売時間</t>
    <phoneticPr fontId="3"/>
  </si>
  <si>
    <t>第１類医薬品販売時間</t>
    <phoneticPr fontId="3"/>
  </si>
  <si>
    <t>役員２</t>
    <rPh sb="0" eb="2">
      <t>ヤクイン</t>
    </rPh>
    <phoneticPr fontId="3"/>
  </si>
  <si>
    <t>役員３</t>
    <rPh sb="0" eb="2">
      <t>ヤクイン</t>
    </rPh>
    <phoneticPr fontId="3"/>
  </si>
  <si>
    <t>時刻</t>
    <rPh sb="0" eb="2">
      <t>ジコク</t>
    </rPh>
    <phoneticPr fontId="3"/>
  </si>
  <si>
    <t>特定販売のみ行う時間</t>
    <phoneticPr fontId="3"/>
  </si>
  <si>
    <t>書換年月日</t>
    <phoneticPr fontId="3"/>
  </si>
  <si>
    <t>備考</t>
  </si>
  <si>
    <t>ＵＲＬ</t>
  </si>
  <si>
    <t>010100</t>
  </si>
  <si>
    <t>資格コード</t>
  </si>
  <si>
    <t>資格番号1</t>
  </si>
  <si>
    <t>資格番号2</t>
  </si>
  <si>
    <t>資格番号3</t>
  </si>
  <si>
    <t>生年月日</t>
  </si>
  <si>
    <t>兼務許可年月日</t>
  </si>
  <si>
    <t>兼務備考</t>
  </si>
  <si>
    <t>18010000</t>
  </si>
  <si>
    <t>22010000</t>
  </si>
  <si>
    <t>33010000</t>
  </si>
  <si>
    <t>36010000</t>
  </si>
  <si>
    <t>92016934</t>
  </si>
  <si>
    <t>93016914</t>
  </si>
  <si>
    <t>93016915</t>
  </si>
  <si>
    <t>氏名</t>
  </si>
  <si>
    <t>氏名_当て字</t>
  </si>
  <si>
    <t>役職コード</t>
  </si>
  <si>
    <t>役職</t>
  </si>
  <si>
    <t>特定_店舗名称</t>
  </si>
  <si>
    <t>特定_ネット広告_パスワード</t>
  </si>
  <si>
    <t>NM_役員１＿氏名</t>
  </si>
  <si>
    <t>NM_役員１＿申請者</t>
  </si>
  <si>
    <t>NM_役員１＿備考</t>
  </si>
  <si>
    <t>NM_役員１＿役職</t>
  </si>
  <si>
    <t>NM_役員１＿役職その他</t>
  </si>
  <si>
    <t>型</t>
    <rPh sb="0" eb="1">
      <t>カタ</t>
    </rPh>
    <phoneticPr fontId="3"/>
  </si>
  <si>
    <t>コード値</t>
    <rPh sb="3" eb="4">
      <t>チ</t>
    </rPh>
    <phoneticPr fontId="3"/>
  </si>
  <si>
    <t>数値</t>
    <rPh sb="0" eb="2">
      <t>スウチ</t>
    </rPh>
    <phoneticPr fontId="3"/>
  </si>
  <si>
    <t>取込DT項目名</t>
    <phoneticPr fontId="3"/>
  </si>
  <si>
    <t>NM_施設＿所在地＿建物名</t>
  </si>
  <si>
    <t>NM_施設＿所在地＿市区町村</t>
  </si>
  <si>
    <t>NM_施設＿所在地＿字</t>
  </si>
  <si>
    <t>NM_施設＿所在地＿番地</t>
  </si>
  <si>
    <t>役職（YA：28）</t>
    <rPh sb="0" eb="2">
      <t>ヤクショク</t>
    </rPh>
    <phoneticPr fontId="3"/>
  </si>
  <si>
    <t>登録販売者登録都道府県（YA：00053）</t>
    <phoneticPr fontId="3"/>
  </si>
  <si>
    <t>従事者区分（YA：13）</t>
    <rPh sb="0" eb="5">
      <t>ジュウジシャクブン</t>
    </rPh>
    <phoneticPr fontId="3"/>
  </si>
  <si>
    <t>監視設備(画像を送る設備)（YA：101）</t>
    <phoneticPr fontId="3"/>
  </si>
  <si>
    <t>-</t>
    <phoneticPr fontId="3"/>
  </si>
  <si>
    <t>チェック選択</t>
    <rPh sb="4" eb="6">
      <t>センタク</t>
    </rPh>
    <phoneticPr fontId="3"/>
  </si>
  <si>
    <t>○</t>
    <phoneticPr fontId="3"/>
  </si>
  <si>
    <t>×</t>
    <phoneticPr fontId="3"/>
  </si>
  <si>
    <t>元号</t>
    <rPh sb="0" eb="2">
      <t>ゲンゴウ</t>
    </rPh>
    <phoneticPr fontId="3"/>
  </si>
  <si>
    <t>日</t>
    <rPh sb="0" eb="1">
      <t>ヒ</t>
    </rPh>
    <phoneticPr fontId="3"/>
  </si>
  <si>
    <t>昭和</t>
    <rPh sb="0" eb="2">
      <t>ショウワ</t>
    </rPh>
    <phoneticPr fontId="3"/>
  </si>
  <si>
    <t>平成</t>
    <rPh sb="0" eb="2">
      <t>ヘイセイ</t>
    </rPh>
    <phoneticPr fontId="3"/>
  </si>
  <si>
    <t>令和</t>
    <rPh sb="0" eb="2">
      <t>レイワ</t>
    </rPh>
    <phoneticPr fontId="3"/>
  </si>
  <si>
    <t>NM_役員１＿退任年月日＿元号</t>
  </si>
  <si>
    <t>NM_役員１＿退任年月日＿年</t>
  </si>
  <si>
    <t>NM_役員１＿退任年月日＿月</t>
  </si>
  <si>
    <t>NM_役員１＿退任年月日＿日</t>
  </si>
  <si>
    <t>NM_役員２＿退任年月日＿年</t>
  </si>
  <si>
    <t>NM_役員２＿退任年月日＿月</t>
  </si>
  <si>
    <t>NM_役員２＿退任年月日＿日</t>
  </si>
  <si>
    <t>NM_役員３＿退任年月日＿年</t>
  </si>
  <si>
    <t>NM_役員３＿退任年月日＿月</t>
  </si>
  <si>
    <t>NM_役員３＿退任年月日＿日</t>
  </si>
  <si>
    <t>NM_役員４＿退任年月日＿年</t>
  </si>
  <si>
    <t>NM_役員４＿退任年月日＿月</t>
  </si>
  <si>
    <t>NM_役員４＿退任年月日＿日</t>
  </si>
  <si>
    <t>NM_役員５＿退任年月日＿年</t>
  </si>
  <si>
    <t>NM_役員５＿退任年月日＿月</t>
  </si>
  <si>
    <t>NM_役員５＿退任年月日＿日</t>
  </si>
  <si>
    <t>NM_役員２＿役職</t>
  </si>
  <si>
    <t>NM_役員３＿役職</t>
  </si>
  <si>
    <t>NM_役員４＿役職</t>
  </si>
  <si>
    <t>NM_役員５＿役職</t>
  </si>
  <si>
    <t>.</t>
    <phoneticPr fontId="3"/>
  </si>
  <si>
    <t>NM_許可情報＿休止年月日＿月</t>
  </si>
  <si>
    <t>NM_許可情報＿休止年月日＿元号</t>
  </si>
  <si>
    <t>NM_許可情報＿休止年月日＿日</t>
  </si>
  <si>
    <t>NM_許可情報＿休止年月日＿年</t>
  </si>
  <si>
    <t>NM_許可情報＿再開年月日＿月</t>
  </si>
  <si>
    <t>NM_許可情報＿再開年月日＿元号</t>
  </si>
  <si>
    <t>NM_許可情報＿再開年月日＿日</t>
  </si>
  <si>
    <t>NM_許可情報＿再開年月日＿年</t>
  </si>
  <si>
    <t>NM_許可情報＿事由＿その他</t>
  </si>
  <si>
    <t>NM_許可情報＿事由＿営業日・営業時間</t>
  </si>
  <si>
    <t>NM_許可情報＿事由＿開設者氏名</t>
  </si>
  <si>
    <t>NM_許可情報＿事由＿開設者住所</t>
  </si>
  <si>
    <t>NM_許可情報＿事由＿完全廃業</t>
  </si>
  <si>
    <t>NM_許可情報＿事由＿管理者</t>
  </si>
  <si>
    <t>NM_許可情報＿事由＿管理者勤務時間</t>
  </si>
  <si>
    <t>NM_許可情報＿事由＿管理者氏名</t>
  </si>
  <si>
    <t>NM_許可情報＿事由＿管理者住所</t>
  </si>
  <si>
    <t>NM_許可情報＿事由＿健康サポート薬局</t>
  </si>
  <si>
    <t>NM_許可情報＿事由＿兼営事業</t>
  </si>
  <si>
    <t>NM_許可情報＿事由＿構造設備</t>
  </si>
  <si>
    <t>NM_許可情報＿事由＿構造設備＿調剤室</t>
  </si>
  <si>
    <t>NM_許可情報＿事由＿構造設備＿無菌調剤室共同利用</t>
  </si>
  <si>
    <t>NM_許可情報＿事由＿従事者</t>
  </si>
  <si>
    <t>NM_許可情報＿事由＿従事者勤務時間</t>
  </si>
  <si>
    <t>NM_許可情報＿事由＿従事者氏名</t>
  </si>
  <si>
    <t>NM_許可情報＿事由＿新規</t>
  </si>
  <si>
    <t>NM_許可情報＿事由＿店舗名称</t>
  </si>
  <si>
    <t>NM_許可情報＿事由＿特定販売の実施に関する事項</t>
  </si>
  <si>
    <t>NM_許可情報＿事由＿特定販売の実施の有無</t>
  </si>
  <si>
    <t>NM_許可情報＿事由＿販売・授与する医薬品の区分</t>
  </si>
  <si>
    <t>NM_許可情報＿事由＿放射性医薬品の種類</t>
  </si>
  <si>
    <t>NM_許可情報＿事由＿役員</t>
  </si>
  <si>
    <t>NM_許可情報＿事由＿薬剤師不在時間の有無</t>
  </si>
  <si>
    <t>NM_許可情報＿書換年月日＿月</t>
  </si>
  <si>
    <t>NM_許可情報＿書換年月日＿元号</t>
  </si>
  <si>
    <t>NM_許可情報＿書換年月日＿日</t>
  </si>
  <si>
    <t>NM_許可情報＿申請届出の内容</t>
  </si>
  <si>
    <t>NM_許可情報＿申請年月日＿月</t>
  </si>
  <si>
    <t>NM_許可情報＿申請年月日＿元号</t>
  </si>
  <si>
    <t>NM_許可情報＿申請年月日＿日</t>
  </si>
  <si>
    <t>NM_許可情報＿申請年月日＿年</t>
  </si>
  <si>
    <t>NM_許可情報＿遅延理由提出書あり</t>
  </si>
  <si>
    <t>NM_許可情報＿廃止年月日＿月</t>
  </si>
  <si>
    <t>NM_許可情報＿廃止年月日＿元号</t>
  </si>
  <si>
    <t>NM_許可情報＿廃止年月日＿日</t>
  </si>
  <si>
    <t>NM_許可情報＿廃止年月日＿年</t>
  </si>
  <si>
    <t>NM_許可情報＿変更年月日＿月</t>
  </si>
  <si>
    <t>NM_許可情報＿変更年月日＿元号</t>
  </si>
  <si>
    <t>NM_許可情報＿変更年月日＿日</t>
  </si>
  <si>
    <t>NM_許可情報＿変更年月日＿年</t>
  </si>
  <si>
    <t>NM_個別情報＿うち要指導医薬品及び第一類医薬品対応場所数</t>
  </si>
  <si>
    <t>NM_個別情報＿その他営業日</t>
  </si>
  <si>
    <t>NM_個別情報＿その他休業日</t>
  </si>
  <si>
    <t>NM_個別情報＿医薬品販売時間＿火＿開始</t>
  </si>
  <si>
    <t>NM_個別情報＿医薬品販売時間＿火＿終了</t>
  </si>
  <si>
    <t>NM_個別情報＿医薬品販売時間＿休憩＿火＿開始</t>
  </si>
  <si>
    <t>NM_個別情報＿医薬品販売時間＿休憩＿火＿終了</t>
  </si>
  <si>
    <t>NM_個別情報＿医薬品販売時間＿休憩＿金＿開始</t>
  </si>
  <si>
    <t>NM_個別情報＿医薬品販売時間＿休憩＿金＿終了</t>
  </si>
  <si>
    <t>NM_個別情報＿医薬品販売時間＿休憩＿月＿開始</t>
  </si>
  <si>
    <t>NM_個別情報＿医薬品販売時間＿休憩＿月＿終了</t>
  </si>
  <si>
    <t>NM_個別情報＿医薬品販売時間＿休憩＿祝日＿開始</t>
  </si>
  <si>
    <t>NM_個別情報＿医薬品販売時間＿休憩＿祝日＿終了</t>
  </si>
  <si>
    <t>NM_個別情報＿医薬品販売時間＿休憩＿水＿開始</t>
  </si>
  <si>
    <t>NM_個別情報＿医薬品販売時間＿休憩＿水＿終了</t>
  </si>
  <si>
    <t>NM_個別情報＿医薬品販売時間＿休憩＿土＿開始</t>
  </si>
  <si>
    <t>NM_個別情報＿医薬品販売時間＿休憩＿土＿終了</t>
  </si>
  <si>
    <t>NM_個別情報＿医薬品販売時間＿休憩＿日＿開始</t>
  </si>
  <si>
    <t>NM_個別情報＿医薬品販売時間＿休憩＿日＿終了</t>
  </si>
  <si>
    <t>NM_個別情報＿医薬品販売時間＿休憩＿木＿開始</t>
  </si>
  <si>
    <t>NM_個別情報＿医薬品販売時間＿休憩＿木＿終了</t>
  </si>
  <si>
    <t>NM_個別情報＿医薬品販売時間＿金＿開始</t>
  </si>
  <si>
    <t>NM_個別情報＿医薬品販売時間＿金＿終了</t>
  </si>
  <si>
    <t>NM_個別情報＿医薬品販売時間＿月＿開始</t>
  </si>
  <si>
    <t>NM_個別情報＿医薬品販売時間＿月＿終了</t>
  </si>
  <si>
    <t>NM_個別情報＿医薬品販売時間＿祝日＿開始</t>
  </si>
  <si>
    <t>NM_個別情報＿医薬品販売時間＿祝日＿終了</t>
  </si>
  <si>
    <t>NM_個別情報＿医薬品販売時間＿水＿開始</t>
  </si>
  <si>
    <t>NM_個別情報＿医薬品販売時間＿水＿終了</t>
  </si>
  <si>
    <t>NM_個別情報＿医薬品販売時間＿土＿開始</t>
  </si>
  <si>
    <t>NM_個別情報＿医薬品販売時間＿土＿終了</t>
  </si>
  <si>
    <t>NM_個別情報＿医薬品販売時間＿日＿開始</t>
  </si>
  <si>
    <t>NM_個別情報＿医薬品販売時間＿日＿終了</t>
  </si>
  <si>
    <t>NM_個別情報＿医薬品販売時間＿木＿開始</t>
  </si>
  <si>
    <t>NM_個別情報＿医薬品販売時間＿木＿終了</t>
  </si>
  <si>
    <t>NM_個別情報＿一日平均取扱処方せん数</t>
  </si>
  <si>
    <t>NM_個別情報＿一般用医薬品の情報提供場所数</t>
  </si>
  <si>
    <t>NM_個別情報＿営業時間＿火＿開始</t>
  </si>
  <si>
    <t>NM_個別情報＿営業時間＿火＿終了</t>
  </si>
  <si>
    <t>NM_個別情報＿営業時間＿金＿開始</t>
  </si>
  <si>
    <t>NM_個別情報＿営業時間＿金＿終了</t>
  </si>
  <si>
    <t>NM_個別情報＿営業時間＿月＿開始</t>
  </si>
  <si>
    <t>NM_個別情報＿営業時間＿月＿終了</t>
  </si>
  <si>
    <t>NM_個別情報＿営業時間＿祝日＿開始</t>
  </si>
  <si>
    <t>NM_個別情報＿営業時間＿祝日＿終了</t>
  </si>
  <si>
    <t>NM_個別情報＿営業時間＿水＿開始</t>
  </si>
  <si>
    <t>NM_個別情報＿営業時間＿水＿終了</t>
  </si>
  <si>
    <t>NM_個別情報＿営業時間＿土＿開始</t>
  </si>
  <si>
    <t>NM_個別情報＿営業時間＿土＿終了</t>
  </si>
  <si>
    <t>NM_個別情報＿営業時間＿日＿開始</t>
  </si>
  <si>
    <t>NM_個別情報＿営業時間＿日＿終了</t>
  </si>
  <si>
    <t>NM_個別情報＿営業時間＿木＿開始</t>
  </si>
  <si>
    <t>NM_個別情報＿営業時間＿木＿終了</t>
  </si>
  <si>
    <t>NM_個別情報＿営業日数</t>
  </si>
  <si>
    <t>NM_個別情報＿開設者が自ら管理している薬局</t>
  </si>
  <si>
    <t>NM_個別情報＿開店時間＿火＿開始</t>
  </si>
  <si>
    <t>NM_個別情報＿開店時間＿火＿終了</t>
  </si>
  <si>
    <t>NM_個別情報＿開店時間＿休憩＿火＿開始</t>
  </si>
  <si>
    <t>NM_個別情報＿開店時間＿休憩＿火＿終了</t>
  </si>
  <si>
    <t>NM_個別情報＿開店時間＿休憩＿金＿開始</t>
  </si>
  <si>
    <t>NM_個別情報＿開店時間＿休憩＿金＿終了</t>
  </si>
  <si>
    <t>NM_個別情報＿開店時間＿休憩＿月＿開始</t>
  </si>
  <si>
    <t>NM_個別情報＿開店時間＿休憩＿月＿終了</t>
  </si>
  <si>
    <t>NM_個別情報＿開店時間＿休憩＿祝日＿開始</t>
  </si>
  <si>
    <t>NM_個別情報＿開店時間＿休憩＿祝日＿終了</t>
  </si>
  <si>
    <t>NM_個別情報＿開店時間＿休憩＿水＿開始</t>
  </si>
  <si>
    <t>NM_個別情報＿開店時間＿休憩＿水＿終了</t>
  </si>
  <si>
    <t>NM_個別情報＿開店時間＿休憩＿土＿開始</t>
  </si>
  <si>
    <t>NM_個別情報＿開店時間＿休憩＿土＿終了</t>
  </si>
  <si>
    <t>NM_個別情報＿開店時間＿休憩＿日＿開始</t>
  </si>
  <si>
    <t>NM_個別情報＿開店時間＿休憩＿日＿終了</t>
  </si>
  <si>
    <t>NM_個別情報＿開店時間＿休憩＿木＿開始</t>
  </si>
  <si>
    <t>NM_個別情報＿開店時間＿休憩＿木＿終了</t>
  </si>
  <si>
    <t>NM_個別情報＿開店時間＿金＿開始</t>
  </si>
  <si>
    <t>NM_個別情報＿開店時間＿金＿終了</t>
  </si>
  <si>
    <t>NM_個別情報＿開店時間＿月＿開始</t>
  </si>
  <si>
    <t>NM_個別情報＿開店時間＿月＿終了</t>
  </si>
  <si>
    <t>NM_個別情報＿開店時間＿祝日＿開始</t>
  </si>
  <si>
    <t>NM_個別情報＿開店時間＿祝日＿終了</t>
  </si>
  <si>
    <t>NM_個別情報＿開店時間＿水＿開始</t>
  </si>
  <si>
    <t>NM_個別情報＿開店時間＿水＿終了</t>
  </si>
  <si>
    <t>NM_個別情報＿開店時間＿土＿開始</t>
  </si>
  <si>
    <t>NM_個別情報＿開店時間＿土＿終了</t>
  </si>
  <si>
    <t>NM_個別情報＿開店時間＿日＿開始</t>
  </si>
  <si>
    <t>NM_個別情報＿開店時間＿日＿終了</t>
  </si>
  <si>
    <t>NM_個別情報＿開店時間＿木＿開始</t>
  </si>
  <si>
    <t>NM_個別情報＿開店時間＿木＿終了</t>
  </si>
  <si>
    <t>NM_個別情報＿共同利用先施設所在地１</t>
  </si>
  <si>
    <t>NM_個別情報＿共同利用先施設所在地２</t>
  </si>
  <si>
    <t>NM_個別情報＿共同利用先施設名称１</t>
  </si>
  <si>
    <t>NM_個別情報＿共同利用先施設名称２</t>
  </si>
  <si>
    <t>NM_個別情報＿健康サポート薬局該当</t>
  </si>
  <si>
    <t>NM_個別情報＿健康サポート薬局該当＿解除日＿月</t>
  </si>
  <si>
    <t>NM_個別情報＿健康サポート薬局該当＿解除日＿元号</t>
  </si>
  <si>
    <t>NM_個別情報＿健康サポート薬局該当＿解除日＿日</t>
  </si>
  <si>
    <t>NM_個別情報＿健康サポート薬局該当＿解除日＿年</t>
  </si>
  <si>
    <t>NM_個別情報＿健康サポート薬局該当＿該当日＿月</t>
  </si>
  <si>
    <t>NM_個別情報＿健康サポート薬局該当＿該当日＿元号</t>
  </si>
  <si>
    <t>NM_個別情報＿健康サポート薬局該当＿該当日＿日</t>
  </si>
  <si>
    <t>NM_個別情報＿健康サポート薬局該当＿該当日＿年</t>
  </si>
  <si>
    <t>NM_個別情報＿取扱処方せん枚数</t>
  </si>
  <si>
    <t>NM_個別情報＿週医薬品販売時間＿小数１</t>
  </si>
  <si>
    <t>NM_個別情報＿週医薬品販売時間＿整数１</t>
  </si>
  <si>
    <t>NM_個別情報＿週医薬品販売時間＿整数２</t>
  </si>
  <si>
    <t>NM_個別情報＿週医薬品販売時間＿整数３</t>
  </si>
  <si>
    <t>NM_個別情報＿週営業時間＿小数１</t>
  </si>
  <si>
    <t>NM_個別情報＿週営業時間＿整数１</t>
  </si>
  <si>
    <t>NM_個別情報＿週営業時間＿整数２</t>
  </si>
  <si>
    <t>NM_個別情報＿週営業時間＿整数３</t>
  </si>
  <si>
    <t>NM_個別情報＿週開店時間＿小数１</t>
  </si>
  <si>
    <t>NM_個別情報＿週開店時間＿整数１</t>
  </si>
  <si>
    <t>NM_個別情報＿週開店時間＿整数２</t>
  </si>
  <si>
    <t>NM_個別情報＿週開店時間＿整数３</t>
  </si>
  <si>
    <t>NM_個別情報＿週第１類医薬品販売時間＿小数１</t>
  </si>
  <si>
    <t>NM_個別情報＿週第１類医薬品販売時間＿整数１</t>
  </si>
  <si>
    <t>NM_個別情報＿週第１類医薬品販売時間＿整数２</t>
  </si>
  <si>
    <t>NM_個別情報＿週第１類医薬品販売時間＿整数３</t>
  </si>
  <si>
    <t>NM_個別情報＿週特定販売時間＿小数１</t>
  </si>
  <si>
    <t>NM_個別情報＿週特定販売時間＿整数１</t>
  </si>
  <si>
    <t>NM_個別情報＿週特定販売時間＿整数２</t>
  </si>
  <si>
    <t>NM_個別情報＿週特定販売時間＿整数３</t>
  </si>
  <si>
    <t>NM_個別情報＿週要指導医薬品販売時間＿小数１</t>
  </si>
  <si>
    <t>NM_個別情報＿週要指導医薬品販売時間＿整数１</t>
  </si>
  <si>
    <t>NM_個別情報＿週要指導医薬品販売時間＿整数２</t>
  </si>
  <si>
    <t>NM_個別情報＿週要指導医薬品販売時間＿整数３</t>
  </si>
  <si>
    <t>NM_個別情報＿相談時・緊急時の連絡先</t>
  </si>
  <si>
    <t>NM_個別情報＿第１類医薬品販売時間＿火＿開始</t>
  </si>
  <si>
    <t>NM_個別情報＿第１類医薬品販売時間＿火＿終了</t>
  </si>
  <si>
    <t>NM_個別情報＿第１類医薬品販売時間＿休憩＿火＿開始</t>
  </si>
  <si>
    <t>NM_個別情報＿第１類医薬品販売時間＿休憩＿火＿終了</t>
  </si>
  <si>
    <t>NM_個別情報＿第１類医薬品販売時間＿休憩＿金＿開始</t>
  </si>
  <si>
    <t>NM_個別情報＿第１類医薬品販売時間＿休憩＿金＿終了</t>
  </si>
  <si>
    <t>NM_個別情報＿第１類医薬品販売時間＿休憩＿月＿開始</t>
  </si>
  <si>
    <t>NM_個別情報＿第１類医薬品販売時間＿休憩＿月＿終了</t>
  </si>
  <si>
    <t>NM_個別情報＿第１類医薬品販売時間＿休憩＿祝日＿開始</t>
  </si>
  <si>
    <t>NM_個別情報＿第１類医薬品販売時間＿休憩＿祝日＿終了</t>
  </si>
  <si>
    <t>NM_個別情報＿第１類医薬品販売時間＿休憩＿水＿開始</t>
  </si>
  <si>
    <t>NM_個別情報＿第１類医薬品販売時間＿休憩＿水＿終了</t>
  </si>
  <si>
    <t>NM_個別情報＿第１類医薬品販売時間＿休憩＿土＿開始</t>
  </si>
  <si>
    <t>NM_個別情報＿第１類医薬品販売時間＿休憩＿土＿終了</t>
  </si>
  <si>
    <t>NM_個別情報＿第１類医薬品販売時間＿休憩＿日＿開始</t>
  </si>
  <si>
    <t>NM_個別情報＿第１類医薬品販売時間＿休憩＿日＿終了</t>
  </si>
  <si>
    <t>NM_個別情報＿第１類医薬品販売時間＿休憩＿木＿開始</t>
  </si>
  <si>
    <t>NM_個別情報＿第１類医薬品販売時間＿休憩＿木＿終了</t>
  </si>
  <si>
    <t>NM_個別情報＿第１類医薬品販売時間＿金＿開始</t>
  </si>
  <si>
    <t>NM_個別情報＿第１類医薬品販売時間＿金＿終了</t>
  </si>
  <si>
    <t>NM_個別情報＿第１類医薬品販売時間＿月＿開始</t>
  </si>
  <si>
    <t>NM_個別情報＿第１類医薬品販売時間＿月＿終了</t>
  </si>
  <si>
    <t>NM_個別情報＿第１類医薬品販売時間＿祝日＿開始</t>
  </si>
  <si>
    <t>NM_個別情報＿第１類医薬品販売時間＿祝日＿終了</t>
  </si>
  <si>
    <t>NM_個別情報＿第１類医薬品販売時間＿水＿開始</t>
  </si>
  <si>
    <t>NM_個別情報＿第１類医薬品販売時間＿水＿終了</t>
  </si>
  <si>
    <t>NM_個別情報＿第１類医薬品販売時間＿土＿開始</t>
  </si>
  <si>
    <t>NM_個別情報＿第１類医薬品販売時間＿土＿終了</t>
  </si>
  <si>
    <t>NM_個別情報＿第１類医薬品販売時間＿日＿開始</t>
  </si>
  <si>
    <t>NM_個別情報＿第１類医薬品販売時間＿日＿終了</t>
  </si>
  <si>
    <t>NM_個別情報＿第１類医薬品販売時間＿木＿開始</t>
  </si>
  <si>
    <t>NM_個別情報＿第１類医薬品販売時間＿木＿終了</t>
  </si>
  <si>
    <t>NM_個別情報＿調剤室面積＿小数１</t>
  </si>
  <si>
    <t>NM_個別情報＿調剤室面積＿整数１</t>
  </si>
  <si>
    <t>NM_個別情報＿調剤室面積＿整数２</t>
  </si>
  <si>
    <t>NM_個別情報＿調剤室面積＿整数３</t>
  </si>
  <si>
    <t>NM_個別情報＿店舗面積＿小数１</t>
  </si>
  <si>
    <t>NM_個別情報＿店舗面積＿整数１</t>
  </si>
  <si>
    <t>NM_個別情報＿店舗面積＿整数２</t>
  </si>
  <si>
    <t>NM_個別情報＿店舗面積＿整数３</t>
  </si>
  <si>
    <t>NM_個別情報＿登録販売者滞在時間＿火＿開始</t>
  </si>
  <si>
    <t>NM_個別情報＿登録販売者滞在時間＿火＿終了</t>
  </si>
  <si>
    <t>NM_個別情報＿登録販売者滞在時間＿休憩＿火＿開始</t>
  </si>
  <si>
    <t>NM_個別情報＿登録販売者滞在時間＿休憩＿火＿終了</t>
  </si>
  <si>
    <t>NM_個別情報＿登録販売者滞在時間＿休憩＿金＿開始</t>
  </si>
  <si>
    <t>NM_個別情報＿登録販売者滞在時間＿休憩＿金＿終了</t>
  </si>
  <si>
    <t>NM_個別情報＿登録販売者滞在時間＿休憩＿月＿開始</t>
  </si>
  <si>
    <t>NM_個別情報＿登録販売者滞在時間＿休憩＿月＿終了</t>
  </si>
  <si>
    <t>NM_個別情報＿登録販売者滞在時間＿休憩＿祝日＿開始</t>
  </si>
  <si>
    <t>NM_個別情報＿登録販売者滞在時間＿休憩＿祝日＿終了</t>
  </si>
  <si>
    <t>NM_個別情報＿登録販売者滞在時間＿休憩＿水＿開始</t>
  </si>
  <si>
    <t>NM_個別情報＿登録販売者滞在時間＿休憩＿水＿終了</t>
  </si>
  <si>
    <t>NM_個別情報＿登録販売者滞在時間＿休憩＿土＿開始</t>
  </si>
  <si>
    <t>NM_個別情報＿登録販売者滞在時間＿休憩＿土＿終了</t>
  </si>
  <si>
    <t>NM_個別情報＿登録販売者滞在時間＿休憩＿日＿開始</t>
  </si>
  <si>
    <t>NM_個別情報＿登録販売者滞在時間＿休憩＿日＿終了</t>
  </si>
  <si>
    <t>NM_個別情報＿登録販売者滞在時間＿休憩＿木＿開始</t>
  </si>
  <si>
    <t>NM_個別情報＿登録販売者滞在時間＿休憩＿木＿終了</t>
  </si>
  <si>
    <t>NM_個別情報＿登録販売者滞在時間＿金＿開始</t>
  </si>
  <si>
    <t>NM_個別情報＿登録販売者滞在時間＿金＿終了</t>
  </si>
  <si>
    <t>NM_個別情報＿登録販売者滞在時間＿月＿開始</t>
  </si>
  <si>
    <t>NM_個別情報＿登録販売者滞在時間＿月＿終了</t>
  </si>
  <si>
    <t>NM_個別情報＿登録販売者滞在時間＿祝日＿開始</t>
  </si>
  <si>
    <t>NM_個別情報＿登録販売者滞在時間＿祝日＿終了</t>
  </si>
  <si>
    <t>NM_個別情報＿登録販売者滞在時間＿水＿開始</t>
  </si>
  <si>
    <t>NM_個別情報＿登録販売者滞在時間＿水＿終了</t>
  </si>
  <si>
    <t>NM_個別情報＿登録販売者滞在時間＿土＿開始</t>
  </si>
  <si>
    <t>NM_個別情報＿登録販売者滞在時間＿土＿終了</t>
  </si>
  <si>
    <t>NM_個別情報＿登録販売者滞在時間＿日＿開始</t>
  </si>
  <si>
    <t>NM_個別情報＿登録販売者滞在時間＿日＿終了</t>
  </si>
  <si>
    <t>NM_個別情報＿登録販売者滞在時間＿木＿開始</t>
  </si>
  <si>
    <t>NM_個別情報＿登録販売者滞在時間＿木＿終了</t>
  </si>
  <si>
    <t>NM_個別情報＿特定販売する医薬品の区分＿インターネット広告</t>
  </si>
  <si>
    <t>NM_個別情報＿特定販売する医薬品の区分＿インターネット広告＿ＦＡＸ</t>
  </si>
  <si>
    <t>NM_個別情報＿特定販売する医薬品の区分＿インターネット広告＿ＨＰ１＿ＵＲＬ</t>
  </si>
  <si>
    <t>NM_個別情報＿特定販売する医薬品の区分＿インターネット広告＿ＨＰ１＿パスワード</t>
  </si>
  <si>
    <t>NM_個別情報＿特定販売する医薬品の区分＿インターネット広告＿ＨＰ１＿店舗名称</t>
  </si>
  <si>
    <t>NM_個別情報＿特定販売する医薬品の区分＿インターネット広告＿ＨＰ２＿ＵＲＬ</t>
  </si>
  <si>
    <t>NM_個別情報＿特定販売する医薬品の区分＿インターネット広告＿ＨＰ２＿パスワード</t>
  </si>
  <si>
    <t>NM_個別情報＿特定販売する医薬品の区分＿インターネット広告＿ＨＰ２＿店舗名称</t>
  </si>
  <si>
    <t>NM_個別情報＿特定販売する医薬品の区分＿インターネット広告＿ＨＰ３＿ＵＲＬ</t>
  </si>
  <si>
    <t>NM_個別情報＿特定販売する医薬品の区分＿インターネット広告＿ＨＰ３＿パスワード</t>
  </si>
  <si>
    <t>NM_個別情報＿特定販売する医薬品の区分＿インターネット広告＿ＨＰ３＿店舗名称</t>
  </si>
  <si>
    <t>NM_個別情報＿特定販売する医薬品の区分＿インターネット広告＿メールアドレス</t>
  </si>
  <si>
    <t>NM_個別情報＿特定販売する医薬品の区分＿インターネット広告＿監視設備</t>
  </si>
  <si>
    <t>NM_個別情報＿特定販売する医薬品の区分＿インターネット広告＿監視用のメールアドレス等</t>
  </si>
  <si>
    <t>NM_個別情報＿特定販売する医薬品の区分＿インターネット広告＿電話</t>
  </si>
  <si>
    <t>NM_個別情報＿特定販売する医薬品の区分＿インターネット広告＿特記事項等</t>
  </si>
  <si>
    <t>NM_個別情報＿特定販売する医薬品の区分＿指定第２類医薬品</t>
  </si>
  <si>
    <t>NM_個別情報＿特定販売する医薬品の区分＿第１類医薬品</t>
  </si>
  <si>
    <t>NM_個別情報＿特定販売する医薬品の区分＿第２類医薬品＿指定第２類医薬品を除く</t>
  </si>
  <si>
    <t>NM_個別情報＿特定販売する医薬品の区分＿第３類医薬品</t>
  </si>
  <si>
    <t>NM_個別情報＿特定販売する医薬品の区分＿配達方法</t>
  </si>
  <si>
    <t>NM_個別情報＿特定販売する医薬品の区分＿薬局製造販売医薬品</t>
  </si>
  <si>
    <t>NM_個別情報＿特定販売時間＿火＿開始</t>
  </si>
  <si>
    <t>NM_個別情報＿特定販売時間＿火＿終了</t>
  </si>
  <si>
    <t>NM_個別情報＿特定販売時間＿金＿開始</t>
  </si>
  <si>
    <t>NM_個別情報＿特定販売時間＿金＿終了</t>
  </si>
  <si>
    <t>NM_個別情報＿特定販売時間＿月＿開始</t>
  </si>
  <si>
    <t>NM_個別情報＿特定販売時間＿月＿終了</t>
  </si>
  <si>
    <t>NM_個別情報＿特定販売時間＿祝日＿開始</t>
  </si>
  <si>
    <t>NM_個別情報＿特定販売時間＿祝日＿終了</t>
  </si>
  <si>
    <t>NM_個別情報＿特定販売時間＿水＿開始</t>
  </si>
  <si>
    <t>NM_個別情報＿特定販売時間＿水＿終了</t>
  </si>
  <si>
    <t>NM_個別情報＿特定販売時間＿土＿開始</t>
  </si>
  <si>
    <t>NM_個別情報＿特定販売時間＿土＿終了</t>
  </si>
  <si>
    <t>NM_個別情報＿特定販売時間＿日＿開始</t>
  </si>
  <si>
    <t>NM_個別情報＿特定販売時間＿日＿終了</t>
  </si>
  <si>
    <t>NM_個別情報＿特定販売時間＿木＿開始</t>
  </si>
  <si>
    <t>NM_個別情報＿特定販売時間＿木＿終了</t>
  </si>
  <si>
    <t>NM_個別情報＿毒薬の取扱有無</t>
  </si>
  <si>
    <t>NM_個別情報＿販売する医薬品の区分＿指定第２類医薬品</t>
  </si>
  <si>
    <t>NM_個別情報＿販売する医薬品の区分＿第１類医薬品</t>
  </si>
  <si>
    <t>NM_個別情報＿販売する医薬品の区分＿第２類医薬品＿指定第２類医薬品を除く</t>
  </si>
  <si>
    <t>NM_個別情報＿販売する医薬品の区分＿第３類医薬品</t>
  </si>
  <si>
    <t>NM_個別情報＿販売する医薬品の区分＿薬局医薬品＿薬局製造販売医薬品を除く</t>
  </si>
  <si>
    <t>NM_個別情報＿販売する医薬品の区分＿薬局製造販売医薬品</t>
  </si>
  <si>
    <t>NM_個別情報＿販売する医薬品の区分＿要指導医薬品</t>
  </si>
  <si>
    <t>NM_個別情報＿閉鎖設備の有無</t>
  </si>
  <si>
    <t>NM_個別情報＿無菌調剤の有無</t>
  </si>
  <si>
    <t>NM_個別情報＿無菌調剤室</t>
  </si>
  <si>
    <t>NM_個別情報＿無菌調剤室共同利用</t>
  </si>
  <si>
    <t>NM_個別情報＿無菌調剤室面積＿小数１</t>
  </si>
  <si>
    <t>NM_個別情報＿無菌調剤室面積＿整数１</t>
  </si>
  <si>
    <t>NM_個別情報＿無菌調剤室面積＿整数２</t>
  </si>
  <si>
    <t>NM_個別情報＿薬剤師滞在時間＿火＿開始</t>
  </si>
  <si>
    <t>NM_個別情報＿薬剤師滞在時間＿火＿終了</t>
  </si>
  <si>
    <t>NM_個別情報＿薬剤師滞在時間＿休憩＿火＿開始</t>
  </si>
  <si>
    <t>NM_個別情報＿薬剤師滞在時間＿休憩＿火＿終了</t>
  </si>
  <si>
    <t>NM_個別情報＿薬剤師滞在時間＿休憩＿金＿開始</t>
  </si>
  <si>
    <t>NM_個別情報＿薬剤師滞在時間＿休憩＿金＿終了</t>
  </si>
  <si>
    <t>NM_個別情報＿薬剤師滞在時間＿休憩＿月＿開始</t>
  </si>
  <si>
    <t>NM_個別情報＿薬剤師滞在時間＿休憩＿月＿終了</t>
  </si>
  <si>
    <t>NM_個別情報＿薬剤師滞在時間＿休憩＿祝日＿開始</t>
  </si>
  <si>
    <t>NM_個別情報＿薬剤師滞在時間＿休憩＿祝日＿終了</t>
  </si>
  <si>
    <t>NM_個別情報＿薬剤師滞在時間＿休憩＿水＿開始</t>
  </si>
  <si>
    <t>NM_個別情報＿薬剤師滞在時間＿休憩＿水＿終了</t>
  </si>
  <si>
    <t>NM_個別情報＿薬剤師滞在時間＿休憩＿土＿開始</t>
  </si>
  <si>
    <t>NM_個別情報＿薬剤師滞在時間＿休憩＿土＿終了</t>
  </si>
  <si>
    <t>NM_個別情報＿薬剤師滞在時間＿休憩＿日＿開始</t>
  </si>
  <si>
    <t>NM_個別情報＿薬剤師滞在時間＿休憩＿日＿終了</t>
  </si>
  <si>
    <t>NM_個別情報＿薬剤師滞在時間＿休憩＿木＿開始</t>
  </si>
  <si>
    <t>NM_個別情報＿薬剤師滞在時間＿休憩＿木＿終了</t>
  </si>
  <si>
    <t>NM_個別情報＿薬剤師滞在時間＿金＿開始</t>
  </si>
  <si>
    <t>NM_個別情報＿薬剤師滞在時間＿金＿終了</t>
  </si>
  <si>
    <t>NM_個別情報＿薬剤師滞在時間＿月＿開始</t>
  </si>
  <si>
    <t>NM_個別情報＿薬剤師滞在時間＿月＿終了</t>
  </si>
  <si>
    <t>NM_個別情報＿薬剤師滞在時間＿祝日＿開始</t>
  </si>
  <si>
    <t>NM_個別情報＿薬剤師滞在時間＿祝日＿終了</t>
  </si>
  <si>
    <t>NM_個別情報＿薬剤師滞在時間＿水＿開始</t>
  </si>
  <si>
    <t>NM_個別情報＿薬剤師滞在時間＿水＿終了</t>
  </si>
  <si>
    <t>NM_個別情報＿薬剤師滞在時間＿土＿開始</t>
  </si>
  <si>
    <t>NM_個別情報＿薬剤師滞在時間＿土＿終了</t>
  </si>
  <si>
    <t>NM_個別情報＿薬剤師滞在時間＿日＿開始</t>
  </si>
  <si>
    <t>NM_個別情報＿薬剤師滞在時間＿日＿終了</t>
  </si>
  <si>
    <t>NM_個別情報＿薬剤師滞在時間＿木＿開始</t>
  </si>
  <si>
    <t>NM_個別情報＿薬剤師滞在時間＿木＿終了</t>
  </si>
  <si>
    <t>NM_個別情報＿薬剤師不在時間の有無</t>
  </si>
  <si>
    <t>NM_個別情報＿要指導医薬品販売時間＿火＿開始</t>
  </si>
  <si>
    <t>NM_個別情報＿要指導医薬品販売時間＿火＿終了</t>
  </si>
  <si>
    <t>NM_個別情報＿要指導医薬品販売時間＿休憩＿火＿開始</t>
  </si>
  <si>
    <t>NM_個別情報＿要指導医薬品販売時間＿休憩＿火＿終了</t>
  </si>
  <si>
    <t>NM_個別情報＿要指導医薬品販売時間＿休憩＿金＿開始</t>
  </si>
  <si>
    <t>NM_個別情報＿要指導医薬品販売時間＿休憩＿金＿終了</t>
  </si>
  <si>
    <t>NM_個別情報＿要指導医薬品販売時間＿休憩＿月＿開始</t>
  </si>
  <si>
    <t>NM_個別情報＿要指導医薬品販売時間＿休憩＿月＿終了</t>
  </si>
  <si>
    <t>NM_個別情報＿要指導医薬品販売時間＿休憩＿祝日＿開始</t>
  </si>
  <si>
    <t>NM_個別情報＿要指導医薬品販売時間＿休憩＿祝日＿終了</t>
  </si>
  <si>
    <t>NM_個別情報＿要指導医薬品販売時間＿休憩＿水＿開始</t>
  </si>
  <si>
    <t>NM_個別情報＿要指導医薬品販売時間＿休憩＿水＿終了</t>
  </si>
  <si>
    <t>NM_個別情報＿要指導医薬品販売時間＿休憩＿土＿開始</t>
  </si>
  <si>
    <t>NM_個別情報＿要指導医薬品販売時間＿休憩＿土＿終了</t>
  </si>
  <si>
    <t>NM_個別情報＿要指導医薬品販売時間＿休憩＿日＿開始</t>
  </si>
  <si>
    <t>NM_個別情報＿要指導医薬品販売時間＿休憩＿日＿終了</t>
  </si>
  <si>
    <t>NM_個別情報＿要指導医薬品販売時間＿休憩＿木＿開始</t>
  </si>
  <si>
    <t>NM_個別情報＿要指導医薬品販売時間＿休憩＿木＿終了</t>
  </si>
  <si>
    <t>NM_個別情報＿要指導医薬品販売時間＿金＿開始</t>
  </si>
  <si>
    <t>NM_個別情報＿要指導医薬品販売時間＿金＿終了</t>
  </si>
  <si>
    <t>NM_個別情報＿要指導医薬品販売時間＿月＿開始</t>
  </si>
  <si>
    <t>NM_個別情報＿要指導医薬品販売時間＿月＿終了</t>
  </si>
  <si>
    <t>NM_個別情報＿要指導医薬品販売時間＿祝日＿開始</t>
  </si>
  <si>
    <t>NM_個別情報＿要指導医薬品販売時間＿祝日＿終了</t>
  </si>
  <si>
    <t>NM_個別情報＿要指導医薬品販売時間＿水＿開始</t>
  </si>
  <si>
    <t>NM_個別情報＿要指導医薬品販売時間＿水＿終了</t>
  </si>
  <si>
    <t>NM_個別情報＿要指導医薬品販売時間＿土＿開始</t>
  </si>
  <si>
    <t>NM_個別情報＿要指導医薬品販売時間＿土＿終了</t>
  </si>
  <si>
    <t>NM_個別情報＿要指導医薬品販売時間＿日＿開始</t>
  </si>
  <si>
    <t>NM_個別情報＿要指導医薬品販売時間＿日＿終了</t>
  </si>
  <si>
    <t>NM_個別情報＿要指導医薬品販売時間＿木＿開始</t>
  </si>
  <si>
    <t>NM_個別情報＿要指導医薬品販売時間＿木＿終了</t>
  </si>
  <si>
    <t>NM_個別情報＿冷暗貯蔵設備の有無</t>
  </si>
  <si>
    <t>NM_施設＿ＥＭａｉｌ</t>
  </si>
  <si>
    <t>NM_施設＿ＦＡＸ</t>
  </si>
  <si>
    <t>NM_施設＿所在地＿都道府県</t>
  </si>
  <si>
    <t>NM_施設＿所在地＿郵便番号＿右</t>
  </si>
  <si>
    <t>NM_施設＿所在地＿郵便番号＿左</t>
  </si>
  <si>
    <t>NM_施設＿電話番号１</t>
  </si>
  <si>
    <t>NM_施設＿電話番号２</t>
  </si>
  <si>
    <t>NM_施設＿名称</t>
  </si>
  <si>
    <t>NM_施設＿名称＿当て字</t>
  </si>
  <si>
    <t>NM_施設＿名称カナ</t>
  </si>
  <si>
    <t>NM_従事者１＿医薬品＿小数１</t>
  </si>
  <si>
    <t>NM_従事者１＿医薬品＿整数１</t>
  </si>
  <si>
    <t>NM_従事者１＿医薬品＿整数２</t>
  </si>
  <si>
    <t>NM_従事者１＿兼務管理店舗＿許可番号</t>
  </si>
  <si>
    <t>NM_従事者１＿兼務管理店舗＿主に従事する店舗</t>
  </si>
  <si>
    <t>NM_従事者１＿兼務管理店舗＿店舗住所＿建物名</t>
  </si>
  <si>
    <t>NM_従事者１＿兼務管理店舗＿店舗住所＿市区町村</t>
  </si>
  <si>
    <t>NM_従事者１＿兼務管理店舗＿店舗住所＿字</t>
  </si>
  <si>
    <t>NM_従事者１＿兼務管理店舗＿店舗住所＿都道府県</t>
  </si>
  <si>
    <t>NM_従事者１＿兼務管理店舗＿店舗住所＿番地</t>
  </si>
  <si>
    <t>NM_従事者１＿兼務管理店舗＿店舗住所＿郵便番号＿右</t>
  </si>
  <si>
    <t>NM_従事者１＿兼務管理店舗＿店舗住所＿郵便番号＿左</t>
  </si>
  <si>
    <t>NM_従事者１＿兼務管理店舗＿店舗名称</t>
  </si>
  <si>
    <t>NM_従事者１＿兼務許可番号</t>
  </si>
  <si>
    <t>NM_従事者１＿兼務備考</t>
  </si>
  <si>
    <t>NM_従事者１＿氏名</t>
  </si>
  <si>
    <t>NM_従事者１＿氏名＿当て字</t>
  </si>
  <si>
    <t>NM_従事者１＿氏名カナ</t>
  </si>
  <si>
    <t>NM_従事者１＿資格</t>
  </si>
  <si>
    <t>NM_従事者１＿就任年月日＿月</t>
  </si>
  <si>
    <t>NM_従事者１＿就任年月日＿元号</t>
  </si>
  <si>
    <t>NM_従事者１＿就任年月日＿日</t>
  </si>
  <si>
    <t>NM_従事者１＿就任年月日＿年</t>
  </si>
  <si>
    <t>NM_従事者１＿週勤務時間＿小数１</t>
  </si>
  <si>
    <t>NM_従事者１＿週勤務時間＿整数１</t>
  </si>
  <si>
    <t>NM_従事者１＿週勤務時間＿整数２</t>
  </si>
  <si>
    <t>NM_従事者１＿従事者区分</t>
  </si>
  <si>
    <t>NM_従事者１＿生年月日＿月</t>
  </si>
  <si>
    <t>NM_従事者１＿生年月日＿元号</t>
  </si>
  <si>
    <t>NM_従事者１＿生年月日＿日</t>
  </si>
  <si>
    <t>NM_従事者１＿生年月日＿年</t>
  </si>
  <si>
    <t>NM_従事者１＿退任年月日＿月</t>
  </si>
  <si>
    <t>NM_従事者１＿退任年月日＿元号</t>
  </si>
  <si>
    <t>NM_従事者１＿退任年月日＿日</t>
  </si>
  <si>
    <t>NM_従事者１＿退任年月日＿年</t>
  </si>
  <si>
    <t>NM_従事者１＿登録年月日＿月</t>
  </si>
  <si>
    <t>NM_従事者１＿登録年月日＿元号</t>
  </si>
  <si>
    <t>NM_従事者１＿登録年月日＿日</t>
  </si>
  <si>
    <t>NM_従事者１＿登録年月日＿年</t>
  </si>
  <si>
    <t>NM_従事者１＿登録販売者登録都道府県</t>
  </si>
  <si>
    <t>NM_従事者１＿登録番号１</t>
  </si>
  <si>
    <t>NM_従事者１＿登録番号２</t>
  </si>
  <si>
    <t>NM_従事者１＿登録番号３</t>
  </si>
  <si>
    <t>NM_従事者１＿要指導又は第１類＿小数１</t>
  </si>
  <si>
    <t>NM_従事者１＿要指導又は第１類＿整数１</t>
  </si>
  <si>
    <t>NM_従事者１＿要指導又は第１類＿整数２</t>
  </si>
  <si>
    <t>NM_従事者１０＿医薬品＿小数１</t>
  </si>
  <si>
    <t>NM_従事者１０＿医薬品＿整数１</t>
  </si>
  <si>
    <t>NM_従事者１０＿医薬品＿整数２</t>
  </si>
  <si>
    <t>NM_従事者１０＿兼務管理店舗＿許可番号</t>
  </si>
  <si>
    <t>NM_従事者１０＿兼務管理店舗＿主に従事する店舗</t>
  </si>
  <si>
    <t>NM_従事者１０＿兼務管理店舗＿店舗住所＿建物名</t>
  </si>
  <si>
    <t>NM_従事者１０＿兼務管理店舗＿店舗住所＿市区町村</t>
  </si>
  <si>
    <t>NM_従事者１０＿兼務管理店舗＿店舗住所＿字</t>
  </si>
  <si>
    <t>NM_従事者１０＿兼務管理店舗＿店舗住所＿都道府県</t>
  </si>
  <si>
    <t>NM_従事者１０＿兼務管理店舗＿店舗住所＿番地</t>
  </si>
  <si>
    <t>NM_従事者１０＿兼務管理店舗＿店舗住所＿郵便番号＿右</t>
  </si>
  <si>
    <t>NM_従事者１０＿兼務管理店舗＿店舗住所＿郵便番号＿左</t>
  </si>
  <si>
    <t>NM_従事者１０＿兼務管理店舗＿店舗名称</t>
  </si>
  <si>
    <t>NM_従事者１０＿兼務許可番号</t>
  </si>
  <si>
    <t>NM_従事者１０＿兼務備考</t>
  </si>
  <si>
    <t>NM_従事者１０＿氏名</t>
  </si>
  <si>
    <t>NM_従事者１０＿氏名＿当て字</t>
  </si>
  <si>
    <t>NM_従事者１０＿氏名カナ</t>
  </si>
  <si>
    <t>NM_従事者１０＿資格</t>
  </si>
  <si>
    <t>NM_従事者１０＿就任年月日＿月</t>
  </si>
  <si>
    <t>NM_従事者１０＿就任年月日＿元号</t>
  </si>
  <si>
    <t>NM_従事者１０＿就任年月日＿日</t>
  </si>
  <si>
    <t>NM_従事者１０＿就任年月日＿年</t>
  </si>
  <si>
    <t>NM_従事者１０＿週勤務時間＿小数１</t>
  </si>
  <si>
    <t>NM_従事者１０＿週勤務時間＿整数１</t>
  </si>
  <si>
    <t>NM_従事者１０＿週勤務時間＿整数２</t>
  </si>
  <si>
    <t>NM_従事者１０＿従事者区分</t>
  </si>
  <si>
    <t>NM_従事者１０＿生年月日＿月</t>
  </si>
  <si>
    <t>NM_従事者１０＿生年月日＿元号</t>
  </si>
  <si>
    <t>NM_従事者１０＿生年月日＿日</t>
  </si>
  <si>
    <t>NM_従事者１０＿生年月日＿年</t>
  </si>
  <si>
    <t>NM_従事者１０＿退任年月日＿月</t>
  </si>
  <si>
    <t>NM_従事者１０＿退任年月日＿元号</t>
  </si>
  <si>
    <t>NM_従事者１０＿退任年月日＿日</t>
  </si>
  <si>
    <t>NM_従事者１０＿退任年月日＿年</t>
  </si>
  <si>
    <t>NM_従事者１０＿登録年月日＿月</t>
  </si>
  <si>
    <t>NM_従事者１０＿登録年月日＿元号</t>
  </si>
  <si>
    <t>NM_従事者１０＿登録年月日＿日</t>
  </si>
  <si>
    <t>NM_従事者１０＿登録年月日＿年</t>
  </si>
  <si>
    <t>NM_従事者１０＿登録販売者登録都道府県</t>
  </si>
  <si>
    <t>NM_従事者１０＿登録番号１</t>
  </si>
  <si>
    <t>NM_従事者１０＿登録番号２</t>
  </si>
  <si>
    <t>NM_従事者１０＿登録番号３</t>
  </si>
  <si>
    <t>NM_従事者１０＿要指導又は第１類＿小数１</t>
  </si>
  <si>
    <t>NM_従事者１０＿要指導又は第１類＿整数１</t>
  </si>
  <si>
    <t>NM_従事者１０＿要指導又は第１類＿整数２</t>
  </si>
  <si>
    <t>NM_従事者２＿医薬品＿小数１</t>
  </si>
  <si>
    <t>NM_従事者２＿医薬品＿整数１</t>
  </si>
  <si>
    <t>NM_従事者２＿医薬品＿整数２</t>
  </si>
  <si>
    <t>NM_従事者２＿兼務管理店舗＿許可番号</t>
  </si>
  <si>
    <t>NM_従事者２＿兼務管理店舗＿主に従事する店舗</t>
  </si>
  <si>
    <t>NM_従事者２＿兼務管理店舗＿店舗住所＿建物名</t>
  </si>
  <si>
    <t>NM_従事者２＿兼務管理店舗＿店舗住所＿市区町村</t>
  </si>
  <si>
    <t>NM_従事者２＿兼務管理店舗＿店舗住所＿字</t>
  </si>
  <si>
    <t>NM_従事者２＿兼務管理店舗＿店舗住所＿都道府県</t>
  </si>
  <si>
    <t>NM_従事者２＿兼務管理店舗＿店舗住所＿番地</t>
  </si>
  <si>
    <t>NM_従事者２＿兼務管理店舗＿店舗住所＿郵便番号＿右</t>
  </si>
  <si>
    <t>NM_従事者２＿兼務管理店舗＿店舗住所＿郵便番号＿左</t>
  </si>
  <si>
    <t>NM_従事者２＿兼務管理店舗＿店舗名称</t>
  </si>
  <si>
    <t>NM_従事者２＿兼務許可番号</t>
  </si>
  <si>
    <t>NM_従事者２＿兼務備考</t>
  </si>
  <si>
    <t>NM_従事者２＿氏名</t>
  </si>
  <si>
    <t>NM_従事者２＿氏名＿当て字</t>
  </si>
  <si>
    <t>NM_従事者２＿氏名カナ</t>
  </si>
  <si>
    <t>NM_従事者２＿資格</t>
  </si>
  <si>
    <t>NM_従事者２＿就任年月日＿月</t>
  </si>
  <si>
    <t>NM_従事者２＿就任年月日＿元号</t>
  </si>
  <si>
    <t>NM_従事者２＿就任年月日＿日</t>
  </si>
  <si>
    <t>NM_従事者２＿就任年月日＿年</t>
  </si>
  <si>
    <t>NM_従事者２＿週勤務時間＿小数１</t>
  </si>
  <si>
    <t>NM_従事者２＿週勤務時間＿整数１</t>
  </si>
  <si>
    <t>NM_従事者２＿週勤務時間＿整数２</t>
  </si>
  <si>
    <t>NM_従事者２＿従事者区分</t>
  </si>
  <si>
    <t>NM_従事者２＿生年月日＿月</t>
  </si>
  <si>
    <t>NM_従事者２＿生年月日＿元号</t>
  </si>
  <si>
    <t>NM_従事者２＿生年月日＿日</t>
  </si>
  <si>
    <t>NM_従事者２＿生年月日＿年</t>
  </si>
  <si>
    <t>NM_従事者２＿退任年月日＿月</t>
  </si>
  <si>
    <t>NM_従事者２＿退任年月日＿元号</t>
  </si>
  <si>
    <t>NM_従事者２＿退任年月日＿日</t>
  </si>
  <si>
    <t>NM_従事者２＿退任年月日＿年</t>
  </si>
  <si>
    <t>NM_従事者２＿登録年月日＿月</t>
  </si>
  <si>
    <t>NM_従事者２＿登録年月日＿元号</t>
  </si>
  <si>
    <t>NM_従事者２＿登録年月日＿日</t>
  </si>
  <si>
    <t>NM_従事者２＿登録年月日＿年</t>
  </si>
  <si>
    <t>NM_従事者２＿登録販売者登録都道府県</t>
  </si>
  <si>
    <t>NM_従事者２＿登録番号１</t>
  </si>
  <si>
    <t>NM_従事者２＿登録番号２</t>
  </si>
  <si>
    <t>NM_従事者２＿登録番号３</t>
  </si>
  <si>
    <t>NM_従事者２＿要指導又は第１類＿小数１</t>
  </si>
  <si>
    <t>NM_従事者２＿要指導又は第１類＿整数１</t>
  </si>
  <si>
    <t>NM_従事者２＿要指導又は第１類＿整数２</t>
  </si>
  <si>
    <t>NM_従事者３＿医薬品＿小数１</t>
  </si>
  <si>
    <t>NM_従事者３＿医薬品＿整数１</t>
  </si>
  <si>
    <t>NM_従事者３＿医薬品＿整数２</t>
  </si>
  <si>
    <t>NM_従事者３＿兼務管理店舗＿許可番号</t>
  </si>
  <si>
    <t>NM_従事者３＿兼務管理店舗＿主に従事する店舗</t>
  </si>
  <si>
    <t>NM_従事者３＿兼務管理店舗＿店舗住所＿建物名</t>
  </si>
  <si>
    <t>NM_従事者３＿兼務管理店舗＿店舗住所＿市区町村</t>
  </si>
  <si>
    <t>NM_従事者３＿兼務管理店舗＿店舗住所＿字</t>
  </si>
  <si>
    <t>NM_従事者３＿兼務管理店舗＿店舗住所＿都道府県</t>
  </si>
  <si>
    <t>NM_従事者３＿兼務管理店舗＿店舗住所＿番地</t>
  </si>
  <si>
    <t>NM_従事者３＿兼務管理店舗＿店舗住所＿郵便番号＿右</t>
  </si>
  <si>
    <t>NM_従事者３＿兼務管理店舗＿店舗住所＿郵便番号＿左</t>
  </si>
  <si>
    <t>NM_従事者３＿兼務管理店舗＿店舗名称</t>
  </si>
  <si>
    <t>NM_従事者３＿兼務許可番号</t>
  </si>
  <si>
    <t>NM_従事者３＿兼務備考</t>
  </si>
  <si>
    <t>NM_従事者３＿氏名</t>
  </si>
  <si>
    <t>NM_従事者３＿氏名＿当て字</t>
  </si>
  <si>
    <t>NM_従事者３＿氏名カナ</t>
  </si>
  <si>
    <t>NM_従事者３＿資格</t>
  </si>
  <si>
    <t>NM_従事者３＿就任年月日＿月</t>
  </si>
  <si>
    <t>NM_従事者３＿就任年月日＿元号</t>
  </si>
  <si>
    <t>NM_従事者３＿就任年月日＿日</t>
  </si>
  <si>
    <t>NM_従事者３＿就任年月日＿年</t>
  </si>
  <si>
    <t>NM_従事者３＿週勤務時間＿小数１</t>
  </si>
  <si>
    <t>NM_従事者３＿週勤務時間＿整数１</t>
  </si>
  <si>
    <t>NM_従事者３＿週勤務時間＿整数２</t>
  </si>
  <si>
    <t>NM_従事者３＿従事者区分</t>
  </si>
  <si>
    <t>NM_従事者３＿生年月日＿月</t>
  </si>
  <si>
    <t>NM_従事者３＿生年月日＿元号</t>
  </si>
  <si>
    <t>NM_従事者３＿生年月日＿日</t>
  </si>
  <si>
    <t>NM_従事者３＿生年月日＿年</t>
  </si>
  <si>
    <t>NM_従事者３＿退任年月日＿月</t>
  </si>
  <si>
    <t>NM_従事者３＿退任年月日＿元号</t>
  </si>
  <si>
    <t>NM_従事者３＿退任年月日＿日</t>
  </si>
  <si>
    <t>NM_従事者３＿退任年月日＿年</t>
  </si>
  <si>
    <t>NM_従事者３＿登録年月日＿月</t>
  </si>
  <si>
    <t>NM_従事者３＿登録年月日＿元号</t>
  </si>
  <si>
    <t>NM_従事者３＿登録年月日＿日</t>
  </si>
  <si>
    <t>NM_従事者３＿登録年月日＿年</t>
  </si>
  <si>
    <t>NM_従事者３＿登録販売者登録都道府県</t>
  </si>
  <si>
    <t>NM_従事者３＿登録番号１</t>
  </si>
  <si>
    <t>NM_従事者３＿登録番号２</t>
  </si>
  <si>
    <t>NM_従事者３＿登録番号３</t>
  </si>
  <si>
    <t>NM_従事者３＿要指導又は第１類＿小数１</t>
  </si>
  <si>
    <t>NM_従事者３＿要指導又は第１類＿整数１</t>
  </si>
  <si>
    <t>NM_従事者３＿要指導又は第１類＿整数２</t>
  </si>
  <si>
    <t>NM_従事者４＿医薬品＿小数１</t>
  </si>
  <si>
    <t>NM_従事者４＿医薬品＿整数１</t>
  </si>
  <si>
    <t>NM_従事者４＿医薬品＿整数２</t>
  </si>
  <si>
    <t>NM_従事者４＿兼務管理店舗＿許可番号</t>
  </si>
  <si>
    <t>NM_従事者４＿兼務管理店舗＿主に従事する店舗</t>
  </si>
  <si>
    <t>NM_従事者４＿兼務管理店舗＿店舗住所＿建物名</t>
  </si>
  <si>
    <t>NM_従事者４＿兼務管理店舗＿店舗住所＿市区町村</t>
  </si>
  <si>
    <t>NM_従事者４＿兼務管理店舗＿店舗住所＿字</t>
  </si>
  <si>
    <t>NM_従事者４＿兼務管理店舗＿店舗住所＿都道府県</t>
  </si>
  <si>
    <t>NM_従事者４＿兼務管理店舗＿店舗住所＿番地</t>
  </si>
  <si>
    <t>NM_従事者４＿兼務管理店舗＿店舗住所＿郵便番号＿右</t>
  </si>
  <si>
    <t>NM_従事者４＿兼務管理店舗＿店舗住所＿郵便番号＿左</t>
  </si>
  <si>
    <t>NM_従事者４＿兼務管理店舗＿店舗名称</t>
  </si>
  <si>
    <t>NM_従事者４＿兼務許可番号</t>
  </si>
  <si>
    <t>NM_従事者４＿兼務備考</t>
  </si>
  <si>
    <t>NM_従事者４＿氏名</t>
  </si>
  <si>
    <t>NM_従事者４＿氏名＿当て字</t>
  </si>
  <si>
    <t>NM_従事者４＿氏名カナ</t>
  </si>
  <si>
    <t>NM_従事者４＿資格</t>
  </si>
  <si>
    <t>NM_従事者４＿就任年月日＿月</t>
  </si>
  <si>
    <t>NM_従事者４＿就任年月日＿元号</t>
  </si>
  <si>
    <t>NM_従事者４＿就任年月日＿日</t>
  </si>
  <si>
    <t>NM_従事者４＿就任年月日＿年</t>
  </si>
  <si>
    <t>NM_従事者４＿週勤務時間＿小数１</t>
  </si>
  <si>
    <t>NM_従事者４＿週勤務時間＿整数１</t>
  </si>
  <si>
    <t>NM_従事者４＿週勤務時間＿整数２</t>
  </si>
  <si>
    <t>NM_従事者４＿従事者区分</t>
  </si>
  <si>
    <t>NM_従事者４＿生年月日＿月</t>
  </si>
  <si>
    <t>NM_従事者４＿生年月日＿元号</t>
  </si>
  <si>
    <t>NM_従事者４＿生年月日＿日</t>
  </si>
  <si>
    <t>NM_従事者４＿生年月日＿年</t>
  </si>
  <si>
    <t>NM_従事者４＿退任年月日＿月</t>
  </si>
  <si>
    <t>NM_従事者４＿退任年月日＿元号</t>
  </si>
  <si>
    <t>NM_従事者４＿退任年月日＿日</t>
  </si>
  <si>
    <t>NM_従事者４＿退任年月日＿年</t>
  </si>
  <si>
    <t>NM_従事者４＿登録年月日＿月</t>
  </si>
  <si>
    <t>NM_従事者４＿登録年月日＿元号</t>
  </si>
  <si>
    <t>NM_従事者４＿登録年月日＿日</t>
  </si>
  <si>
    <t>NM_従事者４＿登録年月日＿年</t>
  </si>
  <si>
    <t>NM_従事者４＿登録販売者登録都道府県</t>
  </si>
  <si>
    <t>NM_従事者４＿登録番号１</t>
  </si>
  <si>
    <t>NM_従事者４＿登録番号２</t>
  </si>
  <si>
    <t>NM_従事者４＿登録番号３</t>
  </si>
  <si>
    <t>NM_従事者４＿要指導又は第１類＿小数１</t>
  </si>
  <si>
    <t>NM_従事者４＿要指導又は第１類＿整数１</t>
  </si>
  <si>
    <t>NM_従事者４＿要指導又は第１類＿整数２</t>
  </si>
  <si>
    <t>NM_従事者５＿医薬品＿小数１</t>
  </si>
  <si>
    <t>NM_従事者５＿医薬品＿整数１</t>
  </si>
  <si>
    <t>NM_従事者５＿医薬品＿整数２</t>
  </si>
  <si>
    <t>NM_従事者５＿兼務管理店舗＿許可番号</t>
  </si>
  <si>
    <t>NM_従事者５＿兼務管理店舗＿主に従事する店舗</t>
  </si>
  <si>
    <t>NM_従事者５＿兼務管理店舗＿店舗住所＿建物名</t>
  </si>
  <si>
    <t>NM_従事者５＿兼務管理店舗＿店舗住所＿市区町村</t>
  </si>
  <si>
    <t>NM_従事者５＿兼務管理店舗＿店舗住所＿字</t>
  </si>
  <si>
    <t>NM_従事者５＿兼務管理店舗＿店舗住所＿都道府県</t>
  </si>
  <si>
    <t>NM_従事者５＿兼務管理店舗＿店舗住所＿番地</t>
  </si>
  <si>
    <t>NM_従事者５＿兼務管理店舗＿店舗住所＿郵便番号＿右</t>
  </si>
  <si>
    <t>NM_従事者５＿兼務管理店舗＿店舗住所＿郵便番号＿左</t>
  </si>
  <si>
    <t>NM_従事者５＿兼務管理店舗＿店舗名称</t>
  </si>
  <si>
    <t>NM_従事者５＿兼務許可番号</t>
  </si>
  <si>
    <t>NM_従事者５＿兼務備考</t>
  </si>
  <si>
    <t>NM_従事者５＿氏名</t>
  </si>
  <si>
    <t>NM_従事者５＿氏名＿当て字</t>
  </si>
  <si>
    <t>NM_従事者５＿氏名カナ</t>
  </si>
  <si>
    <t>NM_従事者５＿資格</t>
  </si>
  <si>
    <t>NM_従事者５＿就任年月日＿月</t>
  </si>
  <si>
    <t>NM_従事者５＿就任年月日＿元号</t>
  </si>
  <si>
    <t>NM_従事者５＿就任年月日＿日</t>
  </si>
  <si>
    <t>NM_従事者５＿就任年月日＿年</t>
  </si>
  <si>
    <t>NM_従事者５＿週勤務時間＿小数１</t>
  </si>
  <si>
    <t>NM_従事者５＿週勤務時間＿整数１</t>
  </si>
  <si>
    <t>NM_従事者５＿週勤務時間＿整数２</t>
  </si>
  <si>
    <t>NM_従事者５＿従事者区分</t>
  </si>
  <si>
    <t>NM_従事者５＿生年月日＿月</t>
  </si>
  <si>
    <t>NM_従事者５＿生年月日＿元号</t>
  </si>
  <si>
    <t>NM_従事者５＿生年月日＿日</t>
  </si>
  <si>
    <t>NM_従事者５＿生年月日＿年</t>
  </si>
  <si>
    <t>NM_従事者５＿退任年月日＿月</t>
  </si>
  <si>
    <t>NM_従事者５＿退任年月日＿元号</t>
  </si>
  <si>
    <t>NM_従事者５＿退任年月日＿日</t>
  </si>
  <si>
    <t>NM_従事者５＿退任年月日＿年</t>
  </si>
  <si>
    <t>NM_従事者５＿登録年月日＿月</t>
  </si>
  <si>
    <t>NM_従事者５＿登録年月日＿元号</t>
  </si>
  <si>
    <t>NM_従事者５＿登録年月日＿日</t>
  </si>
  <si>
    <t>NM_従事者５＿登録年月日＿年</t>
  </si>
  <si>
    <t>NM_従事者５＿登録販売者登録都道府県</t>
  </si>
  <si>
    <t>NM_従事者５＿登録番号１</t>
  </si>
  <si>
    <t>NM_従事者５＿登録番号２</t>
  </si>
  <si>
    <t>NM_従事者５＿登録番号３</t>
  </si>
  <si>
    <t>NM_従事者５＿要指導又は第１類＿小数１</t>
  </si>
  <si>
    <t>NM_従事者５＿要指導又は第１類＿整数１</t>
  </si>
  <si>
    <t>NM_従事者５＿要指導又は第１類＿整数２</t>
  </si>
  <si>
    <t>NM_従事者６＿医薬品＿小数１</t>
  </si>
  <si>
    <t>NM_従事者６＿医薬品＿整数１</t>
  </si>
  <si>
    <t>NM_従事者６＿医薬品＿整数２</t>
  </si>
  <si>
    <t>NM_従事者６＿兼務管理店舗＿許可番号</t>
  </si>
  <si>
    <t>NM_従事者６＿兼務管理店舗＿主に従事する店舗</t>
  </si>
  <si>
    <t>NM_従事者６＿兼務管理店舗＿店舗住所＿建物名</t>
  </si>
  <si>
    <t>NM_従事者６＿兼務管理店舗＿店舗住所＿市区町村</t>
  </si>
  <si>
    <t>NM_従事者６＿兼務管理店舗＿店舗住所＿字</t>
  </si>
  <si>
    <t>NM_従事者６＿兼務管理店舗＿店舗住所＿都道府県</t>
  </si>
  <si>
    <t>NM_従事者６＿兼務管理店舗＿店舗住所＿番地</t>
  </si>
  <si>
    <t>NM_従事者６＿兼務管理店舗＿店舗住所＿郵便番号＿右</t>
  </si>
  <si>
    <t>NM_従事者６＿兼務管理店舗＿店舗住所＿郵便番号＿左</t>
  </si>
  <si>
    <t>NM_従事者６＿兼務管理店舗＿店舗名称</t>
  </si>
  <si>
    <t>NM_従事者６＿兼務許可番号</t>
  </si>
  <si>
    <t>NM_従事者６＿兼務備考</t>
  </si>
  <si>
    <t>NM_従事者６＿氏名</t>
  </si>
  <si>
    <t>NM_従事者６＿氏名＿当て字</t>
  </si>
  <si>
    <t>NM_従事者６＿氏名カナ</t>
  </si>
  <si>
    <t>NM_従事者６＿資格</t>
  </si>
  <si>
    <t>NM_従事者６＿就任年月日＿月</t>
  </si>
  <si>
    <t>NM_従事者６＿就任年月日＿元号</t>
  </si>
  <si>
    <t>NM_従事者６＿就任年月日＿日</t>
  </si>
  <si>
    <t>NM_従事者６＿就任年月日＿年</t>
  </si>
  <si>
    <t>NM_従事者６＿週勤務時間＿小数１</t>
  </si>
  <si>
    <t>NM_従事者６＿週勤務時間＿整数１</t>
  </si>
  <si>
    <t>NM_従事者６＿週勤務時間＿整数２</t>
  </si>
  <si>
    <t>NM_従事者６＿従事者区分</t>
  </si>
  <si>
    <t>NM_従事者６＿生年月日＿月</t>
  </si>
  <si>
    <t>NM_従事者６＿生年月日＿元号</t>
  </si>
  <si>
    <t>NM_従事者６＿生年月日＿日</t>
  </si>
  <si>
    <t>NM_従事者６＿生年月日＿年</t>
  </si>
  <si>
    <t>NM_従事者６＿退任年月日＿月</t>
  </si>
  <si>
    <t>NM_従事者６＿退任年月日＿元号</t>
  </si>
  <si>
    <t>NM_従事者６＿退任年月日＿日</t>
  </si>
  <si>
    <t>NM_従事者６＿退任年月日＿年</t>
  </si>
  <si>
    <t>NM_従事者６＿登録年月日＿月</t>
  </si>
  <si>
    <t>NM_従事者６＿登録年月日＿元号</t>
  </si>
  <si>
    <t>NM_従事者６＿登録年月日＿日</t>
  </si>
  <si>
    <t>NM_従事者６＿登録年月日＿年</t>
  </si>
  <si>
    <t>NM_従事者６＿登録販売者登録都道府県</t>
  </si>
  <si>
    <t>NM_従事者６＿登録番号１</t>
  </si>
  <si>
    <t>NM_従事者６＿登録番号２</t>
  </si>
  <si>
    <t>NM_従事者６＿登録番号３</t>
  </si>
  <si>
    <t>NM_従事者６＿要指導又は第１類＿小数１</t>
  </si>
  <si>
    <t>NM_従事者６＿要指導又は第１類＿整数１</t>
  </si>
  <si>
    <t>NM_従事者６＿要指導又は第１類＿整数２</t>
  </si>
  <si>
    <t>NM_従事者７＿医薬品＿小数１</t>
  </si>
  <si>
    <t>NM_従事者７＿医薬品＿整数１</t>
  </si>
  <si>
    <t>NM_従事者７＿医薬品＿整数２</t>
  </si>
  <si>
    <t>NM_従事者７＿兼務管理店舗＿許可番号</t>
  </si>
  <si>
    <t>NM_従事者７＿兼務管理店舗＿主に従事する店舗</t>
  </si>
  <si>
    <t>NM_従事者７＿兼務管理店舗＿店舗住所＿建物名</t>
  </si>
  <si>
    <t>NM_従事者７＿兼務管理店舗＿店舗住所＿市区町村</t>
  </si>
  <si>
    <t>NM_従事者７＿兼務管理店舗＿店舗住所＿字</t>
  </si>
  <si>
    <t>NM_従事者７＿兼務管理店舗＿店舗住所＿都道府県</t>
  </si>
  <si>
    <t>NM_従事者７＿兼務管理店舗＿店舗住所＿番地</t>
  </si>
  <si>
    <t>NM_従事者７＿兼務管理店舗＿店舗住所＿郵便番号＿右</t>
  </si>
  <si>
    <t>NM_従事者７＿兼務管理店舗＿店舗住所＿郵便番号＿左</t>
  </si>
  <si>
    <t>NM_従事者７＿兼務管理店舗＿店舗名称</t>
  </si>
  <si>
    <t>NM_従事者７＿兼務許可番号</t>
  </si>
  <si>
    <t>NM_従事者７＿兼務備考</t>
  </si>
  <si>
    <t>NM_従事者７＿氏名</t>
  </si>
  <si>
    <t>NM_従事者７＿氏名＿当て字</t>
  </si>
  <si>
    <t>NM_従事者７＿氏名カナ</t>
  </si>
  <si>
    <t>NM_従事者７＿資格</t>
  </si>
  <si>
    <t>NM_従事者７＿就任年月日＿月</t>
  </si>
  <si>
    <t>NM_従事者７＿就任年月日＿元号</t>
  </si>
  <si>
    <t>NM_従事者７＿就任年月日＿日</t>
  </si>
  <si>
    <t>NM_従事者７＿就任年月日＿年</t>
  </si>
  <si>
    <t>NM_従事者７＿週勤務時間＿小数１</t>
  </si>
  <si>
    <t>NM_従事者７＿週勤務時間＿整数１</t>
  </si>
  <si>
    <t>NM_従事者７＿週勤務時間＿整数２</t>
  </si>
  <si>
    <t>NM_従事者７＿従事者区分</t>
  </si>
  <si>
    <t>NM_従事者７＿生年月日＿月</t>
  </si>
  <si>
    <t>NM_従事者７＿生年月日＿元号</t>
  </si>
  <si>
    <t>NM_従事者７＿生年月日＿日</t>
  </si>
  <si>
    <t>NM_従事者７＿生年月日＿年</t>
  </si>
  <si>
    <t>NM_従事者７＿退任年月日＿月</t>
  </si>
  <si>
    <t>NM_従事者７＿退任年月日＿元号</t>
  </si>
  <si>
    <t>NM_従事者７＿退任年月日＿日</t>
  </si>
  <si>
    <t>NM_従事者７＿退任年月日＿年</t>
  </si>
  <si>
    <t>NM_従事者７＿登録年月日＿月</t>
  </si>
  <si>
    <t>NM_従事者７＿登録年月日＿元号</t>
  </si>
  <si>
    <t>NM_従事者７＿登録年月日＿日</t>
  </si>
  <si>
    <t>NM_従事者７＿登録年月日＿年</t>
  </si>
  <si>
    <t>NM_従事者７＿登録販売者登録都道府県</t>
  </si>
  <si>
    <t>NM_従事者７＿登録番号１</t>
  </si>
  <si>
    <t>NM_従事者７＿登録番号２</t>
  </si>
  <si>
    <t>NM_従事者７＿登録番号３</t>
  </si>
  <si>
    <t>NM_従事者７＿要指導又は第１類＿小数１</t>
  </si>
  <si>
    <t>NM_従事者７＿要指導又は第１類＿整数１</t>
  </si>
  <si>
    <t>NM_従事者７＿要指導又は第１類＿整数２</t>
  </si>
  <si>
    <t>NM_従事者８＿医薬品＿小数１</t>
  </si>
  <si>
    <t>NM_従事者８＿医薬品＿整数１</t>
  </si>
  <si>
    <t>NM_従事者８＿医薬品＿整数２</t>
  </si>
  <si>
    <t>NM_従事者８＿兼務管理店舗＿許可番号</t>
  </si>
  <si>
    <t>NM_従事者８＿兼務管理店舗＿主に従事する店舗</t>
  </si>
  <si>
    <t>NM_従事者８＿兼務管理店舗＿店舗住所＿建物名</t>
  </si>
  <si>
    <t>NM_従事者８＿兼務管理店舗＿店舗住所＿市区町村</t>
  </si>
  <si>
    <t>NM_従事者８＿兼務管理店舗＿店舗住所＿字</t>
  </si>
  <si>
    <t>NM_従事者８＿兼務管理店舗＿店舗住所＿都道府県</t>
  </si>
  <si>
    <t>NM_従事者８＿兼務管理店舗＿店舗住所＿番地</t>
  </si>
  <si>
    <t>NM_従事者８＿兼務管理店舗＿店舗住所＿郵便番号＿右</t>
  </si>
  <si>
    <t>NM_従事者８＿兼務管理店舗＿店舗住所＿郵便番号＿左</t>
  </si>
  <si>
    <t>NM_従事者８＿兼務管理店舗＿店舗名称</t>
  </si>
  <si>
    <t>NM_従事者８＿兼務許可番号</t>
  </si>
  <si>
    <t>NM_従事者８＿兼務備考</t>
  </si>
  <si>
    <t>NM_従事者８＿氏名</t>
  </si>
  <si>
    <t>NM_従事者８＿氏名＿当て字</t>
  </si>
  <si>
    <t>NM_従事者８＿氏名カナ</t>
  </si>
  <si>
    <t>NM_従事者８＿資格</t>
  </si>
  <si>
    <t>NM_従事者８＿就任年月日＿月</t>
  </si>
  <si>
    <t>NM_従事者８＿就任年月日＿元号</t>
  </si>
  <si>
    <t>NM_従事者８＿就任年月日＿日</t>
  </si>
  <si>
    <t>NM_従事者８＿就任年月日＿年</t>
  </si>
  <si>
    <t>NM_従事者８＿週勤務時間＿小数１</t>
  </si>
  <si>
    <t>NM_従事者８＿週勤務時間＿整数１</t>
  </si>
  <si>
    <t>NM_従事者８＿週勤務時間＿整数２</t>
  </si>
  <si>
    <t>NM_従事者８＿従事者区分</t>
  </si>
  <si>
    <t>NM_従事者８＿生年月日＿月</t>
  </si>
  <si>
    <t>NM_従事者８＿生年月日＿元号</t>
  </si>
  <si>
    <t>NM_従事者８＿生年月日＿日</t>
  </si>
  <si>
    <t>NM_従事者８＿生年月日＿年</t>
  </si>
  <si>
    <t>NM_従事者８＿退任年月日＿月</t>
  </si>
  <si>
    <t>NM_従事者８＿退任年月日＿元号</t>
  </si>
  <si>
    <t>NM_従事者８＿退任年月日＿日</t>
  </si>
  <si>
    <t>NM_従事者８＿退任年月日＿年</t>
  </si>
  <si>
    <t>NM_従事者８＿登録年月日＿月</t>
  </si>
  <si>
    <t>NM_従事者８＿登録年月日＿元号</t>
  </si>
  <si>
    <t>NM_従事者８＿登録年月日＿日</t>
  </si>
  <si>
    <t>NM_従事者８＿登録年月日＿年</t>
  </si>
  <si>
    <t>NM_従事者８＿登録販売者登録都道府県</t>
  </si>
  <si>
    <t>NM_従事者８＿登録番号１</t>
  </si>
  <si>
    <t>NM_従事者８＿登録番号２</t>
  </si>
  <si>
    <t>NM_従事者８＿登録番号３</t>
  </si>
  <si>
    <t>NM_従事者８＿要指導又は第１類＿小数１</t>
  </si>
  <si>
    <t>NM_従事者８＿要指導又は第１類＿整数１</t>
  </si>
  <si>
    <t>NM_従事者８＿要指導又は第１類＿整数２</t>
  </si>
  <si>
    <t>NM_従事者９＿医薬品＿小数１</t>
  </si>
  <si>
    <t>NM_従事者９＿医薬品＿整数１</t>
  </si>
  <si>
    <t>NM_従事者９＿医薬品＿整数２</t>
  </si>
  <si>
    <t>NM_従事者９＿兼務管理店舗＿許可番号</t>
  </si>
  <si>
    <t>NM_従事者９＿兼務管理店舗＿主に従事する店舗</t>
  </si>
  <si>
    <t>NM_従事者９＿兼務管理店舗＿店舗住所＿建物名</t>
  </si>
  <si>
    <t>NM_従事者９＿兼務管理店舗＿店舗住所＿市区町村</t>
  </si>
  <si>
    <t>NM_従事者９＿兼務管理店舗＿店舗住所＿字</t>
  </si>
  <si>
    <t>NM_従事者９＿兼務管理店舗＿店舗住所＿都道府県</t>
  </si>
  <si>
    <t>NM_従事者９＿兼務管理店舗＿店舗住所＿番地</t>
  </si>
  <si>
    <t>NM_従事者９＿兼務管理店舗＿店舗住所＿郵便番号＿右</t>
  </si>
  <si>
    <t>NM_従事者９＿兼務管理店舗＿店舗住所＿郵便番号＿左</t>
  </si>
  <si>
    <t>NM_従事者９＿兼務管理店舗＿店舗名称</t>
  </si>
  <si>
    <t>NM_従事者９＿兼務許可番号</t>
  </si>
  <si>
    <t>NM_従事者９＿兼務備考</t>
  </si>
  <si>
    <t>NM_従事者９＿氏名</t>
  </si>
  <si>
    <t>NM_従事者９＿氏名＿当て字</t>
  </si>
  <si>
    <t>NM_従事者９＿氏名カナ</t>
  </si>
  <si>
    <t>NM_従事者９＿資格</t>
  </si>
  <si>
    <t>NM_従事者９＿就任年月日＿月</t>
  </si>
  <si>
    <t>NM_従事者９＿就任年月日＿元号</t>
  </si>
  <si>
    <t>NM_従事者９＿就任年月日＿日</t>
  </si>
  <si>
    <t>NM_従事者９＿就任年月日＿年</t>
  </si>
  <si>
    <t>NM_従事者９＿週勤務時間＿小数１</t>
  </si>
  <si>
    <t>NM_従事者９＿週勤務時間＿整数１</t>
  </si>
  <si>
    <t>NM_従事者９＿週勤務時間＿整数２</t>
  </si>
  <si>
    <t>NM_従事者９＿従事者区分</t>
  </si>
  <si>
    <t>NM_従事者９＿生年月日＿月</t>
  </si>
  <si>
    <t>NM_従事者９＿生年月日＿元号</t>
  </si>
  <si>
    <t>NM_従事者９＿生年月日＿日</t>
  </si>
  <si>
    <t>NM_従事者９＿生年月日＿年</t>
  </si>
  <si>
    <t>NM_従事者９＿退任年月日＿月</t>
  </si>
  <si>
    <t>NM_従事者９＿退任年月日＿元号</t>
  </si>
  <si>
    <t>NM_従事者９＿退任年月日＿日</t>
  </si>
  <si>
    <t>NM_従事者９＿退任年月日＿年</t>
  </si>
  <si>
    <t>NM_従事者９＿登録年月日＿月</t>
  </si>
  <si>
    <t>NM_従事者９＿登録年月日＿元号</t>
  </si>
  <si>
    <t>NM_従事者９＿登録年月日＿日</t>
  </si>
  <si>
    <t>NM_従事者９＿登録年月日＿年</t>
  </si>
  <si>
    <t>NM_従事者９＿登録販売者登録都道府県</t>
  </si>
  <si>
    <t>NM_従事者９＿登録番号１</t>
  </si>
  <si>
    <t>NM_従事者９＿登録番号２</t>
  </si>
  <si>
    <t>NM_従事者９＿登録番号３</t>
  </si>
  <si>
    <t>NM_従事者９＿要指導又は第１類＿小数１</t>
  </si>
  <si>
    <t>NM_従事者９＿要指導又は第１類＿整数１</t>
  </si>
  <si>
    <t>NM_従事者９＿要指導又は第１類＿整数２</t>
  </si>
  <si>
    <t>NM_申請者＿ＦＡＸ</t>
  </si>
  <si>
    <t>NM_申請者＿氏名</t>
  </si>
  <si>
    <t>NM_申請者＿氏名＿当て字</t>
  </si>
  <si>
    <t>NM_申請者＿氏名カナ</t>
  </si>
  <si>
    <t>NM_申請者＿住所＿建物名</t>
  </si>
  <si>
    <t>NM_申請者＿住所＿市区町村</t>
  </si>
  <si>
    <t>NM_申請者＿住所＿字</t>
  </si>
  <si>
    <t>NM_申請者＿住所＿都道府県</t>
  </si>
  <si>
    <t>NM_申請者＿住所＿番地</t>
  </si>
  <si>
    <t>NM_申請者＿住所＿郵便番号＿右</t>
  </si>
  <si>
    <t>NM_申請者＿住所＿郵便番号＿左</t>
  </si>
  <si>
    <t>NM_申請者＿電話番号１</t>
  </si>
  <si>
    <t>NM_申請者＿電話番号２</t>
  </si>
  <si>
    <t>NM_申請者＿法人</t>
  </si>
  <si>
    <t>NM_特記情報＿その他の兼営事業</t>
  </si>
  <si>
    <t>NM_特記情報＿兼営業＿医薬部外品販売</t>
  </si>
  <si>
    <t>NM_特記情報＿兼営業＿一般医療機器貸与業</t>
  </si>
  <si>
    <t>NM_特記情報＿兼営業＿一般医療機器販売業</t>
  </si>
  <si>
    <t>NM_特記情報＿兼営業＿化粧品販売</t>
  </si>
  <si>
    <t>NM_特記情報＿兼営業＿覚醒剤原料薬局</t>
  </si>
  <si>
    <t>NM_特記情報＿兼営業＿向製新薬免許みなし卸売販売業</t>
  </si>
  <si>
    <t>NM_特記情報＿兼営業＿向製新薬免許みなし薬局</t>
  </si>
  <si>
    <t>NM_放射性医薬品</t>
  </si>
  <si>
    <t>NM_放射性医薬品＿種類</t>
  </si>
  <si>
    <t>NM_麻薬小売業</t>
  </si>
  <si>
    <t>NM_麻薬小売業者間譲渡</t>
  </si>
  <si>
    <t>NM_役員１＿着任年月日＿月</t>
  </si>
  <si>
    <t>NM_役員１＿着任年月日＿元号</t>
  </si>
  <si>
    <t>NM_役員１＿着任年月日＿日</t>
  </si>
  <si>
    <t>NM_役員１＿着任年月日＿年</t>
  </si>
  <si>
    <t>NM_役員２＿氏名</t>
  </si>
  <si>
    <t>NM_役員２＿申請者</t>
  </si>
  <si>
    <t>NM_役員２＿退任年月日＿元号</t>
  </si>
  <si>
    <t>NM_役員２＿着任年月日＿月</t>
  </si>
  <si>
    <t>NM_役員２＿着任年月日＿元号</t>
  </si>
  <si>
    <t>NM_役員２＿着任年月日＿日</t>
  </si>
  <si>
    <t>NM_役員２＿着任年月日＿年</t>
  </si>
  <si>
    <t>NM_役員２＿備考</t>
  </si>
  <si>
    <t>NM_役員２＿役職その他</t>
  </si>
  <si>
    <t>NM_役員３＿氏名</t>
  </si>
  <si>
    <t>NM_役員３＿申請者</t>
  </si>
  <si>
    <t>NM_役員３＿退任年月日＿元号</t>
  </si>
  <si>
    <t>NM_役員３＿着任年月日＿月</t>
  </si>
  <si>
    <t>NM_役員３＿着任年月日＿元号</t>
  </si>
  <si>
    <t>NM_役員３＿着任年月日＿日</t>
  </si>
  <si>
    <t>NM_役員３＿着任年月日＿年</t>
  </si>
  <si>
    <t>NM_役員３＿備考</t>
  </si>
  <si>
    <t>NM_役員３＿役職その他</t>
  </si>
  <si>
    <t>NM_役員４＿氏名</t>
  </si>
  <si>
    <t>NM_役員４＿申請者</t>
  </si>
  <si>
    <t>NM_役員４＿退任年月日＿元号</t>
  </si>
  <si>
    <t>NM_役員４＿着任年月日＿月</t>
  </si>
  <si>
    <t>NM_役員４＿着任年月日＿元号</t>
  </si>
  <si>
    <t>NM_役員４＿着任年月日＿日</t>
  </si>
  <si>
    <t>NM_役員４＿着任年月日＿年</t>
  </si>
  <si>
    <t>NM_役員４＿備考</t>
  </si>
  <si>
    <t>NM_役員４＿役職その他</t>
  </si>
  <si>
    <t>NM_役員５＿氏名</t>
  </si>
  <si>
    <t>NM_役員５＿申請者</t>
  </si>
  <si>
    <t>NM_役員５＿退任年月日＿元号</t>
  </si>
  <si>
    <t>NM_役員５＿着任年月日＿月</t>
  </si>
  <si>
    <t>NM_役員５＿着任年月日＿元号</t>
  </si>
  <si>
    <t>NM_役員５＿着任年月日＿日</t>
  </si>
  <si>
    <t>NM_役員５＿着任年月日＿年</t>
  </si>
  <si>
    <t>NM_役員５＿備考</t>
  </si>
  <si>
    <t>NM_役員５＿役職その他</t>
  </si>
  <si>
    <t>カテゴリ</t>
    <phoneticPr fontId="3"/>
  </si>
  <si>
    <t>施設情報</t>
    <rPh sb="0" eb="4">
      <t>シセツジョウホウ</t>
    </rPh>
    <phoneticPr fontId="3"/>
  </si>
  <si>
    <t>申請者情報</t>
    <rPh sb="0" eb="5">
      <t>シンセイシャジョウホウ</t>
    </rPh>
    <phoneticPr fontId="3"/>
  </si>
  <si>
    <t>役員情報</t>
    <rPh sb="0" eb="4">
      <t>ヤクインジョウホウ</t>
    </rPh>
    <phoneticPr fontId="3"/>
  </si>
  <si>
    <t>特記情報</t>
    <rPh sb="0" eb="4">
      <t>トッキジョウホウ</t>
    </rPh>
    <phoneticPr fontId="3"/>
  </si>
  <si>
    <t>その他情報</t>
    <rPh sb="2" eb="5">
      <t>タジョウホウ</t>
    </rPh>
    <phoneticPr fontId="3"/>
  </si>
  <si>
    <t>従事者情報</t>
    <rPh sb="0" eb="3">
      <t>ジュウジシャ</t>
    </rPh>
    <rPh sb="3" eb="5">
      <t>ジョウホウ</t>
    </rPh>
    <phoneticPr fontId="3"/>
  </si>
  <si>
    <t>NM_従事者１＿兼務</t>
  </si>
  <si>
    <t>NM_従事者１＿兼務許可年月日＿月</t>
  </si>
  <si>
    <t>NM_従事者１＿兼務許可年月日＿日</t>
  </si>
  <si>
    <t>NM_従事者１＿兼務許可年月日＿年</t>
  </si>
  <si>
    <t>NM_従事者１＿兼務廃止年月日＿月</t>
  </si>
  <si>
    <t>NM_従事者１＿兼務廃止年月日＿日</t>
  </si>
  <si>
    <t>NM_従事者１＿兼務廃止年月日＿年</t>
  </si>
  <si>
    <t>NM_従事者１＿住所＿建物名</t>
  </si>
  <si>
    <t>NM_従事者１＿住所＿市区町村</t>
  </si>
  <si>
    <t>NM_従事者１＿住所＿字</t>
  </si>
  <si>
    <t>NM_従事者１＿住所＿都道府県</t>
  </si>
  <si>
    <t>NM_従事者１＿住所＿番地</t>
  </si>
  <si>
    <t>NM_従事者１＿住所＿郵便番号＿右</t>
  </si>
  <si>
    <t>NM_従事者１＿住所＿郵便番号＿左</t>
  </si>
  <si>
    <t>NM_従事者１＿従事者備考</t>
  </si>
  <si>
    <t>NM_従事者１０＿兼務</t>
  </si>
  <si>
    <t>NM_従事者１０＿兼務許可年月日＿月</t>
  </si>
  <si>
    <t>NM_従事者１０＿兼務許可年月日＿日</t>
  </si>
  <si>
    <t>NM_従事者１０＿兼務許可年月日＿年</t>
  </si>
  <si>
    <t>NM_従事者１０＿兼務廃止年月日＿月</t>
  </si>
  <si>
    <t>NM_従事者１０＿兼務廃止年月日＿日</t>
  </si>
  <si>
    <t>NM_従事者１０＿兼務廃止年月日＿年</t>
  </si>
  <si>
    <t>NM_従事者１０＿住所＿建物名</t>
  </si>
  <si>
    <t>NM_従事者１０＿住所＿市区町村</t>
  </si>
  <si>
    <t>NM_従事者１０＿住所＿字</t>
  </si>
  <si>
    <t>NM_従事者１０＿住所＿都道府県</t>
  </si>
  <si>
    <t>NM_従事者１０＿住所＿番地</t>
  </si>
  <si>
    <t>NM_従事者１０＿住所＿郵便番号＿右</t>
  </si>
  <si>
    <t>NM_従事者１０＿住所＿郵便番号＿左</t>
  </si>
  <si>
    <t>NM_従事者１０＿従事者備考</t>
  </si>
  <si>
    <t>NM_従事者２＿兼務</t>
  </si>
  <si>
    <t>NM_従事者２＿兼務許可年月日＿月</t>
  </si>
  <si>
    <t>NM_従事者２＿兼務許可年月日＿日</t>
  </si>
  <si>
    <t>NM_従事者２＿兼務許可年月日＿年</t>
  </si>
  <si>
    <t>NM_従事者２＿兼務廃止年月日＿月</t>
  </si>
  <si>
    <t>NM_従事者２＿兼務廃止年月日＿日</t>
  </si>
  <si>
    <t>NM_従事者２＿兼務廃止年月日＿年</t>
  </si>
  <si>
    <t>NM_従事者２＿住所＿建物名</t>
  </si>
  <si>
    <t>NM_従事者２＿住所＿市区町村</t>
  </si>
  <si>
    <t>NM_従事者２＿住所＿字</t>
  </si>
  <si>
    <t>NM_従事者２＿住所＿都道府県</t>
  </si>
  <si>
    <t>NM_従事者２＿住所＿番地</t>
  </si>
  <si>
    <t>NM_従事者２＿住所＿郵便番号＿右</t>
  </si>
  <si>
    <t>NM_従事者２＿住所＿郵便番号＿左</t>
  </si>
  <si>
    <t>NM_従事者２＿従事者備考</t>
  </si>
  <si>
    <t>NM_従事者３＿兼務</t>
  </si>
  <si>
    <t>NM_従事者３＿兼務許可年月日＿月</t>
  </si>
  <si>
    <t>NM_従事者３＿兼務許可年月日＿日</t>
  </si>
  <si>
    <t>NM_従事者３＿兼務許可年月日＿年</t>
  </si>
  <si>
    <t>NM_従事者３＿兼務廃止年月日＿月</t>
  </si>
  <si>
    <t>NM_従事者３＿兼務廃止年月日＿日</t>
  </si>
  <si>
    <t>NM_従事者３＿兼務廃止年月日＿年</t>
  </si>
  <si>
    <t>NM_従事者３＿住所＿建物名</t>
  </si>
  <si>
    <t>NM_従事者３＿住所＿市区町村</t>
  </si>
  <si>
    <t>NM_従事者３＿住所＿字</t>
  </si>
  <si>
    <t>NM_従事者３＿住所＿都道府県</t>
  </si>
  <si>
    <t>NM_従事者３＿住所＿番地</t>
  </si>
  <si>
    <t>NM_従事者３＿住所＿郵便番号＿右</t>
  </si>
  <si>
    <t>NM_従事者３＿住所＿郵便番号＿左</t>
  </si>
  <si>
    <t>NM_従事者３＿従事者備考</t>
  </si>
  <si>
    <t>NM_従事者４＿兼務</t>
  </si>
  <si>
    <t>NM_従事者４＿兼務許可年月日＿月</t>
  </si>
  <si>
    <t>NM_従事者４＿兼務許可年月日＿日</t>
  </si>
  <si>
    <t>NM_従事者４＿兼務許可年月日＿年</t>
  </si>
  <si>
    <t>NM_従事者４＿兼務廃止年月日＿月</t>
  </si>
  <si>
    <t>NM_従事者４＿兼務廃止年月日＿日</t>
  </si>
  <si>
    <t>NM_従事者４＿兼務廃止年月日＿年</t>
  </si>
  <si>
    <t>NM_従事者４＿住所＿建物名</t>
  </si>
  <si>
    <t>NM_従事者４＿住所＿市区町村</t>
  </si>
  <si>
    <t>NM_従事者４＿住所＿字</t>
  </si>
  <si>
    <t>NM_従事者４＿住所＿都道府県</t>
  </si>
  <si>
    <t>NM_従事者４＿住所＿番地</t>
  </si>
  <si>
    <t>NM_従事者４＿住所＿郵便番号＿右</t>
  </si>
  <si>
    <t>NM_従事者４＿住所＿郵便番号＿左</t>
  </si>
  <si>
    <t>NM_従事者４＿従事者備考</t>
  </si>
  <si>
    <t>NM_従事者５＿兼務</t>
  </si>
  <si>
    <t>NM_従事者５＿兼務許可年月日＿月</t>
  </si>
  <si>
    <t>NM_従事者５＿兼務許可年月日＿日</t>
  </si>
  <si>
    <t>NM_従事者５＿兼務許可年月日＿年</t>
  </si>
  <si>
    <t>NM_従事者５＿兼務廃止年月日＿月</t>
  </si>
  <si>
    <t>NM_従事者５＿兼務廃止年月日＿日</t>
  </si>
  <si>
    <t>NM_従事者５＿兼務廃止年月日＿年</t>
  </si>
  <si>
    <t>NM_従事者５＿住所＿建物名</t>
  </si>
  <si>
    <t>NM_従事者５＿住所＿市区町村</t>
  </si>
  <si>
    <t>NM_従事者５＿住所＿字</t>
  </si>
  <si>
    <t>NM_従事者５＿住所＿都道府県</t>
  </si>
  <si>
    <t>NM_従事者５＿住所＿番地</t>
  </si>
  <si>
    <t>NM_従事者５＿住所＿郵便番号＿右</t>
  </si>
  <si>
    <t>NM_従事者５＿住所＿郵便番号＿左</t>
  </si>
  <si>
    <t>NM_従事者５＿従事者備考</t>
  </si>
  <si>
    <t>NM_従事者６＿兼務</t>
  </si>
  <si>
    <t>NM_従事者６＿兼務許可年月日＿月</t>
  </si>
  <si>
    <t>NM_従事者６＿兼務許可年月日＿日</t>
  </si>
  <si>
    <t>NM_従事者６＿兼務許可年月日＿年</t>
  </si>
  <si>
    <t>NM_従事者６＿兼務廃止年月日＿月</t>
  </si>
  <si>
    <t>NM_従事者６＿兼務廃止年月日＿日</t>
  </si>
  <si>
    <t>NM_従事者６＿兼務廃止年月日＿年</t>
  </si>
  <si>
    <t>NM_従事者６＿住所＿建物名</t>
  </si>
  <si>
    <t>NM_従事者６＿住所＿市区町村</t>
  </si>
  <si>
    <t>NM_従事者６＿住所＿字</t>
  </si>
  <si>
    <t>NM_従事者６＿住所＿都道府県</t>
  </si>
  <si>
    <t>NM_従事者６＿住所＿番地</t>
  </si>
  <si>
    <t>NM_従事者６＿住所＿郵便番号＿右</t>
  </si>
  <si>
    <t>NM_従事者６＿住所＿郵便番号＿左</t>
  </si>
  <si>
    <t>NM_従事者６＿従事者備考</t>
  </si>
  <si>
    <t>NM_従事者７＿兼務</t>
  </si>
  <si>
    <t>NM_従事者７＿兼務許可年月日＿月</t>
  </si>
  <si>
    <t>NM_従事者７＿兼務許可年月日＿日</t>
  </si>
  <si>
    <t>NM_従事者７＿兼務許可年月日＿年</t>
  </si>
  <si>
    <t>NM_従事者７＿兼務廃止年月日＿月</t>
  </si>
  <si>
    <t>NM_従事者７＿兼務廃止年月日＿日</t>
  </si>
  <si>
    <t>NM_従事者７＿兼務廃止年月日＿年</t>
  </si>
  <si>
    <t>NM_従事者７＿住所＿建物名</t>
  </si>
  <si>
    <t>NM_従事者７＿住所＿市区町村</t>
  </si>
  <si>
    <t>NM_従事者７＿住所＿字</t>
  </si>
  <si>
    <t>NM_従事者７＿住所＿都道府県</t>
  </si>
  <si>
    <t>NM_従事者７＿住所＿番地</t>
  </si>
  <si>
    <t>NM_従事者７＿住所＿郵便番号＿右</t>
  </si>
  <si>
    <t>NM_従事者７＿住所＿郵便番号＿左</t>
  </si>
  <si>
    <t>NM_従事者７＿従事者備考</t>
  </si>
  <si>
    <t>NM_従事者８＿兼務</t>
  </si>
  <si>
    <t>NM_従事者８＿兼務許可年月日＿月</t>
  </si>
  <si>
    <t>NM_従事者８＿兼務許可年月日＿日</t>
  </si>
  <si>
    <t>NM_従事者８＿兼務許可年月日＿年</t>
  </si>
  <si>
    <t>NM_従事者８＿兼務廃止年月日＿月</t>
  </si>
  <si>
    <t>NM_従事者８＿兼務廃止年月日＿日</t>
  </si>
  <si>
    <t>NM_従事者８＿兼務廃止年月日＿年</t>
  </si>
  <si>
    <t>NM_従事者８＿住所＿建物名</t>
  </si>
  <si>
    <t>NM_従事者８＿住所＿市区町村</t>
  </si>
  <si>
    <t>NM_従事者８＿住所＿字</t>
  </si>
  <si>
    <t>NM_従事者８＿住所＿都道府県</t>
  </si>
  <si>
    <t>NM_従事者８＿住所＿番地</t>
  </si>
  <si>
    <t>NM_従事者８＿住所＿郵便番号＿右</t>
  </si>
  <si>
    <t>NM_従事者８＿住所＿郵便番号＿左</t>
  </si>
  <si>
    <t>NM_従事者８＿従事者備考</t>
  </si>
  <si>
    <t>NM_従事者９＿兼務</t>
  </si>
  <si>
    <t>NM_従事者９＿兼務許可年月日＿月</t>
  </si>
  <si>
    <t>NM_従事者９＿兼務許可年月日＿日</t>
  </si>
  <si>
    <t>NM_従事者９＿兼務許可年月日＿年</t>
  </si>
  <si>
    <t>NM_従事者９＿兼務廃止年月日＿月</t>
  </si>
  <si>
    <t>NM_従事者９＿兼務廃止年月日＿日</t>
  </si>
  <si>
    <t>NM_従事者９＿兼務廃止年月日＿年</t>
  </si>
  <si>
    <t>NM_従事者９＿住所＿建物名</t>
  </si>
  <si>
    <t>NM_従事者９＿住所＿市区町村</t>
  </si>
  <si>
    <t>NM_従事者９＿住所＿字</t>
  </si>
  <si>
    <t>NM_従事者９＿住所＿都道府県</t>
  </si>
  <si>
    <t>NM_従事者９＿住所＿番地</t>
  </si>
  <si>
    <t>NM_従事者９＿住所＿郵便番号＿右</t>
  </si>
  <si>
    <t>NM_従事者９＿住所＿郵便番号＿左</t>
  </si>
  <si>
    <t>NM_従事者９＿従事者備考</t>
  </si>
  <si>
    <t>許可情報</t>
    <rPh sb="0" eb="4">
      <t>キョカジョウホウ</t>
    </rPh>
    <phoneticPr fontId="3"/>
  </si>
  <si>
    <t>NM_従事者１＿兼務許可年月日＿元号</t>
  </si>
  <si>
    <t>NM_従事者１＿兼務廃止年月日＿元号</t>
  </si>
  <si>
    <t>NM_従事者１０＿兼務許可年月日＿元号</t>
  </si>
  <si>
    <t>NM_従事者１０＿兼務廃止年月日＿元号</t>
  </si>
  <si>
    <t>NM_従事者２＿兼務許可年月日＿元号</t>
  </si>
  <si>
    <t>NM_従事者２＿兼務廃止年月日＿元号</t>
  </si>
  <si>
    <t>NM_従事者３＿兼務許可年月日＿元号</t>
  </si>
  <si>
    <t>NM_従事者３＿兼務廃止年月日＿元号</t>
  </si>
  <si>
    <t>NM_従事者４＿兼務許可年月日＿元号</t>
  </si>
  <si>
    <t>NM_従事者４＿兼務廃止年月日＿元号</t>
  </si>
  <si>
    <t>NM_従事者５＿兼務許可年月日＿元号</t>
  </si>
  <si>
    <t>NM_従事者５＿兼務廃止年月日＿元号</t>
  </si>
  <si>
    <t>NM_従事者６＿兼務許可年月日＿元号</t>
  </si>
  <si>
    <t>NM_従事者６＿兼務廃止年月日＿元号</t>
  </si>
  <si>
    <t>NM_従事者７＿兼務許可年月日＿元号</t>
  </si>
  <si>
    <t>NM_従事者７＿兼務廃止年月日＿元号</t>
  </si>
  <si>
    <t>NM_従事者８＿兼務許可年月日＿元号</t>
  </si>
  <si>
    <t>NM_従事者８＿兼務廃止年月日＿元号</t>
  </si>
  <si>
    <t>NM_従事者９＿兼務許可年月日＿元号</t>
  </si>
  <si>
    <t>NM_従事者９＿兼務廃止年月日＿元号</t>
  </si>
  <si>
    <t>NM_許可情報＿書換年月日＿年</t>
  </si>
  <si>
    <t>個別情報</t>
    <rPh sb="0" eb="4">
      <t>コベツジョウホウ</t>
    </rPh>
    <phoneticPr fontId="3"/>
  </si>
  <si>
    <t>NM_個別情報＿特定販売実施</t>
  </si>
  <si>
    <t>NM_個別情報＿特定販売実施＿通信手段＿ＦＡＸ</t>
  </si>
  <si>
    <t>NM_個別情報＿特定販売実施＿通信手段＿インターネット</t>
  </si>
  <si>
    <t>NM_個別情報＿特定販売実施＿通信手段＿カタログ</t>
  </si>
  <si>
    <t>NM_個別情報＿特定販売実施＿通信手段＿その他</t>
  </si>
  <si>
    <t>NM_個別情報＿特定販売実施＿通信手段＿その他詳細</t>
  </si>
  <si>
    <t>NM_個別情報＿特定販売実施＿通信手段＿電話</t>
  </si>
  <si>
    <t>取込先DT</t>
    <rPh sb="2" eb="3">
      <t>サキ</t>
    </rPh>
    <phoneticPr fontId="3"/>
  </si>
  <si>
    <t>_Sisetu</t>
  </si>
  <si>
    <t>StName</t>
  </si>
  <si>
    <t>StNameAteji</t>
  </si>
  <si>
    <t>StKana</t>
  </si>
  <si>
    <t>StYubin</t>
  </si>
  <si>
    <t>StKen</t>
  </si>
  <si>
    <t>StCity</t>
  </si>
  <si>
    <t>StOaza</t>
  </si>
  <si>
    <t>StBanchi</t>
  </si>
  <si>
    <t>StKituke</t>
  </si>
  <si>
    <t>StTel</t>
  </si>
  <si>
    <t>T1StItien</t>
  </si>
  <si>
    <t>StFax</t>
  </si>
  <si>
    <t>StMail</t>
  </si>
  <si>
    <t>_Sinsei</t>
  </si>
  <si>
    <t>SsName</t>
  </si>
  <si>
    <t>SsNameAteji</t>
  </si>
  <si>
    <t>SsKana</t>
  </si>
  <si>
    <t>SsKen</t>
  </si>
  <si>
    <t>SsYubin</t>
  </si>
  <si>
    <t>SsCity</t>
  </si>
  <si>
    <t>SsOaza</t>
  </si>
  <si>
    <t>SsBanchi</t>
  </si>
  <si>
    <t>SsKituke</t>
  </si>
  <si>
    <t>SsTel</t>
  </si>
  <si>
    <t>T1SsItien</t>
  </si>
  <si>
    <t>SsFax</t>
  </si>
  <si>
    <t>Hojin</t>
  </si>
  <si>
    <t>_YakuinGrid</t>
  </si>
  <si>
    <t>着任日</t>
  </si>
  <si>
    <t>退任日</t>
  </si>
  <si>
    <t>申請者</t>
  </si>
  <si>
    <t>TaKenei</t>
  </si>
  <si>
    <t>_Tokki2</t>
  </si>
  <si>
    <t>選択</t>
  </si>
  <si>
    <t>選択</t>
    <rPh sb="0" eb="2">
      <t>センタク</t>
    </rPh>
    <phoneticPr fontId="3"/>
  </si>
  <si>
    <t>_Ta</t>
  </si>
  <si>
    <t>CMayaku</t>
  </si>
  <si>
    <t>ChkKohsei</t>
  </si>
  <si>
    <t>ChkHousha</t>
  </si>
  <si>
    <t>txtHousha</t>
  </si>
  <si>
    <t>_JyujiG</t>
  </si>
  <si>
    <t>_KenmuGrid</t>
  </si>
  <si>
    <t>管理者区分コード</t>
  </si>
  <si>
    <t>週勤務時間</t>
  </si>
  <si>
    <t>要指導又は第１類販売時間</t>
  </si>
  <si>
    <t>着任年月日</t>
  </si>
  <si>
    <t>兼務</t>
  </si>
  <si>
    <t>兼務返納年月日</t>
  </si>
  <si>
    <t>郵便番号</t>
  </si>
  <si>
    <t>県</t>
  </si>
  <si>
    <t>市町村</t>
  </si>
  <si>
    <t>大字</t>
  </si>
  <si>
    <t>番地</t>
  </si>
  <si>
    <t>気付</t>
  </si>
  <si>
    <t>氏名カナ</t>
  </si>
  <si>
    <t>資格取得日</t>
  </si>
  <si>
    <t>許可番号</t>
  </si>
  <si>
    <t>建物名</t>
  </si>
  <si>
    <t>_Kyoka</t>
  </si>
  <si>
    <t>KyoNo</t>
  </si>
  <si>
    <t>Chien</t>
  </si>
  <si>
    <t>SinYmd</t>
  </si>
  <si>
    <t>HenYmd</t>
  </si>
  <si>
    <t>HaiYmd</t>
  </si>
  <si>
    <t>KyuYmd</t>
  </si>
  <si>
    <t>SaiKakYmd</t>
  </si>
  <si>
    <t>SaiYmd</t>
  </si>
  <si>
    <t>_jiyu</t>
  </si>
  <si>
    <t>_EigyoJikanG</t>
  </si>
  <si>
    <t>営業時間月開始</t>
  </si>
  <si>
    <t>営業時間月終了</t>
  </si>
  <si>
    <t>営業時間火開始</t>
  </si>
  <si>
    <t>営業時間火終了</t>
  </si>
  <si>
    <t>営業時間水開始</t>
  </si>
  <si>
    <t>営業時間水終了</t>
  </si>
  <si>
    <t>営業時間木開始</t>
  </si>
  <si>
    <t>営業時間木終了</t>
  </si>
  <si>
    <t>営業時間金開始</t>
  </si>
  <si>
    <t>営業時間金終了</t>
  </si>
  <si>
    <t>営業時間土開始</t>
  </si>
  <si>
    <t>営業時間土終了</t>
  </si>
  <si>
    <t>営業時間日開始</t>
  </si>
  <si>
    <t>営業時間日終了</t>
  </si>
  <si>
    <t>営業時間祝開始</t>
  </si>
  <si>
    <t>営業時間祝終了</t>
  </si>
  <si>
    <t>_Kobetu</t>
  </si>
  <si>
    <t>TaKyugyo</t>
  </si>
  <si>
    <t>TaEigyo</t>
  </si>
  <si>
    <t>tEigyoJikan</t>
  </si>
  <si>
    <t>IryoJikan</t>
  </si>
  <si>
    <t>IsshuJikan</t>
  </si>
  <si>
    <t>tOpenJikan</t>
  </si>
  <si>
    <t>tShidoJikan</t>
  </si>
  <si>
    <t>tNetJikan</t>
  </si>
  <si>
    <t>UchiBashoSu</t>
  </si>
  <si>
    <t>TenMenseki</t>
  </si>
  <si>
    <t>ChoMenseki</t>
  </si>
  <si>
    <t>TIyaku2</t>
  </si>
  <si>
    <t>TIyaku3</t>
  </si>
  <si>
    <t>TIyaku4</t>
  </si>
  <si>
    <t>TIyaku5</t>
  </si>
  <si>
    <t>TIyaku6</t>
  </si>
  <si>
    <t>TIyaku7</t>
  </si>
  <si>
    <t>DokuUm</t>
  </si>
  <si>
    <t>ChkReianIyaku</t>
  </si>
  <si>
    <t>T1Mukin</t>
  </si>
  <si>
    <t>Mukin</t>
  </si>
  <si>
    <t>T1Mukin1</t>
  </si>
  <si>
    <t>MukinKyo</t>
  </si>
  <si>
    <t>MukinKyoJusyo1</t>
  </si>
  <si>
    <t>MukinKyoJusyo2</t>
  </si>
  <si>
    <t>MukinKyoMeisho1</t>
  </si>
  <si>
    <t>MukinKyoMeisho2</t>
  </si>
  <si>
    <t>HanHoho2</t>
  </si>
  <si>
    <t>HanHoho9</t>
    <phoneticPr fontId="3"/>
  </si>
  <si>
    <t>HanHoho3</t>
    <phoneticPr fontId="3"/>
  </si>
  <si>
    <t>HanHoho4</t>
    <phoneticPr fontId="3"/>
  </si>
  <si>
    <t>HanHoho</t>
  </si>
  <si>
    <t>NIyaku1</t>
  </si>
  <si>
    <t>NIyaku2</t>
  </si>
  <si>
    <t>NIyaku3</t>
  </si>
  <si>
    <t>NIyaku4</t>
  </si>
  <si>
    <t>NIyaku5</t>
  </si>
  <si>
    <t>HaiHoho</t>
  </si>
  <si>
    <t>Internet</t>
  </si>
  <si>
    <t>HpTel</t>
  </si>
  <si>
    <t>HpFax</t>
  </si>
  <si>
    <t>HpMail</t>
  </si>
  <si>
    <t>_HPInfoG</t>
  </si>
  <si>
    <t>KansiSetubi_Sonota</t>
  </si>
  <si>
    <t>NetBiko</t>
  </si>
  <si>
    <t>ShohoSu</t>
  </si>
  <si>
    <t>T1AvgSyohosenSu</t>
  </si>
  <si>
    <t>T1SupUmu</t>
  </si>
  <si>
    <t>T1SupGaitoYmd</t>
  </si>
  <si>
    <t>T1SupKaijoYmd</t>
  </si>
  <si>
    <t>グリッドFlg</t>
    <phoneticPr fontId="3"/>
  </si>
  <si>
    <t>Excelセル名１</t>
    <rPh sb="7" eb="8">
      <t>メイ</t>
    </rPh>
    <phoneticPr fontId="3"/>
  </si>
  <si>
    <t>Excelセル名２</t>
    <rPh sb="7" eb="8">
      <t>メイ</t>
    </rPh>
    <phoneticPr fontId="3"/>
  </si>
  <si>
    <t>Excelセル名３</t>
    <rPh sb="7" eb="8">
      <t>メイ</t>
    </rPh>
    <phoneticPr fontId="3"/>
  </si>
  <si>
    <t>Excelセル名４</t>
    <rPh sb="7" eb="8">
      <t>メイ</t>
    </rPh>
    <phoneticPr fontId="3"/>
  </si>
  <si>
    <t>Excelセル名５</t>
    <rPh sb="7" eb="8">
      <t>メイ</t>
    </rPh>
    <phoneticPr fontId="3"/>
  </si>
  <si>
    <t>Excelセル名６</t>
    <rPh sb="7" eb="8">
      <t>メイ</t>
    </rPh>
    <phoneticPr fontId="3"/>
  </si>
  <si>
    <t>Excelセル名７</t>
    <rPh sb="7" eb="8">
      <t>メイ</t>
    </rPh>
    <phoneticPr fontId="3"/>
  </si>
  <si>
    <t>Excelセル名８</t>
    <rPh sb="7" eb="8">
      <t>メイ</t>
    </rPh>
    <phoneticPr fontId="3"/>
  </si>
  <si>
    <t>Excelセル名９</t>
    <rPh sb="7" eb="8">
      <t>メイ</t>
    </rPh>
    <phoneticPr fontId="3"/>
  </si>
  <si>
    <t>Excelセル名１０</t>
    <rPh sb="7" eb="8">
      <t>メイ</t>
    </rPh>
    <phoneticPr fontId="3"/>
  </si>
  <si>
    <t>チェックボックス</t>
    <phoneticPr fontId="3"/>
  </si>
  <si>
    <t>日付</t>
    <rPh sb="0" eb="2">
      <t>ヒヅケ</t>
    </rPh>
    <phoneticPr fontId="3"/>
  </si>
  <si>
    <t>コード</t>
  </si>
  <si>
    <t>コード</t>
    <phoneticPr fontId="3"/>
  </si>
  <si>
    <t>セッション名</t>
    <rPh sb="5" eb="6">
      <t>メイ</t>
    </rPh>
    <phoneticPr fontId="3"/>
  </si>
  <si>
    <t>YAG010_01F</t>
  </si>
  <si>
    <t>_Tokki1</t>
    <phoneticPr fontId="3"/>
  </si>
  <si>
    <t>浮動小数</t>
    <rPh sb="0" eb="4">
      <t>フドウショウスウ</t>
    </rPh>
    <phoneticPr fontId="3"/>
  </si>
  <si>
    <t>所在地１</t>
  </si>
  <si>
    <t>所在地２</t>
  </si>
  <si>
    <t>所在地３</t>
  </si>
  <si>
    <t>所在地４</t>
  </si>
  <si>
    <t>030109</t>
  </si>
  <si>
    <t>030110</t>
  </si>
  <si>
    <t>030111</t>
  </si>
  <si>
    <t>030101</t>
  </si>
  <si>
    <t>030102</t>
  </si>
  <si>
    <t>030103</t>
  </si>
  <si>
    <t>030104</t>
  </si>
  <si>
    <t>030105</t>
  </si>
  <si>
    <t>030106</t>
  </si>
  <si>
    <t>030107</t>
  </si>
  <si>
    <t>030108</t>
  </si>
  <si>
    <t>030112</t>
  </si>
  <si>
    <t>030113</t>
  </si>
  <si>
    <t>030114</t>
  </si>
  <si>
    <t>030115</t>
  </si>
  <si>
    <t>030116</t>
  </si>
  <si>
    <t>030117</t>
  </si>
  <si>
    <t>030121</t>
  </si>
  <si>
    <t>030122</t>
  </si>
  <si>
    <t>030123</t>
  </si>
  <si>
    <t>030124</t>
  </si>
  <si>
    <t>030125</t>
  </si>
  <si>
    <t>030199</t>
  </si>
  <si>
    <t>050101</t>
  </si>
  <si>
    <t>HenNaiyo</t>
    <phoneticPr fontId="3"/>
  </si>
  <si>
    <t>01</t>
    <phoneticPr fontId="3"/>
  </si>
  <si>
    <t>02</t>
    <phoneticPr fontId="3"/>
  </si>
  <si>
    <t>03</t>
    <phoneticPr fontId="3"/>
  </si>
  <si>
    <t>04</t>
    <phoneticPr fontId="3"/>
  </si>
  <si>
    <t>05</t>
    <phoneticPr fontId="3"/>
  </si>
  <si>
    <t>06</t>
    <phoneticPr fontId="3"/>
  </si>
  <si>
    <t>50</t>
    <phoneticPr fontId="3"/>
  </si>
  <si>
    <t>51</t>
    <phoneticPr fontId="3"/>
  </si>
  <si>
    <t>Kinkyu</t>
    <phoneticPr fontId="3"/>
  </si>
  <si>
    <t>TIyaku1</t>
    <phoneticPr fontId="3"/>
  </si>
  <si>
    <t>IryoBashoSu</t>
    <phoneticPr fontId="3"/>
  </si>
  <si>
    <t>Kaisetu</t>
    <phoneticPr fontId="3"/>
  </si>
  <si>
    <t>HanHoho1</t>
    <phoneticPr fontId="3"/>
  </si>
  <si>
    <t>Yubin</t>
    <phoneticPr fontId="3"/>
  </si>
  <si>
    <t>KansiSetubi</t>
    <phoneticPr fontId="3"/>
  </si>
  <si>
    <t>EigyouNissu</t>
    <phoneticPr fontId="3"/>
  </si>
  <si>
    <t>T1HeisaSetubiUmu</t>
    <phoneticPr fontId="3"/>
  </si>
  <si>
    <t>YakuzaiFuzaiUmu</t>
    <phoneticPr fontId="3"/>
  </si>
  <si>
    <t>設定No大</t>
    <rPh sb="0" eb="2">
      <t>セッテイ</t>
    </rPh>
    <rPh sb="4" eb="5">
      <t>ダイ</t>
    </rPh>
    <phoneticPr fontId="3"/>
  </si>
  <si>
    <t>設定No中</t>
    <rPh sb="0" eb="2">
      <t>セッテイ</t>
    </rPh>
    <rPh sb="4" eb="5">
      <t>チュウ</t>
    </rPh>
    <phoneticPr fontId="3"/>
  </si>
  <si>
    <t>設定No小</t>
    <rPh sb="4" eb="5">
      <t>ショウ</t>
    </rPh>
    <phoneticPr fontId="3"/>
  </si>
  <si>
    <t>NM_従事者１１＿従事者区分</t>
  </si>
  <si>
    <t>NM_従事者１１＿資格</t>
  </si>
  <si>
    <t>NM_従事者１１＿就任年月日＿元号</t>
  </si>
  <si>
    <t>NM_従事者１１＿就任年月日＿年</t>
  </si>
  <si>
    <t>NM_従事者１１＿就任年月日＿月</t>
  </si>
  <si>
    <t>NM_従事者１１＿就任年月日＿日</t>
  </si>
  <si>
    <t>NM_従事者１１＿退任年月日＿元号</t>
  </si>
  <si>
    <t>NM_従事者１１＿退任年月日＿年</t>
  </si>
  <si>
    <t>NM_従事者１１＿退任年月日＿月</t>
  </si>
  <si>
    <t>NM_従事者１１＿退任年月日＿日</t>
  </si>
  <si>
    <t>NM_従事者１１＿氏名</t>
  </si>
  <si>
    <t>NM_従事者１１＿氏名カナ</t>
  </si>
  <si>
    <t>NM_従事者１１＿住所＿郵便番号＿右</t>
  </si>
  <si>
    <t>NM_従事者１１＿住所＿郵便番号＿左</t>
  </si>
  <si>
    <t>NM_従事者１１＿住所＿都道府県</t>
  </si>
  <si>
    <t>NM_従事者１１＿住所＿市区町村</t>
  </si>
  <si>
    <t>NM_従事者１１＿住所＿字</t>
  </si>
  <si>
    <t>NM_従事者１１＿住所＿番地</t>
  </si>
  <si>
    <t>NM_従事者１１＿住所＿建物名</t>
  </si>
  <si>
    <t>NM_従事者１１＿生年月日＿元号</t>
  </si>
  <si>
    <t>NM_従事者１１＿生年月日＿年</t>
  </si>
  <si>
    <t>NM_従事者１１＿生年月日＿月</t>
  </si>
  <si>
    <t>NM_従事者１１＿生年月日＿日</t>
  </si>
  <si>
    <t>NM_従事者１１＿登録番号１</t>
  </si>
  <si>
    <t>NM_従事者１１＿登録番号２</t>
  </si>
  <si>
    <t>NM_従事者１１＿登録番号３</t>
  </si>
  <si>
    <t>NM_従事者１１＿登録年月日＿元号</t>
  </si>
  <si>
    <t>NM_従事者１１＿登録年月日＿年</t>
  </si>
  <si>
    <t>NM_従事者１１＿登録年月日＿月</t>
  </si>
  <si>
    <t>NM_従事者１１＿登録年月日＿日</t>
  </si>
  <si>
    <t>NM_従事者１１＿登録販売者登録都道府県</t>
  </si>
  <si>
    <t>NM_従事者１１＿従事者備考</t>
  </si>
  <si>
    <t>NM_従事者１１＿兼務</t>
  </si>
  <si>
    <t>NM_従事者１１＿兼務許可番号</t>
  </si>
  <si>
    <t>NM_従事者１１＿兼務許可年月日＿元号</t>
  </si>
  <si>
    <t>NM_従事者１１＿兼務許可年月日＿年</t>
  </si>
  <si>
    <t>NM_従事者１１＿兼務許可年月日＿月</t>
  </si>
  <si>
    <t>NM_従事者１１＿兼務廃止年月日＿元号</t>
  </si>
  <si>
    <t>NM_従事者１１＿兼務廃止年月日＿年</t>
  </si>
  <si>
    <t>NM_従事者１１＿兼務廃止年月日＿月</t>
  </si>
  <si>
    <t>NM_従事者１１＿兼務廃止年月日＿日</t>
  </si>
  <si>
    <t>NM_従事者１１＿兼務備考</t>
  </si>
  <si>
    <t>NM_従事者１１＿兼務管理店舗＿許可番号</t>
  </si>
  <si>
    <t>NM_従事者１１＿兼務管理店舗＿店舗名称</t>
  </si>
  <si>
    <t>NM_従事者１１＿兼務管理店舗＿店舗住所＿郵便番号＿左</t>
  </si>
  <si>
    <t>NM_従事者１１＿兼務管理店舗＿店舗住所＿郵便番号＿右</t>
  </si>
  <si>
    <t>NM_従事者１１＿兼務管理店舗＿店舗住所＿都道府県</t>
  </si>
  <si>
    <t>NM_従事者１１＿兼務管理店舗＿店舗住所＿市区町村</t>
  </si>
  <si>
    <t>NM_従事者１１＿兼務管理店舗＿店舗住所＿字</t>
  </si>
  <si>
    <t>NM_従事者１１＿兼務管理店舗＿店舗住所＿番地</t>
  </si>
  <si>
    <t>NM_従事者１１＿兼務管理店舗＿店舗住所＿建物名</t>
  </si>
  <si>
    <t>NM_従事者１１＿医薬品＿小数１</t>
  </si>
  <si>
    <t>NM_従事者１１＿医薬品＿整数１</t>
  </si>
  <si>
    <t>NM_従事者１１＿医薬品＿整数２</t>
  </si>
  <si>
    <t>NM_従事者１１＿兼務許可年月日＿日</t>
  </si>
  <si>
    <t>NM_従事者１１＿週勤務時間＿小数１</t>
  </si>
  <si>
    <t>NM_従事者１１＿週勤務時間＿整数１</t>
  </si>
  <si>
    <t>NM_従事者１１＿週勤務時間＿整数２</t>
  </si>
  <si>
    <t>NM_従事者１１＿要指導又は第１類＿小数１</t>
  </si>
  <si>
    <t>NM_従事者１１＿要指導又は第１類＿整数１</t>
  </si>
  <si>
    <t>NM_従事者１１＿要指導又は第１類＿整数２</t>
  </si>
  <si>
    <t>NM_従事者１２＿医薬品＿小数１</t>
  </si>
  <si>
    <t>NM_従事者１２＿医薬品＿整数１</t>
  </si>
  <si>
    <t>NM_従事者１２＿医薬品＿整数２</t>
  </si>
  <si>
    <t>NM_従事者１２＿兼務</t>
  </si>
  <si>
    <t>NM_従事者１２＿兼務管理店舗＿許可番号</t>
  </si>
  <si>
    <t>NM_従事者１２＿兼務管理店舗＿店舗住所＿建物名</t>
  </si>
  <si>
    <t>NM_従事者１２＿兼務管理店舗＿店舗住所＿市区町村</t>
  </si>
  <si>
    <t>NM_従事者１２＿兼務管理店舗＿店舗住所＿字</t>
  </si>
  <si>
    <t>NM_従事者１２＿兼務管理店舗＿店舗住所＿都道府県</t>
  </si>
  <si>
    <t>NM_従事者１２＿兼務管理店舗＿店舗住所＿番地</t>
  </si>
  <si>
    <t>NM_従事者１２＿兼務管理店舗＿店舗住所＿郵便番号＿右</t>
  </si>
  <si>
    <t>NM_従事者１２＿兼務管理店舗＿店舗住所＿郵便番号＿左</t>
  </si>
  <si>
    <t>NM_従事者１２＿兼務管理店舗＿店舗名称</t>
  </si>
  <si>
    <t>NM_従事者１２＿兼務許可年月日＿月</t>
  </si>
  <si>
    <t>NM_従事者１２＿兼務許可年月日＿元号</t>
  </si>
  <si>
    <t>NM_従事者１２＿兼務許可年月日＿日</t>
  </si>
  <si>
    <t>NM_従事者１２＿兼務許可年月日＿年</t>
  </si>
  <si>
    <t>NM_従事者１２＿兼務許可番号</t>
  </si>
  <si>
    <t>NM_従事者１２＿兼務廃止年月日＿月</t>
  </si>
  <si>
    <t>NM_従事者１２＿兼務廃止年月日＿元号</t>
  </si>
  <si>
    <t>NM_従事者１２＿兼務廃止年月日＿日</t>
  </si>
  <si>
    <t>NM_従事者１２＿兼務廃止年月日＿年</t>
  </si>
  <si>
    <t>NM_従事者１２＿兼務備考</t>
  </si>
  <si>
    <t>NM_従事者１２＿氏名</t>
  </si>
  <si>
    <t>NM_従事者１２＿氏名カナ</t>
  </si>
  <si>
    <t>NM_従事者１２＿資格</t>
  </si>
  <si>
    <t>NM_従事者１２＿就任年月日＿月</t>
  </si>
  <si>
    <t>NM_従事者１２＿就任年月日＿元号</t>
  </si>
  <si>
    <t>NM_従事者１２＿就任年月日＿日</t>
  </si>
  <si>
    <t>NM_従事者１２＿就任年月日＿年</t>
  </si>
  <si>
    <t>NM_従事者１２＿週勤務時間＿小数１</t>
  </si>
  <si>
    <t>NM_従事者１２＿週勤務時間＿整数１</t>
  </si>
  <si>
    <t>NM_従事者１２＿週勤務時間＿整数２</t>
  </si>
  <si>
    <t>NM_従事者１２＿住所＿建物名</t>
  </si>
  <si>
    <t>NM_従事者１２＿住所＿市区町村</t>
  </si>
  <si>
    <t>NM_従事者１２＿住所＿字</t>
  </si>
  <si>
    <t>NM_従事者１２＿住所＿都道府県</t>
  </si>
  <si>
    <t>NM_従事者１２＿住所＿番地</t>
  </si>
  <si>
    <t>NM_従事者１２＿住所＿郵便番号＿右</t>
  </si>
  <si>
    <t>NM_従事者１２＿住所＿郵便番号＿左</t>
  </si>
  <si>
    <t>NM_従事者１２＿従事者区分</t>
  </si>
  <si>
    <t>NM_従事者１２＿従事者備考</t>
  </si>
  <si>
    <t>NM_従事者１２＿生年月日＿月</t>
  </si>
  <si>
    <t>NM_従事者１２＿生年月日＿元号</t>
  </si>
  <si>
    <t>NM_従事者１２＿生年月日＿日</t>
  </si>
  <si>
    <t>NM_従事者１２＿生年月日＿年</t>
  </si>
  <si>
    <t>NM_従事者１２＿退任年月日＿月</t>
  </si>
  <si>
    <t>NM_従事者１２＿退任年月日＿元号</t>
  </si>
  <si>
    <t>NM_従事者１２＿退任年月日＿日</t>
  </si>
  <si>
    <t>NM_従事者１２＿退任年月日＿年</t>
  </si>
  <si>
    <t>NM_従事者１２＿登録年月日＿月</t>
  </si>
  <si>
    <t>NM_従事者１２＿登録年月日＿元号</t>
  </si>
  <si>
    <t>NM_従事者１２＿登録年月日＿日</t>
  </si>
  <si>
    <t>NM_従事者１２＿登録年月日＿年</t>
  </si>
  <si>
    <t>NM_従事者１２＿登録販売者登録都道府県</t>
  </si>
  <si>
    <t>NM_従事者１２＿登録番号１</t>
  </si>
  <si>
    <t>NM_従事者１２＿登録番号２</t>
  </si>
  <si>
    <t>NM_従事者１２＿登録番号３</t>
  </si>
  <si>
    <t>NM_従事者１２＿要指導又は第１類＿小数１</t>
  </si>
  <si>
    <t>NM_従事者１２＿要指導又は第１類＿整数１</t>
  </si>
  <si>
    <t>NM_従事者１２＿要指導又は第１類＿整数２</t>
  </si>
  <si>
    <t>NM_従事者１３＿医薬品＿小数１</t>
  </si>
  <si>
    <t>NM_従事者１３＿医薬品＿整数１</t>
  </si>
  <si>
    <t>NM_従事者１３＿医薬品＿整数２</t>
  </si>
  <si>
    <t>NM_従事者１３＿兼務</t>
  </si>
  <si>
    <t>NM_従事者１３＿兼務管理店舗＿許可番号</t>
  </si>
  <si>
    <t>NM_従事者１３＿兼務管理店舗＿店舗住所＿建物名</t>
  </si>
  <si>
    <t>NM_従事者１３＿兼務管理店舗＿店舗住所＿市区町村</t>
  </si>
  <si>
    <t>NM_従事者１３＿兼務管理店舗＿店舗住所＿字</t>
  </si>
  <si>
    <t>NM_従事者１３＿兼務管理店舗＿店舗住所＿都道府県</t>
  </si>
  <si>
    <t>NM_従事者１３＿兼務管理店舗＿店舗住所＿番地</t>
  </si>
  <si>
    <t>NM_従事者１３＿兼務管理店舗＿店舗住所＿郵便番号＿右</t>
  </si>
  <si>
    <t>NM_従事者１３＿兼務管理店舗＿店舗住所＿郵便番号＿左</t>
  </si>
  <si>
    <t>NM_従事者１３＿兼務管理店舗＿店舗名称</t>
  </si>
  <si>
    <t>NM_従事者１３＿兼務許可年月日＿月</t>
  </si>
  <si>
    <t>NM_従事者１３＿兼務許可年月日＿元号</t>
  </si>
  <si>
    <t>NM_従事者１３＿兼務許可年月日＿日</t>
  </si>
  <si>
    <t>NM_従事者１３＿兼務許可年月日＿年</t>
  </si>
  <si>
    <t>NM_従事者１３＿兼務許可番号</t>
  </si>
  <si>
    <t>NM_従事者１３＿兼務廃止年月日＿月</t>
  </si>
  <si>
    <t>NM_従事者１３＿兼務廃止年月日＿元号</t>
  </si>
  <si>
    <t>NM_従事者１３＿兼務廃止年月日＿日</t>
  </si>
  <si>
    <t>NM_従事者１３＿兼務廃止年月日＿年</t>
  </si>
  <si>
    <t>NM_従事者１３＿兼務備考</t>
  </si>
  <si>
    <t>NM_従事者１３＿氏名</t>
  </si>
  <si>
    <t>NM_従事者１３＿氏名カナ</t>
  </si>
  <si>
    <t>NM_従事者１３＿資格</t>
  </si>
  <si>
    <t>NM_従事者１３＿就任年月日＿月</t>
  </si>
  <si>
    <t>NM_従事者１３＿就任年月日＿元号</t>
  </si>
  <si>
    <t>NM_従事者１３＿就任年月日＿日</t>
  </si>
  <si>
    <t>NM_従事者１３＿就任年月日＿年</t>
  </si>
  <si>
    <t>NM_従事者１３＿週勤務時間＿小数１</t>
  </si>
  <si>
    <t>NM_従事者１３＿週勤務時間＿整数１</t>
  </si>
  <si>
    <t>NM_従事者１３＿週勤務時間＿整数２</t>
  </si>
  <si>
    <t>NM_従事者１３＿住所＿建物名</t>
  </si>
  <si>
    <t>NM_従事者１３＿住所＿市区町村</t>
  </si>
  <si>
    <t>NM_従事者１３＿住所＿字</t>
  </si>
  <si>
    <t>NM_従事者１３＿住所＿都道府県</t>
  </si>
  <si>
    <t>NM_従事者１３＿住所＿番地</t>
  </si>
  <si>
    <t>NM_従事者１３＿住所＿郵便番号＿右</t>
  </si>
  <si>
    <t>NM_従事者１３＿住所＿郵便番号＿左</t>
  </si>
  <si>
    <t>NM_従事者１３＿従事者区分</t>
  </si>
  <si>
    <t>NM_従事者１３＿従事者備考</t>
  </si>
  <si>
    <t>NM_従事者１３＿生年月日＿月</t>
  </si>
  <si>
    <t>NM_従事者１３＿生年月日＿元号</t>
  </si>
  <si>
    <t>NM_従事者１３＿生年月日＿日</t>
  </si>
  <si>
    <t>NM_従事者１３＿生年月日＿年</t>
  </si>
  <si>
    <t>NM_従事者１３＿退任年月日＿月</t>
  </si>
  <si>
    <t>NM_従事者１３＿退任年月日＿元号</t>
  </si>
  <si>
    <t>NM_従事者１３＿退任年月日＿日</t>
  </si>
  <si>
    <t>NM_従事者１３＿退任年月日＿年</t>
  </si>
  <si>
    <t>NM_従事者１３＿登録年月日＿月</t>
  </si>
  <si>
    <t>NM_従事者１３＿登録年月日＿元号</t>
  </si>
  <si>
    <t>NM_従事者１３＿登録年月日＿日</t>
  </si>
  <si>
    <t>NM_従事者１３＿登録年月日＿年</t>
  </si>
  <si>
    <t>NM_従事者１３＿登録販売者登録都道府県</t>
  </si>
  <si>
    <t>NM_従事者１３＿登録番号１</t>
  </si>
  <si>
    <t>NM_従事者１３＿登録番号２</t>
  </si>
  <si>
    <t>NM_従事者１３＿登録番号３</t>
  </si>
  <si>
    <t>NM_従事者１３＿要指導又は第１類＿小数１</t>
  </si>
  <si>
    <t>NM_従事者１３＿要指導又は第１類＿整数１</t>
  </si>
  <si>
    <t>NM_従事者１３＿要指導又は第１類＿整数２</t>
  </si>
  <si>
    <t>NM_従事者１４＿医薬品＿小数１</t>
  </si>
  <si>
    <t>NM_従事者１４＿医薬品＿整数１</t>
  </si>
  <si>
    <t>NM_従事者１４＿医薬品＿整数２</t>
  </si>
  <si>
    <t>NM_従事者１４＿兼務</t>
  </si>
  <si>
    <t>NM_従事者１４＿兼務管理店舗＿許可番号</t>
  </si>
  <si>
    <t>NM_従事者１４＿兼務管理店舗＿店舗住所＿建物名</t>
  </si>
  <si>
    <t>NM_従事者１４＿兼務管理店舗＿店舗住所＿市区町村</t>
  </si>
  <si>
    <t>NM_従事者１４＿兼務管理店舗＿店舗住所＿字</t>
  </si>
  <si>
    <t>NM_従事者１４＿兼務管理店舗＿店舗住所＿都道府県</t>
  </si>
  <si>
    <t>NM_従事者１４＿兼務管理店舗＿店舗住所＿番地</t>
  </si>
  <si>
    <t>NM_従事者１４＿兼務管理店舗＿店舗住所＿郵便番号＿右</t>
  </si>
  <si>
    <t>NM_従事者１４＿兼務管理店舗＿店舗住所＿郵便番号＿左</t>
  </si>
  <si>
    <t>NM_従事者１４＿兼務管理店舗＿店舗名称</t>
  </si>
  <si>
    <t>NM_従事者１４＿兼務許可年月日＿月</t>
  </si>
  <si>
    <t>NM_従事者１４＿兼務許可年月日＿元号</t>
  </si>
  <si>
    <t>NM_従事者１４＿兼務許可年月日＿日</t>
  </si>
  <si>
    <t>NM_従事者１４＿兼務許可年月日＿年</t>
  </si>
  <si>
    <t>NM_従事者１４＿兼務許可番号</t>
  </si>
  <si>
    <t>NM_従事者１４＿兼務廃止年月日＿月</t>
  </si>
  <si>
    <t>NM_従事者１４＿兼務廃止年月日＿元号</t>
  </si>
  <si>
    <t>NM_従事者１４＿兼務廃止年月日＿日</t>
  </si>
  <si>
    <t>NM_従事者１４＿兼務廃止年月日＿年</t>
  </si>
  <si>
    <t>NM_従事者１４＿兼務備考</t>
  </si>
  <si>
    <t>NM_従事者１４＿氏名</t>
  </si>
  <si>
    <t>NM_従事者１４＿氏名カナ</t>
  </si>
  <si>
    <t>NM_従事者１４＿資格</t>
  </si>
  <si>
    <t>NM_従事者１４＿就任年月日＿月</t>
  </si>
  <si>
    <t>NM_従事者１４＿就任年月日＿元号</t>
  </si>
  <si>
    <t>NM_従事者１４＿就任年月日＿日</t>
  </si>
  <si>
    <t>NM_従事者１４＿就任年月日＿年</t>
  </si>
  <si>
    <t>NM_従事者１４＿週勤務時間＿小数１</t>
  </si>
  <si>
    <t>NM_従事者１４＿週勤務時間＿整数１</t>
  </si>
  <si>
    <t>NM_従事者１４＿週勤務時間＿整数２</t>
  </si>
  <si>
    <t>NM_従事者１４＿住所＿建物名</t>
  </si>
  <si>
    <t>NM_従事者１４＿住所＿市区町村</t>
  </si>
  <si>
    <t>NM_従事者１４＿住所＿字</t>
  </si>
  <si>
    <t>NM_従事者１４＿住所＿都道府県</t>
  </si>
  <si>
    <t>NM_従事者１４＿住所＿番地</t>
  </si>
  <si>
    <t>NM_従事者１４＿住所＿郵便番号＿右</t>
  </si>
  <si>
    <t>NM_従事者１４＿住所＿郵便番号＿左</t>
  </si>
  <si>
    <t>NM_従事者１４＿従事者区分</t>
  </si>
  <si>
    <t>NM_従事者１４＿従事者備考</t>
  </si>
  <si>
    <t>NM_従事者１４＿生年月日＿月</t>
  </si>
  <si>
    <t>NM_従事者１４＿生年月日＿元号</t>
  </si>
  <si>
    <t>NM_従事者１４＿生年月日＿日</t>
  </si>
  <si>
    <t>NM_従事者１４＿生年月日＿年</t>
  </si>
  <si>
    <t>NM_従事者１４＿退任年月日＿月</t>
  </si>
  <si>
    <t>NM_従事者１４＿退任年月日＿元号</t>
  </si>
  <si>
    <t>NM_従事者１４＿退任年月日＿日</t>
  </si>
  <si>
    <t>NM_従事者１４＿退任年月日＿年</t>
  </si>
  <si>
    <t>NM_従事者１４＿登録年月日＿月</t>
  </si>
  <si>
    <t>NM_従事者１４＿登録年月日＿元号</t>
  </si>
  <si>
    <t>NM_従事者１４＿登録年月日＿日</t>
  </si>
  <si>
    <t>NM_従事者１４＿登録年月日＿年</t>
  </si>
  <si>
    <t>NM_従事者１４＿登録販売者登録都道府県</t>
  </si>
  <si>
    <t>NM_従事者１４＿登録番号１</t>
  </si>
  <si>
    <t>NM_従事者１４＿登録番号２</t>
  </si>
  <si>
    <t>NM_従事者１４＿登録番号３</t>
  </si>
  <si>
    <t>NM_従事者１４＿要指導又は第１類＿小数１</t>
  </si>
  <si>
    <t>NM_従事者１４＿要指導又は第１類＿整数１</t>
  </si>
  <si>
    <t>NM_従事者１４＿要指導又は第１類＿整数２</t>
  </si>
  <si>
    <t>NM_従事者１５＿医薬品＿小数１</t>
  </si>
  <si>
    <t>NM_従事者１５＿医薬品＿整数１</t>
  </si>
  <si>
    <t>NM_従事者１５＿医薬品＿整数２</t>
  </si>
  <si>
    <t>NM_従事者１５＿兼務</t>
  </si>
  <si>
    <t>NM_従事者１５＿兼務管理店舗＿許可番号</t>
  </si>
  <si>
    <t>NM_従事者１５＿兼務管理店舗＿店舗住所＿建物名</t>
  </si>
  <si>
    <t>NM_従事者１５＿兼務管理店舗＿店舗住所＿市区町村</t>
  </si>
  <si>
    <t>NM_従事者１５＿兼務管理店舗＿店舗住所＿字</t>
  </si>
  <si>
    <t>NM_従事者１５＿兼務管理店舗＿店舗住所＿都道府県</t>
  </si>
  <si>
    <t>NM_従事者１５＿兼務管理店舗＿店舗住所＿番地</t>
  </si>
  <si>
    <t>NM_従事者１５＿兼務管理店舗＿店舗住所＿郵便番号＿右</t>
  </si>
  <si>
    <t>NM_従事者１５＿兼務管理店舗＿店舗住所＿郵便番号＿左</t>
  </si>
  <si>
    <t>NM_従事者１５＿兼務管理店舗＿店舗名称</t>
  </si>
  <si>
    <t>NM_従事者１５＿兼務許可年月日＿月</t>
  </si>
  <si>
    <t>NM_従事者１５＿兼務許可年月日＿元号</t>
  </si>
  <si>
    <t>NM_従事者１５＿兼務許可年月日＿日</t>
  </si>
  <si>
    <t>NM_従事者１５＿兼務許可年月日＿年</t>
  </si>
  <si>
    <t>NM_従事者１５＿兼務許可番号</t>
  </si>
  <si>
    <t>NM_従事者１５＿兼務廃止年月日＿月</t>
  </si>
  <si>
    <t>NM_従事者１５＿兼務廃止年月日＿元号</t>
  </si>
  <si>
    <t>NM_従事者１５＿兼務廃止年月日＿日</t>
  </si>
  <si>
    <t>NM_従事者１５＿兼務廃止年月日＿年</t>
  </si>
  <si>
    <t>NM_従事者１５＿兼務備考</t>
  </si>
  <si>
    <t>NM_従事者１５＿氏名</t>
  </si>
  <si>
    <t>NM_従事者１５＿氏名カナ</t>
  </si>
  <si>
    <t>NM_従事者１５＿資格</t>
  </si>
  <si>
    <t>NM_従事者１５＿就任年月日＿月</t>
  </si>
  <si>
    <t>NM_従事者１５＿就任年月日＿元号</t>
  </si>
  <si>
    <t>NM_従事者１５＿就任年月日＿日</t>
  </si>
  <si>
    <t>NM_従事者１５＿就任年月日＿年</t>
  </si>
  <si>
    <t>NM_従事者１５＿週勤務時間＿小数１</t>
  </si>
  <si>
    <t>NM_従事者１５＿週勤務時間＿整数１</t>
  </si>
  <si>
    <t>NM_従事者１５＿週勤務時間＿整数２</t>
  </si>
  <si>
    <t>NM_従事者１５＿住所＿建物名</t>
  </si>
  <si>
    <t>NM_従事者１５＿住所＿市区町村</t>
  </si>
  <si>
    <t>NM_従事者１５＿住所＿字</t>
  </si>
  <si>
    <t>NM_従事者１５＿住所＿都道府県</t>
  </si>
  <si>
    <t>NM_従事者１５＿住所＿番地</t>
  </si>
  <si>
    <t>NM_従事者１５＿住所＿郵便番号＿右</t>
  </si>
  <si>
    <t>NM_従事者１５＿住所＿郵便番号＿左</t>
  </si>
  <si>
    <t>NM_従事者１５＿従事者区分</t>
  </si>
  <si>
    <t>NM_従事者１５＿従事者備考</t>
  </si>
  <si>
    <t>NM_従事者１５＿生年月日＿月</t>
  </si>
  <si>
    <t>NM_従事者１５＿生年月日＿元号</t>
  </si>
  <si>
    <t>NM_従事者１５＿生年月日＿日</t>
  </si>
  <si>
    <t>NM_従事者１５＿生年月日＿年</t>
  </si>
  <si>
    <t>NM_従事者１５＿退任年月日＿月</t>
  </si>
  <si>
    <t>NM_従事者１５＿退任年月日＿元号</t>
  </si>
  <si>
    <t>NM_従事者１５＿退任年月日＿日</t>
  </si>
  <si>
    <t>NM_従事者１５＿退任年月日＿年</t>
  </si>
  <si>
    <t>NM_従事者１５＿登録年月日＿月</t>
  </si>
  <si>
    <t>NM_従事者１５＿登録年月日＿元号</t>
  </si>
  <si>
    <t>NM_従事者１５＿登録年月日＿日</t>
  </si>
  <si>
    <t>NM_従事者１５＿登録年月日＿年</t>
  </si>
  <si>
    <t>NM_従事者１５＿登録販売者登録都道府県</t>
  </si>
  <si>
    <t>NM_従事者１５＿登録番号１</t>
  </si>
  <si>
    <t>NM_従事者１５＿登録番号２</t>
  </si>
  <si>
    <t>NM_従事者１５＿登録番号３</t>
  </si>
  <si>
    <t>NM_従事者１５＿要指導又は第１類＿小数１</t>
  </si>
  <si>
    <t>NM_従事者１５＿要指導又は第１類＿整数１</t>
  </si>
  <si>
    <t>NM_従事者１５＿要指導又は第１類＿整数２</t>
  </si>
  <si>
    <t>NM_従事者１６＿医薬品＿小数１</t>
  </si>
  <si>
    <t>NM_従事者１６＿医薬品＿整数１</t>
  </si>
  <si>
    <t>NM_従事者１６＿医薬品＿整数２</t>
  </si>
  <si>
    <t>NM_従事者１６＿兼務</t>
  </si>
  <si>
    <t>NM_従事者１６＿兼務管理店舗＿許可番号</t>
  </si>
  <si>
    <t>NM_従事者１６＿兼務管理店舗＿店舗住所＿建物名</t>
  </si>
  <si>
    <t>NM_従事者１６＿兼務管理店舗＿店舗住所＿市区町村</t>
  </si>
  <si>
    <t>NM_従事者１６＿兼務管理店舗＿店舗住所＿字</t>
  </si>
  <si>
    <t>NM_従事者１６＿兼務管理店舗＿店舗住所＿都道府県</t>
  </si>
  <si>
    <t>NM_従事者１６＿兼務管理店舗＿店舗住所＿番地</t>
  </si>
  <si>
    <t>NM_従事者１６＿兼務管理店舗＿店舗住所＿郵便番号＿右</t>
  </si>
  <si>
    <t>NM_従事者１６＿兼務管理店舗＿店舗住所＿郵便番号＿左</t>
  </si>
  <si>
    <t>NM_従事者１６＿兼務管理店舗＿店舗名称</t>
  </si>
  <si>
    <t>NM_従事者１６＿兼務許可年月日＿月</t>
  </si>
  <si>
    <t>NM_従事者１６＿兼務許可年月日＿元号</t>
  </si>
  <si>
    <t>NM_従事者１６＿兼務許可年月日＿日</t>
  </si>
  <si>
    <t>NM_従事者１６＿兼務許可年月日＿年</t>
  </si>
  <si>
    <t>NM_従事者１６＿兼務許可番号</t>
  </si>
  <si>
    <t>NM_従事者１６＿兼務廃止年月日＿月</t>
  </si>
  <si>
    <t>NM_従事者１６＿兼務廃止年月日＿元号</t>
  </si>
  <si>
    <t>NM_従事者１６＿兼務廃止年月日＿日</t>
  </si>
  <si>
    <t>NM_従事者１６＿兼務廃止年月日＿年</t>
  </si>
  <si>
    <t>NM_従事者１６＿兼務備考</t>
  </si>
  <si>
    <t>NM_従事者１６＿氏名</t>
  </si>
  <si>
    <t>NM_従事者１６＿氏名カナ</t>
  </si>
  <si>
    <t>NM_従事者１６＿資格</t>
  </si>
  <si>
    <t>NM_従事者１６＿就任年月日＿月</t>
  </si>
  <si>
    <t>NM_従事者１６＿就任年月日＿元号</t>
  </si>
  <si>
    <t>NM_従事者１６＿就任年月日＿日</t>
  </si>
  <si>
    <t>NM_従事者１６＿就任年月日＿年</t>
  </si>
  <si>
    <t>NM_従事者１６＿週勤務時間＿小数１</t>
  </si>
  <si>
    <t>NM_従事者１６＿週勤務時間＿整数１</t>
  </si>
  <si>
    <t>NM_従事者１６＿週勤務時間＿整数２</t>
  </si>
  <si>
    <t>NM_従事者１６＿住所＿建物名</t>
  </si>
  <si>
    <t>NM_従事者１６＿住所＿市区町村</t>
  </si>
  <si>
    <t>NM_従事者１６＿住所＿字</t>
  </si>
  <si>
    <t>NM_従事者１６＿住所＿都道府県</t>
  </si>
  <si>
    <t>NM_従事者１６＿住所＿番地</t>
  </si>
  <si>
    <t>NM_従事者１６＿住所＿郵便番号＿右</t>
  </si>
  <si>
    <t>NM_従事者１６＿住所＿郵便番号＿左</t>
  </si>
  <si>
    <t>NM_従事者１６＿従事者区分</t>
  </si>
  <si>
    <t>NM_従事者１６＿従事者備考</t>
  </si>
  <si>
    <t>NM_従事者１６＿生年月日＿月</t>
  </si>
  <si>
    <t>NM_従事者１６＿生年月日＿元号</t>
  </si>
  <si>
    <t>NM_従事者１６＿生年月日＿日</t>
  </si>
  <si>
    <t>NM_従事者１６＿生年月日＿年</t>
  </si>
  <si>
    <t>NM_従事者１６＿退任年月日＿月</t>
  </si>
  <si>
    <t>NM_従事者１６＿退任年月日＿元号</t>
  </si>
  <si>
    <t>NM_従事者１６＿退任年月日＿日</t>
  </si>
  <si>
    <t>NM_従事者１６＿退任年月日＿年</t>
  </si>
  <si>
    <t>NM_従事者１６＿登録年月日＿月</t>
  </si>
  <si>
    <t>NM_従事者１６＿登録年月日＿元号</t>
  </si>
  <si>
    <t>NM_従事者１６＿登録年月日＿日</t>
  </si>
  <si>
    <t>NM_従事者１６＿登録年月日＿年</t>
  </si>
  <si>
    <t>NM_従事者１６＿登録販売者登録都道府県</t>
  </si>
  <si>
    <t>NM_従事者１６＿登録番号１</t>
  </si>
  <si>
    <t>NM_従事者１６＿登録番号２</t>
  </si>
  <si>
    <t>NM_従事者１６＿登録番号３</t>
  </si>
  <si>
    <t>NM_従事者１６＿要指導又は第１類＿小数１</t>
  </si>
  <si>
    <t>NM_従事者１６＿要指導又は第１類＿整数１</t>
  </si>
  <si>
    <t>NM_従事者１６＿要指導又は第１類＿整数２</t>
  </si>
  <si>
    <t>NM_従事者１７＿医薬品＿小数１</t>
  </si>
  <si>
    <t>NM_従事者１７＿医薬品＿整数１</t>
  </si>
  <si>
    <t>NM_従事者１７＿医薬品＿整数２</t>
  </si>
  <si>
    <t>NM_従事者１７＿兼務</t>
  </si>
  <si>
    <t>NM_従事者１７＿兼務管理店舗＿許可番号</t>
  </si>
  <si>
    <t>NM_従事者１７＿兼務管理店舗＿店舗住所＿建物名</t>
  </si>
  <si>
    <t>NM_従事者１７＿兼務管理店舗＿店舗住所＿市区町村</t>
  </si>
  <si>
    <t>NM_従事者１７＿兼務管理店舗＿店舗住所＿字</t>
  </si>
  <si>
    <t>NM_従事者１７＿兼務管理店舗＿店舗住所＿都道府県</t>
  </si>
  <si>
    <t>NM_従事者１７＿兼務管理店舗＿店舗住所＿番地</t>
  </si>
  <si>
    <t>NM_従事者１７＿兼務管理店舗＿店舗住所＿郵便番号＿右</t>
  </si>
  <si>
    <t>NM_従事者１７＿兼務管理店舗＿店舗住所＿郵便番号＿左</t>
  </si>
  <si>
    <t>NM_従事者１７＿兼務管理店舗＿店舗名称</t>
  </si>
  <si>
    <t>NM_従事者１７＿兼務許可年月日＿月</t>
  </si>
  <si>
    <t>NM_従事者１７＿兼務許可年月日＿元号</t>
  </si>
  <si>
    <t>NM_従事者１７＿兼務許可年月日＿日</t>
  </si>
  <si>
    <t>NM_従事者１７＿兼務許可年月日＿年</t>
  </si>
  <si>
    <t>NM_従事者１７＿兼務許可番号</t>
  </si>
  <si>
    <t>NM_従事者１７＿兼務廃止年月日＿月</t>
  </si>
  <si>
    <t>NM_従事者１７＿兼務廃止年月日＿元号</t>
  </si>
  <si>
    <t>NM_従事者１７＿兼務廃止年月日＿日</t>
  </si>
  <si>
    <t>NM_従事者１７＿兼務廃止年月日＿年</t>
  </si>
  <si>
    <t>NM_従事者１７＿兼務備考</t>
  </si>
  <si>
    <t>NM_従事者１７＿氏名</t>
  </si>
  <si>
    <t>NM_従事者１７＿氏名カナ</t>
  </si>
  <si>
    <t>NM_従事者１７＿資格</t>
  </si>
  <si>
    <t>NM_従事者１７＿就任年月日＿月</t>
  </si>
  <si>
    <t>NM_従事者１７＿就任年月日＿元号</t>
  </si>
  <si>
    <t>NM_従事者１７＿就任年月日＿日</t>
  </si>
  <si>
    <t>NM_従事者１７＿就任年月日＿年</t>
  </si>
  <si>
    <t>NM_従事者１７＿週勤務時間＿小数１</t>
  </si>
  <si>
    <t>NM_従事者１７＿週勤務時間＿整数１</t>
  </si>
  <si>
    <t>NM_従事者１７＿週勤務時間＿整数２</t>
  </si>
  <si>
    <t>NM_従事者１７＿住所＿建物名</t>
  </si>
  <si>
    <t>NM_従事者１７＿住所＿市区町村</t>
  </si>
  <si>
    <t>NM_従事者１７＿住所＿字</t>
  </si>
  <si>
    <t>NM_従事者１７＿住所＿都道府県</t>
  </si>
  <si>
    <t>NM_従事者１７＿住所＿番地</t>
  </si>
  <si>
    <t>NM_従事者１７＿住所＿郵便番号＿右</t>
  </si>
  <si>
    <t>NM_従事者１７＿住所＿郵便番号＿左</t>
  </si>
  <si>
    <t>NM_従事者１７＿従事者区分</t>
  </si>
  <si>
    <t>NM_従事者１７＿従事者備考</t>
  </si>
  <si>
    <t>NM_従事者１７＿生年月日＿月</t>
  </si>
  <si>
    <t>NM_従事者１７＿生年月日＿元号</t>
  </si>
  <si>
    <t>NM_従事者１７＿生年月日＿日</t>
  </si>
  <si>
    <t>NM_従事者１７＿生年月日＿年</t>
  </si>
  <si>
    <t>NM_従事者１７＿退任年月日＿月</t>
  </si>
  <si>
    <t>NM_従事者１７＿退任年月日＿元号</t>
  </si>
  <si>
    <t>NM_従事者１７＿退任年月日＿日</t>
  </si>
  <si>
    <t>NM_従事者１７＿退任年月日＿年</t>
  </si>
  <si>
    <t>NM_従事者１７＿登録年月日＿月</t>
  </si>
  <si>
    <t>NM_従事者１７＿登録年月日＿元号</t>
  </si>
  <si>
    <t>NM_従事者１７＿登録年月日＿日</t>
  </si>
  <si>
    <t>NM_従事者１７＿登録年月日＿年</t>
  </si>
  <si>
    <t>NM_従事者１７＿登録販売者登録都道府県</t>
  </si>
  <si>
    <t>NM_従事者１７＿登録番号１</t>
  </si>
  <si>
    <t>NM_従事者１７＿登録番号２</t>
  </si>
  <si>
    <t>NM_従事者１７＿登録番号３</t>
  </si>
  <si>
    <t>NM_従事者１７＿要指導又は第１類＿小数１</t>
  </si>
  <si>
    <t>NM_従事者１７＿要指導又は第１類＿整数１</t>
  </si>
  <si>
    <t>NM_従事者１７＿要指導又は第１類＿整数２</t>
  </si>
  <si>
    <t>NM_従事者１８＿医薬品＿小数１</t>
  </si>
  <si>
    <t>NM_従事者１８＿医薬品＿整数１</t>
  </si>
  <si>
    <t>NM_従事者１８＿医薬品＿整数２</t>
  </si>
  <si>
    <t>NM_従事者１８＿兼務</t>
  </si>
  <si>
    <t>NM_従事者１８＿兼務管理店舗＿許可番号</t>
  </si>
  <si>
    <t>NM_従事者１８＿兼務管理店舗＿店舗住所＿建物名</t>
  </si>
  <si>
    <t>NM_従事者１８＿兼務管理店舗＿店舗住所＿市区町村</t>
  </si>
  <si>
    <t>NM_従事者１８＿兼務管理店舗＿店舗住所＿字</t>
  </si>
  <si>
    <t>NM_従事者１８＿兼務管理店舗＿店舗住所＿都道府県</t>
  </si>
  <si>
    <t>NM_従事者１８＿兼務管理店舗＿店舗住所＿番地</t>
  </si>
  <si>
    <t>NM_従事者１８＿兼務管理店舗＿店舗住所＿郵便番号＿右</t>
  </si>
  <si>
    <t>NM_従事者１８＿兼務管理店舗＿店舗住所＿郵便番号＿左</t>
  </si>
  <si>
    <t>NM_従事者１８＿兼務管理店舗＿店舗名称</t>
  </si>
  <si>
    <t>NM_従事者１８＿兼務許可年月日＿月</t>
  </si>
  <si>
    <t>NM_従事者１８＿兼務許可年月日＿元号</t>
  </si>
  <si>
    <t>NM_従事者１８＿兼務許可年月日＿日</t>
  </si>
  <si>
    <t>NM_従事者１８＿兼務許可年月日＿年</t>
  </si>
  <si>
    <t>NM_従事者１８＿兼務許可番号</t>
  </si>
  <si>
    <t>NM_従事者１８＿兼務廃止年月日＿月</t>
  </si>
  <si>
    <t>NM_従事者１８＿兼務廃止年月日＿元号</t>
  </si>
  <si>
    <t>NM_従事者１８＿兼務廃止年月日＿日</t>
  </si>
  <si>
    <t>NM_従事者１８＿兼務廃止年月日＿年</t>
  </si>
  <si>
    <t>NM_従事者１８＿兼務備考</t>
  </si>
  <si>
    <t>NM_従事者１８＿氏名</t>
  </si>
  <si>
    <t>NM_従事者１８＿氏名カナ</t>
  </si>
  <si>
    <t>NM_従事者１８＿資格</t>
  </si>
  <si>
    <t>NM_従事者１８＿就任年月日＿月</t>
  </si>
  <si>
    <t>NM_従事者１８＿就任年月日＿元号</t>
  </si>
  <si>
    <t>NM_従事者１８＿就任年月日＿日</t>
  </si>
  <si>
    <t>NM_従事者１８＿就任年月日＿年</t>
  </si>
  <si>
    <t>NM_従事者１８＿週勤務時間＿小数１</t>
  </si>
  <si>
    <t>NM_従事者１８＿週勤務時間＿整数１</t>
  </si>
  <si>
    <t>NM_従事者１８＿週勤務時間＿整数２</t>
  </si>
  <si>
    <t>NM_従事者１８＿住所＿建物名</t>
  </si>
  <si>
    <t>NM_従事者１８＿住所＿市区町村</t>
  </si>
  <si>
    <t>NM_従事者１８＿住所＿字</t>
  </si>
  <si>
    <t>NM_従事者１８＿住所＿都道府県</t>
  </si>
  <si>
    <t>NM_従事者１８＿住所＿番地</t>
  </si>
  <si>
    <t>NM_従事者１８＿住所＿郵便番号＿右</t>
  </si>
  <si>
    <t>NM_従事者１８＿住所＿郵便番号＿左</t>
  </si>
  <si>
    <t>NM_従事者１８＿従事者区分</t>
  </si>
  <si>
    <t>NM_従事者１８＿従事者備考</t>
  </si>
  <si>
    <t>NM_従事者１８＿生年月日＿月</t>
  </si>
  <si>
    <t>NM_従事者１８＿生年月日＿元号</t>
  </si>
  <si>
    <t>NM_従事者１８＿生年月日＿日</t>
  </si>
  <si>
    <t>NM_従事者１８＿生年月日＿年</t>
  </si>
  <si>
    <t>NM_従事者１８＿退任年月日＿月</t>
  </si>
  <si>
    <t>NM_従事者１８＿退任年月日＿元号</t>
  </si>
  <si>
    <t>NM_従事者１８＿退任年月日＿日</t>
  </si>
  <si>
    <t>NM_従事者１８＿退任年月日＿年</t>
  </si>
  <si>
    <t>NM_従事者１８＿登録年月日＿月</t>
  </si>
  <si>
    <t>NM_従事者１８＿登録年月日＿元号</t>
  </si>
  <si>
    <t>NM_従事者１８＿登録年月日＿日</t>
  </si>
  <si>
    <t>NM_従事者１８＿登録年月日＿年</t>
  </si>
  <si>
    <t>NM_従事者１８＿登録販売者登録都道府県</t>
  </si>
  <si>
    <t>NM_従事者１８＿登録番号１</t>
  </si>
  <si>
    <t>NM_従事者１８＿登録番号２</t>
  </si>
  <si>
    <t>NM_従事者１８＿登録番号３</t>
  </si>
  <si>
    <t>NM_従事者１８＿要指導又は第１類＿小数１</t>
  </si>
  <si>
    <t>NM_従事者１８＿要指導又は第１類＿整数１</t>
  </si>
  <si>
    <t>NM_従事者１８＿要指導又は第１類＿整数２</t>
  </si>
  <si>
    <t>NM_従事者１９＿医薬品＿小数１</t>
  </si>
  <si>
    <t>NM_従事者１９＿医薬品＿整数１</t>
  </si>
  <si>
    <t>NM_従事者１９＿医薬品＿整数２</t>
  </si>
  <si>
    <t>NM_従事者１９＿兼務</t>
  </si>
  <si>
    <t>NM_従事者１９＿兼務管理店舗＿許可番号</t>
  </si>
  <si>
    <t>NM_従事者１９＿兼務管理店舗＿店舗住所＿建物名</t>
  </si>
  <si>
    <t>NM_従事者１９＿兼務管理店舗＿店舗住所＿市区町村</t>
  </si>
  <si>
    <t>NM_従事者１９＿兼務管理店舗＿店舗住所＿字</t>
  </si>
  <si>
    <t>NM_従事者１９＿兼務管理店舗＿店舗住所＿都道府県</t>
  </si>
  <si>
    <t>NM_従事者１９＿兼務管理店舗＿店舗住所＿番地</t>
  </si>
  <si>
    <t>NM_従事者１９＿兼務管理店舗＿店舗住所＿郵便番号＿右</t>
  </si>
  <si>
    <t>NM_従事者１９＿兼務管理店舗＿店舗住所＿郵便番号＿左</t>
  </si>
  <si>
    <t>NM_従事者１９＿兼務管理店舗＿店舗名称</t>
  </si>
  <si>
    <t>NM_従事者１９＿兼務許可年月日＿月</t>
  </si>
  <si>
    <t>NM_従事者１９＿兼務許可年月日＿元号</t>
  </si>
  <si>
    <t>NM_従事者１９＿兼務許可年月日＿日</t>
  </si>
  <si>
    <t>NM_従事者１９＿兼務許可年月日＿年</t>
  </si>
  <si>
    <t>NM_従事者１９＿兼務許可番号</t>
  </si>
  <si>
    <t>NM_従事者１９＿兼務廃止年月日＿月</t>
  </si>
  <si>
    <t>NM_従事者１９＿兼務廃止年月日＿元号</t>
  </si>
  <si>
    <t>NM_従事者１９＿兼務廃止年月日＿日</t>
  </si>
  <si>
    <t>NM_従事者１９＿兼務廃止年月日＿年</t>
  </si>
  <si>
    <t>NM_従事者１９＿兼務備考</t>
  </si>
  <si>
    <t>NM_従事者１９＿氏名</t>
  </si>
  <si>
    <t>NM_従事者１９＿氏名カナ</t>
  </si>
  <si>
    <t>NM_従事者１９＿資格</t>
  </si>
  <si>
    <t>NM_従事者１９＿就任年月日＿月</t>
  </si>
  <si>
    <t>NM_従事者１９＿就任年月日＿元号</t>
  </si>
  <si>
    <t>NM_従事者１９＿就任年月日＿日</t>
  </si>
  <si>
    <t>NM_従事者１９＿就任年月日＿年</t>
  </si>
  <si>
    <t>NM_従事者１９＿週勤務時間＿小数１</t>
  </si>
  <si>
    <t>NM_従事者１９＿週勤務時間＿整数１</t>
  </si>
  <si>
    <t>NM_従事者１９＿週勤務時間＿整数２</t>
  </si>
  <si>
    <t>NM_従事者１９＿住所＿建物名</t>
  </si>
  <si>
    <t>NM_従事者１９＿住所＿市区町村</t>
  </si>
  <si>
    <t>NM_従事者１９＿住所＿字</t>
  </si>
  <si>
    <t>NM_従事者１９＿住所＿都道府県</t>
  </si>
  <si>
    <t>NM_従事者１９＿住所＿番地</t>
  </si>
  <si>
    <t>NM_従事者１９＿住所＿郵便番号＿右</t>
  </si>
  <si>
    <t>NM_従事者１９＿住所＿郵便番号＿左</t>
  </si>
  <si>
    <t>NM_従事者１９＿従事者区分</t>
  </si>
  <si>
    <t>NM_従事者１９＿従事者備考</t>
  </si>
  <si>
    <t>NM_従事者１９＿生年月日＿月</t>
  </si>
  <si>
    <t>NM_従事者１９＿生年月日＿元号</t>
  </si>
  <si>
    <t>NM_従事者１９＿生年月日＿日</t>
  </si>
  <si>
    <t>NM_従事者１９＿生年月日＿年</t>
  </si>
  <si>
    <t>NM_従事者１９＿退任年月日＿月</t>
  </si>
  <si>
    <t>NM_従事者１９＿退任年月日＿元号</t>
  </si>
  <si>
    <t>NM_従事者１９＿退任年月日＿日</t>
  </si>
  <si>
    <t>NM_従事者１９＿退任年月日＿年</t>
  </si>
  <si>
    <t>NM_従事者１９＿登録年月日＿月</t>
  </si>
  <si>
    <t>NM_従事者１９＿登録年月日＿元号</t>
  </si>
  <si>
    <t>NM_従事者１９＿登録年月日＿日</t>
  </si>
  <si>
    <t>NM_従事者１９＿登録年月日＿年</t>
  </si>
  <si>
    <t>NM_従事者１９＿登録販売者登録都道府県</t>
  </si>
  <si>
    <t>NM_従事者１９＿登録番号１</t>
  </si>
  <si>
    <t>NM_従事者１９＿登録番号２</t>
  </si>
  <si>
    <t>NM_従事者１９＿登録番号３</t>
  </si>
  <si>
    <t>NM_従事者１９＿要指導又は第１類＿小数１</t>
  </si>
  <si>
    <t>NM_従事者１９＿要指導又は第１類＿整数１</t>
  </si>
  <si>
    <t>NM_従事者１９＿要指導又は第１類＿整数２</t>
  </si>
  <si>
    <t>NM_従事者２０＿医薬品＿小数１</t>
  </si>
  <si>
    <t>NM_従事者２０＿医薬品＿整数１</t>
  </si>
  <si>
    <t>NM_従事者２０＿医薬品＿整数２</t>
  </si>
  <si>
    <t>NM_従事者２０＿兼務</t>
  </si>
  <si>
    <t>NM_従事者２０＿兼務管理店舗＿許可番号</t>
  </si>
  <si>
    <t>NM_従事者２０＿兼務管理店舗＿店舗住所＿建物名</t>
  </si>
  <si>
    <t>NM_従事者２０＿兼務管理店舗＿店舗住所＿市区町村</t>
  </si>
  <si>
    <t>NM_従事者２０＿兼務管理店舗＿店舗住所＿字</t>
  </si>
  <si>
    <t>NM_従事者２０＿兼務管理店舗＿店舗住所＿都道府県</t>
  </si>
  <si>
    <t>NM_従事者２０＿兼務管理店舗＿店舗住所＿番地</t>
  </si>
  <si>
    <t>NM_従事者２０＿兼務管理店舗＿店舗住所＿郵便番号＿右</t>
  </si>
  <si>
    <t>NM_従事者２０＿兼務管理店舗＿店舗住所＿郵便番号＿左</t>
  </si>
  <si>
    <t>NM_従事者２０＿兼務管理店舗＿店舗名称</t>
  </si>
  <si>
    <t>NM_従事者２０＿兼務許可年月日＿月</t>
  </si>
  <si>
    <t>NM_従事者２０＿兼務許可年月日＿元号</t>
  </si>
  <si>
    <t>NM_従事者２０＿兼務許可年月日＿日</t>
  </si>
  <si>
    <t>NM_従事者２０＿兼務許可年月日＿年</t>
  </si>
  <si>
    <t>NM_従事者２０＿兼務許可番号</t>
  </si>
  <si>
    <t>NM_従事者２０＿兼務廃止年月日＿月</t>
  </si>
  <si>
    <t>NM_従事者２０＿兼務廃止年月日＿元号</t>
  </si>
  <si>
    <t>NM_従事者２０＿兼務廃止年月日＿日</t>
  </si>
  <si>
    <t>NM_従事者２０＿兼務廃止年月日＿年</t>
  </si>
  <si>
    <t>NM_従事者２０＿兼務備考</t>
  </si>
  <si>
    <t>NM_従事者２０＿氏名</t>
  </si>
  <si>
    <t>NM_従事者２０＿氏名カナ</t>
  </si>
  <si>
    <t>NM_従事者２０＿資格</t>
  </si>
  <si>
    <t>NM_従事者２０＿就任年月日＿月</t>
  </si>
  <si>
    <t>NM_従事者２０＿就任年月日＿元号</t>
  </si>
  <si>
    <t>NM_従事者２０＿就任年月日＿日</t>
  </si>
  <si>
    <t>NM_従事者２０＿就任年月日＿年</t>
  </si>
  <si>
    <t>NM_従事者２０＿週勤務時間＿小数１</t>
  </si>
  <si>
    <t>NM_従事者２０＿週勤務時間＿整数１</t>
  </si>
  <si>
    <t>NM_従事者２０＿週勤務時間＿整数２</t>
  </si>
  <si>
    <t>NM_従事者２０＿住所＿建物名</t>
  </si>
  <si>
    <t>NM_従事者２０＿住所＿市区町村</t>
  </si>
  <si>
    <t>NM_従事者２０＿住所＿字</t>
  </si>
  <si>
    <t>NM_従事者２０＿住所＿都道府県</t>
  </si>
  <si>
    <t>NM_従事者２０＿住所＿番地</t>
  </si>
  <si>
    <t>NM_従事者２０＿住所＿郵便番号＿右</t>
  </si>
  <si>
    <t>NM_従事者２０＿住所＿郵便番号＿左</t>
  </si>
  <si>
    <t>NM_従事者２０＿従事者区分</t>
  </si>
  <si>
    <t>NM_従事者２０＿従事者備考</t>
  </si>
  <si>
    <t>NM_従事者２０＿生年月日＿月</t>
  </si>
  <si>
    <t>NM_従事者２０＿生年月日＿元号</t>
  </si>
  <si>
    <t>NM_従事者２０＿生年月日＿日</t>
  </si>
  <si>
    <t>NM_従事者２０＿生年月日＿年</t>
  </si>
  <si>
    <t>NM_従事者２０＿退任年月日＿月</t>
  </si>
  <si>
    <t>NM_従事者２０＿退任年月日＿元号</t>
  </si>
  <si>
    <t>NM_従事者２０＿退任年月日＿日</t>
  </si>
  <si>
    <t>NM_従事者２０＿退任年月日＿年</t>
  </si>
  <si>
    <t>NM_従事者２０＿登録年月日＿月</t>
  </si>
  <si>
    <t>NM_従事者２０＿登録年月日＿元号</t>
  </si>
  <si>
    <t>NM_従事者２０＿登録年月日＿日</t>
  </si>
  <si>
    <t>NM_従事者２０＿登録年月日＿年</t>
  </si>
  <si>
    <t>NM_従事者２０＿登録販売者登録都道府県</t>
  </si>
  <si>
    <t>NM_従事者２０＿登録番号１</t>
  </si>
  <si>
    <t>NM_従事者２０＿登録番号２</t>
  </si>
  <si>
    <t>NM_従事者２０＿登録番号３</t>
  </si>
  <si>
    <t>NM_従事者２０＿要指導又は第１類＿小数１</t>
  </si>
  <si>
    <t>NM_従事者２０＿要指導又は第１類＿整数１</t>
  </si>
  <si>
    <t>NM_従事者２０＿要指導又は第１類＿整数２</t>
  </si>
  <si>
    <t>NM_役員１０＿氏名</t>
  </si>
  <si>
    <t>NM_役員１０＿退任年月日＿月</t>
  </si>
  <si>
    <t>NM_役員１０＿退任年月日＿元号</t>
  </si>
  <si>
    <t>NM_役員１０＿退任年月日＿日</t>
  </si>
  <si>
    <t>NM_役員１０＿退任年月日＿年</t>
  </si>
  <si>
    <t>NM_役員１０＿着任年月日＿月</t>
  </si>
  <si>
    <t>NM_役員１０＿着任年月日＿元号</t>
  </si>
  <si>
    <t>NM_役員１０＿着任年月日＿日</t>
  </si>
  <si>
    <t>NM_役員１０＿着任年月日＿年</t>
  </si>
  <si>
    <t>NM_役員１０＿備考</t>
  </si>
  <si>
    <t>NM_役員１０＿役職</t>
  </si>
  <si>
    <t>NM_役員１０＿役職その他</t>
  </si>
  <si>
    <t>NM_役員６＿氏名</t>
  </si>
  <si>
    <t>NM_役員６＿退任年月日＿月</t>
  </si>
  <si>
    <t>NM_役員６＿退任年月日＿元号</t>
  </si>
  <si>
    <t>NM_役員６＿退任年月日＿日</t>
  </si>
  <si>
    <t>NM_役員６＿退任年月日＿年</t>
  </si>
  <si>
    <t>NM_役員６＿着任年月日＿月</t>
  </si>
  <si>
    <t>NM_役員６＿着任年月日＿元号</t>
  </si>
  <si>
    <t>NM_役員６＿着任年月日＿日</t>
  </si>
  <si>
    <t>NM_役員６＿着任年月日＿年</t>
  </si>
  <si>
    <t>NM_役員６＿備考</t>
  </si>
  <si>
    <t>NM_役員６＿役職</t>
  </si>
  <si>
    <t>NM_役員６＿役職その他</t>
  </si>
  <si>
    <t>NM_役員７＿氏名</t>
  </si>
  <si>
    <t>NM_役員７＿退任年月日＿月</t>
  </si>
  <si>
    <t>NM_役員７＿退任年月日＿元号</t>
  </si>
  <si>
    <t>NM_役員７＿退任年月日＿日</t>
  </si>
  <si>
    <t>NM_役員７＿退任年月日＿年</t>
  </si>
  <si>
    <t>NM_役員７＿着任年月日＿月</t>
  </si>
  <si>
    <t>NM_役員７＿着任年月日＿元号</t>
  </si>
  <si>
    <t>NM_役員７＿着任年月日＿日</t>
  </si>
  <si>
    <t>NM_役員７＿着任年月日＿年</t>
  </si>
  <si>
    <t>NM_役員７＿備考</t>
  </si>
  <si>
    <t>NM_役員７＿役職</t>
  </si>
  <si>
    <t>NM_役員７＿役職その他</t>
  </si>
  <si>
    <t>NM_役員８＿氏名</t>
  </si>
  <si>
    <t>NM_役員８＿退任年月日＿月</t>
  </si>
  <si>
    <t>NM_役員８＿退任年月日＿元号</t>
  </si>
  <si>
    <t>NM_役員８＿退任年月日＿日</t>
  </si>
  <si>
    <t>NM_役員８＿退任年月日＿年</t>
  </si>
  <si>
    <t>NM_役員８＿着任年月日＿月</t>
  </si>
  <si>
    <t>NM_役員８＿着任年月日＿元号</t>
  </si>
  <si>
    <t>NM_役員８＿着任年月日＿日</t>
  </si>
  <si>
    <t>NM_役員８＿着任年月日＿年</t>
  </si>
  <si>
    <t>NM_役員８＿備考</t>
  </si>
  <si>
    <t>NM_役員８＿役職</t>
  </si>
  <si>
    <t>NM_役員８＿役職その他</t>
  </si>
  <si>
    <t>NM_役員９＿氏名</t>
  </si>
  <si>
    <t>NM_役員９＿退任年月日＿月</t>
  </si>
  <si>
    <t>NM_役員９＿退任年月日＿元号</t>
  </si>
  <si>
    <t>NM_役員９＿退任年月日＿日</t>
  </si>
  <si>
    <t>NM_役員９＿退任年月日＿年</t>
  </si>
  <si>
    <t>NM_役員９＿着任年月日＿月</t>
  </si>
  <si>
    <t>NM_役員９＿着任年月日＿元号</t>
  </si>
  <si>
    <t>NM_役員９＿着任年月日＿日</t>
  </si>
  <si>
    <t>NM_役員９＿着任年月日＿年</t>
  </si>
  <si>
    <t>NM_役員９＿備考</t>
  </si>
  <si>
    <t>NM_役員９＿役職</t>
  </si>
  <si>
    <t>NM_役員９＿役職その他</t>
  </si>
  <si>
    <t>NM_役員６＿申請者</t>
  </si>
  <si>
    <t>NM_役員７＿申請者</t>
  </si>
  <si>
    <t>NM_役員８＿申請者</t>
  </si>
  <si>
    <t>NM_役員９＿申請者</t>
  </si>
  <si>
    <t>NM_役員１０＿申請者</t>
  </si>
  <si>
    <t>NM_従事者１１＿氏名＿当て字</t>
  </si>
  <si>
    <t>NM_従事者１１＿兼務管理店舗＿主に従事する店舗</t>
  </si>
  <si>
    <t>NM_従事者１２＿氏名＿当て字</t>
  </si>
  <si>
    <t>NM_従事者１２＿兼務管理店舗＿主に従事する店舗</t>
  </si>
  <si>
    <t>NM_従事者１３＿氏名＿当て字</t>
  </si>
  <si>
    <t>NM_従事者１３＿兼務管理店舗＿主に従事する店舗</t>
  </si>
  <si>
    <t>NM_従事者１４＿氏名＿当て字</t>
  </si>
  <si>
    <t>NM_従事者１４＿兼務管理店舗＿主に従事する店舗</t>
  </si>
  <si>
    <t>NM_従事者１５＿氏名＿当て字</t>
  </si>
  <si>
    <t>NM_従事者１５＿兼務管理店舗＿主に従事する店舗</t>
  </si>
  <si>
    <t>NM_従事者１６＿氏名＿当て字</t>
  </si>
  <si>
    <t>NM_従事者１６＿兼務管理店舗＿主に従事する店舗</t>
  </si>
  <si>
    <t>NM_従事者１７＿氏名＿当て字</t>
  </si>
  <si>
    <t>NM_従事者１７＿兼務管理店舗＿主に従事する店舗</t>
  </si>
  <si>
    <t>NM_従事者１８＿氏名＿当て字</t>
  </si>
  <si>
    <t>NM_従事者１８＿兼務管理店舗＿主に従事する店舗</t>
  </si>
  <si>
    <t>NM_従事者１９＿氏名＿当て字</t>
  </si>
  <si>
    <t>NM_従事者１９＿兼務管理店舗＿主に従事する店舗</t>
  </si>
  <si>
    <t>NM_従事者２０＿氏名＿当て字</t>
  </si>
  <si>
    <t>NM_従事者２０＿兼務管理店舗＿主に従事する店舗</t>
  </si>
  <si>
    <t>YAG010_03F</t>
  </si>
  <si>
    <t>YAG010_02F</t>
  </si>
  <si>
    <t>YAG010_04F</t>
    <phoneticPr fontId="3"/>
  </si>
  <si>
    <t>YAG010_03F</t>
    <phoneticPr fontId="3"/>
  </si>
  <si>
    <t>0:00</t>
  </si>
  <si>
    <t>0:15</t>
  </si>
  <si>
    <t>0:30</t>
  </si>
  <si>
    <t>0:45</t>
  </si>
  <si>
    <t>1:00</t>
  </si>
  <si>
    <t>1:15</t>
  </si>
  <si>
    <t>1:30</t>
  </si>
  <si>
    <t>1:45</t>
  </si>
  <si>
    <t>2:00</t>
  </si>
  <si>
    <t>2:15</t>
  </si>
  <si>
    <t>2:30</t>
  </si>
  <si>
    <t>2:45</t>
  </si>
  <si>
    <t>3:00</t>
  </si>
  <si>
    <t>3:15</t>
  </si>
  <si>
    <t>3:30</t>
  </si>
  <si>
    <t>3:45</t>
  </si>
  <si>
    <t>4:00</t>
  </si>
  <si>
    <t>4:15</t>
  </si>
  <si>
    <t>4:30</t>
  </si>
  <si>
    <t>4:45</t>
  </si>
  <si>
    <t>5:00</t>
  </si>
  <si>
    <t>5:15</t>
  </si>
  <si>
    <t>5:30</t>
  </si>
  <si>
    <t>5:45</t>
  </si>
  <si>
    <t>6:00</t>
  </si>
  <si>
    <t>6:15</t>
  </si>
  <si>
    <t>6:30</t>
  </si>
  <si>
    <t>6:45</t>
  </si>
  <si>
    <t>7:00</t>
  </si>
  <si>
    <t>7:15</t>
  </si>
  <si>
    <t>7:30</t>
  </si>
  <si>
    <t>7:45</t>
  </si>
  <si>
    <t>8:00</t>
  </si>
  <si>
    <t>8:15</t>
  </si>
  <si>
    <t>8:30</t>
  </si>
  <si>
    <t>8:45</t>
  </si>
  <si>
    <t>9:00</t>
  </si>
  <si>
    <t>9:15</t>
  </si>
  <si>
    <t>9:30</t>
  </si>
  <si>
    <t>9:45</t>
  </si>
  <si>
    <t>10:00</t>
  </si>
  <si>
    <t>10:15</t>
  </si>
  <si>
    <t>10:30</t>
  </si>
  <si>
    <t>10:45</t>
  </si>
  <si>
    <t>11:00</t>
  </si>
  <si>
    <t>11:15</t>
  </si>
  <si>
    <t>11:30</t>
  </si>
  <si>
    <t>11:45</t>
  </si>
  <si>
    <t>12:00</t>
  </si>
  <si>
    <t>12:15</t>
  </si>
  <si>
    <t>12:30</t>
  </si>
  <si>
    <t>12:45</t>
  </si>
  <si>
    <t>13:00</t>
  </si>
  <si>
    <t>13:15</t>
  </si>
  <si>
    <t>13:30</t>
  </si>
  <si>
    <t>13:45</t>
  </si>
  <si>
    <t>14:00</t>
  </si>
  <si>
    <t>14:15</t>
  </si>
  <si>
    <t>14:30</t>
  </si>
  <si>
    <t>14:45</t>
  </si>
  <si>
    <t>15:00</t>
  </si>
  <si>
    <t>15:15</t>
  </si>
  <si>
    <t>15:30</t>
  </si>
  <si>
    <t>15:45</t>
  </si>
  <si>
    <t>16:00</t>
  </si>
  <si>
    <t>16:15</t>
  </si>
  <si>
    <t>16:30</t>
  </si>
  <si>
    <t>16:45</t>
  </si>
  <si>
    <t>17:00</t>
  </si>
  <si>
    <t>17:15</t>
  </si>
  <si>
    <t>17:30</t>
  </si>
  <si>
    <t>17:45</t>
  </si>
  <si>
    <t>18:00</t>
  </si>
  <si>
    <t>18:15</t>
  </si>
  <si>
    <t>18:30</t>
  </si>
  <si>
    <t>18:45</t>
  </si>
  <si>
    <t>19:00</t>
  </si>
  <si>
    <t>19:15</t>
  </si>
  <si>
    <t>19:30</t>
  </si>
  <si>
    <t>19:45</t>
  </si>
  <si>
    <t>20:00</t>
  </si>
  <si>
    <t>20:15</t>
  </si>
  <si>
    <t>20:30</t>
  </si>
  <si>
    <t>20:45</t>
  </si>
  <si>
    <t>21:00</t>
  </si>
  <si>
    <t>21:15</t>
  </si>
  <si>
    <t>21:30</t>
  </si>
  <si>
    <t>21:45</t>
  </si>
  <si>
    <t>22:00</t>
  </si>
  <si>
    <t>22:15</t>
  </si>
  <si>
    <t>22:30</t>
  </si>
  <si>
    <t>22:45</t>
  </si>
  <si>
    <t>23:00</t>
  </si>
  <si>
    <t>23:15</t>
  </si>
  <si>
    <t>23:30</t>
  </si>
  <si>
    <t>23:45</t>
  </si>
  <si>
    <t>業態コード</t>
    <rPh sb="0" eb="2">
      <t>ギョウタイ</t>
    </rPh>
    <phoneticPr fontId="3"/>
  </si>
  <si>
    <t>項目名</t>
    <rPh sb="0" eb="3">
      <t>コウモクメイ</t>
    </rPh>
    <phoneticPr fontId="3"/>
  </si>
  <si>
    <t>許可情報＿許可番号</t>
  </si>
  <si>
    <t>許可情報＿遅延理由提出書あり</t>
  </si>
  <si>
    <t>許可情報＿事由＿新規</t>
  </si>
  <si>
    <t>許可情報＿事由＿従事者</t>
  </si>
  <si>
    <t>許可情報＿事由＿従事者氏名</t>
  </si>
  <si>
    <t>許可情報＿事由＿従事者勤務時間</t>
  </si>
  <si>
    <t>許可情報＿事由＿開設者氏名</t>
  </si>
  <si>
    <t>許可情報＿事由＿役員</t>
  </si>
  <si>
    <t>許可情報＿事由＿開設者住所</t>
  </si>
  <si>
    <t>許可情報＿事由＿店舗名称</t>
  </si>
  <si>
    <t>許可情報＿事由＿管理者</t>
  </si>
  <si>
    <t>許可情報＿事由＿管理者氏名</t>
  </si>
  <si>
    <t>許可情報＿事由＿管理者住所</t>
  </si>
  <si>
    <t>許可情報＿事由＿管理者勤務時間</t>
  </si>
  <si>
    <t>許可情報＿事由＿構造設備</t>
  </si>
  <si>
    <t>許可情報＿事由＿構造設備＿調剤室</t>
  </si>
  <si>
    <t>許可情報＿事由＿構造設備＿無菌調剤室共同利用</t>
  </si>
  <si>
    <t>許可情報＿事由＿兼営事業</t>
  </si>
  <si>
    <t>許可情報＿事由＿放射性医薬品の種類</t>
  </si>
  <si>
    <t>許可情報＿事由＿営業日・営業時間</t>
  </si>
  <si>
    <t>許可情報＿事由＿販売・授与する医薬品の区分</t>
  </si>
  <si>
    <t>許可情報＿事由＿特定販売の実施の有無</t>
  </si>
  <si>
    <t>許可情報＿事由＿特定販売の実施に関する事項</t>
  </si>
  <si>
    <t>許可情報＿事由＿健康サポート薬局</t>
  </si>
  <si>
    <t>許可情報＿事由＿薬剤師不在時間の有無</t>
  </si>
  <si>
    <t>許可情報＿事由＿その他</t>
  </si>
  <si>
    <t>許可情報＿事由＿完全廃業</t>
  </si>
  <si>
    <t>許可情報＿申請届出の内容</t>
  </si>
  <si>
    <t>施設＿名称＿当て字</t>
  </si>
  <si>
    <t>施設＿名称カナ</t>
  </si>
  <si>
    <t>施設＿所在地＿都道府県</t>
  </si>
  <si>
    <t>施設＿所在地＿市区町村</t>
  </si>
  <si>
    <t>施設＿所在地＿字</t>
  </si>
  <si>
    <t>施設＿所在地＿番地</t>
  </si>
  <si>
    <t>施設＿所在地＿建物名</t>
  </si>
  <si>
    <t>施設＿電話番号１</t>
  </si>
  <si>
    <t>施設＿電話番号２</t>
  </si>
  <si>
    <t>施設＿ＦＡＸ</t>
  </si>
  <si>
    <t>施設＿ＥＭａｉｌ</t>
  </si>
  <si>
    <t>申請者＿法人</t>
  </si>
  <si>
    <t>申請者＿氏名</t>
  </si>
  <si>
    <t>申請者＿氏名＿当て字</t>
  </si>
  <si>
    <t>申請者＿氏名カナ</t>
  </si>
  <si>
    <t>申請者＿住所＿都道府県</t>
  </si>
  <si>
    <t>申請者＿住所＿市区町村</t>
  </si>
  <si>
    <t>申請者＿住所＿字</t>
  </si>
  <si>
    <t>申請者＿住所＿番地</t>
  </si>
  <si>
    <t>申請者＿住所＿建物名</t>
  </si>
  <si>
    <t>申請者＿電話番号１</t>
  </si>
  <si>
    <t>申請者＿電話番号２</t>
  </si>
  <si>
    <t>申請者＿ＦＡＸ</t>
  </si>
  <si>
    <t>役員１＿氏名</t>
  </si>
  <si>
    <t>役員１＿申請者</t>
  </si>
  <si>
    <t>役員１＿役職</t>
  </si>
  <si>
    <t>役員１＿役職その他</t>
  </si>
  <si>
    <t>役員１＿備考</t>
  </si>
  <si>
    <t>役員２＿氏名</t>
  </si>
  <si>
    <t>役員２＿申請者</t>
  </si>
  <si>
    <t>役員２＿役職</t>
  </si>
  <si>
    <t>役員２＿役職その他</t>
  </si>
  <si>
    <t>役員２＿備考</t>
  </si>
  <si>
    <t>役員３＿氏名</t>
  </si>
  <si>
    <t>役員３＿申請者</t>
  </si>
  <si>
    <t>役員３＿役職</t>
  </si>
  <si>
    <t>役員３＿役職その他</t>
  </si>
  <si>
    <t>役員３＿備考</t>
  </si>
  <si>
    <t>役員４＿氏名</t>
  </si>
  <si>
    <t>役員４＿申請者</t>
  </si>
  <si>
    <t>役員４＿役職</t>
  </si>
  <si>
    <t>役員４＿役職その他</t>
  </si>
  <si>
    <t>役員４＿備考</t>
  </si>
  <si>
    <t>役員５＿氏名</t>
  </si>
  <si>
    <t>役員５＿申請者</t>
  </si>
  <si>
    <t>役員５＿役職</t>
  </si>
  <si>
    <t>役員５＿役職その他</t>
  </si>
  <si>
    <t>役員５＿備考</t>
  </si>
  <si>
    <t>役員６＿氏名</t>
  </si>
  <si>
    <t>役員６＿申請者</t>
  </si>
  <si>
    <t>役員６＿役職</t>
  </si>
  <si>
    <t>役員６＿役職その他</t>
  </si>
  <si>
    <t>役員６＿備考</t>
  </si>
  <si>
    <t>役員７＿氏名</t>
  </si>
  <si>
    <t>役員７＿申請者</t>
  </si>
  <si>
    <t>役員７＿役職</t>
  </si>
  <si>
    <t>役員７＿役職その他</t>
  </si>
  <si>
    <t>役員７＿備考</t>
  </si>
  <si>
    <t>役員８＿氏名</t>
  </si>
  <si>
    <t>役員８＿申請者</t>
  </si>
  <si>
    <t>役員８＿役職</t>
  </si>
  <si>
    <t>役員８＿役職その他</t>
  </si>
  <si>
    <t>役員８＿備考</t>
  </si>
  <si>
    <t>役員９＿氏名</t>
  </si>
  <si>
    <t>役員９＿申請者</t>
  </si>
  <si>
    <t>役員９＿役職</t>
  </si>
  <si>
    <t>役員９＿役職その他</t>
  </si>
  <si>
    <t>役員９＿備考</t>
  </si>
  <si>
    <t>役員１０＿氏名</t>
  </si>
  <si>
    <t>役員１０＿申請者</t>
  </si>
  <si>
    <t>役員１０＿役職</t>
  </si>
  <si>
    <t>役員１０＿役職その他</t>
  </si>
  <si>
    <t>役員１０＿備考</t>
  </si>
  <si>
    <t>特記情報＿兼営業＿医薬部外品販売</t>
  </si>
  <si>
    <t>特記情報＿兼営業＿化粧品販売</t>
  </si>
  <si>
    <t>特記情報＿兼営業＿一般医療機器販売業</t>
  </si>
  <si>
    <t>特記情報＿兼営業＿一般医療機器貸与業</t>
  </si>
  <si>
    <t>特記情報＿兼営業＿覚醒剤原料薬局</t>
  </si>
  <si>
    <t>特記情報＿兼営業＿向製新薬免許みなし卸売販売業</t>
  </si>
  <si>
    <t>特記情報＿兼営業＿向製新薬免許みなし薬局</t>
  </si>
  <si>
    <t>特記情報＿その他の兼営事業</t>
  </si>
  <si>
    <t>麻薬小売業</t>
  </si>
  <si>
    <t>麻薬小売業者間譲渡</t>
  </si>
  <si>
    <t>放射性医薬品</t>
  </si>
  <si>
    <t>放射性医薬品＿種類</t>
  </si>
  <si>
    <t>従事者１＿従事者区分</t>
  </si>
  <si>
    <t>従事者１＿資格</t>
  </si>
  <si>
    <t>従事者１＿氏名</t>
  </si>
  <si>
    <t>従事者１＿氏名＿当て字</t>
  </si>
  <si>
    <t>従事者１＿氏名カナ</t>
  </si>
  <si>
    <t>従事者１＿住所＿都道府県</t>
  </si>
  <si>
    <t>従事者１＿住所＿市区町村</t>
  </si>
  <si>
    <t>従事者１＿住所＿字</t>
  </si>
  <si>
    <t>従事者１＿住所＿番地</t>
  </si>
  <si>
    <t>従事者１＿住所＿建物名</t>
  </si>
  <si>
    <t>従事者１＿登録番号１</t>
  </si>
  <si>
    <t>従事者１＿登録番号２</t>
  </si>
  <si>
    <t>従事者１＿登録番号３</t>
  </si>
  <si>
    <t>従事者１＿登録販売者登録都道府県</t>
  </si>
  <si>
    <t>従事者１＿従事者備考</t>
  </si>
  <si>
    <t>従事者１＿兼務</t>
  </si>
  <si>
    <t>従事者１＿兼務許可番号</t>
  </si>
  <si>
    <t>従事者１＿兼務備考</t>
  </si>
  <si>
    <t>従事者１＿兼務管理店舗＿許可番号</t>
  </si>
  <si>
    <t>従事者１＿兼務管理店舗＿主に従事する店舗</t>
  </si>
  <si>
    <t>従事者１＿兼務管理店舗＿店舗名称</t>
  </si>
  <si>
    <t>従事者１＿兼務管理店舗＿店舗住所＿都道府県</t>
  </si>
  <si>
    <t>従事者１＿兼務管理店舗＿店舗住所＿市区町村</t>
  </si>
  <si>
    <t>従事者１＿兼務管理店舗＿店舗住所＿字</t>
  </si>
  <si>
    <t>従事者１＿兼務管理店舗＿店舗住所＿番地</t>
  </si>
  <si>
    <t>従事者１＿兼務管理店舗＿店舗住所＿建物名</t>
  </si>
  <si>
    <t>従事者２＿従事者区分</t>
  </si>
  <si>
    <t>従事者２＿資格</t>
  </si>
  <si>
    <t>従事者２＿氏名</t>
  </si>
  <si>
    <t>従事者２＿氏名＿当て字</t>
  </si>
  <si>
    <t>従事者２＿氏名カナ</t>
  </si>
  <si>
    <t>従事者２＿住所＿都道府県</t>
  </si>
  <si>
    <t>従事者２＿住所＿市区町村</t>
  </si>
  <si>
    <t>従事者２＿住所＿字</t>
  </si>
  <si>
    <t>従事者２＿住所＿番地</t>
  </si>
  <si>
    <t>従事者２＿住所＿建物名</t>
  </si>
  <si>
    <t>従事者２＿登録番号１</t>
  </si>
  <si>
    <t>従事者２＿登録番号２</t>
  </si>
  <si>
    <t>従事者２＿登録番号３</t>
  </si>
  <si>
    <t>従事者２＿登録販売者登録都道府県</t>
  </si>
  <si>
    <t>従事者２＿従事者備考</t>
  </si>
  <si>
    <t>従事者２＿兼務</t>
  </si>
  <si>
    <t>従事者２＿兼務許可番号</t>
  </si>
  <si>
    <t>従事者２＿兼務備考</t>
  </si>
  <si>
    <t>従事者２＿兼務管理店舗＿許可番号</t>
  </si>
  <si>
    <t>従事者２＿兼務管理店舗＿主に従事する店舗</t>
  </si>
  <si>
    <t>従事者２＿兼務管理店舗＿店舗名称</t>
  </si>
  <si>
    <t>従事者２＿兼務管理店舗＿店舗住所＿都道府県</t>
  </si>
  <si>
    <t>従事者２＿兼務管理店舗＿店舗住所＿市区町村</t>
  </si>
  <si>
    <t>従事者２＿兼務管理店舗＿店舗住所＿字</t>
  </si>
  <si>
    <t>従事者２＿兼務管理店舗＿店舗住所＿番地</t>
  </si>
  <si>
    <t>従事者２＿兼務管理店舗＿店舗住所＿建物名</t>
  </si>
  <si>
    <t>従事者３＿従事者区分</t>
  </si>
  <si>
    <t>従事者３＿資格</t>
  </si>
  <si>
    <t>従事者３＿氏名</t>
  </si>
  <si>
    <t>従事者３＿氏名＿当て字</t>
  </si>
  <si>
    <t>従事者３＿氏名カナ</t>
  </si>
  <si>
    <t>従事者３＿住所＿都道府県</t>
  </si>
  <si>
    <t>従事者３＿住所＿市区町村</t>
  </si>
  <si>
    <t>従事者３＿住所＿字</t>
  </si>
  <si>
    <t>従事者３＿住所＿番地</t>
  </si>
  <si>
    <t>従事者３＿住所＿建物名</t>
  </si>
  <si>
    <t>従事者３＿登録番号１</t>
  </si>
  <si>
    <t>従事者３＿登録番号２</t>
  </si>
  <si>
    <t>従事者３＿登録番号３</t>
  </si>
  <si>
    <t>従事者３＿登録販売者登録都道府県</t>
  </si>
  <si>
    <t>従事者３＿従事者備考</t>
  </si>
  <si>
    <t>従事者３＿兼務</t>
  </si>
  <si>
    <t>従事者３＿兼務許可番号</t>
  </si>
  <si>
    <t>従事者３＿兼務備考</t>
  </si>
  <si>
    <t>従事者３＿兼務管理店舗＿許可番号</t>
  </si>
  <si>
    <t>従事者３＿兼務管理店舗＿主に従事する店舗</t>
  </si>
  <si>
    <t>従事者３＿兼務管理店舗＿店舗名称</t>
  </si>
  <si>
    <t>従事者３＿兼務管理店舗＿店舗住所＿都道府県</t>
  </si>
  <si>
    <t>従事者３＿兼務管理店舗＿店舗住所＿市区町村</t>
  </si>
  <si>
    <t>従事者３＿兼務管理店舗＿店舗住所＿字</t>
  </si>
  <si>
    <t>従事者３＿兼務管理店舗＿店舗住所＿番地</t>
  </si>
  <si>
    <t>従事者３＿兼務管理店舗＿店舗住所＿建物名</t>
  </si>
  <si>
    <t>従事者４＿従事者区分</t>
  </si>
  <si>
    <t>従事者４＿資格</t>
  </si>
  <si>
    <t>従事者４＿氏名</t>
  </si>
  <si>
    <t>従事者４＿氏名＿当て字</t>
  </si>
  <si>
    <t>従事者４＿氏名カナ</t>
  </si>
  <si>
    <t>従事者４＿住所＿都道府県</t>
  </si>
  <si>
    <t>従事者４＿住所＿市区町村</t>
  </si>
  <si>
    <t>従事者４＿住所＿字</t>
  </si>
  <si>
    <t>従事者４＿住所＿番地</t>
  </si>
  <si>
    <t>従事者４＿住所＿建物名</t>
  </si>
  <si>
    <t>従事者４＿登録番号１</t>
  </si>
  <si>
    <t>従事者４＿登録番号２</t>
  </si>
  <si>
    <t>従事者４＿登録番号３</t>
  </si>
  <si>
    <t>従事者４＿登録販売者登録都道府県</t>
  </si>
  <si>
    <t>従事者４＿従事者備考</t>
  </si>
  <si>
    <t>従事者４＿兼務</t>
  </si>
  <si>
    <t>従事者４＿兼務許可番号</t>
  </si>
  <si>
    <t>従事者４＿兼務備考</t>
  </si>
  <si>
    <t>従事者４＿兼務管理店舗＿許可番号</t>
  </si>
  <si>
    <t>従事者４＿兼務管理店舗＿主に従事する店舗</t>
  </si>
  <si>
    <t>従事者４＿兼務管理店舗＿店舗名称</t>
  </si>
  <si>
    <t>従事者４＿兼務管理店舗＿店舗住所＿都道府県</t>
  </si>
  <si>
    <t>従事者４＿兼務管理店舗＿店舗住所＿市区町村</t>
  </si>
  <si>
    <t>従事者４＿兼務管理店舗＿店舗住所＿字</t>
  </si>
  <si>
    <t>従事者４＿兼務管理店舗＿店舗住所＿番地</t>
  </si>
  <si>
    <t>従事者４＿兼務管理店舗＿店舗住所＿建物名</t>
  </si>
  <si>
    <t>従事者５＿従事者区分</t>
  </si>
  <si>
    <t>従事者５＿資格</t>
  </si>
  <si>
    <t>従事者５＿氏名</t>
  </si>
  <si>
    <t>従事者５＿氏名＿当て字</t>
  </si>
  <si>
    <t>従事者５＿氏名カナ</t>
  </si>
  <si>
    <t>従事者５＿住所＿都道府県</t>
  </si>
  <si>
    <t>従事者５＿住所＿市区町村</t>
  </si>
  <si>
    <t>従事者５＿住所＿字</t>
  </si>
  <si>
    <t>従事者５＿住所＿番地</t>
  </si>
  <si>
    <t>従事者５＿住所＿建物名</t>
  </si>
  <si>
    <t>従事者５＿登録番号１</t>
  </si>
  <si>
    <t>従事者５＿登録番号２</t>
  </si>
  <si>
    <t>従事者５＿登録番号３</t>
  </si>
  <si>
    <t>従事者５＿登録販売者登録都道府県</t>
  </si>
  <si>
    <t>従事者５＿従事者備考</t>
  </si>
  <si>
    <t>従事者５＿兼務</t>
  </si>
  <si>
    <t>従事者５＿兼務許可番号</t>
  </si>
  <si>
    <t>従事者５＿兼務備考</t>
  </si>
  <si>
    <t>従事者５＿兼務管理店舗＿許可番号</t>
  </si>
  <si>
    <t>従事者５＿兼務管理店舗＿主に従事する店舗</t>
  </si>
  <si>
    <t>従事者５＿兼務管理店舗＿店舗名称</t>
  </si>
  <si>
    <t>従事者５＿兼務管理店舗＿店舗住所＿都道府県</t>
  </si>
  <si>
    <t>従事者５＿兼務管理店舗＿店舗住所＿市区町村</t>
  </si>
  <si>
    <t>従事者５＿兼務管理店舗＿店舗住所＿字</t>
  </si>
  <si>
    <t>従事者５＿兼務管理店舗＿店舗住所＿番地</t>
  </si>
  <si>
    <t>従事者５＿兼務管理店舗＿店舗住所＿建物名</t>
  </si>
  <si>
    <t>従事者６＿従事者区分</t>
  </si>
  <si>
    <t>従事者６＿資格</t>
  </si>
  <si>
    <t>従事者６＿氏名</t>
  </si>
  <si>
    <t>従事者６＿氏名＿当て字</t>
  </si>
  <si>
    <t>従事者６＿氏名カナ</t>
  </si>
  <si>
    <t>従事者６＿住所＿都道府県</t>
  </si>
  <si>
    <t>従事者６＿住所＿市区町村</t>
  </si>
  <si>
    <t>従事者６＿住所＿字</t>
  </si>
  <si>
    <t>従事者６＿住所＿番地</t>
  </si>
  <si>
    <t>従事者６＿住所＿建物名</t>
  </si>
  <si>
    <t>従事者６＿登録番号１</t>
  </si>
  <si>
    <t>従事者６＿登録番号２</t>
  </si>
  <si>
    <t>従事者６＿登録番号３</t>
  </si>
  <si>
    <t>従事者６＿登録販売者登録都道府県</t>
  </si>
  <si>
    <t>従事者６＿従事者備考</t>
  </si>
  <si>
    <t>従事者６＿兼務</t>
  </si>
  <si>
    <t>従事者６＿兼務許可番号</t>
  </si>
  <si>
    <t>従事者６＿兼務備考</t>
  </si>
  <si>
    <t>従事者６＿兼務管理店舗＿許可番号</t>
  </si>
  <si>
    <t>従事者６＿兼務管理店舗＿主に従事する店舗</t>
  </si>
  <si>
    <t>従事者６＿兼務管理店舗＿店舗名称</t>
  </si>
  <si>
    <t>従事者６＿兼務管理店舗＿店舗住所＿都道府県</t>
  </si>
  <si>
    <t>従事者６＿兼務管理店舗＿店舗住所＿市区町村</t>
  </si>
  <si>
    <t>従事者６＿兼務管理店舗＿店舗住所＿字</t>
  </si>
  <si>
    <t>従事者６＿兼務管理店舗＿店舗住所＿番地</t>
  </si>
  <si>
    <t>従事者６＿兼務管理店舗＿店舗住所＿建物名</t>
  </si>
  <si>
    <t>従事者７＿従事者区分</t>
  </si>
  <si>
    <t>従事者７＿資格</t>
  </si>
  <si>
    <t>従事者７＿氏名</t>
  </si>
  <si>
    <t>従事者７＿氏名＿当て字</t>
  </si>
  <si>
    <t>従事者７＿氏名カナ</t>
  </si>
  <si>
    <t>従事者７＿住所＿都道府県</t>
  </si>
  <si>
    <t>従事者７＿住所＿市区町村</t>
  </si>
  <si>
    <t>従事者７＿住所＿字</t>
  </si>
  <si>
    <t>従事者７＿住所＿番地</t>
  </si>
  <si>
    <t>従事者７＿住所＿建物名</t>
  </si>
  <si>
    <t>従事者７＿登録番号１</t>
  </si>
  <si>
    <t>従事者７＿登録番号２</t>
  </si>
  <si>
    <t>従事者７＿登録番号３</t>
  </si>
  <si>
    <t>従事者７＿登録販売者登録都道府県</t>
  </si>
  <si>
    <t>従事者７＿従事者備考</t>
  </si>
  <si>
    <t>従事者７＿兼務</t>
  </si>
  <si>
    <t>従事者７＿兼務許可番号</t>
  </si>
  <si>
    <t>従事者７＿兼務備考</t>
  </si>
  <si>
    <t>従事者７＿兼務管理店舗＿許可番号</t>
  </si>
  <si>
    <t>従事者７＿兼務管理店舗＿主に従事する店舗</t>
  </si>
  <si>
    <t>従事者７＿兼務管理店舗＿店舗名称</t>
  </si>
  <si>
    <t>従事者７＿兼務管理店舗＿店舗住所＿都道府県</t>
  </si>
  <si>
    <t>従事者７＿兼務管理店舗＿店舗住所＿市区町村</t>
  </si>
  <si>
    <t>従事者７＿兼務管理店舗＿店舗住所＿字</t>
  </si>
  <si>
    <t>従事者７＿兼務管理店舗＿店舗住所＿番地</t>
  </si>
  <si>
    <t>従事者７＿兼務管理店舗＿店舗住所＿建物名</t>
  </si>
  <si>
    <t>従事者８＿従事者区分</t>
  </si>
  <si>
    <t>従事者８＿資格</t>
  </si>
  <si>
    <t>従事者８＿氏名</t>
  </si>
  <si>
    <t>従事者８＿氏名＿当て字</t>
  </si>
  <si>
    <t>従事者８＿氏名カナ</t>
  </si>
  <si>
    <t>従事者８＿住所＿都道府県</t>
  </si>
  <si>
    <t>従事者８＿住所＿市区町村</t>
  </si>
  <si>
    <t>従事者８＿住所＿字</t>
  </si>
  <si>
    <t>従事者８＿住所＿番地</t>
  </si>
  <si>
    <t>従事者８＿住所＿建物名</t>
  </si>
  <si>
    <t>従事者８＿登録番号１</t>
  </si>
  <si>
    <t>従事者８＿登録番号２</t>
  </si>
  <si>
    <t>従事者８＿登録番号３</t>
  </si>
  <si>
    <t>従事者８＿登録販売者登録都道府県</t>
  </si>
  <si>
    <t>従事者８＿従事者備考</t>
  </si>
  <si>
    <t>従事者８＿兼務</t>
  </si>
  <si>
    <t>従事者８＿兼務許可番号</t>
  </si>
  <si>
    <t>従事者８＿兼務備考</t>
  </si>
  <si>
    <t>従事者８＿兼務管理店舗＿許可番号</t>
  </si>
  <si>
    <t>従事者８＿兼務管理店舗＿主に従事する店舗</t>
  </si>
  <si>
    <t>従事者８＿兼務管理店舗＿店舗名称</t>
  </si>
  <si>
    <t>従事者８＿兼務管理店舗＿店舗住所＿都道府県</t>
  </si>
  <si>
    <t>従事者８＿兼務管理店舗＿店舗住所＿市区町村</t>
  </si>
  <si>
    <t>従事者８＿兼務管理店舗＿店舗住所＿字</t>
  </si>
  <si>
    <t>従事者８＿兼務管理店舗＿店舗住所＿番地</t>
  </si>
  <si>
    <t>従事者８＿兼務管理店舗＿店舗住所＿建物名</t>
  </si>
  <si>
    <t>従事者９＿従事者区分</t>
  </si>
  <si>
    <t>従事者９＿資格</t>
  </si>
  <si>
    <t>従事者９＿氏名</t>
  </si>
  <si>
    <t>従事者９＿氏名＿当て字</t>
  </si>
  <si>
    <t>従事者９＿氏名カナ</t>
  </si>
  <si>
    <t>従事者９＿住所＿都道府県</t>
  </si>
  <si>
    <t>従事者９＿住所＿市区町村</t>
  </si>
  <si>
    <t>従事者９＿住所＿字</t>
  </si>
  <si>
    <t>従事者９＿住所＿番地</t>
  </si>
  <si>
    <t>従事者９＿住所＿建物名</t>
  </si>
  <si>
    <t>従事者９＿登録番号１</t>
  </si>
  <si>
    <t>従事者９＿登録番号２</t>
  </si>
  <si>
    <t>従事者９＿登録番号３</t>
  </si>
  <si>
    <t>従事者９＿登録販売者登録都道府県</t>
  </si>
  <si>
    <t>従事者９＿従事者備考</t>
  </si>
  <si>
    <t>従事者９＿兼務</t>
  </si>
  <si>
    <t>従事者９＿兼務許可番号</t>
  </si>
  <si>
    <t>従事者９＿兼務備考</t>
  </si>
  <si>
    <t>従事者９＿兼務管理店舗＿許可番号</t>
  </si>
  <si>
    <t>従事者９＿兼務管理店舗＿主に従事する店舗</t>
  </si>
  <si>
    <t>従事者９＿兼務管理店舗＿店舗名称</t>
  </si>
  <si>
    <t>従事者９＿兼務管理店舗＿店舗住所＿都道府県</t>
  </si>
  <si>
    <t>従事者９＿兼務管理店舗＿店舗住所＿市区町村</t>
  </si>
  <si>
    <t>従事者９＿兼務管理店舗＿店舗住所＿字</t>
  </si>
  <si>
    <t>従事者９＿兼務管理店舗＿店舗住所＿番地</t>
  </si>
  <si>
    <t>従事者９＿兼務管理店舗＿店舗住所＿建物名</t>
  </si>
  <si>
    <t>従事者１０＿従事者区分</t>
  </si>
  <si>
    <t>従事者１０＿資格</t>
  </si>
  <si>
    <t>従事者１０＿氏名</t>
  </si>
  <si>
    <t>従事者１０＿氏名＿当て字</t>
  </si>
  <si>
    <t>従事者１０＿氏名カナ</t>
  </si>
  <si>
    <t>従事者１０＿住所＿都道府県</t>
  </si>
  <si>
    <t>従事者１０＿住所＿市区町村</t>
  </si>
  <si>
    <t>従事者１０＿住所＿字</t>
  </si>
  <si>
    <t>従事者１０＿住所＿番地</t>
  </si>
  <si>
    <t>従事者１０＿住所＿建物名</t>
  </si>
  <si>
    <t>従事者１０＿登録番号１</t>
  </si>
  <si>
    <t>従事者１０＿登録番号２</t>
  </si>
  <si>
    <t>従事者１０＿登録番号３</t>
  </si>
  <si>
    <t>従事者１０＿登録販売者登録都道府県</t>
  </si>
  <si>
    <t>従事者１０＿従事者備考</t>
  </si>
  <si>
    <t>従事者１０＿兼務</t>
  </si>
  <si>
    <t>従事者１０＿兼務許可番号</t>
  </si>
  <si>
    <t>従事者１０＿兼務備考</t>
  </si>
  <si>
    <t>従事者１０＿兼務管理店舗＿許可番号</t>
  </si>
  <si>
    <t>従事者１０＿兼務管理店舗＿主に従事する店舗</t>
  </si>
  <si>
    <t>従事者１０＿兼務管理店舗＿店舗名称</t>
  </si>
  <si>
    <t>従事者１０＿兼務管理店舗＿店舗住所＿都道府県</t>
  </si>
  <si>
    <t>従事者１０＿兼務管理店舗＿店舗住所＿市区町村</t>
  </si>
  <si>
    <t>従事者１０＿兼務管理店舗＿店舗住所＿字</t>
  </si>
  <si>
    <t>従事者１０＿兼務管理店舗＿店舗住所＿番地</t>
  </si>
  <si>
    <t>従事者１０＿兼務管理店舗＿店舗住所＿建物名</t>
  </si>
  <si>
    <t>従事者１１＿従事者区分</t>
  </si>
  <si>
    <t>従事者１１＿資格</t>
  </si>
  <si>
    <t>従事者１１＿氏名</t>
  </si>
  <si>
    <t>従事者１１＿氏名＿当て字</t>
  </si>
  <si>
    <t>従事者１１＿氏名カナ</t>
  </si>
  <si>
    <t>従事者１１＿住所＿都道府県</t>
  </si>
  <si>
    <t>従事者１１＿住所＿市区町村</t>
  </si>
  <si>
    <t>従事者１１＿住所＿字</t>
  </si>
  <si>
    <t>従事者１１＿住所＿番地</t>
  </si>
  <si>
    <t>従事者１１＿住所＿建物名</t>
  </si>
  <si>
    <t>従事者１１＿登録番号１</t>
  </si>
  <si>
    <t>従事者１１＿登録番号２</t>
  </si>
  <si>
    <t>従事者１１＿登録番号３</t>
  </si>
  <si>
    <t>従事者１１＿登録販売者登録都道府県</t>
  </si>
  <si>
    <t>従事者１１＿従事者備考</t>
  </si>
  <si>
    <t>従事者１１＿兼務</t>
  </si>
  <si>
    <t>従事者１１＿兼務許可番号</t>
  </si>
  <si>
    <t>従事者１１＿兼務備考</t>
  </si>
  <si>
    <t>従事者１１＿兼務管理店舗＿許可番号</t>
  </si>
  <si>
    <t>従事者１１＿兼務管理店舗＿主に従事する店舗</t>
  </si>
  <si>
    <t>従事者１１＿兼務管理店舗＿店舗名称</t>
  </si>
  <si>
    <t>従事者１１＿兼務管理店舗＿店舗住所＿都道府県</t>
  </si>
  <si>
    <t>従事者１１＿兼務管理店舗＿店舗住所＿市区町村</t>
  </si>
  <si>
    <t>従事者１１＿兼務管理店舗＿店舗住所＿字</t>
  </si>
  <si>
    <t>従事者１１＿兼務管理店舗＿店舗住所＿番地</t>
  </si>
  <si>
    <t>従事者１１＿兼務管理店舗＿店舗住所＿建物名</t>
  </si>
  <si>
    <t>従事者１２＿従事者区分</t>
  </si>
  <si>
    <t>従事者１２＿資格</t>
  </si>
  <si>
    <t>従事者１２＿氏名</t>
  </si>
  <si>
    <t>従事者１２＿氏名＿当て字</t>
  </si>
  <si>
    <t>従事者１２＿氏名カナ</t>
  </si>
  <si>
    <t>従事者１２＿住所＿都道府県</t>
  </si>
  <si>
    <t>従事者１２＿住所＿市区町村</t>
  </si>
  <si>
    <t>従事者１２＿住所＿字</t>
  </si>
  <si>
    <t>従事者１２＿住所＿番地</t>
  </si>
  <si>
    <t>従事者１２＿住所＿建物名</t>
  </si>
  <si>
    <t>従事者１２＿登録番号１</t>
  </si>
  <si>
    <t>従事者１２＿登録番号２</t>
  </si>
  <si>
    <t>従事者１２＿登録番号３</t>
  </si>
  <si>
    <t>従事者１２＿登録販売者登録都道府県</t>
  </si>
  <si>
    <t>従事者１２＿従事者備考</t>
  </si>
  <si>
    <t>従事者１２＿兼務</t>
  </si>
  <si>
    <t>従事者１２＿兼務許可番号</t>
  </si>
  <si>
    <t>従事者１２＿兼務備考</t>
  </si>
  <si>
    <t>従事者１２＿兼務管理店舗＿許可番号</t>
  </si>
  <si>
    <t>従事者１２＿兼務管理店舗＿主に従事する店舗</t>
  </si>
  <si>
    <t>従事者１２＿兼務管理店舗＿店舗名称</t>
  </si>
  <si>
    <t>従事者１２＿兼務管理店舗＿店舗住所＿都道府県</t>
  </si>
  <si>
    <t>従事者１２＿兼務管理店舗＿店舗住所＿市区町村</t>
  </si>
  <si>
    <t>従事者１２＿兼務管理店舗＿店舗住所＿字</t>
  </si>
  <si>
    <t>従事者１２＿兼務管理店舗＿店舗住所＿番地</t>
  </si>
  <si>
    <t>従事者１２＿兼務管理店舗＿店舗住所＿建物名</t>
  </si>
  <si>
    <t>従事者１３＿従事者区分</t>
  </si>
  <si>
    <t>従事者１３＿資格</t>
  </si>
  <si>
    <t>従事者１３＿氏名</t>
  </si>
  <si>
    <t>従事者１３＿氏名＿当て字</t>
  </si>
  <si>
    <t>従事者１３＿氏名カナ</t>
  </si>
  <si>
    <t>従事者１３＿住所＿都道府県</t>
  </si>
  <si>
    <t>従事者１３＿住所＿市区町村</t>
  </si>
  <si>
    <t>従事者１３＿住所＿字</t>
  </si>
  <si>
    <t>従事者１３＿住所＿番地</t>
  </si>
  <si>
    <t>従事者１３＿住所＿建物名</t>
  </si>
  <si>
    <t>従事者１３＿登録番号１</t>
  </si>
  <si>
    <t>従事者１３＿登録番号２</t>
  </si>
  <si>
    <t>従事者１３＿登録番号３</t>
  </si>
  <si>
    <t>従事者１３＿登録販売者登録都道府県</t>
  </si>
  <si>
    <t>従事者１３＿従事者備考</t>
  </si>
  <si>
    <t>従事者１３＿兼務</t>
  </si>
  <si>
    <t>従事者１３＿兼務許可番号</t>
  </si>
  <si>
    <t>従事者１３＿兼務備考</t>
  </si>
  <si>
    <t>従事者１３＿兼務管理店舗＿許可番号</t>
  </si>
  <si>
    <t>従事者１３＿兼務管理店舗＿主に従事する店舗</t>
  </si>
  <si>
    <t>従事者１３＿兼務管理店舗＿店舗名称</t>
  </si>
  <si>
    <t>従事者１３＿兼務管理店舗＿店舗住所＿都道府県</t>
  </si>
  <si>
    <t>従事者１３＿兼務管理店舗＿店舗住所＿市区町村</t>
  </si>
  <si>
    <t>従事者１３＿兼務管理店舗＿店舗住所＿字</t>
  </si>
  <si>
    <t>従事者１３＿兼務管理店舗＿店舗住所＿番地</t>
  </si>
  <si>
    <t>従事者１３＿兼務管理店舗＿店舗住所＿建物名</t>
  </si>
  <si>
    <t>従事者１４＿従事者区分</t>
  </si>
  <si>
    <t>従事者１４＿資格</t>
  </si>
  <si>
    <t>従事者１４＿氏名</t>
  </si>
  <si>
    <t>従事者１４＿氏名＿当て字</t>
  </si>
  <si>
    <t>従事者１４＿氏名カナ</t>
  </si>
  <si>
    <t>従事者１４＿住所＿都道府県</t>
  </si>
  <si>
    <t>従事者１４＿住所＿市区町村</t>
  </si>
  <si>
    <t>従事者１４＿住所＿字</t>
  </si>
  <si>
    <t>従事者１４＿住所＿番地</t>
  </si>
  <si>
    <t>従事者１４＿住所＿建物名</t>
  </si>
  <si>
    <t>従事者１４＿登録番号１</t>
  </si>
  <si>
    <t>従事者１４＿登録番号２</t>
  </si>
  <si>
    <t>従事者１４＿登録番号３</t>
  </si>
  <si>
    <t>従事者１４＿登録販売者登録都道府県</t>
  </si>
  <si>
    <t>従事者１４＿従事者備考</t>
  </si>
  <si>
    <t>従事者１４＿兼務</t>
  </si>
  <si>
    <t>従事者１４＿兼務許可番号</t>
  </si>
  <si>
    <t>従事者１４＿兼務備考</t>
  </si>
  <si>
    <t>従事者１４＿兼務管理店舗＿許可番号</t>
  </si>
  <si>
    <t>従事者１４＿兼務管理店舗＿主に従事する店舗</t>
  </si>
  <si>
    <t>従事者１４＿兼務管理店舗＿店舗名称</t>
  </si>
  <si>
    <t>従事者１４＿兼務管理店舗＿店舗住所＿都道府県</t>
  </si>
  <si>
    <t>従事者１４＿兼務管理店舗＿店舗住所＿市区町村</t>
  </si>
  <si>
    <t>従事者１４＿兼務管理店舗＿店舗住所＿字</t>
  </si>
  <si>
    <t>従事者１４＿兼務管理店舗＿店舗住所＿番地</t>
  </si>
  <si>
    <t>従事者１４＿兼務管理店舗＿店舗住所＿建物名</t>
  </si>
  <si>
    <t>従事者１５＿従事者区分</t>
  </si>
  <si>
    <t>従事者１５＿資格</t>
  </si>
  <si>
    <t>従事者１５＿氏名</t>
  </si>
  <si>
    <t>従事者１５＿氏名＿当て字</t>
  </si>
  <si>
    <t>従事者１５＿氏名カナ</t>
  </si>
  <si>
    <t>従事者１５＿住所＿都道府県</t>
  </si>
  <si>
    <t>従事者１５＿住所＿市区町村</t>
  </si>
  <si>
    <t>従事者１５＿住所＿字</t>
  </si>
  <si>
    <t>従事者１５＿住所＿番地</t>
  </si>
  <si>
    <t>従事者１５＿住所＿建物名</t>
  </si>
  <si>
    <t>従事者１５＿登録番号１</t>
  </si>
  <si>
    <t>従事者１５＿登録番号２</t>
  </si>
  <si>
    <t>従事者１５＿登録番号３</t>
  </si>
  <si>
    <t>従事者１５＿登録販売者登録都道府県</t>
  </si>
  <si>
    <t>従事者１５＿従事者備考</t>
  </si>
  <si>
    <t>従事者１５＿兼務</t>
  </si>
  <si>
    <t>従事者１５＿兼務許可番号</t>
  </si>
  <si>
    <t>従事者１５＿兼務備考</t>
  </si>
  <si>
    <t>従事者１５＿兼務管理店舗＿許可番号</t>
  </si>
  <si>
    <t>従事者１５＿兼務管理店舗＿主に従事する店舗</t>
  </si>
  <si>
    <t>従事者１５＿兼務管理店舗＿店舗名称</t>
  </si>
  <si>
    <t>従事者１５＿兼務管理店舗＿店舗住所＿都道府県</t>
  </si>
  <si>
    <t>従事者１５＿兼務管理店舗＿店舗住所＿市区町村</t>
  </si>
  <si>
    <t>従事者１５＿兼務管理店舗＿店舗住所＿字</t>
  </si>
  <si>
    <t>従事者１５＿兼務管理店舗＿店舗住所＿番地</t>
  </si>
  <si>
    <t>従事者１５＿兼務管理店舗＿店舗住所＿建物名</t>
  </si>
  <si>
    <t>従事者１６＿従事者区分</t>
  </si>
  <si>
    <t>従事者１６＿資格</t>
  </si>
  <si>
    <t>従事者１６＿氏名</t>
  </si>
  <si>
    <t>従事者１６＿氏名＿当て字</t>
  </si>
  <si>
    <t>従事者１６＿氏名カナ</t>
  </si>
  <si>
    <t>従事者１６＿住所＿都道府県</t>
  </si>
  <si>
    <t>従事者１６＿住所＿市区町村</t>
  </si>
  <si>
    <t>従事者１６＿住所＿字</t>
  </si>
  <si>
    <t>従事者１６＿住所＿番地</t>
  </si>
  <si>
    <t>従事者１６＿住所＿建物名</t>
  </si>
  <si>
    <t>従事者１６＿登録番号１</t>
  </si>
  <si>
    <t>従事者１６＿登録番号２</t>
  </si>
  <si>
    <t>従事者１６＿登録番号３</t>
  </si>
  <si>
    <t>従事者１６＿登録販売者登録都道府県</t>
  </si>
  <si>
    <t>従事者１６＿従事者備考</t>
  </si>
  <si>
    <t>従事者１６＿兼務</t>
  </si>
  <si>
    <t>従事者１６＿兼務許可番号</t>
  </si>
  <si>
    <t>従事者１６＿兼務備考</t>
  </si>
  <si>
    <t>従事者１６＿兼務管理店舗＿許可番号</t>
  </si>
  <si>
    <t>従事者１６＿兼務管理店舗＿主に従事する店舗</t>
  </si>
  <si>
    <t>従事者１６＿兼務管理店舗＿店舗名称</t>
  </si>
  <si>
    <t>従事者１６＿兼務管理店舗＿店舗住所＿都道府県</t>
  </si>
  <si>
    <t>従事者１６＿兼務管理店舗＿店舗住所＿市区町村</t>
  </si>
  <si>
    <t>従事者１６＿兼務管理店舗＿店舗住所＿字</t>
  </si>
  <si>
    <t>従事者１６＿兼務管理店舗＿店舗住所＿番地</t>
  </si>
  <si>
    <t>従事者１６＿兼務管理店舗＿店舗住所＿建物名</t>
  </si>
  <si>
    <t>従事者１７＿従事者区分</t>
  </si>
  <si>
    <t>従事者１７＿資格</t>
  </si>
  <si>
    <t>従事者１７＿氏名</t>
  </si>
  <si>
    <t>従事者１７＿氏名＿当て字</t>
  </si>
  <si>
    <t>従事者１７＿氏名カナ</t>
  </si>
  <si>
    <t>従事者１７＿住所＿都道府県</t>
  </si>
  <si>
    <t>従事者１７＿住所＿市区町村</t>
  </si>
  <si>
    <t>従事者１７＿住所＿字</t>
  </si>
  <si>
    <t>従事者１７＿住所＿番地</t>
  </si>
  <si>
    <t>従事者１７＿住所＿建物名</t>
  </si>
  <si>
    <t>従事者１７＿登録番号１</t>
  </si>
  <si>
    <t>従事者１７＿登録番号２</t>
  </si>
  <si>
    <t>従事者１７＿登録番号３</t>
  </si>
  <si>
    <t>従事者１７＿登録販売者登録都道府県</t>
  </si>
  <si>
    <t>従事者１７＿従事者備考</t>
  </si>
  <si>
    <t>従事者１７＿兼務</t>
  </si>
  <si>
    <t>従事者１７＿兼務許可番号</t>
  </si>
  <si>
    <t>従事者１７＿兼務備考</t>
  </si>
  <si>
    <t>従事者１７＿兼務管理店舗＿許可番号</t>
  </si>
  <si>
    <t>従事者１７＿兼務管理店舗＿主に従事する店舗</t>
  </si>
  <si>
    <t>従事者１７＿兼務管理店舗＿店舗名称</t>
  </si>
  <si>
    <t>従事者１７＿兼務管理店舗＿店舗住所＿都道府県</t>
  </si>
  <si>
    <t>従事者１７＿兼務管理店舗＿店舗住所＿市区町村</t>
  </si>
  <si>
    <t>従事者１７＿兼務管理店舗＿店舗住所＿字</t>
  </si>
  <si>
    <t>従事者１７＿兼務管理店舗＿店舗住所＿番地</t>
  </si>
  <si>
    <t>従事者１７＿兼務管理店舗＿店舗住所＿建物名</t>
  </si>
  <si>
    <t>従事者１８＿従事者区分</t>
  </si>
  <si>
    <t>従事者１８＿資格</t>
  </si>
  <si>
    <t>従事者１８＿氏名</t>
  </si>
  <si>
    <t>従事者１８＿氏名＿当て字</t>
  </si>
  <si>
    <t>従事者１８＿氏名カナ</t>
  </si>
  <si>
    <t>従事者１８＿住所＿都道府県</t>
  </si>
  <si>
    <t>従事者１８＿住所＿市区町村</t>
  </si>
  <si>
    <t>従事者１８＿住所＿字</t>
  </si>
  <si>
    <t>従事者１８＿住所＿番地</t>
  </si>
  <si>
    <t>従事者１８＿住所＿建物名</t>
  </si>
  <si>
    <t>従事者１８＿登録番号１</t>
  </si>
  <si>
    <t>従事者１８＿登録番号２</t>
  </si>
  <si>
    <t>従事者１８＿登録番号３</t>
  </si>
  <si>
    <t>従事者１８＿登録販売者登録都道府県</t>
  </si>
  <si>
    <t>従事者１８＿従事者備考</t>
  </si>
  <si>
    <t>従事者１８＿兼務</t>
  </si>
  <si>
    <t>従事者１８＿兼務許可番号</t>
  </si>
  <si>
    <t>従事者１８＿兼務備考</t>
  </si>
  <si>
    <t>従事者１８＿兼務管理店舗＿許可番号</t>
  </si>
  <si>
    <t>従事者１８＿兼務管理店舗＿主に従事する店舗</t>
  </si>
  <si>
    <t>従事者１８＿兼務管理店舗＿店舗名称</t>
  </si>
  <si>
    <t>従事者１８＿兼務管理店舗＿店舗住所＿都道府県</t>
  </si>
  <si>
    <t>従事者１８＿兼務管理店舗＿店舗住所＿市区町村</t>
  </si>
  <si>
    <t>従事者１８＿兼務管理店舗＿店舗住所＿字</t>
  </si>
  <si>
    <t>従事者１８＿兼務管理店舗＿店舗住所＿番地</t>
  </si>
  <si>
    <t>従事者１８＿兼務管理店舗＿店舗住所＿建物名</t>
  </si>
  <si>
    <t>従事者１９＿従事者区分</t>
  </si>
  <si>
    <t>従事者１９＿資格</t>
  </si>
  <si>
    <t>従事者１９＿氏名</t>
  </si>
  <si>
    <t>従事者１９＿氏名＿当て字</t>
  </si>
  <si>
    <t>従事者１９＿氏名カナ</t>
  </si>
  <si>
    <t>従事者１９＿住所＿都道府県</t>
  </si>
  <si>
    <t>従事者１９＿住所＿市区町村</t>
  </si>
  <si>
    <t>従事者１９＿住所＿字</t>
  </si>
  <si>
    <t>従事者１９＿住所＿番地</t>
  </si>
  <si>
    <t>従事者１９＿住所＿建物名</t>
  </si>
  <si>
    <t>従事者１９＿登録番号１</t>
  </si>
  <si>
    <t>従事者１９＿登録番号２</t>
  </si>
  <si>
    <t>従事者１９＿登録番号３</t>
  </si>
  <si>
    <t>従事者１９＿登録販売者登録都道府県</t>
  </si>
  <si>
    <t>従事者１９＿従事者備考</t>
  </si>
  <si>
    <t>従事者１９＿兼務</t>
  </si>
  <si>
    <t>従事者１９＿兼務許可番号</t>
  </si>
  <si>
    <t>従事者１９＿兼務備考</t>
  </si>
  <si>
    <t>従事者１９＿兼務管理店舗＿許可番号</t>
  </si>
  <si>
    <t>従事者１９＿兼務管理店舗＿主に従事する店舗</t>
  </si>
  <si>
    <t>従事者１９＿兼務管理店舗＿店舗名称</t>
  </si>
  <si>
    <t>従事者１９＿兼務管理店舗＿店舗住所＿都道府県</t>
  </si>
  <si>
    <t>従事者１９＿兼務管理店舗＿店舗住所＿市区町村</t>
  </si>
  <si>
    <t>従事者１９＿兼務管理店舗＿店舗住所＿字</t>
  </si>
  <si>
    <t>従事者１９＿兼務管理店舗＿店舗住所＿番地</t>
  </si>
  <si>
    <t>従事者１９＿兼務管理店舗＿店舗住所＿建物名</t>
  </si>
  <si>
    <t>従事者２０＿従事者区分</t>
  </si>
  <si>
    <t>従事者２０＿資格</t>
  </si>
  <si>
    <t>従事者２０＿氏名</t>
  </si>
  <si>
    <t>従事者２０＿氏名＿当て字</t>
  </si>
  <si>
    <t>従事者２０＿氏名カナ</t>
  </si>
  <si>
    <t>従事者２０＿住所＿都道府県</t>
  </si>
  <si>
    <t>従事者２０＿住所＿市区町村</t>
  </si>
  <si>
    <t>従事者２０＿住所＿字</t>
  </si>
  <si>
    <t>従事者２０＿住所＿番地</t>
  </si>
  <si>
    <t>従事者２０＿住所＿建物名</t>
  </si>
  <si>
    <t>従事者２０＿登録番号１</t>
  </si>
  <si>
    <t>従事者２０＿登録番号２</t>
  </si>
  <si>
    <t>従事者２０＿登録番号３</t>
  </si>
  <si>
    <t>従事者２０＿登録販売者登録都道府県</t>
  </si>
  <si>
    <t>従事者２０＿従事者備考</t>
  </si>
  <si>
    <t>従事者２０＿兼務</t>
  </si>
  <si>
    <t>従事者２０＿兼務許可番号</t>
  </si>
  <si>
    <t>従事者２０＿兼務備考</t>
  </si>
  <si>
    <t>従事者２０＿兼務管理店舗＿許可番号</t>
  </si>
  <si>
    <t>従事者２０＿兼務管理店舗＿主に従事する店舗</t>
  </si>
  <si>
    <t>従事者２０＿兼務管理店舗＿店舗名称</t>
  </si>
  <si>
    <t>従事者２０＿兼務管理店舗＿店舗住所＿都道府県</t>
  </si>
  <si>
    <t>従事者２０＿兼務管理店舗＿店舗住所＿市区町村</t>
  </si>
  <si>
    <t>従事者２０＿兼務管理店舗＿店舗住所＿字</t>
  </si>
  <si>
    <t>従事者２０＿兼務管理店舗＿店舗住所＿番地</t>
  </si>
  <si>
    <t>従事者２０＿兼務管理店舗＿店舗住所＿建物名</t>
  </si>
  <si>
    <t>個別情報＿営業時間＿月＿開始</t>
  </si>
  <si>
    <t>個別情報＿営業時間＿月＿終了</t>
  </si>
  <si>
    <t>個別情報＿営業時間＿火＿開始</t>
  </si>
  <si>
    <t>個別情報＿営業時間＿火＿終了</t>
  </si>
  <si>
    <t>個別情報＿営業時間＿水＿開始</t>
  </si>
  <si>
    <t>個別情報＿営業時間＿水＿終了</t>
  </si>
  <si>
    <t>個別情報＿営業時間＿木＿開始</t>
  </si>
  <si>
    <t>個別情報＿営業時間＿木＿終了</t>
  </si>
  <si>
    <t>個別情報＿営業時間＿金＿開始</t>
  </si>
  <si>
    <t>個別情報＿営業時間＿金＿終了</t>
  </si>
  <si>
    <t>個別情報＿営業時間＿土＿開始</t>
  </si>
  <si>
    <t>個別情報＿営業時間＿土＿終了</t>
  </si>
  <si>
    <t>個別情報＿営業時間＿日＿開始</t>
  </si>
  <si>
    <t>個別情報＿営業時間＿日＿終了</t>
  </si>
  <si>
    <t>個別情報＿営業時間＿祝日＿開始</t>
  </si>
  <si>
    <t>個別情報＿営業時間＿祝日＿終了</t>
  </si>
  <si>
    <t>個別情報＿開店時間＿月＿開始</t>
  </si>
  <si>
    <t>個別情報＿開店時間＿月＿終了</t>
  </si>
  <si>
    <t>個別情報＿開店時間＿火＿開始</t>
  </si>
  <si>
    <t>個別情報＿開店時間＿火＿終了</t>
  </si>
  <si>
    <t>個別情報＿開店時間＿水＿開始</t>
  </si>
  <si>
    <t>個別情報＿開店時間＿水＿終了</t>
  </si>
  <si>
    <t>個別情報＿開店時間＿木＿開始</t>
  </si>
  <si>
    <t>個別情報＿開店時間＿木＿終了</t>
  </si>
  <si>
    <t>個別情報＿開店時間＿金＿開始</t>
  </si>
  <si>
    <t>個別情報＿開店時間＿金＿終了</t>
  </si>
  <si>
    <t>個別情報＿開店時間＿土＿開始</t>
  </si>
  <si>
    <t>個別情報＿開店時間＿土＿終了</t>
  </si>
  <si>
    <t>個別情報＿開店時間＿日＿開始</t>
  </si>
  <si>
    <t>個別情報＿開店時間＿日＿終了</t>
  </si>
  <si>
    <t>個別情報＿開店時間＿祝日＿開始</t>
  </si>
  <si>
    <t>個別情報＿開店時間＿祝日＿終了</t>
  </si>
  <si>
    <t>個別情報＿開店時間＿休憩＿月＿開始</t>
  </si>
  <si>
    <t>個別情報＿開店時間＿休憩＿月＿終了</t>
  </si>
  <si>
    <t>個別情報＿開店時間＿休憩＿火＿開始</t>
  </si>
  <si>
    <t>個別情報＿開店時間＿休憩＿火＿終了</t>
  </si>
  <si>
    <t>個別情報＿開店時間＿休憩＿水＿開始</t>
  </si>
  <si>
    <t>個別情報＿開店時間＿休憩＿水＿終了</t>
  </si>
  <si>
    <t>個別情報＿開店時間＿休憩＿木＿開始</t>
  </si>
  <si>
    <t>個別情報＿開店時間＿休憩＿木＿終了</t>
  </si>
  <si>
    <t>個別情報＿開店時間＿休憩＿金＿開始</t>
  </si>
  <si>
    <t>個別情報＿開店時間＿休憩＿金＿終了</t>
  </si>
  <si>
    <t>個別情報＿開店時間＿休憩＿土＿開始</t>
  </si>
  <si>
    <t>個別情報＿開店時間＿休憩＿土＿終了</t>
  </si>
  <si>
    <t>個別情報＿開店時間＿休憩＿日＿開始</t>
  </si>
  <si>
    <t>個別情報＿開店時間＿休憩＿日＿終了</t>
  </si>
  <si>
    <t>個別情報＿開店時間＿休憩＿祝日＿開始</t>
  </si>
  <si>
    <t>個別情報＿開店時間＿休憩＿祝日＿終了</t>
  </si>
  <si>
    <t>個別情報＿医薬品販売時間＿月＿開始</t>
  </si>
  <si>
    <t>個別情報＿医薬品販売時間＿月＿終了</t>
  </si>
  <si>
    <t>個別情報＿医薬品販売時間＿火＿開始</t>
  </si>
  <si>
    <t>個別情報＿医薬品販売時間＿火＿終了</t>
  </si>
  <si>
    <t>個別情報＿医薬品販売時間＿水＿開始</t>
  </si>
  <si>
    <t>個別情報＿医薬品販売時間＿水＿終了</t>
  </si>
  <si>
    <t>個別情報＿医薬品販売時間＿木＿開始</t>
  </si>
  <si>
    <t>個別情報＿医薬品販売時間＿木＿終了</t>
  </si>
  <si>
    <t>個別情報＿医薬品販売時間＿金＿開始</t>
  </si>
  <si>
    <t>個別情報＿医薬品販売時間＿金＿終了</t>
  </si>
  <si>
    <t>個別情報＿医薬品販売時間＿土＿開始</t>
  </si>
  <si>
    <t>個別情報＿医薬品販売時間＿土＿終了</t>
  </si>
  <si>
    <t>個別情報＿医薬品販売時間＿日＿開始</t>
  </si>
  <si>
    <t>個別情報＿医薬品販売時間＿日＿終了</t>
  </si>
  <si>
    <t>個別情報＿医薬品販売時間＿祝日＿開始</t>
  </si>
  <si>
    <t>個別情報＿医薬品販売時間＿祝日＿終了</t>
  </si>
  <si>
    <t>個別情報＿医薬品販売時間＿休憩＿月＿開始</t>
  </si>
  <si>
    <t>個別情報＿医薬品販売時間＿休憩＿月＿終了</t>
  </si>
  <si>
    <t>個別情報＿医薬品販売時間＿休憩＿火＿開始</t>
  </si>
  <si>
    <t>個別情報＿医薬品販売時間＿休憩＿火＿終了</t>
  </si>
  <si>
    <t>個別情報＿医薬品販売時間＿休憩＿水＿開始</t>
  </si>
  <si>
    <t>個別情報＿医薬品販売時間＿休憩＿水＿終了</t>
  </si>
  <si>
    <t>個別情報＿医薬品販売時間＿休憩＿木＿開始</t>
  </si>
  <si>
    <t>個別情報＿医薬品販売時間＿休憩＿木＿終了</t>
  </si>
  <si>
    <t>個別情報＿医薬品販売時間＿休憩＿金＿開始</t>
  </si>
  <si>
    <t>個別情報＿医薬品販売時間＿休憩＿金＿終了</t>
  </si>
  <si>
    <t>個別情報＿医薬品販売時間＿休憩＿土＿開始</t>
  </si>
  <si>
    <t>個別情報＿医薬品販売時間＿休憩＿土＿終了</t>
  </si>
  <si>
    <t>個別情報＿医薬品販売時間＿休憩＿日＿開始</t>
  </si>
  <si>
    <t>個別情報＿医薬品販売時間＿休憩＿日＿終了</t>
  </si>
  <si>
    <t>個別情報＿医薬品販売時間＿休憩＿祝日＿開始</t>
  </si>
  <si>
    <t>個別情報＿医薬品販売時間＿休憩＿祝日＿終了</t>
  </si>
  <si>
    <t>個別情報＿要指導医薬品販売時間＿月＿開始</t>
  </si>
  <si>
    <t>個別情報＿要指導医薬品販売時間＿月＿終了</t>
  </si>
  <si>
    <t>個別情報＿要指導医薬品販売時間＿火＿開始</t>
  </si>
  <si>
    <t>個別情報＿要指導医薬品販売時間＿火＿終了</t>
  </si>
  <si>
    <t>個別情報＿要指導医薬品販売時間＿水＿開始</t>
  </si>
  <si>
    <t>個別情報＿要指導医薬品販売時間＿水＿終了</t>
  </si>
  <si>
    <t>個別情報＿要指導医薬品販売時間＿木＿開始</t>
  </si>
  <si>
    <t>個別情報＿要指導医薬品販売時間＿木＿終了</t>
  </si>
  <si>
    <t>個別情報＿要指導医薬品販売時間＿金＿開始</t>
  </si>
  <si>
    <t>個別情報＿要指導医薬品販売時間＿金＿終了</t>
  </si>
  <si>
    <t>個別情報＿要指導医薬品販売時間＿土＿開始</t>
  </si>
  <si>
    <t>個別情報＿要指導医薬品販売時間＿土＿終了</t>
  </si>
  <si>
    <t>個別情報＿要指導医薬品販売時間＿日＿開始</t>
  </si>
  <si>
    <t>個別情報＿要指導医薬品販売時間＿日＿終了</t>
  </si>
  <si>
    <t>個別情報＿要指導医薬品販売時間＿祝日＿開始</t>
  </si>
  <si>
    <t>個別情報＿要指導医薬品販売時間＿祝日＿終了</t>
  </si>
  <si>
    <t>個別情報＿要指導医薬品販売時間＿休憩＿月＿開始</t>
  </si>
  <si>
    <t>個別情報＿要指導医薬品販売時間＿休憩＿月＿終了</t>
  </si>
  <si>
    <t>個別情報＿要指導医薬品販売時間＿休憩＿火＿開始</t>
  </si>
  <si>
    <t>個別情報＿要指導医薬品販売時間＿休憩＿火＿終了</t>
  </si>
  <si>
    <t>個別情報＿要指導医薬品販売時間＿休憩＿水＿開始</t>
  </si>
  <si>
    <t>個別情報＿要指導医薬品販売時間＿休憩＿水＿終了</t>
  </si>
  <si>
    <t>個別情報＿要指導医薬品販売時間＿休憩＿木＿開始</t>
  </si>
  <si>
    <t>個別情報＿要指導医薬品販売時間＿休憩＿木＿終了</t>
  </si>
  <si>
    <t>個別情報＿要指導医薬品販売時間＿休憩＿金＿開始</t>
  </si>
  <si>
    <t>個別情報＿要指導医薬品販売時間＿休憩＿金＿終了</t>
  </si>
  <si>
    <t>個別情報＿要指導医薬品販売時間＿休憩＿土＿開始</t>
  </si>
  <si>
    <t>個別情報＿要指導医薬品販売時間＿休憩＿土＿終了</t>
  </si>
  <si>
    <t>個別情報＿要指導医薬品販売時間＿休憩＿日＿開始</t>
  </si>
  <si>
    <t>個別情報＿要指導医薬品販売時間＿休憩＿日＿終了</t>
  </si>
  <si>
    <t>個別情報＿要指導医薬品販売時間＿休憩＿祝日＿開始</t>
  </si>
  <si>
    <t>個別情報＿要指導医薬品販売時間＿休憩＿祝日＿終了</t>
  </si>
  <si>
    <t>個別情報＿第１類医薬品販売時間＿月＿開始</t>
  </si>
  <si>
    <t>個別情報＿第１類医薬品販売時間＿月＿終了</t>
  </si>
  <si>
    <t>個別情報＿第１類医薬品販売時間＿火＿開始</t>
  </si>
  <si>
    <t>個別情報＿第１類医薬品販売時間＿火＿終了</t>
  </si>
  <si>
    <t>個別情報＿第１類医薬品販売時間＿水＿開始</t>
  </si>
  <si>
    <t>個別情報＿第１類医薬品販売時間＿水＿終了</t>
  </si>
  <si>
    <t>個別情報＿第１類医薬品販売時間＿木＿開始</t>
  </si>
  <si>
    <t>個別情報＿第１類医薬品販売時間＿木＿終了</t>
  </si>
  <si>
    <t>個別情報＿第１類医薬品販売時間＿金＿開始</t>
  </si>
  <si>
    <t>個別情報＿第１類医薬品販売時間＿金＿終了</t>
  </si>
  <si>
    <t>個別情報＿第１類医薬品販売時間＿土＿開始</t>
  </si>
  <si>
    <t>個別情報＿第１類医薬品販売時間＿土＿終了</t>
  </si>
  <si>
    <t>個別情報＿第１類医薬品販売時間＿日＿開始</t>
  </si>
  <si>
    <t>個別情報＿第１類医薬品販売時間＿日＿終了</t>
  </si>
  <si>
    <t>個別情報＿第１類医薬品販売時間＿祝日＿開始</t>
  </si>
  <si>
    <t>個別情報＿第１類医薬品販売時間＿祝日＿終了</t>
  </si>
  <si>
    <t>個別情報＿第１類医薬品販売時間＿休憩＿月＿開始</t>
  </si>
  <si>
    <t>個別情報＿第１類医薬品販売時間＿休憩＿月＿終了</t>
  </si>
  <si>
    <t>個別情報＿第１類医薬品販売時間＿休憩＿火＿開始</t>
  </si>
  <si>
    <t>個別情報＿第１類医薬品販売時間＿休憩＿火＿終了</t>
  </si>
  <si>
    <t>個別情報＿第１類医薬品販売時間＿休憩＿水＿開始</t>
  </si>
  <si>
    <t>個別情報＿第１類医薬品販売時間＿休憩＿水＿終了</t>
  </si>
  <si>
    <t>個別情報＿第１類医薬品販売時間＿休憩＿木＿開始</t>
  </si>
  <si>
    <t>個別情報＿第１類医薬品販売時間＿休憩＿木＿終了</t>
  </si>
  <si>
    <t>個別情報＿第１類医薬品販売時間＿休憩＿金＿開始</t>
  </si>
  <si>
    <t>個別情報＿第１類医薬品販売時間＿休憩＿金＿終了</t>
  </si>
  <si>
    <t>個別情報＿第１類医薬品販売時間＿休憩＿土＿開始</t>
  </si>
  <si>
    <t>個別情報＿第１類医薬品販売時間＿休憩＿土＿終了</t>
  </si>
  <si>
    <t>個別情報＿第１類医薬品販売時間＿休憩＿日＿開始</t>
  </si>
  <si>
    <t>個別情報＿第１類医薬品販売時間＿休憩＿日＿終了</t>
  </si>
  <si>
    <t>個別情報＿第１類医薬品販売時間＿休憩＿祝日＿開始</t>
  </si>
  <si>
    <t>個別情報＿第１類医薬品販売時間＿休憩＿祝日＿終了</t>
  </si>
  <si>
    <t>個別情報＿特定販売時間＿月＿開始</t>
  </si>
  <si>
    <t>個別情報＿特定販売時間＿月＿終了</t>
  </si>
  <si>
    <t>個別情報＿特定販売時間＿火＿開始</t>
  </si>
  <si>
    <t>個別情報＿特定販売時間＿火＿終了</t>
  </si>
  <si>
    <t>個別情報＿特定販売時間＿水＿開始</t>
  </si>
  <si>
    <t>個別情報＿特定販売時間＿水＿終了</t>
  </si>
  <si>
    <t>個別情報＿特定販売時間＿木＿開始</t>
  </si>
  <si>
    <t>個別情報＿特定販売時間＿木＿終了</t>
  </si>
  <si>
    <t>個別情報＿特定販売時間＿金＿開始</t>
  </si>
  <si>
    <t>個別情報＿特定販売時間＿金＿終了</t>
  </si>
  <si>
    <t>個別情報＿特定販売時間＿土＿開始</t>
  </si>
  <si>
    <t>個別情報＿特定販売時間＿土＿終了</t>
  </si>
  <si>
    <t>個別情報＿特定販売時間＿日＿開始</t>
  </si>
  <si>
    <t>個別情報＿特定販売時間＿日＿終了</t>
  </si>
  <si>
    <t>個別情報＿特定販売時間＿祝日＿開始</t>
  </si>
  <si>
    <t>個別情報＿特定販売時間＿祝日＿終了</t>
  </si>
  <si>
    <t>個別情報＿薬剤師滞在時間＿月＿開始</t>
  </si>
  <si>
    <t>個別情報＿薬剤師滞在時間＿月＿終了</t>
  </si>
  <si>
    <t>個別情報＿薬剤師滞在時間＿火＿開始</t>
  </si>
  <si>
    <t>個別情報＿薬剤師滞在時間＿火＿終了</t>
  </si>
  <si>
    <t>個別情報＿薬剤師滞在時間＿水＿開始</t>
  </si>
  <si>
    <t>個別情報＿薬剤師滞在時間＿水＿終了</t>
  </si>
  <si>
    <t>個別情報＿薬剤師滞在時間＿木＿開始</t>
  </si>
  <si>
    <t>個別情報＿薬剤師滞在時間＿木＿終了</t>
  </si>
  <si>
    <t>個別情報＿薬剤師滞在時間＿金＿開始</t>
  </si>
  <si>
    <t>個別情報＿薬剤師滞在時間＿金＿終了</t>
  </si>
  <si>
    <t>個別情報＿薬剤師滞在時間＿土＿開始</t>
  </si>
  <si>
    <t>個別情報＿薬剤師滞在時間＿土＿終了</t>
  </si>
  <si>
    <t>個別情報＿薬剤師滞在時間＿日＿開始</t>
  </si>
  <si>
    <t>個別情報＿薬剤師滞在時間＿日＿終了</t>
  </si>
  <si>
    <t>個別情報＿薬剤師滞在時間＿祝日＿開始</t>
  </si>
  <si>
    <t>個別情報＿薬剤師滞在時間＿祝日＿終了</t>
  </si>
  <si>
    <t>個別情報＿薬剤師滞在時間＿休憩＿月＿開始</t>
  </si>
  <si>
    <t>個別情報＿薬剤師滞在時間＿休憩＿月＿終了</t>
  </si>
  <si>
    <t>個別情報＿薬剤師滞在時間＿休憩＿火＿開始</t>
  </si>
  <si>
    <t>個別情報＿薬剤師滞在時間＿休憩＿火＿終了</t>
  </si>
  <si>
    <t>個別情報＿薬剤師滞在時間＿休憩＿水＿開始</t>
  </si>
  <si>
    <t>個別情報＿薬剤師滞在時間＿休憩＿水＿終了</t>
  </si>
  <si>
    <t>個別情報＿薬剤師滞在時間＿休憩＿木＿開始</t>
  </si>
  <si>
    <t>個別情報＿薬剤師滞在時間＿休憩＿木＿終了</t>
  </si>
  <si>
    <t>個別情報＿薬剤師滞在時間＿休憩＿金＿開始</t>
  </si>
  <si>
    <t>個別情報＿薬剤師滞在時間＿休憩＿金＿終了</t>
  </si>
  <si>
    <t>個別情報＿薬剤師滞在時間＿休憩＿土＿開始</t>
  </si>
  <si>
    <t>個別情報＿薬剤師滞在時間＿休憩＿土＿終了</t>
  </si>
  <si>
    <t>個別情報＿薬剤師滞在時間＿休憩＿日＿開始</t>
  </si>
  <si>
    <t>個別情報＿薬剤師滞在時間＿休憩＿日＿終了</t>
  </si>
  <si>
    <t>個別情報＿薬剤師滞在時間＿休憩＿祝日＿開始</t>
  </si>
  <si>
    <t>個別情報＿薬剤師滞在時間＿休憩＿祝日＿終了</t>
  </si>
  <si>
    <t>個別情報＿登録販売者滞在時間＿月＿開始</t>
  </si>
  <si>
    <t>個別情報＿登録販売者滞在時間＿月＿終了</t>
  </si>
  <si>
    <t>個別情報＿登録販売者滞在時間＿火＿開始</t>
  </si>
  <si>
    <t>個別情報＿登録販売者滞在時間＿火＿終了</t>
  </si>
  <si>
    <t>個別情報＿登録販売者滞在時間＿水＿開始</t>
  </si>
  <si>
    <t>個別情報＿登録販売者滞在時間＿水＿終了</t>
  </si>
  <si>
    <t>個別情報＿登録販売者滞在時間＿木＿開始</t>
  </si>
  <si>
    <t>個別情報＿登録販売者滞在時間＿木＿終了</t>
  </si>
  <si>
    <t>個別情報＿登録販売者滞在時間＿金＿開始</t>
  </si>
  <si>
    <t>個別情報＿登録販売者滞在時間＿金＿終了</t>
  </si>
  <si>
    <t>個別情報＿登録販売者滞在時間＿土＿開始</t>
  </si>
  <si>
    <t>個別情報＿登録販売者滞在時間＿土＿終了</t>
  </si>
  <si>
    <t>個別情報＿登録販売者滞在時間＿日＿開始</t>
  </si>
  <si>
    <t>個別情報＿登録販売者滞在時間＿日＿終了</t>
  </si>
  <si>
    <t>個別情報＿登録販売者滞在時間＿祝日＿開始</t>
  </si>
  <si>
    <t>個別情報＿登録販売者滞在時間＿祝日＿終了</t>
  </si>
  <si>
    <t>個別情報＿登録販売者滞在時間＿休憩＿月＿開始</t>
  </si>
  <si>
    <t>個別情報＿登録販売者滞在時間＿休憩＿月＿終了</t>
  </si>
  <si>
    <t>個別情報＿登録販売者滞在時間＿休憩＿火＿開始</t>
  </si>
  <si>
    <t>個別情報＿登録販売者滞在時間＿休憩＿火＿終了</t>
  </si>
  <si>
    <t>個別情報＿登録販売者滞在時間＿休憩＿水＿開始</t>
  </si>
  <si>
    <t>個別情報＿登録販売者滞在時間＿休憩＿水＿終了</t>
  </si>
  <si>
    <t>個別情報＿登録販売者滞在時間＿休憩＿木＿開始</t>
  </si>
  <si>
    <t>個別情報＿登録販売者滞在時間＿休憩＿木＿終了</t>
  </si>
  <si>
    <t>個別情報＿登録販売者滞在時間＿休憩＿金＿開始</t>
  </si>
  <si>
    <t>個別情報＿登録販売者滞在時間＿休憩＿金＿終了</t>
  </si>
  <si>
    <t>個別情報＿登録販売者滞在時間＿休憩＿土＿開始</t>
  </si>
  <si>
    <t>個別情報＿登録販売者滞在時間＿休憩＿土＿終了</t>
  </si>
  <si>
    <t>個別情報＿登録販売者滞在時間＿休憩＿日＿開始</t>
  </si>
  <si>
    <t>個別情報＿登録販売者滞在時間＿休憩＿日＿終了</t>
  </si>
  <si>
    <t>個別情報＿登録販売者滞在時間＿休憩＿祝日＿開始</t>
  </si>
  <si>
    <t>個別情報＿登録販売者滞在時間＿休憩＿祝日＿終了</t>
  </si>
  <si>
    <t>個別情報＿その他営業日</t>
  </si>
  <si>
    <t>個別情報＿その他休業日</t>
  </si>
  <si>
    <t>個別情報＿相談時・緊急時の連絡先</t>
  </si>
  <si>
    <t>個別情報＿販売する医薬品の区分＿要指導医薬品</t>
  </si>
  <si>
    <t>個別情報＿販売する医薬品の区分＿第１類医薬品</t>
  </si>
  <si>
    <t>個別情報＿販売する医薬品の区分＿指定第２類医薬品</t>
  </si>
  <si>
    <t>個別情報＿販売する医薬品の区分＿第２類医薬品＿指定第２類医薬品を除く</t>
  </si>
  <si>
    <t>個別情報＿販売する医薬品の区分＿第３類医薬品</t>
  </si>
  <si>
    <t>個別情報＿販売する医薬品の区分＿薬局製造販売医薬品</t>
  </si>
  <si>
    <t>個別情報＿販売する医薬品の区分＿薬局医薬品＿薬局製造販売医薬品を除く</t>
  </si>
  <si>
    <t>個別情報＿一般用医薬品の情報提供場所数</t>
  </si>
  <si>
    <t>個別情報＿うち要指導医薬品及び第一類医薬品対応場所数</t>
  </si>
  <si>
    <t>個別情報＿毒薬の取扱有無</t>
  </si>
  <si>
    <t>個別情報＿冷暗貯蔵設備の有無</t>
  </si>
  <si>
    <t>個別情報＿無菌調剤室</t>
  </si>
  <si>
    <t>個別情報＿無菌調剤の有無</t>
  </si>
  <si>
    <t>個別情報＿無菌調剤室共同利用</t>
  </si>
  <si>
    <t>個別情報＿共同利用先施設所在地１</t>
  </si>
  <si>
    <t>個別情報＿共同利用先施設名称１</t>
  </si>
  <si>
    <t>個別情報＿共同利用先施設所在地２</t>
  </si>
  <si>
    <t>個別情報＿共同利用先施設名称２</t>
  </si>
  <si>
    <t>個別情報＿開設者が自ら管理している薬局</t>
  </si>
  <si>
    <t>個別情報＿特定販売実施</t>
  </si>
  <si>
    <t>個別情報＿特定販売実施＿通信手段＿インターネット</t>
  </si>
  <si>
    <t>個別情報＿特定販売実施＿通信手段＿電話</t>
  </si>
  <si>
    <t>個別情報＿特定販売実施＿通信手段＿ＦＡＸ</t>
  </si>
  <si>
    <t>個別情報＿特定販売実施＿通信手段＿カタログ</t>
  </si>
  <si>
    <t>個別情報＿特定販売実施＿通信手段＿その他</t>
  </si>
  <si>
    <t>個別情報＿特定販売実施＿通信手段＿その他詳細</t>
  </si>
  <si>
    <t>個別情報＿特定販売する医薬品の区分＿第１類医薬品</t>
  </si>
  <si>
    <t>個別情報＿特定販売する医薬品の区分＿指定第２類医薬品</t>
  </si>
  <si>
    <t>個別情報＿特定販売する医薬品の区分＿第２類医薬品＿指定第２類医薬品を除く</t>
  </si>
  <si>
    <t>個別情報＿特定販売する医薬品の区分＿第３類医薬品</t>
  </si>
  <si>
    <t>個別情報＿特定販売する医薬品の区分＿薬局製造販売医薬品</t>
  </si>
  <si>
    <t>個別情報＿特定販売する医薬品の区分＿配達方法</t>
  </si>
  <si>
    <t>個別情報＿特定販売する医薬品の区分＿インターネット広告</t>
  </si>
  <si>
    <t>個別情報＿特定販売する医薬品の区分＿インターネット広告＿電話</t>
  </si>
  <si>
    <t>個別情報＿特定販売する医薬品の区分＿インターネット広告＿ＦＡＸ</t>
  </si>
  <si>
    <t>個別情報＿特定販売する医薬品の区分＿インターネット広告＿メールアドレス</t>
  </si>
  <si>
    <t>個別情報＿特定販売する医薬品の区分＿インターネット広告＿ＨＰ１＿店舗名称</t>
  </si>
  <si>
    <t>個別情報＿特定販売する医薬品の区分＿インターネット広告＿ＨＰ１＿ＵＲＬ</t>
  </si>
  <si>
    <t>個別情報＿特定販売する医薬品の区分＿インターネット広告＿ＨＰ１＿パスワード</t>
  </si>
  <si>
    <t>個別情報＿特定販売する医薬品の区分＿インターネット広告＿ＨＰ２＿店舗名称</t>
  </si>
  <si>
    <t>個別情報＿特定販売する医薬品の区分＿インターネット広告＿ＨＰ２＿ＵＲＬ</t>
  </si>
  <si>
    <t>個別情報＿特定販売する医薬品の区分＿インターネット広告＿ＨＰ２＿パスワード</t>
  </si>
  <si>
    <t>個別情報＿特定販売する医薬品の区分＿インターネット広告＿ＨＰ３＿店舗名称</t>
  </si>
  <si>
    <t>個別情報＿特定販売する医薬品の区分＿インターネット広告＿ＨＰ３＿ＵＲＬ</t>
  </si>
  <si>
    <t>個別情報＿特定販売する医薬品の区分＿インターネット広告＿ＨＰ３＿パスワード</t>
  </si>
  <si>
    <t>個別情報＿特定販売する医薬品の区分＿インターネット広告＿監視設備</t>
  </si>
  <si>
    <t>個別情報＿特定販売する医薬品の区分＿インターネット広告＿監視用のメールアドレス等</t>
  </si>
  <si>
    <t>個別情報＿特定販売する医薬品の区分＿インターネット広告＿特記事項等</t>
  </si>
  <si>
    <t>個別情報＿取扱処方せん枚数</t>
  </si>
  <si>
    <t>個別情報＿営業日数</t>
  </si>
  <si>
    <t>個別情報＿一日平均取扱処方せん数</t>
  </si>
  <si>
    <t>個別情報＿閉鎖設備の有無</t>
  </si>
  <si>
    <t>個別情報＿健康サポート薬局該当</t>
  </si>
  <si>
    <t>個別情報＿薬剤師不在時間の有無</t>
  </si>
  <si>
    <t>許可情報＿申請年月日</t>
  </si>
  <si>
    <t>許可情報＿変更年月日</t>
  </si>
  <si>
    <t>許可情報＿廃止年月日</t>
  </si>
  <si>
    <t>許可情報＿休止年月日</t>
  </si>
  <si>
    <t>許可情報＿書換年月日</t>
  </si>
  <si>
    <t>許可情報＿再開年月日</t>
  </si>
  <si>
    <t>役員１＿着任年月日</t>
  </si>
  <si>
    <t>役員１＿退任年月日</t>
  </si>
  <si>
    <t>役員２＿着任年月日</t>
  </si>
  <si>
    <t>役員２＿退任年月日</t>
  </si>
  <si>
    <t>役員３＿着任年月日</t>
  </si>
  <si>
    <t>役員３＿退任年月日</t>
  </si>
  <si>
    <t>役員４＿着任年月日</t>
  </si>
  <si>
    <t>役員４＿退任年月日</t>
  </si>
  <si>
    <t>役員５＿着任年月日</t>
  </si>
  <si>
    <t>役員５＿退任年月日</t>
  </si>
  <si>
    <t>役員６＿着任年月日</t>
  </si>
  <si>
    <t>役員６＿退任年月日</t>
  </si>
  <si>
    <t>役員７＿着任年月日</t>
  </si>
  <si>
    <t>役員７＿退任年月日</t>
  </si>
  <si>
    <t>役員８＿着任年月日</t>
  </si>
  <si>
    <t>役員８＿退任年月日</t>
  </si>
  <si>
    <t>役員９＿着任年月日</t>
  </si>
  <si>
    <t>役員９＿退任年月日</t>
  </si>
  <si>
    <t>役員１０＿着任年月日</t>
  </si>
  <si>
    <t>役員１０＿退任年月日</t>
  </si>
  <si>
    <t>従事者１＿就任年月日</t>
  </si>
  <si>
    <t>従事者１＿退任年月日</t>
  </si>
  <si>
    <t>従事者１＿生年月日</t>
  </si>
  <si>
    <t>従事者１＿登録年月日</t>
  </si>
  <si>
    <t>従事者１＿兼務許可年月日</t>
  </si>
  <si>
    <t>従事者１＿兼務廃止年月日</t>
  </si>
  <si>
    <t>従事者２＿就任年月日</t>
  </si>
  <si>
    <t>従事者２＿退任年月日</t>
  </si>
  <si>
    <t>従事者２＿生年月日</t>
  </si>
  <si>
    <t>従事者２＿登録年月日</t>
  </si>
  <si>
    <t>従事者２＿兼務許可年月日</t>
  </si>
  <si>
    <t>従事者２＿兼務廃止年月日</t>
  </si>
  <si>
    <t>従事者３＿就任年月日</t>
  </si>
  <si>
    <t>従事者３＿退任年月日</t>
  </si>
  <si>
    <t>従事者３＿生年月日</t>
  </si>
  <si>
    <t>従事者３＿登録年月日</t>
  </si>
  <si>
    <t>従事者３＿兼務許可年月日</t>
  </si>
  <si>
    <t>従事者３＿兼務廃止年月日</t>
  </si>
  <si>
    <t>従事者４＿就任年月日</t>
  </si>
  <si>
    <t>従事者４＿退任年月日</t>
  </si>
  <si>
    <t>従事者４＿生年月日</t>
  </si>
  <si>
    <t>従事者４＿登録年月日</t>
  </si>
  <si>
    <t>従事者４＿兼務許可年月日</t>
  </si>
  <si>
    <t>従事者４＿兼務廃止年月日</t>
  </si>
  <si>
    <t>従事者５＿就任年月日</t>
  </si>
  <si>
    <t>従事者５＿退任年月日</t>
  </si>
  <si>
    <t>従事者５＿生年月日</t>
  </si>
  <si>
    <t>従事者５＿登録年月日</t>
  </si>
  <si>
    <t>従事者５＿兼務許可年月日</t>
  </si>
  <si>
    <t>従事者５＿兼務廃止年月日</t>
  </si>
  <si>
    <t>従事者６＿就任年月日</t>
  </si>
  <si>
    <t>従事者６＿退任年月日</t>
  </si>
  <si>
    <t>従事者６＿生年月日</t>
  </si>
  <si>
    <t>従事者６＿登録年月日</t>
  </si>
  <si>
    <t>従事者６＿兼務許可年月日</t>
  </si>
  <si>
    <t>従事者６＿兼務廃止年月日</t>
  </si>
  <si>
    <t>従事者７＿就任年月日</t>
  </si>
  <si>
    <t>従事者７＿退任年月日</t>
  </si>
  <si>
    <t>従事者７＿生年月日</t>
  </si>
  <si>
    <t>従事者７＿登録年月日</t>
  </si>
  <si>
    <t>従事者７＿兼務許可年月日</t>
  </si>
  <si>
    <t>従事者７＿兼務廃止年月日</t>
  </si>
  <si>
    <t>従事者８＿就任年月日</t>
  </si>
  <si>
    <t>従事者８＿退任年月日</t>
  </si>
  <si>
    <t>従事者８＿生年月日</t>
  </si>
  <si>
    <t>従事者８＿登録年月日</t>
  </si>
  <si>
    <t>従事者８＿兼務許可年月日</t>
  </si>
  <si>
    <t>従事者８＿兼務廃止年月日</t>
  </si>
  <si>
    <t>従事者９＿就任年月日</t>
  </si>
  <si>
    <t>従事者９＿退任年月日</t>
  </si>
  <si>
    <t>従事者９＿生年月日</t>
  </si>
  <si>
    <t>従事者９＿登録年月日</t>
  </si>
  <si>
    <t>従事者９＿兼務許可年月日</t>
  </si>
  <si>
    <t>従事者９＿兼務廃止年月日</t>
  </si>
  <si>
    <t>従事者１０＿就任年月日</t>
  </si>
  <si>
    <t>従事者１０＿退任年月日</t>
  </si>
  <si>
    <t>従事者１０＿生年月日</t>
  </si>
  <si>
    <t>従事者１０＿登録年月日</t>
  </si>
  <si>
    <t>従事者１０＿兼務許可年月日</t>
  </si>
  <si>
    <t>従事者１０＿兼務廃止年月日</t>
  </si>
  <si>
    <t>従事者１１＿就任年月日</t>
  </si>
  <si>
    <t>従事者１１＿退任年月日</t>
  </si>
  <si>
    <t>従事者１１＿生年月日</t>
  </si>
  <si>
    <t>従事者１１＿登録年月日</t>
  </si>
  <si>
    <t>従事者１１＿兼務許可年月日</t>
  </si>
  <si>
    <t>従事者１１＿兼務廃止年月日</t>
  </si>
  <si>
    <t>従事者１２＿就任年月日</t>
  </si>
  <si>
    <t>従事者１２＿退任年月日</t>
  </si>
  <si>
    <t>従事者１２＿生年月日</t>
  </si>
  <si>
    <t>従事者１２＿登録年月日</t>
  </si>
  <si>
    <t>従事者１２＿兼務許可年月日</t>
  </si>
  <si>
    <t>従事者１２＿兼務廃止年月日</t>
  </si>
  <si>
    <t>従事者１３＿就任年月日</t>
  </si>
  <si>
    <t>従事者１３＿退任年月日</t>
  </si>
  <si>
    <t>従事者１３＿生年月日</t>
  </si>
  <si>
    <t>従事者１３＿登録年月日</t>
  </si>
  <si>
    <t>従事者１３＿兼務許可年月日</t>
  </si>
  <si>
    <t>従事者１３＿兼務廃止年月日</t>
  </si>
  <si>
    <t>従事者１４＿就任年月日</t>
  </si>
  <si>
    <t>従事者１４＿退任年月日</t>
  </si>
  <si>
    <t>従事者１４＿生年月日</t>
  </si>
  <si>
    <t>従事者１４＿登録年月日</t>
  </si>
  <si>
    <t>従事者１４＿兼務許可年月日</t>
  </si>
  <si>
    <t>従事者１４＿兼務廃止年月日</t>
  </si>
  <si>
    <t>従事者１５＿就任年月日</t>
  </si>
  <si>
    <t>従事者１５＿退任年月日</t>
  </si>
  <si>
    <t>従事者１５＿生年月日</t>
  </si>
  <si>
    <t>従事者１５＿登録年月日</t>
  </si>
  <si>
    <t>従事者１５＿兼務許可年月日</t>
  </si>
  <si>
    <t>従事者１５＿兼務廃止年月日</t>
  </si>
  <si>
    <t>従事者１６＿就任年月日</t>
  </si>
  <si>
    <t>従事者１６＿退任年月日</t>
  </si>
  <si>
    <t>従事者１６＿生年月日</t>
  </si>
  <si>
    <t>従事者１６＿登録年月日</t>
  </si>
  <si>
    <t>従事者１６＿兼務許可年月日</t>
  </si>
  <si>
    <t>従事者１６＿兼務廃止年月日</t>
  </si>
  <si>
    <t>従事者１７＿就任年月日</t>
  </si>
  <si>
    <t>従事者１７＿退任年月日</t>
  </si>
  <si>
    <t>従事者１７＿生年月日</t>
  </si>
  <si>
    <t>従事者１７＿登録年月日</t>
  </si>
  <si>
    <t>従事者１７＿兼務許可年月日</t>
  </si>
  <si>
    <t>従事者１７＿兼務廃止年月日</t>
  </si>
  <si>
    <t>従事者１８＿就任年月日</t>
  </si>
  <si>
    <t>従事者１８＿退任年月日</t>
  </si>
  <si>
    <t>従事者１８＿生年月日</t>
  </si>
  <si>
    <t>従事者１８＿登録年月日</t>
  </si>
  <si>
    <t>従事者１８＿兼務許可年月日</t>
  </si>
  <si>
    <t>従事者１８＿兼務廃止年月日</t>
  </si>
  <si>
    <t>従事者１９＿就任年月日</t>
  </si>
  <si>
    <t>従事者１９＿退任年月日</t>
  </si>
  <si>
    <t>従事者１９＿生年月日</t>
  </si>
  <si>
    <t>従事者１９＿登録年月日</t>
  </si>
  <si>
    <t>従事者１９＿兼務許可年月日</t>
  </si>
  <si>
    <t>従事者１９＿兼務廃止年月日</t>
  </si>
  <si>
    <t>従事者２０＿就任年月日</t>
  </si>
  <si>
    <t>従事者２０＿退任年月日</t>
  </si>
  <si>
    <t>従事者２０＿生年月日</t>
  </si>
  <si>
    <t>従事者２０＿登録年月日</t>
  </si>
  <si>
    <t>従事者２０＿兼務許可年月日</t>
  </si>
  <si>
    <t>従事者２０＿兼務廃止年月日</t>
  </si>
  <si>
    <t>個別情報＿健康サポート薬局該当＿該当日</t>
  </si>
  <si>
    <t>個別情報＿健康サポート薬局該当＿解除日</t>
  </si>
  <si>
    <t>施設＿所在地＿郵便番号</t>
  </si>
  <si>
    <t>申請者＿住所＿郵便番号</t>
  </si>
  <si>
    <t>従事者１＿住所＿郵便番号</t>
  </si>
  <si>
    <t>従事者１＿兼務管理店舗＿店舗住所＿郵便番号</t>
  </si>
  <si>
    <t>従事者２＿住所＿郵便番号</t>
  </si>
  <si>
    <t>従事者２＿兼務管理店舗＿店舗住所＿郵便番号</t>
  </si>
  <si>
    <t>従事者３＿住所＿郵便番号</t>
  </si>
  <si>
    <t>従事者３＿兼務管理店舗＿店舗住所＿郵便番号</t>
  </si>
  <si>
    <t>従事者４＿住所＿郵便番号</t>
  </si>
  <si>
    <t>従事者４＿兼務管理店舗＿店舗住所＿郵便番号</t>
  </si>
  <si>
    <t>従事者５＿住所＿郵便番号</t>
  </si>
  <si>
    <t>従事者５＿兼務管理店舗＿店舗住所＿郵便番号</t>
  </si>
  <si>
    <t>従事者６＿住所＿郵便番号</t>
  </si>
  <si>
    <t>従事者６＿兼務管理店舗＿店舗住所＿郵便番号</t>
  </si>
  <si>
    <t>従事者７＿住所＿郵便番号</t>
  </si>
  <si>
    <t>従事者７＿兼務管理店舗＿店舗住所＿郵便番号</t>
  </si>
  <si>
    <t>従事者８＿住所＿郵便番号</t>
  </si>
  <si>
    <t>従事者８＿兼務管理店舗＿店舗住所＿郵便番号</t>
  </si>
  <si>
    <t>従事者９＿住所＿郵便番号</t>
  </si>
  <si>
    <t>従事者９＿兼務管理店舗＿店舗住所＿郵便番号</t>
  </si>
  <si>
    <t>従事者１０＿住所＿郵便番号</t>
  </si>
  <si>
    <t>従事者１０＿兼務管理店舗＿店舗住所＿郵便番号</t>
  </si>
  <si>
    <t>従事者１１＿住所＿郵便番号</t>
  </si>
  <si>
    <t>従事者１１＿兼務管理店舗＿店舗住所＿郵便番号</t>
  </si>
  <si>
    <t>従事者１２＿住所＿郵便番号</t>
  </si>
  <si>
    <t>従事者１２＿兼務管理店舗＿店舗住所＿郵便番号</t>
  </si>
  <si>
    <t>従事者１３＿住所＿郵便番号</t>
  </si>
  <si>
    <t>従事者１３＿兼務管理店舗＿店舗住所＿郵便番号</t>
  </si>
  <si>
    <t>従事者１４＿住所＿郵便番号</t>
  </si>
  <si>
    <t>従事者１４＿兼務管理店舗＿店舗住所＿郵便番号</t>
  </si>
  <si>
    <t>従事者１５＿住所＿郵便番号</t>
  </si>
  <si>
    <t>従事者１５＿兼務管理店舗＿店舗住所＿郵便番号</t>
  </si>
  <si>
    <t>従事者１６＿住所＿郵便番号</t>
  </si>
  <si>
    <t>従事者１６＿兼務管理店舗＿店舗住所＿郵便番号</t>
  </si>
  <si>
    <t>従事者１７＿住所＿郵便番号</t>
  </si>
  <si>
    <t>従事者１７＿兼務管理店舗＿店舗住所＿郵便番号</t>
  </si>
  <si>
    <t>従事者１８＿住所＿郵便番号</t>
  </si>
  <si>
    <t>従事者１８＿兼務管理店舗＿店舗住所＿郵便番号</t>
  </si>
  <si>
    <t>従事者１９＿住所＿郵便番号</t>
  </si>
  <si>
    <t>従事者１９＿兼務管理店舗＿店舗住所＿郵便番号</t>
  </si>
  <si>
    <t>従事者２０＿住所＿郵便番号</t>
  </si>
  <si>
    <t>従事者２０＿兼務管理店舗＿店舗住所＿郵便番号</t>
  </si>
  <si>
    <t>従事者１＿週勤務時間</t>
  </si>
  <si>
    <t>従事者１＿医薬品</t>
  </si>
  <si>
    <t>従事者１＿要指導又は第１類</t>
  </si>
  <si>
    <t>従事者２＿週勤務時間</t>
  </si>
  <si>
    <t>従事者２＿医薬品</t>
  </si>
  <si>
    <t>従事者２＿要指導又は第１類</t>
  </si>
  <si>
    <t>従事者３＿週勤務時間</t>
  </si>
  <si>
    <t>従事者３＿医薬品</t>
  </si>
  <si>
    <t>従事者３＿要指導又は第１類</t>
  </si>
  <si>
    <t>従事者４＿週勤務時間</t>
  </si>
  <si>
    <t>従事者４＿医薬品</t>
  </si>
  <si>
    <t>従事者４＿要指導又は第１類</t>
  </si>
  <si>
    <t>従事者５＿週勤務時間</t>
  </si>
  <si>
    <t>従事者５＿医薬品</t>
  </si>
  <si>
    <t>従事者５＿要指導又は第１類</t>
  </si>
  <si>
    <t>従事者６＿週勤務時間</t>
  </si>
  <si>
    <t>従事者６＿医薬品</t>
  </si>
  <si>
    <t>従事者６＿要指導又は第１類</t>
  </si>
  <si>
    <t>従事者７＿週勤務時間</t>
  </si>
  <si>
    <t>従事者７＿医薬品</t>
  </si>
  <si>
    <t>従事者７＿要指導又は第１類</t>
  </si>
  <si>
    <t>従事者８＿週勤務時間</t>
  </si>
  <si>
    <t>従事者８＿医薬品</t>
  </si>
  <si>
    <t>従事者８＿要指導又は第１類</t>
  </si>
  <si>
    <t>従事者９＿週勤務時間</t>
  </si>
  <si>
    <t>従事者９＿医薬品</t>
  </si>
  <si>
    <t>従事者９＿要指導又は第１類</t>
  </si>
  <si>
    <t>従事者１０＿週勤務時間</t>
  </si>
  <si>
    <t>従事者１０＿医薬品</t>
  </si>
  <si>
    <t>従事者１０＿要指導又は第１類</t>
  </si>
  <si>
    <t>従事者１１＿週勤務時間</t>
  </si>
  <si>
    <t>従事者１１＿医薬品</t>
  </si>
  <si>
    <t>従事者１１＿要指導又は第１類</t>
  </si>
  <si>
    <t>従事者１２＿週勤務時間</t>
  </si>
  <si>
    <t>従事者１２＿医薬品</t>
  </si>
  <si>
    <t>従事者１２＿要指導又は第１類</t>
  </si>
  <si>
    <t>従事者１３＿週勤務時間</t>
  </si>
  <si>
    <t>従事者１３＿医薬品</t>
  </si>
  <si>
    <t>従事者１３＿要指導又は第１類</t>
  </si>
  <si>
    <t>従事者１４＿週勤務時間</t>
  </si>
  <si>
    <t>従事者１４＿医薬品</t>
  </si>
  <si>
    <t>従事者１４＿要指導又は第１類</t>
  </si>
  <si>
    <t>従事者１５＿週勤務時間</t>
  </si>
  <si>
    <t>従事者１５＿医薬品</t>
  </si>
  <si>
    <t>従事者１５＿要指導又は第１類</t>
  </si>
  <si>
    <t>従事者１６＿週勤務時間</t>
  </si>
  <si>
    <t>従事者１６＿医薬品</t>
  </si>
  <si>
    <t>従事者１６＿要指導又は第１類</t>
  </si>
  <si>
    <t>従事者１７＿週勤務時間</t>
  </si>
  <si>
    <t>従事者１７＿医薬品</t>
  </si>
  <si>
    <t>従事者１７＿要指導又は第１類</t>
  </si>
  <si>
    <t>従事者１８＿週勤務時間</t>
  </si>
  <si>
    <t>従事者１８＿医薬品</t>
  </si>
  <si>
    <t>従事者１８＿要指導又は第１類</t>
  </si>
  <si>
    <t>従事者１９＿週勤務時間</t>
  </si>
  <si>
    <t>従事者１９＿医薬品</t>
  </si>
  <si>
    <t>従事者１９＿要指導又は第１類</t>
  </si>
  <si>
    <t>従事者２０＿週勤務時間</t>
  </si>
  <si>
    <t>従事者２０＿医薬品</t>
  </si>
  <si>
    <t>従事者２０＿要指導又は第１類</t>
  </si>
  <si>
    <t>個別情報＿週営業時間</t>
  </si>
  <si>
    <t>個別情報＿週開店時間</t>
  </si>
  <si>
    <t>個別情報＿週医薬品販売時間</t>
  </si>
  <si>
    <t>個別情報＿週要指導医薬品販売時間</t>
  </si>
  <si>
    <t>個別情報＿週第１類医薬品販売時間</t>
  </si>
  <si>
    <t>個別情報＿週特定販売時間</t>
  </si>
  <si>
    <t>個別情報＿店舗面積</t>
  </si>
  <si>
    <t>個別情報＿調剤室面積</t>
  </si>
  <si>
    <t>個別情報＿無菌調剤室面積</t>
  </si>
  <si>
    <t>施設＿名称</t>
    <phoneticPr fontId="3"/>
  </si>
  <si>
    <t>許可情報＿再交付年月日</t>
    <rPh sb="6" eb="8">
      <t>コウフ</t>
    </rPh>
    <phoneticPr fontId="3"/>
  </si>
  <si>
    <t>NM_許可情報＿再交付年月日＿元号</t>
    <phoneticPr fontId="3"/>
  </si>
  <si>
    <t>NM_許可情報＿再交付年月日＿年</t>
    <phoneticPr fontId="3"/>
  </si>
  <si>
    <t>NM_許可情報＿再交付年月日＿月</t>
    <phoneticPr fontId="3"/>
  </si>
  <si>
    <t>NM_許可情報＿再交付年月日＿日</t>
    <phoneticPr fontId="3"/>
  </si>
  <si>
    <t>010101</t>
    <phoneticPr fontId="3"/>
  </si>
  <si>
    <t>SaiKakYmd</t>
    <phoneticPr fontId="3"/>
  </si>
  <si>
    <t>テスト</t>
    <phoneticPr fontId="3"/>
  </si>
  <si>
    <t>NM_許可情報＿許可番号</t>
    <phoneticPr fontId="3"/>
  </si>
  <si>
    <t>【0】テスト</t>
    <phoneticPr fontId="3"/>
  </si>
  <si>
    <t>テスト項目</t>
    <rPh sb="3" eb="5">
      <t>コウモク</t>
    </rPh>
    <phoneticPr fontId="3"/>
  </si>
  <si>
    <t>テスト日付</t>
    <rPh sb="3" eb="5">
      <t>ヒヅケ</t>
    </rPh>
    <phoneticPr fontId="3"/>
  </si>
  <si>
    <t>テストチェックボックス</t>
    <phoneticPr fontId="3"/>
  </si>
  <si>
    <t>テスト(カナ)</t>
    <phoneticPr fontId="3"/>
  </si>
  <si>
    <t>テスト(名称)</t>
    <rPh sb="4" eb="6">
      <t>メイショウ</t>
    </rPh>
    <phoneticPr fontId="3"/>
  </si>
  <si>
    <t>10000001:テスト1</t>
    <phoneticPr fontId="3"/>
  </si>
  <si>
    <t>10000002:テスト2</t>
    <phoneticPr fontId="3"/>
  </si>
  <si>
    <t>10000003:テスト3</t>
    <phoneticPr fontId="3"/>
  </si>
  <si>
    <t>10000004:テスト4</t>
    <phoneticPr fontId="3"/>
  </si>
  <si>
    <t>テスト区分</t>
    <rPh sb="3" eb="5">
      <t>クブン</t>
    </rPh>
    <phoneticPr fontId="3"/>
  </si>
  <si>
    <t>テスト郵便番号</t>
    <rPh sb="3" eb="7">
      <t>ユウビンバンゴウ</t>
    </rPh>
    <phoneticPr fontId="3"/>
  </si>
  <si>
    <t>テスト浮動小数2+1桁</t>
    <rPh sb="3" eb="7">
      <t>フドウショウスウ</t>
    </rPh>
    <rPh sb="10" eb="11">
      <t>ケタ</t>
    </rPh>
    <phoneticPr fontId="3"/>
  </si>
  <si>
    <t>テスト浮動小数3+1桁</t>
    <rPh sb="3" eb="7">
      <t>フドウショウスウ</t>
    </rPh>
    <rPh sb="10" eb="11">
      <t>ケタ</t>
    </rPh>
    <phoneticPr fontId="3"/>
  </si>
  <si>
    <t>テスト浮動小数3+2桁</t>
    <rPh sb="3" eb="7">
      <t>フドウショウスウ</t>
    </rPh>
    <rPh sb="10" eb="11">
      <t>ケタ</t>
    </rPh>
    <phoneticPr fontId="3"/>
  </si>
  <si>
    <t>テスト時刻</t>
    <rPh sb="3" eb="5">
      <t>ジコク</t>
    </rPh>
    <phoneticPr fontId="3"/>
  </si>
  <si>
    <t>テスト数値</t>
    <rPh sb="3" eb="5">
      <t>スウチ</t>
    </rPh>
    <phoneticPr fontId="3"/>
  </si>
  <si>
    <t>(宛先）埼玉県知事</t>
    <rPh sb="1" eb="3">
      <t>アテサキ</t>
    </rPh>
    <rPh sb="4" eb="6">
      <t>サイタマ</t>
    </rPh>
    <rPh sb="6" eb="9">
      <t>ケンチジ</t>
    </rPh>
    <phoneticPr fontId="3"/>
  </si>
  <si>
    <t>埼玉県○○○○○の規定により、次のとおり申請します。</t>
    <rPh sb="0" eb="2">
      <t>サイタマ</t>
    </rPh>
    <rPh sb="2" eb="3">
      <t>ケン</t>
    </rPh>
    <rPh sb="9" eb="11">
      <t>キテイ</t>
    </rPh>
    <rPh sb="15" eb="16">
      <t>ツギ</t>
    </rPh>
    <rPh sb="20" eb="22">
      <t>シンセイ</t>
    </rPh>
    <phoneticPr fontId="3"/>
  </si>
  <si>
    <t>(宛先）○○県知事</t>
    <rPh sb="1" eb="3">
      <t>アテサキ</t>
    </rPh>
    <rPh sb="6" eb="9">
      <t>ケンチジ</t>
    </rPh>
    <phoneticPr fontId="3"/>
  </si>
  <si>
    <t>○○県○○○○○の規定により、次のとおり申請します。</t>
    <rPh sb="2" eb="3">
      <t>ケン</t>
    </rPh>
    <rPh sb="9" eb="11">
      <t>キテイ</t>
    </rPh>
    <rPh sb="15" eb="16">
      <t>ツギ</t>
    </rPh>
    <rPh sb="20" eb="22">
      <t>シンセイ</t>
    </rPh>
    <phoneticPr fontId="3"/>
  </si>
  <si>
    <t>【１】許可情報</t>
    <rPh sb="3" eb="7">
      <t>キョカジョウホウ</t>
    </rPh>
    <phoneticPr fontId="3"/>
  </si>
  <si>
    <t>再交付年月日</t>
    <rPh sb="0" eb="3">
      <t>サイコウフ</t>
    </rPh>
    <phoneticPr fontId="3"/>
  </si>
  <si>
    <t>店舗移転</t>
    <rPh sb="0" eb="4">
      <t>テンポイテン</t>
    </rPh>
    <phoneticPr fontId="3"/>
  </si>
  <si>
    <t>開設者変更</t>
    <rPh sb="0" eb="5">
      <t>カイセツシャヘンコウ</t>
    </rPh>
    <phoneticPr fontId="3"/>
  </si>
  <si>
    <t>業態変更</t>
    <rPh sb="0" eb="4">
      <t>ギョウタイヘンコウ</t>
    </rPh>
    <phoneticPr fontId="3"/>
  </si>
  <si>
    <t>法人切り替え</t>
    <rPh sb="0" eb="3">
      <t>ホウジンキ</t>
    </rPh>
    <rPh sb="4" eb="5">
      <t>カ</t>
    </rPh>
    <phoneticPr fontId="3"/>
  </si>
  <si>
    <t>処理区分：許可申請書</t>
    <rPh sb="0" eb="4">
      <t>ショリクブン</t>
    </rPh>
    <rPh sb="5" eb="10">
      <t>キョカシンセイショ</t>
    </rPh>
    <phoneticPr fontId="3"/>
  </si>
  <si>
    <t>改築</t>
    <rPh sb="0" eb="2">
      <t>カイチク</t>
    </rPh>
    <phoneticPr fontId="3"/>
  </si>
  <si>
    <t>更新切れ</t>
    <rPh sb="0" eb="3">
      <t>コウシンキ</t>
    </rPh>
    <phoneticPr fontId="3"/>
  </si>
  <si>
    <t>従事者</t>
    <phoneticPr fontId="3"/>
  </si>
  <si>
    <t>従事者勤務時間</t>
    <phoneticPr fontId="3"/>
  </si>
  <si>
    <t>開設者氏名</t>
    <phoneticPr fontId="3"/>
  </si>
  <si>
    <t>変更届書</t>
    <rPh sb="0" eb="3">
      <t>ヘンコウトドケ</t>
    </rPh>
    <rPh sb="3" eb="4">
      <t>カキ</t>
    </rPh>
    <phoneticPr fontId="3"/>
  </si>
  <si>
    <t>開設者住所</t>
    <phoneticPr fontId="3"/>
  </si>
  <si>
    <t>店舗名称</t>
    <phoneticPr fontId="3"/>
  </si>
  <si>
    <t>管理者</t>
    <rPh sb="2" eb="3">
      <t>シャ</t>
    </rPh>
    <phoneticPr fontId="3"/>
  </si>
  <si>
    <t>管理者氏名</t>
    <rPh sb="0" eb="3">
      <t>カンリシャ</t>
    </rPh>
    <phoneticPr fontId="3"/>
  </si>
  <si>
    <t>管理者住所</t>
    <rPh sb="0" eb="3">
      <t>カンリシャ</t>
    </rPh>
    <phoneticPr fontId="3"/>
  </si>
  <si>
    <t>管理者勤務時間</t>
    <rPh sb="0" eb="7">
      <t>カンリシャキンムジカン</t>
    </rPh>
    <phoneticPr fontId="3"/>
  </si>
  <si>
    <t>構造設備</t>
    <phoneticPr fontId="3"/>
  </si>
  <si>
    <t>構造設備(調剤室)</t>
    <phoneticPr fontId="3"/>
  </si>
  <si>
    <t>構造設備（無菌調剤室共同利用）</t>
    <rPh sb="0" eb="4">
      <t>コウゾウセツビ</t>
    </rPh>
    <phoneticPr fontId="3"/>
  </si>
  <si>
    <t>兼営事業</t>
    <phoneticPr fontId="3"/>
  </si>
  <si>
    <t>放射性医薬品の種類</t>
    <phoneticPr fontId="3"/>
  </si>
  <si>
    <t>営業日・営業時間</t>
    <phoneticPr fontId="3"/>
  </si>
  <si>
    <t>販売・授与する医薬品の区分</t>
    <phoneticPr fontId="3"/>
  </si>
  <si>
    <t>特定販売の実施の有無</t>
    <phoneticPr fontId="3"/>
  </si>
  <si>
    <t>特定販売の実施に関する事項</t>
    <phoneticPr fontId="3"/>
  </si>
  <si>
    <t>健康サポート薬局</t>
    <phoneticPr fontId="3"/>
  </si>
  <si>
    <t>薬剤師不在時間の有無</t>
    <phoneticPr fontId="3"/>
  </si>
  <si>
    <t>完全廃業</t>
    <rPh sb="0" eb="4">
      <t>カンゼンハイギョウ</t>
    </rPh>
    <phoneticPr fontId="3"/>
  </si>
  <si>
    <t>期限切れ</t>
    <rPh sb="0" eb="3">
      <t>キゲンギ</t>
    </rPh>
    <phoneticPr fontId="3"/>
  </si>
  <si>
    <t>廃止届書</t>
    <rPh sb="0" eb="3">
      <t>ハイシトドケ</t>
    </rPh>
    <rPh sb="3" eb="4">
      <t>カキ</t>
    </rPh>
    <phoneticPr fontId="3"/>
  </si>
  <si>
    <t>【２】施設情報</t>
    <rPh sb="3" eb="5">
      <t>シセツ</t>
    </rPh>
    <rPh sb="5" eb="7">
      <t>ジョウホウ</t>
    </rPh>
    <phoneticPr fontId="3"/>
  </si>
  <si>
    <t>TEL1</t>
    <phoneticPr fontId="3"/>
  </si>
  <si>
    <t>TEL2</t>
    <phoneticPr fontId="3"/>
  </si>
  <si>
    <t>【３】申請者情報</t>
    <rPh sb="3" eb="6">
      <t>シンセイシャ</t>
    </rPh>
    <rPh sb="6" eb="8">
      <t>ジョウホウ</t>
    </rPh>
    <phoneticPr fontId="3"/>
  </si>
  <si>
    <t>【４】役員情報</t>
    <rPh sb="3" eb="5">
      <t>ヤクイン</t>
    </rPh>
    <rPh sb="5" eb="7">
      <t>ジョウホウ</t>
    </rPh>
    <phoneticPr fontId="3"/>
  </si>
  <si>
    <t>兼営事業</t>
    <rPh sb="0" eb="2">
      <t>ケンエイ</t>
    </rPh>
    <rPh sb="2" eb="4">
      <t>ジギョウ</t>
    </rPh>
    <phoneticPr fontId="3"/>
  </si>
  <si>
    <t>医薬部外品</t>
    <phoneticPr fontId="3"/>
  </si>
  <si>
    <t>化粧品</t>
    <phoneticPr fontId="3"/>
  </si>
  <si>
    <t>管理医療機器</t>
    <rPh sb="0" eb="6">
      <t>カンリイリョウキキ</t>
    </rPh>
    <phoneticPr fontId="3"/>
  </si>
  <si>
    <t>一般医療機器</t>
    <phoneticPr fontId="3"/>
  </si>
  <si>
    <t>その他</t>
    <rPh sb="2" eb="3">
      <t>タ</t>
    </rPh>
    <phoneticPr fontId="3"/>
  </si>
  <si>
    <t>【６】その他情報</t>
    <rPh sb="5" eb="8">
      <t>タジョウホウ</t>
    </rPh>
    <phoneticPr fontId="3"/>
  </si>
  <si>
    <t>麻薬小売業</t>
    <rPh sb="0" eb="5">
      <t>マヤクコウリギョウ</t>
    </rPh>
    <phoneticPr fontId="3"/>
  </si>
  <si>
    <t>麻薬小売業者間譲渡</t>
    <rPh sb="0" eb="6">
      <t>マヤクコウリギョウシャ</t>
    </rPh>
    <rPh sb="6" eb="7">
      <t>カン</t>
    </rPh>
    <rPh sb="7" eb="9">
      <t>ジョウト</t>
    </rPh>
    <phoneticPr fontId="3"/>
  </si>
  <si>
    <t>放射性医薬品</t>
    <rPh sb="0" eb="6">
      <t>ホウシャセイイヤクヒン</t>
    </rPh>
    <phoneticPr fontId="3"/>
  </si>
  <si>
    <t>【７】従事者</t>
    <rPh sb="3" eb="6">
      <t>ジュウジシャ</t>
    </rPh>
    <phoneticPr fontId="3"/>
  </si>
  <si>
    <t>【１１】個別情報</t>
    <rPh sb="4" eb="6">
      <t>コベツ</t>
    </rPh>
    <rPh sb="6" eb="8">
      <t>ジョウホウ</t>
    </rPh>
    <phoneticPr fontId="3"/>
  </si>
  <si>
    <t>特定販売のみ行う時間</t>
    <rPh sb="0" eb="4">
      <t>トクテイハンバイ</t>
    </rPh>
    <rPh sb="6" eb="7">
      <t>オコナ</t>
    </rPh>
    <rPh sb="8" eb="10">
      <t>ジカン</t>
    </rPh>
    <phoneticPr fontId="3"/>
  </si>
  <si>
    <t>第１類医薬品販売時間／週</t>
    <phoneticPr fontId="3"/>
  </si>
  <si>
    <t>相談時・緊急時の連絡先</t>
    <phoneticPr fontId="3"/>
  </si>
  <si>
    <t>第１類医薬品</t>
    <phoneticPr fontId="3"/>
  </si>
  <si>
    <t>　　</t>
    <phoneticPr fontId="3"/>
  </si>
  <si>
    <t>指定第２類医薬品</t>
    <phoneticPr fontId="3"/>
  </si>
  <si>
    <t>第２類医薬品(指定第２類医薬品を除く)</t>
    <phoneticPr fontId="3"/>
  </si>
  <si>
    <t>第３類医薬品</t>
    <phoneticPr fontId="3"/>
  </si>
  <si>
    <t>種別</t>
    <rPh sb="0" eb="2">
      <t>シュベツ</t>
    </rPh>
    <phoneticPr fontId="3"/>
  </si>
  <si>
    <t>従事者１</t>
  </si>
  <si>
    <t>配置販売業の取扱品目</t>
    <rPh sb="0" eb="2">
      <t>ハイチ</t>
    </rPh>
    <rPh sb="2" eb="5">
      <t>ハンバイギョウ</t>
    </rPh>
    <rPh sb="6" eb="10">
      <t>トリアツカイヒンモク</t>
    </rPh>
    <phoneticPr fontId="3"/>
  </si>
  <si>
    <t>取扱品目その他</t>
    <rPh sb="0" eb="4">
      <t>トリアツカイヒンモク</t>
    </rPh>
    <rPh sb="6" eb="7">
      <t>タ</t>
    </rPh>
    <phoneticPr fontId="3"/>
  </si>
  <si>
    <t>【取扱品目】</t>
    <rPh sb="1" eb="5">
      <t>トリアツカイヒンモク</t>
    </rPh>
    <phoneticPr fontId="3"/>
  </si>
  <si>
    <t>一括指定(富山県)</t>
    <rPh sb="0" eb="4">
      <t>イッカツシテイ</t>
    </rPh>
    <rPh sb="5" eb="8">
      <t>トヤマケン</t>
    </rPh>
    <phoneticPr fontId="3"/>
  </si>
  <si>
    <t>一括指定(奈良県)</t>
    <rPh sb="0" eb="4">
      <t>イッカツシテイ</t>
    </rPh>
    <rPh sb="5" eb="8">
      <t>ナラケン</t>
    </rPh>
    <phoneticPr fontId="3"/>
  </si>
  <si>
    <t>一括指定(滋賀県)</t>
    <rPh sb="0" eb="4">
      <t>イッカツシテイ</t>
    </rPh>
    <rPh sb="5" eb="8">
      <t>シガケン</t>
    </rPh>
    <phoneticPr fontId="3"/>
  </si>
  <si>
    <t>一括指定(佐賀県)</t>
    <rPh sb="0" eb="4">
      <t>イッカツシテイ</t>
    </rPh>
    <rPh sb="5" eb="8">
      <t>サガケン</t>
    </rPh>
    <phoneticPr fontId="3"/>
  </si>
  <si>
    <t>個別指定</t>
    <rPh sb="0" eb="4">
      <t>コベツシテイ</t>
    </rPh>
    <phoneticPr fontId="3"/>
  </si>
  <si>
    <t>名称</t>
    <rPh sb="0" eb="2">
      <t>メイショウ</t>
    </rPh>
    <phoneticPr fontId="3"/>
  </si>
  <si>
    <t>E-MAIL</t>
    <phoneticPr fontId="3"/>
  </si>
  <si>
    <t>役員備考</t>
    <rPh sb="0" eb="2">
      <t>ヤクイン</t>
    </rPh>
    <rPh sb="2" eb="4">
      <t>ビコウ</t>
    </rPh>
    <phoneticPr fontId="3"/>
  </si>
  <si>
    <t>施設</t>
    <rPh sb="0" eb="2">
      <t>シセツ</t>
    </rPh>
    <phoneticPr fontId="3"/>
  </si>
  <si>
    <t>記事</t>
    <rPh sb="0" eb="2">
      <t>キジ</t>
    </rPh>
    <phoneticPr fontId="3"/>
  </si>
  <si>
    <t>旧管理番号</t>
    <rPh sb="0" eb="1">
      <t>キュウ</t>
    </rPh>
    <rPh sb="1" eb="3">
      <t>カンリ</t>
    </rPh>
    <rPh sb="3" eb="5">
      <t>バンゴウ</t>
    </rPh>
    <phoneticPr fontId="3"/>
  </si>
  <si>
    <t>予備１：キャッシュレス</t>
    <rPh sb="0" eb="2">
      <t>ヨビ</t>
    </rPh>
    <phoneticPr fontId="3"/>
  </si>
  <si>
    <t>配置販売業許可申請書</t>
  </si>
  <si>
    <t>（注意）</t>
  </si>
  <si>
    <t>様式第八十三（第百四十八条関係）</t>
  </si>
  <si>
    <t>営業の区域</t>
    <rPh sb="0" eb="2">
      <t>エイギョウ</t>
    </rPh>
    <rPh sb="3" eb="5">
      <t>クイキ</t>
    </rPh>
    <phoneticPr fontId="3"/>
  </si>
  <si>
    <t>通常の営業日及び営業時間</t>
    <phoneticPr fontId="3"/>
  </si>
  <si>
    <t>相談時及び緊急時の連絡先</t>
    <phoneticPr fontId="3"/>
  </si>
  <si>
    <t>(1)</t>
    <phoneticPr fontId="3"/>
  </si>
  <si>
    <t>(2)</t>
  </si>
  <si>
    <t>(3)</t>
  </si>
  <si>
    <t>(4)</t>
    <phoneticPr fontId="3"/>
  </si>
  <si>
    <t>(5)</t>
    <phoneticPr fontId="3"/>
  </si>
  <si>
    <t>(6)</t>
    <phoneticPr fontId="3"/>
  </si>
  <si>
    <t>(7)</t>
    <phoneticPr fontId="3"/>
  </si>
  <si>
    <t>に責任を有する役員を含む。）の欠格条項
申請者（法人にあつては、薬事に関する業務</t>
    <phoneticPr fontId="3"/>
  </si>
  <si>
    <t>法第75条第１項の規定により許可を取り消され、取消しの日から３年を経過していない者</t>
    <phoneticPr fontId="3"/>
  </si>
  <si>
    <t>法第75条の２第１項の規定により登録を取り消され、取消しの日から３年を経過していない者</t>
    <phoneticPr fontId="3"/>
  </si>
  <si>
    <t>禁錮以上の刑に処せられ、その執行を終わり、又は執行を受けることがなくなつた後、３年を経過していない者</t>
    <phoneticPr fontId="3"/>
  </si>
  <si>
    <t>法、麻薬及び向精神薬取締法、毒物及び劇物取締法その他薬事に関する法令で政令で定めるもの又はこれに基づく処分に違反し、その違反行為があつた日から２年を経過していない者</t>
    <phoneticPr fontId="3"/>
  </si>
  <si>
    <t>麻薬、大麻、あへん又は覚醒剤の中毒者</t>
    <phoneticPr fontId="3"/>
  </si>
  <si>
    <t>精神の機能の障害により配置販売業者の業務を適正に行うに当たつて必要な認知、判断及び意思疎通を適切に行うことができない者</t>
    <phoneticPr fontId="3"/>
  </si>
  <si>
    <t>配置販売業者の業務を適切に行うことができる知識及び経験を有すると認められない者</t>
    <phoneticPr fontId="3"/>
  </si>
  <si>
    <t>☐</t>
  </si>
  <si>
    <t>販売・授与する医薬品区分：</t>
    <rPh sb="0" eb="2">
      <t>ハンバイ</t>
    </rPh>
    <rPh sb="3" eb="5">
      <t>ジュヨ</t>
    </rPh>
    <rPh sb="7" eb="9">
      <t>イヤク</t>
    </rPh>
    <rPh sb="9" eb="10">
      <t>ヒン</t>
    </rPh>
    <rPh sb="10" eb="12">
      <t>クブン</t>
    </rPh>
    <phoneticPr fontId="3"/>
  </si>
  <si>
    <t>第１類医薬品</t>
    <rPh sb="0" eb="1">
      <t>ダイ</t>
    </rPh>
    <rPh sb="2" eb="3">
      <t>ルイ</t>
    </rPh>
    <rPh sb="3" eb="6">
      <t>イヤクヒン</t>
    </rPh>
    <phoneticPr fontId="3"/>
  </si>
  <si>
    <t>指定第２類医薬品</t>
    <rPh sb="0" eb="2">
      <t>シテイ</t>
    </rPh>
    <rPh sb="2" eb="3">
      <t>ダイ</t>
    </rPh>
    <rPh sb="4" eb="5">
      <t>ルイ</t>
    </rPh>
    <rPh sb="5" eb="8">
      <t>イヤクヒン</t>
    </rPh>
    <phoneticPr fontId="3"/>
  </si>
  <si>
    <t>第２類医薬品</t>
    <rPh sb="0" eb="1">
      <t>ダイ</t>
    </rPh>
    <rPh sb="2" eb="3">
      <t>ルイ</t>
    </rPh>
    <rPh sb="3" eb="6">
      <t>イヤクヒン</t>
    </rPh>
    <phoneticPr fontId="3"/>
  </si>
  <si>
    <t>第３類医薬品</t>
    <rPh sb="0" eb="1">
      <t>ダイ</t>
    </rPh>
    <rPh sb="2" eb="3">
      <t>ルイ</t>
    </rPh>
    <rPh sb="3" eb="6">
      <t>イヤクヒン</t>
    </rPh>
    <phoneticPr fontId="3"/>
  </si>
  <si>
    <t>上記により、配置販売業の許可を申請します。</t>
  </si>
  <si>
    <t>（宛先）</t>
    <phoneticPr fontId="3"/>
  </si>
  <si>
    <t>埼玉県知事</t>
  </si>
  <si>
    <t>(法人にあつては)
薬事に関する業務に責
任を有する役員の氏名</t>
    <phoneticPr fontId="3"/>
  </si>
  <si>
    <t>医薬品の販売又は授与を行
う体制の概要</t>
    <phoneticPr fontId="3"/>
  </si>
  <si>
    <t>法人にあつては、主
たる事務所の所在地</t>
    <phoneticPr fontId="3"/>
  </si>
  <si>
    <t>法人にあつては、名
称及び代表者の氏名</t>
    <phoneticPr fontId="3"/>
  </si>
  <si>
    <t>１　用紙の大きさは、Ａ４とすること。</t>
  </si>
  <si>
    <t>２　字は、墨、インク等を用い、楷書ではつきりと書くこと。</t>
  </si>
  <si>
    <t>３　医薬品の販売又は授与を行う体制の概要欄にその記載事項の全てを記載することが</t>
    <phoneticPr fontId="3"/>
  </si>
  <si>
    <t>できないときは、同欄に「別紙のとおり」と記載し、別紙を添付すること。</t>
  </si>
  <si>
    <t>４　相談時及び緊急時の連絡先欄には、原則として電話番号を記載し、必要に応じてメ</t>
    <phoneticPr fontId="3"/>
  </si>
  <si>
    <t>ールアドレス等も記載すること。</t>
    <phoneticPr fontId="3"/>
  </si>
  <si>
    <t>５　申請者の欠格条項の(1)欄から(7)欄までには、当該事実がないときは「なし」と記</t>
    <phoneticPr fontId="3"/>
  </si>
  <si>
    <t>載し、あるときは、(1)欄及び(2)欄にあつてはその理由及び年月日を、(3)</t>
    <phoneticPr fontId="3"/>
  </si>
  <si>
    <t>欄にあつてはその罪、刑、刑の確定年月日及びその執行を終わり、又は執行</t>
    <phoneticPr fontId="3"/>
  </si>
  <si>
    <t>を受けることがなくなつた場合はその年月日を、(4)欄にあつてはその違反の</t>
    <phoneticPr fontId="3"/>
  </si>
  <si>
    <t>事実及び違反した年月日を記載すること。また、(6)欄に該当するおそれがあ</t>
    <phoneticPr fontId="3"/>
  </si>
  <si>
    <t>る者については、同欄に「別紙のとおり」と記載し、当該申請者に係る精神</t>
    <phoneticPr fontId="3"/>
  </si>
  <si>
    <t>の機能の障害に関する医師の診断書を添付すること。</t>
    <phoneticPr fontId="3"/>
  </si>
  <si>
    <t>医薬品の販売又は授与を行う体制の概要①（配置販売業）</t>
    <rPh sb="0" eb="3">
      <t>ｲﾔｸﾋﾝ</t>
    </rPh>
    <rPh sb="4" eb="6">
      <t>ﾊﾝﾊﾞｲ</t>
    </rPh>
    <rPh sb="6" eb="7">
      <t>ﾏﾀ</t>
    </rPh>
    <rPh sb="8" eb="10">
      <t>ｼﾞｭﾖ</t>
    </rPh>
    <rPh sb="11" eb="12">
      <t>ｵｺﾅ</t>
    </rPh>
    <rPh sb="13" eb="15">
      <t>ﾀｲｾｲ</t>
    </rPh>
    <rPh sb="16" eb="18">
      <t>ｶﾞｲﾖｳ</t>
    </rPh>
    <rPh sb="20" eb="22">
      <t>ﾊｲﾁ</t>
    </rPh>
    <rPh sb="22" eb="25">
      <t>ﾊﾝﾊﾞｲｷﾞｮｳ</t>
    </rPh>
    <phoneticPr fontId="17" type="noConversion"/>
  </si>
  <si>
    <t>配置販売業者の名称</t>
    <rPh sb="0" eb="2">
      <t>ﾊｲﾁ</t>
    </rPh>
    <rPh sb="2" eb="4">
      <t>ﾊﾝﾊﾞｲ</t>
    </rPh>
    <rPh sb="4" eb="5">
      <t>ｷﾞｮｳ</t>
    </rPh>
    <rPh sb="5" eb="6">
      <t>ｼｬ</t>
    </rPh>
    <rPh sb="7" eb="9">
      <t>ﾒｲｼｮｳ</t>
    </rPh>
    <phoneticPr fontId="17" type="noConversion"/>
  </si>
  <si>
    <t>【区域の業務内容】</t>
    <rPh sb="1" eb="3">
      <t>ｸｲｷ</t>
    </rPh>
    <rPh sb="4" eb="6">
      <t>ｷﾞｮｳﾑ</t>
    </rPh>
    <rPh sb="6" eb="8">
      <t>ﾅｲﾖｳ</t>
    </rPh>
    <phoneticPr fontId="17" type="noConversion"/>
  </si>
  <si>
    <t>第１類医薬品</t>
    <rPh sb="0" eb="1">
      <t>ﾀﾞｲ</t>
    </rPh>
    <rPh sb="2" eb="3">
      <t>ﾙｲ</t>
    </rPh>
    <rPh sb="3" eb="6">
      <t>ｲﾔｸﾋﾝ</t>
    </rPh>
    <phoneticPr fontId="17" type="noConversion"/>
  </si>
  <si>
    <t>○</t>
    <phoneticPr fontId="6"/>
  </si>
  <si>
    <t>販売・授与する医薬品の区分</t>
    <rPh sb="0" eb="2">
      <t>ﾊﾝﾊﾞｲ</t>
    </rPh>
    <rPh sb="3" eb="5">
      <t>ｼﾞｭﾖ</t>
    </rPh>
    <rPh sb="7" eb="10">
      <t>ｲﾔｸﾋﾝ</t>
    </rPh>
    <rPh sb="11" eb="13">
      <t>ｸﾌﾞﾝ</t>
    </rPh>
    <phoneticPr fontId="17" type="noConversion"/>
  </si>
  <si>
    <t>指定第２類医薬品</t>
    <rPh sb="0" eb="2">
      <t>ｼﾃｲ</t>
    </rPh>
    <rPh sb="2" eb="3">
      <t>ﾀﾞｲ</t>
    </rPh>
    <rPh sb="4" eb="5">
      <t>ﾙｲ</t>
    </rPh>
    <rPh sb="5" eb="8">
      <t>ｲﾔｸﾋﾝ</t>
    </rPh>
    <phoneticPr fontId="17" type="noConversion"/>
  </si>
  <si>
    <t>第２類医薬品</t>
    <rPh sb="0" eb="1">
      <t>ﾀﾞｲ</t>
    </rPh>
    <rPh sb="2" eb="3">
      <t>ﾙｲ</t>
    </rPh>
    <rPh sb="3" eb="6">
      <t>ｲﾔｸﾋﾝ</t>
    </rPh>
    <phoneticPr fontId="17" type="noConversion"/>
  </si>
  <si>
    <t>第３類医薬品</t>
    <rPh sb="0" eb="1">
      <t>ﾀﾞｲ</t>
    </rPh>
    <rPh sb="2" eb="3">
      <t>ﾙｲ</t>
    </rPh>
    <rPh sb="3" eb="6">
      <t>ｲﾔｸﾋﾝ</t>
    </rPh>
    <phoneticPr fontId="17" type="noConversion"/>
  </si>
  <si>
    <t>【通常の週当たり勤務時間等】</t>
    <rPh sb="1" eb="3">
      <t>ﾂｳｼﾞｮｳ</t>
    </rPh>
    <rPh sb="4" eb="5">
      <t>ｼｭｳ</t>
    </rPh>
    <rPh sb="5" eb="6">
      <t>ｱ</t>
    </rPh>
    <rPh sb="8" eb="10">
      <t>ｷﾝﾑ</t>
    </rPh>
    <rPh sb="10" eb="12">
      <t>ｼﾞｶﾝ</t>
    </rPh>
    <rPh sb="12" eb="13">
      <t>ﾄｳ</t>
    </rPh>
    <phoneticPr fontId="17" type="noConversion"/>
  </si>
  <si>
    <t>区域における薬剤師又は登録販売者の勤務時間</t>
    <rPh sb="0" eb="2">
      <t>ｸｲｷ</t>
    </rPh>
    <rPh sb="6" eb="9">
      <t>ﾔｸｻﾞｲｼ</t>
    </rPh>
    <rPh sb="9" eb="10">
      <t>ﾏﾀ</t>
    </rPh>
    <rPh sb="11" eb="13">
      <t>ﾄｳﾛｸ</t>
    </rPh>
    <rPh sb="13" eb="16">
      <t>ﾊﾝﾊﾞｲｼｬ</t>
    </rPh>
    <rPh sb="17" eb="19">
      <t>ｷﾝﾑ</t>
    </rPh>
    <rPh sb="19" eb="21">
      <t>ｼﾞｶﾝ</t>
    </rPh>
    <phoneticPr fontId="17" type="noConversion"/>
  </si>
  <si>
    <t>時間</t>
    <rPh sb="0" eb="2">
      <t>ジカン</t>
    </rPh>
    <phoneticPr fontId="6"/>
  </si>
  <si>
    <t>→①</t>
    <phoneticPr fontId="6"/>
  </si>
  <si>
    <t>【一般用医薬品の配置販売等に従事する薬剤師及び登録販売者の勤務状況】</t>
    <rPh sb="1" eb="4">
      <t>ｲｯﾊﾟﾝﾖｳ</t>
    </rPh>
    <rPh sb="4" eb="7">
      <t>ｲﾔｸﾋﾝ</t>
    </rPh>
    <rPh sb="8" eb="10">
      <t>ﾊｲﾁ</t>
    </rPh>
    <rPh sb="10" eb="12">
      <t>ﾊﾝﾊﾞｲ</t>
    </rPh>
    <rPh sb="12" eb="13">
      <t>ﾄｳ</t>
    </rPh>
    <rPh sb="14" eb="16">
      <t>ｼﾞｭｳｼﾞ</t>
    </rPh>
    <rPh sb="18" eb="21">
      <t>ﾔｸｻﾞｲｼ</t>
    </rPh>
    <rPh sb="21" eb="22">
      <t>ｵﾖ</t>
    </rPh>
    <rPh sb="23" eb="25">
      <t>ﾄｳﾛｸ</t>
    </rPh>
    <rPh sb="25" eb="28">
      <t>ﾊﾝﾊﾞｲｼｬ</t>
    </rPh>
    <rPh sb="29" eb="31">
      <t>ｷﾝﾑ</t>
    </rPh>
    <rPh sb="31" eb="33">
      <t>ｼﾞｮｳｷｮｳ</t>
    </rPh>
    <phoneticPr fontId="17" type="noConversion"/>
  </si>
  <si>
    <t>※勤務時間数は、週当たりの各専門家の勤務時間数の総和とする。</t>
    <rPh sb="1" eb="3">
      <t>キンム</t>
    </rPh>
    <rPh sb="3" eb="6">
      <t>ジカンスウ</t>
    </rPh>
    <rPh sb="8" eb="9">
      <t>シュウ</t>
    </rPh>
    <rPh sb="9" eb="10">
      <t>ア</t>
    </rPh>
    <rPh sb="13" eb="14">
      <t>カク</t>
    </rPh>
    <rPh sb="14" eb="17">
      <t>センモンカ</t>
    </rPh>
    <rPh sb="18" eb="20">
      <t>キンム</t>
    </rPh>
    <rPh sb="20" eb="23">
      <t>ジカンスウ</t>
    </rPh>
    <rPh sb="24" eb="26">
      <t>ソウワ</t>
    </rPh>
    <phoneticPr fontId="6"/>
  </si>
  <si>
    <t>※登録販売者の勤務時間数については、研修中の登録販売者の勤務時間数を除く。</t>
    <rPh sb="1" eb="3">
      <t>トウロク</t>
    </rPh>
    <rPh sb="3" eb="6">
      <t>ハンバイシャ</t>
    </rPh>
    <rPh sb="7" eb="9">
      <t>キンム</t>
    </rPh>
    <rPh sb="9" eb="11">
      <t>ジカン</t>
    </rPh>
    <rPh sb="11" eb="12">
      <t>スウ</t>
    </rPh>
    <rPh sb="18" eb="21">
      <t>ケンシュウチュウ</t>
    </rPh>
    <rPh sb="22" eb="24">
      <t>トウロク</t>
    </rPh>
    <rPh sb="24" eb="27">
      <t>ハンバイシャ</t>
    </rPh>
    <rPh sb="28" eb="30">
      <t>キンム</t>
    </rPh>
    <rPh sb="30" eb="32">
      <t>ジカン</t>
    </rPh>
    <rPh sb="32" eb="33">
      <t>スウ</t>
    </rPh>
    <rPh sb="34" eb="35">
      <t>ノゾ</t>
    </rPh>
    <phoneticPr fontId="6"/>
  </si>
  <si>
    <t>一般用医薬品の配置販売等</t>
    <rPh sb="0" eb="3">
      <t>イッパンヨウ</t>
    </rPh>
    <rPh sb="3" eb="6">
      <t>イヤクヒン</t>
    </rPh>
    <rPh sb="7" eb="9">
      <t>ハイチ</t>
    </rPh>
    <rPh sb="9" eb="11">
      <t>ハンバイ</t>
    </rPh>
    <rPh sb="11" eb="12">
      <t>トウ</t>
    </rPh>
    <phoneticPr fontId="6"/>
  </si>
  <si>
    <t>薬剤師</t>
    <rPh sb="0" eb="3">
      <t>ヤクザイシ</t>
    </rPh>
    <phoneticPr fontId="6"/>
  </si>
  <si>
    <t>登録販売者</t>
    <rPh sb="0" eb="2">
      <t>トウロク</t>
    </rPh>
    <rPh sb="2" eb="4">
      <t>ハンバイ</t>
    </rPh>
    <rPh sb="4" eb="5">
      <t>モノ</t>
    </rPh>
    <phoneticPr fontId="6"/>
  </si>
  <si>
    <t>計</t>
    <rPh sb="0" eb="1">
      <t>ケイ</t>
    </rPh>
    <phoneticPr fontId="6"/>
  </si>
  <si>
    <t>→②</t>
    <phoneticPr fontId="6"/>
  </si>
  <si>
    <t>第一類医薬品の配置販売等</t>
    <rPh sb="0" eb="1">
      <t>ダイ</t>
    </rPh>
    <rPh sb="1" eb="3">
      <t>イチルイ</t>
    </rPh>
    <rPh sb="3" eb="6">
      <t>イヤクヒン</t>
    </rPh>
    <rPh sb="7" eb="9">
      <t>ハイチ</t>
    </rPh>
    <rPh sb="9" eb="11">
      <t>ハンバイ</t>
    </rPh>
    <rPh sb="11" eb="12">
      <t>トウ</t>
    </rPh>
    <phoneticPr fontId="6"/>
  </si>
  <si>
    <t>→③</t>
    <phoneticPr fontId="6"/>
  </si>
  <si>
    <t>【体制省令への適合状況】</t>
    <rPh sb="1" eb="3">
      <t>ﾀｲｾｲ</t>
    </rPh>
    <rPh sb="3" eb="5">
      <t>ｼｮｳﾚｲ</t>
    </rPh>
    <rPh sb="7" eb="9">
      <t>ﾃｷｺﾞｳ</t>
    </rPh>
    <rPh sb="9" eb="11">
      <t>ｼﾞｮｳｷｮｳ</t>
    </rPh>
    <phoneticPr fontId="17" type="noConversion"/>
  </si>
  <si>
    <t>＊　体制省令：薬局並びに店舗販売業及び配置販売業の業務を行う体制を定める省令</t>
  </si>
  <si>
    <t>（専門家が一般用医薬品を配置する勤務時間数）≧（専門家の勤務時間数）/２</t>
    <rPh sb="1" eb="4">
      <t>センモンカ</t>
    </rPh>
    <rPh sb="5" eb="8">
      <t>イッパンヨウ</t>
    </rPh>
    <rPh sb="8" eb="11">
      <t>イヤクヒン</t>
    </rPh>
    <rPh sb="12" eb="14">
      <t>ハイチ</t>
    </rPh>
    <rPh sb="16" eb="18">
      <t>キンム</t>
    </rPh>
    <rPh sb="18" eb="20">
      <t>ジカン</t>
    </rPh>
    <rPh sb="20" eb="21">
      <t>スウ</t>
    </rPh>
    <rPh sb="24" eb="27">
      <t>センモンカ</t>
    </rPh>
    <rPh sb="28" eb="30">
      <t>キンム</t>
    </rPh>
    <rPh sb="30" eb="32">
      <t>ジカン</t>
    </rPh>
    <rPh sb="32" eb="33">
      <t>スウ</t>
    </rPh>
    <phoneticPr fontId="6"/>
  </si>
  <si>
    <t>②</t>
    <phoneticPr fontId="6"/>
  </si>
  <si>
    <t>≧</t>
    <phoneticPr fontId="6"/>
  </si>
  <si>
    <t>＝①</t>
    <phoneticPr fontId="6"/>
  </si>
  <si>
    <t>/２</t>
    <phoneticPr fontId="6"/>
  </si>
  <si>
    <t>　（体制省令第３条第１項第３号）</t>
    <rPh sb="2" eb="4">
      <t>タイセイ</t>
    </rPh>
    <rPh sb="4" eb="6">
      <t>ショウレイ</t>
    </rPh>
    <rPh sb="6" eb="7">
      <t>ダイ</t>
    </rPh>
    <rPh sb="8" eb="9">
      <t>ジョウ</t>
    </rPh>
    <rPh sb="9" eb="10">
      <t>ダイ</t>
    </rPh>
    <rPh sb="11" eb="12">
      <t>コウ</t>
    </rPh>
    <rPh sb="12" eb="13">
      <t>ダイ</t>
    </rPh>
    <rPh sb="14" eb="15">
      <t>ゴウ</t>
    </rPh>
    <phoneticPr fontId="6"/>
  </si>
  <si>
    <t>（第一類医薬品の配置販売等に従事する薬剤師の勤務時間数）≧（一般用医薬品の配置販売等に従事する専門家の勤務時間数）/２</t>
    <rPh sb="1" eb="2">
      <t>ダイ</t>
    </rPh>
    <rPh sb="2" eb="4">
      <t>イチルイ</t>
    </rPh>
    <rPh sb="4" eb="7">
      <t>イヤクヒン</t>
    </rPh>
    <rPh sb="8" eb="10">
      <t>ハイチ</t>
    </rPh>
    <rPh sb="10" eb="12">
      <t>ハンバイ</t>
    </rPh>
    <rPh sb="12" eb="13">
      <t>トウ</t>
    </rPh>
    <rPh sb="14" eb="16">
      <t>ジュウジ</t>
    </rPh>
    <rPh sb="18" eb="21">
      <t>ヤクザイシ</t>
    </rPh>
    <rPh sb="22" eb="24">
      <t>キンム</t>
    </rPh>
    <rPh sb="24" eb="27">
      <t>ジカンスウ</t>
    </rPh>
    <rPh sb="41" eb="42">
      <t>トウ</t>
    </rPh>
    <rPh sb="47" eb="50">
      <t>センモンカ</t>
    </rPh>
    <phoneticPr fontId="6"/>
  </si>
  <si>
    <t>③</t>
    <phoneticPr fontId="6"/>
  </si>
  <si>
    <t>＝②</t>
    <phoneticPr fontId="6"/>
  </si>
  <si>
    <t>　（体制省令第３条第１項第４号）</t>
    <rPh sb="2" eb="4">
      <t>タイセイ</t>
    </rPh>
    <rPh sb="4" eb="6">
      <t>ショウレイ</t>
    </rPh>
    <rPh sb="6" eb="7">
      <t>ダイ</t>
    </rPh>
    <rPh sb="8" eb="9">
      <t>ジョウ</t>
    </rPh>
    <rPh sb="9" eb="10">
      <t>ダイ</t>
    </rPh>
    <rPh sb="11" eb="12">
      <t>コウ</t>
    </rPh>
    <rPh sb="12" eb="13">
      <t>ダイ</t>
    </rPh>
    <rPh sb="14" eb="15">
      <t>ゴウ</t>
    </rPh>
    <phoneticPr fontId="6"/>
  </si>
  <si>
    <t>【配置販売業者の講じなければならない措置】</t>
    <rPh sb="1" eb="3">
      <t>ハイチ</t>
    </rPh>
    <rPh sb="3" eb="5">
      <t>ハンバイ</t>
    </rPh>
    <rPh sb="5" eb="7">
      <t>ギョウシャ</t>
    </rPh>
    <rPh sb="8" eb="9">
      <t>コウ</t>
    </rPh>
    <rPh sb="18" eb="20">
      <t>ソチ</t>
    </rPh>
    <phoneticPr fontId="6"/>
  </si>
  <si>
    <t>※指針又は手順書に含めている項目について、それぞれ○を入力すること</t>
    <rPh sb="1" eb="3">
      <t>シシン</t>
    </rPh>
    <rPh sb="3" eb="4">
      <t>マタ</t>
    </rPh>
    <rPh sb="5" eb="8">
      <t>テジュンショ</t>
    </rPh>
    <rPh sb="9" eb="10">
      <t>フク</t>
    </rPh>
    <rPh sb="14" eb="16">
      <t>コウモク</t>
    </rPh>
    <rPh sb="27" eb="29">
      <t>ニュウリョク</t>
    </rPh>
    <phoneticPr fontId="6"/>
  </si>
  <si>
    <t>一般用医薬品の販売又は授与の業務（医薬品の貯蔵に関する業務を含む。）に係る適正な管理（一般用医薬品の適正配置等）を確保するための指針</t>
    <rPh sb="52" eb="54">
      <t>ハイチ</t>
    </rPh>
    <phoneticPr fontId="6"/>
  </si>
  <si>
    <t>①</t>
    <phoneticPr fontId="6"/>
  </si>
  <si>
    <t>一般用医薬品の適正配置を確保するための基本的な考え方に関すること</t>
    <rPh sb="9" eb="11">
      <t>ハイチ</t>
    </rPh>
    <phoneticPr fontId="6"/>
  </si>
  <si>
    <t>従事者に対する研修（偽造医薬品の流通防止の内容を含む。）の実施に関すること</t>
    <phoneticPr fontId="6"/>
  </si>
  <si>
    <t>体制省令第３条第２項各号に定める事項に関すること</t>
    <phoneticPr fontId="6"/>
  </si>
  <si>
    <t>一般用医薬品の適正配置のための業務に関する手順書</t>
    <rPh sb="9" eb="11">
      <t>ハイチ</t>
    </rPh>
    <phoneticPr fontId="6"/>
  </si>
  <si>
    <t>一般用医薬品の購入に関する事項</t>
    <phoneticPr fontId="6"/>
  </si>
  <si>
    <t>医薬品の貯蔵、陳列、搬送等の手順に関する事項</t>
    <phoneticPr fontId="6"/>
  </si>
  <si>
    <t>一般用医薬品の管理に関する事項（医薬品の保管場所、医薬品医療機器等法等の法令により適切な管理が求められている医薬品（毒薬・劇薬、第一類医薬品、指定第二類医薬品等）の管理方法等）</t>
    <rPh sb="0" eb="3">
      <t>イッパンヨウ</t>
    </rPh>
    <phoneticPr fontId="6"/>
  </si>
  <si>
    <t>④</t>
  </si>
  <si>
    <t>一般用医薬品の販売及び授与の業務に関する事項（購入者等情報の収集、医薬品の情報提供方法等）</t>
  </si>
  <si>
    <t>⑤</t>
  </si>
  <si>
    <t>一般用医薬品情報の取扱い（安全性・副作用情報の収集、管理、提供等）に関する事項</t>
  </si>
  <si>
    <t>⑥</t>
  </si>
  <si>
    <t>事故発生時の対応に関する事項（事故報告体制の整備、事故事例の収集の範囲、事故後対応等）</t>
    <phoneticPr fontId="6"/>
  </si>
  <si>
    <t>⑦</t>
    <phoneticPr fontId="6"/>
  </si>
  <si>
    <t>従事者に対する研修の実施に関する事項</t>
    <phoneticPr fontId="6"/>
  </si>
  <si>
    <t>⑧</t>
    <phoneticPr fontId="6"/>
  </si>
  <si>
    <t>医薬品譲受時の確認に関する事項</t>
  </si>
  <si>
    <t>⑨</t>
    <phoneticPr fontId="6"/>
  </si>
  <si>
    <t>返品の際の取扱いに関する事項</t>
    <phoneticPr fontId="6"/>
  </si>
  <si>
    <t>⑩</t>
    <phoneticPr fontId="6"/>
  </si>
  <si>
    <t>医薬品の譲渡時の文書（納品書等）の同封に関する事項</t>
    <phoneticPr fontId="6"/>
  </si>
  <si>
    <t>⑪</t>
    <phoneticPr fontId="6"/>
  </si>
  <si>
    <t>購入者等の適切性の確認や返品された医薬品の取扱いに係る最終的な判断等、管理者の責任において行う業務の範囲に関する事項</t>
    <phoneticPr fontId="6"/>
  </si>
  <si>
    <t>医薬品の販売又は授与を行う体制の概要②（配置販売業）</t>
    <rPh sb="0" eb="3">
      <t>ｲﾔｸﾋﾝ</t>
    </rPh>
    <rPh sb="4" eb="6">
      <t>ﾊﾝﾊﾞｲ</t>
    </rPh>
    <rPh sb="6" eb="7">
      <t>ﾏﾀ</t>
    </rPh>
    <rPh sb="8" eb="10">
      <t>ｼﾞｭﾖ</t>
    </rPh>
    <rPh sb="11" eb="12">
      <t>ｵｺﾅ</t>
    </rPh>
    <rPh sb="13" eb="15">
      <t>ﾀｲｾｲ</t>
    </rPh>
    <rPh sb="16" eb="18">
      <t>ｶﾞｲﾖｳ</t>
    </rPh>
    <rPh sb="20" eb="22">
      <t>ﾊｲﾁ</t>
    </rPh>
    <rPh sb="22" eb="24">
      <t>ﾊﾝﾊﾞｲ</t>
    </rPh>
    <rPh sb="24" eb="25">
      <t>ｷﾞｮｳ</t>
    </rPh>
    <phoneticPr fontId="17" type="noConversion"/>
  </si>
  <si>
    <t>【通常の薬剤師及び登録販売者の勤務体制】</t>
    <rPh sb="1" eb="3">
      <t>ﾂｳｼﾞｮｳ</t>
    </rPh>
    <rPh sb="4" eb="7">
      <t>ﾔｸｻﾞｲｼ</t>
    </rPh>
    <rPh sb="7" eb="8">
      <t>ｵﾖ</t>
    </rPh>
    <rPh sb="9" eb="11">
      <t>ﾄｳﾛｸ</t>
    </rPh>
    <rPh sb="11" eb="13">
      <t>ﾊﾝﾊﾞｲ</t>
    </rPh>
    <rPh sb="13" eb="14">
      <t>ﾓﾉ</t>
    </rPh>
    <rPh sb="15" eb="17">
      <t>ｷﾝﾑ</t>
    </rPh>
    <rPh sb="17" eb="19">
      <t>ﾀｲｾｲ</t>
    </rPh>
    <phoneticPr fontId="17" type="noConversion"/>
  </si>
  <si>
    <t>（営業日）</t>
    <rPh sb="1" eb="4">
      <t>エイギョウビ</t>
    </rPh>
    <phoneticPr fontId="6"/>
  </si>
  <si>
    <t>(通常の営業時間)</t>
    <rPh sb="1" eb="3">
      <t>ツウジョウ</t>
    </rPh>
    <rPh sb="4" eb="6">
      <t>エイギョウ</t>
    </rPh>
    <rPh sb="6" eb="8">
      <t>ジカン</t>
    </rPh>
    <phoneticPr fontId="6"/>
  </si>
  <si>
    <r>
      <t>(営業時間から除外する時間</t>
    </r>
    <r>
      <rPr>
        <sz val="8"/>
        <rFont val="ＭＳ 明朝"/>
        <family val="1"/>
        <charset val="128"/>
      </rPr>
      <t>※該当ある場合</t>
    </r>
    <r>
      <rPr>
        <sz val="10"/>
        <rFont val="ＭＳ 明朝"/>
        <family val="1"/>
        <charset val="128"/>
      </rPr>
      <t>）</t>
    </r>
    <rPh sb="1" eb="3">
      <t>エイギョウ</t>
    </rPh>
    <rPh sb="3" eb="5">
      <t>ジカン</t>
    </rPh>
    <rPh sb="7" eb="9">
      <t>ジョガイ</t>
    </rPh>
    <rPh sb="11" eb="13">
      <t>ジカン</t>
    </rPh>
    <rPh sb="14" eb="16">
      <t>ガイトウ</t>
    </rPh>
    <rPh sb="18" eb="20">
      <t>バアイ</t>
    </rPh>
    <phoneticPr fontId="6"/>
  </si>
  <si>
    <t>月</t>
    <rPh sb="0" eb="1">
      <t>ゲツ</t>
    </rPh>
    <phoneticPr fontId="6"/>
  </si>
  <si>
    <t>火</t>
    <rPh sb="0" eb="1">
      <t>ヒ</t>
    </rPh>
    <phoneticPr fontId="6"/>
  </si>
  <si>
    <t>水</t>
    <rPh sb="0" eb="1">
      <t>ミズ</t>
    </rPh>
    <phoneticPr fontId="6"/>
  </si>
  <si>
    <t>木</t>
    <rPh sb="0" eb="1">
      <t>モク</t>
    </rPh>
    <phoneticPr fontId="6"/>
  </si>
  <si>
    <t>金</t>
    <rPh sb="0" eb="1">
      <t>キン</t>
    </rPh>
    <phoneticPr fontId="6"/>
  </si>
  <si>
    <t>土</t>
    <rPh sb="0" eb="1">
      <t>ツチ</t>
    </rPh>
    <phoneticPr fontId="6"/>
  </si>
  <si>
    <t>:</t>
    <phoneticPr fontId="6"/>
  </si>
  <si>
    <t>～</t>
    <phoneticPr fontId="6"/>
  </si>
  <si>
    <t>(</t>
    <phoneticPr fontId="6"/>
  </si>
  <si>
    <t>)</t>
    <phoneticPr fontId="6"/>
  </si>
  <si>
    <t>④</t>
    <phoneticPr fontId="6"/>
  </si>
  <si>
    <t>⑤</t>
    <phoneticPr fontId="6"/>
  </si>
  <si>
    <t>（通常の週当たりの営業時間等）</t>
    <rPh sb="1" eb="3">
      <t>ツウジョウ</t>
    </rPh>
    <rPh sb="4" eb="5">
      <t>シュウ</t>
    </rPh>
    <rPh sb="5" eb="6">
      <t>ア</t>
    </rPh>
    <rPh sb="9" eb="11">
      <t>エイギョウ</t>
    </rPh>
    <rPh sb="11" eb="13">
      <t>ジカン</t>
    </rPh>
    <rPh sb="13" eb="14">
      <t>トウ</t>
    </rPh>
    <phoneticPr fontId="6"/>
  </si>
  <si>
    <t>営業時間</t>
    <rPh sb="0" eb="2">
      <t>エイギョウ</t>
    </rPh>
    <rPh sb="2" eb="4">
      <t>ジカン</t>
    </rPh>
    <phoneticPr fontId="6"/>
  </si>
  <si>
    <t>一般用医薬品配置時間</t>
    <rPh sb="0" eb="3">
      <t>イッパンヨウ</t>
    </rPh>
    <phoneticPr fontId="6"/>
  </si>
  <si>
    <t>うち、第１類販売時間</t>
    <rPh sb="6" eb="8">
      <t>ハンバイ</t>
    </rPh>
    <rPh sb="8" eb="10">
      <t>ジカン</t>
    </rPh>
    <phoneticPr fontId="6"/>
  </si>
  <si>
    <t>（開店時間、医薬品を配置する時間）</t>
    <rPh sb="1" eb="3">
      <t>カイテン</t>
    </rPh>
    <rPh sb="3" eb="5">
      <t>ジカン</t>
    </rPh>
    <rPh sb="6" eb="9">
      <t>イヤクヒン</t>
    </rPh>
    <rPh sb="10" eb="12">
      <t>ハイチ</t>
    </rPh>
    <rPh sb="14" eb="16">
      <t>ジカン</t>
    </rPh>
    <phoneticPr fontId="6"/>
  </si>
  <si>
    <t>営業開始時間</t>
    <rPh sb="0" eb="2">
      <t>エイギョウ</t>
    </rPh>
    <rPh sb="2" eb="4">
      <t>カイシ</t>
    </rPh>
    <rPh sb="4" eb="6">
      <t>ジカン</t>
    </rPh>
    <phoneticPr fontId="6"/>
  </si>
  <si>
    <t>営業終了時間</t>
    <rPh sb="0" eb="2">
      <t>エイギョウ</t>
    </rPh>
    <rPh sb="2" eb="4">
      <t>シュウリョウ</t>
    </rPh>
    <rPh sb="4" eb="6">
      <t>ジカン</t>
    </rPh>
    <phoneticPr fontId="6"/>
  </si>
  <si>
    <t>除外開始</t>
    <rPh sb="0" eb="2">
      <t>ジョガイ</t>
    </rPh>
    <rPh sb="2" eb="4">
      <t>カイシ</t>
    </rPh>
    <phoneticPr fontId="6"/>
  </si>
  <si>
    <t>除外終了</t>
    <rPh sb="0" eb="2">
      <t>ジョガイ</t>
    </rPh>
    <rPh sb="2" eb="4">
      <t>シュウリョウ</t>
    </rPh>
    <phoneticPr fontId="6"/>
  </si>
  <si>
    <t>※「医薬品配置時間」の欄は、営業時間のうち、一般用医薬品を配置する時間を記載すること</t>
    <rPh sb="11" eb="12">
      <t>ラン</t>
    </rPh>
    <rPh sb="14" eb="16">
      <t>エイギョウ</t>
    </rPh>
    <rPh sb="16" eb="18">
      <t>ジカン</t>
    </rPh>
    <rPh sb="22" eb="25">
      <t>イッパンヨウ</t>
    </rPh>
    <rPh sb="25" eb="28">
      <t>イヤクヒン</t>
    </rPh>
    <rPh sb="29" eb="31">
      <t>ハイチ</t>
    </rPh>
    <rPh sb="33" eb="35">
      <t>ジカン</t>
    </rPh>
    <rPh sb="36" eb="38">
      <t>キサイ</t>
    </rPh>
    <phoneticPr fontId="6"/>
  </si>
  <si>
    <t>「第１類配置時間」の欄には医薬品を配置する時間のうち、第１類医薬品を配置する時間を記載すること</t>
    <rPh sb="4" eb="6">
      <t>ハイチ</t>
    </rPh>
    <rPh sb="6" eb="8">
      <t>ジカン</t>
    </rPh>
    <rPh sb="10" eb="11">
      <t>ラン</t>
    </rPh>
    <rPh sb="13" eb="16">
      <t>イヤクヒン</t>
    </rPh>
    <rPh sb="17" eb="19">
      <t>ハイチ</t>
    </rPh>
    <rPh sb="21" eb="23">
      <t>ジカン</t>
    </rPh>
    <rPh sb="27" eb="28">
      <t>ダイ</t>
    </rPh>
    <rPh sb="29" eb="30">
      <t>ルイ</t>
    </rPh>
    <rPh sb="30" eb="33">
      <t>イヤクヒン</t>
    </rPh>
    <rPh sb="34" eb="36">
      <t>ハイチ</t>
    </rPh>
    <rPh sb="38" eb="40">
      <t>ジカン</t>
    </rPh>
    <rPh sb="41" eb="43">
      <t>キサイ</t>
    </rPh>
    <phoneticPr fontId="6"/>
  </si>
  <si>
    <t>火</t>
    <rPh sb="0" eb="1">
      <t>カ</t>
    </rPh>
    <phoneticPr fontId="6"/>
  </si>
  <si>
    <t>(時）</t>
    <rPh sb="1" eb="2">
      <t>ジ</t>
    </rPh>
    <phoneticPr fontId="6"/>
  </si>
  <si>
    <t>水</t>
    <rPh sb="0" eb="1">
      <t>スイ</t>
    </rPh>
    <phoneticPr fontId="6"/>
  </si>
  <si>
    <t>医薬品配置時間</t>
    <phoneticPr fontId="6"/>
  </si>
  <si>
    <t>金</t>
    <rPh sb="0" eb="1">
      <t>カネ</t>
    </rPh>
    <phoneticPr fontId="6"/>
  </si>
  <si>
    <t>第１類配置時間</t>
    <phoneticPr fontId="6"/>
  </si>
  <si>
    <t>土</t>
    <rPh sb="0" eb="1">
      <t>ド</t>
    </rPh>
    <phoneticPr fontId="6"/>
  </si>
  <si>
    <t>登録販売者勤務時間</t>
    <rPh sb="0" eb="2">
      <t>トウロク</t>
    </rPh>
    <rPh sb="2" eb="5">
      <t>ハンバイシャ</t>
    </rPh>
    <rPh sb="5" eb="7">
      <t>キンム</t>
    </rPh>
    <rPh sb="7" eb="9">
      <t>ジカン</t>
    </rPh>
    <phoneticPr fontId="6"/>
  </si>
  <si>
    <t>薬剤師勤務時間</t>
    <rPh sb="0" eb="3">
      <t>ヤクザイシ</t>
    </rPh>
    <rPh sb="3" eb="5">
      <t>キンム</t>
    </rPh>
    <rPh sb="5" eb="7">
      <t>ジカン</t>
    </rPh>
    <phoneticPr fontId="6"/>
  </si>
  <si>
    <t>営業</t>
    <rPh sb="0" eb="2">
      <t>エイギョウ</t>
    </rPh>
    <phoneticPr fontId="6"/>
  </si>
  <si>
    <t>第１類配置時間</t>
  </si>
  <si>
    <t>除外</t>
    <rPh sb="0" eb="2">
      <t>ジョガイ</t>
    </rPh>
    <phoneticPr fontId="6"/>
  </si>
  <si>
    <t xml:space="preserve"> </t>
    <phoneticPr fontId="6"/>
  </si>
  <si>
    <t>（参考）祝日</t>
    <rPh sb="1" eb="3">
      <t>サンコウ</t>
    </rPh>
    <rPh sb="4" eb="6">
      <t>シュクジツ</t>
    </rPh>
    <phoneticPr fontId="6"/>
  </si>
  <si>
    <t>薬剤師又は登録販売者の一覧表</t>
    <phoneticPr fontId="3"/>
  </si>
  <si>
    <t>薬局又は医薬品販売業者の所在地</t>
  </si>
  <si>
    <t>薬局、店舗の名称等</t>
  </si>
  <si>
    <t>【管理者】</t>
    <rPh sb="1" eb="4">
      <t>カンリシャ</t>
    </rPh>
    <phoneticPr fontId="3"/>
  </si>
  <si>
    <t>ふりがな</t>
    <phoneticPr fontId="3"/>
  </si>
  <si>
    <t>郵便番号</t>
    <rPh sb="0" eb="4">
      <t>ユウビンバンゴウ</t>
    </rPh>
    <phoneticPr fontId="6"/>
  </si>
  <si>
    <t>-</t>
    <phoneticPr fontId="6"/>
  </si>
  <si>
    <t>都道府県</t>
    <phoneticPr fontId="6"/>
  </si>
  <si>
    <t>市区町村</t>
  </si>
  <si>
    <t>字</t>
    <phoneticPr fontId="6"/>
  </si>
  <si>
    <t>番地</t>
    <phoneticPr fontId="6"/>
  </si>
  <si>
    <t>建物名</t>
    <rPh sb="0" eb="3">
      <t>タテモノメイ</t>
    </rPh>
    <phoneticPr fontId="6"/>
  </si>
  <si>
    <t>週当たり勤務時間数</t>
    <rPh sb="0" eb="2">
      <t>シュウア</t>
    </rPh>
    <rPh sb="4" eb="9">
      <t>キンムジカンスウ</t>
    </rPh>
    <phoneticPr fontId="3"/>
  </si>
  <si>
    <t>うち、調剤に従事する勤務時間</t>
    <rPh sb="3" eb="5">
      <t>チョウザイ</t>
    </rPh>
    <rPh sb="6" eb="8">
      <t>ジュウジ</t>
    </rPh>
    <rPh sb="10" eb="14">
      <t>キンムジカン</t>
    </rPh>
    <phoneticPr fontId="3"/>
  </si>
  <si>
    <t>要指導・一般用医薬品の販売に従事する勤務時間</t>
    <rPh sb="0" eb="1">
      <t>ヨウ</t>
    </rPh>
    <rPh sb="1" eb="3">
      <t>シドウ</t>
    </rPh>
    <rPh sb="4" eb="7">
      <t>イッパンヨウ</t>
    </rPh>
    <rPh sb="7" eb="10">
      <t>イヤクヒン</t>
    </rPh>
    <rPh sb="11" eb="13">
      <t>ハンバイ</t>
    </rPh>
    <rPh sb="14" eb="16">
      <t>ジュウジ</t>
    </rPh>
    <rPh sb="18" eb="20">
      <t>キンム</t>
    </rPh>
    <rPh sb="20" eb="22">
      <t>ジカン</t>
    </rPh>
    <phoneticPr fontId="3"/>
  </si>
  <si>
    <t>種別※1</t>
    <rPh sb="0" eb="2">
      <t>シュベツ</t>
    </rPh>
    <phoneticPr fontId="3"/>
  </si>
  <si>
    <t>薬剤師　　　</t>
    <phoneticPr fontId="6"/>
  </si>
  <si>
    <t>登録販売者</t>
  </si>
  <si>
    <t>薬剤師名簿登録番号
又は販売従事者登録番号</t>
    <rPh sb="0" eb="9">
      <t>ヤクザイシメイボトウロクバンゴウ</t>
    </rPh>
    <rPh sb="10" eb="11">
      <t>マタ</t>
    </rPh>
    <rPh sb="12" eb="21">
      <t>ハンバイジュウジシャトウロクバンゴウ</t>
    </rPh>
    <phoneticPr fontId="3"/>
  </si>
  <si>
    <t>第</t>
    <phoneticPr fontId="6"/>
  </si>
  <si>
    <t>号</t>
    <phoneticPr fontId="6"/>
  </si>
  <si>
    <t>薬剤師名簿登録年月日
又は販売従事者登録年月日</t>
    <rPh sb="0" eb="3">
      <t>ヤクザイシ</t>
    </rPh>
    <rPh sb="3" eb="5">
      <t>メイボ</t>
    </rPh>
    <rPh sb="5" eb="7">
      <t>トウロク</t>
    </rPh>
    <rPh sb="7" eb="10">
      <t>ネンガッピ</t>
    </rPh>
    <rPh sb="11" eb="12">
      <t>マタ</t>
    </rPh>
    <rPh sb="13" eb="15">
      <t>ハンバイ</t>
    </rPh>
    <rPh sb="15" eb="18">
      <t>ジュウジシャ</t>
    </rPh>
    <rPh sb="18" eb="20">
      <t>トウロク</t>
    </rPh>
    <rPh sb="20" eb="23">
      <t>ネンガッピ</t>
    </rPh>
    <phoneticPr fontId="3"/>
  </si>
  <si>
    <t>（</t>
    <phoneticPr fontId="3"/>
  </si>
  <si>
    <t>研修中の登録販売者　※２）</t>
    <rPh sb="0" eb="3">
      <t>ケンシュウチュウ</t>
    </rPh>
    <rPh sb="4" eb="9">
      <t>トウロクハンバイシャ</t>
    </rPh>
    <phoneticPr fontId="3"/>
  </si>
  <si>
    <t>※１</t>
    <phoneticPr fontId="3"/>
  </si>
  <si>
    <t>※２</t>
    <phoneticPr fontId="3"/>
  </si>
  <si>
    <t>【その他の薬剤師又は登録販売者（続き）】</t>
    <rPh sb="16" eb="17">
      <t>ツヅ</t>
    </rPh>
    <phoneticPr fontId="3"/>
  </si>
  <si>
    <t>既存配置</t>
    <rPh sb="0" eb="4">
      <t>キゾンハイチ</t>
    </rPh>
    <phoneticPr fontId="3"/>
  </si>
  <si>
    <t>（旧様式第八十二）</t>
    <rPh sb="1" eb="4">
      <t>キュウヨウシキ</t>
    </rPh>
    <rPh sb="4" eb="5">
      <t>ダイ</t>
    </rPh>
    <rPh sb="5" eb="7">
      <t>ハチジュウ</t>
    </rPh>
    <rPh sb="7" eb="8">
      <t>ニ</t>
    </rPh>
    <phoneticPr fontId="3"/>
  </si>
  <si>
    <t>配置販売業許可申請書</t>
    <phoneticPr fontId="3"/>
  </si>
  <si>
    <t>取り扱おう
とする品目</t>
    <phoneticPr fontId="3"/>
  </si>
  <si>
    <t>成分及び
分　　量</t>
    <phoneticPr fontId="3"/>
  </si>
  <si>
    <t>用法及び
用　　量</t>
    <phoneticPr fontId="3"/>
  </si>
  <si>
    <t>効能又は
効　　果</t>
    <phoneticPr fontId="3"/>
  </si>
  <si>
    <t>製造販売業者の
氏名又は名称</t>
    <phoneticPr fontId="3"/>
  </si>
  <si>
    <t>(1)法第75条第1項の
規定により許可を
取り消されたこと</t>
    <phoneticPr fontId="3"/>
  </si>
  <si>
    <t>申請者（法人にあっては、その業務を
行う役員及び令五十条に規定する者を
含む。）の欠格条項</t>
    <phoneticPr fontId="3"/>
  </si>
  <si>
    <t>(3)薬事に関する法令
　 又はこれに基づく
　 処分に違反したこ
　 と</t>
    <phoneticPr fontId="29" type="Hiragana"/>
  </si>
  <si>
    <t>(4)後見開始の審判を
　 受けていること</t>
    <phoneticPr fontId="29" type="Hiragana"/>
  </si>
  <si>
    <t>・他都道府県における既存配置販売業許可</t>
    <phoneticPr fontId="29" type="Hiragana"/>
  </si>
  <si>
    <t>・区域管理者</t>
    <rPh sb="1" eb="3">
      <t>くいき</t>
    </rPh>
    <rPh sb="3" eb="6">
      <t>かんりしゃ</t>
    </rPh>
    <phoneticPr fontId="29" type="Hiragana"/>
  </si>
  <si>
    <t>営 業 の 区 域</t>
    <rPh sb="0" eb="1">
      <t>エイ</t>
    </rPh>
    <rPh sb="2" eb="3">
      <t>ゴウ</t>
    </rPh>
    <rPh sb="6" eb="7">
      <t>ク</t>
    </rPh>
    <rPh sb="8" eb="9">
      <t>イキ</t>
    </rPh>
    <phoneticPr fontId="3"/>
  </si>
  <si>
    <t>名     称</t>
    <rPh sb="0" eb="1">
      <t>ナ</t>
    </rPh>
    <rPh sb="6" eb="7">
      <t>ショウ</t>
    </rPh>
    <phoneticPr fontId="3"/>
  </si>
  <si>
    <t>住</t>
    <rPh sb="0" eb="1">
      <t>じゅう</t>
    </rPh>
    <phoneticPr fontId="29" type="Hiragana"/>
  </si>
  <si>
    <t>所</t>
    <rPh sb="0" eb="1">
      <t>ところ</t>
    </rPh>
    <phoneticPr fontId="29" type="Hiragana"/>
  </si>
  <si>
    <t>法人にあっては、主たる事務所の所在地</t>
    <phoneticPr fontId="29" type="Hiragana"/>
  </si>
  <si>
    <t>電話番号</t>
    <rPh sb="0" eb="4">
      <t>でんわばんごう</t>
    </rPh>
    <phoneticPr fontId="29" type="Hiragana"/>
  </si>
  <si>
    <t>担当者名</t>
    <rPh sb="0" eb="4">
      <t>たんとうしゃめい</t>
    </rPh>
    <phoneticPr fontId="29" type="Hiragana"/>
  </si>
  <si>
    <t>既存配置</t>
    <rPh sb="0" eb="2">
      <t>きぞん</t>
    </rPh>
    <rPh sb="2" eb="4">
      <t>はいち</t>
    </rPh>
    <phoneticPr fontId="29" type="Hiragana"/>
  </si>
  <si>
    <t>（旧様式第八十二）</t>
    <rPh sb="1" eb="2">
      <t>きゅう</t>
    </rPh>
    <rPh sb="2" eb="4">
      <t>ようしき</t>
    </rPh>
    <rPh sb="4" eb="5">
      <t>だい</t>
    </rPh>
    <rPh sb="5" eb="7">
      <t>はちじゅう</t>
    </rPh>
    <rPh sb="7" eb="8">
      <t>に</t>
    </rPh>
    <phoneticPr fontId="29" type="Hiragana"/>
  </si>
  <si>
    <t>（注意）</t>
    <rPh sb="1" eb="3">
      <t>ちゅうい</t>
    </rPh>
    <phoneticPr fontId="29" type="Hiragana"/>
  </si>
  <si>
    <t>使用関係証明書</t>
  </si>
  <si>
    <t>・</t>
    <phoneticPr fontId="3"/>
  </si>
  <si>
    <t>薬剤師</t>
    <rPh sb="0" eb="3">
      <t>ヤクザイシ</t>
    </rPh>
    <phoneticPr fontId="3"/>
  </si>
  <si>
    <t>登録販売者</t>
    <rPh sb="0" eb="2">
      <t>トウロク</t>
    </rPh>
    <rPh sb="2" eb="5">
      <t>ハンバイシャ</t>
    </rPh>
    <phoneticPr fontId="3"/>
  </si>
  <si>
    <t>登録番号等</t>
    <rPh sb="0" eb="2">
      <t>トウロク</t>
    </rPh>
    <rPh sb="2" eb="5">
      <t>バンゴウトウ</t>
    </rPh>
    <phoneticPr fontId="3"/>
  </si>
  <si>
    <t>登録年月日等</t>
    <rPh sb="0" eb="2">
      <t>トウロク</t>
    </rPh>
    <rPh sb="2" eb="5">
      <t>ネンガッピ</t>
    </rPh>
    <rPh sb="5" eb="6">
      <t>トウ</t>
    </rPh>
    <phoneticPr fontId="3"/>
  </si>
  <si>
    <t>月</t>
    <rPh sb="0" eb="1">
      <t>ガツ</t>
    </rPh>
    <phoneticPr fontId="3"/>
  </si>
  <si>
    <t>勤務
内容</t>
    <rPh sb="0" eb="2">
      <t>キンム</t>
    </rPh>
    <rPh sb="3" eb="5">
      <t>ナイヨウ</t>
    </rPh>
    <phoneticPr fontId="3"/>
  </si>
  <si>
    <t>管理者等</t>
    <rPh sb="0" eb="3">
      <t>カンリシャ</t>
    </rPh>
    <rPh sb="3" eb="4">
      <t>トウ</t>
    </rPh>
    <phoneticPr fontId="3"/>
  </si>
  <si>
    <t>管理者以外の従事者</t>
    <rPh sb="0" eb="3">
      <t>カンリシャ</t>
    </rPh>
    <rPh sb="3" eb="5">
      <t>イガイ</t>
    </rPh>
    <rPh sb="6" eb="9">
      <t>ジュウジシャ</t>
    </rPh>
    <phoneticPr fontId="3"/>
  </si>
  <si>
    <t>（業態：</t>
    <rPh sb="1" eb="3">
      <t>ギョウタイ</t>
    </rPh>
    <phoneticPr fontId="3"/>
  </si>
  <si>
    <t>所在地</t>
    <rPh sb="0" eb="3">
      <t>ショザイチ</t>
    </rPh>
    <phoneticPr fontId="3"/>
  </si>
  <si>
    <t>業態</t>
    <rPh sb="0" eb="2">
      <t>ギョウタイ</t>
    </rPh>
    <phoneticPr fontId="3"/>
  </si>
  <si>
    <t>勤務日</t>
    <rPh sb="0" eb="3">
      <t>キンムビ</t>
    </rPh>
    <phoneticPr fontId="3"/>
  </si>
  <si>
    <t>勤務
形態</t>
    <rPh sb="0" eb="2">
      <t>キンム</t>
    </rPh>
    <rPh sb="3" eb="5">
      <t>ケイタイ</t>
    </rPh>
    <phoneticPr fontId="3"/>
  </si>
  <si>
    <t>勤務時間</t>
    <rPh sb="0" eb="4">
      <t>キンムジカン</t>
    </rPh>
    <phoneticPr fontId="3"/>
  </si>
  <si>
    <t>時間（週当たり）</t>
    <rPh sb="0" eb="2">
      <t>ジカン</t>
    </rPh>
    <rPh sb="3" eb="5">
      <t>シュウア</t>
    </rPh>
    <phoneticPr fontId="3"/>
  </si>
  <si>
    <t>常勤</t>
    <rPh sb="0" eb="2">
      <t>ジョウキン</t>
    </rPh>
    <phoneticPr fontId="3"/>
  </si>
  <si>
    <t>非常勤</t>
    <rPh sb="0" eb="3">
      <t>ヒジョウキン</t>
    </rPh>
    <phoneticPr fontId="3"/>
  </si>
  <si>
    <t>派遣</t>
    <rPh sb="0" eb="2">
      <t>ハケン</t>
    </rPh>
    <phoneticPr fontId="3"/>
  </si>
  <si>
    <t>被使用者</t>
    <phoneticPr fontId="3"/>
  </si>
  <si>
    <t>勤務施設等</t>
    <phoneticPr fontId="3"/>
  </si>
  <si>
    <t>上記のとおり使用関係にあることを証明します。</t>
    <phoneticPr fontId="3"/>
  </si>
  <si>
    <t>（法人にあっては、主たる事務所の所在地）</t>
  </si>
  <si>
    <t>（法人にあっては、名称及び代表者の氏名）</t>
  </si>
  <si>
    <t>（注意）</t>
    <rPh sb="1" eb="3">
      <t>チュウイ</t>
    </rPh>
    <phoneticPr fontId="3"/>
  </si>
  <si>
    <t>就任年月日</t>
    <phoneticPr fontId="3"/>
  </si>
  <si>
    <t>浮動小数</t>
    <phoneticPr fontId="3"/>
  </si>
  <si>
    <t>YAG010_04F</t>
  </si>
  <si>
    <t>字</t>
    <rPh sb="0" eb="1">
      <t>ジ</t>
    </rPh>
    <phoneticPr fontId="3"/>
  </si>
  <si>
    <t>従事者２</t>
    <phoneticPr fontId="3"/>
  </si>
  <si>
    <t>従事者３</t>
    <phoneticPr fontId="3"/>
  </si>
  <si>
    <t>従事者４</t>
    <phoneticPr fontId="3"/>
  </si>
  <si>
    <t>従事者５</t>
    <phoneticPr fontId="3"/>
  </si>
  <si>
    <t>従事者６</t>
    <phoneticPr fontId="3"/>
  </si>
  <si>
    <t>従事者７</t>
    <phoneticPr fontId="3"/>
  </si>
  <si>
    <t>従事者８</t>
    <phoneticPr fontId="3"/>
  </si>
  <si>
    <t>従事者９</t>
    <phoneticPr fontId="3"/>
  </si>
  <si>
    <t>従事者１０</t>
    <phoneticPr fontId="3"/>
  </si>
  <si>
    <t>従事者１１</t>
    <phoneticPr fontId="3"/>
  </si>
  <si>
    <t>従事者１２</t>
    <phoneticPr fontId="3"/>
  </si>
  <si>
    <t>従事者１３</t>
    <phoneticPr fontId="3"/>
  </si>
  <si>
    <t>従事者１４</t>
    <phoneticPr fontId="3"/>
  </si>
  <si>
    <t>従事者１５</t>
    <phoneticPr fontId="3"/>
  </si>
  <si>
    <t>従事者１６</t>
    <phoneticPr fontId="3"/>
  </si>
  <si>
    <t>従事者１７</t>
    <phoneticPr fontId="3"/>
  </si>
  <si>
    <t>従事者１８</t>
    <phoneticPr fontId="3"/>
  </si>
  <si>
    <t>従事者１９</t>
    <phoneticPr fontId="3"/>
  </si>
  <si>
    <t>従事者２０</t>
    <phoneticPr fontId="3"/>
  </si>
  <si>
    <t>従事者２１</t>
    <phoneticPr fontId="3"/>
  </si>
  <si>
    <t>従事者２２</t>
    <phoneticPr fontId="3"/>
  </si>
  <si>
    <t>従事者２３</t>
    <phoneticPr fontId="3"/>
  </si>
  <si>
    <t>従事者２４</t>
    <phoneticPr fontId="3"/>
  </si>
  <si>
    <t>従事者２５</t>
    <phoneticPr fontId="3"/>
  </si>
  <si>
    <t>従事者２６</t>
    <phoneticPr fontId="3"/>
  </si>
  <si>
    <t>従事者２７</t>
    <phoneticPr fontId="3"/>
  </si>
  <si>
    <t>従事者２８</t>
    <phoneticPr fontId="3"/>
  </si>
  <si>
    <t>従事者２９</t>
    <phoneticPr fontId="3"/>
  </si>
  <si>
    <t>従事者３０</t>
    <phoneticPr fontId="3"/>
  </si>
  <si>
    <t>従事者３１</t>
    <phoneticPr fontId="3"/>
  </si>
  <si>
    <t>従事者３２</t>
    <phoneticPr fontId="3"/>
  </si>
  <si>
    <t>従事者３３</t>
    <phoneticPr fontId="3"/>
  </si>
  <si>
    <t>従事者３４</t>
    <phoneticPr fontId="3"/>
  </si>
  <si>
    <t>従事者３５</t>
    <phoneticPr fontId="3"/>
  </si>
  <si>
    <t>従事者３６</t>
    <phoneticPr fontId="3"/>
  </si>
  <si>
    <t>従事者３７</t>
    <phoneticPr fontId="3"/>
  </si>
  <si>
    <t>従事者３８</t>
    <phoneticPr fontId="3"/>
  </si>
  <si>
    <t>従事者３９</t>
    <phoneticPr fontId="3"/>
  </si>
  <si>
    <t>従事者４０</t>
    <phoneticPr fontId="3"/>
  </si>
  <si>
    <t>従事者４１</t>
    <phoneticPr fontId="3"/>
  </si>
  <si>
    <t>従事者４２</t>
    <phoneticPr fontId="3"/>
  </si>
  <si>
    <t>従事者４３</t>
    <phoneticPr fontId="3"/>
  </si>
  <si>
    <t>従事者４４</t>
    <phoneticPr fontId="3"/>
  </si>
  <si>
    <t>従事者４５</t>
    <phoneticPr fontId="3"/>
  </si>
  <si>
    <t>従事者４６</t>
    <phoneticPr fontId="3"/>
  </si>
  <si>
    <t>従事者４７</t>
    <phoneticPr fontId="3"/>
  </si>
  <si>
    <t>従事者４８</t>
    <phoneticPr fontId="3"/>
  </si>
  <si>
    <t>従事者４９</t>
    <phoneticPr fontId="3"/>
  </si>
  <si>
    <t>従事者５０</t>
    <phoneticPr fontId="3"/>
  </si>
  <si>
    <t>従事者５１</t>
    <phoneticPr fontId="3"/>
  </si>
  <si>
    <t>従事者５２</t>
    <phoneticPr fontId="3"/>
  </si>
  <si>
    <t>従事者５３</t>
    <phoneticPr fontId="3"/>
  </si>
  <si>
    <t>従事者５４</t>
    <phoneticPr fontId="3"/>
  </si>
  <si>
    <t>従事者５５</t>
    <phoneticPr fontId="3"/>
  </si>
  <si>
    <t>従事者５６</t>
    <phoneticPr fontId="3"/>
  </si>
  <si>
    <t>従事者５７</t>
    <phoneticPr fontId="3"/>
  </si>
  <si>
    <t>従事者５８</t>
    <phoneticPr fontId="3"/>
  </si>
  <si>
    <t>従事者５９</t>
    <phoneticPr fontId="3"/>
  </si>
  <si>
    <t>従事者６０</t>
    <phoneticPr fontId="3"/>
  </si>
  <si>
    <t>従事者６１</t>
    <phoneticPr fontId="3"/>
  </si>
  <si>
    <t>従事者６２</t>
    <phoneticPr fontId="3"/>
  </si>
  <si>
    <t>従事者６３</t>
    <phoneticPr fontId="3"/>
  </si>
  <si>
    <t>従事者６４</t>
    <phoneticPr fontId="3"/>
  </si>
  <si>
    <t>従事者６５</t>
    <phoneticPr fontId="3"/>
  </si>
  <si>
    <t>従事者６６</t>
    <phoneticPr fontId="3"/>
  </si>
  <si>
    <t>従事者６７</t>
    <phoneticPr fontId="3"/>
  </si>
  <si>
    <t>従事者６８</t>
    <phoneticPr fontId="3"/>
  </si>
  <si>
    <t>従事者６９</t>
    <phoneticPr fontId="3"/>
  </si>
  <si>
    <t>従事者７０</t>
    <phoneticPr fontId="3"/>
  </si>
  <si>
    <t>従事者７１</t>
    <phoneticPr fontId="3"/>
  </si>
  <si>
    <t>従事者７２</t>
    <phoneticPr fontId="3"/>
  </si>
  <si>
    <t>従事者７３</t>
    <phoneticPr fontId="3"/>
  </si>
  <si>
    <t>従事者７４</t>
    <phoneticPr fontId="3"/>
  </si>
  <si>
    <t>従事者７５</t>
    <phoneticPr fontId="3"/>
  </si>
  <si>
    <t>従事者７６</t>
    <phoneticPr fontId="3"/>
  </si>
  <si>
    <t>従事者７７</t>
    <phoneticPr fontId="3"/>
  </si>
  <si>
    <t>従事者７８</t>
    <phoneticPr fontId="3"/>
  </si>
  <si>
    <t>従事者７９</t>
    <phoneticPr fontId="3"/>
  </si>
  <si>
    <t>従事者８０</t>
    <phoneticPr fontId="3"/>
  </si>
  <si>
    <t>従事者８１</t>
    <phoneticPr fontId="3"/>
  </si>
  <si>
    <t>従事者８２</t>
    <phoneticPr fontId="3"/>
  </si>
  <si>
    <t>従事者８３</t>
    <phoneticPr fontId="3"/>
  </si>
  <si>
    <t>従事者８４</t>
    <phoneticPr fontId="3"/>
  </si>
  <si>
    <t>従事者８５</t>
    <phoneticPr fontId="3"/>
  </si>
  <si>
    <t>従事者８６</t>
    <phoneticPr fontId="3"/>
  </si>
  <si>
    <t>従事者８７</t>
    <phoneticPr fontId="3"/>
  </si>
  <si>
    <t>従事者８８</t>
    <phoneticPr fontId="3"/>
  </si>
  <si>
    <t>従事者８９</t>
    <phoneticPr fontId="3"/>
  </si>
  <si>
    <t>従事者９０</t>
    <phoneticPr fontId="3"/>
  </si>
  <si>
    <t>従事者９１</t>
    <phoneticPr fontId="3"/>
  </si>
  <si>
    <t>従事者９２</t>
    <phoneticPr fontId="3"/>
  </si>
  <si>
    <t>従事者９３</t>
    <phoneticPr fontId="3"/>
  </si>
  <si>
    <t>従事者９４</t>
    <phoneticPr fontId="3"/>
  </si>
  <si>
    <t>従事者９５</t>
    <phoneticPr fontId="3"/>
  </si>
  <si>
    <t>従事者９６</t>
    <phoneticPr fontId="3"/>
  </si>
  <si>
    <t>従事者９７</t>
    <phoneticPr fontId="3"/>
  </si>
  <si>
    <t>従事者９８</t>
    <phoneticPr fontId="3"/>
  </si>
  <si>
    <t>従事者９９</t>
    <phoneticPr fontId="3"/>
  </si>
  <si>
    <t>従事者１００</t>
    <phoneticPr fontId="3"/>
  </si>
  <si>
    <t>様式第七十八（第百四十二条、第百四十九条、第百五十五条関係）</t>
  </si>
  <si>
    <t>医薬品販売業許可更新申請書</t>
  </si>
  <si>
    <t>第</t>
    <rPh sb="0" eb="1">
      <t>ダイ</t>
    </rPh>
    <phoneticPr fontId="3"/>
  </si>
  <si>
    <t>号</t>
    <rPh sb="0" eb="1">
      <t>ゴウ</t>
    </rPh>
    <phoneticPr fontId="3"/>
  </si>
  <si>
    <t>業務等の種別</t>
    <rPh sb="0" eb="3">
      <t>ギョウムトウ</t>
    </rPh>
    <rPh sb="4" eb="6">
      <t>シュベツ</t>
    </rPh>
    <phoneticPr fontId="3"/>
  </si>
  <si>
    <t>薬局、主たる機能を有する事務所、製造所、店舗、営業所又は事業所</t>
    <phoneticPr fontId="3"/>
  </si>
  <si>
    <t>変更内容</t>
    <rPh sb="0" eb="4">
      <t>ヘンコウナイヨウ</t>
    </rPh>
    <phoneticPr fontId="3"/>
  </si>
  <si>
    <t>事項</t>
    <rPh sb="0" eb="2">
      <t>ジコウ</t>
    </rPh>
    <phoneticPr fontId="3"/>
  </si>
  <si>
    <t>変更年月日</t>
    <rPh sb="0" eb="5">
      <t>ヘンコウネンガッピ</t>
    </rPh>
    <phoneticPr fontId="3"/>
  </si>
  <si>
    <t>（宛先）</t>
    <rPh sb="1" eb="3">
      <t>アテサキ</t>
    </rPh>
    <phoneticPr fontId="3"/>
  </si>
  <si>
    <t>様式第六（第十六条、第十六条の二、第九十九条、第百条、第百十四条の六十九、第百十四条の七十、第百二十七条、第百三十七条の六十五、第百三十七条の六十六、第百七十四条、第百七十六条、第百九十五条、第二百六十五条、第二百六十五条の二、第二百六十五条の三関係）</t>
    <phoneticPr fontId="3"/>
  </si>
  <si>
    <t>許可番号、認定番号又は登録番号及び年月日</t>
    <phoneticPr fontId="3"/>
  </si>
  <si>
    <t>変　更　届　書</t>
    <rPh sb="0" eb="1">
      <t>ヘン</t>
    </rPh>
    <rPh sb="2" eb="3">
      <t>サラ</t>
    </rPh>
    <rPh sb="4" eb="5">
      <t>トドケ</t>
    </rPh>
    <rPh sb="6" eb="7">
      <t>ショ</t>
    </rPh>
    <phoneticPr fontId="3"/>
  </si>
  <si>
    <t>埼玉県知事</t>
    <rPh sb="0" eb="2">
      <t>サイタマ</t>
    </rPh>
    <rPh sb="2" eb="5">
      <t>ケンチジ</t>
    </rPh>
    <phoneticPr fontId="3"/>
  </si>
  <si>
    <t>　管理医療機器の販売業又は貸与業にあつては、許可番号、認定番号又は登録番号及び年月日欄にその販売業又は貸与業の届出を行つた年月日を記載すること。</t>
    <phoneticPr fontId="3"/>
  </si>
  <si>
    <t>　管理者の変更の場合は、変更後の管理者が薬剤師又は登録販売者であるときはその者の薬剤師名簿登録番号及び登録年月日又は販売従事登録番号及び登録年月日を、責任技術者の変更の場合は、変更後の責任技術者が第91条第１項若しくは第２項、第91条の２又は第114条の53第１項から第３項までの各号のいずれに該当するかを、医薬品又は体外診断用医薬品の総括製造販売責任者の変更の場合は、変更後の総括製造販売責任者が薬剤師であるときは薬剤師名簿登録番号及び登録年月日を、薬剤師以外の者であるときはその者が第86条第１項第１号イ若しくはロ、第２号イからハまで、第３号イ若しくはロ又は第114条の49の２第１項第１号若しくは第２号のいずれに該当するかを、医薬品又は体外診断用医薬品の総括製造販売責任者補佐薬剤師の変更の場合は、変更後の総括製造販売責任者補佐薬剤師の薬剤師名簿登録番号及び登録年月日を、営業所管理者の変更の場合は、変更後の営業所管理者が薬剤師であるときは薬剤師名簿登録番号及び登録年月日を、薬剤師以外の者であるときはその者が第154条各号のいずれに該当するかを、高度管理医療機器等営業所管理者の変更の場合は、変更後の高度管理医療機器等営業所管理者が第162条第１項から第４項までの各号のいずれに該当するかを、特定管理医療機器営業所管理者等の変更の場合は、変更後の特定管理医療機器営業所管理者等が第175条第１項各号のいずれに該当するかを、再生医療等製品営業所管理者の変更の場合は、変更後の再生医療等製品営業所管理者が第196条の４第１項各号のいずれに該当するかを変更後欄に付記すること。</t>
    <phoneticPr fontId="3"/>
  </si>
  <si>
    <t>　用紙の大きさは、Ａ４とすること。</t>
    <phoneticPr fontId="3"/>
  </si>
  <si>
    <t>　字は、墨、インク等を用い、楷書ではつきりと書くこと。</t>
    <phoneticPr fontId="3"/>
  </si>
  <si>
    <t>　医薬品又は体外診断用医薬品の総括製造販売責任者の変更の場合のうち、新たに総括製造販売責任者として薬剤師以外の者を置く場合には、総括製造販売責任者補佐薬剤師の氏名、住所、薬剤師名簿登録番号及び登録年月日を変更後欄に付記すること。</t>
    <phoneticPr fontId="3"/>
  </si>
  <si>
    <t>　管理者以外の薬剤師又は登録販売者に変更があつた場合のうち、新たに薬事に関する実務に従事する薬剤師又は登録販売者となつた者がいる場合には、その者の薬剤師名簿登録番号及び登録年月日又は販売従事登録番号及び登録年月日を変更後欄に付記すること。</t>
    <phoneticPr fontId="3"/>
  </si>
  <si>
    <t>　</t>
    <phoneticPr fontId="3"/>
  </si>
  <si>
    <r>
      <t>様式第八</t>
    </r>
    <r>
      <rPr>
        <sz val="9"/>
        <color theme="1"/>
        <rFont val="ＭＳ 明朝"/>
        <family val="1"/>
        <charset val="128"/>
      </rPr>
      <t>（第十八条、第百三十二条、第百五十九条の二十三、第百七十七条、第百九十六条の十三関係）</t>
    </r>
  </si>
  <si>
    <t>休</t>
    <rPh sb="0" eb="1">
      <t>キュウ</t>
    </rPh>
    <phoneticPr fontId="3"/>
  </si>
  <si>
    <t>止</t>
    <rPh sb="0" eb="1">
      <t>ト</t>
    </rPh>
    <phoneticPr fontId="3"/>
  </si>
  <si>
    <t>届</t>
    <rPh sb="0" eb="1">
      <t>トドケ</t>
    </rPh>
    <phoneticPr fontId="3"/>
  </si>
  <si>
    <t>書</t>
    <rPh sb="0" eb="1">
      <t>カ</t>
    </rPh>
    <phoneticPr fontId="3"/>
  </si>
  <si>
    <t>許可番号、認定番号又は登録番号及び
年月日</t>
    <rPh sb="0" eb="4">
      <t>キョカバンゴウ</t>
    </rPh>
    <rPh sb="5" eb="9">
      <t>ニンテイバンゴウ</t>
    </rPh>
    <rPh sb="9" eb="10">
      <t>マタ</t>
    </rPh>
    <rPh sb="11" eb="15">
      <t>トウロクバンゴウ</t>
    </rPh>
    <rPh sb="15" eb="16">
      <t>オヨ</t>
    </rPh>
    <rPh sb="18" eb="21">
      <t>ネンガッピ</t>
    </rPh>
    <phoneticPr fontId="3"/>
  </si>
  <si>
    <t>薬局、主たる機能を有
する事務所、製造所、
店舗、営業所又は事業
所</t>
    <rPh sb="0" eb="2">
      <t>ヤッキョク</t>
    </rPh>
    <rPh sb="3" eb="4">
      <t>シュ</t>
    </rPh>
    <rPh sb="6" eb="8">
      <t>キノウ</t>
    </rPh>
    <rPh sb="9" eb="10">
      <t>アリ</t>
    </rPh>
    <rPh sb="13" eb="15">
      <t>ジム</t>
    </rPh>
    <rPh sb="15" eb="16">
      <t>ショ</t>
    </rPh>
    <rPh sb="17" eb="19">
      <t>セイゾウ</t>
    </rPh>
    <rPh sb="19" eb="20">
      <t>ショ</t>
    </rPh>
    <rPh sb="22" eb="24">
      <t>テンポ</t>
    </rPh>
    <rPh sb="25" eb="28">
      <t>エイギョウショ</t>
    </rPh>
    <rPh sb="28" eb="29">
      <t>マタ</t>
    </rPh>
    <rPh sb="30" eb="32">
      <t>ジギョウ</t>
    </rPh>
    <rPh sb="33" eb="34">
      <t>トコロ</t>
    </rPh>
    <phoneticPr fontId="3"/>
  </si>
  <si>
    <t>休止の年月日</t>
    <rPh sb="0" eb="2">
      <t>キュウシ</t>
    </rPh>
    <rPh sb="3" eb="6">
      <t>ネンガッピ</t>
    </rPh>
    <phoneticPr fontId="3"/>
  </si>
  <si>
    <t>上記により、</t>
    <rPh sb="0" eb="2">
      <t>ジョウキ</t>
    </rPh>
    <phoneticPr fontId="3"/>
  </si>
  <si>
    <t>休止</t>
    <rPh sb="0" eb="2">
      <t>キュウシ</t>
    </rPh>
    <phoneticPr fontId="3"/>
  </si>
  <si>
    <t>の届出をします。</t>
    <rPh sb="1" eb="3">
      <t>トドケデ</t>
    </rPh>
    <phoneticPr fontId="3"/>
  </si>
  <si>
    <t>(注意)</t>
    <rPh sb="1" eb="3">
      <t>チュウイ</t>
    </rPh>
    <phoneticPr fontId="3"/>
  </si>
  <si>
    <t>廃</t>
    <rPh sb="0" eb="1">
      <t>ハイ</t>
    </rPh>
    <phoneticPr fontId="3"/>
  </si>
  <si>
    <t>廃止の年月日</t>
    <rPh sb="0" eb="2">
      <t>ハイシ</t>
    </rPh>
    <rPh sb="3" eb="6">
      <t>ネンガッピ</t>
    </rPh>
    <phoneticPr fontId="3"/>
  </si>
  <si>
    <t>廃止</t>
    <rPh sb="0" eb="2">
      <t>ハイシ</t>
    </rPh>
    <phoneticPr fontId="3"/>
  </si>
  <si>
    <t>再</t>
    <rPh sb="0" eb="1">
      <t>サイ</t>
    </rPh>
    <phoneticPr fontId="3"/>
  </si>
  <si>
    <t>開</t>
    <rPh sb="0" eb="1">
      <t>ヒラ</t>
    </rPh>
    <phoneticPr fontId="3"/>
  </si>
  <si>
    <t>再開の年月日</t>
    <rPh sb="0" eb="2">
      <t>サイカイ</t>
    </rPh>
    <rPh sb="3" eb="6">
      <t>ネンガッピ</t>
    </rPh>
    <phoneticPr fontId="3"/>
  </si>
  <si>
    <t>再開</t>
    <rPh sb="0" eb="2">
      <t>サイカイ</t>
    </rPh>
    <phoneticPr fontId="3"/>
  </si>
  <si>
    <t>様式第三（第四条、第二十一条、第二十八条、第三十四条の五、第五十三の六、第百十四条の四、第百十四条の十一、第百十四条の三十五、第百二十三条、第百三十七条の四、第百三十七条の十一、第百三十七条の三十四の六、第百八十三条関係）</t>
  </si>
  <si>
    <t>許可番号、認定番号、登</t>
    <rPh sb="0" eb="4">
      <t>キョカバンゴウ</t>
    </rPh>
    <rPh sb="5" eb="7">
      <t>ニンテイ</t>
    </rPh>
    <rPh sb="7" eb="9">
      <t>バンゴウ</t>
    </rPh>
    <rPh sb="10" eb="11">
      <t>ノボル</t>
    </rPh>
    <phoneticPr fontId="3"/>
  </si>
  <si>
    <t>録番号、基準適合証番号</t>
    <rPh sb="0" eb="1">
      <t>ロク</t>
    </rPh>
    <rPh sb="1" eb="3">
      <t>バンゴウ</t>
    </rPh>
    <rPh sb="4" eb="6">
      <t>キジュン</t>
    </rPh>
    <rPh sb="6" eb="9">
      <t>テキゴウショウ</t>
    </rPh>
    <rPh sb="9" eb="11">
      <t>バンゴウ</t>
    </rPh>
    <phoneticPr fontId="3"/>
  </si>
  <si>
    <t>又は基準確認証番号及</t>
    <rPh sb="0" eb="1">
      <t>マタ</t>
    </rPh>
    <rPh sb="2" eb="6">
      <t>キジュンカクニン</t>
    </rPh>
    <rPh sb="6" eb="7">
      <t>ショウ</t>
    </rPh>
    <rPh sb="7" eb="9">
      <t>バンゴウ</t>
    </rPh>
    <rPh sb="9" eb="10">
      <t>オヨ</t>
    </rPh>
    <phoneticPr fontId="3"/>
  </si>
  <si>
    <t>び年月日</t>
    <rPh sb="1" eb="4">
      <t>ネンガッピ</t>
    </rPh>
    <phoneticPr fontId="3"/>
  </si>
  <si>
    <t>変更前</t>
    <rPh sb="0" eb="3">
      <t>ヘンコウマエ</t>
    </rPh>
    <phoneticPr fontId="3"/>
  </si>
  <si>
    <t>変更後</t>
    <rPh sb="0" eb="3">
      <t>ヘンコウゴ</t>
    </rPh>
    <phoneticPr fontId="3"/>
  </si>
  <si>
    <t>上記により、許可証　の書換え交付を申請します。</t>
  </si>
  <si>
    <t>様式第四（第五条、第二十二条、第二十九条、第三十四条の六、第五十三条の七、第百十四条の五、第百十四条の十二、第百十四条の三十六、第百二十四条、第百三十七条の五、第百三十七条の十二、第百三十七条の三十四の七、第百八十四条関係）</t>
    <phoneticPr fontId="3"/>
  </si>
  <si>
    <t>再交付申請の理由</t>
    <rPh sb="0" eb="5">
      <t>サイコウフシンセイ</t>
    </rPh>
    <rPh sb="6" eb="8">
      <t>リユウ</t>
    </rPh>
    <phoneticPr fontId="3"/>
  </si>
  <si>
    <t>上記により、許可証　の再交付を申請します。</t>
    <rPh sb="11" eb="12">
      <t>サイ</t>
    </rPh>
    <phoneticPr fontId="3"/>
  </si>
  <si>
    <t>配置販売業</t>
    <rPh sb="0" eb="2">
      <t>ハイチ</t>
    </rPh>
    <rPh sb="2" eb="5">
      <t>ハンバイギョウ</t>
    </rPh>
    <phoneticPr fontId="3"/>
  </si>
  <si>
    <t>埼玉県一円</t>
    <rPh sb="0" eb="3">
      <t>サイタマケン</t>
    </rPh>
    <rPh sb="3" eb="5">
      <t>イチエン</t>
    </rPh>
    <phoneticPr fontId="3"/>
  </si>
  <si>
    <t>　登録外国製造業者又は認定外国製造業者にあつては、外国語により申請者の住所及び氏名を並記すること。</t>
    <phoneticPr fontId="3"/>
  </si>
  <si>
    <t>1</t>
    <phoneticPr fontId="3"/>
  </si>
  <si>
    <t>2</t>
    <phoneticPr fontId="3"/>
  </si>
  <si>
    <t>TEL1</t>
  </si>
  <si>
    <t>営業区域</t>
    <rPh sb="0" eb="4">
      <t>エイギョウクイキ</t>
    </rPh>
    <phoneticPr fontId="3"/>
  </si>
  <si>
    <t>＊特定管理医療機器の販売業若しくは貸与業を併せ行うにあたり、特定管理医療機器営業所管理者と店舗管理者が異なる場合は、以下に特定管理医療機器営業所管理者の氏名及び住所を記入。</t>
    <phoneticPr fontId="3"/>
  </si>
  <si>
    <t>上記により、変更の届出をします。</t>
    <rPh sb="0" eb="2">
      <t>ジョウキ</t>
    </rPh>
    <rPh sb="6" eb="8">
      <t>ヘンコウ</t>
    </rPh>
    <rPh sb="9" eb="11">
      <t>トドケデ</t>
    </rPh>
    <phoneticPr fontId="3"/>
  </si>
  <si>
    <t>97</t>
    <phoneticPr fontId="3"/>
  </si>
  <si>
    <t>98</t>
    <phoneticPr fontId="3"/>
  </si>
  <si>
    <t>99</t>
    <phoneticPr fontId="3"/>
  </si>
  <si>
    <t>100</t>
    <phoneticPr fontId="3"/>
  </si>
  <si>
    <t>11</t>
    <phoneticPr fontId="3"/>
  </si>
  <si>
    <t>:</t>
    <phoneticPr fontId="3"/>
  </si>
  <si>
    <t>～</t>
    <phoneticPr fontId="3"/>
  </si>
  <si>
    <t>：</t>
    <phoneticPr fontId="3"/>
  </si>
  <si>
    <t>(</t>
    <phoneticPr fontId="3"/>
  </si>
  <si>
    <t>NM_従事者_従事者1_従事者区分</t>
  </si>
  <si>
    <t>NM_従事者_従事者1_資格</t>
  </si>
  <si>
    <t>NM_従事者_従事者1_就任年月日_元号</t>
  </si>
  <si>
    <t>NM_従事者_従事者1_就任年月日_月</t>
  </si>
  <si>
    <t>NM_従事者_従事者1_就任年月日_日</t>
  </si>
  <si>
    <t>NM_従事者_従事者1_退任年月日_元号</t>
  </si>
  <si>
    <t>NM_従事者_従事者1_退任年月日_月</t>
  </si>
  <si>
    <t>NM_従事者_従事者1_退任年月日_日</t>
  </si>
  <si>
    <t>NM_従事者_従事者1_氏名</t>
  </si>
  <si>
    <t>NM_従事者_従事者1_カナ</t>
  </si>
  <si>
    <t>NM_従事者_従事者1_生年月日_元号</t>
  </si>
  <si>
    <t>NM_従事者_従事者1_生年月日_月</t>
  </si>
  <si>
    <t>NM_従事者_従事者1_生年月日_日</t>
  </si>
  <si>
    <t>NM_従事者_従事者1_週勤務時間_小数1</t>
  </si>
  <si>
    <t>NM_従事者_従事者1_登録年月日_元号</t>
  </si>
  <si>
    <t>NM_従事者_従事者1_登録年月日_月</t>
  </si>
  <si>
    <t>NM_従事者_従事者1_登録年月日_日</t>
  </si>
  <si>
    <t>NM_従事者_従事者1_登録販売者登録都道府県</t>
  </si>
  <si>
    <t>NM_従事者_従事者1_従事者備考</t>
  </si>
  <si>
    <t>NM_従事者_従事者2_資格</t>
  </si>
  <si>
    <t>NM_従事者_従事者2_就任年月日_元号</t>
  </si>
  <si>
    <t>NM_従事者_従事者2_就任年月日_月</t>
  </si>
  <si>
    <t>NM_従事者_従事者2_就任年月日_日</t>
  </si>
  <si>
    <t>NM_従事者_従事者2_退任年月日_元号</t>
  </si>
  <si>
    <t>NM_従事者_従事者2_退任年月日_月</t>
  </si>
  <si>
    <t>NM_従事者_従事者2_退任年月日_日</t>
  </si>
  <si>
    <t>NM_従事者_従事者2_氏名</t>
  </si>
  <si>
    <t>NM_従事者_従事者2_当て字</t>
  </si>
  <si>
    <t>NM_従事者_従事者2_カナ</t>
  </si>
  <si>
    <t>NM_従事者_従事者2_生年月日_元号</t>
  </si>
  <si>
    <t>NM_従事者_従事者2_生年月日_年</t>
  </si>
  <si>
    <t>NM_従事者_従事者2_生年月日_月</t>
  </si>
  <si>
    <t>NM_従事者_従事者2_生年月日_日</t>
  </si>
  <si>
    <t>NM_従事者_従事者2_週勤務時間_整数1</t>
  </si>
  <si>
    <t>NM_従事者_従事者2_週勤務時間_整数2</t>
  </si>
  <si>
    <t>NM_従事者_従事者2_週勤務時間_小数1</t>
  </si>
  <si>
    <t>NM_従事者_従事者2_登録年月日_元号</t>
  </si>
  <si>
    <t>NM_従事者_従事者2_登録年月日_年</t>
  </si>
  <si>
    <t>NM_従事者_従事者2_登録年月日_月</t>
  </si>
  <si>
    <t>NM_従事者_従事者2_登録年月日_日</t>
  </si>
  <si>
    <t>NM_従事者_従事者2_登録販売者登録都道府県</t>
  </si>
  <si>
    <t>NM_従事者_従事者2_従事者備考</t>
  </si>
  <si>
    <t>NM_従事者_従事者3_資格</t>
  </si>
  <si>
    <t>NM_従事者_従事者3_就任年月日_元号</t>
  </si>
  <si>
    <t>NM_従事者_従事者3_就任年月日_年</t>
  </si>
  <si>
    <t>NM_従事者_従事者3_就任年月日_月</t>
  </si>
  <si>
    <t>NM_従事者_従事者3_就任年月日_日</t>
  </si>
  <si>
    <t>NM_従事者_従事者3_退任年月日_元号</t>
  </si>
  <si>
    <t>NM_従事者_従事者3_退任年月日_年</t>
  </si>
  <si>
    <t>NM_従事者_従事者3_退任年月日_月</t>
  </si>
  <si>
    <t>NM_従事者_従事者3_退任年月日_日</t>
  </si>
  <si>
    <t>NM_従事者_従事者3_氏名</t>
  </si>
  <si>
    <t>NM_従事者_従事者3_当て字</t>
  </si>
  <si>
    <t>NM_従事者_従事者3_カナ</t>
  </si>
  <si>
    <t>NM_従事者_従事者3_生年月日_元号</t>
  </si>
  <si>
    <t>NM_従事者_従事者3_生年月日_年</t>
  </si>
  <si>
    <t>NM_従事者_従事者3_生年月日_月</t>
  </si>
  <si>
    <t>NM_従事者_従事者3_生年月日_日</t>
  </si>
  <si>
    <t>NM_従事者_従事者3_週勤務時間_整数1</t>
  </si>
  <si>
    <t>NM_従事者_従事者3_週勤務時間_整数2</t>
  </si>
  <si>
    <t>NM_従事者_従事者3_週勤務時間_小数1</t>
  </si>
  <si>
    <t>NM_従事者_従事者3_登録年月日_元号</t>
  </si>
  <si>
    <t>NM_従事者_従事者3_登録年月日_年</t>
  </si>
  <si>
    <t>NM_従事者_従事者3_登録年月日_月</t>
  </si>
  <si>
    <t>NM_従事者_従事者3_登録年月日_日</t>
  </si>
  <si>
    <t>NM_従事者_従事者3_登録販売者登録都道府県</t>
  </si>
  <si>
    <t>NM_従事者_従事者3_従事者備考</t>
  </si>
  <si>
    <t>NM_従事者_従事者4_資格</t>
  </si>
  <si>
    <t>NM_従事者_従事者4_就任年月日_元号</t>
  </si>
  <si>
    <t>NM_従事者_従事者4_就任年月日_年</t>
  </si>
  <si>
    <t>NM_従事者_従事者4_就任年月日_月</t>
  </si>
  <si>
    <t>NM_従事者_従事者4_就任年月日_日</t>
  </si>
  <si>
    <t>NM_従事者_従事者4_退任年月日_元号</t>
  </si>
  <si>
    <t>NM_従事者_従事者4_退任年月日_年</t>
  </si>
  <si>
    <t>NM_従事者_従事者4_退任年月日_月</t>
  </si>
  <si>
    <t>NM_従事者_従事者4_退任年月日_日</t>
  </si>
  <si>
    <t>NM_従事者_従事者4_氏名</t>
  </si>
  <si>
    <t>NM_従事者_従事者4_当て字</t>
  </si>
  <si>
    <t>NM_従事者_従事者4_カナ</t>
  </si>
  <si>
    <t>NM_従事者_従事者4_生年月日_元号</t>
  </si>
  <si>
    <t>NM_従事者_従事者4_生年月日_年</t>
  </si>
  <si>
    <t>NM_従事者_従事者4_生年月日_月</t>
  </si>
  <si>
    <t>NM_従事者_従事者4_生年月日_日</t>
  </si>
  <si>
    <t>NM_従事者_従事者4_週勤務時間_整数1</t>
  </si>
  <si>
    <t>NM_従事者_従事者4_週勤務時間_整数2</t>
  </si>
  <si>
    <t>NM_従事者_従事者4_週勤務時間_小数1</t>
  </si>
  <si>
    <t>NM_従事者_従事者4_登録年月日_元号</t>
  </si>
  <si>
    <t>NM_従事者_従事者4_登録年月日_年</t>
  </si>
  <si>
    <t>NM_従事者_従事者4_登録年月日_月</t>
  </si>
  <si>
    <t>NM_従事者_従事者4_登録年月日_日</t>
  </si>
  <si>
    <t>NM_従事者_従事者4_登録販売者登録都道府県</t>
  </si>
  <si>
    <t>NM_従事者_従事者4_従事者備考</t>
  </si>
  <si>
    <t>NM_従事者_従事者41_従事者区分</t>
  </si>
  <si>
    <t>NM_従事者_従事者41_資格</t>
  </si>
  <si>
    <t>NM_従事者_従事者41_就任年月日_元号</t>
  </si>
  <si>
    <t>NM_従事者41_就任年月日_年</t>
  </si>
  <si>
    <t>NM_従事者_従事者41_就任年月日_月</t>
  </si>
  <si>
    <t>NM_従事者_従事者41_就任年月日_日</t>
  </si>
  <si>
    <t>NM_従事者_従事者41_退任年月日_元号</t>
  </si>
  <si>
    <t>NM_従事者41_退任年月日_年</t>
  </si>
  <si>
    <t>NM_従事者_従事者41_退任年月日_月</t>
  </si>
  <si>
    <t>NM_従事者_従事者41_退任年月日_日</t>
  </si>
  <si>
    <t>NM_従事者_従事者41_氏名</t>
  </si>
  <si>
    <t>NM_従事者_従事者41_当て字</t>
  </si>
  <si>
    <t>NM_従事者_従事者41_カナ</t>
  </si>
  <si>
    <t>NM_従事者_従事者41_生年月日_元号</t>
  </si>
  <si>
    <t>NM_従事者41_生年月日_年</t>
  </si>
  <si>
    <t>NM_従事者_従事者41_生年月日_月</t>
  </si>
  <si>
    <t>NM_従事者_従事者41_生年月日_日</t>
  </si>
  <si>
    <t>NM_従事者_従事者41_週勤務時間_整数1</t>
  </si>
  <si>
    <t>NM_従事者41_週勤務時間_整数2</t>
  </si>
  <si>
    <t>NM_従事者_従事者41_週勤務時間_小数1</t>
  </si>
  <si>
    <t>NM_従事者_従事者41_登録年月日_元号</t>
  </si>
  <si>
    <t>NM_従事者41_登録年月日_年</t>
  </si>
  <si>
    <t>NM_従事者_従事者41_登録年月日_月</t>
  </si>
  <si>
    <t>NM_従事者_従事者41_登録年月日_日</t>
  </si>
  <si>
    <t>NM_従事者_従事者41_登録販売者登録都道府県</t>
  </si>
  <si>
    <t>NM_従事者_従事者41_従事者備考</t>
  </si>
  <si>
    <t>NM_従事者_従事者5_資格</t>
  </si>
  <si>
    <t>NM_従事者_従事者5_就任年月日_元号</t>
  </si>
  <si>
    <t>NM_従事者_従事者5_就任年月日_年</t>
  </si>
  <si>
    <t>NM_従事者_従事者5_就任年月日_月</t>
  </si>
  <si>
    <t>NM_従事者_従事者5_就任年月日_日</t>
  </si>
  <si>
    <t>NM_従事者_従事者5_退任年月日_元号</t>
  </si>
  <si>
    <t>NM_従事者_従事者5_退任年月日_年</t>
  </si>
  <si>
    <t>NM_従事者_従事者5_退任年月日_月</t>
  </si>
  <si>
    <t>NM_従事者_従事者5_退任年月日_日</t>
  </si>
  <si>
    <t>NM_従事者_従事者5_氏名</t>
  </si>
  <si>
    <t>NM_従事者_従事者5_当て字</t>
  </si>
  <si>
    <t>NM_従事者_従事者5_カナ</t>
  </si>
  <si>
    <t>NM_従事者_従事者5_生年月日_元号</t>
  </si>
  <si>
    <t>NM_従事者_従事者5_生年月日_年</t>
  </si>
  <si>
    <t>NM_従事者_従事者5_生年月日_月</t>
  </si>
  <si>
    <t>NM_従事者_従事者5_生年月日_日</t>
  </si>
  <si>
    <t>NM_従事者_従事者5_週勤務時間_整数1</t>
  </si>
  <si>
    <t>NM_従事者_従事者5_週勤務時間_整数2</t>
  </si>
  <si>
    <t>NM_従事者_従事者5_週勤務時間_小数1</t>
  </si>
  <si>
    <t>NM_従事者_従事者5_登録年月日_元号</t>
  </si>
  <si>
    <t>NM_従事者_従事者5_登録年月日_年</t>
  </si>
  <si>
    <t>NM_従事者_従事者5_登録年月日_月</t>
  </si>
  <si>
    <t>NM_従事者_従事者5_登録年月日_日</t>
  </si>
  <si>
    <t>NM_従事者_従事者5_登録販売者登録都道府県</t>
  </si>
  <si>
    <t>NM_従事者_従事者5_従事者備考</t>
  </si>
  <si>
    <t>NM_従事者_従事者6_資格</t>
  </si>
  <si>
    <t>NM_従事者_従事者6_就任年月日_元号</t>
  </si>
  <si>
    <t>NM_従事者_従事者6_就任年月日_年</t>
  </si>
  <si>
    <t>NM_従事者_従事者6_就任年月日_月</t>
  </si>
  <si>
    <t>NM_従事者_従事者6_就任年月日_日</t>
  </si>
  <si>
    <t>NM_従事者_従事者6_退任年月日_元号</t>
  </si>
  <si>
    <t>NM_従事者_従事者6_退任年月日_年</t>
  </si>
  <si>
    <t>NM_従事者_従事者6_退任年月日_月</t>
  </si>
  <si>
    <t>NM_従事者_従事者6_退任年月日_日</t>
  </si>
  <si>
    <t>NM_従事者_従事者6_氏名</t>
  </si>
  <si>
    <t>NM_従事者_従事者6_当て字</t>
  </si>
  <si>
    <t>NM_従事者_従事者6_カナ</t>
  </si>
  <si>
    <t>NM_従事者_従事者6_生年月日_元号</t>
  </si>
  <si>
    <t>NM_従事者_従事者6_生年月日_年</t>
  </si>
  <si>
    <t>NM_従事者_従事者6_生年月日_月</t>
  </si>
  <si>
    <t>NM_従事者_従事者6_生年月日_日</t>
  </si>
  <si>
    <t>NM_従事者_従事者6_週勤務時間_整数1</t>
  </si>
  <si>
    <t>NM_従事者_従事者6_週勤務時間_整数2</t>
  </si>
  <si>
    <t>NM_従事者_従事者6_週勤務時間_小数1</t>
  </si>
  <si>
    <t>NM_従事者_従事者6_登録年月日_元号</t>
  </si>
  <si>
    <t>NM_従事者_従事者6_登録年月日_年</t>
  </si>
  <si>
    <t>NM_従事者_従事者6_登録年月日_月</t>
  </si>
  <si>
    <t>NM_従事者_従事者6_登録年月日_日</t>
  </si>
  <si>
    <t>NM_従事者_従事者6_登録販売者登録都道府県</t>
  </si>
  <si>
    <t>NM_従事者_従事者6_従事者備考</t>
  </si>
  <si>
    <t>NM_従事者_従事者7_資格</t>
  </si>
  <si>
    <t>NM_従事者_従事者7_就任年月日_元号</t>
  </si>
  <si>
    <t>NM_従事者_従事者7_就任年月日_年</t>
  </si>
  <si>
    <t>NM_従事者_従事者7_就任年月日_月</t>
  </si>
  <si>
    <t>NM_従事者_従事者7_就任年月日_日</t>
  </si>
  <si>
    <t>NM_従事者_従事者7_退任年月日_元号</t>
  </si>
  <si>
    <t>NM_従事者_従事者7_退任年月日_年</t>
  </si>
  <si>
    <t>NM_従事者_従事者7_退任年月日_月</t>
  </si>
  <si>
    <t>NM_従事者_従事者7_退任年月日_日</t>
  </si>
  <si>
    <t>NM_従事者_従事者7_氏名</t>
  </si>
  <si>
    <t>NM_従事者_従事者7_当て字</t>
  </si>
  <si>
    <t>NM_従事者_従事者7_カナ</t>
  </si>
  <si>
    <t>NM_従事者_従事者7_生年月日_元号</t>
  </si>
  <si>
    <t>NM_従事者_従事者7_生年月日_年</t>
  </si>
  <si>
    <t>NM_従事者_従事者7_生年月日_月</t>
  </si>
  <si>
    <t>NM_従事者_従事者7_生年月日_日</t>
  </si>
  <si>
    <t>NM_従事者_従事者7_週勤務時間_整数1</t>
  </si>
  <si>
    <t>NM_従事者_従事者7_週勤務時間_整数2</t>
  </si>
  <si>
    <t>NM_従事者_従事者7_週勤務時間_小数1</t>
  </si>
  <si>
    <t>NM_従事者_従事者7_登録年月日_元号</t>
  </si>
  <si>
    <t>NM_従事者_従事者7_登録年月日_年</t>
  </si>
  <si>
    <t>NM_従事者_従事者7_登録年月日_月</t>
  </si>
  <si>
    <t>NM_従事者_従事者7_登録年月日_日</t>
  </si>
  <si>
    <t>NM_従事者_従事者7_登録販売者登録都道府県</t>
  </si>
  <si>
    <t>NM_従事者_従事者7_従事者備考</t>
  </si>
  <si>
    <t>NM_従事者_従事者8_資格</t>
  </si>
  <si>
    <t>NM_従事者_従事者8_就任年月日_元号</t>
  </si>
  <si>
    <t>NM_従事者_従事者8_就任年月日_年</t>
  </si>
  <si>
    <t>NM_従事者_従事者8_就任年月日_月</t>
  </si>
  <si>
    <t>NM_従事者_従事者8_就任年月日_日</t>
  </si>
  <si>
    <t>NM_従事者_従事者8_退任年月日_元号</t>
  </si>
  <si>
    <t>NM_従事者_従事者8_退任年月日_年</t>
  </si>
  <si>
    <t>NM_従事者_従事者8_退任年月日_月</t>
  </si>
  <si>
    <t>NM_従事者_従事者8_退任年月日_日</t>
  </si>
  <si>
    <t>NM_従事者_従事者8_氏名</t>
  </si>
  <si>
    <t>NM_従事者_従事者8_当て字</t>
  </si>
  <si>
    <t>NM_従事者_従事者8_カナ</t>
  </si>
  <si>
    <t>NM_従事者_従事者8_生年月日_元号</t>
  </si>
  <si>
    <t>NM_従事者_従事者8_生年月日_年</t>
  </si>
  <si>
    <t>NM_従事者_従事者8_生年月日_月</t>
  </si>
  <si>
    <t>NM_従事者_従事者8_生年月日_日</t>
  </si>
  <si>
    <t>NM_従事者_従事者8_週勤務時間_整数1</t>
  </si>
  <si>
    <t>NM_従事者_従事者8_週勤務時間_整数2</t>
  </si>
  <si>
    <t>NM_従事者_従事者8_週勤務時間_小数1</t>
  </si>
  <si>
    <t>NM_従事者_従事者8_登録年月日_元号</t>
  </si>
  <si>
    <t>NM_従事者_従事者8_登録年月日_年</t>
  </si>
  <si>
    <t>NM_従事者_従事者8_登録年月日_月</t>
  </si>
  <si>
    <t>NM_従事者_従事者8_登録年月日_日</t>
  </si>
  <si>
    <t>NM_従事者_従事者8_登録販売者登録都道府県</t>
  </si>
  <si>
    <t>NM_従事者_従事者8_従事者備考</t>
  </si>
  <si>
    <t>NM_従事者_従事者9_資格</t>
  </si>
  <si>
    <t>NM_従事者_従事者9_就任年月日_元号</t>
  </si>
  <si>
    <t>NM_従事者_従事者9_就任年月日_年</t>
  </si>
  <si>
    <t>NM_従事者_従事者9_就任年月日_月</t>
  </si>
  <si>
    <t>NM_従事者_従事者9_就任年月日_日</t>
  </si>
  <si>
    <t>NM_従事者_従事者9_退任年月日_元号</t>
  </si>
  <si>
    <t>NM_従事者_従事者9_退任年月日_年</t>
  </si>
  <si>
    <t>NM_従事者_従事者9_退任年月日_月</t>
  </si>
  <si>
    <t>NM_従事者_従事者9_退任年月日_日</t>
  </si>
  <si>
    <t>NM_従事者_従事者9_氏名</t>
  </si>
  <si>
    <t>NM_従事者_従事者9_当て字</t>
  </si>
  <si>
    <t>NM_従事者_従事者9_カナ</t>
  </si>
  <si>
    <t>NM_従事者_従事者9_生年月日_元号</t>
  </si>
  <si>
    <t>NM_従事者_従事者9_生年月日_年</t>
  </si>
  <si>
    <t>NM_従事者_従事者9_生年月日_月</t>
  </si>
  <si>
    <t>NM_従事者_従事者9_生年月日_日</t>
  </si>
  <si>
    <t>NM_従事者_従事者9_週勤務時間_整数1</t>
  </si>
  <si>
    <t>NM_従事者_従事者9_週勤務時間_整数2</t>
  </si>
  <si>
    <t>NM_従事者_従事者9_週勤務時間_小数1</t>
  </si>
  <si>
    <t>NM_従事者_従事者9_登録年月日_元号</t>
  </si>
  <si>
    <t>NM_従事者_従事者9_登録年月日_年</t>
  </si>
  <si>
    <t>NM_従事者_従事者9_登録年月日_月</t>
  </si>
  <si>
    <t>NM_従事者_従事者9_登録年月日_日</t>
  </si>
  <si>
    <t>NM_従事者_従事者9_登録販売者登録都道府県</t>
  </si>
  <si>
    <t>NM_従事者_従事者9_従事者備考</t>
  </si>
  <si>
    <t>NM_従事者_従事者10_資格</t>
  </si>
  <si>
    <t>NM_従事者_従事者10_就任年月日_元号</t>
  </si>
  <si>
    <t>NM_従事者_従事者10_就任年月日_年</t>
  </si>
  <si>
    <t>NM_従事者_従事者10_就任年月日_月</t>
  </si>
  <si>
    <t>NM_従事者_従事者10_就任年月日_日</t>
  </si>
  <si>
    <t>NM_従事者_従事者10_退任年月日_元号</t>
  </si>
  <si>
    <t>NM_従事者_従事者10_退任年月日_年</t>
  </si>
  <si>
    <t>NM_従事者_従事者10_退任年月日_月</t>
  </si>
  <si>
    <t>NM_従事者_従事者10_退任年月日_日</t>
  </si>
  <si>
    <t>NM_従事者_従事者10_氏名</t>
  </si>
  <si>
    <t>NM_従事者_従事者10_当て字</t>
  </si>
  <si>
    <t>NM_従事者_従事者10_カナ</t>
  </si>
  <si>
    <t>NM_従事者_従事者10_生年月日_元号</t>
  </si>
  <si>
    <t>NM_従事者_従事者10_生年月日_年</t>
  </si>
  <si>
    <t>NM_従事者_従事者10_生年月日_月</t>
  </si>
  <si>
    <t>NM_従事者_従事者10_生年月日_日</t>
  </si>
  <si>
    <t>NM_従事者_従事者10_週勤務時間_整数1</t>
  </si>
  <si>
    <t>NM_従事者_従事者10_週勤務時間_整数2</t>
  </si>
  <si>
    <t>NM_従事者_従事者10_週勤務時間_小数1</t>
  </si>
  <si>
    <t>NM_従事者_従事者10_登録年月日_元号</t>
  </si>
  <si>
    <t>NM_従事者_従事者10_登録年月日_年</t>
  </si>
  <si>
    <t>NM_従事者_従事者10_登録年月日_月</t>
  </si>
  <si>
    <t>NM_従事者_従事者10_登録年月日_日</t>
  </si>
  <si>
    <t>NM_従事者_従事者10_登録販売者登録都道府県</t>
  </si>
  <si>
    <t>NM_従事者_従事者10_従事者備考</t>
  </si>
  <si>
    <t>NM_従事者_従事者11_資格</t>
  </si>
  <si>
    <t>NM_従事者_従事者11_就任年月日_元号</t>
  </si>
  <si>
    <t>NM_従事者_従事者11_就任年月日_年</t>
  </si>
  <si>
    <t>NM_従事者_従事者11_就任年月日_月</t>
  </si>
  <si>
    <t>NM_従事者_従事者11_就任年月日_日</t>
  </si>
  <si>
    <t>NM_従事者_従事者11_退任年月日_元号</t>
  </si>
  <si>
    <t>NM_従事者_従事者11_退任年月日_年</t>
  </si>
  <si>
    <t>NM_従事者_従事者11_退任年月日_月</t>
  </si>
  <si>
    <t>NM_従事者_従事者11_退任年月日_日</t>
  </si>
  <si>
    <t>NM_従事者_従事者11_氏名</t>
  </si>
  <si>
    <t>NM_従事者_従事者11_当て字</t>
  </si>
  <si>
    <t>NM_従事者_従事者11_カナ</t>
  </si>
  <si>
    <t>NM_従事者_従事者11_生年月日_元号</t>
  </si>
  <si>
    <t>NM_従事者_従事者11_生年月日_年</t>
  </si>
  <si>
    <t>NM_従事者_従事者11_生年月日_月</t>
  </si>
  <si>
    <t>NM_従事者_従事者11_生年月日_日</t>
  </si>
  <si>
    <t>NM_従事者_従事者11_週勤務時間_整数1</t>
  </si>
  <si>
    <t>NM_従事者_従事者11_週勤務時間_整数2</t>
  </si>
  <si>
    <t>NM_従事者_従事者11_週勤務時間_小数1</t>
  </si>
  <si>
    <t>NM_従事者_従事者11_登録年月日_元号</t>
  </si>
  <si>
    <t>NM_従事者_従事者11_登録年月日_年</t>
  </si>
  <si>
    <t>NM_従事者_従事者11_登録年月日_月</t>
  </si>
  <si>
    <t>NM_従事者_従事者11_登録年月日_日</t>
  </si>
  <si>
    <t>NM_従事者_従事者11_登録販売者登録都道府県</t>
  </si>
  <si>
    <t>NM_従事者_従事者11_従事者備考</t>
  </si>
  <si>
    <t>NM_従事者_従事者21_従事者区分</t>
  </si>
  <si>
    <t>NM_従事者_従事者21_資格</t>
  </si>
  <si>
    <t>NM_従事者_従事者21_就任年月日_元号</t>
  </si>
  <si>
    <t>NM_従事者21_就任年月日_年</t>
  </si>
  <si>
    <t>NM_従事者_従事者21_就任年月日_月</t>
  </si>
  <si>
    <t>NM_従事者_従事者21_就任年月日_日</t>
  </si>
  <si>
    <t>NM_従事者_従事者21_退任年月日_元号</t>
  </si>
  <si>
    <t>NM_従事者21_退任年月日_年</t>
  </si>
  <si>
    <t>NM_従事者_従事者21_退任年月日_月</t>
  </si>
  <si>
    <t>NM_従事者_従事者21_退任年月日_日</t>
  </si>
  <si>
    <t>NM_従事者_従事者21_氏名</t>
  </si>
  <si>
    <t>NM_従事者_従事者21_当て字</t>
  </si>
  <si>
    <t>NM_従事者_従事者21_カナ</t>
  </si>
  <si>
    <t>NM_従事者_従事者21_生年月日_元号</t>
  </si>
  <si>
    <t>NM_従事者21_生年月日_年</t>
  </si>
  <si>
    <t>NM_従事者_従事者21_生年月日_月</t>
  </si>
  <si>
    <t>NM_従事者_従事者21_生年月日_日</t>
  </si>
  <si>
    <t>NM_従事者_従事者21_週勤務時間_整数1</t>
  </si>
  <si>
    <t>NM_従事者21_週勤務時間_整数2</t>
  </si>
  <si>
    <t>NM_従事者_従事者21_週勤務時間_小数1</t>
  </si>
  <si>
    <t>NM_従事者_従事者21_登録年月日_元号</t>
  </si>
  <si>
    <t>NM_従事者21_登録年月日_年</t>
  </si>
  <si>
    <t>NM_従事者_従事者21_登録年月日_月</t>
  </si>
  <si>
    <t>NM_従事者_従事者21_登録年月日_日</t>
  </si>
  <si>
    <t>NM_従事者_従事者21_登録販売者登録都道府県</t>
  </si>
  <si>
    <t>NM_従事者_従事者21_従事者備考</t>
  </si>
  <si>
    <t>NM_従事者_従事者31_資格</t>
  </si>
  <si>
    <t>NM_従事者_従事者31_就任年月日_元号</t>
  </si>
  <si>
    <t>NM_従事者_従事者31_就任年月日_年</t>
  </si>
  <si>
    <t>NM_従事者_従事者31_就任年月日_月</t>
  </si>
  <si>
    <t>NM_従事者_従事者31_就任年月日_日</t>
  </si>
  <si>
    <t>NM_従事者_従事者31_退任年月日_元号</t>
  </si>
  <si>
    <t>NM_従事者_従事者31_退任年月日_年</t>
  </si>
  <si>
    <t>NM_従事者_従事者31_退任年月日_月</t>
  </si>
  <si>
    <t>NM_従事者_従事者31_退任年月日_日</t>
  </si>
  <si>
    <t>NM_従事者_従事者31_氏名</t>
  </si>
  <si>
    <t>NM_従事者_従事者31_当て字</t>
  </si>
  <si>
    <t>NM_従事者_従事者31_カナ</t>
  </si>
  <si>
    <t>NM_従事者_従事者31_生年月日_元号</t>
  </si>
  <si>
    <t>NM_従事者_従事者31_生年月日_年</t>
  </si>
  <si>
    <t>NM_従事者_従事者31_生年月日_月</t>
  </si>
  <si>
    <t>NM_従事者_従事者31_生年月日_日</t>
  </si>
  <si>
    <t>NM_従事者_従事者31_週勤務時間_整数1</t>
  </si>
  <si>
    <t>NM_従事者_従事者31_週勤務時間_整数2</t>
  </si>
  <si>
    <t>NM_従事者_従事者31_週勤務時間_小数1</t>
  </si>
  <si>
    <t>NM_従事者_従事者31_登録年月日_元号</t>
  </si>
  <si>
    <t>NM_従事者_従事者31_登録年月日_年</t>
  </si>
  <si>
    <t>NM_従事者_従事者31_登録年月日_月</t>
  </si>
  <si>
    <t>NM_従事者_従事者31_登録年月日_日</t>
  </si>
  <si>
    <t>NM_従事者_従事者31_登録販売者登録都道府県</t>
  </si>
  <si>
    <t>NM_従事者_従事者31_従事者備考</t>
  </si>
  <si>
    <t>NM_従事者_従事者51_資格</t>
  </si>
  <si>
    <t>NM_従事者_従事者51_就任年月日_元号</t>
  </si>
  <si>
    <t>NM_従事者_従事者51_就任年月日_年</t>
  </si>
  <si>
    <t>NM_従事者_従事者51_就任年月日_月</t>
  </si>
  <si>
    <t>NM_従事者_従事者51_就任年月日_日</t>
  </si>
  <si>
    <t>NM_従事者_従事者51_退任年月日_元号</t>
  </si>
  <si>
    <t>NM_従事者_従事者51_退任年月日_年</t>
  </si>
  <si>
    <t>NM_従事者_従事者51_退任年月日_月</t>
  </si>
  <si>
    <t>NM_従事者_従事者51_退任年月日_日</t>
  </si>
  <si>
    <t>NM_従事者_従事者51_氏名</t>
  </si>
  <si>
    <t>NM_従事者_従事者51_当て字</t>
  </si>
  <si>
    <t>NM_従事者_従事者51_カナ</t>
  </si>
  <si>
    <t>NM_従事者_従事者51_生年月日_元号</t>
  </si>
  <si>
    <t>NM_従事者_従事者51_生年月日_年</t>
  </si>
  <si>
    <t>NM_従事者_従事者51_生年月日_月</t>
  </si>
  <si>
    <t>NM_従事者_従事者51_生年月日_日</t>
  </si>
  <si>
    <t>NM_従事者_従事者51_週勤務時間_整数1</t>
  </si>
  <si>
    <t>NM_従事者_従事者51_週勤務時間_整数2</t>
  </si>
  <si>
    <t>NM_従事者_従事者51_週勤務時間_小数1</t>
  </si>
  <si>
    <t>NM_従事者_従事者51_登録年月日_元号</t>
  </si>
  <si>
    <t>NM_従事者_従事者51_登録年月日_年</t>
  </si>
  <si>
    <t>NM_従事者_従事者51_登録年月日_月</t>
  </si>
  <si>
    <t>NM_従事者_従事者51_登録年月日_日</t>
  </si>
  <si>
    <t>NM_従事者_従事者51_登録販売者登録都道府県</t>
  </si>
  <si>
    <t>NM_従事者_従事者51_従事者備考</t>
  </si>
  <si>
    <t>NM_従事者_従事者61_従事者区分</t>
  </si>
  <si>
    <t>NM_従事者_従事者61_資格</t>
  </si>
  <si>
    <t>NM_従事者_従事者61_就任年月日_元号</t>
  </si>
  <si>
    <t>NM_従事者61_就任年月日_年</t>
  </si>
  <si>
    <t>NM_従事者_従事者61_就任年月日_月</t>
  </si>
  <si>
    <t>NM_従事者_従事者61_就任年月日_日</t>
  </si>
  <si>
    <t>NM_従事者_従事者61_退任年月日_元号</t>
  </si>
  <si>
    <t>NM_従事者61_退任年月日_年</t>
  </si>
  <si>
    <t>NM_従事者_従事者61_退任年月日_月</t>
  </si>
  <si>
    <t>NM_従事者_従事者61_退任年月日_日</t>
  </si>
  <si>
    <t>NM_従事者_従事者61_氏名</t>
  </si>
  <si>
    <t>NM_従事者_従事者61_当て字</t>
  </si>
  <si>
    <t>NM_従事者_従事者61_カナ</t>
  </si>
  <si>
    <t>NM_従事者_従事者61_生年月日_元号</t>
  </si>
  <si>
    <t>NM_従事者61_生年月日_年</t>
  </si>
  <si>
    <t>NM_従事者_従事者61_生年月日_月</t>
  </si>
  <si>
    <t>NM_従事者_従事者61_生年月日_日</t>
  </si>
  <si>
    <t>NM_従事者_従事者61_週勤務時間_整数1</t>
  </si>
  <si>
    <t>NM_従事者61_週勤務時間_整数2</t>
  </si>
  <si>
    <t>NM_従事者_従事者61_週勤務時間_小数1</t>
  </si>
  <si>
    <t>NM_従事者_従事者61_登録年月日_元号</t>
  </si>
  <si>
    <t>NM_従事者61_登録年月日_年</t>
  </si>
  <si>
    <t>NM_従事者_従事者61_登録年月日_月</t>
  </si>
  <si>
    <t>NM_従事者_従事者61_登録年月日_日</t>
  </si>
  <si>
    <t>NM_従事者_従事者61_登録販売者登録都道府県</t>
  </si>
  <si>
    <t>NM_従事者_従事者61_従事者備考</t>
  </si>
  <si>
    <t>NM_従事者_従事者71_資格</t>
  </si>
  <si>
    <t>NM_従事者_従事者71_就任年月日_元号</t>
  </si>
  <si>
    <t>NM_従事者_従事者71_就任年月日_年</t>
  </si>
  <si>
    <t>NM_従事者_従事者71_就任年月日_月</t>
  </si>
  <si>
    <t>NM_従事者_従事者71_就任年月日_日</t>
  </si>
  <si>
    <t>NM_従事者_従事者71_退任年月日_元号</t>
  </si>
  <si>
    <t>NM_従事者_従事者71_退任年月日_年</t>
  </si>
  <si>
    <t>NM_従事者_従事者71_退任年月日_月</t>
  </si>
  <si>
    <t>NM_従事者_従事者71_退任年月日_日</t>
  </si>
  <si>
    <t>NM_従事者_従事者71_氏名</t>
  </si>
  <si>
    <t>NM_従事者_従事者71_当て字</t>
  </si>
  <si>
    <t>NM_従事者_従事者71_カナ</t>
  </si>
  <si>
    <t>NM_従事者_従事者71_生年月日_元号</t>
  </si>
  <si>
    <t>NM_従事者_従事者71_生年月日_年</t>
  </si>
  <si>
    <t>NM_従事者_従事者71_生年月日_月</t>
  </si>
  <si>
    <t>NM_従事者_従事者71_生年月日_日</t>
  </si>
  <si>
    <t>NM_従事者_従事者71_週勤務時間_整数1</t>
  </si>
  <si>
    <t>NM_従事者_従事者71_週勤務時間_整数2</t>
  </si>
  <si>
    <t>NM_従事者_従事者71_週勤務時間_小数1</t>
  </si>
  <si>
    <t>NM_従事者_従事者71_登録年月日_元号</t>
  </si>
  <si>
    <t>NM_従事者_従事者71_登録年月日_年</t>
  </si>
  <si>
    <t>NM_従事者_従事者71_登録年月日_月</t>
  </si>
  <si>
    <t>NM_従事者_従事者71_登録年月日_日</t>
  </si>
  <si>
    <t>NM_従事者_従事者71_登録販売者登録都道府県</t>
  </si>
  <si>
    <t>NM_従事者_従事者71_従事者備考</t>
  </si>
  <si>
    <t>NM_従事者_従事者81_従事者区分</t>
  </si>
  <si>
    <t>NM_従事者_従事者81_資格</t>
  </si>
  <si>
    <t>NM_従事者_従事者81_就任年月日_元号</t>
  </si>
  <si>
    <t>NM_従事者81_就任年月日_年</t>
  </si>
  <si>
    <t>NM_従事者_従事者81_就任年月日_月</t>
  </si>
  <si>
    <t>NM_従事者_従事者81_就任年月日_日</t>
  </si>
  <si>
    <t>NM_従事者_従事者81_退任年月日_元号</t>
  </si>
  <si>
    <t>NM_従事者81_退任年月日_年</t>
  </si>
  <si>
    <t>NM_従事者_従事者81_退任年月日_月</t>
  </si>
  <si>
    <t>NM_従事者_従事者81_退任年月日_日</t>
  </si>
  <si>
    <t>NM_従事者_従事者81_氏名</t>
  </si>
  <si>
    <t>NM_従事者_従事者81_当て字</t>
  </si>
  <si>
    <t>NM_従事者_従事者81_カナ</t>
  </si>
  <si>
    <t>NM_従事者_従事者81_生年月日_元号</t>
  </si>
  <si>
    <t>NM_従事者81_生年月日_年</t>
  </si>
  <si>
    <t>NM_従事者_従事者81_生年月日_月</t>
  </si>
  <si>
    <t>NM_従事者_従事者81_生年月日_日</t>
  </si>
  <si>
    <t>NM_従事者_従事者81_週勤務時間_整数1</t>
  </si>
  <si>
    <t>NM_従事者81_週勤務時間_整数2</t>
  </si>
  <si>
    <t>NM_従事者_従事者81_週勤務時間_小数1</t>
  </si>
  <si>
    <t>NM_従事者_従事者81_登録年月日_元号</t>
  </si>
  <si>
    <t>NM_従事者81_登録年月日_年</t>
  </si>
  <si>
    <t>NM_従事者_従事者81_登録年月日_月</t>
  </si>
  <si>
    <t>NM_従事者_従事者81_登録年月日_日</t>
  </si>
  <si>
    <t>NM_従事者_従事者81_登録販売者登録都道府県</t>
  </si>
  <si>
    <t>NM_従事者_従事者81_従事者備考</t>
  </si>
  <si>
    <t>NM_従事者_従事者91_資格</t>
  </si>
  <si>
    <t>NM_従事者_従事者91_就任年月日_元号</t>
  </si>
  <si>
    <t>NM_従事者_従事者91_就任年月日_年</t>
  </si>
  <si>
    <t>NM_従事者_従事者91_就任年月日_月</t>
  </si>
  <si>
    <t>NM_従事者_従事者91_就任年月日_日</t>
  </si>
  <si>
    <t>NM_従事者_従事者91_退任年月日_元号</t>
  </si>
  <si>
    <t>NM_従事者_従事者91_退任年月日_年</t>
  </si>
  <si>
    <t>NM_従事者_従事者91_退任年月日_月</t>
  </si>
  <si>
    <t>NM_従事者_従事者91_退任年月日_日</t>
  </si>
  <si>
    <t>NM_従事者_従事者91_氏名</t>
  </si>
  <si>
    <t>NM_従事者_従事者91_当て字</t>
  </si>
  <si>
    <t>NM_従事者_従事者91_カナ</t>
  </si>
  <si>
    <t>NM_従事者_従事者91_生年月日_元号</t>
  </si>
  <si>
    <t>NM_従事者_従事者91_生年月日_年</t>
  </si>
  <si>
    <t>NM_従事者_従事者91_生年月日_月</t>
  </si>
  <si>
    <t>NM_従事者_従事者91_生年月日_日</t>
  </si>
  <si>
    <t>NM_従事者_従事者91_週勤務時間_整数1</t>
  </si>
  <si>
    <t>NM_従事者_従事者91_週勤務時間_整数2</t>
  </si>
  <si>
    <t>NM_従事者_従事者91_週勤務時間_小数1</t>
  </si>
  <si>
    <t>NM_従事者_従事者91_登録年月日_元号</t>
  </si>
  <si>
    <t>NM_従事者_従事者91_登録年月日_年</t>
  </si>
  <si>
    <t>NM_従事者_従事者91_登録年月日_月</t>
  </si>
  <si>
    <t>NM_従事者_従事者91_登録年月日_日</t>
  </si>
  <si>
    <t>NM_従事者_従事者91_登録販売者登録都道府県</t>
  </si>
  <si>
    <t>NM_従事者_従事者91_従事者備考</t>
  </si>
  <si>
    <t>NM_従事者_従事者12_資格</t>
  </si>
  <si>
    <t>NM_従事者_従事者12_就任年月日_元号</t>
  </si>
  <si>
    <t>NM_従事者_従事者12_就任年月日_年</t>
  </si>
  <si>
    <t>NM_従事者_従事者12_就任年月日_月</t>
  </si>
  <si>
    <t>NM_従事者_従事者12_就任年月日_日</t>
  </si>
  <si>
    <t>NM_従事者_従事者12_退任年月日_元号</t>
  </si>
  <si>
    <t>NM_従事者_従事者12_退任年月日_年</t>
  </si>
  <si>
    <t>NM_従事者_従事者12_退任年月日_月</t>
  </si>
  <si>
    <t>NM_従事者_従事者12_退任年月日_日</t>
  </si>
  <si>
    <t>NM_従事者_従事者12_氏名</t>
  </si>
  <si>
    <t>NM_従事者_従事者12_当て字</t>
  </si>
  <si>
    <t>NM_従事者_従事者12_カナ</t>
  </si>
  <si>
    <t>NM_従事者_従事者12_生年月日_元号</t>
  </si>
  <si>
    <t>NM_従事者_従事者12_生年月日_年</t>
  </si>
  <si>
    <t>NM_従事者_従事者12_生年月日_月</t>
  </si>
  <si>
    <t>NM_従事者_従事者12_生年月日_日</t>
  </si>
  <si>
    <t>NM_従事者_従事者12_週勤務時間_整数1</t>
  </si>
  <si>
    <t>NM_従事者_従事者12_週勤務時間_整数2</t>
  </si>
  <si>
    <t>NM_従事者_従事者12_週勤務時間_小数1</t>
  </si>
  <si>
    <t>NM_従事者_従事者12_登録年月日_元号</t>
  </si>
  <si>
    <t>NM_従事者_従事者12_登録年月日_年</t>
  </si>
  <si>
    <t>NM_従事者_従事者12_登録年月日_月</t>
  </si>
  <si>
    <t>NM_従事者_従事者12_登録年月日_日</t>
  </si>
  <si>
    <t>NM_従事者_従事者12_登録販売者登録都道府県</t>
  </si>
  <si>
    <t>NM_従事者_従事者12_従事者備考</t>
  </si>
  <si>
    <t>NM_従事者_従事者22_資格</t>
  </si>
  <si>
    <t>NM_従事者_従事者22_就任年月日_元号</t>
  </si>
  <si>
    <t>NM_従事者22_就任年月日_年</t>
  </si>
  <si>
    <t>NM_従事者_従事者22_就任年月日_月</t>
  </si>
  <si>
    <t>NM_従事者_従事者22_就任年月日_日</t>
  </si>
  <si>
    <t>NM_従事者_従事者22_退任年月日_元号</t>
  </si>
  <si>
    <t>NM_従事者22_退任年月日_年</t>
  </si>
  <si>
    <t>NM_従事者_従事者22_退任年月日_月</t>
  </si>
  <si>
    <t>NM_従事者_従事者22_退任年月日_日</t>
  </si>
  <si>
    <t>NM_従事者_従事者22_氏名</t>
  </si>
  <si>
    <t>NM_従事者_従事者22_当て字</t>
  </si>
  <si>
    <t>NM_従事者_従事者22_カナ</t>
  </si>
  <si>
    <t>NM_従事者_従事者22_生年月日_元号</t>
  </si>
  <si>
    <t>NM_従事者_従事者22_生年月日_年</t>
  </si>
  <si>
    <t>NM_従事者_従事者22_生年月日_月</t>
  </si>
  <si>
    <t>NM_従事者_従事者22_生年月日_日</t>
  </si>
  <si>
    <t>NM_従事者_従事者22_週勤務時間_整数1</t>
  </si>
  <si>
    <t>NM_従事者_従事者22_週勤務時間_整数2</t>
  </si>
  <si>
    <t>NM_従事者_従事者22_週勤務時間_小数1</t>
  </si>
  <si>
    <t>NM_従事者_従事者22_登録年月日_元号</t>
  </si>
  <si>
    <t>NM_従事者_従事者22_登録年月日_年</t>
  </si>
  <si>
    <t>NM_従事者_従事者22_登録年月日_月</t>
  </si>
  <si>
    <t>NM_従事者_従事者22_登録年月日_日</t>
  </si>
  <si>
    <t>NM_従事者_従事者22_登録販売者登録都道府県</t>
  </si>
  <si>
    <t>NM_従事者_従事者22_従事者備考</t>
  </si>
  <si>
    <t>NM_従事者_従事者32_資格</t>
  </si>
  <si>
    <t>NM_従事者_従事者32_就任年月日_元号</t>
  </si>
  <si>
    <t>NM_従事者_従事者32_就任年月日_年</t>
  </si>
  <si>
    <t>NM_従事者_従事者32_就任年月日_月</t>
  </si>
  <si>
    <t>NM_従事者_従事者32_就任年月日_日</t>
  </si>
  <si>
    <t>NM_従事者_従事者32_退任年月日_元号</t>
  </si>
  <si>
    <t>NM_従事者_従事者32_退任年月日_年</t>
  </si>
  <si>
    <t>NM_従事者_従事者32_退任年月日_月</t>
  </si>
  <si>
    <t>NM_従事者_従事者32_退任年月日_日</t>
  </si>
  <si>
    <t>NM_従事者_従事者32_氏名</t>
  </si>
  <si>
    <t>NM_従事者_従事者32_当て字</t>
  </si>
  <si>
    <t>NM_従事者_従事者32_カナ</t>
  </si>
  <si>
    <t>NM_従事者_従事者32_生年月日_元号</t>
  </si>
  <si>
    <t>NM_従事者_従事者32_生年月日_年</t>
  </si>
  <si>
    <t>NM_従事者_従事者32_生年月日_月</t>
  </si>
  <si>
    <t>NM_従事者_従事者32_生年月日_日</t>
  </si>
  <si>
    <t>NM_従事者_従事者32_週勤務時間_整数1</t>
  </si>
  <si>
    <t>NM_従事者_従事者32_週勤務時間_整数2</t>
  </si>
  <si>
    <t>NM_従事者_従事者32_週勤務時間_小数1</t>
  </si>
  <si>
    <t>NM_従事者_従事者32_登録年月日_元号</t>
  </si>
  <si>
    <t>NM_従事者_従事者32_登録年月日_年</t>
  </si>
  <si>
    <t>NM_従事者_従事者32_登録年月日_月</t>
  </si>
  <si>
    <t>NM_従事者_従事者32_登録年月日_日</t>
  </si>
  <si>
    <t>NM_従事者_従事者32_登録販売者登録都道府県</t>
  </si>
  <si>
    <t>NM_従事者_従事者32_従事者備考</t>
  </si>
  <si>
    <t>NM_従事者_従事者42_資格</t>
  </si>
  <si>
    <t>NM_従事者_従事者42_就任年月日_元号</t>
  </si>
  <si>
    <t>NM_従事者42_就任年月日_年</t>
  </si>
  <si>
    <t>NM_従事者_従事者42_就任年月日_月</t>
  </si>
  <si>
    <t>NM_従事者_従事者42_就任年月日_日</t>
  </si>
  <si>
    <t>NM_従事者_従事者42_退任年月日_元号</t>
  </si>
  <si>
    <t>NM_従事者42_退任年月日_年</t>
  </si>
  <si>
    <t>NM_従事者_従事者42_退任年月日_月</t>
  </si>
  <si>
    <t>NM_従事者_従事者42_退任年月日_日</t>
  </si>
  <si>
    <t>NM_従事者_従事者42_氏名</t>
  </si>
  <si>
    <t>NM_従事者_従事者42_当て字</t>
  </si>
  <si>
    <t>NM_従事者_従事者42_カナ</t>
  </si>
  <si>
    <t>NM_従事者_従事者42_生年月日_元号</t>
  </si>
  <si>
    <t>NM_従事者_従事者42_生年月日_年</t>
  </si>
  <si>
    <t>NM_従事者_従事者42_生年月日_月</t>
  </si>
  <si>
    <t>NM_従事者_従事者42_生年月日_日</t>
  </si>
  <si>
    <t>NM_従事者_従事者42_週勤務時間_整数1</t>
  </si>
  <si>
    <t>NM_従事者_従事者42_週勤務時間_整数2</t>
  </si>
  <si>
    <t>NM_従事者_従事者42_週勤務時間_小数1</t>
  </si>
  <si>
    <t>NM_従事者_従事者42_登録年月日_元号</t>
  </si>
  <si>
    <t>NM_従事者_従事者42_登録年月日_年</t>
  </si>
  <si>
    <t>NM_従事者_従事者42_登録年月日_月</t>
  </si>
  <si>
    <t>NM_従事者_従事者42_登録年月日_日</t>
  </si>
  <si>
    <t>NM_従事者_従事者42_登録販売者登録都道府県</t>
  </si>
  <si>
    <t>NM_従事者_従事者42_従事者備考</t>
  </si>
  <si>
    <t>NM_従事者_従事者52_資格</t>
  </si>
  <si>
    <t>NM_従事者_従事者52_就任年月日_元号</t>
  </si>
  <si>
    <t>NM_従事者_従事者52_就任年月日_年</t>
  </si>
  <si>
    <t>NM_従事者_従事者52_就任年月日_月</t>
  </si>
  <si>
    <t>NM_従事者_従事者52_就任年月日_日</t>
  </si>
  <si>
    <t>NM_従事者_従事者52_退任年月日_元号</t>
  </si>
  <si>
    <t>NM_従事者_従事者52_退任年月日_年</t>
  </si>
  <si>
    <t>NM_従事者_従事者52_退任年月日_月</t>
  </si>
  <si>
    <t>NM_従事者_従事者52_退任年月日_日</t>
  </si>
  <si>
    <t>NM_従事者_従事者52_氏名</t>
  </si>
  <si>
    <t>NM_従事者_従事者52_当て字</t>
  </si>
  <si>
    <t>NM_従事者_従事者52_カナ</t>
  </si>
  <si>
    <t>NM_従事者_従事者52_生年月日_元号</t>
  </si>
  <si>
    <t>NM_従事者_従事者52_生年月日_年</t>
  </si>
  <si>
    <t>NM_従事者_従事者52_生年月日_月</t>
  </si>
  <si>
    <t>NM_従事者_従事者52_生年月日_日</t>
  </si>
  <si>
    <t>NM_従事者_従事者52_週勤務時間_整数1</t>
  </si>
  <si>
    <t>NM_従事者_従事者52_週勤務時間_整数2</t>
  </si>
  <si>
    <t>NM_従事者_従事者52_週勤務時間_小数1</t>
  </si>
  <si>
    <t>NM_従事者_従事者52_登録年月日_元号</t>
  </si>
  <si>
    <t>NM_従事者_従事者52_登録年月日_年</t>
  </si>
  <si>
    <t>NM_従事者_従事者52_登録年月日_月</t>
  </si>
  <si>
    <t>NM_従事者_従事者52_登録年月日_日</t>
  </si>
  <si>
    <t>NM_従事者_従事者52_登録販売者登録都道府県</t>
  </si>
  <si>
    <t>NM_従事者_従事者52_従事者備考</t>
  </si>
  <si>
    <t>NM_従事者_従事者62_資格</t>
  </si>
  <si>
    <t>NM_従事者_従事者62_就任年月日_元号</t>
  </si>
  <si>
    <t>NM_従事者62_就任年月日_年</t>
  </si>
  <si>
    <t>NM_従事者_従事者62_就任年月日_月</t>
  </si>
  <si>
    <t>NM_従事者_従事者62_就任年月日_日</t>
  </si>
  <si>
    <t>NM_従事者_従事者62_退任年月日_元号</t>
  </si>
  <si>
    <t>NM_従事者62_退任年月日_年</t>
  </si>
  <si>
    <t>NM_従事者_従事者62_退任年月日_月</t>
  </si>
  <si>
    <t>NM_従事者_従事者62_退任年月日_日</t>
  </si>
  <si>
    <t>NM_従事者_従事者62_氏名</t>
  </si>
  <si>
    <t>NM_従事者_従事者62_当て字</t>
  </si>
  <si>
    <t>NM_従事者_従事者62_カナ</t>
  </si>
  <si>
    <t>NM_従事者_従事者62_生年月日_元号</t>
  </si>
  <si>
    <t>NM_従事者_従事者62_生年月日_年</t>
  </si>
  <si>
    <t>NM_従事者_従事者62_生年月日_月</t>
  </si>
  <si>
    <t>NM_従事者_従事者62_生年月日_日</t>
  </si>
  <si>
    <t>NM_従事者_従事者62_週勤務時間_整数1</t>
  </si>
  <si>
    <t>NM_従事者_従事者62_週勤務時間_整数2</t>
  </si>
  <si>
    <t>NM_従事者_従事者62_週勤務時間_小数1</t>
  </si>
  <si>
    <t>NM_従事者_従事者62_登録年月日_元号</t>
  </si>
  <si>
    <t>NM_従事者_従事者62_登録年月日_年</t>
  </si>
  <si>
    <t>NM_従事者_従事者62_登録年月日_月</t>
  </si>
  <si>
    <t>NM_従事者_従事者62_登録年月日_日</t>
  </si>
  <si>
    <t>NM_従事者_従事者62_登録販売者登録都道府県</t>
  </si>
  <si>
    <t>NM_従事者_従事者62_従事者備考</t>
  </si>
  <si>
    <t>NM_従事者_従事者72_資格</t>
  </si>
  <si>
    <t>NM_従事者_従事者72_就任年月日_元号</t>
  </si>
  <si>
    <t>NM_従事者_従事者72_就任年月日_年</t>
  </si>
  <si>
    <t>NM_従事者_従事者72_就任年月日_月</t>
  </si>
  <si>
    <t>NM_従事者_従事者72_就任年月日_日</t>
  </si>
  <si>
    <t>NM_従事者_従事者72_退任年月日_元号</t>
  </si>
  <si>
    <t>NM_従事者_従事者72_退任年月日_年</t>
  </si>
  <si>
    <t>NM_従事者_従事者72_退任年月日_月</t>
  </si>
  <si>
    <t>NM_従事者_従事者72_退任年月日_日</t>
  </si>
  <si>
    <t>NM_従事者_従事者72_氏名</t>
  </si>
  <si>
    <t>NM_従事者_従事者72_当て字</t>
  </si>
  <si>
    <t>NM_従事者_従事者72_カナ</t>
  </si>
  <si>
    <t>NM_従事者_従事者72_生年月日_元号</t>
  </si>
  <si>
    <t>NM_従事者_従事者72_生年月日_年</t>
  </si>
  <si>
    <t>NM_従事者_従事者72_生年月日_月</t>
  </si>
  <si>
    <t>NM_従事者_従事者72_生年月日_日</t>
  </si>
  <si>
    <t>NM_従事者_従事者72_週勤務時間_整数1</t>
  </si>
  <si>
    <t>NM_従事者_従事者72_週勤務時間_整数2</t>
  </si>
  <si>
    <t>NM_従事者_従事者72_週勤務時間_小数1</t>
  </si>
  <si>
    <t>NM_従事者_従事者72_登録年月日_元号</t>
  </si>
  <si>
    <t>NM_従事者_従事者72_登録年月日_年</t>
  </si>
  <si>
    <t>NM_従事者_従事者72_登録年月日_月</t>
  </si>
  <si>
    <t>NM_従事者_従事者72_登録年月日_日</t>
  </si>
  <si>
    <t>NM_従事者_従事者72_登録販売者登録都道府県</t>
  </si>
  <si>
    <t>NM_従事者_従事者72_従事者備考</t>
  </si>
  <si>
    <t>NM_従事者_従事者82_資格</t>
  </si>
  <si>
    <t>NM_従事者_従事者82_就任年月日_元号</t>
  </si>
  <si>
    <t>NM_従事者82_就任年月日_年</t>
  </si>
  <si>
    <t>NM_従事者_従事者82_就任年月日_月</t>
  </si>
  <si>
    <t>NM_従事者_従事者82_就任年月日_日</t>
  </si>
  <si>
    <t>NM_従事者_従事者82_退任年月日_元号</t>
  </si>
  <si>
    <t>NM_従事者82_退任年月日_年</t>
  </si>
  <si>
    <t>NM_従事者_従事者82_退任年月日_月</t>
  </si>
  <si>
    <t>NM_従事者_従事者82_退任年月日_日</t>
  </si>
  <si>
    <t>NM_従事者_従事者82_氏名</t>
  </si>
  <si>
    <t>NM_従事者_従事者82_当て字</t>
  </si>
  <si>
    <t>NM_従事者_従事者82_カナ</t>
  </si>
  <si>
    <t>NM_従事者_従事者82_生年月日_元号</t>
  </si>
  <si>
    <t>NM_従事者_従事者82_生年月日_年</t>
  </si>
  <si>
    <t>NM_従事者_従事者82_生年月日_月</t>
  </si>
  <si>
    <t>NM_従事者_従事者82_生年月日_日</t>
  </si>
  <si>
    <t>NM_従事者_従事者82_週勤務時間_整数1</t>
  </si>
  <si>
    <t>NM_従事者_従事者82_週勤務時間_整数2</t>
  </si>
  <si>
    <t>NM_従事者_従事者82_週勤務時間_小数1</t>
  </si>
  <si>
    <t>NM_従事者_従事者82_登録年月日_元号</t>
  </si>
  <si>
    <t>NM_従事者_従事者82_登録年月日_年</t>
  </si>
  <si>
    <t>NM_従事者_従事者82_登録年月日_月</t>
  </si>
  <si>
    <t>NM_従事者_従事者82_登録年月日_日</t>
  </si>
  <si>
    <t>NM_従事者_従事者82_登録販売者登録都道府県</t>
  </si>
  <si>
    <t>NM_従事者_従事者82_従事者備考</t>
  </si>
  <si>
    <t>NM_従事者_従事者92_資格</t>
  </si>
  <si>
    <t>NM_従事者_従事者92_就任年月日_元号</t>
  </si>
  <si>
    <t>NM_従事者_従事者92_就任年月日_年</t>
  </si>
  <si>
    <t>NM_従事者_従事者92_就任年月日_月</t>
  </si>
  <si>
    <t>NM_従事者_従事者92_就任年月日_日</t>
  </si>
  <si>
    <t>NM_従事者_従事者92_退任年月日_元号</t>
  </si>
  <si>
    <t>NM_従事者_従事者92_退任年月日_年</t>
  </si>
  <si>
    <t>NM_従事者_従事者92_退任年月日_月</t>
  </si>
  <si>
    <t>NM_従事者_従事者92_退任年月日_日</t>
  </si>
  <si>
    <t>NM_従事者_従事者92_氏名</t>
  </si>
  <si>
    <t>NM_従事者_従事者92_当て字</t>
  </si>
  <si>
    <t>NM_従事者_従事者92_カナ</t>
  </si>
  <si>
    <t>NM_従事者_従事者92_生年月日_元号</t>
  </si>
  <si>
    <t>NM_従事者_従事者92_生年月日_年</t>
  </si>
  <si>
    <t>NM_従事者_従事者92_生年月日_月</t>
  </si>
  <si>
    <t>NM_従事者_従事者92_生年月日_日</t>
  </si>
  <si>
    <t>NM_従事者_従事者92_週勤務時間_整数1</t>
  </si>
  <si>
    <t>NM_従事者_従事者92_週勤務時間_整数2</t>
  </si>
  <si>
    <t>NM_従事者_従事者92_週勤務時間_小数1</t>
  </si>
  <si>
    <t>NM_従事者_従事者92_登録年月日_元号</t>
  </si>
  <si>
    <t>NM_従事者_従事者92_登録年月日_年</t>
  </si>
  <si>
    <t>NM_従事者_従事者92_登録年月日_月</t>
  </si>
  <si>
    <t>NM_従事者_従事者92_登録年月日_日</t>
  </si>
  <si>
    <t>NM_従事者_従事者92_登録販売者登録都道府県</t>
  </si>
  <si>
    <t>NM_従事者_従事者92_従事者備考</t>
  </si>
  <si>
    <t>NM_従事者_従事者13_資格</t>
  </si>
  <si>
    <t>NM_従事者_従事者13_就任年月日_元号</t>
  </si>
  <si>
    <t>NM_従事者_従事者13_就任年月日_年</t>
  </si>
  <si>
    <t>NM_従事者_従事者13_就任年月日_月</t>
  </si>
  <si>
    <t>NM_従事者_従事者13_就任年月日_日</t>
  </si>
  <si>
    <t>NM_従事者_従事者13_退任年月日_元号</t>
  </si>
  <si>
    <t>NM_従事者_従事者13_退任年月日_年</t>
  </si>
  <si>
    <t>NM_従事者_従事者13_退任年月日_月</t>
  </si>
  <si>
    <t>NM_従事者_従事者13_退任年月日_日</t>
  </si>
  <si>
    <t>NM_従事者_従事者13_氏名</t>
  </si>
  <si>
    <t>NM_従事者_従事者13_当て字</t>
  </si>
  <si>
    <t>NM_従事者_従事者13_カナ</t>
  </si>
  <si>
    <t>NM_従事者_従事者13_生年月日_元号</t>
  </si>
  <si>
    <t>NM_従事者_従事者13_生年月日_年</t>
  </si>
  <si>
    <t>NM_従事者_従事者13_生年月日_月</t>
  </si>
  <si>
    <t>NM_従事者_従事者13_生年月日_日</t>
  </si>
  <si>
    <t>NM_従事者_従事者13_週勤務時間_整数1</t>
  </si>
  <si>
    <t>NM_従事者_従事者13_週勤務時間_整数2</t>
  </si>
  <si>
    <t>NM_従事者_従事者13_週勤務時間_小数1</t>
  </si>
  <si>
    <t>NM_従事者_従事者13_登録年月日_元号</t>
  </si>
  <si>
    <t>NM_従事者_従事者13_登録年月日_年</t>
  </si>
  <si>
    <t>NM_従事者_従事者13_登録年月日_月</t>
  </si>
  <si>
    <t>NM_従事者_従事者13_登録年月日_日</t>
  </si>
  <si>
    <t>NM_従事者_従事者13_登録販売者登録都道府県</t>
  </si>
  <si>
    <t>NM_従事者_従事者13_従事者備考</t>
  </si>
  <si>
    <t>NM_従事者_従事者23_資格</t>
  </si>
  <si>
    <t>NM_従事者_従事者23_就任年月日_元号</t>
  </si>
  <si>
    <t>NM_従事者_従事者23_就任年月日_年</t>
  </si>
  <si>
    <t>NM_従事者_従事者23_就任年月日_月</t>
  </si>
  <si>
    <t>NM_従事者_従事者23_就任年月日_日</t>
  </si>
  <si>
    <t>NM_従事者_従事者23_退任年月日_元号</t>
  </si>
  <si>
    <t>NM_従事者_従事者23_退任年月日_年</t>
  </si>
  <si>
    <t>NM_従事者_従事者23_退任年月日_月</t>
  </si>
  <si>
    <t>NM_従事者_従事者23_退任年月日_日</t>
  </si>
  <si>
    <t>NM_従事者_従事者23_氏名</t>
  </si>
  <si>
    <t>NM_従事者_従事者23_当て字</t>
  </si>
  <si>
    <t>NM_従事者_従事者23_カナ</t>
  </si>
  <si>
    <t>NM_従事者_従事者23_生年月日_元号</t>
  </si>
  <si>
    <t>NM_従事者_従事者23_生年月日_年</t>
  </si>
  <si>
    <t>NM_従事者_従事者23_生年月日_月</t>
  </si>
  <si>
    <t>NM_従事者_従事者23_生年月日_日</t>
  </si>
  <si>
    <t>NM_従事者_従事者23_週勤務時間_整数1</t>
  </si>
  <si>
    <t>NM_従事者_従事者23_週勤務時間_整数2</t>
  </si>
  <si>
    <t>NM_従事者_従事者23_週勤務時間_小数1</t>
  </si>
  <si>
    <t>NM_従事者_従事者23_登録年月日_元号</t>
  </si>
  <si>
    <t>NM_従事者_従事者23_登録年月日_年</t>
  </si>
  <si>
    <t>NM_従事者_従事者23_登録年月日_月</t>
  </si>
  <si>
    <t>NM_従事者_従事者23_登録年月日_日</t>
  </si>
  <si>
    <t>NM_従事者_従事者23_登録販売者登録都道府県</t>
  </si>
  <si>
    <t>NM_従事者_従事者23_従事者備考</t>
  </si>
  <si>
    <t>NM_従事者_従事者33_資格</t>
  </si>
  <si>
    <t>NM_従事者_従事者33_就任年月日_元号</t>
  </si>
  <si>
    <t>NM_従事者_従事者33_就任年月日_年</t>
  </si>
  <si>
    <t>NM_従事者_従事者33_就任年月日_月</t>
  </si>
  <si>
    <t>NM_従事者_従事者33_就任年月日_日</t>
  </si>
  <si>
    <t>NM_従事者_従事者33_退任年月日_元号</t>
  </si>
  <si>
    <t>NM_従事者_従事者33_退任年月日_年</t>
  </si>
  <si>
    <t>NM_従事者_従事者33_退任年月日_月</t>
  </si>
  <si>
    <t>NM_従事者_従事者33_退任年月日_日</t>
  </si>
  <si>
    <t>NM_従事者_従事者33_氏名</t>
  </si>
  <si>
    <t>NM_従事者_従事者33_当て字</t>
  </si>
  <si>
    <t>NM_従事者_従事者33_カナ</t>
  </si>
  <si>
    <t>NM_従事者_従事者33_生年月日_元号</t>
  </si>
  <si>
    <t>NM_従事者_従事者33_生年月日_年</t>
  </si>
  <si>
    <t>NM_従事者_従事者33_生年月日_月</t>
  </si>
  <si>
    <t>NM_従事者_従事者33_生年月日_日</t>
  </si>
  <si>
    <t>NM_従事者_従事者33_週勤務時間_整数1</t>
  </si>
  <si>
    <t>NM_従事者_従事者33_週勤務時間_整数2</t>
  </si>
  <si>
    <t>NM_従事者_従事者33_週勤務時間_小数1</t>
  </si>
  <si>
    <t>NM_従事者_従事者33_登録年月日_元号</t>
  </si>
  <si>
    <t>NM_従事者_従事者33_登録年月日_年</t>
  </si>
  <si>
    <t>NM_従事者_従事者33_登録年月日_月</t>
  </si>
  <si>
    <t>NM_従事者_従事者33_登録年月日_日</t>
  </si>
  <si>
    <t>NM_従事者_従事者33_登録販売者登録都道府県</t>
  </si>
  <si>
    <t>NM_従事者_従事者33_従事者備考</t>
  </si>
  <si>
    <t>NM_従事者_従事者43_資格</t>
  </si>
  <si>
    <t>NM_従事者_従事者43_就任年月日_元号</t>
  </si>
  <si>
    <t>NM_従事者_従事者43_就任年月日_年</t>
  </si>
  <si>
    <t>NM_従事者_従事者43_就任年月日_月</t>
  </si>
  <si>
    <t>NM_従事者_従事者43_就任年月日_日</t>
  </si>
  <si>
    <t>NM_従事者_従事者43_退任年月日_元号</t>
  </si>
  <si>
    <t>NM_従事者_従事者43_退任年月日_年</t>
  </si>
  <si>
    <t>NM_従事者_従事者43_退任年月日_月</t>
  </si>
  <si>
    <t>NM_従事者_従事者43_退任年月日_日</t>
  </si>
  <si>
    <t>NM_従事者_従事者43_氏名</t>
  </si>
  <si>
    <t>NM_従事者_従事者43_当て字</t>
  </si>
  <si>
    <t>NM_従事者_従事者43_カナ</t>
  </si>
  <si>
    <t>NM_従事者_従事者43_生年月日_元号</t>
  </si>
  <si>
    <t>NM_従事者_従事者43_生年月日_年</t>
  </si>
  <si>
    <t>NM_従事者_従事者43_生年月日_月</t>
  </si>
  <si>
    <t>NM_従事者_従事者43_生年月日_日</t>
  </si>
  <si>
    <t>NM_従事者_従事者43_週勤務時間_整数1</t>
  </si>
  <si>
    <t>NM_従事者_従事者43_週勤務時間_整数2</t>
  </si>
  <si>
    <t>NM_従事者_従事者43_週勤務時間_小数1</t>
  </si>
  <si>
    <t>NM_従事者_従事者43_登録年月日_元号</t>
  </si>
  <si>
    <t>NM_従事者_従事者43_登録年月日_年</t>
  </si>
  <si>
    <t>NM_従事者_従事者43_登録年月日_月</t>
  </si>
  <si>
    <t>NM_従事者_従事者43_登録年月日_日</t>
  </si>
  <si>
    <t>NM_従事者_従事者43_登録販売者登録都道府県</t>
  </si>
  <si>
    <t>NM_従事者_従事者43_従事者備考</t>
  </si>
  <si>
    <t>NM_従事者_従事者53_資格</t>
  </si>
  <si>
    <t>NM_従事者_従事者53_就任年月日_元号</t>
  </si>
  <si>
    <t>NM_従事者_従事者53_就任年月日_年</t>
  </si>
  <si>
    <t>NM_従事者_従事者53_就任年月日_月</t>
  </si>
  <si>
    <t>NM_従事者_従事者53_就任年月日_日</t>
  </si>
  <si>
    <t>NM_従事者_従事者53_退任年月日_元号</t>
  </si>
  <si>
    <t>NM_従事者_従事者53_退任年月日_年</t>
  </si>
  <si>
    <t>NM_従事者_従事者53_退任年月日_月</t>
  </si>
  <si>
    <t>NM_従事者_従事者53_退任年月日_日</t>
  </si>
  <si>
    <t>NM_従事者_従事者53_氏名</t>
  </si>
  <si>
    <t>NM_従事者_従事者53_当て字</t>
  </si>
  <si>
    <t>NM_従事者_従事者53_カナ</t>
  </si>
  <si>
    <t>NM_従事者_従事者53_生年月日_元号</t>
  </si>
  <si>
    <t>NM_従事者_従事者53_生年月日_年</t>
  </si>
  <si>
    <t>NM_従事者_従事者53_生年月日_月</t>
  </si>
  <si>
    <t>NM_従事者_従事者53_生年月日_日</t>
  </si>
  <si>
    <t>NM_従事者_従事者53_週勤務時間_整数1</t>
  </si>
  <si>
    <t>NM_従事者_従事者53_週勤務時間_整数2</t>
  </si>
  <si>
    <t>NM_従事者_従事者53_週勤務時間_小数1</t>
  </si>
  <si>
    <t>NM_従事者_従事者53_登録年月日_元号</t>
  </si>
  <si>
    <t>NM_従事者_従事者53_登録年月日_年</t>
  </si>
  <si>
    <t>NM_従事者_従事者53_登録年月日_月</t>
  </si>
  <si>
    <t>NM_従事者_従事者53_登録年月日_日</t>
  </si>
  <si>
    <t>NM_従事者_従事者53_登録販売者登録都道府県</t>
  </si>
  <si>
    <t>NM_従事者_従事者53_従事者備考</t>
  </si>
  <si>
    <t>NM_従事者_従事者63_資格</t>
  </si>
  <si>
    <t>NM_従事者_従事者63_就任年月日_元号</t>
  </si>
  <si>
    <t>NM_従事者_従事者63_就任年月日_年</t>
  </si>
  <si>
    <t>NM_従事者_従事者63_就任年月日_月</t>
  </si>
  <si>
    <t>NM_従事者_従事者63_就任年月日_日</t>
  </si>
  <si>
    <t>NM_従事者_従事者63_退任年月日_元号</t>
  </si>
  <si>
    <t>NM_従事者_従事者63_退任年月日_年</t>
  </si>
  <si>
    <t>NM_従事者_従事者63_退任年月日_月</t>
  </si>
  <si>
    <t>NM_従事者_従事者63_退任年月日_日</t>
  </si>
  <si>
    <t>NM_従事者_従事者63_氏名</t>
  </si>
  <si>
    <t>NM_従事者_従事者63_当て字</t>
  </si>
  <si>
    <t>NM_従事者_従事者63_カナ</t>
  </si>
  <si>
    <t>NM_従事者_従事者63_生年月日_元号</t>
  </si>
  <si>
    <t>NM_従事者_従事者63_生年月日_年</t>
  </si>
  <si>
    <t>NM_従事者_従事者63_生年月日_月</t>
  </si>
  <si>
    <t>NM_従事者_従事者63_生年月日_日</t>
  </si>
  <si>
    <t>NM_従事者_従事者63_週勤務時間_整数1</t>
  </si>
  <si>
    <t>NM_従事者_従事者63_週勤務時間_整数2</t>
  </si>
  <si>
    <t>NM_従事者_従事者63_週勤務時間_小数1</t>
  </si>
  <si>
    <t>NM_従事者_従事者63_登録年月日_元号</t>
  </si>
  <si>
    <t>NM_従事者_従事者63_登録年月日_年</t>
  </si>
  <si>
    <t>NM_従事者_従事者63_登録年月日_月</t>
  </si>
  <si>
    <t>NM_従事者_従事者63_登録年月日_日</t>
  </si>
  <si>
    <t>NM_従事者_従事者63_登録販売者登録都道府県</t>
  </si>
  <si>
    <t>NM_従事者_従事者63_従事者備考</t>
  </si>
  <si>
    <t>NM_従事者_従事者73_資格</t>
  </si>
  <si>
    <t>NM_従事者_従事者73_就任年月日_元号</t>
  </si>
  <si>
    <t>NM_従事者_従事者73_就任年月日_年</t>
  </si>
  <si>
    <t>NM_従事者_従事者73_就任年月日_月</t>
  </si>
  <si>
    <t>NM_従事者_従事者73_就任年月日_日</t>
  </si>
  <si>
    <t>NM_従事者_従事者73_退任年月日_元号</t>
  </si>
  <si>
    <t>NM_従事者_従事者73_退任年月日_年</t>
  </si>
  <si>
    <t>NM_従事者_従事者73_退任年月日_月</t>
  </si>
  <si>
    <t>NM_従事者_従事者73_退任年月日_日</t>
  </si>
  <si>
    <t>NM_従事者_従事者73_氏名</t>
  </si>
  <si>
    <t>NM_従事者_従事者73_当て字</t>
  </si>
  <si>
    <t>NM_従事者_従事者73_カナ</t>
  </si>
  <si>
    <t>NM_従事者_従事者73_生年月日_元号</t>
  </si>
  <si>
    <t>NM_従事者_従事者73_生年月日_年</t>
  </si>
  <si>
    <t>NM_従事者_従事者73_生年月日_月</t>
  </si>
  <si>
    <t>NM_従事者_従事者73_生年月日_日</t>
  </si>
  <si>
    <t>NM_従事者_従事者73_週勤務時間_整数1</t>
  </si>
  <si>
    <t>NM_従事者_従事者73_週勤務時間_整数2</t>
  </si>
  <si>
    <t>NM_従事者_従事者73_週勤務時間_小数1</t>
  </si>
  <si>
    <t>NM_従事者_従事者73_登録年月日_元号</t>
  </si>
  <si>
    <t>NM_従事者_従事者73_登録年月日_年</t>
  </si>
  <si>
    <t>NM_従事者_従事者73_登録年月日_月</t>
  </si>
  <si>
    <t>NM_従事者_従事者73_登録年月日_日</t>
  </si>
  <si>
    <t>NM_従事者_従事者73_登録販売者登録都道府県</t>
  </si>
  <si>
    <t>NM_従事者_従事者73_従事者備考</t>
  </si>
  <si>
    <t>NM_従事者_従事者83_資格</t>
  </si>
  <si>
    <t>NM_従事者_従事者83_就任年月日_元号</t>
  </si>
  <si>
    <t>NM_従事者_従事者83_就任年月日_年</t>
  </si>
  <si>
    <t>NM_従事者_従事者83_就任年月日_月</t>
  </si>
  <si>
    <t>NM_従事者_従事者83_就任年月日_日</t>
  </si>
  <si>
    <t>NM_従事者_従事者83_退任年月日_元号</t>
  </si>
  <si>
    <t>NM_従事者_従事者83_退任年月日_年</t>
  </si>
  <si>
    <t>NM_従事者_従事者83_退任年月日_月</t>
  </si>
  <si>
    <t>NM_従事者_従事者83_退任年月日_日</t>
  </si>
  <si>
    <t>NM_従事者_従事者83_氏名</t>
  </si>
  <si>
    <t>NM_従事者_従事者83_当て字</t>
  </si>
  <si>
    <t>NM_従事者_従事者83_カナ</t>
  </si>
  <si>
    <t>NM_従事者_従事者83_生年月日_元号</t>
  </si>
  <si>
    <t>NM_従事者_従事者83_生年月日_年</t>
  </si>
  <si>
    <t>NM_従事者_従事者83_生年月日_月</t>
  </si>
  <si>
    <t>NM_従事者_従事者83_生年月日_日</t>
  </si>
  <si>
    <t>NM_従事者_従事者83_週勤務時間_整数1</t>
  </si>
  <si>
    <t>NM_従事者_従事者83_週勤務時間_整数2</t>
  </si>
  <si>
    <t>NM_従事者_従事者83_週勤務時間_小数1</t>
  </si>
  <si>
    <t>NM_従事者_従事者83_登録年月日_元号</t>
  </si>
  <si>
    <t>NM_従事者_従事者83_登録年月日_年</t>
  </si>
  <si>
    <t>NM_従事者_従事者83_登録年月日_月</t>
  </si>
  <si>
    <t>NM_従事者_従事者83_登録年月日_日</t>
  </si>
  <si>
    <t>NM_従事者_従事者83_登録販売者登録都道府県</t>
  </si>
  <si>
    <t>NM_従事者_従事者83_従事者備考</t>
  </si>
  <si>
    <t>NM_従事者_従事者93_資格</t>
  </si>
  <si>
    <t>NM_従事者_従事者93_就任年月日_元号</t>
  </si>
  <si>
    <t>NM_従事者_従事者93_就任年月日_年</t>
  </si>
  <si>
    <t>NM_従事者_従事者93_就任年月日_月</t>
  </si>
  <si>
    <t>NM_従事者_従事者93_就任年月日_日</t>
  </si>
  <si>
    <t>NM_従事者_従事者93_退任年月日_元号</t>
  </si>
  <si>
    <t>NM_従事者_従事者93_退任年月日_年</t>
  </si>
  <si>
    <t>NM_従事者_従事者93_退任年月日_月</t>
  </si>
  <si>
    <t>NM_従事者_従事者93_退任年月日_日</t>
  </si>
  <si>
    <t>NM_従事者_従事者93_氏名</t>
  </si>
  <si>
    <t>NM_従事者_従事者93_当て字</t>
  </si>
  <si>
    <t>NM_従事者_従事者93_カナ</t>
  </si>
  <si>
    <t>NM_従事者_従事者93_生年月日_元号</t>
  </si>
  <si>
    <t>NM_従事者_従事者93_生年月日_年</t>
  </si>
  <si>
    <t>NM_従事者_従事者93_生年月日_月</t>
  </si>
  <si>
    <t>NM_従事者_従事者93_生年月日_日</t>
  </si>
  <si>
    <t>NM_従事者_従事者93_週勤務時間_整数1</t>
  </si>
  <si>
    <t>NM_従事者_従事者93_週勤務時間_整数2</t>
  </si>
  <si>
    <t>NM_従事者_従事者93_週勤務時間_小数1</t>
  </si>
  <si>
    <t>NM_従事者_従事者93_登録年月日_元号</t>
  </si>
  <si>
    <t>NM_従事者_従事者93_登録年月日_年</t>
  </si>
  <si>
    <t>NM_従事者_従事者93_登録年月日_月</t>
  </si>
  <si>
    <t>NM_従事者_従事者93_登録年月日_日</t>
  </si>
  <si>
    <t>NM_従事者_従事者93_登録販売者登録都道府県</t>
  </si>
  <si>
    <t>NM_従事者_従事者93_従事者備考</t>
  </si>
  <si>
    <t>NM_従事者_従事者14_資格</t>
  </si>
  <si>
    <t>NM_従事者_従事者14_就任年月日_元号</t>
  </si>
  <si>
    <t>NM_従事者_従事者14_就任年月日_年</t>
  </si>
  <si>
    <t>NM_従事者_従事者14_就任年月日_月</t>
  </si>
  <si>
    <t>NM_従事者_従事者14_就任年月日_日</t>
  </si>
  <si>
    <t>NM_従事者_従事者14_退任年月日_元号</t>
  </si>
  <si>
    <t>NM_従事者_従事者14_退任年月日_年</t>
  </si>
  <si>
    <t>NM_従事者_従事者14_退任年月日_月</t>
  </si>
  <si>
    <t>NM_従事者_従事者14_退任年月日_日</t>
  </si>
  <si>
    <t>NM_従事者_従事者14_氏名</t>
  </si>
  <si>
    <t>NM_従事者_従事者14_当て字</t>
  </si>
  <si>
    <t>NM_従事者_従事者14_カナ</t>
  </si>
  <si>
    <t>NM_従事者_従事者14_生年月日_元号</t>
  </si>
  <si>
    <t>NM_従事者_従事者14_生年月日_年</t>
  </si>
  <si>
    <t>NM_従事者_従事者14_生年月日_月</t>
  </si>
  <si>
    <t>NM_従事者_従事者14_生年月日_日</t>
  </si>
  <si>
    <t>NM_従事者_従事者14_週勤務時間_整数1</t>
  </si>
  <si>
    <t>NM_従事者_従事者14_週勤務時間_整数2</t>
  </si>
  <si>
    <t>NM_従事者_従事者14_週勤務時間_小数1</t>
  </si>
  <si>
    <t>NM_従事者_従事者14_登録年月日_元号</t>
  </si>
  <si>
    <t>NM_従事者_従事者14_登録年月日_年</t>
  </si>
  <si>
    <t>NM_従事者_従事者14_登録年月日_月</t>
  </si>
  <si>
    <t>NM_従事者_従事者14_登録年月日_日</t>
  </si>
  <si>
    <t>NM_従事者_従事者14_登録販売者登録都道府県</t>
  </si>
  <si>
    <t>NM_従事者_従事者14_従事者備考</t>
  </si>
  <si>
    <t>NM_従事者_従事者24_資格</t>
  </si>
  <si>
    <t>NM_従事者_従事者24_就任年月日_元号</t>
  </si>
  <si>
    <t>NM_従事者_従事者24_就任年月日_年</t>
  </si>
  <si>
    <t>NM_従事者_従事者24_就任年月日_月</t>
  </si>
  <si>
    <t>NM_従事者_従事者24_就任年月日_日</t>
  </si>
  <si>
    <t>NM_従事者_従事者24_退任年月日_元号</t>
  </si>
  <si>
    <t>NM_従事者_従事者24_退任年月日_年</t>
  </si>
  <si>
    <t>NM_従事者_従事者24_退任年月日_月</t>
  </si>
  <si>
    <t>NM_従事者_従事者24_退任年月日_日</t>
  </si>
  <si>
    <t>NM_従事者_従事者24_氏名</t>
  </si>
  <si>
    <t>NM_従事者_従事者24_当て字</t>
  </si>
  <si>
    <t>NM_従事者_従事者24_カナ</t>
  </si>
  <si>
    <t>NM_従事者_従事者24_生年月日_元号</t>
  </si>
  <si>
    <t>NM_従事者_従事者24_生年月日_年</t>
  </si>
  <si>
    <t>NM_従事者_従事者24_生年月日_月</t>
  </si>
  <si>
    <t>NM_従事者_従事者24_生年月日_日</t>
  </si>
  <si>
    <t>NM_従事者_従事者24_週勤務時間_整数1</t>
  </si>
  <si>
    <t>NM_従事者_従事者24_週勤務時間_整数2</t>
  </si>
  <si>
    <t>NM_従事者_従事者24_週勤務時間_小数1</t>
  </si>
  <si>
    <t>NM_従事者_従事者24_登録年月日_元号</t>
  </si>
  <si>
    <t>NM_従事者_従事者24_登録年月日_年</t>
  </si>
  <si>
    <t>NM_従事者_従事者24_登録年月日_月</t>
  </si>
  <si>
    <t>NM_従事者_従事者24_登録年月日_日</t>
  </si>
  <si>
    <t>NM_従事者_従事者24_登録販売者登録都道府県</t>
  </si>
  <si>
    <t>NM_従事者_従事者24_従事者備考</t>
  </si>
  <si>
    <t>NM_従事者_従事者34_資格</t>
  </si>
  <si>
    <t>NM_従事者_従事者34_就任年月日_元号</t>
  </si>
  <si>
    <t>NM_従事者_従事者34_就任年月日_年</t>
  </si>
  <si>
    <t>NM_従事者_従事者34_就任年月日_月</t>
  </si>
  <si>
    <t>NM_従事者_従事者34_就任年月日_日</t>
  </si>
  <si>
    <t>NM_従事者_従事者34_退任年月日_元号</t>
  </si>
  <si>
    <t>NM_従事者_従事者34_退任年月日_年</t>
  </si>
  <si>
    <t>NM_従事者_従事者34_退任年月日_月</t>
  </si>
  <si>
    <t>NM_従事者_従事者34_退任年月日_日</t>
  </si>
  <si>
    <t>NM_従事者_従事者34_氏名</t>
  </si>
  <si>
    <t>NM_従事者_従事者34_当て字</t>
  </si>
  <si>
    <t>NM_従事者_従事者34_カナ</t>
  </si>
  <si>
    <t>NM_従事者_従事者34_生年月日_元号</t>
  </si>
  <si>
    <t>NM_従事者_従事者34_生年月日_年</t>
  </si>
  <si>
    <t>NM_従事者_従事者34_生年月日_月</t>
  </si>
  <si>
    <t>NM_従事者_従事者34_生年月日_日</t>
  </si>
  <si>
    <t>NM_従事者_従事者34_週勤務時間_整数1</t>
  </si>
  <si>
    <t>NM_従事者_従事者34_週勤務時間_整数2</t>
  </si>
  <si>
    <t>NM_従事者_従事者34_週勤務時間_小数1</t>
  </si>
  <si>
    <t>NM_従事者_従事者34_登録年月日_元号</t>
  </si>
  <si>
    <t>NM_従事者_従事者34_登録年月日_年</t>
  </si>
  <si>
    <t>NM_従事者_従事者34_登録年月日_月</t>
  </si>
  <si>
    <t>NM_従事者_従事者34_登録年月日_日</t>
  </si>
  <si>
    <t>NM_従事者_従事者34_登録販売者登録都道府県</t>
  </si>
  <si>
    <t>NM_従事者_従事者34_従事者備考</t>
  </si>
  <si>
    <t>NM_従事者_従事者44_資格</t>
  </si>
  <si>
    <t>NM_従事者_従事者44_就任年月日_元号</t>
  </si>
  <si>
    <t>NM_従事者_従事者44_就任年月日_年</t>
  </si>
  <si>
    <t>NM_従事者_従事者44_就任年月日_月</t>
  </si>
  <si>
    <t>NM_従事者_従事者44_就任年月日_日</t>
  </si>
  <si>
    <t>NM_従事者_従事者44_退任年月日_元号</t>
  </si>
  <si>
    <t>NM_従事者_従事者44_退任年月日_年</t>
  </si>
  <si>
    <t>NM_従事者_従事者44_退任年月日_月</t>
  </si>
  <si>
    <t>NM_従事者_従事者44_退任年月日_日</t>
  </si>
  <si>
    <t>NM_従事者_従事者44_氏名</t>
  </si>
  <si>
    <t>NM_従事者_従事者44_当て字</t>
  </si>
  <si>
    <t>NM_従事者_従事者44_カナ</t>
  </si>
  <si>
    <t>NM_従事者_従事者44_生年月日_元号</t>
  </si>
  <si>
    <t>NM_従事者_従事者44_生年月日_年</t>
  </si>
  <si>
    <t>NM_従事者_従事者44_生年月日_月</t>
  </si>
  <si>
    <t>NM_従事者_従事者44_生年月日_日</t>
  </si>
  <si>
    <t>NM_従事者_従事者44_週勤務時間_整数1</t>
  </si>
  <si>
    <t>NM_従事者_従事者44_週勤務時間_整数2</t>
  </si>
  <si>
    <t>NM_従事者_従事者44_週勤務時間_小数1</t>
  </si>
  <si>
    <t>NM_従事者_従事者44_登録年月日_元号</t>
  </si>
  <si>
    <t>NM_従事者_従事者44_登録年月日_年</t>
  </si>
  <si>
    <t>NM_従事者_従事者44_登録年月日_月</t>
  </si>
  <si>
    <t>NM_従事者_従事者44_登録年月日_日</t>
  </si>
  <si>
    <t>NM_従事者_従事者44_登録販売者登録都道府県</t>
  </si>
  <si>
    <t>NM_従事者_従事者44_従事者備考</t>
  </si>
  <si>
    <t>NM_従事者_従事者54_資格</t>
  </si>
  <si>
    <t>NM_従事者_従事者54_就任年月日_元号</t>
  </si>
  <si>
    <t>NM_従事者_従事者54_就任年月日_年</t>
  </si>
  <si>
    <t>NM_従事者_従事者54_就任年月日_月</t>
  </si>
  <si>
    <t>NM_従事者_従事者54_就任年月日_日</t>
  </si>
  <si>
    <t>NM_従事者_従事者54_退任年月日_元号</t>
  </si>
  <si>
    <t>NM_従事者_従事者54_退任年月日_年</t>
  </si>
  <si>
    <t>NM_従事者_従事者54_退任年月日_月</t>
  </si>
  <si>
    <t>NM_従事者_従事者54_退任年月日_日</t>
  </si>
  <si>
    <t>NM_従事者_従事者54_氏名</t>
  </si>
  <si>
    <t>NM_従事者_従事者54_当て字</t>
  </si>
  <si>
    <t>NM_従事者_従事者54_カナ</t>
  </si>
  <si>
    <t>NM_従事者_従事者54_生年月日_元号</t>
  </si>
  <si>
    <t>NM_従事者_従事者54_生年月日_年</t>
  </si>
  <si>
    <t>NM_従事者_従事者54_生年月日_月</t>
  </si>
  <si>
    <t>NM_従事者_従事者54_生年月日_日</t>
  </si>
  <si>
    <t>NM_従事者_従事者54_週勤務時間_整数1</t>
  </si>
  <si>
    <t>NM_従事者_従事者54_週勤務時間_整数2</t>
  </si>
  <si>
    <t>NM_従事者_従事者54_週勤務時間_小数1</t>
  </si>
  <si>
    <t>NM_従事者_従事者54_登録年月日_元号</t>
  </si>
  <si>
    <t>NM_従事者_従事者54_登録年月日_年</t>
  </si>
  <si>
    <t>NM_従事者_従事者54_登録年月日_月</t>
  </si>
  <si>
    <t>NM_従事者_従事者54_登録年月日_日</t>
  </si>
  <si>
    <t>NM_従事者_従事者54_登録販売者登録都道府県</t>
  </si>
  <si>
    <t>NM_従事者_従事者54_従事者備考</t>
  </si>
  <si>
    <t>NM_従事者_従事者64_資格</t>
  </si>
  <si>
    <t>NM_従事者_従事者64_就任年月日_元号</t>
  </si>
  <si>
    <t>NM_従事者_従事者64_就任年月日_年</t>
  </si>
  <si>
    <t>NM_従事者_従事者64_就任年月日_月</t>
  </si>
  <si>
    <t>NM_従事者_従事者64_就任年月日_日</t>
  </si>
  <si>
    <t>NM_従事者_従事者64_退任年月日_元号</t>
  </si>
  <si>
    <t>NM_従事者_従事者64_退任年月日_年</t>
  </si>
  <si>
    <t>NM_従事者_従事者64_退任年月日_月</t>
  </si>
  <si>
    <t>NM_従事者_従事者64_退任年月日_日</t>
  </si>
  <si>
    <t>NM_従事者_従事者64_氏名</t>
  </si>
  <si>
    <t>NM_従事者_従事者64_当て字</t>
  </si>
  <si>
    <t>NM_従事者_従事者64_カナ</t>
  </si>
  <si>
    <t>NM_従事者_従事者64_生年月日_元号</t>
  </si>
  <si>
    <t>NM_従事者_従事者64_生年月日_年</t>
  </si>
  <si>
    <t>NM_従事者_従事者64_生年月日_月</t>
  </si>
  <si>
    <t>NM_従事者_従事者64_生年月日_日</t>
  </si>
  <si>
    <t>NM_従事者_従事者64_週勤務時間_整数1</t>
  </si>
  <si>
    <t>NM_従事者_従事者64_週勤務時間_整数2</t>
  </si>
  <si>
    <t>NM_従事者_従事者64_週勤務時間_小数1</t>
  </si>
  <si>
    <t>NM_従事者_従事者64_登録年月日_元号</t>
  </si>
  <si>
    <t>NM_従事者_従事者64_登録年月日_年</t>
  </si>
  <si>
    <t>NM_従事者_従事者64_登録年月日_月</t>
  </si>
  <si>
    <t>NM_従事者_従事者64_登録年月日_日</t>
  </si>
  <si>
    <t>NM_従事者_従事者64_登録販売者登録都道府県</t>
  </si>
  <si>
    <t>NM_従事者_従事者64_従事者備考</t>
  </si>
  <si>
    <t>NM_従事者_従事者74_資格</t>
  </si>
  <si>
    <t>NM_従事者_従事者74_就任年月日_元号</t>
  </si>
  <si>
    <t>NM_従事者_従事者74_就任年月日_年</t>
  </si>
  <si>
    <t>NM_従事者_従事者74_就任年月日_月</t>
  </si>
  <si>
    <t>NM_従事者_従事者74_就任年月日_日</t>
  </si>
  <si>
    <t>NM_従事者_従事者74_退任年月日_元号</t>
  </si>
  <si>
    <t>NM_従事者_従事者74_退任年月日_年</t>
  </si>
  <si>
    <t>NM_従事者_従事者74_退任年月日_月</t>
  </si>
  <si>
    <t>NM_従事者_従事者74_退任年月日_日</t>
  </si>
  <si>
    <t>NM_従事者_従事者74_氏名</t>
  </si>
  <si>
    <t>NM_従事者_従事者74_当て字</t>
  </si>
  <si>
    <t>NM_従事者_従事者74_カナ</t>
  </si>
  <si>
    <t>NM_従事者_従事者74_生年月日_元号</t>
  </si>
  <si>
    <t>NM_従事者_従事者74_生年月日_年</t>
  </si>
  <si>
    <t>NM_従事者_従事者74_生年月日_月</t>
  </si>
  <si>
    <t>NM_従事者_従事者74_生年月日_日</t>
  </si>
  <si>
    <t>NM_従事者_従事者74_週勤務時間_整数1</t>
  </si>
  <si>
    <t>NM_従事者_従事者74_週勤務時間_整数2</t>
  </si>
  <si>
    <t>NM_従事者_従事者74_週勤務時間_小数1</t>
  </si>
  <si>
    <t>NM_従事者_従事者74_登録年月日_元号</t>
  </si>
  <si>
    <t>NM_従事者_従事者74_登録年月日_年</t>
  </si>
  <si>
    <t>NM_従事者_従事者74_登録年月日_月</t>
  </si>
  <si>
    <t>NM_従事者_従事者74_登録年月日_日</t>
  </si>
  <si>
    <t>NM_従事者_従事者74_登録販売者登録都道府県</t>
  </si>
  <si>
    <t>NM_従事者_従事者74_従事者備考</t>
  </si>
  <si>
    <t>NM_従事者_従事者84_資格</t>
  </si>
  <si>
    <t>NM_従事者_従事者84_就任年月日_元号</t>
  </si>
  <si>
    <t>NM_従事者_従事者84_就任年月日_年</t>
  </si>
  <si>
    <t>NM_従事者_従事者84_就任年月日_月</t>
  </si>
  <si>
    <t>NM_従事者_従事者84_就任年月日_日</t>
  </si>
  <si>
    <t>NM_従事者_従事者84_退任年月日_元号</t>
  </si>
  <si>
    <t>NM_従事者_従事者84_退任年月日_年</t>
  </si>
  <si>
    <t>NM_従事者_従事者84_退任年月日_月</t>
  </si>
  <si>
    <t>NM_従事者_従事者84_退任年月日_日</t>
  </si>
  <si>
    <t>NM_従事者_従事者84_氏名</t>
  </si>
  <si>
    <t>NM_従事者_従事者84_当て字</t>
  </si>
  <si>
    <t>NM_従事者_従事者84_カナ</t>
  </si>
  <si>
    <t>NM_従事者_従事者84_生年月日_元号</t>
  </si>
  <si>
    <t>NM_従事者_従事者84_生年月日_年</t>
  </si>
  <si>
    <t>NM_従事者_従事者84_生年月日_月</t>
  </si>
  <si>
    <t>NM_従事者_従事者84_生年月日_日</t>
  </si>
  <si>
    <t>NM_従事者_従事者84_週勤務時間_整数1</t>
  </si>
  <si>
    <t>NM_従事者_従事者84_週勤務時間_整数2</t>
  </si>
  <si>
    <t>NM_従事者_従事者84_週勤務時間_小数1</t>
  </si>
  <si>
    <t>NM_従事者_従事者84_登録年月日_元号</t>
  </si>
  <si>
    <t>NM_従事者_従事者84_登録年月日_年</t>
  </si>
  <si>
    <t>NM_従事者_従事者84_登録年月日_月</t>
  </si>
  <si>
    <t>NM_従事者_従事者84_登録年月日_日</t>
  </si>
  <si>
    <t>NM_従事者_従事者84_登録販売者登録都道府県</t>
  </si>
  <si>
    <t>NM_従事者_従事者84_従事者備考</t>
  </si>
  <si>
    <t>NM_従事者_従事者94_資格</t>
  </si>
  <si>
    <t>NM_従事者_従事者94_就任年月日_元号</t>
  </si>
  <si>
    <t>NM_従事者_従事者94_就任年月日_年</t>
  </si>
  <si>
    <t>NM_従事者_従事者94_就任年月日_月</t>
  </si>
  <si>
    <t>NM_従事者_従事者94_就任年月日_日</t>
  </si>
  <si>
    <t>NM_従事者_従事者94_退任年月日_元号</t>
  </si>
  <si>
    <t>NM_従事者_従事者94_退任年月日_年</t>
  </si>
  <si>
    <t>NM_従事者_従事者94_退任年月日_月</t>
  </si>
  <si>
    <t>NM_従事者_従事者94_退任年月日_日</t>
  </si>
  <si>
    <t>NM_従事者_従事者94_氏名</t>
  </si>
  <si>
    <t>NM_従事者_従事者94_当て字</t>
  </si>
  <si>
    <t>NM_従事者_従事者94_カナ</t>
  </si>
  <si>
    <t>NM_従事者_従事者94_生年月日_元号</t>
  </si>
  <si>
    <t>NM_従事者_従事者94_生年月日_年</t>
  </si>
  <si>
    <t>NM_従事者_従事者94_生年月日_月</t>
  </si>
  <si>
    <t>NM_従事者_従事者94_生年月日_日</t>
  </si>
  <si>
    <t>NM_従事者_従事者94_週勤務時間_整数1</t>
  </si>
  <si>
    <t>NM_従事者_従事者94_週勤務時間_整数2</t>
  </si>
  <si>
    <t>NM_従事者_従事者94_週勤務時間_小数1</t>
  </si>
  <si>
    <t>NM_従事者_従事者94_登録年月日_元号</t>
  </si>
  <si>
    <t>NM_従事者_従事者94_登録年月日_年</t>
  </si>
  <si>
    <t>NM_従事者_従事者94_登録年月日_月</t>
  </si>
  <si>
    <t>NM_従事者_従事者94_登録年月日_日</t>
  </si>
  <si>
    <t>NM_従事者_従事者94_登録販売者登録都道府県</t>
  </si>
  <si>
    <t>NM_従事者_従事者94_従事者備考</t>
  </si>
  <si>
    <t>NM_従事者_従事者15_資格</t>
  </si>
  <si>
    <t>NM_従事者_従事者15_就任年月日_元号</t>
  </si>
  <si>
    <t>NM_従事者_従事者15_就任年月日_年</t>
  </si>
  <si>
    <t>NM_従事者_従事者15_就任年月日_月</t>
  </si>
  <si>
    <t>NM_従事者_従事者15_就任年月日_日</t>
  </si>
  <si>
    <t>NM_従事者_従事者15_退任年月日_元号</t>
  </si>
  <si>
    <t>NM_従事者_従事者15_退任年月日_年</t>
  </si>
  <si>
    <t>NM_従事者_従事者15_退任年月日_月</t>
  </si>
  <si>
    <t>NM_従事者_従事者15_退任年月日_日</t>
  </si>
  <si>
    <t>NM_従事者_従事者15_氏名</t>
  </si>
  <si>
    <t>NM_従事者_従事者15_当て字</t>
  </si>
  <si>
    <t>NM_従事者_従事者15_カナ</t>
  </si>
  <si>
    <t>NM_従事者_従事者15_生年月日_元号</t>
  </si>
  <si>
    <t>NM_従事者_従事者15_生年月日_年</t>
  </si>
  <si>
    <t>NM_従事者_従事者15_生年月日_月</t>
  </si>
  <si>
    <t>NM_従事者_従事者15_生年月日_日</t>
  </si>
  <si>
    <t>NM_従事者_従事者15_週勤務時間_整数1</t>
  </si>
  <si>
    <t>NM_従事者_従事者15_週勤務時間_整数2</t>
  </si>
  <si>
    <t>NM_従事者_従事者15_週勤務時間_小数1</t>
  </si>
  <si>
    <t>NM_従事者_従事者15_登録年月日_元号</t>
  </si>
  <si>
    <t>NM_従事者_従事者15_登録年月日_年</t>
  </si>
  <si>
    <t>NM_従事者_従事者15_登録年月日_月</t>
  </si>
  <si>
    <t>NM_従事者_従事者15_登録年月日_日</t>
  </si>
  <si>
    <t>NM_従事者_従事者15_登録販売者登録都道府県</t>
  </si>
  <si>
    <t>NM_従事者_従事者15_従事者備考</t>
  </si>
  <si>
    <t>NM_従事者_従事者25_資格</t>
  </si>
  <si>
    <t>NM_従事者_従事者25_就任年月日_元号</t>
  </si>
  <si>
    <t>NM_従事者_従事者25_就任年月日_年</t>
  </si>
  <si>
    <t>NM_従事者_従事者25_就任年月日_月</t>
  </si>
  <si>
    <t>NM_従事者_従事者25_就任年月日_日</t>
  </si>
  <si>
    <t>NM_従事者_従事者25_退任年月日_元号</t>
  </si>
  <si>
    <t>NM_従事者_従事者25_退任年月日_年</t>
  </si>
  <si>
    <t>NM_従事者_従事者25_退任年月日_月</t>
  </si>
  <si>
    <t>NM_従事者_従事者25_退任年月日_日</t>
  </si>
  <si>
    <t>NM_従事者_従事者25_氏名</t>
  </si>
  <si>
    <t>NM_従事者_従事者25_当て字</t>
  </si>
  <si>
    <t>NM_従事者_従事者25_カナ</t>
  </si>
  <si>
    <t>NM_従事者_従事者25_生年月日_元号</t>
  </si>
  <si>
    <t>NM_従事者_従事者25_生年月日_年</t>
  </si>
  <si>
    <t>NM_従事者_従事者25_生年月日_月</t>
  </si>
  <si>
    <t>NM_従事者_従事者25_生年月日_日</t>
  </si>
  <si>
    <t>NM_従事者_従事者25_週勤務時間_整数1</t>
  </si>
  <si>
    <t>NM_従事者_従事者25_週勤務時間_整数2</t>
  </si>
  <si>
    <t>NM_従事者_従事者25_週勤務時間_小数1</t>
  </si>
  <si>
    <t>NM_従事者_従事者25_登録年月日_元号</t>
  </si>
  <si>
    <t>NM_従事者_従事者25_登録年月日_年</t>
  </si>
  <si>
    <t>NM_従事者_従事者25_登録年月日_月</t>
  </si>
  <si>
    <t>NM_従事者_従事者25_登録年月日_日</t>
  </si>
  <si>
    <t>NM_従事者_従事者25_登録販売者登録都道府県</t>
  </si>
  <si>
    <t>NM_従事者_従事者25_従事者備考</t>
  </si>
  <si>
    <t>NM_従事者_従事者35_資格</t>
  </si>
  <si>
    <t>NM_従事者_従事者35_就任年月日_元号</t>
  </si>
  <si>
    <t>NM_従事者_従事者35_就任年月日_年</t>
  </si>
  <si>
    <t>NM_従事者_従事者35_就任年月日_月</t>
  </si>
  <si>
    <t>NM_従事者_従事者35_就任年月日_日</t>
  </si>
  <si>
    <t>NM_従事者_従事者35_退任年月日_元号</t>
  </si>
  <si>
    <t>NM_従事者_従事者35_退任年月日_年</t>
  </si>
  <si>
    <t>NM_従事者_従事者35_退任年月日_月</t>
  </si>
  <si>
    <t>NM_従事者_従事者35_退任年月日_日</t>
  </si>
  <si>
    <t>NM_従事者_従事者35_氏名</t>
  </si>
  <si>
    <t>NM_従事者_従事者35_当て字</t>
  </si>
  <si>
    <t>NM_従事者_従事者35_カナ</t>
  </si>
  <si>
    <t>NM_従事者_従事者35_生年月日_元号</t>
  </si>
  <si>
    <t>NM_従事者_従事者35_生年月日_年</t>
  </si>
  <si>
    <t>NM_従事者_従事者35_生年月日_月</t>
  </si>
  <si>
    <t>NM_従事者_従事者35_生年月日_日</t>
  </si>
  <si>
    <t>NM_従事者_従事者35_週勤務時間_整数1</t>
  </si>
  <si>
    <t>NM_従事者_従事者35_週勤務時間_整数2</t>
  </si>
  <si>
    <t>NM_従事者_従事者35_週勤務時間_小数1</t>
  </si>
  <si>
    <t>NM_従事者_従事者35_登録年月日_元号</t>
  </si>
  <si>
    <t>NM_従事者_従事者35_登録年月日_年</t>
  </si>
  <si>
    <t>NM_従事者_従事者35_登録年月日_月</t>
  </si>
  <si>
    <t>NM_従事者_従事者35_登録年月日_日</t>
  </si>
  <si>
    <t>NM_従事者_従事者35_登録販売者登録都道府県</t>
  </si>
  <si>
    <t>NM_従事者_従事者35_従事者備考</t>
  </si>
  <si>
    <t>NM_従事者_従事者45_資格</t>
  </si>
  <si>
    <t>NM_従事者_従事者45_就任年月日_元号</t>
  </si>
  <si>
    <t>NM_従事者_従事者45_就任年月日_年</t>
  </si>
  <si>
    <t>NM_従事者_従事者45_就任年月日_月</t>
  </si>
  <si>
    <t>NM_従事者_従事者45_就任年月日_日</t>
  </si>
  <si>
    <t>NM_従事者_従事者45_退任年月日_元号</t>
  </si>
  <si>
    <t>NM_従事者_従事者45_退任年月日_年</t>
  </si>
  <si>
    <t>NM_従事者_従事者45_退任年月日_月</t>
  </si>
  <si>
    <t>NM_従事者_従事者45_退任年月日_日</t>
  </si>
  <si>
    <t>NM_従事者_従事者45_氏名</t>
  </si>
  <si>
    <t>NM_従事者_従事者45_当て字</t>
  </si>
  <si>
    <t>NM_従事者_従事者45_カナ</t>
  </si>
  <si>
    <t>NM_従事者_従事者45_生年月日_元号</t>
  </si>
  <si>
    <t>NM_従事者_従事者45_生年月日_年</t>
  </si>
  <si>
    <t>NM_従事者_従事者45_生年月日_月</t>
  </si>
  <si>
    <t>NM_従事者_従事者45_生年月日_日</t>
  </si>
  <si>
    <t>NM_従事者_従事者45_週勤務時間_整数1</t>
  </si>
  <si>
    <t>NM_従事者_従事者45_週勤務時間_整数2</t>
  </si>
  <si>
    <t>NM_従事者_従事者45_週勤務時間_小数1</t>
  </si>
  <si>
    <t>NM_従事者_従事者45_登録年月日_元号</t>
  </si>
  <si>
    <t>NM_従事者_従事者45_登録年月日_年</t>
  </si>
  <si>
    <t>NM_従事者_従事者45_登録年月日_月</t>
  </si>
  <si>
    <t>NM_従事者_従事者45_登録年月日_日</t>
  </si>
  <si>
    <t>NM_従事者_従事者45_登録販売者登録都道府県</t>
  </si>
  <si>
    <t>NM_従事者_従事者45_従事者備考</t>
  </si>
  <si>
    <t>NM_従事者_従事者55_資格</t>
  </si>
  <si>
    <t>NM_従事者_従事者55_就任年月日_元号</t>
  </si>
  <si>
    <t>NM_従事者_従事者55_就任年月日_年</t>
  </si>
  <si>
    <t>NM_従事者_従事者55_就任年月日_月</t>
  </si>
  <si>
    <t>NM_従事者_従事者55_就任年月日_日</t>
  </si>
  <si>
    <t>NM_従事者_従事者55_退任年月日_元号</t>
  </si>
  <si>
    <t>NM_従事者_従事者55_退任年月日_年</t>
  </si>
  <si>
    <t>NM_従事者_従事者55_退任年月日_月</t>
  </si>
  <si>
    <t>NM_従事者_従事者55_退任年月日_日</t>
  </si>
  <si>
    <t>NM_従事者_従事者55_氏名</t>
  </si>
  <si>
    <t>NM_従事者_従事者55_当て字</t>
  </si>
  <si>
    <t>NM_従事者_従事者55_カナ</t>
  </si>
  <si>
    <t>NM_従事者_従事者55_生年月日_元号</t>
  </si>
  <si>
    <t>NM_従事者_従事者55_生年月日_年</t>
  </si>
  <si>
    <t>NM_従事者_従事者55_生年月日_月</t>
  </si>
  <si>
    <t>NM_従事者_従事者55_生年月日_日</t>
  </si>
  <si>
    <t>NM_従事者_従事者55_週勤務時間_整数1</t>
  </si>
  <si>
    <t>NM_従事者_従事者55_週勤務時間_整数2</t>
  </si>
  <si>
    <t>NM_従事者_従事者55_週勤務時間_小数1</t>
  </si>
  <si>
    <t>NM_従事者_従事者55_登録年月日_元号</t>
  </si>
  <si>
    <t>NM_従事者_従事者55_登録年月日_年</t>
  </si>
  <si>
    <t>NM_従事者_従事者55_登録年月日_月</t>
  </si>
  <si>
    <t>NM_従事者_従事者55_登録年月日_日</t>
  </si>
  <si>
    <t>NM_従事者_従事者55_登録販売者登録都道府県</t>
  </si>
  <si>
    <t>NM_従事者_従事者55_従事者備考</t>
  </si>
  <si>
    <t>NM_従事者_従事者65_資格</t>
  </si>
  <si>
    <t>NM_従事者_従事者65_就任年月日_元号</t>
  </si>
  <si>
    <t>NM_従事者_従事者65_就任年月日_年</t>
  </si>
  <si>
    <t>NM_従事者_従事者65_就任年月日_月</t>
  </si>
  <si>
    <t>NM_従事者_従事者65_就任年月日_日</t>
  </si>
  <si>
    <t>NM_従事者_従事者65_退任年月日_元号</t>
  </si>
  <si>
    <t>NM_従事者_従事者65_退任年月日_年</t>
  </si>
  <si>
    <t>NM_従事者_従事者65_退任年月日_月</t>
  </si>
  <si>
    <t>NM_従事者_従事者65_退任年月日_日</t>
  </si>
  <si>
    <t>NM_従事者_従事者65_氏名</t>
  </si>
  <si>
    <t>NM_従事者_従事者65_当て字</t>
  </si>
  <si>
    <t>NM_従事者_従事者65_カナ</t>
  </si>
  <si>
    <t>NM_従事者_従事者65_生年月日_元号</t>
  </si>
  <si>
    <t>NM_従事者_従事者65_生年月日_年</t>
  </si>
  <si>
    <t>NM_従事者_従事者65_生年月日_月</t>
  </si>
  <si>
    <t>NM_従事者_従事者65_生年月日_日</t>
  </si>
  <si>
    <t>NM_従事者_従事者65_週勤務時間_整数1</t>
  </si>
  <si>
    <t>NM_従事者_従事者65_週勤務時間_整数2</t>
  </si>
  <si>
    <t>NM_従事者_従事者65_週勤務時間_小数1</t>
  </si>
  <si>
    <t>NM_従事者_従事者65_登録年月日_元号</t>
  </si>
  <si>
    <t>NM_従事者_従事者65_登録年月日_年</t>
  </si>
  <si>
    <t>NM_従事者_従事者65_登録年月日_月</t>
  </si>
  <si>
    <t>NM_従事者_従事者65_登録年月日_日</t>
  </si>
  <si>
    <t>NM_従事者_従事者65_登録販売者登録都道府県</t>
  </si>
  <si>
    <t>NM_従事者_従事者65_従事者備考</t>
  </si>
  <si>
    <t>NM_従事者_従事者75_資格</t>
  </si>
  <si>
    <t>NM_従事者_従事者75_就任年月日_元号</t>
  </si>
  <si>
    <t>NM_従事者_従事者75_就任年月日_年</t>
  </si>
  <si>
    <t>NM_従事者_従事者75_就任年月日_月</t>
  </si>
  <si>
    <t>NM_従事者_従事者75_就任年月日_日</t>
  </si>
  <si>
    <t>NM_従事者_従事者75_退任年月日_元号</t>
  </si>
  <si>
    <t>NM_従事者_従事者75_退任年月日_年</t>
  </si>
  <si>
    <t>NM_従事者_従事者75_退任年月日_月</t>
  </si>
  <si>
    <t>NM_従事者_従事者75_退任年月日_日</t>
  </si>
  <si>
    <t>NM_従事者_従事者75_氏名</t>
  </si>
  <si>
    <t>NM_従事者_従事者75_当て字</t>
  </si>
  <si>
    <t>NM_従事者_従事者75_カナ</t>
  </si>
  <si>
    <t>NM_従事者_従事者75_生年月日_元号</t>
  </si>
  <si>
    <t>NM_従事者_従事者75_生年月日_年</t>
  </si>
  <si>
    <t>NM_従事者_従事者75_生年月日_月</t>
  </si>
  <si>
    <t>NM_従事者_従事者75_生年月日_日</t>
  </si>
  <si>
    <t>NM_従事者_従事者75_週勤務時間_整数1</t>
  </si>
  <si>
    <t>NM_従事者_従事者75_週勤務時間_整数2</t>
  </si>
  <si>
    <t>NM_従事者_従事者75_週勤務時間_小数1</t>
  </si>
  <si>
    <t>NM_従事者_従事者75_登録年月日_元号</t>
  </si>
  <si>
    <t>NM_従事者_従事者75_登録年月日_年</t>
  </si>
  <si>
    <t>NM_従事者_従事者75_登録年月日_月</t>
  </si>
  <si>
    <t>NM_従事者_従事者75_登録年月日_日</t>
  </si>
  <si>
    <t>NM_従事者_従事者75_登録販売者登録都道府県</t>
  </si>
  <si>
    <t>NM_従事者_従事者75_従事者備考</t>
  </si>
  <si>
    <t>NM_従事者_従事者85_資格</t>
  </si>
  <si>
    <t>NM_従事者_従事者85_就任年月日_元号</t>
  </si>
  <si>
    <t>NM_従事者_従事者85_就任年月日_年</t>
  </si>
  <si>
    <t>NM_従事者_従事者85_就任年月日_月</t>
  </si>
  <si>
    <t>NM_従事者_従事者85_就任年月日_日</t>
  </si>
  <si>
    <t>NM_従事者_従事者85_退任年月日_元号</t>
  </si>
  <si>
    <t>NM_従事者_従事者85_退任年月日_年</t>
  </si>
  <si>
    <t>NM_従事者_従事者85_退任年月日_月</t>
  </si>
  <si>
    <t>NM_従事者_従事者85_退任年月日_日</t>
  </si>
  <si>
    <t>NM_従事者_従事者85_氏名</t>
  </si>
  <si>
    <t>NM_従事者_従事者85_当て字</t>
  </si>
  <si>
    <t>NM_従事者_従事者85_カナ</t>
  </si>
  <si>
    <t>NM_従事者_従事者85_生年月日_元号</t>
  </si>
  <si>
    <t>NM_従事者_従事者85_生年月日_年</t>
  </si>
  <si>
    <t>NM_従事者_従事者85_生年月日_月</t>
  </si>
  <si>
    <t>NM_従事者_従事者85_生年月日_日</t>
  </si>
  <si>
    <t>NM_従事者_従事者85_週勤務時間_整数1</t>
  </si>
  <si>
    <t>NM_従事者_従事者85_週勤務時間_整数2</t>
  </si>
  <si>
    <t>NM_従事者_従事者85_週勤務時間_小数1</t>
  </si>
  <si>
    <t>NM_従事者_従事者85_登録年月日_元号</t>
  </si>
  <si>
    <t>NM_従事者_従事者85_登録年月日_年</t>
  </si>
  <si>
    <t>NM_従事者_従事者85_登録年月日_月</t>
  </si>
  <si>
    <t>NM_従事者_従事者85_登録年月日_日</t>
  </si>
  <si>
    <t>NM_従事者_従事者85_登録販売者登録都道府県</t>
  </si>
  <si>
    <t>NM_従事者_従事者85_従事者備考</t>
  </si>
  <si>
    <t>NM_従事者_従事者95_資格</t>
  </si>
  <si>
    <t>NM_従事者_従事者95_就任年月日_元号</t>
  </si>
  <si>
    <t>NM_従事者_従事者95_就任年月日_年</t>
  </si>
  <si>
    <t>NM_従事者_従事者95_就任年月日_月</t>
  </si>
  <si>
    <t>NM_従事者_従事者95_就任年月日_日</t>
  </si>
  <si>
    <t>NM_従事者_従事者95_退任年月日_元号</t>
  </si>
  <si>
    <t>NM_従事者_従事者95_退任年月日_年</t>
  </si>
  <si>
    <t>NM_従事者_従事者95_退任年月日_月</t>
  </si>
  <si>
    <t>NM_従事者_従事者95_退任年月日_日</t>
  </si>
  <si>
    <t>NM_従事者_従事者95_氏名</t>
  </si>
  <si>
    <t>NM_従事者_従事者95_当て字</t>
  </si>
  <si>
    <t>NM_従事者_従事者95_カナ</t>
  </si>
  <si>
    <t>NM_従事者_従事者95_生年月日_元号</t>
  </si>
  <si>
    <t>NM_従事者_従事者95_生年月日_年</t>
  </si>
  <si>
    <t>NM_従事者_従事者95_生年月日_月</t>
  </si>
  <si>
    <t>NM_従事者_従事者95_生年月日_日</t>
  </si>
  <si>
    <t>NM_従事者_従事者95_週勤務時間_整数1</t>
  </si>
  <si>
    <t>NM_従事者_従事者95_週勤務時間_整数2</t>
  </si>
  <si>
    <t>NM_従事者_従事者95_週勤務時間_小数1</t>
  </si>
  <si>
    <t>NM_従事者_従事者95_登録年月日_元号</t>
  </si>
  <si>
    <t>NM_従事者_従事者95_登録年月日_年</t>
  </si>
  <si>
    <t>NM_従事者_従事者95_登録年月日_月</t>
  </si>
  <si>
    <t>NM_従事者_従事者95_登録年月日_日</t>
  </si>
  <si>
    <t>NM_従事者_従事者95_登録販売者登録都道府県</t>
  </si>
  <si>
    <t>NM_従事者_従事者95_従事者備考</t>
  </si>
  <si>
    <t>NM_従事者_従事者16_資格</t>
  </si>
  <si>
    <t>NM_従事者_従事者16_就任年月日_元号</t>
  </si>
  <si>
    <t>NM_従事者_従事者16_就任年月日_年</t>
  </si>
  <si>
    <t>NM_従事者_従事者16_就任年月日_月</t>
  </si>
  <si>
    <t>NM_従事者_従事者16_就任年月日_日</t>
  </si>
  <si>
    <t>NM_従事者_従事者16_退任年月日_元号</t>
  </si>
  <si>
    <t>NM_従事者_従事者16_退任年月日_年</t>
  </si>
  <si>
    <t>NM_従事者_従事者16_退任年月日_月</t>
  </si>
  <si>
    <t>NM_従事者_従事者16_退任年月日_日</t>
  </si>
  <si>
    <t>NM_従事者_従事者16_氏名</t>
  </si>
  <si>
    <t>NM_従事者_従事者16_当て字</t>
  </si>
  <si>
    <t>NM_従事者_従事者16_カナ</t>
  </si>
  <si>
    <t>NM_従事者_従事者16_生年月日_元号</t>
  </si>
  <si>
    <t>NM_従事者_従事者16_生年月日_年</t>
  </si>
  <si>
    <t>NM_従事者_従事者16_生年月日_月</t>
  </si>
  <si>
    <t>NM_従事者_従事者16_生年月日_日</t>
  </si>
  <si>
    <t>NM_従事者_従事者16_週勤務時間_整数1</t>
  </si>
  <si>
    <t>NM_従事者_従事者16_週勤務時間_整数2</t>
  </si>
  <si>
    <t>NM_従事者_従事者16_週勤務時間_小数1</t>
  </si>
  <si>
    <t>NM_従事者_従事者16_登録年月日_元号</t>
  </si>
  <si>
    <t>NM_従事者_従事者16_登録年月日_年</t>
  </si>
  <si>
    <t>NM_従事者_従事者16_登録年月日_月</t>
  </si>
  <si>
    <t>NM_従事者_従事者16_登録年月日_日</t>
  </si>
  <si>
    <t>NM_従事者_従事者16_登録販売者登録都道府県</t>
  </si>
  <si>
    <t>NM_従事者_従事者16_従事者備考</t>
  </si>
  <si>
    <t>NM_従事者_従事者26_資格</t>
  </si>
  <si>
    <t>NM_従事者_従事者26_就任年月日_元号</t>
  </si>
  <si>
    <t>NM_従事者_従事者26_就任年月日_年</t>
  </si>
  <si>
    <t>NM_従事者_従事者26_就任年月日_月</t>
  </si>
  <si>
    <t>NM_従事者_従事者26_就任年月日_日</t>
  </si>
  <si>
    <t>NM_従事者_従事者26_退任年月日_元号</t>
  </si>
  <si>
    <t>NM_従事者_従事者26_退任年月日_年</t>
  </si>
  <si>
    <t>NM_従事者_従事者26_退任年月日_月</t>
  </si>
  <si>
    <t>NM_従事者_従事者26_退任年月日_日</t>
  </si>
  <si>
    <t>NM_従事者_従事者26_氏名</t>
  </si>
  <si>
    <t>NM_従事者_従事者26_当て字</t>
  </si>
  <si>
    <t>NM_従事者_従事者26_カナ</t>
  </si>
  <si>
    <t>NM_従事者_従事者26_生年月日_元号</t>
  </si>
  <si>
    <t>NM_従事者_従事者26_生年月日_年</t>
  </si>
  <si>
    <t>NM_従事者_従事者26_生年月日_月</t>
  </si>
  <si>
    <t>NM_従事者_従事者26_生年月日_日</t>
  </si>
  <si>
    <t>NM_従事者_従事者26_週勤務時間_整数1</t>
  </si>
  <si>
    <t>NM_従事者_従事者26_週勤務時間_整数2</t>
  </si>
  <si>
    <t>NM_従事者_従事者26_週勤務時間_小数1</t>
  </si>
  <si>
    <t>NM_従事者_従事者26_登録年月日_元号</t>
  </si>
  <si>
    <t>NM_従事者_従事者26_登録年月日_年</t>
  </si>
  <si>
    <t>NM_従事者_従事者26_登録年月日_月</t>
  </si>
  <si>
    <t>NM_従事者_従事者26_登録年月日_日</t>
  </si>
  <si>
    <t>NM_従事者_従事者26_登録販売者登録都道府県</t>
  </si>
  <si>
    <t>NM_従事者_従事者26_従事者備考</t>
  </si>
  <si>
    <t>NM_従事者_従事者36_資格</t>
  </si>
  <si>
    <t>NM_従事者_従事者36_就任年月日_元号</t>
  </si>
  <si>
    <t>NM_従事者_従事者36_就任年月日_年</t>
  </si>
  <si>
    <t>NM_従事者_従事者36_就任年月日_月</t>
  </si>
  <si>
    <t>NM_従事者_従事者36_就任年月日_日</t>
  </si>
  <si>
    <t>NM_従事者_従事者36_退任年月日_元号</t>
  </si>
  <si>
    <t>NM_従事者_従事者36_退任年月日_年</t>
  </si>
  <si>
    <t>NM_従事者_従事者36_退任年月日_月</t>
  </si>
  <si>
    <t>NM_従事者_従事者36_退任年月日_日</t>
  </si>
  <si>
    <t>NM_従事者_従事者36_氏名</t>
  </si>
  <si>
    <t>NM_従事者_従事者36_当て字</t>
  </si>
  <si>
    <t>NM_従事者_従事者36_カナ</t>
  </si>
  <si>
    <t>NM_従事者_従事者36_生年月日_元号</t>
  </si>
  <si>
    <t>NM_従事者_従事者36_生年月日_年</t>
  </si>
  <si>
    <t>NM_従事者_従事者36_生年月日_月</t>
  </si>
  <si>
    <t>NM_従事者_従事者36_生年月日_日</t>
  </si>
  <si>
    <t>NM_従事者_従事者36_週勤務時間_整数1</t>
  </si>
  <si>
    <t>NM_従事者_従事者36_週勤務時間_整数2</t>
  </si>
  <si>
    <t>NM_従事者_従事者36_週勤務時間_小数1</t>
  </si>
  <si>
    <t>NM_従事者_従事者36_登録年月日_元号</t>
  </si>
  <si>
    <t>NM_従事者_従事者36_登録年月日_年</t>
  </si>
  <si>
    <t>NM_従事者_従事者36_登録年月日_月</t>
  </si>
  <si>
    <t>NM_従事者_従事者36_登録年月日_日</t>
  </si>
  <si>
    <t>NM_従事者_従事者36_登録販売者登録都道府県</t>
  </si>
  <si>
    <t>NM_従事者_従事者36_従事者備考</t>
  </si>
  <si>
    <t>NM_従事者_従事者46_資格</t>
  </si>
  <si>
    <t>NM_従事者_従事者46_就任年月日_元号</t>
  </si>
  <si>
    <t>NM_従事者_従事者46_就任年月日_年</t>
  </si>
  <si>
    <t>NM_従事者_従事者46_就任年月日_月</t>
  </si>
  <si>
    <t>NM_従事者_従事者46_就任年月日_日</t>
  </si>
  <si>
    <t>NM_従事者_従事者46_退任年月日_元号</t>
  </si>
  <si>
    <t>NM_従事者_従事者46_退任年月日_年</t>
  </si>
  <si>
    <t>NM_従事者_従事者46_退任年月日_月</t>
  </si>
  <si>
    <t>NM_従事者_従事者46_退任年月日_日</t>
  </si>
  <si>
    <t>NM_従事者_従事者46_氏名</t>
  </si>
  <si>
    <t>NM_従事者_従事者46_当て字</t>
  </si>
  <si>
    <t>NM_従事者_従事者46_カナ</t>
  </si>
  <si>
    <t>NM_従事者_従事者46_生年月日_元号</t>
  </si>
  <si>
    <t>NM_従事者_従事者46_生年月日_年</t>
  </si>
  <si>
    <t>NM_従事者_従事者46_生年月日_月</t>
  </si>
  <si>
    <t>NM_従事者_従事者46_生年月日_日</t>
  </si>
  <si>
    <t>NM_従事者_従事者46_週勤務時間_整数1</t>
  </si>
  <si>
    <t>NM_従事者_従事者46_週勤務時間_整数2</t>
  </si>
  <si>
    <t>NM_従事者_従事者46_週勤務時間_小数1</t>
  </si>
  <si>
    <t>NM_従事者_従事者46_登録年月日_元号</t>
  </si>
  <si>
    <t>NM_従事者_従事者46_登録年月日_年</t>
  </si>
  <si>
    <t>NM_従事者_従事者46_登録年月日_月</t>
  </si>
  <si>
    <t>NM_従事者_従事者46_登録年月日_日</t>
  </si>
  <si>
    <t>NM_従事者_従事者46_登録販売者登録都道府県</t>
  </si>
  <si>
    <t>NM_従事者_従事者46_従事者備考</t>
  </si>
  <si>
    <t>NM_従事者_従事者56_資格</t>
  </si>
  <si>
    <t>NM_従事者_従事者56_就任年月日_元号</t>
  </si>
  <si>
    <t>NM_従事者_従事者56_就任年月日_年</t>
  </si>
  <si>
    <t>NM_従事者_従事者56_就任年月日_月</t>
  </si>
  <si>
    <t>NM_従事者_従事者56_就任年月日_日</t>
  </si>
  <si>
    <t>NM_従事者_従事者56_退任年月日_元号</t>
  </si>
  <si>
    <t>NM_従事者_従事者56_退任年月日_年</t>
  </si>
  <si>
    <t>NM_従事者_従事者56_退任年月日_月</t>
  </si>
  <si>
    <t>NM_従事者_従事者56_退任年月日_日</t>
  </si>
  <si>
    <t>NM_従事者_従事者56_氏名</t>
  </si>
  <si>
    <t>NM_従事者_従事者56_当て字</t>
  </si>
  <si>
    <t>NM_従事者_従事者56_カナ</t>
  </si>
  <si>
    <t>NM_従事者_従事者56_生年月日_元号</t>
  </si>
  <si>
    <t>NM_従事者_従事者56_生年月日_年</t>
  </si>
  <si>
    <t>NM_従事者_従事者56_生年月日_月</t>
  </si>
  <si>
    <t>NM_従事者_従事者56_生年月日_日</t>
  </si>
  <si>
    <t>NM_従事者_従事者56_週勤務時間_整数1</t>
  </si>
  <si>
    <t>NM_従事者_従事者56_週勤務時間_整数2</t>
  </si>
  <si>
    <t>NM_従事者_従事者56_週勤務時間_小数1</t>
  </si>
  <si>
    <t>NM_従事者_従事者56_登録年月日_元号</t>
  </si>
  <si>
    <t>NM_従事者_従事者56_登録年月日_年</t>
  </si>
  <si>
    <t>NM_従事者_従事者56_登録年月日_月</t>
  </si>
  <si>
    <t>NM_従事者_従事者56_登録年月日_日</t>
  </si>
  <si>
    <t>NM_従事者_従事者56_登録販売者登録都道府県</t>
  </si>
  <si>
    <t>NM_従事者_従事者56_従事者備考</t>
  </si>
  <si>
    <t>NM_従事者_従事者66_資格</t>
  </si>
  <si>
    <t>NM_従事者_従事者66_就任年月日_元号</t>
  </si>
  <si>
    <t>NM_従事者_従事者66_就任年月日_年</t>
  </si>
  <si>
    <t>NM_従事者_従事者66_就任年月日_月</t>
  </si>
  <si>
    <t>NM_従事者_従事者66_就任年月日_日</t>
  </si>
  <si>
    <t>NM_従事者_従事者66_退任年月日_元号</t>
  </si>
  <si>
    <t>NM_従事者_従事者66_退任年月日_年</t>
  </si>
  <si>
    <t>NM_従事者_従事者66_退任年月日_月</t>
  </si>
  <si>
    <t>NM_従事者_従事者66_退任年月日_日</t>
  </si>
  <si>
    <t>NM_従事者_従事者66_氏名</t>
  </si>
  <si>
    <t>NM_従事者_従事者66_当て字</t>
  </si>
  <si>
    <t>NM_従事者_従事者66_カナ</t>
  </si>
  <si>
    <t>NM_従事者_従事者66_生年月日_元号</t>
  </si>
  <si>
    <t>NM_従事者_従事者66_生年月日_年</t>
  </si>
  <si>
    <t>NM_従事者_従事者66_生年月日_月</t>
  </si>
  <si>
    <t>NM_従事者_従事者66_生年月日_日</t>
  </si>
  <si>
    <t>NM_従事者_従事者66_週勤務時間_整数1</t>
  </si>
  <si>
    <t>NM_従事者_従事者66_週勤務時間_整数2</t>
  </si>
  <si>
    <t>NM_従事者_従事者66_週勤務時間_小数1</t>
  </si>
  <si>
    <t>NM_従事者_従事者66_登録年月日_元号</t>
  </si>
  <si>
    <t>NM_従事者_従事者66_登録年月日_年</t>
  </si>
  <si>
    <t>NM_従事者_従事者66_登録年月日_月</t>
  </si>
  <si>
    <t>NM_従事者_従事者66_登録年月日_日</t>
  </si>
  <si>
    <t>NM_従事者_従事者66_登録販売者登録都道府県</t>
  </si>
  <si>
    <t>NM_従事者_従事者66_従事者備考</t>
  </si>
  <si>
    <t>NM_従事者_従事者76_資格</t>
  </si>
  <si>
    <t>NM_従事者_従事者76_就任年月日_元号</t>
  </si>
  <si>
    <t>NM_従事者_従事者76_就任年月日_年</t>
  </si>
  <si>
    <t>NM_従事者_従事者76_就任年月日_月</t>
  </si>
  <si>
    <t>NM_従事者_従事者76_就任年月日_日</t>
  </si>
  <si>
    <t>NM_従事者_従事者76_退任年月日_元号</t>
  </si>
  <si>
    <t>NM_従事者_従事者76_退任年月日_年</t>
  </si>
  <si>
    <t>NM_従事者_従事者76_退任年月日_月</t>
  </si>
  <si>
    <t>NM_従事者_従事者76_退任年月日_日</t>
  </si>
  <si>
    <t>NM_従事者_従事者76_氏名</t>
  </si>
  <si>
    <t>NM_従事者_従事者76_当て字</t>
  </si>
  <si>
    <t>NM_従事者_従事者76_カナ</t>
  </si>
  <si>
    <t>NM_従事者_従事者76_生年月日_元号</t>
  </si>
  <si>
    <t>NM_従事者_従事者76_生年月日_年</t>
  </si>
  <si>
    <t>NM_従事者_従事者76_生年月日_月</t>
  </si>
  <si>
    <t>NM_従事者_従事者76_生年月日_日</t>
  </si>
  <si>
    <t>NM_従事者_従事者76_週勤務時間_整数1</t>
  </si>
  <si>
    <t>NM_従事者_従事者76_週勤務時間_整数2</t>
  </si>
  <si>
    <t>NM_従事者_従事者76_週勤務時間_小数1</t>
  </si>
  <si>
    <t>NM_従事者_従事者76_登録年月日_元号</t>
  </si>
  <si>
    <t>NM_従事者_従事者76_登録年月日_年</t>
  </si>
  <si>
    <t>NM_従事者_従事者76_登録年月日_月</t>
  </si>
  <si>
    <t>NM_従事者_従事者76_登録年月日_日</t>
  </si>
  <si>
    <t>NM_従事者_従事者76_登録販売者登録都道府県</t>
  </si>
  <si>
    <t>NM_従事者_従事者76_従事者備考</t>
  </si>
  <si>
    <t>NM_従事者_従事者86_資格</t>
  </si>
  <si>
    <t>NM_従事者_従事者86_就任年月日_元号</t>
  </si>
  <si>
    <t>NM_従事者_従事者86_就任年月日_年</t>
  </si>
  <si>
    <t>NM_従事者_従事者86_就任年月日_月</t>
  </si>
  <si>
    <t>NM_従事者_従事者86_就任年月日_日</t>
  </si>
  <si>
    <t>NM_従事者_従事者86_退任年月日_元号</t>
  </si>
  <si>
    <t>NM_従事者_従事者86_退任年月日_年</t>
  </si>
  <si>
    <t>NM_従事者_従事者86_退任年月日_月</t>
  </si>
  <si>
    <t>NM_従事者_従事者86_退任年月日_日</t>
  </si>
  <si>
    <t>NM_従事者_従事者86_氏名</t>
  </si>
  <si>
    <t>NM_従事者_従事者86_当て字</t>
  </si>
  <si>
    <t>NM_従事者_従事者86_カナ</t>
  </si>
  <si>
    <t>NM_従事者_従事者86_生年月日_元号</t>
  </si>
  <si>
    <t>NM_従事者_従事者86_生年月日_年</t>
  </si>
  <si>
    <t>NM_従事者_従事者86_生年月日_月</t>
  </si>
  <si>
    <t>NM_従事者_従事者86_生年月日_日</t>
  </si>
  <si>
    <t>NM_従事者_従事者86_週勤務時間_整数1</t>
  </si>
  <si>
    <t>NM_従事者_従事者86_週勤務時間_整数2</t>
  </si>
  <si>
    <t>NM_従事者_従事者86_週勤務時間_小数1</t>
  </si>
  <si>
    <t>NM_従事者_従事者86_登録年月日_元号</t>
  </si>
  <si>
    <t>NM_従事者_従事者86_登録年月日_年</t>
  </si>
  <si>
    <t>NM_従事者_従事者86_登録年月日_月</t>
  </si>
  <si>
    <t>NM_従事者_従事者86_登録年月日_日</t>
  </si>
  <si>
    <t>NM_従事者_従事者86_登録販売者登録都道府県</t>
  </si>
  <si>
    <t>NM_従事者_従事者86_従事者備考</t>
  </si>
  <si>
    <t>NM_従事者_従事者96_資格</t>
  </si>
  <si>
    <t>NM_従事者_従事者96_就任年月日_元号</t>
  </si>
  <si>
    <t>NM_従事者_従事者96_就任年月日_年</t>
  </si>
  <si>
    <t>NM_従事者_従事者96_就任年月日_月</t>
  </si>
  <si>
    <t>NM_従事者_従事者96_就任年月日_日</t>
  </si>
  <si>
    <t>NM_従事者_従事者96_退任年月日_元号</t>
  </si>
  <si>
    <t>NM_従事者_従事者96_退任年月日_年</t>
  </si>
  <si>
    <t>NM_従事者_従事者96_退任年月日_月</t>
  </si>
  <si>
    <t>NM_従事者_従事者96_退任年月日_日</t>
  </si>
  <si>
    <t>NM_従事者_従事者96_氏名</t>
  </si>
  <si>
    <t>NM_従事者_従事者96_当て字</t>
  </si>
  <si>
    <t>NM_従事者_従事者96_カナ</t>
  </si>
  <si>
    <t>NM_従事者_従事者96_生年月日_元号</t>
  </si>
  <si>
    <t>NM_従事者_従事者96_生年月日_年</t>
  </si>
  <si>
    <t>NM_従事者_従事者96_生年月日_月</t>
  </si>
  <si>
    <t>NM_従事者_従事者96_生年月日_日</t>
  </si>
  <si>
    <t>NM_従事者_従事者96_週勤務時間_整数1</t>
  </si>
  <si>
    <t>NM_従事者_従事者96_週勤務時間_整数2</t>
  </si>
  <si>
    <t>NM_従事者_従事者96_週勤務時間_小数1</t>
  </si>
  <si>
    <t>NM_従事者_従事者96_登録年月日_元号</t>
  </si>
  <si>
    <t>NM_従事者_従事者96_登録年月日_年</t>
  </si>
  <si>
    <t>NM_従事者_従事者96_登録年月日_月</t>
  </si>
  <si>
    <t>NM_従事者_従事者96_登録年月日_日</t>
  </si>
  <si>
    <t>NM_従事者_従事者96_登録販売者登録都道府県</t>
  </si>
  <si>
    <t>NM_従事者_従事者96_従事者備考</t>
  </si>
  <si>
    <t>NM_従事者_従事者17_資格</t>
  </si>
  <si>
    <t>NM_従事者_従事者17_就任年月日_元号</t>
  </si>
  <si>
    <t>NM_従事者_従事者17_就任年月日_年</t>
  </si>
  <si>
    <t>NM_従事者_従事者17_就任年月日_月</t>
  </si>
  <si>
    <t>NM_従事者_従事者17_就任年月日_日</t>
  </si>
  <si>
    <t>NM_従事者_従事者17_退任年月日_元号</t>
  </si>
  <si>
    <t>NM_従事者_従事者17_退任年月日_年</t>
  </si>
  <si>
    <t>NM_従事者_従事者17_退任年月日_月</t>
  </si>
  <si>
    <t>NM_従事者_従事者17_退任年月日_日</t>
  </si>
  <si>
    <t>NM_従事者_従事者17_氏名</t>
  </si>
  <si>
    <t>NM_従事者_従事者17_当て字</t>
  </si>
  <si>
    <t>NM_従事者_従事者17_カナ</t>
  </si>
  <si>
    <t>NM_従事者_従事者17_生年月日_元号</t>
  </si>
  <si>
    <t>NM_従事者_従事者17_生年月日_年</t>
  </si>
  <si>
    <t>NM_従事者_従事者17_生年月日_月</t>
  </si>
  <si>
    <t>NM_従事者_従事者17_生年月日_日</t>
  </si>
  <si>
    <t>NM_従事者_従事者17_週勤務時間_整数1</t>
  </si>
  <si>
    <t>NM_従事者_従事者17_週勤務時間_整数2</t>
  </si>
  <si>
    <t>NM_従事者_従事者17_週勤務時間_小数1</t>
  </si>
  <si>
    <t>NM_従事者_従事者17_登録年月日_元号</t>
  </si>
  <si>
    <t>NM_従事者_従事者17_登録年月日_年</t>
  </si>
  <si>
    <t>NM_従事者_従事者17_登録年月日_月</t>
  </si>
  <si>
    <t>NM_従事者_従事者17_登録年月日_日</t>
  </si>
  <si>
    <t>NM_従事者_従事者17_登録販売者登録都道府県</t>
  </si>
  <si>
    <t>NM_従事者_従事者17_従事者備考</t>
  </si>
  <si>
    <t>NM_従事者_従事者27_資格</t>
  </si>
  <si>
    <t>NM_従事者_従事者27_就任年月日_元号</t>
  </si>
  <si>
    <t>NM_従事者_従事者27_就任年月日_年</t>
  </si>
  <si>
    <t>NM_従事者_従事者27_就任年月日_月</t>
  </si>
  <si>
    <t>NM_従事者_従事者27_就任年月日_日</t>
  </si>
  <si>
    <t>NM_従事者_従事者27_退任年月日_元号</t>
  </si>
  <si>
    <t>NM_従事者_従事者27_退任年月日_年</t>
  </si>
  <si>
    <t>NM_従事者_従事者27_退任年月日_月</t>
  </si>
  <si>
    <t>NM_従事者_従事者27_退任年月日_日</t>
  </si>
  <si>
    <t>NM_従事者_従事者27_氏名</t>
  </si>
  <si>
    <t>NM_従事者_従事者27_当て字</t>
  </si>
  <si>
    <t>NM_従事者_従事者27_カナ</t>
  </si>
  <si>
    <t>NM_従事者_従事者27_生年月日_元号</t>
  </si>
  <si>
    <t>NM_従事者_従事者27_生年月日_年</t>
  </si>
  <si>
    <t>NM_従事者_従事者27_生年月日_月</t>
  </si>
  <si>
    <t>NM_従事者_従事者27_生年月日_日</t>
  </si>
  <si>
    <t>NM_従事者_従事者27_週勤務時間_整数1</t>
  </si>
  <si>
    <t>NM_従事者_従事者27_週勤務時間_整数2</t>
  </si>
  <si>
    <t>NM_従事者_従事者27_週勤務時間_小数1</t>
  </si>
  <si>
    <t>NM_従事者_従事者27_登録年月日_元号</t>
  </si>
  <si>
    <t>NM_従事者_従事者27_登録年月日_年</t>
  </si>
  <si>
    <t>NM_従事者_従事者27_登録年月日_月</t>
  </si>
  <si>
    <t>NM_従事者_従事者27_登録年月日_日</t>
  </si>
  <si>
    <t>NM_従事者_従事者27_登録販売者登録都道府県</t>
  </si>
  <si>
    <t>NM_従事者_従事者27_従事者備考</t>
  </si>
  <si>
    <t>NM_従事者_従事者37_資格</t>
  </si>
  <si>
    <t>NM_従事者_従事者37_就任年月日_元号</t>
  </si>
  <si>
    <t>NM_従事者_従事者37_就任年月日_年</t>
  </si>
  <si>
    <t>NM_従事者_従事者37_就任年月日_月</t>
  </si>
  <si>
    <t>NM_従事者_従事者37_就任年月日_日</t>
  </si>
  <si>
    <t>NM_従事者_従事者37_退任年月日_元号</t>
  </si>
  <si>
    <t>NM_従事者_従事者37_退任年月日_年</t>
  </si>
  <si>
    <t>NM_従事者_従事者37_退任年月日_月</t>
  </si>
  <si>
    <t>NM_従事者_従事者37_退任年月日_日</t>
  </si>
  <si>
    <t>NM_従事者_従事者37_氏名</t>
  </si>
  <si>
    <t>NM_従事者_従事者37_当て字</t>
  </si>
  <si>
    <t>NM_従事者_従事者37_カナ</t>
  </si>
  <si>
    <t>NM_従事者_従事者37_生年月日_元号</t>
  </si>
  <si>
    <t>NM_従事者_従事者37_生年月日_年</t>
  </si>
  <si>
    <t>NM_従事者_従事者37_生年月日_月</t>
  </si>
  <si>
    <t>NM_従事者_従事者37_生年月日_日</t>
  </si>
  <si>
    <t>NM_従事者_従事者37_週勤務時間_整数1</t>
  </si>
  <si>
    <t>NM_従事者_従事者37_週勤務時間_整数2</t>
  </si>
  <si>
    <t>NM_従事者_従事者37_週勤務時間_小数1</t>
  </si>
  <si>
    <t>NM_従事者_従事者37_登録年月日_元号</t>
  </si>
  <si>
    <t>NM_従事者_従事者37_登録年月日_年</t>
  </si>
  <si>
    <t>NM_従事者_従事者37_登録年月日_月</t>
  </si>
  <si>
    <t>NM_従事者_従事者37_登録年月日_日</t>
  </si>
  <si>
    <t>NM_従事者_従事者37_登録販売者登録都道府県</t>
  </si>
  <si>
    <t>NM_従事者_従事者37_従事者備考</t>
  </si>
  <si>
    <t>NM_従事者_従事者47_資格</t>
  </si>
  <si>
    <t>NM_従事者_従事者47_就任年月日_元号</t>
  </si>
  <si>
    <t>NM_従事者_従事者47_就任年月日_年</t>
  </si>
  <si>
    <t>NM_従事者_従事者47_就任年月日_月</t>
  </si>
  <si>
    <t>NM_従事者_従事者47_就任年月日_日</t>
  </si>
  <si>
    <t>NM_従事者_従事者47_退任年月日_元号</t>
  </si>
  <si>
    <t>NM_従事者_従事者47_退任年月日_年</t>
  </si>
  <si>
    <t>NM_従事者_従事者47_退任年月日_月</t>
  </si>
  <si>
    <t>NM_従事者_従事者47_退任年月日_日</t>
  </si>
  <si>
    <t>NM_従事者_従事者47_氏名</t>
  </si>
  <si>
    <t>NM_従事者_従事者47_当て字</t>
  </si>
  <si>
    <t>NM_従事者_従事者47_カナ</t>
  </si>
  <si>
    <t>NM_従事者_従事者47_生年月日_元号</t>
  </si>
  <si>
    <t>NM_従事者_従事者47_生年月日_年</t>
  </si>
  <si>
    <t>NM_従事者_従事者47_生年月日_月</t>
  </si>
  <si>
    <t>NM_従事者_従事者47_生年月日_日</t>
  </si>
  <si>
    <t>NM_従事者_従事者47_週勤務時間_整数1</t>
  </si>
  <si>
    <t>NM_従事者_従事者47_週勤務時間_整数2</t>
  </si>
  <si>
    <t>NM_従事者_従事者47_週勤務時間_小数1</t>
  </si>
  <si>
    <t>NM_従事者_従事者47_登録年月日_元号</t>
  </si>
  <si>
    <t>NM_従事者_従事者47_登録年月日_年</t>
  </si>
  <si>
    <t>NM_従事者_従事者47_登録年月日_月</t>
  </si>
  <si>
    <t>NM_従事者_従事者47_登録年月日_日</t>
  </si>
  <si>
    <t>NM_従事者_従事者47_登録販売者登録都道府県</t>
  </si>
  <si>
    <t>NM_従事者_従事者47_従事者備考</t>
  </si>
  <si>
    <t>NM_従事者_従事者57_資格</t>
  </si>
  <si>
    <t>NM_従事者_従事者57_就任年月日_元号</t>
  </si>
  <si>
    <t>NM_従事者_従事者57_就任年月日_年</t>
  </si>
  <si>
    <t>NM_従事者_従事者57_就任年月日_月</t>
  </si>
  <si>
    <t>NM_従事者_従事者57_就任年月日_日</t>
  </si>
  <si>
    <t>NM_従事者_従事者57_退任年月日_元号</t>
  </si>
  <si>
    <t>NM_従事者_従事者57_退任年月日_年</t>
  </si>
  <si>
    <t>NM_従事者_従事者57_退任年月日_月</t>
  </si>
  <si>
    <t>NM_従事者_従事者57_退任年月日_日</t>
  </si>
  <si>
    <t>NM_従事者_従事者57_氏名</t>
  </si>
  <si>
    <t>NM_従事者_従事者57_当て字</t>
  </si>
  <si>
    <t>NM_従事者_従事者57_カナ</t>
  </si>
  <si>
    <t>NM_従事者_従事者57_生年月日_元号</t>
  </si>
  <si>
    <t>NM_従事者_従事者57_生年月日_年</t>
  </si>
  <si>
    <t>NM_従事者_従事者57_生年月日_月</t>
  </si>
  <si>
    <t>NM_従事者_従事者57_生年月日_日</t>
  </si>
  <si>
    <t>NM_従事者_従事者57_週勤務時間_整数1</t>
  </si>
  <si>
    <t>NM_従事者_従事者57_週勤務時間_整数2</t>
  </si>
  <si>
    <t>NM_従事者_従事者57_週勤務時間_小数1</t>
  </si>
  <si>
    <t>NM_従事者_従事者57_登録年月日_元号</t>
  </si>
  <si>
    <t>NM_従事者_従事者57_登録年月日_年</t>
  </si>
  <si>
    <t>NM_従事者_従事者57_登録年月日_月</t>
  </si>
  <si>
    <t>NM_従事者_従事者57_登録年月日_日</t>
  </si>
  <si>
    <t>NM_従事者_従事者57_登録販売者登録都道府県</t>
  </si>
  <si>
    <t>NM_従事者_従事者57_従事者備考</t>
  </si>
  <si>
    <t>NM_従事者_従事者67_資格</t>
  </si>
  <si>
    <t>NM_従事者_従事者67_就任年月日_元号</t>
  </si>
  <si>
    <t>NM_従事者_従事者67_就任年月日_年</t>
  </si>
  <si>
    <t>NM_従事者_従事者67_就任年月日_月</t>
  </si>
  <si>
    <t>NM_従事者_従事者67_就任年月日_日</t>
  </si>
  <si>
    <t>NM_従事者_従事者67_退任年月日_元号</t>
  </si>
  <si>
    <t>NM_従事者_従事者67_退任年月日_年</t>
  </si>
  <si>
    <t>NM_従事者_従事者67_退任年月日_月</t>
  </si>
  <si>
    <t>NM_従事者_従事者67_退任年月日_日</t>
  </si>
  <si>
    <t>NM_従事者_従事者67_氏名</t>
  </si>
  <si>
    <t>NM_従事者_従事者67_当て字</t>
  </si>
  <si>
    <t>NM_従事者_従事者67_カナ</t>
  </si>
  <si>
    <t>NM_従事者_従事者67_生年月日_元号</t>
  </si>
  <si>
    <t>NM_従事者_従事者67_生年月日_年</t>
  </si>
  <si>
    <t>NM_従事者_従事者67_生年月日_月</t>
  </si>
  <si>
    <t>NM_従事者_従事者67_生年月日_日</t>
  </si>
  <si>
    <t>NM_従事者_従事者67_週勤務時間_整数1</t>
  </si>
  <si>
    <t>NM_従事者_従事者67_週勤務時間_整数2</t>
  </si>
  <si>
    <t>NM_従事者_従事者67_週勤務時間_小数1</t>
  </si>
  <si>
    <t>NM_従事者_従事者67_登録年月日_元号</t>
  </si>
  <si>
    <t>NM_従事者_従事者67_登録年月日_年</t>
  </si>
  <si>
    <t>NM_従事者_従事者67_登録年月日_月</t>
  </si>
  <si>
    <t>NM_従事者_従事者67_登録年月日_日</t>
  </si>
  <si>
    <t>NM_従事者_従事者67_登録販売者登録都道府県</t>
  </si>
  <si>
    <t>NM_従事者_従事者67_従事者備考</t>
  </si>
  <si>
    <t>NM_従事者_従事者77_資格</t>
  </si>
  <si>
    <t>NM_従事者_従事者77_就任年月日_元号</t>
  </si>
  <si>
    <t>NM_従事者_従事者77_就任年月日_年</t>
  </si>
  <si>
    <t>NM_従事者_従事者77_就任年月日_月</t>
  </si>
  <si>
    <t>NM_従事者_従事者77_就任年月日_日</t>
  </si>
  <si>
    <t>NM_従事者_従事者77_退任年月日_元号</t>
  </si>
  <si>
    <t>NM_従事者_従事者77_退任年月日_年</t>
  </si>
  <si>
    <t>NM_従事者_従事者77_退任年月日_月</t>
  </si>
  <si>
    <t>NM_従事者_従事者77_退任年月日_日</t>
  </si>
  <si>
    <t>NM_従事者_従事者77_氏名</t>
  </si>
  <si>
    <t>NM_従事者_従事者77_当て字</t>
  </si>
  <si>
    <t>NM_従事者_従事者77_カナ</t>
  </si>
  <si>
    <t>NM_従事者_従事者77_生年月日_元号</t>
  </si>
  <si>
    <t>NM_従事者_従事者77_生年月日_年</t>
  </si>
  <si>
    <t>NM_従事者_従事者77_生年月日_月</t>
  </si>
  <si>
    <t>NM_従事者_従事者77_生年月日_日</t>
  </si>
  <si>
    <t>NM_従事者_従事者77_週勤務時間_整数1</t>
  </si>
  <si>
    <t>NM_従事者_従事者77_週勤務時間_整数2</t>
  </si>
  <si>
    <t>NM_従事者_従事者77_週勤務時間_小数1</t>
  </si>
  <si>
    <t>NM_従事者_従事者77_登録年月日_元号</t>
  </si>
  <si>
    <t>NM_従事者_従事者77_登録年月日_年</t>
  </si>
  <si>
    <t>NM_従事者_従事者77_登録年月日_月</t>
  </si>
  <si>
    <t>NM_従事者_従事者77_登録年月日_日</t>
  </si>
  <si>
    <t>NM_従事者_従事者77_登録販売者登録都道府県</t>
  </si>
  <si>
    <t>NM_従事者_従事者77_従事者備考</t>
  </si>
  <si>
    <t>NM_従事者_従事者87_資格</t>
  </si>
  <si>
    <t>NM_従事者_従事者87_就任年月日_元号</t>
  </si>
  <si>
    <t>NM_従事者_従事者87_就任年月日_年</t>
  </si>
  <si>
    <t>NM_従事者_従事者87_就任年月日_月</t>
  </si>
  <si>
    <t>NM_従事者_従事者87_就任年月日_日</t>
  </si>
  <si>
    <t>NM_従事者_従事者87_退任年月日_元号</t>
  </si>
  <si>
    <t>NM_従事者_従事者87_退任年月日_年</t>
  </si>
  <si>
    <t>NM_従事者_従事者87_退任年月日_月</t>
  </si>
  <si>
    <t>NM_従事者_従事者87_退任年月日_日</t>
  </si>
  <si>
    <t>NM_従事者_従事者87_氏名</t>
  </si>
  <si>
    <t>NM_従事者_従事者87_当て字</t>
  </si>
  <si>
    <t>NM_従事者_従事者87_カナ</t>
  </si>
  <si>
    <t>NM_従事者_従事者87_生年月日_元号</t>
  </si>
  <si>
    <t>NM_従事者_従事者87_生年月日_年</t>
  </si>
  <si>
    <t>NM_従事者_従事者87_生年月日_月</t>
  </si>
  <si>
    <t>NM_従事者_従事者87_生年月日_日</t>
  </si>
  <si>
    <t>NM_従事者_従事者87_週勤務時間_整数1</t>
  </si>
  <si>
    <t>NM_従事者_従事者87_週勤務時間_整数2</t>
  </si>
  <si>
    <t>NM_従事者_従事者87_週勤務時間_小数1</t>
  </si>
  <si>
    <t>NM_従事者_従事者87_登録年月日_元号</t>
  </si>
  <si>
    <t>NM_従事者_従事者87_登録年月日_年</t>
  </si>
  <si>
    <t>NM_従事者_従事者87_登録年月日_月</t>
  </si>
  <si>
    <t>NM_従事者_従事者87_登録年月日_日</t>
  </si>
  <si>
    <t>NM_従事者_従事者87_登録販売者登録都道府県</t>
  </si>
  <si>
    <t>NM_従事者_従事者87_従事者備考</t>
  </si>
  <si>
    <t>NM_従事者_従事者97_資格</t>
  </si>
  <si>
    <t>NM_従事者_従事者97_就任年月日_元号</t>
  </si>
  <si>
    <t>NM_従事者_従事者97_就任年月日_年</t>
  </si>
  <si>
    <t>NM_従事者_従事者97_就任年月日_月</t>
  </si>
  <si>
    <t>NM_従事者_従事者97_就任年月日_日</t>
  </si>
  <si>
    <t>NM_従事者_従事者97_退任年月日_元号</t>
  </si>
  <si>
    <t>NM_従事者_従事者97_退任年月日_年</t>
  </si>
  <si>
    <t>NM_従事者_従事者97_退任年月日_月</t>
  </si>
  <si>
    <t>NM_従事者_従事者97_退任年月日_日</t>
  </si>
  <si>
    <t>NM_従事者_従事者97_氏名</t>
  </si>
  <si>
    <t>NM_従事者_従事者97_当て字</t>
  </si>
  <si>
    <t>NM_従事者_従事者97_カナ</t>
  </si>
  <si>
    <t>NM_従事者_従事者97_生年月日_元号</t>
  </si>
  <si>
    <t>NM_従事者_従事者97_生年月日_年</t>
  </si>
  <si>
    <t>NM_従事者_従事者97_生年月日_月</t>
  </si>
  <si>
    <t>NM_従事者_従事者97_生年月日_日</t>
  </si>
  <si>
    <t>NM_従事者_従事者97_週勤務時間_整数1</t>
  </si>
  <si>
    <t>NM_従事者_従事者97_週勤務時間_整数2</t>
  </si>
  <si>
    <t>NM_従事者_従事者97_週勤務時間_小数1</t>
  </si>
  <si>
    <t>NM_従事者_従事者97_登録年月日_元号</t>
  </si>
  <si>
    <t>NM_従事者_従事者97_登録年月日_年</t>
  </si>
  <si>
    <t>NM_従事者_従事者97_登録年月日_月</t>
  </si>
  <si>
    <t>NM_従事者_従事者97_登録年月日_日</t>
  </si>
  <si>
    <t>NM_従事者_従事者97_登録販売者登録都道府県</t>
  </si>
  <si>
    <t>NM_従事者_従事者97_従事者備考</t>
  </si>
  <si>
    <t>NM_従事者_従事者18_資格</t>
  </si>
  <si>
    <t>NM_従事者_従事者18_就任年月日_元号</t>
  </si>
  <si>
    <t>NM_従事者_従事者18_就任年月日_年</t>
  </si>
  <si>
    <t>NM_従事者_従事者18_就任年月日_月</t>
  </si>
  <si>
    <t>NM_従事者_従事者18_就任年月日_日</t>
  </si>
  <si>
    <t>NM_従事者_従事者18_退任年月日_元号</t>
  </si>
  <si>
    <t>NM_従事者_従事者18_退任年月日_年</t>
  </si>
  <si>
    <t>NM_従事者_従事者18_退任年月日_月</t>
  </si>
  <si>
    <t>NM_従事者_従事者18_退任年月日_日</t>
  </si>
  <si>
    <t>NM_従事者_従事者18_氏名</t>
  </si>
  <si>
    <t>NM_従事者_従事者18_当て字</t>
  </si>
  <si>
    <t>NM_従事者_従事者18_カナ</t>
  </si>
  <si>
    <t>NM_従事者_従事者18_生年月日_元号</t>
  </si>
  <si>
    <t>NM_従事者_従事者18_生年月日_年</t>
  </si>
  <si>
    <t>NM_従事者_従事者18_生年月日_月</t>
  </si>
  <si>
    <t>NM_従事者_従事者18_生年月日_日</t>
  </si>
  <si>
    <t>NM_従事者_従事者18_週勤務時間_整数1</t>
  </si>
  <si>
    <t>NM_従事者_従事者18_週勤務時間_整数2</t>
  </si>
  <si>
    <t>NM_従事者_従事者18_週勤務時間_小数1</t>
  </si>
  <si>
    <t>NM_従事者_従事者18_登録年月日_元号</t>
  </si>
  <si>
    <t>NM_従事者_従事者18_登録年月日_年</t>
  </si>
  <si>
    <t>NM_従事者_従事者18_登録年月日_月</t>
  </si>
  <si>
    <t>NM_従事者_従事者18_登録年月日_日</t>
  </si>
  <si>
    <t>NM_従事者_従事者18_登録販売者登録都道府県</t>
  </si>
  <si>
    <t>NM_従事者_従事者18_従事者備考</t>
  </si>
  <si>
    <t>NM_従事者_従事者28_資格</t>
  </si>
  <si>
    <t>NM_従事者_従事者28_就任年月日_元号</t>
  </si>
  <si>
    <t>NM_従事者_従事者28_就任年月日_年</t>
  </si>
  <si>
    <t>NM_従事者_従事者28_就任年月日_月</t>
  </si>
  <si>
    <t>NM_従事者_従事者28_就任年月日_日</t>
  </si>
  <si>
    <t>NM_従事者_従事者28_退任年月日_元号</t>
  </si>
  <si>
    <t>NM_従事者_従事者28_退任年月日_年</t>
  </si>
  <si>
    <t>NM_従事者_従事者28_退任年月日_月</t>
  </si>
  <si>
    <t>NM_従事者_従事者28_退任年月日_日</t>
  </si>
  <si>
    <t>NM_従事者_従事者28_氏名</t>
  </si>
  <si>
    <t>NM_従事者_従事者28_当て字</t>
  </si>
  <si>
    <t>NM_従事者_従事者28_カナ</t>
  </si>
  <si>
    <t>NM_従事者_従事者28_生年月日_元号</t>
  </si>
  <si>
    <t>NM_従事者_従事者28_生年月日_年</t>
  </si>
  <si>
    <t>NM_従事者_従事者28_生年月日_月</t>
  </si>
  <si>
    <t>NM_従事者_従事者28_生年月日_日</t>
  </si>
  <si>
    <t>NM_従事者_従事者28_週勤務時間_整数1</t>
  </si>
  <si>
    <t>NM_従事者_従事者28_週勤務時間_整数2</t>
  </si>
  <si>
    <t>NM_従事者_従事者28_週勤務時間_小数1</t>
  </si>
  <si>
    <t>NM_従事者_従事者28_登録年月日_元号</t>
  </si>
  <si>
    <t>NM_従事者_従事者28_登録年月日_年</t>
  </si>
  <si>
    <t>NM_従事者_従事者28_登録年月日_月</t>
  </si>
  <si>
    <t>NM_従事者_従事者28_登録年月日_日</t>
  </si>
  <si>
    <t>NM_従事者_従事者28_登録販売者登録都道府県</t>
  </si>
  <si>
    <t>NM_従事者_従事者28_従事者備考</t>
  </si>
  <si>
    <t>NM_従事者_従事者38_資格</t>
  </si>
  <si>
    <t>NM_従事者_従事者38_就任年月日_元号</t>
  </si>
  <si>
    <t>NM_従事者_従事者38_就任年月日_年</t>
  </si>
  <si>
    <t>NM_従事者_従事者38_就任年月日_月</t>
  </si>
  <si>
    <t>NM_従事者_従事者38_就任年月日_日</t>
  </si>
  <si>
    <t>NM_従事者_従事者38_退任年月日_元号</t>
  </si>
  <si>
    <t>NM_従事者_従事者38_退任年月日_年</t>
  </si>
  <si>
    <t>NM_従事者_従事者38_退任年月日_月</t>
  </si>
  <si>
    <t>NM_従事者_従事者38_退任年月日_日</t>
  </si>
  <si>
    <t>NM_従事者_従事者38_氏名</t>
  </si>
  <si>
    <t>NM_従事者_従事者38_当て字</t>
  </si>
  <si>
    <t>NM_従事者_従事者38_カナ</t>
  </si>
  <si>
    <t>NM_従事者_従事者38_生年月日_元号</t>
  </si>
  <si>
    <t>NM_従事者_従事者38_生年月日_年</t>
  </si>
  <si>
    <t>NM_従事者_従事者38_生年月日_月</t>
  </si>
  <si>
    <t>NM_従事者_従事者38_生年月日_日</t>
  </si>
  <si>
    <t>NM_従事者_従事者38_週勤務時間_整数1</t>
  </si>
  <si>
    <t>NM_従事者_従事者38_週勤務時間_整数2</t>
  </si>
  <si>
    <t>NM_従事者_従事者38_週勤務時間_小数1</t>
  </si>
  <si>
    <t>NM_従事者_従事者38_登録年月日_元号</t>
  </si>
  <si>
    <t>NM_従事者_従事者38_登録年月日_年</t>
  </si>
  <si>
    <t>NM_従事者_従事者38_登録年月日_月</t>
  </si>
  <si>
    <t>NM_従事者_従事者38_登録年月日_日</t>
  </si>
  <si>
    <t>NM_従事者_従事者38_登録販売者登録都道府県</t>
  </si>
  <si>
    <t>NM_従事者_従事者38_従事者備考</t>
  </si>
  <si>
    <t>NM_従事者_従事者48_資格</t>
  </si>
  <si>
    <t>NM_従事者_従事者48_就任年月日_元号</t>
  </si>
  <si>
    <t>NM_従事者_従事者48_就任年月日_年</t>
  </si>
  <si>
    <t>NM_従事者_従事者48_就任年月日_月</t>
  </si>
  <si>
    <t>NM_従事者_従事者48_就任年月日_日</t>
  </si>
  <si>
    <t>NM_従事者_従事者48_退任年月日_元号</t>
  </si>
  <si>
    <t>NM_従事者_従事者48_退任年月日_年</t>
  </si>
  <si>
    <t>NM_従事者_従事者48_退任年月日_月</t>
  </si>
  <si>
    <t>NM_従事者_従事者48_退任年月日_日</t>
  </si>
  <si>
    <t>NM_従事者_従事者48_氏名</t>
  </si>
  <si>
    <t>NM_従事者_従事者48_当て字</t>
  </si>
  <si>
    <t>NM_従事者_従事者48_カナ</t>
  </si>
  <si>
    <t>NM_従事者_従事者48_生年月日_元号</t>
  </si>
  <si>
    <t>NM_従事者_従事者48_生年月日_年</t>
  </si>
  <si>
    <t>NM_従事者_従事者48_生年月日_月</t>
  </si>
  <si>
    <t>NM_従事者_従事者48_生年月日_日</t>
  </si>
  <si>
    <t>NM_従事者_従事者48_週勤務時間_整数1</t>
  </si>
  <si>
    <t>NM_従事者_従事者48_週勤務時間_整数2</t>
  </si>
  <si>
    <t>NM_従事者_従事者48_週勤務時間_小数1</t>
  </si>
  <si>
    <t>NM_従事者_従事者48_登録年月日_元号</t>
  </si>
  <si>
    <t>NM_従事者_従事者48_登録年月日_年</t>
  </si>
  <si>
    <t>NM_従事者_従事者48_登録年月日_月</t>
  </si>
  <si>
    <t>NM_従事者_従事者48_登録年月日_日</t>
  </si>
  <si>
    <t>NM_従事者_従事者48_登録販売者登録都道府県</t>
  </si>
  <si>
    <t>NM_従事者_従事者48_従事者備考</t>
  </si>
  <si>
    <t>NM_従事者_従事者58_資格</t>
  </si>
  <si>
    <t>NM_従事者_従事者58_就任年月日_元号</t>
  </si>
  <si>
    <t>NM_従事者_従事者58_就任年月日_年</t>
  </si>
  <si>
    <t>NM_従事者_従事者58_就任年月日_月</t>
  </si>
  <si>
    <t>NM_従事者_従事者58_就任年月日_日</t>
  </si>
  <si>
    <t>NM_従事者_従事者58_退任年月日_元号</t>
  </si>
  <si>
    <t>NM_従事者_従事者58_退任年月日_年</t>
  </si>
  <si>
    <t>NM_従事者_従事者58_退任年月日_月</t>
  </si>
  <si>
    <t>NM_従事者_従事者58_退任年月日_日</t>
  </si>
  <si>
    <t>NM_従事者_従事者58_氏名</t>
  </si>
  <si>
    <t>NM_従事者_従事者58_当て字</t>
  </si>
  <si>
    <t>NM_従事者_従事者58_カナ</t>
  </si>
  <si>
    <t>NM_従事者_従事者58_生年月日_元号</t>
  </si>
  <si>
    <t>NM_従事者_従事者58_生年月日_年</t>
  </si>
  <si>
    <t>NM_従事者_従事者58_生年月日_月</t>
  </si>
  <si>
    <t>NM_従事者_従事者58_生年月日_日</t>
  </si>
  <si>
    <t>NM_従事者_従事者58_週勤務時間_整数1</t>
  </si>
  <si>
    <t>NM_従事者_従事者58_週勤務時間_整数2</t>
  </si>
  <si>
    <t>NM_従事者_従事者58_週勤務時間_小数1</t>
  </si>
  <si>
    <t>NM_従事者_従事者58_登録年月日_元号</t>
  </si>
  <si>
    <t>NM_従事者_従事者58_登録年月日_年</t>
  </si>
  <si>
    <t>NM_従事者_従事者58_登録年月日_月</t>
  </si>
  <si>
    <t>NM_従事者_従事者58_登録年月日_日</t>
  </si>
  <si>
    <t>NM_従事者_従事者58_登録販売者登録都道府県</t>
  </si>
  <si>
    <t>NM_従事者_従事者58_従事者備考</t>
  </si>
  <si>
    <t>NM_従事者_従事者68_資格</t>
  </si>
  <si>
    <t>NM_従事者_従事者68_就任年月日_元号</t>
  </si>
  <si>
    <t>NM_従事者_従事者68_就任年月日_年</t>
  </si>
  <si>
    <t>NM_従事者_従事者68_就任年月日_月</t>
  </si>
  <si>
    <t>NM_従事者_従事者68_就任年月日_日</t>
  </si>
  <si>
    <t>NM_従事者_従事者68_退任年月日_元号</t>
  </si>
  <si>
    <t>NM_従事者_従事者68_退任年月日_年</t>
  </si>
  <si>
    <t>NM_従事者_従事者68_退任年月日_月</t>
  </si>
  <si>
    <t>NM_従事者_従事者68_退任年月日_日</t>
  </si>
  <si>
    <t>NM_従事者_従事者68_氏名</t>
  </si>
  <si>
    <t>NM_従事者_従事者68_当て字</t>
  </si>
  <si>
    <t>NM_従事者_従事者68_カナ</t>
  </si>
  <si>
    <t>NM_従事者_従事者68_生年月日_元号</t>
  </si>
  <si>
    <t>NM_従事者_従事者68_生年月日_年</t>
  </si>
  <si>
    <t>NM_従事者_従事者68_生年月日_月</t>
  </si>
  <si>
    <t>NM_従事者_従事者68_生年月日_日</t>
  </si>
  <si>
    <t>NM_従事者_従事者68_週勤務時間_整数1</t>
  </si>
  <si>
    <t>NM_従事者_従事者68_週勤務時間_整数2</t>
  </si>
  <si>
    <t>NM_従事者_従事者68_週勤務時間_小数1</t>
  </si>
  <si>
    <t>NM_従事者_従事者68_登録年月日_元号</t>
  </si>
  <si>
    <t>NM_従事者_従事者68_登録年月日_年</t>
  </si>
  <si>
    <t>NM_従事者_従事者68_登録年月日_月</t>
  </si>
  <si>
    <t>NM_従事者_従事者68_登録年月日_日</t>
  </si>
  <si>
    <t>NM_従事者_従事者68_登録販売者登録都道府県</t>
  </si>
  <si>
    <t>NM_従事者_従事者68_従事者備考</t>
  </si>
  <si>
    <t>NM_従事者_従事者78_資格</t>
  </si>
  <si>
    <t>NM_従事者_従事者78_就任年月日_元号</t>
  </si>
  <si>
    <t>NM_従事者_従事者78_就任年月日_年</t>
  </si>
  <si>
    <t>NM_従事者_従事者78_就任年月日_月</t>
  </si>
  <si>
    <t>NM_従事者_従事者78_就任年月日_日</t>
  </si>
  <si>
    <t>NM_従事者_従事者78_退任年月日_元号</t>
  </si>
  <si>
    <t>NM_従事者_従事者78_退任年月日_年</t>
  </si>
  <si>
    <t>NM_従事者_従事者78_退任年月日_月</t>
  </si>
  <si>
    <t>NM_従事者_従事者78_退任年月日_日</t>
  </si>
  <si>
    <t>NM_従事者_従事者78_氏名</t>
  </si>
  <si>
    <t>NM_従事者_従事者78_当て字</t>
  </si>
  <si>
    <t>NM_従事者_従事者78_カナ</t>
  </si>
  <si>
    <t>NM_従事者_従事者78_生年月日_元号</t>
  </si>
  <si>
    <t>NM_従事者_従事者78_生年月日_年</t>
  </si>
  <si>
    <t>NM_従事者_従事者78_生年月日_月</t>
  </si>
  <si>
    <t>NM_従事者_従事者78_生年月日_日</t>
  </si>
  <si>
    <t>NM_従事者_従事者78_週勤務時間_整数1</t>
  </si>
  <si>
    <t>NM_従事者_従事者78_週勤務時間_整数2</t>
  </si>
  <si>
    <t>NM_従事者_従事者78_週勤務時間_小数1</t>
  </si>
  <si>
    <t>NM_従事者_従事者78_登録年月日_元号</t>
  </si>
  <si>
    <t>NM_従事者_従事者78_登録年月日_年</t>
  </si>
  <si>
    <t>NM_従事者_従事者78_登録年月日_月</t>
  </si>
  <si>
    <t>NM_従事者_従事者78_登録年月日_日</t>
  </si>
  <si>
    <t>NM_従事者_従事者78_登録販売者登録都道府県</t>
  </si>
  <si>
    <t>NM_従事者_従事者78_従事者備考</t>
  </si>
  <si>
    <t>NM_従事者_従事者88_資格</t>
  </si>
  <si>
    <t>NM_従事者_従事者88_就任年月日_元号</t>
  </si>
  <si>
    <t>NM_従事者_従事者88_就任年月日_年</t>
  </si>
  <si>
    <t>NM_従事者_従事者88_就任年月日_月</t>
  </si>
  <si>
    <t>NM_従事者_従事者88_就任年月日_日</t>
  </si>
  <si>
    <t>NM_従事者_従事者88_退任年月日_元号</t>
  </si>
  <si>
    <t>NM_従事者_従事者88_退任年月日_年</t>
  </si>
  <si>
    <t>NM_従事者_従事者88_退任年月日_月</t>
  </si>
  <si>
    <t>NM_従事者_従事者88_退任年月日_日</t>
  </si>
  <si>
    <t>NM_従事者_従事者88_氏名</t>
  </si>
  <si>
    <t>NM_従事者_従事者88_当て字</t>
  </si>
  <si>
    <t>NM_従事者_従事者88_カナ</t>
  </si>
  <si>
    <t>NM_従事者_従事者88_生年月日_元号</t>
  </si>
  <si>
    <t>NM_従事者_従事者88_生年月日_年</t>
  </si>
  <si>
    <t>NM_従事者_従事者88_生年月日_月</t>
  </si>
  <si>
    <t>NM_従事者_従事者88_生年月日_日</t>
  </si>
  <si>
    <t>NM_従事者_従事者88_週勤務時間_整数1</t>
  </si>
  <si>
    <t>NM_従事者_従事者88_週勤務時間_整数2</t>
  </si>
  <si>
    <t>NM_従事者_従事者88_週勤務時間_小数1</t>
  </si>
  <si>
    <t>NM_従事者_従事者88_登録年月日_元号</t>
  </si>
  <si>
    <t>NM_従事者_従事者88_登録年月日_年</t>
  </si>
  <si>
    <t>NM_従事者_従事者88_登録年月日_月</t>
  </si>
  <si>
    <t>NM_従事者_従事者88_登録年月日_日</t>
  </si>
  <si>
    <t>NM_従事者_従事者88_登録販売者登録都道府県</t>
  </si>
  <si>
    <t>NM_従事者_従事者88_従事者備考</t>
  </si>
  <si>
    <t>NM_従事者_従事者98_資格</t>
  </si>
  <si>
    <t>NM_従事者_従事者98_就任年月日_元号</t>
  </si>
  <si>
    <t>NM_従事者_従事者98_就任年月日_年</t>
  </si>
  <si>
    <t>NM_従事者_従事者98_就任年月日_月</t>
  </si>
  <si>
    <t>NM_従事者_従事者98_就任年月日_日</t>
  </si>
  <si>
    <t>NM_従事者_従事者98_退任年月日_元号</t>
  </si>
  <si>
    <t>NM_従事者_従事者98_退任年月日_年</t>
  </si>
  <si>
    <t>NM_従事者_従事者98_退任年月日_月</t>
  </si>
  <si>
    <t>NM_従事者_従事者98_退任年月日_日</t>
  </si>
  <si>
    <t>NM_従事者_従事者98_氏名</t>
  </si>
  <si>
    <t>NM_従事者_従事者98_当て字</t>
  </si>
  <si>
    <t>NM_従事者_従事者98_カナ</t>
  </si>
  <si>
    <t>NM_従事者_従事者98_生年月日_元号</t>
  </si>
  <si>
    <t>NM_従事者_従事者98_生年月日_年</t>
  </si>
  <si>
    <t>NM_従事者_従事者98_生年月日_月</t>
  </si>
  <si>
    <t>NM_従事者_従事者98_生年月日_日</t>
  </si>
  <si>
    <t>NM_従事者_従事者98_週勤務時間_整数1</t>
  </si>
  <si>
    <t>NM_従事者_従事者98_週勤務時間_整数2</t>
  </si>
  <si>
    <t>NM_従事者_従事者98_週勤務時間_小数1</t>
  </si>
  <si>
    <t>NM_従事者_従事者98_登録年月日_元号</t>
  </si>
  <si>
    <t>NM_従事者_従事者98_登録年月日_年</t>
  </si>
  <si>
    <t>NM_従事者_従事者98_登録年月日_月</t>
  </si>
  <si>
    <t>NM_従事者_従事者98_登録年月日_日</t>
  </si>
  <si>
    <t>NM_従事者_従事者98_登録販売者登録都道府県</t>
  </si>
  <si>
    <t>NM_従事者_従事者98_従事者備考</t>
  </si>
  <si>
    <t>NM_従事者_従事者19_資格</t>
  </si>
  <si>
    <t>NM_従事者_従事者19_就任年月日_元号</t>
  </si>
  <si>
    <t>NM_従事者_従事者19_就任年月日_年</t>
  </si>
  <si>
    <t>NM_従事者_従事者19_就任年月日_月</t>
  </si>
  <si>
    <t>NM_従事者_従事者19_就任年月日_日</t>
  </si>
  <si>
    <t>NM_従事者_従事者19_退任年月日_元号</t>
  </si>
  <si>
    <t>NM_従事者_従事者19_退任年月日_年</t>
  </si>
  <si>
    <t>NM_従事者_従事者19_退任年月日_月</t>
  </si>
  <si>
    <t>NM_従事者_従事者19_退任年月日_日</t>
  </si>
  <si>
    <t>NM_従事者_従事者19_氏名</t>
  </si>
  <si>
    <t>NM_従事者_従事者19_当て字</t>
  </si>
  <si>
    <t>NM_従事者_従事者19_カナ</t>
  </si>
  <si>
    <t>NM_従事者_従事者19_生年月日_元号</t>
  </si>
  <si>
    <t>NM_従事者_従事者19_生年月日_年</t>
  </si>
  <si>
    <t>NM_従事者_従事者19_生年月日_月</t>
  </si>
  <si>
    <t>NM_従事者_従事者19_生年月日_日</t>
  </si>
  <si>
    <t>NM_従事者_従事者19_週勤務時間_整数1</t>
  </si>
  <si>
    <t>NM_従事者_従事者19_週勤務時間_整数2</t>
  </si>
  <si>
    <t>NM_従事者_従事者19_週勤務時間_小数1</t>
  </si>
  <si>
    <t>NM_従事者_従事者19_登録年月日_元号</t>
  </si>
  <si>
    <t>NM_従事者_従事者19_登録年月日_年</t>
  </si>
  <si>
    <t>NM_従事者_従事者19_登録年月日_月</t>
  </si>
  <si>
    <t>NM_従事者_従事者19_登録年月日_日</t>
  </si>
  <si>
    <t>NM_従事者_従事者19_登録販売者登録都道府県</t>
  </si>
  <si>
    <t>NM_従事者_従事者19_従事者備考</t>
  </si>
  <si>
    <t>NM_従事者_従事者29_資格</t>
  </si>
  <si>
    <t>NM_従事者_従事者29_就任年月日_元号</t>
  </si>
  <si>
    <t>NM_従事者_従事者29_就任年月日_年</t>
  </si>
  <si>
    <t>NM_従事者_従事者29_就任年月日_月</t>
  </si>
  <si>
    <t>NM_従事者_従事者29_就任年月日_日</t>
  </si>
  <si>
    <t>NM_従事者_従事者29_退任年月日_元号</t>
  </si>
  <si>
    <t>NM_従事者_従事者29_退任年月日_年</t>
  </si>
  <si>
    <t>NM_従事者_従事者29_退任年月日_月</t>
  </si>
  <si>
    <t>NM_従事者_従事者29_退任年月日_日</t>
  </si>
  <si>
    <t>NM_従事者_従事者29_氏名</t>
  </si>
  <si>
    <t>NM_従事者_従事者29_当て字</t>
  </si>
  <si>
    <t>NM_従事者_従事者29_カナ</t>
  </si>
  <si>
    <t>NM_従事者_従事者29_生年月日_元号</t>
  </si>
  <si>
    <t>NM_従事者_従事者29_生年月日_年</t>
  </si>
  <si>
    <t>NM_従事者_従事者29_生年月日_月</t>
  </si>
  <si>
    <t>NM_従事者_従事者29_生年月日_日</t>
  </si>
  <si>
    <t>NM_従事者_従事者29_週勤務時間_整数1</t>
  </si>
  <si>
    <t>NM_従事者_従事者29_週勤務時間_整数2</t>
  </si>
  <si>
    <t>NM_従事者_従事者29_週勤務時間_小数1</t>
  </si>
  <si>
    <t>NM_従事者_従事者29_登録年月日_元号</t>
  </si>
  <si>
    <t>NM_従事者_従事者29_登録年月日_年</t>
  </si>
  <si>
    <t>NM_従事者_従事者29_登録年月日_月</t>
  </si>
  <si>
    <t>NM_従事者_従事者29_登録年月日_日</t>
  </si>
  <si>
    <t>NM_従事者_従事者29_登録販売者登録都道府県</t>
  </si>
  <si>
    <t>NM_従事者_従事者29_従事者備考</t>
  </si>
  <si>
    <t>NM_従事者_従事者39_資格</t>
  </si>
  <si>
    <t>NM_従事者_従事者39_就任年月日_元号</t>
  </si>
  <si>
    <t>NM_従事者_従事者39_就任年月日_年</t>
  </si>
  <si>
    <t>NM_従事者_従事者39_就任年月日_月</t>
  </si>
  <si>
    <t>NM_従事者_従事者39_就任年月日_日</t>
  </si>
  <si>
    <t>NM_従事者_従事者39_退任年月日_元号</t>
  </si>
  <si>
    <t>NM_従事者_従事者39_退任年月日_年</t>
  </si>
  <si>
    <t>NM_従事者_従事者39_退任年月日_月</t>
  </si>
  <si>
    <t>NM_従事者_従事者39_退任年月日_日</t>
  </si>
  <si>
    <t>NM_従事者_従事者39_氏名</t>
  </si>
  <si>
    <t>NM_従事者_従事者39_当て字</t>
  </si>
  <si>
    <t>NM_従事者_従事者39_カナ</t>
  </si>
  <si>
    <t>NM_従事者_従事者39_生年月日_元号</t>
  </si>
  <si>
    <t>NM_従事者_従事者39_生年月日_年</t>
  </si>
  <si>
    <t>NM_従事者_従事者39_生年月日_月</t>
  </si>
  <si>
    <t>NM_従事者_従事者39_生年月日_日</t>
  </si>
  <si>
    <t>NM_従事者_従事者39_週勤務時間_整数1</t>
  </si>
  <si>
    <t>NM_従事者_従事者39_週勤務時間_整数2</t>
  </si>
  <si>
    <t>NM_従事者_従事者39_週勤務時間_小数1</t>
  </si>
  <si>
    <t>NM_従事者_従事者39_登録年月日_元号</t>
  </si>
  <si>
    <t>NM_従事者_従事者39_登録年月日_年</t>
  </si>
  <si>
    <t>NM_従事者_従事者39_登録年月日_月</t>
  </si>
  <si>
    <t>NM_従事者_従事者39_登録年月日_日</t>
  </si>
  <si>
    <t>NM_従事者_従事者39_登録販売者登録都道府県</t>
  </si>
  <si>
    <t>NM_従事者_従事者39_従事者備考</t>
  </si>
  <si>
    <t>NM_従事者_従事者49_資格</t>
  </si>
  <si>
    <t>NM_従事者_従事者49_就任年月日_元号</t>
  </si>
  <si>
    <t>NM_従事者_従事者49_就任年月日_年</t>
  </si>
  <si>
    <t>NM_従事者_従事者49_就任年月日_月</t>
  </si>
  <si>
    <t>NM_従事者_従事者49_就任年月日_日</t>
  </si>
  <si>
    <t>NM_従事者_従事者49_退任年月日_元号</t>
  </si>
  <si>
    <t>NM_従事者_従事者49_退任年月日_年</t>
  </si>
  <si>
    <t>NM_従事者_従事者49_退任年月日_月</t>
  </si>
  <si>
    <t>NM_従事者_従事者49_退任年月日_日</t>
  </si>
  <si>
    <t>NM_従事者_従事者49_氏名</t>
  </si>
  <si>
    <t>NM_従事者_従事者49_当て字</t>
  </si>
  <si>
    <t>NM_従事者_従事者49_カナ</t>
  </si>
  <si>
    <t>NM_従事者_従事者49_生年月日_元号</t>
  </si>
  <si>
    <t>NM_従事者_従事者49_生年月日_年</t>
  </si>
  <si>
    <t>NM_従事者_従事者49_生年月日_月</t>
  </si>
  <si>
    <t>NM_従事者_従事者49_生年月日_日</t>
  </si>
  <si>
    <t>NM_従事者_従事者49_週勤務時間_整数1</t>
  </si>
  <si>
    <t>NM_従事者_従事者49_週勤務時間_整数2</t>
  </si>
  <si>
    <t>NM_従事者_従事者49_週勤務時間_小数1</t>
  </si>
  <si>
    <t>NM_従事者_従事者49_登録年月日_元号</t>
  </si>
  <si>
    <t>NM_従事者_従事者49_登録年月日_年</t>
  </si>
  <si>
    <t>NM_従事者_従事者49_登録年月日_月</t>
  </si>
  <si>
    <t>NM_従事者_従事者49_登録年月日_日</t>
  </si>
  <si>
    <t>NM_従事者_従事者49_登録販売者登録都道府県</t>
  </si>
  <si>
    <t>NM_従事者_従事者49_従事者備考</t>
  </si>
  <si>
    <t>NM_従事者_従事者59_資格</t>
  </si>
  <si>
    <t>NM_従事者_従事者59_就任年月日_元号</t>
  </si>
  <si>
    <t>NM_従事者_従事者59_就任年月日_年</t>
  </si>
  <si>
    <t>NM_従事者_従事者59_就任年月日_月</t>
  </si>
  <si>
    <t>NM_従事者_従事者59_就任年月日_日</t>
  </si>
  <si>
    <t>NM_従事者_従事者59_退任年月日_元号</t>
  </si>
  <si>
    <t>NM_従事者_従事者59_退任年月日_年</t>
  </si>
  <si>
    <t>NM_従事者_従事者59_退任年月日_月</t>
  </si>
  <si>
    <t>NM_従事者_従事者59_退任年月日_日</t>
  </si>
  <si>
    <t>NM_従事者_従事者59_氏名</t>
  </si>
  <si>
    <t>NM_従事者_従事者59_当て字</t>
  </si>
  <si>
    <t>NM_従事者_従事者59_カナ</t>
  </si>
  <si>
    <t>NM_従事者_従事者59_生年月日_元号</t>
  </si>
  <si>
    <t>NM_従事者_従事者59_生年月日_年</t>
  </si>
  <si>
    <t>NM_従事者_従事者59_生年月日_月</t>
  </si>
  <si>
    <t>NM_従事者_従事者59_生年月日_日</t>
  </si>
  <si>
    <t>NM_従事者_従事者59_週勤務時間_整数1</t>
  </si>
  <si>
    <t>NM_従事者_従事者59_週勤務時間_整数2</t>
  </si>
  <si>
    <t>NM_従事者_従事者59_週勤務時間_小数1</t>
  </si>
  <si>
    <t>NM_従事者_従事者59_登録年月日_元号</t>
  </si>
  <si>
    <t>NM_従事者_従事者59_登録年月日_年</t>
  </si>
  <si>
    <t>NM_従事者_従事者59_登録年月日_月</t>
  </si>
  <si>
    <t>NM_従事者_従事者59_登録年月日_日</t>
  </si>
  <si>
    <t>NM_従事者_従事者59_登録販売者登録都道府県</t>
  </si>
  <si>
    <t>NM_従事者_従事者59_従事者備考</t>
  </si>
  <si>
    <t>NM_従事者_従事者69_資格</t>
  </si>
  <si>
    <t>NM_従事者_従事者69_就任年月日_元号</t>
  </si>
  <si>
    <t>NM_従事者_従事者69_就任年月日_年</t>
  </si>
  <si>
    <t>NM_従事者_従事者69_就任年月日_月</t>
  </si>
  <si>
    <t>NM_従事者_従事者69_就任年月日_日</t>
  </si>
  <si>
    <t>NM_従事者_従事者69_退任年月日_元号</t>
  </si>
  <si>
    <t>NM_従事者_従事者69_退任年月日_年</t>
  </si>
  <si>
    <t>NM_従事者_従事者69_退任年月日_月</t>
  </si>
  <si>
    <t>NM_従事者_従事者69_退任年月日_日</t>
  </si>
  <si>
    <t>NM_従事者_従事者69_氏名</t>
  </si>
  <si>
    <t>NM_従事者_従事者69_当て字</t>
  </si>
  <si>
    <t>NM_従事者_従事者69_カナ</t>
  </si>
  <si>
    <t>NM_従事者_従事者69_生年月日_元号</t>
  </si>
  <si>
    <t>NM_従事者_従事者69_生年月日_年</t>
  </si>
  <si>
    <t>NM_従事者_従事者69_生年月日_月</t>
  </si>
  <si>
    <t>NM_従事者_従事者69_生年月日_日</t>
  </si>
  <si>
    <t>NM_従事者_従事者69_週勤務時間_整数1</t>
  </si>
  <si>
    <t>NM_従事者_従事者69_週勤務時間_整数2</t>
  </si>
  <si>
    <t>NM_従事者_従事者69_週勤務時間_小数1</t>
  </si>
  <si>
    <t>NM_従事者_従事者69_登録年月日_元号</t>
  </si>
  <si>
    <t>NM_従事者_従事者69_登録年月日_年</t>
  </si>
  <si>
    <t>NM_従事者_従事者69_登録年月日_月</t>
  </si>
  <si>
    <t>NM_従事者_従事者69_登録年月日_日</t>
  </si>
  <si>
    <t>NM_従事者_従事者69_登録販売者登録都道府県</t>
  </si>
  <si>
    <t>NM_従事者_従事者69_従事者備考</t>
  </si>
  <si>
    <t>NM_従事者_従事者79_資格</t>
  </si>
  <si>
    <t>NM_従事者_従事者79_就任年月日_元号</t>
  </si>
  <si>
    <t>NM_従事者_従事者79_就任年月日_年</t>
  </si>
  <si>
    <t>NM_従事者_従事者79_就任年月日_月</t>
  </si>
  <si>
    <t>NM_従事者_従事者79_就任年月日_日</t>
  </si>
  <si>
    <t>NM_従事者_従事者79_退任年月日_元号</t>
  </si>
  <si>
    <t>NM_従事者_従事者79_退任年月日_年</t>
  </si>
  <si>
    <t>NM_従事者_従事者79_退任年月日_月</t>
  </si>
  <si>
    <t>NM_従事者_従事者79_退任年月日_日</t>
  </si>
  <si>
    <t>NM_従事者_従事者79_氏名</t>
  </si>
  <si>
    <t>NM_従事者_従事者79_当て字</t>
  </si>
  <si>
    <t>NM_従事者_従事者79_カナ</t>
  </si>
  <si>
    <t>NM_従事者_従事者79_生年月日_元号</t>
  </si>
  <si>
    <t>NM_従事者_従事者79_生年月日_年</t>
  </si>
  <si>
    <t>NM_従事者_従事者79_生年月日_月</t>
  </si>
  <si>
    <t>NM_従事者_従事者79_生年月日_日</t>
  </si>
  <si>
    <t>NM_従事者_従事者79_週勤務時間_整数1</t>
  </si>
  <si>
    <t>NM_従事者_従事者79_週勤務時間_整数2</t>
  </si>
  <si>
    <t>NM_従事者_従事者79_週勤務時間_小数1</t>
  </si>
  <si>
    <t>NM_従事者_従事者79_登録年月日_元号</t>
  </si>
  <si>
    <t>NM_従事者_従事者79_登録年月日_年</t>
  </si>
  <si>
    <t>NM_従事者_従事者79_登録年月日_月</t>
  </si>
  <si>
    <t>NM_従事者_従事者79_登録年月日_日</t>
  </si>
  <si>
    <t>NM_従事者_従事者79_登録販売者登録都道府県</t>
  </si>
  <si>
    <t>NM_従事者_従事者79_従事者備考</t>
  </si>
  <si>
    <t>NM_従事者_従事者89_資格</t>
  </si>
  <si>
    <t>NM_従事者_従事者89_就任年月日_元号</t>
  </si>
  <si>
    <t>NM_従事者_従事者89_就任年月日_年</t>
  </si>
  <si>
    <t>NM_従事者_従事者89_就任年月日_月</t>
  </si>
  <si>
    <t>NM_従事者_従事者89_就任年月日_日</t>
  </si>
  <si>
    <t>NM_従事者_従事者89_退任年月日_元号</t>
  </si>
  <si>
    <t>NM_従事者_従事者89_退任年月日_年</t>
  </si>
  <si>
    <t>NM_従事者_従事者89_退任年月日_月</t>
  </si>
  <si>
    <t>NM_従事者_従事者89_退任年月日_日</t>
  </si>
  <si>
    <t>NM_従事者_従事者89_氏名</t>
  </si>
  <si>
    <t>NM_従事者_従事者89_当て字</t>
  </si>
  <si>
    <t>NM_従事者_従事者89_カナ</t>
  </si>
  <si>
    <t>NM_従事者_従事者89_生年月日_元号</t>
  </si>
  <si>
    <t>NM_従事者_従事者89_生年月日_年</t>
  </si>
  <si>
    <t>NM_従事者_従事者89_生年月日_月</t>
  </si>
  <si>
    <t>NM_従事者_従事者89_生年月日_日</t>
  </si>
  <si>
    <t>NM_従事者_従事者89_週勤務時間_整数1</t>
  </si>
  <si>
    <t>NM_従事者_従事者89_週勤務時間_整数2</t>
  </si>
  <si>
    <t>NM_従事者_従事者89_週勤務時間_小数1</t>
  </si>
  <si>
    <t>NM_従事者_従事者89_登録年月日_元号</t>
  </si>
  <si>
    <t>NM_従事者_従事者89_登録年月日_年</t>
  </si>
  <si>
    <t>NM_従事者_従事者89_登録年月日_月</t>
  </si>
  <si>
    <t>NM_従事者_従事者89_登録年月日_日</t>
  </si>
  <si>
    <t>NM_従事者_従事者89_登録販売者登録都道府県</t>
  </si>
  <si>
    <t>NM_従事者_従事者89_従事者備考</t>
  </si>
  <si>
    <t>NM_従事者_従事者99_資格</t>
  </si>
  <si>
    <t>NM_従事者_従事者99_就任年月日_元号</t>
  </si>
  <si>
    <t>NM_従事者_従事者99_就任年月日_年</t>
  </si>
  <si>
    <t>NM_従事者_従事者99_就任年月日_月</t>
  </si>
  <si>
    <t>NM_従事者_従事者99_就任年月日_日</t>
  </si>
  <si>
    <t>NM_従事者_従事者99_退任年月日_元号</t>
  </si>
  <si>
    <t>NM_従事者_従事者99_退任年月日_年</t>
  </si>
  <si>
    <t>NM_従事者_従事者99_退任年月日_月</t>
  </si>
  <si>
    <t>NM_従事者_従事者99_退任年月日_日</t>
  </si>
  <si>
    <t>NM_従事者_従事者99_氏名</t>
  </si>
  <si>
    <t>NM_従事者_従事者99_当て字</t>
  </si>
  <si>
    <t>NM_従事者_従事者99_カナ</t>
  </si>
  <si>
    <t>NM_従事者_従事者99_生年月日_元号</t>
  </si>
  <si>
    <t>NM_従事者_従事者99_生年月日_年</t>
  </si>
  <si>
    <t>NM_従事者_従事者99_生年月日_月</t>
  </si>
  <si>
    <t>NM_従事者_従事者99_生年月日_日</t>
  </si>
  <si>
    <t>NM_従事者_従事者99_週勤務時間_整数1</t>
  </si>
  <si>
    <t>NM_従事者_従事者99_週勤務時間_整数2</t>
  </si>
  <si>
    <t>NM_従事者_従事者99_週勤務時間_小数1</t>
  </si>
  <si>
    <t>NM_従事者_従事者99_登録年月日_元号</t>
  </si>
  <si>
    <t>NM_従事者_従事者99_登録年月日_年</t>
  </si>
  <si>
    <t>NM_従事者_従事者99_登録年月日_月</t>
  </si>
  <si>
    <t>NM_従事者_従事者99_登録年月日_日</t>
  </si>
  <si>
    <t>NM_従事者_従事者99_登録販売者登録都道府県</t>
  </si>
  <si>
    <t>NM_従事者_従事者99_従事者備考</t>
  </si>
  <si>
    <t>NM_従事者_従事者20_資格</t>
  </si>
  <si>
    <t>NM_従事者_従事者20_就任年月日_元号</t>
  </si>
  <si>
    <t>NM_従事者_従事者20_就任年月日_年</t>
  </si>
  <si>
    <t>NM_従事者_従事者20_就任年月日_月</t>
  </si>
  <si>
    <t>NM_従事者_従事者20_就任年月日_日</t>
  </si>
  <si>
    <t>NM_従事者_従事者20_退任年月日_元号</t>
  </si>
  <si>
    <t>NM_従事者_従事者20_退任年月日_年</t>
  </si>
  <si>
    <t>NM_従事者_従事者20_退任年月日_月</t>
  </si>
  <si>
    <t>NM_従事者_従事者20_退任年月日_日</t>
  </si>
  <si>
    <t>NM_従事者_従事者20_氏名</t>
  </si>
  <si>
    <t>NM_従事者_従事者20_当て字</t>
  </si>
  <si>
    <t>NM_従事者_従事者20_カナ</t>
  </si>
  <si>
    <t>NM_従事者_従事者20_生年月日_元号</t>
  </si>
  <si>
    <t>NM_従事者_従事者20_生年月日_年</t>
  </si>
  <si>
    <t>NM_従事者_従事者20_生年月日_月</t>
  </si>
  <si>
    <t>NM_従事者_従事者20_生年月日_日</t>
  </si>
  <si>
    <t>NM_従事者_従事者20_週勤務時間_整数1</t>
  </si>
  <si>
    <t>NM_従事者_従事者20_週勤務時間_整数2</t>
  </si>
  <si>
    <t>NM_従事者_従事者20_週勤務時間_小数1</t>
  </si>
  <si>
    <t>NM_従事者_従事者20_登録年月日_元号</t>
  </si>
  <si>
    <t>NM_従事者_従事者20_登録年月日_年</t>
  </si>
  <si>
    <t>NM_従事者_従事者20_登録年月日_月</t>
  </si>
  <si>
    <t>NM_従事者_従事者20_登録年月日_日</t>
  </si>
  <si>
    <t>NM_従事者_従事者20_登録販売者登録都道府県</t>
  </si>
  <si>
    <t>NM_従事者_従事者20_従事者備考</t>
  </si>
  <si>
    <t>NM_従事者_従事者30_資格</t>
  </si>
  <si>
    <t>NM_従事者_従事者30_就任年月日_元号</t>
  </si>
  <si>
    <t>NM_従事者_従事者30_就任年月日_年</t>
  </si>
  <si>
    <t>NM_従事者_従事者30_就任年月日_月</t>
  </si>
  <si>
    <t>NM_従事者_従事者30_就任年月日_日</t>
  </si>
  <si>
    <t>NM_従事者_従事者30_退任年月日_元号</t>
  </si>
  <si>
    <t>NM_従事者_従事者30_退任年月日_年</t>
  </si>
  <si>
    <t>NM_従事者_従事者30_退任年月日_月</t>
  </si>
  <si>
    <t>NM_従事者_従事者30_退任年月日_日</t>
  </si>
  <si>
    <t>NM_従事者_従事者30_氏名</t>
  </si>
  <si>
    <t>NM_従事者_従事者30_当て字</t>
  </si>
  <si>
    <t>NM_従事者_従事者30_カナ</t>
  </si>
  <si>
    <t>NM_従事者_従事者30_生年月日_元号</t>
  </si>
  <si>
    <t>NM_従事者_従事者30_生年月日_年</t>
  </si>
  <si>
    <t>NM_従事者_従事者30_生年月日_月</t>
  </si>
  <si>
    <t>NM_従事者_従事者30_生年月日_日</t>
  </si>
  <si>
    <t>NM_従事者_従事者30_週勤務時間_整数1</t>
  </si>
  <si>
    <t>NM_従事者_従事者30_週勤務時間_整数2</t>
  </si>
  <si>
    <t>NM_従事者_従事者30_週勤務時間_小数1</t>
  </si>
  <si>
    <t>NM_従事者_従事者30_登録年月日_元号</t>
  </si>
  <si>
    <t>NM_従事者_従事者30_登録年月日_年</t>
  </si>
  <si>
    <t>NM_従事者_従事者30_登録年月日_月</t>
  </si>
  <si>
    <t>NM_従事者_従事者30_登録年月日_日</t>
  </si>
  <si>
    <t>NM_従事者_従事者30_登録販売者登録都道府県</t>
  </si>
  <si>
    <t>NM_従事者_従事者30_従事者備考</t>
  </si>
  <si>
    <t>NM_従事者_従事者40_資格</t>
  </si>
  <si>
    <t>NM_従事者_従事者40_就任年月日_元号</t>
  </si>
  <si>
    <t>NM_従事者_従事者40_就任年月日_年</t>
  </si>
  <si>
    <t>NM_従事者_従事者40_就任年月日_月</t>
  </si>
  <si>
    <t>NM_従事者_従事者40_就任年月日_日</t>
  </si>
  <si>
    <t>NM_従事者_従事者40_退任年月日_元号</t>
  </si>
  <si>
    <t>NM_従事者_従事者40_退任年月日_年</t>
  </si>
  <si>
    <t>NM_従事者_従事者40_退任年月日_月</t>
  </si>
  <si>
    <t>NM_従事者_従事者40_退任年月日_日</t>
  </si>
  <si>
    <t>NM_従事者_従事者40_氏名</t>
  </si>
  <si>
    <t>NM_従事者_従事者40_当て字</t>
  </si>
  <si>
    <t>NM_従事者_従事者40_カナ</t>
  </si>
  <si>
    <t>NM_従事者_従事者40_生年月日_元号</t>
  </si>
  <si>
    <t>NM_従事者_従事者40_生年月日_年</t>
  </si>
  <si>
    <t>NM_従事者_従事者40_生年月日_月</t>
  </si>
  <si>
    <t>NM_従事者_従事者40_生年月日_日</t>
  </si>
  <si>
    <t>NM_従事者_従事者40_週勤務時間_整数1</t>
  </si>
  <si>
    <t>NM_従事者_従事者40_週勤務時間_整数2</t>
  </si>
  <si>
    <t>NM_従事者_従事者40_週勤務時間_小数1</t>
  </si>
  <si>
    <t>NM_従事者_従事者40_登録年月日_元号</t>
  </si>
  <si>
    <t>NM_従事者_従事者40_登録年月日_年</t>
  </si>
  <si>
    <t>NM_従事者_従事者40_登録年月日_月</t>
  </si>
  <si>
    <t>NM_従事者_従事者40_登録年月日_日</t>
  </si>
  <si>
    <t>NM_従事者_従事者40_登録販売者登録都道府県</t>
  </si>
  <si>
    <t>NM_従事者_従事者40_従事者備考</t>
  </si>
  <si>
    <t>NM_従事者_従事者50_資格</t>
  </si>
  <si>
    <t>NM_従事者_従事者50_就任年月日_元号</t>
  </si>
  <si>
    <t>NM_従事者_従事者50_就任年月日_年</t>
  </si>
  <si>
    <t>NM_従事者_従事者50_就任年月日_月</t>
  </si>
  <si>
    <t>NM_従事者_従事者50_就任年月日_日</t>
  </si>
  <si>
    <t>NM_従事者_従事者50_退任年月日_元号</t>
  </si>
  <si>
    <t>NM_従事者_従事者50_退任年月日_年</t>
  </si>
  <si>
    <t>NM_従事者_従事者50_退任年月日_月</t>
  </si>
  <si>
    <t>NM_従事者_従事者50_退任年月日_日</t>
  </si>
  <si>
    <t>NM_従事者_従事者50_氏名</t>
  </si>
  <si>
    <t>NM_従事者_従事者50_当て字</t>
  </si>
  <si>
    <t>NM_従事者_従事者50_カナ</t>
  </si>
  <si>
    <t>NM_従事者_従事者50_生年月日_元号</t>
  </si>
  <si>
    <t>NM_従事者_従事者50_生年月日_年</t>
  </si>
  <si>
    <t>NM_従事者_従事者50_生年月日_月</t>
  </si>
  <si>
    <t>NM_従事者_従事者50_生年月日_日</t>
  </si>
  <si>
    <t>NM_従事者_従事者50_週勤務時間_整数1</t>
  </si>
  <si>
    <t>NM_従事者_従事者50_週勤務時間_整数2</t>
  </si>
  <si>
    <t>NM_従事者_従事者50_週勤務時間_小数1</t>
  </si>
  <si>
    <t>NM_従事者_従事者50_登録年月日_元号</t>
  </si>
  <si>
    <t>NM_従事者_従事者50_登録年月日_年</t>
  </si>
  <si>
    <t>NM_従事者_従事者50_登録年月日_月</t>
  </si>
  <si>
    <t>NM_従事者_従事者50_登録年月日_日</t>
  </si>
  <si>
    <t>NM_従事者_従事者50_登録販売者登録都道府県</t>
  </si>
  <si>
    <t>NM_従事者_従事者50_従事者備考</t>
  </si>
  <si>
    <t>NM_従事者_従事者60_資格</t>
  </si>
  <si>
    <t>NM_従事者_従事者60_就任年月日_元号</t>
  </si>
  <si>
    <t>NM_従事者_従事者60_就任年月日_年</t>
  </si>
  <si>
    <t>NM_従事者_従事者60_就任年月日_月</t>
  </si>
  <si>
    <t>NM_従事者_従事者60_就任年月日_日</t>
  </si>
  <si>
    <t>NM_従事者_従事者60_退任年月日_元号</t>
  </si>
  <si>
    <t>NM_従事者_従事者60_退任年月日_年</t>
  </si>
  <si>
    <t>NM_従事者_従事者60_退任年月日_月</t>
  </si>
  <si>
    <t>NM_従事者_従事者60_退任年月日_日</t>
  </si>
  <si>
    <t>NM_従事者_従事者60_氏名</t>
  </si>
  <si>
    <t>NM_従事者_従事者60_当て字</t>
  </si>
  <si>
    <t>NM_従事者_従事者60_カナ</t>
  </si>
  <si>
    <t>NM_従事者_従事者60_生年月日_元号</t>
  </si>
  <si>
    <t>NM_従事者_従事者60_生年月日_年</t>
  </si>
  <si>
    <t>NM_従事者_従事者60_生年月日_月</t>
  </si>
  <si>
    <t>NM_従事者_従事者60_生年月日_日</t>
  </si>
  <si>
    <t>NM_従事者_従事者60_週勤務時間_整数1</t>
  </si>
  <si>
    <t>NM_従事者_従事者60_週勤務時間_整数2</t>
  </si>
  <si>
    <t>NM_従事者_従事者60_週勤務時間_小数1</t>
  </si>
  <si>
    <t>NM_従事者_従事者60_登録年月日_元号</t>
  </si>
  <si>
    <t>NM_従事者_従事者60_登録年月日_年</t>
  </si>
  <si>
    <t>NM_従事者_従事者60_登録年月日_月</t>
  </si>
  <si>
    <t>NM_従事者_従事者60_登録年月日_日</t>
  </si>
  <si>
    <t>NM_従事者_従事者60_登録販売者登録都道府県</t>
  </si>
  <si>
    <t>NM_従事者_従事者60_従事者備考</t>
  </si>
  <si>
    <t>NM_従事者_従事者70_資格</t>
  </si>
  <si>
    <t>NM_従事者_従事者70_就任年月日_元号</t>
  </si>
  <si>
    <t>NM_従事者_従事者70_就任年月日_年</t>
  </si>
  <si>
    <t>NM_従事者_従事者70_就任年月日_月</t>
  </si>
  <si>
    <t>NM_従事者_従事者70_就任年月日_日</t>
  </si>
  <si>
    <t>NM_従事者_従事者70_退任年月日_元号</t>
  </si>
  <si>
    <t>NM_従事者_従事者70_退任年月日_年</t>
  </si>
  <si>
    <t>NM_従事者_従事者70_退任年月日_月</t>
  </si>
  <si>
    <t>NM_従事者_従事者70_退任年月日_日</t>
  </si>
  <si>
    <t>NM_従事者_従事者70_氏名</t>
  </si>
  <si>
    <t>NM_従事者_従事者70_当て字</t>
  </si>
  <si>
    <t>NM_従事者_従事者70_カナ</t>
  </si>
  <si>
    <t>NM_従事者_従事者70_生年月日_元号</t>
  </si>
  <si>
    <t>NM_従事者_従事者70_生年月日_年</t>
  </si>
  <si>
    <t>NM_従事者_従事者70_生年月日_月</t>
  </si>
  <si>
    <t>NM_従事者_従事者70_生年月日_日</t>
  </si>
  <si>
    <t>NM_従事者_従事者70_週勤務時間_整数1</t>
  </si>
  <si>
    <t>NM_従事者_従事者70_週勤務時間_整数2</t>
  </si>
  <si>
    <t>NM_従事者_従事者70_週勤務時間_小数1</t>
  </si>
  <si>
    <t>NM_従事者_従事者70_登録年月日_元号</t>
  </si>
  <si>
    <t>NM_従事者_従事者70_登録年月日_年</t>
  </si>
  <si>
    <t>NM_従事者_従事者70_登録年月日_月</t>
  </si>
  <si>
    <t>NM_従事者_従事者70_登録年月日_日</t>
  </si>
  <si>
    <t>NM_従事者_従事者70_登録販売者登録都道府県</t>
  </si>
  <si>
    <t>NM_従事者_従事者70_従事者備考</t>
  </si>
  <si>
    <t>NM_従事者_従事者80_資格</t>
  </si>
  <si>
    <t>NM_従事者_従事者80_就任年月日_元号</t>
  </si>
  <si>
    <t>NM_従事者_従事者80_就任年月日_年</t>
  </si>
  <si>
    <t>NM_従事者_従事者80_就任年月日_月</t>
  </si>
  <si>
    <t>NM_従事者_従事者80_就任年月日_日</t>
  </si>
  <si>
    <t>NM_従事者_従事者80_退任年月日_元号</t>
  </si>
  <si>
    <t>NM_従事者_従事者80_退任年月日_年</t>
  </si>
  <si>
    <t>NM_従事者_従事者80_退任年月日_月</t>
  </si>
  <si>
    <t>NM_従事者_従事者80_退任年月日_日</t>
  </si>
  <si>
    <t>NM_従事者_従事者80_氏名</t>
  </si>
  <si>
    <t>NM_従事者_従事者80_当て字</t>
  </si>
  <si>
    <t>NM_従事者_従事者80_カナ</t>
  </si>
  <si>
    <t>NM_従事者_従事者80_生年月日_元号</t>
  </si>
  <si>
    <t>NM_従事者_従事者80_生年月日_年</t>
  </si>
  <si>
    <t>NM_従事者_従事者80_生年月日_月</t>
  </si>
  <si>
    <t>NM_従事者_従事者80_生年月日_日</t>
  </si>
  <si>
    <t>NM_従事者_従事者80_週勤務時間_整数1</t>
  </si>
  <si>
    <t>NM_従事者_従事者80_週勤務時間_整数2</t>
  </si>
  <si>
    <t>NM_従事者_従事者80_週勤務時間_小数1</t>
  </si>
  <si>
    <t>NM_従事者_従事者80_登録年月日_元号</t>
  </si>
  <si>
    <t>NM_従事者_従事者80_登録年月日_年</t>
  </si>
  <si>
    <t>NM_従事者_従事者80_登録年月日_月</t>
  </si>
  <si>
    <t>NM_従事者_従事者80_登録年月日_日</t>
  </si>
  <si>
    <t>NM_従事者_従事者80_登録販売者登録都道府県</t>
  </si>
  <si>
    <t>NM_従事者_従事者80_従事者備考</t>
  </si>
  <si>
    <t>NM_従事者_従事者90_資格</t>
  </si>
  <si>
    <t>NM_従事者_従事者90_就任年月日_元号</t>
  </si>
  <si>
    <t>NM_従事者_従事者90_就任年月日_年</t>
  </si>
  <si>
    <t>NM_従事者_従事者90_就任年月日_月</t>
  </si>
  <si>
    <t>NM_従事者_従事者90_就任年月日_日</t>
  </si>
  <si>
    <t>NM_従事者_従事者90_退任年月日_元号</t>
  </si>
  <si>
    <t>NM_従事者_従事者90_退任年月日_年</t>
  </si>
  <si>
    <t>NM_従事者_従事者90_退任年月日_月</t>
  </si>
  <si>
    <t>NM_従事者_従事者90_退任年月日_日</t>
  </si>
  <si>
    <t>NM_従事者_従事者90_氏名</t>
  </si>
  <si>
    <t>NM_従事者_従事者90_当て字</t>
  </si>
  <si>
    <t>NM_従事者_従事者90_カナ</t>
  </si>
  <si>
    <t>NM_従事者_従事者90_生年月日_元号</t>
  </si>
  <si>
    <t>NM_従事者_従事者90_生年月日_年</t>
  </si>
  <si>
    <t>NM_従事者_従事者90_生年月日_月</t>
  </si>
  <si>
    <t>NM_従事者_従事者90_生年月日_日</t>
  </si>
  <si>
    <t>NM_従事者_従事者90_週勤務時間_整数1</t>
  </si>
  <si>
    <t>NM_従事者_従事者90_週勤務時間_整数2</t>
  </si>
  <si>
    <t>NM_従事者_従事者90_週勤務時間_小数1</t>
  </si>
  <si>
    <t>NM_従事者_従事者90_登録年月日_元号</t>
  </si>
  <si>
    <t>NM_従事者_従事者90_登録年月日_年</t>
  </si>
  <si>
    <t>NM_従事者_従事者90_登録年月日_月</t>
  </si>
  <si>
    <t>NM_従事者_従事者90_登録年月日_日</t>
  </si>
  <si>
    <t>NM_従事者_従事者90_登録販売者登録都道府県</t>
  </si>
  <si>
    <t>NM_従事者_従事者90_従事者備考</t>
  </si>
  <si>
    <t>NM_従事者_従事者100_資格</t>
  </si>
  <si>
    <t>NM_従事者_従事者100_就任年月日_元号</t>
  </si>
  <si>
    <t>NM_従事者_従事者100_就任年月日_年</t>
  </si>
  <si>
    <t>NM_従事者_従事者100_就任年月日_月</t>
  </si>
  <si>
    <t>NM_従事者_従事者100_就任年月日_日</t>
  </si>
  <si>
    <t>NM_従事者_従事者100_退任年月日_元号</t>
  </si>
  <si>
    <t>NM_従事者_従事者100_退任年月日_年</t>
  </si>
  <si>
    <t>NM_従事者_従事者100_退任年月日_月</t>
  </si>
  <si>
    <t>NM_従事者_従事者100_退任年月日_日</t>
  </si>
  <si>
    <t>NM_従事者_従事者100_氏名</t>
  </si>
  <si>
    <t>NM_従事者_従事者100_当て字</t>
  </si>
  <si>
    <t>NM_従事者_従事者100_カナ</t>
  </si>
  <si>
    <t>NM_従事者_従事者100_生年月日_元号</t>
  </si>
  <si>
    <t>NM_従事者_従事者100_生年月日_年</t>
  </si>
  <si>
    <t>NM_従事者_従事者100_生年月日_月</t>
  </si>
  <si>
    <t>NM_従事者_従事者100_生年月日_日</t>
  </si>
  <si>
    <t>NM_従事者_従事者100_週勤務時間_整数1</t>
  </si>
  <si>
    <t>NM_従事者_従事者100_週勤務時間_整数2</t>
  </si>
  <si>
    <t>NM_従事者_従事者100_週勤務時間_小数1</t>
  </si>
  <si>
    <t>NM_従事者_従事者100_登録年月日_元号</t>
  </si>
  <si>
    <t>NM_従事者_従事者100_登録年月日_年</t>
  </si>
  <si>
    <t>NM_従事者_従事者100_登録年月日_月</t>
  </si>
  <si>
    <t>NM_従事者_従事者100_登録年月日_日</t>
  </si>
  <si>
    <t>NM_従事者_従事者100_登録販売者登録都道府県</t>
  </si>
  <si>
    <t>NM_従事者_従事者100_従事者備考</t>
  </si>
  <si>
    <t>選択中</t>
    <rPh sb="0" eb="3">
      <t>センタクチュウ</t>
    </rPh>
    <phoneticPr fontId="3"/>
  </si>
  <si>
    <t>　</t>
  </si>
  <si>
    <t>開設者氏名</t>
    <rPh sb="0" eb="3">
      <t>カイセツシャ</t>
    </rPh>
    <rPh sb="3" eb="5">
      <t>シメイ</t>
    </rPh>
    <phoneticPr fontId="3"/>
  </si>
  <si>
    <t>店舗名称変更入力欄</t>
    <rPh sb="0" eb="2">
      <t>テンポ</t>
    </rPh>
    <rPh sb="2" eb="4">
      <t>メイショウ</t>
    </rPh>
    <rPh sb="4" eb="6">
      <t>ヘンコウ</t>
    </rPh>
    <rPh sb="6" eb="9">
      <t>ニュウリョクラン</t>
    </rPh>
    <phoneticPr fontId="3"/>
  </si>
  <si>
    <t>→シートが増えると参照先も増える</t>
    <rPh sb="5" eb="6">
      <t>フ</t>
    </rPh>
    <rPh sb="9" eb="12">
      <t>サンショウサキ</t>
    </rPh>
    <rPh sb="13" eb="14">
      <t>フ</t>
    </rPh>
    <phoneticPr fontId="3"/>
  </si>
  <si>
    <t>〇</t>
    <phoneticPr fontId="3"/>
  </si>
  <si>
    <t>5</t>
    <phoneticPr fontId="3"/>
  </si>
  <si>
    <t>6</t>
    <phoneticPr fontId="3"/>
  </si>
  <si>
    <t>7</t>
    <phoneticPr fontId="3"/>
  </si>
  <si>
    <t>8</t>
    <phoneticPr fontId="3"/>
  </si>
  <si>
    <t>9</t>
    <phoneticPr fontId="3"/>
  </si>
  <si>
    <t>10</t>
    <phoneticPr fontId="3"/>
  </si>
  <si>
    <t>12</t>
    <phoneticPr fontId="3"/>
  </si>
  <si>
    <t>13</t>
    <phoneticPr fontId="3"/>
  </si>
  <si>
    <t>14</t>
    <phoneticPr fontId="3"/>
  </si>
  <si>
    <t>15</t>
    <phoneticPr fontId="3"/>
  </si>
  <si>
    <t>16</t>
    <phoneticPr fontId="3"/>
  </si>
  <si>
    <t>17</t>
    <phoneticPr fontId="3"/>
  </si>
  <si>
    <t>18</t>
    <phoneticPr fontId="3"/>
  </si>
  <si>
    <t>31</t>
    <phoneticPr fontId="3"/>
  </si>
  <si>
    <t>30</t>
    <phoneticPr fontId="3"/>
  </si>
  <si>
    <t>29</t>
    <phoneticPr fontId="3"/>
  </si>
  <si>
    <t>28</t>
    <phoneticPr fontId="3"/>
  </si>
  <si>
    <t>27</t>
    <phoneticPr fontId="3"/>
  </si>
  <si>
    <t>26</t>
    <phoneticPr fontId="3"/>
  </si>
  <si>
    <t>25</t>
    <phoneticPr fontId="3"/>
  </si>
  <si>
    <t>24</t>
    <phoneticPr fontId="3"/>
  </si>
  <si>
    <t>23</t>
    <phoneticPr fontId="3"/>
  </si>
  <si>
    <t>22</t>
    <phoneticPr fontId="3"/>
  </si>
  <si>
    <t>21</t>
    <phoneticPr fontId="3"/>
  </si>
  <si>
    <t>20</t>
    <phoneticPr fontId="3"/>
  </si>
  <si>
    <t>19</t>
    <phoneticPr fontId="3"/>
  </si>
  <si>
    <t>チェック</t>
    <phoneticPr fontId="3"/>
  </si>
  <si>
    <t>☑</t>
    <phoneticPr fontId="3"/>
  </si>
  <si>
    <t>その他の兼営事業</t>
    <rPh sb="2" eb="3">
      <t>ﾀ</t>
    </rPh>
    <rPh sb="4" eb="8">
      <t>ｹﾝｴｲｼﾞｷﾞｮｳ</t>
    </rPh>
    <phoneticPr fontId="17" type="noConversion"/>
  </si>
  <si>
    <t>兼営事業</t>
    <rPh sb="0" eb="4">
      <t>ｹﾝｴｲｼﾞｷﾞｮｳ</t>
    </rPh>
    <phoneticPr fontId="17" type="noConversion"/>
  </si>
  <si>
    <t>医薬部外品</t>
    <rPh sb="0" eb="5">
      <t>ｲﾔｸﾌﾞｶﾞｲﾋﾝ</t>
    </rPh>
    <phoneticPr fontId="17" type="noConversion"/>
  </si>
  <si>
    <t>化粧品</t>
    <rPh sb="0" eb="3">
      <t>ｹｼｮｳﾋﾝ</t>
    </rPh>
    <phoneticPr fontId="17" type="noConversion"/>
  </si>
  <si>
    <t>管理医療機器</t>
    <rPh sb="0" eb="6">
      <t>ｶﾝﾘｲﾘｮｳｷｷ</t>
    </rPh>
    <phoneticPr fontId="17" type="noConversion"/>
  </si>
  <si>
    <t>一般医療機器</t>
    <rPh sb="0" eb="2">
      <t>ｲｯﾊﾟﾝ</t>
    </rPh>
    <rPh sb="2" eb="6">
      <t>ｲﾘｮｳｷｷ</t>
    </rPh>
    <phoneticPr fontId="17" type="noConversion"/>
  </si>
  <si>
    <t>013000</t>
    <phoneticPr fontId="3"/>
  </si>
  <si>
    <t>NM_従事者_従事者1_就任年月日_年</t>
    <rPh sb="12" eb="14">
      <t>シュウニン</t>
    </rPh>
    <phoneticPr fontId="3"/>
  </si>
  <si>
    <t>NM_従事者__従事者1_退任年月日_年</t>
    <phoneticPr fontId="3"/>
  </si>
  <si>
    <t>NM_従事者_従事者1_生年月日_年</t>
    <phoneticPr fontId="3"/>
  </si>
  <si>
    <t>NM_従事者_従事者1_週勤務時間_整数1</t>
    <phoneticPr fontId="3"/>
  </si>
  <si>
    <t>NM_従事者_従事者1_週勤務時間_整数2</t>
    <phoneticPr fontId="3"/>
  </si>
  <si>
    <t>NM_従事者_従事者1_登録番号1</t>
  </si>
  <si>
    <t>NM_従事者_従事者1_登録番号2</t>
  </si>
  <si>
    <t>NM_従事者_従事者1_登録番号3</t>
  </si>
  <si>
    <t>NM_従事者_従事者1_登録年月日_年</t>
    <phoneticPr fontId="3"/>
  </si>
  <si>
    <t>NM_従事者_従事者2_就任年月日_年</t>
    <phoneticPr fontId="3"/>
  </si>
  <si>
    <t>NM_従事者_従事者2_退任年月日_年</t>
    <phoneticPr fontId="3"/>
  </si>
  <si>
    <t>NM_従事者_従事者2_登録番号1</t>
  </si>
  <si>
    <t>NM_従事者_従事者2_登録番号2</t>
  </si>
  <si>
    <t>NM_従事者_従事者2_登録番号3</t>
  </si>
  <si>
    <t>NM_従事者_従事者3_登録番号1</t>
  </si>
  <si>
    <t>NM_従事者_従事者3_登録番号2</t>
  </si>
  <si>
    <t>NM_従事者_従事者3_登録番号3</t>
  </si>
  <si>
    <t>NM_従事者_従事者4_登録番号1</t>
  </si>
  <si>
    <t>NM_従事者_従事者4_登録番号2</t>
  </si>
  <si>
    <t>NM_従事者_従事者4_登録番号3</t>
  </si>
  <si>
    <t>NM_従事者_従事者5_登録番号1</t>
  </si>
  <si>
    <t>NM_従事者_従事者5_登録番号2</t>
  </si>
  <si>
    <t>NM_従事者_従事者5_登録番号3</t>
  </si>
  <si>
    <t>NM_従事者_従事者6_登録番号1</t>
  </si>
  <si>
    <t>NM_従事者_従事者6_登録番号2</t>
  </si>
  <si>
    <t>NM_従事者_従事者6_登録番号3</t>
  </si>
  <si>
    <t>NM_従事者_従事者7_登録番号1</t>
  </si>
  <si>
    <t>NM_従事者_従事者7_登録番号2</t>
  </si>
  <si>
    <t>NM_従事者_従事者7_登録番号3</t>
  </si>
  <si>
    <t>NM_従事者_従事者8_登録番号1</t>
  </si>
  <si>
    <t>NM_従事者_従事者8_登録番号2</t>
  </si>
  <si>
    <t>NM_従事者_従事者8_登録番号3</t>
  </si>
  <si>
    <t>NM_従事者_従事者9_登録番号1</t>
  </si>
  <si>
    <t>NM_従事者_従事者9_登録番号2</t>
  </si>
  <si>
    <t>NM_従事者_従事者9_登録番号3</t>
  </si>
  <si>
    <t>NM_従事者_従事者10_登録番号1</t>
  </si>
  <si>
    <t>NM_従事者_従事者10_登録番号2</t>
  </si>
  <si>
    <t>NM_従事者_従事者10_登録番号3</t>
  </si>
  <si>
    <t>NM_従事者_従事者11_登録番号1</t>
  </si>
  <si>
    <t>NM_従事者_従事者11_登録番号2</t>
  </si>
  <si>
    <t>NM_従事者_従事者11_登録番号3</t>
  </si>
  <si>
    <t>NM_従事者_従事者12_登録番号1</t>
  </si>
  <si>
    <t>NM_従事者_従事者12_登録番号2</t>
  </si>
  <si>
    <t>NM_従事者_従事者12_登録番号3</t>
  </si>
  <si>
    <t>NM_従事者_従事者13_登録番号1</t>
  </si>
  <si>
    <t>NM_従事者_従事者13_登録番号2</t>
  </si>
  <si>
    <t>NM_従事者_従事者13_登録番号3</t>
  </si>
  <si>
    <t>NM_従事者_従事者14_登録番号1</t>
  </si>
  <si>
    <t>NM_従事者_従事者14_登録番号2</t>
  </si>
  <si>
    <t>NM_従事者_従事者14_登録番号3</t>
  </si>
  <si>
    <t>NM_従事者_従事者15_登録番号1</t>
  </si>
  <si>
    <t>NM_従事者_従事者15_登録番号2</t>
  </si>
  <si>
    <t>NM_従事者_従事者15_登録番号3</t>
  </si>
  <si>
    <t>NM_従事者_従事者16_登録番号1</t>
  </si>
  <si>
    <t>NM_従事者_従事者16_登録番号2</t>
  </si>
  <si>
    <t>NM_従事者_従事者16_登録番号3</t>
  </si>
  <si>
    <t>NM_従事者_従事者17_登録番号1</t>
  </si>
  <si>
    <t>NM_従事者_従事者17_登録番号2</t>
  </si>
  <si>
    <t>NM_従事者_従事者17_登録番号3</t>
  </si>
  <si>
    <t>NM_従事者_従事者18_登録番号1</t>
  </si>
  <si>
    <t>NM_従事者_従事者18_登録番号2</t>
  </si>
  <si>
    <t>NM_従事者_従事者18_登録番号3</t>
  </si>
  <si>
    <t>NM_従事者_従事者19_登録番号1</t>
  </si>
  <si>
    <t>NM_従事者_従事者19_登録番号2</t>
  </si>
  <si>
    <t>NM_従事者_従事者19_登録番号3</t>
  </si>
  <si>
    <t>NM_従事者_従事者20_登録番号1</t>
  </si>
  <si>
    <t>NM_従事者_従事者20_登録番号2</t>
  </si>
  <si>
    <t>NM_従事者_従事者20_登録番号3</t>
  </si>
  <si>
    <t>NM_従事者_従事者21_登録番号1</t>
  </si>
  <si>
    <t>NM_従事者_従事者21_登録番号2</t>
  </si>
  <si>
    <t>NM_従事者_従事者21_登録番号3</t>
  </si>
  <si>
    <t>NM_従事者_従事者22_登録番号1</t>
  </si>
  <si>
    <t>NM_従事者_従事者22_登録番号2</t>
  </si>
  <si>
    <t>NM_従事者_従事者22_登録番号3</t>
  </si>
  <si>
    <t>NM_従事者_従事者23_登録番号1</t>
  </si>
  <si>
    <t>NM_従事者_従事者23_登録番号2</t>
  </si>
  <si>
    <t>NM_従事者_従事者23_登録番号3</t>
  </si>
  <si>
    <t>NM_従事者_従事者24_登録番号1</t>
  </si>
  <si>
    <t>NM_従事者_従事者24_登録番号2</t>
  </si>
  <si>
    <t>NM_従事者_従事者24_登録番号3</t>
  </si>
  <si>
    <t>NM_従事者_従事者25_登録番号1</t>
  </si>
  <si>
    <t>NM_従事者_従事者25_登録番号2</t>
  </si>
  <si>
    <t>NM_従事者_従事者25_登録番号3</t>
  </si>
  <si>
    <t>NM_従事者_従事者26_登録番号1</t>
  </si>
  <si>
    <t>NM_従事者_従事者26_登録番号2</t>
  </si>
  <si>
    <t>NM_従事者_従事者26_登録番号3</t>
  </si>
  <si>
    <t>NM_従事者_従事者27_登録番号1</t>
  </si>
  <si>
    <t>NM_従事者_従事者27_登録番号2</t>
  </si>
  <si>
    <t>NM_従事者_従事者27_登録番号3</t>
  </si>
  <si>
    <t>NM_従事者_従事者28_登録番号1</t>
  </si>
  <si>
    <t>NM_従事者_従事者28_登録番号2</t>
  </si>
  <si>
    <t>NM_従事者_従事者28_登録番号3</t>
  </si>
  <si>
    <t>NM_従事者_従事者29_登録番号1</t>
  </si>
  <si>
    <t>NM_従事者_従事者29_登録番号2</t>
  </si>
  <si>
    <t>NM_従事者_従事者29_登録番号3</t>
  </si>
  <si>
    <t>NM_従事者_従事者30_登録番号1</t>
  </si>
  <si>
    <t>NM_従事者_従事者30_登録番号2</t>
  </si>
  <si>
    <t>NM_従事者_従事者30_登録番号3</t>
  </si>
  <si>
    <t>NM_従事者_従事者31_登録番号1</t>
  </si>
  <si>
    <t>NM_従事者_従事者31_登録番号2</t>
  </si>
  <si>
    <t>NM_従事者_従事者31_登録番号3</t>
  </si>
  <si>
    <t>NM_従事者_従事者32_登録番号1</t>
  </si>
  <si>
    <t>NM_従事者_従事者32_登録番号2</t>
  </si>
  <si>
    <t>NM_従事者_従事者32_登録番号3</t>
  </si>
  <si>
    <t>NM_従事者_従事者33_登録番号1</t>
  </si>
  <si>
    <t>NM_従事者_従事者33_登録番号2</t>
  </si>
  <si>
    <t>NM_従事者_従事者33_登録番号3</t>
  </si>
  <si>
    <t>NM_従事者_従事者34_登録番号1</t>
  </si>
  <si>
    <t>NM_従事者_従事者34_登録番号2</t>
  </si>
  <si>
    <t>NM_従事者_従事者34_登録番号3</t>
  </si>
  <si>
    <t>NM_従事者_従事者35_登録番号1</t>
  </si>
  <si>
    <t>NM_従事者_従事者35_登録番号2</t>
  </si>
  <si>
    <t>NM_従事者_従事者35_登録番号3</t>
  </si>
  <si>
    <t>NM_従事者_従事者36_登録番号1</t>
  </si>
  <si>
    <t>NM_従事者_従事者36_登録番号2</t>
  </si>
  <si>
    <t>NM_従事者_従事者36_登録番号3</t>
  </si>
  <si>
    <t>NM_従事者_従事者37_登録番号1</t>
  </si>
  <si>
    <t>NM_従事者_従事者37_登録番号2</t>
  </si>
  <si>
    <t>NM_従事者_従事者37_登録番号3</t>
  </si>
  <si>
    <t>NM_従事者_従事者38_登録番号1</t>
  </si>
  <si>
    <t>NM_従事者_従事者38_登録番号2</t>
  </si>
  <si>
    <t>NM_従事者_従事者38_登録番号3</t>
  </si>
  <si>
    <t>NM_従事者_従事者39_登録番号1</t>
  </si>
  <si>
    <t>NM_従事者_従事者39_登録番号2</t>
  </si>
  <si>
    <t>NM_従事者_従事者39_登録番号3</t>
  </si>
  <si>
    <t>NM_従事者_従事者40_登録番号1</t>
  </si>
  <si>
    <t>NM_従事者_従事者40_登録番号2</t>
  </si>
  <si>
    <t>NM_従事者_従事者40_登録番号3</t>
  </si>
  <si>
    <t>NM_従事者_従事者41_登録番号1</t>
  </si>
  <si>
    <t>NM_従事者_従事者41_登録番号2</t>
  </si>
  <si>
    <t>NM_従事者_従事者41_登録番号3</t>
  </si>
  <si>
    <t>NM_従事者_従事者42_登録番号1</t>
  </si>
  <si>
    <t>NM_従事者_従事者42_登録番号2</t>
  </si>
  <si>
    <t>NM_従事者_従事者42_登録番号3</t>
  </si>
  <si>
    <t>NM_従事者_従事者43_登録番号1</t>
  </si>
  <si>
    <t>NM_従事者_従事者43_登録番号2</t>
  </si>
  <si>
    <t>NM_従事者_従事者43_登録番号3</t>
  </si>
  <si>
    <t>NM_従事者_従事者44_登録番号1</t>
  </si>
  <si>
    <t>NM_従事者_従事者44_登録番号2</t>
  </si>
  <si>
    <t>NM_従事者_従事者44_登録番号3</t>
  </si>
  <si>
    <t>NM_従事者_従事者45_登録番号1</t>
  </si>
  <si>
    <t>NM_従事者_従事者45_登録番号2</t>
  </si>
  <si>
    <t>NM_従事者_従事者45_登録番号3</t>
  </si>
  <si>
    <t>NM_従事者_従事者46_登録番号1</t>
  </si>
  <si>
    <t>NM_従事者_従事者46_登録番号2</t>
  </si>
  <si>
    <t>NM_従事者_従事者46_登録番号3</t>
  </si>
  <si>
    <t>NM_従事者_従事者47_登録番号1</t>
  </si>
  <si>
    <t>NM_従事者_従事者47_登録番号2</t>
  </si>
  <si>
    <t>NM_従事者_従事者47_登録番号3</t>
  </si>
  <si>
    <t>NM_従事者_従事者48_登録番号1</t>
  </si>
  <si>
    <t>NM_従事者_従事者48_登録番号2</t>
  </si>
  <si>
    <t>NM_従事者_従事者48_登録番号3</t>
  </si>
  <si>
    <t>NM_従事者_従事者49_登録番号1</t>
  </si>
  <si>
    <t>NM_従事者_従事者49_登録番号2</t>
  </si>
  <si>
    <t>NM_従事者_従事者49_登録番号3</t>
  </si>
  <si>
    <t>NM_従事者_従事者50_登録番号1</t>
  </si>
  <si>
    <t>NM_従事者_従事者50_登録番号2</t>
  </si>
  <si>
    <t>NM_従事者_従事者50_登録番号3</t>
  </si>
  <si>
    <t>NM_従事者_従事者51_登録番号1</t>
  </si>
  <si>
    <t>NM_従事者_従事者51_登録番号2</t>
  </si>
  <si>
    <t>NM_従事者_従事者51_登録番号3</t>
  </si>
  <si>
    <t>NM_従事者_従事者52_登録番号1</t>
  </si>
  <si>
    <t>NM_従事者_従事者52_登録番号2</t>
  </si>
  <si>
    <t>NM_従事者_従事者52_登録番号3</t>
  </si>
  <si>
    <t>NM_従事者_従事者53_登録番号1</t>
  </si>
  <si>
    <t>NM_従事者_従事者53_登録番号2</t>
  </si>
  <si>
    <t>NM_従事者_従事者53_登録番号3</t>
  </si>
  <si>
    <t>NM_従事者_従事者54_登録番号1</t>
  </si>
  <si>
    <t>NM_従事者_従事者54_登録番号2</t>
  </si>
  <si>
    <t>NM_従事者_従事者54_登録番号3</t>
  </si>
  <si>
    <t>NM_従事者_従事者55_登録番号1</t>
  </si>
  <si>
    <t>NM_従事者_従事者55_登録番号2</t>
  </si>
  <si>
    <t>NM_従事者_従事者55_登録番号3</t>
  </si>
  <si>
    <t>NM_従事者_従事者56_登録番号1</t>
  </si>
  <si>
    <t>NM_従事者_従事者56_登録番号2</t>
  </si>
  <si>
    <t>NM_従事者_従事者56_登録番号3</t>
  </si>
  <si>
    <t>NM_従事者_従事者57_登録番号1</t>
  </si>
  <si>
    <t>NM_従事者_従事者57_登録番号2</t>
  </si>
  <si>
    <t>NM_従事者_従事者57_登録番号3</t>
  </si>
  <si>
    <t>NM_従事者_従事者58_登録番号1</t>
  </si>
  <si>
    <t>NM_従事者_従事者58_登録番号2</t>
  </si>
  <si>
    <t>NM_従事者_従事者58_登録番号3</t>
  </si>
  <si>
    <t>NM_従事者_従事者59_登録番号1</t>
  </si>
  <si>
    <t>NM_従事者_従事者59_登録番号2</t>
  </si>
  <si>
    <t>NM_従事者_従事者59_登録番号3</t>
  </si>
  <si>
    <t>NM_従事者_従事者60_登録番号1</t>
  </si>
  <si>
    <t>NM_従事者_従事者60_登録番号2</t>
  </si>
  <si>
    <t>NM_従事者_従事者60_登録番号3</t>
  </si>
  <si>
    <t>NM_従事者_従事者61_登録番号1</t>
  </si>
  <si>
    <t>NM_従事者_従事者61_登録番号2</t>
  </si>
  <si>
    <t>NM_従事者_従事者61_登録番号3</t>
  </si>
  <si>
    <t>NM_従事者_従事者62_登録番号1</t>
  </si>
  <si>
    <t>NM_従事者_従事者62_登録番号2</t>
  </si>
  <si>
    <t>NM_従事者_従事者62_登録番号3</t>
  </si>
  <si>
    <t>NM_従事者_従事者63_登録番号1</t>
  </si>
  <si>
    <t>NM_従事者_従事者63_登録番号2</t>
  </si>
  <si>
    <t>NM_従事者_従事者63_登録番号3</t>
  </si>
  <si>
    <t>NM_従事者_従事者64_登録番号1</t>
  </si>
  <si>
    <t>NM_従事者_従事者64_登録番号2</t>
  </si>
  <si>
    <t>NM_従事者_従事者64_登録番号3</t>
  </si>
  <si>
    <t>NM_従事者_従事者65_登録番号1</t>
  </si>
  <si>
    <t>NM_従事者_従事者65_登録番号2</t>
  </si>
  <si>
    <t>NM_従事者_従事者65_登録番号3</t>
  </si>
  <si>
    <t>NM_従事者_従事者66_登録番号1</t>
  </si>
  <si>
    <t>NM_従事者_従事者66_登録番号2</t>
  </si>
  <si>
    <t>NM_従事者_従事者66_登録番号3</t>
  </si>
  <si>
    <t>NM_従事者_従事者67_登録番号1</t>
  </si>
  <si>
    <t>NM_従事者_従事者67_登録番号2</t>
  </si>
  <si>
    <t>NM_従事者_従事者67_登録番号3</t>
  </si>
  <si>
    <t>NM_従事者_従事者68_登録番号1</t>
  </si>
  <si>
    <t>NM_従事者_従事者68_登録番号2</t>
  </si>
  <si>
    <t>NM_従事者_従事者68_登録番号3</t>
  </si>
  <si>
    <t>NM_従事者_従事者69_登録番号1</t>
  </si>
  <si>
    <t>NM_従事者_従事者69_登録番号2</t>
  </si>
  <si>
    <t>NM_従事者_従事者69_登録番号3</t>
  </si>
  <si>
    <t>NM_従事者_従事者70_登録番号1</t>
  </si>
  <si>
    <t>NM_従事者_従事者70_登録番号2</t>
  </si>
  <si>
    <t>NM_従事者_従事者70_登録番号3</t>
  </si>
  <si>
    <t>NM_従事者_従事者71_登録番号1</t>
  </si>
  <si>
    <t>NM_従事者_従事者71_登録番号2</t>
  </si>
  <si>
    <t>NM_従事者_従事者71_登録番号3</t>
  </si>
  <si>
    <t>NM_従事者_従事者72_登録番号1</t>
  </si>
  <si>
    <t>NM_従事者_従事者72_登録番号2</t>
  </si>
  <si>
    <t>NM_従事者_従事者72_登録番号3</t>
  </si>
  <si>
    <t>NM_従事者_従事者73_登録番号1</t>
  </si>
  <si>
    <t>NM_従事者_従事者73_登録番号2</t>
  </si>
  <si>
    <t>NM_従事者_従事者73_登録番号3</t>
  </si>
  <si>
    <t>NM_従事者_従事者74_登録番号1</t>
  </si>
  <si>
    <t>NM_従事者_従事者74_登録番号2</t>
  </si>
  <si>
    <t>NM_従事者_従事者74_登録番号3</t>
  </si>
  <si>
    <t>NM_従事者_従事者75_登録番号1</t>
  </si>
  <si>
    <t>NM_従事者_従事者75_登録番号2</t>
  </si>
  <si>
    <t>NM_従事者_従事者75_登録番号3</t>
  </si>
  <si>
    <t>NM_従事者_従事者76_登録番号1</t>
  </si>
  <si>
    <t>NM_従事者_従事者76_登録番号2</t>
  </si>
  <si>
    <t>NM_従事者_従事者76_登録番号3</t>
  </si>
  <si>
    <t>NM_従事者_従事者77_登録番号1</t>
  </si>
  <si>
    <t>NM_従事者_従事者77_登録番号2</t>
  </si>
  <si>
    <t>NM_従事者_従事者77_登録番号3</t>
  </si>
  <si>
    <t>NM_従事者_従事者78_登録番号1</t>
  </si>
  <si>
    <t>NM_従事者_従事者78_登録番号2</t>
  </si>
  <si>
    <t>NM_従事者_従事者78_登録番号3</t>
  </si>
  <si>
    <t>NM_従事者_従事者79_登録番号1</t>
  </si>
  <si>
    <t>NM_従事者_従事者79_登録番号2</t>
  </si>
  <si>
    <t>NM_従事者_従事者79_登録番号3</t>
  </si>
  <si>
    <t>NM_従事者_従事者80_登録番号1</t>
  </si>
  <si>
    <t>NM_従事者_従事者80_登録番号2</t>
  </si>
  <si>
    <t>NM_従事者_従事者80_登録番号3</t>
  </si>
  <si>
    <t>NM_従事者_従事者81_登録番号1</t>
  </si>
  <si>
    <t>NM_従事者_従事者81_登録番号2</t>
  </si>
  <si>
    <t>NM_従事者_従事者81_登録番号3</t>
  </si>
  <si>
    <t>NM_従事者_従事者82_登録番号1</t>
  </si>
  <si>
    <t>NM_従事者_従事者82_登録番号2</t>
  </si>
  <si>
    <t>NM_従事者_従事者82_登録番号3</t>
  </si>
  <si>
    <t>NM_従事者_従事者83_登録番号1</t>
  </si>
  <si>
    <t>NM_従事者_従事者83_登録番号2</t>
  </si>
  <si>
    <t>NM_従事者_従事者83_登録番号3</t>
  </si>
  <si>
    <t>NM_従事者_従事者84_登録番号1</t>
  </si>
  <si>
    <t>NM_従事者_従事者84_登録番号2</t>
  </si>
  <si>
    <t>NM_従事者_従事者84_登録番号3</t>
  </si>
  <si>
    <t>NM_従事者_従事者85_登録番号1</t>
  </si>
  <si>
    <t>NM_従事者_従事者85_登録番号2</t>
  </si>
  <si>
    <t>NM_従事者_従事者85_登録番号3</t>
  </si>
  <si>
    <t>NM_従事者_従事者86_登録番号1</t>
  </si>
  <si>
    <t>NM_従事者_従事者86_登録番号2</t>
  </si>
  <si>
    <t>NM_従事者_従事者86_登録番号3</t>
  </si>
  <si>
    <t>NM_従事者_従事者87_登録番号1</t>
  </si>
  <si>
    <t>NM_従事者_従事者87_登録番号2</t>
  </si>
  <si>
    <t>NM_従事者_従事者87_登録番号3</t>
  </si>
  <si>
    <t>NM_従事者_従事者88_登録番号1</t>
  </si>
  <si>
    <t>NM_従事者_従事者88_登録番号2</t>
  </si>
  <si>
    <t>NM_従事者_従事者88_登録番号3</t>
  </si>
  <si>
    <t>NM_従事者_従事者89_登録番号1</t>
  </si>
  <si>
    <t>NM_従事者_従事者89_登録番号2</t>
  </si>
  <si>
    <t>NM_従事者_従事者89_登録番号3</t>
  </si>
  <si>
    <t>NM_従事者_従事者90_登録番号1</t>
  </si>
  <si>
    <t>NM_従事者_従事者90_登録番号2</t>
  </si>
  <si>
    <t>NM_従事者_従事者90_登録番号3</t>
  </si>
  <si>
    <t>NM_従事者_従事者91_登録番号1</t>
  </si>
  <si>
    <t>NM_従事者_従事者91_登録番号2</t>
  </si>
  <si>
    <t>NM_従事者_従事者91_登録番号3</t>
  </si>
  <si>
    <t>NM_従事者_従事者92_登録番号1</t>
  </si>
  <si>
    <t>NM_従事者_従事者92_登録番号2</t>
  </si>
  <si>
    <t>NM_従事者_従事者92_登録番号3</t>
  </si>
  <si>
    <t>NM_従事者_従事者93_登録番号1</t>
  </si>
  <si>
    <t>NM_従事者_従事者93_登録番号2</t>
  </si>
  <si>
    <t>NM_従事者_従事者93_登録番号3</t>
  </si>
  <si>
    <t>NM_従事者_従事者94_登録番号1</t>
  </si>
  <si>
    <t>NM_従事者_従事者94_登録番号2</t>
  </si>
  <si>
    <t>NM_従事者_従事者94_登録番号3</t>
  </si>
  <si>
    <t>NM_従事者_従事者95_登録番号1</t>
  </si>
  <si>
    <t>NM_従事者_従事者95_登録番号2</t>
  </si>
  <si>
    <t>NM_従事者_従事者95_登録番号3</t>
  </si>
  <si>
    <t>NM_従事者_従事者96_登録番号1</t>
  </si>
  <si>
    <t>NM_従事者_従事者96_登録番号2</t>
  </si>
  <si>
    <t>NM_従事者_従事者96_登録番号3</t>
  </si>
  <si>
    <t>NM_従事者_従事者97_登録番号1</t>
  </si>
  <si>
    <t>NM_従事者_従事者97_登録番号2</t>
  </si>
  <si>
    <t>NM_従事者_従事者97_登録番号3</t>
  </si>
  <si>
    <t>NM_従事者_従事者98_登録番号1</t>
  </si>
  <si>
    <t>NM_従事者_従事者98_登録番号2</t>
  </si>
  <si>
    <t>NM_従事者_従事者98_登録番号3</t>
  </si>
  <si>
    <t>NM_従事者_従事者99_登録番号1</t>
  </si>
  <si>
    <t>NM_従事者_従事者99_登録番号2</t>
  </si>
  <si>
    <t>NM_従事者_従事者99_登録番号3</t>
  </si>
  <si>
    <t>NM_従事者_従事者100_登録番号1</t>
  </si>
  <si>
    <t>NM_従事者_従事者100_登録番号2</t>
  </si>
  <si>
    <t>NM_従事者_従事者100_登録番号3</t>
  </si>
  <si>
    <t>NM_許可情報_変更年月日_月</t>
  </si>
  <si>
    <t>NM_許可情報_廃止年月日_元号</t>
  </si>
  <si>
    <t>NM_許可情報_廃止年月日_年</t>
  </si>
  <si>
    <t>NM_許可情報_廃止年月日_月</t>
  </si>
  <si>
    <t>NM_許可情報_廃止年月日_日</t>
  </si>
  <si>
    <t>NM_許可情報_休止年月日_元号</t>
  </si>
  <si>
    <t>NM_許可情報_休止年月日_年</t>
  </si>
  <si>
    <t>NM_許可情報_休止年月日_月</t>
  </si>
  <si>
    <t>NM_許可情報_休止年月日_日</t>
  </si>
  <si>
    <t>NM_許可情報_事由_新規</t>
  </si>
  <si>
    <t>010102</t>
    <phoneticPr fontId="3"/>
  </si>
  <si>
    <t>NM_許可情報_事由_店舗移転</t>
  </si>
  <si>
    <t>010103</t>
    <phoneticPr fontId="3"/>
  </si>
  <si>
    <t>NM_許可情報_事由_開設者変更</t>
  </si>
  <si>
    <t>NM_許可情報_事由_業態変更</t>
  </si>
  <si>
    <t>NM_許可情報_事由_法人切り替え</t>
  </si>
  <si>
    <t>010106</t>
    <phoneticPr fontId="3"/>
  </si>
  <si>
    <t>NM_許可情報_事由_改築</t>
  </si>
  <si>
    <t>NM_許可情報_事由_更新切れ</t>
  </si>
  <si>
    <t>NM_許可情報_事由_従事者</t>
  </si>
  <si>
    <t>NM_許可情報_事由_従事者氏名</t>
  </si>
  <si>
    <t>NM_許可情報_事由_従事者勤務時間</t>
  </si>
  <si>
    <t>NM_許可情報_事由_開設者氏名</t>
  </si>
  <si>
    <t>NM_許可情報_事由_役員</t>
  </si>
  <si>
    <t>NM_許可情報_事由_開設者住所</t>
  </si>
  <si>
    <t>NM_許可情報_事由_店舗名称</t>
  </si>
  <si>
    <t>NM_許可情報_事由_管理者</t>
  </si>
  <si>
    <t>NM_許可情報_事由_管理者氏名</t>
  </si>
  <si>
    <t>NM_許可情報_事由_管理者住所</t>
  </si>
  <si>
    <t>NM_許可情報_事由_管理者勤務時間</t>
  </si>
  <si>
    <t>NM_許可情報_事由_構造設備</t>
  </si>
  <si>
    <t>NM_許可情報_事由_兼営事業</t>
  </si>
  <si>
    <t>NM_許可情報_事由_放射性医薬品の種類</t>
  </si>
  <si>
    <t>NM_許可情報_事由_営業日・営業時間</t>
  </si>
  <si>
    <t>NM_許可情報_事由_販売・授与する医薬品の区分</t>
  </si>
  <si>
    <t>NM_許可情報_事由_特定販売の実施の有無</t>
  </si>
  <si>
    <t>NM_許可情報_事由_特定販売の実施に関する事項</t>
  </si>
  <si>
    <t>NM_許可情報_事由_健康サポート薬局</t>
  </si>
  <si>
    <t>NM_許可情報_事由_薬剤師不在時間の有無</t>
  </si>
  <si>
    <t>NM_許可情報_事由_その他</t>
  </si>
  <si>
    <t>NM_許可情報_事由_完全廃業</t>
  </si>
  <si>
    <t>NM_許可情報_事由_期限切れ</t>
  </si>
  <si>
    <t>StHaichiKbn</t>
    <phoneticPr fontId="3"/>
  </si>
  <si>
    <t>NM_施設情報_当て字</t>
    <phoneticPr fontId="3"/>
  </si>
  <si>
    <t>NM_施設情報_カナ</t>
    <phoneticPr fontId="3"/>
  </si>
  <si>
    <t>NM_施設情報_所在地_都道府県</t>
    <phoneticPr fontId="3"/>
  </si>
  <si>
    <t>NM_施設情報_所在地_市区町村</t>
    <phoneticPr fontId="3"/>
  </si>
  <si>
    <t>NM_施設情報_所在地_字</t>
    <phoneticPr fontId="3"/>
  </si>
  <si>
    <t>NM_施設情報_所在地_番地</t>
    <phoneticPr fontId="3"/>
  </si>
  <si>
    <t>NM_施設情報_所在地_建物名</t>
    <phoneticPr fontId="3"/>
  </si>
  <si>
    <t>NM_施設情報_TEL1</t>
    <phoneticPr fontId="3"/>
  </si>
  <si>
    <t>NM_施設情報_TEL2</t>
    <phoneticPr fontId="3"/>
  </si>
  <si>
    <t>NM_施設情報_FAX</t>
    <phoneticPr fontId="3"/>
  </si>
  <si>
    <t>SinseiNo</t>
    <phoneticPr fontId="3"/>
  </si>
  <si>
    <t>NM_申請者情報_当て字</t>
    <phoneticPr fontId="3"/>
  </si>
  <si>
    <t>NM_申請者情報_住所_都道府県</t>
    <phoneticPr fontId="3"/>
  </si>
  <si>
    <t>NM_申請者情報_TEL1</t>
    <phoneticPr fontId="3"/>
  </si>
  <si>
    <t>NM_申請者情報_TEL2</t>
    <phoneticPr fontId="3"/>
  </si>
  <si>
    <t>NM_申請者情報_FAX</t>
    <phoneticPr fontId="3"/>
  </si>
  <si>
    <t>NM_役員情報_役員1_氏名</t>
    <phoneticPr fontId="3"/>
  </si>
  <si>
    <t>特記情報</t>
    <rPh sb="0" eb="2">
      <t>トッキ</t>
    </rPh>
    <rPh sb="2" eb="4">
      <t>ジョウホウ</t>
    </rPh>
    <phoneticPr fontId="3"/>
  </si>
  <si>
    <t>18010000</t>
    <phoneticPr fontId="3"/>
  </si>
  <si>
    <t>22010000</t>
    <phoneticPr fontId="3"/>
  </si>
  <si>
    <t>32010001</t>
    <phoneticPr fontId="3"/>
  </si>
  <si>
    <t>33010001</t>
    <phoneticPr fontId="3"/>
  </si>
  <si>
    <t>99010000</t>
    <phoneticPr fontId="3"/>
  </si>
  <si>
    <t>NM_個別情報_営業時間_月_終了</t>
  </si>
  <si>
    <t>NM_個別情報_営業時間_火_開始</t>
  </si>
  <si>
    <t>NM_個別情報_営業時間_火_終了</t>
  </si>
  <si>
    <t>NM_個別情報_営業時間_水_開始</t>
  </si>
  <si>
    <t>NM_個別情報_営業時間_水_終了</t>
  </si>
  <si>
    <t>NM_個別情報_営業時間_木_開始</t>
  </si>
  <si>
    <t>NM_個別情報_営業時間_木_終了</t>
  </si>
  <si>
    <t>NM_個別情報_営業時間_金_開始</t>
  </si>
  <si>
    <t>NM_個別情報_営業時間_金_終了</t>
  </si>
  <si>
    <t>NM_個別情報_営業時間_土_開始</t>
  </si>
  <si>
    <t>NM_個別情報_営業時間_土_終了</t>
  </si>
  <si>
    <t>NM_個別情報_営業時間_日_開始</t>
  </si>
  <si>
    <t>NM_個別情報_営業時間_日_終了</t>
  </si>
  <si>
    <t>NM_個別情報_営業時間_祝日_開始</t>
  </si>
  <si>
    <t>NM_個別情報_営業時間_祝日_終了</t>
  </si>
  <si>
    <t>NM_個別情報_医薬品販売時間_月_開始</t>
  </si>
  <si>
    <t>NM_個別情報_医薬品販売時間_月_終了</t>
  </si>
  <si>
    <t>NM_個別情報_医薬品販売時間_火_開始</t>
  </si>
  <si>
    <t>NM_個別情報_医薬品販売時間_火_終了</t>
  </si>
  <si>
    <t>NM_個別情報_医薬品販売時間_水_開始</t>
  </si>
  <si>
    <t>NM_個別情報_医薬品販売時間_水_終了</t>
  </si>
  <si>
    <t>NM_個別情報_医薬品販売時間_木_開始</t>
  </si>
  <si>
    <t>NM_個別情報_医薬品販売時間_木_終了</t>
  </si>
  <si>
    <t>NM_個別情報_医薬品販売時間_金_開始</t>
  </si>
  <si>
    <t>NM_個別情報_医薬品販売時間_金_終了</t>
  </si>
  <si>
    <t>NM_個別情報_医薬品販売時間_土_開始</t>
  </si>
  <si>
    <t>NM_個別情報_医薬品販売時間_土_終了</t>
  </si>
  <si>
    <t>NM_個別情報_医薬品販売時間_日_開始</t>
  </si>
  <si>
    <t>NM_個別情報_医薬品販売時間_日_終了</t>
  </si>
  <si>
    <t>NM_個別情報_医薬品販売時間_祝日_開始</t>
  </si>
  <si>
    <t>NM_個別情報_医薬品販売時間_祝日_終了</t>
  </si>
  <si>
    <t>NM_個別情報_医薬品販売時間_うち休憩時間_月_開始</t>
  </si>
  <si>
    <t>NM_個別情報_医薬品販売時間_うち休憩時間_月_終了</t>
  </si>
  <si>
    <t>NM_個別情報_医薬品販売時間_うち休憩時間_火_開始</t>
  </si>
  <si>
    <t>NM_個別情報_医薬品販売時間_うち休憩時間_火_終了</t>
  </si>
  <si>
    <t>NM_個別情報_医薬品販売時間_うち休憩時間_水_開始</t>
  </si>
  <si>
    <t>NM_個別情報_医薬品販売時間_うち休憩時間_水_終了</t>
  </si>
  <si>
    <t>NM_個別情報_医薬品販売時間_うち休憩時間_木_開始</t>
  </si>
  <si>
    <t>NM_個別情報_医薬品販売時間_うち休憩時間_木_終了</t>
  </si>
  <si>
    <t>NM_個別情報_医薬品販売時間_うち休憩時間_金_開始</t>
  </si>
  <si>
    <t>NM_個別情報_医薬品販売時間_うち休憩時間_金_終了</t>
  </si>
  <si>
    <t>NM_個別情報_医薬品販売時間_うち休憩時間_土_開始</t>
  </si>
  <si>
    <t>NM_個別情報_医薬品販売時間_うち休憩時間_土_終了</t>
  </si>
  <si>
    <t>NM_個別情報_医薬品販売時間_うち休憩時間_日_開始</t>
  </si>
  <si>
    <t>NM_個別情報_医薬品販売時間_うち休憩時間_日_終了</t>
  </si>
  <si>
    <t>NM_個別情報_医薬品販売時間_うち休憩時間_祝日_開始</t>
  </si>
  <si>
    <t>NM_個別情報_第１類医薬品販売時間_月_開始</t>
  </si>
  <si>
    <t>NM_個別情報_第１類医薬品販売時間_月_終了</t>
  </si>
  <si>
    <t>NM_個別情報_第１類医薬品販売時間_火_開始</t>
  </si>
  <si>
    <t>NM_個別情報_第１類医薬品販売時間_火_終了</t>
  </si>
  <si>
    <t>NM_個別情報_第１類医薬品販売時間_水_開始</t>
  </si>
  <si>
    <t>NM_個別情報_第１類医薬品販売時間_水_終了</t>
  </si>
  <si>
    <t>NM_個別情報_第１類医薬品販売時間_木_開始</t>
  </si>
  <si>
    <t>NM_個別情報_第１類医薬品販売時間_木_終了</t>
  </si>
  <si>
    <t>NM_個別情報_第１類医薬品販売時間_金_開始</t>
  </si>
  <si>
    <t>NM_個別情報_第１類医薬品販売時間_金_終了</t>
  </si>
  <si>
    <t>NM_個別情報_第１類医薬品販売時間_土_開始</t>
  </si>
  <si>
    <t>NM_個別情報_第１類医薬品販売時間_土_終了</t>
  </si>
  <si>
    <t>NM_個別情報_第１類医薬品販売時間_日_開始</t>
  </si>
  <si>
    <t>NM_個別情報_第１類医薬品販売時間_日_終了</t>
  </si>
  <si>
    <t>NM_個別情報_第１類医薬品販売時間_祝日_開始</t>
  </si>
  <si>
    <t>NM_個別情報_第１類医薬品販売時間_祝日_終了</t>
  </si>
  <si>
    <t>NM_個別情報_第１類医薬品販売時間_うち休憩時間_月_開始</t>
  </si>
  <si>
    <t>NM_個別情報_第１類医薬品販売時間_うち休憩時間_月_終了</t>
  </si>
  <si>
    <t>NM_個別情報_第１類医薬品販売時間_うち休憩時間_火_開始</t>
  </si>
  <si>
    <t>NM_個別情報_第１類医薬品販売時間_うち休憩時間_火_終了</t>
  </si>
  <si>
    <t>NM_個別情報_第１類医薬品販売時間_うち休憩時間_水_開始</t>
  </si>
  <si>
    <t>NM_個別情報_第１類医薬品販売時間_うち休憩時間_水_終了</t>
  </si>
  <si>
    <t>NM_個別情報_第１類医薬品販売時間_うち休憩時間_木_開始</t>
  </si>
  <si>
    <t>NM_個別情報_第１類医薬品販売時間_うち休憩時間_木_終了</t>
  </si>
  <si>
    <t>NM_個別情報_第１類医薬品販売時間_うち休憩時間_金_開始</t>
  </si>
  <si>
    <t>NM_個別情報_第１類医薬品販売時間_うち休憩時間_金_終了</t>
  </si>
  <si>
    <t>NM_個別情報_第１類医薬品販売時間_うち休憩時間_土_開始</t>
  </si>
  <si>
    <t>NM_個別情報_第１類医薬品販売時間_うち休憩時間_土_終了</t>
  </si>
  <si>
    <t>NM_個別情報_第１類医薬品販売時間_うち休憩時間_日_開始</t>
  </si>
  <si>
    <t>NM_個別情報_第１類医薬品販売時間_うち休憩時間_日_終了</t>
  </si>
  <si>
    <t>NM_個別情報_第１類医薬品販売時間_うち休憩時間_祝日_開始</t>
  </si>
  <si>
    <t>NM_個別情報_第１類医薬品販売時間_うち休憩時間_祝日_終了</t>
  </si>
  <si>
    <t>NM_個別情報_薬剤師滞在時間_月_開始</t>
  </si>
  <si>
    <t>NM_個別情報_薬剤師滞在時間_月_終了</t>
  </si>
  <si>
    <t>NM_個別情報_薬剤師滞在時間_火_開始</t>
  </si>
  <si>
    <t>NM_個別情報_薬剤師滞在時間_火_終了</t>
  </si>
  <si>
    <t>NM_個別情報_薬剤師滞在時間_水_開始</t>
  </si>
  <si>
    <t>NM_個別情報_薬剤師滞在時間_水_終了</t>
  </si>
  <si>
    <t>NM_個別情報_薬剤師滞在時間_木_開始</t>
  </si>
  <si>
    <t>NM_個別情報_薬剤師滞在時間_木_終了</t>
  </si>
  <si>
    <t>NM_個別情報_薬剤師滞在時間_金_開始</t>
  </si>
  <si>
    <t>NM_個別情報_薬剤師滞在時間_金_終了</t>
  </si>
  <si>
    <t>NM_個別情報_薬剤師滞在時間_土_開始</t>
  </si>
  <si>
    <t>NM_個別情報_薬剤師滞在時間_土_終了</t>
  </si>
  <si>
    <t>NM_個別情報_薬剤師滞在時間_日_開始</t>
  </si>
  <si>
    <t>NM_個別情報_薬剤師滞在時間_日_終了</t>
  </si>
  <si>
    <t>NM_個別情報_薬剤師滞在時間_祝日_開始</t>
  </si>
  <si>
    <t>NM_個別情報_薬剤師滞在時間_祝日_終了</t>
  </si>
  <si>
    <t>NM_個別情報_薬剤師滞在時間_うち休憩時間_月_開始</t>
  </si>
  <si>
    <t>NM_個別情報_薬剤師滞在時間_うち休憩時間_月_終了</t>
  </si>
  <si>
    <t>NM_個別情報_薬剤師滞在時間_うち休憩時間_火_開始</t>
  </si>
  <si>
    <t>NM_個別情報_薬剤師滞在時間_うち休憩時間_火_終了</t>
  </si>
  <si>
    <t>NM_個別情報_薬剤師滞在時間_うち休憩時間_水_開始</t>
  </si>
  <si>
    <t>NM_個別情報_薬剤師滞在時間_うち休憩時間_水_終了</t>
  </si>
  <si>
    <t>NM_個別情報_薬剤師滞在時間_うち休憩時間_木_開始</t>
  </si>
  <si>
    <t>NM_個別情報_薬剤師滞在時間_うち休憩時間_木_終了</t>
  </si>
  <si>
    <t>NM_個別情報_薬剤師滞在時間_うち休憩時間_金_開始</t>
  </si>
  <si>
    <t>NM_個別情報_薬剤師滞在時間_うち休憩時間_金_終了</t>
  </si>
  <si>
    <t>NM_個別情報_薬剤師滞在時間_うち休憩時間_土_開始</t>
  </si>
  <si>
    <t>NM_個別情報_薬剤師滞在時間_うち休憩時間_土_終了</t>
  </si>
  <si>
    <t>NM_個別情報_薬剤師滞在時間_うち休憩時間_日_開始</t>
  </si>
  <si>
    <t>NM_個別情報_薬剤師滞在時間_うち休憩時間_祝日_開始</t>
  </si>
  <si>
    <t>NM_個別情報_薬剤師滞在時間_うち休憩時間_祝日_終了</t>
  </si>
  <si>
    <t>NM_個別情報_登録販売者滞在時間_月_開始</t>
  </si>
  <si>
    <t>NM_個別情報_登録販売者滞在時間_月_終了</t>
  </si>
  <si>
    <t>NM_個別情報_登録販売者滞在時間_火_開始</t>
  </si>
  <si>
    <t>NM_個別情報_登録販売者滞在時間_火_終了</t>
  </si>
  <si>
    <t>NM_個別情報_登録販売者滞在時間_水_開始</t>
  </si>
  <si>
    <t>NM_個別情報_登録販売者滞在時間_水_終了</t>
  </si>
  <si>
    <t>NM_個別情報_登録販売者滞在時間_木_開始</t>
  </si>
  <si>
    <t>NM_個別情報_登録販売者滞在時間_木_終了</t>
  </si>
  <si>
    <t>NM_個別情報_登録販売者滞在時間_金_開始</t>
  </si>
  <si>
    <t>NM_個別情報_登録販売者滞在時間_金_終了</t>
  </si>
  <si>
    <t>NM_個別情報_登録販売者滞在時間_土_開始</t>
  </si>
  <si>
    <t>NM_個別情報_登録販売者滞在時間_土_終了</t>
  </si>
  <si>
    <t>NM_個別情報_登録販売者滞在時間_日_開始</t>
  </si>
  <si>
    <t>NM_個別情報_登録販売者滞在時間_日_終了</t>
  </si>
  <si>
    <t>NM_個別情報_登録販売者滞在時間_祝日_開始</t>
  </si>
  <si>
    <t>NM_個別情報_登録販売者滞在時間_祝日_終了</t>
  </si>
  <si>
    <t>NM_個別情報_登録販売者滞在時間_うち休憩時間_月_開始</t>
  </si>
  <si>
    <t>NM_個別情報_登録販売者滞在時間_うち休憩時間_月_終了</t>
  </si>
  <si>
    <t>NM_個別情報_登録販売者滞在時間_うち休憩時間_火_開始</t>
  </si>
  <si>
    <t>NM_個別情報_登録販売者滞在時間_うち休憩時間_火_終了</t>
  </si>
  <si>
    <t>NM_個別情報_登録販売者滞在時間_うち休憩時間_水_開始</t>
  </si>
  <si>
    <t>NM_個別情報_登録販売者滞在時間_うち休憩時間_水_終了</t>
  </si>
  <si>
    <t>NM_個別情報_登録販売者滞在時間_うち休憩時間_木_開始</t>
  </si>
  <si>
    <t>NM_個別情報_登録販売者滞在時間_うち休憩時間_木_終了</t>
  </si>
  <si>
    <t>NM_個別情報_登録販売者滞在時間_うち休憩時間_金_開始</t>
  </si>
  <si>
    <t>NM_個別情報_登録販売者滞在時間_うち休憩時間_金_終了</t>
  </si>
  <si>
    <t>NM_個別情報_登録販売者滞在時間_うち休憩時間_土_開始</t>
  </si>
  <si>
    <t>NM_個別情報_登録販売者滞在時間_うち休憩時間_土_終了</t>
  </si>
  <si>
    <t>NM_個別情報_登録販売者滞在時間_うち休憩時間_日_開始</t>
  </si>
  <si>
    <t>NM_個別情報_登録販売者滞在時間_うち休憩時間_日_終了</t>
  </si>
  <si>
    <t>NM_個別情報_登録販売者滞在時間_うち休憩時間_祝日_開始</t>
  </si>
  <si>
    <t>NM_個別情報_登録販売者滞在時間_うち休憩時間_祝日_終了</t>
  </si>
  <si>
    <t>NM_個別情報_営業時間_週_整数1</t>
  </si>
  <si>
    <t>NM_個別情報_営業時間_週_整数2</t>
  </si>
  <si>
    <t>NM_個別情報_営業時間_週_整数3</t>
  </si>
  <si>
    <t>NM_個別情報_営業時間_週_小数1</t>
  </si>
  <si>
    <t>NM_個別情報_医薬品販売時間_週_整数1</t>
  </si>
  <si>
    <t>NM_個別情報_医薬品販売時間_週_整数2</t>
  </si>
  <si>
    <t>NM_個別情報_医薬品販売時間_週_整数3</t>
  </si>
  <si>
    <t>NM_個別情報_医薬品販売時間_週_小数1</t>
  </si>
  <si>
    <t>NM_個別情報_第１類医薬品販売時間_週_整数1</t>
  </si>
  <si>
    <t>NM_個別情報_第１類医薬品販売時間_週_整数2</t>
  </si>
  <si>
    <t>NM_個別情報_第１類医薬品販売時間_週_整数3</t>
  </si>
  <si>
    <t>NM_個別情報_第１類医薬品販売時間_週_小数1</t>
  </si>
  <si>
    <t>NM_個別情報_その他営業日</t>
  </si>
  <si>
    <t>NM_個別情報_その他休業日</t>
  </si>
  <si>
    <t>Soudan</t>
    <phoneticPr fontId="3"/>
  </si>
  <si>
    <t>NM_個別情報_販売・授与する医薬品の区分_第１類医薬品</t>
  </si>
  <si>
    <t>NM_個別情報_販売・授与する医薬品の区分_指定第２類医薬品</t>
  </si>
  <si>
    <t>NM_個別情報_販売・授与する医薬品の区分_第２類医薬品_指定第２類医薬品を除く</t>
  </si>
  <si>
    <t>NM_個別情報_販売・授与する医薬品の区分_第３類医薬品</t>
  </si>
  <si>
    <t>HaiHinmoku</t>
    <phoneticPr fontId="3"/>
  </si>
  <si>
    <t>ToriHinmoku</t>
    <phoneticPr fontId="3"/>
  </si>
  <si>
    <t>NM_個別情報_取扱品目その他</t>
  </si>
  <si>
    <t>Hinmoku1</t>
    <phoneticPr fontId="3"/>
  </si>
  <si>
    <t>NM_個別情報_取扱品目_一括指定_富山県</t>
  </si>
  <si>
    <t>Hinmoku2</t>
    <phoneticPr fontId="3"/>
  </si>
  <si>
    <t>NM_個別情報_取扱品目_一括指定_奈良県</t>
  </si>
  <si>
    <t>NM_個別情報_取扱品目_一括指定_滋賀県</t>
  </si>
  <si>
    <t>NM_個別情報_取扱品目_一括指定_佐賀県</t>
  </si>
  <si>
    <t>NM_個別情報_取扱品目_個別指定</t>
  </si>
  <si>
    <t>その他情報</t>
    <rPh sb="2" eb="3">
      <t>タ</t>
    </rPh>
    <rPh sb="3" eb="5">
      <t>ジョウホウ</t>
    </rPh>
    <phoneticPr fontId="3"/>
  </si>
  <si>
    <t>その他情報_予備項目_予備１：機関コード(G-MIS)</t>
    <rPh sb="11" eb="13">
      <t>ヨビ</t>
    </rPh>
    <rPh sb="15" eb="17">
      <t>キカン</t>
    </rPh>
    <phoneticPr fontId="3"/>
  </si>
  <si>
    <t>YAG010_02F</t>
    <phoneticPr fontId="3"/>
  </si>
  <si>
    <t>_Ta</t>
    <phoneticPr fontId="3"/>
  </si>
  <si>
    <t>TYobi1</t>
  </si>
  <si>
    <t>NM_その他情報_予備１</t>
    <phoneticPr fontId="3"/>
  </si>
  <si>
    <t>その他情報_予備項目_予備２</t>
    <rPh sb="11" eb="13">
      <t>ヨビ</t>
    </rPh>
    <phoneticPr fontId="3"/>
  </si>
  <si>
    <t>TYobi2</t>
  </si>
  <si>
    <t>NM_その他情報_予備２</t>
    <phoneticPr fontId="3"/>
  </si>
  <si>
    <t>その他情報_予備項目_予備３</t>
    <rPh sb="11" eb="13">
      <t>ヨビ</t>
    </rPh>
    <phoneticPr fontId="3"/>
  </si>
  <si>
    <t>TYobi3</t>
  </si>
  <si>
    <t>NM_その他情報_予備３</t>
    <phoneticPr fontId="3"/>
  </si>
  <si>
    <t>その他情報_予備項目_予備４</t>
    <phoneticPr fontId="3"/>
  </si>
  <si>
    <t>TYobi4</t>
  </si>
  <si>
    <t>NM_その他情報_予備４</t>
    <phoneticPr fontId="3"/>
  </si>
  <si>
    <t>その他情報_予備項目_旧システム管理番号</t>
    <rPh sb="11" eb="12">
      <t>キュウ</t>
    </rPh>
    <rPh sb="16" eb="18">
      <t>カンリ</t>
    </rPh>
    <rPh sb="18" eb="20">
      <t>バンゴウ</t>
    </rPh>
    <phoneticPr fontId="3"/>
  </si>
  <si>
    <t>TYobi5</t>
  </si>
  <si>
    <t>NM_その他情報_旧管理番号</t>
    <phoneticPr fontId="3"/>
  </si>
  <si>
    <t>その他情報_予備項目_予備１_チェック</t>
    <rPh sb="11" eb="13">
      <t>ヨビ</t>
    </rPh>
    <phoneticPr fontId="3"/>
  </si>
  <si>
    <t>CYobi1</t>
  </si>
  <si>
    <t>NM_その他情報_予備１_キャッシュレス</t>
    <phoneticPr fontId="3"/>
  </si>
  <si>
    <t>その他情報_予備項目_予備２_チェック</t>
    <rPh sb="11" eb="13">
      <t>ヨビ</t>
    </rPh>
    <phoneticPr fontId="3"/>
  </si>
  <si>
    <t>CYobi2</t>
  </si>
  <si>
    <t>NM_その他情報_予備２_チェック</t>
    <phoneticPr fontId="3"/>
  </si>
  <si>
    <t>その他情報_予備項目_予備３_チェック</t>
    <rPh sb="11" eb="13">
      <t>ヨビ</t>
    </rPh>
    <phoneticPr fontId="3"/>
  </si>
  <si>
    <t>CYobi3</t>
  </si>
  <si>
    <t>NM_その他情報_予備３_チェック</t>
    <phoneticPr fontId="3"/>
  </si>
  <si>
    <t>その他情報_予備項目_予備４_チェック</t>
    <rPh sb="11" eb="13">
      <t>ヨビ</t>
    </rPh>
    <phoneticPr fontId="3"/>
  </si>
  <si>
    <t>CYobi4</t>
  </si>
  <si>
    <t>NM_その他情報_予備</t>
    <phoneticPr fontId="3"/>
  </si>
  <si>
    <t>その他情報_予備項目_予備５_チェック</t>
    <rPh sb="11" eb="13">
      <t>ヨビ</t>
    </rPh>
    <phoneticPr fontId="3"/>
  </si>
  <si>
    <t>CYobi5</t>
  </si>
  <si>
    <t>NM_その他情報_予備５_チェック</t>
    <phoneticPr fontId="3"/>
  </si>
  <si>
    <t>NM_その他情報_麻薬小売業</t>
    <phoneticPr fontId="3"/>
  </si>
  <si>
    <t>CKohsei</t>
    <phoneticPr fontId="3"/>
  </si>
  <si>
    <t>NM_その他情報_麻薬小売業者間譲渡</t>
    <phoneticPr fontId="3"/>
  </si>
  <si>
    <t>CHousha</t>
    <phoneticPr fontId="3"/>
  </si>
  <si>
    <t>NM_その他情報_放射性医薬品</t>
    <phoneticPr fontId="3"/>
  </si>
  <si>
    <t>放射性医薬品＿種類</t>
    <phoneticPr fontId="3"/>
  </si>
  <si>
    <t>THousha</t>
    <phoneticPr fontId="3"/>
  </si>
  <si>
    <t>NM_その他情報_種類</t>
    <phoneticPr fontId="3"/>
  </si>
  <si>
    <t>氏名※法人の場合、法人名</t>
    <rPh sb="0" eb="2">
      <t>シメイ</t>
    </rPh>
    <rPh sb="3" eb="5">
      <t>ホウジン</t>
    </rPh>
    <rPh sb="6" eb="8">
      <t>バアイ</t>
    </rPh>
    <rPh sb="9" eb="12">
      <t>ホウジンメイ</t>
    </rPh>
    <phoneticPr fontId="3"/>
  </si>
  <si>
    <t>代表者氏名※法人のみ記入</t>
    <rPh sb="0" eb="3">
      <t>ダイヒョウシャ</t>
    </rPh>
    <rPh sb="3" eb="5">
      <t>シメイ</t>
    </rPh>
    <rPh sb="6" eb="8">
      <t>ホウジン</t>
    </rPh>
    <rPh sb="10" eb="12">
      <t>キニュウ</t>
    </rPh>
    <phoneticPr fontId="3"/>
  </si>
  <si>
    <t>ふりがな</t>
    <phoneticPr fontId="29" type="Hiragana"/>
  </si>
  <si>
    <t>氏名※法人の場合、法人名</t>
    <phoneticPr fontId="29" type="Hiragana"/>
  </si>
  <si>
    <t>代表者氏名※法人のみ記入</t>
    <phoneticPr fontId="29" type="Hiragana"/>
  </si>
  <si>
    <t>氏名※法人の場合、法人名</t>
    <phoneticPr fontId="3"/>
  </si>
  <si>
    <t>NM_許可情報_許可番号</t>
    <phoneticPr fontId="3"/>
  </si>
  <si>
    <t>NM_許可情報_申請届出年月日_年</t>
    <phoneticPr fontId="3"/>
  </si>
  <si>
    <t>NM_許可情報_申請届出年月日_月</t>
    <phoneticPr fontId="3"/>
  </si>
  <si>
    <t>NM_許可情報_申請届出年月日_日</t>
    <phoneticPr fontId="3"/>
  </si>
  <si>
    <t>NM_許可情報_変更年月日_元号</t>
    <phoneticPr fontId="3"/>
  </si>
  <si>
    <t>NM_許可情報_変更年月日_年</t>
    <phoneticPr fontId="3"/>
  </si>
  <si>
    <t>NM_許可情報_変更年月日_日</t>
    <phoneticPr fontId="3"/>
  </si>
  <si>
    <t>NM_許可情報_書換年月日_元号</t>
    <phoneticPr fontId="3"/>
  </si>
  <si>
    <t>NM_許可情報_書換年月日_年</t>
    <phoneticPr fontId="3"/>
  </si>
  <si>
    <t>NM_許可情報_書換年月日_月</t>
    <phoneticPr fontId="3"/>
  </si>
  <si>
    <t>NM_許可情報_書換年月日_日</t>
    <phoneticPr fontId="3"/>
  </si>
  <si>
    <t>NM_許可情報_再開年月日_元号</t>
    <phoneticPr fontId="3"/>
  </si>
  <si>
    <t>NM_許可情報_再開年月日_年</t>
    <phoneticPr fontId="3"/>
  </si>
  <si>
    <t>NM_許可情報_再開年月日_月</t>
    <phoneticPr fontId="3"/>
  </si>
  <si>
    <t>NM_許可情報_再開年月日_日</t>
    <phoneticPr fontId="3"/>
  </si>
  <si>
    <t>NM_許可情報_再交付年月日_元号</t>
    <phoneticPr fontId="3"/>
  </si>
  <si>
    <t>NM_許可情報_再交付年月日_年</t>
    <phoneticPr fontId="3"/>
  </si>
  <si>
    <t>NM_許可情報_再交付年月日_月</t>
    <phoneticPr fontId="3"/>
  </si>
  <si>
    <t>NM_許可情報_再交付年月日_日</t>
    <phoneticPr fontId="3"/>
  </si>
  <si>
    <t>010101</t>
  </si>
  <si>
    <t>許可情報＿事由＿店舗移転</t>
    <phoneticPr fontId="3"/>
  </si>
  <si>
    <t>許可情報＿事由＿開設者変更</t>
    <phoneticPr fontId="3"/>
  </si>
  <si>
    <t>許可情報＿事由＿業態変更</t>
    <phoneticPr fontId="3"/>
  </si>
  <si>
    <t>010104</t>
    <phoneticPr fontId="3"/>
  </si>
  <si>
    <t>許可情報＿事由＿法人切り替え</t>
    <phoneticPr fontId="3"/>
  </si>
  <si>
    <t>010105</t>
    <phoneticPr fontId="3"/>
  </si>
  <si>
    <t>許可情報＿事由＿改築</t>
    <phoneticPr fontId="3"/>
  </si>
  <si>
    <t>許可情報＿事由＿更新切れ</t>
    <phoneticPr fontId="3"/>
  </si>
  <si>
    <t>010107</t>
    <phoneticPr fontId="3"/>
  </si>
  <si>
    <t>030109</t>
    <phoneticPr fontId="3"/>
  </si>
  <si>
    <t>NM_許可情報_事由_構造設備＿調剤室</t>
  </si>
  <si>
    <t>NM_許可情報_事由_構造設備＿無菌調剤室共同利用</t>
  </si>
  <si>
    <t>許可情報＿事由＿期限切れ</t>
    <phoneticPr fontId="3"/>
  </si>
  <si>
    <t>050108</t>
    <phoneticPr fontId="3"/>
  </si>
  <si>
    <t>NM_許可情報_事由_申請届出の内容</t>
  </si>
  <si>
    <t>施設情報</t>
  </si>
  <si>
    <t>施設＿種別</t>
    <phoneticPr fontId="3"/>
  </si>
  <si>
    <t>NM_施設情報_種別</t>
    <phoneticPr fontId="3"/>
  </si>
  <si>
    <t>NM_施設情報_名称</t>
    <phoneticPr fontId="3"/>
  </si>
  <si>
    <t>NM_施設情報_所在地_郵便番号_左</t>
    <phoneticPr fontId="3"/>
  </si>
  <si>
    <t>NM_施設情報_所在地_郵便番号_右</t>
    <phoneticPr fontId="3"/>
  </si>
  <si>
    <t>NM_施設情報_EMAIL</t>
    <phoneticPr fontId="3"/>
  </si>
  <si>
    <t>申請者＿申請者コード</t>
    <phoneticPr fontId="3"/>
  </si>
  <si>
    <t>NM_申請者情報_申請者コード</t>
    <phoneticPr fontId="3"/>
  </si>
  <si>
    <t>NM_申請者情報_氏名</t>
    <phoneticPr fontId="3"/>
  </si>
  <si>
    <t>NM_申請者情報_カナ</t>
    <phoneticPr fontId="3"/>
  </si>
  <si>
    <t>NM_申請者情報_住所_郵便番号_左</t>
    <phoneticPr fontId="3"/>
  </si>
  <si>
    <t>NM_申請者情報_住所_郵便番号_右</t>
    <phoneticPr fontId="3"/>
  </si>
  <si>
    <t>NM_申請者情報_住所_市区町村</t>
    <phoneticPr fontId="3"/>
  </si>
  <si>
    <t>NM_申請者情報_住所_字</t>
    <phoneticPr fontId="3"/>
  </si>
  <si>
    <t>NM_申請者情報_住所_番地</t>
    <phoneticPr fontId="3"/>
  </si>
  <si>
    <t>NM_申請者情報_住所_建物名</t>
    <phoneticPr fontId="3"/>
  </si>
  <si>
    <t>申請者＿法人</t>
    <phoneticPr fontId="3"/>
  </si>
  <si>
    <t>NM_申請者情報_法人</t>
    <phoneticPr fontId="3"/>
  </si>
  <si>
    <t>役員１＿氏名</t>
    <phoneticPr fontId="3"/>
  </si>
  <si>
    <t>_YakuinG</t>
    <phoneticPr fontId="3"/>
  </si>
  <si>
    <t>NM_役員情報_役員1_申請者</t>
    <phoneticPr fontId="3"/>
  </si>
  <si>
    <t>NM_役員情報_役員1_着任年月日_元号</t>
    <phoneticPr fontId="3"/>
  </si>
  <si>
    <t>NM_役員情報_役員1_着任年月日_年</t>
    <phoneticPr fontId="3"/>
  </si>
  <si>
    <t>NM_役員情報_役員1_着任年月日_月</t>
    <phoneticPr fontId="3"/>
  </si>
  <si>
    <t>NM_役員情報_役員1_着任年月日_日</t>
    <phoneticPr fontId="3"/>
  </si>
  <si>
    <t>NM_役員情報_役員1_退任年月日_年</t>
    <phoneticPr fontId="3"/>
  </si>
  <si>
    <t>NM_役員情報_役員1_退任年月日_月</t>
    <phoneticPr fontId="3"/>
  </si>
  <si>
    <t>NM_役員情報_役員1_退任年月日_日</t>
    <phoneticPr fontId="3"/>
  </si>
  <si>
    <t>NM_役員情報_役員1_役職</t>
    <phoneticPr fontId="3"/>
  </si>
  <si>
    <t>NM_役員情報_役員1_役職その他</t>
    <phoneticPr fontId="3"/>
  </si>
  <si>
    <t>NM_役員情報_役員1_役員備考</t>
    <phoneticPr fontId="3"/>
  </si>
  <si>
    <t>NM_役員情報_役員2_氏名</t>
    <phoneticPr fontId="3"/>
  </si>
  <si>
    <t>NM_役員情報_役員2_申請者</t>
    <phoneticPr fontId="3"/>
  </si>
  <si>
    <t>NM_役員情報_役員2_着任年月日_元号</t>
    <phoneticPr fontId="3"/>
  </si>
  <si>
    <t>NM_役員情報_役員2_着任年月日_年</t>
    <phoneticPr fontId="3"/>
  </si>
  <si>
    <t>NM_役員情報_役員2_着任年月日_月</t>
    <phoneticPr fontId="3"/>
  </si>
  <si>
    <t>NM_役員情報_役員2_着任年月日_日</t>
    <phoneticPr fontId="3"/>
  </si>
  <si>
    <t>NM_役員情報_役員2_退任年月日_元号</t>
    <phoneticPr fontId="3"/>
  </si>
  <si>
    <t>NM_役員情報_役員2_退任年月日_年</t>
    <phoneticPr fontId="3"/>
  </si>
  <si>
    <t>NM_役員情報_役員2_退任年月日_月</t>
    <phoneticPr fontId="3"/>
  </si>
  <si>
    <t>NM_役員情報_役員2_退任年月日_日</t>
    <phoneticPr fontId="3"/>
  </si>
  <si>
    <t>NM_役員情報_役員2_役職</t>
    <phoneticPr fontId="3"/>
  </si>
  <si>
    <t>NM_役員情報_役員2_役職その他</t>
    <phoneticPr fontId="3"/>
  </si>
  <si>
    <t>NM_役員情報_役員2_役員備考</t>
    <phoneticPr fontId="3"/>
  </si>
  <si>
    <t>NM_役員情報_役員3_氏名</t>
    <phoneticPr fontId="3"/>
  </si>
  <si>
    <t>NM_役員情報_役員3_申請者</t>
    <phoneticPr fontId="3"/>
  </si>
  <si>
    <t>NM_役員情報_役員3_着任年月日_元号</t>
    <phoneticPr fontId="3"/>
  </si>
  <si>
    <t>NM_役員情報_役員3_着任年月日_年</t>
    <phoneticPr fontId="3"/>
  </si>
  <si>
    <t>NM_役員情報_役員3_着任年月日_月</t>
    <phoneticPr fontId="3"/>
  </si>
  <si>
    <t>NM_役員情報_役員3_着任年月日_日</t>
    <phoneticPr fontId="3"/>
  </si>
  <si>
    <t>NM_役員情報_役員3_退任年月日_元号</t>
    <phoneticPr fontId="3"/>
  </si>
  <si>
    <t>NM_役員情報_役員3_退任年月日_年</t>
    <phoneticPr fontId="3"/>
  </si>
  <si>
    <t>NM_役員情報_役員3_退任年月日_月</t>
    <phoneticPr fontId="3"/>
  </si>
  <si>
    <t>NM_役員情報_役員3_退任年月日_日</t>
    <phoneticPr fontId="3"/>
  </si>
  <si>
    <t>NM_役員情報_役員3_役職</t>
    <phoneticPr fontId="3"/>
  </si>
  <si>
    <t>NM_役員情報_役員3_役職その他</t>
    <phoneticPr fontId="3"/>
  </si>
  <si>
    <t>NM_役員情報_役員3_役員備考</t>
    <phoneticPr fontId="3"/>
  </si>
  <si>
    <t>NM_役員情報_役員4_氏名</t>
    <phoneticPr fontId="3"/>
  </si>
  <si>
    <t>NM_役員情報_役員4_申請者</t>
    <phoneticPr fontId="3"/>
  </si>
  <si>
    <t>NM_役員情報_役員4_着任年月日_元号</t>
    <phoneticPr fontId="3"/>
  </si>
  <si>
    <t>NM_役員情報_役員4_着任年月日_年</t>
    <phoneticPr fontId="3"/>
  </si>
  <si>
    <t>NM_役員情報_役員4_着任年月日_月</t>
    <phoneticPr fontId="3"/>
  </si>
  <si>
    <t>NM_役員情報_役員4_着任年月日_日</t>
    <phoneticPr fontId="3"/>
  </si>
  <si>
    <t>NM_役員情報_役員4_退任年月日_元号</t>
    <phoneticPr fontId="3"/>
  </si>
  <si>
    <t>NM_役員情報_役員4_退任年月日_年</t>
    <phoneticPr fontId="3"/>
  </si>
  <si>
    <t>NM_役員情報_役員4_退任年月日_月</t>
    <phoneticPr fontId="3"/>
  </si>
  <si>
    <t>NM_役員情報_役員4_退任年月日_日</t>
    <phoneticPr fontId="3"/>
  </si>
  <si>
    <t>NM_役員情報_役員4_役職</t>
    <phoneticPr fontId="3"/>
  </si>
  <si>
    <t>NM_役員情報_役員4_役職その他</t>
    <phoneticPr fontId="3"/>
  </si>
  <si>
    <t>NM_役員情報_役員4_役員備考</t>
    <phoneticPr fontId="3"/>
  </si>
  <si>
    <t>NM_役員情報_役員5_氏名</t>
    <phoneticPr fontId="3"/>
  </si>
  <si>
    <t>NM_役員情報_役員5_申請者</t>
    <phoneticPr fontId="3"/>
  </si>
  <si>
    <t>NM_役員情報_役員5_着任年月日_元号</t>
    <phoneticPr fontId="3"/>
  </si>
  <si>
    <t>NM_役員情報_役員5_着任年月日_年</t>
    <phoneticPr fontId="3"/>
  </si>
  <si>
    <t>NM_役員情報_役員5_着任年月日_月</t>
    <phoneticPr fontId="3"/>
  </si>
  <si>
    <t>NM_役員情報_役員5_着任年月日_日</t>
    <phoneticPr fontId="3"/>
  </si>
  <si>
    <t>NM_役員情報_役員5_退任年月日_元号</t>
    <phoneticPr fontId="3"/>
  </si>
  <si>
    <t>NM_役員情報_役員5_退任年月日_年</t>
    <phoneticPr fontId="3"/>
  </si>
  <si>
    <t>NM_役員情報_役員5_退任年月日_月</t>
    <phoneticPr fontId="3"/>
  </si>
  <si>
    <t>NM_役員情報_役員5_退任年月日_日</t>
    <phoneticPr fontId="3"/>
  </si>
  <si>
    <t>NM_役員情報_役員5_役職</t>
    <phoneticPr fontId="3"/>
  </si>
  <si>
    <t>NM_役員情報_役員5_役職その他</t>
    <phoneticPr fontId="3"/>
  </si>
  <si>
    <t>NM_役員情報_役員5_役員備考</t>
    <phoneticPr fontId="3"/>
  </si>
  <si>
    <t>特記情報＿施設備考</t>
    <phoneticPr fontId="3"/>
  </si>
  <si>
    <t>TokBiko</t>
    <phoneticPr fontId="3"/>
  </si>
  <si>
    <t>NM_特記事項_施設備考</t>
    <phoneticPr fontId="3"/>
  </si>
  <si>
    <t>特記情報＿施設記事</t>
    <phoneticPr fontId="3"/>
  </si>
  <si>
    <t>TokKiji</t>
    <phoneticPr fontId="3"/>
  </si>
  <si>
    <t>NM_特記事項_施設記事</t>
    <phoneticPr fontId="3"/>
  </si>
  <si>
    <t>特記情報＿兼営業＿医薬部外品販売</t>
    <phoneticPr fontId="3"/>
  </si>
  <si>
    <t>_Tokki2</t>
    <phoneticPr fontId="3"/>
  </si>
  <si>
    <t>NM_特記事項_兼営事業_医薬部外品</t>
  </si>
  <si>
    <t>NM_特記事項_兼営事業_化粧品</t>
  </si>
  <si>
    <t>特記情報＿兼営業＿管理医療機器</t>
    <phoneticPr fontId="3"/>
  </si>
  <si>
    <t>NM_特記事項_兼営事業_管理医療機器</t>
    <phoneticPr fontId="3"/>
  </si>
  <si>
    <t>特記情報＿兼営業＿一般医療機器</t>
    <phoneticPr fontId="3"/>
  </si>
  <si>
    <t>NM_特記事項_兼営事業_一般医療機器</t>
    <phoneticPr fontId="3"/>
  </si>
  <si>
    <t>特記情報＿兼営業＿その他</t>
    <phoneticPr fontId="3"/>
  </si>
  <si>
    <t>NM_特記事項_兼営事業_その他</t>
    <phoneticPr fontId="3"/>
  </si>
  <si>
    <t>TaKenei</t>
    <phoneticPr fontId="3"/>
  </si>
  <si>
    <t>NM_特記事項_その他の兼営事業</t>
    <phoneticPr fontId="3"/>
  </si>
  <si>
    <t>従事者１＿氏名_当て字</t>
    <phoneticPr fontId="3"/>
  </si>
  <si>
    <t>NM_従事者_従事者1_当て字</t>
    <phoneticPr fontId="3"/>
  </si>
  <si>
    <t>従事者１＿カナ</t>
  </si>
  <si>
    <t>従事者１＿住所_郵便番号</t>
  </si>
  <si>
    <t>NM_従事者_従事者1_郵便番号_左</t>
  </si>
  <si>
    <t>NM_従事者_従事者1_郵便番号_右</t>
  </si>
  <si>
    <t>従事者１＿住所_都道府県</t>
  </si>
  <si>
    <t>NM_従事者_従事者1_都道府県</t>
  </si>
  <si>
    <t>従事者１＿住所_市区町村</t>
  </si>
  <si>
    <t>NM_従事者_従事者1_市区町村</t>
  </si>
  <si>
    <t>従事者１＿住所_字</t>
  </si>
  <si>
    <t>NM_従事者_従事者1_字</t>
  </si>
  <si>
    <t>従事者１＿住所_番地</t>
  </si>
  <si>
    <t>NM_従事者_従事者1_番地</t>
  </si>
  <si>
    <t>従事者１＿住所_建物名</t>
  </si>
  <si>
    <t>NM_従事者_従事者1_建物名</t>
  </si>
  <si>
    <t>従事者１＿登録番号1</t>
  </si>
  <si>
    <t>従事者１＿登録番号2</t>
  </si>
  <si>
    <t>従事者１＿登録番号3</t>
  </si>
  <si>
    <t>_JyujiG</t>
    <phoneticPr fontId="3"/>
  </si>
  <si>
    <t>NM_従事者_従事者2_従事者区分</t>
  </si>
  <si>
    <t>従事者２＿氏名_当て字</t>
  </si>
  <si>
    <t>従事者２＿カナ</t>
  </si>
  <si>
    <t>従事者２＿住所_郵便番号</t>
  </si>
  <si>
    <t>NM_従事者_従事者2_郵便番号_左</t>
  </si>
  <si>
    <t>NM_従事者_従事者2_郵便番号_右</t>
  </si>
  <si>
    <t>従事者２＿住所_都道府県</t>
  </si>
  <si>
    <t>NM_従事者_従事者2_都道府県</t>
  </si>
  <si>
    <t>従事者２＿住所_市区町村</t>
  </si>
  <si>
    <t>NM_従事者_従事者2_市区町村</t>
  </si>
  <si>
    <t>従事者２＿住所_字</t>
  </si>
  <si>
    <t>NM_従事者_従事者2_字</t>
  </si>
  <si>
    <t>従事者２＿住所_番地</t>
  </si>
  <si>
    <t>NM_従事者_従事者2_番地</t>
  </si>
  <si>
    <t>従事者２＿住所_建物名</t>
  </si>
  <si>
    <t>NM_従事者_従事者2_建物名</t>
  </si>
  <si>
    <t>従事者２＿登録番号1</t>
  </si>
  <si>
    <t>従事者２＿登録番号2</t>
  </si>
  <si>
    <t>従事者２＿登録番号3</t>
  </si>
  <si>
    <t>NM_従事者_従事者3_従事者区分</t>
  </si>
  <si>
    <t>従事者３＿氏名_当て字</t>
  </si>
  <si>
    <t>従事者３＿カナ</t>
  </si>
  <si>
    <t>従事者３＿住所_郵便番号</t>
  </si>
  <si>
    <t>NM_従事者_従事者3_郵便番号_左</t>
  </si>
  <si>
    <t>NM_従事者_従事者3_郵便番号_右</t>
  </si>
  <si>
    <t>従事者３＿住所_都道府県</t>
  </si>
  <si>
    <t>NM_従事者_従事者3_都道府県</t>
  </si>
  <si>
    <t>従事者３＿住所_市区町村</t>
  </si>
  <si>
    <t>NM_従事者_従事者3_市区町村</t>
  </si>
  <si>
    <t>従事者３＿住所_字</t>
  </si>
  <si>
    <t>NM_従事者_従事者3_字</t>
  </si>
  <si>
    <t>従事者３＿住所_番地</t>
  </si>
  <si>
    <t>NM_従事者_従事者3_番地</t>
  </si>
  <si>
    <t>従事者３＿住所_建物名</t>
  </si>
  <si>
    <t>NM_従事者_従事者3_建物名</t>
  </si>
  <si>
    <t>従事者３＿登録番号1</t>
  </si>
  <si>
    <t>従事者３＿登録番号2</t>
  </si>
  <si>
    <t>従事者３＿登録番号3</t>
  </si>
  <si>
    <t>NM_従事者_従事者4_従事者区分</t>
  </si>
  <si>
    <t>従事者４＿氏名_当て字</t>
  </si>
  <si>
    <t>従事者４＿カナ</t>
  </si>
  <si>
    <t>従事者４＿住所_郵便番号</t>
  </si>
  <si>
    <t>NM_従事者_従事者4_郵便番号_左</t>
  </si>
  <si>
    <t>NM_従事者_従事者4_郵便番号_右</t>
  </si>
  <si>
    <t>従事者４＿住所_都道府県</t>
  </si>
  <si>
    <t>NM_従事者_従事者4_都道府県</t>
  </si>
  <si>
    <t>従事者４＿住所_市区町村</t>
  </si>
  <si>
    <t>NM_従事者_従事者4_市区町村</t>
  </si>
  <si>
    <t>従事者４＿住所_字</t>
  </si>
  <si>
    <t>NM_従事者_従事者4_字</t>
  </si>
  <si>
    <t>従事者４＿住所_番地</t>
  </si>
  <si>
    <t>NM_従事者_従事者4_番地</t>
  </si>
  <si>
    <t>従事者４＿住所_建物名</t>
  </si>
  <si>
    <t>NM_従事者_従事者4_建物名</t>
  </si>
  <si>
    <t>従事者４＿登録番号1</t>
  </si>
  <si>
    <t>従事者４＿登録番号2</t>
  </si>
  <si>
    <t>従事者４＿登録番号3</t>
  </si>
  <si>
    <t>NM_従事者_従事者5_従事者区分</t>
  </si>
  <si>
    <t>従事者５＿氏名_当て字</t>
  </si>
  <si>
    <t>従事者５＿カナ</t>
  </si>
  <si>
    <t>従事者５＿住所_郵便番号</t>
  </si>
  <si>
    <t>NM_従事者_従事者5_郵便番号_左</t>
  </si>
  <si>
    <t>NM_従事者_従事者5_郵便番号_右</t>
  </si>
  <si>
    <t>従事者５＿住所_都道府県</t>
  </si>
  <si>
    <t>NM_従事者_従事者5_都道府県</t>
  </si>
  <si>
    <t>従事者５＿住所_市区町村</t>
  </si>
  <si>
    <t>NM_従事者_従事者5_市区町村</t>
  </si>
  <si>
    <t>従事者５＿住所_字</t>
  </si>
  <si>
    <t>NM_従事者_従事者5_字</t>
  </si>
  <si>
    <t>従事者５＿住所_番地</t>
  </si>
  <si>
    <t>NM_従事者_従事者5_番地</t>
  </si>
  <si>
    <t>従事者５＿住所_建物名</t>
  </si>
  <si>
    <t>NM_従事者_従事者5_建物名</t>
  </si>
  <si>
    <t>従事者５＿登録番号1</t>
  </si>
  <si>
    <t>従事者５＿登録番号2</t>
  </si>
  <si>
    <t>従事者５＿登録番号3</t>
  </si>
  <si>
    <t>NM_従事者_従事者6_従事者区分</t>
  </si>
  <si>
    <t>従事者６＿氏名_当て字</t>
  </si>
  <si>
    <t>従事者６＿カナ</t>
  </si>
  <si>
    <t>従事者６＿住所_郵便番号</t>
  </si>
  <si>
    <t>NM_従事者_従事者6_郵便番号_左</t>
  </si>
  <si>
    <t>NM_従事者_従事者6_郵便番号_右</t>
  </si>
  <si>
    <t>従事者６＿住所_都道府県</t>
  </si>
  <si>
    <t>NM_従事者_従事者6_都道府県</t>
  </si>
  <si>
    <t>従事者６＿住所_市区町村</t>
  </si>
  <si>
    <t>NM_従事者_従事者6_市区町村</t>
  </si>
  <si>
    <t>従事者６＿住所_字</t>
  </si>
  <si>
    <t>NM_従事者_従事者6_字</t>
  </si>
  <si>
    <t>従事者６＿住所_番地</t>
  </si>
  <si>
    <t>NM_従事者_従事者6_番地</t>
  </si>
  <si>
    <t>従事者６＿住所_建物名</t>
  </si>
  <si>
    <t>NM_従事者_従事者6_建物名</t>
  </si>
  <si>
    <t>従事者６＿登録番号1</t>
  </si>
  <si>
    <t>従事者６＿登録番号2</t>
  </si>
  <si>
    <t>従事者６＿登録番号3</t>
  </si>
  <si>
    <t>NM_従事者_従事者7_従事者区分</t>
  </si>
  <si>
    <t>従事者７＿氏名_当て字</t>
  </si>
  <si>
    <t>従事者７＿カナ</t>
  </si>
  <si>
    <t>従事者７＿住所_郵便番号</t>
  </si>
  <si>
    <t>NM_従事者_従事者7_郵便番号_左</t>
  </si>
  <si>
    <t>NM_従事者_従事者7_郵便番号_右</t>
  </si>
  <si>
    <t>従事者７＿住所_都道府県</t>
  </si>
  <si>
    <t>NM_従事者_従事者7_都道府県</t>
  </si>
  <si>
    <t>従事者７＿住所_市区町村</t>
  </si>
  <si>
    <t>NM_従事者_従事者7_市区町村</t>
  </si>
  <si>
    <t>従事者７＿住所_字</t>
  </si>
  <si>
    <t>NM_従事者_従事者7_字</t>
  </si>
  <si>
    <t>従事者７＿住所_番地</t>
  </si>
  <si>
    <t>NM_従事者_従事者7_番地</t>
  </si>
  <si>
    <t>従事者７＿住所_建物名</t>
  </si>
  <si>
    <t>NM_従事者_従事者7_建物名</t>
  </si>
  <si>
    <t>従事者７＿登録番号1</t>
  </si>
  <si>
    <t>従事者７＿登録番号2</t>
  </si>
  <si>
    <t>従事者７＿登録番号3</t>
  </si>
  <si>
    <t>NM_従事者_従事者8_従事者区分</t>
  </si>
  <si>
    <t>従事者８＿氏名_当て字</t>
  </si>
  <si>
    <t>従事者８＿カナ</t>
  </si>
  <si>
    <t>従事者８＿住所_郵便番号</t>
  </si>
  <si>
    <t>NM_従事者_従事者8_郵便番号_左</t>
  </si>
  <si>
    <t>NM_従事者_従事者8_郵便番号_右</t>
  </si>
  <si>
    <t>従事者８＿住所_都道府県</t>
  </si>
  <si>
    <t>NM_従事者_従事者8_都道府県</t>
  </si>
  <si>
    <t>従事者８＿住所_市区町村</t>
  </si>
  <si>
    <t>NM_従事者_従事者8_市区町村</t>
  </si>
  <si>
    <t>従事者８＿住所_字</t>
  </si>
  <si>
    <t>NM_従事者_従事者8_字</t>
  </si>
  <si>
    <t>従事者８＿住所_番地</t>
  </si>
  <si>
    <t>NM_従事者_従事者8_番地</t>
  </si>
  <si>
    <t>従事者８＿住所_建物名</t>
  </si>
  <si>
    <t>NM_従事者_従事者8_建物名</t>
  </si>
  <si>
    <t>従事者８＿登録番号1</t>
  </si>
  <si>
    <t>従事者８＿登録番号2</t>
  </si>
  <si>
    <t>従事者８＿登録番号3</t>
  </si>
  <si>
    <t>NM_従事者_従事者9_従事者区分</t>
  </si>
  <si>
    <t>従事者９＿氏名_当て字</t>
  </si>
  <si>
    <t>従事者９＿カナ</t>
  </si>
  <si>
    <t>従事者９＿住所_郵便番号</t>
  </si>
  <si>
    <t>NM_従事者_従事者9_郵便番号_左</t>
  </si>
  <si>
    <t>NM_従事者_従事者9_郵便番号_右</t>
  </si>
  <si>
    <t>従事者９＿住所_都道府県</t>
  </si>
  <si>
    <t>NM_従事者_従事者9_都道府県</t>
  </si>
  <si>
    <t>従事者９＿住所_市区町村</t>
  </si>
  <si>
    <t>NM_従事者_従事者9_市区町村</t>
  </si>
  <si>
    <t>従事者９＿住所_字</t>
  </si>
  <si>
    <t>NM_従事者_従事者9_字</t>
  </si>
  <si>
    <t>従事者９＿住所_番地</t>
  </si>
  <si>
    <t>NM_従事者_従事者9_番地</t>
  </si>
  <si>
    <t>従事者９＿住所_建物名</t>
  </si>
  <si>
    <t>NM_従事者_従事者9_建物名</t>
  </si>
  <si>
    <t>従事者９＿登録番号1</t>
  </si>
  <si>
    <t>従事者９＿登録番号2</t>
  </si>
  <si>
    <t>従事者９＿登録番号3</t>
  </si>
  <si>
    <t>NM_従事者_従事者10_従事者区分</t>
  </si>
  <si>
    <t>従事者１０＿氏名_当て字</t>
  </si>
  <si>
    <t>従事者１０＿カナ</t>
  </si>
  <si>
    <t>従事者１０＿住所_郵便番号</t>
  </si>
  <si>
    <t>NM_従事者_従事者10_郵便番号_左</t>
  </si>
  <si>
    <t>NM_従事者_従事者10_郵便番号_右</t>
  </si>
  <si>
    <t>従事者１０＿住所_都道府県</t>
  </si>
  <si>
    <t>NM_従事者_従事者10_都道府県</t>
  </si>
  <si>
    <t>従事者１０＿住所_市区町村</t>
  </si>
  <si>
    <t>NM_従事者_従事者10_市区町村</t>
  </si>
  <si>
    <t>従事者１０＿住所_字</t>
  </si>
  <si>
    <t>NM_従事者_従事者10_字</t>
  </si>
  <si>
    <t>従事者１０＿住所_番地</t>
  </si>
  <si>
    <t>NM_従事者_従事者10_番地</t>
  </si>
  <si>
    <t>従事者１０＿住所_建物名</t>
  </si>
  <si>
    <t>NM_従事者_従事者10_建物名</t>
  </si>
  <si>
    <t>従事者１０＿登録番号1</t>
  </si>
  <si>
    <t>従事者１０＿登録番号2</t>
  </si>
  <si>
    <t>従事者１０＿登録番号3</t>
  </si>
  <si>
    <t>NM_従事者_従事者11_従事者区分</t>
  </si>
  <si>
    <t>従事者１１＿氏名_当て字</t>
  </si>
  <si>
    <t>従事者１１＿カナ</t>
  </si>
  <si>
    <t>従事者１１＿住所_郵便番号</t>
  </si>
  <si>
    <t>NM_従事者_従事者11_郵便番号_左</t>
  </si>
  <si>
    <t>NM_従事者_従事者11_郵便番号_右</t>
  </si>
  <si>
    <t>従事者１１＿住所_都道府県</t>
  </si>
  <si>
    <t>NM_従事者_従事者11_都道府県</t>
  </si>
  <si>
    <t>従事者１１＿住所_市区町村</t>
  </si>
  <si>
    <t>NM_従事者_従事者11_市区町村</t>
  </si>
  <si>
    <t>従事者１１＿住所_字</t>
  </si>
  <si>
    <t>NM_従事者_従事者11_字</t>
  </si>
  <si>
    <t>従事者１１＿住所_番地</t>
  </si>
  <si>
    <t>NM_従事者_従事者11_番地</t>
  </si>
  <si>
    <t>従事者１１＿住所_建物名</t>
  </si>
  <si>
    <t>NM_従事者_従事者11_建物名</t>
  </si>
  <si>
    <t>従事者１１＿登録番号1</t>
  </si>
  <si>
    <t>従事者１１＿登録番号2</t>
  </si>
  <si>
    <t>従事者１１＿登録番号3</t>
  </si>
  <si>
    <t>NM_従事者_従事者12_従事者区分</t>
  </si>
  <si>
    <t>従事者１２＿氏名_当て字</t>
  </si>
  <si>
    <t>従事者１２＿カナ</t>
  </si>
  <si>
    <t>従事者１２＿住所_郵便番号</t>
  </si>
  <si>
    <t>NM_従事者_従事者12_郵便番号_左</t>
  </si>
  <si>
    <t>NM_従事者_従事者12_郵便番号_右</t>
  </si>
  <si>
    <t>従事者１２＿住所_都道府県</t>
  </si>
  <si>
    <t>NM_従事者_従事者12_都道府県</t>
  </si>
  <si>
    <t>従事者１２＿住所_市区町村</t>
  </si>
  <si>
    <t>NM_従事者_従事者12_市区町村</t>
  </si>
  <si>
    <t>従事者１２＿住所_字</t>
  </si>
  <si>
    <t>NM_従事者_従事者12_字</t>
  </si>
  <si>
    <t>従事者１２＿住所_番地</t>
  </si>
  <si>
    <t>NM_従事者_従事者12_番地</t>
  </si>
  <si>
    <t>従事者１２＿住所_建物名</t>
  </si>
  <si>
    <t>NM_従事者_従事者12_建物名</t>
  </si>
  <si>
    <t>従事者１２＿登録番号1</t>
  </si>
  <si>
    <t>従事者１２＿登録番号2</t>
  </si>
  <si>
    <t>従事者１２＿登録番号3</t>
  </si>
  <si>
    <t>NM_従事者_従事者13_従事者区分</t>
  </si>
  <si>
    <t>従事者１３＿氏名_当て字</t>
  </si>
  <si>
    <t>従事者１３＿カナ</t>
  </si>
  <si>
    <t>従事者１３＿住所_郵便番号</t>
  </si>
  <si>
    <t>NM_従事者_従事者13_郵便番号_左</t>
  </si>
  <si>
    <t>NM_従事者_従事者13_郵便番号_右</t>
  </si>
  <si>
    <t>従事者１３＿住所_都道府県</t>
  </si>
  <si>
    <t>NM_従事者_従事者13_都道府県</t>
  </si>
  <si>
    <t>従事者１３＿住所_市区町村</t>
  </si>
  <si>
    <t>NM_従事者_従事者13_市区町村</t>
  </si>
  <si>
    <t>従事者１３＿住所_字</t>
  </si>
  <si>
    <t>NM_従事者_従事者13_字</t>
  </si>
  <si>
    <t>従事者１３＿住所_番地</t>
  </si>
  <si>
    <t>NM_従事者_従事者13_番地</t>
  </si>
  <si>
    <t>従事者１３＿住所_建物名</t>
  </si>
  <si>
    <t>NM_従事者_従事者13_建物名</t>
  </si>
  <si>
    <t>従事者１３＿登録番号1</t>
  </si>
  <si>
    <t>従事者１３＿登録番号2</t>
  </si>
  <si>
    <t>従事者１３＿登録番号3</t>
  </si>
  <si>
    <t>NM_従事者_従事者14_従事者区分</t>
  </si>
  <si>
    <t>従事者１４＿氏名_当て字</t>
  </si>
  <si>
    <t>従事者１４＿カナ</t>
  </si>
  <si>
    <t>従事者１４＿住所_郵便番号</t>
  </si>
  <si>
    <t>NM_従事者_従事者14_郵便番号_左</t>
  </si>
  <si>
    <t>NM_従事者_従事者14_郵便番号_右</t>
  </si>
  <si>
    <t>従事者１４＿住所_都道府県</t>
  </si>
  <si>
    <t>NM_従事者_従事者14_都道府県</t>
  </si>
  <si>
    <t>従事者１４＿住所_市区町村</t>
  </si>
  <si>
    <t>NM_従事者_従事者14_市区町村</t>
  </si>
  <si>
    <t>従事者１４＿住所_字</t>
  </si>
  <si>
    <t>NM_従事者_従事者14_字</t>
  </si>
  <si>
    <t>従事者１４＿住所_番地</t>
  </si>
  <si>
    <t>NM_従事者_従事者14_番地</t>
  </si>
  <si>
    <t>従事者１４＿住所_建物名</t>
  </si>
  <si>
    <t>NM_従事者_従事者14_建物名</t>
  </si>
  <si>
    <t>従事者１４＿登録番号1</t>
  </si>
  <si>
    <t>従事者１４＿登録番号2</t>
  </si>
  <si>
    <t>従事者１４＿登録番号3</t>
  </si>
  <si>
    <t>NM_従事者_従事者15_従事者区分</t>
  </si>
  <si>
    <t>従事者１５＿氏名_当て字</t>
  </si>
  <si>
    <t>従事者１５＿カナ</t>
  </si>
  <si>
    <t>従事者１５＿住所_郵便番号</t>
  </si>
  <si>
    <t>NM_従事者_従事者15_郵便番号_左</t>
  </si>
  <si>
    <t>NM_従事者_従事者15_郵便番号_右</t>
  </si>
  <si>
    <t>従事者１５＿住所_都道府県</t>
  </si>
  <si>
    <t>NM_従事者_従事者15_都道府県</t>
  </si>
  <si>
    <t>従事者１５＿住所_市区町村</t>
  </si>
  <si>
    <t>NM_従事者_従事者15_市区町村</t>
  </si>
  <si>
    <t>従事者１５＿住所_字</t>
  </si>
  <si>
    <t>NM_従事者_従事者15_字</t>
  </si>
  <si>
    <t>従事者１５＿住所_番地</t>
  </si>
  <si>
    <t>NM_従事者_従事者15_番地</t>
  </si>
  <si>
    <t>従事者１５＿住所_建物名</t>
  </si>
  <si>
    <t>NM_従事者_従事者15_建物名</t>
  </si>
  <si>
    <t>従事者１５＿登録番号1</t>
  </si>
  <si>
    <t>従事者１５＿登録番号2</t>
  </si>
  <si>
    <t>従事者１５＿登録番号3</t>
  </si>
  <si>
    <t>NM_従事者_従事者16_従事者区分</t>
    <phoneticPr fontId="3"/>
  </si>
  <si>
    <t>従事者１６＿氏名_当て字</t>
  </si>
  <si>
    <t>従事者１６＿カナ</t>
  </si>
  <si>
    <t>従事者１６＿住所_郵便番号</t>
  </si>
  <si>
    <t>NM_従事者_従事者16_郵便番号_左</t>
  </si>
  <si>
    <t>NM_従事者_従事者16_郵便番号_右</t>
  </si>
  <si>
    <t>従事者１６＿住所_都道府県</t>
  </si>
  <si>
    <t>NM_従事者_従事者16_都道府県</t>
  </si>
  <si>
    <t>従事者１６＿住所_市区町村</t>
  </si>
  <si>
    <t>NM_従事者_従事者16_市区町村</t>
  </si>
  <si>
    <t>従事者１６＿住所_字</t>
  </si>
  <si>
    <t>NM_従事者_従事者16_字</t>
  </si>
  <si>
    <t>従事者１６＿住所_番地</t>
  </si>
  <si>
    <t>NM_従事者_従事者16_番地</t>
  </si>
  <si>
    <t>従事者１６＿住所_建物名</t>
  </si>
  <si>
    <t>NM_従事者_従事者16_建物名</t>
  </si>
  <si>
    <t>従事者１６＿登録番号1</t>
  </si>
  <si>
    <t>従事者１６＿登録番号2</t>
  </si>
  <si>
    <t>従事者１６＿登録番号3</t>
  </si>
  <si>
    <t>NM_従事者_従事者17_従事者区分</t>
  </si>
  <si>
    <t>従事者１７＿氏名_当て字</t>
  </si>
  <si>
    <t>従事者１７＿カナ</t>
  </si>
  <si>
    <t>従事者１７＿住所_郵便番号</t>
  </si>
  <si>
    <t>NM_従事者_従事者17_郵便番号_左</t>
  </si>
  <si>
    <t>NM_従事者_従事者17_郵便番号_右</t>
  </si>
  <si>
    <t>従事者１７＿住所_都道府県</t>
  </si>
  <si>
    <t>NM_従事者_従事者17_都道府県</t>
  </si>
  <si>
    <t>従事者１７＿住所_市区町村</t>
  </si>
  <si>
    <t>NM_従事者_従事者17_市区町村</t>
  </si>
  <si>
    <t>従事者１７＿住所_字</t>
  </si>
  <si>
    <t>NM_従事者_従事者17_字</t>
  </si>
  <si>
    <t>従事者１７＿住所_番地</t>
  </si>
  <si>
    <t>NM_従事者_従事者17_番地</t>
  </si>
  <si>
    <t>従事者１７＿住所_建物名</t>
  </si>
  <si>
    <t>NM_従事者_従事者17_建物名</t>
  </si>
  <si>
    <t>従事者１７＿登録番号1</t>
  </si>
  <si>
    <t>従事者１７＿登録番号2</t>
  </si>
  <si>
    <t>従事者１７＿登録番号3</t>
  </si>
  <si>
    <t>NM_従事者_従事者18_従事者区分</t>
  </si>
  <si>
    <t>従事者１８＿氏名_当て字</t>
  </si>
  <si>
    <t>従事者１８＿カナ</t>
  </si>
  <si>
    <t>従事者１８＿住所_郵便番号</t>
  </si>
  <si>
    <t>NM_従事者_従事者18_郵便番号_左</t>
  </si>
  <si>
    <t>NM_従事者_従事者18_郵便番号_右</t>
  </si>
  <si>
    <t>従事者１８＿住所_都道府県</t>
  </si>
  <si>
    <t>NM_従事者_従事者18_都道府県</t>
  </si>
  <si>
    <t>従事者１８＿住所_市区町村</t>
  </si>
  <si>
    <t>NM_従事者_従事者18_市区町村</t>
  </si>
  <si>
    <t>従事者１８＿住所_字</t>
  </si>
  <si>
    <t>NM_従事者_従事者18_字</t>
  </si>
  <si>
    <t>従事者１８＿住所_番地</t>
  </si>
  <si>
    <t>NM_従事者_従事者18_番地</t>
  </si>
  <si>
    <t>従事者１８＿住所_建物名</t>
  </si>
  <si>
    <t>NM_従事者_従事者18_建物名</t>
  </si>
  <si>
    <t>従事者１８＿登録番号1</t>
  </si>
  <si>
    <t>従事者１８＿登録番号2</t>
  </si>
  <si>
    <t>従事者１８＿登録番号3</t>
  </si>
  <si>
    <t>NM_従事者_従事者19_従事者区分</t>
  </si>
  <si>
    <t>従事者１９＿氏名_当て字</t>
  </si>
  <si>
    <t>従事者１９＿カナ</t>
  </si>
  <si>
    <t>従事者１９＿住所_郵便番号</t>
  </si>
  <si>
    <t>NM_従事者_従事者19_郵便番号_左</t>
  </si>
  <si>
    <t>NM_従事者_従事者19_郵便番号_右</t>
  </si>
  <si>
    <t>従事者１９＿住所_都道府県</t>
  </si>
  <si>
    <t>NM_従事者_従事者19_都道府県</t>
  </si>
  <si>
    <t>従事者１９＿住所_市区町村</t>
  </si>
  <si>
    <t>NM_従事者_従事者19_市区町村</t>
  </si>
  <si>
    <t>従事者１９＿住所_字</t>
  </si>
  <si>
    <t>NM_従事者_従事者19_字</t>
  </si>
  <si>
    <t>従事者１９＿住所_番地</t>
  </si>
  <si>
    <t>NM_従事者_従事者19_番地</t>
  </si>
  <si>
    <t>従事者１９＿住所_建物名</t>
  </si>
  <si>
    <t>NM_従事者_従事者19_建物名</t>
  </si>
  <si>
    <t>従事者１９＿登録番号1</t>
  </si>
  <si>
    <t>従事者１９＿登録番号2</t>
  </si>
  <si>
    <t>従事者１９＿登録番号3</t>
  </si>
  <si>
    <t>NM_従事者_従事者20_従事者区分</t>
  </si>
  <si>
    <t>従事者２０＿氏名_当て字</t>
  </si>
  <si>
    <t>従事者２０＿カナ</t>
  </si>
  <si>
    <t>従事者２０＿住所_郵便番号</t>
  </si>
  <si>
    <t>NM_従事者_従事者20_郵便番号_左</t>
  </si>
  <si>
    <t>NM_従事者_従事者20_郵便番号_右</t>
  </si>
  <si>
    <t>従事者２０＿住所_都道府県</t>
  </si>
  <si>
    <t>NM_従事者_従事者20_都道府県</t>
  </si>
  <si>
    <t>従事者２０＿住所_市区町村</t>
  </si>
  <si>
    <t>NM_従事者_従事者20_市区町村</t>
  </si>
  <si>
    <t>従事者２０＿住所_字</t>
  </si>
  <si>
    <t>NM_従事者_従事者20_字</t>
  </si>
  <si>
    <t>従事者２０＿住所_番地</t>
  </si>
  <si>
    <t>NM_従事者_従事者20_番地</t>
  </si>
  <si>
    <t>従事者２０＿住所_建物名</t>
  </si>
  <si>
    <t>NM_従事者_従事者20_建物名</t>
  </si>
  <si>
    <t>従事者２０＿登録番号1</t>
  </si>
  <si>
    <t>従事者２０＿登録番号2</t>
  </si>
  <si>
    <t>従事者２０＿登録番号3</t>
  </si>
  <si>
    <t>従事者２１＿従事者区分</t>
  </si>
  <si>
    <t>従事者２１＿資格</t>
  </si>
  <si>
    <t>従事者２１＿就任年月日</t>
  </si>
  <si>
    <t>従事者２１＿退任年月日</t>
  </si>
  <si>
    <t>従事者２１＿氏名</t>
  </si>
  <si>
    <t>従事者２１＿氏名_当て字</t>
  </si>
  <si>
    <t>従事者２１＿カナ</t>
  </si>
  <si>
    <t>従事者２１＿住所_郵便番号</t>
  </si>
  <si>
    <t>NM_従事者_従事者21_郵便番号_左</t>
    <phoneticPr fontId="3"/>
  </si>
  <si>
    <t>NM_従事者21_郵便番号_右</t>
  </si>
  <si>
    <t>従事者２１＿住所_都道府県</t>
  </si>
  <si>
    <t>NM_従事者_従事者21_都道府県</t>
    <phoneticPr fontId="3"/>
  </si>
  <si>
    <t>従事者２１＿住所_市区町村</t>
  </si>
  <si>
    <t>NM_従事者_従事者21_市区町村</t>
  </si>
  <si>
    <t>従事者２１＿住所_字</t>
  </si>
  <si>
    <t>NM_従事者_従事者21_字</t>
  </si>
  <si>
    <t>従事者２１＿住所_番地</t>
  </si>
  <si>
    <t>NM_従事者_従事者21_番地</t>
  </si>
  <si>
    <t>従事者２１＿住所_建物名</t>
  </si>
  <si>
    <t>NM_従事者_従事者21_建物名</t>
  </si>
  <si>
    <t>従事者２１＿生年月日</t>
  </si>
  <si>
    <t>従事者２１＿週勤務時間</t>
  </si>
  <si>
    <t>従事者２１＿登録番号1</t>
  </si>
  <si>
    <t>従事者２１＿登録番号2</t>
  </si>
  <si>
    <t>従事者２１＿登録番号3</t>
  </si>
  <si>
    <t>従事者２１＿登録年月日</t>
  </si>
  <si>
    <t>従事者２１＿登録販売者登録都道府県</t>
  </si>
  <si>
    <t>従事者２１＿従事者備考</t>
  </si>
  <si>
    <t>従事者２２＿従事者区分</t>
  </si>
  <si>
    <t>NM_従事者_従事者22_従事者区分</t>
  </si>
  <si>
    <t>従事者２２＿資格</t>
  </si>
  <si>
    <t>従事者２２＿就任年月日</t>
  </si>
  <si>
    <t>従事者２２＿退任年月日</t>
  </si>
  <si>
    <t>従事者２２＿氏名</t>
  </si>
  <si>
    <t>従事者２２＿氏名_当て字</t>
  </si>
  <si>
    <t>従事者２２＿カナ</t>
  </si>
  <si>
    <t>従事者２２＿住所_郵便番号</t>
  </si>
  <si>
    <t>NM_従事者_従事者22_郵便番号_左</t>
  </si>
  <si>
    <t>NM_従事者22_郵便番号_右</t>
  </si>
  <si>
    <t>従事者２２＿住所_都道府県</t>
  </si>
  <si>
    <t>NM_従事者_従事者22_都道府県</t>
  </si>
  <si>
    <t>従事者２２＿住所_市区町村</t>
  </si>
  <si>
    <t>NM_従事者_従事者22_市区町村</t>
  </si>
  <si>
    <t>従事者２２＿住所_字</t>
  </si>
  <si>
    <t>NM_従事者_従事者22_字</t>
  </si>
  <si>
    <t>従事者２２＿住所_番地</t>
  </si>
  <si>
    <t>NM_従事者_従事者22_番地</t>
  </si>
  <si>
    <t>従事者２２＿住所_建物名</t>
  </si>
  <si>
    <t>NM_従事者_従事者22_建物名</t>
  </si>
  <si>
    <t>従事者２２＿生年月日</t>
  </si>
  <si>
    <t>従事者２２＿週勤務時間</t>
  </si>
  <si>
    <t>従事者２２＿登録番号1</t>
  </si>
  <si>
    <t>従事者２２＿登録番号2</t>
  </si>
  <si>
    <t>従事者２２＿登録番号3</t>
  </si>
  <si>
    <t>従事者２２＿登録年月日</t>
  </si>
  <si>
    <t>従事者２２＿登録販売者登録都道府県</t>
  </si>
  <si>
    <t>従事者２２＿従事者備考</t>
  </si>
  <si>
    <t>従事者２３＿従事者区分</t>
  </si>
  <si>
    <t>NM_従事者_従事者23_従事者区分</t>
  </si>
  <si>
    <t>従事者２３＿資格</t>
  </si>
  <si>
    <t>従事者２３＿就任年月日</t>
  </si>
  <si>
    <t>従事者２３＿退任年月日</t>
  </si>
  <si>
    <t>従事者２３＿氏名</t>
  </si>
  <si>
    <t>従事者２３＿氏名_当て字</t>
  </si>
  <si>
    <t>従事者２３＿カナ</t>
  </si>
  <si>
    <t>従事者２３＿住所_郵便番号</t>
  </si>
  <si>
    <t>NM_従事者_従事者23_郵便番号_左</t>
  </si>
  <si>
    <t>NM_従事者_従事者23_郵便番号_右</t>
  </si>
  <si>
    <t>従事者２３＿住所_都道府県</t>
  </si>
  <si>
    <t>NM_従事者_従事者23_都道府県</t>
  </si>
  <si>
    <t>従事者２３＿住所_市区町村</t>
  </si>
  <si>
    <t>NM_従事者_従事者23_市区町村</t>
  </si>
  <si>
    <t>従事者２３＿住所_字</t>
  </si>
  <si>
    <t>NM_従事者_従事者23_字</t>
  </si>
  <si>
    <t>従事者２３＿住所_番地</t>
  </si>
  <si>
    <t>NM_従事者_従事者23_番地</t>
  </si>
  <si>
    <t>従事者２３＿住所_建物名</t>
  </si>
  <si>
    <t>NM_従事者_従事者23_建物名</t>
  </si>
  <si>
    <t>従事者２３＿生年月日</t>
  </si>
  <si>
    <t>従事者２３＿週勤務時間</t>
  </si>
  <si>
    <t>従事者２３＿登録番号1</t>
  </si>
  <si>
    <t>従事者２３＿登録番号2</t>
  </si>
  <si>
    <t>従事者２３＿登録番号3</t>
  </si>
  <si>
    <t>従事者２３＿登録年月日</t>
  </si>
  <si>
    <t>従事者２３＿登録販売者登録都道府県</t>
  </si>
  <si>
    <t>従事者２３＿従事者備考</t>
  </si>
  <si>
    <t>従事者２４＿従事者区分</t>
  </si>
  <si>
    <t>NM_従事者_従事者24_従事者区分</t>
  </si>
  <si>
    <t>従事者２４＿資格</t>
  </si>
  <si>
    <t>従事者２４＿就任年月日</t>
  </si>
  <si>
    <t>従事者２４＿退任年月日</t>
  </si>
  <si>
    <t>従事者２４＿氏名</t>
  </si>
  <si>
    <t>従事者２４＿氏名_当て字</t>
  </si>
  <si>
    <t>従事者２４＿カナ</t>
  </si>
  <si>
    <t>従事者２４＿住所_郵便番号</t>
  </si>
  <si>
    <t>NM_従事者_従事者24_郵便番号_左</t>
  </si>
  <si>
    <t>NM_従事者_従事者24_郵便番号_右</t>
  </si>
  <si>
    <t>従事者２４＿住所_都道府県</t>
  </si>
  <si>
    <t>NM_従事者_従事者24_都道府県</t>
  </si>
  <si>
    <t>従事者２４＿住所_市区町村</t>
  </si>
  <si>
    <t>NM_従事者_従事者24_市区町村</t>
  </si>
  <si>
    <t>従事者２４＿住所_字</t>
  </si>
  <si>
    <t>NM_従事者_従事者24_字</t>
  </si>
  <si>
    <t>従事者２４＿住所_番地</t>
  </si>
  <si>
    <t>NM_従事者_従事者24_番地</t>
  </si>
  <si>
    <t>従事者２４＿住所_建物名</t>
  </si>
  <si>
    <t>NM_従事者_従事者24_建物名</t>
  </si>
  <si>
    <t>従事者２４＿生年月日</t>
  </si>
  <si>
    <t>従事者２４＿週勤務時間</t>
  </si>
  <si>
    <t>従事者２４＿登録番号1</t>
  </si>
  <si>
    <t>従事者２４＿登録番号2</t>
  </si>
  <si>
    <t>従事者２４＿登録番号3</t>
  </si>
  <si>
    <t>従事者２４＿登録年月日</t>
  </si>
  <si>
    <t>従事者２４＿登録販売者登録都道府県</t>
  </si>
  <si>
    <t>従事者２４＿従事者備考</t>
  </si>
  <si>
    <t>従事者２５＿従事者区分</t>
  </si>
  <si>
    <t>NM_従事者_従事者25_従事者区分</t>
  </si>
  <si>
    <t>従事者２５＿資格</t>
  </si>
  <si>
    <t>従事者２５＿就任年月日</t>
  </si>
  <si>
    <t>従事者２５＿退任年月日</t>
  </si>
  <si>
    <t>従事者２５＿氏名</t>
  </si>
  <si>
    <t>従事者２５＿氏名_当て字</t>
  </si>
  <si>
    <t>従事者２５＿カナ</t>
  </si>
  <si>
    <t>従事者２５＿住所_郵便番号</t>
  </si>
  <si>
    <t>NM_従事者_従事者25_郵便番号_左</t>
  </si>
  <si>
    <t>NM_従事者_従事者25_郵便番号_右</t>
  </si>
  <si>
    <t>従事者２５＿住所_都道府県</t>
  </si>
  <si>
    <t>NM_従事者_従事者25_都道府県</t>
    <phoneticPr fontId="3"/>
  </si>
  <si>
    <t>従事者２５＿住所_市区町村</t>
  </si>
  <si>
    <t>NM_従事者_従事者25_市区町村</t>
  </si>
  <si>
    <t>従事者２５＿住所_字</t>
  </si>
  <si>
    <t>NM_従事者_従事者25_字</t>
  </si>
  <si>
    <t>従事者２５＿住所_番地</t>
  </si>
  <si>
    <t>NM_従事者_従事者25_番地</t>
  </si>
  <si>
    <t>従事者２５＿住所_建物名</t>
  </si>
  <si>
    <t>NM_従事者_従事者25_建物名</t>
  </si>
  <si>
    <t>従事者２５＿生年月日</t>
  </si>
  <si>
    <t>従事者２５＿週勤務時間</t>
  </si>
  <si>
    <t>従事者２５＿登録番号1</t>
  </si>
  <si>
    <t>従事者２５＿登録番号2</t>
  </si>
  <si>
    <t>従事者２５＿登録番号3</t>
  </si>
  <si>
    <t>従事者２５＿登録年月日</t>
  </si>
  <si>
    <t>従事者２５＿登録販売者登録都道府県</t>
  </si>
  <si>
    <t>従事者２５＿従事者備考</t>
  </si>
  <si>
    <t>従事者２６＿従事者区分</t>
  </si>
  <si>
    <t>NM_従事者_従事者26_従事者区分</t>
  </si>
  <si>
    <t>従事者２６＿資格</t>
  </si>
  <si>
    <t>従事者２６＿就任年月日</t>
  </si>
  <si>
    <t>従事者２６＿退任年月日</t>
  </si>
  <si>
    <t>従事者２６＿氏名</t>
  </si>
  <si>
    <t>従事者２６＿氏名_当て字</t>
  </si>
  <si>
    <t>従事者２６＿カナ</t>
  </si>
  <si>
    <t>従事者２６＿住所_郵便番号</t>
  </si>
  <si>
    <t>NM_従事者_従事者26_郵便番号_左</t>
  </si>
  <si>
    <t>NM_従事者_従事者26_郵便番号_右</t>
  </si>
  <si>
    <t>従事者２６＿住所_都道府県</t>
  </si>
  <si>
    <t>NM_従事者_従事者26_都道府県</t>
  </si>
  <si>
    <t>従事者２６＿住所_市区町村</t>
  </si>
  <si>
    <t>NM_従事者_従事者26_市区町村</t>
  </si>
  <si>
    <t>従事者２６＿住所_字</t>
  </si>
  <si>
    <t>NM_従事者_従事者26_字</t>
  </si>
  <si>
    <t>従事者２６＿住所_番地</t>
  </si>
  <si>
    <t>NM_従事者_従事者26_番地</t>
  </si>
  <si>
    <t>従事者２６＿住所_建物名</t>
  </si>
  <si>
    <t>NM_従事者_従事者26_建物名</t>
  </si>
  <si>
    <t>従事者２６＿生年月日</t>
  </si>
  <si>
    <t>従事者２６＿週勤務時間</t>
  </si>
  <si>
    <t>従事者２６＿登録番号1</t>
  </si>
  <si>
    <t>従事者２６＿登録番号2</t>
  </si>
  <si>
    <t>従事者２６＿登録番号3</t>
  </si>
  <si>
    <t>従事者２６＿登録年月日</t>
  </si>
  <si>
    <t>従事者２６＿登録販売者登録都道府県</t>
  </si>
  <si>
    <t>従事者２６＿従事者備考</t>
  </si>
  <si>
    <t>従事者２７＿従事者区分</t>
  </si>
  <si>
    <t>NM_従事者_従事者27_従事者区分</t>
  </si>
  <si>
    <t>従事者２７＿資格</t>
  </si>
  <si>
    <t>従事者２７＿就任年月日</t>
  </si>
  <si>
    <t>従事者２７＿退任年月日</t>
  </si>
  <si>
    <t>従事者２７＿氏名</t>
  </si>
  <si>
    <t>従事者２７＿氏名_当て字</t>
  </si>
  <si>
    <t>従事者２７＿カナ</t>
  </si>
  <si>
    <t>従事者２７＿住所_郵便番号</t>
  </si>
  <si>
    <t>NM_従事者_従事者27_郵便番号_左</t>
  </si>
  <si>
    <t>NM_従事者_従事者27_郵便番号_右</t>
  </si>
  <si>
    <t>従事者２７＿住所_都道府県</t>
  </si>
  <si>
    <t>NM_従事者_従事者27_都道府県</t>
  </si>
  <si>
    <t>従事者２７＿住所_市区町村</t>
  </si>
  <si>
    <t>NM_従事者_従事者27_市区町村</t>
  </si>
  <si>
    <t>従事者２７＿住所_字</t>
  </si>
  <si>
    <t>NM_従事者_従事者27_字</t>
  </si>
  <si>
    <t>従事者２７＿住所_番地</t>
  </si>
  <si>
    <t>NM_従事者_従事者27_番地</t>
  </si>
  <si>
    <t>従事者２７＿住所_建物名</t>
  </si>
  <si>
    <t>NM_従事者_従事者27_建物名</t>
  </si>
  <si>
    <t>従事者２７＿生年月日</t>
  </si>
  <si>
    <t>従事者２７＿週勤務時間</t>
  </si>
  <si>
    <t>従事者２７＿登録番号1</t>
  </si>
  <si>
    <t>従事者２７＿登録番号2</t>
  </si>
  <si>
    <t>従事者２７＿登録番号3</t>
  </si>
  <si>
    <t>従事者２７＿登録年月日</t>
  </si>
  <si>
    <t>従事者２７＿登録販売者登録都道府県</t>
  </si>
  <si>
    <t>従事者２７＿従事者備考</t>
  </si>
  <si>
    <t>従事者２８＿従事者区分</t>
  </si>
  <si>
    <t>NM_従事者_従事者28_従事者区分</t>
  </si>
  <si>
    <t>従事者２８＿資格</t>
  </si>
  <si>
    <t>従事者２８＿就任年月日</t>
  </si>
  <si>
    <t>従事者２８＿退任年月日</t>
  </si>
  <si>
    <t>従事者２８＿氏名</t>
  </si>
  <si>
    <t>従事者２８＿氏名_当て字</t>
  </si>
  <si>
    <t>従事者２８＿カナ</t>
  </si>
  <si>
    <t>従事者２８＿住所_郵便番号</t>
  </si>
  <si>
    <t>NM_従事者_従事者28_郵便番号_左</t>
  </si>
  <si>
    <t>NM_従事者_従事者28_郵便番号_右</t>
  </si>
  <si>
    <t>従事者２８＿住所_都道府県</t>
  </si>
  <si>
    <t>NM_従事者_従事者28_都道府県</t>
  </si>
  <si>
    <t>従事者２８＿住所_市区町村</t>
  </si>
  <si>
    <t>NM_従事者_従事者28_市区町村</t>
  </si>
  <si>
    <t>従事者２８＿住所_字</t>
  </si>
  <si>
    <t>NM_従事者_従事者28_字</t>
  </si>
  <si>
    <t>従事者２８＿住所_番地</t>
  </si>
  <si>
    <t>NM_従事者_従事者28_番地</t>
  </si>
  <si>
    <t>従事者２８＿住所_建物名</t>
  </si>
  <si>
    <t>NM_従事者_従事者28_建物名</t>
  </si>
  <si>
    <t>従事者２８＿生年月日</t>
  </si>
  <si>
    <t>従事者２８＿週勤務時間</t>
  </si>
  <si>
    <t>従事者２８＿登録番号1</t>
  </si>
  <si>
    <t>従事者２８＿登録番号2</t>
  </si>
  <si>
    <t>従事者２８＿登録番号3</t>
  </si>
  <si>
    <t>従事者２８＿登録年月日</t>
  </si>
  <si>
    <t>従事者２８＿登録販売者登録都道府県</t>
  </si>
  <si>
    <t>従事者２８＿従事者備考</t>
  </si>
  <si>
    <t>従事者２９＿従事者区分</t>
  </si>
  <si>
    <t>NM_従事者_従事者29_従事者区分</t>
  </si>
  <si>
    <t>従事者２９＿資格</t>
  </si>
  <si>
    <t>従事者２９＿就任年月日</t>
  </si>
  <si>
    <t>従事者２９＿退任年月日</t>
  </si>
  <si>
    <t>従事者２９＿氏名</t>
  </si>
  <si>
    <t>従事者２９＿氏名_当て字</t>
  </si>
  <si>
    <t>従事者２９＿カナ</t>
  </si>
  <si>
    <t>従事者２９＿住所_郵便番号</t>
  </si>
  <si>
    <t>NM_従事者_従事者29_郵便番号_左</t>
  </si>
  <si>
    <t>NM_従事者_従事者29_郵便番号_右</t>
  </si>
  <si>
    <t>従事者２９＿住所_都道府県</t>
  </si>
  <si>
    <t>NM_従事者_従事者29_都道府県</t>
  </si>
  <si>
    <t>従事者２９＿住所_市区町村</t>
  </si>
  <si>
    <t>NM_従事者_従事者29_市区町村</t>
  </si>
  <si>
    <t>従事者２９＿住所_字</t>
  </si>
  <si>
    <t>NM_従事者_従事者29_字</t>
  </si>
  <si>
    <t>従事者２９＿住所_番地</t>
  </si>
  <si>
    <t>NM_従事者_従事者29_番地</t>
  </si>
  <si>
    <t>従事者２９＿住所_建物名</t>
  </si>
  <si>
    <t>NM_従事者_従事者29_建物名</t>
  </si>
  <si>
    <t>従事者２９＿生年月日</t>
  </si>
  <si>
    <t>従事者２９＿週勤務時間</t>
  </si>
  <si>
    <t>従事者２９＿登録番号1</t>
  </si>
  <si>
    <t>従事者２９＿登録番号2</t>
  </si>
  <si>
    <t>従事者２９＿登録番号3</t>
  </si>
  <si>
    <t>従事者２９＿登録年月日</t>
  </si>
  <si>
    <t>従事者２９＿登録販売者登録都道府県</t>
  </si>
  <si>
    <t>従事者２９＿従事者備考</t>
  </si>
  <si>
    <t>従事者３０＿従事者区分</t>
  </si>
  <si>
    <t>NM_従事者_従事者30_従事者区分</t>
  </si>
  <si>
    <t>従事者３０＿資格</t>
  </si>
  <si>
    <t>従事者３０＿就任年月日</t>
  </si>
  <si>
    <t>従事者３０＿退任年月日</t>
  </si>
  <si>
    <t>従事者３０＿氏名</t>
  </si>
  <si>
    <t>従事者３０＿氏名_当て字</t>
  </si>
  <si>
    <t>従事者３０＿カナ</t>
  </si>
  <si>
    <t>従事者３０＿住所_郵便番号</t>
  </si>
  <si>
    <t>NM_従事者_従事者30_郵便番号_左</t>
  </si>
  <si>
    <t>NM_従事者_従事者30_郵便番号_右</t>
  </si>
  <si>
    <t>従事者３０＿住所_都道府県</t>
  </si>
  <si>
    <t>NM_従事者_従事者30_都道府県</t>
  </si>
  <si>
    <t>従事者３０＿住所_市区町村</t>
  </si>
  <si>
    <t>NM_従事者_従事者30_市区町村</t>
  </si>
  <si>
    <t>従事者３０＿住所_字</t>
  </si>
  <si>
    <t>NM_従事者_従事者30_字</t>
  </si>
  <si>
    <t>従事者３０＿住所_番地</t>
  </si>
  <si>
    <t>NM_従事者_従事者30_番地</t>
  </si>
  <si>
    <t>従事者３０＿住所_建物名</t>
  </si>
  <si>
    <t>NM_従事者_従事者30_建物名</t>
  </si>
  <si>
    <t>従事者３０＿生年月日</t>
  </si>
  <si>
    <t>従事者３０＿週勤務時間</t>
  </si>
  <si>
    <t>従事者３０＿登録番号1</t>
  </si>
  <si>
    <t>従事者３０＿登録番号2</t>
  </si>
  <si>
    <t>従事者３０＿登録番号3</t>
  </si>
  <si>
    <t>従事者３０＿登録年月日</t>
  </si>
  <si>
    <t>従事者３０＿登録販売者登録都道府県</t>
  </si>
  <si>
    <t>従事者３０＿従事者備考</t>
  </si>
  <si>
    <t>従事者３１＿従事者区分</t>
  </si>
  <si>
    <t>NM_従事者_従事者31_従事者区分</t>
  </si>
  <si>
    <t>従事者３１＿資格</t>
  </si>
  <si>
    <t>従事者３１＿就任年月日</t>
  </si>
  <si>
    <t>従事者３１＿退任年月日</t>
  </si>
  <si>
    <t>従事者３１＿氏名</t>
  </si>
  <si>
    <t>従事者３１＿氏名_当て字</t>
  </si>
  <si>
    <t>従事者３１＿カナ</t>
  </si>
  <si>
    <t>従事者３１＿住所_郵便番号</t>
  </si>
  <si>
    <t>NM_従事者_従事者31_郵便番号_左</t>
  </si>
  <si>
    <t>NM_従事者_従事者31_郵便番号_右</t>
  </si>
  <si>
    <t>従事者３１＿住所_都道府県</t>
  </si>
  <si>
    <t>NM_従事者_従事者31_都道府県</t>
  </si>
  <si>
    <t>従事者３１＿住所_市区町村</t>
  </si>
  <si>
    <t>NM_従事者_従事者31_市区町村</t>
  </si>
  <si>
    <t>従事者３１＿住所_字</t>
  </si>
  <si>
    <t>NM_従事者_従事者31_字</t>
  </si>
  <si>
    <t>従事者３１＿住所_番地</t>
  </si>
  <si>
    <t>NM_従事者_従事者31_番地</t>
  </si>
  <si>
    <t>従事者３１＿住所_建物名</t>
  </si>
  <si>
    <t>NM_従事者_従事者31_建物名</t>
  </si>
  <si>
    <t>従事者３１＿生年月日</t>
  </si>
  <si>
    <t>従事者３１＿週勤務時間</t>
  </si>
  <si>
    <t>従事者３１＿登録番号1</t>
  </si>
  <si>
    <t>従事者３１＿登録番号2</t>
  </si>
  <si>
    <t>従事者３１＿登録番号3</t>
  </si>
  <si>
    <t>従事者３１＿登録年月日</t>
  </si>
  <si>
    <t>従事者３１＿登録販売者登録都道府県</t>
  </si>
  <si>
    <t>従事者３１＿従事者備考</t>
  </si>
  <si>
    <t>従事者３２＿従事者区分</t>
  </si>
  <si>
    <t>NM_従事者_従事者32_従事者区分</t>
  </si>
  <si>
    <t>従事者３２＿資格</t>
  </si>
  <si>
    <t>従事者３２＿就任年月日</t>
  </si>
  <si>
    <t>従事者３２＿退任年月日</t>
  </si>
  <si>
    <t>従事者３２＿氏名</t>
  </si>
  <si>
    <t>従事者３２＿氏名_当て字</t>
  </si>
  <si>
    <t>従事者３２＿カナ</t>
  </si>
  <si>
    <t>従事者３２＿住所_郵便番号</t>
  </si>
  <si>
    <t>NM_従事者_従事者32_郵便番号_左</t>
  </si>
  <si>
    <t>NM_従事者_従事者32_郵便番号_右</t>
  </si>
  <si>
    <t>従事者３２＿住所_都道府県</t>
  </si>
  <si>
    <t>NM_従事者_従事者32_都道府県</t>
  </si>
  <si>
    <t>従事者３２＿住所_市区町村</t>
  </si>
  <si>
    <t>NM_従事者_従事者32_市区町村</t>
  </si>
  <si>
    <t>従事者３２＿住所_字</t>
  </si>
  <si>
    <t>NM_従事者_従事者32_字</t>
  </si>
  <si>
    <t>従事者３２＿住所_番地</t>
  </si>
  <si>
    <t>NM_従事者_従事者32_番地</t>
  </si>
  <si>
    <t>従事者３２＿住所_建物名</t>
  </si>
  <si>
    <t>NM_従事者_従事者32_建物名</t>
  </si>
  <si>
    <t>従事者３２＿生年月日</t>
  </si>
  <si>
    <t>従事者３２＿週勤務時間</t>
  </si>
  <si>
    <t>従事者３２＿登録番号1</t>
  </si>
  <si>
    <t>従事者３２＿登録番号2</t>
  </si>
  <si>
    <t>従事者３２＿登録番号3</t>
  </si>
  <si>
    <t>従事者３２＿登録年月日</t>
  </si>
  <si>
    <t>従事者３２＿登録販売者登録都道府県</t>
  </si>
  <si>
    <t>従事者３２＿従事者備考</t>
  </si>
  <si>
    <t>従事者３３＿従事者区分</t>
  </si>
  <si>
    <t>NM_従事者_従事者33_従事者区分</t>
  </si>
  <si>
    <t>従事者３３＿資格</t>
  </si>
  <si>
    <t>従事者３３＿就任年月日</t>
  </si>
  <si>
    <t>従事者３３＿退任年月日</t>
  </si>
  <si>
    <t>従事者３３＿氏名</t>
  </si>
  <si>
    <t>従事者３３＿氏名_当て字</t>
  </si>
  <si>
    <t>従事者３３＿カナ</t>
  </si>
  <si>
    <t>従事者３３＿住所_郵便番号</t>
  </si>
  <si>
    <t>NM_従事者_従事者33_郵便番号_左</t>
  </si>
  <si>
    <t>NM_従事者_従事者33_郵便番号_右</t>
  </si>
  <si>
    <t>従事者３３＿住所_都道府県</t>
  </si>
  <si>
    <t>NM_従事者_従事者33_都道府県</t>
  </si>
  <si>
    <t>従事者３３＿住所_市区町村</t>
  </si>
  <si>
    <t>NM_従事者_従事者33_市区町村</t>
  </si>
  <si>
    <t>従事者３３＿住所_字</t>
  </si>
  <si>
    <t>NM_従事者_従事者33_字</t>
  </si>
  <si>
    <t>従事者３３＿住所_番地</t>
  </si>
  <si>
    <t>NM_従事者_従事者33_番地</t>
  </si>
  <si>
    <t>従事者３３＿住所_建物名</t>
  </si>
  <si>
    <t>NM_従事者_従事者33_建物名</t>
  </si>
  <si>
    <t>従事者３３＿生年月日</t>
  </si>
  <si>
    <t>従事者３３＿週勤務時間</t>
  </si>
  <si>
    <t>従事者３３＿登録番号1</t>
  </si>
  <si>
    <t>従事者３３＿登録番号2</t>
  </si>
  <si>
    <t>従事者３３＿登録番号3</t>
  </si>
  <si>
    <t>従事者３３＿登録年月日</t>
  </si>
  <si>
    <t>従事者３３＿登録販売者登録都道府県</t>
  </si>
  <si>
    <t>従事者３３＿従事者備考</t>
  </si>
  <si>
    <t>従事者３４＿従事者区分</t>
  </si>
  <si>
    <t>NM_従事者_従事者34_従事者区分</t>
  </si>
  <si>
    <t>従事者３４＿資格</t>
  </si>
  <si>
    <t>従事者３４＿就任年月日</t>
  </si>
  <si>
    <t>従事者３４＿退任年月日</t>
  </si>
  <si>
    <t>従事者３４＿氏名</t>
  </si>
  <si>
    <t>従事者３４＿氏名_当て字</t>
  </si>
  <si>
    <t>従事者３４＿カナ</t>
  </si>
  <si>
    <t>従事者３４＿住所_郵便番号</t>
  </si>
  <si>
    <t>NM_従事者_従事者34_郵便番号_左</t>
  </si>
  <si>
    <t>NM_従事者_従事者34_郵便番号_右</t>
  </si>
  <si>
    <t>従事者３４＿住所_都道府県</t>
  </si>
  <si>
    <t>NM_従事者_従事者34_都道府県</t>
  </si>
  <si>
    <t>従事者３４＿住所_市区町村</t>
  </si>
  <si>
    <t>NM_従事者_従事者34_市区町村</t>
  </si>
  <si>
    <t>従事者３４＿住所_字</t>
  </si>
  <si>
    <t>NM_従事者_従事者34_字</t>
  </si>
  <si>
    <t>従事者３４＿住所_番地</t>
  </si>
  <si>
    <t>NM_従事者_従事者34_番地</t>
  </si>
  <si>
    <t>従事者３４＿住所_建物名</t>
  </si>
  <si>
    <t>NM_従事者_従事者34_建物名</t>
  </si>
  <si>
    <t>従事者３４＿生年月日</t>
  </si>
  <si>
    <t>従事者３４＿週勤務時間</t>
  </si>
  <si>
    <t>従事者３４＿登録番号1</t>
  </si>
  <si>
    <t>従事者３４＿登録番号2</t>
  </si>
  <si>
    <t>従事者３４＿登録番号3</t>
  </si>
  <si>
    <t>従事者３４＿登録年月日</t>
  </si>
  <si>
    <t>従事者３４＿登録販売者登録都道府県</t>
  </si>
  <si>
    <t>従事者３４＿従事者備考</t>
  </si>
  <si>
    <t>従事者３５＿従事者区分</t>
  </si>
  <si>
    <t>NM_従事者_従事者35_従事者区分</t>
  </si>
  <si>
    <t>従事者３５＿資格</t>
  </si>
  <si>
    <t>従事者３５＿就任年月日</t>
  </si>
  <si>
    <t>従事者３５＿退任年月日</t>
  </si>
  <si>
    <t>従事者３５＿氏名</t>
  </si>
  <si>
    <t>従事者３５＿氏名_当て字</t>
  </si>
  <si>
    <t>従事者３５＿カナ</t>
  </si>
  <si>
    <t>従事者３５＿住所_郵便番号</t>
  </si>
  <si>
    <t>NM_従事者_従事者35_郵便番号_左</t>
  </si>
  <si>
    <t>NM_従事者_従事者35_郵便番号_右</t>
  </si>
  <si>
    <t>従事者３５＿住所_都道府県</t>
  </si>
  <si>
    <t>NM_従事者_従事者35_都道府県</t>
  </si>
  <si>
    <t>従事者３５＿住所_市区町村</t>
  </si>
  <si>
    <t>NM_従事者_従事者35_市区町村</t>
  </si>
  <si>
    <t>従事者３５＿住所_字</t>
  </si>
  <si>
    <t>NM_従事者_従事者35_字</t>
  </si>
  <si>
    <t>従事者３５＿住所_番地</t>
  </si>
  <si>
    <t>NM_従事者_従事者35_番地</t>
  </si>
  <si>
    <t>従事者３５＿住所_建物名</t>
  </si>
  <si>
    <t>NM_従事者_従事者35_建物名</t>
  </si>
  <si>
    <t>従事者３５＿生年月日</t>
  </si>
  <si>
    <t>従事者３５＿週勤務時間</t>
  </si>
  <si>
    <t>従事者３５＿登録番号1</t>
  </si>
  <si>
    <t>従事者３５＿登録番号2</t>
  </si>
  <si>
    <t>従事者３５＿登録番号3</t>
  </si>
  <si>
    <t>従事者３５＿登録年月日</t>
  </si>
  <si>
    <t>従事者３５＿登録販売者登録都道府県</t>
  </si>
  <si>
    <t>従事者３５＿従事者備考</t>
  </si>
  <si>
    <t>従事者３６＿従事者区分</t>
  </si>
  <si>
    <t>NM_従事者_従事者36_従事者区分</t>
  </si>
  <si>
    <t>従事者３６＿資格</t>
  </si>
  <si>
    <t>従事者３６＿就任年月日</t>
  </si>
  <si>
    <t>従事者３６＿退任年月日</t>
  </si>
  <si>
    <t>従事者３６＿氏名</t>
  </si>
  <si>
    <t>従事者３６＿氏名_当て字</t>
  </si>
  <si>
    <t>従事者３６＿カナ</t>
  </si>
  <si>
    <t>従事者３６＿住所_郵便番号</t>
  </si>
  <si>
    <t>NM_従事者_従事者36_郵便番号_左</t>
  </si>
  <si>
    <t>NM_従事者_従事者36_郵便番号_右</t>
  </si>
  <si>
    <t>従事者３６＿住所_都道府県</t>
  </si>
  <si>
    <t>NM_従事者_従事者36_都道府県</t>
  </si>
  <si>
    <t>従事者３６＿住所_市区町村</t>
  </si>
  <si>
    <t>NM_従事者_従事者36_市区町村</t>
  </si>
  <si>
    <t>従事者３６＿住所_字</t>
  </si>
  <si>
    <t>NM_従事者_従事者36_字</t>
  </si>
  <si>
    <t>従事者３６＿住所_番地</t>
  </si>
  <si>
    <t>NM_従事者_従事者36_番地</t>
  </si>
  <si>
    <t>従事者３６＿住所_建物名</t>
  </si>
  <si>
    <t>NM_従事者_従事者36_建物名</t>
  </si>
  <si>
    <t>従事者３６＿生年月日</t>
  </si>
  <si>
    <t>従事者３６＿週勤務時間</t>
  </si>
  <si>
    <t>従事者３６＿登録番号1</t>
  </si>
  <si>
    <t>従事者３６＿登録番号2</t>
  </si>
  <si>
    <t>従事者３６＿登録番号3</t>
  </si>
  <si>
    <t>従事者３６＿登録年月日</t>
  </si>
  <si>
    <t>従事者３６＿登録販売者登録都道府県</t>
  </si>
  <si>
    <t>従事者３６＿従事者備考</t>
  </si>
  <si>
    <t>従事者３７＿従事者区分</t>
  </si>
  <si>
    <t>NM_従事者_従事者37_従事者区分</t>
  </si>
  <si>
    <t>従事者３７＿資格</t>
  </si>
  <si>
    <t>従事者３７＿就任年月日</t>
  </si>
  <si>
    <t>従事者３７＿退任年月日</t>
  </si>
  <si>
    <t>従事者３７＿氏名</t>
  </si>
  <si>
    <t>従事者３７＿氏名_当て字</t>
  </si>
  <si>
    <t>従事者３７＿カナ</t>
  </si>
  <si>
    <t>従事者３７＿住所_郵便番号</t>
  </si>
  <si>
    <t>NM_従事者_従事者37_郵便番号_左</t>
  </si>
  <si>
    <t>NM_従事者_従事者37_郵便番号_右</t>
  </si>
  <si>
    <t>従事者３７＿住所_都道府県</t>
  </si>
  <si>
    <t>NM_従事者_従事者37_都道府県</t>
  </si>
  <si>
    <t>従事者３７＿住所_市区町村</t>
  </si>
  <si>
    <t>NM_従事者_従事者37_市区町村</t>
  </si>
  <si>
    <t>従事者３７＿住所_字</t>
  </si>
  <si>
    <t>NM_従事者_従事者37_字</t>
  </si>
  <si>
    <t>従事者３７＿住所_番地</t>
  </si>
  <si>
    <t>NM_従事者_従事者37_番地</t>
  </si>
  <si>
    <t>従事者３７＿住所_建物名</t>
  </si>
  <si>
    <t>NM_従事者_従事者37_建物名</t>
  </si>
  <si>
    <t>従事者３７＿生年月日</t>
  </si>
  <si>
    <t>従事者３７＿週勤務時間</t>
  </si>
  <si>
    <t>従事者３７＿登録番号1</t>
  </si>
  <si>
    <t>従事者３７＿登録番号2</t>
  </si>
  <si>
    <t>従事者３７＿登録番号3</t>
  </si>
  <si>
    <t>従事者３７＿登録年月日</t>
  </si>
  <si>
    <t>従事者３７＿登録販売者登録都道府県</t>
  </si>
  <si>
    <t>従事者３７＿従事者備考</t>
  </si>
  <si>
    <t>従事者３８＿従事者区分</t>
  </si>
  <si>
    <t>NM_従事者_従事者38_従事者区分</t>
  </si>
  <si>
    <t>従事者３８＿資格</t>
  </si>
  <si>
    <t>従事者３８＿就任年月日</t>
  </si>
  <si>
    <t>従事者３８＿退任年月日</t>
  </si>
  <si>
    <t>従事者３８＿氏名</t>
  </si>
  <si>
    <t>従事者３８＿氏名_当て字</t>
  </si>
  <si>
    <t>従事者３８＿カナ</t>
  </si>
  <si>
    <t>従事者３８＿住所_郵便番号</t>
  </si>
  <si>
    <t>NM_従事者_従事者38_郵便番号_左</t>
  </si>
  <si>
    <t>NM_従事者_従事者38_郵便番号_右</t>
  </si>
  <si>
    <t>従事者３８＿住所_都道府県</t>
  </si>
  <si>
    <t>NM_従事者_従事者38_都道府県</t>
  </si>
  <si>
    <t>従事者３８＿住所_市区町村</t>
  </si>
  <si>
    <t>NM_従事者_従事者38_市区町村</t>
  </si>
  <si>
    <t>従事者３８＿住所_字</t>
  </si>
  <si>
    <t>NM_従事者_従事者38_字</t>
  </si>
  <si>
    <t>従事者３８＿住所_番地</t>
  </si>
  <si>
    <t>NM_従事者_従事者38_番地</t>
  </si>
  <si>
    <t>従事者３８＿住所_建物名</t>
  </si>
  <si>
    <t>NM_従事者_従事者38_建物名</t>
  </si>
  <si>
    <t>従事者３８＿生年月日</t>
  </si>
  <si>
    <t>従事者３８＿週勤務時間</t>
  </si>
  <si>
    <t>従事者３８＿登録番号1</t>
  </si>
  <si>
    <t>従事者３８＿登録番号2</t>
  </si>
  <si>
    <t>従事者３８＿登録番号3</t>
  </si>
  <si>
    <t>従事者３８＿登録年月日</t>
  </si>
  <si>
    <t>従事者３８＿登録販売者登録都道府県</t>
  </si>
  <si>
    <t>従事者３８＿従事者備考</t>
  </si>
  <si>
    <t>従事者３９＿従事者区分</t>
  </si>
  <si>
    <t>NM_従事者_従事者39_従事者区分</t>
  </si>
  <si>
    <t>従事者３９＿資格</t>
  </si>
  <si>
    <t>従事者３９＿就任年月日</t>
  </si>
  <si>
    <t>従事者３９＿退任年月日</t>
  </si>
  <si>
    <t>従事者３９＿氏名</t>
  </si>
  <si>
    <t>従事者３９＿氏名_当て字</t>
  </si>
  <si>
    <t>従事者３９＿カナ</t>
  </si>
  <si>
    <t>従事者３９＿住所_郵便番号</t>
  </si>
  <si>
    <t>NM_従事者_従事者39_郵便番号_左</t>
  </si>
  <si>
    <t>NM_従事者_従事者39_郵便番号_右</t>
  </si>
  <si>
    <t>従事者３９＿住所_都道府県</t>
  </si>
  <si>
    <t>NM_従事者_従事者39_都道府県</t>
  </si>
  <si>
    <t>従事者３９＿住所_市区町村</t>
  </si>
  <si>
    <t>NM_従事者_従事者39_市区町村</t>
  </si>
  <si>
    <t>従事者３９＿住所_字</t>
  </si>
  <si>
    <t>NM_従事者_従事者39_字</t>
  </si>
  <si>
    <t>従事者３９＿住所_番地</t>
  </si>
  <si>
    <t>NM_従事者_従事者39_番地</t>
  </si>
  <si>
    <t>従事者３９＿住所_建物名</t>
  </si>
  <si>
    <t>NM_従事者_従事者39_建物名</t>
  </si>
  <si>
    <t>従事者３９＿生年月日</t>
  </si>
  <si>
    <t>従事者３９＿週勤務時間</t>
  </si>
  <si>
    <t>従事者３９＿登録番号1</t>
  </si>
  <si>
    <t>従事者３９＿登録番号2</t>
  </si>
  <si>
    <t>従事者３９＿登録番号3</t>
  </si>
  <si>
    <t>従事者３９＿登録年月日</t>
  </si>
  <si>
    <t>従事者３９＿登録販売者登録都道府県</t>
  </si>
  <si>
    <t>従事者３９＿従事者備考</t>
  </si>
  <si>
    <t>従事者４０＿従事者区分</t>
  </si>
  <si>
    <t>NM_従事者_従事者40_従事者区分</t>
  </si>
  <si>
    <t>従事者４０＿資格</t>
  </si>
  <si>
    <t>従事者４０＿就任年月日</t>
  </si>
  <si>
    <t>従事者４０＿退任年月日</t>
  </si>
  <si>
    <t>従事者４０＿氏名</t>
  </si>
  <si>
    <t>従事者４０＿氏名_当て字</t>
  </si>
  <si>
    <t>従事者４０＿カナ</t>
  </si>
  <si>
    <t>従事者４０＿住所_郵便番号</t>
  </si>
  <si>
    <t>NM_従事者_従事者40_郵便番号_左</t>
  </si>
  <si>
    <t>NM_従事者_従事者40_郵便番号_右</t>
  </si>
  <si>
    <t>従事者４０＿住所_都道府県</t>
  </si>
  <si>
    <t>NM_従事者_従事者40_都道府県</t>
  </si>
  <si>
    <t>従事者４０＿住所_市区町村</t>
  </si>
  <si>
    <t>NM_従事者_従事者40_市区町村</t>
  </si>
  <si>
    <t>従事者４０＿住所_字</t>
  </si>
  <si>
    <t>NM_従事者_従事者40_字</t>
  </si>
  <si>
    <t>従事者４０＿住所_番地</t>
  </si>
  <si>
    <t>NM_従事者_従事者40_番地</t>
  </si>
  <si>
    <t>従事者４０＿住所_建物名</t>
  </si>
  <si>
    <t>NM_従事者_従事者40_建物名</t>
  </si>
  <si>
    <t>従事者４０＿生年月日</t>
  </si>
  <si>
    <t>従事者４０＿週勤務時間</t>
  </si>
  <si>
    <t>従事者４０＿登録番号1</t>
  </si>
  <si>
    <t>従事者４０＿登録番号2</t>
  </si>
  <si>
    <t>従事者４０＿登録番号3</t>
  </si>
  <si>
    <t>従事者４０＿登録年月日</t>
  </si>
  <si>
    <t>従事者４０＿登録販売者登録都道府県</t>
  </si>
  <si>
    <t>従事者４０＿従事者備考</t>
  </si>
  <si>
    <t>従事者４１＿従事者区分</t>
  </si>
  <si>
    <t>従事者４１＿資格</t>
  </si>
  <si>
    <t>従事者４１＿就任年月日</t>
  </si>
  <si>
    <t>従事者４１＿退任年月日</t>
  </si>
  <si>
    <t>従事者４１＿氏名</t>
  </si>
  <si>
    <t>従事者４１＿氏名_当て字</t>
  </si>
  <si>
    <t>従事者４１＿カナ</t>
  </si>
  <si>
    <t>従事者４１＿住所_郵便番号</t>
  </si>
  <si>
    <t>NM_従事者_従事者41_郵便番号_左</t>
  </si>
  <si>
    <t>NM_従事者41_郵便番号_右</t>
  </si>
  <si>
    <t>従事者４１＿住所_都道府県</t>
  </si>
  <si>
    <t>NM_従事者_従事者41_都道府県</t>
  </si>
  <si>
    <t>従事者４１＿住所_市区町村</t>
  </si>
  <si>
    <t>NM_従事者_従事者41_市区町村</t>
  </si>
  <si>
    <t>従事者４１＿住所_字</t>
  </si>
  <si>
    <t>NM_従事者_従事者41_字</t>
  </si>
  <si>
    <t>従事者４１＿住所_番地</t>
  </si>
  <si>
    <t>NM_従事者_従事者41_番地</t>
  </si>
  <si>
    <t>従事者４１＿住所_建物名</t>
  </si>
  <si>
    <t>NM_従事者_従事者41_建物名</t>
  </si>
  <si>
    <t>従事者４１＿生年月日</t>
  </si>
  <si>
    <t>従事者４１＿週勤務時間</t>
  </si>
  <si>
    <t>従事者４１＿登録番号1</t>
  </si>
  <si>
    <t>従事者４１＿登録番号2</t>
  </si>
  <si>
    <t>従事者４１＿登録番号3</t>
  </si>
  <si>
    <t>従事者４１＿登録年月日</t>
  </si>
  <si>
    <t>従事者４１＿登録販売者登録都道府県</t>
  </si>
  <si>
    <t>従事者４１＿従事者備考</t>
  </si>
  <si>
    <t>従事者４２＿従事者区分</t>
  </si>
  <si>
    <t>NM_従事者_従事者42_従事者区分</t>
  </si>
  <si>
    <t>従事者４２＿資格</t>
  </si>
  <si>
    <t>従事者４２＿就任年月日</t>
  </si>
  <si>
    <t>従事者４２＿退任年月日</t>
  </si>
  <si>
    <t>従事者４２＿氏名</t>
  </si>
  <si>
    <t>従事者４２＿氏名_当て字</t>
  </si>
  <si>
    <t>従事者４２＿カナ</t>
  </si>
  <si>
    <t>従事者４２＿住所_郵便番号</t>
  </si>
  <si>
    <t>NM_従事者_従事者42_郵便番号_左</t>
  </si>
  <si>
    <t>NM_従事者42_郵便番号_右</t>
  </si>
  <si>
    <t>従事者４２＿住所_都道府県</t>
  </si>
  <si>
    <t>NM_従事者_従事者42_都道府県</t>
  </si>
  <si>
    <t>従事者４２＿住所_市区町村</t>
  </si>
  <si>
    <t>NM_従事者_従事者42_市区町村</t>
  </si>
  <si>
    <t>従事者４２＿住所_字</t>
  </si>
  <si>
    <t>NM_従事者_従事者42_字</t>
  </si>
  <si>
    <t>従事者４２＿住所_番地</t>
  </si>
  <si>
    <t>NM_従事者_従事者42_番地</t>
  </si>
  <si>
    <t>従事者４２＿住所_建物名</t>
  </si>
  <si>
    <t>NM_従事者_従事者42_建物名</t>
  </si>
  <si>
    <t>従事者４２＿生年月日</t>
  </si>
  <si>
    <t>従事者４２＿週勤務時間</t>
  </si>
  <si>
    <t>従事者４２＿登録番号1</t>
  </si>
  <si>
    <t>従事者４２＿登録番号2</t>
  </si>
  <si>
    <t>従事者４２＿登録番号3</t>
  </si>
  <si>
    <t>従事者４２＿登録年月日</t>
  </si>
  <si>
    <t>従事者４２＿登録販売者登録都道府県</t>
  </si>
  <si>
    <t>従事者４２＿従事者備考</t>
  </si>
  <si>
    <t>従事者４３＿従事者区分</t>
  </si>
  <si>
    <t>NM_従事者_従事者43_従事者区分</t>
  </si>
  <si>
    <t>従事者４３＿資格</t>
  </si>
  <si>
    <t>従事者４３＿就任年月日</t>
  </si>
  <si>
    <t>従事者４３＿退任年月日</t>
  </si>
  <si>
    <t>従事者４３＿氏名</t>
  </si>
  <si>
    <t>従事者４３＿氏名_当て字</t>
  </si>
  <si>
    <t>従事者４３＿カナ</t>
  </si>
  <si>
    <t>従事者４３＿住所_郵便番号</t>
  </si>
  <si>
    <t>NM_従事者_従事者43_郵便番号_左</t>
  </si>
  <si>
    <t>NM_従事者_従事者43_郵便番号_右</t>
  </si>
  <si>
    <t>従事者４３＿住所_都道府県</t>
  </si>
  <si>
    <t>NM_従事者_従事者43_都道府県</t>
  </si>
  <si>
    <t>従事者４３＿住所_市区町村</t>
  </si>
  <si>
    <t>NM_従事者_従事者43_市区町村</t>
  </si>
  <si>
    <t>従事者４３＿住所_字</t>
  </si>
  <si>
    <t>NM_従事者_従事者43_字</t>
  </si>
  <si>
    <t>従事者４３＿住所_番地</t>
  </si>
  <si>
    <t>NM_従事者_従事者43_番地</t>
  </si>
  <si>
    <t>従事者４３＿住所_建物名</t>
  </si>
  <si>
    <t>NM_従事者_従事者43_建物名</t>
  </si>
  <si>
    <t>従事者４３＿生年月日</t>
  </si>
  <si>
    <t>従事者４３＿週勤務時間</t>
  </si>
  <si>
    <t>従事者４３＿登録番号1</t>
  </si>
  <si>
    <t>従事者４３＿登録番号2</t>
  </si>
  <si>
    <t>従事者４３＿登録番号3</t>
  </si>
  <si>
    <t>従事者４３＿登録年月日</t>
  </si>
  <si>
    <t>従事者４３＿登録販売者登録都道府県</t>
  </si>
  <si>
    <t>従事者４３＿従事者備考</t>
  </si>
  <si>
    <t>従事者４４＿従事者区分</t>
  </si>
  <si>
    <t>NM_従事者_従事者44_従事者区分</t>
  </si>
  <si>
    <t>従事者４４＿資格</t>
  </si>
  <si>
    <t>従事者４４＿就任年月日</t>
  </si>
  <si>
    <t>従事者４４＿退任年月日</t>
  </si>
  <si>
    <t>従事者４４＿氏名</t>
  </si>
  <si>
    <t>従事者４４＿氏名_当て字</t>
  </si>
  <si>
    <t>従事者４４＿カナ</t>
  </si>
  <si>
    <t>従事者４４＿住所_郵便番号</t>
  </si>
  <si>
    <t>NM_従事者_従事者44_郵便番号_左</t>
  </si>
  <si>
    <t>NM_従事者_従事者44_郵便番号_右</t>
  </si>
  <si>
    <t>従事者４４＿住所_都道府県</t>
  </si>
  <si>
    <t>NM_従事者_従事者44_都道府県</t>
  </si>
  <si>
    <t>従事者４４＿住所_市区町村</t>
  </si>
  <si>
    <t>NM_従事者_従事者44_市区町村</t>
  </si>
  <si>
    <t>従事者４４＿住所_字</t>
  </si>
  <si>
    <t>NM_従事者_従事者44_字</t>
  </si>
  <si>
    <t>従事者４４＿住所_番地</t>
  </si>
  <si>
    <t>NM_従事者_従事者44_番地</t>
  </si>
  <si>
    <t>従事者４４＿住所_建物名</t>
  </si>
  <si>
    <t>NM_従事者_従事者44_建物名</t>
  </si>
  <si>
    <t>従事者４４＿生年月日</t>
  </si>
  <si>
    <t>従事者４４＿週勤務時間</t>
  </si>
  <si>
    <t>従事者４４＿登録番号1</t>
  </si>
  <si>
    <t>従事者４４＿登録番号2</t>
  </si>
  <si>
    <t>従事者４４＿登録番号3</t>
  </si>
  <si>
    <t>従事者４４＿登録年月日</t>
  </si>
  <si>
    <t>従事者４４＿登録販売者登録都道府県</t>
  </si>
  <si>
    <t>従事者４４＿従事者備考</t>
  </si>
  <si>
    <t>従事者４５＿従事者区分</t>
  </si>
  <si>
    <t>NM_従事者_従事者45_従事者区分</t>
  </si>
  <si>
    <t>従事者４５＿資格</t>
  </si>
  <si>
    <t>従事者４５＿就任年月日</t>
  </si>
  <si>
    <t>従事者４５＿退任年月日</t>
  </si>
  <si>
    <t>従事者４５＿氏名</t>
  </si>
  <si>
    <t>従事者４５＿氏名_当て字</t>
  </si>
  <si>
    <t>従事者４５＿カナ</t>
  </si>
  <si>
    <t>従事者４５＿住所_郵便番号</t>
  </si>
  <si>
    <t>NM_従事者_従事者45_郵便番号_左</t>
  </si>
  <si>
    <t>NM_従事者_従事者45_郵便番号_右</t>
  </si>
  <si>
    <t>従事者４５＿住所_都道府県</t>
  </si>
  <si>
    <t>NM_従事者_従事者45_都道府県</t>
  </si>
  <si>
    <t>従事者４５＿住所_市区町村</t>
  </si>
  <si>
    <t>NM_従事者_従事者45_市区町村</t>
  </si>
  <si>
    <t>従事者４５＿住所_字</t>
  </si>
  <si>
    <t>NM_従事者_従事者45_字</t>
  </si>
  <si>
    <t>従事者４５＿住所_番地</t>
  </si>
  <si>
    <t>NM_従事者_従事者45_番地</t>
  </si>
  <si>
    <t>従事者４５＿住所_建物名</t>
  </si>
  <si>
    <t>NM_従事者_従事者45_建物名</t>
  </si>
  <si>
    <t>従事者４５＿生年月日</t>
  </si>
  <si>
    <t>従事者４５＿週勤務時間</t>
  </si>
  <si>
    <t>従事者４５＿登録番号1</t>
  </si>
  <si>
    <t>従事者４５＿登録番号2</t>
  </si>
  <si>
    <t>従事者４５＿登録番号3</t>
  </si>
  <si>
    <t>従事者４５＿登録年月日</t>
  </si>
  <si>
    <t>従事者４５＿登録販売者登録都道府県</t>
  </si>
  <si>
    <t>従事者４５＿従事者備考</t>
  </si>
  <si>
    <t>従事者４６＿従事者区分</t>
  </si>
  <si>
    <t>NM_従事者_従事者46_従事者区分</t>
  </si>
  <si>
    <t>従事者４６＿資格</t>
  </si>
  <si>
    <t>従事者４６＿就任年月日</t>
  </si>
  <si>
    <t>従事者４６＿退任年月日</t>
  </si>
  <si>
    <t>従事者４６＿氏名</t>
  </si>
  <si>
    <t>従事者４６＿氏名_当て字</t>
  </si>
  <si>
    <t>従事者４６＿カナ</t>
  </si>
  <si>
    <t>従事者４６＿住所_郵便番号</t>
  </si>
  <si>
    <t>NM_従事者_従事者46_郵便番号_左</t>
  </si>
  <si>
    <t>NM_従事者_従事者46_郵便番号_右</t>
  </si>
  <si>
    <t>従事者４６＿住所_都道府県</t>
  </si>
  <si>
    <t>NM_従事者_従事者46_都道府県</t>
  </si>
  <si>
    <t>従事者４６＿住所_市区町村</t>
  </si>
  <si>
    <t>NM_従事者_従事者46_市区町村</t>
  </si>
  <si>
    <t>従事者４６＿住所_字</t>
  </si>
  <si>
    <t>NM_従事者_従事者46_字</t>
  </si>
  <si>
    <t>従事者４６＿住所_番地</t>
  </si>
  <si>
    <t>NM_従事者_従事者46_番地</t>
  </si>
  <si>
    <t>従事者４６＿住所_建物名</t>
  </si>
  <si>
    <t>NM_従事者_従事者46_建物名</t>
  </si>
  <si>
    <t>従事者４６＿生年月日</t>
  </si>
  <si>
    <t>従事者４６＿週勤務時間</t>
  </si>
  <si>
    <t>従事者４６＿登録番号1</t>
  </si>
  <si>
    <t>従事者４６＿登録番号2</t>
  </si>
  <si>
    <t>従事者４６＿登録番号3</t>
  </si>
  <si>
    <t>従事者４６＿登録年月日</t>
  </si>
  <si>
    <t>従事者４６＿登録販売者登録都道府県</t>
  </si>
  <si>
    <t>従事者４６＿従事者備考</t>
  </si>
  <si>
    <t>従事者４７＿従事者区分</t>
  </si>
  <si>
    <t>NM_従事者_従事者47_従事者区分</t>
  </si>
  <si>
    <t>従事者４７＿資格</t>
  </si>
  <si>
    <t>従事者４７＿就任年月日</t>
  </si>
  <si>
    <t>従事者４７＿退任年月日</t>
  </si>
  <si>
    <t>従事者４７＿氏名</t>
  </si>
  <si>
    <t>従事者４７＿氏名_当て字</t>
  </si>
  <si>
    <t>従事者４７＿カナ</t>
  </si>
  <si>
    <t>従事者４７＿住所_郵便番号</t>
  </si>
  <si>
    <t>NM_従事者_従事者47_郵便番号_左</t>
  </si>
  <si>
    <t>NM_従事者_従事者47_郵便番号_右</t>
  </si>
  <si>
    <t>従事者４７＿住所_都道府県</t>
  </si>
  <si>
    <t>NM_従事者_従事者47_都道府県</t>
  </si>
  <si>
    <t>従事者４７＿住所_市区町村</t>
  </si>
  <si>
    <t>NM_従事者_従事者47_市区町村</t>
  </si>
  <si>
    <t>従事者４７＿住所_字</t>
  </si>
  <si>
    <t>NM_従事者_従事者47_字</t>
  </si>
  <si>
    <t>従事者４７＿住所_番地</t>
  </si>
  <si>
    <t>NM_従事者_従事者47_番地</t>
  </si>
  <si>
    <t>従事者４７＿住所_建物名</t>
  </si>
  <si>
    <t>NM_従事者_従事者47_建物名</t>
  </si>
  <si>
    <t>従事者４７＿生年月日</t>
  </si>
  <si>
    <t>従事者４７＿週勤務時間</t>
  </si>
  <si>
    <t>従事者４７＿登録番号1</t>
  </si>
  <si>
    <t>従事者４７＿登録番号2</t>
  </si>
  <si>
    <t>従事者４７＿登録番号3</t>
  </si>
  <si>
    <t>従事者４７＿登録年月日</t>
  </si>
  <si>
    <t>従事者４７＿登録販売者登録都道府県</t>
  </si>
  <si>
    <t>従事者４７＿従事者備考</t>
  </si>
  <si>
    <t>従事者４８＿従事者区分</t>
  </si>
  <si>
    <t>NM_従事者_従事者48_従事者区分</t>
  </si>
  <si>
    <t>従事者４８＿資格</t>
  </si>
  <si>
    <t>従事者４８＿就任年月日</t>
  </si>
  <si>
    <t>従事者４８＿退任年月日</t>
  </si>
  <si>
    <t>従事者４８＿氏名</t>
  </si>
  <si>
    <t>従事者４８＿氏名_当て字</t>
  </si>
  <si>
    <t>従事者４８＿カナ</t>
  </si>
  <si>
    <t>従事者４８＿住所_郵便番号</t>
  </si>
  <si>
    <t>NM_従事者_従事者48_郵便番号_左</t>
  </si>
  <si>
    <t>NM_従事者_従事者48_郵便番号_右</t>
  </si>
  <si>
    <t>従事者４８＿住所_都道府県</t>
  </si>
  <si>
    <t>NM_従事者_従事者48_都道府県</t>
  </si>
  <si>
    <t>従事者４８＿住所_市区町村</t>
  </si>
  <si>
    <t>NM_従事者_従事者48_市区町村</t>
  </si>
  <si>
    <t>従事者４８＿住所_字</t>
  </si>
  <si>
    <t>NM_従事者_従事者48_字</t>
  </si>
  <si>
    <t>従事者４８＿住所_番地</t>
  </si>
  <si>
    <t>NM_従事者_従事者48_番地</t>
  </si>
  <si>
    <t>従事者４８＿住所_建物名</t>
  </si>
  <si>
    <t>NM_従事者_従事者48_建物名</t>
  </si>
  <si>
    <t>従事者４８＿生年月日</t>
  </si>
  <si>
    <t>従事者４８＿週勤務時間</t>
  </si>
  <si>
    <t>従事者４８＿登録番号1</t>
  </si>
  <si>
    <t>従事者４８＿登録番号2</t>
  </si>
  <si>
    <t>従事者４８＿登録番号3</t>
  </si>
  <si>
    <t>従事者４８＿登録年月日</t>
  </si>
  <si>
    <t>従事者４８＿登録販売者登録都道府県</t>
  </si>
  <si>
    <t>従事者４８＿従事者備考</t>
  </si>
  <si>
    <t>従事者４９＿従事者区分</t>
  </si>
  <si>
    <t>NM_従事者_従事者49_従事者区分</t>
  </si>
  <si>
    <t>従事者４９＿資格</t>
  </si>
  <si>
    <t>従事者４９＿就任年月日</t>
  </si>
  <si>
    <t>従事者４９＿退任年月日</t>
  </si>
  <si>
    <t>従事者４９＿氏名</t>
  </si>
  <si>
    <t>従事者４９＿氏名_当て字</t>
  </si>
  <si>
    <t>従事者４９＿カナ</t>
  </si>
  <si>
    <t>従事者４９＿住所_郵便番号</t>
  </si>
  <si>
    <t>NM_従事者_従事者49_郵便番号_左</t>
  </si>
  <si>
    <t>NM_従事者_従事者49_郵便番号_右</t>
  </si>
  <si>
    <t>従事者４９＿住所_都道府県</t>
  </si>
  <si>
    <t>NM_従事者_従事者49_都道府県</t>
  </si>
  <si>
    <t>従事者４９＿住所_市区町村</t>
  </si>
  <si>
    <t>NM_従事者_従事者49_市区町村</t>
  </si>
  <si>
    <t>従事者４９＿住所_字</t>
  </si>
  <si>
    <t>NM_従事者_従事者49_字</t>
  </si>
  <si>
    <t>従事者４９＿住所_番地</t>
  </si>
  <si>
    <t>NM_従事者_従事者49_番地</t>
  </si>
  <si>
    <t>従事者４９＿住所_建物名</t>
  </si>
  <si>
    <t>NM_従事者_従事者49_建物名</t>
  </si>
  <si>
    <t>従事者４９＿生年月日</t>
  </si>
  <si>
    <t>従事者４９＿週勤務時間</t>
  </si>
  <si>
    <t>従事者４９＿登録番号1</t>
  </si>
  <si>
    <t>従事者４９＿登録番号2</t>
  </si>
  <si>
    <t>従事者４９＿登録番号3</t>
  </si>
  <si>
    <t>従事者４９＿登録年月日</t>
  </si>
  <si>
    <t>従事者４９＿登録販売者登録都道府県</t>
  </si>
  <si>
    <t>従事者４９＿従事者備考</t>
  </si>
  <si>
    <t>従事者５０＿従事者区分</t>
  </si>
  <si>
    <t>NM_従事者_従事者50_従事者区分</t>
  </si>
  <si>
    <t>従事者５０＿資格</t>
  </si>
  <si>
    <t>従事者５０＿就任年月日</t>
  </si>
  <si>
    <t>従事者５０＿退任年月日</t>
  </si>
  <si>
    <t>従事者５０＿氏名</t>
  </si>
  <si>
    <t>従事者５０＿氏名_当て字</t>
  </si>
  <si>
    <t>従事者５０＿カナ</t>
  </si>
  <si>
    <t>従事者５０＿住所_郵便番号</t>
  </si>
  <si>
    <t>NM_従事者_従事者50_郵便番号_左</t>
  </si>
  <si>
    <t>NM_従事者_従事者50_郵便番号_右</t>
  </si>
  <si>
    <t>従事者５０＿住所_都道府県</t>
  </si>
  <si>
    <t>NM_従事者_従事者50_都道府県</t>
  </si>
  <si>
    <t>従事者５０＿住所_市区町村</t>
  </si>
  <si>
    <t>NM_従事者_従事者50_市区町村</t>
  </si>
  <si>
    <t>従事者５０＿住所_字</t>
  </si>
  <si>
    <t>NM_従事者_従事者50_字</t>
  </si>
  <si>
    <t>従事者５０＿住所_番地</t>
  </si>
  <si>
    <t>NM_従事者_従事者50_番地</t>
  </si>
  <si>
    <t>従事者５０＿住所_建物名</t>
  </si>
  <si>
    <t>NM_従事者_従事者50_建物名</t>
  </si>
  <si>
    <t>従事者５０＿生年月日</t>
  </si>
  <si>
    <t>従事者５０＿週勤務時間</t>
  </si>
  <si>
    <t>従事者５０＿登録番号1</t>
  </si>
  <si>
    <t>従事者５０＿登録番号2</t>
  </si>
  <si>
    <t>従事者５０＿登録番号3</t>
  </si>
  <si>
    <t>従事者５０＿登録年月日</t>
  </si>
  <si>
    <t>従事者５０＿登録販売者登録都道府県</t>
  </si>
  <si>
    <t>従事者５０＿従事者備考</t>
  </si>
  <si>
    <t>従事者５１＿従事者区分</t>
  </si>
  <si>
    <t>NM_従事者_従事者51_従事者区分</t>
  </si>
  <si>
    <t>従事者５１＿資格</t>
  </si>
  <si>
    <t>従事者５１＿就任年月日</t>
  </si>
  <si>
    <t>従事者５１＿退任年月日</t>
  </si>
  <si>
    <t>従事者５１＿氏名</t>
  </si>
  <si>
    <t>従事者５１＿氏名_当て字</t>
  </si>
  <si>
    <t>従事者５１＿カナ</t>
  </si>
  <si>
    <t>従事者５１＿住所_郵便番号</t>
  </si>
  <si>
    <t>NM_従事者_従事者51_郵便番号_左</t>
  </si>
  <si>
    <t>NM_従事者_従事者51_郵便番号_右</t>
  </si>
  <si>
    <t>従事者５１＿住所_都道府県</t>
  </si>
  <si>
    <t>NM_従事者_従事者51_都道府県</t>
  </si>
  <si>
    <t>従事者５１＿住所_市区町村</t>
  </si>
  <si>
    <t>NM_従事者_従事者51_市区町村</t>
  </si>
  <si>
    <t>従事者５１＿住所_字</t>
  </si>
  <si>
    <t>NM_従事者_従事者51_字</t>
  </si>
  <si>
    <t>従事者５１＿住所_番地</t>
  </si>
  <si>
    <t>NM_従事者_従事者51_番地</t>
  </si>
  <si>
    <t>従事者５１＿住所_建物名</t>
  </si>
  <si>
    <t>NM_従事者_従事者51_建物名</t>
  </si>
  <si>
    <t>従事者５１＿生年月日</t>
  </si>
  <si>
    <t>従事者５１＿週勤務時間</t>
  </si>
  <si>
    <t>従事者５１＿登録番号1</t>
  </si>
  <si>
    <t>従事者５１＿登録番号2</t>
  </si>
  <si>
    <t>従事者５１＿登録番号3</t>
  </si>
  <si>
    <t>従事者５１＿登録年月日</t>
  </si>
  <si>
    <t>従事者５１＿登録販売者登録都道府県</t>
  </si>
  <si>
    <t>従事者５１＿従事者備考</t>
  </si>
  <si>
    <t>従事者５２＿従事者区分</t>
  </si>
  <si>
    <t>NM_従事者_従事者52_従事者区分</t>
  </si>
  <si>
    <t>従事者５２＿資格</t>
  </si>
  <si>
    <t>従事者５２＿就任年月日</t>
  </si>
  <si>
    <t>従事者５２＿退任年月日</t>
  </si>
  <si>
    <t>従事者５２＿氏名</t>
  </si>
  <si>
    <t>従事者５２＿氏名_当て字</t>
  </si>
  <si>
    <t>従事者５２＿カナ</t>
  </si>
  <si>
    <t>従事者５２＿住所_郵便番号</t>
  </si>
  <si>
    <t>NM_従事者_従事者52_郵便番号_左</t>
  </si>
  <si>
    <t>NM_従事者_従事者52_郵便番号_右</t>
  </si>
  <si>
    <t>従事者５２＿住所_都道府県</t>
  </si>
  <si>
    <t>NM_従事者_従事者52_都道府県</t>
  </si>
  <si>
    <t>従事者５２＿住所_市区町村</t>
  </si>
  <si>
    <t>NM_従事者_従事者52_市区町村</t>
  </si>
  <si>
    <t>従事者５２＿住所_字</t>
  </si>
  <si>
    <t>NM_従事者_従事者52_字</t>
  </si>
  <si>
    <t>従事者５２＿住所_番地</t>
  </si>
  <si>
    <t>NM_従事者_従事者52_番地</t>
  </si>
  <si>
    <t>従事者５２＿住所_建物名</t>
  </si>
  <si>
    <t>NM_従事者_従事者52_建物名</t>
  </si>
  <si>
    <t>従事者５２＿生年月日</t>
  </si>
  <si>
    <t>従事者５２＿週勤務時間</t>
  </si>
  <si>
    <t>従事者５２＿登録番号1</t>
  </si>
  <si>
    <t>従事者５２＿登録番号2</t>
  </si>
  <si>
    <t>従事者５２＿登録番号3</t>
  </si>
  <si>
    <t>従事者５２＿登録年月日</t>
  </si>
  <si>
    <t>従事者５２＿登録販売者登録都道府県</t>
  </si>
  <si>
    <t>従事者５２＿従事者備考</t>
  </si>
  <si>
    <t>従事者５３＿従事者区分</t>
  </si>
  <si>
    <t>NM_従事者_従事者53_従事者区分</t>
  </si>
  <si>
    <t>従事者５３＿資格</t>
  </si>
  <si>
    <t>従事者５３＿就任年月日</t>
  </si>
  <si>
    <t>従事者５３＿退任年月日</t>
  </si>
  <si>
    <t>従事者５３＿氏名</t>
  </si>
  <si>
    <t>従事者５３＿氏名_当て字</t>
  </si>
  <si>
    <t>従事者５３＿カナ</t>
  </si>
  <si>
    <t>従事者５３＿住所_郵便番号</t>
  </si>
  <si>
    <t>NM_従事者_従事者53_郵便番号_左</t>
  </si>
  <si>
    <t>NM_従事者_従事者53_郵便番号_右</t>
  </si>
  <si>
    <t>従事者５３＿住所_都道府県</t>
  </si>
  <si>
    <t>NM_従事者_従事者53_都道府県</t>
  </si>
  <si>
    <t>従事者５３＿住所_市区町村</t>
  </si>
  <si>
    <t>NM_従事者_従事者53_市区町村</t>
  </si>
  <si>
    <t>従事者５３＿住所_字</t>
  </si>
  <si>
    <t>NM_従事者_従事者53_字</t>
  </si>
  <si>
    <t>従事者５３＿住所_番地</t>
  </si>
  <si>
    <t>NM_従事者_従事者53_番地</t>
  </si>
  <si>
    <t>従事者５３＿住所_建物名</t>
  </si>
  <si>
    <t>NM_従事者_従事者53_建物名</t>
  </si>
  <si>
    <t>従事者５３＿生年月日</t>
  </si>
  <si>
    <t>従事者５３＿週勤務時間</t>
  </si>
  <si>
    <t>従事者５３＿登録番号1</t>
  </si>
  <si>
    <t>従事者５３＿登録番号2</t>
  </si>
  <si>
    <t>従事者５３＿登録番号3</t>
  </si>
  <si>
    <t>従事者５３＿登録年月日</t>
  </si>
  <si>
    <t>従事者５３＿登録販売者登録都道府県</t>
  </si>
  <si>
    <t>従事者５３＿従事者備考</t>
  </si>
  <si>
    <t>従事者５４＿従事者区分</t>
  </si>
  <si>
    <t>NM_従事者_従事者54_従事者区分</t>
  </si>
  <si>
    <t>従事者５４＿資格</t>
  </si>
  <si>
    <t>従事者５４＿就任年月日</t>
  </si>
  <si>
    <t>従事者５４＿退任年月日</t>
  </si>
  <si>
    <t>従事者５４＿氏名</t>
  </si>
  <si>
    <t>従事者５４＿氏名_当て字</t>
  </si>
  <si>
    <t>従事者５４＿カナ</t>
  </si>
  <si>
    <t>従事者５４＿住所_郵便番号</t>
  </si>
  <si>
    <t>NM_従事者_従事者54_郵便番号_左</t>
  </si>
  <si>
    <t>NM_従事者_従事者54_郵便番号_右</t>
  </si>
  <si>
    <t>従事者５４＿住所_都道府県</t>
  </si>
  <si>
    <t>NM_従事者_従事者54_都道府県</t>
  </si>
  <si>
    <t>従事者５４＿住所_市区町村</t>
  </si>
  <si>
    <t>NM_従事者_従事者54_市区町村</t>
  </si>
  <si>
    <t>従事者５４＿住所_字</t>
  </si>
  <si>
    <t>NM_従事者_従事者54_字</t>
  </si>
  <si>
    <t>従事者５４＿住所_番地</t>
  </si>
  <si>
    <t>NM_従事者_従事者54_番地</t>
  </si>
  <si>
    <t>従事者５４＿住所_建物名</t>
  </si>
  <si>
    <t>NM_従事者_従事者54_建物名</t>
  </si>
  <si>
    <t>従事者５４＿生年月日</t>
  </si>
  <si>
    <t>従事者５４＿週勤務時間</t>
  </si>
  <si>
    <t>従事者５４＿登録番号1</t>
  </si>
  <si>
    <t>従事者５４＿登録番号2</t>
  </si>
  <si>
    <t>従事者５４＿登録番号3</t>
  </si>
  <si>
    <t>従事者５４＿登録年月日</t>
  </si>
  <si>
    <t>従事者５４＿登録販売者登録都道府県</t>
  </si>
  <si>
    <t>従事者５４＿従事者備考</t>
  </si>
  <si>
    <t>従事者５５＿従事者区分</t>
  </si>
  <si>
    <t>NM_従事者_従事者55_従事者区分</t>
  </si>
  <si>
    <t>従事者５５＿資格</t>
  </si>
  <si>
    <t>従事者５５＿就任年月日</t>
  </si>
  <si>
    <t>従事者５５＿退任年月日</t>
  </si>
  <si>
    <t>従事者５５＿氏名</t>
  </si>
  <si>
    <t>従事者５５＿氏名_当て字</t>
  </si>
  <si>
    <t>従事者５５＿カナ</t>
  </si>
  <si>
    <t>従事者５５＿住所_郵便番号</t>
  </si>
  <si>
    <t>NM_従事者_従事者55_郵便番号_左</t>
  </si>
  <si>
    <t>NM_従事者_従事者55_郵便番号_右</t>
  </si>
  <si>
    <t>従事者５５＿住所_都道府県</t>
  </si>
  <si>
    <t>NM_従事者_従事者55_都道府県</t>
  </si>
  <si>
    <t>従事者５５＿住所_市区町村</t>
  </si>
  <si>
    <t>NM_従事者_従事者55_市区町村</t>
  </si>
  <si>
    <t>従事者５５＿住所_字</t>
  </si>
  <si>
    <t>NM_従事者_従事者55_字</t>
  </si>
  <si>
    <t>従事者５５＿住所_番地</t>
  </si>
  <si>
    <t>NM_従事者_従事者55_番地</t>
  </si>
  <si>
    <t>従事者５５＿住所_建物名</t>
  </si>
  <si>
    <t>NM_従事者_従事者55_建物名</t>
  </si>
  <si>
    <t>従事者５５＿生年月日</t>
  </si>
  <si>
    <t>従事者５５＿週勤務時間</t>
  </si>
  <si>
    <t>従事者５５＿登録番号1</t>
  </si>
  <si>
    <t>従事者５５＿登録番号2</t>
  </si>
  <si>
    <t>従事者５５＿登録番号3</t>
  </si>
  <si>
    <t>従事者５５＿登録年月日</t>
  </si>
  <si>
    <t>従事者５５＿登録販売者登録都道府県</t>
  </si>
  <si>
    <t>従事者５５＿従事者備考</t>
  </si>
  <si>
    <t>従事者５６＿従事者区分</t>
  </si>
  <si>
    <t>NM_従事者_従事者56_従事者区分</t>
  </si>
  <si>
    <t>従事者５６＿資格</t>
  </si>
  <si>
    <t>従事者５６＿就任年月日</t>
  </si>
  <si>
    <t>従事者５６＿退任年月日</t>
  </si>
  <si>
    <t>従事者５６＿氏名</t>
  </si>
  <si>
    <t>従事者５６＿氏名_当て字</t>
  </si>
  <si>
    <t>従事者５６＿カナ</t>
  </si>
  <si>
    <t>従事者５６＿住所_郵便番号</t>
  </si>
  <si>
    <t>NM_従事者_従事者56_郵便番号_左</t>
  </si>
  <si>
    <t>NM_従事者_従事者56_郵便番号_右</t>
  </si>
  <si>
    <t>従事者５６＿住所_都道府県</t>
  </si>
  <si>
    <t>NM_従事者_従事者56_都道府県</t>
  </si>
  <si>
    <t>従事者５６＿住所_市区町村</t>
  </si>
  <si>
    <t>NM_従事者_従事者56_市区町村</t>
  </si>
  <si>
    <t>従事者５６＿住所_字</t>
  </si>
  <si>
    <t>NM_従事者_従事者56_字</t>
  </si>
  <si>
    <t>従事者５６＿住所_番地</t>
  </si>
  <si>
    <t>NM_従事者_従事者56_番地</t>
  </si>
  <si>
    <t>従事者５６＿住所_建物名</t>
  </si>
  <si>
    <t>NM_従事者_従事者56_建物名</t>
  </si>
  <si>
    <t>従事者５６＿生年月日</t>
  </si>
  <si>
    <t>従事者５６＿週勤務時間</t>
  </si>
  <si>
    <t>従事者５６＿登録番号1</t>
  </si>
  <si>
    <t>従事者５６＿登録番号2</t>
  </si>
  <si>
    <t>従事者５６＿登録番号3</t>
  </si>
  <si>
    <t>従事者５６＿登録年月日</t>
  </si>
  <si>
    <t>従事者５６＿登録販売者登録都道府県</t>
  </si>
  <si>
    <t>従事者５６＿従事者備考</t>
  </si>
  <si>
    <t>従事者５７＿従事者区分</t>
  </si>
  <si>
    <t>NM_従事者_従事者57_従事者区分</t>
  </si>
  <si>
    <t>従事者５７＿資格</t>
  </si>
  <si>
    <t>従事者５７＿就任年月日</t>
  </si>
  <si>
    <t>従事者５７＿退任年月日</t>
  </si>
  <si>
    <t>従事者５７＿氏名</t>
  </si>
  <si>
    <t>従事者５７＿氏名_当て字</t>
  </si>
  <si>
    <t>従事者５７＿カナ</t>
  </si>
  <si>
    <t>従事者５７＿住所_郵便番号</t>
  </si>
  <si>
    <t>NM_従事者_従事者57_郵便番号_左</t>
  </si>
  <si>
    <t>NM_従事者_従事者57_郵便番号_右</t>
  </si>
  <si>
    <t>従事者５７＿住所_都道府県</t>
  </si>
  <si>
    <t>NM_従事者_従事者57_都道府県</t>
  </si>
  <si>
    <t>従事者５７＿住所_市区町村</t>
  </si>
  <si>
    <t>NM_従事者_従事者57_市区町村</t>
  </si>
  <si>
    <t>従事者５７＿住所_字</t>
  </si>
  <si>
    <t>NM_従事者_従事者57_字</t>
  </si>
  <si>
    <t>従事者５７＿住所_番地</t>
  </si>
  <si>
    <t>NM_従事者_従事者57_番地</t>
  </si>
  <si>
    <t>従事者５７＿住所_建物名</t>
  </si>
  <si>
    <t>NM_従事者_従事者57_建物名</t>
  </si>
  <si>
    <t>従事者５７＿生年月日</t>
  </si>
  <si>
    <t>従事者５７＿週勤務時間</t>
  </si>
  <si>
    <t>従事者５７＿登録番号1</t>
  </si>
  <si>
    <t>従事者５７＿登録番号2</t>
  </si>
  <si>
    <t>従事者５７＿登録番号3</t>
  </si>
  <si>
    <t>従事者５７＿登録年月日</t>
  </si>
  <si>
    <t>従事者５７＿登録販売者登録都道府県</t>
  </si>
  <si>
    <t>従事者５７＿従事者備考</t>
  </si>
  <si>
    <t>従事者５８＿従事者区分</t>
  </si>
  <si>
    <t>NM_従事者_従事者58_従事者区分</t>
  </si>
  <si>
    <t>従事者５８＿資格</t>
  </si>
  <si>
    <t>従事者５８＿就任年月日</t>
  </si>
  <si>
    <t>従事者５８＿退任年月日</t>
  </si>
  <si>
    <t>従事者５８＿氏名</t>
  </si>
  <si>
    <t>従事者５８＿氏名_当て字</t>
  </si>
  <si>
    <t>従事者５８＿カナ</t>
  </si>
  <si>
    <t>従事者５８＿住所_郵便番号</t>
  </si>
  <si>
    <t>NM_従事者_従事者58_郵便番号_左</t>
  </si>
  <si>
    <t>NM_従事者_従事者58_郵便番号_右</t>
  </si>
  <si>
    <t>従事者５８＿住所_都道府県</t>
  </si>
  <si>
    <t>NM_従事者_従事者58_都道府県</t>
  </si>
  <si>
    <t>従事者５８＿住所_市区町村</t>
  </si>
  <si>
    <t>NM_従事者_従事者58_市区町村</t>
  </si>
  <si>
    <t>従事者５８＿住所_字</t>
  </si>
  <si>
    <t>NM_従事者_従事者58_字</t>
  </si>
  <si>
    <t>従事者５８＿住所_番地</t>
  </si>
  <si>
    <t>NM_従事者_従事者58_番地</t>
  </si>
  <si>
    <t>従事者５８＿住所_建物名</t>
  </si>
  <si>
    <t>NM_従事者_従事者58_建物名</t>
  </si>
  <si>
    <t>従事者５８＿生年月日</t>
  </si>
  <si>
    <t>従事者５８＿週勤務時間</t>
  </si>
  <si>
    <t>従事者５８＿登録番号1</t>
  </si>
  <si>
    <t>従事者５８＿登録番号2</t>
  </si>
  <si>
    <t>従事者５８＿登録番号3</t>
  </si>
  <si>
    <t>従事者５８＿登録年月日</t>
  </si>
  <si>
    <t>従事者５８＿登録販売者登録都道府県</t>
  </si>
  <si>
    <t>従事者５８＿従事者備考</t>
  </si>
  <si>
    <t>従事者５９＿従事者区分</t>
  </si>
  <si>
    <t>NM_従事者_従事者59_従事者区分</t>
  </si>
  <si>
    <t>従事者５９＿資格</t>
  </si>
  <si>
    <t>従事者５９＿就任年月日</t>
  </si>
  <si>
    <t>従事者５９＿退任年月日</t>
  </si>
  <si>
    <t>従事者５９＿氏名</t>
  </si>
  <si>
    <t>従事者５９＿氏名_当て字</t>
  </si>
  <si>
    <t>従事者５９＿カナ</t>
  </si>
  <si>
    <t>従事者５９＿住所_郵便番号</t>
  </si>
  <si>
    <t>NM_従事者_従事者59_郵便番号_左</t>
  </si>
  <si>
    <t>NM_従事者_従事者59_郵便番号_右</t>
  </si>
  <si>
    <t>従事者５９＿住所_都道府県</t>
  </si>
  <si>
    <t>NM_従事者_従事者59_都道府県</t>
  </si>
  <si>
    <t>従事者５９＿住所_市区町村</t>
  </si>
  <si>
    <t>NM_従事者_従事者59_市区町村</t>
  </si>
  <si>
    <t>従事者５９＿住所_字</t>
  </si>
  <si>
    <t>NM_従事者_従事者59_字</t>
  </si>
  <si>
    <t>従事者５９＿住所_番地</t>
  </si>
  <si>
    <t>NM_従事者_従事者59_番地</t>
  </si>
  <si>
    <t>従事者５９＿住所_建物名</t>
  </si>
  <si>
    <t>NM_従事者_従事者59_建物名</t>
  </si>
  <si>
    <t>従事者５９＿生年月日</t>
  </si>
  <si>
    <t>従事者５９＿週勤務時間</t>
  </si>
  <si>
    <t>従事者５９＿登録番号1</t>
  </si>
  <si>
    <t>従事者５９＿登録番号2</t>
  </si>
  <si>
    <t>従事者５９＿登録番号3</t>
  </si>
  <si>
    <t>従事者５９＿登録年月日</t>
  </si>
  <si>
    <t>従事者５９＿登録販売者登録都道府県</t>
  </si>
  <si>
    <t>従事者５９＿従事者備考</t>
  </si>
  <si>
    <t>従事者６０＿従事者区分</t>
  </si>
  <si>
    <t>NM_従事者_従事者60_従事者区分</t>
  </si>
  <si>
    <t>従事者６０＿資格</t>
  </si>
  <si>
    <t>従事者６０＿就任年月日</t>
  </si>
  <si>
    <t>従事者６０＿退任年月日</t>
  </si>
  <si>
    <t>従事者６０＿氏名</t>
  </si>
  <si>
    <t>従事者６０＿氏名_当て字</t>
  </si>
  <si>
    <t>従事者６０＿カナ</t>
  </si>
  <si>
    <t>従事者６０＿住所_郵便番号</t>
  </si>
  <si>
    <t>NM_従事者_従事者60_郵便番号_左</t>
  </si>
  <si>
    <t>NM_従事者_従事者60_郵便番号_右</t>
  </si>
  <si>
    <t>従事者６０＿住所_都道府県</t>
  </si>
  <si>
    <t>NM_従事者_従事者60_都道府県</t>
  </si>
  <si>
    <t>従事者６０＿住所_市区町村</t>
  </si>
  <si>
    <t>NM_従事者_従事者60_市区町村</t>
  </si>
  <si>
    <t>従事者６０＿住所_字</t>
  </si>
  <si>
    <t>NM_従事者_従事者60_字</t>
  </si>
  <si>
    <t>従事者６０＿住所_番地</t>
  </si>
  <si>
    <t>NM_従事者_従事者60_番地</t>
  </si>
  <si>
    <t>従事者６０＿住所_建物名</t>
  </si>
  <si>
    <t>NM_従事者_従事者60_建物名</t>
  </si>
  <si>
    <t>従事者６０＿生年月日</t>
  </si>
  <si>
    <t>従事者６０＿週勤務時間</t>
  </si>
  <si>
    <t>従事者６０＿登録番号1</t>
  </si>
  <si>
    <t>従事者６０＿登録番号2</t>
  </si>
  <si>
    <t>従事者６０＿登録番号3</t>
  </si>
  <si>
    <t>従事者６０＿登録年月日</t>
  </si>
  <si>
    <t>従事者６０＿登録販売者登録都道府県</t>
  </si>
  <si>
    <t>従事者６０＿従事者備考</t>
  </si>
  <si>
    <t>従事者６１＿従事者区分</t>
  </si>
  <si>
    <t>従事者６１＿資格</t>
  </si>
  <si>
    <t>従事者６１＿就任年月日</t>
  </si>
  <si>
    <t>従事者６１＿退任年月日</t>
  </si>
  <si>
    <t>従事者６１＿氏名</t>
  </si>
  <si>
    <t>従事者６１＿氏名_当て字</t>
  </si>
  <si>
    <t>従事者６１＿カナ</t>
  </si>
  <si>
    <t>従事者６１＿住所_郵便番号</t>
  </si>
  <si>
    <t>NM_従事者_従事者61_郵便番号_左</t>
  </si>
  <si>
    <t>NM_従事者61_郵便番号_右</t>
  </si>
  <si>
    <t>従事者６１＿住所_都道府県</t>
  </si>
  <si>
    <t>NM_従事者_従事者61_都道府県</t>
  </si>
  <si>
    <t>従事者６１＿住所_市区町村</t>
  </si>
  <si>
    <t>NM_従事者_従事者61_市区町村</t>
  </si>
  <si>
    <t>従事者６１＿住所_字</t>
  </si>
  <si>
    <t>NM_従事者_従事者61_字</t>
  </si>
  <si>
    <t>従事者６１＿住所_番地</t>
  </si>
  <si>
    <t>NM_従事者_従事者61_番地</t>
  </si>
  <si>
    <t>従事者６１＿住所_建物名</t>
  </si>
  <si>
    <t>NM_従事者_従事者61_建物名</t>
  </si>
  <si>
    <t>従事者６１＿生年月日</t>
  </si>
  <si>
    <t>従事者６１＿週勤務時間</t>
  </si>
  <si>
    <t>従事者６１＿登録番号1</t>
  </si>
  <si>
    <t>従事者６１＿登録番号2</t>
  </si>
  <si>
    <t>従事者６１＿登録番号3</t>
  </si>
  <si>
    <t>従事者６１＿登録年月日</t>
  </si>
  <si>
    <t>従事者６１＿登録販売者登録都道府県</t>
  </si>
  <si>
    <t>従事者６１＿従事者備考</t>
  </si>
  <si>
    <t>従事者６２＿従事者区分</t>
  </si>
  <si>
    <t>NM_従事者_従事者62_従事者区分</t>
  </si>
  <si>
    <t>従事者６２＿資格</t>
  </si>
  <si>
    <t>従事者６２＿就任年月日</t>
  </si>
  <si>
    <t>従事者６２＿退任年月日</t>
  </si>
  <si>
    <t>従事者６２＿氏名</t>
  </si>
  <si>
    <t>従事者６２＿氏名_当て字</t>
  </si>
  <si>
    <t>従事者６２＿カナ</t>
  </si>
  <si>
    <t>従事者６２＿住所_郵便番号</t>
  </si>
  <si>
    <t>NM_従事者_従事者62_郵便番号_左</t>
  </si>
  <si>
    <t>NM_従事者62_郵便番号_右</t>
  </si>
  <si>
    <t>従事者６２＿住所_都道府県</t>
  </si>
  <si>
    <t>NM_従事者_従事者62_都道府県</t>
  </si>
  <si>
    <t>従事者６２＿住所_市区町村</t>
  </si>
  <si>
    <t>NM_従事者_従事者62_市区町村</t>
  </si>
  <si>
    <t>従事者６２＿住所_字</t>
  </si>
  <si>
    <t>NM_従事者_従事者62_字</t>
  </si>
  <si>
    <t>従事者６２＿住所_番地</t>
  </si>
  <si>
    <t>NM_従事者_従事者62_番地</t>
  </si>
  <si>
    <t>従事者６２＿住所_建物名</t>
  </si>
  <si>
    <t>NM_従事者_従事者62_建物名</t>
  </si>
  <si>
    <t>従事者６２＿生年月日</t>
  </si>
  <si>
    <t>従事者６２＿週勤務時間</t>
  </si>
  <si>
    <t>従事者６２＿登録番号1</t>
  </si>
  <si>
    <t>従事者６２＿登録番号2</t>
  </si>
  <si>
    <t>従事者６２＿登録番号3</t>
  </si>
  <si>
    <t>従事者６２＿登録年月日</t>
  </si>
  <si>
    <t>従事者６２＿登録販売者登録都道府県</t>
  </si>
  <si>
    <t>従事者６２＿従事者備考</t>
  </si>
  <si>
    <t>従事者６３＿従事者区分</t>
  </si>
  <si>
    <t>NM_従事者_従事者63_従事者区分</t>
  </si>
  <si>
    <t>従事者６３＿資格</t>
  </si>
  <si>
    <t>従事者６３＿就任年月日</t>
  </si>
  <si>
    <t>従事者６３＿退任年月日</t>
  </si>
  <si>
    <t>従事者６３＿氏名</t>
  </si>
  <si>
    <t>従事者６３＿氏名_当て字</t>
  </si>
  <si>
    <t>従事者６３＿カナ</t>
  </si>
  <si>
    <t>従事者６３＿住所_郵便番号</t>
  </si>
  <si>
    <t>NM_従事者_従事者63_郵便番号_左</t>
  </si>
  <si>
    <t>NM_従事者_従事者63_郵便番号_右</t>
  </si>
  <si>
    <t>従事者６３＿住所_都道府県</t>
  </si>
  <si>
    <t>NM_従事者_従事者63_都道府県</t>
  </si>
  <si>
    <t>従事者６３＿住所_市区町村</t>
  </si>
  <si>
    <t>NM_従事者_従事者63_市区町村</t>
  </si>
  <si>
    <t>従事者６３＿住所_字</t>
  </si>
  <si>
    <t>NM_従事者_従事者63_字</t>
  </si>
  <si>
    <t>従事者６３＿住所_番地</t>
  </si>
  <si>
    <t>NM_従事者_従事者63_番地</t>
  </si>
  <si>
    <t>従事者６３＿住所_建物名</t>
  </si>
  <si>
    <t>NM_従事者_従事者63_建物名</t>
  </si>
  <si>
    <t>従事者６３＿生年月日</t>
  </si>
  <si>
    <t>従事者６３＿週勤務時間</t>
  </si>
  <si>
    <t>従事者６３＿登録番号1</t>
  </si>
  <si>
    <t>従事者６３＿登録番号2</t>
  </si>
  <si>
    <t>従事者６３＿登録番号3</t>
  </si>
  <si>
    <t>従事者６３＿登録年月日</t>
  </si>
  <si>
    <t>従事者６３＿登録販売者登録都道府県</t>
  </si>
  <si>
    <t>従事者６３＿従事者備考</t>
  </si>
  <si>
    <t>従事者６４＿従事者区分</t>
  </si>
  <si>
    <t>NM_従事者_従事者64_従事者区分</t>
  </si>
  <si>
    <t>従事者６４＿資格</t>
  </si>
  <si>
    <t>従事者６４＿就任年月日</t>
  </si>
  <si>
    <t>従事者６４＿退任年月日</t>
  </si>
  <si>
    <t>従事者６４＿氏名</t>
  </si>
  <si>
    <t>従事者６４＿氏名_当て字</t>
  </si>
  <si>
    <t>従事者６４＿カナ</t>
  </si>
  <si>
    <t>従事者６４＿住所_郵便番号</t>
  </si>
  <si>
    <t>NM_従事者_従事者64_郵便番号_左</t>
  </si>
  <si>
    <t>NM_従事者_従事者64_郵便番号_右</t>
  </si>
  <si>
    <t>従事者６４＿住所_都道府県</t>
  </si>
  <si>
    <t>NM_従事者_従事者64_都道府県</t>
  </si>
  <si>
    <t>従事者６４＿住所_市区町村</t>
  </si>
  <si>
    <t>NM_従事者_従事者64_市区町村</t>
  </si>
  <si>
    <t>従事者６４＿住所_字</t>
  </si>
  <si>
    <t>NM_従事者_従事者64_字</t>
  </si>
  <si>
    <t>従事者６４＿住所_番地</t>
  </si>
  <si>
    <t>NM_従事者_従事者64_番地</t>
  </si>
  <si>
    <t>従事者６４＿住所_建物名</t>
  </si>
  <si>
    <t>NM_従事者_従事者64_建物名</t>
  </si>
  <si>
    <t>従事者６４＿生年月日</t>
  </si>
  <si>
    <t>従事者６４＿週勤務時間</t>
  </si>
  <si>
    <t>従事者６４＿登録番号1</t>
  </si>
  <si>
    <t>従事者６４＿登録番号2</t>
  </si>
  <si>
    <t>従事者６４＿登録番号3</t>
  </si>
  <si>
    <t>従事者６４＿登録年月日</t>
  </si>
  <si>
    <t>従事者６４＿登録販売者登録都道府県</t>
  </si>
  <si>
    <t>従事者６４＿従事者備考</t>
  </si>
  <si>
    <t>従事者６５＿従事者区分</t>
  </si>
  <si>
    <t>NM_従事者_従事者65_従事者区分</t>
  </si>
  <si>
    <t>従事者６５＿資格</t>
  </si>
  <si>
    <t>従事者６５＿就任年月日</t>
  </si>
  <si>
    <t>従事者６５＿退任年月日</t>
  </si>
  <si>
    <t>従事者６５＿氏名</t>
  </si>
  <si>
    <t>従事者６５＿氏名_当て字</t>
  </si>
  <si>
    <t>従事者６５＿カナ</t>
  </si>
  <si>
    <t>従事者６５＿住所_郵便番号</t>
  </si>
  <si>
    <t>NM_従事者_従事者65_郵便番号_左</t>
  </si>
  <si>
    <t>NM_従事者_従事者65_郵便番号_右</t>
  </si>
  <si>
    <t>従事者６５＿住所_都道府県</t>
  </si>
  <si>
    <t>NM_従事者_従事者65_都道府県</t>
  </si>
  <si>
    <t>従事者６５＿住所_市区町村</t>
  </si>
  <si>
    <t>NM_従事者_従事者65_市区町村</t>
  </si>
  <si>
    <t>従事者６５＿住所_字</t>
  </si>
  <si>
    <t>NM_従事者_従事者65_字</t>
  </si>
  <si>
    <t>従事者６５＿住所_番地</t>
  </si>
  <si>
    <t>NM_従事者_従事者65_番地</t>
  </si>
  <si>
    <t>従事者６５＿住所_建物名</t>
  </si>
  <si>
    <t>NM_従事者_従事者65_建物名</t>
  </si>
  <si>
    <t>従事者６５＿生年月日</t>
  </si>
  <si>
    <t>従事者６５＿週勤務時間</t>
  </si>
  <si>
    <t>従事者６５＿登録番号1</t>
  </si>
  <si>
    <t>従事者６５＿登録番号2</t>
  </si>
  <si>
    <t>従事者６５＿登録番号3</t>
  </si>
  <si>
    <t>従事者６５＿登録年月日</t>
  </si>
  <si>
    <t>従事者６５＿登録販売者登録都道府県</t>
  </si>
  <si>
    <t>従事者６５＿従事者備考</t>
  </si>
  <si>
    <t>従事者６６＿従事者区分</t>
  </si>
  <si>
    <t>NM_従事者_従事者66_従事者区分</t>
  </si>
  <si>
    <t>従事者６６＿資格</t>
  </si>
  <si>
    <t>従事者６６＿就任年月日</t>
  </si>
  <si>
    <t>従事者６６＿退任年月日</t>
  </si>
  <si>
    <t>従事者６６＿氏名</t>
  </si>
  <si>
    <t>従事者６６＿氏名_当て字</t>
  </si>
  <si>
    <t>従事者６６＿カナ</t>
  </si>
  <si>
    <t>従事者６６＿住所_郵便番号</t>
  </si>
  <si>
    <t>NM_従事者_従事者66_郵便番号_左</t>
  </si>
  <si>
    <t>NM_従事者_従事者66_郵便番号_右</t>
  </si>
  <si>
    <t>従事者６６＿住所_都道府県</t>
  </si>
  <si>
    <t>NM_従事者_従事者66_都道府県</t>
  </si>
  <si>
    <t>従事者６６＿住所_市区町村</t>
  </si>
  <si>
    <t>NM_従事者_従事者66_市区町村</t>
  </si>
  <si>
    <t>従事者６６＿住所_字</t>
  </si>
  <si>
    <t>NM_従事者_従事者66_字</t>
  </si>
  <si>
    <t>従事者６６＿住所_番地</t>
  </si>
  <si>
    <t>NM_従事者_従事者66_番地</t>
  </si>
  <si>
    <t>従事者６６＿住所_建物名</t>
  </si>
  <si>
    <t>NM_従事者_従事者66_建物名</t>
  </si>
  <si>
    <t>従事者６６＿生年月日</t>
  </si>
  <si>
    <t>従事者６６＿週勤務時間</t>
  </si>
  <si>
    <t>従事者６６＿登録番号1</t>
  </si>
  <si>
    <t>従事者６６＿登録番号2</t>
  </si>
  <si>
    <t>従事者６６＿登録番号3</t>
  </si>
  <si>
    <t>従事者６６＿登録年月日</t>
  </si>
  <si>
    <t>従事者６６＿登録販売者登録都道府県</t>
  </si>
  <si>
    <t>従事者６６＿従事者備考</t>
  </si>
  <si>
    <t>従事者６７＿従事者区分</t>
  </si>
  <si>
    <t>NM_従事者_従事者67_従事者区分</t>
  </si>
  <si>
    <t>従事者６７＿資格</t>
  </si>
  <si>
    <t>従事者６７＿就任年月日</t>
  </si>
  <si>
    <t>従事者６７＿退任年月日</t>
  </si>
  <si>
    <t>従事者６７＿氏名</t>
  </si>
  <si>
    <t>従事者６７＿氏名_当て字</t>
  </si>
  <si>
    <t>従事者６７＿カナ</t>
  </si>
  <si>
    <t>従事者６７＿住所_郵便番号</t>
  </si>
  <si>
    <t>NM_従事者_従事者67_郵便番号_左</t>
  </si>
  <si>
    <t>NM_従事者_従事者67_郵便番号_右</t>
  </si>
  <si>
    <t>従事者６７＿住所_都道府県</t>
  </si>
  <si>
    <t>NM_従事者_従事者67_都道府県</t>
  </si>
  <si>
    <t>従事者６７＿住所_市区町村</t>
  </si>
  <si>
    <t>NM_従事者_従事者67_市区町村</t>
  </si>
  <si>
    <t>従事者６７＿住所_字</t>
  </si>
  <si>
    <t>NM_従事者_従事者67_字</t>
  </si>
  <si>
    <t>従事者６７＿住所_番地</t>
  </si>
  <si>
    <t>NM_従事者_従事者67_番地</t>
  </si>
  <si>
    <t>従事者６７＿住所_建物名</t>
  </si>
  <si>
    <t>NM_従事者_従事者67_建物名</t>
  </si>
  <si>
    <t>従事者６７＿生年月日</t>
  </si>
  <si>
    <t>従事者６７＿週勤務時間</t>
  </si>
  <si>
    <t>従事者６７＿登録番号1</t>
  </si>
  <si>
    <t>従事者６７＿登録番号2</t>
  </si>
  <si>
    <t>従事者６７＿登録番号3</t>
  </si>
  <si>
    <t>従事者６７＿登録年月日</t>
  </si>
  <si>
    <t>従事者６７＿登録販売者登録都道府県</t>
  </si>
  <si>
    <t>従事者６７＿従事者備考</t>
  </si>
  <si>
    <t>従事者６８＿従事者区分</t>
  </si>
  <si>
    <t>NM_従事者_従事者68_従事者区分</t>
  </si>
  <si>
    <t>従事者６８＿資格</t>
  </si>
  <si>
    <t>従事者６８＿就任年月日</t>
  </si>
  <si>
    <t>従事者６８＿退任年月日</t>
  </si>
  <si>
    <t>従事者６８＿氏名</t>
  </si>
  <si>
    <t>従事者６８＿氏名_当て字</t>
  </si>
  <si>
    <t>従事者６８＿カナ</t>
  </si>
  <si>
    <t>従事者６８＿住所_郵便番号</t>
  </si>
  <si>
    <t>NM_従事者_従事者68_郵便番号_左</t>
  </si>
  <si>
    <t>NM_従事者_従事者68_郵便番号_右</t>
  </si>
  <si>
    <t>従事者６８＿住所_都道府県</t>
  </si>
  <si>
    <t>NM_従事者_従事者68_都道府県</t>
  </si>
  <si>
    <t>従事者６８＿住所_市区町村</t>
  </si>
  <si>
    <t>NM_従事者_従事者68_市区町村</t>
  </si>
  <si>
    <t>従事者６８＿住所_字</t>
  </si>
  <si>
    <t>NM_従事者_従事者68_字</t>
  </si>
  <si>
    <t>従事者６８＿住所_番地</t>
  </si>
  <si>
    <t>NM_従事者_従事者68_番地</t>
  </si>
  <si>
    <t>従事者６８＿住所_建物名</t>
  </si>
  <si>
    <t>NM_従事者_従事者68_建物名</t>
  </si>
  <si>
    <t>従事者６８＿生年月日</t>
  </si>
  <si>
    <t>従事者６８＿週勤務時間</t>
  </si>
  <si>
    <t>従事者６８＿登録番号1</t>
  </si>
  <si>
    <t>従事者６８＿登録番号2</t>
  </si>
  <si>
    <t>従事者６８＿登録番号3</t>
  </si>
  <si>
    <t>従事者６８＿登録年月日</t>
  </si>
  <si>
    <t>従事者６８＿登録販売者登録都道府県</t>
  </si>
  <si>
    <t>従事者６８＿従事者備考</t>
  </si>
  <si>
    <t>従事者６９＿従事者区分</t>
  </si>
  <si>
    <t>NM_従事者_従事者69_従事者区分</t>
  </si>
  <si>
    <t>従事者６９＿資格</t>
  </si>
  <si>
    <t>従事者６９＿就任年月日</t>
  </si>
  <si>
    <t>従事者６９＿退任年月日</t>
  </si>
  <si>
    <t>従事者６９＿氏名</t>
  </si>
  <si>
    <t>従事者６９＿氏名_当て字</t>
  </si>
  <si>
    <t>従事者６９＿カナ</t>
  </si>
  <si>
    <t>従事者６９＿住所_郵便番号</t>
  </si>
  <si>
    <t>NM_従事者_従事者69_郵便番号_左</t>
  </si>
  <si>
    <t>NM_従事者_従事者69_郵便番号_右</t>
  </si>
  <si>
    <t>従事者６９＿住所_都道府県</t>
  </si>
  <si>
    <t>NM_従事者_従事者69_都道府県</t>
  </si>
  <si>
    <t>従事者６９＿住所_市区町村</t>
  </si>
  <si>
    <t>NM_従事者_従事者69_市区町村</t>
  </si>
  <si>
    <t>従事者６９＿住所_字</t>
  </si>
  <si>
    <t>NM_従事者_従事者69_字</t>
  </si>
  <si>
    <t>従事者６９＿住所_番地</t>
  </si>
  <si>
    <t>NM_従事者_従事者69_番地</t>
  </si>
  <si>
    <t>従事者６９＿住所_建物名</t>
  </si>
  <si>
    <t>NM_従事者_従事者69_建物名</t>
  </si>
  <si>
    <t>従事者６９＿生年月日</t>
  </si>
  <si>
    <t>従事者６９＿週勤務時間</t>
  </si>
  <si>
    <t>従事者６９＿登録番号1</t>
  </si>
  <si>
    <t>従事者６９＿登録番号2</t>
  </si>
  <si>
    <t>従事者６９＿登録番号3</t>
  </si>
  <si>
    <t>従事者６９＿登録年月日</t>
  </si>
  <si>
    <t>従事者６９＿登録販売者登録都道府県</t>
  </si>
  <si>
    <t>従事者６９＿従事者備考</t>
  </si>
  <si>
    <t>従事者７０＿従事者区分</t>
  </si>
  <si>
    <t>NM_従事者_従事者70_従事者区分</t>
  </si>
  <si>
    <t>従事者７０＿資格</t>
  </si>
  <si>
    <t>従事者７０＿就任年月日</t>
  </si>
  <si>
    <t>従事者７０＿退任年月日</t>
  </si>
  <si>
    <t>従事者７０＿氏名</t>
  </si>
  <si>
    <t>従事者７０＿氏名_当て字</t>
  </si>
  <si>
    <t>従事者７０＿カナ</t>
  </si>
  <si>
    <t>従事者７０＿住所_郵便番号</t>
  </si>
  <si>
    <t>NM_従事者_従事者70_郵便番号_左</t>
  </si>
  <si>
    <t>NM_従事者_従事者70_郵便番号_右</t>
  </si>
  <si>
    <t>従事者７０＿住所_都道府県</t>
  </si>
  <si>
    <t>NM_従事者_従事者70_都道府県</t>
  </si>
  <si>
    <t>従事者７０＿住所_市区町村</t>
  </si>
  <si>
    <t>NM_従事者_従事者70_市区町村</t>
  </si>
  <si>
    <t>従事者７０＿住所_字</t>
  </si>
  <si>
    <t>NM_従事者_従事者70_字</t>
  </si>
  <si>
    <t>従事者７０＿住所_番地</t>
  </si>
  <si>
    <t>NM_従事者_従事者70_番地</t>
  </si>
  <si>
    <t>従事者７０＿住所_建物名</t>
  </si>
  <si>
    <t>NM_従事者_従事者70_建物名</t>
  </si>
  <si>
    <t>従事者７０＿生年月日</t>
  </si>
  <si>
    <t>従事者７０＿週勤務時間</t>
  </si>
  <si>
    <t>従事者７０＿登録番号1</t>
  </si>
  <si>
    <t>従事者７０＿登録番号2</t>
  </si>
  <si>
    <t>従事者７０＿登録番号3</t>
  </si>
  <si>
    <t>従事者７０＿登録年月日</t>
  </si>
  <si>
    <t>従事者７０＿登録販売者登録都道府県</t>
  </si>
  <si>
    <t>従事者７０＿従事者備考</t>
  </si>
  <si>
    <t>従事者７１＿従事者区分</t>
  </si>
  <si>
    <t>NM_従事者_従事者71_従事者区分</t>
  </si>
  <si>
    <t>従事者７１＿資格</t>
  </si>
  <si>
    <t>従事者７１＿就任年月日</t>
  </si>
  <si>
    <t>従事者７１＿退任年月日</t>
  </si>
  <si>
    <t>従事者７１＿氏名</t>
  </si>
  <si>
    <t>従事者７１＿氏名_当て字</t>
  </si>
  <si>
    <t>従事者７１＿カナ</t>
  </si>
  <si>
    <t>従事者７１＿住所_郵便番号</t>
  </si>
  <si>
    <t>NM_従事者_従事者71_郵便番号_左</t>
  </si>
  <si>
    <t>NM_従事者_従事者71_郵便番号_右</t>
  </si>
  <si>
    <t>従事者７１＿住所_都道府県</t>
  </si>
  <si>
    <t>NM_従事者_従事者71_都道府県</t>
  </si>
  <si>
    <t>従事者７１＿住所_市区町村</t>
  </si>
  <si>
    <t>NM_従事者_従事者71_市区町村</t>
  </si>
  <si>
    <t>従事者７１＿住所_字</t>
  </si>
  <si>
    <t>NM_従事者_従事者71_字</t>
  </si>
  <si>
    <t>従事者７１＿住所_番地</t>
  </si>
  <si>
    <t>NM_従事者_従事者71_番地</t>
  </si>
  <si>
    <t>従事者７１＿住所_建物名</t>
  </si>
  <si>
    <t>NM_従事者_従事者71_建物名</t>
  </si>
  <si>
    <t>従事者７１＿生年月日</t>
  </si>
  <si>
    <t>従事者７１＿週勤務時間</t>
  </si>
  <si>
    <t>従事者７１＿登録番号1</t>
  </si>
  <si>
    <t>従事者７１＿登録番号2</t>
  </si>
  <si>
    <t>従事者７１＿登録番号3</t>
  </si>
  <si>
    <t>従事者７１＿登録年月日</t>
  </si>
  <si>
    <t>従事者７１＿登録販売者登録都道府県</t>
  </si>
  <si>
    <t>従事者７１＿従事者備考</t>
  </si>
  <si>
    <t>従事者７２＿従事者区分</t>
  </si>
  <si>
    <t>NM_従事者_従事者72_従事者区分</t>
  </si>
  <si>
    <t>従事者７２＿資格</t>
  </si>
  <si>
    <t>従事者７２＿就任年月日</t>
  </si>
  <si>
    <t>従事者７２＿退任年月日</t>
  </si>
  <si>
    <t>従事者７２＿氏名</t>
  </si>
  <si>
    <t>従事者７２＿氏名_当て字</t>
  </si>
  <si>
    <t>従事者７２＿カナ</t>
  </si>
  <si>
    <t>従事者７２＿住所_郵便番号</t>
  </si>
  <si>
    <t>NM_従事者_従事者72_郵便番号_左</t>
  </si>
  <si>
    <t>NM_従事者_従事者72_郵便番号_右</t>
  </si>
  <si>
    <t>従事者７２＿住所_都道府県</t>
  </si>
  <si>
    <t>NM_従事者_従事者72_都道府県</t>
  </si>
  <si>
    <t>従事者７２＿住所_市区町村</t>
  </si>
  <si>
    <t>NM_従事者_従事者72_市区町村</t>
  </si>
  <si>
    <t>従事者７２＿住所_字</t>
  </si>
  <si>
    <t>NM_従事者_従事者72_字</t>
  </si>
  <si>
    <t>従事者７２＿住所_番地</t>
  </si>
  <si>
    <t>NM_従事者_従事者72_番地</t>
  </si>
  <si>
    <t>従事者７２＿住所_建物名</t>
  </si>
  <si>
    <t>NM_従事者_従事者72_建物名</t>
  </si>
  <si>
    <t>従事者７２＿生年月日</t>
  </si>
  <si>
    <t>従事者７２＿週勤務時間</t>
  </si>
  <si>
    <t>従事者７２＿登録番号1</t>
  </si>
  <si>
    <t>従事者７２＿登録番号2</t>
  </si>
  <si>
    <t>従事者７２＿登録番号3</t>
  </si>
  <si>
    <t>従事者７２＿登録年月日</t>
  </si>
  <si>
    <t>従事者７２＿登録販売者登録都道府県</t>
  </si>
  <si>
    <t>従事者７２＿従事者備考</t>
  </si>
  <si>
    <t>従事者７３＿従事者区分</t>
  </si>
  <si>
    <t>NM_従事者_従事者73_従事者区分</t>
  </si>
  <si>
    <t>従事者７３＿資格</t>
  </si>
  <si>
    <t>従事者７３＿就任年月日</t>
  </si>
  <si>
    <t>従事者７３＿退任年月日</t>
  </si>
  <si>
    <t>従事者７３＿氏名</t>
  </si>
  <si>
    <t>従事者７３＿氏名_当て字</t>
  </si>
  <si>
    <t>従事者７３＿カナ</t>
  </si>
  <si>
    <t>従事者７３＿住所_郵便番号</t>
  </si>
  <si>
    <t>NM_従事者_従事者73_郵便番号_左</t>
  </si>
  <si>
    <t>NM_従事者_従事者73_郵便番号_右</t>
  </si>
  <si>
    <t>従事者７３＿住所_都道府県</t>
  </si>
  <si>
    <t>NM_従事者_従事者73_都道府県</t>
  </si>
  <si>
    <t>従事者７３＿住所_市区町村</t>
  </si>
  <si>
    <t>NM_従事者_従事者73_市区町村</t>
  </si>
  <si>
    <t>従事者７３＿住所_字</t>
  </si>
  <si>
    <t>NM_従事者_従事者73_字</t>
  </si>
  <si>
    <t>従事者７３＿住所_番地</t>
  </si>
  <si>
    <t>NM_従事者_従事者73_番地</t>
  </si>
  <si>
    <t>従事者７３＿住所_建物名</t>
  </si>
  <si>
    <t>NM_従事者_従事者73_建物名</t>
  </si>
  <si>
    <t>従事者７３＿生年月日</t>
  </si>
  <si>
    <t>従事者７３＿週勤務時間</t>
  </si>
  <si>
    <t>従事者７３＿登録番号1</t>
  </si>
  <si>
    <t>従事者７３＿登録番号2</t>
  </si>
  <si>
    <t>従事者７３＿登録番号3</t>
  </si>
  <si>
    <t>従事者７３＿登録年月日</t>
  </si>
  <si>
    <t>従事者７３＿登録販売者登録都道府県</t>
  </si>
  <si>
    <t>従事者７３＿従事者備考</t>
  </si>
  <si>
    <t>従事者７４＿従事者区分</t>
  </si>
  <si>
    <t>NM_従事者_従事者74_従事者区分</t>
  </si>
  <si>
    <t>従事者７４＿資格</t>
  </si>
  <si>
    <t>従事者７４＿就任年月日</t>
  </si>
  <si>
    <t>従事者７４＿退任年月日</t>
  </si>
  <si>
    <t>従事者７４＿氏名</t>
  </si>
  <si>
    <t>従事者７４＿氏名_当て字</t>
  </si>
  <si>
    <t>従事者７４＿カナ</t>
  </si>
  <si>
    <t>従事者７４＿住所_郵便番号</t>
  </si>
  <si>
    <t>NM_従事者_従事者74_郵便番号_左</t>
  </si>
  <si>
    <t>NM_従事者_従事者74_郵便番号_右</t>
  </si>
  <si>
    <t>従事者７４＿住所_都道府県</t>
  </si>
  <si>
    <t>NM_従事者_従事者74_都道府県</t>
  </si>
  <si>
    <t>従事者７４＿住所_市区町村</t>
  </si>
  <si>
    <t>NM_従事者_従事者74_市区町村</t>
  </si>
  <si>
    <t>従事者７４＿住所_字</t>
  </si>
  <si>
    <t>NM_従事者_従事者74_字</t>
  </si>
  <si>
    <t>従事者７４＿住所_番地</t>
  </si>
  <si>
    <t>NM_従事者_従事者74_番地</t>
  </si>
  <si>
    <t>従事者７４＿住所_建物名</t>
  </si>
  <si>
    <t>NM_従事者_従事者74_建物名</t>
  </si>
  <si>
    <t>従事者７４＿生年月日</t>
  </si>
  <si>
    <t>従事者７４＿週勤務時間</t>
  </si>
  <si>
    <t>従事者７４＿登録番号1</t>
  </si>
  <si>
    <t>従事者７４＿登録番号2</t>
  </si>
  <si>
    <t>従事者７４＿登録番号3</t>
  </si>
  <si>
    <t>従事者７４＿登録年月日</t>
  </si>
  <si>
    <t>従事者７４＿登録販売者登録都道府県</t>
  </si>
  <si>
    <t>従事者７４＿従事者備考</t>
  </si>
  <si>
    <t>従事者７５＿従事者区分</t>
  </si>
  <si>
    <t>NM_従事者_従事者75_従事者区分</t>
  </si>
  <si>
    <t>従事者７５＿資格</t>
  </si>
  <si>
    <t>従事者７５＿就任年月日</t>
  </si>
  <si>
    <t>従事者７５＿退任年月日</t>
  </si>
  <si>
    <t>従事者７５＿氏名</t>
  </si>
  <si>
    <t>従事者７５＿氏名_当て字</t>
  </si>
  <si>
    <t>従事者７５＿カナ</t>
  </si>
  <si>
    <t>従事者７５＿住所_郵便番号</t>
  </si>
  <si>
    <t>NM_従事者_従事者75_郵便番号_左</t>
  </si>
  <si>
    <t>NM_従事者_従事者75_郵便番号_右</t>
  </si>
  <si>
    <t>従事者７５＿住所_都道府県</t>
  </si>
  <si>
    <t>NM_従事者_従事者75_都道府県</t>
  </si>
  <si>
    <t>従事者７５＿住所_市区町村</t>
  </si>
  <si>
    <t>NM_従事者_従事者75_市区町村</t>
  </si>
  <si>
    <t>従事者７５＿住所_字</t>
  </si>
  <si>
    <t>NM_従事者_従事者75_字</t>
  </si>
  <si>
    <t>従事者７５＿住所_番地</t>
  </si>
  <si>
    <t>NM_従事者_従事者75_番地</t>
  </si>
  <si>
    <t>従事者７５＿住所_建物名</t>
  </si>
  <si>
    <t>NM_従事者_従事者75_建物名</t>
  </si>
  <si>
    <t>従事者７５＿生年月日</t>
  </si>
  <si>
    <t>従事者７５＿週勤務時間</t>
  </si>
  <si>
    <t>従事者７５＿登録番号1</t>
  </si>
  <si>
    <t>従事者７５＿登録番号2</t>
  </si>
  <si>
    <t>従事者７５＿登録番号3</t>
  </si>
  <si>
    <t>従事者７５＿登録年月日</t>
  </si>
  <si>
    <t>従事者７５＿登録販売者登録都道府県</t>
  </si>
  <si>
    <t>従事者７５＿従事者備考</t>
  </si>
  <si>
    <t>従事者７６＿従事者区分</t>
  </si>
  <si>
    <t>NM_従事者_従事者76_従事者区分</t>
  </si>
  <si>
    <t>従事者７６＿資格</t>
  </si>
  <si>
    <t>従事者７６＿就任年月日</t>
  </si>
  <si>
    <t>従事者７６＿退任年月日</t>
  </si>
  <si>
    <t>従事者７６＿氏名</t>
  </si>
  <si>
    <t>従事者７６＿氏名_当て字</t>
  </si>
  <si>
    <t>従事者７６＿カナ</t>
  </si>
  <si>
    <t>従事者７６＿住所_郵便番号</t>
  </si>
  <si>
    <t>NM_従事者_従事者76_郵便番号_左</t>
  </si>
  <si>
    <t>NM_従事者_従事者76_郵便番号_右</t>
  </si>
  <si>
    <t>従事者７６＿住所_都道府県</t>
  </si>
  <si>
    <t>NM_従事者_従事者76_都道府県</t>
  </si>
  <si>
    <t>従事者７６＿住所_市区町村</t>
  </si>
  <si>
    <t>NM_従事者_従事者76_市区町村</t>
  </si>
  <si>
    <t>従事者７６＿住所_字</t>
  </si>
  <si>
    <t>NM_従事者_従事者76_字</t>
  </si>
  <si>
    <t>従事者７６＿住所_番地</t>
  </si>
  <si>
    <t>NM_従事者_従事者76_番地</t>
  </si>
  <si>
    <t>従事者７６＿住所_建物名</t>
  </si>
  <si>
    <t>NM_従事者_従事者76_建物名</t>
  </si>
  <si>
    <t>従事者７６＿生年月日</t>
  </si>
  <si>
    <t>従事者７６＿週勤務時間</t>
  </si>
  <si>
    <t>従事者７６＿登録番号1</t>
  </si>
  <si>
    <t>従事者７６＿登録番号2</t>
  </si>
  <si>
    <t>従事者７６＿登録番号3</t>
  </si>
  <si>
    <t>従事者７６＿登録年月日</t>
  </si>
  <si>
    <t>従事者７６＿登録販売者登録都道府県</t>
  </si>
  <si>
    <t>従事者７６＿従事者備考</t>
  </si>
  <si>
    <t>従事者７７＿従事者区分</t>
  </si>
  <si>
    <t>NM_従事者_従事者77_従事者区分</t>
  </si>
  <si>
    <t>従事者７７＿資格</t>
  </si>
  <si>
    <t>従事者７７＿就任年月日</t>
  </si>
  <si>
    <t>従事者７７＿退任年月日</t>
  </si>
  <si>
    <t>従事者７７＿氏名</t>
  </si>
  <si>
    <t>従事者７７＿氏名_当て字</t>
  </si>
  <si>
    <t>従事者７７＿カナ</t>
  </si>
  <si>
    <t>従事者７７＿住所_郵便番号</t>
  </si>
  <si>
    <t>NM_従事者_従事者77_郵便番号_左</t>
  </si>
  <si>
    <t>NM_従事者_従事者77_郵便番号_右</t>
  </si>
  <si>
    <t>従事者７７＿住所_都道府県</t>
  </si>
  <si>
    <t>NM_従事者_従事者77_都道府県</t>
  </si>
  <si>
    <t>従事者７７＿住所_市区町村</t>
  </si>
  <si>
    <t>NM_従事者_従事者77_市区町村</t>
  </si>
  <si>
    <t>従事者７７＿住所_字</t>
  </si>
  <si>
    <t>NM_従事者_従事者77_字</t>
  </si>
  <si>
    <t>従事者７７＿住所_番地</t>
  </si>
  <si>
    <t>NM_従事者_従事者77_番地</t>
  </si>
  <si>
    <t>従事者７７＿住所_建物名</t>
  </si>
  <si>
    <t>NM_従事者_従事者77_建物名</t>
  </si>
  <si>
    <t>従事者７７＿生年月日</t>
  </si>
  <si>
    <t>従事者７７＿週勤務時間</t>
  </si>
  <si>
    <t>従事者７７＿登録番号1</t>
  </si>
  <si>
    <t>従事者７７＿登録番号2</t>
  </si>
  <si>
    <t>従事者７７＿登録番号3</t>
  </si>
  <si>
    <t>従事者７７＿登録年月日</t>
  </si>
  <si>
    <t>従事者７７＿登録販売者登録都道府県</t>
  </si>
  <si>
    <t>従事者７７＿従事者備考</t>
  </si>
  <si>
    <t>従事者７８＿従事者区分</t>
  </si>
  <si>
    <t>NM_従事者_従事者78_従事者区分</t>
  </si>
  <si>
    <t>従事者７８＿資格</t>
  </si>
  <si>
    <t>従事者７８＿就任年月日</t>
  </si>
  <si>
    <t>従事者７８＿退任年月日</t>
  </si>
  <si>
    <t>従事者７８＿氏名</t>
  </si>
  <si>
    <t>従事者７８＿氏名_当て字</t>
  </si>
  <si>
    <t>従事者７８＿カナ</t>
  </si>
  <si>
    <t>従事者７８＿住所_郵便番号</t>
  </si>
  <si>
    <t>NM_従事者_従事者78_郵便番号_左</t>
  </si>
  <si>
    <t>NM_従事者_従事者78_郵便番号_右</t>
  </si>
  <si>
    <t>従事者７８＿住所_都道府県</t>
  </si>
  <si>
    <t>NM_従事者_従事者78_都道府県</t>
  </si>
  <si>
    <t>従事者７８＿住所_市区町村</t>
  </si>
  <si>
    <t>NM_従事者_従事者78_市区町村</t>
  </si>
  <si>
    <t>従事者７８＿住所_字</t>
  </si>
  <si>
    <t>NM_従事者_従事者78_字</t>
  </si>
  <si>
    <t>従事者７８＿住所_番地</t>
  </si>
  <si>
    <t>NM_従事者_従事者78_番地</t>
  </si>
  <si>
    <t>従事者７８＿住所_建物名</t>
  </si>
  <si>
    <t>NM_従事者_従事者78_建物名</t>
  </si>
  <si>
    <t>従事者７８＿生年月日</t>
  </si>
  <si>
    <t>従事者７８＿週勤務時間</t>
  </si>
  <si>
    <t>従事者７８＿登録番号1</t>
  </si>
  <si>
    <t>従事者７８＿登録番号2</t>
  </si>
  <si>
    <t>従事者７８＿登録番号3</t>
  </si>
  <si>
    <t>従事者７８＿登録年月日</t>
  </si>
  <si>
    <t>従事者７８＿登録販売者登録都道府県</t>
  </si>
  <si>
    <t>従事者７８＿従事者備考</t>
  </si>
  <si>
    <t>従事者７９＿従事者区分</t>
  </si>
  <si>
    <t>NM_従事者_従事者79_従事者区分</t>
  </si>
  <si>
    <t>従事者７９＿資格</t>
  </si>
  <si>
    <t>従事者７９＿就任年月日</t>
  </si>
  <si>
    <t>従事者７９＿退任年月日</t>
  </si>
  <si>
    <t>従事者７９＿氏名</t>
  </si>
  <si>
    <t>従事者７９＿氏名_当て字</t>
  </si>
  <si>
    <t>従事者７９＿カナ</t>
  </si>
  <si>
    <t>従事者７９＿住所_郵便番号</t>
  </si>
  <si>
    <t>NM_従事者_従事者79_郵便番号_左</t>
  </si>
  <si>
    <t>NM_従事者_従事者79_郵便番号_右</t>
  </si>
  <si>
    <t>従事者７９＿住所_都道府県</t>
  </si>
  <si>
    <t>NM_従事者_従事者79_都道府県</t>
  </si>
  <si>
    <t>従事者７９＿住所_市区町村</t>
  </si>
  <si>
    <t>NM_従事者_従事者79_市区町村</t>
  </si>
  <si>
    <t>従事者７９＿住所_字</t>
  </si>
  <si>
    <t>NM_従事者_従事者79_字</t>
  </si>
  <si>
    <t>従事者７９＿住所_番地</t>
  </si>
  <si>
    <t>NM_従事者_従事者79_番地</t>
  </si>
  <si>
    <t>従事者７９＿住所_建物名</t>
  </si>
  <si>
    <t>NM_従事者_従事者79_建物名</t>
  </si>
  <si>
    <t>従事者７９＿生年月日</t>
  </si>
  <si>
    <t>従事者７９＿週勤務時間</t>
  </si>
  <si>
    <t>従事者７９＿登録番号1</t>
  </si>
  <si>
    <t>従事者７９＿登録番号2</t>
  </si>
  <si>
    <t>従事者７９＿登録番号3</t>
  </si>
  <si>
    <t>従事者７９＿登録年月日</t>
  </si>
  <si>
    <t>従事者７９＿登録販売者登録都道府県</t>
  </si>
  <si>
    <t>従事者７９＿従事者備考</t>
  </si>
  <si>
    <t>従事者８０＿従事者区分</t>
  </si>
  <si>
    <t>NM_従事者_従事者80_従事者区分</t>
  </si>
  <si>
    <t>従事者８０＿資格</t>
  </si>
  <si>
    <t>従事者８０＿就任年月日</t>
  </si>
  <si>
    <t>従事者８０＿退任年月日</t>
  </si>
  <si>
    <t>従事者８０＿氏名</t>
  </si>
  <si>
    <t>従事者８０＿氏名_当て字</t>
  </si>
  <si>
    <t>従事者８０＿カナ</t>
  </si>
  <si>
    <t>従事者８０＿住所_郵便番号</t>
  </si>
  <si>
    <t>NM_従事者_従事者80_郵便番号_左</t>
  </si>
  <si>
    <t>NM_従事者_従事者80_郵便番号_右</t>
  </si>
  <si>
    <t>従事者８０＿住所_都道府県</t>
  </si>
  <si>
    <t>NM_従事者_従事者80_都道府県</t>
  </si>
  <si>
    <t>従事者８０＿住所_市区町村</t>
  </si>
  <si>
    <t>NM_従事者_従事者80_市区町村</t>
  </si>
  <si>
    <t>従事者８０＿住所_字</t>
  </si>
  <si>
    <t>NM_従事者_従事者80_字</t>
  </si>
  <si>
    <t>従事者８０＿住所_番地</t>
  </si>
  <si>
    <t>NM_従事者_従事者80_番地</t>
  </si>
  <si>
    <t>従事者８０＿住所_建物名</t>
  </si>
  <si>
    <t>NM_従事者_従事者80_建物名</t>
  </si>
  <si>
    <t>従事者８０＿生年月日</t>
  </si>
  <si>
    <t>従事者８０＿週勤務時間</t>
  </si>
  <si>
    <t>従事者８０＿登録番号1</t>
  </si>
  <si>
    <t>従事者８０＿登録番号2</t>
  </si>
  <si>
    <t>従事者８０＿登録番号3</t>
  </si>
  <si>
    <t>従事者８０＿登録年月日</t>
  </si>
  <si>
    <t>従事者８０＿登録販売者登録都道府県</t>
  </si>
  <si>
    <t>従事者８０＿従事者備考</t>
  </si>
  <si>
    <t>従事者８１＿従事者区分</t>
  </si>
  <si>
    <t>従事者８１＿資格</t>
  </si>
  <si>
    <t>従事者８１＿就任年月日</t>
  </si>
  <si>
    <t>従事者８１＿退任年月日</t>
  </si>
  <si>
    <t>従事者８１＿氏名</t>
  </si>
  <si>
    <t>従事者８１＿氏名_当て字</t>
  </si>
  <si>
    <t>従事者８１＿カナ</t>
  </si>
  <si>
    <t>従事者８１＿住所_郵便番号</t>
  </si>
  <si>
    <t>NM_従事者_従事者81_郵便番号_左</t>
  </si>
  <si>
    <t>NM_従事者81_郵便番号_右</t>
  </si>
  <si>
    <t>従事者８１＿住所_都道府県</t>
  </si>
  <si>
    <t>NM_従事者_従事者81_都道府県</t>
  </si>
  <si>
    <t>従事者８１＿住所_市区町村</t>
  </si>
  <si>
    <t>NM_従事者_従事者81_市区町村</t>
  </si>
  <si>
    <t>従事者８１＿住所_字</t>
  </si>
  <si>
    <t>NM_従事者_従事者81_字</t>
  </si>
  <si>
    <t>従事者８１＿住所_番地</t>
  </si>
  <si>
    <t>NM_従事者_従事者81_番地</t>
  </si>
  <si>
    <t>従事者８１＿住所_建物名</t>
  </si>
  <si>
    <t>NM_従事者_従事者81_建物名</t>
  </si>
  <si>
    <t>従事者８１＿生年月日</t>
  </si>
  <si>
    <t>従事者８１＿週勤務時間</t>
  </si>
  <si>
    <t>従事者８１＿登録番号1</t>
  </si>
  <si>
    <t>従事者８１＿登録番号2</t>
  </si>
  <si>
    <t>従事者８１＿登録番号3</t>
  </si>
  <si>
    <t>従事者８１＿登録年月日</t>
  </si>
  <si>
    <t>従事者８１＿登録販売者登録都道府県</t>
  </si>
  <si>
    <t>従事者８１＿従事者備考</t>
  </si>
  <si>
    <t>従事者８２＿従事者区分</t>
  </si>
  <si>
    <t>NM_従事者_従事者82_従事者区分</t>
  </si>
  <si>
    <t>従事者８２＿資格</t>
  </si>
  <si>
    <t>従事者８２＿就任年月日</t>
  </si>
  <si>
    <t>従事者８２＿退任年月日</t>
  </si>
  <si>
    <t>従事者８２＿氏名</t>
  </si>
  <si>
    <t>従事者８２＿氏名_当て字</t>
  </si>
  <si>
    <t>従事者８２＿カナ</t>
  </si>
  <si>
    <t>従事者８２＿住所_郵便番号</t>
  </si>
  <si>
    <t>NM_従事者_従事者82_郵便番号_左</t>
  </si>
  <si>
    <t>NM_従事者82_郵便番号_右</t>
  </si>
  <si>
    <t>従事者８２＿住所_都道府県</t>
  </si>
  <si>
    <t>NM_従事者_従事者82_都道府県</t>
  </si>
  <si>
    <t>従事者８２＿住所_市区町村</t>
  </si>
  <si>
    <t>NM_従事者_従事者82_市区町村</t>
  </si>
  <si>
    <t>従事者８２＿住所_字</t>
  </si>
  <si>
    <t>NM_従事者_従事者82_字</t>
  </si>
  <si>
    <t>従事者８２＿住所_番地</t>
  </si>
  <si>
    <t>NM_従事者_従事者82_番地</t>
  </si>
  <si>
    <t>従事者８２＿住所_建物名</t>
  </si>
  <si>
    <t>NM_従事者_従事者82_建物名</t>
  </si>
  <si>
    <t>従事者８２＿生年月日</t>
  </si>
  <si>
    <t>従事者８２＿週勤務時間</t>
  </si>
  <si>
    <t>従事者８２＿登録番号1</t>
  </si>
  <si>
    <t>従事者８２＿登録番号2</t>
  </si>
  <si>
    <t>従事者８２＿登録番号3</t>
  </si>
  <si>
    <t>従事者８２＿登録年月日</t>
  </si>
  <si>
    <t>従事者８２＿登録販売者登録都道府県</t>
  </si>
  <si>
    <t>従事者８２＿従事者備考</t>
  </si>
  <si>
    <t>従事者８３＿従事者区分</t>
  </si>
  <si>
    <t>NM_従事者_従事者83_従事者区分</t>
  </si>
  <si>
    <t>従事者８３＿資格</t>
  </si>
  <si>
    <t>従事者８３＿就任年月日</t>
  </si>
  <si>
    <t>従事者８３＿退任年月日</t>
  </si>
  <si>
    <t>従事者８３＿氏名</t>
  </si>
  <si>
    <t>従事者８３＿氏名_当て字</t>
  </si>
  <si>
    <t>従事者８３＿カナ</t>
  </si>
  <si>
    <t>従事者８３＿住所_郵便番号</t>
  </si>
  <si>
    <t>NM_従事者_従事者83_郵便番号_左</t>
  </si>
  <si>
    <t>NM_従事者_従事者83_郵便番号_右</t>
  </si>
  <si>
    <t>従事者８３＿住所_都道府県</t>
  </si>
  <si>
    <t>NM_従事者_従事者83_都道府県</t>
  </si>
  <si>
    <t>従事者８３＿住所_市区町村</t>
  </si>
  <si>
    <t>NM_従事者_従事者83_市区町村</t>
  </si>
  <si>
    <t>従事者８３＿住所_字</t>
  </si>
  <si>
    <t>NM_従事者_従事者83_字</t>
  </si>
  <si>
    <t>従事者８３＿住所_番地</t>
  </si>
  <si>
    <t>NM_従事者_従事者83_番地</t>
  </si>
  <si>
    <t>従事者８３＿住所_建物名</t>
  </si>
  <si>
    <t>NM_従事者_従事者83_建物名</t>
  </si>
  <si>
    <t>従事者８３＿生年月日</t>
  </si>
  <si>
    <t>従事者８３＿週勤務時間</t>
  </si>
  <si>
    <t>従事者８３＿登録番号1</t>
  </si>
  <si>
    <t>従事者８３＿登録番号2</t>
  </si>
  <si>
    <t>従事者８３＿登録番号3</t>
  </si>
  <si>
    <t>従事者８３＿登録年月日</t>
  </si>
  <si>
    <t>従事者８３＿登録販売者登録都道府県</t>
  </si>
  <si>
    <t>従事者８３＿従事者備考</t>
  </si>
  <si>
    <t>従事者８４＿従事者区分</t>
  </si>
  <si>
    <t>NM_従事者_従事者84_従事者区分</t>
  </si>
  <si>
    <t>従事者８４＿資格</t>
  </si>
  <si>
    <t>従事者８４＿就任年月日</t>
  </si>
  <si>
    <t>従事者８４＿退任年月日</t>
  </si>
  <si>
    <t>従事者８４＿氏名</t>
  </si>
  <si>
    <t>従事者８４＿氏名_当て字</t>
  </si>
  <si>
    <t>従事者８４＿カナ</t>
  </si>
  <si>
    <t>従事者８４＿住所_郵便番号</t>
  </si>
  <si>
    <t>NM_従事者_従事者84_郵便番号_左</t>
  </si>
  <si>
    <t>NM_従事者_従事者84_郵便番号_右</t>
  </si>
  <si>
    <t>従事者８４＿住所_都道府県</t>
  </si>
  <si>
    <t>NM_従事者_従事者84_都道府県</t>
  </si>
  <si>
    <t>従事者８４＿住所_市区町村</t>
  </si>
  <si>
    <t>NM_従事者_従事者84_市区町村</t>
  </si>
  <si>
    <t>従事者８４＿住所_字</t>
  </si>
  <si>
    <t>NM_従事者_従事者84_字</t>
  </si>
  <si>
    <t>従事者８４＿住所_番地</t>
  </si>
  <si>
    <t>NM_従事者_従事者84_番地</t>
  </si>
  <si>
    <t>従事者８４＿住所_建物名</t>
  </si>
  <si>
    <t>NM_従事者_従事者84_建物名</t>
  </si>
  <si>
    <t>従事者８４＿生年月日</t>
  </si>
  <si>
    <t>従事者８４＿週勤務時間</t>
  </si>
  <si>
    <t>従事者８４＿登録番号1</t>
  </si>
  <si>
    <t>従事者８４＿登録番号2</t>
  </si>
  <si>
    <t>従事者８４＿登録番号3</t>
  </si>
  <si>
    <t>従事者８４＿登録年月日</t>
  </si>
  <si>
    <t>従事者８４＿登録販売者登録都道府県</t>
  </si>
  <si>
    <t>従事者８４＿従事者備考</t>
  </si>
  <si>
    <t>従事者８５＿従事者区分</t>
  </si>
  <si>
    <t>NM_従事者_従事者85_従事者区分</t>
  </si>
  <si>
    <t>従事者８５＿資格</t>
  </si>
  <si>
    <t>従事者８５＿就任年月日</t>
  </si>
  <si>
    <t>従事者８５＿退任年月日</t>
  </si>
  <si>
    <t>従事者８５＿氏名</t>
  </si>
  <si>
    <t>従事者８５＿氏名_当て字</t>
  </si>
  <si>
    <t>従事者８５＿カナ</t>
  </si>
  <si>
    <t>従事者８５＿住所_郵便番号</t>
  </si>
  <si>
    <t>NM_従事者_従事者85_郵便番号_左</t>
  </si>
  <si>
    <t>NM_従事者_従事者85_郵便番号_右</t>
  </si>
  <si>
    <t>従事者８５＿住所_都道府県</t>
  </si>
  <si>
    <t>NM_従事者_従事者85_都道府県</t>
  </si>
  <si>
    <t>従事者８５＿住所_市区町村</t>
  </si>
  <si>
    <t>NM_従事者_従事者85_市区町村</t>
  </si>
  <si>
    <t>従事者８５＿住所_字</t>
  </si>
  <si>
    <t>NM_従事者_従事者85_字</t>
  </si>
  <si>
    <t>従事者８５＿住所_番地</t>
  </si>
  <si>
    <t>NM_従事者_従事者85_番地</t>
  </si>
  <si>
    <t>従事者８５＿住所_建物名</t>
  </si>
  <si>
    <t>NM_従事者_従事者85_建物名</t>
  </si>
  <si>
    <t>従事者８５＿生年月日</t>
  </si>
  <si>
    <t>従事者８５＿週勤務時間</t>
  </si>
  <si>
    <t>従事者８５＿登録番号1</t>
  </si>
  <si>
    <t>従事者８５＿登録番号2</t>
  </si>
  <si>
    <t>従事者８５＿登録番号3</t>
  </si>
  <si>
    <t>従事者８５＿登録年月日</t>
  </si>
  <si>
    <t>従事者８５＿登録販売者登録都道府県</t>
  </si>
  <si>
    <t>従事者８５＿従事者備考</t>
  </si>
  <si>
    <t>従事者８６＿従事者区分</t>
  </si>
  <si>
    <t>NM_従事者_従事者86_従事者区分</t>
  </si>
  <si>
    <t>従事者８６＿資格</t>
  </si>
  <si>
    <t>従事者８６＿就任年月日</t>
  </si>
  <si>
    <t>従事者８６＿退任年月日</t>
  </si>
  <si>
    <t>従事者８６＿氏名</t>
  </si>
  <si>
    <t>従事者８６＿氏名_当て字</t>
  </si>
  <si>
    <t>従事者８６＿カナ</t>
  </si>
  <si>
    <t>従事者８６＿住所_郵便番号</t>
  </si>
  <si>
    <t>NM_従事者_従事者86_郵便番号_左</t>
  </si>
  <si>
    <t>NM_従事者_従事者86_郵便番号_右</t>
  </si>
  <si>
    <t>従事者８６＿住所_都道府県</t>
  </si>
  <si>
    <t>NM_従事者_従事者86_都道府県</t>
  </si>
  <si>
    <t>従事者８６＿住所_市区町村</t>
  </si>
  <si>
    <t>NM_従事者_従事者86_市区町村</t>
  </si>
  <si>
    <t>従事者８６＿住所_字</t>
  </si>
  <si>
    <t>NM_従事者_従事者86_字</t>
  </si>
  <si>
    <t>従事者８６＿住所_番地</t>
  </si>
  <si>
    <t>NM_従事者_従事者86_番地</t>
  </si>
  <si>
    <t>従事者８６＿住所_建物名</t>
  </si>
  <si>
    <t>NM_従事者_従事者86_建物名</t>
  </si>
  <si>
    <t>従事者８６＿生年月日</t>
  </si>
  <si>
    <t>従事者８６＿週勤務時間</t>
  </si>
  <si>
    <t>従事者８６＿登録番号1</t>
  </si>
  <si>
    <t>従事者８６＿登録番号2</t>
  </si>
  <si>
    <t>従事者８６＿登録番号3</t>
  </si>
  <si>
    <t>従事者８６＿登録年月日</t>
  </si>
  <si>
    <t>従事者８６＿登録販売者登録都道府県</t>
  </si>
  <si>
    <t>従事者８６＿従事者備考</t>
  </si>
  <si>
    <t>従事者８７＿従事者区分</t>
  </si>
  <si>
    <t>NM_従事者_従事者87_従事者区分</t>
  </si>
  <si>
    <t>従事者８７＿資格</t>
  </si>
  <si>
    <t>従事者８７＿就任年月日</t>
  </si>
  <si>
    <t>従事者８７＿退任年月日</t>
  </si>
  <si>
    <t>従事者８７＿氏名</t>
  </si>
  <si>
    <t>従事者８７＿氏名_当て字</t>
  </si>
  <si>
    <t>従事者８７＿カナ</t>
  </si>
  <si>
    <t>従事者８７＿住所_郵便番号</t>
  </si>
  <si>
    <t>NM_従事者_従事者87_郵便番号_左</t>
  </si>
  <si>
    <t>NM_従事者_従事者87_郵便番号_右</t>
  </si>
  <si>
    <t>従事者８７＿住所_都道府県</t>
  </si>
  <si>
    <t>NM_従事者_従事者87_都道府県</t>
  </si>
  <si>
    <t>従事者８７＿住所_市区町村</t>
  </si>
  <si>
    <t>NM_従事者_従事者87_市区町村</t>
  </si>
  <si>
    <t>従事者８７＿住所_字</t>
  </si>
  <si>
    <t>NM_従事者_従事者87_字</t>
  </si>
  <si>
    <t>従事者８７＿住所_番地</t>
  </si>
  <si>
    <t>NM_従事者_従事者87_番地</t>
  </si>
  <si>
    <t>従事者８７＿住所_建物名</t>
  </si>
  <si>
    <t>NM_従事者_従事者87_建物名</t>
  </si>
  <si>
    <t>従事者８７＿生年月日</t>
  </si>
  <si>
    <t>従事者８７＿週勤務時間</t>
  </si>
  <si>
    <t>従事者８７＿登録番号1</t>
  </si>
  <si>
    <t>従事者８７＿登録番号2</t>
  </si>
  <si>
    <t>従事者８７＿登録番号3</t>
  </si>
  <si>
    <t>従事者８７＿登録年月日</t>
  </si>
  <si>
    <t>従事者８７＿登録販売者登録都道府県</t>
  </si>
  <si>
    <t>従事者８７＿従事者備考</t>
  </si>
  <si>
    <t>従事者８８＿従事者区分</t>
  </si>
  <si>
    <t>NM_従事者_従事者88_従事者区分</t>
  </si>
  <si>
    <t>従事者８８＿資格</t>
  </si>
  <si>
    <t>従事者８８＿就任年月日</t>
  </si>
  <si>
    <t>従事者８８＿退任年月日</t>
  </si>
  <si>
    <t>従事者８８＿氏名</t>
  </si>
  <si>
    <t>従事者８８＿氏名_当て字</t>
  </si>
  <si>
    <t>従事者８８＿カナ</t>
  </si>
  <si>
    <t>従事者８８＿住所_郵便番号</t>
  </si>
  <si>
    <t>NM_従事者_従事者88_郵便番号_左</t>
  </si>
  <si>
    <t>NM_従事者_従事者88_郵便番号_右</t>
  </si>
  <si>
    <t>従事者８８＿住所_都道府県</t>
  </si>
  <si>
    <t>NM_従事者_従事者88_都道府県</t>
  </si>
  <si>
    <t>従事者８８＿住所_市区町村</t>
  </si>
  <si>
    <t>NM_従事者_従事者88_市区町村</t>
  </si>
  <si>
    <t>従事者８８＿住所_字</t>
  </si>
  <si>
    <t>NM_従事者_従事者88_字</t>
  </si>
  <si>
    <t>従事者８８＿住所_番地</t>
  </si>
  <si>
    <t>NM_従事者_従事者88_番地</t>
  </si>
  <si>
    <t>従事者８８＿住所_建物名</t>
  </si>
  <si>
    <t>NM_従事者_従事者88_建物名</t>
  </si>
  <si>
    <t>従事者８８＿生年月日</t>
  </si>
  <si>
    <t>従事者８８＿週勤務時間</t>
  </si>
  <si>
    <t>従事者８８＿登録番号1</t>
  </si>
  <si>
    <t>従事者８８＿登録番号2</t>
  </si>
  <si>
    <t>従事者８８＿登録番号3</t>
  </si>
  <si>
    <t>従事者８８＿登録年月日</t>
  </si>
  <si>
    <t>従事者８８＿登録販売者登録都道府県</t>
  </si>
  <si>
    <t>従事者８８＿従事者備考</t>
  </si>
  <si>
    <t>従事者８９＿従事者区分</t>
  </si>
  <si>
    <t>NM_従事者_従事者89_従事者区分</t>
  </si>
  <si>
    <t>従事者８９＿資格</t>
  </si>
  <si>
    <t>従事者８９＿就任年月日</t>
  </si>
  <si>
    <t>従事者８９＿退任年月日</t>
  </si>
  <si>
    <t>従事者８９＿氏名</t>
  </si>
  <si>
    <t>従事者８９＿氏名_当て字</t>
  </si>
  <si>
    <t>従事者８９＿カナ</t>
  </si>
  <si>
    <t>従事者８９＿住所_郵便番号</t>
  </si>
  <si>
    <t>NM_従事者_従事者89_郵便番号_左</t>
  </si>
  <si>
    <t>NM_従事者_従事者89_郵便番号_右</t>
  </si>
  <si>
    <t>従事者８９＿住所_都道府県</t>
  </si>
  <si>
    <t>NM_従事者_従事者89_都道府県</t>
  </si>
  <si>
    <t>従事者８９＿住所_市区町村</t>
  </si>
  <si>
    <t>NM_従事者_従事者89_市区町村</t>
  </si>
  <si>
    <t>従事者８９＿住所_字</t>
  </si>
  <si>
    <t>NM_従事者_従事者89_字</t>
  </si>
  <si>
    <t>従事者８９＿住所_番地</t>
  </si>
  <si>
    <t>NM_従事者_従事者89_番地</t>
  </si>
  <si>
    <t>従事者８９＿住所_建物名</t>
  </si>
  <si>
    <t>NM_従事者_従事者89_建物名</t>
  </si>
  <si>
    <t>従事者８９＿生年月日</t>
  </si>
  <si>
    <t>従事者８９＿週勤務時間</t>
  </si>
  <si>
    <t>従事者８９＿登録番号1</t>
  </si>
  <si>
    <t>従事者８９＿登録番号2</t>
  </si>
  <si>
    <t>従事者８９＿登録番号3</t>
  </si>
  <si>
    <t>従事者８９＿登録年月日</t>
  </si>
  <si>
    <t>従事者８９＿登録販売者登録都道府県</t>
  </si>
  <si>
    <t>従事者８９＿従事者備考</t>
  </si>
  <si>
    <t>従事者９０＿従事者区分</t>
  </si>
  <si>
    <t>NM_従事者_従事者90_従事者区分</t>
  </si>
  <si>
    <t>従事者９０＿資格</t>
  </si>
  <si>
    <t>従事者９０＿就任年月日</t>
  </si>
  <si>
    <t>従事者９０＿退任年月日</t>
  </si>
  <si>
    <t>従事者９０＿氏名</t>
  </si>
  <si>
    <t>従事者９０＿氏名_当て字</t>
  </si>
  <si>
    <t>従事者９０＿カナ</t>
  </si>
  <si>
    <t>従事者９０＿住所_郵便番号</t>
  </si>
  <si>
    <t>NM_従事者_従事者90_郵便番号_左</t>
  </si>
  <si>
    <t>NM_従事者_従事者90_郵便番号_右</t>
  </si>
  <si>
    <t>従事者９０＿住所_都道府県</t>
  </si>
  <si>
    <t>NM_従事者_従事者90_都道府県</t>
  </si>
  <si>
    <t>従事者９０＿住所_市区町村</t>
  </si>
  <si>
    <t>NM_従事者_従事者90_市区町村</t>
  </si>
  <si>
    <t>従事者９０＿住所_字</t>
  </si>
  <si>
    <t>NM_従事者_従事者90_字</t>
  </si>
  <si>
    <t>従事者９０＿住所_番地</t>
  </si>
  <si>
    <t>NM_従事者_従事者90_番地</t>
  </si>
  <si>
    <t>従事者９０＿住所_建物名</t>
  </si>
  <si>
    <t>NM_従事者_従事者90_建物名</t>
  </si>
  <si>
    <t>従事者９０＿生年月日</t>
  </si>
  <si>
    <t>従事者９０＿週勤務時間</t>
  </si>
  <si>
    <t>従事者９０＿登録番号1</t>
  </si>
  <si>
    <t>従事者９０＿登録番号2</t>
  </si>
  <si>
    <t>従事者９０＿登録番号3</t>
  </si>
  <si>
    <t>従事者９０＿登録年月日</t>
  </si>
  <si>
    <t>従事者９０＿登録販売者登録都道府県</t>
  </si>
  <si>
    <t>従事者９０＿従事者備考</t>
  </si>
  <si>
    <t>従事者９１＿従事者区分</t>
  </si>
  <si>
    <t>NM_従事者_従事者91_従事者区分</t>
  </si>
  <si>
    <t>従事者９１＿資格</t>
  </si>
  <si>
    <t>従事者９１＿就任年月日</t>
  </si>
  <si>
    <t>従事者９１＿退任年月日</t>
  </si>
  <si>
    <t>従事者９１＿氏名</t>
  </si>
  <si>
    <t>従事者９１＿氏名_当て字</t>
  </si>
  <si>
    <t>従事者９１＿カナ</t>
  </si>
  <si>
    <t>従事者９１＿住所_郵便番号</t>
  </si>
  <si>
    <t>NM_従事者_従事者91_郵便番号_左</t>
  </si>
  <si>
    <t>NM_従事者_従事者91_郵便番号_右</t>
  </si>
  <si>
    <t>従事者９１＿住所_都道府県</t>
  </si>
  <si>
    <t>NM_従事者_従事者91_都道府県</t>
  </si>
  <si>
    <t>従事者９１＿住所_市区町村</t>
  </si>
  <si>
    <t>NM_従事者_従事者91_市区町村</t>
  </si>
  <si>
    <t>従事者９１＿住所_字</t>
  </si>
  <si>
    <t>NM_従事者_従事者91_字</t>
  </si>
  <si>
    <t>従事者９１＿住所_番地</t>
  </si>
  <si>
    <t>NM_従事者_従事者91_番地</t>
  </si>
  <si>
    <t>従事者９１＿住所_建物名</t>
  </si>
  <si>
    <t>NM_従事者_従事者91_建物名</t>
  </si>
  <si>
    <t>従事者９１＿生年月日</t>
  </si>
  <si>
    <t>従事者９１＿週勤務時間</t>
  </si>
  <si>
    <t>従事者９１＿登録番号1</t>
  </si>
  <si>
    <t>従事者９１＿登録番号2</t>
  </si>
  <si>
    <t>従事者９１＿登録番号3</t>
  </si>
  <si>
    <t>従事者９１＿登録年月日</t>
  </si>
  <si>
    <t>従事者９１＿登録販売者登録都道府県</t>
  </si>
  <si>
    <t>従事者９１＿従事者備考</t>
  </si>
  <si>
    <t>従事者９２＿従事者区分</t>
  </si>
  <si>
    <t>NM_従事者_従事者92_従事者区分</t>
  </si>
  <si>
    <t>従事者９２＿資格</t>
  </si>
  <si>
    <t>従事者９２＿就任年月日</t>
  </si>
  <si>
    <t>従事者９２＿退任年月日</t>
  </si>
  <si>
    <t>従事者９２＿氏名</t>
  </si>
  <si>
    <t>従事者９２＿氏名_当て字</t>
  </si>
  <si>
    <t>従事者９２＿カナ</t>
  </si>
  <si>
    <t>従事者９２＿住所_郵便番号</t>
  </si>
  <si>
    <t>NM_従事者_従事者92_郵便番号_左</t>
  </si>
  <si>
    <t>NM_従事者_従事者92_郵便番号_右</t>
  </si>
  <si>
    <t>従事者９２＿住所_都道府県</t>
  </si>
  <si>
    <t>NM_従事者_従事者92_都道府県</t>
  </si>
  <si>
    <t>従事者９２＿住所_市区町村</t>
  </si>
  <si>
    <t>NM_従事者_従事者92_市区町村</t>
  </si>
  <si>
    <t>従事者９２＿住所_字</t>
  </si>
  <si>
    <t>NM_従事者_従事者92_字</t>
  </si>
  <si>
    <t>従事者９２＿住所_番地</t>
  </si>
  <si>
    <t>NM_従事者_従事者92_番地</t>
  </si>
  <si>
    <t>従事者９２＿住所_建物名</t>
  </si>
  <si>
    <t>NM_従事者_従事者92_建物名</t>
  </si>
  <si>
    <t>従事者９２＿生年月日</t>
  </si>
  <si>
    <t>従事者９２＿週勤務時間</t>
  </si>
  <si>
    <t>従事者９２＿登録番号1</t>
  </si>
  <si>
    <t>従事者９２＿登録番号2</t>
  </si>
  <si>
    <t>従事者９２＿登録番号3</t>
  </si>
  <si>
    <t>従事者９２＿登録年月日</t>
  </si>
  <si>
    <t>従事者９２＿登録販売者登録都道府県</t>
  </si>
  <si>
    <t>従事者９２＿従事者備考</t>
  </si>
  <si>
    <t>従事者９３＿従事者区分</t>
  </si>
  <si>
    <t>NM_従事者_従事者93_従事者区分</t>
  </si>
  <si>
    <t>従事者９３＿資格</t>
  </si>
  <si>
    <t>従事者９３＿就任年月日</t>
  </si>
  <si>
    <t>従事者９３＿退任年月日</t>
  </si>
  <si>
    <t>従事者９３＿氏名</t>
  </si>
  <si>
    <t>従事者９３＿氏名_当て字</t>
  </si>
  <si>
    <t>従事者９３＿カナ</t>
  </si>
  <si>
    <t>従事者９３＿住所_郵便番号</t>
  </si>
  <si>
    <t>NM_従事者_従事者93_郵便番号_左</t>
  </si>
  <si>
    <t>NM_従事者_従事者93_郵便番号_右</t>
  </si>
  <si>
    <t>従事者９３＿住所_都道府県</t>
  </si>
  <si>
    <t>NM_従事者_従事者93_都道府県</t>
  </si>
  <si>
    <t>従事者９３＿住所_市区町村</t>
  </si>
  <si>
    <t>NM_従事者_従事者93_市区町村</t>
  </si>
  <si>
    <t>従事者９３＿住所_字</t>
  </si>
  <si>
    <t>NM_従事者_従事者93_字</t>
  </si>
  <si>
    <t>従事者９３＿住所_番地</t>
  </si>
  <si>
    <t>NM_従事者_従事者93_番地</t>
  </si>
  <si>
    <t>従事者９３＿住所_建物名</t>
  </si>
  <si>
    <t>NM_従事者_従事者93_建物名</t>
  </si>
  <si>
    <t>従事者９３＿生年月日</t>
  </si>
  <si>
    <t>従事者９３＿週勤務時間</t>
  </si>
  <si>
    <t>従事者９３＿登録番号1</t>
  </si>
  <si>
    <t>従事者９３＿登録番号2</t>
  </si>
  <si>
    <t>従事者９３＿登録番号3</t>
  </si>
  <si>
    <t>従事者９３＿登録年月日</t>
  </si>
  <si>
    <t>従事者９３＿登録販売者登録都道府県</t>
  </si>
  <si>
    <t>従事者９３＿従事者備考</t>
  </si>
  <si>
    <t>従事者９４＿従事者区分</t>
  </si>
  <si>
    <t>NM_従事者_従事者94_従事者区分</t>
  </si>
  <si>
    <t>従事者９４＿資格</t>
  </si>
  <si>
    <t>従事者９４＿就任年月日</t>
  </si>
  <si>
    <t>従事者９４＿退任年月日</t>
  </si>
  <si>
    <t>従事者９４＿氏名</t>
  </si>
  <si>
    <t>従事者９４＿氏名_当て字</t>
  </si>
  <si>
    <t>従事者９４＿カナ</t>
  </si>
  <si>
    <t>従事者９４＿住所_郵便番号</t>
  </si>
  <si>
    <t>NM_従事者_従事者94_郵便番号_左</t>
  </si>
  <si>
    <t>NM_従事者_従事者94_郵便番号_右</t>
  </si>
  <si>
    <t>従事者９４＿住所_都道府県</t>
  </si>
  <si>
    <t>NM_従事者_従事者94_都道府県</t>
  </si>
  <si>
    <t>従事者９４＿住所_市区町村</t>
  </si>
  <si>
    <t>NM_従事者_従事者94_市区町村</t>
  </si>
  <si>
    <t>従事者９４＿住所_字</t>
  </si>
  <si>
    <t>NM_従事者_従事者94_字</t>
  </si>
  <si>
    <t>従事者９４＿住所_番地</t>
  </si>
  <si>
    <t>NM_従事者_従事者94_番地</t>
  </si>
  <si>
    <t>従事者９４＿住所_建物名</t>
  </si>
  <si>
    <t>NM_従事者_従事者94_建物名</t>
  </si>
  <si>
    <t>従事者９４＿生年月日</t>
  </si>
  <si>
    <t>従事者９４＿週勤務時間</t>
  </si>
  <si>
    <t>従事者９４＿登録番号1</t>
  </si>
  <si>
    <t>従事者９４＿登録番号2</t>
  </si>
  <si>
    <t>従事者９４＿登録番号3</t>
  </si>
  <si>
    <t>従事者９４＿登録年月日</t>
  </si>
  <si>
    <t>従事者９４＿登録販売者登録都道府県</t>
  </si>
  <si>
    <t>従事者９４＿従事者備考</t>
  </si>
  <si>
    <t>従事者９５＿従事者区分</t>
  </si>
  <si>
    <t>NM_従事者_従事者95_従事者区分</t>
  </si>
  <si>
    <t>従事者９５＿資格</t>
  </si>
  <si>
    <t>従事者９５＿就任年月日</t>
  </si>
  <si>
    <t>従事者９５＿退任年月日</t>
  </si>
  <si>
    <t>従事者９５＿氏名</t>
  </si>
  <si>
    <t>従事者９５＿氏名_当て字</t>
  </si>
  <si>
    <t>従事者９５＿カナ</t>
  </si>
  <si>
    <t>従事者９５＿住所_郵便番号</t>
  </si>
  <si>
    <t>NM_従事者_従事者95_郵便番号_左</t>
  </si>
  <si>
    <t>NM_従事者_従事者95_郵便番号_右</t>
  </si>
  <si>
    <t>従事者９５＿住所_都道府県</t>
  </si>
  <si>
    <t>NM_従事者_従事者95_都道府県</t>
  </si>
  <si>
    <t>従事者９５＿住所_市区町村</t>
  </si>
  <si>
    <t>NM_従事者_従事者95_市区町村</t>
  </si>
  <si>
    <t>従事者９５＿住所_字</t>
  </si>
  <si>
    <t>NM_従事者_従事者95_字</t>
  </si>
  <si>
    <t>従事者９５＿住所_番地</t>
  </si>
  <si>
    <t>NM_従事者_従事者95_番地</t>
  </si>
  <si>
    <t>従事者９５＿住所_建物名</t>
  </si>
  <si>
    <t>NM_従事者_従事者95_建物名</t>
  </si>
  <si>
    <t>従事者９５＿生年月日</t>
  </si>
  <si>
    <t>従事者９５＿週勤務時間</t>
  </si>
  <si>
    <t>従事者９５＿登録番号1</t>
  </si>
  <si>
    <t>従事者９５＿登録番号2</t>
  </si>
  <si>
    <t>従事者９５＿登録番号3</t>
  </si>
  <si>
    <t>従事者９５＿登録年月日</t>
  </si>
  <si>
    <t>従事者９５＿登録販売者登録都道府県</t>
  </si>
  <si>
    <t>従事者９５＿従事者備考</t>
  </si>
  <si>
    <t>従事者９６＿従事者区分</t>
  </si>
  <si>
    <t>NM_従事者_従事者96_従事者区分</t>
  </si>
  <si>
    <t>従事者９６＿資格</t>
  </si>
  <si>
    <t>従事者９６＿就任年月日</t>
  </si>
  <si>
    <t>従事者９６＿退任年月日</t>
  </si>
  <si>
    <t>従事者９６＿氏名</t>
  </si>
  <si>
    <t>従事者９６＿氏名_当て字</t>
  </si>
  <si>
    <t>従事者９６＿カナ</t>
  </si>
  <si>
    <t>従事者９６＿住所_郵便番号</t>
  </si>
  <si>
    <t>NM_従事者_従事者96_郵便番号_左</t>
  </si>
  <si>
    <t>NM_従事者_従事者96_郵便番号_右</t>
  </si>
  <si>
    <t>従事者９６＿住所_都道府県</t>
  </si>
  <si>
    <t>NM_従事者_従事者96_都道府県</t>
  </si>
  <si>
    <t>従事者９６＿住所_市区町村</t>
  </si>
  <si>
    <t>NM_従事者_従事者96_市区町村</t>
  </si>
  <si>
    <t>従事者９６＿住所_字</t>
  </si>
  <si>
    <t>NM_従事者_従事者96_字</t>
  </si>
  <si>
    <t>従事者９６＿住所_番地</t>
  </si>
  <si>
    <t>NM_従事者_従事者96_番地</t>
  </si>
  <si>
    <t>従事者９６＿住所_建物名</t>
  </si>
  <si>
    <t>NM_従事者_従事者96_建物名</t>
  </si>
  <si>
    <t>従事者９６＿生年月日</t>
  </si>
  <si>
    <t>従事者９６＿週勤務時間</t>
  </si>
  <si>
    <t>従事者９６＿登録番号1</t>
  </si>
  <si>
    <t>従事者９６＿登録番号2</t>
  </si>
  <si>
    <t>従事者９６＿登録番号3</t>
  </si>
  <si>
    <t>従事者９６＿登録年月日</t>
  </si>
  <si>
    <t>従事者９６＿登録販売者登録都道府県</t>
  </si>
  <si>
    <t>従事者９６＿従事者備考</t>
  </si>
  <si>
    <t>従事者９７＿従事者区分</t>
  </si>
  <si>
    <t>NM_従事者_従事者97_従事者区分</t>
  </si>
  <si>
    <t>従事者９７＿資格</t>
  </si>
  <si>
    <t>従事者９７＿就任年月日</t>
  </si>
  <si>
    <t>従事者９７＿退任年月日</t>
  </si>
  <si>
    <t>従事者９７＿氏名</t>
  </si>
  <si>
    <t>従事者９７＿氏名_当て字</t>
  </si>
  <si>
    <t>従事者９７＿カナ</t>
  </si>
  <si>
    <t>従事者９７＿住所_郵便番号</t>
  </si>
  <si>
    <t>NM_従事者_従事者97_郵便番号_左</t>
  </si>
  <si>
    <t>NM_従事者_従事者97_郵便番号_右</t>
  </si>
  <si>
    <t>従事者９７＿住所_都道府県</t>
  </si>
  <si>
    <t>NM_従事者_従事者97_都道府県</t>
  </si>
  <si>
    <t>従事者９７＿住所_市区町村</t>
  </si>
  <si>
    <t>NM_従事者_従事者97_市区町村</t>
  </si>
  <si>
    <t>従事者９７＿住所_字</t>
  </si>
  <si>
    <t>NM_従事者_従事者97_字</t>
  </si>
  <si>
    <t>従事者９７＿住所_番地</t>
  </si>
  <si>
    <t>NM_従事者_従事者97_番地</t>
  </si>
  <si>
    <t>従事者９７＿住所_建物名</t>
  </si>
  <si>
    <t>NM_従事者_従事者97_建物名</t>
  </si>
  <si>
    <t>従事者９７＿生年月日</t>
  </si>
  <si>
    <t>従事者９７＿週勤務時間</t>
  </si>
  <si>
    <t>従事者９７＿登録番号1</t>
  </si>
  <si>
    <t>従事者９７＿登録番号2</t>
  </si>
  <si>
    <t>従事者９７＿登録番号3</t>
  </si>
  <si>
    <t>従事者９７＿登録年月日</t>
  </si>
  <si>
    <t>従事者９７＿登録販売者登録都道府県</t>
  </si>
  <si>
    <t>従事者９７＿従事者備考</t>
  </si>
  <si>
    <t>従事者９８＿従事者区分</t>
  </si>
  <si>
    <t>NM_従事者_従事者98_従事者区分</t>
  </si>
  <si>
    <t>従事者９８＿資格</t>
  </si>
  <si>
    <t>従事者９８＿就任年月日</t>
  </si>
  <si>
    <t>従事者９８＿退任年月日</t>
  </si>
  <si>
    <t>従事者９８＿氏名</t>
  </si>
  <si>
    <t>従事者９８＿氏名_当て字</t>
  </si>
  <si>
    <t>従事者９８＿カナ</t>
  </si>
  <si>
    <t>従事者９８＿住所_郵便番号</t>
  </si>
  <si>
    <t>NM_従事者_従事者98_郵便番号_左</t>
  </si>
  <si>
    <t>NM_従事者_従事者98_郵便番号_右</t>
  </si>
  <si>
    <t>従事者９８＿住所_都道府県</t>
  </si>
  <si>
    <t>NM_従事者_従事者98_都道府県</t>
  </si>
  <si>
    <t>従事者９８＿住所_市区町村</t>
  </si>
  <si>
    <t>NM_従事者_従事者98_市区町村</t>
  </si>
  <si>
    <t>従事者９８＿住所_字</t>
  </si>
  <si>
    <t>NM_従事者_従事者98_字</t>
  </si>
  <si>
    <t>従事者９８＿住所_番地</t>
  </si>
  <si>
    <t>NM_従事者_従事者98_番地</t>
  </si>
  <si>
    <t>従事者９８＿住所_建物名</t>
  </si>
  <si>
    <t>NM_従事者_従事者98_建物名</t>
  </si>
  <si>
    <t>従事者９８＿生年月日</t>
  </si>
  <si>
    <t>従事者９８＿週勤務時間</t>
  </si>
  <si>
    <t>従事者９８＿登録番号1</t>
  </si>
  <si>
    <t>従事者９８＿登録番号2</t>
  </si>
  <si>
    <t>従事者９８＿登録番号3</t>
  </si>
  <si>
    <t>従事者９８＿登録年月日</t>
  </si>
  <si>
    <t>従事者９８＿登録販売者登録都道府県</t>
  </si>
  <si>
    <t>従事者９８＿従事者備考</t>
  </si>
  <si>
    <t>従事者９９＿従事者区分</t>
  </si>
  <si>
    <t>NM_従事者_従事者99_従事者区分</t>
  </si>
  <si>
    <t>従事者９９＿資格</t>
  </si>
  <si>
    <t>従事者９９＿就任年月日</t>
  </si>
  <si>
    <t>従事者９９＿退任年月日</t>
  </si>
  <si>
    <t>従事者９９＿氏名</t>
  </si>
  <si>
    <t>従事者９９＿氏名_当て字</t>
  </si>
  <si>
    <t>従事者９９＿カナ</t>
  </si>
  <si>
    <t>従事者９９＿住所_郵便番号</t>
  </si>
  <si>
    <t>NM_従事者_従事者99_郵便番号_左</t>
  </si>
  <si>
    <t>NM_従事者_従事者99_郵便番号_右</t>
  </si>
  <si>
    <t>従事者９９＿住所_都道府県</t>
  </si>
  <si>
    <t>NM_従事者_従事者99_都道府県</t>
  </si>
  <si>
    <t>従事者９９＿住所_市区町村</t>
  </si>
  <si>
    <t>NM_従事者_従事者99_市区町村</t>
  </si>
  <si>
    <t>従事者９９＿住所_字</t>
  </si>
  <si>
    <t>NM_従事者_従事者99_字</t>
  </si>
  <si>
    <t>従事者９９＿住所_番地</t>
  </si>
  <si>
    <t>NM_従事者_従事者99_番地</t>
  </si>
  <si>
    <t>従事者９９＿住所_建物名</t>
  </si>
  <si>
    <t>NM_従事者_従事者99_建物名</t>
  </si>
  <si>
    <t>従事者９９＿生年月日</t>
  </si>
  <si>
    <t>従事者９９＿週勤務時間</t>
  </si>
  <si>
    <t>従事者９９＿登録番号1</t>
  </si>
  <si>
    <t>従事者９９＿登録番号2</t>
  </si>
  <si>
    <t>従事者９９＿登録番号3</t>
  </si>
  <si>
    <t>従事者９９＿登録年月日</t>
  </si>
  <si>
    <t>従事者９９＿登録販売者登録都道府県</t>
  </si>
  <si>
    <t>従事者９９＿従事者備考</t>
  </si>
  <si>
    <t>従事者１００＿従事者区分</t>
  </si>
  <si>
    <t>NM_従事者_従事者100_従事者区分</t>
  </si>
  <si>
    <t>従事者１００＿資格</t>
  </si>
  <si>
    <t>従事者１００＿就任年月日</t>
  </si>
  <si>
    <t>従事者１００＿退任年月日</t>
  </si>
  <si>
    <t>従事者１００＿氏名</t>
  </si>
  <si>
    <t>従事者１００＿氏名_当て字</t>
  </si>
  <si>
    <t>従事者１００＿カナ</t>
  </si>
  <si>
    <t>従事者１００＿住所_郵便番号</t>
  </si>
  <si>
    <t>NM_従事者_従事者100_郵便番号_左</t>
  </si>
  <si>
    <t>NM_従事者_従事者100_郵便番号_右</t>
  </si>
  <si>
    <t>従事者１００＿住所_都道府県</t>
  </si>
  <si>
    <t>NM_従事者_従事者100_都道府県</t>
  </si>
  <si>
    <t>従事者１００＿住所_市区町村</t>
  </si>
  <si>
    <t>NM_従事者_従事者100_市区町村</t>
  </si>
  <si>
    <t>従事者１００＿住所_字</t>
  </si>
  <si>
    <t>NM_従事者_従事者100_字</t>
  </si>
  <si>
    <t>従事者１００＿住所_番地</t>
  </si>
  <si>
    <t>NM_従事者_従事者100_番地</t>
  </si>
  <si>
    <t>従事者１００＿住所_建物名</t>
  </si>
  <si>
    <t>NM_従事者_従事者100_建物名</t>
  </si>
  <si>
    <t>従事者１００＿生年月日</t>
  </si>
  <si>
    <t>従事者１００＿週勤務時間</t>
  </si>
  <si>
    <t>従事者１００＿登録番号1</t>
  </si>
  <si>
    <t>従事者１００＿登録番号2</t>
  </si>
  <si>
    <t>従事者１００＿登録番号3</t>
  </si>
  <si>
    <t>従事者１００＿登録年月日</t>
  </si>
  <si>
    <t>従事者１００＿登録販売者登録都道府県</t>
  </si>
  <si>
    <t>従事者１００＿従事者備考</t>
  </si>
  <si>
    <t>_EigyoJikanG</t>
    <phoneticPr fontId="3"/>
  </si>
  <si>
    <t>NM_個別情報_営業時間_月_開始</t>
    <phoneticPr fontId="3"/>
  </si>
  <si>
    <t>NM_個別情報_医薬品販売時間_うち休憩時間_月_祝日</t>
  </si>
  <si>
    <t>NM_個別情報_薬剤師滞在時間_うち休憩時間_日_終了日</t>
  </si>
  <si>
    <t>個別情報＿週医薬品販売時間</t>
    <phoneticPr fontId="3"/>
  </si>
  <si>
    <t>個別情報＿相談時・緊急時の連絡先</t>
    <phoneticPr fontId="3"/>
  </si>
  <si>
    <t>NM_個別情報_相談・緊急時の連絡先</t>
  </si>
  <si>
    <t>_Kobetu</t>
    <phoneticPr fontId="3"/>
  </si>
  <si>
    <t>個別情報</t>
  </si>
  <si>
    <t>個別情報＿配置販売業の取扱品目</t>
  </si>
  <si>
    <t>NM_個別情報_配置販売業の取扱品目</t>
    <phoneticPr fontId="3"/>
  </si>
  <si>
    <t>個別情報＿取扱品目その他</t>
  </si>
  <si>
    <t>個別情報＿取扱品目＿一括指定＿富山県</t>
    <phoneticPr fontId="3"/>
  </si>
  <si>
    <t>チェックボックス</t>
  </si>
  <si>
    <t>個別情報＿取扱品目＿一括指定＿奈良県</t>
  </si>
  <si>
    <t>個別情報＿取扱品目＿一括指定＿滋賀県</t>
    <phoneticPr fontId="3"/>
  </si>
  <si>
    <t>Hinmoku3</t>
  </si>
  <si>
    <t>個別情報＿取扱品目＿一括指定＿佐賀県</t>
  </si>
  <si>
    <t>Hinmoku4</t>
  </si>
  <si>
    <t>個別情報＿取扱品目＿個別指定</t>
  </si>
  <si>
    <t>Hinmoku5</t>
  </si>
  <si>
    <t>NM_許可情報_申請届出年月日_元号</t>
    <rPh sb="16" eb="18">
      <t>ゲンゴウ</t>
    </rPh>
    <phoneticPr fontId="3"/>
  </si>
  <si>
    <t>→シートが増えれば参照先も増える</t>
    <rPh sb="5" eb="6">
      <t>フ</t>
    </rPh>
    <rPh sb="9" eb="12">
      <t>サンショウサキ</t>
    </rPh>
    <rPh sb="13" eb="14">
      <t>フ</t>
    </rPh>
    <phoneticPr fontId="3"/>
  </si>
  <si>
    <t>変更後</t>
    <rPh sb="0" eb="2">
      <t>ヘンコウ</t>
    </rPh>
    <rPh sb="2" eb="3">
      <t>ゴ</t>
    </rPh>
    <phoneticPr fontId="3"/>
  </si>
  <si>
    <t>開設者住所</t>
    <rPh sb="0" eb="3">
      <t>カイセツシャ</t>
    </rPh>
    <rPh sb="3" eb="5">
      <t>ジュウショ</t>
    </rPh>
    <phoneticPr fontId="3"/>
  </si>
  <si>
    <t>住</t>
    <rPh sb="0" eb="1">
      <t>ス</t>
    </rPh>
    <phoneticPr fontId="3"/>
  </si>
  <si>
    <t>所</t>
    <rPh sb="0" eb="1">
      <t>トコロ</t>
    </rPh>
    <phoneticPr fontId="3"/>
  </si>
  <si>
    <t>NM_役員1_退任年月日_元号</t>
    <rPh sb="7" eb="12">
      <t>タイニンネンガッピ</t>
    </rPh>
    <rPh sb="13" eb="15">
      <t>ゲンゴウ</t>
    </rPh>
    <phoneticPr fontId="3"/>
  </si>
  <si>
    <t>NM_役員情報_役員6_氏名</t>
  </si>
  <si>
    <t>NM_役員情報_役員6_申請者</t>
  </si>
  <si>
    <t>NM_役員情報_役員6_着任年月日_元号</t>
  </si>
  <si>
    <t>NM_役員情報_役員6_着任年月日_年</t>
  </si>
  <si>
    <t>NM_役員情報_役員6_着任年月日_月</t>
  </si>
  <si>
    <t>NM_役員情報_役員6_着任年月日_日</t>
  </si>
  <si>
    <t>NM_役員情報_役員6_退任年月日_元号</t>
  </si>
  <si>
    <t>NM_役員情報_役員6_退任年月日_年</t>
  </si>
  <si>
    <t>NM_役員情報_役員6_退任年月日_月</t>
  </si>
  <si>
    <t>NM_役員情報_役員6_退任年月日_日</t>
  </si>
  <si>
    <t>NM_役員情報_役員6_役職</t>
  </si>
  <si>
    <t>NM_役員情報_役員6_役職その他</t>
  </si>
  <si>
    <t>NM_役員情報_役員6_役員備考</t>
  </si>
  <si>
    <t>_YakuinG</t>
  </si>
  <si>
    <t>役員６＿備考_変更前</t>
    <phoneticPr fontId="3"/>
  </si>
  <si>
    <t>備考_変更前</t>
    <phoneticPr fontId="3"/>
  </si>
  <si>
    <t>NM_役員情報_役員6_役員備考_変更前</t>
    <phoneticPr fontId="3"/>
  </si>
  <si>
    <t>役員６＿役職その他_変更前</t>
    <phoneticPr fontId="3"/>
  </si>
  <si>
    <t>役職_変更前</t>
    <phoneticPr fontId="3"/>
  </si>
  <si>
    <t>NM_役員情報_役員6_役職その他_変更前</t>
    <phoneticPr fontId="3"/>
  </si>
  <si>
    <t>役員６＿役職_変更前</t>
    <phoneticPr fontId="3"/>
  </si>
  <si>
    <t>役職コード_変更前</t>
    <phoneticPr fontId="3"/>
  </si>
  <si>
    <t>NM_役員情報_役員6_役職_変更前</t>
    <phoneticPr fontId="3"/>
  </si>
  <si>
    <t>役員６＿退任年月日_変更前</t>
    <phoneticPr fontId="3"/>
  </si>
  <si>
    <t>退任日_変更前</t>
    <phoneticPr fontId="3"/>
  </si>
  <si>
    <t>NM_役員情報_役員6_退任年月日_元号_変更前</t>
    <phoneticPr fontId="3"/>
  </si>
  <si>
    <t>NM_役員情報_役員6_退任年月日_年_変更前</t>
    <phoneticPr fontId="3"/>
  </si>
  <si>
    <t>NM_役員情報_役員6_退任年月日_月_変更前</t>
    <phoneticPr fontId="3"/>
  </si>
  <si>
    <t>NM_役員情報_役員6_退任年月日_日_変更前</t>
    <phoneticPr fontId="3"/>
  </si>
  <si>
    <t>役員６＿着任年月日_変更前</t>
    <phoneticPr fontId="3"/>
  </si>
  <si>
    <t>着任日_変更前</t>
    <phoneticPr fontId="3"/>
  </si>
  <si>
    <t>NM_役員情報_役員6_着任年月日_元号_変更前</t>
    <phoneticPr fontId="3"/>
  </si>
  <si>
    <t>NM_役員情報_役員6_着任年月日_年_変更前</t>
    <phoneticPr fontId="3"/>
  </si>
  <si>
    <t>NM_役員情報_役員6_着任年月日_月_変更前</t>
    <phoneticPr fontId="3"/>
  </si>
  <si>
    <t>NM_役員情報_役員6_着任年月日_日_変更前</t>
    <phoneticPr fontId="3"/>
  </si>
  <si>
    <t>役員６＿申請者_変更前</t>
    <phoneticPr fontId="3"/>
  </si>
  <si>
    <t>申請者_変更前</t>
    <phoneticPr fontId="3"/>
  </si>
  <si>
    <t>NM_役員情報_役員6_申請者_変更前</t>
    <phoneticPr fontId="3"/>
  </si>
  <si>
    <t>役員６＿氏名_変更前</t>
    <phoneticPr fontId="3"/>
  </si>
  <si>
    <t>氏名_変更前</t>
    <phoneticPr fontId="3"/>
  </si>
  <si>
    <t>NM_役員情報_役員6_氏名_変更前</t>
    <phoneticPr fontId="3"/>
  </si>
  <si>
    <t>役員５＿備考_変更前</t>
    <phoneticPr fontId="3"/>
  </si>
  <si>
    <t>NM_役員情報_役員5_役員備考_変更前</t>
    <phoneticPr fontId="3"/>
  </si>
  <si>
    <t>役員５＿役職その他_変更前</t>
    <phoneticPr fontId="3"/>
  </si>
  <si>
    <t>NM_役員情報_役員5_役職その他_変更前</t>
    <phoneticPr fontId="3"/>
  </si>
  <si>
    <t>役員５＿役職_変更前</t>
    <phoneticPr fontId="3"/>
  </si>
  <si>
    <t>NM_役員情報_役員5_役職_変更前</t>
    <phoneticPr fontId="3"/>
  </si>
  <si>
    <t>役員５＿退任年月日_変更前</t>
    <phoneticPr fontId="3"/>
  </si>
  <si>
    <t>NM_役員情報_役員5_退任年月日_元号_変更前</t>
    <phoneticPr fontId="3"/>
  </si>
  <si>
    <t>NM_役員情報_役員5_退任年月日_年_変更前</t>
    <phoneticPr fontId="3"/>
  </si>
  <si>
    <t>NM_役員情報_役員5_退任年月日_月_変更前</t>
    <phoneticPr fontId="3"/>
  </si>
  <si>
    <t>NM_役員情報_役員5_退任年月日_日_変更前</t>
    <phoneticPr fontId="3"/>
  </si>
  <si>
    <t>役員５＿着任年月日_変更前</t>
    <phoneticPr fontId="3"/>
  </si>
  <si>
    <t>NM_役員情報_役員5_着任年月日_元号_変更前</t>
    <phoneticPr fontId="3"/>
  </si>
  <si>
    <t>NM_役員情報_役員5_着任年月日_年_変更前</t>
    <phoneticPr fontId="3"/>
  </si>
  <si>
    <t>NM_役員情報_役員5_着任年月日_月_変更前</t>
    <phoneticPr fontId="3"/>
  </si>
  <si>
    <t>NM_役員情報_役員5_着任年月日_日_変更前</t>
    <phoneticPr fontId="3"/>
  </si>
  <si>
    <t>役員５＿申請者_変更前</t>
    <phoneticPr fontId="3"/>
  </si>
  <si>
    <t>NM_役員情報_役員5_申請者_変更前</t>
    <phoneticPr fontId="3"/>
  </si>
  <si>
    <t>役員５＿氏名_変更前</t>
    <phoneticPr fontId="3"/>
  </si>
  <si>
    <t>NM_役員情報_役員5_氏名_変更前</t>
    <phoneticPr fontId="3"/>
  </si>
  <si>
    <t>役員４＿備考_変更前</t>
    <phoneticPr fontId="3"/>
  </si>
  <si>
    <t>NM_役員情報_役員4_役員備考_変更前</t>
    <phoneticPr fontId="3"/>
  </si>
  <si>
    <t>役員４＿役職その他_変更前</t>
    <phoneticPr fontId="3"/>
  </si>
  <si>
    <t>NM_役員情報_役員4_役職その他_変更前</t>
    <phoneticPr fontId="3"/>
  </si>
  <si>
    <t>役員４＿役職_変更前</t>
    <phoneticPr fontId="3"/>
  </si>
  <si>
    <t>NM_役員情報_役員4_役職_変更前</t>
    <phoneticPr fontId="3"/>
  </si>
  <si>
    <t>役員４＿退任年月日_変更前</t>
    <phoneticPr fontId="3"/>
  </si>
  <si>
    <t>NM_役員情報_役員4_退任年月日_元号_変更前</t>
    <phoneticPr fontId="3"/>
  </si>
  <si>
    <t>NM_役員情報_役員4_退任年月日_年_変更前</t>
    <phoneticPr fontId="3"/>
  </si>
  <si>
    <t>NM_役員情報_役員4_退任年月日_月_変更前</t>
    <phoneticPr fontId="3"/>
  </si>
  <si>
    <t>NM_役員情報_役員4_退任年月日_日_変更前</t>
    <phoneticPr fontId="3"/>
  </si>
  <si>
    <t>役員４＿着任年月日_変更前</t>
    <phoneticPr fontId="3"/>
  </si>
  <si>
    <t>NM_役員情報_役員4_着任年月日_元号_変更前</t>
    <phoneticPr fontId="3"/>
  </si>
  <si>
    <t>NM_役員情報_役員4_着任年月日_年_変更前</t>
    <phoneticPr fontId="3"/>
  </si>
  <si>
    <t>NM_役員情報_役員4_着任年月日_月_変更前</t>
    <phoneticPr fontId="3"/>
  </si>
  <si>
    <t>NM_役員情報_役員4_着任年月日_日_変更前</t>
    <phoneticPr fontId="3"/>
  </si>
  <si>
    <t>役員４＿申請者_変更前</t>
    <phoneticPr fontId="3"/>
  </si>
  <si>
    <t>NM_役員情報_役員4_申請者_変更前</t>
    <phoneticPr fontId="3"/>
  </si>
  <si>
    <t>役員４＿氏名_変更前</t>
    <phoneticPr fontId="3"/>
  </si>
  <si>
    <t>NM_役員情報_役員4_氏名_変更前</t>
    <phoneticPr fontId="3"/>
  </si>
  <si>
    <t>役員３＿備考_変更前</t>
    <phoneticPr fontId="3"/>
  </si>
  <si>
    <t>NM_役員情報_役員3_役員備考_変更前</t>
    <phoneticPr fontId="3"/>
  </si>
  <si>
    <t>役員３＿役職その他_変更前</t>
    <phoneticPr fontId="3"/>
  </si>
  <si>
    <t>NM_役員情報_役員3_役職その他_変更前</t>
    <phoneticPr fontId="3"/>
  </si>
  <si>
    <t>役員３＿役職_変更前</t>
    <phoneticPr fontId="3"/>
  </si>
  <si>
    <t>NM_役員情報_役員3_役職_変更前</t>
    <phoneticPr fontId="3"/>
  </si>
  <si>
    <t>役員３＿退任年月日_変更前</t>
    <phoneticPr fontId="3"/>
  </si>
  <si>
    <t>NM_役員情報_役員3_退任年月日_元号_変更前</t>
    <phoneticPr fontId="3"/>
  </si>
  <si>
    <t>NM_役員情報_役員3_退任年月日_年_変更前</t>
    <phoneticPr fontId="3"/>
  </si>
  <si>
    <t>NM_役員情報_役員3_退任年月日_月_変更前</t>
    <phoneticPr fontId="3"/>
  </si>
  <si>
    <t>NM_役員情報_役員3_退任年月日_日_変更前</t>
    <phoneticPr fontId="3"/>
  </si>
  <si>
    <t>役員３＿着任年月日_変更前</t>
    <phoneticPr fontId="3"/>
  </si>
  <si>
    <t>NM_役員情報_役員3_着任年月日_元号_変更前</t>
    <phoneticPr fontId="3"/>
  </si>
  <si>
    <t>NM_役員情報_役員3_着任年月日_年_変更前</t>
    <phoneticPr fontId="3"/>
  </si>
  <si>
    <t>NM_役員情報_役員3_着任年月日_月_変更前</t>
    <phoneticPr fontId="3"/>
  </si>
  <si>
    <t>NM_役員情報_役員3_着任年月日_日_変更前</t>
    <phoneticPr fontId="3"/>
  </si>
  <si>
    <t>役員３＿申請者_変更前</t>
    <phoneticPr fontId="3"/>
  </si>
  <si>
    <t>NM_役員情報_役員3_申請者_変更前</t>
    <phoneticPr fontId="3"/>
  </si>
  <si>
    <t>役員３＿氏名_変更前</t>
    <phoneticPr fontId="3"/>
  </si>
  <si>
    <t>NM_役員情報_役員3_氏名_変更前</t>
    <phoneticPr fontId="3"/>
  </si>
  <si>
    <t>役員２＿備考_変更前</t>
    <phoneticPr fontId="3"/>
  </si>
  <si>
    <t>NM_役員情報_役員2_役員備考_変更前</t>
    <phoneticPr fontId="3"/>
  </si>
  <si>
    <t>役員２＿役職その他_変更前</t>
    <phoneticPr fontId="3"/>
  </si>
  <si>
    <t>NM_役員情報_役員2_役職その他_変更前</t>
    <phoneticPr fontId="3"/>
  </si>
  <si>
    <t>役員２＿役職_変更前</t>
    <phoneticPr fontId="3"/>
  </si>
  <si>
    <t>NM_役員情報_役員2_役職_変更前</t>
    <phoneticPr fontId="3"/>
  </si>
  <si>
    <t>役員２＿退任年月日_変更前</t>
    <phoneticPr fontId="3"/>
  </si>
  <si>
    <t>NM_役員情報_役員2_退任年月日_元号_変更前</t>
    <phoneticPr fontId="3"/>
  </si>
  <si>
    <t>NM_役員情報_役員2_退任年月日_年_変更前</t>
    <phoneticPr fontId="3"/>
  </si>
  <si>
    <t>NM_役員情報_役員2_退任年月日_月_変更前</t>
    <phoneticPr fontId="3"/>
  </si>
  <si>
    <t>NM_役員情報_役員2_退任年月日_日_変更前</t>
    <phoneticPr fontId="3"/>
  </si>
  <si>
    <t>役員２＿着任年月日_変更前</t>
    <phoneticPr fontId="3"/>
  </si>
  <si>
    <t>NM_役員情報_役員2_着任年月日_元号_変更前</t>
    <phoneticPr fontId="3"/>
  </si>
  <si>
    <t>NM_役員情報_役員2_着任年月日_年_変更前</t>
    <phoneticPr fontId="3"/>
  </si>
  <si>
    <t>NM_役員情報_役員2_着任年月日_月_変更前</t>
    <phoneticPr fontId="3"/>
  </si>
  <si>
    <t>NM_役員情報_役員2_着任年月日_日_変更前</t>
    <phoneticPr fontId="3"/>
  </si>
  <si>
    <t>役員２＿申請者_変更前</t>
    <phoneticPr fontId="3"/>
  </si>
  <si>
    <t>NM_役員情報_役員2_申請者_変更前</t>
    <phoneticPr fontId="3"/>
  </si>
  <si>
    <t>役員２＿氏名_変更前</t>
    <phoneticPr fontId="3"/>
  </si>
  <si>
    <t>NM_役員情報_役員2_氏名_変更前</t>
    <phoneticPr fontId="3"/>
  </si>
  <si>
    <t>役員１＿備考_変更前</t>
    <phoneticPr fontId="3"/>
  </si>
  <si>
    <t>NM_役員情報_役員1_役員備考_変更前</t>
    <phoneticPr fontId="3"/>
  </si>
  <si>
    <t>役員１＿役職その他_変更前</t>
    <phoneticPr fontId="3"/>
  </si>
  <si>
    <t>NM_役員情報_役員1_役職その他_変更前</t>
    <phoneticPr fontId="3"/>
  </si>
  <si>
    <t>役員１＿役職_変更前</t>
    <phoneticPr fontId="3"/>
  </si>
  <si>
    <t>NM_役員情報_役員1_役職_変更前</t>
    <phoneticPr fontId="3"/>
  </si>
  <si>
    <t>役員１＿退任年月日_変更前</t>
    <phoneticPr fontId="3"/>
  </si>
  <si>
    <t>NM_役員1_退任年月日_元号_変更前</t>
    <phoneticPr fontId="3"/>
  </si>
  <si>
    <t>NM_役員情報_役員1_退任年月日_年_変更前</t>
    <phoneticPr fontId="3"/>
  </si>
  <si>
    <t>NM_役員情報_役員1_退任年月日_月_変更前</t>
    <phoneticPr fontId="3"/>
  </si>
  <si>
    <t>NM_役員情報_役員1_退任年月日_日_変更前</t>
    <phoneticPr fontId="3"/>
  </si>
  <si>
    <t>役員１＿着任年月日_変更前</t>
    <phoneticPr fontId="3"/>
  </si>
  <si>
    <t>NM_役員情報_役員1_着任年月日_元号_変更前</t>
    <phoneticPr fontId="3"/>
  </si>
  <si>
    <t>NM_役員情報_役員1_着任年月日_年_変更前</t>
    <phoneticPr fontId="3"/>
  </si>
  <si>
    <t>NM_役員情報_役員1_着任年月日_月_変更前</t>
    <phoneticPr fontId="3"/>
  </si>
  <si>
    <t>NM_役員情報_役員1_着任年月日_日_変更前</t>
    <phoneticPr fontId="3"/>
  </si>
  <si>
    <t>役員１＿申請者_変更前</t>
    <phoneticPr fontId="3"/>
  </si>
  <si>
    <t>NM_役員情報_役員1_申請者_変更前</t>
    <phoneticPr fontId="3"/>
  </si>
  <si>
    <t>役員１＿氏名_変更前</t>
    <phoneticPr fontId="3"/>
  </si>
  <si>
    <t>NM_役員情報_役員1_氏名_変更前</t>
    <phoneticPr fontId="3"/>
  </si>
  <si>
    <t>従事者</t>
  </si>
  <si>
    <t>従事者１００＿従事者備考_変更前</t>
    <phoneticPr fontId="3"/>
  </si>
  <si>
    <t>NM_従事者_従事者100_従事者備考_変更前</t>
    <phoneticPr fontId="3"/>
  </si>
  <si>
    <t>従事者１００＿登録販売者登録都道府県_変更前</t>
    <phoneticPr fontId="3"/>
  </si>
  <si>
    <t>登録販売者登録都道府県_変更前</t>
    <phoneticPr fontId="3"/>
  </si>
  <si>
    <t>NM_従事者_従事者100_登録販売者登録都道府県_変更前</t>
    <phoneticPr fontId="3"/>
  </si>
  <si>
    <t>従事者１００＿登録年月日_変更前</t>
    <phoneticPr fontId="3"/>
  </si>
  <si>
    <t>資格取得日_変更前</t>
    <phoneticPr fontId="3"/>
  </si>
  <si>
    <t>NM_従事者_従事者100_登録年月日_元号_変更前</t>
    <phoneticPr fontId="3"/>
  </si>
  <si>
    <t>NM_従事者_従事者100_登録年月日_年_変更前</t>
    <phoneticPr fontId="3"/>
  </si>
  <si>
    <t>NM_従事者_従事者100_登録年月日_月_変更前</t>
    <phoneticPr fontId="3"/>
  </si>
  <si>
    <t>NM_従事者_従事者100_登録年月日_日_変更前</t>
    <phoneticPr fontId="3"/>
  </si>
  <si>
    <t>従事者１００＿登録番号3_変更前</t>
    <phoneticPr fontId="3"/>
  </si>
  <si>
    <t>資格番号3_変更前</t>
    <phoneticPr fontId="3"/>
  </si>
  <si>
    <t>NM_従事者_従事者100_登録番号3_変更前</t>
    <phoneticPr fontId="3"/>
  </si>
  <si>
    <t>従事者１００＿登録番号2_変更前</t>
    <phoneticPr fontId="3"/>
  </si>
  <si>
    <t>資格番号2_変更前</t>
    <phoneticPr fontId="3"/>
  </si>
  <si>
    <t>NM_従事者_従事者100_登録番号2_変更前</t>
    <phoneticPr fontId="3"/>
  </si>
  <si>
    <t>従事者１００＿登録番号1_変更前</t>
    <phoneticPr fontId="3"/>
  </si>
  <si>
    <t>資格番号1_変更前</t>
    <phoneticPr fontId="3"/>
  </si>
  <si>
    <t>NM_従事者_従事者100_登録番号1_変更前</t>
    <phoneticPr fontId="3"/>
  </si>
  <si>
    <t>浮動小数</t>
  </si>
  <si>
    <t>従事者１００＿週勤務時間_変更前</t>
    <phoneticPr fontId="3"/>
  </si>
  <si>
    <t>週勤務時間_変更前</t>
    <phoneticPr fontId="3"/>
  </si>
  <si>
    <t>NM_従事者_従事者100_週勤務時間_整数1_変更前</t>
    <phoneticPr fontId="3"/>
  </si>
  <si>
    <t>NM_従事者_従事者100_週勤務時間_整数2_変更前</t>
    <phoneticPr fontId="3"/>
  </si>
  <si>
    <t>NM_従事者_従事者100_週勤務時間_小数1_変更前</t>
    <phoneticPr fontId="3"/>
  </si>
  <si>
    <t>従事者１００＿生年月日_変更前</t>
    <phoneticPr fontId="3"/>
  </si>
  <si>
    <t>生年月日_変更前</t>
    <phoneticPr fontId="3"/>
  </si>
  <si>
    <t>NM_従事者_従事者100_生年月日_元号_変更前</t>
    <phoneticPr fontId="3"/>
  </si>
  <si>
    <t>NM_従事者_従事者100_生年月日_年_変更前</t>
    <phoneticPr fontId="3"/>
  </si>
  <si>
    <t>NM_従事者_従事者100_生年月日_月_変更前</t>
    <phoneticPr fontId="3"/>
  </si>
  <si>
    <t>NM_従事者_従事者100_生年月日_日_変更前</t>
    <phoneticPr fontId="3"/>
  </si>
  <si>
    <t>従事者１００＿住所_建物名_変更前</t>
    <phoneticPr fontId="3"/>
  </si>
  <si>
    <t>気付_変更前</t>
    <phoneticPr fontId="3"/>
  </si>
  <si>
    <t>NM_従事者_従事者100_建物名_変更前</t>
    <phoneticPr fontId="3"/>
  </si>
  <si>
    <t>従事者１００＿住所_番地_変更前</t>
    <phoneticPr fontId="3"/>
  </si>
  <si>
    <t>番地_変更前</t>
    <phoneticPr fontId="3"/>
  </si>
  <si>
    <t>NM_従事者_従事者100_番地_変更前</t>
    <phoneticPr fontId="3"/>
  </si>
  <si>
    <t>従事者１００＿住所_字_変更前</t>
    <phoneticPr fontId="3"/>
  </si>
  <si>
    <t>大字_変更前</t>
    <phoneticPr fontId="3"/>
  </si>
  <si>
    <t>NM_従事者_従事者100_字_変更前</t>
    <phoneticPr fontId="3"/>
  </si>
  <si>
    <t>従事者１００＿住所_市区町村_変更前</t>
    <phoneticPr fontId="3"/>
  </si>
  <si>
    <t>市町村_変更前</t>
    <phoneticPr fontId="3"/>
  </si>
  <si>
    <t>NM_従事者_従事者100_市区町村_変更前</t>
    <phoneticPr fontId="3"/>
  </si>
  <si>
    <t>従事者１００＿住所_都道府県_変更前</t>
    <phoneticPr fontId="3"/>
  </si>
  <si>
    <t>県_変更前</t>
    <phoneticPr fontId="3"/>
  </si>
  <si>
    <t>NM_従事者_従事者100_都道府県_変更前</t>
    <phoneticPr fontId="3"/>
  </si>
  <si>
    <t>従事者１００＿住所_郵便番号_変更前</t>
    <phoneticPr fontId="3"/>
  </si>
  <si>
    <t>郵便番号_変更前</t>
    <phoneticPr fontId="3"/>
  </si>
  <si>
    <t>NM_従事者_従事者100_郵便番号_左_変更前</t>
    <phoneticPr fontId="3"/>
  </si>
  <si>
    <t>NM_従事者_従事者100_郵便番号_右_変更前</t>
    <phoneticPr fontId="3"/>
  </si>
  <si>
    <t>カナ</t>
  </si>
  <si>
    <t>従事者１００＿カナ_変更前</t>
    <phoneticPr fontId="3"/>
  </si>
  <si>
    <t>氏名カナ_変更前</t>
    <phoneticPr fontId="3"/>
  </si>
  <si>
    <t>NM_従事者_従事者100_カナ_変更前</t>
    <phoneticPr fontId="3"/>
  </si>
  <si>
    <t>従事者１００＿氏名_当て字_変更前</t>
    <phoneticPr fontId="3"/>
  </si>
  <si>
    <t>氏名_当て字_変更前</t>
    <phoneticPr fontId="3"/>
  </si>
  <si>
    <t>NM_従事者_従事者100_当て字_変更前</t>
    <phoneticPr fontId="3"/>
  </si>
  <si>
    <t>従事者１００＿氏名_変更前</t>
    <phoneticPr fontId="3"/>
  </si>
  <si>
    <t>NM_従事者_従事者100_氏名_変更前</t>
    <phoneticPr fontId="3"/>
  </si>
  <si>
    <t>従事者１００＿退任年月日_変更前</t>
    <phoneticPr fontId="3"/>
  </si>
  <si>
    <t>退任年月日_変更前</t>
    <phoneticPr fontId="3"/>
  </si>
  <si>
    <t>NM_従事者_従事者100_退任年月日_元号_変更前</t>
    <phoneticPr fontId="3"/>
  </si>
  <si>
    <t>NM_従事者_従事者100_退任年月日_年_変更前</t>
    <phoneticPr fontId="3"/>
  </si>
  <si>
    <t>NM_従事者_従事者100_退任年月日_月_変更前</t>
    <phoneticPr fontId="3"/>
  </si>
  <si>
    <t>NM_従事者_従事者100_退任年月日_日_変更前</t>
    <phoneticPr fontId="3"/>
  </si>
  <si>
    <t>従事者１００＿就任年月日_変更前</t>
    <phoneticPr fontId="3"/>
  </si>
  <si>
    <t>着任年月日_変更前</t>
    <phoneticPr fontId="3"/>
  </si>
  <si>
    <t>NM_従事者_従事者100_就任年月日_元号_変更前</t>
    <phoneticPr fontId="3"/>
  </si>
  <si>
    <t>NM_従事者_従事者100_就任年月日_年_変更前</t>
    <phoneticPr fontId="3"/>
  </si>
  <si>
    <t>NM_従事者_従事者100_就任年月日_月_変更前</t>
    <phoneticPr fontId="3"/>
  </si>
  <si>
    <t>NM_従事者_従事者100_就任年月日_日_変更前</t>
    <phoneticPr fontId="3"/>
  </si>
  <si>
    <t>従事者１００＿資格_変更前</t>
    <phoneticPr fontId="3"/>
  </si>
  <si>
    <t>資格コード_変更前</t>
    <phoneticPr fontId="3"/>
  </si>
  <si>
    <t>NM_従事者_従事者100_資格_変更前</t>
    <phoneticPr fontId="3"/>
  </si>
  <si>
    <t>従事者１００＿従事者区分_変更前</t>
    <phoneticPr fontId="3"/>
  </si>
  <si>
    <t>管理者区分コード_変更前</t>
    <phoneticPr fontId="3"/>
  </si>
  <si>
    <t>NM_従事者_従事者100_従事者区分_変更前</t>
    <phoneticPr fontId="3"/>
  </si>
  <si>
    <t>従事者９９＿従事者備考_変更前</t>
    <phoneticPr fontId="3"/>
  </si>
  <si>
    <t>NM_従事者_従事者99_従事者備考_変更前</t>
    <phoneticPr fontId="3"/>
  </si>
  <si>
    <t>従事者９９＿登録販売者登録都道府県_変更前</t>
    <phoneticPr fontId="3"/>
  </si>
  <si>
    <t>NM_従事者_従事者99_登録販売者登録都道府県_変更前</t>
    <phoneticPr fontId="3"/>
  </si>
  <si>
    <t>従事者９９＿登録年月日_変更前</t>
    <phoneticPr fontId="3"/>
  </si>
  <si>
    <t>NM_従事者_従事者99_登録年月日_元号_変更前</t>
    <phoneticPr fontId="3"/>
  </si>
  <si>
    <t>NM_従事者_従事者99_登録年月日_年_変更前</t>
    <phoneticPr fontId="3"/>
  </si>
  <si>
    <t>NM_従事者_従事者99_登録年月日_月_変更前</t>
    <phoneticPr fontId="3"/>
  </si>
  <si>
    <t>NM_従事者_従事者99_登録年月日_日_変更前</t>
    <phoneticPr fontId="3"/>
  </si>
  <si>
    <t>従事者９９＿登録番号3_変更前</t>
    <phoneticPr fontId="3"/>
  </si>
  <si>
    <t>NM_従事者_従事者99_登録番号3_変更前</t>
    <phoneticPr fontId="3"/>
  </si>
  <si>
    <t>従事者９９＿登録番号2_変更前</t>
    <phoneticPr fontId="3"/>
  </si>
  <si>
    <t>NM_従事者_従事者99_登録番号2_変更前</t>
    <phoneticPr fontId="3"/>
  </si>
  <si>
    <t>従事者９９＿登録番号1_変更前</t>
    <phoneticPr fontId="3"/>
  </si>
  <si>
    <t>NM_従事者_従事者99_登録番号1_変更前</t>
    <phoneticPr fontId="3"/>
  </si>
  <si>
    <t>従事者９９＿週勤務時間_変更前</t>
    <phoneticPr fontId="3"/>
  </si>
  <si>
    <t>NM_従事者_従事者99_週勤務時間_整数1_変更前</t>
    <phoneticPr fontId="3"/>
  </si>
  <si>
    <t>NM_従事者_従事者99_週勤務時間_整数2_変更前</t>
    <phoneticPr fontId="3"/>
  </si>
  <si>
    <t>NM_従事者_従事者99_週勤務時間_小数1_変更前</t>
    <phoneticPr fontId="3"/>
  </si>
  <si>
    <t>従事者９９＿生年月日_変更前</t>
    <phoneticPr fontId="3"/>
  </si>
  <si>
    <t>NM_従事者_従事者99_生年月日_元号_変更前</t>
    <phoneticPr fontId="3"/>
  </si>
  <si>
    <t>NM_従事者_従事者99_生年月日_年_変更前</t>
    <phoneticPr fontId="3"/>
  </si>
  <si>
    <t>NM_従事者_従事者99_生年月日_月_変更前</t>
    <phoneticPr fontId="3"/>
  </si>
  <si>
    <t>NM_従事者_従事者99_生年月日_日_変更前</t>
    <phoneticPr fontId="3"/>
  </si>
  <si>
    <t>従事者９９＿住所_建物名_変更前</t>
    <phoneticPr fontId="3"/>
  </si>
  <si>
    <t>NM_従事者_従事者99_建物名_変更前</t>
    <phoneticPr fontId="3"/>
  </si>
  <si>
    <t>従事者９９＿住所_番地_変更前</t>
    <phoneticPr fontId="3"/>
  </si>
  <si>
    <t>NM_従事者_従事者99_番地_変更前</t>
    <phoneticPr fontId="3"/>
  </si>
  <si>
    <t>従事者９９＿住所_字_変更前</t>
    <phoneticPr fontId="3"/>
  </si>
  <si>
    <t>NM_従事者_従事者99_字_変更前</t>
    <phoneticPr fontId="3"/>
  </si>
  <si>
    <t>従事者９９＿住所_市区町村_変更前</t>
    <phoneticPr fontId="3"/>
  </si>
  <si>
    <t>NM_従事者_従事者99_市区町村_変更前</t>
    <phoneticPr fontId="3"/>
  </si>
  <si>
    <t>従事者９９＿住所_都道府県_変更前</t>
    <phoneticPr fontId="3"/>
  </si>
  <si>
    <t>NM_従事者_従事者99_都道府県_変更前</t>
    <phoneticPr fontId="3"/>
  </si>
  <si>
    <t>従事者９９＿住所_郵便番号_変更前</t>
    <phoneticPr fontId="3"/>
  </si>
  <si>
    <t>NM_従事者_従事者99_郵便番号_左_変更前</t>
    <phoneticPr fontId="3"/>
  </si>
  <si>
    <t>NM_従事者_従事者99_郵便番号_右_変更前</t>
    <phoneticPr fontId="3"/>
  </si>
  <si>
    <t>従事者９９＿カナ_変更前</t>
    <phoneticPr fontId="3"/>
  </si>
  <si>
    <t>NM_従事者_従事者99_カナ_変更前</t>
    <phoneticPr fontId="3"/>
  </si>
  <si>
    <t>従事者９９＿氏名_当て字_変更前</t>
    <phoneticPr fontId="3"/>
  </si>
  <si>
    <t>NM_従事者_従事者99_当て字_変更前</t>
    <phoneticPr fontId="3"/>
  </si>
  <si>
    <t>従事者９９＿氏名_変更前</t>
    <phoneticPr fontId="3"/>
  </si>
  <si>
    <t>NM_従事者_従事者99_氏名_変更前</t>
    <phoneticPr fontId="3"/>
  </si>
  <si>
    <t>従事者９９＿退任年月日_変更前</t>
    <phoneticPr fontId="3"/>
  </si>
  <si>
    <t>NM_従事者_従事者99_退任年月日_元号_変更前</t>
    <phoneticPr fontId="3"/>
  </si>
  <si>
    <t>NM_従事者_従事者99_退任年月日_年_変更前</t>
    <phoneticPr fontId="3"/>
  </si>
  <si>
    <t>NM_従事者_従事者99_退任年月日_月_変更前</t>
    <phoneticPr fontId="3"/>
  </si>
  <si>
    <t>NM_従事者_従事者99_退任年月日_日_変更前</t>
    <phoneticPr fontId="3"/>
  </si>
  <si>
    <t>従事者９９＿就任年月日_変更前</t>
    <phoneticPr fontId="3"/>
  </si>
  <si>
    <t>NM_従事者_従事者99_就任年月日_元号_変更前</t>
    <phoneticPr fontId="3"/>
  </si>
  <si>
    <t>NM_従事者_従事者99_就任年月日_年_変更前</t>
    <phoneticPr fontId="3"/>
  </si>
  <si>
    <t>NM_従事者_従事者99_就任年月日_月_変更前</t>
    <phoneticPr fontId="3"/>
  </si>
  <si>
    <t>NM_従事者_従事者99_就任年月日_日_変更前</t>
    <phoneticPr fontId="3"/>
  </si>
  <si>
    <t>従事者９９＿資格_変更前</t>
    <phoneticPr fontId="3"/>
  </si>
  <si>
    <t>NM_従事者_従事者99_資格_変更前</t>
    <phoneticPr fontId="3"/>
  </si>
  <si>
    <t>従事者９９＿従事者区分_変更前</t>
    <phoneticPr fontId="3"/>
  </si>
  <si>
    <t>NM_従事者_従事者99_従事者区分_変更前</t>
    <phoneticPr fontId="3"/>
  </si>
  <si>
    <t>従事者９８＿従事者備考_変更前</t>
    <phoneticPr fontId="3"/>
  </si>
  <si>
    <t>NM_従事者_従事者98_従事者備考_変更前</t>
    <phoneticPr fontId="3"/>
  </si>
  <si>
    <t>従事者９８＿登録販売者登録都道府県_変更前</t>
    <phoneticPr fontId="3"/>
  </si>
  <si>
    <t>NM_従事者_従事者98_登録販売者登録都道府県_変更前</t>
    <phoneticPr fontId="3"/>
  </si>
  <si>
    <t>従事者９８＿登録年月日_変更前</t>
    <phoneticPr fontId="3"/>
  </si>
  <si>
    <t>NM_従事者_従事者98_登録年月日_元号_変更前</t>
    <phoneticPr fontId="3"/>
  </si>
  <si>
    <t>NM_従事者_従事者98_登録年月日_年_変更前</t>
    <phoneticPr fontId="3"/>
  </si>
  <si>
    <t>NM_従事者_従事者98_登録年月日_月_変更前</t>
    <phoneticPr fontId="3"/>
  </si>
  <si>
    <t>NM_従事者_従事者98_登録年月日_日_変更前</t>
    <phoneticPr fontId="3"/>
  </si>
  <si>
    <t>従事者９８＿登録番号3_変更前</t>
    <phoneticPr fontId="3"/>
  </si>
  <si>
    <t>NM_従事者_従事者98_登録番号3_変更前</t>
    <phoneticPr fontId="3"/>
  </si>
  <si>
    <t>従事者９８＿登録番号2_変更前</t>
    <phoneticPr fontId="3"/>
  </si>
  <si>
    <t>NM_従事者_従事者98_登録番号2_変更前</t>
    <phoneticPr fontId="3"/>
  </si>
  <si>
    <t>従事者９８＿登録番号1_変更前</t>
    <phoneticPr fontId="3"/>
  </si>
  <si>
    <t>NM_従事者_従事者98_登録番号1_変更前</t>
    <phoneticPr fontId="3"/>
  </si>
  <si>
    <t>従事者９８＿週勤務時間_変更前</t>
    <phoneticPr fontId="3"/>
  </si>
  <si>
    <t>NM_従事者_従事者98_週勤務時間_整数1_変更前</t>
    <phoneticPr fontId="3"/>
  </si>
  <si>
    <t>NM_従事者_従事者98_週勤務時間_整数2_変更前</t>
    <phoneticPr fontId="3"/>
  </si>
  <si>
    <t>NM_従事者_従事者98_週勤務時間_小数1_変更前</t>
    <phoneticPr fontId="3"/>
  </si>
  <si>
    <t>従事者９８＿生年月日_変更前</t>
    <phoneticPr fontId="3"/>
  </si>
  <si>
    <t>NM_従事者_従事者98_生年月日_元号_変更前</t>
    <phoneticPr fontId="3"/>
  </si>
  <si>
    <t>NM_従事者_従事者98_生年月日_年_変更前</t>
    <phoneticPr fontId="3"/>
  </si>
  <si>
    <t>NM_従事者_従事者98_生年月日_月_変更前</t>
    <phoneticPr fontId="3"/>
  </si>
  <si>
    <t>NM_従事者_従事者98_生年月日_日_変更前</t>
    <phoneticPr fontId="3"/>
  </si>
  <si>
    <t>従事者９８＿住所_建物名_変更前</t>
    <phoneticPr fontId="3"/>
  </si>
  <si>
    <t>NM_従事者_従事者98_建物名_変更前</t>
    <phoneticPr fontId="3"/>
  </si>
  <si>
    <t>従事者９８＿住所_番地_変更前</t>
    <phoneticPr fontId="3"/>
  </si>
  <si>
    <t>NM_従事者_従事者98_番地_変更前</t>
    <phoneticPr fontId="3"/>
  </si>
  <si>
    <t>従事者９８＿住所_字_変更前</t>
    <phoneticPr fontId="3"/>
  </si>
  <si>
    <t>NM_従事者_従事者98_字_変更前</t>
    <phoneticPr fontId="3"/>
  </si>
  <si>
    <t>従事者９８＿住所_市区町村_変更前</t>
    <phoneticPr fontId="3"/>
  </si>
  <si>
    <t>NM_従事者_従事者98_市区町村_変更前</t>
    <phoneticPr fontId="3"/>
  </si>
  <si>
    <t>従事者９８＿住所_都道府県_変更前</t>
    <phoneticPr fontId="3"/>
  </si>
  <si>
    <t>NM_従事者_従事者98_都道府県_変更前</t>
    <phoneticPr fontId="3"/>
  </si>
  <si>
    <t>従事者９８＿住所_郵便番号_変更前</t>
    <phoneticPr fontId="3"/>
  </si>
  <si>
    <t>NM_従事者_従事者98_郵便番号_左_変更前</t>
    <phoneticPr fontId="3"/>
  </si>
  <si>
    <t>NM_従事者_従事者98_郵便番号_右_変更前</t>
    <phoneticPr fontId="3"/>
  </si>
  <si>
    <t>従事者９８＿カナ_変更前</t>
    <phoneticPr fontId="3"/>
  </si>
  <si>
    <t>NM_従事者_従事者98_カナ_変更前</t>
    <phoneticPr fontId="3"/>
  </si>
  <si>
    <t>従事者９８＿氏名_当て字_変更前</t>
    <phoneticPr fontId="3"/>
  </si>
  <si>
    <t>NM_従事者_従事者98_当て字_変更前</t>
    <phoneticPr fontId="3"/>
  </si>
  <si>
    <t>従事者９８＿氏名_変更前</t>
    <phoneticPr fontId="3"/>
  </si>
  <si>
    <t>NM_従事者_従事者98_氏名_変更前</t>
    <phoneticPr fontId="3"/>
  </si>
  <si>
    <t>従事者９８＿退任年月日_変更前</t>
    <phoneticPr fontId="3"/>
  </si>
  <si>
    <t>NM_従事者_従事者98_退任年月日_元号_変更前</t>
    <phoneticPr fontId="3"/>
  </si>
  <si>
    <t>NM_従事者_従事者98_退任年月日_年_変更前</t>
    <phoneticPr fontId="3"/>
  </si>
  <si>
    <t>NM_従事者_従事者98_退任年月日_月_変更前</t>
    <phoneticPr fontId="3"/>
  </si>
  <si>
    <t>NM_従事者_従事者98_退任年月日_日_変更前</t>
    <phoneticPr fontId="3"/>
  </si>
  <si>
    <t>従事者９８＿就任年月日_変更前</t>
    <phoneticPr fontId="3"/>
  </si>
  <si>
    <t>NM_従事者_従事者98_就任年月日_元号_変更前</t>
    <phoneticPr fontId="3"/>
  </si>
  <si>
    <t>NM_従事者_従事者98_就任年月日_年_変更前</t>
    <phoneticPr fontId="3"/>
  </si>
  <si>
    <t>NM_従事者_従事者98_就任年月日_月_変更前</t>
    <phoneticPr fontId="3"/>
  </si>
  <si>
    <t>NM_従事者_従事者98_就任年月日_日_変更前</t>
    <phoneticPr fontId="3"/>
  </si>
  <si>
    <t>従事者９８＿資格_変更前</t>
    <phoneticPr fontId="3"/>
  </si>
  <si>
    <t>NM_従事者_従事者98_資格_変更前</t>
    <phoneticPr fontId="3"/>
  </si>
  <si>
    <t>従事者９８＿従事者区分_変更前</t>
    <phoneticPr fontId="3"/>
  </si>
  <si>
    <t>NM_従事者_従事者98_従事者区分_変更前</t>
    <phoneticPr fontId="3"/>
  </si>
  <si>
    <t>従事者９７＿従事者備考_変更前</t>
    <phoneticPr fontId="3"/>
  </si>
  <si>
    <t>NM_従事者_従事者97_従事者備考_変更前</t>
    <phoneticPr fontId="3"/>
  </si>
  <si>
    <t>従事者９７＿登録販売者登録都道府県_変更前</t>
    <phoneticPr fontId="3"/>
  </si>
  <si>
    <t>NM_従事者_従事者97_登録販売者登録都道府県_変更前</t>
    <phoneticPr fontId="3"/>
  </si>
  <si>
    <t>従事者９７＿登録年月日_変更前</t>
    <phoneticPr fontId="3"/>
  </si>
  <si>
    <t>NM_従事者_従事者97_登録年月日_元号_変更前</t>
    <phoneticPr fontId="3"/>
  </si>
  <si>
    <t>NM_従事者_従事者97_登録年月日_年_変更前</t>
    <phoneticPr fontId="3"/>
  </si>
  <si>
    <t>NM_従事者_従事者97_登録年月日_月_変更前</t>
    <phoneticPr fontId="3"/>
  </si>
  <si>
    <t>NM_従事者_従事者97_登録年月日_日_変更前</t>
    <phoneticPr fontId="3"/>
  </si>
  <si>
    <t>従事者９７＿登録番号3_変更前</t>
    <phoneticPr fontId="3"/>
  </si>
  <si>
    <t>NM_従事者_従事者97_登録番号3_変更前</t>
    <phoneticPr fontId="3"/>
  </si>
  <si>
    <t>従事者９７＿登録番号2_変更前</t>
    <phoneticPr fontId="3"/>
  </si>
  <si>
    <t>NM_従事者_従事者97_登録番号2_変更前</t>
    <phoneticPr fontId="3"/>
  </si>
  <si>
    <t>従事者９７＿登録番号1_変更前</t>
    <phoneticPr fontId="3"/>
  </si>
  <si>
    <t>NM_従事者_従事者97_登録番号1_変更前</t>
    <phoneticPr fontId="3"/>
  </si>
  <si>
    <t>従事者９７＿週勤務時間_変更前</t>
    <phoneticPr fontId="3"/>
  </si>
  <si>
    <t>NM_従事者_従事者97_週勤務時間_整数1_変更前</t>
    <phoneticPr fontId="3"/>
  </si>
  <si>
    <t>NM_従事者_従事者97_週勤務時間_整数2_変更前</t>
    <phoneticPr fontId="3"/>
  </si>
  <si>
    <t>NM_従事者_従事者97_週勤務時間_小数1_変更前</t>
    <phoneticPr fontId="3"/>
  </si>
  <si>
    <t>従事者９７＿生年月日_変更前</t>
    <phoneticPr fontId="3"/>
  </si>
  <si>
    <t>NM_従事者_従事者97_生年月日_元号_変更前</t>
    <phoneticPr fontId="3"/>
  </si>
  <si>
    <t>NM_従事者_従事者97_生年月日_年_変更前</t>
    <phoneticPr fontId="3"/>
  </si>
  <si>
    <t>NM_従事者_従事者97_生年月日_月_変更前</t>
    <phoneticPr fontId="3"/>
  </si>
  <si>
    <t>NM_従事者_従事者97_生年月日_日_変更前</t>
    <phoneticPr fontId="3"/>
  </si>
  <si>
    <t>従事者９７＿住所_建物名_変更前</t>
    <phoneticPr fontId="3"/>
  </si>
  <si>
    <t>NM_従事者_従事者97_建物名_変更前</t>
    <phoneticPr fontId="3"/>
  </si>
  <si>
    <t>従事者９７＿住所_番地_変更前</t>
    <phoneticPr fontId="3"/>
  </si>
  <si>
    <t>NM_従事者_従事者97_番地_変更前</t>
    <phoneticPr fontId="3"/>
  </si>
  <si>
    <t>従事者９７＿住所_字_変更前</t>
    <phoneticPr fontId="3"/>
  </si>
  <si>
    <t>NM_従事者_従事者97_字_変更前</t>
    <phoneticPr fontId="3"/>
  </si>
  <si>
    <t>従事者９７＿住所_市区町村_変更前</t>
    <phoneticPr fontId="3"/>
  </si>
  <si>
    <t>NM_従事者_従事者97_市区町村_変更前</t>
    <phoneticPr fontId="3"/>
  </si>
  <si>
    <t>従事者９７＿住所_都道府県_変更前</t>
    <phoneticPr fontId="3"/>
  </si>
  <si>
    <t>NM_従事者_従事者97_都道府県_変更前</t>
    <phoneticPr fontId="3"/>
  </si>
  <si>
    <t>従事者９７＿住所_郵便番号_変更前</t>
    <phoneticPr fontId="3"/>
  </si>
  <si>
    <t>NM_従事者_従事者97_郵便番号_左_変更前</t>
    <phoneticPr fontId="3"/>
  </si>
  <si>
    <t>NM_従事者_従事者97_郵便番号_右_変更前</t>
    <phoneticPr fontId="3"/>
  </si>
  <si>
    <t>従事者９７＿カナ_変更前</t>
    <phoneticPr fontId="3"/>
  </si>
  <si>
    <t>NM_従事者_従事者97_カナ_変更前</t>
    <phoneticPr fontId="3"/>
  </si>
  <si>
    <t>従事者９７＿氏名_当て字_変更前</t>
    <phoneticPr fontId="3"/>
  </si>
  <si>
    <t>NM_従事者_従事者97_当て字_変更前</t>
    <phoneticPr fontId="3"/>
  </si>
  <si>
    <t>従事者９７＿氏名_変更前</t>
    <phoneticPr fontId="3"/>
  </si>
  <si>
    <t>NM_従事者_従事者97_氏名_変更前</t>
    <phoneticPr fontId="3"/>
  </si>
  <si>
    <t>従事者９７＿退任年月日_変更前</t>
    <phoneticPr fontId="3"/>
  </si>
  <si>
    <t>NM_従事者_従事者97_退任年月日_元号_変更前</t>
    <phoneticPr fontId="3"/>
  </si>
  <si>
    <t>NM_従事者_従事者97_退任年月日_年_変更前</t>
    <phoneticPr fontId="3"/>
  </si>
  <si>
    <t>NM_従事者_従事者97_退任年月日_月_変更前</t>
    <phoneticPr fontId="3"/>
  </si>
  <si>
    <t>NM_従事者_従事者97_退任年月日_日_変更前</t>
    <phoneticPr fontId="3"/>
  </si>
  <si>
    <t>従事者９７＿就任年月日_変更前</t>
    <phoneticPr fontId="3"/>
  </si>
  <si>
    <t>NM_従事者_従事者97_就任年月日_元号_変更前</t>
    <phoneticPr fontId="3"/>
  </si>
  <si>
    <t>NM_従事者_従事者97_就任年月日_年_変更前</t>
    <phoneticPr fontId="3"/>
  </si>
  <si>
    <t>NM_従事者_従事者97_就任年月日_月_変更前</t>
    <phoneticPr fontId="3"/>
  </si>
  <si>
    <t>NM_従事者_従事者97_就任年月日_日_変更前</t>
    <phoneticPr fontId="3"/>
  </si>
  <si>
    <t>従事者９７＿資格_変更前</t>
    <phoneticPr fontId="3"/>
  </si>
  <si>
    <t>NM_従事者_従事者97_資格_変更前</t>
    <phoneticPr fontId="3"/>
  </si>
  <si>
    <t>従事者９７＿従事者区分_変更前</t>
    <phoneticPr fontId="3"/>
  </si>
  <si>
    <t>NM_従事者_従事者97_従事者区分_変更前</t>
    <phoneticPr fontId="3"/>
  </si>
  <si>
    <t>従事者９６＿従事者備考_変更前</t>
    <phoneticPr fontId="3"/>
  </si>
  <si>
    <t>NM_従事者_従事者96_従事者備考_変更前</t>
    <phoneticPr fontId="3"/>
  </si>
  <si>
    <t>従事者９６＿登録販売者登録都道府県_変更前</t>
    <phoneticPr fontId="3"/>
  </si>
  <si>
    <t>NM_従事者_従事者96_登録販売者登録都道府県_変更前</t>
    <phoneticPr fontId="3"/>
  </si>
  <si>
    <t>従事者９６＿登録年月日_変更前</t>
    <phoneticPr fontId="3"/>
  </si>
  <si>
    <t>NM_従事者_従事者96_登録年月日_元号_変更前</t>
    <phoneticPr fontId="3"/>
  </si>
  <si>
    <t>NM_従事者_従事者96_登録年月日_年_変更前</t>
    <phoneticPr fontId="3"/>
  </si>
  <si>
    <t>NM_従事者_従事者96_登録年月日_月_変更前</t>
    <phoneticPr fontId="3"/>
  </si>
  <si>
    <t>NM_従事者_従事者96_登録年月日_日_変更前</t>
    <phoneticPr fontId="3"/>
  </si>
  <si>
    <t>従事者９６＿登録番号3_変更前</t>
    <phoneticPr fontId="3"/>
  </si>
  <si>
    <t>NM_従事者_従事者96_登録番号3_変更前</t>
    <phoneticPr fontId="3"/>
  </si>
  <si>
    <t>従事者９６＿登録番号2_変更前</t>
    <phoneticPr fontId="3"/>
  </si>
  <si>
    <t>NM_従事者_従事者96_登録番号2_変更前</t>
    <phoneticPr fontId="3"/>
  </si>
  <si>
    <t>従事者９６＿登録番号1_変更前</t>
    <phoneticPr fontId="3"/>
  </si>
  <si>
    <t>NM_従事者_従事者96_登録番号1_変更前</t>
    <phoneticPr fontId="3"/>
  </si>
  <si>
    <t>従事者９６＿週勤務時間_変更前</t>
    <phoneticPr fontId="3"/>
  </si>
  <si>
    <t>NM_従事者_従事者96_週勤務時間_整数1_変更前</t>
    <phoneticPr fontId="3"/>
  </si>
  <si>
    <t>NM_従事者_従事者96_週勤務時間_整数2_変更前</t>
    <phoneticPr fontId="3"/>
  </si>
  <si>
    <t>NM_従事者_従事者96_週勤務時間_小数1_変更前</t>
    <phoneticPr fontId="3"/>
  </si>
  <si>
    <t>従事者９６＿生年月日_変更前</t>
    <phoneticPr fontId="3"/>
  </si>
  <si>
    <t>NM_従事者_従事者96_生年月日_元号_変更前</t>
    <phoneticPr fontId="3"/>
  </si>
  <si>
    <t>NM_従事者_従事者96_生年月日_年_変更前</t>
    <phoneticPr fontId="3"/>
  </si>
  <si>
    <t>NM_従事者_従事者96_生年月日_月_変更前</t>
    <phoneticPr fontId="3"/>
  </si>
  <si>
    <t>NM_従事者_従事者96_生年月日_日_変更前</t>
    <phoneticPr fontId="3"/>
  </si>
  <si>
    <t>従事者９６＿住所_建物名_変更前</t>
    <phoneticPr fontId="3"/>
  </si>
  <si>
    <t>NM_従事者_従事者96_建物名_変更前</t>
    <phoneticPr fontId="3"/>
  </si>
  <si>
    <t>従事者９６＿住所_番地_変更前</t>
    <phoneticPr fontId="3"/>
  </si>
  <si>
    <t>NM_従事者_従事者96_番地_変更前</t>
    <phoneticPr fontId="3"/>
  </si>
  <si>
    <t>従事者９６＿住所_字_変更前</t>
    <phoneticPr fontId="3"/>
  </si>
  <si>
    <t>NM_従事者_従事者96_字_変更前</t>
    <phoneticPr fontId="3"/>
  </si>
  <si>
    <t>従事者９６＿住所_市区町村_変更前</t>
    <phoneticPr fontId="3"/>
  </si>
  <si>
    <t>NM_従事者_従事者96_市区町村_変更前</t>
    <phoneticPr fontId="3"/>
  </si>
  <si>
    <t>従事者９６＿住所_都道府県_変更前</t>
    <phoneticPr fontId="3"/>
  </si>
  <si>
    <t>NM_従事者_従事者96_都道府県_変更前</t>
    <phoneticPr fontId="3"/>
  </si>
  <si>
    <t>従事者９６＿住所_郵便番号_変更前</t>
    <phoneticPr fontId="3"/>
  </si>
  <si>
    <t>NM_従事者_従事者96_郵便番号_左_変更前</t>
    <phoneticPr fontId="3"/>
  </si>
  <si>
    <t>NM_従事者_従事者96_郵便番号_右_変更前</t>
    <phoneticPr fontId="3"/>
  </si>
  <si>
    <t>従事者９６＿カナ_変更前</t>
    <phoneticPr fontId="3"/>
  </si>
  <si>
    <t>NM_従事者_従事者96_カナ_変更前</t>
    <phoneticPr fontId="3"/>
  </si>
  <si>
    <t>従事者９６＿氏名_当て字_変更前</t>
    <phoneticPr fontId="3"/>
  </si>
  <si>
    <t>NM_従事者_従事者96_当て字_変更前</t>
    <phoneticPr fontId="3"/>
  </si>
  <si>
    <t>従事者９６＿氏名_変更前</t>
    <phoneticPr fontId="3"/>
  </si>
  <si>
    <t>NM_従事者_従事者96_氏名_変更前</t>
    <phoneticPr fontId="3"/>
  </si>
  <si>
    <t>従事者９６＿退任年月日_変更前</t>
    <phoneticPr fontId="3"/>
  </si>
  <si>
    <t>NM_従事者_従事者96_退任年月日_元号_変更前</t>
    <phoneticPr fontId="3"/>
  </si>
  <si>
    <t>NM_従事者_従事者96_退任年月日_年_変更前</t>
    <phoneticPr fontId="3"/>
  </si>
  <si>
    <t>NM_従事者_従事者96_退任年月日_月_変更前</t>
    <phoneticPr fontId="3"/>
  </si>
  <si>
    <t>NM_従事者_従事者96_退任年月日_日_変更前</t>
    <phoneticPr fontId="3"/>
  </si>
  <si>
    <t>従事者９６＿就任年月日_変更前</t>
    <phoneticPr fontId="3"/>
  </si>
  <si>
    <t>NM_従事者_従事者96_就任年月日_元号_変更前</t>
    <phoneticPr fontId="3"/>
  </si>
  <si>
    <t>NM_従事者_従事者96_就任年月日_年_変更前</t>
    <phoneticPr fontId="3"/>
  </si>
  <si>
    <t>NM_従事者_従事者96_就任年月日_月_変更前</t>
    <phoneticPr fontId="3"/>
  </si>
  <si>
    <t>NM_従事者_従事者96_就任年月日_日_変更前</t>
    <phoneticPr fontId="3"/>
  </si>
  <si>
    <t>従事者９６＿資格_変更前</t>
    <phoneticPr fontId="3"/>
  </si>
  <si>
    <t>NM_従事者_従事者96_資格_変更前</t>
    <phoneticPr fontId="3"/>
  </si>
  <si>
    <t>従事者９６＿従事者区分_変更前</t>
    <phoneticPr fontId="3"/>
  </si>
  <si>
    <t>NM_従事者_従事者96_従事者区分_変更前</t>
    <phoneticPr fontId="3"/>
  </si>
  <si>
    <t>従事者９５＿従事者備考_変更前</t>
    <phoneticPr fontId="3"/>
  </si>
  <si>
    <t>NM_従事者_従事者95_従事者備考_変更前</t>
    <phoneticPr fontId="3"/>
  </si>
  <si>
    <t>従事者９５＿登録販売者登録都道府県_変更前</t>
    <phoneticPr fontId="3"/>
  </si>
  <si>
    <t>NM_従事者_従事者95_登録販売者登録都道府県_変更前</t>
    <phoneticPr fontId="3"/>
  </si>
  <si>
    <t>従事者９５＿登録年月日_変更前</t>
    <phoneticPr fontId="3"/>
  </si>
  <si>
    <t>NM_従事者_従事者95_登録年月日_元号_変更前</t>
    <phoneticPr fontId="3"/>
  </si>
  <si>
    <t>NM_従事者_従事者95_登録年月日_年_変更前</t>
    <phoneticPr fontId="3"/>
  </si>
  <si>
    <t>NM_従事者_従事者95_登録年月日_月_変更前</t>
    <phoneticPr fontId="3"/>
  </si>
  <si>
    <t>NM_従事者_従事者95_登録年月日_日_変更前</t>
    <phoneticPr fontId="3"/>
  </si>
  <si>
    <t>従事者９５＿登録番号3_変更前</t>
    <phoneticPr fontId="3"/>
  </si>
  <si>
    <t>NM_従事者_従事者95_登録番号3_変更前</t>
    <phoneticPr fontId="3"/>
  </si>
  <si>
    <t>従事者９５＿登録番号2_変更前</t>
    <phoneticPr fontId="3"/>
  </si>
  <si>
    <t>NM_従事者_従事者95_登録番号2_変更前</t>
    <phoneticPr fontId="3"/>
  </si>
  <si>
    <t>従事者９５＿登録番号1_変更前</t>
    <phoneticPr fontId="3"/>
  </si>
  <si>
    <t>NM_従事者_従事者95_登録番号1_変更前</t>
    <phoneticPr fontId="3"/>
  </si>
  <si>
    <t>従事者９５＿週勤務時間_変更前</t>
    <phoneticPr fontId="3"/>
  </si>
  <si>
    <t>NM_従事者_従事者95_週勤務時間_整数1_変更前</t>
    <phoneticPr fontId="3"/>
  </si>
  <si>
    <t>NM_従事者_従事者95_週勤務時間_整数2_変更前</t>
    <phoneticPr fontId="3"/>
  </si>
  <si>
    <t>NM_従事者_従事者95_週勤務時間_小数1_変更前</t>
    <phoneticPr fontId="3"/>
  </si>
  <si>
    <t>従事者９５＿生年月日_変更前</t>
    <phoneticPr fontId="3"/>
  </si>
  <si>
    <t>NM_従事者_従事者95_生年月日_元号_変更前</t>
    <phoneticPr fontId="3"/>
  </si>
  <si>
    <t>NM_従事者_従事者95_生年月日_年_変更前</t>
    <phoneticPr fontId="3"/>
  </si>
  <si>
    <t>NM_従事者_従事者95_生年月日_月_変更前</t>
    <phoneticPr fontId="3"/>
  </si>
  <si>
    <t>NM_従事者_従事者95_生年月日_日_変更前</t>
    <phoneticPr fontId="3"/>
  </si>
  <si>
    <t>従事者９５＿住所_建物名_変更前</t>
    <phoneticPr fontId="3"/>
  </si>
  <si>
    <t>NM_従事者_従事者95_建物名_変更前</t>
    <phoneticPr fontId="3"/>
  </si>
  <si>
    <t>従事者９５＿住所_番地_変更前</t>
    <phoneticPr fontId="3"/>
  </si>
  <si>
    <t>NM_従事者_従事者95_番地_変更前</t>
    <phoneticPr fontId="3"/>
  </si>
  <si>
    <t>従事者９５＿住所_字_変更前</t>
    <phoneticPr fontId="3"/>
  </si>
  <si>
    <t>NM_従事者_従事者95_字_変更前</t>
    <phoneticPr fontId="3"/>
  </si>
  <si>
    <t>従事者９５＿住所_市区町村_変更前</t>
    <phoneticPr fontId="3"/>
  </si>
  <si>
    <t>NM_従事者_従事者95_市区町村_変更前</t>
    <phoneticPr fontId="3"/>
  </si>
  <si>
    <t>従事者９５＿住所_都道府県_変更前</t>
    <phoneticPr fontId="3"/>
  </si>
  <si>
    <t>NM_従事者_従事者95_都道府県_変更前</t>
    <phoneticPr fontId="3"/>
  </si>
  <si>
    <t>従事者９５＿住所_郵便番号_変更前</t>
    <phoneticPr fontId="3"/>
  </si>
  <si>
    <t>NM_従事者_従事者95_郵便番号_左_変更前</t>
    <phoneticPr fontId="3"/>
  </si>
  <si>
    <t>NM_従事者_従事者95_郵便番号_右_変更前</t>
    <phoneticPr fontId="3"/>
  </si>
  <si>
    <t>従事者９５＿カナ_変更前</t>
    <phoneticPr fontId="3"/>
  </si>
  <si>
    <t>NM_従事者_従事者95_カナ_変更前</t>
    <phoneticPr fontId="3"/>
  </si>
  <si>
    <t>従事者９５＿氏名_当て字_変更前</t>
    <phoneticPr fontId="3"/>
  </si>
  <si>
    <t>NM_従事者_従事者95_当て字_変更前</t>
    <phoneticPr fontId="3"/>
  </si>
  <si>
    <t>従事者９５＿氏名_変更前</t>
    <phoneticPr fontId="3"/>
  </si>
  <si>
    <t>NM_従事者_従事者95_氏名_変更前</t>
    <phoneticPr fontId="3"/>
  </si>
  <si>
    <t>従事者９５＿退任年月日_変更前</t>
    <phoneticPr fontId="3"/>
  </si>
  <si>
    <t>NM_従事者_従事者95_退任年月日_元号_変更前</t>
    <phoneticPr fontId="3"/>
  </si>
  <si>
    <t>NM_従事者_従事者95_退任年月日_年_変更前</t>
    <phoneticPr fontId="3"/>
  </si>
  <si>
    <t>NM_従事者_従事者95_退任年月日_月_変更前</t>
    <phoneticPr fontId="3"/>
  </si>
  <si>
    <t>NM_従事者_従事者95_退任年月日_日_変更前</t>
    <phoneticPr fontId="3"/>
  </si>
  <si>
    <t>従事者９５＿就任年月日_変更前</t>
    <phoneticPr fontId="3"/>
  </si>
  <si>
    <t>NM_従事者_従事者95_就任年月日_元号_変更前</t>
    <phoneticPr fontId="3"/>
  </si>
  <si>
    <t>NM_従事者_従事者95_就任年月日_年_変更前</t>
    <phoneticPr fontId="3"/>
  </si>
  <si>
    <t>NM_従事者_従事者95_就任年月日_月_変更前</t>
    <phoneticPr fontId="3"/>
  </si>
  <si>
    <t>NM_従事者_従事者95_就任年月日_日_変更前</t>
    <phoneticPr fontId="3"/>
  </si>
  <si>
    <t>従事者９５＿資格_変更前</t>
    <phoneticPr fontId="3"/>
  </si>
  <si>
    <t>NM_従事者_従事者95_資格_変更前</t>
    <phoneticPr fontId="3"/>
  </si>
  <si>
    <t>従事者９５＿従事者区分_変更前</t>
    <phoneticPr fontId="3"/>
  </si>
  <si>
    <t>NM_従事者_従事者95_従事者区分_変更前</t>
    <phoneticPr fontId="3"/>
  </si>
  <si>
    <t>従事者９４＿従事者備考_変更前</t>
    <phoneticPr fontId="3"/>
  </si>
  <si>
    <t>NM_従事者_従事者94_従事者備考_変更前</t>
    <phoneticPr fontId="3"/>
  </si>
  <si>
    <t>従事者９４＿登録販売者登録都道府県_変更前</t>
    <phoneticPr fontId="3"/>
  </si>
  <si>
    <t>NM_従事者_従事者94_登録販売者登録都道府県_変更前</t>
    <phoneticPr fontId="3"/>
  </si>
  <si>
    <t>従事者９４＿登録年月日_変更前</t>
    <phoneticPr fontId="3"/>
  </si>
  <si>
    <t>NM_従事者_従事者94_登録年月日_元号_変更前</t>
    <phoneticPr fontId="3"/>
  </si>
  <si>
    <t>NM_従事者_従事者94_登録年月日_年_変更前</t>
    <phoneticPr fontId="3"/>
  </si>
  <si>
    <t>NM_従事者_従事者94_登録年月日_月_変更前</t>
    <phoneticPr fontId="3"/>
  </si>
  <si>
    <t>NM_従事者_従事者94_登録年月日_日_変更前</t>
    <phoneticPr fontId="3"/>
  </si>
  <si>
    <t>従事者９４＿登録番号3_変更前</t>
    <phoneticPr fontId="3"/>
  </si>
  <si>
    <t>NM_従事者_従事者94_登録番号3_変更前</t>
    <phoneticPr fontId="3"/>
  </si>
  <si>
    <t>従事者９４＿登録番号2_変更前</t>
    <phoneticPr fontId="3"/>
  </si>
  <si>
    <t>NM_従事者_従事者94_登録番号2_変更前</t>
    <phoneticPr fontId="3"/>
  </si>
  <si>
    <t>従事者９４＿登録番号1_変更前</t>
    <phoneticPr fontId="3"/>
  </si>
  <si>
    <t>NM_従事者_従事者94_登録番号1_変更前</t>
    <phoneticPr fontId="3"/>
  </si>
  <si>
    <t>従事者９４＿週勤務時間_変更前</t>
    <phoneticPr fontId="3"/>
  </si>
  <si>
    <t>NM_従事者_従事者94_週勤務時間_整数1_変更前</t>
    <phoneticPr fontId="3"/>
  </si>
  <si>
    <t>NM_従事者_従事者94_週勤務時間_整数2_変更前</t>
    <phoneticPr fontId="3"/>
  </si>
  <si>
    <t>NM_従事者_従事者94_週勤務時間_小数1_変更前</t>
    <phoneticPr fontId="3"/>
  </si>
  <si>
    <t>従事者９４＿生年月日_変更前</t>
    <phoneticPr fontId="3"/>
  </si>
  <si>
    <t>NM_従事者_従事者94_生年月日_元号_変更前</t>
    <phoneticPr fontId="3"/>
  </si>
  <si>
    <t>NM_従事者_従事者94_生年月日_年_変更前</t>
    <phoneticPr fontId="3"/>
  </si>
  <si>
    <t>NM_従事者_従事者94_生年月日_月_変更前</t>
    <phoneticPr fontId="3"/>
  </si>
  <si>
    <t>NM_従事者_従事者94_生年月日_日_変更前</t>
    <phoneticPr fontId="3"/>
  </si>
  <si>
    <t>従事者９４＿住所_建物名_変更前</t>
    <phoneticPr fontId="3"/>
  </si>
  <si>
    <t>NM_従事者_従事者94_建物名_変更前</t>
    <phoneticPr fontId="3"/>
  </si>
  <si>
    <t>従事者９４＿住所_番地_変更前</t>
    <phoneticPr fontId="3"/>
  </si>
  <si>
    <t>NM_従事者_従事者94_番地_変更前</t>
    <phoneticPr fontId="3"/>
  </si>
  <si>
    <t>従事者９４＿住所_字_変更前</t>
    <phoneticPr fontId="3"/>
  </si>
  <si>
    <t>NM_従事者_従事者94_字_変更前</t>
    <phoneticPr fontId="3"/>
  </si>
  <si>
    <t>従事者９４＿住所_市区町村_変更前</t>
    <phoneticPr fontId="3"/>
  </si>
  <si>
    <t>NM_従事者_従事者94_市区町村_変更前</t>
    <phoneticPr fontId="3"/>
  </si>
  <si>
    <t>従事者９４＿住所_都道府県_変更前</t>
    <phoneticPr fontId="3"/>
  </si>
  <si>
    <t>NM_従事者_従事者94_都道府県_変更前</t>
    <phoneticPr fontId="3"/>
  </si>
  <si>
    <t>従事者９４＿住所_郵便番号_変更前</t>
    <phoneticPr fontId="3"/>
  </si>
  <si>
    <t>NM_従事者_従事者94_郵便番号_左_変更前</t>
    <phoneticPr fontId="3"/>
  </si>
  <si>
    <t>NM_従事者_従事者94_郵便番号_右_変更前</t>
    <phoneticPr fontId="3"/>
  </si>
  <si>
    <t>従事者９４＿カナ_変更前</t>
    <phoneticPr fontId="3"/>
  </si>
  <si>
    <t>NM_従事者_従事者94_カナ_変更前</t>
    <phoneticPr fontId="3"/>
  </si>
  <si>
    <t>従事者９４＿氏名_当て字_変更前</t>
    <phoneticPr fontId="3"/>
  </si>
  <si>
    <t>NM_従事者_従事者94_当て字_変更前</t>
    <phoneticPr fontId="3"/>
  </si>
  <si>
    <t>従事者９４＿氏名_変更前</t>
    <phoneticPr fontId="3"/>
  </si>
  <si>
    <t>NM_従事者_従事者94_氏名_変更前</t>
    <phoneticPr fontId="3"/>
  </si>
  <si>
    <t>従事者９４＿退任年月日_変更前</t>
    <phoneticPr fontId="3"/>
  </si>
  <si>
    <t>NM_従事者_従事者94_退任年月日_元号_変更前</t>
    <phoneticPr fontId="3"/>
  </si>
  <si>
    <t>NM_従事者_従事者94_退任年月日_年_変更前</t>
    <phoneticPr fontId="3"/>
  </si>
  <si>
    <t>NM_従事者_従事者94_退任年月日_月_変更前</t>
    <phoneticPr fontId="3"/>
  </si>
  <si>
    <t>NM_従事者_従事者94_退任年月日_日_変更前</t>
    <phoneticPr fontId="3"/>
  </si>
  <si>
    <t>従事者９４＿就任年月日_変更前</t>
    <phoneticPr fontId="3"/>
  </si>
  <si>
    <t>NM_従事者_従事者94_就任年月日_元号_変更前</t>
    <phoneticPr fontId="3"/>
  </si>
  <si>
    <t>NM_従事者_従事者94_就任年月日_年_変更前</t>
    <phoneticPr fontId="3"/>
  </si>
  <si>
    <t>NM_従事者_従事者94_就任年月日_月_変更前</t>
    <phoneticPr fontId="3"/>
  </si>
  <si>
    <t>NM_従事者_従事者94_就任年月日_日_変更前</t>
    <phoneticPr fontId="3"/>
  </si>
  <si>
    <t>従事者９４＿資格_変更前</t>
    <phoneticPr fontId="3"/>
  </si>
  <si>
    <t>NM_従事者_従事者94_資格_変更前</t>
    <phoneticPr fontId="3"/>
  </si>
  <si>
    <t>従事者９４＿従事者区分_変更前</t>
    <phoneticPr fontId="3"/>
  </si>
  <si>
    <t>NM_従事者_従事者94_従事者区分_変更前</t>
    <phoneticPr fontId="3"/>
  </si>
  <si>
    <t>従事者９３＿従事者備考_変更前</t>
    <phoneticPr fontId="3"/>
  </si>
  <si>
    <t>NM_従事者_従事者93_従事者備考_変更前</t>
    <phoneticPr fontId="3"/>
  </si>
  <si>
    <t>従事者９３＿登録販売者登録都道府県_変更前</t>
    <phoneticPr fontId="3"/>
  </si>
  <si>
    <t>NM_従事者_従事者93_登録販売者登録都道府県_変更前</t>
    <phoneticPr fontId="3"/>
  </si>
  <si>
    <t>従事者９３＿登録年月日_変更前</t>
    <phoneticPr fontId="3"/>
  </si>
  <si>
    <t>NM_従事者_従事者93_登録年月日_元号_変更前</t>
    <phoneticPr fontId="3"/>
  </si>
  <si>
    <t>NM_従事者_従事者93_登録年月日_年_変更前</t>
    <phoneticPr fontId="3"/>
  </si>
  <si>
    <t>NM_従事者_従事者93_登録年月日_月_変更前</t>
    <phoneticPr fontId="3"/>
  </si>
  <si>
    <t>NM_従事者_従事者93_登録年月日_日_変更前</t>
    <phoneticPr fontId="3"/>
  </si>
  <si>
    <t>従事者９３＿登録番号3_変更前</t>
    <phoneticPr fontId="3"/>
  </si>
  <si>
    <t>NM_従事者_従事者93_登録番号3_変更前</t>
    <phoneticPr fontId="3"/>
  </si>
  <si>
    <t>従事者９３＿登録番号2_変更前</t>
    <phoneticPr fontId="3"/>
  </si>
  <si>
    <t>NM_従事者_従事者93_登録番号2_変更前</t>
    <phoneticPr fontId="3"/>
  </si>
  <si>
    <t>従事者９３＿登録番号1_変更前</t>
    <phoneticPr fontId="3"/>
  </si>
  <si>
    <t>NM_従事者_従事者93_登録番号1_変更前</t>
    <phoneticPr fontId="3"/>
  </si>
  <si>
    <t>従事者９３＿週勤務時間_変更前</t>
    <phoneticPr fontId="3"/>
  </si>
  <si>
    <t>NM_従事者_従事者93_週勤務時間_整数1_変更前</t>
    <phoneticPr fontId="3"/>
  </si>
  <si>
    <t>NM_従事者_従事者93_週勤務時間_整数2_変更前</t>
    <phoneticPr fontId="3"/>
  </si>
  <si>
    <t>NM_従事者_従事者93_週勤務時間_小数1_変更前</t>
    <phoneticPr fontId="3"/>
  </si>
  <si>
    <t>従事者９３＿生年月日_変更前</t>
    <phoneticPr fontId="3"/>
  </si>
  <si>
    <t>NM_従事者_従事者93_生年月日_元号_変更前</t>
    <phoneticPr fontId="3"/>
  </si>
  <si>
    <t>NM_従事者_従事者93_生年月日_年_変更前</t>
    <phoneticPr fontId="3"/>
  </si>
  <si>
    <t>NM_従事者_従事者93_生年月日_月_変更前</t>
    <phoneticPr fontId="3"/>
  </si>
  <si>
    <t>NM_従事者_従事者93_生年月日_日_変更前</t>
    <phoneticPr fontId="3"/>
  </si>
  <si>
    <t>従事者９３＿住所_建物名_変更前</t>
    <phoneticPr fontId="3"/>
  </si>
  <si>
    <t>NM_従事者_従事者93_建物名_変更前</t>
    <phoneticPr fontId="3"/>
  </si>
  <si>
    <t>従事者９３＿住所_番地_変更前</t>
    <phoneticPr fontId="3"/>
  </si>
  <si>
    <t>NM_従事者_従事者93_番地_変更前</t>
    <phoneticPr fontId="3"/>
  </si>
  <si>
    <t>従事者９３＿住所_字_変更前</t>
    <phoneticPr fontId="3"/>
  </si>
  <si>
    <t>NM_従事者_従事者93_字_変更前</t>
    <phoneticPr fontId="3"/>
  </si>
  <si>
    <t>従事者９３＿住所_市区町村_変更前</t>
    <phoneticPr fontId="3"/>
  </si>
  <si>
    <t>NM_従事者_従事者93_市区町村_変更前</t>
    <phoneticPr fontId="3"/>
  </si>
  <si>
    <t>従事者９３＿住所_都道府県_変更前</t>
    <phoneticPr fontId="3"/>
  </si>
  <si>
    <t>NM_従事者_従事者93_都道府県_変更前</t>
    <phoneticPr fontId="3"/>
  </si>
  <si>
    <t>従事者９３＿住所_郵便番号_変更前</t>
    <phoneticPr fontId="3"/>
  </si>
  <si>
    <t>NM_従事者_従事者93_郵便番号_左_変更前</t>
    <phoneticPr fontId="3"/>
  </si>
  <si>
    <t>NM_従事者_従事者93_郵便番号_右_変更前</t>
    <phoneticPr fontId="3"/>
  </si>
  <si>
    <t>従事者９３＿カナ_変更前</t>
    <phoneticPr fontId="3"/>
  </si>
  <si>
    <t>NM_従事者_従事者93_カナ_変更前</t>
    <phoneticPr fontId="3"/>
  </si>
  <si>
    <t>従事者９３＿氏名_当て字_変更前</t>
    <phoneticPr fontId="3"/>
  </si>
  <si>
    <t>NM_従事者_従事者93_当て字_変更前</t>
    <phoneticPr fontId="3"/>
  </si>
  <si>
    <t>従事者９３＿氏名_変更前</t>
    <phoneticPr fontId="3"/>
  </si>
  <si>
    <t>NM_従事者_従事者93_氏名_変更前</t>
    <phoneticPr fontId="3"/>
  </si>
  <si>
    <t>従事者９３＿退任年月日_変更前</t>
    <phoneticPr fontId="3"/>
  </si>
  <si>
    <t>NM_従事者_従事者93_退任年月日_元号_変更前</t>
    <phoneticPr fontId="3"/>
  </si>
  <si>
    <t>NM_従事者_従事者93_退任年月日_年_変更前</t>
    <phoneticPr fontId="3"/>
  </si>
  <si>
    <t>NM_従事者_従事者93_退任年月日_月_変更前</t>
    <phoneticPr fontId="3"/>
  </si>
  <si>
    <t>NM_従事者_従事者93_退任年月日_日_変更前</t>
    <phoneticPr fontId="3"/>
  </si>
  <si>
    <t>従事者９３＿就任年月日_変更前</t>
    <phoneticPr fontId="3"/>
  </si>
  <si>
    <t>NM_従事者_従事者93_就任年月日_元号_変更前</t>
    <phoneticPr fontId="3"/>
  </si>
  <si>
    <t>NM_従事者_従事者93_就任年月日_年_変更前</t>
    <phoneticPr fontId="3"/>
  </si>
  <si>
    <t>NM_従事者_従事者93_就任年月日_月_変更前</t>
    <phoneticPr fontId="3"/>
  </si>
  <si>
    <t>NM_従事者_従事者93_就任年月日_日_変更前</t>
    <phoneticPr fontId="3"/>
  </si>
  <si>
    <t>従事者９３＿資格_変更前</t>
    <phoneticPr fontId="3"/>
  </si>
  <si>
    <t>NM_従事者_従事者93_資格_変更前</t>
    <phoneticPr fontId="3"/>
  </si>
  <si>
    <t>従事者９３＿従事者区分_変更前</t>
    <phoneticPr fontId="3"/>
  </si>
  <si>
    <t>NM_従事者_従事者93_従事者区分_変更前</t>
    <phoneticPr fontId="3"/>
  </si>
  <si>
    <t>従事者９２＿従事者備考_変更前</t>
    <phoneticPr fontId="3"/>
  </si>
  <si>
    <t>NM_従事者_従事者92_従事者備考_変更前</t>
    <phoneticPr fontId="3"/>
  </si>
  <si>
    <t>従事者９２＿登録販売者登録都道府県_変更前</t>
    <phoneticPr fontId="3"/>
  </si>
  <si>
    <t>NM_従事者_従事者92_登録販売者登録都道府県_変更前</t>
    <phoneticPr fontId="3"/>
  </si>
  <si>
    <t>従事者９２＿登録年月日_変更前</t>
    <phoneticPr fontId="3"/>
  </si>
  <si>
    <t>NM_従事者_従事者92_登録年月日_元号_変更前</t>
    <phoneticPr fontId="3"/>
  </si>
  <si>
    <t>NM_従事者_従事者92_登録年月日_年_変更前</t>
    <phoneticPr fontId="3"/>
  </si>
  <si>
    <t>NM_従事者_従事者92_登録年月日_月_変更前</t>
    <phoneticPr fontId="3"/>
  </si>
  <si>
    <t>NM_従事者_従事者92_登録年月日_日_変更前</t>
    <phoneticPr fontId="3"/>
  </si>
  <si>
    <t>従事者９２＿登録番号3_変更前</t>
    <phoneticPr fontId="3"/>
  </si>
  <si>
    <t>NM_従事者_従事者92_登録番号3_変更前</t>
    <phoneticPr fontId="3"/>
  </si>
  <si>
    <t>従事者９２＿登録番号2_変更前</t>
    <phoneticPr fontId="3"/>
  </si>
  <si>
    <t>NM_従事者_従事者92_登録番号2_変更前</t>
    <phoneticPr fontId="3"/>
  </si>
  <si>
    <t>従事者９２＿登録番号1_変更前</t>
    <phoneticPr fontId="3"/>
  </si>
  <si>
    <t>NM_従事者_従事者92_登録番号1_変更前</t>
    <phoneticPr fontId="3"/>
  </si>
  <si>
    <t>従事者９２＿週勤務時間_変更前</t>
    <phoneticPr fontId="3"/>
  </si>
  <si>
    <t>NM_従事者_従事者92_週勤務時間_整数1_変更前</t>
    <phoneticPr fontId="3"/>
  </si>
  <si>
    <t>NM_従事者_従事者92_週勤務時間_整数2_変更前</t>
    <phoneticPr fontId="3"/>
  </si>
  <si>
    <t>NM_従事者_従事者92_週勤務時間_小数1_変更前</t>
    <phoneticPr fontId="3"/>
  </si>
  <si>
    <t>従事者９２＿生年月日_変更前</t>
    <phoneticPr fontId="3"/>
  </si>
  <si>
    <t>NM_従事者_従事者92_生年月日_元号_変更前</t>
    <phoneticPr fontId="3"/>
  </si>
  <si>
    <t>NM_従事者_従事者92_生年月日_年_変更前</t>
    <phoneticPr fontId="3"/>
  </si>
  <si>
    <t>NM_従事者_従事者92_生年月日_月_変更前</t>
    <phoneticPr fontId="3"/>
  </si>
  <si>
    <t>NM_従事者_従事者92_生年月日_日_変更前</t>
    <phoneticPr fontId="3"/>
  </si>
  <si>
    <t>従事者９２＿住所_建物名_変更前</t>
    <phoneticPr fontId="3"/>
  </si>
  <si>
    <t>NM_従事者_従事者92_建物名_変更前</t>
    <phoneticPr fontId="3"/>
  </si>
  <si>
    <t>従事者９２＿住所_番地_変更前</t>
    <phoneticPr fontId="3"/>
  </si>
  <si>
    <t>NM_従事者_従事者92_番地_変更前</t>
    <phoneticPr fontId="3"/>
  </si>
  <si>
    <t>従事者９２＿住所_字_変更前</t>
    <phoneticPr fontId="3"/>
  </si>
  <si>
    <t>NM_従事者_従事者92_字_変更前</t>
    <phoneticPr fontId="3"/>
  </si>
  <si>
    <t>従事者９２＿住所_市区町村_変更前</t>
    <phoneticPr fontId="3"/>
  </si>
  <si>
    <t>NM_従事者_従事者92_市区町村_変更前</t>
    <phoneticPr fontId="3"/>
  </si>
  <si>
    <t>従事者９２＿住所_都道府県_変更前</t>
    <phoneticPr fontId="3"/>
  </si>
  <si>
    <t>NM_従事者_従事者92_都道府県_変更前</t>
    <phoneticPr fontId="3"/>
  </si>
  <si>
    <t>従事者９２＿住所_郵便番号_変更前</t>
    <phoneticPr fontId="3"/>
  </si>
  <si>
    <t>NM_従事者_従事者92_郵便番号_左_変更前</t>
    <phoneticPr fontId="3"/>
  </si>
  <si>
    <t>NM_従事者_従事者92_郵便番号_右_変更前</t>
    <phoneticPr fontId="3"/>
  </si>
  <si>
    <t>従事者９２＿カナ_変更前</t>
    <phoneticPr fontId="3"/>
  </si>
  <si>
    <t>NM_従事者_従事者92_カナ_変更前</t>
    <phoneticPr fontId="3"/>
  </si>
  <si>
    <t>従事者９２＿氏名_当て字_変更前</t>
    <phoneticPr fontId="3"/>
  </si>
  <si>
    <t>NM_従事者_従事者92_当て字_変更前</t>
    <phoneticPr fontId="3"/>
  </si>
  <si>
    <t>従事者９２＿氏名_変更前</t>
    <phoneticPr fontId="3"/>
  </si>
  <si>
    <t>NM_従事者_従事者92_氏名_変更前</t>
    <phoneticPr fontId="3"/>
  </si>
  <si>
    <t>従事者９２＿退任年月日_変更前</t>
    <phoneticPr fontId="3"/>
  </si>
  <si>
    <t>NM_従事者_従事者92_退任年月日_元号_変更前</t>
    <phoneticPr fontId="3"/>
  </si>
  <si>
    <t>NM_従事者_従事者92_退任年月日_年_変更前</t>
    <phoneticPr fontId="3"/>
  </si>
  <si>
    <t>NM_従事者_従事者92_退任年月日_月_変更前</t>
    <phoneticPr fontId="3"/>
  </si>
  <si>
    <t>NM_従事者_従事者92_退任年月日_日_変更前</t>
    <phoneticPr fontId="3"/>
  </si>
  <si>
    <t>従事者９２＿就任年月日_変更前</t>
    <phoneticPr fontId="3"/>
  </si>
  <si>
    <t>NM_従事者_従事者92_就任年月日_元号_変更前</t>
    <phoneticPr fontId="3"/>
  </si>
  <si>
    <t>NM_従事者_従事者92_就任年月日_年_変更前</t>
    <phoneticPr fontId="3"/>
  </si>
  <si>
    <t>NM_従事者_従事者92_就任年月日_月_変更前</t>
    <phoneticPr fontId="3"/>
  </si>
  <si>
    <t>NM_従事者_従事者92_就任年月日_日_変更前</t>
    <phoneticPr fontId="3"/>
  </si>
  <si>
    <t>従事者９２＿資格_変更前</t>
    <phoneticPr fontId="3"/>
  </si>
  <si>
    <t>NM_従事者_従事者92_資格_変更前</t>
    <phoneticPr fontId="3"/>
  </si>
  <si>
    <t>従事者９２＿従事者区分_変更前</t>
    <phoneticPr fontId="3"/>
  </si>
  <si>
    <t>NM_従事者_従事者92_従事者区分_変更前</t>
    <phoneticPr fontId="3"/>
  </si>
  <si>
    <t>従事者９１＿従事者備考_変更前</t>
    <phoneticPr fontId="3"/>
  </si>
  <si>
    <t>NM_従事者_従事者91_従事者備考_変更前</t>
    <phoneticPr fontId="3"/>
  </si>
  <si>
    <t>従事者９１＿登録販売者登録都道府県_変更前</t>
    <phoneticPr fontId="3"/>
  </si>
  <si>
    <t>NM_従事者_従事者91_登録販売者登録都道府県_変更前</t>
    <phoneticPr fontId="3"/>
  </si>
  <si>
    <t>従事者９１＿登録年月日_変更前</t>
    <phoneticPr fontId="3"/>
  </si>
  <si>
    <t>NM_従事者_従事者91_登録年月日_元号_変更前</t>
    <phoneticPr fontId="3"/>
  </si>
  <si>
    <t>NM_従事者_従事者91_登録年月日_年_変更前</t>
    <phoneticPr fontId="3"/>
  </si>
  <si>
    <t>NM_従事者_従事者91_登録年月日_月_変更前</t>
    <phoneticPr fontId="3"/>
  </si>
  <si>
    <t>NM_従事者_従事者91_登録年月日_日_変更前</t>
    <phoneticPr fontId="3"/>
  </si>
  <si>
    <t>従事者９１＿登録番号3_変更前</t>
    <phoneticPr fontId="3"/>
  </si>
  <si>
    <t>NM_従事者_従事者91_登録番号3_変更前</t>
    <phoneticPr fontId="3"/>
  </si>
  <si>
    <t>従事者９１＿登録番号2_変更前</t>
    <phoneticPr fontId="3"/>
  </si>
  <si>
    <t>NM_従事者_従事者91_登録番号2_変更前</t>
    <phoneticPr fontId="3"/>
  </si>
  <si>
    <t>従事者９１＿登録番号1_変更前</t>
    <phoneticPr fontId="3"/>
  </si>
  <si>
    <t>NM_従事者_従事者91_登録番号1_変更前</t>
    <phoneticPr fontId="3"/>
  </si>
  <si>
    <t>従事者９１＿週勤務時間_変更前</t>
    <phoneticPr fontId="3"/>
  </si>
  <si>
    <t>NM_従事者_従事者91_週勤務時間_整数1_変更前</t>
    <phoneticPr fontId="3"/>
  </si>
  <si>
    <t>NM_従事者_従事者91_週勤務時間_整数2_変更前</t>
    <phoneticPr fontId="3"/>
  </si>
  <si>
    <t>NM_従事者_従事者91_週勤務時間_小数1_変更前</t>
    <phoneticPr fontId="3"/>
  </si>
  <si>
    <t>従事者９１＿生年月日_変更前</t>
    <phoneticPr fontId="3"/>
  </si>
  <si>
    <t>NM_従事者_従事者91_生年月日_元号_変更前</t>
    <phoneticPr fontId="3"/>
  </si>
  <si>
    <t>NM_従事者_従事者91_生年月日_年_変更前</t>
    <phoneticPr fontId="3"/>
  </si>
  <si>
    <t>NM_従事者_従事者91_生年月日_月_変更前</t>
    <phoneticPr fontId="3"/>
  </si>
  <si>
    <t>NM_従事者_従事者91_生年月日_日_変更前</t>
    <phoneticPr fontId="3"/>
  </si>
  <si>
    <t>従事者９１＿住所_建物名_変更前</t>
    <phoneticPr fontId="3"/>
  </si>
  <si>
    <t>NM_従事者_従事者91_建物名_変更前</t>
    <phoneticPr fontId="3"/>
  </si>
  <si>
    <t>従事者９１＿住所_番地_変更前</t>
    <phoneticPr fontId="3"/>
  </si>
  <si>
    <t>NM_従事者_従事者91_番地_変更前</t>
    <phoneticPr fontId="3"/>
  </si>
  <si>
    <t>従事者９１＿住所_字_変更前</t>
    <phoneticPr fontId="3"/>
  </si>
  <si>
    <t>NM_従事者_従事者91_字_変更前</t>
    <phoneticPr fontId="3"/>
  </si>
  <si>
    <t>従事者９１＿住所_市区町村_変更前</t>
    <phoneticPr fontId="3"/>
  </si>
  <si>
    <t>NM_従事者_従事者91_市区町村_変更前</t>
    <phoneticPr fontId="3"/>
  </si>
  <si>
    <t>従事者９１＿住所_都道府県_変更前</t>
    <phoneticPr fontId="3"/>
  </si>
  <si>
    <t>NM_従事者_従事者91_都道府県_変更前</t>
    <phoneticPr fontId="3"/>
  </si>
  <si>
    <t>従事者９１＿住所_郵便番号_変更前</t>
    <phoneticPr fontId="3"/>
  </si>
  <si>
    <t>NM_従事者_従事者91_郵便番号_左_変更前</t>
    <phoneticPr fontId="3"/>
  </si>
  <si>
    <t>NM_従事者_従事者91_郵便番号_右_変更前</t>
    <phoneticPr fontId="3"/>
  </si>
  <si>
    <t>従事者９１＿カナ_変更前</t>
    <phoneticPr fontId="3"/>
  </si>
  <si>
    <t>NM_従事者_従事者91_カナ_変更前</t>
    <phoneticPr fontId="3"/>
  </si>
  <si>
    <t>従事者９１＿氏名_当て字_変更前</t>
    <phoneticPr fontId="3"/>
  </si>
  <si>
    <t>NM_従事者_従事者91_当て字_変更前</t>
    <phoneticPr fontId="3"/>
  </si>
  <si>
    <t>従事者９１＿氏名_変更前</t>
    <phoneticPr fontId="3"/>
  </si>
  <si>
    <t>NM_従事者_従事者91_氏名_変更前</t>
    <phoneticPr fontId="3"/>
  </si>
  <si>
    <t>従事者９１＿退任年月日_変更前</t>
    <phoneticPr fontId="3"/>
  </si>
  <si>
    <t>NM_従事者_従事者91_退任年月日_元号_変更前</t>
    <phoneticPr fontId="3"/>
  </si>
  <si>
    <t>NM_従事者_従事者91_退任年月日_年_変更前</t>
    <phoneticPr fontId="3"/>
  </si>
  <si>
    <t>NM_従事者_従事者91_退任年月日_月_変更前</t>
    <phoneticPr fontId="3"/>
  </si>
  <si>
    <t>NM_従事者_従事者91_退任年月日_日_変更前</t>
    <phoneticPr fontId="3"/>
  </si>
  <si>
    <t>従事者９１＿就任年月日_変更前</t>
    <phoneticPr fontId="3"/>
  </si>
  <si>
    <t>NM_従事者_従事者91_就任年月日_元号_変更前</t>
    <phoneticPr fontId="3"/>
  </si>
  <si>
    <t>NM_従事者_従事者91_就任年月日_年_変更前</t>
    <phoneticPr fontId="3"/>
  </si>
  <si>
    <t>NM_従事者_従事者91_就任年月日_月_変更前</t>
    <phoneticPr fontId="3"/>
  </si>
  <si>
    <t>NM_従事者_従事者91_就任年月日_日_変更前</t>
    <phoneticPr fontId="3"/>
  </si>
  <si>
    <t>従事者９１＿資格_変更前</t>
    <phoneticPr fontId="3"/>
  </si>
  <si>
    <t>NM_従事者_従事者91_資格_変更前</t>
    <phoneticPr fontId="3"/>
  </si>
  <si>
    <t>従事者９１＿従事者区分_変更前</t>
    <phoneticPr fontId="3"/>
  </si>
  <si>
    <t>NM_従事者_従事者91_従事者区分_変更前</t>
    <phoneticPr fontId="3"/>
  </si>
  <si>
    <t>従事者９０＿従事者備考_変更前</t>
    <phoneticPr fontId="3"/>
  </si>
  <si>
    <t>NM_従事者_従事者90_従事者備考_変更前</t>
    <phoneticPr fontId="3"/>
  </si>
  <si>
    <t>従事者９０＿登録販売者登録都道府県_変更前</t>
    <phoneticPr fontId="3"/>
  </si>
  <si>
    <t>NM_従事者_従事者90_登録販売者登録都道府県_変更前</t>
    <phoneticPr fontId="3"/>
  </si>
  <si>
    <t>従事者９０＿登録年月日_変更前</t>
    <phoneticPr fontId="3"/>
  </si>
  <si>
    <t>NM_従事者_従事者90_登録年月日_元号_変更前</t>
    <phoneticPr fontId="3"/>
  </si>
  <si>
    <t>NM_従事者_従事者90_登録年月日_年_変更前</t>
    <phoneticPr fontId="3"/>
  </si>
  <si>
    <t>NM_従事者_従事者90_登録年月日_月_変更前</t>
    <phoneticPr fontId="3"/>
  </si>
  <si>
    <t>NM_従事者_従事者90_登録年月日_日_変更前</t>
    <phoneticPr fontId="3"/>
  </si>
  <si>
    <t>従事者９０＿登録番号3_変更前</t>
    <phoneticPr fontId="3"/>
  </si>
  <si>
    <t>NM_従事者_従事者90_登録番号3_変更前</t>
    <phoneticPr fontId="3"/>
  </si>
  <si>
    <t>従事者９０＿登録番号2_変更前</t>
    <phoneticPr fontId="3"/>
  </si>
  <si>
    <t>NM_従事者_従事者90_登録番号2_変更前</t>
    <phoneticPr fontId="3"/>
  </si>
  <si>
    <t>従事者９０＿登録番号1_変更前</t>
    <phoneticPr fontId="3"/>
  </si>
  <si>
    <t>NM_従事者_従事者90_登録番号1_変更前</t>
    <phoneticPr fontId="3"/>
  </si>
  <si>
    <t>従事者９０＿週勤務時間_変更前</t>
    <phoneticPr fontId="3"/>
  </si>
  <si>
    <t>NM_従事者_従事者90_週勤務時間_整数1_変更前</t>
    <phoneticPr fontId="3"/>
  </si>
  <si>
    <t>NM_従事者_従事者90_週勤務時間_整数2_変更前</t>
    <phoneticPr fontId="3"/>
  </si>
  <si>
    <t>NM_従事者_従事者90_週勤務時間_小数1_変更前</t>
    <phoneticPr fontId="3"/>
  </si>
  <si>
    <t>従事者９０＿生年月日_変更前</t>
    <phoneticPr fontId="3"/>
  </si>
  <si>
    <t>NM_従事者_従事者90_生年月日_元号_変更前</t>
    <phoneticPr fontId="3"/>
  </si>
  <si>
    <t>NM_従事者_従事者90_生年月日_年_変更前</t>
    <phoneticPr fontId="3"/>
  </si>
  <si>
    <t>NM_従事者_従事者90_生年月日_月_変更前</t>
    <phoneticPr fontId="3"/>
  </si>
  <si>
    <t>NM_従事者_従事者90_生年月日_日_変更前</t>
    <phoneticPr fontId="3"/>
  </si>
  <si>
    <t>従事者９０＿住所_建物名_変更前</t>
    <phoneticPr fontId="3"/>
  </si>
  <si>
    <t>NM_従事者_従事者90_建物名_変更前</t>
    <phoneticPr fontId="3"/>
  </si>
  <si>
    <t>従事者９０＿住所_番地_変更前</t>
    <phoneticPr fontId="3"/>
  </si>
  <si>
    <t>NM_従事者_従事者90_番地_変更前</t>
    <phoneticPr fontId="3"/>
  </si>
  <si>
    <t>従事者９０＿住所_字_変更前</t>
    <phoneticPr fontId="3"/>
  </si>
  <si>
    <t>NM_従事者_従事者90_字_変更前</t>
    <phoneticPr fontId="3"/>
  </si>
  <si>
    <t>従事者９０＿住所_市区町村_変更前</t>
    <phoneticPr fontId="3"/>
  </si>
  <si>
    <t>NM_従事者_従事者90_市区町村_変更前</t>
    <phoneticPr fontId="3"/>
  </si>
  <si>
    <t>従事者９０＿住所_都道府県_変更前</t>
    <phoneticPr fontId="3"/>
  </si>
  <si>
    <t>NM_従事者_従事者90_都道府県_変更前</t>
    <phoneticPr fontId="3"/>
  </si>
  <si>
    <t>従事者９０＿住所_郵便番号_変更前</t>
    <phoneticPr fontId="3"/>
  </si>
  <si>
    <t>NM_従事者_従事者90_郵便番号_左_変更前</t>
    <phoneticPr fontId="3"/>
  </si>
  <si>
    <t>NM_従事者_従事者90_郵便番号_右_変更前</t>
    <phoneticPr fontId="3"/>
  </si>
  <si>
    <t>従事者９０＿カナ_変更前</t>
    <phoneticPr fontId="3"/>
  </si>
  <si>
    <t>NM_従事者_従事者90_カナ_変更前</t>
    <phoneticPr fontId="3"/>
  </si>
  <si>
    <t>従事者９０＿氏名_当て字_変更前</t>
    <phoneticPr fontId="3"/>
  </si>
  <si>
    <t>NM_従事者_従事者90_当て字_変更前</t>
    <phoneticPr fontId="3"/>
  </si>
  <si>
    <t>従事者９０＿氏名_変更前</t>
    <phoneticPr fontId="3"/>
  </si>
  <si>
    <t>NM_従事者_従事者90_氏名_変更前</t>
    <phoneticPr fontId="3"/>
  </si>
  <si>
    <t>従事者９０＿退任年月日_変更前</t>
    <phoneticPr fontId="3"/>
  </si>
  <si>
    <t>NM_従事者_従事者90_退任年月日_元号_変更前</t>
    <phoneticPr fontId="3"/>
  </si>
  <si>
    <t>NM_従事者_従事者90_退任年月日_年_変更前</t>
    <phoneticPr fontId="3"/>
  </si>
  <si>
    <t>NM_従事者_従事者90_退任年月日_月_変更前</t>
    <phoneticPr fontId="3"/>
  </si>
  <si>
    <t>NM_従事者_従事者90_退任年月日_日_変更前</t>
    <phoneticPr fontId="3"/>
  </si>
  <si>
    <t>従事者９０＿就任年月日_変更前</t>
    <phoneticPr fontId="3"/>
  </si>
  <si>
    <t>NM_従事者_従事者90_就任年月日_元号_変更前</t>
    <phoneticPr fontId="3"/>
  </si>
  <si>
    <t>NM_従事者_従事者90_就任年月日_年_変更前</t>
    <phoneticPr fontId="3"/>
  </si>
  <si>
    <t>NM_従事者_従事者90_就任年月日_月_変更前</t>
    <phoneticPr fontId="3"/>
  </si>
  <si>
    <t>NM_従事者_従事者90_就任年月日_日_変更前</t>
    <phoneticPr fontId="3"/>
  </si>
  <si>
    <t>従事者９０＿資格_変更前</t>
    <phoneticPr fontId="3"/>
  </si>
  <si>
    <t>NM_従事者_従事者90_資格_変更前</t>
    <phoneticPr fontId="3"/>
  </si>
  <si>
    <t>従事者９０＿従事者区分_変更前</t>
    <phoneticPr fontId="3"/>
  </si>
  <si>
    <t>NM_従事者_従事者90_従事者区分_変更前</t>
    <phoneticPr fontId="3"/>
  </si>
  <si>
    <t>従事者８９＿従事者備考_変更前</t>
    <phoneticPr fontId="3"/>
  </si>
  <si>
    <t>NM_従事者_従事者89_従事者備考_変更前</t>
    <phoneticPr fontId="3"/>
  </si>
  <si>
    <t>従事者８９＿登録販売者登録都道府県_変更前</t>
    <phoneticPr fontId="3"/>
  </si>
  <si>
    <t>NM_従事者_従事者89_登録販売者登録都道府県_変更前</t>
    <phoneticPr fontId="3"/>
  </si>
  <si>
    <t>従事者８９＿登録年月日_変更前</t>
    <phoneticPr fontId="3"/>
  </si>
  <si>
    <t>NM_従事者_従事者89_登録年月日_元号_変更前</t>
    <phoneticPr fontId="3"/>
  </si>
  <si>
    <t>NM_従事者_従事者89_登録年月日_年_変更前</t>
    <phoneticPr fontId="3"/>
  </si>
  <si>
    <t>NM_従事者_従事者89_登録年月日_月_変更前</t>
    <phoneticPr fontId="3"/>
  </si>
  <si>
    <t>NM_従事者_従事者89_登録年月日_日_変更前</t>
    <phoneticPr fontId="3"/>
  </si>
  <si>
    <t>従事者８９＿登録番号3_変更前</t>
    <phoneticPr fontId="3"/>
  </si>
  <si>
    <t>NM_従事者_従事者89_登録番号3_変更前</t>
    <phoneticPr fontId="3"/>
  </si>
  <si>
    <t>従事者８９＿登録番号2_変更前</t>
    <phoneticPr fontId="3"/>
  </si>
  <si>
    <t>NM_従事者_従事者89_登録番号2_変更前</t>
    <phoneticPr fontId="3"/>
  </si>
  <si>
    <t>従事者８９＿登録番号1_変更前</t>
    <phoneticPr fontId="3"/>
  </si>
  <si>
    <t>NM_従事者_従事者89_登録番号1_変更前</t>
    <phoneticPr fontId="3"/>
  </si>
  <si>
    <t>従事者８９＿週勤務時間_変更前</t>
    <phoneticPr fontId="3"/>
  </si>
  <si>
    <t>NM_従事者_従事者89_週勤務時間_整数1_変更前</t>
    <phoneticPr fontId="3"/>
  </si>
  <si>
    <t>NM_従事者_従事者89_週勤務時間_整数2_変更前</t>
    <phoneticPr fontId="3"/>
  </si>
  <si>
    <t>NM_従事者_従事者89_週勤務時間_小数1_変更前</t>
    <phoneticPr fontId="3"/>
  </si>
  <si>
    <t>従事者８９＿生年月日_変更前</t>
    <phoneticPr fontId="3"/>
  </si>
  <si>
    <t>NM_従事者_従事者89_生年月日_元号_変更前</t>
    <phoneticPr fontId="3"/>
  </si>
  <si>
    <t>NM_従事者_従事者89_生年月日_年_変更前</t>
    <phoneticPr fontId="3"/>
  </si>
  <si>
    <t>NM_従事者_従事者89_生年月日_月_変更前</t>
    <phoneticPr fontId="3"/>
  </si>
  <si>
    <t>NM_従事者_従事者89_生年月日_日_変更前</t>
    <phoneticPr fontId="3"/>
  </si>
  <si>
    <t>従事者８９＿住所_建物名_変更前</t>
    <phoneticPr fontId="3"/>
  </si>
  <si>
    <t>NM_従事者_従事者89_建物名_変更前</t>
    <phoneticPr fontId="3"/>
  </si>
  <si>
    <t>従事者８９＿住所_番地_変更前</t>
    <phoneticPr fontId="3"/>
  </si>
  <si>
    <t>NM_従事者_従事者89_番地_変更前</t>
    <phoneticPr fontId="3"/>
  </si>
  <si>
    <t>従事者８９＿住所_字_変更前</t>
    <phoneticPr fontId="3"/>
  </si>
  <si>
    <t>NM_従事者_従事者89_字_変更前</t>
    <phoneticPr fontId="3"/>
  </si>
  <si>
    <t>従事者８９＿住所_市区町村_変更前</t>
    <phoneticPr fontId="3"/>
  </si>
  <si>
    <t>NM_従事者_従事者89_市区町村_変更前</t>
    <phoneticPr fontId="3"/>
  </si>
  <si>
    <t>従事者８９＿住所_都道府県_変更前</t>
    <phoneticPr fontId="3"/>
  </si>
  <si>
    <t>NM_従事者_従事者89_都道府県_変更前</t>
    <phoneticPr fontId="3"/>
  </si>
  <si>
    <t>従事者８９＿住所_郵便番号_変更前</t>
    <phoneticPr fontId="3"/>
  </si>
  <si>
    <t>NM_従事者_従事者89_郵便番号_左_変更前</t>
    <phoneticPr fontId="3"/>
  </si>
  <si>
    <t>NM_従事者_従事者89_郵便番号_右_変更前</t>
    <phoneticPr fontId="3"/>
  </si>
  <si>
    <t>従事者８９＿カナ_変更前</t>
    <phoneticPr fontId="3"/>
  </si>
  <si>
    <t>NM_従事者_従事者89_カナ_変更前</t>
    <phoneticPr fontId="3"/>
  </si>
  <si>
    <t>従事者８９＿氏名_当て字_変更前</t>
    <phoneticPr fontId="3"/>
  </si>
  <si>
    <t>NM_従事者_従事者89_当て字_変更前</t>
    <phoneticPr fontId="3"/>
  </si>
  <si>
    <t>従事者８９＿氏名_変更前</t>
    <phoneticPr fontId="3"/>
  </si>
  <si>
    <t>NM_従事者_従事者89_氏名_変更前</t>
    <phoneticPr fontId="3"/>
  </si>
  <si>
    <t>従事者８９＿退任年月日_変更前</t>
    <phoneticPr fontId="3"/>
  </si>
  <si>
    <t>NM_従事者_従事者89_退任年月日_元号_変更前</t>
    <phoneticPr fontId="3"/>
  </si>
  <si>
    <t>NM_従事者_従事者89_退任年月日_年_変更前</t>
    <phoneticPr fontId="3"/>
  </si>
  <si>
    <t>NM_従事者_従事者89_退任年月日_月_変更前</t>
    <phoneticPr fontId="3"/>
  </si>
  <si>
    <t>NM_従事者_従事者89_退任年月日_日_変更前</t>
    <phoneticPr fontId="3"/>
  </si>
  <si>
    <t>従事者８９＿就任年月日_変更前</t>
    <phoneticPr fontId="3"/>
  </si>
  <si>
    <t>NM_従事者_従事者89_就任年月日_元号_変更前</t>
    <phoneticPr fontId="3"/>
  </si>
  <si>
    <t>NM_従事者_従事者89_就任年月日_年_変更前</t>
    <phoneticPr fontId="3"/>
  </si>
  <si>
    <t>NM_従事者_従事者89_就任年月日_月_変更前</t>
    <phoneticPr fontId="3"/>
  </si>
  <si>
    <t>NM_従事者_従事者89_就任年月日_日_変更前</t>
    <phoneticPr fontId="3"/>
  </si>
  <si>
    <t>従事者８９＿資格_変更前</t>
    <phoneticPr fontId="3"/>
  </si>
  <si>
    <t>NM_従事者_従事者89_資格_変更前</t>
    <phoneticPr fontId="3"/>
  </si>
  <si>
    <t>従事者８９＿従事者区分_変更前</t>
    <phoneticPr fontId="3"/>
  </si>
  <si>
    <t>NM_従事者_従事者89_従事者区分_変更前</t>
    <phoneticPr fontId="3"/>
  </si>
  <si>
    <t>従事者８８＿従事者備考_変更前</t>
    <phoneticPr fontId="3"/>
  </si>
  <si>
    <t>NM_従事者_従事者88_従事者備考_変更前</t>
    <phoneticPr fontId="3"/>
  </si>
  <si>
    <t>従事者８８＿登録販売者登録都道府県_変更前</t>
    <phoneticPr fontId="3"/>
  </si>
  <si>
    <t>NM_従事者_従事者88_登録販売者登録都道府県_変更前</t>
    <phoneticPr fontId="3"/>
  </si>
  <si>
    <t>従事者８８＿登録年月日_変更前</t>
    <phoneticPr fontId="3"/>
  </si>
  <si>
    <t>NM_従事者_従事者88_登録年月日_元号_変更前</t>
    <phoneticPr fontId="3"/>
  </si>
  <si>
    <t>NM_従事者_従事者88_登録年月日_年_変更前</t>
    <phoneticPr fontId="3"/>
  </si>
  <si>
    <t>NM_従事者_従事者88_登録年月日_月_変更前</t>
    <phoneticPr fontId="3"/>
  </si>
  <si>
    <t>NM_従事者_従事者88_登録年月日_日_変更前</t>
    <phoneticPr fontId="3"/>
  </si>
  <si>
    <t>従事者８８＿登録番号3_変更前</t>
    <phoneticPr fontId="3"/>
  </si>
  <si>
    <t>NM_従事者_従事者88_登録番号3_変更前</t>
    <phoneticPr fontId="3"/>
  </si>
  <si>
    <t>従事者８８＿登録番号2_変更前</t>
    <phoneticPr fontId="3"/>
  </si>
  <si>
    <t>NM_従事者_従事者88_登録番号2_変更前</t>
    <phoneticPr fontId="3"/>
  </si>
  <si>
    <t>従事者８８＿登録番号1_変更前</t>
    <phoneticPr fontId="3"/>
  </si>
  <si>
    <t>NM_従事者_従事者88_登録番号1_変更前</t>
    <phoneticPr fontId="3"/>
  </si>
  <si>
    <t>従事者８８＿週勤務時間_変更前</t>
    <phoneticPr fontId="3"/>
  </si>
  <si>
    <t>NM_従事者_従事者88_週勤務時間_整数1_変更前</t>
    <phoneticPr fontId="3"/>
  </si>
  <si>
    <t>NM_従事者_従事者88_週勤務時間_整数2_変更前</t>
    <phoneticPr fontId="3"/>
  </si>
  <si>
    <t>NM_従事者_従事者88_週勤務時間_小数1_変更前</t>
    <phoneticPr fontId="3"/>
  </si>
  <si>
    <t>従事者８８＿生年月日_変更前</t>
    <phoneticPr fontId="3"/>
  </si>
  <si>
    <t>NM_従事者_従事者88_生年月日_元号_変更前</t>
    <phoneticPr fontId="3"/>
  </si>
  <si>
    <t>NM_従事者_従事者88_生年月日_年_変更前</t>
    <phoneticPr fontId="3"/>
  </si>
  <si>
    <t>NM_従事者_従事者88_生年月日_月_変更前</t>
    <phoneticPr fontId="3"/>
  </si>
  <si>
    <t>NM_従事者_従事者88_生年月日_日_変更前</t>
    <phoneticPr fontId="3"/>
  </si>
  <si>
    <t>従事者８８＿住所_建物名_変更前</t>
    <phoneticPr fontId="3"/>
  </si>
  <si>
    <t>NM_従事者_従事者88_建物名_変更前</t>
    <phoneticPr fontId="3"/>
  </si>
  <si>
    <t>従事者８８＿住所_番地_変更前</t>
    <phoneticPr fontId="3"/>
  </si>
  <si>
    <t>NM_従事者_従事者88_番地_変更前</t>
    <phoneticPr fontId="3"/>
  </si>
  <si>
    <t>従事者８８＿住所_字_変更前</t>
    <phoneticPr fontId="3"/>
  </si>
  <si>
    <t>NM_従事者_従事者88_字_変更前</t>
    <phoneticPr fontId="3"/>
  </si>
  <si>
    <t>従事者８８＿住所_市区町村_変更前</t>
    <phoneticPr fontId="3"/>
  </si>
  <si>
    <t>NM_従事者_従事者88_市区町村_変更前</t>
    <phoneticPr fontId="3"/>
  </si>
  <si>
    <t>従事者８８＿住所_都道府県_変更前</t>
    <phoneticPr fontId="3"/>
  </si>
  <si>
    <t>NM_従事者_従事者88_都道府県_変更前</t>
    <phoneticPr fontId="3"/>
  </si>
  <si>
    <t>従事者８８＿住所_郵便番号_変更前</t>
    <phoneticPr fontId="3"/>
  </si>
  <si>
    <t>NM_従事者_従事者88_郵便番号_左_変更前</t>
    <phoneticPr fontId="3"/>
  </si>
  <si>
    <t>NM_従事者_従事者88_郵便番号_右_変更前</t>
    <phoneticPr fontId="3"/>
  </si>
  <si>
    <t>従事者８８＿カナ_変更前</t>
    <phoneticPr fontId="3"/>
  </si>
  <si>
    <t>NM_従事者_従事者88_カナ_変更前</t>
    <phoneticPr fontId="3"/>
  </si>
  <si>
    <t>従事者８８＿氏名_当て字_変更前</t>
    <phoneticPr fontId="3"/>
  </si>
  <si>
    <t>NM_従事者_従事者88_当て字_変更前</t>
    <phoneticPr fontId="3"/>
  </si>
  <si>
    <t>従事者８８＿氏名_変更前</t>
    <phoneticPr fontId="3"/>
  </si>
  <si>
    <t>NM_従事者_従事者88_氏名_変更前</t>
    <phoneticPr fontId="3"/>
  </si>
  <si>
    <t>従事者８８＿退任年月日_変更前</t>
    <phoneticPr fontId="3"/>
  </si>
  <si>
    <t>NM_従事者_従事者88_退任年月日_元号_変更前</t>
    <phoneticPr fontId="3"/>
  </si>
  <si>
    <t>NM_従事者_従事者88_退任年月日_年_変更前</t>
    <phoneticPr fontId="3"/>
  </si>
  <si>
    <t>NM_従事者_従事者88_退任年月日_月_変更前</t>
    <phoneticPr fontId="3"/>
  </si>
  <si>
    <t>NM_従事者_従事者88_退任年月日_日_変更前</t>
    <phoneticPr fontId="3"/>
  </si>
  <si>
    <t>従事者８８＿就任年月日_変更前</t>
    <phoneticPr fontId="3"/>
  </si>
  <si>
    <t>NM_従事者_従事者88_就任年月日_元号_変更前</t>
    <phoneticPr fontId="3"/>
  </si>
  <si>
    <t>NM_従事者_従事者88_就任年月日_年_変更前</t>
    <phoneticPr fontId="3"/>
  </si>
  <si>
    <t>NM_従事者_従事者88_就任年月日_月_変更前</t>
    <phoneticPr fontId="3"/>
  </si>
  <si>
    <t>NM_従事者_従事者88_就任年月日_日_変更前</t>
    <phoneticPr fontId="3"/>
  </si>
  <si>
    <t>従事者８８＿資格_変更前</t>
    <phoneticPr fontId="3"/>
  </si>
  <si>
    <t>NM_従事者_従事者88_資格_変更前</t>
    <phoneticPr fontId="3"/>
  </si>
  <si>
    <t>従事者８８＿従事者区分_変更前</t>
    <phoneticPr fontId="3"/>
  </si>
  <si>
    <t>NM_従事者_従事者88_従事者区分_変更前</t>
    <phoneticPr fontId="3"/>
  </si>
  <si>
    <t>従事者８７＿従事者備考_変更前</t>
    <phoneticPr fontId="3"/>
  </si>
  <si>
    <t>NM_従事者_従事者87_従事者備考_変更前</t>
    <phoneticPr fontId="3"/>
  </si>
  <si>
    <t>従事者８７＿登録販売者登録都道府県_変更前</t>
    <phoneticPr fontId="3"/>
  </si>
  <si>
    <t>NM_従事者_従事者87_登録販売者登録都道府県_変更前</t>
    <phoneticPr fontId="3"/>
  </si>
  <si>
    <t>従事者８７＿登録年月日_変更前</t>
    <phoneticPr fontId="3"/>
  </si>
  <si>
    <t>NM_従事者_従事者87_登録年月日_元号_変更前</t>
    <phoneticPr fontId="3"/>
  </si>
  <si>
    <t>NM_従事者_従事者87_登録年月日_年_変更前</t>
    <phoneticPr fontId="3"/>
  </si>
  <si>
    <t>NM_従事者_従事者87_登録年月日_月_変更前</t>
    <phoneticPr fontId="3"/>
  </si>
  <si>
    <t>NM_従事者_従事者87_登録年月日_日_変更前</t>
    <phoneticPr fontId="3"/>
  </si>
  <si>
    <t>従事者８７＿登録番号3_変更前</t>
    <phoneticPr fontId="3"/>
  </si>
  <si>
    <t>NM_従事者_従事者87_登録番号3_変更前</t>
    <phoneticPr fontId="3"/>
  </si>
  <si>
    <t>従事者８７＿登録番号2_変更前</t>
    <phoneticPr fontId="3"/>
  </si>
  <si>
    <t>NM_従事者_従事者87_登録番号2_変更前</t>
    <phoneticPr fontId="3"/>
  </si>
  <si>
    <t>従事者８７＿登録番号1_変更前</t>
    <phoneticPr fontId="3"/>
  </si>
  <si>
    <t>NM_従事者_従事者87_登録番号1_変更前</t>
    <phoneticPr fontId="3"/>
  </si>
  <si>
    <t>従事者８７＿週勤務時間_変更前</t>
    <phoneticPr fontId="3"/>
  </si>
  <si>
    <t>NM_従事者_従事者87_週勤務時間_整数1_変更前</t>
    <phoneticPr fontId="3"/>
  </si>
  <si>
    <t>NM_従事者_従事者87_週勤務時間_整数2_変更前</t>
    <phoneticPr fontId="3"/>
  </si>
  <si>
    <t>NM_従事者_従事者87_週勤務時間_小数1_変更前</t>
    <phoneticPr fontId="3"/>
  </si>
  <si>
    <t>従事者８７＿生年月日_変更前</t>
    <phoneticPr fontId="3"/>
  </si>
  <si>
    <t>NM_従事者_従事者87_生年月日_元号_変更前</t>
    <phoneticPr fontId="3"/>
  </si>
  <si>
    <t>NM_従事者_従事者87_生年月日_年_変更前</t>
    <phoneticPr fontId="3"/>
  </si>
  <si>
    <t>NM_従事者_従事者87_生年月日_月_変更前</t>
    <phoneticPr fontId="3"/>
  </si>
  <si>
    <t>NM_従事者_従事者87_生年月日_日_変更前</t>
    <phoneticPr fontId="3"/>
  </si>
  <si>
    <t>従事者８７＿住所_建物名_変更前</t>
    <phoneticPr fontId="3"/>
  </si>
  <si>
    <t>NM_従事者_従事者87_建物名_変更前</t>
    <phoneticPr fontId="3"/>
  </si>
  <si>
    <t>従事者８７＿住所_番地_変更前</t>
    <phoneticPr fontId="3"/>
  </si>
  <si>
    <t>NM_従事者_従事者87_番地_変更前</t>
    <phoneticPr fontId="3"/>
  </si>
  <si>
    <t>従事者８７＿住所_字_変更前</t>
    <phoneticPr fontId="3"/>
  </si>
  <si>
    <t>NM_従事者_従事者87_字_変更前</t>
    <phoneticPr fontId="3"/>
  </si>
  <si>
    <t>従事者８７＿住所_市区町村_変更前</t>
    <phoneticPr fontId="3"/>
  </si>
  <si>
    <t>NM_従事者_従事者87_市区町村_変更前</t>
    <phoneticPr fontId="3"/>
  </si>
  <si>
    <t>従事者８７＿住所_都道府県_変更前</t>
    <phoneticPr fontId="3"/>
  </si>
  <si>
    <t>NM_従事者_従事者87_都道府県_変更前</t>
    <phoneticPr fontId="3"/>
  </si>
  <si>
    <t>従事者８７＿住所_郵便番号_変更前</t>
    <phoneticPr fontId="3"/>
  </si>
  <si>
    <t>NM_従事者_従事者87_郵便番号_左_変更前</t>
    <phoneticPr fontId="3"/>
  </si>
  <si>
    <t>NM_従事者_従事者87_郵便番号_右_変更前</t>
    <phoneticPr fontId="3"/>
  </si>
  <si>
    <t>従事者８７＿カナ_変更前</t>
    <phoneticPr fontId="3"/>
  </si>
  <si>
    <t>NM_従事者_従事者87_カナ_変更前</t>
    <phoneticPr fontId="3"/>
  </si>
  <si>
    <t>従事者８７＿氏名_当て字_変更前</t>
    <phoneticPr fontId="3"/>
  </si>
  <si>
    <t>NM_従事者_従事者87_当て字_変更前</t>
    <phoneticPr fontId="3"/>
  </si>
  <si>
    <t>従事者８７＿氏名_変更前</t>
    <phoneticPr fontId="3"/>
  </si>
  <si>
    <t>NM_従事者_従事者87_氏名_変更前</t>
    <phoneticPr fontId="3"/>
  </si>
  <si>
    <t>従事者８７＿退任年月日_変更前</t>
    <phoneticPr fontId="3"/>
  </si>
  <si>
    <t>NM_従事者_従事者87_退任年月日_元号_変更前</t>
    <phoneticPr fontId="3"/>
  </si>
  <si>
    <t>NM_従事者_従事者87_退任年月日_年_変更前</t>
    <phoneticPr fontId="3"/>
  </si>
  <si>
    <t>NM_従事者_従事者87_退任年月日_月_変更前</t>
    <phoneticPr fontId="3"/>
  </si>
  <si>
    <t>NM_従事者_従事者87_退任年月日_日_変更前</t>
    <phoneticPr fontId="3"/>
  </si>
  <si>
    <t>従事者８７＿就任年月日_変更前</t>
    <phoneticPr fontId="3"/>
  </si>
  <si>
    <t>NM_従事者_従事者87_就任年月日_元号_変更前</t>
    <phoneticPr fontId="3"/>
  </si>
  <si>
    <t>NM_従事者_従事者87_就任年月日_年_変更前</t>
    <phoneticPr fontId="3"/>
  </si>
  <si>
    <t>NM_従事者_従事者87_就任年月日_月_変更前</t>
    <phoneticPr fontId="3"/>
  </si>
  <si>
    <t>NM_従事者_従事者87_就任年月日_日_変更前</t>
    <phoneticPr fontId="3"/>
  </si>
  <si>
    <t>従事者８７＿資格_変更前</t>
    <phoneticPr fontId="3"/>
  </si>
  <si>
    <t>NM_従事者_従事者87_資格_変更前</t>
    <phoneticPr fontId="3"/>
  </si>
  <si>
    <t>従事者８７＿従事者区分_変更前</t>
    <phoneticPr fontId="3"/>
  </si>
  <si>
    <t>NM_従事者_従事者87_従事者区分_変更前</t>
    <phoneticPr fontId="3"/>
  </si>
  <si>
    <t>従事者８６＿従事者備考_変更前</t>
    <phoneticPr fontId="3"/>
  </si>
  <si>
    <t>NM_従事者_従事者86_従事者備考_変更前</t>
    <phoneticPr fontId="3"/>
  </si>
  <si>
    <t>従事者８６＿登録販売者登録都道府県_変更前</t>
    <phoneticPr fontId="3"/>
  </si>
  <si>
    <t>NM_従事者_従事者86_登録販売者登録都道府県_変更前</t>
    <phoneticPr fontId="3"/>
  </si>
  <si>
    <t>従事者８６＿登録年月日_変更前</t>
    <phoneticPr fontId="3"/>
  </si>
  <si>
    <t>NM_従事者_従事者86_登録年月日_元号_変更前</t>
    <phoneticPr fontId="3"/>
  </si>
  <si>
    <t>NM_従事者_従事者86_登録年月日_年_変更前</t>
    <phoneticPr fontId="3"/>
  </si>
  <si>
    <t>NM_従事者_従事者86_登録年月日_月_変更前</t>
    <phoneticPr fontId="3"/>
  </si>
  <si>
    <t>NM_従事者_従事者86_登録年月日_日_変更前</t>
    <phoneticPr fontId="3"/>
  </si>
  <si>
    <t>従事者８６＿登録番号3_変更前</t>
    <phoneticPr fontId="3"/>
  </si>
  <si>
    <t>NM_従事者_従事者86_登録番号3_変更前</t>
    <phoneticPr fontId="3"/>
  </si>
  <si>
    <t>従事者８６＿登録番号2_変更前</t>
    <phoneticPr fontId="3"/>
  </si>
  <si>
    <t>NM_従事者_従事者86_登録番号2_変更前</t>
    <phoneticPr fontId="3"/>
  </si>
  <si>
    <t>従事者８６＿登録番号1_変更前</t>
    <phoneticPr fontId="3"/>
  </si>
  <si>
    <t>NM_従事者_従事者86_登録番号1_変更前</t>
    <phoneticPr fontId="3"/>
  </si>
  <si>
    <t>従事者８６＿週勤務時間_変更前</t>
    <phoneticPr fontId="3"/>
  </si>
  <si>
    <t>NM_従事者_従事者86_週勤務時間_整数1_変更前</t>
    <phoneticPr fontId="3"/>
  </si>
  <si>
    <t>NM_従事者_従事者86_週勤務時間_整数2_変更前</t>
    <phoneticPr fontId="3"/>
  </si>
  <si>
    <t>NM_従事者_従事者86_週勤務時間_小数1_変更前</t>
    <phoneticPr fontId="3"/>
  </si>
  <si>
    <t>従事者８６＿生年月日_変更前</t>
    <phoneticPr fontId="3"/>
  </si>
  <si>
    <t>NM_従事者_従事者86_生年月日_元号_変更前</t>
    <phoneticPr fontId="3"/>
  </si>
  <si>
    <t>NM_従事者_従事者86_生年月日_年_変更前</t>
    <phoneticPr fontId="3"/>
  </si>
  <si>
    <t>NM_従事者_従事者86_生年月日_月_変更前</t>
    <phoneticPr fontId="3"/>
  </si>
  <si>
    <t>NM_従事者_従事者86_生年月日_日_変更前</t>
    <phoneticPr fontId="3"/>
  </si>
  <si>
    <t>従事者８６＿住所_建物名_変更前</t>
    <phoneticPr fontId="3"/>
  </si>
  <si>
    <t>NM_従事者_従事者86_建物名_変更前</t>
    <phoneticPr fontId="3"/>
  </si>
  <si>
    <t>従事者８６＿住所_番地_変更前</t>
    <phoneticPr fontId="3"/>
  </si>
  <si>
    <t>NM_従事者_従事者86_番地_変更前</t>
    <phoneticPr fontId="3"/>
  </si>
  <si>
    <t>従事者８６＿住所_字_変更前</t>
    <phoneticPr fontId="3"/>
  </si>
  <si>
    <t>NM_従事者_従事者86_字_変更前</t>
    <phoneticPr fontId="3"/>
  </si>
  <si>
    <t>従事者８６＿住所_市区町村_変更前</t>
    <phoneticPr fontId="3"/>
  </si>
  <si>
    <t>NM_従事者_従事者86_市区町村_変更前</t>
    <phoneticPr fontId="3"/>
  </si>
  <si>
    <t>従事者８６＿住所_都道府県_変更前</t>
    <phoneticPr fontId="3"/>
  </si>
  <si>
    <t>NM_従事者_従事者86_都道府県_変更前</t>
    <phoneticPr fontId="3"/>
  </si>
  <si>
    <t>従事者８６＿住所_郵便番号_変更前</t>
    <phoneticPr fontId="3"/>
  </si>
  <si>
    <t>NM_従事者_従事者86_郵便番号_左_変更前</t>
    <phoneticPr fontId="3"/>
  </si>
  <si>
    <t>NM_従事者_従事者86_郵便番号_右_変更前</t>
    <phoneticPr fontId="3"/>
  </si>
  <si>
    <t>従事者８６＿カナ_変更前</t>
    <phoneticPr fontId="3"/>
  </si>
  <si>
    <t>NM_従事者_従事者86_カナ_変更前</t>
    <phoneticPr fontId="3"/>
  </si>
  <si>
    <t>従事者８６＿氏名_当て字_変更前</t>
    <phoneticPr fontId="3"/>
  </si>
  <si>
    <t>NM_従事者_従事者86_当て字_変更前</t>
    <phoneticPr fontId="3"/>
  </si>
  <si>
    <t>従事者８６＿氏名_変更前</t>
    <phoneticPr fontId="3"/>
  </si>
  <si>
    <t>NM_従事者_従事者86_氏名_変更前</t>
    <phoneticPr fontId="3"/>
  </si>
  <si>
    <t>従事者８６＿退任年月日_変更前</t>
    <phoneticPr fontId="3"/>
  </si>
  <si>
    <t>NM_従事者_従事者86_退任年月日_元号_変更前</t>
    <phoneticPr fontId="3"/>
  </si>
  <si>
    <t>NM_従事者_従事者86_退任年月日_年_変更前</t>
    <phoneticPr fontId="3"/>
  </si>
  <si>
    <t>NM_従事者_従事者86_退任年月日_月_変更前</t>
    <phoneticPr fontId="3"/>
  </si>
  <si>
    <t>NM_従事者_従事者86_退任年月日_日_変更前</t>
    <phoneticPr fontId="3"/>
  </si>
  <si>
    <t>従事者８６＿就任年月日_変更前</t>
    <phoneticPr fontId="3"/>
  </si>
  <si>
    <t>NM_従事者_従事者86_就任年月日_元号_変更前</t>
    <phoneticPr fontId="3"/>
  </si>
  <si>
    <t>NM_従事者_従事者86_就任年月日_年_変更前</t>
    <phoneticPr fontId="3"/>
  </si>
  <si>
    <t>NM_従事者_従事者86_就任年月日_月_変更前</t>
    <phoneticPr fontId="3"/>
  </si>
  <si>
    <t>NM_従事者_従事者86_就任年月日_日_変更前</t>
    <phoneticPr fontId="3"/>
  </si>
  <si>
    <t>従事者８６＿資格_変更前</t>
    <phoneticPr fontId="3"/>
  </si>
  <si>
    <t>NM_従事者_従事者86_資格_変更前</t>
    <phoneticPr fontId="3"/>
  </si>
  <si>
    <t>従事者８６＿従事者区分_変更前</t>
    <phoneticPr fontId="3"/>
  </si>
  <si>
    <t>NM_従事者_従事者86_従事者区分_変更前</t>
    <phoneticPr fontId="3"/>
  </si>
  <si>
    <t>従事者８５＿従事者備考_変更前</t>
    <phoneticPr fontId="3"/>
  </si>
  <si>
    <t>NM_従事者_従事者85_従事者備考_変更前</t>
    <phoneticPr fontId="3"/>
  </si>
  <si>
    <t>従事者８５＿登録販売者登録都道府県_変更前</t>
    <phoneticPr fontId="3"/>
  </si>
  <si>
    <t>NM_従事者_従事者85_登録販売者登録都道府県_変更前</t>
    <phoneticPr fontId="3"/>
  </si>
  <si>
    <t>従事者８５＿登録年月日_変更前</t>
    <phoneticPr fontId="3"/>
  </si>
  <si>
    <t>NM_従事者_従事者85_登録年月日_元号_変更前</t>
    <phoneticPr fontId="3"/>
  </si>
  <si>
    <t>NM_従事者_従事者85_登録年月日_年_変更前</t>
    <phoneticPr fontId="3"/>
  </si>
  <si>
    <t>NM_従事者_従事者85_登録年月日_月_変更前</t>
    <phoneticPr fontId="3"/>
  </si>
  <si>
    <t>NM_従事者_従事者85_登録年月日_日_変更前</t>
    <phoneticPr fontId="3"/>
  </si>
  <si>
    <t>従事者８５＿登録番号3_変更前</t>
    <phoneticPr fontId="3"/>
  </si>
  <si>
    <t>NM_従事者_従事者85_登録番号3_変更前</t>
    <phoneticPr fontId="3"/>
  </si>
  <si>
    <t>従事者８５＿登録番号2_変更前</t>
    <phoneticPr fontId="3"/>
  </si>
  <si>
    <t>NM_従事者_従事者85_登録番号2_変更前</t>
    <phoneticPr fontId="3"/>
  </si>
  <si>
    <t>従事者８５＿登録番号1_変更前</t>
    <phoneticPr fontId="3"/>
  </si>
  <si>
    <t>NM_従事者_従事者85_登録番号1_変更前</t>
    <phoneticPr fontId="3"/>
  </si>
  <si>
    <t>従事者８５＿週勤務時間_変更前</t>
    <phoneticPr fontId="3"/>
  </si>
  <si>
    <t>NM_従事者_従事者85_週勤務時間_整数1_変更前</t>
    <phoneticPr fontId="3"/>
  </si>
  <si>
    <t>NM_従事者_従事者85_週勤務時間_整数2_変更前</t>
    <phoneticPr fontId="3"/>
  </si>
  <si>
    <t>NM_従事者_従事者85_週勤務時間_小数1_変更前</t>
    <phoneticPr fontId="3"/>
  </si>
  <si>
    <t>従事者８５＿生年月日_変更前</t>
    <phoneticPr fontId="3"/>
  </si>
  <si>
    <t>NM_従事者_従事者85_生年月日_元号_変更前</t>
    <phoneticPr fontId="3"/>
  </si>
  <si>
    <t>NM_従事者_従事者85_生年月日_年_変更前</t>
    <phoneticPr fontId="3"/>
  </si>
  <si>
    <t>NM_従事者_従事者85_生年月日_月_変更前</t>
    <phoneticPr fontId="3"/>
  </si>
  <si>
    <t>NM_従事者_従事者85_生年月日_日_変更前</t>
    <phoneticPr fontId="3"/>
  </si>
  <si>
    <t>従事者８５＿住所_建物名_変更前</t>
    <phoneticPr fontId="3"/>
  </si>
  <si>
    <t>NM_従事者_従事者85_建物名_変更前</t>
    <phoneticPr fontId="3"/>
  </si>
  <si>
    <t>従事者８５＿住所_番地_変更前</t>
    <phoneticPr fontId="3"/>
  </si>
  <si>
    <t>NM_従事者_従事者85_番地_変更前</t>
    <phoneticPr fontId="3"/>
  </si>
  <si>
    <t>従事者８５＿住所_字_変更前</t>
    <phoneticPr fontId="3"/>
  </si>
  <si>
    <t>NM_従事者_従事者85_字_変更前</t>
    <phoneticPr fontId="3"/>
  </si>
  <si>
    <t>従事者８５＿住所_市区町村_変更前</t>
    <phoneticPr fontId="3"/>
  </si>
  <si>
    <t>NM_従事者_従事者85_市区町村_変更前</t>
    <phoneticPr fontId="3"/>
  </si>
  <si>
    <t>従事者８５＿住所_都道府県_変更前</t>
    <phoneticPr fontId="3"/>
  </si>
  <si>
    <t>NM_従事者_従事者85_都道府県_変更前</t>
    <phoneticPr fontId="3"/>
  </si>
  <si>
    <t>従事者８５＿住所_郵便番号_変更前</t>
    <phoneticPr fontId="3"/>
  </si>
  <si>
    <t>NM_従事者_従事者85_郵便番号_左_変更前</t>
    <phoneticPr fontId="3"/>
  </si>
  <si>
    <t>NM_従事者_従事者85_郵便番号_右_変更前</t>
    <phoneticPr fontId="3"/>
  </si>
  <si>
    <t>従事者８５＿カナ_変更前</t>
    <phoneticPr fontId="3"/>
  </si>
  <si>
    <t>NM_従事者_従事者85_カナ_変更前</t>
    <phoneticPr fontId="3"/>
  </si>
  <si>
    <t>従事者８５＿氏名_当て字_変更前</t>
    <phoneticPr fontId="3"/>
  </si>
  <si>
    <t>NM_従事者_従事者85_当て字_変更前</t>
    <phoneticPr fontId="3"/>
  </si>
  <si>
    <t>従事者８５＿氏名_変更前</t>
    <phoneticPr fontId="3"/>
  </si>
  <si>
    <t>NM_従事者_従事者85_氏名_変更前</t>
    <phoneticPr fontId="3"/>
  </si>
  <si>
    <t>従事者８５＿退任年月日_変更前</t>
    <phoneticPr fontId="3"/>
  </si>
  <si>
    <t>NM_従事者_従事者85_退任年月日_元号_変更前</t>
    <phoneticPr fontId="3"/>
  </si>
  <si>
    <t>NM_従事者_従事者85_退任年月日_年_変更前</t>
    <phoneticPr fontId="3"/>
  </si>
  <si>
    <t>NM_従事者_従事者85_退任年月日_月_変更前</t>
    <phoneticPr fontId="3"/>
  </si>
  <si>
    <t>NM_従事者_従事者85_退任年月日_日_変更前</t>
    <phoneticPr fontId="3"/>
  </si>
  <si>
    <t>従事者８５＿就任年月日_変更前</t>
    <phoneticPr fontId="3"/>
  </si>
  <si>
    <t>NM_従事者_従事者85_就任年月日_元号_変更前</t>
    <phoneticPr fontId="3"/>
  </si>
  <si>
    <t>NM_従事者_従事者85_就任年月日_年_変更前</t>
    <phoneticPr fontId="3"/>
  </si>
  <si>
    <t>NM_従事者_従事者85_就任年月日_月_変更前</t>
    <phoneticPr fontId="3"/>
  </si>
  <si>
    <t>NM_従事者_従事者85_就任年月日_日_変更前</t>
    <phoneticPr fontId="3"/>
  </si>
  <si>
    <t>従事者８５＿資格_変更前</t>
    <phoneticPr fontId="3"/>
  </si>
  <si>
    <t>NM_従事者_従事者85_資格_変更前</t>
    <phoneticPr fontId="3"/>
  </si>
  <si>
    <t>従事者８５＿従事者区分_変更前</t>
    <phoneticPr fontId="3"/>
  </si>
  <si>
    <t>NM_従事者_従事者85_従事者区分_変更前</t>
    <phoneticPr fontId="3"/>
  </si>
  <si>
    <t>従事者８４＿従事者備考_変更前</t>
    <phoneticPr fontId="3"/>
  </si>
  <si>
    <t>NM_従事者_従事者84_従事者備考_変更前</t>
    <phoneticPr fontId="3"/>
  </si>
  <si>
    <t>従事者８４＿登録販売者登録都道府県_変更前</t>
    <phoneticPr fontId="3"/>
  </si>
  <si>
    <t>NM_従事者_従事者84_登録販売者登録都道府県_変更前</t>
    <phoneticPr fontId="3"/>
  </si>
  <si>
    <t>従事者８４＿登録年月日_変更前</t>
    <phoneticPr fontId="3"/>
  </si>
  <si>
    <t>NM_従事者_従事者84_登録年月日_元号_変更前</t>
    <phoneticPr fontId="3"/>
  </si>
  <si>
    <t>NM_従事者_従事者84_登録年月日_年_変更前</t>
    <phoneticPr fontId="3"/>
  </si>
  <si>
    <t>NM_従事者_従事者84_登録年月日_月_変更前</t>
    <phoneticPr fontId="3"/>
  </si>
  <si>
    <t>NM_従事者_従事者84_登録年月日_日_変更前</t>
    <phoneticPr fontId="3"/>
  </si>
  <si>
    <t>従事者８４＿登録番号3_変更前</t>
    <phoneticPr fontId="3"/>
  </si>
  <si>
    <t>NM_従事者_従事者84_登録番号3_変更前</t>
    <phoneticPr fontId="3"/>
  </si>
  <si>
    <t>従事者８４＿登録番号2_変更前</t>
    <phoneticPr fontId="3"/>
  </si>
  <si>
    <t>NM_従事者_従事者84_登録番号2_変更前</t>
    <phoneticPr fontId="3"/>
  </si>
  <si>
    <t>従事者８４＿登録番号1_変更前</t>
    <phoneticPr fontId="3"/>
  </si>
  <si>
    <t>NM_従事者_従事者84_登録番号1_変更前</t>
    <phoneticPr fontId="3"/>
  </si>
  <si>
    <t>従事者８４＿週勤務時間_変更前</t>
    <phoneticPr fontId="3"/>
  </si>
  <si>
    <t>NM_従事者_従事者84_週勤務時間_整数1_変更前</t>
    <phoneticPr fontId="3"/>
  </si>
  <si>
    <t>NM_従事者_従事者84_週勤務時間_整数2_変更前</t>
    <phoneticPr fontId="3"/>
  </si>
  <si>
    <t>NM_従事者_従事者84_週勤務時間_小数1_変更前</t>
    <phoneticPr fontId="3"/>
  </si>
  <si>
    <t>従事者８４＿生年月日_変更前</t>
    <phoneticPr fontId="3"/>
  </si>
  <si>
    <t>NM_従事者_従事者84_生年月日_元号_変更前</t>
    <phoneticPr fontId="3"/>
  </si>
  <si>
    <t>NM_従事者_従事者84_生年月日_年_変更前</t>
    <phoneticPr fontId="3"/>
  </si>
  <si>
    <t>NM_従事者_従事者84_生年月日_月_変更前</t>
    <phoneticPr fontId="3"/>
  </si>
  <si>
    <t>NM_従事者_従事者84_生年月日_日_変更前</t>
    <phoneticPr fontId="3"/>
  </si>
  <si>
    <t>従事者８４＿住所_建物名_変更前</t>
    <phoneticPr fontId="3"/>
  </si>
  <si>
    <t>NM_従事者_従事者84_建物名_変更前</t>
    <phoneticPr fontId="3"/>
  </si>
  <si>
    <t>従事者８４＿住所_番地_変更前</t>
    <phoneticPr fontId="3"/>
  </si>
  <si>
    <t>NM_従事者_従事者84_番地_変更前</t>
    <phoneticPr fontId="3"/>
  </si>
  <si>
    <t>従事者８４＿住所_字_変更前</t>
    <phoneticPr fontId="3"/>
  </si>
  <si>
    <t>NM_従事者_従事者84_字_変更前</t>
    <phoneticPr fontId="3"/>
  </si>
  <si>
    <t>従事者８４＿住所_市区町村_変更前</t>
    <phoneticPr fontId="3"/>
  </si>
  <si>
    <t>NM_従事者_従事者84_市区町村_変更前</t>
    <phoneticPr fontId="3"/>
  </si>
  <si>
    <t>従事者８４＿住所_都道府県_変更前</t>
    <phoneticPr fontId="3"/>
  </si>
  <si>
    <t>NM_従事者_従事者84_都道府県_変更前</t>
    <phoneticPr fontId="3"/>
  </si>
  <si>
    <t>従事者８４＿住所_郵便番号_変更前</t>
    <phoneticPr fontId="3"/>
  </si>
  <si>
    <t>NM_従事者_従事者84_郵便番号_左_変更前</t>
    <phoneticPr fontId="3"/>
  </si>
  <si>
    <t>NM_従事者_従事者84_郵便番号_右_変更前</t>
    <phoneticPr fontId="3"/>
  </si>
  <si>
    <t>従事者８４＿カナ_変更前</t>
    <phoneticPr fontId="3"/>
  </si>
  <si>
    <t>NM_従事者_従事者84_カナ_変更前</t>
    <phoneticPr fontId="3"/>
  </si>
  <si>
    <t>従事者８４＿氏名_当て字_変更前</t>
    <phoneticPr fontId="3"/>
  </si>
  <si>
    <t>NM_従事者_従事者84_当て字_変更前</t>
    <phoneticPr fontId="3"/>
  </si>
  <si>
    <t>従事者８４＿氏名_変更前</t>
    <phoneticPr fontId="3"/>
  </si>
  <si>
    <t>NM_従事者_従事者84_氏名_変更前</t>
    <phoneticPr fontId="3"/>
  </si>
  <si>
    <t>従事者８４＿退任年月日_変更前</t>
    <phoneticPr fontId="3"/>
  </si>
  <si>
    <t>NM_従事者_従事者84_退任年月日_元号_変更前</t>
    <phoneticPr fontId="3"/>
  </si>
  <si>
    <t>NM_従事者_従事者84_退任年月日_年_変更前</t>
    <phoneticPr fontId="3"/>
  </si>
  <si>
    <t>NM_従事者_従事者84_退任年月日_月_変更前</t>
    <phoneticPr fontId="3"/>
  </si>
  <si>
    <t>NM_従事者_従事者84_退任年月日_日_変更前</t>
    <phoneticPr fontId="3"/>
  </si>
  <si>
    <t>従事者８４＿就任年月日_変更前</t>
    <phoneticPr fontId="3"/>
  </si>
  <si>
    <t>NM_従事者_従事者84_就任年月日_元号_変更前</t>
    <phoneticPr fontId="3"/>
  </si>
  <si>
    <t>NM_従事者_従事者84_就任年月日_年_変更前</t>
    <phoneticPr fontId="3"/>
  </si>
  <si>
    <t>NM_従事者_従事者84_就任年月日_月_変更前</t>
    <phoneticPr fontId="3"/>
  </si>
  <si>
    <t>NM_従事者_従事者84_就任年月日_日_変更前</t>
    <phoneticPr fontId="3"/>
  </si>
  <si>
    <t>従事者８４＿資格_変更前</t>
    <phoneticPr fontId="3"/>
  </si>
  <si>
    <t>NM_従事者_従事者84_資格_変更前</t>
    <phoneticPr fontId="3"/>
  </si>
  <si>
    <t>従事者８４＿従事者区分_変更前</t>
    <phoneticPr fontId="3"/>
  </si>
  <si>
    <t>NM_従事者_従事者84_従事者区分_変更前</t>
    <phoneticPr fontId="3"/>
  </si>
  <si>
    <t>従事者８３＿従事者備考_変更前</t>
    <phoneticPr fontId="3"/>
  </si>
  <si>
    <t>NM_従事者_従事者83_従事者備考_変更前</t>
    <phoneticPr fontId="3"/>
  </si>
  <si>
    <t>従事者８３＿登録販売者登録都道府県_変更前</t>
    <phoneticPr fontId="3"/>
  </si>
  <si>
    <t>NM_従事者_従事者83_登録販売者登録都道府県_変更前</t>
    <phoneticPr fontId="3"/>
  </si>
  <si>
    <t>従事者８３＿登録年月日_変更前</t>
    <phoneticPr fontId="3"/>
  </si>
  <si>
    <t>NM_従事者_従事者83_登録年月日_元号_変更前</t>
    <phoneticPr fontId="3"/>
  </si>
  <si>
    <t>NM_従事者_従事者83_登録年月日_年_変更前</t>
    <phoneticPr fontId="3"/>
  </si>
  <si>
    <t>NM_従事者_従事者83_登録年月日_月_変更前</t>
    <phoneticPr fontId="3"/>
  </si>
  <si>
    <t>NM_従事者_従事者83_登録年月日_日_変更前</t>
    <phoneticPr fontId="3"/>
  </si>
  <si>
    <t>従事者８３＿登録番号3_変更前</t>
    <phoneticPr fontId="3"/>
  </si>
  <si>
    <t>NM_従事者_従事者83_登録番号3_変更前</t>
    <phoneticPr fontId="3"/>
  </si>
  <si>
    <t>従事者８３＿登録番号2_変更前</t>
    <phoneticPr fontId="3"/>
  </si>
  <si>
    <t>NM_従事者_従事者83_登録番号2_変更前</t>
    <phoneticPr fontId="3"/>
  </si>
  <si>
    <t>従事者８３＿登録番号1_変更前</t>
    <phoneticPr fontId="3"/>
  </si>
  <si>
    <t>NM_従事者_従事者83_登録番号1_変更前</t>
    <phoneticPr fontId="3"/>
  </si>
  <si>
    <t>従事者８３＿週勤務時間_変更前</t>
    <phoneticPr fontId="3"/>
  </si>
  <si>
    <t>NM_従事者_従事者83_週勤務時間_整数1_変更前</t>
    <phoneticPr fontId="3"/>
  </si>
  <si>
    <t>NM_従事者_従事者83_週勤務時間_整数2_変更前</t>
    <phoneticPr fontId="3"/>
  </si>
  <si>
    <t>NM_従事者_従事者83_週勤務時間_小数1_変更前</t>
    <phoneticPr fontId="3"/>
  </si>
  <si>
    <t>従事者８３＿生年月日_変更前</t>
    <phoneticPr fontId="3"/>
  </si>
  <si>
    <t>NM_従事者_従事者83_生年月日_元号_変更前</t>
    <phoneticPr fontId="3"/>
  </si>
  <si>
    <t>NM_従事者_従事者83_生年月日_年_変更前</t>
    <phoneticPr fontId="3"/>
  </si>
  <si>
    <t>NM_従事者_従事者83_生年月日_月_変更前</t>
    <phoneticPr fontId="3"/>
  </si>
  <si>
    <t>NM_従事者_従事者83_生年月日_日_変更前</t>
    <phoneticPr fontId="3"/>
  </si>
  <si>
    <t>従事者８３＿住所_建物名_変更前</t>
    <phoneticPr fontId="3"/>
  </si>
  <si>
    <t>NM_従事者_従事者83_建物名_変更前</t>
    <phoneticPr fontId="3"/>
  </si>
  <si>
    <t>従事者８３＿住所_番地_変更前</t>
    <phoneticPr fontId="3"/>
  </si>
  <si>
    <t>NM_従事者_従事者83_番地_変更前</t>
    <phoneticPr fontId="3"/>
  </si>
  <si>
    <t>従事者８３＿住所_字_変更前</t>
    <phoneticPr fontId="3"/>
  </si>
  <si>
    <t>NM_従事者_従事者83_字_変更前</t>
    <phoneticPr fontId="3"/>
  </si>
  <si>
    <t>従事者８３＿住所_市区町村_変更前</t>
    <phoneticPr fontId="3"/>
  </si>
  <si>
    <t>NM_従事者_従事者83_市区町村_変更前</t>
    <phoneticPr fontId="3"/>
  </si>
  <si>
    <t>従事者８３＿住所_都道府県_変更前</t>
    <phoneticPr fontId="3"/>
  </si>
  <si>
    <t>NM_従事者_従事者83_都道府県_変更前</t>
    <phoneticPr fontId="3"/>
  </si>
  <si>
    <t>従事者８３＿住所_郵便番号_変更前</t>
    <phoneticPr fontId="3"/>
  </si>
  <si>
    <t>NM_従事者_従事者83_郵便番号_左_変更前</t>
    <phoneticPr fontId="3"/>
  </si>
  <si>
    <t>NM_従事者_従事者83_郵便番号_右_変更前</t>
    <phoneticPr fontId="3"/>
  </si>
  <si>
    <t>従事者８３＿カナ_変更前</t>
    <phoneticPr fontId="3"/>
  </si>
  <si>
    <t>NM_従事者_従事者83_カナ_変更前</t>
    <phoneticPr fontId="3"/>
  </si>
  <si>
    <t>従事者８３＿氏名_当て字_変更前</t>
    <phoneticPr fontId="3"/>
  </si>
  <si>
    <t>NM_従事者_従事者83_当て字_変更前</t>
    <phoneticPr fontId="3"/>
  </si>
  <si>
    <t>従事者８３＿氏名_変更前</t>
    <phoneticPr fontId="3"/>
  </si>
  <si>
    <t>NM_従事者_従事者83_氏名_変更前</t>
    <phoneticPr fontId="3"/>
  </si>
  <si>
    <t>従事者８３＿退任年月日_変更前</t>
    <phoneticPr fontId="3"/>
  </si>
  <si>
    <t>NM_従事者_従事者83_退任年月日_元号_変更前</t>
    <phoneticPr fontId="3"/>
  </si>
  <si>
    <t>NM_従事者_従事者83_退任年月日_年_変更前</t>
    <phoneticPr fontId="3"/>
  </si>
  <si>
    <t>NM_従事者_従事者83_退任年月日_月_変更前</t>
    <phoneticPr fontId="3"/>
  </si>
  <si>
    <t>NM_従事者_従事者83_退任年月日_日_変更前</t>
    <phoneticPr fontId="3"/>
  </si>
  <si>
    <t>従事者８３＿就任年月日_変更前</t>
    <phoneticPr fontId="3"/>
  </si>
  <si>
    <t>NM_従事者_従事者83_就任年月日_元号_変更前</t>
    <phoneticPr fontId="3"/>
  </si>
  <si>
    <t>NM_従事者_従事者83_就任年月日_年_変更前</t>
    <phoneticPr fontId="3"/>
  </si>
  <si>
    <t>NM_従事者_従事者83_就任年月日_月_変更前</t>
    <phoneticPr fontId="3"/>
  </si>
  <si>
    <t>NM_従事者_従事者83_就任年月日_日_変更前</t>
    <phoneticPr fontId="3"/>
  </si>
  <si>
    <t>従事者８３＿資格_変更前</t>
    <phoneticPr fontId="3"/>
  </si>
  <si>
    <t>NM_従事者_従事者83_資格_変更前</t>
    <phoneticPr fontId="3"/>
  </si>
  <si>
    <t>従事者８３＿従事者区分_変更前</t>
    <phoneticPr fontId="3"/>
  </si>
  <si>
    <t>NM_従事者_従事者83_従事者区分_変更前</t>
    <phoneticPr fontId="3"/>
  </si>
  <si>
    <t>従事者８２＿従事者備考_変更前</t>
    <phoneticPr fontId="3"/>
  </si>
  <si>
    <t>NM_従事者_従事者82_従事者備考_変更前</t>
    <phoneticPr fontId="3"/>
  </si>
  <si>
    <t>従事者８２＿登録販売者登録都道府県_変更前</t>
    <phoneticPr fontId="3"/>
  </si>
  <si>
    <t>NM_従事者_従事者82_登録販売者登録都道府県_変更前</t>
    <phoneticPr fontId="3"/>
  </si>
  <si>
    <t>従事者８２＿登録年月日_変更前</t>
    <phoneticPr fontId="3"/>
  </si>
  <si>
    <t>NM_従事者_従事者82_登録年月日_元号_変更前</t>
    <phoneticPr fontId="3"/>
  </si>
  <si>
    <t>NM_従事者_従事者82_登録年月日_年_変更前</t>
    <phoneticPr fontId="3"/>
  </si>
  <si>
    <t>NM_従事者_従事者82_登録年月日_月_変更前</t>
    <phoneticPr fontId="3"/>
  </si>
  <si>
    <t>NM_従事者_従事者82_登録年月日_日_変更前</t>
    <phoneticPr fontId="3"/>
  </si>
  <si>
    <t>従事者８２＿登録番号3_変更前</t>
    <phoneticPr fontId="3"/>
  </si>
  <si>
    <t>NM_従事者_従事者82_登録番号3_変更前</t>
    <phoneticPr fontId="3"/>
  </si>
  <si>
    <t>従事者８２＿登録番号2_変更前</t>
    <phoneticPr fontId="3"/>
  </si>
  <si>
    <t>NM_従事者_従事者82_登録番号2_変更前</t>
    <phoneticPr fontId="3"/>
  </si>
  <si>
    <t>従事者８２＿登録番号1_変更前</t>
    <phoneticPr fontId="3"/>
  </si>
  <si>
    <t>NM_従事者_従事者82_登録番号1_変更前</t>
    <phoneticPr fontId="3"/>
  </si>
  <si>
    <t>従事者８２＿週勤務時間_変更前</t>
    <phoneticPr fontId="3"/>
  </si>
  <si>
    <t>NM_従事者_従事者82_週勤務時間_整数1_変更前</t>
    <phoneticPr fontId="3"/>
  </si>
  <si>
    <t>NM_従事者_従事者82_週勤務時間_整数2_変更前</t>
    <phoneticPr fontId="3"/>
  </si>
  <si>
    <t>NM_従事者_従事者82_週勤務時間_小数1_変更前</t>
    <phoneticPr fontId="3"/>
  </si>
  <si>
    <t>従事者８２＿生年月日_変更前</t>
    <phoneticPr fontId="3"/>
  </si>
  <si>
    <t>NM_従事者_従事者82_生年月日_元号_変更前</t>
    <phoneticPr fontId="3"/>
  </si>
  <si>
    <t>NM_従事者_従事者82_生年月日_年_変更前</t>
    <phoneticPr fontId="3"/>
  </si>
  <si>
    <t>NM_従事者_従事者82_生年月日_月_変更前</t>
    <phoneticPr fontId="3"/>
  </si>
  <si>
    <t>NM_従事者_従事者82_生年月日_日_変更前</t>
    <phoneticPr fontId="3"/>
  </si>
  <si>
    <t>従事者８２＿住所_建物名_変更前</t>
    <phoneticPr fontId="3"/>
  </si>
  <si>
    <t>NM_従事者_従事者82_建物名_変更前</t>
    <phoneticPr fontId="3"/>
  </si>
  <si>
    <t>従事者８２＿住所_番地_変更前</t>
    <phoneticPr fontId="3"/>
  </si>
  <si>
    <t>NM_従事者_従事者82_番地_変更前</t>
    <phoneticPr fontId="3"/>
  </si>
  <si>
    <t>従事者８２＿住所_字_変更前</t>
    <phoneticPr fontId="3"/>
  </si>
  <si>
    <t>NM_従事者_従事者82_字_変更前</t>
    <phoneticPr fontId="3"/>
  </si>
  <si>
    <t>従事者８２＿住所_市区町村_変更前</t>
    <phoneticPr fontId="3"/>
  </si>
  <si>
    <t>NM_従事者_従事者82_市区町村_変更前</t>
    <phoneticPr fontId="3"/>
  </si>
  <si>
    <t>従事者８２＿住所_都道府県_変更前</t>
    <phoneticPr fontId="3"/>
  </si>
  <si>
    <t>NM_従事者_従事者82_都道府県_変更前</t>
    <phoneticPr fontId="3"/>
  </si>
  <si>
    <t>従事者８２＿住所_郵便番号_変更前</t>
    <phoneticPr fontId="3"/>
  </si>
  <si>
    <t>NM_従事者_従事者82_郵便番号_左_変更前</t>
    <phoneticPr fontId="3"/>
  </si>
  <si>
    <t>NM_従事者82_郵便番号_右_変更前</t>
    <phoneticPr fontId="3"/>
  </si>
  <si>
    <t>従事者８２＿カナ_変更前</t>
    <phoneticPr fontId="3"/>
  </si>
  <si>
    <t>NM_従事者_従事者82_カナ_変更前</t>
    <phoneticPr fontId="3"/>
  </si>
  <si>
    <t>従事者８２＿氏名_当て字_変更前</t>
    <phoneticPr fontId="3"/>
  </si>
  <si>
    <t>NM_従事者_従事者82_当て字_変更前</t>
    <phoneticPr fontId="3"/>
  </si>
  <si>
    <t>従事者８２＿氏名_変更前</t>
    <phoneticPr fontId="3"/>
  </si>
  <si>
    <t>NM_従事者_従事者82_氏名_変更前</t>
    <phoneticPr fontId="3"/>
  </si>
  <si>
    <t>従事者８２＿退任年月日_変更前</t>
    <phoneticPr fontId="3"/>
  </si>
  <si>
    <t>NM_従事者_従事者82_退任年月日_元号_変更前</t>
    <phoneticPr fontId="3"/>
  </si>
  <si>
    <t>NM_従事者82_退任年月日_年_変更前</t>
    <phoneticPr fontId="3"/>
  </si>
  <si>
    <t>NM_従事者_従事者82_退任年月日_月_変更前</t>
    <phoneticPr fontId="3"/>
  </si>
  <si>
    <t>NM_従事者_従事者82_退任年月日_日_変更前</t>
    <phoneticPr fontId="3"/>
  </si>
  <si>
    <t>従事者８２＿就任年月日_変更前</t>
    <phoneticPr fontId="3"/>
  </si>
  <si>
    <t>NM_従事者_従事者82_就任年月日_元号_変更前</t>
    <phoneticPr fontId="3"/>
  </si>
  <si>
    <t>NM_従事者82_就任年月日_年_変更前</t>
    <phoneticPr fontId="3"/>
  </si>
  <si>
    <t>NM_従事者_従事者82_就任年月日_月_変更前</t>
    <phoneticPr fontId="3"/>
  </si>
  <si>
    <t>NM_従事者_従事者82_就任年月日_日_変更前</t>
    <phoneticPr fontId="3"/>
  </si>
  <si>
    <t>従事者８２＿資格_変更前</t>
    <phoneticPr fontId="3"/>
  </si>
  <si>
    <t>NM_従事者_従事者82_資格_変更前</t>
    <phoneticPr fontId="3"/>
  </si>
  <si>
    <t>従事者８２＿従事者区分_変更前</t>
    <phoneticPr fontId="3"/>
  </si>
  <si>
    <t>NM_従事者_従事者82_従事者区分_変更前</t>
    <phoneticPr fontId="3"/>
  </si>
  <si>
    <t>従事者８１＿従事者備考_変更前</t>
    <phoneticPr fontId="3"/>
  </si>
  <si>
    <t>NM_従事者_従事者81_従事者備考_変更前</t>
    <phoneticPr fontId="3"/>
  </si>
  <si>
    <t>従事者８１＿登録販売者登録都道府県_変更前</t>
    <phoneticPr fontId="3"/>
  </si>
  <si>
    <t>NM_従事者_従事者81_登録販売者登録都道府県_変更前</t>
    <phoneticPr fontId="3"/>
  </si>
  <si>
    <t>従事者８１＿登録年月日_変更前</t>
    <phoneticPr fontId="3"/>
  </si>
  <si>
    <t>NM_従事者_従事者81_登録年月日_元号_変更前</t>
    <phoneticPr fontId="3"/>
  </si>
  <si>
    <t>NM_従事者81_登録年月日_年_変更前</t>
    <phoneticPr fontId="3"/>
  </si>
  <si>
    <t>NM_従事者_従事者81_登録年月日_月_変更前</t>
    <phoneticPr fontId="3"/>
  </si>
  <si>
    <t>NM_従事者_従事者81_登録年月日_日_変更前</t>
    <phoneticPr fontId="3"/>
  </si>
  <si>
    <t>従事者８１＿登録番号3_変更前</t>
    <phoneticPr fontId="3"/>
  </si>
  <si>
    <t>NM_従事者_従事者81_登録番号3_変更前</t>
    <phoneticPr fontId="3"/>
  </si>
  <si>
    <t>従事者８１＿登録番号2_変更前</t>
    <phoneticPr fontId="3"/>
  </si>
  <si>
    <t>NM_従事者_従事者81_登録番号2_変更前</t>
    <phoneticPr fontId="3"/>
  </si>
  <si>
    <t>従事者８１＿登録番号1_変更前</t>
    <phoneticPr fontId="3"/>
  </si>
  <si>
    <t>NM_従事者_従事者81_登録番号1_変更前</t>
    <phoneticPr fontId="3"/>
  </si>
  <si>
    <t>従事者８１＿週勤務時間_変更前</t>
    <phoneticPr fontId="3"/>
  </si>
  <si>
    <t>NM_従事者_従事者81_週勤務時間_整数1_変更前</t>
    <phoneticPr fontId="3"/>
  </si>
  <si>
    <t>NM_従事者81_週勤務時間_整数2_変更前</t>
    <phoneticPr fontId="3"/>
  </si>
  <si>
    <t>NM_従事者_従事者81_週勤務時間_小数1_変更前</t>
    <phoneticPr fontId="3"/>
  </si>
  <si>
    <t>従事者８１＿生年月日_変更前</t>
    <phoneticPr fontId="3"/>
  </si>
  <si>
    <t>NM_従事者_従事者81_生年月日_元号_変更前</t>
    <phoneticPr fontId="3"/>
  </si>
  <si>
    <t>NM_従事者81_生年月日_年_変更前</t>
    <phoneticPr fontId="3"/>
  </si>
  <si>
    <t>NM_従事者_従事者81_生年月日_月_変更前</t>
    <phoneticPr fontId="3"/>
  </si>
  <si>
    <t>NM_従事者_従事者81_生年月日_日_変更前</t>
    <phoneticPr fontId="3"/>
  </si>
  <si>
    <t>従事者８１＿住所_建物名_変更前</t>
    <phoneticPr fontId="3"/>
  </si>
  <si>
    <t>NM_従事者_従事者81_建物名_変更前</t>
    <phoneticPr fontId="3"/>
  </si>
  <si>
    <t>従事者８１＿住所_番地_変更前</t>
    <phoneticPr fontId="3"/>
  </si>
  <si>
    <t>NM_従事者_従事者81_番地_変更前</t>
    <phoneticPr fontId="3"/>
  </si>
  <si>
    <t>従事者８１＿住所_字_変更前</t>
    <phoneticPr fontId="3"/>
  </si>
  <si>
    <t>NM_従事者_従事者81_字_変更前</t>
    <phoneticPr fontId="3"/>
  </si>
  <si>
    <t>従事者８１＿住所_市区町村_変更前</t>
    <phoneticPr fontId="3"/>
  </si>
  <si>
    <t>NM_従事者_従事者81_市区町村_変更前</t>
    <phoneticPr fontId="3"/>
  </si>
  <si>
    <t>従事者８１＿住所_都道府県_変更前</t>
    <phoneticPr fontId="3"/>
  </si>
  <si>
    <t>NM_従事者_従事者81_都道府県_変更前</t>
    <phoneticPr fontId="3"/>
  </si>
  <si>
    <t>従事者８１＿住所_郵便番号_変更前</t>
    <phoneticPr fontId="3"/>
  </si>
  <si>
    <t>NM_従事者_従事者81_郵便番号_左_変更前</t>
    <phoneticPr fontId="3"/>
  </si>
  <si>
    <t>NM_従事者81_郵便番号_右_変更前</t>
    <phoneticPr fontId="3"/>
  </si>
  <si>
    <t>従事者８１＿カナ_変更前</t>
    <phoneticPr fontId="3"/>
  </si>
  <si>
    <t>NM_従事者_従事者81_カナ_変更前</t>
    <phoneticPr fontId="3"/>
  </si>
  <si>
    <t>従事者８１＿氏名_当て字_変更前</t>
    <phoneticPr fontId="3"/>
  </si>
  <si>
    <t>NM_従事者_従事者81_当て字_変更前</t>
    <phoneticPr fontId="3"/>
  </si>
  <si>
    <t>従事者８１＿氏名_変更前</t>
    <phoneticPr fontId="3"/>
  </si>
  <si>
    <t>NM_従事者_従事者81_氏名_変更前</t>
    <phoneticPr fontId="3"/>
  </si>
  <si>
    <t>従事者８１＿退任年月日_変更前</t>
    <phoneticPr fontId="3"/>
  </si>
  <si>
    <t>NM_従事者_従事者81_退任年月日_元号_変更前</t>
    <phoneticPr fontId="3"/>
  </si>
  <si>
    <t>NM_従事者81_退任年月日_年_変更前</t>
    <phoneticPr fontId="3"/>
  </si>
  <si>
    <t>NM_従事者_従事者81_退任年月日_月_変更前</t>
    <phoneticPr fontId="3"/>
  </si>
  <si>
    <t>NM_従事者_従事者81_退任年月日_日_変更前</t>
    <phoneticPr fontId="3"/>
  </si>
  <si>
    <t>従事者８１＿就任年月日_変更前</t>
    <phoneticPr fontId="3"/>
  </si>
  <si>
    <t>NM_従事者_従事者81_就任年月日_元号_変更前</t>
    <phoneticPr fontId="3"/>
  </si>
  <si>
    <t>NM_従事者81_就任年月日_年_変更前</t>
    <phoneticPr fontId="3"/>
  </si>
  <si>
    <t>NM_従事者_従事者81_就任年月日_月_変更前</t>
    <phoneticPr fontId="3"/>
  </si>
  <si>
    <t>NM_従事者_従事者81_就任年月日_日_変更前</t>
    <phoneticPr fontId="3"/>
  </si>
  <si>
    <t>従事者８１＿資格_変更前</t>
    <phoneticPr fontId="3"/>
  </si>
  <si>
    <t>NM_従事者_従事者81_資格_変更前</t>
    <phoneticPr fontId="3"/>
  </si>
  <si>
    <t>従事者８１＿従事者区分_変更前</t>
    <phoneticPr fontId="3"/>
  </si>
  <si>
    <t>NM_従事者_従事者81_従事者区分_変更前</t>
    <phoneticPr fontId="3"/>
  </si>
  <si>
    <t>従事者８０＿従事者備考_変更前</t>
    <phoneticPr fontId="3"/>
  </si>
  <si>
    <t>NM_従事者_従事者80_従事者備考_変更前</t>
    <phoneticPr fontId="3"/>
  </si>
  <si>
    <t>従事者８０＿登録販売者登録都道府県_変更前</t>
    <phoneticPr fontId="3"/>
  </si>
  <si>
    <t>NM_従事者_従事者80_登録販売者登録都道府県_変更前</t>
    <phoneticPr fontId="3"/>
  </si>
  <si>
    <t>従事者８０＿登録年月日_変更前</t>
    <phoneticPr fontId="3"/>
  </si>
  <si>
    <t>NM_従事者_従事者80_登録年月日_元号_変更前</t>
    <phoneticPr fontId="3"/>
  </si>
  <si>
    <t>NM_従事者_従事者80_登録年月日_年_変更前</t>
    <phoneticPr fontId="3"/>
  </si>
  <si>
    <t>NM_従事者_従事者80_登録年月日_月_変更前</t>
    <phoneticPr fontId="3"/>
  </si>
  <si>
    <t>NM_従事者_従事者80_登録年月日_日_変更前</t>
    <phoneticPr fontId="3"/>
  </si>
  <si>
    <t>従事者８０＿登録番号3_変更前</t>
    <phoneticPr fontId="3"/>
  </si>
  <si>
    <t>NM_従事者_従事者80_登録番号3_変更前</t>
    <phoneticPr fontId="3"/>
  </si>
  <si>
    <t>従事者８０＿登録番号2_変更前</t>
    <phoneticPr fontId="3"/>
  </si>
  <si>
    <t>NM_従事者_従事者80_登録番号2_変更前</t>
    <phoneticPr fontId="3"/>
  </si>
  <si>
    <t>従事者８０＿登録番号1_変更前</t>
    <phoneticPr fontId="3"/>
  </si>
  <si>
    <t>NM_従事者_従事者80_登録番号1_変更前</t>
    <phoneticPr fontId="3"/>
  </si>
  <si>
    <t>従事者８０＿週勤務時間_変更前</t>
    <phoneticPr fontId="3"/>
  </si>
  <si>
    <t>NM_従事者_従事者80_週勤務時間_整数1_変更前</t>
    <phoneticPr fontId="3"/>
  </si>
  <si>
    <t>NM_従事者_従事者80_週勤務時間_整数2_変更前</t>
    <phoneticPr fontId="3"/>
  </si>
  <si>
    <t>NM_従事者_従事者80_週勤務時間_小数1_変更前</t>
    <phoneticPr fontId="3"/>
  </si>
  <si>
    <t>従事者８０＿生年月日_変更前</t>
    <phoneticPr fontId="3"/>
  </si>
  <si>
    <t>NM_従事者_従事者80_生年月日_元号_変更前</t>
    <phoneticPr fontId="3"/>
  </si>
  <si>
    <t>NM_従事者_従事者80_生年月日_年_変更前</t>
    <phoneticPr fontId="3"/>
  </si>
  <si>
    <t>NM_従事者_従事者80_生年月日_月_変更前</t>
    <phoneticPr fontId="3"/>
  </si>
  <si>
    <t>NM_従事者_従事者80_生年月日_日_変更前</t>
    <phoneticPr fontId="3"/>
  </si>
  <si>
    <t>従事者８０＿住所_建物名_変更前</t>
    <phoneticPr fontId="3"/>
  </si>
  <si>
    <t>NM_従事者_従事者80_建物名_変更前</t>
    <phoneticPr fontId="3"/>
  </si>
  <si>
    <t>従事者８０＿住所_番地_変更前</t>
    <phoneticPr fontId="3"/>
  </si>
  <si>
    <t>NM_従事者_従事者80_番地_変更前</t>
    <phoneticPr fontId="3"/>
  </si>
  <si>
    <t>従事者８０＿住所_字_変更前</t>
    <phoneticPr fontId="3"/>
  </si>
  <si>
    <t>NM_従事者_従事者80_字_変更前</t>
    <phoneticPr fontId="3"/>
  </si>
  <si>
    <t>従事者８０＿住所_市区町村_変更前</t>
    <phoneticPr fontId="3"/>
  </si>
  <si>
    <t>NM_従事者_従事者80_市区町村_変更前</t>
    <phoneticPr fontId="3"/>
  </si>
  <si>
    <t>従事者８０＿住所_都道府県_変更前</t>
    <phoneticPr fontId="3"/>
  </si>
  <si>
    <t>NM_従事者_従事者80_都道府県_変更前</t>
    <phoneticPr fontId="3"/>
  </si>
  <si>
    <t>従事者８０＿住所_郵便番号_変更前</t>
    <phoneticPr fontId="3"/>
  </si>
  <si>
    <t>NM_従事者_従事者80_郵便番号_左_変更前</t>
    <phoneticPr fontId="3"/>
  </si>
  <si>
    <t>NM_従事者_従事者80_郵便番号_右_変更前</t>
    <phoneticPr fontId="3"/>
  </si>
  <si>
    <t>従事者８０＿カナ_変更前</t>
    <phoneticPr fontId="3"/>
  </si>
  <si>
    <t>NM_従事者_従事者80_カナ_変更前</t>
    <phoneticPr fontId="3"/>
  </si>
  <si>
    <t>従事者８０＿氏名_当て字_変更前</t>
    <phoneticPr fontId="3"/>
  </si>
  <si>
    <t>NM_従事者_従事者80_当て字_変更前</t>
    <phoneticPr fontId="3"/>
  </si>
  <si>
    <t>従事者８０＿氏名_変更前</t>
    <phoneticPr fontId="3"/>
  </si>
  <si>
    <t>NM_従事者_従事者80_氏名_変更前</t>
    <phoneticPr fontId="3"/>
  </si>
  <si>
    <t>従事者８０＿退任年月日_変更前</t>
    <phoneticPr fontId="3"/>
  </si>
  <si>
    <t>NM_従事者_従事者80_退任年月日_元号_変更前</t>
    <phoneticPr fontId="3"/>
  </si>
  <si>
    <t>NM_従事者_従事者80_退任年月日_年_変更前</t>
    <phoneticPr fontId="3"/>
  </si>
  <si>
    <t>NM_従事者_従事者80_退任年月日_月_変更前</t>
    <phoneticPr fontId="3"/>
  </si>
  <si>
    <t>NM_従事者_従事者80_退任年月日_日_変更前</t>
    <phoneticPr fontId="3"/>
  </si>
  <si>
    <t>従事者８０＿就任年月日_変更前</t>
    <phoneticPr fontId="3"/>
  </si>
  <si>
    <t>NM_従事者_従事者80_就任年月日_元号_変更前</t>
    <phoneticPr fontId="3"/>
  </si>
  <si>
    <t>NM_従事者_従事者80_就任年月日_年_変更前</t>
    <phoneticPr fontId="3"/>
  </si>
  <si>
    <t>NM_従事者_従事者80_就任年月日_月_変更前</t>
    <phoneticPr fontId="3"/>
  </si>
  <si>
    <t>NM_従事者_従事者80_就任年月日_日_変更前</t>
    <phoneticPr fontId="3"/>
  </si>
  <si>
    <t>従事者８０＿資格_変更前</t>
    <phoneticPr fontId="3"/>
  </si>
  <si>
    <t>NM_従事者_従事者80_資格_変更前</t>
    <phoneticPr fontId="3"/>
  </si>
  <si>
    <t>従事者８０＿従事者区分_変更前</t>
    <phoneticPr fontId="3"/>
  </si>
  <si>
    <t>NM_従事者_従事者80_従事者区分_変更前</t>
    <phoneticPr fontId="3"/>
  </si>
  <si>
    <t>従事者７９＿従事者備考_変更前</t>
    <phoneticPr fontId="3"/>
  </si>
  <si>
    <t>NM_従事者_従事者79_従事者備考_変更前</t>
    <phoneticPr fontId="3"/>
  </si>
  <si>
    <t>従事者７９＿登録販売者登録都道府県_変更前</t>
    <phoneticPr fontId="3"/>
  </si>
  <si>
    <t>NM_従事者_従事者79_登録販売者登録都道府県_変更前</t>
    <phoneticPr fontId="3"/>
  </si>
  <si>
    <t>従事者７９＿登録年月日_変更前</t>
    <phoneticPr fontId="3"/>
  </si>
  <si>
    <t>NM_従事者_従事者79_登録年月日_元号_変更前</t>
    <phoneticPr fontId="3"/>
  </si>
  <si>
    <t>NM_従事者_従事者79_登録年月日_年_変更前</t>
    <phoneticPr fontId="3"/>
  </si>
  <si>
    <t>NM_従事者_従事者79_登録年月日_月_変更前</t>
    <phoneticPr fontId="3"/>
  </si>
  <si>
    <t>NM_従事者_従事者79_登録年月日_日_変更前</t>
    <phoneticPr fontId="3"/>
  </si>
  <si>
    <t>従事者７９＿登録番号3_変更前</t>
    <phoneticPr fontId="3"/>
  </si>
  <si>
    <t>NM_従事者_従事者79_登録番号3_変更前</t>
    <phoneticPr fontId="3"/>
  </si>
  <si>
    <t>従事者７９＿登録番号2_変更前</t>
    <phoneticPr fontId="3"/>
  </si>
  <si>
    <t>NM_従事者_従事者79_登録番号2_変更前</t>
    <phoneticPr fontId="3"/>
  </si>
  <si>
    <t>従事者７９＿登録番号1_変更前</t>
    <phoneticPr fontId="3"/>
  </si>
  <si>
    <t>NM_従事者_従事者79_登録番号1_変更前</t>
    <phoneticPr fontId="3"/>
  </si>
  <si>
    <t>従事者７９＿週勤務時間_変更前</t>
    <phoneticPr fontId="3"/>
  </si>
  <si>
    <t>NM_従事者_従事者79_週勤務時間_整数1_変更前</t>
    <phoneticPr fontId="3"/>
  </si>
  <si>
    <t>NM_従事者_従事者79_週勤務時間_整数2_変更前</t>
    <phoneticPr fontId="3"/>
  </si>
  <si>
    <t>NM_従事者_従事者79_週勤務時間_小数1_変更前</t>
    <phoneticPr fontId="3"/>
  </si>
  <si>
    <t>従事者７９＿生年月日_変更前</t>
    <phoneticPr fontId="3"/>
  </si>
  <si>
    <t>NM_従事者_従事者79_生年月日_元号_変更前</t>
    <phoneticPr fontId="3"/>
  </si>
  <si>
    <t>NM_従事者_従事者79_生年月日_年_変更前</t>
    <phoneticPr fontId="3"/>
  </si>
  <si>
    <t>NM_従事者_従事者79_生年月日_月_変更前</t>
    <phoneticPr fontId="3"/>
  </si>
  <si>
    <t>NM_従事者_従事者79_生年月日_日_変更前</t>
    <phoneticPr fontId="3"/>
  </si>
  <si>
    <t>従事者７９＿住所_建物名_変更前</t>
    <phoneticPr fontId="3"/>
  </si>
  <si>
    <t>NM_従事者_従事者79_建物名_変更前</t>
    <phoneticPr fontId="3"/>
  </si>
  <si>
    <t>従事者７９＿住所_番地_変更前</t>
    <phoneticPr fontId="3"/>
  </si>
  <si>
    <t>NM_従事者_従事者79_番地_変更前</t>
    <phoneticPr fontId="3"/>
  </si>
  <si>
    <t>従事者７９＿住所_字_変更前</t>
    <phoneticPr fontId="3"/>
  </si>
  <si>
    <t>NM_従事者_従事者79_字_変更前</t>
    <phoneticPr fontId="3"/>
  </si>
  <si>
    <t>従事者７９＿住所_市区町村_変更前</t>
    <phoneticPr fontId="3"/>
  </si>
  <si>
    <t>NM_従事者_従事者79_市区町村_変更前</t>
    <phoneticPr fontId="3"/>
  </si>
  <si>
    <t>従事者７９＿住所_都道府県_変更前</t>
    <phoneticPr fontId="3"/>
  </si>
  <si>
    <t>NM_従事者_従事者79_都道府県_変更前</t>
    <phoneticPr fontId="3"/>
  </si>
  <si>
    <t>従事者７９＿住所_郵便番号_変更前</t>
    <phoneticPr fontId="3"/>
  </si>
  <si>
    <t>NM_従事者_従事者79_郵便番号_左_変更前</t>
    <phoneticPr fontId="3"/>
  </si>
  <si>
    <t>NM_従事者_従事者79_郵便番号_右_変更前</t>
    <phoneticPr fontId="3"/>
  </si>
  <si>
    <t>従事者７９＿カナ_変更前</t>
    <phoneticPr fontId="3"/>
  </si>
  <si>
    <t>NM_従事者_従事者79_カナ_変更前</t>
    <phoneticPr fontId="3"/>
  </si>
  <si>
    <t>従事者７９＿氏名_当て字_変更前</t>
    <phoneticPr fontId="3"/>
  </si>
  <si>
    <t>NM_従事者_従事者79_当て字_変更前</t>
    <phoneticPr fontId="3"/>
  </si>
  <si>
    <t>従事者７９＿氏名_変更前</t>
    <phoneticPr fontId="3"/>
  </si>
  <si>
    <t>NM_従事者_従事者79_氏名_変更前</t>
    <phoneticPr fontId="3"/>
  </si>
  <si>
    <t>従事者７９＿退任年月日_変更前</t>
    <phoneticPr fontId="3"/>
  </si>
  <si>
    <t>NM_従事者_従事者79_退任年月日_元号_変更前</t>
    <phoneticPr fontId="3"/>
  </si>
  <si>
    <t>NM_従事者_従事者79_退任年月日_年_変更前</t>
    <phoneticPr fontId="3"/>
  </si>
  <si>
    <t>NM_従事者_従事者79_退任年月日_月_変更前</t>
    <phoneticPr fontId="3"/>
  </si>
  <si>
    <t>NM_従事者_従事者79_退任年月日_日_変更前</t>
    <phoneticPr fontId="3"/>
  </si>
  <si>
    <t>従事者７９＿就任年月日_変更前</t>
    <phoneticPr fontId="3"/>
  </si>
  <si>
    <t>NM_従事者_従事者79_就任年月日_元号_変更前</t>
    <phoneticPr fontId="3"/>
  </si>
  <si>
    <t>NM_従事者_従事者79_就任年月日_年_変更前</t>
    <phoneticPr fontId="3"/>
  </si>
  <si>
    <t>NM_従事者_従事者79_就任年月日_月_変更前</t>
    <phoneticPr fontId="3"/>
  </si>
  <si>
    <t>NM_従事者_従事者79_就任年月日_日_変更前</t>
    <phoneticPr fontId="3"/>
  </si>
  <si>
    <t>従事者７９＿資格_変更前</t>
    <phoneticPr fontId="3"/>
  </si>
  <si>
    <t>NM_従事者_従事者79_資格_変更前</t>
    <phoneticPr fontId="3"/>
  </si>
  <si>
    <t>従事者７９＿従事者区分_変更前</t>
    <phoneticPr fontId="3"/>
  </si>
  <si>
    <t>NM_従事者_従事者79_従事者区分_変更前</t>
    <phoneticPr fontId="3"/>
  </si>
  <si>
    <t>従事者７８＿従事者備考_変更前</t>
    <phoneticPr fontId="3"/>
  </si>
  <si>
    <t>NM_従事者_従事者78_従事者備考_変更前</t>
    <phoneticPr fontId="3"/>
  </si>
  <si>
    <t>従事者７８＿登録販売者登録都道府県_変更前</t>
    <phoneticPr fontId="3"/>
  </si>
  <si>
    <t>NM_従事者_従事者78_登録販売者登録都道府県_変更前</t>
    <phoneticPr fontId="3"/>
  </si>
  <si>
    <t>従事者７８＿登録年月日_変更前</t>
    <phoneticPr fontId="3"/>
  </si>
  <si>
    <t>NM_従事者_従事者78_登録年月日_元号_変更前</t>
    <phoneticPr fontId="3"/>
  </si>
  <si>
    <t>NM_従事者_従事者78_登録年月日_年_変更前</t>
    <phoneticPr fontId="3"/>
  </si>
  <si>
    <t>NM_従事者_従事者78_登録年月日_月_変更前</t>
    <phoneticPr fontId="3"/>
  </si>
  <si>
    <t>NM_従事者_従事者78_登録年月日_日_変更前</t>
    <phoneticPr fontId="3"/>
  </si>
  <si>
    <t>従事者７８＿登録番号3_変更前</t>
    <phoneticPr fontId="3"/>
  </si>
  <si>
    <t>NM_従事者_従事者78_登録番号3_変更前</t>
    <phoneticPr fontId="3"/>
  </si>
  <si>
    <t>従事者７８＿登録番号2_変更前</t>
    <phoneticPr fontId="3"/>
  </si>
  <si>
    <t>NM_従事者_従事者78_登録番号2_変更前</t>
    <phoneticPr fontId="3"/>
  </si>
  <si>
    <t>従事者７８＿登録番号1_変更前</t>
    <phoneticPr fontId="3"/>
  </si>
  <si>
    <t>NM_従事者_従事者78_登録番号1_変更前</t>
    <phoneticPr fontId="3"/>
  </si>
  <si>
    <t>従事者７８＿週勤務時間_変更前</t>
    <phoneticPr fontId="3"/>
  </si>
  <si>
    <t>NM_従事者_従事者78_週勤務時間_整数1_変更前</t>
    <phoneticPr fontId="3"/>
  </si>
  <si>
    <t>NM_従事者_従事者78_週勤務時間_整数2_変更前</t>
    <phoneticPr fontId="3"/>
  </si>
  <si>
    <t>NM_従事者_従事者78_週勤務時間_小数1_変更前</t>
    <phoneticPr fontId="3"/>
  </si>
  <si>
    <t>従事者７８＿生年月日_変更前</t>
    <phoneticPr fontId="3"/>
  </si>
  <si>
    <t>NM_従事者_従事者78_生年月日_元号_変更前</t>
    <phoneticPr fontId="3"/>
  </si>
  <si>
    <t>NM_従事者_従事者78_生年月日_年_変更前</t>
    <phoneticPr fontId="3"/>
  </si>
  <si>
    <t>NM_従事者_従事者78_生年月日_月_変更前</t>
    <phoneticPr fontId="3"/>
  </si>
  <si>
    <t>NM_従事者_従事者78_生年月日_日_変更前</t>
    <phoneticPr fontId="3"/>
  </si>
  <si>
    <t>従事者７８＿住所_建物名_変更前</t>
    <phoneticPr fontId="3"/>
  </si>
  <si>
    <t>NM_従事者_従事者78_建物名_変更前</t>
    <phoneticPr fontId="3"/>
  </si>
  <si>
    <t>従事者７８＿住所_番地_変更前</t>
    <phoneticPr fontId="3"/>
  </si>
  <si>
    <t>NM_従事者_従事者78_番地_変更前</t>
    <phoneticPr fontId="3"/>
  </si>
  <si>
    <t>従事者７８＿住所_字_変更前</t>
    <phoneticPr fontId="3"/>
  </si>
  <si>
    <t>NM_従事者_従事者78_字_変更前</t>
    <phoneticPr fontId="3"/>
  </si>
  <si>
    <t>従事者７８＿住所_市区町村_変更前</t>
    <phoneticPr fontId="3"/>
  </si>
  <si>
    <t>NM_従事者_従事者78_市区町村_変更前</t>
    <phoneticPr fontId="3"/>
  </si>
  <si>
    <t>従事者７８＿住所_都道府県_変更前</t>
    <phoneticPr fontId="3"/>
  </si>
  <si>
    <t>NM_従事者_従事者78_都道府県_変更前</t>
    <phoneticPr fontId="3"/>
  </si>
  <si>
    <t>従事者７８＿住所_郵便番号_変更前</t>
    <phoneticPr fontId="3"/>
  </si>
  <si>
    <t>NM_従事者_従事者78_郵便番号_左_変更前</t>
    <phoneticPr fontId="3"/>
  </si>
  <si>
    <t>NM_従事者_従事者78_郵便番号_右_変更前</t>
    <phoneticPr fontId="3"/>
  </si>
  <si>
    <t>従事者７８＿カナ_変更前</t>
    <phoneticPr fontId="3"/>
  </si>
  <si>
    <t>NM_従事者_従事者78_カナ_変更前</t>
    <phoneticPr fontId="3"/>
  </si>
  <si>
    <t>従事者７８＿氏名_当て字_変更前</t>
    <phoneticPr fontId="3"/>
  </si>
  <si>
    <t>NM_従事者_従事者78_当て字_変更前</t>
    <phoneticPr fontId="3"/>
  </si>
  <si>
    <t>従事者７８＿氏名_変更前</t>
    <phoneticPr fontId="3"/>
  </si>
  <si>
    <t>NM_従事者_従事者78_氏名_変更前</t>
    <phoneticPr fontId="3"/>
  </si>
  <si>
    <t>従事者７８＿退任年月日_変更前</t>
    <phoneticPr fontId="3"/>
  </si>
  <si>
    <t>NM_従事者_従事者78_退任年月日_元号_変更前</t>
    <phoneticPr fontId="3"/>
  </si>
  <si>
    <t>NM_従事者_従事者78_退任年月日_年_変更前</t>
    <phoneticPr fontId="3"/>
  </si>
  <si>
    <t>NM_従事者_従事者78_退任年月日_月_変更前</t>
    <phoneticPr fontId="3"/>
  </si>
  <si>
    <t>NM_従事者_従事者78_退任年月日_日_変更前</t>
    <phoneticPr fontId="3"/>
  </si>
  <si>
    <t>従事者７８＿就任年月日_変更前</t>
    <phoneticPr fontId="3"/>
  </si>
  <si>
    <t>NM_従事者_従事者78_就任年月日_元号_変更前</t>
    <phoneticPr fontId="3"/>
  </si>
  <si>
    <t>NM_従事者_従事者78_就任年月日_年_変更前</t>
    <phoneticPr fontId="3"/>
  </si>
  <si>
    <t>NM_従事者_従事者78_就任年月日_月_変更前</t>
    <phoneticPr fontId="3"/>
  </si>
  <si>
    <t>NM_従事者_従事者78_就任年月日_日_変更前</t>
    <phoneticPr fontId="3"/>
  </si>
  <si>
    <t>従事者７８＿資格_変更前</t>
    <phoneticPr fontId="3"/>
  </si>
  <si>
    <t>NM_従事者_従事者78_資格_変更前</t>
    <phoneticPr fontId="3"/>
  </si>
  <si>
    <t>従事者７８＿従事者区分_変更前</t>
    <phoneticPr fontId="3"/>
  </si>
  <si>
    <t>NM_従事者_従事者78_従事者区分_変更前</t>
    <phoneticPr fontId="3"/>
  </si>
  <si>
    <t>従事者７７＿従事者備考_変更前</t>
    <phoneticPr fontId="3"/>
  </si>
  <si>
    <t>NM_従事者_従事者77_従事者備考_変更前</t>
    <phoneticPr fontId="3"/>
  </si>
  <si>
    <t>従事者７７＿登録販売者登録都道府県_変更前</t>
    <phoneticPr fontId="3"/>
  </si>
  <si>
    <t>NM_従事者_従事者77_登録販売者登録都道府県_変更前</t>
    <phoneticPr fontId="3"/>
  </si>
  <si>
    <t>従事者７７＿登録年月日_変更前</t>
    <phoneticPr fontId="3"/>
  </si>
  <si>
    <t>NM_従事者_従事者77_登録年月日_元号_変更前</t>
    <phoneticPr fontId="3"/>
  </si>
  <si>
    <t>NM_従事者_従事者77_登録年月日_年_変更前</t>
    <phoneticPr fontId="3"/>
  </si>
  <si>
    <t>NM_従事者_従事者77_登録年月日_月_変更前</t>
    <phoneticPr fontId="3"/>
  </si>
  <si>
    <t>NM_従事者_従事者77_登録年月日_日_変更前</t>
    <phoneticPr fontId="3"/>
  </si>
  <si>
    <t>従事者７７＿登録番号3_変更前</t>
    <phoneticPr fontId="3"/>
  </si>
  <si>
    <t>NM_従事者_従事者77_登録番号3_変更前</t>
    <phoneticPr fontId="3"/>
  </si>
  <si>
    <t>従事者７７＿登録番号2_変更前</t>
    <phoneticPr fontId="3"/>
  </si>
  <si>
    <t>NM_従事者_従事者77_登録番号2_変更前</t>
    <phoneticPr fontId="3"/>
  </si>
  <si>
    <t>従事者７７＿登録番号1_変更前</t>
    <phoneticPr fontId="3"/>
  </si>
  <si>
    <t>NM_従事者_従事者77_登録番号1_変更前</t>
    <phoneticPr fontId="3"/>
  </si>
  <si>
    <t>従事者７７＿週勤務時間_変更前</t>
    <phoneticPr fontId="3"/>
  </si>
  <si>
    <t>NM_従事者_従事者77_週勤務時間_整数1_変更前</t>
    <phoneticPr fontId="3"/>
  </si>
  <si>
    <t>NM_従事者_従事者77_週勤務時間_整数2_変更前</t>
    <phoneticPr fontId="3"/>
  </si>
  <si>
    <t>NM_従事者_従事者77_週勤務時間_小数1_変更前</t>
    <phoneticPr fontId="3"/>
  </si>
  <si>
    <t>従事者７７＿生年月日_変更前</t>
    <phoneticPr fontId="3"/>
  </si>
  <si>
    <t>NM_従事者_従事者77_生年月日_元号_変更前</t>
    <phoneticPr fontId="3"/>
  </si>
  <si>
    <t>NM_従事者_従事者77_生年月日_年_変更前</t>
    <phoneticPr fontId="3"/>
  </si>
  <si>
    <t>NM_従事者_従事者77_生年月日_月_変更前</t>
    <phoneticPr fontId="3"/>
  </si>
  <si>
    <t>NM_従事者_従事者77_生年月日_日_変更前</t>
    <phoneticPr fontId="3"/>
  </si>
  <si>
    <t>従事者７７＿住所_建物名_変更前</t>
    <phoneticPr fontId="3"/>
  </si>
  <si>
    <t>NM_従事者_従事者77_建物名_変更前</t>
    <phoneticPr fontId="3"/>
  </si>
  <si>
    <t>従事者７７＿住所_番地_変更前</t>
    <phoneticPr fontId="3"/>
  </si>
  <si>
    <t>NM_従事者_従事者77_番地_変更前</t>
    <phoneticPr fontId="3"/>
  </si>
  <si>
    <t>従事者７７＿住所_字_変更前</t>
    <phoneticPr fontId="3"/>
  </si>
  <si>
    <t>NM_従事者_従事者77_字_変更前</t>
    <phoneticPr fontId="3"/>
  </si>
  <si>
    <t>従事者７７＿住所_市区町村_変更前</t>
    <phoneticPr fontId="3"/>
  </si>
  <si>
    <t>NM_従事者_従事者77_市区町村_変更前</t>
    <phoneticPr fontId="3"/>
  </si>
  <si>
    <t>従事者７７＿住所_都道府県_変更前</t>
    <phoneticPr fontId="3"/>
  </si>
  <si>
    <t>NM_従事者_従事者77_都道府県_変更前</t>
    <phoneticPr fontId="3"/>
  </si>
  <si>
    <t>従事者７７＿住所_郵便番号_変更前</t>
    <phoneticPr fontId="3"/>
  </si>
  <si>
    <t>NM_従事者_従事者77_郵便番号_左_変更前</t>
    <phoneticPr fontId="3"/>
  </si>
  <si>
    <t>NM_従事者_従事者77_郵便番号_右_変更前</t>
    <phoneticPr fontId="3"/>
  </si>
  <si>
    <t>従事者７７＿カナ_変更前</t>
    <phoneticPr fontId="3"/>
  </si>
  <si>
    <t>NM_従事者_従事者77_カナ_変更前</t>
    <phoneticPr fontId="3"/>
  </si>
  <si>
    <t>従事者７７＿氏名_当て字_変更前</t>
    <phoneticPr fontId="3"/>
  </si>
  <si>
    <t>NM_従事者_従事者77_当て字_変更前</t>
    <phoneticPr fontId="3"/>
  </si>
  <si>
    <t>従事者７７＿氏名_変更前</t>
    <phoneticPr fontId="3"/>
  </si>
  <si>
    <t>NM_従事者_従事者77_氏名_変更前</t>
    <phoneticPr fontId="3"/>
  </si>
  <si>
    <t>従事者７７＿退任年月日_変更前</t>
    <phoneticPr fontId="3"/>
  </si>
  <si>
    <t>NM_従事者_従事者77_退任年月日_元号_変更前</t>
    <phoneticPr fontId="3"/>
  </si>
  <si>
    <t>NM_従事者_従事者77_退任年月日_年_変更前</t>
    <phoneticPr fontId="3"/>
  </si>
  <si>
    <t>NM_従事者_従事者77_退任年月日_月_変更前</t>
    <phoneticPr fontId="3"/>
  </si>
  <si>
    <t>NM_従事者_従事者77_退任年月日_日_変更前</t>
    <phoneticPr fontId="3"/>
  </si>
  <si>
    <t>従事者７７＿就任年月日_変更前</t>
    <phoneticPr fontId="3"/>
  </si>
  <si>
    <t>NM_従事者_従事者77_就任年月日_元号_変更前</t>
    <phoneticPr fontId="3"/>
  </si>
  <si>
    <t>NM_従事者_従事者77_就任年月日_年_変更前</t>
    <phoneticPr fontId="3"/>
  </si>
  <si>
    <t>NM_従事者_従事者77_就任年月日_月_変更前</t>
    <phoneticPr fontId="3"/>
  </si>
  <si>
    <t>NM_従事者_従事者77_就任年月日_日_変更前</t>
    <phoneticPr fontId="3"/>
  </si>
  <si>
    <t>従事者７７＿資格_変更前</t>
    <phoneticPr fontId="3"/>
  </si>
  <si>
    <t>NM_従事者_従事者77_資格_変更前</t>
    <phoneticPr fontId="3"/>
  </si>
  <si>
    <t>従事者７７＿従事者区分_変更前</t>
    <phoneticPr fontId="3"/>
  </si>
  <si>
    <t>NM_従事者_従事者77_従事者区分_変更前</t>
    <phoneticPr fontId="3"/>
  </si>
  <si>
    <t>従事者７６＿従事者備考_変更前</t>
    <phoneticPr fontId="3"/>
  </si>
  <si>
    <t>NM_従事者_従事者76_従事者備考_変更前</t>
    <phoneticPr fontId="3"/>
  </si>
  <si>
    <t>従事者７６＿登録販売者登録都道府県_変更前</t>
    <phoneticPr fontId="3"/>
  </si>
  <si>
    <t>NM_従事者_従事者76_登録販売者登録都道府県_変更前</t>
    <phoneticPr fontId="3"/>
  </si>
  <si>
    <t>従事者７６＿登録年月日_変更前</t>
    <phoneticPr fontId="3"/>
  </si>
  <si>
    <t>NM_従事者_従事者76_登録年月日_元号_変更前</t>
    <phoneticPr fontId="3"/>
  </si>
  <si>
    <t>NM_従事者_従事者76_登録年月日_年_変更前</t>
    <phoneticPr fontId="3"/>
  </si>
  <si>
    <t>NM_従事者_従事者76_登録年月日_月_変更前</t>
    <phoneticPr fontId="3"/>
  </si>
  <si>
    <t>NM_従事者_従事者76_登録年月日_日_変更前</t>
    <phoneticPr fontId="3"/>
  </si>
  <si>
    <t>従事者７６＿登録番号3_変更前</t>
    <phoneticPr fontId="3"/>
  </si>
  <si>
    <t>NM_従事者_従事者76_登録番号3_変更前</t>
    <phoneticPr fontId="3"/>
  </si>
  <si>
    <t>従事者７６＿登録番号2_変更前</t>
    <phoneticPr fontId="3"/>
  </si>
  <si>
    <t>NM_従事者_従事者76_登録番号2_変更前</t>
    <phoneticPr fontId="3"/>
  </si>
  <si>
    <t>従事者７６＿登録番号1_変更前</t>
    <phoneticPr fontId="3"/>
  </si>
  <si>
    <t>NM_従事者_従事者76_登録番号1_変更前</t>
    <phoneticPr fontId="3"/>
  </si>
  <si>
    <t>従事者７６＿週勤務時間_変更前</t>
    <phoneticPr fontId="3"/>
  </si>
  <si>
    <t>NM_従事者_従事者76_週勤務時間_整数1_変更前</t>
    <phoneticPr fontId="3"/>
  </si>
  <si>
    <t>NM_従事者_従事者76_週勤務時間_整数2_変更前</t>
    <phoneticPr fontId="3"/>
  </si>
  <si>
    <t>NM_従事者_従事者76_週勤務時間_小数1_変更前</t>
    <phoneticPr fontId="3"/>
  </si>
  <si>
    <t>従事者７６＿生年月日_変更前</t>
    <phoneticPr fontId="3"/>
  </si>
  <si>
    <t>NM_従事者_従事者76_生年月日_元号_変更前</t>
    <phoneticPr fontId="3"/>
  </si>
  <si>
    <t>NM_従事者_従事者76_生年月日_年_変更前</t>
    <phoneticPr fontId="3"/>
  </si>
  <si>
    <t>NM_従事者_従事者76_生年月日_月_変更前</t>
    <phoneticPr fontId="3"/>
  </si>
  <si>
    <t>NM_従事者_従事者76_生年月日_日_変更前</t>
    <phoneticPr fontId="3"/>
  </si>
  <si>
    <t>従事者７６＿住所_建物名_変更前</t>
    <phoneticPr fontId="3"/>
  </si>
  <si>
    <t>NM_従事者_従事者76_建物名_変更前</t>
    <phoneticPr fontId="3"/>
  </si>
  <si>
    <t>従事者７６＿住所_番地_変更前</t>
    <phoneticPr fontId="3"/>
  </si>
  <si>
    <t>NM_従事者_従事者76_番地_変更前</t>
    <phoneticPr fontId="3"/>
  </si>
  <si>
    <t>従事者７６＿住所_字_変更前</t>
    <phoneticPr fontId="3"/>
  </si>
  <si>
    <t>NM_従事者_従事者76_字_変更前</t>
    <phoneticPr fontId="3"/>
  </si>
  <si>
    <t>従事者７６＿住所_市区町村_変更前</t>
    <phoneticPr fontId="3"/>
  </si>
  <si>
    <t>NM_従事者_従事者76_市区町村_変更前</t>
    <phoneticPr fontId="3"/>
  </si>
  <si>
    <t>従事者７６＿住所_都道府県_変更前</t>
    <phoneticPr fontId="3"/>
  </si>
  <si>
    <t>NM_従事者_従事者76_都道府県_変更前</t>
    <phoneticPr fontId="3"/>
  </si>
  <si>
    <t>従事者７６＿住所_郵便番号_変更前</t>
    <phoneticPr fontId="3"/>
  </si>
  <si>
    <t>NM_従事者_従事者76_郵便番号_左_変更前</t>
    <phoneticPr fontId="3"/>
  </si>
  <si>
    <t>NM_従事者_従事者76_郵便番号_右_変更前</t>
    <phoneticPr fontId="3"/>
  </si>
  <si>
    <t>従事者７６＿カナ_変更前</t>
    <phoneticPr fontId="3"/>
  </si>
  <si>
    <t>NM_従事者_従事者76_カナ_変更前</t>
    <phoneticPr fontId="3"/>
  </si>
  <si>
    <t>従事者７６＿氏名_当て字_変更前</t>
    <phoneticPr fontId="3"/>
  </si>
  <si>
    <t>NM_従事者_従事者76_当て字_変更前</t>
    <phoneticPr fontId="3"/>
  </si>
  <si>
    <t>従事者７６＿氏名_変更前</t>
    <phoneticPr fontId="3"/>
  </si>
  <si>
    <t>NM_従事者_従事者76_氏名_変更前</t>
    <phoneticPr fontId="3"/>
  </si>
  <si>
    <t>従事者７６＿退任年月日_変更前</t>
    <phoneticPr fontId="3"/>
  </si>
  <si>
    <t>NM_従事者_従事者76_退任年月日_元号_変更前</t>
    <phoneticPr fontId="3"/>
  </si>
  <si>
    <t>NM_従事者_従事者76_退任年月日_年_変更前</t>
    <phoneticPr fontId="3"/>
  </si>
  <si>
    <t>NM_従事者_従事者76_退任年月日_月_変更前</t>
    <phoneticPr fontId="3"/>
  </si>
  <si>
    <t>NM_従事者_従事者76_退任年月日_日_変更前</t>
    <phoneticPr fontId="3"/>
  </si>
  <si>
    <t>従事者７６＿就任年月日_変更前</t>
    <phoneticPr fontId="3"/>
  </si>
  <si>
    <t>NM_従事者_従事者76_就任年月日_元号_変更前</t>
    <phoneticPr fontId="3"/>
  </si>
  <si>
    <t>NM_従事者_従事者76_就任年月日_年_変更前</t>
    <phoneticPr fontId="3"/>
  </si>
  <si>
    <t>NM_従事者_従事者76_就任年月日_月_変更前</t>
    <phoneticPr fontId="3"/>
  </si>
  <si>
    <t>NM_従事者_従事者76_就任年月日_日_変更前</t>
    <phoneticPr fontId="3"/>
  </si>
  <si>
    <t>従事者７６＿資格_変更前</t>
    <phoneticPr fontId="3"/>
  </si>
  <si>
    <t>NM_従事者_従事者76_資格_変更前</t>
    <phoneticPr fontId="3"/>
  </si>
  <si>
    <t>従事者７６＿従事者区分_変更前</t>
    <phoneticPr fontId="3"/>
  </si>
  <si>
    <t>NM_従事者_従事者76_従事者区分_変更前</t>
    <phoneticPr fontId="3"/>
  </si>
  <si>
    <t>従事者７５＿従事者備考_変更前</t>
    <phoneticPr fontId="3"/>
  </si>
  <si>
    <t>NM_従事者_従事者75_従事者備考_変更前</t>
    <phoneticPr fontId="3"/>
  </si>
  <si>
    <t>従事者７５＿登録販売者登録都道府県_変更前</t>
    <phoneticPr fontId="3"/>
  </si>
  <si>
    <t>NM_従事者_従事者75_登録販売者登録都道府県_変更前</t>
    <phoneticPr fontId="3"/>
  </si>
  <si>
    <t>従事者７５＿登録年月日_変更前</t>
    <phoneticPr fontId="3"/>
  </si>
  <si>
    <t>NM_従事者_従事者75_登録年月日_元号_変更前</t>
    <phoneticPr fontId="3"/>
  </si>
  <si>
    <t>NM_従事者_従事者75_登録年月日_年_変更前</t>
    <phoneticPr fontId="3"/>
  </si>
  <si>
    <t>NM_従事者_従事者75_登録年月日_月_変更前</t>
    <phoneticPr fontId="3"/>
  </si>
  <si>
    <t>NM_従事者_従事者75_登録年月日_日_変更前</t>
    <phoneticPr fontId="3"/>
  </si>
  <si>
    <t>従事者７５＿登録番号3_変更前</t>
    <phoneticPr fontId="3"/>
  </si>
  <si>
    <t>NM_従事者_従事者75_登録番号3_変更前</t>
    <phoneticPr fontId="3"/>
  </si>
  <si>
    <t>従事者７５＿登録番号2_変更前</t>
    <phoneticPr fontId="3"/>
  </si>
  <si>
    <t>NM_従事者_従事者75_登録番号2_変更前</t>
    <phoneticPr fontId="3"/>
  </si>
  <si>
    <t>従事者７５＿登録番号1_変更前</t>
    <phoneticPr fontId="3"/>
  </si>
  <si>
    <t>NM_従事者_従事者75_登録番号1_変更前</t>
    <phoneticPr fontId="3"/>
  </si>
  <si>
    <t>従事者７５＿週勤務時間_変更前</t>
    <phoneticPr fontId="3"/>
  </si>
  <si>
    <t>NM_従事者_従事者75_週勤務時間_整数1_変更前</t>
    <phoneticPr fontId="3"/>
  </si>
  <si>
    <t>NM_従事者_従事者75_週勤務時間_整数2_変更前</t>
    <phoneticPr fontId="3"/>
  </si>
  <si>
    <t>NM_従事者_従事者75_週勤務時間_小数1_変更前</t>
    <phoneticPr fontId="3"/>
  </si>
  <si>
    <t>従事者７５＿生年月日_変更前</t>
    <phoneticPr fontId="3"/>
  </si>
  <si>
    <t>NM_従事者_従事者75_生年月日_元号_変更前</t>
    <phoneticPr fontId="3"/>
  </si>
  <si>
    <t>NM_従事者_従事者75_生年月日_年_変更前</t>
    <phoneticPr fontId="3"/>
  </si>
  <si>
    <t>NM_従事者_従事者75_生年月日_月_変更前</t>
    <phoneticPr fontId="3"/>
  </si>
  <si>
    <t>NM_従事者_従事者75_生年月日_日_変更前</t>
    <phoneticPr fontId="3"/>
  </si>
  <si>
    <t>従事者７５＿住所_建物名_変更前</t>
    <phoneticPr fontId="3"/>
  </si>
  <si>
    <t>NM_従事者_従事者75_建物名_変更前</t>
    <phoneticPr fontId="3"/>
  </si>
  <si>
    <t>従事者７５＿住所_番地_変更前</t>
    <phoneticPr fontId="3"/>
  </si>
  <si>
    <t>NM_従事者_従事者75_番地_変更前</t>
    <phoneticPr fontId="3"/>
  </si>
  <si>
    <t>従事者７５＿住所_字_変更前</t>
    <phoneticPr fontId="3"/>
  </si>
  <si>
    <t>NM_従事者_従事者75_字_変更前</t>
    <phoneticPr fontId="3"/>
  </si>
  <si>
    <t>従事者７５＿住所_市区町村_変更前</t>
    <phoneticPr fontId="3"/>
  </si>
  <si>
    <t>NM_従事者_従事者75_市区町村_変更前</t>
    <phoneticPr fontId="3"/>
  </si>
  <si>
    <t>従事者７５＿住所_都道府県_変更前</t>
    <phoneticPr fontId="3"/>
  </si>
  <si>
    <t>NM_従事者_従事者75_都道府県_変更前</t>
    <phoneticPr fontId="3"/>
  </si>
  <si>
    <t>従事者７５＿住所_郵便番号_変更前</t>
    <phoneticPr fontId="3"/>
  </si>
  <si>
    <t>NM_従事者_従事者75_郵便番号_左_変更前</t>
    <phoneticPr fontId="3"/>
  </si>
  <si>
    <t>NM_従事者_従事者75_郵便番号_右_変更前</t>
    <phoneticPr fontId="3"/>
  </si>
  <si>
    <t>従事者７５＿カナ_変更前</t>
    <phoneticPr fontId="3"/>
  </si>
  <si>
    <t>NM_従事者_従事者75_カナ_変更前</t>
    <phoneticPr fontId="3"/>
  </si>
  <si>
    <t>従事者７５＿氏名_当て字_変更前</t>
    <phoneticPr fontId="3"/>
  </si>
  <si>
    <t>NM_従事者_従事者75_当て字_変更前</t>
    <phoneticPr fontId="3"/>
  </si>
  <si>
    <t>従事者７５＿氏名_変更前</t>
    <phoneticPr fontId="3"/>
  </si>
  <si>
    <t>NM_従事者_従事者75_氏名_変更前</t>
    <phoneticPr fontId="3"/>
  </si>
  <si>
    <t>従事者７５＿退任年月日_変更前</t>
    <phoneticPr fontId="3"/>
  </si>
  <si>
    <t>NM_従事者_従事者75_退任年月日_元号_変更前</t>
    <phoneticPr fontId="3"/>
  </si>
  <si>
    <t>NM_従事者_従事者75_退任年月日_年_変更前</t>
    <phoneticPr fontId="3"/>
  </si>
  <si>
    <t>NM_従事者_従事者75_退任年月日_月_変更前</t>
    <phoneticPr fontId="3"/>
  </si>
  <si>
    <t>NM_従事者_従事者75_退任年月日_日_変更前</t>
    <phoneticPr fontId="3"/>
  </si>
  <si>
    <t>従事者７５＿就任年月日_変更前</t>
    <phoneticPr fontId="3"/>
  </si>
  <si>
    <t>NM_従事者_従事者75_就任年月日_元号_変更前</t>
    <phoneticPr fontId="3"/>
  </si>
  <si>
    <t>NM_従事者_従事者75_就任年月日_年_変更前</t>
    <phoneticPr fontId="3"/>
  </si>
  <si>
    <t>NM_従事者_従事者75_就任年月日_月_変更前</t>
    <phoneticPr fontId="3"/>
  </si>
  <si>
    <t>NM_従事者_従事者75_就任年月日_日_変更前</t>
    <phoneticPr fontId="3"/>
  </si>
  <si>
    <t>従事者７５＿資格_変更前</t>
    <phoneticPr fontId="3"/>
  </si>
  <si>
    <t>NM_従事者_従事者75_資格_変更前</t>
    <phoneticPr fontId="3"/>
  </si>
  <si>
    <t>従事者７５＿従事者区分_変更前</t>
    <phoneticPr fontId="3"/>
  </si>
  <si>
    <t>NM_従事者_従事者75_従事者区分_変更前</t>
    <phoneticPr fontId="3"/>
  </si>
  <si>
    <t>従事者７４＿従事者備考_変更前</t>
    <phoneticPr fontId="3"/>
  </si>
  <si>
    <t>NM_従事者_従事者74_従事者備考_変更前</t>
    <phoneticPr fontId="3"/>
  </si>
  <si>
    <t>従事者７４＿登録販売者登録都道府県_変更前</t>
    <phoneticPr fontId="3"/>
  </si>
  <si>
    <t>NM_従事者_従事者74_登録販売者登録都道府県_変更前</t>
    <phoneticPr fontId="3"/>
  </si>
  <si>
    <t>従事者７４＿登録年月日_変更前</t>
    <phoneticPr fontId="3"/>
  </si>
  <si>
    <t>NM_従事者_従事者74_登録年月日_元号_変更前</t>
    <phoneticPr fontId="3"/>
  </si>
  <si>
    <t>NM_従事者_従事者74_登録年月日_年_変更前</t>
    <phoneticPr fontId="3"/>
  </si>
  <si>
    <t>NM_従事者_従事者74_登録年月日_月_変更前</t>
    <phoneticPr fontId="3"/>
  </si>
  <si>
    <t>NM_従事者_従事者74_登録年月日_日_変更前</t>
    <phoneticPr fontId="3"/>
  </si>
  <si>
    <t>従事者７４＿登録番号3_変更前</t>
    <phoneticPr fontId="3"/>
  </si>
  <si>
    <t>NM_従事者_従事者74_登録番号3_変更前</t>
    <phoneticPr fontId="3"/>
  </si>
  <si>
    <t>従事者７４＿登録番号2_変更前</t>
    <phoneticPr fontId="3"/>
  </si>
  <si>
    <t>NM_従事者_従事者74_登録番号2_変更前</t>
    <phoneticPr fontId="3"/>
  </si>
  <si>
    <t>従事者７４＿登録番号1_変更前</t>
    <phoneticPr fontId="3"/>
  </si>
  <si>
    <t>NM_従事者_従事者74_登録番号1_変更前</t>
    <phoneticPr fontId="3"/>
  </si>
  <si>
    <t>従事者７４＿週勤務時間_変更前</t>
    <phoneticPr fontId="3"/>
  </si>
  <si>
    <t>NM_従事者_従事者74_週勤務時間_整数1_変更前</t>
    <phoneticPr fontId="3"/>
  </si>
  <si>
    <t>NM_従事者_従事者74_週勤務時間_整数2_変更前</t>
    <phoneticPr fontId="3"/>
  </si>
  <si>
    <t>NM_従事者_従事者74_週勤務時間_小数1_変更前</t>
    <phoneticPr fontId="3"/>
  </si>
  <si>
    <t>従事者７４＿生年月日_変更前</t>
    <phoneticPr fontId="3"/>
  </si>
  <si>
    <t>NM_従事者_従事者74_生年月日_元号_変更前</t>
    <phoneticPr fontId="3"/>
  </si>
  <si>
    <t>NM_従事者_従事者74_生年月日_年_変更前</t>
    <phoneticPr fontId="3"/>
  </si>
  <si>
    <t>NM_従事者_従事者74_生年月日_月_変更前</t>
    <phoneticPr fontId="3"/>
  </si>
  <si>
    <t>NM_従事者_従事者74_生年月日_日_変更前</t>
    <phoneticPr fontId="3"/>
  </si>
  <si>
    <t>従事者７４＿住所_建物名_変更前</t>
    <phoneticPr fontId="3"/>
  </si>
  <si>
    <t>NM_従事者_従事者74_建物名_変更前</t>
    <phoneticPr fontId="3"/>
  </si>
  <si>
    <t>従事者７４＿住所_番地_変更前</t>
    <phoneticPr fontId="3"/>
  </si>
  <si>
    <t>NM_従事者_従事者74_番地_変更前</t>
    <phoneticPr fontId="3"/>
  </si>
  <si>
    <t>従事者７４＿住所_字_変更前</t>
    <phoneticPr fontId="3"/>
  </si>
  <si>
    <t>NM_従事者_従事者74_字_変更前</t>
    <phoneticPr fontId="3"/>
  </si>
  <si>
    <t>従事者７４＿住所_市区町村_変更前</t>
    <phoneticPr fontId="3"/>
  </si>
  <si>
    <t>NM_従事者_従事者74_市区町村_変更前</t>
    <phoneticPr fontId="3"/>
  </si>
  <si>
    <t>従事者７４＿住所_都道府県_変更前</t>
    <phoneticPr fontId="3"/>
  </si>
  <si>
    <t>NM_従事者_従事者74_都道府県_変更前</t>
    <phoneticPr fontId="3"/>
  </si>
  <si>
    <t>従事者７４＿住所_郵便番号_変更前</t>
    <phoneticPr fontId="3"/>
  </si>
  <si>
    <t>NM_従事者_従事者74_郵便番号_左_変更前</t>
    <phoneticPr fontId="3"/>
  </si>
  <si>
    <t>NM_従事者_従事者74_郵便番号_右_変更前</t>
    <phoneticPr fontId="3"/>
  </si>
  <si>
    <t>従事者７４＿カナ_変更前</t>
    <phoneticPr fontId="3"/>
  </si>
  <si>
    <t>NM_従事者_従事者74_カナ_変更前</t>
    <phoneticPr fontId="3"/>
  </si>
  <si>
    <t>従事者７４＿氏名_当て字_変更前</t>
    <phoneticPr fontId="3"/>
  </si>
  <si>
    <t>NM_従事者_従事者74_当て字_変更前</t>
    <phoneticPr fontId="3"/>
  </si>
  <si>
    <t>従事者７４＿氏名_変更前</t>
    <phoneticPr fontId="3"/>
  </si>
  <si>
    <t>NM_従事者_従事者74_氏名_変更前</t>
    <phoneticPr fontId="3"/>
  </si>
  <si>
    <t>従事者７４＿退任年月日_変更前</t>
    <phoneticPr fontId="3"/>
  </si>
  <si>
    <t>NM_従事者_従事者74_退任年月日_元号_変更前</t>
    <phoneticPr fontId="3"/>
  </si>
  <si>
    <t>NM_従事者_従事者74_退任年月日_年_変更前</t>
    <phoneticPr fontId="3"/>
  </si>
  <si>
    <t>NM_従事者_従事者74_退任年月日_月_変更前</t>
    <phoneticPr fontId="3"/>
  </si>
  <si>
    <t>NM_従事者_従事者74_退任年月日_日_変更前</t>
    <phoneticPr fontId="3"/>
  </si>
  <si>
    <t>従事者７４＿就任年月日_変更前</t>
    <phoneticPr fontId="3"/>
  </si>
  <si>
    <t>NM_従事者_従事者74_就任年月日_元号_変更前</t>
    <phoneticPr fontId="3"/>
  </si>
  <si>
    <t>NM_従事者_従事者74_就任年月日_年_変更前</t>
    <phoneticPr fontId="3"/>
  </si>
  <si>
    <t>NM_従事者_従事者74_就任年月日_月_変更前</t>
    <phoneticPr fontId="3"/>
  </si>
  <si>
    <t>NM_従事者_従事者74_就任年月日_日_変更前</t>
    <phoneticPr fontId="3"/>
  </si>
  <si>
    <t>従事者７４＿資格_変更前</t>
    <phoneticPr fontId="3"/>
  </si>
  <si>
    <t>NM_従事者_従事者74_資格_変更前</t>
    <phoneticPr fontId="3"/>
  </si>
  <si>
    <t>従事者７４＿従事者区分_変更前</t>
    <phoneticPr fontId="3"/>
  </si>
  <si>
    <t>NM_従事者_従事者74_従事者区分_変更前</t>
    <phoneticPr fontId="3"/>
  </si>
  <si>
    <t>従事者７３＿従事者備考_変更前</t>
    <phoneticPr fontId="3"/>
  </si>
  <si>
    <t>NM_従事者_従事者73_従事者備考_変更前</t>
    <phoneticPr fontId="3"/>
  </si>
  <si>
    <t>従事者７３＿登録販売者登録都道府県_変更前</t>
    <phoneticPr fontId="3"/>
  </si>
  <si>
    <t>NM_従事者_従事者73_登録販売者登録都道府県_変更前</t>
    <phoneticPr fontId="3"/>
  </si>
  <si>
    <t>従事者７３＿登録年月日_変更前</t>
    <phoneticPr fontId="3"/>
  </si>
  <si>
    <t>NM_従事者_従事者73_登録年月日_元号_変更前</t>
    <phoneticPr fontId="3"/>
  </si>
  <si>
    <t>NM_従事者_従事者73_登録年月日_年_変更前</t>
    <phoneticPr fontId="3"/>
  </si>
  <si>
    <t>NM_従事者_従事者73_登録年月日_月_変更前</t>
    <phoneticPr fontId="3"/>
  </si>
  <si>
    <t>NM_従事者_従事者73_登録年月日_日_変更前</t>
    <phoneticPr fontId="3"/>
  </si>
  <si>
    <t>従事者７３＿登録番号3_変更前</t>
    <phoneticPr fontId="3"/>
  </si>
  <si>
    <t>NM_従事者_従事者73_登録番号3_変更前</t>
    <phoneticPr fontId="3"/>
  </si>
  <si>
    <t>従事者７３＿登録番号2_変更前</t>
    <phoneticPr fontId="3"/>
  </si>
  <si>
    <t>NM_従事者_従事者73_登録番号2_変更前</t>
    <phoneticPr fontId="3"/>
  </si>
  <si>
    <t>従事者７３＿登録番号1_変更前</t>
    <phoneticPr fontId="3"/>
  </si>
  <si>
    <t>NM_従事者_従事者73_登録番号1_変更前</t>
    <phoneticPr fontId="3"/>
  </si>
  <si>
    <t>従事者７３＿週勤務時間_変更前</t>
    <phoneticPr fontId="3"/>
  </si>
  <si>
    <t>NM_従事者_従事者73_週勤務時間_整数1_変更前</t>
    <phoneticPr fontId="3"/>
  </si>
  <si>
    <t>NM_従事者_従事者73_週勤務時間_整数2_変更前</t>
    <phoneticPr fontId="3"/>
  </si>
  <si>
    <t>NM_従事者_従事者73_週勤務時間_小数1_変更前</t>
    <phoneticPr fontId="3"/>
  </si>
  <si>
    <t>従事者７３＿生年月日_変更前</t>
    <phoneticPr fontId="3"/>
  </si>
  <si>
    <t>NM_従事者_従事者73_生年月日_元号_変更前</t>
    <phoneticPr fontId="3"/>
  </si>
  <si>
    <t>NM_従事者_従事者73_生年月日_年_変更前</t>
    <phoneticPr fontId="3"/>
  </si>
  <si>
    <t>NM_従事者_従事者73_生年月日_月_変更前</t>
    <phoneticPr fontId="3"/>
  </si>
  <si>
    <t>NM_従事者_従事者73_生年月日_日_変更前</t>
    <phoneticPr fontId="3"/>
  </si>
  <si>
    <t>従事者７３＿住所_建物名_変更前</t>
    <phoneticPr fontId="3"/>
  </si>
  <si>
    <t>NM_従事者_従事者73_建物名_変更前</t>
    <phoneticPr fontId="3"/>
  </si>
  <si>
    <t>従事者７３＿住所_番地_変更前</t>
    <phoneticPr fontId="3"/>
  </si>
  <si>
    <t>NM_従事者_従事者73_番地_変更前</t>
    <phoneticPr fontId="3"/>
  </si>
  <si>
    <t>従事者７３＿住所_字_変更前</t>
    <phoneticPr fontId="3"/>
  </si>
  <si>
    <t>NM_従事者_従事者73_字_変更前</t>
    <phoneticPr fontId="3"/>
  </si>
  <si>
    <t>従事者７３＿住所_市区町村_変更前</t>
    <phoneticPr fontId="3"/>
  </si>
  <si>
    <t>NM_従事者_従事者73_市区町村_変更前</t>
    <phoneticPr fontId="3"/>
  </si>
  <si>
    <t>従事者７３＿住所_都道府県_変更前</t>
    <phoneticPr fontId="3"/>
  </si>
  <si>
    <t>NM_従事者_従事者73_都道府県_変更前</t>
    <phoneticPr fontId="3"/>
  </si>
  <si>
    <t>従事者７３＿住所_郵便番号_変更前</t>
    <phoneticPr fontId="3"/>
  </si>
  <si>
    <t>NM_従事者_従事者73_郵便番号_左_変更前</t>
    <phoneticPr fontId="3"/>
  </si>
  <si>
    <t>NM_従事者_従事者73_郵便番号_右_変更前</t>
    <phoneticPr fontId="3"/>
  </si>
  <si>
    <t>従事者７３＿カナ_変更前</t>
    <phoneticPr fontId="3"/>
  </si>
  <si>
    <t>NM_従事者_従事者73_カナ_変更前</t>
    <phoneticPr fontId="3"/>
  </si>
  <si>
    <t>従事者７３＿氏名_当て字_変更前</t>
    <phoneticPr fontId="3"/>
  </si>
  <si>
    <t>NM_従事者_従事者73_当て字_変更前</t>
    <phoneticPr fontId="3"/>
  </si>
  <si>
    <t>従事者７３＿氏名_変更前</t>
    <phoneticPr fontId="3"/>
  </si>
  <si>
    <t>NM_従事者_従事者73_氏名_変更前</t>
    <phoneticPr fontId="3"/>
  </si>
  <si>
    <t>従事者７３＿退任年月日_変更前</t>
    <phoneticPr fontId="3"/>
  </si>
  <si>
    <t>NM_従事者_従事者73_退任年月日_元号_変更前</t>
    <phoneticPr fontId="3"/>
  </si>
  <si>
    <t>NM_従事者_従事者73_退任年月日_年_変更前</t>
    <phoneticPr fontId="3"/>
  </si>
  <si>
    <t>NM_従事者_従事者73_退任年月日_月_変更前</t>
    <phoneticPr fontId="3"/>
  </si>
  <si>
    <t>NM_従事者_従事者73_退任年月日_日_変更前</t>
    <phoneticPr fontId="3"/>
  </si>
  <si>
    <t>従事者７３＿就任年月日_変更前</t>
    <phoneticPr fontId="3"/>
  </si>
  <si>
    <t>NM_従事者_従事者73_就任年月日_元号_変更前</t>
    <phoneticPr fontId="3"/>
  </si>
  <si>
    <t>NM_従事者_従事者73_就任年月日_年_変更前</t>
    <phoneticPr fontId="3"/>
  </si>
  <si>
    <t>NM_従事者_従事者73_就任年月日_月_変更前</t>
    <phoneticPr fontId="3"/>
  </si>
  <si>
    <t>NM_従事者_従事者73_就任年月日_日_変更前</t>
    <phoneticPr fontId="3"/>
  </si>
  <si>
    <t>従事者７３＿資格_変更前</t>
    <phoneticPr fontId="3"/>
  </si>
  <si>
    <t>NM_従事者_従事者73_資格_変更前</t>
    <phoneticPr fontId="3"/>
  </si>
  <si>
    <t>従事者７３＿従事者区分_変更前</t>
    <phoneticPr fontId="3"/>
  </si>
  <si>
    <t>NM_従事者_従事者73_従事者区分_変更前</t>
    <phoneticPr fontId="3"/>
  </si>
  <si>
    <t>従事者７２＿従事者備考_変更前</t>
    <phoneticPr fontId="3"/>
  </si>
  <si>
    <t>NM_従事者_従事者72_従事者備考_変更前</t>
    <phoneticPr fontId="3"/>
  </si>
  <si>
    <t>従事者７２＿登録販売者登録都道府県_変更前</t>
    <phoneticPr fontId="3"/>
  </si>
  <si>
    <t>NM_従事者_従事者72_登録販売者登録都道府県_変更前</t>
    <phoneticPr fontId="3"/>
  </si>
  <si>
    <t>従事者７２＿登録年月日_変更前</t>
    <phoneticPr fontId="3"/>
  </si>
  <si>
    <t>NM_従事者_従事者72_登録年月日_元号_変更前</t>
    <phoneticPr fontId="3"/>
  </si>
  <si>
    <t>NM_従事者_従事者72_登録年月日_年_変更前</t>
    <phoneticPr fontId="3"/>
  </si>
  <si>
    <t>NM_従事者_従事者72_登録年月日_月_変更前</t>
    <phoneticPr fontId="3"/>
  </si>
  <si>
    <t>NM_従事者_従事者72_登録年月日_日_変更前</t>
    <phoneticPr fontId="3"/>
  </si>
  <si>
    <t>従事者７２＿登録番号3_変更前</t>
    <phoneticPr fontId="3"/>
  </si>
  <si>
    <t>NM_従事者_従事者72_登録番号3_変更前</t>
    <phoneticPr fontId="3"/>
  </si>
  <si>
    <t>従事者７２＿登録番号2_変更前</t>
    <phoneticPr fontId="3"/>
  </si>
  <si>
    <t>NM_従事者_従事者72_登録番号2_変更前</t>
    <phoneticPr fontId="3"/>
  </si>
  <si>
    <t>従事者７２＿登録番号1_変更前</t>
    <phoneticPr fontId="3"/>
  </si>
  <si>
    <t>NM_従事者_従事者72_登録番号1_変更前</t>
    <phoneticPr fontId="3"/>
  </si>
  <si>
    <t>従事者７２＿週勤務時間_変更前</t>
    <phoneticPr fontId="3"/>
  </si>
  <si>
    <t>NM_従事者_従事者72_週勤務時間_整数1_変更前</t>
    <phoneticPr fontId="3"/>
  </si>
  <si>
    <t>NM_従事者_従事者72_週勤務時間_整数2_変更前</t>
    <phoneticPr fontId="3"/>
  </si>
  <si>
    <t>NM_従事者_従事者72_週勤務時間_小数1_変更前</t>
    <phoneticPr fontId="3"/>
  </si>
  <si>
    <t>従事者７２＿生年月日_変更前</t>
    <phoneticPr fontId="3"/>
  </si>
  <si>
    <t>NM_従事者_従事者72_生年月日_元号_変更前</t>
    <phoneticPr fontId="3"/>
  </si>
  <si>
    <t>NM_従事者_従事者72_生年月日_年_変更前</t>
    <phoneticPr fontId="3"/>
  </si>
  <si>
    <t>NM_従事者_従事者72_生年月日_月_変更前</t>
    <phoneticPr fontId="3"/>
  </si>
  <si>
    <t>NM_従事者_従事者72_生年月日_日_変更前</t>
    <phoneticPr fontId="3"/>
  </si>
  <si>
    <t>従事者７２＿住所_建物名_変更前</t>
    <phoneticPr fontId="3"/>
  </si>
  <si>
    <t>NM_従事者_従事者72_建物名_変更前</t>
    <phoneticPr fontId="3"/>
  </si>
  <si>
    <t>従事者７２＿住所_番地_変更前</t>
    <phoneticPr fontId="3"/>
  </si>
  <si>
    <t>NM_従事者_従事者72_番地_変更前</t>
    <phoneticPr fontId="3"/>
  </si>
  <si>
    <t>従事者７２＿住所_字_変更前</t>
    <phoneticPr fontId="3"/>
  </si>
  <si>
    <t>NM_従事者_従事者72_字_変更前</t>
    <phoneticPr fontId="3"/>
  </si>
  <si>
    <t>従事者７２＿住所_市区町村_変更前</t>
    <phoneticPr fontId="3"/>
  </si>
  <si>
    <t>NM_従事者_従事者72_市区町村_変更前</t>
    <phoneticPr fontId="3"/>
  </si>
  <si>
    <t>従事者７２＿住所_都道府県_変更前</t>
    <phoneticPr fontId="3"/>
  </si>
  <si>
    <t>NM_従事者_従事者72_都道府県_変更前</t>
    <phoneticPr fontId="3"/>
  </si>
  <si>
    <t>従事者７２＿住所_郵便番号_変更前</t>
    <phoneticPr fontId="3"/>
  </si>
  <si>
    <t>NM_従事者_従事者72_郵便番号_左_変更前</t>
    <phoneticPr fontId="3"/>
  </si>
  <si>
    <t>NM_従事者_従事者72_郵便番号_右_変更前</t>
    <phoneticPr fontId="3"/>
  </si>
  <si>
    <t>従事者７２＿カナ_変更前</t>
    <phoneticPr fontId="3"/>
  </si>
  <si>
    <t>NM_従事者_従事者72_カナ_変更前</t>
    <phoneticPr fontId="3"/>
  </si>
  <si>
    <t>従事者７２＿氏名_当て字_変更前</t>
    <phoneticPr fontId="3"/>
  </si>
  <si>
    <t>NM_従事者_従事者72_当て字_変更前</t>
    <phoneticPr fontId="3"/>
  </si>
  <si>
    <t>従事者７２＿氏名_変更前</t>
    <phoneticPr fontId="3"/>
  </si>
  <si>
    <t>NM_従事者_従事者72_氏名_変更前</t>
    <phoneticPr fontId="3"/>
  </si>
  <si>
    <t>従事者７２＿退任年月日_変更前</t>
    <phoneticPr fontId="3"/>
  </si>
  <si>
    <t>NM_従事者_従事者72_退任年月日_元号_変更前</t>
    <phoneticPr fontId="3"/>
  </si>
  <si>
    <t>NM_従事者_従事者72_退任年月日_年_変更前</t>
    <phoneticPr fontId="3"/>
  </si>
  <si>
    <t>NM_従事者_従事者72_退任年月日_月_変更前</t>
    <phoneticPr fontId="3"/>
  </si>
  <si>
    <t>NM_従事者_従事者72_退任年月日_日_変更前</t>
    <phoneticPr fontId="3"/>
  </si>
  <si>
    <t>従事者７２＿就任年月日_変更前</t>
    <phoneticPr fontId="3"/>
  </si>
  <si>
    <t>NM_従事者_従事者72_就任年月日_元号_変更前</t>
    <phoneticPr fontId="3"/>
  </si>
  <si>
    <t>NM_従事者_従事者72_就任年月日_年_変更前</t>
    <phoneticPr fontId="3"/>
  </si>
  <si>
    <t>NM_従事者_従事者72_就任年月日_月_変更前</t>
    <phoneticPr fontId="3"/>
  </si>
  <si>
    <t>NM_従事者_従事者72_就任年月日_日_変更前</t>
    <phoneticPr fontId="3"/>
  </si>
  <si>
    <t>従事者７２＿資格_変更前</t>
    <phoneticPr fontId="3"/>
  </si>
  <si>
    <t>NM_従事者_従事者72_資格_変更前</t>
    <phoneticPr fontId="3"/>
  </si>
  <si>
    <t>従事者７２＿従事者区分_変更前</t>
    <phoneticPr fontId="3"/>
  </si>
  <si>
    <t>NM_従事者_従事者72_従事者区分_変更前</t>
    <phoneticPr fontId="3"/>
  </si>
  <si>
    <t>従事者７１＿従事者備考_変更前</t>
    <phoneticPr fontId="3"/>
  </si>
  <si>
    <t>NM_従事者_従事者71_従事者備考_変更前</t>
    <phoneticPr fontId="3"/>
  </si>
  <si>
    <t>従事者７１＿登録販売者登録都道府県_変更前</t>
    <phoneticPr fontId="3"/>
  </si>
  <si>
    <t>NM_従事者_従事者71_登録販売者登録都道府県_変更前</t>
    <phoneticPr fontId="3"/>
  </si>
  <si>
    <t>従事者７１＿登録年月日_変更前</t>
    <phoneticPr fontId="3"/>
  </si>
  <si>
    <t>NM_従事者_従事者71_登録年月日_元号_変更前</t>
    <phoneticPr fontId="3"/>
  </si>
  <si>
    <t>NM_従事者_従事者71_登録年月日_年_変更前</t>
    <phoneticPr fontId="3"/>
  </si>
  <si>
    <t>NM_従事者_従事者71_登録年月日_月_変更前</t>
    <phoneticPr fontId="3"/>
  </si>
  <si>
    <t>NM_従事者_従事者71_登録年月日_日_変更前</t>
    <phoneticPr fontId="3"/>
  </si>
  <si>
    <t>従事者７１＿登録番号3_変更前</t>
    <phoneticPr fontId="3"/>
  </si>
  <si>
    <t>NM_従事者_従事者71_登録番号3_変更前</t>
    <phoneticPr fontId="3"/>
  </si>
  <si>
    <t>従事者７１＿登録番号2_変更前</t>
    <phoneticPr fontId="3"/>
  </si>
  <si>
    <t>NM_従事者_従事者71_登録番号2_変更前</t>
    <phoneticPr fontId="3"/>
  </si>
  <si>
    <t>従事者７１＿登録番号1_変更前</t>
    <phoneticPr fontId="3"/>
  </si>
  <si>
    <t>NM_従事者_従事者71_登録番号1_変更前</t>
    <phoneticPr fontId="3"/>
  </si>
  <si>
    <t>従事者７１＿週勤務時間_変更前</t>
    <phoneticPr fontId="3"/>
  </si>
  <si>
    <t>NM_従事者_従事者71_週勤務時間_整数1_変更前</t>
    <phoneticPr fontId="3"/>
  </si>
  <si>
    <t>NM_従事者_従事者71_週勤務時間_整数2_変更前</t>
    <phoneticPr fontId="3"/>
  </si>
  <si>
    <t>NM_従事者_従事者71_週勤務時間_小数1_変更前</t>
    <phoneticPr fontId="3"/>
  </si>
  <si>
    <t>従事者７１＿生年月日_変更前</t>
    <phoneticPr fontId="3"/>
  </si>
  <si>
    <t>NM_従事者_従事者71_生年月日_元号_変更前</t>
    <phoneticPr fontId="3"/>
  </si>
  <si>
    <t>NM_従事者_従事者71_生年月日_年_変更前</t>
    <phoneticPr fontId="3"/>
  </si>
  <si>
    <t>NM_従事者_従事者71_生年月日_月_変更前</t>
    <phoneticPr fontId="3"/>
  </si>
  <si>
    <t>NM_従事者_従事者71_生年月日_日_変更前</t>
    <phoneticPr fontId="3"/>
  </si>
  <si>
    <t>従事者７１＿住所_建物名_変更前</t>
    <phoneticPr fontId="3"/>
  </si>
  <si>
    <t>NM_従事者_従事者71_建物名_変更前</t>
    <phoneticPr fontId="3"/>
  </si>
  <si>
    <t>従事者７１＿住所_番地_変更前</t>
    <phoneticPr fontId="3"/>
  </si>
  <si>
    <t>NM_従事者_従事者71_番地_変更前</t>
    <phoneticPr fontId="3"/>
  </si>
  <si>
    <t>従事者７１＿住所_字_変更前</t>
    <phoneticPr fontId="3"/>
  </si>
  <si>
    <t>NM_従事者_従事者71_字_変更前</t>
    <phoneticPr fontId="3"/>
  </si>
  <si>
    <t>従事者７１＿住所_市区町村_変更前</t>
    <phoneticPr fontId="3"/>
  </si>
  <si>
    <t>NM_従事者_従事者71_市区町村_変更前</t>
    <phoneticPr fontId="3"/>
  </si>
  <si>
    <t>従事者７１＿住所_都道府県_変更前</t>
    <phoneticPr fontId="3"/>
  </si>
  <si>
    <t>NM_従事者_従事者71_都道府県_変更前</t>
    <phoneticPr fontId="3"/>
  </si>
  <si>
    <t>従事者７１＿住所_郵便番号_変更前</t>
    <phoneticPr fontId="3"/>
  </si>
  <si>
    <t>NM_従事者_従事者71_郵便番号_左_変更前</t>
    <phoneticPr fontId="3"/>
  </si>
  <si>
    <t>NM_従事者_従事者71_郵便番号_右_変更前</t>
    <phoneticPr fontId="3"/>
  </si>
  <si>
    <t>従事者７１＿カナ_変更前</t>
    <phoneticPr fontId="3"/>
  </si>
  <si>
    <t>NM_従事者_従事者71_カナ_変更前</t>
    <phoneticPr fontId="3"/>
  </si>
  <si>
    <t>従事者７１＿氏名_当て字_変更前</t>
    <phoneticPr fontId="3"/>
  </si>
  <si>
    <t>NM_従事者_従事者71_当て字_変更前</t>
    <phoneticPr fontId="3"/>
  </si>
  <si>
    <t>従事者７１＿氏名_変更前</t>
    <phoneticPr fontId="3"/>
  </si>
  <si>
    <t>NM_従事者_従事者71_氏名_変更前</t>
    <phoneticPr fontId="3"/>
  </si>
  <si>
    <t>従事者７１＿退任年月日_変更前</t>
    <phoneticPr fontId="3"/>
  </si>
  <si>
    <t>NM_従事者_従事者71_退任年月日_元号_変更前</t>
    <phoneticPr fontId="3"/>
  </si>
  <si>
    <t>NM_従事者_従事者71_退任年月日_年_変更前</t>
    <phoneticPr fontId="3"/>
  </si>
  <si>
    <t>NM_従事者_従事者71_退任年月日_月_変更前</t>
    <phoneticPr fontId="3"/>
  </si>
  <si>
    <t>NM_従事者_従事者71_退任年月日_日_変更前</t>
    <phoneticPr fontId="3"/>
  </si>
  <si>
    <t>従事者７１＿就任年月日_変更前</t>
    <phoneticPr fontId="3"/>
  </si>
  <si>
    <t>NM_従事者_従事者71_就任年月日_元号_変更前</t>
    <phoneticPr fontId="3"/>
  </si>
  <si>
    <t>NM_従事者_従事者71_就任年月日_年_変更前</t>
    <phoneticPr fontId="3"/>
  </si>
  <si>
    <t>NM_従事者_従事者71_就任年月日_月_変更前</t>
    <phoneticPr fontId="3"/>
  </si>
  <si>
    <t>NM_従事者_従事者71_就任年月日_日_変更前</t>
    <phoneticPr fontId="3"/>
  </si>
  <si>
    <t>従事者７１＿資格_変更前</t>
    <phoneticPr fontId="3"/>
  </si>
  <si>
    <t>NM_従事者_従事者71_資格_変更前</t>
    <phoneticPr fontId="3"/>
  </si>
  <si>
    <t>従事者７１＿従事者区分_変更前</t>
    <phoneticPr fontId="3"/>
  </si>
  <si>
    <t>NM_従事者_従事者71_従事者区分_変更前</t>
    <phoneticPr fontId="3"/>
  </si>
  <si>
    <t>従事者７０＿従事者備考_変更前</t>
    <phoneticPr fontId="3"/>
  </si>
  <si>
    <t>NM_従事者_従事者70_従事者備考_変更前</t>
    <phoneticPr fontId="3"/>
  </si>
  <si>
    <t>従事者７０＿登録販売者登録都道府県_変更前</t>
    <phoneticPr fontId="3"/>
  </si>
  <si>
    <t>NM_従事者_従事者70_登録販売者登録都道府県_変更前</t>
    <phoneticPr fontId="3"/>
  </si>
  <si>
    <t>従事者７０＿登録年月日_変更前</t>
    <phoneticPr fontId="3"/>
  </si>
  <si>
    <t>NM_従事者_従事者70_登録年月日_元号_変更前</t>
    <phoneticPr fontId="3"/>
  </si>
  <si>
    <t>NM_従事者_従事者70_登録年月日_年_変更前</t>
    <phoneticPr fontId="3"/>
  </si>
  <si>
    <t>NM_従事者_従事者70_登録年月日_月_変更前</t>
    <phoneticPr fontId="3"/>
  </si>
  <si>
    <t>NM_従事者_従事者70_登録年月日_日_変更前</t>
    <phoneticPr fontId="3"/>
  </si>
  <si>
    <t>従事者７０＿登録番号3_変更前</t>
    <phoneticPr fontId="3"/>
  </si>
  <si>
    <t>NM_従事者_従事者70_登録番号3_変更前</t>
    <phoneticPr fontId="3"/>
  </si>
  <si>
    <t>従事者７０＿登録番号2_変更前</t>
    <phoneticPr fontId="3"/>
  </si>
  <si>
    <t>NM_従事者_従事者70_登録番号2_変更前</t>
    <phoneticPr fontId="3"/>
  </si>
  <si>
    <t>従事者７０＿登録番号1_変更前</t>
    <phoneticPr fontId="3"/>
  </si>
  <si>
    <t>NM_従事者_従事者70_登録番号1_変更前</t>
    <phoneticPr fontId="3"/>
  </si>
  <si>
    <t>従事者７０＿週勤務時間_変更前</t>
    <phoneticPr fontId="3"/>
  </si>
  <si>
    <t>NM_従事者_従事者70_週勤務時間_整数1_変更前</t>
    <phoneticPr fontId="3"/>
  </si>
  <si>
    <t>NM_従事者_従事者70_週勤務時間_整数2_変更前</t>
    <phoneticPr fontId="3"/>
  </si>
  <si>
    <t>NM_従事者_従事者70_週勤務時間_小数1_変更前</t>
    <phoneticPr fontId="3"/>
  </si>
  <si>
    <t>従事者７０＿生年月日_変更前</t>
    <phoneticPr fontId="3"/>
  </si>
  <si>
    <t>NM_従事者_従事者70_生年月日_元号_変更前</t>
    <phoneticPr fontId="3"/>
  </si>
  <si>
    <t>NM_従事者_従事者70_生年月日_年_変更前</t>
    <phoneticPr fontId="3"/>
  </si>
  <si>
    <t>NM_従事者_従事者70_生年月日_月_変更前</t>
    <phoneticPr fontId="3"/>
  </si>
  <si>
    <t>NM_従事者_従事者70_生年月日_日_変更前</t>
    <phoneticPr fontId="3"/>
  </si>
  <si>
    <t>従事者７０＿住所_建物名_変更前</t>
    <phoneticPr fontId="3"/>
  </si>
  <si>
    <t>NM_従事者_従事者70_建物名_変更前</t>
    <phoneticPr fontId="3"/>
  </si>
  <si>
    <t>従事者７０＿住所_番地_変更前</t>
    <phoneticPr fontId="3"/>
  </si>
  <si>
    <t>NM_従事者_従事者70_番地_変更前</t>
    <phoneticPr fontId="3"/>
  </si>
  <si>
    <t>従事者７０＿住所_字_変更前</t>
    <phoneticPr fontId="3"/>
  </si>
  <si>
    <t>NM_従事者_従事者70_字_変更前</t>
    <phoneticPr fontId="3"/>
  </si>
  <si>
    <t>従事者７０＿住所_市区町村_変更前</t>
    <phoneticPr fontId="3"/>
  </si>
  <si>
    <t>NM_従事者_従事者70_市区町村_変更前</t>
    <phoneticPr fontId="3"/>
  </si>
  <si>
    <t>従事者７０＿住所_都道府県_変更前</t>
    <phoneticPr fontId="3"/>
  </si>
  <si>
    <t>NM_従事者_従事者70_都道府県_変更前</t>
    <phoneticPr fontId="3"/>
  </si>
  <si>
    <t>従事者７０＿住所_郵便番号_変更前</t>
    <phoneticPr fontId="3"/>
  </si>
  <si>
    <t>NM_従事者_従事者70_郵便番号_左_変更前</t>
    <phoneticPr fontId="3"/>
  </si>
  <si>
    <t>NM_従事者_従事者70_郵便番号_右_変更前</t>
    <phoneticPr fontId="3"/>
  </si>
  <si>
    <t>従事者７０＿カナ_変更前</t>
    <phoneticPr fontId="3"/>
  </si>
  <si>
    <t>NM_従事者_従事者70_カナ_変更前</t>
    <phoneticPr fontId="3"/>
  </si>
  <si>
    <t>従事者７０＿氏名_当て字_変更前</t>
    <phoneticPr fontId="3"/>
  </si>
  <si>
    <t>NM_従事者_従事者70_当て字_変更前</t>
    <phoneticPr fontId="3"/>
  </si>
  <si>
    <t>従事者７０＿氏名_変更前</t>
    <phoneticPr fontId="3"/>
  </si>
  <si>
    <t>NM_従事者_従事者70_氏名_変更前</t>
    <phoneticPr fontId="3"/>
  </si>
  <si>
    <t>従事者７０＿退任年月日_変更前</t>
    <phoneticPr fontId="3"/>
  </si>
  <si>
    <t>NM_従事者_従事者70_退任年月日_元号_変更前</t>
    <phoneticPr fontId="3"/>
  </si>
  <si>
    <t>NM_従事者_従事者70_退任年月日_年_変更前</t>
    <phoneticPr fontId="3"/>
  </si>
  <si>
    <t>NM_従事者_従事者70_退任年月日_月_変更前</t>
    <phoneticPr fontId="3"/>
  </si>
  <si>
    <t>NM_従事者_従事者70_退任年月日_日_変更前</t>
    <phoneticPr fontId="3"/>
  </si>
  <si>
    <t>従事者７０＿就任年月日_変更前</t>
    <phoneticPr fontId="3"/>
  </si>
  <si>
    <t>NM_従事者_従事者70_就任年月日_元号_変更前</t>
    <phoneticPr fontId="3"/>
  </si>
  <si>
    <t>NM_従事者_従事者70_就任年月日_年_変更前</t>
    <phoneticPr fontId="3"/>
  </si>
  <si>
    <t>NM_従事者_従事者70_就任年月日_月_変更前</t>
    <phoneticPr fontId="3"/>
  </si>
  <si>
    <t>NM_従事者_従事者70_就任年月日_日_変更前</t>
    <phoneticPr fontId="3"/>
  </si>
  <si>
    <t>従事者７０＿資格_変更前</t>
    <phoneticPr fontId="3"/>
  </si>
  <si>
    <t>NM_従事者_従事者70_資格_変更前</t>
    <phoneticPr fontId="3"/>
  </si>
  <si>
    <t>従事者７０＿従事者区分_変更前</t>
    <phoneticPr fontId="3"/>
  </si>
  <si>
    <t>NM_従事者_従事者70_従事者区分_変更前</t>
    <phoneticPr fontId="3"/>
  </si>
  <si>
    <t>従事者６９＿従事者備考_変更前</t>
    <phoneticPr fontId="3"/>
  </si>
  <si>
    <t>NM_従事者_従事者69_従事者備考_変更前</t>
    <phoneticPr fontId="3"/>
  </si>
  <si>
    <t>従事者６９＿登録販売者登録都道府県_変更前</t>
    <phoneticPr fontId="3"/>
  </si>
  <si>
    <t>NM_従事者_従事者69_登録販売者登録都道府県_変更前</t>
    <phoneticPr fontId="3"/>
  </si>
  <si>
    <t>従事者６９＿登録年月日_変更前</t>
    <phoneticPr fontId="3"/>
  </si>
  <si>
    <t>NM_従事者_従事者69_登録年月日_元号_変更前</t>
    <phoneticPr fontId="3"/>
  </si>
  <si>
    <t>NM_従事者_従事者69_登録年月日_年_変更前</t>
    <phoneticPr fontId="3"/>
  </si>
  <si>
    <t>NM_従事者_従事者69_登録年月日_月_変更前</t>
    <phoneticPr fontId="3"/>
  </si>
  <si>
    <t>NM_従事者_従事者69_登録年月日_日_変更前</t>
    <phoneticPr fontId="3"/>
  </si>
  <si>
    <t>従事者６９＿登録番号3_変更前</t>
    <phoneticPr fontId="3"/>
  </si>
  <si>
    <t>NM_従事者_従事者69_登録番号3_変更前</t>
    <phoneticPr fontId="3"/>
  </si>
  <si>
    <t>従事者６９＿登録番号2_変更前</t>
    <phoneticPr fontId="3"/>
  </si>
  <si>
    <t>NM_従事者_従事者69_登録番号2_変更前</t>
    <phoneticPr fontId="3"/>
  </si>
  <si>
    <t>従事者６９＿登録番号1_変更前</t>
    <phoneticPr fontId="3"/>
  </si>
  <si>
    <t>NM_従事者_従事者69_登録番号1_変更前</t>
    <phoneticPr fontId="3"/>
  </si>
  <si>
    <t>従事者６９＿週勤務時間_変更前</t>
    <phoneticPr fontId="3"/>
  </si>
  <si>
    <t>NM_従事者_従事者69_週勤務時間_整数1_変更前</t>
    <phoneticPr fontId="3"/>
  </si>
  <si>
    <t>NM_従事者_従事者69_週勤務時間_整数2_変更前</t>
    <phoneticPr fontId="3"/>
  </si>
  <si>
    <t>NM_従事者_従事者69_週勤務時間_小数1_変更前</t>
    <phoneticPr fontId="3"/>
  </si>
  <si>
    <t>従事者６９＿生年月日_変更前</t>
    <phoneticPr fontId="3"/>
  </si>
  <si>
    <t>NM_従事者_従事者69_生年月日_元号_変更前</t>
    <phoneticPr fontId="3"/>
  </si>
  <si>
    <t>NM_従事者_従事者69_生年月日_年_変更前</t>
    <phoneticPr fontId="3"/>
  </si>
  <si>
    <t>NM_従事者_従事者69_生年月日_月_変更前</t>
    <phoneticPr fontId="3"/>
  </si>
  <si>
    <t>NM_従事者_従事者69_生年月日_日_変更前</t>
    <phoneticPr fontId="3"/>
  </si>
  <si>
    <t>従事者６９＿住所_建物名_変更前</t>
    <phoneticPr fontId="3"/>
  </si>
  <si>
    <t>NM_従事者_従事者69_建物名_変更前</t>
    <phoneticPr fontId="3"/>
  </si>
  <si>
    <t>従事者６９＿住所_番地_変更前</t>
    <phoneticPr fontId="3"/>
  </si>
  <si>
    <t>NM_従事者_従事者69_番地_変更前</t>
    <phoneticPr fontId="3"/>
  </si>
  <si>
    <t>従事者６９＿住所_字_変更前</t>
    <phoneticPr fontId="3"/>
  </si>
  <si>
    <t>NM_従事者_従事者69_字_変更前</t>
    <phoneticPr fontId="3"/>
  </si>
  <si>
    <t>従事者６９＿住所_市区町村_変更前</t>
    <phoneticPr fontId="3"/>
  </si>
  <si>
    <t>NM_従事者_従事者69_市区町村_変更前</t>
    <phoneticPr fontId="3"/>
  </si>
  <si>
    <t>従事者６９＿住所_都道府県_変更前</t>
    <phoneticPr fontId="3"/>
  </si>
  <si>
    <t>NM_従事者_従事者69_都道府県_変更前</t>
    <phoneticPr fontId="3"/>
  </si>
  <si>
    <t>従事者６９＿住所_郵便番号_変更前</t>
    <phoneticPr fontId="3"/>
  </si>
  <si>
    <t>NM_従事者_従事者69_郵便番号_左_変更前</t>
    <phoneticPr fontId="3"/>
  </si>
  <si>
    <t>NM_従事者_従事者69_郵便番号_右_変更前</t>
    <phoneticPr fontId="3"/>
  </si>
  <si>
    <t>従事者６９＿カナ_変更前</t>
    <phoneticPr fontId="3"/>
  </si>
  <si>
    <t>NM_従事者_従事者69_カナ_変更前</t>
    <phoneticPr fontId="3"/>
  </si>
  <si>
    <t>従事者６９＿氏名_当て字_変更前</t>
    <phoneticPr fontId="3"/>
  </si>
  <si>
    <t>NM_従事者_従事者69_当て字_変更前</t>
    <phoneticPr fontId="3"/>
  </si>
  <si>
    <t>従事者６９＿氏名_変更前</t>
    <phoneticPr fontId="3"/>
  </si>
  <si>
    <t>NM_従事者_従事者69_氏名_変更前</t>
    <phoneticPr fontId="3"/>
  </si>
  <si>
    <t>従事者６９＿退任年月日_変更前</t>
    <phoneticPr fontId="3"/>
  </si>
  <si>
    <t>NM_従事者_従事者69_退任年月日_元号_変更前</t>
    <phoneticPr fontId="3"/>
  </si>
  <si>
    <t>NM_従事者_従事者69_退任年月日_年_変更前</t>
    <phoneticPr fontId="3"/>
  </si>
  <si>
    <t>NM_従事者_従事者69_退任年月日_月_変更前</t>
    <phoneticPr fontId="3"/>
  </si>
  <si>
    <t>NM_従事者_従事者69_退任年月日_日_変更前</t>
    <phoneticPr fontId="3"/>
  </si>
  <si>
    <t>従事者６９＿就任年月日_変更前</t>
    <phoneticPr fontId="3"/>
  </si>
  <si>
    <t>NM_従事者_従事者69_就任年月日_元号_変更前</t>
    <phoneticPr fontId="3"/>
  </si>
  <si>
    <t>NM_従事者_従事者69_就任年月日_年_変更前</t>
    <phoneticPr fontId="3"/>
  </si>
  <si>
    <t>NM_従事者_従事者69_就任年月日_月_変更前</t>
    <phoneticPr fontId="3"/>
  </si>
  <si>
    <t>NM_従事者_従事者69_就任年月日_日_変更前</t>
    <phoneticPr fontId="3"/>
  </si>
  <si>
    <t>従事者６９＿資格_変更前</t>
    <phoneticPr fontId="3"/>
  </si>
  <si>
    <t>NM_従事者_従事者69_資格_変更前</t>
    <phoneticPr fontId="3"/>
  </si>
  <si>
    <t>従事者６９＿従事者区分_変更前</t>
    <phoneticPr fontId="3"/>
  </si>
  <si>
    <t>NM_従事者_従事者69_従事者区分_変更前</t>
    <phoneticPr fontId="3"/>
  </si>
  <si>
    <t>従事者６８＿従事者備考_変更前</t>
    <phoneticPr fontId="3"/>
  </si>
  <si>
    <t>NM_従事者_従事者68_従事者備考_変更前</t>
    <phoneticPr fontId="3"/>
  </si>
  <si>
    <t>従事者６８＿登録販売者登録都道府県_変更前</t>
    <phoneticPr fontId="3"/>
  </si>
  <si>
    <t>NM_従事者_従事者68_登録販売者登録都道府県_変更前</t>
    <phoneticPr fontId="3"/>
  </si>
  <si>
    <t>従事者６８＿登録年月日_変更前</t>
    <phoneticPr fontId="3"/>
  </si>
  <si>
    <t>NM_従事者_従事者68_登録年月日_元号_変更前</t>
    <phoneticPr fontId="3"/>
  </si>
  <si>
    <t>NM_従事者_従事者68_登録年月日_年_変更前</t>
    <phoneticPr fontId="3"/>
  </si>
  <si>
    <t>NM_従事者_従事者68_登録年月日_月_変更前</t>
    <phoneticPr fontId="3"/>
  </si>
  <si>
    <t>NM_従事者_従事者68_登録年月日_日_変更前</t>
    <phoneticPr fontId="3"/>
  </si>
  <si>
    <t>従事者６８＿登録番号3_変更前</t>
    <phoneticPr fontId="3"/>
  </si>
  <si>
    <t>NM_従事者_従事者68_登録番号3_変更前</t>
    <phoneticPr fontId="3"/>
  </si>
  <si>
    <t>従事者６８＿登録番号2_変更前</t>
    <phoneticPr fontId="3"/>
  </si>
  <si>
    <t>NM_従事者_従事者68_登録番号2_変更前</t>
    <phoneticPr fontId="3"/>
  </si>
  <si>
    <t>従事者６８＿登録番号1_変更前</t>
    <phoneticPr fontId="3"/>
  </si>
  <si>
    <t>NM_従事者_従事者68_登録番号1_変更前</t>
    <phoneticPr fontId="3"/>
  </si>
  <si>
    <t>従事者６８＿週勤務時間_変更前</t>
    <phoneticPr fontId="3"/>
  </si>
  <si>
    <t>NM_従事者_従事者68_週勤務時間_整数1_変更前</t>
    <phoneticPr fontId="3"/>
  </si>
  <si>
    <t>NM_従事者_従事者68_週勤務時間_整数2_変更前</t>
    <phoneticPr fontId="3"/>
  </si>
  <si>
    <t>NM_従事者_従事者68_週勤務時間_小数1_変更前</t>
    <phoneticPr fontId="3"/>
  </si>
  <si>
    <t>従事者６８＿生年月日_変更前</t>
    <phoneticPr fontId="3"/>
  </si>
  <si>
    <t>NM_従事者_従事者68_生年月日_元号_変更前</t>
    <phoneticPr fontId="3"/>
  </si>
  <si>
    <t>NM_従事者_従事者68_生年月日_年_変更前</t>
    <phoneticPr fontId="3"/>
  </si>
  <si>
    <t>NM_従事者_従事者68_生年月日_月_変更前</t>
    <phoneticPr fontId="3"/>
  </si>
  <si>
    <t>NM_従事者_従事者68_生年月日_日_変更前</t>
    <phoneticPr fontId="3"/>
  </si>
  <si>
    <t>従事者６８＿住所_建物名_変更前</t>
    <phoneticPr fontId="3"/>
  </si>
  <si>
    <t>NM_従事者_従事者68_建物名_変更前</t>
    <phoneticPr fontId="3"/>
  </si>
  <si>
    <t>従事者６８＿住所_番地_変更前</t>
    <phoneticPr fontId="3"/>
  </si>
  <si>
    <t>NM_従事者_従事者68_番地_変更前</t>
    <phoneticPr fontId="3"/>
  </si>
  <si>
    <t>従事者６８＿住所_字_変更前</t>
    <phoneticPr fontId="3"/>
  </si>
  <si>
    <t>NM_従事者_従事者68_字_変更前</t>
    <phoneticPr fontId="3"/>
  </si>
  <si>
    <t>従事者６８＿住所_市区町村_変更前</t>
    <phoneticPr fontId="3"/>
  </si>
  <si>
    <t>NM_従事者_従事者68_市区町村_変更前</t>
    <phoneticPr fontId="3"/>
  </si>
  <si>
    <t>従事者６８＿住所_都道府県_変更前</t>
    <phoneticPr fontId="3"/>
  </si>
  <si>
    <t>NM_従事者_従事者68_都道府県_変更前</t>
    <phoneticPr fontId="3"/>
  </si>
  <si>
    <t>従事者６８＿住所_郵便番号_変更前</t>
    <phoneticPr fontId="3"/>
  </si>
  <si>
    <t>NM_従事者_従事者68_郵便番号_左_変更前</t>
    <phoneticPr fontId="3"/>
  </si>
  <si>
    <t>NM_従事者_従事者68_郵便番号_右_変更前</t>
    <phoneticPr fontId="3"/>
  </si>
  <si>
    <t>従事者６８＿カナ_変更前</t>
    <phoneticPr fontId="3"/>
  </si>
  <si>
    <t>NM_従事者_従事者68_カナ_変更前</t>
    <phoneticPr fontId="3"/>
  </si>
  <si>
    <t>従事者６８＿氏名_当て字_変更前</t>
    <phoneticPr fontId="3"/>
  </si>
  <si>
    <t>NM_従事者_従事者68_当て字_変更前</t>
    <phoneticPr fontId="3"/>
  </si>
  <si>
    <t>従事者６８＿氏名_変更前</t>
    <phoneticPr fontId="3"/>
  </si>
  <si>
    <t>NM_従事者_従事者68_氏名_変更前</t>
    <phoneticPr fontId="3"/>
  </si>
  <si>
    <t>従事者６８＿退任年月日_変更前</t>
    <phoneticPr fontId="3"/>
  </si>
  <si>
    <t>NM_従事者_従事者68_退任年月日_元号_変更前</t>
    <phoneticPr fontId="3"/>
  </si>
  <si>
    <t>NM_従事者_従事者68_退任年月日_年_変更前</t>
    <phoneticPr fontId="3"/>
  </si>
  <si>
    <t>NM_従事者_従事者68_退任年月日_月_変更前</t>
    <phoneticPr fontId="3"/>
  </si>
  <si>
    <t>NM_従事者_従事者68_退任年月日_日_変更前</t>
    <phoneticPr fontId="3"/>
  </si>
  <si>
    <t>従事者６８＿就任年月日_変更前</t>
    <phoneticPr fontId="3"/>
  </si>
  <si>
    <t>NM_従事者_従事者68_就任年月日_元号_変更前</t>
    <phoneticPr fontId="3"/>
  </si>
  <si>
    <t>NM_従事者_従事者68_就任年月日_年_変更前</t>
    <phoneticPr fontId="3"/>
  </si>
  <si>
    <t>NM_従事者_従事者68_就任年月日_月_変更前</t>
    <phoneticPr fontId="3"/>
  </si>
  <si>
    <t>NM_従事者_従事者68_就任年月日_日_変更前</t>
    <phoneticPr fontId="3"/>
  </si>
  <si>
    <t>従事者６８＿資格_変更前</t>
    <phoneticPr fontId="3"/>
  </si>
  <si>
    <t>NM_従事者_従事者68_資格_変更前</t>
    <phoneticPr fontId="3"/>
  </si>
  <si>
    <t>従事者６８＿従事者区分_変更前</t>
    <phoneticPr fontId="3"/>
  </si>
  <si>
    <t>NM_従事者_従事者68_従事者区分_変更前</t>
    <phoneticPr fontId="3"/>
  </si>
  <si>
    <t>従事者６７＿従事者備考_変更前</t>
    <phoneticPr fontId="3"/>
  </si>
  <si>
    <t>NM_従事者_従事者67_従事者備考_変更前</t>
    <phoneticPr fontId="3"/>
  </si>
  <si>
    <t>従事者６７＿登録販売者登録都道府県_変更前</t>
    <phoneticPr fontId="3"/>
  </si>
  <si>
    <t>NM_従事者_従事者67_登録販売者登録都道府県_変更前</t>
    <phoneticPr fontId="3"/>
  </si>
  <si>
    <t>従事者６７＿登録年月日_変更前</t>
    <phoneticPr fontId="3"/>
  </si>
  <si>
    <t>NM_従事者_従事者67_登録年月日_元号_変更前</t>
    <phoneticPr fontId="3"/>
  </si>
  <si>
    <t>NM_従事者_従事者67_登録年月日_年_変更前</t>
    <phoneticPr fontId="3"/>
  </si>
  <si>
    <t>NM_従事者_従事者67_登録年月日_月_変更前</t>
    <phoneticPr fontId="3"/>
  </si>
  <si>
    <t>NM_従事者_従事者67_登録年月日_日_変更前</t>
    <phoneticPr fontId="3"/>
  </si>
  <si>
    <t>従事者６７＿登録番号3_変更前</t>
    <phoneticPr fontId="3"/>
  </si>
  <si>
    <t>NM_従事者_従事者67_登録番号3_変更前</t>
    <phoneticPr fontId="3"/>
  </si>
  <si>
    <t>従事者６７＿登録番号2_変更前</t>
    <phoneticPr fontId="3"/>
  </si>
  <si>
    <t>NM_従事者_従事者67_登録番号2_変更前</t>
    <phoneticPr fontId="3"/>
  </si>
  <si>
    <t>従事者６７＿登録番号1_変更前</t>
    <phoneticPr fontId="3"/>
  </si>
  <si>
    <t>NM_従事者_従事者67_登録番号1_変更前</t>
    <phoneticPr fontId="3"/>
  </si>
  <si>
    <t>従事者６７＿週勤務時間_変更前</t>
    <phoneticPr fontId="3"/>
  </si>
  <si>
    <t>NM_従事者_従事者67_週勤務時間_整数1_変更前</t>
    <phoneticPr fontId="3"/>
  </si>
  <si>
    <t>NM_従事者_従事者67_週勤務時間_整数2_変更前</t>
    <phoneticPr fontId="3"/>
  </si>
  <si>
    <t>NM_従事者_従事者67_週勤務時間_小数1_変更前</t>
    <phoneticPr fontId="3"/>
  </si>
  <si>
    <t>従事者６７＿生年月日_変更前</t>
    <phoneticPr fontId="3"/>
  </si>
  <si>
    <t>NM_従事者_従事者67_生年月日_元号_変更前</t>
    <phoneticPr fontId="3"/>
  </si>
  <si>
    <t>NM_従事者_従事者67_生年月日_年_変更前</t>
    <phoneticPr fontId="3"/>
  </si>
  <si>
    <t>NM_従事者_従事者67_生年月日_月_変更前</t>
    <phoneticPr fontId="3"/>
  </si>
  <si>
    <t>NM_従事者_従事者67_生年月日_日_変更前</t>
    <phoneticPr fontId="3"/>
  </si>
  <si>
    <t>従事者６７＿住所_建物名_変更前</t>
    <phoneticPr fontId="3"/>
  </si>
  <si>
    <t>NM_従事者_従事者67_建物名_変更前</t>
    <phoneticPr fontId="3"/>
  </si>
  <si>
    <t>従事者６７＿住所_番地_変更前</t>
    <phoneticPr fontId="3"/>
  </si>
  <si>
    <t>NM_従事者_従事者67_番地_変更前</t>
    <phoneticPr fontId="3"/>
  </si>
  <si>
    <t>従事者６７＿住所_字_変更前</t>
    <phoneticPr fontId="3"/>
  </si>
  <si>
    <t>NM_従事者_従事者67_字_変更前</t>
    <phoneticPr fontId="3"/>
  </si>
  <si>
    <t>従事者６７＿住所_市区町村_変更前</t>
    <phoneticPr fontId="3"/>
  </si>
  <si>
    <t>NM_従事者_従事者67_市区町村_変更前</t>
    <phoneticPr fontId="3"/>
  </si>
  <si>
    <t>従事者６７＿住所_都道府県_変更前</t>
    <phoneticPr fontId="3"/>
  </si>
  <si>
    <t>NM_従事者_従事者67_都道府県_変更前</t>
    <phoneticPr fontId="3"/>
  </si>
  <si>
    <t>従事者６７＿住所_郵便番号_変更前</t>
    <phoneticPr fontId="3"/>
  </si>
  <si>
    <t>NM_従事者_従事者67_郵便番号_左_変更前</t>
    <phoneticPr fontId="3"/>
  </si>
  <si>
    <t>NM_従事者_従事者67_郵便番号_右_変更前</t>
    <phoneticPr fontId="3"/>
  </si>
  <si>
    <t>従事者６７＿カナ_変更前</t>
    <phoneticPr fontId="3"/>
  </si>
  <si>
    <t>NM_従事者_従事者67_カナ_変更前</t>
    <phoneticPr fontId="3"/>
  </si>
  <si>
    <t>従事者６７＿氏名_当て字_変更前</t>
    <phoneticPr fontId="3"/>
  </si>
  <si>
    <t>NM_従事者_従事者67_当て字_変更前</t>
    <phoneticPr fontId="3"/>
  </si>
  <si>
    <t>従事者６７＿氏名_変更前</t>
    <phoneticPr fontId="3"/>
  </si>
  <si>
    <t>NM_従事者_従事者67_氏名_変更前</t>
    <phoneticPr fontId="3"/>
  </si>
  <si>
    <t>従事者６７＿退任年月日_変更前</t>
    <phoneticPr fontId="3"/>
  </si>
  <si>
    <t>NM_従事者_従事者67_退任年月日_元号_変更前</t>
    <phoneticPr fontId="3"/>
  </si>
  <si>
    <t>NM_従事者_従事者67_退任年月日_年_変更前</t>
    <phoneticPr fontId="3"/>
  </si>
  <si>
    <t>NM_従事者_従事者67_退任年月日_月_変更前</t>
    <phoneticPr fontId="3"/>
  </si>
  <si>
    <t>NM_従事者_従事者67_退任年月日_日_変更前</t>
    <phoneticPr fontId="3"/>
  </si>
  <si>
    <t>従事者６７＿就任年月日_変更前</t>
    <phoneticPr fontId="3"/>
  </si>
  <si>
    <t>NM_従事者_従事者67_就任年月日_元号_変更前</t>
    <phoneticPr fontId="3"/>
  </si>
  <si>
    <t>NM_従事者_従事者67_就任年月日_年_変更前</t>
    <phoneticPr fontId="3"/>
  </si>
  <si>
    <t>NM_従事者_従事者67_就任年月日_月_変更前</t>
    <phoneticPr fontId="3"/>
  </si>
  <si>
    <t>NM_従事者_従事者67_就任年月日_日_変更前</t>
    <phoneticPr fontId="3"/>
  </si>
  <si>
    <t>従事者６７＿資格_変更前</t>
    <phoneticPr fontId="3"/>
  </si>
  <si>
    <t>NM_従事者_従事者67_資格_変更前</t>
    <phoneticPr fontId="3"/>
  </si>
  <si>
    <t>従事者６７＿従事者区分_変更前</t>
    <phoneticPr fontId="3"/>
  </si>
  <si>
    <t>NM_従事者_従事者67_従事者区分_変更前</t>
    <phoneticPr fontId="3"/>
  </si>
  <si>
    <t>従事者６６＿従事者備考_変更前</t>
    <phoneticPr fontId="3"/>
  </si>
  <si>
    <t>NM_従事者_従事者66_従事者備考_変更前</t>
    <phoneticPr fontId="3"/>
  </si>
  <si>
    <t>従事者６６＿登録販売者登録都道府県_変更前</t>
    <phoneticPr fontId="3"/>
  </si>
  <si>
    <t>NM_従事者_従事者66_登録販売者登録都道府県_変更前</t>
    <phoneticPr fontId="3"/>
  </si>
  <si>
    <t>従事者６６＿登録年月日_変更前</t>
    <phoneticPr fontId="3"/>
  </si>
  <si>
    <t>NM_従事者_従事者66_登録年月日_元号_変更前</t>
    <phoneticPr fontId="3"/>
  </si>
  <si>
    <t>NM_従事者_従事者66_登録年月日_年_変更前</t>
    <phoneticPr fontId="3"/>
  </si>
  <si>
    <t>NM_従事者_従事者66_登録年月日_月_変更前</t>
    <phoneticPr fontId="3"/>
  </si>
  <si>
    <t>NM_従事者_従事者66_登録年月日_日_変更前</t>
    <phoneticPr fontId="3"/>
  </si>
  <si>
    <t>従事者６６＿登録番号3_変更前</t>
    <phoneticPr fontId="3"/>
  </si>
  <si>
    <t>NM_従事者_従事者66_登録番号3_変更前</t>
    <phoneticPr fontId="3"/>
  </si>
  <si>
    <t>従事者６６＿登録番号2_変更前</t>
    <phoneticPr fontId="3"/>
  </si>
  <si>
    <t>NM_従事者_従事者66_登録番号2_変更前</t>
    <phoneticPr fontId="3"/>
  </si>
  <si>
    <t>従事者６６＿登録番号1_変更前</t>
    <phoneticPr fontId="3"/>
  </si>
  <si>
    <t>NM_従事者_従事者66_登録番号1_変更前</t>
    <phoneticPr fontId="3"/>
  </si>
  <si>
    <t>従事者６６＿週勤務時間_変更前</t>
    <phoneticPr fontId="3"/>
  </si>
  <si>
    <t>NM_従事者_従事者66_週勤務時間_整数1_変更前</t>
    <phoneticPr fontId="3"/>
  </si>
  <si>
    <t>NM_従事者_従事者66_週勤務時間_整数2_変更前</t>
    <phoneticPr fontId="3"/>
  </si>
  <si>
    <t>NM_従事者_従事者66_週勤務時間_小数1_変更前</t>
    <phoneticPr fontId="3"/>
  </si>
  <si>
    <t>従事者６６＿生年月日_変更前</t>
    <phoneticPr fontId="3"/>
  </si>
  <si>
    <t>NM_従事者_従事者66_生年月日_元号_変更前</t>
    <phoneticPr fontId="3"/>
  </si>
  <si>
    <t>NM_従事者_従事者66_生年月日_年_変更前</t>
    <phoneticPr fontId="3"/>
  </si>
  <si>
    <t>NM_従事者_従事者66_生年月日_月_変更前</t>
    <phoneticPr fontId="3"/>
  </si>
  <si>
    <t>NM_従事者_従事者66_生年月日_日_変更前</t>
    <phoneticPr fontId="3"/>
  </si>
  <si>
    <t>従事者６６＿住所_建物名_変更前</t>
    <phoneticPr fontId="3"/>
  </si>
  <si>
    <t>NM_従事者_従事者66_建物名_変更前</t>
    <phoneticPr fontId="3"/>
  </si>
  <si>
    <t>従事者６６＿住所_番地_変更前</t>
    <phoneticPr fontId="3"/>
  </si>
  <si>
    <t>NM_従事者_従事者66_番地_変更前</t>
    <phoneticPr fontId="3"/>
  </si>
  <si>
    <t>従事者６６＿住所_字_変更前</t>
    <phoneticPr fontId="3"/>
  </si>
  <si>
    <t>NM_従事者_従事者66_字_変更前</t>
    <phoneticPr fontId="3"/>
  </si>
  <si>
    <t>従事者６６＿住所_市区町村_変更前</t>
    <phoneticPr fontId="3"/>
  </si>
  <si>
    <t>NM_従事者_従事者66_市区町村_変更前</t>
    <phoneticPr fontId="3"/>
  </si>
  <si>
    <t>従事者６６＿住所_都道府県_変更前</t>
    <phoneticPr fontId="3"/>
  </si>
  <si>
    <t>NM_従事者_従事者66_都道府県_変更前</t>
    <phoneticPr fontId="3"/>
  </si>
  <si>
    <t>従事者６６＿住所_郵便番号_変更前</t>
    <phoneticPr fontId="3"/>
  </si>
  <si>
    <t>NM_従事者_従事者66_郵便番号_左_変更前</t>
    <phoneticPr fontId="3"/>
  </si>
  <si>
    <t>NM_従事者_従事者66_郵便番号_右_変更前</t>
    <phoneticPr fontId="3"/>
  </si>
  <si>
    <t>従事者６６＿カナ_変更前</t>
    <phoneticPr fontId="3"/>
  </si>
  <si>
    <t>NM_従事者_従事者66_カナ_変更前</t>
    <phoneticPr fontId="3"/>
  </si>
  <si>
    <t>従事者６６＿氏名_当て字_変更前</t>
    <phoneticPr fontId="3"/>
  </si>
  <si>
    <t>NM_従事者_従事者66_当て字_変更前</t>
    <phoneticPr fontId="3"/>
  </si>
  <si>
    <t>従事者６６＿氏名_変更前</t>
    <phoneticPr fontId="3"/>
  </si>
  <si>
    <t>NM_従事者_従事者66_氏名_変更前</t>
    <phoneticPr fontId="3"/>
  </si>
  <si>
    <t>従事者６６＿退任年月日_変更前</t>
    <phoneticPr fontId="3"/>
  </si>
  <si>
    <t>NM_従事者_従事者66_退任年月日_元号_変更前</t>
    <phoneticPr fontId="3"/>
  </si>
  <si>
    <t>NM_従事者_従事者66_退任年月日_年_変更前</t>
    <phoneticPr fontId="3"/>
  </si>
  <si>
    <t>NM_従事者_従事者66_退任年月日_月_変更前</t>
    <phoneticPr fontId="3"/>
  </si>
  <si>
    <t>NM_従事者_従事者66_退任年月日_日_変更前</t>
    <phoneticPr fontId="3"/>
  </si>
  <si>
    <t>従事者６６＿就任年月日_変更前</t>
    <phoneticPr fontId="3"/>
  </si>
  <si>
    <t>NM_従事者_従事者66_就任年月日_元号_変更前</t>
    <phoneticPr fontId="3"/>
  </si>
  <si>
    <t>NM_従事者_従事者66_就任年月日_年_変更前</t>
    <phoneticPr fontId="3"/>
  </si>
  <si>
    <t>NM_従事者_従事者66_就任年月日_月_変更前</t>
    <phoneticPr fontId="3"/>
  </si>
  <si>
    <t>NM_従事者_従事者66_就任年月日_日_変更前</t>
    <phoneticPr fontId="3"/>
  </si>
  <si>
    <t>従事者６６＿資格_変更前</t>
    <phoneticPr fontId="3"/>
  </si>
  <si>
    <t>NM_従事者_従事者66_資格_変更前</t>
    <phoneticPr fontId="3"/>
  </si>
  <si>
    <t>従事者６６＿従事者区分_変更前</t>
    <phoneticPr fontId="3"/>
  </si>
  <si>
    <t>NM_従事者_従事者66_従事者区分_変更前</t>
    <phoneticPr fontId="3"/>
  </si>
  <si>
    <t>従事者６５＿従事者備考_変更前</t>
    <phoneticPr fontId="3"/>
  </si>
  <si>
    <t>NM_従事者_従事者65_従事者備考_変更前</t>
    <phoneticPr fontId="3"/>
  </si>
  <si>
    <t>従事者６５＿登録販売者登録都道府県_変更前</t>
    <phoneticPr fontId="3"/>
  </si>
  <si>
    <t>NM_従事者_従事者65_登録販売者登録都道府県_変更前</t>
    <phoneticPr fontId="3"/>
  </si>
  <si>
    <t>従事者６５＿登録年月日_変更前</t>
    <phoneticPr fontId="3"/>
  </si>
  <si>
    <t>NM_従事者_従事者65_登録年月日_元号_変更前</t>
    <phoneticPr fontId="3"/>
  </si>
  <si>
    <t>NM_従事者_従事者65_登録年月日_年_変更前</t>
    <phoneticPr fontId="3"/>
  </si>
  <si>
    <t>NM_従事者_従事者65_登録年月日_月_変更前</t>
    <phoneticPr fontId="3"/>
  </si>
  <si>
    <t>NM_従事者_従事者65_登録年月日_日_変更前</t>
    <phoneticPr fontId="3"/>
  </si>
  <si>
    <t>従事者６５＿登録番号3_変更前</t>
    <phoneticPr fontId="3"/>
  </si>
  <si>
    <t>NM_従事者_従事者65_登録番号3_変更前</t>
    <phoneticPr fontId="3"/>
  </si>
  <si>
    <t>従事者６５＿登録番号2_変更前</t>
    <phoneticPr fontId="3"/>
  </si>
  <si>
    <t>NM_従事者_従事者65_登録番号2_変更前</t>
    <phoneticPr fontId="3"/>
  </si>
  <si>
    <t>従事者６５＿登録番号1_変更前</t>
    <phoneticPr fontId="3"/>
  </si>
  <si>
    <t>NM_従事者_従事者65_登録番号1_変更前</t>
    <phoneticPr fontId="3"/>
  </si>
  <si>
    <t>従事者６５＿週勤務時間_変更前</t>
    <phoneticPr fontId="3"/>
  </si>
  <si>
    <t>NM_従事者_従事者65_週勤務時間_整数1_変更前</t>
    <phoneticPr fontId="3"/>
  </si>
  <si>
    <t>NM_従事者_従事者65_週勤務時間_整数2_変更前</t>
    <phoneticPr fontId="3"/>
  </si>
  <si>
    <t>NM_従事者_従事者65_週勤務時間_小数1_変更前</t>
    <phoneticPr fontId="3"/>
  </si>
  <si>
    <t>従事者６５＿生年月日_変更前</t>
    <phoneticPr fontId="3"/>
  </si>
  <si>
    <t>NM_従事者_従事者65_生年月日_元号_変更前</t>
    <phoneticPr fontId="3"/>
  </si>
  <si>
    <t>NM_従事者_従事者65_生年月日_年_変更前</t>
    <phoneticPr fontId="3"/>
  </si>
  <si>
    <t>NM_従事者_従事者65_生年月日_月_変更前</t>
    <phoneticPr fontId="3"/>
  </si>
  <si>
    <t>NM_従事者_従事者65_生年月日_日_変更前</t>
    <phoneticPr fontId="3"/>
  </si>
  <si>
    <t>従事者６５＿住所_建物名_変更前</t>
    <phoneticPr fontId="3"/>
  </si>
  <si>
    <t>NM_従事者_従事者65_建物名_変更前</t>
    <phoneticPr fontId="3"/>
  </si>
  <si>
    <t>従事者６５＿住所_番地_変更前</t>
    <phoneticPr fontId="3"/>
  </si>
  <si>
    <t>NM_従事者_従事者65_番地_変更前</t>
    <phoneticPr fontId="3"/>
  </si>
  <si>
    <t>従事者６５＿住所_字_変更前</t>
    <phoneticPr fontId="3"/>
  </si>
  <si>
    <t>NM_従事者_従事者65_字_変更前</t>
    <phoneticPr fontId="3"/>
  </si>
  <si>
    <t>従事者６５＿住所_市区町村_変更前</t>
    <phoneticPr fontId="3"/>
  </si>
  <si>
    <t>NM_従事者_従事者65_市区町村_変更前</t>
    <phoneticPr fontId="3"/>
  </si>
  <si>
    <t>従事者６５＿住所_都道府県_変更前</t>
    <phoneticPr fontId="3"/>
  </si>
  <si>
    <t>NM_従事者_従事者65_都道府県_変更前</t>
    <phoneticPr fontId="3"/>
  </si>
  <si>
    <t>従事者６５＿住所_郵便番号_変更前</t>
    <phoneticPr fontId="3"/>
  </si>
  <si>
    <t>NM_従事者_従事者65_郵便番号_左_変更前</t>
    <phoneticPr fontId="3"/>
  </si>
  <si>
    <t>NM_従事者_従事者65_郵便番号_右_変更前</t>
    <phoneticPr fontId="3"/>
  </si>
  <si>
    <t>従事者６５＿カナ_変更前</t>
    <phoneticPr fontId="3"/>
  </si>
  <si>
    <t>NM_従事者_従事者65_カナ_変更前</t>
    <phoneticPr fontId="3"/>
  </si>
  <si>
    <t>従事者６５＿氏名_当て字_変更前</t>
    <phoneticPr fontId="3"/>
  </si>
  <si>
    <t>NM_従事者_従事者65_当て字_変更前</t>
    <phoneticPr fontId="3"/>
  </si>
  <si>
    <t>従事者６５＿氏名_変更前</t>
    <phoneticPr fontId="3"/>
  </si>
  <si>
    <t>NM_従事者_従事者65_氏名_変更前</t>
    <phoneticPr fontId="3"/>
  </si>
  <si>
    <t>従事者６５＿退任年月日_変更前</t>
    <phoneticPr fontId="3"/>
  </si>
  <si>
    <t>NM_従事者_従事者65_退任年月日_元号_変更前</t>
    <phoneticPr fontId="3"/>
  </si>
  <si>
    <t>NM_従事者_従事者65_退任年月日_年_変更前</t>
    <phoneticPr fontId="3"/>
  </si>
  <si>
    <t>NM_従事者_従事者65_退任年月日_月_変更前</t>
    <phoneticPr fontId="3"/>
  </si>
  <si>
    <t>NM_従事者_従事者65_退任年月日_日_変更前</t>
    <phoneticPr fontId="3"/>
  </si>
  <si>
    <t>従事者６５＿就任年月日_変更前</t>
    <phoneticPr fontId="3"/>
  </si>
  <si>
    <t>NM_従事者_従事者65_就任年月日_元号_変更前</t>
    <phoneticPr fontId="3"/>
  </si>
  <si>
    <t>NM_従事者_従事者65_就任年月日_年_変更前</t>
    <phoneticPr fontId="3"/>
  </si>
  <si>
    <t>NM_従事者_従事者65_就任年月日_月_変更前</t>
    <phoneticPr fontId="3"/>
  </si>
  <si>
    <t>NM_従事者_従事者65_就任年月日_日_変更前</t>
    <phoneticPr fontId="3"/>
  </si>
  <si>
    <t>従事者６５＿資格_変更前</t>
    <phoneticPr fontId="3"/>
  </si>
  <si>
    <t>NM_従事者_従事者65_資格_変更前</t>
    <phoneticPr fontId="3"/>
  </si>
  <si>
    <t>従事者６５＿従事者区分_変更前</t>
    <phoneticPr fontId="3"/>
  </si>
  <si>
    <t>NM_従事者_従事者65_従事者区分_変更前</t>
    <phoneticPr fontId="3"/>
  </si>
  <si>
    <t>従事者６４＿従事者備考_変更前</t>
    <phoneticPr fontId="3"/>
  </si>
  <si>
    <t>NM_従事者_従事者64_従事者備考_変更前</t>
    <phoneticPr fontId="3"/>
  </si>
  <si>
    <t>従事者６４＿登録販売者登録都道府県_変更前</t>
    <phoneticPr fontId="3"/>
  </si>
  <si>
    <t>NM_従事者_従事者64_登録販売者登録都道府県_変更前</t>
    <phoneticPr fontId="3"/>
  </si>
  <si>
    <t>従事者６４＿登録年月日_変更前</t>
    <phoneticPr fontId="3"/>
  </si>
  <si>
    <t>NM_従事者_従事者64_登録年月日_元号_変更前</t>
    <phoneticPr fontId="3"/>
  </si>
  <si>
    <t>NM_従事者_従事者64_登録年月日_年_変更前</t>
    <phoneticPr fontId="3"/>
  </si>
  <si>
    <t>NM_従事者_従事者64_登録年月日_月_変更前</t>
    <phoneticPr fontId="3"/>
  </si>
  <si>
    <t>NM_従事者_従事者64_登録年月日_日_変更前</t>
    <phoneticPr fontId="3"/>
  </si>
  <si>
    <t>従事者６４＿登録番号3_変更前</t>
    <phoneticPr fontId="3"/>
  </si>
  <si>
    <t>NM_従事者_従事者64_登録番号3_変更前</t>
    <phoneticPr fontId="3"/>
  </si>
  <si>
    <t>従事者６４＿登録番号2_変更前</t>
    <phoneticPr fontId="3"/>
  </si>
  <si>
    <t>NM_従事者_従事者64_登録番号2_変更前</t>
    <phoneticPr fontId="3"/>
  </si>
  <si>
    <t>従事者６４＿登録番号1_変更前</t>
    <phoneticPr fontId="3"/>
  </si>
  <si>
    <t>NM_従事者_従事者64_登録番号1_変更前</t>
    <phoneticPr fontId="3"/>
  </si>
  <si>
    <t>従事者６４＿週勤務時間_変更前</t>
    <phoneticPr fontId="3"/>
  </si>
  <si>
    <t>NM_従事者_従事者64_週勤務時間_整数1_変更前</t>
    <phoneticPr fontId="3"/>
  </si>
  <si>
    <t>NM_従事者_従事者64_週勤務時間_整数2_変更前</t>
    <phoneticPr fontId="3"/>
  </si>
  <si>
    <t>NM_従事者_従事者64_週勤務時間_小数1_変更前</t>
    <phoneticPr fontId="3"/>
  </si>
  <si>
    <t>従事者６４＿生年月日_変更前</t>
    <phoneticPr fontId="3"/>
  </si>
  <si>
    <t>NM_従事者_従事者64_生年月日_元号_変更前</t>
    <phoneticPr fontId="3"/>
  </si>
  <si>
    <t>NM_従事者_従事者64_生年月日_年_変更前</t>
    <phoneticPr fontId="3"/>
  </si>
  <si>
    <t>NM_従事者_従事者64_生年月日_月_変更前</t>
    <phoneticPr fontId="3"/>
  </si>
  <si>
    <t>NM_従事者_従事者64_生年月日_日_変更前</t>
    <phoneticPr fontId="3"/>
  </si>
  <si>
    <t>従事者６４＿住所_建物名_変更前</t>
    <phoneticPr fontId="3"/>
  </si>
  <si>
    <t>NM_従事者_従事者64_建物名_変更前</t>
    <phoneticPr fontId="3"/>
  </si>
  <si>
    <t>従事者６４＿住所_番地_変更前</t>
    <phoneticPr fontId="3"/>
  </si>
  <si>
    <t>NM_従事者_従事者64_番地_変更前</t>
    <phoneticPr fontId="3"/>
  </si>
  <si>
    <t>従事者６４＿住所_字_変更前</t>
    <phoneticPr fontId="3"/>
  </si>
  <si>
    <t>NM_従事者_従事者64_字_変更前</t>
    <phoneticPr fontId="3"/>
  </si>
  <si>
    <t>従事者６４＿住所_市区町村_変更前</t>
    <phoneticPr fontId="3"/>
  </si>
  <si>
    <t>NM_従事者_従事者64_市区町村_変更前</t>
    <phoneticPr fontId="3"/>
  </si>
  <si>
    <t>従事者６４＿住所_都道府県_変更前</t>
    <phoneticPr fontId="3"/>
  </si>
  <si>
    <t>NM_従事者_従事者64_都道府県_変更前</t>
    <phoneticPr fontId="3"/>
  </si>
  <si>
    <t>従事者６４＿住所_郵便番号_変更前</t>
    <phoneticPr fontId="3"/>
  </si>
  <si>
    <t>NM_従事者_従事者64_郵便番号_左_変更前</t>
    <phoneticPr fontId="3"/>
  </si>
  <si>
    <t>NM_従事者_従事者64_郵便番号_右_変更前</t>
    <phoneticPr fontId="3"/>
  </si>
  <si>
    <t>従事者６４＿カナ_変更前</t>
    <phoneticPr fontId="3"/>
  </si>
  <si>
    <t>NM_従事者_従事者64_カナ_変更前</t>
    <phoneticPr fontId="3"/>
  </si>
  <si>
    <t>従事者６４＿氏名_当て字_変更前</t>
    <phoneticPr fontId="3"/>
  </si>
  <si>
    <t>NM_従事者_従事者64_当て字_変更前</t>
    <phoneticPr fontId="3"/>
  </si>
  <si>
    <t>従事者６４＿氏名_変更前</t>
    <phoneticPr fontId="3"/>
  </si>
  <si>
    <t>NM_従事者_従事者64_氏名_変更前</t>
    <phoneticPr fontId="3"/>
  </si>
  <si>
    <t>従事者６４＿退任年月日_変更前</t>
    <phoneticPr fontId="3"/>
  </si>
  <si>
    <t>NM_従事者_従事者64_退任年月日_元号_変更前</t>
    <phoneticPr fontId="3"/>
  </si>
  <si>
    <t>NM_従事者_従事者64_退任年月日_年_変更前</t>
    <phoneticPr fontId="3"/>
  </si>
  <si>
    <t>NM_従事者_従事者64_退任年月日_月_変更前</t>
    <phoneticPr fontId="3"/>
  </si>
  <si>
    <t>NM_従事者_従事者64_退任年月日_日_変更前</t>
    <phoneticPr fontId="3"/>
  </si>
  <si>
    <t>従事者６４＿就任年月日_変更前</t>
    <phoneticPr fontId="3"/>
  </si>
  <si>
    <t>NM_従事者_従事者64_就任年月日_元号_変更前</t>
    <phoneticPr fontId="3"/>
  </si>
  <si>
    <t>NM_従事者_従事者64_就任年月日_年_変更前</t>
    <phoneticPr fontId="3"/>
  </si>
  <si>
    <t>NM_従事者_従事者64_就任年月日_月_変更前</t>
    <phoneticPr fontId="3"/>
  </si>
  <si>
    <t>NM_従事者_従事者64_就任年月日_日_変更前</t>
    <phoneticPr fontId="3"/>
  </si>
  <si>
    <t>従事者６４＿資格_変更前</t>
    <phoneticPr fontId="3"/>
  </si>
  <si>
    <t>NM_従事者_従事者64_資格_変更前</t>
    <phoneticPr fontId="3"/>
  </si>
  <si>
    <t>従事者６４＿従事者区分_変更前</t>
    <phoneticPr fontId="3"/>
  </si>
  <si>
    <t>NM_従事者_従事者64_従事者区分_変更前</t>
    <phoneticPr fontId="3"/>
  </si>
  <si>
    <t>従事者６３＿従事者備考_変更前</t>
    <phoneticPr fontId="3"/>
  </si>
  <si>
    <t>NM_従事者_従事者63_従事者備考_変更前</t>
    <phoneticPr fontId="3"/>
  </si>
  <si>
    <t>従事者６３＿登録販売者登録都道府県_変更前</t>
    <phoneticPr fontId="3"/>
  </si>
  <si>
    <t>NM_従事者_従事者63_登録販売者登録都道府県_変更前</t>
    <phoneticPr fontId="3"/>
  </si>
  <si>
    <t>従事者６３＿登録年月日_変更前</t>
    <phoneticPr fontId="3"/>
  </si>
  <si>
    <t>NM_従事者_従事者63_登録年月日_元号_変更前</t>
    <phoneticPr fontId="3"/>
  </si>
  <si>
    <t>NM_従事者_従事者63_登録年月日_年_変更前</t>
    <phoneticPr fontId="3"/>
  </si>
  <si>
    <t>NM_従事者_従事者63_登録年月日_月_変更前</t>
    <phoneticPr fontId="3"/>
  </si>
  <si>
    <t>NM_従事者_従事者63_登録年月日_日_変更前</t>
    <phoneticPr fontId="3"/>
  </si>
  <si>
    <t>従事者６３＿登録番号3_変更前</t>
    <phoneticPr fontId="3"/>
  </si>
  <si>
    <t>NM_従事者_従事者63_登録番号3_変更前</t>
    <phoneticPr fontId="3"/>
  </si>
  <si>
    <t>従事者６３＿登録番号2_変更前</t>
    <phoneticPr fontId="3"/>
  </si>
  <si>
    <t>NM_従事者_従事者63_登録番号2_変更前</t>
    <phoneticPr fontId="3"/>
  </si>
  <si>
    <t>従事者６３＿登録番号1_変更前</t>
    <phoneticPr fontId="3"/>
  </si>
  <si>
    <t>NM_従事者_従事者63_登録番号1_変更前</t>
    <phoneticPr fontId="3"/>
  </si>
  <si>
    <t>従事者６３＿週勤務時間_変更前</t>
    <phoneticPr fontId="3"/>
  </si>
  <si>
    <t>NM_従事者_従事者63_週勤務時間_整数1_変更前</t>
    <phoneticPr fontId="3"/>
  </si>
  <si>
    <t>NM_従事者_従事者63_週勤務時間_整数2_変更前</t>
    <phoneticPr fontId="3"/>
  </si>
  <si>
    <t>NM_従事者_従事者63_週勤務時間_小数1_変更前</t>
    <phoneticPr fontId="3"/>
  </si>
  <si>
    <t>従事者６３＿生年月日_変更前</t>
    <phoneticPr fontId="3"/>
  </si>
  <si>
    <t>NM_従事者_従事者63_生年月日_元号_変更前</t>
    <phoneticPr fontId="3"/>
  </si>
  <si>
    <t>NM_従事者_従事者63_生年月日_年_変更前</t>
    <phoneticPr fontId="3"/>
  </si>
  <si>
    <t>NM_従事者_従事者63_生年月日_月_変更前</t>
    <phoneticPr fontId="3"/>
  </si>
  <si>
    <t>NM_従事者_従事者63_生年月日_日_変更前</t>
    <phoneticPr fontId="3"/>
  </si>
  <si>
    <t>従事者６３＿住所_建物名_変更前</t>
    <phoneticPr fontId="3"/>
  </si>
  <si>
    <t>NM_従事者_従事者63_建物名_変更前</t>
    <phoneticPr fontId="3"/>
  </si>
  <si>
    <t>従事者６３＿住所_番地_変更前</t>
    <phoneticPr fontId="3"/>
  </si>
  <si>
    <t>NM_従事者_従事者63_番地_変更前</t>
    <phoneticPr fontId="3"/>
  </si>
  <si>
    <t>従事者６３＿住所_字_変更前</t>
    <phoneticPr fontId="3"/>
  </si>
  <si>
    <t>NM_従事者_従事者63_字_変更前</t>
    <phoneticPr fontId="3"/>
  </si>
  <si>
    <t>従事者６３＿住所_市区町村_変更前</t>
    <phoneticPr fontId="3"/>
  </si>
  <si>
    <t>NM_従事者_従事者63_市区町村_変更前</t>
    <phoneticPr fontId="3"/>
  </si>
  <si>
    <t>従事者６３＿住所_都道府県_変更前</t>
    <phoneticPr fontId="3"/>
  </si>
  <si>
    <t>NM_従事者_従事者63_都道府県_変更前</t>
    <phoneticPr fontId="3"/>
  </si>
  <si>
    <t>従事者６３＿住所_郵便番号_変更前</t>
    <phoneticPr fontId="3"/>
  </si>
  <si>
    <t>NM_従事者_従事者63_郵便番号_左_変更前</t>
    <phoneticPr fontId="3"/>
  </si>
  <si>
    <t>NM_従事者_従事者63_郵便番号_右_変更前</t>
    <phoneticPr fontId="3"/>
  </si>
  <si>
    <t>従事者６３＿カナ_変更前</t>
    <phoneticPr fontId="3"/>
  </si>
  <si>
    <t>NM_従事者_従事者63_カナ_変更前</t>
    <phoneticPr fontId="3"/>
  </si>
  <si>
    <t>従事者６３＿氏名_当て字_変更前</t>
    <phoneticPr fontId="3"/>
  </si>
  <si>
    <t>NM_従事者_従事者63_当て字_変更前</t>
    <phoneticPr fontId="3"/>
  </si>
  <si>
    <t>従事者６３＿氏名_変更前</t>
    <phoneticPr fontId="3"/>
  </si>
  <si>
    <t>NM_従事者_従事者63_氏名_変更前</t>
    <phoneticPr fontId="3"/>
  </si>
  <si>
    <t>従事者６３＿退任年月日_変更前</t>
    <phoneticPr fontId="3"/>
  </si>
  <si>
    <t>NM_従事者_従事者63_退任年月日_元号_変更前</t>
    <phoneticPr fontId="3"/>
  </si>
  <si>
    <t>NM_従事者_従事者63_退任年月日_年_変更前</t>
    <phoneticPr fontId="3"/>
  </si>
  <si>
    <t>NM_従事者_従事者63_退任年月日_月_変更前</t>
    <phoneticPr fontId="3"/>
  </si>
  <si>
    <t>NM_従事者_従事者63_退任年月日_日_変更前</t>
    <phoneticPr fontId="3"/>
  </si>
  <si>
    <t>従事者６３＿就任年月日_変更前</t>
    <phoneticPr fontId="3"/>
  </si>
  <si>
    <t>NM_従事者_従事者63_就任年月日_元号_変更前</t>
    <phoneticPr fontId="3"/>
  </si>
  <si>
    <t>NM_従事者_従事者63_就任年月日_年_変更前</t>
    <phoneticPr fontId="3"/>
  </si>
  <si>
    <t>NM_従事者_従事者63_就任年月日_月_変更前</t>
    <phoneticPr fontId="3"/>
  </si>
  <si>
    <t>NM_従事者_従事者63_就任年月日_日_変更前</t>
    <phoneticPr fontId="3"/>
  </si>
  <si>
    <t>従事者６３＿資格_変更前</t>
    <phoneticPr fontId="3"/>
  </si>
  <si>
    <t>NM_従事者_従事者63_資格_変更前</t>
    <phoneticPr fontId="3"/>
  </si>
  <si>
    <t>従事者６３＿従事者区分_変更前</t>
    <phoneticPr fontId="3"/>
  </si>
  <si>
    <t>NM_従事者_従事者63_従事者区分_変更前</t>
    <phoneticPr fontId="3"/>
  </si>
  <si>
    <t>従事者６２＿従事者備考_変更前</t>
    <phoneticPr fontId="3"/>
  </si>
  <si>
    <t>NM_従事者_従事者62_従事者備考_変更前</t>
    <phoneticPr fontId="3"/>
  </si>
  <si>
    <t>従事者６２＿登録販売者登録都道府県_変更前</t>
    <phoneticPr fontId="3"/>
  </si>
  <si>
    <t>NM_従事者_従事者62_登録販売者登録都道府県_変更前</t>
    <phoneticPr fontId="3"/>
  </si>
  <si>
    <t>従事者６２＿登録年月日_変更前</t>
    <phoneticPr fontId="3"/>
  </si>
  <si>
    <t>NM_従事者_従事者62_登録年月日_元号_変更前</t>
    <phoneticPr fontId="3"/>
  </si>
  <si>
    <t>NM_従事者_従事者62_登録年月日_年_変更前</t>
    <phoneticPr fontId="3"/>
  </si>
  <si>
    <t>NM_従事者_従事者62_登録年月日_月_変更前</t>
    <phoneticPr fontId="3"/>
  </si>
  <si>
    <t>NM_従事者_従事者62_登録年月日_日_変更前</t>
    <phoneticPr fontId="3"/>
  </si>
  <si>
    <t>従事者６２＿登録番号3_変更前</t>
    <phoneticPr fontId="3"/>
  </si>
  <si>
    <t>NM_従事者_従事者62_登録番号3_変更前</t>
    <phoneticPr fontId="3"/>
  </si>
  <si>
    <t>従事者６２＿登録番号2_変更前</t>
    <phoneticPr fontId="3"/>
  </si>
  <si>
    <t>NM_従事者_従事者62_登録番号2_変更前</t>
    <phoneticPr fontId="3"/>
  </si>
  <si>
    <t>従事者６２＿登録番号1_変更前</t>
    <phoneticPr fontId="3"/>
  </si>
  <si>
    <t>NM_従事者_従事者62_登録番号1_変更前</t>
    <phoneticPr fontId="3"/>
  </si>
  <si>
    <t>従事者６２＿週勤務時間_変更前</t>
    <phoneticPr fontId="3"/>
  </si>
  <si>
    <t>NM_従事者_従事者62_週勤務時間_整数1_変更前</t>
    <phoneticPr fontId="3"/>
  </si>
  <si>
    <t>NM_従事者_従事者62_週勤務時間_整数2_変更前</t>
    <phoneticPr fontId="3"/>
  </si>
  <si>
    <t>NM_従事者_従事者62_週勤務時間_小数1_変更前</t>
    <phoneticPr fontId="3"/>
  </si>
  <si>
    <t>従事者６２＿生年月日_変更前</t>
    <phoneticPr fontId="3"/>
  </si>
  <si>
    <t>NM_従事者_従事者62_生年月日_元号_変更前</t>
    <phoneticPr fontId="3"/>
  </si>
  <si>
    <t>NM_従事者_従事者62_生年月日_年_変更前</t>
    <phoneticPr fontId="3"/>
  </si>
  <si>
    <t>NM_従事者_従事者62_生年月日_月_変更前</t>
    <phoneticPr fontId="3"/>
  </si>
  <si>
    <t>NM_従事者_従事者62_生年月日_日_変更前</t>
    <phoneticPr fontId="3"/>
  </si>
  <si>
    <t>従事者６２＿住所_建物名_変更前</t>
    <phoneticPr fontId="3"/>
  </si>
  <si>
    <t>NM_従事者_従事者62_建物名_変更前</t>
    <phoneticPr fontId="3"/>
  </si>
  <si>
    <t>従事者６２＿住所_番地_変更前</t>
    <phoneticPr fontId="3"/>
  </si>
  <si>
    <t>NM_従事者_従事者62_番地_変更前</t>
    <phoneticPr fontId="3"/>
  </si>
  <si>
    <t>従事者６２＿住所_字_変更前</t>
    <phoneticPr fontId="3"/>
  </si>
  <si>
    <t>NM_従事者_従事者62_字_変更前</t>
    <phoneticPr fontId="3"/>
  </si>
  <si>
    <t>従事者６２＿住所_市区町村_変更前</t>
    <phoneticPr fontId="3"/>
  </si>
  <si>
    <t>NM_従事者_従事者62_市区町村_変更前</t>
    <phoneticPr fontId="3"/>
  </si>
  <si>
    <t>従事者６２＿住所_都道府県_変更前</t>
    <phoneticPr fontId="3"/>
  </si>
  <si>
    <t>NM_従事者_従事者62_都道府県_変更前</t>
    <phoneticPr fontId="3"/>
  </si>
  <si>
    <t>従事者６２＿住所_郵便番号_変更前</t>
    <phoneticPr fontId="3"/>
  </si>
  <si>
    <t>NM_従事者_従事者62_郵便番号_左_変更前</t>
    <phoneticPr fontId="3"/>
  </si>
  <si>
    <t>NM_従事者62_郵便番号_右_変更前</t>
    <phoneticPr fontId="3"/>
  </si>
  <si>
    <t>従事者６２＿カナ_変更前</t>
    <phoneticPr fontId="3"/>
  </si>
  <si>
    <t>NM_従事者_従事者62_カナ_変更前</t>
    <phoneticPr fontId="3"/>
  </si>
  <si>
    <t>従事者６２＿氏名_当て字_変更前</t>
    <phoneticPr fontId="3"/>
  </si>
  <si>
    <t>NM_従事者_従事者62_当て字_変更前</t>
    <phoneticPr fontId="3"/>
  </si>
  <si>
    <t>従事者６２＿氏名_変更前</t>
    <phoneticPr fontId="3"/>
  </si>
  <si>
    <t>NM_従事者_従事者62_氏名_変更前</t>
    <phoneticPr fontId="3"/>
  </si>
  <si>
    <t>従事者６２＿退任年月日_変更前</t>
    <phoneticPr fontId="3"/>
  </si>
  <si>
    <t>NM_従事者_従事者62_退任年月日_元号_変更前</t>
    <phoneticPr fontId="3"/>
  </si>
  <si>
    <t>NM_従事者62_退任年月日_年_変更前</t>
    <phoneticPr fontId="3"/>
  </si>
  <si>
    <t>NM_従事者_従事者62_退任年月日_月_変更前</t>
    <phoneticPr fontId="3"/>
  </si>
  <si>
    <t>NM_従事者_従事者62_退任年月日_日_変更前</t>
    <phoneticPr fontId="3"/>
  </si>
  <si>
    <t>従事者６２＿就任年月日_変更前</t>
    <phoneticPr fontId="3"/>
  </si>
  <si>
    <t>NM_従事者_従事者62_就任年月日_元号_変更前</t>
    <phoneticPr fontId="3"/>
  </si>
  <si>
    <t>NM_従事者62_就任年月日_年_変更前</t>
    <phoneticPr fontId="3"/>
  </si>
  <si>
    <t>NM_従事者_従事者62_就任年月日_月_変更前</t>
    <phoneticPr fontId="3"/>
  </si>
  <si>
    <t>NM_従事者_従事者62_就任年月日_日_変更前</t>
    <phoneticPr fontId="3"/>
  </si>
  <si>
    <t>従事者６２＿資格_変更前</t>
    <phoneticPr fontId="3"/>
  </si>
  <si>
    <t>NM_従事者_従事者62_資格_変更前</t>
    <phoneticPr fontId="3"/>
  </si>
  <si>
    <t>従事者６２＿従事者区分_変更前</t>
    <phoneticPr fontId="3"/>
  </si>
  <si>
    <t>NM_従事者_従事者62_従事者区分_変更前</t>
    <phoneticPr fontId="3"/>
  </si>
  <si>
    <t>従事者６１＿従事者備考_変更前</t>
    <phoneticPr fontId="3"/>
  </si>
  <si>
    <t>NM_従事者_従事者61_従事者備考_変更前</t>
    <phoneticPr fontId="3"/>
  </si>
  <si>
    <t>従事者６１＿登録販売者登録都道府県_変更前</t>
    <phoneticPr fontId="3"/>
  </si>
  <si>
    <t>NM_従事者_従事者61_登録販売者登録都道府県_変更前</t>
    <phoneticPr fontId="3"/>
  </si>
  <si>
    <t>従事者６１＿登録年月日_変更前</t>
    <phoneticPr fontId="3"/>
  </si>
  <si>
    <t>NM_従事者_従事者61_登録年月日_元号_変更前</t>
    <phoneticPr fontId="3"/>
  </si>
  <si>
    <t>NM_従事者61_登録年月日_年_変更前</t>
    <phoneticPr fontId="3"/>
  </si>
  <si>
    <t>NM_従事者_従事者61_登録年月日_月_変更前</t>
    <phoneticPr fontId="3"/>
  </si>
  <si>
    <t>NM_従事者_従事者61_登録年月日_日_変更前</t>
    <phoneticPr fontId="3"/>
  </si>
  <si>
    <t>従事者６１＿登録番号3_変更前</t>
    <phoneticPr fontId="3"/>
  </si>
  <si>
    <t>NM_従事者_従事者61_登録番号3_変更前</t>
    <phoneticPr fontId="3"/>
  </si>
  <si>
    <t>従事者６１＿登録番号2_変更前</t>
    <phoneticPr fontId="3"/>
  </si>
  <si>
    <t>NM_従事者_従事者61_登録番号2_変更前</t>
    <phoneticPr fontId="3"/>
  </si>
  <si>
    <t>従事者６１＿登録番号1_変更前</t>
    <phoneticPr fontId="3"/>
  </si>
  <si>
    <t>NM_従事者_従事者61_登録番号1_変更前</t>
    <phoneticPr fontId="3"/>
  </si>
  <si>
    <t>従事者６１＿週勤務時間_変更前</t>
    <phoneticPr fontId="3"/>
  </si>
  <si>
    <t>NM_従事者_従事者61_週勤務時間_整数1_変更前</t>
    <phoneticPr fontId="3"/>
  </si>
  <si>
    <t>NM_従事者61_週勤務時間_整数2_変更前</t>
    <phoneticPr fontId="3"/>
  </si>
  <si>
    <t>NM_従事者_従事者61_週勤務時間_小数1_変更前</t>
    <phoneticPr fontId="3"/>
  </si>
  <si>
    <t>従事者６１＿生年月日_変更前</t>
    <phoneticPr fontId="3"/>
  </si>
  <si>
    <t>NM_従事者_従事者61_生年月日_元号_変更前</t>
    <phoneticPr fontId="3"/>
  </si>
  <si>
    <t>NM_従事者61_生年月日_年_変更前</t>
    <phoneticPr fontId="3"/>
  </si>
  <si>
    <t>NM_従事者_従事者61_生年月日_月_変更前</t>
    <phoneticPr fontId="3"/>
  </si>
  <si>
    <t>NM_従事者_従事者61_生年月日_日_変更前</t>
    <phoneticPr fontId="3"/>
  </si>
  <si>
    <t>従事者６１＿住所_建物名_変更前</t>
    <phoneticPr fontId="3"/>
  </si>
  <si>
    <t>NM_従事者_従事者61_建物名_変更前</t>
    <phoneticPr fontId="3"/>
  </si>
  <si>
    <t>従事者６１＿住所_番地_変更前</t>
    <phoneticPr fontId="3"/>
  </si>
  <si>
    <t>NM_従事者_従事者61_番地_変更前</t>
    <phoneticPr fontId="3"/>
  </si>
  <si>
    <t>従事者６１＿住所_字_変更前</t>
    <phoneticPr fontId="3"/>
  </si>
  <si>
    <t>NM_従事者_従事者61_字_変更前</t>
    <phoneticPr fontId="3"/>
  </si>
  <si>
    <t>従事者６１＿住所_市区町村_変更前</t>
    <phoneticPr fontId="3"/>
  </si>
  <si>
    <t>NM_従事者_従事者61_市区町村_変更前</t>
    <phoneticPr fontId="3"/>
  </si>
  <si>
    <t>従事者６１＿住所_都道府県_変更前</t>
    <phoneticPr fontId="3"/>
  </si>
  <si>
    <t>NM_従事者_従事者61_都道府県_変更前</t>
    <phoneticPr fontId="3"/>
  </si>
  <si>
    <t>従事者６１＿住所_郵便番号_変更前</t>
    <phoneticPr fontId="3"/>
  </si>
  <si>
    <t>NM_従事者_従事者61_郵便番号_左_変更前</t>
    <phoneticPr fontId="3"/>
  </si>
  <si>
    <t>NM_従事者61_郵便番号_右_変更前</t>
    <phoneticPr fontId="3"/>
  </si>
  <si>
    <t>従事者６１＿カナ_変更前</t>
    <phoneticPr fontId="3"/>
  </si>
  <si>
    <t>NM_従事者_従事者61_カナ_変更前</t>
    <phoneticPr fontId="3"/>
  </si>
  <si>
    <t>従事者６１＿氏名_当て字_変更前</t>
    <phoneticPr fontId="3"/>
  </si>
  <si>
    <t>NM_従事者_従事者61_当て字_変更前</t>
    <phoneticPr fontId="3"/>
  </si>
  <si>
    <t>従事者６１＿氏名_変更前</t>
    <phoneticPr fontId="3"/>
  </si>
  <si>
    <t>NM_従事者_従事者61_氏名_変更前</t>
    <phoneticPr fontId="3"/>
  </si>
  <si>
    <t>従事者６１＿退任年月日_変更前</t>
    <phoneticPr fontId="3"/>
  </si>
  <si>
    <t>NM_従事者_従事者61_退任年月日_元号_変更前</t>
    <phoneticPr fontId="3"/>
  </si>
  <si>
    <t>NM_従事者61_退任年月日_年_変更前</t>
    <phoneticPr fontId="3"/>
  </si>
  <si>
    <t>NM_従事者_従事者61_退任年月日_月_変更前</t>
    <phoneticPr fontId="3"/>
  </si>
  <si>
    <t>NM_従事者_従事者61_退任年月日_日_変更前</t>
    <phoneticPr fontId="3"/>
  </si>
  <si>
    <t>従事者６１＿就任年月日_変更前</t>
    <phoneticPr fontId="3"/>
  </si>
  <si>
    <t>NM_従事者_従事者61_就任年月日_元号_変更前</t>
    <phoneticPr fontId="3"/>
  </si>
  <si>
    <t>NM_従事者61_就任年月日_年_変更前</t>
    <phoneticPr fontId="3"/>
  </si>
  <si>
    <t>NM_従事者_従事者61_就任年月日_月_変更前</t>
    <phoneticPr fontId="3"/>
  </si>
  <si>
    <t>NM_従事者_従事者61_就任年月日_日_変更前</t>
    <phoneticPr fontId="3"/>
  </si>
  <si>
    <t>従事者６１＿資格_変更前</t>
    <phoneticPr fontId="3"/>
  </si>
  <si>
    <t>NM_従事者_従事者61_資格_変更前</t>
    <phoneticPr fontId="3"/>
  </si>
  <si>
    <t>従事者６１＿従事者区分_変更前</t>
    <phoneticPr fontId="3"/>
  </si>
  <si>
    <t>NM_従事者_従事者61_従事者区分_変更前</t>
    <phoneticPr fontId="3"/>
  </si>
  <si>
    <t>従事者６０＿従事者備考_変更前</t>
    <phoneticPr fontId="3"/>
  </si>
  <si>
    <t>NM_従事者_従事者60_従事者備考_変更前</t>
    <phoneticPr fontId="3"/>
  </si>
  <si>
    <t>従事者６０＿登録販売者登録都道府県_変更前</t>
    <phoneticPr fontId="3"/>
  </si>
  <si>
    <t>NM_従事者_従事者60_登録販売者登録都道府県_変更前</t>
    <phoneticPr fontId="3"/>
  </si>
  <si>
    <t>従事者６０＿登録年月日_変更前</t>
    <phoneticPr fontId="3"/>
  </si>
  <si>
    <t>NM_従事者_従事者60_登録年月日_元号_変更前</t>
    <phoneticPr fontId="3"/>
  </si>
  <si>
    <t>NM_従事者_従事者60_登録年月日_年_変更前</t>
    <phoneticPr fontId="3"/>
  </si>
  <si>
    <t>NM_従事者_従事者60_登録年月日_月_変更前</t>
    <phoneticPr fontId="3"/>
  </si>
  <si>
    <t>NM_従事者_従事者60_登録年月日_日_変更前</t>
    <phoneticPr fontId="3"/>
  </si>
  <si>
    <t>従事者６０＿登録番号3_変更前</t>
    <phoneticPr fontId="3"/>
  </si>
  <si>
    <t>NM_従事者_従事者60_登録番号3_変更前</t>
    <phoneticPr fontId="3"/>
  </si>
  <si>
    <t>従事者６０＿登録番号2_変更前</t>
    <phoneticPr fontId="3"/>
  </si>
  <si>
    <t>NM_従事者_従事者60_登録番号2_変更前</t>
    <phoneticPr fontId="3"/>
  </si>
  <si>
    <t>従事者６０＿登録番号1_変更前</t>
    <phoneticPr fontId="3"/>
  </si>
  <si>
    <t>NM_従事者_従事者60_登録番号1_変更前</t>
    <phoneticPr fontId="3"/>
  </si>
  <si>
    <t>従事者６０＿週勤務時間_変更前</t>
    <phoneticPr fontId="3"/>
  </si>
  <si>
    <t>NM_従事者_従事者60_週勤務時間_整数1_変更前</t>
    <phoneticPr fontId="3"/>
  </si>
  <si>
    <t>NM_従事者_従事者60_週勤務時間_整数2_変更前</t>
    <phoneticPr fontId="3"/>
  </si>
  <si>
    <t>NM_従事者_従事者60_週勤務時間_小数1_変更前</t>
    <phoneticPr fontId="3"/>
  </si>
  <si>
    <t>従事者６０＿生年月日_変更前</t>
    <phoneticPr fontId="3"/>
  </si>
  <si>
    <t>NM_従事者_従事者60_生年月日_元号_変更前</t>
    <phoneticPr fontId="3"/>
  </si>
  <si>
    <t>NM_従事者_従事者60_生年月日_年_変更前</t>
    <phoneticPr fontId="3"/>
  </si>
  <si>
    <t>NM_従事者_従事者60_生年月日_月_変更前</t>
    <phoneticPr fontId="3"/>
  </si>
  <si>
    <t>NM_従事者_従事者60_生年月日_日_変更前</t>
    <phoneticPr fontId="3"/>
  </si>
  <si>
    <t>従事者６０＿住所_建物名_変更前</t>
    <phoneticPr fontId="3"/>
  </si>
  <si>
    <t>NM_従事者_従事者60_建物名_変更前</t>
    <phoneticPr fontId="3"/>
  </si>
  <si>
    <t>従事者６０＿住所_番地_変更前</t>
    <phoneticPr fontId="3"/>
  </si>
  <si>
    <t>NM_従事者_従事者60_番地_変更前</t>
    <phoneticPr fontId="3"/>
  </si>
  <si>
    <t>従事者６０＿住所_字_変更前</t>
    <phoneticPr fontId="3"/>
  </si>
  <si>
    <t>NM_従事者_従事者60_字_変更前</t>
    <phoneticPr fontId="3"/>
  </si>
  <si>
    <t>従事者６０＿住所_市区町村_変更前</t>
    <phoneticPr fontId="3"/>
  </si>
  <si>
    <t>NM_従事者_従事者60_市区町村_変更前</t>
    <phoneticPr fontId="3"/>
  </si>
  <si>
    <t>従事者６０＿住所_都道府県_変更前</t>
    <phoneticPr fontId="3"/>
  </si>
  <si>
    <t>NM_従事者_従事者60_都道府県_変更前</t>
    <phoneticPr fontId="3"/>
  </si>
  <si>
    <t>従事者６０＿住所_郵便番号_変更前</t>
    <phoneticPr fontId="3"/>
  </si>
  <si>
    <t>NM_従事者_従事者60_郵便番号_左_変更前</t>
    <phoneticPr fontId="3"/>
  </si>
  <si>
    <t>NM_従事者_従事者60_郵便番号_右_変更前</t>
    <phoneticPr fontId="3"/>
  </si>
  <si>
    <t>従事者６０＿カナ_変更前</t>
    <phoneticPr fontId="3"/>
  </si>
  <si>
    <t>NM_従事者_従事者60_カナ_変更前</t>
    <phoneticPr fontId="3"/>
  </si>
  <si>
    <t>従事者６０＿氏名_当て字_変更前</t>
    <phoneticPr fontId="3"/>
  </si>
  <si>
    <t>NM_従事者_従事者60_当て字_変更前</t>
    <phoneticPr fontId="3"/>
  </si>
  <si>
    <t>従事者６０＿氏名_変更前</t>
    <phoneticPr fontId="3"/>
  </si>
  <si>
    <t>NM_従事者_従事者60_氏名_変更前</t>
    <phoneticPr fontId="3"/>
  </si>
  <si>
    <t>従事者６０＿退任年月日_変更前</t>
    <phoneticPr fontId="3"/>
  </si>
  <si>
    <t>NM_従事者_従事者60_退任年月日_元号_変更前</t>
    <phoneticPr fontId="3"/>
  </si>
  <si>
    <t>NM_従事者_従事者60_退任年月日_年_変更前</t>
    <phoneticPr fontId="3"/>
  </si>
  <si>
    <t>NM_従事者_従事者60_退任年月日_月_変更前</t>
    <phoneticPr fontId="3"/>
  </si>
  <si>
    <t>NM_従事者_従事者60_退任年月日_日_変更前</t>
    <phoneticPr fontId="3"/>
  </si>
  <si>
    <t>従事者６０＿就任年月日_変更前</t>
    <phoneticPr fontId="3"/>
  </si>
  <si>
    <t>NM_従事者_従事者60_就任年月日_元号_変更前</t>
    <phoneticPr fontId="3"/>
  </si>
  <si>
    <t>NM_従事者_従事者60_就任年月日_年_変更前</t>
    <phoneticPr fontId="3"/>
  </si>
  <si>
    <t>NM_従事者_従事者60_就任年月日_月_変更前</t>
    <phoneticPr fontId="3"/>
  </si>
  <si>
    <t>NM_従事者_従事者60_就任年月日_日_変更前</t>
    <phoneticPr fontId="3"/>
  </si>
  <si>
    <t>従事者６０＿資格_変更前</t>
    <phoneticPr fontId="3"/>
  </si>
  <si>
    <t>NM_従事者_従事者60_資格_変更前</t>
    <phoneticPr fontId="3"/>
  </si>
  <si>
    <t>従事者６０＿従事者区分_変更前</t>
    <phoneticPr fontId="3"/>
  </si>
  <si>
    <t>NM_従事者_従事者60_従事者区分_変更前</t>
    <phoneticPr fontId="3"/>
  </si>
  <si>
    <t>従事者５９＿従事者備考_変更前</t>
    <phoneticPr fontId="3"/>
  </si>
  <si>
    <t>NM_従事者_従事者59_従事者備考_変更前</t>
    <phoneticPr fontId="3"/>
  </si>
  <si>
    <t>従事者５９＿登録販売者登録都道府県_変更前</t>
    <phoneticPr fontId="3"/>
  </si>
  <si>
    <t>NM_従事者_従事者59_登録販売者登録都道府県_変更前</t>
    <phoneticPr fontId="3"/>
  </si>
  <si>
    <t>従事者５９＿登録年月日_変更前</t>
    <phoneticPr fontId="3"/>
  </si>
  <si>
    <t>NM_従事者_従事者59_登録年月日_元号_変更前</t>
    <phoneticPr fontId="3"/>
  </si>
  <si>
    <t>NM_従事者_従事者59_登録年月日_年_変更前</t>
    <phoneticPr fontId="3"/>
  </si>
  <si>
    <t>NM_従事者_従事者59_登録年月日_月_変更前</t>
    <phoneticPr fontId="3"/>
  </si>
  <si>
    <t>NM_従事者_従事者59_登録年月日_日_変更前</t>
    <phoneticPr fontId="3"/>
  </si>
  <si>
    <t>従事者５９＿登録番号3_変更前</t>
    <phoneticPr fontId="3"/>
  </si>
  <si>
    <t>NM_従事者_従事者59_登録番号3_変更前</t>
    <phoneticPr fontId="3"/>
  </si>
  <si>
    <t>従事者５９＿登録番号2_変更前</t>
    <phoneticPr fontId="3"/>
  </si>
  <si>
    <t>NM_従事者_従事者59_登録番号2_変更前</t>
    <phoneticPr fontId="3"/>
  </si>
  <si>
    <t>従事者５９＿登録番号1_変更前</t>
    <phoneticPr fontId="3"/>
  </si>
  <si>
    <t>NM_従事者_従事者59_登録番号1_変更前</t>
    <phoneticPr fontId="3"/>
  </si>
  <si>
    <t>従事者５９＿週勤務時間_変更前</t>
    <phoneticPr fontId="3"/>
  </si>
  <si>
    <t>NM_従事者_従事者59_週勤務時間_整数1_変更前</t>
    <phoneticPr fontId="3"/>
  </si>
  <si>
    <t>NM_従事者_従事者59_週勤務時間_整数2_変更前</t>
    <phoneticPr fontId="3"/>
  </si>
  <si>
    <t>NM_従事者_従事者59_週勤務時間_小数1_変更前</t>
    <phoneticPr fontId="3"/>
  </si>
  <si>
    <t>従事者５９＿生年月日_変更前</t>
    <phoneticPr fontId="3"/>
  </si>
  <si>
    <t>NM_従事者_従事者59_生年月日_元号_変更前</t>
    <phoneticPr fontId="3"/>
  </si>
  <si>
    <t>NM_従事者_従事者59_生年月日_年_変更前</t>
    <phoneticPr fontId="3"/>
  </si>
  <si>
    <t>NM_従事者_従事者59_生年月日_月_変更前</t>
    <phoneticPr fontId="3"/>
  </si>
  <si>
    <t>NM_従事者_従事者59_生年月日_日_変更前</t>
    <phoneticPr fontId="3"/>
  </si>
  <si>
    <t>従事者５９＿住所_建物名_変更前</t>
    <phoneticPr fontId="3"/>
  </si>
  <si>
    <t>NM_従事者_従事者59_建物名_変更前</t>
    <phoneticPr fontId="3"/>
  </si>
  <si>
    <t>従事者５９＿住所_番地_変更前</t>
    <phoneticPr fontId="3"/>
  </si>
  <si>
    <t>NM_従事者_従事者59_番地_変更前</t>
    <phoneticPr fontId="3"/>
  </si>
  <si>
    <t>従事者５９＿住所_字_変更前</t>
    <phoneticPr fontId="3"/>
  </si>
  <si>
    <t>NM_従事者_従事者59_字_変更前</t>
    <phoneticPr fontId="3"/>
  </si>
  <si>
    <t>従事者５９＿住所_市区町村_変更前</t>
    <phoneticPr fontId="3"/>
  </si>
  <si>
    <t>NM_従事者_従事者59_市区町村_変更前</t>
    <phoneticPr fontId="3"/>
  </si>
  <si>
    <t>従事者５９＿住所_都道府県_変更前</t>
    <phoneticPr fontId="3"/>
  </si>
  <si>
    <t>NM_従事者_従事者59_都道府県_変更前</t>
    <phoneticPr fontId="3"/>
  </si>
  <si>
    <t>従事者５９＿住所_郵便番号_変更前</t>
    <phoneticPr fontId="3"/>
  </si>
  <si>
    <t>NM_従事者_従事者59_郵便番号_左_変更前</t>
    <phoneticPr fontId="3"/>
  </si>
  <si>
    <t>NM_従事者_従事者59_郵便番号_右_変更前</t>
    <phoneticPr fontId="3"/>
  </si>
  <si>
    <t>従事者５９＿カナ_変更前</t>
    <phoneticPr fontId="3"/>
  </si>
  <si>
    <t>NM_従事者_従事者59_カナ_変更前</t>
    <phoneticPr fontId="3"/>
  </si>
  <si>
    <t>従事者５９＿氏名_当て字_変更前</t>
    <phoneticPr fontId="3"/>
  </si>
  <si>
    <t>NM_従事者_従事者59_当て字_変更前</t>
    <phoneticPr fontId="3"/>
  </si>
  <si>
    <t>従事者５９＿氏名_変更前</t>
    <phoneticPr fontId="3"/>
  </si>
  <si>
    <t>NM_従事者_従事者59_氏名_変更前</t>
    <phoneticPr fontId="3"/>
  </si>
  <si>
    <t>従事者５９＿退任年月日_変更前</t>
    <phoneticPr fontId="3"/>
  </si>
  <si>
    <t>NM_従事者_従事者59_退任年月日_元号_変更前</t>
    <phoneticPr fontId="3"/>
  </si>
  <si>
    <t>NM_従事者_従事者59_退任年月日_年_変更前</t>
    <phoneticPr fontId="3"/>
  </si>
  <si>
    <t>NM_従事者_従事者59_退任年月日_月_変更前</t>
    <phoneticPr fontId="3"/>
  </si>
  <si>
    <t>NM_従事者_従事者59_退任年月日_日_変更前</t>
    <phoneticPr fontId="3"/>
  </si>
  <si>
    <t>従事者５９＿就任年月日_変更前</t>
    <phoneticPr fontId="3"/>
  </si>
  <si>
    <t>NM_従事者_従事者59_就任年月日_元号_変更前</t>
    <phoneticPr fontId="3"/>
  </si>
  <si>
    <t>NM_従事者_従事者59_就任年月日_年_変更前</t>
    <phoneticPr fontId="3"/>
  </si>
  <si>
    <t>NM_従事者_従事者59_就任年月日_月_変更前</t>
    <phoneticPr fontId="3"/>
  </si>
  <si>
    <t>NM_従事者_従事者59_就任年月日_日_変更前</t>
    <phoneticPr fontId="3"/>
  </si>
  <si>
    <t>従事者５９＿資格_変更前</t>
    <phoneticPr fontId="3"/>
  </si>
  <si>
    <t>NM_従事者_従事者59_資格_変更前</t>
    <phoneticPr fontId="3"/>
  </si>
  <si>
    <t>従事者５９＿従事者区分_変更前</t>
    <phoneticPr fontId="3"/>
  </si>
  <si>
    <t>NM_従事者_従事者59_従事者区分_変更前</t>
    <phoneticPr fontId="3"/>
  </si>
  <si>
    <t>従事者５８＿従事者備考_変更前</t>
    <phoneticPr fontId="3"/>
  </si>
  <si>
    <t>NM_従事者_従事者58_従事者備考_変更前</t>
    <phoneticPr fontId="3"/>
  </si>
  <si>
    <t>従事者５８＿登録販売者登録都道府県_変更前</t>
    <phoneticPr fontId="3"/>
  </si>
  <si>
    <t>NM_従事者_従事者58_登録販売者登録都道府県_変更前</t>
    <phoneticPr fontId="3"/>
  </si>
  <si>
    <t>従事者５８＿登録年月日_変更前</t>
    <phoneticPr fontId="3"/>
  </si>
  <si>
    <t>NM_従事者_従事者58_登録年月日_元号_変更前</t>
    <phoneticPr fontId="3"/>
  </si>
  <si>
    <t>NM_従事者_従事者58_登録年月日_年_変更前</t>
    <phoneticPr fontId="3"/>
  </si>
  <si>
    <t>NM_従事者_従事者58_登録年月日_月_変更前</t>
    <phoneticPr fontId="3"/>
  </si>
  <si>
    <t>NM_従事者_従事者58_登録年月日_日_変更前</t>
    <phoneticPr fontId="3"/>
  </si>
  <si>
    <t>従事者５８＿登録番号3_変更前</t>
    <phoneticPr fontId="3"/>
  </si>
  <si>
    <t>NM_従事者_従事者58_登録番号3_変更前</t>
    <phoneticPr fontId="3"/>
  </si>
  <si>
    <t>従事者５８＿登録番号2_変更前</t>
    <phoneticPr fontId="3"/>
  </si>
  <si>
    <t>NM_従事者_従事者58_登録番号2_変更前</t>
    <phoneticPr fontId="3"/>
  </si>
  <si>
    <t>従事者５８＿登録番号1_変更前</t>
    <phoneticPr fontId="3"/>
  </si>
  <si>
    <t>NM_従事者_従事者58_登録番号1_変更前</t>
    <phoneticPr fontId="3"/>
  </si>
  <si>
    <t>従事者５８＿週勤務時間_変更前</t>
    <phoneticPr fontId="3"/>
  </si>
  <si>
    <t>NM_従事者_従事者58_週勤務時間_整数1_変更前</t>
    <phoneticPr fontId="3"/>
  </si>
  <si>
    <t>NM_従事者_従事者58_週勤務時間_整数2_変更前</t>
    <phoneticPr fontId="3"/>
  </si>
  <si>
    <t>NM_従事者_従事者58_週勤務時間_小数1_変更前</t>
    <phoneticPr fontId="3"/>
  </si>
  <si>
    <t>従事者５８＿生年月日_変更前</t>
    <phoneticPr fontId="3"/>
  </si>
  <si>
    <t>NM_従事者_従事者58_生年月日_元号_変更前</t>
    <phoneticPr fontId="3"/>
  </si>
  <si>
    <t>NM_従事者_従事者58_生年月日_年_変更前</t>
    <phoneticPr fontId="3"/>
  </si>
  <si>
    <t>NM_従事者_従事者58_生年月日_月_変更前</t>
    <phoneticPr fontId="3"/>
  </si>
  <si>
    <t>NM_従事者_従事者58_生年月日_日_変更前</t>
    <phoneticPr fontId="3"/>
  </si>
  <si>
    <t>従事者５８＿住所_建物名_変更前</t>
    <phoneticPr fontId="3"/>
  </si>
  <si>
    <t>NM_従事者_従事者58_建物名_変更前</t>
    <phoneticPr fontId="3"/>
  </si>
  <si>
    <t>従事者５８＿住所_番地_変更前</t>
    <phoneticPr fontId="3"/>
  </si>
  <si>
    <t>NM_従事者_従事者58_番地_変更前</t>
    <phoneticPr fontId="3"/>
  </si>
  <si>
    <t>従事者５８＿住所_字_変更前</t>
    <phoneticPr fontId="3"/>
  </si>
  <si>
    <t>NM_従事者_従事者58_字_変更前</t>
    <phoneticPr fontId="3"/>
  </si>
  <si>
    <t>従事者５８＿住所_市区町村_変更前</t>
    <phoneticPr fontId="3"/>
  </si>
  <si>
    <t>NM_従事者_従事者58_市区町村_変更前</t>
    <phoneticPr fontId="3"/>
  </si>
  <si>
    <t>従事者５８＿住所_都道府県_変更前</t>
    <phoneticPr fontId="3"/>
  </si>
  <si>
    <t>NM_従事者_従事者58_都道府県_変更前</t>
    <phoneticPr fontId="3"/>
  </si>
  <si>
    <t>従事者５８＿住所_郵便番号_変更前</t>
    <phoneticPr fontId="3"/>
  </si>
  <si>
    <t>NM_従事者_従事者58_郵便番号_左_変更前</t>
    <phoneticPr fontId="3"/>
  </si>
  <si>
    <t>NM_従事者_従事者58_郵便番号_右_変更前</t>
    <phoneticPr fontId="3"/>
  </si>
  <si>
    <t>従事者５８＿カナ_変更前</t>
    <phoneticPr fontId="3"/>
  </si>
  <si>
    <t>NM_従事者_従事者58_カナ_変更前</t>
    <phoneticPr fontId="3"/>
  </si>
  <si>
    <t>従事者５８＿氏名_当て字_変更前</t>
    <phoneticPr fontId="3"/>
  </si>
  <si>
    <t>NM_従事者_従事者58_当て字_変更前</t>
    <phoneticPr fontId="3"/>
  </si>
  <si>
    <t>従事者５８＿氏名_変更前</t>
    <phoneticPr fontId="3"/>
  </si>
  <si>
    <t>NM_従事者_従事者58_氏名_変更前</t>
    <phoneticPr fontId="3"/>
  </si>
  <si>
    <t>従事者５８＿退任年月日_変更前</t>
    <phoneticPr fontId="3"/>
  </si>
  <si>
    <t>NM_従事者_従事者58_退任年月日_元号_変更前</t>
    <phoneticPr fontId="3"/>
  </si>
  <si>
    <t>NM_従事者_従事者58_退任年月日_年_変更前</t>
    <phoneticPr fontId="3"/>
  </si>
  <si>
    <t>NM_従事者_従事者58_退任年月日_月_変更前</t>
    <phoneticPr fontId="3"/>
  </si>
  <si>
    <t>NM_従事者_従事者58_退任年月日_日_変更前</t>
    <phoneticPr fontId="3"/>
  </si>
  <si>
    <t>従事者５８＿就任年月日_変更前</t>
    <phoneticPr fontId="3"/>
  </si>
  <si>
    <t>NM_従事者_従事者58_就任年月日_元号_変更前</t>
    <phoneticPr fontId="3"/>
  </si>
  <si>
    <t>NM_従事者_従事者58_就任年月日_年_変更前</t>
    <phoneticPr fontId="3"/>
  </si>
  <si>
    <t>NM_従事者_従事者58_就任年月日_月_変更前</t>
    <phoneticPr fontId="3"/>
  </si>
  <si>
    <t>NM_従事者_従事者58_就任年月日_日_変更前</t>
    <phoneticPr fontId="3"/>
  </si>
  <si>
    <t>従事者５８＿資格_変更前</t>
    <phoneticPr fontId="3"/>
  </si>
  <si>
    <t>NM_従事者_従事者58_資格_変更前</t>
    <phoneticPr fontId="3"/>
  </si>
  <si>
    <t>従事者５８＿従事者区分_変更前</t>
    <phoneticPr fontId="3"/>
  </si>
  <si>
    <t>NM_従事者_従事者58_従事者区分_変更前</t>
    <phoneticPr fontId="3"/>
  </si>
  <si>
    <t>従事者５７＿従事者備考_変更前</t>
    <phoneticPr fontId="3"/>
  </si>
  <si>
    <t>NM_従事者_従事者57_従事者備考_変更前</t>
    <phoneticPr fontId="3"/>
  </si>
  <si>
    <t>従事者５７＿登録販売者登録都道府県_変更前</t>
    <phoneticPr fontId="3"/>
  </si>
  <si>
    <t>NM_従事者_従事者57_登録販売者登録都道府県_変更前</t>
    <phoneticPr fontId="3"/>
  </si>
  <si>
    <t>従事者５７＿登録年月日_変更前</t>
    <phoneticPr fontId="3"/>
  </si>
  <si>
    <t>NM_従事者_従事者57_登録年月日_元号_変更前</t>
    <phoneticPr fontId="3"/>
  </si>
  <si>
    <t>NM_従事者_従事者57_登録年月日_年_変更前</t>
    <phoneticPr fontId="3"/>
  </si>
  <si>
    <t>NM_従事者_従事者57_登録年月日_月_変更前</t>
    <phoneticPr fontId="3"/>
  </si>
  <si>
    <t>NM_従事者_従事者57_登録年月日_日_変更前</t>
    <phoneticPr fontId="3"/>
  </si>
  <si>
    <t>従事者５７＿登録番号3_変更前</t>
    <phoneticPr fontId="3"/>
  </si>
  <si>
    <t>NM_従事者_従事者57_登録番号3_変更前</t>
    <phoneticPr fontId="3"/>
  </si>
  <si>
    <t>従事者５７＿登録番号2_変更前</t>
    <phoneticPr fontId="3"/>
  </si>
  <si>
    <t>NM_従事者_従事者57_登録番号2_変更前</t>
    <phoneticPr fontId="3"/>
  </si>
  <si>
    <t>従事者５７＿登録番号1_変更前</t>
    <phoneticPr fontId="3"/>
  </si>
  <si>
    <t>NM_従事者_従事者57_登録番号1_変更前</t>
    <phoneticPr fontId="3"/>
  </si>
  <si>
    <t>従事者５７＿週勤務時間_変更前</t>
    <phoneticPr fontId="3"/>
  </si>
  <si>
    <t>NM_従事者_従事者57_週勤務時間_整数1_変更前</t>
    <phoneticPr fontId="3"/>
  </si>
  <si>
    <t>NM_従事者_従事者57_週勤務時間_整数2_変更前</t>
    <phoneticPr fontId="3"/>
  </si>
  <si>
    <t>NM_従事者_従事者57_週勤務時間_小数1_変更前</t>
    <phoneticPr fontId="3"/>
  </si>
  <si>
    <t>従事者５７＿生年月日_変更前</t>
    <phoneticPr fontId="3"/>
  </si>
  <si>
    <t>NM_従事者_従事者57_生年月日_元号_変更前</t>
    <phoneticPr fontId="3"/>
  </si>
  <si>
    <t>NM_従事者_従事者57_生年月日_年_変更前</t>
    <phoneticPr fontId="3"/>
  </si>
  <si>
    <t>NM_従事者_従事者57_生年月日_月_変更前</t>
    <phoneticPr fontId="3"/>
  </si>
  <si>
    <t>NM_従事者_従事者57_生年月日_日_変更前</t>
    <phoneticPr fontId="3"/>
  </si>
  <si>
    <t>従事者５７＿住所_建物名_変更前</t>
    <phoneticPr fontId="3"/>
  </si>
  <si>
    <t>NM_従事者_従事者57_建物名_変更前</t>
    <phoneticPr fontId="3"/>
  </si>
  <si>
    <t>従事者５７＿住所_番地_変更前</t>
    <phoneticPr fontId="3"/>
  </si>
  <si>
    <t>NM_従事者_従事者57_番地_変更前</t>
    <phoneticPr fontId="3"/>
  </si>
  <si>
    <t>従事者５７＿住所_字_変更前</t>
    <phoneticPr fontId="3"/>
  </si>
  <si>
    <t>NM_従事者_従事者57_字_変更前</t>
    <phoneticPr fontId="3"/>
  </si>
  <si>
    <t>従事者５７＿住所_市区町村_変更前</t>
    <phoneticPr fontId="3"/>
  </si>
  <si>
    <t>NM_従事者_従事者57_市区町村_変更前</t>
    <phoneticPr fontId="3"/>
  </si>
  <si>
    <t>従事者５７＿住所_都道府県_変更前</t>
    <phoneticPr fontId="3"/>
  </si>
  <si>
    <t>NM_従事者_従事者57_都道府県_変更前</t>
    <phoneticPr fontId="3"/>
  </si>
  <si>
    <t>従事者５７＿住所_郵便番号_変更前</t>
    <phoneticPr fontId="3"/>
  </si>
  <si>
    <t>NM_従事者_従事者57_郵便番号_左_変更前</t>
    <phoneticPr fontId="3"/>
  </si>
  <si>
    <t>NM_従事者_従事者57_郵便番号_右_変更前</t>
    <phoneticPr fontId="3"/>
  </si>
  <si>
    <t>従事者５７＿カナ_変更前</t>
    <phoneticPr fontId="3"/>
  </si>
  <si>
    <t>NM_従事者_従事者57_カナ_変更前</t>
    <phoneticPr fontId="3"/>
  </si>
  <si>
    <t>従事者５７＿氏名_当て字_変更前</t>
    <phoneticPr fontId="3"/>
  </si>
  <si>
    <t>NM_従事者_従事者57_当て字_変更前</t>
    <phoneticPr fontId="3"/>
  </si>
  <si>
    <t>従事者５７＿氏名_変更前</t>
    <phoneticPr fontId="3"/>
  </si>
  <si>
    <t>NM_従事者_従事者57_氏名_変更前</t>
    <phoneticPr fontId="3"/>
  </si>
  <si>
    <t>従事者５７＿退任年月日_変更前</t>
    <phoneticPr fontId="3"/>
  </si>
  <si>
    <t>NM_従事者_従事者57_退任年月日_元号_変更前</t>
    <phoneticPr fontId="3"/>
  </si>
  <si>
    <t>NM_従事者_従事者57_退任年月日_年_変更前</t>
    <phoneticPr fontId="3"/>
  </si>
  <si>
    <t>NM_従事者_従事者57_退任年月日_月_変更前</t>
    <phoneticPr fontId="3"/>
  </si>
  <si>
    <t>NM_従事者_従事者57_退任年月日_日_変更前</t>
    <phoneticPr fontId="3"/>
  </si>
  <si>
    <t>従事者５７＿就任年月日_変更前</t>
    <phoneticPr fontId="3"/>
  </si>
  <si>
    <t>NM_従事者_従事者57_就任年月日_元号_変更前</t>
    <phoneticPr fontId="3"/>
  </si>
  <si>
    <t>NM_従事者_従事者57_就任年月日_年_変更前</t>
    <phoneticPr fontId="3"/>
  </si>
  <si>
    <t>NM_従事者_従事者57_就任年月日_月_変更前</t>
    <phoneticPr fontId="3"/>
  </si>
  <si>
    <t>NM_従事者_従事者57_就任年月日_日_変更前</t>
    <phoneticPr fontId="3"/>
  </si>
  <si>
    <t>従事者５７＿資格_変更前</t>
    <phoneticPr fontId="3"/>
  </si>
  <si>
    <t>NM_従事者_従事者57_資格_変更前</t>
    <phoneticPr fontId="3"/>
  </si>
  <si>
    <t>従事者５７＿従事者区分_変更前</t>
    <phoneticPr fontId="3"/>
  </si>
  <si>
    <t>NM_従事者_従事者57_従事者区分_変更前</t>
    <phoneticPr fontId="3"/>
  </si>
  <si>
    <t>従事者５６＿従事者備考_変更前</t>
    <phoneticPr fontId="3"/>
  </si>
  <si>
    <t>NM_従事者_従事者56_従事者備考_変更前</t>
    <phoneticPr fontId="3"/>
  </si>
  <si>
    <t>従事者５６＿登録販売者登録都道府県_変更前</t>
    <phoneticPr fontId="3"/>
  </si>
  <si>
    <t>NM_従事者_従事者56_登録販売者登録都道府県_変更前</t>
    <phoneticPr fontId="3"/>
  </si>
  <si>
    <t>従事者５６＿登録年月日_変更前</t>
    <phoneticPr fontId="3"/>
  </si>
  <si>
    <t>NM_従事者_従事者56_登録年月日_元号_変更前</t>
    <phoneticPr fontId="3"/>
  </si>
  <si>
    <t>NM_従事者_従事者56_登録年月日_年_変更前</t>
    <phoneticPr fontId="3"/>
  </si>
  <si>
    <t>NM_従事者_従事者56_登録年月日_月_変更前</t>
    <phoneticPr fontId="3"/>
  </si>
  <si>
    <t>NM_従事者_従事者56_登録年月日_日_変更前</t>
    <phoneticPr fontId="3"/>
  </si>
  <si>
    <t>従事者５６＿登録番号3_変更前</t>
    <phoneticPr fontId="3"/>
  </si>
  <si>
    <t>NM_従事者_従事者56_登録番号3_変更前</t>
    <phoneticPr fontId="3"/>
  </si>
  <si>
    <t>従事者５６＿登録番号2_変更前</t>
    <phoneticPr fontId="3"/>
  </si>
  <si>
    <t>NM_従事者_従事者56_登録番号2_変更前</t>
    <phoneticPr fontId="3"/>
  </si>
  <si>
    <t>従事者５６＿登録番号1_変更前</t>
    <phoneticPr fontId="3"/>
  </si>
  <si>
    <t>NM_従事者_従事者56_登録番号1_変更前</t>
    <phoneticPr fontId="3"/>
  </si>
  <si>
    <t>従事者５６＿週勤務時間_変更前</t>
    <phoneticPr fontId="3"/>
  </si>
  <si>
    <t>NM_従事者_従事者56_週勤務時間_整数1_変更前</t>
    <phoneticPr fontId="3"/>
  </si>
  <si>
    <t>NM_従事者_従事者56_週勤務時間_整数2_変更前</t>
    <phoneticPr fontId="3"/>
  </si>
  <si>
    <t>NM_従事者_従事者56_週勤務時間_小数1_変更前</t>
    <phoneticPr fontId="3"/>
  </si>
  <si>
    <t>従事者５６＿生年月日_変更前</t>
    <phoneticPr fontId="3"/>
  </si>
  <si>
    <t>NM_従事者_従事者56_生年月日_元号_変更前</t>
    <phoneticPr fontId="3"/>
  </si>
  <si>
    <t>NM_従事者_従事者56_生年月日_年_変更前</t>
    <phoneticPr fontId="3"/>
  </si>
  <si>
    <t>NM_従事者_従事者56_生年月日_月_変更前</t>
    <phoneticPr fontId="3"/>
  </si>
  <si>
    <t>NM_従事者_従事者56_生年月日_日_変更前</t>
    <phoneticPr fontId="3"/>
  </si>
  <si>
    <t>従事者５６＿住所_建物名_変更前</t>
    <phoneticPr fontId="3"/>
  </si>
  <si>
    <t>NM_従事者_従事者56_建物名_変更前</t>
    <phoneticPr fontId="3"/>
  </si>
  <si>
    <t>従事者５６＿住所_番地_変更前</t>
    <phoneticPr fontId="3"/>
  </si>
  <si>
    <t>NM_従事者_従事者56_番地_変更前</t>
    <phoneticPr fontId="3"/>
  </si>
  <si>
    <t>従事者５６＿住所_字_変更前</t>
    <phoneticPr fontId="3"/>
  </si>
  <si>
    <t>NM_従事者_従事者56_字_変更前</t>
    <phoneticPr fontId="3"/>
  </si>
  <si>
    <t>従事者５６＿住所_市区町村_変更前</t>
    <phoneticPr fontId="3"/>
  </si>
  <si>
    <t>NM_従事者_従事者56_市区町村_変更前</t>
    <phoneticPr fontId="3"/>
  </si>
  <si>
    <t>従事者５６＿住所_都道府県_変更前</t>
    <phoneticPr fontId="3"/>
  </si>
  <si>
    <t>NM_従事者_従事者56_都道府県_変更前</t>
    <phoneticPr fontId="3"/>
  </si>
  <si>
    <t>従事者５６＿住所_郵便番号_変更前</t>
    <phoneticPr fontId="3"/>
  </si>
  <si>
    <t>NM_従事者_従事者56_郵便番号_左_変更前</t>
    <phoneticPr fontId="3"/>
  </si>
  <si>
    <t>NM_従事者_従事者56_郵便番号_右_変更前</t>
    <phoneticPr fontId="3"/>
  </si>
  <si>
    <t>従事者５６＿カナ_変更前</t>
    <phoneticPr fontId="3"/>
  </si>
  <si>
    <t>NM_従事者_従事者56_カナ_変更前</t>
    <phoneticPr fontId="3"/>
  </si>
  <si>
    <t>従事者５６＿氏名_当て字_変更前</t>
    <phoneticPr fontId="3"/>
  </si>
  <si>
    <t>NM_従事者_従事者56_当て字_変更前</t>
    <phoneticPr fontId="3"/>
  </si>
  <si>
    <t>従事者５６＿氏名_変更前</t>
    <phoneticPr fontId="3"/>
  </si>
  <si>
    <t>NM_従事者_従事者56_氏名_変更前</t>
    <phoneticPr fontId="3"/>
  </si>
  <si>
    <t>従事者５６＿退任年月日_変更前</t>
    <phoneticPr fontId="3"/>
  </si>
  <si>
    <t>NM_従事者_従事者56_退任年月日_元号_変更前</t>
    <phoneticPr fontId="3"/>
  </si>
  <si>
    <t>NM_従事者_従事者56_退任年月日_年_変更前</t>
    <phoneticPr fontId="3"/>
  </si>
  <si>
    <t>NM_従事者_従事者56_退任年月日_月_変更前</t>
    <phoneticPr fontId="3"/>
  </si>
  <si>
    <t>NM_従事者_従事者56_退任年月日_日_変更前</t>
    <phoneticPr fontId="3"/>
  </si>
  <si>
    <t>従事者５６＿就任年月日_変更前</t>
    <phoneticPr fontId="3"/>
  </si>
  <si>
    <t>NM_従事者_従事者56_就任年月日_元号_変更前</t>
    <phoneticPr fontId="3"/>
  </si>
  <si>
    <t>NM_従事者_従事者56_就任年月日_年_変更前</t>
    <phoneticPr fontId="3"/>
  </si>
  <si>
    <t>NM_従事者_従事者56_就任年月日_月_変更前</t>
    <phoneticPr fontId="3"/>
  </si>
  <si>
    <t>NM_従事者_従事者56_就任年月日_日_変更前</t>
    <phoneticPr fontId="3"/>
  </si>
  <si>
    <t>従事者５６＿資格_変更前</t>
    <phoneticPr fontId="3"/>
  </si>
  <si>
    <t>NM_従事者_従事者56_資格_変更前</t>
    <phoneticPr fontId="3"/>
  </si>
  <si>
    <t>従事者５６＿従事者区分_変更前</t>
    <phoneticPr fontId="3"/>
  </si>
  <si>
    <t>NM_従事者_従事者56_従事者区分_変更前</t>
    <phoneticPr fontId="3"/>
  </si>
  <si>
    <t>従事者５５＿従事者備考_変更前</t>
    <phoneticPr fontId="3"/>
  </si>
  <si>
    <t>NM_従事者_従事者55_従事者備考_変更前</t>
    <phoneticPr fontId="3"/>
  </si>
  <si>
    <t>従事者５５＿登録販売者登録都道府県_変更前</t>
    <phoneticPr fontId="3"/>
  </si>
  <si>
    <t>NM_従事者_従事者55_登録販売者登録都道府県_変更前</t>
    <phoneticPr fontId="3"/>
  </si>
  <si>
    <t>従事者５５＿登録年月日_変更前</t>
    <phoneticPr fontId="3"/>
  </si>
  <si>
    <t>NM_従事者_従事者55_登録年月日_元号_変更前</t>
    <phoneticPr fontId="3"/>
  </si>
  <si>
    <t>NM_従事者_従事者55_登録年月日_年_変更前</t>
    <phoneticPr fontId="3"/>
  </si>
  <si>
    <t>NM_従事者_従事者55_登録年月日_月_変更前</t>
    <phoneticPr fontId="3"/>
  </si>
  <si>
    <t>NM_従事者_従事者55_登録年月日_日_変更前</t>
    <phoneticPr fontId="3"/>
  </si>
  <si>
    <t>従事者５５＿登録番号3_変更前</t>
    <phoneticPr fontId="3"/>
  </si>
  <si>
    <t>NM_従事者_従事者55_登録番号3_変更前</t>
    <phoneticPr fontId="3"/>
  </si>
  <si>
    <t>従事者５５＿登録番号2_変更前</t>
    <phoneticPr fontId="3"/>
  </si>
  <si>
    <t>NM_従事者_従事者55_登録番号2_変更前</t>
    <phoneticPr fontId="3"/>
  </si>
  <si>
    <t>従事者５５＿登録番号1_変更前</t>
    <phoneticPr fontId="3"/>
  </si>
  <si>
    <t>NM_従事者_従事者55_登録番号1_変更前</t>
    <phoneticPr fontId="3"/>
  </si>
  <si>
    <t>従事者５５＿週勤務時間_変更前</t>
    <phoneticPr fontId="3"/>
  </si>
  <si>
    <t>NM_従事者_従事者55_週勤務時間_整数1_変更前</t>
    <phoneticPr fontId="3"/>
  </si>
  <si>
    <t>NM_従事者_従事者55_週勤務時間_整数2_変更前</t>
    <phoneticPr fontId="3"/>
  </si>
  <si>
    <t>NM_従事者_従事者55_週勤務時間_小数1_変更前</t>
    <phoneticPr fontId="3"/>
  </si>
  <si>
    <t>従事者５５＿生年月日_変更前</t>
    <phoneticPr fontId="3"/>
  </si>
  <si>
    <t>NM_従事者_従事者55_生年月日_元号_変更前</t>
    <phoneticPr fontId="3"/>
  </si>
  <si>
    <t>NM_従事者_従事者55_生年月日_年_変更前</t>
    <phoneticPr fontId="3"/>
  </si>
  <si>
    <t>NM_従事者_従事者55_生年月日_月_変更前</t>
    <phoneticPr fontId="3"/>
  </si>
  <si>
    <t>NM_従事者_従事者55_生年月日_日_変更前</t>
    <phoneticPr fontId="3"/>
  </si>
  <si>
    <t>従事者５５＿住所_建物名_変更前</t>
    <phoneticPr fontId="3"/>
  </si>
  <si>
    <t>NM_従事者_従事者55_建物名_変更前</t>
    <phoneticPr fontId="3"/>
  </si>
  <si>
    <t>従事者５５＿住所_番地_変更前</t>
    <phoneticPr fontId="3"/>
  </si>
  <si>
    <t>NM_従事者_従事者55_番地_変更前</t>
    <phoneticPr fontId="3"/>
  </si>
  <si>
    <t>従事者５５＿住所_字_変更前</t>
    <phoneticPr fontId="3"/>
  </si>
  <si>
    <t>NM_従事者_従事者55_字_変更前</t>
    <phoneticPr fontId="3"/>
  </si>
  <si>
    <t>従事者５５＿住所_市区町村_変更前</t>
    <phoneticPr fontId="3"/>
  </si>
  <si>
    <t>NM_従事者_従事者55_市区町村_変更前</t>
    <phoneticPr fontId="3"/>
  </si>
  <si>
    <t>従事者５５＿住所_都道府県_変更前</t>
    <phoneticPr fontId="3"/>
  </si>
  <si>
    <t>NM_従事者_従事者55_都道府県_変更前</t>
    <phoneticPr fontId="3"/>
  </si>
  <si>
    <t>従事者５５＿住所_郵便番号_変更前</t>
    <phoneticPr fontId="3"/>
  </si>
  <si>
    <t>NM_従事者_従事者55_郵便番号_左_変更前</t>
    <phoneticPr fontId="3"/>
  </si>
  <si>
    <t>NM_従事者_従事者55_郵便番号_右_変更前</t>
    <phoneticPr fontId="3"/>
  </si>
  <si>
    <t>従事者５５＿カナ_変更前</t>
    <phoneticPr fontId="3"/>
  </si>
  <si>
    <t>NM_従事者_従事者55_カナ_変更前</t>
    <phoneticPr fontId="3"/>
  </si>
  <si>
    <t>従事者５５＿氏名_当て字_変更前</t>
    <phoneticPr fontId="3"/>
  </si>
  <si>
    <t>NM_従事者_従事者55_当て字_変更前</t>
    <phoneticPr fontId="3"/>
  </si>
  <si>
    <t>従事者５５＿氏名_変更前</t>
    <phoneticPr fontId="3"/>
  </si>
  <si>
    <t>NM_従事者_従事者55_氏名_変更前</t>
    <phoneticPr fontId="3"/>
  </si>
  <si>
    <t>従事者５５＿退任年月日_変更前</t>
    <phoneticPr fontId="3"/>
  </si>
  <si>
    <t>NM_従事者_従事者55_退任年月日_元号_変更前</t>
    <phoneticPr fontId="3"/>
  </si>
  <si>
    <t>NM_従事者_従事者55_退任年月日_年_変更前</t>
    <phoneticPr fontId="3"/>
  </si>
  <si>
    <t>NM_従事者_従事者55_退任年月日_月_変更前</t>
    <phoneticPr fontId="3"/>
  </si>
  <si>
    <t>NM_従事者_従事者55_退任年月日_日_変更前</t>
    <phoneticPr fontId="3"/>
  </si>
  <si>
    <t>従事者５５＿就任年月日_変更前</t>
    <phoneticPr fontId="3"/>
  </si>
  <si>
    <t>NM_従事者_従事者55_就任年月日_元号_変更前</t>
    <phoneticPr fontId="3"/>
  </si>
  <si>
    <t>NM_従事者_従事者55_就任年月日_年_変更前</t>
    <phoneticPr fontId="3"/>
  </si>
  <si>
    <t>NM_従事者_従事者55_就任年月日_月_変更前</t>
    <phoneticPr fontId="3"/>
  </si>
  <si>
    <t>NM_従事者_従事者55_就任年月日_日_変更前</t>
    <phoneticPr fontId="3"/>
  </si>
  <si>
    <t>従事者５５＿資格_変更前</t>
    <phoneticPr fontId="3"/>
  </si>
  <si>
    <t>NM_従事者_従事者55_資格_変更前</t>
    <phoneticPr fontId="3"/>
  </si>
  <si>
    <t>従事者５５＿従事者区分_変更前</t>
    <phoneticPr fontId="3"/>
  </si>
  <si>
    <t>NM_従事者_従事者55_従事者区分_変更前</t>
    <phoneticPr fontId="3"/>
  </si>
  <si>
    <t>従事者５４＿従事者備考_変更前</t>
    <phoneticPr fontId="3"/>
  </si>
  <si>
    <t>NM_従事者_従事者54_従事者備考_変更前</t>
    <phoneticPr fontId="3"/>
  </si>
  <si>
    <t>従事者５４＿登録販売者登録都道府県_変更前</t>
    <phoneticPr fontId="3"/>
  </si>
  <si>
    <t>NM_従事者_従事者54_登録販売者登録都道府県_変更前</t>
    <phoneticPr fontId="3"/>
  </si>
  <si>
    <t>従事者５４＿登録年月日_変更前</t>
    <phoneticPr fontId="3"/>
  </si>
  <si>
    <t>NM_従事者_従事者54_登録年月日_元号_変更前</t>
    <phoneticPr fontId="3"/>
  </si>
  <si>
    <t>NM_従事者_従事者54_登録年月日_年_変更前</t>
    <phoneticPr fontId="3"/>
  </si>
  <si>
    <t>NM_従事者_従事者54_登録年月日_月_変更前</t>
    <phoneticPr fontId="3"/>
  </si>
  <si>
    <t>NM_従事者_従事者54_登録年月日_日_変更前</t>
    <phoneticPr fontId="3"/>
  </si>
  <si>
    <t>従事者５４＿登録番号3_変更前</t>
    <phoneticPr fontId="3"/>
  </si>
  <si>
    <t>NM_従事者_従事者54_登録番号3_変更前</t>
    <phoneticPr fontId="3"/>
  </si>
  <si>
    <t>従事者５４＿登録番号2_変更前</t>
    <phoneticPr fontId="3"/>
  </si>
  <si>
    <t>NM_従事者_従事者54_登録番号2_変更前</t>
    <phoneticPr fontId="3"/>
  </si>
  <si>
    <t>従事者５４＿登録番号1_変更前</t>
    <phoneticPr fontId="3"/>
  </si>
  <si>
    <t>NM_従事者_従事者54_登録番号1_変更前</t>
    <phoneticPr fontId="3"/>
  </si>
  <si>
    <t>従事者５４＿週勤務時間_変更前</t>
    <phoneticPr fontId="3"/>
  </si>
  <si>
    <t>NM_従事者_従事者54_週勤務時間_整数1_変更前</t>
    <phoneticPr fontId="3"/>
  </si>
  <si>
    <t>NM_従事者_従事者54_週勤務時間_整数2_変更前</t>
    <phoneticPr fontId="3"/>
  </si>
  <si>
    <t>NM_従事者_従事者54_週勤務時間_小数1_変更前</t>
    <phoneticPr fontId="3"/>
  </si>
  <si>
    <t>従事者５４＿生年月日_変更前</t>
    <phoneticPr fontId="3"/>
  </si>
  <si>
    <t>NM_従事者_従事者54_生年月日_元号_変更前</t>
    <phoneticPr fontId="3"/>
  </si>
  <si>
    <t>NM_従事者_従事者54_生年月日_年_変更前</t>
    <phoneticPr fontId="3"/>
  </si>
  <si>
    <t>NM_従事者_従事者54_生年月日_月_変更前</t>
    <phoneticPr fontId="3"/>
  </si>
  <si>
    <t>NM_従事者_従事者54_生年月日_日_変更前</t>
    <phoneticPr fontId="3"/>
  </si>
  <si>
    <t>従事者５４＿住所_建物名_変更前</t>
    <phoneticPr fontId="3"/>
  </si>
  <si>
    <t>NM_従事者_従事者54_建物名_変更前</t>
    <phoneticPr fontId="3"/>
  </si>
  <si>
    <t>従事者５４＿住所_番地_変更前</t>
    <phoneticPr fontId="3"/>
  </si>
  <si>
    <t>NM_従事者_従事者54_番地_変更前</t>
    <phoneticPr fontId="3"/>
  </si>
  <si>
    <t>従事者５４＿住所_字_変更前</t>
    <phoneticPr fontId="3"/>
  </si>
  <si>
    <t>NM_従事者_従事者54_字_変更前</t>
    <phoneticPr fontId="3"/>
  </si>
  <si>
    <t>従事者５４＿住所_市区町村_変更前</t>
    <phoneticPr fontId="3"/>
  </si>
  <si>
    <t>NM_従事者_従事者54_市区町村_変更前</t>
    <phoneticPr fontId="3"/>
  </si>
  <si>
    <t>従事者５４＿住所_都道府県_変更前</t>
    <phoneticPr fontId="3"/>
  </si>
  <si>
    <t>NM_従事者_従事者54_都道府県_変更前</t>
    <phoneticPr fontId="3"/>
  </si>
  <si>
    <t>従事者５４＿住所_郵便番号_変更前</t>
    <phoneticPr fontId="3"/>
  </si>
  <si>
    <t>NM_従事者_従事者54_郵便番号_左_変更前</t>
    <phoneticPr fontId="3"/>
  </si>
  <si>
    <t>NM_従事者_従事者54_郵便番号_右_変更前</t>
    <phoneticPr fontId="3"/>
  </si>
  <si>
    <t>従事者５４＿カナ_変更前</t>
    <phoneticPr fontId="3"/>
  </si>
  <si>
    <t>NM_従事者_従事者54_カナ_変更前</t>
    <phoneticPr fontId="3"/>
  </si>
  <si>
    <t>従事者５４＿氏名_当て字_変更前</t>
    <phoneticPr fontId="3"/>
  </si>
  <si>
    <t>NM_従事者_従事者54_当て字_変更前</t>
    <phoneticPr fontId="3"/>
  </si>
  <si>
    <t>従事者５４＿氏名_変更前</t>
    <phoneticPr fontId="3"/>
  </si>
  <si>
    <t>NM_従事者_従事者54_氏名_変更前</t>
    <phoneticPr fontId="3"/>
  </si>
  <si>
    <t>従事者５４＿退任年月日_変更前</t>
    <phoneticPr fontId="3"/>
  </si>
  <si>
    <t>NM_従事者_従事者54_退任年月日_元号_変更前</t>
    <phoneticPr fontId="3"/>
  </si>
  <si>
    <t>NM_従事者_従事者54_退任年月日_年_変更前</t>
    <phoneticPr fontId="3"/>
  </si>
  <si>
    <t>NM_従事者_従事者54_退任年月日_月_変更前</t>
    <phoneticPr fontId="3"/>
  </si>
  <si>
    <t>NM_従事者_従事者54_退任年月日_日_変更前</t>
    <phoneticPr fontId="3"/>
  </si>
  <si>
    <t>従事者５４＿就任年月日_変更前</t>
    <phoneticPr fontId="3"/>
  </si>
  <si>
    <t>NM_従事者_従事者54_就任年月日_元号_変更前</t>
    <phoneticPr fontId="3"/>
  </si>
  <si>
    <t>NM_従事者_従事者54_就任年月日_年_変更前</t>
    <phoneticPr fontId="3"/>
  </si>
  <si>
    <t>NM_従事者_従事者54_就任年月日_月_変更前</t>
    <phoneticPr fontId="3"/>
  </si>
  <si>
    <t>NM_従事者_従事者54_就任年月日_日_変更前</t>
    <phoneticPr fontId="3"/>
  </si>
  <si>
    <t>従事者５４＿資格_変更前</t>
    <phoneticPr fontId="3"/>
  </si>
  <si>
    <t>NM_従事者_従事者54_資格_変更前</t>
    <phoneticPr fontId="3"/>
  </si>
  <si>
    <t>従事者５４＿従事者区分_変更前</t>
    <phoneticPr fontId="3"/>
  </si>
  <si>
    <t>NM_従事者_従事者54_従事者区分_変更前</t>
    <phoneticPr fontId="3"/>
  </si>
  <si>
    <t>従事者５３＿従事者備考_変更前</t>
    <phoneticPr fontId="3"/>
  </si>
  <si>
    <t>NM_従事者_従事者53_従事者備考_変更前</t>
    <phoneticPr fontId="3"/>
  </si>
  <si>
    <t>従事者５３＿登録販売者登録都道府県_変更前</t>
    <phoneticPr fontId="3"/>
  </si>
  <si>
    <t>NM_従事者_従事者53_登録販売者登録都道府県_変更前</t>
    <phoneticPr fontId="3"/>
  </si>
  <si>
    <t>従事者５３＿登録年月日_変更前</t>
    <phoneticPr fontId="3"/>
  </si>
  <si>
    <t>NM_従事者_従事者53_登録年月日_元号_変更前</t>
    <phoneticPr fontId="3"/>
  </si>
  <si>
    <t>NM_従事者_従事者53_登録年月日_年_変更前</t>
    <phoneticPr fontId="3"/>
  </si>
  <si>
    <t>NM_従事者_従事者53_登録年月日_月_変更前</t>
    <phoneticPr fontId="3"/>
  </si>
  <si>
    <t>NM_従事者_従事者53_登録年月日_日_変更前</t>
    <phoneticPr fontId="3"/>
  </si>
  <si>
    <t>従事者５３＿登録番号3_変更前</t>
    <phoneticPr fontId="3"/>
  </si>
  <si>
    <t>NM_従事者_従事者53_登録番号3_変更前</t>
    <phoneticPr fontId="3"/>
  </si>
  <si>
    <t>従事者５３＿登録番号2_変更前</t>
    <phoneticPr fontId="3"/>
  </si>
  <si>
    <t>NM_従事者_従事者53_登録番号2_変更前</t>
    <phoneticPr fontId="3"/>
  </si>
  <si>
    <t>従事者５３＿登録番号1_変更前</t>
    <phoneticPr fontId="3"/>
  </si>
  <si>
    <t>NM_従事者_従事者53_登録番号1_変更前</t>
    <phoneticPr fontId="3"/>
  </si>
  <si>
    <t>従事者５３＿週勤務時間_変更前</t>
    <phoneticPr fontId="3"/>
  </si>
  <si>
    <t>NM_従事者_従事者53_週勤務時間_整数1_変更前</t>
    <phoneticPr fontId="3"/>
  </si>
  <si>
    <t>NM_従事者_従事者53_週勤務時間_整数2_変更前</t>
    <phoneticPr fontId="3"/>
  </si>
  <si>
    <t>NM_従事者_従事者53_週勤務時間_小数1_変更前</t>
    <phoneticPr fontId="3"/>
  </si>
  <si>
    <t>従事者５３＿生年月日_変更前</t>
    <phoneticPr fontId="3"/>
  </si>
  <si>
    <t>NM_従事者_従事者53_生年月日_元号_変更前</t>
    <phoneticPr fontId="3"/>
  </si>
  <si>
    <t>NM_従事者_従事者53_生年月日_年_変更前</t>
    <phoneticPr fontId="3"/>
  </si>
  <si>
    <t>NM_従事者_従事者53_生年月日_月_変更前</t>
    <phoneticPr fontId="3"/>
  </si>
  <si>
    <t>NM_従事者_従事者53_生年月日_日_変更前</t>
    <phoneticPr fontId="3"/>
  </si>
  <si>
    <t>従事者５３＿住所_建物名_変更前</t>
    <phoneticPr fontId="3"/>
  </si>
  <si>
    <t>NM_従事者_従事者53_建物名_変更前</t>
    <phoneticPr fontId="3"/>
  </si>
  <si>
    <t>従事者５３＿住所_番地_変更前</t>
    <phoneticPr fontId="3"/>
  </si>
  <si>
    <t>NM_従事者_従事者53_番地_変更前</t>
    <phoneticPr fontId="3"/>
  </si>
  <si>
    <t>従事者５３＿住所_字_変更前</t>
    <phoneticPr fontId="3"/>
  </si>
  <si>
    <t>NM_従事者_従事者53_字_変更前</t>
    <phoneticPr fontId="3"/>
  </si>
  <si>
    <t>従事者５３＿住所_市区町村_変更前</t>
    <phoneticPr fontId="3"/>
  </si>
  <si>
    <t>NM_従事者_従事者53_市区町村_変更前</t>
    <phoneticPr fontId="3"/>
  </si>
  <si>
    <t>従事者５３＿住所_都道府県_変更前</t>
    <phoneticPr fontId="3"/>
  </si>
  <si>
    <t>NM_従事者_従事者53_都道府県_変更前</t>
    <phoneticPr fontId="3"/>
  </si>
  <si>
    <t>従事者５３＿住所_郵便番号_変更前</t>
    <phoneticPr fontId="3"/>
  </si>
  <si>
    <t>NM_従事者_従事者53_郵便番号_左_変更前</t>
    <phoneticPr fontId="3"/>
  </si>
  <si>
    <t>NM_従事者_従事者53_郵便番号_右_変更前</t>
    <phoneticPr fontId="3"/>
  </si>
  <si>
    <t>従事者５３＿カナ_変更前</t>
    <phoneticPr fontId="3"/>
  </si>
  <si>
    <t>NM_従事者_従事者53_カナ_変更前</t>
    <phoneticPr fontId="3"/>
  </si>
  <si>
    <t>従事者５３＿氏名_当て字_変更前</t>
    <phoneticPr fontId="3"/>
  </si>
  <si>
    <t>NM_従事者_従事者53_当て字_変更前</t>
    <phoneticPr fontId="3"/>
  </si>
  <si>
    <t>従事者５３＿氏名_変更前</t>
    <phoneticPr fontId="3"/>
  </si>
  <si>
    <t>NM_従事者_従事者53_氏名_変更前</t>
    <phoneticPr fontId="3"/>
  </si>
  <si>
    <t>従事者５３＿退任年月日_変更前</t>
    <phoneticPr fontId="3"/>
  </si>
  <si>
    <t>NM_従事者_従事者53_退任年月日_元号_変更前</t>
    <phoneticPr fontId="3"/>
  </si>
  <si>
    <t>NM_従事者_従事者53_退任年月日_年_変更前</t>
    <phoneticPr fontId="3"/>
  </si>
  <si>
    <t>NM_従事者_従事者53_退任年月日_月_変更前</t>
    <phoneticPr fontId="3"/>
  </si>
  <si>
    <t>NM_従事者_従事者53_退任年月日_日_変更前</t>
    <phoneticPr fontId="3"/>
  </si>
  <si>
    <t>従事者５３＿就任年月日_変更前</t>
    <phoneticPr fontId="3"/>
  </si>
  <si>
    <t>NM_従事者_従事者53_就任年月日_元号_変更前</t>
    <phoneticPr fontId="3"/>
  </si>
  <si>
    <t>NM_従事者_従事者53_就任年月日_年_変更前</t>
    <phoneticPr fontId="3"/>
  </si>
  <si>
    <t>NM_従事者_従事者53_就任年月日_月_変更前</t>
    <phoneticPr fontId="3"/>
  </si>
  <si>
    <t>NM_従事者_従事者53_就任年月日_日_変更前</t>
    <phoneticPr fontId="3"/>
  </si>
  <si>
    <t>従事者５３＿資格_変更前</t>
    <phoneticPr fontId="3"/>
  </si>
  <si>
    <t>NM_従事者_従事者53_資格_変更前</t>
    <phoneticPr fontId="3"/>
  </si>
  <si>
    <t>従事者５３＿従事者区分_変更前</t>
    <phoneticPr fontId="3"/>
  </si>
  <si>
    <t>NM_従事者_従事者53_従事者区分_変更前</t>
    <phoneticPr fontId="3"/>
  </si>
  <si>
    <t>従事者５２＿従事者備考_変更前</t>
    <phoneticPr fontId="3"/>
  </si>
  <si>
    <t>NM_従事者_従事者52_従事者備考_変更前</t>
    <phoneticPr fontId="3"/>
  </si>
  <si>
    <t>従事者５２＿登録販売者登録都道府県_変更前</t>
    <phoneticPr fontId="3"/>
  </si>
  <si>
    <t>NM_従事者_従事者52_登録販売者登録都道府県_変更前</t>
    <phoneticPr fontId="3"/>
  </si>
  <si>
    <t>従事者５２＿登録年月日_変更前</t>
    <phoneticPr fontId="3"/>
  </si>
  <si>
    <t>NM_従事者_従事者52_登録年月日_元号_変更前</t>
    <phoneticPr fontId="3"/>
  </si>
  <si>
    <t>NM_従事者_従事者52_登録年月日_年_変更前</t>
    <phoneticPr fontId="3"/>
  </si>
  <si>
    <t>NM_従事者_従事者52_登録年月日_月_変更前</t>
    <phoneticPr fontId="3"/>
  </si>
  <si>
    <t>NM_従事者_従事者52_登録年月日_日_変更前</t>
    <phoneticPr fontId="3"/>
  </si>
  <si>
    <t>従事者５２＿登録番号3_変更前</t>
    <phoneticPr fontId="3"/>
  </si>
  <si>
    <t>NM_従事者_従事者52_登録番号3_変更前</t>
    <phoneticPr fontId="3"/>
  </si>
  <si>
    <t>従事者５２＿登録番号2_変更前</t>
    <phoneticPr fontId="3"/>
  </si>
  <si>
    <t>NM_従事者_従事者52_登録番号2_変更前</t>
    <phoneticPr fontId="3"/>
  </si>
  <si>
    <t>従事者５２＿登録番号1_変更前</t>
    <phoneticPr fontId="3"/>
  </si>
  <si>
    <t>NM_従事者_従事者52_登録番号1_変更前</t>
    <phoneticPr fontId="3"/>
  </si>
  <si>
    <t>従事者５２＿週勤務時間_変更前</t>
    <phoneticPr fontId="3"/>
  </si>
  <si>
    <t>NM_従事者_従事者52_週勤務時間_整数1_変更前</t>
    <phoneticPr fontId="3"/>
  </si>
  <si>
    <t>NM_従事者_従事者52_週勤務時間_整数2_変更前</t>
    <phoneticPr fontId="3"/>
  </si>
  <si>
    <t>NM_従事者_従事者52_週勤務時間_小数1_変更前</t>
    <phoneticPr fontId="3"/>
  </si>
  <si>
    <t>従事者５２＿生年月日_変更前</t>
    <phoneticPr fontId="3"/>
  </si>
  <si>
    <t>NM_従事者_従事者52_生年月日_元号_変更前</t>
    <phoneticPr fontId="3"/>
  </si>
  <si>
    <t>NM_従事者_従事者52_生年月日_年_変更前</t>
    <phoneticPr fontId="3"/>
  </si>
  <si>
    <t>NM_従事者_従事者52_生年月日_月_変更前</t>
    <phoneticPr fontId="3"/>
  </si>
  <si>
    <t>NM_従事者_従事者52_生年月日_日_変更前</t>
    <phoneticPr fontId="3"/>
  </si>
  <si>
    <t>従事者５２＿住所_建物名_変更前</t>
    <phoneticPr fontId="3"/>
  </si>
  <si>
    <t>NM_従事者_従事者52_建物名_変更前</t>
    <phoneticPr fontId="3"/>
  </si>
  <si>
    <t>従事者５２＿住所_番地_変更前</t>
    <phoneticPr fontId="3"/>
  </si>
  <si>
    <t>NM_従事者_従事者52_番地_変更前</t>
    <phoneticPr fontId="3"/>
  </si>
  <si>
    <t>従事者５２＿住所_字_変更前</t>
    <phoneticPr fontId="3"/>
  </si>
  <si>
    <t>NM_従事者_従事者52_字_変更前</t>
    <phoneticPr fontId="3"/>
  </si>
  <si>
    <t>従事者５２＿住所_市区町村_変更前</t>
    <phoneticPr fontId="3"/>
  </si>
  <si>
    <t>NM_従事者_従事者52_市区町村_変更前</t>
    <phoneticPr fontId="3"/>
  </si>
  <si>
    <t>従事者５２＿住所_都道府県_変更前</t>
    <phoneticPr fontId="3"/>
  </si>
  <si>
    <t>NM_従事者_従事者52_都道府県_変更前</t>
    <phoneticPr fontId="3"/>
  </si>
  <si>
    <t>従事者５２＿住所_郵便番号_変更前</t>
    <phoneticPr fontId="3"/>
  </si>
  <si>
    <t>NM_従事者_従事者52_郵便番号_左_変更前</t>
    <phoneticPr fontId="3"/>
  </si>
  <si>
    <t>NM_従事者_従事者52_郵便番号_右_変更前</t>
    <phoneticPr fontId="3"/>
  </si>
  <si>
    <t>従事者５２＿カナ_変更前</t>
    <phoneticPr fontId="3"/>
  </si>
  <si>
    <t>NM_従事者_従事者52_カナ_変更前</t>
    <phoneticPr fontId="3"/>
  </si>
  <si>
    <t>従事者５２＿氏名_当て字_変更前</t>
    <phoneticPr fontId="3"/>
  </si>
  <si>
    <t>NM_従事者_従事者52_当て字_変更前</t>
    <phoneticPr fontId="3"/>
  </si>
  <si>
    <t>従事者５２＿氏名_変更前</t>
    <phoneticPr fontId="3"/>
  </si>
  <si>
    <t>NM_従事者_従事者52_氏名_変更前</t>
    <phoneticPr fontId="3"/>
  </si>
  <si>
    <t>従事者５２＿退任年月日_変更前</t>
    <phoneticPr fontId="3"/>
  </si>
  <si>
    <t>NM_従事者_従事者52_退任年月日_元号_変更前</t>
    <phoneticPr fontId="3"/>
  </si>
  <si>
    <t>NM_従事者_従事者52_退任年月日_年_変更前</t>
    <phoneticPr fontId="3"/>
  </si>
  <si>
    <t>NM_従事者_従事者52_退任年月日_月_変更前</t>
    <phoneticPr fontId="3"/>
  </si>
  <si>
    <t>NM_従事者_従事者52_退任年月日_日_変更前</t>
    <phoneticPr fontId="3"/>
  </si>
  <si>
    <t>従事者５２＿就任年月日_変更前</t>
    <phoneticPr fontId="3"/>
  </si>
  <si>
    <t>NM_従事者_従事者52_就任年月日_元号_変更前</t>
    <phoneticPr fontId="3"/>
  </si>
  <si>
    <t>NM_従事者_従事者52_就任年月日_年_変更前</t>
    <phoneticPr fontId="3"/>
  </si>
  <si>
    <t>NM_従事者_従事者52_就任年月日_月_変更前</t>
    <phoneticPr fontId="3"/>
  </si>
  <si>
    <t>NM_従事者_従事者52_就任年月日_日_変更前</t>
    <phoneticPr fontId="3"/>
  </si>
  <si>
    <t>従事者５２＿資格_変更前</t>
    <phoneticPr fontId="3"/>
  </si>
  <si>
    <t>NM_従事者_従事者52_資格_変更前</t>
    <phoneticPr fontId="3"/>
  </si>
  <si>
    <t>従事者５２＿従事者区分_変更前</t>
    <phoneticPr fontId="3"/>
  </si>
  <si>
    <t>NM_従事者_従事者52_従事者区分_変更前</t>
    <phoneticPr fontId="3"/>
  </si>
  <si>
    <t>従事者５１＿従事者備考_変更前</t>
    <phoneticPr fontId="3"/>
  </si>
  <si>
    <t>NM_従事者_従事者51_従事者備考_変更前</t>
    <phoneticPr fontId="3"/>
  </si>
  <si>
    <t>従事者５１＿登録販売者登録都道府県_変更前</t>
    <phoneticPr fontId="3"/>
  </si>
  <si>
    <t>NM_従事者_従事者51_登録販売者登録都道府県_変更前</t>
    <phoneticPr fontId="3"/>
  </si>
  <si>
    <t>従事者５１＿登録年月日_変更前</t>
    <phoneticPr fontId="3"/>
  </si>
  <si>
    <t>NM_従事者_従事者51_登録年月日_元号_変更前</t>
    <phoneticPr fontId="3"/>
  </si>
  <si>
    <t>NM_従事者_従事者51_登録年月日_年_変更前</t>
    <phoneticPr fontId="3"/>
  </si>
  <si>
    <t>NM_従事者_従事者51_登録年月日_月_変更前</t>
    <phoneticPr fontId="3"/>
  </si>
  <si>
    <t>NM_従事者_従事者51_登録年月日_日_変更前</t>
    <phoneticPr fontId="3"/>
  </si>
  <si>
    <t>従事者５１＿登録番号3_変更前</t>
    <phoneticPr fontId="3"/>
  </si>
  <si>
    <t>NM_従事者_従事者51_登録番号3_変更前</t>
    <phoneticPr fontId="3"/>
  </si>
  <si>
    <t>従事者５１＿登録番号2_変更前</t>
    <phoneticPr fontId="3"/>
  </si>
  <si>
    <t>NM_従事者_従事者51_登録番号2_変更前</t>
    <phoneticPr fontId="3"/>
  </si>
  <si>
    <t>従事者５１＿登録番号1_変更前</t>
    <phoneticPr fontId="3"/>
  </si>
  <si>
    <t>NM_従事者_従事者51_登録番号1_変更前</t>
    <phoneticPr fontId="3"/>
  </si>
  <si>
    <t>従事者５１＿週勤務時間_変更前</t>
    <phoneticPr fontId="3"/>
  </si>
  <si>
    <t>NM_従事者_従事者51_週勤務時間_整数1_変更前</t>
    <phoneticPr fontId="3"/>
  </si>
  <si>
    <t>NM_従事者_従事者51_週勤務時間_整数2_変更前</t>
    <phoneticPr fontId="3"/>
  </si>
  <si>
    <t>NM_従事者_従事者51_週勤務時間_小数1_変更前</t>
    <phoneticPr fontId="3"/>
  </si>
  <si>
    <t>従事者５１＿生年月日_変更前</t>
    <phoneticPr fontId="3"/>
  </si>
  <si>
    <t>NM_従事者_従事者51_生年月日_元号_変更前</t>
    <phoneticPr fontId="3"/>
  </si>
  <si>
    <t>NM_従事者_従事者51_生年月日_年_変更前</t>
    <phoneticPr fontId="3"/>
  </si>
  <si>
    <t>NM_従事者_従事者51_生年月日_月_変更前</t>
    <phoneticPr fontId="3"/>
  </si>
  <si>
    <t>NM_従事者_従事者51_生年月日_日_変更前</t>
    <phoneticPr fontId="3"/>
  </si>
  <si>
    <t>従事者５１＿住所_建物名_変更前</t>
    <phoneticPr fontId="3"/>
  </si>
  <si>
    <t>NM_従事者_従事者51_建物名_変更前</t>
    <phoneticPr fontId="3"/>
  </si>
  <si>
    <t>従事者５１＿住所_番地_変更前</t>
    <phoneticPr fontId="3"/>
  </si>
  <si>
    <t>NM_従事者_従事者51_番地_変更前</t>
    <phoneticPr fontId="3"/>
  </si>
  <si>
    <t>従事者５１＿住所_字_変更前</t>
    <phoneticPr fontId="3"/>
  </si>
  <si>
    <t>NM_従事者_従事者51_字_変更前</t>
    <phoneticPr fontId="3"/>
  </si>
  <si>
    <t>従事者５１＿住所_市区町村_変更前</t>
    <phoneticPr fontId="3"/>
  </si>
  <si>
    <t>NM_従事者_従事者51_市区町村_変更前</t>
    <phoneticPr fontId="3"/>
  </si>
  <si>
    <t>従事者５１＿住所_都道府県_変更前</t>
    <phoneticPr fontId="3"/>
  </si>
  <si>
    <t>NM_従事者_従事者51_都道府県_変更前</t>
    <phoneticPr fontId="3"/>
  </si>
  <si>
    <t>従事者５１＿住所_郵便番号_変更前</t>
    <phoneticPr fontId="3"/>
  </si>
  <si>
    <t>NM_従事者_従事者51_郵便番号_左_変更前</t>
    <phoneticPr fontId="3"/>
  </si>
  <si>
    <t>NM_従事者_従事者51_郵便番号_右_変更前</t>
    <phoneticPr fontId="3"/>
  </si>
  <si>
    <t>従事者５１＿カナ_変更前</t>
    <phoneticPr fontId="3"/>
  </si>
  <si>
    <t>NM_従事者_従事者51_カナ_変更前</t>
    <phoneticPr fontId="3"/>
  </si>
  <si>
    <t>従事者５１＿氏名_当て字_変更前</t>
    <phoneticPr fontId="3"/>
  </si>
  <si>
    <t>NM_従事者_従事者51_当て字_変更前</t>
    <phoneticPr fontId="3"/>
  </si>
  <si>
    <t>従事者５１＿氏名_変更前</t>
    <phoneticPr fontId="3"/>
  </si>
  <si>
    <t>NM_従事者_従事者51_氏名_変更前</t>
    <phoneticPr fontId="3"/>
  </si>
  <si>
    <t>従事者５１＿退任年月日_変更前</t>
    <phoneticPr fontId="3"/>
  </si>
  <si>
    <t>NM_従事者_従事者51_退任年月日_元号_変更前</t>
    <phoneticPr fontId="3"/>
  </si>
  <si>
    <t>NM_従事者_従事者51_退任年月日_年_変更前</t>
    <phoneticPr fontId="3"/>
  </si>
  <si>
    <t>NM_従事者_従事者51_退任年月日_月_変更前</t>
    <phoneticPr fontId="3"/>
  </si>
  <si>
    <t>NM_従事者_従事者51_退任年月日_日_変更前</t>
    <phoneticPr fontId="3"/>
  </si>
  <si>
    <t>従事者５１＿就任年月日_変更前</t>
    <phoneticPr fontId="3"/>
  </si>
  <si>
    <t>NM_従事者_従事者51_就任年月日_元号_変更前</t>
    <phoneticPr fontId="3"/>
  </si>
  <si>
    <t>NM_従事者_従事者51_就任年月日_年_変更前</t>
    <phoneticPr fontId="3"/>
  </si>
  <si>
    <t>NM_従事者_従事者51_就任年月日_月_変更前</t>
    <phoneticPr fontId="3"/>
  </si>
  <si>
    <t>NM_従事者_従事者51_就任年月日_日_変更前</t>
    <phoneticPr fontId="3"/>
  </si>
  <si>
    <t>従事者５１＿資格_変更前</t>
    <phoneticPr fontId="3"/>
  </si>
  <si>
    <t>NM_従事者_従事者51_資格_変更前</t>
    <phoneticPr fontId="3"/>
  </si>
  <si>
    <t>従事者５１＿従事者区分_変更前</t>
    <phoneticPr fontId="3"/>
  </si>
  <si>
    <t>NM_従事者_従事者51_従事者区分_変更前</t>
    <phoneticPr fontId="3"/>
  </si>
  <si>
    <t>従事者５０＿従事者備考_変更前</t>
    <phoneticPr fontId="3"/>
  </si>
  <si>
    <t>NM_従事者_従事者50_従事者備考_変更前</t>
    <phoneticPr fontId="3"/>
  </si>
  <si>
    <t>従事者５０＿登録販売者登録都道府県_変更前</t>
    <phoneticPr fontId="3"/>
  </si>
  <si>
    <t>NM_従事者_従事者50_登録販売者登録都道府県_変更前</t>
    <phoneticPr fontId="3"/>
  </si>
  <si>
    <t>従事者５０＿登録年月日_変更前</t>
    <phoneticPr fontId="3"/>
  </si>
  <si>
    <t>NM_従事者_従事者50_登録年月日_元号_変更前</t>
    <phoneticPr fontId="3"/>
  </si>
  <si>
    <t>NM_従事者_従事者50_登録年月日_年_変更前</t>
    <phoneticPr fontId="3"/>
  </si>
  <si>
    <t>NM_従事者_従事者50_登録年月日_月_変更前</t>
    <phoneticPr fontId="3"/>
  </si>
  <si>
    <t>NM_従事者_従事者50_登録年月日_日_変更前</t>
    <phoneticPr fontId="3"/>
  </si>
  <si>
    <t>従事者５０＿登録番号3_変更前</t>
    <phoneticPr fontId="3"/>
  </si>
  <si>
    <t>NM_従事者_従事者50_登録番号3_変更前</t>
    <phoneticPr fontId="3"/>
  </si>
  <si>
    <t>従事者５０＿登録番号2_変更前</t>
    <phoneticPr fontId="3"/>
  </si>
  <si>
    <t>NM_従事者_従事者50_登録番号2_変更前</t>
    <phoneticPr fontId="3"/>
  </si>
  <si>
    <t>従事者５０＿登録番号1_変更前</t>
    <phoneticPr fontId="3"/>
  </si>
  <si>
    <t>NM_従事者_従事者50_登録番号1_変更前</t>
    <phoneticPr fontId="3"/>
  </si>
  <si>
    <t>従事者５０＿週勤務時間_変更前</t>
    <phoneticPr fontId="3"/>
  </si>
  <si>
    <t>NM_従事者_従事者50_週勤務時間_整数1_変更前</t>
    <phoneticPr fontId="3"/>
  </si>
  <si>
    <t>NM_従事者_従事者50_週勤務時間_整数2_変更前</t>
    <phoneticPr fontId="3"/>
  </si>
  <si>
    <t>NM_従事者_従事者50_週勤務時間_小数1_変更前</t>
    <phoneticPr fontId="3"/>
  </si>
  <si>
    <t>従事者５０＿生年月日_変更前</t>
    <phoneticPr fontId="3"/>
  </si>
  <si>
    <t>NM_従事者_従事者50_生年月日_元号_変更前</t>
    <phoneticPr fontId="3"/>
  </si>
  <si>
    <t>NM_従事者_従事者50_生年月日_年_変更前</t>
    <phoneticPr fontId="3"/>
  </si>
  <si>
    <t>NM_従事者_従事者50_生年月日_月_変更前</t>
    <phoneticPr fontId="3"/>
  </si>
  <si>
    <t>NM_従事者_従事者50_生年月日_日_変更前</t>
    <phoneticPr fontId="3"/>
  </si>
  <si>
    <t>従事者５０＿住所_建物名_変更前</t>
    <phoneticPr fontId="3"/>
  </si>
  <si>
    <t>NM_従事者_従事者50_建物名_変更前</t>
    <phoneticPr fontId="3"/>
  </si>
  <si>
    <t>従事者５０＿住所_番地_変更前</t>
    <phoneticPr fontId="3"/>
  </si>
  <si>
    <t>NM_従事者_従事者50_番地_変更前</t>
    <phoneticPr fontId="3"/>
  </si>
  <si>
    <t>従事者５０＿住所_字_変更前</t>
    <phoneticPr fontId="3"/>
  </si>
  <si>
    <t>NM_従事者_従事者50_字_変更前</t>
    <phoneticPr fontId="3"/>
  </si>
  <si>
    <t>従事者５０＿住所_市区町村_変更前</t>
    <phoneticPr fontId="3"/>
  </si>
  <si>
    <t>NM_従事者_従事者50_市区町村_変更前</t>
    <phoneticPr fontId="3"/>
  </si>
  <si>
    <t>従事者５０＿住所_都道府県_変更前</t>
    <phoneticPr fontId="3"/>
  </si>
  <si>
    <t>NM_従事者_従事者50_都道府県_変更前</t>
    <phoneticPr fontId="3"/>
  </si>
  <si>
    <t>従事者５０＿住所_郵便番号_変更前</t>
    <phoneticPr fontId="3"/>
  </si>
  <si>
    <t>NM_従事者_従事者50_郵便番号_左_変更前</t>
    <phoneticPr fontId="3"/>
  </si>
  <si>
    <t>NM_従事者_従事者50_郵便番号_右_変更前</t>
    <phoneticPr fontId="3"/>
  </si>
  <si>
    <t>従事者５０＿カナ_変更前</t>
    <phoneticPr fontId="3"/>
  </si>
  <si>
    <t>NM_従事者_従事者50_カナ_変更前</t>
    <phoneticPr fontId="3"/>
  </si>
  <si>
    <t>従事者５０＿氏名_当て字_変更前</t>
    <phoneticPr fontId="3"/>
  </si>
  <si>
    <t>NM_従事者_従事者50_当て字_変更前</t>
    <phoneticPr fontId="3"/>
  </si>
  <si>
    <t>従事者５０＿氏名_変更前</t>
    <phoneticPr fontId="3"/>
  </si>
  <si>
    <t>NM_従事者_従事者50_氏名_変更前</t>
    <phoneticPr fontId="3"/>
  </si>
  <si>
    <t>従事者５０＿退任年月日_変更前</t>
    <phoneticPr fontId="3"/>
  </si>
  <si>
    <t>NM_従事者_従事者50_退任年月日_元号_変更前</t>
    <phoneticPr fontId="3"/>
  </si>
  <si>
    <t>NM_従事者_従事者50_退任年月日_年_変更前</t>
    <phoneticPr fontId="3"/>
  </si>
  <si>
    <t>NM_従事者_従事者50_退任年月日_月_変更前</t>
    <phoneticPr fontId="3"/>
  </si>
  <si>
    <t>NM_従事者_従事者50_退任年月日_日_変更前</t>
    <phoneticPr fontId="3"/>
  </si>
  <si>
    <t>従事者５０＿就任年月日_変更前</t>
    <phoneticPr fontId="3"/>
  </si>
  <si>
    <t>NM_従事者_従事者50_就任年月日_元号_変更前</t>
    <phoneticPr fontId="3"/>
  </si>
  <si>
    <t>NM_従事者_従事者50_就任年月日_年_変更前</t>
    <phoneticPr fontId="3"/>
  </si>
  <si>
    <t>NM_従事者_従事者50_就任年月日_月_変更前</t>
    <phoneticPr fontId="3"/>
  </si>
  <si>
    <t>NM_従事者_従事者50_就任年月日_日_変更前</t>
    <phoneticPr fontId="3"/>
  </si>
  <si>
    <t>従事者５０＿資格_変更前</t>
    <phoneticPr fontId="3"/>
  </si>
  <si>
    <t>NM_従事者_従事者50_資格_変更前</t>
    <phoneticPr fontId="3"/>
  </si>
  <si>
    <t>従事者５０＿従事者区分_変更前</t>
    <phoneticPr fontId="3"/>
  </si>
  <si>
    <t>NM_従事者_従事者50_従事者区分_変更前</t>
    <phoneticPr fontId="3"/>
  </si>
  <si>
    <t>従事者４９＿従事者備考_変更前</t>
    <phoneticPr fontId="3"/>
  </si>
  <si>
    <t>NM_従事者_従事者49_従事者備考_変更前</t>
    <phoneticPr fontId="3"/>
  </si>
  <si>
    <t>従事者４９＿登録販売者登録都道府県_変更前</t>
    <phoneticPr fontId="3"/>
  </si>
  <si>
    <t>NM_従事者_従事者49_登録販売者登録都道府県_変更前</t>
    <phoneticPr fontId="3"/>
  </si>
  <si>
    <t>従事者４９＿登録年月日_変更前</t>
    <phoneticPr fontId="3"/>
  </si>
  <si>
    <t>NM_従事者_従事者49_登録年月日_元号_変更前</t>
    <phoneticPr fontId="3"/>
  </si>
  <si>
    <t>NM_従事者_従事者49_登録年月日_年_変更前</t>
    <phoneticPr fontId="3"/>
  </si>
  <si>
    <t>NM_従事者_従事者49_登録年月日_月_変更前</t>
    <phoneticPr fontId="3"/>
  </si>
  <si>
    <t>NM_従事者_従事者49_登録年月日_日_変更前</t>
    <phoneticPr fontId="3"/>
  </si>
  <si>
    <t>従事者４９＿登録番号3_変更前</t>
    <phoneticPr fontId="3"/>
  </si>
  <si>
    <t>NM_従事者_従事者49_登録番号3_変更前</t>
    <phoneticPr fontId="3"/>
  </si>
  <si>
    <t>従事者４９＿登録番号2_変更前</t>
    <phoneticPr fontId="3"/>
  </si>
  <si>
    <t>NM_従事者_従事者49_登録番号2_変更前</t>
    <phoneticPr fontId="3"/>
  </si>
  <si>
    <t>従事者４９＿登録番号1_変更前</t>
    <phoneticPr fontId="3"/>
  </si>
  <si>
    <t>NM_従事者_従事者49_登録番号1_変更前</t>
    <phoneticPr fontId="3"/>
  </si>
  <si>
    <t>従事者４９＿週勤務時間_変更前</t>
    <phoneticPr fontId="3"/>
  </si>
  <si>
    <t>NM_従事者_従事者49_週勤務時間_整数1_変更前</t>
    <phoneticPr fontId="3"/>
  </si>
  <si>
    <t>NM_従事者_従事者49_週勤務時間_整数2_変更前</t>
    <phoneticPr fontId="3"/>
  </si>
  <si>
    <t>NM_従事者_従事者49_週勤務時間_小数1_変更前</t>
    <phoneticPr fontId="3"/>
  </si>
  <si>
    <t>従事者４９＿生年月日_変更前</t>
    <phoneticPr fontId="3"/>
  </si>
  <si>
    <t>NM_従事者_従事者49_生年月日_元号_変更前</t>
    <phoneticPr fontId="3"/>
  </si>
  <si>
    <t>NM_従事者_従事者49_生年月日_年_変更前</t>
    <phoneticPr fontId="3"/>
  </si>
  <si>
    <t>NM_従事者_従事者49_生年月日_月_変更前</t>
    <phoneticPr fontId="3"/>
  </si>
  <si>
    <t>NM_従事者_従事者49_生年月日_日_変更前</t>
    <phoneticPr fontId="3"/>
  </si>
  <si>
    <t>従事者４９＿住所_建物名_変更前</t>
    <phoneticPr fontId="3"/>
  </si>
  <si>
    <t>NM_従事者_従事者49_建物名_変更前</t>
    <phoneticPr fontId="3"/>
  </si>
  <si>
    <t>従事者４９＿住所_番地_変更前</t>
    <phoneticPr fontId="3"/>
  </si>
  <si>
    <t>NM_従事者_従事者49_番地_変更前</t>
    <phoneticPr fontId="3"/>
  </si>
  <si>
    <t>従事者４９＿住所_字_変更前</t>
    <phoneticPr fontId="3"/>
  </si>
  <si>
    <t>NM_従事者_従事者49_字_変更前</t>
    <phoneticPr fontId="3"/>
  </si>
  <si>
    <t>従事者４９＿住所_市区町村_変更前</t>
    <phoneticPr fontId="3"/>
  </si>
  <si>
    <t>NM_従事者_従事者49_市区町村_変更前</t>
    <phoneticPr fontId="3"/>
  </si>
  <si>
    <t>従事者４９＿住所_都道府県_変更前</t>
    <phoneticPr fontId="3"/>
  </si>
  <si>
    <t>NM_従事者_従事者49_都道府県_変更前</t>
    <phoneticPr fontId="3"/>
  </si>
  <si>
    <t>従事者４９＿住所_郵便番号_変更前</t>
    <phoneticPr fontId="3"/>
  </si>
  <si>
    <t>NM_従事者_従事者49_郵便番号_左_変更前</t>
    <phoneticPr fontId="3"/>
  </si>
  <si>
    <t>NM_従事者_従事者49_郵便番号_右_変更前</t>
    <phoneticPr fontId="3"/>
  </si>
  <si>
    <t>従事者４９＿カナ_変更前</t>
    <phoneticPr fontId="3"/>
  </si>
  <si>
    <t>NM_従事者_従事者49_カナ_変更前</t>
    <phoneticPr fontId="3"/>
  </si>
  <si>
    <t>従事者４９＿氏名_当て字_変更前</t>
    <phoneticPr fontId="3"/>
  </si>
  <si>
    <t>NM_従事者_従事者49_当て字_変更前</t>
    <phoneticPr fontId="3"/>
  </si>
  <si>
    <t>従事者４９＿氏名_変更前</t>
    <phoneticPr fontId="3"/>
  </si>
  <si>
    <t>NM_従事者_従事者49_氏名_変更前</t>
    <phoneticPr fontId="3"/>
  </si>
  <si>
    <t>従事者４９＿退任年月日_変更前</t>
    <phoneticPr fontId="3"/>
  </si>
  <si>
    <t>NM_従事者_従事者49_退任年月日_元号_変更前</t>
    <phoneticPr fontId="3"/>
  </si>
  <si>
    <t>NM_従事者_従事者49_退任年月日_年_変更前</t>
    <phoneticPr fontId="3"/>
  </si>
  <si>
    <t>NM_従事者_従事者49_退任年月日_月_変更前</t>
    <phoneticPr fontId="3"/>
  </si>
  <si>
    <t>NM_従事者_従事者49_退任年月日_日_変更前</t>
    <phoneticPr fontId="3"/>
  </si>
  <si>
    <t>従事者４９＿就任年月日_変更前</t>
    <phoneticPr fontId="3"/>
  </si>
  <si>
    <t>NM_従事者_従事者49_就任年月日_元号_変更前</t>
    <phoneticPr fontId="3"/>
  </si>
  <si>
    <t>NM_従事者_従事者49_就任年月日_年_変更前</t>
    <phoneticPr fontId="3"/>
  </si>
  <si>
    <t>NM_従事者_従事者49_就任年月日_月_変更前</t>
    <phoneticPr fontId="3"/>
  </si>
  <si>
    <t>NM_従事者_従事者49_就任年月日_日_変更前</t>
    <phoneticPr fontId="3"/>
  </si>
  <si>
    <t>従事者４９＿資格_変更前</t>
    <phoneticPr fontId="3"/>
  </si>
  <si>
    <t>NM_従事者_従事者49_資格_変更前</t>
    <phoneticPr fontId="3"/>
  </si>
  <si>
    <t>従事者４９＿従事者区分_変更前</t>
    <phoneticPr fontId="3"/>
  </si>
  <si>
    <t>NM_従事者_従事者49_従事者区分_変更前</t>
    <phoneticPr fontId="3"/>
  </si>
  <si>
    <t>従事者４８＿従事者備考_変更前</t>
    <phoneticPr fontId="3"/>
  </si>
  <si>
    <t>NM_従事者_従事者48_従事者備考_変更前</t>
    <phoneticPr fontId="3"/>
  </si>
  <si>
    <t>従事者４８＿登録販売者登録都道府県_変更前</t>
    <phoneticPr fontId="3"/>
  </si>
  <si>
    <t>NM_従事者_従事者48_登録販売者登録都道府県_変更前</t>
    <phoneticPr fontId="3"/>
  </si>
  <si>
    <t>従事者４８＿登録年月日_変更前</t>
    <phoneticPr fontId="3"/>
  </si>
  <si>
    <t>NM_従事者_従事者48_登録年月日_元号_変更前</t>
    <phoneticPr fontId="3"/>
  </si>
  <si>
    <t>NM_従事者_従事者48_登録年月日_年_変更前</t>
    <phoneticPr fontId="3"/>
  </si>
  <si>
    <t>NM_従事者_従事者48_登録年月日_月_変更前</t>
    <phoneticPr fontId="3"/>
  </si>
  <si>
    <t>NM_従事者_従事者48_登録年月日_日_変更前</t>
    <phoneticPr fontId="3"/>
  </si>
  <si>
    <t>従事者４８＿登録番号3_変更前</t>
    <phoneticPr fontId="3"/>
  </si>
  <si>
    <t>NM_従事者_従事者48_登録番号3_変更前</t>
    <phoneticPr fontId="3"/>
  </si>
  <si>
    <t>従事者４８＿登録番号2_変更前</t>
    <phoneticPr fontId="3"/>
  </si>
  <si>
    <t>NM_従事者_従事者48_登録番号2_変更前</t>
    <phoneticPr fontId="3"/>
  </si>
  <si>
    <t>従事者４８＿登録番号1_変更前</t>
    <phoneticPr fontId="3"/>
  </si>
  <si>
    <t>NM_従事者_従事者48_登録番号1_変更前</t>
    <phoneticPr fontId="3"/>
  </si>
  <si>
    <t>従事者４８＿週勤務時間_変更前</t>
    <phoneticPr fontId="3"/>
  </si>
  <si>
    <t>NM_従事者_従事者48_週勤務時間_整数1_変更前</t>
    <phoneticPr fontId="3"/>
  </si>
  <si>
    <t>NM_従事者_従事者48_週勤務時間_整数2_変更前</t>
    <phoneticPr fontId="3"/>
  </si>
  <si>
    <t>NM_従事者_従事者48_週勤務時間_小数1_変更前</t>
    <phoneticPr fontId="3"/>
  </si>
  <si>
    <t>従事者４８＿生年月日_変更前</t>
    <phoneticPr fontId="3"/>
  </si>
  <si>
    <t>NM_従事者_従事者48_生年月日_元号_変更前</t>
    <phoneticPr fontId="3"/>
  </si>
  <si>
    <t>NM_従事者_従事者48_生年月日_年_変更前</t>
    <phoneticPr fontId="3"/>
  </si>
  <si>
    <t>NM_従事者_従事者48_生年月日_月_変更前</t>
    <phoneticPr fontId="3"/>
  </si>
  <si>
    <t>NM_従事者_従事者48_生年月日_日_変更前</t>
    <phoneticPr fontId="3"/>
  </si>
  <si>
    <t>従事者４８＿住所_建物名_変更前</t>
    <phoneticPr fontId="3"/>
  </si>
  <si>
    <t>NM_従事者_従事者48_建物名_変更前</t>
    <phoneticPr fontId="3"/>
  </si>
  <si>
    <t>従事者４８＿住所_番地_変更前</t>
    <phoneticPr fontId="3"/>
  </si>
  <si>
    <t>NM_従事者_従事者48_番地_変更前</t>
    <phoneticPr fontId="3"/>
  </si>
  <si>
    <t>従事者４８＿住所_字_変更前</t>
    <phoneticPr fontId="3"/>
  </si>
  <si>
    <t>NM_従事者_従事者48_字_変更前</t>
    <phoneticPr fontId="3"/>
  </si>
  <si>
    <t>従事者４８＿住所_市区町村_変更前</t>
    <phoneticPr fontId="3"/>
  </si>
  <si>
    <t>NM_従事者_従事者48_市区町村_変更前</t>
    <phoneticPr fontId="3"/>
  </si>
  <si>
    <t>従事者４８＿住所_都道府県_変更前</t>
    <phoneticPr fontId="3"/>
  </si>
  <si>
    <t>NM_従事者_従事者48_都道府県_変更前</t>
    <phoneticPr fontId="3"/>
  </si>
  <si>
    <t>従事者４８＿住所_郵便番号_変更前</t>
    <phoneticPr fontId="3"/>
  </si>
  <si>
    <t>NM_従事者_従事者48_郵便番号_左_変更前</t>
    <phoneticPr fontId="3"/>
  </si>
  <si>
    <t>NM_従事者_従事者48_郵便番号_右_変更前</t>
    <phoneticPr fontId="3"/>
  </si>
  <si>
    <t>従事者４８＿カナ_変更前</t>
    <phoneticPr fontId="3"/>
  </si>
  <si>
    <t>NM_従事者_従事者48_カナ_変更前</t>
    <phoneticPr fontId="3"/>
  </si>
  <si>
    <t>従事者４８＿氏名_当て字_変更前</t>
    <phoneticPr fontId="3"/>
  </si>
  <si>
    <t>NM_従事者_従事者48_当て字_変更前</t>
    <phoneticPr fontId="3"/>
  </si>
  <si>
    <t>従事者４８＿氏名_変更前</t>
    <phoneticPr fontId="3"/>
  </si>
  <si>
    <t>NM_従事者_従事者48_氏名_変更前</t>
    <phoneticPr fontId="3"/>
  </si>
  <si>
    <t>従事者４８＿退任年月日_変更前</t>
    <phoneticPr fontId="3"/>
  </si>
  <si>
    <t>NM_従事者_従事者48_退任年月日_元号_変更前</t>
    <phoneticPr fontId="3"/>
  </si>
  <si>
    <t>NM_従事者_従事者48_退任年月日_年_変更前</t>
    <phoneticPr fontId="3"/>
  </si>
  <si>
    <t>NM_従事者_従事者48_退任年月日_月_変更前</t>
    <phoneticPr fontId="3"/>
  </si>
  <si>
    <t>NM_従事者_従事者48_退任年月日_日_変更前</t>
    <phoneticPr fontId="3"/>
  </si>
  <si>
    <t>従事者４８＿就任年月日_変更前</t>
    <phoneticPr fontId="3"/>
  </si>
  <si>
    <t>NM_従事者_従事者48_就任年月日_元号_変更前</t>
    <phoneticPr fontId="3"/>
  </si>
  <si>
    <t>NM_従事者_従事者48_就任年月日_年_変更前</t>
    <phoneticPr fontId="3"/>
  </si>
  <si>
    <t>NM_従事者_従事者48_就任年月日_月_変更前</t>
    <phoneticPr fontId="3"/>
  </si>
  <si>
    <t>NM_従事者_従事者48_就任年月日_日_変更前</t>
    <phoneticPr fontId="3"/>
  </si>
  <si>
    <t>従事者４８＿資格_変更前</t>
    <phoneticPr fontId="3"/>
  </si>
  <si>
    <t>NM_従事者_従事者48_資格_変更前</t>
    <phoneticPr fontId="3"/>
  </si>
  <si>
    <t>従事者４８＿従事者区分_変更前</t>
    <phoneticPr fontId="3"/>
  </si>
  <si>
    <t>NM_従事者_従事者48_従事者区分_変更前</t>
    <phoneticPr fontId="3"/>
  </si>
  <si>
    <t>従事者４７＿従事者備考_変更前</t>
    <phoneticPr fontId="3"/>
  </si>
  <si>
    <t>NM_従事者_従事者47_従事者備考_変更前</t>
    <phoneticPr fontId="3"/>
  </si>
  <si>
    <t>従事者４７＿登録販売者登録都道府県_変更前</t>
    <phoneticPr fontId="3"/>
  </si>
  <si>
    <t>NM_従事者_従事者47_登録販売者登録都道府県_変更前</t>
    <phoneticPr fontId="3"/>
  </si>
  <si>
    <t>従事者４７＿登録年月日_変更前</t>
    <phoneticPr fontId="3"/>
  </si>
  <si>
    <t>NM_従事者_従事者47_登録年月日_元号_変更前</t>
    <phoneticPr fontId="3"/>
  </si>
  <si>
    <t>NM_従事者_従事者47_登録年月日_年_変更前</t>
    <phoneticPr fontId="3"/>
  </si>
  <si>
    <t>NM_従事者_従事者47_登録年月日_月_変更前</t>
    <phoneticPr fontId="3"/>
  </si>
  <si>
    <t>NM_従事者_従事者47_登録年月日_日_変更前</t>
    <phoneticPr fontId="3"/>
  </si>
  <si>
    <t>従事者４７＿登録番号3_変更前</t>
    <phoneticPr fontId="3"/>
  </si>
  <si>
    <t>NM_従事者_従事者47_登録番号3_変更前</t>
    <phoneticPr fontId="3"/>
  </si>
  <si>
    <t>従事者４７＿登録番号2_変更前</t>
    <phoneticPr fontId="3"/>
  </si>
  <si>
    <t>NM_従事者_従事者47_登録番号2_変更前</t>
    <phoneticPr fontId="3"/>
  </si>
  <si>
    <t>従事者４７＿登録番号1_変更前</t>
    <phoneticPr fontId="3"/>
  </si>
  <si>
    <t>NM_従事者_従事者47_登録番号1_変更前</t>
    <phoneticPr fontId="3"/>
  </si>
  <si>
    <t>従事者４７＿週勤務時間_変更前</t>
    <phoneticPr fontId="3"/>
  </si>
  <si>
    <t>NM_従事者_従事者47_週勤務時間_整数1_変更前</t>
    <phoneticPr fontId="3"/>
  </si>
  <si>
    <t>NM_従事者_従事者47_週勤務時間_整数2_変更前</t>
    <phoneticPr fontId="3"/>
  </si>
  <si>
    <t>NM_従事者_従事者47_週勤務時間_小数1_変更前</t>
    <phoneticPr fontId="3"/>
  </si>
  <si>
    <t>従事者４７＿生年月日_変更前</t>
    <phoneticPr fontId="3"/>
  </si>
  <si>
    <t>NM_従事者_従事者47_生年月日_元号_変更前</t>
    <phoneticPr fontId="3"/>
  </si>
  <si>
    <t>NM_従事者_従事者47_生年月日_年_変更前</t>
    <phoneticPr fontId="3"/>
  </si>
  <si>
    <t>NM_従事者_従事者47_生年月日_月_変更前</t>
    <phoneticPr fontId="3"/>
  </si>
  <si>
    <t>NM_従事者_従事者47_生年月日_日_変更前</t>
    <phoneticPr fontId="3"/>
  </si>
  <si>
    <t>従事者４７＿住所_建物名_変更前</t>
    <phoneticPr fontId="3"/>
  </si>
  <si>
    <t>NM_従事者_従事者47_建物名_変更前</t>
    <phoneticPr fontId="3"/>
  </si>
  <si>
    <t>従事者４７＿住所_番地_変更前</t>
    <phoneticPr fontId="3"/>
  </si>
  <si>
    <t>NM_従事者_従事者47_番地_変更前</t>
    <phoneticPr fontId="3"/>
  </si>
  <si>
    <t>従事者４７＿住所_字_変更前</t>
    <phoneticPr fontId="3"/>
  </si>
  <si>
    <t>NM_従事者_従事者47_字_変更前</t>
    <phoneticPr fontId="3"/>
  </si>
  <si>
    <t>従事者４７＿住所_市区町村_変更前</t>
    <phoneticPr fontId="3"/>
  </si>
  <si>
    <t>NM_従事者_従事者47_市区町村_変更前</t>
    <phoneticPr fontId="3"/>
  </si>
  <si>
    <t>従事者４７＿住所_都道府県_変更前</t>
    <phoneticPr fontId="3"/>
  </si>
  <si>
    <t>NM_従事者_従事者47_都道府県_変更前</t>
    <phoneticPr fontId="3"/>
  </si>
  <si>
    <t>従事者４７＿住所_郵便番号_変更前</t>
    <phoneticPr fontId="3"/>
  </si>
  <si>
    <t>NM_従事者_従事者47_郵便番号_左_変更前</t>
    <phoneticPr fontId="3"/>
  </si>
  <si>
    <t>NM_従事者_従事者47_郵便番号_右_変更前</t>
    <phoneticPr fontId="3"/>
  </si>
  <si>
    <t>従事者４７＿カナ_変更前</t>
    <phoneticPr fontId="3"/>
  </si>
  <si>
    <t>NM_従事者_従事者47_カナ_変更前</t>
    <phoneticPr fontId="3"/>
  </si>
  <si>
    <t>従事者４７＿氏名_当て字_変更前</t>
    <phoneticPr fontId="3"/>
  </si>
  <si>
    <t>NM_従事者_従事者47_当て字_変更前</t>
    <phoneticPr fontId="3"/>
  </si>
  <si>
    <t>従事者４７＿氏名_変更前</t>
    <phoneticPr fontId="3"/>
  </si>
  <si>
    <t>NM_従事者_従事者47_氏名_変更前</t>
    <phoneticPr fontId="3"/>
  </si>
  <si>
    <t>従事者４７＿退任年月日_変更前</t>
    <phoneticPr fontId="3"/>
  </si>
  <si>
    <t>NM_従事者_従事者47_退任年月日_元号_変更前</t>
    <phoneticPr fontId="3"/>
  </si>
  <si>
    <t>NM_従事者_従事者47_退任年月日_年_変更前</t>
    <phoneticPr fontId="3"/>
  </si>
  <si>
    <t>NM_従事者_従事者47_退任年月日_月_変更前</t>
    <phoneticPr fontId="3"/>
  </si>
  <si>
    <t>NM_従事者_従事者47_退任年月日_日_変更前</t>
    <phoneticPr fontId="3"/>
  </si>
  <si>
    <t>従事者４７＿就任年月日_変更前</t>
    <phoneticPr fontId="3"/>
  </si>
  <si>
    <t>NM_従事者_従事者47_就任年月日_元号_変更前</t>
    <phoneticPr fontId="3"/>
  </si>
  <si>
    <t>NM_従事者_従事者47_就任年月日_年_変更前</t>
    <phoneticPr fontId="3"/>
  </si>
  <si>
    <t>NM_従事者_従事者47_就任年月日_月_変更前</t>
    <phoneticPr fontId="3"/>
  </si>
  <si>
    <t>NM_従事者_従事者47_就任年月日_日_変更前</t>
    <phoneticPr fontId="3"/>
  </si>
  <si>
    <t>従事者４７＿資格_変更前</t>
    <phoneticPr fontId="3"/>
  </si>
  <si>
    <t>NM_従事者_従事者47_資格_変更前</t>
    <phoneticPr fontId="3"/>
  </si>
  <si>
    <t>従事者４７＿従事者区分_変更前</t>
    <phoneticPr fontId="3"/>
  </si>
  <si>
    <t>NM_従事者_従事者47_従事者区分_変更前</t>
    <phoneticPr fontId="3"/>
  </si>
  <si>
    <t>従事者４６＿従事者備考_変更前</t>
    <phoneticPr fontId="3"/>
  </si>
  <si>
    <t>NM_従事者_従事者46_従事者備考_変更前</t>
    <phoneticPr fontId="3"/>
  </si>
  <si>
    <t>従事者４６＿登録販売者登録都道府県_変更前</t>
    <phoneticPr fontId="3"/>
  </si>
  <si>
    <t>NM_従事者_従事者46_登録販売者登録都道府県_変更前</t>
    <phoneticPr fontId="3"/>
  </si>
  <si>
    <t>従事者４６＿登録年月日_変更前</t>
    <phoneticPr fontId="3"/>
  </si>
  <si>
    <t>NM_従事者_従事者46_登録年月日_元号_変更前</t>
    <phoneticPr fontId="3"/>
  </si>
  <si>
    <t>NM_従事者_従事者46_登録年月日_年_変更前</t>
    <phoneticPr fontId="3"/>
  </si>
  <si>
    <t>NM_従事者_従事者46_登録年月日_月_変更前</t>
    <phoneticPr fontId="3"/>
  </si>
  <si>
    <t>NM_従事者_従事者46_登録年月日_日_変更前</t>
    <phoneticPr fontId="3"/>
  </si>
  <si>
    <t>従事者４６＿登録番号3_変更前</t>
    <phoneticPr fontId="3"/>
  </si>
  <si>
    <t>NM_従事者_従事者46_登録番号3_変更前</t>
    <phoneticPr fontId="3"/>
  </si>
  <si>
    <t>従事者４６＿登録番号2_変更前</t>
    <phoneticPr fontId="3"/>
  </si>
  <si>
    <t>NM_従事者_従事者46_登録番号2_変更前</t>
    <phoneticPr fontId="3"/>
  </si>
  <si>
    <t>従事者４６＿登録番号1_変更前</t>
    <phoneticPr fontId="3"/>
  </si>
  <si>
    <t>NM_従事者_従事者46_登録番号1_変更前</t>
    <phoneticPr fontId="3"/>
  </si>
  <si>
    <t>従事者４６＿週勤務時間_変更前</t>
    <phoneticPr fontId="3"/>
  </si>
  <si>
    <t>NM_従事者_従事者46_週勤務時間_整数1_変更前</t>
    <phoneticPr fontId="3"/>
  </si>
  <si>
    <t>NM_従事者_従事者46_週勤務時間_整数2_変更前</t>
    <phoneticPr fontId="3"/>
  </si>
  <si>
    <t>NM_従事者_従事者46_週勤務時間_小数1_変更前</t>
    <phoneticPr fontId="3"/>
  </si>
  <si>
    <t>従事者４６＿生年月日_変更前</t>
    <phoneticPr fontId="3"/>
  </si>
  <si>
    <t>NM_従事者_従事者46_生年月日_元号_変更前</t>
    <phoneticPr fontId="3"/>
  </si>
  <si>
    <t>NM_従事者_従事者46_生年月日_年_変更前</t>
    <phoneticPr fontId="3"/>
  </si>
  <si>
    <t>NM_従事者_従事者46_生年月日_月_変更前</t>
    <phoneticPr fontId="3"/>
  </si>
  <si>
    <t>NM_従事者_従事者46_生年月日_日_変更前</t>
    <phoneticPr fontId="3"/>
  </si>
  <si>
    <t>従事者４６＿住所_建物名_変更前</t>
    <phoneticPr fontId="3"/>
  </si>
  <si>
    <t>NM_従事者_従事者46_建物名_変更前</t>
    <phoneticPr fontId="3"/>
  </si>
  <si>
    <t>従事者４６＿住所_番地_変更前</t>
    <phoneticPr fontId="3"/>
  </si>
  <si>
    <t>NM_従事者_従事者46_番地_変更前</t>
    <phoneticPr fontId="3"/>
  </si>
  <si>
    <t>従事者４６＿住所_字_変更前</t>
    <phoneticPr fontId="3"/>
  </si>
  <si>
    <t>NM_従事者_従事者46_字_変更前</t>
    <phoneticPr fontId="3"/>
  </si>
  <si>
    <t>従事者４６＿住所_市区町村_変更前</t>
    <phoneticPr fontId="3"/>
  </si>
  <si>
    <t>NM_従事者_従事者46_市区町村_変更前</t>
    <phoneticPr fontId="3"/>
  </si>
  <si>
    <t>従事者４６＿住所_都道府県_変更前</t>
    <phoneticPr fontId="3"/>
  </si>
  <si>
    <t>NM_従事者_従事者46_都道府県_変更前</t>
    <phoneticPr fontId="3"/>
  </si>
  <si>
    <t>従事者４６＿住所_郵便番号_変更前</t>
    <phoneticPr fontId="3"/>
  </si>
  <si>
    <t>NM_従事者_従事者46_郵便番号_左_変更前</t>
    <phoneticPr fontId="3"/>
  </si>
  <si>
    <t>NM_従事者_従事者46_郵便番号_右_変更前</t>
    <phoneticPr fontId="3"/>
  </si>
  <si>
    <t>従事者４６＿カナ_変更前</t>
    <phoneticPr fontId="3"/>
  </si>
  <si>
    <t>NM_従事者_従事者46_カナ_変更前</t>
    <phoneticPr fontId="3"/>
  </si>
  <si>
    <t>従事者４６＿氏名_当て字_変更前</t>
    <phoneticPr fontId="3"/>
  </si>
  <si>
    <t>NM_従事者_従事者46_当て字_変更前</t>
    <phoneticPr fontId="3"/>
  </si>
  <si>
    <t>従事者４６＿氏名_変更前</t>
    <phoneticPr fontId="3"/>
  </si>
  <si>
    <t>NM_従事者_従事者46_氏名_変更前</t>
    <phoneticPr fontId="3"/>
  </si>
  <si>
    <t>従事者４６＿退任年月日_変更前</t>
    <phoneticPr fontId="3"/>
  </si>
  <si>
    <t>NM_従事者_従事者46_退任年月日_元号_変更前</t>
    <phoneticPr fontId="3"/>
  </si>
  <si>
    <t>NM_従事者_従事者46_退任年月日_年_変更前</t>
    <phoneticPr fontId="3"/>
  </si>
  <si>
    <t>NM_従事者_従事者46_退任年月日_月_変更前</t>
    <phoneticPr fontId="3"/>
  </si>
  <si>
    <t>NM_従事者_従事者46_退任年月日_日_変更前</t>
    <phoneticPr fontId="3"/>
  </si>
  <si>
    <t>従事者４６＿就任年月日_変更前</t>
    <phoneticPr fontId="3"/>
  </si>
  <si>
    <t>NM_従事者_従事者46_就任年月日_元号_変更前</t>
    <phoneticPr fontId="3"/>
  </si>
  <si>
    <t>NM_従事者_従事者46_就任年月日_年_変更前</t>
    <phoneticPr fontId="3"/>
  </si>
  <si>
    <t>NM_従事者_従事者46_就任年月日_月_変更前</t>
    <phoneticPr fontId="3"/>
  </si>
  <si>
    <t>NM_従事者_従事者46_就任年月日_日_変更前</t>
    <phoneticPr fontId="3"/>
  </si>
  <si>
    <t>従事者４６＿資格_変更前</t>
    <phoneticPr fontId="3"/>
  </si>
  <si>
    <t>NM_従事者_従事者46_資格_変更前</t>
    <phoneticPr fontId="3"/>
  </si>
  <si>
    <t>従事者４６＿従事者区分_変更前</t>
    <phoneticPr fontId="3"/>
  </si>
  <si>
    <t>NM_従事者_従事者46_従事者区分_変更前</t>
    <phoneticPr fontId="3"/>
  </si>
  <si>
    <t>従事者４５＿従事者備考_変更前</t>
    <phoneticPr fontId="3"/>
  </si>
  <si>
    <t>NM_従事者_従事者45_従事者備考_変更前</t>
    <phoneticPr fontId="3"/>
  </si>
  <si>
    <t>従事者４５＿登録販売者登録都道府県_変更前</t>
    <phoneticPr fontId="3"/>
  </si>
  <si>
    <t>NM_従事者_従事者45_登録販売者登録都道府県_変更前</t>
    <phoneticPr fontId="3"/>
  </si>
  <si>
    <t>従事者４５＿登録年月日_変更前</t>
    <phoneticPr fontId="3"/>
  </si>
  <si>
    <t>NM_従事者_従事者45_登録年月日_元号_変更前</t>
    <phoneticPr fontId="3"/>
  </si>
  <si>
    <t>NM_従事者_従事者45_登録年月日_年_変更前</t>
    <phoneticPr fontId="3"/>
  </si>
  <si>
    <t>NM_従事者_従事者45_登録年月日_月_変更前</t>
    <phoneticPr fontId="3"/>
  </si>
  <si>
    <t>NM_従事者_従事者45_登録年月日_日_変更前</t>
    <phoneticPr fontId="3"/>
  </si>
  <si>
    <t>従事者４５＿登録番号3_変更前</t>
    <phoneticPr fontId="3"/>
  </si>
  <si>
    <t>NM_従事者_従事者45_登録番号3_変更前</t>
    <phoneticPr fontId="3"/>
  </si>
  <si>
    <t>従事者４５＿登録番号2_変更前</t>
    <phoneticPr fontId="3"/>
  </si>
  <si>
    <t>NM_従事者_従事者45_登録番号2_変更前</t>
    <phoneticPr fontId="3"/>
  </si>
  <si>
    <t>従事者４５＿登録番号1_変更前</t>
    <phoneticPr fontId="3"/>
  </si>
  <si>
    <t>NM_従事者_従事者45_登録番号1_変更前</t>
    <phoneticPr fontId="3"/>
  </si>
  <si>
    <t>従事者４５＿週勤務時間_変更前</t>
    <phoneticPr fontId="3"/>
  </si>
  <si>
    <t>NM_従事者_従事者45_週勤務時間_整数1_変更前</t>
    <phoneticPr fontId="3"/>
  </si>
  <si>
    <t>NM_従事者_従事者45_週勤務時間_整数2_変更前</t>
    <phoneticPr fontId="3"/>
  </si>
  <si>
    <t>NM_従事者_従事者45_週勤務時間_小数1_変更前</t>
    <phoneticPr fontId="3"/>
  </si>
  <si>
    <t>従事者４５＿生年月日_変更前</t>
    <phoneticPr fontId="3"/>
  </si>
  <si>
    <t>NM_従事者_従事者45_生年月日_元号_変更前</t>
    <phoneticPr fontId="3"/>
  </si>
  <si>
    <t>NM_従事者_従事者45_生年月日_年_変更前</t>
    <phoneticPr fontId="3"/>
  </si>
  <si>
    <t>NM_従事者_従事者45_生年月日_月_変更前</t>
    <phoneticPr fontId="3"/>
  </si>
  <si>
    <t>NM_従事者_従事者45_生年月日_日_変更前</t>
    <phoneticPr fontId="3"/>
  </si>
  <si>
    <t>従事者４５＿住所_建物名_変更前</t>
    <phoneticPr fontId="3"/>
  </si>
  <si>
    <t>NM_従事者_従事者45_建物名_変更前</t>
    <phoneticPr fontId="3"/>
  </si>
  <si>
    <t>従事者４５＿住所_番地_変更前</t>
    <phoneticPr fontId="3"/>
  </si>
  <si>
    <t>NM_従事者_従事者45_番地_変更前</t>
    <phoneticPr fontId="3"/>
  </si>
  <si>
    <t>従事者４５＿住所_字_変更前</t>
    <phoneticPr fontId="3"/>
  </si>
  <si>
    <t>NM_従事者_従事者45_字_変更前</t>
    <phoneticPr fontId="3"/>
  </si>
  <si>
    <t>従事者４５＿住所_市区町村_変更前</t>
    <phoneticPr fontId="3"/>
  </si>
  <si>
    <t>NM_従事者_従事者45_市区町村_変更前</t>
    <phoneticPr fontId="3"/>
  </si>
  <si>
    <t>従事者４５＿住所_都道府県_変更前</t>
    <phoneticPr fontId="3"/>
  </si>
  <si>
    <t>NM_従事者_従事者45_都道府県_変更前</t>
    <phoneticPr fontId="3"/>
  </si>
  <si>
    <t>従事者４５＿住所_郵便番号_変更前</t>
    <phoneticPr fontId="3"/>
  </si>
  <si>
    <t>NM_従事者_従事者45_郵便番号_左_変更前</t>
    <phoneticPr fontId="3"/>
  </si>
  <si>
    <t>NM_従事者_従事者45_郵便番号_右_変更前</t>
    <phoneticPr fontId="3"/>
  </si>
  <si>
    <t>従事者４５＿カナ_変更前</t>
    <phoneticPr fontId="3"/>
  </si>
  <si>
    <t>NM_従事者_従事者45_カナ_変更前</t>
    <phoneticPr fontId="3"/>
  </si>
  <si>
    <t>従事者４５＿氏名_当て字_変更前</t>
    <phoneticPr fontId="3"/>
  </si>
  <si>
    <t>NM_従事者_従事者45_当て字_変更前</t>
    <phoneticPr fontId="3"/>
  </si>
  <si>
    <t>従事者４５＿氏名_変更前</t>
    <phoneticPr fontId="3"/>
  </si>
  <si>
    <t>NM_従事者_従事者45_氏名_変更前</t>
    <phoneticPr fontId="3"/>
  </si>
  <si>
    <t>従事者４５＿退任年月日_変更前</t>
    <phoneticPr fontId="3"/>
  </si>
  <si>
    <t>NM_従事者_従事者45_退任年月日_元号_変更前</t>
    <phoneticPr fontId="3"/>
  </si>
  <si>
    <t>NM_従事者_従事者45_退任年月日_年_変更前</t>
    <phoneticPr fontId="3"/>
  </si>
  <si>
    <t>NM_従事者_従事者45_退任年月日_月_変更前</t>
    <phoneticPr fontId="3"/>
  </si>
  <si>
    <t>NM_従事者_従事者45_退任年月日_日_変更前</t>
    <phoneticPr fontId="3"/>
  </si>
  <si>
    <t>従事者４５＿就任年月日_変更前</t>
    <phoneticPr fontId="3"/>
  </si>
  <si>
    <t>NM_従事者_従事者45_就任年月日_元号_変更前</t>
    <phoneticPr fontId="3"/>
  </si>
  <si>
    <t>NM_従事者_従事者45_就任年月日_年_変更前</t>
    <phoneticPr fontId="3"/>
  </si>
  <si>
    <t>NM_従事者_従事者45_就任年月日_月_変更前</t>
    <phoneticPr fontId="3"/>
  </si>
  <si>
    <t>NM_従事者_従事者45_就任年月日_日_変更前</t>
    <phoneticPr fontId="3"/>
  </si>
  <si>
    <t>従事者４５＿資格_変更前</t>
    <phoneticPr fontId="3"/>
  </si>
  <si>
    <t>NM_従事者_従事者45_資格_変更前</t>
    <phoneticPr fontId="3"/>
  </si>
  <si>
    <t>従事者４５＿従事者区分_変更前</t>
    <phoneticPr fontId="3"/>
  </si>
  <si>
    <t>NM_従事者_従事者45_従事者区分_変更前</t>
    <phoneticPr fontId="3"/>
  </si>
  <si>
    <t>従事者４４＿従事者備考_変更前</t>
    <phoneticPr fontId="3"/>
  </si>
  <si>
    <t>NM_従事者_従事者44_従事者備考_変更前</t>
    <phoneticPr fontId="3"/>
  </si>
  <si>
    <t>従事者４４＿登録販売者登録都道府県_変更前</t>
    <phoneticPr fontId="3"/>
  </si>
  <si>
    <t>NM_従事者_従事者44_登録販売者登録都道府県_変更前</t>
    <phoneticPr fontId="3"/>
  </si>
  <si>
    <t>従事者４４＿登録年月日_変更前</t>
    <phoneticPr fontId="3"/>
  </si>
  <si>
    <t>NM_従事者_従事者44_登録年月日_元号_変更前</t>
    <phoneticPr fontId="3"/>
  </si>
  <si>
    <t>NM_従事者_従事者44_登録年月日_年_変更前</t>
    <phoneticPr fontId="3"/>
  </si>
  <si>
    <t>NM_従事者_従事者44_登録年月日_月_変更前</t>
    <phoneticPr fontId="3"/>
  </si>
  <si>
    <t>NM_従事者_従事者44_登録年月日_日_変更前</t>
    <phoneticPr fontId="3"/>
  </si>
  <si>
    <t>従事者４４＿登録番号3_変更前</t>
    <phoneticPr fontId="3"/>
  </si>
  <si>
    <t>NM_従事者_従事者44_登録番号3_変更前</t>
    <phoneticPr fontId="3"/>
  </si>
  <si>
    <t>従事者４４＿登録番号2_変更前</t>
    <phoneticPr fontId="3"/>
  </si>
  <si>
    <t>NM_従事者_従事者44_登録番号2_変更前</t>
    <phoneticPr fontId="3"/>
  </si>
  <si>
    <t>従事者４４＿登録番号1_変更前</t>
    <phoneticPr fontId="3"/>
  </si>
  <si>
    <t>NM_従事者_従事者44_登録番号1_変更前</t>
    <phoneticPr fontId="3"/>
  </si>
  <si>
    <t>従事者４４＿週勤務時間_変更前</t>
    <phoneticPr fontId="3"/>
  </si>
  <si>
    <t>NM_従事者_従事者44_週勤務時間_整数1_変更前</t>
    <phoneticPr fontId="3"/>
  </si>
  <si>
    <t>NM_従事者_従事者44_週勤務時間_整数2_変更前</t>
    <phoneticPr fontId="3"/>
  </si>
  <si>
    <t>NM_従事者_従事者44_週勤務時間_小数1_変更前</t>
    <phoneticPr fontId="3"/>
  </si>
  <si>
    <t>従事者４４＿生年月日_変更前</t>
    <phoneticPr fontId="3"/>
  </si>
  <si>
    <t>NM_従事者_従事者44_生年月日_元号_変更前</t>
    <phoneticPr fontId="3"/>
  </si>
  <si>
    <t>NM_従事者_従事者44_生年月日_年_変更前</t>
    <phoneticPr fontId="3"/>
  </si>
  <si>
    <t>NM_従事者_従事者44_生年月日_月_変更前</t>
    <phoneticPr fontId="3"/>
  </si>
  <si>
    <t>NM_従事者_従事者44_生年月日_日_変更前</t>
    <phoneticPr fontId="3"/>
  </si>
  <si>
    <t>従事者４４＿住所_建物名_変更前</t>
    <phoneticPr fontId="3"/>
  </si>
  <si>
    <t>NM_従事者_従事者44_建物名_変更前</t>
    <phoneticPr fontId="3"/>
  </si>
  <si>
    <t>従事者４４＿住所_番地_変更前</t>
    <phoneticPr fontId="3"/>
  </si>
  <si>
    <t>NM_従事者_従事者44_番地_変更前</t>
    <phoneticPr fontId="3"/>
  </si>
  <si>
    <t>従事者４４＿住所_字_変更前</t>
    <phoneticPr fontId="3"/>
  </si>
  <si>
    <t>NM_従事者_従事者44_字_変更前</t>
    <phoneticPr fontId="3"/>
  </si>
  <si>
    <t>従事者４４＿住所_市区町村_変更前</t>
    <phoneticPr fontId="3"/>
  </si>
  <si>
    <t>NM_従事者_従事者44_市区町村_変更前</t>
    <phoneticPr fontId="3"/>
  </si>
  <si>
    <t>従事者４４＿住所_都道府県_変更前</t>
    <phoneticPr fontId="3"/>
  </si>
  <si>
    <t>NM_従事者_従事者44_都道府県_変更前</t>
    <phoneticPr fontId="3"/>
  </si>
  <si>
    <t>従事者４４＿住所_郵便番号_変更前</t>
    <phoneticPr fontId="3"/>
  </si>
  <si>
    <t>NM_従事者_従事者44_郵便番号_左_変更前</t>
    <phoneticPr fontId="3"/>
  </si>
  <si>
    <t>NM_従事者_従事者44_郵便番号_右_変更前</t>
    <phoneticPr fontId="3"/>
  </si>
  <si>
    <t>従事者４４＿カナ_変更前</t>
    <phoneticPr fontId="3"/>
  </si>
  <si>
    <t>NM_従事者_従事者44_カナ_変更前</t>
    <phoneticPr fontId="3"/>
  </si>
  <si>
    <t>従事者４４＿氏名_当て字_変更前</t>
    <phoneticPr fontId="3"/>
  </si>
  <si>
    <t>NM_従事者_従事者44_当て字_変更前</t>
    <phoneticPr fontId="3"/>
  </si>
  <si>
    <t>従事者４４＿氏名_変更前</t>
    <phoneticPr fontId="3"/>
  </si>
  <si>
    <t>NM_従事者_従事者44_氏名_変更前</t>
    <phoneticPr fontId="3"/>
  </si>
  <si>
    <t>従事者４４＿退任年月日_変更前</t>
    <phoneticPr fontId="3"/>
  </si>
  <si>
    <t>NM_従事者_従事者44_退任年月日_元号_変更前</t>
    <phoneticPr fontId="3"/>
  </si>
  <si>
    <t>NM_従事者_従事者44_退任年月日_年_変更前</t>
    <phoneticPr fontId="3"/>
  </si>
  <si>
    <t>NM_従事者_従事者44_退任年月日_月_変更前</t>
    <phoneticPr fontId="3"/>
  </si>
  <si>
    <t>NM_従事者_従事者44_退任年月日_日_変更前</t>
    <phoneticPr fontId="3"/>
  </si>
  <si>
    <t>従事者４４＿就任年月日_変更前</t>
    <phoneticPr fontId="3"/>
  </si>
  <si>
    <t>NM_従事者_従事者44_就任年月日_元号_変更前</t>
    <phoneticPr fontId="3"/>
  </si>
  <si>
    <t>NM_従事者_従事者44_就任年月日_年_変更前</t>
    <phoneticPr fontId="3"/>
  </si>
  <si>
    <t>NM_従事者_従事者44_就任年月日_月_変更前</t>
    <phoneticPr fontId="3"/>
  </si>
  <si>
    <t>NM_従事者_従事者44_就任年月日_日_変更前</t>
    <phoneticPr fontId="3"/>
  </si>
  <si>
    <t>従事者４４＿資格_変更前</t>
    <phoneticPr fontId="3"/>
  </si>
  <si>
    <t>NM_従事者_従事者44_資格_変更前</t>
    <phoneticPr fontId="3"/>
  </si>
  <si>
    <t>従事者４４＿従事者区分_変更前</t>
    <phoneticPr fontId="3"/>
  </si>
  <si>
    <t>NM_従事者_従事者44_従事者区分_変更前</t>
    <phoneticPr fontId="3"/>
  </si>
  <si>
    <t>従事者４３＿従事者備考_変更前</t>
    <phoneticPr fontId="3"/>
  </si>
  <si>
    <t>NM_従事者_従事者43_従事者備考_変更前</t>
    <phoneticPr fontId="3"/>
  </si>
  <si>
    <t>従事者４３＿登録販売者登録都道府県_変更前</t>
    <phoneticPr fontId="3"/>
  </si>
  <si>
    <t>NM_従事者_従事者43_登録販売者登録都道府県_変更前</t>
    <phoneticPr fontId="3"/>
  </si>
  <si>
    <t>従事者４３＿登録年月日_変更前</t>
    <phoneticPr fontId="3"/>
  </si>
  <si>
    <t>NM_従事者_従事者43_登録年月日_元号_変更前</t>
    <phoneticPr fontId="3"/>
  </si>
  <si>
    <t>NM_従事者_従事者43_登録年月日_年_変更前</t>
    <phoneticPr fontId="3"/>
  </si>
  <si>
    <t>NM_従事者_従事者43_登録年月日_月_変更前</t>
    <phoneticPr fontId="3"/>
  </si>
  <si>
    <t>NM_従事者_従事者43_登録年月日_日_変更前</t>
    <phoneticPr fontId="3"/>
  </si>
  <si>
    <t>従事者４３＿登録番号3_変更前</t>
    <phoneticPr fontId="3"/>
  </si>
  <si>
    <t>NM_従事者_従事者43_登録番号3_変更前</t>
    <phoneticPr fontId="3"/>
  </si>
  <si>
    <t>従事者４３＿登録番号2_変更前</t>
    <phoneticPr fontId="3"/>
  </si>
  <si>
    <t>NM_従事者_従事者43_登録番号2_変更前</t>
    <phoneticPr fontId="3"/>
  </si>
  <si>
    <t>従事者４３＿登録番号1_変更前</t>
    <phoneticPr fontId="3"/>
  </si>
  <si>
    <t>NM_従事者_従事者43_登録番号1_変更前</t>
    <phoneticPr fontId="3"/>
  </si>
  <si>
    <t>従事者４３＿週勤務時間_変更前</t>
    <phoneticPr fontId="3"/>
  </si>
  <si>
    <t>NM_従事者_従事者43_週勤務時間_整数1_変更前</t>
    <phoneticPr fontId="3"/>
  </si>
  <si>
    <t>NM_従事者_従事者43_週勤務時間_整数2_変更前</t>
    <phoneticPr fontId="3"/>
  </si>
  <si>
    <t>NM_従事者_従事者43_週勤務時間_小数1_変更前</t>
    <phoneticPr fontId="3"/>
  </si>
  <si>
    <t>従事者４３＿生年月日_変更前</t>
    <phoneticPr fontId="3"/>
  </si>
  <si>
    <t>NM_従事者_従事者43_生年月日_元号_変更前</t>
    <phoneticPr fontId="3"/>
  </si>
  <si>
    <t>NM_従事者_従事者43_生年月日_年_変更前</t>
    <phoneticPr fontId="3"/>
  </si>
  <si>
    <t>NM_従事者_従事者43_生年月日_月_変更前</t>
    <phoneticPr fontId="3"/>
  </si>
  <si>
    <t>NM_従事者_従事者43_生年月日_日_変更前</t>
    <phoneticPr fontId="3"/>
  </si>
  <si>
    <t>従事者４３＿住所_建物名_変更前</t>
    <phoneticPr fontId="3"/>
  </si>
  <si>
    <t>NM_従事者_従事者43_建物名_変更前</t>
    <phoneticPr fontId="3"/>
  </si>
  <si>
    <t>従事者４３＿住所_番地_変更前</t>
    <phoneticPr fontId="3"/>
  </si>
  <si>
    <t>NM_従事者_従事者43_番地_変更前</t>
    <phoneticPr fontId="3"/>
  </si>
  <si>
    <t>従事者４３＿住所_字_変更前</t>
    <phoneticPr fontId="3"/>
  </si>
  <si>
    <t>NM_従事者_従事者43_字_変更前</t>
    <phoneticPr fontId="3"/>
  </si>
  <si>
    <t>従事者４３＿住所_市区町村_変更前</t>
    <phoneticPr fontId="3"/>
  </si>
  <si>
    <t>NM_従事者_従事者43_市区町村_変更前</t>
    <phoneticPr fontId="3"/>
  </si>
  <si>
    <t>従事者４３＿住所_都道府県_変更前</t>
    <phoneticPr fontId="3"/>
  </si>
  <si>
    <t>NM_従事者_従事者43_都道府県_変更前</t>
    <phoneticPr fontId="3"/>
  </si>
  <si>
    <t>従事者４３＿住所_郵便番号_変更前</t>
    <phoneticPr fontId="3"/>
  </si>
  <si>
    <t>NM_従事者_従事者43_郵便番号_左_変更前</t>
    <phoneticPr fontId="3"/>
  </si>
  <si>
    <t>NM_従事者_従事者43_郵便番号_右_変更前</t>
    <phoneticPr fontId="3"/>
  </si>
  <si>
    <t>従事者４３＿カナ_変更前</t>
    <phoneticPr fontId="3"/>
  </si>
  <si>
    <t>NM_従事者_従事者43_カナ_変更前</t>
    <phoneticPr fontId="3"/>
  </si>
  <si>
    <t>従事者４３＿氏名_当て字_変更前</t>
    <phoneticPr fontId="3"/>
  </si>
  <si>
    <t>NM_従事者_従事者43_当て字_変更前</t>
    <phoneticPr fontId="3"/>
  </si>
  <si>
    <t>従事者４３＿氏名_変更前</t>
    <phoneticPr fontId="3"/>
  </si>
  <si>
    <t>NM_従事者_従事者43_氏名_変更前</t>
    <phoneticPr fontId="3"/>
  </si>
  <si>
    <t>従事者４３＿退任年月日_変更前</t>
    <phoneticPr fontId="3"/>
  </si>
  <si>
    <t>NM_従事者_従事者43_退任年月日_元号_変更前</t>
    <phoneticPr fontId="3"/>
  </si>
  <si>
    <t>NM_従事者_従事者43_退任年月日_年_変更前</t>
    <phoneticPr fontId="3"/>
  </si>
  <si>
    <t>NM_従事者_従事者43_退任年月日_月_変更前</t>
    <phoneticPr fontId="3"/>
  </si>
  <si>
    <t>NM_従事者_従事者43_退任年月日_日_変更前</t>
    <phoneticPr fontId="3"/>
  </si>
  <si>
    <t>従事者４３＿就任年月日_変更前</t>
    <phoneticPr fontId="3"/>
  </si>
  <si>
    <t>NM_従事者_従事者43_就任年月日_元号_変更前</t>
    <phoneticPr fontId="3"/>
  </si>
  <si>
    <t>NM_従事者_従事者43_就任年月日_年_変更前</t>
    <phoneticPr fontId="3"/>
  </si>
  <si>
    <t>NM_従事者_従事者43_就任年月日_月_変更前</t>
    <phoneticPr fontId="3"/>
  </si>
  <si>
    <t>NM_従事者_従事者43_就任年月日_日_変更前</t>
    <phoneticPr fontId="3"/>
  </si>
  <si>
    <t>従事者４３＿資格_変更前</t>
    <phoneticPr fontId="3"/>
  </si>
  <si>
    <t>NM_従事者_従事者43_資格_変更前</t>
    <phoneticPr fontId="3"/>
  </si>
  <si>
    <t>従事者４３＿従事者区分_変更前</t>
    <phoneticPr fontId="3"/>
  </si>
  <si>
    <t>NM_従事者_従事者43_従事者区分_変更前</t>
    <phoneticPr fontId="3"/>
  </si>
  <si>
    <t>従事者４２＿従事者備考_変更前</t>
    <phoneticPr fontId="3"/>
  </si>
  <si>
    <t>NM_従事者_従事者42_従事者備考_変更前</t>
    <phoneticPr fontId="3"/>
  </si>
  <si>
    <t>従事者４２＿登録販売者登録都道府県_変更前</t>
    <phoneticPr fontId="3"/>
  </si>
  <si>
    <t>NM_従事者_従事者42_登録販売者登録都道府県_変更前</t>
    <phoneticPr fontId="3"/>
  </si>
  <si>
    <t>従事者４２＿登録年月日_変更前</t>
    <phoneticPr fontId="3"/>
  </si>
  <si>
    <t>NM_従事者_従事者42_登録年月日_元号_変更前</t>
    <phoneticPr fontId="3"/>
  </si>
  <si>
    <t>NM_従事者_従事者42_登録年月日_年_変更前</t>
    <phoneticPr fontId="3"/>
  </si>
  <si>
    <t>NM_従事者_従事者42_登録年月日_月_変更前</t>
    <phoneticPr fontId="3"/>
  </si>
  <si>
    <t>NM_従事者_従事者42_登録年月日_日_変更前</t>
    <phoneticPr fontId="3"/>
  </si>
  <si>
    <t>従事者４２＿登録番号3_変更前</t>
    <phoneticPr fontId="3"/>
  </si>
  <si>
    <t>NM_従事者_従事者42_登録番号3_変更前</t>
    <phoneticPr fontId="3"/>
  </si>
  <si>
    <t>従事者４２＿登録番号2_変更前</t>
    <phoneticPr fontId="3"/>
  </si>
  <si>
    <t>NM_従事者_従事者42_登録番号2_変更前</t>
    <phoneticPr fontId="3"/>
  </si>
  <si>
    <t>従事者４２＿登録番号1_変更前</t>
    <phoneticPr fontId="3"/>
  </si>
  <si>
    <t>NM_従事者_従事者42_登録番号1_変更前</t>
    <phoneticPr fontId="3"/>
  </si>
  <si>
    <t>従事者４２＿週勤務時間_変更前</t>
    <phoneticPr fontId="3"/>
  </si>
  <si>
    <t>NM_従事者_従事者42_週勤務時間_整数1_変更前</t>
    <phoneticPr fontId="3"/>
  </si>
  <si>
    <t>NM_従事者_従事者42_週勤務時間_整数2_変更前</t>
    <phoneticPr fontId="3"/>
  </si>
  <si>
    <t>NM_従事者_従事者42_週勤務時間_小数1_変更前</t>
    <phoneticPr fontId="3"/>
  </si>
  <si>
    <t>従事者４２＿生年月日_変更前</t>
    <phoneticPr fontId="3"/>
  </si>
  <si>
    <t>NM_従事者_従事者42_生年月日_元号_変更前</t>
    <phoneticPr fontId="3"/>
  </si>
  <si>
    <t>NM_従事者_従事者42_生年月日_年_変更前</t>
    <phoneticPr fontId="3"/>
  </si>
  <si>
    <t>NM_従事者_従事者42_生年月日_月_変更前</t>
    <phoneticPr fontId="3"/>
  </si>
  <si>
    <t>NM_従事者_従事者42_生年月日_日_変更前</t>
    <phoneticPr fontId="3"/>
  </si>
  <si>
    <t>従事者４２＿住所_建物名_変更前</t>
    <phoneticPr fontId="3"/>
  </si>
  <si>
    <t>NM_従事者_従事者42_建物名_変更前</t>
    <phoneticPr fontId="3"/>
  </si>
  <si>
    <t>従事者４２＿住所_番地_変更前</t>
    <phoneticPr fontId="3"/>
  </si>
  <si>
    <t>NM_従事者_従事者42_番地_変更前</t>
    <phoneticPr fontId="3"/>
  </si>
  <si>
    <t>従事者４２＿住所_字_変更前</t>
    <phoneticPr fontId="3"/>
  </si>
  <si>
    <t>NM_従事者_従事者42_字_変更前</t>
    <phoneticPr fontId="3"/>
  </si>
  <si>
    <t>従事者４２＿住所_市区町村_変更前</t>
    <phoneticPr fontId="3"/>
  </si>
  <si>
    <t>NM_従事者_従事者42_市区町村_変更前</t>
    <phoneticPr fontId="3"/>
  </si>
  <si>
    <t>従事者４２＿住所_都道府県_変更前</t>
    <phoneticPr fontId="3"/>
  </si>
  <si>
    <t>NM_従事者_従事者42_都道府県_変更前</t>
    <phoneticPr fontId="3"/>
  </si>
  <si>
    <t>従事者４２＿住所_郵便番号_変更前</t>
    <phoneticPr fontId="3"/>
  </si>
  <si>
    <t>NM_従事者_従事者42_郵便番号_左_変更前</t>
    <phoneticPr fontId="3"/>
  </si>
  <si>
    <t>NM_従事者42_郵便番号_右_変更前</t>
    <phoneticPr fontId="3"/>
  </si>
  <si>
    <t>従事者４２＿カナ_変更前</t>
    <phoneticPr fontId="3"/>
  </si>
  <si>
    <t>NM_従事者_従事者42_カナ_変更前</t>
    <phoneticPr fontId="3"/>
  </si>
  <si>
    <t>従事者４２＿氏名_当て字_変更前</t>
    <phoneticPr fontId="3"/>
  </si>
  <si>
    <t>NM_従事者_従事者42_当て字_変更前</t>
    <phoneticPr fontId="3"/>
  </si>
  <si>
    <t>従事者４２＿氏名_変更前</t>
    <phoneticPr fontId="3"/>
  </si>
  <si>
    <t>NM_従事者_従事者42_氏名_変更前</t>
    <phoneticPr fontId="3"/>
  </si>
  <si>
    <t>従事者４２＿退任年月日_変更前</t>
    <phoneticPr fontId="3"/>
  </si>
  <si>
    <t>NM_従事者_従事者42_退任年月日_元号_変更前</t>
    <phoneticPr fontId="3"/>
  </si>
  <si>
    <t>NM_従事者42_退任年月日_年_変更前</t>
    <phoneticPr fontId="3"/>
  </si>
  <si>
    <t>NM_従事者_従事者42_退任年月日_月_変更前</t>
    <phoneticPr fontId="3"/>
  </si>
  <si>
    <t>NM_従事者_従事者42_退任年月日_日_変更前</t>
    <phoneticPr fontId="3"/>
  </si>
  <si>
    <t>従事者４２＿就任年月日_変更前</t>
    <phoneticPr fontId="3"/>
  </si>
  <si>
    <t>NM_従事者_従事者42_就任年月日_元号_変更前</t>
    <phoneticPr fontId="3"/>
  </si>
  <si>
    <t>NM_従事者42_就任年月日_年_変更前</t>
    <phoneticPr fontId="3"/>
  </si>
  <si>
    <t>NM_従事者_従事者42_就任年月日_月_変更前</t>
    <phoneticPr fontId="3"/>
  </si>
  <si>
    <t>NM_従事者_従事者42_就任年月日_日_変更前</t>
    <phoneticPr fontId="3"/>
  </si>
  <si>
    <t>従事者４２＿資格_変更前</t>
    <phoneticPr fontId="3"/>
  </si>
  <si>
    <t>NM_従事者_従事者42_資格_変更前</t>
    <phoneticPr fontId="3"/>
  </si>
  <si>
    <t>従事者４２＿従事者区分_変更前</t>
    <phoneticPr fontId="3"/>
  </si>
  <si>
    <t>NM_従事者_従事者42_従事者区分_変更前</t>
    <phoneticPr fontId="3"/>
  </si>
  <si>
    <t>従事者４１＿従事者備考_変更前</t>
    <phoneticPr fontId="3"/>
  </si>
  <si>
    <t>NM_従事者_従事者41_従事者備考_変更前</t>
    <phoneticPr fontId="3"/>
  </si>
  <si>
    <t>従事者４１＿登録販売者登録都道府県_変更前</t>
    <phoneticPr fontId="3"/>
  </si>
  <si>
    <t>NM_従事者_従事者41_登録販売者登録都道府県_変更前</t>
    <phoneticPr fontId="3"/>
  </si>
  <si>
    <t>従事者４１＿登録年月日_変更前</t>
    <phoneticPr fontId="3"/>
  </si>
  <si>
    <t>NM_従事者_従事者41_登録年月日_元号_変更前</t>
    <phoneticPr fontId="3"/>
  </si>
  <si>
    <t>NM_従事者41_登録年月日_年_変更前</t>
    <phoneticPr fontId="3"/>
  </si>
  <si>
    <t>NM_従事者_従事者41_登録年月日_月_変更前</t>
    <phoneticPr fontId="3"/>
  </si>
  <si>
    <t>NM_従事者_従事者41_登録年月日_日_変更前</t>
    <phoneticPr fontId="3"/>
  </si>
  <si>
    <t>従事者４１＿登録番号3_変更前</t>
    <phoneticPr fontId="3"/>
  </si>
  <si>
    <t>NM_従事者_従事者41_登録番号3_変更前</t>
    <phoneticPr fontId="3"/>
  </si>
  <si>
    <t>従事者４１＿登録番号2_変更前</t>
    <phoneticPr fontId="3"/>
  </si>
  <si>
    <t>NM_従事者_従事者41_登録番号2_変更前</t>
    <phoneticPr fontId="3"/>
  </si>
  <si>
    <t>従事者４１＿登録番号1_変更前</t>
    <phoneticPr fontId="3"/>
  </si>
  <si>
    <t>NM_従事者_従事者41_登録番号1_変更前</t>
    <phoneticPr fontId="3"/>
  </si>
  <si>
    <t>従事者４１＿週勤務時間_変更前</t>
    <phoneticPr fontId="3"/>
  </si>
  <si>
    <t>NM_従事者_従事者41_週勤務時間_整数1_変更前</t>
    <phoneticPr fontId="3"/>
  </si>
  <si>
    <t>NM_従事者41_週勤務時間_整数2_変更前</t>
    <phoneticPr fontId="3"/>
  </si>
  <si>
    <t>NM_従事者_従事者41_週勤務時間_小数1_変更前</t>
    <phoneticPr fontId="3"/>
  </si>
  <si>
    <t>従事者４１＿生年月日_変更前</t>
    <phoneticPr fontId="3"/>
  </si>
  <si>
    <t>NM_従事者_従事者41_生年月日_元号_変更前</t>
    <phoneticPr fontId="3"/>
  </si>
  <si>
    <t>NM_従事者41_生年月日_年_変更前</t>
    <phoneticPr fontId="3"/>
  </si>
  <si>
    <t>NM_従事者_従事者41_生年月日_月_変更前</t>
    <phoneticPr fontId="3"/>
  </si>
  <si>
    <t>NM_従事者_従事者41_生年月日_日_変更前</t>
    <phoneticPr fontId="3"/>
  </si>
  <si>
    <t>従事者４１＿住所_建物名_変更前</t>
    <phoneticPr fontId="3"/>
  </si>
  <si>
    <t>NM_従事者_従事者41_建物名_変更前</t>
    <phoneticPr fontId="3"/>
  </si>
  <si>
    <t>従事者４１＿住所_番地_変更前</t>
    <phoneticPr fontId="3"/>
  </si>
  <si>
    <t>NM_従事者_従事者41_番地_変更前</t>
    <phoneticPr fontId="3"/>
  </si>
  <si>
    <t>従事者４１＿住所_字_変更前</t>
    <phoneticPr fontId="3"/>
  </si>
  <si>
    <t>NM_従事者_従事者41_字_変更前</t>
    <phoneticPr fontId="3"/>
  </si>
  <si>
    <t>従事者４１＿住所_市区町村_変更前</t>
    <phoneticPr fontId="3"/>
  </si>
  <si>
    <t>NM_従事者_従事者41_市区町村_変更前</t>
    <phoneticPr fontId="3"/>
  </si>
  <si>
    <t>従事者４１＿住所_都道府県_変更前</t>
    <phoneticPr fontId="3"/>
  </si>
  <si>
    <t>NM_従事者_従事者41_都道府県_変更前</t>
    <phoneticPr fontId="3"/>
  </si>
  <si>
    <t>従事者４１＿住所_郵便番号_変更前</t>
    <phoneticPr fontId="3"/>
  </si>
  <si>
    <t>NM_従事者_従事者41_郵便番号_左_変更前</t>
    <phoneticPr fontId="3"/>
  </si>
  <si>
    <t>NM_従事者41_郵便番号_右_変更前</t>
    <phoneticPr fontId="3"/>
  </si>
  <si>
    <t>従事者４１＿カナ_変更前</t>
    <phoneticPr fontId="3"/>
  </si>
  <si>
    <t>NM_従事者_従事者41_カナ_変更前</t>
    <phoneticPr fontId="3"/>
  </si>
  <si>
    <t>従事者４１＿氏名_当て字_変更前</t>
    <phoneticPr fontId="3"/>
  </si>
  <si>
    <t>NM_従事者_従事者41_当て字_変更前</t>
    <phoneticPr fontId="3"/>
  </si>
  <si>
    <t>従事者４１＿氏名_変更前</t>
    <phoneticPr fontId="3"/>
  </si>
  <si>
    <t>NM_従事者_従事者41_氏名_変更前</t>
    <phoneticPr fontId="3"/>
  </si>
  <si>
    <t>従事者４１＿退任年月日_変更前</t>
    <phoneticPr fontId="3"/>
  </si>
  <si>
    <t>NM_従事者_従事者41_退任年月日_元号_変更前</t>
    <phoneticPr fontId="3"/>
  </si>
  <si>
    <t>NM_従事者41_退任年月日_年_変更前</t>
    <phoneticPr fontId="3"/>
  </si>
  <si>
    <t>NM_従事者_従事者41_退任年月日_月_変更前</t>
    <phoneticPr fontId="3"/>
  </si>
  <si>
    <t>NM_従事者_従事者41_退任年月日_日_変更前</t>
    <phoneticPr fontId="3"/>
  </si>
  <si>
    <t>従事者４１＿就任年月日_変更前</t>
    <phoneticPr fontId="3"/>
  </si>
  <si>
    <t>NM_従事者_従事者41_就任年月日_元号_変更前</t>
    <phoneticPr fontId="3"/>
  </si>
  <si>
    <t>NM_従事者41_就任年月日_年_変更前</t>
    <phoneticPr fontId="3"/>
  </si>
  <si>
    <t>NM_従事者_従事者41_就任年月日_月_変更前</t>
    <phoneticPr fontId="3"/>
  </si>
  <si>
    <t>NM_従事者_従事者41_就任年月日_日_変更前</t>
    <phoneticPr fontId="3"/>
  </si>
  <si>
    <t>従事者４１＿資格_変更前</t>
    <phoneticPr fontId="3"/>
  </si>
  <si>
    <t>NM_従事者_従事者41_資格_変更前</t>
    <phoneticPr fontId="3"/>
  </si>
  <si>
    <t>従事者４１＿従事者区分_変更前</t>
    <phoneticPr fontId="3"/>
  </si>
  <si>
    <t>NM_従事者_従事者41_従事者区分_変更前</t>
    <phoneticPr fontId="3"/>
  </si>
  <si>
    <t>従事者４０＿従事者備考_変更前</t>
    <phoneticPr fontId="3"/>
  </si>
  <si>
    <t>NM_従事者_従事者40_従事者備考_変更前</t>
    <phoneticPr fontId="3"/>
  </si>
  <si>
    <t>従事者４０＿登録販売者登録都道府県_変更前</t>
    <phoneticPr fontId="3"/>
  </si>
  <si>
    <t>NM_従事者_従事者40_登録販売者登録都道府県_変更前</t>
    <phoneticPr fontId="3"/>
  </si>
  <si>
    <t>従事者４０＿登録年月日_変更前</t>
    <phoneticPr fontId="3"/>
  </si>
  <si>
    <t>NM_従事者_従事者40_登録年月日_元号_変更前</t>
    <phoneticPr fontId="3"/>
  </si>
  <si>
    <t>NM_従事者_従事者40_登録年月日_年_変更前</t>
    <phoneticPr fontId="3"/>
  </si>
  <si>
    <t>NM_従事者_従事者40_登録年月日_月_変更前</t>
    <phoneticPr fontId="3"/>
  </si>
  <si>
    <t>NM_従事者_従事者40_登録年月日_日_変更前</t>
    <phoneticPr fontId="3"/>
  </si>
  <si>
    <t>従事者４０＿登録番号3_変更前</t>
    <phoneticPr fontId="3"/>
  </si>
  <si>
    <t>NM_従事者_従事者40_登録番号3_変更前</t>
    <phoneticPr fontId="3"/>
  </si>
  <si>
    <t>従事者４０＿登録番号2_変更前</t>
    <phoneticPr fontId="3"/>
  </si>
  <si>
    <t>NM_従事者_従事者40_登録番号2_変更前</t>
    <phoneticPr fontId="3"/>
  </si>
  <si>
    <t>従事者４０＿登録番号1_変更前</t>
    <phoneticPr fontId="3"/>
  </si>
  <si>
    <t>NM_従事者_従事者40_登録番号1_変更前</t>
    <phoneticPr fontId="3"/>
  </si>
  <si>
    <t>従事者４０＿週勤務時間_変更前</t>
    <phoneticPr fontId="3"/>
  </si>
  <si>
    <t>NM_従事者_従事者40_週勤務時間_整数1_変更前</t>
    <phoneticPr fontId="3"/>
  </si>
  <si>
    <t>NM_従事者_従事者40_週勤務時間_整数2_変更前</t>
    <phoneticPr fontId="3"/>
  </si>
  <si>
    <t>NM_従事者_従事者40_週勤務時間_小数1_変更前</t>
    <phoneticPr fontId="3"/>
  </si>
  <si>
    <t>従事者４０＿生年月日_変更前</t>
    <phoneticPr fontId="3"/>
  </si>
  <si>
    <t>NM_従事者_従事者40_生年月日_元号_変更前</t>
    <phoneticPr fontId="3"/>
  </si>
  <si>
    <t>NM_従事者_従事者40_生年月日_年_変更前</t>
    <phoneticPr fontId="3"/>
  </si>
  <si>
    <t>NM_従事者_従事者40_生年月日_月_変更前</t>
    <phoneticPr fontId="3"/>
  </si>
  <si>
    <t>NM_従事者_従事者40_生年月日_日_変更前</t>
    <phoneticPr fontId="3"/>
  </si>
  <si>
    <t>従事者４０＿住所_建物名_変更前</t>
    <phoneticPr fontId="3"/>
  </si>
  <si>
    <t>NM_従事者_従事者40_建物名_変更前</t>
    <phoneticPr fontId="3"/>
  </si>
  <si>
    <t>従事者４０＿住所_番地_変更前</t>
    <phoneticPr fontId="3"/>
  </si>
  <si>
    <t>NM_従事者_従事者40_番地_変更前</t>
    <phoneticPr fontId="3"/>
  </si>
  <si>
    <t>従事者４０＿住所_字_変更前</t>
    <phoneticPr fontId="3"/>
  </si>
  <si>
    <t>NM_従事者_従事者40_字_変更前</t>
    <phoneticPr fontId="3"/>
  </si>
  <si>
    <t>従事者４０＿住所_市区町村_変更前</t>
    <phoneticPr fontId="3"/>
  </si>
  <si>
    <t>NM_従事者_従事者40_市区町村_変更前</t>
    <phoneticPr fontId="3"/>
  </si>
  <si>
    <t>従事者４０＿住所_都道府県_変更前</t>
    <phoneticPr fontId="3"/>
  </si>
  <si>
    <t>NM_従事者_従事者40_都道府県_変更前</t>
    <phoneticPr fontId="3"/>
  </si>
  <si>
    <t>従事者４０＿住所_郵便番号_変更前</t>
    <phoneticPr fontId="3"/>
  </si>
  <si>
    <t>NM_従事者_従事者40_郵便番号_左_変更前</t>
    <phoneticPr fontId="3"/>
  </si>
  <si>
    <t>NM_従事者_従事者40_郵便番号_右_変更前</t>
    <phoneticPr fontId="3"/>
  </si>
  <si>
    <t>従事者４０＿カナ_変更前</t>
    <phoneticPr fontId="3"/>
  </si>
  <si>
    <t>NM_従事者_従事者40_カナ_変更前</t>
    <phoneticPr fontId="3"/>
  </si>
  <si>
    <t>従事者４０＿氏名_当て字_変更前</t>
    <phoneticPr fontId="3"/>
  </si>
  <si>
    <t>NM_従事者_従事者40_当て字_変更前</t>
    <phoneticPr fontId="3"/>
  </si>
  <si>
    <t>従事者４０＿氏名_変更前</t>
    <phoneticPr fontId="3"/>
  </si>
  <si>
    <t>NM_従事者_従事者40_氏名_変更前</t>
    <phoneticPr fontId="3"/>
  </si>
  <si>
    <t>従事者４０＿退任年月日_変更前</t>
    <phoneticPr fontId="3"/>
  </si>
  <si>
    <t>NM_従事者_従事者40_退任年月日_元号_変更前</t>
    <phoneticPr fontId="3"/>
  </si>
  <si>
    <t>NM_従事者_従事者40_退任年月日_年_変更前</t>
    <phoneticPr fontId="3"/>
  </si>
  <si>
    <t>NM_従事者_従事者40_退任年月日_月_変更前</t>
    <phoneticPr fontId="3"/>
  </si>
  <si>
    <t>NM_従事者_従事者40_退任年月日_日_変更前</t>
    <phoneticPr fontId="3"/>
  </si>
  <si>
    <t>従事者４０＿就任年月日_変更前</t>
    <phoneticPr fontId="3"/>
  </si>
  <si>
    <t>NM_従事者_従事者40_就任年月日_元号_変更前</t>
    <phoneticPr fontId="3"/>
  </si>
  <si>
    <t>NM_従事者_従事者40_就任年月日_年_変更前</t>
    <phoneticPr fontId="3"/>
  </si>
  <si>
    <t>NM_従事者_従事者40_就任年月日_月_変更前</t>
    <phoneticPr fontId="3"/>
  </si>
  <si>
    <t>NM_従事者_従事者40_就任年月日_日_変更前</t>
    <phoneticPr fontId="3"/>
  </si>
  <si>
    <t>従事者４０＿資格_変更前</t>
    <phoneticPr fontId="3"/>
  </si>
  <si>
    <t>NM_従事者_従事者40_資格_変更前</t>
    <phoneticPr fontId="3"/>
  </si>
  <si>
    <t>従事者４０＿従事者区分_変更前</t>
    <phoneticPr fontId="3"/>
  </si>
  <si>
    <t>NM_従事者_従事者40_従事者区分_変更前</t>
    <phoneticPr fontId="3"/>
  </si>
  <si>
    <t>従事者３９＿従事者備考_変更前</t>
    <phoneticPr fontId="3"/>
  </si>
  <si>
    <t>NM_従事者_従事者39_従事者備考_変更前</t>
    <phoneticPr fontId="3"/>
  </si>
  <si>
    <t>従事者３９＿登録販売者登録都道府県_変更前</t>
    <phoneticPr fontId="3"/>
  </si>
  <si>
    <t>NM_従事者_従事者39_登録販売者登録都道府県_変更前</t>
    <phoneticPr fontId="3"/>
  </si>
  <si>
    <t>従事者３９＿登録年月日_変更前</t>
    <phoneticPr fontId="3"/>
  </si>
  <si>
    <t>NM_従事者_従事者39_登録年月日_元号_変更前</t>
    <phoneticPr fontId="3"/>
  </si>
  <si>
    <t>NM_従事者_従事者39_登録年月日_年_変更前</t>
    <phoneticPr fontId="3"/>
  </si>
  <si>
    <t>NM_従事者_従事者39_登録年月日_月_変更前</t>
    <phoneticPr fontId="3"/>
  </si>
  <si>
    <t>NM_従事者_従事者39_登録年月日_日_変更前</t>
    <phoneticPr fontId="3"/>
  </si>
  <si>
    <t>従事者３９＿登録番号3_変更前</t>
    <phoneticPr fontId="3"/>
  </si>
  <si>
    <t>NM_従事者_従事者39_登録番号3_変更前</t>
    <phoneticPr fontId="3"/>
  </si>
  <si>
    <t>従事者３９＿登録番号2_変更前</t>
    <phoneticPr fontId="3"/>
  </si>
  <si>
    <t>NM_従事者_従事者39_登録番号2_変更前</t>
    <phoneticPr fontId="3"/>
  </si>
  <si>
    <t>従事者３９＿登録番号1_変更前</t>
    <phoneticPr fontId="3"/>
  </si>
  <si>
    <t>NM_従事者_従事者39_登録番号1_変更前</t>
    <phoneticPr fontId="3"/>
  </si>
  <si>
    <t>従事者３９＿週勤務時間_変更前</t>
    <phoneticPr fontId="3"/>
  </si>
  <si>
    <t>NM_従事者_従事者39_週勤務時間_整数1_変更前</t>
    <phoneticPr fontId="3"/>
  </si>
  <si>
    <t>NM_従事者_従事者39_週勤務時間_整数2_変更前</t>
    <phoneticPr fontId="3"/>
  </si>
  <si>
    <t>NM_従事者_従事者39_週勤務時間_小数1_変更前</t>
    <phoneticPr fontId="3"/>
  </si>
  <si>
    <t>従事者３９＿生年月日_変更前</t>
    <phoneticPr fontId="3"/>
  </si>
  <si>
    <t>NM_従事者_従事者39_生年月日_元号_変更前</t>
    <phoneticPr fontId="3"/>
  </si>
  <si>
    <t>NM_従事者_従事者39_生年月日_年_変更前</t>
    <phoneticPr fontId="3"/>
  </si>
  <si>
    <t>NM_従事者_従事者39_生年月日_月_変更前</t>
    <phoneticPr fontId="3"/>
  </si>
  <si>
    <t>NM_従事者_従事者39_生年月日_日_変更前</t>
    <phoneticPr fontId="3"/>
  </si>
  <si>
    <t>従事者３９＿住所_建物名_変更前</t>
    <phoneticPr fontId="3"/>
  </si>
  <si>
    <t>NM_従事者_従事者39_建物名_変更前</t>
    <phoneticPr fontId="3"/>
  </si>
  <si>
    <t>従事者３９＿住所_番地_変更前</t>
    <phoneticPr fontId="3"/>
  </si>
  <si>
    <t>NM_従事者_従事者39_番地_変更前</t>
    <phoneticPr fontId="3"/>
  </si>
  <si>
    <t>従事者３９＿住所_字_変更前</t>
    <phoneticPr fontId="3"/>
  </si>
  <si>
    <t>NM_従事者_従事者39_字_変更前</t>
    <phoneticPr fontId="3"/>
  </si>
  <si>
    <t>従事者３９＿住所_市区町村_変更前</t>
    <phoneticPr fontId="3"/>
  </si>
  <si>
    <t>NM_従事者_従事者39_市区町村_変更前</t>
    <phoneticPr fontId="3"/>
  </si>
  <si>
    <t>従事者３９＿住所_都道府県_変更前</t>
    <phoneticPr fontId="3"/>
  </si>
  <si>
    <t>NM_従事者_従事者39_都道府県_変更前</t>
    <phoneticPr fontId="3"/>
  </si>
  <si>
    <t>従事者３９＿住所_郵便番号_変更前</t>
    <phoneticPr fontId="3"/>
  </si>
  <si>
    <t>NM_従事者_従事者39_郵便番号_左_変更前</t>
    <phoneticPr fontId="3"/>
  </si>
  <si>
    <t>NM_従事者_従事者39_郵便番号_右_変更前</t>
    <phoneticPr fontId="3"/>
  </si>
  <si>
    <t>従事者３９＿カナ_変更前</t>
    <phoneticPr fontId="3"/>
  </si>
  <si>
    <t>NM_従事者_従事者39_カナ_変更前</t>
    <phoneticPr fontId="3"/>
  </si>
  <si>
    <t>従事者３９＿氏名_当て字_変更前</t>
    <phoneticPr fontId="3"/>
  </si>
  <si>
    <t>NM_従事者_従事者39_当て字_変更前</t>
    <phoneticPr fontId="3"/>
  </si>
  <si>
    <t>従事者３９＿氏名_変更前</t>
    <phoneticPr fontId="3"/>
  </si>
  <si>
    <t>NM_従事者_従事者39_氏名_変更前</t>
    <phoneticPr fontId="3"/>
  </si>
  <si>
    <t>従事者３９＿退任年月日_変更前</t>
    <phoneticPr fontId="3"/>
  </si>
  <si>
    <t>NM_従事者_従事者39_退任年月日_元号_変更前</t>
    <phoneticPr fontId="3"/>
  </si>
  <si>
    <t>NM_従事者_従事者39_退任年月日_年_変更前</t>
    <phoneticPr fontId="3"/>
  </si>
  <si>
    <t>NM_従事者_従事者39_退任年月日_月_変更前</t>
    <phoneticPr fontId="3"/>
  </si>
  <si>
    <t>NM_従事者_従事者39_退任年月日_日_変更前</t>
    <phoneticPr fontId="3"/>
  </si>
  <si>
    <t>従事者３９＿就任年月日_変更前</t>
    <phoneticPr fontId="3"/>
  </si>
  <si>
    <t>NM_従事者_従事者39_就任年月日_元号_変更前</t>
    <phoneticPr fontId="3"/>
  </si>
  <si>
    <t>NM_従事者_従事者39_就任年月日_年_変更前</t>
    <phoneticPr fontId="3"/>
  </si>
  <si>
    <t>NM_従事者_従事者39_就任年月日_月_変更前</t>
    <phoneticPr fontId="3"/>
  </si>
  <si>
    <t>NM_従事者_従事者39_就任年月日_日_変更前</t>
    <phoneticPr fontId="3"/>
  </si>
  <si>
    <t>従事者３９＿資格_変更前</t>
    <phoneticPr fontId="3"/>
  </si>
  <si>
    <t>NM_従事者_従事者39_資格_変更前</t>
    <phoneticPr fontId="3"/>
  </si>
  <si>
    <t>従事者３９＿従事者区分_変更前</t>
    <phoneticPr fontId="3"/>
  </si>
  <si>
    <t>NM_従事者_従事者39_従事者区分_変更前</t>
    <phoneticPr fontId="3"/>
  </si>
  <si>
    <t>従事者３８＿従事者備考_変更前</t>
    <phoneticPr fontId="3"/>
  </si>
  <si>
    <t>NM_従事者_従事者38_従事者備考_変更前</t>
    <phoneticPr fontId="3"/>
  </si>
  <si>
    <t>従事者３８＿登録販売者登録都道府県_変更前</t>
    <phoneticPr fontId="3"/>
  </si>
  <si>
    <t>NM_従事者_従事者38_登録販売者登録都道府県_変更前</t>
    <phoneticPr fontId="3"/>
  </si>
  <si>
    <t>従事者３８＿登録年月日_変更前</t>
    <phoneticPr fontId="3"/>
  </si>
  <si>
    <t>NM_従事者_従事者38_登録年月日_元号_変更前</t>
    <phoneticPr fontId="3"/>
  </si>
  <si>
    <t>NM_従事者_従事者38_登録年月日_年_変更前</t>
    <phoneticPr fontId="3"/>
  </si>
  <si>
    <t>NM_従事者_従事者38_登録年月日_月_変更前</t>
    <phoneticPr fontId="3"/>
  </si>
  <si>
    <t>NM_従事者_従事者38_登録年月日_日_変更前</t>
    <phoneticPr fontId="3"/>
  </si>
  <si>
    <t>従事者３８＿登録番号3_変更前</t>
    <phoneticPr fontId="3"/>
  </si>
  <si>
    <t>NM_従事者_従事者38_登録番号3_変更前</t>
    <phoneticPr fontId="3"/>
  </si>
  <si>
    <t>従事者３８＿登録番号2_変更前</t>
    <phoneticPr fontId="3"/>
  </si>
  <si>
    <t>NM_従事者_従事者38_登録番号2_変更前</t>
    <phoneticPr fontId="3"/>
  </si>
  <si>
    <t>従事者３８＿登録番号1_変更前</t>
    <phoneticPr fontId="3"/>
  </si>
  <si>
    <t>NM_従事者_従事者38_登録番号1_変更前</t>
    <phoneticPr fontId="3"/>
  </si>
  <si>
    <t>従事者３８＿週勤務時間_変更前</t>
    <phoneticPr fontId="3"/>
  </si>
  <si>
    <t>NM_従事者_従事者38_週勤務時間_整数1_変更前</t>
    <phoneticPr fontId="3"/>
  </si>
  <si>
    <t>NM_従事者_従事者38_週勤務時間_整数2_変更前</t>
    <phoneticPr fontId="3"/>
  </si>
  <si>
    <t>NM_従事者_従事者38_週勤務時間_小数1_変更前</t>
    <phoneticPr fontId="3"/>
  </si>
  <si>
    <t>従事者３８＿生年月日_変更前</t>
    <phoneticPr fontId="3"/>
  </si>
  <si>
    <t>NM_従事者_従事者38_生年月日_元号_変更前</t>
    <phoneticPr fontId="3"/>
  </si>
  <si>
    <t>NM_従事者_従事者38_生年月日_年_変更前</t>
    <phoneticPr fontId="3"/>
  </si>
  <si>
    <t>NM_従事者_従事者38_生年月日_月_変更前</t>
    <phoneticPr fontId="3"/>
  </si>
  <si>
    <t>NM_従事者_従事者38_生年月日_日_変更前</t>
    <phoneticPr fontId="3"/>
  </si>
  <si>
    <t>従事者３８＿住所_建物名_変更前</t>
    <phoneticPr fontId="3"/>
  </si>
  <si>
    <t>NM_従事者_従事者38_建物名_変更前</t>
    <phoneticPr fontId="3"/>
  </si>
  <si>
    <t>従事者３８＿住所_番地_変更前</t>
    <phoneticPr fontId="3"/>
  </si>
  <si>
    <t>NM_従事者_従事者38_番地_変更前</t>
    <phoneticPr fontId="3"/>
  </si>
  <si>
    <t>従事者３８＿住所_字_変更前</t>
    <phoneticPr fontId="3"/>
  </si>
  <si>
    <t>NM_従事者_従事者38_字_変更前</t>
    <phoneticPr fontId="3"/>
  </si>
  <si>
    <t>従事者３８＿住所_市区町村_変更前</t>
    <phoneticPr fontId="3"/>
  </si>
  <si>
    <t>NM_従事者_従事者38_市区町村_変更前</t>
    <phoneticPr fontId="3"/>
  </si>
  <si>
    <t>従事者３８＿住所_都道府県_変更前</t>
    <phoneticPr fontId="3"/>
  </si>
  <si>
    <t>NM_従事者_従事者38_都道府県_変更前</t>
    <phoneticPr fontId="3"/>
  </si>
  <si>
    <t>従事者３８＿住所_郵便番号_変更前</t>
    <phoneticPr fontId="3"/>
  </si>
  <si>
    <t>NM_従事者_従事者38_郵便番号_左_変更前</t>
    <phoneticPr fontId="3"/>
  </si>
  <si>
    <t>NM_従事者_従事者38_郵便番号_右_変更前</t>
    <phoneticPr fontId="3"/>
  </si>
  <si>
    <t>従事者３８＿カナ_変更前</t>
    <phoneticPr fontId="3"/>
  </si>
  <si>
    <t>NM_従事者_従事者38_カナ_変更前</t>
    <phoneticPr fontId="3"/>
  </si>
  <si>
    <t>従事者３８＿氏名_当て字_変更前</t>
    <phoneticPr fontId="3"/>
  </si>
  <si>
    <t>NM_従事者_従事者38_当て字_変更前</t>
    <phoneticPr fontId="3"/>
  </si>
  <si>
    <t>従事者３８＿氏名_変更前</t>
    <phoneticPr fontId="3"/>
  </si>
  <si>
    <t>NM_従事者_従事者38_氏名_変更前</t>
    <phoneticPr fontId="3"/>
  </si>
  <si>
    <t>従事者３８＿退任年月日_変更前</t>
    <phoneticPr fontId="3"/>
  </si>
  <si>
    <t>NM_従事者_従事者38_退任年月日_元号_変更前</t>
    <phoneticPr fontId="3"/>
  </si>
  <si>
    <t>NM_従事者_従事者38_退任年月日_年_変更前</t>
    <phoneticPr fontId="3"/>
  </si>
  <si>
    <t>NM_従事者_従事者38_退任年月日_月_変更前</t>
    <phoneticPr fontId="3"/>
  </si>
  <si>
    <t>NM_従事者_従事者38_退任年月日_日_変更前</t>
    <phoneticPr fontId="3"/>
  </si>
  <si>
    <t>従事者３８＿就任年月日_変更前</t>
    <phoneticPr fontId="3"/>
  </si>
  <si>
    <t>NM_従事者_従事者38_就任年月日_元号_変更前</t>
    <phoneticPr fontId="3"/>
  </si>
  <si>
    <t>NM_従事者_従事者38_就任年月日_年_変更前</t>
    <phoneticPr fontId="3"/>
  </si>
  <si>
    <t>NM_従事者_従事者38_就任年月日_月_変更前</t>
    <phoneticPr fontId="3"/>
  </si>
  <si>
    <t>NM_従事者_従事者38_就任年月日_日_変更前</t>
    <phoneticPr fontId="3"/>
  </si>
  <si>
    <t>従事者３８＿資格_変更前</t>
    <phoneticPr fontId="3"/>
  </si>
  <si>
    <t>NM_従事者_従事者38_資格_変更前</t>
    <phoneticPr fontId="3"/>
  </si>
  <si>
    <t>従事者３８＿従事者区分_変更前</t>
    <phoneticPr fontId="3"/>
  </si>
  <si>
    <t>NM_従事者_従事者38_従事者区分_変更前</t>
    <phoneticPr fontId="3"/>
  </si>
  <si>
    <t>従事者３７＿従事者備考_変更前</t>
    <phoneticPr fontId="3"/>
  </si>
  <si>
    <t>NM_従事者_従事者37_従事者備考_変更前</t>
    <phoneticPr fontId="3"/>
  </si>
  <si>
    <t>従事者３７＿登録販売者登録都道府県_変更前</t>
    <phoneticPr fontId="3"/>
  </si>
  <si>
    <t>NM_従事者_従事者37_登録販売者登録都道府県_変更前</t>
    <phoneticPr fontId="3"/>
  </si>
  <si>
    <t>従事者３７＿登録年月日_変更前</t>
    <phoneticPr fontId="3"/>
  </si>
  <si>
    <t>NM_従事者_従事者37_登録年月日_元号_変更前</t>
    <phoneticPr fontId="3"/>
  </si>
  <si>
    <t>NM_従事者_従事者37_登録年月日_年_変更前</t>
    <phoneticPr fontId="3"/>
  </si>
  <si>
    <t>NM_従事者_従事者37_登録年月日_月_変更前</t>
    <phoneticPr fontId="3"/>
  </si>
  <si>
    <t>NM_従事者_従事者37_登録年月日_日_変更前</t>
    <phoneticPr fontId="3"/>
  </si>
  <si>
    <t>従事者３７＿登録番号3_変更前</t>
    <phoneticPr fontId="3"/>
  </si>
  <si>
    <t>NM_従事者_従事者37_登録番号3_変更前</t>
    <phoneticPr fontId="3"/>
  </si>
  <si>
    <t>従事者３７＿登録番号2_変更前</t>
    <phoneticPr fontId="3"/>
  </si>
  <si>
    <t>NM_従事者_従事者37_登録番号2_変更前</t>
    <phoneticPr fontId="3"/>
  </si>
  <si>
    <t>従事者３７＿登録番号1_変更前</t>
    <phoneticPr fontId="3"/>
  </si>
  <si>
    <t>NM_従事者_従事者37_登録番号1_変更前</t>
    <phoneticPr fontId="3"/>
  </si>
  <si>
    <t>従事者３７＿週勤務時間_変更前</t>
    <phoneticPr fontId="3"/>
  </si>
  <si>
    <t>NM_従事者_従事者37_週勤務時間_整数1_変更前</t>
    <phoneticPr fontId="3"/>
  </si>
  <si>
    <t>NM_従事者_従事者37_週勤務時間_整数2_変更前</t>
    <phoneticPr fontId="3"/>
  </si>
  <si>
    <t>NM_従事者_従事者37_週勤務時間_小数1_変更前</t>
    <phoneticPr fontId="3"/>
  </si>
  <si>
    <t>従事者３７＿生年月日_変更前</t>
    <phoneticPr fontId="3"/>
  </si>
  <si>
    <t>NM_従事者_従事者37_生年月日_元号_変更前</t>
    <phoneticPr fontId="3"/>
  </si>
  <si>
    <t>NM_従事者_従事者37_生年月日_年_変更前</t>
    <phoneticPr fontId="3"/>
  </si>
  <si>
    <t>NM_従事者_従事者37_生年月日_月_変更前</t>
    <phoneticPr fontId="3"/>
  </si>
  <si>
    <t>NM_従事者_従事者37_生年月日_日_変更前</t>
    <phoneticPr fontId="3"/>
  </si>
  <si>
    <t>従事者３７＿住所_建物名_変更前</t>
    <phoneticPr fontId="3"/>
  </si>
  <si>
    <t>NM_従事者_従事者37_建物名_変更前</t>
    <phoneticPr fontId="3"/>
  </si>
  <si>
    <t>従事者３７＿住所_番地_変更前</t>
    <phoneticPr fontId="3"/>
  </si>
  <si>
    <t>NM_従事者_従事者37_番地_変更前</t>
    <phoneticPr fontId="3"/>
  </si>
  <si>
    <t>従事者３７＿住所_字_変更前</t>
    <phoneticPr fontId="3"/>
  </si>
  <si>
    <t>NM_従事者_従事者37_字_変更前</t>
    <phoneticPr fontId="3"/>
  </si>
  <si>
    <t>従事者３７＿住所_市区町村_変更前</t>
    <phoneticPr fontId="3"/>
  </si>
  <si>
    <t>NM_従事者_従事者37_市区町村_変更前</t>
    <phoneticPr fontId="3"/>
  </si>
  <si>
    <t>従事者３７＿住所_都道府県_変更前</t>
    <phoneticPr fontId="3"/>
  </si>
  <si>
    <t>NM_従事者_従事者37_都道府県_変更前</t>
    <phoneticPr fontId="3"/>
  </si>
  <si>
    <t>従事者３７＿住所_郵便番号_変更前</t>
    <phoneticPr fontId="3"/>
  </si>
  <si>
    <t>NM_従事者_従事者37_郵便番号_左_変更前</t>
    <phoneticPr fontId="3"/>
  </si>
  <si>
    <t>NM_従事者_従事者37_郵便番号_右_変更前</t>
    <phoneticPr fontId="3"/>
  </si>
  <si>
    <t>従事者３７＿カナ_変更前</t>
    <phoneticPr fontId="3"/>
  </si>
  <si>
    <t>NM_従事者_従事者37_カナ_変更前</t>
    <phoneticPr fontId="3"/>
  </si>
  <si>
    <t>従事者３７＿氏名_当て字_変更前</t>
    <phoneticPr fontId="3"/>
  </si>
  <si>
    <t>NM_従事者_従事者37_当て字_変更前</t>
    <phoneticPr fontId="3"/>
  </si>
  <si>
    <t>従事者３７＿氏名_変更前</t>
    <phoneticPr fontId="3"/>
  </si>
  <si>
    <t>NM_従事者_従事者37_氏名_変更前</t>
    <phoneticPr fontId="3"/>
  </si>
  <si>
    <t>従事者３７＿退任年月日_変更前</t>
    <phoneticPr fontId="3"/>
  </si>
  <si>
    <t>NM_従事者_従事者37_退任年月日_元号_変更前</t>
    <phoneticPr fontId="3"/>
  </si>
  <si>
    <t>NM_従事者_従事者37_退任年月日_年_変更前</t>
    <phoneticPr fontId="3"/>
  </si>
  <si>
    <t>NM_従事者_従事者37_退任年月日_月_変更前</t>
    <phoneticPr fontId="3"/>
  </si>
  <si>
    <t>NM_従事者_従事者37_退任年月日_日_変更前</t>
    <phoneticPr fontId="3"/>
  </si>
  <si>
    <t>従事者３７＿就任年月日_変更前</t>
    <phoneticPr fontId="3"/>
  </si>
  <si>
    <t>NM_従事者_従事者37_就任年月日_元号_変更前</t>
    <phoneticPr fontId="3"/>
  </si>
  <si>
    <t>NM_従事者_従事者37_就任年月日_年_変更前</t>
    <phoneticPr fontId="3"/>
  </si>
  <si>
    <t>NM_従事者_従事者37_就任年月日_月_変更前</t>
    <phoneticPr fontId="3"/>
  </si>
  <si>
    <t>NM_従事者_従事者37_就任年月日_日_変更前</t>
    <phoneticPr fontId="3"/>
  </si>
  <si>
    <t>従事者３７＿資格_変更前</t>
    <phoneticPr fontId="3"/>
  </si>
  <si>
    <t>NM_従事者_従事者37_資格_変更前</t>
    <phoneticPr fontId="3"/>
  </si>
  <si>
    <t>従事者３７＿従事者区分_変更前</t>
    <phoneticPr fontId="3"/>
  </si>
  <si>
    <t>NM_従事者_従事者37_従事者区分_変更前</t>
    <phoneticPr fontId="3"/>
  </si>
  <si>
    <t>従事者３６＿従事者備考_変更前</t>
    <phoneticPr fontId="3"/>
  </si>
  <si>
    <t>NM_従事者_従事者36_従事者備考_変更前</t>
    <phoneticPr fontId="3"/>
  </si>
  <si>
    <t>従事者３６＿登録販売者登録都道府県_変更前</t>
    <phoneticPr fontId="3"/>
  </si>
  <si>
    <t>NM_従事者_従事者36_登録販売者登録都道府県_変更前</t>
    <phoneticPr fontId="3"/>
  </si>
  <si>
    <t>従事者３６＿登録年月日_変更前</t>
    <phoneticPr fontId="3"/>
  </si>
  <si>
    <t>NM_従事者_従事者36_登録年月日_元号_変更前</t>
    <phoneticPr fontId="3"/>
  </si>
  <si>
    <t>NM_従事者_従事者36_登録年月日_年_変更前</t>
    <phoneticPr fontId="3"/>
  </si>
  <si>
    <t>NM_従事者_従事者36_登録年月日_月_変更前</t>
    <phoneticPr fontId="3"/>
  </si>
  <si>
    <t>NM_従事者_従事者36_登録年月日_日_変更前</t>
    <phoneticPr fontId="3"/>
  </si>
  <si>
    <t>従事者３６＿登録番号3_変更前</t>
    <phoneticPr fontId="3"/>
  </si>
  <si>
    <t>NM_従事者_従事者36_登録番号3_変更前</t>
    <phoneticPr fontId="3"/>
  </si>
  <si>
    <t>従事者３６＿登録番号2_変更前</t>
    <phoneticPr fontId="3"/>
  </si>
  <si>
    <t>NM_従事者_従事者36_登録番号2_変更前</t>
    <phoneticPr fontId="3"/>
  </si>
  <si>
    <t>従事者３６＿登録番号1_変更前</t>
    <phoneticPr fontId="3"/>
  </si>
  <si>
    <t>NM_従事者_従事者36_登録番号1_変更前</t>
    <phoneticPr fontId="3"/>
  </si>
  <si>
    <t>従事者３６＿週勤務時間_変更前</t>
    <phoneticPr fontId="3"/>
  </si>
  <si>
    <t>NM_従事者_従事者36_週勤務時間_整数1_変更前</t>
    <phoneticPr fontId="3"/>
  </si>
  <si>
    <t>NM_従事者_従事者36_週勤務時間_整数2_変更前</t>
    <phoneticPr fontId="3"/>
  </si>
  <si>
    <t>NM_従事者_従事者36_週勤務時間_小数1_変更前</t>
    <phoneticPr fontId="3"/>
  </si>
  <si>
    <t>従事者３６＿生年月日_変更前</t>
    <phoneticPr fontId="3"/>
  </si>
  <si>
    <t>NM_従事者_従事者36_生年月日_元号_変更前</t>
    <phoneticPr fontId="3"/>
  </si>
  <si>
    <t>NM_従事者_従事者36_生年月日_年_変更前</t>
    <phoneticPr fontId="3"/>
  </si>
  <si>
    <t>NM_従事者_従事者36_生年月日_月_変更前</t>
    <phoneticPr fontId="3"/>
  </si>
  <si>
    <t>NM_従事者_従事者36_生年月日_日_変更前</t>
    <phoneticPr fontId="3"/>
  </si>
  <si>
    <t>従事者３６＿住所_建物名_変更前</t>
    <phoneticPr fontId="3"/>
  </si>
  <si>
    <t>NM_従事者_従事者36_建物名_変更前</t>
    <phoneticPr fontId="3"/>
  </si>
  <si>
    <t>従事者３６＿住所_番地_変更前</t>
    <phoneticPr fontId="3"/>
  </si>
  <si>
    <t>NM_従事者_従事者36_番地_変更前</t>
    <phoneticPr fontId="3"/>
  </si>
  <si>
    <t>従事者３６＿住所_字_変更前</t>
    <phoneticPr fontId="3"/>
  </si>
  <si>
    <t>NM_従事者_従事者36_字_変更前</t>
    <phoneticPr fontId="3"/>
  </si>
  <si>
    <t>従事者３６＿住所_市区町村_変更前</t>
    <phoneticPr fontId="3"/>
  </si>
  <si>
    <t>NM_従事者_従事者36_市区町村_変更前</t>
    <phoneticPr fontId="3"/>
  </si>
  <si>
    <t>従事者３６＿住所_都道府県_変更前</t>
    <phoneticPr fontId="3"/>
  </si>
  <si>
    <t>NM_従事者_従事者36_都道府県_変更前</t>
    <phoneticPr fontId="3"/>
  </si>
  <si>
    <t>従事者３６＿住所_郵便番号_変更前</t>
    <phoneticPr fontId="3"/>
  </si>
  <si>
    <t>NM_従事者_従事者36_郵便番号_左_変更前</t>
    <phoneticPr fontId="3"/>
  </si>
  <si>
    <t>NM_従事者_従事者36_郵便番号_右_変更前</t>
    <phoneticPr fontId="3"/>
  </si>
  <si>
    <t>従事者３６＿カナ_変更前</t>
    <phoneticPr fontId="3"/>
  </si>
  <si>
    <t>NM_従事者_従事者36_カナ_変更前</t>
    <phoneticPr fontId="3"/>
  </si>
  <si>
    <t>従事者３６＿氏名_当て字_変更前</t>
    <phoneticPr fontId="3"/>
  </si>
  <si>
    <t>NM_従事者_従事者36_当て字_変更前</t>
    <phoneticPr fontId="3"/>
  </si>
  <si>
    <t>従事者３６＿氏名_変更前</t>
    <phoneticPr fontId="3"/>
  </si>
  <si>
    <t>NM_従事者_従事者36_氏名_変更前</t>
    <phoneticPr fontId="3"/>
  </si>
  <si>
    <t>従事者３６＿退任年月日_変更前</t>
    <phoneticPr fontId="3"/>
  </si>
  <si>
    <t>NM_従事者_従事者36_退任年月日_元号_変更前</t>
    <phoneticPr fontId="3"/>
  </si>
  <si>
    <t>NM_従事者_従事者36_退任年月日_年_変更前</t>
    <phoneticPr fontId="3"/>
  </si>
  <si>
    <t>NM_従事者_従事者36_退任年月日_月_変更前</t>
    <phoneticPr fontId="3"/>
  </si>
  <si>
    <t>NM_従事者_従事者36_退任年月日_日_変更前</t>
    <phoneticPr fontId="3"/>
  </si>
  <si>
    <t>従事者３６＿就任年月日_変更前</t>
    <phoneticPr fontId="3"/>
  </si>
  <si>
    <t>NM_従事者_従事者36_就任年月日_元号_変更前</t>
    <phoneticPr fontId="3"/>
  </si>
  <si>
    <t>NM_従事者_従事者36_就任年月日_年_変更前</t>
    <phoneticPr fontId="3"/>
  </si>
  <si>
    <t>NM_従事者_従事者36_就任年月日_月_変更前</t>
    <phoneticPr fontId="3"/>
  </si>
  <si>
    <t>NM_従事者_従事者36_就任年月日_日_変更前</t>
    <phoneticPr fontId="3"/>
  </si>
  <si>
    <t>従事者３６＿資格_変更前</t>
    <phoneticPr fontId="3"/>
  </si>
  <si>
    <t>NM_従事者_従事者36_資格_変更前</t>
    <phoneticPr fontId="3"/>
  </si>
  <si>
    <t>従事者３６＿従事者区分_変更前</t>
    <phoneticPr fontId="3"/>
  </si>
  <si>
    <t>NM_従事者_従事者36_従事者区分_変更前</t>
    <phoneticPr fontId="3"/>
  </si>
  <si>
    <t>従事者３５＿従事者備考_変更前</t>
    <phoneticPr fontId="3"/>
  </si>
  <si>
    <t>NM_従事者_従事者35_従事者備考_変更前</t>
    <phoneticPr fontId="3"/>
  </si>
  <si>
    <t>従事者３５＿登録販売者登録都道府県_変更前</t>
    <phoneticPr fontId="3"/>
  </si>
  <si>
    <t>NM_従事者_従事者35_登録販売者登録都道府県_変更前</t>
    <phoneticPr fontId="3"/>
  </si>
  <si>
    <t>従事者３５＿登録年月日_変更前</t>
    <phoneticPr fontId="3"/>
  </si>
  <si>
    <t>NM_従事者_従事者35_登録年月日_元号_変更前</t>
    <phoneticPr fontId="3"/>
  </si>
  <si>
    <t>NM_従事者_従事者35_登録年月日_年_変更前</t>
    <phoneticPr fontId="3"/>
  </si>
  <si>
    <t>NM_従事者_従事者35_登録年月日_月_変更前</t>
    <phoneticPr fontId="3"/>
  </si>
  <si>
    <t>NM_従事者_従事者35_登録年月日_日_変更前</t>
    <phoneticPr fontId="3"/>
  </si>
  <si>
    <t>従事者３５＿登録番号3_変更前</t>
    <phoneticPr fontId="3"/>
  </si>
  <si>
    <t>NM_従事者_従事者35_登録番号3_変更前</t>
    <phoneticPr fontId="3"/>
  </si>
  <si>
    <t>従事者３５＿登録番号2_変更前</t>
    <phoneticPr fontId="3"/>
  </si>
  <si>
    <t>NM_従事者_従事者35_登録番号2_変更前</t>
    <phoneticPr fontId="3"/>
  </si>
  <si>
    <t>従事者３５＿登録番号1_変更前</t>
    <phoneticPr fontId="3"/>
  </si>
  <si>
    <t>NM_従事者_従事者35_登録番号1_変更前</t>
    <phoneticPr fontId="3"/>
  </si>
  <si>
    <t>従事者３５＿週勤務時間_変更前</t>
    <phoneticPr fontId="3"/>
  </si>
  <si>
    <t>NM_従事者_従事者35_週勤務時間_整数1_変更前</t>
    <phoneticPr fontId="3"/>
  </si>
  <si>
    <t>NM_従事者_従事者35_週勤務時間_整数2_変更前</t>
    <phoneticPr fontId="3"/>
  </si>
  <si>
    <t>NM_従事者_従事者35_週勤務時間_小数1_変更前</t>
    <phoneticPr fontId="3"/>
  </si>
  <si>
    <t>従事者３５＿生年月日_変更前</t>
    <phoneticPr fontId="3"/>
  </si>
  <si>
    <t>NM_従事者_従事者35_生年月日_元号_変更前</t>
    <phoneticPr fontId="3"/>
  </si>
  <si>
    <t>NM_従事者_従事者35_生年月日_年_変更前</t>
    <phoneticPr fontId="3"/>
  </si>
  <si>
    <t>NM_従事者_従事者35_生年月日_月_変更前</t>
    <phoneticPr fontId="3"/>
  </si>
  <si>
    <t>NM_従事者_従事者35_生年月日_日_変更前</t>
    <phoneticPr fontId="3"/>
  </si>
  <si>
    <t>従事者３５＿住所_建物名_変更前</t>
    <phoneticPr fontId="3"/>
  </si>
  <si>
    <t>NM_従事者_従事者35_建物名_変更前</t>
    <phoneticPr fontId="3"/>
  </si>
  <si>
    <t>従事者３５＿住所_番地_変更前</t>
    <phoneticPr fontId="3"/>
  </si>
  <si>
    <t>NM_従事者_従事者35_番地_変更前</t>
    <phoneticPr fontId="3"/>
  </si>
  <si>
    <t>従事者３５＿住所_字_変更前</t>
    <phoneticPr fontId="3"/>
  </si>
  <si>
    <t>NM_従事者_従事者35_字_変更前</t>
    <phoneticPr fontId="3"/>
  </si>
  <si>
    <t>従事者３５＿住所_市区町村_変更前</t>
    <phoneticPr fontId="3"/>
  </si>
  <si>
    <t>NM_従事者_従事者35_市区町村_変更前</t>
    <phoneticPr fontId="3"/>
  </si>
  <si>
    <t>従事者３５＿住所_都道府県_変更前</t>
    <phoneticPr fontId="3"/>
  </si>
  <si>
    <t>NM_従事者_従事者35_都道府県_変更前</t>
    <phoneticPr fontId="3"/>
  </si>
  <si>
    <t>従事者３５＿住所_郵便番号_変更前</t>
    <phoneticPr fontId="3"/>
  </si>
  <si>
    <t>NM_従事者_従事者35_郵便番号_左_変更前</t>
    <phoneticPr fontId="3"/>
  </si>
  <si>
    <t>NM_従事者_従事者35_郵便番号_右_変更前</t>
    <phoneticPr fontId="3"/>
  </si>
  <si>
    <t>従事者３５＿カナ_変更前</t>
    <phoneticPr fontId="3"/>
  </si>
  <si>
    <t>NM_従事者_従事者35_カナ_変更前</t>
    <phoneticPr fontId="3"/>
  </si>
  <si>
    <t>従事者３５＿氏名_当て字_変更前</t>
    <phoneticPr fontId="3"/>
  </si>
  <si>
    <t>NM_従事者_従事者35_当て字_変更前</t>
    <phoneticPr fontId="3"/>
  </si>
  <si>
    <t>従事者３５＿氏名_変更前</t>
    <phoneticPr fontId="3"/>
  </si>
  <si>
    <t>NM_従事者_従事者35_氏名_変更前</t>
    <phoneticPr fontId="3"/>
  </si>
  <si>
    <t>従事者３５＿退任年月日_変更前</t>
    <phoneticPr fontId="3"/>
  </si>
  <si>
    <t>NM_従事者_従事者35_退任年月日_元号_変更前</t>
    <phoneticPr fontId="3"/>
  </si>
  <si>
    <t>NM_従事者_従事者35_退任年月日_年_変更前</t>
    <phoneticPr fontId="3"/>
  </si>
  <si>
    <t>NM_従事者_従事者35_退任年月日_月_変更前</t>
    <phoneticPr fontId="3"/>
  </si>
  <si>
    <t>NM_従事者_従事者35_退任年月日_日_変更前</t>
    <phoneticPr fontId="3"/>
  </si>
  <si>
    <t>従事者３５＿就任年月日_変更前</t>
    <phoneticPr fontId="3"/>
  </si>
  <si>
    <t>NM_従事者_従事者35_就任年月日_元号_変更前</t>
    <phoneticPr fontId="3"/>
  </si>
  <si>
    <t>NM_従事者_従事者35_就任年月日_年_変更前</t>
    <phoneticPr fontId="3"/>
  </si>
  <si>
    <t>NM_従事者_従事者35_就任年月日_月_変更前</t>
    <phoneticPr fontId="3"/>
  </si>
  <si>
    <t>NM_従事者_従事者35_就任年月日_日_変更前</t>
    <phoneticPr fontId="3"/>
  </si>
  <si>
    <t>従事者３５＿資格_変更前</t>
    <phoneticPr fontId="3"/>
  </si>
  <si>
    <t>NM_従事者_従事者35_資格_変更前</t>
    <phoneticPr fontId="3"/>
  </si>
  <si>
    <t>従事者３５＿従事者区分_変更前</t>
    <phoneticPr fontId="3"/>
  </si>
  <si>
    <t>NM_従事者_従事者35_従事者区分_変更前</t>
    <phoneticPr fontId="3"/>
  </si>
  <si>
    <t>従事者３４＿従事者備考_変更前</t>
    <phoneticPr fontId="3"/>
  </si>
  <si>
    <t>NM_従事者_従事者34_従事者備考_変更前</t>
    <phoneticPr fontId="3"/>
  </si>
  <si>
    <t>従事者３４＿登録販売者登録都道府県_変更前</t>
    <phoneticPr fontId="3"/>
  </si>
  <si>
    <t>NM_従事者_従事者34_登録販売者登録都道府県_変更前</t>
    <phoneticPr fontId="3"/>
  </si>
  <si>
    <t>従事者３４＿登録年月日_変更前</t>
    <phoneticPr fontId="3"/>
  </si>
  <si>
    <t>NM_従事者_従事者34_登録年月日_元号_変更前</t>
    <phoneticPr fontId="3"/>
  </si>
  <si>
    <t>NM_従事者_従事者34_登録年月日_年_変更前</t>
    <phoneticPr fontId="3"/>
  </si>
  <si>
    <t>NM_従事者_従事者34_登録年月日_月_変更前</t>
    <phoneticPr fontId="3"/>
  </si>
  <si>
    <t>NM_従事者_従事者34_登録年月日_日_変更前</t>
    <phoneticPr fontId="3"/>
  </si>
  <si>
    <t>従事者３４＿登録番号3_変更前</t>
    <phoneticPr fontId="3"/>
  </si>
  <si>
    <t>NM_従事者_従事者34_登録番号3_変更前</t>
    <phoneticPr fontId="3"/>
  </si>
  <si>
    <t>従事者３４＿登録番号2_変更前</t>
    <phoneticPr fontId="3"/>
  </si>
  <si>
    <t>NM_従事者_従事者34_登録番号2_変更前</t>
    <phoneticPr fontId="3"/>
  </si>
  <si>
    <t>従事者３４＿登録番号1_変更前</t>
    <phoneticPr fontId="3"/>
  </si>
  <si>
    <t>NM_従事者_従事者34_登録番号1_変更前</t>
    <phoneticPr fontId="3"/>
  </si>
  <si>
    <t>従事者３４＿週勤務時間_変更前</t>
    <phoneticPr fontId="3"/>
  </si>
  <si>
    <t>NM_従事者_従事者34_週勤務時間_整数1_変更前</t>
    <phoneticPr fontId="3"/>
  </si>
  <si>
    <t>NM_従事者_従事者34_週勤務時間_整数2_変更前</t>
    <phoneticPr fontId="3"/>
  </si>
  <si>
    <t>NM_従事者_従事者34_週勤務時間_小数1_変更前</t>
    <phoneticPr fontId="3"/>
  </si>
  <si>
    <t>従事者３４＿生年月日_変更前</t>
    <phoneticPr fontId="3"/>
  </si>
  <si>
    <t>NM_従事者_従事者34_生年月日_元号_変更前</t>
    <phoneticPr fontId="3"/>
  </si>
  <si>
    <t>NM_従事者_従事者34_生年月日_年_変更前</t>
    <phoneticPr fontId="3"/>
  </si>
  <si>
    <t>NM_従事者_従事者34_生年月日_月_変更前</t>
    <phoneticPr fontId="3"/>
  </si>
  <si>
    <t>NM_従事者_従事者34_生年月日_日_変更前</t>
    <phoneticPr fontId="3"/>
  </si>
  <si>
    <t>従事者３４＿住所_建物名_変更前</t>
    <phoneticPr fontId="3"/>
  </si>
  <si>
    <t>NM_従事者_従事者34_建物名_変更前</t>
    <phoneticPr fontId="3"/>
  </si>
  <si>
    <t>従事者３４＿住所_番地_変更前</t>
    <phoneticPr fontId="3"/>
  </si>
  <si>
    <t>NM_従事者_従事者34_番地_変更前</t>
    <phoneticPr fontId="3"/>
  </si>
  <si>
    <t>従事者３４＿住所_字_変更前</t>
    <phoneticPr fontId="3"/>
  </si>
  <si>
    <t>NM_従事者_従事者34_字_変更前</t>
    <phoneticPr fontId="3"/>
  </si>
  <si>
    <t>従事者３４＿住所_市区町村_変更前</t>
    <phoneticPr fontId="3"/>
  </si>
  <si>
    <t>NM_従事者_従事者34_市区町村_変更前</t>
    <phoneticPr fontId="3"/>
  </si>
  <si>
    <t>従事者３４＿住所_都道府県_変更前</t>
    <phoneticPr fontId="3"/>
  </si>
  <si>
    <t>NM_従事者_従事者34_都道府県_変更前</t>
    <phoneticPr fontId="3"/>
  </si>
  <si>
    <t>従事者３４＿住所_郵便番号_変更前</t>
    <phoneticPr fontId="3"/>
  </si>
  <si>
    <t>NM_従事者_従事者34_郵便番号_左_変更前</t>
    <phoneticPr fontId="3"/>
  </si>
  <si>
    <t>NM_従事者_従事者34_郵便番号_右_変更前</t>
    <phoneticPr fontId="3"/>
  </si>
  <si>
    <t>従事者３４＿カナ_変更前</t>
    <phoneticPr fontId="3"/>
  </si>
  <si>
    <t>NM_従事者_従事者34_カナ_変更前</t>
    <phoneticPr fontId="3"/>
  </si>
  <si>
    <t>従事者３４＿氏名_当て字_変更前</t>
    <phoneticPr fontId="3"/>
  </si>
  <si>
    <t>NM_従事者_従事者34_当て字_変更前</t>
    <phoneticPr fontId="3"/>
  </si>
  <si>
    <t>従事者３４＿氏名_変更前</t>
    <phoneticPr fontId="3"/>
  </si>
  <si>
    <t>NM_従事者_従事者34_氏名_変更前</t>
    <phoneticPr fontId="3"/>
  </si>
  <si>
    <t>従事者３４＿退任年月日_変更前</t>
    <phoneticPr fontId="3"/>
  </si>
  <si>
    <t>NM_従事者_従事者34_退任年月日_元号_変更前</t>
    <phoneticPr fontId="3"/>
  </si>
  <si>
    <t>NM_従事者_従事者34_退任年月日_年_変更前</t>
    <phoneticPr fontId="3"/>
  </si>
  <si>
    <t>NM_従事者_従事者34_退任年月日_月_変更前</t>
    <phoneticPr fontId="3"/>
  </si>
  <si>
    <t>NM_従事者_従事者34_退任年月日_日_変更前</t>
    <phoneticPr fontId="3"/>
  </si>
  <si>
    <t>従事者３４＿就任年月日_変更前</t>
    <phoneticPr fontId="3"/>
  </si>
  <si>
    <t>NM_従事者_従事者34_就任年月日_元号_変更前</t>
    <phoneticPr fontId="3"/>
  </si>
  <si>
    <t>NM_従事者_従事者34_就任年月日_年_変更前</t>
    <phoneticPr fontId="3"/>
  </si>
  <si>
    <t>NM_従事者_従事者34_就任年月日_月_変更前</t>
    <phoneticPr fontId="3"/>
  </si>
  <si>
    <t>NM_従事者_従事者34_就任年月日_日_変更前</t>
    <phoneticPr fontId="3"/>
  </si>
  <si>
    <t>従事者３４＿資格_変更前</t>
    <phoneticPr fontId="3"/>
  </si>
  <si>
    <t>NM_従事者_従事者34_資格_変更前</t>
    <phoneticPr fontId="3"/>
  </si>
  <si>
    <t>従事者３４＿従事者区分_変更前</t>
    <phoneticPr fontId="3"/>
  </si>
  <si>
    <t>NM_従事者_従事者34_従事者区分_変更前</t>
    <phoneticPr fontId="3"/>
  </si>
  <si>
    <t>従事者３３＿従事者備考_変更前</t>
    <phoneticPr fontId="3"/>
  </si>
  <si>
    <t>NM_従事者_従事者33_従事者備考_変更前</t>
    <phoneticPr fontId="3"/>
  </si>
  <si>
    <t>従事者３３＿登録販売者登録都道府県_変更前</t>
    <phoneticPr fontId="3"/>
  </si>
  <si>
    <t>NM_従事者_従事者33_登録販売者登録都道府県_変更前</t>
    <phoneticPr fontId="3"/>
  </si>
  <si>
    <t>従事者３３＿登録年月日_変更前</t>
    <phoneticPr fontId="3"/>
  </si>
  <si>
    <t>NM_従事者_従事者33_登録年月日_元号_変更前</t>
    <phoneticPr fontId="3"/>
  </si>
  <si>
    <t>NM_従事者_従事者33_登録年月日_年_変更前</t>
    <phoneticPr fontId="3"/>
  </si>
  <si>
    <t>NM_従事者_従事者33_登録年月日_月_変更前</t>
    <phoneticPr fontId="3"/>
  </si>
  <si>
    <t>NM_従事者_従事者33_登録年月日_日_変更前</t>
    <phoneticPr fontId="3"/>
  </si>
  <si>
    <t>従事者３３＿登録番号3_変更前</t>
    <phoneticPr fontId="3"/>
  </si>
  <si>
    <t>NM_従事者_従事者33_登録番号3_変更前</t>
    <phoneticPr fontId="3"/>
  </si>
  <si>
    <t>従事者３３＿登録番号2_変更前</t>
    <phoneticPr fontId="3"/>
  </si>
  <si>
    <t>NM_従事者_従事者33_登録番号2_変更前</t>
    <phoneticPr fontId="3"/>
  </si>
  <si>
    <t>従事者３３＿登録番号1_変更前</t>
    <phoneticPr fontId="3"/>
  </si>
  <si>
    <t>NM_従事者_従事者33_登録番号1_変更前</t>
    <phoneticPr fontId="3"/>
  </si>
  <si>
    <t>従事者３３＿週勤務時間_変更前</t>
    <phoneticPr fontId="3"/>
  </si>
  <si>
    <t>NM_従事者_従事者33_週勤務時間_整数1_変更前</t>
    <phoneticPr fontId="3"/>
  </si>
  <si>
    <t>NM_従事者_従事者33_週勤務時間_整数2_変更前</t>
    <phoneticPr fontId="3"/>
  </si>
  <si>
    <t>NM_従事者_従事者33_週勤務時間_小数1_変更前</t>
    <phoneticPr fontId="3"/>
  </si>
  <si>
    <t>従事者３３＿生年月日_変更前</t>
    <phoneticPr fontId="3"/>
  </si>
  <si>
    <t>NM_従事者_従事者33_生年月日_元号_変更前</t>
    <phoneticPr fontId="3"/>
  </si>
  <si>
    <t>NM_従事者_従事者33_生年月日_年_変更前</t>
    <phoneticPr fontId="3"/>
  </si>
  <si>
    <t>NM_従事者_従事者33_生年月日_月_変更前</t>
    <phoneticPr fontId="3"/>
  </si>
  <si>
    <t>NM_従事者_従事者33_生年月日_日_変更前</t>
    <phoneticPr fontId="3"/>
  </si>
  <si>
    <t>従事者３３＿住所_建物名_変更前</t>
    <phoneticPr fontId="3"/>
  </si>
  <si>
    <t>NM_従事者_従事者33_建物名_変更前</t>
    <phoneticPr fontId="3"/>
  </si>
  <si>
    <t>従事者３３＿住所_番地_変更前</t>
    <phoneticPr fontId="3"/>
  </si>
  <si>
    <t>NM_従事者_従事者33_番地_変更前</t>
    <phoneticPr fontId="3"/>
  </si>
  <si>
    <t>従事者３３＿住所_字_変更前</t>
    <phoneticPr fontId="3"/>
  </si>
  <si>
    <t>NM_従事者_従事者33_字_変更前</t>
    <phoneticPr fontId="3"/>
  </si>
  <si>
    <t>従事者３３＿住所_市区町村_変更前</t>
    <phoneticPr fontId="3"/>
  </si>
  <si>
    <t>NM_従事者_従事者33_市区町村_変更前</t>
    <phoneticPr fontId="3"/>
  </si>
  <si>
    <t>従事者３３＿住所_都道府県_変更前</t>
    <phoneticPr fontId="3"/>
  </si>
  <si>
    <t>NM_従事者_従事者33_都道府県_変更前</t>
    <phoneticPr fontId="3"/>
  </si>
  <si>
    <t>従事者３３＿住所_郵便番号_変更前</t>
    <phoneticPr fontId="3"/>
  </si>
  <si>
    <t>NM_従事者_従事者33_郵便番号_左_変更前</t>
    <phoneticPr fontId="3"/>
  </si>
  <si>
    <t>NM_従事者_従事者33_郵便番号_右_変更前</t>
    <phoneticPr fontId="3"/>
  </si>
  <si>
    <t>従事者３３＿カナ_変更前</t>
    <phoneticPr fontId="3"/>
  </si>
  <si>
    <t>NM_従事者_従事者33_カナ_変更前</t>
    <phoneticPr fontId="3"/>
  </si>
  <si>
    <t>従事者３３＿氏名_当て字_変更前</t>
    <phoneticPr fontId="3"/>
  </si>
  <si>
    <t>NM_従事者_従事者33_当て字_変更前</t>
    <phoneticPr fontId="3"/>
  </si>
  <si>
    <t>従事者３３＿氏名_変更前</t>
    <phoneticPr fontId="3"/>
  </si>
  <si>
    <t>NM_従事者_従事者33_氏名_変更前</t>
    <phoneticPr fontId="3"/>
  </si>
  <si>
    <t>従事者３３＿退任年月日_変更前</t>
    <phoneticPr fontId="3"/>
  </si>
  <si>
    <t>NM_従事者_従事者33_退任年月日_元号_変更前</t>
    <phoneticPr fontId="3"/>
  </si>
  <si>
    <t>NM_従事者_従事者33_退任年月日_年_変更前</t>
    <phoneticPr fontId="3"/>
  </si>
  <si>
    <t>NM_従事者_従事者33_退任年月日_月_変更前</t>
    <phoneticPr fontId="3"/>
  </si>
  <si>
    <t>NM_従事者_従事者33_退任年月日_日_変更前</t>
    <phoneticPr fontId="3"/>
  </si>
  <si>
    <t>従事者３３＿就任年月日_変更前</t>
    <phoneticPr fontId="3"/>
  </si>
  <si>
    <t>NM_従事者_従事者33_就任年月日_元号_変更前</t>
    <phoneticPr fontId="3"/>
  </si>
  <si>
    <t>NM_従事者_従事者33_就任年月日_年_変更前</t>
    <phoneticPr fontId="3"/>
  </si>
  <si>
    <t>NM_従事者_従事者33_就任年月日_月_変更前</t>
    <phoneticPr fontId="3"/>
  </si>
  <si>
    <t>NM_従事者_従事者33_就任年月日_日_変更前</t>
    <phoneticPr fontId="3"/>
  </si>
  <si>
    <t>従事者３３＿資格_変更前</t>
    <phoneticPr fontId="3"/>
  </si>
  <si>
    <t>NM_従事者_従事者33_資格_変更前</t>
    <phoneticPr fontId="3"/>
  </si>
  <si>
    <t>従事者３３＿従事者区分_変更前</t>
    <phoneticPr fontId="3"/>
  </si>
  <si>
    <t>NM_従事者_従事者33_従事者区分_変更前</t>
    <phoneticPr fontId="3"/>
  </si>
  <si>
    <t>従事者３２＿従事者備考_変更前</t>
    <phoneticPr fontId="3"/>
  </si>
  <si>
    <t>NM_従事者_従事者32_従事者備考_変更前</t>
    <phoneticPr fontId="3"/>
  </si>
  <si>
    <t>従事者３２＿登録販売者登録都道府県_変更前</t>
    <phoneticPr fontId="3"/>
  </si>
  <si>
    <t>NM_従事者_従事者32_登録販売者登録都道府県_変更前</t>
    <phoneticPr fontId="3"/>
  </si>
  <si>
    <t>従事者３２＿登録年月日_変更前</t>
    <phoneticPr fontId="3"/>
  </si>
  <si>
    <t>NM_従事者_従事者32_登録年月日_元号_変更前</t>
    <phoneticPr fontId="3"/>
  </si>
  <si>
    <t>NM_従事者_従事者32_登録年月日_年_変更前</t>
    <phoneticPr fontId="3"/>
  </si>
  <si>
    <t>NM_従事者_従事者32_登録年月日_月_変更前</t>
    <phoneticPr fontId="3"/>
  </si>
  <si>
    <t>NM_従事者_従事者32_登録年月日_日_変更前</t>
    <phoneticPr fontId="3"/>
  </si>
  <si>
    <t>従事者３２＿登録番号3_変更前</t>
    <phoneticPr fontId="3"/>
  </si>
  <si>
    <t>NM_従事者_従事者32_登録番号3_変更前</t>
    <phoneticPr fontId="3"/>
  </si>
  <si>
    <t>従事者３２＿登録番号2_変更前</t>
    <phoneticPr fontId="3"/>
  </si>
  <si>
    <t>NM_従事者_従事者32_登録番号2_変更前</t>
    <phoneticPr fontId="3"/>
  </si>
  <si>
    <t>従事者３２＿登録番号1_変更前</t>
    <phoneticPr fontId="3"/>
  </si>
  <si>
    <t>NM_従事者_従事者32_登録番号1_変更前</t>
    <phoneticPr fontId="3"/>
  </si>
  <si>
    <t>従事者３２＿週勤務時間_変更前</t>
    <phoneticPr fontId="3"/>
  </si>
  <si>
    <t>NM_従事者_従事者32_週勤務時間_整数1_変更前</t>
    <phoneticPr fontId="3"/>
  </si>
  <si>
    <t>NM_従事者_従事者32_週勤務時間_整数2_変更前</t>
    <phoneticPr fontId="3"/>
  </si>
  <si>
    <t>NM_従事者_従事者32_週勤務時間_小数1_変更前</t>
    <phoneticPr fontId="3"/>
  </si>
  <si>
    <t>従事者３２＿生年月日_変更前</t>
    <phoneticPr fontId="3"/>
  </si>
  <si>
    <t>NM_従事者_従事者32_生年月日_元号_変更前</t>
    <phoneticPr fontId="3"/>
  </si>
  <si>
    <t>NM_従事者_従事者32_生年月日_年_変更前</t>
    <phoneticPr fontId="3"/>
  </si>
  <si>
    <t>NM_従事者_従事者32_生年月日_月_変更前</t>
    <phoneticPr fontId="3"/>
  </si>
  <si>
    <t>NM_従事者_従事者32_生年月日_日_変更前</t>
    <phoneticPr fontId="3"/>
  </si>
  <si>
    <t>従事者３２＿住所_建物名_変更前</t>
    <phoneticPr fontId="3"/>
  </si>
  <si>
    <t>NM_従事者_従事者32_建物名_変更前</t>
    <phoneticPr fontId="3"/>
  </si>
  <si>
    <t>従事者３２＿住所_番地_変更前</t>
    <phoneticPr fontId="3"/>
  </si>
  <si>
    <t>NM_従事者_従事者32_番地_変更前</t>
    <phoneticPr fontId="3"/>
  </si>
  <si>
    <t>従事者３２＿住所_字_変更前</t>
    <phoneticPr fontId="3"/>
  </si>
  <si>
    <t>NM_従事者_従事者32_字_変更前</t>
    <phoneticPr fontId="3"/>
  </si>
  <si>
    <t>従事者３２＿住所_市区町村_変更前</t>
    <phoneticPr fontId="3"/>
  </si>
  <si>
    <t>NM_従事者_従事者32_市区町村_変更前</t>
    <phoneticPr fontId="3"/>
  </si>
  <si>
    <t>従事者３２＿住所_都道府県_変更前</t>
    <phoneticPr fontId="3"/>
  </si>
  <si>
    <t>NM_従事者_従事者32_都道府県_変更前</t>
    <phoneticPr fontId="3"/>
  </si>
  <si>
    <t>従事者３２＿住所_郵便番号_変更前</t>
    <phoneticPr fontId="3"/>
  </si>
  <si>
    <t>NM_従事者_従事者32_郵便番号_左_変更前</t>
    <phoneticPr fontId="3"/>
  </si>
  <si>
    <t>NM_従事者_従事者32_郵便番号_右_変更前</t>
    <phoneticPr fontId="3"/>
  </si>
  <si>
    <t>従事者３２＿カナ_変更前</t>
    <phoneticPr fontId="3"/>
  </si>
  <si>
    <t>NM_従事者_従事者32_カナ_変更前</t>
    <phoneticPr fontId="3"/>
  </si>
  <si>
    <t>従事者３２＿氏名_当て字_変更前</t>
    <phoneticPr fontId="3"/>
  </si>
  <si>
    <t>NM_従事者_従事者32_当て字_変更前</t>
    <phoneticPr fontId="3"/>
  </si>
  <si>
    <t>従事者３２＿氏名_変更前</t>
    <phoneticPr fontId="3"/>
  </si>
  <si>
    <t>NM_従事者_従事者32_氏名_変更前</t>
    <phoneticPr fontId="3"/>
  </si>
  <si>
    <t>従事者３２＿退任年月日_変更前</t>
    <phoneticPr fontId="3"/>
  </si>
  <si>
    <t>NM_従事者_従事者32_退任年月日_元号_変更前</t>
    <phoneticPr fontId="3"/>
  </si>
  <si>
    <t>NM_従事者_従事者32_退任年月日_年_変更前</t>
    <phoneticPr fontId="3"/>
  </si>
  <si>
    <t>NM_従事者_従事者32_退任年月日_月_変更前</t>
    <phoneticPr fontId="3"/>
  </si>
  <si>
    <t>NM_従事者_従事者32_退任年月日_日_変更前</t>
    <phoneticPr fontId="3"/>
  </si>
  <si>
    <t>従事者３２＿就任年月日_変更前</t>
    <phoneticPr fontId="3"/>
  </si>
  <si>
    <t>NM_従事者_従事者32_就任年月日_元号_変更前</t>
    <phoneticPr fontId="3"/>
  </si>
  <si>
    <t>NM_従事者_従事者32_就任年月日_年_変更前</t>
    <phoneticPr fontId="3"/>
  </si>
  <si>
    <t>NM_従事者_従事者32_就任年月日_月_変更前</t>
    <phoneticPr fontId="3"/>
  </si>
  <si>
    <t>NM_従事者_従事者32_就任年月日_日_変更前</t>
    <phoneticPr fontId="3"/>
  </si>
  <si>
    <t>従事者３２＿資格_変更前</t>
    <phoneticPr fontId="3"/>
  </si>
  <si>
    <t>NM_従事者_従事者32_資格_変更前</t>
    <phoneticPr fontId="3"/>
  </si>
  <si>
    <t>従事者３２＿従事者区分_変更前</t>
    <phoneticPr fontId="3"/>
  </si>
  <si>
    <t>NM_従事者_従事者32_従事者区分_変更前</t>
    <phoneticPr fontId="3"/>
  </si>
  <si>
    <t>従事者３１＿従事者備考_変更前</t>
    <phoneticPr fontId="3"/>
  </si>
  <si>
    <t>NM_従事者_従事者31_従事者備考_変更前</t>
    <phoneticPr fontId="3"/>
  </si>
  <si>
    <t>従事者３１＿登録販売者登録都道府県_変更前</t>
    <phoneticPr fontId="3"/>
  </si>
  <si>
    <t>NM_従事者_従事者31_登録販売者登録都道府県_変更前</t>
    <phoneticPr fontId="3"/>
  </si>
  <si>
    <t>従事者３１＿登録年月日_変更前</t>
    <phoneticPr fontId="3"/>
  </si>
  <si>
    <t>NM_従事者_従事者31_登録年月日_元号_変更前</t>
    <phoneticPr fontId="3"/>
  </si>
  <si>
    <t>NM_従事者_従事者31_登録年月日_年_変更前</t>
    <phoneticPr fontId="3"/>
  </si>
  <si>
    <t>NM_従事者_従事者31_登録年月日_月_変更前</t>
    <phoneticPr fontId="3"/>
  </si>
  <si>
    <t>NM_従事者_従事者31_登録年月日_日_変更前</t>
    <phoneticPr fontId="3"/>
  </si>
  <si>
    <t>従事者３１＿登録番号3_変更前</t>
    <phoneticPr fontId="3"/>
  </si>
  <si>
    <t>NM_従事者_従事者31_登録番号3_変更前</t>
    <phoneticPr fontId="3"/>
  </si>
  <si>
    <t>従事者３１＿登録番号2_変更前</t>
    <phoneticPr fontId="3"/>
  </si>
  <si>
    <t>NM_従事者_従事者31_登録番号2_変更前</t>
    <phoneticPr fontId="3"/>
  </si>
  <si>
    <t>従事者３１＿登録番号1_変更前</t>
    <phoneticPr fontId="3"/>
  </si>
  <si>
    <t>NM_従事者_従事者31_登録番号1_変更前</t>
    <phoneticPr fontId="3"/>
  </si>
  <si>
    <t>従事者３１＿週勤務時間_変更前</t>
    <phoneticPr fontId="3"/>
  </si>
  <si>
    <t>NM_従事者_従事者31_週勤務時間_整数1_変更前</t>
    <phoneticPr fontId="3"/>
  </si>
  <si>
    <t>NM_従事者_従事者31_週勤務時間_整数2_変更前</t>
    <phoneticPr fontId="3"/>
  </si>
  <si>
    <t>NM_従事者_従事者31_週勤務時間_小数1_変更前</t>
    <phoneticPr fontId="3"/>
  </si>
  <si>
    <t>従事者３１＿生年月日_変更前</t>
    <phoneticPr fontId="3"/>
  </si>
  <si>
    <t>NM_従事者_従事者31_生年月日_元号_変更前</t>
    <phoneticPr fontId="3"/>
  </si>
  <si>
    <t>NM_従事者_従事者31_生年月日_年_変更前</t>
    <phoneticPr fontId="3"/>
  </si>
  <si>
    <t>NM_従事者_従事者31_生年月日_月_変更前</t>
    <phoneticPr fontId="3"/>
  </si>
  <si>
    <t>NM_従事者_従事者31_生年月日_日_変更前</t>
    <phoneticPr fontId="3"/>
  </si>
  <si>
    <t>従事者３１＿住所_建物名_変更前</t>
    <phoneticPr fontId="3"/>
  </si>
  <si>
    <t>NM_従事者_従事者31_建物名_変更前</t>
    <phoneticPr fontId="3"/>
  </si>
  <si>
    <t>従事者３１＿住所_番地_変更前</t>
    <phoneticPr fontId="3"/>
  </si>
  <si>
    <t>NM_従事者_従事者31_番地_変更前</t>
    <phoneticPr fontId="3"/>
  </si>
  <si>
    <t>従事者３１＿住所_字_変更前</t>
    <phoneticPr fontId="3"/>
  </si>
  <si>
    <t>NM_従事者_従事者31_字_変更前</t>
    <phoneticPr fontId="3"/>
  </si>
  <si>
    <t>従事者３１＿住所_市区町村_変更前</t>
    <phoneticPr fontId="3"/>
  </si>
  <si>
    <t>NM_従事者_従事者31_市区町村_変更前</t>
    <phoneticPr fontId="3"/>
  </si>
  <si>
    <t>従事者３１＿住所_都道府県_変更前</t>
    <phoneticPr fontId="3"/>
  </si>
  <si>
    <t>NM_従事者_従事者31_都道府県_変更前</t>
    <phoneticPr fontId="3"/>
  </si>
  <si>
    <t>従事者３１＿住所_郵便番号_変更前</t>
    <phoneticPr fontId="3"/>
  </si>
  <si>
    <t>NM_従事者_従事者31_郵便番号_左_変更前</t>
    <phoneticPr fontId="3"/>
  </si>
  <si>
    <t>NM_従事者_従事者31_郵便番号_右_変更前</t>
    <phoneticPr fontId="3"/>
  </si>
  <si>
    <t>従事者３１＿カナ_変更前</t>
    <phoneticPr fontId="3"/>
  </si>
  <si>
    <t>NM_従事者_従事者31_カナ_変更前</t>
    <phoneticPr fontId="3"/>
  </si>
  <si>
    <t>従事者３１＿氏名_当て字_変更前</t>
    <phoneticPr fontId="3"/>
  </si>
  <si>
    <t>NM_従事者_従事者31_当て字_変更前</t>
    <phoneticPr fontId="3"/>
  </si>
  <si>
    <t>従事者３１＿氏名_変更前</t>
    <phoneticPr fontId="3"/>
  </si>
  <si>
    <t>NM_従事者_従事者31_氏名_変更前</t>
    <phoneticPr fontId="3"/>
  </si>
  <si>
    <t>従事者３１＿退任年月日_変更前</t>
    <phoneticPr fontId="3"/>
  </si>
  <si>
    <t>NM_従事者_従事者31_退任年月日_元号_変更前</t>
    <phoneticPr fontId="3"/>
  </si>
  <si>
    <t>NM_従事者_従事者31_退任年月日_年_変更前</t>
    <phoneticPr fontId="3"/>
  </si>
  <si>
    <t>NM_従事者_従事者31_退任年月日_月_変更前</t>
    <phoneticPr fontId="3"/>
  </si>
  <si>
    <t>NM_従事者_従事者31_退任年月日_日_変更前</t>
    <phoneticPr fontId="3"/>
  </si>
  <si>
    <t>従事者３１＿就任年月日_変更前</t>
    <phoneticPr fontId="3"/>
  </si>
  <si>
    <t>NM_従事者_従事者31_就任年月日_元号_変更前</t>
    <phoneticPr fontId="3"/>
  </si>
  <si>
    <t>NM_従事者_従事者31_就任年月日_年_変更前</t>
    <phoneticPr fontId="3"/>
  </si>
  <si>
    <t>NM_従事者_従事者31_就任年月日_月_変更前</t>
    <phoneticPr fontId="3"/>
  </si>
  <si>
    <t>NM_従事者_従事者31_就任年月日_日_変更前</t>
    <phoneticPr fontId="3"/>
  </si>
  <si>
    <t>従事者３１＿資格_変更前</t>
    <phoneticPr fontId="3"/>
  </si>
  <si>
    <t>NM_従事者_従事者31_資格_変更前</t>
    <phoneticPr fontId="3"/>
  </si>
  <si>
    <t>従事者３１＿従事者区分_変更前</t>
    <phoneticPr fontId="3"/>
  </si>
  <si>
    <t>NM_従事者_従事者31_従事者区分_変更前</t>
    <phoneticPr fontId="3"/>
  </si>
  <si>
    <t>従事者３０＿従事者備考_変更前</t>
    <phoneticPr fontId="3"/>
  </si>
  <si>
    <t>NM_従事者_従事者30_従事者備考_変更前</t>
    <phoneticPr fontId="3"/>
  </si>
  <si>
    <t>従事者３０＿登録販売者登録都道府県_変更前</t>
    <phoneticPr fontId="3"/>
  </si>
  <si>
    <t>NM_従事者_従事者30_登録販売者登録都道府県_変更前</t>
    <phoneticPr fontId="3"/>
  </si>
  <si>
    <t>従事者３０＿登録年月日_変更前</t>
    <phoneticPr fontId="3"/>
  </si>
  <si>
    <t>NM_従事者_従事者30_登録年月日_元号_変更前</t>
    <phoneticPr fontId="3"/>
  </si>
  <si>
    <t>NM_従事者_従事者30_登録年月日_年_変更前</t>
    <phoneticPr fontId="3"/>
  </si>
  <si>
    <t>NM_従事者_従事者30_登録年月日_月_変更前</t>
    <phoneticPr fontId="3"/>
  </si>
  <si>
    <t>NM_従事者_従事者30_登録年月日_日_変更前</t>
    <phoneticPr fontId="3"/>
  </si>
  <si>
    <t>従事者３０＿登録番号3_変更前</t>
    <phoneticPr fontId="3"/>
  </si>
  <si>
    <t>NM_従事者_従事者30_登録番号3_変更前</t>
    <phoneticPr fontId="3"/>
  </si>
  <si>
    <t>従事者３０＿登録番号2_変更前</t>
    <phoneticPr fontId="3"/>
  </si>
  <si>
    <t>NM_従事者_従事者30_登録番号2_変更前</t>
    <phoneticPr fontId="3"/>
  </si>
  <si>
    <t>従事者３０＿登録番号1_変更前</t>
    <phoneticPr fontId="3"/>
  </si>
  <si>
    <t>NM_従事者_従事者30_登録番号1_変更前</t>
    <phoneticPr fontId="3"/>
  </si>
  <si>
    <t>従事者３０＿週勤務時間_変更前</t>
    <phoneticPr fontId="3"/>
  </si>
  <si>
    <t>NM_従事者_従事者30_週勤務時間_整数1_変更前</t>
    <phoneticPr fontId="3"/>
  </si>
  <si>
    <t>NM_従事者_従事者30_週勤務時間_整数2_変更前</t>
    <phoneticPr fontId="3"/>
  </si>
  <si>
    <t>NM_従事者_従事者30_週勤務時間_小数1_変更前</t>
    <phoneticPr fontId="3"/>
  </si>
  <si>
    <t>従事者３０＿生年月日_変更前</t>
    <phoneticPr fontId="3"/>
  </si>
  <si>
    <t>NM_従事者_従事者30_生年月日_元号_変更前</t>
    <phoneticPr fontId="3"/>
  </si>
  <si>
    <t>NM_従事者_従事者30_生年月日_年_変更前</t>
    <phoneticPr fontId="3"/>
  </si>
  <si>
    <t>NM_従事者_従事者30_生年月日_月_変更前</t>
    <phoneticPr fontId="3"/>
  </si>
  <si>
    <t>NM_従事者_従事者30_生年月日_日_変更前</t>
    <phoneticPr fontId="3"/>
  </si>
  <si>
    <t>従事者３０＿住所_建物名_変更前</t>
    <phoneticPr fontId="3"/>
  </si>
  <si>
    <t>NM_従事者_従事者30_建物名_変更前</t>
    <phoneticPr fontId="3"/>
  </si>
  <si>
    <t>従事者３０＿住所_番地_変更前</t>
    <phoneticPr fontId="3"/>
  </si>
  <si>
    <t>NM_従事者_従事者30_番地_変更前</t>
    <phoneticPr fontId="3"/>
  </si>
  <si>
    <t>従事者３０＿住所_字_変更前</t>
    <phoneticPr fontId="3"/>
  </si>
  <si>
    <t>NM_従事者_従事者30_字_変更前</t>
    <phoneticPr fontId="3"/>
  </si>
  <si>
    <t>従事者３０＿住所_市区町村_変更前</t>
    <phoneticPr fontId="3"/>
  </si>
  <si>
    <t>NM_従事者_従事者30_市区町村_変更前</t>
    <phoneticPr fontId="3"/>
  </si>
  <si>
    <t>従事者３０＿住所_都道府県_変更前</t>
    <phoneticPr fontId="3"/>
  </si>
  <si>
    <t>NM_従事者_従事者30_都道府県_変更前</t>
    <phoneticPr fontId="3"/>
  </si>
  <si>
    <t>従事者３０＿住所_郵便番号_変更前</t>
    <phoneticPr fontId="3"/>
  </si>
  <si>
    <t>NM_従事者_従事者30_郵便番号_左_変更前</t>
    <phoneticPr fontId="3"/>
  </si>
  <si>
    <t>NM_従事者_従事者30_郵便番号_右_変更前</t>
    <phoneticPr fontId="3"/>
  </si>
  <si>
    <t>従事者３０＿カナ_変更前</t>
    <phoneticPr fontId="3"/>
  </si>
  <si>
    <t>NM_従事者_従事者30_カナ_変更前</t>
    <phoneticPr fontId="3"/>
  </si>
  <si>
    <t>従事者３０＿氏名_当て字_変更前</t>
    <phoneticPr fontId="3"/>
  </si>
  <si>
    <t>NM_従事者_従事者30_当て字_変更前</t>
    <phoneticPr fontId="3"/>
  </si>
  <si>
    <t>従事者３０＿氏名_変更前</t>
    <phoneticPr fontId="3"/>
  </si>
  <si>
    <t>NM_従事者_従事者30_氏名_変更前</t>
    <phoneticPr fontId="3"/>
  </si>
  <si>
    <t>従事者３０＿退任年月日_変更前</t>
    <phoneticPr fontId="3"/>
  </si>
  <si>
    <t>NM_従事者_従事者30_退任年月日_元号_変更前</t>
    <phoneticPr fontId="3"/>
  </si>
  <si>
    <t>NM_従事者_従事者30_退任年月日_年_変更前</t>
    <phoneticPr fontId="3"/>
  </si>
  <si>
    <t>NM_従事者_従事者30_退任年月日_月_変更前</t>
    <phoneticPr fontId="3"/>
  </si>
  <si>
    <t>NM_従事者_従事者30_退任年月日_日_変更前</t>
    <phoneticPr fontId="3"/>
  </si>
  <si>
    <t>従事者３０＿就任年月日_変更前</t>
    <phoneticPr fontId="3"/>
  </si>
  <si>
    <t>NM_従事者_従事者30_就任年月日_元号_変更前</t>
    <phoneticPr fontId="3"/>
  </si>
  <si>
    <t>NM_従事者_従事者30_就任年月日_年_変更前</t>
    <phoneticPr fontId="3"/>
  </si>
  <si>
    <t>NM_従事者_従事者30_就任年月日_月_変更前</t>
    <phoneticPr fontId="3"/>
  </si>
  <si>
    <t>NM_従事者_従事者30_就任年月日_日_変更前</t>
    <phoneticPr fontId="3"/>
  </si>
  <si>
    <t>従事者３０＿資格_変更前</t>
    <phoneticPr fontId="3"/>
  </si>
  <si>
    <t>NM_従事者_従事者30_資格_変更前</t>
    <phoneticPr fontId="3"/>
  </si>
  <si>
    <t>従事者３０＿従事者区分_変更前</t>
    <phoneticPr fontId="3"/>
  </si>
  <si>
    <t>NM_従事者_従事者30_従事者区分_変更前</t>
    <phoneticPr fontId="3"/>
  </si>
  <si>
    <t>従事者２９＿従事者備考_変更前</t>
    <phoneticPr fontId="3"/>
  </si>
  <si>
    <t>NM_従事者_従事者29_従事者備考_変更前</t>
    <phoneticPr fontId="3"/>
  </si>
  <si>
    <t>従事者２９＿登録販売者登録都道府県_変更前</t>
    <phoneticPr fontId="3"/>
  </si>
  <si>
    <t>NM_従事者_従事者29_登録販売者登録都道府県_変更前</t>
    <phoneticPr fontId="3"/>
  </si>
  <si>
    <t>従事者２９＿登録年月日_変更前</t>
    <phoneticPr fontId="3"/>
  </si>
  <si>
    <t>NM_従事者_従事者29_登録年月日_元号_変更前</t>
    <phoneticPr fontId="3"/>
  </si>
  <si>
    <t>NM_従事者_従事者29_登録年月日_年_変更前</t>
    <phoneticPr fontId="3"/>
  </si>
  <si>
    <t>NM_従事者_従事者29_登録年月日_月_変更前</t>
    <phoneticPr fontId="3"/>
  </si>
  <si>
    <t>NM_従事者_従事者29_登録年月日_日_変更前</t>
    <phoneticPr fontId="3"/>
  </si>
  <si>
    <t>従事者２９＿登録番号3_変更前</t>
    <phoneticPr fontId="3"/>
  </si>
  <si>
    <t>NM_従事者_従事者29_登録番号3_変更前</t>
    <phoneticPr fontId="3"/>
  </si>
  <si>
    <t>従事者２９＿登録番号2_変更前</t>
    <phoneticPr fontId="3"/>
  </si>
  <si>
    <t>NM_従事者_従事者29_登録番号2_変更前</t>
    <phoneticPr fontId="3"/>
  </si>
  <si>
    <t>従事者２９＿登録番号1_変更前</t>
    <phoneticPr fontId="3"/>
  </si>
  <si>
    <t>NM_従事者_従事者29_登録番号1_変更前</t>
    <phoneticPr fontId="3"/>
  </si>
  <si>
    <t>従事者２９＿週勤務時間_変更前</t>
    <phoneticPr fontId="3"/>
  </si>
  <si>
    <t>NM_従事者_従事者29_週勤務時間_整数1_変更前</t>
    <phoneticPr fontId="3"/>
  </si>
  <si>
    <t>NM_従事者_従事者29_週勤務時間_整数2_変更前</t>
    <phoneticPr fontId="3"/>
  </si>
  <si>
    <t>NM_従事者_従事者29_週勤務時間_小数1_変更前</t>
    <phoneticPr fontId="3"/>
  </si>
  <si>
    <t>従事者２９＿生年月日_変更前</t>
    <phoneticPr fontId="3"/>
  </si>
  <si>
    <t>NM_従事者_従事者29_生年月日_元号_変更前</t>
    <phoneticPr fontId="3"/>
  </si>
  <si>
    <t>NM_従事者_従事者29_生年月日_年_変更前</t>
    <phoneticPr fontId="3"/>
  </si>
  <si>
    <t>NM_従事者_従事者29_生年月日_月_変更前</t>
    <phoneticPr fontId="3"/>
  </si>
  <si>
    <t>NM_従事者_従事者29_生年月日_日_変更前</t>
    <phoneticPr fontId="3"/>
  </si>
  <si>
    <t>従事者２９＿住所_建物名_変更前</t>
    <phoneticPr fontId="3"/>
  </si>
  <si>
    <t>NM_従事者_従事者29_建物名_変更前</t>
    <phoneticPr fontId="3"/>
  </si>
  <si>
    <t>従事者２９＿住所_番地_変更前</t>
    <phoneticPr fontId="3"/>
  </si>
  <si>
    <t>NM_従事者_従事者29_番地_変更前</t>
    <phoneticPr fontId="3"/>
  </si>
  <si>
    <t>従事者２９＿住所_字_変更前</t>
    <phoneticPr fontId="3"/>
  </si>
  <si>
    <t>NM_従事者_従事者29_字_変更前</t>
    <phoneticPr fontId="3"/>
  </si>
  <si>
    <t>従事者２９＿住所_市区町村_変更前</t>
    <phoneticPr fontId="3"/>
  </si>
  <si>
    <t>NM_従事者_従事者29_市区町村_変更前</t>
    <phoneticPr fontId="3"/>
  </si>
  <si>
    <t>従事者２９＿住所_都道府県_変更前</t>
    <phoneticPr fontId="3"/>
  </si>
  <si>
    <t>NM_従事者_従事者29_都道府県_変更前</t>
    <phoneticPr fontId="3"/>
  </si>
  <si>
    <t>従事者２９＿住所_郵便番号_変更前</t>
    <phoneticPr fontId="3"/>
  </si>
  <si>
    <t>NM_従事者_従事者29_郵便番号_左_変更前</t>
    <phoneticPr fontId="3"/>
  </si>
  <si>
    <t>NM_従事者_従事者29_郵便番号_右_変更前</t>
    <phoneticPr fontId="3"/>
  </si>
  <si>
    <t>従事者２９＿カナ_変更前</t>
    <phoneticPr fontId="3"/>
  </si>
  <si>
    <t>NM_従事者_従事者29_カナ_変更前</t>
    <phoneticPr fontId="3"/>
  </si>
  <si>
    <t>従事者２９＿氏名_当て字_変更前</t>
    <phoneticPr fontId="3"/>
  </si>
  <si>
    <t>NM_従事者_従事者29_当て字_変更前</t>
    <phoneticPr fontId="3"/>
  </si>
  <si>
    <t>従事者２９＿氏名_変更前</t>
    <phoneticPr fontId="3"/>
  </si>
  <si>
    <t>NM_従事者_従事者29_氏名_変更前</t>
    <phoneticPr fontId="3"/>
  </si>
  <si>
    <t>従事者２９＿退任年月日_変更前</t>
    <phoneticPr fontId="3"/>
  </si>
  <si>
    <t>NM_従事者_従事者29_退任年月日_元号_変更前</t>
    <phoneticPr fontId="3"/>
  </si>
  <si>
    <t>NM_従事者_従事者29_退任年月日_年_変更前</t>
    <phoneticPr fontId="3"/>
  </si>
  <si>
    <t>NM_従事者_従事者29_退任年月日_月_変更前</t>
    <phoneticPr fontId="3"/>
  </si>
  <si>
    <t>NM_従事者_従事者29_退任年月日_日_変更前</t>
    <phoneticPr fontId="3"/>
  </si>
  <si>
    <t>従事者２９＿就任年月日_変更前</t>
    <phoneticPr fontId="3"/>
  </si>
  <si>
    <t>NM_従事者_従事者29_就任年月日_元号_変更前</t>
    <phoneticPr fontId="3"/>
  </si>
  <si>
    <t>NM_従事者_従事者29_就任年月日_年_変更前</t>
    <phoneticPr fontId="3"/>
  </si>
  <si>
    <t>NM_従事者_従事者29_就任年月日_月_変更前</t>
    <phoneticPr fontId="3"/>
  </si>
  <si>
    <t>NM_従事者_従事者29_就任年月日_日_変更前</t>
    <phoneticPr fontId="3"/>
  </si>
  <si>
    <t>従事者２９＿資格_変更前</t>
    <phoneticPr fontId="3"/>
  </si>
  <si>
    <t>NM_従事者_従事者29_資格_変更前</t>
    <phoneticPr fontId="3"/>
  </si>
  <si>
    <t>従事者２９＿従事者区分_変更前</t>
    <phoneticPr fontId="3"/>
  </si>
  <si>
    <t>NM_従事者_従事者29_従事者区分_変更前</t>
    <phoneticPr fontId="3"/>
  </si>
  <si>
    <t>従事者２８＿従事者備考_変更前</t>
    <phoneticPr fontId="3"/>
  </si>
  <si>
    <t>NM_従事者_従事者28_従事者備考_変更前</t>
    <phoneticPr fontId="3"/>
  </si>
  <si>
    <t>従事者２８＿登録販売者登録都道府県_変更前</t>
    <phoneticPr fontId="3"/>
  </si>
  <si>
    <t>NM_従事者_従事者28_登録販売者登録都道府県_変更前</t>
    <phoneticPr fontId="3"/>
  </si>
  <si>
    <t>従事者２８＿登録年月日_変更前</t>
    <phoneticPr fontId="3"/>
  </si>
  <si>
    <t>NM_従事者_従事者28_登録年月日_元号_変更前</t>
    <phoneticPr fontId="3"/>
  </si>
  <si>
    <t>NM_従事者_従事者28_登録年月日_年_変更前</t>
    <phoneticPr fontId="3"/>
  </si>
  <si>
    <t>NM_従事者_従事者28_登録年月日_月_変更前</t>
    <phoneticPr fontId="3"/>
  </si>
  <si>
    <t>NM_従事者_従事者28_登録年月日_日_変更前</t>
    <phoneticPr fontId="3"/>
  </si>
  <si>
    <t>従事者２８＿登録番号3_変更前</t>
    <phoneticPr fontId="3"/>
  </si>
  <si>
    <t>NM_従事者_従事者28_登録番号3_変更前</t>
    <phoneticPr fontId="3"/>
  </si>
  <si>
    <t>従事者２８＿登録番号2_変更前</t>
    <phoneticPr fontId="3"/>
  </si>
  <si>
    <t>NM_従事者_従事者28_登録番号2_変更前</t>
    <phoneticPr fontId="3"/>
  </si>
  <si>
    <t>従事者２８＿登録番号1_変更前</t>
    <phoneticPr fontId="3"/>
  </si>
  <si>
    <t>NM_従事者_従事者28_登録番号1_変更前</t>
    <phoneticPr fontId="3"/>
  </si>
  <si>
    <t>従事者２８＿週勤務時間_変更前</t>
    <phoneticPr fontId="3"/>
  </si>
  <si>
    <t>NM_従事者_従事者28_週勤務時間_整数1_変更前</t>
    <phoneticPr fontId="3"/>
  </si>
  <si>
    <t>NM_従事者_従事者28_週勤務時間_整数2_変更前</t>
    <phoneticPr fontId="3"/>
  </si>
  <si>
    <t>NM_従事者_従事者28_週勤務時間_小数1_変更前</t>
    <phoneticPr fontId="3"/>
  </si>
  <si>
    <t>従事者２８＿生年月日_変更前</t>
    <phoneticPr fontId="3"/>
  </si>
  <si>
    <t>NM_従事者_従事者28_生年月日_元号_変更前</t>
    <phoneticPr fontId="3"/>
  </si>
  <si>
    <t>NM_従事者_従事者28_生年月日_年_変更前</t>
    <phoneticPr fontId="3"/>
  </si>
  <si>
    <t>NM_従事者_従事者28_生年月日_月_変更前</t>
    <phoneticPr fontId="3"/>
  </si>
  <si>
    <t>NM_従事者_従事者28_生年月日_日_変更前</t>
    <phoneticPr fontId="3"/>
  </si>
  <si>
    <t>従事者２８＿住所_建物名_変更前</t>
    <phoneticPr fontId="3"/>
  </si>
  <si>
    <t>NM_従事者_従事者28_建物名_変更前</t>
    <phoneticPr fontId="3"/>
  </si>
  <si>
    <t>従事者２８＿住所_番地_変更前</t>
    <phoneticPr fontId="3"/>
  </si>
  <si>
    <t>NM_従事者_従事者28_番地_変更前</t>
    <phoneticPr fontId="3"/>
  </si>
  <si>
    <t>従事者２８＿住所_字_変更前</t>
    <phoneticPr fontId="3"/>
  </si>
  <si>
    <t>NM_従事者_従事者28_字_変更前</t>
    <phoneticPr fontId="3"/>
  </si>
  <si>
    <t>従事者２８＿住所_市区町村_変更前</t>
    <phoneticPr fontId="3"/>
  </si>
  <si>
    <t>NM_従事者_従事者28_市区町村_変更前</t>
    <phoneticPr fontId="3"/>
  </si>
  <si>
    <t>従事者２８＿住所_都道府県_変更前</t>
    <phoneticPr fontId="3"/>
  </si>
  <si>
    <t>NM_従事者_従事者28_都道府県_変更前</t>
    <phoneticPr fontId="3"/>
  </si>
  <si>
    <t>従事者２８＿住所_郵便番号_変更前</t>
    <phoneticPr fontId="3"/>
  </si>
  <si>
    <t>NM_従事者_従事者28_郵便番号_左_変更前</t>
    <phoneticPr fontId="3"/>
  </si>
  <si>
    <t>NM_従事者_従事者28_郵便番号_右_変更前</t>
    <phoneticPr fontId="3"/>
  </si>
  <si>
    <t>従事者２８＿カナ_変更前</t>
    <phoneticPr fontId="3"/>
  </si>
  <si>
    <t>NM_従事者_従事者28_カナ_変更前</t>
    <phoneticPr fontId="3"/>
  </si>
  <si>
    <t>従事者２８＿氏名_当て字_変更前</t>
    <phoneticPr fontId="3"/>
  </si>
  <si>
    <t>NM_従事者_従事者28_当て字_変更前</t>
    <phoneticPr fontId="3"/>
  </si>
  <si>
    <t>従事者２８＿氏名_変更前</t>
    <phoneticPr fontId="3"/>
  </si>
  <si>
    <t>NM_従事者_従事者28_氏名_変更前</t>
    <phoneticPr fontId="3"/>
  </si>
  <si>
    <t>従事者２８＿退任年月日_変更前</t>
    <phoneticPr fontId="3"/>
  </si>
  <si>
    <t>NM_従事者_従事者28_退任年月日_元号_変更前</t>
    <phoneticPr fontId="3"/>
  </si>
  <si>
    <t>NM_従事者_従事者28_退任年月日_年_変更前</t>
    <phoneticPr fontId="3"/>
  </si>
  <si>
    <t>NM_従事者_従事者28_退任年月日_月_変更前</t>
    <phoneticPr fontId="3"/>
  </si>
  <si>
    <t>NM_従事者_従事者28_退任年月日_日_変更前</t>
    <phoneticPr fontId="3"/>
  </si>
  <si>
    <t>従事者２８＿就任年月日_変更前</t>
    <phoneticPr fontId="3"/>
  </si>
  <si>
    <t>NM_従事者_従事者28_就任年月日_元号_変更前</t>
    <phoneticPr fontId="3"/>
  </si>
  <si>
    <t>NM_従事者_従事者28_就任年月日_年_変更前</t>
    <phoneticPr fontId="3"/>
  </si>
  <si>
    <t>NM_従事者_従事者28_就任年月日_月_変更前</t>
    <phoneticPr fontId="3"/>
  </si>
  <si>
    <t>NM_従事者_従事者28_就任年月日_日_変更前</t>
    <phoneticPr fontId="3"/>
  </si>
  <si>
    <t>従事者２８＿資格_変更前</t>
    <phoneticPr fontId="3"/>
  </si>
  <si>
    <t>NM_従事者_従事者28_資格_変更前</t>
    <phoneticPr fontId="3"/>
  </si>
  <si>
    <t>従事者２８＿従事者区分_変更前</t>
    <phoneticPr fontId="3"/>
  </si>
  <si>
    <t>NM_従事者_従事者28_従事者区分_変更前</t>
    <phoneticPr fontId="3"/>
  </si>
  <si>
    <t>従事者２７＿従事者備考_変更前</t>
    <phoneticPr fontId="3"/>
  </si>
  <si>
    <t>NM_従事者_従事者27_従事者備考_変更前</t>
    <phoneticPr fontId="3"/>
  </si>
  <si>
    <t>従事者２７＿登録販売者登録都道府県_変更前</t>
    <phoneticPr fontId="3"/>
  </si>
  <si>
    <t>NM_従事者_従事者27_登録販売者登録都道府県_変更前</t>
    <phoneticPr fontId="3"/>
  </si>
  <si>
    <t>従事者２７＿登録年月日_変更前</t>
    <phoneticPr fontId="3"/>
  </si>
  <si>
    <t>NM_従事者_従事者27_登録年月日_元号_変更前</t>
    <phoneticPr fontId="3"/>
  </si>
  <si>
    <t>NM_従事者_従事者27_登録年月日_年_変更前</t>
    <phoneticPr fontId="3"/>
  </si>
  <si>
    <t>NM_従事者_従事者27_登録年月日_月_変更前</t>
    <phoneticPr fontId="3"/>
  </si>
  <si>
    <t>NM_従事者_従事者27_登録年月日_日_変更前</t>
    <phoneticPr fontId="3"/>
  </si>
  <si>
    <t>従事者２７＿登録番号3_変更前</t>
    <phoneticPr fontId="3"/>
  </si>
  <si>
    <t>NM_従事者_従事者27_登録番号3_変更前</t>
    <phoneticPr fontId="3"/>
  </si>
  <si>
    <t>従事者２７＿登録番号2_変更前</t>
    <phoneticPr fontId="3"/>
  </si>
  <si>
    <t>NM_従事者_従事者27_登録番号2_変更前</t>
    <phoneticPr fontId="3"/>
  </si>
  <si>
    <t>従事者２７＿登録番号1_変更前</t>
    <phoneticPr fontId="3"/>
  </si>
  <si>
    <t>NM_従事者_従事者27_登録番号1_変更前</t>
    <phoneticPr fontId="3"/>
  </si>
  <si>
    <t>従事者２７＿週勤務時間_変更前</t>
    <phoneticPr fontId="3"/>
  </si>
  <si>
    <t>NM_従事者_従事者27_週勤務時間_整数1_変更前</t>
    <phoneticPr fontId="3"/>
  </si>
  <si>
    <t>NM_従事者_従事者27_週勤務時間_整数2_変更前</t>
    <phoneticPr fontId="3"/>
  </si>
  <si>
    <t>NM_従事者_従事者27_週勤務時間_小数1_変更前</t>
    <phoneticPr fontId="3"/>
  </si>
  <si>
    <t>従事者２７＿生年月日_変更前</t>
    <phoneticPr fontId="3"/>
  </si>
  <si>
    <t>NM_従事者_従事者27_生年月日_元号_変更前</t>
    <phoneticPr fontId="3"/>
  </si>
  <si>
    <t>NM_従事者_従事者27_生年月日_年_変更前</t>
    <phoneticPr fontId="3"/>
  </si>
  <si>
    <t>NM_従事者_従事者27_生年月日_月_変更前</t>
    <phoneticPr fontId="3"/>
  </si>
  <si>
    <t>NM_従事者_従事者27_生年月日_日_変更前</t>
    <phoneticPr fontId="3"/>
  </si>
  <si>
    <t>従事者２７＿住所_建物名_変更前</t>
    <phoneticPr fontId="3"/>
  </si>
  <si>
    <t>NM_従事者_従事者27_建物名_変更前</t>
    <phoneticPr fontId="3"/>
  </si>
  <si>
    <t>従事者２７＿住所_番地_変更前</t>
    <phoneticPr fontId="3"/>
  </si>
  <si>
    <t>NM_従事者_従事者27_番地_変更前</t>
    <phoneticPr fontId="3"/>
  </si>
  <si>
    <t>従事者２７＿住所_字_変更前</t>
    <phoneticPr fontId="3"/>
  </si>
  <si>
    <t>NM_従事者_従事者27_字_変更前</t>
    <phoneticPr fontId="3"/>
  </si>
  <si>
    <t>従事者２７＿住所_市区町村_変更前</t>
    <phoneticPr fontId="3"/>
  </si>
  <si>
    <t>NM_従事者_従事者27_市区町村_変更前</t>
    <phoneticPr fontId="3"/>
  </si>
  <si>
    <t>従事者２７＿住所_都道府県_変更前</t>
    <phoneticPr fontId="3"/>
  </si>
  <si>
    <t>NM_従事者_従事者27_都道府県_変更前</t>
    <phoneticPr fontId="3"/>
  </si>
  <si>
    <t>従事者２７＿住所_郵便番号_変更前</t>
    <phoneticPr fontId="3"/>
  </si>
  <si>
    <t>NM_従事者_従事者27_郵便番号_左_変更前</t>
    <phoneticPr fontId="3"/>
  </si>
  <si>
    <t>NM_従事者_従事者27_郵便番号_右_変更前</t>
    <phoneticPr fontId="3"/>
  </si>
  <si>
    <t>従事者２７＿カナ_変更前</t>
    <phoneticPr fontId="3"/>
  </si>
  <si>
    <t>NM_従事者_従事者27_カナ_変更前</t>
    <phoneticPr fontId="3"/>
  </si>
  <si>
    <t>従事者２７＿氏名_当て字_変更前</t>
    <phoneticPr fontId="3"/>
  </si>
  <si>
    <t>NM_従事者_従事者27_当て字_変更前</t>
    <phoneticPr fontId="3"/>
  </si>
  <si>
    <t>従事者２７＿氏名_変更前</t>
    <phoneticPr fontId="3"/>
  </si>
  <si>
    <t>NM_従事者_従事者27_氏名_変更前</t>
    <phoneticPr fontId="3"/>
  </si>
  <si>
    <t>従事者２７＿退任年月日_変更前</t>
    <phoneticPr fontId="3"/>
  </si>
  <si>
    <t>NM_従事者_従事者27_退任年月日_元号_変更前</t>
    <phoneticPr fontId="3"/>
  </si>
  <si>
    <t>NM_従事者_従事者27_退任年月日_年_変更前</t>
    <phoneticPr fontId="3"/>
  </si>
  <si>
    <t>NM_従事者_従事者27_退任年月日_月_変更前</t>
    <phoneticPr fontId="3"/>
  </si>
  <si>
    <t>NM_従事者_従事者27_退任年月日_日_変更前</t>
    <phoneticPr fontId="3"/>
  </si>
  <si>
    <t>従事者２７＿就任年月日_変更前</t>
    <phoneticPr fontId="3"/>
  </si>
  <si>
    <t>NM_従事者_従事者27_就任年月日_元号_変更前</t>
    <phoneticPr fontId="3"/>
  </si>
  <si>
    <t>NM_従事者_従事者27_就任年月日_年_変更前</t>
    <phoneticPr fontId="3"/>
  </si>
  <si>
    <t>NM_従事者_従事者27_就任年月日_月_変更前</t>
    <phoneticPr fontId="3"/>
  </si>
  <si>
    <t>NM_従事者_従事者27_就任年月日_日_変更前</t>
    <phoneticPr fontId="3"/>
  </si>
  <si>
    <t>従事者２７＿資格_変更前</t>
    <phoneticPr fontId="3"/>
  </si>
  <si>
    <t>NM_従事者_従事者27_資格_変更前</t>
    <phoneticPr fontId="3"/>
  </si>
  <si>
    <t>従事者２７＿従事者区分_変更前</t>
    <phoneticPr fontId="3"/>
  </si>
  <si>
    <t>NM_従事者_従事者27_従事者区分_変更前</t>
    <phoneticPr fontId="3"/>
  </si>
  <si>
    <t>従事者２６＿従事者備考_変更前</t>
    <phoneticPr fontId="3"/>
  </si>
  <si>
    <t>NM_従事者_従事者26_従事者備考_変更前</t>
    <phoneticPr fontId="3"/>
  </si>
  <si>
    <t>従事者２６＿登録販売者登録都道府県_変更前</t>
    <phoneticPr fontId="3"/>
  </si>
  <si>
    <t>NM_従事者_従事者26_登録販売者登録都道府県_変更前</t>
    <phoneticPr fontId="3"/>
  </si>
  <si>
    <t>従事者２６＿登録年月日_変更前</t>
    <phoneticPr fontId="3"/>
  </si>
  <si>
    <t>NM_従事者_従事者26_登録年月日_元号_変更前</t>
    <phoneticPr fontId="3"/>
  </si>
  <si>
    <t>NM_従事者_従事者26_登録年月日_年_変更前</t>
    <phoneticPr fontId="3"/>
  </si>
  <si>
    <t>NM_従事者_従事者26_登録年月日_月_変更前</t>
    <phoneticPr fontId="3"/>
  </si>
  <si>
    <t>NM_従事者_従事者26_登録年月日_日_変更前</t>
    <phoneticPr fontId="3"/>
  </si>
  <si>
    <t>従事者２６＿登録番号3_変更前</t>
    <phoneticPr fontId="3"/>
  </si>
  <si>
    <t>NM_従事者_従事者26_登録番号3_変更前</t>
    <phoneticPr fontId="3"/>
  </si>
  <si>
    <t>従事者２６＿登録番号2_変更前</t>
    <phoneticPr fontId="3"/>
  </si>
  <si>
    <t>NM_従事者_従事者26_登録番号2_変更前</t>
    <phoneticPr fontId="3"/>
  </si>
  <si>
    <t>従事者２６＿登録番号1_変更前</t>
    <phoneticPr fontId="3"/>
  </si>
  <si>
    <t>NM_従事者_従事者26_登録番号1_変更前</t>
    <phoneticPr fontId="3"/>
  </si>
  <si>
    <t>従事者２６＿週勤務時間_変更前</t>
    <phoneticPr fontId="3"/>
  </si>
  <si>
    <t>NM_従事者_従事者26_週勤務時間_整数1_変更前</t>
    <phoneticPr fontId="3"/>
  </si>
  <si>
    <t>NM_従事者_従事者26_週勤務時間_整数2_変更前</t>
    <phoneticPr fontId="3"/>
  </si>
  <si>
    <t>NM_従事者_従事者26_週勤務時間_小数1_変更前</t>
    <phoneticPr fontId="3"/>
  </si>
  <si>
    <t>従事者２６＿生年月日_変更前</t>
    <phoneticPr fontId="3"/>
  </si>
  <si>
    <t>NM_従事者_従事者26_生年月日_元号_変更前</t>
    <phoneticPr fontId="3"/>
  </si>
  <si>
    <t>NM_従事者_従事者26_生年月日_年_変更前</t>
    <phoneticPr fontId="3"/>
  </si>
  <si>
    <t>NM_従事者_従事者26_生年月日_月_変更前</t>
    <phoneticPr fontId="3"/>
  </si>
  <si>
    <t>NM_従事者_従事者26_生年月日_日_変更前</t>
    <phoneticPr fontId="3"/>
  </si>
  <si>
    <t>従事者２６＿住所_建物名_変更前</t>
    <phoneticPr fontId="3"/>
  </si>
  <si>
    <t>NM_従事者_従事者26_建物名_変更前</t>
    <phoneticPr fontId="3"/>
  </si>
  <si>
    <t>従事者２６＿住所_番地_変更前</t>
    <phoneticPr fontId="3"/>
  </si>
  <si>
    <t>NM_従事者_従事者26_番地_変更前</t>
    <phoneticPr fontId="3"/>
  </si>
  <si>
    <t>従事者２６＿住所_字_変更前</t>
    <phoneticPr fontId="3"/>
  </si>
  <si>
    <t>NM_従事者_従事者26_字_変更前</t>
    <phoneticPr fontId="3"/>
  </si>
  <si>
    <t>従事者２６＿住所_市区町村_変更前</t>
    <phoneticPr fontId="3"/>
  </si>
  <si>
    <t>NM_従事者_従事者26_市区町村_変更前</t>
    <phoneticPr fontId="3"/>
  </si>
  <si>
    <t>従事者２６＿住所_都道府県_変更前</t>
    <phoneticPr fontId="3"/>
  </si>
  <si>
    <t>NM_従事者_従事者26_都道府県_変更前</t>
    <phoneticPr fontId="3"/>
  </si>
  <si>
    <t>従事者２６＿住所_郵便番号_変更前</t>
    <phoneticPr fontId="3"/>
  </si>
  <si>
    <t>NM_従事者_従事者26_郵便番号_左_変更前</t>
    <phoneticPr fontId="3"/>
  </si>
  <si>
    <t>NM_従事者_従事者26_郵便番号_右_変更前</t>
    <phoneticPr fontId="3"/>
  </si>
  <si>
    <t>従事者２６＿カナ_変更前</t>
    <phoneticPr fontId="3"/>
  </si>
  <si>
    <t>NM_従事者_従事者26_カナ_変更前</t>
    <phoneticPr fontId="3"/>
  </si>
  <si>
    <t>従事者２６＿氏名_当て字_変更前</t>
    <phoneticPr fontId="3"/>
  </si>
  <si>
    <t>NM_従事者_従事者26_当て字_変更前</t>
    <phoneticPr fontId="3"/>
  </si>
  <si>
    <t>従事者２６＿氏名_変更前</t>
    <phoneticPr fontId="3"/>
  </si>
  <si>
    <t>NM_従事者_従事者26_氏名_変更前</t>
    <phoneticPr fontId="3"/>
  </si>
  <si>
    <t>従事者２６＿退任年月日_変更前</t>
    <phoneticPr fontId="3"/>
  </si>
  <si>
    <t>NM_従事者_従事者26_退任年月日_元号_変更前</t>
    <phoneticPr fontId="3"/>
  </si>
  <si>
    <t>NM_従事者_従事者26_退任年月日_年_変更前</t>
    <phoneticPr fontId="3"/>
  </si>
  <si>
    <t>NM_従事者_従事者26_退任年月日_月_変更前</t>
    <phoneticPr fontId="3"/>
  </si>
  <si>
    <t>NM_従事者_従事者26_退任年月日_日_変更前</t>
    <phoneticPr fontId="3"/>
  </si>
  <si>
    <t>従事者２６＿就任年月日_変更前</t>
    <phoneticPr fontId="3"/>
  </si>
  <si>
    <t>NM_従事者_従事者26_就任年月日_元号_変更前</t>
    <phoneticPr fontId="3"/>
  </si>
  <si>
    <t>NM_従事者_従事者26_就任年月日_年_変更前</t>
    <phoneticPr fontId="3"/>
  </si>
  <si>
    <t>NM_従事者_従事者26_就任年月日_月_変更前</t>
    <phoneticPr fontId="3"/>
  </si>
  <si>
    <t>NM_従事者_従事者26_就任年月日_日_変更前</t>
    <phoneticPr fontId="3"/>
  </si>
  <si>
    <t>従事者２６＿資格_変更前</t>
    <phoneticPr fontId="3"/>
  </si>
  <si>
    <t>NM_従事者_従事者26_資格_変更前</t>
    <phoneticPr fontId="3"/>
  </si>
  <si>
    <t>従事者２６＿従事者区分_変更前</t>
    <phoneticPr fontId="3"/>
  </si>
  <si>
    <t>NM_従事者_従事者26_従事者区分_変更前</t>
    <phoneticPr fontId="3"/>
  </si>
  <si>
    <t>従事者２５＿従事者備考_変更前</t>
    <phoneticPr fontId="3"/>
  </si>
  <si>
    <t>NM_従事者_従事者25_従事者備考_変更前</t>
    <phoneticPr fontId="3"/>
  </si>
  <si>
    <t>従事者２５＿登録販売者登録都道府県_変更前</t>
    <phoneticPr fontId="3"/>
  </si>
  <si>
    <t>NM_従事者_従事者25_登録販売者登録都道府県_変更前</t>
    <phoneticPr fontId="3"/>
  </si>
  <si>
    <t>従事者２５＿登録年月日_変更前</t>
    <phoneticPr fontId="3"/>
  </si>
  <si>
    <t>NM_従事者_従事者25_登録年月日_元号_変更前</t>
    <phoneticPr fontId="3"/>
  </si>
  <si>
    <t>NM_従事者_従事者25_登録年月日_年_変更前</t>
    <phoneticPr fontId="3"/>
  </si>
  <si>
    <t>NM_従事者_従事者25_登録年月日_月_変更前</t>
    <phoneticPr fontId="3"/>
  </si>
  <si>
    <t>NM_従事者_従事者25_登録年月日_日_変更前</t>
    <phoneticPr fontId="3"/>
  </si>
  <si>
    <t>従事者２５＿登録番号3_変更前</t>
    <phoneticPr fontId="3"/>
  </si>
  <si>
    <t>NM_従事者_従事者25_登録番号3_変更前</t>
    <phoneticPr fontId="3"/>
  </si>
  <si>
    <t>従事者２５＿登録番号2_変更前</t>
    <phoneticPr fontId="3"/>
  </si>
  <si>
    <t>NM_従事者_従事者25_登録番号2_変更前</t>
    <phoneticPr fontId="3"/>
  </si>
  <si>
    <t>従事者２５＿登録番号1_変更前</t>
    <phoneticPr fontId="3"/>
  </si>
  <si>
    <t>NM_従事者_従事者25_登録番号1_変更前</t>
    <phoneticPr fontId="3"/>
  </si>
  <si>
    <t>従事者２５＿週勤務時間_変更前</t>
    <phoneticPr fontId="3"/>
  </si>
  <si>
    <t>NM_従事者_従事者25_週勤務時間_整数1_変更前</t>
    <phoneticPr fontId="3"/>
  </si>
  <si>
    <t>NM_従事者_従事者25_週勤務時間_整数2_変更前</t>
    <phoneticPr fontId="3"/>
  </si>
  <si>
    <t>NM_従事者_従事者25_週勤務時間_小数1_変更前</t>
    <phoneticPr fontId="3"/>
  </si>
  <si>
    <t>従事者２５＿生年月日_変更前</t>
    <phoneticPr fontId="3"/>
  </si>
  <si>
    <t>NM_従事者_従事者25_生年月日_元号_変更前</t>
    <phoneticPr fontId="3"/>
  </si>
  <si>
    <t>NM_従事者_従事者25_生年月日_年_変更前</t>
    <phoneticPr fontId="3"/>
  </si>
  <si>
    <t>NM_従事者_従事者25_生年月日_月_変更前</t>
    <phoneticPr fontId="3"/>
  </si>
  <si>
    <t>NM_従事者_従事者25_生年月日_日_変更前</t>
    <phoneticPr fontId="3"/>
  </si>
  <si>
    <t>従事者２５＿住所_建物名_変更前</t>
    <phoneticPr fontId="3"/>
  </si>
  <si>
    <t>NM_従事者_従事者25_建物名_変更前</t>
    <phoneticPr fontId="3"/>
  </si>
  <si>
    <t>従事者２５＿住所_番地_変更前</t>
    <phoneticPr fontId="3"/>
  </si>
  <si>
    <t>NM_従事者_従事者25_番地_変更前</t>
    <phoneticPr fontId="3"/>
  </si>
  <si>
    <t>従事者２５＿住所_字_変更前</t>
    <phoneticPr fontId="3"/>
  </si>
  <si>
    <t>NM_従事者_従事者25_字_変更前</t>
    <phoneticPr fontId="3"/>
  </si>
  <si>
    <t>従事者２５＿住所_市区町村_変更前</t>
    <phoneticPr fontId="3"/>
  </si>
  <si>
    <t>NM_従事者_従事者25_市区町村_変更前</t>
    <phoneticPr fontId="3"/>
  </si>
  <si>
    <t>従事者２５＿住所_都道府県_変更前</t>
    <phoneticPr fontId="3"/>
  </si>
  <si>
    <t>NM_従事者_従事者25_都道府県_変更前</t>
    <phoneticPr fontId="3"/>
  </si>
  <si>
    <t>従事者２５＿住所_郵便番号_変更前</t>
    <phoneticPr fontId="3"/>
  </si>
  <si>
    <t>NM_従事者_従事者25_郵便番号_左_変更前</t>
    <phoneticPr fontId="3"/>
  </si>
  <si>
    <t>NM_従事者_従事者25_郵便番号_右_変更前</t>
    <phoneticPr fontId="3"/>
  </si>
  <si>
    <t>従事者２５＿カナ_変更前</t>
    <phoneticPr fontId="3"/>
  </si>
  <si>
    <t>NM_従事者_従事者25_カナ_変更前</t>
    <phoneticPr fontId="3"/>
  </si>
  <si>
    <t>従事者２５＿氏名_当て字_変更前</t>
    <phoneticPr fontId="3"/>
  </si>
  <si>
    <t>NM_従事者_従事者25_当て字_変更前</t>
    <phoneticPr fontId="3"/>
  </si>
  <si>
    <t>従事者２５＿氏名_変更前</t>
    <phoneticPr fontId="3"/>
  </si>
  <si>
    <t>NM_従事者_従事者25_氏名_変更前</t>
    <phoneticPr fontId="3"/>
  </si>
  <si>
    <t>従事者２５＿退任年月日_変更前</t>
    <phoneticPr fontId="3"/>
  </si>
  <si>
    <t>NM_従事者_従事者25_退任年月日_元号_変更前</t>
    <phoneticPr fontId="3"/>
  </si>
  <si>
    <t>NM_従事者_従事者25_退任年月日_年_変更前</t>
    <phoneticPr fontId="3"/>
  </si>
  <si>
    <t>NM_従事者_従事者25_退任年月日_月_変更前</t>
    <phoneticPr fontId="3"/>
  </si>
  <si>
    <t>NM_従事者_従事者25_退任年月日_日_変更前</t>
    <phoneticPr fontId="3"/>
  </si>
  <si>
    <t>従事者２５＿就任年月日_変更前</t>
    <phoneticPr fontId="3"/>
  </si>
  <si>
    <t>NM_従事者_従事者25_就任年月日_元号_変更前</t>
    <phoneticPr fontId="3"/>
  </si>
  <si>
    <t>NM_従事者_従事者25_就任年月日_年_変更前</t>
    <phoneticPr fontId="3"/>
  </si>
  <si>
    <t>NM_従事者_従事者25_就任年月日_月_変更前</t>
    <phoneticPr fontId="3"/>
  </si>
  <si>
    <t>NM_従事者_従事者25_就任年月日_日_変更前</t>
    <phoneticPr fontId="3"/>
  </si>
  <si>
    <t>従事者２５＿資格_変更前</t>
    <phoneticPr fontId="3"/>
  </si>
  <si>
    <t>NM_従事者_従事者25_資格_変更前</t>
    <phoneticPr fontId="3"/>
  </si>
  <si>
    <t>従事者２５＿従事者区分_変更前</t>
    <phoneticPr fontId="3"/>
  </si>
  <si>
    <t>NM_従事者_従事者25_従事者区分_変更前</t>
    <phoneticPr fontId="3"/>
  </si>
  <si>
    <t>従事者２４＿従事者備考_変更前</t>
    <phoneticPr fontId="3"/>
  </si>
  <si>
    <t>NM_従事者_従事者24_従事者備考_変更前</t>
    <phoneticPr fontId="3"/>
  </si>
  <si>
    <t>従事者２４＿登録販売者登録都道府県_変更前</t>
    <phoneticPr fontId="3"/>
  </si>
  <si>
    <t>NM_従事者_従事者24_登録販売者登録都道府県_変更前</t>
    <phoneticPr fontId="3"/>
  </si>
  <si>
    <t>従事者２４＿登録年月日_変更前</t>
    <phoneticPr fontId="3"/>
  </si>
  <si>
    <t>NM_従事者_従事者24_登録年月日_元号_変更前</t>
    <phoneticPr fontId="3"/>
  </si>
  <si>
    <t>NM_従事者_従事者24_登録年月日_年_変更前</t>
    <phoneticPr fontId="3"/>
  </si>
  <si>
    <t>NM_従事者_従事者24_登録年月日_月_変更前</t>
    <phoneticPr fontId="3"/>
  </si>
  <si>
    <t>NM_従事者_従事者24_登録年月日_日_変更前</t>
    <phoneticPr fontId="3"/>
  </si>
  <si>
    <t>従事者２４＿登録番号3_変更前</t>
    <phoneticPr fontId="3"/>
  </si>
  <si>
    <t>NM_従事者_従事者24_登録番号3_変更前</t>
    <phoneticPr fontId="3"/>
  </si>
  <si>
    <t>従事者２４＿登録番号2_変更前</t>
    <phoneticPr fontId="3"/>
  </si>
  <si>
    <t>NM_従事者_従事者24_登録番号2_変更前</t>
    <phoneticPr fontId="3"/>
  </si>
  <si>
    <t>従事者２４＿登録番号1_変更前</t>
    <phoneticPr fontId="3"/>
  </si>
  <si>
    <t>NM_従事者_従事者24_登録番号1_変更前</t>
    <phoneticPr fontId="3"/>
  </si>
  <si>
    <t>従事者２４＿週勤務時間_変更前</t>
    <phoneticPr fontId="3"/>
  </si>
  <si>
    <t>NM_従事者_従事者24_週勤務時間_整数1_変更前</t>
    <phoneticPr fontId="3"/>
  </si>
  <si>
    <t>NM_従事者_従事者24_週勤務時間_整数2_変更前</t>
    <phoneticPr fontId="3"/>
  </si>
  <si>
    <t>NM_従事者_従事者24_週勤務時間_小数1_変更前</t>
    <phoneticPr fontId="3"/>
  </si>
  <si>
    <t>従事者２４＿生年月日_変更前</t>
    <phoneticPr fontId="3"/>
  </si>
  <si>
    <t>NM_従事者_従事者24_生年月日_元号_変更前</t>
    <phoneticPr fontId="3"/>
  </si>
  <si>
    <t>NM_従事者_従事者24_生年月日_年_変更前</t>
    <phoneticPr fontId="3"/>
  </si>
  <si>
    <t>NM_従事者_従事者24_生年月日_月_変更前</t>
    <phoneticPr fontId="3"/>
  </si>
  <si>
    <t>NM_従事者_従事者24_生年月日_日_変更前</t>
    <phoneticPr fontId="3"/>
  </si>
  <si>
    <t>従事者２４＿住所_建物名_変更前</t>
    <phoneticPr fontId="3"/>
  </si>
  <si>
    <t>NM_従事者_従事者24_建物名_変更前</t>
    <phoneticPr fontId="3"/>
  </si>
  <si>
    <t>従事者２４＿住所_番地_変更前</t>
    <phoneticPr fontId="3"/>
  </si>
  <si>
    <t>NM_従事者_従事者24_番地_変更前</t>
    <phoneticPr fontId="3"/>
  </si>
  <si>
    <t>従事者２４＿住所_字_変更前</t>
    <phoneticPr fontId="3"/>
  </si>
  <si>
    <t>NM_従事者_従事者24_字_変更前</t>
    <phoneticPr fontId="3"/>
  </si>
  <si>
    <t>従事者２４＿住所_市区町村_変更前</t>
    <phoneticPr fontId="3"/>
  </si>
  <si>
    <t>NM_従事者_従事者24_市区町村_変更前</t>
    <phoneticPr fontId="3"/>
  </si>
  <si>
    <t>従事者２４＿住所_都道府県_変更前</t>
    <phoneticPr fontId="3"/>
  </si>
  <si>
    <t>NM_従事者_従事者24_都道府県_変更前</t>
    <phoneticPr fontId="3"/>
  </si>
  <si>
    <t>従事者２４＿住所_郵便番号_変更前</t>
    <phoneticPr fontId="3"/>
  </si>
  <si>
    <t>NM_従事者_従事者24_郵便番号_左_変更前</t>
    <phoneticPr fontId="3"/>
  </si>
  <si>
    <t>NM_従事者_従事者24_郵便番号_右_変更前</t>
    <phoneticPr fontId="3"/>
  </si>
  <si>
    <t>従事者２４＿カナ_変更前</t>
    <phoneticPr fontId="3"/>
  </si>
  <si>
    <t>NM_従事者_従事者24_カナ_変更前</t>
    <phoneticPr fontId="3"/>
  </si>
  <si>
    <t>従事者２４＿氏名_当て字_変更前</t>
    <phoneticPr fontId="3"/>
  </si>
  <si>
    <t>NM_従事者_従事者24_当て字_変更前</t>
    <phoneticPr fontId="3"/>
  </si>
  <si>
    <t>従事者２４＿氏名_変更前</t>
    <phoneticPr fontId="3"/>
  </si>
  <si>
    <t>NM_従事者_従事者24_氏名_変更前</t>
    <phoneticPr fontId="3"/>
  </si>
  <si>
    <t>従事者２４＿退任年月日_変更前</t>
    <phoneticPr fontId="3"/>
  </si>
  <si>
    <t>NM_従事者_従事者24_退任年月日_元号_変更前</t>
    <phoneticPr fontId="3"/>
  </si>
  <si>
    <t>NM_従事者_従事者24_退任年月日_年_変更前</t>
    <phoneticPr fontId="3"/>
  </si>
  <si>
    <t>NM_従事者_従事者24_退任年月日_月_変更前</t>
    <phoneticPr fontId="3"/>
  </si>
  <si>
    <t>NM_従事者_従事者24_退任年月日_日_変更前</t>
    <phoneticPr fontId="3"/>
  </si>
  <si>
    <t>従事者２４＿就任年月日_変更前</t>
    <phoneticPr fontId="3"/>
  </si>
  <si>
    <t>NM_従事者_従事者24_就任年月日_元号_変更前</t>
    <phoneticPr fontId="3"/>
  </si>
  <si>
    <t>NM_従事者_従事者24_就任年月日_年_変更前</t>
    <phoneticPr fontId="3"/>
  </si>
  <si>
    <t>NM_従事者_従事者24_就任年月日_月_変更前</t>
    <phoneticPr fontId="3"/>
  </si>
  <si>
    <t>NM_従事者_従事者24_就任年月日_日_変更前</t>
    <phoneticPr fontId="3"/>
  </si>
  <si>
    <t>従事者２４＿資格_変更前</t>
    <phoneticPr fontId="3"/>
  </si>
  <si>
    <t>NM_従事者_従事者24_資格_変更前</t>
    <phoneticPr fontId="3"/>
  </si>
  <si>
    <t>従事者２４＿従事者区分_変更前</t>
    <phoneticPr fontId="3"/>
  </si>
  <si>
    <t>NM_従事者_従事者24_従事者区分_変更前</t>
    <phoneticPr fontId="3"/>
  </si>
  <si>
    <t>従事者２３＿従事者備考_変更前</t>
    <phoneticPr fontId="3"/>
  </si>
  <si>
    <t>NM_従事者_従事者23_従事者備考_変更前</t>
    <phoneticPr fontId="3"/>
  </si>
  <si>
    <t>従事者２３＿登録販売者登録都道府県_変更前</t>
    <phoneticPr fontId="3"/>
  </si>
  <si>
    <t>NM_従事者_従事者23_登録販売者登録都道府県_変更前</t>
    <phoneticPr fontId="3"/>
  </si>
  <si>
    <t>従事者２３＿登録年月日_変更前</t>
    <phoneticPr fontId="3"/>
  </si>
  <si>
    <t>NM_従事者_従事者23_登録年月日_元号_変更前</t>
    <phoneticPr fontId="3"/>
  </si>
  <si>
    <t>NM_従事者_従事者23_登録年月日_年_変更前</t>
    <phoneticPr fontId="3"/>
  </si>
  <si>
    <t>NM_従事者_従事者23_登録年月日_月_変更前</t>
    <phoneticPr fontId="3"/>
  </si>
  <si>
    <t>NM_従事者_従事者23_登録年月日_日_変更前</t>
    <phoneticPr fontId="3"/>
  </si>
  <si>
    <t>従事者２３＿登録番号3_変更前</t>
    <phoneticPr fontId="3"/>
  </si>
  <si>
    <t>NM_従事者_従事者23_登録番号3_変更前</t>
    <phoneticPr fontId="3"/>
  </si>
  <si>
    <t>従事者２３＿登録番号2_変更前</t>
    <phoneticPr fontId="3"/>
  </si>
  <si>
    <t>NM_従事者_従事者23_登録番号2_変更前</t>
    <phoneticPr fontId="3"/>
  </si>
  <si>
    <t>従事者２３＿登録番号1_変更前</t>
    <phoneticPr fontId="3"/>
  </si>
  <si>
    <t>NM_従事者_従事者23_登録番号1_変更前</t>
    <phoneticPr fontId="3"/>
  </si>
  <si>
    <t>従事者２３＿週勤務時間_変更前</t>
    <phoneticPr fontId="3"/>
  </si>
  <si>
    <t>NM_従事者_従事者23_週勤務時間_整数1_変更前</t>
    <phoneticPr fontId="3"/>
  </si>
  <si>
    <t>NM_従事者_従事者23_週勤務時間_整数2_変更前</t>
    <phoneticPr fontId="3"/>
  </si>
  <si>
    <t>NM_従事者_従事者23_週勤務時間_小数1_変更前</t>
    <phoneticPr fontId="3"/>
  </si>
  <si>
    <t>従事者２３＿生年月日_変更前</t>
    <phoneticPr fontId="3"/>
  </si>
  <si>
    <t>NM_従事者_従事者23_生年月日_元号_変更前</t>
    <phoneticPr fontId="3"/>
  </si>
  <si>
    <t>NM_従事者_従事者23_生年月日_年_変更前</t>
    <phoneticPr fontId="3"/>
  </si>
  <si>
    <t>NM_従事者_従事者23_生年月日_月_変更前</t>
    <phoneticPr fontId="3"/>
  </si>
  <si>
    <t>NM_従事者_従事者23_生年月日_日_変更前</t>
    <phoneticPr fontId="3"/>
  </si>
  <si>
    <t>従事者２３＿住所_建物名_変更前</t>
    <phoneticPr fontId="3"/>
  </si>
  <si>
    <t>NM_従事者_従事者23_建物名_変更前</t>
    <phoneticPr fontId="3"/>
  </si>
  <si>
    <t>従事者２３＿住所_番地_変更前</t>
    <phoneticPr fontId="3"/>
  </si>
  <si>
    <t>NM_従事者_従事者23_番地_変更前</t>
    <phoneticPr fontId="3"/>
  </si>
  <si>
    <t>従事者２３＿住所_字_変更前</t>
    <phoneticPr fontId="3"/>
  </si>
  <si>
    <t>NM_従事者_従事者23_字_変更前</t>
    <phoneticPr fontId="3"/>
  </si>
  <si>
    <t>従事者２３＿住所_市区町村_変更前</t>
    <phoneticPr fontId="3"/>
  </si>
  <si>
    <t>NM_従事者_従事者23_市区町村_変更前</t>
    <phoneticPr fontId="3"/>
  </si>
  <si>
    <t>従事者２３＿住所_都道府県_変更前</t>
    <phoneticPr fontId="3"/>
  </si>
  <si>
    <t>NM_従事者_従事者23_都道府県_変更前</t>
    <phoneticPr fontId="3"/>
  </si>
  <si>
    <t>従事者２３＿住所_郵便番号_変更前</t>
    <phoneticPr fontId="3"/>
  </si>
  <si>
    <t>NM_従事者_従事者23_郵便番号_左_変更前</t>
    <phoneticPr fontId="3"/>
  </si>
  <si>
    <t>NM_従事者_従事者23_郵便番号_右_変更前</t>
    <phoneticPr fontId="3"/>
  </si>
  <si>
    <t>従事者２３＿カナ_変更前</t>
    <phoneticPr fontId="3"/>
  </si>
  <si>
    <t>NM_従事者_従事者23_カナ_変更前</t>
    <phoneticPr fontId="3"/>
  </si>
  <si>
    <t>従事者２３＿氏名_当て字_変更前</t>
    <phoneticPr fontId="3"/>
  </si>
  <si>
    <t>NM_従事者_従事者23_当て字_変更前</t>
    <phoneticPr fontId="3"/>
  </si>
  <si>
    <t>従事者２３＿氏名_変更前</t>
    <phoneticPr fontId="3"/>
  </si>
  <si>
    <t>NM_従事者_従事者23_氏名_変更前</t>
    <phoneticPr fontId="3"/>
  </si>
  <si>
    <t>従事者２３＿退任年月日_変更前</t>
    <phoneticPr fontId="3"/>
  </si>
  <si>
    <t>NM_従事者_従事者23_退任年月日_元号_変更前</t>
    <phoneticPr fontId="3"/>
  </si>
  <si>
    <t>NM_従事者_従事者23_退任年月日_年_変更前</t>
    <phoneticPr fontId="3"/>
  </si>
  <si>
    <t>NM_従事者_従事者23_退任年月日_月_変更前</t>
    <phoneticPr fontId="3"/>
  </si>
  <si>
    <t>NM_従事者_従事者23_退任年月日_日_変更前</t>
    <phoneticPr fontId="3"/>
  </si>
  <si>
    <t>従事者２３＿就任年月日_変更前</t>
    <phoneticPr fontId="3"/>
  </si>
  <si>
    <t>NM_従事者_従事者23_就任年月日_元号_変更前</t>
    <phoneticPr fontId="3"/>
  </si>
  <si>
    <t>NM_従事者_従事者23_就任年月日_年_変更前</t>
    <phoneticPr fontId="3"/>
  </si>
  <si>
    <t>NM_従事者_従事者23_就任年月日_月_変更前</t>
    <phoneticPr fontId="3"/>
  </si>
  <si>
    <t>NM_従事者_従事者23_就任年月日_日_変更前</t>
    <phoneticPr fontId="3"/>
  </si>
  <si>
    <t>従事者２３＿資格_変更前</t>
    <phoneticPr fontId="3"/>
  </si>
  <si>
    <t>NM_従事者_従事者23_資格_変更前</t>
    <phoneticPr fontId="3"/>
  </si>
  <si>
    <t>従事者２３＿従事者区分_変更前</t>
    <phoneticPr fontId="3"/>
  </si>
  <si>
    <t>NM_従事者_従事者23_従事者区分_変更前</t>
    <phoneticPr fontId="3"/>
  </si>
  <si>
    <t>従事者２２＿従事者備考_変更前</t>
    <phoneticPr fontId="3"/>
  </si>
  <si>
    <t>NM_従事者_従事者22_従事者備考_変更前</t>
    <phoneticPr fontId="3"/>
  </si>
  <si>
    <t>従事者２２＿登録販売者登録都道府県_変更前</t>
    <phoneticPr fontId="3"/>
  </si>
  <si>
    <t>NM_従事者_従事者22_登録販売者登録都道府県_変更前</t>
    <phoneticPr fontId="3"/>
  </si>
  <si>
    <t>従事者２２＿登録年月日_変更前</t>
    <phoneticPr fontId="3"/>
  </si>
  <si>
    <t>NM_従事者_従事者22_登録年月日_元号_変更前</t>
    <phoneticPr fontId="3"/>
  </si>
  <si>
    <t>NM_従事者_従事者22_登録年月日_年_変更前</t>
    <phoneticPr fontId="3"/>
  </si>
  <si>
    <t>NM_従事者_従事者22_登録年月日_月_変更前</t>
    <phoneticPr fontId="3"/>
  </si>
  <si>
    <t>NM_従事者_従事者22_登録年月日_日_変更前</t>
    <phoneticPr fontId="3"/>
  </si>
  <si>
    <t>従事者２２＿登録番号3_変更前</t>
    <phoneticPr fontId="3"/>
  </si>
  <si>
    <t>NM_従事者_従事者22_登録番号3_変更前</t>
    <phoneticPr fontId="3"/>
  </si>
  <si>
    <t>従事者２２＿登録番号2_変更前</t>
    <phoneticPr fontId="3"/>
  </si>
  <si>
    <t>NM_従事者_従事者22_登録番号2_変更前</t>
    <phoneticPr fontId="3"/>
  </si>
  <si>
    <t>従事者２２＿登録番号1_変更前</t>
    <phoneticPr fontId="3"/>
  </si>
  <si>
    <t>NM_従事者_従事者22_登録番号1_変更前</t>
    <phoneticPr fontId="3"/>
  </si>
  <si>
    <t>従事者２２＿週勤務時間_変更前</t>
    <phoneticPr fontId="3"/>
  </si>
  <si>
    <t>NM_従事者_従事者22_週勤務時間_整数1_変更前</t>
    <phoneticPr fontId="3"/>
  </si>
  <si>
    <t>NM_従事者_従事者22_週勤務時間_整数2_変更前</t>
    <phoneticPr fontId="3"/>
  </si>
  <si>
    <t>NM_従事者_従事者22_週勤務時間_小数1_変更前</t>
    <phoneticPr fontId="3"/>
  </si>
  <si>
    <t>従事者２２＿生年月日_変更前</t>
    <phoneticPr fontId="3"/>
  </si>
  <si>
    <t>NM_従事者_従事者22_生年月日_元号_変更前</t>
    <phoneticPr fontId="3"/>
  </si>
  <si>
    <t>NM_従事者_従事者22_生年月日_年_変更前</t>
    <phoneticPr fontId="3"/>
  </si>
  <si>
    <t>NM_従事者_従事者22_生年月日_月_変更前</t>
    <phoneticPr fontId="3"/>
  </si>
  <si>
    <t>NM_従事者_従事者22_生年月日_日_変更前</t>
    <phoneticPr fontId="3"/>
  </si>
  <si>
    <t>従事者２２＿住所_建物名_変更前</t>
    <phoneticPr fontId="3"/>
  </si>
  <si>
    <t>NM_従事者_従事者22_建物名_変更前</t>
    <phoneticPr fontId="3"/>
  </si>
  <si>
    <t>従事者２２＿住所_番地_変更前</t>
    <phoneticPr fontId="3"/>
  </si>
  <si>
    <t>NM_従事者_従事者22_番地_変更前</t>
    <phoneticPr fontId="3"/>
  </si>
  <si>
    <t>従事者２２＿住所_字_変更前</t>
    <phoneticPr fontId="3"/>
  </si>
  <si>
    <t>NM_従事者_従事者22_字_変更前</t>
    <phoneticPr fontId="3"/>
  </si>
  <si>
    <t>従事者２２＿住所_市区町村_変更前</t>
    <phoneticPr fontId="3"/>
  </si>
  <si>
    <t>NM_従事者_従事者22_市区町村_変更前</t>
    <phoneticPr fontId="3"/>
  </si>
  <si>
    <t>従事者２２＿住所_都道府県_変更前</t>
    <phoneticPr fontId="3"/>
  </si>
  <si>
    <t>NM_従事者_従事者22_都道府県_変更前</t>
    <phoneticPr fontId="3"/>
  </si>
  <si>
    <t>従事者２２＿住所_郵便番号_変更前</t>
    <phoneticPr fontId="3"/>
  </si>
  <si>
    <t>NM_従事者_従事者22_郵便番号_左_変更前</t>
    <phoneticPr fontId="3"/>
  </si>
  <si>
    <t>NM_従事者22_郵便番号_右_変更前</t>
    <phoneticPr fontId="3"/>
  </si>
  <si>
    <t>従事者２２＿カナ_変更前</t>
    <phoneticPr fontId="3"/>
  </si>
  <si>
    <t>NM_従事者_従事者22_カナ_変更前</t>
    <phoneticPr fontId="3"/>
  </si>
  <si>
    <t>従事者２２＿氏名_当て字_変更前</t>
    <phoneticPr fontId="3"/>
  </si>
  <si>
    <t>NM_従事者_従事者22_当て字_変更前</t>
    <phoneticPr fontId="3"/>
  </si>
  <si>
    <t>従事者２２＿氏名_変更前</t>
    <phoneticPr fontId="3"/>
  </si>
  <si>
    <t>NM_従事者_従事者22_氏名_変更前</t>
    <phoneticPr fontId="3"/>
  </si>
  <si>
    <t>従事者２２＿退任年月日_変更前</t>
    <phoneticPr fontId="3"/>
  </si>
  <si>
    <t>NM_従事者_従事者22_退任年月日_元号_変更前</t>
    <phoneticPr fontId="3"/>
  </si>
  <si>
    <t>NM_従事者22_退任年月日_年_変更前</t>
    <phoneticPr fontId="3"/>
  </si>
  <si>
    <t>NM_従事者_従事者22_退任年月日_月_変更前</t>
    <phoneticPr fontId="3"/>
  </si>
  <si>
    <t>NM_従事者_従事者22_退任年月日_日_変更前</t>
    <phoneticPr fontId="3"/>
  </si>
  <si>
    <t>従事者２２＿就任年月日_変更前</t>
    <phoneticPr fontId="3"/>
  </si>
  <si>
    <t>NM_従事者_従事者22_就任年月日_元号_変更前</t>
    <phoneticPr fontId="3"/>
  </si>
  <si>
    <t>NM_従事者22_就任年月日_年_変更前</t>
    <phoneticPr fontId="3"/>
  </si>
  <si>
    <t>NM_従事者_従事者22_就任年月日_月_変更前</t>
    <phoneticPr fontId="3"/>
  </si>
  <si>
    <t>NM_従事者_従事者22_就任年月日_日_変更前</t>
    <phoneticPr fontId="3"/>
  </si>
  <si>
    <t>従事者２２＿資格_変更前</t>
    <phoneticPr fontId="3"/>
  </si>
  <si>
    <t>NM_従事者_従事者22_資格_変更前</t>
    <phoneticPr fontId="3"/>
  </si>
  <si>
    <t>従事者２２＿従事者区分_変更前</t>
    <phoneticPr fontId="3"/>
  </si>
  <si>
    <t>NM_従事者_従事者22_従事者区分_変更前</t>
    <phoneticPr fontId="3"/>
  </si>
  <si>
    <t>従事者２１＿従事者備考_変更前</t>
    <phoneticPr fontId="3"/>
  </si>
  <si>
    <t>NM_従事者_従事者21_従事者備考_変更前</t>
    <phoneticPr fontId="3"/>
  </si>
  <si>
    <t>従事者２１＿登録販売者登録都道府県_変更前</t>
    <phoneticPr fontId="3"/>
  </si>
  <si>
    <t>NM_従事者_従事者21_登録販売者登録都道府県_変更前</t>
    <phoneticPr fontId="3"/>
  </si>
  <si>
    <t>従事者２１＿登録年月日_変更前</t>
    <phoneticPr fontId="3"/>
  </si>
  <si>
    <t>NM_従事者_従事者21_登録年月日_元号_変更前</t>
    <phoneticPr fontId="3"/>
  </si>
  <si>
    <t>NM_従事者21_登録年月日_年_変更前</t>
    <phoneticPr fontId="3"/>
  </si>
  <si>
    <t>NM_従事者_従事者21_登録年月日_月_変更前</t>
    <phoneticPr fontId="3"/>
  </si>
  <si>
    <t>NM_従事者_従事者21_登録年月日_日_変更前</t>
    <phoneticPr fontId="3"/>
  </si>
  <si>
    <t>従事者２１＿登録番号3_変更前</t>
    <phoneticPr fontId="3"/>
  </si>
  <si>
    <t>NM_従事者_従事者21_登録番号3_変更前</t>
    <phoneticPr fontId="3"/>
  </si>
  <si>
    <t>従事者２１＿登録番号2_変更前</t>
    <phoneticPr fontId="3"/>
  </si>
  <si>
    <t>NM_従事者_従事者21_登録番号2_変更前</t>
    <phoneticPr fontId="3"/>
  </si>
  <si>
    <t>従事者２１＿登録番号1_変更前</t>
    <phoneticPr fontId="3"/>
  </si>
  <si>
    <t>NM_従事者_従事者21_登録番号1_変更前</t>
    <phoneticPr fontId="3"/>
  </si>
  <si>
    <t>従事者２１＿週勤務時間_変更前</t>
    <phoneticPr fontId="3"/>
  </si>
  <si>
    <t>NM_従事者_従事者21_週勤務時間_整数1_変更前</t>
    <phoneticPr fontId="3"/>
  </si>
  <si>
    <t>NM_従事者21_週勤務時間_整数2_変更前</t>
    <phoneticPr fontId="3"/>
  </si>
  <si>
    <t>NM_従事者_従事者21_週勤務時間_小数1_変更前</t>
    <phoneticPr fontId="3"/>
  </si>
  <si>
    <t>従事者２１＿生年月日_変更前</t>
    <phoneticPr fontId="3"/>
  </si>
  <si>
    <t>NM_従事者_従事者21_生年月日_元号_変更前</t>
    <phoneticPr fontId="3"/>
  </si>
  <si>
    <t>NM_従事者21_生年月日_年_変更前</t>
    <phoneticPr fontId="3"/>
  </si>
  <si>
    <t>NM_従事者_従事者21_生年月日_月_変更前</t>
    <phoneticPr fontId="3"/>
  </si>
  <si>
    <t>NM_従事者_従事者21_生年月日_日_変更前</t>
    <phoneticPr fontId="3"/>
  </si>
  <si>
    <t>従事者２１＿住所_建物名_変更前</t>
    <phoneticPr fontId="3"/>
  </si>
  <si>
    <t>NM_従事者_従事者21_建物名_変更前</t>
    <phoneticPr fontId="3"/>
  </si>
  <si>
    <t>従事者２１＿住所_番地_変更前</t>
    <phoneticPr fontId="3"/>
  </si>
  <si>
    <t>NM_従事者_従事者21_番地_変更前</t>
    <phoneticPr fontId="3"/>
  </si>
  <si>
    <t>従事者２１＿住所_字_変更前</t>
    <phoneticPr fontId="3"/>
  </si>
  <si>
    <t>NM_従事者_従事者21_字_変更前</t>
    <phoneticPr fontId="3"/>
  </si>
  <si>
    <t>従事者２１＿住所_市区町村_変更前</t>
    <phoneticPr fontId="3"/>
  </si>
  <si>
    <t>NM_従事者_従事者21_市区町村_変更前</t>
    <phoneticPr fontId="3"/>
  </si>
  <si>
    <t>従事者２１＿住所_都道府県_変更前</t>
    <phoneticPr fontId="3"/>
  </si>
  <si>
    <t>NM_従事者_従事者21_都道府県_変更前</t>
    <phoneticPr fontId="3"/>
  </si>
  <si>
    <t>従事者２１＿住所_郵便番号_変更前</t>
    <phoneticPr fontId="3"/>
  </si>
  <si>
    <t>NM_従事者_従事者21_郵便番号_左_変更前</t>
    <phoneticPr fontId="3"/>
  </si>
  <si>
    <t>NM_従事者21_郵便番号_右_変更前</t>
    <phoneticPr fontId="3"/>
  </si>
  <si>
    <t>従事者２１＿カナ_変更前</t>
    <phoneticPr fontId="3"/>
  </si>
  <si>
    <t>NM_従事者_従事者21_カナ_変更前</t>
    <phoneticPr fontId="3"/>
  </si>
  <si>
    <t>従事者２１＿氏名_当て字_変更前</t>
    <phoneticPr fontId="3"/>
  </si>
  <si>
    <t>NM_従事者_従事者21_当て字_変更前</t>
    <phoneticPr fontId="3"/>
  </si>
  <si>
    <t>従事者２１＿氏名_変更前</t>
    <phoneticPr fontId="3"/>
  </si>
  <si>
    <t>NM_従事者_従事者21_氏名_変更前</t>
    <phoneticPr fontId="3"/>
  </si>
  <si>
    <t>従事者２１＿退任年月日_変更前</t>
    <phoneticPr fontId="3"/>
  </si>
  <si>
    <t>NM_従事者_従事者21_退任年月日_元号_変更前</t>
    <phoneticPr fontId="3"/>
  </si>
  <si>
    <t>NM_従事者21_退任年月日_年_変更前</t>
    <phoneticPr fontId="3"/>
  </si>
  <si>
    <t>NM_従事者_従事者21_退任年月日_月_変更前</t>
    <phoneticPr fontId="3"/>
  </si>
  <si>
    <t>NM_従事者_従事者21_退任年月日_日_変更前</t>
    <phoneticPr fontId="3"/>
  </si>
  <si>
    <t>従事者２１＿就任年月日_変更前</t>
    <phoneticPr fontId="3"/>
  </si>
  <si>
    <t>NM_従事者_従事者21_就任年月日_元号_変更前</t>
    <phoneticPr fontId="3"/>
  </si>
  <si>
    <t>NM_従事者21_就任年月日_年_変更前</t>
    <phoneticPr fontId="3"/>
  </si>
  <si>
    <t>NM_従事者_従事者21_就任年月日_月_変更前</t>
    <phoneticPr fontId="3"/>
  </si>
  <si>
    <t>NM_従事者_従事者21_就任年月日_日_変更前</t>
    <phoneticPr fontId="3"/>
  </si>
  <si>
    <t>従事者２１＿資格_変更前</t>
    <phoneticPr fontId="3"/>
  </si>
  <si>
    <t>NM_従事者_従事者21_資格_変更前</t>
    <phoneticPr fontId="3"/>
  </si>
  <si>
    <t>従事者２１＿従事者区分_変更前</t>
    <phoneticPr fontId="3"/>
  </si>
  <si>
    <t>NM_従事者_従事者21_従事者区分_変更前</t>
    <phoneticPr fontId="3"/>
  </si>
  <si>
    <t>従事者２０＿従事者備考_変更前</t>
    <phoneticPr fontId="3"/>
  </si>
  <si>
    <t>NM_従事者_従事者20_従事者備考_変更前</t>
    <phoneticPr fontId="3"/>
  </si>
  <si>
    <t>従事者２０＿登録販売者登録都道府県_変更前</t>
    <phoneticPr fontId="3"/>
  </si>
  <si>
    <t>NM_従事者_従事者20_登録販売者登録都道府県_変更前</t>
    <phoneticPr fontId="3"/>
  </si>
  <si>
    <t>従事者２０＿登録年月日_変更前</t>
    <phoneticPr fontId="3"/>
  </si>
  <si>
    <t>NM_従事者_従事者20_登録年月日_元号_変更前</t>
    <phoneticPr fontId="3"/>
  </si>
  <si>
    <t>NM_従事者_従事者20_登録年月日_年_変更前</t>
    <phoneticPr fontId="3"/>
  </si>
  <si>
    <t>NM_従事者_従事者20_登録年月日_月_変更前</t>
    <phoneticPr fontId="3"/>
  </si>
  <si>
    <t>NM_従事者_従事者20_登録年月日_日_変更前</t>
    <phoneticPr fontId="3"/>
  </si>
  <si>
    <t>従事者２０＿登録番号3_変更前</t>
    <phoneticPr fontId="3"/>
  </si>
  <si>
    <t>NM_従事者_従事者20_登録番号3_変更前</t>
    <phoneticPr fontId="3"/>
  </si>
  <si>
    <t>従事者２０＿登録番号2_変更前</t>
    <phoneticPr fontId="3"/>
  </si>
  <si>
    <t>NM_従事者_従事者20_登録番号2_変更前</t>
    <phoneticPr fontId="3"/>
  </si>
  <si>
    <t>従事者２０＿登録番号1_変更前</t>
    <phoneticPr fontId="3"/>
  </si>
  <si>
    <t>NM_従事者_従事者20_登録番号1_変更前</t>
    <phoneticPr fontId="3"/>
  </si>
  <si>
    <t>従事者２０＿週勤務時間_変更前</t>
    <phoneticPr fontId="3"/>
  </si>
  <si>
    <t>NM_従事者_従事者20_週勤務時間_整数1_変更前</t>
    <phoneticPr fontId="3"/>
  </si>
  <si>
    <t>NM_従事者_従事者20_週勤務時間_整数2_変更前</t>
    <phoneticPr fontId="3"/>
  </si>
  <si>
    <t>NM_従事者_従事者20_週勤務時間_小数1_変更前</t>
    <phoneticPr fontId="3"/>
  </si>
  <si>
    <t>従事者２０＿生年月日_変更前</t>
    <phoneticPr fontId="3"/>
  </si>
  <si>
    <t>NM_従事者_従事者20_生年月日_元号_変更前</t>
    <phoneticPr fontId="3"/>
  </si>
  <si>
    <t>NM_従事者_従事者20_生年月日_年_変更前</t>
    <phoneticPr fontId="3"/>
  </si>
  <si>
    <t>NM_従事者_従事者20_生年月日_月_変更前</t>
    <phoneticPr fontId="3"/>
  </si>
  <si>
    <t>NM_従事者_従事者20_生年月日_日_変更前</t>
    <phoneticPr fontId="3"/>
  </si>
  <si>
    <t>従事者２０＿住所_建物名_変更前</t>
    <phoneticPr fontId="3"/>
  </si>
  <si>
    <t>NM_従事者_従事者20_建物名_変更前</t>
    <phoneticPr fontId="3"/>
  </si>
  <si>
    <t>従事者２０＿住所_番地_変更前</t>
    <phoneticPr fontId="3"/>
  </si>
  <si>
    <t>NM_従事者_従事者20_番地_変更前</t>
    <phoneticPr fontId="3"/>
  </si>
  <si>
    <t>従事者２０＿住所_字_変更前</t>
    <phoneticPr fontId="3"/>
  </si>
  <si>
    <t>NM_従事者_従事者20_字_変更前</t>
    <phoneticPr fontId="3"/>
  </si>
  <si>
    <t>従事者２０＿住所_市区町村_変更前</t>
    <phoneticPr fontId="3"/>
  </si>
  <si>
    <t>NM_従事者_従事者20_市区町村_変更前</t>
    <phoneticPr fontId="3"/>
  </si>
  <si>
    <t>従事者２０＿住所_都道府県_変更前</t>
    <phoneticPr fontId="3"/>
  </si>
  <si>
    <t>NM_従事者_従事者20_都道府県_変更前</t>
    <phoneticPr fontId="3"/>
  </si>
  <si>
    <t>従事者２０＿住所_郵便番号_変更前</t>
    <phoneticPr fontId="3"/>
  </si>
  <si>
    <t>NM_従事者_従事者20_郵便番号_左_変更前</t>
    <phoneticPr fontId="3"/>
  </si>
  <si>
    <t>NM_従事者_従事者20_郵便番号_右_変更前</t>
    <phoneticPr fontId="3"/>
  </si>
  <si>
    <t>従事者２０＿カナ_変更前</t>
    <phoneticPr fontId="3"/>
  </si>
  <si>
    <t>NM_従事者_従事者20_カナ_変更前</t>
    <phoneticPr fontId="3"/>
  </si>
  <si>
    <t>従事者２０＿氏名_当て字_変更前</t>
    <phoneticPr fontId="3"/>
  </si>
  <si>
    <t>NM_従事者_従事者20_当て字_変更前</t>
    <phoneticPr fontId="3"/>
  </si>
  <si>
    <t>従事者２０＿氏名_変更前</t>
    <phoneticPr fontId="3"/>
  </si>
  <si>
    <t>NM_従事者_従事者20_氏名_変更前</t>
    <phoneticPr fontId="3"/>
  </si>
  <si>
    <t>従事者２０＿退任年月日_変更前</t>
    <phoneticPr fontId="3"/>
  </si>
  <si>
    <t>NM_従事者_従事者20_退任年月日_元号_変更前</t>
    <phoneticPr fontId="3"/>
  </si>
  <si>
    <t>NM_従事者_従事者20_退任年月日_年_変更前</t>
    <phoneticPr fontId="3"/>
  </si>
  <si>
    <t>NM_従事者_従事者20_退任年月日_月_変更前</t>
    <phoneticPr fontId="3"/>
  </si>
  <si>
    <t>NM_従事者_従事者20_退任年月日_日_変更前</t>
    <phoneticPr fontId="3"/>
  </si>
  <si>
    <t>従事者２０＿就任年月日_変更前</t>
    <phoneticPr fontId="3"/>
  </si>
  <si>
    <t>NM_従事者_従事者20_就任年月日_元号_変更前</t>
    <phoneticPr fontId="3"/>
  </si>
  <si>
    <t>NM_従事者_従事者20_就任年月日_年_変更前</t>
    <phoneticPr fontId="3"/>
  </si>
  <si>
    <t>NM_従事者_従事者20_就任年月日_月_変更前</t>
    <phoneticPr fontId="3"/>
  </si>
  <si>
    <t>NM_従事者_従事者20_就任年月日_日_変更前</t>
    <phoneticPr fontId="3"/>
  </si>
  <si>
    <t>従事者２０＿資格_変更前</t>
    <phoneticPr fontId="3"/>
  </si>
  <si>
    <t>NM_従事者_従事者20_資格_変更前</t>
    <phoneticPr fontId="3"/>
  </si>
  <si>
    <t>従事者２０＿従事者区分_変更前</t>
    <phoneticPr fontId="3"/>
  </si>
  <si>
    <t>NM_従事者_従事者20_従事者区分_変更前</t>
    <phoneticPr fontId="3"/>
  </si>
  <si>
    <t>従事者１９＿従事者備考_変更前</t>
    <phoneticPr fontId="3"/>
  </si>
  <si>
    <t>NM_従事者_従事者19_従事者備考_変更前</t>
    <phoneticPr fontId="3"/>
  </si>
  <si>
    <t>従事者１９＿登録販売者登録都道府県_変更前</t>
    <phoneticPr fontId="3"/>
  </si>
  <si>
    <t>NM_従事者_従事者19_登録販売者登録都道府県_変更前</t>
    <phoneticPr fontId="3"/>
  </si>
  <si>
    <t>従事者１９＿登録年月日_変更前</t>
    <phoneticPr fontId="3"/>
  </si>
  <si>
    <t>NM_従事者_従事者19_登録年月日_元号_変更前</t>
    <phoneticPr fontId="3"/>
  </si>
  <si>
    <t>NM_従事者_従事者19_登録年月日_年_変更前</t>
    <phoneticPr fontId="3"/>
  </si>
  <si>
    <t>NM_従事者_従事者19_登録年月日_月_変更前</t>
    <phoneticPr fontId="3"/>
  </si>
  <si>
    <t>NM_従事者_従事者19_登録年月日_日_変更前</t>
    <phoneticPr fontId="3"/>
  </si>
  <si>
    <t>従事者１９＿登録番号3_変更前</t>
    <phoneticPr fontId="3"/>
  </si>
  <si>
    <t>NM_従事者_従事者19_登録番号3_変更前</t>
    <phoneticPr fontId="3"/>
  </si>
  <si>
    <t>従事者１９＿登録番号2_変更前</t>
    <phoneticPr fontId="3"/>
  </si>
  <si>
    <t>NM_従事者_従事者19_登録番号2_変更前</t>
    <phoneticPr fontId="3"/>
  </si>
  <si>
    <t>従事者１９＿登録番号1_変更前</t>
    <phoneticPr fontId="3"/>
  </si>
  <si>
    <t>NM_従事者_従事者19_登録番号1_変更前</t>
    <phoneticPr fontId="3"/>
  </si>
  <si>
    <t>従事者１９＿週勤務時間_変更前</t>
    <phoneticPr fontId="3"/>
  </si>
  <si>
    <t>NM_従事者_従事者19_週勤務時間_整数1_変更前</t>
    <phoneticPr fontId="3"/>
  </si>
  <si>
    <t>NM_従事者_従事者19_週勤務時間_整数2_変更前</t>
    <phoneticPr fontId="3"/>
  </si>
  <si>
    <t>NM_従事者_従事者19_週勤務時間_小数1_変更前</t>
    <phoneticPr fontId="3"/>
  </si>
  <si>
    <t>従事者１９＿生年月日_変更前</t>
    <phoneticPr fontId="3"/>
  </si>
  <si>
    <t>NM_従事者_従事者19_生年月日_元号_変更前</t>
    <phoneticPr fontId="3"/>
  </si>
  <si>
    <t>NM_従事者_従事者19_生年月日_年_変更前</t>
    <phoneticPr fontId="3"/>
  </si>
  <si>
    <t>NM_従事者_従事者19_生年月日_月_変更前</t>
    <phoneticPr fontId="3"/>
  </si>
  <si>
    <t>NM_従事者_従事者19_生年月日_日_変更前</t>
    <phoneticPr fontId="3"/>
  </si>
  <si>
    <t>従事者１９＿住所_建物名_変更前</t>
    <phoneticPr fontId="3"/>
  </si>
  <si>
    <t>NM_従事者_従事者19_建物名_変更前</t>
    <phoneticPr fontId="3"/>
  </si>
  <si>
    <t>従事者１９＿住所_番地_変更前</t>
    <phoneticPr fontId="3"/>
  </si>
  <si>
    <t>NM_従事者_従事者19_番地_変更前</t>
    <phoneticPr fontId="3"/>
  </si>
  <si>
    <t>従事者１９＿住所_字_変更前</t>
    <phoneticPr fontId="3"/>
  </si>
  <si>
    <t>NM_従事者_従事者19_字_変更前</t>
    <phoneticPr fontId="3"/>
  </si>
  <si>
    <t>従事者１９＿住所_市区町村_変更前</t>
    <phoneticPr fontId="3"/>
  </si>
  <si>
    <t>NM_従事者_従事者19_市区町村_変更前</t>
    <phoneticPr fontId="3"/>
  </si>
  <si>
    <t>従事者１９＿住所_都道府県_変更前</t>
    <phoneticPr fontId="3"/>
  </si>
  <si>
    <t>NM_従事者_従事者19_都道府県_変更前</t>
    <phoneticPr fontId="3"/>
  </si>
  <si>
    <t>従事者１９＿住所_郵便番号_変更前</t>
    <phoneticPr fontId="3"/>
  </si>
  <si>
    <t>NM_従事者_従事者19_郵便番号_左_変更前</t>
    <phoneticPr fontId="3"/>
  </si>
  <si>
    <t>NM_従事者_従事者19_郵便番号_右_変更前</t>
    <phoneticPr fontId="3"/>
  </si>
  <si>
    <t>従事者１９＿カナ_変更前</t>
    <phoneticPr fontId="3"/>
  </si>
  <si>
    <t>NM_従事者_従事者19_カナ_変更前</t>
    <phoneticPr fontId="3"/>
  </si>
  <si>
    <t>従事者１９＿氏名_当て字_変更前</t>
    <phoneticPr fontId="3"/>
  </si>
  <si>
    <t>NM_従事者_従事者19_当て字_変更前</t>
    <phoneticPr fontId="3"/>
  </si>
  <si>
    <t>従事者１９＿氏名_変更前</t>
    <phoneticPr fontId="3"/>
  </si>
  <si>
    <t>NM_従事者_従事者19_氏名_変更前</t>
    <phoneticPr fontId="3"/>
  </si>
  <si>
    <t>従事者１９＿退任年月日_変更前</t>
    <phoneticPr fontId="3"/>
  </si>
  <si>
    <t>NM_従事者_従事者19_退任年月日_元号_変更前</t>
    <phoneticPr fontId="3"/>
  </si>
  <si>
    <t>NM_従事者_従事者19_退任年月日_年_変更前</t>
    <phoneticPr fontId="3"/>
  </si>
  <si>
    <t>NM_従事者_従事者19_退任年月日_月_変更前</t>
    <phoneticPr fontId="3"/>
  </si>
  <si>
    <t>NM_従事者_従事者19_退任年月日_日_変更前</t>
    <phoneticPr fontId="3"/>
  </si>
  <si>
    <t>従事者１９＿就任年月日_変更前</t>
    <phoneticPr fontId="3"/>
  </si>
  <si>
    <t>NM_従事者_従事者19_就任年月日_元号_変更前</t>
    <phoneticPr fontId="3"/>
  </si>
  <si>
    <t>NM_従事者_従事者19_就任年月日_年_変更前</t>
    <phoneticPr fontId="3"/>
  </si>
  <si>
    <t>NM_従事者_従事者19_就任年月日_月_変更前</t>
    <phoneticPr fontId="3"/>
  </si>
  <si>
    <t>NM_従事者_従事者19_就任年月日_日_変更前</t>
    <phoneticPr fontId="3"/>
  </si>
  <si>
    <t>従事者１９＿資格_変更前</t>
    <phoneticPr fontId="3"/>
  </si>
  <si>
    <t>NM_従事者_従事者19_資格_変更前</t>
    <phoneticPr fontId="3"/>
  </si>
  <si>
    <t>従事者１９＿従事者区分_変更前</t>
    <phoneticPr fontId="3"/>
  </si>
  <si>
    <t>NM_従事者_従事者19_従事者区分_変更前</t>
    <phoneticPr fontId="3"/>
  </si>
  <si>
    <t>従事者１８＿従事者備考_変更前</t>
    <phoneticPr fontId="3"/>
  </si>
  <si>
    <t>NM_従事者_従事者18_従事者備考_変更前</t>
    <phoneticPr fontId="3"/>
  </si>
  <si>
    <t>従事者１８＿登録販売者登録都道府県_変更前</t>
    <phoneticPr fontId="3"/>
  </si>
  <si>
    <t>NM_従事者_従事者18_登録販売者登録都道府県_変更前</t>
    <phoneticPr fontId="3"/>
  </si>
  <si>
    <t>従事者１８＿登録年月日_変更前</t>
    <phoneticPr fontId="3"/>
  </si>
  <si>
    <t>NM_従事者_従事者18_登録年月日_元号_変更前</t>
    <phoneticPr fontId="3"/>
  </si>
  <si>
    <t>NM_従事者_従事者18_登録年月日_年_変更前</t>
    <phoneticPr fontId="3"/>
  </si>
  <si>
    <t>NM_従事者_従事者18_登録年月日_月_変更前</t>
    <phoneticPr fontId="3"/>
  </si>
  <si>
    <t>NM_従事者_従事者18_登録年月日_日_変更前</t>
    <phoneticPr fontId="3"/>
  </si>
  <si>
    <t>従事者１８＿登録番号3_変更前</t>
    <phoneticPr fontId="3"/>
  </si>
  <si>
    <t>NM_従事者_従事者18_登録番号3_変更前</t>
    <phoneticPr fontId="3"/>
  </si>
  <si>
    <t>従事者１８＿登録番号2_変更前</t>
    <phoneticPr fontId="3"/>
  </si>
  <si>
    <t>NM_従事者_従事者18_登録番号2_変更前</t>
    <phoneticPr fontId="3"/>
  </si>
  <si>
    <t>従事者１８＿登録番号1_変更前</t>
    <phoneticPr fontId="3"/>
  </si>
  <si>
    <t>NM_従事者_従事者18_登録番号1_変更前</t>
    <phoneticPr fontId="3"/>
  </si>
  <si>
    <t>従事者１８＿週勤務時間_変更前</t>
    <phoneticPr fontId="3"/>
  </si>
  <si>
    <t>NM_従事者_従事者18_週勤務時間_整数1_変更前</t>
    <phoneticPr fontId="3"/>
  </si>
  <si>
    <t>NM_従事者_従事者18_週勤務時間_整数2_変更前</t>
    <phoneticPr fontId="3"/>
  </si>
  <si>
    <t>NM_従事者_従事者18_週勤務時間_小数1_変更前</t>
    <phoneticPr fontId="3"/>
  </si>
  <si>
    <t>従事者１８＿生年月日_変更前</t>
    <phoneticPr fontId="3"/>
  </si>
  <si>
    <t>NM_従事者_従事者18_生年月日_元号_変更前</t>
    <phoneticPr fontId="3"/>
  </si>
  <si>
    <t>NM_従事者_従事者18_生年月日_年_変更前</t>
    <phoneticPr fontId="3"/>
  </si>
  <si>
    <t>NM_従事者_従事者18_生年月日_月_変更前</t>
    <phoneticPr fontId="3"/>
  </si>
  <si>
    <t>NM_従事者_従事者18_生年月日_日_変更前</t>
    <phoneticPr fontId="3"/>
  </si>
  <si>
    <t>従事者１８＿住所_建物名_変更前</t>
    <phoneticPr fontId="3"/>
  </si>
  <si>
    <t>NM_従事者_従事者18_建物名_変更前</t>
    <phoneticPr fontId="3"/>
  </si>
  <si>
    <t>従事者１８＿住所_番地_変更前</t>
    <phoneticPr fontId="3"/>
  </si>
  <si>
    <t>NM_従事者_従事者18_番地_変更前</t>
    <phoneticPr fontId="3"/>
  </si>
  <si>
    <t>従事者１８＿住所_字_変更前</t>
    <phoneticPr fontId="3"/>
  </si>
  <si>
    <t>NM_従事者_従事者18_字_変更前</t>
    <phoneticPr fontId="3"/>
  </si>
  <si>
    <t>従事者１８＿住所_市区町村_変更前</t>
    <phoneticPr fontId="3"/>
  </si>
  <si>
    <t>NM_従事者_従事者18_市区町村_変更前</t>
    <phoneticPr fontId="3"/>
  </si>
  <si>
    <t>従事者１８＿住所_都道府県_変更前</t>
    <phoneticPr fontId="3"/>
  </si>
  <si>
    <t>NM_従事者_従事者18_都道府県_変更前</t>
    <phoneticPr fontId="3"/>
  </si>
  <si>
    <t>従事者１８＿住所_郵便番号_変更前</t>
    <phoneticPr fontId="3"/>
  </si>
  <si>
    <t>NM_従事者_従事者18_郵便番号_左_変更前</t>
    <phoneticPr fontId="3"/>
  </si>
  <si>
    <t>NM_従事者_従事者18_郵便番号_右_変更前</t>
    <phoneticPr fontId="3"/>
  </si>
  <si>
    <t>従事者１８＿カナ_変更前</t>
    <phoneticPr fontId="3"/>
  </si>
  <si>
    <t>NM_従事者_従事者18_カナ_変更前</t>
    <phoneticPr fontId="3"/>
  </si>
  <si>
    <t>従事者１８＿氏名_当て字_変更前</t>
    <phoneticPr fontId="3"/>
  </si>
  <si>
    <t>NM_従事者_従事者18_当て字_変更前</t>
    <phoneticPr fontId="3"/>
  </si>
  <si>
    <t>従事者１８＿氏名_変更前</t>
    <phoneticPr fontId="3"/>
  </si>
  <si>
    <t>NM_従事者_従事者18_氏名_変更前</t>
    <phoneticPr fontId="3"/>
  </si>
  <si>
    <t>従事者１８＿退任年月日_変更前</t>
    <phoneticPr fontId="3"/>
  </si>
  <si>
    <t>NM_従事者_従事者18_退任年月日_元号_変更前</t>
    <phoneticPr fontId="3"/>
  </si>
  <si>
    <t>NM_従事者_従事者18_退任年月日_年_変更前</t>
    <phoneticPr fontId="3"/>
  </si>
  <si>
    <t>NM_従事者_従事者18_退任年月日_月_変更前</t>
    <phoneticPr fontId="3"/>
  </si>
  <si>
    <t>NM_従事者_従事者18_退任年月日_日_変更前</t>
    <phoneticPr fontId="3"/>
  </si>
  <si>
    <t>従事者１８＿就任年月日_変更前</t>
    <phoneticPr fontId="3"/>
  </si>
  <si>
    <t>NM_従事者_従事者18_就任年月日_元号_変更前</t>
    <phoneticPr fontId="3"/>
  </si>
  <si>
    <t>NM_従事者_従事者18_就任年月日_年_変更前</t>
    <phoneticPr fontId="3"/>
  </si>
  <si>
    <t>NM_従事者_従事者18_就任年月日_月_変更前</t>
    <phoneticPr fontId="3"/>
  </si>
  <si>
    <t>NM_従事者_従事者18_就任年月日_日_変更前</t>
    <phoneticPr fontId="3"/>
  </si>
  <si>
    <t>従事者１８＿資格_変更前</t>
    <phoneticPr fontId="3"/>
  </si>
  <si>
    <t>NM_従事者_従事者18_資格_変更前</t>
    <phoneticPr fontId="3"/>
  </si>
  <si>
    <t>従事者１８＿従事者区分_変更前</t>
    <phoneticPr fontId="3"/>
  </si>
  <si>
    <t>NM_従事者_従事者18_従事者区分_変更前</t>
    <phoneticPr fontId="3"/>
  </si>
  <si>
    <t>従事者１７＿従事者備考_変更前</t>
    <phoneticPr fontId="3"/>
  </si>
  <si>
    <t>NM_従事者_従事者17_従事者備考_変更前</t>
    <phoneticPr fontId="3"/>
  </si>
  <si>
    <t>従事者１７＿登録販売者登録都道府県_変更前</t>
    <phoneticPr fontId="3"/>
  </si>
  <si>
    <t>NM_従事者_従事者17_登録販売者登録都道府県_変更前</t>
    <phoneticPr fontId="3"/>
  </si>
  <si>
    <t>従事者１７＿登録年月日_変更前</t>
    <phoneticPr fontId="3"/>
  </si>
  <si>
    <t>NM_従事者_従事者17_登録年月日_元号_変更前</t>
    <phoneticPr fontId="3"/>
  </si>
  <si>
    <t>NM_従事者_従事者17_登録年月日_年_変更前</t>
    <phoneticPr fontId="3"/>
  </si>
  <si>
    <t>NM_従事者_従事者17_登録年月日_月_変更前</t>
    <phoneticPr fontId="3"/>
  </si>
  <si>
    <t>NM_従事者_従事者17_登録年月日_日_変更前</t>
    <phoneticPr fontId="3"/>
  </si>
  <si>
    <t>従事者１７＿登録番号3_変更前</t>
    <phoneticPr fontId="3"/>
  </si>
  <si>
    <t>NM_従事者_従事者17_登録番号3_変更前</t>
    <phoneticPr fontId="3"/>
  </si>
  <si>
    <t>従事者１７＿登録番号2_変更前</t>
    <phoneticPr fontId="3"/>
  </si>
  <si>
    <t>NM_従事者_従事者17_登録番号2_変更前</t>
    <phoneticPr fontId="3"/>
  </si>
  <si>
    <t>従事者１７＿登録番号1_変更前</t>
    <phoneticPr fontId="3"/>
  </si>
  <si>
    <t>NM_従事者_従事者17_登録番号1_変更前</t>
    <phoneticPr fontId="3"/>
  </si>
  <si>
    <t>従事者１７＿週勤務時間_変更前</t>
    <phoneticPr fontId="3"/>
  </si>
  <si>
    <t>NM_従事者_従事者17_週勤務時間_整数1_変更前</t>
    <phoneticPr fontId="3"/>
  </si>
  <si>
    <t>NM_従事者_従事者17_週勤務時間_整数2_変更前</t>
    <phoneticPr fontId="3"/>
  </si>
  <si>
    <t>NM_従事者_従事者17_週勤務時間_小数1_変更前</t>
    <phoneticPr fontId="3"/>
  </si>
  <si>
    <t>従事者１７＿生年月日_変更前</t>
    <phoneticPr fontId="3"/>
  </si>
  <si>
    <t>NM_従事者_従事者17_生年月日_元号_変更前</t>
    <phoneticPr fontId="3"/>
  </si>
  <si>
    <t>NM_従事者_従事者17_生年月日_年_変更前</t>
    <phoneticPr fontId="3"/>
  </si>
  <si>
    <t>NM_従事者_従事者17_生年月日_月_変更前</t>
    <phoneticPr fontId="3"/>
  </si>
  <si>
    <t>NM_従事者_従事者17_生年月日_日_変更前</t>
    <phoneticPr fontId="3"/>
  </si>
  <si>
    <t>従事者１７＿住所_建物名_変更前</t>
    <phoneticPr fontId="3"/>
  </si>
  <si>
    <t>NM_従事者_従事者17_建物名_変更前</t>
    <phoneticPr fontId="3"/>
  </si>
  <si>
    <t>従事者１７＿住所_番地_変更前</t>
    <phoneticPr fontId="3"/>
  </si>
  <si>
    <t>NM_従事者_従事者17_番地_変更前</t>
    <phoneticPr fontId="3"/>
  </si>
  <si>
    <t>従事者１７＿住所_字_変更前</t>
    <phoneticPr fontId="3"/>
  </si>
  <si>
    <t>NM_従事者_従事者17_字_変更前</t>
    <phoneticPr fontId="3"/>
  </si>
  <si>
    <t>従事者１７＿住所_市区町村_変更前</t>
    <phoneticPr fontId="3"/>
  </si>
  <si>
    <t>NM_従事者_従事者17_市区町村_変更前</t>
    <phoneticPr fontId="3"/>
  </si>
  <si>
    <t>従事者１７＿住所_都道府県_変更前</t>
    <phoneticPr fontId="3"/>
  </si>
  <si>
    <t>NM_従事者_従事者17_都道府県_変更前</t>
    <phoneticPr fontId="3"/>
  </si>
  <si>
    <t>従事者１７＿住所_郵便番号_変更前</t>
    <phoneticPr fontId="3"/>
  </si>
  <si>
    <t>NM_従事者_従事者17_郵便番号_左_変更前</t>
    <phoneticPr fontId="3"/>
  </si>
  <si>
    <t>NM_従事者_従事者17_郵便番号_右_変更前</t>
    <phoneticPr fontId="3"/>
  </si>
  <si>
    <t>従事者１７＿カナ_変更前</t>
    <phoneticPr fontId="3"/>
  </si>
  <si>
    <t>NM_従事者_従事者17_カナ_変更前</t>
    <phoneticPr fontId="3"/>
  </si>
  <si>
    <t>従事者１７＿氏名_当て字_変更前</t>
    <phoneticPr fontId="3"/>
  </si>
  <si>
    <t>NM_従事者_従事者17_当て字_変更前</t>
    <phoneticPr fontId="3"/>
  </si>
  <si>
    <t>従事者１７＿氏名_変更前</t>
    <phoneticPr fontId="3"/>
  </si>
  <si>
    <t>NM_従事者_従事者17_氏名_変更前</t>
    <phoneticPr fontId="3"/>
  </si>
  <si>
    <t>従事者１７＿退任年月日_変更前</t>
    <phoneticPr fontId="3"/>
  </si>
  <si>
    <t>NM_従事者_従事者17_退任年月日_元号_変更前</t>
    <phoneticPr fontId="3"/>
  </si>
  <si>
    <t>NM_従事者_従事者17_退任年月日_年_変更前</t>
    <phoneticPr fontId="3"/>
  </si>
  <si>
    <t>NM_従事者_従事者17_退任年月日_月_変更前</t>
    <phoneticPr fontId="3"/>
  </si>
  <si>
    <t>NM_従事者_従事者17_退任年月日_日_変更前</t>
    <phoneticPr fontId="3"/>
  </si>
  <si>
    <t>従事者１７＿就任年月日_変更前</t>
    <phoneticPr fontId="3"/>
  </si>
  <si>
    <t>NM_従事者_従事者17_就任年月日_元号_変更前</t>
    <phoneticPr fontId="3"/>
  </si>
  <si>
    <t>NM_従事者_従事者17_就任年月日_年_変更前</t>
    <phoneticPr fontId="3"/>
  </si>
  <si>
    <t>NM_従事者_従事者17_就任年月日_月_変更前</t>
    <phoneticPr fontId="3"/>
  </si>
  <si>
    <t>NM_従事者_従事者17_就任年月日_日_変更前</t>
    <phoneticPr fontId="3"/>
  </si>
  <si>
    <t>従事者１７＿資格_変更前</t>
    <phoneticPr fontId="3"/>
  </si>
  <si>
    <t>NM_従事者_従事者17_資格_変更前</t>
    <phoneticPr fontId="3"/>
  </si>
  <si>
    <t>従事者１７＿従事者区分_変更前</t>
    <phoneticPr fontId="3"/>
  </si>
  <si>
    <t>NM_従事者_従事者17_従事者区分_変更前</t>
    <phoneticPr fontId="3"/>
  </si>
  <si>
    <t>従事者１６＿従事者備考_変更前</t>
    <phoneticPr fontId="3"/>
  </si>
  <si>
    <t>NM_従事者_従事者16_従事者備考_変更前</t>
    <phoneticPr fontId="3"/>
  </si>
  <si>
    <t>従事者１６＿登録販売者登録都道府県_変更前</t>
    <phoneticPr fontId="3"/>
  </si>
  <si>
    <t>NM_従事者_従事者16_登録販売者登録都道府県_変更前</t>
    <phoneticPr fontId="3"/>
  </si>
  <si>
    <t>従事者１６＿登録年月日_変更前</t>
    <phoneticPr fontId="3"/>
  </si>
  <si>
    <t>NM_従事者_従事者16_登録年月日_元号_変更前</t>
    <phoneticPr fontId="3"/>
  </si>
  <si>
    <t>NM_従事者_従事者16_登録年月日_年_変更前</t>
    <phoneticPr fontId="3"/>
  </si>
  <si>
    <t>NM_従事者_従事者16_登録年月日_月_変更前</t>
    <phoneticPr fontId="3"/>
  </si>
  <si>
    <t>NM_従事者_従事者16_登録年月日_日_変更前</t>
    <phoneticPr fontId="3"/>
  </si>
  <si>
    <t>従事者１６＿登録番号3_変更前</t>
    <phoneticPr fontId="3"/>
  </si>
  <si>
    <t>NM_従事者_従事者16_登録番号3_変更前</t>
    <phoneticPr fontId="3"/>
  </si>
  <si>
    <t>従事者１６＿登録番号2_変更前</t>
    <phoneticPr fontId="3"/>
  </si>
  <si>
    <t>NM_従事者_従事者16_登録番号2_変更前</t>
    <phoneticPr fontId="3"/>
  </si>
  <si>
    <t>従事者１６＿登録番号1_変更前</t>
    <phoneticPr fontId="3"/>
  </si>
  <si>
    <t>NM_従事者_従事者16_登録番号1_変更前</t>
    <phoneticPr fontId="3"/>
  </si>
  <si>
    <t>従事者１６＿週勤務時間_変更前</t>
    <phoneticPr fontId="3"/>
  </si>
  <si>
    <t>NM_従事者_従事者16_週勤務時間_整数1_変更前</t>
    <phoneticPr fontId="3"/>
  </si>
  <si>
    <t>NM_従事者_従事者16_週勤務時間_整数2_変更前</t>
    <phoneticPr fontId="3"/>
  </si>
  <si>
    <t>NM_従事者_従事者16_週勤務時間_小数1_変更前</t>
    <phoneticPr fontId="3"/>
  </si>
  <si>
    <t>従事者１６＿生年月日_変更前</t>
    <phoneticPr fontId="3"/>
  </si>
  <si>
    <t>NM_従事者_従事者16_生年月日_元号_変更前</t>
    <phoneticPr fontId="3"/>
  </si>
  <si>
    <t>NM_従事者_従事者16_生年月日_年_変更前</t>
    <phoneticPr fontId="3"/>
  </si>
  <si>
    <t>NM_従事者_従事者16_生年月日_月_変更前</t>
    <phoneticPr fontId="3"/>
  </si>
  <si>
    <t>NM_従事者_従事者16_生年月日_日_変更前</t>
    <phoneticPr fontId="3"/>
  </si>
  <si>
    <t>従事者１６＿住所_建物名_変更前</t>
    <phoneticPr fontId="3"/>
  </si>
  <si>
    <t>NM_従事者_従事者16_建物名_変更前</t>
    <phoneticPr fontId="3"/>
  </si>
  <si>
    <t>従事者１６＿住所_番地_変更前</t>
    <phoneticPr fontId="3"/>
  </si>
  <si>
    <t>NM_従事者_従事者16_番地_変更前</t>
    <phoneticPr fontId="3"/>
  </si>
  <si>
    <t>従事者１６＿住所_字_変更前</t>
    <phoneticPr fontId="3"/>
  </si>
  <si>
    <t>NM_従事者_従事者16_字_変更前</t>
    <phoneticPr fontId="3"/>
  </si>
  <si>
    <t>従事者１６＿住所_市区町村_変更前</t>
    <phoneticPr fontId="3"/>
  </si>
  <si>
    <t>NM_従事者_従事者16_市区町村_変更前</t>
    <phoneticPr fontId="3"/>
  </si>
  <si>
    <t>従事者１６＿住所_都道府県_変更前</t>
    <phoneticPr fontId="3"/>
  </si>
  <si>
    <t>NM_従事者_従事者16_都道府県_変更前</t>
    <phoneticPr fontId="3"/>
  </si>
  <si>
    <t>従事者１６＿住所_郵便番号_変更前</t>
    <phoneticPr fontId="3"/>
  </si>
  <si>
    <t>NM_従事者_従事者16_郵便番号_左_変更前</t>
    <phoneticPr fontId="3"/>
  </si>
  <si>
    <t>NM_従事者_従事者16_郵便番号_右_変更前</t>
    <phoneticPr fontId="3"/>
  </si>
  <si>
    <t>従事者１６＿カナ_変更前</t>
    <phoneticPr fontId="3"/>
  </si>
  <si>
    <t>NM_従事者_従事者16_カナ_変更前</t>
    <phoneticPr fontId="3"/>
  </si>
  <si>
    <t>従事者１６＿氏名_当て字_変更前</t>
    <phoneticPr fontId="3"/>
  </si>
  <si>
    <t>NM_従事者_従事者16_当て字_変更前</t>
    <phoneticPr fontId="3"/>
  </si>
  <si>
    <t>従事者１６＿氏名_変更前</t>
    <phoneticPr fontId="3"/>
  </si>
  <si>
    <t>NM_従事者_従事者16_氏名_変更前</t>
    <phoneticPr fontId="3"/>
  </si>
  <si>
    <t>従事者１６＿退任年月日_変更前</t>
    <phoneticPr fontId="3"/>
  </si>
  <si>
    <t>NM_従事者_従事者16_退任年月日_元号_変更前</t>
    <phoneticPr fontId="3"/>
  </si>
  <si>
    <t>NM_従事者_従事者16_退任年月日_年_変更前</t>
    <phoneticPr fontId="3"/>
  </si>
  <si>
    <t>NM_従事者_従事者16_退任年月日_月_変更前</t>
    <phoneticPr fontId="3"/>
  </si>
  <si>
    <t>NM_従事者_従事者16_退任年月日_日_変更前</t>
    <phoneticPr fontId="3"/>
  </si>
  <si>
    <t>従事者１６＿就任年月日_変更前</t>
    <phoneticPr fontId="3"/>
  </si>
  <si>
    <t>NM_従事者_従事者16_就任年月日_元号_変更前</t>
    <phoneticPr fontId="3"/>
  </si>
  <si>
    <t>NM_従事者_従事者16_就任年月日_年_変更前</t>
    <phoneticPr fontId="3"/>
  </si>
  <si>
    <t>NM_従事者_従事者16_就任年月日_月_変更前</t>
    <phoneticPr fontId="3"/>
  </si>
  <si>
    <t>NM_従事者_従事者16_就任年月日_日_変更前</t>
    <phoneticPr fontId="3"/>
  </si>
  <si>
    <t>従事者１６＿資格_変更前</t>
    <phoneticPr fontId="3"/>
  </si>
  <si>
    <t>NM_従事者_従事者16_資格_変更前</t>
    <phoneticPr fontId="3"/>
  </si>
  <si>
    <t>従事者１６＿従事者区分_変更前</t>
    <phoneticPr fontId="3"/>
  </si>
  <si>
    <t>NM_従事者_従事者16_従事者区分_変更前</t>
    <phoneticPr fontId="3"/>
  </si>
  <si>
    <t>従事者１５＿従事者備考_変更前</t>
    <phoneticPr fontId="3"/>
  </si>
  <si>
    <t>NM_従事者_従事者15_従事者備考_変更前</t>
    <phoneticPr fontId="3"/>
  </si>
  <si>
    <t>従事者１５＿登録販売者登録都道府県_変更前</t>
    <phoneticPr fontId="3"/>
  </si>
  <si>
    <t>NM_従事者_従事者15_登録販売者登録都道府県_変更前</t>
    <phoneticPr fontId="3"/>
  </si>
  <si>
    <t>従事者１５＿登録年月日_変更前</t>
    <phoneticPr fontId="3"/>
  </si>
  <si>
    <t>NM_従事者_従事者15_登録年月日_元号_変更前</t>
    <phoneticPr fontId="3"/>
  </si>
  <si>
    <t>NM_従事者_従事者15_登録年月日_年_変更前</t>
    <phoneticPr fontId="3"/>
  </si>
  <si>
    <t>NM_従事者_従事者15_登録年月日_月_変更前</t>
    <phoneticPr fontId="3"/>
  </si>
  <si>
    <t>NM_従事者_従事者15_登録年月日_日_変更前</t>
    <phoneticPr fontId="3"/>
  </si>
  <si>
    <t>従事者１５＿登録番号3_変更前</t>
    <phoneticPr fontId="3"/>
  </si>
  <si>
    <t>NM_従事者_従事者15_登録番号3_変更前</t>
    <phoneticPr fontId="3"/>
  </si>
  <si>
    <t>従事者１５＿登録番号2_変更前</t>
    <phoneticPr fontId="3"/>
  </si>
  <si>
    <t>NM_従事者_従事者15_登録番号2_変更前</t>
    <phoneticPr fontId="3"/>
  </si>
  <si>
    <t>従事者１５＿登録番号1_変更前</t>
    <phoneticPr fontId="3"/>
  </si>
  <si>
    <t>NM_従事者_従事者15_登録番号1_変更前</t>
    <phoneticPr fontId="3"/>
  </si>
  <si>
    <t>従事者１５＿週勤務時間_変更前</t>
    <phoneticPr fontId="3"/>
  </si>
  <si>
    <t>NM_従事者_従事者15_週勤務時間_整数1_変更前</t>
    <phoneticPr fontId="3"/>
  </si>
  <si>
    <t>NM_従事者_従事者15_週勤務時間_整数2_変更前</t>
    <phoneticPr fontId="3"/>
  </si>
  <si>
    <t>NM_従事者_従事者15_週勤務時間_小数1_変更前</t>
    <phoneticPr fontId="3"/>
  </si>
  <si>
    <t>従事者１５＿生年月日_変更前</t>
    <phoneticPr fontId="3"/>
  </si>
  <si>
    <t>NM_従事者_従事者15_生年月日_元号_変更前</t>
    <phoneticPr fontId="3"/>
  </si>
  <si>
    <t>NM_従事者_従事者15_生年月日_年_変更前</t>
    <phoneticPr fontId="3"/>
  </si>
  <si>
    <t>NM_従事者_従事者15_生年月日_月_変更前</t>
    <phoneticPr fontId="3"/>
  </si>
  <si>
    <t>NM_従事者_従事者15_生年月日_日_変更前</t>
    <phoneticPr fontId="3"/>
  </si>
  <si>
    <t>従事者１５＿住所_建物名_変更前</t>
    <phoneticPr fontId="3"/>
  </si>
  <si>
    <t>NM_従事者_従事者15_建物名_変更前</t>
    <phoneticPr fontId="3"/>
  </si>
  <si>
    <t>従事者１５＿住所_番地_変更前</t>
    <phoneticPr fontId="3"/>
  </si>
  <si>
    <t>NM_従事者_従事者15_番地_変更前</t>
    <phoneticPr fontId="3"/>
  </si>
  <si>
    <t>従事者１５＿住所_字_変更前</t>
    <phoneticPr fontId="3"/>
  </si>
  <si>
    <t>NM_従事者_従事者15_字_変更前</t>
    <phoneticPr fontId="3"/>
  </si>
  <si>
    <t>従事者１５＿住所_市区町村_変更前</t>
    <phoneticPr fontId="3"/>
  </si>
  <si>
    <t>NM_従事者_従事者15_市区町村_変更前</t>
    <phoneticPr fontId="3"/>
  </si>
  <si>
    <t>従事者１５＿住所_都道府県_変更前</t>
    <phoneticPr fontId="3"/>
  </si>
  <si>
    <t>NM_従事者_従事者15_都道府県_変更前</t>
    <phoneticPr fontId="3"/>
  </si>
  <si>
    <t>従事者１５＿住所_郵便番号_変更前</t>
    <phoneticPr fontId="3"/>
  </si>
  <si>
    <t>NM_従事者_従事者15_郵便番号_左_変更前</t>
    <phoneticPr fontId="3"/>
  </si>
  <si>
    <t>NM_従事者_従事者15_郵便番号_右_変更前</t>
    <phoneticPr fontId="3"/>
  </si>
  <si>
    <t>従事者１５＿カナ_変更前</t>
    <phoneticPr fontId="3"/>
  </si>
  <si>
    <t>NM_従事者_従事者15_カナ_変更前</t>
    <phoneticPr fontId="3"/>
  </si>
  <si>
    <t>従事者１５＿氏名_当て字_変更前</t>
    <phoneticPr fontId="3"/>
  </si>
  <si>
    <t>NM_従事者_従事者15_当て字_変更前</t>
    <phoneticPr fontId="3"/>
  </si>
  <si>
    <t>従事者１５＿氏名_変更前</t>
    <phoneticPr fontId="3"/>
  </si>
  <si>
    <t>NM_従事者_従事者15_氏名_変更前</t>
    <phoneticPr fontId="3"/>
  </si>
  <si>
    <t>従事者１５＿退任年月日_変更前</t>
    <phoneticPr fontId="3"/>
  </si>
  <si>
    <t>NM_従事者_従事者15_退任年月日_元号_変更前</t>
    <phoneticPr fontId="3"/>
  </si>
  <si>
    <t>NM_従事者_従事者15_退任年月日_年_変更前</t>
    <phoneticPr fontId="3"/>
  </si>
  <si>
    <t>NM_従事者_従事者15_退任年月日_月_変更前</t>
    <phoneticPr fontId="3"/>
  </si>
  <si>
    <t>NM_従事者_従事者15_退任年月日_日_変更前</t>
    <phoneticPr fontId="3"/>
  </si>
  <si>
    <t>従事者１５＿就任年月日_変更前</t>
    <phoneticPr fontId="3"/>
  </si>
  <si>
    <t>NM_従事者_従事者15_就任年月日_元号_変更前</t>
    <phoneticPr fontId="3"/>
  </si>
  <si>
    <t>NM_従事者_従事者15_就任年月日_年_変更前</t>
    <phoneticPr fontId="3"/>
  </si>
  <si>
    <t>NM_従事者_従事者15_就任年月日_月_変更前</t>
    <phoneticPr fontId="3"/>
  </si>
  <si>
    <t>NM_従事者_従事者15_就任年月日_日_変更前</t>
    <phoneticPr fontId="3"/>
  </si>
  <si>
    <t>従事者１５＿資格_変更前</t>
    <phoneticPr fontId="3"/>
  </si>
  <si>
    <t>NM_従事者_従事者15_資格_変更前</t>
    <phoneticPr fontId="3"/>
  </si>
  <si>
    <t>従事者１５＿従事者区分_変更前</t>
    <phoneticPr fontId="3"/>
  </si>
  <si>
    <t>NM_従事者_従事者15_従事者区分_変更前</t>
    <phoneticPr fontId="3"/>
  </si>
  <si>
    <t>従事者１４＿従事者備考_変更前</t>
    <phoneticPr fontId="3"/>
  </si>
  <si>
    <t>NM_従事者_従事者14_従事者備考_変更前</t>
    <phoneticPr fontId="3"/>
  </si>
  <si>
    <t>従事者１４＿登録販売者登録都道府県_変更前</t>
    <phoneticPr fontId="3"/>
  </si>
  <si>
    <t>NM_従事者_従事者14_登録販売者登録都道府県_変更前</t>
    <phoneticPr fontId="3"/>
  </si>
  <si>
    <t>従事者１４＿登録年月日_変更前</t>
    <phoneticPr fontId="3"/>
  </si>
  <si>
    <t>NM_従事者_従事者14_登録年月日_元号_変更前</t>
    <phoneticPr fontId="3"/>
  </si>
  <si>
    <t>NM_従事者_従事者14_登録年月日_年_変更前</t>
    <phoneticPr fontId="3"/>
  </si>
  <si>
    <t>NM_従事者_従事者14_登録年月日_月_変更前</t>
    <phoneticPr fontId="3"/>
  </si>
  <si>
    <t>NM_従事者_従事者14_登録年月日_日_変更前</t>
    <phoneticPr fontId="3"/>
  </si>
  <si>
    <t>従事者１４＿登録番号3_変更前</t>
    <phoneticPr fontId="3"/>
  </si>
  <si>
    <t>NM_従事者_従事者14_登録番号3_変更前</t>
    <phoneticPr fontId="3"/>
  </si>
  <si>
    <t>従事者１４＿登録番号2_変更前</t>
    <phoneticPr fontId="3"/>
  </si>
  <si>
    <t>NM_従事者_従事者14_登録番号2_変更前</t>
    <phoneticPr fontId="3"/>
  </si>
  <si>
    <t>従事者１４＿登録番号1_変更前</t>
    <phoneticPr fontId="3"/>
  </si>
  <si>
    <t>NM_従事者_従事者14_登録番号1_変更前</t>
    <phoneticPr fontId="3"/>
  </si>
  <si>
    <t>従事者１４＿週勤務時間_変更前</t>
    <phoneticPr fontId="3"/>
  </si>
  <si>
    <t>NM_従事者_従事者14_週勤務時間_整数1_変更前</t>
    <phoneticPr fontId="3"/>
  </si>
  <si>
    <t>NM_従事者_従事者14_週勤務時間_整数2_変更前</t>
    <phoneticPr fontId="3"/>
  </si>
  <si>
    <t>NM_従事者_従事者14_週勤務時間_小数1_変更前</t>
    <phoneticPr fontId="3"/>
  </si>
  <si>
    <t>従事者１４＿生年月日_変更前</t>
    <phoneticPr fontId="3"/>
  </si>
  <si>
    <t>NM_従事者_従事者14_生年月日_元号_変更前</t>
    <phoneticPr fontId="3"/>
  </si>
  <si>
    <t>NM_従事者_従事者14_生年月日_年_変更前</t>
    <phoneticPr fontId="3"/>
  </si>
  <si>
    <t>NM_従事者_従事者14_生年月日_月_変更前</t>
    <phoneticPr fontId="3"/>
  </si>
  <si>
    <t>NM_従事者_従事者14_生年月日_日_変更前</t>
    <phoneticPr fontId="3"/>
  </si>
  <si>
    <t>従事者１４＿住所_建物名_変更前</t>
    <phoneticPr fontId="3"/>
  </si>
  <si>
    <t>NM_従事者_従事者14_建物名_変更前</t>
    <phoneticPr fontId="3"/>
  </si>
  <si>
    <t>従事者１４＿住所_番地_変更前</t>
    <phoneticPr fontId="3"/>
  </si>
  <si>
    <t>NM_従事者_従事者14_番地_変更前</t>
    <phoneticPr fontId="3"/>
  </si>
  <si>
    <t>従事者１４＿住所_字_変更前</t>
    <phoneticPr fontId="3"/>
  </si>
  <si>
    <t>NM_従事者_従事者14_字_変更前</t>
    <phoneticPr fontId="3"/>
  </si>
  <si>
    <t>従事者１４＿住所_市区町村_変更前</t>
    <phoneticPr fontId="3"/>
  </si>
  <si>
    <t>NM_従事者_従事者14_市区町村_変更前</t>
    <phoneticPr fontId="3"/>
  </si>
  <si>
    <t>従事者１４＿住所_都道府県_変更前</t>
    <phoneticPr fontId="3"/>
  </si>
  <si>
    <t>NM_従事者_従事者14_都道府県_変更前</t>
    <phoneticPr fontId="3"/>
  </si>
  <si>
    <t>従事者１４＿住所_郵便番号_変更前</t>
    <phoneticPr fontId="3"/>
  </si>
  <si>
    <t>NM_従事者_従事者14_郵便番号_左_変更前</t>
    <phoneticPr fontId="3"/>
  </si>
  <si>
    <t>NM_従事者_従事者14_郵便番号_右_変更前</t>
    <phoneticPr fontId="3"/>
  </si>
  <si>
    <t>従事者１４＿カナ_変更前</t>
    <phoneticPr fontId="3"/>
  </si>
  <si>
    <t>NM_従事者_従事者14_カナ_変更前</t>
    <phoneticPr fontId="3"/>
  </si>
  <si>
    <t>従事者１４＿氏名_当て字_変更前</t>
    <phoneticPr fontId="3"/>
  </si>
  <si>
    <t>NM_従事者_従事者14_当て字_変更前</t>
    <phoneticPr fontId="3"/>
  </si>
  <si>
    <t>従事者１４＿氏名_変更前</t>
    <phoneticPr fontId="3"/>
  </si>
  <si>
    <t>NM_従事者_従事者14_氏名_変更前</t>
    <phoneticPr fontId="3"/>
  </si>
  <si>
    <t>従事者１４＿退任年月日_変更前</t>
    <phoneticPr fontId="3"/>
  </si>
  <si>
    <t>NM_従事者_従事者14_退任年月日_元号_変更前</t>
    <phoneticPr fontId="3"/>
  </si>
  <si>
    <t>NM_従事者_従事者14_退任年月日_年_変更前</t>
    <phoneticPr fontId="3"/>
  </si>
  <si>
    <t>NM_従事者_従事者14_退任年月日_月_変更前</t>
    <phoneticPr fontId="3"/>
  </si>
  <si>
    <t>NM_従事者_従事者14_退任年月日_日_変更前</t>
    <phoneticPr fontId="3"/>
  </si>
  <si>
    <t>従事者１４＿就任年月日_変更前</t>
    <phoneticPr fontId="3"/>
  </si>
  <si>
    <t>NM_従事者_従事者14_就任年月日_元号_変更前</t>
    <phoneticPr fontId="3"/>
  </si>
  <si>
    <t>NM_従事者_従事者14_就任年月日_年_変更前</t>
    <phoneticPr fontId="3"/>
  </si>
  <si>
    <t>NM_従事者_従事者14_就任年月日_月_変更前</t>
    <phoneticPr fontId="3"/>
  </si>
  <si>
    <t>NM_従事者_従事者14_就任年月日_日_変更前</t>
    <phoneticPr fontId="3"/>
  </si>
  <si>
    <t>従事者１４＿資格_変更前</t>
    <phoneticPr fontId="3"/>
  </si>
  <si>
    <t>NM_従事者_従事者14_資格_変更前</t>
    <phoneticPr fontId="3"/>
  </si>
  <si>
    <t>従事者１４＿従事者区分_変更前</t>
    <phoneticPr fontId="3"/>
  </si>
  <si>
    <t>NM_従事者_従事者14_従事者区分_変更前</t>
    <phoneticPr fontId="3"/>
  </si>
  <si>
    <t>従事者１３＿従事者備考_変更前</t>
    <phoneticPr fontId="3"/>
  </si>
  <si>
    <t>NM_従事者_従事者13_従事者備考_変更前</t>
    <phoneticPr fontId="3"/>
  </si>
  <si>
    <t>従事者１３＿登録販売者登録都道府県_変更前</t>
    <phoneticPr fontId="3"/>
  </si>
  <si>
    <t>NM_従事者_従事者13_登録販売者登録都道府県_変更前</t>
    <phoneticPr fontId="3"/>
  </si>
  <si>
    <t>従事者１３＿登録年月日_変更前</t>
    <phoneticPr fontId="3"/>
  </si>
  <si>
    <t>NM_従事者_従事者13_登録年月日_元号_変更前</t>
    <phoneticPr fontId="3"/>
  </si>
  <si>
    <t>NM_従事者_従事者13_登録年月日_年_変更前</t>
    <phoneticPr fontId="3"/>
  </si>
  <si>
    <t>NM_従事者_従事者13_登録年月日_月_変更前</t>
    <phoneticPr fontId="3"/>
  </si>
  <si>
    <t>NM_従事者_従事者13_登録年月日_日_変更前</t>
    <phoneticPr fontId="3"/>
  </si>
  <si>
    <t>従事者１３＿登録番号3_変更前</t>
    <phoneticPr fontId="3"/>
  </si>
  <si>
    <t>NM_従事者_従事者13_登録番号3_変更前</t>
    <phoneticPr fontId="3"/>
  </si>
  <si>
    <t>従事者１３＿登録番号2_変更前</t>
    <phoneticPr fontId="3"/>
  </si>
  <si>
    <t>NM_従事者_従事者13_登録番号2_変更前</t>
    <phoneticPr fontId="3"/>
  </si>
  <si>
    <t>従事者１３＿登録番号1_変更前</t>
    <phoneticPr fontId="3"/>
  </si>
  <si>
    <t>NM_従事者_従事者13_登録番号1_変更前</t>
    <phoneticPr fontId="3"/>
  </si>
  <si>
    <t>従事者１３＿週勤務時間_変更前</t>
    <phoneticPr fontId="3"/>
  </si>
  <si>
    <t>NM_従事者_従事者13_週勤務時間_整数1_変更前</t>
    <phoneticPr fontId="3"/>
  </si>
  <si>
    <t>NM_従事者_従事者13_週勤務時間_整数2_変更前</t>
    <phoneticPr fontId="3"/>
  </si>
  <si>
    <t>NM_従事者_従事者13_週勤務時間_小数1_変更前</t>
    <phoneticPr fontId="3"/>
  </si>
  <si>
    <t>従事者１３＿生年月日_変更前</t>
    <phoneticPr fontId="3"/>
  </si>
  <si>
    <t>NM_従事者_従事者13_生年月日_元号_変更前</t>
    <phoneticPr fontId="3"/>
  </si>
  <si>
    <t>NM_従事者_従事者13_生年月日_年_変更前</t>
    <phoneticPr fontId="3"/>
  </si>
  <si>
    <t>NM_従事者_従事者13_生年月日_月_変更前</t>
    <phoneticPr fontId="3"/>
  </si>
  <si>
    <t>NM_従事者_従事者13_生年月日_日_変更前</t>
    <phoneticPr fontId="3"/>
  </si>
  <si>
    <t>従事者１３＿住所_建物名_変更前</t>
    <phoneticPr fontId="3"/>
  </si>
  <si>
    <t>NM_従事者_従事者13_建物名_変更前</t>
    <phoneticPr fontId="3"/>
  </si>
  <si>
    <t>従事者１３＿住所_番地_変更前</t>
    <phoneticPr fontId="3"/>
  </si>
  <si>
    <t>NM_従事者_従事者13_番地_変更前</t>
    <phoneticPr fontId="3"/>
  </si>
  <si>
    <t>従事者１３＿住所_字_変更前</t>
    <phoneticPr fontId="3"/>
  </si>
  <si>
    <t>NM_従事者_従事者13_字_変更前</t>
    <phoneticPr fontId="3"/>
  </si>
  <si>
    <t>従事者１３＿住所_市区町村_変更前</t>
    <phoneticPr fontId="3"/>
  </si>
  <si>
    <t>NM_従事者_従事者13_市区町村_変更前</t>
    <phoneticPr fontId="3"/>
  </si>
  <si>
    <t>従事者１３＿住所_都道府県_変更前</t>
    <phoneticPr fontId="3"/>
  </si>
  <si>
    <t>NM_従事者_従事者13_都道府県_変更前</t>
    <phoneticPr fontId="3"/>
  </si>
  <si>
    <t>従事者１３＿住所_郵便番号_変更前</t>
    <phoneticPr fontId="3"/>
  </si>
  <si>
    <t>NM_従事者_従事者13_郵便番号_左_変更前</t>
    <phoneticPr fontId="3"/>
  </si>
  <si>
    <t>NM_従事者_従事者13_郵便番号_右_変更前</t>
    <phoneticPr fontId="3"/>
  </si>
  <si>
    <t>従事者１３＿カナ_変更前</t>
    <phoneticPr fontId="3"/>
  </si>
  <si>
    <t>NM_従事者_従事者13_カナ_変更前</t>
    <phoneticPr fontId="3"/>
  </si>
  <si>
    <t>従事者１３＿氏名_当て字_変更前</t>
    <phoneticPr fontId="3"/>
  </si>
  <si>
    <t>NM_従事者_従事者13_当て字_変更前</t>
    <phoneticPr fontId="3"/>
  </si>
  <si>
    <t>従事者１３＿氏名_変更前</t>
    <phoneticPr fontId="3"/>
  </si>
  <si>
    <t>NM_従事者_従事者13_氏名_変更前</t>
    <phoneticPr fontId="3"/>
  </si>
  <si>
    <t>従事者１３＿退任年月日_変更前</t>
    <phoneticPr fontId="3"/>
  </si>
  <si>
    <t>NM_従事者_従事者13_退任年月日_元号_変更前</t>
    <phoneticPr fontId="3"/>
  </si>
  <si>
    <t>NM_従事者_従事者13_退任年月日_年_変更前</t>
    <phoneticPr fontId="3"/>
  </si>
  <si>
    <t>NM_従事者_従事者13_退任年月日_月_変更前</t>
    <phoneticPr fontId="3"/>
  </si>
  <si>
    <t>NM_従事者_従事者13_退任年月日_日_変更前</t>
    <phoneticPr fontId="3"/>
  </si>
  <si>
    <t>従事者１３＿就任年月日_変更前</t>
    <phoneticPr fontId="3"/>
  </si>
  <si>
    <t>NM_従事者_従事者13_就任年月日_元号_変更前</t>
    <phoneticPr fontId="3"/>
  </si>
  <si>
    <t>NM_従事者_従事者13_就任年月日_年_変更前</t>
    <phoneticPr fontId="3"/>
  </si>
  <si>
    <t>NM_従事者_従事者13_就任年月日_月_変更前</t>
    <phoneticPr fontId="3"/>
  </si>
  <si>
    <t>NM_従事者_従事者13_就任年月日_日_変更前</t>
    <phoneticPr fontId="3"/>
  </si>
  <si>
    <t>従事者１３＿資格_変更前</t>
    <phoneticPr fontId="3"/>
  </si>
  <si>
    <t>NM_従事者_従事者13_資格_変更前</t>
    <phoneticPr fontId="3"/>
  </si>
  <si>
    <t>従事者１３＿従事者区分_変更前</t>
    <phoneticPr fontId="3"/>
  </si>
  <si>
    <t>NM_従事者_従事者13_従事者区分_変更前</t>
    <phoneticPr fontId="3"/>
  </si>
  <si>
    <t>従事者１２＿従事者備考_変更前</t>
    <phoneticPr fontId="3"/>
  </si>
  <si>
    <t>NM_従事者_従事者12_従事者備考_変更前</t>
    <phoneticPr fontId="3"/>
  </si>
  <si>
    <t>従事者１２＿登録販売者登録都道府県_変更前</t>
    <phoneticPr fontId="3"/>
  </si>
  <si>
    <t>NM_従事者_従事者12_登録販売者登録都道府県_変更前</t>
    <phoneticPr fontId="3"/>
  </si>
  <si>
    <t>従事者１２＿登録年月日_変更前</t>
    <phoneticPr fontId="3"/>
  </si>
  <si>
    <t>NM_従事者_従事者12_登録年月日_元号_変更前</t>
    <phoneticPr fontId="3"/>
  </si>
  <si>
    <t>NM_従事者_従事者12_登録年月日_年_変更前</t>
    <phoneticPr fontId="3"/>
  </si>
  <si>
    <t>NM_従事者_従事者12_登録年月日_月_変更前</t>
    <phoneticPr fontId="3"/>
  </si>
  <si>
    <t>NM_従事者_従事者12_登録年月日_日_変更前</t>
    <phoneticPr fontId="3"/>
  </si>
  <si>
    <t>従事者１２＿登録番号3_変更前</t>
    <phoneticPr fontId="3"/>
  </si>
  <si>
    <t>NM_従事者_従事者12_登録番号3_変更前</t>
    <phoneticPr fontId="3"/>
  </si>
  <si>
    <t>従事者１２＿登録番号2_変更前</t>
    <phoneticPr fontId="3"/>
  </si>
  <si>
    <t>NM_従事者_従事者12_登録番号2_変更前</t>
    <phoneticPr fontId="3"/>
  </si>
  <si>
    <t>従事者１２＿登録番号1_変更前</t>
    <phoneticPr fontId="3"/>
  </si>
  <si>
    <t>NM_従事者_従事者12_登録番号1_変更前</t>
    <phoneticPr fontId="3"/>
  </si>
  <si>
    <t>従事者１２＿週勤務時間_変更前</t>
    <phoneticPr fontId="3"/>
  </si>
  <si>
    <t>NM_従事者_従事者12_週勤務時間_整数1_変更前</t>
    <phoneticPr fontId="3"/>
  </si>
  <si>
    <t>NM_従事者_従事者12_週勤務時間_整数2_変更前</t>
    <phoneticPr fontId="3"/>
  </si>
  <si>
    <t>NM_従事者_従事者12_週勤務時間_小数1_変更前</t>
    <phoneticPr fontId="3"/>
  </si>
  <si>
    <t>従事者１２＿生年月日_変更前</t>
    <phoneticPr fontId="3"/>
  </si>
  <si>
    <t>NM_従事者_従事者12_生年月日_元号_変更前</t>
    <phoneticPr fontId="3"/>
  </si>
  <si>
    <t>NM_従事者_従事者12_生年月日_年_変更前</t>
    <phoneticPr fontId="3"/>
  </si>
  <si>
    <t>NM_従事者_従事者12_生年月日_月_変更前</t>
    <phoneticPr fontId="3"/>
  </si>
  <si>
    <t>NM_従事者_従事者12_生年月日_日_変更前</t>
    <phoneticPr fontId="3"/>
  </si>
  <si>
    <t>従事者１２＿住所_建物名_変更前</t>
    <phoneticPr fontId="3"/>
  </si>
  <si>
    <t>NM_従事者_従事者12_建物名_変更前</t>
    <phoneticPr fontId="3"/>
  </si>
  <si>
    <t>従事者１２＿住所_番地_変更前</t>
    <phoneticPr fontId="3"/>
  </si>
  <si>
    <t>NM_従事者_従事者12_番地_変更前</t>
    <phoneticPr fontId="3"/>
  </si>
  <si>
    <t>従事者１２＿住所_字_変更前</t>
    <phoneticPr fontId="3"/>
  </si>
  <si>
    <t>NM_従事者_従事者12_字_変更前</t>
    <phoneticPr fontId="3"/>
  </si>
  <si>
    <t>従事者１２＿住所_市区町村_変更前</t>
    <phoneticPr fontId="3"/>
  </si>
  <si>
    <t>NM_従事者_従事者12_市区町村_変更前</t>
    <phoneticPr fontId="3"/>
  </si>
  <si>
    <t>従事者１２＿住所_都道府県_変更前</t>
    <phoneticPr fontId="3"/>
  </si>
  <si>
    <t>NM_従事者_従事者12_都道府県_変更前</t>
    <phoneticPr fontId="3"/>
  </si>
  <si>
    <t>従事者１２＿住所_郵便番号_変更前</t>
    <phoneticPr fontId="3"/>
  </si>
  <si>
    <t>NM_従事者_従事者12_郵便番号_左_変更前</t>
    <phoneticPr fontId="3"/>
  </si>
  <si>
    <t>NM_従事者_従事者12_郵便番号_右_変更前</t>
    <phoneticPr fontId="3"/>
  </si>
  <si>
    <t>従事者１２＿カナ_変更前</t>
    <phoneticPr fontId="3"/>
  </si>
  <si>
    <t>NM_従事者_従事者12_カナ_変更前</t>
    <phoneticPr fontId="3"/>
  </si>
  <si>
    <t>従事者１２＿氏名_当て字_変更前</t>
    <phoneticPr fontId="3"/>
  </si>
  <si>
    <t>NM_従事者_従事者12_当て字_変更前</t>
    <phoneticPr fontId="3"/>
  </si>
  <si>
    <t>従事者１２＿氏名_変更前</t>
    <phoneticPr fontId="3"/>
  </si>
  <si>
    <t>NM_従事者_従事者12_氏名_変更前</t>
    <phoneticPr fontId="3"/>
  </si>
  <si>
    <t>従事者１２＿退任年月日_変更前</t>
    <phoneticPr fontId="3"/>
  </si>
  <si>
    <t>NM_従事者_従事者12_退任年月日_元号_変更前</t>
    <phoneticPr fontId="3"/>
  </si>
  <si>
    <t>NM_従事者_従事者12_退任年月日_年_変更前</t>
    <phoneticPr fontId="3"/>
  </si>
  <si>
    <t>NM_従事者_従事者12_退任年月日_月_変更前</t>
    <phoneticPr fontId="3"/>
  </si>
  <si>
    <t>NM_従事者_従事者12_退任年月日_日_変更前</t>
    <phoneticPr fontId="3"/>
  </si>
  <si>
    <t>従事者１２＿就任年月日_変更前</t>
    <phoneticPr fontId="3"/>
  </si>
  <si>
    <t>NM_従事者_従事者12_就任年月日_元号_変更前</t>
    <phoneticPr fontId="3"/>
  </si>
  <si>
    <t>NM_従事者_従事者12_就任年月日_年_変更前</t>
    <phoneticPr fontId="3"/>
  </si>
  <si>
    <t>NM_従事者_従事者12_就任年月日_月_変更前</t>
    <phoneticPr fontId="3"/>
  </si>
  <si>
    <t>NM_従事者_従事者12_就任年月日_日_変更前</t>
    <phoneticPr fontId="3"/>
  </si>
  <si>
    <t>従事者１２＿資格_変更前</t>
    <phoneticPr fontId="3"/>
  </si>
  <si>
    <t>NM_従事者_従事者12_資格_変更前</t>
    <phoneticPr fontId="3"/>
  </si>
  <si>
    <t>従事者１２＿従事者区分_変更前</t>
    <phoneticPr fontId="3"/>
  </si>
  <si>
    <t>NM_従事者_従事者12_従事者区分_変更前</t>
    <phoneticPr fontId="3"/>
  </si>
  <si>
    <t>従事者１１＿従事者備考_変更前</t>
    <phoneticPr fontId="3"/>
  </si>
  <si>
    <t>NM_従事者_従事者11_従事者備考_変更前</t>
    <phoneticPr fontId="3"/>
  </si>
  <si>
    <t>従事者１１＿登録販売者登録都道府県_変更前</t>
    <phoneticPr fontId="3"/>
  </si>
  <si>
    <t>NM_従事者_従事者11_登録販売者登録都道府県_変更前</t>
    <phoneticPr fontId="3"/>
  </si>
  <si>
    <t>従事者１１＿登録年月日_変更前</t>
    <phoneticPr fontId="3"/>
  </si>
  <si>
    <t>NM_従事者_従事者11_登録年月日_元号_変更前</t>
    <phoneticPr fontId="3"/>
  </si>
  <si>
    <t>NM_従事者_従事者11_登録年月日_年_変更前</t>
    <phoneticPr fontId="3"/>
  </si>
  <si>
    <t>NM_従事者_従事者11_登録年月日_月_変更前</t>
    <phoneticPr fontId="3"/>
  </si>
  <si>
    <t>NM_従事者_従事者11_登録年月日_日_変更前</t>
    <phoneticPr fontId="3"/>
  </si>
  <si>
    <t>従事者１１＿登録番号3_変更前</t>
    <phoneticPr fontId="3"/>
  </si>
  <si>
    <t>NM_従事者_従事者11_登録番号3_変更前</t>
    <phoneticPr fontId="3"/>
  </si>
  <si>
    <t>従事者１１＿登録番号2_変更前</t>
    <phoneticPr fontId="3"/>
  </si>
  <si>
    <t>NM_従事者_従事者11_登録番号2_変更前</t>
    <phoneticPr fontId="3"/>
  </si>
  <si>
    <t>従事者１１＿登録番号1_変更前</t>
    <phoneticPr fontId="3"/>
  </si>
  <si>
    <t>NM_従事者_従事者11_登録番号1_変更前</t>
    <phoneticPr fontId="3"/>
  </si>
  <si>
    <t>従事者１１＿週勤務時間_変更前</t>
    <phoneticPr fontId="3"/>
  </si>
  <si>
    <t>NM_従事者_従事者11_週勤務時間_整数1_変更前</t>
    <phoneticPr fontId="3"/>
  </si>
  <si>
    <t>NM_従事者_従事者11_週勤務時間_整数2_変更前</t>
    <phoneticPr fontId="3"/>
  </si>
  <si>
    <t>NM_従事者_従事者11_週勤務時間_小数1_変更前</t>
    <phoneticPr fontId="3"/>
  </si>
  <si>
    <t>従事者１１＿生年月日_変更前</t>
    <phoneticPr fontId="3"/>
  </si>
  <si>
    <t>NM_従事者_従事者11_生年月日_元号_変更前</t>
    <phoneticPr fontId="3"/>
  </si>
  <si>
    <t>NM_従事者_従事者11_生年月日_年_変更前</t>
    <phoneticPr fontId="3"/>
  </si>
  <si>
    <t>NM_従事者_従事者11_生年月日_月_変更前</t>
    <phoneticPr fontId="3"/>
  </si>
  <si>
    <t>NM_従事者_従事者11_生年月日_日_変更前</t>
    <phoneticPr fontId="3"/>
  </si>
  <si>
    <t>従事者１１＿住所_建物名_変更前</t>
    <phoneticPr fontId="3"/>
  </si>
  <si>
    <t>NM_従事者_従事者11_建物名_変更前</t>
    <phoneticPr fontId="3"/>
  </si>
  <si>
    <t>従事者１１＿住所_番地_変更前</t>
    <phoneticPr fontId="3"/>
  </si>
  <si>
    <t>NM_従事者_従事者11_番地_変更前</t>
    <phoneticPr fontId="3"/>
  </si>
  <si>
    <t>従事者１１＿住所_字_変更前</t>
    <phoneticPr fontId="3"/>
  </si>
  <si>
    <t>NM_従事者_従事者11_字_変更前</t>
    <phoneticPr fontId="3"/>
  </si>
  <si>
    <t>従事者１１＿住所_市区町村_変更前</t>
    <phoneticPr fontId="3"/>
  </si>
  <si>
    <t>NM_従事者_従事者11_市区町村_変更前</t>
    <phoneticPr fontId="3"/>
  </si>
  <si>
    <t>従事者１１＿住所_都道府県_変更前</t>
    <phoneticPr fontId="3"/>
  </si>
  <si>
    <t>NM_従事者_従事者11_都道府県_変更前</t>
    <phoneticPr fontId="3"/>
  </si>
  <si>
    <t>従事者１１＿住所_郵便番号_変更前</t>
    <phoneticPr fontId="3"/>
  </si>
  <si>
    <t>NM_従事者_従事者11_郵便番号_左_変更前</t>
    <phoneticPr fontId="3"/>
  </si>
  <si>
    <t>NM_従事者_従事者11_郵便番号_右_変更前</t>
    <phoneticPr fontId="3"/>
  </si>
  <si>
    <t>従事者１１＿カナ_変更前</t>
    <phoneticPr fontId="3"/>
  </si>
  <si>
    <t>NM_従事者_従事者11_カナ_変更前</t>
    <phoneticPr fontId="3"/>
  </si>
  <si>
    <t>従事者１１＿氏名_当て字_変更前</t>
    <phoneticPr fontId="3"/>
  </si>
  <si>
    <t>NM_従事者_従事者11_当て字_変更前</t>
    <phoneticPr fontId="3"/>
  </si>
  <si>
    <t>従事者１１＿氏名_変更前</t>
    <phoneticPr fontId="3"/>
  </si>
  <si>
    <t>NM_従事者_従事者11_氏名_変更前</t>
    <phoneticPr fontId="3"/>
  </si>
  <si>
    <t>従事者１１＿退任年月日_変更前</t>
    <phoneticPr fontId="3"/>
  </si>
  <si>
    <t>NM_従事者_従事者11_退任年月日_元号_変更前</t>
    <phoneticPr fontId="3"/>
  </si>
  <si>
    <t>NM_従事者_従事者11_退任年月日_年_変更前</t>
    <phoneticPr fontId="3"/>
  </si>
  <si>
    <t>NM_従事者_従事者11_退任年月日_月_変更前</t>
    <phoneticPr fontId="3"/>
  </si>
  <si>
    <t>NM_従事者_従事者11_退任年月日_日_変更前</t>
    <phoneticPr fontId="3"/>
  </si>
  <si>
    <t>従事者１１＿就任年月日_変更前</t>
    <phoneticPr fontId="3"/>
  </si>
  <si>
    <t>NM_従事者_従事者11_就任年月日_元号_変更前</t>
    <phoneticPr fontId="3"/>
  </si>
  <si>
    <t>NM_従事者_従事者11_就任年月日_年_変更前</t>
    <phoneticPr fontId="3"/>
  </si>
  <si>
    <t>NM_従事者_従事者11_就任年月日_月_変更前</t>
    <phoneticPr fontId="3"/>
  </si>
  <si>
    <t>NM_従事者_従事者11_就任年月日_日_変更前</t>
    <phoneticPr fontId="3"/>
  </si>
  <si>
    <t>従事者１１＿資格_変更前</t>
    <phoneticPr fontId="3"/>
  </si>
  <si>
    <t>NM_従事者_従事者11_資格_変更前</t>
    <phoneticPr fontId="3"/>
  </si>
  <si>
    <t>従事者１１＿従事者区分_変更前</t>
    <phoneticPr fontId="3"/>
  </si>
  <si>
    <t>NM_従事者_従事者11_従事者区分_変更前</t>
    <phoneticPr fontId="3"/>
  </si>
  <si>
    <t>従事者１０＿従事者備考_変更前</t>
    <phoneticPr fontId="3"/>
  </si>
  <si>
    <t>NM_従事者_従事者10_従事者備考_変更前</t>
    <phoneticPr fontId="3"/>
  </si>
  <si>
    <t>従事者１０＿登録販売者登録都道府県_変更前</t>
    <phoneticPr fontId="3"/>
  </si>
  <si>
    <t>NM_従事者_従事者10_登録販売者登録都道府県_変更前</t>
    <phoneticPr fontId="3"/>
  </si>
  <si>
    <t>従事者１０＿登録年月日_変更前</t>
    <phoneticPr fontId="3"/>
  </si>
  <si>
    <t>NM_従事者_従事者10_登録年月日_元号_変更前</t>
    <phoneticPr fontId="3"/>
  </si>
  <si>
    <t>NM_従事者_従事者10_登録年月日_年_変更前</t>
    <phoneticPr fontId="3"/>
  </si>
  <si>
    <t>NM_従事者_従事者10_登録年月日_月_変更前</t>
    <phoneticPr fontId="3"/>
  </si>
  <si>
    <t>NM_従事者_従事者10_登録年月日_日_変更前</t>
    <phoneticPr fontId="3"/>
  </si>
  <si>
    <t>従事者１０＿登録番号3_変更前</t>
    <phoneticPr fontId="3"/>
  </si>
  <si>
    <t>NM_従事者_従事者10_登録番号3_変更前</t>
    <phoneticPr fontId="3"/>
  </si>
  <si>
    <t>従事者１０＿登録番号2_変更前</t>
    <phoneticPr fontId="3"/>
  </si>
  <si>
    <t>NM_従事者_従事者10_登録番号2_変更前</t>
    <phoneticPr fontId="3"/>
  </si>
  <si>
    <t>従事者１０＿登録番号1_変更前</t>
    <phoneticPr fontId="3"/>
  </si>
  <si>
    <t>NM_従事者_従事者10_登録番号1_変更前</t>
    <phoneticPr fontId="3"/>
  </si>
  <si>
    <t>従事者１０＿週勤務時間_変更前</t>
    <phoneticPr fontId="3"/>
  </si>
  <si>
    <t>NM_従事者_従事者10_週勤務時間_整数1_変更前</t>
    <phoneticPr fontId="3"/>
  </si>
  <si>
    <t>NM_従事者_従事者10_週勤務時間_整数2_変更前</t>
    <phoneticPr fontId="3"/>
  </si>
  <si>
    <t>NM_従事者_従事者10_週勤務時間_小数1_変更前</t>
    <phoneticPr fontId="3"/>
  </si>
  <si>
    <t>従事者１０＿生年月日_変更前</t>
    <phoneticPr fontId="3"/>
  </si>
  <si>
    <t>NM_従事者_従事者10_生年月日_元号_変更前</t>
    <phoneticPr fontId="3"/>
  </si>
  <si>
    <t>NM_従事者_従事者10_生年月日_年_変更前</t>
    <phoneticPr fontId="3"/>
  </si>
  <si>
    <t>NM_従事者_従事者10_生年月日_月_変更前</t>
    <phoneticPr fontId="3"/>
  </si>
  <si>
    <t>NM_従事者_従事者10_生年月日_日_変更前</t>
    <phoneticPr fontId="3"/>
  </si>
  <si>
    <t>従事者１０＿住所_建物名_変更前</t>
    <phoneticPr fontId="3"/>
  </si>
  <si>
    <t>NM_従事者_従事者10_建物名_変更前</t>
    <phoneticPr fontId="3"/>
  </si>
  <si>
    <t>従事者１０＿住所_番地_変更前</t>
    <phoneticPr fontId="3"/>
  </si>
  <si>
    <t>NM_従事者_従事者10_番地_変更前</t>
    <phoneticPr fontId="3"/>
  </si>
  <si>
    <t>従事者１０＿住所_字_変更前</t>
    <phoneticPr fontId="3"/>
  </si>
  <si>
    <t>NM_従事者_従事者10_字_変更前</t>
    <phoneticPr fontId="3"/>
  </si>
  <si>
    <t>従事者１０＿住所_市区町村_変更前</t>
    <phoneticPr fontId="3"/>
  </si>
  <si>
    <t>NM_従事者_従事者10_市区町村_変更前</t>
    <phoneticPr fontId="3"/>
  </si>
  <si>
    <t>従事者１０＿住所_都道府県_変更前</t>
    <phoneticPr fontId="3"/>
  </si>
  <si>
    <t>NM_従事者_従事者10_都道府県_変更前</t>
    <phoneticPr fontId="3"/>
  </si>
  <si>
    <t>従事者１０＿住所_郵便番号_変更前</t>
    <phoneticPr fontId="3"/>
  </si>
  <si>
    <t>NM_従事者_従事者10_郵便番号_左_変更前</t>
    <phoneticPr fontId="3"/>
  </si>
  <si>
    <t>NM_従事者_従事者10_郵便番号_右_変更前</t>
    <phoneticPr fontId="3"/>
  </si>
  <si>
    <t>従事者１０＿カナ_変更前</t>
    <phoneticPr fontId="3"/>
  </si>
  <si>
    <t>NM_従事者_従事者10_カナ_変更前</t>
    <phoneticPr fontId="3"/>
  </si>
  <si>
    <t>従事者１０＿氏名_当て字_変更前</t>
    <phoneticPr fontId="3"/>
  </si>
  <si>
    <t>NM_従事者_従事者10_当て字_変更前</t>
    <phoneticPr fontId="3"/>
  </si>
  <si>
    <t>従事者１０＿氏名_変更前</t>
    <phoneticPr fontId="3"/>
  </si>
  <si>
    <t>NM_従事者_従事者10_氏名_変更前</t>
    <phoneticPr fontId="3"/>
  </si>
  <si>
    <t>従事者１０＿退任年月日_変更前</t>
    <phoneticPr fontId="3"/>
  </si>
  <si>
    <t>NM_従事者_従事者10_退任年月日_元号_変更前</t>
    <phoneticPr fontId="3"/>
  </si>
  <si>
    <t>NM_従事者_従事者10_退任年月日_年_変更前</t>
    <phoneticPr fontId="3"/>
  </si>
  <si>
    <t>NM_従事者_従事者10_退任年月日_月_変更前</t>
    <phoneticPr fontId="3"/>
  </si>
  <si>
    <t>NM_従事者_従事者10_退任年月日_日_変更前</t>
    <phoneticPr fontId="3"/>
  </si>
  <si>
    <t>従事者１０＿就任年月日_変更前</t>
    <phoneticPr fontId="3"/>
  </si>
  <si>
    <t>NM_従事者_従事者10_就任年月日_元号_変更前</t>
    <phoneticPr fontId="3"/>
  </si>
  <si>
    <t>NM_従事者_従事者10_就任年月日_年_変更前</t>
    <phoneticPr fontId="3"/>
  </si>
  <si>
    <t>NM_従事者_従事者10_就任年月日_月_変更前</t>
    <phoneticPr fontId="3"/>
  </si>
  <si>
    <t>NM_従事者_従事者10_就任年月日_日_変更前</t>
    <phoneticPr fontId="3"/>
  </si>
  <si>
    <t>従事者１０＿資格_変更前</t>
    <phoneticPr fontId="3"/>
  </si>
  <si>
    <t>NM_従事者_従事者10_資格_変更前</t>
    <phoneticPr fontId="3"/>
  </si>
  <si>
    <t>従事者１０＿従事者区分_変更前</t>
    <phoneticPr fontId="3"/>
  </si>
  <si>
    <t>NM_従事者_従事者10_従事者区分_変更前</t>
    <phoneticPr fontId="3"/>
  </si>
  <si>
    <t>従事者９＿従事者備考_変更前</t>
    <phoneticPr fontId="3"/>
  </si>
  <si>
    <t>NM_従事者_従事者9_従事者備考_変更前</t>
    <phoneticPr fontId="3"/>
  </si>
  <si>
    <t>従事者９＿登録販売者登録都道府県_変更前</t>
    <phoneticPr fontId="3"/>
  </si>
  <si>
    <t>NM_従事者_従事者9_登録販売者登録都道府県_変更前</t>
    <phoneticPr fontId="3"/>
  </si>
  <si>
    <t>従事者９＿登録年月日_変更前</t>
    <phoneticPr fontId="3"/>
  </si>
  <si>
    <t>NM_従事者_従事者9_登録年月日_元号_変更前</t>
    <phoneticPr fontId="3"/>
  </si>
  <si>
    <t>NM_従事者_従事者9_登録年月日_年_変更前</t>
    <phoneticPr fontId="3"/>
  </si>
  <si>
    <t>NM_従事者_従事者9_登録年月日_月_変更前</t>
    <phoneticPr fontId="3"/>
  </si>
  <si>
    <t>NM_従事者_従事者9_登録年月日_日_変更前</t>
    <phoneticPr fontId="3"/>
  </si>
  <si>
    <t>従事者９＿登録番号3_変更前</t>
    <phoneticPr fontId="3"/>
  </si>
  <si>
    <t>NM_従事者_従事者9_登録番号3_変更前</t>
    <phoneticPr fontId="3"/>
  </si>
  <si>
    <t>従事者９＿登録番号2_変更前</t>
    <phoneticPr fontId="3"/>
  </si>
  <si>
    <t>NM_従事者_従事者9_登録番号2_変更前</t>
    <phoneticPr fontId="3"/>
  </si>
  <si>
    <t>従事者９＿登録番号1_変更前</t>
    <phoneticPr fontId="3"/>
  </si>
  <si>
    <t>NM_従事者_従事者9_登録番号1_変更前</t>
    <phoneticPr fontId="3"/>
  </si>
  <si>
    <t>従事者９＿週勤務時間_変更前</t>
    <phoneticPr fontId="3"/>
  </si>
  <si>
    <t>NM_従事者_従事者9_週勤務時間_整数1_変更前</t>
    <phoneticPr fontId="3"/>
  </si>
  <si>
    <t>NM_従事者_従事者9_週勤務時間_整数2_変更前</t>
    <phoneticPr fontId="3"/>
  </si>
  <si>
    <t>NM_従事者_従事者9_週勤務時間_小数1_変更前</t>
    <phoneticPr fontId="3"/>
  </si>
  <si>
    <t>従事者９＿生年月日_変更前</t>
    <phoneticPr fontId="3"/>
  </si>
  <si>
    <t>NM_従事者_従事者9_生年月日_元号_変更前</t>
    <phoneticPr fontId="3"/>
  </si>
  <si>
    <t>NM_従事者_従事者9_生年月日_年_変更前</t>
    <phoneticPr fontId="3"/>
  </si>
  <si>
    <t>NM_従事者_従事者9_生年月日_月_変更前</t>
    <phoneticPr fontId="3"/>
  </si>
  <si>
    <t>NM_従事者_従事者9_生年月日_日_変更前</t>
    <phoneticPr fontId="3"/>
  </si>
  <si>
    <t>従事者９＿住所_建物名_変更前</t>
    <phoneticPr fontId="3"/>
  </si>
  <si>
    <t>NM_従事者_従事者9_建物名_変更前</t>
    <phoneticPr fontId="3"/>
  </si>
  <si>
    <t>従事者９＿住所_番地_変更前</t>
    <phoneticPr fontId="3"/>
  </si>
  <si>
    <t>NM_従事者_従事者9_番地_変更前</t>
    <phoneticPr fontId="3"/>
  </si>
  <si>
    <t>従事者９＿住所_字_変更前</t>
    <phoneticPr fontId="3"/>
  </si>
  <si>
    <t>NM_従事者_従事者9_字_変更前</t>
    <phoneticPr fontId="3"/>
  </si>
  <si>
    <t>従事者９＿住所_市区町村_変更前</t>
    <phoneticPr fontId="3"/>
  </si>
  <si>
    <t>NM_従事者_従事者9_市区町村_変更前</t>
    <phoneticPr fontId="3"/>
  </si>
  <si>
    <t>従事者９＿住所_都道府県_変更前</t>
    <phoneticPr fontId="3"/>
  </si>
  <si>
    <t>NM_従事者_従事者9_都道府県_変更前</t>
    <phoneticPr fontId="3"/>
  </si>
  <si>
    <t>従事者９＿住所_郵便番号_変更前</t>
    <phoneticPr fontId="3"/>
  </si>
  <si>
    <t>NM_従事者_従事者9_郵便番号_左_変更前</t>
    <phoneticPr fontId="3"/>
  </si>
  <si>
    <t>NM_従事者_従事者9_郵便番号_右_変更前</t>
    <phoneticPr fontId="3"/>
  </si>
  <si>
    <t>従事者９＿カナ_変更前</t>
    <phoneticPr fontId="3"/>
  </si>
  <si>
    <t>NM_従事者_従事者9_カナ_変更前</t>
    <phoneticPr fontId="3"/>
  </si>
  <si>
    <t>従事者９＿氏名_当て字_変更前</t>
    <phoneticPr fontId="3"/>
  </si>
  <si>
    <t>NM_従事者_従事者9_当て字_変更前</t>
    <phoneticPr fontId="3"/>
  </si>
  <si>
    <t>従事者９＿氏名_変更前</t>
    <phoneticPr fontId="3"/>
  </si>
  <si>
    <t>NM_従事者_従事者9_氏名_変更前</t>
    <phoneticPr fontId="3"/>
  </si>
  <si>
    <t>従事者９＿退任年月日_変更前</t>
    <phoneticPr fontId="3"/>
  </si>
  <si>
    <t>NM_従事者_従事者9_退任年月日_元号_変更前</t>
    <phoneticPr fontId="3"/>
  </si>
  <si>
    <t>NM_従事者_従事者9_退任年月日_年_変更前</t>
    <phoneticPr fontId="3"/>
  </si>
  <si>
    <t>NM_従事者_従事者9_退任年月日_月_変更前</t>
    <phoneticPr fontId="3"/>
  </si>
  <si>
    <t>NM_従事者_従事者9_退任年月日_日_変更前</t>
    <phoneticPr fontId="3"/>
  </si>
  <si>
    <t>従事者９＿就任年月日_変更前</t>
    <phoneticPr fontId="3"/>
  </si>
  <si>
    <t>NM_従事者_従事者9_就任年月日_元号_変更前</t>
    <phoneticPr fontId="3"/>
  </si>
  <si>
    <t>NM_従事者_従事者9_就任年月日_年_変更前</t>
    <phoneticPr fontId="3"/>
  </si>
  <si>
    <t>NM_従事者_従事者9_就任年月日_月_変更前</t>
    <phoneticPr fontId="3"/>
  </si>
  <si>
    <t>NM_従事者_従事者9_就任年月日_日_変更前</t>
    <phoneticPr fontId="3"/>
  </si>
  <si>
    <t>従事者９＿資格_変更前</t>
    <phoneticPr fontId="3"/>
  </si>
  <si>
    <t>NM_従事者_従事者9_資格_変更前</t>
    <phoneticPr fontId="3"/>
  </si>
  <si>
    <t>従事者９＿従事者区分_変更前</t>
    <phoneticPr fontId="3"/>
  </si>
  <si>
    <t>NM_従事者_従事者9_従事者区分_変更前</t>
    <phoneticPr fontId="3"/>
  </si>
  <si>
    <t>従事者８＿従事者備考_変更前</t>
    <phoneticPr fontId="3"/>
  </si>
  <si>
    <t>NM_従事者_従事者8_従事者備考_変更前</t>
    <phoneticPr fontId="3"/>
  </si>
  <si>
    <t>従事者８＿登録販売者登録都道府県_変更前</t>
    <phoneticPr fontId="3"/>
  </si>
  <si>
    <t>NM_従事者_従事者8_登録販売者登録都道府県_変更前</t>
    <phoneticPr fontId="3"/>
  </si>
  <si>
    <t>従事者８＿登録年月日_変更前</t>
    <phoneticPr fontId="3"/>
  </si>
  <si>
    <t>NM_従事者_従事者8_登録年月日_元号_変更前</t>
    <phoneticPr fontId="3"/>
  </si>
  <si>
    <t>NM_従事者_従事者8_登録年月日_年_変更前</t>
    <phoneticPr fontId="3"/>
  </si>
  <si>
    <t>NM_従事者_従事者8_登録年月日_月_変更前</t>
    <phoneticPr fontId="3"/>
  </si>
  <si>
    <t>NM_従事者_従事者8_登録年月日_日_変更前</t>
    <phoneticPr fontId="3"/>
  </si>
  <si>
    <t>従事者８＿登録番号3_変更前</t>
    <phoneticPr fontId="3"/>
  </si>
  <si>
    <t>NM_従事者_従事者8_登録番号3_変更前</t>
    <phoneticPr fontId="3"/>
  </si>
  <si>
    <t>従事者８＿登録番号2_変更前</t>
    <phoneticPr fontId="3"/>
  </si>
  <si>
    <t>NM_従事者_従事者8_登録番号2_変更前</t>
    <phoneticPr fontId="3"/>
  </si>
  <si>
    <t>従事者８＿登録番号1_変更前</t>
    <phoneticPr fontId="3"/>
  </si>
  <si>
    <t>NM_従事者_従事者8_登録番号1_変更前</t>
    <phoneticPr fontId="3"/>
  </si>
  <si>
    <t>従事者８＿週勤務時間_変更前</t>
    <phoneticPr fontId="3"/>
  </si>
  <si>
    <t>NM_従事者_従事者8_週勤務時間_整数1_変更前</t>
    <phoneticPr fontId="3"/>
  </si>
  <si>
    <t>NM_従事者_従事者8_週勤務時間_整数2_変更前</t>
    <phoneticPr fontId="3"/>
  </si>
  <si>
    <t>NM_従事者_従事者8_週勤務時間_小数1_変更前</t>
    <phoneticPr fontId="3"/>
  </si>
  <si>
    <t>従事者８＿生年月日_変更前</t>
    <phoneticPr fontId="3"/>
  </si>
  <si>
    <t>NM_従事者_従事者8_生年月日_元号_変更前</t>
    <phoneticPr fontId="3"/>
  </si>
  <si>
    <t>NM_従事者_従事者8_生年月日_年_変更前</t>
    <phoneticPr fontId="3"/>
  </si>
  <si>
    <t>NM_従事者_従事者8_生年月日_月_変更前</t>
    <phoneticPr fontId="3"/>
  </si>
  <si>
    <t>NM_従事者_従事者8_生年月日_日_変更前</t>
    <phoneticPr fontId="3"/>
  </si>
  <si>
    <t>従事者８＿住所_建物名_変更前</t>
    <phoneticPr fontId="3"/>
  </si>
  <si>
    <t>NM_従事者_従事者8_建物名_変更前</t>
    <phoneticPr fontId="3"/>
  </si>
  <si>
    <t>従事者８＿住所_番地_変更前</t>
    <phoneticPr fontId="3"/>
  </si>
  <si>
    <t>NM_従事者_従事者8_番地_変更前</t>
    <phoneticPr fontId="3"/>
  </si>
  <si>
    <t>従事者８＿住所_字_変更前</t>
    <phoneticPr fontId="3"/>
  </si>
  <si>
    <t>NM_従事者_従事者8_字_変更前</t>
    <phoneticPr fontId="3"/>
  </si>
  <si>
    <t>従事者８＿住所_市区町村_変更前</t>
    <phoneticPr fontId="3"/>
  </si>
  <si>
    <t>NM_従事者_従事者8_市区町村_変更前</t>
    <phoneticPr fontId="3"/>
  </si>
  <si>
    <t>従事者８＿住所_都道府県_変更前</t>
    <phoneticPr fontId="3"/>
  </si>
  <si>
    <t>NM_従事者_従事者8_都道府県_変更前</t>
    <phoneticPr fontId="3"/>
  </si>
  <si>
    <t>従事者８＿住所_郵便番号_変更前</t>
    <phoneticPr fontId="3"/>
  </si>
  <si>
    <t>NM_従事者_従事者8_郵便番号_左_変更前</t>
    <phoneticPr fontId="3"/>
  </si>
  <si>
    <t>NM_従事者_従事者8_郵便番号_右_変更前</t>
    <phoneticPr fontId="3"/>
  </si>
  <si>
    <t>従事者８＿カナ_変更前</t>
    <phoneticPr fontId="3"/>
  </si>
  <si>
    <t>NM_従事者_従事者8_カナ_変更前</t>
    <phoneticPr fontId="3"/>
  </si>
  <si>
    <t>従事者８＿氏名_当て字_変更前</t>
    <phoneticPr fontId="3"/>
  </si>
  <si>
    <t>NM_従事者_従事者8_当て字_変更前</t>
    <phoneticPr fontId="3"/>
  </si>
  <si>
    <t>従事者８＿氏名_変更前</t>
    <phoneticPr fontId="3"/>
  </si>
  <si>
    <t>NM_従事者_従事者8_氏名_変更前</t>
    <phoneticPr fontId="3"/>
  </si>
  <si>
    <t>従事者８＿退任年月日_変更前</t>
    <phoneticPr fontId="3"/>
  </si>
  <si>
    <t>NM_従事者_従事者8_退任年月日_元号_変更前</t>
    <phoneticPr fontId="3"/>
  </si>
  <si>
    <t>NM_従事者_従事者8_退任年月日_年_変更前</t>
    <phoneticPr fontId="3"/>
  </si>
  <si>
    <t>NM_従事者_従事者8_退任年月日_月_変更前</t>
    <phoneticPr fontId="3"/>
  </si>
  <si>
    <t>NM_従事者_従事者8_退任年月日_日_変更前</t>
    <phoneticPr fontId="3"/>
  </si>
  <si>
    <t>従事者８＿就任年月日_変更前</t>
    <phoneticPr fontId="3"/>
  </si>
  <si>
    <t>NM_従事者_従事者8_就任年月日_元号_変更前</t>
    <phoneticPr fontId="3"/>
  </si>
  <si>
    <t>NM_従事者_従事者8_就任年月日_年_変更前</t>
    <phoneticPr fontId="3"/>
  </si>
  <si>
    <t>NM_従事者_従事者8_就任年月日_月_変更前</t>
    <phoneticPr fontId="3"/>
  </si>
  <si>
    <t>NM_従事者_従事者8_就任年月日_日_変更前</t>
    <phoneticPr fontId="3"/>
  </si>
  <si>
    <t>従事者８＿資格_変更前</t>
    <phoneticPr fontId="3"/>
  </si>
  <si>
    <t>NM_従事者_従事者8_資格_変更前</t>
    <phoneticPr fontId="3"/>
  </si>
  <si>
    <t>従事者８＿従事者区分_変更前</t>
    <phoneticPr fontId="3"/>
  </si>
  <si>
    <t>NM_従事者_従事者8_従事者区分_変更前</t>
    <phoneticPr fontId="3"/>
  </si>
  <si>
    <t>従事者７＿従事者備考_変更前</t>
    <phoneticPr fontId="3"/>
  </si>
  <si>
    <t>NM_従事者_従事者7_従事者備考_変更前</t>
    <phoneticPr fontId="3"/>
  </si>
  <si>
    <t>従事者７＿登録販売者登録都道府県_変更前</t>
    <phoneticPr fontId="3"/>
  </si>
  <si>
    <t>NM_従事者_従事者7_登録販売者登録都道府県_変更前</t>
    <phoneticPr fontId="3"/>
  </si>
  <si>
    <t>従事者７＿登録年月日_変更前</t>
    <phoneticPr fontId="3"/>
  </si>
  <si>
    <t>NM_従事者_従事者7_登録年月日_元号_変更前</t>
    <phoneticPr fontId="3"/>
  </si>
  <si>
    <t>NM_従事者_従事者7_登録年月日_年_変更前</t>
    <phoneticPr fontId="3"/>
  </si>
  <si>
    <t>NM_従事者_従事者7_登録年月日_月_変更前</t>
    <phoneticPr fontId="3"/>
  </si>
  <si>
    <t>NM_従事者_従事者7_登録年月日_日_変更前</t>
    <phoneticPr fontId="3"/>
  </si>
  <si>
    <t>従事者７＿登録番号3_変更前</t>
    <phoneticPr fontId="3"/>
  </si>
  <si>
    <t>NM_従事者_従事者7_登録番号3_変更前</t>
    <phoneticPr fontId="3"/>
  </si>
  <si>
    <t>従事者７＿登録番号2_変更前</t>
    <phoneticPr fontId="3"/>
  </si>
  <si>
    <t>NM_従事者_従事者7_登録番号2_変更前</t>
    <phoneticPr fontId="3"/>
  </si>
  <si>
    <t>従事者７＿登録番号1_変更前</t>
    <phoneticPr fontId="3"/>
  </si>
  <si>
    <t>NM_従事者_従事者7_登録番号1_変更前</t>
    <phoneticPr fontId="3"/>
  </si>
  <si>
    <t>従事者７＿週勤務時間_変更前</t>
    <phoneticPr fontId="3"/>
  </si>
  <si>
    <t>NM_従事者_従事者7_週勤務時間_整数1_変更前</t>
    <phoneticPr fontId="3"/>
  </si>
  <si>
    <t>NM_従事者_従事者7_週勤務時間_整数2_変更前</t>
    <phoneticPr fontId="3"/>
  </si>
  <si>
    <t>NM_従事者_従事者7_週勤務時間_小数1_変更前</t>
    <phoneticPr fontId="3"/>
  </si>
  <si>
    <t>従事者７＿生年月日_変更前</t>
    <phoneticPr fontId="3"/>
  </si>
  <si>
    <t>NM_従事者_従事者7_生年月日_元号_変更前</t>
    <phoneticPr fontId="3"/>
  </si>
  <si>
    <t>NM_従事者_従事者7_生年月日_年_変更前</t>
    <phoneticPr fontId="3"/>
  </si>
  <si>
    <t>NM_従事者_従事者7_生年月日_月_変更前</t>
    <phoneticPr fontId="3"/>
  </si>
  <si>
    <t>NM_従事者_従事者7_生年月日_日_変更前</t>
    <phoneticPr fontId="3"/>
  </si>
  <si>
    <t>従事者７＿住所_建物名_変更前</t>
    <phoneticPr fontId="3"/>
  </si>
  <si>
    <t>NM_従事者_従事者7_建物名_変更前</t>
    <phoneticPr fontId="3"/>
  </si>
  <si>
    <t>従事者７＿住所_番地_変更前</t>
    <phoneticPr fontId="3"/>
  </si>
  <si>
    <t>NM_従事者_従事者7_番地_変更前</t>
    <phoneticPr fontId="3"/>
  </si>
  <si>
    <t>従事者７＿住所_字_変更前</t>
    <phoneticPr fontId="3"/>
  </si>
  <si>
    <t>NM_従事者_従事者7_字_変更前</t>
    <phoneticPr fontId="3"/>
  </si>
  <si>
    <t>従事者７＿住所_市区町村_変更前</t>
    <phoneticPr fontId="3"/>
  </si>
  <si>
    <t>NM_従事者_従事者7_市区町村_変更前</t>
    <phoneticPr fontId="3"/>
  </si>
  <si>
    <t>従事者７＿住所_都道府県_変更前</t>
    <phoneticPr fontId="3"/>
  </si>
  <si>
    <t>NM_従事者_従事者7_都道府県_変更前</t>
    <phoneticPr fontId="3"/>
  </si>
  <si>
    <t>従事者７＿住所_郵便番号_変更前</t>
    <phoneticPr fontId="3"/>
  </si>
  <si>
    <t>NM_従事者_従事者7_郵便番号_左_変更前</t>
    <phoneticPr fontId="3"/>
  </si>
  <si>
    <t>NM_従事者_従事者7_郵便番号_右_変更前</t>
    <phoneticPr fontId="3"/>
  </si>
  <si>
    <t>従事者７＿カナ_変更前</t>
    <phoneticPr fontId="3"/>
  </si>
  <si>
    <t>NM_従事者_従事者7_カナ_変更前</t>
    <phoneticPr fontId="3"/>
  </si>
  <si>
    <t>従事者７＿氏名_当て字_変更前</t>
    <phoneticPr fontId="3"/>
  </si>
  <si>
    <t>NM_従事者_従事者7_当て字_変更前</t>
    <phoneticPr fontId="3"/>
  </si>
  <si>
    <t>従事者７＿氏名_変更前</t>
    <phoneticPr fontId="3"/>
  </si>
  <si>
    <t>NM_従事者_従事者7_氏名_変更前</t>
    <phoneticPr fontId="3"/>
  </si>
  <si>
    <t>従事者７＿退任年月日_変更前</t>
    <phoneticPr fontId="3"/>
  </si>
  <si>
    <t>NM_従事者_従事者7_退任年月日_元号_変更前</t>
    <phoneticPr fontId="3"/>
  </si>
  <si>
    <t>NM_従事者_従事者7_退任年月日_年_変更前</t>
    <phoneticPr fontId="3"/>
  </si>
  <si>
    <t>NM_従事者_従事者7_退任年月日_月_変更前</t>
    <phoneticPr fontId="3"/>
  </si>
  <si>
    <t>NM_従事者_従事者7_退任年月日_日_変更前</t>
    <phoneticPr fontId="3"/>
  </si>
  <si>
    <t>従事者７＿就任年月日_変更前</t>
    <phoneticPr fontId="3"/>
  </si>
  <si>
    <t>NM_従事者_従事者7_就任年月日_元号_変更前</t>
    <phoneticPr fontId="3"/>
  </si>
  <si>
    <t>NM_従事者_従事者7_就任年月日_年_変更前</t>
    <phoneticPr fontId="3"/>
  </si>
  <si>
    <t>NM_従事者_従事者7_就任年月日_月_変更前</t>
    <phoneticPr fontId="3"/>
  </si>
  <si>
    <t>NM_従事者_従事者7_就任年月日_日_変更前</t>
    <phoneticPr fontId="3"/>
  </si>
  <si>
    <t>従事者７＿資格_変更前</t>
    <phoneticPr fontId="3"/>
  </si>
  <si>
    <t>NM_従事者_従事者7_資格_変更前</t>
    <phoneticPr fontId="3"/>
  </si>
  <si>
    <t>従事者７＿従事者区分_変更前</t>
    <phoneticPr fontId="3"/>
  </si>
  <si>
    <t>NM_従事者_従事者7_従事者区分_変更前</t>
    <phoneticPr fontId="3"/>
  </si>
  <si>
    <t>従事者６＿従事者備考_変更前</t>
    <phoneticPr fontId="3"/>
  </si>
  <si>
    <t>NM_従事者_従事者6_従事者備考_変更前</t>
    <phoneticPr fontId="3"/>
  </si>
  <si>
    <t>従事者６＿登録販売者登録都道府県_変更前</t>
    <phoneticPr fontId="3"/>
  </si>
  <si>
    <t>NM_従事者_従事者6_登録販売者登録都道府県_変更前</t>
    <phoneticPr fontId="3"/>
  </si>
  <si>
    <t>従事者６＿登録年月日_変更前</t>
    <phoneticPr fontId="3"/>
  </si>
  <si>
    <t>NM_従事者_従事者6_登録年月日_元号_変更前</t>
    <phoneticPr fontId="3"/>
  </si>
  <si>
    <t>NM_従事者_従事者6_登録年月日_年_変更前</t>
    <phoneticPr fontId="3"/>
  </si>
  <si>
    <t>NM_従事者_従事者6_登録年月日_月_変更前</t>
    <phoneticPr fontId="3"/>
  </si>
  <si>
    <t>NM_従事者_従事者6_登録年月日_日_変更前</t>
    <phoneticPr fontId="3"/>
  </si>
  <si>
    <t>従事者６＿登録番号3_変更前</t>
    <phoneticPr fontId="3"/>
  </si>
  <si>
    <t>NM_従事者_従事者6_登録番号3_変更前</t>
    <phoneticPr fontId="3"/>
  </si>
  <si>
    <t>従事者６＿登録番号2_変更前</t>
    <phoneticPr fontId="3"/>
  </si>
  <si>
    <t>NM_従事者_従事者6_登録番号2_変更前</t>
    <phoneticPr fontId="3"/>
  </si>
  <si>
    <t>従事者６＿登録番号1_変更前</t>
    <phoneticPr fontId="3"/>
  </si>
  <si>
    <t>NM_従事者_従事者6_登録番号1_変更前</t>
    <phoneticPr fontId="3"/>
  </si>
  <si>
    <t>従事者６＿週勤務時間_変更前</t>
    <phoneticPr fontId="3"/>
  </si>
  <si>
    <t>NM_従事者_従事者6_週勤務時間_整数1_変更前</t>
    <phoneticPr fontId="3"/>
  </si>
  <si>
    <t>NM_従事者_従事者6_週勤務時間_整数2_変更前</t>
    <phoneticPr fontId="3"/>
  </si>
  <si>
    <t>NM_従事者_従事者6_週勤務時間_小数1_変更前</t>
    <phoneticPr fontId="3"/>
  </si>
  <si>
    <t>従事者６＿生年月日_変更前</t>
    <phoneticPr fontId="3"/>
  </si>
  <si>
    <t>NM_従事者_従事者6_生年月日_元号_変更前</t>
    <phoneticPr fontId="3"/>
  </si>
  <si>
    <t>NM_従事者_従事者6_生年月日_年_変更前</t>
    <phoneticPr fontId="3"/>
  </si>
  <si>
    <t>NM_従事者_従事者6_生年月日_月_変更前</t>
    <phoneticPr fontId="3"/>
  </si>
  <si>
    <t>NM_従事者_従事者6_生年月日_日_変更前</t>
    <phoneticPr fontId="3"/>
  </si>
  <si>
    <t>従事者６＿住所_建物名_変更前</t>
    <phoneticPr fontId="3"/>
  </si>
  <si>
    <t>NM_従事者_従事者6_建物名_変更前</t>
    <phoneticPr fontId="3"/>
  </si>
  <si>
    <t>従事者６＿住所_番地_変更前</t>
    <phoneticPr fontId="3"/>
  </si>
  <si>
    <t>NM_従事者_従事者6_番地_変更前</t>
    <phoneticPr fontId="3"/>
  </si>
  <si>
    <t>従事者６＿住所_字_変更前</t>
    <phoneticPr fontId="3"/>
  </si>
  <si>
    <t>NM_従事者_従事者6_字_変更前</t>
    <phoneticPr fontId="3"/>
  </si>
  <si>
    <t>従事者６＿住所_市区町村_変更前</t>
    <phoneticPr fontId="3"/>
  </si>
  <si>
    <t>NM_従事者_従事者6_市区町村_変更前</t>
    <phoneticPr fontId="3"/>
  </si>
  <si>
    <t>従事者６＿住所_都道府県_変更前</t>
    <phoneticPr fontId="3"/>
  </si>
  <si>
    <t>NM_従事者_従事者6_都道府県_変更前</t>
    <phoneticPr fontId="3"/>
  </si>
  <si>
    <t>従事者６＿住所_郵便番号_変更前</t>
    <phoneticPr fontId="3"/>
  </si>
  <si>
    <t>NM_従事者_従事者6_郵便番号_左_変更前</t>
    <phoneticPr fontId="3"/>
  </si>
  <si>
    <t>NM_従事者_従事者6_郵便番号_右_変更前</t>
    <phoneticPr fontId="3"/>
  </si>
  <si>
    <t>従事者６＿カナ_変更前</t>
    <phoneticPr fontId="3"/>
  </si>
  <si>
    <t>NM_従事者_従事者6_カナ_変更前</t>
    <phoneticPr fontId="3"/>
  </si>
  <si>
    <t>従事者６＿氏名_当て字_変更前</t>
    <phoneticPr fontId="3"/>
  </si>
  <si>
    <t>NM_従事者_従事者6_当て字_変更前</t>
    <phoneticPr fontId="3"/>
  </si>
  <si>
    <t>従事者６＿氏名_変更前</t>
    <phoneticPr fontId="3"/>
  </si>
  <si>
    <t>NM_従事者_従事者6_氏名_変更前</t>
    <phoneticPr fontId="3"/>
  </si>
  <si>
    <t>従事者６＿退任年月日_変更前</t>
    <phoneticPr fontId="3"/>
  </si>
  <si>
    <t>NM_従事者_従事者6_退任年月日_元号_変更前</t>
    <phoneticPr fontId="3"/>
  </si>
  <si>
    <t>NM_従事者_従事者6_退任年月日_年_変更前</t>
    <phoneticPr fontId="3"/>
  </si>
  <si>
    <t>NM_従事者_従事者6_退任年月日_月_変更前</t>
    <phoneticPr fontId="3"/>
  </si>
  <si>
    <t>NM_従事者_従事者6_退任年月日_日_変更前</t>
    <phoneticPr fontId="3"/>
  </si>
  <si>
    <t>従事者６＿就任年月日_変更前</t>
    <phoneticPr fontId="3"/>
  </si>
  <si>
    <t>NM_従事者_従事者6_就任年月日_元号_変更前</t>
    <phoneticPr fontId="3"/>
  </si>
  <si>
    <t>NM_従事者_従事者6_就任年月日_年_変更前</t>
    <phoneticPr fontId="3"/>
  </si>
  <si>
    <t>NM_従事者_従事者6_就任年月日_月_変更前</t>
    <phoneticPr fontId="3"/>
  </si>
  <si>
    <t>NM_従事者_従事者6_就任年月日_日_変更前</t>
    <phoneticPr fontId="3"/>
  </si>
  <si>
    <t>従事者６＿資格_変更前</t>
    <phoneticPr fontId="3"/>
  </si>
  <si>
    <t>NM_従事者_従事者6_資格_変更前</t>
    <phoneticPr fontId="3"/>
  </si>
  <si>
    <t>従事者６＿従事者区分_変更前</t>
    <phoneticPr fontId="3"/>
  </si>
  <si>
    <t>NM_従事者_従事者6_従事者区分_変更前</t>
    <phoneticPr fontId="3"/>
  </si>
  <si>
    <t>従事者５＿従事者備考_変更前</t>
    <phoneticPr fontId="3"/>
  </si>
  <si>
    <t>NM_従事者_従事者5_従事者備考_変更前</t>
    <phoneticPr fontId="3"/>
  </si>
  <si>
    <t>従事者５＿登録販売者登録都道府県_変更前</t>
    <phoneticPr fontId="3"/>
  </si>
  <si>
    <t>NM_従事者_従事者5_登録販売者登録都道府県_変更前</t>
    <phoneticPr fontId="3"/>
  </si>
  <si>
    <t>従事者５＿登録年月日_変更前</t>
    <phoneticPr fontId="3"/>
  </si>
  <si>
    <t>NM_従事者_従事者5_登録年月日_元号_変更前</t>
    <phoneticPr fontId="3"/>
  </si>
  <si>
    <t>NM_従事者_従事者5_登録年月日_年_変更前</t>
    <phoneticPr fontId="3"/>
  </si>
  <si>
    <t>NM_従事者_従事者5_登録年月日_月_変更前</t>
    <phoneticPr fontId="3"/>
  </si>
  <si>
    <t>NM_従事者_従事者5_登録年月日_日_変更前</t>
    <phoneticPr fontId="3"/>
  </si>
  <si>
    <t>従事者５＿登録番号3_変更前</t>
    <phoneticPr fontId="3"/>
  </si>
  <si>
    <t>NM_従事者_従事者5_登録番号3_変更前</t>
    <phoneticPr fontId="3"/>
  </si>
  <si>
    <t>従事者５＿登録番号2_変更前</t>
    <phoneticPr fontId="3"/>
  </si>
  <si>
    <t>NM_従事者_従事者5_登録番号2_変更前</t>
    <phoneticPr fontId="3"/>
  </si>
  <si>
    <t>従事者５＿登録番号1_変更前</t>
    <phoneticPr fontId="3"/>
  </si>
  <si>
    <t>NM_従事者_従事者5_登録番号1_変更前</t>
    <phoneticPr fontId="3"/>
  </si>
  <si>
    <t>従事者５＿週勤務時間_変更前</t>
    <phoneticPr fontId="3"/>
  </si>
  <si>
    <t>NM_従事者_従事者5_週勤務時間_整数1_変更前</t>
    <phoneticPr fontId="3"/>
  </si>
  <si>
    <t>NM_従事者_従事者5_週勤務時間_整数2_変更前</t>
    <phoneticPr fontId="3"/>
  </si>
  <si>
    <t>NM_従事者_従事者5_週勤務時間_小数1_変更前</t>
    <phoneticPr fontId="3"/>
  </si>
  <si>
    <t>従事者５＿生年月日_変更前</t>
    <phoneticPr fontId="3"/>
  </si>
  <si>
    <t>NM_従事者_従事者5_生年月日_元号_変更前</t>
    <phoneticPr fontId="3"/>
  </si>
  <si>
    <t>NM_従事者_従事者5_生年月日_年_変更前</t>
    <phoneticPr fontId="3"/>
  </si>
  <si>
    <t>NM_従事者_従事者5_生年月日_月_変更前</t>
    <phoneticPr fontId="3"/>
  </si>
  <si>
    <t>NM_従事者_従事者5_生年月日_日_変更前</t>
    <phoneticPr fontId="3"/>
  </si>
  <si>
    <t>従事者５＿住所_建物名_変更前</t>
    <phoneticPr fontId="3"/>
  </si>
  <si>
    <t>NM_従事者_従事者5_建物名_変更前</t>
    <phoneticPr fontId="3"/>
  </si>
  <si>
    <t>従事者５＿住所_番地_変更前</t>
    <phoneticPr fontId="3"/>
  </si>
  <si>
    <t>NM_従事者_従事者5_番地_変更前</t>
    <phoneticPr fontId="3"/>
  </si>
  <si>
    <t>従事者５＿住所_字_変更前</t>
    <phoneticPr fontId="3"/>
  </si>
  <si>
    <t>NM_従事者_従事者5_字_変更前</t>
    <phoneticPr fontId="3"/>
  </si>
  <si>
    <t>従事者５＿住所_市区町村_変更前</t>
    <phoneticPr fontId="3"/>
  </si>
  <si>
    <t>NM_従事者_従事者5_市区町村_変更前</t>
    <phoneticPr fontId="3"/>
  </si>
  <si>
    <t>従事者５＿住所_都道府県_変更前</t>
    <phoneticPr fontId="3"/>
  </si>
  <si>
    <t>NM_従事者_従事者5_都道府県_変更前</t>
    <phoneticPr fontId="3"/>
  </si>
  <si>
    <t>従事者５＿住所_郵便番号_変更前</t>
    <phoneticPr fontId="3"/>
  </si>
  <si>
    <t>NM_従事者_従事者5_郵便番号_左_変更前</t>
    <phoneticPr fontId="3"/>
  </si>
  <si>
    <t>NM_従事者_従事者5_郵便番号_右_変更前</t>
    <phoneticPr fontId="3"/>
  </si>
  <si>
    <t>従事者５＿カナ_変更前</t>
    <phoneticPr fontId="3"/>
  </si>
  <si>
    <t>NM_従事者_従事者5_カナ_変更前</t>
    <phoneticPr fontId="3"/>
  </si>
  <si>
    <t>従事者５＿氏名_当て字_変更前</t>
    <phoneticPr fontId="3"/>
  </si>
  <si>
    <t>NM_従事者_従事者5_当て字_変更前</t>
    <phoneticPr fontId="3"/>
  </si>
  <si>
    <t>従事者５＿氏名_変更前</t>
    <phoneticPr fontId="3"/>
  </si>
  <si>
    <t>NM_従事者_従事者5_氏名_変更前</t>
    <phoneticPr fontId="3"/>
  </si>
  <si>
    <t>従事者５＿退任年月日_変更前</t>
    <phoneticPr fontId="3"/>
  </si>
  <si>
    <t>NM_従事者_従事者5_退任年月日_元号_変更前</t>
    <phoneticPr fontId="3"/>
  </si>
  <si>
    <t>NM_従事者_従事者5_退任年月日_年_変更前</t>
    <phoneticPr fontId="3"/>
  </si>
  <si>
    <t>NM_従事者_従事者5_退任年月日_月_変更前</t>
    <phoneticPr fontId="3"/>
  </si>
  <si>
    <t>NM_従事者_従事者5_退任年月日_日_変更前</t>
    <phoneticPr fontId="3"/>
  </si>
  <si>
    <t>従事者５＿就任年月日_変更前</t>
    <phoneticPr fontId="3"/>
  </si>
  <si>
    <t>NM_従事者_従事者5_就任年月日_元号_変更前</t>
    <phoneticPr fontId="3"/>
  </si>
  <si>
    <t>NM_従事者_従事者5_就任年月日_年_変更前</t>
    <phoneticPr fontId="3"/>
  </si>
  <si>
    <t>NM_従事者_従事者5_就任年月日_月_変更前</t>
    <phoneticPr fontId="3"/>
  </si>
  <si>
    <t>NM_従事者_従事者5_就任年月日_日_変更前</t>
    <phoneticPr fontId="3"/>
  </si>
  <si>
    <t>従事者５＿資格_変更前</t>
    <phoneticPr fontId="3"/>
  </si>
  <si>
    <t>NM_従事者_従事者5_資格_変更前</t>
    <phoneticPr fontId="3"/>
  </si>
  <si>
    <t>従事者５＿従事者区分_変更前</t>
    <phoneticPr fontId="3"/>
  </si>
  <si>
    <t>NM_従事者_従事者5_従事者区分_変更前</t>
    <phoneticPr fontId="3"/>
  </si>
  <si>
    <t>従事者４＿従事者備考_変更前</t>
    <phoneticPr fontId="3"/>
  </si>
  <si>
    <t>NM_従事者_従事者4_従事者備考_変更前</t>
    <phoneticPr fontId="3"/>
  </si>
  <si>
    <t>従事者４＿登録販売者登録都道府県_変更前</t>
    <phoneticPr fontId="3"/>
  </si>
  <si>
    <t>NM_従事者_従事者4_登録販売者登録都道府県_変更前</t>
    <phoneticPr fontId="3"/>
  </si>
  <si>
    <t>従事者４＿登録年月日_変更前</t>
    <phoneticPr fontId="3"/>
  </si>
  <si>
    <t>NM_従事者_従事者4_登録年月日_元号_変更前</t>
    <phoneticPr fontId="3"/>
  </si>
  <si>
    <t>NM_従事者_従事者4_登録年月日_年_変更前</t>
    <phoneticPr fontId="3"/>
  </si>
  <si>
    <t>NM_従事者_従事者4_登録年月日_月_変更前</t>
    <phoneticPr fontId="3"/>
  </si>
  <si>
    <t>NM_従事者_従事者4_登録年月日_日_変更前</t>
    <phoneticPr fontId="3"/>
  </si>
  <si>
    <t>従事者４＿登録番号3_変更前</t>
    <phoneticPr fontId="3"/>
  </si>
  <si>
    <t>NM_従事者_従事者4_登録番号3_変更前</t>
    <phoneticPr fontId="3"/>
  </si>
  <si>
    <t>従事者４＿登録番号2_変更前</t>
    <phoneticPr fontId="3"/>
  </si>
  <si>
    <t>NM_従事者_従事者4_登録番号2_変更前</t>
    <phoneticPr fontId="3"/>
  </si>
  <si>
    <t>従事者４＿登録番号1_変更前</t>
    <phoneticPr fontId="3"/>
  </si>
  <si>
    <t>NM_従事者_従事者4_登録番号1_変更前</t>
    <phoneticPr fontId="3"/>
  </si>
  <si>
    <t>従事者４＿週勤務時間_変更前</t>
    <phoneticPr fontId="3"/>
  </si>
  <si>
    <t>NM_従事者_従事者4_週勤務時間_整数1_変更前</t>
    <phoneticPr fontId="3"/>
  </si>
  <si>
    <t>NM_従事者_従事者4_週勤務時間_整数2_変更前</t>
    <phoneticPr fontId="3"/>
  </si>
  <si>
    <t>NM_従事者_従事者4_週勤務時間_小数1_変更前</t>
    <phoneticPr fontId="3"/>
  </si>
  <si>
    <t>従事者４＿生年月日_変更前</t>
    <phoneticPr fontId="3"/>
  </si>
  <si>
    <t>NM_従事者_従事者4_生年月日_元号_変更前</t>
    <phoneticPr fontId="3"/>
  </si>
  <si>
    <t>NM_従事者_従事者4_生年月日_年_変更前</t>
    <phoneticPr fontId="3"/>
  </si>
  <si>
    <t>NM_従事者_従事者4_生年月日_月_変更前</t>
    <phoneticPr fontId="3"/>
  </si>
  <si>
    <t>NM_従事者_従事者4_生年月日_日_変更前</t>
    <phoneticPr fontId="3"/>
  </si>
  <si>
    <t>従事者４＿住所_建物名_変更前</t>
    <phoneticPr fontId="3"/>
  </si>
  <si>
    <t>NM_従事者_従事者4_建物名_変更前</t>
    <phoneticPr fontId="3"/>
  </si>
  <si>
    <t>従事者４＿住所_番地_変更前</t>
    <phoneticPr fontId="3"/>
  </si>
  <si>
    <t>NM_従事者_従事者4_番地_変更前</t>
    <phoneticPr fontId="3"/>
  </si>
  <si>
    <t>従事者４＿住所_字_変更前</t>
    <phoneticPr fontId="3"/>
  </si>
  <si>
    <t>NM_従事者_従事者4_字_変更前</t>
    <phoneticPr fontId="3"/>
  </si>
  <si>
    <t>従事者４＿住所_市区町村_変更前</t>
    <phoneticPr fontId="3"/>
  </si>
  <si>
    <t>NM_従事者_従事者4_市区町村_変更前</t>
    <phoneticPr fontId="3"/>
  </si>
  <si>
    <t>従事者４＿住所_都道府県_変更前</t>
    <phoneticPr fontId="3"/>
  </si>
  <si>
    <t>NM_従事者_従事者4_都道府県_変更前</t>
    <phoneticPr fontId="3"/>
  </si>
  <si>
    <t>従事者４＿住所_郵便番号_変更前</t>
    <phoneticPr fontId="3"/>
  </si>
  <si>
    <t>NM_従事者_従事者4_郵便番号_左_変更前</t>
    <phoneticPr fontId="3"/>
  </si>
  <si>
    <t>NM_従事者_従事者4_郵便番号_右_変更前</t>
    <phoneticPr fontId="3"/>
  </si>
  <si>
    <t>従事者４＿カナ_変更前</t>
    <phoneticPr fontId="3"/>
  </si>
  <si>
    <t>NM_従事者_従事者4_カナ_変更前</t>
    <phoneticPr fontId="3"/>
  </si>
  <si>
    <t>従事者４＿氏名_当て字_変更前</t>
    <phoneticPr fontId="3"/>
  </si>
  <si>
    <t>NM_従事者_従事者4_当て字_変更前</t>
    <phoneticPr fontId="3"/>
  </si>
  <si>
    <t>従事者４＿氏名_変更前</t>
    <phoneticPr fontId="3"/>
  </si>
  <si>
    <t>NM_従事者_従事者4_氏名_変更前</t>
    <phoneticPr fontId="3"/>
  </si>
  <si>
    <t>従事者４＿退任年月日_変更前</t>
    <phoneticPr fontId="3"/>
  </si>
  <si>
    <t>NM_従事者_従事者4_退任年月日_元号_変更前</t>
    <phoneticPr fontId="3"/>
  </si>
  <si>
    <t>NM_従事者_従事者4_退任年月日_年_変更前</t>
    <phoneticPr fontId="3"/>
  </si>
  <si>
    <t>NM_従事者_従事者4_退任年月日_月_変更前</t>
    <phoneticPr fontId="3"/>
  </si>
  <si>
    <t>NM_従事者_従事者4_退任年月日_日_変更前</t>
    <phoneticPr fontId="3"/>
  </si>
  <si>
    <t>従事者４＿就任年月日_変更前</t>
    <phoneticPr fontId="3"/>
  </si>
  <si>
    <t>NM_従事者_従事者4_就任年月日_元号_変更前</t>
    <phoneticPr fontId="3"/>
  </si>
  <si>
    <t>NM_従事者_従事者4_就任年月日_年_変更前</t>
    <phoneticPr fontId="3"/>
  </si>
  <si>
    <t>NM_従事者_従事者4_就任年月日_月_変更前</t>
    <phoneticPr fontId="3"/>
  </si>
  <si>
    <t>NM_従事者_従事者4_就任年月日_日_変更前</t>
    <phoneticPr fontId="3"/>
  </si>
  <si>
    <t>従事者４＿資格_変更前</t>
    <phoneticPr fontId="3"/>
  </si>
  <si>
    <t>NM_従事者_従事者4_資格_変更前</t>
    <phoneticPr fontId="3"/>
  </si>
  <si>
    <t>従事者４＿従事者区分_変更前</t>
    <phoneticPr fontId="3"/>
  </si>
  <si>
    <t>NM_従事者_従事者4_従事者区分_変更前</t>
    <phoneticPr fontId="3"/>
  </si>
  <si>
    <t>従事者３＿従事者備考_変更前</t>
    <phoneticPr fontId="3"/>
  </si>
  <si>
    <t>NM_従事者_従事者3_従事者備考_変更前</t>
    <phoneticPr fontId="3"/>
  </si>
  <si>
    <t>従事者３＿登録販売者登録都道府県_変更前</t>
    <phoneticPr fontId="3"/>
  </si>
  <si>
    <t>NM_従事者_従事者3_登録販売者登録都道府県_変更前</t>
    <phoneticPr fontId="3"/>
  </si>
  <si>
    <t>従事者３＿登録年月日_変更前</t>
    <phoneticPr fontId="3"/>
  </si>
  <si>
    <t>NM_従事者_従事者3_登録年月日_元号_変更前</t>
    <phoneticPr fontId="3"/>
  </si>
  <si>
    <t>NM_従事者_従事者3_登録年月日_年_変更前</t>
    <phoneticPr fontId="3"/>
  </si>
  <si>
    <t>NM_従事者_従事者3_登録年月日_月_変更前</t>
    <phoneticPr fontId="3"/>
  </si>
  <si>
    <t>NM_従事者_従事者3_登録年月日_日_変更前</t>
    <phoneticPr fontId="3"/>
  </si>
  <si>
    <t>従事者３＿登録番号3_変更前</t>
    <phoneticPr fontId="3"/>
  </si>
  <si>
    <t>NM_従事者_従事者3_登録番号3_変更前</t>
    <phoneticPr fontId="3"/>
  </si>
  <si>
    <t>従事者３＿登録番号2_変更前</t>
    <phoneticPr fontId="3"/>
  </si>
  <si>
    <t>NM_従事者_従事者3_登録番号2_変更前</t>
    <phoneticPr fontId="3"/>
  </si>
  <si>
    <t>従事者３＿登録番号1_変更前</t>
    <phoneticPr fontId="3"/>
  </si>
  <si>
    <t>NM_従事者_従事者3_登録番号1_変更前</t>
    <phoneticPr fontId="3"/>
  </si>
  <si>
    <t>従事者３＿週勤務時間_変更前</t>
    <phoneticPr fontId="3"/>
  </si>
  <si>
    <t>NM_従事者_従事者3_週勤務時間_整数1_変更前</t>
    <phoneticPr fontId="3"/>
  </si>
  <si>
    <t>NM_従事者_従事者3_週勤務時間_整数2_変更前</t>
    <phoneticPr fontId="3"/>
  </si>
  <si>
    <t>NM_従事者_従事者3_週勤務時間_小数1_変更前</t>
    <phoneticPr fontId="3"/>
  </si>
  <si>
    <t>従事者３＿生年月日_変更前</t>
    <phoneticPr fontId="3"/>
  </si>
  <si>
    <t>NM_従事者_従事者3_生年月日_元号_変更前</t>
    <phoneticPr fontId="3"/>
  </si>
  <si>
    <t>NM_従事者_従事者3_生年月日_年_変更前</t>
    <phoneticPr fontId="3"/>
  </si>
  <si>
    <t>NM_従事者_従事者3_生年月日_月_変更前</t>
    <phoneticPr fontId="3"/>
  </si>
  <si>
    <t>NM_従事者_従事者3_生年月日_日_変更前</t>
    <phoneticPr fontId="3"/>
  </si>
  <si>
    <t>従事者３＿住所_建物名_変更前</t>
    <phoneticPr fontId="3"/>
  </si>
  <si>
    <t>NM_従事者_従事者3_建物名_変更前</t>
    <phoneticPr fontId="3"/>
  </si>
  <si>
    <t>従事者３＿住所_番地_変更前</t>
    <phoneticPr fontId="3"/>
  </si>
  <si>
    <t>NM_従事者_従事者3_番地_変更前</t>
    <phoneticPr fontId="3"/>
  </si>
  <si>
    <t>従事者３＿住所_字_変更前</t>
    <phoneticPr fontId="3"/>
  </si>
  <si>
    <t>NM_従事者_従事者3_字_変更前</t>
    <phoneticPr fontId="3"/>
  </si>
  <si>
    <t>従事者３＿住所_市区町村_変更前</t>
    <phoneticPr fontId="3"/>
  </si>
  <si>
    <t>NM_従事者_従事者3_市区町村_変更前</t>
    <phoneticPr fontId="3"/>
  </si>
  <si>
    <t>従事者３＿住所_都道府県_変更前</t>
    <phoneticPr fontId="3"/>
  </si>
  <si>
    <t>NM_従事者_従事者3_都道府県_変更前</t>
    <phoneticPr fontId="3"/>
  </si>
  <si>
    <t>従事者３＿住所_郵便番号_変更前</t>
    <phoneticPr fontId="3"/>
  </si>
  <si>
    <t>NM_従事者_従事者3_郵便番号_左_変更前</t>
    <phoneticPr fontId="3"/>
  </si>
  <si>
    <t>NM_従事者_従事者3_郵便番号_右_変更前</t>
    <phoneticPr fontId="3"/>
  </si>
  <si>
    <t>従事者３＿カナ_変更前</t>
    <phoneticPr fontId="3"/>
  </si>
  <si>
    <t>NM_従事者_従事者3_カナ_変更前</t>
    <phoneticPr fontId="3"/>
  </si>
  <si>
    <t>従事者３＿氏名_当て字_変更前</t>
    <phoneticPr fontId="3"/>
  </si>
  <si>
    <t>NM_従事者_従事者3_当て字_変更前</t>
    <phoneticPr fontId="3"/>
  </si>
  <si>
    <t>従事者３＿氏名_変更前</t>
    <phoneticPr fontId="3"/>
  </si>
  <si>
    <t>NM_従事者_従事者3_氏名_変更前</t>
    <phoneticPr fontId="3"/>
  </si>
  <si>
    <t>従事者３＿退任年月日_変更前</t>
    <phoneticPr fontId="3"/>
  </si>
  <si>
    <t>NM_従事者_従事者3_退任年月日_元号_変更前</t>
    <phoneticPr fontId="3"/>
  </si>
  <si>
    <t>NM_従事者_従事者3_退任年月日_年_変更前</t>
    <phoneticPr fontId="3"/>
  </si>
  <si>
    <t>NM_従事者_従事者3_退任年月日_月_変更前</t>
    <phoneticPr fontId="3"/>
  </si>
  <si>
    <t>NM_従事者_従事者3_退任年月日_日_変更前</t>
    <phoneticPr fontId="3"/>
  </si>
  <si>
    <t>従事者３＿就任年月日_変更前</t>
    <phoneticPr fontId="3"/>
  </si>
  <si>
    <t>NM_従事者_従事者3_就任年月日_元号_変更前</t>
    <phoneticPr fontId="3"/>
  </si>
  <si>
    <t>NM_従事者_従事者3_就任年月日_年_変更前</t>
    <phoneticPr fontId="3"/>
  </si>
  <si>
    <t>NM_従事者_従事者3_就任年月日_月_変更前</t>
    <phoneticPr fontId="3"/>
  </si>
  <si>
    <t>NM_従事者_従事者3_就任年月日_日_変更前</t>
    <phoneticPr fontId="3"/>
  </si>
  <si>
    <t>従事者３＿資格_変更前</t>
    <phoneticPr fontId="3"/>
  </si>
  <si>
    <t>NM_従事者_従事者3_資格_変更前</t>
    <phoneticPr fontId="3"/>
  </si>
  <si>
    <t>従事者３＿従事者区分_変更前</t>
    <phoneticPr fontId="3"/>
  </si>
  <si>
    <t>NM_従事者_従事者3_従事者区分_変更前</t>
    <phoneticPr fontId="3"/>
  </si>
  <si>
    <t>従事者２＿従事者備考_変更前</t>
    <phoneticPr fontId="3"/>
  </si>
  <si>
    <t>NM_従事者_従事者2_従事者備考_変更前</t>
    <phoneticPr fontId="3"/>
  </si>
  <si>
    <t>従事者２＿登録販売者登録都道府県_変更前</t>
    <phoneticPr fontId="3"/>
  </si>
  <si>
    <t>NM_従事者_従事者2_登録販売者登録都道府県_変更前</t>
    <phoneticPr fontId="3"/>
  </si>
  <si>
    <t>従事者２＿登録年月日_変更前</t>
    <phoneticPr fontId="3"/>
  </si>
  <si>
    <t>NM_従事者_従事者2_登録年月日_元号_変更前</t>
    <phoneticPr fontId="3"/>
  </si>
  <si>
    <t>NM_従事者_従事者2_登録年月日_年_変更前</t>
    <phoneticPr fontId="3"/>
  </si>
  <si>
    <t>NM_従事者_従事者2_登録年月日_月_変更前</t>
    <phoneticPr fontId="3"/>
  </si>
  <si>
    <t>NM_従事者_従事者2_登録年月日_日_変更前</t>
    <phoneticPr fontId="3"/>
  </si>
  <si>
    <t>従事者２＿登録番号3_変更前</t>
    <phoneticPr fontId="3"/>
  </si>
  <si>
    <t>NM_従事者_従事者2_登録番号3_変更前</t>
    <phoneticPr fontId="3"/>
  </si>
  <si>
    <t>従事者２＿登録番号2_変更前</t>
    <phoneticPr fontId="3"/>
  </si>
  <si>
    <t>NM_従事者_従事者2_登録番号2_変更前</t>
    <phoneticPr fontId="3"/>
  </si>
  <si>
    <t>従事者２＿登録番号1_変更前</t>
    <phoneticPr fontId="3"/>
  </si>
  <si>
    <t>NM_従事者_従事者2_登録番号1_変更前</t>
    <phoneticPr fontId="3"/>
  </si>
  <si>
    <t>従事者２＿週勤務時間_変更前</t>
    <phoneticPr fontId="3"/>
  </si>
  <si>
    <t>NM_従事者_従事者2_週勤務時間_整数1_変更前</t>
    <phoneticPr fontId="3"/>
  </si>
  <si>
    <t>NM_従事者_従事者2_週勤務時間_整数2_変更前</t>
    <phoneticPr fontId="3"/>
  </si>
  <si>
    <t>NM_従事者_従事者2_週勤務時間_小数1_変更前</t>
    <phoneticPr fontId="3"/>
  </si>
  <si>
    <t>従事者２＿生年月日_変更前</t>
    <phoneticPr fontId="3"/>
  </si>
  <si>
    <t>NM_従事者_従事者2_生年月日_元号_変更前</t>
    <phoneticPr fontId="3"/>
  </si>
  <si>
    <t>NM_従事者_従事者2_生年月日_年_変更前</t>
    <phoneticPr fontId="3"/>
  </si>
  <si>
    <t>NM_従事者_従事者2_生年月日_月_変更前</t>
    <phoneticPr fontId="3"/>
  </si>
  <si>
    <t>NM_従事者_従事者2_生年月日_日_変更前</t>
    <phoneticPr fontId="3"/>
  </si>
  <si>
    <t>従事者２＿住所_建物名_変更前</t>
    <phoneticPr fontId="3"/>
  </si>
  <si>
    <t>NM_従事者_従事者2_建物名_変更前</t>
    <phoneticPr fontId="3"/>
  </si>
  <si>
    <t>従事者２＿住所_番地_変更前</t>
    <phoneticPr fontId="3"/>
  </si>
  <si>
    <t>NM_従事者_従事者2_番地_変更前</t>
    <phoneticPr fontId="3"/>
  </si>
  <si>
    <t>従事者２＿住所_字_変更前</t>
    <phoneticPr fontId="3"/>
  </si>
  <si>
    <t>NM_従事者_従事者2_字_変更前</t>
    <phoneticPr fontId="3"/>
  </si>
  <si>
    <t>従事者２＿住所_市区町村_変更前</t>
    <phoneticPr fontId="3"/>
  </si>
  <si>
    <t>NM_従事者_従事者2_市区町村_変更前</t>
    <phoneticPr fontId="3"/>
  </si>
  <si>
    <t>従事者２＿住所_都道府県_変更前</t>
    <phoneticPr fontId="3"/>
  </si>
  <si>
    <t>NM_従事者_従事者2_都道府県_変更前</t>
    <phoneticPr fontId="3"/>
  </si>
  <si>
    <t>従事者２＿住所_郵便番号_変更前</t>
    <phoneticPr fontId="3"/>
  </si>
  <si>
    <t>NM_従事者_従事者2_郵便番号_左_変更前</t>
    <phoneticPr fontId="3"/>
  </si>
  <si>
    <t>NM_従事者_従事者2_郵便番号_右_変更前</t>
    <phoneticPr fontId="3"/>
  </si>
  <si>
    <t>従事者２＿カナ_変更前</t>
    <phoneticPr fontId="3"/>
  </si>
  <si>
    <t>NM_従事者_従事者2_カナ_変更前</t>
    <phoneticPr fontId="3"/>
  </si>
  <si>
    <t>従事者２＿氏名_当て字_変更前</t>
    <phoneticPr fontId="3"/>
  </si>
  <si>
    <t>NM_従事者_従事者2_当て字_変更前</t>
    <phoneticPr fontId="3"/>
  </si>
  <si>
    <t>従事者２＿氏名_変更前</t>
    <phoneticPr fontId="3"/>
  </si>
  <si>
    <t>NM_従事者_従事者2_氏名_変更前</t>
    <phoneticPr fontId="3"/>
  </si>
  <si>
    <t>従事者２＿退任年月日_変更前</t>
    <phoneticPr fontId="3"/>
  </si>
  <si>
    <t>NM_従事者_従事者2_退任年月日_元号_変更前</t>
    <phoneticPr fontId="3"/>
  </si>
  <si>
    <t>NM_従事者_従事者2_退任年月日_年_変更前</t>
    <phoneticPr fontId="3"/>
  </si>
  <si>
    <t>NM_従事者_従事者2_退任年月日_月_変更前</t>
    <phoneticPr fontId="3"/>
  </si>
  <si>
    <t>NM_従事者_従事者2_退任年月日_日_変更前</t>
    <phoneticPr fontId="3"/>
  </si>
  <si>
    <t>従事者２＿就任年月日_変更前</t>
    <phoneticPr fontId="3"/>
  </si>
  <si>
    <t>NM_従事者_従事者2_就任年月日_元号_変更前</t>
    <phoneticPr fontId="3"/>
  </si>
  <si>
    <t>NM_従事者_従事者2_就任年月日_年_変更前</t>
    <phoneticPr fontId="3"/>
  </si>
  <si>
    <t>NM_従事者_従事者2_就任年月日_月_変更前</t>
    <phoneticPr fontId="3"/>
  </si>
  <si>
    <t>NM_従事者_従事者2_就任年月日_日_変更前</t>
    <phoneticPr fontId="3"/>
  </si>
  <si>
    <t>従事者２＿資格_変更前</t>
    <phoneticPr fontId="3"/>
  </si>
  <si>
    <t>NM_従事者_従事者2_資格_変更前</t>
    <phoneticPr fontId="3"/>
  </si>
  <si>
    <t>従事者２＿従事者区分_変更前</t>
    <phoneticPr fontId="3"/>
  </si>
  <si>
    <t>NM_従事者_従事者2_従事者区分_変更前</t>
    <phoneticPr fontId="3"/>
  </si>
  <si>
    <t>従事者１＿従事者備考_変更前</t>
    <phoneticPr fontId="3"/>
  </si>
  <si>
    <t>NM_従事者_従事者1_従事者備考_変更前</t>
    <phoneticPr fontId="3"/>
  </si>
  <si>
    <t>従事者１＿登録販売者登録都道府県_変更前</t>
    <phoneticPr fontId="3"/>
  </si>
  <si>
    <t>NM_従事者_従事者1_登録販売者登録都道府県_変更前</t>
    <phoneticPr fontId="3"/>
  </si>
  <si>
    <t>従事者１＿登録年月日_変更前</t>
    <phoneticPr fontId="3"/>
  </si>
  <si>
    <t>NM_従事者_従事者1_登録年月日_元号_変更前</t>
    <phoneticPr fontId="3"/>
  </si>
  <si>
    <t>NM_従事者_従事者1_登録年月日_年_変更前</t>
    <phoneticPr fontId="3"/>
  </si>
  <si>
    <t>NM_従事者_従事者1_登録年月日_月_変更前</t>
    <phoneticPr fontId="3"/>
  </si>
  <si>
    <t>NM_従事者_従事者1_登録年月日_日_変更前</t>
    <phoneticPr fontId="3"/>
  </si>
  <si>
    <t>従事者１＿登録番号3_変更前</t>
    <phoneticPr fontId="3"/>
  </si>
  <si>
    <t>NM_従事者_従事者1_登録番号3_変更前</t>
    <phoneticPr fontId="3"/>
  </si>
  <si>
    <t>従事者１＿登録番号2_変更前</t>
    <phoneticPr fontId="3"/>
  </si>
  <si>
    <t>NM_従事者_従事者1_登録番号2_変更前</t>
    <phoneticPr fontId="3"/>
  </si>
  <si>
    <t>従事者１＿登録番号1_変更前</t>
    <phoneticPr fontId="3"/>
  </si>
  <si>
    <t>NM_従事者_従事者1_登録番号1_変更前</t>
    <phoneticPr fontId="3"/>
  </si>
  <si>
    <t>従事者１＿週勤務時間_変更前</t>
    <phoneticPr fontId="3"/>
  </si>
  <si>
    <t>NM_従事者_従事者1_週勤務時間_整数1_変更前</t>
    <phoneticPr fontId="3"/>
  </si>
  <si>
    <t>NM_従事者_従事者1_週勤務時間_整数2_変更前</t>
    <phoneticPr fontId="3"/>
  </si>
  <si>
    <t>NM_従事者_従事者1_週勤務時間_小数1_変更前</t>
    <phoneticPr fontId="3"/>
  </si>
  <si>
    <t>従事者１＿生年月日_変更前</t>
    <phoneticPr fontId="3"/>
  </si>
  <si>
    <t>NM_従事者_従事者1_生年月日_元号_変更前</t>
    <phoneticPr fontId="3"/>
  </si>
  <si>
    <t>NM_従事者_従事者1_生年月日_年_変更前</t>
    <phoneticPr fontId="3"/>
  </si>
  <si>
    <t>NM_従事者_従事者1_生年月日_月_変更前</t>
    <phoneticPr fontId="3"/>
  </si>
  <si>
    <t>NM_従事者_従事者1_生年月日_日_変更前</t>
    <phoneticPr fontId="3"/>
  </si>
  <si>
    <t>従事者１＿住所_建物名_変更前</t>
    <phoneticPr fontId="3"/>
  </si>
  <si>
    <t>NM_従事者_従事者1_建物名_変更前</t>
    <phoneticPr fontId="3"/>
  </si>
  <si>
    <t>従事者１＿住所_番地_変更前</t>
    <phoneticPr fontId="3"/>
  </si>
  <si>
    <t>NM_従事者_従事者1_番地_変更前</t>
    <phoneticPr fontId="3"/>
  </si>
  <si>
    <t>従事者１＿住所_字_変更前</t>
    <phoneticPr fontId="3"/>
  </si>
  <si>
    <t>NM_従事者_従事者1_字_変更前</t>
    <phoneticPr fontId="3"/>
  </si>
  <si>
    <t>従事者１＿住所_市区町村_変更前</t>
    <phoneticPr fontId="3"/>
  </si>
  <si>
    <t>NM_従事者_従事者1_市区町村_変更前</t>
    <phoneticPr fontId="3"/>
  </si>
  <si>
    <t>従事者１＿住所_都道府県_変更前</t>
    <phoneticPr fontId="3"/>
  </si>
  <si>
    <t>NM_従事者_従事者1_都道府県_変更前</t>
    <phoneticPr fontId="3"/>
  </si>
  <si>
    <t>従事者１＿住所_郵便番号_変更前</t>
    <phoneticPr fontId="3"/>
  </si>
  <si>
    <t>NM_従事者_従事者1_郵便番号_左_変更前</t>
    <phoneticPr fontId="3"/>
  </si>
  <si>
    <t>NM_従事者_従事者1_郵便番号_右_変更前</t>
    <phoneticPr fontId="3"/>
  </si>
  <si>
    <t>従事者１＿カナ_変更前</t>
    <phoneticPr fontId="3"/>
  </si>
  <si>
    <t>NM_従事者_従事者1_カナ_変更前</t>
    <phoneticPr fontId="3"/>
  </si>
  <si>
    <t>従事者１＿氏名_当て字_変更前</t>
    <phoneticPr fontId="3"/>
  </si>
  <si>
    <t>NM_従事者_従事者1_当て字_変更前</t>
    <phoneticPr fontId="3"/>
  </si>
  <si>
    <t>従事者１＿氏名_変更前</t>
    <phoneticPr fontId="3"/>
  </si>
  <si>
    <t>NM_従事者_従事者1_氏名_変更前</t>
    <phoneticPr fontId="3"/>
  </si>
  <si>
    <t>従事者１＿退任年月日_変更前</t>
    <phoneticPr fontId="3"/>
  </si>
  <si>
    <t>NM_従事者_従事者1_退任年月日_元号_変更前</t>
    <phoneticPr fontId="3"/>
  </si>
  <si>
    <t>NM_従事者__従事者1_退任年月日_年_変更前</t>
    <phoneticPr fontId="3"/>
  </si>
  <si>
    <t>NM_従事者_従事者1_退任年月日_月_変更前</t>
    <phoneticPr fontId="3"/>
  </si>
  <si>
    <t>NM_従事者_従事者1_退任年月日_日_変更前</t>
    <phoneticPr fontId="3"/>
  </si>
  <si>
    <t>従事者１＿就任年月日_変更前</t>
    <phoneticPr fontId="3"/>
  </si>
  <si>
    <t>NM_従事者_従事者1_就任年月日_元号_変更前</t>
    <phoneticPr fontId="3"/>
  </si>
  <si>
    <t>NM_従事者_従事者1_就任年月日_年_変更前</t>
    <phoneticPr fontId="3"/>
  </si>
  <si>
    <t>NM_従事者_従事者1_就任年月日_月_変更前</t>
    <phoneticPr fontId="3"/>
  </si>
  <si>
    <t>NM_従事者_従事者1_就任年月日_日_変更前</t>
    <phoneticPr fontId="3"/>
  </si>
  <si>
    <t>従事者１＿資格_変更前</t>
    <phoneticPr fontId="3"/>
  </si>
  <si>
    <t>NM_従事者_従事者1_資格_変更前</t>
    <phoneticPr fontId="3"/>
  </si>
  <si>
    <t>従事者１＿従事者区分_変更前</t>
    <phoneticPr fontId="3"/>
  </si>
  <si>
    <t>NM_従事者_従事者1_従事者区分_変更前</t>
    <phoneticPr fontId="3"/>
  </si>
  <si>
    <t>年</t>
  </si>
  <si>
    <t>.</t>
  </si>
  <si>
    <t>月</t>
  </si>
  <si>
    <t>日</t>
  </si>
  <si>
    <t>様式第七十八（第百四十二条、第百四十九条、第百五十五条関係）</t>
    <phoneticPr fontId="3"/>
  </si>
  <si>
    <t>医薬品販売業許可更新申請書</t>
    <rPh sb="0" eb="3">
      <t>イヤクヒン</t>
    </rPh>
    <rPh sb="3" eb="5">
      <t>ハンバイ</t>
    </rPh>
    <rPh sb="5" eb="6">
      <t>ギョウ</t>
    </rPh>
    <rPh sb="6" eb="8">
      <t>キョカ</t>
    </rPh>
    <rPh sb="8" eb="10">
      <t>コウシン</t>
    </rPh>
    <rPh sb="10" eb="13">
      <t>シンセイショ</t>
    </rPh>
    <phoneticPr fontId="3"/>
  </si>
  <si>
    <t>許可番号及び年月日</t>
    <rPh sb="0" eb="2">
      <t>キョカ</t>
    </rPh>
    <rPh sb="2" eb="4">
      <t>バンゴウ</t>
    </rPh>
    <rPh sb="4" eb="5">
      <t>オヨ</t>
    </rPh>
    <rPh sb="6" eb="9">
      <t>ネンガッピ</t>
    </rPh>
    <phoneticPr fontId="3"/>
  </si>
  <si>
    <t>店舗若しくは営業所の所在地又は営業の区域</t>
    <rPh sb="0" eb="2">
      <t>テンポ</t>
    </rPh>
    <rPh sb="2" eb="3">
      <t>モ</t>
    </rPh>
    <rPh sb="6" eb="9">
      <t>エイギョウショ</t>
    </rPh>
    <rPh sb="10" eb="13">
      <t>ショザイチ</t>
    </rPh>
    <rPh sb="13" eb="14">
      <t>マタ</t>
    </rPh>
    <rPh sb="15" eb="17">
      <t>エイギョウ</t>
    </rPh>
    <rPh sb="18" eb="20">
      <t>クイキ</t>
    </rPh>
    <phoneticPr fontId="3"/>
  </si>
  <si>
    <t>（法人にあつては）
薬事に関する業務に
責任を有する役員の氏名</t>
    <rPh sb="1" eb="3">
      <t>ホウジン</t>
    </rPh>
    <rPh sb="10" eb="12">
      <t>ヤクジ</t>
    </rPh>
    <rPh sb="13" eb="14">
      <t>カン</t>
    </rPh>
    <rPh sb="16" eb="18">
      <t>ギョウム</t>
    </rPh>
    <rPh sb="20" eb="22">
      <t>セキニン</t>
    </rPh>
    <rPh sb="23" eb="24">
      <t>ユウ</t>
    </rPh>
    <rPh sb="26" eb="28">
      <t>ヤクイン</t>
    </rPh>
    <rPh sb="29" eb="31">
      <t>シメイ</t>
    </rPh>
    <phoneticPr fontId="3"/>
  </si>
  <si>
    <t>役員を含む。)の欠格条項
関する業務に責任を有する
申請者(法人にあつては、薬事に</t>
    <phoneticPr fontId="3"/>
  </si>
  <si>
    <t>法第75条第１項の規定により許可を取り消され、
取消しの日から３年を経過していない者</t>
    <phoneticPr fontId="3"/>
  </si>
  <si>
    <t>法第75条の２第１項の規定により登録を取り消され、
取消しの日から３年を経過していない者</t>
    <phoneticPr fontId="3"/>
  </si>
  <si>
    <t>拘禁刑以上の刑に処せられ、その執行を終わり、
又は執行を受けることがなくなつた後、３年を経過していない者</t>
    <phoneticPr fontId="3"/>
  </si>
  <si>
    <t>(4)</t>
  </si>
  <si>
    <t>法、麻薬及び向精神薬取締法、毒物及び劇物取締法
その他薬事に関する法令で政令で定めるもの又は
これに基づく処分に違反し、その違反行為があつた日から
２年を経過していない者</t>
    <phoneticPr fontId="3"/>
  </si>
  <si>
    <t>(5)</t>
  </si>
  <si>
    <t>(6)</t>
  </si>
  <si>
    <t>(7)</t>
  </si>
  <si>
    <t>医薬品販売業者の業務を適切に行うことができる知識及び経験を
有すると認められない者</t>
    <phoneticPr fontId="3"/>
  </si>
  <si>
    <r>
      <t>氏名</t>
    </r>
    <r>
      <rPr>
        <sz val="8"/>
        <color theme="1"/>
        <rFont val="ＭＳ 明朝"/>
        <family val="1"/>
        <charset val="128"/>
      </rPr>
      <t>※法人の場合、法人名</t>
    </r>
    <rPh sb="0" eb="2">
      <t>シメイ</t>
    </rPh>
    <rPh sb="3" eb="5">
      <t>ホウジン</t>
    </rPh>
    <rPh sb="6" eb="8">
      <t>バアイ</t>
    </rPh>
    <rPh sb="9" eb="12">
      <t>ホウジンメイ</t>
    </rPh>
    <phoneticPr fontId="3"/>
  </si>
  <si>
    <r>
      <t>代表者氏名</t>
    </r>
    <r>
      <rPr>
        <sz val="8"/>
        <color theme="1"/>
        <rFont val="ＭＳ 明朝"/>
        <family val="1"/>
        <charset val="128"/>
      </rPr>
      <t>※法人のみ記入</t>
    </r>
    <rPh sb="0" eb="5">
      <t>ダイヒョウシャシメイ</t>
    </rPh>
    <rPh sb="6" eb="8">
      <t>ホウジン</t>
    </rPh>
    <rPh sb="10" eb="12">
      <t>キニュウ</t>
    </rPh>
    <phoneticPr fontId="3"/>
  </si>
  <si>
    <t>店舗又は営業所の名称</t>
    <phoneticPr fontId="3"/>
  </si>
  <si>
    <t xml:space="preserve">                           </t>
    <phoneticPr fontId="3"/>
  </si>
  <si>
    <t>・販売・授与する医薬品区分：</t>
    <rPh sb="1" eb="3">
      <t>ハンバイ</t>
    </rPh>
    <rPh sb="4" eb="6">
      <t>ジュヨ</t>
    </rPh>
    <rPh sb="8" eb="10">
      <t>イヤク</t>
    </rPh>
    <rPh sb="10" eb="11">
      <t>ヒン</t>
    </rPh>
    <rPh sb="11" eb="13">
      <t>クブン</t>
    </rPh>
    <phoneticPr fontId="3"/>
  </si>
  <si>
    <t>・相談時・緊急時の連絡先：</t>
    <phoneticPr fontId="3"/>
  </si>
  <si>
    <t>TEL</t>
    <phoneticPr fontId="3"/>
  </si>
  <si>
    <t>FAX</t>
    <phoneticPr fontId="3"/>
  </si>
  <si>
    <t>Mailアドレス</t>
    <phoneticPr fontId="3"/>
  </si>
  <si>
    <t>・区域管理者：</t>
    <phoneticPr fontId="3"/>
  </si>
  <si>
    <t>身分証明書番号</t>
    <rPh sb="0" eb="2">
      <t>ミブン</t>
    </rPh>
    <rPh sb="2" eb="5">
      <t>ショウメイショ</t>
    </rPh>
    <rPh sb="5" eb="7">
      <t>バンゴウ</t>
    </rPh>
    <phoneticPr fontId="3"/>
  </si>
  <si>
    <t>上記により、配置販売業　の許可の更新を申請します。</t>
    <phoneticPr fontId="3"/>
  </si>
  <si>
    <t>様式第七十八（第百四十一条、第百五十三条関係）</t>
    <phoneticPr fontId="3"/>
  </si>
  <si>
    <t>店舗の名称</t>
    <phoneticPr fontId="3"/>
  </si>
  <si>
    <t>店舗の所在地又は営業の区域</t>
    <rPh sb="0" eb="2">
      <t>テンポ</t>
    </rPh>
    <rPh sb="3" eb="6">
      <t>ショザイチ</t>
    </rPh>
    <rPh sb="6" eb="7">
      <t>マタ</t>
    </rPh>
    <rPh sb="8" eb="10">
      <t>エイギョウ</t>
    </rPh>
    <rPh sb="11" eb="13">
      <t>クイキ</t>
    </rPh>
    <phoneticPr fontId="3"/>
  </si>
  <si>
    <t>埼玉県一円</t>
    <rPh sb="0" eb="5">
      <t>サイタマケンイチエン</t>
    </rPh>
    <phoneticPr fontId="3"/>
  </si>
  <si>
    <t>法第75条第１項
の規定により許
可を取り消され
たこと</t>
    <phoneticPr fontId="3"/>
  </si>
  <si>
    <t>(2)</t>
    <phoneticPr fontId="3"/>
  </si>
  <si>
    <t>(3)</t>
    <phoneticPr fontId="3"/>
  </si>
  <si>
    <t>薬事に関する法
令又はこれに基
づく処分に違反
したこと</t>
    <phoneticPr fontId="3"/>
  </si>
  <si>
    <t>後見開始の審判
を受けているこ
と</t>
    <phoneticPr fontId="3"/>
  </si>
  <si>
    <t>申請者（法人にあつては、その業
務を行う役員及び令第五十条に規定する者を含む。）の欠格条項</t>
    <phoneticPr fontId="3"/>
  </si>
  <si>
    <t>・知識経験を有する者（資格者）：</t>
    <phoneticPr fontId="3"/>
  </si>
  <si>
    <t>　字は、墨、インク等を用い、楷書ではつきりと書くこと。</t>
  </si>
  <si>
    <t>　医薬品の販売又は授与を行う体制の概要欄にその記載事項の全てを記載することができないときは、同欄に「別紙のとおり」と記載し、別紙を添付すること。</t>
    <phoneticPr fontId="3"/>
  </si>
  <si>
    <t>　相談時及び緊急時の連絡先欄には、原則として電話番号を記載し、必要に応じてメールアドレス等も記載すること。</t>
    <phoneticPr fontId="3"/>
  </si>
  <si>
    <t>　申請者の欠格条項の(1)欄から(7)欄までには、当該事実がないときは「なし」と記載し、あるときは、(1)欄及び(2)欄にあつてはその理由及び年月日を、(3)欄にあつてはその罪、刑、刑の確定年月日及びその執行を終わり、又は執行を受けることがなくなつた場合はその年月日を、(4)欄にあつてはその違反の事実及び違反した年月日を記載すること。また、(6)欄に該当するおそれがある者については、同欄に「別紙のとおり」と記載し、当該申請者に係る精神の機能の障害に関する医師の診断書を添付すること。</t>
    <phoneticPr fontId="3"/>
  </si>
  <si>
    <t>　配置販売業にあつては、店舗又は営業所の名称欄の記載を要しないこと。</t>
    <phoneticPr fontId="3"/>
  </si>
  <si>
    <t>　次に掲げる事項について変更のあつた日から30日以内にこの更新申請書を提出する場合は、当該変更のあつた事項について、変更内容欄に記載すること。
　　　　(1)　店舗販売業者にあつては、第159条の19第１項各号に掲げる事項
　　　　(2)　配置販売業者にあつては、第159条の21第１項各号に掲げる事項
　　　　(3)　卸売販売業者にあつては、第159条の22第１項各号に掲げる事項</t>
    <phoneticPr fontId="3"/>
  </si>
  <si>
    <t>　店舗販売業者にあつては、第159条の20第１項各号に掲げる事項についてこの更新申請書を提出する際に変更の予定がある場合は、当該変更の予定がある事項について、変更内容欄に記載すること。</t>
    <phoneticPr fontId="3"/>
  </si>
  <si>
    <t>　店舗販売業及び配置販売業において、薬事に関する実務に従事する薬剤師又は登録販売者に変更があつた場合のうち、新たに当該店舗又は区域において薬事に関する実務に従事する薬剤師又は登録販売者となつた者がいる場合には、その者の薬剤師名簿登録番号及び登録年月日又は販売従事登録番号及び登録年月日を変更後欄に付記すること。</t>
    <phoneticPr fontId="3"/>
  </si>
  <si>
    <t>　業務の種別欄には、薬局、第１種医薬品、第２種医薬品、医薬部外品、化粧品、第１種医療機器、第２種医療機器、第３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指定視力補正用レンズ又はプログラム高度管理医療機器のみの販売業又は貸与業を除く。）、指定視力補正用レンズ又はプログラム高度管理医療機器のみの販売業若しくは貸与業、特定管理医療機器の販売業若しくは貸与業（補聴器、家庭用電気治療器又はプログラム管理医療機器以外の特定管理医療機器を販売又は貸与する場合に限る。）、補聴器、家庭用電気治療器若しくはプログラム管理医療機器のみの販売業若しくは貸与業、管理医療機器（特定管理医療機器を除く。）の販売業若しくは貸与業又は医療機器の修理業の別を記載すること。
　なお、様式第114、様式第114の２及び様式第114の３による届出に記載された事項に変更を生じた場合における令第74条第１項、令第74条の２第１項及び令第74条の３第１項の規定による届出の場合は、業務の種別欄に、赤字で「輸出用」と付記すること。</t>
    <phoneticPr fontId="3"/>
  </si>
  <si>
    <t>　医薬品等の製造業者若しくは認定外国製造業者又は医療機器の修理業者については、この届書は地方厚生局長に提出する場合にあつては正本１通及び副本２通を、厚生労働大臣、都道府県知事、保健所を設置する市の市長又は特別区の区長に提出する場合にあつては正本１通を提出すること。</t>
    <phoneticPr fontId="3"/>
  </si>
  <si>
    <t>　配置販売業にあつては、所在地欄に営業区域を記載し、名称欄の記載を要しないこと。</t>
    <phoneticPr fontId="3"/>
  </si>
  <si>
    <t>　薬事に関する業務に責任を有する役員の変更の場合は、備考欄に、変更後の役員が法第５条第３号イからトまでのいずれかに掲げる者に該当するときはそのいずれに該当するかを記載し、該当しないときは「なし」と記載すること。</t>
    <phoneticPr fontId="3"/>
  </si>
  <si>
    <t>　業務の種別欄には、薬局、第1種医薬品、第2種医薬品、医薬部外品、化粧品、第1種医療機器、第2種医療機器、第3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管理医療機器の販売業若しくは貸与業又は医療機器の修理業の別を記載すること。</t>
    <phoneticPr fontId="3"/>
  </si>
  <si>
    <t>　医薬品等の製造業者又は医療機器の修理業者については、この届書は地方厚生局長に提出する場合にあつては正本1通及び副本2通、都道府県知事、保健所を設置する市の市長又は特別区の区長に提出する場合にあつては正本1通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</si>
  <si>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</si>
  <si>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休止の場合には、休止、廃止又は再開の年月日欄に「○年○月○日まで休止の予定」と付記すること。</t>
    <phoneticPr fontId="3"/>
  </si>
  <si>
    <t>　業務等の種別欄には、薬局、第１種医薬品、第２種医薬品、医薬部外品、化粧品、第１種医療機器、第２種医療機器、第３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医療機器の修理業、基準適合証又は基準確認証の別を記載すること。</t>
    <phoneticPr fontId="3"/>
  </si>
  <si>
    <t>　医薬品等の製造業者若しくは認定外国製造業者又は医療機器の修理業者については、この申請書は地方厚生局長に提出する場合にあつては正副２通、厚生労働大臣又は都道府県知事に提出する場合にあつては正本１通提出すること。</t>
    <phoneticPr fontId="3"/>
  </si>
  <si>
    <t>　基準適合証にあつては、名称欄に品目の名称、所在地欄に承認番号又は認証番号を記載すること。</t>
    <phoneticPr fontId="3"/>
  </si>
  <si>
    <t>　収入印紙は、厚生労働大臣又は地方厚生局長に提出する申請書の正本にのみ貼り、消印をしないこと。</t>
    <phoneticPr fontId="3"/>
  </si>
  <si>
    <t>　収入印紙は厚生労働大臣又は地方厚生局長に提出する申請書の正本にのみ貼り、消印をしないこと。</t>
    <phoneticPr fontId="3"/>
  </si>
  <si>
    <t>　用紙の大きさは、日本工業規格A4とすること。</t>
    <phoneticPr fontId="29" type="Hiragana"/>
  </si>
  <si>
    <t>　字は、墨、インク等を用い、楷(かい)書ではつきりと書くこと。</t>
    <phoneticPr fontId="29" type="Hiragana"/>
  </si>
  <si>
    <t>　取り扱おうとする品目欄にその品目のすべてを記載することができないときは、同欄に「別紙のとおり」と記載し、別添を添付すること。</t>
    <phoneticPr fontId="29" type="Hiragana"/>
  </si>
  <si>
    <t>　申請者の欠格条項の(1)欄から(4)欄までには、当該事実がないときは「なし」と記載し、あるときは、(1)欄にあつてはその理由及び年月日を、(2)欄にあってはその罪、刑、刑の確定年月日及びその執行を終わり、又は執行を受けることがなくなつた場合はその年月日を、(3)欄にあつてはその違反の事実及び違反した年月日を、(4)欄にあつては「ある」と記載すること。</t>
    <phoneticPr fontId="29" type="Hiragana"/>
  </si>
  <si>
    <t>　種別、勤務内容及び勤務形態の欄について、該当する項目にレ点を入れる等して分かるよう記載してください。</t>
    <phoneticPr fontId="3"/>
  </si>
  <si>
    <t>　販売従事登録申請の場合、「被使用者」の「種別」は空欄としてください。</t>
    <phoneticPr fontId="3"/>
  </si>
  <si>
    <t>　配置販売業の場合、「勤務施設名称」は空欄とし、「所在地」に区域を記載してください。</t>
    <phoneticPr fontId="3"/>
  </si>
  <si>
    <t>　「勤務内容」について、管理者・責任者の場合は、（　）内に業態（薬局、店舗販売業、高度管理医療機器等販売業・貸与業等）を記載してください。</t>
    <phoneticPr fontId="3"/>
  </si>
  <si>
    <t>　販売従事登録申請以外の手続きに本様式を使用する場合、「勤務施設」の「業態」、「許可番号」は空欄として差し支えありません。</t>
    <phoneticPr fontId="3"/>
  </si>
  <si>
    <t>　配置販売業にあつては、店舗の名称欄の記載を要しないこと。</t>
    <phoneticPr fontId="3"/>
  </si>
  <si>
    <t>　変更内容欄には、次に掲げる事項のうち、この更新申請書を提出する時までに変更のあつた事項について、記載すること。
(1)　一般販売業の許可を受けた者（卸売一般販売業の許可を受けた者であつて、法第26条第３項ただし書きの許可を受けていないものを除く。）にあつては、第141条において準用する第16条第１項各号に掲げる事項
(2)　卸売一般販売業の許可を受けた者であつて、法第26条第３項ただし書きの許可を受けていないものにあつては、第141条において準用する第16条第１項第１号及び第３号から第７号までに掲げる事項
(3)　第144条第１項に規定する者にあつては、法第26条第３項ただし書きの許可に係る販売先及び販売品目
(4)　薬種商販売業、配置販売業及び特例販売業にあつては様式第八十一から様式第八十三までによる許可申請書の記載事項</t>
    <phoneticPr fontId="3"/>
  </si>
  <si>
    <t>　前回の許可更新申請時からこの更新申請書を提出する時までに、一般販売業の許可を受けた者（卸売一般販売業の許可を受けた者であつて、法第26条第３項ただし書の許可を受けていないものを除く。）及び一般販売業の管理者以外の当該店舗において薬事に関する実務に従事する薬剤師の住所に変更があつた場合には、変更内容欄の変更事項の箇所に当該薬剤師の氏名を記載の上、前回の許可更新申請時（初めて許可の更新を申請するときは、許可申請時）に申請書に記載した当該薬剤師の住所を同欄の変更前の箇所に、この更新申請書を提出する時の当該薬剤師の住所を同欄の変更後の箇所に記載すること。</t>
    <phoneticPr fontId="3"/>
  </si>
  <si>
    <t>　申請者の欠格条項の(1)欄から(4)欄までには、当該事実がないときは「なし」と記載し、あるときは、(1)欄にあつてはその理由及び年月日を、(2)欄にあつてはその罪、刑、刑の確定年月日及びその執行を終わり、又は執行を受けることがなくなつた場合はその年月日を、(3)欄にあつてはその違反の事実及び違反した年月日を、(4)欄にあつては「ある」と記載すること。</t>
    <phoneticPr fontId="3"/>
  </si>
  <si>
    <t>　前回の許可更新申請時（初めて許可の更新を申請するときは、許可申請時）からこの更新申請書を提出する時までに、新たに当該店舗において薬事に関する実務に従事する薬剤師となつた者が一般販売業の許可を受けた者（卸売一般販売業の許可を受けた者であつて、法第26条第３項ただし書の許可を受けていないものを除く。）及び一般販売業の管理者以外の者である場合には、備考欄に、この更新申請書を提出する時の当該薬剤師の氏名及び住所を記載すること。</t>
    <phoneticPr fontId="3"/>
  </si>
  <si>
    <t>　□にレ点を付ける等して該当する種別が分かるように記載してください。</t>
    <phoneticPr fontId="3"/>
  </si>
  <si>
    <t>　医薬品、医療機器等の品質、有効性及び安全性の確保等に関する法律施行規則第140条第１項２号、第149条の２第１項第２号に該当する登録販売者以外の登録販売者。</t>
    <phoneticPr fontId="3"/>
  </si>
  <si>
    <r>
      <t xml:space="preserve">氏名
</t>
    </r>
    <r>
      <rPr>
        <sz val="9"/>
        <color theme="1"/>
        <rFont val="ＭＳ 明朝"/>
        <family val="1"/>
        <charset val="128"/>
      </rPr>
      <t>※法人の場合、法人名</t>
    </r>
    <rPh sb="0" eb="2">
      <t>シメイ</t>
    </rPh>
    <phoneticPr fontId="3"/>
  </si>
  <si>
    <r>
      <t xml:space="preserve">氏名
</t>
    </r>
    <r>
      <rPr>
        <sz val="9"/>
        <color theme="1"/>
        <rFont val="ＭＳ 明朝"/>
        <family val="1"/>
        <charset val="128"/>
      </rPr>
      <t>※法人の場合、法人名</t>
    </r>
    <rPh sb="0" eb="2">
      <t>シメイ</t>
    </rPh>
    <rPh sb="4" eb="6">
      <t>ホウジン</t>
    </rPh>
    <rPh sb="7" eb="9">
      <t>バアイ</t>
    </rPh>
    <rPh sb="10" eb="13">
      <t>ホウジンメイ</t>
    </rPh>
    <phoneticPr fontId="3"/>
  </si>
  <si>
    <r>
      <t xml:space="preserve">代表者氏名
</t>
    </r>
    <r>
      <rPr>
        <sz val="9"/>
        <color theme="1"/>
        <rFont val="ＭＳ 明朝"/>
        <family val="1"/>
        <charset val="128"/>
      </rPr>
      <t>※法人のみ記入</t>
    </r>
    <rPh sb="0" eb="3">
      <t>ダイヒョウシャ</t>
    </rPh>
    <rPh sb="3" eb="5">
      <t>シメイ</t>
    </rPh>
    <rPh sb="7" eb="9">
      <t>ホウジン</t>
    </rPh>
    <rPh sb="11" eb="13">
      <t>キニュウ</t>
    </rPh>
    <phoneticPr fontId="3"/>
  </si>
  <si>
    <t>その他の兼営事業</t>
    <phoneticPr fontId="3"/>
  </si>
  <si>
    <t>営業の区域</t>
    <phoneticPr fontId="3"/>
  </si>
  <si>
    <t>(2)拘禁以上の刑に処せられたこと</t>
    <phoneticPr fontId="29" type="Hiragana"/>
  </si>
  <si>
    <t>有効期間</t>
    <rPh sb="0" eb="2">
      <t>ゆうこう</t>
    </rPh>
    <rPh sb="2" eb="4">
      <t>きかん</t>
    </rPh>
    <phoneticPr fontId="29" type="Hiragana"/>
  </si>
  <si>
    <t>備　考</t>
    <rPh sb="0" eb="1">
      <t>び</t>
    </rPh>
    <rPh sb="2" eb="3">
      <t>こう</t>
    </rPh>
    <phoneticPr fontId="29" type="Hiragana"/>
  </si>
  <si>
    <r>
      <t xml:space="preserve">           </t>
    </r>
    <r>
      <rPr>
        <u/>
        <sz val="10.5"/>
        <color theme="1"/>
        <rFont val="ＭＳ 明朝"/>
        <family val="1"/>
        <charset val="128"/>
      </rPr>
      <t xml:space="preserve">                 </t>
    </r>
    <phoneticPr fontId="29" type="Hiragana"/>
  </si>
  <si>
    <t xml:space="preserve">都道府県名  </t>
    <phoneticPr fontId="29" type="Hiragana"/>
  </si>
  <si>
    <t>　年　月　日～　年　月　日</t>
    <rPh sb="1" eb="2">
      <t>ネン</t>
    </rPh>
    <rPh sb="3" eb="4">
      <t>ガツ</t>
    </rPh>
    <rPh sb="5" eb="6">
      <t>ヒ</t>
    </rPh>
    <rPh sb="8" eb="9">
      <t>ネン</t>
    </rPh>
    <rPh sb="10" eb="11">
      <t>ガツ</t>
    </rPh>
    <rPh sb="12" eb="13">
      <t>ヒ</t>
    </rPh>
    <phoneticPr fontId="3"/>
  </si>
  <si>
    <t>拘禁以上の刑に
処せられたこと</t>
    <phoneticPr fontId="3"/>
  </si>
  <si>
    <r>
      <t xml:space="preserve">代表者氏名
</t>
    </r>
    <r>
      <rPr>
        <sz val="9"/>
        <color theme="1"/>
        <rFont val="ＭＳ 明朝"/>
        <family val="1"/>
        <charset val="128"/>
      </rPr>
      <t>※法人のみ記入</t>
    </r>
    <phoneticPr fontId="3"/>
  </si>
  <si>
    <r>
      <t xml:space="preserve">氏名
</t>
    </r>
    <r>
      <rPr>
        <sz val="9"/>
        <color theme="1"/>
        <rFont val="ＭＳ 明朝"/>
        <family val="1"/>
        <charset val="128"/>
      </rPr>
      <t>※法人の場合、法人名</t>
    </r>
    <phoneticPr fontId="29" type="Hiragana"/>
  </si>
  <si>
    <t>法人にあっては、
主たる事務所の所在地</t>
    <phoneticPr fontId="29" type="Hiragana"/>
  </si>
  <si>
    <t>管理者</t>
    <rPh sb="0" eb="3">
      <t>カンリシャ</t>
    </rPh>
    <phoneticPr fontId="3"/>
  </si>
  <si>
    <t>兼営事業の種類</t>
    <phoneticPr fontId="3"/>
  </si>
  <si>
    <t>法人の業務を行う役員</t>
    <phoneticPr fontId="3"/>
  </si>
  <si>
    <t>知識経験を有する者</t>
    <phoneticPr fontId="3"/>
  </si>
  <si>
    <t>販売・授与する
医薬品区分</t>
    <phoneticPr fontId="3"/>
  </si>
  <si>
    <t>※代表者の場合、Z列をチェックしてください</t>
    <rPh sb="1" eb="4">
      <t>ダイヒョウシャ</t>
    </rPh>
    <rPh sb="5" eb="7">
      <t>バアイ</t>
    </rPh>
    <rPh sb="9" eb="10">
      <t>レツ</t>
    </rPh>
    <phoneticPr fontId="3"/>
  </si>
  <si>
    <t>資格（YA：09）</t>
    <rPh sb="0" eb="2">
      <t>シカク</t>
    </rPh>
    <phoneticPr fontId="3"/>
  </si>
  <si>
    <t>01:薬学部卒業</t>
    <phoneticPr fontId="3"/>
  </si>
  <si>
    <t>06:専門課程修了＋実務経験者（３年以上）</t>
    <phoneticPr fontId="3"/>
  </si>
  <si>
    <t>07:実務経験者（５年以上）</t>
    <phoneticPr fontId="3"/>
  </si>
  <si>
    <t>変更後　※営業日・営業時間に変更前、変更後の概要を書いてください</t>
    <rPh sb="0" eb="3">
      <t>ヘンコウゴ</t>
    </rPh>
    <rPh sb="5" eb="8">
      <t>エイギョウビ</t>
    </rPh>
    <rPh sb="9" eb="11">
      <t>エイギョウ</t>
    </rPh>
    <rPh sb="11" eb="13">
      <t>ジカン</t>
    </rPh>
    <rPh sb="14" eb="16">
      <t>ヘンコウ</t>
    </rPh>
    <rPh sb="16" eb="17">
      <t>マエ</t>
    </rPh>
    <rPh sb="18" eb="20">
      <t>ヘンコウ</t>
    </rPh>
    <rPh sb="20" eb="21">
      <t>ゴ</t>
    </rPh>
    <rPh sb="22" eb="24">
      <t>ガイヨウ</t>
    </rPh>
    <rPh sb="25" eb="26">
      <t>カ</t>
    </rPh>
    <phoneticPr fontId="3"/>
  </si>
  <si>
    <t>はじめに</t>
    <phoneticPr fontId="3"/>
  </si>
  <si>
    <t>以下、入力上の注意事項です。よく読んでから記入をお願いします。</t>
    <rPh sb="0" eb="2">
      <t>イカ</t>
    </rPh>
    <rPh sb="3" eb="6">
      <t>ニュウリョクジョウ</t>
    </rPh>
    <rPh sb="7" eb="11">
      <t>チュウイジコウ</t>
    </rPh>
    <rPh sb="16" eb="17">
      <t>ヨ</t>
    </rPh>
    <rPh sb="21" eb="23">
      <t>キニュウ</t>
    </rPh>
    <rPh sb="25" eb="26">
      <t>ネガ</t>
    </rPh>
    <phoneticPr fontId="3"/>
  </si>
  <si>
    <t>　セル結合が崩れる可能性がありますので他シートからのデータコピー等もお控えください。</t>
    <rPh sb="3" eb="5">
      <t>ケツゴウ</t>
    </rPh>
    <rPh sb="6" eb="7">
      <t>クズ</t>
    </rPh>
    <rPh sb="9" eb="12">
      <t>カノウセイ</t>
    </rPh>
    <rPh sb="19" eb="20">
      <t>ホカ</t>
    </rPh>
    <rPh sb="32" eb="33">
      <t>トウ</t>
    </rPh>
    <rPh sb="35" eb="36">
      <t>ヒカ</t>
    </rPh>
    <phoneticPr fontId="3"/>
  </si>
  <si>
    <t>・日付項目については、年号・年・月・日をそれぞれプルダウンから選択してください。</t>
    <rPh sb="1" eb="5">
      <t>ヒヅケコウモク</t>
    </rPh>
    <rPh sb="11" eb="13">
      <t>ネンゴウ</t>
    </rPh>
    <rPh sb="14" eb="15">
      <t>ネン</t>
    </rPh>
    <rPh sb="16" eb="17">
      <t>ツキ</t>
    </rPh>
    <rPh sb="18" eb="19">
      <t>ヒ</t>
    </rPh>
    <rPh sb="31" eb="33">
      <t>センタク</t>
    </rPh>
    <phoneticPr fontId="3"/>
  </si>
  <si>
    <t>・役員氏名については1番目から順にお書きください。</t>
    <rPh sb="1" eb="5">
      <t>ヤクインシメイ</t>
    </rPh>
    <rPh sb="11" eb="13">
      <t>バンメ</t>
    </rPh>
    <rPh sb="15" eb="16">
      <t>ジュン</t>
    </rPh>
    <rPh sb="18" eb="19">
      <t>カ</t>
    </rPh>
    <phoneticPr fontId="3"/>
  </si>
  <si>
    <t>・変更届においては変更内容（事由）を選択の上、変更前・変更後の内容をお書きください。</t>
    <rPh sb="1" eb="4">
      <t>ヘンコウトドケ</t>
    </rPh>
    <rPh sb="9" eb="13">
      <t>ヘンコウナイヨウ</t>
    </rPh>
    <rPh sb="14" eb="16">
      <t>ジユウ</t>
    </rPh>
    <rPh sb="18" eb="20">
      <t>センタク</t>
    </rPh>
    <rPh sb="21" eb="22">
      <t>ウエ</t>
    </rPh>
    <rPh sb="23" eb="26">
      <t>ヘンコウマエ</t>
    </rPh>
    <rPh sb="27" eb="31">
      <t>ヘンコウ</t>
    </rPh>
    <rPh sb="31" eb="33">
      <t>ナイヨウ</t>
    </rPh>
    <rPh sb="35" eb="36">
      <t>カ</t>
    </rPh>
    <phoneticPr fontId="3"/>
  </si>
  <si>
    <t>新配置販売業者の方はこちら</t>
    <rPh sb="0" eb="3">
      <t>シンハイチ</t>
    </rPh>
    <rPh sb="3" eb="5">
      <t>ハンバイ</t>
    </rPh>
    <rPh sb="5" eb="7">
      <t>ギョウシャ</t>
    </rPh>
    <rPh sb="8" eb="9">
      <t>カタ</t>
    </rPh>
    <phoneticPr fontId="2"/>
  </si>
  <si>
    <t xml:space="preserve"> 1.配置販売業許可申請</t>
    <rPh sb="3" eb="5">
      <t>ハイチ</t>
    </rPh>
    <rPh sb="5" eb="7">
      <t>ハンバイ</t>
    </rPh>
    <rPh sb="7" eb="8">
      <t>ギョウ</t>
    </rPh>
    <rPh sb="8" eb="10">
      <t>キョカ</t>
    </rPh>
    <rPh sb="10" eb="12">
      <t>シンセイ</t>
    </rPh>
    <phoneticPr fontId="2"/>
  </si>
  <si>
    <t xml:space="preserve"> 2.配置販売業許可更新申請</t>
    <rPh sb="3" eb="5">
      <t>ハイチ</t>
    </rPh>
    <rPh sb="5" eb="7">
      <t>ハンバイ</t>
    </rPh>
    <rPh sb="7" eb="8">
      <t>ギョウ</t>
    </rPh>
    <rPh sb="8" eb="10">
      <t>キョカ</t>
    </rPh>
    <rPh sb="10" eb="12">
      <t>コウシン</t>
    </rPh>
    <rPh sb="12" eb="14">
      <t>シンセイ</t>
    </rPh>
    <phoneticPr fontId="2"/>
  </si>
  <si>
    <t>←「選択中」を選んでいただき、「新_更新_1」シートに必要事項の記載をお願いします。</t>
    <rPh sb="2" eb="5">
      <t>センタクチュウ</t>
    </rPh>
    <rPh sb="7" eb="8">
      <t>エラ</t>
    </rPh>
    <rPh sb="27" eb="31">
      <t>ヒツヨウジコウ</t>
    </rPh>
    <rPh sb="32" eb="34">
      <t>キサイ</t>
    </rPh>
    <rPh sb="36" eb="37">
      <t>ネガ</t>
    </rPh>
    <phoneticPr fontId="3"/>
  </si>
  <si>
    <t>　業者の氏名(法人の名称)、業者の住所(法人の本社所在地)に変更を生じた場合</t>
    <phoneticPr fontId="2"/>
  </si>
  <si>
    <t>←「選択中」を選んでいただき、「新_変更_1」シートに必要事項の記載をお願いします。</t>
    <rPh sb="2" eb="5">
      <t>センタクチュウ</t>
    </rPh>
    <rPh sb="7" eb="8">
      <t>エラ</t>
    </rPh>
    <rPh sb="27" eb="31">
      <t>ヒツヨウジコウ</t>
    </rPh>
    <rPh sb="32" eb="34">
      <t>キサイ</t>
    </rPh>
    <rPh sb="36" eb="37">
      <t>ネガ</t>
    </rPh>
    <phoneticPr fontId="3"/>
  </si>
  <si>
    <t>←「選択中」を選んでいただき、「新_変更_2」シートに必要事項の記載をお願いします。</t>
    <rPh sb="2" eb="5">
      <t>センタクチュウ</t>
    </rPh>
    <rPh sb="7" eb="8">
      <t>エラ</t>
    </rPh>
    <rPh sb="27" eb="31">
      <t>ヒツヨウジコウ</t>
    </rPh>
    <rPh sb="32" eb="34">
      <t>キサイ</t>
    </rPh>
    <rPh sb="36" eb="37">
      <t>ネガ</t>
    </rPh>
    <phoneticPr fontId="3"/>
  </si>
  <si>
    <t>←「選択中」を選んでいただき、「新_変更_3」シートに必要事項の記載をお願いします。</t>
    <rPh sb="2" eb="5">
      <t>センタクチュウ</t>
    </rPh>
    <rPh sb="7" eb="8">
      <t>エラ</t>
    </rPh>
    <rPh sb="27" eb="31">
      <t>ヒツヨウジコウ</t>
    </rPh>
    <rPh sb="32" eb="34">
      <t>キサイ</t>
    </rPh>
    <rPh sb="36" eb="37">
      <t>ネガ</t>
    </rPh>
    <phoneticPr fontId="3"/>
  </si>
  <si>
    <t>←「選択中」を選んでいただき、「新_変更_4」シートに必要事項の記載をお願いします。</t>
    <rPh sb="2" eb="5">
      <t>センタクチュウ</t>
    </rPh>
    <rPh sb="7" eb="8">
      <t>エラ</t>
    </rPh>
    <rPh sb="27" eb="31">
      <t>ヒツヨウジコウ</t>
    </rPh>
    <rPh sb="32" eb="34">
      <t>キサイ</t>
    </rPh>
    <rPh sb="36" eb="37">
      <t>ネガ</t>
    </rPh>
    <phoneticPr fontId="3"/>
  </si>
  <si>
    <t>　法人の薬事に関する業務に責任を有する役員の氏名に変更を生じた場合</t>
    <phoneticPr fontId="2"/>
  </si>
  <si>
    <t>　区域管理者・その他の薬剤師・登録販売者の氏名、住所又は週当たり勤務時間数に変更を生じた場合</t>
    <phoneticPr fontId="2"/>
  </si>
  <si>
    <t>　営業の区域、通常の営業日及び営業時間、相談時及び緊急時の電話番号その他連絡先、販売する医薬品の区分</t>
    <phoneticPr fontId="2"/>
  </si>
  <si>
    <t>　兼営事業の種類に変更を生じた場合</t>
    <phoneticPr fontId="2"/>
  </si>
  <si>
    <t>←「選択中」を選んでいただき、「新_書換_1」シートに必要事項の記載をお願いします。</t>
    <rPh sb="2" eb="5">
      <t>センタクチュウ</t>
    </rPh>
    <rPh sb="7" eb="8">
      <t>エラ</t>
    </rPh>
    <rPh sb="27" eb="31">
      <t>ヒツヨウジコウ</t>
    </rPh>
    <rPh sb="32" eb="34">
      <t>キサイ</t>
    </rPh>
    <rPh sb="36" eb="37">
      <t>ネガ</t>
    </rPh>
    <phoneticPr fontId="3"/>
  </si>
  <si>
    <t>3.許可証書換え交付申請</t>
    <phoneticPr fontId="2"/>
  </si>
  <si>
    <t>5.変更届</t>
    <phoneticPr fontId="2"/>
  </si>
  <si>
    <t>6.廃止（休止・再開）届</t>
    <rPh sb="2" eb="4">
      <t>ハイシ</t>
    </rPh>
    <rPh sb="5" eb="7">
      <t>キュウシ</t>
    </rPh>
    <rPh sb="8" eb="10">
      <t>サイカイ</t>
    </rPh>
    <rPh sb="11" eb="12">
      <t>トドケ</t>
    </rPh>
    <phoneticPr fontId="2"/>
  </si>
  <si>
    <t>←「選択中」を選んでいただき、「新_廃止_1」シートに必要事項の記載をお願いします。</t>
    <rPh sb="2" eb="5">
      <t>センタクチュウ</t>
    </rPh>
    <rPh sb="7" eb="8">
      <t>エラ</t>
    </rPh>
    <rPh sb="27" eb="31">
      <t>ヒツヨウジコウ</t>
    </rPh>
    <rPh sb="32" eb="34">
      <t>キサイ</t>
    </rPh>
    <rPh sb="36" eb="37">
      <t>ネガ</t>
    </rPh>
    <phoneticPr fontId="3"/>
  </si>
  <si>
    <t>←「選択中」を選んでいただき、「新_休止_1」シートに必要事項の記載をお願いします。</t>
    <rPh sb="2" eb="5">
      <t>センタクチュウ</t>
    </rPh>
    <rPh sb="7" eb="8">
      <t>エラ</t>
    </rPh>
    <rPh sb="27" eb="31">
      <t>ヒツヨウジコウ</t>
    </rPh>
    <rPh sb="32" eb="34">
      <t>キサイ</t>
    </rPh>
    <rPh sb="36" eb="37">
      <t>ネガ</t>
    </rPh>
    <phoneticPr fontId="3"/>
  </si>
  <si>
    <t>←「選択中」を選んでいただき、「新_再開_1」シートに必要事項の記載をお願いします。</t>
    <rPh sb="2" eb="5">
      <t>センタクチュウ</t>
    </rPh>
    <rPh sb="7" eb="8">
      <t>エラ</t>
    </rPh>
    <rPh sb="27" eb="31">
      <t>ヒツヨウジコウ</t>
    </rPh>
    <rPh sb="32" eb="34">
      <t>キサイ</t>
    </rPh>
    <rPh sb="36" eb="37">
      <t>ネガ</t>
    </rPh>
    <phoneticPr fontId="3"/>
  </si>
  <si>
    <t>　廃止届の場合</t>
    <rPh sb="5" eb="7">
      <t>バアイ</t>
    </rPh>
    <phoneticPr fontId="3"/>
  </si>
  <si>
    <t>　休止届の場合</t>
    <rPh sb="5" eb="7">
      <t>バアイ</t>
    </rPh>
    <phoneticPr fontId="3"/>
  </si>
  <si>
    <t>　再開届の場合</t>
    <rPh sb="5" eb="7">
      <t>バアイ</t>
    </rPh>
    <phoneticPr fontId="3"/>
  </si>
  <si>
    <t>←「選択中」を選んでいただき、「新_新規_1」~「新_新規_4」シートに必要事項の記載をお願いします。</t>
    <rPh sb="2" eb="5">
      <t>センタクチュウ</t>
    </rPh>
    <rPh sb="7" eb="8">
      <t>エラ</t>
    </rPh>
    <rPh sb="36" eb="40">
      <t>ヒツヨウジコウ</t>
    </rPh>
    <rPh sb="41" eb="43">
      <t>キサイ</t>
    </rPh>
    <rPh sb="45" eb="46">
      <t>ネガ</t>
    </rPh>
    <phoneticPr fontId="3"/>
  </si>
  <si>
    <t>既存配置販売業者の方はこちら</t>
    <rPh sb="0" eb="2">
      <t>キゾン</t>
    </rPh>
    <rPh sb="2" eb="4">
      <t>ハイチ</t>
    </rPh>
    <rPh sb="4" eb="6">
      <t>ハンバイ</t>
    </rPh>
    <rPh sb="6" eb="8">
      <t>ギョウシャ</t>
    </rPh>
    <rPh sb="9" eb="10">
      <t>カタ</t>
    </rPh>
    <phoneticPr fontId="2"/>
  </si>
  <si>
    <t>←「選択中」を選んでいただき、「旧_新規_1」シートに必要事項の記載をお願いします。</t>
    <rPh sb="2" eb="5">
      <t>センタクチュウ</t>
    </rPh>
    <rPh sb="7" eb="8">
      <t>エラ</t>
    </rPh>
    <rPh sb="27" eb="31">
      <t>ヒツヨウジコウ</t>
    </rPh>
    <rPh sb="32" eb="34">
      <t>キサイ</t>
    </rPh>
    <rPh sb="36" eb="37">
      <t>ネガ</t>
    </rPh>
    <phoneticPr fontId="3"/>
  </si>
  <si>
    <t>←「選択中」を選んでいただき、「旧_更新_1」シートに必要事項の記載をお願いします。</t>
    <rPh sb="2" eb="5">
      <t>センタクチュウ</t>
    </rPh>
    <rPh sb="7" eb="8">
      <t>エラ</t>
    </rPh>
    <rPh sb="27" eb="31">
      <t>ヒツヨウジコウ</t>
    </rPh>
    <rPh sb="32" eb="34">
      <t>キサイ</t>
    </rPh>
    <rPh sb="36" eb="37">
      <t>ネガ</t>
    </rPh>
    <phoneticPr fontId="3"/>
  </si>
  <si>
    <t>←「選択中」を選んでいただき、「旧_書換_1」シートに必要事項の記載をお願いします。</t>
    <rPh sb="2" eb="5">
      <t>センタクチュウ</t>
    </rPh>
    <rPh sb="7" eb="8">
      <t>エラ</t>
    </rPh>
    <rPh sb="27" eb="31">
      <t>ヒツヨウジコウ</t>
    </rPh>
    <rPh sb="32" eb="34">
      <t>キサイ</t>
    </rPh>
    <rPh sb="36" eb="37">
      <t>ネガ</t>
    </rPh>
    <phoneticPr fontId="3"/>
  </si>
  <si>
    <t>←「選択中」を選んでいただき、「旧_再交付_1」シートに必要事項の記載をお願いします。</t>
    <rPh sb="2" eb="5">
      <t>センタクチュウ</t>
    </rPh>
    <rPh sb="7" eb="8">
      <t>エラ</t>
    </rPh>
    <rPh sb="28" eb="32">
      <t>ヒツヨウジコウ</t>
    </rPh>
    <rPh sb="33" eb="35">
      <t>キサイ</t>
    </rPh>
    <rPh sb="37" eb="38">
      <t>ネガ</t>
    </rPh>
    <phoneticPr fontId="3"/>
  </si>
  <si>
    <t>←「選択中」を選んでいただき、「新_再交付_1」シートに必要事項の記載をお願いします。</t>
    <rPh sb="2" eb="5">
      <t>センタクチュウ</t>
    </rPh>
    <rPh sb="7" eb="8">
      <t>エラ</t>
    </rPh>
    <rPh sb="28" eb="32">
      <t>ヒツヨウジコウ</t>
    </rPh>
    <rPh sb="33" eb="35">
      <t>キサイ</t>
    </rPh>
    <rPh sb="37" eb="38">
      <t>ネガ</t>
    </rPh>
    <phoneticPr fontId="3"/>
  </si>
  <si>
    <t>5.変更届</t>
    <rPh sb="2" eb="4">
      <t>ヘンコウ</t>
    </rPh>
    <rPh sb="4" eb="5">
      <t>トドケ</t>
    </rPh>
    <phoneticPr fontId="2"/>
  </si>
  <si>
    <t>　区域管理者の氏名、住所又は週当たり勤務時間数に変更を生じた場合</t>
    <phoneticPr fontId="2"/>
  </si>
  <si>
    <t>　営業の区域、販売する医薬品の区分、兼営事業の種類、</t>
    <phoneticPr fontId="2"/>
  </si>
  <si>
    <t>　法人の業務を行う役員の氏名、知識経験を有する者の氏名に変更を生じた場合</t>
    <phoneticPr fontId="2"/>
  </si>
  <si>
    <t>←「選択中」を選んでいただき、「旧_変更_1」シートに必要事項の記載をお願いします。</t>
    <rPh sb="2" eb="5">
      <t>センタクチュウ</t>
    </rPh>
    <rPh sb="7" eb="8">
      <t>エラ</t>
    </rPh>
    <rPh sb="27" eb="31">
      <t>ヒツヨウジコウ</t>
    </rPh>
    <rPh sb="32" eb="34">
      <t>キサイ</t>
    </rPh>
    <rPh sb="36" eb="37">
      <t>ネガ</t>
    </rPh>
    <phoneticPr fontId="3"/>
  </si>
  <si>
    <t>←「選択中」を選んでいただき、「旧_変更_2」シートに必要事項の記載をお願いします。</t>
    <rPh sb="2" eb="5">
      <t>センタクチュウ</t>
    </rPh>
    <rPh sb="7" eb="8">
      <t>エラ</t>
    </rPh>
    <rPh sb="27" eb="31">
      <t>ヒツヨウジコウ</t>
    </rPh>
    <rPh sb="32" eb="34">
      <t>キサイ</t>
    </rPh>
    <rPh sb="36" eb="37">
      <t>ネガ</t>
    </rPh>
    <phoneticPr fontId="3"/>
  </si>
  <si>
    <t>処理区分</t>
    <rPh sb="0" eb="4">
      <t>ショリクブン</t>
    </rPh>
    <phoneticPr fontId="3"/>
  </si>
  <si>
    <t>NM_処理区分</t>
    <phoneticPr fontId="3"/>
  </si>
  <si>
    <t>申請・届出情報</t>
    <rPh sb="0" eb="2">
      <t>シンセイ</t>
    </rPh>
    <rPh sb="3" eb="5">
      <t>トドケデ</t>
    </rPh>
    <rPh sb="5" eb="7">
      <t>ジョウホウ</t>
    </rPh>
    <phoneticPr fontId="3"/>
  </si>
  <si>
    <t>電子申請</t>
    <rPh sb="0" eb="4">
      <t>デンシシンセイ</t>
    </rPh>
    <phoneticPr fontId="3"/>
  </si>
  <si>
    <t>NM_電子申請フラグ</t>
    <rPh sb="3" eb="5">
      <t>デンシ</t>
    </rPh>
    <rPh sb="5" eb="7">
      <t>シンセイ</t>
    </rPh>
    <phoneticPr fontId="3"/>
  </si>
  <si>
    <t>☑</t>
  </si>
  <si>
    <t>YA：05</t>
    <phoneticPr fontId="3"/>
  </si>
  <si>
    <t>0130000101</t>
  </si>
  <si>
    <t>0130000202</t>
  </si>
  <si>
    <t>0130000303</t>
  </si>
  <si>
    <t>0130000304</t>
  </si>
  <si>
    <t>0130000404</t>
  </si>
  <si>
    <t>0130000505</t>
  </si>
  <si>
    <t>0130000606</t>
  </si>
  <si>
    <t>0130000808</t>
  </si>
  <si>
    <t>0130000909</t>
  </si>
  <si>
    <t>許可申請書</t>
  </si>
  <si>
    <t>許可更新申請書</t>
  </si>
  <si>
    <t>変更届書</t>
  </si>
  <si>
    <t>取扱品目（追加）申請</t>
  </si>
  <si>
    <t>休止届書</t>
  </si>
  <si>
    <t>廃止届書</t>
  </si>
  <si>
    <t>再開届書</t>
  </si>
  <si>
    <t>書換え交付申請書</t>
  </si>
  <si>
    <t>再交付申請書</t>
  </si>
  <si>
    <t>4.許可証再交付申請</t>
    <phoneticPr fontId="2"/>
  </si>
  <si>
    <t>←「選択中」を選んでいただき、「旧_休止_1」シートに必要事項の記載をお願いします。</t>
    <rPh sb="2" eb="5">
      <t>センタクチュウ</t>
    </rPh>
    <rPh sb="7" eb="8">
      <t>エラ</t>
    </rPh>
    <rPh sb="27" eb="31">
      <t>ヒツヨウジコウ</t>
    </rPh>
    <rPh sb="32" eb="34">
      <t>キサイ</t>
    </rPh>
    <rPh sb="36" eb="37">
      <t>ネガ</t>
    </rPh>
    <phoneticPr fontId="3"/>
  </si>
  <si>
    <t>←「選択中」を選んでいただき、「旧_廃止_1」シートに必要事項の記載をお願いします。</t>
    <rPh sb="2" eb="5">
      <t>センタクチュウ</t>
    </rPh>
    <rPh sb="7" eb="8">
      <t>エラ</t>
    </rPh>
    <rPh sb="27" eb="31">
      <t>ヒツヨウジコウ</t>
    </rPh>
    <rPh sb="32" eb="34">
      <t>キサイ</t>
    </rPh>
    <rPh sb="36" eb="37">
      <t>ネガ</t>
    </rPh>
    <phoneticPr fontId="3"/>
  </si>
  <si>
    <t>←「選択中」を選んでいただき、「旧_再開_1」シートに必要事項の記載をお願いします。</t>
    <rPh sb="2" eb="5">
      <t>センタクチュウ</t>
    </rPh>
    <rPh sb="7" eb="8">
      <t>エラ</t>
    </rPh>
    <rPh sb="27" eb="31">
      <t>ヒツヨウジコウ</t>
    </rPh>
    <rPh sb="32" eb="34">
      <t>キサイ</t>
    </rPh>
    <rPh sb="36" eb="37">
      <t>ネガ</t>
    </rPh>
    <phoneticPr fontId="3"/>
  </si>
  <si>
    <t>←「選択中」を選んでいただき、「旧_変更_3」シートに必要事項の記載をお願いします。</t>
    <rPh sb="2" eb="5">
      <t>センタクチュウ</t>
    </rPh>
    <rPh sb="7" eb="8">
      <t>エラ</t>
    </rPh>
    <rPh sb="27" eb="31">
      <t>ヒツヨウジコウ</t>
    </rPh>
    <rPh sb="32" eb="34">
      <t>キサイ</t>
    </rPh>
    <rPh sb="36" eb="37">
      <t>ネガ</t>
    </rPh>
    <phoneticPr fontId="3"/>
  </si>
  <si>
    <t>申請者情報から作るのは辞めたので未使用</t>
    <rPh sb="0" eb="3">
      <t>シンセイシャ</t>
    </rPh>
    <rPh sb="3" eb="5">
      <t>ジョウホウ</t>
    </rPh>
    <rPh sb="7" eb="8">
      <t>ツク</t>
    </rPh>
    <rPh sb="11" eb="12">
      <t>ヤ</t>
    </rPh>
    <rPh sb="16" eb="17">
      <t>ミ</t>
    </rPh>
    <rPh sb="17" eb="19">
      <t>シヨウ</t>
    </rPh>
    <phoneticPr fontId="3"/>
  </si>
  <si>
    <t>役員１</t>
  </si>
  <si>
    <t>役員２</t>
    <phoneticPr fontId="3"/>
  </si>
  <si>
    <t>役員３</t>
  </si>
  <si>
    <t>役員４</t>
    <phoneticPr fontId="3"/>
  </si>
  <si>
    <t>役員５</t>
  </si>
  <si>
    <t>役員５</t>
    <phoneticPr fontId="3"/>
  </si>
  <si>
    <t>役員６</t>
    <phoneticPr fontId="3"/>
  </si>
  <si>
    <t>役員１</t>
    <phoneticPr fontId="3"/>
  </si>
  <si>
    <t>役員３</t>
    <phoneticPr fontId="3"/>
  </si>
  <si>
    <t>従事者７</t>
    <rPh sb="0" eb="3">
      <t>ジュウジシャ</t>
    </rPh>
    <phoneticPr fontId="3"/>
  </si>
  <si>
    <t>営業開始</t>
    <rPh sb="0" eb="4">
      <t>エイギョウカイシ</t>
    </rPh>
    <phoneticPr fontId="3"/>
  </si>
  <si>
    <t>営業終了</t>
    <rPh sb="0" eb="4">
      <t>エイギョウシュウリョウ</t>
    </rPh>
    <phoneticPr fontId="3"/>
  </si>
  <si>
    <t>休憩開始</t>
    <rPh sb="0" eb="4">
      <t>キュウケイカイシ</t>
    </rPh>
    <phoneticPr fontId="3"/>
  </si>
  <si>
    <t>休憩終了</t>
    <rPh sb="0" eb="4">
      <t>キュウケイシュウリョウ</t>
    </rPh>
    <phoneticPr fontId="3"/>
  </si>
  <si>
    <t>YAG010_01F</t>
    <phoneticPr fontId="3"/>
  </si>
  <si>
    <t>_Kyoka</t>
    <phoneticPr fontId="3"/>
  </si>
  <si>
    <t>許可情報＿許可番号</t>
    <phoneticPr fontId="3"/>
  </si>
  <si>
    <t>_Kyotu</t>
    <phoneticPr fontId="3"/>
  </si>
  <si>
    <t>ShoriKbn</t>
    <phoneticPr fontId="3"/>
  </si>
  <si>
    <t>online</t>
    <phoneticPr fontId="3"/>
  </si>
  <si>
    <t>_Kyoka</t>
    <phoneticPr fontId="3"/>
  </si>
  <si>
    <t>YAG010_03F</t>
    <phoneticPr fontId="3"/>
  </si>
  <si>
    <t>・数字の入力については、半角数字で入力をお願いします。</t>
    <rPh sb="1" eb="3">
      <t>スウジ</t>
    </rPh>
    <rPh sb="4" eb="6">
      <t>ニュウリョク</t>
    </rPh>
    <rPh sb="12" eb="16">
      <t>ハンカクスウジ</t>
    </rPh>
    <rPh sb="17" eb="19">
      <t>ニュウリョク</t>
    </rPh>
    <rPh sb="21" eb="22">
      <t>ネガ</t>
    </rPh>
    <phoneticPr fontId="3"/>
  </si>
  <si>
    <t>・各様式の一番下まで確認のうえ、必要事項をすべて御記入ください。</t>
    <phoneticPr fontId="3"/>
  </si>
  <si>
    <t xml:space="preserve"> 　　　　　　　　　※その他の薬剤師又は登録販売者が６名以上いる場合は１２７行目以降を再表示して記載してください</t>
    <rPh sb="13" eb="14">
      <t>タ</t>
    </rPh>
    <rPh sb="15" eb="18">
      <t>ヤクザイシ</t>
    </rPh>
    <rPh sb="18" eb="19">
      <t>マタ</t>
    </rPh>
    <rPh sb="20" eb="22">
      <t>トウロク</t>
    </rPh>
    <rPh sb="22" eb="25">
      <t>ハンバイシャ</t>
    </rPh>
    <rPh sb="27" eb="28">
      <t>メイ</t>
    </rPh>
    <rPh sb="28" eb="30">
      <t>イジョウ</t>
    </rPh>
    <rPh sb="32" eb="34">
      <t>バアイ</t>
    </rPh>
    <rPh sb="38" eb="40">
      <t>ギョウメ</t>
    </rPh>
    <rPh sb="40" eb="42">
      <t>イコウ</t>
    </rPh>
    <rPh sb="43" eb="46">
      <t>サイヒョウジ</t>
    </rPh>
    <rPh sb="48" eb="50">
      <t>キサイ</t>
    </rPh>
    <phoneticPr fontId="2"/>
  </si>
  <si>
    <r>
      <t>本申請書は</t>
    </r>
    <r>
      <rPr>
        <b/>
        <sz val="11"/>
        <color theme="1"/>
        <rFont val="游ゴシック"/>
        <family val="3"/>
        <charset val="128"/>
        <scheme val="minor"/>
      </rPr>
      <t>「配置販売業」</t>
    </r>
    <r>
      <rPr>
        <sz val="11"/>
        <color theme="1"/>
        <rFont val="游ゴシック"/>
        <family val="2"/>
        <charset val="128"/>
        <scheme val="minor"/>
      </rPr>
      <t>の申請書類です。</t>
    </r>
    <rPh sb="0" eb="4">
      <t>ホンシンセイショ</t>
    </rPh>
    <rPh sb="6" eb="11">
      <t>ハイチハンバイギョウ</t>
    </rPh>
    <rPh sb="13" eb="17">
      <t>シンセイショルイ</t>
    </rPh>
    <phoneticPr fontId="3"/>
  </si>
  <si>
    <r>
      <t>申請内容に準じて、</t>
    </r>
    <r>
      <rPr>
        <b/>
        <u/>
        <sz val="11"/>
        <color theme="1"/>
        <rFont val="游ゴシック"/>
        <family val="3"/>
        <charset val="128"/>
        <scheme val="minor"/>
      </rPr>
      <t>必要シートのみ</t>
    </r>
    <r>
      <rPr>
        <sz val="11"/>
        <color theme="1"/>
        <rFont val="游ゴシック"/>
        <family val="2"/>
        <charset val="128"/>
        <scheme val="minor"/>
      </rPr>
      <t>記載をお願いします。（</t>
    </r>
    <r>
      <rPr>
        <u/>
        <sz val="11"/>
        <color theme="1"/>
        <rFont val="游ゴシック"/>
        <family val="3"/>
        <charset val="128"/>
        <scheme val="minor"/>
      </rPr>
      <t>未記入のシートにおいても削除等はせずに提出してください。</t>
    </r>
    <r>
      <rPr>
        <sz val="11"/>
        <color theme="1"/>
        <rFont val="游ゴシック"/>
        <family val="2"/>
        <charset val="128"/>
        <scheme val="minor"/>
      </rPr>
      <t>）</t>
    </r>
    <rPh sb="0" eb="4">
      <t>シンセイナイヨウ</t>
    </rPh>
    <rPh sb="5" eb="6">
      <t>ジュン</t>
    </rPh>
    <rPh sb="9" eb="11">
      <t>ヒツヨウ</t>
    </rPh>
    <rPh sb="16" eb="18">
      <t>キサイ</t>
    </rPh>
    <rPh sb="20" eb="21">
      <t>ネガ</t>
    </rPh>
    <rPh sb="27" eb="30">
      <t>ミキニュウ</t>
    </rPh>
    <rPh sb="39" eb="42">
      <t>サクジョトウ</t>
    </rPh>
    <rPh sb="46" eb="48">
      <t>テイシュツ</t>
    </rPh>
    <phoneticPr fontId="3"/>
  </si>
  <si>
    <t>・入力セルについては結合の解除や他のセルを結合することをお控えください。</t>
    <rPh sb="1" eb="3">
      <t>ニュウリョク</t>
    </rPh>
    <rPh sb="10" eb="12">
      <t>ケツゴウ</t>
    </rPh>
    <rPh sb="13" eb="15">
      <t>カイジョ</t>
    </rPh>
    <rPh sb="16" eb="17">
      <t>ホカ</t>
    </rPh>
    <rPh sb="21" eb="23">
      <t>ケツゴウ</t>
    </rPh>
    <rPh sb="29" eb="30">
      <t>ヒカ</t>
    </rPh>
    <phoneticPr fontId="3"/>
  </si>
  <si>
    <t>拘禁以上の刑に処せられ、その執行を終わり、又は執行を受けることがなくなつた後、３年を経過していない者</t>
    <rPh sb="0" eb="2">
      <t>コウキン</t>
    </rPh>
    <phoneticPr fontId="3"/>
  </si>
  <si>
    <t xml:space="preserve">（注意）
</t>
    <phoneticPr fontId="3"/>
  </si>
  <si>
    <t>１　配置販売業者の場合、「薬局、店舗の名称等」の欄には配置販売業を行う者の氏名</t>
  </si>
  <si>
    <t>（法人にあっては名称）を記載してください。</t>
  </si>
  <si>
    <t>２　店舗販売業者又は配置販売業者の場合、「調剤に従事する勤務時間」の欄は空欄のままとしてください。</t>
  </si>
  <si>
    <t>精神の機能の障害により医薬品販売業者の業務を適正に行うに
当たつて必要な認知、判断及び意思疎通を適切に行うことができない者</t>
    <phoneticPr fontId="3"/>
  </si>
  <si>
    <t>許　可　証　書換え交付申請書</t>
    <rPh sb="0" eb="1">
      <t>モト</t>
    </rPh>
    <rPh sb="2" eb="3">
      <t>カ</t>
    </rPh>
    <rPh sb="4" eb="5">
      <t>ショウ</t>
    </rPh>
    <rPh sb="6" eb="8">
      <t>カキカ</t>
    </rPh>
    <rPh sb="9" eb="11">
      <t>コウフ</t>
    </rPh>
    <rPh sb="11" eb="14">
      <t>シンセイショ</t>
    </rPh>
    <phoneticPr fontId="3"/>
  </si>
  <si>
    <t>許　可　証　再交付申請書</t>
    <rPh sb="0" eb="1">
      <t>モト</t>
    </rPh>
    <rPh sb="2" eb="3">
      <t>カ</t>
    </rPh>
    <rPh sb="4" eb="5">
      <t>ショウ</t>
    </rPh>
    <rPh sb="6" eb="9">
      <t>サイコウフ</t>
    </rPh>
    <rPh sb="9" eb="12">
      <t>シンセイショ</t>
    </rPh>
    <phoneticPr fontId="3"/>
  </si>
  <si>
    <t>業務等の種別</t>
    <rPh sb="0" eb="2">
      <t>ギョウム</t>
    </rPh>
    <rPh sb="2" eb="3">
      <t>トウ</t>
    </rPh>
    <rPh sb="4" eb="6">
      <t>シュベツ</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</si>
</sst>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0000"/>
    <numFmt numFmtId="177" formatCode="00"/>
    <numFmt numFmtId="178" formatCode="0_);[Red]\(0\)"/>
    <numFmt numFmtId="179" formatCode="h:mm;@"/>
    <numFmt numFmtId="180" formatCode="0.0_);[Red]\(0.0\)"/>
    <numFmt numFmtId="181" formatCode="[$-F400]h:mm:ss\ AM/PM"/>
  </numFmts>
  <fonts count="48">
    <font>
      <sz val="11"/>
      <color theme="1"/>
      <name val="游ゴシック"/>
      <family val="2"/>
      <charset val="128"/>
      <scheme val="minor"/>
    </font>
    <font>
      <sz val="11"/>
      <color theme="1"/>
      <name val="游ゴシック"/>
      <family val="2"/>
      <charset val="128"/>
      <scheme val="minor"/>
    </font>
    <font>
      <sz val="9.5"/>
      <color theme="1"/>
      <name val="ＭＳ 明朝"/>
      <family val="1"/>
      <charset val="128"/>
    </font>
    <font>
      <sz val="6"/>
      <name val="游ゴシック"/>
      <family val="2"/>
      <charset val="128"/>
      <scheme val="minor"/>
    </font>
    <font>
      <sz val="9"/>
      <name val="ＭＳ Ｐゴシック"/>
      <family val="3"/>
      <charset val="128"/>
    </font>
    <font>
      <sz val="6"/>
      <name val="ＭＳ 明朝"/>
      <family val="1"/>
      <charset val="128"/>
    </font>
    <font>
      <sz val="6"/>
      <name val="ＭＳ Ｐゴシック"/>
      <family val="3"/>
      <charset val="128"/>
    </font>
    <font>
      <sz val="9.5"/>
      <name val="ＭＳ 明朝"/>
      <family val="1"/>
      <charset val="128"/>
    </font>
    <font>
      <sz val="11"/>
      <name val="ＭＳ Ｐゴシック"/>
      <family val="3"/>
      <charset val="128"/>
    </font>
    <font>
      <sz val="9"/>
      <color theme="1"/>
      <name val="ＭＳ 明朝"/>
      <family val="1"/>
      <charset val="128"/>
    </font>
    <font>
      <sz val="9"/>
      <name val="ＭＳ 明朝"/>
      <family val="1"/>
      <charset val="128"/>
    </font>
    <font>
      <sz val="7.5"/>
      <color theme="1"/>
      <name val="ＭＳ 明朝"/>
      <family val="1"/>
      <charset val="128"/>
    </font>
    <font>
      <sz val="11"/>
      <color rgb="FF0070C0"/>
      <name val="游ゴシック"/>
      <family val="2"/>
      <charset val="128"/>
      <scheme val="minor"/>
    </font>
    <font>
      <sz val="11"/>
      <color rgb="FF0070C0"/>
      <name val="游ゴシック"/>
      <family val="3"/>
      <charset val="128"/>
      <scheme val="minor"/>
    </font>
    <font>
      <sz val="14"/>
      <color theme="1"/>
      <name val="ＭＳ 明朝"/>
      <family val="1"/>
      <charset val="128"/>
    </font>
    <font>
      <sz val="10.5"/>
      <color theme="1"/>
      <name val="ＭＳ 明朝"/>
      <family val="1"/>
      <charset val="128"/>
    </font>
    <font>
      <sz val="11"/>
      <color theme="1"/>
      <name val="ＭＳ 明朝"/>
      <family val="1"/>
      <charset val="128"/>
    </font>
    <font>
      <sz val="10"/>
      <name val="Arial"/>
      <family val="2"/>
    </font>
    <font>
      <sz val="10"/>
      <name val="ＭＳ 明朝"/>
      <family val="1"/>
      <charset val="128"/>
    </font>
    <font>
      <sz val="12"/>
      <color theme="1"/>
      <name val="ＭＳ 明朝"/>
      <family val="1"/>
      <charset val="128"/>
    </font>
    <font>
      <sz val="10"/>
      <name val="ＭＳ Ｐゴシック"/>
      <family val="3"/>
      <charset val="128"/>
    </font>
    <font>
      <sz val="10"/>
      <color indexed="51"/>
      <name val="ＭＳ 明朝"/>
      <family val="1"/>
      <charset val="128"/>
    </font>
    <font>
      <sz val="8"/>
      <name val="ＭＳ 明朝"/>
      <family val="1"/>
      <charset val="128"/>
    </font>
    <font>
      <sz val="10"/>
      <name val="MS Sans Serif"/>
      <family val="2"/>
    </font>
    <font>
      <sz val="10"/>
      <color theme="1"/>
      <name val="ＭＳ 明朝"/>
      <family val="1"/>
      <charset val="128"/>
    </font>
    <font>
      <sz val="9"/>
      <name val="Arial"/>
      <family val="2"/>
    </font>
    <font>
      <sz val="13"/>
      <color theme="1"/>
      <name val="ＭＳ 明朝"/>
      <family val="1"/>
      <charset val="128"/>
    </font>
    <font>
      <sz val="8"/>
      <color theme="1"/>
      <name val="ＭＳ 明朝"/>
      <family val="1"/>
      <charset val="128"/>
    </font>
    <font>
      <sz val="16"/>
      <color theme="1"/>
      <name val="ＭＳ 明朝"/>
      <family val="1"/>
      <charset val="128"/>
    </font>
    <font>
      <sz val="6"/>
      <name val="ＭＳ 明朝"/>
      <family val="2"/>
      <charset val="128"/>
    </font>
    <font>
      <u/>
      <sz val="10.5"/>
      <color theme="1"/>
      <name val="ＭＳ 明朝"/>
      <family val="1"/>
      <charset val="128"/>
    </font>
    <font>
      <b/>
      <sz val="9"/>
      <color theme="1"/>
      <name val="ＭＳ ゴシック"/>
      <family val="3"/>
      <charset val="128"/>
    </font>
    <font>
      <sz val="18"/>
      <color theme="1"/>
      <name val="ＭＳ 明朝"/>
      <family val="1"/>
      <charset val="128"/>
    </font>
    <font>
      <sz val="20"/>
      <color theme="1"/>
      <name val="ＭＳ 明朝"/>
      <family val="1"/>
      <charset val="128"/>
    </font>
    <font>
      <sz val="11"/>
      <color theme="1"/>
      <name val="Segoe UI Symbol"/>
      <family val="2"/>
    </font>
    <font>
      <sz val="11"/>
      <color theme="1"/>
      <name val="游ゴシック"/>
      <family val="3"/>
      <charset val="128"/>
      <scheme val="minor"/>
    </font>
    <font>
      <sz val="11"/>
      <name val="游ゴシック"/>
      <family val="3"/>
      <charset val="128"/>
      <scheme val="minor"/>
    </font>
    <font>
      <b/>
      <sz val="11"/>
      <name val="游ゴシック"/>
      <family val="3"/>
      <charset val="128"/>
      <scheme val="minor"/>
    </font>
    <font>
      <sz val="11"/>
      <color theme="4" tint="-0.249977111117893"/>
      <name val="游ゴシック"/>
      <family val="3"/>
      <charset val="128"/>
      <scheme val="minor"/>
    </font>
    <font>
      <b/>
      <sz val="16"/>
      <color theme="1"/>
      <name val="ＭＳ 明朝"/>
      <family val="1"/>
      <charset val="128"/>
    </font>
    <font>
      <strike/>
      <sz val="10.5"/>
      <color theme="1"/>
      <name val="ＭＳ 明朝"/>
      <family val="1"/>
      <charset val="128"/>
    </font>
    <font>
      <sz val="11"/>
      <name val="ＭＳ 明朝"/>
      <family val="1"/>
      <charset val="128"/>
    </font>
    <font>
      <b/>
      <sz val="11"/>
      <color theme="1"/>
      <name val="游ゴシック"/>
      <family val="3"/>
      <charset val="128"/>
      <scheme val="minor"/>
    </font>
    <font>
      <b/>
      <u/>
      <sz val="11"/>
      <color theme="1"/>
      <name val="游ゴシック"/>
      <family val="3"/>
      <charset val="128"/>
      <scheme val="minor"/>
    </font>
    <font>
      <u/>
      <sz val="11"/>
      <color theme="1"/>
      <name val="游ゴシック"/>
      <family val="3"/>
      <charset val="128"/>
      <scheme val="minor"/>
    </font>
    <font>
      <sz val="11"/>
      <color rgb="FFFF0000"/>
      <name val="游ゴシック"/>
      <family val="2"/>
      <charset val="128"/>
      <scheme val="minor"/>
    </font>
    <font>
      <sz val="11"/>
      <color rgb="FFFF0000"/>
      <name val="游ゴシック"/>
      <family val="3"/>
      <charset val="128"/>
      <scheme val="minor"/>
    </font>
    <font>
      <sz val="9.5"/>
      <color rgb="FFFF0000"/>
      <name val="ＭＳ 明朝"/>
      <family val="1"/>
      <charset val="128"/>
    </font>
  </fonts>
  <fills count="9">
    <fill>
      <patternFill patternType="none"/>
    </fill>
    <fill>
      <patternFill patternType="gray125"/>
    </fill>
    <fill>
      <patternFill patternType="solid">
        <fgColor theme="8" tint="0.79998168889431442"/>
        <bgColor indexed="64"/>
      </patternFill>
    </fill>
    <fill>
      <patternFill patternType="solid">
        <fgColor rgb="FFFFFF99"/>
        <bgColor indexed="64"/>
      </patternFill>
    </fill>
    <fill>
      <patternFill patternType="solid">
        <fgColor theme="0"/>
        <bgColor indexed="64"/>
      </patternFill>
    </fill>
    <fill>
      <patternFill patternType="solid">
        <fgColor theme="2"/>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0" tint="-0.499984740745262"/>
        <bgColor indexed="64"/>
      </patternFill>
    </fill>
  </fills>
  <borders count="10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style="hair">
        <color indexed="64"/>
      </right>
      <top/>
      <bottom/>
      <diagonal/>
    </border>
    <border>
      <left style="dotted">
        <color indexed="64"/>
      </left>
      <right style="dotted">
        <color indexed="64"/>
      </right>
      <top style="dotted">
        <color indexed="64"/>
      </top>
      <bottom style="dotted">
        <color indexed="64"/>
      </bottom>
      <diagonal/>
    </border>
    <border>
      <left style="hair">
        <color auto="1"/>
      </left>
      <right style="hair">
        <color auto="1"/>
      </right>
      <top style="hair">
        <color auto="1"/>
      </top>
      <bottom style="hair">
        <color auto="1"/>
      </bottom>
      <diagonal/>
    </border>
    <border>
      <left style="hair">
        <color auto="1"/>
      </left>
      <right style="hair">
        <color auto="1"/>
      </right>
      <top style="thin">
        <color auto="1"/>
      </top>
      <bottom style="thin">
        <color auto="1"/>
      </bottom>
      <diagonal/>
    </border>
    <border>
      <left style="hair">
        <color auto="1"/>
      </left>
      <right style="hair">
        <color auto="1"/>
      </right>
      <top style="thin">
        <color auto="1"/>
      </top>
      <bottom style="hair">
        <color auto="1"/>
      </bottom>
      <diagonal/>
    </border>
    <border>
      <left style="hair">
        <color auto="1"/>
      </left>
      <right style="hair">
        <color auto="1"/>
      </right>
      <top style="hair">
        <color auto="1"/>
      </top>
      <bottom style="thin">
        <color indexed="64"/>
      </bottom>
      <diagonal/>
    </border>
    <border>
      <left/>
      <right style="hair">
        <color auto="1"/>
      </right>
      <top style="thin">
        <color indexed="64"/>
      </top>
      <bottom style="thin">
        <color indexed="64"/>
      </bottom>
      <diagonal/>
    </border>
    <border>
      <left style="thin">
        <color auto="1"/>
      </left>
      <right style="thin">
        <color auto="1"/>
      </right>
      <top style="hair">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auto="1"/>
      </left>
      <right/>
      <top style="hair">
        <color auto="1"/>
      </top>
      <bottom/>
      <diagonal/>
    </border>
    <border>
      <left/>
      <right/>
      <top style="hair">
        <color auto="1"/>
      </top>
      <bottom/>
      <diagonal/>
    </border>
    <border>
      <left/>
      <right style="thin">
        <color auto="1"/>
      </right>
      <top style="hair">
        <color auto="1"/>
      </top>
      <bottom/>
      <diagonal/>
    </border>
    <border>
      <left style="hair">
        <color auto="1"/>
      </left>
      <right/>
      <top style="hair">
        <color auto="1"/>
      </top>
      <bottom/>
      <diagonal/>
    </border>
    <border>
      <left/>
      <right style="hair">
        <color auto="1"/>
      </right>
      <top style="hair">
        <color auto="1"/>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hair">
        <color auto="1"/>
      </left>
      <right/>
      <top style="thin">
        <color auto="1"/>
      </top>
      <bottom style="thin">
        <color indexed="64"/>
      </bottom>
      <diagonal/>
    </border>
    <border>
      <left style="thin">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right style="hair">
        <color auto="1"/>
      </right>
      <top style="hair">
        <color auto="1"/>
      </top>
      <bottom style="hair">
        <color auto="1"/>
      </bottom>
      <diagonal/>
    </border>
    <border>
      <left style="thin">
        <color auto="1"/>
      </left>
      <right/>
      <top/>
      <bottom style="hair">
        <color auto="1"/>
      </bottom>
      <diagonal/>
    </border>
    <border>
      <left/>
      <right/>
      <top style="medium">
        <color auto="1"/>
      </top>
      <bottom/>
      <diagonal/>
    </border>
    <border>
      <left/>
      <right style="thin">
        <color indexed="64"/>
      </right>
      <top style="medium">
        <color auto="1"/>
      </top>
      <bottom/>
      <diagonal/>
    </border>
    <border>
      <left style="thin">
        <color indexed="64"/>
      </left>
      <right/>
      <top style="medium">
        <color auto="1"/>
      </top>
      <bottom style="thin">
        <color indexed="64"/>
      </bottom>
      <diagonal/>
    </border>
    <border>
      <left style="hair">
        <color auto="1"/>
      </left>
      <right/>
      <top style="medium">
        <color auto="1"/>
      </top>
      <bottom style="thin">
        <color indexed="64"/>
      </bottom>
      <diagonal/>
    </border>
    <border>
      <left style="thin">
        <color auto="1"/>
      </left>
      <right style="hair">
        <color auto="1"/>
      </right>
      <top style="medium">
        <color auto="1"/>
      </top>
      <bottom style="thin">
        <color auto="1"/>
      </bottom>
      <diagonal/>
    </border>
    <border>
      <left style="hair">
        <color auto="1"/>
      </left>
      <right style="thin">
        <color auto="1"/>
      </right>
      <top style="medium">
        <color auto="1"/>
      </top>
      <bottom style="thin">
        <color auto="1"/>
      </bottom>
      <diagonal/>
    </border>
    <border>
      <left/>
      <right style="hair">
        <color auto="1"/>
      </right>
      <top style="medium">
        <color auto="1"/>
      </top>
      <bottom style="thin">
        <color indexed="64"/>
      </bottom>
      <diagonal/>
    </border>
    <border>
      <left style="thin">
        <color auto="1"/>
      </left>
      <right/>
      <top style="medium">
        <color auto="1"/>
      </top>
      <bottom style="hair">
        <color auto="1"/>
      </bottom>
      <diagonal/>
    </border>
    <border>
      <left/>
      <right/>
      <top style="medium">
        <color auto="1"/>
      </top>
      <bottom style="hair">
        <color auto="1"/>
      </bottom>
      <diagonal/>
    </border>
    <border>
      <left/>
      <right style="hair">
        <color auto="1"/>
      </right>
      <top style="medium">
        <color auto="1"/>
      </top>
      <bottom style="hair">
        <color auto="1"/>
      </bottom>
      <diagonal/>
    </border>
    <border>
      <left style="hair">
        <color auto="1"/>
      </left>
      <right/>
      <top style="medium">
        <color auto="1"/>
      </top>
      <bottom/>
      <diagonal/>
    </border>
    <border>
      <left style="thin">
        <color auto="1"/>
      </left>
      <right/>
      <top style="medium">
        <color auto="1"/>
      </top>
      <bottom/>
      <diagonal/>
    </border>
    <border>
      <left style="thin">
        <color auto="1"/>
      </left>
      <right style="hair">
        <color auto="1"/>
      </right>
      <top style="medium">
        <color auto="1"/>
      </top>
      <bottom/>
      <diagonal/>
    </border>
    <border>
      <left style="hair">
        <color auto="1"/>
      </left>
      <right style="thin">
        <color auto="1"/>
      </right>
      <top style="medium">
        <color auto="1"/>
      </top>
      <bottom/>
      <diagonal/>
    </border>
    <border>
      <left/>
      <right style="hair">
        <color auto="1"/>
      </right>
      <top style="medium">
        <color auto="1"/>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auto="1"/>
      </left>
      <right/>
      <top style="thin">
        <color indexed="64"/>
      </top>
      <bottom style="hair">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dotted">
        <color indexed="64"/>
      </left>
      <right style="dotted">
        <color indexed="64"/>
      </right>
      <top/>
      <bottom style="dotted">
        <color indexed="64"/>
      </bottom>
      <diagonal/>
    </border>
    <border>
      <left style="hair">
        <color auto="1"/>
      </left>
      <right style="thin">
        <color indexed="64"/>
      </right>
      <top style="hair">
        <color indexed="64"/>
      </top>
      <bottom style="hair">
        <color indexed="64"/>
      </bottom>
      <diagonal/>
    </border>
    <border>
      <left style="hair">
        <color auto="1"/>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top style="thin">
        <color indexed="64"/>
      </top>
      <bottom style="thick">
        <color indexed="64"/>
      </bottom>
      <diagonal/>
    </border>
    <border>
      <left/>
      <right style="dotted">
        <color indexed="64"/>
      </right>
      <top style="hair">
        <color indexed="64"/>
      </top>
      <bottom/>
      <diagonal/>
    </border>
    <border>
      <left style="dotted">
        <color indexed="64"/>
      </left>
      <right/>
      <top style="hair">
        <color indexed="64"/>
      </top>
      <bottom/>
      <diagonal/>
    </border>
    <border>
      <left style="dotted">
        <color indexed="64"/>
      </left>
      <right/>
      <top/>
      <bottom style="hair">
        <color indexed="64"/>
      </bottom>
      <diagonal/>
    </border>
    <border>
      <left/>
      <right style="dotted">
        <color indexed="64"/>
      </right>
      <top style="thin">
        <color indexed="64"/>
      </top>
      <bottom/>
      <diagonal/>
    </border>
    <border>
      <left style="dotted">
        <color indexed="64"/>
      </left>
      <right/>
      <top style="thin">
        <color indexed="64"/>
      </top>
      <bottom/>
      <diagonal/>
    </border>
    <border>
      <left/>
      <right style="dotted">
        <color indexed="64"/>
      </right>
      <top/>
      <bottom style="thin">
        <color indexed="64"/>
      </bottom>
      <diagonal/>
    </border>
    <border>
      <left style="dotted">
        <color indexed="64"/>
      </left>
      <right/>
      <top/>
      <bottom style="thin">
        <color indexed="64"/>
      </bottom>
      <diagonal/>
    </border>
    <border>
      <left/>
      <right style="dotted">
        <color indexed="64"/>
      </right>
      <top/>
      <bottom style="hair">
        <color auto="1"/>
      </bottom>
      <diagonal/>
    </border>
    <border>
      <left style="thin">
        <color indexed="64"/>
      </left>
      <right style="hair">
        <color indexed="64"/>
      </right>
      <top style="hair">
        <color indexed="64"/>
      </top>
      <bottom/>
      <diagonal/>
    </border>
    <border>
      <left style="hair">
        <color auto="1"/>
      </left>
      <right style="hair">
        <color auto="1"/>
      </right>
      <top/>
      <bottom style="hair">
        <color auto="1"/>
      </bottom>
      <diagonal/>
    </border>
    <border>
      <left style="hair">
        <color auto="1"/>
      </left>
      <right style="thin">
        <color indexed="64"/>
      </right>
      <top style="hair">
        <color indexed="64"/>
      </top>
      <bottom/>
      <diagonal/>
    </border>
    <border>
      <left style="thin">
        <color auto="1"/>
      </left>
      <right style="thin">
        <color auto="1"/>
      </right>
      <top style="hair">
        <color auto="1"/>
      </top>
      <bottom/>
      <diagonal/>
    </border>
    <border>
      <left/>
      <right style="hair">
        <color auto="1"/>
      </right>
      <top style="thin">
        <color indexed="64"/>
      </top>
      <bottom style="hair">
        <color auto="1"/>
      </bottom>
      <diagonal/>
    </border>
    <border>
      <left/>
      <right style="hair">
        <color auto="1"/>
      </right>
      <top style="hair">
        <color auto="1"/>
      </top>
      <bottom style="thin">
        <color indexed="64"/>
      </bottom>
      <diagonal/>
    </border>
  </borders>
  <cellStyleXfs count="8">
    <xf numFmtId="0" fontId="0" fillId="0" borderId="0">
      <alignment vertical="center"/>
    </xf>
    <xf numFmtId="0" fontId="4" fillId="0" borderId="0">
      <alignment vertical="center"/>
    </xf>
    <xf numFmtId="0" fontId="8" fillId="0" borderId="0"/>
    <xf numFmtId="38" fontId="1" fillId="0" borderId="0" applyFont="0" applyFill="0" applyBorder="0" applyAlignment="0" applyProtection="0">
      <alignment vertical="center"/>
    </xf>
    <xf numFmtId="0" fontId="17" fillId="0" borderId="0"/>
    <xf numFmtId="0" fontId="23" fillId="0" borderId="0"/>
    <xf numFmtId="0" fontId="1" fillId="0" borderId="0">
      <alignment vertical="center"/>
    </xf>
    <xf numFmtId="0" fontId="20" fillId="0" borderId="0"/>
  </cellStyleXfs>
  <cellXfs count="1457">
    <xf numFmtId="0" fontId="0" fillId="0" borderId="0" xfId="0">
      <alignment vertical="center"/>
    </xf>
    <xf numFmtId="0" fontId="15" fillId="0" borderId="0" xfId="0" applyFont="1">
      <alignment vertical="center"/>
    </xf>
    <xf numFmtId="0" fontId="16" fillId="0" borderId="0" xfId="0" applyFont="1">
      <alignment vertical="center"/>
    </xf>
    <xf numFmtId="0" fontId="20" fillId="0" borderId="0" xfId="4" applyFont="1"/>
    <xf numFmtId="0" fontId="10" fillId="4" borderId="0" xfId="4" applyFont="1" applyFill="1"/>
    <xf numFmtId="0" fontId="18" fillId="4" borderId="0" xfId="4" applyFont="1" applyFill="1"/>
    <xf numFmtId="0" fontId="18" fillId="4" borderId="0" xfId="4" applyFont="1" applyFill="1" applyAlignment="1">
      <alignment horizontal="left"/>
    </xf>
    <xf numFmtId="0" fontId="18" fillId="4" borderId="0" xfId="4" applyFont="1" applyFill="1" applyAlignment="1">
      <alignment horizontal="right"/>
    </xf>
    <xf numFmtId="0" fontId="20" fillId="4" borderId="0" xfId="4" applyFont="1" applyFill="1"/>
    <xf numFmtId="0" fontId="4" fillId="4" borderId="0" xfId="4" applyFont="1" applyFill="1"/>
    <xf numFmtId="0" fontId="19" fillId="4" borderId="0" xfId="4" applyFont="1" applyFill="1" applyAlignment="1">
      <alignment horizontal="left"/>
    </xf>
    <xf numFmtId="0" fontId="21" fillId="4" borderId="0" xfId="4" applyFont="1" applyFill="1" applyAlignment="1">
      <alignment horizontal="left"/>
    </xf>
    <xf numFmtId="0" fontId="22" fillId="4" borderId="0" xfId="4" applyFont="1" applyFill="1"/>
    <xf numFmtId="0" fontId="18" fillId="4" borderId="0" xfId="4" applyFont="1" applyFill="1" applyAlignment="1">
      <alignment horizontal="left" vertical="center"/>
    </xf>
    <xf numFmtId="0" fontId="24" fillId="4" borderId="0" xfId="4" applyFont="1" applyFill="1" applyAlignment="1">
      <alignment horizontal="right"/>
    </xf>
    <xf numFmtId="0" fontId="18" fillId="5" borderId="6" xfId="4" applyFont="1" applyFill="1" applyBorder="1" applyAlignment="1">
      <alignment horizontal="left" vertical="center"/>
    </xf>
    <xf numFmtId="0" fontId="18" fillId="5" borderId="6" xfId="4" applyFont="1" applyFill="1" applyBorder="1"/>
    <xf numFmtId="0" fontId="18" fillId="4" borderId="0" xfId="5" applyFont="1" applyFill="1"/>
    <xf numFmtId="0" fontId="18" fillId="0" borderId="0" xfId="4" applyFont="1"/>
    <xf numFmtId="0" fontId="18" fillId="4" borderId="0" xfId="5" applyFont="1" applyFill="1" applyAlignment="1">
      <alignment horizontal="left"/>
    </xf>
    <xf numFmtId="0" fontId="10" fillId="4" borderId="0" xfId="5" applyFont="1" applyFill="1"/>
    <xf numFmtId="0" fontId="10" fillId="4" borderId="46" xfId="4" applyFont="1" applyFill="1" applyBorder="1"/>
    <xf numFmtId="0" fontId="10" fillId="4" borderId="26" xfId="4" applyFont="1" applyFill="1" applyBorder="1"/>
    <xf numFmtId="0" fontId="10" fillId="4" borderId="49" xfId="4" applyFont="1" applyFill="1" applyBorder="1"/>
    <xf numFmtId="177" fontId="20" fillId="0" borderId="0" xfId="4" applyNumberFormat="1" applyFont="1"/>
    <xf numFmtId="0" fontId="22" fillId="4" borderId="0" xfId="5" applyFont="1" applyFill="1"/>
    <xf numFmtId="0" fontId="20" fillId="0" borderId="0" xfId="4" applyFont="1" applyProtection="1">
      <protection locked="0"/>
    </xf>
    <xf numFmtId="20" fontId="20" fillId="0" borderId="0" xfId="4" applyNumberFormat="1" applyFont="1"/>
    <xf numFmtId="0" fontId="22" fillId="4" borderId="0" xfId="5" applyFont="1" applyFill="1" applyAlignment="1">
      <alignment vertical="top"/>
    </xf>
    <xf numFmtId="0" fontId="10" fillId="4" borderId="11" xfId="5" applyFont="1" applyFill="1" applyBorder="1" applyProtection="1">
      <protection locked="0"/>
    </xf>
    <xf numFmtId="0" fontId="10" fillId="4" borderId="50" xfId="5" applyFont="1" applyFill="1" applyBorder="1" applyProtection="1">
      <protection locked="0"/>
    </xf>
    <xf numFmtId="0" fontId="10" fillId="4" borderId="51" xfId="5" applyFont="1" applyFill="1" applyBorder="1" applyProtection="1">
      <protection locked="0"/>
    </xf>
    <xf numFmtId="0" fontId="10" fillId="4" borderId="52" xfId="5" applyFont="1" applyFill="1" applyBorder="1" applyProtection="1">
      <protection locked="0"/>
    </xf>
    <xf numFmtId="0" fontId="10" fillId="4" borderId="34" xfId="5" applyFont="1" applyFill="1" applyBorder="1" applyProtection="1">
      <protection locked="0"/>
    </xf>
    <xf numFmtId="0" fontId="10" fillId="4" borderId="34" xfId="4" applyFont="1" applyFill="1" applyBorder="1" applyProtection="1">
      <protection locked="0"/>
    </xf>
    <xf numFmtId="0" fontId="10" fillId="4" borderId="50" xfId="4" applyFont="1" applyFill="1" applyBorder="1" applyProtection="1">
      <protection locked="0"/>
    </xf>
    <xf numFmtId="0" fontId="10" fillId="4" borderId="51" xfId="4" applyFont="1" applyFill="1" applyBorder="1" applyProtection="1">
      <protection locked="0"/>
    </xf>
    <xf numFmtId="0" fontId="10" fillId="4" borderId="52" xfId="4" applyFont="1" applyFill="1" applyBorder="1" applyProtection="1">
      <protection locked="0"/>
    </xf>
    <xf numFmtId="0" fontId="10" fillId="4" borderId="0" xfId="4" applyFont="1" applyFill="1" applyAlignment="1">
      <alignment horizontal="left"/>
    </xf>
    <xf numFmtId="0" fontId="10" fillId="4" borderId="11" xfId="4" applyFont="1" applyFill="1" applyBorder="1" applyAlignment="1" applyProtection="1">
      <alignment horizontal="left"/>
      <protection locked="0"/>
    </xf>
    <xf numFmtId="0" fontId="10" fillId="4" borderId="50" xfId="4" applyFont="1" applyFill="1" applyBorder="1" applyAlignment="1" applyProtection="1">
      <alignment horizontal="left"/>
      <protection locked="0"/>
    </xf>
    <xf numFmtId="0" fontId="10" fillId="4" borderId="51" xfId="4" applyFont="1" applyFill="1" applyBorder="1" applyAlignment="1" applyProtection="1">
      <alignment horizontal="left"/>
      <protection locked="0"/>
    </xf>
    <xf numFmtId="0" fontId="10" fillId="4" borderId="52" xfId="4" applyFont="1" applyFill="1" applyBorder="1" applyAlignment="1" applyProtection="1">
      <alignment horizontal="left"/>
      <protection locked="0"/>
    </xf>
    <xf numFmtId="0" fontId="10" fillId="4" borderId="34" xfId="4" applyFont="1" applyFill="1" applyBorder="1" applyAlignment="1" applyProtection="1">
      <alignment horizontal="left"/>
      <protection locked="0"/>
    </xf>
    <xf numFmtId="0" fontId="22" fillId="4" borderId="0" xfId="4" applyFont="1" applyFill="1" applyAlignment="1">
      <alignment horizontal="left"/>
    </xf>
    <xf numFmtId="0" fontId="10" fillId="4" borderId="7" xfId="4" applyFont="1" applyFill="1" applyBorder="1" applyAlignment="1" applyProtection="1">
      <alignment horizontal="left"/>
      <protection locked="0"/>
    </xf>
    <xf numFmtId="0" fontId="10" fillId="4" borderId="24" xfId="4" applyFont="1" applyFill="1" applyBorder="1" applyAlignment="1" applyProtection="1">
      <alignment horizontal="left"/>
      <protection locked="0"/>
    </xf>
    <xf numFmtId="0" fontId="10" fillId="4" borderId="21" xfId="4" applyFont="1" applyFill="1" applyBorder="1" applyAlignment="1" applyProtection="1">
      <alignment horizontal="left"/>
      <protection locked="0"/>
    </xf>
    <xf numFmtId="0" fontId="10" fillId="4" borderId="18" xfId="4" applyFont="1" applyFill="1" applyBorder="1" applyAlignment="1" applyProtection="1">
      <alignment horizontal="left"/>
      <protection locked="0"/>
    </xf>
    <xf numFmtId="0" fontId="10" fillId="4" borderId="27" xfId="4" applyFont="1" applyFill="1" applyBorder="1" applyAlignment="1" applyProtection="1">
      <alignment horizontal="left"/>
      <protection locked="0"/>
    </xf>
    <xf numFmtId="0" fontId="10" fillId="4" borderId="27" xfId="4" applyFont="1" applyFill="1" applyBorder="1" applyProtection="1">
      <protection locked="0"/>
    </xf>
    <xf numFmtId="0" fontId="10" fillId="4" borderId="24" xfId="4" applyFont="1" applyFill="1" applyBorder="1" applyProtection="1">
      <protection locked="0"/>
    </xf>
    <xf numFmtId="0" fontId="10" fillId="4" borderId="21" xfId="4" applyFont="1" applyFill="1" applyBorder="1" applyProtection="1">
      <protection locked="0"/>
    </xf>
    <xf numFmtId="0" fontId="10" fillId="4" borderId="18" xfId="4" applyFont="1" applyFill="1" applyBorder="1" applyProtection="1">
      <protection locked="0"/>
    </xf>
    <xf numFmtId="0" fontId="10" fillId="2" borderId="54" xfId="4" applyFont="1" applyFill="1" applyBorder="1" applyProtection="1">
      <protection locked="0"/>
    </xf>
    <xf numFmtId="0" fontId="10" fillId="2" borderId="48" xfId="4" applyFont="1" applyFill="1" applyBorder="1" applyProtection="1">
      <protection locked="0"/>
    </xf>
    <xf numFmtId="0" fontId="10" fillId="2" borderId="49" xfId="4" applyFont="1" applyFill="1" applyBorder="1" applyProtection="1">
      <protection locked="0"/>
    </xf>
    <xf numFmtId="0" fontId="10" fillId="4" borderId="55" xfId="4" applyFont="1" applyFill="1" applyBorder="1" applyAlignment="1">
      <alignment horizontal="left"/>
    </xf>
    <xf numFmtId="0" fontId="10" fillId="4" borderId="56" xfId="4" applyFont="1" applyFill="1" applyBorder="1" applyAlignment="1">
      <alignment horizontal="left"/>
    </xf>
    <xf numFmtId="0" fontId="10" fillId="4" borderId="57" xfId="4" applyFont="1" applyFill="1" applyBorder="1" applyAlignment="1" applyProtection="1">
      <alignment horizontal="left"/>
      <protection locked="0"/>
    </xf>
    <xf numFmtId="0" fontId="10" fillId="4" borderId="58" xfId="4" applyFont="1" applyFill="1" applyBorder="1" applyAlignment="1" applyProtection="1">
      <alignment horizontal="left"/>
      <protection locked="0"/>
    </xf>
    <xf numFmtId="0" fontId="10" fillId="4" borderId="59" xfId="4" applyFont="1" applyFill="1" applyBorder="1" applyAlignment="1" applyProtection="1">
      <alignment horizontal="left"/>
      <protection locked="0"/>
    </xf>
    <xf numFmtId="0" fontId="10" fillId="4" borderId="60" xfId="4" applyFont="1" applyFill="1" applyBorder="1" applyAlignment="1" applyProtection="1">
      <alignment horizontal="left"/>
      <protection locked="0"/>
    </xf>
    <xf numFmtId="0" fontId="10" fillId="4" borderId="61" xfId="4" applyFont="1" applyFill="1" applyBorder="1" applyAlignment="1" applyProtection="1">
      <alignment horizontal="left"/>
      <protection locked="0"/>
    </xf>
    <xf numFmtId="0" fontId="10" fillId="4" borderId="61" xfId="4" applyFont="1" applyFill="1" applyBorder="1" applyProtection="1">
      <protection locked="0"/>
    </xf>
    <xf numFmtId="0" fontId="10" fillId="4" borderId="58" xfId="4" applyFont="1" applyFill="1" applyBorder="1" applyProtection="1">
      <protection locked="0"/>
    </xf>
    <xf numFmtId="0" fontId="10" fillId="4" borderId="59" xfId="4" applyFont="1" applyFill="1" applyBorder="1" applyProtection="1">
      <protection locked="0"/>
    </xf>
    <xf numFmtId="0" fontId="10" fillId="4" borderId="60" xfId="4" applyFont="1" applyFill="1" applyBorder="1" applyProtection="1">
      <protection locked="0"/>
    </xf>
    <xf numFmtId="0" fontId="10" fillId="4" borderId="65" xfId="4" applyFont="1" applyFill="1" applyBorder="1"/>
    <xf numFmtId="0" fontId="10" fillId="4" borderId="55" xfId="4" applyFont="1" applyFill="1" applyBorder="1"/>
    <xf numFmtId="0" fontId="20" fillId="6" borderId="0" xfId="4" applyFont="1" applyFill="1"/>
    <xf numFmtId="178" fontId="20" fillId="0" borderId="0" xfId="4" applyNumberFormat="1" applyFont="1"/>
    <xf numFmtId="0" fontId="10" fillId="4" borderId="66" xfId="4" applyFont="1" applyFill="1" applyBorder="1" applyAlignment="1" applyProtection="1">
      <alignment horizontal="left"/>
      <protection locked="0"/>
    </xf>
    <xf numFmtId="0" fontId="10" fillId="4" borderId="65" xfId="4" applyFont="1" applyFill="1" applyBorder="1" applyAlignment="1" applyProtection="1">
      <alignment horizontal="left"/>
      <protection locked="0"/>
    </xf>
    <xf numFmtId="0" fontId="10" fillId="4" borderId="67" xfId="4" applyFont="1" applyFill="1" applyBorder="1" applyAlignment="1" applyProtection="1">
      <alignment horizontal="left"/>
      <protection locked="0"/>
    </xf>
    <xf numFmtId="0" fontId="10" fillId="4" borderId="68" xfId="4" applyFont="1" applyFill="1" applyBorder="1" applyAlignment="1" applyProtection="1">
      <alignment horizontal="left"/>
      <protection locked="0"/>
    </xf>
    <xf numFmtId="0" fontId="10" fillId="4" borderId="69" xfId="4" applyFont="1" applyFill="1" applyBorder="1" applyAlignment="1" applyProtection="1">
      <alignment horizontal="left"/>
      <protection locked="0"/>
    </xf>
    <xf numFmtId="0" fontId="10" fillId="4" borderId="69" xfId="4" applyFont="1" applyFill="1" applyBorder="1" applyProtection="1">
      <protection locked="0"/>
    </xf>
    <xf numFmtId="0" fontId="10" fillId="4" borderId="65" xfId="4" applyFont="1" applyFill="1" applyBorder="1" applyProtection="1">
      <protection locked="0"/>
    </xf>
    <xf numFmtId="0" fontId="10" fillId="4" borderId="67" xfId="4" applyFont="1" applyFill="1" applyBorder="1" applyProtection="1">
      <protection locked="0"/>
    </xf>
    <xf numFmtId="0" fontId="10" fillId="4" borderId="68" xfId="4" applyFont="1" applyFill="1" applyBorder="1" applyProtection="1">
      <protection locked="0"/>
    </xf>
    <xf numFmtId="179" fontId="20" fillId="0" borderId="0" xfId="4" applyNumberFormat="1" applyFont="1"/>
    <xf numFmtId="0" fontId="10" fillId="4" borderId="1" xfId="4" applyFont="1" applyFill="1" applyBorder="1" applyAlignment="1" applyProtection="1">
      <alignment horizontal="left"/>
      <protection locked="0"/>
    </xf>
    <xf numFmtId="0" fontId="10" fillId="4" borderId="22" xfId="4" applyFont="1" applyFill="1" applyBorder="1" applyAlignment="1" applyProtection="1">
      <alignment horizontal="left"/>
      <protection locked="0"/>
    </xf>
    <xf numFmtId="0" fontId="10" fillId="4" borderId="19" xfId="4" applyFont="1" applyFill="1" applyBorder="1" applyAlignment="1" applyProtection="1">
      <alignment horizontal="left"/>
      <protection locked="0"/>
    </xf>
    <xf numFmtId="0" fontId="10" fillId="4" borderId="16" xfId="4" applyFont="1" applyFill="1" applyBorder="1" applyAlignment="1" applyProtection="1">
      <alignment horizontal="left"/>
      <protection locked="0"/>
    </xf>
    <xf numFmtId="0" fontId="10" fillId="4" borderId="25" xfId="4" applyFont="1" applyFill="1" applyBorder="1" applyAlignment="1" applyProtection="1">
      <alignment horizontal="left"/>
      <protection locked="0"/>
    </xf>
    <xf numFmtId="0" fontId="10" fillId="4" borderId="25" xfId="4" applyFont="1" applyFill="1" applyBorder="1" applyProtection="1">
      <protection locked="0"/>
    </xf>
    <xf numFmtId="0" fontId="10" fillId="4" borderId="22" xfId="4" applyFont="1" applyFill="1" applyBorder="1" applyProtection="1">
      <protection locked="0"/>
    </xf>
    <xf numFmtId="0" fontId="10" fillId="4" borderId="19" xfId="4" applyFont="1" applyFill="1" applyBorder="1" applyProtection="1">
      <protection locked="0"/>
    </xf>
    <xf numFmtId="0" fontId="10" fillId="4" borderId="16" xfId="4" applyFont="1" applyFill="1" applyBorder="1" applyProtection="1">
      <protection locked="0"/>
    </xf>
    <xf numFmtId="0" fontId="10" fillId="4" borderId="5" xfId="4" applyFont="1" applyFill="1" applyBorder="1" applyAlignment="1">
      <alignment horizontal="left"/>
    </xf>
    <xf numFmtId="180" fontId="20" fillId="0" borderId="0" xfId="4" applyNumberFormat="1" applyFont="1"/>
    <xf numFmtId="0" fontId="10" fillId="4" borderId="0" xfId="4" applyFont="1" applyFill="1" applyProtection="1">
      <protection locked="0"/>
    </xf>
    <xf numFmtId="0" fontId="9" fillId="0" borderId="0" xfId="0" applyFont="1">
      <alignment vertical="center"/>
    </xf>
    <xf numFmtId="49" fontId="15" fillId="0" borderId="0" xfId="7" applyNumberFormat="1" applyFont="1" applyAlignment="1">
      <alignment vertical="center"/>
    </xf>
    <xf numFmtId="0" fontId="15" fillId="0" borderId="0" xfId="0" applyFont="1" applyAlignment="1">
      <alignment horizontal="left" vertical="center"/>
    </xf>
    <xf numFmtId="0" fontId="15" fillId="0" borderId="0" xfId="0" applyFont="1" applyAlignment="1">
      <alignment vertical="center" wrapText="1"/>
    </xf>
    <xf numFmtId="0" fontId="15" fillId="0" borderId="48" xfId="0" applyFont="1" applyBorder="1">
      <alignment vertical="center"/>
    </xf>
    <xf numFmtId="49" fontId="15" fillId="0" borderId="0" xfId="7" applyNumberFormat="1" applyFont="1" applyAlignment="1">
      <alignment horizontal="left" vertical="center"/>
    </xf>
    <xf numFmtId="0" fontId="15" fillId="0" borderId="45" xfId="0" applyFont="1" applyBorder="1">
      <alignment vertical="center"/>
    </xf>
    <xf numFmtId="49" fontId="15" fillId="0" borderId="43" xfId="7" applyNumberFormat="1" applyFont="1" applyBorder="1" applyAlignment="1">
      <alignment horizontal="left" vertical="center"/>
    </xf>
    <xf numFmtId="49" fontId="15" fillId="0" borderId="43" xfId="7" applyNumberFormat="1" applyFont="1" applyBorder="1" applyAlignment="1">
      <alignment horizontal="right" vertical="center"/>
    </xf>
    <xf numFmtId="49" fontId="15" fillId="0" borderId="46" xfId="7" applyNumberFormat="1" applyFont="1" applyBorder="1" applyAlignment="1">
      <alignment horizontal="left" vertical="center"/>
    </xf>
    <xf numFmtId="0" fontId="15" fillId="0" borderId="23" xfId="0" applyFont="1" applyBorder="1">
      <alignment vertical="center"/>
    </xf>
    <xf numFmtId="49" fontId="15" fillId="0" borderId="26" xfId="7" applyNumberFormat="1" applyFont="1" applyBorder="1" applyAlignment="1">
      <alignment horizontal="left" vertical="center"/>
    </xf>
    <xf numFmtId="0" fontId="15" fillId="0" borderId="47" xfId="0" applyFont="1" applyBorder="1">
      <alignment vertical="center"/>
    </xf>
    <xf numFmtId="0" fontId="15" fillId="0" borderId="49" xfId="0" applyFont="1" applyBorder="1">
      <alignment vertical="center"/>
    </xf>
    <xf numFmtId="0" fontId="10" fillId="0" borderId="4" xfId="4" applyFont="1" applyBorder="1"/>
    <xf numFmtId="0" fontId="15" fillId="3" borderId="0" xfId="0" applyFont="1" applyFill="1">
      <alignment vertical="center"/>
    </xf>
    <xf numFmtId="0" fontId="15" fillId="3" borderId="6" xfId="0" applyFont="1" applyFill="1" applyBorder="1" applyAlignment="1">
      <alignment horizontal="center" vertical="center"/>
    </xf>
    <xf numFmtId="0" fontId="15" fillId="3" borderId="71" xfId="0" applyFont="1" applyFill="1" applyBorder="1" applyAlignment="1">
      <alignment horizontal="center" vertical="center"/>
    </xf>
    <xf numFmtId="0" fontId="15" fillId="3" borderId="2" xfId="0" applyFont="1" applyFill="1" applyBorder="1" applyAlignment="1">
      <alignment horizontal="center" vertical="center"/>
    </xf>
    <xf numFmtId="49" fontId="15" fillId="0" borderId="53" xfId="7" applyNumberFormat="1" applyFont="1" applyBorder="1" applyAlignment="1">
      <alignment vertical="center"/>
    </xf>
    <xf numFmtId="0" fontId="19" fillId="3" borderId="30" xfId="0" applyFont="1" applyFill="1" applyBorder="1">
      <alignment vertical="center"/>
    </xf>
    <xf numFmtId="0" fontId="19" fillId="3" borderId="95" xfId="0" applyFont="1" applyFill="1" applyBorder="1">
      <alignment vertical="center"/>
    </xf>
    <xf numFmtId="49" fontId="9" fillId="3" borderId="9" xfId="1" applyNumberFormat="1" applyFont="1" applyFill="1" applyBorder="1" applyAlignment="1" applyProtection="1">
      <alignment horizontal="center" vertical="center" shrinkToFit="1"/>
      <protection locked="0"/>
    </xf>
    <xf numFmtId="0" fontId="15" fillId="0" borderId="0" xfId="0" applyFont="1" applyAlignment="1">
      <alignment horizontal="right" vertical="top"/>
    </xf>
    <xf numFmtId="0" fontId="15" fillId="0" borderId="0" xfId="0" applyFont="1" applyAlignment="1">
      <alignment horizontal="left" vertical="top" wrapText="1"/>
    </xf>
    <xf numFmtId="0" fontId="18" fillId="3" borderId="0" xfId="4" applyFont="1" applyFill="1" applyProtection="1">
      <protection locked="0"/>
    </xf>
    <xf numFmtId="49" fontId="15" fillId="0" borderId="0" xfId="7" applyNumberFormat="1" applyFont="1" applyAlignment="1">
      <alignment horizontal="center" vertical="center"/>
    </xf>
    <xf numFmtId="0" fontId="15" fillId="0" borderId="0" xfId="0" applyFont="1" applyAlignment="1">
      <alignment horizontal="center" vertical="center"/>
    </xf>
    <xf numFmtId="0" fontId="15" fillId="0" borderId="0" xfId="0" applyFont="1" applyAlignment="1">
      <alignment horizontal="center" vertical="center" wrapText="1"/>
    </xf>
    <xf numFmtId="49" fontId="15" fillId="0" borderId="37" xfId="7" applyNumberFormat="1" applyFont="1" applyBorder="1" applyAlignment="1">
      <alignment horizontal="left" vertical="center"/>
    </xf>
    <xf numFmtId="0" fontId="2" fillId="0" borderId="0" xfId="0" applyFont="1">
      <alignment vertical="center"/>
    </xf>
    <xf numFmtId="0" fontId="2" fillId="0" borderId="0" xfId="0" applyFont="1" applyAlignment="1">
      <alignment horizontal="center" vertical="center"/>
    </xf>
    <xf numFmtId="0" fontId="2" fillId="0" borderId="0" xfId="0" applyFont="1" applyAlignment="1">
      <alignment horizontal="left" vertical="center"/>
    </xf>
    <xf numFmtId="0" fontId="2" fillId="0" borderId="0" xfId="1" applyFont="1" applyAlignment="1">
      <alignment horizontal="center" vertical="center" shrinkToFit="1"/>
    </xf>
    <xf numFmtId="0" fontId="2" fillId="0" borderId="0" xfId="1" applyFont="1" applyAlignment="1">
      <alignment vertical="center" shrinkToFit="1"/>
    </xf>
    <xf numFmtId="49" fontId="2" fillId="0" borderId="0" xfId="0" applyNumberFormat="1"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2" xfId="0" applyFont="1" applyBorder="1" applyProtection="1">
      <alignment vertical="center"/>
      <protection locked="0"/>
    </xf>
    <xf numFmtId="0" fontId="2" fillId="0" borderId="3" xfId="0" applyFont="1" applyBorder="1" applyProtection="1">
      <alignment vertical="center"/>
      <protection locked="0"/>
    </xf>
    <xf numFmtId="0" fontId="2" fillId="0" borderId="4" xfId="0" applyFont="1" applyBorder="1">
      <alignment vertical="center"/>
    </xf>
    <xf numFmtId="0" fontId="2" fillId="0" borderId="5" xfId="0" applyFont="1" applyBorder="1">
      <alignment vertical="center"/>
    </xf>
    <xf numFmtId="0" fontId="2" fillId="0" borderId="0" xfId="0" applyFont="1" applyProtection="1">
      <alignment vertical="center"/>
      <protection locked="0"/>
    </xf>
    <xf numFmtId="0" fontId="2" fillId="0" borderId="5" xfId="0" applyFont="1" applyBorder="1" applyProtection="1">
      <alignment vertical="center"/>
      <protection locked="0"/>
    </xf>
    <xf numFmtId="0" fontId="9" fillId="0" borderId="0" xfId="1" applyFont="1" applyAlignment="1" applyProtection="1">
      <alignment horizontal="center" vertical="center" shrinkToFit="1"/>
      <protection locked="0"/>
    </xf>
    <xf numFmtId="0" fontId="2" fillId="0" borderId="7" xfId="0" applyFont="1" applyBorder="1">
      <alignment vertical="center"/>
    </xf>
    <xf numFmtId="0" fontId="2" fillId="0" borderId="6" xfId="0" applyFont="1" applyBorder="1">
      <alignment vertical="center"/>
    </xf>
    <xf numFmtId="0" fontId="2" fillId="0" borderId="8" xfId="0" applyFont="1" applyBorder="1">
      <alignment vertical="center"/>
    </xf>
    <xf numFmtId="0" fontId="2" fillId="0" borderId="6" xfId="0" applyFont="1" applyBorder="1" applyProtection="1">
      <alignment vertical="center"/>
      <protection locked="0"/>
    </xf>
    <xf numFmtId="0" fontId="2" fillId="0" borderId="8" xfId="0" applyFont="1" applyBorder="1" applyProtection="1">
      <alignment vertical="center"/>
      <protection locked="0"/>
    </xf>
    <xf numFmtId="0" fontId="9" fillId="0" borderId="0" xfId="1" applyFont="1" applyAlignment="1">
      <alignment horizontal="center" vertical="center" shrinkToFit="1"/>
    </xf>
    <xf numFmtId="0" fontId="2" fillId="0" borderId="9" xfId="0" applyFont="1" applyBorder="1" applyProtection="1">
      <alignment vertical="center"/>
      <protection locked="0"/>
    </xf>
    <xf numFmtId="0" fontId="9" fillId="0" borderId="9" xfId="1" applyFont="1" applyBorder="1" applyAlignment="1" applyProtection="1">
      <alignment horizontal="center" vertical="center" shrinkToFit="1"/>
      <protection locked="0"/>
    </xf>
    <xf numFmtId="49" fontId="9" fillId="0" borderId="9" xfId="1" applyNumberFormat="1" applyFont="1" applyBorder="1" applyAlignment="1" applyProtection="1">
      <alignment horizontal="center" vertical="center" shrinkToFit="1"/>
      <protection locked="0"/>
    </xf>
    <xf numFmtId="0" fontId="2" fillId="0" borderId="2"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2" xfId="0" applyFont="1" applyBorder="1" applyAlignment="1">
      <alignment horizontal="center" vertical="center"/>
    </xf>
    <xf numFmtId="178" fontId="2" fillId="0" borderId="0" xfId="0" applyNumberFormat="1" applyFont="1">
      <alignment vertical="center"/>
    </xf>
    <xf numFmtId="0" fontId="2" fillId="0" borderId="6" xfId="0" applyFont="1" applyBorder="1" applyAlignment="1">
      <alignment horizontal="center" vertical="center"/>
    </xf>
    <xf numFmtId="0" fontId="2" fillId="0" borderId="1" xfId="0" applyFont="1" applyBorder="1" applyAlignment="1">
      <alignment horizontal="center" vertical="center"/>
    </xf>
    <xf numFmtId="0" fontId="2" fillId="0" borderId="4" xfId="0" applyFont="1" applyBorder="1" applyAlignment="1">
      <alignment horizontal="left" vertical="center"/>
    </xf>
    <xf numFmtId="0" fontId="2" fillId="0" borderId="7" xfId="0" applyFont="1" applyBorder="1" applyAlignment="1">
      <alignment horizontal="center" vertical="center"/>
    </xf>
    <xf numFmtId="0" fontId="11" fillId="0" borderId="0" xfId="0" applyFont="1">
      <alignment vertical="center"/>
    </xf>
    <xf numFmtId="0" fontId="2" fillId="0" borderId="9" xfId="0" applyFont="1" applyBorder="1" applyAlignment="1" applyProtection="1">
      <alignment vertical="center" wrapText="1"/>
      <protection locked="0"/>
    </xf>
    <xf numFmtId="0" fontId="9" fillId="0" borderId="9" xfId="1" applyFont="1" applyBorder="1" applyAlignment="1" applyProtection="1">
      <alignment horizontal="center" vertical="center" wrapText="1" shrinkToFit="1"/>
      <protection locked="0"/>
    </xf>
    <xf numFmtId="0" fontId="36" fillId="0" borderId="0" xfId="0" applyFont="1">
      <alignment vertical="center"/>
    </xf>
    <xf numFmtId="49" fontId="36" fillId="0" borderId="0" xfId="0" applyNumberFormat="1" applyFont="1">
      <alignment vertical="center"/>
    </xf>
    <xf numFmtId="0" fontId="37" fillId="0" borderId="0" xfId="0" applyFont="1">
      <alignment vertical="center"/>
    </xf>
    <xf numFmtId="0" fontId="38" fillId="0" borderId="0" xfId="0" applyFont="1">
      <alignment vertical="center"/>
    </xf>
    <xf numFmtId="0" fontId="35" fillId="0" borderId="0" xfId="0" applyFont="1">
      <alignment vertical="center"/>
    </xf>
    <xf numFmtId="0" fontId="14" fillId="0" borderId="0" xfId="0" applyFont="1">
      <alignment vertical="center"/>
    </xf>
    <xf numFmtId="0" fontId="14" fillId="0" borderId="0" xfId="0" applyFont="1" applyAlignment="1">
      <alignment horizontal="center" vertical="center"/>
    </xf>
    <xf numFmtId="0" fontId="16" fillId="0" borderId="0" xfId="0" applyFont="1" applyAlignment="1">
      <alignment horizontal="center" vertical="center"/>
    </xf>
    <xf numFmtId="0" fontId="15" fillId="0" borderId="1" xfId="0" applyFont="1" applyBorder="1" applyAlignment="1">
      <alignment horizontal="distributed" vertical="center"/>
    </xf>
    <xf numFmtId="0" fontId="15" fillId="0" borderId="2" xfId="0" applyFont="1" applyBorder="1" applyAlignment="1">
      <alignment horizontal="distributed" vertical="center"/>
    </xf>
    <xf numFmtId="0" fontId="15" fillId="0" borderId="1" xfId="0" applyFont="1" applyBorder="1">
      <alignment vertical="center"/>
    </xf>
    <xf numFmtId="0" fontId="15" fillId="0" borderId="2" xfId="0" applyFont="1" applyBorder="1">
      <alignment vertical="center"/>
    </xf>
    <xf numFmtId="0" fontId="15" fillId="0" borderId="3" xfId="0" applyFont="1" applyBorder="1">
      <alignment vertical="center"/>
    </xf>
    <xf numFmtId="0" fontId="15" fillId="0" borderId="7" xfId="0" applyFont="1" applyBorder="1" applyAlignment="1">
      <alignment horizontal="distributed" vertical="center"/>
    </xf>
    <xf numFmtId="0" fontId="15" fillId="0" borderId="6" xfId="0" applyFont="1" applyBorder="1" applyAlignment="1">
      <alignment horizontal="distributed" vertical="center"/>
    </xf>
    <xf numFmtId="0" fontId="15" fillId="0" borderId="7" xfId="0" applyFont="1" applyBorder="1">
      <alignment vertical="center"/>
    </xf>
    <xf numFmtId="0" fontId="15" fillId="0" borderId="6" xfId="0" applyFont="1" applyBorder="1">
      <alignment vertical="center"/>
    </xf>
    <xf numFmtId="0" fontId="15" fillId="0" borderId="8" xfId="0" applyFont="1" applyBorder="1">
      <alignment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5" xfId="0" applyFont="1" applyBorder="1" applyAlignment="1">
      <alignment horizontal="center" vertical="center"/>
    </xf>
    <xf numFmtId="0" fontId="15" fillId="0" borderId="5" xfId="0" applyFont="1" applyBorder="1">
      <alignment vertical="center"/>
    </xf>
    <xf numFmtId="0" fontId="15" fillId="0" borderId="4" xfId="0" applyFont="1" applyBorder="1">
      <alignment vertical="center"/>
    </xf>
    <xf numFmtId="0" fontId="15" fillId="0" borderId="9" xfId="0" quotePrefix="1" applyFont="1" applyBorder="1" applyAlignment="1">
      <alignment horizontal="center" vertical="center"/>
    </xf>
    <xf numFmtId="0" fontId="15" fillId="0" borderId="13" xfId="0" applyFont="1" applyBorder="1">
      <alignment vertical="center"/>
    </xf>
    <xf numFmtId="0" fontId="15" fillId="0" borderId="4" xfId="0" applyFont="1" applyBorder="1" applyAlignment="1">
      <alignment horizontal="distributed" vertical="center"/>
    </xf>
    <xf numFmtId="0" fontId="15" fillId="0" borderId="0" xfId="0" applyFont="1" applyAlignment="1">
      <alignment horizontal="distributed" vertical="center"/>
    </xf>
    <xf numFmtId="0" fontId="18" fillId="0" borderId="9" xfId="5" applyFont="1" applyBorder="1" applyAlignment="1" applyProtection="1">
      <alignment horizontal="center" vertical="center"/>
      <protection locked="0"/>
    </xf>
    <xf numFmtId="0" fontId="15" fillId="0" borderId="6" xfId="0" applyFont="1" applyBorder="1" applyAlignment="1">
      <alignment horizontal="center" vertical="center"/>
    </xf>
    <xf numFmtId="49" fontId="15" fillId="0" borderId="0" xfId="7" applyNumberFormat="1" applyFont="1" applyAlignment="1">
      <alignment horizontal="center" vertical="center" wrapText="1"/>
    </xf>
    <xf numFmtId="49" fontId="15" fillId="0" borderId="43" xfId="7" applyNumberFormat="1" applyFont="1" applyBorder="1" applyAlignment="1">
      <alignment horizontal="center" vertical="center"/>
    </xf>
    <xf numFmtId="49" fontId="15" fillId="0" borderId="43" xfId="7" applyNumberFormat="1" applyFont="1" applyBorder="1" applyAlignment="1">
      <alignment horizontal="distributed" vertical="center"/>
    </xf>
    <xf numFmtId="49" fontId="15" fillId="0" borderId="46" xfId="7" applyNumberFormat="1" applyFont="1" applyBorder="1" applyAlignment="1">
      <alignment horizontal="center" vertical="center"/>
    </xf>
    <xf numFmtId="49" fontId="15" fillId="0" borderId="37" xfId="7" applyNumberFormat="1" applyFont="1" applyBorder="1" applyAlignment="1">
      <alignment horizontal="center" vertical="center"/>
    </xf>
    <xf numFmtId="49" fontId="15" fillId="0" borderId="53" xfId="7" applyNumberFormat="1" applyFont="1" applyBorder="1" applyAlignment="1">
      <alignment horizontal="center" vertical="center"/>
    </xf>
    <xf numFmtId="0" fontId="7" fillId="0" borderId="0" xfId="1" applyFont="1" applyAlignment="1">
      <alignment horizontal="center" vertical="center" shrinkToFit="1"/>
    </xf>
    <xf numFmtId="177" fontId="7" fillId="0" borderId="0" xfId="1" applyNumberFormat="1" applyFont="1" applyAlignment="1" applyProtection="1">
      <alignment horizontal="center" vertical="center" shrinkToFit="1"/>
      <protection locked="0"/>
    </xf>
    <xf numFmtId="0" fontId="7" fillId="0" borderId="0" xfId="1" applyFont="1" applyAlignment="1">
      <alignment vertical="center" shrinkToFit="1"/>
    </xf>
    <xf numFmtId="0" fontId="2" fillId="0" borderId="5" xfId="0" applyFont="1" applyBorder="1" applyAlignment="1">
      <alignment horizontal="center" vertical="center"/>
    </xf>
    <xf numFmtId="0" fontId="2" fillId="0" borderId="3" xfId="0" applyFont="1" applyBorder="1" applyAlignment="1">
      <alignment horizontal="center" vertical="center"/>
    </xf>
    <xf numFmtId="0" fontId="2" fillId="0" borderId="8" xfId="0" applyFont="1" applyBorder="1" applyAlignment="1">
      <alignment horizontal="center" vertical="center"/>
    </xf>
    <xf numFmtId="0" fontId="10" fillId="0" borderId="9" xfId="1" applyFont="1" applyBorder="1" applyAlignment="1" applyProtection="1">
      <alignment horizontal="center" vertical="center" shrinkToFit="1"/>
      <protection locked="0"/>
    </xf>
    <xf numFmtId="0" fontId="11" fillId="0" borderId="4" xfId="0" applyFont="1" applyBorder="1">
      <alignment vertical="center"/>
    </xf>
    <xf numFmtId="0" fontId="9" fillId="0" borderId="4" xfId="0" applyFont="1" applyBorder="1">
      <alignment vertical="center"/>
    </xf>
    <xf numFmtId="0" fontId="2" fillId="0" borderId="12" xfId="0" applyFont="1" applyBorder="1">
      <alignment vertical="center"/>
    </xf>
    <xf numFmtId="0" fontId="2" fillId="0" borderId="13" xfId="0" applyFont="1" applyBorder="1">
      <alignment vertical="center"/>
    </xf>
    <xf numFmtId="0" fontId="2" fillId="0" borderId="11" xfId="0" applyFont="1" applyBorder="1">
      <alignment vertical="center"/>
    </xf>
    <xf numFmtId="0" fontId="2" fillId="0" borderId="14" xfId="0" applyFont="1" applyBorder="1">
      <alignment vertical="center"/>
    </xf>
    <xf numFmtId="0" fontId="2" fillId="0" borderId="15" xfId="0" applyFont="1" applyBorder="1">
      <alignment vertical="center"/>
    </xf>
    <xf numFmtId="0" fontId="2" fillId="0" borderId="10" xfId="0" applyFont="1" applyBorder="1">
      <alignment vertical="center"/>
    </xf>
    <xf numFmtId="49" fontId="2" fillId="0" borderId="0" xfId="0" applyNumberFormat="1" applyFont="1" applyAlignment="1">
      <alignment horizontal="center" vertical="center"/>
    </xf>
    <xf numFmtId="49" fontId="2" fillId="0" borderId="0" xfId="0" applyNumberFormat="1" applyFont="1" applyAlignment="1">
      <alignment horizontal="left" vertical="center"/>
    </xf>
    <xf numFmtId="49" fontId="7" fillId="0" borderId="0" xfId="1" applyNumberFormat="1" applyFont="1" applyAlignment="1">
      <alignment horizontal="center" vertical="center" shrinkToFit="1"/>
    </xf>
    <xf numFmtId="49" fontId="7" fillId="0" borderId="0" xfId="1" applyNumberFormat="1" applyFont="1" applyAlignment="1" applyProtection="1">
      <alignment horizontal="center" vertical="center" shrinkToFit="1"/>
      <protection locked="0"/>
    </xf>
    <xf numFmtId="49" fontId="7" fillId="0" borderId="0" xfId="1" applyNumberFormat="1" applyFont="1" applyAlignment="1">
      <alignment vertical="center" shrinkToFit="1"/>
    </xf>
    <xf numFmtId="49" fontId="2" fillId="0" borderId="1" xfId="0" applyNumberFormat="1" applyFont="1" applyBorder="1">
      <alignment vertical="center"/>
    </xf>
    <xf numFmtId="49" fontId="2" fillId="0" borderId="2" xfId="0" applyNumberFormat="1" applyFont="1" applyBorder="1">
      <alignment vertical="center"/>
    </xf>
    <xf numFmtId="49" fontId="2" fillId="0" borderId="3" xfId="0" applyNumberFormat="1" applyFont="1" applyBorder="1">
      <alignment vertical="center"/>
    </xf>
    <xf numFmtId="49" fontId="2" fillId="0" borderId="9" xfId="0" applyNumberFormat="1" applyFont="1" applyBorder="1" applyProtection="1">
      <alignment vertical="center"/>
      <protection locked="0"/>
    </xf>
    <xf numFmtId="49" fontId="7" fillId="0" borderId="1" xfId="0" applyNumberFormat="1" applyFont="1" applyBorder="1">
      <alignment vertical="center"/>
    </xf>
    <xf numFmtId="49" fontId="7" fillId="0" borderId="2" xfId="0" applyNumberFormat="1" applyFont="1" applyBorder="1">
      <alignment vertical="center"/>
    </xf>
    <xf numFmtId="49" fontId="2" fillId="0" borderId="4" xfId="0" applyNumberFormat="1" applyFont="1" applyBorder="1">
      <alignment vertical="center"/>
    </xf>
    <xf numFmtId="49" fontId="2" fillId="0" borderId="5" xfId="0" applyNumberFormat="1" applyFont="1" applyBorder="1">
      <alignment vertical="center"/>
    </xf>
    <xf numFmtId="49" fontId="7" fillId="0" borderId="4" xfId="0" applyNumberFormat="1" applyFont="1" applyBorder="1">
      <alignment vertical="center"/>
    </xf>
    <xf numFmtId="49" fontId="7" fillId="0" borderId="0" xfId="0" applyNumberFormat="1" applyFont="1">
      <alignment vertical="center"/>
    </xf>
    <xf numFmtId="49" fontId="10" fillId="0" borderId="9" xfId="1" applyNumberFormat="1" applyFont="1" applyBorder="1" applyAlignment="1" applyProtection="1">
      <alignment horizontal="center" vertical="center" shrinkToFit="1"/>
      <protection locked="0"/>
    </xf>
    <xf numFmtId="49" fontId="2" fillId="0" borderId="7" xfId="0" applyNumberFormat="1" applyFont="1" applyBorder="1">
      <alignment vertical="center"/>
    </xf>
    <xf numFmtId="49" fontId="2" fillId="0" borderId="6" xfId="0" applyNumberFormat="1" applyFont="1" applyBorder="1">
      <alignment vertical="center"/>
    </xf>
    <xf numFmtId="49" fontId="2" fillId="0" borderId="8" xfId="0" applyNumberFormat="1" applyFont="1" applyBorder="1">
      <alignment vertical="center"/>
    </xf>
    <xf numFmtId="49" fontId="7" fillId="0" borderId="7" xfId="0" applyNumberFormat="1" applyFont="1" applyBorder="1">
      <alignment vertical="center"/>
    </xf>
    <xf numFmtId="49" fontId="7" fillId="0" borderId="6" xfId="0" applyNumberFormat="1" applyFont="1" applyBorder="1">
      <alignment vertical="center"/>
    </xf>
    <xf numFmtId="49" fontId="10" fillId="0" borderId="0" xfId="1" applyNumberFormat="1" applyFont="1" applyAlignment="1">
      <alignment horizontal="center" vertical="center" shrinkToFit="1"/>
    </xf>
    <xf numFmtId="49" fontId="7" fillId="0" borderId="3" xfId="0" applyNumberFormat="1" applyFont="1" applyBorder="1">
      <alignment vertical="center"/>
    </xf>
    <xf numFmtId="49" fontId="7" fillId="0" borderId="5" xfId="0" applyNumberFormat="1" applyFont="1" applyBorder="1">
      <alignment vertical="center"/>
    </xf>
    <xf numFmtId="49" fontId="7" fillId="0" borderId="8" xfId="0" applyNumberFormat="1" applyFont="1" applyBorder="1">
      <alignment vertical="center"/>
    </xf>
    <xf numFmtId="49" fontId="15" fillId="0" borderId="0" xfId="6" applyNumberFormat="1" applyFont="1" applyAlignment="1">
      <alignment horizontal="left" vertical="center"/>
    </xf>
    <xf numFmtId="49" fontId="15" fillId="0" borderId="12" xfId="7" applyNumberFormat="1" applyFont="1" applyBorder="1" applyAlignment="1">
      <alignment horizontal="center" vertical="center"/>
    </xf>
    <xf numFmtId="49" fontId="15" fillId="0" borderId="13" xfId="7" applyNumberFormat="1" applyFont="1" applyBorder="1" applyAlignment="1">
      <alignment horizontal="center" vertical="center"/>
    </xf>
    <xf numFmtId="49" fontId="15" fillId="0" borderId="2" xfId="7" applyNumberFormat="1" applyFont="1" applyBorder="1" applyAlignment="1">
      <alignment horizontal="distributed" vertical="center"/>
    </xf>
    <xf numFmtId="49" fontId="15" fillId="0" borderId="0" xfId="6" applyNumberFormat="1" applyFont="1" applyAlignment="1">
      <alignment horizontal="center" vertical="center"/>
    </xf>
    <xf numFmtId="49" fontId="15" fillId="0" borderId="0" xfId="6" applyNumberFormat="1" applyFont="1" applyAlignment="1">
      <alignment horizontal="right" vertical="center" shrinkToFit="1"/>
    </xf>
    <xf numFmtId="49" fontId="2" fillId="0" borderId="0" xfId="7" applyNumberFormat="1" applyFont="1" applyAlignment="1" applyProtection="1">
      <alignment horizontal="center" vertical="center"/>
      <protection locked="0"/>
    </xf>
    <xf numFmtId="49" fontId="9" fillId="0" borderId="0" xfId="6" applyNumberFormat="1" applyFont="1" applyAlignment="1">
      <alignment horizontal="left" vertical="center"/>
    </xf>
    <xf numFmtId="49" fontId="27" fillId="0" borderId="0" xfId="6" applyNumberFormat="1" applyFont="1" applyAlignment="1">
      <alignment horizontal="left" vertical="center"/>
    </xf>
    <xf numFmtId="0" fontId="19" fillId="0" borderId="0" xfId="4" applyFont="1" applyAlignment="1">
      <alignment horizontal="left"/>
    </xf>
    <xf numFmtId="0" fontId="21" fillId="0" borderId="0" xfId="4" applyFont="1" applyAlignment="1">
      <alignment horizontal="left"/>
    </xf>
    <xf numFmtId="0" fontId="22" fillId="0" borderId="0" xfId="4" applyFont="1"/>
    <xf numFmtId="0" fontId="18" fillId="0" borderId="0" xfId="4" applyFont="1" applyAlignment="1">
      <alignment horizontal="left"/>
    </xf>
    <xf numFmtId="0" fontId="18" fillId="0" borderId="0" xfId="4" applyFont="1" applyAlignment="1">
      <alignment horizontal="right"/>
    </xf>
    <xf numFmtId="0" fontId="18" fillId="0" borderId="0" xfId="5" applyFont="1"/>
    <xf numFmtId="0" fontId="18" fillId="0" borderId="4" xfId="5" applyFont="1" applyBorder="1" applyAlignment="1">
      <alignment horizontal="left"/>
    </xf>
    <xf numFmtId="0" fontId="18" fillId="0" borderId="0" xfId="5" applyFont="1" applyAlignment="1">
      <alignment horizontal="left"/>
    </xf>
    <xf numFmtId="0" fontId="22" fillId="0" borderId="0" xfId="5" applyFont="1"/>
    <xf numFmtId="0" fontId="22" fillId="0" borderId="4" xfId="5" applyFont="1" applyBorder="1" applyAlignment="1">
      <alignment horizontal="left"/>
    </xf>
    <xf numFmtId="0" fontId="10" fillId="0" borderId="0" xfId="5" applyFont="1"/>
    <xf numFmtId="0" fontId="10" fillId="0" borderId="0" xfId="4" applyFont="1"/>
    <xf numFmtId="0" fontId="20" fillId="0" borderId="0" xfId="4" applyFont="1" applyAlignment="1">
      <alignment horizontal="right"/>
    </xf>
    <xf numFmtId="0" fontId="4" fillId="0" borderId="0" xfId="4" applyFont="1"/>
    <xf numFmtId="0" fontId="18" fillId="0" borderId="0" xfId="4" applyFont="1" applyAlignment="1">
      <alignment horizontal="left" vertical="center"/>
    </xf>
    <xf numFmtId="0" fontId="24" fillId="0" borderId="0" xfId="4" applyFont="1" applyAlignment="1">
      <alignment horizontal="right"/>
    </xf>
    <xf numFmtId="0" fontId="18" fillId="0" borderId="6" xfId="4" applyFont="1" applyBorder="1" applyAlignment="1">
      <alignment horizontal="left" vertical="center"/>
    </xf>
    <xf numFmtId="0" fontId="18" fillId="0" borderId="6" xfId="4" applyFont="1" applyBorder="1"/>
    <xf numFmtId="0" fontId="18" fillId="0" borderId="0" xfId="5" applyFont="1" applyAlignment="1">
      <alignment horizontal="left" vertical="center"/>
    </xf>
    <xf numFmtId="0" fontId="10" fillId="0" borderId="45" xfId="4" applyFont="1" applyBorder="1"/>
    <xf numFmtId="0" fontId="10" fillId="0" borderId="43" xfId="4" applyFont="1" applyBorder="1"/>
    <xf numFmtId="0" fontId="10" fillId="0" borderId="46" xfId="4" applyFont="1" applyBorder="1"/>
    <xf numFmtId="0" fontId="10" fillId="0" borderId="23" xfId="4" applyFont="1" applyBorder="1"/>
    <xf numFmtId="0" fontId="10" fillId="0" borderId="28" xfId="4" applyFont="1" applyBorder="1"/>
    <xf numFmtId="0" fontId="10" fillId="0" borderId="26" xfId="4" applyFont="1" applyBorder="1"/>
    <xf numFmtId="0" fontId="10" fillId="0" borderId="47" xfId="4" applyFont="1" applyBorder="1"/>
    <xf numFmtId="0" fontId="10" fillId="0" borderId="48" xfId="4" applyFont="1" applyBorder="1"/>
    <xf numFmtId="0" fontId="10" fillId="0" borderId="96" xfId="4" applyFont="1" applyBorder="1"/>
    <xf numFmtId="0" fontId="10" fillId="0" borderId="49" xfId="4" applyFont="1" applyBorder="1"/>
    <xf numFmtId="177" fontId="18" fillId="0" borderId="0" xfId="4" applyNumberFormat="1" applyFont="1"/>
    <xf numFmtId="20" fontId="18" fillId="0" borderId="0" xfId="4" applyNumberFormat="1" applyFont="1"/>
    <xf numFmtId="0" fontId="22" fillId="0" borderId="0" xfId="5" applyFont="1" applyAlignment="1">
      <alignment vertical="top"/>
    </xf>
    <xf numFmtId="0" fontId="10" fillId="0" borderId="11" xfId="5" applyFont="1" applyBorder="1" applyProtection="1">
      <protection locked="0"/>
    </xf>
    <xf numFmtId="0" fontId="10" fillId="0" borderId="50" xfId="5" applyFont="1" applyBorder="1" applyProtection="1">
      <protection locked="0"/>
    </xf>
    <xf numFmtId="0" fontId="10" fillId="0" borderId="51" xfId="5" applyFont="1" applyBorder="1" applyProtection="1">
      <protection locked="0"/>
    </xf>
    <xf numFmtId="0" fontId="10" fillId="0" borderId="52" xfId="5" applyFont="1" applyBorder="1" applyProtection="1">
      <protection locked="0"/>
    </xf>
    <xf numFmtId="0" fontId="10" fillId="0" borderId="34" xfId="5" applyFont="1" applyBorder="1" applyProtection="1">
      <protection locked="0"/>
    </xf>
    <xf numFmtId="0" fontId="10" fillId="0" borderId="34" xfId="4" applyFont="1" applyBorder="1" applyProtection="1">
      <protection locked="0"/>
    </xf>
    <xf numFmtId="0" fontId="10" fillId="0" borderId="50" xfId="4" applyFont="1" applyBorder="1" applyProtection="1">
      <protection locked="0"/>
    </xf>
    <xf numFmtId="0" fontId="10" fillId="0" borderId="51" xfId="4" applyFont="1" applyBorder="1" applyProtection="1">
      <protection locked="0"/>
    </xf>
    <xf numFmtId="0" fontId="10" fillId="0" borderId="52" xfId="4" applyFont="1" applyBorder="1" applyProtection="1">
      <protection locked="0"/>
    </xf>
    <xf numFmtId="0" fontId="10" fillId="0" borderId="0" xfId="4" applyFont="1" applyAlignment="1">
      <alignment horizontal="left"/>
    </xf>
    <xf numFmtId="0" fontId="10" fillId="0" borderId="11" xfId="4" applyFont="1" applyBorder="1" applyAlignment="1" applyProtection="1">
      <alignment horizontal="left"/>
      <protection locked="0"/>
    </xf>
    <xf numFmtId="0" fontId="10" fillId="0" borderId="50" xfId="4" applyFont="1" applyBorder="1" applyAlignment="1" applyProtection="1">
      <alignment horizontal="left"/>
      <protection locked="0"/>
    </xf>
    <xf numFmtId="0" fontId="10" fillId="0" borderId="51" xfId="4" applyFont="1" applyBorder="1" applyAlignment="1" applyProtection="1">
      <alignment horizontal="left"/>
      <protection locked="0"/>
    </xf>
    <xf numFmtId="0" fontId="10" fillId="0" borderId="52" xfId="4" applyFont="1" applyBorder="1" applyAlignment="1" applyProtection="1">
      <alignment horizontal="left"/>
      <protection locked="0"/>
    </xf>
    <xf numFmtId="0" fontId="10" fillId="0" borderId="34" xfId="4" applyFont="1" applyBorder="1" applyAlignment="1" applyProtection="1">
      <alignment horizontal="left"/>
      <protection locked="0"/>
    </xf>
    <xf numFmtId="0" fontId="22" fillId="0" borderId="0" xfId="4" applyFont="1" applyAlignment="1">
      <alignment horizontal="left"/>
    </xf>
    <xf numFmtId="0" fontId="10" fillId="0" borderId="7" xfId="4" applyFont="1" applyBorder="1" applyAlignment="1" applyProtection="1">
      <alignment horizontal="left"/>
      <protection locked="0"/>
    </xf>
    <xf numFmtId="0" fontId="10" fillId="0" borderId="24" xfId="4" applyFont="1" applyBorder="1" applyAlignment="1" applyProtection="1">
      <alignment horizontal="left"/>
      <protection locked="0"/>
    </xf>
    <xf numFmtId="0" fontId="10" fillId="0" borderId="21" xfId="4" applyFont="1" applyBorder="1" applyAlignment="1" applyProtection="1">
      <alignment horizontal="left"/>
      <protection locked="0"/>
    </xf>
    <xf numFmtId="0" fontId="10" fillId="0" borderId="18" xfId="4" applyFont="1" applyBorder="1" applyAlignment="1" applyProtection="1">
      <alignment horizontal="left"/>
      <protection locked="0"/>
    </xf>
    <xf numFmtId="0" fontId="10" fillId="0" borderId="27" xfId="4" applyFont="1" applyBorder="1" applyAlignment="1" applyProtection="1">
      <alignment horizontal="left"/>
      <protection locked="0"/>
    </xf>
    <xf numFmtId="0" fontId="10" fillId="0" borderId="27" xfId="4" applyFont="1" applyBorder="1" applyProtection="1">
      <protection locked="0"/>
    </xf>
    <xf numFmtId="0" fontId="10" fillId="0" borderId="24" xfId="4" applyFont="1" applyBorder="1" applyProtection="1">
      <protection locked="0"/>
    </xf>
    <xf numFmtId="0" fontId="10" fillId="0" borderId="21" xfId="4" applyFont="1" applyBorder="1" applyProtection="1">
      <protection locked="0"/>
    </xf>
    <xf numFmtId="0" fontId="10" fillId="0" borderId="18" xfId="4" applyFont="1" applyBorder="1" applyProtection="1">
      <protection locked="0"/>
    </xf>
    <xf numFmtId="0" fontId="10" fillId="0" borderId="55" xfId="4" applyFont="1" applyBorder="1" applyAlignment="1">
      <alignment horizontal="left"/>
    </xf>
    <xf numFmtId="0" fontId="10" fillId="0" borderId="56" xfId="4" applyFont="1" applyBorder="1" applyAlignment="1">
      <alignment horizontal="left"/>
    </xf>
    <xf numFmtId="0" fontId="10" fillId="0" borderId="57" xfId="4" applyFont="1" applyBorder="1" applyAlignment="1" applyProtection="1">
      <alignment horizontal="left"/>
      <protection locked="0"/>
    </xf>
    <xf numFmtId="0" fontId="10" fillId="0" borderId="58" xfId="4" applyFont="1" applyBorder="1" applyAlignment="1" applyProtection="1">
      <alignment horizontal="left"/>
      <protection locked="0"/>
    </xf>
    <xf numFmtId="0" fontId="10" fillId="0" borderId="59" xfId="4" applyFont="1" applyBorder="1" applyAlignment="1" applyProtection="1">
      <alignment horizontal="left"/>
      <protection locked="0"/>
    </xf>
    <xf numFmtId="0" fontId="10" fillId="0" borderId="60" xfId="4" applyFont="1" applyBorder="1" applyAlignment="1" applyProtection="1">
      <alignment horizontal="left"/>
      <protection locked="0"/>
    </xf>
    <xf numFmtId="0" fontId="10" fillId="0" borderId="61" xfId="4" applyFont="1" applyBorder="1" applyAlignment="1" applyProtection="1">
      <alignment horizontal="left"/>
      <protection locked="0"/>
    </xf>
    <xf numFmtId="0" fontId="10" fillId="0" borderId="61" xfId="4" applyFont="1" applyBorder="1" applyProtection="1">
      <protection locked="0"/>
    </xf>
    <xf numFmtId="0" fontId="10" fillId="0" borderId="58" xfId="4" applyFont="1" applyBorder="1" applyProtection="1">
      <protection locked="0"/>
    </xf>
    <xf numFmtId="0" fontId="10" fillId="0" borderId="59" xfId="4" applyFont="1" applyBorder="1" applyProtection="1">
      <protection locked="0"/>
    </xf>
    <xf numFmtId="0" fontId="10" fillId="0" borderId="60" xfId="4" applyFont="1" applyBorder="1" applyProtection="1">
      <protection locked="0"/>
    </xf>
    <xf numFmtId="0" fontId="10" fillId="0" borderId="65" xfId="4" applyFont="1" applyBorder="1"/>
    <xf numFmtId="0" fontId="10" fillId="0" borderId="55" xfId="4" applyFont="1" applyBorder="1"/>
    <xf numFmtId="178" fontId="18" fillId="0" borderId="0" xfId="4" applyNumberFormat="1" applyFont="1"/>
    <xf numFmtId="0" fontId="10" fillId="0" borderId="66" xfId="4" applyFont="1" applyBorder="1" applyAlignment="1" applyProtection="1">
      <alignment horizontal="left"/>
      <protection locked="0"/>
    </xf>
    <xf numFmtId="0" fontId="10" fillId="0" borderId="65" xfId="4" applyFont="1" applyBorder="1" applyAlignment="1" applyProtection="1">
      <alignment horizontal="left"/>
      <protection locked="0"/>
    </xf>
    <xf numFmtId="0" fontId="10" fillId="0" borderId="67" xfId="4" applyFont="1" applyBorder="1" applyAlignment="1" applyProtection="1">
      <alignment horizontal="left"/>
      <protection locked="0"/>
    </xf>
    <xf numFmtId="0" fontId="10" fillId="0" borderId="68" xfId="4" applyFont="1" applyBorder="1" applyAlignment="1" applyProtection="1">
      <alignment horizontal="left"/>
      <protection locked="0"/>
    </xf>
    <xf numFmtId="0" fontId="10" fillId="0" borderId="69" xfId="4" applyFont="1" applyBorder="1" applyAlignment="1" applyProtection="1">
      <alignment horizontal="left"/>
      <protection locked="0"/>
    </xf>
    <xf numFmtId="0" fontId="10" fillId="0" borderId="69" xfId="4" applyFont="1" applyBorder="1" applyProtection="1">
      <protection locked="0"/>
    </xf>
    <xf numFmtId="0" fontId="10" fillId="0" borderId="65" xfId="4" applyFont="1" applyBorder="1" applyProtection="1">
      <protection locked="0"/>
    </xf>
    <xf numFmtId="0" fontId="10" fillId="0" borderId="67" xfId="4" applyFont="1" applyBorder="1" applyProtection="1">
      <protection locked="0"/>
    </xf>
    <xf numFmtId="0" fontId="10" fillId="0" borderId="68" xfId="4" applyFont="1" applyBorder="1" applyProtection="1">
      <protection locked="0"/>
    </xf>
    <xf numFmtId="179" fontId="18" fillId="0" borderId="0" xfId="4" applyNumberFormat="1" applyFont="1"/>
    <xf numFmtId="0" fontId="10" fillId="0" borderId="1" xfId="4" applyFont="1" applyBorder="1" applyAlignment="1" applyProtection="1">
      <alignment horizontal="left"/>
      <protection locked="0"/>
    </xf>
    <xf numFmtId="0" fontId="10" fillId="0" borderId="22" xfId="4" applyFont="1" applyBorder="1" applyAlignment="1" applyProtection="1">
      <alignment horizontal="left"/>
      <protection locked="0"/>
    </xf>
    <xf numFmtId="0" fontId="10" fillId="0" borderId="19" xfId="4" applyFont="1" applyBorder="1" applyAlignment="1" applyProtection="1">
      <alignment horizontal="left"/>
      <protection locked="0"/>
    </xf>
    <xf numFmtId="0" fontId="10" fillId="0" borderId="16" xfId="4" applyFont="1" applyBorder="1" applyAlignment="1" applyProtection="1">
      <alignment horizontal="left"/>
      <protection locked="0"/>
    </xf>
    <xf numFmtId="0" fontId="10" fillId="0" borderId="25" xfId="4" applyFont="1" applyBorder="1" applyAlignment="1" applyProtection="1">
      <alignment horizontal="left"/>
      <protection locked="0"/>
    </xf>
    <xf numFmtId="0" fontId="10" fillId="0" borderId="25" xfId="4" applyFont="1" applyBorder="1" applyProtection="1">
      <protection locked="0"/>
    </xf>
    <xf numFmtId="0" fontId="10" fillId="0" borderId="22" xfId="4" applyFont="1" applyBorder="1" applyProtection="1">
      <protection locked="0"/>
    </xf>
    <xf numFmtId="0" fontId="10" fillId="0" borderId="19" xfId="4" applyFont="1" applyBorder="1" applyProtection="1">
      <protection locked="0"/>
    </xf>
    <xf numFmtId="0" fontId="10" fillId="0" borderId="16" xfId="4" applyFont="1" applyBorder="1" applyProtection="1">
      <protection locked="0"/>
    </xf>
    <xf numFmtId="180" fontId="18" fillId="0" borderId="0" xfId="4" applyNumberFormat="1" applyFont="1"/>
    <xf numFmtId="0" fontId="10" fillId="0" borderId="0" xfId="4" applyFont="1" applyProtection="1">
      <protection locked="0"/>
    </xf>
    <xf numFmtId="0" fontId="15" fillId="0" borderId="8" xfId="0" applyFont="1" applyBorder="1" applyAlignment="1">
      <alignment horizontal="center" vertical="center"/>
    </xf>
    <xf numFmtId="49" fontId="15" fillId="0" borderId="0" xfId="7" applyNumberFormat="1" applyFont="1" applyAlignment="1">
      <alignment vertical="center" wrapText="1"/>
    </xf>
    <xf numFmtId="49" fontId="24" fillId="0" borderId="11" xfId="7" applyNumberFormat="1" applyFont="1" applyBorder="1" applyAlignment="1" applyProtection="1">
      <alignment vertical="center"/>
      <protection locked="0"/>
    </xf>
    <xf numFmtId="49" fontId="24" fillId="0" borderId="12" xfId="7" applyNumberFormat="1" applyFont="1" applyBorder="1" applyAlignment="1" applyProtection="1">
      <alignment vertical="center"/>
      <protection locked="0"/>
    </xf>
    <xf numFmtId="49" fontId="24" fillId="0" borderId="13" xfId="7" applyNumberFormat="1" applyFont="1" applyBorder="1" applyAlignment="1" applyProtection="1">
      <alignment vertical="center"/>
      <protection locked="0"/>
    </xf>
    <xf numFmtId="49" fontId="15" fillId="0" borderId="12" xfId="7" applyNumberFormat="1" applyFont="1" applyBorder="1" applyAlignment="1">
      <alignment horizontal="distributed" vertical="center"/>
    </xf>
    <xf numFmtId="0" fontId="16" fillId="0" borderId="0" xfId="0" applyFont="1" applyAlignment="1">
      <alignment horizontal="left" vertical="center"/>
    </xf>
    <xf numFmtId="49" fontId="15" fillId="0" borderId="0" xfId="7" applyNumberFormat="1" applyFont="1" applyAlignment="1">
      <alignment horizontal="distributed" vertical="center"/>
    </xf>
    <xf numFmtId="0" fontId="18" fillId="0" borderId="0" xfId="7" applyFont="1"/>
    <xf numFmtId="49" fontId="24" fillId="0" borderId="0" xfId="7" applyNumberFormat="1" applyFont="1" applyAlignment="1" applyProtection="1">
      <alignment horizontal="center" vertical="center"/>
      <protection locked="0"/>
    </xf>
    <xf numFmtId="0" fontId="15" fillId="0" borderId="0" xfId="0" applyFont="1" applyAlignment="1">
      <alignment horizontal="right" vertical="top" wrapText="1"/>
    </xf>
    <xf numFmtId="49" fontId="2" fillId="0" borderId="0" xfId="7" applyNumberFormat="1" applyFont="1" applyAlignment="1" applyProtection="1">
      <alignment vertical="center"/>
      <protection locked="0"/>
    </xf>
    <xf numFmtId="14" fontId="15" fillId="0" borderId="0" xfId="0" applyNumberFormat="1" applyFont="1">
      <alignment vertical="center"/>
    </xf>
    <xf numFmtId="0" fontId="16" fillId="0" borderId="2" xfId="0" applyFont="1" applyBorder="1">
      <alignment vertical="center"/>
    </xf>
    <xf numFmtId="49" fontId="15" fillId="0" borderId="6" xfId="7" applyNumberFormat="1" applyFont="1" applyBorder="1" applyAlignment="1">
      <alignment vertical="center"/>
    </xf>
    <xf numFmtId="49" fontId="15" fillId="0" borderId="26" xfId="7" applyNumberFormat="1" applyFont="1" applyBorder="1" applyAlignment="1">
      <alignment vertical="center"/>
    </xf>
    <xf numFmtId="49" fontId="2" fillId="0" borderId="26" xfId="7" applyNumberFormat="1" applyFont="1" applyBorder="1" applyAlignment="1" applyProtection="1">
      <alignment vertical="center"/>
      <protection locked="0"/>
    </xf>
    <xf numFmtId="0" fontId="15" fillId="0" borderId="26" xfId="0" applyFont="1" applyBorder="1">
      <alignment vertical="center"/>
    </xf>
    <xf numFmtId="0" fontId="16" fillId="0" borderId="23" xfId="0" applyFont="1" applyBorder="1">
      <alignment vertical="center"/>
    </xf>
    <xf numFmtId="49" fontId="2" fillId="0" borderId="50" xfId="7" applyNumberFormat="1" applyFont="1" applyBorder="1" applyAlignment="1" applyProtection="1">
      <alignment vertical="center"/>
      <protection locked="0"/>
    </xf>
    <xf numFmtId="49" fontId="15" fillId="0" borderId="7" xfId="7" applyNumberFormat="1" applyFont="1" applyBorder="1" applyAlignment="1">
      <alignment vertical="center"/>
    </xf>
    <xf numFmtId="49" fontId="15" fillId="0" borderId="13" xfId="7" applyNumberFormat="1" applyFont="1" applyBorder="1" applyAlignment="1">
      <alignment vertical="center"/>
    </xf>
    <xf numFmtId="49" fontId="39" fillId="0" borderId="0" xfId="6" applyNumberFormat="1" applyFont="1">
      <alignment vertical="center"/>
    </xf>
    <xf numFmtId="49" fontId="2" fillId="0" borderId="2" xfId="7" applyNumberFormat="1" applyFont="1" applyBorder="1" applyAlignment="1" applyProtection="1">
      <alignment vertical="center"/>
      <protection locked="0"/>
    </xf>
    <xf numFmtId="0" fontId="0" fillId="0" borderId="15" xfId="0" applyBorder="1">
      <alignment vertical="center"/>
    </xf>
    <xf numFmtId="0" fontId="0" fillId="0" borderId="5" xfId="0" applyBorder="1">
      <alignment vertical="center"/>
    </xf>
    <xf numFmtId="0" fontId="15" fillId="0" borderId="28" xfId="0" applyFont="1" applyBorder="1">
      <alignment vertical="center"/>
    </xf>
    <xf numFmtId="0" fontId="9" fillId="0" borderId="0" xfId="0" applyFont="1" applyAlignment="1">
      <alignment horizontal="right" vertical="top"/>
    </xf>
    <xf numFmtId="0" fontId="28" fillId="0" borderId="0" xfId="0" applyFont="1" applyAlignment="1">
      <alignment horizontal="center" vertical="center"/>
    </xf>
    <xf numFmtId="49" fontId="27" fillId="0" borderId="0" xfId="6" applyNumberFormat="1" applyFont="1" applyAlignment="1">
      <alignment vertical="top"/>
    </xf>
    <xf numFmtId="49" fontId="15" fillId="0" borderId="5" xfId="7" applyNumberFormat="1" applyFont="1" applyBorder="1" applyAlignment="1">
      <alignment vertical="center"/>
    </xf>
    <xf numFmtId="49" fontId="15" fillId="0" borderId="9" xfId="7" applyNumberFormat="1" applyFont="1" applyBorder="1" applyAlignment="1">
      <alignment horizontal="distributed" vertical="center"/>
    </xf>
    <xf numFmtId="0" fontId="19" fillId="0" borderId="0" xfId="0" applyFont="1">
      <alignment vertical="center"/>
    </xf>
    <xf numFmtId="0" fontId="19" fillId="0" borderId="2" xfId="0" applyFont="1" applyBorder="1" applyAlignment="1">
      <alignment horizontal="center" vertical="center"/>
    </xf>
    <xf numFmtId="0" fontId="19" fillId="0" borderId="2" xfId="0" applyFont="1" applyBorder="1">
      <alignment vertical="center"/>
    </xf>
    <xf numFmtId="0" fontId="19" fillId="0" borderId="2" xfId="0" applyFont="1" applyBorder="1" applyAlignment="1">
      <alignment horizontal="left" vertical="center"/>
    </xf>
    <xf numFmtId="0" fontId="16" fillId="0" borderId="2" xfId="0" applyFont="1" applyBorder="1" applyAlignment="1">
      <alignment horizontal="center" vertical="center"/>
    </xf>
    <xf numFmtId="0" fontId="19" fillId="0" borderId="3" xfId="0" applyFont="1" applyBorder="1" applyAlignment="1">
      <alignment horizontal="center" vertical="center"/>
    </xf>
    <xf numFmtId="0" fontId="19" fillId="0" borderId="6" xfId="0" applyFont="1" applyBorder="1" applyAlignment="1">
      <alignment horizontal="center" vertical="center"/>
    </xf>
    <xf numFmtId="0" fontId="19" fillId="0" borderId="6" xfId="0" applyFont="1" applyBorder="1">
      <alignment vertical="center"/>
    </xf>
    <xf numFmtId="0" fontId="16" fillId="0" borderId="6" xfId="0" applyFont="1" applyBorder="1">
      <alignment vertical="center"/>
    </xf>
    <xf numFmtId="0" fontId="19" fillId="0" borderId="6" xfId="0" applyFont="1" applyBorder="1" applyAlignment="1">
      <alignment horizontal="left" vertical="center"/>
    </xf>
    <xf numFmtId="0" fontId="19" fillId="0" borderId="8" xfId="0" applyFont="1" applyBorder="1" applyAlignment="1">
      <alignment horizontal="center" vertical="center"/>
    </xf>
    <xf numFmtId="0" fontId="19" fillId="0" borderId="12" xfId="0" applyFont="1" applyBorder="1" applyAlignment="1">
      <alignment horizontal="center" vertical="center"/>
    </xf>
    <xf numFmtId="0" fontId="19" fillId="0" borderId="13" xfId="0" applyFont="1" applyBorder="1" applyAlignment="1">
      <alignment horizontal="center" vertical="center"/>
    </xf>
    <xf numFmtId="0" fontId="19" fillId="0" borderId="12" xfId="0" applyFont="1" applyBorder="1">
      <alignment vertical="center"/>
    </xf>
    <xf numFmtId="0" fontId="19" fillId="0" borderId="12" xfId="0" applyFont="1" applyBorder="1" applyAlignment="1">
      <alignment horizontal="left" vertical="center"/>
    </xf>
    <xf numFmtId="0" fontId="15" fillId="0" borderId="71" xfId="0" applyFont="1" applyBorder="1" applyAlignment="1">
      <alignment horizontal="center" vertical="center"/>
    </xf>
    <xf numFmtId="0" fontId="19" fillId="0" borderId="71" xfId="0" applyFont="1" applyBorder="1">
      <alignment vertical="center"/>
    </xf>
    <xf numFmtId="0" fontId="19" fillId="0" borderId="73" xfId="0" applyFont="1" applyBorder="1">
      <alignment vertical="center"/>
    </xf>
    <xf numFmtId="0" fontId="19" fillId="0" borderId="71" xfId="0" applyFont="1" applyBorder="1" applyAlignment="1">
      <alignment horizontal="center" vertical="center"/>
    </xf>
    <xf numFmtId="0" fontId="19" fillId="0" borderId="72" xfId="0" applyFont="1" applyBorder="1" applyAlignment="1">
      <alignment horizontal="center" vertical="center"/>
    </xf>
    <xf numFmtId="0" fontId="19" fillId="0" borderId="0" xfId="0" applyFont="1" applyAlignment="1">
      <alignment horizontal="center" vertical="center"/>
    </xf>
    <xf numFmtId="0" fontId="19" fillId="0" borderId="70" xfId="0" applyFont="1" applyBorder="1">
      <alignment vertical="center"/>
    </xf>
    <xf numFmtId="0" fontId="19" fillId="0" borderId="0" xfId="0" applyFont="1" applyAlignment="1">
      <alignment horizontal="left" vertical="center"/>
    </xf>
    <xf numFmtId="0" fontId="19" fillId="0" borderId="5" xfId="0" applyFont="1" applyBorder="1" applyAlignment="1">
      <alignment horizontal="center" vertical="center"/>
    </xf>
    <xf numFmtId="0" fontId="24" fillId="0" borderId="0" xfId="0" applyFont="1" applyAlignment="1">
      <alignment horizontal="left" vertical="center"/>
    </xf>
    <xf numFmtId="0" fontId="19" fillId="0" borderId="39" xfId="0" applyFont="1" applyBorder="1">
      <alignment vertical="center"/>
    </xf>
    <xf numFmtId="0" fontId="19" fillId="0" borderId="40" xfId="0" applyFont="1" applyBorder="1">
      <alignment vertical="center"/>
    </xf>
    <xf numFmtId="0" fontId="19" fillId="0" borderId="48" xfId="0" applyFont="1" applyBorder="1">
      <alignment vertical="center"/>
    </xf>
    <xf numFmtId="0" fontId="15" fillId="0" borderId="0" xfId="0" applyFont="1" applyAlignment="1">
      <alignment vertical="top"/>
    </xf>
    <xf numFmtId="0" fontId="15" fillId="0" borderId="0" xfId="7" applyFont="1" applyAlignment="1">
      <alignment horizontal="left" vertical="center"/>
    </xf>
    <xf numFmtId="49" fontId="26" fillId="0" borderId="0" xfId="7" applyNumberFormat="1" applyFont="1" applyAlignment="1">
      <alignment horizontal="left" vertical="center"/>
    </xf>
    <xf numFmtId="49" fontId="26" fillId="0" borderId="0" xfId="7" applyNumberFormat="1" applyFont="1" applyAlignment="1">
      <alignment horizontal="left" vertical="center" shrinkToFit="1"/>
    </xf>
    <xf numFmtId="0" fontId="15" fillId="0" borderId="0" xfId="0" applyFont="1" applyAlignment="1">
      <alignment vertical="top" wrapText="1"/>
    </xf>
    <xf numFmtId="49" fontId="2" fillId="0" borderId="84" xfId="7" applyNumberFormat="1" applyFont="1" applyBorder="1" applyAlignment="1" applyProtection="1">
      <alignment vertical="center"/>
      <protection locked="0"/>
    </xf>
    <xf numFmtId="49" fontId="2" fillId="0" borderId="37" xfId="7" applyNumberFormat="1" applyFont="1" applyBorder="1" applyAlignment="1" applyProtection="1">
      <alignment vertical="center"/>
      <protection locked="0"/>
    </xf>
    <xf numFmtId="49" fontId="2" fillId="0" borderId="53" xfId="7" applyNumberFormat="1" applyFont="1" applyBorder="1" applyAlignment="1" applyProtection="1">
      <alignment vertical="center"/>
      <protection locked="0"/>
    </xf>
    <xf numFmtId="0" fontId="0" fillId="0" borderId="9" xfId="0" applyBorder="1">
      <alignment vertical="center"/>
    </xf>
    <xf numFmtId="0" fontId="0" fillId="0" borderId="11" xfId="0" applyBorder="1">
      <alignment vertical="center"/>
    </xf>
    <xf numFmtId="49" fontId="0" fillId="0" borderId="9" xfId="0" applyNumberFormat="1" applyBorder="1">
      <alignment vertical="center"/>
    </xf>
    <xf numFmtId="0" fontId="34" fillId="0" borderId="0" xfId="0" applyFont="1">
      <alignment vertical="center"/>
    </xf>
    <xf numFmtId="49" fontId="0" fillId="0" borderId="0" xfId="0" applyNumberFormat="1">
      <alignment vertical="center"/>
    </xf>
    <xf numFmtId="0" fontId="12" fillId="0" borderId="0" xfId="0" applyFont="1">
      <alignment vertical="center"/>
    </xf>
    <xf numFmtId="49" fontId="13" fillId="0" borderId="0" xfId="0" applyNumberFormat="1" applyFont="1">
      <alignment vertical="center"/>
    </xf>
    <xf numFmtId="20" fontId="18" fillId="3" borderId="0" xfId="4" applyNumberFormat="1" applyFont="1" applyFill="1"/>
    <xf numFmtId="20" fontId="20" fillId="3" borderId="0" xfId="4" applyNumberFormat="1" applyFont="1" applyFill="1"/>
    <xf numFmtId="178" fontId="18" fillId="3" borderId="0" xfId="4" applyNumberFormat="1" applyFont="1" applyFill="1"/>
    <xf numFmtId="0" fontId="18" fillId="3" borderId="0" xfId="4" applyFont="1" applyFill="1"/>
    <xf numFmtId="178" fontId="20" fillId="3" borderId="0" xfId="4" applyNumberFormat="1" applyFont="1" applyFill="1"/>
    <xf numFmtId="0" fontId="20" fillId="3" borderId="0" xfId="4" applyFont="1" applyFill="1" applyProtection="1">
      <protection locked="0"/>
    </xf>
    <xf numFmtId="0" fontId="20" fillId="3" borderId="0" xfId="4" applyFont="1" applyFill="1"/>
    <xf numFmtId="0" fontId="18" fillId="4" borderId="0" xfId="5" applyFont="1" applyFill="1" applyAlignment="1">
      <alignment horizontal="left" vertical="center"/>
    </xf>
    <xf numFmtId="0" fontId="4" fillId="4" borderId="45" xfId="4" applyFont="1" applyFill="1" applyBorder="1"/>
    <xf numFmtId="0" fontId="4" fillId="4" borderId="43" xfId="4" applyFont="1" applyFill="1" applyBorder="1"/>
    <xf numFmtId="0" fontId="4" fillId="4" borderId="23" xfId="4" applyFont="1" applyFill="1" applyBorder="1"/>
    <xf numFmtId="0" fontId="4" fillId="4" borderId="47" xfId="4" applyFont="1" applyFill="1" applyBorder="1"/>
    <xf numFmtId="0" fontId="4" fillId="0" borderId="48" xfId="4" applyFont="1" applyBorder="1"/>
    <xf numFmtId="0" fontId="4" fillId="4" borderId="48" xfId="4" applyFont="1" applyFill="1" applyBorder="1"/>
    <xf numFmtId="0" fontId="15" fillId="0" borderId="12" xfId="0" applyFont="1" applyBorder="1">
      <alignment vertical="center"/>
    </xf>
    <xf numFmtId="49" fontId="15" fillId="0" borderId="9" xfId="7" applyNumberFormat="1" applyFont="1" applyBorder="1" applyAlignment="1">
      <alignment horizontal="center" vertical="center"/>
    </xf>
    <xf numFmtId="49" fontId="15" fillId="0" borderId="4" xfId="7" applyNumberFormat="1" applyFont="1" applyBorder="1" applyAlignment="1">
      <alignment vertical="center"/>
    </xf>
    <xf numFmtId="49" fontId="15" fillId="0" borderId="5" xfId="7" applyNumberFormat="1" applyFont="1" applyBorder="1" applyAlignment="1">
      <alignment horizontal="center" vertical="center"/>
    </xf>
    <xf numFmtId="0" fontId="18" fillId="0" borderId="14" xfId="5" applyFont="1" applyBorder="1" applyAlignment="1" applyProtection="1">
      <alignment horizontal="center" vertical="center"/>
      <protection locked="0"/>
    </xf>
    <xf numFmtId="0" fontId="15" fillId="0" borderId="0" xfId="0" applyFont="1" applyAlignment="1">
      <alignment horizontal="distributed" vertical="distributed" wrapText="1"/>
    </xf>
    <xf numFmtId="0" fontId="18" fillId="0" borderId="35" xfId="5" applyFont="1" applyBorder="1" applyAlignment="1" applyProtection="1">
      <alignment horizontal="center" vertical="center"/>
      <protection locked="0"/>
    </xf>
    <xf numFmtId="0" fontId="18" fillId="0" borderId="10" xfId="5" applyFont="1" applyBorder="1" applyAlignment="1" applyProtection="1">
      <alignment horizontal="center" vertical="center"/>
      <protection locked="0"/>
    </xf>
    <xf numFmtId="0" fontId="14" fillId="0" borderId="0" xfId="6" applyFont="1">
      <alignment vertical="center"/>
    </xf>
    <xf numFmtId="49" fontId="16" fillId="0" borderId="0" xfId="6" applyNumberFormat="1" applyFont="1" applyAlignment="1">
      <alignment horizontal="left" vertical="top"/>
    </xf>
    <xf numFmtId="49" fontId="26" fillId="0" borderId="0" xfId="6" applyNumberFormat="1" applyFont="1" applyAlignment="1">
      <alignment horizontal="left" vertical="center"/>
    </xf>
    <xf numFmtId="0" fontId="9" fillId="0" borderId="0" xfId="6" applyFont="1" applyAlignment="1">
      <alignment horizontal="right" vertical="center"/>
    </xf>
    <xf numFmtId="49" fontId="15" fillId="0" borderId="0" xfId="6" applyNumberFormat="1" applyFont="1" applyAlignment="1">
      <alignment horizontal="right" vertical="center"/>
    </xf>
    <xf numFmtId="49" fontId="15" fillId="0" borderId="11" xfId="7" applyNumberFormat="1" applyFont="1" applyBorder="1" applyAlignment="1">
      <alignment vertical="center"/>
    </xf>
    <xf numFmtId="0" fontId="16" fillId="0" borderId="0" xfId="6" applyFont="1" applyAlignment="1">
      <alignment horizontal="left" vertical="center"/>
    </xf>
    <xf numFmtId="49" fontId="19" fillId="0" borderId="0" xfId="6" applyNumberFormat="1" applyFont="1" applyAlignment="1">
      <alignment horizontal="left" vertical="center"/>
    </xf>
    <xf numFmtId="49" fontId="15" fillId="0" borderId="0" xfId="6" applyNumberFormat="1" applyFont="1" applyAlignment="1">
      <alignment horizontal="left" vertical="center" shrinkToFit="1"/>
    </xf>
    <xf numFmtId="49" fontId="15" fillId="0" borderId="6" xfId="6" applyNumberFormat="1" applyFont="1" applyBorder="1" applyAlignment="1">
      <alignment horizontal="left" vertical="center" shrinkToFit="1"/>
    </xf>
    <xf numFmtId="49" fontId="15" fillId="0" borderId="1" xfId="6" applyNumberFormat="1" applyFont="1" applyBorder="1" applyAlignment="1">
      <alignment horizontal="center" vertical="center" shrinkToFit="1"/>
    </xf>
    <xf numFmtId="49" fontId="15" fillId="0" borderId="16" xfId="6" applyNumberFormat="1" applyFont="1" applyBorder="1" applyAlignment="1">
      <alignment horizontal="center" vertical="center" shrinkToFit="1"/>
    </xf>
    <xf numFmtId="49" fontId="15" fillId="0" borderId="2" xfId="6" applyNumberFormat="1" applyFont="1" applyBorder="1" applyAlignment="1">
      <alignment vertical="center" shrinkToFit="1"/>
    </xf>
    <xf numFmtId="49" fontId="15" fillId="0" borderId="14" xfId="6" applyNumberFormat="1" applyFont="1" applyBorder="1" applyAlignment="1">
      <alignment horizontal="center" vertical="center"/>
    </xf>
    <xf numFmtId="49" fontId="15" fillId="0" borderId="1" xfId="6" applyNumberFormat="1" applyFont="1" applyBorder="1">
      <alignment vertical="center"/>
    </xf>
    <xf numFmtId="49" fontId="15" fillId="0" borderId="2" xfId="6" applyNumberFormat="1" applyFont="1" applyBorder="1">
      <alignment vertical="center"/>
    </xf>
    <xf numFmtId="49" fontId="15" fillId="0" borderId="12" xfId="6" applyNumberFormat="1" applyFont="1" applyBorder="1" applyAlignment="1">
      <alignment horizontal="left" vertical="center"/>
    </xf>
    <xf numFmtId="49" fontId="15" fillId="0" borderId="2" xfId="6" applyNumberFormat="1" applyFont="1" applyBorder="1" applyAlignment="1">
      <alignment horizontal="left" vertical="center"/>
    </xf>
    <xf numFmtId="49" fontId="15" fillId="0" borderId="3" xfId="6" applyNumberFormat="1" applyFont="1" applyBorder="1" applyAlignment="1">
      <alignment horizontal="left" vertical="center"/>
    </xf>
    <xf numFmtId="49" fontId="9" fillId="0" borderId="1" xfId="6" applyNumberFormat="1" applyFont="1" applyBorder="1" applyAlignment="1">
      <alignment horizontal="left" vertical="center"/>
    </xf>
    <xf numFmtId="49" fontId="9" fillId="0" borderId="2" xfId="6" applyNumberFormat="1" applyFont="1" applyBorder="1" applyAlignment="1">
      <alignment horizontal="left" vertical="center" shrinkToFit="1"/>
    </xf>
    <xf numFmtId="49" fontId="9" fillId="0" borderId="2" xfId="6" applyNumberFormat="1" applyFont="1" applyBorder="1">
      <alignment vertical="center"/>
    </xf>
    <xf numFmtId="49" fontId="9" fillId="0" borderId="3" xfId="6" applyNumberFormat="1" applyFont="1" applyBorder="1">
      <alignment vertical="center"/>
    </xf>
    <xf numFmtId="49" fontId="9" fillId="0" borderId="11" xfId="6" applyNumberFormat="1" applyFont="1" applyBorder="1" applyAlignment="1">
      <alignment horizontal="left" vertical="center" shrinkToFit="1"/>
    </xf>
    <xf numFmtId="0" fontId="9" fillId="0" borderId="52" xfId="6" applyFont="1" applyBorder="1" applyAlignment="1">
      <alignment horizontal="left" vertical="center"/>
    </xf>
    <xf numFmtId="0" fontId="9" fillId="0" borderId="12" xfId="6" applyFont="1" applyBorder="1" applyAlignment="1">
      <alignment horizontal="left" vertical="center"/>
    </xf>
    <xf numFmtId="49" fontId="15" fillId="0" borderId="9" xfId="6" applyNumberFormat="1" applyFont="1" applyBorder="1">
      <alignment vertical="center"/>
    </xf>
    <xf numFmtId="49" fontId="9" fillId="0" borderId="12" xfId="6" applyNumberFormat="1" applyFont="1" applyBorder="1">
      <alignment vertical="center"/>
    </xf>
    <xf numFmtId="49" fontId="9" fillId="0" borderId="13" xfId="6" applyNumberFormat="1" applyFont="1" applyBorder="1" applyAlignment="1">
      <alignment horizontal="left" vertical="center" shrinkToFit="1"/>
    </xf>
    <xf numFmtId="0" fontId="9" fillId="0" borderId="7" xfId="6" applyFont="1" applyBorder="1" applyAlignment="1">
      <alignment horizontal="left" vertical="center"/>
    </xf>
    <xf numFmtId="0" fontId="9" fillId="0" borderId="6" xfId="6" applyFont="1" applyBorder="1" applyAlignment="1">
      <alignment horizontal="left" vertical="center"/>
    </xf>
    <xf numFmtId="49" fontId="15" fillId="0" borderId="6" xfId="6" applyNumberFormat="1" applyFont="1" applyBorder="1">
      <alignment vertical="center"/>
    </xf>
    <xf numFmtId="49" fontId="9" fillId="0" borderId="6" xfId="6" applyNumberFormat="1" applyFont="1" applyBorder="1">
      <alignment vertical="center"/>
    </xf>
    <xf numFmtId="49" fontId="9" fillId="0" borderId="8" xfId="6" applyNumberFormat="1" applyFont="1" applyBorder="1">
      <alignment vertical="center"/>
    </xf>
    <xf numFmtId="49" fontId="9" fillId="0" borderId="7" xfId="6" applyNumberFormat="1" applyFont="1" applyBorder="1" applyAlignment="1">
      <alignment horizontal="left" vertical="center" shrinkToFit="1"/>
    </xf>
    <xf numFmtId="0" fontId="9" fillId="0" borderId="18" xfId="6" applyFont="1" applyBorder="1" applyAlignment="1">
      <alignment horizontal="left" vertical="center"/>
    </xf>
    <xf numFmtId="49" fontId="15" fillId="0" borderId="10" xfId="6" applyNumberFormat="1" applyFont="1" applyBorder="1">
      <alignment vertical="center"/>
    </xf>
    <xf numFmtId="49" fontId="9" fillId="0" borderId="8" xfId="6" applyNumberFormat="1" applyFont="1" applyBorder="1" applyAlignment="1">
      <alignment horizontal="left" vertical="center" shrinkToFit="1"/>
    </xf>
    <xf numFmtId="49" fontId="22" fillId="0" borderId="11" xfId="1" applyNumberFormat="1" applyFont="1" applyBorder="1" applyAlignment="1" applyProtection="1">
      <alignment horizontal="center" vertical="center" shrinkToFit="1"/>
      <protection locked="0"/>
    </xf>
    <xf numFmtId="49" fontId="15" fillId="0" borderId="12" xfId="6" applyNumberFormat="1" applyFont="1" applyBorder="1">
      <alignment vertical="center"/>
    </xf>
    <xf numFmtId="49" fontId="15" fillId="0" borderId="12" xfId="6" applyNumberFormat="1" applyFont="1" applyBorder="1" applyAlignment="1">
      <alignment vertical="center" shrinkToFit="1"/>
    </xf>
    <xf numFmtId="49" fontId="15" fillId="0" borderId="13" xfId="6" applyNumberFormat="1" applyFont="1" applyBorder="1" applyAlignment="1">
      <alignment vertical="center" shrinkToFit="1"/>
    </xf>
    <xf numFmtId="49" fontId="24" fillId="0" borderId="2" xfId="6" applyNumberFormat="1" applyFont="1" applyBorder="1" applyAlignment="1">
      <alignment vertical="center" wrapText="1"/>
    </xf>
    <xf numFmtId="49" fontId="24" fillId="0" borderId="3" xfId="6" applyNumberFormat="1" applyFont="1" applyBorder="1" applyAlignment="1">
      <alignment vertical="center" wrapText="1"/>
    </xf>
    <xf numFmtId="49" fontId="24" fillId="0" borderId="0" xfId="6" applyNumberFormat="1" applyFont="1" applyAlignment="1">
      <alignment horizontal="center" vertical="center" wrapText="1"/>
    </xf>
    <xf numFmtId="49" fontId="24" fillId="0" borderId="6" xfId="6" applyNumberFormat="1" applyFont="1" applyBorder="1" applyAlignment="1">
      <alignment vertical="center" wrapText="1"/>
    </xf>
    <xf numFmtId="49" fontId="24" fillId="0" borderId="8" xfId="6" applyNumberFormat="1" applyFont="1" applyBorder="1" applyAlignment="1">
      <alignment vertical="center" wrapText="1"/>
    </xf>
    <xf numFmtId="49" fontId="15" fillId="0" borderId="6" xfId="6" applyNumberFormat="1" applyFont="1" applyBorder="1" applyAlignment="1">
      <alignment horizontal="left" vertical="center"/>
    </xf>
    <xf numFmtId="49" fontId="24" fillId="0" borderId="0" xfId="6" applyNumberFormat="1" applyFont="1" applyAlignment="1">
      <alignment horizontal="distributed" vertical="center" wrapText="1"/>
    </xf>
    <xf numFmtId="49" fontId="9" fillId="0" borderId="0" xfId="6" applyNumberFormat="1" applyFont="1" applyAlignment="1">
      <alignment horizontal="left" vertical="top"/>
    </xf>
    <xf numFmtId="49" fontId="9" fillId="0" borderId="0" xfId="6" applyNumberFormat="1" applyFont="1" applyAlignment="1">
      <alignment horizontal="left" vertical="top" wrapText="1"/>
    </xf>
    <xf numFmtId="0" fontId="9" fillId="0" borderId="0" xfId="6" applyFont="1" applyAlignment="1">
      <alignment horizontal="right" vertical="top"/>
    </xf>
    <xf numFmtId="49" fontId="15" fillId="0" borderId="0" xfId="6" applyNumberFormat="1" applyFont="1" applyAlignment="1">
      <alignment horizontal="left" vertical="center" wrapText="1"/>
    </xf>
    <xf numFmtId="49" fontId="2" fillId="0" borderId="0" xfId="6" applyNumberFormat="1" applyFont="1" applyAlignment="1" applyProtection="1">
      <alignment horizontal="center" vertical="center"/>
      <protection locked="0"/>
    </xf>
    <xf numFmtId="49" fontId="2" fillId="0" borderId="0" xfId="6" applyNumberFormat="1" applyFont="1" applyAlignment="1">
      <alignment horizontal="center" vertical="center"/>
    </xf>
    <xf numFmtId="0" fontId="18" fillId="0" borderId="1" xfId="5" applyFont="1" applyBorder="1"/>
    <xf numFmtId="0" fontId="18" fillId="0" borderId="2" xfId="5" applyFont="1" applyBorder="1"/>
    <xf numFmtId="0" fontId="18" fillId="0" borderId="3" xfId="5" applyFont="1" applyBorder="1"/>
    <xf numFmtId="0" fontId="18" fillId="0" borderId="0" xfId="5" applyFont="1" applyAlignment="1">
      <alignment horizontal="right"/>
    </xf>
    <xf numFmtId="0" fontId="22" fillId="0" borderId="4" xfId="5" applyFont="1" applyBorder="1" applyAlignment="1">
      <alignment horizontal="right"/>
    </xf>
    <xf numFmtId="0" fontId="18" fillId="0" borderId="30" xfId="5" applyFont="1" applyBorder="1" applyAlignment="1" applyProtection="1">
      <alignment horizontal="center" vertical="center"/>
      <protection locked="0"/>
    </xf>
    <xf numFmtId="0" fontId="18" fillId="0" borderId="5" xfId="5" applyFont="1" applyBorder="1"/>
    <xf numFmtId="0" fontId="22" fillId="0" borderId="0" xfId="5" applyFont="1" applyAlignment="1">
      <alignment horizontal="left"/>
    </xf>
    <xf numFmtId="0" fontId="22" fillId="0" borderId="0" xfId="5" applyFont="1" applyAlignment="1">
      <alignment horizontal="right"/>
    </xf>
    <xf numFmtId="0" fontId="18" fillId="0" borderId="4" xfId="5" applyFont="1" applyBorder="1"/>
    <xf numFmtId="0" fontId="18" fillId="0" borderId="11" xfId="5" applyFont="1" applyBorder="1"/>
    <xf numFmtId="0" fontId="18" fillId="0" borderId="12" xfId="5" applyFont="1" applyBorder="1"/>
    <xf numFmtId="0" fontId="18" fillId="0" borderId="11" xfId="5" applyFont="1" applyBorder="1" applyAlignment="1">
      <alignment horizontal="right"/>
    </xf>
    <xf numFmtId="0" fontId="22" fillId="0" borderId="2" xfId="5" applyFont="1" applyBorder="1"/>
    <xf numFmtId="0" fontId="18" fillId="0" borderId="2" xfId="5" applyFont="1" applyBorder="1" applyAlignment="1">
      <alignment horizontal="right"/>
    </xf>
    <xf numFmtId="0" fontId="18" fillId="0" borderId="2" xfId="5" applyFont="1" applyBorder="1" applyProtection="1">
      <protection locked="0"/>
    </xf>
    <xf numFmtId="0" fontId="17" fillId="0" borderId="2" xfId="4" applyBorder="1" applyProtection="1">
      <protection locked="0"/>
    </xf>
    <xf numFmtId="0" fontId="18" fillId="0" borderId="12" xfId="5" applyFont="1" applyBorder="1" applyAlignment="1">
      <alignment horizontal="right"/>
    </xf>
    <xf numFmtId="0" fontId="18" fillId="0" borderId="31" xfId="5" applyFont="1" applyBorder="1" applyProtection="1">
      <protection locked="0"/>
    </xf>
    <xf numFmtId="0" fontId="18" fillId="0" borderId="4" xfId="5" applyFont="1" applyBorder="1" applyAlignment="1">
      <alignment horizontal="right"/>
    </xf>
    <xf numFmtId="0" fontId="10" fillId="0" borderId="2" xfId="5" applyFont="1" applyBorder="1" applyAlignment="1">
      <alignment horizontal="right"/>
    </xf>
    <xf numFmtId="0" fontId="10" fillId="0" borderId="3" xfId="5" applyFont="1" applyBorder="1" applyAlignment="1">
      <alignment horizontal="right"/>
    </xf>
    <xf numFmtId="0" fontId="18" fillId="0" borderId="32" xfId="5" applyFont="1" applyBorder="1" applyProtection="1">
      <protection locked="0"/>
    </xf>
    <xf numFmtId="0" fontId="18" fillId="0" borderId="7" xfId="5" applyFont="1" applyBorder="1"/>
    <xf numFmtId="0" fontId="18" fillId="0" borderId="6" xfId="5" applyFont="1" applyBorder="1"/>
    <xf numFmtId="0" fontId="10" fillId="0" borderId="6" xfId="5" applyFont="1" applyBorder="1" applyAlignment="1">
      <alignment horizontal="right"/>
    </xf>
    <xf numFmtId="0" fontId="10" fillId="0" borderId="8" xfId="5" applyFont="1" applyBorder="1" applyAlignment="1">
      <alignment horizontal="right"/>
    </xf>
    <xf numFmtId="0" fontId="18" fillId="0" borderId="33" xfId="5" applyFont="1" applyBorder="1" applyProtection="1">
      <protection locked="0"/>
    </xf>
    <xf numFmtId="0" fontId="18" fillId="0" borderId="6" xfId="5" applyFont="1" applyBorder="1" applyAlignment="1">
      <alignment horizontal="right"/>
    </xf>
    <xf numFmtId="0" fontId="18" fillId="0" borderId="33" xfId="5" applyFont="1" applyBorder="1"/>
    <xf numFmtId="0" fontId="18" fillId="0" borderId="34" xfId="5" applyFont="1" applyBorder="1" applyAlignment="1">
      <alignment horizontal="right"/>
    </xf>
    <xf numFmtId="0" fontId="18" fillId="0" borderId="13" xfId="5" applyFont="1" applyBorder="1"/>
    <xf numFmtId="0" fontId="10" fillId="0" borderId="0" xfId="5" applyFont="1" applyAlignment="1">
      <alignment horizontal="right"/>
    </xf>
    <xf numFmtId="0" fontId="22" fillId="0" borderId="1" xfId="5" applyFont="1" applyBorder="1"/>
    <xf numFmtId="0" fontId="10" fillId="0" borderId="2" xfId="5" applyFont="1" applyBorder="1"/>
    <xf numFmtId="0" fontId="18" fillId="0" borderId="2" xfId="5" applyFont="1" applyBorder="1" applyAlignment="1">
      <alignment horizontal="center"/>
    </xf>
    <xf numFmtId="0" fontId="10" fillId="0" borderId="14" xfId="5" applyFont="1" applyBorder="1" applyAlignment="1">
      <alignment horizontal="center" vertical="center"/>
    </xf>
    <xf numFmtId="0" fontId="10" fillId="0" borderId="4" xfId="5" applyFont="1" applyBorder="1"/>
    <xf numFmtId="0" fontId="18" fillId="0" borderId="0" xfId="5" applyFont="1" applyAlignment="1">
      <alignment horizontal="center"/>
    </xf>
    <xf numFmtId="0" fontId="10" fillId="0" borderId="15" xfId="5" applyFont="1" applyBorder="1" applyAlignment="1">
      <alignment horizontal="center" vertical="center"/>
    </xf>
    <xf numFmtId="0" fontId="10" fillId="0" borderId="4" xfId="5" applyFont="1" applyBorder="1" applyAlignment="1">
      <alignment horizontal="right"/>
    </xf>
    <xf numFmtId="0" fontId="10" fillId="0" borderId="9" xfId="5" applyFont="1" applyBorder="1"/>
    <xf numFmtId="0" fontId="10" fillId="0" borderId="0" xfId="5" applyFont="1" applyAlignment="1">
      <alignment horizontal="center"/>
    </xf>
    <xf numFmtId="0" fontId="10" fillId="0" borderId="0" xfId="5" quotePrefix="1" applyFont="1" applyAlignment="1">
      <alignment horizontal="center"/>
    </xf>
    <xf numFmtId="0" fontId="10" fillId="0" borderId="0" xfId="5" applyFont="1" applyAlignment="1">
      <alignment horizontal="left"/>
    </xf>
    <xf numFmtId="0" fontId="10" fillId="0" borderId="35" xfId="5" applyFont="1" applyBorder="1" applyAlignment="1">
      <alignment horizontal="center" vertical="center"/>
    </xf>
    <xf numFmtId="0" fontId="10" fillId="0" borderId="7" xfId="5" applyFont="1" applyBorder="1" applyAlignment="1">
      <alignment horizontal="right"/>
    </xf>
    <xf numFmtId="0" fontId="10" fillId="0" borderId="6" xfId="5" applyFont="1" applyBorder="1"/>
    <xf numFmtId="0" fontId="22" fillId="0" borderId="6" xfId="5" applyFont="1" applyBorder="1"/>
    <xf numFmtId="0" fontId="18" fillId="0" borderId="6" xfId="5" applyFont="1" applyBorder="1" applyAlignment="1">
      <alignment horizontal="center"/>
    </xf>
    <xf numFmtId="0" fontId="10" fillId="0" borderId="10" xfId="5" applyFont="1" applyBorder="1" applyAlignment="1">
      <alignment horizontal="center" vertical="center"/>
    </xf>
    <xf numFmtId="0" fontId="10" fillId="0" borderId="0" xfId="4" applyFont="1" applyAlignment="1">
      <alignment horizontal="right"/>
    </xf>
    <xf numFmtId="0" fontId="10" fillId="0" borderId="1" xfId="4" applyFont="1" applyBorder="1" applyAlignment="1">
      <alignment horizontal="left" vertical="center"/>
    </xf>
    <xf numFmtId="0" fontId="10" fillId="0" borderId="3" xfId="4" applyFont="1" applyBorder="1" applyAlignment="1">
      <alignment horizontal="center"/>
    </xf>
    <xf numFmtId="0" fontId="10" fillId="0" borderId="36" xfId="4" applyFont="1" applyBorder="1" applyAlignment="1">
      <alignment horizontal="center" vertical="center"/>
    </xf>
    <xf numFmtId="0" fontId="10" fillId="0" borderId="38" xfId="4" applyFont="1" applyBorder="1" applyAlignment="1" applyProtection="1">
      <alignment horizontal="center" vertical="center"/>
      <protection locked="0"/>
    </xf>
    <xf numFmtId="0" fontId="10" fillId="0" borderId="39" xfId="4" applyFont="1" applyBorder="1" applyAlignment="1">
      <alignment horizontal="center" vertical="center"/>
    </xf>
    <xf numFmtId="0" fontId="10" fillId="0" borderId="41" xfId="4" applyFont="1" applyBorder="1" applyAlignment="1" applyProtection="1">
      <alignment horizontal="center" vertical="center"/>
      <protection locked="0"/>
    </xf>
    <xf numFmtId="0" fontId="10" fillId="0" borderId="3" xfId="4" applyFont="1" applyBorder="1" applyAlignment="1">
      <alignment horizontal="center" vertical="center"/>
    </xf>
    <xf numFmtId="0" fontId="10" fillId="0" borderId="42" xfId="4" applyFont="1" applyBorder="1" applyAlignment="1">
      <alignment horizontal="center" vertical="center"/>
    </xf>
    <xf numFmtId="0" fontId="10" fillId="0" borderId="44" xfId="4" applyFont="1" applyBorder="1" applyAlignment="1" applyProtection="1">
      <alignment horizontal="center" vertical="center"/>
      <protection locked="0"/>
    </xf>
    <xf numFmtId="20" fontId="18" fillId="0" borderId="0" xfId="4" applyNumberFormat="1" applyFont="1" applyAlignment="1">
      <alignment horizontal="left"/>
    </xf>
    <xf numFmtId="46" fontId="18" fillId="0" borderId="0" xfId="4" applyNumberFormat="1" applyFont="1" applyAlignment="1">
      <alignment horizontal="left"/>
    </xf>
    <xf numFmtId="178" fontId="10" fillId="0" borderId="30" xfId="4" applyNumberFormat="1" applyFont="1" applyBorder="1"/>
    <xf numFmtId="0" fontId="10" fillId="0" borderId="30" xfId="4" applyFont="1" applyBorder="1"/>
    <xf numFmtId="0" fontId="10" fillId="0" borderId="5" xfId="4" applyFont="1" applyBorder="1" applyAlignment="1">
      <alignment horizontal="left"/>
    </xf>
    <xf numFmtId="49" fontId="15" fillId="0" borderId="14" xfId="7" applyNumberFormat="1" applyFont="1" applyBorder="1" applyAlignment="1">
      <alignment horizontal="center" vertical="center"/>
    </xf>
    <xf numFmtId="49" fontId="9" fillId="0" borderId="0" xfId="1" applyNumberFormat="1" applyFont="1" applyAlignment="1" applyProtection="1">
      <alignment horizontal="center" vertical="center" shrinkToFit="1"/>
      <protection locked="0"/>
    </xf>
    <xf numFmtId="49" fontId="15" fillId="0" borderId="96" xfId="7" applyNumberFormat="1" applyFont="1" applyBorder="1" applyAlignment="1">
      <alignment horizontal="distributed" vertical="center"/>
    </xf>
    <xf numFmtId="49" fontId="15" fillId="0" borderId="42" xfId="7" applyNumberFormat="1" applyFont="1" applyBorder="1" applyAlignment="1">
      <alignment vertical="center"/>
    </xf>
    <xf numFmtId="49" fontId="15" fillId="0" borderId="43" xfId="7" applyNumberFormat="1" applyFont="1" applyBorder="1" applyAlignment="1">
      <alignment vertical="center"/>
    </xf>
    <xf numFmtId="49" fontId="15" fillId="0" borderId="36" xfId="7" applyNumberFormat="1" applyFont="1" applyBorder="1" applyAlignment="1">
      <alignment vertical="center"/>
    </xf>
    <xf numFmtId="49" fontId="15" fillId="0" borderId="37" xfId="7" applyNumberFormat="1" applyFont="1" applyBorder="1" applyAlignment="1">
      <alignment vertical="center"/>
    </xf>
    <xf numFmtId="49" fontId="15" fillId="0" borderId="84" xfId="7" applyNumberFormat="1" applyFont="1" applyBorder="1" applyAlignment="1">
      <alignment vertical="center"/>
    </xf>
    <xf numFmtId="49" fontId="24" fillId="0" borderId="2" xfId="7" applyNumberFormat="1" applyFont="1" applyBorder="1" applyAlignment="1" applyProtection="1">
      <alignment horizontal="center" vertical="center"/>
      <protection locked="0"/>
    </xf>
    <xf numFmtId="0" fontId="16" fillId="0" borderId="43" xfId="0" applyFont="1" applyBorder="1">
      <alignment vertical="center"/>
    </xf>
    <xf numFmtId="0" fontId="16" fillId="0" borderId="46" xfId="0" applyFont="1" applyBorder="1">
      <alignment vertical="center"/>
    </xf>
    <xf numFmtId="49" fontId="15" fillId="0" borderId="0" xfId="7" applyNumberFormat="1" applyFont="1" applyAlignment="1">
      <alignment horizontal="right" vertical="center"/>
    </xf>
    <xf numFmtId="49" fontId="15" fillId="0" borderId="7" xfId="6" applyNumberFormat="1" applyFont="1" applyBorder="1" applyAlignment="1">
      <alignment horizontal="left" vertical="center"/>
    </xf>
    <xf numFmtId="0" fontId="16" fillId="0" borderId="6" xfId="6" applyFont="1" applyBorder="1" applyAlignment="1">
      <alignment horizontal="left" vertical="center"/>
    </xf>
    <xf numFmtId="0" fontId="9" fillId="0" borderId="6" xfId="6" applyFont="1" applyBorder="1" applyAlignment="1">
      <alignment horizontal="right" vertical="center"/>
    </xf>
    <xf numFmtId="49" fontId="15" fillId="0" borderId="12" xfId="6" applyNumberFormat="1" applyFont="1" applyBorder="1" applyAlignment="1">
      <alignment horizontal="center" vertical="center"/>
    </xf>
    <xf numFmtId="49" fontId="15" fillId="0" borderId="13" xfId="6" applyNumberFormat="1" applyFont="1" applyBorder="1" applyAlignment="1">
      <alignment horizontal="center" vertical="center"/>
    </xf>
    <xf numFmtId="49" fontId="19" fillId="0" borderId="11" xfId="6" applyNumberFormat="1" applyFont="1" applyBorder="1" applyAlignment="1">
      <alignment horizontal="left" vertical="center"/>
    </xf>
    <xf numFmtId="49" fontId="15" fillId="0" borderId="12" xfId="6" applyNumberFormat="1" applyFont="1" applyBorder="1" applyAlignment="1">
      <alignment horizontal="left" vertical="center" shrinkToFit="1"/>
    </xf>
    <xf numFmtId="49" fontId="15" fillId="0" borderId="13" xfId="6" applyNumberFormat="1" applyFont="1" applyBorder="1" applyAlignment="1">
      <alignment horizontal="left" vertical="center" shrinkToFit="1"/>
    </xf>
    <xf numFmtId="49" fontId="19" fillId="0" borderId="7" xfId="6" applyNumberFormat="1" applyFont="1" applyBorder="1" applyAlignment="1">
      <alignment horizontal="left" vertical="center"/>
    </xf>
    <xf numFmtId="49" fontId="15" fillId="0" borderId="12" xfId="7" applyNumberFormat="1" applyFont="1" applyBorder="1" applyAlignment="1">
      <alignment vertical="center"/>
    </xf>
    <xf numFmtId="0" fontId="27" fillId="0" borderId="7" xfId="6" applyFont="1" applyBorder="1" applyAlignment="1">
      <alignment horizontal="left" vertical="center"/>
    </xf>
    <xf numFmtId="0" fontId="15" fillId="0" borderId="48" xfId="0" applyFont="1" applyBorder="1" applyAlignment="1">
      <alignment horizontal="center" vertical="center"/>
    </xf>
    <xf numFmtId="0" fontId="15" fillId="0" borderId="0" xfId="0" applyFont="1" applyAlignment="1">
      <alignment horizontal="left" vertical="center" wrapText="1"/>
    </xf>
    <xf numFmtId="0" fontId="15" fillId="0" borderId="2" xfId="0" applyFont="1" applyBorder="1" applyAlignment="1">
      <alignment horizontal="left" vertical="center"/>
    </xf>
    <xf numFmtId="0" fontId="15" fillId="0" borderId="3" xfId="0" applyFont="1" applyBorder="1" applyAlignment="1">
      <alignment horizontal="left" vertical="center"/>
    </xf>
    <xf numFmtId="0" fontId="15" fillId="0" borderId="6" xfId="0" applyFont="1" applyBorder="1" applyAlignment="1">
      <alignment horizontal="left" vertical="center"/>
    </xf>
    <xf numFmtId="0" fontId="15" fillId="0" borderId="8" xfId="0" applyFont="1" applyBorder="1" applyAlignment="1">
      <alignment horizontal="left" vertical="center"/>
    </xf>
    <xf numFmtId="49" fontId="15" fillId="0" borderId="84" xfId="7" applyNumberFormat="1" applyFont="1" applyBorder="1" applyAlignment="1">
      <alignment horizontal="center" vertical="center"/>
    </xf>
    <xf numFmtId="0" fontId="15" fillId="0" borderId="1" xfId="0" applyFont="1" applyBorder="1" applyAlignment="1">
      <alignment horizontal="center" vertical="center"/>
    </xf>
    <xf numFmtId="49" fontId="15" fillId="0" borderId="1" xfId="7" applyNumberFormat="1" applyFont="1" applyBorder="1" applyAlignment="1">
      <alignment vertical="center" wrapText="1"/>
    </xf>
    <xf numFmtId="49" fontId="15" fillId="0" borderId="4" xfId="7" applyNumberFormat="1" applyFont="1" applyBorder="1" applyAlignment="1">
      <alignment vertical="center" wrapText="1"/>
    </xf>
    <xf numFmtId="49" fontId="15" fillId="0" borderId="7" xfId="7" applyNumberFormat="1" applyFont="1" applyBorder="1" applyAlignment="1">
      <alignment vertical="center" wrapText="1"/>
    </xf>
    <xf numFmtId="0" fontId="15" fillId="0" borderId="0" xfId="0" applyFont="1" applyAlignment="1">
      <alignment horizontal="left" vertical="top"/>
    </xf>
    <xf numFmtId="49" fontId="15" fillId="0" borderId="47" xfId="7" applyNumberFormat="1" applyFont="1" applyBorder="1" applyAlignment="1">
      <alignment horizontal="center" vertical="center"/>
    </xf>
    <xf numFmtId="49" fontId="15" fillId="0" borderId="48" xfId="7" applyNumberFormat="1" applyFont="1" applyBorder="1" applyAlignment="1">
      <alignment horizontal="center" vertical="center"/>
    </xf>
    <xf numFmtId="0" fontId="15" fillId="0" borderId="5" xfId="0" applyFont="1" applyBorder="1" applyAlignment="1">
      <alignment horizontal="left" vertical="center"/>
    </xf>
    <xf numFmtId="0" fontId="9" fillId="0" borderId="0" xfId="0" applyFont="1" applyAlignment="1">
      <alignment horizontal="left" vertical="top" wrapText="1"/>
    </xf>
    <xf numFmtId="0" fontId="16" fillId="3" borderId="9" xfId="0" applyFont="1" applyFill="1" applyBorder="1" applyAlignment="1">
      <alignment horizontal="center" vertical="center"/>
    </xf>
    <xf numFmtId="0" fontId="24" fillId="0" borderId="0" xfId="0" applyFont="1">
      <alignment vertical="center"/>
    </xf>
    <xf numFmtId="0" fontId="31" fillId="0" borderId="0" xfId="0" applyFont="1" applyAlignment="1">
      <alignment horizontal="center" vertical="center"/>
    </xf>
    <xf numFmtId="0" fontId="15" fillId="0" borderId="9" xfId="0" applyFont="1" applyBorder="1">
      <alignment vertical="center"/>
    </xf>
    <xf numFmtId="49" fontId="15" fillId="0" borderId="2" xfId="7" applyNumberFormat="1" applyFont="1" applyBorder="1" applyAlignment="1">
      <alignment vertical="center"/>
    </xf>
    <xf numFmtId="49" fontId="15" fillId="0" borderId="3" xfId="7" applyNumberFormat="1" applyFont="1" applyBorder="1" applyAlignment="1">
      <alignment vertical="center"/>
    </xf>
    <xf numFmtId="49" fontId="15" fillId="0" borderId="0" xfId="7" applyNumberFormat="1" applyFont="1" applyAlignment="1">
      <alignment horizontal="left" vertical="top" wrapText="1"/>
    </xf>
    <xf numFmtId="49" fontId="32" fillId="0" borderId="0" xfId="7" applyNumberFormat="1" applyFont="1" applyAlignment="1">
      <alignment horizontal="left" vertical="center" wrapText="1"/>
    </xf>
    <xf numFmtId="0" fontId="15" fillId="0" borderId="86" xfId="0" applyFont="1" applyBorder="1">
      <alignment vertical="center"/>
    </xf>
    <xf numFmtId="49" fontId="15" fillId="0" borderId="0" xfId="0" applyNumberFormat="1" applyFont="1">
      <alignment vertical="center"/>
    </xf>
    <xf numFmtId="49" fontId="15" fillId="0" borderId="5" xfId="0" applyNumberFormat="1" applyFont="1" applyBorder="1">
      <alignment vertical="center"/>
    </xf>
    <xf numFmtId="49" fontId="15" fillId="0" borderId="49" xfId="7" applyNumberFormat="1" applyFont="1" applyBorder="1" applyAlignment="1">
      <alignment horizontal="center" vertical="center"/>
    </xf>
    <xf numFmtId="49" fontId="15" fillId="0" borderId="71" xfId="7" applyNumberFormat="1" applyFont="1" applyBorder="1" applyAlignment="1">
      <alignment horizontal="center" vertical="center"/>
    </xf>
    <xf numFmtId="49" fontId="15" fillId="0" borderId="73" xfId="7" applyNumberFormat="1" applyFont="1" applyBorder="1" applyAlignment="1">
      <alignment horizontal="center" vertical="center"/>
    </xf>
    <xf numFmtId="49" fontId="15" fillId="0" borderId="72" xfId="7" applyNumberFormat="1" applyFont="1" applyBorder="1" applyAlignment="1">
      <alignment horizontal="center" vertical="center"/>
    </xf>
    <xf numFmtId="0" fontId="15" fillId="0" borderId="13" xfId="0" applyFont="1" applyBorder="1" applyAlignment="1">
      <alignment horizontal="center" vertical="center"/>
    </xf>
    <xf numFmtId="0" fontId="19" fillId="0" borderId="0" xfId="0" applyFont="1" applyAlignment="1">
      <alignment horizontal="center" vertical="center" textRotation="255"/>
    </xf>
    <xf numFmtId="49" fontId="19" fillId="0" borderId="0" xfId="0" applyNumberFormat="1" applyFont="1" applyAlignment="1">
      <alignment horizontal="left" vertical="center"/>
    </xf>
    <xf numFmtId="0" fontId="15" fillId="0" borderId="48" xfId="0" applyFont="1" applyBorder="1" applyAlignment="1">
      <alignment horizontal="left" vertical="center"/>
    </xf>
    <xf numFmtId="0" fontId="0" fillId="0" borderId="0" xfId="0" applyAlignment="1">
      <alignment horizontal="left" vertical="center"/>
    </xf>
    <xf numFmtId="0" fontId="0" fillId="0" borderId="0" xfId="0" applyAlignment="1">
      <alignment horizontal="center" vertical="center"/>
    </xf>
    <xf numFmtId="0" fontId="15" fillId="0" borderId="0" xfId="7" applyFont="1" applyAlignment="1">
      <alignment horizontal="left" vertical="center" wrapText="1"/>
    </xf>
    <xf numFmtId="49" fontId="26" fillId="0" borderId="0" xfId="7" applyNumberFormat="1" applyFont="1" applyAlignment="1">
      <alignment horizontal="left" vertical="center" wrapText="1"/>
    </xf>
    <xf numFmtId="49" fontId="26" fillId="0" borderId="0" xfId="7" applyNumberFormat="1" applyFont="1" applyAlignment="1">
      <alignment horizontal="left" vertical="center" wrapText="1" shrinkToFit="1"/>
    </xf>
    <xf numFmtId="0" fontId="41" fillId="0" borderId="4" xfId="5" applyFont="1" applyBorder="1"/>
    <xf numFmtId="0" fontId="41" fillId="0" borderId="4" xfId="5" applyFont="1" applyBorder="1" applyAlignment="1">
      <alignment horizontal="left"/>
    </xf>
    <xf numFmtId="0" fontId="0" fillId="0" borderId="0" xfId="0" applyAlignment="1">
      <alignment horizontal="distributed" vertical="center"/>
    </xf>
    <xf numFmtId="0" fontId="24" fillId="3" borderId="9" xfId="0" applyFont="1" applyFill="1" applyBorder="1" applyAlignment="1">
      <alignment horizontal="center" vertical="center"/>
    </xf>
    <xf numFmtId="0" fontId="46" fillId="3" borderId="0" xfId="0" applyFont="1" applyFill="1">
      <alignment vertical="center"/>
    </xf>
    <xf numFmtId="49" fontId="46" fillId="3" borderId="0" xfId="0" applyNumberFormat="1" applyFont="1" applyFill="1">
      <alignment vertical="center"/>
    </xf>
    <xf numFmtId="0" fontId="47" fillId="3" borderId="11" xfId="0" applyFont="1" applyFill="1" applyBorder="1" applyAlignment="1">
      <alignment horizontal="center" vertical="center"/>
    </xf>
    <xf numFmtId="0" fontId="47" fillId="3" borderId="12" xfId="0" applyFont="1" applyFill="1" applyBorder="1" applyAlignment="1">
      <alignment horizontal="center" vertical="center"/>
    </xf>
    <xf numFmtId="0" fontId="45" fillId="0" borderId="15" xfId="0" applyFont="1" applyBorder="1">
      <alignment vertical="center"/>
    </xf>
    <xf numFmtId="0" fontId="46" fillId="0" borderId="0" xfId="0" applyFont="1">
      <alignment vertical="center"/>
    </xf>
    <xf numFmtId="49" fontId="0" fillId="7" borderId="0" xfId="0" applyNumberFormat="1" applyFill="1">
      <alignment vertical="center"/>
    </xf>
    <xf numFmtId="0" fontId="2" fillId="8" borderId="4" xfId="0" applyFont="1" applyFill="1" applyBorder="1">
      <alignment vertical="center"/>
    </xf>
    <xf numFmtId="0" fontId="2" fillId="8" borderId="0" xfId="0" applyFont="1" applyFill="1">
      <alignment vertical="center"/>
    </xf>
    <xf numFmtId="49" fontId="9" fillId="8" borderId="9" xfId="1" applyNumberFormat="1" applyFont="1" applyFill="1" applyBorder="1" applyAlignment="1" applyProtection="1">
      <alignment horizontal="center" vertical="center" shrinkToFit="1"/>
      <protection locked="0"/>
    </xf>
    <xf numFmtId="0" fontId="2" fillId="8" borderId="5" xfId="0" applyFont="1" applyFill="1" applyBorder="1">
      <alignment vertical="center"/>
    </xf>
    <xf numFmtId="0" fontId="2" fillId="8" borderId="9" xfId="0" applyFont="1" applyFill="1" applyBorder="1">
      <alignment vertical="center"/>
    </xf>
    <xf numFmtId="0" fontId="9" fillId="8" borderId="9" xfId="1" applyFont="1" applyFill="1" applyBorder="1" applyAlignment="1" applyProtection="1">
      <alignment horizontal="center" vertical="center" shrinkToFit="1"/>
      <protection locked="0"/>
    </xf>
    <xf numFmtId="0" fontId="2" fillId="8" borderId="4" xfId="0" applyFont="1" applyFill="1" applyBorder="1" applyProtection="1">
      <alignment vertical="center"/>
      <protection locked="0"/>
    </xf>
    <xf numFmtId="0" fontId="2" fillId="8" borderId="0" xfId="0" applyFont="1" applyFill="1" applyProtection="1">
      <alignment vertical="center"/>
      <protection locked="0"/>
    </xf>
    <xf numFmtId="0" fontId="2" fillId="8" borderId="5" xfId="0" applyFont="1" applyFill="1" applyBorder="1" applyProtection="1">
      <alignment vertical="center"/>
      <protection locked="0"/>
    </xf>
    <xf numFmtId="0" fontId="2" fillId="8" borderId="7" xfId="0" applyFont="1" applyFill="1" applyBorder="1">
      <alignment vertical="center"/>
    </xf>
    <xf numFmtId="0" fontId="2" fillId="8" borderId="6" xfId="0" applyFont="1" applyFill="1" applyBorder="1">
      <alignment vertical="center"/>
    </xf>
    <xf numFmtId="0" fontId="2" fillId="8" borderId="8" xfId="0" applyFont="1" applyFill="1" applyBorder="1">
      <alignment vertical="center"/>
    </xf>
    <xf numFmtId="0" fontId="2" fillId="8" borderId="7" xfId="0" applyFont="1" applyFill="1" applyBorder="1" applyProtection="1">
      <alignment vertical="center"/>
      <protection locked="0"/>
    </xf>
    <xf numFmtId="0" fontId="2" fillId="8" borderId="6" xfId="0" applyFont="1" applyFill="1" applyBorder="1" applyProtection="1">
      <alignment vertical="center"/>
      <protection locked="0"/>
    </xf>
    <xf numFmtId="0" fontId="2" fillId="8" borderId="8" xfId="0" applyFont="1" applyFill="1" applyBorder="1" applyProtection="1">
      <alignment vertical="center"/>
      <protection locked="0"/>
    </xf>
    <xf numFmtId="0" fontId="2" fillId="8" borderId="1" xfId="0" applyFont="1" applyFill="1" applyBorder="1">
      <alignment vertical="center"/>
    </xf>
    <xf numFmtId="0" fontId="2" fillId="8" borderId="2" xfId="0" applyFont="1" applyFill="1" applyBorder="1">
      <alignment vertical="center"/>
    </xf>
    <xf numFmtId="0" fontId="2" fillId="8" borderId="3" xfId="0" applyFont="1" applyFill="1" applyBorder="1">
      <alignment vertical="center"/>
    </xf>
    <xf numFmtId="0" fontId="2" fillId="8" borderId="9" xfId="0" applyFont="1" applyFill="1" applyBorder="1" applyProtection="1">
      <alignment vertical="center"/>
      <protection locked="0"/>
    </xf>
    <xf numFmtId="0" fontId="2" fillId="8" borderId="1" xfId="0" applyFont="1" applyFill="1" applyBorder="1" applyProtection="1">
      <alignment vertical="center"/>
      <protection locked="0"/>
    </xf>
    <xf numFmtId="0" fontId="2" fillId="8" borderId="2" xfId="0" applyFont="1" applyFill="1" applyBorder="1" applyProtection="1">
      <alignment vertical="center"/>
      <protection locked="0"/>
    </xf>
    <xf numFmtId="0" fontId="2" fillId="8" borderId="3" xfId="0" applyFont="1" applyFill="1" applyBorder="1" applyProtection="1">
      <alignment vertical="center"/>
      <protection locked="0"/>
    </xf>
    <xf numFmtId="0" fontId="2" fillId="8" borderId="2" xfId="0" applyFont="1" applyFill="1" applyBorder="1" applyAlignment="1" applyProtection="1">
      <alignment horizontal="center" vertical="center"/>
      <protection locked="0"/>
    </xf>
    <xf numFmtId="0" fontId="2" fillId="8" borderId="3" xfId="0" applyFont="1" applyFill="1" applyBorder="1" applyAlignment="1" applyProtection="1">
      <alignment horizontal="center" vertical="center"/>
      <protection locked="0"/>
    </xf>
    <xf numFmtId="0" fontId="2" fillId="8" borderId="4" xfId="0" applyFont="1" applyFill="1" applyBorder="1" applyAlignment="1" applyProtection="1">
      <alignment horizontal="center" vertical="center"/>
      <protection locked="0"/>
    </xf>
    <xf numFmtId="0" fontId="2" fillId="8" borderId="0" xfId="0" applyFont="1" applyFill="1" applyAlignment="1" applyProtection="1">
      <alignment horizontal="center" vertical="center"/>
      <protection locked="0"/>
    </xf>
    <xf numFmtId="0" fontId="2" fillId="8" borderId="5" xfId="0" applyFont="1" applyFill="1" applyBorder="1" applyAlignment="1" applyProtection="1">
      <alignment horizontal="center" vertical="center"/>
      <protection locked="0"/>
    </xf>
    <xf numFmtId="0" fontId="2" fillId="8" borderId="7" xfId="0" applyFont="1" applyFill="1" applyBorder="1" applyAlignment="1" applyProtection="1">
      <alignment horizontal="center" vertical="center"/>
      <protection locked="0"/>
    </xf>
    <xf numFmtId="0" fontId="2" fillId="8" borderId="6" xfId="0" applyFont="1" applyFill="1" applyBorder="1" applyAlignment="1" applyProtection="1">
      <alignment horizontal="center" vertical="center"/>
      <protection locked="0"/>
    </xf>
    <xf numFmtId="0" fontId="2" fillId="8" borderId="8" xfId="0" applyFont="1" applyFill="1" applyBorder="1" applyAlignment="1" applyProtection="1">
      <alignment horizontal="center" vertical="center"/>
      <protection locked="0"/>
    </xf>
    <xf numFmtId="0" fontId="2" fillId="8" borderId="1" xfId="0" applyFont="1" applyFill="1" applyBorder="1" applyAlignment="1" applyProtection="1">
      <alignment horizontal="center" vertical="center"/>
      <protection locked="0"/>
    </xf>
    <xf numFmtId="0" fontId="2" fillId="8" borderId="2" xfId="0" applyFont="1" applyFill="1" applyBorder="1" applyAlignment="1">
      <alignment horizontal="center" vertical="center"/>
    </xf>
    <xf numFmtId="0" fontId="2" fillId="8" borderId="0" xfId="0" applyFont="1" applyFill="1" applyAlignment="1">
      <alignment horizontal="left" vertical="center"/>
    </xf>
    <xf numFmtId="0" fontId="2" fillId="8" borderId="0" xfId="0" applyFont="1" applyFill="1" applyAlignment="1">
      <alignment horizontal="center" vertical="center"/>
    </xf>
    <xf numFmtId="0" fontId="2" fillId="8" borderId="6" xfId="0" applyFont="1" applyFill="1" applyBorder="1" applyAlignment="1">
      <alignment horizontal="center" vertical="center"/>
    </xf>
    <xf numFmtId="0" fontId="2" fillId="8" borderId="0" xfId="1" applyFont="1" applyFill="1" applyAlignment="1">
      <alignment horizontal="center" vertical="center" shrinkToFit="1"/>
    </xf>
    <xf numFmtId="0" fontId="2" fillId="8" borderId="0" xfId="1" applyFont="1" applyFill="1" applyAlignment="1" applyProtection="1">
      <alignment horizontal="center" vertical="center" shrinkToFit="1"/>
      <protection locked="0"/>
    </xf>
    <xf numFmtId="0" fontId="2" fillId="8" borderId="0" xfId="1" applyFont="1" applyFill="1" applyAlignment="1">
      <alignment vertical="center" shrinkToFit="1"/>
    </xf>
    <xf numFmtId="0" fontId="2" fillId="8" borderId="0" xfId="0" applyFont="1" applyFill="1" applyAlignment="1" applyProtection="1">
      <alignment horizontal="left" vertical="center"/>
      <protection locked="0"/>
    </xf>
    <xf numFmtId="0" fontId="11" fillId="8" borderId="0" xfId="0" applyFont="1" applyFill="1">
      <alignment vertical="center"/>
    </xf>
    <xf numFmtId="0" fontId="2" fillId="8" borderId="9" xfId="0" applyFont="1" applyFill="1" applyBorder="1" applyAlignment="1" applyProtection="1">
      <alignment vertical="center" wrapText="1"/>
      <protection locked="0"/>
    </xf>
    <xf numFmtId="0" fontId="2" fillId="8" borderId="1" xfId="0" quotePrefix="1" applyFont="1" applyFill="1" applyBorder="1" applyAlignment="1" applyProtection="1">
      <alignment vertical="center" wrapText="1"/>
      <protection locked="0"/>
    </xf>
    <xf numFmtId="0" fontId="2" fillId="8" borderId="2" xfId="0" applyFont="1" applyFill="1" applyBorder="1" applyProtection="1">
      <alignment vertical="center"/>
      <protection locked="0"/>
    </xf>
    <xf numFmtId="0" fontId="2" fillId="8" borderId="3" xfId="0" applyFont="1" applyFill="1" applyBorder="1" applyProtection="1">
      <alignment vertical="center"/>
      <protection locked="0"/>
    </xf>
    <xf numFmtId="0" fontId="2" fillId="8" borderId="4" xfId="0" applyFont="1" applyFill="1" applyBorder="1" applyProtection="1">
      <alignment vertical="center"/>
      <protection locked="0"/>
    </xf>
    <xf numFmtId="0" fontId="2" fillId="8" borderId="0" xfId="0" applyFont="1" applyFill="1" applyProtection="1">
      <alignment vertical="center"/>
      <protection locked="0"/>
    </xf>
    <xf numFmtId="0" fontId="2" fillId="8" borderId="5" xfId="0" applyFont="1" applyFill="1" applyBorder="1" applyProtection="1">
      <alignment vertical="center"/>
      <protection locked="0"/>
    </xf>
    <xf numFmtId="0" fontId="2" fillId="8" borderId="7" xfId="0" applyFont="1" applyFill="1" applyBorder="1" applyProtection="1">
      <alignment vertical="center"/>
      <protection locked="0"/>
    </xf>
    <xf numFmtId="0" fontId="2" fillId="8" borderId="6" xfId="0" applyFont="1" applyFill="1" applyBorder="1" applyProtection="1">
      <alignment vertical="center"/>
      <protection locked="0"/>
    </xf>
    <xf numFmtId="0" fontId="2" fillId="8" borderId="8" xfId="0" applyFont="1" applyFill="1" applyBorder="1" applyProtection="1">
      <alignment vertical="center"/>
      <protection locked="0"/>
    </xf>
    <xf numFmtId="0" fontId="2" fillId="8" borderId="1" xfId="0" applyFont="1" applyFill="1" applyBorder="1" applyProtection="1">
      <alignment vertical="center"/>
      <protection locked="0"/>
    </xf>
    <xf numFmtId="0" fontId="2" fillId="8" borderId="11" xfId="0" applyFont="1" applyFill="1" applyBorder="1" applyProtection="1">
      <alignment vertical="center"/>
      <protection locked="0"/>
    </xf>
    <xf numFmtId="0" fontId="2" fillId="8" borderId="13" xfId="0" applyFont="1" applyFill="1" applyBorder="1" applyProtection="1">
      <alignment vertical="center"/>
      <protection locked="0"/>
    </xf>
    <xf numFmtId="0" fontId="2" fillId="8" borderId="12" xfId="0" applyFont="1" applyFill="1" applyBorder="1" applyProtection="1">
      <alignment vertical="center"/>
      <protection locked="0"/>
    </xf>
    <xf numFmtId="0" fontId="2" fillId="0" borderId="1" xfId="0" applyFont="1" applyBorder="1" applyProtection="1">
      <alignment vertical="center"/>
      <protection locked="0"/>
    </xf>
    <xf numFmtId="0" fontId="2" fillId="0" borderId="2" xfId="0" applyFont="1" applyBorder="1" applyProtection="1">
      <alignment vertical="center"/>
      <protection locked="0"/>
    </xf>
    <xf numFmtId="0" fontId="2" fillId="0" borderId="3" xfId="0" applyFont="1" applyBorder="1" applyProtection="1">
      <alignment vertical="center"/>
      <protection locked="0"/>
    </xf>
    <xf numFmtId="0" fontId="2" fillId="0" borderId="4" xfId="0" applyFont="1" applyBorder="1" applyProtection="1">
      <alignment vertical="center"/>
      <protection locked="0"/>
    </xf>
    <xf numFmtId="0" fontId="2" fillId="0" borderId="0" xfId="0" applyFont="1" applyProtection="1">
      <alignment vertical="center"/>
      <protection locked="0"/>
    </xf>
    <xf numFmtId="0" fontId="2" fillId="0" borderId="5" xfId="0" applyFont="1" applyBorder="1" applyProtection="1">
      <alignment vertical="center"/>
      <protection locked="0"/>
    </xf>
    <xf numFmtId="0" fontId="2" fillId="0" borderId="7" xfId="0" applyFont="1" applyBorder="1" applyProtection="1">
      <alignment vertical="center"/>
      <protection locked="0"/>
    </xf>
    <xf numFmtId="0" fontId="2" fillId="0" borderId="6" xfId="0" applyFont="1" applyBorder="1" applyProtection="1">
      <alignment vertical="center"/>
      <protection locked="0"/>
    </xf>
    <xf numFmtId="0" fontId="2" fillId="0" borderId="8" xfId="0" applyFont="1" applyBorder="1" applyProtection="1">
      <alignment vertical="center"/>
      <protection locked="0"/>
    </xf>
    <xf numFmtId="0" fontId="2" fillId="0" borderId="11" xfId="0" quotePrefix="1" applyFont="1" applyBorder="1" applyProtection="1">
      <alignment vertical="center"/>
      <protection locked="0"/>
    </xf>
    <xf numFmtId="0" fontId="2" fillId="0" borderId="12" xfId="0" applyFont="1" applyBorder="1" applyProtection="1">
      <alignment vertical="center"/>
      <protection locked="0"/>
    </xf>
    <xf numFmtId="0" fontId="2" fillId="0" borderId="13" xfId="0" applyFont="1" applyBorder="1" applyProtection="1">
      <alignment vertical="center"/>
      <protection locked="0"/>
    </xf>
    <xf numFmtId="0" fontId="2" fillId="0" borderId="11" xfId="0" quotePrefix="1" applyFont="1" applyBorder="1" applyAlignment="1" applyProtection="1">
      <alignment vertical="center" wrapText="1"/>
      <protection locked="0"/>
    </xf>
    <xf numFmtId="0" fontId="2" fillId="0" borderId="11" xfId="0" applyFont="1" applyBorder="1" applyProtection="1">
      <alignment vertical="center"/>
      <protection locked="0"/>
    </xf>
    <xf numFmtId="49" fontId="2" fillId="0" borderId="1" xfId="0" applyNumberFormat="1" applyFont="1" applyBorder="1" applyProtection="1">
      <alignment vertical="center"/>
      <protection locked="0"/>
    </xf>
    <xf numFmtId="0" fontId="2" fillId="8" borderId="1" xfId="0" applyFont="1" applyFill="1" applyBorder="1" applyAlignment="1" applyProtection="1">
      <alignment horizontal="center" vertical="center"/>
      <protection locked="0"/>
    </xf>
    <xf numFmtId="0" fontId="2" fillId="8" borderId="2" xfId="0" applyFont="1" applyFill="1" applyBorder="1" applyAlignment="1" applyProtection="1">
      <alignment horizontal="center" vertical="center"/>
      <protection locked="0"/>
    </xf>
    <xf numFmtId="0" fontId="2" fillId="8" borderId="25" xfId="0" applyFont="1" applyFill="1" applyBorder="1" applyAlignment="1" applyProtection="1">
      <alignment horizontal="center" vertical="center"/>
      <protection locked="0"/>
    </xf>
    <xf numFmtId="0" fontId="2" fillId="8" borderId="4" xfId="0" applyFont="1" applyFill="1" applyBorder="1" applyAlignment="1" applyProtection="1">
      <alignment horizontal="center" vertical="center"/>
      <protection locked="0"/>
    </xf>
    <xf numFmtId="0" fontId="2" fillId="8" borderId="0" xfId="0" applyFont="1" applyFill="1" applyAlignment="1" applyProtection="1">
      <alignment horizontal="center" vertical="center"/>
      <protection locked="0"/>
    </xf>
    <xf numFmtId="0" fontId="2" fillId="8" borderId="26" xfId="0" applyFont="1" applyFill="1" applyBorder="1" applyAlignment="1" applyProtection="1">
      <alignment horizontal="center" vertical="center"/>
      <protection locked="0"/>
    </xf>
    <xf numFmtId="0" fontId="2" fillId="8" borderId="7" xfId="0" applyFont="1" applyFill="1" applyBorder="1" applyAlignment="1" applyProtection="1">
      <alignment horizontal="center" vertical="center"/>
      <protection locked="0"/>
    </xf>
    <xf numFmtId="0" fontId="2" fillId="8" borderId="6" xfId="0" applyFont="1" applyFill="1" applyBorder="1" applyAlignment="1" applyProtection="1">
      <alignment horizontal="center" vertical="center"/>
      <protection locked="0"/>
    </xf>
    <xf numFmtId="0" fontId="2" fillId="8" borderId="27" xfId="0" applyFont="1" applyFill="1" applyBorder="1" applyAlignment="1" applyProtection="1">
      <alignment horizontal="center" vertical="center"/>
      <protection locked="0"/>
    </xf>
    <xf numFmtId="0" fontId="2" fillId="8" borderId="22" xfId="0" applyFont="1" applyFill="1" applyBorder="1" applyAlignment="1" applyProtection="1">
      <alignment horizontal="center" vertical="center"/>
      <protection locked="0"/>
    </xf>
    <xf numFmtId="0" fontId="2" fillId="8" borderId="3" xfId="0" applyFont="1" applyFill="1" applyBorder="1" applyAlignment="1" applyProtection="1">
      <alignment horizontal="center" vertical="center"/>
      <protection locked="0"/>
    </xf>
    <xf numFmtId="0" fontId="2" fillId="8" borderId="23" xfId="0" applyFont="1" applyFill="1" applyBorder="1" applyAlignment="1" applyProtection="1">
      <alignment horizontal="center" vertical="center"/>
      <protection locked="0"/>
    </xf>
    <xf numFmtId="0" fontId="2" fillId="8" borderId="5" xfId="0" applyFont="1" applyFill="1" applyBorder="1" applyAlignment="1" applyProtection="1">
      <alignment horizontal="center" vertical="center"/>
      <protection locked="0"/>
    </xf>
    <xf numFmtId="0" fontId="2" fillId="8" borderId="24" xfId="0" applyFont="1" applyFill="1" applyBorder="1" applyAlignment="1" applyProtection="1">
      <alignment horizontal="center" vertical="center"/>
      <protection locked="0"/>
    </xf>
    <xf numFmtId="0" fontId="2" fillId="8" borderId="8" xfId="0" applyFont="1" applyFill="1" applyBorder="1" applyAlignment="1" applyProtection="1">
      <alignment horizontal="center" vertical="center"/>
      <protection locked="0"/>
    </xf>
    <xf numFmtId="0" fontId="2" fillId="8" borderId="19" xfId="0" applyFont="1" applyFill="1" applyBorder="1" applyProtection="1">
      <alignment vertical="center"/>
      <protection locked="0"/>
    </xf>
    <xf numFmtId="0" fontId="2" fillId="8" borderId="20" xfId="0" applyFont="1" applyFill="1" applyBorder="1" applyProtection="1">
      <alignment vertical="center"/>
      <protection locked="0"/>
    </xf>
    <xf numFmtId="0" fontId="2" fillId="8" borderId="21" xfId="0" applyFont="1" applyFill="1" applyBorder="1" applyProtection="1">
      <alignment vertical="center"/>
      <protection locked="0"/>
    </xf>
    <xf numFmtId="0" fontId="2" fillId="8" borderId="16" xfId="0" applyFont="1" applyFill="1" applyBorder="1" applyProtection="1">
      <alignment vertical="center"/>
      <protection locked="0"/>
    </xf>
    <xf numFmtId="0" fontId="2" fillId="8" borderId="17" xfId="0" applyFont="1" applyFill="1" applyBorder="1" applyProtection="1">
      <alignment vertical="center"/>
      <protection locked="0"/>
    </xf>
    <xf numFmtId="0" fontId="2" fillId="8" borderId="18" xfId="0" applyFont="1" applyFill="1" applyBorder="1" applyProtection="1">
      <alignment vertical="center"/>
      <protection locked="0"/>
    </xf>
    <xf numFmtId="0" fontId="2" fillId="8" borderId="11" xfId="0" quotePrefix="1" applyFont="1" applyFill="1" applyBorder="1" applyProtection="1">
      <alignment vertical="center"/>
      <protection locked="0"/>
    </xf>
    <xf numFmtId="0" fontId="2" fillId="8" borderId="11" xfId="0" quotePrefix="1" applyFont="1" applyFill="1" applyBorder="1" applyAlignment="1" applyProtection="1">
      <alignment vertical="center" wrapText="1"/>
      <protection locked="0"/>
    </xf>
    <xf numFmtId="49" fontId="2" fillId="8" borderId="1" xfId="0" applyNumberFormat="1" applyFont="1" applyFill="1" applyBorder="1" applyAlignment="1" applyProtection="1">
      <alignment horizontal="center" vertical="center"/>
      <protection locked="0"/>
    </xf>
    <xf numFmtId="0" fontId="2" fillId="8" borderId="1" xfId="0" applyFont="1" applyFill="1" applyBorder="1" applyAlignment="1" applyProtection="1">
      <alignment vertical="center" wrapText="1"/>
      <protection locked="0"/>
    </xf>
    <xf numFmtId="0" fontId="2" fillId="8" borderId="2" xfId="0" applyFont="1" applyFill="1" applyBorder="1" applyAlignment="1" applyProtection="1">
      <alignment vertical="center" wrapText="1"/>
      <protection locked="0"/>
    </xf>
    <xf numFmtId="0" fontId="2" fillId="8" borderId="3" xfId="0" applyFont="1" applyFill="1" applyBorder="1" applyAlignment="1" applyProtection="1">
      <alignment vertical="center" wrapText="1"/>
      <protection locked="0"/>
    </xf>
    <xf numFmtId="0" fontId="2" fillId="8" borderId="4" xfId="0" applyFont="1" applyFill="1" applyBorder="1" applyAlignment="1" applyProtection="1">
      <alignment vertical="center" wrapText="1"/>
      <protection locked="0"/>
    </xf>
    <xf numFmtId="0" fontId="2" fillId="8" borderId="0" xfId="0" applyFont="1" applyFill="1" applyAlignment="1" applyProtection="1">
      <alignment vertical="center" wrapText="1"/>
      <protection locked="0"/>
    </xf>
    <xf numFmtId="0" fontId="2" fillId="8" borderId="5" xfId="0" applyFont="1" applyFill="1" applyBorder="1" applyAlignment="1" applyProtection="1">
      <alignment vertical="center" wrapText="1"/>
      <protection locked="0"/>
    </xf>
    <xf numFmtId="0" fontId="2" fillId="8" borderId="7" xfId="0" applyFont="1" applyFill="1" applyBorder="1" applyAlignment="1" applyProtection="1">
      <alignment vertical="center" wrapText="1"/>
      <protection locked="0"/>
    </xf>
    <xf numFmtId="0" fontId="2" fillId="8" borderId="6" xfId="0" applyFont="1" applyFill="1" applyBorder="1" applyAlignment="1" applyProtection="1">
      <alignment vertical="center" wrapText="1"/>
      <protection locked="0"/>
    </xf>
    <xf numFmtId="0" fontId="2" fillId="8" borderId="8" xfId="0" applyFont="1" applyFill="1" applyBorder="1" applyAlignment="1" applyProtection="1">
      <alignment vertical="center" wrapText="1"/>
      <protection locked="0"/>
    </xf>
    <xf numFmtId="0" fontId="2" fillId="8" borderId="14" xfId="0" applyFont="1" applyFill="1" applyBorder="1" applyAlignment="1" applyProtection="1">
      <alignment horizontal="center" vertical="center"/>
      <protection locked="0"/>
    </xf>
    <xf numFmtId="0" fontId="2" fillId="8" borderId="15" xfId="0" applyFont="1" applyFill="1" applyBorder="1" applyAlignment="1" applyProtection="1">
      <alignment horizontal="center" vertical="center"/>
      <protection locked="0"/>
    </xf>
    <xf numFmtId="0" fontId="2" fillId="8" borderId="10" xfId="0" applyFont="1" applyFill="1" applyBorder="1" applyAlignment="1" applyProtection="1">
      <alignment horizontal="center" vertical="center"/>
      <protection locked="0"/>
    </xf>
    <xf numFmtId="0" fontId="2" fillId="8" borderId="2" xfId="0" quotePrefix="1" applyFont="1" applyFill="1" applyBorder="1" applyAlignment="1" applyProtection="1">
      <alignment vertical="center" wrapText="1"/>
      <protection locked="0"/>
    </xf>
    <xf numFmtId="0" fontId="2" fillId="8" borderId="3" xfId="0" quotePrefix="1" applyFont="1" applyFill="1" applyBorder="1" applyAlignment="1" applyProtection="1">
      <alignment vertical="center" wrapText="1"/>
      <protection locked="0"/>
    </xf>
    <xf numFmtId="0" fontId="2" fillId="8" borderId="4" xfId="0" quotePrefix="1" applyFont="1" applyFill="1" applyBorder="1" applyAlignment="1" applyProtection="1">
      <alignment vertical="center" wrapText="1"/>
      <protection locked="0"/>
    </xf>
    <xf numFmtId="0" fontId="2" fillId="8" borderId="0" xfId="0" quotePrefix="1" applyFont="1" applyFill="1" applyAlignment="1" applyProtection="1">
      <alignment vertical="center" wrapText="1"/>
      <protection locked="0"/>
    </xf>
    <xf numFmtId="0" fontId="2" fillId="8" borderId="5" xfId="0" quotePrefix="1" applyFont="1" applyFill="1" applyBorder="1" applyAlignment="1" applyProtection="1">
      <alignment vertical="center" wrapText="1"/>
      <protection locked="0"/>
    </xf>
    <xf numFmtId="0" fontId="2" fillId="8" borderId="7" xfId="0" quotePrefix="1" applyFont="1" applyFill="1" applyBorder="1" applyAlignment="1" applyProtection="1">
      <alignment vertical="center" wrapText="1"/>
      <protection locked="0"/>
    </xf>
    <xf numFmtId="0" fontId="2" fillId="8" borderId="6" xfId="0" quotePrefix="1" applyFont="1" applyFill="1" applyBorder="1" applyAlignment="1" applyProtection="1">
      <alignment vertical="center" wrapText="1"/>
      <protection locked="0"/>
    </xf>
    <xf numFmtId="0" fontId="2" fillId="8" borderId="8" xfId="0" quotePrefix="1" applyFont="1" applyFill="1" applyBorder="1" applyAlignment="1" applyProtection="1">
      <alignment vertical="center" wrapText="1"/>
      <protection locked="0"/>
    </xf>
    <xf numFmtId="49" fontId="2" fillId="8" borderId="11" xfId="0" applyNumberFormat="1" applyFont="1" applyFill="1" applyBorder="1" applyProtection="1">
      <alignment vertical="center"/>
      <protection locked="0"/>
    </xf>
    <xf numFmtId="0" fontId="2" fillId="0" borderId="1" xfId="0" applyFont="1" applyBorder="1" applyAlignment="1" applyProtection="1">
      <alignment vertical="center" wrapText="1"/>
      <protection locked="0"/>
    </xf>
    <xf numFmtId="0" fontId="2" fillId="8" borderId="12" xfId="0" quotePrefix="1" applyFont="1" applyFill="1" applyBorder="1" applyProtection="1">
      <alignment vertical="center"/>
      <protection locked="0"/>
    </xf>
    <xf numFmtId="0" fontId="2" fillId="8" borderId="13" xfId="0" quotePrefix="1" applyFont="1" applyFill="1" applyBorder="1" applyProtection="1">
      <alignment vertical="center"/>
      <protection locked="0"/>
    </xf>
    <xf numFmtId="0" fontId="2" fillId="8" borderId="12" xfId="0" quotePrefix="1" applyFont="1" applyFill="1" applyBorder="1" applyAlignment="1" applyProtection="1">
      <alignment vertical="center" wrapText="1"/>
      <protection locked="0"/>
    </xf>
    <xf numFmtId="0" fontId="2" fillId="8" borderId="13" xfId="0" quotePrefix="1" applyFont="1" applyFill="1" applyBorder="1" applyAlignment="1" applyProtection="1">
      <alignment vertical="center" wrapText="1"/>
      <protection locked="0"/>
    </xf>
    <xf numFmtId="49" fontId="2" fillId="8" borderId="22" xfId="0" applyNumberFormat="1" applyFont="1" applyFill="1" applyBorder="1" applyAlignment="1" applyProtection="1">
      <alignment horizontal="center" vertical="center"/>
      <protection locked="0"/>
    </xf>
    <xf numFmtId="0" fontId="2" fillId="8" borderId="1" xfId="0" quotePrefix="1" applyFont="1" applyFill="1" applyBorder="1" applyProtection="1">
      <alignment vertical="center"/>
      <protection locked="0"/>
    </xf>
    <xf numFmtId="0" fontId="2" fillId="0" borderId="0" xfId="0" applyFont="1" applyAlignment="1">
      <alignment horizontal="center" vertical="center"/>
    </xf>
    <xf numFmtId="0" fontId="2" fillId="8" borderId="0" xfId="1" applyFont="1" applyFill="1" applyAlignment="1">
      <alignment horizontal="center" vertical="center" shrinkToFit="1"/>
    </xf>
    <xf numFmtId="0" fontId="2" fillId="0" borderId="11" xfId="0" applyFont="1" applyBorder="1" applyAlignment="1" applyProtection="1">
      <alignment vertical="center" wrapText="1"/>
      <protection locked="0"/>
    </xf>
    <xf numFmtId="0" fontId="2" fillId="0" borderId="1" xfId="0" quotePrefix="1"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8" borderId="1" xfId="0" quotePrefix="1" applyFont="1" applyFill="1" applyBorder="1" applyAlignment="1" applyProtection="1">
      <alignment horizontal="center" vertical="center" wrapText="1"/>
      <protection locked="0"/>
    </xf>
    <xf numFmtId="178" fontId="2" fillId="0" borderId="1" xfId="0" applyNumberFormat="1" applyFont="1" applyBorder="1" applyAlignment="1" applyProtection="1">
      <alignment vertical="center" wrapText="1"/>
      <protection locked="0"/>
    </xf>
    <xf numFmtId="178" fontId="2" fillId="0" borderId="2" xfId="0" applyNumberFormat="1" applyFont="1" applyBorder="1" applyProtection="1">
      <alignment vertical="center"/>
      <protection locked="0"/>
    </xf>
    <xf numFmtId="178" fontId="2" fillId="0" borderId="3" xfId="0" applyNumberFormat="1" applyFont="1" applyBorder="1" applyProtection="1">
      <alignment vertical="center"/>
      <protection locked="0"/>
    </xf>
    <xf numFmtId="178" fontId="2" fillId="0" borderId="4" xfId="0" applyNumberFormat="1" applyFont="1" applyBorder="1" applyProtection="1">
      <alignment vertical="center"/>
      <protection locked="0"/>
    </xf>
    <xf numFmtId="178" fontId="2" fillId="0" borderId="0" xfId="0" applyNumberFormat="1" applyFont="1" applyProtection="1">
      <alignment vertical="center"/>
      <protection locked="0"/>
    </xf>
    <xf numFmtId="178" fontId="2" fillId="0" borderId="5" xfId="0" applyNumberFormat="1" applyFont="1" applyBorder="1" applyProtection="1">
      <alignment vertical="center"/>
      <protection locked="0"/>
    </xf>
    <xf numFmtId="178" fontId="2" fillId="0" borderId="7" xfId="0" applyNumberFormat="1" applyFont="1" applyBorder="1" applyProtection="1">
      <alignment vertical="center"/>
      <protection locked="0"/>
    </xf>
    <xf numFmtId="178" fontId="2" fillId="0" borderId="6" xfId="0" applyNumberFormat="1" applyFont="1" applyBorder="1" applyProtection="1">
      <alignment vertical="center"/>
      <protection locked="0"/>
    </xf>
    <xf numFmtId="178" fontId="2" fillId="0" borderId="8" xfId="0" applyNumberFormat="1" applyFont="1" applyBorder="1" applyProtection="1">
      <alignment vertical="center"/>
      <protection locked="0"/>
    </xf>
    <xf numFmtId="0" fontId="2" fillId="8" borderId="1" xfId="0" applyFont="1" applyFill="1" applyBorder="1" applyAlignment="1" applyProtection="1">
      <alignment horizontal="left" vertical="center"/>
      <protection locked="0"/>
    </xf>
    <xf numFmtId="0" fontId="2" fillId="8" borderId="2" xfId="0" applyFont="1" applyFill="1" applyBorder="1" applyAlignment="1" applyProtection="1">
      <alignment horizontal="left" vertical="center"/>
      <protection locked="0"/>
    </xf>
    <xf numFmtId="0" fontId="2" fillId="8" borderId="3" xfId="0" applyFont="1" applyFill="1" applyBorder="1" applyAlignment="1" applyProtection="1">
      <alignment horizontal="left" vertical="center"/>
      <protection locked="0"/>
    </xf>
    <xf numFmtId="0" fontId="2" fillId="8" borderId="4" xfId="0" applyFont="1" applyFill="1" applyBorder="1" applyAlignment="1" applyProtection="1">
      <alignment horizontal="left" vertical="center"/>
      <protection locked="0"/>
    </xf>
    <xf numFmtId="0" fontId="2" fillId="8" borderId="0" xfId="0" applyFont="1" applyFill="1" applyAlignment="1" applyProtection="1">
      <alignment horizontal="left" vertical="center"/>
      <protection locked="0"/>
    </xf>
    <xf numFmtId="0" fontId="2" fillId="8" borderId="5" xfId="0" applyFont="1" applyFill="1" applyBorder="1" applyAlignment="1" applyProtection="1">
      <alignment horizontal="left" vertical="center"/>
      <protection locked="0"/>
    </xf>
    <xf numFmtId="0" fontId="2" fillId="8" borderId="7" xfId="0" applyFont="1" applyFill="1" applyBorder="1" applyAlignment="1" applyProtection="1">
      <alignment horizontal="left" vertical="center"/>
      <protection locked="0"/>
    </xf>
    <xf numFmtId="0" fontId="2" fillId="8" borderId="6" xfId="0" applyFont="1" applyFill="1" applyBorder="1" applyAlignment="1" applyProtection="1">
      <alignment horizontal="left" vertical="center"/>
      <protection locked="0"/>
    </xf>
    <xf numFmtId="0" fontId="2" fillId="8" borderId="8" xfId="0" applyFont="1" applyFill="1" applyBorder="1" applyAlignment="1" applyProtection="1">
      <alignment horizontal="left" vertical="center"/>
      <protection locked="0"/>
    </xf>
    <xf numFmtId="0" fontId="2" fillId="0" borderId="19" xfId="0" applyFont="1" applyBorder="1" applyProtection="1">
      <alignment vertical="center"/>
      <protection locked="0"/>
    </xf>
    <xf numFmtId="0" fontId="2" fillId="0" borderId="20" xfId="0" applyFont="1" applyBorder="1" applyProtection="1">
      <alignment vertical="center"/>
      <protection locked="0"/>
    </xf>
    <xf numFmtId="0" fontId="2" fillId="0" borderId="21" xfId="0" applyFont="1" applyBorder="1" applyProtection="1">
      <alignment vertical="center"/>
      <protection locked="0"/>
    </xf>
    <xf numFmtId="0" fontId="2" fillId="0" borderId="16" xfId="0" applyFont="1" applyBorder="1" applyProtection="1">
      <alignment vertical="center"/>
      <protection locked="0"/>
    </xf>
    <xf numFmtId="0" fontId="2" fillId="0" borderId="17" xfId="0" applyFont="1" applyBorder="1" applyProtection="1">
      <alignment vertical="center"/>
      <protection locked="0"/>
    </xf>
    <xf numFmtId="0" fontId="2" fillId="0" borderId="18" xfId="0" applyFont="1" applyBorder="1" applyProtection="1">
      <alignment vertical="center"/>
      <protection locked="0"/>
    </xf>
    <xf numFmtId="0" fontId="2" fillId="0" borderId="1" xfId="0" applyFont="1" applyBorder="1" applyAlignment="1" applyProtection="1">
      <alignment horizontal="center" vertical="center"/>
      <protection locked="0"/>
    </xf>
    <xf numFmtId="0" fontId="2" fillId="0" borderId="1" xfId="0" quotePrefix="1" applyFont="1" applyBorder="1" applyAlignment="1" applyProtection="1">
      <alignment vertical="center" wrapText="1"/>
      <protection locked="0"/>
    </xf>
    <xf numFmtId="0" fontId="2" fillId="0" borderId="25" xfId="0" applyFont="1" applyBorder="1" applyAlignment="1" applyProtection="1">
      <alignment horizontal="center" vertical="center"/>
      <protection locked="0"/>
    </xf>
    <xf numFmtId="0" fontId="2" fillId="0" borderId="26" xfId="0" applyFont="1" applyBorder="1" applyAlignment="1" applyProtection="1">
      <alignment horizontal="center" vertical="center"/>
      <protection locked="0"/>
    </xf>
    <xf numFmtId="0" fontId="2" fillId="0" borderId="27" xfId="0" applyFont="1" applyBorder="1" applyAlignment="1" applyProtection="1">
      <alignment horizontal="center" vertical="center"/>
      <protection locked="0"/>
    </xf>
    <xf numFmtId="0" fontId="2" fillId="0" borderId="22" xfId="0" applyFont="1" applyBorder="1" applyAlignment="1" applyProtection="1">
      <alignment horizontal="center" vertical="center"/>
      <protection locked="0"/>
    </xf>
    <xf numFmtId="0" fontId="2" fillId="0" borderId="23" xfId="0" applyFont="1" applyBorder="1" applyAlignment="1" applyProtection="1">
      <alignment horizontal="center" vertical="center"/>
      <protection locked="0"/>
    </xf>
    <xf numFmtId="0" fontId="2" fillId="0" borderId="24" xfId="0" applyFont="1" applyBorder="1" applyAlignment="1" applyProtection="1">
      <alignment horizontal="center" vertical="center"/>
      <protection locked="0"/>
    </xf>
    <xf numFmtId="181" fontId="2" fillId="0" borderId="11" xfId="0" quotePrefix="1" applyNumberFormat="1" applyFont="1" applyBorder="1" applyAlignment="1" applyProtection="1">
      <alignment vertical="center" wrapText="1"/>
      <protection locked="0"/>
    </xf>
    <xf numFmtId="181" fontId="2" fillId="0" borderId="13" xfId="0" applyNumberFormat="1" applyFont="1" applyBorder="1" applyProtection="1">
      <alignment vertical="center"/>
      <protection locked="0"/>
    </xf>
    <xf numFmtId="0" fontId="2" fillId="0" borderId="11" xfId="0" applyFont="1" applyBorder="1" applyAlignment="1" applyProtection="1">
      <alignment horizontal="center" vertical="center"/>
      <protection locked="0"/>
    </xf>
    <xf numFmtId="0" fontId="2" fillId="0" borderId="12" xfId="0" applyFont="1" applyBorder="1" applyAlignment="1" applyProtection="1">
      <alignment horizontal="center" vertical="center"/>
      <protection locked="0"/>
    </xf>
    <xf numFmtId="0" fontId="2" fillId="0" borderId="13" xfId="0" applyFont="1" applyBorder="1" applyAlignment="1" applyProtection="1">
      <alignment horizontal="center" vertical="center"/>
      <protection locked="0"/>
    </xf>
    <xf numFmtId="0" fontId="2" fillId="0" borderId="4" xfId="0" applyFont="1" applyBorder="1" applyAlignment="1">
      <alignment horizontal="left" vertical="center"/>
    </xf>
    <xf numFmtId="0" fontId="2" fillId="0" borderId="0" xfId="0" applyFont="1" applyAlignment="1">
      <alignment horizontal="left" vertical="center"/>
    </xf>
    <xf numFmtId="0" fontId="2" fillId="0" borderId="5" xfId="0" applyFont="1" applyBorder="1" applyAlignment="1">
      <alignment horizontal="left" vertical="center"/>
    </xf>
    <xf numFmtId="0" fontId="2" fillId="0" borderId="11" xfId="0" applyFont="1" applyBorder="1" applyAlignment="1" applyProtection="1">
      <alignment horizontal="center" vertical="center" wrapText="1"/>
      <protection locked="0"/>
    </xf>
    <xf numFmtId="0" fontId="2" fillId="0" borderId="19" xfId="0" applyFont="1" applyBorder="1" applyAlignment="1" applyProtection="1">
      <alignment horizontal="left" vertical="center"/>
      <protection locked="0"/>
    </xf>
    <xf numFmtId="0" fontId="2" fillId="0" borderId="20" xfId="0" applyFont="1" applyBorder="1" applyAlignment="1" applyProtection="1">
      <alignment horizontal="left" vertical="center"/>
      <protection locked="0"/>
    </xf>
    <xf numFmtId="0" fontId="2" fillId="0" borderId="21" xfId="0" applyFont="1" applyBorder="1" applyAlignment="1" applyProtection="1">
      <alignment horizontal="left" vertical="center"/>
      <protection locked="0"/>
    </xf>
    <xf numFmtId="0" fontId="10" fillId="2" borderId="36" xfId="4" applyFont="1" applyFill="1" applyBorder="1" applyProtection="1">
      <protection locked="0"/>
    </xf>
    <xf numFmtId="0" fontId="10" fillId="2" borderId="37" xfId="4" applyFont="1" applyFill="1" applyBorder="1" applyProtection="1">
      <protection locked="0"/>
    </xf>
    <xf numFmtId="0" fontId="10" fillId="2" borderId="53" xfId="4" applyFont="1" applyFill="1" applyBorder="1" applyProtection="1">
      <protection locked="0"/>
    </xf>
    <xf numFmtId="0" fontId="10" fillId="2" borderId="62" xfId="4" applyFont="1" applyFill="1" applyBorder="1" applyProtection="1">
      <protection locked="0"/>
    </xf>
    <xf numFmtId="0" fontId="25" fillId="0" borderId="63" xfId="4" applyFont="1" applyBorder="1" applyProtection="1">
      <protection locked="0"/>
    </xf>
    <xf numFmtId="0" fontId="25" fillId="0" borderId="64" xfId="4" applyFont="1" applyBorder="1" applyProtection="1">
      <protection locked="0"/>
    </xf>
    <xf numFmtId="0" fontId="10" fillId="0" borderId="63" xfId="4" applyFont="1" applyBorder="1" applyProtection="1">
      <protection locked="0"/>
    </xf>
    <xf numFmtId="0" fontId="10" fillId="0" borderId="64" xfId="4" applyFont="1" applyBorder="1" applyProtection="1">
      <protection locked="0"/>
    </xf>
    <xf numFmtId="0" fontId="10" fillId="2" borderId="42" xfId="4" applyFont="1" applyFill="1" applyBorder="1" applyProtection="1">
      <protection locked="0"/>
    </xf>
    <xf numFmtId="0" fontId="10" fillId="2" borderId="43" xfId="4" applyFont="1" applyFill="1" applyBorder="1" applyProtection="1">
      <protection locked="0"/>
    </xf>
    <xf numFmtId="0" fontId="10" fillId="2" borderId="46" xfId="4" applyFont="1" applyFill="1" applyBorder="1" applyProtection="1">
      <protection locked="0"/>
    </xf>
    <xf numFmtId="0" fontId="10" fillId="4" borderId="0" xfId="5" applyFont="1" applyFill="1" applyAlignment="1">
      <alignment horizontal="center" vertical="center"/>
    </xf>
    <xf numFmtId="0" fontId="10" fillId="4" borderId="0" xfId="4" applyFont="1" applyFill="1" applyAlignment="1">
      <alignment horizontal="center" vertical="center"/>
    </xf>
    <xf numFmtId="0" fontId="10" fillId="4" borderId="6" xfId="5" applyFont="1" applyFill="1" applyBorder="1" applyAlignment="1">
      <alignment horizontal="center" vertical="center"/>
    </xf>
    <xf numFmtId="0" fontId="10" fillId="4" borderId="6" xfId="4" applyFont="1" applyFill="1" applyBorder="1" applyAlignment="1">
      <alignment horizontal="center" vertical="center"/>
    </xf>
    <xf numFmtId="0" fontId="10" fillId="0" borderId="0" xfId="4" applyFont="1" applyAlignment="1">
      <alignment horizontal="center" vertical="center"/>
    </xf>
    <xf numFmtId="0" fontId="10" fillId="0" borderId="6" xfId="4" applyFont="1" applyBorder="1" applyAlignment="1">
      <alignment horizontal="center" vertical="center"/>
    </xf>
    <xf numFmtId="0" fontId="18" fillId="2" borderId="0" xfId="5" applyFont="1" applyFill="1" applyProtection="1">
      <protection locked="0"/>
    </xf>
    <xf numFmtId="0" fontId="17" fillId="2" borderId="0" xfId="4" applyFill="1" applyProtection="1">
      <protection locked="0"/>
    </xf>
    <xf numFmtId="177" fontId="18" fillId="2" borderId="0" xfId="4" applyNumberFormat="1" applyFont="1" applyFill="1" applyProtection="1">
      <protection locked="0"/>
    </xf>
    <xf numFmtId="177" fontId="17" fillId="2" borderId="0" xfId="4" applyNumberFormat="1" applyFill="1" applyProtection="1">
      <protection locked="0"/>
    </xf>
    <xf numFmtId="0" fontId="4" fillId="5" borderId="0" xfId="4" applyFont="1" applyFill="1" applyAlignment="1">
      <alignment horizontal="right"/>
    </xf>
    <xf numFmtId="0" fontId="25" fillId="5" borderId="0" xfId="4" applyFont="1" applyFill="1" applyAlignment="1">
      <alignment horizontal="right"/>
    </xf>
    <xf numFmtId="0" fontId="4" fillId="5" borderId="0" xfId="4" applyFont="1" applyFill="1"/>
    <xf numFmtId="0" fontId="25" fillId="5" borderId="0" xfId="4" applyFont="1" applyFill="1"/>
    <xf numFmtId="0" fontId="4" fillId="0" borderId="48" xfId="4" applyFont="1" applyBorder="1" applyAlignment="1">
      <alignment horizontal="right"/>
    </xf>
    <xf numFmtId="0" fontId="25" fillId="0" borderId="48" xfId="4" applyFont="1" applyBorder="1" applyAlignment="1">
      <alignment horizontal="right"/>
    </xf>
    <xf numFmtId="0" fontId="4" fillId="5" borderId="48" xfId="4" applyFont="1" applyFill="1" applyBorder="1"/>
    <xf numFmtId="0" fontId="25" fillId="5" borderId="48" xfId="4" applyFont="1" applyFill="1" applyBorder="1"/>
    <xf numFmtId="177" fontId="18" fillId="2" borderId="0" xfId="5" applyNumberFormat="1" applyFont="1" applyFill="1" applyProtection="1">
      <protection locked="0"/>
    </xf>
    <xf numFmtId="0" fontId="18" fillId="2" borderId="0" xfId="5" applyFont="1" applyFill="1" applyAlignment="1" applyProtection="1">
      <alignment horizontal="center"/>
      <protection locked="0"/>
    </xf>
    <xf numFmtId="0" fontId="18" fillId="2" borderId="0" xfId="4" applyFont="1" applyFill="1" applyAlignment="1" applyProtection="1">
      <alignment horizontal="center"/>
      <protection locked="0"/>
    </xf>
    <xf numFmtId="0" fontId="18" fillId="0" borderId="0" xfId="4" applyFont="1" applyAlignment="1" applyProtection="1">
      <alignment horizontal="center"/>
      <protection locked="0"/>
    </xf>
    <xf numFmtId="177" fontId="18" fillId="2" borderId="0" xfId="5" applyNumberFormat="1" applyFont="1" applyFill="1" applyAlignment="1" applyProtection="1">
      <alignment horizontal="center"/>
      <protection locked="0"/>
    </xf>
    <xf numFmtId="177" fontId="18" fillId="2" borderId="0" xfId="4" applyNumberFormat="1" applyFont="1" applyFill="1" applyAlignment="1" applyProtection="1">
      <alignment horizontal="center"/>
      <protection locked="0"/>
    </xf>
    <xf numFmtId="177" fontId="18" fillId="0" borderId="0" xfId="4" applyNumberFormat="1" applyFont="1" applyAlignment="1" applyProtection="1">
      <alignment horizontal="center"/>
      <protection locked="0"/>
    </xf>
    <xf numFmtId="0" fontId="18" fillId="2" borderId="0" xfId="4" applyFont="1" applyFill="1" applyProtection="1">
      <protection locked="0"/>
    </xf>
    <xf numFmtId="0" fontId="18" fillId="2" borderId="0" xfId="5" applyFont="1" applyFill="1" applyAlignment="1" applyProtection="1">
      <alignment wrapText="1"/>
      <protection locked="0"/>
    </xf>
    <xf numFmtId="0" fontId="17" fillId="2" borderId="0" xfId="4" applyFill="1" applyAlignment="1" applyProtection="1">
      <alignment wrapText="1"/>
      <protection locked="0"/>
    </xf>
    <xf numFmtId="0" fontId="0" fillId="0" borderId="0" xfId="0" applyAlignment="1">
      <alignment horizontal="left" vertical="center"/>
    </xf>
    <xf numFmtId="0" fontId="42" fillId="0" borderId="0" xfId="0" applyFont="1" applyAlignment="1">
      <alignment horizontal="left" vertical="center"/>
    </xf>
    <xf numFmtId="0" fontId="15" fillId="0" borderId="11" xfId="0" applyFont="1" applyBorder="1">
      <alignment vertical="center"/>
    </xf>
    <xf numFmtId="0" fontId="15" fillId="0" borderId="12" xfId="0" applyFont="1" applyBorder="1">
      <alignment vertical="center"/>
    </xf>
    <xf numFmtId="0" fontId="15" fillId="0" borderId="13" xfId="0" applyFont="1" applyBorder="1">
      <alignment vertical="center"/>
    </xf>
    <xf numFmtId="0" fontId="15" fillId="0" borderId="0" xfId="0" applyFont="1" applyAlignment="1">
      <alignment horizontal="left" vertical="top" wrapText="1"/>
    </xf>
    <xf numFmtId="0" fontId="15" fillId="0" borderId="1" xfId="0" applyFont="1" applyBorder="1">
      <alignment vertical="center"/>
    </xf>
    <xf numFmtId="0" fontId="15" fillId="0" borderId="2" xfId="0" applyFont="1" applyBorder="1">
      <alignment vertical="center"/>
    </xf>
    <xf numFmtId="0" fontId="15" fillId="0" borderId="3" xfId="0" applyFont="1" applyBorder="1">
      <alignment vertical="center"/>
    </xf>
    <xf numFmtId="0" fontId="15" fillId="0" borderId="4" xfId="0" applyFont="1" applyBorder="1">
      <alignment vertical="center"/>
    </xf>
    <xf numFmtId="0" fontId="15" fillId="0" borderId="0" xfId="0" applyFont="1">
      <alignment vertical="center"/>
    </xf>
    <xf numFmtId="0" fontId="15" fillId="0" borderId="5" xfId="0" applyFont="1" applyBorder="1">
      <alignment vertical="center"/>
    </xf>
    <xf numFmtId="0" fontId="15" fillId="0" borderId="7" xfId="0" applyFont="1" applyBorder="1">
      <alignment vertical="center"/>
    </xf>
    <xf numFmtId="0" fontId="15" fillId="0" borderId="6" xfId="0" applyFont="1" applyBorder="1">
      <alignment vertical="center"/>
    </xf>
    <xf numFmtId="0" fontId="15" fillId="0" borderId="8" xfId="0" applyFont="1" applyBorder="1">
      <alignment vertical="center"/>
    </xf>
    <xf numFmtId="0" fontId="16" fillId="0" borderId="0" xfId="0" applyFont="1" applyAlignment="1">
      <alignment horizontal="center" vertical="center"/>
    </xf>
    <xf numFmtId="49" fontId="15" fillId="0" borderId="0" xfId="7" applyNumberFormat="1" applyFont="1" applyAlignment="1">
      <alignment horizontal="center" vertical="center" wrapText="1"/>
    </xf>
    <xf numFmtId="0" fontId="15" fillId="0" borderId="30" xfId="0" applyFont="1" applyBorder="1">
      <alignment vertical="center"/>
    </xf>
    <xf numFmtId="49" fontId="15" fillId="0" borderId="45" xfId="7" applyNumberFormat="1" applyFont="1" applyBorder="1" applyAlignment="1">
      <alignment horizontal="center" vertical="center"/>
    </xf>
    <xf numFmtId="49" fontId="15" fillId="0" borderId="43" xfId="7" applyNumberFormat="1" applyFont="1" applyBorder="1" applyAlignment="1">
      <alignment horizontal="center" vertical="center"/>
    </xf>
    <xf numFmtId="49" fontId="2" fillId="0" borderId="84" xfId="7" applyNumberFormat="1" applyFont="1" applyBorder="1" applyAlignment="1" applyProtection="1">
      <alignment horizontal="center" vertical="center"/>
      <protection locked="0"/>
    </xf>
    <xf numFmtId="49" fontId="2" fillId="0" borderId="53" xfId="7" applyNumberFormat="1" applyFont="1" applyBorder="1" applyAlignment="1" applyProtection="1">
      <alignment horizontal="center" vertical="center"/>
      <protection locked="0"/>
    </xf>
    <xf numFmtId="49" fontId="2" fillId="0" borderId="45" xfId="7" applyNumberFormat="1" applyFont="1" applyBorder="1" applyAlignment="1" applyProtection="1">
      <alignment horizontal="center" vertical="center"/>
      <protection locked="0"/>
    </xf>
    <xf numFmtId="49" fontId="2" fillId="0" borderId="46" xfId="7" applyNumberFormat="1" applyFont="1" applyBorder="1" applyAlignment="1" applyProtection="1">
      <alignment horizontal="center" vertical="center"/>
      <protection locked="0"/>
    </xf>
    <xf numFmtId="49" fontId="2" fillId="0" borderId="37" xfId="7" applyNumberFormat="1" applyFont="1" applyBorder="1" applyAlignment="1" applyProtection="1">
      <alignment horizontal="center" vertical="center"/>
      <protection locked="0"/>
    </xf>
    <xf numFmtId="49" fontId="2" fillId="0" borderId="43" xfId="7" applyNumberFormat="1" applyFont="1" applyBorder="1" applyAlignment="1" applyProtection="1">
      <alignment horizontal="center" vertical="center"/>
      <protection locked="0"/>
    </xf>
    <xf numFmtId="49" fontId="15" fillId="0" borderId="84" xfId="7" applyNumberFormat="1" applyFont="1" applyBorder="1" applyAlignment="1">
      <alignment horizontal="center" vertical="center"/>
    </xf>
    <xf numFmtId="49" fontId="15" fillId="0" borderId="37" xfId="7" applyNumberFormat="1" applyFont="1" applyBorder="1" applyAlignment="1">
      <alignment horizontal="center" vertical="center"/>
    </xf>
    <xf numFmtId="49" fontId="15" fillId="0" borderId="53" xfId="7" applyNumberFormat="1" applyFont="1" applyBorder="1" applyAlignment="1">
      <alignment horizontal="center" vertical="center"/>
    </xf>
    <xf numFmtId="49" fontId="15" fillId="0" borderId="23" xfId="7" applyNumberFormat="1" applyFont="1" applyBorder="1" applyAlignment="1">
      <alignment horizontal="center" vertical="center"/>
    </xf>
    <xf numFmtId="49" fontId="15" fillId="0" borderId="0" xfId="7" applyNumberFormat="1" applyFont="1" applyAlignment="1">
      <alignment horizontal="center" vertical="center"/>
    </xf>
    <xf numFmtId="0" fontId="15" fillId="0" borderId="14" xfId="0" quotePrefix="1" applyFont="1" applyBorder="1" applyAlignment="1">
      <alignment horizontal="center" vertical="center"/>
    </xf>
    <xf numFmtId="0" fontId="15" fillId="0" borderId="10" xfId="0" quotePrefix="1" applyFont="1" applyBorder="1" applyAlignment="1">
      <alignment horizontal="center" vertical="center"/>
    </xf>
    <xf numFmtId="0" fontId="15" fillId="0" borderId="1" xfId="0" applyFont="1" applyBorder="1" applyAlignment="1">
      <alignment horizontal="left" vertical="center" wrapText="1"/>
    </xf>
    <xf numFmtId="0" fontId="15" fillId="0" borderId="2" xfId="0" applyFont="1" applyBorder="1" applyAlignment="1">
      <alignment horizontal="left" vertical="center" wrapText="1"/>
    </xf>
    <xf numFmtId="0" fontId="15" fillId="0" borderId="3" xfId="0" applyFont="1" applyBorder="1" applyAlignment="1">
      <alignment horizontal="left" vertical="center" wrapText="1"/>
    </xf>
    <xf numFmtId="0" fontId="15" fillId="0" borderId="7" xfId="0" applyFont="1" applyBorder="1" applyAlignment="1">
      <alignment horizontal="left" vertical="center" wrapText="1"/>
    </xf>
    <xf numFmtId="0" fontId="15" fillId="0" borderId="6" xfId="0" applyFont="1" applyBorder="1" applyAlignment="1">
      <alignment horizontal="left" vertical="center" wrapText="1"/>
    </xf>
    <xf numFmtId="0" fontId="15" fillId="0" borderId="8" xfId="0" applyFont="1" applyBorder="1" applyAlignment="1">
      <alignment horizontal="left" vertical="center" wrapText="1"/>
    </xf>
    <xf numFmtId="0" fontId="15" fillId="0" borderId="15" xfId="0" quotePrefix="1" applyFont="1" applyBorder="1" applyAlignment="1">
      <alignment horizontal="center" vertical="center"/>
    </xf>
    <xf numFmtId="0" fontId="15" fillId="0" borderId="4" xfId="0" applyFont="1" applyBorder="1" applyAlignment="1">
      <alignment horizontal="left" vertical="center" wrapText="1"/>
    </xf>
    <xf numFmtId="0" fontId="15" fillId="0" borderId="0" xfId="0" applyFont="1" applyAlignment="1">
      <alignment horizontal="left" vertical="center" wrapText="1"/>
    </xf>
    <xf numFmtId="0" fontId="15" fillId="0" borderId="5" xfId="0" applyFont="1" applyBorder="1" applyAlignment="1">
      <alignment horizontal="left" vertical="center" wrapText="1"/>
    </xf>
    <xf numFmtId="0" fontId="15" fillId="0" borderId="1" xfId="0" applyFont="1" applyBorder="1" applyAlignment="1">
      <alignment horizontal="left" vertical="center"/>
    </xf>
    <xf numFmtId="0" fontId="15" fillId="0" borderId="2" xfId="0" applyFont="1" applyBorder="1" applyAlignment="1">
      <alignment horizontal="left" vertical="center"/>
    </xf>
    <xf numFmtId="0" fontId="15" fillId="0" borderId="3" xfId="0" applyFont="1" applyBorder="1" applyAlignment="1">
      <alignment horizontal="left" vertical="center"/>
    </xf>
    <xf numFmtId="0" fontId="15" fillId="0" borderId="7" xfId="0" applyFont="1" applyBorder="1" applyAlignment="1">
      <alignment horizontal="left" vertical="center"/>
    </xf>
    <xf numFmtId="0" fontId="15" fillId="0" borderId="6" xfId="0" applyFont="1" applyBorder="1" applyAlignment="1">
      <alignment horizontal="left" vertical="center"/>
    </xf>
    <xf numFmtId="0" fontId="15" fillId="0" borderId="8" xfId="0" applyFont="1" applyBorder="1" applyAlignment="1">
      <alignment horizontal="left" vertical="center"/>
    </xf>
    <xf numFmtId="0" fontId="15" fillId="0" borderId="1" xfId="0" applyFont="1" applyBorder="1" applyAlignment="1">
      <alignment horizontal="distributed" vertical="center"/>
    </xf>
    <xf numFmtId="0" fontId="15" fillId="0" borderId="2" xfId="0" applyFont="1" applyBorder="1" applyAlignment="1">
      <alignment horizontal="distributed" vertical="center"/>
    </xf>
    <xf numFmtId="0" fontId="15" fillId="0" borderId="3" xfId="0" applyFont="1" applyBorder="1" applyAlignment="1">
      <alignment horizontal="distributed" vertical="center"/>
    </xf>
    <xf numFmtId="0" fontId="15" fillId="0" borderId="7" xfId="0" applyFont="1" applyBorder="1" applyAlignment="1">
      <alignment horizontal="distributed" vertical="center"/>
    </xf>
    <xf numFmtId="0" fontId="15" fillId="0" borderId="6" xfId="0" applyFont="1" applyBorder="1" applyAlignment="1">
      <alignment horizontal="distributed" vertical="center"/>
    </xf>
    <xf numFmtId="0" fontId="15" fillId="0" borderId="8" xfId="0" applyFont="1" applyBorder="1" applyAlignment="1">
      <alignment horizontal="distributed" vertical="center"/>
    </xf>
    <xf numFmtId="0" fontId="15" fillId="0" borderId="1" xfId="0" applyFont="1" applyBorder="1" applyAlignment="1">
      <alignment horizontal="distributed" vertical="center" wrapText="1"/>
    </xf>
    <xf numFmtId="0" fontId="15" fillId="0" borderId="2" xfId="0" applyFont="1" applyBorder="1" applyAlignment="1">
      <alignment horizontal="distributed" vertical="center" wrapText="1"/>
    </xf>
    <xf numFmtId="0" fontId="15" fillId="0" borderId="3" xfId="0" applyFont="1" applyBorder="1" applyAlignment="1">
      <alignment horizontal="distributed" vertical="center" wrapText="1"/>
    </xf>
    <xf numFmtId="0" fontId="15" fillId="0" borderId="7" xfId="0" applyFont="1" applyBorder="1" applyAlignment="1">
      <alignment horizontal="distributed" vertical="center" wrapText="1"/>
    </xf>
    <xf numFmtId="0" fontId="15" fillId="0" borderId="6" xfId="0" applyFont="1" applyBorder="1" applyAlignment="1">
      <alignment horizontal="distributed" vertical="center" wrapText="1"/>
    </xf>
    <xf numFmtId="0" fontId="15" fillId="0" borderId="8" xfId="0" applyFont="1" applyBorder="1" applyAlignment="1">
      <alignment horizontal="distributed" vertical="center" wrapText="1"/>
    </xf>
    <xf numFmtId="0" fontId="15" fillId="0" borderId="1" xfId="0" applyFont="1" applyBorder="1" applyAlignment="1">
      <alignment horizontal="distributed" vertical="distributed" wrapText="1"/>
    </xf>
    <xf numFmtId="0" fontId="15" fillId="0" borderId="2" xfId="0" applyFont="1" applyBorder="1" applyAlignment="1">
      <alignment horizontal="distributed" vertical="distributed" wrapText="1"/>
    </xf>
    <xf numFmtId="0" fontId="15" fillId="0" borderId="3" xfId="0" applyFont="1" applyBorder="1" applyAlignment="1">
      <alignment horizontal="distributed" vertical="distributed" wrapText="1"/>
    </xf>
    <xf numFmtId="0" fontId="15" fillId="0" borderId="4" xfId="0" applyFont="1" applyBorder="1" applyAlignment="1">
      <alignment horizontal="distributed" vertical="distributed" wrapText="1"/>
    </xf>
    <xf numFmtId="0" fontId="15" fillId="0" borderId="0" xfId="0" applyFont="1" applyAlignment="1">
      <alignment horizontal="distributed" vertical="distributed" wrapText="1"/>
    </xf>
    <xf numFmtId="0" fontId="15" fillId="0" borderId="5" xfId="0" applyFont="1" applyBorder="1" applyAlignment="1">
      <alignment horizontal="distributed" vertical="distributed" wrapText="1"/>
    </xf>
    <xf numFmtId="0" fontId="15" fillId="0" borderId="7" xfId="0" applyFont="1" applyBorder="1" applyAlignment="1">
      <alignment horizontal="distributed" vertical="distributed" wrapText="1"/>
    </xf>
    <xf numFmtId="0" fontId="15" fillId="0" borderId="6" xfId="0" applyFont="1" applyBorder="1" applyAlignment="1">
      <alignment horizontal="distributed" vertical="distributed" wrapText="1"/>
    </xf>
    <xf numFmtId="0" fontId="15" fillId="0" borderId="8" xfId="0" applyFont="1" applyBorder="1" applyAlignment="1">
      <alignment horizontal="distributed" vertical="distributed" wrapText="1"/>
    </xf>
    <xf numFmtId="0" fontId="15" fillId="0" borderId="70" xfId="0" applyFont="1" applyBorder="1" applyAlignment="1">
      <alignment horizontal="center" vertical="center"/>
    </xf>
    <xf numFmtId="0" fontId="15" fillId="0" borderId="71" xfId="0" applyFont="1" applyBorder="1" applyAlignment="1">
      <alignment horizontal="center" vertical="center"/>
    </xf>
    <xf numFmtId="0" fontId="15" fillId="0" borderId="72" xfId="0" applyFont="1" applyBorder="1" applyAlignment="1">
      <alignment horizontal="center" vertical="center"/>
    </xf>
    <xf numFmtId="0" fontId="15" fillId="0" borderId="36" xfId="0" applyFont="1" applyBorder="1" applyAlignment="1">
      <alignment horizontal="center" vertical="center"/>
    </xf>
    <xf numFmtId="0" fontId="15" fillId="0" borderId="37" xfId="0" applyFont="1" applyBorder="1" applyAlignment="1">
      <alignment horizontal="center" vertical="center"/>
    </xf>
    <xf numFmtId="0" fontId="15" fillId="0" borderId="39" xfId="0" applyFont="1" applyBorder="1" applyAlignment="1">
      <alignment horizontal="center" vertical="center"/>
    </xf>
    <xf numFmtId="0" fontId="15" fillId="0" borderId="40" xfId="0" applyFont="1" applyBorder="1" applyAlignment="1">
      <alignment horizontal="center" vertical="center"/>
    </xf>
    <xf numFmtId="0" fontId="15" fillId="0" borderId="45" xfId="0" applyFont="1" applyBorder="1" applyAlignment="1">
      <alignment horizontal="center" vertical="center"/>
    </xf>
    <xf numFmtId="0" fontId="15" fillId="0" borderId="43" xfId="0" applyFont="1" applyBorder="1" applyAlignment="1">
      <alignment horizontal="center" vertical="center"/>
    </xf>
    <xf numFmtId="0" fontId="15" fillId="0" borderId="46" xfId="0" applyFont="1" applyBorder="1" applyAlignment="1">
      <alignment horizontal="center" vertical="center"/>
    </xf>
    <xf numFmtId="0" fontId="15" fillId="0" borderId="47" xfId="0" applyFont="1" applyBorder="1" applyAlignment="1">
      <alignment horizontal="center" vertical="center"/>
    </xf>
    <xf numFmtId="0" fontId="15" fillId="0" borderId="48" xfId="0" applyFont="1" applyBorder="1" applyAlignment="1">
      <alignment horizontal="center" vertical="center"/>
    </xf>
    <xf numFmtId="0" fontId="15" fillId="0" borderId="49" xfId="0" applyFont="1" applyBorder="1" applyAlignment="1">
      <alignment horizontal="center" vertical="center"/>
    </xf>
    <xf numFmtId="49" fontId="2" fillId="0" borderId="97" xfId="7" applyNumberFormat="1" applyFont="1" applyBorder="1" applyAlignment="1" applyProtection="1">
      <alignment horizontal="center" vertical="center"/>
      <protection locked="0"/>
    </xf>
    <xf numFmtId="49" fontId="2" fillId="0" borderId="98" xfId="7" applyNumberFormat="1" applyFont="1" applyBorder="1" applyAlignment="1" applyProtection="1">
      <alignment horizontal="center" vertical="center"/>
      <protection locked="0"/>
    </xf>
    <xf numFmtId="49" fontId="2" fillId="0" borderId="95" xfId="7" applyNumberFormat="1" applyFont="1" applyBorder="1" applyAlignment="1" applyProtection="1">
      <alignment horizontal="center" vertical="center"/>
      <protection locked="0"/>
    </xf>
    <xf numFmtId="0" fontId="15" fillId="0" borderId="45" xfId="0" applyFont="1" applyBorder="1" applyAlignment="1">
      <alignment horizontal="right" vertical="center"/>
    </xf>
    <xf numFmtId="0" fontId="15" fillId="0" borderId="43" xfId="0" applyFont="1" applyBorder="1" applyAlignment="1">
      <alignment horizontal="right" vertical="center"/>
    </xf>
    <xf numFmtId="0" fontId="15" fillId="0" borderId="87" xfId="0" applyFont="1" applyBorder="1" applyAlignment="1">
      <alignment horizontal="right" vertical="center"/>
    </xf>
    <xf numFmtId="0" fontId="15" fillId="0" borderId="23" xfId="0" applyFont="1" applyBorder="1" applyAlignment="1">
      <alignment horizontal="right" vertical="center"/>
    </xf>
    <xf numFmtId="0" fontId="15" fillId="0" borderId="0" xfId="0" applyFont="1" applyAlignment="1">
      <alignment horizontal="right" vertical="center"/>
    </xf>
    <xf numFmtId="0" fontId="15" fillId="0" borderId="78" xfId="0" applyFont="1" applyBorder="1" applyAlignment="1">
      <alignment horizontal="right" vertical="center"/>
    </xf>
    <xf numFmtId="0" fontId="15" fillId="0" borderId="47" xfId="0" applyFont="1" applyBorder="1" applyAlignment="1">
      <alignment horizontal="right" vertical="center"/>
    </xf>
    <xf numFmtId="0" fontId="15" fillId="0" borderId="48" xfId="0" applyFont="1" applyBorder="1" applyAlignment="1">
      <alignment horizontal="right" vertical="center"/>
    </xf>
    <xf numFmtId="0" fontId="15" fillId="0" borderId="94" xfId="0" applyFont="1" applyBorder="1" applyAlignment="1">
      <alignment horizontal="right" vertical="center"/>
    </xf>
    <xf numFmtId="0" fontId="15" fillId="0" borderId="88" xfId="0" applyFont="1" applyBorder="1" applyAlignment="1">
      <alignment horizontal="distributed" vertical="center" wrapText="1"/>
    </xf>
    <xf numFmtId="0" fontId="15" fillId="0" borderId="43" xfId="0" applyFont="1" applyBorder="1" applyAlignment="1">
      <alignment horizontal="distributed" vertical="center" wrapText="1"/>
    </xf>
    <xf numFmtId="0" fontId="15" fillId="0" borderId="46" xfId="0" applyFont="1" applyBorder="1" applyAlignment="1">
      <alignment horizontal="distributed" vertical="center" wrapText="1"/>
    </xf>
    <xf numFmtId="0" fontId="15" fillId="0" borderId="77" xfId="0" applyFont="1" applyBorder="1" applyAlignment="1">
      <alignment horizontal="distributed" vertical="center" wrapText="1"/>
    </xf>
    <xf numFmtId="0" fontId="15" fillId="0" borderId="0" xfId="0" applyFont="1" applyAlignment="1">
      <alignment horizontal="distributed" vertical="center" wrapText="1"/>
    </xf>
    <xf numFmtId="0" fontId="15" fillId="0" borderId="26" xfId="0" applyFont="1" applyBorder="1" applyAlignment="1">
      <alignment horizontal="distributed" vertical="center" wrapText="1"/>
    </xf>
    <xf numFmtId="0" fontId="15" fillId="0" borderId="89" xfId="0" applyFont="1" applyBorder="1" applyAlignment="1">
      <alignment horizontal="distributed" vertical="center" wrapText="1"/>
    </xf>
    <xf numFmtId="0" fontId="15" fillId="0" borderId="48" xfId="0" applyFont="1" applyBorder="1" applyAlignment="1">
      <alignment horizontal="distributed" vertical="center" wrapText="1"/>
    </xf>
    <xf numFmtId="0" fontId="15" fillId="0" borderId="49" xfId="0" applyFont="1" applyBorder="1" applyAlignment="1">
      <alignment horizontal="distributed" vertical="center" wrapText="1"/>
    </xf>
    <xf numFmtId="0" fontId="15" fillId="0" borderId="1" xfId="0" applyFont="1" applyBorder="1" applyAlignment="1">
      <alignment vertical="center" wrapText="1"/>
    </xf>
    <xf numFmtId="0" fontId="15" fillId="0" borderId="2" xfId="0" applyFont="1" applyBorder="1" applyAlignment="1">
      <alignment vertical="center" wrapText="1"/>
    </xf>
    <xf numFmtId="0" fontId="15" fillId="0" borderId="3" xfId="0" applyFont="1" applyBorder="1" applyAlignment="1">
      <alignment vertical="center" wrapText="1"/>
    </xf>
    <xf numFmtId="0" fontId="15" fillId="0" borderId="4" xfId="0" applyFont="1" applyBorder="1" applyAlignment="1">
      <alignment vertical="center" wrapText="1"/>
    </xf>
    <xf numFmtId="0" fontId="15" fillId="0" borderId="0" xfId="0" applyFont="1" applyAlignment="1">
      <alignment vertical="center" wrapText="1"/>
    </xf>
    <xf numFmtId="0" fontId="15" fillId="0" borderId="5" xfId="0" applyFont="1" applyBorder="1" applyAlignment="1">
      <alignment vertical="center" wrapText="1"/>
    </xf>
    <xf numFmtId="0" fontId="15" fillId="0" borderId="7" xfId="0" applyFont="1" applyBorder="1" applyAlignment="1">
      <alignment vertical="center" wrapText="1"/>
    </xf>
    <xf numFmtId="0" fontId="15" fillId="0" borderId="6" xfId="0" applyFont="1" applyBorder="1" applyAlignment="1">
      <alignment vertical="center" wrapText="1"/>
    </xf>
    <xf numFmtId="0" fontId="15" fillId="0" borderId="8" xfId="0" applyFont="1" applyBorder="1" applyAlignment="1">
      <alignment vertical="center" wrapText="1"/>
    </xf>
    <xf numFmtId="0" fontId="9" fillId="0" borderId="1" xfId="0" applyFont="1" applyBorder="1" applyAlignment="1">
      <alignment horizontal="center" vertical="center" textRotation="255" wrapText="1"/>
    </xf>
    <xf numFmtId="0" fontId="9" fillId="0" borderId="3" xfId="0" applyFont="1" applyBorder="1" applyAlignment="1">
      <alignment horizontal="center" vertical="center" textRotation="255" wrapText="1"/>
    </xf>
    <xf numFmtId="0" fontId="9" fillId="0" borderId="4" xfId="0" applyFont="1" applyBorder="1" applyAlignment="1">
      <alignment horizontal="center" vertical="center" textRotation="255" wrapText="1"/>
    </xf>
    <xf numFmtId="0" fontId="9" fillId="0" borderId="5" xfId="0" applyFont="1" applyBorder="1" applyAlignment="1">
      <alignment horizontal="center" vertical="center" textRotation="255" wrapText="1"/>
    </xf>
    <xf numFmtId="0" fontId="9" fillId="0" borderId="7" xfId="0" applyFont="1" applyBorder="1" applyAlignment="1">
      <alignment horizontal="center" vertical="center" textRotation="255" wrapText="1"/>
    </xf>
    <xf numFmtId="0" fontId="9" fillId="0" borderId="8" xfId="0" applyFont="1" applyBorder="1" applyAlignment="1">
      <alignment horizontal="center" vertical="center" textRotation="255" wrapText="1"/>
    </xf>
    <xf numFmtId="0" fontId="15" fillId="0" borderId="4" xfId="0" applyFont="1" applyBorder="1" applyAlignment="1">
      <alignment horizontal="distributed" vertical="center"/>
    </xf>
    <xf numFmtId="0" fontId="15" fillId="0" borderId="0" xfId="0" applyFont="1" applyAlignment="1">
      <alignment horizontal="distributed" vertical="center"/>
    </xf>
    <xf numFmtId="0" fontId="15" fillId="0" borderId="5" xfId="0" applyFont="1" applyBorder="1" applyAlignment="1">
      <alignment horizontal="distributed" vertical="center"/>
    </xf>
    <xf numFmtId="49" fontId="15" fillId="0" borderId="1" xfId="7" applyNumberFormat="1" applyFont="1" applyBorder="1" applyAlignment="1">
      <alignment horizontal="center" vertical="center" wrapText="1"/>
    </xf>
    <xf numFmtId="49" fontId="15" fillId="0" borderId="2" xfId="7" applyNumberFormat="1" applyFont="1" applyBorder="1" applyAlignment="1">
      <alignment horizontal="center" vertical="center" wrapText="1"/>
    </xf>
    <xf numFmtId="49" fontId="15" fillId="0" borderId="7" xfId="7" applyNumberFormat="1" applyFont="1" applyBorder="1" applyAlignment="1">
      <alignment horizontal="center" vertical="center" wrapText="1"/>
    </xf>
    <xf numFmtId="49" fontId="15" fillId="0" borderId="6" xfId="7" applyNumberFormat="1" applyFont="1" applyBorder="1" applyAlignment="1">
      <alignment horizontal="center" vertical="center" wrapText="1"/>
    </xf>
    <xf numFmtId="49" fontId="15" fillId="0" borderId="11" xfId="7" applyNumberFormat="1" applyFont="1" applyBorder="1" applyAlignment="1">
      <alignment horizontal="center" vertical="center"/>
    </xf>
    <xf numFmtId="49" fontId="15" fillId="0" borderId="12" xfId="7" applyNumberFormat="1" applyFont="1" applyBorder="1" applyAlignment="1">
      <alignment horizontal="center" vertical="center"/>
    </xf>
    <xf numFmtId="49" fontId="15" fillId="0" borderId="13" xfId="7" applyNumberFormat="1" applyFont="1" applyBorder="1" applyAlignment="1">
      <alignment horizontal="center" vertical="center"/>
    </xf>
    <xf numFmtId="49" fontId="15" fillId="0" borderId="11" xfId="7" applyNumberFormat="1" applyFont="1" applyBorder="1" applyAlignment="1" applyProtection="1">
      <alignment horizontal="center" vertical="center"/>
      <protection locked="0"/>
    </xf>
    <xf numFmtId="49" fontId="15" fillId="0" borderId="12" xfId="7" applyNumberFormat="1" applyFont="1" applyBorder="1" applyAlignment="1" applyProtection="1">
      <alignment horizontal="center" vertical="center"/>
      <protection locked="0"/>
    </xf>
    <xf numFmtId="49" fontId="15" fillId="0" borderId="13" xfId="7" applyNumberFormat="1" applyFont="1" applyBorder="1" applyAlignment="1" applyProtection="1">
      <alignment horizontal="center" vertical="center"/>
      <protection locked="0"/>
    </xf>
    <xf numFmtId="49" fontId="15" fillId="0" borderId="7" xfId="7" applyNumberFormat="1" applyFont="1" applyBorder="1" applyAlignment="1" applyProtection="1">
      <alignment horizontal="center" vertical="center"/>
      <protection locked="0"/>
    </xf>
    <xf numFmtId="49" fontId="15" fillId="0" borderId="6" xfId="7" applyNumberFormat="1" applyFont="1" applyBorder="1" applyAlignment="1" applyProtection="1">
      <alignment horizontal="center" vertical="center"/>
      <protection locked="0"/>
    </xf>
    <xf numFmtId="49" fontId="15" fillId="0" borderId="8" xfId="7" applyNumberFormat="1" applyFont="1" applyBorder="1" applyAlignment="1" applyProtection="1">
      <alignment horizontal="center" vertical="center"/>
      <protection locked="0"/>
    </xf>
    <xf numFmtId="49" fontId="15" fillId="0" borderId="9" xfId="7" applyNumberFormat="1" applyFont="1" applyBorder="1" applyAlignment="1" applyProtection="1">
      <alignment horizontal="center" vertical="center"/>
      <protection locked="0"/>
    </xf>
    <xf numFmtId="49" fontId="15" fillId="0" borderId="1" xfId="6" applyNumberFormat="1" applyFont="1" applyBorder="1" applyAlignment="1">
      <alignment horizontal="distributed" vertical="center"/>
    </xf>
    <xf numFmtId="49" fontId="15" fillId="0" borderId="2" xfId="6" applyNumberFormat="1" applyFont="1" applyBorder="1" applyAlignment="1">
      <alignment horizontal="distributed" vertical="center"/>
    </xf>
    <xf numFmtId="49" fontId="15" fillId="0" borderId="3" xfId="6" applyNumberFormat="1" applyFont="1" applyBorder="1" applyAlignment="1">
      <alignment horizontal="distributed" vertical="center"/>
    </xf>
    <xf numFmtId="49" fontId="15" fillId="0" borderId="4" xfId="6" applyNumberFormat="1" applyFont="1" applyBorder="1" applyAlignment="1">
      <alignment horizontal="distributed" vertical="center"/>
    </xf>
    <xf numFmtId="49" fontId="15" fillId="0" borderId="0" xfId="6" applyNumberFormat="1" applyFont="1" applyAlignment="1">
      <alignment horizontal="distributed" vertical="center"/>
    </xf>
    <xf numFmtId="49" fontId="15" fillId="0" borderId="5" xfId="6" applyNumberFormat="1" applyFont="1" applyBorder="1" applyAlignment="1">
      <alignment horizontal="distributed" vertical="center"/>
    </xf>
    <xf numFmtId="49" fontId="15" fillId="0" borderId="7" xfId="6" applyNumberFormat="1" applyFont="1" applyBorder="1" applyAlignment="1">
      <alignment horizontal="distributed" vertical="center"/>
    </xf>
    <xf numFmtId="49" fontId="15" fillId="0" borderId="6" xfId="6" applyNumberFormat="1" applyFont="1" applyBorder="1" applyAlignment="1">
      <alignment horizontal="distributed" vertical="center"/>
    </xf>
    <xf numFmtId="49" fontId="15" fillId="0" borderId="8" xfId="6" applyNumberFormat="1" applyFont="1" applyBorder="1" applyAlignment="1">
      <alignment horizontal="distributed" vertical="center"/>
    </xf>
    <xf numFmtId="49" fontId="15" fillId="0" borderId="11" xfId="6" applyNumberFormat="1" applyFont="1" applyBorder="1" applyAlignment="1">
      <alignment horizontal="distributed" vertical="center" indent="1"/>
    </xf>
    <xf numFmtId="49" fontId="15" fillId="0" borderId="12" xfId="6" applyNumberFormat="1" applyFont="1" applyBorder="1" applyAlignment="1">
      <alignment horizontal="distributed" vertical="center" indent="1"/>
    </xf>
    <xf numFmtId="49" fontId="15" fillId="0" borderId="13" xfId="6" applyNumberFormat="1" applyFont="1" applyBorder="1" applyAlignment="1">
      <alignment horizontal="distributed" vertical="center" indent="1"/>
    </xf>
    <xf numFmtId="49" fontId="24" fillId="0" borderId="1" xfId="6" applyNumberFormat="1" applyFont="1" applyBorder="1" applyAlignment="1">
      <alignment horizontal="distributed" vertical="center" wrapText="1"/>
    </xf>
    <xf numFmtId="49" fontId="24" fillId="0" borderId="2" xfId="6" applyNumberFormat="1" applyFont="1" applyBorder="1" applyAlignment="1">
      <alignment horizontal="distributed" vertical="center" wrapText="1"/>
    </xf>
    <xf numFmtId="49" fontId="24" fillId="0" borderId="3" xfId="6" applyNumberFormat="1" applyFont="1" applyBorder="1" applyAlignment="1">
      <alignment horizontal="distributed" vertical="center" wrapText="1"/>
    </xf>
    <xf numFmtId="49" fontId="24" fillId="0" borderId="7" xfId="6" applyNumberFormat="1" applyFont="1" applyBorder="1" applyAlignment="1">
      <alignment horizontal="distributed" vertical="center" wrapText="1"/>
    </xf>
    <xf numFmtId="49" fontId="24" fillId="0" borderId="6" xfId="6" applyNumberFormat="1" applyFont="1" applyBorder="1" applyAlignment="1">
      <alignment horizontal="distributed" vertical="center" wrapText="1"/>
    </xf>
    <xf numFmtId="49" fontId="24" fillId="0" borderId="8" xfId="6" applyNumberFormat="1" applyFont="1" applyBorder="1" applyAlignment="1">
      <alignment horizontal="distributed" vertical="center" wrapText="1"/>
    </xf>
    <xf numFmtId="49" fontId="24" fillId="0" borderId="1" xfId="6" applyNumberFormat="1" applyFont="1" applyBorder="1" applyAlignment="1">
      <alignment horizontal="center" vertical="center" wrapText="1"/>
    </xf>
    <xf numFmtId="49" fontId="24" fillId="0" borderId="2" xfId="6" applyNumberFormat="1" applyFont="1" applyBorder="1" applyAlignment="1">
      <alignment horizontal="center" vertical="center" wrapText="1"/>
    </xf>
    <xf numFmtId="49" fontId="24" fillId="0" borderId="4" xfId="6" applyNumberFormat="1" applyFont="1" applyBorder="1" applyAlignment="1">
      <alignment horizontal="center" vertical="center" wrapText="1"/>
    </xf>
    <xf numFmtId="49" fontId="24" fillId="0" borderId="0" xfId="6" applyNumberFormat="1" applyFont="1" applyAlignment="1">
      <alignment horizontal="center" vertical="center" wrapText="1"/>
    </xf>
    <xf numFmtId="49" fontId="24" fillId="0" borderId="51" xfId="6" applyNumberFormat="1" applyFont="1" applyBorder="1" applyAlignment="1">
      <alignment horizontal="center" vertical="center"/>
    </xf>
    <xf numFmtId="49" fontId="24" fillId="0" borderId="31" xfId="6" applyNumberFormat="1" applyFont="1" applyBorder="1" applyAlignment="1">
      <alignment horizontal="center" vertical="center"/>
    </xf>
    <xf numFmtId="49" fontId="24" fillId="0" borderId="31" xfId="6" applyNumberFormat="1" applyFont="1" applyBorder="1" applyAlignment="1">
      <alignment horizontal="center" vertical="center" wrapText="1"/>
    </xf>
    <xf numFmtId="49" fontId="24" fillId="0" borderId="52" xfId="6" applyNumberFormat="1" applyFont="1" applyBorder="1" applyAlignment="1">
      <alignment horizontal="center" vertical="center" wrapText="1"/>
    </xf>
    <xf numFmtId="49" fontId="24" fillId="0" borderId="2" xfId="6" applyNumberFormat="1" applyFont="1" applyBorder="1" applyAlignment="1">
      <alignment vertical="center" wrapText="1"/>
    </xf>
    <xf numFmtId="49" fontId="24" fillId="0" borderId="3" xfId="6" applyNumberFormat="1" applyFont="1" applyBorder="1" applyAlignment="1">
      <alignment vertical="center" wrapText="1"/>
    </xf>
    <xf numFmtId="49" fontId="24" fillId="0" borderId="6" xfId="6" applyNumberFormat="1" applyFont="1" applyBorder="1" applyAlignment="1">
      <alignment vertical="center" wrapText="1"/>
    </xf>
    <xf numFmtId="49" fontId="24" fillId="0" borderId="8" xfId="6" applyNumberFormat="1" applyFont="1" applyBorder="1" applyAlignment="1">
      <alignment vertical="center" wrapText="1"/>
    </xf>
    <xf numFmtId="0" fontId="15" fillId="0" borderId="2" xfId="0" applyFont="1" applyBorder="1" applyAlignment="1">
      <alignment horizontal="center" vertical="center"/>
    </xf>
    <xf numFmtId="0" fontId="15" fillId="0" borderId="6" xfId="0" applyFont="1" applyBorder="1" applyAlignment="1">
      <alignment horizontal="center" vertical="center"/>
    </xf>
    <xf numFmtId="49" fontId="27" fillId="0" borderId="70" xfId="6" applyNumberFormat="1" applyFont="1" applyBorder="1" applyAlignment="1">
      <alignment horizontal="distributed" vertical="center" indent="1"/>
    </xf>
    <xf numFmtId="49" fontId="27" fillId="0" borderId="71" xfId="6" applyNumberFormat="1" applyFont="1" applyBorder="1" applyAlignment="1">
      <alignment horizontal="distributed" vertical="center" indent="1"/>
    </xf>
    <xf numFmtId="49" fontId="27" fillId="0" borderId="72" xfId="6" applyNumberFormat="1" applyFont="1" applyBorder="1" applyAlignment="1">
      <alignment horizontal="distributed" vertical="center" indent="1"/>
    </xf>
    <xf numFmtId="49" fontId="27" fillId="0" borderId="70" xfId="6" applyNumberFormat="1" applyFont="1" applyBorder="1" applyAlignment="1">
      <alignment horizontal="center" vertical="top"/>
    </xf>
    <xf numFmtId="49" fontId="27" fillId="0" borderId="71" xfId="6" applyNumberFormat="1" applyFont="1" applyBorder="1" applyAlignment="1">
      <alignment horizontal="center" vertical="top"/>
    </xf>
    <xf numFmtId="49" fontId="27" fillId="0" borderId="72" xfId="6" applyNumberFormat="1" applyFont="1" applyBorder="1" applyAlignment="1">
      <alignment horizontal="center" vertical="top"/>
    </xf>
    <xf numFmtId="49" fontId="15" fillId="0" borderId="7" xfId="6" applyNumberFormat="1" applyFont="1" applyBorder="1" applyAlignment="1">
      <alignment horizontal="distributed" vertical="center" indent="1"/>
    </xf>
    <xf numFmtId="49" fontId="15" fillId="0" borderId="6" xfId="6" applyNumberFormat="1" applyFont="1" applyBorder="1" applyAlignment="1">
      <alignment horizontal="distributed" vertical="center" indent="1"/>
    </xf>
    <xf numFmtId="49" fontId="15" fillId="0" borderId="8" xfId="6" applyNumberFormat="1" applyFont="1" applyBorder="1" applyAlignment="1">
      <alignment horizontal="distributed" vertical="center" indent="1"/>
    </xf>
    <xf numFmtId="49" fontId="15" fillId="0" borderId="7" xfId="6" applyNumberFormat="1" applyFont="1" applyBorder="1" applyAlignment="1">
      <alignment horizontal="center" vertical="center"/>
    </xf>
    <xf numFmtId="49" fontId="15" fillId="0" borderId="6" xfId="6" applyNumberFormat="1" applyFont="1" applyBorder="1" applyAlignment="1">
      <alignment horizontal="center" vertical="center"/>
    </xf>
    <xf numFmtId="49" fontId="15" fillId="0" borderId="0" xfId="6" applyNumberFormat="1" applyFont="1" applyAlignment="1">
      <alignment horizontal="center" vertical="center"/>
    </xf>
    <xf numFmtId="49" fontId="15" fillId="0" borderId="8" xfId="6" applyNumberFormat="1" applyFont="1" applyBorder="1" applyAlignment="1">
      <alignment horizontal="center" vertical="center"/>
    </xf>
    <xf numFmtId="49" fontId="15" fillId="0" borderId="1" xfId="6" applyNumberFormat="1" applyFont="1" applyBorder="1" applyAlignment="1">
      <alignment horizontal="distributed" vertical="center" indent="1"/>
    </xf>
    <xf numFmtId="49" fontId="15" fillId="0" borderId="2" xfId="6" applyNumberFormat="1" applyFont="1" applyBorder="1" applyAlignment="1">
      <alignment horizontal="distributed" vertical="center" indent="1"/>
    </xf>
    <xf numFmtId="49" fontId="15" fillId="0" borderId="3" xfId="6" applyNumberFormat="1" applyFont="1" applyBorder="1" applyAlignment="1">
      <alignment horizontal="distributed" vertical="center" indent="1"/>
    </xf>
    <xf numFmtId="49" fontId="15" fillId="0" borderId="4" xfId="6" applyNumberFormat="1" applyFont="1" applyBorder="1" applyAlignment="1">
      <alignment horizontal="center" vertical="center"/>
    </xf>
    <xf numFmtId="49" fontId="15" fillId="0" borderId="5" xfId="6" applyNumberFormat="1" applyFont="1" applyBorder="1" applyAlignment="1">
      <alignment horizontal="center" vertical="center"/>
    </xf>
    <xf numFmtId="49" fontId="9" fillId="0" borderId="0" xfId="6" applyNumberFormat="1" applyFont="1" applyAlignment="1">
      <alignment horizontal="left" vertical="center" wrapText="1"/>
    </xf>
    <xf numFmtId="49" fontId="24" fillId="0" borderId="3" xfId="6" applyNumberFormat="1" applyFont="1" applyBorder="1" applyAlignment="1">
      <alignment horizontal="center" vertical="center" wrapText="1"/>
    </xf>
    <xf numFmtId="49" fontId="24" fillId="0" borderId="7" xfId="6" applyNumberFormat="1" applyFont="1" applyBorder="1" applyAlignment="1">
      <alignment horizontal="center" vertical="center" wrapText="1"/>
    </xf>
    <xf numFmtId="49" fontId="24" fillId="0" borderId="8" xfId="6" applyNumberFormat="1" applyFont="1" applyBorder="1" applyAlignment="1">
      <alignment horizontal="center" vertical="center" wrapText="1"/>
    </xf>
    <xf numFmtId="49" fontId="15" fillId="0" borderId="39" xfId="6" applyNumberFormat="1" applyFont="1" applyBorder="1" applyAlignment="1">
      <alignment horizontal="distributed" vertical="center" indent="1"/>
    </xf>
    <xf numFmtId="49" fontId="15" fillId="0" borderId="40" xfId="6" applyNumberFormat="1" applyFont="1" applyBorder="1" applyAlignment="1">
      <alignment horizontal="distributed" vertical="center" indent="1"/>
    </xf>
    <xf numFmtId="49" fontId="15" fillId="0" borderId="41" xfId="6" applyNumberFormat="1" applyFont="1" applyBorder="1" applyAlignment="1">
      <alignment horizontal="distributed" vertical="center" indent="1"/>
    </xf>
    <xf numFmtId="49" fontId="15" fillId="0" borderId="39" xfId="6" applyNumberFormat="1" applyFont="1" applyBorder="1" applyAlignment="1">
      <alignment horizontal="center" vertical="center"/>
    </xf>
    <xf numFmtId="49" fontId="15" fillId="0" borderId="40" xfId="6" applyNumberFormat="1" applyFont="1" applyBorder="1" applyAlignment="1">
      <alignment horizontal="center" vertical="center"/>
    </xf>
    <xf numFmtId="49" fontId="15" fillId="0" borderId="41" xfId="6" applyNumberFormat="1" applyFont="1" applyBorder="1" applyAlignment="1">
      <alignment horizontal="center" vertical="center"/>
    </xf>
    <xf numFmtId="49" fontId="9" fillId="0" borderId="2" xfId="6" applyNumberFormat="1" applyFont="1" applyBorder="1" applyAlignment="1">
      <alignment horizontal="left" vertical="center" wrapText="1"/>
    </xf>
    <xf numFmtId="49" fontId="9" fillId="0" borderId="6" xfId="6" applyNumberFormat="1" applyFont="1" applyBorder="1" applyAlignment="1">
      <alignment horizontal="left" vertical="center" wrapText="1"/>
    </xf>
    <xf numFmtId="49" fontId="24" fillId="0" borderId="52" xfId="6" applyNumberFormat="1" applyFont="1" applyBorder="1" applyAlignment="1">
      <alignment horizontal="center" vertical="center"/>
    </xf>
    <xf numFmtId="49" fontId="24" fillId="0" borderId="51" xfId="6" applyNumberFormat="1" applyFont="1" applyBorder="1" applyAlignment="1">
      <alignment horizontal="center" vertical="center" wrapText="1"/>
    </xf>
    <xf numFmtId="49" fontId="2" fillId="0" borderId="9" xfId="7" applyNumberFormat="1" applyFont="1" applyBorder="1" applyAlignment="1" applyProtection="1">
      <alignment horizontal="center" vertical="center"/>
      <protection locked="0"/>
    </xf>
    <xf numFmtId="49" fontId="15" fillId="0" borderId="9" xfId="7" applyNumberFormat="1" applyFont="1" applyBorder="1" applyAlignment="1">
      <alignment horizontal="center" vertical="center"/>
    </xf>
    <xf numFmtId="0" fontId="10" fillId="0" borderId="40" xfId="4" applyFont="1" applyBorder="1" applyAlignment="1">
      <alignment wrapText="1"/>
    </xf>
    <xf numFmtId="0" fontId="10" fillId="0" borderId="37" xfId="4" applyFont="1" applyBorder="1" applyAlignment="1">
      <alignment wrapText="1"/>
    </xf>
    <xf numFmtId="0" fontId="10" fillId="0" borderId="71" xfId="4" applyFont="1" applyBorder="1" applyAlignment="1">
      <alignment wrapText="1"/>
    </xf>
    <xf numFmtId="0" fontId="18" fillId="0" borderId="6" xfId="4" applyFont="1" applyBorder="1" applyProtection="1">
      <protection locked="0"/>
    </xf>
    <xf numFmtId="0" fontId="17" fillId="0" borderId="6" xfId="4" applyBorder="1" applyProtection="1">
      <protection locked="0"/>
    </xf>
    <xf numFmtId="0" fontId="18" fillId="0" borderId="11" xfId="5" applyFont="1" applyBorder="1" applyProtection="1">
      <protection locked="0"/>
    </xf>
    <xf numFmtId="0" fontId="18" fillId="0" borderId="12" xfId="5" applyFont="1" applyBorder="1" applyProtection="1">
      <protection locked="0"/>
    </xf>
    <xf numFmtId="0" fontId="18" fillId="0" borderId="13" xfId="5" applyFont="1" applyBorder="1" applyProtection="1">
      <protection locked="0"/>
    </xf>
    <xf numFmtId="0" fontId="10" fillId="0" borderId="40" xfId="4" applyFont="1" applyBorder="1" applyAlignment="1">
      <alignment horizontal="left" vertical="center" wrapText="1"/>
    </xf>
    <xf numFmtId="0" fontId="10" fillId="0" borderId="71" xfId="4" applyFont="1" applyBorder="1" applyAlignment="1">
      <alignment horizontal="left" wrapText="1"/>
    </xf>
    <xf numFmtId="0" fontId="10" fillId="0" borderId="37" xfId="4" applyFont="1" applyBorder="1" applyAlignment="1">
      <alignment horizontal="left" wrapText="1"/>
    </xf>
    <xf numFmtId="0" fontId="10" fillId="0" borderId="36" xfId="4" applyFont="1" applyBorder="1" applyProtection="1">
      <protection locked="0"/>
    </xf>
    <xf numFmtId="0" fontId="10" fillId="0" borderId="37" xfId="4" applyFont="1" applyBorder="1" applyProtection="1">
      <protection locked="0"/>
    </xf>
    <xf numFmtId="0" fontId="10" fillId="0" borderId="53" xfId="4" applyFont="1" applyBorder="1" applyProtection="1">
      <protection locked="0"/>
    </xf>
    <xf numFmtId="0" fontId="10" fillId="0" borderId="6" xfId="5" applyFont="1" applyBorder="1" applyAlignment="1">
      <alignment horizontal="center" vertical="center"/>
    </xf>
    <xf numFmtId="0" fontId="10" fillId="0" borderId="0" xfId="5" applyFont="1" applyAlignment="1">
      <alignment horizontal="center" vertical="center"/>
    </xf>
    <xf numFmtId="0" fontId="10" fillId="0" borderId="42" xfId="4" applyFont="1" applyBorder="1" applyProtection="1">
      <protection locked="0"/>
    </xf>
    <xf numFmtId="0" fontId="10" fillId="0" borderId="43" xfId="4" applyFont="1" applyBorder="1" applyProtection="1">
      <protection locked="0"/>
    </xf>
    <xf numFmtId="0" fontId="10" fillId="0" borderId="46" xfId="4" applyFont="1" applyBorder="1" applyProtection="1">
      <protection locked="0"/>
    </xf>
    <xf numFmtId="0" fontId="10" fillId="0" borderId="62" xfId="4" applyFont="1" applyBorder="1" applyProtection="1">
      <protection locked="0"/>
    </xf>
    <xf numFmtId="0" fontId="18" fillId="0" borderId="0" xfId="5" applyFont="1" applyProtection="1">
      <protection locked="0"/>
    </xf>
    <xf numFmtId="0" fontId="18" fillId="0" borderId="0" xfId="4" applyFont="1" applyProtection="1">
      <protection locked="0"/>
    </xf>
    <xf numFmtId="177" fontId="18" fillId="0" borderId="0" xfId="4" applyNumberFormat="1" applyFont="1" applyProtection="1">
      <protection locked="0"/>
    </xf>
    <xf numFmtId="0" fontId="10" fillId="0" borderId="48" xfId="4" applyFont="1" applyBorder="1" applyAlignment="1">
      <alignment horizontal="right"/>
    </xf>
    <xf numFmtId="177" fontId="18" fillId="0" borderId="0" xfId="5" applyNumberFormat="1" applyFont="1" applyProtection="1">
      <protection locked="0"/>
    </xf>
    <xf numFmtId="0" fontId="18" fillId="0" borderId="0" xfId="5" applyFont="1" applyAlignment="1" applyProtection="1">
      <alignment horizontal="center"/>
      <protection locked="0"/>
    </xf>
    <xf numFmtId="177" fontId="18" fillId="0" borderId="0" xfId="5" applyNumberFormat="1" applyFont="1" applyAlignment="1" applyProtection="1">
      <alignment horizontal="center"/>
      <protection locked="0"/>
    </xf>
    <xf numFmtId="0" fontId="18" fillId="0" borderId="0" xfId="5" applyFont="1" applyAlignment="1" applyProtection="1">
      <alignment wrapText="1"/>
      <protection locked="0"/>
    </xf>
    <xf numFmtId="0" fontId="18" fillId="0" borderId="0" xfId="4" applyFont="1" applyAlignment="1" applyProtection="1">
      <alignment wrapText="1"/>
      <protection locked="0"/>
    </xf>
    <xf numFmtId="0" fontId="15" fillId="0" borderId="0" xfId="0" applyFont="1" applyAlignment="1">
      <alignment horizontal="left" vertical="top"/>
    </xf>
    <xf numFmtId="0" fontId="15" fillId="0" borderId="3" xfId="0" applyFont="1" applyBorder="1" applyAlignment="1">
      <alignment horizontal="center" vertical="center"/>
    </xf>
    <xf numFmtId="0" fontId="15" fillId="0" borderId="8" xfId="0" applyFont="1" applyBorder="1" applyAlignment="1">
      <alignment horizontal="center" vertical="center"/>
    </xf>
    <xf numFmtId="0" fontId="40" fillId="0" borderId="9" xfId="0" applyFont="1" applyBorder="1" applyAlignment="1">
      <alignment horizontal="center" vertical="center"/>
    </xf>
    <xf numFmtId="0" fontId="33" fillId="0" borderId="0" xfId="0" applyFont="1" applyAlignment="1">
      <alignment horizontal="center" vertical="center"/>
    </xf>
    <xf numFmtId="0" fontId="15" fillId="0" borderId="1" xfId="0" applyFont="1" applyBorder="1" applyAlignment="1">
      <alignment horizontal="center" vertical="center"/>
    </xf>
    <xf numFmtId="0" fontId="15" fillId="0" borderId="7" xfId="0" applyFont="1" applyBorder="1" applyAlignment="1">
      <alignment horizontal="center" vertical="center"/>
    </xf>
    <xf numFmtId="0" fontId="15" fillId="0" borderId="91" xfId="0" applyFont="1" applyBorder="1" applyAlignment="1">
      <alignment horizontal="center" vertical="center"/>
    </xf>
    <xf numFmtId="0" fontId="15" fillId="0" borderId="93" xfId="0" applyFont="1" applyBorder="1" applyAlignment="1">
      <alignment horizontal="center" vertical="center"/>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8" xfId="0" applyFont="1" applyBorder="1" applyAlignment="1">
      <alignment horizontal="center" vertical="center" wrapText="1"/>
    </xf>
    <xf numFmtId="49" fontId="15" fillId="0" borderId="1" xfId="7" applyNumberFormat="1" applyFont="1" applyBorder="1" applyAlignment="1">
      <alignment vertical="center" wrapText="1"/>
    </xf>
    <xf numFmtId="49" fontId="15" fillId="0" borderId="2" xfId="7" applyNumberFormat="1" applyFont="1" applyBorder="1" applyAlignment="1">
      <alignment vertical="center" wrapText="1"/>
    </xf>
    <xf numFmtId="49" fontId="15" fillId="0" borderId="3" xfId="7" applyNumberFormat="1" applyFont="1" applyBorder="1" applyAlignment="1">
      <alignment vertical="center" wrapText="1"/>
    </xf>
    <xf numFmtId="49" fontId="15" fillId="0" borderId="4" xfId="7" applyNumberFormat="1" applyFont="1" applyBorder="1" applyAlignment="1">
      <alignment vertical="center" wrapText="1"/>
    </xf>
    <xf numFmtId="49" fontId="15" fillId="0" borderId="0" xfId="7" applyNumberFormat="1" applyFont="1" applyAlignment="1">
      <alignment vertical="center" wrapText="1"/>
    </xf>
    <xf numFmtId="49" fontId="15" fillId="0" borderId="5" xfId="7" applyNumberFormat="1" applyFont="1" applyBorder="1" applyAlignment="1">
      <alignment vertical="center" wrapText="1"/>
    </xf>
    <xf numFmtId="49" fontId="15" fillId="0" borderId="7" xfId="7" applyNumberFormat="1" applyFont="1" applyBorder="1" applyAlignment="1">
      <alignment vertical="center" wrapText="1"/>
    </xf>
    <xf numFmtId="49" fontId="15" fillId="0" borderId="6" xfId="7" applyNumberFormat="1" applyFont="1" applyBorder="1" applyAlignment="1">
      <alignment vertical="center" wrapText="1"/>
    </xf>
    <xf numFmtId="49" fontId="15" fillId="0" borderId="8" xfId="7" applyNumberFormat="1" applyFont="1" applyBorder="1" applyAlignment="1">
      <alignment vertical="center" wrapText="1"/>
    </xf>
    <xf numFmtId="49" fontId="15" fillId="0" borderId="3" xfId="7" applyNumberFormat="1" applyFont="1" applyBorder="1" applyAlignment="1">
      <alignment horizontal="center" vertical="center" wrapText="1"/>
    </xf>
    <xf numFmtId="49" fontId="15" fillId="0" borderId="4" xfId="7" applyNumberFormat="1" applyFont="1" applyBorder="1" applyAlignment="1">
      <alignment horizontal="center" vertical="center" wrapText="1"/>
    </xf>
    <xf numFmtId="49" fontId="15" fillId="0" borderId="5" xfId="7" applyNumberFormat="1" applyFont="1" applyBorder="1" applyAlignment="1">
      <alignment horizontal="center" vertical="center" wrapText="1"/>
    </xf>
    <xf numFmtId="49" fontId="15" fillId="0" borderId="8" xfId="7" applyNumberFormat="1" applyFont="1" applyBorder="1" applyAlignment="1">
      <alignment horizontal="center" vertical="center" wrapText="1"/>
    </xf>
    <xf numFmtId="49" fontId="15" fillId="0" borderId="14" xfId="7" applyNumberFormat="1" applyFont="1" applyBorder="1" applyAlignment="1">
      <alignment horizontal="center" vertical="center"/>
    </xf>
    <xf numFmtId="49" fontId="15" fillId="0" borderId="15" xfId="7" applyNumberFormat="1" applyFont="1" applyBorder="1" applyAlignment="1">
      <alignment horizontal="center" vertical="center"/>
    </xf>
    <xf numFmtId="49" fontId="15" fillId="0" borderId="10" xfId="7" applyNumberFormat="1" applyFont="1" applyBorder="1" applyAlignment="1">
      <alignment horizontal="center" vertical="center"/>
    </xf>
    <xf numFmtId="0" fontId="15" fillId="0" borderId="4" xfId="0" applyFont="1" applyBorder="1" applyAlignment="1">
      <alignment horizontal="distributed" vertical="center" wrapText="1"/>
    </xf>
    <xf numFmtId="0" fontId="15" fillId="0" borderId="4" xfId="0" applyFont="1" applyBorder="1" applyAlignment="1">
      <alignment horizontal="center" vertical="center"/>
    </xf>
    <xf numFmtId="0" fontId="15" fillId="0" borderId="0" xfId="0" applyFont="1" applyAlignment="1">
      <alignment horizontal="center" vertical="center"/>
    </xf>
    <xf numFmtId="0" fontId="15" fillId="0" borderId="5" xfId="0" applyFont="1" applyBorder="1" applyAlignment="1">
      <alignment horizontal="center" vertical="center"/>
    </xf>
    <xf numFmtId="0" fontId="15" fillId="0" borderId="9" xfId="0" applyFont="1" applyBorder="1" applyAlignment="1">
      <alignment horizontal="center" vertical="center" textRotation="255"/>
    </xf>
    <xf numFmtId="0" fontId="15" fillId="0" borderId="9" xfId="0" applyFont="1" applyBorder="1" applyAlignment="1">
      <alignment horizontal="distributed" vertical="center"/>
    </xf>
    <xf numFmtId="0" fontId="15" fillId="0" borderId="9" xfId="0" applyFont="1" applyBorder="1" applyAlignment="1">
      <alignment horizontal="center" vertical="center"/>
    </xf>
    <xf numFmtId="0" fontId="15" fillId="0" borderId="9" xfId="0" applyFont="1" applyBorder="1" applyAlignment="1">
      <alignment horizontal="left" vertical="center"/>
    </xf>
    <xf numFmtId="49" fontId="15" fillId="0" borderId="1" xfId="7" applyNumberFormat="1" applyFont="1" applyBorder="1" applyAlignment="1">
      <alignment horizontal="center" vertical="center" textRotation="255" wrapText="1"/>
    </xf>
    <xf numFmtId="49" fontId="15" fillId="0" borderId="2" xfId="7" applyNumberFormat="1" applyFont="1" applyBorder="1" applyAlignment="1">
      <alignment horizontal="center" vertical="center" textRotation="255" wrapText="1"/>
    </xf>
    <xf numFmtId="49" fontId="15" fillId="0" borderId="3" xfId="7" applyNumberFormat="1" applyFont="1" applyBorder="1" applyAlignment="1">
      <alignment horizontal="center" vertical="center" textRotation="255" wrapText="1"/>
    </xf>
    <xf numFmtId="49" fontId="15" fillId="0" borderId="4" xfId="7" applyNumberFormat="1" applyFont="1" applyBorder="1" applyAlignment="1">
      <alignment horizontal="center" vertical="center" textRotation="255" wrapText="1"/>
    </xf>
    <xf numFmtId="49" fontId="15" fillId="0" borderId="0" xfId="7" applyNumberFormat="1" applyFont="1" applyAlignment="1">
      <alignment horizontal="center" vertical="center" textRotation="255" wrapText="1"/>
    </xf>
    <xf numFmtId="49" fontId="15" fillId="0" borderId="5" xfId="7" applyNumberFormat="1" applyFont="1" applyBorder="1" applyAlignment="1">
      <alignment horizontal="center" vertical="center" textRotation="255" wrapText="1"/>
    </xf>
    <xf numFmtId="49" fontId="15" fillId="0" borderId="7" xfId="7" applyNumberFormat="1" applyFont="1" applyBorder="1" applyAlignment="1">
      <alignment horizontal="center" vertical="center" textRotation="255" wrapText="1"/>
    </xf>
    <xf numFmtId="49" fontId="15" fillId="0" borderId="6" xfId="7" applyNumberFormat="1" applyFont="1" applyBorder="1" applyAlignment="1">
      <alignment horizontal="center" vertical="center" textRotation="255" wrapText="1"/>
    </xf>
    <xf numFmtId="49" fontId="15" fillId="0" borderId="8" xfId="7" applyNumberFormat="1" applyFont="1" applyBorder="1" applyAlignment="1">
      <alignment horizontal="center" vertical="center" textRotation="255" wrapText="1"/>
    </xf>
    <xf numFmtId="49" fontId="2" fillId="0" borderId="11" xfId="7" applyNumberFormat="1" applyFont="1" applyBorder="1" applyAlignment="1" applyProtection="1">
      <alignment horizontal="center" vertical="center"/>
      <protection locked="0"/>
    </xf>
    <xf numFmtId="49" fontId="2" fillId="0" borderId="12" xfId="7" applyNumberFormat="1" applyFont="1" applyBorder="1" applyAlignment="1" applyProtection="1">
      <alignment horizontal="center" vertical="center"/>
      <protection locked="0"/>
    </xf>
    <xf numFmtId="49" fontId="2" fillId="0" borderId="13" xfId="7" applyNumberFormat="1" applyFont="1" applyBorder="1" applyAlignment="1" applyProtection="1">
      <alignment horizontal="center" vertical="center"/>
      <protection locked="0"/>
    </xf>
    <xf numFmtId="49" fontId="2" fillId="0" borderId="34" xfId="7" applyNumberFormat="1" applyFont="1" applyBorder="1" applyAlignment="1" applyProtection="1">
      <alignment horizontal="center" vertical="center"/>
      <protection locked="0"/>
    </xf>
    <xf numFmtId="49" fontId="2" fillId="0" borderId="50" xfId="7" applyNumberFormat="1" applyFont="1" applyBorder="1" applyAlignment="1" applyProtection="1">
      <alignment horizontal="center" vertical="center"/>
      <protection locked="0"/>
    </xf>
    <xf numFmtId="49" fontId="15" fillId="0" borderId="7" xfId="7" applyNumberFormat="1" applyFont="1" applyBorder="1" applyAlignment="1">
      <alignment horizontal="center" vertical="center"/>
    </xf>
    <xf numFmtId="49" fontId="15" fillId="0" borderId="6" xfId="7" applyNumberFormat="1" applyFont="1" applyBorder="1" applyAlignment="1">
      <alignment horizontal="center" vertical="center"/>
    </xf>
    <xf numFmtId="49" fontId="24" fillId="0" borderId="11" xfId="7" applyNumberFormat="1" applyFont="1" applyBorder="1" applyAlignment="1" applyProtection="1">
      <alignment horizontal="center" vertical="center"/>
      <protection locked="0"/>
    </xf>
    <xf numFmtId="49" fontId="24" fillId="0" borderId="12" xfId="7" applyNumberFormat="1" applyFont="1" applyBorder="1" applyAlignment="1" applyProtection="1">
      <alignment horizontal="center" vertical="center"/>
      <protection locked="0"/>
    </xf>
    <xf numFmtId="49" fontId="24" fillId="0" borderId="13" xfId="7" applyNumberFormat="1" applyFont="1" applyBorder="1" applyAlignment="1" applyProtection="1">
      <alignment horizontal="center" vertical="center"/>
      <protection locked="0"/>
    </xf>
    <xf numFmtId="49" fontId="15" fillId="0" borderId="0" xfId="7" applyNumberFormat="1" applyFont="1" applyAlignment="1">
      <alignment horizontal="distributed" vertical="center"/>
    </xf>
    <xf numFmtId="0" fontId="15" fillId="0" borderId="0" xfId="0" applyFont="1" applyAlignment="1">
      <alignment horizontal="center" vertical="center" wrapText="1"/>
    </xf>
    <xf numFmtId="0" fontId="15" fillId="0" borderId="30" xfId="0" applyFont="1" applyBorder="1" applyAlignment="1">
      <alignment horizontal="center" vertical="center"/>
    </xf>
    <xf numFmtId="0" fontId="15" fillId="0" borderId="23" xfId="0" applyFont="1" applyBorder="1" applyAlignment="1">
      <alignment horizontal="center" vertical="center"/>
    </xf>
    <xf numFmtId="0" fontId="15" fillId="0" borderId="26" xfId="0" applyFont="1" applyBorder="1" applyAlignment="1">
      <alignment horizontal="center" vertical="center"/>
    </xf>
    <xf numFmtId="0" fontId="15" fillId="0" borderId="10" xfId="0" applyFont="1" applyBorder="1" applyAlignment="1">
      <alignment horizontal="distributed" vertical="center"/>
    </xf>
    <xf numFmtId="49" fontId="15" fillId="0" borderId="4" xfId="7" applyNumberFormat="1" applyFont="1" applyBorder="1" applyAlignment="1">
      <alignment vertical="center"/>
    </xf>
    <xf numFmtId="49" fontId="15" fillId="0" borderId="0" xfId="7" applyNumberFormat="1" applyFont="1" applyAlignment="1">
      <alignment vertical="center"/>
    </xf>
    <xf numFmtId="49" fontId="15" fillId="0" borderId="5" xfId="7" applyNumberFormat="1" applyFont="1" applyBorder="1" applyAlignment="1">
      <alignment vertical="center"/>
    </xf>
    <xf numFmtId="49" fontId="15" fillId="0" borderId="7" xfId="7" applyNumberFormat="1" applyFont="1" applyBorder="1" applyAlignment="1">
      <alignment vertical="center"/>
    </xf>
    <xf numFmtId="49" fontId="15" fillId="0" borderId="6" xfId="7" applyNumberFormat="1" applyFont="1" applyBorder="1" applyAlignment="1">
      <alignment vertical="center"/>
    </xf>
    <xf numFmtId="49" fontId="15" fillId="0" borderId="8" xfId="7" applyNumberFormat="1" applyFont="1" applyBorder="1" applyAlignment="1">
      <alignment vertical="center"/>
    </xf>
    <xf numFmtId="0" fontId="15" fillId="0" borderId="9" xfId="0" applyFont="1" applyBorder="1" applyAlignment="1">
      <alignment horizontal="left" vertical="center" wrapText="1"/>
    </xf>
    <xf numFmtId="0" fontId="15" fillId="0" borderId="11" xfId="0" applyFont="1" applyBorder="1" applyAlignment="1">
      <alignment horizontal="distributed" vertical="center"/>
    </xf>
    <xf numFmtId="0" fontId="15" fillId="0" borderId="9" xfId="0" applyFont="1" applyBorder="1" applyAlignment="1">
      <alignment horizontal="distributed" vertical="center" wrapText="1"/>
    </xf>
    <xf numFmtId="49" fontId="15" fillId="0" borderId="4" xfId="7" applyNumberFormat="1" applyFont="1" applyBorder="1" applyAlignment="1">
      <alignment horizontal="left" vertical="center"/>
    </xf>
    <xf numFmtId="49" fontId="15" fillId="0" borderId="0" xfId="7" applyNumberFormat="1" applyFont="1" applyAlignment="1">
      <alignment horizontal="left" vertical="center"/>
    </xf>
    <xf numFmtId="49" fontId="15" fillId="0" borderId="5" xfId="7" applyNumberFormat="1" applyFont="1" applyBorder="1" applyAlignment="1">
      <alignment horizontal="left" vertical="center"/>
    </xf>
    <xf numFmtId="49" fontId="15" fillId="0" borderId="7" xfId="7" applyNumberFormat="1" applyFont="1" applyBorder="1" applyAlignment="1">
      <alignment horizontal="left" vertical="center"/>
    </xf>
    <xf numFmtId="49" fontId="15" fillId="0" borderId="6" xfId="7" applyNumberFormat="1" applyFont="1" applyBorder="1" applyAlignment="1">
      <alignment horizontal="left" vertical="center"/>
    </xf>
    <xf numFmtId="49" fontId="15" fillId="0" borderId="8" xfId="7" applyNumberFormat="1" applyFont="1" applyBorder="1" applyAlignment="1">
      <alignment horizontal="left" vertical="center"/>
    </xf>
    <xf numFmtId="49" fontId="15" fillId="0" borderId="1" xfId="7" applyNumberFormat="1" applyFont="1" applyBorder="1" applyAlignment="1">
      <alignment horizontal="left" vertical="center" wrapText="1"/>
    </xf>
    <xf numFmtId="49" fontId="15" fillId="0" borderId="2" xfId="7" applyNumberFormat="1" applyFont="1" applyBorder="1" applyAlignment="1">
      <alignment horizontal="left" vertical="center" wrapText="1"/>
    </xf>
    <xf numFmtId="49" fontId="15" fillId="0" borderId="3" xfId="7" applyNumberFormat="1" applyFont="1" applyBorder="1" applyAlignment="1">
      <alignment horizontal="left" vertical="center" wrapText="1"/>
    </xf>
    <xf numFmtId="49" fontId="15" fillId="0" borderId="4" xfId="7" applyNumberFormat="1" applyFont="1" applyBorder="1" applyAlignment="1">
      <alignment horizontal="left" vertical="center" wrapText="1"/>
    </xf>
    <xf numFmtId="49" fontId="15" fillId="0" borderId="0" xfId="7" applyNumberFormat="1" applyFont="1" applyAlignment="1">
      <alignment horizontal="left" vertical="center" wrapText="1"/>
    </xf>
    <xf numFmtId="49" fontId="15" fillId="0" borderId="5" xfId="7" applyNumberFormat="1" applyFont="1" applyBorder="1" applyAlignment="1">
      <alignment horizontal="left" vertical="center" wrapText="1"/>
    </xf>
    <xf numFmtId="49" fontId="15" fillId="0" borderId="7" xfId="7" applyNumberFormat="1" applyFont="1" applyBorder="1" applyAlignment="1">
      <alignment horizontal="left" vertical="center" wrapText="1"/>
    </xf>
    <xf numFmtId="49" fontId="15" fillId="0" borderId="6" xfId="7" applyNumberFormat="1" applyFont="1" applyBorder="1" applyAlignment="1">
      <alignment horizontal="left" vertical="center" wrapText="1"/>
    </xf>
    <xf numFmtId="49" fontId="15" fillId="0" borderId="8" xfId="7" applyNumberFormat="1" applyFont="1" applyBorder="1" applyAlignment="1">
      <alignment horizontal="left" vertical="center" wrapText="1"/>
    </xf>
    <xf numFmtId="0" fontId="15" fillId="0" borderId="4" xfId="0" applyFont="1" applyBorder="1" applyAlignment="1">
      <alignment horizontal="left" vertical="center"/>
    </xf>
    <xf numFmtId="0" fontId="15" fillId="0" borderId="0" xfId="0" applyFont="1" applyAlignment="1">
      <alignment horizontal="left" vertical="center"/>
    </xf>
    <xf numFmtId="0" fontId="15" fillId="0" borderId="5" xfId="0" applyFont="1" applyBorder="1" applyAlignment="1">
      <alignment horizontal="left" vertical="center"/>
    </xf>
    <xf numFmtId="0" fontId="0" fillId="0" borderId="2" xfId="0" applyBorder="1" applyAlignment="1">
      <alignment vertical="center" wrapText="1"/>
    </xf>
    <xf numFmtId="0" fontId="0" fillId="0" borderId="3" xfId="0" applyBorder="1" applyAlignment="1">
      <alignment vertical="center" wrapText="1"/>
    </xf>
    <xf numFmtId="0" fontId="0" fillId="0" borderId="6" xfId="0" applyBorder="1" applyAlignment="1">
      <alignment vertical="center" wrapText="1"/>
    </xf>
    <xf numFmtId="0" fontId="0" fillId="0" borderId="8" xfId="0" applyBorder="1" applyAlignment="1">
      <alignment vertical="center" wrapText="1"/>
    </xf>
    <xf numFmtId="0" fontId="15" fillId="0" borderId="90" xfId="0" applyFont="1" applyBorder="1" applyAlignment="1">
      <alignment horizontal="center" vertical="center"/>
    </xf>
    <xf numFmtId="0" fontId="15" fillId="0" borderId="78" xfId="0" applyFont="1" applyBorder="1" applyAlignment="1">
      <alignment horizontal="center" vertical="center"/>
    </xf>
    <xf numFmtId="0" fontId="15" fillId="0" borderId="92" xfId="0" applyFont="1" applyBorder="1" applyAlignment="1">
      <alignment horizontal="center" vertical="center"/>
    </xf>
    <xf numFmtId="0" fontId="0" fillId="0" borderId="37" xfId="0" applyBorder="1">
      <alignment vertical="center"/>
    </xf>
    <xf numFmtId="0" fontId="0" fillId="0" borderId="38" xfId="0" applyBorder="1">
      <alignment vertical="center"/>
    </xf>
    <xf numFmtId="49" fontId="2" fillId="0" borderId="24" xfId="7" applyNumberFormat="1" applyFont="1" applyBorder="1" applyAlignment="1" applyProtection="1">
      <alignment horizontal="center" vertical="center"/>
      <protection locked="0"/>
    </xf>
    <xf numFmtId="49" fontId="2" fillId="0" borderId="6" xfId="7" applyNumberFormat="1" applyFont="1" applyBorder="1" applyAlignment="1" applyProtection="1">
      <alignment horizontal="center" vertical="center"/>
      <protection locked="0"/>
    </xf>
    <xf numFmtId="0" fontId="0" fillId="0" borderId="6" xfId="0" applyBorder="1">
      <alignment vertical="center"/>
    </xf>
    <xf numFmtId="0" fontId="0" fillId="0" borderId="8" xfId="0" applyBorder="1">
      <alignment vertical="center"/>
    </xf>
    <xf numFmtId="0" fontId="15" fillId="0" borderId="91" xfId="0" applyFont="1" applyBorder="1" applyAlignment="1">
      <alignment horizontal="center" vertical="center" wrapText="1"/>
    </xf>
    <xf numFmtId="0" fontId="15" fillId="0" borderId="77" xfId="0" applyFont="1" applyBorder="1" applyAlignment="1">
      <alignment horizontal="center" vertical="center" wrapText="1"/>
    </xf>
    <xf numFmtId="0" fontId="15" fillId="0" borderId="93" xfId="0" applyFont="1" applyBorder="1" applyAlignment="1">
      <alignment horizontal="center" vertical="center" wrapText="1"/>
    </xf>
    <xf numFmtId="49" fontId="2" fillId="0" borderId="47" xfId="7" applyNumberFormat="1" applyFont="1" applyBorder="1" applyAlignment="1" applyProtection="1">
      <alignment horizontal="center" vertical="center"/>
      <protection locked="0"/>
    </xf>
    <xf numFmtId="49" fontId="2" fillId="0" borderId="49" xfId="7" applyNumberFormat="1" applyFont="1" applyBorder="1" applyAlignment="1" applyProtection="1">
      <alignment horizontal="center" vertical="center"/>
      <protection locked="0"/>
    </xf>
    <xf numFmtId="49" fontId="2" fillId="0" borderId="48" xfId="7" applyNumberFormat="1" applyFont="1" applyBorder="1" applyAlignment="1" applyProtection="1">
      <alignment horizontal="center" vertical="center"/>
      <protection locked="0"/>
    </xf>
    <xf numFmtId="0" fontId="15" fillId="0" borderId="45" xfId="0" applyFont="1" applyBorder="1" applyAlignment="1">
      <alignment horizontal="center" vertical="center" wrapText="1"/>
    </xf>
    <xf numFmtId="0" fontId="15" fillId="0" borderId="43" xfId="0" applyFont="1" applyBorder="1" applyAlignment="1">
      <alignment horizontal="center" vertical="center" wrapText="1"/>
    </xf>
    <xf numFmtId="0" fontId="15" fillId="0" borderId="46" xfId="0" applyFont="1" applyBorder="1" applyAlignment="1">
      <alignment horizontal="center" vertical="center" wrapText="1"/>
    </xf>
    <xf numFmtId="0" fontId="15" fillId="0" borderId="23" xfId="0" applyFont="1" applyBorder="1" applyAlignment="1">
      <alignment horizontal="center" vertical="center" wrapText="1"/>
    </xf>
    <xf numFmtId="0" fontId="15" fillId="0" borderId="26" xfId="0" applyFont="1" applyBorder="1" applyAlignment="1">
      <alignment horizontal="center" vertical="center" wrapText="1"/>
    </xf>
    <xf numFmtId="0" fontId="15" fillId="0" borderId="47" xfId="0" applyFont="1" applyBorder="1" applyAlignment="1">
      <alignment horizontal="center" vertical="center" wrapText="1"/>
    </xf>
    <xf numFmtId="0" fontId="15" fillId="0" borderId="48" xfId="0" applyFont="1" applyBorder="1" applyAlignment="1">
      <alignment horizontal="center" vertical="center" wrapText="1"/>
    </xf>
    <xf numFmtId="0" fontId="15" fillId="0" borderId="49" xfId="0" applyFont="1" applyBorder="1" applyAlignment="1">
      <alignment horizontal="center" vertical="center" wrapText="1"/>
    </xf>
    <xf numFmtId="0" fontId="15" fillId="0" borderId="84" xfId="0" applyFont="1" applyBorder="1" applyAlignment="1">
      <alignment horizontal="center" vertical="center"/>
    </xf>
    <xf numFmtId="0" fontId="0" fillId="0" borderId="53" xfId="0" applyBorder="1">
      <alignment vertical="center"/>
    </xf>
    <xf numFmtId="0" fontId="15" fillId="0" borderId="84" xfId="0" applyFont="1" applyBorder="1" applyAlignment="1">
      <alignment horizontal="center" vertical="center" wrapText="1"/>
    </xf>
    <xf numFmtId="49" fontId="15" fillId="0" borderId="84" xfId="7" applyNumberFormat="1" applyFont="1" applyBorder="1" applyAlignment="1">
      <alignment horizontal="left" vertical="center"/>
    </xf>
    <xf numFmtId="49" fontId="15" fillId="0" borderId="37" xfId="7" applyNumberFormat="1" applyFont="1" applyBorder="1" applyAlignment="1">
      <alignment horizontal="left" vertical="center"/>
    </xf>
    <xf numFmtId="49" fontId="15" fillId="0" borderId="53" xfId="7" applyNumberFormat="1" applyFont="1" applyBorder="1" applyAlignment="1">
      <alignment horizontal="left" vertical="center"/>
    </xf>
    <xf numFmtId="0" fontId="15" fillId="0" borderId="12" xfId="0" applyFont="1" applyBorder="1" applyAlignment="1">
      <alignment horizontal="distributed" vertical="center"/>
    </xf>
    <xf numFmtId="0" fontId="15" fillId="0" borderId="13" xfId="0" applyFont="1" applyBorder="1" applyAlignment="1">
      <alignment horizontal="distributed" vertical="center"/>
    </xf>
    <xf numFmtId="0" fontId="15" fillId="0" borderId="5" xfId="0" applyFont="1" applyBorder="1" applyAlignment="1">
      <alignment horizontal="distributed" vertical="center" wrapText="1"/>
    </xf>
    <xf numFmtId="0" fontId="14" fillId="0" borderId="0" xfId="0" applyFont="1" applyAlignment="1">
      <alignment horizontal="center" vertical="center"/>
    </xf>
    <xf numFmtId="0" fontId="15" fillId="0" borderId="25" xfId="0" applyFont="1" applyBorder="1" applyAlignment="1">
      <alignment horizontal="center" vertical="center"/>
    </xf>
    <xf numFmtId="0" fontId="15" fillId="0" borderId="27" xfId="0" applyFont="1" applyBorder="1" applyAlignment="1">
      <alignment horizontal="center" vertical="center"/>
    </xf>
    <xf numFmtId="0" fontId="15" fillId="0" borderId="1" xfId="0" applyFont="1" applyBorder="1" applyAlignment="1">
      <alignment horizontal="center" vertical="distributed" wrapText="1"/>
    </xf>
    <xf numFmtId="0" fontId="15" fillId="0" borderId="2" xfId="0" applyFont="1" applyBorder="1" applyAlignment="1">
      <alignment horizontal="center" vertical="distributed" wrapText="1"/>
    </xf>
    <xf numFmtId="0" fontId="15" fillId="0" borderId="3" xfId="0" applyFont="1" applyBorder="1" applyAlignment="1">
      <alignment horizontal="center" vertical="distributed" wrapText="1"/>
    </xf>
    <xf numFmtId="0" fontId="15" fillId="0" borderId="4" xfId="0" applyFont="1" applyBorder="1" applyAlignment="1">
      <alignment horizontal="center" vertical="distributed" wrapText="1"/>
    </xf>
    <xf numFmtId="0" fontId="15" fillId="0" borderId="0" xfId="0" applyFont="1" applyAlignment="1">
      <alignment horizontal="center" vertical="distributed" wrapText="1"/>
    </xf>
    <xf numFmtId="0" fontId="15" fillId="0" borderId="5" xfId="0" applyFont="1" applyBorder="1" applyAlignment="1">
      <alignment horizontal="center" vertical="distributed" wrapText="1"/>
    </xf>
    <xf numFmtId="0" fontId="15" fillId="0" borderId="7" xfId="0" applyFont="1" applyBorder="1" applyAlignment="1">
      <alignment horizontal="center" vertical="distributed" wrapText="1"/>
    </xf>
    <xf numFmtId="0" fontId="15" fillId="0" borderId="6" xfId="0" applyFont="1" applyBorder="1" applyAlignment="1">
      <alignment horizontal="center" vertical="distributed" wrapText="1"/>
    </xf>
    <xf numFmtId="0" fontId="15" fillId="0" borderId="8" xfId="0" applyFont="1" applyBorder="1" applyAlignment="1">
      <alignment horizontal="center" vertical="distributed" wrapText="1"/>
    </xf>
    <xf numFmtId="0" fontId="15" fillId="0" borderId="85" xfId="0" applyFont="1" applyBorder="1" applyAlignment="1">
      <alignment horizontal="center" vertical="center"/>
    </xf>
    <xf numFmtId="49" fontId="15" fillId="0" borderId="1" xfId="0" applyNumberFormat="1" applyFont="1" applyBorder="1" applyAlignment="1">
      <alignment horizontal="left" vertical="center" wrapText="1"/>
    </xf>
    <xf numFmtId="49" fontId="15" fillId="0" borderId="2" xfId="0" applyNumberFormat="1" applyFont="1" applyBorder="1" applyAlignment="1">
      <alignment horizontal="left" vertical="center" wrapText="1"/>
    </xf>
    <xf numFmtId="49" fontId="15" fillId="0" borderId="3" xfId="0" applyNumberFormat="1" applyFont="1" applyBorder="1" applyAlignment="1">
      <alignment horizontal="left" vertical="center" wrapText="1"/>
    </xf>
    <xf numFmtId="49" fontId="15" fillId="0" borderId="4" xfId="0" applyNumberFormat="1" applyFont="1" applyBorder="1" applyAlignment="1">
      <alignment horizontal="left" vertical="center" wrapText="1"/>
    </xf>
    <xf numFmtId="49" fontId="15" fillId="0" borderId="0" xfId="0" applyNumberFormat="1" applyFont="1" applyAlignment="1">
      <alignment horizontal="left" vertical="center" wrapText="1"/>
    </xf>
    <xf numFmtId="49" fontId="15" fillId="0" borderId="5" xfId="0" applyNumberFormat="1" applyFont="1" applyBorder="1" applyAlignment="1">
      <alignment horizontal="left" vertical="center" wrapText="1"/>
    </xf>
    <xf numFmtId="49" fontId="15" fillId="0" borderId="7" xfId="0" applyNumberFormat="1" applyFont="1" applyBorder="1" applyAlignment="1">
      <alignment horizontal="left" vertical="center" wrapText="1"/>
    </xf>
    <xf numFmtId="49" fontId="15" fillId="0" borderId="6" xfId="0" applyNumberFormat="1" applyFont="1" applyBorder="1" applyAlignment="1">
      <alignment horizontal="left" vertical="center" wrapText="1"/>
    </xf>
    <xf numFmtId="49" fontId="15" fillId="0" borderId="8" xfId="0" applyNumberFormat="1" applyFont="1" applyBorder="1" applyAlignment="1">
      <alignment horizontal="left" vertical="center" wrapText="1"/>
    </xf>
    <xf numFmtId="49" fontId="15" fillId="0" borderId="47" xfId="7" applyNumberFormat="1" applyFont="1" applyBorder="1" applyAlignment="1">
      <alignment horizontal="left" vertical="center"/>
    </xf>
    <xf numFmtId="49" fontId="15" fillId="0" borderId="48" xfId="7" applyNumberFormat="1" applyFont="1" applyBorder="1" applyAlignment="1">
      <alignment horizontal="left" vertical="center"/>
    </xf>
    <xf numFmtId="49" fontId="15" fillId="0" borderId="49" xfId="7" applyNumberFormat="1" applyFont="1" applyBorder="1" applyAlignment="1">
      <alignment horizontal="left" vertical="center"/>
    </xf>
    <xf numFmtId="0" fontId="15" fillId="0" borderId="38" xfId="0" applyFont="1" applyBorder="1" applyAlignment="1">
      <alignment horizontal="center" vertical="center"/>
    </xf>
    <xf numFmtId="0" fontId="0" fillId="0" borderId="0" xfId="0" applyAlignment="1">
      <alignment vertical="center" wrapText="1"/>
    </xf>
    <xf numFmtId="0" fontId="0" fillId="0" borderId="5" xfId="0" applyBorder="1" applyAlignment="1">
      <alignment vertical="center" wrapText="1"/>
    </xf>
    <xf numFmtId="49" fontId="39" fillId="0" borderId="11" xfId="6" applyNumberFormat="1" applyFont="1" applyBorder="1" applyAlignment="1">
      <alignment horizontal="center" vertical="center"/>
    </xf>
    <xf numFmtId="49" fontId="39" fillId="0" borderId="12" xfId="6" applyNumberFormat="1" applyFont="1" applyBorder="1" applyAlignment="1">
      <alignment horizontal="center" vertical="center"/>
    </xf>
    <xf numFmtId="49" fontId="39" fillId="0" borderId="13" xfId="6" applyNumberFormat="1" applyFont="1" applyBorder="1" applyAlignment="1">
      <alignment horizontal="center" vertical="center"/>
    </xf>
    <xf numFmtId="49" fontId="15" fillId="0" borderId="11" xfId="6" applyNumberFormat="1" applyFont="1" applyBorder="1" applyAlignment="1">
      <alignment horizontal="distributed" vertical="center"/>
    </xf>
    <xf numFmtId="49" fontId="15" fillId="0" borderId="12" xfId="6" applyNumberFormat="1" applyFont="1" applyBorder="1" applyAlignment="1">
      <alignment horizontal="distributed" vertical="center"/>
    </xf>
    <xf numFmtId="49" fontId="15" fillId="0" borderId="13" xfId="6" applyNumberFormat="1" applyFont="1" applyBorder="1" applyAlignment="1">
      <alignment horizontal="distributed" vertical="center"/>
    </xf>
    <xf numFmtId="0" fontId="15" fillId="0" borderId="87" xfId="0" applyFont="1" applyBorder="1" applyAlignment="1">
      <alignment horizontal="center" vertical="center"/>
    </xf>
    <xf numFmtId="0" fontId="15" fillId="0" borderId="94" xfId="0" applyFont="1" applyBorder="1" applyAlignment="1">
      <alignment horizontal="center" vertical="center"/>
    </xf>
    <xf numFmtId="0" fontId="15" fillId="0" borderId="88" xfId="0" applyFont="1" applyBorder="1" applyAlignment="1">
      <alignment horizontal="center" vertical="center" wrapText="1"/>
    </xf>
    <xf numFmtId="0" fontId="15" fillId="0" borderId="89" xfId="0" applyFont="1" applyBorder="1" applyAlignment="1">
      <alignment horizontal="center" vertical="center" wrapText="1"/>
    </xf>
    <xf numFmtId="49" fontId="27" fillId="0" borderId="70" xfId="6" applyNumberFormat="1" applyFont="1" applyBorder="1" applyAlignment="1">
      <alignment horizontal="distributed" vertical="center"/>
    </xf>
    <xf numFmtId="49" fontId="27" fillId="0" borderId="71" xfId="6" applyNumberFormat="1" applyFont="1" applyBorder="1" applyAlignment="1">
      <alignment horizontal="distributed" vertical="center"/>
    </xf>
    <xf numFmtId="49" fontId="27" fillId="0" borderId="72" xfId="6" applyNumberFormat="1" applyFont="1" applyBorder="1" applyAlignment="1">
      <alignment horizontal="distributed" vertical="center"/>
    </xf>
    <xf numFmtId="0" fontId="15" fillId="0" borderId="88" xfId="0" applyFont="1" applyBorder="1" applyAlignment="1">
      <alignment horizontal="center" vertical="center"/>
    </xf>
    <xf numFmtId="0" fontId="15" fillId="0" borderId="89" xfId="0" applyFont="1" applyBorder="1" applyAlignment="1">
      <alignment horizontal="center" vertical="center"/>
    </xf>
    <xf numFmtId="49" fontId="15" fillId="0" borderId="39" xfId="6" applyNumberFormat="1" applyFont="1" applyBorder="1" applyAlignment="1">
      <alignment horizontal="distributed" vertical="center"/>
    </xf>
    <xf numFmtId="49" fontId="15" fillId="0" borderId="40" xfId="6" applyNumberFormat="1" applyFont="1" applyBorder="1" applyAlignment="1">
      <alignment horizontal="distributed" vertical="center"/>
    </xf>
    <xf numFmtId="49" fontId="15" fillId="0" borderId="41" xfId="6" applyNumberFormat="1" applyFont="1" applyBorder="1" applyAlignment="1">
      <alignment horizontal="distributed" vertical="center"/>
    </xf>
    <xf numFmtId="49" fontId="15" fillId="0" borderId="48" xfId="7" applyNumberFormat="1" applyFont="1" applyBorder="1" applyAlignment="1">
      <alignment horizontal="center" vertical="center" wrapText="1"/>
    </xf>
    <xf numFmtId="0" fontId="15" fillId="0" borderId="9" xfId="0" applyFont="1" applyBorder="1" applyAlignment="1">
      <alignment horizontal="center" vertical="center" wrapText="1"/>
    </xf>
    <xf numFmtId="49" fontId="15" fillId="0" borderId="9" xfId="0" applyNumberFormat="1" applyFont="1" applyBorder="1" applyAlignment="1">
      <alignment horizontal="left" vertical="center" wrapText="1"/>
    </xf>
    <xf numFmtId="0" fontId="15" fillId="0" borderId="1" xfId="0" applyFont="1" applyBorder="1" applyAlignment="1">
      <alignment horizontal="center" vertical="center" shrinkToFit="1"/>
    </xf>
    <xf numFmtId="0" fontId="15" fillId="0" borderId="2" xfId="0" applyFont="1" applyBorder="1" applyAlignment="1">
      <alignment horizontal="center" vertical="center" shrinkToFit="1"/>
    </xf>
    <xf numFmtId="0" fontId="15" fillId="0" borderId="3" xfId="0" applyFont="1" applyBorder="1" applyAlignment="1">
      <alignment horizontal="center" vertical="center" shrinkToFit="1"/>
    </xf>
    <xf numFmtId="0" fontId="15" fillId="0" borderId="7" xfId="0" applyFont="1" applyBorder="1" applyAlignment="1">
      <alignment horizontal="center" vertical="center" shrinkToFit="1"/>
    </xf>
    <xf numFmtId="0" fontId="15" fillId="0" borderId="6" xfId="0" applyFont="1" applyBorder="1" applyAlignment="1">
      <alignment horizontal="center" vertical="center" shrinkToFit="1"/>
    </xf>
    <xf numFmtId="0" fontId="15" fillId="0" borderId="8" xfId="0" applyFont="1" applyBorder="1" applyAlignment="1">
      <alignment horizontal="center" vertical="center" shrinkToFit="1"/>
    </xf>
    <xf numFmtId="0" fontId="0" fillId="0" borderId="2" xfId="0" applyBorder="1">
      <alignment vertical="center"/>
    </xf>
    <xf numFmtId="0" fontId="0" fillId="0" borderId="3" xfId="0" applyBorder="1">
      <alignment vertical="center"/>
    </xf>
    <xf numFmtId="0" fontId="15" fillId="0" borderId="14" xfId="0" applyFont="1" applyBorder="1" applyAlignment="1">
      <alignment horizontal="center" vertical="center"/>
    </xf>
    <xf numFmtId="49" fontId="15" fillId="0" borderId="14" xfId="0" applyNumberFormat="1" applyFont="1" applyBorder="1" applyAlignment="1">
      <alignment horizontal="left" vertical="center" wrapText="1"/>
    </xf>
    <xf numFmtId="0" fontId="15" fillId="0" borderId="14" xfId="0" applyFont="1" applyBorder="1" applyAlignment="1">
      <alignment horizontal="distributed" vertical="center"/>
    </xf>
    <xf numFmtId="0" fontId="9" fillId="0" borderId="0" xfId="0" applyFont="1" applyAlignment="1">
      <alignment horizontal="left" vertical="top" wrapText="1"/>
    </xf>
    <xf numFmtId="0" fontId="15" fillId="0" borderId="9" xfId="0" applyFont="1" applyBorder="1">
      <alignment vertical="center"/>
    </xf>
    <xf numFmtId="0" fontId="24" fillId="0" borderId="9" xfId="0" applyFont="1" applyBorder="1" applyAlignment="1">
      <alignment horizontal="left" vertical="center" wrapText="1"/>
    </xf>
    <xf numFmtId="0" fontId="24" fillId="0" borderId="1" xfId="0" applyFont="1" applyBorder="1" applyAlignment="1">
      <alignment horizontal="distributed" vertical="center" wrapText="1"/>
    </xf>
    <xf numFmtId="0" fontId="24" fillId="0" borderId="2" xfId="0" applyFont="1" applyBorder="1" applyAlignment="1">
      <alignment horizontal="distributed" vertical="center" wrapText="1"/>
    </xf>
    <xf numFmtId="0" fontId="24" fillId="0" borderId="3" xfId="0" applyFont="1" applyBorder="1" applyAlignment="1">
      <alignment horizontal="distributed" vertical="center" wrapText="1"/>
    </xf>
    <xf numFmtId="49" fontId="15" fillId="0" borderId="30" xfId="7" applyNumberFormat="1" applyFont="1" applyBorder="1" applyAlignment="1">
      <alignment horizontal="center" vertical="center"/>
    </xf>
    <xf numFmtId="49" fontId="2" fillId="0" borderId="30" xfId="7" applyNumberFormat="1" applyFont="1" applyBorder="1" applyAlignment="1" applyProtection="1">
      <alignment horizontal="center" vertical="center"/>
      <protection locked="0"/>
    </xf>
    <xf numFmtId="49" fontId="15" fillId="0" borderId="47" xfId="7" applyNumberFormat="1" applyFont="1" applyBorder="1" applyAlignment="1">
      <alignment horizontal="center" vertical="center"/>
    </xf>
    <xf numFmtId="49" fontId="15" fillId="0" borderId="48" xfId="7" applyNumberFormat="1" applyFont="1" applyBorder="1" applyAlignment="1">
      <alignment horizontal="center" vertical="center"/>
    </xf>
    <xf numFmtId="49" fontId="15" fillId="0" borderId="49" xfId="7" applyNumberFormat="1" applyFont="1" applyBorder="1" applyAlignment="1">
      <alignment horizontal="center" vertical="center"/>
    </xf>
    <xf numFmtId="49" fontId="2" fillId="0" borderId="23" xfId="7" applyNumberFormat="1" applyFont="1" applyBorder="1" applyAlignment="1" applyProtection="1">
      <alignment horizontal="center" vertical="center"/>
      <protection locked="0"/>
    </xf>
    <xf numFmtId="49" fontId="2" fillId="0" borderId="26" xfId="7" applyNumberFormat="1" applyFont="1" applyBorder="1" applyAlignment="1" applyProtection="1">
      <alignment horizontal="center" vertical="center"/>
      <protection locked="0"/>
    </xf>
    <xf numFmtId="49" fontId="15" fillId="0" borderId="0" xfId="0" applyNumberFormat="1" applyFont="1" applyAlignment="1">
      <alignment horizontal="left" vertical="center"/>
    </xf>
    <xf numFmtId="49" fontId="15" fillId="0" borderId="33" xfId="7" applyNumberFormat="1" applyFont="1" applyBorder="1" applyAlignment="1">
      <alignment horizontal="center" vertical="center"/>
    </xf>
    <xf numFmtId="49" fontId="2" fillId="0" borderId="33" xfId="7" applyNumberFormat="1" applyFont="1" applyBorder="1" applyAlignment="1" applyProtection="1">
      <alignment horizontal="center" vertical="center"/>
      <protection locked="0"/>
    </xf>
    <xf numFmtId="49" fontId="24" fillId="0" borderId="37" xfId="7" applyNumberFormat="1" applyFont="1" applyBorder="1" applyAlignment="1" applyProtection="1">
      <alignment horizontal="center" vertical="center"/>
      <protection locked="0"/>
    </xf>
    <xf numFmtId="49" fontId="24" fillId="0" borderId="53" xfId="7" applyNumberFormat="1" applyFont="1" applyBorder="1" applyAlignment="1" applyProtection="1">
      <alignment horizontal="center" vertical="center"/>
      <protection locked="0"/>
    </xf>
    <xf numFmtId="49" fontId="15" fillId="0" borderId="5" xfId="0" applyNumberFormat="1" applyFont="1" applyBorder="1" applyAlignment="1">
      <alignment horizontal="left" vertical="center"/>
    </xf>
    <xf numFmtId="49" fontId="24" fillId="0" borderId="84" xfId="7" applyNumberFormat="1" applyFont="1" applyBorder="1" applyAlignment="1" applyProtection="1">
      <alignment horizontal="center" vertical="center"/>
      <protection locked="0"/>
    </xf>
    <xf numFmtId="0" fontId="15" fillId="0" borderId="1" xfId="0" applyFont="1" applyBorder="1" applyAlignment="1">
      <alignment horizontal="center" vertical="center" textRotation="255" wrapText="1"/>
    </xf>
    <xf numFmtId="0" fontId="15" fillId="0" borderId="2" xfId="0" applyFont="1" applyBorder="1" applyAlignment="1">
      <alignment horizontal="center" vertical="center" textRotation="255" wrapText="1"/>
    </xf>
    <xf numFmtId="0" fontId="15" fillId="0" borderId="3" xfId="0" applyFont="1" applyBorder="1" applyAlignment="1">
      <alignment horizontal="center" vertical="center" textRotation="255" wrapText="1"/>
    </xf>
    <xf numFmtId="0" fontId="15" fillId="0" borderId="4" xfId="0" applyFont="1" applyBorder="1" applyAlignment="1">
      <alignment horizontal="center" vertical="center" textRotation="255" wrapText="1"/>
    </xf>
    <xf numFmtId="0" fontId="15" fillId="0" borderId="0" xfId="0" applyFont="1" applyAlignment="1">
      <alignment horizontal="center" vertical="center" textRotation="255" wrapText="1"/>
    </xf>
    <xf numFmtId="0" fontId="15" fillId="0" borderId="5" xfId="0" applyFont="1" applyBorder="1" applyAlignment="1">
      <alignment horizontal="center" vertical="center" textRotation="255" wrapText="1"/>
    </xf>
    <xf numFmtId="0" fontId="15" fillId="0" borderId="7" xfId="0" applyFont="1" applyBorder="1" applyAlignment="1">
      <alignment horizontal="center" vertical="center" textRotation="255" wrapText="1"/>
    </xf>
    <xf numFmtId="0" fontId="15" fillId="0" borderId="6" xfId="0" applyFont="1" applyBorder="1" applyAlignment="1">
      <alignment horizontal="center" vertical="center" textRotation="255" wrapText="1"/>
    </xf>
    <xf numFmtId="0" fontId="15" fillId="0" borderId="8" xfId="0" applyFont="1" applyBorder="1" applyAlignment="1">
      <alignment horizontal="center" vertical="center" textRotation="255" wrapText="1"/>
    </xf>
    <xf numFmtId="0" fontId="15" fillId="0" borderId="9" xfId="0" applyFont="1" applyBorder="1" applyAlignment="1">
      <alignment horizontal="left" vertical="top"/>
    </xf>
    <xf numFmtId="0" fontId="24" fillId="0" borderId="0" xfId="0" applyFont="1" applyAlignment="1">
      <alignment horizontal="center" vertical="center" wrapText="1"/>
    </xf>
    <xf numFmtId="0" fontId="9" fillId="0" borderId="84" xfId="0" applyFont="1" applyBorder="1" applyAlignment="1">
      <alignment horizontal="left" vertical="center"/>
    </xf>
    <xf numFmtId="0" fontId="9" fillId="0" borderId="37" xfId="0" applyFont="1" applyBorder="1" applyAlignment="1">
      <alignment horizontal="left" vertical="center"/>
    </xf>
    <xf numFmtId="0" fontId="9" fillId="0" borderId="53" xfId="0" applyFont="1" applyBorder="1" applyAlignment="1">
      <alignment horizontal="left" vertical="center"/>
    </xf>
    <xf numFmtId="49" fontId="27" fillId="0" borderId="84" xfId="6" applyNumberFormat="1" applyFont="1" applyBorder="1" applyAlignment="1">
      <alignment horizontal="center" vertical="center"/>
    </xf>
    <xf numFmtId="49" fontId="27" fillId="0" borderId="37" xfId="6" applyNumberFormat="1" applyFont="1" applyBorder="1" applyAlignment="1">
      <alignment horizontal="center" vertical="center"/>
    </xf>
    <xf numFmtId="49" fontId="27" fillId="0" borderId="53" xfId="6" applyNumberFormat="1" applyFont="1" applyBorder="1" applyAlignment="1">
      <alignment horizontal="center" vertical="center"/>
    </xf>
    <xf numFmtId="0" fontId="15" fillId="0" borderId="9" xfId="0" applyFont="1" applyBorder="1" applyAlignment="1">
      <alignment horizontal="center" vertical="center" textRotation="255" wrapText="1"/>
    </xf>
    <xf numFmtId="49" fontId="15" fillId="0" borderId="2" xfId="7" applyNumberFormat="1" applyFont="1" applyBorder="1" applyAlignment="1">
      <alignment horizontal="distributed" vertical="center" wrapText="1"/>
    </xf>
    <xf numFmtId="49" fontId="15" fillId="0" borderId="3" xfId="7" applyNumberFormat="1" applyFont="1" applyBorder="1" applyAlignment="1">
      <alignment horizontal="distributed" vertical="center" wrapText="1"/>
    </xf>
    <xf numFmtId="49" fontId="15" fillId="0" borderId="0" xfId="7" applyNumberFormat="1" applyFont="1" applyAlignment="1">
      <alignment horizontal="distributed" vertical="center" wrapText="1"/>
    </xf>
    <xf numFmtId="49" fontId="15" fillId="0" borderId="5" xfId="7" applyNumberFormat="1" applyFont="1" applyBorder="1" applyAlignment="1">
      <alignment horizontal="distributed" vertical="center" wrapText="1"/>
    </xf>
    <xf numFmtId="49" fontId="15" fillId="0" borderId="6" xfId="7" applyNumberFormat="1" applyFont="1" applyBorder="1" applyAlignment="1">
      <alignment horizontal="distributed" vertical="center" wrapText="1"/>
    </xf>
    <xf numFmtId="49" fontId="15" fillId="0" borderId="8" xfId="7" applyNumberFormat="1" applyFont="1" applyBorder="1" applyAlignment="1">
      <alignment horizontal="distributed" vertical="center" wrapText="1"/>
    </xf>
    <xf numFmtId="49" fontId="15" fillId="0" borderId="9" xfId="7" applyNumberFormat="1" applyFont="1" applyBorder="1" applyAlignment="1">
      <alignment horizontal="center" vertical="center" wrapText="1"/>
    </xf>
    <xf numFmtId="49" fontId="15" fillId="0" borderId="4" xfId="7" applyNumberFormat="1" applyFont="1" applyBorder="1" applyAlignment="1">
      <alignment horizontal="center" vertical="center"/>
    </xf>
    <xf numFmtId="49" fontId="15" fillId="0" borderId="5" xfId="7" applyNumberFormat="1" applyFont="1" applyBorder="1" applyAlignment="1">
      <alignment horizontal="center" vertical="center"/>
    </xf>
    <xf numFmtId="49" fontId="15" fillId="0" borderId="8" xfId="7" applyNumberFormat="1" applyFont="1" applyBorder="1" applyAlignment="1">
      <alignment horizontal="center" vertical="center"/>
    </xf>
    <xf numFmtId="49" fontId="2" fillId="0" borderId="73" xfId="7" applyNumberFormat="1" applyFont="1" applyBorder="1" applyAlignment="1" applyProtection="1">
      <alignment horizontal="center" vertical="center"/>
      <protection locked="0"/>
    </xf>
    <xf numFmtId="49" fontId="2" fillId="0" borderId="99" xfId="7" applyNumberFormat="1" applyFont="1" applyBorder="1" applyAlignment="1" applyProtection="1">
      <alignment horizontal="center" vertical="center"/>
      <protection locked="0"/>
    </xf>
    <xf numFmtId="49" fontId="2" fillId="0" borderId="71" xfId="7" applyNumberFormat="1" applyFont="1" applyBorder="1" applyAlignment="1" applyProtection="1">
      <alignment horizontal="center" vertical="center"/>
      <protection locked="0"/>
    </xf>
    <xf numFmtId="0" fontId="15" fillId="0" borderId="4" xfId="0" applyFont="1" applyBorder="1" applyAlignment="1">
      <alignment horizontal="center" vertical="center" wrapText="1"/>
    </xf>
    <xf numFmtId="0" fontId="15" fillId="0" borderId="5"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5" xfId="0" applyFont="1" applyBorder="1" applyAlignment="1">
      <alignment horizontal="center" vertical="center" wrapText="1"/>
    </xf>
    <xf numFmtId="0" fontId="16" fillId="0" borderId="2" xfId="0" applyFont="1" applyBorder="1" applyAlignment="1">
      <alignment horizontal="center" vertical="center"/>
    </xf>
    <xf numFmtId="0" fontId="16" fillId="0" borderId="3" xfId="0" applyFont="1" applyBorder="1" applyAlignment="1">
      <alignment horizontal="center" vertical="center"/>
    </xf>
    <xf numFmtId="49" fontId="27" fillId="0" borderId="2" xfId="6" applyNumberFormat="1" applyFont="1" applyBorder="1" applyAlignment="1">
      <alignment horizontal="center" vertical="center"/>
    </xf>
    <xf numFmtId="49" fontId="27" fillId="0" borderId="3" xfId="6" applyNumberFormat="1" applyFont="1" applyBorder="1" applyAlignment="1">
      <alignment horizontal="center" vertical="center"/>
    </xf>
    <xf numFmtId="49" fontId="2" fillId="0" borderId="38" xfId="7" applyNumberFormat="1" applyFont="1" applyBorder="1" applyAlignment="1" applyProtection="1">
      <alignment horizontal="center" vertical="center"/>
      <protection locked="0"/>
    </xf>
    <xf numFmtId="49" fontId="2" fillId="0" borderId="8" xfId="7" applyNumberFormat="1" applyFont="1" applyBorder="1" applyAlignment="1" applyProtection="1">
      <alignment horizontal="center" vertical="center"/>
      <protection locked="0"/>
    </xf>
    <xf numFmtId="0" fontId="24" fillId="0" borderId="7"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8" xfId="0" applyFont="1" applyBorder="1" applyAlignment="1">
      <alignment horizontal="center" vertical="center" wrapText="1"/>
    </xf>
    <xf numFmtId="49" fontId="15" fillId="0" borderId="100" xfId="7" applyNumberFormat="1" applyFont="1" applyBorder="1" applyAlignment="1">
      <alignment horizontal="center" vertical="center"/>
    </xf>
    <xf numFmtId="0" fontId="0" fillId="0" borderId="0" xfId="0">
      <alignment vertical="center"/>
    </xf>
    <xf numFmtId="0" fontId="0" fillId="0" borderId="5" xfId="0" applyBorder="1">
      <alignment vertical="center"/>
    </xf>
    <xf numFmtId="49" fontId="2" fillId="0" borderId="0" xfId="7" applyNumberFormat="1" applyFont="1" applyAlignment="1" applyProtection="1">
      <alignment horizontal="center" vertical="center"/>
      <protection locked="0"/>
    </xf>
    <xf numFmtId="49" fontId="2" fillId="0" borderId="5" xfId="7" applyNumberFormat="1" applyFont="1" applyBorder="1" applyAlignment="1" applyProtection="1">
      <alignment horizontal="center" vertical="center"/>
      <protection locked="0"/>
    </xf>
    <xf numFmtId="49" fontId="15" fillId="0" borderId="71" xfId="7" applyNumberFormat="1" applyFont="1" applyBorder="1" applyAlignment="1">
      <alignment horizontal="center" vertical="center"/>
    </xf>
    <xf numFmtId="49" fontId="15" fillId="0" borderId="99" xfId="7" applyNumberFormat="1" applyFont="1" applyBorder="1" applyAlignment="1">
      <alignment horizontal="center" vertical="center"/>
    </xf>
    <xf numFmtId="0" fontId="24" fillId="0" borderId="7" xfId="0" applyFont="1" applyBorder="1" applyAlignment="1">
      <alignment horizontal="distributed" vertical="center" wrapText="1"/>
    </xf>
    <xf numFmtId="0" fontId="24" fillId="0" borderId="6" xfId="0" applyFont="1" applyBorder="1" applyAlignment="1">
      <alignment horizontal="distributed" vertical="center" wrapText="1"/>
    </xf>
    <xf numFmtId="0" fontId="24" fillId="0" borderId="8" xfId="0" applyFont="1" applyBorder="1" applyAlignment="1">
      <alignment horizontal="distributed" vertical="center" wrapText="1"/>
    </xf>
    <xf numFmtId="0" fontId="24" fillId="0" borderId="2" xfId="0" applyFont="1" applyBorder="1" applyAlignment="1">
      <alignment horizontal="center" vertical="center" wrapText="1"/>
    </xf>
    <xf numFmtId="49" fontId="15" fillId="0" borderId="1" xfId="7" applyNumberFormat="1" applyFont="1" applyBorder="1" applyAlignment="1">
      <alignment horizontal="left" vertical="center"/>
    </xf>
    <xf numFmtId="49" fontId="15" fillId="0" borderId="2" xfId="7" applyNumberFormat="1" applyFont="1" applyBorder="1" applyAlignment="1">
      <alignment horizontal="left" vertical="center"/>
    </xf>
    <xf numFmtId="49" fontId="15" fillId="0" borderId="3" xfId="7" applyNumberFormat="1" applyFont="1" applyBorder="1" applyAlignment="1">
      <alignment horizontal="left" vertical="center"/>
    </xf>
    <xf numFmtId="49" fontId="19" fillId="0" borderId="8" xfId="0" applyNumberFormat="1" applyFont="1" applyBorder="1" applyAlignment="1">
      <alignment horizontal="left" vertical="center"/>
    </xf>
    <xf numFmtId="49" fontId="19" fillId="0" borderId="10" xfId="0" applyNumberFormat="1" applyFont="1" applyBorder="1" applyAlignment="1">
      <alignment horizontal="left" vertical="center"/>
    </xf>
    <xf numFmtId="49" fontId="19" fillId="0" borderId="9" xfId="0" applyNumberFormat="1" applyFont="1" applyBorder="1" applyAlignment="1">
      <alignment horizontal="left" vertical="center"/>
    </xf>
    <xf numFmtId="49" fontId="19" fillId="0" borderId="13" xfId="0" applyNumberFormat="1" applyFont="1" applyBorder="1" applyAlignment="1">
      <alignment horizontal="left" vertical="center"/>
    </xf>
    <xf numFmtId="0" fontId="16" fillId="0" borderId="9" xfId="0" applyFont="1" applyBorder="1" applyAlignment="1">
      <alignment horizontal="center" vertical="center"/>
    </xf>
    <xf numFmtId="0" fontId="19" fillId="0" borderId="9" xfId="0" applyFont="1" applyBorder="1" applyAlignment="1">
      <alignment horizontal="center" vertical="center"/>
    </xf>
    <xf numFmtId="0" fontId="19" fillId="0" borderId="9" xfId="0" applyFont="1" applyBorder="1" applyAlignment="1">
      <alignment horizontal="center" vertical="center" textRotation="255"/>
    </xf>
    <xf numFmtId="49" fontId="16" fillId="0" borderId="9" xfId="7" applyNumberFormat="1" applyFont="1" applyBorder="1" applyAlignment="1" applyProtection="1">
      <alignment horizontal="center" vertical="center"/>
      <protection locked="0"/>
    </xf>
    <xf numFmtId="0" fontId="19" fillId="0" borderId="11" xfId="0" applyFont="1" applyBorder="1" applyAlignment="1">
      <alignment horizontal="left" vertical="center"/>
    </xf>
    <xf numFmtId="0" fontId="19" fillId="0" borderId="12" xfId="0" applyFont="1" applyBorder="1" applyAlignment="1">
      <alignment horizontal="left" vertical="center"/>
    </xf>
    <xf numFmtId="0" fontId="19" fillId="0" borderId="13" xfId="0" applyFont="1" applyBorder="1" applyAlignment="1">
      <alignment horizontal="left" vertical="center"/>
    </xf>
    <xf numFmtId="49" fontId="15" fillId="0" borderId="11" xfId="0" applyNumberFormat="1" applyFont="1" applyBorder="1" applyAlignment="1">
      <alignment horizontal="center" vertical="center" wrapText="1"/>
    </xf>
    <xf numFmtId="49" fontId="15" fillId="0" borderId="12" xfId="0" applyNumberFormat="1" applyFont="1" applyBorder="1" applyAlignment="1">
      <alignment horizontal="center" vertical="center" wrapText="1"/>
    </xf>
    <xf numFmtId="49" fontId="15" fillId="0" borderId="12" xfId="0" applyNumberFormat="1" applyFont="1" applyBorder="1" applyAlignment="1">
      <alignment horizontal="left" vertical="center" wrapText="1"/>
    </xf>
    <xf numFmtId="49" fontId="15" fillId="0" borderId="13" xfId="0" applyNumberFormat="1" applyFont="1" applyBorder="1" applyAlignment="1">
      <alignment horizontal="left" vertical="center" wrapText="1"/>
    </xf>
    <xf numFmtId="0" fontId="15" fillId="0" borderId="9" xfId="0" applyFont="1" applyBorder="1" applyAlignment="1">
      <alignment horizontal="center" vertical="distributed" wrapText="1"/>
    </xf>
    <xf numFmtId="0" fontId="7" fillId="0" borderId="0" xfId="1" applyFont="1" applyAlignment="1">
      <alignment horizontal="center" vertical="center" shrinkToFit="1"/>
    </xf>
    <xf numFmtId="176" fontId="2" fillId="0" borderId="1" xfId="0" applyNumberFormat="1" applyFont="1" applyBorder="1" applyAlignment="1" applyProtection="1">
      <alignment horizontal="center" vertical="center"/>
      <protection locked="0"/>
    </xf>
    <xf numFmtId="176" fontId="2" fillId="0" borderId="2" xfId="0" applyNumberFormat="1" applyFont="1" applyBorder="1" applyAlignment="1" applyProtection="1">
      <alignment horizontal="center" vertical="center"/>
      <protection locked="0"/>
    </xf>
    <xf numFmtId="176" fontId="2" fillId="0" borderId="3" xfId="0" applyNumberFormat="1" applyFont="1" applyBorder="1" applyAlignment="1" applyProtection="1">
      <alignment horizontal="center" vertical="center"/>
      <protection locked="0"/>
    </xf>
    <xf numFmtId="176" fontId="2" fillId="0" borderId="4" xfId="0" applyNumberFormat="1" applyFont="1" applyBorder="1" applyAlignment="1" applyProtection="1">
      <alignment horizontal="center" vertical="center"/>
      <protection locked="0"/>
    </xf>
    <xf numFmtId="176" fontId="2" fillId="0" borderId="0" xfId="0" applyNumberFormat="1" applyFont="1" applyAlignment="1" applyProtection="1">
      <alignment horizontal="center" vertical="center"/>
      <protection locked="0"/>
    </xf>
    <xf numFmtId="176" fontId="2" fillId="0" borderId="5" xfId="0" applyNumberFormat="1" applyFont="1" applyBorder="1" applyAlignment="1" applyProtection="1">
      <alignment horizontal="center" vertical="center"/>
      <protection locked="0"/>
    </xf>
    <xf numFmtId="176" fontId="2" fillId="0" borderId="7" xfId="0" applyNumberFormat="1" applyFont="1" applyBorder="1" applyAlignment="1" applyProtection="1">
      <alignment horizontal="center" vertical="center"/>
      <protection locked="0"/>
    </xf>
    <xf numFmtId="176" fontId="2" fillId="0" borderId="6" xfId="0" applyNumberFormat="1" applyFont="1" applyBorder="1" applyAlignment="1" applyProtection="1">
      <alignment horizontal="center" vertical="center"/>
      <protection locked="0"/>
    </xf>
    <xf numFmtId="176" fontId="2" fillId="0" borderId="8" xfId="0" applyNumberFormat="1" applyFont="1" applyBorder="1" applyAlignment="1" applyProtection="1">
      <alignment horizontal="center" vertical="center"/>
      <protection locked="0"/>
    </xf>
    <xf numFmtId="0" fontId="2" fillId="0" borderId="4" xfId="0" applyFont="1" applyBorder="1" applyAlignment="1">
      <alignment horizontal="center" vertical="center"/>
    </xf>
    <xf numFmtId="0" fontId="2" fillId="0" borderId="5" xfId="0" applyFont="1" applyBorder="1" applyAlignment="1">
      <alignment horizontal="center" vertical="center"/>
    </xf>
    <xf numFmtId="49" fontId="2" fillId="0" borderId="9" xfId="0" applyNumberFormat="1" applyFont="1" applyBorder="1" applyProtection="1">
      <alignment vertical="center"/>
      <protection locked="0"/>
    </xf>
    <xf numFmtId="49" fontId="2" fillId="0" borderId="19" xfId="0" applyNumberFormat="1" applyFont="1" applyBorder="1" applyProtection="1">
      <alignment vertical="center"/>
      <protection locked="0"/>
    </xf>
    <xf numFmtId="49" fontId="2" fillId="0" borderId="20" xfId="0" applyNumberFormat="1" applyFont="1" applyBorder="1" applyProtection="1">
      <alignment vertical="center"/>
      <protection locked="0"/>
    </xf>
    <xf numFmtId="49" fontId="2" fillId="0" borderId="21" xfId="0" applyNumberFormat="1" applyFont="1" applyBorder="1" applyProtection="1">
      <alignment vertical="center"/>
      <protection locked="0"/>
    </xf>
    <xf numFmtId="49" fontId="2" fillId="0" borderId="16" xfId="0" applyNumberFormat="1" applyFont="1" applyBorder="1" applyProtection="1">
      <alignment vertical="center"/>
      <protection locked="0"/>
    </xf>
    <xf numFmtId="49" fontId="2" fillId="0" borderId="17" xfId="0" applyNumberFormat="1" applyFont="1" applyBorder="1" applyProtection="1">
      <alignment vertical="center"/>
      <protection locked="0"/>
    </xf>
    <xf numFmtId="49" fontId="2" fillId="0" borderId="18" xfId="0" applyNumberFormat="1" applyFont="1" applyBorder="1" applyProtection="1">
      <alignment vertical="center"/>
      <protection locked="0"/>
    </xf>
    <xf numFmtId="49" fontId="7" fillId="0" borderId="14" xfId="0" applyNumberFormat="1" applyFont="1" applyBorder="1" applyAlignment="1" applyProtection="1">
      <alignment horizontal="center" vertical="center"/>
      <protection locked="0"/>
    </xf>
    <xf numFmtId="49" fontId="7" fillId="0" borderId="15" xfId="0" applyNumberFormat="1" applyFont="1" applyBorder="1" applyAlignment="1" applyProtection="1">
      <alignment horizontal="center" vertical="center"/>
      <protection locked="0"/>
    </xf>
    <xf numFmtId="49" fontId="7" fillId="0" borderId="10" xfId="0" applyNumberFormat="1" applyFont="1" applyBorder="1" applyAlignment="1" applyProtection="1">
      <alignment horizontal="center" vertical="center"/>
      <protection locked="0"/>
    </xf>
    <xf numFmtId="49" fontId="2" fillId="0" borderId="0" xfId="0" applyNumberFormat="1" applyFont="1" applyAlignment="1">
      <alignment horizontal="center" vertical="center"/>
    </xf>
    <xf numFmtId="49" fontId="7" fillId="0" borderId="0" xfId="1" applyNumberFormat="1" applyFont="1" applyAlignment="1">
      <alignment horizontal="center" vertical="center" shrinkToFit="1"/>
    </xf>
    <xf numFmtId="38" fontId="2" fillId="0" borderId="1" xfId="3" applyFont="1" applyFill="1" applyBorder="1" applyProtection="1">
      <alignment vertical="center"/>
      <protection locked="0"/>
    </xf>
    <xf numFmtId="38" fontId="2" fillId="0" borderId="2" xfId="3" applyFont="1" applyFill="1" applyBorder="1" applyProtection="1">
      <alignment vertical="center"/>
      <protection locked="0"/>
    </xf>
    <xf numFmtId="38" fontId="2" fillId="0" borderId="3" xfId="3" applyFont="1" applyFill="1" applyBorder="1" applyProtection="1">
      <alignment vertical="center"/>
      <protection locked="0"/>
    </xf>
    <xf numFmtId="38" fontId="2" fillId="0" borderId="4" xfId="3" applyFont="1" applyFill="1" applyBorder="1" applyProtection="1">
      <alignment vertical="center"/>
      <protection locked="0"/>
    </xf>
    <xf numFmtId="38" fontId="2" fillId="0" borderId="0" xfId="3" applyFont="1" applyFill="1" applyProtection="1">
      <alignment vertical="center"/>
      <protection locked="0"/>
    </xf>
    <xf numFmtId="38" fontId="2" fillId="0" borderId="5" xfId="3" applyFont="1" applyFill="1" applyBorder="1" applyProtection="1">
      <alignment vertical="center"/>
      <protection locked="0"/>
    </xf>
    <xf numFmtId="38" fontId="2" fillId="0" borderId="7" xfId="3" applyFont="1" applyFill="1" applyBorder="1" applyProtection="1">
      <alignment vertical="center"/>
      <protection locked="0"/>
    </xf>
    <xf numFmtId="38" fontId="2" fillId="0" borderId="6" xfId="3" applyFont="1" applyFill="1" applyBorder="1" applyProtection="1">
      <alignment vertical="center"/>
      <protection locked="0"/>
    </xf>
    <xf numFmtId="38" fontId="2" fillId="0" borderId="8" xfId="3" applyFont="1" applyFill="1" applyBorder="1" applyProtection="1">
      <alignment vertical="center"/>
      <protection locked="0"/>
    </xf>
    <xf numFmtId="49" fontId="2" fillId="0" borderId="11" xfId="0" applyNumberFormat="1" applyFont="1" applyBorder="1" applyProtection="1">
      <alignment vertical="center"/>
      <protection locked="0"/>
    </xf>
    <xf numFmtId="49" fontId="2" fillId="0" borderId="13" xfId="0" applyNumberFormat="1" applyFont="1" applyBorder="1" applyProtection="1">
      <alignment vertical="center"/>
      <protection locked="0"/>
    </xf>
    <xf numFmtId="49" fontId="2" fillId="0" borderId="22" xfId="0" applyNumberFormat="1" applyFont="1" applyBorder="1" applyProtection="1">
      <alignment vertical="center"/>
      <protection locked="0"/>
    </xf>
    <xf numFmtId="49" fontId="2" fillId="0" borderId="23" xfId="0" applyNumberFormat="1" applyFont="1" applyBorder="1" applyProtection="1">
      <alignment vertical="center"/>
      <protection locked="0"/>
    </xf>
    <xf numFmtId="49" fontId="2" fillId="0" borderId="24" xfId="0" applyNumberFormat="1" applyFont="1" applyBorder="1" applyProtection="1">
      <alignment vertical="center"/>
      <protection locked="0"/>
    </xf>
    <xf numFmtId="49" fontId="2" fillId="0" borderId="9" xfId="0" applyNumberFormat="1" applyFont="1" applyBorder="1" applyAlignment="1" applyProtection="1">
      <alignment horizontal="center" vertical="center"/>
      <protection locked="0"/>
    </xf>
    <xf numFmtId="49" fontId="2" fillId="0" borderId="2" xfId="0" applyNumberFormat="1" applyFont="1" applyBorder="1" applyProtection="1">
      <alignment vertical="center"/>
      <protection locked="0"/>
    </xf>
    <xf numFmtId="49" fontId="2" fillId="0" borderId="3" xfId="0" applyNumberFormat="1" applyFont="1" applyBorder="1" applyProtection="1">
      <alignment vertical="center"/>
      <protection locked="0"/>
    </xf>
    <xf numFmtId="49" fontId="2" fillId="0" borderId="4" xfId="0" applyNumberFormat="1" applyFont="1" applyBorder="1" applyProtection="1">
      <alignment vertical="center"/>
      <protection locked="0"/>
    </xf>
    <xf numFmtId="49" fontId="2" fillId="0" borderId="0" xfId="0" applyNumberFormat="1" applyFont="1" applyProtection="1">
      <alignment vertical="center"/>
      <protection locked="0"/>
    </xf>
    <xf numFmtId="49" fontId="2" fillId="0" borderId="5" xfId="0" applyNumberFormat="1" applyFont="1" applyBorder="1" applyProtection="1">
      <alignment vertical="center"/>
      <protection locked="0"/>
    </xf>
    <xf numFmtId="49" fontId="2" fillId="0" borderId="7" xfId="0" applyNumberFormat="1" applyFont="1" applyBorder="1" applyProtection="1">
      <alignment vertical="center"/>
      <protection locked="0"/>
    </xf>
    <xf numFmtId="49" fontId="2" fillId="0" borderId="6" xfId="0" applyNumberFormat="1" applyFont="1" applyBorder="1" applyProtection="1">
      <alignment vertical="center"/>
      <protection locked="0"/>
    </xf>
    <xf numFmtId="49" fontId="2" fillId="0" borderId="8" xfId="0" applyNumberFormat="1" applyFont="1" applyBorder="1" applyProtection="1">
      <alignment vertical="center"/>
      <protection locked="0"/>
    </xf>
    <xf numFmtId="0" fontId="15" fillId="0" borderId="29" xfId="0" applyFont="1" applyBorder="1" applyAlignment="1">
      <alignment horizontal="right" vertical="center"/>
    </xf>
    <xf numFmtId="0" fontId="15" fillId="0" borderId="29" xfId="0" applyFont="1" applyBorder="1" applyAlignment="1">
      <alignment horizontal="distributed" vertical="center" wrapText="1"/>
    </xf>
    <xf numFmtId="0" fontId="15" fillId="0" borderId="82" xfId="0" applyFont="1" applyBorder="1">
      <alignment vertical="center"/>
    </xf>
    <xf numFmtId="0" fontId="15" fillId="0" borderId="29" xfId="0" applyFont="1" applyBorder="1">
      <alignment vertical="center"/>
    </xf>
    <xf numFmtId="49" fontId="2" fillId="0" borderId="83" xfId="7" applyNumberFormat="1" applyFont="1" applyBorder="1" applyAlignment="1" applyProtection="1">
      <alignment horizontal="center" vertical="center"/>
      <protection locked="0"/>
    </xf>
    <xf numFmtId="49" fontId="2" fillId="0" borderId="35" xfId="7" applyNumberFormat="1" applyFont="1" applyBorder="1" applyAlignment="1" applyProtection="1">
      <alignment horizontal="center" vertical="center"/>
      <protection locked="0"/>
    </xf>
    <xf numFmtId="49" fontId="2" fillId="0" borderId="85" xfId="7" applyNumberFormat="1" applyFont="1" applyBorder="1" applyAlignment="1" applyProtection="1">
      <alignment horizontal="center" vertical="center"/>
      <protection locked="0"/>
    </xf>
    <xf numFmtId="0" fontId="15" fillId="0" borderId="74" xfId="0" applyFont="1" applyBorder="1" applyAlignment="1">
      <alignment horizontal="right" vertical="center"/>
    </xf>
    <xf numFmtId="0" fontId="15" fillId="0" borderId="75" xfId="0" applyFont="1" applyBorder="1" applyAlignment="1">
      <alignment horizontal="right" vertical="center"/>
    </xf>
    <xf numFmtId="0" fontId="15" fillId="0" borderId="76" xfId="0" applyFont="1" applyBorder="1" applyAlignment="1">
      <alignment horizontal="right" vertical="center"/>
    </xf>
    <xf numFmtId="0" fontId="15" fillId="0" borderId="77" xfId="0" applyFont="1" applyBorder="1" applyAlignment="1">
      <alignment horizontal="right" vertical="center"/>
    </xf>
    <xf numFmtId="0" fontId="15" fillId="0" borderId="79" xfId="0" applyFont="1" applyBorder="1" applyAlignment="1">
      <alignment horizontal="right" vertical="center"/>
    </xf>
    <xf numFmtId="0" fontId="15" fillId="0" borderId="80" xfId="0" applyFont="1" applyBorder="1" applyAlignment="1">
      <alignment horizontal="right" vertical="center"/>
    </xf>
    <xf numFmtId="0" fontId="15" fillId="0" borderId="81" xfId="0" applyFont="1" applyBorder="1" applyAlignment="1">
      <alignment horizontal="right" vertical="center"/>
    </xf>
    <xf numFmtId="0" fontId="15" fillId="0" borderId="74" xfId="0" applyFont="1" applyBorder="1" applyAlignment="1">
      <alignment horizontal="distributed" vertical="center" wrapText="1"/>
    </xf>
    <xf numFmtId="0" fontId="15" fillId="0" borderId="75" xfId="0" applyFont="1" applyBorder="1" applyAlignment="1">
      <alignment horizontal="distributed" vertical="center" wrapText="1"/>
    </xf>
    <xf numFmtId="0" fontId="15" fillId="0" borderId="79" xfId="0" applyFont="1" applyBorder="1" applyAlignment="1">
      <alignment horizontal="distributed" vertical="center" wrapText="1"/>
    </xf>
    <xf numFmtId="0" fontId="15" fillId="0" borderId="80" xfId="0" applyFont="1" applyBorder="1" applyAlignment="1">
      <alignment horizontal="distributed" vertical="center" wrapText="1"/>
    </xf>
    <xf numFmtId="0" fontId="15" fillId="3" borderId="2" xfId="0" applyFont="1" applyFill="1" applyBorder="1" applyAlignment="1">
      <alignment horizontal="center" vertical="center"/>
    </xf>
    <xf numFmtId="0" fontId="16" fillId="3" borderId="0" xfId="0" applyFont="1" applyFill="1" applyAlignment="1">
      <alignment horizontal="center" vertical="center"/>
    </xf>
    <xf numFmtId="49" fontId="15" fillId="0" borderId="2" xfId="7" applyNumberFormat="1" applyFont="1" applyBorder="1" applyAlignment="1">
      <alignment horizontal="center" vertical="center"/>
    </xf>
    <xf numFmtId="49" fontId="2" fillId="0" borderId="1" xfId="7" applyNumberFormat="1" applyFont="1" applyBorder="1" applyAlignment="1" applyProtection="1">
      <alignment horizontal="center" vertical="center"/>
      <protection locked="0"/>
    </xf>
    <xf numFmtId="49" fontId="2" fillId="0" borderId="2" xfId="7" applyNumberFormat="1" applyFont="1" applyBorder="1" applyAlignment="1" applyProtection="1">
      <alignment horizontal="center" vertical="center"/>
      <protection locked="0"/>
    </xf>
    <xf numFmtId="49" fontId="2" fillId="0" borderId="3" xfId="7" applyNumberFormat="1" applyFont="1" applyBorder="1" applyAlignment="1" applyProtection="1">
      <alignment horizontal="center" vertical="center"/>
      <protection locked="0"/>
    </xf>
    <xf numFmtId="49" fontId="15" fillId="3" borderId="0" xfId="7" applyNumberFormat="1" applyFont="1" applyFill="1" applyAlignment="1">
      <alignment horizontal="center" vertical="center" wrapText="1"/>
    </xf>
    <xf numFmtId="0" fontId="15" fillId="3" borderId="30" xfId="0" applyFont="1" applyFill="1" applyBorder="1" applyAlignment="1">
      <alignment horizontal="center" vertical="center"/>
    </xf>
    <xf numFmtId="0" fontId="15" fillId="3" borderId="9" xfId="0" applyFont="1" applyFill="1" applyBorder="1" applyAlignment="1">
      <alignment horizontal="center" vertical="center"/>
    </xf>
    <xf numFmtId="0" fontId="15" fillId="3" borderId="1" xfId="0" applyFont="1" applyFill="1" applyBorder="1" applyAlignment="1">
      <alignment horizontal="center" vertical="center"/>
    </xf>
    <xf numFmtId="0" fontId="19" fillId="0" borderId="71" xfId="0" applyFont="1" applyBorder="1" applyAlignment="1">
      <alignment horizontal="center" vertical="center"/>
    </xf>
    <xf numFmtId="0" fontId="19" fillId="0" borderId="14" xfId="0" applyFont="1" applyBorder="1" applyAlignment="1">
      <alignment horizontal="center" vertical="center"/>
    </xf>
    <xf numFmtId="0" fontId="19" fillId="0" borderId="9" xfId="0" applyFont="1" applyBorder="1" applyAlignment="1">
      <alignment horizontal="left" vertical="center"/>
    </xf>
    <xf numFmtId="0" fontId="19" fillId="0" borderId="14" xfId="0" applyFont="1" applyBorder="1" applyAlignment="1">
      <alignment horizontal="left" vertical="center"/>
    </xf>
    <xf numFmtId="49" fontId="2" fillId="0" borderId="22" xfId="7" applyNumberFormat="1" applyFont="1" applyBorder="1" applyAlignment="1" applyProtection="1">
      <alignment horizontal="center" vertical="center"/>
      <protection locked="0"/>
    </xf>
    <xf numFmtId="49" fontId="2" fillId="0" borderId="25" xfId="7" applyNumberFormat="1" applyFont="1" applyBorder="1" applyAlignment="1" applyProtection="1">
      <alignment horizontal="center" vertical="center"/>
      <protection locked="0"/>
    </xf>
    <xf numFmtId="49" fontId="15" fillId="0" borderId="22" xfId="7" applyNumberFormat="1" applyFont="1" applyBorder="1" applyAlignment="1">
      <alignment horizontal="center" vertical="center"/>
    </xf>
    <xf numFmtId="49" fontId="15" fillId="0" borderId="3" xfId="7" applyNumberFormat="1" applyFont="1" applyBorder="1" applyAlignment="1">
      <alignment horizontal="center" vertical="center"/>
    </xf>
    <xf numFmtId="0" fontId="19" fillId="0" borderId="10" xfId="0" applyFont="1" applyBorder="1" applyAlignment="1">
      <alignment horizontal="center" vertical="center"/>
    </xf>
    <xf numFmtId="0" fontId="19" fillId="0" borderId="0" xfId="0" applyFont="1" applyAlignment="1">
      <alignment horizontal="center" vertical="center"/>
    </xf>
    <xf numFmtId="0" fontId="19" fillId="0" borderId="9" xfId="0" applyFont="1" applyBorder="1" applyAlignment="1">
      <alignment horizontal="center" vertical="center" wrapText="1"/>
    </xf>
    <xf numFmtId="49" fontId="16" fillId="3" borderId="9" xfId="7" applyNumberFormat="1" applyFont="1" applyFill="1" applyBorder="1" applyAlignment="1" applyProtection="1">
      <alignment horizontal="center" vertical="center"/>
      <protection locked="0"/>
    </xf>
    <xf numFmtId="0" fontId="16" fillId="3" borderId="9" xfId="0" applyFont="1" applyFill="1" applyBorder="1" applyAlignment="1">
      <alignment horizontal="center" vertical="center"/>
    </xf>
    <xf numFmtId="49" fontId="15" fillId="0" borderId="0" xfId="7" applyNumberFormat="1" applyFont="1" applyAlignment="1" applyProtection="1">
      <alignment horizontal="center" vertical="center"/>
      <protection locked="0"/>
    </xf>
    <xf numFmtId="49" fontId="19" fillId="3" borderId="8" xfId="0" applyNumberFormat="1" applyFont="1" applyFill="1" applyBorder="1" applyAlignment="1">
      <alignment horizontal="left" vertical="center"/>
    </xf>
    <xf numFmtId="0" fontId="19" fillId="3" borderId="6" xfId="0" applyFont="1" applyFill="1" applyBorder="1" applyAlignment="1">
      <alignment horizontal="left" vertical="center"/>
    </xf>
    <xf numFmtId="0" fontId="19" fillId="0" borderId="6" xfId="0" applyFont="1" applyBorder="1" applyAlignment="1">
      <alignment horizontal="left" vertical="center"/>
    </xf>
    <xf numFmtId="0" fontId="19" fillId="0" borderId="12" xfId="0" applyFont="1" applyBorder="1" applyAlignment="1">
      <alignment horizontal="center" vertical="center"/>
    </xf>
    <xf numFmtId="0" fontId="19" fillId="0" borderId="13" xfId="0" applyFont="1" applyBorder="1" applyAlignment="1">
      <alignment horizontal="center" vertical="center"/>
    </xf>
    <xf numFmtId="0" fontId="16" fillId="3" borderId="11" xfId="0" applyFont="1" applyFill="1" applyBorder="1" applyAlignment="1">
      <alignment horizontal="center" vertical="center"/>
    </xf>
    <xf numFmtId="0" fontId="16" fillId="0" borderId="12" xfId="0" applyFont="1" applyBorder="1" applyAlignment="1">
      <alignment horizontal="center" vertical="center"/>
    </xf>
    <xf numFmtId="0" fontId="16" fillId="0" borderId="11" xfId="0" applyFont="1" applyBorder="1" applyAlignment="1">
      <alignment horizontal="center" vertical="center"/>
    </xf>
    <xf numFmtId="0" fontId="19" fillId="0" borderId="26" xfId="0" applyFont="1" applyBorder="1" applyAlignment="1">
      <alignment horizontal="center" vertical="center"/>
    </xf>
    <xf numFmtId="0" fontId="19" fillId="3" borderId="9" xfId="0" applyFont="1" applyFill="1" applyBorder="1" applyAlignment="1">
      <alignment horizontal="center" vertical="center"/>
    </xf>
  </cellXfs>
  <cellStyles count="8">
    <cellStyle name="Normal_Graph Paper (combined)" xfId="5" xr:uid="{7526419F-47C2-4821-90D9-2AFECE7D31A3}"/>
    <cellStyle name="桁区切り" xfId="3" builtinId="6"/>
    <cellStyle name="標準" xfId="0" builtinId="0"/>
    <cellStyle name="標準 11" xfId="6" xr:uid="{80F53FE8-BCEF-4CC1-B266-6C3B852D3E0D}"/>
    <cellStyle name="標準 2" xfId="4" xr:uid="{5BF1CB49-EB5B-4A98-843A-30E1633B5C10}"/>
    <cellStyle name="標準 2 2" xfId="7" xr:uid="{40836EFB-3AC6-4256-8698-545CCC150323}"/>
    <cellStyle name="標準 3 2" xfId="2" xr:uid="{00000000-0005-0000-0000-000002000000}"/>
    <cellStyle name="標準_Book1" xfId="1" xr:uid="{00000000-0005-0000-0000-000003000000}"/>
  </cellStyles>
  <dxfs count="1">
    <dxf>
      <fill>
        <patternFill>
          <bgColor rgb="FFFFFF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47"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externalLink" Target="externalLinks/externalLink2.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 Id="rId48" Type="http://schemas.microsoft.com/office/2023/09/relationships/Python" Target="pytho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1.xml"/><Relationship Id="rId20" Type="http://schemas.openxmlformats.org/officeDocument/2006/relationships/worksheet" Target="worksheets/sheet20.xml"/><Relationship Id="rId41" Type="http://schemas.openxmlformats.org/officeDocument/2006/relationships/theme" Target="theme/theme1.xml"/></Relationships>
</file>

<file path=xl/ctrlProps/ctrlProp1.xml><?xml version="1.0" encoding="utf-8"?>
<formControlPr xmlns="http://schemas.microsoft.com/office/spreadsheetml/2009/9/main" objectType="CheckBox" fmlaLink="$CC$17" lockText="1" noThreeD="1"/>
</file>

<file path=xl/ctrlProps/ctrlProp10.xml><?xml version="1.0" encoding="utf-8"?>
<formControlPr xmlns="http://schemas.microsoft.com/office/spreadsheetml/2009/9/main" objectType="CheckBox" fmlaLink="$CG$18" lockText="1" noThreeD="1"/>
</file>

<file path=xl/ctrlProps/ctrlProp100.xml><?xml version="1.0" encoding="utf-8"?>
<formControlPr xmlns="http://schemas.microsoft.com/office/spreadsheetml/2009/9/main" objectType="CheckBox" fmlaLink="'業務体制 ②'!$CF$22" lockText="1" noThreeD="1"/>
</file>

<file path=xl/ctrlProps/ctrlProp101.xml><?xml version="1.0" encoding="utf-8"?>
<formControlPr xmlns="http://schemas.microsoft.com/office/spreadsheetml/2009/9/main" objectType="CheckBox" fmlaLink="'業務体制 ②'!$CG$22" lockText="1" noThreeD="1"/>
</file>

<file path=xl/ctrlProps/ctrlProp102.xml><?xml version="1.0" encoding="utf-8"?>
<formControlPr xmlns="http://schemas.microsoft.com/office/spreadsheetml/2009/9/main" objectType="CheckBox" fmlaLink="'業務体制 ②'!$CD$23" lockText="1" noThreeD="1"/>
</file>

<file path=xl/ctrlProps/ctrlProp103.xml><?xml version="1.0" encoding="utf-8"?>
<formControlPr xmlns="http://schemas.microsoft.com/office/spreadsheetml/2009/9/main" objectType="CheckBox" fmlaLink="'業務体制 ②'!$CE$23" lockText="1" noThreeD="1"/>
</file>

<file path=xl/ctrlProps/ctrlProp104.xml><?xml version="1.0" encoding="utf-8"?>
<formControlPr xmlns="http://schemas.microsoft.com/office/spreadsheetml/2009/9/main" objectType="CheckBox" fmlaLink="'業務体制 ②'!$CF$23" lockText="1" noThreeD="1"/>
</file>

<file path=xl/ctrlProps/ctrlProp105.xml><?xml version="1.0" encoding="utf-8"?>
<formControlPr xmlns="http://schemas.microsoft.com/office/spreadsheetml/2009/9/main" objectType="CheckBox" fmlaLink="'業務体制 ②'!$CG$23" lockText="1" noThreeD="1"/>
</file>

<file path=xl/ctrlProps/ctrlProp106.xml><?xml version="1.0" encoding="utf-8"?>
<formControlPr xmlns="http://schemas.microsoft.com/office/spreadsheetml/2009/9/main" objectType="CheckBox" fmlaLink="'業務体制 ② (2)'!$CC$17" lockText="1" noThreeD="1"/>
</file>

<file path=xl/ctrlProps/ctrlProp107.xml><?xml version="1.0" encoding="utf-8"?>
<formControlPr xmlns="http://schemas.microsoft.com/office/spreadsheetml/2009/9/main" objectType="CheckBox" fmlaLink="'業務体制 ② (2)'!$CF$17" lockText="1" noThreeD="1"/>
</file>

<file path=xl/ctrlProps/ctrlProp108.xml><?xml version="1.0" encoding="utf-8"?>
<formControlPr xmlns="http://schemas.microsoft.com/office/spreadsheetml/2009/9/main" objectType="CheckBox" fmlaLink="'業務体制 ② (2)'!$CG$17" lockText="1" noThreeD="1"/>
</file>

<file path=xl/ctrlProps/ctrlProp109.xml><?xml version="1.0" encoding="utf-8"?>
<formControlPr xmlns="http://schemas.microsoft.com/office/spreadsheetml/2009/9/main" objectType="CheckBox" fmlaLink="'業務体制 ② (2)'!$CE$17" lockText="1" noThreeD="1"/>
</file>

<file path=xl/ctrlProps/ctrlProp11.xml><?xml version="1.0" encoding="utf-8"?>
<formControlPr xmlns="http://schemas.microsoft.com/office/spreadsheetml/2009/9/main" objectType="CheckBox" fmlaLink="$CC$19" lockText="1" noThreeD="1"/>
</file>

<file path=xl/ctrlProps/ctrlProp110.xml><?xml version="1.0" encoding="utf-8"?>
<formControlPr xmlns="http://schemas.microsoft.com/office/spreadsheetml/2009/9/main" objectType="CheckBox" fmlaLink="'業務体制 ② (2)'!$CD$17" lockText="1" noThreeD="1"/>
</file>

<file path=xl/ctrlProps/ctrlProp111.xml><?xml version="1.0" encoding="utf-8"?>
<formControlPr xmlns="http://schemas.microsoft.com/office/spreadsheetml/2009/9/main" objectType="CheckBox" fmlaLink="'業務体制 ② (2)'!$CC$18" lockText="1" noThreeD="1"/>
</file>

<file path=xl/ctrlProps/ctrlProp112.xml><?xml version="1.0" encoding="utf-8"?>
<formControlPr xmlns="http://schemas.microsoft.com/office/spreadsheetml/2009/9/main" objectType="CheckBox" fmlaLink="'業務体制 ② (2)'!$CF$18" lockText="1" noThreeD="1"/>
</file>

<file path=xl/ctrlProps/ctrlProp113.xml><?xml version="1.0" encoding="utf-8"?>
<formControlPr xmlns="http://schemas.microsoft.com/office/spreadsheetml/2009/9/main" objectType="CheckBox" fmlaLink="'業務体制 ② (2)'!$CD$18" lockText="1" noThreeD="1"/>
</file>

<file path=xl/ctrlProps/ctrlProp114.xml><?xml version="1.0" encoding="utf-8"?>
<formControlPr xmlns="http://schemas.microsoft.com/office/spreadsheetml/2009/9/main" objectType="CheckBox" fmlaLink="'業務体制 ② (2)'!$CE$18" lockText="1" noThreeD="1"/>
</file>

<file path=xl/ctrlProps/ctrlProp115.xml><?xml version="1.0" encoding="utf-8"?>
<formControlPr xmlns="http://schemas.microsoft.com/office/spreadsheetml/2009/9/main" objectType="CheckBox" fmlaLink="'業務体制 ② (2)'!$CG$18" lockText="1" noThreeD="1"/>
</file>

<file path=xl/ctrlProps/ctrlProp116.xml><?xml version="1.0" encoding="utf-8"?>
<formControlPr xmlns="http://schemas.microsoft.com/office/spreadsheetml/2009/9/main" objectType="CheckBox" fmlaLink="'業務体制 ② (2)'!$CC$19" lockText="1" noThreeD="1"/>
</file>

<file path=xl/ctrlProps/ctrlProp117.xml><?xml version="1.0" encoding="utf-8"?>
<formControlPr xmlns="http://schemas.microsoft.com/office/spreadsheetml/2009/9/main" objectType="CheckBox" fmlaLink="'業務体制 ② (2)'!$CF$19" lockText="1" noThreeD="1"/>
</file>

<file path=xl/ctrlProps/ctrlProp118.xml><?xml version="1.0" encoding="utf-8"?>
<formControlPr xmlns="http://schemas.microsoft.com/office/spreadsheetml/2009/9/main" objectType="CheckBox" fmlaLink="'業務体制 ② (2)'!$CE$19" lockText="1" noThreeD="1"/>
</file>

<file path=xl/ctrlProps/ctrlProp119.xml><?xml version="1.0" encoding="utf-8"?>
<formControlPr xmlns="http://schemas.microsoft.com/office/spreadsheetml/2009/9/main" objectType="CheckBox" fmlaLink="'業務体制 ② (2)'!$CD$19" lockText="1" noThreeD="1"/>
</file>

<file path=xl/ctrlProps/ctrlProp12.xml><?xml version="1.0" encoding="utf-8"?>
<formControlPr xmlns="http://schemas.microsoft.com/office/spreadsheetml/2009/9/main" objectType="CheckBox" fmlaLink="$CF$19" lockText="1" noThreeD="1"/>
</file>

<file path=xl/ctrlProps/ctrlProp120.xml><?xml version="1.0" encoding="utf-8"?>
<formControlPr xmlns="http://schemas.microsoft.com/office/spreadsheetml/2009/9/main" objectType="CheckBox" fmlaLink="'業務体制 ② (2)'!$CG$19" lockText="1" noThreeD="1"/>
</file>

<file path=xl/ctrlProps/ctrlProp121.xml><?xml version="1.0" encoding="utf-8"?>
<formControlPr xmlns="http://schemas.microsoft.com/office/spreadsheetml/2009/9/main" objectType="CheckBox" fmlaLink="'業務体制 ② (2)'!$CC$20" lockText="1" noThreeD="1"/>
</file>

<file path=xl/ctrlProps/ctrlProp122.xml><?xml version="1.0" encoding="utf-8"?>
<formControlPr xmlns="http://schemas.microsoft.com/office/spreadsheetml/2009/9/main" objectType="CheckBox" fmlaLink="'業務体制 ② (2)'!$CE$20" lockText="1" noThreeD="1"/>
</file>

<file path=xl/ctrlProps/ctrlProp123.xml><?xml version="1.0" encoding="utf-8"?>
<formControlPr xmlns="http://schemas.microsoft.com/office/spreadsheetml/2009/9/main" objectType="CheckBox" fmlaLink="'業務体制 ② (2)'!$CD$20" lockText="1" noThreeD="1"/>
</file>

<file path=xl/ctrlProps/ctrlProp124.xml><?xml version="1.0" encoding="utf-8"?>
<formControlPr xmlns="http://schemas.microsoft.com/office/spreadsheetml/2009/9/main" objectType="CheckBox" fmlaLink="'業務体制 ② (2)'!$CC$21" lockText="1" noThreeD="1"/>
</file>

<file path=xl/ctrlProps/ctrlProp125.xml><?xml version="1.0" encoding="utf-8"?>
<formControlPr xmlns="http://schemas.microsoft.com/office/spreadsheetml/2009/9/main" objectType="CheckBox" fmlaLink="'業務体制 ② (2)'!$CF$20" lockText="1" noThreeD="1"/>
</file>

<file path=xl/ctrlProps/ctrlProp126.xml><?xml version="1.0" encoding="utf-8"?>
<formControlPr xmlns="http://schemas.microsoft.com/office/spreadsheetml/2009/9/main" objectType="CheckBox" fmlaLink="'業務体制 ② (2)'!$CC$23" lockText="1" noThreeD="1"/>
</file>

<file path=xl/ctrlProps/ctrlProp127.xml><?xml version="1.0" encoding="utf-8"?>
<formControlPr xmlns="http://schemas.microsoft.com/office/spreadsheetml/2009/9/main" objectType="CheckBox" fmlaLink="'業務体制 ② (2)'!$CC$22" lockText="1" noThreeD="1"/>
</file>

<file path=xl/ctrlProps/ctrlProp128.xml><?xml version="1.0" encoding="utf-8"?>
<formControlPr xmlns="http://schemas.microsoft.com/office/spreadsheetml/2009/9/main" objectType="CheckBox" fmlaLink="'業務体制 ② (2)'!$CG$20" lockText="1" noThreeD="1"/>
</file>

<file path=xl/ctrlProps/ctrlProp129.xml><?xml version="1.0" encoding="utf-8"?>
<formControlPr xmlns="http://schemas.microsoft.com/office/spreadsheetml/2009/9/main" objectType="CheckBox" fmlaLink="'業務体制 ② (2)'!$CD$21" lockText="1" noThreeD="1"/>
</file>

<file path=xl/ctrlProps/ctrlProp13.xml><?xml version="1.0" encoding="utf-8"?>
<formControlPr xmlns="http://schemas.microsoft.com/office/spreadsheetml/2009/9/main" objectType="CheckBox" fmlaLink="$CE$19" lockText="1" noThreeD="1"/>
</file>

<file path=xl/ctrlProps/ctrlProp130.xml><?xml version="1.0" encoding="utf-8"?>
<formControlPr xmlns="http://schemas.microsoft.com/office/spreadsheetml/2009/9/main" objectType="CheckBox" fmlaLink="'業務体制 ② (2)'!$CE$21" lockText="1" noThreeD="1"/>
</file>

<file path=xl/ctrlProps/ctrlProp131.xml><?xml version="1.0" encoding="utf-8"?>
<formControlPr xmlns="http://schemas.microsoft.com/office/spreadsheetml/2009/9/main" objectType="CheckBox" fmlaLink="'業務体制 ② (2)'!$CF$21" lockText="1" noThreeD="1"/>
</file>

<file path=xl/ctrlProps/ctrlProp132.xml><?xml version="1.0" encoding="utf-8"?>
<formControlPr xmlns="http://schemas.microsoft.com/office/spreadsheetml/2009/9/main" objectType="CheckBox" fmlaLink="'業務体制 ② (2)'!$CG$21" lockText="1" noThreeD="1"/>
</file>

<file path=xl/ctrlProps/ctrlProp133.xml><?xml version="1.0" encoding="utf-8"?>
<formControlPr xmlns="http://schemas.microsoft.com/office/spreadsheetml/2009/9/main" objectType="CheckBox" fmlaLink="'業務体制 ② (2)'!$CD$22" lockText="1" noThreeD="1"/>
</file>

<file path=xl/ctrlProps/ctrlProp134.xml><?xml version="1.0" encoding="utf-8"?>
<formControlPr xmlns="http://schemas.microsoft.com/office/spreadsheetml/2009/9/main" objectType="CheckBox" fmlaLink="'業務体制 ② (2)'!$CE$22" lockText="1" noThreeD="1"/>
</file>

<file path=xl/ctrlProps/ctrlProp135.xml><?xml version="1.0" encoding="utf-8"?>
<formControlPr xmlns="http://schemas.microsoft.com/office/spreadsheetml/2009/9/main" objectType="CheckBox" fmlaLink="'業務体制 ② (2)'!$CF$22" lockText="1" noThreeD="1"/>
</file>

<file path=xl/ctrlProps/ctrlProp136.xml><?xml version="1.0" encoding="utf-8"?>
<formControlPr xmlns="http://schemas.microsoft.com/office/spreadsheetml/2009/9/main" objectType="CheckBox" fmlaLink="'業務体制 ② (2)'!$CG$22" lockText="1" noThreeD="1"/>
</file>

<file path=xl/ctrlProps/ctrlProp137.xml><?xml version="1.0" encoding="utf-8"?>
<formControlPr xmlns="http://schemas.microsoft.com/office/spreadsheetml/2009/9/main" objectType="CheckBox" fmlaLink="'業務体制 ② (2)'!$CD$23" lockText="1" noThreeD="1"/>
</file>

<file path=xl/ctrlProps/ctrlProp138.xml><?xml version="1.0" encoding="utf-8"?>
<formControlPr xmlns="http://schemas.microsoft.com/office/spreadsheetml/2009/9/main" objectType="CheckBox" fmlaLink="'業務体制 ② (2)'!$CE$23" lockText="1" noThreeD="1"/>
</file>

<file path=xl/ctrlProps/ctrlProp139.xml><?xml version="1.0" encoding="utf-8"?>
<formControlPr xmlns="http://schemas.microsoft.com/office/spreadsheetml/2009/9/main" objectType="CheckBox" fmlaLink="'業務体制 ② (2)'!$CF$23" lockText="1" noThreeD="1"/>
</file>

<file path=xl/ctrlProps/ctrlProp14.xml><?xml version="1.0" encoding="utf-8"?>
<formControlPr xmlns="http://schemas.microsoft.com/office/spreadsheetml/2009/9/main" objectType="CheckBox" fmlaLink="$CD$19" lockText="1" noThreeD="1"/>
</file>

<file path=xl/ctrlProps/ctrlProp140.xml><?xml version="1.0" encoding="utf-8"?>
<formControlPr xmlns="http://schemas.microsoft.com/office/spreadsheetml/2009/9/main" objectType="CheckBox" fmlaLink="'業務体制 ② (2)'!$CG$23" lockText="1" noThreeD="1"/>
</file>

<file path=xl/ctrlProps/ctrlProp15.xml><?xml version="1.0" encoding="utf-8"?>
<formControlPr xmlns="http://schemas.microsoft.com/office/spreadsheetml/2009/9/main" objectType="CheckBox" fmlaLink="$CG$19" lockText="1" noThreeD="1"/>
</file>

<file path=xl/ctrlProps/ctrlProp16.xml><?xml version="1.0" encoding="utf-8"?>
<formControlPr xmlns="http://schemas.microsoft.com/office/spreadsheetml/2009/9/main" objectType="CheckBox" fmlaLink="$CC$20" lockText="1" noThreeD="1"/>
</file>

<file path=xl/ctrlProps/ctrlProp17.xml><?xml version="1.0" encoding="utf-8"?>
<formControlPr xmlns="http://schemas.microsoft.com/office/spreadsheetml/2009/9/main" objectType="CheckBox" fmlaLink="$CE$20" lockText="1" noThreeD="1"/>
</file>

<file path=xl/ctrlProps/ctrlProp18.xml><?xml version="1.0" encoding="utf-8"?>
<formControlPr xmlns="http://schemas.microsoft.com/office/spreadsheetml/2009/9/main" objectType="CheckBox" fmlaLink="$CD$20" lockText="1" noThreeD="1"/>
</file>

<file path=xl/ctrlProps/ctrlProp19.xml><?xml version="1.0" encoding="utf-8"?>
<formControlPr xmlns="http://schemas.microsoft.com/office/spreadsheetml/2009/9/main" objectType="CheckBox" fmlaLink="$CC$21" lockText="1" noThreeD="1"/>
</file>

<file path=xl/ctrlProps/ctrlProp2.xml><?xml version="1.0" encoding="utf-8"?>
<formControlPr xmlns="http://schemas.microsoft.com/office/spreadsheetml/2009/9/main" objectType="CheckBox" fmlaLink="$CF$17" lockText="1" noThreeD="1"/>
</file>

<file path=xl/ctrlProps/ctrlProp20.xml><?xml version="1.0" encoding="utf-8"?>
<formControlPr xmlns="http://schemas.microsoft.com/office/spreadsheetml/2009/9/main" objectType="CheckBox" fmlaLink="$CF$20" lockText="1" noThreeD="1"/>
</file>

<file path=xl/ctrlProps/ctrlProp21.xml><?xml version="1.0" encoding="utf-8"?>
<formControlPr xmlns="http://schemas.microsoft.com/office/spreadsheetml/2009/9/main" objectType="CheckBox" fmlaLink="$CC$23" lockText="1" noThreeD="1"/>
</file>

<file path=xl/ctrlProps/ctrlProp22.xml><?xml version="1.0" encoding="utf-8"?>
<formControlPr xmlns="http://schemas.microsoft.com/office/spreadsheetml/2009/9/main" objectType="CheckBox" fmlaLink="$CC$22" lockText="1" noThreeD="1"/>
</file>

<file path=xl/ctrlProps/ctrlProp23.xml><?xml version="1.0" encoding="utf-8"?>
<formControlPr xmlns="http://schemas.microsoft.com/office/spreadsheetml/2009/9/main" objectType="CheckBox" fmlaLink="$CG$20" lockText="1" noThreeD="1"/>
</file>

<file path=xl/ctrlProps/ctrlProp24.xml><?xml version="1.0" encoding="utf-8"?>
<formControlPr xmlns="http://schemas.microsoft.com/office/spreadsheetml/2009/9/main" objectType="CheckBox" fmlaLink="$CD$21" lockText="1" noThreeD="1"/>
</file>

<file path=xl/ctrlProps/ctrlProp25.xml><?xml version="1.0" encoding="utf-8"?>
<formControlPr xmlns="http://schemas.microsoft.com/office/spreadsheetml/2009/9/main" objectType="CheckBox" fmlaLink="$CE$21" lockText="1" noThreeD="1"/>
</file>

<file path=xl/ctrlProps/ctrlProp26.xml><?xml version="1.0" encoding="utf-8"?>
<formControlPr xmlns="http://schemas.microsoft.com/office/spreadsheetml/2009/9/main" objectType="CheckBox" fmlaLink="$CF$21" lockText="1" noThreeD="1"/>
</file>

<file path=xl/ctrlProps/ctrlProp27.xml><?xml version="1.0" encoding="utf-8"?>
<formControlPr xmlns="http://schemas.microsoft.com/office/spreadsheetml/2009/9/main" objectType="CheckBox" fmlaLink="$CG$21" lockText="1" noThreeD="1"/>
</file>

<file path=xl/ctrlProps/ctrlProp28.xml><?xml version="1.0" encoding="utf-8"?>
<formControlPr xmlns="http://schemas.microsoft.com/office/spreadsheetml/2009/9/main" objectType="CheckBox" fmlaLink="$CD$22" lockText="1" noThreeD="1"/>
</file>

<file path=xl/ctrlProps/ctrlProp29.xml><?xml version="1.0" encoding="utf-8"?>
<formControlPr xmlns="http://schemas.microsoft.com/office/spreadsheetml/2009/9/main" objectType="CheckBox" fmlaLink="$CE$22" lockText="1" noThreeD="1"/>
</file>

<file path=xl/ctrlProps/ctrlProp3.xml><?xml version="1.0" encoding="utf-8"?>
<formControlPr xmlns="http://schemas.microsoft.com/office/spreadsheetml/2009/9/main" objectType="CheckBox" fmlaLink="$CG$17" lockText="1" noThreeD="1"/>
</file>

<file path=xl/ctrlProps/ctrlProp30.xml><?xml version="1.0" encoding="utf-8"?>
<formControlPr xmlns="http://schemas.microsoft.com/office/spreadsheetml/2009/9/main" objectType="CheckBox" fmlaLink="$CF$22" lockText="1" noThreeD="1"/>
</file>

<file path=xl/ctrlProps/ctrlProp31.xml><?xml version="1.0" encoding="utf-8"?>
<formControlPr xmlns="http://schemas.microsoft.com/office/spreadsheetml/2009/9/main" objectType="CheckBox" fmlaLink="$CG$22" lockText="1" noThreeD="1"/>
</file>

<file path=xl/ctrlProps/ctrlProp32.xml><?xml version="1.0" encoding="utf-8"?>
<formControlPr xmlns="http://schemas.microsoft.com/office/spreadsheetml/2009/9/main" objectType="CheckBox" fmlaLink="$CD$23" lockText="1" noThreeD="1"/>
</file>

<file path=xl/ctrlProps/ctrlProp33.xml><?xml version="1.0" encoding="utf-8"?>
<formControlPr xmlns="http://schemas.microsoft.com/office/spreadsheetml/2009/9/main" objectType="CheckBox" fmlaLink="$CE$23" lockText="1" noThreeD="1"/>
</file>

<file path=xl/ctrlProps/ctrlProp34.xml><?xml version="1.0" encoding="utf-8"?>
<formControlPr xmlns="http://schemas.microsoft.com/office/spreadsheetml/2009/9/main" objectType="CheckBox" fmlaLink="$CF$23" lockText="1" noThreeD="1"/>
</file>

<file path=xl/ctrlProps/ctrlProp35.xml><?xml version="1.0" encoding="utf-8"?>
<formControlPr xmlns="http://schemas.microsoft.com/office/spreadsheetml/2009/9/main" objectType="CheckBox" fmlaLink="$CG$23" lockText="1" noThreeD="1"/>
</file>

<file path=xl/ctrlProps/ctrlProp36.xml><?xml version="1.0" encoding="utf-8"?>
<formControlPr xmlns="http://schemas.microsoft.com/office/spreadsheetml/2009/9/main" objectType="CheckBox" fmlaLink="$CC$17" lockText="1" noThreeD="1"/>
</file>

<file path=xl/ctrlProps/ctrlProp37.xml><?xml version="1.0" encoding="utf-8"?>
<formControlPr xmlns="http://schemas.microsoft.com/office/spreadsheetml/2009/9/main" objectType="CheckBox" fmlaLink="$CF$17" lockText="1" noThreeD="1"/>
</file>

<file path=xl/ctrlProps/ctrlProp38.xml><?xml version="1.0" encoding="utf-8"?>
<formControlPr xmlns="http://schemas.microsoft.com/office/spreadsheetml/2009/9/main" objectType="CheckBox" fmlaLink="$CG$17" lockText="1" noThreeD="1"/>
</file>

<file path=xl/ctrlProps/ctrlProp39.xml><?xml version="1.0" encoding="utf-8"?>
<formControlPr xmlns="http://schemas.microsoft.com/office/spreadsheetml/2009/9/main" objectType="CheckBox" fmlaLink="$CE$17" lockText="1" noThreeD="1"/>
</file>

<file path=xl/ctrlProps/ctrlProp4.xml><?xml version="1.0" encoding="utf-8"?>
<formControlPr xmlns="http://schemas.microsoft.com/office/spreadsheetml/2009/9/main" objectType="CheckBox" fmlaLink="$CE$17" lockText="1" noThreeD="1"/>
</file>

<file path=xl/ctrlProps/ctrlProp40.xml><?xml version="1.0" encoding="utf-8"?>
<formControlPr xmlns="http://schemas.microsoft.com/office/spreadsheetml/2009/9/main" objectType="CheckBox" fmlaLink="$CD$17" lockText="1" noThreeD="1"/>
</file>

<file path=xl/ctrlProps/ctrlProp41.xml><?xml version="1.0" encoding="utf-8"?>
<formControlPr xmlns="http://schemas.microsoft.com/office/spreadsheetml/2009/9/main" objectType="CheckBox" fmlaLink="$CC$18" lockText="1" noThreeD="1"/>
</file>

<file path=xl/ctrlProps/ctrlProp42.xml><?xml version="1.0" encoding="utf-8"?>
<formControlPr xmlns="http://schemas.microsoft.com/office/spreadsheetml/2009/9/main" objectType="CheckBox" fmlaLink="$CF$18" lockText="1" noThreeD="1"/>
</file>

<file path=xl/ctrlProps/ctrlProp43.xml><?xml version="1.0" encoding="utf-8"?>
<formControlPr xmlns="http://schemas.microsoft.com/office/spreadsheetml/2009/9/main" objectType="CheckBox" fmlaLink="$CD$18" lockText="1" noThreeD="1"/>
</file>

<file path=xl/ctrlProps/ctrlProp44.xml><?xml version="1.0" encoding="utf-8"?>
<formControlPr xmlns="http://schemas.microsoft.com/office/spreadsheetml/2009/9/main" objectType="CheckBox" fmlaLink="$CE$18" lockText="1" noThreeD="1"/>
</file>

<file path=xl/ctrlProps/ctrlProp45.xml><?xml version="1.0" encoding="utf-8"?>
<formControlPr xmlns="http://schemas.microsoft.com/office/spreadsheetml/2009/9/main" objectType="CheckBox" fmlaLink="$CG$18" lockText="1" noThreeD="1"/>
</file>

<file path=xl/ctrlProps/ctrlProp46.xml><?xml version="1.0" encoding="utf-8"?>
<formControlPr xmlns="http://schemas.microsoft.com/office/spreadsheetml/2009/9/main" objectType="CheckBox" fmlaLink="$CC$19" lockText="1" noThreeD="1"/>
</file>

<file path=xl/ctrlProps/ctrlProp47.xml><?xml version="1.0" encoding="utf-8"?>
<formControlPr xmlns="http://schemas.microsoft.com/office/spreadsheetml/2009/9/main" objectType="CheckBox" fmlaLink="$CF$19" lockText="1" noThreeD="1"/>
</file>

<file path=xl/ctrlProps/ctrlProp48.xml><?xml version="1.0" encoding="utf-8"?>
<formControlPr xmlns="http://schemas.microsoft.com/office/spreadsheetml/2009/9/main" objectType="CheckBox" fmlaLink="$CE$19" lockText="1" noThreeD="1"/>
</file>

<file path=xl/ctrlProps/ctrlProp49.xml><?xml version="1.0" encoding="utf-8"?>
<formControlPr xmlns="http://schemas.microsoft.com/office/spreadsheetml/2009/9/main" objectType="CheckBox" fmlaLink="$CD$19" lockText="1" noThreeD="1"/>
</file>

<file path=xl/ctrlProps/ctrlProp5.xml><?xml version="1.0" encoding="utf-8"?>
<formControlPr xmlns="http://schemas.microsoft.com/office/spreadsheetml/2009/9/main" objectType="CheckBox" fmlaLink="$CD$17" lockText="1" noThreeD="1"/>
</file>

<file path=xl/ctrlProps/ctrlProp50.xml><?xml version="1.0" encoding="utf-8"?>
<formControlPr xmlns="http://schemas.microsoft.com/office/spreadsheetml/2009/9/main" objectType="CheckBox" fmlaLink="$CG$19" lockText="1" noThreeD="1"/>
</file>

<file path=xl/ctrlProps/ctrlProp51.xml><?xml version="1.0" encoding="utf-8"?>
<formControlPr xmlns="http://schemas.microsoft.com/office/spreadsheetml/2009/9/main" objectType="CheckBox" fmlaLink="$CC$20" lockText="1" noThreeD="1"/>
</file>

<file path=xl/ctrlProps/ctrlProp52.xml><?xml version="1.0" encoding="utf-8"?>
<formControlPr xmlns="http://schemas.microsoft.com/office/spreadsheetml/2009/9/main" objectType="CheckBox" fmlaLink="$CE$20" lockText="1" noThreeD="1"/>
</file>

<file path=xl/ctrlProps/ctrlProp53.xml><?xml version="1.0" encoding="utf-8"?>
<formControlPr xmlns="http://schemas.microsoft.com/office/spreadsheetml/2009/9/main" objectType="CheckBox" fmlaLink="$CD$20" lockText="1" noThreeD="1"/>
</file>

<file path=xl/ctrlProps/ctrlProp54.xml><?xml version="1.0" encoding="utf-8"?>
<formControlPr xmlns="http://schemas.microsoft.com/office/spreadsheetml/2009/9/main" objectType="CheckBox" fmlaLink="$CC$21" lockText="1" noThreeD="1"/>
</file>

<file path=xl/ctrlProps/ctrlProp55.xml><?xml version="1.0" encoding="utf-8"?>
<formControlPr xmlns="http://schemas.microsoft.com/office/spreadsheetml/2009/9/main" objectType="CheckBox" fmlaLink="$CF$20" lockText="1" noThreeD="1"/>
</file>

<file path=xl/ctrlProps/ctrlProp56.xml><?xml version="1.0" encoding="utf-8"?>
<formControlPr xmlns="http://schemas.microsoft.com/office/spreadsheetml/2009/9/main" objectType="CheckBox" fmlaLink="$CC$23" lockText="1" noThreeD="1"/>
</file>

<file path=xl/ctrlProps/ctrlProp57.xml><?xml version="1.0" encoding="utf-8"?>
<formControlPr xmlns="http://schemas.microsoft.com/office/spreadsheetml/2009/9/main" objectType="CheckBox" fmlaLink="$CC$22" lockText="1" noThreeD="1"/>
</file>

<file path=xl/ctrlProps/ctrlProp58.xml><?xml version="1.0" encoding="utf-8"?>
<formControlPr xmlns="http://schemas.microsoft.com/office/spreadsheetml/2009/9/main" objectType="CheckBox" fmlaLink="$CG$20" lockText="1" noThreeD="1"/>
</file>

<file path=xl/ctrlProps/ctrlProp59.xml><?xml version="1.0" encoding="utf-8"?>
<formControlPr xmlns="http://schemas.microsoft.com/office/spreadsheetml/2009/9/main" objectType="CheckBox" fmlaLink="$CD$21" lockText="1" noThreeD="1"/>
</file>

<file path=xl/ctrlProps/ctrlProp6.xml><?xml version="1.0" encoding="utf-8"?>
<formControlPr xmlns="http://schemas.microsoft.com/office/spreadsheetml/2009/9/main" objectType="CheckBox" fmlaLink="$CC$18" lockText="1" noThreeD="1"/>
</file>

<file path=xl/ctrlProps/ctrlProp60.xml><?xml version="1.0" encoding="utf-8"?>
<formControlPr xmlns="http://schemas.microsoft.com/office/spreadsheetml/2009/9/main" objectType="CheckBox" fmlaLink="$CE$21" lockText="1" noThreeD="1"/>
</file>

<file path=xl/ctrlProps/ctrlProp61.xml><?xml version="1.0" encoding="utf-8"?>
<formControlPr xmlns="http://schemas.microsoft.com/office/spreadsheetml/2009/9/main" objectType="CheckBox" fmlaLink="$CF$21" lockText="1" noThreeD="1"/>
</file>

<file path=xl/ctrlProps/ctrlProp62.xml><?xml version="1.0" encoding="utf-8"?>
<formControlPr xmlns="http://schemas.microsoft.com/office/spreadsheetml/2009/9/main" objectType="CheckBox" fmlaLink="$CG$21" lockText="1" noThreeD="1"/>
</file>

<file path=xl/ctrlProps/ctrlProp63.xml><?xml version="1.0" encoding="utf-8"?>
<formControlPr xmlns="http://schemas.microsoft.com/office/spreadsheetml/2009/9/main" objectType="CheckBox" fmlaLink="$CD$22" lockText="1" noThreeD="1"/>
</file>

<file path=xl/ctrlProps/ctrlProp64.xml><?xml version="1.0" encoding="utf-8"?>
<formControlPr xmlns="http://schemas.microsoft.com/office/spreadsheetml/2009/9/main" objectType="CheckBox" fmlaLink="$CE$22" lockText="1" noThreeD="1"/>
</file>

<file path=xl/ctrlProps/ctrlProp65.xml><?xml version="1.0" encoding="utf-8"?>
<formControlPr xmlns="http://schemas.microsoft.com/office/spreadsheetml/2009/9/main" objectType="CheckBox" fmlaLink="$CF$22" lockText="1" noThreeD="1"/>
</file>

<file path=xl/ctrlProps/ctrlProp66.xml><?xml version="1.0" encoding="utf-8"?>
<formControlPr xmlns="http://schemas.microsoft.com/office/spreadsheetml/2009/9/main" objectType="CheckBox" fmlaLink="$CG$22" lockText="1" noThreeD="1"/>
</file>

<file path=xl/ctrlProps/ctrlProp67.xml><?xml version="1.0" encoding="utf-8"?>
<formControlPr xmlns="http://schemas.microsoft.com/office/spreadsheetml/2009/9/main" objectType="CheckBox" fmlaLink="$CD$23" lockText="1" noThreeD="1"/>
</file>

<file path=xl/ctrlProps/ctrlProp68.xml><?xml version="1.0" encoding="utf-8"?>
<formControlPr xmlns="http://schemas.microsoft.com/office/spreadsheetml/2009/9/main" objectType="CheckBox" fmlaLink="$CE$23" lockText="1" noThreeD="1"/>
</file>

<file path=xl/ctrlProps/ctrlProp69.xml><?xml version="1.0" encoding="utf-8"?>
<formControlPr xmlns="http://schemas.microsoft.com/office/spreadsheetml/2009/9/main" objectType="CheckBox" fmlaLink="$CF$23" lockText="1" noThreeD="1"/>
</file>

<file path=xl/ctrlProps/ctrlProp7.xml><?xml version="1.0" encoding="utf-8"?>
<formControlPr xmlns="http://schemas.microsoft.com/office/spreadsheetml/2009/9/main" objectType="CheckBox" fmlaLink="$CF$18" lockText="1" noThreeD="1"/>
</file>

<file path=xl/ctrlProps/ctrlProp70.xml><?xml version="1.0" encoding="utf-8"?>
<formControlPr xmlns="http://schemas.microsoft.com/office/spreadsheetml/2009/9/main" objectType="CheckBox" fmlaLink="$CG$23" lockText="1" noThreeD="1"/>
</file>

<file path=xl/ctrlProps/ctrlProp71.xml><?xml version="1.0" encoding="utf-8"?>
<formControlPr xmlns="http://schemas.microsoft.com/office/spreadsheetml/2009/9/main" objectType="CheckBox" fmlaLink="'業務体制 ②'!$CC$17" lockText="1" noThreeD="1"/>
</file>

<file path=xl/ctrlProps/ctrlProp72.xml><?xml version="1.0" encoding="utf-8"?>
<formControlPr xmlns="http://schemas.microsoft.com/office/spreadsheetml/2009/9/main" objectType="CheckBox" fmlaLink="'業務体制 ②'!$CF$17" lockText="1" noThreeD="1"/>
</file>

<file path=xl/ctrlProps/ctrlProp73.xml><?xml version="1.0" encoding="utf-8"?>
<formControlPr xmlns="http://schemas.microsoft.com/office/spreadsheetml/2009/9/main" objectType="CheckBox" fmlaLink="'業務体制 ②'!$CG$17" lockText="1" noThreeD="1"/>
</file>

<file path=xl/ctrlProps/ctrlProp74.xml><?xml version="1.0" encoding="utf-8"?>
<formControlPr xmlns="http://schemas.microsoft.com/office/spreadsheetml/2009/9/main" objectType="CheckBox" fmlaLink="'業務体制 ②'!$CE$17" lockText="1" noThreeD="1"/>
</file>

<file path=xl/ctrlProps/ctrlProp75.xml><?xml version="1.0" encoding="utf-8"?>
<formControlPr xmlns="http://schemas.microsoft.com/office/spreadsheetml/2009/9/main" objectType="CheckBox" fmlaLink="'業務体制 ②'!$CD$17" lockText="1" noThreeD="1"/>
</file>

<file path=xl/ctrlProps/ctrlProp76.xml><?xml version="1.0" encoding="utf-8"?>
<formControlPr xmlns="http://schemas.microsoft.com/office/spreadsheetml/2009/9/main" objectType="CheckBox" fmlaLink="'業務体制 ②'!$CC$18" lockText="1" noThreeD="1"/>
</file>

<file path=xl/ctrlProps/ctrlProp77.xml><?xml version="1.0" encoding="utf-8"?>
<formControlPr xmlns="http://schemas.microsoft.com/office/spreadsheetml/2009/9/main" objectType="CheckBox" fmlaLink="'業務体制 ②'!$CF$18" lockText="1" noThreeD="1"/>
</file>

<file path=xl/ctrlProps/ctrlProp78.xml><?xml version="1.0" encoding="utf-8"?>
<formControlPr xmlns="http://schemas.microsoft.com/office/spreadsheetml/2009/9/main" objectType="CheckBox" fmlaLink="'業務体制 ②'!$CD$18" lockText="1" noThreeD="1"/>
</file>

<file path=xl/ctrlProps/ctrlProp79.xml><?xml version="1.0" encoding="utf-8"?>
<formControlPr xmlns="http://schemas.microsoft.com/office/spreadsheetml/2009/9/main" objectType="CheckBox" fmlaLink="'業務体制 ②'!$CE$18" lockText="1" noThreeD="1"/>
</file>

<file path=xl/ctrlProps/ctrlProp8.xml><?xml version="1.0" encoding="utf-8"?>
<formControlPr xmlns="http://schemas.microsoft.com/office/spreadsheetml/2009/9/main" objectType="CheckBox" fmlaLink="$CD$18" lockText="1" noThreeD="1"/>
</file>

<file path=xl/ctrlProps/ctrlProp80.xml><?xml version="1.0" encoding="utf-8"?>
<formControlPr xmlns="http://schemas.microsoft.com/office/spreadsheetml/2009/9/main" objectType="CheckBox" fmlaLink="'業務体制 ②'!$CG$18" lockText="1" noThreeD="1"/>
</file>

<file path=xl/ctrlProps/ctrlProp81.xml><?xml version="1.0" encoding="utf-8"?>
<formControlPr xmlns="http://schemas.microsoft.com/office/spreadsheetml/2009/9/main" objectType="CheckBox" fmlaLink="'業務体制 ②'!$CC$19" lockText="1" noThreeD="1"/>
</file>

<file path=xl/ctrlProps/ctrlProp82.xml><?xml version="1.0" encoding="utf-8"?>
<formControlPr xmlns="http://schemas.microsoft.com/office/spreadsheetml/2009/9/main" objectType="CheckBox" fmlaLink="'業務体制 ②'!$CF$19" lockText="1" noThreeD="1"/>
</file>

<file path=xl/ctrlProps/ctrlProp83.xml><?xml version="1.0" encoding="utf-8"?>
<formControlPr xmlns="http://schemas.microsoft.com/office/spreadsheetml/2009/9/main" objectType="CheckBox" fmlaLink="'業務体制 ②'!$CE$19" lockText="1" noThreeD="1"/>
</file>

<file path=xl/ctrlProps/ctrlProp84.xml><?xml version="1.0" encoding="utf-8"?>
<formControlPr xmlns="http://schemas.microsoft.com/office/spreadsheetml/2009/9/main" objectType="CheckBox" fmlaLink="'業務体制 ②'!$CD$19" lockText="1" noThreeD="1"/>
</file>

<file path=xl/ctrlProps/ctrlProp85.xml><?xml version="1.0" encoding="utf-8"?>
<formControlPr xmlns="http://schemas.microsoft.com/office/spreadsheetml/2009/9/main" objectType="CheckBox" fmlaLink="'業務体制 ②'!$CG$19" lockText="1" noThreeD="1"/>
</file>

<file path=xl/ctrlProps/ctrlProp86.xml><?xml version="1.0" encoding="utf-8"?>
<formControlPr xmlns="http://schemas.microsoft.com/office/spreadsheetml/2009/9/main" objectType="CheckBox" fmlaLink="'業務体制 ②'!$CC$20" lockText="1" noThreeD="1"/>
</file>

<file path=xl/ctrlProps/ctrlProp87.xml><?xml version="1.0" encoding="utf-8"?>
<formControlPr xmlns="http://schemas.microsoft.com/office/spreadsheetml/2009/9/main" objectType="CheckBox" fmlaLink="'業務体制 ②'!$CE$20" lockText="1" noThreeD="1"/>
</file>

<file path=xl/ctrlProps/ctrlProp88.xml><?xml version="1.0" encoding="utf-8"?>
<formControlPr xmlns="http://schemas.microsoft.com/office/spreadsheetml/2009/9/main" objectType="CheckBox" fmlaLink="'業務体制 ②'!$CD$20" lockText="1" noThreeD="1"/>
</file>

<file path=xl/ctrlProps/ctrlProp89.xml><?xml version="1.0" encoding="utf-8"?>
<formControlPr xmlns="http://schemas.microsoft.com/office/spreadsheetml/2009/9/main" objectType="CheckBox" fmlaLink="'業務体制 ②'!$CC$21" lockText="1" noThreeD="1"/>
</file>

<file path=xl/ctrlProps/ctrlProp9.xml><?xml version="1.0" encoding="utf-8"?>
<formControlPr xmlns="http://schemas.microsoft.com/office/spreadsheetml/2009/9/main" objectType="CheckBox" fmlaLink="$CE$18" lockText="1" noThreeD="1"/>
</file>

<file path=xl/ctrlProps/ctrlProp90.xml><?xml version="1.0" encoding="utf-8"?>
<formControlPr xmlns="http://schemas.microsoft.com/office/spreadsheetml/2009/9/main" objectType="CheckBox" fmlaLink="'業務体制 ②'!$CF$20" lockText="1" noThreeD="1"/>
</file>

<file path=xl/ctrlProps/ctrlProp91.xml><?xml version="1.0" encoding="utf-8"?>
<formControlPr xmlns="http://schemas.microsoft.com/office/spreadsheetml/2009/9/main" objectType="CheckBox" fmlaLink="'業務体制 ②'!$CC$23" lockText="1" noThreeD="1"/>
</file>

<file path=xl/ctrlProps/ctrlProp92.xml><?xml version="1.0" encoding="utf-8"?>
<formControlPr xmlns="http://schemas.microsoft.com/office/spreadsheetml/2009/9/main" objectType="CheckBox" fmlaLink="'業務体制 ②'!$CC$22" lockText="1" noThreeD="1"/>
</file>

<file path=xl/ctrlProps/ctrlProp93.xml><?xml version="1.0" encoding="utf-8"?>
<formControlPr xmlns="http://schemas.microsoft.com/office/spreadsheetml/2009/9/main" objectType="CheckBox" fmlaLink="'業務体制 ②'!$CG$20" lockText="1" noThreeD="1"/>
</file>

<file path=xl/ctrlProps/ctrlProp94.xml><?xml version="1.0" encoding="utf-8"?>
<formControlPr xmlns="http://schemas.microsoft.com/office/spreadsheetml/2009/9/main" objectType="CheckBox" fmlaLink="'業務体制 ②'!$CD$21" lockText="1" noThreeD="1"/>
</file>

<file path=xl/ctrlProps/ctrlProp95.xml><?xml version="1.0" encoding="utf-8"?>
<formControlPr xmlns="http://schemas.microsoft.com/office/spreadsheetml/2009/9/main" objectType="CheckBox" fmlaLink="'業務体制 ②'!$CE$21" lockText="1" noThreeD="1"/>
</file>

<file path=xl/ctrlProps/ctrlProp96.xml><?xml version="1.0" encoding="utf-8"?>
<formControlPr xmlns="http://schemas.microsoft.com/office/spreadsheetml/2009/9/main" objectType="CheckBox" fmlaLink="'業務体制 ②'!$CF$21" lockText="1" noThreeD="1"/>
</file>

<file path=xl/ctrlProps/ctrlProp97.xml><?xml version="1.0" encoding="utf-8"?>
<formControlPr xmlns="http://schemas.microsoft.com/office/spreadsheetml/2009/9/main" objectType="CheckBox" fmlaLink="'業務体制 ②'!$CG$21" lockText="1" noThreeD="1"/>
</file>

<file path=xl/ctrlProps/ctrlProp98.xml><?xml version="1.0" encoding="utf-8"?>
<formControlPr xmlns="http://schemas.microsoft.com/office/spreadsheetml/2009/9/main" objectType="CheckBox" fmlaLink="'業務体制 ②'!$CD$22" lockText="1" noThreeD="1"/>
</file>

<file path=xl/ctrlProps/ctrlProp99.xml><?xml version="1.0" encoding="utf-8"?>
<formControlPr xmlns="http://schemas.microsoft.com/office/spreadsheetml/2009/9/main" objectType="CheckBox" fmlaLink="'業務体制 ②'!$CE$22" lockText="1" noThreeD="1"/>
</file>

<file path=xl/drawings/drawing1.xml><?xml version="1.0" encoding="utf-8"?>
<xdr:wsDr xmlns:xdr="http://schemas.openxmlformats.org/drawingml/2006/spreadsheetDrawing" xmlns:a="http://schemas.openxmlformats.org/drawingml/2006/main">
  <xdr:twoCellAnchor>
    <xdr:from>
      <xdr:col>41</xdr:col>
      <xdr:colOff>28576</xdr:colOff>
      <xdr:row>111</xdr:row>
      <xdr:rowOff>19050</xdr:rowOff>
    </xdr:from>
    <xdr:to>
      <xdr:col>42</xdr:col>
      <xdr:colOff>126441</xdr:colOff>
      <xdr:row>182</xdr:row>
      <xdr:rowOff>51288</xdr:rowOff>
    </xdr:to>
    <xdr:sp macro="" textlink="">
      <xdr:nvSpPr>
        <xdr:cNvPr id="2" name="右中かっこ 1">
          <a:extLst>
            <a:ext uri="{FF2B5EF4-FFF2-40B4-BE49-F238E27FC236}">
              <a16:creationId xmlns:a16="http://schemas.microsoft.com/office/drawing/2014/main" id="{18830511-FFB3-E1D9-71CC-E8B47A0BB007}"/>
            </a:ext>
          </a:extLst>
        </xdr:cNvPr>
        <xdr:cNvSpPr/>
      </xdr:nvSpPr>
      <xdr:spPr>
        <a:xfrm>
          <a:off x="8718307" y="9778512"/>
          <a:ext cx="310346" cy="7894026"/>
        </a:xfrm>
        <a:prstGeom prst="rightBrace">
          <a:avLst>
            <a:gd name="adj1" fmla="val 8333"/>
            <a:gd name="adj2" fmla="val 51430"/>
          </a:avLst>
        </a:prstGeom>
      </xdr:spPr>
      <xdr:style>
        <a:lnRef idx="3">
          <a:schemeClr val="dk1"/>
        </a:lnRef>
        <a:fillRef idx="0">
          <a:schemeClr val="dk1"/>
        </a:fillRef>
        <a:effectRef idx="2">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41</xdr:col>
      <xdr:colOff>29308</xdr:colOff>
      <xdr:row>183</xdr:row>
      <xdr:rowOff>25156</xdr:rowOff>
    </xdr:from>
    <xdr:to>
      <xdr:col>42</xdr:col>
      <xdr:colOff>130348</xdr:colOff>
      <xdr:row>254</xdr:row>
      <xdr:rowOff>51043</xdr:rowOff>
    </xdr:to>
    <xdr:sp macro="" textlink="">
      <xdr:nvSpPr>
        <xdr:cNvPr id="3" name="右中かっこ 2">
          <a:extLst>
            <a:ext uri="{FF2B5EF4-FFF2-40B4-BE49-F238E27FC236}">
              <a16:creationId xmlns:a16="http://schemas.microsoft.com/office/drawing/2014/main" id="{E0004688-DA8B-4ED8-BE1E-64ECCAA85DFE}"/>
            </a:ext>
          </a:extLst>
        </xdr:cNvPr>
        <xdr:cNvSpPr/>
      </xdr:nvSpPr>
      <xdr:spPr>
        <a:xfrm>
          <a:off x="8719039" y="17697694"/>
          <a:ext cx="313521" cy="7887676"/>
        </a:xfrm>
        <a:prstGeom prst="rightBrace">
          <a:avLst>
            <a:gd name="adj1" fmla="val 8333"/>
            <a:gd name="adj2" fmla="val 51430"/>
          </a:avLst>
        </a:prstGeom>
      </xdr:spPr>
      <xdr:style>
        <a:lnRef idx="3">
          <a:schemeClr val="dk1"/>
        </a:lnRef>
        <a:fillRef idx="0">
          <a:schemeClr val="dk1"/>
        </a:fillRef>
        <a:effectRef idx="2">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3</xdr:col>
      <xdr:colOff>9305</xdr:colOff>
      <xdr:row>37</xdr:row>
      <xdr:rowOff>31673</xdr:rowOff>
    </xdr:from>
    <xdr:to>
      <xdr:col>9</xdr:col>
      <xdr:colOff>1314</xdr:colOff>
      <xdr:row>40</xdr:row>
      <xdr:rowOff>151086</xdr:rowOff>
    </xdr:to>
    <xdr:grpSp>
      <xdr:nvGrpSpPr>
        <xdr:cNvPr id="2" name="Group 6">
          <a:extLst>
            <a:ext uri="{FF2B5EF4-FFF2-40B4-BE49-F238E27FC236}">
              <a16:creationId xmlns:a16="http://schemas.microsoft.com/office/drawing/2014/main" id="{7A5229F9-2DBF-4F14-889B-7BCEF3D77200}"/>
            </a:ext>
          </a:extLst>
        </xdr:cNvPr>
        <xdr:cNvGrpSpPr>
          <a:grpSpLocks/>
        </xdr:cNvGrpSpPr>
      </xdr:nvGrpSpPr>
      <xdr:grpSpPr bwMode="auto">
        <a:xfrm>
          <a:off x="547785" y="4731943"/>
          <a:ext cx="1364879" cy="670593"/>
          <a:chOff x="4524" y="9068"/>
          <a:chExt cx="2081" cy="522"/>
        </a:xfrm>
      </xdr:grpSpPr>
      <xdr:sp macro="" textlink="">
        <xdr:nvSpPr>
          <xdr:cNvPr id="3" name="AutoShape 7">
            <a:extLst>
              <a:ext uri="{FF2B5EF4-FFF2-40B4-BE49-F238E27FC236}">
                <a16:creationId xmlns:a16="http://schemas.microsoft.com/office/drawing/2014/main" id="{81A62632-E6E2-D01D-CCC3-90EECA86171C}"/>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8">
            <a:extLst>
              <a:ext uri="{FF2B5EF4-FFF2-40B4-BE49-F238E27FC236}">
                <a16:creationId xmlns:a16="http://schemas.microsoft.com/office/drawing/2014/main" id="{AB97C1B3-8635-715A-DD38-92CB6C7E59FA}"/>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3</xdr:col>
      <xdr:colOff>12480</xdr:colOff>
      <xdr:row>55</xdr:row>
      <xdr:rowOff>28498</xdr:rowOff>
    </xdr:from>
    <xdr:to>
      <xdr:col>9</xdr:col>
      <xdr:colOff>1314</xdr:colOff>
      <xdr:row>58</xdr:row>
      <xdr:rowOff>151086</xdr:rowOff>
    </xdr:to>
    <xdr:grpSp>
      <xdr:nvGrpSpPr>
        <xdr:cNvPr id="8" name="Group 6">
          <a:extLst>
            <a:ext uri="{FF2B5EF4-FFF2-40B4-BE49-F238E27FC236}">
              <a16:creationId xmlns:a16="http://schemas.microsoft.com/office/drawing/2014/main" id="{29E2EA66-78A5-4A94-AC8F-A94D24863B9F}"/>
            </a:ext>
          </a:extLst>
        </xdr:cNvPr>
        <xdr:cNvGrpSpPr>
          <a:grpSpLocks/>
        </xdr:cNvGrpSpPr>
      </xdr:nvGrpSpPr>
      <xdr:grpSpPr bwMode="auto">
        <a:xfrm>
          <a:off x="549690" y="7567218"/>
          <a:ext cx="1362974" cy="673768"/>
          <a:chOff x="4524" y="9068"/>
          <a:chExt cx="2081" cy="522"/>
        </a:xfrm>
      </xdr:grpSpPr>
      <xdr:sp macro="" textlink="">
        <xdr:nvSpPr>
          <xdr:cNvPr id="9" name="AutoShape 7">
            <a:extLst>
              <a:ext uri="{FF2B5EF4-FFF2-40B4-BE49-F238E27FC236}">
                <a16:creationId xmlns:a16="http://schemas.microsoft.com/office/drawing/2014/main" id="{E9D516DC-3DF1-67A4-FAC7-90E07B5325C9}"/>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0" name="AutoShape 8">
            <a:extLst>
              <a:ext uri="{FF2B5EF4-FFF2-40B4-BE49-F238E27FC236}">
                <a16:creationId xmlns:a16="http://schemas.microsoft.com/office/drawing/2014/main" id="{29475F64-BCF1-BE73-6053-5AA3A6A68F3B}"/>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3</xdr:col>
      <xdr:colOff>9305</xdr:colOff>
      <xdr:row>46</xdr:row>
      <xdr:rowOff>31673</xdr:rowOff>
    </xdr:from>
    <xdr:to>
      <xdr:col>9</xdr:col>
      <xdr:colOff>1314</xdr:colOff>
      <xdr:row>49</xdr:row>
      <xdr:rowOff>151086</xdr:rowOff>
    </xdr:to>
    <xdr:grpSp>
      <xdr:nvGrpSpPr>
        <xdr:cNvPr id="5" name="Group 6">
          <a:extLst>
            <a:ext uri="{FF2B5EF4-FFF2-40B4-BE49-F238E27FC236}">
              <a16:creationId xmlns:a16="http://schemas.microsoft.com/office/drawing/2014/main" id="{27511196-205F-4B2F-8C4D-5416E1057F00}"/>
            </a:ext>
          </a:extLst>
        </xdr:cNvPr>
        <xdr:cNvGrpSpPr>
          <a:grpSpLocks/>
        </xdr:cNvGrpSpPr>
      </xdr:nvGrpSpPr>
      <xdr:grpSpPr bwMode="auto">
        <a:xfrm>
          <a:off x="547785" y="6065443"/>
          <a:ext cx="1364879" cy="670593"/>
          <a:chOff x="4524" y="9068"/>
          <a:chExt cx="2081" cy="522"/>
        </a:xfrm>
      </xdr:grpSpPr>
      <xdr:sp macro="" textlink="">
        <xdr:nvSpPr>
          <xdr:cNvPr id="6" name="AutoShape 7">
            <a:extLst>
              <a:ext uri="{FF2B5EF4-FFF2-40B4-BE49-F238E27FC236}">
                <a16:creationId xmlns:a16="http://schemas.microsoft.com/office/drawing/2014/main" id="{107F8BD5-B855-F665-1F06-D4CB909A1D26}"/>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8">
            <a:extLst>
              <a:ext uri="{FF2B5EF4-FFF2-40B4-BE49-F238E27FC236}">
                <a16:creationId xmlns:a16="http://schemas.microsoft.com/office/drawing/2014/main" id="{4E0D0645-969B-6806-6704-D666280FD477}"/>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wsDr>
</file>

<file path=xl/drawings/drawing11.xml><?xml version="1.0" encoding="utf-8"?>
<xdr:wsDr xmlns:xdr="http://schemas.openxmlformats.org/drawingml/2006/spreadsheetDrawing" xmlns:a="http://schemas.openxmlformats.org/drawingml/2006/main">
  <xdr:twoCellAnchor>
    <xdr:from>
      <xdr:col>6</xdr:col>
      <xdr:colOff>9305</xdr:colOff>
      <xdr:row>50</xdr:row>
      <xdr:rowOff>31673</xdr:rowOff>
    </xdr:from>
    <xdr:to>
      <xdr:col>12</xdr:col>
      <xdr:colOff>1314</xdr:colOff>
      <xdr:row>53</xdr:row>
      <xdr:rowOff>151086</xdr:rowOff>
    </xdr:to>
    <xdr:grpSp>
      <xdr:nvGrpSpPr>
        <xdr:cNvPr id="5" name="Group 6">
          <a:extLst>
            <a:ext uri="{FF2B5EF4-FFF2-40B4-BE49-F238E27FC236}">
              <a16:creationId xmlns:a16="http://schemas.microsoft.com/office/drawing/2014/main" id="{8A16D25A-31E7-41C0-BA90-1A88196263ED}"/>
            </a:ext>
          </a:extLst>
        </xdr:cNvPr>
        <xdr:cNvGrpSpPr>
          <a:grpSpLocks/>
        </xdr:cNvGrpSpPr>
      </xdr:nvGrpSpPr>
      <xdr:grpSpPr bwMode="auto">
        <a:xfrm>
          <a:off x="1222818" y="7316117"/>
          <a:ext cx="1351626" cy="664795"/>
          <a:chOff x="4524" y="9068"/>
          <a:chExt cx="2081" cy="522"/>
        </a:xfrm>
      </xdr:grpSpPr>
      <xdr:sp macro="" textlink="">
        <xdr:nvSpPr>
          <xdr:cNvPr id="6" name="AutoShape 7">
            <a:extLst>
              <a:ext uri="{FF2B5EF4-FFF2-40B4-BE49-F238E27FC236}">
                <a16:creationId xmlns:a16="http://schemas.microsoft.com/office/drawing/2014/main" id="{8E8E53E6-BD60-F165-6B51-AFA92FE2B347}"/>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8">
            <a:extLst>
              <a:ext uri="{FF2B5EF4-FFF2-40B4-BE49-F238E27FC236}">
                <a16:creationId xmlns:a16="http://schemas.microsoft.com/office/drawing/2014/main" id="{B966D39C-A6F6-978D-FF0A-061B4201B0FD}"/>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wsDr>
</file>

<file path=xl/drawings/drawing12.xml><?xml version="1.0" encoding="utf-8"?>
<xdr:wsDr xmlns:xdr="http://schemas.openxmlformats.org/drawingml/2006/spreadsheetDrawing" xmlns:a="http://schemas.openxmlformats.org/drawingml/2006/main">
  <xdr:twoCellAnchor>
    <xdr:from>
      <xdr:col>6</xdr:col>
      <xdr:colOff>12480</xdr:colOff>
      <xdr:row>1733</xdr:row>
      <xdr:rowOff>28498</xdr:rowOff>
    </xdr:from>
    <xdr:to>
      <xdr:col>12</xdr:col>
      <xdr:colOff>1314</xdr:colOff>
      <xdr:row>1736</xdr:row>
      <xdr:rowOff>151086</xdr:rowOff>
    </xdr:to>
    <xdr:grpSp>
      <xdr:nvGrpSpPr>
        <xdr:cNvPr id="3" name="Group 6">
          <a:extLst>
            <a:ext uri="{FF2B5EF4-FFF2-40B4-BE49-F238E27FC236}">
              <a16:creationId xmlns:a16="http://schemas.microsoft.com/office/drawing/2014/main" id="{EA505151-A7DC-4B3B-BDB2-A355A77F91B4}"/>
            </a:ext>
          </a:extLst>
        </xdr:cNvPr>
        <xdr:cNvGrpSpPr>
          <a:grpSpLocks/>
        </xdr:cNvGrpSpPr>
      </xdr:nvGrpSpPr>
      <xdr:grpSpPr bwMode="auto">
        <a:xfrm>
          <a:off x="1133890" y="29455668"/>
          <a:ext cx="1210574" cy="673768"/>
          <a:chOff x="4524" y="9068"/>
          <a:chExt cx="2081" cy="522"/>
        </a:xfrm>
      </xdr:grpSpPr>
      <xdr:sp macro="" textlink="">
        <xdr:nvSpPr>
          <xdr:cNvPr id="4" name="AutoShape 7">
            <a:extLst>
              <a:ext uri="{FF2B5EF4-FFF2-40B4-BE49-F238E27FC236}">
                <a16:creationId xmlns:a16="http://schemas.microsoft.com/office/drawing/2014/main" id="{F3A3782A-2FB4-B5E3-8B89-C87852905D51}"/>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5" name="AutoShape 8">
            <a:extLst>
              <a:ext uri="{FF2B5EF4-FFF2-40B4-BE49-F238E27FC236}">
                <a16:creationId xmlns:a16="http://schemas.microsoft.com/office/drawing/2014/main" id="{A62EB8EB-AB94-89D8-2921-EE7A5036B5BE}"/>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32</xdr:col>
          <xdr:colOff>22860</xdr:colOff>
          <xdr:row>18</xdr:row>
          <xdr:rowOff>22860</xdr:rowOff>
        </xdr:from>
        <xdr:to>
          <xdr:col>33</xdr:col>
          <xdr:colOff>99060</xdr:colOff>
          <xdr:row>19</xdr:row>
          <xdr:rowOff>38100</xdr:rowOff>
        </xdr:to>
        <xdr:sp macro="" textlink="">
          <xdr:nvSpPr>
            <xdr:cNvPr id="8228" name="Check Box 36" hidden="1">
              <a:extLst>
                <a:ext uri="{63B3BB69-23CF-44E3-9099-C40C66FF867C}">
                  <a14:compatExt spid="_x0000_s8228"/>
                </a:ext>
                <a:ext uri="{FF2B5EF4-FFF2-40B4-BE49-F238E27FC236}">
                  <a16:creationId xmlns:a16="http://schemas.microsoft.com/office/drawing/2014/main" id="{00000000-0008-0000-1000-00002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22860</xdr:colOff>
          <xdr:row>21</xdr:row>
          <xdr:rowOff>22860</xdr:rowOff>
        </xdr:from>
        <xdr:to>
          <xdr:col>34</xdr:col>
          <xdr:colOff>68580</xdr:colOff>
          <xdr:row>22</xdr:row>
          <xdr:rowOff>22860</xdr:rowOff>
        </xdr:to>
        <xdr:sp macro="" textlink="">
          <xdr:nvSpPr>
            <xdr:cNvPr id="8229" name="Check Box 37" hidden="1">
              <a:extLst>
                <a:ext uri="{63B3BB69-23CF-44E3-9099-C40C66FF867C}">
                  <a14:compatExt spid="_x0000_s8229"/>
                </a:ext>
                <a:ext uri="{FF2B5EF4-FFF2-40B4-BE49-F238E27FC236}">
                  <a16:creationId xmlns:a16="http://schemas.microsoft.com/office/drawing/2014/main" id="{00000000-0008-0000-1000-00002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22860</xdr:colOff>
          <xdr:row>22</xdr:row>
          <xdr:rowOff>22860</xdr:rowOff>
        </xdr:from>
        <xdr:to>
          <xdr:col>33</xdr:col>
          <xdr:colOff>83820</xdr:colOff>
          <xdr:row>23</xdr:row>
          <xdr:rowOff>30480</xdr:rowOff>
        </xdr:to>
        <xdr:sp macro="" textlink="">
          <xdr:nvSpPr>
            <xdr:cNvPr id="8230" name="Check Box 38" hidden="1">
              <a:extLst>
                <a:ext uri="{63B3BB69-23CF-44E3-9099-C40C66FF867C}">
                  <a14:compatExt spid="_x0000_s8230"/>
                </a:ext>
                <a:ext uri="{FF2B5EF4-FFF2-40B4-BE49-F238E27FC236}">
                  <a16:creationId xmlns:a16="http://schemas.microsoft.com/office/drawing/2014/main" id="{00000000-0008-0000-1000-00002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38100</xdr:colOff>
          <xdr:row>20</xdr:row>
          <xdr:rowOff>22860</xdr:rowOff>
        </xdr:from>
        <xdr:to>
          <xdr:col>33</xdr:col>
          <xdr:colOff>83820</xdr:colOff>
          <xdr:row>21</xdr:row>
          <xdr:rowOff>38100</xdr:rowOff>
        </xdr:to>
        <xdr:sp macro="" textlink="">
          <xdr:nvSpPr>
            <xdr:cNvPr id="8231" name="Check Box 39" hidden="1">
              <a:extLst>
                <a:ext uri="{63B3BB69-23CF-44E3-9099-C40C66FF867C}">
                  <a14:compatExt spid="_x0000_s8231"/>
                </a:ext>
                <a:ext uri="{FF2B5EF4-FFF2-40B4-BE49-F238E27FC236}">
                  <a16:creationId xmlns:a16="http://schemas.microsoft.com/office/drawing/2014/main" id="{00000000-0008-0000-1000-00002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22860</xdr:colOff>
          <xdr:row>19</xdr:row>
          <xdr:rowOff>22860</xdr:rowOff>
        </xdr:from>
        <xdr:to>
          <xdr:col>33</xdr:col>
          <xdr:colOff>106680</xdr:colOff>
          <xdr:row>20</xdr:row>
          <xdr:rowOff>22860</xdr:rowOff>
        </xdr:to>
        <xdr:sp macro="" textlink="">
          <xdr:nvSpPr>
            <xdr:cNvPr id="8232" name="Check Box 40" hidden="1">
              <a:extLst>
                <a:ext uri="{63B3BB69-23CF-44E3-9099-C40C66FF867C}">
                  <a14:compatExt spid="_x0000_s8232"/>
                </a:ext>
                <a:ext uri="{FF2B5EF4-FFF2-40B4-BE49-F238E27FC236}">
                  <a16:creationId xmlns:a16="http://schemas.microsoft.com/office/drawing/2014/main" id="{00000000-0008-0000-1000-00002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22860</xdr:colOff>
          <xdr:row>18</xdr:row>
          <xdr:rowOff>30480</xdr:rowOff>
        </xdr:from>
        <xdr:to>
          <xdr:col>36</xdr:col>
          <xdr:colOff>121920</xdr:colOff>
          <xdr:row>19</xdr:row>
          <xdr:rowOff>30480</xdr:rowOff>
        </xdr:to>
        <xdr:sp macro="" textlink="">
          <xdr:nvSpPr>
            <xdr:cNvPr id="8233" name="Check Box 41" hidden="1">
              <a:extLst>
                <a:ext uri="{63B3BB69-23CF-44E3-9099-C40C66FF867C}">
                  <a14:compatExt spid="_x0000_s8233"/>
                </a:ext>
                <a:ext uri="{FF2B5EF4-FFF2-40B4-BE49-F238E27FC236}">
                  <a16:creationId xmlns:a16="http://schemas.microsoft.com/office/drawing/2014/main" id="{00000000-0008-0000-1000-00002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30480</xdr:colOff>
          <xdr:row>21</xdr:row>
          <xdr:rowOff>22860</xdr:rowOff>
        </xdr:from>
        <xdr:to>
          <xdr:col>36</xdr:col>
          <xdr:colOff>121920</xdr:colOff>
          <xdr:row>22</xdr:row>
          <xdr:rowOff>22860</xdr:rowOff>
        </xdr:to>
        <xdr:sp macro="" textlink="">
          <xdr:nvSpPr>
            <xdr:cNvPr id="8234" name="Check Box 42" hidden="1">
              <a:extLst>
                <a:ext uri="{63B3BB69-23CF-44E3-9099-C40C66FF867C}">
                  <a14:compatExt spid="_x0000_s8234"/>
                </a:ext>
                <a:ext uri="{FF2B5EF4-FFF2-40B4-BE49-F238E27FC236}">
                  <a16:creationId xmlns:a16="http://schemas.microsoft.com/office/drawing/2014/main" id="{00000000-0008-0000-1000-00002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30480</xdr:colOff>
          <xdr:row>19</xdr:row>
          <xdr:rowOff>22860</xdr:rowOff>
        </xdr:from>
        <xdr:to>
          <xdr:col>36</xdr:col>
          <xdr:colOff>83820</xdr:colOff>
          <xdr:row>19</xdr:row>
          <xdr:rowOff>144780</xdr:rowOff>
        </xdr:to>
        <xdr:sp macro="" textlink="">
          <xdr:nvSpPr>
            <xdr:cNvPr id="8235" name="Check Box 43" hidden="1">
              <a:extLst>
                <a:ext uri="{63B3BB69-23CF-44E3-9099-C40C66FF867C}">
                  <a14:compatExt spid="_x0000_s8235"/>
                </a:ext>
                <a:ext uri="{FF2B5EF4-FFF2-40B4-BE49-F238E27FC236}">
                  <a16:creationId xmlns:a16="http://schemas.microsoft.com/office/drawing/2014/main" id="{00000000-0008-0000-1000-00002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30480</xdr:colOff>
          <xdr:row>20</xdr:row>
          <xdr:rowOff>22860</xdr:rowOff>
        </xdr:from>
        <xdr:to>
          <xdr:col>36</xdr:col>
          <xdr:colOff>68580</xdr:colOff>
          <xdr:row>21</xdr:row>
          <xdr:rowOff>22860</xdr:rowOff>
        </xdr:to>
        <xdr:sp macro="" textlink="">
          <xdr:nvSpPr>
            <xdr:cNvPr id="8236" name="Check Box 44" hidden="1">
              <a:extLst>
                <a:ext uri="{63B3BB69-23CF-44E3-9099-C40C66FF867C}">
                  <a14:compatExt spid="_x0000_s8236"/>
                </a:ext>
                <a:ext uri="{FF2B5EF4-FFF2-40B4-BE49-F238E27FC236}">
                  <a16:creationId xmlns:a16="http://schemas.microsoft.com/office/drawing/2014/main" id="{00000000-0008-0000-1000-00002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22860</xdr:colOff>
          <xdr:row>22</xdr:row>
          <xdr:rowOff>7620</xdr:rowOff>
        </xdr:from>
        <xdr:to>
          <xdr:col>36</xdr:col>
          <xdr:colOff>68580</xdr:colOff>
          <xdr:row>23</xdr:row>
          <xdr:rowOff>38100</xdr:rowOff>
        </xdr:to>
        <xdr:sp macro="" textlink="">
          <xdr:nvSpPr>
            <xdr:cNvPr id="8237" name="Check Box 45" hidden="1">
              <a:extLst>
                <a:ext uri="{63B3BB69-23CF-44E3-9099-C40C66FF867C}">
                  <a14:compatExt spid="_x0000_s8237"/>
                </a:ext>
                <a:ext uri="{FF2B5EF4-FFF2-40B4-BE49-F238E27FC236}">
                  <a16:creationId xmlns:a16="http://schemas.microsoft.com/office/drawing/2014/main" id="{00000000-0008-0000-1000-00002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30480</xdr:colOff>
          <xdr:row>18</xdr:row>
          <xdr:rowOff>60960</xdr:rowOff>
        </xdr:from>
        <xdr:to>
          <xdr:col>40</xdr:col>
          <xdr:colOff>30480</xdr:colOff>
          <xdr:row>19</xdr:row>
          <xdr:rowOff>22860</xdr:rowOff>
        </xdr:to>
        <xdr:sp macro="" textlink="">
          <xdr:nvSpPr>
            <xdr:cNvPr id="8238" name="Check Box 46" hidden="1">
              <a:extLst>
                <a:ext uri="{63B3BB69-23CF-44E3-9099-C40C66FF867C}">
                  <a14:compatExt spid="_x0000_s8238"/>
                </a:ext>
                <a:ext uri="{FF2B5EF4-FFF2-40B4-BE49-F238E27FC236}">
                  <a16:creationId xmlns:a16="http://schemas.microsoft.com/office/drawing/2014/main" id="{00000000-0008-0000-1000-00002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22860</xdr:colOff>
          <xdr:row>21</xdr:row>
          <xdr:rowOff>30480</xdr:rowOff>
        </xdr:from>
        <xdr:to>
          <xdr:col>39</xdr:col>
          <xdr:colOff>83820</xdr:colOff>
          <xdr:row>22</xdr:row>
          <xdr:rowOff>22860</xdr:rowOff>
        </xdr:to>
        <xdr:sp macro="" textlink="">
          <xdr:nvSpPr>
            <xdr:cNvPr id="8239" name="Check Box 47" hidden="1">
              <a:extLst>
                <a:ext uri="{63B3BB69-23CF-44E3-9099-C40C66FF867C}">
                  <a14:compatExt spid="_x0000_s8239"/>
                </a:ext>
                <a:ext uri="{FF2B5EF4-FFF2-40B4-BE49-F238E27FC236}">
                  <a16:creationId xmlns:a16="http://schemas.microsoft.com/office/drawing/2014/main" id="{00000000-0008-0000-1000-00002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22860</xdr:colOff>
          <xdr:row>20</xdr:row>
          <xdr:rowOff>30480</xdr:rowOff>
        </xdr:from>
        <xdr:to>
          <xdr:col>39</xdr:col>
          <xdr:colOff>83820</xdr:colOff>
          <xdr:row>21</xdr:row>
          <xdr:rowOff>22860</xdr:rowOff>
        </xdr:to>
        <xdr:sp macro="" textlink="">
          <xdr:nvSpPr>
            <xdr:cNvPr id="8240" name="Check Box 48" hidden="1">
              <a:extLst>
                <a:ext uri="{63B3BB69-23CF-44E3-9099-C40C66FF867C}">
                  <a14:compatExt spid="_x0000_s8240"/>
                </a:ext>
                <a:ext uri="{FF2B5EF4-FFF2-40B4-BE49-F238E27FC236}">
                  <a16:creationId xmlns:a16="http://schemas.microsoft.com/office/drawing/2014/main" id="{00000000-0008-0000-1000-00003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22860</xdr:colOff>
          <xdr:row>19</xdr:row>
          <xdr:rowOff>22860</xdr:rowOff>
        </xdr:from>
        <xdr:to>
          <xdr:col>39</xdr:col>
          <xdr:colOff>68580</xdr:colOff>
          <xdr:row>20</xdr:row>
          <xdr:rowOff>53340</xdr:rowOff>
        </xdr:to>
        <xdr:sp macro="" textlink="">
          <xdr:nvSpPr>
            <xdr:cNvPr id="8241" name="Check Box 49" hidden="1">
              <a:extLst>
                <a:ext uri="{63B3BB69-23CF-44E3-9099-C40C66FF867C}">
                  <a14:compatExt spid="_x0000_s8241"/>
                </a:ext>
                <a:ext uri="{FF2B5EF4-FFF2-40B4-BE49-F238E27FC236}">
                  <a16:creationId xmlns:a16="http://schemas.microsoft.com/office/drawing/2014/main" id="{00000000-0008-0000-1000-00003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30480</xdr:colOff>
          <xdr:row>22</xdr:row>
          <xdr:rowOff>22860</xdr:rowOff>
        </xdr:from>
        <xdr:to>
          <xdr:col>39</xdr:col>
          <xdr:colOff>83820</xdr:colOff>
          <xdr:row>23</xdr:row>
          <xdr:rowOff>0</xdr:rowOff>
        </xdr:to>
        <xdr:sp macro="" textlink="">
          <xdr:nvSpPr>
            <xdr:cNvPr id="8242" name="Check Box 50" hidden="1">
              <a:extLst>
                <a:ext uri="{63B3BB69-23CF-44E3-9099-C40C66FF867C}">
                  <a14:compatExt spid="_x0000_s8242"/>
                </a:ext>
                <a:ext uri="{FF2B5EF4-FFF2-40B4-BE49-F238E27FC236}">
                  <a16:creationId xmlns:a16="http://schemas.microsoft.com/office/drawing/2014/main" id="{00000000-0008-0000-1000-00003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30480</xdr:colOff>
          <xdr:row>18</xdr:row>
          <xdr:rowOff>22860</xdr:rowOff>
        </xdr:from>
        <xdr:to>
          <xdr:col>42</xdr:col>
          <xdr:colOff>91440</xdr:colOff>
          <xdr:row>19</xdr:row>
          <xdr:rowOff>22860</xdr:rowOff>
        </xdr:to>
        <xdr:sp macro="" textlink="">
          <xdr:nvSpPr>
            <xdr:cNvPr id="8243" name="Check Box 51" hidden="1">
              <a:extLst>
                <a:ext uri="{63B3BB69-23CF-44E3-9099-C40C66FF867C}">
                  <a14:compatExt spid="_x0000_s8243"/>
                </a:ext>
                <a:ext uri="{FF2B5EF4-FFF2-40B4-BE49-F238E27FC236}">
                  <a16:creationId xmlns:a16="http://schemas.microsoft.com/office/drawing/2014/main" id="{00000000-0008-0000-1000-00003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22860</xdr:colOff>
          <xdr:row>20</xdr:row>
          <xdr:rowOff>30480</xdr:rowOff>
        </xdr:from>
        <xdr:to>
          <xdr:col>42</xdr:col>
          <xdr:colOff>68580</xdr:colOff>
          <xdr:row>21</xdr:row>
          <xdr:rowOff>15240</xdr:rowOff>
        </xdr:to>
        <xdr:sp macro="" textlink="">
          <xdr:nvSpPr>
            <xdr:cNvPr id="8244" name="Check Box 52" hidden="1">
              <a:extLst>
                <a:ext uri="{63B3BB69-23CF-44E3-9099-C40C66FF867C}">
                  <a14:compatExt spid="_x0000_s8244"/>
                </a:ext>
                <a:ext uri="{FF2B5EF4-FFF2-40B4-BE49-F238E27FC236}">
                  <a16:creationId xmlns:a16="http://schemas.microsoft.com/office/drawing/2014/main" id="{00000000-0008-0000-1000-00003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30480</xdr:colOff>
          <xdr:row>19</xdr:row>
          <xdr:rowOff>22860</xdr:rowOff>
        </xdr:from>
        <xdr:to>
          <xdr:col>42</xdr:col>
          <xdr:colOff>91440</xdr:colOff>
          <xdr:row>20</xdr:row>
          <xdr:rowOff>22860</xdr:rowOff>
        </xdr:to>
        <xdr:sp macro="" textlink="">
          <xdr:nvSpPr>
            <xdr:cNvPr id="8245" name="Check Box 53" hidden="1">
              <a:extLst>
                <a:ext uri="{63B3BB69-23CF-44E3-9099-C40C66FF867C}">
                  <a14:compatExt spid="_x0000_s8245"/>
                </a:ext>
                <a:ext uri="{FF2B5EF4-FFF2-40B4-BE49-F238E27FC236}">
                  <a16:creationId xmlns:a16="http://schemas.microsoft.com/office/drawing/2014/main" id="{00000000-0008-0000-1000-00003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22860</xdr:colOff>
          <xdr:row>17</xdr:row>
          <xdr:rowOff>152400</xdr:rowOff>
        </xdr:from>
        <xdr:to>
          <xdr:col>46</xdr:col>
          <xdr:colOff>0</xdr:colOff>
          <xdr:row>19</xdr:row>
          <xdr:rowOff>53340</xdr:rowOff>
        </xdr:to>
        <xdr:sp macro="" textlink="">
          <xdr:nvSpPr>
            <xdr:cNvPr id="8246" name="Check Box 54" hidden="1">
              <a:extLst>
                <a:ext uri="{63B3BB69-23CF-44E3-9099-C40C66FF867C}">
                  <a14:compatExt spid="_x0000_s8246"/>
                </a:ext>
                <a:ext uri="{FF2B5EF4-FFF2-40B4-BE49-F238E27FC236}">
                  <a16:creationId xmlns:a16="http://schemas.microsoft.com/office/drawing/2014/main" id="{00000000-0008-0000-1000-00003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38100</xdr:colOff>
          <xdr:row>21</xdr:row>
          <xdr:rowOff>22860</xdr:rowOff>
        </xdr:from>
        <xdr:to>
          <xdr:col>42</xdr:col>
          <xdr:colOff>83820</xdr:colOff>
          <xdr:row>22</xdr:row>
          <xdr:rowOff>38100</xdr:rowOff>
        </xdr:to>
        <xdr:sp macro="" textlink="">
          <xdr:nvSpPr>
            <xdr:cNvPr id="8247" name="Check Box 55" hidden="1">
              <a:extLst>
                <a:ext uri="{63B3BB69-23CF-44E3-9099-C40C66FF867C}">
                  <a14:compatExt spid="_x0000_s8247"/>
                </a:ext>
                <a:ext uri="{FF2B5EF4-FFF2-40B4-BE49-F238E27FC236}">
                  <a16:creationId xmlns:a16="http://schemas.microsoft.com/office/drawing/2014/main" id="{00000000-0008-0000-1000-00003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30480</xdr:colOff>
          <xdr:row>18</xdr:row>
          <xdr:rowOff>7620</xdr:rowOff>
        </xdr:from>
        <xdr:to>
          <xdr:col>51</xdr:col>
          <xdr:colOff>91440</xdr:colOff>
          <xdr:row>19</xdr:row>
          <xdr:rowOff>60960</xdr:rowOff>
        </xdr:to>
        <xdr:sp macro="" textlink="">
          <xdr:nvSpPr>
            <xdr:cNvPr id="8248" name="Check Box 56" hidden="1">
              <a:extLst>
                <a:ext uri="{63B3BB69-23CF-44E3-9099-C40C66FF867C}">
                  <a14:compatExt spid="_x0000_s8248"/>
                </a:ext>
                <a:ext uri="{FF2B5EF4-FFF2-40B4-BE49-F238E27FC236}">
                  <a16:creationId xmlns:a16="http://schemas.microsoft.com/office/drawing/2014/main" id="{00000000-0008-0000-1000-00003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18</xdr:row>
          <xdr:rowOff>22860</xdr:rowOff>
        </xdr:from>
        <xdr:to>
          <xdr:col>48</xdr:col>
          <xdr:colOff>68580</xdr:colOff>
          <xdr:row>19</xdr:row>
          <xdr:rowOff>22860</xdr:rowOff>
        </xdr:to>
        <xdr:sp macro="" textlink="">
          <xdr:nvSpPr>
            <xdr:cNvPr id="8249" name="Check Box 57" hidden="1">
              <a:extLst>
                <a:ext uri="{63B3BB69-23CF-44E3-9099-C40C66FF867C}">
                  <a14:compatExt spid="_x0000_s8249"/>
                </a:ext>
                <a:ext uri="{FF2B5EF4-FFF2-40B4-BE49-F238E27FC236}">
                  <a16:creationId xmlns:a16="http://schemas.microsoft.com/office/drawing/2014/main" id="{00000000-0008-0000-1000-00003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30480</xdr:colOff>
          <xdr:row>22</xdr:row>
          <xdr:rowOff>22860</xdr:rowOff>
        </xdr:from>
        <xdr:to>
          <xdr:col>42</xdr:col>
          <xdr:colOff>83820</xdr:colOff>
          <xdr:row>23</xdr:row>
          <xdr:rowOff>15240</xdr:rowOff>
        </xdr:to>
        <xdr:sp macro="" textlink="">
          <xdr:nvSpPr>
            <xdr:cNvPr id="8250" name="Check Box 58" hidden="1">
              <a:extLst>
                <a:ext uri="{63B3BB69-23CF-44E3-9099-C40C66FF867C}">
                  <a14:compatExt spid="_x0000_s8250"/>
                </a:ext>
                <a:ext uri="{FF2B5EF4-FFF2-40B4-BE49-F238E27FC236}">
                  <a16:creationId xmlns:a16="http://schemas.microsoft.com/office/drawing/2014/main" id="{00000000-0008-0000-1000-00003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22860</xdr:colOff>
          <xdr:row>19</xdr:row>
          <xdr:rowOff>30480</xdr:rowOff>
        </xdr:from>
        <xdr:to>
          <xdr:col>45</xdr:col>
          <xdr:colOff>60960</xdr:colOff>
          <xdr:row>20</xdr:row>
          <xdr:rowOff>15240</xdr:rowOff>
        </xdr:to>
        <xdr:sp macro="" textlink="">
          <xdr:nvSpPr>
            <xdr:cNvPr id="8251" name="Check Box 59" hidden="1">
              <a:extLst>
                <a:ext uri="{63B3BB69-23CF-44E3-9099-C40C66FF867C}">
                  <a14:compatExt spid="_x0000_s8251"/>
                </a:ext>
                <a:ext uri="{FF2B5EF4-FFF2-40B4-BE49-F238E27FC236}">
                  <a16:creationId xmlns:a16="http://schemas.microsoft.com/office/drawing/2014/main" id="{00000000-0008-0000-1000-00003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22860</xdr:colOff>
          <xdr:row>20</xdr:row>
          <xdr:rowOff>22860</xdr:rowOff>
        </xdr:from>
        <xdr:to>
          <xdr:col>45</xdr:col>
          <xdr:colOff>83820</xdr:colOff>
          <xdr:row>21</xdr:row>
          <xdr:rowOff>22860</xdr:rowOff>
        </xdr:to>
        <xdr:sp macro="" textlink="">
          <xdr:nvSpPr>
            <xdr:cNvPr id="8252" name="Check Box 60" hidden="1">
              <a:extLst>
                <a:ext uri="{63B3BB69-23CF-44E3-9099-C40C66FF867C}">
                  <a14:compatExt spid="_x0000_s8252"/>
                </a:ext>
                <a:ext uri="{FF2B5EF4-FFF2-40B4-BE49-F238E27FC236}">
                  <a16:creationId xmlns:a16="http://schemas.microsoft.com/office/drawing/2014/main" id="{00000000-0008-0000-1000-00003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30480</xdr:colOff>
          <xdr:row>21</xdr:row>
          <xdr:rowOff>22860</xdr:rowOff>
        </xdr:from>
        <xdr:to>
          <xdr:col>45</xdr:col>
          <xdr:colOff>83820</xdr:colOff>
          <xdr:row>22</xdr:row>
          <xdr:rowOff>38100</xdr:rowOff>
        </xdr:to>
        <xdr:sp macro="" textlink="">
          <xdr:nvSpPr>
            <xdr:cNvPr id="8253" name="Check Box 61" hidden="1">
              <a:extLst>
                <a:ext uri="{63B3BB69-23CF-44E3-9099-C40C66FF867C}">
                  <a14:compatExt spid="_x0000_s8253"/>
                </a:ext>
                <a:ext uri="{FF2B5EF4-FFF2-40B4-BE49-F238E27FC236}">
                  <a16:creationId xmlns:a16="http://schemas.microsoft.com/office/drawing/2014/main" id="{00000000-0008-0000-1000-00003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30480</xdr:colOff>
          <xdr:row>22</xdr:row>
          <xdr:rowOff>22860</xdr:rowOff>
        </xdr:from>
        <xdr:to>
          <xdr:col>45</xdr:col>
          <xdr:colOff>83820</xdr:colOff>
          <xdr:row>23</xdr:row>
          <xdr:rowOff>38100</xdr:rowOff>
        </xdr:to>
        <xdr:sp macro="" textlink="">
          <xdr:nvSpPr>
            <xdr:cNvPr id="8254" name="Check Box 62" hidden="1">
              <a:extLst>
                <a:ext uri="{63B3BB69-23CF-44E3-9099-C40C66FF867C}">
                  <a14:compatExt spid="_x0000_s8254"/>
                </a:ext>
                <a:ext uri="{FF2B5EF4-FFF2-40B4-BE49-F238E27FC236}">
                  <a16:creationId xmlns:a16="http://schemas.microsoft.com/office/drawing/2014/main" id="{00000000-0008-0000-1000-00003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19</xdr:row>
          <xdr:rowOff>22860</xdr:rowOff>
        </xdr:from>
        <xdr:to>
          <xdr:col>48</xdr:col>
          <xdr:colOff>83820</xdr:colOff>
          <xdr:row>20</xdr:row>
          <xdr:rowOff>15240</xdr:rowOff>
        </xdr:to>
        <xdr:sp macro="" textlink="">
          <xdr:nvSpPr>
            <xdr:cNvPr id="8255" name="Check Box 63" hidden="1">
              <a:extLst>
                <a:ext uri="{63B3BB69-23CF-44E3-9099-C40C66FF867C}">
                  <a14:compatExt spid="_x0000_s8255"/>
                </a:ext>
                <a:ext uri="{FF2B5EF4-FFF2-40B4-BE49-F238E27FC236}">
                  <a16:creationId xmlns:a16="http://schemas.microsoft.com/office/drawing/2014/main" id="{00000000-0008-0000-1000-00003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22860</xdr:colOff>
          <xdr:row>20</xdr:row>
          <xdr:rowOff>38100</xdr:rowOff>
        </xdr:from>
        <xdr:to>
          <xdr:col>48</xdr:col>
          <xdr:colOff>99060</xdr:colOff>
          <xdr:row>21</xdr:row>
          <xdr:rowOff>22860</xdr:rowOff>
        </xdr:to>
        <xdr:sp macro="" textlink="">
          <xdr:nvSpPr>
            <xdr:cNvPr id="8256" name="Check Box 64" hidden="1">
              <a:extLst>
                <a:ext uri="{63B3BB69-23CF-44E3-9099-C40C66FF867C}">
                  <a14:compatExt spid="_x0000_s8256"/>
                </a:ext>
                <a:ext uri="{FF2B5EF4-FFF2-40B4-BE49-F238E27FC236}">
                  <a16:creationId xmlns:a16="http://schemas.microsoft.com/office/drawing/2014/main" id="{00000000-0008-0000-1000-00004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22860</xdr:colOff>
          <xdr:row>21</xdr:row>
          <xdr:rowOff>22860</xdr:rowOff>
        </xdr:from>
        <xdr:to>
          <xdr:col>48</xdr:col>
          <xdr:colOff>83820</xdr:colOff>
          <xdr:row>22</xdr:row>
          <xdr:rowOff>30480</xdr:rowOff>
        </xdr:to>
        <xdr:sp macro="" textlink="">
          <xdr:nvSpPr>
            <xdr:cNvPr id="8257" name="Check Box 65" hidden="1">
              <a:extLst>
                <a:ext uri="{63B3BB69-23CF-44E3-9099-C40C66FF867C}">
                  <a14:compatExt spid="_x0000_s8257"/>
                </a:ext>
                <a:ext uri="{FF2B5EF4-FFF2-40B4-BE49-F238E27FC236}">
                  <a16:creationId xmlns:a16="http://schemas.microsoft.com/office/drawing/2014/main" id="{00000000-0008-0000-1000-00004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30480</xdr:colOff>
          <xdr:row>22</xdr:row>
          <xdr:rowOff>22860</xdr:rowOff>
        </xdr:from>
        <xdr:to>
          <xdr:col>48</xdr:col>
          <xdr:colOff>99060</xdr:colOff>
          <xdr:row>23</xdr:row>
          <xdr:rowOff>15240</xdr:rowOff>
        </xdr:to>
        <xdr:sp macro="" textlink="">
          <xdr:nvSpPr>
            <xdr:cNvPr id="8258" name="Check Box 66" hidden="1">
              <a:extLst>
                <a:ext uri="{63B3BB69-23CF-44E3-9099-C40C66FF867C}">
                  <a14:compatExt spid="_x0000_s8258"/>
                </a:ext>
                <a:ext uri="{FF2B5EF4-FFF2-40B4-BE49-F238E27FC236}">
                  <a16:creationId xmlns:a16="http://schemas.microsoft.com/office/drawing/2014/main" id="{00000000-0008-0000-1000-00004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38100</xdr:colOff>
          <xdr:row>19</xdr:row>
          <xdr:rowOff>22860</xdr:rowOff>
        </xdr:from>
        <xdr:to>
          <xdr:col>51</xdr:col>
          <xdr:colOff>83820</xdr:colOff>
          <xdr:row>20</xdr:row>
          <xdr:rowOff>30480</xdr:rowOff>
        </xdr:to>
        <xdr:sp macro="" textlink="">
          <xdr:nvSpPr>
            <xdr:cNvPr id="8259" name="Check Box 67" hidden="1">
              <a:extLst>
                <a:ext uri="{63B3BB69-23CF-44E3-9099-C40C66FF867C}">
                  <a14:compatExt spid="_x0000_s8259"/>
                </a:ext>
                <a:ext uri="{FF2B5EF4-FFF2-40B4-BE49-F238E27FC236}">
                  <a16:creationId xmlns:a16="http://schemas.microsoft.com/office/drawing/2014/main" id="{00000000-0008-0000-1000-00004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22860</xdr:colOff>
          <xdr:row>20</xdr:row>
          <xdr:rowOff>30480</xdr:rowOff>
        </xdr:from>
        <xdr:to>
          <xdr:col>51</xdr:col>
          <xdr:colOff>83820</xdr:colOff>
          <xdr:row>21</xdr:row>
          <xdr:rowOff>30480</xdr:rowOff>
        </xdr:to>
        <xdr:sp macro="" textlink="">
          <xdr:nvSpPr>
            <xdr:cNvPr id="8260" name="Check Box 68" hidden="1">
              <a:extLst>
                <a:ext uri="{63B3BB69-23CF-44E3-9099-C40C66FF867C}">
                  <a14:compatExt spid="_x0000_s8260"/>
                </a:ext>
                <a:ext uri="{FF2B5EF4-FFF2-40B4-BE49-F238E27FC236}">
                  <a16:creationId xmlns:a16="http://schemas.microsoft.com/office/drawing/2014/main" id="{00000000-0008-0000-1000-00004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30480</xdr:colOff>
          <xdr:row>21</xdr:row>
          <xdr:rowOff>22860</xdr:rowOff>
        </xdr:from>
        <xdr:to>
          <xdr:col>51</xdr:col>
          <xdr:colOff>68580</xdr:colOff>
          <xdr:row>22</xdr:row>
          <xdr:rowOff>22860</xdr:rowOff>
        </xdr:to>
        <xdr:sp macro="" textlink="">
          <xdr:nvSpPr>
            <xdr:cNvPr id="8261" name="Check Box 69" hidden="1">
              <a:extLst>
                <a:ext uri="{63B3BB69-23CF-44E3-9099-C40C66FF867C}">
                  <a14:compatExt spid="_x0000_s8261"/>
                </a:ext>
                <a:ext uri="{FF2B5EF4-FFF2-40B4-BE49-F238E27FC236}">
                  <a16:creationId xmlns:a16="http://schemas.microsoft.com/office/drawing/2014/main" id="{00000000-0008-0000-1000-00004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30480</xdr:colOff>
          <xdr:row>22</xdr:row>
          <xdr:rowOff>22860</xdr:rowOff>
        </xdr:from>
        <xdr:to>
          <xdr:col>51</xdr:col>
          <xdr:colOff>83820</xdr:colOff>
          <xdr:row>23</xdr:row>
          <xdr:rowOff>22860</xdr:rowOff>
        </xdr:to>
        <xdr:sp macro="" textlink="">
          <xdr:nvSpPr>
            <xdr:cNvPr id="8262" name="Check Box 70" hidden="1">
              <a:extLst>
                <a:ext uri="{63B3BB69-23CF-44E3-9099-C40C66FF867C}">
                  <a14:compatExt spid="_x0000_s8262"/>
                </a:ext>
                <a:ext uri="{FF2B5EF4-FFF2-40B4-BE49-F238E27FC236}">
                  <a16:creationId xmlns:a16="http://schemas.microsoft.com/office/drawing/2014/main" id="{00000000-0008-0000-1000-00004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xdr:col>
      <xdr:colOff>12480</xdr:colOff>
      <xdr:row>70</xdr:row>
      <xdr:rowOff>28498</xdr:rowOff>
    </xdr:from>
    <xdr:to>
      <xdr:col>12</xdr:col>
      <xdr:colOff>1314</xdr:colOff>
      <xdr:row>74</xdr:row>
      <xdr:rowOff>0</xdr:rowOff>
    </xdr:to>
    <xdr:grpSp>
      <xdr:nvGrpSpPr>
        <xdr:cNvPr id="2" name="Group 6">
          <a:extLst>
            <a:ext uri="{FF2B5EF4-FFF2-40B4-BE49-F238E27FC236}">
              <a16:creationId xmlns:a16="http://schemas.microsoft.com/office/drawing/2014/main" id="{DECBDEC9-7B8C-4FB6-847C-58E83806C2AD}"/>
            </a:ext>
          </a:extLst>
        </xdr:cNvPr>
        <xdr:cNvGrpSpPr>
          <a:grpSpLocks/>
        </xdr:cNvGrpSpPr>
      </xdr:nvGrpSpPr>
      <xdr:grpSpPr bwMode="auto">
        <a:xfrm>
          <a:off x="1260890" y="10691418"/>
          <a:ext cx="1362974" cy="579832"/>
          <a:chOff x="4524" y="9068"/>
          <a:chExt cx="2081" cy="522"/>
        </a:xfrm>
      </xdr:grpSpPr>
      <xdr:sp macro="" textlink="">
        <xdr:nvSpPr>
          <xdr:cNvPr id="3" name="AutoShape 7">
            <a:extLst>
              <a:ext uri="{FF2B5EF4-FFF2-40B4-BE49-F238E27FC236}">
                <a16:creationId xmlns:a16="http://schemas.microsoft.com/office/drawing/2014/main" id="{C954286A-984C-C52C-BF4C-8BEB78C85EF1}"/>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8">
            <a:extLst>
              <a:ext uri="{FF2B5EF4-FFF2-40B4-BE49-F238E27FC236}">
                <a16:creationId xmlns:a16="http://schemas.microsoft.com/office/drawing/2014/main" id="{BDCDFC1E-9374-DA0C-E955-9BDB0E580CE4}"/>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wsDr>
</file>

<file path=xl/drawings/drawing14.xml><?xml version="1.0" encoding="utf-8"?>
<xdr:wsDr xmlns:xdr="http://schemas.openxmlformats.org/drawingml/2006/spreadsheetDrawing" xmlns:a="http://schemas.openxmlformats.org/drawingml/2006/main">
  <xdr:twoCellAnchor>
    <xdr:from>
      <xdr:col>4</xdr:col>
      <xdr:colOff>63500</xdr:colOff>
      <xdr:row>23</xdr:row>
      <xdr:rowOff>149859</xdr:rowOff>
    </xdr:from>
    <xdr:to>
      <xdr:col>10</xdr:col>
      <xdr:colOff>144780</xdr:colOff>
      <xdr:row>25</xdr:row>
      <xdr:rowOff>78740</xdr:rowOff>
    </xdr:to>
    <xdr:grpSp>
      <xdr:nvGrpSpPr>
        <xdr:cNvPr id="2" name="Group 4">
          <a:extLst>
            <a:ext uri="{FF2B5EF4-FFF2-40B4-BE49-F238E27FC236}">
              <a16:creationId xmlns:a16="http://schemas.microsoft.com/office/drawing/2014/main" id="{CB27D7BB-EA7E-4240-B3C4-24295F17E5CF}"/>
            </a:ext>
          </a:extLst>
        </xdr:cNvPr>
        <xdr:cNvGrpSpPr>
          <a:grpSpLocks/>
        </xdr:cNvGrpSpPr>
      </xdr:nvGrpSpPr>
      <xdr:grpSpPr bwMode="auto">
        <a:xfrm>
          <a:off x="863600" y="3655059"/>
          <a:ext cx="1498600" cy="233681"/>
          <a:chOff x="7320" y="9123"/>
          <a:chExt cx="2001" cy="480"/>
        </a:xfrm>
      </xdr:grpSpPr>
      <xdr:sp macro="" textlink="">
        <xdr:nvSpPr>
          <xdr:cNvPr id="3" name="AutoShape 6">
            <a:extLst>
              <a:ext uri="{FF2B5EF4-FFF2-40B4-BE49-F238E27FC236}">
                <a16:creationId xmlns:a16="http://schemas.microsoft.com/office/drawing/2014/main" id="{896580CB-E9EA-C50A-6056-355B3DE67251}"/>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DBA9E863-BD2D-E6CA-858F-E30DD84BD152}"/>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15.xml><?xml version="1.0" encoding="utf-8"?>
<xdr:wsDr xmlns:xdr="http://schemas.openxmlformats.org/drawingml/2006/spreadsheetDrawing" xmlns:a="http://schemas.openxmlformats.org/drawingml/2006/main">
  <xdr:twoCellAnchor>
    <xdr:from>
      <xdr:col>4</xdr:col>
      <xdr:colOff>66675</xdr:colOff>
      <xdr:row>23</xdr:row>
      <xdr:rowOff>149859</xdr:rowOff>
    </xdr:from>
    <xdr:to>
      <xdr:col>10</xdr:col>
      <xdr:colOff>141605</xdr:colOff>
      <xdr:row>25</xdr:row>
      <xdr:rowOff>78740</xdr:rowOff>
    </xdr:to>
    <xdr:grpSp>
      <xdr:nvGrpSpPr>
        <xdr:cNvPr id="2" name="Group 4">
          <a:extLst>
            <a:ext uri="{FF2B5EF4-FFF2-40B4-BE49-F238E27FC236}">
              <a16:creationId xmlns:a16="http://schemas.microsoft.com/office/drawing/2014/main" id="{BED2CD41-AB72-4168-BD75-420655743B2C}"/>
            </a:ext>
          </a:extLst>
        </xdr:cNvPr>
        <xdr:cNvGrpSpPr>
          <a:grpSpLocks/>
        </xdr:cNvGrpSpPr>
      </xdr:nvGrpSpPr>
      <xdr:grpSpPr bwMode="auto">
        <a:xfrm>
          <a:off x="861695" y="3655059"/>
          <a:ext cx="1484630" cy="233681"/>
          <a:chOff x="7320" y="9123"/>
          <a:chExt cx="2001" cy="480"/>
        </a:xfrm>
      </xdr:grpSpPr>
      <xdr:sp macro="" textlink="">
        <xdr:nvSpPr>
          <xdr:cNvPr id="3" name="AutoShape 6">
            <a:extLst>
              <a:ext uri="{FF2B5EF4-FFF2-40B4-BE49-F238E27FC236}">
                <a16:creationId xmlns:a16="http://schemas.microsoft.com/office/drawing/2014/main" id="{AC8CF6FF-A79F-A2A4-519A-05074B26D067}"/>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12C18106-D828-AC14-9361-08F7E3699BB4}"/>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16.xml><?xml version="1.0" encoding="utf-8"?>
<xdr:wsDr xmlns:xdr="http://schemas.openxmlformats.org/drawingml/2006/spreadsheetDrawing" xmlns:a="http://schemas.openxmlformats.org/drawingml/2006/main">
  <xdr:twoCellAnchor>
    <xdr:from>
      <xdr:col>4</xdr:col>
      <xdr:colOff>63500</xdr:colOff>
      <xdr:row>23</xdr:row>
      <xdr:rowOff>149859</xdr:rowOff>
    </xdr:from>
    <xdr:to>
      <xdr:col>10</xdr:col>
      <xdr:colOff>144780</xdr:colOff>
      <xdr:row>25</xdr:row>
      <xdr:rowOff>78740</xdr:rowOff>
    </xdr:to>
    <xdr:grpSp>
      <xdr:nvGrpSpPr>
        <xdr:cNvPr id="2" name="Group 4">
          <a:extLst>
            <a:ext uri="{FF2B5EF4-FFF2-40B4-BE49-F238E27FC236}">
              <a16:creationId xmlns:a16="http://schemas.microsoft.com/office/drawing/2014/main" id="{5A4ABFC1-55F9-4AF1-B6A6-221A08A7DA00}"/>
            </a:ext>
          </a:extLst>
        </xdr:cNvPr>
        <xdr:cNvGrpSpPr>
          <a:grpSpLocks/>
        </xdr:cNvGrpSpPr>
      </xdr:nvGrpSpPr>
      <xdr:grpSpPr bwMode="auto">
        <a:xfrm>
          <a:off x="863600" y="3655059"/>
          <a:ext cx="1498600" cy="233681"/>
          <a:chOff x="7320" y="9123"/>
          <a:chExt cx="2001" cy="480"/>
        </a:xfrm>
      </xdr:grpSpPr>
      <xdr:sp macro="" textlink="">
        <xdr:nvSpPr>
          <xdr:cNvPr id="3" name="AutoShape 6">
            <a:extLst>
              <a:ext uri="{FF2B5EF4-FFF2-40B4-BE49-F238E27FC236}">
                <a16:creationId xmlns:a16="http://schemas.microsoft.com/office/drawing/2014/main" id="{A0CC106F-21BF-895F-6A2D-155E2737CAB5}"/>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0E874526-57FF-3425-C7A9-F099505FF8B6}"/>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17.xml><?xml version="1.0" encoding="utf-8"?>
<xdr:wsDr xmlns:xdr="http://schemas.openxmlformats.org/drawingml/2006/spreadsheetDrawing" xmlns:a="http://schemas.openxmlformats.org/drawingml/2006/main">
  <xdr:twoCellAnchor>
    <xdr:from>
      <xdr:col>4</xdr:col>
      <xdr:colOff>215348</xdr:colOff>
      <xdr:row>48</xdr:row>
      <xdr:rowOff>49695</xdr:rowOff>
    </xdr:from>
    <xdr:to>
      <xdr:col>9</xdr:col>
      <xdr:colOff>183647</xdr:colOff>
      <xdr:row>50</xdr:row>
      <xdr:rowOff>169113</xdr:rowOff>
    </xdr:to>
    <xdr:grpSp>
      <xdr:nvGrpSpPr>
        <xdr:cNvPr id="2" name="Group 6">
          <a:extLst>
            <a:ext uri="{FF2B5EF4-FFF2-40B4-BE49-F238E27FC236}">
              <a16:creationId xmlns:a16="http://schemas.microsoft.com/office/drawing/2014/main" id="{9E894EE3-9B55-4B42-8111-243E6417BCF0}"/>
            </a:ext>
          </a:extLst>
        </xdr:cNvPr>
        <xdr:cNvGrpSpPr>
          <a:grpSpLocks/>
        </xdr:cNvGrpSpPr>
      </xdr:nvGrpSpPr>
      <xdr:grpSpPr bwMode="auto">
        <a:xfrm>
          <a:off x="1023068" y="8401215"/>
          <a:ext cx="1111299" cy="508038"/>
          <a:chOff x="4524" y="9068"/>
          <a:chExt cx="2081" cy="522"/>
        </a:xfrm>
      </xdr:grpSpPr>
      <xdr:sp macro="" textlink="">
        <xdr:nvSpPr>
          <xdr:cNvPr id="3" name="AutoShape 7">
            <a:extLst>
              <a:ext uri="{FF2B5EF4-FFF2-40B4-BE49-F238E27FC236}">
                <a16:creationId xmlns:a16="http://schemas.microsoft.com/office/drawing/2014/main" id="{E4E041DF-D75F-1AC4-2826-603AFB10DC0C}"/>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8">
            <a:extLst>
              <a:ext uri="{FF2B5EF4-FFF2-40B4-BE49-F238E27FC236}">
                <a16:creationId xmlns:a16="http://schemas.microsoft.com/office/drawing/2014/main" id="{FECA1DE2-8A78-C4AA-F0C0-1771BEE1A69E}"/>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wsDr>
</file>

<file path=xl/drawings/drawing18.xml><?xml version="1.0" encoding="utf-8"?>
<xdr:wsDr xmlns:xdr="http://schemas.openxmlformats.org/drawingml/2006/spreadsheetDrawing" xmlns:a="http://schemas.openxmlformats.org/drawingml/2006/main">
  <xdr:twoCellAnchor>
    <xdr:from>
      <xdr:col>4</xdr:col>
      <xdr:colOff>60325</xdr:colOff>
      <xdr:row>49</xdr:row>
      <xdr:rowOff>149859</xdr:rowOff>
    </xdr:from>
    <xdr:to>
      <xdr:col>10</xdr:col>
      <xdr:colOff>135890</xdr:colOff>
      <xdr:row>51</xdr:row>
      <xdr:rowOff>78740</xdr:rowOff>
    </xdr:to>
    <xdr:grpSp>
      <xdr:nvGrpSpPr>
        <xdr:cNvPr id="2" name="Group 4">
          <a:extLst>
            <a:ext uri="{FF2B5EF4-FFF2-40B4-BE49-F238E27FC236}">
              <a16:creationId xmlns:a16="http://schemas.microsoft.com/office/drawing/2014/main" id="{2F58F4F5-DAE2-48ED-8E41-6A9C693E9D04}"/>
            </a:ext>
          </a:extLst>
        </xdr:cNvPr>
        <xdr:cNvGrpSpPr>
          <a:grpSpLocks/>
        </xdr:cNvGrpSpPr>
      </xdr:nvGrpSpPr>
      <xdr:grpSpPr bwMode="auto">
        <a:xfrm>
          <a:off x="852805" y="8859519"/>
          <a:ext cx="1477645" cy="233681"/>
          <a:chOff x="7320" y="9123"/>
          <a:chExt cx="2001" cy="480"/>
        </a:xfrm>
      </xdr:grpSpPr>
      <xdr:sp macro="" textlink="">
        <xdr:nvSpPr>
          <xdr:cNvPr id="3" name="AutoShape 6">
            <a:extLst>
              <a:ext uri="{FF2B5EF4-FFF2-40B4-BE49-F238E27FC236}">
                <a16:creationId xmlns:a16="http://schemas.microsoft.com/office/drawing/2014/main" id="{B1D2863E-E1BF-32C4-BB45-13A3D44054A2}"/>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E2F3ED10-EAAA-7D36-12B1-97A34A2781B0}"/>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50165</xdr:colOff>
      <xdr:row>54</xdr:row>
      <xdr:rowOff>59690</xdr:rowOff>
    </xdr:from>
    <xdr:to>
      <xdr:col>10</xdr:col>
      <xdr:colOff>130810</xdr:colOff>
      <xdr:row>55</xdr:row>
      <xdr:rowOff>0</xdr:rowOff>
    </xdr:to>
    <xdr:grpSp>
      <xdr:nvGrpSpPr>
        <xdr:cNvPr id="5" name="Group 4">
          <a:extLst>
            <a:ext uri="{FF2B5EF4-FFF2-40B4-BE49-F238E27FC236}">
              <a16:creationId xmlns:a16="http://schemas.microsoft.com/office/drawing/2014/main" id="{15336E7A-55DD-4D9F-AB53-621CDC761CC2}"/>
            </a:ext>
          </a:extLst>
        </xdr:cNvPr>
        <xdr:cNvGrpSpPr>
          <a:grpSpLocks/>
        </xdr:cNvGrpSpPr>
      </xdr:nvGrpSpPr>
      <xdr:grpSpPr bwMode="auto">
        <a:xfrm>
          <a:off x="842645" y="9531350"/>
          <a:ext cx="1482725" cy="260350"/>
          <a:chOff x="7320" y="9123"/>
          <a:chExt cx="2001" cy="480"/>
        </a:xfrm>
      </xdr:grpSpPr>
      <xdr:sp macro="" textlink="">
        <xdr:nvSpPr>
          <xdr:cNvPr id="6" name="AutoShape 6">
            <a:extLst>
              <a:ext uri="{FF2B5EF4-FFF2-40B4-BE49-F238E27FC236}">
                <a16:creationId xmlns:a16="http://schemas.microsoft.com/office/drawing/2014/main" id="{8D808ADB-86DC-D33E-D2E7-F43DA603EB15}"/>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98375BA7-BBFB-8217-FDB6-8E2130A4C9BF}"/>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19.xml><?xml version="1.0" encoding="utf-8"?>
<xdr:wsDr xmlns:xdr="http://schemas.openxmlformats.org/drawingml/2006/spreadsheetDrawing" xmlns:a="http://schemas.openxmlformats.org/drawingml/2006/main">
  <xdr:twoCellAnchor>
    <xdr:from>
      <xdr:col>4</xdr:col>
      <xdr:colOff>66675</xdr:colOff>
      <xdr:row>34</xdr:row>
      <xdr:rowOff>149859</xdr:rowOff>
    </xdr:from>
    <xdr:to>
      <xdr:col>10</xdr:col>
      <xdr:colOff>141605</xdr:colOff>
      <xdr:row>36</xdr:row>
      <xdr:rowOff>78740</xdr:rowOff>
    </xdr:to>
    <xdr:grpSp>
      <xdr:nvGrpSpPr>
        <xdr:cNvPr id="2" name="Group 4">
          <a:extLst>
            <a:ext uri="{FF2B5EF4-FFF2-40B4-BE49-F238E27FC236}">
              <a16:creationId xmlns:a16="http://schemas.microsoft.com/office/drawing/2014/main" id="{0B01D727-6C04-466C-998E-1E542757D64D}"/>
            </a:ext>
          </a:extLst>
        </xdr:cNvPr>
        <xdr:cNvGrpSpPr>
          <a:grpSpLocks/>
        </xdr:cNvGrpSpPr>
      </xdr:nvGrpSpPr>
      <xdr:grpSpPr bwMode="auto">
        <a:xfrm>
          <a:off x="861695" y="5401309"/>
          <a:ext cx="1446530" cy="233681"/>
          <a:chOff x="7320" y="9123"/>
          <a:chExt cx="2001" cy="480"/>
        </a:xfrm>
      </xdr:grpSpPr>
      <xdr:sp macro="" textlink="">
        <xdr:nvSpPr>
          <xdr:cNvPr id="3" name="AutoShape 6">
            <a:extLst>
              <a:ext uri="{FF2B5EF4-FFF2-40B4-BE49-F238E27FC236}">
                <a16:creationId xmlns:a16="http://schemas.microsoft.com/office/drawing/2014/main" id="{2CD8128B-13FE-4869-28E7-245056AE14CB}"/>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02A3C736-E547-E0A6-C135-4A1343390694}"/>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30480</xdr:colOff>
          <xdr:row>6</xdr:row>
          <xdr:rowOff>22860</xdr:rowOff>
        </xdr:from>
        <xdr:to>
          <xdr:col>7</xdr:col>
          <xdr:colOff>45720</xdr:colOff>
          <xdr:row>7</xdr:row>
          <xdr:rowOff>0</xdr:rowOff>
        </xdr:to>
        <xdr:sp macro="" textlink="">
          <xdr:nvSpPr>
            <xdr:cNvPr id="67585" name="Check Box 1" hidden="1">
              <a:extLst>
                <a:ext uri="{63B3BB69-23CF-44E3-9099-C40C66FF867C}">
                  <a14:compatExt spid="_x0000_s67585"/>
                </a:ext>
                <a:ext uri="{FF2B5EF4-FFF2-40B4-BE49-F238E27FC236}">
                  <a16:creationId xmlns:a16="http://schemas.microsoft.com/office/drawing/2014/main" id="{00000000-0008-0000-0200-000001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9</xdr:row>
          <xdr:rowOff>22860</xdr:rowOff>
        </xdr:from>
        <xdr:to>
          <xdr:col>7</xdr:col>
          <xdr:colOff>45720</xdr:colOff>
          <xdr:row>9</xdr:row>
          <xdr:rowOff>152400</xdr:rowOff>
        </xdr:to>
        <xdr:sp macro="" textlink="">
          <xdr:nvSpPr>
            <xdr:cNvPr id="67586" name="Check Box 2" hidden="1">
              <a:extLst>
                <a:ext uri="{63B3BB69-23CF-44E3-9099-C40C66FF867C}">
                  <a14:compatExt spid="_x0000_s67586"/>
                </a:ext>
                <a:ext uri="{FF2B5EF4-FFF2-40B4-BE49-F238E27FC236}">
                  <a16:creationId xmlns:a16="http://schemas.microsoft.com/office/drawing/2014/main" id="{00000000-0008-0000-0200-000002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10</xdr:row>
          <xdr:rowOff>22860</xdr:rowOff>
        </xdr:from>
        <xdr:to>
          <xdr:col>7</xdr:col>
          <xdr:colOff>45720</xdr:colOff>
          <xdr:row>10</xdr:row>
          <xdr:rowOff>152400</xdr:rowOff>
        </xdr:to>
        <xdr:sp macro="" textlink="">
          <xdr:nvSpPr>
            <xdr:cNvPr id="67587" name="Check Box 3" hidden="1">
              <a:extLst>
                <a:ext uri="{63B3BB69-23CF-44E3-9099-C40C66FF867C}">
                  <a14:compatExt spid="_x0000_s67587"/>
                </a:ext>
                <a:ext uri="{FF2B5EF4-FFF2-40B4-BE49-F238E27FC236}">
                  <a16:creationId xmlns:a16="http://schemas.microsoft.com/office/drawing/2014/main" id="{00000000-0008-0000-0200-000003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8</xdr:row>
          <xdr:rowOff>22860</xdr:rowOff>
        </xdr:from>
        <xdr:to>
          <xdr:col>7</xdr:col>
          <xdr:colOff>53340</xdr:colOff>
          <xdr:row>8</xdr:row>
          <xdr:rowOff>152400</xdr:rowOff>
        </xdr:to>
        <xdr:sp macro="" textlink="">
          <xdr:nvSpPr>
            <xdr:cNvPr id="67588" name="Check Box 4" hidden="1">
              <a:extLst>
                <a:ext uri="{63B3BB69-23CF-44E3-9099-C40C66FF867C}">
                  <a14:compatExt spid="_x0000_s67588"/>
                </a:ext>
                <a:ext uri="{FF2B5EF4-FFF2-40B4-BE49-F238E27FC236}">
                  <a16:creationId xmlns:a16="http://schemas.microsoft.com/office/drawing/2014/main" id="{00000000-0008-0000-0200-000004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7</xdr:row>
          <xdr:rowOff>22860</xdr:rowOff>
        </xdr:from>
        <xdr:to>
          <xdr:col>7</xdr:col>
          <xdr:colOff>45720</xdr:colOff>
          <xdr:row>7</xdr:row>
          <xdr:rowOff>152400</xdr:rowOff>
        </xdr:to>
        <xdr:sp macro="" textlink="">
          <xdr:nvSpPr>
            <xdr:cNvPr id="67589" name="Check Box 5" hidden="1">
              <a:extLst>
                <a:ext uri="{63B3BB69-23CF-44E3-9099-C40C66FF867C}">
                  <a14:compatExt spid="_x0000_s67589"/>
                </a:ext>
                <a:ext uri="{FF2B5EF4-FFF2-40B4-BE49-F238E27FC236}">
                  <a16:creationId xmlns:a16="http://schemas.microsoft.com/office/drawing/2014/main" id="{00000000-0008-0000-0200-000005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6</xdr:row>
          <xdr:rowOff>30480</xdr:rowOff>
        </xdr:from>
        <xdr:to>
          <xdr:col>10</xdr:col>
          <xdr:colOff>45720</xdr:colOff>
          <xdr:row>7</xdr:row>
          <xdr:rowOff>0</xdr:rowOff>
        </xdr:to>
        <xdr:sp macro="" textlink="">
          <xdr:nvSpPr>
            <xdr:cNvPr id="67590" name="Check Box 6" hidden="1">
              <a:extLst>
                <a:ext uri="{63B3BB69-23CF-44E3-9099-C40C66FF867C}">
                  <a14:compatExt spid="_x0000_s67590"/>
                </a:ext>
                <a:ext uri="{FF2B5EF4-FFF2-40B4-BE49-F238E27FC236}">
                  <a16:creationId xmlns:a16="http://schemas.microsoft.com/office/drawing/2014/main" id="{00000000-0008-0000-0200-000006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9</xdr:row>
          <xdr:rowOff>22860</xdr:rowOff>
        </xdr:from>
        <xdr:to>
          <xdr:col>10</xdr:col>
          <xdr:colOff>45720</xdr:colOff>
          <xdr:row>9</xdr:row>
          <xdr:rowOff>152400</xdr:rowOff>
        </xdr:to>
        <xdr:sp macro="" textlink="">
          <xdr:nvSpPr>
            <xdr:cNvPr id="67591" name="Check Box 7" hidden="1">
              <a:extLst>
                <a:ext uri="{63B3BB69-23CF-44E3-9099-C40C66FF867C}">
                  <a14:compatExt spid="_x0000_s67591"/>
                </a:ext>
                <a:ext uri="{FF2B5EF4-FFF2-40B4-BE49-F238E27FC236}">
                  <a16:creationId xmlns:a16="http://schemas.microsoft.com/office/drawing/2014/main" id="{00000000-0008-0000-0200-000007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7</xdr:row>
          <xdr:rowOff>22860</xdr:rowOff>
        </xdr:from>
        <xdr:to>
          <xdr:col>10</xdr:col>
          <xdr:colOff>45720</xdr:colOff>
          <xdr:row>7</xdr:row>
          <xdr:rowOff>152400</xdr:rowOff>
        </xdr:to>
        <xdr:sp macro="" textlink="">
          <xdr:nvSpPr>
            <xdr:cNvPr id="67592" name="Check Box 8" hidden="1">
              <a:extLst>
                <a:ext uri="{63B3BB69-23CF-44E3-9099-C40C66FF867C}">
                  <a14:compatExt spid="_x0000_s67592"/>
                </a:ext>
                <a:ext uri="{FF2B5EF4-FFF2-40B4-BE49-F238E27FC236}">
                  <a16:creationId xmlns:a16="http://schemas.microsoft.com/office/drawing/2014/main" id="{00000000-0008-0000-0200-000008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8</xdr:row>
          <xdr:rowOff>22860</xdr:rowOff>
        </xdr:from>
        <xdr:to>
          <xdr:col>10</xdr:col>
          <xdr:colOff>45720</xdr:colOff>
          <xdr:row>8</xdr:row>
          <xdr:rowOff>152400</xdr:rowOff>
        </xdr:to>
        <xdr:sp macro="" textlink="">
          <xdr:nvSpPr>
            <xdr:cNvPr id="67593" name="Check Box 9" hidden="1">
              <a:extLst>
                <a:ext uri="{63B3BB69-23CF-44E3-9099-C40C66FF867C}">
                  <a14:compatExt spid="_x0000_s67593"/>
                </a:ext>
                <a:ext uri="{FF2B5EF4-FFF2-40B4-BE49-F238E27FC236}">
                  <a16:creationId xmlns:a16="http://schemas.microsoft.com/office/drawing/2014/main" id="{00000000-0008-0000-0200-000009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10</xdr:row>
          <xdr:rowOff>22860</xdr:rowOff>
        </xdr:from>
        <xdr:to>
          <xdr:col>10</xdr:col>
          <xdr:colOff>45720</xdr:colOff>
          <xdr:row>10</xdr:row>
          <xdr:rowOff>152400</xdr:rowOff>
        </xdr:to>
        <xdr:sp macro="" textlink="">
          <xdr:nvSpPr>
            <xdr:cNvPr id="67594" name="Check Box 10" hidden="1">
              <a:extLst>
                <a:ext uri="{63B3BB69-23CF-44E3-9099-C40C66FF867C}">
                  <a14:compatExt spid="_x0000_s67594"/>
                </a:ext>
                <a:ext uri="{FF2B5EF4-FFF2-40B4-BE49-F238E27FC236}">
                  <a16:creationId xmlns:a16="http://schemas.microsoft.com/office/drawing/2014/main" id="{00000000-0008-0000-0200-00000A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6</xdr:row>
          <xdr:rowOff>30480</xdr:rowOff>
        </xdr:from>
        <xdr:to>
          <xdr:col>13</xdr:col>
          <xdr:colOff>45720</xdr:colOff>
          <xdr:row>7</xdr:row>
          <xdr:rowOff>0</xdr:rowOff>
        </xdr:to>
        <xdr:sp macro="" textlink="">
          <xdr:nvSpPr>
            <xdr:cNvPr id="67595" name="Check Box 11" hidden="1">
              <a:extLst>
                <a:ext uri="{63B3BB69-23CF-44E3-9099-C40C66FF867C}">
                  <a14:compatExt spid="_x0000_s67595"/>
                </a:ext>
                <a:ext uri="{FF2B5EF4-FFF2-40B4-BE49-F238E27FC236}">
                  <a16:creationId xmlns:a16="http://schemas.microsoft.com/office/drawing/2014/main" id="{00000000-0008-0000-0200-00000B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9</xdr:row>
          <xdr:rowOff>30480</xdr:rowOff>
        </xdr:from>
        <xdr:to>
          <xdr:col>13</xdr:col>
          <xdr:colOff>45720</xdr:colOff>
          <xdr:row>10</xdr:row>
          <xdr:rowOff>0</xdr:rowOff>
        </xdr:to>
        <xdr:sp macro="" textlink="">
          <xdr:nvSpPr>
            <xdr:cNvPr id="67596" name="Check Box 12" hidden="1">
              <a:extLst>
                <a:ext uri="{63B3BB69-23CF-44E3-9099-C40C66FF867C}">
                  <a14:compatExt spid="_x0000_s67596"/>
                </a:ext>
                <a:ext uri="{FF2B5EF4-FFF2-40B4-BE49-F238E27FC236}">
                  <a16:creationId xmlns:a16="http://schemas.microsoft.com/office/drawing/2014/main" id="{00000000-0008-0000-0200-00000C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8</xdr:row>
          <xdr:rowOff>30480</xdr:rowOff>
        </xdr:from>
        <xdr:to>
          <xdr:col>13</xdr:col>
          <xdr:colOff>45720</xdr:colOff>
          <xdr:row>9</xdr:row>
          <xdr:rowOff>0</xdr:rowOff>
        </xdr:to>
        <xdr:sp macro="" textlink="">
          <xdr:nvSpPr>
            <xdr:cNvPr id="67597" name="Check Box 13" hidden="1">
              <a:extLst>
                <a:ext uri="{63B3BB69-23CF-44E3-9099-C40C66FF867C}">
                  <a14:compatExt spid="_x0000_s67597"/>
                </a:ext>
                <a:ext uri="{FF2B5EF4-FFF2-40B4-BE49-F238E27FC236}">
                  <a16:creationId xmlns:a16="http://schemas.microsoft.com/office/drawing/2014/main" id="{00000000-0008-0000-0200-00000D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7</xdr:row>
          <xdr:rowOff>22860</xdr:rowOff>
        </xdr:from>
        <xdr:to>
          <xdr:col>13</xdr:col>
          <xdr:colOff>45720</xdr:colOff>
          <xdr:row>7</xdr:row>
          <xdr:rowOff>152400</xdr:rowOff>
        </xdr:to>
        <xdr:sp macro="" textlink="">
          <xdr:nvSpPr>
            <xdr:cNvPr id="67598" name="Check Box 14" hidden="1">
              <a:extLst>
                <a:ext uri="{63B3BB69-23CF-44E3-9099-C40C66FF867C}">
                  <a14:compatExt spid="_x0000_s67598"/>
                </a:ext>
                <a:ext uri="{FF2B5EF4-FFF2-40B4-BE49-F238E27FC236}">
                  <a16:creationId xmlns:a16="http://schemas.microsoft.com/office/drawing/2014/main" id="{00000000-0008-0000-0200-00000E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10</xdr:row>
          <xdr:rowOff>22860</xdr:rowOff>
        </xdr:from>
        <xdr:to>
          <xdr:col>13</xdr:col>
          <xdr:colOff>45720</xdr:colOff>
          <xdr:row>10</xdr:row>
          <xdr:rowOff>152400</xdr:rowOff>
        </xdr:to>
        <xdr:sp macro="" textlink="">
          <xdr:nvSpPr>
            <xdr:cNvPr id="67599" name="Check Box 15" hidden="1">
              <a:extLst>
                <a:ext uri="{63B3BB69-23CF-44E3-9099-C40C66FF867C}">
                  <a14:compatExt spid="_x0000_s67599"/>
                </a:ext>
                <a:ext uri="{FF2B5EF4-FFF2-40B4-BE49-F238E27FC236}">
                  <a16:creationId xmlns:a16="http://schemas.microsoft.com/office/drawing/2014/main" id="{00000000-0008-0000-0200-00000F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xdr:colOff>
          <xdr:row>6</xdr:row>
          <xdr:rowOff>22860</xdr:rowOff>
        </xdr:from>
        <xdr:to>
          <xdr:col>16</xdr:col>
          <xdr:colOff>45720</xdr:colOff>
          <xdr:row>6</xdr:row>
          <xdr:rowOff>152400</xdr:rowOff>
        </xdr:to>
        <xdr:sp macro="" textlink="">
          <xdr:nvSpPr>
            <xdr:cNvPr id="67600" name="Check Box 16" hidden="1">
              <a:extLst>
                <a:ext uri="{63B3BB69-23CF-44E3-9099-C40C66FF867C}">
                  <a14:compatExt spid="_x0000_s67600"/>
                </a:ext>
                <a:ext uri="{FF2B5EF4-FFF2-40B4-BE49-F238E27FC236}">
                  <a16:creationId xmlns:a16="http://schemas.microsoft.com/office/drawing/2014/main" id="{00000000-0008-0000-0200-000010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xdr:colOff>
          <xdr:row>8</xdr:row>
          <xdr:rowOff>30480</xdr:rowOff>
        </xdr:from>
        <xdr:to>
          <xdr:col>16</xdr:col>
          <xdr:colOff>45720</xdr:colOff>
          <xdr:row>9</xdr:row>
          <xdr:rowOff>0</xdr:rowOff>
        </xdr:to>
        <xdr:sp macro="" textlink="">
          <xdr:nvSpPr>
            <xdr:cNvPr id="67601" name="Check Box 17" hidden="1">
              <a:extLst>
                <a:ext uri="{63B3BB69-23CF-44E3-9099-C40C66FF867C}">
                  <a14:compatExt spid="_x0000_s67601"/>
                </a:ext>
                <a:ext uri="{FF2B5EF4-FFF2-40B4-BE49-F238E27FC236}">
                  <a16:creationId xmlns:a16="http://schemas.microsoft.com/office/drawing/2014/main" id="{00000000-0008-0000-0200-000011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xdr:colOff>
          <xdr:row>7</xdr:row>
          <xdr:rowOff>22860</xdr:rowOff>
        </xdr:from>
        <xdr:to>
          <xdr:col>16</xdr:col>
          <xdr:colOff>45720</xdr:colOff>
          <xdr:row>7</xdr:row>
          <xdr:rowOff>152400</xdr:rowOff>
        </xdr:to>
        <xdr:sp macro="" textlink="">
          <xdr:nvSpPr>
            <xdr:cNvPr id="67602" name="Check Box 18" hidden="1">
              <a:extLst>
                <a:ext uri="{63B3BB69-23CF-44E3-9099-C40C66FF867C}">
                  <a14:compatExt spid="_x0000_s67602"/>
                </a:ext>
                <a:ext uri="{FF2B5EF4-FFF2-40B4-BE49-F238E27FC236}">
                  <a16:creationId xmlns:a16="http://schemas.microsoft.com/office/drawing/2014/main" id="{00000000-0008-0000-0200-000012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30480</xdr:colOff>
          <xdr:row>6</xdr:row>
          <xdr:rowOff>22860</xdr:rowOff>
        </xdr:from>
        <xdr:to>
          <xdr:col>19</xdr:col>
          <xdr:colOff>45720</xdr:colOff>
          <xdr:row>6</xdr:row>
          <xdr:rowOff>152400</xdr:rowOff>
        </xdr:to>
        <xdr:sp macro="" textlink="">
          <xdr:nvSpPr>
            <xdr:cNvPr id="67603" name="Check Box 19" hidden="1">
              <a:extLst>
                <a:ext uri="{63B3BB69-23CF-44E3-9099-C40C66FF867C}">
                  <a14:compatExt spid="_x0000_s67603"/>
                </a:ext>
                <a:ext uri="{FF2B5EF4-FFF2-40B4-BE49-F238E27FC236}">
                  <a16:creationId xmlns:a16="http://schemas.microsoft.com/office/drawing/2014/main" id="{00000000-0008-0000-0200-000013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9</xdr:row>
          <xdr:rowOff>30480</xdr:rowOff>
        </xdr:from>
        <xdr:to>
          <xdr:col>16</xdr:col>
          <xdr:colOff>53340</xdr:colOff>
          <xdr:row>10</xdr:row>
          <xdr:rowOff>0</xdr:rowOff>
        </xdr:to>
        <xdr:sp macro="" textlink="">
          <xdr:nvSpPr>
            <xdr:cNvPr id="67604" name="Check Box 20" hidden="1">
              <a:extLst>
                <a:ext uri="{63B3BB69-23CF-44E3-9099-C40C66FF867C}">
                  <a14:compatExt spid="_x0000_s67604"/>
                </a:ext>
                <a:ext uri="{FF2B5EF4-FFF2-40B4-BE49-F238E27FC236}">
                  <a16:creationId xmlns:a16="http://schemas.microsoft.com/office/drawing/2014/main" id="{00000000-0008-0000-0200-000014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6</xdr:row>
          <xdr:rowOff>7620</xdr:rowOff>
        </xdr:from>
        <xdr:to>
          <xdr:col>25</xdr:col>
          <xdr:colOff>45720</xdr:colOff>
          <xdr:row>6</xdr:row>
          <xdr:rowOff>152400</xdr:rowOff>
        </xdr:to>
        <xdr:sp macro="" textlink="">
          <xdr:nvSpPr>
            <xdr:cNvPr id="67605" name="Check Box 21" hidden="1">
              <a:extLst>
                <a:ext uri="{63B3BB69-23CF-44E3-9099-C40C66FF867C}">
                  <a14:compatExt spid="_x0000_s67605"/>
                </a:ext>
                <a:ext uri="{FF2B5EF4-FFF2-40B4-BE49-F238E27FC236}">
                  <a16:creationId xmlns:a16="http://schemas.microsoft.com/office/drawing/2014/main" id="{00000000-0008-0000-0200-000015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6</xdr:row>
          <xdr:rowOff>22860</xdr:rowOff>
        </xdr:from>
        <xdr:to>
          <xdr:col>22</xdr:col>
          <xdr:colOff>53340</xdr:colOff>
          <xdr:row>6</xdr:row>
          <xdr:rowOff>152400</xdr:rowOff>
        </xdr:to>
        <xdr:sp macro="" textlink="">
          <xdr:nvSpPr>
            <xdr:cNvPr id="67606" name="Check Box 22" hidden="1">
              <a:extLst>
                <a:ext uri="{63B3BB69-23CF-44E3-9099-C40C66FF867C}">
                  <a14:compatExt spid="_x0000_s67606"/>
                </a:ext>
                <a:ext uri="{FF2B5EF4-FFF2-40B4-BE49-F238E27FC236}">
                  <a16:creationId xmlns:a16="http://schemas.microsoft.com/office/drawing/2014/main" id="{00000000-0008-0000-0200-000016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xdr:colOff>
          <xdr:row>10</xdr:row>
          <xdr:rowOff>22860</xdr:rowOff>
        </xdr:from>
        <xdr:to>
          <xdr:col>16</xdr:col>
          <xdr:colOff>45720</xdr:colOff>
          <xdr:row>10</xdr:row>
          <xdr:rowOff>152400</xdr:rowOff>
        </xdr:to>
        <xdr:sp macro="" textlink="">
          <xdr:nvSpPr>
            <xdr:cNvPr id="67607" name="Check Box 23" hidden="1">
              <a:extLst>
                <a:ext uri="{63B3BB69-23CF-44E3-9099-C40C66FF867C}">
                  <a14:compatExt spid="_x0000_s67607"/>
                </a:ext>
                <a:ext uri="{FF2B5EF4-FFF2-40B4-BE49-F238E27FC236}">
                  <a16:creationId xmlns:a16="http://schemas.microsoft.com/office/drawing/2014/main" id="{00000000-0008-0000-0200-000017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30480</xdr:colOff>
          <xdr:row>7</xdr:row>
          <xdr:rowOff>22860</xdr:rowOff>
        </xdr:from>
        <xdr:to>
          <xdr:col>19</xdr:col>
          <xdr:colOff>45720</xdr:colOff>
          <xdr:row>7</xdr:row>
          <xdr:rowOff>152400</xdr:rowOff>
        </xdr:to>
        <xdr:sp macro="" textlink="">
          <xdr:nvSpPr>
            <xdr:cNvPr id="67608" name="Check Box 24" hidden="1">
              <a:extLst>
                <a:ext uri="{63B3BB69-23CF-44E3-9099-C40C66FF867C}">
                  <a14:compatExt spid="_x0000_s67608"/>
                </a:ext>
                <a:ext uri="{FF2B5EF4-FFF2-40B4-BE49-F238E27FC236}">
                  <a16:creationId xmlns:a16="http://schemas.microsoft.com/office/drawing/2014/main" id="{00000000-0008-0000-0200-000018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30480</xdr:colOff>
          <xdr:row>8</xdr:row>
          <xdr:rowOff>30480</xdr:rowOff>
        </xdr:from>
        <xdr:to>
          <xdr:col>19</xdr:col>
          <xdr:colOff>45720</xdr:colOff>
          <xdr:row>9</xdr:row>
          <xdr:rowOff>0</xdr:rowOff>
        </xdr:to>
        <xdr:sp macro="" textlink="">
          <xdr:nvSpPr>
            <xdr:cNvPr id="67609" name="Check Box 25" hidden="1">
              <a:extLst>
                <a:ext uri="{63B3BB69-23CF-44E3-9099-C40C66FF867C}">
                  <a14:compatExt spid="_x0000_s67609"/>
                </a:ext>
                <a:ext uri="{FF2B5EF4-FFF2-40B4-BE49-F238E27FC236}">
                  <a16:creationId xmlns:a16="http://schemas.microsoft.com/office/drawing/2014/main" id="{00000000-0008-0000-0200-000019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30480</xdr:colOff>
          <xdr:row>9</xdr:row>
          <xdr:rowOff>22860</xdr:rowOff>
        </xdr:from>
        <xdr:to>
          <xdr:col>19</xdr:col>
          <xdr:colOff>45720</xdr:colOff>
          <xdr:row>9</xdr:row>
          <xdr:rowOff>152400</xdr:rowOff>
        </xdr:to>
        <xdr:sp macro="" textlink="">
          <xdr:nvSpPr>
            <xdr:cNvPr id="67610" name="Check Box 26" hidden="1">
              <a:extLst>
                <a:ext uri="{63B3BB69-23CF-44E3-9099-C40C66FF867C}">
                  <a14:compatExt spid="_x0000_s67610"/>
                </a:ext>
                <a:ext uri="{FF2B5EF4-FFF2-40B4-BE49-F238E27FC236}">
                  <a16:creationId xmlns:a16="http://schemas.microsoft.com/office/drawing/2014/main" id="{00000000-0008-0000-0200-00001A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30480</xdr:colOff>
          <xdr:row>10</xdr:row>
          <xdr:rowOff>22860</xdr:rowOff>
        </xdr:from>
        <xdr:to>
          <xdr:col>19</xdr:col>
          <xdr:colOff>45720</xdr:colOff>
          <xdr:row>10</xdr:row>
          <xdr:rowOff>152400</xdr:rowOff>
        </xdr:to>
        <xdr:sp macro="" textlink="">
          <xdr:nvSpPr>
            <xdr:cNvPr id="67611" name="Check Box 27" hidden="1">
              <a:extLst>
                <a:ext uri="{63B3BB69-23CF-44E3-9099-C40C66FF867C}">
                  <a14:compatExt spid="_x0000_s67611"/>
                </a:ext>
                <a:ext uri="{FF2B5EF4-FFF2-40B4-BE49-F238E27FC236}">
                  <a16:creationId xmlns:a16="http://schemas.microsoft.com/office/drawing/2014/main" id="{00000000-0008-0000-0200-00001B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xdr:row>
          <xdr:rowOff>22860</xdr:rowOff>
        </xdr:from>
        <xdr:to>
          <xdr:col>22</xdr:col>
          <xdr:colOff>53340</xdr:colOff>
          <xdr:row>7</xdr:row>
          <xdr:rowOff>152400</xdr:rowOff>
        </xdr:to>
        <xdr:sp macro="" textlink="">
          <xdr:nvSpPr>
            <xdr:cNvPr id="67612" name="Check Box 28" hidden="1">
              <a:extLst>
                <a:ext uri="{63B3BB69-23CF-44E3-9099-C40C66FF867C}">
                  <a14:compatExt spid="_x0000_s67612"/>
                </a:ext>
                <a:ext uri="{FF2B5EF4-FFF2-40B4-BE49-F238E27FC236}">
                  <a16:creationId xmlns:a16="http://schemas.microsoft.com/office/drawing/2014/main" id="{00000000-0008-0000-0200-00001C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30480</xdr:colOff>
          <xdr:row>8</xdr:row>
          <xdr:rowOff>22860</xdr:rowOff>
        </xdr:from>
        <xdr:to>
          <xdr:col>22</xdr:col>
          <xdr:colOff>45720</xdr:colOff>
          <xdr:row>8</xdr:row>
          <xdr:rowOff>152400</xdr:rowOff>
        </xdr:to>
        <xdr:sp macro="" textlink="">
          <xdr:nvSpPr>
            <xdr:cNvPr id="67613" name="Check Box 29" hidden="1">
              <a:extLst>
                <a:ext uri="{63B3BB69-23CF-44E3-9099-C40C66FF867C}">
                  <a14:compatExt spid="_x0000_s67613"/>
                </a:ext>
                <a:ext uri="{FF2B5EF4-FFF2-40B4-BE49-F238E27FC236}">
                  <a16:creationId xmlns:a16="http://schemas.microsoft.com/office/drawing/2014/main" id="{00000000-0008-0000-0200-00001D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30480</xdr:colOff>
          <xdr:row>9</xdr:row>
          <xdr:rowOff>22860</xdr:rowOff>
        </xdr:from>
        <xdr:to>
          <xdr:col>22</xdr:col>
          <xdr:colOff>45720</xdr:colOff>
          <xdr:row>9</xdr:row>
          <xdr:rowOff>152400</xdr:rowOff>
        </xdr:to>
        <xdr:sp macro="" textlink="">
          <xdr:nvSpPr>
            <xdr:cNvPr id="67614" name="Check Box 30" hidden="1">
              <a:extLst>
                <a:ext uri="{63B3BB69-23CF-44E3-9099-C40C66FF867C}">
                  <a14:compatExt spid="_x0000_s67614"/>
                </a:ext>
                <a:ext uri="{FF2B5EF4-FFF2-40B4-BE49-F238E27FC236}">
                  <a16:creationId xmlns:a16="http://schemas.microsoft.com/office/drawing/2014/main" id="{00000000-0008-0000-0200-00001E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30480</xdr:colOff>
          <xdr:row>10</xdr:row>
          <xdr:rowOff>22860</xdr:rowOff>
        </xdr:from>
        <xdr:to>
          <xdr:col>22</xdr:col>
          <xdr:colOff>45720</xdr:colOff>
          <xdr:row>10</xdr:row>
          <xdr:rowOff>152400</xdr:rowOff>
        </xdr:to>
        <xdr:sp macro="" textlink="">
          <xdr:nvSpPr>
            <xdr:cNvPr id="67615" name="Check Box 31" hidden="1">
              <a:extLst>
                <a:ext uri="{63B3BB69-23CF-44E3-9099-C40C66FF867C}">
                  <a14:compatExt spid="_x0000_s67615"/>
                </a:ext>
                <a:ext uri="{FF2B5EF4-FFF2-40B4-BE49-F238E27FC236}">
                  <a16:creationId xmlns:a16="http://schemas.microsoft.com/office/drawing/2014/main" id="{00000000-0008-0000-0200-00001F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7</xdr:row>
          <xdr:rowOff>22860</xdr:rowOff>
        </xdr:from>
        <xdr:to>
          <xdr:col>25</xdr:col>
          <xdr:colOff>53340</xdr:colOff>
          <xdr:row>7</xdr:row>
          <xdr:rowOff>152400</xdr:rowOff>
        </xdr:to>
        <xdr:sp macro="" textlink="">
          <xdr:nvSpPr>
            <xdr:cNvPr id="67616" name="Check Box 32" hidden="1">
              <a:extLst>
                <a:ext uri="{63B3BB69-23CF-44E3-9099-C40C66FF867C}">
                  <a14:compatExt spid="_x0000_s67616"/>
                </a:ext>
                <a:ext uri="{FF2B5EF4-FFF2-40B4-BE49-F238E27FC236}">
                  <a16:creationId xmlns:a16="http://schemas.microsoft.com/office/drawing/2014/main" id="{00000000-0008-0000-0200-000020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8</xdr:row>
          <xdr:rowOff>30480</xdr:rowOff>
        </xdr:from>
        <xdr:to>
          <xdr:col>25</xdr:col>
          <xdr:colOff>45720</xdr:colOff>
          <xdr:row>9</xdr:row>
          <xdr:rowOff>0</xdr:rowOff>
        </xdr:to>
        <xdr:sp macro="" textlink="">
          <xdr:nvSpPr>
            <xdr:cNvPr id="67617" name="Check Box 33" hidden="1">
              <a:extLst>
                <a:ext uri="{63B3BB69-23CF-44E3-9099-C40C66FF867C}">
                  <a14:compatExt spid="_x0000_s67617"/>
                </a:ext>
                <a:ext uri="{FF2B5EF4-FFF2-40B4-BE49-F238E27FC236}">
                  <a16:creationId xmlns:a16="http://schemas.microsoft.com/office/drawing/2014/main" id="{00000000-0008-0000-0200-000021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9</xdr:row>
          <xdr:rowOff>22860</xdr:rowOff>
        </xdr:from>
        <xdr:to>
          <xdr:col>25</xdr:col>
          <xdr:colOff>45720</xdr:colOff>
          <xdr:row>9</xdr:row>
          <xdr:rowOff>152400</xdr:rowOff>
        </xdr:to>
        <xdr:sp macro="" textlink="">
          <xdr:nvSpPr>
            <xdr:cNvPr id="67618" name="Check Box 34" hidden="1">
              <a:extLst>
                <a:ext uri="{63B3BB69-23CF-44E3-9099-C40C66FF867C}">
                  <a14:compatExt spid="_x0000_s67618"/>
                </a:ext>
                <a:ext uri="{FF2B5EF4-FFF2-40B4-BE49-F238E27FC236}">
                  <a16:creationId xmlns:a16="http://schemas.microsoft.com/office/drawing/2014/main" id="{00000000-0008-0000-0200-000022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10</xdr:row>
          <xdr:rowOff>22860</xdr:rowOff>
        </xdr:from>
        <xdr:to>
          <xdr:col>25</xdr:col>
          <xdr:colOff>45720</xdr:colOff>
          <xdr:row>10</xdr:row>
          <xdr:rowOff>152400</xdr:rowOff>
        </xdr:to>
        <xdr:sp macro="" textlink="">
          <xdr:nvSpPr>
            <xdr:cNvPr id="67619" name="Check Box 35" hidden="1">
              <a:extLst>
                <a:ext uri="{63B3BB69-23CF-44E3-9099-C40C66FF867C}">
                  <a14:compatExt spid="_x0000_s67619"/>
                </a:ext>
                <a:ext uri="{FF2B5EF4-FFF2-40B4-BE49-F238E27FC236}">
                  <a16:creationId xmlns:a16="http://schemas.microsoft.com/office/drawing/2014/main" id="{00000000-0008-0000-0200-000023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95</xdr:col>
      <xdr:colOff>590550</xdr:colOff>
      <xdr:row>5</xdr:row>
      <xdr:rowOff>145806</xdr:rowOff>
    </xdr:from>
    <xdr:to>
      <xdr:col>103</xdr:col>
      <xdr:colOff>303701</xdr:colOff>
      <xdr:row>13</xdr:row>
      <xdr:rowOff>126755</xdr:rowOff>
    </xdr:to>
    <xdr:sp macro="" textlink="">
      <xdr:nvSpPr>
        <xdr:cNvPr id="2" name="吹き出し: 四角形 1">
          <a:extLst>
            <a:ext uri="{FF2B5EF4-FFF2-40B4-BE49-F238E27FC236}">
              <a16:creationId xmlns:a16="http://schemas.microsoft.com/office/drawing/2014/main" id="{5C510149-AEA6-42AC-8DA2-14E5E3BEAD91}"/>
            </a:ext>
          </a:extLst>
        </xdr:cNvPr>
        <xdr:cNvSpPr/>
      </xdr:nvSpPr>
      <xdr:spPr bwMode="auto">
        <a:xfrm>
          <a:off x="9235440" y="820176"/>
          <a:ext cx="4689011" cy="1120139"/>
        </a:xfrm>
        <a:prstGeom prst="wedgeRectCallout">
          <a:avLst>
            <a:gd name="adj1" fmla="val -69616"/>
            <a:gd name="adj2" fmla="val 22115"/>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r>
            <a:rPr kumimoji="1" lang="ja-JP" altLang="en-US" sz="1100"/>
            <a:t>通常の営業日及び営業時間を記載してください。複数の曜日で通常の営業時間が同様の場合、チェックボックスに✓を入力し、適宜まとめて記載して差し支えありません。</a:t>
          </a:r>
          <a:endParaRPr kumimoji="1" lang="en-US" altLang="ja-JP" sz="1100"/>
        </a:p>
        <a:p>
          <a:pPr algn="l"/>
          <a:r>
            <a:rPr kumimoji="1" lang="ja-JP" altLang="en-US" sz="1100"/>
            <a:t>また、営業時間から除外する時間がある場合には、（　）内に当該時間を記載してください。</a:t>
          </a:r>
        </a:p>
      </xdr:txBody>
    </xdr:sp>
    <xdr:clientData/>
  </xdr:twoCellAnchor>
  <xdr:twoCellAnchor>
    <xdr:from>
      <xdr:col>95</xdr:col>
      <xdr:colOff>561975</xdr:colOff>
      <xdr:row>31</xdr:row>
      <xdr:rowOff>76200</xdr:rowOff>
    </xdr:from>
    <xdr:to>
      <xdr:col>103</xdr:col>
      <xdr:colOff>468190</xdr:colOff>
      <xdr:row>41</xdr:row>
      <xdr:rowOff>133349</xdr:rowOff>
    </xdr:to>
    <xdr:sp macro="" textlink="">
      <xdr:nvSpPr>
        <xdr:cNvPr id="3" name="吹き出し: 四角形 2">
          <a:extLst>
            <a:ext uri="{FF2B5EF4-FFF2-40B4-BE49-F238E27FC236}">
              <a16:creationId xmlns:a16="http://schemas.microsoft.com/office/drawing/2014/main" id="{03AA3048-80F7-48E4-9B79-FC616AB79D3A}"/>
            </a:ext>
          </a:extLst>
        </xdr:cNvPr>
        <xdr:cNvSpPr/>
      </xdr:nvSpPr>
      <xdr:spPr bwMode="auto">
        <a:xfrm>
          <a:off x="9205595" y="4597400"/>
          <a:ext cx="4882075" cy="1597659"/>
        </a:xfrm>
        <a:prstGeom prst="wedgeRectCallout">
          <a:avLst>
            <a:gd name="adj1" fmla="val -67300"/>
            <a:gd name="adj2" fmla="val 23085"/>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r>
            <a:rPr kumimoji="1" lang="ja-JP" altLang="en-US" sz="1100"/>
            <a:t>・営業日、営業時間の欄の番号に対応する営業時間、開店時間等について、それぞれ該当する時間を塗りつぶしてください。</a:t>
          </a:r>
          <a:endParaRPr kumimoji="1" lang="en-US" altLang="ja-JP" sz="1100"/>
        </a:p>
        <a:p>
          <a:pPr algn="l"/>
          <a:r>
            <a:rPr kumimoji="1" lang="ja-JP" altLang="en-US" sz="1100"/>
            <a:t>・「医薬品販売時間」の行には要指導医薬品または一般用医薬品の販売を行う時間を、「要指導・第１類」の行には、そのうち要指導医薬品または第１類医薬品（薬剤師のみが販売できる医薬品）を販売する時間を記載してください。</a:t>
          </a:r>
          <a:endParaRPr kumimoji="1" lang="en-US" altLang="ja-JP" sz="1100"/>
        </a:p>
        <a:p>
          <a:pPr algn="l"/>
          <a:r>
            <a:rPr kumimoji="1" lang="ja-JP" altLang="en-US" sz="1100"/>
            <a:t>・注文の受付のみを行う時間は含めないでください。</a:t>
          </a:r>
          <a:endParaRPr kumimoji="1" lang="en-US" altLang="ja-JP" sz="1100"/>
        </a:p>
        <a:p>
          <a:pPr algn="l"/>
          <a:r>
            <a:rPr kumimoji="1" lang="ja-JP" altLang="en-US" sz="1100"/>
            <a:t>・第１類医薬品の取扱がない場合、当該行は記載不要です。</a:t>
          </a:r>
          <a:endParaRPr kumimoji="1" lang="en-US" altLang="ja-JP" sz="1100"/>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4</xdr:col>
      <xdr:colOff>66675</xdr:colOff>
      <xdr:row>31</xdr:row>
      <xdr:rowOff>149859</xdr:rowOff>
    </xdr:from>
    <xdr:to>
      <xdr:col>10</xdr:col>
      <xdr:colOff>141605</xdr:colOff>
      <xdr:row>33</xdr:row>
      <xdr:rowOff>78740</xdr:rowOff>
    </xdr:to>
    <xdr:grpSp>
      <xdr:nvGrpSpPr>
        <xdr:cNvPr id="2" name="Group 4">
          <a:extLst>
            <a:ext uri="{FF2B5EF4-FFF2-40B4-BE49-F238E27FC236}">
              <a16:creationId xmlns:a16="http://schemas.microsoft.com/office/drawing/2014/main" id="{46C5F3A3-E5B9-4E65-8BEC-8AB5E6EFA951}"/>
            </a:ext>
          </a:extLst>
        </xdr:cNvPr>
        <xdr:cNvGrpSpPr>
          <a:grpSpLocks/>
        </xdr:cNvGrpSpPr>
      </xdr:nvGrpSpPr>
      <xdr:grpSpPr bwMode="auto">
        <a:xfrm>
          <a:off x="861695" y="4874259"/>
          <a:ext cx="1446530" cy="233681"/>
          <a:chOff x="7320" y="9123"/>
          <a:chExt cx="2001" cy="480"/>
        </a:xfrm>
      </xdr:grpSpPr>
      <xdr:sp macro="" textlink="">
        <xdr:nvSpPr>
          <xdr:cNvPr id="3" name="AutoShape 6">
            <a:extLst>
              <a:ext uri="{FF2B5EF4-FFF2-40B4-BE49-F238E27FC236}">
                <a16:creationId xmlns:a16="http://schemas.microsoft.com/office/drawing/2014/main" id="{2117AB25-7E98-B6B1-7404-E04B6E308719}"/>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93132E83-B5F8-8670-2067-594CC4F2EBC9}"/>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21.xml><?xml version="1.0" encoding="utf-8"?>
<xdr:wsDr xmlns:xdr="http://schemas.openxmlformats.org/drawingml/2006/spreadsheetDrawing" xmlns:a="http://schemas.openxmlformats.org/drawingml/2006/main">
  <xdr:twoCellAnchor>
    <xdr:from>
      <xdr:col>6</xdr:col>
      <xdr:colOff>9305</xdr:colOff>
      <xdr:row>62</xdr:row>
      <xdr:rowOff>31673</xdr:rowOff>
    </xdr:from>
    <xdr:to>
      <xdr:col>12</xdr:col>
      <xdr:colOff>1314</xdr:colOff>
      <xdr:row>65</xdr:row>
      <xdr:rowOff>151086</xdr:rowOff>
    </xdr:to>
    <xdr:grpSp>
      <xdr:nvGrpSpPr>
        <xdr:cNvPr id="14" name="Group 6">
          <a:extLst>
            <a:ext uri="{FF2B5EF4-FFF2-40B4-BE49-F238E27FC236}">
              <a16:creationId xmlns:a16="http://schemas.microsoft.com/office/drawing/2014/main" id="{414C138B-F4FA-4539-9DDD-9174726FF1A0}"/>
            </a:ext>
          </a:extLst>
        </xdr:cNvPr>
        <xdr:cNvGrpSpPr>
          <a:grpSpLocks/>
        </xdr:cNvGrpSpPr>
      </xdr:nvGrpSpPr>
      <xdr:grpSpPr bwMode="auto">
        <a:xfrm>
          <a:off x="1258985" y="9926243"/>
          <a:ext cx="1364879" cy="638843"/>
          <a:chOff x="4524" y="9068"/>
          <a:chExt cx="2081" cy="522"/>
        </a:xfrm>
      </xdr:grpSpPr>
      <xdr:sp macro="" textlink="">
        <xdr:nvSpPr>
          <xdr:cNvPr id="15" name="AutoShape 7">
            <a:extLst>
              <a:ext uri="{FF2B5EF4-FFF2-40B4-BE49-F238E27FC236}">
                <a16:creationId xmlns:a16="http://schemas.microsoft.com/office/drawing/2014/main" id="{2B78C2EF-CC37-E6AA-20FF-D2B6FCB68525}"/>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6" name="AutoShape 8">
            <a:extLst>
              <a:ext uri="{FF2B5EF4-FFF2-40B4-BE49-F238E27FC236}">
                <a16:creationId xmlns:a16="http://schemas.microsoft.com/office/drawing/2014/main" id="{36376896-4A07-523F-FE6B-D88F1B3F2083}"/>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1</xdr:col>
      <xdr:colOff>114300</xdr:colOff>
      <xdr:row>33</xdr:row>
      <xdr:rowOff>78308</xdr:rowOff>
    </xdr:from>
    <xdr:to>
      <xdr:col>7</xdr:col>
      <xdr:colOff>160020</xdr:colOff>
      <xdr:row>35</xdr:row>
      <xdr:rowOff>111714</xdr:rowOff>
    </xdr:to>
    <xdr:grpSp>
      <xdr:nvGrpSpPr>
        <xdr:cNvPr id="17" name="Group 6">
          <a:extLst>
            <a:ext uri="{FF2B5EF4-FFF2-40B4-BE49-F238E27FC236}">
              <a16:creationId xmlns:a16="http://schemas.microsoft.com/office/drawing/2014/main" id="{E31B011D-C0F1-4E67-B558-D5E26D98220F}"/>
            </a:ext>
          </a:extLst>
        </xdr:cNvPr>
        <xdr:cNvGrpSpPr>
          <a:grpSpLocks/>
        </xdr:cNvGrpSpPr>
      </xdr:nvGrpSpPr>
      <xdr:grpSpPr bwMode="auto">
        <a:xfrm>
          <a:off x="222250" y="4561408"/>
          <a:ext cx="1416050" cy="414406"/>
          <a:chOff x="4524" y="9068"/>
          <a:chExt cx="2081" cy="522"/>
        </a:xfrm>
      </xdr:grpSpPr>
      <xdr:sp macro="" textlink="">
        <xdr:nvSpPr>
          <xdr:cNvPr id="18" name="AutoShape 7">
            <a:extLst>
              <a:ext uri="{FF2B5EF4-FFF2-40B4-BE49-F238E27FC236}">
                <a16:creationId xmlns:a16="http://schemas.microsoft.com/office/drawing/2014/main" id="{1475F617-CFD0-17BE-05F0-025CE4CFA827}"/>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9" name="AutoShape 8">
            <a:extLst>
              <a:ext uri="{FF2B5EF4-FFF2-40B4-BE49-F238E27FC236}">
                <a16:creationId xmlns:a16="http://schemas.microsoft.com/office/drawing/2014/main" id="{5CACE8E7-E132-AC15-D624-471946C40366}"/>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1</xdr:col>
      <xdr:colOff>121920</xdr:colOff>
      <xdr:row>36</xdr:row>
      <xdr:rowOff>63500</xdr:rowOff>
    </xdr:from>
    <xdr:to>
      <xdr:col>7</xdr:col>
      <xdr:colOff>137160</xdr:colOff>
      <xdr:row>38</xdr:row>
      <xdr:rowOff>96906</xdr:rowOff>
    </xdr:to>
    <xdr:grpSp>
      <xdr:nvGrpSpPr>
        <xdr:cNvPr id="20" name="Group 6">
          <a:extLst>
            <a:ext uri="{FF2B5EF4-FFF2-40B4-BE49-F238E27FC236}">
              <a16:creationId xmlns:a16="http://schemas.microsoft.com/office/drawing/2014/main" id="{FDF0A48B-173B-4BBC-BBAB-C570476B3037}"/>
            </a:ext>
          </a:extLst>
        </xdr:cNvPr>
        <xdr:cNvGrpSpPr>
          <a:grpSpLocks/>
        </xdr:cNvGrpSpPr>
      </xdr:nvGrpSpPr>
      <xdr:grpSpPr bwMode="auto">
        <a:xfrm>
          <a:off x="228600" y="5158740"/>
          <a:ext cx="1390650" cy="350906"/>
          <a:chOff x="4524" y="9068"/>
          <a:chExt cx="2081" cy="522"/>
        </a:xfrm>
      </xdr:grpSpPr>
      <xdr:sp macro="" textlink="">
        <xdr:nvSpPr>
          <xdr:cNvPr id="21" name="AutoShape 7">
            <a:extLst>
              <a:ext uri="{FF2B5EF4-FFF2-40B4-BE49-F238E27FC236}">
                <a16:creationId xmlns:a16="http://schemas.microsoft.com/office/drawing/2014/main" id="{2BBE9669-7819-A251-3A2D-91B153402792}"/>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2" name="AutoShape 8">
            <a:extLst>
              <a:ext uri="{FF2B5EF4-FFF2-40B4-BE49-F238E27FC236}">
                <a16:creationId xmlns:a16="http://schemas.microsoft.com/office/drawing/2014/main" id="{331E1764-8BB4-07F5-0CAA-C85760A6755B}"/>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1</xdr:col>
      <xdr:colOff>76201</xdr:colOff>
      <xdr:row>40</xdr:row>
      <xdr:rowOff>36995</xdr:rowOff>
    </xdr:from>
    <xdr:to>
      <xdr:col>7</xdr:col>
      <xdr:colOff>152401</xdr:colOff>
      <xdr:row>43</xdr:row>
      <xdr:rowOff>0</xdr:rowOff>
    </xdr:to>
    <xdr:grpSp>
      <xdr:nvGrpSpPr>
        <xdr:cNvPr id="23" name="Group 6">
          <a:extLst>
            <a:ext uri="{FF2B5EF4-FFF2-40B4-BE49-F238E27FC236}">
              <a16:creationId xmlns:a16="http://schemas.microsoft.com/office/drawing/2014/main" id="{7E630CAB-C98A-4427-9C79-18969D82D7C7}"/>
            </a:ext>
          </a:extLst>
        </xdr:cNvPr>
        <xdr:cNvGrpSpPr>
          <a:grpSpLocks/>
        </xdr:cNvGrpSpPr>
      </xdr:nvGrpSpPr>
      <xdr:grpSpPr bwMode="auto">
        <a:xfrm>
          <a:off x="184151" y="5758345"/>
          <a:ext cx="1447800" cy="572605"/>
          <a:chOff x="4524" y="9068"/>
          <a:chExt cx="2081" cy="522"/>
        </a:xfrm>
      </xdr:grpSpPr>
      <xdr:sp macro="" textlink="">
        <xdr:nvSpPr>
          <xdr:cNvPr id="24" name="AutoShape 7">
            <a:extLst>
              <a:ext uri="{FF2B5EF4-FFF2-40B4-BE49-F238E27FC236}">
                <a16:creationId xmlns:a16="http://schemas.microsoft.com/office/drawing/2014/main" id="{6A9A57D0-6504-9B74-DE6C-DCE8AFE1CA51}"/>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5" name="AutoShape 8">
            <a:extLst>
              <a:ext uri="{FF2B5EF4-FFF2-40B4-BE49-F238E27FC236}">
                <a16:creationId xmlns:a16="http://schemas.microsoft.com/office/drawing/2014/main" id="{D9FB6E09-ED23-3A40-6D6D-F31861A53115}"/>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1</xdr:col>
      <xdr:colOff>114300</xdr:colOff>
      <xdr:row>47</xdr:row>
      <xdr:rowOff>78308</xdr:rowOff>
    </xdr:from>
    <xdr:to>
      <xdr:col>7</xdr:col>
      <xdr:colOff>160020</xdr:colOff>
      <xdr:row>49</xdr:row>
      <xdr:rowOff>111714</xdr:rowOff>
    </xdr:to>
    <xdr:grpSp>
      <xdr:nvGrpSpPr>
        <xdr:cNvPr id="26" name="Group 6">
          <a:extLst>
            <a:ext uri="{FF2B5EF4-FFF2-40B4-BE49-F238E27FC236}">
              <a16:creationId xmlns:a16="http://schemas.microsoft.com/office/drawing/2014/main" id="{9D62B9F2-161B-4994-835F-A86B8DCF6CBB}"/>
            </a:ext>
          </a:extLst>
        </xdr:cNvPr>
        <xdr:cNvGrpSpPr>
          <a:grpSpLocks/>
        </xdr:cNvGrpSpPr>
      </xdr:nvGrpSpPr>
      <xdr:grpSpPr bwMode="auto">
        <a:xfrm>
          <a:off x="222250" y="6961708"/>
          <a:ext cx="1416050" cy="420756"/>
          <a:chOff x="4524" y="9068"/>
          <a:chExt cx="2081" cy="522"/>
        </a:xfrm>
      </xdr:grpSpPr>
      <xdr:sp macro="" textlink="">
        <xdr:nvSpPr>
          <xdr:cNvPr id="27" name="AutoShape 7">
            <a:extLst>
              <a:ext uri="{FF2B5EF4-FFF2-40B4-BE49-F238E27FC236}">
                <a16:creationId xmlns:a16="http://schemas.microsoft.com/office/drawing/2014/main" id="{61F84BB3-A3F6-277B-E308-2D5671B8A1AE}"/>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8" name="AutoShape 8">
            <a:extLst>
              <a:ext uri="{FF2B5EF4-FFF2-40B4-BE49-F238E27FC236}">
                <a16:creationId xmlns:a16="http://schemas.microsoft.com/office/drawing/2014/main" id="{0657E06E-E852-DA9B-7EB8-729E5EF59B63}"/>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1</xdr:col>
      <xdr:colOff>121920</xdr:colOff>
      <xdr:row>50</xdr:row>
      <xdr:rowOff>63500</xdr:rowOff>
    </xdr:from>
    <xdr:to>
      <xdr:col>7</xdr:col>
      <xdr:colOff>137160</xdr:colOff>
      <xdr:row>52</xdr:row>
      <xdr:rowOff>96906</xdr:rowOff>
    </xdr:to>
    <xdr:grpSp>
      <xdr:nvGrpSpPr>
        <xdr:cNvPr id="29" name="Group 6">
          <a:extLst>
            <a:ext uri="{FF2B5EF4-FFF2-40B4-BE49-F238E27FC236}">
              <a16:creationId xmlns:a16="http://schemas.microsoft.com/office/drawing/2014/main" id="{167A5210-B12D-4324-AB50-46940AA78598}"/>
            </a:ext>
          </a:extLst>
        </xdr:cNvPr>
        <xdr:cNvGrpSpPr>
          <a:grpSpLocks/>
        </xdr:cNvGrpSpPr>
      </xdr:nvGrpSpPr>
      <xdr:grpSpPr bwMode="auto">
        <a:xfrm>
          <a:off x="228600" y="7565390"/>
          <a:ext cx="1390650" cy="490606"/>
          <a:chOff x="4524" y="9068"/>
          <a:chExt cx="2081" cy="522"/>
        </a:xfrm>
      </xdr:grpSpPr>
      <xdr:sp macro="" textlink="">
        <xdr:nvSpPr>
          <xdr:cNvPr id="30" name="AutoShape 7">
            <a:extLst>
              <a:ext uri="{FF2B5EF4-FFF2-40B4-BE49-F238E27FC236}">
                <a16:creationId xmlns:a16="http://schemas.microsoft.com/office/drawing/2014/main" id="{EBAB565A-FF94-291E-3A35-16F983CA1010}"/>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1" name="AutoShape 8">
            <a:extLst>
              <a:ext uri="{FF2B5EF4-FFF2-40B4-BE49-F238E27FC236}">
                <a16:creationId xmlns:a16="http://schemas.microsoft.com/office/drawing/2014/main" id="{E4C4760C-9371-41CC-C9ED-B085ACE2724A}"/>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1</xdr:col>
      <xdr:colOff>76201</xdr:colOff>
      <xdr:row>54</xdr:row>
      <xdr:rowOff>36995</xdr:rowOff>
    </xdr:from>
    <xdr:to>
      <xdr:col>7</xdr:col>
      <xdr:colOff>152401</xdr:colOff>
      <xdr:row>57</xdr:row>
      <xdr:rowOff>0</xdr:rowOff>
    </xdr:to>
    <xdr:grpSp>
      <xdr:nvGrpSpPr>
        <xdr:cNvPr id="32" name="Group 6">
          <a:extLst>
            <a:ext uri="{FF2B5EF4-FFF2-40B4-BE49-F238E27FC236}">
              <a16:creationId xmlns:a16="http://schemas.microsoft.com/office/drawing/2014/main" id="{9ADE7DF8-F6A0-48FE-9760-3A26D428D67E}"/>
            </a:ext>
          </a:extLst>
        </xdr:cNvPr>
        <xdr:cNvGrpSpPr>
          <a:grpSpLocks/>
        </xdr:cNvGrpSpPr>
      </xdr:nvGrpSpPr>
      <xdr:grpSpPr bwMode="auto">
        <a:xfrm>
          <a:off x="184151" y="8450745"/>
          <a:ext cx="1447800" cy="521805"/>
          <a:chOff x="4524" y="9068"/>
          <a:chExt cx="2081" cy="522"/>
        </a:xfrm>
      </xdr:grpSpPr>
      <xdr:sp macro="" textlink="">
        <xdr:nvSpPr>
          <xdr:cNvPr id="33" name="AutoShape 7">
            <a:extLst>
              <a:ext uri="{FF2B5EF4-FFF2-40B4-BE49-F238E27FC236}">
                <a16:creationId xmlns:a16="http://schemas.microsoft.com/office/drawing/2014/main" id="{7B23E04D-7351-6CC7-7552-A124397988E8}"/>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4" name="AutoShape 8">
            <a:extLst>
              <a:ext uri="{FF2B5EF4-FFF2-40B4-BE49-F238E27FC236}">
                <a16:creationId xmlns:a16="http://schemas.microsoft.com/office/drawing/2014/main" id="{7B458262-1E6F-B18D-E1A3-CC7F3BF90304}"/>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wsDr>
</file>

<file path=xl/drawings/drawing22.xml><?xml version="1.0" encoding="utf-8"?>
<xdr:wsDr xmlns:xdr="http://schemas.openxmlformats.org/drawingml/2006/spreadsheetDrawing" xmlns:a="http://schemas.openxmlformats.org/drawingml/2006/main">
  <xdr:twoCellAnchor>
    <xdr:from>
      <xdr:col>6</xdr:col>
      <xdr:colOff>12480</xdr:colOff>
      <xdr:row>45</xdr:row>
      <xdr:rowOff>28498</xdr:rowOff>
    </xdr:from>
    <xdr:to>
      <xdr:col>12</xdr:col>
      <xdr:colOff>1314</xdr:colOff>
      <xdr:row>48</xdr:row>
      <xdr:rowOff>151086</xdr:rowOff>
    </xdr:to>
    <xdr:grpSp>
      <xdr:nvGrpSpPr>
        <xdr:cNvPr id="8" name="Group 6">
          <a:extLst>
            <a:ext uri="{FF2B5EF4-FFF2-40B4-BE49-F238E27FC236}">
              <a16:creationId xmlns:a16="http://schemas.microsoft.com/office/drawing/2014/main" id="{434BD9DF-1EAA-47B6-A9E0-7B6C7997E949}"/>
            </a:ext>
          </a:extLst>
        </xdr:cNvPr>
        <xdr:cNvGrpSpPr>
          <a:grpSpLocks/>
        </xdr:cNvGrpSpPr>
      </xdr:nvGrpSpPr>
      <xdr:grpSpPr bwMode="auto">
        <a:xfrm>
          <a:off x="1260890" y="7167168"/>
          <a:ext cx="1362974" cy="673768"/>
          <a:chOff x="4524" y="9068"/>
          <a:chExt cx="2081" cy="522"/>
        </a:xfrm>
      </xdr:grpSpPr>
      <xdr:sp macro="" textlink="">
        <xdr:nvSpPr>
          <xdr:cNvPr id="9" name="AutoShape 7">
            <a:extLst>
              <a:ext uri="{FF2B5EF4-FFF2-40B4-BE49-F238E27FC236}">
                <a16:creationId xmlns:a16="http://schemas.microsoft.com/office/drawing/2014/main" id="{717F72F9-45FB-6644-3A8F-D991F42A12FC}"/>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0" name="AutoShape 8">
            <a:extLst>
              <a:ext uri="{FF2B5EF4-FFF2-40B4-BE49-F238E27FC236}">
                <a16:creationId xmlns:a16="http://schemas.microsoft.com/office/drawing/2014/main" id="{53C19506-8C17-948A-4056-267EF3945DC3}"/>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wsDr>
</file>

<file path=xl/drawings/drawing23.xml><?xml version="1.0" encoding="utf-8"?>
<xdr:wsDr xmlns:xdr="http://schemas.openxmlformats.org/drawingml/2006/spreadsheetDrawing" xmlns:a="http://schemas.openxmlformats.org/drawingml/2006/main">
  <xdr:twoCellAnchor>
    <xdr:from>
      <xdr:col>6</xdr:col>
      <xdr:colOff>9305</xdr:colOff>
      <xdr:row>67</xdr:row>
      <xdr:rowOff>31673</xdr:rowOff>
    </xdr:from>
    <xdr:to>
      <xdr:col>12</xdr:col>
      <xdr:colOff>1314</xdr:colOff>
      <xdr:row>70</xdr:row>
      <xdr:rowOff>151086</xdr:rowOff>
    </xdr:to>
    <xdr:grpSp>
      <xdr:nvGrpSpPr>
        <xdr:cNvPr id="2" name="Group 6">
          <a:extLst>
            <a:ext uri="{FF2B5EF4-FFF2-40B4-BE49-F238E27FC236}">
              <a16:creationId xmlns:a16="http://schemas.microsoft.com/office/drawing/2014/main" id="{E24B2BFD-2512-446B-B392-76148B5727DA}"/>
            </a:ext>
          </a:extLst>
        </xdr:cNvPr>
        <xdr:cNvGrpSpPr>
          <a:grpSpLocks/>
        </xdr:cNvGrpSpPr>
      </xdr:nvGrpSpPr>
      <xdr:grpSpPr bwMode="auto">
        <a:xfrm>
          <a:off x="1266605" y="13183793"/>
          <a:ext cx="1363609" cy="805213"/>
          <a:chOff x="4524" y="9068"/>
          <a:chExt cx="2081" cy="522"/>
        </a:xfrm>
      </xdr:grpSpPr>
      <xdr:sp macro="" textlink="">
        <xdr:nvSpPr>
          <xdr:cNvPr id="3" name="AutoShape 7">
            <a:extLst>
              <a:ext uri="{FF2B5EF4-FFF2-40B4-BE49-F238E27FC236}">
                <a16:creationId xmlns:a16="http://schemas.microsoft.com/office/drawing/2014/main" id="{D76AB29D-741D-4A90-4463-28C4DA07DE24}"/>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8">
            <a:extLst>
              <a:ext uri="{FF2B5EF4-FFF2-40B4-BE49-F238E27FC236}">
                <a16:creationId xmlns:a16="http://schemas.microsoft.com/office/drawing/2014/main" id="{F9092858-88A6-507F-B950-7290B1C37B71}"/>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wsDr>
</file>

<file path=xl/drawings/drawing24.xml><?xml version="1.0" encoding="utf-8"?>
<xdr:wsDr xmlns:xdr="http://schemas.openxmlformats.org/drawingml/2006/spreadsheetDrawing" xmlns:a="http://schemas.openxmlformats.org/drawingml/2006/main">
  <xdr:twoCellAnchor>
    <xdr:from>
      <xdr:col>5</xdr:col>
      <xdr:colOff>9305</xdr:colOff>
      <xdr:row>40</xdr:row>
      <xdr:rowOff>31673</xdr:rowOff>
    </xdr:from>
    <xdr:to>
      <xdr:col>10</xdr:col>
      <xdr:colOff>229914</xdr:colOff>
      <xdr:row>43</xdr:row>
      <xdr:rowOff>151086</xdr:rowOff>
    </xdr:to>
    <xdr:grpSp>
      <xdr:nvGrpSpPr>
        <xdr:cNvPr id="2" name="Group 6">
          <a:extLst>
            <a:ext uri="{FF2B5EF4-FFF2-40B4-BE49-F238E27FC236}">
              <a16:creationId xmlns:a16="http://schemas.microsoft.com/office/drawing/2014/main" id="{DFFD54D3-C5F9-49A8-A5EF-CF449D330D69}"/>
            </a:ext>
          </a:extLst>
        </xdr:cNvPr>
        <xdr:cNvGrpSpPr>
          <a:grpSpLocks/>
        </xdr:cNvGrpSpPr>
      </xdr:nvGrpSpPr>
      <xdr:grpSpPr bwMode="auto">
        <a:xfrm>
          <a:off x="1074835" y="7398943"/>
          <a:ext cx="1396629" cy="670593"/>
          <a:chOff x="4524" y="9068"/>
          <a:chExt cx="2081" cy="522"/>
        </a:xfrm>
      </xdr:grpSpPr>
      <xdr:sp macro="" textlink="">
        <xdr:nvSpPr>
          <xdr:cNvPr id="3" name="AutoShape 7">
            <a:extLst>
              <a:ext uri="{FF2B5EF4-FFF2-40B4-BE49-F238E27FC236}">
                <a16:creationId xmlns:a16="http://schemas.microsoft.com/office/drawing/2014/main" id="{4820C136-B789-05B2-B8E5-E834621580D2}"/>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8">
            <a:extLst>
              <a:ext uri="{FF2B5EF4-FFF2-40B4-BE49-F238E27FC236}">
                <a16:creationId xmlns:a16="http://schemas.microsoft.com/office/drawing/2014/main" id="{A506050E-5E58-119E-1829-94D67FABFAAB}"/>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5</xdr:col>
      <xdr:colOff>6460</xdr:colOff>
      <xdr:row>44</xdr:row>
      <xdr:rowOff>22165</xdr:rowOff>
    </xdr:from>
    <xdr:to>
      <xdr:col>10</xdr:col>
      <xdr:colOff>220199</xdr:colOff>
      <xdr:row>45</xdr:row>
      <xdr:rowOff>163418</xdr:rowOff>
    </xdr:to>
    <xdr:grpSp>
      <xdr:nvGrpSpPr>
        <xdr:cNvPr id="5" name="Group 6">
          <a:extLst>
            <a:ext uri="{FF2B5EF4-FFF2-40B4-BE49-F238E27FC236}">
              <a16:creationId xmlns:a16="http://schemas.microsoft.com/office/drawing/2014/main" id="{73542EA0-A392-4FDD-979F-F915652B3955}"/>
            </a:ext>
          </a:extLst>
        </xdr:cNvPr>
        <xdr:cNvGrpSpPr>
          <a:grpSpLocks/>
        </xdr:cNvGrpSpPr>
      </xdr:nvGrpSpPr>
      <xdr:grpSpPr bwMode="auto">
        <a:xfrm>
          <a:off x="1071990" y="8127305"/>
          <a:ext cx="1391029" cy="321593"/>
          <a:chOff x="4524" y="9068"/>
          <a:chExt cx="2081" cy="522"/>
        </a:xfrm>
      </xdr:grpSpPr>
      <xdr:sp macro="" textlink="">
        <xdr:nvSpPr>
          <xdr:cNvPr id="6" name="AutoShape 7">
            <a:extLst>
              <a:ext uri="{FF2B5EF4-FFF2-40B4-BE49-F238E27FC236}">
                <a16:creationId xmlns:a16="http://schemas.microsoft.com/office/drawing/2014/main" id="{5F9BBFA6-4725-4BED-6E07-13DD1425D013}"/>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8">
            <a:extLst>
              <a:ext uri="{FF2B5EF4-FFF2-40B4-BE49-F238E27FC236}">
                <a16:creationId xmlns:a16="http://schemas.microsoft.com/office/drawing/2014/main" id="{CBE416CC-C79D-2735-11E7-07F94FCE0A3D}"/>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wsDr>
</file>

<file path=xl/drawings/drawing25.xml><?xml version="1.0" encoding="utf-8"?>
<xdr:wsDr xmlns:xdr="http://schemas.openxmlformats.org/drawingml/2006/spreadsheetDrawing" xmlns:a="http://schemas.openxmlformats.org/drawingml/2006/main">
  <xdr:twoCellAnchor>
    <xdr:from>
      <xdr:col>6</xdr:col>
      <xdr:colOff>12480</xdr:colOff>
      <xdr:row>35</xdr:row>
      <xdr:rowOff>28498</xdr:rowOff>
    </xdr:from>
    <xdr:to>
      <xdr:col>12</xdr:col>
      <xdr:colOff>1314</xdr:colOff>
      <xdr:row>38</xdr:row>
      <xdr:rowOff>151086</xdr:rowOff>
    </xdr:to>
    <xdr:grpSp>
      <xdr:nvGrpSpPr>
        <xdr:cNvPr id="2" name="Group 6">
          <a:extLst>
            <a:ext uri="{FF2B5EF4-FFF2-40B4-BE49-F238E27FC236}">
              <a16:creationId xmlns:a16="http://schemas.microsoft.com/office/drawing/2014/main" id="{08D2727A-1FC3-4745-8171-23CFDB1A49C7}"/>
            </a:ext>
          </a:extLst>
        </xdr:cNvPr>
        <xdr:cNvGrpSpPr>
          <a:grpSpLocks/>
        </xdr:cNvGrpSpPr>
      </xdr:nvGrpSpPr>
      <xdr:grpSpPr bwMode="auto">
        <a:xfrm>
          <a:off x="1267240" y="7319568"/>
          <a:ext cx="1362974" cy="807118"/>
          <a:chOff x="4524" y="9068"/>
          <a:chExt cx="2081" cy="522"/>
        </a:xfrm>
      </xdr:grpSpPr>
      <xdr:sp macro="" textlink="">
        <xdr:nvSpPr>
          <xdr:cNvPr id="3" name="AutoShape 7">
            <a:extLst>
              <a:ext uri="{FF2B5EF4-FFF2-40B4-BE49-F238E27FC236}">
                <a16:creationId xmlns:a16="http://schemas.microsoft.com/office/drawing/2014/main" id="{F438851A-0BCE-67F6-18D9-AF8092202CE1}"/>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8">
            <a:extLst>
              <a:ext uri="{FF2B5EF4-FFF2-40B4-BE49-F238E27FC236}">
                <a16:creationId xmlns:a16="http://schemas.microsoft.com/office/drawing/2014/main" id="{F48A3974-ED38-9C7F-74C1-2E349ABC9865}"/>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wsDr>
</file>

<file path=xl/drawings/drawing26.xml><?xml version="1.0" encoding="utf-8"?>
<xdr:wsDr xmlns:xdr="http://schemas.openxmlformats.org/drawingml/2006/spreadsheetDrawing" xmlns:a="http://schemas.openxmlformats.org/drawingml/2006/main">
  <xdr:twoCellAnchor>
    <xdr:from>
      <xdr:col>6</xdr:col>
      <xdr:colOff>9305</xdr:colOff>
      <xdr:row>37</xdr:row>
      <xdr:rowOff>31673</xdr:rowOff>
    </xdr:from>
    <xdr:to>
      <xdr:col>12</xdr:col>
      <xdr:colOff>1314</xdr:colOff>
      <xdr:row>40</xdr:row>
      <xdr:rowOff>151086</xdr:rowOff>
    </xdr:to>
    <xdr:grpSp>
      <xdr:nvGrpSpPr>
        <xdr:cNvPr id="2" name="Group 6">
          <a:extLst>
            <a:ext uri="{FF2B5EF4-FFF2-40B4-BE49-F238E27FC236}">
              <a16:creationId xmlns:a16="http://schemas.microsoft.com/office/drawing/2014/main" id="{62E426EA-41CE-4D23-AAF6-944F4128167E}"/>
            </a:ext>
          </a:extLst>
        </xdr:cNvPr>
        <xdr:cNvGrpSpPr>
          <a:grpSpLocks/>
        </xdr:cNvGrpSpPr>
      </xdr:nvGrpSpPr>
      <xdr:grpSpPr bwMode="auto">
        <a:xfrm>
          <a:off x="1265335" y="7322743"/>
          <a:ext cx="1364879" cy="803943"/>
          <a:chOff x="4524" y="9068"/>
          <a:chExt cx="2081" cy="522"/>
        </a:xfrm>
      </xdr:grpSpPr>
      <xdr:sp macro="" textlink="">
        <xdr:nvSpPr>
          <xdr:cNvPr id="3" name="AutoShape 7">
            <a:extLst>
              <a:ext uri="{FF2B5EF4-FFF2-40B4-BE49-F238E27FC236}">
                <a16:creationId xmlns:a16="http://schemas.microsoft.com/office/drawing/2014/main" id="{64486B04-104B-0FDB-AFCE-57D77DDAB03D}"/>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8">
            <a:extLst>
              <a:ext uri="{FF2B5EF4-FFF2-40B4-BE49-F238E27FC236}">
                <a16:creationId xmlns:a16="http://schemas.microsoft.com/office/drawing/2014/main" id="{90F1C7BF-9871-7BED-6FFA-31BA4CECB76D}"/>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wsDr>
</file>

<file path=xl/drawings/drawing27.xml><?xml version="1.0" encoding="utf-8"?>
<xdr:wsDr xmlns:xdr="http://schemas.openxmlformats.org/drawingml/2006/spreadsheetDrawing" xmlns:a="http://schemas.openxmlformats.org/drawingml/2006/main">
  <xdr:twoCellAnchor>
    <xdr:from>
      <xdr:col>6</xdr:col>
      <xdr:colOff>12480</xdr:colOff>
      <xdr:row>41</xdr:row>
      <xdr:rowOff>28498</xdr:rowOff>
    </xdr:from>
    <xdr:to>
      <xdr:col>12</xdr:col>
      <xdr:colOff>1314</xdr:colOff>
      <xdr:row>44</xdr:row>
      <xdr:rowOff>151086</xdr:rowOff>
    </xdr:to>
    <xdr:grpSp>
      <xdr:nvGrpSpPr>
        <xdr:cNvPr id="2" name="Group 6">
          <a:extLst>
            <a:ext uri="{FF2B5EF4-FFF2-40B4-BE49-F238E27FC236}">
              <a16:creationId xmlns:a16="http://schemas.microsoft.com/office/drawing/2014/main" id="{8F6CFFF4-056E-461B-B853-C11D21AE8F73}"/>
            </a:ext>
          </a:extLst>
        </xdr:cNvPr>
        <xdr:cNvGrpSpPr>
          <a:grpSpLocks/>
        </xdr:cNvGrpSpPr>
      </xdr:nvGrpSpPr>
      <xdr:grpSpPr bwMode="auto">
        <a:xfrm>
          <a:off x="1267240" y="7929168"/>
          <a:ext cx="1362974" cy="807118"/>
          <a:chOff x="4524" y="9068"/>
          <a:chExt cx="2081" cy="522"/>
        </a:xfrm>
      </xdr:grpSpPr>
      <xdr:sp macro="" textlink="">
        <xdr:nvSpPr>
          <xdr:cNvPr id="3" name="AutoShape 7">
            <a:extLst>
              <a:ext uri="{FF2B5EF4-FFF2-40B4-BE49-F238E27FC236}">
                <a16:creationId xmlns:a16="http://schemas.microsoft.com/office/drawing/2014/main" id="{368B761D-A3FF-AD64-B761-C5EB4C240148}"/>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8">
            <a:extLst>
              <a:ext uri="{FF2B5EF4-FFF2-40B4-BE49-F238E27FC236}">
                <a16:creationId xmlns:a16="http://schemas.microsoft.com/office/drawing/2014/main" id="{62582012-6FB0-3E1E-976B-C3AEE257CB88}"/>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wsDr>
</file>

<file path=xl/drawings/drawing28.xml><?xml version="1.0" encoding="utf-8"?>
<xdr:wsDr xmlns:xdr="http://schemas.openxmlformats.org/drawingml/2006/spreadsheetDrawing" xmlns:a="http://schemas.openxmlformats.org/drawingml/2006/main">
  <xdr:twoCellAnchor>
    <xdr:from>
      <xdr:col>4</xdr:col>
      <xdr:colOff>66675</xdr:colOff>
      <xdr:row>23</xdr:row>
      <xdr:rowOff>149859</xdr:rowOff>
    </xdr:from>
    <xdr:to>
      <xdr:col>10</xdr:col>
      <xdr:colOff>141605</xdr:colOff>
      <xdr:row>25</xdr:row>
      <xdr:rowOff>78740</xdr:rowOff>
    </xdr:to>
    <xdr:grpSp>
      <xdr:nvGrpSpPr>
        <xdr:cNvPr id="2" name="Group 4">
          <a:extLst>
            <a:ext uri="{FF2B5EF4-FFF2-40B4-BE49-F238E27FC236}">
              <a16:creationId xmlns:a16="http://schemas.microsoft.com/office/drawing/2014/main" id="{8E089D1A-615F-49E3-A322-2350ED226B41}"/>
            </a:ext>
          </a:extLst>
        </xdr:cNvPr>
        <xdr:cNvGrpSpPr>
          <a:grpSpLocks/>
        </xdr:cNvGrpSpPr>
      </xdr:nvGrpSpPr>
      <xdr:grpSpPr bwMode="auto">
        <a:xfrm>
          <a:off x="866775" y="3655059"/>
          <a:ext cx="1492250" cy="233681"/>
          <a:chOff x="7320" y="9123"/>
          <a:chExt cx="2001" cy="480"/>
        </a:xfrm>
      </xdr:grpSpPr>
      <xdr:sp macro="" textlink="">
        <xdr:nvSpPr>
          <xdr:cNvPr id="3" name="AutoShape 6">
            <a:extLst>
              <a:ext uri="{FF2B5EF4-FFF2-40B4-BE49-F238E27FC236}">
                <a16:creationId xmlns:a16="http://schemas.microsoft.com/office/drawing/2014/main" id="{CE27C51D-A47C-8C0F-2B35-DEF2BB2F5B37}"/>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9C567088-677B-08B3-BD81-B27B4EE96F5B}"/>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29.xml><?xml version="1.0" encoding="utf-8"?>
<xdr:wsDr xmlns:xdr="http://schemas.openxmlformats.org/drawingml/2006/spreadsheetDrawing" xmlns:a="http://schemas.openxmlformats.org/drawingml/2006/main">
  <xdr:twoCellAnchor>
    <xdr:from>
      <xdr:col>4</xdr:col>
      <xdr:colOff>63500</xdr:colOff>
      <xdr:row>23</xdr:row>
      <xdr:rowOff>149859</xdr:rowOff>
    </xdr:from>
    <xdr:to>
      <xdr:col>10</xdr:col>
      <xdr:colOff>144780</xdr:colOff>
      <xdr:row>25</xdr:row>
      <xdr:rowOff>78740</xdr:rowOff>
    </xdr:to>
    <xdr:grpSp>
      <xdr:nvGrpSpPr>
        <xdr:cNvPr id="2" name="Group 4">
          <a:extLst>
            <a:ext uri="{FF2B5EF4-FFF2-40B4-BE49-F238E27FC236}">
              <a16:creationId xmlns:a16="http://schemas.microsoft.com/office/drawing/2014/main" id="{BFD7FC16-01B1-4793-970B-370DE8B268F5}"/>
            </a:ext>
          </a:extLst>
        </xdr:cNvPr>
        <xdr:cNvGrpSpPr>
          <a:grpSpLocks/>
        </xdr:cNvGrpSpPr>
      </xdr:nvGrpSpPr>
      <xdr:grpSpPr bwMode="auto">
        <a:xfrm>
          <a:off x="859790" y="3655059"/>
          <a:ext cx="1489710" cy="233681"/>
          <a:chOff x="7320" y="9123"/>
          <a:chExt cx="2001" cy="480"/>
        </a:xfrm>
      </xdr:grpSpPr>
      <xdr:sp macro="" textlink="">
        <xdr:nvSpPr>
          <xdr:cNvPr id="3" name="AutoShape 6">
            <a:extLst>
              <a:ext uri="{FF2B5EF4-FFF2-40B4-BE49-F238E27FC236}">
                <a16:creationId xmlns:a16="http://schemas.microsoft.com/office/drawing/2014/main" id="{551CB4D0-8609-3D78-74FD-9709D796A2C2}"/>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EBCA15D3-6104-71ED-761D-F10CB2A75722}"/>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30480</xdr:colOff>
          <xdr:row>6</xdr:row>
          <xdr:rowOff>22860</xdr:rowOff>
        </xdr:from>
        <xdr:to>
          <xdr:col>7</xdr:col>
          <xdr:colOff>45720</xdr:colOff>
          <xdr:row>7</xdr:row>
          <xdr:rowOff>0</xdr:rowOff>
        </xdr:to>
        <xdr:sp macro="" textlink="">
          <xdr:nvSpPr>
            <xdr:cNvPr id="68609" name="Check Box 1" hidden="1">
              <a:extLst>
                <a:ext uri="{63B3BB69-23CF-44E3-9099-C40C66FF867C}">
                  <a14:compatExt spid="_x0000_s68609"/>
                </a:ext>
                <a:ext uri="{FF2B5EF4-FFF2-40B4-BE49-F238E27FC236}">
                  <a16:creationId xmlns:a16="http://schemas.microsoft.com/office/drawing/2014/main" id="{00000000-0008-0000-0300-000001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9</xdr:row>
          <xdr:rowOff>22860</xdr:rowOff>
        </xdr:from>
        <xdr:to>
          <xdr:col>7</xdr:col>
          <xdr:colOff>45720</xdr:colOff>
          <xdr:row>9</xdr:row>
          <xdr:rowOff>152400</xdr:rowOff>
        </xdr:to>
        <xdr:sp macro="" textlink="">
          <xdr:nvSpPr>
            <xdr:cNvPr id="68610" name="Check Box 2" hidden="1">
              <a:extLst>
                <a:ext uri="{63B3BB69-23CF-44E3-9099-C40C66FF867C}">
                  <a14:compatExt spid="_x0000_s68610"/>
                </a:ext>
                <a:ext uri="{FF2B5EF4-FFF2-40B4-BE49-F238E27FC236}">
                  <a16:creationId xmlns:a16="http://schemas.microsoft.com/office/drawing/2014/main" id="{00000000-0008-0000-0300-000002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10</xdr:row>
          <xdr:rowOff>22860</xdr:rowOff>
        </xdr:from>
        <xdr:to>
          <xdr:col>7</xdr:col>
          <xdr:colOff>45720</xdr:colOff>
          <xdr:row>10</xdr:row>
          <xdr:rowOff>152400</xdr:rowOff>
        </xdr:to>
        <xdr:sp macro="" textlink="">
          <xdr:nvSpPr>
            <xdr:cNvPr id="68611" name="Check Box 3" hidden="1">
              <a:extLst>
                <a:ext uri="{63B3BB69-23CF-44E3-9099-C40C66FF867C}">
                  <a14:compatExt spid="_x0000_s68611"/>
                </a:ext>
                <a:ext uri="{FF2B5EF4-FFF2-40B4-BE49-F238E27FC236}">
                  <a16:creationId xmlns:a16="http://schemas.microsoft.com/office/drawing/2014/main" id="{00000000-0008-0000-0300-000003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8</xdr:row>
          <xdr:rowOff>22860</xdr:rowOff>
        </xdr:from>
        <xdr:to>
          <xdr:col>7</xdr:col>
          <xdr:colOff>53340</xdr:colOff>
          <xdr:row>8</xdr:row>
          <xdr:rowOff>152400</xdr:rowOff>
        </xdr:to>
        <xdr:sp macro="" textlink="">
          <xdr:nvSpPr>
            <xdr:cNvPr id="68612" name="Check Box 4" hidden="1">
              <a:extLst>
                <a:ext uri="{63B3BB69-23CF-44E3-9099-C40C66FF867C}">
                  <a14:compatExt spid="_x0000_s68612"/>
                </a:ext>
                <a:ext uri="{FF2B5EF4-FFF2-40B4-BE49-F238E27FC236}">
                  <a16:creationId xmlns:a16="http://schemas.microsoft.com/office/drawing/2014/main" id="{00000000-0008-0000-0300-000004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7</xdr:row>
          <xdr:rowOff>22860</xdr:rowOff>
        </xdr:from>
        <xdr:to>
          <xdr:col>7</xdr:col>
          <xdr:colOff>45720</xdr:colOff>
          <xdr:row>7</xdr:row>
          <xdr:rowOff>152400</xdr:rowOff>
        </xdr:to>
        <xdr:sp macro="" textlink="">
          <xdr:nvSpPr>
            <xdr:cNvPr id="68613" name="Check Box 5" hidden="1">
              <a:extLst>
                <a:ext uri="{63B3BB69-23CF-44E3-9099-C40C66FF867C}">
                  <a14:compatExt spid="_x0000_s68613"/>
                </a:ext>
                <a:ext uri="{FF2B5EF4-FFF2-40B4-BE49-F238E27FC236}">
                  <a16:creationId xmlns:a16="http://schemas.microsoft.com/office/drawing/2014/main" id="{00000000-0008-0000-0300-000005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6</xdr:row>
          <xdr:rowOff>30480</xdr:rowOff>
        </xdr:from>
        <xdr:to>
          <xdr:col>10</xdr:col>
          <xdr:colOff>45720</xdr:colOff>
          <xdr:row>7</xdr:row>
          <xdr:rowOff>0</xdr:rowOff>
        </xdr:to>
        <xdr:sp macro="" textlink="">
          <xdr:nvSpPr>
            <xdr:cNvPr id="68614" name="Check Box 6" hidden="1">
              <a:extLst>
                <a:ext uri="{63B3BB69-23CF-44E3-9099-C40C66FF867C}">
                  <a14:compatExt spid="_x0000_s68614"/>
                </a:ext>
                <a:ext uri="{FF2B5EF4-FFF2-40B4-BE49-F238E27FC236}">
                  <a16:creationId xmlns:a16="http://schemas.microsoft.com/office/drawing/2014/main" id="{00000000-0008-0000-0300-000006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9</xdr:row>
          <xdr:rowOff>22860</xdr:rowOff>
        </xdr:from>
        <xdr:to>
          <xdr:col>10</xdr:col>
          <xdr:colOff>45720</xdr:colOff>
          <xdr:row>9</xdr:row>
          <xdr:rowOff>152400</xdr:rowOff>
        </xdr:to>
        <xdr:sp macro="" textlink="">
          <xdr:nvSpPr>
            <xdr:cNvPr id="68615" name="Check Box 7" hidden="1">
              <a:extLst>
                <a:ext uri="{63B3BB69-23CF-44E3-9099-C40C66FF867C}">
                  <a14:compatExt spid="_x0000_s68615"/>
                </a:ext>
                <a:ext uri="{FF2B5EF4-FFF2-40B4-BE49-F238E27FC236}">
                  <a16:creationId xmlns:a16="http://schemas.microsoft.com/office/drawing/2014/main" id="{00000000-0008-0000-0300-000007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7</xdr:row>
          <xdr:rowOff>22860</xdr:rowOff>
        </xdr:from>
        <xdr:to>
          <xdr:col>10</xdr:col>
          <xdr:colOff>45720</xdr:colOff>
          <xdr:row>7</xdr:row>
          <xdr:rowOff>152400</xdr:rowOff>
        </xdr:to>
        <xdr:sp macro="" textlink="">
          <xdr:nvSpPr>
            <xdr:cNvPr id="68616" name="Check Box 8" hidden="1">
              <a:extLst>
                <a:ext uri="{63B3BB69-23CF-44E3-9099-C40C66FF867C}">
                  <a14:compatExt spid="_x0000_s68616"/>
                </a:ext>
                <a:ext uri="{FF2B5EF4-FFF2-40B4-BE49-F238E27FC236}">
                  <a16:creationId xmlns:a16="http://schemas.microsoft.com/office/drawing/2014/main" id="{00000000-0008-0000-0300-000008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8</xdr:row>
          <xdr:rowOff>22860</xdr:rowOff>
        </xdr:from>
        <xdr:to>
          <xdr:col>10</xdr:col>
          <xdr:colOff>45720</xdr:colOff>
          <xdr:row>8</xdr:row>
          <xdr:rowOff>152400</xdr:rowOff>
        </xdr:to>
        <xdr:sp macro="" textlink="">
          <xdr:nvSpPr>
            <xdr:cNvPr id="68617" name="Check Box 9" hidden="1">
              <a:extLst>
                <a:ext uri="{63B3BB69-23CF-44E3-9099-C40C66FF867C}">
                  <a14:compatExt spid="_x0000_s68617"/>
                </a:ext>
                <a:ext uri="{FF2B5EF4-FFF2-40B4-BE49-F238E27FC236}">
                  <a16:creationId xmlns:a16="http://schemas.microsoft.com/office/drawing/2014/main" id="{00000000-0008-0000-0300-000009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10</xdr:row>
          <xdr:rowOff>22860</xdr:rowOff>
        </xdr:from>
        <xdr:to>
          <xdr:col>10</xdr:col>
          <xdr:colOff>45720</xdr:colOff>
          <xdr:row>10</xdr:row>
          <xdr:rowOff>152400</xdr:rowOff>
        </xdr:to>
        <xdr:sp macro="" textlink="">
          <xdr:nvSpPr>
            <xdr:cNvPr id="68618" name="Check Box 10" hidden="1">
              <a:extLst>
                <a:ext uri="{63B3BB69-23CF-44E3-9099-C40C66FF867C}">
                  <a14:compatExt spid="_x0000_s68618"/>
                </a:ext>
                <a:ext uri="{FF2B5EF4-FFF2-40B4-BE49-F238E27FC236}">
                  <a16:creationId xmlns:a16="http://schemas.microsoft.com/office/drawing/2014/main" id="{00000000-0008-0000-0300-00000A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6</xdr:row>
          <xdr:rowOff>30480</xdr:rowOff>
        </xdr:from>
        <xdr:to>
          <xdr:col>13</xdr:col>
          <xdr:colOff>45720</xdr:colOff>
          <xdr:row>7</xdr:row>
          <xdr:rowOff>0</xdr:rowOff>
        </xdr:to>
        <xdr:sp macro="" textlink="">
          <xdr:nvSpPr>
            <xdr:cNvPr id="68619" name="Check Box 11" hidden="1">
              <a:extLst>
                <a:ext uri="{63B3BB69-23CF-44E3-9099-C40C66FF867C}">
                  <a14:compatExt spid="_x0000_s68619"/>
                </a:ext>
                <a:ext uri="{FF2B5EF4-FFF2-40B4-BE49-F238E27FC236}">
                  <a16:creationId xmlns:a16="http://schemas.microsoft.com/office/drawing/2014/main" id="{00000000-0008-0000-0300-00000B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9</xdr:row>
          <xdr:rowOff>30480</xdr:rowOff>
        </xdr:from>
        <xdr:to>
          <xdr:col>13</xdr:col>
          <xdr:colOff>45720</xdr:colOff>
          <xdr:row>10</xdr:row>
          <xdr:rowOff>0</xdr:rowOff>
        </xdr:to>
        <xdr:sp macro="" textlink="">
          <xdr:nvSpPr>
            <xdr:cNvPr id="68620" name="Check Box 12" hidden="1">
              <a:extLst>
                <a:ext uri="{63B3BB69-23CF-44E3-9099-C40C66FF867C}">
                  <a14:compatExt spid="_x0000_s68620"/>
                </a:ext>
                <a:ext uri="{FF2B5EF4-FFF2-40B4-BE49-F238E27FC236}">
                  <a16:creationId xmlns:a16="http://schemas.microsoft.com/office/drawing/2014/main" id="{00000000-0008-0000-0300-00000C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8</xdr:row>
          <xdr:rowOff>30480</xdr:rowOff>
        </xdr:from>
        <xdr:to>
          <xdr:col>13</xdr:col>
          <xdr:colOff>45720</xdr:colOff>
          <xdr:row>9</xdr:row>
          <xdr:rowOff>0</xdr:rowOff>
        </xdr:to>
        <xdr:sp macro="" textlink="">
          <xdr:nvSpPr>
            <xdr:cNvPr id="68621" name="Check Box 13" hidden="1">
              <a:extLst>
                <a:ext uri="{63B3BB69-23CF-44E3-9099-C40C66FF867C}">
                  <a14:compatExt spid="_x0000_s68621"/>
                </a:ext>
                <a:ext uri="{FF2B5EF4-FFF2-40B4-BE49-F238E27FC236}">
                  <a16:creationId xmlns:a16="http://schemas.microsoft.com/office/drawing/2014/main" id="{00000000-0008-0000-0300-00000D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7</xdr:row>
          <xdr:rowOff>22860</xdr:rowOff>
        </xdr:from>
        <xdr:to>
          <xdr:col>13</xdr:col>
          <xdr:colOff>45720</xdr:colOff>
          <xdr:row>7</xdr:row>
          <xdr:rowOff>152400</xdr:rowOff>
        </xdr:to>
        <xdr:sp macro="" textlink="">
          <xdr:nvSpPr>
            <xdr:cNvPr id="68622" name="Check Box 14" hidden="1">
              <a:extLst>
                <a:ext uri="{63B3BB69-23CF-44E3-9099-C40C66FF867C}">
                  <a14:compatExt spid="_x0000_s68622"/>
                </a:ext>
                <a:ext uri="{FF2B5EF4-FFF2-40B4-BE49-F238E27FC236}">
                  <a16:creationId xmlns:a16="http://schemas.microsoft.com/office/drawing/2014/main" id="{00000000-0008-0000-0300-00000E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10</xdr:row>
          <xdr:rowOff>22860</xdr:rowOff>
        </xdr:from>
        <xdr:to>
          <xdr:col>13</xdr:col>
          <xdr:colOff>45720</xdr:colOff>
          <xdr:row>10</xdr:row>
          <xdr:rowOff>152400</xdr:rowOff>
        </xdr:to>
        <xdr:sp macro="" textlink="">
          <xdr:nvSpPr>
            <xdr:cNvPr id="68623" name="Check Box 15" hidden="1">
              <a:extLst>
                <a:ext uri="{63B3BB69-23CF-44E3-9099-C40C66FF867C}">
                  <a14:compatExt spid="_x0000_s68623"/>
                </a:ext>
                <a:ext uri="{FF2B5EF4-FFF2-40B4-BE49-F238E27FC236}">
                  <a16:creationId xmlns:a16="http://schemas.microsoft.com/office/drawing/2014/main" id="{00000000-0008-0000-0300-00000F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xdr:colOff>
          <xdr:row>6</xdr:row>
          <xdr:rowOff>22860</xdr:rowOff>
        </xdr:from>
        <xdr:to>
          <xdr:col>16</xdr:col>
          <xdr:colOff>45720</xdr:colOff>
          <xdr:row>6</xdr:row>
          <xdr:rowOff>152400</xdr:rowOff>
        </xdr:to>
        <xdr:sp macro="" textlink="">
          <xdr:nvSpPr>
            <xdr:cNvPr id="68624" name="Check Box 16" hidden="1">
              <a:extLst>
                <a:ext uri="{63B3BB69-23CF-44E3-9099-C40C66FF867C}">
                  <a14:compatExt spid="_x0000_s68624"/>
                </a:ext>
                <a:ext uri="{FF2B5EF4-FFF2-40B4-BE49-F238E27FC236}">
                  <a16:creationId xmlns:a16="http://schemas.microsoft.com/office/drawing/2014/main" id="{00000000-0008-0000-0300-000010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xdr:colOff>
          <xdr:row>8</xdr:row>
          <xdr:rowOff>30480</xdr:rowOff>
        </xdr:from>
        <xdr:to>
          <xdr:col>16</xdr:col>
          <xdr:colOff>45720</xdr:colOff>
          <xdr:row>9</xdr:row>
          <xdr:rowOff>0</xdr:rowOff>
        </xdr:to>
        <xdr:sp macro="" textlink="">
          <xdr:nvSpPr>
            <xdr:cNvPr id="68625" name="Check Box 17" hidden="1">
              <a:extLst>
                <a:ext uri="{63B3BB69-23CF-44E3-9099-C40C66FF867C}">
                  <a14:compatExt spid="_x0000_s68625"/>
                </a:ext>
                <a:ext uri="{FF2B5EF4-FFF2-40B4-BE49-F238E27FC236}">
                  <a16:creationId xmlns:a16="http://schemas.microsoft.com/office/drawing/2014/main" id="{00000000-0008-0000-0300-000011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xdr:colOff>
          <xdr:row>7</xdr:row>
          <xdr:rowOff>22860</xdr:rowOff>
        </xdr:from>
        <xdr:to>
          <xdr:col>16</xdr:col>
          <xdr:colOff>45720</xdr:colOff>
          <xdr:row>7</xdr:row>
          <xdr:rowOff>152400</xdr:rowOff>
        </xdr:to>
        <xdr:sp macro="" textlink="">
          <xdr:nvSpPr>
            <xdr:cNvPr id="68626" name="Check Box 18" hidden="1">
              <a:extLst>
                <a:ext uri="{63B3BB69-23CF-44E3-9099-C40C66FF867C}">
                  <a14:compatExt spid="_x0000_s68626"/>
                </a:ext>
                <a:ext uri="{FF2B5EF4-FFF2-40B4-BE49-F238E27FC236}">
                  <a16:creationId xmlns:a16="http://schemas.microsoft.com/office/drawing/2014/main" id="{00000000-0008-0000-0300-000012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30480</xdr:colOff>
          <xdr:row>6</xdr:row>
          <xdr:rowOff>22860</xdr:rowOff>
        </xdr:from>
        <xdr:to>
          <xdr:col>19</xdr:col>
          <xdr:colOff>45720</xdr:colOff>
          <xdr:row>6</xdr:row>
          <xdr:rowOff>152400</xdr:rowOff>
        </xdr:to>
        <xdr:sp macro="" textlink="">
          <xdr:nvSpPr>
            <xdr:cNvPr id="68627" name="Check Box 19" hidden="1">
              <a:extLst>
                <a:ext uri="{63B3BB69-23CF-44E3-9099-C40C66FF867C}">
                  <a14:compatExt spid="_x0000_s68627"/>
                </a:ext>
                <a:ext uri="{FF2B5EF4-FFF2-40B4-BE49-F238E27FC236}">
                  <a16:creationId xmlns:a16="http://schemas.microsoft.com/office/drawing/2014/main" id="{00000000-0008-0000-0300-000013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9</xdr:row>
          <xdr:rowOff>30480</xdr:rowOff>
        </xdr:from>
        <xdr:to>
          <xdr:col>16</xdr:col>
          <xdr:colOff>53340</xdr:colOff>
          <xdr:row>10</xdr:row>
          <xdr:rowOff>0</xdr:rowOff>
        </xdr:to>
        <xdr:sp macro="" textlink="">
          <xdr:nvSpPr>
            <xdr:cNvPr id="68628" name="Check Box 20" hidden="1">
              <a:extLst>
                <a:ext uri="{63B3BB69-23CF-44E3-9099-C40C66FF867C}">
                  <a14:compatExt spid="_x0000_s68628"/>
                </a:ext>
                <a:ext uri="{FF2B5EF4-FFF2-40B4-BE49-F238E27FC236}">
                  <a16:creationId xmlns:a16="http://schemas.microsoft.com/office/drawing/2014/main" id="{00000000-0008-0000-0300-000014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6</xdr:row>
          <xdr:rowOff>7620</xdr:rowOff>
        </xdr:from>
        <xdr:to>
          <xdr:col>25</xdr:col>
          <xdr:colOff>45720</xdr:colOff>
          <xdr:row>6</xdr:row>
          <xdr:rowOff>152400</xdr:rowOff>
        </xdr:to>
        <xdr:sp macro="" textlink="">
          <xdr:nvSpPr>
            <xdr:cNvPr id="68629" name="Check Box 21" hidden="1">
              <a:extLst>
                <a:ext uri="{63B3BB69-23CF-44E3-9099-C40C66FF867C}">
                  <a14:compatExt spid="_x0000_s68629"/>
                </a:ext>
                <a:ext uri="{FF2B5EF4-FFF2-40B4-BE49-F238E27FC236}">
                  <a16:creationId xmlns:a16="http://schemas.microsoft.com/office/drawing/2014/main" id="{00000000-0008-0000-0300-000015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6</xdr:row>
          <xdr:rowOff>22860</xdr:rowOff>
        </xdr:from>
        <xdr:to>
          <xdr:col>22</xdr:col>
          <xdr:colOff>53340</xdr:colOff>
          <xdr:row>6</xdr:row>
          <xdr:rowOff>152400</xdr:rowOff>
        </xdr:to>
        <xdr:sp macro="" textlink="">
          <xdr:nvSpPr>
            <xdr:cNvPr id="68630" name="Check Box 22" hidden="1">
              <a:extLst>
                <a:ext uri="{63B3BB69-23CF-44E3-9099-C40C66FF867C}">
                  <a14:compatExt spid="_x0000_s68630"/>
                </a:ext>
                <a:ext uri="{FF2B5EF4-FFF2-40B4-BE49-F238E27FC236}">
                  <a16:creationId xmlns:a16="http://schemas.microsoft.com/office/drawing/2014/main" id="{00000000-0008-0000-0300-000016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xdr:colOff>
          <xdr:row>10</xdr:row>
          <xdr:rowOff>22860</xdr:rowOff>
        </xdr:from>
        <xdr:to>
          <xdr:col>16</xdr:col>
          <xdr:colOff>45720</xdr:colOff>
          <xdr:row>10</xdr:row>
          <xdr:rowOff>152400</xdr:rowOff>
        </xdr:to>
        <xdr:sp macro="" textlink="">
          <xdr:nvSpPr>
            <xdr:cNvPr id="68631" name="Check Box 23" hidden="1">
              <a:extLst>
                <a:ext uri="{63B3BB69-23CF-44E3-9099-C40C66FF867C}">
                  <a14:compatExt spid="_x0000_s68631"/>
                </a:ext>
                <a:ext uri="{FF2B5EF4-FFF2-40B4-BE49-F238E27FC236}">
                  <a16:creationId xmlns:a16="http://schemas.microsoft.com/office/drawing/2014/main" id="{00000000-0008-0000-0300-000017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30480</xdr:colOff>
          <xdr:row>7</xdr:row>
          <xdr:rowOff>22860</xdr:rowOff>
        </xdr:from>
        <xdr:to>
          <xdr:col>19</xdr:col>
          <xdr:colOff>45720</xdr:colOff>
          <xdr:row>7</xdr:row>
          <xdr:rowOff>152400</xdr:rowOff>
        </xdr:to>
        <xdr:sp macro="" textlink="">
          <xdr:nvSpPr>
            <xdr:cNvPr id="68632" name="Check Box 24" hidden="1">
              <a:extLst>
                <a:ext uri="{63B3BB69-23CF-44E3-9099-C40C66FF867C}">
                  <a14:compatExt spid="_x0000_s68632"/>
                </a:ext>
                <a:ext uri="{FF2B5EF4-FFF2-40B4-BE49-F238E27FC236}">
                  <a16:creationId xmlns:a16="http://schemas.microsoft.com/office/drawing/2014/main" id="{00000000-0008-0000-0300-000018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30480</xdr:colOff>
          <xdr:row>8</xdr:row>
          <xdr:rowOff>30480</xdr:rowOff>
        </xdr:from>
        <xdr:to>
          <xdr:col>19</xdr:col>
          <xdr:colOff>45720</xdr:colOff>
          <xdr:row>9</xdr:row>
          <xdr:rowOff>0</xdr:rowOff>
        </xdr:to>
        <xdr:sp macro="" textlink="">
          <xdr:nvSpPr>
            <xdr:cNvPr id="68633" name="Check Box 25" hidden="1">
              <a:extLst>
                <a:ext uri="{63B3BB69-23CF-44E3-9099-C40C66FF867C}">
                  <a14:compatExt spid="_x0000_s68633"/>
                </a:ext>
                <a:ext uri="{FF2B5EF4-FFF2-40B4-BE49-F238E27FC236}">
                  <a16:creationId xmlns:a16="http://schemas.microsoft.com/office/drawing/2014/main" id="{00000000-0008-0000-0300-000019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30480</xdr:colOff>
          <xdr:row>9</xdr:row>
          <xdr:rowOff>22860</xdr:rowOff>
        </xdr:from>
        <xdr:to>
          <xdr:col>19</xdr:col>
          <xdr:colOff>45720</xdr:colOff>
          <xdr:row>9</xdr:row>
          <xdr:rowOff>152400</xdr:rowOff>
        </xdr:to>
        <xdr:sp macro="" textlink="">
          <xdr:nvSpPr>
            <xdr:cNvPr id="68634" name="Check Box 26" hidden="1">
              <a:extLst>
                <a:ext uri="{63B3BB69-23CF-44E3-9099-C40C66FF867C}">
                  <a14:compatExt spid="_x0000_s68634"/>
                </a:ext>
                <a:ext uri="{FF2B5EF4-FFF2-40B4-BE49-F238E27FC236}">
                  <a16:creationId xmlns:a16="http://schemas.microsoft.com/office/drawing/2014/main" id="{00000000-0008-0000-0300-00001A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30480</xdr:colOff>
          <xdr:row>10</xdr:row>
          <xdr:rowOff>22860</xdr:rowOff>
        </xdr:from>
        <xdr:to>
          <xdr:col>19</xdr:col>
          <xdr:colOff>45720</xdr:colOff>
          <xdr:row>10</xdr:row>
          <xdr:rowOff>152400</xdr:rowOff>
        </xdr:to>
        <xdr:sp macro="" textlink="">
          <xdr:nvSpPr>
            <xdr:cNvPr id="68635" name="Check Box 27" hidden="1">
              <a:extLst>
                <a:ext uri="{63B3BB69-23CF-44E3-9099-C40C66FF867C}">
                  <a14:compatExt spid="_x0000_s68635"/>
                </a:ext>
                <a:ext uri="{FF2B5EF4-FFF2-40B4-BE49-F238E27FC236}">
                  <a16:creationId xmlns:a16="http://schemas.microsoft.com/office/drawing/2014/main" id="{00000000-0008-0000-0300-00001B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xdr:row>
          <xdr:rowOff>22860</xdr:rowOff>
        </xdr:from>
        <xdr:to>
          <xdr:col>22</xdr:col>
          <xdr:colOff>53340</xdr:colOff>
          <xdr:row>7</xdr:row>
          <xdr:rowOff>152400</xdr:rowOff>
        </xdr:to>
        <xdr:sp macro="" textlink="">
          <xdr:nvSpPr>
            <xdr:cNvPr id="68636" name="Check Box 28" hidden="1">
              <a:extLst>
                <a:ext uri="{63B3BB69-23CF-44E3-9099-C40C66FF867C}">
                  <a14:compatExt spid="_x0000_s68636"/>
                </a:ext>
                <a:ext uri="{FF2B5EF4-FFF2-40B4-BE49-F238E27FC236}">
                  <a16:creationId xmlns:a16="http://schemas.microsoft.com/office/drawing/2014/main" id="{00000000-0008-0000-0300-00001C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30480</xdr:colOff>
          <xdr:row>8</xdr:row>
          <xdr:rowOff>22860</xdr:rowOff>
        </xdr:from>
        <xdr:to>
          <xdr:col>22</xdr:col>
          <xdr:colOff>45720</xdr:colOff>
          <xdr:row>8</xdr:row>
          <xdr:rowOff>152400</xdr:rowOff>
        </xdr:to>
        <xdr:sp macro="" textlink="">
          <xdr:nvSpPr>
            <xdr:cNvPr id="68637" name="Check Box 29" hidden="1">
              <a:extLst>
                <a:ext uri="{63B3BB69-23CF-44E3-9099-C40C66FF867C}">
                  <a14:compatExt spid="_x0000_s68637"/>
                </a:ext>
                <a:ext uri="{FF2B5EF4-FFF2-40B4-BE49-F238E27FC236}">
                  <a16:creationId xmlns:a16="http://schemas.microsoft.com/office/drawing/2014/main" id="{00000000-0008-0000-0300-00001D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30480</xdr:colOff>
          <xdr:row>9</xdr:row>
          <xdr:rowOff>22860</xdr:rowOff>
        </xdr:from>
        <xdr:to>
          <xdr:col>22</xdr:col>
          <xdr:colOff>45720</xdr:colOff>
          <xdr:row>9</xdr:row>
          <xdr:rowOff>152400</xdr:rowOff>
        </xdr:to>
        <xdr:sp macro="" textlink="">
          <xdr:nvSpPr>
            <xdr:cNvPr id="68638" name="Check Box 30" hidden="1">
              <a:extLst>
                <a:ext uri="{63B3BB69-23CF-44E3-9099-C40C66FF867C}">
                  <a14:compatExt spid="_x0000_s68638"/>
                </a:ext>
                <a:ext uri="{FF2B5EF4-FFF2-40B4-BE49-F238E27FC236}">
                  <a16:creationId xmlns:a16="http://schemas.microsoft.com/office/drawing/2014/main" id="{00000000-0008-0000-0300-00001E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30480</xdr:colOff>
          <xdr:row>10</xdr:row>
          <xdr:rowOff>22860</xdr:rowOff>
        </xdr:from>
        <xdr:to>
          <xdr:col>22</xdr:col>
          <xdr:colOff>45720</xdr:colOff>
          <xdr:row>10</xdr:row>
          <xdr:rowOff>152400</xdr:rowOff>
        </xdr:to>
        <xdr:sp macro="" textlink="">
          <xdr:nvSpPr>
            <xdr:cNvPr id="68639" name="Check Box 31" hidden="1">
              <a:extLst>
                <a:ext uri="{63B3BB69-23CF-44E3-9099-C40C66FF867C}">
                  <a14:compatExt spid="_x0000_s68639"/>
                </a:ext>
                <a:ext uri="{FF2B5EF4-FFF2-40B4-BE49-F238E27FC236}">
                  <a16:creationId xmlns:a16="http://schemas.microsoft.com/office/drawing/2014/main" id="{00000000-0008-0000-0300-00001F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7</xdr:row>
          <xdr:rowOff>22860</xdr:rowOff>
        </xdr:from>
        <xdr:to>
          <xdr:col>25</xdr:col>
          <xdr:colOff>53340</xdr:colOff>
          <xdr:row>7</xdr:row>
          <xdr:rowOff>152400</xdr:rowOff>
        </xdr:to>
        <xdr:sp macro="" textlink="">
          <xdr:nvSpPr>
            <xdr:cNvPr id="68640" name="Check Box 32" hidden="1">
              <a:extLst>
                <a:ext uri="{63B3BB69-23CF-44E3-9099-C40C66FF867C}">
                  <a14:compatExt spid="_x0000_s68640"/>
                </a:ext>
                <a:ext uri="{FF2B5EF4-FFF2-40B4-BE49-F238E27FC236}">
                  <a16:creationId xmlns:a16="http://schemas.microsoft.com/office/drawing/2014/main" id="{00000000-0008-0000-0300-000020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8</xdr:row>
          <xdr:rowOff>30480</xdr:rowOff>
        </xdr:from>
        <xdr:to>
          <xdr:col>25</xdr:col>
          <xdr:colOff>45720</xdr:colOff>
          <xdr:row>9</xdr:row>
          <xdr:rowOff>0</xdr:rowOff>
        </xdr:to>
        <xdr:sp macro="" textlink="">
          <xdr:nvSpPr>
            <xdr:cNvPr id="68641" name="Check Box 33" hidden="1">
              <a:extLst>
                <a:ext uri="{63B3BB69-23CF-44E3-9099-C40C66FF867C}">
                  <a14:compatExt spid="_x0000_s68641"/>
                </a:ext>
                <a:ext uri="{FF2B5EF4-FFF2-40B4-BE49-F238E27FC236}">
                  <a16:creationId xmlns:a16="http://schemas.microsoft.com/office/drawing/2014/main" id="{00000000-0008-0000-0300-000021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9</xdr:row>
          <xdr:rowOff>22860</xdr:rowOff>
        </xdr:from>
        <xdr:to>
          <xdr:col>25</xdr:col>
          <xdr:colOff>45720</xdr:colOff>
          <xdr:row>9</xdr:row>
          <xdr:rowOff>152400</xdr:rowOff>
        </xdr:to>
        <xdr:sp macro="" textlink="">
          <xdr:nvSpPr>
            <xdr:cNvPr id="68642" name="Check Box 34" hidden="1">
              <a:extLst>
                <a:ext uri="{63B3BB69-23CF-44E3-9099-C40C66FF867C}">
                  <a14:compatExt spid="_x0000_s68642"/>
                </a:ext>
                <a:ext uri="{FF2B5EF4-FFF2-40B4-BE49-F238E27FC236}">
                  <a16:creationId xmlns:a16="http://schemas.microsoft.com/office/drawing/2014/main" id="{00000000-0008-0000-0300-000022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10</xdr:row>
          <xdr:rowOff>22860</xdr:rowOff>
        </xdr:from>
        <xdr:to>
          <xdr:col>25</xdr:col>
          <xdr:colOff>45720</xdr:colOff>
          <xdr:row>10</xdr:row>
          <xdr:rowOff>152400</xdr:rowOff>
        </xdr:to>
        <xdr:sp macro="" textlink="">
          <xdr:nvSpPr>
            <xdr:cNvPr id="68643" name="Check Box 35" hidden="1">
              <a:extLst>
                <a:ext uri="{63B3BB69-23CF-44E3-9099-C40C66FF867C}">
                  <a14:compatExt spid="_x0000_s68643"/>
                </a:ext>
                <a:ext uri="{FF2B5EF4-FFF2-40B4-BE49-F238E27FC236}">
                  <a16:creationId xmlns:a16="http://schemas.microsoft.com/office/drawing/2014/main" id="{00000000-0008-0000-0300-000023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95</xdr:col>
      <xdr:colOff>590550</xdr:colOff>
      <xdr:row>5</xdr:row>
      <xdr:rowOff>145806</xdr:rowOff>
    </xdr:from>
    <xdr:to>
      <xdr:col>103</xdr:col>
      <xdr:colOff>303701</xdr:colOff>
      <xdr:row>13</xdr:row>
      <xdr:rowOff>126755</xdr:rowOff>
    </xdr:to>
    <xdr:sp macro="" textlink="">
      <xdr:nvSpPr>
        <xdr:cNvPr id="2" name="吹き出し: 四角形 1">
          <a:extLst>
            <a:ext uri="{FF2B5EF4-FFF2-40B4-BE49-F238E27FC236}">
              <a16:creationId xmlns:a16="http://schemas.microsoft.com/office/drawing/2014/main" id="{34880C75-946E-4CA8-9A8E-E2897E90E447}"/>
            </a:ext>
          </a:extLst>
        </xdr:cNvPr>
        <xdr:cNvSpPr/>
      </xdr:nvSpPr>
      <xdr:spPr bwMode="auto">
        <a:xfrm>
          <a:off x="9235440" y="820176"/>
          <a:ext cx="4689011" cy="1120139"/>
        </a:xfrm>
        <a:prstGeom prst="wedgeRectCallout">
          <a:avLst>
            <a:gd name="adj1" fmla="val -69616"/>
            <a:gd name="adj2" fmla="val 22115"/>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r>
            <a:rPr kumimoji="1" lang="ja-JP" altLang="en-US" sz="1100"/>
            <a:t>通常の営業日及び営業時間を記載してください。複数の曜日で通常の営業時間が同様の場合、チェックボックスに✓を入力し、適宜まとめて記載して差し支えありません。</a:t>
          </a:r>
          <a:endParaRPr kumimoji="1" lang="en-US" altLang="ja-JP" sz="1100"/>
        </a:p>
        <a:p>
          <a:pPr algn="l"/>
          <a:r>
            <a:rPr kumimoji="1" lang="ja-JP" altLang="en-US" sz="1100"/>
            <a:t>また、営業時間から除外する時間がある場合には、（　）内に当該時間を記載してください。</a:t>
          </a:r>
        </a:p>
      </xdr:txBody>
    </xdr:sp>
    <xdr:clientData/>
  </xdr:twoCellAnchor>
  <xdr:twoCellAnchor>
    <xdr:from>
      <xdr:col>95</xdr:col>
      <xdr:colOff>561975</xdr:colOff>
      <xdr:row>31</xdr:row>
      <xdr:rowOff>76200</xdr:rowOff>
    </xdr:from>
    <xdr:to>
      <xdr:col>103</xdr:col>
      <xdr:colOff>468190</xdr:colOff>
      <xdr:row>41</xdr:row>
      <xdr:rowOff>133349</xdr:rowOff>
    </xdr:to>
    <xdr:sp macro="" textlink="">
      <xdr:nvSpPr>
        <xdr:cNvPr id="3" name="吹き出し: 四角形 2">
          <a:extLst>
            <a:ext uri="{FF2B5EF4-FFF2-40B4-BE49-F238E27FC236}">
              <a16:creationId xmlns:a16="http://schemas.microsoft.com/office/drawing/2014/main" id="{429B5861-60D7-4376-8D27-3900043CEB95}"/>
            </a:ext>
          </a:extLst>
        </xdr:cNvPr>
        <xdr:cNvSpPr/>
      </xdr:nvSpPr>
      <xdr:spPr bwMode="auto">
        <a:xfrm>
          <a:off x="9205595" y="4597400"/>
          <a:ext cx="4882075" cy="1597659"/>
        </a:xfrm>
        <a:prstGeom prst="wedgeRectCallout">
          <a:avLst>
            <a:gd name="adj1" fmla="val -67300"/>
            <a:gd name="adj2" fmla="val 23085"/>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r>
            <a:rPr kumimoji="1" lang="ja-JP" altLang="en-US" sz="1100"/>
            <a:t>・営業日、営業時間の欄の番号に対応する営業時間、開店時間等について、それぞれ該当する時間を塗りつぶしてください。</a:t>
          </a:r>
          <a:endParaRPr kumimoji="1" lang="en-US" altLang="ja-JP" sz="1100"/>
        </a:p>
        <a:p>
          <a:pPr algn="l"/>
          <a:r>
            <a:rPr kumimoji="1" lang="ja-JP" altLang="en-US" sz="1100"/>
            <a:t>・「医薬品販売時間」の行には要指導医薬品または一般用医薬品の販売を行う時間を、「要指導・第１類」の行には、そのうち要指導医薬品または第１類医薬品（薬剤師のみが販売できる医薬品）を販売する時間を記載してください。</a:t>
          </a:r>
          <a:endParaRPr kumimoji="1" lang="en-US" altLang="ja-JP" sz="1100"/>
        </a:p>
        <a:p>
          <a:pPr algn="l"/>
          <a:r>
            <a:rPr kumimoji="1" lang="ja-JP" altLang="en-US" sz="1100"/>
            <a:t>・注文の受付のみを行う時間は含めないでください。</a:t>
          </a:r>
          <a:endParaRPr kumimoji="1" lang="en-US" altLang="ja-JP" sz="1100"/>
        </a:p>
        <a:p>
          <a:pPr algn="l"/>
          <a:r>
            <a:rPr kumimoji="1" lang="ja-JP" altLang="en-US" sz="1100"/>
            <a:t>・第１類医薬品の取扱がない場合、当該行は記載不要です。</a:t>
          </a:r>
          <a:endParaRPr kumimoji="1" lang="en-US" altLang="ja-JP" sz="1100"/>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4</xdr:col>
      <xdr:colOff>66675</xdr:colOff>
      <xdr:row>23</xdr:row>
      <xdr:rowOff>149859</xdr:rowOff>
    </xdr:from>
    <xdr:to>
      <xdr:col>10</xdr:col>
      <xdr:colOff>141605</xdr:colOff>
      <xdr:row>25</xdr:row>
      <xdr:rowOff>78740</xdr:rowOff>
    </xdr:to>
    <xdr:grpSp>
      <xdr:nvGrpSpPr>
        <xdr:cNvPr id="2" name="Group 4">
          <a:extLst>
            <a:ext uri="{FF2B5EF4-FFF2-40B4-BE49-F238E27FC236}">
              <a16:creationId xmlns:a16="http://schemas.microsoft.com/office/drawing/2014/main" id="{EAD62D6A-B20C-4A09-80C1-49BA4B05E2C8}"/>
            </a:ext>
          </a:extLst>
        </xdr:cNvPr>
        <xdr:cNvGrpSpPr>
          <a:grpSpLocks/>
        </xdr:cNvGrpSpPr>
      </xdr:nvGrpSpPr>
      <xdr:grpSpPr bwMode="auto">
        <a:xfrm>
          <a:off x="866775" y="3655059"/>
          <a:ext cx="1492250" cy="233681"/>
          <a:chOff x="7320" y="9123"/>
          <a:chExt cx="2001" cy="480"/>
        </a:xfrm>
      </xdr:grpSpPr>
      <xdr:sp macro="" textlink="">
        <xdr:nvSpPr>
          <xdr:cNvPr id="3" name="AutoShape 6">
            <a:extLst>
              <a:ext uri="{FF2B5EF4-FFF2-40B4-BE49-F238E27FC236}">
                <a16:creationId xmlns:a16="http://schemas.microsoft.com/office/drawing/2014/main" id="{27DABF90-56CD-2C1B-8371-1AF80E9CE850}"/>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F61E6974-7FE4-5EBD-B3DE-5CC36E7E06F6}"/>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12480</xdr:colOff>
      <xdr:row>43</xdr:row>
      <xdr:rowOff>28498</xdr:rowOff>
    </xdr:from>
    <xdr:to>
      <xdr:col>10</xdr:col>
      <xdr:colOff>229914</xdr:colOff>
      <xdr:row>46</xdr:row>
      <xdr:rowOff>151086</xdr:rowOff>
    </xdr:to>
    <xdr:grpSp>
      <xdr:nvGrpSpPr>
        <xdr:cNvPr id="2054" name="Group 6">
          <a:extLst>
            <a:ext uri="{FF2B5EF4-FFF2-40B4-BE49-F238E27FC236}">
              <a16:creationId xmlns:a16="http://schemas.microsoft.com/office/drawing/2014/main" id="{FA578CE3-AC32-FA1E-62F9-BDE25A3272D7}"/>
            </a:ext>
          </a:extLst>
        </xdr:cNvPr>
        <xdr:cNvGrpSpPr>
          <a:grpSpLocks/>
        </xdr:cNvGrpSpPr>
      </xdr:nvGrpSpPr>
      <xdr:grpSpPr bwMode="auto">
        <a:xfrm>
          <a:off x="1086900" y="7892338"/>
          <a:ext cx="1398534" cy="671228"/>
          <a:chOff x="4524" y="9068"/>
          <a:chExt cx="2081" cy="522"/>
        </a:xfrm>
      </xdr:grpSpPr>
      <xdr:sp macro="" textlink="">
        <xdr:nvSpPr>
          <xdr:cNvPr id="2055" name="AutoShape 7">
            <a:extLst>
              <a:ext uri="{FF2B5EF4-FFF2-40B4-BE49-F238E27FC236}">
                <a16:creationId xmlns:a16="http://schemas.microsoft.com/office/drawing/2014/main" id="{CD897099-BBEE-4BC1-C7DB-3F303A6153EF}"/>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056" name="AutoShape 8">
            <a:extLst>
              <a:ext uri="{FF2B5EF4-FFF2-40B4-BE49-F238E27FC236}">
                <a16:creationId xmlns:a16="http://schemas.microsoft.com/office/drawing/2014/main" id="{AA621AE1-90AD-A042-127F-0B5D0C676BCB}"/>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wsDr>
</file>

<file path=xl/drawings/drawing5.xml><?xml version="1.0" encoding="utf-8"?>
<xdr:wsDr xmlns:xdr="http://schemas.openxmlformats.org/drawingml/2006/spreadsheetDrawing" xmlns:a="http://schemas.openxmlformats.org/drawingml/2006/main">
  <xdr:twoCellAnchor>
    <xdr:from>
      <xdr:col>15</xdr:col>
      <xdr:colOff>12700</xdr:colOff>
      <xdr:row>0</xdr:row>
      <xdr:rowOff>0</xdr:rowOff>
    </xdr:from>
    <xdr:to>
      <xdr:col>26</xdr:col>
      <xdr:colOff>177165</xdr:colOff>
      <xdr:row>2</xdr:row>
      <xdr:rowOff>177800</xdr:rowOff>
    </xdr:to>
    <xdr:sp macro="" textlink="">
      <xdr:nvSpPr>
        <xdr:cNvPr id="2" name="テキスト ボックス 1">
          <a:extLst>
            <a:ext uri="{FF2B5EF4-FFF2-40B4-BE49-F238E27FC236}">
              <a16:creationId xmlns:a16="http://schemas.microsoft.com/office/drawing/2014/main" id="{3C1BA0AC-F78F-4A8C-8300-50AA183343C4}"/>
            </a:ext>
          </a:extLst>
        </xdr:cNvPr>
        <xdr:cNvSpPr txBox="1"/>
      </xdr:nvSpPr>
      <xdr:spPr>
        <a:xfrm>
          <a:off x="3295650" y="0"/>
          <a:ext cx="2694940" cy="638175"/>
        </a:xfrm>
        <a:prstGeom prst="rect">
          <a:avLst/>
        </a:prstGeom>
        <a:no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buNone/>
          </a:pPr>
          <a:r>
            <a:rPr lang="ja-JP" sz="800" b="1" kern="100">
              <a:effectLst/>
              <a:latin typeface="Century" panose="02040604050505020304" pitchFamily="18" charset="0"/>
              <a:ea typeface="ＭＳ 明朝" panose="02020609040205080304" pitchFamily="17" charset="-128"/>
              <a:cs typeface="Times New Roman" panose="02020603050405020304" pitchFamily="18" charset="0"/>
            </a:rPr>
            <a:t>【記載上の注意】</a:t>
          </a:r>
          <a:endParaRPr lang="ja-JP" sz="800" kern="100">
            <a:effectLst/>
            <a:latin typeface="Century" panose="02040604050505020304" pitchFamily="18" charset="0"/>
            <a:ea typeface="ＭＳ 明朝" panose="02020609040205080304" pitchFamily="17" charset="-128"/>
            <a:cs typeface="Times New Roman" panose="02020603050405020304" pitchFamily="18" charset="0"/>
          </a:endParaRPr>
        </a:p>
        <a:p>
          <a:pPr algn="just">
            <a:buNone/>
          </a:pPr>
          <a:r>
            <a:rPr lang="ja-JP" sz="800" kern="100">
              <a:effectLst/>
              <a:latin typeface="Century" panose="02040604050505020304" pitchFamily="18" charset="0"/>
              <a:ea typeface="ＭＳ 明朝" panose="02020609040205080304" pitchFamily="17" charset="-128"/>
              <a:cs typeface="Times New Roman" panose="02020603050405020304" pitchFamily="18" charset="0"/>
            </a:rPr>
            <a:t>変更届に添付する場合は、変更後の一覧表を作成し、変更届の「変更内容」欄に、変更した全ての内容（勤務時間含む）を記載してください。</a:t>
          </a:r>
        </a:p>
      </xdr:txBody>
    </xdr:sp>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30480</xdr:colOff>
          <xdr:row>6</xdr:row>
          <xdr:rowOff>22860</xdr:rowOff>
        </xdr:from>
        <xdr:to>
          <xdr:col>6</xdr:col>
          <xdr:colOff>91440</xdr:colOff>
          <xdr:row>7</xdr:row>
          <xdr:rowOff>0</xdr:rowOff>
        </xdr:to>
        <xdr:sp macro="" textlink="">
          <xdr:nvSpPr>
            <xdr:cNvPr id="33793" name="Check Box 1" hidden="1">
              <a:extLst>
                <a:ext uri="{63B3BB69-23CF-44E3-9099-C40C66FF867C}">
                  <a14:compatExt spid="_x0000_s33793"/>
                </a:ext>
                <a:ext uri="{FF2B5EF4-FFF2-40B4-BE49-F238E27FC236}">
                  <a16:creationId xmlns:a16="http://schemas.microsoft.com/office/drawing/2014/main" id="{00000000-0008-0000-0900-000001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9</xdr:row>
          <xdr:rowOff>22860</xdr:rowOff>
        </xdr:from>
        <xdr:to>
          <xdr:col>6</xdr:col>
          <xdr:colOff>91440</xdr:colOff>
          <xdr:row>9</xdr:row>
          <xdr:rowOff>152400</xdr:rowOff>
        </xdr:to>
        <xdr:sp macro="" textlink="">
          <xdr:nvSpPr>
            <xdr:cNvPr id="33794" name="Check Box 2" hidden="1">
              <a:extLst>
                <a:ext uri="{63B3BB69-23CF-44E3-9099-C40C66FF867C}">
                  <a14:compatExt spid="_x0000_s33794"/>
                </a:ext>
                <a:ext uri="{FF2B5EF4-FFF2-40B4-BE49-F238E27FC236}">
                  <a16:creationId xmlns:a16="http://schemas.microsoft.com/office/drawing/2014/main" id="{00000000-0008-0000-0900-000002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10</xdr:row>
          <xdr:rowOff>22860</xdr:rowOff>
        </xdr:from>
        <xdr:to>
          <xdr:col>6</xdr:col>
          <xdr:colOff>91440</xdr:colOff>
          <xdr:row>10</xdr:row>
          <xdr:rowOff>152400</xdr:rowOff>
        </xdr:to>
        <xdr:sp macro="" textlink="">
          <xdr:nvSpPr>
            <xdr:cNvPr id="33795" name="Check Box 3" hidden="1">
              <a:extLst>
                <a:ext uri="{63B3BB69-23CF-44E3-9099-C40C66FF867C}">
                  <a14:compatExt spid="_x0000_s33795"/>
                </a:ext>
                <a:ext uri="{FF2B5EF4-FFF2-40B4-BE49-F238E27FC236}">
                  <a16:creationId xmlns:a16="http://schemas.microsoft.com/office/drawing/2014/main" id="{00000000-0008-0000-0900-000003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8</xdr:row>
          <xdr:rowOff>22860</xdr:rowOff>
        </xdr:from>
        <xdr:to>
          <xdr:col>6</xdr:col>
          <xdr:colOff>99060</xdr:colOff>
          <xdr:row>8</xdr:row>
          <xdr:rowOff>152400</xdr:rowOff>
        </xdr:to>
        <xdr:sp macro="" textlink="">
          <xdr:nvSpPr>
            <xdr:cNvPr id="33796" name="Check Box 4" hidden="1">
              <a:extLst>
                <a:ext uri="{63B3BB69-23CF-44E3-9099-C40C66FF867C}">
                  <a14:compatExt spid="_x0000_s33796"/>
                </a:ext>
                <a:ext uri="{FF2B5EF4-FFF2-40B4-BE49-F238E27FC236}">
                  <a16:creationId xmlns:a16="http://schemas.microsoft.com/office/drawing/2014/main" id="{00000000-0008-0000-0900-000004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7</xdr:row>
          <xdr:rowOff>22860</xdr:rowOff>
        </xdr:from>
        <xdr:to>
          <xdr:col>6</xdr:col>
          <xdr:colOff>91440</xdr:colOff>
          <xdr:row>7</xdr:row>
          <xdr:rowOff>152400</xdr:rowOff>
        </xdr:to>
        <xdr:sp macro="" textlink="">
          <xdr:nvSpPr>
            <xdr:cNvPr id="33797" name="Check Box 5" hidden="1">
              <a:extLst>
                <a:ext uri="{63B3BB69-23CF-44E3-9099-C40C66FF867C}">
                  <a14:compatExt spid="_x0000_s33797"/>
                </a:ext>
                <a:ext uri="{FF2B5EF4-FFF2-40B4-BE49-F238E27FC236}">
                  <a16:creationId xmlns:a16="http://schemas.microsoft.com/office/drawing/2014/main" id="{00000000-0008-0000-0900-000005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6</xdr:row>
          <xdr:rowOff>30480</xdr:rowOff>
        </xdr:from>
        <xdr:to>
          <xdr:col>9</xdr:col>
          <xdr:colOff>99060</xdr:colOff>
          <xdr:row>7</xdr:row>
          <xdr:rowOff>0</xdr:rowOff>
        </xdr:to>
        <xdr:sp macro="" textlink="">
          <xdr:nvSpPr>
            <xdr:cNvPr id="33798" name="Check Box 6" hidden="1">
              <a:extLst>
                <a:ext uri="{63B3BB69-23CF-44E3-9099-C40C66FF867C}">
                  <a14:compatExt spid="_x0000_s33798"/>
                </a:ext>
                <a:ext uri="{FF2B5EF4-FFF2-40B4-BE49-F238E27FC236}">
                  <a16:creationId xmlns:a16="http://schemas.microsoft.com/office/drawing/2014/main" id="{00000000-0008-0000-0900-000006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9</xdr:row>
          <xdr:rowOff>22860</xdr:rowOff>
        </xdr:from>
        <xdr:to>
          <xdr:col>9</xdr:col>
          <xdr:colOff>99060</xdr:colOff>
          <xdr:row>9</xdr:row>
          <xdr:rowOff>152400</xdr:rowOff>
        </xdr:to>
        <xdr:sp macro="" textlink="">
          <xdr:nvSpPr>
            <xdr:cNvPr id="33799" name="Check Box 7" hidden="1">
              <a:extLst>
                <a:ext uri="{63B3BB69-23CF-44E3-9099-C40C66FF867C}">
                  <a14:compatExt spid="_x0000_s33799"/>
                </a:ext>
                <a:ext uri="{FF2B5EF4-FFF2-40B4-BE49-F238E27FC236}">
                  <a16:creationId xmlns:a16="http://schemas.microsoft.com/office/drawing/2014/main" id="{00000000-0008-0000-0900-000007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7</xdr:row>
          <xdr:rowOff>22860</xdr:rowOff>
        </xdr:from>
        <xdr:to>
          <xdr:col>9</xdr:col>
          <xdr:colOff>99060</xdr:colOff>
          <xdr:row>7</xdr:row>
          <xdr:rowOff>152400</xdr:rowOff>
        </xdr:to>
        <xdr:sp macro="" textlink="">
          <xdr:nvSpPr>
            <xdr:cNvPr id="33800" name="Check Box 8" hidden="1">
              <a:extLst>
                <a:ext uri="{63B3BB69-23CF-44E3-9099-C40C66FF867C}">
                  <a14:compatExt spid="_x0000_s33800"/>
                </a:ext>
                <a:ext uri="{FF2B5EF4-FFF2-40B4-BE49-F238E27FC236}">
                  <a16:creationId xmlns:a16="http://schemas.microsoft.com/office/drawing/2014/main" id="{00000000-0008-0000-0900-000008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8</xdr:row>
          <xdr:rowOff>22860</xdr:rowOff>
        </xdr:from>
        <xdr:to>
          <xdr:col>9</xdr:col>
          <xdr:colOff>99060</xdr:colOff>
          <xdr:row>8</xdr:row>
          <xdr:rowOff>152400</xdr:rowOff>
        </xdr:to>
        <xdr:sp macro="" textlink="">
          <xdr:nvSpPr>
            <xdr:cNvPr id="33801" name="Check Box 9" hidden="1">
              <a:extLst>
                <a:ext uri="{63B3BB69-23CF-44E3-9099-C40C66FF867C}">
                  <a14:compatExt spid="_x0000_s33801"/>
                </a:ext>
                <a:ext uri="{FF2B5EF4-FFF2-40B4-BE49-F238E27FC236}">
                  <a16:creationId xmlns:a16="http://schemas.microsoft.com/office/drawing/2014/main" id="{00000000-0008-0000-0900-000009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10</xdr:row>
          <xdr:rowOff>22860</xdr:rowOff>
        </xdr:from>
        <xdr:to>
          <xdr:col>9</xdr:col>
          <xdr:colOff>99060</xdr:colOff>
          <xdr:row>10</xdr:row>
          <xdr:rowOff>152400</xdr:rowOff>
        </xdr:to>
        <xdr:sp macro="" textlink="">
          <xdr:nvSpPr>
            <xdr:cNvPr id="33802" name="Check Box 10" hidden="1">
              <a:extLst>
                <a:ext uri="{63B3BB69-23CF-44E3-9099-C40C66FF867C}">
                  <a14:compatExt spid="_x0000_s33802"/>
                </a:ext>
                <a:ext uri="{FF2B5EF4-FFF2-40B4-BE49-F238E27FC236}">
                  <a16:creationId xmlns:a16="http://schemas.microsoft.com/office/drawing/2014/main" id="{00000000-0008-0000-0900-00000A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6</xdr:row>
          <xdr:rowOff>30480</xdr:rowOff>
        </xdr:from>
        <xdr:to>
          <xdr:col>12</xdr:col>
          <xdr:colOff>99060</xdr:colOff>
          <xdr:row>7</xdr:row>
          <xdr:rowOff>0</xdr:rowOff>
        </xdr:to>
        <xdr:sp macro="" textlink="">
          <xdr:nvSpPr>
            <xdr:cNvPr id="33803" name="Check Box 11" hidden="1">
              <a:extLst>
                <a:ext uri="{63B3BB69-23CF-44E3-9099-C40C66FF867C}">
                  <a14:compatExt spid="_x0000_s33803"/>
                </a:ext>
                <a:ext uri="{FF2B5EF4-FFF2-40B4-BE49-F238E27FC236}">
                  <a16:creationId xmlns:a16="http://schemas.microsoft.com/office/drawing/2014/main" id="{00000000-0008-0000-0900-00000B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9</xdr:row>
          <xdr:rowOff>30480</xdr:rowOff>
        </xdr:from>
        <xdr:to>
          <xdr:col>12</xdr:col>
          <xdr:colOff>99060</xdr:colOff>
          <xdr:row>10</xdr:row>
          <xdr:rowOff>0</xdr:rowOff>
        </xdr:to>
        <xdr:sp macro="" textlink="">
          <xdr:nvSpPr>
            <xdr:cNvPr id="33804" name="Check Box 12" hidden="1">
              <a:extLst>
                <a:ext uri="{63B3BB69-23CF-44E3-9099-C40C66FF867C}">
                  <a14:compatExt spid="_x0000_s33804"/>
                </a:ext>
                <a:ext uri="{FF2B5EF4-FFF2-40B4-BE49-F238E27FC236}">
                  <a16:creationId xmlns:a16="http://schemas.microsoft.com/office/drawing/2014/main" id="{00000000-0008-0000-0900-00000C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8</xdr:row>
          <xdr:rowOff>30480</xdr:rowOff>
        </xdr:from>
        <xdr:to>
          <xdr:col>12</xdr:col>
          <xdr:colOff>99060</xdr:colOff>
          <xdr:row>9</xdr:row>
          <xdr:rowOff>0</xdr:rowOff>
        </xdr:to>
        <xdr:sp macro="" textlink="">
          <xdr:nvSpPr>
            <xdr:cNvPr id="33805" name="Check Box 13" hidden="1">
              <a:extLst>
                <a:ext uri="{63B3BB69-23CF-44E3-9099-C40C66FF867C}">
                  <a14:compatExt spid="_x0000_s33805"/>
                </a:ext>
                <a:ext uri="{FF2B5EF4-FFF2-40B4-BE49-F238E27FC236}">
                  <a16:creationId xmlns:a16="http://schemas.microsoft.com/office/drawing/2014/main" id="{00000000-0008-0000-0900-00000D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7</xdr:row>
          <xdr:rowOff>22860</xdr:rowOff>
        </xdr:from>
        <xdr:to>
          <xdr:col>12</xdr:col>
          <xdr:colOff>99060</xdr:colOff>
          <xdr:row>7</xdr:row>
          <xdr:rowOff>152400</xdr:rowOff>
        </xdr:to>
        <xdr:sp macro="" textlink="">
          <xdr:nvSpPr>
            <xdr:cNvPr id="33806" name="Check Box 14" hidden="1">
              <a:extLst>
                <a:ext uri="{63B3BB69-23CF-44E3-9099-C40C66FF867C}">
                  <a14:compatExt spid="_x0000_s33806"/>
                </a:ext>
                <a:ext uri="{FF2B5EF4-FFF2-40B4-BE49-F238E27FC236}">
                  <a16:creationId xmlns:a16="http://schemas.microsoft.com/office/drawing/2014/main" id="{00000000-0008-0000-0900-00000E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10</xdr:row>
          <xdr:rowOff>22860</xdr:rowOff>
        </xdr:from>
        <xdr:to>
          <xdr:col>12</xdr:col>
          <xdr:colOff>99060</xdr:colOff>
          <xdr:row>10</xdr:row>
          <xdr:rowOff>152400</xdr:rowOff>
        </xdr:to>
        <xdr:sp macro="" textlink="">
          <xdr:nvSpPr>
            <xdr:cNvPr id="33807" name="Check Box 15" hidden="1">
              <a:extLst>
                <a:ext uri="{63B3BB69-23CF-44E3-9099-C40C66FF867C}">
                  <a14:compatExt spid="_x0000_s33807"/>
                </a:ext>
                <a:ext uri="{FF2B5EF4-FFF2-40B4-BE49-F238E27FC236}">
                  <a16:creationId xmlns:a16="http://schemas.microsoft.com/office/drawing/2014/main" id="{00000000-0008-0000-0900-00000F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xdr:colOff>
          <xdr:row>6</xdr:row>
          <xdr:rowOff>22860</xdr:rowOff>
        </xdr:from>
        <xdr:to>
          <xdr:col>15</xdr:col>
          <xdr:colOff>99060</xdr:colOff>
          <xdr:row>6</xdr:row>
          <xdr:rowOff>152400</xdr:rowOff>
        </xdr:to>
        <xdr:sp macro="" textlink="">
          <xdr:nvSpPr>
            <xdr:cNvPr id="33808" name="Check Box 16" hidden="1">
              <a:extLst>
                <a:ext uri="{63B3BB69-23CF-44E3-9099-C40C66FF867C}">
                  <a14:compatExt spid="_x0000_s33808"/>
                </a:ext>
                <a:ext uri="{FF2B5EF4-FFF2-40B4-BE49-F238E27FC236}">
                  <a16:creationId xmlns:a16="http://schemas.microsoft.com/office/drawing/2014/main" id="{00000000-0008-0000-0900-000010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xdr:colOff>
          <xdr:row>8</xdr:row>
          <xdr:rowOff>30480</xdr:rowOff>
        </xdr:from>
        <xdr:to>
          <xdr:col>15</xdr:col>
          <xdr:colOff>99060</xdr:colOff>
          <xdr:row>9</xdr:row>
          <xdr:rowOff>0</xdr:rowOff>
        </xdr:to>
        <xdr:sp macro="" textlink="">
          <xdr:nvSpPr>
            <xdr:cNvPr id="33809" name="Check Box 17" hidden="1">
              <a:extLst>
                <a:ext uri="{63B3BB69-23CF-44E3-9099-C40C66FF867C}">
                  <a14:compatExt spid="_x0000_s33809"/>
                </a:ext>
                <a:ext uri="{FF2B5EF4-FFF2-40B4-BE49-F238E27FC236}">
                  <a16:creationId xmlns:a16="http://schemas.microsoft.com/office/drawing/2014/main" id="{00000000-0008-0000-0900-000011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xdr:colOff>
          <xdr:row>7</xdr:row>
          <xdr:rowOff>22860</xdr:rowOff>
        </xdr:from>
        <xdr:to>
          <xdr:col>15</xdr:col>
          <xdr:colOff>99060</xdr:colOff>
          <xdr:row>7</xdr:row>
          <xdr:rowOff>152400</xdr:rowOff>
        </xdr:to>
        <xdr:sp macro="" textlink="">
          <xdr:nvSpPr>
            <xdr:cNvPr id="33810" name="Check Box 18" hidden="1">
              <a:extLst>
                <a:ext uri="{63B3BB69-23CF-44E3-9099-C40C66FF867C}">
                  <a14:compatExt spid="_x0000_s33810"/>
                </a:ext>
                <a:ext uri="{FF2B5EF4-FFF2-40B4-BE49-F238E27FC236}">
                  <a16:creationId xmlns:a16="http://schemas.microsoft.com/office/drawing/2014/main" id="{00000000-0008-0000-0900-000012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30480</xdr:colOff>
          <xdr:row>6</xdr:row>
          <xdr:rowOff>22860</xdr:rowOff>
        </xdr:from>
        <xdr:to>
          <xdr:col>18</xdr:col>
          <xdr:colOff>99060</xdr:colOff>
          <xdr:row>6</xdr:row>
          <xdr:rowOff>152400</xdr:rowOff>
        </xdr:to>
        <xdr:sp macro="" textlink="">
          <xdr:nvSpPr>
            <xdr:cNvPr id="33811" name="Check Box 19" hidden="1">
              <a:extLst>
                <a:ext uri="{63B3BB69-23CF-44E3-9099-C40C66FF867C}">
                  <a14:compatExt spid="_x0000_s33811"/>
                </a:ext>
                <a:ext uri="{FF2B5EF4-FFF2-40B4-BE49-F238E27FC236}">
                  <a16:creationId xmlns:a16="http://schemas.microsoft.com/office/drawing/2014/main" id="{00000000-0008-0000-0900-000013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9</xdr:row>
          <xdr:rowOff>30480</xdr:rowOff>
        </xdr:from>
        <xdr:to>
          <xdr:col>15</xdr:col>
          <xdr:colOff>99060</xdr:colOff>
          <xdr:row>10</xdr:row>
          <xdr:rowOff>0</xdr:rowOff>
        </xdr:to>
        <xdr:sp macro="" textlink="">
          <xdr:nvSpPr>
            <xdr:cNvPr id="33812" name="Check Box 20" hidden="1">
              <a:extLst>
                <a:ext uri="{63B3BB69-23CF-44E3-9099-C40C66FF867C}">
                  <a14:compatExt spid="_x0000_s33812"/>
                </a:ext>
                <a:ext uri="{FF2B5EF4-FFF2-40B4-BE49-F238E27FC236}">
                  <a16:creationId xmlns:a16="http://schemas.microsoft.com/office/drawing/2014/main" id="{00000000-0008-0000-0900-000014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6</xdr:row>
          <xdr:rowOff>15240</xdr:rowOff>
        </xdr:from>
        <xdr:to>
          <xdr:col>24</xdr:col>
          <xdr:colOff>99060</xdr:colOff>
          <xdr:row>6</xdr:row>
          <xdr:rowOff>144780</xdr:rowOff>
        </xdr:to>
        <xdr:sp macro="" textlink="">
          <xdr:nvSpPr>
            <xdr:cNvPr id="33813" name="Check Box 21" hidden="1">
              <a:extLst>
                <a:ext uri="{63B3BB69-23CF-44E3-9099-C40C66FF867C}">
                  <a14:compatExt spid="_x0000_s33813"/>
                </a:ext>
                <a:ext uri="{FF2B5EF4-FFF2-40B4-BE49-F238E27FC236}">
                  <a16:creationId xmlns:a16="http://schemas.microsoft.com/office/drawing/2014/main" id="{00000000-0008-0000-0900-000015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6</xdr:row>
          <xdr:rowOff>22860</xdr:rowOff>
        </xdr:from>
        <xdr:to>
          <xdr:col>21</xdr:col>
          <xdr:colOff>99060</xdr:colOff>
          <xdr:row>6</xdr:row>
          <xdr:rowOff>152400</xdr:rowOff>
        </xdr:to>
        <xdr:sp macro="" textlink="">
          <xdr:nvSpPr>
            <xdr:cNvPr id="33814" name="Check Box 22" hidden="1">
              <a:extLst>
                <a:ext uri="{63B3BB69-23CF-44E3-9099-C40C66FF867C}">
                  <a14:compatExt spid="_x0000_s33814"/>
                </a:ext>
                <a:ext uri="{FF2B5EF4-FFF2-40B4-BE49-F238E27FC236}">
                  <a16:creationId xmlns:a16="http://schemas.microsoft.com/office/drawing/2014/main" id="{00000000-0008-0000-0900-000016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xdr:colOff>
          <xdr:row>10</xdr:row>
          <xdr:rowOff>22860</xdr:rowOff>
        </xdr:from>
        <xdr:to>
          <xdr:col>15</xdr:col>
          <xdr:colOff>99060</xdr:colOff>
          <xdr:row>10</xdr:row>
          <xdr:rowOff>152400</xdr:rowOff>
        </xdr:to>
        <xdr:sp macro="" textlink="">
          <xdr:nvSpPr>
            <xdr:cNvPr id="33815" name="Check Box 23" hidden="1">
              <a:extLst>
                <a:ext uri="{63B3BB69-23CF-44E3-9099-C40C66FF867C}">
                  <a14:compatExt spid="_x0000_s33815"/>
                </a:ext>
                <a:ext uri="{FF2B5EF4-FFF2-40B4-BE49-F238E27FC236}">
                  <a16:creationId xmlns:a16="http://schemas.microsoft.com/office/drawing/2014/main" id="{00000000-0008-0000-0900-000017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30480</xdr:colOff>
          <xdr:row>7</xdr:row>
          <xdr:rowOff>22860</xdr:rowOff>
        </xdr:from>
        <xdr:to>
          <xdr:col>18</xdr:col>
          <xdr:colOff>99060</xdr:colOff>
          <xdr:row>7</xdr:row>
          <xdr:rowOff>152400</xdr:rowOff>
        </xdr:to>
        <xdr:sp macro="" textlink="">
          <xdr:nvSpPr>
            <xdr:cNvPr id="33816" name="Check Box 24" hidden="1">
              <a:extLst>
                <a:ext uri="{63B3BB69-23CF-44E3-9099-C40C66FF867C}">
                  <a14:compatExt spid="_x0000_s33816"/>
                </a:ext>
                <a:ext uri="{FF2B5EF4-FFF2-40B4-BE49-F238E27FC236}">
                  <a16:creationId xmlns:a16="http://schemas.microsoft.com/office/drawing/2014/main" id="{00000000-0008-0000-0900-000018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30480</xdr:colOff>
          <xdr:row>8</xdr:row>
          <xdr:rowOff>30480</xdr:rowOff>
        </xdr:from>
        <xdr:to>
          <xdr:col>18</xdr:col>
          <xdr:colOff>99060</xdr:colOff>
          <xdr:row>9</xdr:row>
          <xdr:rowOff>0</xdr:rowOff>
        </xdr:to>
        <xdr:sp macro="" textlink="">
          <xdr:nvSpPr>
            <xdr:cNvPr id="33817" name="Check Box 25" hidden="1">
              <a:extLst>
                <a:ext uri="{63B3BB69-23CF-44E3-9099-C40C66FF867C}">
                  <a14:compatExt spid="_x0000_s33817"/>
                </a:ext>
                <a:ext uri="{FF2B5EF4-FFF2-40B4-BE49-F238E27FC236}">
                  <a16:creationId xmlns:a16="http://schemas.microsoft.com/office/drawing/2014/main" id="{00000000-0008-0000-0900-000019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30480</xdr:colOff>
          <xdr:row>9</xdr:row>
          <xdr:rowOff>22860</xdr:rowOff>
        </xdr:from>
        <xdr:to>
          <xdr:col>18</xdr:col>
          <xdr:colOff>99060</xdr:colOff>
          <xdr:row>9</xdr:row>
          <xdr:rowOff>152400</xdr:rowOff>
        </xdr:to>
        <xdr:sp macro="" textlink="">
          <xdr:nvSpPr>
            <xdr:cNvPr id="33818" name="Check Box 26" hidden="1">
              <a:extLst>
                <a:ext uri="{63B3BB69-23CF-44E3-9099-C40C66FF867C}">
                  <a14:compatExt spid="_x0000_s33818"/>
                </a:ext>
                <a:ext uri="{FF2B5EF4-FFF2-40B4-BE49-F238E27FC236}">
                  <a16:creationId xmlns:a16="http://schemas.microsoft.com/office/drawing/2014/main" id="{00000000-0008-0000-0900-00001A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30480</xdr:colOff>
          <xdr:row>10</xdr:row>
          <xdr:rowOff>22860</xdr:rowOff>
        </xdr:from>
        <xdr:to>
          <xdr:col>18</xdr:col>
          <xdr:colOff>99060</xdr:colOff>
          <xdr:row>10</xdr:row>
          <xdr:rowOff>152400</xdr:rowOff>
        </xdr:to>
        <xdr:sp macro="" textlink="">
          <xdr:nvSpPr>
            <xdr:cNvPr id="33819" name="Check Box 27" hidden="1">
              <a:extLst>
                <a:ext uri="{63B3BB69-23CF-44E3-9099-C40C66FF867C}">
                  <a14:compatExt spid="_x0000_s33819"/>
                </a:ext>
                <a:ext uri="{FF2B5EF4-FFF2-40B4-BE49-F238E27FC236}">
                  <a16:creationId xmlns:a16="http://schemas.microsoft.com/office/drawing/2014/main" id="{00000000-0008-0000-0900-00001B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xdr:row>
          <xdr:rowOff>22860</xdr:rowOff>
        </xdr:from>
        <xdr:to>
          <xdr:col>21</xdr:col>
          <xdr:colOff>99060</xdr:colOff>
          <xdr:row>7</xdr:row>
          <xdr:rowOff>152400</xdr:rowOff>
        </xdr:to>
        <xdr:sp macro="" textlink="">
          <xdr:nvSpPr>
            <xdr:cNvPr id="33820" name="Check Box 28" hidden="1">
              <a:extLst>
                <a:ext uri="{63B3BB69-23CF-44E3-9099-C40C66FF867C}">
                  <a14:compatExt spid="_x0000_s33820"/>
                </a:ext>
                <a:ext uri="{FF2B5EF4-FFF2-40B4-BE49-F238E27FC236}">
                  <a16:creationId xmlns:a16="http://schemas.microsoft.com/office/drawing/2014/main" id="{00000000-0008-0000-0900-00001C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30480</xdr:colOff>
          <xdr:row>8</xdr:row>
          <xdr:rowOff>22860</xdr:rowOff>
        </xdr:from>
        <xdr:to>
          <xdr:col>21</xdr:col>
          <xdr:colOff>99060</xdr:colOff>
          <xdr:row>8</xdr:row>
          <xdr:rowOff>152400</xdr:rowOff>
        </xdr:to>
        <xdr:sp macro="" textlink="">
          <xdr:nvSpPr>
            <xdr:cNvPr id="33821" name="Check Box 29" hidden="1">
              <a:extLst>
                <a:ext uri="{63B3BB69-23CF-44E3-9099-C40C66FF867C}">
                  <a14:compatExt spid="_x0000_s33821"/>
                </a:ext>
                <a:ext uri="{FF2B5EF4-FFF2-40B4-BE49-F238E27FC236}">
                  <a16:creationId xmlns:a16="http://schemas.microsoft.com/office/drawing/2014/main" id="{00000000-0008-0000-0900-00001D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30480</xdr:colOff>
          <xdr:row>9</xdr:row>
          <xdr:rowOff>22860</xdr:rowOff>
        </xdr:from>
        <xdr:to>
          <xdr:col>21</xdr:col>
          <xdr:colOff>99060</xdr:colOff>
          <xdr:row>9</xdr:row>
          <xdr:rowOff>152400</xdr:rowOff>
        </xdr:to>
        <xdr:sp macro="" textlink="">
          <xdr:nvSpPr>
            <xdr:cNvPr id="33822" name="Check Box 30" hidden="1">
              <a:extLst>
                <a:ext uri="{63B3BB69-23CF-44E3-9099-C40C66FF867C}">
                  <a14:compatExt spid="_x0000_s33822"/>
                </a:ext>
                <a:ext uri="{FF2B5EF4-FFF2-40B4-BE49-F238E27FC236}">
                  <a16:creationId xmlns:a16="http://schemas.microsoft.com/office/drawing/2014/main" id="{00000000-0008-0000-0900-00001E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30480</xdr:colOff>
          <xdr:row>10</xdr:row>
          <xdr:rowOff>22860</xdr:rowOff>
        </xdr:from>
        <xdr:to>
          <xdr:col>21</xdr:col>
          <xdr:colOff>99060</xdr:colOff>
          <xdr:row>10</xdr:row>
          <xdr:rowOff>152400</xdr:rowOff>
        </xdr:to>
        <xdr:sp macro="" textlink="">
          <xdr:nvSpPr>
            <xdr:cNvPr id="33823" name="Check Box 31" hidden="1">
              <a:extLst>
                <a:ext uri="{63B3BB69-23CF-44E3-9099-C40C66FF867C}">
                  <a14:compatExt spid="_x0000_s33823"/>
                </a:ext>
                <a:ext uri="{FF2B5EF4-FFF2-40B4-BE49-F238E27FC236}">
                  <a16:creationId xmlns:a16="http://schemas.microsoft.com/office/drawing/2014/main" id="{00000000-0008-0000-0900-00001F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7</xdr:row>
          <xdr:rowOff>22860</xdr:rowOff>
        </xdr:from>
        <xdr:to>
          <xdr:col>24</xdr:col>
          <xdr:colOff>99060</xdr:colOff>
          <xdr:row>7</xdr:row>
          <xdr:rowOff>152400</xdr:rowOff>
        </xdr:to>
        <xdr:sp macro="" textlink="">
          <xdr:nvSpPr>
            <xdr:cNvPr id="33824" name="Check Box 32" hidden="1">
              <a:extLst>
                <a:ext uri="{63B3BB69-23CF-44E3-9099-C40C66FF867C}">
                  <a14:compatExt spid="_x0000_s33824"/>
                </a:ext>
                <a:ext uri="{FF2B5EF4-FFF2-40B4-BE49-F238E27FC236}">
                  <a16:creationId xmlns:a16="http://schemas.microsoft.com/office/drawing/2014/main" id="{00000000-0008-0000-0900-000020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8</xdr:row>
          <xdr:rowOff>30480</xdr:rowOff>
        </xdr:from>
        <xdr:to>
          <xdr:col>24</xdr:col>
          <xdr:colOff>99060</xdr:colOff>
          <xdr:row>9</xdr:row>
          <xdr:rowOff>0</xdr:rowOff>
        </xdr:to>
        <xdr:sp macro="" textlink="">
          <xdr:nvSpPr>
            <xdr:cNvPr id="33825" name="Check Box 33" hidden="1">
              <a:extLst>
                <a:ext uri="{63B3BB69-23CF-44E3-9099-C40C66FF867C}">
                  <a14:compatExt spid="_x0000_s33825"/>
                </a:ext>
                <a:ext uri="{FF2B5EF4-FFF2-40B4-BE49-F238E27FC236}">
                  <a16:creationId xmlns:a16="http://schemas.microsoft.com/office/drawing/2014/main" id="{00000000-0008-0000-0900-000021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9</xdr:row>
          <xdr:rowOff>22860</xdr:rowOff>
        </xdr:from>
        <xdr:to>
          <xdr:col>24</xdr:col>
          <xdr:colOff>99060</xdr:colOff>
          <xdr:row>9</xdr:row>
          <xdr:rowOff>152400</xdr:rowOff>
        </xdr:to>
        <xdr:sp macro="" textlink="">
          <xdr:nvSpPr>
            <xdr:cNvPr id="33826" name="Check Box 34" hidden="1">
              <a:extLst>
                <a:ext uri="{63B3BB69-23CF-44E3-9099-C40C66FF867C}">
                  <a14:compatExt spid="_x0000_s33826"/>
                </a:ext>
                <a:ext uri="{FF2B5EF4-FFF2-40B4-BE49-F238E27FC236}">
                  <a16:creationId xmlns:a16="http://schemas.microsoft.com/office/drawing/2014/main" id="{00000000-0008-0000-0900-000022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10</xdr:row>
          <xdr:rowOff>22860</xdr:rowOff>
        </xdr:from>
        <xdr:to>
          <xdr:col>24</xdr:col>
          <xdr:colOff>99060</xdr:colOff>
          <xdr:row>10</xdr:row>
          <xdr:rowOff>152400</xdr:rowOff>
        </xdr:to>
        <xdr:sp macro="" textlink="">
          <xdr:nvSpPr>
            <xdr:cNvPr id="33827" name="Check Box 35" hidden="1">
              <a:extLst>
                <a:ext uri="{63B3BB69-23CF-44E3-9099-C40C66FF867C}">
                  <a14:compatExt spid="_x0000_s33827"/>
                </a:ext>
                <a:ext uri="{FF2B5EF4-FFF2-40B4-BE49-F238E27FC236}">
                  <a16:creationId xmlns:a16="http://schemas.microsoft.com/office/drawing/2014/main" id="{00000000-0008-0000-0900-000023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4</xdr:col>
      <xdr:colOff>60325</xdr:colOff>
      <xdr:row>58</xdr:row>
      <xdr:rowOff>149859</xdr:rowOff>
    </xdr:from>
    <xdr:to>
      <xdr:col>10</xdr:col>
      <xdr:colOff>135890</xdr:colOff>
      <xdr:row>60</xdr:row>
      <xdr:rowOff>78740</xdr:rowOff>
    </xdr:to>
    <xdr:grpSp>
      <xdr:nvGrpSpPr>
        <xdr:cNvPr id="2" name="Group 4">
          <a:extLst>
            <a:ext uri="{FF2B5EF4-FFF2-40B4-BE49-F238E27FC236}">
              <a16:creationId xmlns:a16="http://schemas.microsoft.com/office/drawing/2014/main" id="{2206F8C3-96F9-456D-A182-DE029CE9A276}"/>
            </a:ext>
          </a:extLst>
        </xdr:cNvPr>
        <xdr:cNvGrpSpPr>
          <a:grpSpLocks/>
        </xdr:cNvGrpSpPr>
      </xdr:nvGrpSpPr>
      <xdr:grpSpPr bwMode="auto">
        <a:xfrm>
          <a:off x="856615" y="10684509"/>
          <a:ext cx="1447165" cy="233681"/>
          <a:chOff x="7320" y="9123"/>
          <a:chExt cx="2001" cy="480"/>
        </a:xfrm>
      </xdr:grpSpPr>
      <xdr:sp macro="" textlink="">
        <xdr:nvSpPr>
          <xdr:cNvPr id="3" name="AutoShape 6">
            <a:extLst>
              <a:ext uri="{FF2B5EF4-FFF2-40B4-BE49-F238E27FC236}">
                <a16:creationId xmlns:a16="http://schemas.microsoft.com/office/drawing/2014/main" id="{857F7E55-42B7-0061-7DCC-CC07CDBB71DE}"/>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3D4AD1E0-290D-0CD9-CE71-6603673E988A}"/>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50165</xdr:colOff>
      <xdr:row>63</xdr:row>
      <xdr:rowOff>59690</xdr:rowOff>
    </xdr:from>
    <xdr:to>
      <xdr:col>10</xdr:col>
      <xdr:colOff>130810</xdr:colOff>
      <xdr:row>64</xdr:row>
      <xdr:rowOff>0</xdr:rowOff>
    </xdr:to>
    <xdr:grpSp>
      <xdr:nvGrpSpPr>
        <xdr:cNvPr id="5" name="Group 4">
          <a:extLst>
            <a:ext uri="{FF2B5EF4-FFF2-40B4-BE49-F238E27FC236}">
              <a16:creationId xmlns:a16="http://schemas.microsoft.com/office/drawing/2014/main" id="{2BFEAE39-B7FD-4DF8-8804-9C431E1A2E67}"/>
            </a:ext>
          </a:extLst>
        </xdr:cNvPr>
        <xdr:cNvGrpSpPr>
          <a:grpSpLocks/>
        </xdr:cNvGrpSpPr>
      </xdr:nvGrpSpPr>
      <xdr:grpSpPr bwMode="auto">
        <a:xfrm>
          <a:off x="841375" y="11358880"/>
          <a:ext cx="1452245" cy="255270"/>
          <a:chOff x="7320" y="9123"/>
          <a:chExt cx="2001" cy="480"/>
        </a:xfrm>
      </xdr:grpSpPr>
      <xdr:sp macro="" textlink="">
        <xdr:nvSpPr>
          <xdr:cNvPr id="6" name="AutoShape 6">
            <a:extLst>
              <a:ext uri="{FF2B5EF4-FFF2-40B4-BE49-F238E27FC236}">
                <a16:creationId xmlns:a16="http://schemas.microsoft.com/office/drawing/2014/main" id="{07155DC0-FD35-BA54-9FA2-E3EBC5BF5DC9}"/>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3FB74692-7515-6CE4-062B-24C7A47C710A}"/>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8.xml><?xml version="1.0" encoding="utf-8"?>
<xdr:wsDr xmlns:xdr="http://schemas.openxmlformats.org/drawingml/2006/spreadsheetDrawing" xmlns:a="http://schemas.openxmlformats.org/drawingml/2006/main">
  <xdr:twoCellAnchor>
    <xdr:from>
      <xdr:col>4</xdr:col>
      <xdr:colOff>63500</xdr:colOff>
      <xdr:row>34</xdr:row>
      <xdr:rowOff>149859</xdr:rowOff>
    </xdr:from>
    <xdr:to>
      <xdr:col>10</xdr:col>
      <xdr:colOff>144780</xdr:colOff>
      <xdr:row>36</xdr:row>
      <xdr:rowOff>78740</xdr:rowOff>
    </xdr:to>
    <xdr:grpSp>
      <xdr:nvGrpSpPr>
        <xdr:cNvPr id="2" name="Group 4">
          <a:extLst>
            <a:ext uri="{FF2B5EF4-FFF2-40B4-BE49-F238E27FC236}">
              <a16:creationId xmlns:a16="http://schemas.microsoft.com/office/drawing/2014/main" id="{C6E80224-2DB3-4C7A-A0F3-83E30DB113BA}"/>
            </a:ext>
          </a:extLst>
        </xdr:cNvPr>
        <xdr:cNvGrpSpPr>
          <a:grpSpLocks/>
        </xdr:cNvGrpSpPr>
      </xdr:nvGrpSpPr>
      <xdr:grpSpPr bwMode="auto">
        <a:xfrm>
          <a:off x="859790" y="5331459"/>
          <a:ext cx="1451610" cy="233681"/>
          <a:chOff x="7320" y="9123"/>
          <a:chExt cx="2001" cy="480"/>
        </a:xfrm>
      </xdr:grpSpPr>
      <xdr:sp macro="" textlink="">
        <xdr:nvSpPr>
          <xdr:cNvPr id="3" name="AutoShape 6">
            <a:extLst>
              <a:ext uri="{FF2B5EF4-FFF2-40B4-BE49-F238E27FC236}">
                <a16:creationId xmlns:a16="http://schemas.microsoft.com/office/drawing/2014/main" id="{64F64CE7-8823-DEC8-11BE-1A337D4727CD}"/>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181AB21D-CFEC-22B1-E6F3-76F25A678428}"/>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9.xml><?xml version="1.0" encoding="utf-8"?>
<xdr:wsDr xmlns:xdr="http://schemas.openxmlformats.org/drawingml/2006/spreadsheetDrawing" xmlns:a="http://schemas.openxmlformats.org/drawingml/2006/main">
  <xdr:twoCellAnchor>
    <xdr:from>
      <xdr:col>4</xdr:col>
      <xdr:colOff>63500</xdr:colOff>
      <xdr:row>31</xdr:row>
      <xdr:rowOff>149859</xdr:rowOff>
    </xdr:from>
    <xdr:to>
      <xdr:col>10</xdr:col>
      <xdr:colOff>144780</xdr:colOff>
      <xdr:row>33</xdr:row>
      <xdr:rowOff>78740</xdr:rowOff>
    </xdr:to>
    <xdr:grpSp>
      <xdr:nvGrpSpPr>
        <xdr:cNvPr id="2" name="Group 4">
          <a:extLst>
            <a:ext uri="{FF2B5EF4-FFF2-40B4-BE49-F238E27FC236}">
              <a16:creationId xmlns:a16="http://schemas.microsoft.com/office/drawing/2014/main" id="{8578E73F-5259-43F9-B1DE-546B717A19B3}"/>
            </a:ext>
          </a:extLst>
        </xdr:cNvPr>
        <xdr:cNvGrpSpPr>
          <a:grpSpLocks/>
        </xdr:cNvGrpSpPr>
      </xdr:nvGrpSpPr>
      <xdr:grpSpPr bwMode="auto">
        <a:xfrm>
          <a:off x="859790" y="4874259"/>
          <a:ext cx="1451610" cy="233681"/>
          <a:chOff x="7320" y="9123"/>
          <a:chExt cx="2001" cy="480"/>
        </a:xfrm>
      </xdr:grpSpPr>
      <xdr:sp macro="" textlink="">
        <xdr:nvSpPr>
          <xdr:cNvPr id="3" name="AutoShape 6">
            <a:extLst>
              <a:ext uri="{FF2B5EF4-FFF2-40B4-BE49-F238E27FC236}">
                <a16:creationId xmlns:a16="http://schemas.microsoft.com/office/drawing/2014/main" id="{75330AB1-D294-71DA-5A81-8ED260B42697}"/>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2610CD6F-0B1D-9C3D-9130-01D2F65737E1}"/>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svm-100file\&#20844;&#20849;&#12477;&#12522;&#12517;&#12540;&#12471;&#12519;&#12531;\01%20&#12471;&#12473;&#12486;&#12512;&#37096;\02%20&#12464;&#12523;&#12540;&#12503;&#24773;&#22577;\05%20&#20234;&#34276;G\&#26989;&#21209;&#38283;&#30330;&#36039;&#26009;\91_&#9733;&#31292;&#20685;&#24460;&#26696;&#20214;&#9733;\12_&#22524;&#29577;&#30476;\006_&#22524;&#29577;&#30476;&#34220;&#20107;\&#12304;&#65330;&#65296;&#65303;&#12305;&#25913;&#20462;\&#9733;&#21463;&#38936;&#36039;&#26009;\20250904\02%20&#12498;&#12450;&#12522;&#12531;&#12464;&#24460;&#25552;&#20986;&#36039;&#26009;\07%20&#37197;&#32622;&#36009;&#22770;&#26989;\01%20&#26032;&#37197;&#32622;&#26032;&#35215;\20250916_taisei2.xlsx" TargetMode="External"/><Relationship Id="rId1" Type="http://schemas.openxmlformats.org/officeDocument/2006/relationships/externalLinkPath" Target="file:///\\svm-100file\&#20844;&#20849;&#12477;&#12522;&#12517;&#12540;&#12471;&#12519;&#12531;\01%20&#12471;&#12473;&#12486;&#12512;&#37096;\02%20&#12464;&#12523;&#12540;&#12503;&#24773;&#22577;\05%20&#20234;&#34276;G\&#26989;&#21209;&#38283;&#30330;&#36039;&#26009;\91_&#9733;&#31292;&#20685;&#24460;&#26696;&#20214;&#9733;\12_&#22524;&#29577;&#30476;\006_&#22524;&#29577;&#30476;&#34220;&#20107;\&#12304;&#65330;&#65296;&#65303;&#12305;&#25913;&#20462;\&#9733;&#21463;&#38936;&#36039;&#26009;\20250904\02%20&#12498;&#12450;&#12522;&#12531;&#12464;&#24460;&#25552;&#20986;&#36039;&#26009;\07%20&#37197;&#32622;&#36009;&#22770;&#26989;\01%20&#26032;&#37197;&#32622;&#26032;&#35215;\20250916_taisei2.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svm-100file\&#20844;&#20849;&#12477;&#12522;&#12517;&#12540;&#12471;&#12519;&#12531;\01%20&#12471;&#12473;&#12486;&#12512;&#37096;\02%20&#12464;&#12523;&#12540;&#12503;&#24773;&#22577;\05%20&#20234;&#34276;G\&#26989;&#21209;&#38283;&#30330;&#36039;&#26009;\91_&#9733;&#31292;&#20685;&#24460;&#26696;&#20214;&#9733;\12_&#22524;&#29577;&#30476;\006_&#22524;&#29577;&#30476;&#34220;&#20107;\&#12304;&#65330;&#65296;&#65303;&#12305;&#25913;&#20462;\10_&#35373;&#35336;\&#30003;&#35531;&#27096;&#24335;\10_&#37197;&#32622;&#36009;&#22770;&#26989;\01_01_&#26032;&#37197;&#32622;&#26032;&#35215;\20250710_taisei2.xlsx" TargetMode="External"/><Relationship Id="rId1" Type="http://schemas.openxmlformats.org/officeDocument/2006/relationships/externalLinkPath" Target="file:///\\svm-100file\&#20844;&#20849;&#12477;&#12522;&#12517;&#12540;&#12471;&#12519;&#12531;\01%20&#12471;&#12473;&#12486;&#12512;&#37096;\02%20&#12464;&#12523;&#12540;&#12503;&#24773;&#22577;\05%20&#20234;&#34276;G\&#26989;&#21209;&#38283;&#30330;&#36039;&#26009;\91_&#9733;&#31292;&#20685;&#24460;&#26696;&#20214;&#9733;\12_&#22524;&#29577;&#30476;\006_&#22524;&#29577;&#30476;&#34220;&#20107;\&#12304;&#65330;&#65296;&#65303;&#12305;&#25913;&#20462;\10_&#35373;&#35336;\&#30003;&#35531;&#27096;&#24335;\10_&#37197;&#32622;&#36009;&#22770;&#26989;\01_01_&#26032;&#37197;&#32622;&#26032;&#35215;\20250710_taisei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業務体制①"/>
      <sheetName val="業務体制 ②"/>
      <sheetName val="【記載例】業務体制①"/>
      <sheetName val="【記載例】業務体制 ② "/>
      <sheetName val="c"/>
    </sheetNames>
    <sheetDataSet>
      <sheetData sheetId="0"/>
      <sheetData sheetId="1"/>
      <sheetData sheetId="2" refreshError="1"/>
      <sheetData sheetId="3"/>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業務体制①"/>
      <sheetName val="業務体制 ②"/>
      <sheetName val="【記載例】業務体制①"/>
      <sheetName val="【記載例】業務体制 ② "/>
      <sheetName val="c"/>
    </sheetNames>
    <sheetDataSet>
      <sheetData sheetId="0">
        <row r="3">
          <cell r="J3"/>
        </row>
      </sheetData>
      <sheetData sheetId="1"/>
      <sheetData sheetId="2"/>
      <sheetData sheetId="3"/>
      <sheetData sheetId="4"/>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3" Type="http://schemas.openxmlformats.org/officeDocument/2006/relationships/ctrlProp" Target="../ctrlProps/ctrlProp80.xml"/><Relationship Id="rId18" Type="http://schemas.openxmlformats.org/officeDocument/2006/relationships/ctrlProp" Target="../ctrlProps/ctrlProp85.xml"/><Relationship Id="rId26" Type="http://schemas.openxmlformats.org/officeDocument/2006/relationships/ctrlProp" Target="../ctrlProps/ctrlProp93.xml"/><Relationship Id="rId21" Type="http://schemas.openxmlformats.org/officeDocument/2006/relationships/ctrlProp" Target="../ctrlProps/ctrlProp88.xml"/><Relationship Id="rId34" Type="http://schemas.openxmlformats.org/officeDocument/2006/relationships/ctrlProp" Target="../ctrlProps/ctrlProp101.xml"/><Relationship Id="rId7" Type="http://schemas.openxmlformats.org/officeDocument/2006/relationships/ctrlProp" Target="../ctrlProps/ctrlProp74.xml"/><Relationship Id="rId12" Type="http://schemas.openxmlformats.org/officeDocument/2006/relationships/ctrlProp" Target="../ctrlProps/ctrlProp79.xml"/><Relationship Id="rId17" Type="http://schemas.openxmlformats.org/officeDocument/2006/relationships/ctrlProp" Target="../ctrlProps/ctrlProp84.xml"/><Relationship Id="rId25" Type="http://schemas.openxmlformats.org/officeDocument/2006/relationships/ctrlProp" Target="../ctrlProps/ctrlProp92.xml"/><Relationship Id="rId33" Type="http://schemas.openxmlformats.org/officeDocument/2006/relationships/ctrlProp" Target="../ctrlProps/ctrlProp100.xml"/><Relationship Id="rId38" Type="http://schemas.openxmlformats.org/officeDocument/2006/relationships/ctrlProp" Target="../ctrlProps/ctrlProp105.xml"/><Relationship Id="rId2" Type="http://schemas.openxmlformats.org/officeDocument/2006/relationships/drawing" Target="../drawings/drawing6.xml"/><Relationship Id="rId16" Type="http://schemas.openxmlformats.org/officeDocument/2006/relationships/ctrlProp" Target="../ctrlProps/ctrlProp83.xml"/><Relationship Id="rId20" Type="http://schemas.openxmlformats.org/officeDocument/2006/relationships/ctrlProp" Target="../ctrlProps/ctrlProp87.xml"/><Relationship Id="rId29" Type="http://schemas.openxmlformats.org/officeDocument/2006/relationships/ctrlProp" Target="../ctrlProps/ctrlProp96.xml"/><Relationship Id="rId1" Type="http://schemas.openxmlformats.org/officeDocument/2006/relationships/printerSettings" Target="../printerSettings/printerSettings9.bin"/><Relationship Id="rId6" Type="http://schemas.openxmlformats.org/officeDocument/2006/relationships/ctrlProp" Target="../ctrlProps/ctrlProp73.xml"/><Relationship Id="rId11" Type="http://schemas.openxmlformats.org/officeDocument/2006/relationships/ctrlProp" Target="../ctrlProps/ctrlProp78.xml"/><Relationship Id="rId24" Type="http://schemas.openxmlformats.org/officeDocument/2006/relationships/ctrlProp" Target="../ctrlProps/ctrlProp91.xml"/><Relationship Id="rId32" Type="http://schemas.openxmlformats.org/officeDocument/2006/relationships/ctrlProp" Target="../ctrlProps/ctrlProp99.xml"/><Relationship Id="rId37" Type="http://schemas.openxmlformats.org/officeDocument/2006/relationships/ctrlProp" Target="../ctrlProps/ctrlProp104.xml"/><Relationship Id="rId5" Type="http://schemas.openxmlformats.org/officeDocument/2006/relationships/ctrlProp" Target="../ctrlProps/ctrlProp72.xml"/><Relationship Id="rId15" Type="http://schemas.openxmlformats.org/officeDocument/2006/relationships/ctrlProp" Target="../ctrlProps/ctrlProp82.xml"/><Relationship Id="rId23" Type="http://schemas.openxmlformats.org/officeDocument/2006/relationships/ctrlProp" Target="../ctrlProps/ctrlProp90.xml"/><Relationship Id="rId28" Type="http://schemas.openxmlformats.org/officeDocument/2006/relationships/ctrlProp" Target="../ctrlProps/ctrlProp95.xml"/><Relationship Id="rId36" Type="http://schemas.openxmlformats.org/officeDocument/2006/relationships/ctrlProp" Target="../ctrlProps/ctrlProp103.xml"/><Relationship Id="rId10" Type="http://schemas.openxmlformats.org/officeDocument/2006/relationships/ctrlProp" Target="../ctrlProps/ctrlProp77.xml"/><Relationship Id="rId19" Type="http://schemas.openxmlformats.org/officeDocument/2006/relationships/ctrlProp" Target="../ctrlProps/ctrlProp86.xml"/><Relationship Id="rId31" Type="http://schemas.openxmlformats.org/officeDocument/2006/relationships/ctrlProp" Target="../ctrlProps/ctrlProp98.xml"/><Relationship Id="rId4" Type="http://schemas.openxmlformats.org/officeDocument/2006/relationships/ctrlProp" Target="../ctrlProps/ctrlProp71.xml"/><Relationship Id="rId9" Type="http://schemas.openxmlformats.org/officeDocument/2006/relationships/ctrlProp" Target="../ctrlProps/ctrlProp76.xml"/><Relationship Id="rId14" Type="http://schemas.openxmlformats.org/officeDocument/2006/relationships/ctrlProp" Target="../ctrlProps/ctrlProp81.xml"/><Relationship Id="rId22" Type="http://schemas.openxmlformats.org/officeDocument/2006/relationships/ctrlProp" Target="../ctrlProps/ctrlProp89.xml"/><Relationship Id="rId27" Type="http://schemas.openxmlformats.org/officeDocument/2006/relationships/ctrlProp" Target="../ctrlProps/ctrlProp94.xml"/><Relationship Id="rId30" Type="http://schemas.openxmlformats.org/officeDocument/2006/relationships/ctrlProp" Target="../ctrlProps/ctrlProp97.xml"/><Relationship Id="rId35" Type="http://schemas.openxmlformats.org/officeDocument/2006/relationships/ctrlProp" Target="../ctrlProps/ctrlProp102.xml"/><Relationship Id="rId8" Type="http://schemas.openxmlformats.org/officeDocument/2006/relationships/ctrlProp" Target="../ctrlProps/ctrlProp75.xml"/><Relationship Id="rId3" Type="http://schemas.openxmlformats.org/officeDocument/2006/relationships/vmlDrawing" Target="../drawings/vmlDrawing3.v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3" Type="http://schemas.openxmlformats.org/officeDocument/2006/relationships/ctrlProp" Target="../ctrlProps/ctrlProp115.xml"/><Relationship Id="rId18" Type="http://schemas.openxmlformats.org/officeDocument/2006/relationships/ctrlProp" Target="../ctrlProps/ctrlProp120.xml"/><Relationship Id="rId26" Type="http://schemas.openxmlformats.org/officeDocument/2006/relationships/ctrlProp" Target="../ctrlProps/ctrlProp128.xml"/><Relationship Id="rId21" Type="http://schemas.openxmlformats.org/officeDocument/2006/relationships/ctrlProp" Target="../ctrlProps/ctrlProp123.xml"/><Relationship Id="rId34" Type="http://schemas.openxmlformats.org/officeDocument/2006/relationships/ctrlProp" Target="../ctrlProps/ctrlProp136.xml"/><Relationship Id="rId7" Type="http://schemas.openxmlformats.org/officeDocument/2006/relationships/ctrlProp" Target="../ctrlProps/ctrlProp109.xml"/><Relationship Id="rId12" Type="http://schemas.openxmlformats.org/officeDocument/2006/relationships/ctrlProp" Target="../ctrlProps/ctrlProp114.xml"/><Relationship Id="rId17" Type="http://schemas.openxmlformats.org/officeDocument/2006/relationships/ctrlProp" Target="../ctrlProps/ctrlProp119.xml"/><Relationship Id="rId25" Type="http://schemas.openxmlformats.org/officeDocument/2006/relationships/ctrlProp" Target="../ctrlProps/ctrlProp127.xml"/><Relationship Id="rId33" Type="http://schemas.openxmlformats.org/officeDocument/2006/relationships/ctrlProp" Target="../ctrlProps/ctrlProp135.xml"/><Relationship Id="rId38" Type="http://schemas.openxmlformats.org/officeDocument/2006/relationships/ctrlProp" Target="../ctrlProps/ctrlProp140.xml"/><Relationship Id="rId2" Type="http://schemas.openxmlformats.org/officeDocument/2006/relationships/drawing" Target="../drawings/drawing13.xml"/><Relationship Id="rId16" Type="http://schemas.openxmlformats.org/officeDocument/2006/relationships/ctrlProp" Target="../ctrlProps/ctrlProp118.xml"/><Relationship Id="rId20" Type="http://schemas.openxmlformats.org/officeDocument/2006/relationships/ctrlProp" Target="../ctrlProps/ctrlProp122.xml"/><Relationship Id="rId29" Type="http://schemas.openxmlformats.org/officeDocument/2006/relationships/ctrlProp" Target="../ctrlProps/ctrlProp131.xml"/><Relationship Id="rId1" Type="http://schemas.openxmlformats.org/officeDocument/2006/relationships/printerSettings" Target="../printerSettings/printerSettings16.bin"/><Relationship Id="rId6" Type="http://schemas.openxmlformats.org/officeDocument/2006/relationships/ctrlProp" Target="../ctrlProps/ctrlProp108.xml"/><Relationship Id="rId11" Type="http://schemas.openxmlformats.org/officeDocument/2006/relationships/ctrlProp" Target="../ctrlProps/ctrlProp113.xml"/><Relationship Id="rId24" Type="http://schemas.openxmlformats.org/officeDocument/2006/relationships/ctrlProp" Target="../ctrlProps/ctrlProp126.xml"/><Relationship Id="rId32" Type="http://schemas.openxmlformats.org/officeDocument/2006/relationships/ctrlProp" Target="../ctrlProps/ctrlProp134.xml"/><Relationship Id="rId37" Type="http://schemas.openxmlformats.org/officeDocument/2006/relationships/ctrlProp" Target="../ctrlProps/ctrlProp139.xml"/><Relationship Id="rId5" Type="http://schemas.openxmlformats.org/officeDocument/2006/relationships/ctrlProp" Target="../ctrlProps/ctrlProp107.xml"/><Relationship Id="rId15" Type="http://schemas.openxmlformats.org/officeDocument/2006/relationships/ctrlProp" Target="../ctrlProps/ctrlProp117.xml"/><Relationship Id="rId23" Type="http://schemas.openxmlformats.org/officeDocument/2006/relationships/ctrlProp" Target="../ctrlProps/ctrlProp125.xml"/><Relationship Id="rId28" Type="http://schemas.openxmlformats.org/officeDocument/2006/relationships/ctrlProp" Target="../ctrlProps/ctrlProp130.xml"/><Relationship Id="rId36" Type="http://schemas.openxmlformats.org/officeDocument/2006/relationships/ctrlProp" Target="../ctrlProps/ctrlProp138.xml"/><Relationship Id="rId10" Type="http://schemas.openxmlformats.org/officeDocument/2006/relationships/ctrlProp" Target="../ctrlProps/ctrlProp112.xml"/><Relationship Id="rId19" Type="http://schemas.openxmlformats.org/officeDocument/2006/relationships/ctrlProp" Target="../ctrlProps/ctrlProp121.xml"/><Relationship Id="rId31" Type="http://schemas.openxmlformats.org/officeDocument/2006/relationships/ctrlProp" Target="../ctrlProps/ctrlProp133.xml"/><Relationship Id="rId4" Type="http://schemas.openxmlformats.org/officeDocument/2006/relationships/ctrlProp" Target="../ctrlProps/ctrlProp106.xml"/><Relationship Id="rId9" Type="http://schemas.openxmlformats.org/officeDocument/2006/relationships/ctrlProp" Target="../ctrlProps/ctrlProp111.xml"/><Relationship Id="rId14" Type="http://schemas.openxmlformats.org/officeDocument/2006/relationships/ctrlProp" Target="../ctrlProps/ctrlProp116.xml"/><Relationship Id="rId22" Type="http://schemas.openxmlformats.org/officeDocument/2006/relationships/ctrlProp" Target="../ctrlProps/ctrlProp124.xml"/><Relationship Id="rId27" Type="http://schemas.openxmlformats.org/officeDocument/2006/relationships/ctrlProp" Target="../ctrlProps/ctrlProp129.xml"/><Relationship Id="rId30" Type="http://schemas.openxmlformats.org/officeDocument/2006/relationships/ctrlProp" Target="../ctrlProps/ctrlProp132.xml"/><Relationship Id="rId35" Type="http://schemas.openxmlformats.org/officeDocument/2006/relationships/ctrlProp" Target="../ctrlProps/ctrlProp137.xml"/><Relationship Id="rId8" Type="http://schemas.openxmlformats.org/officeDocument/2006/relationships/ctrlProp" Target="../ctrlProps/ctrlProp110.xml"/><Relationship Id="rId3" Type="http://schemas.openxmlformats.org/officeDocument/2006/relationships/vmlDrawing" Target="../drawings/vmlDrawing4.v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4.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13" Type="http://schemas.openxmlformats.org/officeDocument/2006/relationships/ctrlProp" Target="../ctrlProps/ctrlProp45.xml"/><Relationship Id="rId18" Type="http://schemas.openxmlformats.org/officeDocument/2006/relationships/ctrlProp" Target="../ctrlProps/ctrlProp50.xml"/><Relationship Id="rId26" Type="http://schemas.openxmlformats.org/officeDocument/2006/relationships/ctrlProp" Target="../ctrlProps/ctrlProp58.xml"/><Relationship Id="rId21" Type="http://schemas.openxmlformats.org/officeDocument/2006/relationships/ctrlProp" Target="../ctrlProps/ctrlProp53.xml"/><Relationship Id="rId34" Type="http://schemas.openxmlformats.org/officeDocument/2006/relationships/ctrlProp" Target="../ctrlProps/ctrlProp66.xml"/><Relationship Id="rId7" Type="http://schemas.openxmlformats.org/officeDocument/2006/relationships/ctrlProp" Target="../ctrlProps/ctrlProp39.xml"/><Relationship Id="rId12" Type="http://schemas.openxmlformats.org/officeDocument/2006/relationships/ctrlProp" Target="../ctrlProps/ctrlProp44.xml"/><Relationship Id="rId17" Type="http://schemas.openxmlformats.org/officeDocument/2006/relationships/ctrlProp" Target="../ctrlProps/ctrlProp49.xml"/><Relationship Id="rId25" Type="http://schemas.openxmlformats.org/officeDocument/2006/relationships/ctrlProp" Target="../ctrlProps/ctrlProp57.xml"/><Relationship Id="rId33" Type="http://schemas.openxmlformats.org/officeDocument/2006/relationships/ctrlProp" Target="../ctrlProps/ctrlProp65.xml"/><Relationship Id="rId38" Type="http://schemas.openxmlformats.org/officeDocument/2006/relationships/ctrlProp" Target="../ctrlProps/ctrlProp70.xml"/><Relationship Id="rId2" Type="http://schemas.openxmlformats.org/officeDocument/2006/relationships/drawing" Target="../drawings/drawing3.xml"/><Relationship Id="rId16" Type="http://schemas.openxmlformats.org/officeDocument/2006/relationships/ctrlProp" Target="../ctrlProps/ctrlProp48.xml"/><Relationship Id="rId20" Type="http://schemas.openxmlformats.org/officeDocument/2006/relationships/ctrlProp" Target="../ctrlProps/ctrlProp52.xml"/><Relationship Id="rId29" Type="http://schemas.openxmlformats.org/officeDocument/2006/relationships/ctrlProp" Target="../ctrlProps/ctrlProp61.xml"/><Relationship Id="rId1" Type="http://schemas.openxmlformats.org/officeDocument/2006/relationships/printerSettings" Target="../printerSettings/printerSettings5.bin"/><Relationship Id="rId6" Type="http://schemas.openxmlformats.org/officeDocument/2006/relationships/ctrlProp" Target="../ctrlProps/ctrlProp38.xml"/><Relationship Id="rId11" Type="http://schemas.openxmlformats.org/officeDocument/2006/relationships/ctrlProp" Target="../ctrlProps/ctrlProp43.xml"/><Relationship Id="rId24" Type="http://schemas.openxmlformats.org/officeDocument/2006/relationships/ctrlProp" Target="../ctrlProps/ctrlProp56.xml"/><Relationship Id="rId32" Type="http://schemas.openxmlformats.org/officeDocument/2006/relationships/ctrlProp" Target="../ctrlProps/ctrlProp64.xml"/><Relationship Id="rId37" Type="http://schemas.openxmlformats.org/officeDocument/2006/relationships/ctrlProp" Target="../ctrlProps/ctrlProp69.xml"/><Relationship Id="rId5" Type="http://schemas.openxmlformats.org/officeDocument/2006/relationships/ctrlProp" Target="../ctrlProps/ctrlProp37.xml"/><Relationship Id="rId15" Type="http://schemas.openxmlformats.org/officeDocument/2006/relationships/ctrlProp" Target="../ctrlProps/ctrlProp47.xml"/><Relationship Id="rId23" Type="http://schemas.openxmlformats.org/officeDocument/2006/relationships/ctrlProp" Target="../ctrlProps/ctrlProp55.xml"/><Relationship Id="rId28" Type="http://schemas.openxmlformats.org/officeDocument/2006/relationships/ctrlProp" Target="../ctrlProps/ctrlProp60.xml"/><Relationship Id="rId36" Type="http://schemas.openxmlformats.org/officeDocument/2006/relationships/ctrlProp" Target="../ctrlProps/ctrlProp68.xml"/><Relationship Id="rId10" Type="http://schemas.openxmlformats.org/officeDocument/2006/relationships/ctrlProp" Target="../ctrlProps/ctrlProp42.xml"/><Relationship Id="rId19" Type="http://schemas.openxmlformats.org/officeDocument/2006/relationships/ctrlProp" Target="../ctrlProps/ctrlProp51.xml"/><Relationship Id="rId31" Type="http://schemas.openxmlformats.org/officeDocument/2006/relationships/ctrlProp" Target="../ctrlProps/ctrlProp63.xml"/><Relationship Id="rId4" Type="http://schemas.openxmlformats.org/officeDocument/2006/relationships/ctrlProp" Target="../ctrlProps/ctrlProp36.xml"/><Relationship Id="rId9" Type="http://schemas.openxmlformats.org/officeDocument/2006/relationships/ctrlProp" Target="../ctrlProps/ctrlProp41.xml"/><Relationship Id="rId14" Type="http://schemas.openxmlformats.org/officeDocument/2006/relationships/ctrlProp" Target="../ctrlProps/ctrlProp46.xml"/><Relationship Id="rId22" Type="http://schemas.openxmlformats.org/officeDocument/2006/relationships/ctrlProp" Target="../ctrlProps/ctrlProp54.xml"/><Relationship Id="rId27" Type="http://schemas.openxmlformats.org/officeDocument/2006/relationships/ctrlProp" Target="../ctrlProps/ctrlProp59.xml"/><Relationship Id="rId30" Type="http://schemas.openxmlformats.org/officeDocument/2006/relationships/ctrlProp" Target="../ctrlProps/ctrlProp62.xml"/><Relationship Id="rId35" Type="http://schemas.openxmlformats.org/officeDocument/2006/relationships/ctrlProp" Target="../ctrlProps/ctrlProp67.xml"/><Relationship Id="rId8" Type="http://schemas.openxmlformats.org/officeDocument/2006/relationships/ctrlProp" Target="../ctrlProps/ctrlProp40.xml"/><Relationship Id="rId3" Type="http://schemas.openxmlformats.org/officeDocument/2006/relationships/vmlDrawing" Target="../drawings/vmlDrawing2.v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AE0046-1252-46DF-B792-9029D03DD90C}">
  <sheetPr codeName="Sheet38"/>
  <dimension ref="A1:D76"/>
  <sheetViews>
    <sheetView tabSelected="1" view="pageBreakPreview" zoomScaleNormal="100" zoomScaleSheetLayoutView="100" workbookViewId="0"/>
  </sheetViews>
  <sheetFormatPr defaultRowHeight="18"/>
  <cols>
    <col min="1" max="1" width="2.69921875" customWidth="1"/>
    <col min="2" max="2" width="5.09765625" customWidth="1"/>
    <col min="4" max="4" width="89.09765625" bestFit="1" customWidth="1"/>
  </cols>
  <sheetData>
    <row r="1" spans="1:4">
      <c r="A1" t="s">
        <v>16120</v>
      </c>
    </row>
    <row r="2" spans="1:4">
      <c r="B2" t="s">
        <v>16218</v>
      </c>
    </row>
    <row r="3" spans="1:4">
      <c r="B3" t="s">
        <v>16219</v>
      </c>
    </row>
    <row r="4" spans="1:4">
      <c r="B4" t="s">
        <v>16121</v>
      </c>
    </row>
    <row r="5" spans="1:4">
      <c r="C5" t="s">
        <v>16220</v>
      </c>
    </row>
    <row r="6" spans="1:4">
      <c r="C6" t="s">
        <v>16122</v>
      </c>
    </row>
    <row r="7" spans="1:4">
      <c r="C7" t="s">
        <v>16123</v>
      </c>
    </row>
    <row r="8" spans="1:4">
      <c r="C8" t="s">
        <v>16215</v>
      </c>
    </row>
    <row r="9" spans="1:4">
      <c r="C9" t="s">
        <v>16124</v>
      </c>
    </row>
    <row r="10" spans="1:4">
      <c r="C10" t="s">
        <v>16125</v>
      </c>
    </row>
    <row r="11" spans="1:4">
      <c r="C11" t="s">
        <v>16216</v>
      </c>
    </row>
    <row r="13" spans="1:4">
      <c r="B13" s="847" t="s">
        <v>16126</v>
      </c>
      <c r="C13" s="847"/>
      <c r="D13" s="847"/>
    </row>
    <row r="14" spans="1:4">
      <c r="B14" s="846" t="s">
        <v>16127</v>
      </c>
      <c r="C14" s="846"/>
      <c r="D14" s="846"/>
    </row>
    <row r="15" spans="1:4">
      <c r="A15" s="620"/>
      <c r="C15" s="621"/>
      <c r="D15" t="s">
        <v>16149</v>
      </c>
    </row>
    <row r="16" spans="1:4" ht="6" customHeight="1"/>
    <row r="17" spans="1:4">
      <c r="A17" s="620"/>
      <c r="B17" s="846" t="s">
        <v>16128</v>
      </c>
      <c r="C17" s="846"/>
      <c r="D17" s="846"/>
    </row>
    <row r="18" spans="1:4">
      <c r="A18" s="620"/>
      <c r="C18" s="621"/>
      <c r="D18" t="s">
        <v>16129</v>
      </c>
    </row>
    <row r="19" spans="1:4" ht="6" customHeight="1"/>
    <row r="20" spans="1:4">
      <c r="A20" s="620"/>
      <c r="B20" s="846" t="s">
        <v>16140</v>
      </c>
      <c r="C20" s="846"/>
      <c r="D20" s="846"/>
    </row>
    <row r="21" spans="1:4">
      <c r="A21" s="620"/>
      <c r="B21" s="620"/>
      <c r="C21" s="621"/>
      <c r="D21" t="s">
        <v>16139</v>
      </c>
    </row>
    <row r="22" spans="1:4" ht="6" customHeight="1"/>
    <row r="23" spans="1:4">
      <c r="A23" s="620"/>
      <c r="B23" s="846" t="s">
        <v>16187</v>
      </c>
      <c r="C23" s="846"/>
      <c r="D23" s="846"/>
    </row>
    <row r="24" spans="1:4">
      <c r="A24" s="620"/>
      <c r="B24" s="620"/>
      <c r="C24" s="621"/>
      <c r="D24" t="s">
        <v>16155</v>
      </c>
    </row>
    <row r="25" spans="1:4" ht="6" customHeight="1"/>
    <row r="26" spans="1:4">
      <c r="A26" s="620"/>
      <c r="B26" s="846" t="s">
        <v>16141</v>
      </c>
      <c r="C26" s="846"/>
      <c r="D26" s="846"/>
    </row>
    <row r="27" spans="1:4">
      <c r="A27" s="620"/>
      <c r="B27" s="846" t="s">
        <v>16130</v>
      </c>
      <c r="C27" s="846"/>
      <c r="D27" s="846"/>
    </row>
    <row r="28" spans="1:4">
      <c r="A28" s="620"/>
      <c r="B28" s="620"/>
      <c r="C28" s="621"/>
      <c r="D28" t="s">
        <v>16131</v>
      </c>
    </row>
    <row r="29" spans="1:4">
      <c r="A29" s="620"/>
      <c r="B29" s="846" t="s">
        <v>16135</v>
      </c>
      <c r="C29" s="846"/>
      <c r="D29" s="846"/>
    </row>
    <row r="30" spans="1:4">
      <c r="A30" s="620"/>
      <c r="B30" s="620"/>
      <c r="C30" s="621"/>
      <c r="D30" t="s">
        <v>16132</v>
      </c>
    </row>
    <row r="31" spans="1:4">
      <c r="A31" s="620"/>
      <c r="B31" s="846" t="s">
        <v>16136</v>
      </c>
      <c r="C31" s="846"/>
      <c r="D31" s="846"/>
    </row>
    <row r="32" spans="1:4">
      <c r="A32" s="620"/>
      <c r="B32" s="847" t="s">
        <v>16217</v>
      </c>
      <c r="C32" s="847"/>
      <c r="D32" s="847"/>
    </row>
    <row r="33" spans="1:4">
      <c r="A33" s="620"/>
      <c r="B33" s="620"/>
      <c r="C33" s="621"/>
      <c r="D33" t="s">
        <v>16133</v>
      </c>
    </row>
    <row r="34" spans="1:4">
      <c r="A34" s="620"/>
      <c r="B34" s="846" t="s">
        <v>16137</v>
      </c>
      <c r="C34" s="846"/>
      <c r="D34" s="846"/>
    </row>
    <row r="35" spans="1:4">
      <c r="A35" s="620"/>
      <c r="B35" s="846" t="s">
        <v>16138</v>
      </c>
      <c r="C35" s="846"/>
      <c r="D35" s="846"/>
    </row>
    <row r="36" spans="1:4">
      <c r="A36" s="620"/>
      <c r="B36" s="620"/>
      <c r="C36" s="621"/>
      <c r="D36" t="s">
        <v>16134</v>
      </c>
    </row>
    <row r="37" spans="1:4" ht="6" customHeight="1"/>
    <row r="38" spans="1:4" hidden="1">
      <c r="A38" s="620"/>
      <c r="B38" s="846" t="s">
        <v>16142</v>
      </c>
      <c r="C38" s="846"/>
      <c r="D38" s="846"/>
    </row>
    <row r="39" spans="1:4" hidden="1">
      <c r="A39" s="620"/>
      <c r="B39" s="846" t="s">
        <v>16146</v>
      </c>
      <c r="C39" s="846"/>
      <c r="D39" s="846"/>
    </row>
    <row r="40" spans="1:4" hidden="1">
      <c r="A40" s="620"/>
      <c r="B40" s="620"/>
      <c r="C40" s="621"/>
      <c r="D40" t="s">
        <v>16143</v>
      </c>
    </row>
    <row r="41" spans="1:4" hidden="1">
      <c r="A41" s="620"/>
      <c r="B41" s="846" t="s">
        <v>16147</v>
      </c>
      <c r="C41" s="846"/>
      <c r="D41" s="846"/>
    </row>
    <row r="42" spans="1:4" hidden="1">
      <c r="A42" s="620"/>
      <c r="B42" s="620"/>
      <c r="C42" s="621"/>
      <c r="D42" t="s">
        <v>16144</v>
      </c>
    </row>
    <row r="43" spans="1:4" hidden="1">
      <c r="A43" s="620"/>
      <c r="B43" s="846" t="s">
        <v>16148</v>
      </c>
      <c r="C43" s="846"/>
      <c r="D43" s="846"/>
    </row>
    <row r="44" spans="1:4" hidden="1">
      <c r="A44" s="620"/>
      <c r="B44" s="620"/>
      <c r="C44" s="621"/>
      <c r="D44" t="s">
        <v>16145</v>
      </c>
    </row>
    <row r="45" spans="1:4" ht="6" hidden="1" customHeight="1"/>
    <row r="46" spans="1:4" hidden="1">
      <c r="B46" s="846"/>
      <c r="C46" s="846"/>
      <c r="D46" s="846"/>
    </row>
    <row r="47" spans="1:4">
      <c r="B47" s="847" t="s">
        <v>16150</v>
      </c>
      <c r="C47" s="847"/>
      <c r="D47" s="847"/>
    </row>
    <row r="48" spans="1:4">
      <c r="B48" s="846" t="s">
        <v>16127</v>
      </c>
      <c r="C48" s="846"/>
      <c r="D48" s="846"/>
    </row>
    <row r="49" spans="1:4">
      <c r="A49" s="620"/>
      <c r="C49" s="621"/>
      <c r="D49" t="s">
        <v>16151</v>
      </c>
    </row>
    <row r="50" spans="1:4" ht="6" customHeight="1"/>
    <row r="51" spans="1:4">
      <c r="A51" s="620"/>
      <c r="B51" s="846" t="s">
        <v>16128</v>
      </c>
      <c r="C51" s="846"/>
      <c r="D51" s="846"/>
    </row>
    <row r="52" spans="1:4">
      <c r="A52" s="620"/>
      <c r="C52" s="621"/>
      <c r="D52" t="s">
        <v>16152</v>
      </c>
    </row>
    <row r="53" spans="1:4" ht="6" customHeight="1"/>
    <row r="54" spans="1:4">
      <c r="A54" s="620"/>
      <c r="B54" s="846" t="s">
        <v>16140</v>
      </c>
      <c r="C54" s="846"/>
      <c r="D54" s="846"/>
    </row>
    <row r="55" spans="1:4">
      <c r="A55" s="620"/>
      <c r="B55" s="620"/>
      <c r="C55" s="621"/>
      <c r="D55" t="s">
        <v>16153</v>
      </c>
    </row>
    <row r="56" spans="1:4" ht="6" customHeight="1"/>
    <row r="57" spans="1:4">
      <c r="A57" s="620"/>
      <c r="B57" s="846" t="s">
        <v>16187</v>
      </c>
      <c r="C57" s="846"/>
      <c r="D57" s="846"/>
    </row>
    <row r="58" spans="1:4">
      <c r="A58" s="620"/>
      <c r="B58" s="620"/>
      <c r="C58" s="621"/>
      <c r="D58" t="s">
        <v>16154</v>
      </c>
    </row>
    <row r="59" spans="1:4" ht="6" customHeight="1"/>
    <row r="60" spans="1:4">
      <c r="A60" s="620"/>
      <c r="B60" s="846" t="s">
        <v>16156</v>
      </c>
      <c r="C60" s="846"/>
      <c r="D60" s="846"/>
    </row>
    <row r="61" spans="1:4">
      <c r="A61" s="620"/>
      <c r="B61" s="846" t="s">
        <v>16130</v>
      </c>
      <c r="C61" s="846"/>
      <c r="D61" s="846"/>
    </row>
    <row r="62" spans="1:4">
      <c r="A62" s="620"/>
      <c r="B62" s="620"/>
      <c r="C62" s="621"/>
      <c r="D62" t="s">
        <v>16160</v>
      </c>
    </row>
    <row r="63" spans="1:4">
      <c r="A63" s="620"/>
      <c r="B63" s="846" t="s">
        <v>16157</v>
      </c>
      <c r="C63" s="846"/>
      <c r="D63" s="846"/>
    </row>
    <row r="64" spans="1:4">
      <c r="A64" s="620"/>
      <c r="B64" s="620"/>
      <c r="C64" s="621"/>
      <c r="D64" t="s">
        <v>16161</v>
      </c>
    </row>
    <row r="65" spans="1:4">
      <c r="A65" s="620"/>
      <c r="B65" s="846" t="s">
        <v>16158</v>
      </c>
      <c r="C65" s="846"/>
      <c r="D65" s="846"/>
    </row>
    <row r="66" spans="1:4">
      <c r="A66" s="620"/>
      <c r="B66" s="846" t="s">
        <v>16159</v>
      </c>
      <c r="C66" s="846"/>
      <c r="D66" s="846"/>
    </row>
    <row r="67" spans="1:4">
      <c r="A67" s="620"/>
      <c r="B67" s="620"/>
      <c r="C67" s="621"/>
      <c r="D67" t="s">
        <v>16191</v>
      </c>
    </row>
    <row r="68" spans="1:4" ht="6" hidden="1" customHeight="1"/>
    <row r="69" spans="1:4" hidden="1">
      <c r="A69" s="620"/>
      <c r="B69" s="846" t="s">
        <v>16142</v>
      </c>
      <c r="C69" s="846"/>
      <c r="D69" s="846"/>
    </row>
    <row r="70" spans="1:4" hidden="1">
      <c r="A70" s="620"/>
      <c r="B70" s="846" t="s">
        <v>16146</v>
      </c>
      <c r="C70" s="846"/>
      <c r="D70" s="846"/>
    </row>
    <row r="71" spans="1:4" hidden="1">
      <c r="A71" s="620"/>
      <c r="B71" s="620"/>
      <c r="C71" s="621"/>
      <c r="D71" t="s">
        <v>16189</v>
      </c>
    </row>
    <row r="72" spans="1:4" hidden="1">
      <c r="A72" s="620"/>
      <c r="B72" s="846" t="s">
        <v>16147</v>
      </c>
      <c r="C72" s="846"/>
      <c r="D72" s="846"/>
    </row>
    <row r="73" spans="1:4" hidden="1">
      <c r="A73" s="620"/>
      <c r="B73" s="620"/>
      <c r="C73" s="621"/>
      <c r="D73" t="s">
        <v>16188</v>
      </c>
    </row>
    <row r="74" spans="1:4" hidden="1">
      <c r="A74" s="620"/>
      <c r="B74" s="846" t="s">
        <v>16148</v>
      </c>
      <c r="C74" s="846"/>
      <c r="D74" s="846"/>
    </row>
    <row r="75" spans="1:4" hidden="1">
      <c r="A75" s="620"/>
      <c r="B75" s="620"/>
      <c r="C75" s="621"/>
      <c r="D75" t="s">
        <v>16190</v>
      </c>
    </row>
    <row r="76" spans="1:4" hidden="1"/>
  </sheetData>
  <mergeCells count="31">
    <mergeCell ref="B13:D13"/>
    <mergeCell ref="B47:D47"/>
    <mergeCell ref="B48:D48"/>
    <mergeCell ref="B14:D14"/>
    <mergeCell ref="B17:D17"/>
    <mergeCell ref="B26:D26"/>
    <mergeCell ref="B27:D27"/>
    <mergeCell ref="B29:D29"/>
    <mergeCell ref="B20:D20"/>
    <mergeCell ref="B23:D23"/>
    <mergeCell ref="B39:D39"/>
    <mergeCell ref="B41:D41"/>
    <mergeCell ref="B43:D43"/>
    <mergeCell ref="B46:D46"/>
    <mergeCell ref="B38:D38"/>
    <mergeCell ref="B32:D32"/>
    <mergeCell ref="B66:D66"/>
    <mergeCell ref="B74:D74"/>
    <mergeCell ref="B72:D72"/>
    <mergeCell ref="B31:D31"/>
    <mergeCell ref="B34:D34"/>
    <mergeCell ref="B35:D35"/>
    <mergeCell ref="B51:D51"/>
    <mergeCell ref="B60:D60"/>
    <mergeCell ref="B61:D61"/>
    <mergeCell ref="B63:D63"/>
    <mergeCell ref="B69:D69"/>
    <mergeCell ref="B70:D70"/>
    <mergeCell ref="B54:D54"/>
    <mergeCell ref="B57:D57"/>
    <mergeCell ref="B65:D65"/>
  </mergeCells>
  <phoneticPr fontId="3"/>
  <dataValidations count="2">
    <dataValidation type="list" allowBlank="1" showInputMessage="1" showErrorMessage="1" sqref="C56:C57 C22:C23 C54 C19:C20" xr:uid="{1A096B98-FE31-4EA4-94F8-B4C6D9224DD0}">
      <formula1>選択中</formula1>
    </dataValidation>
    <dataValidation type="list" allowBlank="1" showInputMessage="1" showErrorMessage="1" sqref="C15 C18 C21 C24 C28 C30 C33 C36 C40 C42 C44 C49 C52 C55 C58 C62 C64 C67 C71 C73 C75" xr:uid="{71DEF319-4718-4908-BD10-38E11C68F774}">
      <formula1>選択</formula1>
    </dataValidation>
  </dataValidations>
  <pageMargins left="0.7" right="0.7" top="0.75" bottom="0.75" header="0.3" footer="0.3"/>
  <pageSetup paperSize="9" scale="69" orientation="portrait" r:id="rId1"/>
  <rowBreaks count="1" manualBreakCount="1">
    <brk id="46" max="3"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EDAA1-35DB-45D1-A652-2E669AB73A2C}">
  <sheetPr codeName="Sheet11"/>
  <dimension ref="A1:CQ50"/>
  <sheetViews>
    <sheetView view="pageBreakPreview" zoomScale="85" zoomScaleNormal="100" zoomScaleSheetLayoutView="85" workbookViewId="0"/>
  </sheetViews>
  <sheetFormatPr defaultColWidth="8.296875" defaultRowHeight="12"/>
  <cols>
    <col min="1" max="30" width="1.69921875" style="18" customWidth="1"/>
    <col min="31" max="31" width="2.296875" style="18" customWidth="1"/>
    <col min="32" max="69" width="1.69921875" style="18" customWidth="1"/>
    <col min="70" max="71" width="4.19921875" style="18" hidden="1" customWidth="1"/>
    <col min="72" max="79" width="10.5" style="18" hidden="1" customWidth="1"/>
    <col min="80" max="80" width="9.765625E-2" style="18" hidden="1" customWidth="1"/>
    <col min="81" max="81" width="7.59765625" style="18" hidden="1" customWidth="1"/>
    <col min="82" max="92" width="10.5" style="18" hidden="1" customWidth="1"/>
    <col min="93" max="93" width="4.19921875" style="18" hidden="1" customWidth="1"/>
    <col min="94" max="94" width="0.59765625" style="18" hidden="1" customWidth="1"/>
    <col min="95" max="95" width="8.296875" style="18" hidden="1" customWidth="1"/>
    <col min="96" max="16384" width="8.296875" style="18"/>
  </cols>
  <sheetData>
    <row r="1" spans="2:85" ht="16.5" customHeight="1">
      <c r="B1" s="245" t="s">
        <v>3871</v>
      </c>
      <c r="C1" s="245"/>
      <c r="D1" s="245"/>
      <c r="E1" s="245"/>
      <c r="F1" s="245"/>
      <c r="G1" s="245"/>
      <c r="H1" s="245"/>
      <c r="I1" s="245"/>
      <c r="J1" s="245"/>
      <c r="K1" s="245"/>
      <c r="L1" s="245"/>
      <c r="M1" s="245"/>
      <c r="N1" s="245"/>
      <c r="O1" s="245"/>
      <c r="P1" s="245"/>
      <c r="Q1" s="245"/>
      <c r="R1" s="245"/>
      <c r="S1" s="245"/>
      <c r="T1" s="245"/>
      <c r="U1" s="245"/>
      <c r="V1" s="245"/>
    </row>
    <row r="2" spans="2:85" ht="6.75" customHeight="1">
      <c r="B2" s="246"/>
      <c r="C2" s="246"/>
      <c r="D2" s="246"/>
      <c r="E2" s="246"/>
      <c r="F2" s="246"/>
      <c r="G2" s="246"/>
      <c r="H2" s="246"/>
      <c r="I2" s="246"/>
      <c r="J2" s="246"/>
      <c r="K2" s="246"/>
      <c r="L2" s="246"/>
      <c r="M2" s="246"/>
      <c r="N2" s="246"/>
      <c r="O2" s="246"/>
      <c r="P2" s="246"/>
      <c r="Q2" s="246"/>
      <c r="R2" s="246"/>
      <c r="S2" s="246"/>
      <c r="T2" s="246"/>
      <c r="U2" s="246"/>
      <c r="V2" s="246"/>
      <c r="W2" s="247"/>
    </row>
    <row r="3" spans="2:85">
      <c r="B3" s="248"/>
      <c r="E3" s="249"/>
      <c r="F3" s="249"/>
      <c r="G3" s="249"/>
      <c r="H3" s="249"/>
      <c r="I3" s="249"/>
      <c r="J3" s="259"/>
      <c r="K3" s="259"/>
      <c r="L3" s="259"/>
      <c r="M3" s="259"/>
      <c r="N3" s="259"/>
      <c r="O3" s="260"/>
      <c r="P3" s="259"/>
      <c r="Q3" s="259"/>
      <c r="R3" s="259"/>
      <c r="S3" s="259"/>
      <c r="T3" s="259"/>
      <c r="AG3" s="249"/>
      <c r="AH3" s="249" t="s">
        <v>3810</v>
      </c>
      <c r="AI3" s="261">
        <f>[2]業務体制①!J3</f>
        <v>0</v>
      </c>
      <c r="AJ3" s="261"/>
      <c r="AK3" s="261"/>
      <c r="AL3" s="261"/>
      <c r="AM3" s="261"/>
      <c r="AN3" s="261"/>
      <c r="AO3" s="261"/>
      <c r="AP3" s="261"/>
      <c r="AQ3" s="261"/>
      <c r="AR3" s="261"/>
      <c r="AS3" s="261"/>
      <c r="AT3" s="262"/>
      <c r="AU3" s="262"/>
      <c r="AV3" s="262"/>
      <c r="AW3" s="262"/>
      <c r="AX3" s="262"/>
      <c r="AY3" s="262"/>
      <c r="AZ3" s="262"/>
      <c r="BA3" s="262"/>
      <c r="BB3" s="262"/>
      <c r="BC3" s="262"/>
      <c r="BD3" s="262"/>
      <c r="BE3" s="262"/>
      <c r="BF3" s="262"/>
      <c r="BG3" s="262"/>
      <c r="BH3" s="262"/>
      <c r="BI3" s="262"/>
      <c r="BJ3" s="262"/>
      <c r="BK3" s="262"/>
      <c r="BL3" s="262"/>
      <c r="BM3" s="262"/>
      <c r="BN3" s="262"/>
      <c r="BO3" s="262"/>
    </row>
    <row r="4" spans="2:85" ht="6" customHeight="1">
      <c r="B4" s="248"/>
    </row>
    <row r="5" spans="2:85" ht="12.75" customHeight="1">
      <c r="B5" s="250" t="s">
        <v>3872</v>
      </c>
      <c r="C5" s="250"/>
      <c r="D5" s="250"/>
      <c r="E5" s="250"/>
      <c r="F5" s="250"/>
      <c r="G5" s="250"/>
      <c r="H5" s="250"/>
      <c r="I5" s="250"/>
      <c r="J5" s="250"/>
      <c r="K5" s="250"/>
      <c r="L5" s="250"/>
      <c r="M5" s="250"/>
      <c r="N5" s="250"/>
      <c r="O5" s="250"/>
      <c r="P5" s="250"/>
      <c r="Q5" s="250"/>
      <c r="R5" s="250"/>
      <c r="S5" s="250"/>
      <c r="T5" s="250"/>
      <c r="U5" s="250"/>
      <c r="V5" s="250"/>
    </row>
    <row r="6" spans="2:85" ht="12.75" customHeight="1">
      <c r="B6" s="250"/>
      <c r="C6" s="250" t="s">
        <v>3873</v>
      </c>
      <c r="D6" s="250"/>
      <c r="E6" s="250"/>
      <c r="F6" s="250"/>
      <c r="G6" s="250"/>
      <c r="H6" s="250"/>
      <c r="I6" s="250"/>
      <c r="J6" s="250"/>
      <c r="K6" s="250"/>
      <c r="L6" s="250"/>
      <c r="M6" s="250"/>
      <c r="N6" s="250"/>
      <c r="O6" s="250"/>
      <c r="P6" s="250"/>
      <c r="Q6" s="250"/>
      <c r="R6" s="250"/>
      <c r="S6" s="250"/>
      <c r="T6" s="250"/>
      <c r="U6" s="250"/>
      <c r="V6" s="250"/>
      <c r="AB6" s="18" t="s">
        <v>3874</v>
      </c>
      <c r="AR6" s="18" t="s">
        <v>3875</v>
      </c>
    </row>
    <row r="7" spans="2:85" ht="13.05" customHeight="1">
      <c r="B7" s="250"/>
      <c r="C7" s="250" t="s">
        <v>3847</v>
      </c>
      <c r="D7" s="252"/>
      <c r="E7" s="252"/>
      <c r="F7" s="263"/>
      <c r="G7" s="263" t="s">
        <v>3876</v>
      </c>
      <c r="H7" s="263"/>
      <c r="I7" s="263"/>
      <c r="J7" s="263" t="s">
        <v>3877</v>
      </c>
      <c r="K7" s="263"/>
      <c r="L7" s="263"/>
      <c r="M7" s="263" t="s">
        <v>3878</v>
      </c>
      <c r="N7" s="263"/>
      <c r="O7" s="263"/>
      <c r="P7" s="263" t="s">
        <v>3879</v>
      </c>
      <c r="Q7" s="263"/>
      <c r="R7" s="263"/>
      <c r="S7" s="263" t="s">
        <v>3880</v>
      </c>
      <c r="T7" s="263"/>
      <c r="U7" s="263"/>
      <c r="V7" s="263" t="s">
        <v>3881</v>
      </c>
      <c r="W7" s="263"/>
      <c r="X7" s="263"/>
      <c r="Y7" s="263" t="s">
        <v>4</v>
      </c>
      <c r="Z7" s="263"/>
      <c r="AA7" s="252"/>
      <c r="AB7" s="1073"/>
      <c r="AC7" s="839"/>
      <c r="AD7" s="839"/>
      <c r="AE7" s="252" t="s">
        <v>3882</v>
      </c>
      <c r="AF7" s="1074"/>
      <c r="AG7" s="842"/>
      <c r="AH7" s="842"/>
      <c r="AI7" s="250" t="s">
        <v>3883</v>
      </c>
      <c r="AJ7" s="250"/>
      <c r="AK7" s="1073"/>
      <c r="AL7" s="839"/>
      <c r="AM7" s="839"/>
      <c r="AN7" s="252" t="s">
        <v>3882</v>
      </c>
      <c r="AO7" s="1074"/>
      <c r="AP7" s="842"/>
      <c r="AQ7" s="842"/>
      <c r="AR7" s="250" t="s">
        <v>3884</v>
      </c>
      <c r="AS7" s="1075"/>
      <c r="AT7" s="1076"/>
      <c r="AU7" s="1076"/>
      <c r="AV7" s="18" t="s">
        <v>3882</v>
      </c>
      <c r="AW7" s="1070"/>
      <c r="AX7" s="1070"/>
      <c r="AY7" s="1070"/>
      <c r="AZ7" s="18" t="s">
        <v>3883</v>
      </c>
      <c r="BB7" s="1069"/>
      <c r="BC7" s="1069"/>
      <c r="BD7" s="1069"/>
      <c r="BE7" s="18" t="s">
        <v>3882</v>
      </c>
      <c r="BF7" s="1070"/>
      <c r="BG7" s="1070"/>
      <c r="BH7" s="1070"/>
      <c r="BI7" s="18" t="s">
        <v>3885</v>
      </c>
    </row>
    <row r="8" spans="2:85" ht="13.05" customHeight="1">
      <c r="B8" s="250"/>
      <c r="C8" s="250" t="s">
        <v>3835</v>
      </c>
      <c r="D8" s="250"/>
      <c r="E8" s="250"/>
      <c r="F8" s="263"/>
      <c r="G8" s="263" t="s">
        <v>3876</v>
      </c>
      <c r="H8" s="263"/>
      <c r="I8" s="263"/>
      <c r="J8" s="263" t="s">
        <v>3877</v>
      </c>
      <c r="K8" s="263"/>
      <c r="L8" s="263"/>
      <c r="M8" s="263" t="s">
        <v>3878</v>
      </c>
      <c r="N8" s="263"/>
      <c r="O8" s="263"/>
      <c r="P8" s="263" t="s">
        <v>3879</v>
      </c>
      <c r="Q8" s="263"/>
      <c r="R8" s="263"/>
      <c r="S8" s="263" t="s">
        <v>3880</v>
      </c>
      <c r="T8" s="263"/>
      <c r="U8" s="263"/>
      <c r="V8" s="263" t="s">
        <v>3881</v>
      </c>
      <c r="W8" s="263"/>
      <c r="X8" s="263"/>
      <c r="Y8" s="263" t="s">
        <v>4</v>
      </c>
      <c r="Z8" s="263"/>
      <c r="AA8" s="252"/>
      <c r="AB8" s="1073"/>
      <c r="AC8" s="839"/>
      <c r="AD8" s="839"/>
      <c r="AE8" s="252" t="s">
        <v>3882</v>
      </c>
      <c r="AF8" s="1074"/>
      <c r="AG8" s="842"/>
      <c r="AH8" s="842"/>
      <c r="AI8" s="250" t="s">
        <v>3883</v>
      </c>
      <c r="AJ8" s="250"/>
      <c r="AK8" s="1073"/>
      <c r="AL8" s="839"/>
      <c r="AM8" s="839"/>
      <c r="AN8" s="252" t="s">
        <v>3882</v>
      </c>
      <c r="AO8" s="1074"/>
      <c r="AP8" s="842"/>
      <c r="AQ8" s="842"/>
      <c r="AR8" s="250" t="s">
        <v>3884</v>
      </c>
      <c r="AS8" s="1068"/>
      <c r="AT8" s="1069"/>
      <c r="AU8" s="1069"/>
      <c r="AV8" s="250" t="s">
        <v>3882</v>
      </c>
      <c r="AW8" s="1072"/>
      <c r="AX8" s="1070"/>
      <c r="AY8" s="1070"/>
      <c r="AZ8" s="250" t="s">
        <v>3883</v>
      </c>
      <c r="BA8" s="250"/>
      <c r="BB8" s="1068"/>
      <c r="BC8" s="1069"/>
      <c r="BD8" s="1069"/>
      <c r="BE8" s="250" t="s">
        <v>3882</v>
      </c>
      <c r="BF8" s="1070"/>
      <c r="BG8" s="1070"/>
      <c r="BH8" s="1070"/>
      <c r="BI8" s="18" t="s">
        <v>3885</v>
      </c>
    </row>
    <row r="9" spans="2:85" ht="13.05" customHeight="1">
      <c r="B9" s="250"/>
      <c r="C9" s="250" t="s">
        <v>3841</v>
      </c>
      <c r="D9" s="250"/>
      <c r="E9" s="250"/>
      <c r="F9" s="263"/>
      <c r="G9" s="263" t="s">
        <v>3876</v>
      </c>
      <c r="H9" s="263"/>
      <c r="I9" s="263"/>
      <c r="J9" s="263" t="s">
        <v>3877</v>
      </c>
      <c r="K9" s="263"/>
      <c r="L9" s="263"/>
      <c r="M9" s="263" t="s">
        <v>3878</v>
      </c>
      <c r="N9" s="263"/>
      <c r="O9" s="263"/>
      <c r="P9" s="263" t="s">
        <v>3879</v>
      </c>
      <c r="Q9" s="263"/>
      <c r="R9" s="263"/>
      <c r="S9" s="263" t="s">
        <v>3880</v>
      </c>
      <c r="T9" s="263"/>
      <c r="U9" s="263"/>
      <c r="V9" s="263" t="s">
        <v>3881</v>
      </c>
      <c r="W9" s="263"/>
      <c r="X9" s="263"/>
      <c r="Y9" s="263" t="s">
        <v>4</v>
      </c>
      <c r="Z9" s="263"/>
      <c r="AA9" s="252"/>
      <c r="AB9" s="1073"/>
      <c r="AC9" s="839"/>
      <c r="AD9" s="839"/>
      <c r="AE9" s="252" t="s">
        <v>3882</v>
      </c>
      <c r="AF9" s="1074"/>
      <c r="AG9" s="842"/>
      <c r="AH9" s="842"/>
      <c r="AI9" s="250" t="s">
        <v>3883</v>
      </c>
      <c r="AJ9" s="250"/>
      <c r="AK9" s="1073"/>
      <c r="AL9" s="839"/>
      <c r="AM9" s="839"/>
      <c r="AN9" s="250" t="s">
        <v>3882</v>
      </c>
      <c r="AO9" s="1074"/>
      <c r="AP9" s="842"/>
      <c r="AQ9" s="842"/>
      <c r="AR9" s="250" t="s">
        <v>3884</v>
      </c>
      <c r="AS9" s="1068"/>
      <c r="AT9" s="1069"/>
      <c r="AU9" s="1069"/>
      <c r="AV9" s="250" t="s">
        <v>3882</v>
      </c>
      <c r="AW9" s="1072"/>
      <c r="AX9" s="1070"/>
      <c r="AY9" s="1070"/>
      <c r="AZ9" s="250" t="s">
        <v>3883</v>
      </c>
      <c r="BA9" s="250"/>
      <c r="BB9" s="1068"/>
      <c r="BC9" s="1069"/>
      <c r="BD9" s="1069"/>
      <c r="BE9" s="250" t="s">
        <v>3882</v>
      </c>
      <c r="BF9" s="1070"/>
      <c r="BG9" s="1070"/>
      <c r="BH9" s="1070"/>
      <c r="BI9" s="18" t="s">
        <v>3885</v>
      </c>
    </row>
    <row r="10" spans="2:85" ht="13.05" customHeight="1">
      <c r="B10" s="250"/>
      <c r="C10" s="250" t="s">
        <v>3886</v>
      </c>
      <c r="D10" s="250"/>
      <c r="E10" s="250"/>
      <c r="F10" s="263"/>
      <c r="G10" s="263" t="s">
        <v>3876</v>
      </c>
      <c r="H10" s="263"/>
      <c r="I10" s="263"/>
      <c r="J10" s="263" t="s">
        <v>3877</v>
      </c>
      <c r="K10" s="263"/>
      <c r="L10" s="263"/>
      <c r="M10" s="263" t="s">
        <v>3878</v>
      </c>
      <c r="N10" s="263"/>
      <c r="O10" s="263"/>
      <c r="P10" s="263" t="s">
        <v>3879</v>
      </c>
      <c r="Q10" s="263"/>
      <c r="R10" s="263"/>
      <c r="S10" s="263" t="s">
        <v>3880</v>
      </c>
      <c r="T10" s="263"/>
      <c r="U10" s="263"/>
      <c r="V10" s="263" t="s">
        <v>3881</v>
      </c>
      <c r="W10" s="263"/>
      <c r="X10" s="263"/>
      <c r="Y10" s="263" t="s">
        <v>4</v>
      </c>
      <c r="Z10" s="263"/>
      <c r="AA10" s="252"/>
      <c r="AB10" s="1073"/>
      <c r="AC10" s="839"/>
      <c r="AD10" s="839"/>
      <c r="AE10" s="252" t="s">
        <v>3882</v>
      </c>
      <c r="AF10" s="1074"/>
      <c r="AG10" s="842"/>
      <c r="AH10" s="842"/>
      <c r="AI10" s="250" t="s">
        <v>3883</v>
      </c>
      <c r="AJ10" s="250"/>
      <c r="AK10" s="1073"/>
      <c r="AL10" s="839"/>
      <c r="AM10" s="839"/>
      <c r="AN10" s="250" t="s">
        <v>3882</v>
      </c>
      <c r="AO10" s="1074"/>
      <c r="AP10" s="842"/>
      <c r="AQ10" s="842"/>
      <c r="AR10" s="250" t="s">
        <v>3884</v>
      </c>
      <c r="AS10" s="1068"/>
      <c r="AT10" s="1069"/>
      <c r="AU10" s="1069"/>
      <c r="AV10" s="255" t="s">
        <v>3882</v>
      </c>
      <c r="AW10" s="1072"/>
      <c r="AX10" s="1070"/>
      <c r="AY10" s="1070"/>
      <c r="AZ10" s="250" t="s">
        <v>3883</v>
      </c>
      <c r="BA10" s="250"/>
      <c r="BB10" s="1068"/>
      <c r="BC10" s="1069"/>
      <c r="BD10" s="1069"/>
      <c r="BE10" s="255" t="s">
        <v>3882</v>
      </c>
      <c r="BF10" s="1070"/>
      <c r="BG10" s="1070"/>
      <c r="BH10" s="1070"/>
      <c r="BI10" s="18" t="s">
        <v>3885</v>
      </c>
    </row>
    <row r="11" spans="2:85" ht="13.05" customHeight="1">
      <c r="B11" s="250"/>
      <c r="C11" s="250" t="s">
        <v>3887</v>
      </c>
      <c r="D11" s="250"/>
      <c r="E11" s="250"/>
      <c r="F11" s="263"/>
      <c r="G11" s="263" t="s">
        <v>3876</v>
      </c>
      <c r="H11" s="263"/>
      <c r="I11" s="263"/>
      <c r="J11" s="263" t="s">
        <v>3877</v>
      </c>
      <c r="K11" s="263"/>
      <c r="L11" s="263"/>
      <c r="M11" s="263" t="s">
        <v>3878</v>
      </c>
      <c r="N11" s="263"/>
      <c r="O11" s="263"/>
      <c r="P11" s="263" t="s">
        <v>3879</v>
      </c>
      <c r="Q11" s="263"/>
      <c r="R11" s="263"/>
      <c r="S11" s="263" t="s">
        <v>3880</v>
      </c>
      <c r="T11" s="263"/>
      <c r="U11" s="263"/>
      <c r="V11" s="263" t="s">
        <v>3881</v>
      </c>
      <c r="W11" s="263"/>
      <c r="X11" s="263"/>
      <c r="Y11" s="263" t="s">
        <v>4</v>
      </c>
      <c r="Z11" s="263"/>
      <c r="AA11" s="252"/>
      <c r="AB11" s="1073"/>
      <c r="AC11" s="839"/>
      <c r="AD11" s="839"/>
      <c r="AE11" s="252" t="s">
        <v>3882</v>
      </c>
      <c r="AF11" s="1074"/>
      <c r="AG11" s="842"/>
      <c r="AH11" s="842"/>
      <c r="AI11" s="250" t="s">
        <v>3883</v>
      </c>
      <c r="AJ11" s="250"/>
      <c r="AK11" s="1073"/>
      <c r="AL11" s="839"/>
      <c r="AM11" s="839"/>
      <c r="AN11" s="250" t="s">
        <v>3882</v>
      </c>
      <c r="AO11" s="1074"/>
      <c r="AP11" s="842"/>
      <c r="AQ11" s="842"/>
      <c r="AR11" s="250" t="s">
        <v>3884</v>
      </c>
      <c r="AS11" s="1068"/>
      <c r="AT11" s="1069"/>
      <c r="AU11" s="1069"/>
      <c r="AV11" s="255" t="s">
        <v>3882</v>
      </c>
      <c r="AW11" s="1072"/>
      <c r="AX11" s="1070"/>
      <c r="AY11" s="1070"/>
      <c r="AZ11" s="250" t="s">
        <v>3883</v>
      </c>
      <c r="BA11" s="250"/>
      <c r="BB11" s="1068"/>
      <c r="BC11" s="1069"/>
      <c r="BD11" s="1069"/>
      <c r="BE11" s="255" t="s">
        <v>3882</v>
      </c>
      <c r="BF11" s="1070"/>
      <c r="BG11" s="1070"/>
      <c r="BH11" s="1070"/>
      <c r="BI11" s="18" t="s">
        <v>3885</v>
      </c>
    </row>
    <row r="12" spans="2:85" ht="3" customHeight="1">
      <c r="B12" s="250"/>
      <c r="C12" s="250"/>
      <c r="D12" s="250"/>
      <c r="E12" s="250"/>
      <c r="F12" s="252"/>
      <c r="G12" s="252"/>
      <c r="H12" s="252"/>
      <c r="I12" s="252"/>
      <c r="J12" s="252"/>
      <c r="K12" s="252"/>
      <c r="L12" s="252"/>
      <c r="M12" s="252"/>
      <c r="N12" s="252"/>
      <c r="O12" s="252"/>
      <c r="P12" s="252"/>
      <c r="Q12" s="252"/>
      <c r="R12" s="252"/>
      <c r="S12" s="252"/>
      <c r="T12" s="252"/>
      <c r="U12" s="252"/>
      <c r="V12" s="252"/>
      <c r="W12" s="252"/>
      <c r="X12" s="252"/>
      <c r="Y12" s="252"/>
      <c r="Z12" s="252"/>
      <c r="AA12" s="252"/>
      <c r="AB12" s="252"/>
      <c r="AC12" s="248"/>
      <c r="AD12" s="248"/>
      <c r="AE12" s="252"/>
      <c r="AF12" s="252"/>
      <c r="AI12" s="250"/>
      <c r="AJ12" s="250"/>
      <c r="AK12" s="250"/>
      <c r="AN12" s="250"/>
      <c r="AO12" s="250"/>
      <c r="AR12" s="250"/>
      <c r="AS12" s="250"/>
      <c r="AT12" s="250"/>
      <c r="AU12" s="250"/>
      <c r="AV12" s="250"/>
      <c r="AW12" s="250"/>
      <c r="AX12" s="250"/>
      <c r="AY12" s="250"/>
      <c r="AZ12" s="250"/>
      <c r="BA12" s="250"/>
      <c r="BB12" s="250"/>
      <c r="BC12" s="250"/>
    </row>
    <row r="13" spans="2:85" ht="12" customHeight="1">
      <c r="B13" s="250"/>
      <c r="C13" s="250"/>
      <c r="D13" s="250"/>
      <c r="E13" s="250"/>
      <c r="F13" s="252"/>
      <c r="G13" s="252"/>
      <c r="H13" s="252"/>
      <c r="I13" s="252"/>
      <c r="J13" s="252"/>
      <c r="K13" s="252"/>
      <c r="L13" s="252"/>
      <c r="M13" s="252"/>
      <c r="N13" s="252"/>
      <c r="O13" s="252"/>
      <c r="P13" s="252"/>
      <c r="Q13" s="252"/>
      <c r="R13" s="252"/>
      <c r="S13" s="252"/>
      <c r="T13" s="252"/>
      <c r="U13" s="252"/>
      <c r="V13" s="252"/>
      <c r="W13" s="252"/>
      <c r="X13" s="264" t="s">
        <v>3888</v>
      </c>
      <c r="Y13" s="265"/>
      <c r="Z13" s="265"/>
      <c r="AA13" s="265"/>
      <c r="AB13" s="265"/>
      <c r="AC13" s="265"/>
      <c r="AD13" s="265"/>
      <c r="AE13" s="265"/>
      <c r="AF13" s="265"/>
      <c r="AG13" s="265"/>
      <c r="AH13" s="265"/>
      <c r="AI13" s="265"/>
      <c r="AJ13" s="265"/>
      <c r="AK13" s="265"/>
      <c r="AL13" s="265"/>
      <c r="AM13" s="265"/>
      <c r="AN13" s="265"/>
      <c r="AO13" s="265"/>
      <c r="AP13" s="265"/>
      <c r="AQ13" s="265"/>
      <c r="AR13" s="265"/>
      <c r="AS13" s="265"/>
      <c r="AT13" s="265"/>
      <c r="AU13" s="265"/>
      <c r="AV13" s="265"/>
      <c r="AW13" s="265"/>
      <c r="AX13" s="265"/>
      <c r="AY13" s="265"/>
      <c r="AZ13" s="265"/>
      <c r="BA13" s="265"/>
      <c r="BB13" s="265"/>
      <c r="BC13" s="265"/>
      <c r="BD13" s="265"/>
      <c r="BE13" s="265"/>
      <c r="BF13" s="265"/>
      <c r="BG13" s="265"/>
      <c r="BH13" s="265"/>
      <c r="BI13" s="265"/>
      <c r="BJ13" s="265"/>
      <c r="BK13" s="265"/>
      <c r="BL13" s="265"/>
      <c r="BM13" s="265"/>
      <c r="BN13" s="265"/>
      <c r="BO13" s="265"/>
      <c r="BP13" s="266"/>
    </row>
    <row r="14" spans="2:85" ht="12" customHeight="1">
      <c r="B14" s="250"/>
      <c r="C14" s="250"/>
      <c r="D14" s="250"/>
      <c r="E14" s="250"/>
      <c r="F14" s="252"/>
      <c r="G14" s="252"/>
      <c r="H14" s="252"/>
      <c r="I14" s="252"/>
      <c r="J14" s="252"/>
      <c r="K14" s="252"/>
      <c r="L14" s="252"/>
      <c r="M14" s="252"/>
      <c r="N14" s="252"/>
      <c r="O14" s="252"/>
      <c r="P14" s="252"/>
      <c r="Q14" s="252"/>
      <c r="R14" s="252"/>
      <c r="S14" s="252"/>
      <c r="T14" s="252"/>
      <c r="U14" s="252"/>
      <c r="V14" s="252"/>
      <c r="W14" s="252"/>
      <c r="X14" s="267"/>
      <c r="Y14" s="256" t="s">
        <v>3889</v>
      </c>
      <c r="Z14" s="256"/>
      <c r="AA14" s="256"/>
      <c r="AB14" s="256"/>
      <c r="AC14" s="256"/>
      <c r="AD14" s="256"/>
      <c r="AE14" s="552">
        <f>MOD(INT('業務体制 ②'!AF14/100),10)</f>
        <v>0</v>
      </c>
      <c r="AF14" s="553">
        <f>MOD(INT('業務体制 ②'!AF14/10),10)</f>
        <v>0</v>
      </c>
      <c r="AG14" s="553">
        <f>MOD(INT('業務体制 ②'!AF14),10)</f>
        <v>0</v>
      </c>
      <c r="AH14" s="268" t="s">
        <v>388</v>
      </c>
      <c r="AI14" s="553">
        <f>MOD(INT('業務体制 ②'!AF14*10),10)</f>
        <v>0</v>
      </c>
      <c r="AJ14" s="256" t="s">
        <v>3820</v>
      </c>
      <c r="AK14" s="256"/>
      <c r="AL14" s="256"/>
      <c r="AM14" s="256"/>
      <c r="AN14" s="256"/>
      <c r="AO14" s="256"/>
      <c r="AP14" s="256"/>
      <c r="AQ14" s="256"/>
      <c r="AR14" s="256" t="s">
        <v>3890</v>
      </c>
      <c r="AS14" s="256"/>
      <c r="AT14" s="256"/>
      <c r="AU14" s="256"/>
      <c r="AV14" s="256"/>
      <c r="AW14" s="256"/>
      <c r="AX14" s="256"/>
      <c r="AY14" s="256"/>
      <c r="AZ14" s="256"/>
      <c r="BA14" s="256"/>
      <c r="BB14" s="256"/>
      <c r="BC14" s="256"/>
      <c r="BD14" s="256"/>
      <c r="BE14" s="256"/>
      <c r="BF14" s="256"/>
      <c r="BG14" s="256"/>
      <c r="BH14" s="256"/>
      <c r="BI14" s="553">
        <f>MOD(INT('業務体制 ②'!BK14/100),10)</f>
        <v>0</v>
      </c>
      <c r="BJ14" s="553">
        <f>MOD(INT('業務体制 ②'!BK14/10),10)</f>
        <v>0</v>
      </c>
      <c r="BK14" s="553">
        <f>MOD(INT('業務体制 ②'!BK14),10)</f>
        <v>0</v>
      </c>
      <c r="BL14" s="268" t="s">
        <v>388</v>
      </c>
      <c r="BM14" s="553">
        <f>MOD(INT('業務体制 ②'!BK14*10),10)</f>
        <v>0</v>
      </c>
      <c r="BN14" s="256" t="s">
        <v>3820</v>
      </c>
      <c r="BO14" s="256"/>
      <c r="BP14" s="269"/>
    </row>
    <row r="15" spans="2:85" ht="12" customHeight="1">
      <c r="B15" s="250"/>
      <c r="C15" s="250"/>
      <c r="D15" s="250"/>
      <c r="E15" s="250"/>
      <c r="F15" s="252"/>
      <c r="G15" s="252"/>
      <c r="H15" s="252"/>
      <c r="I15" s="252"/>
      <c r="J15" s="252"/>
      <c r="K15" s="252"/>
      <c r="L15" s="252"/>
      <c r="M15" s="252"/>
      <c r="N15" s="252"/>
      <c r="O15" s="252"/>
      <c r="P15" s="252"/>
      <c r="Q15" s="252"/>
      <c r="R15" s="252"/>
      <c r="S15" s="252"/>
      <c r="T15" s="252"/>
      <c r="U15" s="252"/>
      <c r="V15" s="252"/>
      <c r="W15" s="252"/>
      <c r="X15" s="270"/>
      <c r="Y15" s="271"/>
      <c r="Z15" s="271"/>
      <c r="AA15" s="271"/>
      <c r="AB15" s="271"/>
      <c r="AC15" s="271"/>
      <c r="AD15" s="271"/>
      <c r="AE15" s="271"/>
      <c r="AF15" s="1071"/>
      <c r="AG15" s="1071"/>
      <c r="AH15" s="1071"/>
      <c r="AI15" s="1071"/>
      <c r="AJ15" s="271"/>
      <c r="AK15" s="271"/>
      <c r="AL15" s="271"/>
      <c r="AM15" s="271"/>
      <c r="AN15" s="271"/>
      <c r="AO15" s="271"/>
      <c r="AP15" s="271"/>
      <c r="AQ15" s="271"/>
      <c r="AR15" s="271"/>
      <c r="AS15" s="271" t="s">
        <v>3891</v>
      </c>
      <c r="AT15" s="271"/>
      <c r="AU15" s="271"/>
      <c r="AV15" s="271"/>
      <c r="AW15" s="271"/>
      <c r="AX15" s="271"/>
      <c r="AY15" s="271"/>
      <c r="AZ15" s="271"/>
      <c r="BA15" s="271"/>
      <c r="BB15" s="271"/>
      <c r="BC15" s="271"/>
      <c r="BD15" s="271"/>
      <c r="BE15" s="271"/>
      <c r="BF15" s="271"/>
      <c r="BG15" s="271"/>
      <c r="BH15" s="271"/>
      <c r="BI15" s="553">
        <f>MOD(INT('業務体制 ②'!BK15/100),10)</f>
        <v>0</v>
      </c>
      <c r="BJ15" s="553">
        <f>MOD(INT('業務体制 ②'!BK15/10),10)</f>
        <v>0</v>
      </c>
      <c r="BK15" s="553">
        <f>MOD(INT('業務体制 ②'!BK15),10)</f>
        <v>0</v>
      </c>
      <c r="BL15" s="272" t="s">
        <v>388</v>
      </c>
      <c r="BM15" s="553">
        <f>MOD(INT('業務体制 ②'!BK15*10),10)</f>
        <v>0</v>
      </c>
      <c r="BN15" s="271" t="s">
        <v>3820</v>
      </c>
      <c r="BO15" s="271"/>
      <c r="BP15" s="273"/>
    </row>
    <row r="16" spans="2:85" ht="13.05" customHeight="1">
      <c r="B16" s="250"/>
      <c r="C16" s="250" t="s">
        <v>3892</v>
      </c>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250"/>
      <c r="AL16" s="250"/>
      <c r="AM16" s="250"/>
      <c r="AN16" s="250"/>
      <c r="AO16" s="250"/>
      <c r="AP16" s="250"/>
      <c r="AQ16" s="250"/>
      <c r="AR16" s="250"/>
      <c r="AS16" s="250"/>
      <c r="AT16" s="250"/>
      <c r="AU16" s="250"/>
      <c r="AV16" s="250"/>
      <c r="AW16" s="250"/>
      <c r="AX16" s="250"/>
      <c r="AY16" s="250"/>
      <c r="AZ16" s="250"/>
      <c r="BA16" s="250"/>
      <c r="BB16" s="250"/>
      <c r="BC16" s="250"/>
      <c r="BU16" s="18">
        <v>0</v>
      </c>
      <c r="BV16" s="274">
        <v>0</v>
      </c>
      <c r="CC16" s="415" t="s">
        <v>3847</v>
      </c>
      <c r="CD16" s="415" t="s">
        <v>3835</v>
      </c>
      <c r="CE16" s="415" t="s">
        <v>3841</v>
      </c>
      <c r="CF16" s="415" t="s">
        <v>3886</v>
      </c>
      <c r="CG16" s="415" t="s">
        <v>3887</v>
      </c>
    </row>
    <row r="17" spans="2:95" ht="9.75" customHeight="1">
      <c r="B17" s="250"/>
      <c r="C17" s="250"/>
      <c r="D17" s="253" t="s">
        <v>3897</v>
      </c>
      <c r="E17" s="253"/>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50"/>
      <c r="AS17" s="250"/>
      <c r="AT17" s="250"/>
      <c r="AU17" s="250"/>
      <c r="AV17" s="250"/>
      <c r="AW17" s="250"/>
      <c r="AX17" s="250"/>
      <c r="AY17" s="250"/>
      <c r="AZ17" s="250"/>
      <c r="BA17" s="250"/>
      <c r="BB17" s="250"/>
      <c r="BC17" s="250"/>
      <c r="BU17" s="18">
        <v>1</v>
      </c>
      <c r="BV17" s="274">
        <v>5</v>
      </c>
      <c r="CB17" s="18" t="s">
        <v>3876</v>
      </c>
      <c r="CC17" s="119" t="b">
        <f>'業務体制 ②'!$CC17</f>
        <v>0</v>
      </c>
      <c r="CD17" s="119" t="b">
        <f>'業務体制 ②'!$CD17</f>
        <v>0</v>
      </c>
      <c r="CE17" s="119" t="b">
        <f>'業務体制 ②'!$CE17</f>
        <v>0</v>
      </c>
      <c r="CF17" s="119" t="b">
        <f>'業務体制 ②'!$CF17</f>
        <v>0</v>
      </c>
      <c r="CG17" s="119" t="b">
        <f>'業務体制 ②'!$CG17</f>
        <v>0</v>
      </c>
      <c r="CI17" s="412"/>
      <c r="CJ17" s="412"/>
      <c r="CK17" s="415"/>
      <c r="CL17" s="412"/>
      <c r="CM17" s="412"/>
      <c r="CN17" s="415"/>
    </row>
    <row r="18" spans="2:95" ht="9" customHeight="1">
      <c r="B18" s="250"/>
      <c r="C18" s="250"/>
      <c r="D18" s="250"/>
      <c r="E18" s="276" t="s">
        <v>3898</v>
      </c>
      <c r="F18" s="276"/>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50"/>
      <c r="AR18" s="250"/>
      <c r="AS18" s="250"/>
      <c r="AT18" s="250"/>
      <c r="AU18" s="250"/>
      <c r="AV18" s="250"/>
      <c r="AW18" s="250"/>
      <c r="AX18" s="250"/>
      <c r="AY18" s="250"/>
      <c r="AZ18" s="250"/>
      <c r="BA18" s="250"/>
      <c r="BB18" s="250"/>
      <c r="BC18" s="250"/>
      <c r="BU18" s="18">
        <v>2</v>
      </c>
      <c r="BV18" s="274">
        <v>10</v>
      </c>
      <c r="CB18" s="18" t="s">
        <v>3899</v>
      </c>
      <c r="CC18" s="119" t="b">
        <f>'業務体制 ②'!$CC18</f>
        <v>0</v>
      </c>
      <c r="CD18" s="119" t="b">
        <f>'業務体制 ②'!$CD18</f>
        <v>0</v>
      </c>
      <c r="CE18" s="119" t="b">
        <f>'業務体制 ②'!$CE18</f>
        <v>0</v>
      </c>
      <c r="CF18" s="119" t="b">
        <f>'業務体制 ②'!$CF18</f>
        <v>0</v>
      </c>
      <c r="CG18" s="119" t="b">
        <f>'業務体制 ②'!$CG18</f>
        <v>0</v>
      </c>
      <c r="CI18" s="412"/>
      <c r="CJ18" s="412"/>
      <c r="CK18" s="415"/>
      <c r="CL18" s="412"/>
      <c r="CM18" s="412"/>
      <c r="CN18" s="415"/>
    </row>
    <row r="19" spans="2:95" ht="12" customHeight="1">
      <c r="B19" s="255"/>
      <c r="C19" s="255"/>
      <c r="D19" s="255"/>
      <c r="E19" s="255"/>
      <c r="F19" s="255"/>
      <c r="G19" s="255"/>
      <c r="H19" s="255"/>
      <c r="I19" s="255"/>
      <c r="J19" s="255"/>
      <c r="K19" s="255" t="s">
        <v>3900</v>
      </c>
      <c r="M19" s="255"/>
      <c r="N19" s="1063">
        <v>0</v>
      </c>
      <c r="O19" s="822"/>
      <c r="P19" s="1062">
        <v>1</v>
      </c>
      <c r="Q19" s="823"/>
      <c r="R19" s="1063">
        <v>2</v>
      </c>
      <c r="S19" s="822"/>
      <c r="T19" s="1062">
        <v>3</v>
      </c>
      <c r="U19" s="823"/>
      <c r="V19" s="1063">
        <v>4</v>
      </c>
      <c r="W19" s="822"/>
      <c r="X19" s="1062">
        <v>5</v>
      </c>
      <c r="Y19" s="823"/>
      <c r="Z19" s="1063">
        <v>6</v>
      </c>
      <c r="AA19" s="822"/>
      <c r="AB19" s="1062">
        <v>7</v>
      </c>
      <c r="AC19" s="823"/>
      <c r="AD19" s="1063">
        <v>8</v>
      </c>
      <c r="AE19" s="822"/>
      <c r="AF19" s="1062">
        <v>9</v>
      </c>
      <c r="AG19" s="823"/>
      <c r="AH19" s="1063">
        <v>10</v>
      </c>
      <c r="AI19" s="822"/>
      <c r="AJ19" s="1062">
        <v>11</v>
      </c>
      <c r="AK19" s="823"/>
      <c r="AL19" s="1063">
        <v>12</v>
      </c>
      <c r="AM19" s="822"/>
      <c r="AN19" s="1062">
        <v>13</v>
      </c>
      <c r="AO19" s="823"/>
      <c r="AP19" s="1063">
        <v>14</v>
      </c>
      <c r="AQ19" s="822"/>
      <c r="AR19" s="1062">
        <v>15</v>
      </c>
      <c r="AS19" s="823"/>
      <c r="AT19" s="1063">
        <v>16</v>
      </c>
      <c r="AU19" s="822"/>
      <c r="AV19" s="1062">
        <v>17</v>
      </c>
      <c r="AW19" s="823"/>
      <c r="AX19" s="1063">
        <v>18</v>
      </c>
      <c r="AY19" s="822"/>
      <c r="AZ19" s="1062">
        <v>19</v>
      </c>
      <c r="BA19" s="823"/>
      <c r="BB19" s="1063">
        <v>20</v>
      </c>
      <c r="BC19" s="822"/>
      <c r="BD19" s="1062">
        <v>21</v>
      </c>
      <c r="BE19" s="823"/>
      <c r="BF19" s="1063">
        <v>22</v>
      </c>
      <c r="BG19" s="822"/>
      <c r="BH19" s="1062">
        <v>23</v>
      </c>
      <c r="BI19" s="823"/>
      <c r="BJ19" s="1063">
        <v>24</v>
      </c>
      <c r="BK19" s="822"/>
      <c r="BL19" s="256"/>
      <c r="BM19" s="256"/>
      <c r="BN19" s="256"/>
      <c r="BO19" s="256"/>
      <c r="BP19" s="256"/>
      <c r="BQ19" s="256"/>
      <c r="BR19" s="256"/>
      <c r="BU19" s="18">
        <v>3</v>
      </c>
      <c r="BV19" s="274">
        <v>15</v>
      </c>
      <c r="CB19" s="18" t="s">
        <v>3901</v>
      </c>
      <c r="CC19" s="119" t="b">
        <f>'業務体制 ②'!$CC19</f>
        <v>0</v>
      </c>
      <c r="CD19" s="119" t="b">
        <f>'業務体制 ②'!$CD19</f>
        <v>0</v>
      </c>
      <c r="CE19" s="119" t="b">
        <f>'業務体制 ②'!$CE19</f>
        <v>0</v>
      </c>
      <c r="CF19" s="119" t="b">
        <f>'業務体制 ②'!$CF19</f>
        <v>0</v>
      </c>
      <c r="CG19" s="119" t="b">
        <f>'業務体制 ②'!$CG19</f>
        <v>0</v>
      </c>
      <c r="CI19" s="412"/>
      <c r="CJ19" s="412"/>
      <c r="CK19" s="415"/>
      <c r="CL19" s="412"/>
      <c r="CM19" s="412"/>
      <c r="CN19" s="415"/>
    </row>
    <row r="20" spans="2:95" ht="13.05" customHeight="1">
      <c r="B20" s="255"/>
      <c r="C20" s="255"/>
      <c r="D20" s="255" t="s">
        <v>3889</v>
      </c>
      <c r="E20" s="255"/>
      <c r="F20" s="255"/>
      <c r="G20" s="255"/>
      <c r="H20" s="255"/>
      <c r="I20" s="255"/>
      <c r="J20" s="255"/>
      <c r="K20" s="255"/>
      <c r="L20" s="255"/>
      <c r="M20" s="255"/>
      <c r="N20" s="255"/>
      <c r="O20" s="277"/>
      <c r="P20" s="278"/>
      <c r="Q20" s="279"/>
      <c r="R20" s="280"/>
      <c r="S20" s="281"/>
      <c r="T20" s="278"/>
      <c r="U20" s="279"/>
      <c r="V20" s="280"/>
      <c r="W20" s="282"/>
      <c r="X20" s="283"/>
      <c r="Y20" s="284"/>
      <c r="Z20" s="285"/>
      <c r="AA20" s="282"/>
      <c r="AB20" s="283"/>
      <c r="AC20" s="284"/>
      <c r="AD20" s="285"/>
      <c r="AE20" s="282"/>
      <c r="AF20" s="283"/>
      <c r="AG20" s="284"/>
      <c r="AH20" s="285"/>
      <c r="AI20" s="282"/>
      <c r="AJ20" s="283"/>
      <c r="AK20" s="284"/>
      <c r="AL20" s="285"/>
      <c r="AM20" s="282"/>
      <c r="AN20" s="283"/>
      <c r="AO20" s="284"/>
      <c r="AP20" s="285"/>
      <c r="AQ20" s="282"/>
      <c r="AR20" s="283"/>
      <c r="AS20" s="284"/>
      <c r="AT20" s="285"/>
      <c r="AU20" s="282"/>
      <c r="AV20" s="283"/>
      <c r="AW20" s="284"/>
      <c r="AX20" s="285"/>
      <c r="AY20" s="282"/>
      <c r="AZ20" s="283"/>
      <c r="BA20" s="284"/>
      <c r="BB20" s="285"/>
      <c r="BC20" s="282"/>
      <c r="BD20" s="283"/>
      <c r="BE20" s="284"/>
      <c r="BF20" s="285"/>
      <c r="BG20" s="282"/>
      <c r="BH20" s="283"/>
      <c r="BI20" s="284"/>
      <c r="BJ20" s="285"/>
      <c r="BK20" s="1059"/>
      <c r="BL20" s="1060"/>
      <c r="BM20" s="1060"/>
      <c r="BN20" s="1061"/>
      <c r="BO20" s="256" t="s">
        <v>3820</v>
      </c>
      <c r="BP20" s="256"/>
      <c r="BQ20" s="256"/>
      <c r="BR20" s="256"/>
      <c r="BU20" s="18">
        <v>4</v>
      </c>
      <c r="BV20" s="274">
        <v>20</v>
      </c>
      <c r="CB20" s="18" t="s">
        <v>3879</v>
      </c>
      <c r="CC20" s="119" t="b">
        <f>'業務体制 ②'!$CC20</f>
        <v>0</v>
      </c>
      <c r="CD20" s="119" t="b">
        <f>'業務体制 ②'!$CD20</f>
        <v>0</v>
      </c>
      <c r="CE20" s="119" t="b">
        <f>'業務体制 ②'!$CE20</f>
        <v>0</v>
      </c>
      <c r="CF20" s="119" t="b">
        <f>'業務体制 ②'!$CF20</f>
        <v>0</v>
      </c>
      <c r="CG20" s="119" t="b">
        <f>'業務体制 ②'!$CG20</f>
        <v>0</v>
      </c>
      <c r="CI20" s="412"/>
      <c r="CJ20" s="412"/>
      <c r="CK20" s="415"/>
      <c r="CL20" s="412"/>
      <c r="CM20" s="412"/>
      <c r="CN20" s="415"/>
    </row>
    <row r="21" spans="2:95">
      <c r="B21" s="286" t="s">
        <v>3847</v>
      </c>
      <c r="C21" s="286"/>
      <c r="D21" s="286" t="s">
        <v>3902</v>
      </c>
      <c r="E21" s="286"/>
      <c r="F21" s="286"/>
      <c r="G21" s="286"/>
      <c r="H21" s="286"/>
      <c r="I21" s="286"/>
      <c r="J21" s="286"/>
      <c r="K21" s="286"/>
      <c r="L21" s="286"/>
      <c r="M21" s="286"/>
      <c r="N21" s="286"/>
      <c r="O21" s="287"/>
      <c r="P21" s="288"/>
      <c r="Q21" s="289"/>
      <c r="R21" s="290"/>
      <c r="S21" s="291"/>
      <c r="T21" s="288"/>
      <c r="U21" s="289"/>
      <c r="V21" s="290"/>
      <c r="W21" s="282"/>
      <c r="X21" s="283"/>
      <c r="Y21" s="284"/>
      <c r="Z21" s="285"/>
      <c r="AA21" s="282"/>
      <c r="AB21" s="283"/>
      <c r="AC21" s="284"/>
      <c r="AD21" s="285"/>
      <c r="AE21" s="282"/>
      <c r="AF21" s="283"/>
      <c r="AG21" s="284"/>
      <c r="AH21" s="285"/>
      <c r="AI21" s="282"/>
      <c r="AJ21" s="283"/>
      <c r="AK21" s="284"/>
      <c r="AL21" s="285"/>
      <c r="AM21" s="282"/>
      <c r="AN21" s="283"/>
      <c r="AO21" s="284"/>
      <c r="AP21" s="285"/>
      <c r="AQ21" s="282"/>
      <c r="AR21" s="283"/>
      <c r="AS21" s="284"/>
      <c r="AT21" s="285"/>
      <c r="AU21" s="282"/>
      <c r="AV21" s="283"/>
      <c r="AW21" s="284"/>
      <c r="AX21" s="285"/>
      <c r="AY21" s="282"/>
      <c r="AZ21" s="283"/>
      <c r="BA21" s="284"/>
      <c r="BB21" s="285"/>
      <c r="BC21" s="282"/>
      <c r="BD21" s="283"/>
      <c r="BE21" s="284"/>
      <c r="BF21" s="285"/>
      <c r="BG21" s="282"/>
      <c r="BH21" s="283"/>
      <c r="BI21" s="284"/>
      <c r="BJ21" s="285"/>
      <c r="BK21" s="1059"/>
      <c r="BL21" s="1060"/>
      <c r="BM21" s="1060"/>
      <c r="BN21" s="1061"/>
      <c r="BO21" s="256" t="s">
        <v>3820</v>
      </c>
      <c r="BP21" s="256"/>
      <c r="BQ21" s="256"/>
      <c r="BR21" s="256"/>
      <c r="BU21" s="18">
        <v>5</v>
      </c>
      <c r="BV21" s="274">
        <v>25</v>
      </c>
      <c r="CB21" s="18" t="s">
        <v>3903</v>
      </c>
      <c r="CC21" s="119" t="b">
        <f>'業務体制 ②'!$CC21</f>
        <v>0</v>
      </c>
      <c r="CD21" s="119" t="b">
        <f>'業務体制 ②'!$CD21</f>
        <v>0</v>
      </c>
      <c r="CE21" s="119" t="b">
        <f>'業務体制 ②'!$CE21</f>
        <v>0</v>
      </c>
      <c r="CF21" s="119" t="b">
        <f>'業務体制 ②'!$CF21</f>
        <v>0</v>
      </c>
      <c r="CG21" s="119" t="b">
        <f>'業務体制 ②'!$CG21</f>
        <v>0</v>
      </c>
      <c r="CI21" s="412"/>
      <c r="CJ21" s="412"/>
      <c r="CK21" s="415"/>
      <c r="CL21" s="412"/>
      <c r="CM21" s="412"/>
      <c r="CN21" s="415"/>
    </row>
    <row r="22" spans="2:95">
      <c r="B22" s="286"/>
      <c r="C22" s="286"/>
      <c r="D22" s="286" t="s">
        <v>3904</v>
      </c>
      <c r="E22" s="286"/>
      <c r="F22" s="286"/>
      <c r="G22" s="286"/>
      <c r="H22" s="286"/>
      <c r="I22" s="286"/>
      <c r="J22" s="286"/>
      <c r="K22" s="286"/>
      <c r="L22" s="286"/>
      <c r="M22" s="286"/>
      <c r="N22" s="286"/>
      <c r="O22" s="287"/>
      <c r="P22" s="288"/>
      <c r="Q22" s="289"/>
      <c r="R22" s="290"/>
      <c r="S22" s="291"/>
      <c r="T22" s="288"/>
      <c r="U22" s="289"/>
      <c r="V22" s="290"/>
      <c r="W22" s="282"/>
      <c r="X22" s="283"/>
      <c r="Y22" s="284"/>
      <c r="Z22" s="285"/>
      <c r="AA22" s="282"/>
      <c r="AB22" s="283"/>
      <c r="AC22" s="284"/>
      <c r="AD22" s="285"/>
      <c r="AE22" s="282"/>
      <c r="AF22" s="283"/>
      <c r="AG22" s="284"/>
      <c r="AH22" s="285"/>
      <c r="AI22" s="282"/>
      <c r="AJ22" s="283"/>
      <c r="AK22" s="284"/>
      <c r="AL22" s="285"/>
      <c r="AM22" s="282"/>
      <c r="AN22" s="283"/>
      <c r="AO22" s="284"/>
      <c r="AP22" s="285"/>
      <c r="AQ22" s="282"/>
      <c r="AR22" s="283"/>
      <c r="AS22" s="284"/>
      <c r="AT22" s="285"/>
      <c r="AU22" s="282"/>
      <c r="AV22" s="283"/>
      <c r="AW22" s="284"/>
      <c r="AX22" s="285"/>
      <c r="AY22" s="282"/>
      <c r="AZ22" s="283"/>
      <c r="BA22" s="284"/>
      <c r="BB22" s="285"/>
      <c r="BC22" s="282"/>
      <c r="BD22" s="283"/>
      <c r="BE22" s="284"/>
      <c r="BF22" s="285"/>
      <c r="BG22" s="282"/>
      <c r="BH22" s="283"/>
      <c r="BI22" s="284"/>
      <c r="BJ22" s="285"/>
      <c r="BK22" s="1059"/>
      <c r="BL22" s="1060"/>
      <c r="BM22" s="1060"/>
      <c r="BN22" s="1061"/>
      <c r="BO22" s="256" t="s">
        <v>3820</v>
      </c>
      <c r="BP22" s="256"/>
      <c r="BQ22" s="256"/>
      <c r="BR22" s="256"/>
      <c r="BU22" s="18">
        <v>6</v>
      </c>
      <c r="BV22" s="274">
        <v>30</v>
      </c>
      <c r="CB22" s="18" t="s">
        <v>3905</v>
      </c>
      <c r="CC22" s="119" t="b">
        <f>'業務体制 ②'!$CC22</f>
        <v>0</v>
      </c>
      <c r="CD22" s="119" t="b">
        <f>'業務体制 ②'!$CD22</f>
        <v>0</v>
      </c>
      <c r="CE22" s="119" t="b">
        <f>'業務体制 ②'!$CE22</f>
        <v>0</v>
      </c>
      <c r="CF22" s="119" t="b">
        <f>'業務体制 ②'!$CF22</f>
        <v>0</v>
      </c>
      <c r="CG22" s="119" t="b">
        <f>'業務体制 ②'!$CG22</f>
        <v>0</v>
      </c>
      <c r="CI22" s="412"/>
      <c r="CJ22" s="412"/>
      <c r="CK22" s="415"/>
      <c r="CL22" s="412"/>
      <c r="CM22" s="412"/>
      <c r="CN22" s="415"/>
    </row>
    <row r="23" spans="2:95">
      <c r="B23" s="286"/>
      <c r="C23" s="286"/>
      <c r="D23" s="292" t="s">
        <v>3906</v>
      </c>
      <c r="E23" s="286"/>
      <c r="F23" s="286"/>
      <c r="G23" s="286"/>
      <c r="H23" s="286"/>
      <c r="I23" s="286"/>
      <c r="J23" s="286"/>
      <c r="K23" s="286"/>
      <c r="L23" s="286"/>
      <c r="M23" s="286"/>
      <c r="N23" s="286"/>
      <c r="O23" s="293"/>
      <c r="P23" s="294"/>
      <c r="Q23" s="295"/>
      <c r="R23" s="296"/>
      <c r="S23" s="297"/>
      <c r="T23" s="294"/>
      <c r="U23" s="295"/>
      <c r="V23" s="296"/>
      <c r="W23" s="298"/>
      <c r="X23" s="299"/>
      <c r="Y23" s="300"/>
      <c r="Z23" s="301"/>
      <c r="AA23" s="298"/>
      <c r="AB23" s="299"/>
      <c r="AC23" s="300"/>
      <c r="AD23" s="301"/>
      <c r="AE23" s="298"/>
      <c r="AF23" s="299"/>
      <c r="AG23" s="300"/>
      <c r="AH23" s="301"/>
      <c r="AI23" s="298"/>
      <c r="AJ23" s="299"/>
      <c r="AK23" s="300"/>
      <c r="AL23" s="301"/>
      <c r="AM23" s="298"/>
      <c r="AN23" s="299"/>
      <c r="AO23" s="300"/>
      <c r="AP23" s="301"/>
      <c r="AQ23" s="298"/>
      <c r="AR23" s="299"/>
      <c r="AS23" s="300"/>
      <c r="AT23" s="301"/>
      <c r="AU23" s="298"/>
      <c r="AV23" s="299"/>
      <c r="AW23" s="300"/>
      <c r="AX23" s="301"/>
      <c r="AY23" s="298"/>
      <c r="AZ23" s="299"/>
      <c r="BA23" s="300"/>
      <c r="BB23" s="301"/>
      <c r="BC23" s="298"/>
      <c r="BD23" s="299"/>
      <c r="BE23" s="300"/>
      <c r="BF23" s="301"/>
      <c r="BG23" s="298"/>
      <c r="BH23" s="299"/>
      <c r="BI23" s="300"/>
      <c r="BJ23" s="301"/>
      <c r="BK23" s="1059"/>
      <c r="BL23" s="1060"/>
      <c r="BM23" s="1060"/>
      <c r="BN23" s="1061"/>
      <c r="BO23" s="256" t="s">
        <v>3820</v>
      </c>
      <c r="BP23" s="256"/>
      <c r="BQ23" s="256"/>
      <c r="BR23" s="256"/>
      <c r="BU23" s="18">
        <v>7</v>
      </c>
      <c r="BV23" s="274">
        <v>35</v>
      </c>
      <c r="CB23" s="18" t="s">
        <v>4</v>
      </c>
      <c r="CC23" s="119" t="b">
        <f>'業務体制 ②'!$CC23</f>
        <v>0</v>
      </c>
      <c r="CD23" s="119" t="b">
        <f>'業務体制 ②'!$CD23</f>
        <v>0</v>
      </c>
      <c r="CE23" s="119" t="b">
        <f>'業務体制 ②'!$CE23</f>
        <v>0</v>
      </c>
      <c r="CF23" s="119" t="b">
        <f>'業務体制 ②'!$CF23</f>
        <v>0</v>
      </c>
      <c r="CG23" s="119" t="b">
        <f>'業務体制 ②'!$CG23</f>
        <v>0</v>
      </c>
      <c r="CI23" s="412"/>
      <c r="CJ23" s="412"/>
      <c r="CK23" s="415"/>
      <c r="CL23" s="412"/>
      <c r="CM23" s="412"/>
      <c r="CN23" s="415"/>
    </row>
    <row r="24" spans="2:95" ht="12.6" thickBot="1">
      <c r="B24" s="286"/>
      <c r="C24" s="286"/>
      <c r="D24" s="286" t="s">
        <v>3907</v>
      </c>
      <c r="E24" s="286"/>
      <c r="F24" s="286"/>
      <c r="G24" s="286"/>
      <c r="H24" s="286"/>
      <c r="I24" s="286"/>
      <c r="J24" s="286"/>
      <c r="K24" s="286"/>
      <c r="L24" s="286"/>
      <c r="M24" s="286"/>
      <c r="N24" s="286"/>
      <c r="O24" s="293"/>
      <c r="P24" s="294"/>
      <c r="Q24" s="295"/>
      <c r="R24" s="296"/>
      <c r="S24" s="297"/>
      <c r="T24" s="294"/>
      <c r="U24" s="295"/>
      <c r="V24" s="296"/>
      <c r="W24" s="298"/>
      <c r="X24" s="299"/>
      <c r="Y24" s="300"/>
      <c r="Z24" s="301"/>
      <c r="AA24" s="298"/>
      <c r="AB24" s="299"/>
      <c r="AC24" s="300"/>
      <c r="AD24" s="301"/>
      <c r="AE24" s="298"/>
      <c r="AF24" s="299"/>
      <c r="AG24" s="300"/>
      <c r="AH24" s="301"/>
      <c r="AI24" s="298"/>
      <c r="AJ24" s="299"/>
      <c r="AK24" s="300"/>
      <c r="AL24" s="301"/>
      <c r="AM24" s="298"/>
      <c r="AN24" s="299"/>
      <c r="AO24" s="300"/>
      <c r="AP24" s="301"/>
      <c r="AQ24" s="298"/>
      <c r="AR24" s="299"/>
      <c r="AS24" s="300"/>
      <c r="AT24" s="301"/>
      <c r="AU24" s="298"/>
      <c r="AV24" s="299"/>
      <c r="AW24" s="300"/>
      <c r="AX24" s="301"/>
      <c r="AY24" s="298"/>
      <c r="AZ24" s="299"/>
      <c r="BA24" s="300"/>
      <c r="BB24" s="301"/>
      <c r="BC24" s="298"/>
      <c r="BD24" s="299"/>
      <c r="BE24" s="300"/>
      <c r="BF24" s="301"/>
      <c r="BG24" s="298"/>
      <c r="BH24" s="299"/>
      <c r="BI24" s="300"/>
      <c r="BJ24" s="301"/>
      <c r="BK24" s="1059"/>
      <c r="BL24" s="1060"/>
      <c r="BM24" s="1060"/>
      <c r="BN24" s="1061"/>
      <c r="BO24" s="256" t="s">
        <v>3820</v>
      </c>
      <c r="BP24" s="256"/>
      <c r="BQ24" s="256"/>
      <c r="BR24" s="256"/>
      <c r="BU24" s="18">
        <v>8</v>
      </c>
      <c r="BV24" s="274">
        <v>40</v>
      </c>
      <c r="CC24" s="18">
        <f>COUNTIF(CC17:CC23,TRUE)</f>
        <v>0</v>
      </c>
      <c r="CD24" s="18">
        <f>COUNTIF(CD17:CD23,TRUE)</f>
        <v>0</v>
      </c>
      <c r="CE24" s="18">
        <f>COUNTIF(CE17:CE23,TRUE)</f>
        <v>0</v>
      </c>
      <c r="CF24" s="18">
        <f>COUNTIF(CF17:CF23,TRUE)</f>
        <v>0</v>
      </c>
      <c r="CG24" s="18">
        <f>COUNTIF(CG17:CG23,TRUE)</f>
        <v>0</v>
      </c>
      <c r="CI24" s="275"/>
      <c r="CJ24" s="275"/>
      <c r="CL24" s="412"/>
      <c r="CM24" s="412"/>
    </row>
    <row r="25" spans="2:95">
      <c r="B25" s="286"/>
      <c r="C25" s="302"/>
      <c r="D25" s="302" t="s">
        <v>3889</v>
      </c>
      <c r="E25" s="302"/>
      <c r="F25" s="302"/>
      <c r="G25" s="302"/>
      <c r="H25" s="302"/>
      <c r="I25" s="302"/>
      <c r="J25" s="302"/>
      <c r="K25" s="302"/>
      <c r="L25" s="302"/>
      <c r="M25" s="302"/>
      <c r="N25" s="303"/>
      <c r="O25" s="304"/>
      <c r="P25" s="305"/>
      <c r="Q25" s="306"/>
      <c r="R25" s="307"/>
      <c r="S25" s="308"/>
      <c r="T25" s="305"/>
      <c r="U25" s="306"/>
      <c r="V25" s="307"/>
      <c r="W25" s="309"/>
      <c r="X25" s="310"/>
      <c r="Y25" s="311"/>
      <c r="Z25" s="312"/>
      <c r="AA25" s="309"/>
      <c r="AB25" s="310"/>
      <c r="AC25" s="311"/>
      <c r="AD25" s="312"/>
      <c r="AE25" s="309"/>
      <c r="AF25" s="310"/>
      <c r="AG25" s="311"/>
      <c r="AH25" s="312"/>
      <c r="AI25" s="309"/>
      <c r="AJ25" s="310"/>
      <c r="AK25" s="311"/>
      <c r="AL25" s="312"/>
      <c r="AM25" s="309"/>
      <c r="AN25" s="310"/>
      <c r="AO25" s="311"/>
      <c r="AP25" s="312"/>
      <c r="AQ25" s="309"/>
      <c r="AR25" s="310"/>
      <c r="AS25" s="311"/>
      <c r="AT25" s="312"/>
      <c r="AU25" s="309"/>
      <c r="AV25" s="310"/>
      <c r="AW25" s="311"/>
      <c r="AX25" s="312"/>
      <c r="AY25" s="309"/>
      <c r="AZ25" s="310"/>
      <c r="BA25" s="311"/>
      <c r="BB25" s="312"/>
      <c r="BC25" s="309"/>
      <c r="BD25" s="310"/>
      <c r="BE25" s="311"/>
      <c r="BF25" s="312"/>
      <c r="BG25" s="309"/>
      <c r="BH25" s="310"/>
      <c r="BI25" s="311"/>
      <c r="BJ25" s="312"/>
      <c r="BK25" s="1067"/>
      <c r="BL25" s="813"/>
      <c r="BM25" s="813"/>
      <c r="BN25" s="814"/>
      <c r="BO25" s="313" t="s">
        <v>3820</v>
      </c>
      <c r="BP25" s="314"/>
      <c r="BQ25" s="314"/>
      <c r="BR25" s="256"/>
      <c r="BU25" s="18">
        <v>9</v>
      </c>
      <c r="BV25" s="274">
        <v>45</v>
      </c>
      <c r="CA25" s="18" t="s">
        <v>16203</v>
      </c>
      <c r="CB25" s="18" t="s">
        <v>3908</v>
      </c>
      <c r="CC25" s="415" t="str">
        <f>RIGHT("00"&amp;AB7,2)&amp;":"&amp;RIGHT("00"&amp;AF7,2)</f>
        <v>00:00</v>
      </c>
      <c r="CD25" s="415" t="str">
        <f>RIGHT("00"&amp;AB8,2)&amp;":"&amp;RIGHT("00"&amp;AF8,2)</f>
        <v>00:00</v>
      </c>
      <c r="CE25" s="415" t="str">
        <f>RIGHT("00"&amp;AB9,2)&amp;":"&amp;RIGHT("00"&amp;AF9,2)</f>
        <v>00:00</v>
      </c>
      <c r="CF25" s="415" t="str">
        <f>RIGHT("00"&amp;AB10,2)&amp;":"&amp;RIGHT("00"&amp;AF10,2)</f>
        <v>00:00</v>
      </c>
      <c r="CG25" s="415" t="str">
        <f>RIGHT("00"&amp;AB11,2)&amp;":"&amp;RIGHT("00"&amp;AF11,2)</f>
        <v>00:00</v>
      </c>
      <c r="CI25" s="412"/>
      <c r="CJ25" s="412"/>
      <c r="CL25" s="412"/>
      <c r="CM25" s="412"/>
    </row>
    <row r="26" spans="2:95">
      <c r="B26" s="286" t="s">
        <v>3835</v>
      </c>
      <c r="C26" s="286"/>
      <c r="D26" s="286" t="s">
        <v>3902</v>
      </c>
      <c r="E26" s="286"/>
      <c r="F26" s="286"/>
      <c r="G26" s="286"/>
      <c r="H26" s="286"/>
      <c r="I26" s="286"/>
      <c r="J26" s="286"/>
      <c r="K26" s="286"/>
      <c r="L26" s="286"/>
      <c r="M26" s="286"/>
      <c r="N26" s="286"/>
      <c r="O26" s="287"/>
      <c r="P26" s="288"/>
      <c r="Q26" s="289"/>
      <c r="R26" s="290"/>
      <c r="S26" s="291"/>
      <c r="T26" s="288"/>
      <c r="U26" s="289"/>
      <c r="V26" s="290"/>
      <c r="W26" s="282"/>
      <c r="X26" s="283"/>
      <c r="Y26" s="284"/>
      <c r="Z26" s="285"/>
      <c r="AA26" s="282"/>
      <c r="AB26" s="283"/>
      <c r="AC26" s="284"/>
      <c r="AD26" s="285"/>
      <c r="AE26" s="282"/>
      <c r="AF26" s="283"/>
      <c r="AG26" s="284"/>
      <c r="AH26" s="285"/>
      <c r="AI26" s="282"/>
      <c r="AJ26" s="283"/>
      <c r="AK26" s="284"/>
      <c r="AL26" s="285"/>
      <c r="AM26" s="282"/>
      <c r="AN26" s="283"/>
      <c r="AO26" s="284"/>
      <c r="AP26" s="285"/>
      <c r="AQ26" s="282"/>
      <c r="AR26" s="283"/>
      <c r="AS26" s="284"/>
      <c r="AT26" s="285"/>
      <c r="AU26" s="282"/>
      <c r="AV26" s="283"/>
      <c r="AW26" s="284"/>
      <c r="AX26" s="285"/>
      <c r="AY26" s="282"/>
      <c r="AZ26" s="283"/>
      <c r="BA26" s="284"/>
      <c r="BB26" s="285"/>
      <c r="BC26" s="282"/>
      <c r="BD26" s="283"/>
      <c r="BE26" s="284"/>
      <c r="BF26" s="285"/>
      <c r="BG26" s="282"/>
      <c r="BH26" s="283"/>
      <c r="BI26" s="284"/>
      <c r="BJ26" s="285"/>
      <c r="BK26" s="1059"/>
      <c r="BL26" s="1060"/>
      <c r="BM26" s="1060"/>
      <c r="BN26" s="1061"/>
      <c r="BO26" s="256" t="s">
        <v>3820</v>
      </c>
      <c r="BP26" s="256"/>
      <c r="BQ26" s="256"/>
      <c r="BR26" s="256"/>
      <c r="BU26" s="18">
        <v>10</v>
      </c>
      <c r="BV26" s="274">
        <v>50</v>
      </c>
      <c r="CA26" s="18" t="s">
        <v>16204</v>
      </c>
      <c r="CC26" s="415" t="str">
        <f>RIGHT("00"&amp;AK7,2)&amp;":"&amp;RIGHT("00"&amp;AO7,2)</f>
        <v>00:00</v>
      </c>
      <c r="CD26" s="415" t="str">
        <f>RIGHT("00"&amp;AK8,2)&amp;":"&amp;RIGHT("00"&amp;AO8,2)</f>
        <v>00:00</v>
      </c>
      <c r="CE26" s="415" t="str">
        <f>RIGHT("00"&amp;AK9,2)&amp;":"&amp;RIGHT("00"&amp;AO9,2)</f>
        <v>00:00</v>
      </c>
      <c r="CF26" s="415" t="str">
        <f>RIGHT("00"&amp;AK10,2)&amp;":"&amp;RIGHT("00"&amp;AO10,2)</f>
        <v>00:00</v>
      </c>
      <c r="CG26" s="415" t="str">
        <f>RIGHT("00"&amp;AK11,2)&amp;":"&amp;RIGHT("00"&amp;AO11,2)</f>
        <v>00:00</v>
      </c>
      <c r="CK26" s="415"/>
      <c r="CL26" s="275"/>
      <c r="CM26" s="275"/>
      <c r="CN26" s="415"/>
      <c r="CQ26" s="415"/>
    </row>
    <row r="27" spans="2:95">
      <c r="B27" s="286"/>
      <c r="C27" s="286"/>
      <c r="D27" s="286" t="s">
        <v>3909</v>
      </c>
      <c r="E27" s="286"/>
      <c r="F27" s="286"/>
      <c r="G27" s="286"/>
      <c r="H27" s="286"/>
      <c r="I27" s="286"/>
      <c r="J27" s="286"/>
      <c r="K27" s="286"/>
      <c r="L27" s="286"/>
      <c r="M27" s="286"/>
      <c r="N27" s="286"/>
      <c r="O27" s="287"/>
      <c r="P27" s="288"/>
      <c r="Q27" s="289"/>
      <c r="R27" s="290"/>
      <c r="S27" s="291"/>
      <c r="T27" s="288"/>
      <c r="U27" s="289"/>
      <c r="V27" s="290"/>
      <c r="W27" s="282"/>
      <c r="X27" s="283"/>
      <c r="Y27" s="284"/>
      <c r="Z27" s="285"/>
      <c r="AA27" s="282"/>
      <c r="AB27" s="283"/>
      <c r="AC27" s="284"/>
      <c r="AD27" s="285"/>
      <c r="AE27" s="282"/>
      <c r="AF27" s="283"/>
      <c r="AG27" s="284"/>
      <c r="AH27" s="285"/>
      <c r="AI27" s="282"/>
      <c r="AJ27" s="283"/>
      <c r="AK27" s="284"/>
      <c r="AL27" s="285"/>
      <c r="AM27" s="282"/>
      <c r="AN27" s="283"/>
      <c r="AO27" s="284"/>
      <c r="AP27" s="285"/>
      <c r="AQ27" s="282"/>
      <c r="AR27" s="283"/>
      <c r="AS27" s="284"/>
      <c r="AT27" s="285"/>
      <c r="AU27" s="282"/>
      <c r="AV27" s="283"/>
      <c r="AW27" s="284"/>
      <c r="AX27" s="285"/>
      <c r="AY27" s="282"/>
      <c r="AZ27" s="283"/>
      <c r="BA27" s="284"/>
      <c r="BB27" s="285"/>
      <c r="BC27" s="282"/>
      <c r="BD27" s="283"/>
      <c r="BE27" s="284"/>
      <c r="BF27" s="285"/>
      <c r="BG27" s="282"/>
      <c r="BH27" s="283"/>
      <c r="BI27" s="284"/>
      <c r="BJ27" s="285"/>
      <c r="BK27" s="1059"/>
      <c r="BL27" s="1060"/>
      <c r="BM27" s="1060"/>
      <c r="BN27" s="1061"/>
      <c r="BO27" s="256" t="s">
        <v>3820</v>
      </c>
      <c r="BP27" s="256"/>
      <c r="BQ27" s="256"/>
      <c r="BR27" s="256"/>
      <c r="BU27" s="18">
        <v>11</v>
      </c>
      <c r="BV27" s="274">
        <v>55</v>
      </c>
      <c r="CA27" s="18" t="s">
        <v>16205</v>
      </c>
      <c r="CB27" s="18" t="s">
        <v>3910</v>
      </c>
      <c r="CC27" s="415" t="str">
        <f>RIGHT("00"&amp;AS7,2)&amp;":"&amp;RIGHT("00"&amp;AW7,2)</f>
        <v>00:00</v>
      </c>
      <c r="CD27" s="415" t="str">
        <f>RIGHT("00"&amp;AS8,2)&amp;":"&amp;RIGHT("00"&amp;AW8,2)</f>
        <v>00:00</v>
      </c>
      <c r="CE27" s="415" t="str">
        <f>RIGHT("00"&amp;AS9,2)&amp;":"&amp;RIGHT("00"&amp;AW9,2)</f>
        <v>00:00</v>
      </c>
      <c r="CF27" s="415" t="str">
        <f>RIGHT("00"&amp;AS10,2)&amp;":"&amp;RIGHT("00"&amp;AW10,2)</f>
        <v>00:00</v>
      </c>
      <c r="CG27" s="415" t="str">
        <f>RIGHT("00"&amp;AS11,2)&amp;":"&amp;RIGHT("00"&amp;AW11,2)</f>
        <v>00:00</v>
      </c>
      <c r="CK27" s="414"/>
      <c r="CL27" s="275"/>
      <c r="CM27" s="275"/>
      <c r="CN27" s="315"/>
    </row>
    <row r="28" spans="2:95">
      <c r="B28" s="286"/>
      <c r="C28" s="286"/>
      <c r="D28" s="292" t="s">
        <v>3906</v>
      </c>
      <c r="E28" s="286"/>
      <c r="F28" s="286"/>
      <c r="G28" s="286"/>
      <c r="H28" s="286"/>
      <c r="I28" s="286"/>
      <c r="J28" s="286"/>
      <c r="K28" s="286"/>
      <c r="L28" s="286"/>
      <c r="M28" s="286"/>
      <c r="N28" s="286"/>
      <c r="O28" s="277"/>
      <c r="P28" s="278"/>
      <c r="Q28" s="279"/>
      <c r="R28" s="280"/>
      <c r="S28" s="281"/>
      <c r="T28" s="278"/>
      <c r="U28" s="279"/>
      <c r="V28" s="280"/>
      <c r="W28" s="282"/>
      <c r="X28" s="283"/>
      <c r="Y28" s="284"/>
      <c r="Z28" s="285"/>
      <c r="AA28" s="282"/>
      <c r="AB28" s="283"/>
      <c r="AC28" s="284"/>
      <c r="AD28" s="285"/>
      <c r="AE28" s="282"/>
      <c r="AF28" s="283"/>
      <c r="AG28" s="284"/>
      <c r="AH28" s="285"/>
      <c r="AI28" s="282"/>
      <c r="AJ28" s="283"/>
      <c r="AK28" s="284"/>
      <c r="AL28" s="285"/>
      <c r="AM28" s="282"/>
      <c r="AN28" s="283"/>
      <c r="AO28" s="284"/>
      <c r="AP28" s="285"/>
      <c r="AQ28" s="282"/>
      <c r="AR28" s="283"/>
      <c r="AS28" s="284"/>
      <c r="AT28" s="285"/>
      <c r="AU28" s="282"/>
      <c r="AV28" s="283"/>
      <c r="AW28" s="284"/>
      <c r="AX28" s="285"/>
      <c r="AY28" s="282"/>
      <c r="AZ28" s="283"/>
      <c r="BA28" s="284"/>
      <c r="BB28" s="285"/>
      <c r="BC28" s="282"/>
      <c r="BD28" s="283"/>
      <c r="BE28" s="284"/>
      <c r="BF28" s="285"/>
      <c r="BG28" s="282"/>
      <c r="BH28" s="283"/>
      <c r="BI28" s="284"/>
      <c r="BJ28" s="285"/>
      <c r="BK28" s="1059"/>
      <c r="BL28" s="1060"/>
      <c r="BM28" s="1060"/>
      <c r="BN28" s="1061"/>
      <c r="BO28" s="256" t="s">
        <v>3820</v>
      </c>
      <c r="BP28" s="256"/>
      <c r="BQ28" s="256"/>
      <c r="BR28" s="256"/>
      <c r="BU28" s="18">
        <v>12</v>
      </c>
      <c r="BV28" s="274"/>
      <c r="CA28" s="18" t="s">
        <v>16206</v>
      </c>
      <c r="CC28" s="415" t="str">
        <f>RIGHT("00"&amp;BB7,2)&amp;":"&amp;RIGHT("00"&amp;BF7,2)</f>
        <v>00:00</v>
      </c>
      <c r="CD28" s="415" t="str">
        <f>RIGHT("00"&amp;BB8,2)&amp;":"&amp;RIGHT("00"&amp;BF8,2)</f>
        <v>00:00</v>
      </c>
      <c r="CE28" s="415" t="str">
        <f>RIGHT("00"&amp;BB9,2)&amp;":"&amp;RIGHT("00"&amp;BF9,2)</f>
        <v>00:00</v>
      </c>
      <c r="CF28" s="415" t="str">
        <f>RIGHT("00"&amp;BB10,2)&amp;":"&amp;RIGHT("00"&amp;BF10,2)</f>
        <v>00:00</v>
      </c>
      <c r="CG28" s="415" t="str">
        <f>RIGHT("00"&amp;BB11,2)&amp;":"&amp;RIGHT("00"&amp;BF11,2)</f>
        <v>00:00</v>
      </c>
      <c r="CK28" s="315"/>
    </row>
    <row r="29" spans="2:95" ht="12.6" thickBot="1">
      <c r="B29" s="286"/>
      <c r="C29" s="286"/>
      <c r="D29" s="286" t="s">
        <v>3907</v>
      </c>
      <c r="E29" s="286"/>
      <c r="F29" s="286"/>
      <c r="G29" s="286"/>
      <c r="H29" s="286"/>
      <c r="I29" s="286"/>
      <c r="J29" s="286"/>
      <c r="K29" s="286"/>
      <c r="L29" s="286"/>
      <c r="M29" s="286"/>
      <c r="N29" s="286"/>
      <c r="O29" s="287"/>
      <c r="P29" s="288"/>
      <c r="Q29" s="289"/>
      <c r="R29" s="290"/>
      <c r="S29" s="291"/>
      <c r="T29" s="288"/>
      <c r="U29" s="289"/>
      <c r="V29" s="290"/>
      <c r="W29" s="282"/>
      <c r="X29" s="283"/>
      <c r="Y29" s="284"/>
      <c r="Z29" s="285"/>
      <c r="AA29" s="282"/>
      <c r="AB29" s="283"/>
      <c r="AC29" s="284"/>
      <c r="AD29" s="285"/>
      <c r="AE29" s="282"/>
      <c r="AF29" s="283"/>
      <c r="AG29" s="284"/>
      <c r="AH29" s="285"/>
      <c r="AI29" s="282"/>
      <c r="AJ29" s="283"/>
      <c r="AK29" s="284"/>
      <c r="AL29" s="285"/>
      <c r="AM29" s="282"/>
      <c r="AN29" s="283"/>
      <c r="AO29" s="284"/>
      <c r="AP29" s="285"/>
      <c r="AQ29" s="282"/>
      <c r="AR29" s="283"/>
      <c r="AS29" s="284"/>
      <c r="AT29" s="285"/>
      <c r="AU29" s="282"/>
      <c r="AV29" s="283"/>
      <c r="AW29" s="284"/>
      <c r="AX29" s="285"/>
      <c r="AY29" s="282"/>
      <c r="AZ29" s="283"/>
      <c r="BA29" s="284"/>
      <c r="BB29" s="285"/>
      <c r="BC29" s="282"/>
      <c r="BD29" s="283"/>
      <c r="BE29" s="284"/>
      <c r="BF29" s="285"/>
      <c r="BG29" s="282"/>
      <c r="BH29" s="283"/>
      <c r="BI29" s="284"/>
      <c r="BJ29" s="285"/>
      <c r="BK29" s="1059"/>
      <c r="BL29" s="1060"/>
      <c r="BM29" s="1060"/>
      <c r="BN29" s="1061"/>
      <c r="BO29" s="256" t="s">
        <v>3820</v>
      </c>
      <c r="BP29" s="256"/>
      <c r="BQ29" s="256"/>
      <c r="BR29" s="256"/>
      <c r="BU29" s="18">
        <v>13</v>
      </c>
      <c r="BV29" s="274"/>
      <c r="CK29" s="315"/>
    </row>
    <row r="30" spans="2:95">
      <c r="B30" s="286"/>
      <c r="C30" s="302"/>
      <c r="D30" s="302" t="s">
        <v>3889</v>
      </c>
      <c r="E30" s="302"/>
      <c r="F30" s="302"/>
      <c r="G30" s="302"/>
      <c r="H30" s="302"/>
      <c r="I30" s="302"/>
      <c r="J30" s="302"/>
      <c r="K30" s="302"/>
      <c r="L30" s="302"/>
      <c r="M30" s="302"/>
      <c r="N30" s="302"/>
      <c r="O30" s="316"/>
      <c r="P30" s="317"/>
      <c r="Q30" s="318"/>
      <c r="R30" s="319"/>
      <c r="S30" s="320"/>
      <c r="T30" s="317"/>
      <c r="U30" s="318"/>
      <c r="V30" s="319"/>
      <c r="W30" s="321"/>
      <c r="X30" s="322"/>
      <c r="Y30" s="323"/>
      <c r="Z30" s="324"/>
      <c r="AA30" s="321"/>
      <c r="AB30" s="322"/>
      <c r="AC30" s="323"/>
      <c r="AD30" s="324"/>
      <c r="AE30" s="321"/>
      <c r="AF30" s="322"/>
      <c r="AG30" s="323"/>
      <c r="AH30" s="324"/>
      <c r="AI30" s="321"/>
      <c r="AJ30" s="322"/>
      <c r="AK30" s="323"/>
      <c r="AL30" s="324"/>
      <c r="AM30" s="321"/>
      <c r="AN30" s="322"/>
      <c r="AO30" s="323"/>
      <c r="AP30" s="324"/>
      <c r="AQ30" s="321"/>
      <c r="AR30" s="322"/>
      <c r="AS30" s="323"/>
      <c r="AT30" s="324"/>
      <c r="AU30" s="321"/>
      <c r="AV30" s="322"/>
      <c r="AW30" s="323"/>
      <c r="AX30" s="324"/>
      <c r="AY30" s="321"/>
      <c r="AZ30" s="322"/>
      <c r="BA30" s="323"/>
      <c r="BB30" s="324"/>
      <c r="BC30" s="321"/>
      <c r="BD30" s="322"/>
      <c r="BE30" s="323"/>
      <c r="BF30" s="324"/>
      <c r="BG30" s="321"/>
      <c r="BH30" s="322"/>
      <c r="BI30" s="323"/>
      <c r="BJ30" s="324"/>
      <c r="BK30" s="1067"/>
      <c r="BL30" s="813"/>
      <c r="BM30" s="813"/>
      <c r="BN30" s="814"/>
      <c r="BO30" s="314" t="s">
        <v>3820</v>
      </c>
      <c r="BP30" s="314"/>
      <c r="BQ30" s="314"/>
      <c r="BR30" s="256"/>
      <c r="BU30" s="18">
        <v>14</v>
      </c>
      <c r="BV30" s="274"/>
      <c r="CI30" s="315"/>
    </row>
    <row r="31" spans="2:95">
      <c r="B31" s="286" t="s">
        <v>3841</v>
      </c>
      <c r="C31" s="286"/>
      <c r="D31" s="286" t="s">
        <v>3902</v>
      </c>
      <c r="E31" s="286"/>
      <c r="F31" s="286"/>
      <c r="G31" s="286"/>
      <c r="H31" s="286"/>
      <c r="I31" s="286"/>
      <c r="J31" s="286"/>
      <c r="K31" s="286"/>
      <c r="L31" s="286"/>
      <c r="M31" s="286"/>
      <c r="N31" s="286"/>
      <c r="O31" s="287"/>
      <c r="P31" s="288"/>
      <c r="Q31" s="289"/>
      <c r="R31" s="290"/>
      <c r="S31" s="291"/>
      <c r="T31" s="288"/>
      <c r="U31" s="289"/>
      <c r="V31" s="290"/>
      <c r="W31" s="282"/>
      <c r="X31" s="283"/>
      <c r="Y31" s="284"/>
      <c r="Z31" s="285"/>
      <c r="AA31" s="282"/>
      <c r="AB31" s="283"/>
      <c r="AC31" s="284"/>
      <c r="AD31" s="285"/>
      <c r="AE31" s="282"/>
      <c r="AF31" s="283"/>
      <c r="AG31" s="284"/>
      <c r="AH31" s="285"/>
      <c r="AI31" s="282"/>
      <c r="AJ31" s="283"/>
      <c r="AK31" s="284"/>
      <c r="AL31" s="285"/>
      <c r="AM31" s="282"/>
      <c r="AN31" s="283"/>
      <c r="AO31" s="284"/>
      <c r="AP31" s="285"/>
      <c r="AQ31" s="282"/>
      <c r="AR31" s="283"/>
      <c r="AS31" s="284"/>
      <c r="AT31" s="285"/>
      <c r="AU31" s="282"/>
      <c r="AV31" s="283"/>
      <c r="AW31" s="284"/>
      <c r="AX31" s="285"/>
      <c r="AY31" s="282"/>
      <c r="AZ31" s="283"/>
      <c r="BA31" s="284"/>
      <c r="BB31" s="285"/>
      <c r="BC31" s="282"/>
      <c r="BD31" s="283"/>
      <c r="BE31" s="284"/>
      <c r="BF31" s="285"/>
      <c r="BG31" s="282"/>
      <c r="BH31" s="283"/>
      <c r="BI31" s="284"/>
      <c r="BJ31" s="285"/>
      <c r="BK31" s="1059"/>
      <c r="BL31" s="1060"/>
      <c r="BM31" s="1060"/>
      <c r="BN31" s="1061"/>
      <c r="BO31" s="256" t="s">
        <v>3820</v>
      </c>
      <c r="BP31" s="256"/>
      <c r="BQ31" s="256"/>
      <c r="BR31" s="256"/>
      <c r="BU31" s="18">
        <v>15</v>
      </c>
      <c r="BV31" s="274"/>
      <c r="CJ31" s="325"/>
      <c r="CK31" s="325"/>
    </row>
    <row r="32" spans="2:95">
      <c r="B32" s="286"/>
      <c r="C32" s="286"/>
      <c r="D32" s="286" t="s">
        <v>3909</v>
      </c>
      <c r="E32" s="286"/>
      <c r="F32" s="286"/>
      <c r="G32" s="286"/>
      <c r="H32" s="286"/>
      <c r="I32" s="286"/>
      <c r="J32" s="286"/>
      <c r="K32" s="286"/>
      <c r="L32" s="286"/>
      <c r="M32" s="286"/>
      <c r="N32" s="286"/>
      <c r="O32" s="326"/>
      <c r="P32" s="327"/>
      <c r="Q32" s="328"/>
      <c r="R32" s="329"/>
      <c r="S32" s="330"/>
      <c r="T32" s="327"/>
      <c r="U32" s="328"/>
      <c r="V32" s="329"/>
      <c r="W32" s="331"/>
      <c r="X32" s="332"/>
      <c r="Y32" s="333"/>
      <c r="Z32" s="334"/>
      <c r="AA32" s="331"/>
      <c r="AB32" s="332"/>
      <c r="AC32" s="333"/>
      <c r="AD32" s="334"/>
      <c r="AE32" s="331"/>
      <c r="AF32" s="332"/>
      <c r="AG32" s="333"/>
      <c r="AH32" s="334"/>
      <c r="AI32" s="331"/>
      <c r="AJ32" s="332"/>
      <c r="AK32" s="333"/>
      <c r="AL32" s="334"/>
      <c r="AM32" s="331"/>
      <c r="AN32" s="332"/>
      <c r="AO32" s="333"/>
      <c r="AP32" s="334"/>
      <c r="AQ32" s="331"/>
      <c r="AR32" s="332"/>
      <c r="AS32" s="333"/>
      <c r="AT32" s="334"/>
      <c r="AU32" s="331"/>
      <c r="AV32" s="332"/>
      <c r="AW32" s="333"/>
      <c r="AX32" s="334"/>
      <c r="AY32" s="331"/>
      <c r="AZ32" s="332"/>
      <c r="BA32" s="333"/>
      <c r="BB32" s="334"/>
      <c r="BC32" s="331"/>
      <c r="BD32" s="332"/>
      <c r="BE32" s="333"/>
      <c r="BF32" s="334"/>
      <c r="BG32" s="331"/>
      <c r="BH32" s="332"/>
      <c r="BI32" s="333"/>
      <c r="BJ32" s="334"/>
      <c r="BK32" s="1064"/>
      <c r="BL32" s="1065"/>
      <c r="BM32" s="1065"/>
      <c r="BN32" s="1066"/>
      <c r="BO32" s="256" t="s">
        <v>3820</v>
      </c>
      <c r="BP32" s="256"/>
      <c r="BQ32" s="256"/>
      <c r="BR32" s="256"/>
      <c r="BU32" s="18">
        <v>16</v>
      </c>
    </row>
    <row r="33" spans="1:87">
      <c r="B33" s="286"/>
      <c r="C33" s="286"/>
      <c r="D33" s="292" t="s">
        <v>3906</v>
      </c>
      <c r="E33" s="286"/>
      <c r="F33" s="286"/>
      <c r="G33" s="286"/>
      <c r="H33" s="286"/>
      <c r="I33" s="286"/>
      <c r="J33" s="286"/>
      <c r="K33" s="286"/>
      <c r="L33" s="286"/>
      <c r="M33" s="286"/>
      <c r="N33" s="554"/>
      <c r="O33" s="277"/>
      <c r="P33" s="278"/>
      <c r="Q33" s="279"/>
      <c r="R33" s="280"/>
      <c r="S33" s="281"/>
      <c r="T33" s="278"/>
      <c r="U33" s="279"/>
      <c r="V33" s="280"/>
      <c r="W33" s="282"/>
      <c r="X33" s="283"/>
      <c r="Y33" s="284"/>
      <c r="Z33" s="285"/>
      <c r="AA33" s="282"/>
      <c r="AB33" s="283"/>
      <c r="AC33" s="284"/>
      <c r="AD33" s="285"/>
      <c r="AE33" s="282"/>
      <c r="AF33" s="283"/>
      <c r="AG33" s="284"/>
      <c r="AH33" s="285"/>
      <c r="AI33" s="282"/>
      <c r="AJ33" s="283"/>
      <c r="AK33" s="284"/>
      <c r="AL33" s="285"/>
      <c r="AM33" s="282"/>
      <c r="AN33" s="283"/>
      <c r="AO33" s="284"/>
      <c r="AP33" s="285"/>
      <c r="AQ33" s="282"/>
      <c r="AR33" s="283"/>
      <c r="AS33" s="284"/>
      <c r="AT33" s="285"/>
      <c r="AU33" s="282"/>
      <c r="AV33" s="283"/>
      <c r="AW33" s="284"/>
      <c r="AX33" s="285"/>
      <c r="AY33" s="282"/>
      <c r="AZ33" s="283"/>
      <c r="BA33" s="284"/>
      <c r="BB33" s="285"/>
      <c r="BC33" s="282"/>
      <c r="BD33" s="283"/>
      <c r="BE33" s="284"/>
      <c r="BF33" s="285"/>
      <c r="BG33" s="282"/>
      <c r="BH33" s="283"/>
      <c r="BI33" s="284"/>
      <c r="BJ33" s="285"/>
      <c r="BK33" s="1059"/>
      <c r="BL33" s="1060"/>
      <c r="BM33" s="1060"/>
      <c r="BN33" s="1061"/>
      <c r="BO33" s="256" t="s">
        <v>3820</v>
      </c>
      <c r="BP33" s="256"/>
      <c r="BQ33" s="256"/>
      <c r="BR33" s="256"/>
      <c r="BU33" s="18">
        <v>17</v>
      </c>
    </row>
    <row r="34" spans="1:87" ht="12.6" thickBot="1">
      <c r="B34" s="286"/>
      <c r="C34" s="286"/>
      <c r="D34" s="286" t="s">
        <v>3907</v>
      </c>
      <c r="E34" s="286"/>
      <c r="F34" s="286"/>
      <c r="G34" s="286"/>
      <c r="H34" s="286"/>
      <c r="I34" s="286"/>
      <c r="J34" s="286"/>
      <c r="K34" s="286"/>
      <c r="L34" s="286"/>
      <c r="M34" s="286"/>
      <c r="N34" s="286"/>
      <c r="O34" s="287"/>
      <c r="P34" s="288"/>
      <c r="Q34" s="289"/>
      <c r="R34" s="290"/>
      <c r="S34" s="291"/>
      <c r="T34" s="288"/>
      <c r="U34" s="289"/>
      <c r="V34" s="290"/>
      <c r="W34" s="282"/>
      <c r="X34" s="283"/>
      <c r="Y34" s="284"/>
      <c r="Z34" s="285"/>
      <c r="AA34" s="282"/>
      <c r="AB34" s="283"/>
      <c r="AC34" s="284"/>
      <c r="AD34" s="285"/>
      <c r="AE34" s="282"/>
      <c r="AF34" s="283"/>
      <c r="AG34" s="284"/>
      <c r="AH34" s="285"/>
      <c r="AI34" s="282"/>
      <c r="AJ34" s="283"/>
      <c r="AK34" s="284"/>
      <c r="AL34" s="285"/>
      <c r="AM34" s="282"/>
      <c r="AN34" s="283"/>
      <c r="AO34" s="284"/>
      <c r="AP34" s="285"/>
      <c r="AQ34" s="282"/>
      <c r="AR34" s="283"/>
      <c r="AS34" s="284"/>
      <c r="AT34" s="285"/>
      <c r="AU34" s="282"/>
      <c r="AV34" s="283"/>
      <c r="AW34" s="284"/>
      <c r="AX34" s="285"/>
      <c r="AY34" s="282"/>
      <c r="AZ34" s="283"/>
      <c r="BA34" s="284"/>
      <c r="BB34" s="285"/>
      <c r="BC34" s="282"/>
      <c r="BD34" s="283"/>
      <c r="BE34" s="284"/>
      <c r="BF34" s="285"/>
      <c r="BG34" s="282"/>
      <c r="BH34" s="283"/>
      <c r="BI34" s="284"/>
      <c r="BJ34" s="285"/>
      <c r="BK34" s="1059"/>
      <c r="BL34" s="1060"/>
      <c r="BM34" s="1060"/>
      <c r="BN34" s="1061"/>
      <c r="BO34" s="256" t="s">
        <v>3820</v>
      </c>
      <c r="BP34" s="256"/>
      <c r="BQ34" s="256"/>
      <c r="BR34" s="256"/>
      <c r="BU34" s="18">
        <v>18</v>
      </c>
    </row>
    <row r="35" spans="1:87">
      <c r="B35" s="286"/>
      <c r="C35" s="302"/>
      <c r="D35" s="302" t="s">
        <v>3889</v>
      </c>
      <c r="E35" s="302"/>
      <c r="F35" s="302"/>
      <c r="G35" s="302"/>
      <c r="H35" s="302"/>
      <c r="I35" s="302"/>
      <c r="J35" s="302"/>
      <c r="K35" s="302"/>
      <c r="L35" s="302"/>
      <c r="M35" s="302"/>
      <c r="N35" s="302"/>
      <c r="O35" s="316"/>
      <c r="P35" s="317"/>
      <c r="Q35" s="318"/>
      <c r="R35" s="319"/>
      <c r="S35" s="320"/>
      <c r="T35" s="317"/>
      <c r="U35" s="318"/>
      <c r="V35" s="319"/>
      <c r="W35" s="321"/>
      <c r="X35" s="322"/>
      <c r="Y35" s="323"/>
      <c r="Z35" s="324"/>
      <c r="AA35" s="321"/>
      <c r="AB35" s="322"/>
      <c r="AC35" s="323"/>
      <c r="AD35" s="324"/>
      <c r="AE35" s="321"/>
      <c r="AF35" s="322"/>
      <c r="AG35" s="323"/>
      <c r="AH35" s="324"/>
      <c r="AI35" s="321"/>
      <c r="AJ35" s="322"/>
      <c r="AK35" s="323"/>
      <c r="AL35" s="324"/>
      <c r="AM35" s="321"/>
      <c r="AN35" s="322"/>
      <c r="AO35" s="323"/>
      <c r="AP35" s="324"/>
      <c r="AQ35" s="321"/>
      <c r="AR35" s="322"/>
      <c r="AS35" s="323"/>
      <c r="AT35" s="324"/>
      <c r="AU35" s="321"/>
      <c r="AV35" s="322"/>
      <c r="AW35" s="323"/>
      <c r="AX35" s="324"/>
      <c r="AY35" s="321"/>
      <c r="AZ35" s="322"/>
      <c r="BA35" s="323"/>
      <c r="BB35" s="324"/>
      <c r="BC35" s="321"/>
      <c r="BD35" s="322"/>
      <c r="BE35" s="323"/>
      <c r="BF35" s="324"/>
      <c r="BG35" s="321"/>
      <c r="BH35" s="322"/>
      <c r="BI35" s="323"/>
      <c r="BJ35" s="324"/>
      <c r="BK35" s="1067"/>
      <c r="BL35" s="813"/>
      <c r="BM35" s="813"/>
      <c r="BN35" s="814"/>
      <c r="BO35" s="314" t="s">
        <v>3820</v>
      </c>
      <c r="BP35" s="314"/>
      <c r="BQ35" s="314"/>
      <c r="BR35" s="256"/>
      <c r="BU35" s="18">
        <v>19</v>
      </c>
    </row>
    <row r="36" spans="1:87">
      <c r="B36" s="286" t="s">
        <v>3886</v>
      </c>
      <c r="C36" s="286"/>
      <c r="D36" s="286" t="s">
        <v>3902</v>
      </c>
      <c r="E36" s="286"/>
      <c r="F36" s="286"/>
      <c r="G36" s="286"/>
      <c r="H36" s="286"/>
      <c r="I36" s="286"/>
      <c r="J36" s="286"/>
      <c r="K36" s="286"/>
      <c r="L36" s="286"/>
      <c r="M36" s="286"/>
      <c r="N36" s="286"/>
      <c r="O36" s="287"/>
      <c r="P36" s="288"/>
      <c r="Q36" s="289"/>
      <c r="R36" s="290"/>
      <c r="S36" s="291"/>
      <c r="T36" s="288"/>
      <c r="U36" s="289"/>
      <c r="V36" s="290"/>
      <c r="W36" s="282"/>
      <c r="X36" s="283"/>
      <c r="Y36" s="284"/>
      <c r="Z36" s="285"/>
      <c r="AA36" s="282"/>
      <c r="AB36" s="283"/>
      <c r="AC36" s="284"/>
      <c r="AD36" s="285"/>
      <c r="AE36" s="282"/>
      <c r="AF36" s="283"/>
      <c r="AG36" s="284"/>
      <c r="AH36" s="285"/>
      <c r="AI36" s="282"/>
      <c r="AJ36" s="283"/>
      <c r="AK36" s="284"/>
      <c r="AL36" s="285"/>
      <c r="AM36" s="282"/>
      <c r="AN36" s="283"/>
      <c r="AO36" s="284"/>
      <c r="AP36" s="285"/>
      <c r="AQ36" s="282"/>
      <c r="AR36" s="283"/>
      <c r="AS36" s="284"/>
      <c r="AT36" s="285"/>
      <c r="AU36" s="282"/>
      <c r="AV36" s="283"/>
      <c r="AW36" s="284"/>
      <c r="AX36" s="285"/>
      <c r="AY36" s="282"/>
      <c r="AZ36" s="283"/>
      <c r="BA36" s="284"/>
      <c r="BB36" s="285"/>
      <c r="BC36" s="282"/>
      <c r="BD36" s="283"/>
      <c r="BE36" s="284"/>
      <c r="BF36" s="285"/>
      <c r="BG36" s="282"/>
      <c r="BH36" s="283"/>
      <c r="BI36" s="284"/>
      <c r="BJ36" s="285"/>
      <c r="BK36" s="1059"/>
      <c r="BL36" s="1060"/>
      <c r="BM36" s="1060"/>
      <c r="BN36" s="1061"/>
      <c r="BO36" s="256" t="s">
        <v>3820</v>
      </c>
      <c r="BP36" s="256"/>
      <c r="BQ36" s="256"/>
      <c r="BR36" s="256"/>
      <c r="BU36" s="18">
        <v>20</v>
      </c>
    </row>
    <row r="37" spans="1:87">
      <c r="B37" s="286"/>
      <c r="C37" s="286"/>
      <c r="D37" s="286" t="s">
        <v>3909</v>
      </c>
      <c r="E37" s="286"/>
      <c r="F37" s="286"/>
      <c r="G37" s="286"/>
      <c r="H37" s="286"/>
      <c r="I37" s="286"/>
      <c r="J37" s="286"/>
      <c r="K37" s="286"/>
      <c r="L37" s="286"/>
      <c r="M37" s="286"/>
      <c r="N37" s="286"/>
      <c r="O37" s="287"/>
      <c r="P37" s="288"/>
      <c r="Q37" s="289"/>
      <c r="R37" s="290"/>
      <c r="S37" s="291"/>
      <c r="T37" s="288"/>
      <c r="U37" s="289"/>
      <c r="V37" s="290"/>
      <c r="W37" s="282"/>
      <c r="X37" s="283"/>
      <c r="Y37" s="284"/>
      <c r="Z37" s="285"/>
      <c r="AA37" s="282"/>
      <c r="AB37" s="283"/>
      <c r="AC37" s="284"/>
      <c r="AD37" s="285"/>
      <c r="AE37" s="282"/>
      <c r="AF37" s="283"/>
      <c r="AG37" s="284"/>
      <c r="AH37" s="285"/>
      <c r="AI37" s="282"/>
      <c r="AJ37" s="283"/>
      <c r="AK37" s="284"/>
      <c r="AL37" s="285"/>
      <c r="AM37" s="282"/>
      <c r="AN37" s="283"/>
      <c r="AO37" s="284"/>
      <c r="AP37" s="285"/>
      <c r="AQ37" s="282"/>
      <c r="AR37" s="283"/>
      <c r="AS37" s="284"/>
      <c r="AT37" s="285"/>
      <c r="AU37" s="282"/>
      <c r="AV37" s="283"/>
      <c r="AW37" s="284"/>
      <c r="AX37" s="285"/>
      <c r="AY37" s="282"/>
      <c r="AZ37" s="283"/>
      <c r="BA37" s="284"/>
      <c r="BB37" s="285"/>
      <c r="BC37" s="282"/>
      <c r="BD37" s="283"/>
      <c r="BE37" s="284"/>
      <c r="BF37" s="285"/>
      <c r="BG37" s="282"/>
      <c r="BH37" s="283"/>
      <c r="BI37" s="284"/>
      <c r="BJ37" s="285"/>
      <c r="BK37" s="1059"/>
      <c r="BL37" s="1060"/>
      <c r="BM37" s="1060"/>
      <c r="BN37" s="1061"/>
      <c r="BO37" s="256" t="s">
        <v>3820</v>
      </c>
      <c r="BP37" s="256"/>
      <c r="BQ37" s="256"/>
      <c r="BR37" s="256"/>
      <c r="BU37" s="18">
        <v>21</v>
      </c>
    </row>
    <row r="38" spans="1:87">
      <c r="B38" s="286"/>
      <c r="C38" s="286"/>
      <c r="D38" s="292" t="s">
        <v>3906</v>
      </c>
      <c r="E38" s="286"/>
      <c r="F38" s="286"/>
      <c r="G38" s="286"/>
      <c r="H38" s="286"/>
      <c r="I38" s="286"/>
      <c r="J38" s="286"/>
      <c r="K38" s="286"/>
      <c r="L38" s="286"/>
      <c r="M38" s="286"/>
      <c r="N38" s="286"/>
      <c r="O38" s="277"/>
      <c r="P38" s="278"/>
      <c r="Q38" s="279"/>
      <c r="R38" s="280"/>
      <c r="S38" s="281"/>
      <c r="T38" s="278"/>
      <c r="U38" s="279"/>
      <c r="V38" s="280"/>
      <c r="W38" s="282"/>
      <c r="X38" s="283"/>
      <c r="Y38" s="284"/>
      <c r="Z38" s="285"/>
      <c r="AA38" s="282"/>
      <c r="AB38" s="283"/>
      <c r="AC38" s="284"/>
      <c r="AD38" s="285"/>
      <c r="AE38" s="282"/>
      <c r="AF38" s="283"/>
      <c r="AG38" s="284"/>
      <c r="AH38" s="285"/>
      <c r="AI38" s="282"/>
      <c r="AJ38" s="283"/>
      <c r="AK38" s="284"/>
      <c r="AL38" s="285"/>
      <c r="AM38" s="282"/>
      <c r="AN38" s="283"/>
      <c r="AO38" s="284"/>
      <c r="AP38" s="285"/>
      <c r="AQ38" s="282"/>
      <c r="AR38" s="283"/>
      <c r="AS38" s="284"/>
      <c r="AT38" s="285"/>
      <c r="AU38" s="282"/>
      <c r="AV38" s="283"/>
      <c r="AW38" s="284"/>
      <c r="AX38" s="285"/>
      <c r="AY38" s="282"/>
      <c r="AZ38" s="283"/>
      <c r="BA38" s="284"/>
      <c r="BB38" s="285"/>
      <c r="BC38" s="282"/>
      <c r="BD38" s="283"/>
      <c r="BE38" s="284"/>
      <c r="BF38" s="285"/>
      <c r="BG38" s="282"/>
      <c r="BH38" s="283"/>
      <c r="BI38" s="284"/>
      <c r="BJ38" s="285"/>
      <c r="BK38" s="1059"/>
      <c r="BL38" s="1060"/>
      <c r="BM38" s="1060"/>
      <c r="BN38" s="1061"/>
      <c r="BO38" s="256" t="s">
        <v>3820</v>
      </c>
      <c r="BP38" s="256"/>
      <c r="BQ38" s="256"/>
      <c r="BR38" s="256"/>
      <c r="BU38" s="18">
        <v>22</v>
      </c>
    </row>
    <row r="39" spans="1:87" ht="12.6" thickBot="1">
      <c r="B39" s="286"/>
      <c r="C39" s="286"/>
      <c r="D39" s="286" t="s">
        <v>3907</v>
      </c>
      <c r="E39" s="286"/>
      <c r="F39" s="286"/>
      <c r="G39" s="286"/>
      <c r="H39" s="286"/>
      <c r="I39" s="286"/>
      <c r="J39" s="286"/>
      <c r="K39" s="286"/>
      <c r="L39" s="286"/>
      <c r="M39" s="286"/>
      <c r="N39" s="286"/>
      <c r="O39" s="287"/>
      <c r="P39" s="288"/>
      <c r="Q39" s="289"/>
      <c r="R39" s="290"/>
      <c r="S39" s="291"/>
      <c r="T39" s="288"/>
      <c r="U39" s="289"/>
      <c r="V39" s="290"/>
      <c r="W39" s="282"/>
      <c r="X39" s="283"/>
      <c r="Y39" s="284"/>
      <c r="Z39" s="285"/>
      <c r="AA39" s="282"/>
      <c r="AB39" s="283"/>
      <c r="AC39" s="284"/>
      <c r="AD39" s="285"/>
      <c r="AE39" s="282"/>
      <c r="AF39" s="283"/>
      <c r="AG39" s="284"/>
      <c r="AH39" s="285"/>
      <c r="AI39" s="282"/>
      <c r="AJ39" s="283"/>
      <c r="AK39" s="284"/>
      <c r="AL39" s="285"/>
      <c r="AM39" s="282"/>
      <c r="AN39" s="283"/>
      <c r="AO39" s="284"/>
      <c r="AP39" s="285"/>
      <c r="AQ39" s="282"/>
      <c r="AR39" s="283"/>
      <c r="AS39" s="284"/>
      <c r="AT39" s="285"/>
      <c r="AU39" s="282"/>
      <c r="AV39" s="283"/>
      <c r="AW39" s="284"/>
      <c r="AX39" s="285"/>
      <c r="AY39" s="282"/>
      <c r="AZ39" s="283"/>
      <c r="BA39" s="284"/>
      <c r="BB39" s="285"/>
      <c r="BC39" s="282"/>
      <c r="BD39" s="283"/>
      <c r="BE39" s="284"/>
      <c r="BF39" s="285"/>
      <c r="BG39" s="282"/>
      <c r="BH39" s="283"/>
      <c r="BI39" s="284"/>
      <c r="BJ39" s="285"/>
      <c r="BK39" s="1059"/>
      <c r="BL39" s="1060"/>
      <c r="BM39" s="1060"/>
      <c r="BN39" s="1061"/>
      <c r="BO39" s="256" t="s">
        <v>3820</v>
      </c>
      <c r="BP39" s="256"/>
      <c r="BQ39" s="256"/>
      <c r="BR39" s="256"/>
      <c r="BU39" s="18">
        <v>23</v>
      </c>
    </row>
    <row r="40" spans="1:87">
      <c r="B40" s="286"/>
      <c r="C40" s="302"/>
      <c r="D40" s="302" t="s">
        <v>3889</v>
      </c>
      <c r="E40" s="302"/>
      <c r="F40" s="302"/>
      <c r="G40" s="302"/>
      <c r="H40" s="302"/>
      <c r="I40" s="302"/>
      <c r="J40" s="302"/>
      <c r="K40" s="302"/>
      <c r="L40" s="302"/>
      <c r="M40" s="302"/>
      <c r="N40" s="302"/>
      <c r="O40" s="316"/>
      <c r="P40" s="317"/>
      <c r="Q40" s="318"/>
      <c r="R40" s="319"/>
      <c r="S40" s="320"/>
      <c r="T40" s="317"/>
      <c r="U40" s="318"/>
      <c r="V40" s="319"/>
      <c r="W40" s="321"/>
      <c r="X40" s="322"/>
      <c r="Y40" s="323"/>
      <c r="Z40" s="324"/>
      <c r="AA40" s="321"/>
      <c r="AB40" s="322"/>
      <c r="AC40" s="323"/>
      <c r="AD40" s="324"/>
      <c r="AE40" s="321"/>
      <c r="AF40" s="322"/>
      <c r="AG40" s="323"/>
      <c r="AH40" s="324"/>
      <c r="AI40" s="321"/>
      <c r="AJ40" s="322"/>
      <c r="AK40" s="323"/>
      <c r="AL40" s="324"/>
      <c r="AM40" s="321"/>
      <c r="AN40" s="322"/>
      <c r="AO40" s="323"/>
      <c r="AP40" s="324"/>
      <c r="AQ40" s="321"/>
      <c r="AR40" s="322"/>
      <c r="AS40" s="323"/>
      <c r="AT40" s="324"/>
      <c r="AU40" s="321"/>
      <c r="AV40" s="322"/>
      <c r="AW40" s="323"/>
      <c r="AX40" s="324"/>
      <c r="AY40" s="321"/>
      <c r="AZ40" s="322"/>
      <c r="BA40" s="323"/>
      <c r="BB40" s="324"/>
      <c r="BC40" s="321"/>
      <c r="BD40" s="322"/>
      <c r="BE40" s="323"/>
      <c r="BF40" s="324"/>
      <c r="BG40" s="321"/>
      <c r="BH40" s="322"/>
      <c r="BI40" s="323"/>
      <c r="BJ40" s="324"/>
      <c r="BK40" s="1067"/>
      <c r="BL40" s="813"/>
      <c r="BM40" s="813"/>
      <c r="BN40" s="814"/>
      <c r="BO40" s="314" t="s">
        <v>3820</v>
      </c>
      <c r="BP40" s="314"/>
      <c r="BQ40" s="314"/>
      <c r="BR40" s="256"/>
      <c r="BU40" s="18">
        <v>24</v>
      </c>
      <c r="CI40" s="335"/>
    </row>
    <row r="41" spans="1:87">
      <c r="B41" s="286" t="s">
        <v>3887</v>
      </c>
      <c r="C41" s="286"/>
      <c r="D41" s="286" t="s">
        <v>3902</v>
      </c>
      <c r="E41" s="286"/>
      <c r="F41" s="286"/>
      <c r="G41" s="286"/>
      <c r="H41" s="286"/>
      <c r="I41" s="286"/>
      <c r="J41" s="286"/>
      <c r="K41" s="286"/>
      <c r="L41" s="286"/>
      <c r="M41" s="286"/>
      <c r="N41" s="286"/>
      <c r="O41" s="287"/>
      <c r="P41" s="288"/>
      <c r="Q41" s="289"/>
      <c r="R41" s="290"/>
      <c r="S41" s="291"/>
      <c r="T41" s="288"/>
      <c r="U41" s="289"/>
      <c r="V41" s="290"/>
      <c r="W41" s="282"/>
      <c r="X41" s="283"/>
      <c r="Y41" s="284"/>
      <c r="Z41" s="285"/>
      <c r="AA41" s="282"/>
      <c r="AB41" s="283"/>
      <c r="AC41" s="284"/>
      <c r="AD41" s="285"/>
      <c r="AE41" s="282"/>
      <c r="AF41" s="283"/>
      <c r="AG41" s="284"/>
      <c r="AH41" s="285"/>
      <c r="AI41" s="282"/>
      <c r="AJ41" s="283"/>
      <c r="AK41" s="284"/>
      <c r="AL41" s="285"/>
      <c r="AM41" s="282"/>
      <c r="AN41" s="283"/>
      <c r="AO41" s="284"/>
      <c r="AP41" s="285"/>
      <c r="AQ41" s="282"/>
      <c r="AR41" s="283"/>
      <c r="AS41" s="284"/>
      <c r="AT41" s="285"/>
      <c r="AU41" s="282"/>
      <c r="AV41" s="283"/>
      <c r="AW41" s="284"/>
      <c r="AX41" s="285"/>
      <c r="AY41" s="282"/>
      <c r="AZ41" s="283"/>
      <c r="BA41" s="284"/>
      <c r="BB41" s="285"/>
      <c r="BC41" s="282"/>
      <c r="BD41" s="283"/>
      <c r="BE41" s="284"/>
      <c r="BF41" s="285"/>
      <c r="BG41" s="282"/>
      <c r="BH41" s="283"/>
      <c r="BI41" s="284"/>
      <c r="BJ41" s="285"/>
      <c r="BK41" s="1059"/>
      <c r="BL41" s="1060"/>
      <c r="BM41" s="1060"/>
      <c r="BN41" s="1061"/>
      <c r="BO41" s="256" t="s">
        <v>3820</v>
      </c>
      <c r="BP41" s="256"/>
      <c r="BQ41" s="256"/>
      <c r="BR41" s="256"/>
    </row>
    <row r="42" spans="1:87">
      <c r="B42" s="286"/>
      <c r="C42" s="286"/>
      <c r="D42" s="286" t="s">
        <v>3909</v>
      </c>
      <c r="E42" s="286"/>
      <c r="F42" s="286"/>
      <c r="G42" s="286"/>
      <c r="H42" s="286"/>
      <c r="I42" s="286"/>
      <c r="J42" s="286"/>
      <c r="K42" s="286"/>
      <c r="L42" s="286"/>
      <c r="M42" s="286"/>
      <c r="N42" s="286"/>
      <c r="O42" s="326"/>
      <c r="P42" s="327"/>
      <c r="Q42" s="328"/>
      <c r="R42" s="329"/>
      <c r="S42" s="330"/>
      <c r="T42" s="327"/>
      <c r="U42" s="328"/>
      <c r="V42" s="329"/>
      <c r="W42" s="331"/>
      <c r="X42" s="332"/>
      <c r="Y42" s="333"/>
      <c r="Z42" s="334"/>
      <c r="AA42" s="331"/>
      <c r="AB42" s="332"/>
      <c r="AC42" s="333"/>
      <c r="AD42" s="334"/>
      <c r="AE42" s="331"/>
      <c r="AF42" s="332"/>
      <c r="AG42" s="333"/>
      <c r="AH42" s="334"/>
      <c r="AI42" s="331"/>
      <c r="AJ42" s="332"/>
      <c r="AK42" s="333"/>
      <c r="AL42" s="334"/>
      <c r="AM42" s="331"/>
      <c r="AN42" s="332"/>
      <c r="AO42" s="333"/>
      <c r="AP42" s="334"/>
      <c r="AQ42" s="331"/>
      <c r="AR42" s="332"/>
      <c r="AS42" s="333"/>
      <c r="AT42" s="334"/>
      <c r="AU42" s="331"/>
      <c r="AV42" s="332"/>
      <c r="AW42" s="333"/>
      <c r="AX42" s="334"/>
      <c r="AY42" s="331"/>
      <c r="AZ42" s="332"/>
      <c r="BA42" s="333"/>
      <c r="BB42" s="334"/>
      <c r="BC42" s="331"/>
      <c r="BD42" s="332"/>
      <c r="BE42" s="333"/>
      <c r="BF42" s="334"/>
      <c r="BG42" s="331"/>
      <c r="BH42" s="332"/>
      <c r="BI42" s="333"/>
      <c r="BJ42" s="334"/>
      <c r="BK42" s="1064"/>
      <c r="BL42" s="1065"/>
      <c r="BM42" s="1065"/>
      <c r="BN42" s="1066"/>
      <c r="BO42" s="256" t="s">
        <v>3820</v>
      </c>
      <c r="BP42" s="256"/>
      <c r="BQ42" s="256"/>
      <c r="BR42" s="256"/>
    </row>
    <row r="43" spans="1:87">
      <c r="B43" s="286"/>
      <c r="C43" s="286"/>
      <c r="D43" s="292" t="s">
        <v>3906</v>
      </c>
      <c r="E43" s="286"/>
      <c r="F43" s="286"/>
      <c r="G43" s="286"/>
      <c r="H43" s="286"/>
      <c r="I43" s="286"/>
      <c r="J43" s="286"/>
      <c r="K43" s="286"/>
      <c r="L43" s="286"/>
      <c r="M43" s="286"/>
      <c r="N43" s="286"/>
      <c r="O43" s="287"/>
      <c r="P43" s="288"/>
      <c r="Q43" s="289"/>
      <c r="R43" s="290"/>
      <c r="S43" s="291"/>
      <c r="T43" s="288"/>
      <c r="U43" s="289"/>
      <c r="V43" s="290"/>
      <c r="W43" s="282"/>
      <c r="X43" s="283"/>
      <c r="Y43" s="284"/>
      <c r="Z43" s="285"/>
      <c r="AA43" s="282"/>
      <c r="AB43" s="283"/>
      <c r="AC43" s="284"/>
      <c r="AD43" s="285"/>
      <c r="AE43" s="282"/>
      <c r="AF43" s="283"/>
      <c r="AG43" s="284"/>
      <c r="AH43" s="285"/>
      <c r="AI43" s="282"/>
      <c r="AJ43" s="283"/>
      <c r="AK43" s="284"/>
      <c r="AL43" s="285"/>
      <c r="AM43" s="282"/>
      <c r="AN43" s="283"/>
      <c r="AO43" s="284"/>
      <c r="AP43" s="285"/>
      <c r="AQ43" s="282"/>
      <c r="AR43" s="283"/>
      <c r="AS43" s="284"/>
      <c r="AT43" s="285"/>
      <c r="AU43" s="282"/>
      <c r="AV43" s="283"/>
      <c r="AW43" s="284"/>
      <c r="AX43" s="285"/>
      <c r="AY43" s="282"/>
      <c r="AZ43" s="283"/>
      <c r="BA43" s="284"/>
      <c r="BB43" s="285"/>
      <c r="BC43" s="282"/>
      <c r="BD43" s="283"/>
      <c r="BE43" s="284"/>
      <c r="BF43" s="285"/>
      <c r="BG43" s="282"/>
      <c r="BH43" s="283"/>
      <c r="BI43" s="284"/>
      <c r="BJ43" s="285"/>
      <c r="BK43" s="1059"/>
      <c r="BL43" s="1060"/>
      <c r="BM43" s="1060"/>
      <c r="BN43" s="1061"/>
      <c r="BO43" s="256" t="s">
        <v>3820</v>
      </c>
      <c r="BP43" s="256"/>
      <c r="BQ43" s="256"/>
      <c r="BR43" s="256"/>
    </row>
    <row r="44" spans="1:87">
      <c r="B44" s="286"/>
      <c r="C44" s="286"/>
      <c r="D44" s="286" t="s">
        <v>3907</v>
      </c>
      <c r="E44" s="286"/>
      <c r="F44" s="286"/>
      <c r="G44" s="286"/>
      <c r="H44" s="286"/>
      <c r="I44" s="286"/>
      <c r="J44" s="286"/>
      <c r="K44" s="286"/>
      <c r="L44" s="286"/>
      <c r="M44" s="286"/>
      <c r="N44" s="286"/>
      <c r="O44" s="287"/>
      <c r="P44" s="288"/>
      <c r="Q44" s="289"/>
      <c r="R44" s="290"/>
      <c r="S44" s="291"/>
      <c r="T44" s="288"/>
      <c r="U44" s="289"/>
      <c r="V44" s="290"/>
      <c r="W44" s="282"/>
      <c r="X44" s="283"/>
      <c r="Y44" s="284"/>
      <c r="Z44" s="285"/>
      <c r="AA44" s="282"/>
      <c r="AB44" s="283"/>
      <c r="AC44" s="284"/>
      <c r="AD44" s="285"/>
      <c r="AE44" s="282"/>
      <c r="AF44" s="283"/>
      <c r="AG44" s="284"/>
      <c r="AH44" s="285"/>
      <c r="AI44" s="282"/>
      <c r="AJ44" s="283"/>
      <c r="AK44" s="284"/>
      <c r="AL44" s="285"/>
      <c r="AM44" s="282"/>
      <c r="AN44" s="283"/>
      <c r="AO44" s="284"/>
      <c r="AP44" s="285"/>
      <c r="AQ44" s="282"/>
      <c r="AR44" s="283"/>
      <c r="AS44" s="284"/>
      <c r="AT44" s="285"/>
      <c r="AU44" s="282"/>
      <c r="AV44" s="283"/>
      <c r="AW44" s="284"/>
      <c r="AX44" s="285"/>
      <c r="AY44" s="282"/>
      <c r="AZ44" s="283"/>
      <c r="BA44" s="284"/>
      <c r="BB44" s="285"/>
      <c r="BC44" s="282"/>
      <c r="BD44" s="283"/>
      <c r="BE44" s="284"/>
      <c r="BF44" s="285"/>
      <c r="BG44" s="282"/>
      <c r="BH44" s="283"/>
      <c r="BI44" s="284"/>
      <c r="BJ44" s="285"/>
      <c r="BK44" s="1059"/>
      <c r="BL44" s="1060"/>
      <c r="BM44" s="1060"/>
      <c r="BN44" s="1061"/>
      <c r="BO44" s="256" t="s">
        <v>3820</v>
      </c>
      <c r="BP44" s="256"/>
      <c r="BQ44" s="256"/>
      <c r="BR44" s="256"/>
    </row>
    <row r="45" spans="1:87">
      <c r="A45" s="18" t="s">
        <v>3912</v>
      </c>
      <c r="B45" s="256"/>
      <c r="C45" s="256"/>
      <c r="D45" s="256"/>
      <c r="E45" s="256"/>
      <c r="F45" s="256"/>
      <c r="G45" s="256"/>
      <c r="H45" s="256"/>
      <c r="I45" s="256"/>
      <c r="J45" s="256"/>
      <c r="K45" s="256"/>
      <c r="L45" s="256"/>
      <c r="M45" s="256"/>
      <c r="N45" s="256"/>
      <c r="O45" s="336"/>
      <c r="P45" s="336"/>
      <c r="Q45" s="336"/>
      <c r="R45" s="336"/>
      <c r="S45" s="336"/>
      <c r="T45" s="336"/>
      <c r="U45" s="336"/>
      <c r="V45" s="336"/>
      <c r="W45" s="336"/>
      <c r="X45" s="336"/>
      <c r="Y45" s="336"/>
      <c r="Z45" s="336"/>
      <c r="AA45" s="336"/>
      <c r="AB45" s="336"/>
      <c r="AC45" s="336"/>
      <c r="AD45" s="336"/>
      <c r="AE45" s="336"/>
      <c r="AF45" s="336"/>
      <c r="AG45" s="336"/>
      <c r="AH45" s="336"/>
      <c r="AI45" s="336"/>
      <c r="AJ45" s="336"/>
      <c r="AK45" s="336"/>
      <c r="AL45" s="336"/>
      <c r="AM45" s="336"/>
      <c r="AN45" s="336"/>
      <c r="AO45" s="336"/>
      <c r="AP45" s="336"/>
      <c r="AQ45" s="336"/>
      <c r="AR45" s="336"/>
      <c r="AS45" s="336"/>
      <c r="AT45" s="336"/>
      <c r="AU45" s="336"/>
      <c r="AV45" s="336"/>
      <c r="AW45" s="336"/>
      <c r="AX45" s="336"/>
      <c r="AY45" s="336"/>
      <c r="AZ45" s="336"/>
      <c r="BA45" s="336"/>
      <c r="BB45" s="336"/>
      <c r="BC45" s="336"/>
      <c r="BD45" s="336"/>
      <c r="BE45" s="336"/>
      <c r="BF45" s="336"/>
      <c r="BG45" s="336"/>
      <c r="BH45" s="336"/>
      <c r="BI45" s="336"/>
      <c r="BJ45" s="336"/>
      <c r="BK45" s="336"/>
      <c r="BL45" s="336"/>
      <c r="BM45" s="336"/>
      <c r="BN45" s="336"/>
      <c r="BO45" s="256"/>
      <c r="BP45" s="256"/>
      <c r="BQ45" s="256"/>
      <c r="BR45" s="256"/>
    </row>
    <row r="46" spans="1:87">
      <c r="B46" s="256"/>
      <c r="C46" s="256"/>
      <c r="D46" s="256" t="s">
        <v>3889</v>
      </c>
      <c r="E46" s="256"/>
      <c r="F46" s="256"/>
      <c r="G46" s="256"/>
      <c r="H46" s="256"/>
      <c r="I46" s="256"/>
      <c r="J46" s="256"/>
      <c r="K46" s="256"/>
      <c r="L46" s="256"/>
      <c r="M46" s="256"/>
      <c r="N46" s="256"/>
      <c r="O46" s="277"/>
      <c r="P46" s="278"/>
      <c r="Q46" s="279"/>
      <c r="R46" s="280"/>
      <c r="S46" s="281"/>
      <c r="T46" s="278"/>
      <c r="U46" s="279"/>
      <c r="V46" s="280"/>
      <c r="W46" s="282"/>
      <c r="X46" s="283"/>
      <c r="Y46" s="284"/>
      <c r="Z46" s="285"/>
      <c r="AA46" s="282"/>
      <c r="AB46" s="283"/>
      <c r="AC46" s="284"/>
      <c r="AD46" s="285"/>
      <c r="AE46" s="282"/>
      <c r="AF46" s="283"/>
      <c r="AG46" s="284"/>
      <c r="AH46" s="285"/>
      <c r="AI46" s="282"/>
      <c r="AJ46" s="283"/>
      <c r="AK46" s="284"/>
      <c r="AL46" s="285"/>
      <c r="AM46" s="282"/>
      <c r="AN46" s="283"/>
      <c r="AO46" s="284"/>
      <c r="AP46" s="285"/>
      <c r="AQ46" s="282"/>
      <c r="AR46" s="283"/>
      <c r="AS46" s="284"/>
      <c r="AT46" s="285"/>
      <c r="AU46" s="282"/>
      <c r="AV46" s="283"/>
      <c r="AW46" s="284"/>
      <c r="AX46" s="285"/>
      <c r="AY46" s="282"/>
      <c r="AZ46" s="283"/>
      <c r="BA46" s="284"/>
      <c r="BB46" s="285"/>
      <c r="BC46" s="282"/>
      <c r="BD46" s="283"/>
      <c r="BE46" s="284"/>
      <c r="BF46" s="285"/>
      <c r="BG46" s="282"/>
      <c r="BH46" s="283"/>
      <c r="BI46" s="284"/>
      <c r="BJ46" s="285"/>
      <c r="BK46" s="1059"/>
      <c r="BL46" s="1060"/>
      <c r="BM46" s="1060"/>
      <c r="BN46" s="1061"/>
      <c r="BO46" s="256" t="s">
        <v>3820</v>
      </c>
      <c r="BP46" s="256"/>
      <c r="BQ46" s="256"/>
      <c r="BR46" s="256"/>
    </row>
    <row r="47" spans="1:87">
      <c r="B47" s="286"/>
      <c r="C47" s="286"/>
      <c r="D47" s="286" t="s">
        <v>3902</v>
      </c>
      <c r="E47" s="286"/>
      <c r="F47" s="286"/>
      <c r="G47" s="286"/>
      <c r="H47" s="286"/>
      <c r="I47" s="286"/>
      <c r="J47" s="286"/>
      <c r="K47" s="286"/>
      <c r="L47" s="286"/>
      <c r="M47" s="286"/>
      <c r="N47" s="286"/>
      <c r="O47" s="287"/>
      <c r="P47" s="288"/>
      <c r="Q47" s="289"/>
      <c r="R47" s="290"/>
      <c r="S47" s="291"/>
      <c r="T47" s="288"/>
      <c r="U47" s="289"/>
      <c r="V47" s="290"/>
      <c r="W47" s="282"/>
      <c r="X47" s="283"/>
      <c r="Y47" s="284"/>
      <c r="Z47" s="285"/>
      <c r="AA47" s="282"/>
      <c r="AB47" s="283"/>
      <c r="AC47" s="284"/>
      <c r="AD47" s="285"/>
      <c r="AE47" s="282"/>
      <c r="AF47" s="283"/>
      <c r="AG47" s="284"/>
      <c r="AH47" s="285"/>
      <c r="AI47" s="282"/>
      <c r="AJ47" s="283"/>
      <c r="AK47" s="284"/>
      <c r="AL47" s="285"/>
      <c r="AM47" s="282"/>
      <c r="AN47" s="283"/>
      <c r="AO47" s="284"/>
      <c r="AP47" s="285"/>
      <c r="AQ47" s="282"/>
      <c r="AR47" s="283"/>
      <c r="AS47" s="284"/>
      <c r="AT47" s="285"/>
      <c r="AU47" s="282"/>
      <c r="AV47" s="283"/>
      <c r="AW47" s="284"/>
      <c r="AX47" s="285"/>
      <c r="AY47" s="282"/>
      <c r="AZ47" s="283"/>
      <c r="BA47" s="284"/>
      <c r="BB47" s="285"/>
      <c r="BC47" s="282"/>
      <c r="BD47" s="283"/>
      <c r="BE47" s="284"/>
      <c r="BF47" s="285"/>
      <c r="BG47" s="282"/>
      <c r="BH47" s="283"/>
      <c r="BI47" s="284"/>
      <c r="BJ47" s="285"/>
      <c r="BK47" s="1059"/>
      <c r="BL47" s="1060"/>
      <c r="BM47" s="1060"/>
      <c r="BN47" s="1061"/>
      <c r="BO47" s="256" t="s">
        <v>3820</v>
      </c>
      <c r="BP47" s="256"/>
      <c r="BQ47" s="256"/>
      <c r="BR47" s="256"/>
    </row>
    <row r="48" spans="1:87">
      <c r="B48" s="286"/>
      <c r="C48" s="286"/>
      <c r="D48" s="286" t="s">
        <v>3909</v>
      </c>
      <c r="E48" s="286"/>
      <c r="F48" s="286"/>
      <c r="G48" s="286"/>
      <c r="H48" s="286"/>
      <c r="I48" s="286"/>
      <c r="J48" s="286"/>
      <c r="K48" s="286"/>
      <c r="L48" s="286"/>
      <c r="M48" s="286"/>
      <c r="N48" s="286"/>
      <c r="O48" s="287"/>
      <c r="P48" s="288"/>
      <c r="Q48" s="289"/>
      <c r="R48" s="290"/>
      <c r="S48" s="291"/>
      <c r="T48" s="288"/>
      <c r="U48" s="289"/>
      <c r="V48" s="290"/>
      <c r="W48" s="282"/>
      <c r="X48" s="283"/>
      <c r="Y48" s="284"/>
      <c r="Z48" s="285"/>
      <c r="AA48" s="282"/>
      <c r="AB48" s="283"/>
      <c r="AC48" s="284"/>
      <c r="AD48" s="285"/>
      <c r="AE48" s="282"/>
      <c r="AF48" s="283"/>
      <c r="AG48" s="284"/>
      <c r="AH48" s="285"/>
      <c r="AI48" s="282"/>
      <c r="AJ48" s="283"/>
      <c r="AK48" s="284"/>
      <c r="AL48" s="285"/>
      <c r="AM48" s="282"/>
      <c r="AN48" s="283"/>
      <c r="AO48" s="284"/>
      <c r="AP48" s="285"/>
      <c r="AQ48" s="282"/>
      <c r="AR48" s="283"/>
      <c r="AS48" s="284"/>
      <c r="AT48" s="285"/>
      <c r="AU48" s="282"/>
      <c r="AV48" s="283"/>
      <c r="AW48" s="284"/>
      <c r="AX48" s="285"/>
      <c r="AY48" s="282"/>
      <c r="AZ48" s="283"/>
      <c r="BA48" s="284"/>
      <c r="BB48" s="285"/>
      <c r="BC48" s="282"/>
      <c r="BD48" s="283"/>
      <c r="BE48" s="284"/>
      <c r="BF48" s="285"/>
      <c r="BG48" s="282"/>
      <c r="BH48" s="283"/>
      <c r="BI48" s="284"/>
      <c r="BJ48" s="285"/>
      <c r="BK48" s="1059"/>
      <c r="BL48" s="1060"/>
      <c r="BM48" s="1060"/>
      <c r="BN48" s="1061"/>
      <c r="BO48" s="256" t="s">
        <v>3820</v>
      </c>
      <c r="BP48" s="256"/>
      <c r="BQ48" s="256"/>
      <c r="BR48" s="256"/>
    </row>
    <row r="49" spans="1:67">
      <c r="A49" s="256"/>
      <c r="B49" s="256"/>
      <c r="C49" s="256"/>
      <c r="D49" s="292" t="s">
        <v>3906</v>
      </c>
      <c r="E49" s="256"/>
      <c r="F49" s="256"/>
      <c r="G49" s="256"/>
      <c r="H49" s="256"/>
      <c r="I49" s="256"/>
      <c r="J49" s="256"/>
      <c r="K49" s="256"/>
      <c r="L49" s="256"/>
      <c r="M49" s="256"/>
      <c r="N49" s="256"/>
      <c r="O49" s="277"/>
      <c r="P49" s="278"/>
      <c r="Q49" s="279"/>
      <c r="R49" s="280"/>
      <c r="S49" s="281"/>
      <c r="T49" s="278"/>
      <c r="U49" s="279"/>
      <c r="V49" s="280"/>
      <c r="W49" s="282"/>
      <c r="X49" s="283"/>
      <c r="Y49" s="284"/>
      <c r="Z49" s="285"/>
      <c r="AA49" s="282"/>
      <c r="AB49" s="283"/>
      <c r="AC49" s="284"/>
      <c r="AD49" s="285"/>
      <c r="AE49" s="282"/>
      <c r="AF49" s="283"/>
      <c r="AG49" s="284"/>
      <c r="AH49" s="285"/>
      <c r="AI49" s="282"/>
      <c r="AJ49" s="283"/>
      <c r="AK49" s="284"/>
      <c r="AL49" s="285"/>
      <c r="AM49" s="282"/>
      <c r="AN49" s="283"/>
      <c r="AO49" s="284"/>
      <c r="AP49" s="285"/>
      <c r="AQ49" s="282"/>
      <c r="AR49" s="283"/>
      <c r="AS49" s="284"/>
      <c r="AT49" s="285"/>
      <c r="AU49" s="282"/>
      <c r="AV49" s="283"/>
      <c r="AW49" s="284"/>
      <c r="AX49" s="285"/>
      <c r="AY49" s="282"/>
      <c r="AZ49" s="283"/>
      <c r="BA49" s="284"/>
      <c r="BB49" s="285"/>
      <c r="BC49" s="282"/>
      <c r="BD49" s="283"/>
      <c r="BE49" s="284"/>
      <c r="BF49" s="285"/>
      <c r="BG49" s="282"/>
      <c r="BH49" s="283"/>
      <c r="BI49" s="284"/>
      <c r="BJ49" s="285"/>
      <c r="BK49" s="1059"/>
      <c r="BL49" s="1060"/>
      <c r="BM49" s="1060"/>
      <c r="BN49" s="1061"/>
      <c r="BO49" s="256" t="s">
        <v>3820</v>
      </c>
    </row>
    <row r="50" spans="1:67">
      <c r="A50" s="256"/>
      <c r="B50" s="256"/>
      <c r="C50" s="256"/>
      <c r="D50" s="286" t="s">
        <v>3907</v>
      </c>
      <c r="E50" s="256"/>
      <c r="F50" s="256"/>
      <c r="G50" s="256"/>
      <c r="H50" s="256"/>
      <c r="I50" s="256"/>
      <c r="J50" s="256"/>
      <c r="K50" s="256"/>
      <c r="L50" s="256"/>
      <c r="M50" s="256"/>
      <c r="N50" s="256"/>
      <c r="O50" s="287"/>
      <c r="P50" s="288"/>
      <c r="Q50" s="289"/>
      <c r="R50" s="290"/>
      <c r="S50" s="291"/>
      <c r="T50" s="288"/>
      <c r="U50" s="289"/>
      <c r="V50" s="290"/>
      <c r="W50" s="282"/>
      <c r="X50" s="283"/>
      <c r="Y50" s="284"/>
      <c r="Z50" s="285"/>
      <c r="AA50" s="282"/>
      <c r="AB50" s="283"/>
      <c r="AC50" s="284"/>
      <c r="AD50" s="285"/>
      <c r="AE50" s="282"/>
      <c r="AF50" s="283"/>
      <c r="AG50" s="284"/>
      <c r="AH50" s="285"/>
      <c r="AI50" s="282"/>
      <c r="AJ50" s="283"/>
      <c r="AK50" s="284"/>
      <c r="AL50" s="285"/>
      <c r="AM50" s="282"/>
      <c r="AN50" s="283"/>
      <c r="AO50" s="284"/>
      <c r="AP50" s="285"/>
      <c r="AQ50" s="282"/>
      <c r="AR50" s="283"/>
      <c r="AS50" s="284"/>
      <c r="AT50" s="285"/>
      <c r="AU50" s="282"/>
      <c r="AV50" s="283"/>
      <c r="AW50" s="284"/>
      <c r="AX50" s="285"/>
      <c r="AY50" s="282"/>
      <c r="AZ50" s="283"/>
      <c r="BA50" s="284"/>
      <c r="BB50" s="285"/>
      <c r="BC50" s="282"/>
      <c r="BD50" s="283"/>
      <c r="BE50" s="284"/>
      <c r="BF50" s="285"/>
      <c r="BG50" s="282"/>
      <c r="BH50" s="283"/>
      <c r="BI50" s="284"/>
      <c r="BJ50" s="285"/>
      <c r="BK50" s="1059"/>
      <c r="BL50" s="1060"/>
      <c r="BM50" s="1060"/>
      <c r="BN50" s="1061"/>
      <c r="BO50" s="256" t="s">
        <v>3820</v>
      </c>
    </row>
  </sheetData>
  <mergeCells count="96">
    <mergeCell ref="BB7:BD7"/>
    <mergeCell ref="BF7:BH7"/>
    <mergeCell ref="AB8:AD8"/>
    <mergeCell ref="AF8:AH8"/>
    <mergeCell ref="AK8:AM8"/>
    <mergeCell ref="AO8:AQ8"/>
    <mergeCell ref="AS8:AU8"/>
    <mergeCell ref="AW8:AY8"/>
    <mergeCell ref="BB8:BD8"/>
    <mergeCell ref="BF8:BH8"/>
    <mergeCell ref="AB7:AD7"/>
    <mergeCell ref="AF7:AH7"/>
    <mergeCell ref="AK7:AM7"/>
    <mergeCell ref="AO7:AQ7"/>
    <mergeCell ref="AS7:AU7"/>
    <mergeCell ref="AW7:AY7"/>
    <mergeCell ref="BB9:BD9"/>
    <mergeCell ref="BF9:BH9"/>
    <mergeCell ref="AB10:AD10"/>
    <mergeCell ref="AF10:AH10"/>
    <mergeCell ref="AK10:AM10"/>
    <mergeCell ref="AO10:AQ10"/>
    <mergeCell ref="AS10:AU10"/>
    <mergeCell ref="AW10:AY10"/>
    <mergeCell ref="BB10:BD10"/>
    <mergeCell ref="BF10:BH10"/>
    <mergeCell ref="AB9:AD9"/>
    <mergeCell ref="AF9:AH9"/>
    <mergeCell ref="AK9:AM9"/>
    <mergeCell ref="AO9:AQ9"/>
    <mergeCell ref="AS9:AU9"/>
    <mergeCell ref="AW9:AY9"/>
    <mergeCell ref="AB11:AD11"/>
    <mergeCell ref="AF11:AH11"/>
    <mergeCell ref="AK11:AM11"/>
    <mergeCell ref="AO11:AQ11"/>
    <mergeCell ref="AS11:AU11"/>
    <mergeCell ref="BB11:BD11"/>
    <mergeCell ref="BF11:BH11"/>
    <mergeCell ref="AF15:AI15"/>
    <mergeCell ref="AW11:AY11"/>
    <mergeCell ref="AJ19:AK19"/>
    <mergeCell ref="AH19:AI19"/>
    <mergeCell ref="BH19:BI19"/>
    <mergeCell ref="AL19:AM19"/>
    <mergeCell ref="AN19:AO19"/>
    <mergeCell ref="AP19:AQ19"/>
    <mergeCell ref="AR19:AS19"/>
    <mergeCell ref="AT19:AU19"/>
    <mergeCell ref="AV19:AW19"/>
    <mergeCell ref="AX19:AY19"/>
    <mergeCell ref="AZ19:BA19"/>
    <mergeCell ref="BB19:BC19"/>
    <mergeCell ref="BK24:BN24"/>
    <mergeCell ref="N19:O19"/>
    <mergeCell ref="P19:Q19"/>
    <mergeCell ref="R19:S19"/>
    <mergeCell ref="T19:U19"/>
    <mergeCell ref="V19:W19"/>
    <mergeCell ref="X19:Y19"/>
    <mergeCell ref="Z19:AA19"/>
    <mergeCell ref="AB19:AC19"/>
    <mergeCell ref="AD19:AE19"/>
    <mergeCell ref="AF19:AG19"/>
    <mergeCell ref="BK50:BN50"/>
    <mergeCell ref="BK44:BN44"/>
    <mergeCell ref="BK33:BN33"/>
    <mergeCell ref="BK34:BN34"/>
    <mergeCell ref="BK35:BN35"/>
    <mergeCell ref="BK36:BN36"/>
    <mergeCell ref="BK37:BN37"/>
    <mergeCell ref="BK38:BN38"/>
    <mergeCell ref="BK39:BN39"/>
    <mergeCell ref="BK40:BN40"/>
    <mergeCell ref="BK41:BN41"/>
    <mergeCell ref="BK42:BN42"/>
    <mergeCell ref="BK43:BN43"/>
    <mergeCell ref="BK46:BN46"/>
    <mergeCell ref="BK47:BN47"/>
    <mergeCell ref="BK48:BN48"/>
    <mergeCell ref="BK49:BN49"/>
    <mergeCell ref="BD19:BE19"/>
    <mergeCell ref="BF19:BG19"/>
    <mergeCell ref="BK32:BN32"/>
    <mergeCell ref="BJ19:BK19"/>
    <mergeCell ref="BK20:BN20"/>
    <mergeCell ref="BK21:BN21"/>
    <mergeCell ref="BK22:BN22"/>
    <mergeCell ref="BK25:BN25"/>
    <mergeCell ref="BK26:BN26"/>
    <mergeCell ref="BK27:BN27"/>
    <mergeCell ref="BK28:BN28"/>
    <mergeCell ref="BK29:BN29"/>
    <mergeCell ref="BK30:BN30"/>
    <mergeCell ref="BK31:BN31"/>
    <mergeCell ref="BK23:BN23"/>
  </mergeCells>
  <phoneticPr fontId="3"/>
  <dataValidations count="2">
    <dataValidation type="list" allowBlank="1" showInputMessage="1" showErrorMessage="1" sqref="AF7:AH11 AO7:AQ11 AW7:AY11 BF7:BH11" xr:uid="{AA0B2AC5-A3CD-4889-9377-599F6111D41F}">
      <formula1>$BV$16:$BV$27</formula1>
    </dataValidation>
    <dataValidation type="list" allowBlank="1" showInputMessage="1" showErrorMessage="1" sqref="AB7:AD11 AK7:AM11 AS7:AU11 BB7:BD11" xr:uid="{F6ED6022-E94C-4020-A4C5-0D6A95ACC094}">
      <formula1>$BU$16:$BU$40</formula1>
    </dataValidation>
  </dataValidations>
  <pageMargins left="0.7" right="0.7" top="0.75" bottom="0.75" header="0.3" footer="0.3"/>
  <pageSetup paperSize="9" orientation="landscape" r:id="rId1"/>
  <rowBreaks count="1" manualBreakCount="1">
    <brk id="39"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33793" r:id="rId4" name="Check Box 1">
              <controlPr defaultSize="0" autoFill="0" autoLine="0" autoPict="0">
                <anchor moveWithCells="1">
                  <from>
                    <xdr:col>4</xdr:col>
                    <xdr:colOff>30480</xdr:colOff>
                    <xdr:row>6</xdr:row>
                    <xdr:rowOff>22860</xdr:rowOff>
                  </from>
                  <to>
                    <xdr:col>6</xdr:col>
                    <xdr:colOff>91440</xdr:colOff>
                    <xdr:row>7</xdr:row>
                    <xdr:rowOff>0</xdr:rowOff>
                  </to>
                </anchor>
              </controlPr>
            </control>
          </mc:Choice>
        </mc:AlternateContent>
        <mc:AlternateContent xmlns:mc="http://schemas.openxmlformats.org/markup-compatibility/2006">
          <mc:Choice Requires="x14">
            <control shapeId="33794" r:id="rId5" name="Check Box 2">
              <controlPr defaultSize="0" autoFill="0" autoLine="0" autoPict="0">
                <anchor moveWithCells="1">
                  <from>
                    <xdr:col>4</xdr:col>
                    <xdr:colOff>30480</xdr:colOff>
                    <xdr:row>9</xdr:row>
                    <xdr:rowOff>22860</xdr:rowOff>
                  </from>
                  <to>
                    <xdr:col>6</xdr:col>
                    <xdr:colOff>91440</xdr:colOff>
                    <xdr:row>9</xdr:row>
                    <xdr:rowOff>152400</xdr:rowOff>
                  </to>
                </anchor>
              </controlPr>
            </control>
          </mc:Choice>
        </mc:AlternateContent>
        <mc:AlternateContent xmlns:mc="http://schemas.openxmlformats.org/markup-compatibility/2006">
          <mc:Choice Requires="x14">
            <control shapeId="33795" r:id="rId6" name="Check Box 3">
              <controlPr defaultSize="0" autoFill="0" autoLine="0" autoPict="0">
                <anchor moveWithCells="1">
                  <from>
                    <xdr:col>4</xdr:col>
                    <xdr:colOff>30480</xdr:colOff>
                    <xdr:row>10</xdr:row>
                    <xdr:rowOff>22860</xdr:rowOff>
                  </from>
                  <to>
                    <xdr:col>6</xdr:col>
                    <xdr:colOff>91440</xdr:colOff>
                    <xdr:row>10</xdr:row>
                    <xdr:rowOff>152400</xdr:rowOff>
                  </to>
                </anchor>
              </controlPr>
            </control>
          </mc:Choice>
        </mc:AlternateContent>
        <mc:AlternateContent xmlns:mc="http://schemas.openxmlformats.org/markup-compatibility/2006">
          <mc:Choice Requires="x14">
            <control shapeId="33796" r:id="rId7" name="Check Box 4">
              <controlPr defaultSize="0" autoFill="0" autoLine="0" autoPict="0">
                <anchor moveWithCells="1">
                  <from>
                    <xdr:col>4</xdr:col>
                    <xdr:colOff>38100</xdr:colOff>
                    <xdr:row>8</xdr:row>
                    <xdr:rowOff>22860</xdr:rowOff>
                  </from>
                  <to>
                    <xdr:col>6</xdr:col>
                    <xdr:colOff>99060</xdr:colOff>
                    <xdr:row>8</xdr:row>
                    <xdr:rowOff>152400</xdr:rowOff>
                  </to>
                </anchor>
              </controlPr>
            </control>
          </mc:Choice>
        </mc:AlternateContent>
        <mc:AlternateContent xmlns:mc="http://schemas.openxmlformats.org/markup-compatibility/2006">
          <mc:Choice Requires="x14">
            <control shapeId="33797" r:id="rId8" name="Check Box 5">
              <controlPr defaultSize="0" autoFill="0" autoLine="0" autoPict="0">
                <anchor moveWithCells="1">
                  <from>
                    <xdr:col>4</xdr:col>
                    <xdr:colOff>30480</xdr:colOff>
                    <xdr:row>7</xdr:row>
                    <xdr:rowOff>22860</xdr:rowOff>
                  </from>
                  <to>
                    <xdr:col>6</xdr:col>
                    <xdr:colOff>91440</xdr:colOff>
                    <xdr:row>7</xdr:row>
                    <xdr:rowOff>152400</xdr:rowOff>
                  </to>
                </anchor>
              </controlPr>
            </control>
          </mc:Choice>
        </mc:AlternateContent>
        <mc:AlternateContent xmlns:mc="http://schemas.openxmlformats.org/markup-compatibility/2006">
          <mc:Choice Requires="x14">
            <control shapeId="33798" r:id="rId9" name="Check Box 6">
              <controlPr defaultSize="0" autoFill="0" autoLine="0" autoPict="0">
                <anchor moveWithCells="1">
                  <from>
                    <xdr:col>7</xdr:col>
                    <xdr:colOff>30480</xdr:colOff>
                    <xdr:row>6</xdr:row>
                    <xdr:rowOff>30480</xdr:rowOff>
                  </from>
                  <to>
                    <xdr:col>9</xdr:col>
                    <xdr:colOff>99060</xdr:colOff>
                    <xdr:row>7</xdr:row>
                    <xdr:rowOff>0</xdr:rowOff>
                  </to>
                </anchor>
              </controlPr>
            </control>
          </mc:Choice>
        </mc:AlternateContent>
        <mc:AlternateContent xmlns:mc="http://schemas.openxmlformats.org/markup-compatibility/2006">
          <mc:Choice Requires="x14">
            <control shapeId="33799" r:id="rId10" name="Check Box 7">
              <controlPr defaultSize="0" autoFill="0" autoLine="0" autoPict="0">
                <anchor moveWithCells="1">
                  <from>
                    <xdr:col>7</xdr:col>
                    <xdr:colOff>30480</xdr:colOff>
                    <xdr:row>9</xdr:row>
                    <xdr:rowOff>22860</xdr:rowOff>
                  </from>
                  <to>
                    <xdr:col>9</xdr:col>
                    <xdr:colOff>99060</xdr:colOff>
                    <xdr:row>9</xdr:row>
                    <xdr:rowOff>152400</xdr:rowOff>
                  </to>
                </anchor>
              </controlPr>
            </control>
          </mc:Choice>
        </mc:AlternateContent>
        <mc:AlternateContent xmlns:mc="http://schemas.openxmlformats.org/markup-compatibility/2006">
          <mc:Choice Requires="x14">
            <control shapeId="33800" r:id="rId11" name="Check Box 8">
              <controlPr defaultSize="0" autoFill="0" autoLine="0" autoPict="0">
                <anchor moveWithCells="1">
                  <from>
                    <xdr:col>7</xdr:col>
                    <xdr:colOff>30480</xdr:colOff>
                    <xdr:row>7</xdr:row>
                    <xdr:rowOff>22860</xdr:rowOff>
                  </from>
                  <to>
                    <xdr:col>9</xdr:col>
                    <xdr:colOff>99060</xdr:colOff>
                    <xdr:row>7</xdr:row>
                    <xdr:rowOff>152400</xdr:rowOff>
                  </to>
                </anchor>
              </controlPr>
            </control>
          </mc:Choice>
        </mc:AlternateContent>
        <mc:AlternateContent xmlns:mc="http://schemas.openxmlformats.org/markup-compatibility/2006">
          <mc:Choice Requires="x14">
            <control shapeId="33801" r:id="rId12" name="Check Box 9">
              <controlPr defaultSize="0" autoFill="0" autoLine="0" autoPict="0">
                <anchor moveWithCells="1">
                  <from>
                    <xdr:col>7</xdr:col>
                    <xdr:colOff>30480</xdr:colOff>
                    <xdr:row>8</xdr:row>
                    <xdr:rowOff>22860</xdr:rowOff>
                  </from>
                  <to>
                    <xdr:col>9</xdr:col>
                    <xdr:colOff>99060</xdr:colOff>
                    <xdr:row>8</xdr:row>
                    <xdr:rowOff>152400</xdr:rowOff>
                  </to>
                </anchor>
              </controlPr>
            </control>
          </mc:Choice>
        </mc:AlternateContent>
        <mc:AlternateContent xmlns:mc="http://schemas.openxmlformats.org/markup-compatibility/2006">
          <mc:Choice Requires="x14">
            <control shapeId="33802" r:id="rId13" name="Check Box 10">
              <controlPr defaultSize="0" autoFill="0" autoLine="0" autoPict="0">
                <anchor moveWithCells="1">
                  <from>
                    <xdr:col>7</xdr:col>
                    <xdr:colOff>30480</xdr:colOff>
                    <xdr:row>10</xdr:row>
                    <xdr:rowOff>22860</xdr:rowOff>
                  </from>
                  <to>
                    <xdr:col>9</xdr:col>
                    <xdr:colOff>99060</xdr:colOff>
                    <xdr:row>10</xdr:row>
                    <xdr:rowOff>152400</xdr:rowOff>
                  </to>
                </anchor>
              </controlPr>
            </control>
          </mc:Choice>
        </mc:AlternateContent>
        <mc:AlternateContent xmlns:mc="http://schemas.openxmlformats.org/markup-compatibility/2006">
          <mc:Choice Requires="x14">
            <control shapeId="33803" r:id="rId14" name="Check Box 11">
              <controlPr defaultSize="0" autoFill="0" autoLine="0" autoPict="0">
                <anchor moveWithCells="1">
                  <from>
                    <xdr:col>10</xdr:col>
                    <xdr:colOff>30480</xdr:colOff>
                    <xdr:row>6</xdr:row>
                    <xdr:rowOff>30480</xdr:rowOff>
                  </from>
                  <to>
                    <xdr:col>12</xdr:col>
                    <xdr:colOff>99060</xdr:colOff>
                    <xdr:row>7</xdr:row>
                    <xdr:rowOff>0</xdr:rowOff>
                  </to>
                </anchor>
              </controlPr>
            </control>
          </mc:Choice>
        </mc:AlternateContent>
        <mc:AlternateContent xmlns:mc="http://schemas.openxmlformats.org/markup-compatibility/2006">
          <mc:Choice Requires="x14">
            <control shapeId="33804" r:id="rId15" name="Check Box 12">
              <controlPr defaultSize="0" autoFill="0" autoLine="0" autoPict="0">
                <anchor moveWithCells="1">
                  <from>
                    <xdr:col>10</xdr:col>
                    <xdr:colOff>30480</xdr:colOff>
                    <xdr:row>9</xdr:row>
                    <xdr:rowOff>30480</xdr:rowOff>
                  </from>
                  <to>
                    <xdr:col>12</xdr:col>
                    <xdr:colOff>99060</xdr:colOff>
                    <xdr:row>10</xdr:row>
                    <xdr:rowOff>0</xdr:rowOff>
                  </to>
                </anchor>
              </controlPr>
            </control>
          </mc:Choice>
        </mc:AlternateContent>
        <mc:AlternateContent xmlns:mc="http://schemas.openxmlformats.org/markup-compatibility/2006">
          <mc:Choice Requires="x14">
            <control shapeId="33805" r:id="rId16" name="Check Box 13">
              <controlPr defaultSize="0" autoFill="0" autoLine="0" autoPict="0">
                <anchor moveWithCells="1">
                  <from>
                    <xdr:col>10</xdr:col>
                    <xdr:colOff>30480</xdr:colOff>
                    <xdr:row>8</xdr:row>
                    <xdr:rowOff>30480</xdr:rowOff>
                  </from>
                  <to>
                    <xdr:col>12</xdr:col>
                    <xdr:colOff>99060</xdr:colOff>
                    <xdr:row>9</xdr:row>
                    <xdr:rowOff>0</xdr:rowOff>
                  </to>
                </anchor>
              </controlPr>
            </control>
          </mc:Choice>
        </mc:AlternateContent>
        <mc:AlternateContent xmlns:mc="http://schemas.openxmlformats.org/markup-compatibility/2006">
          <mc:Choice Requires="x14">
            <control shapeId="33806" r:id="rId17" name="Check Box 14">
              <controlPr defaultSize="0" autoFill="0" autoLine="0" autoPict="0">
                <anchor moveWithCells="1">
                  <from>
                    <xdr:col>10</xdr:col>
                    <xdr:colOff>30480</xdr:colOff>
                    <xdr:row>7</xdr:row>
                    <xdr:rowOff>22860</xdr:rowOff>
                  </from>
                  <to>
                    <xdr:col>12</xdr:col>
                    <xdr:colOff>99060</xdr:colOff>
                    <xdr:row>7</xdr:row>
                    <xdr:rowOff>152400</xdr:rowOff>
                  </to>
                </anchor>
              </controlPr>
            </control>
          </mc:Choice>
        </mc:AlternateContent>
        <mc:AlternateContent xmlns:mc="http://schemas.openxmlformats.org/markup-compatibility/2006">
          <mc:Choice Requires="x14">
            <control shapeId="33807" r:id="rId18" name="Check Box 15">
              <controlPr defaultSize="0" autoFill="0" autoLine="0" autoPict="0">
                <anchor moveWithCells="1">
                  <from>
                    <xdr:col>10</xdr:col>
                    <xdr:colOff>30480</xdr:colOff>
                    <xdr:row>10</xdr:row>
                    <xdr:rowOff>22860</xdr:rowOff>
                  </from>
                  <to>
                    <xdr:col>12</xdr:col>
                    <xdr:colOff>99060</xdr:colOff>
                    <xdr:row>10</xdr:row>
                    <xdr:rowOff>152400</xdr:rowOff>
                  </to>
                </anchor>
              </controlPr>
            </control>
          </mc:Choice>
        </mc:AlternateContent>
        <mc:AlternateContent xmlns:mc="http://schemas.openxmlformats.org/markup-compatibility/2006">
          <mc:Choice Requires="x14">
            <control shapeId="33808" r:id="rId19" name="Check Box 16">
              <controlPr defaultSize="0" autoFill="0" autoLine="0" autoPict="0">
                <anchor moveWithCells="1">
                  <from>
                    <xdr:col>13</xdr:col>
                    <xdr:colOff>30480</xdr:colOff>
                    <xdr:row>6</xdr:row>
                    <xdr:rowOff>22860</xdr:rowOff>
                  </from>
                  <to>
                    <xdr:col>15</xdr:col>
                    <xdr:colOff>99060</xdr:colOff>
                    <xdr:row>6</xdr:row>
                    <xdr:rowOff>152400</xdr:rowOff>
                  </to>
                </anchor>
              </controlPr>
            </control>
          </mc:Choice>
        </mc:AlternateContent>
        <mc:AlternateContent xmlns:mc="http://schemas.openxmlformats.org/markup-compatibility/2006">
          <mc:Choice Requires="x14">
            <control shapeId="33809" r:id="rId20" name="Check Box 17">
              <controlPr defaultSize="0" autoFill="0" autoLine="0" autoPict="0">
                <anchor moveWithCells="1">
                  <from>
                    <xdr:col>13</xdr:col>
                    <xdr:colOff>30480</xdr:colOff>
                    <xdr:row>8</xdr:row>
                    <xdr:rowOff>30480</xdr:rowOff>
                  </from>
                  <to>
                    <xdr:col>15</xdr:col>
                    <xdr:colOff>99060</xdr:colOff>
                    <xdr:row>9</xdr:row>
                    <xdr:rowOff>0</xdr:rowOff>
                  </to>
                </anchor>
              </controlPr>
            </control>
          </mc:Choice>
        </mc:AlternateContent>
        <mc:AlternateContent xmlns:mc="http://schemas.openxmlformats.org/markup-compatibility/2006">
          <mc:Choice Requires="x14">
            <control shapeId="33810" r:id="rId21" name="Check Box 18">
              <controlPr defaultSize="0" autoFill="0" autoLine="0" autoPict="0">
                <anchor moveWithCells="1">
                  <from>
                    <xdr:col>13</xdr:col>
                    <xdr:colOff>30480</xdr:colOff>
                    <xdr:row>7</xdr:row>
                    <xdr:rowOff>22860</xdr:rowOff>
                  </from>
                  <to>
                    <xdr:col>15</xdr:col>
                    <xdr:colOff>99060</xdr:colOff>
                    <xdr:row>7</xdr:row>
                    <xdr:rowOff>152400</xdr:rowOff>
                  </to>
                </anchor>
              </controlPr>
            </control>
          </mc:Choice>
        </mc:AlternateContent>
        <mc:AlternateContent xmlns:mc="http://schemas.openxmlformats.org/markup-compatibility/2006">
          <mc:Choice Requires="x14">
            <control shapeId="33811" r:id="rId22" name="Check Box 19">
              <controlPr defaultSize="0" autoFill="0" autoLine="0" autoPict="0">
                <anchor moveWithCells="1">
                  <from>
                    <xdr:col>16</xdr:col>
                    <xdr:colOff>30480</xdr:colOff>
                    <xdr:row>6</xdr:row>
                    <xdr:rowOff>22860</xdr:rowOff>
                  </from>
                  <to>
                    <xdr:col>18</xdr:col>
                    <xdr:colOff>99060</xdr:colOff>
                    <xdr:row>6</xdr:row>
                    <xdr:rowOff>152400</xdr:rowOff>
                  </to>
                </anchor>
              </controlPr>
            </control>
          </mc:Choice>
        </mc:AlternateContent>
        <mc:AlternateContent xmlns:mc="http://schemas.openxmlformats.org/markup-compatibility/2006">
          <mc:Choice Requires="x14">
            <control shapeId="33812" r:id="rId23" name="Check Box 20">
              <controlPr defaultSize="0" autoFill="0" autoLine="0" autoPict="0">
                <anchor moveWithCells="1">
                  <from>
                    <xdr:col>13</xdr:col>
                    <xdr:colOff>38100</xdr:colOff>
                    <xdr:row>9</xdr:row>
                    <xdr:rowOff>30480</xdr:rowOff>
                  </from>
                  <to>
                    <xdr:col>15</xdr:col>
                    <xdr:colOff>99060</xdr:colOff>
                    <xdr:row>10</xdr:row>
                    <xdr:rowOff>0</xdr:rowOff>
                  </to>
                </anchor>
              </controlPr>
            </control>
          </mc:Choice>
        </mc:AlternateContent>
        <mc:AlternateContent xmlns:mc="http://schemas.openxmlformats.org/markup-compatibility/2006">
          <mc:Choice Requires="x14">
            <control shapeId="33813" r:id="rId24" name="Check Box 21">
              <controlPr defaultSize="0" autoFill="0" autoLine="0" autoPict="0">
                <anchor moveWithCells="1">
                  <from>
                    <xdr:col>22</xdr:col>
                    <xdr:colOff>30480</xdr:colOff>
                    <xdr:row>6</xdr:row>
                    <xdr:rowOff>15240</xdr:rowOff>
                  </from>
                  <to>
                    <xdr:col>24</xdr:col>
                    <xdr:colOff>99060</xdr:colOff>
                    <xdr:row>6</xdr:row>
                    <xdr:rowOff>144780</xdr:rowOff>
                  </to>
                </anchor>
              </controlPr>
            </control>
          </mc:Choice>
        </mc:AlternateContent>
        <mc:AlternateContent xmlns:mc="http://schemas.openxmlformats.org/markup-compatibility/2006">
          <mc:Choice Requires="x14">
            <control shapeId="33814" r:id="rId25" name="Check Box 22">
              <controlPr defaultSize="0" autoFill="0" autoLine="0" autoPict="0">
                <anchor moveWithCells="1">
                  <from>
                    <xdr:col>19</xdr:col>
                    <xdr:colOff>38100</xdr:colOff>
                    <xdr:row>6</xdr:row>
                    <xdr:rowOff>22860</xdr:rowOff>
                  </from>
                  <to>
                    <xdr:col>21</xdr:col>
                    <xdr:colOff>99060</xdr:colOff>
                    <xdr:row>6</xdr:row>
                    <xdr:rowOff>152400</xdr:rowOff>
                  </to>
                </anchor>
              </controlPr>
            </control>
          </mc:Choice>
        </mc:AlternateContent>
        <mc:AlternateContent xmlns:mc="http://schemas.openxmlformats.org/markup-compatibility/2006">
          <mc:Choice Requires="x14">
            <control shapeId="33815" r:id="rId26" name="Check Box 23">
              <controlPr defaultSize="0" autoFill="0" autoLine="0" autoPict="0">
                <anchor moveWithCells="1">
                  <from>
                    <xdr:col>13</xdr:col>
                    <xdr:colOff>30480</xdr:colOff>
                    <xdr:row>10</xdr:row>
                    <xdr:rowOff>22860</xdr:rowOff>
                  </from>
                  <to>
                    <xdr:col>15</xdr:col>
                    <xdr:colOff>99060</xdr:colOff>
                    <xdr:row>10</xdr:row>
                    <xdr:rowOff>152400</xdr:rowOff>
                  </to>
                </anchor>
              </controlPr>
            </control>
          </mc:Choice>
        </mc:AlternateContent>
        <mc:AlternateContent xmlns:mc="http://schemas.openxmlformats.org/markup-compatibility/2006">
          <mc:Choice Requires="x14">
            <control shapeId="33816" r:id="rId27" name="Check Box 24">
              <controlPr defaultSize="0" autoFill="0" autoLine="0" autoPict="0">
                <anchor moveWithCells="1">
                  <from>
                    <xdr:col>16</xdr:col>
                    <xdr:colOff>30480</xdr:colOff>
                    <xdr:row>7</xdr:row>
                    <xdr:rowOff>22860</xdr:rowOff>
                  </from>
                  <to>
                    <xdr:col>18</xdr:col>
                    <xdr:colOff>99060</xdr:colOff>
                    <xdr:row>7</xdr:row>
                    <xdr:rowOff>152400</xdr:rowOff>
                  </to>
                </anchor>
              </controlPr>
            </control>
          </mc:Choice>
        </mc:AlternateContent>
        <mc:AlternateContent xmlns:mc="http://schemas.openxmlformats.org/markup-compatibility/2006">
          <mc:Choice Requires="x14">
            <control shapeId="33817" r:id="rId28" name="Check Box 25">
              <controlPr defaultSize="0" autoFill="0" autoLine="0" autoPict="0">
                <anchor moveWithCells="1">
                  <from>
                    <xdr:col>16</xdr:col>
                    <xdr:colOff>30480</xdr:colOff>
                    <xdr:row>8</xdr:row>
                    <xdr:rowOff>30480</xdr:rowOff>
                  </from>
                  <to>
                    <xdr:col>18</xdr:col>
                    <xdr:colOff>99060</xdr:colOff>
                    <xdr:row>9</xdr:row>
                    <xdr:rowOff>0</xdr:rowOff>
                  </to>
                </anchor>
              </controlPr>
            </control>
          </mc:Choice>
        </mc:AlternateContent>
        <mc:AlternateContent xmlns:mc="http://schemas.openxmlformats.org/markup-compatibility/2006">
          <mc:Choice Requires="x14">
            <control shapeId="33818" r:id="rId29" name="Check Box 26">
              <controlPr defaultSize="0" autoFill="0" autoLine="0" autoPict="0">
                <anchor moveWithCells="1">
                  <from>
                    <xdr:col>16</xdr:col>
                    <xdr:colOff>30480</xdr:colOff>
                    <xdr:row>9</xdr:row>
                    <xdr:rowOff>22860</xdr:rowOff>
                  </from>
                  <to>
                    <xdr:col>18</xdr:col>
                    <xdr:colOff>99060</xdr:colOff>
                    <xdr:row>9</xdr:row>
                    <xdr:rowOff>152400</xdr:rowOff>
                  </to>
                </anchor>
              </controlPr>
            </control>
          </mc:Choice>
        </mc:AlternateContent>
        <mc:AlternateContent xmlns:mc="http://schemas.openxmlformats.org/markup-compatibility/2006">
          <mc:Choice Requires="x14">
            <control shapeId="33819" r:id="rId30" name="Check Box 27">
              <controlPr defaultSize="0" autoFill="0" autoLine="0" autoPict="0">
                <anchor moveWithCells="1">
                  <from>
                    <xdr:col>16</xdr:col>
                    <xdr:colOff>30480</xdr:colOff>
                    <xdr:row>10</xdr:row>
                    <xdr:rowOff>22860</xdr:rowOff>
                  </from>
                  <to>
                    <xdr:col>18</xdr:col>
                    <xdr:colOff>99060</xdr:colOff>
                    <xdr:row>10</xdr:row>
                    <xdr:rowOff>152400</xdr:rowOff>
                  </to>
                </anchor>
              </controlPr>
            </control>
          </mc:Choice>
        </mc:AlternateContent>
        <mc:AlternateContent xmlns:mc="http://schemas.openxmlformats.org/markup-compatibility/2006">
          <mc:Choice Requires="x14">
            <control shapeId="33820" r:id="rId31" name="Check Box 28">
              <controlPr defaultSize="0" autoFill="0" autoLine="0" autoPict="0">
                <anchor moveWithCells="1">
                  <from>
                    <xdr:col>19</xdr:col>
                    <xdr:colOff>38100</xdr:colOff>
                    <xdr:row>7</xdr:row>
                    <xdr:rowOff>22860</xdr:rowOff>
                  </from>
                  <to>
                    <xdr:col>21</xdr:col>
                    <xdr:colOff>99060</xdr:colOff>
                    <xdr:row>7</xdr:row>
                    <xdr:rowOff>152400</xdr:rowOff>
                  </to>
                </anchor>
              </controlPr>
            </control>
          </mc:Choice>
        </mc:AlternateContent>
        <mc:AlternateContent xmlns:mc="http://schemas.openxmlformats.org/markup-compatibility/2006">
          <mc:Choice Requires="x14">
            <control shapeId="33821" r:id="rId32" name="Check Box 29">
              <controlPr defaultSize="0" autoFill="0" autoLine="0" autoPict="0">
                <anchor moveWithCells="1">
                  <from>
                    <xdr:col>19</xdr:col>
                    <xdr:colOff>30480</xdr:colOff>
                    <xdr:row>8</xdr:row>
                    <xdr:rowOff>22860</xdr:rowOff>
                  </from>
                  <to>
                    <xdr:col>21</xdr:col>
                    <xdr:colOff>99060</xdr:colOff>
                    <xdr:row>8</xdr:row>
                    <xdr:rowOff>152400</xdr:rowOff>
                  </to>
                </anchor>
              </controlPr>
            </control>
          </mc:Choice>
        </mc:AlternateContent>
        <mc:AlternateContent xmlns:mc="http://schemas.openxmlformats.org/markup-compatibility/2006">
          <mc:Choice Requires="x14">
            <control shapeId="33822" r:id="rId33" name="Check Box 30">
              <controlPr defaultSize="0" autoFill="0" autoLine="0" autoPict="0">
                <anchor moveWithCells="1">
                  <from>
                    <xdr:col>19</xdr:col>
                    <xdr:colOff>30480</xdr:colOff>
                    <xdr:row>9</xdr:row>
                    <xdr:rowOff>22860</xdr:rowOff>
                  </from>
                  <to>
                    <xdr:col>21</xdr:col>
                    <xdr:colOff>99060</xdr:colOff>
                    <xdr:row>9</xdr:row>
                    <xdr:rowOff>152400</xdr:rowOff>
                  </to>
                </anchor>
              </controlPr>
            </control>
          </mc:Choice>
        </mc:AlternateContent>
        <mc:AlternateContent xmlns:mc="http://schemas.openxmlformats.org/markup-compatibility/2006">
          <mc:Choice Requires="x14">
            <control shapeId="33823" r:id="rId34" name="Check Box 31">
              <controlPr defaultSize="0" autoFill="0" autoLine="0" autoPict="0">
                <anchor moveWithCells="1">
                  <from>
                    <xdr:col>19</xdr:col>
                    <xdr:colOff>30480</xdr:colOff>
                    <xdr:row>10</xdr:row>
                    <xdr:rowOff>22860</xdr:rowOff>
                  </from>
                  <to>
                    <xdr:col>21</xdr:col>
                    <xdr:colOff>99060</xdr:colOff>
                    <xdr:row>10</xdr:row>
                    <xdr:rowOff>152400</xdr:rowOff>
                  </to>
                </anchor>
              </controlPr>
            </control>
          </mc:Choice>
        </mc:AlternateContent>
        <mc:AlternateContent xmlns:mc="http://schemas.openxmlformats.org/markup-compatibility/2006">
          <mc:Choice Requires="x14">
            <control shapeId="33824" r:id="rId35" name="Check Box 32">
              <controlPr defaultSize="0" autoFill="0" autoLine="0" autoPict="0">
                <anchor moveWithCells="1">
                  <from>
                    <xdr:col>22</xdr:col>
                    <xdr:colOff>38100</xdr:colOff>
                    <xdr:row>7</xdr:row>
                    <xdr:rowOff>22860</xdr:rowOff>
                  </from>
                  <to>
                    <xdr:col>24</xdr:col>
                    <xdr:colOff>99060</xdr:colOff>
                    <xdr:row>7</xdr:row>
                    <xdr:rowOff>152400</xdr:rowOff>
                  </to>
                </anchor>
              </controlPr>
            </control>
          </mc:Choice>
        </mc:AlternateContent>
        <mc:AlternateContent xmlns:mc="http://schemas.openxmlformats.org/markup-compatibility/2006">
          <mc:Choice Requires="x14">
            <control shapeId="33825" r:id="rId36" name="Check Box 33">
              <controlPr defaultSize="0" autoFill="0" autoLine="0" autoPict="0">
                <anchor moveWithCells="1">
                  <from>
                    <xdr:col>22</xdr:col>
                    <xdr:colOff>30480</xdr:colOff>
                    <xdr:row>8</xdr:row>
                    <xdr:rowOff>30480</xdr:rowOff>
                  </from>
                  <to>
                    <xdr:col>24</xdr:col>
                    <xdr:colOff>99060</xdr:colOff>
                    <xdr:row>9</xdr:row>
                    <xdr:rowOff>0</xdr:rowOff>
                  </to>
                </anchor>
              </controlPr>
            </control>
          </mc:Choice>
        </mc:AlternateContent>
        <mc:AlternateContent xmlns:mc="http://schemas.openxmlformats.org/markup-compatibility/2006">
          <mc:Choice Requires="x14">
            <control shapeId="33826" r:id="rId37" name="Check Box 34">
              <controlPr defaultSize="0" autoFill="0" autoLine="0" autoPict="0">
                <anchor moveWithCells="1">
                  <from>
                    <xdr:col>22</xdr:col>
                    <xdr:colOff>30480</xdr:colOff>
                    <xdr:row>9</xdr:row>
                    <xdr:rowOff>22860</xdr:rowOff>
                  </from>
                  <to>
                    <xdr:col>24</xdr:col>
                    <xdr:colOff>99060</xdr:colOff>
                    <xdr:row>9</xdr:row>
                    <xdr:rowOff>152400</xdr:rowOff>
                  </to>
                </anchor>
              </controlPr>
            </control>
          </mc:Choice>
        </mc:AlternateContent>
        <mc:AlternateContent xmlns:mc="http://schemas.openxmlformats.org/markup-compatibility/2006">
          <mc:Choice Requires="x14">
            <control shapeId="33827" r:id="rId38" name="Check Box 35">
              <controlPr defaultSize="0" autoFill="0" autoLine="0" autoPict="0">
                <anchor moveWithCells="1">
                  <from>
                    <xdr:col>22</xdr:col>
                    <xdr:colOff>30480</xdr:colOff>
                    <xdr:row>10</xdr:row>
                    <xdr:rowOff>22860</xdr:rowOff>
                  </from>
                  <to>
                    <xdr:col>24</xdr:col>
                    <xdr:colOff>99060</xdr:colOff>
                    <xdr:row>10</xdr:row>
                    <xdr:rowOff>152400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518EE-DD88-4311-8381-9C527D14CFC4}">
  <sheetPr codeName="Sheet34"/>
  <dimension ref="A2:AB78"/>
  <sheetViews>
    <sheetView view="pageBreakPreview" zoomScaleNormal="100" zoomScaleSheetLayoutView="100" workbookViewId="0"/>
  </sheetViews>
  <sheetFormatPr defaultColWidth="8.69921875" defaultRowHeight="12" customHeight="1"/>
  <cols>
    <col min="1" max="1" width="1.3984375" style="1" customWidth="1"/>
    <col min="2" max="26" width="3" style="1" customWidth="1"/>
    <col min="27" max="27" width="1.3984375" style="1" customWidth="1"/>
    <col min="28" max="16384" width="8.69921875" style="1"/>
  </cols>
  <sheetData>
    <row r="2" spans="2:26" ht="12" customHeight="1">
      <c r="B2" s="1" t="s">
        <v>16019</v>
      </c>
      <c r="D2" s="97"/>
      <c r="E2" s="97"/>
      <c r="F2" s="97"/>
      <c r="G2" s="97"/>
      <c r="H2" s="97"/>
      <c r="I2" s="97"/>
      <c r="J2" s="97"/>
      <c r="K2" s="97"/>
      <c r="L2" s="97"/>
      <c r="M2" s="97"/>
      <c r="N2" s="97"/>
      <c r="O2" s="97"/>
      <c r="P2" s="97"/>
      <c r="Q2" s="97"/>
      <c r="R2" s="97"/>
      <c r="S2" s="97"/>
      <c r="T2" s="97"/>
      <c r="U2" s="97"/>
      <c r="V2" s="97"/>
      <c r="W2" s="97"/>
      <c r="X2" s="97"/>
      <c r="Y2" s="97"/>
    </row>
    <row r="3" spans="2:26" ht="5.4" customHeight="1"/>
    <row r="4" spans="2:26" ht="12" customHeight="1">
      <c r="F4" s="1081" t="s">
        <v>16020</v>
      </c>
      <c r="G4" s="1081"/>
      <c r="H4" s="1081"/>
      <c r="I4" s="1081"/>
      <c r="J4" s="1081"/>
      <c r="K4" s="1081"/>
      <c r="L4" s="1081"/>
      <c r="M4" s="1081"/>
      <c r="N4" s="1081"/>
      <c r="O4" s="1081"/>
      <c r="P4" s="1081"/>
      <c r="Q4" s="1081"/>
      <c r="R4" s="1081"/>
      <c r="S4" s="1081"/>
      <c r="T4" s="1081"/>
      <c r="U4" s="1081"/>
      <c r="V4" s="1081"/>
      <c r="W4" s="972"/>
      <c r="X4" s="974"/>
    </row>
    <row r="5" spans="2:26" ht="12" customHeight="1">
      <c r="F5" s="1081"/>
      <c r="G5" s="1081"/>
      <c r="H5" s="1081"/>
      <c r="I5" s="1081"/>
      <c r="J5" s="1081"/>
      <c r="K5" s="1081"/>
      <c r="L5" s="1081"/>
      <c r="M5" s="1081"/>
      <c r="N5" s="1081"/>
      <c r="O5" s="1081"/>
      <c r="P5" s="1081"/>
      <c r="Q5" s="1081"/>
      <c r="R5" s="1081"/>
      <c r="S5" s="1081"/>
      <c r="T5" s="1081"/>
      <c r="U5" s="1081"/>
      <c r="V5" s="1081"/>
    </row>
    <row r="6" spans="2:26" ht="6" customHeight="1"/>
    <row r="7" spans="2:26" ht="12" customHeight="1">
      <c r="B7" s="895" t="s">
        <v>16021</v>
      </c>
      <c r="C7" s="896"/>
      <c r="D7" s="896"/>
      <c r="E7" s="896"/>
      <c r="F7" s="896"/>
      <c r="G7" s="896"/>
      <c r="H7" s="897"/>
      <c r="I7" s="1082"/>
      <c r="J7" s="1012"/>
      <c r="K7" s="1012"/>
      <c r="L7" s="1012"/>
      <c r="M7" s="1012"/>
      <c r="N7" s="1012"/>
      <c r="O7" s="1012"/>
      <c r="P7" s="1012"/>
      <c r="Q7" s="1012"/>
      <c r="R7" s="1012"/>
      <c r="S7" s="1084"/>
      <c r="T7" s="1012"/>
      <c r="U7" s="1012"/>
      <c r="V7" s="1012" t="s">
        <v>12</v>
      </c>
      <c r="W7" s="1012"/>
      <c r="X7" s="1012" t="s">
        <v>3970</v>
      </c>
      <c r="Y7" s="1012"/>
      <c r="Z7" s="1078" t="s">
        <v>227</v>
      </c>
    </row>
    <row r="8" spans="2:26" ht="12" customHeight="1">
      <c r="B8" s="898"/>
      <c r="C8" s="899"/>
      <c r="D8" s="899"/>
      <c r="E8" s="899"/>
      <c r="F8" s="899"/>
      <c r="G8" s="899"/>
      <c r="H8" s="900"/>
      <c r="I8" s="1083"/>
      <c r="J8" s="1013"/>
      <c r="K8" s="1013"/>
      <c r="L8" s="1013"/>
      <c r="M8" s="1013"/>
      <c r="N8" s="1013"/>
      <c r="O8" s="1013"/>
      <c r="P8" s="1013"/>
      <c r="Q8" s="1013"/>
      <c r="R8" s="1013"/>
      <c r="S8" s="1085"/>
      <c r="T8" s="1013"/>
      <c r="U8" s="1013"/>
      <c r="V8" s="1013"/>
      <c r="W8" s="1013"/>
      <c r="X8" s="1013"/>
      <c r="Y8" s="1013"/>
      <c r="Z8" s="1079"/>
    </row>
    <row r="9" spans="2:26" ht="12" customHeight="1">
      <c r="B9" s="1086" t="s">
        <v>16036</v>
      </c>
      <c r="C9" s="1087"/>
      <c r="D9" s="1087"/>
      <c r="E9" s="1087"/>
      <c r="F9" s="1087"/>
      <c r="G9" s="1087"/>
      <c r="H9" s="1088"/>
      <c r="I9" s="1080" t="s">
        <v>16037</v>
      </c>
      <c r="J9" s="1080"/>
      <c r="K9" s="1080"/>
      <c r="L9" s="1080"/>
      <c r="M9" s="1080"/>
      <c r="N9" s="1080"/>
      <c r="O9" s="1080"/>
      <c r="P9" s="1080"/>
      <c r="Q9" s="1080"/>
      <c r="R9" s="1080"/>
      <c r="S9" s="1080"/>
      <c r="T9" s="1080"/>
      <c r="U9" s="1080"/>
      <c r="V9" s="1080"/>
      <c r="W9" s="1080"/>
      <c r="X9" s="1080"/>
      <c r="Y9" s="1080"/>
      <c r="Z9" s="1080"/>
    </row>
    <row r="10" spans="2:26" ht="12" customHeight="1">
      <c r="B10" s="1089"/>
      <c r="C10" s="1090"/>
      <c r="D10" s="1090"/>
      <c r="E10" s="1090"/>
      <c r="F10" s="1090"/>
      <c r="G10" s="1090"/>
      <c r="H10" s="1091"/>
      <c r="I10" s="1080"/>
      <c r="J10" s="1080"/>
      <c r="K10" s="1080"/>
      <c r="L10" s="1080"/>
      <c r="M10" s="1080"/>
      <c r="N10" s="1080"/>
      <c r="O10" s="1080"/>
      <c r="P10" s="1080"/>
      <c r="Q10" s="1080"/>
      <c r="R10" s="1080"/>
      <c r="S10" s="1080"/>
      <c r="T10" s="1080"/>
      <c r="U10" s="1080"/>
      <c r="V10" s="1080"/>
      <c r="W10" s="1080"/>
      <c r="X10" s="1080"/>
      <c r="Y10" s="1080"/>
      <c r="Z10" s="1080"/>
    </row>
    <row r="11" spans="2:26" ht="12" customHeight="1">
      <c r="B11" s="901" t="s">
        <v>16022</v>
      </c>
      <c r="C11" s="896"/>
      <c r="D11" s="896"/>
      <c r="E11" s="896"/>
      <c r="F11" s="896"/>
      <c r="G11" s="896"/>
      <c r="H11" s="897"/>
      <c r="I11" s="1082"/>
      <c r="J11" s="1012"/>
      <c r="K11" s="1012"/>
      <c r="L11" s="1012"/>
      <c r="M11" s="1012"/>
      <c r="N11" s="1012"/>
      <c r="O11" s="1012"/>
      <c r="P11" s="1012"/>
      <c r="Q11" s="1012"/>
      <c r="R11" s="1012"/>
      <c r="S11" s="1012"/>
      <c r="T11" s="1012"/>
      <c r="U11" s="1012"/>
      <c r="V11" s="1012"/>
      <c r="W11" s="1012"/>
      <c r="X11" s="1012"/>
      <c r="Y11" s="1012"/>
      <c r="Z11" s="1078"/>
    </row>
    <row r="12" spans="2:26" ht="12" customHeight="1">
      <c r="B12" s="1108"/>
      <c r="C12" s="966"/>
      <c r="D12" s="966"/>
      <c r="E12" s="966"/>
      <c r="F12" s="966"/>
      <c r="G12" s="966"/>
      <c r="H12" s="967"/>
      <c r="I12" s="1109"/>
      <c r="J12" s="1110"/>
      <c r="K12" s="1110"/>
      <c r="L12" s="1110"/>
      <c r="M12" s="1110"/>
      <c r="N12" s="1110"/>
      <c r="O12" s="1110"/>
      <c r="P12" s="1110"/>
      <c r="Q12" s="1110"/>
      <c r="R12" s="1110"/>
      <c r="S12" s="1110"/>
      <c r="T12" s="1110"/>
      <c r="U12" s="1110"/>
      <c r="V12" s="1110"/>
      <c r="W12" s="1110"/>
      <c r="X12" s="1110"/>
      <c r="Y12" s="1110"/>
      <c r="Z12" s="1111"/>
    </row>
    <row r="13" spans="2:26" ht="12" customHeight="1">
      <c r="B13" s="898"/>
      <c r="C13" s="899"/>
      <c r="D13" s="899"/>
      <c r="E13" s="899"/>
      <c r="F13" s="899"/>
      <c r="G13" s="899"/>
      <c r="H13" s="900"/>
      <c r="I13" s="1083"/>
      <c r="J13" s="1013"/>
      <c r="K13" s="1013"/>
      <c r="L13" s="1013"/>
      <c r="M13" s="1013"/>
      <c r="N13" s="1013"/>
      <c r="O13" s="1013"/>
      <c r="P13" s="1013"/>
      <c r="Q13" s="1013"/>
      <c r="R13" s="1013"/>
      <c r="S13" s="1013"/>
      <c r="T13" s="1013"/>
      <c r="U13" s="1013"/>
      <c r="V13" s="1013"/>
      <c r="W13" s="1013"/>
      <c r="X13" s="1013"/>
      <c r="Y13" s="1013"/>
      <c r="Z13" s="1079"/>
    </row>
    <row r="14" spans="2:26" ht="24" customHeight="1">
      <c r="B14" s="1112" t="s">
        <v>4099</v>
      </c>
      <c r="C14" s="1113" t="s">
        <v>4100</v>
      </c>
      <c r="D14" s="1113"/>
      <c r="E14" s="1113"/>
      <c r="F14" s="1113"/>
      <c r="G14" s="1113"/>
      <c r="H14" s="1113"/>
      <c r="I14" s="1114" t="s">
        <v>4138</v>
      </c>
      <c r="J14" s="1114"/>
      <c r="K14" s="1114"/>
      <c r="L14" s="1114"/>
      <c r="M14" s="1114"/>
      <c r="N14" s="1114"/>
      <c r="O14" s="1114"/>
      <c r="P14" s="1114"/>
      <c r="Q14" s="1114"/>
      <c r="R14" s="1114" t="s">
        <v>4139</v>
      </c>
      <c r="S14" s="1114"/>
      <c r="T14" s="1114"/>
      <c r="U14" s="1114"/>
      <c r="V14" s="1114"/>
      <c r="W14" s="1114"/>
      <c r="X14" s="1114"/>
      <c r="Y14" s="1114"/>
      <c r="Z14" s="1114"/>
    </row>
    <row r="15" spans="2:26" ht="12" customHeight="1">
      <c r="B15" s="1112"/>
      <c r="C15" s="1115"/>
      <c r="D15" s="1115"/>
      <c r="E15" s="1115"/>
      <c r="F15" s="1115"/>
      <c r="G15" s="1115"/>
      <c r="H15" s="1115"/>
      <c r="I15" s="1115"/>
      <c r="J15" s="1115"/>
      <c r="K15" s="1115"/>
      <c r="L15" s="1115"/>
      <c r="M15" s="1115"/>
      <c r="N15" s="1115"/>
      <c r="O15" s="1115"/>
      <c r="P15" s="1115"/>
      <c r="Q15" s="1115"/>
      <c r="R15" s="1115"/>
      <c r="S15" s="1115"/>
      <c r="T15" s="1115"/>
      <c r="U15" s="1115"/>
      <c r="V15" s="1115"/>
      <c r="W15" s="1115"/>
      <c r="X15" s="1115"/>
      <c r="Y15" s="1115"/>
      <c r="Z15" s="1115"/>
    </row>
    <row r="16" spans="2:26" ht="12" customHeight="1">
      <c r="B16" s="1112"/>
      <c r="C16" s="1115"/>
      <c r="D16" s="1115"/>
      <c r="E16" s="1115"/>
      <c r="F16" s="1115"/>
      <c r="G16" s="1115"/>
      <c r="H16" s="1115"/>
      <c r="I16" s="1115"/>
      <c r="J16" s="1115"/>
      <c r="K16" s="1115"/>
      <c r="L16" s="1115"/>
      <c r="M16" s="1115"/>
      <c r="N16" s="1115"/>
      <c r="O16" s="1115"/>
      <c r="P16" s="1115"/>
      <c r="Q16" s="1115"/>
      <c r="R16" s="1115"/>
      <c r="S16" s="1115"/>
      <c r="T16" s="1115"/>
      <c r="U16" s="1115"/>
      <c r="V16" s="1115"/>
      <c r="W16" s="1115"/>
      <c r="X16" s="1115"/>
      <c r="Y16" s="1115"/>
      <c r="Z16" s="1115"/>
    </row>
    <row r="17" spans="2:28" ht="12" customHeight="1">
      <c r="B17" s="1112"/>
      <c r="C17" s="1115"/>
      <c r="D17" s="1115"/>
      <c r="E17" s="1115"/>
      <c r="F17" s="1115"/>
      <c r="G17" s="1115"/>
      <c r="H17" s="1115"/>
      <c r="I17" s="1115"/>
      <c r="J17" s="1115"/>
      <c r="K17" s="1115"/>
      <c r="L17" s="1115"/>
      <c r="M17" s="1115"/>
      <c r="N17" s="1115"/>
      <c r="O17" s="1115"/>
      <c r="P17" s="1115"/>
      <c r="Q17" s="1115"/>
      <c r="R17" s="1115"/>
      <c r="S17" s="1115"/>
      <c r="T17" s="1115"/>
      <c r="U17" s="1115"/>
      <c r="V17" s="1115"/>
      <c r="W17" s="1115"/>
      <c r="X17" s="1115"/>
      <c r="Y17" s="1115"/>
      <c r="Z17" s="1115"/>
    </row>
    <row r="18" spans="2:28" ht="12" customHeight="1">
      <c r="B18" s="1112"/>
      <c r="C18" s="1115"/>
      <c r="D18" s="1115"/>
      <c r="E18" s="1115"/>
      <c r="F18" s="1115"/>
      <c r="G18" s="1115"/>
      <c r="H18" s="1115"/>
      <c r="I18" s="1115"/>
      <c r="J18" s="1115"/>
      <c r="K18" s="1115"/>
      <c r="L18" s="1115"/>
      <c r="M18" s="1115"/>
      <c r="N18" s="1115"/>
      <c r="O18" s="1115"/>
      <c r="P18" s="1115"/>
      <c r="Q18" s="1115"/>
      <c r="R18" s="1115"/>
      <c r="S18" s="1115"/>
      <c r="T18" s="1115"/>
      <c r="U18" s="1115"/>
      <c r="V18" s="1115"/>
      <c r="W18" s="1115"/>
      <c r="X18" s="1115"/>
      <c r="Y18" s="1115"/>
      <c r="Z18" s="1115"/>
    </row>
    <row r="19" spans="2:28" ht="12" customHeight="1">
      <c r="B19" s="901" t="s">
        <v>16023</v>
      </c>
      <c r="C19" s="896"/>
      <c r="D19" s="896"/>
      <c r="E19" s="896"/>
      <c r="F19" s="896"/>
      <c r="G19" s="896"/>
      <c r="H19" s="897"/>
      <c r="I19" s="1082"/>
      <c r="J19" s="1012"/>
      <c r="K19" s="1012"/>
      <c r="L19" s="1012"/>
      <c r="M19" s="1012"/>
      <c r="N19" s="1012"/>
      <c r="O19" s="1012"/>
      <c r="P19" s="1012"/>
      <c r="Q19" s="1012"/>
      <c r="R19" s="1012"/>
      <c r="S19" s="1012"/>
      <c r="T19" s="1012"/>
      <c r="U19" s="1012"/>
      <c r="V19" s="1012"/>
      <c r="W19" s="1012"/>
      <c r="X19" s="1012"/>
      <c r="Y19" s="1012"/>
      <c r="Z19" s="1078"/>
    </row>
    <row r="20" spans="2:28" ht="12" customHeight="1">
      <c r="B20" s="1108"/>
      <c r="C20" s="966"/>
      <c r="D20" s="966"/>
      <c r="E20" s="966"/>
      <c r="F20" s="966"/>
      <c r="G20" s="966"/>
      <c r="H20" s="967"/>
      <c r="I20" s="1109"/>
      <c r="J20" s="1110"/>
      <c r="K20" s="1110"/>
      <c r="L20" s="1110"/>
      <c r="M20" s="1110"/>
      <c r="N20" s="1110"/>
      <c r="O20" s="1110"/>
      <c r="P20" s="1110"/>
      <c r="Q20" s="1110"/>
      <c r="R20" s="1110"/>
      <c r="S20" s="1110"/>
      <c r="T20" s="1110"/>
      <c r="U20" s="1110"/>
      <c r="V20" s="1110"/>
      <c r="W20" s="1110"/>
      <c r="X20" s="1110"/>
      <c r="Y20" s="1110"/>
      <c r="Z20" s="1111"/>
    </row>
    <row r="21" spans="2:28" ht="12" customHeight="1">
      <c r="B21" s="898"/>
      <c r="C21" s="899"/>
      <c r="D21" s="899"/>
      <c r="E21" s="899"/>
      <c r="F21" s="899"/>
      <c r="G21" s="899"/>
      <c r="H21" s="900"/>
      <c r="I21" s="1083"/>
      <c r="J21" s="1013"/>
      <c r="K21" s="1013"/>
      <c r="L21" s="1013"/>
      <c r="M21" s="1013"/>
      <c r="N21" s="1013"/>
      <c r="O21" s="1013"/>
      <c r="P21" s="1013"/>
      <c r="Q21" s="1013"/>
      <c r="R21" s="1013"/>
      <c r="S21" s="1013"/>
      <c r="T21" s="1013"/>
      <c r="U21" s="1013"/>
      <c r="V21" s="1013"/>
      <c r="W21" s="1013"/>
      <c r="X21" s="1013"/>
      <c r="Y21" s="1013"/>
      <c r="Z21" s="1079"/>
    </row>
    <row r="22" spans="2:28" ht="17.399999999999999" customHeight="1">
      <c r="B22" s="1116" t="s">
        <v>16024</v>
      </c>
      <c r="C22" s="1117"/>
      <c r="D22" s="1118"/>
      <c r="E22" s="1105" t="s">
        <v>3768</v>
      </c>
      <c r="F22" s="1092" t="s">
        <v>16025</v>
      </c>
      <c r="G22" s="1093"/>
      <c r="H22" s="1093"/>
      <c r="I22" s="1093"/>
      <c r="J22" s="1093"/>
      <c r="K22" s="1093"/>
      <c r="L22" s="1093"/>
      <c r="M22" s="1093"/>
      <c r="N22" s="1093"/>
      <c r="O22" s="1093"/>
      <c r="P22" s="1093"/>
      <c r="Q22" s="1093"/>
      <c r="R22" s="1093"/>
      <c r="S22" s="1093"/>
      <c r="T22" s="1093"/>
      <c r="U22" s="1093"/>
      <c r="V22" s="1094"/>
      <c r="W22" s="968"/>
      <c r="X22" s="969"/>
      <c r="Y22" s="969"/>
      <c r="Z22" s="1101"/>
      <c r="AA22" s="338"/>
      <c r="AB22" s="338"/>
    </row>
    <row r="23" spans="2:28" ht="17.399999999999999" customHeight="1">
      <c r="B23" s="1119"/>
      <c r="C23" s="1120"/>
      <c r="D23" s="1121"/>
      <c r="E23" s="1107"/>
      <c r="F23" s="1098"/>
      <c r="G23" s="1099"/>
      <c r="H23" s="1099"/>
      <c r="I23" s="1099"/>
      <c r="J23" s="1099"/>
      <c r="K23" s="1099"/>
      <c r="L23" s="1099"/>
      <c r="M23" s="1099"/>
      <c r="N23" s="1099"/>
      <c r="O23" s="1099"/>
      <c r="P23" s="1099"/>
      <c r="Q23" s="1099"/>
      <c r="R23" s="1099"/>
      <c r="S23" s="1099"/>
      <c r="T23" s="1099"/>
      <c r="U23" s="1099"/>
      <c r="V23" s="1100"/>
      <c r="W23" s="970"/>
      <c r="X23" s="971"/>
      <c r="Y23" s="971"/>
      <c r="Z23" s="1104"/>
      <c r="AA23" s="338"/>
      <c r="AB23" s="338"/>
    </row>
    <row r="24" spans="2:28" ht="17.399999999999999" customHeight="1">
      <c r="B24" s="1119"/>
      <c r="C24" s="1120"/>
      <c r="D24" s="1121"/>
      <c r="E24" s="1105" t="s">
        <v>3769</v>
      </c>
      <c r="F24" s="1092" t="s">
        <v>16026</v>
      </c>
      <c r="G24" s="1093"/>
      <c r="H24" s="1093"/>
      <c r="I24" s="1093"/>
      <c r="J24" s="1093"/>
      <c r="K24" s="1093"/>
      <c r="L24" s="1093"/>
      <c r="M24" s="1093"/>
      <c r="N24" s="1093"/>
      <c r="O24" s="1093"/>
      <c r="P24" s="1093"/>
      <c r="Q24" s="1093"/>
      <c r="R24" s="1093"/>
      <c r="S24" s="1093"/>
      <c r="T24" s="1093"/>
      <c r="U24" s="1093"/>
      <c r="V24" s="1094"/>
      <c r="W24" s="968"/>
      <c r="X24" s="969"/>
      <c r="Y24" s="969"/>
      <c r="Z24" s="1101"/>
      <c r="AA24" s="338"/>
      <c r="AB24" s="338"/>
    </row>
    <row r="25" spans="2:28" ht="17.399999999999999" customHeight="1">
      <c r="B25" s="1119"/>
      <c r="C25" s="1120"/>
      <c r="D25" s="1121"/>
      <c r="E25" s="1107"/>
      <c r="F25" s="1098"/>
      <c r="G25" s="1099"/>
      <c r="H25" s="1099"/>
      <c r="I25" s="1099"/>
      <c r="J25" s="1099"/>
      <c r="K25" s="1099"/>
      <c r="L25" s="1099"/>
      <c r="M25" s="1099"/>
      <c r="N25" s="1099"/>
      <c r="O25" s="1099"/>
      <c r="P25" s="1099"/>
      <c r="Q25" s="1099"/>
      <c r="R25" s="1099"/>
      <c r="S25" s="1099"/>
      <c r="T25" s="1099"/>
      <c r="U25" s="1099"/>
      <c r="V25" s="1100"/>
      <c r="W25" s="970"/>
      <c r="X25" s="971"/>
      <c r="Y25" s="971"/>
      <c r="Z25" s="1104"/>
      <c r="AA25" s="338"/>
      <c r="AB25" s="338"/>
    </row>
    <row r="26" spans="2:28" ht="17.399999999999999" customHeight="1">
      <c r="B26" s="1119"/>
      <c r="C26" s="1120"/>
      <c r="D26" s="1121"/>
      <c r="E26" s="1105" t="s">
        <v>3770</v>
      </c>
      <c r="F26" s="1092" t="s">
        <v>16027</v>
      </c>
      <c r="G26" s="1093"/>
      <c r="H26" s="1093"/>
      <c r="I26" s="1093"/>
      <c r="J26" s="1093"/>
      <c r="K26" s="1093"/>
      <c r="L26" s="1093"/>
      <c r="M26" s="1093"/>
      <c r="N26" s="1093"/>
      <c r="O26" s="1093"/>
      <c r="P26" s="1093"/>
      <c r="Q26" s="1093"/>
      <c r="R26" s="1093"/>
      <c r="S26" s="1093"/>
      <c r="T26" s="1093"/>
      <c r="U26" s="1093"/>
      <c r="V26" s="1094"/>
      <c r="W26" s="968"/>
      <c r="X26" s="969"/>
      <c r="Y26" s="969"/>
      <c r="Z26" s="1101"/>
      <c r="AA26" s="338"/>
      <c r="AB26" s="338"/>
    </row>
    <row r="27" spans="2:28" ht="17.399999999999999" customHeight="1">
      <c r="B27" s="1119"/>
      <c r="C27" s="1120"/>
      <c r="D27" s="1121"/>
      <c r="E27" s="1106"/>
      <c r="F27" s="1095"/>
      <c r="G27" s="1096"/>
      <c r="H27" s="1096"/>
      <c r="I27" s="1096"/>
      <c r="J27" s="1096"/>
      <c r="K27" s="1096"/>
      <c r="L27" s="1096"/>
      <c r="M27" s="1096"/>
      <c r="N27" s="1096"/>
      <c r="O27" s="1096"/>
      <c r="P27" s="1096"/>
      <c r="Q27" s="1096"/>
      <c r="R27" s="1096"/>
      <c r="S27" s="1096"/>
      <c r="T27" s="1096"/>
      <c r="U27" s="1096"/>
      <c r="V27" s="1097"/>
      <c r="W27" s="1102"/>
      <c r="X27" s="862"/>
      <c r="Y27" s="862"/>
      <c r="Z27" s="1103"/>
      <c r="AA27" s="338"/>
      <c r="AB27" s="338"/>
    </row>
    <row r="28" spans="2:28" ht="17.399999999999999" customHeight="1">
      <c r="B28" s="1119"/>
      <c r="C28" s="1120"/>
      <c r="D28" s="1121"/>
      <c r="E28" s="1107"/>
      <c r="F28" s="1098"/>
      <c r="G28" s="1099"/>
      <c r="H28" s="1099"/>
      <c r="I28" s="1099"/>
      <c r="J28" s="1099"/>
      <c r="K28" s="1099"/>
      <c r="L28" s="1099"/>
      <c r="M28" s="1099"/>
      <c r="N28" s="1099"/>
      <c r="O28" s="1099"/>
      <c r="P28" s="1099"/>
      <c r="Q28" s="1099"/>
      <c r="R28" s="1099"/>
      <c r="S28" s="1099"/>
      <c r="T28" s="1099"/>
      <c r="U28" s="1099"/>
      <c r="V28" s="1100"/>
      <c r="W28" s="970"/>
      <c r="X28" s="971"/>
      <c r="Y28" s="971"/>
      <c r="Z28" s="1104"/>
      <c r="AA28" s="338"/>
      <c r="AB28" s="338"/>
    </row>
    <row r="29" spans="2:28" ht="17.399999999999999" customHeight="1">
      <c r="B29" s="1119"/>
      <c r="C29" s="1120"/>
      <c r="D29" s="1121"/>
      <c r="E29" s="1105" t="s">
        <v>16028</v>
      </c>
      <c r="F29" s="1092" t="s">
        <v>16029</v>
      </c>
      <c r="G29" s="1093"/>
      <c r="H29" s="1093"/>
      <c r="I29" s="1093"/>
      <c r="J29" s="1093"/>
      <c r="K29" s="1093"/>
      <c r="L29" s="1093"/>
      <c r="M29" s="1093"/>
      <c r="N29" s="1093"/>
      <c r="O29" s="1093"/>
      <c r="P29" s="1093"/>
      <c r="Q29" s="1093"/>
      <c r="R29" s="1093"/>
      <c r="S29" s="1093"/>
      <c r="T29" s="1093"/>
      <c r="U29" s="1093"/>
      <c r="V29" s="1094"/>
      <c r="W29" s="968"/>
      <c r="X29" s="969"/>
      <c r="Y29" s="969"/>
      <c r="Z29" s="1101"/>
      <c r="AA29" s="338"/>
      <c r="AB29" s="338"/>
    </row>
    <row r="30" spans="2:28" ht="17.399999999999999" customHeight="1">
      <c r="B30" s="1119"/>
      <c r="C30" s="1120"/>
      <c r="D30" s="1121"/>
      <c r="E30" s="1106"/>
      <c r="F30" s="1095"/>
      <c r="G30" s="1096"/>
      <c r="H30" s="1096"/>
      <c r="I30" s="1096"/>
      <c r="J30" s="1096"/>
      <c r="K30" s="1096"/>
      <c r="L30" s="1096"/>
      <c r="M30" s="1096"/>
      <c r="N30" s="1096"/>
      <c r="O30" s="1096"/>
      <c r="P30" s="1096"/>
      <c r="Q30" s="1096"/>
      <c r="R30" s="1096"/>
      <c r="S30" s="1096"/>
      <c r="T30" s="1096"/>
      <c r="U30" s="1096"/>
      <c r="V30" s="1097"/>
      <c r="W30" s="1102"/>
      <c r="X30" s="862"/>
      <c r="Y30" s="862"/>
      <c r="Z30" s="1103"/>
      <c r="AA30" s="338"/>
      <c r="AB30" s="338"/>
    </row>
    <row r="31" spans="2:28" ht="17.399999999999999" customHeight="1">
      <c r="B31" s="1119"/>
      <c r="C31" s="1120"/>
      <c r="D31" s="1121"/>
      <c r="E31" s="1106"/>
      <c r="F31" s="1095"/>
      <c r="G31" s="1096"/>
      <c r="H31" s="1096"/>
      <c r="I31" s="1096"/>
      <c r="J31" s="1096"/>
      <c r="K31" s="1096"/>
      <c r="L31" s="1096"/>
      <c r="M31" s="1096"/>
      <c r="N31" s="1096"/>
      <c r="O31" s="1096"/>
      <c r="P31" s="1096"/>
      <c r="Q31" s="1096"/>
      <c r="R31" s="1096"/>
      <c r="S31" s="1096"/>
      <c r="T31" s="1096"/>
      <c r="U31" s="1096"/>
      <c r="V31" s="1097"/>
      <c r="W31" s="1102"/>
      <c r="X31" s="862"/>
      <c r="Y31" s="862"/>
      <c r="Z31" s="1103"/>
      <c r="AA31" s="338"/>
      <c r="AB31" s="338"/>
    </row>
    <row r="32" spans="2:28" ht="17.399999999999999" customHeight="1">
      <c r="B32" s="1119"/>
      <c r="C32" s="1120"/>
      <c r="D32" s="1121"/>
      <c r="E32" s="1107"/>
      <c r="F32" s="1098"/>
      <c r="G32" s="1099"/>
      <c r="H32" s="1099"/>
      <c r="I32" s="1099"/>
      <c r="J32" s="1099"/>
      <c r="K32" s="1099"/>
      <c r="L32" s="1099"/>
      <c r="M32" s="1099"/>
      <c r="N32" s="1099"/>
      <c r="O32" s="1099"/>
      <c r="P32" s="1099"/>
      <c r="Q32" s="1099"/>
      <c r="R32" s="1099"/>
      <c r="S32" s="1099"/>
      <c r="T32" s="1099"/>
      <c r="U32" s="1099"/>
      <c r="V32" s="1100"/>
      <c r="W32" s="970"/>
      <c r="X32" s="971"/>
      <c r="Y32" s="971"/>
      <c r="Z32" s="1104"/>
      <c r="AA32" s="338"/>
      <c r="AB32" s="338"/>
    </row>
    <row r="33" spans="2:28" ht="17.399999999999999" customHeight="1">
      <c r="B33" s="1119"/>
      <c r="C33" s="1120"/>
      <c r="D33" s="1121"/>
      <c r="E33" s="555" t="s">
        <v>16030</v>
      </c>
      <c r="F33" s="1092" t="s">
        <v>3780</v>
      </c>
      <c r="G33" s="1093"/>
      <c r="H33" s="1093"/>
      <c r="I33" s="1093"/>
      <c r="J33" s="1093"/>
      <c r="K33" s="1093"/>
      <c r="L33" s="1093"/>
      <c r="M33" s="1093"/>
      <c r="N33" s="1093"/>
      <c r="O33" s="1093"/>
      <c r="P33" s="1093"/>
      <c r="Q33" s="1093"/>
      <c r="R33" s="1093"/>
      <c r="S33" s="1093"/>
      <c r="T33" s="1093"/>
      <c r="U33" s="1093"/>
      <c r="V33" s="1094"/>
      <c r="W33" s="968"/>
      <c r="X33" s="969"/>
      <c r="Y33" s="969"/>
      <c r="Z33" s="1101"/>
      <c r="AA33" s="338"/>
      <c r="AB33" s="338"/>
    </row>
    <row r="34" spans="2:28" ht="17.399999999999999" customHeight="1">
      <c r="B34" s="1119"/>
      <c r="C34" s="1120"/>
      <c r="D34" s="1121"/>
      <c r="E34" s="1105" t="s">
        <v>16031</v>
      </c>
      <c r="F34" s="1092" t="s">
        <v>16226</v>
      </c>
      <c r="G34" s="1093"/>
      <c r="H34" s="1093"/>
      <c r="I34" s="1093"/>
      <c r="J34" s="1093"/>
      <c r="K34" s="1093"/>
      <c r="L34" s="1093"/>
      <c r="M34" s="1093"/>
      <c r="N34" s="1093"/>
      <c r="O34" s="1093"/>
      <c r="P34" s="1093"/>
      <c r="Q34" s="1093"/>
      <c r="R34" s="1093"/>
      <c r="S34" s="1093"/>
      <c r="T34" s="1093"/>
      <c r="U34" s="1093"/>
      <c r="V34" s="1094"/>
      <c r="W34" s="968"/>
      <c r="X34" s="969"/>
      <c r="Y34" s="969"/>
      <c r="Z34" s="1101"/>
      <c r="AA34" s="338"/>
      <c r="AB34" s="338"/>
    </row>
    <row r="35" spans="2:28" ht="17.399999999999999" customHeight="1">
      <c r="B35" s="1119"/>
      <c r="C35" s="1120"/>
      <c r="D35" s="1121"/>
      <c r="E35" s="1106"/>
      <c r="F35" s="1095"/>
      <c r="G35" s="1096"/>
      <c r="H35" s="1096"/>
      <c r="I35" s="1096"/>
      <c r="J35" s="1096"/>
      <c r="K35" s="1096"/>
      <c r="L35" s="1096"/>
      <c r="M35" s="1096"/>
      <c r="N35" s="1096"/>
      <c r="O35" s="1096"/>
      <c r="P35" s="1096"/>
      <c r="Q35" s="1096"/>
      <c r="R35" s="1096"/>
      <c r="S35" s="1096"/>
      <c r="T35" s="1096"/>
      <c r="U35" s="1096"/>
      <c r="V35" s="1097"/>
      <c r="W35" s="1102"/>
      <c r="X35" s="862"/>
      <c r="Y35" s="862"/>
      <c r="Z35" s="1103"/>
      <c r="AA35" s="338"/>
      <c r="AB35" s="338"/>
    </row>
    <row r="36" spans="2:28" ht="17.399999999999999" customHeight="1">
      <c r="B36" s="1119"/>
      <c r="C36" s="1120"/>
      <c r="D36" s="1121"/>
      <c r="E36" s="1107"/>
      <c r="F36" s="1098"/>
      <c r="G36" s="1099"/>
      <c r="H36" s="1099"/>
      <c r="I36" s="1099"/>
      <c r="J36" s="1099"/>
      <c r="K36" s="1099"/>
      <c r="L36" s="1099"/>
      <c r="M36" s="1099"/>
      <c r="N36" s="1099"/>
      <c r="O36" s="1099"/>
      <c r="P36" s="1099"/>
      <c r="Q36" s="1099"/>
      <c r="R36" s="1099"/>
      <c r="S36" s="1099"/>
      <c r="T36" s="1099"/>
      <c r="U36" s="1099"/>
      <c r="V36" s="1100"/>
      <c r="W36" s="970"/>
      <c r="X36" s="971"/>
      <c r="Y36" s="971"/>
      <c r="Z36" s="1104"/>
      <c r="AA36" s="338"/>
      <c r="AB36" s="338"/>
    </row>
    <row r="37" spans="2:28" ht="17.399999999999999" customHeight="1">
      <c r="B37" s="1119"/>
      <c r="C37" s="1120"/>
      <c r="D37" s="1121"/>
      <c r="E37" s="1105" t="s">
        <v>16032</v>
      </c>
      <c r="F37" s="1092" t="s">
        <v>16033</v>
      </c>
      <c r="G37" s="1093"/>
      <c r="H37" s="1093"/>
      <c r="I37" s="1093"/>
      <c r="J37" s="1093"/>
      <c r="K37" s="1093"/>
      <c r="L37" s="1093"/>
      <c r="M37" s="1093"/>
      <c r="N37" s="1093"/>
      <c r="O37" s="1093"/>
      <c r="P37" s="1093"/>
      <c r="Q37" s="1093"/>
      <c r="R37" s="1093"/>
      <c r="S37" s="1093"/>
      <c r="T37" s="1093"/>
      <c r="U37" s="1093"/>
      <c r="V37" s="1094"/>
      <c r="W37" s="968"/>
      <c r="X37" s="969"/>
      <c r="Y37" s="969"/>
      <c r="Z37" s="1101"/>
      <c r="AA37" s="338"/>
      <c r="AB37" s="338"/>
    </row>
    <row r="38" spans="2:28" ht="17.399999999999999" customHeight="1">
      <c r="B38" s="1119"/>
      <c r="C38" s="1120"/>
      <c r="D38" s="1121"/>
      <c r="E38" s="1106"/>
      <c r="F38" s="1095"/>
      <c r="G38" s="1096"/>
      <c r="H38" s="1096"/>
      <c r="I38" s="1096"/>
      <c r="J38" s="1096"/>
      <c r="K38" s="1096"/>
      <c r="L38" s="1096"/>
      <c r="M38" s="1096"/>
      <c r="N38" s="1096"/>
      <c r="O38" s="1096"/>
      <c r="P38" s="1096"/>
      <c r="Q38" s="1096"/>
      <c r="R38" s="1096"/>
      <c r="S38" s="1096"/>
      <c r="T38" s="1096"/>
      <c r="U38" s="1096"/>
      <c r="V38" s="1097"/>
      <c r="W38" s="1102"/>
      <c r="X38" s="862"/>
      <c r="Y38" s="862"/>
      <c r="Z38" s="1103"/>
      <c r="AA38" s="338"/>
      <c r="AB38" s="338"/>
    </row>
    <row r="39" spans="2:28" ht="17.399999999999999" customHeight="1">
      <c r="B39" s="1122"/>
      <c r="C39" s="1123"/>
      <c r="D39" s="1124"/>
      <c r="E39" s="1107"/>
      <c r="F39" s="1098"/>
      <c r="G39" s="1099"/>
      <c r="H39" s="1099"/>
      <c r="I39" s="1099"/>
      <c r="J39" s="1099"/>
      <c r="K39" s="1099"/>
      <c r="L39" s="1099"/>
      <c r="M39" s="1099"/>
      <c r="N39" s="1099"/>
      <c r="O39" s="1099"/>
      <c r="P39" s="1099"/>
      <c r="Q39" s="1099"/>
      <c r="R39" s="1099"/>
      <c r="S39" s="1099"/>
      <c r="T39" s="1099"/>
      <c r="U39" s="1099"/>
      <c r="V39" s="1100"/>
      <c r="W39" s="970"/>
      <c r="X39" s="971"/>
      <c r="Y39" s="971"/>
      <c r="Z39" s="1104"/>
      <c r="AA39" s="338"/>
      <c r="AB39" s="338"/>
    </row>
    <row r="40" spans="2:28" s="2" customFormat="1" ht="14.55" customHeight="1">
      <c r="B40" s="1082" t="s">
        <v>67</v>
      </c>
      <c r="C40" s="1012"/>
      <c r="D40" s="1012"/>
      <c r="E40" s="1078"/>
      <c r="F40" s="1"/>
      <c r="G40" s="172"/>
      <c r="H40" s="121"/>
      <c r="I40" s="121"/>
      <c r="J40" s="1"/>
      <c r="K40" s="1"/>
      <c r="L40" s="1"/>
      <c r="M40" s="1"/>
      <c r="N40" s="1"/>
      <c r="O40" s="1"/>
      <c r="P40" s="1"/>
      <c r="Q40" s="1"/>
      <c r="R40" s="1"/>
      <c r="S40" s="1"/>
      <c r="T40" s="1"/>
      <c r="U40" s="1"/>
      <c r="V40" s="1"/>
      <c r="W40" s="1"/>
      <c r="X40" s="1"/>
      <c r="Y40" s="1"/>
      <c r="Z40" s="182"/>
    </row>
    <row r="41" spans="2:28" s="2" customFormat="1" ht="14.55" customHeight="1">
      <c r="B41" s="1109"/>
      <c r="C41" s="1110"/>
      <c r="D41" s="1110"/>
      <c r="E41" s="1111"/>
      <c r="F41" s="1" t="s">
        <v>16038</v>
      </c>
      <c r="G41" s="1"/>
      <c r="I41" s="121"/>
      <c r="K41" s="1"/>
      <c r="L41" s="1"/>
      <c r="M41" s="1"/>
      <c r="N41" s="1"/>
      <c r="O41" s="188"/>
      <c r="P41" s="1" t="s">
        <v>3785</v>
      </c>
      <c r="Q41" s="1"/>
      <c r="R41" s="1"/>
      <c r="S41" s="1"/>
      <c r="T41" s="188"/>
      <c r="U41" s="2" t="s">
        <v>3786</v>
      </c>
      <c r="W41" s="1"/>
      <c r="X41" s="1"/>
      <c r="Y41" s="1"/>
      <c r="Z41" s="182"/>
    </row>
    <row r="42" spans="2:28" s="2" customFormat="1" ht="14.55" customHeight="1">
      <c r="B42" s="1109"/>
      <c r="C42" s="1110"/>
      <c r="D42" s="1110"/>
      <c r="E42" s="1111"/>
      <c r="F42" s="1"/>
      <c r="G42" s="1"/>
      <c r="H42" s="121"/>
      <c r="I42" s="121"/>
      <c r="J42" s="1"/>
      <c r="K42" s="1"/>
      <c r="L42" s="1"/>
      <c r="M42" s="1"/>
      <c r="N42" s="1"/>
      <c r="O42" s="188"/>
      <c r="P42" s="1" t="s">
        <v>3787</v>
      </c>
      <c r="Q42" s="1"/>
      <c r="R42" s="1"/>
      <c r="S42" s="1"/>
      <c r="T42" s="188"/>
      <c r="U42" s="1" t="s">
        <v>3788</v>
      </c>
      <c r="W42" s="1"/>
      <c r="X42" s="1"/>
      <c r="Y42" s="1"/>
      <c r="Z42" s="182"/>
    </row>
    <row r="43" spans="2:28" s="2" customFormat="1" ht="14.55" customHeight="1">
      <c r="B43" s="1109"/>
      <c r="C43" s="1110"/>
      <c r="D43" s="1110"/>
      <c r="E43" s="1111"/>
      <c r="F43" s="1" t="s">
        <v>16039</v>
      </c>
      <c r="G43" s="1"/>
      <c r="H43" s="121"/>
      <c r="I43" s="121"/>
      <c r="J43" s="1"/>
      <c r="K43" s="1"/>
      <c r="L43" s="1"/>
      <c r="M43" s="1"/>
      <c r="N43" s="1"/>
      <c r="O43" s="1"/>
      <c r="P43" s="1"/>
      <c r="Q43" s="1"/>
      <c r="R43" s="1"/>
      <c r="S43" s="1"/>
      <c r="T43" s="1"/>
      <c r="U43" s="1"/>
      <c r="V43" s="1"/>
      <c r="W43" s="1"/>
      <c r="X43" s="1"/>
      <c r="Y43" s="1"/>
      <c r="Z43" s="182"/>
    </row>
    <row r="44" spans="2:28" s="2" customFormat="1" ht="14.55" customHeight="1">
      <c r="B44" s="1109"/>
      <c r="C44" s="1110"/>
      <c r="D44" s="1110"/>
      <c r="E44" s="1111"/>
      <c r="F44" s="1"/>
      <c r="G44" s="1" t="s">
        <v>16040</v>
      </c>
      <c r="I44" s="1013"/>
      <c r="J44" s="1013"/>
      <c r="K44" s="1013"/>
      <c r="L44" s="1013"/>
      <c r="M44" s="1013"/>
      <c r="N44" s="1013"/>
      <c r="O44" s="1013"/>
      <c r="P44" s="1"/>
      <c r="Q44" s="1" t="s">
        <v>16041</v>
      </c>
      <c r="R44" s="1"/>
      <c r="S44" s="1013"/>
      <c r="T44" s="1013"/>
      <c r="U44" s="1013"/>
      <c r="V44" s="1013"/>
      <c r="W44" s="1013"/>
      <c r="X44" s="1013"/>
      <c r="Y44" s="1013"/>
      <c r="Z44" s="182"/>
    </row>
    <row r="45" spans="2:28" s="2" customFormat="1" ht="14.55" customHeight="1">
      <c r="B45" s="1109"/>
      <c r="C45" s="1110"/>
      <c r="D45" s="1110"/>
      <c r="E45" s="1111"/>
      <c r="F45" s="1"/>
      <c r="G45" s="1" t="s">
        <v>16042</v>
      </c>
      <c r="H45" s="121"/>
      <c r="I45" s="121"/>
      <c r="J45" s="1"/>
      <c r="K45" s="1013"/>
      <c r="L45" s="1013"/>
      <c r="M45" s="1013"/>
      <c r="N45" s="1013"/>
      <c r="O45" s="1013"/>
      <c r="P45" s="1013"/>
      <c r="Q45" s="1013"/>
      <c r="R45" s="1013"/>
      <c r="S45" s="1013"/>
      <c r="T45" s="1013"/>
      <c r="U45" s="1013"/>
      <c r="V45" s="1013"/>
      <c r="W45" s="1013"/>
      <c r="X45" s="1013"/>
      <c r="Y45" s="1013"/>
      <c r="Z45" s="182"/>
    </row>
    <row r="46" spans="2:28" s="2" customFormat="1" ht="14.55" customHeight="1">
      <c r="B46" s="1109"/>
      <c r="C46" s="1110"/>
      <c r="D46" s="1110"/>
      <c r="E46" s="1111"/>
      <c r="F46" s="1"/>
      <c r="G46" s="1"/>
      <c r="H46" s="121"/>
      <c r="I46" s="121"/>
      <c r="J46" s="1"/>
      <c r="K46" s="1"/>
      <c r="L46" s="1"/>
      <c r="M46" s="1"/>
      <c r="N46" s="1"/>
      <c r="O46" s="1"/>
      <c r="P46" s="1"/>
      <c r="Q46" s="1"/>
      <c r="R46" s="1"/>
      <c r="S46" s="1"/>
      <c r="T46" s="1"/>
      <c r="U46" s="1"/>
      <c r="V46" s="1"/>
      <c r="W46" s="1"/>
      <c r="X46" s="1"/>
      <c r="Y46" s="1"/>
      <c r="Z46" s="182"/>
    </row>
    <row r="47" spans="2:28" s="2" customFormat="1" ht="14.55" customHeight="1">
      <c r="B47" s="1109"/>
      <c r="C47" s="1110"/>
      <c r="D47" s="1110"/>
      <c r="E47" s="1111"/>
      <c r="F47" s="1" t="s">
        <v>16043</v>
      </c>
      <c r="G47" s="1"/>
      <c r="H47" s="121"/>
      <c r="I47" s="121"/>
      <c r="J47" s="1"/>
      <c r="K47" s="1"/>
      <c r="L47" s="339" t="s">
        <v>8</v>
      </c>
      <c r="M47" s="340"/>
      <c r="N47" s="340"/>
      <c r="O47" s="340"/>
      <c r="P47" s="340"/>
      <c r="Q47" s="340"/>
      <c r="R47" s="341"/>
      <c r="S47" s="1132"/>
      <c r="T47" s="1133"/>
      <c r="U47" s="1133"/>
      <c r="V47" s="1133"/>
      <c r="W47" s="1133"/>
      <c r="X47" s="1133"/>
      <c r="Y47" s="1134"/>
      <c r="Z47" s="182"/>
    </row>
    <row r="48" spans="2:28" s="2" customFormat="1" ht="14.55" customHeight="1">
      <c r="B48" s="1109"/>
      <c r="C48" s="1110"/>
      <c r="D48" s="1110"/>
      <c r="E48" s="1111"/>
      <c r="F48" s="1"/>
      <c r="G48" s="1"/>
      <c r="H48" s="121"/>
      <c r="I48" s="121"/>
      <c r="J48" s="1"/>
      <c r="K48" s="1"/>
      <c r="L48" s="972" t="s">
        <v>3918</v>
      </c>
      <c r="M48" s="973"/>
      <c r="N48" s="973"/>
      <c r="O48" s="1125"/>
      <c r="P48" s="1128"/>
      <c r="Q48" s="342" t="s">
        <v>3919</v>
      </c>
      <c r="R48" s="1129"/>
      <c r="S48" s="1128"/>
      <c r="T48" s="237"/>
      <c r="U48" s="237"/>
      <c r="V48" s="237"/>
      <c r="W48" s="237"/>
      <c r="X48" s="237"/>
      <c r="Y48" s="238"/>
      <c r="Z48" s="182"/>
    </row>
    <row r="49" spans="1:26" s="2" customFormat="1" ht="14.55" customHeight="1">
      <c r="B49" s="1109"/>
      <c r="C49" s="1110"/>
      <c r="D49" s="1110"/>
      <c r="E49" s="1111"/>
      <c r="F49" s="1"/>
      <c r="G49" s="1"/>
      <c r="H49" s="121"/>
      <c r="I49" s="121"/>
      <c r="J49" s="1"/>
      <c r="K49" s="1"/>
      <c r="L49" s="972" t="s">
        <v>3920</v>
      </c>
      <c r="M49" s="973"/>
      <c r="N49" s="974"/>
      <c r="O49" s="1125"/>
      <c r="P49" s="1126"/>
      <c r="Q49" s="1127"/>
      <c r="R49" s="1130" t="s">
        <v>3921</v>
      </c>
      <c r="S49" s="1131"/>
      <c r="T49" s="974"/>
      <c r="U49" s="1125"/>
      <c r="V49" s="1126"/>
      <c r="W49" s="1126"/>
      <c r="X49" s="1126"/>
      <c r="Y49" s="1127"/>
      <c r="Z49" s="182"/>
    </row>
    <row r="50" spans="1:26" s="2" customFormat="1" ht="14.55" customHeight="1">
      <c r="B50" s="1109"/>
      <c r="C50" s="1110"/>
      <c r="D50" s="1110"/>
      <c r="E50" s="1111"/>
      <c r="F50" s="1"/>
      <c r="G50" s="1"/>
      <c r="H50" s="121"/>
      <c r="I50" s="121"/>
      <c r="J50" s="1"/>
      <c r="K50" s="1"/>
      <c r="L50" s="972" t="s">
        <v>3922</v>
      </c>
      <c r="M50" s="973"/>
      <c r="N50" s="974"/>
      <c r="O50" s="1125"/>
      <c r="P50" s="1126"/>
      <c r="Q50" s="1127"/>
      <c r="R50" s="972" t="s">
        <v>3923</v>
      </c>
      <c r="S50" s="973"/>
      <c r="T50" s="974"/>
      <c r="U50" s="1125"/>
      <c r="V50" s="1126"/>
      <c r="W50" s="1126"/>
      <c r="X50" s="1126"/>
      <c r="Y50" s="1127"/>
      <c r="Z50" s="182"/>
    </row>
    <row r="51" spans="1:26" s="2" customFormat="1" ht="14.55" customHeight="1">
      <c r="B51" s="1109"/>
      <c r="C51" s="1110"/>
      <c r="D51" s="1110"/>
      <c r="E51" s="1111"/>
      <c r="F51" s="1"/>
      <c r="G51" s="1"/>
      <c r="H51" s="121"/>
      <c r="I51" s="121"/>
      <c r="J51" s="1"/>
      <c r="K51" s="1"/>
      <c r="L51" s="972" t="s">
        <v>3924</v>
      </c>
      <c r="M51" s="973"/>
      <c r="N51" s="973"/>
      <c r="O51" s="1046"/>
      <c r="P51" s="1046"/>
      <c r="Q51" s="1046"/>
      <c r="R51" s="1046"/>
      <c r="S51" s="1046"/>
      <c r="T51" s="1046"/>
      <c r="U51" s="1046"/>
      <c r="V51" s="1046"/>
      <c r="W51" s="1046"/>
      <c r="X51" s="1046"/>
      <c r="Y51" s="1046"/>
      <c r="Z51" s="182"/>
    </row>
    <row r="52" spans="1:26" s="2" customFormat="1" ht="14.55" customHeight="1">
      <c r="B52" s="1109"/>
      <c r="C52" s="1110"/>
      <c r="D52" s="1110"/>
      <c r="E52" s="1111"/>
      <c r="F52" s="1"/>
      <c r="G52" s="1"/>
      <c r="H52" s="121"/>
      <c r="I52" s="121"/>
      <c r="J52" s="1"/>
      <c r="K52" s="1"/>
      <c r="L52" s="339" t="s">
        <v>16044</v>
      </c>
      <c r="M52" s="340"/>
      <c r="N52" s="340"/>
      <c r="O52" s="340"/>
      <c r="P52" s="340"/>
      <c r="Q52" s="340"/>
      <c r="R52" s="341"/>
      <c r="S52" s="1132"/>
      <c r="T52" s="1133"/>
      <c r="U52" s="1133"/>
      <c r="V52" s="1133"/>
      <c r="W52" s="1133"/>
      <c r="X52" s="1133"/>
      <c r="Y52" s="1134"/>
      <c r="Z52" s="182"/>
    </row>
    <row r="53" spans="1:26" s="2" customFormat="1" ht="14.55" customHeight="1">
      <c r="B53" s="1083"/>
      <c r="C53" s="1013"/>
      <c r="D53" s="1013"/>
      <c r="E53" s="1079"/>
      <c r="F53" s="177"/>
      <c r="G53" s="177"/>
      <c r="H53" s="189"/>
      <c r="I53" s="189"/>
      <c r="J53" s="177"/>
      <c r="K53" s="177"/>
      <c r="L53" s="177"/>
      <c r="M53" s="177"/>
      <c r="N53" s="177"/>
      <c r="O53" s="177"/>
      <c r="P53" s="177"/>
      <c r="Q53" s="177"/>
      <c r="R53" s="177"/>
      <c r="S53" s="177"/>
      <c r="T53" s="177"/>
      <c r="U53" s="177"/>
      <c r="V53" s="177"/>
      <c r="W53" s="177"/>
      <c r="X53" s="177"/>
      <c r="Y53" s="177"/>
      <c r="Z53" s="178"/>
    </row>
    <row r="54" spans="1:26" ht="12" customHeight="1">
      <c r="B54" s="187"/>
      <c r="C54" s="187"/>
      <c r="D54" s="187"/>
      <c r="E54" s="187"/>
      <c r="F54" s="187"/>
      <c r="G54" s="187"/>
      <c r="H54" s="187"/>
      <c r="I54" s="96"/>
      <c r="J54" s="96"/>
      <c r="K54" s="96"/>
      <c r="L54" s="96"/>
      <c r="M54" s="96"/>
      <c r="N54" s="96"/>
      <c r="O54" s="96"/>
      <c r="P54" s="96"/>
      <c r="Q54" s="96"/>
      <c r="R54" s="96"/>
      <c r="S54" s="96"/>
      <c r="T54" s="96"/>
      <c r="U54" s="96"/>
      <c r="V54" s="96"/>
      <c r="W54" s="96"/>
      <c r="X54" s="96"/>
      <c r="Y54" s="96"/>
      <c r="Z54" s="96"/>
    </row>
    <row r="55" spans="1:26" ht="12" customHeight="1">
      <c r="B55" s="343" t="s">
        <v>16045</v>
      </c>
    </row>
    <row r="57" spans="1:26" ht="12" customHeight="1">
      <c r="C57" s="862"/>
      <c r="D57" s="862"/>
      <c r="F57" s="1" t="s">
        <v>12</v>
      </c>
      <c r="H57" s="1" t="s">
        <v>11</v>
      </c>
      <c r="J57" s="1" t="s">
        <v>227</v>
      </c>
      <c r="M57" s="98"/>
      <c r="N57" s="98"/>
      <c r="O57" s="98"/>
      <c r="P57" s="98"/>
      <c r="Q57" s="98"/>
      <c r="R57" s="98"/>
      <c r="S57" s="98"/>
      <c r="T57" s="98"/>
      <c r="U57" s="98"/>
      <c r="V57" s="98"/>
      <c r="W57" s="98"/>
      <c r="X57" s="98"/>
      <c r="Y57" s="98"/>
      <c r="Z57" s="98"/>
    </row>
    <row r="59" spans="1:26" ht="12" customHeight="1">
      <c r="C59" s="1135" t="s">
        <v>23</v>
      </c>
      <c r="D59" s="1135"/>
      <c r="E59" s="862" t="s">
        <v>3794</v>
      </c>
      <c r="F59" s="862"/>
      <c r="G59" s="862"/>
      <c r="H59" s="862"/>
      <c r="I59" s="862"/>
      <c r="J59" s="862"/>
      <c r="K59" s="862"/>
      <c r="L59" s="99"/>
      <c r="M59" s="972" t="s">
        <v>3918</v>
      </c>
      <c r="N59" s="973"/>
      <c r="O59" s="973"/>
      <c r="P59" s="1125"/>
      <c r="Q59" s="1128"/>
      <c r="R59" s="342" t="s">
        <v>3919</v>
      </c>
      <c r="S59" s="1129"/>
      <c r="T59" s="1128"/>
      <c r="U59" s="237"/>
      <c r="V59" s="237"/>
      <c r="W59" s="237"/>
      <c r="X59" s="237"/>
      <c r="Y59" s="237"/>
      <c r="Z59" s="238"/>
    </row>
    <row r="60" spans="1:26" ht="12" customHeight="1">
      <c r="C60" s="1135"/>
      <c r="D60" s="1135"/>
      <c r="E60" s="862"/>
      <c r="F60" s="862"/>
      <c r="G60" s="862"/>
      <c r="H60" s="862"/>
      <c r="I60" s="862"/>
      <c r="J60" s="862"/>
      <c r="K60" s="862"/>
      <c r="L60" s="190"/>
      <c r="M60" s="972" t="s">
        <v>3920</v>
      </c>
      <c r="N60" s="973"/>
      <c r="O60" s="974"/>
      <c r="P60" s="1125"/>
      <c r="Q60" s="1126"/>
      <c r="R60" s="1127"/>
      <c r="S60" s="1130" t="s">
        <v>3921</v>
      </c>
      <c r="T60" s="1131"/>
      <c r="U60" s="974"/>
      <c r="V60" s="1125"/>
      <c r="W60" s="1126"/>
      <c r="X60" s="1126"/>
      <c r="Y60" s="1126"/>
      <c r="Z60" s="1127"/>
    </row>
    <row r="61" spans="1:26" ht="12" customHeight="1">
      <c r="C61" s="1135"/>
      <c r="D61" s="1135"/>
      <c r="E61" s="862"/>
      <c r="F61" s="862"/>
      <c r="G61" s="862"/>
      <c r="H61" s="862"/>
      <c r="I61" s="862"/>
      <c r="J61" s="862"/>
      <c r="K61" s="862"/>
      <c r="L61" s="190"/>
      <c r="M61" s="972" t="s">
        <v>3922</v>
      </c>
      <c r="N61" s="973"/>
      <c r="O61" s="974"/>
      <c r="P61" s="1125"/>
      <c r="Q61" s="1126"/>
      <c r="R61" s="1127"/>
      <c r="S61" s="972" t="s">
        <v>3923</v>
      </c>
      <c r="T61" s="973"/>
      <c r="U61" s="974"/>
      <c r="V61" s="1125"/>
      <c r="W61" s="1126"/>
      <c r="X61" s="1126"/>
      <c r="Y61" s="1126"/>
      <c r="Z61" s="1127"/>
    </row>
    <row r="62" spans="1:26" ht="12" customHeight="1">
      <c r="C62" s="95"/>
      <c r="D62" s="95"/>
      <c r="E62" s="338"/>
      <c r="F62" s="338"/>
      <c r="G62" s="338"/>
      <c r="H62" s="338"/>
      <c r="I62" s="338"/>
      <c r="J62" s="338"/>
      <c r="K62" s="338"/>
      <c r="L62" s="190"/>
      <c r="M62" s="972" t="s">
        <v>3924</v>
      </c>
      <c r="N62" s="973"/>
      <c r="O62" s="973"/>
      <c r="P62" s="1046"/>
      <c r="Q62" s="1046"/>
      <c r="R62" s="1046"/>
      <c r="S62" s="1046"/>
      <c r="T62" s="1046"/>
      <c r="U62" s="1046"/>
      <c r="V62" s="1046"/>
      <c r="W62" s="1046"/>
      <c r="X62" s="1046"/>
      <c r="Y62" s="1046"/>
      <c r="Z62" s="1046"/>
    </row>
    <row r="63" spans="1:26" ht="12" customHeight="1">
      <c r="C63" s="99"/>
      <c r="D63" s="99"/>
      <c r="E63" s="99"/>
      <c r="F63" s="99"/>
      <c r="G63" s="99"/>
      <c r="H63" s="344"/>
      <c r="I63" s="344"/>
      <c r="J63" s="190"/>
      <c r="K63" s="190"/>
      <c r="L63" s="190"/>
      <c r="M63" s="99"/>
      <c r="N63" s="99"/>
      <c r="O63" s="99"/>
      <c r="P63" s="99"/>
      <c r="Q63" s="99"/>
      <c r="R63" s="99"/>
      <c r="S63" s="99"/>
      <c r="T63" s="99"/>
      <c r="U63" s="99"/>
      <c r="V63" s="99"/>
      <c r="W63" s="99"/>
      <c r="X63" s="99"/>
      <c r="Y63" s="99"/>
      <c r="Z63" s="99"/>
    </row>
    <row r="64" spans="1:26" s="345" customFormat="1" ht="25.5" customHeight="1">
      <c r="A64" s="99"/>
      <c r="C64" s="1135" t="s">
        <v>8</v>
      </c>
      <c r="D64" s="1135"/>
      <c r="E64" s="862" t="s">
        <v>3795</v>
      </c>
      <c r="F64" s="862"/>
      <c r="G64" s="862"/>
      <c r="H64" s="862"/>
      <c r="I64" s="862"/>
      <c r="J64" s="862"/>
      <c r="K64" s="862"/>
      <c r="M64" s="1132" t="s">
        <v>16034</v>
      </c>
      <c r="N64" s="1133"/>
      <c r="O64" s="1133"/>
      <c r="P64" s="1133"/>
      <c r="Q64" s="1133"/>
      <c r="R64" s="1133"/>
      <c r="S64" s="1134"/>
      <c r="T64" s="1132"/>
      <c r="U64" s="1133"/>
      <c r="V64" s="1133"/>
      <c r="W64" s="1133"/>
      <c r="X64" s="1133"/>
      <c r="Y64" s="1133"/>
      <c r="Z64" s="1134"/>
    </row>
    <row r="65" spans="1:27" s="345" customFormat="1" ht="25.5" customHeight="1">
      <c r="A65" s="99"/>
      <c r="B65" s="344"/>
      <c r="C65" s="344"/>
      <c r="D65" s="190"/>
      <c r="E65" s="190"/>
      <c r="F65" s="190"/>
      <c r="G65" s="190"/>
      <c r="H65" s="190"/>
      <c r="I65" s="190"/>
      <c r="J65" s="190"/>
      <c r="K65" s="190"/>
      <c r="M65" s="1132" t="s">
        <v>16035</v>
      </c>
      <c r="N65" s="1133"/>
      <c r="O65" s="1133"/>
      <c r="P65" s="1133"/>
      <c r="Q65" s="1133"/>
      <c r="R65" s="1133"/>
      <c r="S65" s="1134"/>
      <c r="T65" s="1132"/>
      <c r="U65" s="1133"/>
      <c r="V65" s="1133"/>
      <c r="W65" s="1133"/>
      <c r="X65" s="1133"/>
      <c r="Y65" s="1133"/>
      <c r="Z65" s="1134"/>
    </row>
    <row r="66" spans="1:27" ht="12" customHeight="1">
      <c r="C66" s="120"/>
      <c r="D66" s="120"/>
      <c r="E66" s="190"/>
      <c r="F66" s="190"/>
      <c r="G66" s="190"/>
      <c r="H66" s="190"/>
      <c r="I66" s="190"/>
      <c r="J66" s="190"/>
      <c r="K66" s="190"/>
      <c r="L66" s="99"/>
      <c r="M66" s="346"/>
      <c r="N66" s="346"/>
      <c r="O66" s="346"/>
      <c r="P66" s="346"/>
      <c r="Q66" s="346"/>
      <c r="R66" s="346"/>
      <c r="S66" s="346"/>
      <c r="T66" s="346"/>
      <c r="U66" s="346"/>
      <c r="V66" s="346"/>
      <c r="W66" s="346"/>
      <c r="X66" s="346"/>
      <c r="Y66" s="346"/>
      <c r="Z66" s="346"/>
    </row>
    <row r="67" spans="1:27" s="2" customFormat="1" ht="14.55" customHeight="1">
      <c r="B67" s="1"/>
      <c r="C67" s="1" t="s">
        <v>3790</v>
      </c>
      <c r="D67" s="1"/>
      <c r="E67" s="1"/>
      <c r="F67" s="1"/>
      <c r="G67" s="1"/>
      <c r="H67" s="1"/>
      <c r="I67" s="1"/>
      <c r="J67" s="1"/>
      <c r="K67" s="1"/>
      <c r="L67" s="1"/>
      <c r="M67" s="1"/>
      <c r="N67" s="1"/>
      <c r="O67" s="1"/>
      <c r="P67" s="1"/>
      <c r="Q67" s="1"/>
      <c r="R67" s="1"/>
      <c r="S67" s="1"/>
      <c r="T67" s="1"/>
      <c r="U67" s="1"/>
      <c r="V67" s="1"/>
      <c r="W67" s="1"/>
      <c r="X67" s="1"/>
      <c r="Y67" s="1"/>
      <c r="Z67" s="1"/>
    </row>
    <row r="68" spans="1:27" s="2" customFormat="1" ht="14.55" customHeight="1">
      <c r="B68" s="1"/>
      <c r="C68" s="1" t="s">
        <v>3791</v>
      </c>
      <c r="E68" s="1"/>
      <c r="F68" s="1"/>
      <c r="G68" s="1"/>
      <c r="H68" s="1"/>
      <c r="I68" s="1"/>
      <c r="J68" s="1"/>
      <c r="K68" s="1"/>
      <c r="L68" s="1"/>
      <c r="M68" s="1"/>
      <c r="N68" s="1"/>
      <c r="O68" s="1"/>
      <c r="P68" s="1"/>
      <c r="Q68" s="1"/>
      <c r="R68" s="1"/>
      <c r="S68" s="1"/>
      <c r="T68" s="1"/>
      <c r="U68" s="1"/>
      <c r="V68" s="1"/>
      <c r="W68" s="1"/>
      <c r="X68" s="1"/>
      <c r="Y68" s="1"/>
      <c r="Z68" s="1"/>
    </row>
    <row r="71" spans="1:27" ht="12" customHeight="1">
      <c r="A71" s="96" t="s">
        <v>3763</v>
      </c>
    </row>
    <row r="72" spans="1:27" ht="13.35" customHeight="1">
      <c r="B72" s="117">
        <v>1</v>
      </c>
      <c r="C72" s="1077" t="s">
        <v>4109</v>
      </c>
      <c r="D72" s="1077"/>
      <c r="E72" s="1077"/>
      <c r="F72" s="1077"/>
      <c r="G72" s="1077"/>
      <c r="H72" s="1077"/>
      <c r="I72" s="1077"/>
      <c r="J72" s="1077"/>
      <c r="K72" s="1077"/>
      <c r="L72" s="1077"/>
      <c r="M72" s="1077"/>
      <c r="N72" s="1077"/>
      <c r="O72" s="1077"/>
      <c r="P72" s="1077"/>
      <c r="Q72" s="1077"/>
      <c r="R72" s="1077"/>
      <c r="S72" s="1077"/>
      <c r="T72" s="1077"/>
      <c r="U72" s="1077"/>
      <c r="V72" s="1077"/>
      <c r="W72" s="1077"/>
      <c r="X72" s="1077"/>
      <c r="Y72" s="1077"/>
      <c r="Z72" s="1077"/>
      <c r="AA72" s="1077"/>
    </row>
    <row r="73" spans="1:27" ht="13.35" customHeight="1">
      <c r="B73" s="117">
        <v>2</v>
      </c>
      <c r="C73" s="1077" t="s">
        <v>4110</v>
      </c>
      <c r="D73" s="1077"/>
      <c r="E73" s="1077"/>
      <c r="F73" s="1077"/>
      <c r="G73" s="1077"/>
      <c r="H73" s="1077"/>
      <c r="I73" s="1077"/>
      <c r="J73" s="1077"/>
      <c r="K73" s="1077"/>
      <c r="L73" s="1077"/>
      <c r="M73" s="1077"/>
      <c r="N73" s="1077"/>
      <c r="O73" s="1077"/>
      <c r="P73" s="1077"/>
      <c r="Q73" s="1077"/>
      <c r="R73" s="1077"/>
      <c r="S73" s="1077"/>
      <c r="T73" s="1077"/>
      <c r="U73" s="1077"/>
      <c r="V73" s="1077"/>
      <c r="W73" s="1077"/>
      <c r="X73" s="1077"/>
      <c r="Y73" s="1077"/>
      <c r="Z73" s="1077"/>
      <c r="AA73" s="1077"/>
    </row>
    <row r="74" spans="1:27" ht="13.35" customHeight="1">
      <c r="B74" s="117">
        <v>3</v>
      </c>
      <c r="C74" s="1077" t="s">
        <v>16061</v>
      </c>
      <c r="D74" s="1077"/>
      <c r="E74" s="1077"/>
      <c r="F74" s="1077"/>
      <c r="G74" s="1077"/>
      <c r="H74" s="1077"/>
      <c r="I74" s="1077"/>
      <c r="J74" s="1077"/>
      <c r="K74" s="1077"/>
      <c r="L74" s="1077"/>
      <c r="M74" s="1077"/>
      <c r="N74" s="1077"/>
      <c r="O74" s="1077"/>
      <c r="P74" s="1077"/>
      <c r="Q74" s="1077"/>
      <c r="R74" s="1077"/>
      <c r="S74" s="1077"/>
      <c r="T74" s="1077"/>
      <c r="U74" s="1077"/>
      <c r="V74" s="1077"/>
      <c r="W74" s="1077"/>
      <c r="X74" s="1077"/>
      <c r="Y74" s="1077"/>
      <c r="Z74" s="1077"/>
      <c r="AA74" s="1077"/>
    </row>
    <row r="75" spans="1:27" ht="70.2" customHeight="1">
      <c r="B75" s="347">
        <v>4</v>
      </c>
      <c r="C75" s="851" t="s">
        <v>16062</v>
      </c>
      <c r="D75" s="851"/>
      <c r="E75" s="851"/>
      <c r="F75" s="851"/>
      <c r="G75" s="851"/>
      <c r="H75" s="851"/>
      <c r="I75" s="851"/>
      <c r="J75" s="851"/>
      <c r="K75" s="851"/>
      <c r="L75" s="851"/>
      <c r="M75" s="851"/>
      <c r="N75" s="851"/>
      <c r="O75" s="851"/>
      <c r="P75" s="851"/>
      <c r="Q75" s="851"/>
      <c r="R75" s="851"/>
      <c r="S75" s="851"/>
      <c r="T75" s="851"/>
      <c r="U75" s="851"/>
      <c r="V75" s="851"/>
      <c r="W75" s="851"/>
      <c r="X75" s="851"/>
      <c r="Y75" s="851"/>
      <c r="Z75" s="851"/>
      <c r="AA75" s="851"/>
    </row>
    <row r="76" spans="1:27" ht="43.8" customHeight="1">
      <c r="B76" s="347">
        <v>5</v>
      </c>
      <c r="C76" s="851" t="s">
        <v>16063</v>
      </c>
      <c r="D76" s="851"/>
      <c r="E76" s="851"/>
      <c r="F76" s="851"/>
      <c r="G76" s="851"/>
      <c r="H76" s="851"/>
      <c r="I76" s="851"/>
      <c r="J76" s="851"/>
      <c r="K76" s="851"/>
      <c r="L76" s="851"/>
      <c r="M76" s="851"/>
      <c r="N76" s="851"/>
      <c r="O76" s="851"/>
      <c r="P76" s="851"/>
      <c r="Q76" s="851"/>
      <c r="R76" s="851"/>
      <c r="S76" s="851"/>
      <c r="T76" s="851"/>
      <c r="U76" s="851"/>
      <c r="V76" s="851"/>
      <c r="W76" s="851"/>
      <c r="X76" s="851"/>
      <c r="Y76" s="851"/>
      <c r="Z76" s="851"/>
      <c r="AA76" s="851"/>
    </row>
    <row r="77" spans="1:27" ht="64.2" customHeight="1">
      <c r="B77" s="347">
        <v>6</v>
      </c>
      <c r="C77" s="851" t="s">
        <v>16064</v>
      </c>
      <c r="D77" s="851"/>
      <c r="E77" s="851"/>
      <c r="F77" s="851"/>
      <c r="G77" s="851"/>
      <c r="H77" s="851"/>
      <c r="I77" s="851"/>
      <c r="J77" s="851"/>
      <c r="K77" s="851"/>
      <c r="L77" s="851"/>
      <c r="M77" s="851"/>
      <c r="N77" s="851"/>
      <c r="O77" s="851"/>
      <c r="P77" s="851"/>
      <c r="Q77" s="851"/>
      <c r="R77" s="851"/>
      <c r="S77" s="851"/>
      <c r="T77" s="851"/>
      <c r="U77" s="851"/>
      <c r="V77" s="851"/>
      <c r="W77" s="851"/>
      <c r="X77" s="851"/>
      <c r="Y77" s="851"/>
      <c r="Z77" s="851"/>
      <c r="AA77" s="851"/>
    </row>
    <row r="78" spans="1:27" ht="87" customHeight="1">
      <c r="B78" s="347">
        <v>7</v>
      </c>
      <c r="C78" s="851" t="s">
        <v>16060</v>
      </c>
      <c r="D78" s="851"/>
      <c r="E78" s="851"/>
      <c r="F78" s="851"/>
      <c r="G78" s="851"/>
      <c r="H78" s="851"/>
      <c r="I78" s="851"/>
      <c r="J78" s="851"/>
      <c r="K78" s="851"/>
      <c r="L78" s="851"/>
      <c r="M78" s="851"/>
      <c r="N78" s="851"/>
      <c r="O78" s="851"/>
      <c r="P78" s="851"/>
      <c r="Q78" s="851"/>
      <c r="R78" s="851"/>
      <c r="S78" s="851"/>
      <c r="T78" s="851"/>
      <c r="U78" s="851"/>
      <c r="V78" s="851"/>
      <c r="W78" s="851"/>
      <c r="X78" s="851"/>
      <c r="Y78" s="851"/>
      <c r="Z78" s="851"/>
      <c r="AA78" s="851"/>
    </row>
  </sheetData>
  <mergeCells count="93">
    <mergeCell ref="C64:D64"/>
    <mergeCell ref="E64:K64"/>
    <mergeCell ref="M64:S64"/>
    <mergeCell ref="T64:Z64"/>
    <mergeCell ref="M65:S65"/>
    <mergeCell ref="T65:Z65"/>
    <mergeCell ref="S52:Y52"/>
    <mergeCell ref="L49:N49"/>
    <mergeCell ref="O49:Q49"/>
    <mergeCell ref="R49:T49"/>
    <mergeCell ref="U49:Y49"/>
    <mergeCell ref="L50:N50"/>
    <mergeCell ref="O50:Q50"/>
    <mergeCell ref="M62:O62"/>
    <mergeCell ref="P62:Z62"/>
    <mergeCell ref="S61:U61"/>
    <mergeCell ref="V61:Z61"/>
    <mergeCell ref="B40:E53"/>
    <mergeCell ref="I44:O44"/>
    <mergeCell ref="S44:Y44"/>
    <mergeCell ref="K45:Y45"/>
    <mergeCell ref="C57:D57"/>
    <mergeCell ref="C59:D61"/>
    <mergeCell ref="E59:K61"/>
    <mergeCell ref="M59:O59"/>
    <mergeCell ref="P59:Q59"/>
    <mergeCell ref="M61:O61"/>
    <mergeCell ref="P61:R61"/>
    <mergeCell ref="S59:T59"/>
    <mergeCell ref="M60:O60"/>
    <mergeCell ref="P60:R60"/>
    <mergeCell ref="F33:V33"/>
    <mergeCell ref="W33:Z33"/>
    <mergeCell ref="R50:T50"/>
    <mergeCell ref="U50:Y50"/>
    <mergeCell ref="L48:N48"/>
    <mergeCell ref="O48:P48"/>
    <mergeCell ref="R48:S48"/>
    <mergeCell ref="F34:V36"/>
    <mergeCell ref="W34:Z36"/>
    <mergeCell ref="S60:U60"/>
    <mergeCell ref="V60:Z60"/>
    <mergeCell ref="L51:N51"/>
    <mergeCell ref="O51:Y51"/>
    <mergeCell ref="S47:Y47"/>
    <mergeCell ref="E37:E39"/>
    <mergeCell ref="F37:V39"/>
    <mergeCell ref="W37:Z39"/>
    <mergeCell ref="B19:H21"/>
    <mergeCell ref="I19:Z21"/>
    <mergeCell ref="B22:D39"/>
    <mergeCell ref="E22:E23"/>
    <mergeCell ref="F22:V23"/>
    <mergeCell ref="W22:Z23"/>
    <mergeCell ref="E24:E25"/>
    <mergeCell ref="F24:V25"/>
    <mergeCell ref="W24:Z25"/>
    <mergeCell ref="E26:E28"/>
    <mergeCell ref="F26:V28"/>
    <mergeCell ref="W26:Z28"/>
    <mergeCell ref="E29:E32"/>
    <mergeCell ref="F29:V32"/>
    <mergeCell ref="W29:Z32"/>
    <mergeCell ref="E34:E36"/>
    <mergeCell ref="B11:H13"/>
    <mergeCell ref="I11:Z13"/>
    <mergeCell ref="B14:B18"/>
    <mergeCell ref="C14:H14"/>
    <mergeCell ref="I14:Q14"/>
    <mergeCell ref="R14:Z14"/>
    <mergeCell ref="C15:H18"/>
    <mergeCell ref="I15:Q18"/>
    <mergeCell ref="R15:Z18"/>
    <mergeCell ref="Y7:Y8"/>
    <mergeCell ref="Z7:Z8"/>
    <mergeCell ref="I9:Z10"/>
    <mergeCell ref="F4:V5"/>
    <mergeCell ref="W4:X4"/>
    <mergeCell ref="B7:H8"/>
    <mergeCell ref="I7:R8"/>
    <mergeCell ref="S7:T8"/>
    <mergeCell ref="U7:U8"/>
    <mergeCell ref="V7:V8"/>
    <mergeCell ref="W7:W8"/>
    <mergeCell ref="X7:X8"/>
    <mergeCell ref="B9:H10"/>
    <mergeCell ref="C73:AA73"/>
    <mergeCell ref="C72:AA72"/>
    <mergeCell ref="C78:AA78"/>
    <mergeCell ref="C77:AA77"/>
    <mergeCell ref="C76:AA76"/>
    <mergeCell ref="C75:AA75"/>
    <mergeCell ref="C74:AA74"/>
  </mergeCells>
  <phoneticPr fontId="3"/>
  <conditionalFormatting sqref="W4:X4">
    <cfRule type="cellIs" dxfId="0" priority="1" operator="equal">
      <formula>"選択中"</formula>
    </cfRule>
  </conditionalFormatting>
  <dataValidations count="7">
    <dataValidation type="list" allowBlank="1" showInputMessage="1" showErrorMessage="1" sqref="W4:X4" xr:uid="{C3E0EBD5-1FE0-4F8B-9137-A3ACB7E9DE38}">
      <formula1>選択</formula1>
    </dataValidation>
    <dataValidation type="list" allowBlank="1" showInputMessage="1" showErrorMessage="1" sqref="Y7:Y8 I57" xr:uid="{C3AA8AE9-DAB5-48D5-9D77-E41F34B4BDB5}">
      <formula1>日</formula1>
    </dataValidation>
    <dataValidation type="list" allowBlank="1" showInputMessage="1" showErrorMessage="1" sqref="W7:W8 G57" xr:uid="{56FCFE97-6847-4547-A390-05B18BCD7932}">
      <formula1>月</formula1>
    </dataValidation>
    <dataValidation type="list" allowBlank="1" showInputMessage="1" showErrorMessage="1" sqref="U7:U8 E57" xr:uid="{AC12638D-1918-472A-8097-345BAFCDD2BA}">
      <formula1>年</formula1>
    </dataValidation>
    <dataValidation type="list" allowBlank="1" showInputMessage="1" showErrorMessage="1" sqref="S7:T8" xr:uid="{8851055B-B885-4B40-AEE3-579F0CEADF2A}">
      <formula1>"昭和,平成,令和"</formula1>
    </dataValidation>
    <dataValidation type="list" allowBlank="1" showInputMessage="1" showErrorMessage="1" sqref="T41:T42 O41:O42" xr:uid="{E3E67B4C-D020-4A43-848D-8D56818B4EEB}">
      <formula1>チェック</formula1>
    </dataValidation>
    <dataValidation type="list" allowBlank="1" showInputMessage="1" showErrorMessage="1" sqref="C57:D57" xr:uid="{C61F309E-A385-4E07-9537-6BDAC39FEAD9}">
      <formula1>元号</formula1>
    </dataValidation>
  </dataValidations>
  <pageMargins left="0.7" right="0.7" top="0.75" bottom="0.75" header="0.3" footer="0.3"/>
  <pageSetup paperSize="9" orientation="portrait" r:id="rId1"/>
  <rowBreaks count="2" manualBreakCount="2">
    <brk id="39" max="26" man="1"/>
    <brk id="69" max="26"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AAFCEF-761C-4B34-A532-34B16491F7A2}">
  <sheetPr codeName="Sheet21"/>
  <dimension ref="A2:AA64"/>
  <sheetViews>
    <sheetView view="pageBreakPreview" zoomScaleNormal="100" zoomScaleSheetLayoutView="100" workbookViewId="0"/>
  </sheetViews>
  <sheetFormatPr defaultColWidth="8.69921875" defaultRowHeight="12" customHeight="1"/>
  <cols>
    <col min="1" max="1" width="1.3984375" style="1" customWidth="1"/>
    <col min="2" max="26" width="3" style="1" customWidth="1"/>
    <col min="27" max="27" width="1.3984375" style="1" customWidth="1"/>
    <col min="28" max="16384" width="8.69921875" style="1"/>
  </cols>
  <sheetData>
    <row r="2" spans="2:26" ht="12" customHeight="1">
      <c r="C2" s="1136" t="s">
        <v>4133</v>
      </c>
      <c r="D2" s="1136"/>
      <c r="E2" s="1136"/>
      <c r="F2" s="1136"/>
      <c r="G2" s="1136"/>
      <c r="H2" s="1136"/>
      <c r="I2" s="1136"/>
      <c r="J2" s="1136"/>
      <c r="K2" s="1136"/>
      <c r="L2" s="1136"/>
      <c r="M2" s="1136"/>
      <c r="N2" s="1136"/>
      <c r="O2" s="1136"/>
      <c r="P2" s="1136"/>
      <c r="Q2" s="1136"/>
      <c r="R2" s="1136"/>
      <c r="S2" s="1136"/>
      <c r="T2" s="1136"/>
      <c r="U2" s="1136"/>
      <c r="V2" s="1136"/>
      <c r="W2" s="1136"/>
      <c r="X2" s="1136"/>
      <c r="Y2" s="1136"/>
    </row>
    <row r="3" spans="2:26" ht="12" customHeight="1">
      <c r="C3" s="1136"/>
      <c r="D3" s="1136"/>
      <c r="E3" s="1136"/>
      <c r="F3" s="1136"/>
      <c r="G3" s="1136"/>
      <c r="H3" s="1136"/>
      <c r="I3" s="1136"/>
      <c r="J3" s="1136"/>
      <c r="K3" s="1136"/>
      <c r="L3" s="1136"/>
      <c r="M3" s="1136"/>
      <c r="N3" s="1136"/>
      <c r="O3" s="1136"/>
      <c r="P3" s="1136"/>
      <c r="Q3" s="1136"/>
      <c r="R3" s="1136"/>
      <c r="S3" s="1136"/>
      <c r="T3" s="1136"/>
      <c r="U3" s="1136"/>
      <c r="V3" s="1136"/>
      <c r="W3" s="1136"/>
      <c r="X3" s="1136"/>
      <c r="Y3" s="1136"/>
    </row>
    <row r="4" spans="2:26" ht="12" customHeight="1">
      <c r="C4" s="1136"/>
      <c r="D4" s="1136"/>
      <c r="E4" s="1136"/>
      <c r="F4" s="1136"/>
      <c r="G4" s="1136"/>
      <c r="H4" s="1136"/>
      <c r="I4" s="1136"/>
      <c r="J4" s="1136"/>
      <c r="K4" s="1136"/>
      <c r="L4" s="1136"/>
      <c r="M4" s="1136"/>
      <c r="N4" s="1136"/>
      <c r="O4" s="1136"/>
      <c r="P4" s="1136"/>
      <c r="Q4" s="1136"/>
      <c r="R4" s="1136"/>
      <c r="S4" s="1136"/>
      <c r="T4" s="1136"/>
      <c r="U4" s="1136"/>
      <c r="V4" s="1136"/>
      <c r="W4" s="1136"/>
      <c r="X4" s="1136"/>
      <c r="Y4" s="1136"/>
    </row>
    <row r="6" spans="2:26" ht="12" customHeight="1">
      <c r="F6" s="1081" t="s">
        <v>16227</v>
      </c>
      <c r="G6" s="1081"/>
      <c r="H6" s="1081"/>
      <c r="I6" s="1081"/>
      <c r="J6" s="1081"/>
      <c r="K6" s="1081"/>
      <c r="L6" s="1081"/>
      <c r="M6" s="1081"/>
      <c r="N6" s="1081"/>
      <c r="O6" s="1081"/>
      <c r="P6" s="1081"/>
      <c r="Q6" s="1081"/>
      <c r="R6" s="1081"/>
      <c r="S6" s="1081"/>
      <c r="T6" s="1081"/>
      <c r="U6" s="1081"/>
      <c r="V6" s="1081"/>
      <c r="X6" s="861"/>
      <c r="Y6" s="861"/>
    </row>
    <row r="7" spans="2:26" ht="12" customHeight="1">
      <c r="F7" s="1081"/>
      <c r="G7" s="1081"/>
      <c r="H7" s="1081"/>
      <c r="I7" s="1081"/>
      <c r="J7" s="1081"/>
      <c r="K7" s="1081"/>
      <c r="L7" s="1081"/>
      <c r="M7" s="1081"/>
      <c r="N7" s="1081"/>
      <c r="O7" s="1081"/>
      <c r="P7" s="1081"/>
      <c r="Q7" s="1081"/>
      <c r="R7" s="1081"/>
      <c r="S7" s="1081"/>
      <c r="T7" s="1081"/>
      <c r="U7" s="1081"/>
      <c r="V7" s="1081"/>
    </row>
    <row r="9" spans="2:26" ht="12" customHeight="1">
      <c r="B9" s="895" t="s">
        <v>4097</v>
      </c>
      <c r="C9" s="896"/>
      <c r="D9" s="896"/>
      <c r="E9" s="896"/>
      <c r="F9" s="896"/>
      <c r="G9" s="896"/>
      <c r="H9" s="897"/>
      <c r="I9" s="1082" t="s">
        <v>4144</v>
      </c>
      <c r="J9" s="1012"/>
      <c r="K9" s="1012"/>
      <c r="L9" s="1012"/>
      <c r="M9" s="1012"/>
      <c r="N9" s="1012"/>
      <c r="O9" s="1012"/>
      <c r="P9" s="1012"/>
      <c r="Q9" s="1012"/>
      <c r="R9" s="1012"/>
      <c r="S9" s="1012"/>
      <c r="T9" s="1012"/>
      <c r="U9" s="1012"/>
      <c r="V9" s="1012"/>
      <c r="W9" s="1012"/>
      <c r="X9" s="1012"/>
      <c r="Y9" s="1012"/>
      <c r="Z9" s="1078"/>
    </row>
    <row r="10" spans="2:26" ht="12" customHeight="1">
      <c r="B10" s="898"/>
      <c r="C10" s="899"/>
      <c r="D10" s="899"/>
      <c r="E10" s="899"/>
      <c r="F10" s="899"/>
      <c r="G10" s="899"/>
      <c r="H10" s="900"/>
      <c r="I10" s="1083"/>
      <c r="J10" s="1013"/>
      <c r="K10" s="1013"/>
      <c r="L10" s="1013"/>
      <c r="M10" s="1013"/>
      <c r="N10" s="1013"/>
      <c r="O10" s="1013"/>
      <c r="P10" s="1013"/>
      <c r="Q10" s="1013"/>
      <c r="R10" s="1013"/>
      <c r="S10" s="1013"/>
      <c r="T10" s="1013"/>
      <c r="U10" s="1013"/>
      <c r="V10" s="1013"/>
      <c r="W10" s="1013"/>
      <c r="X10" s="1013"/>
      <c r="Y10" s="1013"/>
      <c r="Z10" s="1079"/>
    </row>
    <row r="11" spans="2:26" ht="12" customHeight="1">
      <c r="B11" s="895" t="s">
        <v>4134</v>
      </c>
      <c r="C11" s="896"/>
      <c r="D11" s="896"/>
      <c r="E11" s="896"/>
      <c r="F11" s="896"/>
      <c r="G11" s="896"/>
      <c r="H11" s="897"/>
      <c r="I11" s="1082" t="s">
        <v>4095</v>
      </c>
      <c r="J11" s="1012"/>
      <c r="K11" s="1012"/>
      <c r="L11" s="1012"/>
      <c r="M11" s="1012"/>
      <c r="N11" s="1012"/>
      <c r="O11" s="1012"/>
      <c r="P11" s="1012"/>
      <c r="Q11" s="1012" t="s">
        <v>4096</v>
      </c>
      <c r="R11" s="1012"/>
      <c r="S11" s="1012"/>
      <c r="T11" s="1012"/>
      <c r="U11" s="1012"/>
      <c r="V11" s="1012" t="s">
        <v>12</v>
      </c>
      <c r="W11" s="1012"/>
      <c r="X11" s="1012" t="s">
        <v>3970</v>
      </c>
      <c r="Y11" s="1012"/>
      <c r="Z11" s="1078" t="s">
        <v>227</v>
      </c>
    </row>
    <row r="12" spans="2:26" ht="12" customHeight="1">
      <c r="B12" s="965" t="s">
        <v>4135</v>
      </c>
      <c r="C12" s="966"/>
      <c r="D12" s="966"/>
      <c r="E12" s="966"/>
      <c r="F12" s="966"/>
      <c r="G12" s="966"/>
      <c r="H12" s="967"/>
      <c r="I12" s="1109"/>
      <c r="J12" s="1110"/>
      <c r="K12" s="1110"/>
      <c r="L12" s="1110"/>
      <c r="M12" s="1110"/>
      <c r="N12" s="1110"/>
      <c r="O12" s="1110"/>
      <c r="P12" s="1110"/>
      <c r="Q12" s="1110"/>
      <c r="R12" s="1110"/>
      <c r="S12" s="1110"/>
      <c r="T12" s="1110"/>
      <c r="U12" s="1110"/>
      <c r="V12" s="1110"/>
      <c r="W12" s="1110"/>
      <c r="X12" s="1110"/>
      <c r="Y12" s="1110"/>
      <c r="Z12" s="1111"/>
    </row>
    <row r="13" spans="2:26" ht="12" customHeight="1">
      <c r="B13" s="965" t="s">
        <v>4136</v>
      </c>
      <c r="C13" s="966"/>
      <c r="D13" s="966"/>
      <c r="E13" s="966"/>
      <c r="F13" s="966"/>
      <c r="G13" s="966"/>
      <c r="H13" s="967"/>
      <c r="I13" s="1109"/>
      <c r="J13" s="1110"/>
      <c r="K13" s="1110"/>
      <c r="L13" s="1110"/>
      <c r="M13" s="1110"/>
      <c r="N13" s="1110"/>
      <c r="O13" s="1110"/>
      <c r="P13" s="1110"/>
      <c r="Q13" s="1110"/>
      <c r="R13" s="1110"/>
      <c r="S13" s="1110"/>
      <c r="T13" s="1110"/>
      <c r="U13" s="1110"/>
      <c r="V13" s="1110"/>
      <c r="W13" s="1110"/>
      <c r="X13" s="1110"/>
      <c r="Y13" s="1110"/>
      <c r="Z13" s="1111"/>
    </row>
    <row r="14" spans="2:26" ht="12" customHeight="1">
      <c r="B14" s="176" t="s">
        <v>4137</v>
      </c>
      <c r="C14" s="177"/>
      <c r="D14" s="177"/>
      <c r="E14" s="177"/>
      <c r="F14" s="177"/>
      <c r="G14" s="177"/>
      <c r="H14" s="178"/>
      <c r="I14" s="1109"/>
      <c r="J14" s="1110"/>
      <c r="K14" s="1110"/>
      <c r="L14" s="1110"/>
      <c r="M14" s="1110"/>
      <c r="N14" s="1110"/>
      <c r="O14" s="1110"/>
      <c r="P14" s="1110"/>
      <c r="Q14" s="1110"/>
      <c r="R14" s="1110"/>
      <c r="S14" s="1110"/>
      <c r="T14" s="1110"/>
      <c r="U14" s="1110"/>
      <c r="V14" s="1110"/>
      <c r="W14" s="1110"/>
      <c r="X14" s="1110"/>
      <c r="Y14" s="1110"/>
      <c r="Z14" s="1111"/>
    </row>
    <row r="15" spans="2:26" ht="12" customHeight="1" thickBot="1">
      <c r="B15" s="1147" t="s">
        <v>4098</v>
      </c>
      <c r="C15" s="1147"/>
      <c r="D15" s="1147"/>
      <c r="E15" s="1147"/>
      <c r="F15" s="1147"/>
      <c r="G15" s="1113" t="s">
        <v>3755</v>
      </c>
      <c r="H15" s="1148"/>
      <c r="I15" s="171"/>
      <c r="J15" s="172"/>
      <c r="K15" s="602"/>
      <c r="L15" s="602"/>
      <c r="M15" s="602"/>
      <c r="N15" s="602"/>
      <c r="O15" s="602"/>
      <c r="P15" s="602"/>
      <c r="Q15" s="602"/>
      <c r="R15" s="602"/>
      <c r="S15" s="602"/>
      <c r="T15" s="602"/>
      <c r="U15" s="602"/>
      <c r="V15" s="602"/>
      <c r="W15" s="602"/>
      <c r="X15" s="172"/>
      <c r="Y15" s="172"/>
      <c r="Z15" s="173"/>
    </row>
    <row r="16" spans="2:26" ht="12" customHeight="1" thickTop="1">
      <c r="B16" s="1147"/>
      <c r="C16" s="1147"/>
      <c r="D16" s="1147"/>
      <c r="E16" s="1147"/>
      <c r="F16" s="1147"/>
      <c r="G16" s="1113"/>
      <c r="H16" s="1148"/>
      <c r="I16" s="176"/>
      <c r="J16" s="177"/>
      <c r="K16" s="177"/>
      <c r="L16" s="177"/>
      <c r="M16" s="177"/>
      <c r="N16" s="177"/>
      <c r="O16" s="177"/>
      <c r="P16" s="177"/>
      <c r="Q16" s="177"/>
      <c r="R16" s="177"/>
      <c r="S16" s="177"/>
      <c r="T16" s="177"/>
      <c r="U16" s="177"/>
      <c r="V16" s="177"/>
      <c r="W16" s="177"/>
      <c r="X16" s="177"/>
      <c r="Y16" s="177"/>
      <c r="Z16" s="178"/>
    </row>
    <row r="17" spans="2:26" ht="12" customHeight="1">
      <c r="B17" s="1147"/>
      <c r="C17" s="1147"/>
      <c r="D17" s="1147"/>
      <c r="E17" s="1147"/>
      <c r="F17" s="1147"/>
      <c r="G17" s="1114" t="s">
        <v>3975</v>
      </c>
      <c r="H17" s="1114"/>
      <c r="I17" s="1141" t="s">
        <v>4145</v>
      </c>
      <c r="J17" s="1142"/>
      <c r="K17" s="1142"/>
      <c r="L17" s="1142"/>
      <c r="M17" s="1142"/>
      <c r="N17" s="1142"/>
      <c r="O17" s="1142"/>
      <c r="P17" s="1142"/>
      <c r="Q17" s="1142"/>
      <c r="R17" s="1142"/>
      <c r="S17" s="1142"/>
      <c r="T17" s="1142"/>
      <c r="U17" s="1142"/>
      <c r="V17" s="1142"/>
      <c r="W17" s="1142"/>
      <c r="X17" s="1142"/>
      <c r="Y17" s="1142"/>
      <c r="Z17" s="1143"/>
    </row>
    <row r="18" spans="2:26" ht="12" customHeight="1">
      <c r="B18" s="1147"/>
      <c r="C18" s="1147"/>
      <c r="D18" s="1147"/>
      <c r="E18" s="1147"/>
      <c r="F18" s="1147"/>
      <c r="G18" s="1114"/>
      <c r="H18" s="1114"/>
      <c r="I18" s="1141"/>
      <c r="J18" s="1142"/>
      <c r="K18" s="1142"/>
      <c r="L18" s="1142"/>
      <c r="M18" s="1142"/>
      <c r="N18" s="1142"/>
      <c r="O18" s="1142"/>
      <c r="P18" s="1142"/>
      <c r="Q18" s="1142"/>
      <c r="R18" s="1142"/>
      <c r="S18" s="1142"/>
      <c r="T18" s="1142"/>
      <c r="U18" s="1142"/>
      <c r="V18" s="1142"/>
      <c r="W18" s="1142"/>
      <c r="X18" s="1142"/>
      <c r="Y18" s="1142"/>
      <c r="Z18" s="1143"/>
    </row>
    <row r="19" spans="2:26" ht="12" customHeight="1">
      <c r="B19" s="1147"/>
      <c r="C19" s="1147"/>
      <c r="D19" s="1147"/>
      <c r="E19" s="1147"/>
      <c r="F19" s="1147"/>
      <c r="G19" s="1114"/>
      <c r="H19" s="1114"/>
      <c r="I19" s="1141"/>
      <c r="J19" s="1142"/>
      <c r="K19" s="1142"/>
      <c r="L19" s="1142"/>
      <c r="M19" s="1142"/>
      <c r="N19" s="1142"/>
      <c r="O19" s="1142"/>
      <c r="P19" s="1142"/>
      <c r="Q19" s="1142"/>
      <c r="R19" s="1142"/>
      <c r="S19" s="1142"/>
      <c r="T19" s="1142"/>
      <c r="U19" s="1142"/>
      <c r="V19" s="1142"/>
      <c r="W19" s="1142"/>
      <c r="X19" s="1142"/>
      <c r="Y19" s="1142"/>
      <c r="Z19" s="1143"/>
    </row>
    <row r="20" spans="2:26" ht="12" customHeight="1">
      <c r="B20" s="1147"/>
      <c r="C20" s="1147"/>
      <c r="D20" s="1147"/>
      <c r="E20" s="1147"/>
      <c r="F20" s="1147"/>
      <c r="G20" s="1114"/>
      <c r="H20" s="1114"/>
      <c r="I20" s="1144"/>
      <c r="J20" s="1145"/>
      <c r="K20" s="1145"/>
      <c r="L20" s="1145"/>
      <c r="M20" s="1145"/>
      <c r="N20" s="1145"/>
      <c r="O20" s="1145"/>
      <c r="P20" s="1145"/>
      <c r="Q20" s="1145"/>
      <c r="R20" s="1145"/>
      <c r="S20" s="1145"/>
      <c r="T20" s="1145"/>
      <c r="U20" s="1145"/>
      <c r="V20" s="1145"/>
      <c r="W20" s="1145"/>
      <c r="X20" s="1145"/>
      <c r="Y20" s="1145"/>
      <c r="Z20" s="1146"/>
    </row>
    <row r="21" spans="2:26" ht="12" customHeight="1">
      <c r="B21" s="1112" t="s">
        <v>4099</v>
      </c>
      <c r="C21" s="1113" t="s">
        <v>4100</v>
      </c>
      <c r="D21" s="1113"/>
      <c r="E21" s="1113"/>
      <c r="F21" s="1113"/>
      <c r="G21" s="1113"/>
      <c r="H21" s="1113"/>
      <c r="I21" s="1114" t="s">
        <v>4138</v>
      </c>
      <c r="J21" s="1114"/>
      <c r="K21" s="1114"/>
      <c r="L21" s="1114"/>
      <c r="M21" s="1114"/>
      <c r="N21" s="1114"/>
      <c r="O21" s="1114"/>
      <c r="P21" s="1114"/>
      <c r="Q21" s="1114"/>
      <c r="R21" s="1114" t="s">
        <v>4139</v>
      </c>
      <c r="S21" s="1114"/>
      <c r="T21" s="1114"/>
      <c r="U21" s="1114"/>
      <c r="V21" s="1114"/>
      <c r="W21" s="1114"/>
      <c r="X21" s="1114"/>
      <c r="Y21" s="1114"/>
      <c r="Z21" s="1114"/>
    </row>
    <row r="22" spans="2:26" ht="12" customHeight="1">
      <c r="B22" s="1112"/>
      <c r="C22" s="1115"/>
      <c r="D22" s="1115"/>
      <c r="E22" s="1115"/>
      <c r="F22" s="1115"/>
      <c r="G22" s="1115"/>
      <c r="H22" s="1115"/>
      <c r="I22" s="1115"/>
      <c r="J22" s="1115"/>
      <c r="K22" s="1115"/>
      <c r="L22" s="1115"/>
      <c r="M22" s="1115"/>
      <c r="N22" s="1115"/>
      <c r="O22" s="1115"/>
      <c r="P22" s="1115"/>
      <c r="Q22" s="1115"/>
      <c r="R22" s="1115"/>
      <c r="S22" s="1115"/>
      <c r="T22" s="1115"/>
      <c r="U22" s="1115"/>
      <c r="V22" s="1115"/>
      <c r="W22" s="1115"/>
      <c r="X22" s="1115"/>
      <c r="Y22" s="1115"/>
      <c r="Z22" s="1115"/>
    </row>
    <row r="23" spans="2:26" ht="12" customHeight="1">
      <c r="B23" s="1112"/>
      <c r="C23" s="1115"/>
      <c r="D23" s="1115"/>
      <c r="E23" s="1115"/>
      <c r="F23" s="1115"/>
      <c r="G23" s="1115"/>
      <c r="H23" s="1115"/>
      <c r="I23" s="1115"/>
      <c r="J23" s="1115"/>
      <c r="K23" s="1115"/>
      <c r="L23" s="1115"/>
      <c r="M23" s="1115"/>
      <c r="N23" s="1115"/>
      <c r="O23" s="1115"/>
      <c r="P23" s="1115"/>
      <c r="Q23" s="1115"/>
      <c r="R23" s="1115"/>
      <c r="S23" s="1115"/>
      <c r="T23" s="1115"/>
      <c r="U23" s="1115"/>
      <c r="V23" s="1115"/>
      <c r="W23" s="1115"/>
      <c r="X23" s="1115"/>
      <c r="Y23" s="1115"/>
      <c r="Z23" s="1115"/>
    </row>
    <row r="24" spans="2:26" ht="12" customHeight="1">
      <c r="B24" s="1112"/>
      <c r="C24" s="1115"/>
      <c r="D24" s="1115"/>
      <c r="E24" s="1115"/>
      <c r="F24" s="1115"/>
      <c r="G24" s="1115"/>
      <c r="H24" s="1115"/>
      <c r="I24" s="1115"/>
      <c r="J24" s="1115"/>
      <c r="K24" s="1115"/>
      <c r="L24" s="1115"/>
      <c r="M24" s="1115"/>
      <c r="N24" s="1115"/>
      <c r="O24" s="1115"/>
      <c r="P24" s="1115"/>
      <c r="Q24" s="1115"/>
      <c r="R24" s="1115"/>
      <c r="S24" s="1115"/>
      <c r="T24" s="1115"/>
      <c r="U24" s="1115"/>
      <c r="V24" s="1115"/>
      <c r="W24" s="1115"/>
      <c r="X24" s="1115"/>
      <c r="Y24" s="1115"/>
      <c r="Z24" s="1115"/>
    </row>
    <row r="25" spans="2:26" ht="12" customHeight="1">
      <c r="B25" s="1112"/>
      <c r="C25" s="1115"/>
      <c r="D25" s="1115"/>
      <c r="E25" s="1115"/>
      <c r="F25" s="1115"/>
      <c r="G25" s="1115"/>
      <c r="H25" s="1115"/>
      <c r="I25" s="1115"/>
      <c r="J25" s="1115"/>
      <c r="K25" s="1115"/>
      <c r="L25" s="1115"/>
      <c r="M25" s="1115"/>
      <c r="N25" s="1115"/>
      <c r="O25" s="1115"/>
      <c r="P25" s="1115"/>
      <c r="Q25" s="1115"/>
      <c r="R25" s="1115"/>
      <c r="S25" s="1115"/>
      <c r="T25" s="1115"/>
      <c r="U25" s="1115"/>
      <c r="V25" s="1115"/>
      <c r="W25" s="1115"/>
      <c r="X25" s="1115"/>
      <c r="Y25" s="1115"/>
      <c r="Z25" s="1115"/>
    </row>
    <row r="26" spans="2:26" ht="12" customHeight="1">
      <c r="B26" s="1140" t="s">
        <v>4101</v>
      </c>
      <c r="C26" s="1140"/>
      <c r="D26" s="1140"/>
      <c r="E26" s="1140"/>
      <c r="F26" s="1140"/>
      <c r="G26" s="1140"/>
      <c r="H26" s="1140"/>
      <c r="I26" s="862"/>
      <c r="J26" s="862"/>
      <c r="L26" s="1" t="s">
        <v>12</v>
      </c>
      <c r="N26" s="1" t="s">
        <v>11</v>
      </c>
      <c r="P26" s="1" t="s">
        <v>227</v>
      </c>
      <c r="Z26" s="185"/>
    </row>
    <row r="27" spans="2:26" ht="12" customHeight="1">
      <c r="B27" s="1113" t="s">
        <v>67</v>
      </c>
      <c r="C27" s="1113"/>
      <c r="D27" s="1113"/>
      <c r="E27" s="1113"/>
      <c r="F27" s="1113"/>
      <c r="G27" s="1113"/>
      <c r="H27" s="1113"/>
      <c r="I27" s="1114"/>
      <c r="J27" s="1114"/>
      <c r="K27" s="1114"/>
      <c r="L27" s="1114"/>
      <c r="M27" s="1114"/>
      <c r="N27" s="1114"/>
      <c r="O27" s="1114"/>
      <c r="P27" s="1114"/>
      <c r="Q27" s="1114"/>
      <c r="R27" s="1114"/>
      <c r="S27" s="1114"/>
      <c r="T27" s="1114"/>
      <c r="U27" s="1114"/>
      <c r="V27" s="1114"/>
      <c r="W27" s="1114"/>
      <c r="X27" s="1114"/>
      <c r="Y27" s="1114"/>
      <c r="Z27" s="1114"/>
    </row>
    <row r="28" spans="2:26" ht="12" customHeight="1">
      <c r="B28" s="1113"/>
      <c r="C28" s="1113"/>
      <c r="D28" s="1113"/>
      <c r="E28" s="1113"/>
      <c r="F28" s="1113"/>
      <c r="G28" s="1113"/>
      <c r="H28" s="1113"/>
      <c r="I28" s="1114"/>
      <c r="J28" s="1114"/>
      <c r="K28" s="1114"/>
      <c r="L28" s="1114"/>
      <c r="M28" s="1114"/>
      <c r="N28" s="1114"/>
      <c r="O28" s="1114"/>
      <c r="P28" s="1114"/>
      <c r="Q28" s="1114"/>
      <c r="R28" s="1114"/>
      <c r="S28" s="1114"/>
      <c r="T28" s="1114"/>
      <c r="U28" s="1114"/>
      <c r="V28" s="1114"/>
      <c r="W28" s="1114"/>
      <c r="X28" s="1114"/>
      <c r="Y28" s="1114"/>
      <c r="Z28" s="1114"/>
    </row>
    <row r="29" spans="2:26" ht="12" customHeight="1">
      <c r="B29" s="1113"/>
      <c r="C29" s="1113"/>
      <c r="D29" s="1113"/>
      <c r="E29" s="1113"/>
      <c r="F29" s="1113"/>
      <c r="G29" s="1113"/>
      <c r="H29" s="1113"/>
      <c r="I29" s="1114"/>
      <c r="J29" s="1114"/>
      <c r="K29" s="1114"/>
      <c r="L29" s="1114"/>
      <c r="M29" s="1114"/>
      <c r="N29" s="1114"/>
      <c r="O29" s="1114"/>
      <c r="P29" s="1114"/>
      <c r="Q29" s="1114"/>
      <c r="R29" s="1114"/>
      <c r="S29" s="1114"/>
      <c r="T29" s="1114"/>
      <c r="U29" s="1114"/>
      <c r="V29" s="1114"/>
      <c r="W29" s="1114"/>
      <c r="X29" s="1114"/>
      <c r="Y29" s="1114"/>
      <c r="Z29" s="1114"/>
    </row>
    <row r="30" spans="2:26" ht="12" customHeight="1">
      <c r="B30" s="187"/>
      <c r="C30" s="187"/>
      <c r="D30" s="187"/>
      <c r="E30" s="187"/>
      <c r="F30" s="187"/>
      <c r="G30" s="187"/>
      <c r="H30" s="187"/>
      <c r="I30" s="96"/>
      <c r="J30" s="96"/>
      <c r="K30" s="96"/>
      <c r="L30" s="96"/>
      <c r="M30" s="96"/>
      <c r="N30" s="96"/>
      <c r="O30" s="96"/>
      <c r="P30" s="96"/>
      <c r="Q30" s="96"/>
      <c r="R30" s="96"/>
      <c r="S30" s="96"/>
      <c r="T30" s="96"/>
      <c r="U30" s="96"/>
      <c r="V30" s="96"/>
      <c r="W30" s="96"/>
      <c r="X30" s="96"/>
      <c r="Y30" s="96"/>
      <c r="Z30" s="96"/>
    </row>
    <row r="31" spans="2:26" ht="12" customHeight="1">
      <c r="B31" s="343" t="s">
        <v>4140</v>
      </c>
    </row>
    <row r="33" spans="1:27" ht="12" customHeight="1">
      <c r="C33" s="862"/>
      <c r="D33" s="862"/>
      <c r="F33" s="1" t="s">
        <v>12</v>
      </c>
      <c r="H33" s="1" t="s">
        <v>11</v>
      </c>
      <c r="J33" s="1" t="s">
        <v>227</v>
      </c>
    </row>
    <row r="35" spans="1:27" ht="12" customHeight="1">
      <c r="C35" s="1135" t="s">
        <v>23</v>
      </c>
      <c r="D35" s="1135"/>
      <c r="E35" s="862" t="s">
        <v>3794</v>
      </c>
      <c r="F35" s="862"/>
      <c r="G35" s="862"/>
      <c r="H35" s="862"/>
      <c r="I35" s="862"/>
      <c r="J35" s="862"/>
      <c r="K35" s="862"/>
      <c r="L35" s="99"/>
      <c r="M35" s="972" t="s">
        <v>3918</v>
      </c>
      <c r="N35" s="973"/>
      <c r="O35" s="973"/>
      <c r="P35" s="1125"/>
      <c r="Q35" s="1128"/>
      <c r="R35" s="342" t="s">
        <v>3919</v>
      </c>
      <c r="S35" s="1129"/>
      <c r="T35" s="1128"/>
      <c r="U35" s="237"/>
      <c r="V35" s="237"/>
      <c r="W35" s="237"/>
      <c r="X35" s="237"/>
      <c r="Y35" s="237"/>
      <c r="Z35" s="238"/>
    </row>
    <row r="36" spans="1:27" ht="12" customHeight="1">
      <c r="C36" s="1135"/>
      <c r="D36" s="1135"/>
      <c r="E36" s="862"/>
      <c r="F36" s="862"/>
      <c r="G36" s="862"/>
      <c r="H36" s="862"/>
      <c r="I36" s="862"/>
      <c r="J36" s="862"/>
      <c r="K36" s="862"/>
      <c r="L36" s="190"/>
      <c r="M36" s="972" t="s">
        <v>3920</v>
      </c>
      <c r="N36" s="973"/>
      <c r="O36" s="974"/>
      <c r="P36" s="1125"/>
      <c r="Q36" s="1126"/>
      <c r="R36" s="1127"/>
      <c r="S36" s="1130" t="s">
        <v>3921</v>
      </c>
      <c r="T36" s="1131"/>
      <c r="U36" s="974"/>
      <c r="V36" s="1125"/>
      <c r="W36" s="1126"/>
      <c r="X36" s="1126"/>
      <c r="Y36" s="1126"/>
      <c r="Z36" s="1127"/>
    </row>
    <row r="37" spans="1:27" ht="12" customHeight="1">
      <c r="C37" s="1135"/>
      <c r="D37" s="1135"/>
      <c r="E37" s="862"/>
      <c r="F37" s="862"/>
      <c r="G37" s="862"/>
      <c r="H37" s="862"/>
      <c r="I37" s="862"/>
      <c r="J37" s="862"/>
      <c r="K37" s="862"/>
      <c r="L37" s="190"/>
      <c r="M37" s="972" t="s">
        <v>3922</v>
      </c>
      <c r="N37" s="973"/>
      <c r="O37" s="974"/>
      <c r="P37" s="1125"/>
      <c r="Q37" s="1126"/>
      <c r="R37" s="1127"/>
      <c r="S37" s="972" t="s">
        <v>3923</v>
      </c>
      <c r="T37" s="973"/>
      <c r="U37" s="974"/>
      <c r="V37" s="1125"/>
      <c r="W37" s="1126"/>
      <c r="X37" s="1126"/>
      <c r="Y37" s="1126"/>
      <c r="Z37" s="1127"/>
    </row>
    <row r="38" spans="1:27" ht="12" customHeight="1">
      <c r="C38" s="95"/>
      <c r="D38" s="95"/>
      <c r="E38" s="338"/>
      <c r="F38" s="338"/>
      <c r="G38" s="338"/>
      <c r="H38" s="338"/>
      <c r="I38" s="338"/>
      <c r="J38" s="338"/>
      <c r="K38" s="338"/>
      <c r="L38" s="190"/>
      <c r="M38" s="972" t="s">
        <v>3924</v>
      </c>
      <c r="N38" s="973"/>
      <c r="O38" s="973"/>
      <c r="P38" s="1046"/>
      <c r="Q38" s="1046"/>
      <c r="R38" s="1046"/>
      <c r="S38" s="1046"/>
      <c r="T38" s="1046"/>
      <c r="U38" s="1046"/>
      <c r="V38" s="1046"/>
      <c r="W38" s="1046"/>
      <c r="X38" s="1046"/>
      <c r="Y38" s="1046"/>
      <c r="Z38" s="1046"/>
    </row>
    <row r="39" spans="1:27" ht="12" customHeight="1">
      <c r="C39" s="99"/>
      <c r="D39" s="99"/>
      <c r="E39" s="99"/>
      <c r="F39" s="99"/>
      <c r="G39" s="99"/>
      <c r="H39" s="344"/>
      <c r="I39" s="344"/>
      <c r="J39" s="190"/>
      <c r="K39" s="190"/>
      <c r="L39" s="190"/>
      <c r="M39" s="99"/>
      <c r="N39" s="99"/>
      <c r="O39" s="99"/>
      <c r="P39" s="99"/>
      <c r="Q39" s="99"/>
      <c r="R39" s="99"/>
      <c r="S39" s="99"/>
      <c r="T39" s="99"/>
      <c r="U39" s="99"/>
      <c r="V39" s="99"/>
      <c r="W39" s="99"/>
      <c r="X39" s="99"/>
      <c r="Y39" s="99"/>
      <c r="Z39" s="99"/>
    </row>
    <row r="40" spans="1:27" customFormat="1" ht="18" customHeight="1">
      <c r="B40" s="923" t="s">
        <v>7284</v>
      </c>
      <c r="C40" s="924"/>
      <c r="D40" s="924"/>
      <c r="E40" s="924"/>
      <c r="F40" s="924"/>
      <c r="G40" s="924"/>
      <c r="H40" s="924"/>
      <c r="I40" s="924"/>
      <c r="J40" s="924"/>
      <c r="K40" s="924"/>
      <c r="L40" s="925"/>
      <c r="M40" s="923"/>
      <c r="N40" s="924"/>
      <c r="O40" s="924"/>
      <c r="P40" s="924"/>
      <c r="Q40" s="924"/>
      <c r="R40" s="924"/>
      <c r="S40" s="924"/>
      <c r="T40" s="924"/>
      <c r="U40" s="924"/>
      <c r="V40" s="924"/>
      <c r="W40" s="924"/>
      <c r="X40" s="924"/>
      <c r="Y40" s="924"/>
      <c r="Z40" s="925"/>
    </row>
    <row r="41" spans="1:27" customFormat="1" ht="18">
      <c r="A41" s="1"/>
      <c r="B41" s="1138"/>
      <c r="C41" s="1110"/>
      <c r="D41" s="1110"/>
      <c r="E41" s="1110"/>
      <c r="F41" s="1110"/>
      <c r="G41" s="1110"/>
      <c r="H41" s="1110"/>
      <c r="I41" s="1110"/>
      <c r="J41" s="1110"/>
      <c r="K41" s="1110"/>
      <c r="L41" s="1139"/>
      <c r="M41" s="926"/>
      <c r="N41" s="927"/>
      <c r="O41" s="927"/>
      <c r="P41" s="927"/>
      <c r="Q41" s="927"/>
      <c r="R41" s="927"/>
      <c r="S41" s="927"/>
      <c r="T41" s="927"/>
      <c r="U41" s="927"/>
      <c r="V41" s="927"/>
      <c r="W41" s="927"/>
      <c r="X41" s="927"/>
      <c r="Y41" s="927"/>
      <c r="Z41" s="928"/>
      <c r="AA41" s="1"/>
    </row>
    <row r="42" spans="1:27" s="2" customFormat="1" ht="14.55" customHeight="1">
      <c r="B42" s="1137" t="s">
        <v>7285</v>
      </c>
      <c r="C42" s="1137"/>
      <c r="D42" s="1137"/>
      <c r="E42" s="1137"/>
      <c r="F42" s="1137"/>
      <c r="G42" s="1137"/>
      <c r="H42" s="1137"/>
      <c r="I42" s="1137"/>
      <c r="J42" s="1137"/>
      <c r="K42" s="1137"/>
      <c r="L42" s="1137"/>
      <c r="M42" s="1137"/>
      <c r="N42" s="1137"/>
      <c r="O42" s="1137"/>
      <c r="P42" s="1137"/>
      <c r="Q42" s="1137"/>
      <c r="R42" s="1137"/>
      <c r="S42" s="1137"/>
      <c r="T42" s="1137"/>
      <c r="U42" s="1137"/>
      <c r="V42" s="1137"/>
      <c r="W42" s="1137"/>
      <c r="X42" s="1137"/>
      <c r="Y42" s="1137"/>
      <c r="Z42" s="1137"/>
      <c r="AA42" s="363"/>
    </row>
    <row r="43" spans="1:27" s="2" customFormat="1" ht="14.55" customHeight="1">
      <c r="B43" s="1137"/>
      <c r="C43" s="1137"/>
      <c r="D43" s="1137"/>
      <c r="E43" s="1137"/>
      <c r="F43" s="1137"/>
      <c r="G43" s="1137"/>
      <c r="H43" s="1137"/>
      <c r="I43" s="1137"/>
      <c r="J43" s="1137"/>
      <c r="K43" s="1137"/>
      <c r="L43" s="1137"/>
      <c r="M43" s="1137"/>
      <c r="N43" s="1137"/>
      <c r="O43" s="1137"/>
      <c r="P43" s="1137"/>
      <c r="Q43" s="1137"/>
      <c r="R43" s="1137"/>
      <c r="S43" s="1137"/>
      <c r="T43" s="1137"/>
      <c r="U43" s="1137"/>
      <c r="V43" s="1137"/>
      <c r="W43" s="1137"/>
      <c r="X43" s="1137"/>
      <c r="Y43" s="1137"/>
      <c r="Z43" s="1137"/>
      <c r="AA43" s="363"/>
    </row>
    <row r="44" spans="1:27" ht="12" customHeight="1">
      <c r="C44" s="120"/>
      <c r="D44" s="120"/>
      <c r="E44" s="190"/>
      <c r="F44" s="190"/>
      <c r="G44" s="190"/>
      <c r="H44" s="190"/>
      <c r="I44" s="190"/>
      <c r="J44" s="190"/>
      <c r="K44" s="190"/>
      <c r="L44" s="99"/>
      <c r="M44" s="346"/>
      <c r="N44" s="346"/>
      <c r="O44" s="346"/>
      <c r="P44" s="346"/>
      <c r="Q44" s="346"/>
      <c r="R44" s="346"/>
      <c r="S44" s="346"/>
      <c r="T44" s="346"/>
      <c r="U44" s="346"/>
      <c r="V44" s="346"/>
      <c r="W44" s="346"/>
      <c r="X44" s="346"/>
      <c r="Y44" s="346"/>
      <c r="Z44" s="346"/>
    </row>
    <row r="45" spans="1:27" ht="12" customHeight="1">
      <c r="A45" s="2"/>
      <c r="C45" s="1" t="s">
        <v>3790</v>
      </c>
      <c r="H45" s="99"/>
      <c r="I45" s="99"/>
      <c r="J45" s="99"/>
      <c r="K45" s="99"/>
      <c r="L45" s="600"/>
      <c r="M45" s="600"/>
      <c r="N45" s="600"/>
      <c r="O45" s="99"/>
      <c r="P45" s="99"/>
      <c r="Q45" s="99"/>
      <c r="R45" s="99"/>
      <c r="S45" s="99"/>
      <c r="T45" s="99"/>
      <c r="U45" s="99"/>
      <c r="V45" s="99"/>
      <c r="W45" s="99"/>
      <c r="X45" s="99"/>
      <c r="Y45" s="99"/>
      <c r="Z45" s="99"/>
    </row>
    <row r="46" spans="1:27" ht="12" customHeight="1">
      <c r="A46" s="2"/>
      <c r="C46" s="1" t="s">
        <v>3791</v>
      </c>
      <c r="D46" s="2"/>
      <c r="H46" s="95"/>
      <c r="I46" s="95"/>
      <c r="J46" s="95"/>
      <c r="K46" s="99"/>
      <c r="L46" s="600"/>
      <c r="M46" s="600"/>
      <c r="N46" s="601"/>
      <c r="O46" s="99"/>
      <c r="P46" s="600"/>
      <c r="Q46" s="600"/>
      <c r="R46" s="600"/>
      <c r="S46" s="600"/>
      <c r="T46" s="600"/>
      <c r="U46" s="600"/>
      <c r="V46" s="600"/>
      <c r="W46" s="600"/>
      <c r="X46" s="600"/>
      <c r="Y46" s="600"/>
      <c r="Z46" s="600"/>
    </row>
    <row r="49" spans="2:27" ht="12" customHeight="1">
      <c r="B49" s="96" t="s">
        <v>3763</v>
      </c>
    </row>
    <row r="50" spans="2:27" ht="12" customHeight="1">
      <c r="B50" s="117">
        <v>1</v>
      </c>
      <c r="C50" s="851" t="s">
        <v>4109</v>
      </c>
      <c r="D50" s="851"/>
      <c r="E50" s="851"/>
      <c r="F50" s="851"/>
      <c r="G50" s="851"/>
      <c r="H50" s="851"/>
      <c r="I50" s="851"/>
      <c r="J50" s="851"/>
      <c r="K50" s="851"/>
      <c r="L50" s="851"/>
      <c r="M50" s="851"/>
      <c r="N50" s="851"/>
      <c r="O50" s="851"/>
      <c r="P50" s="851"/>
      <c r="Q50" s="851"/>
      <c r="R50" s="851"/>
      <c r="S50" s="851"/>
      <c r="T50" s="851"/>
      <c r="U50" s="851"/>
      <c r="V50" s="851"/>
      <c r="W50" s="851"/>
      <c r="X50" s="851"/>
      <c r="Y50" s="851"/>
      <c r="Z50" s="851"/>
      <c r="AA50" s="851"/>
    </row>
    <row r="51" spans="2:27" ht="4.5" customHeight="1">
      <c r="B51" s="117"/>
      <c r="C51" s="118"/>
      <c r="D51" s="118"/>
      <c r="E51" s="118"/>
      <c r="F51" s="118"/>
      <c r="G51" s="118"/>
      <c r="H51" s="118"/>
      <c r="I51" s="118"/>
      <c r="J51" s="118"/>
      <c r="K51" s="118"/>
      <c r="L51" s="118"/>
      <c r="M51" s="118"/>
      <c r="N51" s="118"/>
      <c r="O51" s="118"/>
      <c r="P51" s="118"/>
      <c r="Q51" s="118"/>
      <c r="R51" s="118"/>
      <c r="S51" s="118"/>
      <c r="T51" s="118"/>
      <c r="U51" s="118"/>
      <c r="V51" s="118"/>
      <c r="W51" s="118"/>
      <c r="X51" s="118"/>
      <c r="Y51" s="118"/>
      <c r="Z51" s="118"/>
      <c r="AA51" s="118"/>
    </row>
    <row r="52" spans="2:27" ht="15" customHeight="1">
      <c r="B52" s="117">
        <v>2</v>
      </c>
      <c r="C52" s="851" t="s">
        <v>4110</v>
      </c>
      <c r="D52" s="851"/>
      <c r="E52" s="851"/>
      <c r="F52" s="851"/>
      <c r="G52" s="851"/>
      <c r="H52" s="851"/>
      <c r="I52" s="851"/>
      <c r="J52" s="851"/>
      <c r="K52" s="851"/>
      <c r="L52" s="851"/>
      <c r="M52" s="851"/>
      <c r="N52" s="851"/>
      <c r="O52" s="851"/>
      <c r="P52" s="851"/>
      <c r="Q52" s="851"/>
      <c r="R52" s="851"/>
      <c r="S52" s="851"/>
      <c r="T52" s="851"/>
      <c r="U52" s="851"/>
      <c r="V52" s="851"/>
      <c r="W52" s="851"/>
      <c r="X52" s="851"/>
      <c r="Y52" s="851"/>
      <c r="Z52" s="851"/>
      <c r="AA52" s="851"/>
    </row>
    <row r="53" spans="2:27" ht="4.5" customHeight="1">
      <c r="B53" s="117"/>
      <c r="C53" s="118"/>
      <c r="D53" s="118"/>
      <c r="E53" s="118"/>
      <c r="F53" s="118"/>
      <c r="G53" s="118"/>
      <c r="H53" s="118"/>
      <c r="I53" s="118"/>
      <c r="J53" s="118"/>
      <c r="K53" s="118"/>
      <c r="L53" s="118"/>
      <c r="M53" s="118"/>
      <c r="N53" s="118"/>
      <c r="O53" s="118"/>
      <c r="P53" s="118"/>
      <c r="Q53" s="118"/>
      <c r="R53" s="118"/>
      <c r="S53" s="118"/>
      <c r="T53" s="118"/>
      <c r="U53" s="118"/>
      <c r="V53" s="118"/>
      <c r="W53" s="118"/>
      <c r="X53" s="118"/>
      <c r="Y53" s="118"/>
      <c r="Z53" s="118"/>
      <c r="AA53" s="118"/>
    </row>
    <row r="54" spans="2:27" ht="97.8" customHeight="1">
      <c r="B54" s="117">
        <v>3</v>
      </c>
      <c r="C54" s="851" t="s">
        <v>16073</v>
      </c>
      <c r="D54" s="851"/>
      <c r="E54" s="851"/>
      <c r="F54" s="851"/>
      <c r="G54" s="851"/>
      <c r="H54" s="851"/>
      <c r="I54" s="851"/>
      <c r="J54" s="851"/>
      <c r="K54" s="851"/>
      <c r="L54" s="851"/>
      <c r="M54" s="851"/>
      <c r="N54" s="851"/>
      <c r="O54" s="851"/>
      <c r="P54" s="851"/>
      <c r="Q54" s="851"/>
      <c r="R54" s="851"/>
      <c r="S54" s="851"/>
      <c r="T54" s="851"/>
      <c r="U54" s="851"/>
      <c r="V54" s="851"/>
      <c r="W54" s="851"/>
      <c r="X54" s="851"/>
      <c r="Y54" s="851"/>
      <c r="Z54" s="851"/>
      <c r="AA54" s="851"/>
    </row>
    <row r="55" spans="2:27" ht="4.5" customHeight="1">
      <c r="B55" s="117"/>
      <c r="C55" s="118"/>
      <c r="D55" s="118"/>
      <c r="E55" s="118"/>
      <c r="F55" s="118"/>
      <c r="G55" s="118"/>
      <c r="H55" s="118"/>
      <c r="I55" s="118"/>
      <c r="J55" s="118"/>
      <c r="K55" s="118"/>
      <c r="L55" s="118"/>
      <c r="M55" s="118"/>
      <c r="N55" s="118"/>
      <c r="O55" s="118"/>
      <c r="P55" s="118"/>
      <c r="Q55" s="118"/>
      <c r="R55" s="118"/>
      <c r="S55" s="118"/>
      <c r="T55" s="118"/>
      <c r="U55" s="118"/>
      <c r="V55" s="118"/>
      <c r="W55" s="118"/>
      <c r="X55" s="118"/>
      <c r="Y55" s="118"/>
      <c r="Z55" s="118"/>
      <c r="AA55" s="118"/>
    </row>
    <row r="56" spans="2:27" ht="43.8" customHeight="1">
      <c r="B56" s="117">
        <v>4</v>
      </c>
      <c r="C56" s="851" t="s">
        <v>16074</v>
      </c>
      <c r="D56" s="851"/>
      <c r="E56" s="851"/>
      <c r="F56" s="851"/>
      <c r="G56" s="851"/>
      <c r="H56" s="851"/>
      <c r="I56" s="851"/>
      <c r="J56" s="851"/>
      <c r="K56" s="851"/>
      <c r="L56" s="851"/>
      <c r="M56" s="851"/>
      <c r="N56" s="851"/>
      <c r="O56" s="851"/>
      <c r="P56" s="851"/>
      <c r="Q56" s="851"/>
      <c r="R56" s="851"/>
      <c r="S56" s="851"/>
      <c r="T56" s="851"/>
      <c r="U56" s="851"/>
      <c r="V56" s="851"/>
      <c r="W56" s="851"/>
      <c r="X56" s="851"/>
      <c r="Y56" s="851"/>
      <c r="Z56" s="851"/>
      <c r="AA56" s="851"/>
    </row>
    <row r="57" spans="2:27" ht="4.5" customHeight="1">
      <c r="B57" s="117"/>
      <c r="C57" s="118"/>
      <c r="D57" s="118"/>
      <c r="E57" s="118"/>
      <c r="F57" s="118"/>
      <c r="G57" s="118"/>
      <c r="H57" s="118"/>
      <c r="I57" s="118"/>
      <c r="J57" s="118"/>
      <c r="K57" s="118"/>
      <c r="L57" s="118"/>
      <c r="M57" s="118"/>
      <c r="N57" s="118"/>
      <c r="O57" s="118"/>
      <c r="P57" s="118"/>
      <c r="Q57" s="118"/>
      <c r="R57" s="118"/>
      <c r="S57" s="118"/>
      <c r="T57" s="118"/>
      <c r="U57" s="118"/>
      <c r="V57" s="118"/>
      <c r="W57" s="118"/>
      <c r="X57" s="118"/>
      <c r="Y57" s="118"/>
      <c r="Z57" s="118"/>
      <c r="AA57" s="118"/>
    </row>
    <row r="58" spans="2:27" ht="25.05" customHeight="1">
      <c r="B58" s="117">
        <v>5</v>
      </c>
      <c r="C58" s="851" t="s">
        <v>16067</v>
      </c>
      <c r="D58" s="851"/>
      <c r="E58" s="851"/>
      <c r="F58" s="851"/>
      <c r="G58" s="851"/>
      <c r="H58" s="851"/>
      <c r="I58" s="851"/>
      <c r="J58" s="851"/>
      <c r="K58" s="851"/>
      <c r="L58" s="851"/>
      <c r="M58" s="851"/>
      <c r="N58" s="851"/>
      <c r="O58" s="851"/>
      <c r="P58" s="851"/>
      <c r="Q58" s="851"/>
      <c r="R58" s="851"/>
      <c r="S58" s="851"/>
      <c r="T58" s="851"/>
      <c r="U58" s="851"/>
      <c r="V58" s="851"/>
      <c r="W58" s="851"/>
      <c r="X58" s="851"/>
      <c r="Y58" s="851"/>
      <c r="Z58" s="851"/>
      <c r="AA58" s="851"/>
    </row>
    <row r="59" spans="2:27" ht="4.5" customHeight="1">
      <c r="B59" s="117"/>
      <c r="C59" s="118"/>
      <c r="D59" s="118"/>
      <c r="E59" s="118"/>
      <c r="F59" s="118"/>
      <c r="G59" s="118"/>
      <c r="H59" s="118"/>
      <c r="I59" s="118"/>
      <c r="J59" s="118"/>
      <c r="K59" s="118"/>
      <c r="L59" s="118"/>
      <c r="M59" s="118"/>
      <c r="N59" s="118"/>
      <c r="O59" s="118"/>
      <c r="P59" s="118"/>
      <c r="Q59" s="118"/>
      <c r="R59" s="118"/>
      <c r="S59" s="118"/>
      <c r="T59" s="118"/>
      <c r="U59" s="118"/>
      <c r="V59" s="118"/>
      <c r="W59" s="118"/>
      <c r="X59" s="118"/>
      <c r="Y59" s="118"/>
      <c r="Z59" s="118"/>
      <c r="AA59" s="118"/>
    </row>
    <row r="60" spans="2:27" ht="32.4" customHeight="1">
      <c r="B60" s="117">
        <v>6</v>
      </c>
      <c r="C60" s="851" t="s">
        <v>16075</v>
      </c>
      <c r="D60" s="851"/>
      <c r="E60" s="851"/>
      <c r="F60" s="851"/>
      <c r="G60" s="851"/>
      <c r="H60" s="851"/>
      <c r="I60" s="851"/>
      <c r="J60" s="851"/>
      <c r="K60" s="851"/>
      <c r="L60" s="851"/>
      <c r="M60" s="851"/>
      <c r="N60" s="851"/>
      <c r="O60" s="851"/>
      <c r="P60" s="851"/>
      <c r="Q60" s="851"/>
      <c r="R60" s="851"/>
      <c r="S60" s="851"/>
      <c r="T60" s="851"/>
      <c r="U60" s="851"/>
      <c r="V60" s="851"/>
      <c r="W60" s="851"/>
      <c r="X60" s="851"/>
      <c r="Y60" s="851"/>
      <c r="Z60" s="851"/>
      <c r="AA60" s="851"/>
    </row>
    <row r="61" spans="2:27" ht="4.5" customHeight="1">
      <c r="B61" s="117"/>
      <c r="C61" s="118"/>
      <c r="D61" s="118"/>
      <c r="E61" s="118"/>
      <c r="F61" s="118"/>
      <c r="G61" s="118"/>
      <c r="H61" s="118"/>
      <c r="I61" s="118"/>
      <c r="J61" s="118"/>
      <c r="K61" s="118"/>
      <c r="L61" s="118"/>
      <c r="M61" s="118"/>
      <c r="N61" s="118"/>
      <c r="O61" s="118"/>
      <c r="P61" s="118"/>
      <c r="Q61" s="118"/>
      <c r="R61" s="118"/>
      <c r="S61" s="118"/>
      <c r="T61" s="118"/>
      <c r="U61" s="118"/>
      <c r="V61" s="118"/>
      <c r="W61" s="118"/>
      <c r="X61" s="118"/>
      <c r="Y61" s="118"/>
      <c r="Z61" s="118"/>
      <c r="AA61" s="118"/>
    </row>
    <row r="62" spans="2:27" ht="29.4" customHeight="1">
      <c r="B62" s="117">
        <v>7</v>
      </c>
      <c r="C62" s="851" t="s">
        <v>4146</v>
      </c>
      <c r="D62" s="851"/>
      <c r="E62" s="851"/>
      <c r="F62" s="851"/>
      <c r="G62" s="851"/>
      <c r="H62" s="851"/>
      <c r="I62" s="851"/>
      <c r="J62" s="851"/>
      <c r="K62" s="851"/>
      <c r="L62" s="851"/>
      <c r="M62" s="851"/>
      <c r="N62" s="851"/>
      <c r="O62" s="851"/>
      <c r="P62" s="851"/>
      <c r="Q62" s="851"/>
      <c r="R62" s="851"/>
      <c r="S62" s="851"/>
      <c r="T62" s="851"/>
      <c r="U62" s="851"/>
      <c r="V62" s="851"/>
      <c r="W62" s="851"/>
      <c r="X62" s="851"/>
      <c r="Y62" s="851"/>
      <c r="Z62" s="851"/>
      <c r="AA62" s="851"/>
    </row>
    <row r="63" spans="2:27" ht="4.5" customHeight="1">
      <c r="B63" s="117"/>
      <c r="C63" s="118"/>
      <c r="D63" s="118"/>
      <c r="E63" s="118"/>
      <c r="F63" s="118"/>
      <c r="G63" s="118"/>
      <c r="H63" s="118"/>
      <c r="I63" s="118"/>
      <c r="J63" s="118"/>
      <c r="K63" s="118"/>
      <c r="L63" s="118"/>
      <c r="M63" s="118"/>
      <c r="N63" s="118"/>
      <c r="O63" s="118"/>
      <c r="P63" s="118"/>
      <c r="Q63" s="118"/>
      <c r="R63" s="118"/>
      <c r="S63" s="118"/>
      <c r="T63" s="118"/>
      <c r="U63" s="118"/>
      <c r="V63" s="118"/>
      <c r="W63" s="118"/>
      <c r="X63" s="118"/>
      <c r="Y63" s="118"/>
      <c r="Z63" s="118"/>
      <c r="AA63" s="118"/>
    </row>
    <row r="64" spans="2:27" ht="31.2" customHeight="1">
      <c r="B64" s="117">
        <v>8</v>
      </c>
      <c r="C64" s="851" t="s">
        <v>16076</v>
      </c>
      <c r="D64" s="851"/>
      <c r="E64" s="851"/>
      <c r="F64" s="851"/>
      <c r="G64" s="851"/>
      <c r="H64" s="851"/>
      <c r="I64" s="851"/>
      <c r="J64" s="851"/>
      <c r="K64" s="851"/>
      <c r="L64" s="851"/>
      <c r="M64" s="851"/>
      <c r="N64" s="851"/>
      <c r="O64" s="851"/>
      <c r="P64" s="851"/>
      <c r="Q64" s="851"/>
      <c r="R64" s="851"/>
      <c r="S64" s="851"/>
      <c r="T64" s="851"/>
      <c r="U64" s="851"/>
      <c r="V64" s="851"/>
      <c r="W64" s="851"/>
      <c r="X64" s="851"/>
      <c r="Y64" s="851"/>
      <c r="Z64" s="851"/>
      <c r="AA64" s="851"/>
    </row>
  </sheetData>
  <mergeCells count="61">
    <mergeCell ref="M40:Z41"/>
    <mergeCell ref="B26:H26"/>
    <mergeCell ref="V11:V14"/>
    <mergeCell ref="W11:W14"/>
    <mergeCell ref="M37:O37"/>
    <mergeCell ref="P37:R37"/>
    <mergeCell ref="S37:U37"/>
    <mergeCell ref="V37:Z37"/>
    <mergeCell ref="I26:J26"/>
    <mergeCell ref="B27:H29"/>
    <mergeCell ref="I17:Z20"/>
    <mergeCell ref="B15:F20"/>
    <mergeCell ref="G15:H16"/>
    <mergeCell ref="G17:H20"/>
    <mergeCell ref="B21:B25"/>
    <mergeCell ref="C21:H21"/>
    <mergeCell ref="B42:L43"/>
    <mergeCell ref="M42:Z43"/>
    <mergeCell ref="I27:Z29"/>
    <mergeCell ref="C33:D33"/>
    <mergeCell ref="C35:D37"/>
    <mergeCell ref="E35:K37"/>
    <mergeCell ref="M35:O35"/>
    <mergeCell ref="P35:Q35"/>
    <mergeCell ref="S35:T35"/>
    <mergeCell ref="M36:O36"/>
    <mergeCell ref="P36:R36"/>
    <mergeCell ref="S36:U36"/>
    <mergeCell ref="M38:O38"/>
    <mergeCell ref="P38:Z38"/>
    <mergeCell ref="V36:Z36"/>
    <mergeCell ref="B40:L41"/>
    <mergeCell ref="I21:Q21"/>
    <mergeCell ref="R21:Z21"/>
    <mergeCell ref="C22:H25"/>
    <mergeCell ref="I22:Q25"/>
    <mergeCell ref="R22:Z25"/>
    <mergeCell ref="B12:H12"/>
    <mergeCell ref="B13:H13"/>
    <mergeCell ref="X6:Y6"/>
    <mergeCell ref="Z11:Z14"/>
    <mergeCell ref="C2:Y4"/>
    <mergeCell ref="F6:V7"/>
    <mergeCell ref="B9:H10"/>
    <mergeCell ref="I9:Z10"/>
    <mergeCell ref="B11:H11"/>
    <mergeCell ref="X11:X14"/>
    <mergeCell ref="Y11:Y14"/>
    <mergeCell ref="I11:I14"/>
    <mergeCell ref="J11:P14"/>
    <mergeCell ref="Q11:Q14"/>
    <mergeCell ref="R11:S14"/>
    <mergeCell ref="T11:U14"/>
    <mergeCell ref="C60:AA60"/>
    <mergeCell ref="C62:AA62"/>
    <mergeCell ref="C64:AA64"/>
    <mergeCell ref="C50:AA50"/>
    <mergeCell ref="C52:AA52"/>
    <mergeCell ref="C54:AA54"/>
    <mergeCell ref="C56:AA56"/>
    <mergeCell ref="C58:AA58"/>
  </mergeCells>
  <phoneticPr fontId="3"/>
  <dataValidations count="5">
    <dataValidation type="list" allowBlank="1" showInputMessage="1" showErrorMessage="1" sqref="X6:Y6" xr:uid="{1948C41F-CF28-45A6-A389-8FF80A347876}">
      <formula1>選択</formula1>
    </dataValidation>
    <dataValidation type="list" allowBlank="1" showInputMessage="1" showErrorMessage="1" sqref="R11:S14 I26:J26 C33:D33" xr:uid="{600024DF-8ED4-4C98-AA5D-908C081BAA61}">
      <formula1>元号</formula1>
    </dataValidation>
    <dataValidation type="list" allowBlank="1" showInputMessage="1" showErrorMessage="1" sqref="T11:U14 K26 E33" xr:uid="{F4410DC7-FA2B-4EF1-905F-E0D5A8BF30A3}">
      <formula1>年</formula1>
    </dataValidation>
    <dataValidation type="list" allowBlank="1" showInputMessage="1" showErrorMessage="1" sqref="W11:W14 M26 G33" xr:uid="{DB91867D-2A4B-4527-B8F2-F4EFAC83DA5B}">
      <formula1>月</formula1>
    </dataValidation>
    <dataValidation type="list" allowBlank="1" showInputMessage="1" showErrorMessage="1" sqref="Y11:Y14 O26 I33" xr:uid="{8B0B98AC-3503-48BA-9F72-2F9B7F01D01F}">
      <formula1>日</formula1>
    </dataValidation>
  </dataValidations>
  <pageMargins left="0.7" right="0.7" top="0.75" bottom="0.75" header="0.3" footer="0.3"/>
  <pageSetup paperSize="9" orientation="portrait" r:id="rId1"/>
  <rowBreaks count="1" manualBreakCount="1">
    <brk id="47" max="26"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51ECBF-15E2-468E-8BE1-5AB7B01455DC}">
  <sheetPr codeName="Sheet22"/>
  <dimension ref="A2:AB61"/>
  <sheetViews>
    <sheetView view="pageBreakPreview" zoomScaleNormal="100" zoomScaleSheetLayoutView="100" workbookViewId="0"/>
  </sheetViews>
  <sheetFormatPr defaultColWidth="8.69921875" defaultRowHeight="12" customHeight="1"/>
  <cols>
    <col min="1" max="1" width="1.3984375" style="1" customWidth="1"/>
    <col min="2" max="26" width="3" style="1" customWidth="1"/>
    <col min="27" max="27" width="1.3984375" style="1" customWidth="1"/>
    <col min="28" max="16384" width="8.69921875" style="1"/>
  </cols>
  <sheetData>
    <row r="2" spans="2:26" ht="12" customHeight="1">
      <c r="C2" s="1136" t="s">
        <v>4141</v>
      </c>
      <c r="D2" s="1136"/>
      <c r="E2" s="1136"/>
      <c r="F2" s="1136"/>
      <c r="G2" s="1136"/>
      <c r="H2" s="1136"/>
      <c r="I2" s="1136"/>
      <c r="J2" s="1136"/>
      <c r="K2" s="1136"/>
      <c r="L2" s="1136"/>
      <c r="M2" s="1136"/>
      <c r="N2" s="1136"/>
      <c r="O2" s="1136"/>
      <c r="P2" s="1136"/>
      <c r="Q2" s="1136"/>
      <c r="R2" s="1136"/>
      <c r="S2" s="1136"/>
      <c r="T2" s="1136"/>
      <c r="U2" s="1136"/>
      <c r="V2" s="1136"/>
      <c r="W2" s="1136"/>
      <c r="X2" s="1136"/>
      <c r="Y2" s="1136"/>
    </row>
    <row r="3" spans="2:26" ht="12" customHeight="1">
      <c r="C3" s="1136"/>
      <c r="D3" s="1136"/>
      <c r="E3" s="1136"/>
      <c r="F3" s="1136"/>
      <c r="G3" s="1136"/>
      <c r="H3" s="1136"/>
      <c r="I3" s="1136"/>
      <c r="J3" s="1136"/>
      <c r="K3" s="1136"/>
      <c r="L3" s="1136"/>
      <c r="M3" s="1136"/>
      <c r="N3" s="1136"/>
      <c r="O3" s="1136"/>
      <c r="P3" s="1136"/>
      <c r="Q3" s="1136"/>
      <c r="R3" s="1136"/>
      <c r="S3" s="1136"/>
      <c r="T3" s="1136"/>
      <c r="U3" s="1136"/>
      <c r="V3" s="1136"/>
      <c r="W3" s="1136"/>
      <c r="X3" s="1136"/>
      <c r="Y3" s="1136"/>
    </row>
    <row r="4" spans="2:26" ht="12" customHeight="1">
      <c r="C4" s="1136"/>
      <c r="D4" s="1136"/>
      <c r="E4" s="1136"/>
      <c r="F4" s="1136"/>
      <c r="G4" s="1136"/>
      <c r="H4" s="1136"/>
      <c r="I4" s="1136"/>
      <c r="J4" s="1136"/>
      <c r="K4" s="1136"/>
      <c r="L4" s="1136"/>
      <c r="M4" s="1136"/>
      <c r="N4" s="1136"/>
      <c r="O4" s="1136"/>
      <c r="P4" s="1136"/>
      <c r="Q4" s="1136"/>
      <c r="R4" s="1136"/>
      <c r="S4" s="1136"/>
      <c r="T4" s="1136"/>
      <c r="U4" s="1136"/>
      <c r="V4" s="1136"/>
      <c r="W4" s="1136"/>
      <c r="X4" s="1136"/>
      <c r="Y4" s="1136"/>
    </row>
    <row r="6" spans="2:26" ht="12" customHeight="1">
      <c r="F6" s="1081" t="s">
        <v>16228</v>
      </c>
      <c r="G6" s="1081"/>
      <c r="H6" s="1081"/>
      <c r="I6" s="1081"/>
      <c r="J6" s="1081"/>
      <c r="K6" s="1081"/>
      <c r="L6" s="1081"/>
      <c r="M6" s="1081"/>
      <c r="N6" s="1081"/>
      <c r="O6" s="1081"/>
      <c r="P6" s="1081"/>
      <c r="Q6" s="1081"/>
      <c r="R6" s="1081"/>
      <c r="S6" s="1081"/>
      <c r="T6" s="1081"/>
      <c r="U6" s="1081"/>
      <c r="V6" s="1081"/>
      <c r="X6" s="861"/>
      <c r="Y6" s="861"/>
    </row>
    <row r="7" spans="2:26" ht="12" customHeight="1">
      <c r="F7" s="1081"/>
      <c r="G7" s="1081"/>
      <c r="H7" s="1081"/>
      <c r="I7" s="1081"/>
      <c r="J7" s="1081"/>
      <c r="K7" s="1081"/>
      <c r="L7" s="1081"/>
      <c r="M7" s="1081"/>
      <c r="N7" s="1081"/>
      <c r="O7" s="1081"/>
      <c r="P7" s="1081"/>
      <c r="Q7" s="1081"/>
      <c r="R7" s="1081"/>
      <c r="S7" s="1081"/>
      <c r="T7" s="1081"/>
      <c r="U7" s="1081"/>
      <c r="V7" s="1081"/>
    </row>
    <row r="9" spans="2:26" ht="12" customHeight="1">
      <c r="B9" s="895" t="s">
        <v>4097</v>
      </c>
      <c r="C9" s="896"/>
      <c r="D9" s="896"/>
      <c r="E9" s="896"/>
      <c r="F9" s="896"/>
      <c r="G9" s="896"/>
      <c r="H9" s="897"/>
      <c r="I9" s="1082" t="s">
        <v>4144</v>
      </c>
      <c r="J9" s="1012"/>
      <c r="K9" s="1012"/>
      <c r="L9" s="1012"/>
      <c r="M9" s="1012"/>
      <c r="N9" s="1012"/>
      <c r="O9" s="1012"/>
      <c r="P9" s="1012"/>
      <c r="Q9" s="1012"/>
      <c r="R9" s="1012"/>
      <c r="S9" s="1012"/>
      <c r="T9" s="1012"/>
      <c r="U9" s="1012"/>
      <c r="V9" s="1012"/>
      <c r="W9" s="1012"/>
      <c r="X9" s="1012"/>
      <c r="Y9" s="1012"/>
      <c r="Z9" s="1078"/>
    </row>
    <row r="10" spans="2:26" ht="12" customHeight="1">
      <c r="B10" s="898"/>
      <c r="C10" s="899"/>
      <c r="D10" s="899"/>
      <c r="E10" s="899"/>
      <c r="F10" s="899"/>
      <c r="G10" s="899"/>
      <c r="H10" s="900"/>
      <c r="I10" s="1083"/>
      <c r="J10" s="1013"/>
      <c r="K10" s="1013"/>
      <c r="L10" s="1013"/>
      <c r="M10" s="1013"/>
      <c r="N10" s="1013"/>
      <c r="O10" s="1013"/>
      <c r="P10" s="1013"/>
      <c r="Q10" s="1013"/>
      <c r="R10" s="1013"/>
      <c r="S10" s="1013"/>
      <c r="T10" s="1013"/>
      <c r="U10" s="1013"/>
      <c r="V10" s="1013"/>
      <c r="W10" s="1013"/>
      <c r="X10" s="1013"/>
      <c r="Y10" s="1013"/>
      <c r="Z10" s="1079"/>
    </row>
    <row r="11" spans="2:26" ht="12" customHeight="1">
      <c r="B11" s="895" t="s">
        <v>4134</v>
      </c>
      <c r="C11" s="896"/>
      <c r="D11" s="896"/>
      <c r="E11" s="896"/>
      <c r="F11" s="896"/>
      <c r="G11" s="896"/>
      <c r="H11" s="897"/>
      <c r="I11" s="1082" t="s">
        <v>4095</v>
      </c>
      <c r="J11" s="1012"/>
      <c r="K11" s="1012"/>
      <c r="L11" s="1012"/>
      <c r="M11" s="1012"/>
      <c r="N11" s="1012"/>
      <c r="O11" s="1012"/>
      <c r="P11" s="1012"/>
      <c r="Q11" s="1012" t="s">
        <v>4096</v>
      </c>
      <c r="R11" s="1012"/>
      <c r="S11" s="1012"/>
      <c r="T11" s="1012"/>
      <c r="U11" s="1012"/>
      <c r="V11" s="1012" t="s">
        <v>12</v>
      </c>
      <c r="W11" s="1012"/>
      <c r="X11" s="1012" t="s">
        <v>3970</v>
      </c>
      <c r="Y11" s="1012"/>
      <c r="Z11" s="1078" t="s">
        <v>227</v>
      </c>
    </row>
    <row r="12" spans="2:26" ht="12" customHeight="1">
      <c r="B12" s="965" t="s">
        <v>4135</v>
      </c>
      <c r="C12" s="966"/>
      <c r="D12" s="966"/>
      <c r="E12" s="966"/>
      <c r="F12" s="966"/>
      <c r="G12" s="966"/>
      <c r="H12" s="967"/>
      <c r="I12" s="1109"/>
      <c r="J12" s="1110"/>
      <c r="K12" s="1110"/>
      <c r="L12" s="1110"/>
      <c r="M12" s="1110"/>
      <c r="N12" s="1110"/>
      <c r="O12" s="1110"/>
      <c r="P12" s="1110"/>
      <c r="Q12" s="1110"/>
      <c r="R12" s="1110"/>
      <c r="S12" s="1110"/>
      <c r="T12" s="1110"/>
      <c r="U12" s="1110"/>
      <c r="V12" s="1110"/>
      <c r="W12" s="1110"/>
      <c r="X12" s="1110"/>
      <c r="Y12" s="1110"/>
      <c r="Z12" s="1111"/>
    </row>
    <row r="13" spans="2:26" ht="12" customHeight="1">
      <c r="B13" s="965" t="s">
        <v>4136</v>
      </c>
      <c r="C13" s="966"/>
      <c r="D13" s="966"/>
      <c r="E13" s="966"/>
      <c r="F13" s="966"/>
      <c r="G13" s="966"/>
      <c r="H13" s="967"/>
      <c r="I13" s="1109"/>
      <c r="J13" s="1110"/>
      <c r="K13" s="1110"/>
      <c r="L13" s="1110"/>
      <c r="M13" s="1110"/>
      <c r="N13" s="1110"/>
      <c r="O13" s="1110"/>
      <c r="P13" s="1110"/>
      <c r="Q13" s="1110"/>
      <c r="R13" s="1110"/>
      <c r="S13" s="1110"/>
      <c r="T13" s="1110"/>
      <c r="U13" s="1110"/>
      <c r="V13" s="1110"/>
      <c r="W13" s="1110"/>
      <c r="X13" s="1110"/>
      <c r="Y13" s="1110"/>
      <c r="Z13" s="1111"/>
    </row>
    <row r="14" spans="2:26" ht="12" customHeight="1">
      <c r="B14" s="176" t="s">
        <v>4137</v>
      </c>
      <c r="C14" s="177"/>
      <c r="D14" s="177"/>
      <c r="E14" s="177"/>
      <c r="F14" s="177"/>
      <c r="G14" s="177"/>
      <c r="H14" s="178"/>
      <c r="I14" s="1109"/>
      <c r="J14" s="1110"/>
      <c r="K14" s="1110"/>
      <c r="L14" s="1110"/>
      <c r="M14" s="1110"/>
      <c r="N14" s="1110"/>
      <c r="O14" s="1110"/>
      <c r="P14" s="1110"/>
      <c r="Q14" s="1110"/>
      <c r="R14" s="1110"/>
      <c r="S14" s="1110"/>
      <c r="T14" s="1110"/>
      <c r="U14" s="1110"/>
      <c r="V14" s="1110"/>
      <c r="W14" s="1110"/>
      <c r="X14" s="1110"/>
      <c r="Y14" s="1110"/>
      <c r="Z14" s="1111"/>
    </row>
    <row r="15" spans="2:26" ht="12" customHeight="1" thickBot="1">
      <c r="B15" s="1147" t="s">
        <v>4098</v>
      </c>
      <c r="C15" s="1147"/>
      <c r="D15" s="1147"/>
      <c r="E15" s="1147"/>
      <c r="F15" s="1147"/>
      <c r="G15" s="1113" t="s">
        <v>3755</v>
      </c>
      <c r="H15" s="1148"/>
      <c r="I15" s="171"/>
      <c r="J15" s="172"/>
      <c r="K15" s="602"/>
      <c r="L15" s="602"/>
      <c r="M15" s="602"/>
      <c r="N15" s="602"/>
      <c r="O15" s="602"/>
      <c r="P15" s="602"/>
      <c r="Q15" s="602"/>
      <c r="R15" s="602"/>
      <c r="S15" s="602"/>
      <c r="T15" s="602"/>
      <c r="U15" s="602"/>
      <c r="V15" s="602"/>
      <c r="W15" s="602"/>
      <c r="X15" s="602"/>
      <c r="Y15" s="172"/>
      <c r="Z15" s="173"/>
    </row>
    <row r="16" spans="2:26" ht="12" customHeight="1" thickTop="1">
      <c r="B16" s="1147"/>
      <c r="C16" s="1147"/>
      <c r="D16" s="1147"/>
      <c r="E16" s="1147"/>
      <c r="F16" s="1147"/>
      <c r="G16" s="1113"/>
      <c r="H16" s="1148"/>
      <c r="I16" s="176"/>
      <c r="J16" s="177"/>
      <c r="K16" s="177"/>
      <c r="L16" s="177"/>
      <c r="M16" s="177"/>
      <c r="N16" s="177"/>
      <c r="O16" s="177"/>
      <c r="P16" s="177"/>
      <c r="Q16" s="177"/>
      <c r="R16" s="177"/>
      <c r="S16" s="177"/>
      <c r="T16" s="177"/>
      <c r="U16" s="177"/>
      <c r="V16" s="177"/>
      <c r="W16" s="177"/>
      <c r="X16" s="177"/>
      <c r="Y16" s="177"/>
      <c r="Z16" s="178"/>
    </row>
    <row r="17" spans="2:26" ht="12" customHeight="1">
      <c r="B17" s="1147"/>
      <c r="C17" s="1147"/>
      <c r="D17" s="1147"/>
      <c r="E17" s="1147"/>
      <c r="F17" s="1147"/>
      <c r="G17" s="1114" t="s">
        <v>3975</v>
      </c>
      <c r="H17" s="1114"/>
      <c r="I17" s="1150" t="s">
        <v>4145</v>
      </c>
      <c r="J17" s="1151"/>
      <c r="K17" s="1151"/>
      <c r="L17" s="1151"/>
      <c r="M17" s="1151"/>
      <c r="N17" s="1151"/>
      <c r="O17" s="1151"/>
      <c r="P17" s="1151"/>
      <c r="Q17" s="1151"/>
      <c r="R17" s="1151"/>
      <c r="S17" s="1151"/>
      <c r="T17" s="1151"/>
      <c r="U17" s="1151"/>
      <c r="V17" s="1151"/>
      <c r="W17" s="1151"/>
      <c r="X17" s="1151"/>
      <c r="Y17" s="1151"/>
      <c r="Z17" s="1152"/>
    </row>
    <row r="18" spans="2:26" ht="12" customHeight="1">
      <c r="B18" s="1147"/>
      <c r="C18" s="1147"/>
      <c r="D18" s="1147"/>
      <c r="E18" s="1147"/>
      <c r="F18" s="1147"/>
      <c r="G18" s="1114"/>
      <c r="H18" s="1114"/>
      <c r="I18" s="1150"/>
      <c r="J18" s="1151"/>
      <c r="K18" s="1151"/>
      <c r="L18" s="1151"/>
      <c r="M18" s="1151"/>
      <c r="N18" s="1151"/>
      <c r="O18" s="1151"/>
      <c r="P18" s="1151"/>
      <c r="Q18" s="1151"/>
      <c r="R18" s="1151"/>
      <c r="S18" s="1151"/>
      <c r="T18" s="1151"/>
      <c r="U18" s="1151"/>
      <c r="V18" s="1151"/>
      <c r="W18" s="1151"/>
      <c r="X18" s="1151"/>
      <c r="Y18" s="1151"/>
      <c r="Z18" s="1152"/>
    </row>
    <row r="19" spans="2:26" ht="12" customHeight="1">
      <c r="B19" s="1147"/>
      <c r="C19" s="1147"/>
      <c r="D19" s="1147"/>
      <c r="E19" s="1147"/>
      <c r="F19" s="1147"/>
      <c r="G19" s="1114"/>
      <c r="H19" s="1114"/>
      <c r="I19" s="1150"/>
      <c r="J19" s="1151"/>
      <c r="K19" s="1151"/>
      <c r="L19" s="1151"/>
      <c r="M19" s="1151"/>
      <c r="N19" s="1151"/>
      <c r="O19" s="1151"/>
      <c r="P19" s="1151"/>
      <c r="Q19" s="1151"/>
      <c r="R19" s="1151"/>
      <c r="S19" s="1151"/>
      <c r="T19" s="1151"/>
      <c r="U19" s="1151"/>
      <c r="V19" s="1151"/>
      <c r="W19" s="1151"/>
      <c r="X19" s="1151"/>
      <c r="Y19" s="1151"/>
      <c r="Z19" s="1152"/>
    </row>
    <row r="20" spans="2:26" ht="12" customHeight="1">
      <c r="B20" s="1147"/>
      <c r="C20" s="1147"/>
      <c r="D20" s="1147"/>
      <c r="E20" s="1147"/>
      <c r="F20" s="1147"/>
      <c r="G20" s="1114"/>
      <c r="H20" s="1114"/>
      <c r="I20" s="1153"/>
      <c r="J20" s="1154"/>
      <c r="K20" s="1154"/>
      <c r="L20" s="1154"/>
      <c r="M20" s="1154"/>
      <c r="N20" s="1154"/>
      <c r="O20" s="1154"/>
      <c r="P20" s="1154"/>
      <c r="Q20" s="1154"/>
      <c r="R20" s="1154"/>
      <c r="S20" s="1154"/>
      <c r="T20" s="1154"/>
      <c r="U20" s="1154"/>
      <c r="V20" s="1154"/>
      <c r="W20" s="1154"/>
      <c r="X20" s="1154"/>
      <c r="Y20" s="1154"/>
      <c r="Z20" s="1155"/>
    </row>
    <row r="21" spans="2:26" ht="12" customHeight="1">
      <c r="B21" s="1113" t="s">
        <v>4142</v>
      </c>
      <c r="C21" s="1113"/>
      <c r="D21" s="1113"/>
      <c r="E21" s="1113"/>
      <c r="F21" s="1113"/>
      <c r="G21" s="1113"/>
      <c r="H21" s="1113"/>
      <c r="I21" s="1114"/>
      <c r="J21" s="1114"/>
      <c r="K21" s="1114"/>
      <c r="L21" s="1114"/>
      <c r="M21" s="1114"/>
      <c r="N21" s="1114"/>
      <c r="O21" s="1114"/>
      <c r="P21" s="1114"/>
      <c r="Q21" s="1114"/>
      <c r="R21" s="1114"/>
      <c r="S21" s="1114"/>
      <c r="T21" s="1114"/>
      <c r="U21" s="1114"/>
      <c r="V21" s="1114"/>
      <c r="W21" s="1114"/>
      <c r="X21" s="1114"/>
      <c r="Y21" s="1114"/>
      <c r="Z21" s="1114"/>
    </row>
    <row r="22" spans="2:26" ht="12" customHeight="1">
      <c r="B22" s="1113"/>
      <c r="C22" s="1113"/>
      <c r="D22" s="1113"/>
      <c r="E22" s="1113"/>
      <c r="F22" s="1113"/>
      <c r="G22" s="1113"/>
      <c r="H22" s="1113"/>
      <c r="I22" s="1114"/>
      <c r="J22" s="1114"/>
      <c r="K22" s="1114"/>
      <c r="L22" s="1114"/>
      <c r="M22" s="1114"/>
      <c r="N22" s="1114"/>
      <c r="O22" s="1114"/>
      <c r="P22" s="1114"/>
      <c r="Q22" s="1114"/>
      <c r="R22" s="1114"/>
      <c r="S22" s="1114"/>
      <c r="T22" s="1114"/>
      <c r="U22" s="1114"/>
      <c r="V22" s="1114"/>
      <c r="W22" s="1114"/>
      <c r="X22" s="1114"/>
      <c r="Y22" s="1114"/>
      <c r="Z22" s="1114"/>
    </row>
    <row r="23" spans="2:26" ht="12" customHeight="1">
      <c r="B23" s="1113"/>
      <c r="C23" s="1113"/>
      <c r="D23" s="1113"/>
      <c r="E23" s="1113"/>
      <c r="F23" s="1113"/>
      <c r="G23" s="1113"/>
      <c r="H23" s="1113"/>
      <c r="I23" s="1114"/>
      <c r="J23" s="1114"/>
      <c r="K23" s="1114"/>
      <c r="L23" s="1114"/>
      <c r="M23" s="1114"/>
      <c r="N23" s="1114"/>
      <c r="O23" s="1114"/>
      <c r="P23" s="1114"/>
      <c r="Q23" s="1114"/>
      <c r="R23" s="1114"/>
      <c r="S23" s="1114"/>
      <c r="T23" s="1114"/>
      <c r="U23" s="1114"/>
      <c r="V23" s="1114"/>
      <c r="W23" s="1114"/>
      <c r="X23" s="1114"/>
      <c r="Y23" s="1114"/>
      <c r="Z23" s="1114"/>
    </row>
    <row r="24" spans="2:26" ht="12" customHeight="1">
      <c r="B24" s="1149" t="s">
        <v>67</v>
      </c>
      <c r="C24" s="1149"/>
      <c r="D24" s="1149"/>
      <c r="E24" s="1149"/>
      <c r="F24" s="1149"/>
      <c r="G24" s="1149"/>
      <c r="H24" s="1149"/>
      <c r="I24" s="1114"/>
      <c r="J24" s="1114"/>
      <c r="K24" s="1114"/>
      <c r="L24" s="1114"/>
      <c r="M24" s="1114"/>
      <c r="N24" s="1114"/>
      <c r="O24" s="1114"/>
      <c r="P24" s="1114"/>
      <c r="Q24" s="1114"/>
      <c r="R24" s="1114"/>
      <c r="S24" s="1114"/>
      <c r="T24" s="1114"/>
      <c r="U24" s="1114"/>
      <c r="V24" s="1114"/>
      <c r="W24" s="1114"/>
      <c r="X24" s="1114"/>
      <c r="Y24" s="1114"/>
      <c r="Z24" s="1114"/>
    </row>
    <row r="25" spans="2:26" ht="12" customHeight="1">
      <c r="B25" s="1149"/>
      <c r="C25" s="1149"/>
      <c r="D25" s="1149"/>
      <c r="E25" s="1149"/>
      <c r="F25" s="1149"/>
      <c r="G25" s="1149"/>
      <c r="H25" s="1149"/>
      <c r="I25" s="1114"/>
      <c r="J25" s="1114"/>
      <c r="K25" s="1114"/>
      <c r="L25" s="1114"/>
      <c r="M25" s="1114"/>
      <c r="N25" s="1114"/>
      <c r="O25" s="1114"/>
      <c r="P25" s="1114"/>
      <c r="Q25" s="1114"/>
      <c r="R25" s="1114"/>
      <c r="S25" s="1114"/>
      <c r="T25" s="1114"/>
      <c r="U25" s="1114"/>
      <c r="V25" s="1114"/>
      <c r="W25" s="1114"/>
      <c r="X25" s="1114"/>
      <c r="Y25" s="1114"/>
      <c r="Z25" s="1114"/>
    </row>
    <row r="26" spans="2:26" ht="12" customHeight="1">
      <c r="B26" s="1149"/>
      <c r="C26" s="1149"/>
      <c r="D26" s="1149"/>
      <c r="E26" s="1149"/>
      <c r="F26" s="1149"/>
      <c r="G26" s="1149"/>
      <c r="H26" s="1149"/>
      <c r="I26" s="1114"/>
      <c r="J26" s="1114"/>
      <c r="K26" s="1114"/>
      <c r="L26" s="1114"/>
      <c r="M26" s="1114"/>
      <c r="N26" s="1114"/>
      <c r="O26" s="1114"/>
      <c r="P26" s="1114"/>
      <c r="Q26" s="1114"/>
      <c r="R26" s="1114"/>
      <c r="S26" s="1114"/>
      <c r="T26" s="1114"/>
      <c r="U26" s="1114"/>
      <c r="V26" s="1114"/>
      <c r="W26" s="1114"/>
      <c r="X26" s="1114"/>
      <c r="Y26" s="1114"/>
      <c r="Z26" s="1114"/>
    </row>
    <row r="27" spans="2:26" ht="12" customHeight="1">
      <c r="B27" s="121"/>
      <c r="C27" s="121"/>
      <c r="D27" s="121"/>
      <c r="E27" s="121"/>
      <c r="F27" s="121"/>
      <c r="G27" s="121"/>
      <c r="H27" s="121"/>
      <c r="I27" s="121"/>
      <c r="J27" s="121"/>
      <c r="K27" s="121"/>
      <c r="L27" s="121"/>
      <c r="M27" s="121"/>
      <c r="N27" s="121"/>
      <c r="O27" s="121"/>
      <c r="P27" s="121"/>
      <c r="Q27" s="121"/>
      <c r="R27" s="121"/>
      <c r="S27" s="121"/>
      <c r="T27" s="121"/>
      <c r="U27" s="121"/>
      <c r="V27" s="121"/>
      <c r="W27" s="121"/>
      <c r="X27" s="121"/>
      <c r="Y27" s="121"/>
      <c r="Z27" s="121"/>
    </row>
    <row r="28" spans="2:26" ht="12" customHeight="1">
      <c r="B28" s="343" t="s">
        <v>4143</v>
      </c>
    </row>
    <row r="30" spans="2:26" ht="12" customHeight="1">
      <c r="C30" s="862"/>
      <c r="D30" s="862"/>
      <c r="F30" s="1" t="s">
        <v>12</v>
      </c>
      <c r="H30" s="1" t="s">
        <v>11</v>
      </c>
      <c r="J30" s="1" t="s">
        <v>227</v>
      </c>
    </row>
    <row r="32" spans="2:26" ht="12" customHeight="1">
      <c r="C32" s="1135" t="s">
        <v>23</v>
      </c>
      <c r="D32" s="1135"/>
      <c r="E32" s="862" t="s">
        <v>3794</v>
      </c>
      <c r="F32" s="862"/>
      <c r="G32" s="862"/>
      <c r="H32" s="862"/>
      <c r="I32" s="862"/>
      <c r="J32" s="862"/>
      <c r="K32" s="862"/>
      <c r="L32" s="99"/>
      <c r="M32" s="972" t="s">
        <v>3918</v>
      </c>
      <c r="N32" s="973"/>
      <c r="O32" s="973"/>
      <c r="P32" s="1125"/>
      <c r="Q32" s="1128"/>
      <c r="R32" s="342" t="s">
        <v>3919</v>
      </c>
      <c r="S32" s="1129"/>
      <c r="T32" s="1128"/>
      <c r="U32" s="237"/>
      <c r="V32" s="237"/>
      <c r="W32" s="237"/>
      <c r="X32" s="237"/>
      <c r="Y32" s="237"/>
      <c r="Z32" s="238"/>
    </row>
    <row r="33" spans="1:28" ht="12" customHeight="1">
      <c r="C33" s="1135"/>
      <c r="D33" s="1135"/>
      <c r="E33" s="862"/>
      <c r="F33" s="862"/>
      <c r="G33" s="862"/>
      <c r="H33" s="862"/>
      <c r="I33" s="862"/>
      <c r="J33" s="862"/>
      <c r="K33" s="862"/>
      <c r="L33" s="190"/>
      <c r="M33" s="972" t="s">
        <v>3920</v>
      </c>
      <c r="N33" s="973"/>
      <c r="O33" s="974"/>
      <c r="P33" s="1125"/>
      <c r="Q33" s="1126"/>
      <c r="R33" s="1127"/>
      <c r="S33" s="1130" t="s">
        <v>3921</v>
      </c>
      <c r="T33" s="1131"/>
      <c r="U33" s="974"/>
      <c r="V33" s="1125"/>
      <c r="W33" s="1126"/>
      <c r="X33" s="1126"/>
      <c r="Y33" s="1126"/>
      <c r="Z33" s="1127"/>
    </row>
    <row r="34" spans="1:28" ht="12" customHeight="1">
      <c r="C34" s="1135"/>
      <c r="D34" s="1135"/>
      <c r="E34" s="862"/>
      <c r="F34" s="862"/>
      <c r="G34" s="862"/>
      <c r="H34" s="862"/>
      <c r="I34" s="862"/>
      <c r="J34" s="862"/>
      <c r="K34" s="862"/>
      <c r="L34" s="190"/>
      <c r="M34" s="972" t="s">
        <v>3922</v>
      </c>
      <c r="N34" s="973"/>
      <c r="O34" s="974"/>
      <c r="P34" s="1125"/>
      <c r="Q34" s="1126"/>
      <c r="R34" s="1127"/>
      <c r="S34" s="972" t="s">
        <v>3923</v>
      </c>
      <c r="T34" s="973"/>
      <c r="U34" s="974"/>
      <c r="V34" s="1125"/>
      <c r="W34" s="1126"/>
      <c r="X34" s="1126"/>
      <c r="Y34" s="1126"/>
      <c r="Z34" s="1127"/>
    </row>
    <row r="35" spans="1:28" ht="12" customHeight="1">
      <c r="C35" s="95"/>
      <c r="D35" s="95"/>
      <c r="E35" s="338"/>
      <c r="F35" s="338"/>
      <c r="G35" s="338"/>
      <c r="H35" s="338"/>
      <c r="I35" s="338"/>
      <c r="J35" s="338"/>
      <c r="K35" s="338"/>
      <c r="L35" s="190"/>
      <c r="M35" s="972" t="s">
        <v>3924</v>
      </c>
      <c r="N35" s="973"/>
      <c r="O35" s="973"/>
      <c r="P35" s="1046"/>
      <c r="Q35" s="1046"/>
      <c r="R35" s="1046"/>
      <c r="S35" s="1046"/>
      <c r="T35" s="1046"/>
      <c r="U35" s="1046"/>
      <c r="V35" s="1046"/>
      <c r="W35" s="1046"/>
      <c r="X35" s="1046"/>
      <c r="Y35" s="1046"/>
      <c r="Z35" s="1046"/>
    </row>
    <row r="36" spans="1:28" ht="12" customHeight="1">
      <c r="C36" s="99"/>
      <c r="D36" s="99"/>
      <c r="E36" s="99"/>
      <c r="F36" s="99"/>
      <c r="G36" s="99"/>
      <c r="H36" s="344"/>
      <c r="I36" s="344"/>
      <c r="J36" s="190"/>
      <c r="K36" s="190"/>
      <c r="L36" s="190"/>
      <c r="M36" s="99"/>
      <c r="N36" s="99"/>
      <c r="O36" s="99"/>
      <c r="P36" s="99"/>
      <c r="Q36" s="99"/>
      <c r="R36" s="99"/>
      <c r="S36" s="99"/>
      <c r="T36" s="99"/>
      <c r="U36" s="99"/>
      <c r="V36" s="99"/>
      <c r="W36" s="99"/>
      <c r="X36" s="99"/>
      <c r="Y36" s="99"/>
      <c r="Z36" s="99"/>
    </row>
    <row r="37" spans="1:28" customFormat="1" ht="18" customHeight="1">
      <c r="B37" s="923" t="s">
        <v>7284</v>
      </c>
      <c r="C37" s="924"/>
      <c r="D37" s="924"/>
      <c r="E37" s="924"/>
      <c r="F37" s="924"/>
      <c r="G37" s="924"/>
      <c r="H37" s="924"/>
      <c r="I37" s="924"/>
      <c r="J37" s="924"/>
      <c r="K37" s="924"/>
      <c r="L37" s="925"/>
      <c r="M37" s="923"/>
      <c r="N37" s="924"/>
      <c r="O37" s="924"/>
      <c r="P37" s="924"/>
      <c r="Q37" s="924"/>
      <c r="R37" s="924"/>
      <c r="S37" s="924"/>
      <c r="T37" s="924"/>
      <c r="U37" s="924"/>
      <c r="V37" s="924"/>
      <c r="W37" s="924"/>
      <c r="X37" s="924"/>
      <c r="Y37" s="924"/>
      <c r="Z37" s="925"/>
    </row>
    <row r="38" spans="1:28" customFormat="1" ht="18">
      <c r="A38" s="1"/>
      <c r="B38" s="1138"/>
      <c r="C38" s="1110"/>
      <c r="D38" s="1110"/>
      <c r="E38" s="1110"/>
      <c r="F38" s="1110"/>
      <c r="G38" s="1110"/>
      <c r="H38" s="1110"/>
      <c r="I38" s="1110"/>
      <c r="J38" s="1110"/>
      <c r="K38" s="1110"/>
      <c r="L38" s="1139"/>
      <c r="M38" s="926"/>
      <c r="N38" s="927"/>
      <c r="O38" s="927"/>
      <c r="P38" s="927"/>
      <c r="Q38" s="927"/>
      <c r="R38" s="927"/>
      <c r="S38" s="927"/>
      <c r="T38" s="927"/>
      <c r="U38" s="927"/>
      <c r="V38" s="927"/>
      <c r="W38" s="927"/>
      <c r="X38" s="927"/>
      <c r="Y38" s="927"/>
      <c r="Z38" s="928"/>
    </row>
    <row r="39" spans="1:28" s="2" customFormat="1" ht="14.55" customHeight="1">
      <c r="B39" s="1137" t="s">
        <v>7285</v>
      </c>
      <c r="C39" s="1137"/>
      <c r="D39" s="1137"/>
      <c r="E39" s="1137"/>
      <c r="F39" s="1137"/>
      <c r="G39" s="1137"/>
      <c r="H39" s="1137"/>
      <c r="I39" s="1137"/>
      <c r="J39" s="1137"/>
      <c r="K39" s="1137"/>
      <c r="L39" s="1137"/>
      <c r="M39" s="1137"/>
      <c r="N39" s="1137"/>
      <c r="O39" s="1137"/>
      <c r="P39" s="1137"/>
      <c r="Q39" s="1137"/>
      <c r="R39" s="1137"/>
      <c r="S39" s="1137"/>
      <c r="T39" s="1137"/>
      <c r="U39" s="1137"/>
      <c r="V39" s="1137"/>
      <c r="W39" s="1137"/>
      <c r="X39" s="1137"/>
      <c r="Y39" s="1137"/>
      <c r="Z39" s="1137"/>
      <c r="AA39"/>
      <c r="AB39"/>
    </row>
    <row r="40" spans="1:28" s="2" customFormat="1" ht="14.55" customHeight="1">
      <c r="B40" s="1137"/>
      <c r="C40" s="1137"/>
      <c r="D40" s="1137"/>
      <c r="E40" s="1137"/>
      <c r="F40" s="1137"/>
      <c r="G40" s="1137"/>
      <c r="H40" s="1137"/>
      <c r="I40" s="1137"/>
      <c r="J40" s="1137"/>
      <c r="K40" s="1137"/>
      <c r="L40" s="1137"/>
      <c r="M40" s="1137"/>
      <c r="N40" s="1137"/>
      <c r="O40" s="1137"/>
      <c r="P40" s="1137"/>
      <c r="Q40" s="1137"/>
      <c r="R40" s="1137"/>
      <c r="S40" s="1137"/>
      <c r="T40" s="1137"/>
      <c r="U40" s="1137"/>
      <c r="V40" s="1137"/>
      <c r="W40" s="1137"/>
      <c r="X40" s="1137"/>
      <c r="Y40" s="1137"/>
      <c r="Z40" s="1137"/>
      <c r="AA40"/>
      <c r="AB40"/>
    </row>
    <row r="41" spans="1:28" ht="12" customHeight="1">
      <c r="C41" s="120"/>
      <c r="D41" s="120"/>
      <c r="E41" s="190"/>
      <c r="F41" s="190"/>
      <c r="G41" s="190"/>
      <c r="H41" s="190"/>
      <c r="I41" s="190"/>
      <c r="J41" s="190"/>
      <c r="K41" s="190"/>
      <c r="L41" s="99"/>
      <c r="M41" s="346"/>
      <c r="N41" s="346"/>
      <c r="O41" s="346"/>
      <c r="P41" s="346"/>
      <c r="Q41" s="346"/>
      <c r="R41" s="346"/>
      <c r="S41" s="346"/>
      <c r="T41" s="346"/>
      <c r="U41" s="346"/>
      <c r="V41" s="346"/>
      <c r="W41" s="346"/>
      <c r="X41" s="346"/>
      <c r="Y41" s="346"/>
      <c r="Z41" s="346"/>
      <c r="AA41"/>
      <c r="AB41"/>
    </row>
    <row r="42" spans="1:28" ht="12" customHeight="1">
      <c r="A42" s="2"/>
      <c r="C42" s="1" t="s">
        <v>3790</v>
      </c>
      <c r="H42" s="99"/>
      <c r="I42" s="99"/>
      <c r="J42" s="99"/>
      <c r="K42" s="99"/>
      <c r="L42" s="600"/>
      <c r="M42" s="600"/>
      <c r="N42" s="600"/>
      <c r="O42" s="99"/>
      <c r="P42" s="99"/>
      <c r="Q42" s="99"/>
      <c r="R42" s="99"/>
      <c r="S42" s="99"/>
      <c r="T42" s="99"/>
      <c r="U42" s="99"/>
      <c r="V42" s="99"/>
      <c r="W42" s="99"/>
      <c r="X42" s="99"/>
      <c r="Y42" s="99"/>
      <c r="Z42" s="99"/>
      <c r="AA42"/>
      <c r="AB42"/>
    </row>
    <row r="43" spans="1:28" ht="12" customHeight="1">
      <c r="A43" s="2"/>
      <c r="C43" s="1" t="s">
        <v>3791</v>
      </c>
      <c r="D43" s="2"/>
      <c r="H43" s="95"/>
      <c r="I43" s="95"/>
      <c r="J43" s="95"/>
      <c r="K43" s="99"/>
      <c r="L43" s="600"/>
      <c r="M43" s="600"/>
      <c r="N43" s="601"/>
      <c r="O43" s="99"/>
      <c r="P43" s="600"/>
      <c r="Q43" s="600"/>
      <c r="R43" s="600"/>
      <c r="S43" s="600"/>
      <c r="T43" s="600"/>
      <c r="U43" s="600"/>
      <c r="V43" s="600"/>
      <c r="W43" s="600"/>
      <c r="X43" s="600"/>
      <c r="Y43" s="600"/>
      <c r="Z43" s="600"/>
    </row>
    <row r="46" spans="1:28" ht="12" customHeight="1">
      <c r="B46" s="96" t="s">
        <v>3763</v>
      </c>
    </row>
    <row r="47" spans="1:28" ht="12" customHeight="1">
      <c r="B47" s="117">
        <v>1</v>
      </c>
      <c r="C47" s="851" t="s">
        <v>4109</v>
      </c>
      <c r="D47" s="851"/>
      <c r="E47" s="851"/>
      <c r="F47" s="851"/>
      <c r="G47" s="851"/>
      <c r="H47" s="851"/>
      <c r="I47" s="851"/>
      <c r="J47" s="851"/>
      <c r="K47" s="851"/>
      <c r="L47" s="851"/>
      <c r="M47" s="851"/>
      <c r="N47" s="851"/>
      <c r="O47" s="851"/>
      <c r="P47" s="851"/>
      <c r="Q47" s="851"/>
      <c r="R47" s="851"/>
      <c r="S47" s="851"/>
      <c r="T47" s="851"/>
      <c r="U47" s="851"/>
      <c r="V47" s="851"/>
      <c r="W47" s="851"/>
      <c r="X47" s="851"/>
      <c r="Y47" s="851"/>
      <c r="Z47" s="851"/>
      <c r="AA47" s="851"/>
    </row>
    <row r="48" spans="1:28" ht="4.5" customHeight="1">
      <c r="B48" s="117"/>
      <c r="C48" s="118"/>
      <c r="D48" s="118"/>
      <c r="E48" s="118"/>
      <c r="F48" s="118"/>
      <c r="G48" s="118"/>
      <c r="H48" s="118"/>
      <c r="I48" s="118"/>
      <c r="J48" s="118"/>
      <c r="K48" s="118"/>
      <c r="L48" s="118"/>
      <c r="M48" s="118"/>
      <c r="N48" s="118"/>
      <c r="O48" s="118"/>
      <c r="P48" s="118"/>
      <c r="Q48" s="118"/>
      <c r="R48" s="118"/>
      <c r="S48" s="118"/>
      <c r="T48" s="118"/>
      <c r="U48" s="118"/>
      <c r="V48" s="118"/>
      <c r="W48" s="118"/>
      <c r="X48" s="118"/>
      <c r="Y48" s="118"/>
      <c r="Z48" s="118"/>
      <c r="AA48" s="118"/>
    </row>
    <row r="49" spans="2:27" ht="16.8" customHeight="1">
      <c r="B49" s="117">
        <v>2</v>
      </c>
      <c r="C49" s="851" t="s">
        <v>4110</v>
      </c>
      <c r="D49" s="851"/>
      <c r="E49" s="851"/>
      <c r="F49" s="851"/>
      <c r="G49" s="851"/>
      <c r="H49" s="851"/>
      <c r="I49" s="851"/>
      <c r="J49" s="851"/>
      <c r="K49" s="851"/>
      <c r="L49" s="851"/>
      <c r="M49" s="851"/>
      <c r="N49" s="851"/>
      <c r="O49" s="851"/>
      <c r="P49" s="851"/>
      <c r="Q49" s="851"/>
      <c r="R49" s="851"/>
      <c r="S49" s="851"/>
      <c r="T49" s="851"/>
      <c r="U49" s="851"/>
      <c r="V49" s="851"/>
      <c r="W49" s="851"/>
      <c r="X49" s="851"/>
      <c r="Y49" s="851"/>
      <c r="Z49" s="851"/>
      <c r="AA49" s="851"/>
    </row>
    <row r="50" spans="2:27" ht="4.5" customHeight="1">
      <c r="B50" s="117"/>
      <c r="C50" s="118"/>
      <c r="D50" s="118"/>
      <c r="E50" s="118"/>
      <c r="F50" s="118"/>
      <c r="G50" s="118"/>
      <c r="H50" s="118"/>
      <c r="I50" s="118"/>
      <c r="J50" s="118"/>
      <c r="K50" s="118"/>
      <c r="L50" s="118"/>
      <c r="M50" s="118"/>
      <c r="N50" s="118"/>
      <c r="O50" s="118"/>
      <c r="P50" s="118"/>
      <c r="Q50" s="118"/>
      <c r="R50" s="118"/>
      <c r="S50" s="118"/>
      <c r="T50" s="118"/>
      <c r="U50" s="118"/>
      <c r="V50" s="118"/>
      <c r="W50" s="118"/>
      <c r="X50" s="118"/>
      <c r="Y50" s="118"/>
      <c r="Z50" s="118"/>
      <c r="AA50" s="118"/>
    </row>
    <row r="51" spans="2:27" ht="102" customHeight="1">
      <c r="B51" s="117">
        <v>3</v>
      </c>
      <c r="C51" s="851" t="s">
        <v>16073</v>
      </c>
      <c r="D51" s="851"/>
      <c r="E51" s="851"/>
      <c r="F51" s="851"/>
      <c r="G51" s="851"/>
      <c r="H51" s="851"/>
      <c r="I51" s="851"/>
      <c r="J51" s="851"/>
      <c r="K51" s="851"/>
      <c r="L51" s="851"/>
      <c r="M51" s="851"/>
      <c r="N51" s="851"/>
      <c r="O51" s="851"/>
      <c r="P51" s="851"/>
      <c r="Q51" s="851"/>
      <c r="R51" s="851"/>
      <c r="S51" s="851"/>
      <c r="T51" s="851"/>
      <c r="U51" s="851"/>
      <c r="V51" s="851"/>
      <c r="W51" s="851"/>
      <c r="X51" s="851"/>
      <c r="Y51" s="851"/>
      <c r="Z51" s="851"/>
      <c r="AA51" s="851"/>
    </row>
    <row r="52" spans="2:27" ht="4.5" customHeight="1">
      <c r="B52" s="117"/>
      <c r="C52" s="118"/>
      <c r="D52" s="118"/>
      <c r="E52" s="118"/>
      <c r="F52" s="118"/>
      <c r="G52" s="118"/>
      <c r="H52" s="118"/>
      <c r="I52" s="118"/>
      <c r="J52" s="118"/>
      <c r="K52" s="118"/>
      <c r="L52" s="118"/>
      <c r="M52" s="118"/>
      <c r="N52" s="118"/>
      <c r="O52" s="118"/>
      <c r="P52" s="118"/>
      <c r="Q52" s="118"/>
      <c r="R52" s="118"/>
      <c r="S52" s="118"/>
      <c r="T52" s="118"/>
      <c r="U52" s="118"/>
      <c r="V52" s="118"/>
      <c r="W52" s="118"/>
      <c r="X52" s="118"/>
      <c r="Y52" s="118"/>
      <c r="Z52" s="118"/>
      <c r="AA52" s="118"/>
    </row>
    <row r="53" spans="2:27" ht="25.05" customHeight="1">
      <c r="B53" s="117">
        <v>4</v>
      </c>
      <c r="C53" s="851" t="s">
        <v>16067</v>
      </c>
      <c r="D53" s="851"/>
      <c r="E53" s="851"/>
      <c r="F53" s="851"/>
      <c r="G53" s="851"/>
      <c r="H53" s="851"/>
      <c r="I53" s="851"/>
      <c r="J53" s="851"/>
      <c r="K53" s="851"/>
      <c r="L53" s="851"/>
      <c r="M53" s="851"/>
      <c r="N53" s="851"/>
      <c r="O53" s="851"/>
      <c r="P53" s="851"/>
      <c r="Q53" s="851"/>
      <c r="R53" s="851"/>
      <c r="S53" s="851"/>
      <c r="T53" s="851"/>
      <c r="U53" s="851"/>
      <c r="V53" s="851"/>
      <c r="W53" s="851"/>
      <c r="X53" s="851"/>
      <c r="Y53" s="851"/>
      <c r="Z53" s="851"/>
      <c r="AA53" s="851"/>
    </row>
    <row r="54" spans="2:27" ht="4.5" customHeight="1">
      <c r="B54" s="117"/>
      <c r="C54" s="118"/>
      <c r="D54" s="118"/>
      <c r="E54" s="118"/>
      <c r="F54" s="118"/>
      <c r="G54" s="118"/>
      <c r="H54" s="118"/>
      <c r="I54" s="118"/>
      <c r="J54" s="118"/>
      <c r="K54" s="118"/>
      <c r="L54" s="118"/>
      <c r="M54" s="118"/>
      <c r="N54" s="118"/>
      <c r="O54" s="118"/>
      <c r="P54" s="118"/>
      <c r="Q54" s="118"/>
      <c r="R54" s="118"/>
      <c r="S54" s="118"/>
      <c r="T54" s="118"/>
      <c r="U54" s="118"/>
      <c r="V54" s="118"/>
      <c r="W54" s="118"/>
      <c r="X54" s="118"/>
      <c r="Y54" s="118"/>
      <c r="Z54" s="118"/>
      <c r="AA54" s="118"/>
    </row>
    <row r="55" spans="2:27" ht="43.8" customHeight="1">
      <c r="B55" s="117">
        <v>5</v>
      </c>
      <c r="C55" s="851" t="s">
        <v>16074</v>
      </c>
      <c r="D55" s="851"/>
      <c r="E55" s="851"/>
      <c r="F55" s="851"/>
      <c r="G55" s="851"/>
      <c r="H55" s="851"/>
      <c r="I55" s="851"/>
      <c r="J55" s="851"/>
      <c r="K55" s="851"/>
      <c r="L55" s="851"/>
      <c r="M55" s="851"/>
      <c r="N55" s="851"/>
      <c r="O55" s="851"/>
      <c r="P55" s="851"/>
      <c r="Q55" s="851"/>
      <c r="R55" s="851"/>
      <c r="S55" s="851"/>
      <c r="T55" s="851"/>
      <c r="U55" s="851"/>
      <c r="V55" s="851"/>
      <c r="W55" s="851"/>
      <c r="X55" s="851"/>
      <c r="Y55" s="851"/>
      <c r="Z55" s="851"/>
      <c r="AA55" s="851"/>
    </row>
    <row r="56" spans="2:27" ht="4.5" customHeight="1">
      <c r="B56" s="117"/>
      <c r="C56" s="118"/>
      <c r="D56" s="118"/>
      <c r="E56" s="118"/>
      <c r="F56" s="118"/>
      <c r="G56" s="118"/>
      <c r="H56" s="118"/>
      <c r="I56" s="118"/>
      <c r="J56" s="118"/>
      <c r="K56" s="118"/>
      <c r="L56" s="118"/>
      <c r="M56" s="118"/>
      <c r="N56" s="118"/>
      <c r="O56" s="118"/>
      <c r="P56" s="118"/>
      <c r="Q56" s="118"/>
      <c r="R56" s="118"/>
      <c r="S56" s="118"/>
      <c r="T56" s="118"/>
      <c r="U56" s="118"/>
      <c r="V56" s="118"/>
      <c r="W56" s="118"/>
      <c r="X56" s="118"/>
      <c r="Y56" s="118"/>
      <c r="Z56" s="118"/>
      <c r="AA56" s="118"/>
    </row>
    <row r="57" spans="2:27" ht="31.8" customHeight="1">
      <c r="B57" s="117">
        <v>6</v>
      </c>
      <c r="C57" s="851" t="s">
        <v>16075</v>
      </c>
      <c r="D57" s="851"/>
      <c r="E57" s="851"/>
      <c r="F57" s="851"/>
      <c r="G57" s="851"/>
      <c r="H57" s="851"/>
      <c r="I57" s="851"/>
      <c r="J57" s="851"/>
      <c r="K57" s="851"/>
      <c r="L57" s="851"/>
      <c r="M57" s="851"/>
      <c r="N57" s="851"/>
      <c r="O57" s="851"/>
      <c r="P57" s="851"/>
      <c r="Q57" s="851"/>
      <c r="R57" s="851"/>
      <c r="S57" s="851"/>
      <c r="T57" s="851"/>
      <c r="U57" s="851"/>
      <c r="V57" s="851"/>
      <c r="W57" s="851"/>
      <c r="X57" s="851"/>
      <c r="Y57" s="851"/>
      <c r="Z57" s="851"/>
      <c r="AA57" s="851"/>
    </row>
    <row r="58" spans="2:27" ht="4.5" customHeight="1">
      <c r="B58" s="117"/>
      <c r="C58" s="118"/>
      <c r="D58" s="118"/>
      <c r="E58" s="118"/>
      <c r="F58" s="118"/>
      <c r="G58" s="118"/>
      <c r="H58" s="118"/>
      <c r="I58" s="118"/>
      <c r="J58" s="118"/>
      <c r="K58" s="118"/>
      <c r="L58" s="118"/>
      <c r="M58" s="118"/>
      <c r="N58" s="118"/>
      <c r="O58" s="118"/>
      <c r="P58" s="118"/>
      <c r="Q58" s="118"/>
      <c r="R58" s="118"/>
      <c r="S58" s="118"/>
      <c r="T58" s="118"/>
      <c r="U58" s="118"/>
      <c r="V58" s="118"/>
      <c r="W58" s="118"/>
      <c r="X58" s="118"/>
      <c r="Y58" s="118"/>
      <c r="Z58" s="118"/>
      <c r="AA58" s="118"/>
    </row>
    <row r="59" spans="2:27" ht="28.8" customHeight="1">
      <c r="B59" s="117">
        <v>7</v>
      </c>
      <c r="C59" s="851" t="s">
        <v>4146</v>
      </c>
      <c r="D59" s="851"/>
      <c r="E59" s="851"/>
      <c r="F59" s="851"/>
      <c r="G59" s="851"/>
      <c r="H59" s="851"/>
      <c r="I59" s="851"/>
      <c r="J59" s="851"/>
      <c r="K59" s="851"/>
      <c r="L59" s="851"/>
      <c r="M59" s="851"/>
      <c r="N59" s="851"/>
      <c r="O59" s="851"/>
      <c r="P59" s="851"/>
      <c r="Q59" s="851"/>
      <c r="R59" s="851"/>
      <c r="S59" s="851"/>
      <c r="T59" s="851"/>
      <c r="U59" s="851"/>
      <c r="V59" s="851"/>
      <c r="W59" s="851"/>
      <c r="X59" s="851"/>
      <c r="Y59" s="851"/>
      <c r="Z59" s="851"/>
      <c r="AA59" s="851"/>
    </row>
    <row r="60" spans="2:27" ht="4.5" customHeight="1">
      <c r="B60" s="117"/>
      <c r="C60" s="118"/>
      <c r="D60" s="118"/>
      <c r="E60" s="118"/>
      <c r="F60" s="118"/>
      <c r="G60" s="118"/>
      <c r="H60" s="118"/>
      <c r="I60" s="118"/>
      <c r="J60" s="118"/>
      <c r="K60" s="118"/>
      <c r="L60" s="118"/>
      <c r="M60" s="118"/>
      <c r="N60" s="118"/>
      <c r="O60" s="118"/>
      <c r="P60" s="118"/>
      <c r="Q60" s="118"/>
      <c r="R60" s="118"/>
      <c r="S60" s="118"/>
      <c r="T60" s="118"/>
      <c r="U60" s="118"/>
      <c r="V60" s="118"/>
      <c r="W60" s="118"/>
      <c r="X60" s="118"/>
      <c r="Y60" s="118"/>
      <c r="Z60" s="118"/>
      <c r="AA60" s="118"/>
    </row>
    <row r="61" spans="2:27" ht="33" customHeight="1">
      <c r="B61" s="117">
        <v>8</v>
      </c>
      <c r="C61" s="851" t="s">
        <v>16077</v>
      </c>
      <c r="D61" s="851"/>
      <c r="E61" s="851"/>
      <c r="F61" s="851"/>
      <c r="G61" s="851"/>
      <c r="H61" s="851"/>
      <c r="I61" s="851"/>
      <c r="J61" s="851"/>
      <c r="K61" s="851"/>
      <c r="L61" s="851"/>
      <c r="M61" s="851"/>
      <c r="N61" s="851"/>
      <c r="O61" s="851"/>
      <c r="P61" s="851"/>
      <c r="Q61" s="851"/>
      <c r="R61" s="851"/>
      <c r="S61" s="851"/>
      <c r="T61" s="851"/>
      <c r="U61" s="851"/>
      <c r="V61" s="851"/>
      <c r="W61" s="851"/>
      <c r="X61" s="851"/>
      <c r="Y61" s="851"/>
      <c r="Z61" s="851"/>
      <c r="AA61" s="851"/>
    </row>
  </sheetData>
  <mergeCells count="54">
    <mergeCell ref="M35:O35"/>
    <mergeCell ref="P35:Z35"/>
    <mergeCell ref="V33:Z33"/>
    <mergeCell ref="M34:O34"/>
    <mergeCell ref="P34:R34"/>
    <mergeCell ref="S34:U34"/>
    <mergeCell ref="V34:Z34"/>
    <mergeCell ref="W11:W14"/>
    <mergeCell ref="X11:X14"/>
    <mergeCell ref="M33:O33"/>
    <mergeCell ref="P33:R33"/>
    <mergeCell ref="S33:U33"/>
    <mergeCell ref="M32:O32"/>
    <mergeCell ref="P32:Q32"/>
    <mergeCell ref="B37:L38"/>
    <mergeCell ref="M37:Z38"/>
    <mergeCell ref="B39:L40"/>
    <mergeCell ref="M39:Z40"/>
    <mergeCell ref="C2:Y4"/>
    <mergeCell ref="F6:V7"/>
    <mergeCell ref="B9:H10"/>
    <mergeCell ref="I9:Z10"/>
    <mergeCell ref="B11:H11"/>
    <mergeCell ref="I11:I14"/>
    <mergeCell ref="J11:P14"/>
    <mergeCell ref="X6:Y6"/>
    <mergeCell ref="S32:T32"/>
    <mergeCell ref="B15:F20"/>
    <mergeCell ref="G15:H16"/>
    <mergeCell ref="G17:H20"/>
    <mergeCell ref="B12:H12"/>
    <mergeCell ref="B13:H13"/>
    <mergeCell ref="C30:D30"/>
    <mergeCell ref="C32:D34"/>
    <mergeCell ref="E32:K34"/>
    <mergeCell ref="B21:H23"/>
    <mergeCell ref="I21:Z23"/>
    <mergeCell ref="B24:H26"/>
    <mergeCell ref="I24:Z26"/>
    <mergeCell ref="Y11:Y14"/>
    <mergeCell ref="Z11:Z14"/>
    <mergeCell ref="I17:Z20"/>
    <mergeCell ref="Q11:Q14"/>
    <mergeCell ref="R11:S14"/>
    <mergeCell ref="T11:U14"/>
    <mergeCell ref="V11:V14"/>
    <mergeCell ref="C57:AA57"/>
    <mergeCell ref="C59:AA59"/>
    <mergeCell ref="C61:AA61"/>
    <mergeCell ref="C47:AA47"/>
    <mergeCell ref="C49:AA49"/>
    <mergeCell ref="C51:AA51"/>
    <mergeCell ref="C53:AA53"/>
    <mergeCell ref="C55:AA55"/>
  </mergeCells>
  <phoneticPr fontId="3"/>
  <dataValidations count="5">
    <dataValidation type="list" allowBlank="1" showInputMessage="1" showErrorMessage="1" sqref="X6:Y6" xr:uid="{D65656CB-C057-4F5E-8762-F3253597DEE4}">
      <formula1>選択</formula1>
    </dataValidation>
    <dataValidation type="list" allowBlank="1" showInputMessage="1" showErrorMessage="1" sqref="Y11:Y14 I30" xr:uid="{E1A5B05C-9615-4168-B74A-AC374AA37C93}">
      <formula1>日</formula1>
    </dataValidation>
    <dataValidation type="list" allowBlank="1" showInputMessage="1" showErrorMessage="1" sqref="W11:W14 G30" xr:uid="{CF8B19D5-49A1-41D7-AA63-9181348ACF28}">
      <formula1>月</formula1>
    </dataValidation>
    <dataValidation type="list" allowBlank="1" showInputMessage="1" showErrorMessage="1" sqref="T11:U14 E30" xr:uid="{C2FF86E4-0CB5-4D91-A132-97899CA6F527}">
      <formula1>年</formula1>
    </dataValidation>
    <dataValidation type="list" allowBlank="1" showInputMessage="1" showErrorMessage="1" sqref="R11:S14 C30:D30" xr:uid="{FEC6607F-B254-4A71-A0F9-027A25EF531F}">
      <formula1>元号</formula1>
    </dataValidation>
  </dataValidations>
  <pageMargins left="0.7" right="0.7" top="0.75" bottom="0.75" header="0.3" footer="0.3"/>
  <pageSetup paperSize="9" scale="93" orientation="portrait" r:id="rId1"/>
  <rowBreaks count="1" manualBreakCount="1">
    <brk id="44" max="2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8B912-670E-4285-966C-26566FF8EBCE}">
  <sheetPr codeName="Sheet16"/>
  <dimension ref="A2:AC139"/>
  <sheetViews>
    <sheetView view="pageBreakPreview" zoomScaleNormal="100" zoomScaleSheetLayoutView="100" workbookViewId="0"/>
  </sheetViews>
  <sheetFormatPr defaultColWidth="8.69921875" defaultRowHeight="12" customHeight="1"/>
  <cols>
    <col min="1" max="1" width="1.09765625" style="1" customWidth="1"/>
    <col min="2" max="26" width="3" style="1" customWidth="1"/>
    <col min="27" max="27" width="1.5" style="1" customWidth="1"/>
    <col min="28" max="28" width="2.69921875" style="1" customWidth="1"/>
    <col min="29" max="29" width="4.19921875" style="1" hidden="1" customWidth="1"/>
    <col min="30" max="16384" width="8.69921875" style="1"/>
  </cols>
  <sheetData>
    <row r="2" spans="2:26" ht="12" customHeight="1">
      <c r="C2" s="1136" t="s">
        <v>4103</v>
      </c>
      <c r="D2" s="1136"/>
      <c r="E2" s="1136"/>
      <c r="F2" s="1136"/>
      <c r="G2" s="1136"/>
      <c r="H2" s="1136"/>
      <c r="I2" s="1136"/>
      <c r="J2" s="1136"/>
      <c r="K2" s="1136"/>
      <c r="L2" s="1136"/>
      <c r="M2" s="1136"/>
      <c r="N2" s="1136"/>
      <c r="O2" s="1136"/>
      <c r="P2" s="1136"/>
      <c r="Q2" s="1136"/>
      <c r="R2" s="1136"/>
      <c r="S2" s="1136"/>
      <c r="T2" s="1136"/>
      <c r="U2" s="1136"/>
      <c r="V2" s="1136"/>
      <c r="W2" s="1136"/>
      <c r="X2" s="1136"/>
      <c r="Y2" s="1136"/>
      <c r="Z2" s="1136"/>
    </row>
    <row r="3" spans="2:26" ht="12" customHeight="1">
      <c r="C3" s="1136"/>
      <c r="D3" s="1136"/>
      <c r="E3" s="1136"/>
      <c r="F3" s="1136"/>
      <c r="G3" s="1136"/>
      <c r="H3" s="1136"/>
      <c r="I3" s="1136"/>
      <c r="J3" s="1136"/>
      <c r="K3" s="1136"/>
      <c r="L3" s="1136"/>
      <c r="M3" s="1136"/>
      <c r="N3" s="1136"/>
      <c r="O3" s="1136"/>
      <c r="P3" s="1136"/>
      <c r="Q3" s="1136"/>
      <c r="R3" s="1136"/>
      <c r="S3" s="1136"/>
      <c r="T3" s="1136"/>
      <c r="U3" s="1136"/>
      <c r="V3" s="1136"/>
      <c r="W3" s="1136"/>
      <c r="X3" s="1136"/>
      <c r="Y3" s="1136"/>
      <c r="Z3" s="1136"/>
    </row>
    <row r="4" spans="2:26" ht="12" customHeight="1">
      <c r="C4" s="1136"/>
      <c r="D4" s="1136"/>
      <c r="E4" s="1136"/>
      <c r="F4" s="1136"/>
      <c r="G4" s="1136"/>
      <c r="H4" s="1136"/>
      <c r="I4" s="1136"/>
      <c r="J4" s="1136"/>
      <c r="K4" s="1136"/>
      <c r="L4" s="1136"/>
      <c r="M4" s="1136"/>
      <c r="N4" s="1136"/>
      <c r="O4" s="1136"/>
      <c r="P4" s="1136"/>
      <c r="Q4" s="1136"/>
      <c r="R4" s="1136"/>
      <c r="S4" s="1136"/>
      <c r="T4" s="1136"/>
      <c r="U4" s="1136"/>
      <c r="V4" s="1136"/>
      <c r="W4" s="1136"/>
      <c r="X4" s="1136"/>
      <c r="Y4" s="1136"/>
      <c r="Z4" s="1136"/>
    </row>
    <row r="5" spans="2:26" ht="12" customHeight="1">
      <c r="C5" s="1136"/>
      <c r="D5" s="1136"/>
      <c r="E5" s="1136"/>
      <c r="F5" s="1136"/>
      <c r="G5" s="1136"/>
      <c r="H5" s="1136"/>
      <c r="I5" s="1136"/>
      <c r="J5" s="1136"/>
      <c r="K5" s="1136"/>
      <c r="L5" s="1136"/>
      <c r="M5" s="1136"/>
      <c r="N5" s="1136"/>
      <c r="O5" s="1136"/>
      <c r="P5" s="1136"/>
      <c r="Q5" s="1136"/>
      <c r="R5" s="1136"/>
      <c r="S5" s="1136"/>
      <c r="T5" s="1136"/>
      <c r="U5" s="1136"/>
      <c r="V5" s="1136"/>
      <c r="W5" s="1136"/>
      <c r="X5" s="1136"/>
      <c r="Y5" s="1136"/>
      <c r="Z5" s="1136"/>
    </row>
    <row r="6" spans="2:26" ht="12" customHeight="1">
      <c r="C6" s="122"/>
      <c r="D6" s="122"/>
      <c r="E6" s="122"/>
      <c r="F6" s="122"/>
      <c r="G6" s="122"/>
      <c r="H6" s="122"/>
      <c r="I6" s="122"/>
      <c r="J6" s="122"/>
      <c r="K6" s="122"/>
      <c r="L6" s="122"/>
      <c r="M6" s="122"/>
      <c r="N6" s="122"/>
      <c r="O6" s="122"/>
      <c r="P6" s="122"/>
      <c r="Q6" s="122"/>
      <c r="R6" s="122"/>
      <c r="S6" s="122"/>
      <c r="T6" s="122"/>
      <c r="U6" s="122"/>
      <c r="V6" s="122"/>
      <c r="W6" s="122"/>
      <c r="X6" s="122"/>
      <c r="Y6" s="122"/>
      <c r="Z6" s="122"/>
    </row>
    <row r="7" spans="2:26" ht="12" customHeight="1">
      <c r="G7" s="1204" t="s">
        <v>4105</v>
      </c>
      <c r="H7" s="1204"/>
      <c r="I7" s="1204"/>
      <c r="J7" s="1204"/>
      <c r="K7" s="1204"/>
      <c r="L7" s="1204"/>
      <c r="M7" s="1204"/>
      <c r="N7" s="1204"/>
      <c r="O7" s="1204"/>
      <c r="P7" s="1204"/>
      <c r="Q7" s="1204"/>
      <c r="R7" s="1204"/>
      <c r="S7" s="1204"/>
      <c r="T7" s="1204"/>
      <c r="U7" s="1204"/>
      <c r="V7" s="1204"/>
      <c r="W7" s="1204"/>
      <c r="Y7" s="861"/>
      <c r="Z7" s="861"/>
    </row>
    <row r="8" spans="2:26" ht="12" customHeight="1">
      <c r="G8" s="1204"/>
      <c r="H8" s="1204"/>
      <c r="I8" s="1204"/>
      <c r="J8" s="1204"/>
      <c r="K8" s="1204"/>
      <c r="L8" s="1204"/>
      <c r="M8" s="1204"/>
      <c r="N8" s="1204"/>
      <c r="O8" s="1204"/>
      <c r="P8" s="1204"/>
      <c r="Q8" s="1204"/>
      <c r="R8" s="1204"/>
      <c r="S8" s="1204"/>
      <c r="T8" s="1204"/>
      <c r="U8" s="1204"/>
      <c r="V8" s="1204"/>
      <c r="W8" s="1204"/>
    </row>
    <row r="10" spans="2:26" ht="12" customHeight="1">
      <c r="B10" s="895" t="s">
        <v>4097</v>
      </c>
      <c r="C10" s="896"/>
      <c r="D10" s="896"/>
      <c r="E10" s="896"/>
      <c r="F10" s="896"/>
      <c r="G10" s="896"/>
      <c r="H10" s="896"/>
      <c r="I10" s="897"/>
      <c r="J10" s="1082" t="s">
        <v>4144</v>
      </c>
      <c r="K10" s="1012"/>
      <c r="L10" s="1012"/>
      <c r="M10" s="1012"/>
      <c r="N10" s="1012"/>
      <c r="O10" s="1012"/>
      <c r="P10" s="1012"/>
      <c r="Q10" s="1012"/>
      <c r="R10" s="1012"/>
      <c r="S10" s="1012"/>
      <c r="T10" s="1012"/>
      <c r="U10" s="1012"/>
      <c r="V10" s="1012"/>
      <c r="W10" s="1012"/>
      <c r="X10" s="1012"/>
      <c r="Y10" s="1012"/>
      <c r="Z10" s="1078"/>
    </row>
    <row r="11" spans="2:26" ht="12" customHeight="1">
      <c r="B11" s="898"/>
      <c r="C11" s="899"/>
      <c r="D11" s="899"/>
      <c r="E11" s="899"/>
      <c r="F11" s="899"/>
      <c r="G11" s="899"/>
      <c r="H11" s="899"/>
      <c r="I11" s="900"/>
      <c r="J11" s="1083"/>
      <c r="K11" s="1013"/>
      <c r="L11" s="1013"/>
      <c r="M11" s="1013"/>
      <c r="N11" s="1013"/>
      <c r="O11" s="1013"/>
      <c r="P11" s="1013"/>
      <c r="Q11" s="1013"/>
      <c r="R11" s="1013"/>
      <c r="S11" s="1013"/>
      <c r="T11" s="1013"/>
      <c r="U11" s="1013"/>
      <c r="V11" s="1013"/>
      <c r="W11" s="1013"/>
      <c r="X11" s="1013"/>
      <c r="Y11" s="1013"/>
      <c r="Z11" s="1079"/>
    </row>
    <row r="12" spans="2:26" ht="12" customHeight="1">
      <c r="B12" s="901" t="s">
        <v>4104</v>
      </c>
      <c r="C12" s="902"/>
      <c r="D12" s="902"/>
      <c r="E12" s="902"/>
      <c r="F12" s="902"/>
      <c r="G12" s="902"/>
      <c r="H12" s="902"/>
      <c r="I12" s="903"/>
      <c r="J12" s="1082" t="s">
        <v>4095</v>
      </c>
      <c r="K12" s="1012"/>
      <c r="L12" s="1012"/>
      <c r="M12" s="1012"/>
      <c r="N12" s="1012"/>
      <c r="O12" s="1012"/>
      <c r="P12" s="1012"/>
      <c r="Q12" s="1012"/>
      <c r="R12" s="1205" t="s">
        <v>4096</v>
      </c>
      <c r="S12" s="968"/>
      <c r="T12" s="969"/>
      <c r="U12" s="1012"/>
      <c r="V12" s="1012" t="s">
        <v>12</v>
      </c>
      <c r="W12" s="1012"/>
      <c r="X12" s="1012" t="s">
        <v>11</v>
      </c>
      <c r="Y12" s="1012"/>
      <c r="Z12" s="1078" t="s">
        <v>227</v>
      </c>
    </row>
    <row r="13" spans="2:26" ht="12" customHeight="1">
      <c r="B13" s="904"/>
      <c r="C13" s="905"/>
      <c r="D13" s="905"/>
      <c r="E13" s="905"/>
      <c r="F13" s="905"/>
      <c r="G13" s="905"/>
      <c r="H13" s="905"/>
      <c r="I13" s="906"/>
      <c r="J13" s="1083"/>
      <c r="K13" s="1013"/>
      <c r="L13" s="1013"/>
      <c r="M13" s="1013"/>
      <c r="N13" s="1013"/>
      <c r="O13" s="1013"/>
      <c r="P13" s="1013"/>
      <c r="Q13" s="1013"/>
      <c r="R13" s="1206"/>
      <c r="S13" s="970"/>
      <c r="T13" s="971"/>
      <c r="U13" s="1013"/>
      <c r="V13" s="1013"/>
      <c r="W13" s="1013"/>
      <c r="X13" s="1013"/>
      <c r="Y13" s="1013"/>
      <c r="Z13" s="1079"/>
    </row>
    <row r="14" spans="2:26" ht="12" customHeight="1">
      <c r="B14" s="901" t="s">
        <v>4098</v>
      </c>
      <c r="C14" s="902"/>
      <c r="D14" s="902"/>
      <c r="E14" s="902"/>
      <c r="F14" s="902"/>
      <c r="G14" s="903"/>
      <c r="H14" s="895" t="s">
        <v>3755</v>
      </c>
      <c r="I14" s="897"/>
      <c r="J14" s="1082"/>
      <c r="K14" s="1012"/>
      <c r="L14" s="1012"/>
      <c r="M14" s="1012"/>
      <c r="N14" s="1012"/>
      <c r="O14" s="1012"/>
      <c r="P14" s="1012"/>
      <c r="Q14" s="1012"/>
      <c r="R14" s="1012"/>
      <c r="S14" s="1012"/>
      <c r="T14" s="1012"/>
      <c r="U14" s="1012"/>
      <c r="V14" s="1012"/>
      <c r="W14" s="1012"/>
      <c r="X14" s="1012"/>
      <c r="Y14" s="1012"/>
      <c r="Z14" s="1078"/>
    </row>
    <row r="15" spans="2:26" ht="12" customHeight="1">
      <c r="B15" s="1108"/>
      <c r="C15" s="945"/>
      <c r="D15" s="945"/>
      <c r="E15" s="945"/>
      <c r="F15" s="945"/>
      <c r="G15" s="1203"/>
      <c r="H15" s="898"/>
      <c r="I15" s="900"/>
      <c r="J15" s="1083"/>
      <c r="K15" s="1013"/>
      <c r="L15" s="1013"/>
      <c r="M15" s="1013"/>
      <c r="N15" s="1013"/>
      <c r="O15" s="1013"/>
      <c r="P15" s="1013"/>
      <c r="Q15" s="1013"/>
      <c r="R15" s="1013"/>
      <c r="S15" s="1013"/>
      <c r="T15" s="1013"/>
      <c r="U15" s="1013"/>
      <c r="V15" s="1013"/>
      <c r="W15" s="1013"/>
      <c r="X15" s="1013"/>
      <c r="Y15" s="1013"/>
      <c r="Z15" s="1079"/>
    </row>
    <row r="16" spans="2:26" ht="12" customHeight="1">
      <c r="B16" s="1108"/>
      <c r="C16" s="945"/>
      <c r="D16" s="945"/>
      <c r="E16" s="945"/>
      <c r="F16" s="945"/>
      <c r="G16" s="1203"/>
      <c r="H16" s="895" t="s">
        <v>3975</v>
      </c>
      <c r="I16" s="897"/>
      <c r="J16" s="1156"/>
      <c r="K16" s="1157"/>
      <c r="L16" s="1157"/>
      <c r="M16" s="1157"/>
      <c r="N16" s="1157"/>
      <c r="O16" s="1157"/>
      <c r="P16" s="1157"/>
      <c r="Q16" s="1157"/>
      <c r="R16" s="1157"/>
      <c r="S16" s="1157"/>
      <c r="T16" s="1157"/>
      <c r="U16" s="1157"/>
      <c r="V16" s="1157"/>
      <c r="W16" s="1157"/>
      <c r="X16" s="1157"/>
      <c r="Y16" s="1157"/>
      <c r="Z16" s="1158"/>
    </row>
    <row r="17" spans="2:28" ht="12" customHeight="1">
      <c r="B17" s="1108"/>
      <c r="C17" s="945"/>
      <c r="D17" s="945"/>
      <c r="E17" s="945"/>
      <c r="F17" s="945"/>
      <c r="G17" s="1203"/>
      <c r="H17" s="965"/>
      <c r="I17" s="967"/>
      <c r="J17" s="1159"/>
      <c r="K17" s="1160"/>
      <c r="L17" s="1160"/>
      <c r="M17" s="1160"/>
      <c r="N17" s="1160"/>
      <c r="O17" s="1160"/>
      <c r="P17" s="1160"/>
      <c r="Q17" s="1160"/>
      <c r="R17" s="1160"/>
      <c r="S17" s="1160"/>
      <c r="T17" s="1160"/>
      <c r="U17" s="1160"/>
      <c r="V17" s="1160"/>
      <c r="W17" s="1160"/>
      <c r="X17" s="1160"/>
      <c r="Y17" s="1160"/>
      <c r="Z17" s="1161"/>
    </row>
    <row r="18" spans="2:28" ht="12" customHeight="1">
      <c r="B18" s="1108"/>
      <c r="C18" s="945"/>
      <c r="D18" s="945"/>
      <c r="E18" s="945"/>
      <c r="F18" s="945"/>
      <c r="G18" s="1203"/>
      <c r="H18" s="965"/>
      <c r="I18" s="967"/>
      <c r="J18" s="1159"/>
      <c r="K18" s="1160"/>
      <c r="L18" s="1160"/>
      <c r="M18" s="1160"/>
      <c r="N18" s="1160"/>
      <c r="O18" s="1160"/>
      <c r="P18" s="1160"/>
      <c r="Q18" s="1160"/>
      <c r="R18" s="1160"/>
      <c r="S18" s="1160"/>
      <c r="T18" s="1160"/>
      <c r="U18" s="1160"/>
      <c r="V18" s="1160"/>
      <c r="W18" s="1160"/>
      <c r="X18" s="1160"/>
      <c r="Y18" s="1160"/>
      <c r="Z18" s="1161"/>
    </row>
    <row r="19" spans="2:28" ht="12" customHeight="1">
      <c r="B19" s="904"/>
      <c r="C19" s="905"/>
      <c r="D19" s="905"/>
      <c r="E19" s="905"/>
      <c r="F19" s="905"/>
      <c r="G19" s="906"/>
      <c r="H19" s="898"/>
      <c r="I19" s="900"/>
      <c r="J19" s="1162"/>
      <c r="K19" s="1163"/>
      <c r="L19" s="1163"/>
      <c r="M19" s="1163"/>
      <c r="N19" s="1163"/>
      <c r="O19" s="1163"/>
      <c r="P19" s="1163"/>
      <c r="Q19" s="1163"/>
      <c r="R19" s="1163"/>
      <c r="S19" s="1163"/>
      <c r="T19" s="1163"/>
      <c r="U19" s="1163"/>
      <c r="V19" s="1163"/>
      <c r="W19" s="1163"/>
      <c r="X19" s="1163"/>
      <c r="Y19" s="1163"/>
      <c r="Z19" s="1164"/>
    </row>
    <row r="20" spans="2:28" ht="4.8" customHeight="1">
      <c r="B20" s="895" t="s">
        <v>4099</v>
      </c>
      <c r="C20" s="896"/>
      <c r="D20" s="896"/>
      <c r="E20" s="896"/>
      <c r="F20" s="896"/>
      <c r="G20" s="897"/>
      <c r="H20" s="895" t="s">
        <v>4100</v>
      </c>
      <c r="I20" s="897"/>
      <c r="J20" s="171"/>
      <c r="K20" s="172"/>
      <c r="L20" s="172"/>
      <c r="M20" s="172"/>
      <c r="N20" s="172"/>
      <c r="O20" s="172"/>
      <c r="P20" s="172"/>
      <c r="Q20" s="172"/>
      <c r="R20" s="172"/>
      <c r="S20" s="172"/>
      <c r="T20" s="172"/>
      <c r="U20" s="172"/>
      <c r="V20" s="172"/>
      <c r="W20" s="172"/>
      <c r="X20" s="172"/>
      <c r="Y20" s="172"/>
      <c r="Z20" s="173"/>
    </row>
    <row r="21" spans="2:28" ht="12" customHeight="1">
      <c r="B21" s="965"/>
      <c r="C21" s="966"/>
      <c r="D21" s="966"/>
      <c r="E21" s="966"/>
      <c r="F21" s="966"/>
      <c r="G21" s="967"/>
      <c r="H21" s="965"/>
      <c r="I21" s="967"/>
      <c r="J21" s="183"/>
      <c r="K21" s="148"/>
      <c r="L21" s="124" t="s">
        <v>3698</v>
      </c>
      <c r="M21" s="124"/>
      <c r="N21" s="124"/>
      <c r="O21" s="148"/>
      <c r="P21" s="129" t="s">
        <v>3700</v>
      </c>
      <c r="Q21" s="129"/>
      <c r="R21" s="129"/>
      <c r="S21" s="129"/>
      <c r="U21" s="129"/>
      <c r="V21" s="129"/>
      <c r="Z21" s="182"/>
    </row>
    <row r="22" spans="2:28" ht="4.8" customHeight="1">
      <c r="B22" s="898"/>
      <c r="C22" s="899"/>
      <c r="D22" s="899"/>
      <c r="E22" s="899"/>
      <c r="F22" s="899"/>
      <c r="G22" s="900"/>
      <c r="H22" s="898"/>
      <c r="I22" s="900"/>
      <c r="J22" s="176"/>
      <c r="K22" s="177"/>
      <c r="L22" s="177"/>
      <c r="M22" s="177"/>
      <c r="N22" s="177"/>
      <c r="O22" s="177"/>
      <c r="P22" s="177"/>
      <c r="Q22" s="177"/>
      <c r="R22" s="177"/>
      <c r="S22" s="177"/>
      <c r="T22" s="177"/>
      <c r="U22" s="177"/>
      <c r="V22" s="177"/>
      <c r="W22" s="177"/>
      <c r="X22" s="177"/>
      <c r="Y22" s="177"/>
      <c r="Z22" s="178"/>
    </row>
    <row r="23" spans="2:28" ht="22.2" customHeight="1">
      <c r="B23" s="1148" t="s">
        <v>4101</v>
      </c>
      <c r="C23" s="1201"/>
      <c r="D23" s="1201"/>
      <c r="E23" s="1201"/>
      <c r="F23" s="1201"/>
      <c r="G23" s="1201"/>
      <c r="H23" s="1201"/>
      <c r="I23" s="1202"/>
      <c r="J23" s="862"/>
      <c r="K23" s="862"/>
      <c r="M23" s="1" t="s">
        <v>12</v>
      </c>
      <c r="O23" s="1" t="s">
        <v>11</v>
      </c>
      <c r="Q23" s="1" t="s">
        <v>227</v>
      </c>
      <c r="Z23" s="182"/>
      <c r="AB23" s="349"/>
    </row>
    <row r="24" spans="2:28" ht="12" customHeight="1">
      <c r="B24" s="895" t="s">
        <v>67</v>
      </c>
      <c r="C24" s="896"/>
      <c r="D24" s="896"/>
      <c r="E24" s="896"/>
      <c r="F24" s="896"/>
      <c r="G24" s="896"/>
      <c r="H24" s="896"/>
      <c r="I24" s="897"/>
      <c r="J24" s="1082"/>
      <c r="K24" s="1012"/>
      <c r="L24" s="1012"/>
      <c r="M24" s="1012"/>
      <c r="N24" s="1012"/>
      <c r="O24" s="1012"/>
      <c r="P24" s="1012"/>
      <c r="Q24" s="1012"/>
      <c r="R24" s="1012"/>
      <c r="S24" s="1012"/>
      <c r="T24" s="1012"/>
      <c r="U24" s="1012"/>
      <c r="V24" s="1012"/>
      <c r="W24" s="1012"/>
      <c r="X24" s="1012"/>
      <c r="Y24" s="1012"/>
      <c r="Z24" s="1078"/>
    </row>
    <row r="25" spans="2:28" ht="12" customHeight="1">
      <c r="B25" s="965"/>
      <c r="C25" s="966"/>
      <c r="D25" s="966"/>
      <c r="E25" s="966"/>
      <c r="F25" s="966"/>
      <c r="G25" s="966"/>
      <c r="H25" s="966"/>
      <c r="I25" s="967"/>
      <c r="J25" s="1109"/>
      <c r="K25" s="1110"/>
      <c r="L25" s="1110"/>
      <c r="M25" s="1110"/>
      <c r="N25" s="1110"/>
      <c r="O25" s="1110"/>
      <c r="P25" s="1110"/>
      <c r="Q25" s="1110"/>
      <c r="R25" s="1110"/>
      <c r="S25" s="1110"/>
      <c r="T25" s="1110"/>
      <c r="U25" s="1110"/>
      <c r="V25" s="1110"/>
      <c r="W25" s="1110"/>
      <c r="X25" s="1110"/>
      <c r="Y25" s="1110"/>
      <c r="Z25" s="1111"/>
    </row>
    <row r="26" spans="2:28" ht="3" customHeight="1">
      <c r="B26" s="965"/>
      <c r="C26" s="966"/>
      <c r="D26" s="966"/>
      <c r="E26" s="966"/>
      <c r="F26" s="966"/>
      <c r="G26" s="966"/>
      <c r="H26" s="966"/>
      <c r="I26" s="967"/>
      <c r="J26" s="1109"/>
      <c r="K26" s="1110"/>
      <c r="L26" s="1110"/>
      <c r="M26" s="1110"/>
      <c r="N26" s="1110"/>
      <c r="O26" s="1110"/>
      <c r="P26" s="1110"/>
      <c r="Q26" s="1110"/>
      <c r="R26" s="1110"/>
      <c r="S26" s="1110"/>
      <c r="T26" s="1110"/>
      <c r="U26" s="1110"/>
      <c r="V26" s="1110"/>
      <c r="W26" s="1110"/>
      <c r="X26" s="1110"/>
      <c r="Y26" s="1110"/>
      <c r="Z26" s="1111"/>
    </row>
    <row r="27" spans="2:28" ht="12" customHeight="1">
      <c r="B27" s="965"/>
      <c r="C27" s="966"/>
      <c r="D27" s="966"/>
      <c r="E27" s="966"/>
      <c r="F27" s="966"/>
      <c r="G27" s="966"/>
      <c r="H27" s="966"/>
      <c r="I27" s="967"/>
      <c r="J27" s="1109"/>
      <c r="K27" s="1110"/>
      <c r="L27" s="1110"/>
      <c r="M27" s="1110"/>
      <c r="N27" s="1110"/>
      <c r="O27" s="1110"/>
      <c r="P27" s="1110"/>
      <c r="Q27" s="1110"/>
      <c r="R27" s="1110"/>
      <c r="S27" s="1110"/>
      <c r="T27" s="1110"/>
      <c r="U27" s="1110"/>
      <c r="V27" s="1110"/>
      <c r="W27" s="1110"/>
      <c r="X27" s="1110"/>
      <c r="Y27" s="1110"/>
      <c r="Z27" s="1111"/>
    </row>
    <row r="28" spans="2:28" ht="3" customHeight="1">
      <c r="B28" s="965"/>
      <c r="C28" s="966"/>
      <c r="D28" s="966"/>
      <c r="E28" s="966"/>
      <c r="F28" s="966"/>
      <c r="G28" s="966"/>
      <c r="H28" s="966"/>
      <c r="I28" s="967"/>
      <c r="J28" s="1109"/>
      <c r="K28" s="1110"/>
      <c r="L28" s="1110"/>
      <c r="M28" s="1110"/>
      <c r="N28" s="1110"/>
      <c r="O28" s="1110"/>
      <c r="P28" s="1110"/>
      <c r="Q28" s="1110"/>
      <c r="R28" s="1110"/>
      <c r="S28" s="1110"/>
      <c r="T28" s="1110"/>
      <c r="U28" s="1110"/>
      <c r="V28" s="1110"/>
      <c r="W28" s="1110"/>
      <c r="X28" s="1110"/>
      <c r="Y28" s="1110"/>
      <c r="Z28" s="1111"/>
    </row>
    <row r="29" spans="2:28" ht="12" customHeight="1">
      <c r="B29" s="898"/>
      <c r="C29" s="899"/>
      <c r="D29" s="899"/>
      <c r="E29" s="899"/>
      <c r="F29" s="899"/>
      <c r="G29" s="899"/>
      <c r="H29" s="899"/>
      <c r="I29" s="900"/>
      <c r="J29" s="1083"/>
      <c r="K29" s="1013"/>
      <c r="L29" s="1013"/>
      <c r="M29" s="1013"/>
      <c r="N29" s="1013"/>
      <c r="O29" s="1013"/>
      <c r="P29" s="1013"/>
      <c r="Q29" s="1013"/>
      <c r="R29" s="1013"/>
      <c r="S29" s="1013"/>
      <c r="T29" s="1013"/>
      <c r="U29" s="1013"/>
      <c r="V29" s="1013"/>
      <c r="W29" s="1013"/>
      <c r="X29" s="1013"/>
      <c r="Y29" s="1013"/>
      <c r="Z29" s="1079"/>
    </row>
    <row r="30" spans="2:28" ht="3" hidden="1" customHeight="1">
      <c r="B30" s="171"/>
      <c r="C30" s="172"/>
      <c r="D30" s="170"/>
      <c r="E30" s="170"/>
      <c r="F30" s="170"/>
      <c r="G30" s="170"/>
      <c r="H30" s="170"/>
      <c r="I30" s="170"/>
      <c r="J30" s="179"/>
      <c r="K30" s="179"/>
      <c r="L30" s="179"/>
      <c r="M30" s="179"/>
      <c r="N30" s="179"/>
      <c r="O30" s="179"/>
      <c r="P30" s="179"/>
      <c r="Q30" s="179"/>
      <c r="R30" s="179"/>
      <c r="S30" s="179"/>
      <c r="T30" s="179"/>
      <c r="U30" s="179"/>
      <c r="V30" s="179"/>
      <c r="W30" s="179"/>
      <c r="X30" s="179"/>
      <c r="Y30" s="179"/>
      <c r="Z30" s="180"/>
    </row>
    <row r="31" spans="2:28" ht="12" hidden="1" customHeight="1">
      <c r="B31" s="183"/>
      <c r="I31" s="124"/>
      <c r="M31" s="129"/>
      <c r="N31" s="129"/>
      <c r="P31" s="556"/>
      <c r="Q31" s="129"/>
      <c r="R31" s="129"/>
      <c r="S31" s="129"/>
      <c r="T31" s="129"/>
      <c r="U31" s="121"/>
      <c r="V31" s="121"/>
      <c r="W31" s="121"/>
      <c r="X31" s="121"/>
      <c r="Y31" s="121"/>
      <c r="Z31" s="181"/>
    </row>
    <row r="32" spans="2:28" ht="3" hidden="1" customHeight="1">
      <c r="B32" s="183"/>
      <c r="D32" s="187"/>
      <c r="E32" s="187"/>
      <c r="F32" s="187"/>
      <c r="G32" s="187"/>
      <c r="H32" s="187"/>
      <c r="I32" s="187"/>
      <c r="J32" s="121"/>
      <c r="K32" s="121"/>
      <c r="L32" s="121"/>
      <c r="M32" s="121"/>
      <c r="N32" s="121"/>
      <c r="O32" s="121"/>
      <c r="P32" s="121"/>
      <c r="Q32" s="121"/>
      <c r="R32" s="121"/>
      <c r="S32" s="121"/>
      <c r="T32" s="121"/>
      <c r="U32" s="121"/>
      <c r="V32" s="121"/>
      <c r="W32" s="121"/>
      <c r="X32" s="121"/>
      <c r="Y32" s="121"/>
      <c r="Z32" s="181"/>
    </row>
    <row r="33" spans="2:26" ht="3" hidden="1" customHeight="1">
      <c r="B33" s="1165" t="s">
        <v>4138</v>
      </c>
      <c r="C33" s="1166"/>
      <c r="D33" s="1166"/>
      <c r="E33" s="1166"/>
      <c r="F33" s="1166"/>
      <c r="G33" s="1166"/>
      <c r="H33" s="1166"/>
      <c r="I33" s="1166"/>
      <c r="J33" s="1166"/>
      <c r="K33" s="1166"/>
      <c r="L33" s="1166"/>
      <c r="M33" s="1166"/>
      <c r="N33" s="1166"/>
      <c r="O33" s="1166"/>
      <c r="P33" s="1166"/>
      <c r="Q33" s="1166"/>
      <c r="R33" s="1166"/>
      <c r="S33" s="1166"/>
      <c r="T33" s="1166"/>
      <c r="U33" s="1166"/>
      <c r="V33" s="1166"/>
      <c r="W33" s="1166"/>
      <c r="X33" s="1166"/>
      <c r="Y33" s="1166"/>
      <c r="Z33" s="1167"/>
    </row>
    <row r="34" spans="2:26" ht="12" customHeight="1">
      <c r="B34" s="1165"/>
      <c r="C34" s="1166"/>
      <c r="D34" s="1166"/>
      <c r="E34" s="1166"/>
      <c r="F34" s="1166"/>
      <c r="G34" s="1166"/>
      <c r="H34" s="1166"/>
      <c r="I34" s="1166"/>
      <c r="J34" s="1166"/>
      <c r="K34" s="1166"/>
      <c r="L34" s="1166"/>
      <c r="M34" s="1166"/>
      <c r="N34" s="1166"/>
      <c r="O34" s="1166"/>
      <c r="P34" s="1166"/>
      <c r="Q34" s="1166"/>
      <c r="R34" s="1166"/>
      <c r="S34" s="1166"/>
      <c r="T34" s="1166"/>
      <c r="U34" s="1166"/>
      <c r="V34" s="1166"/>
      <c r="W34" s="1166"/>
      <c r="X34" s="1166"/>
      <c r="Y34" s="1166"/>
      <c r="Z34" s="1167"/>
    </row>
    <row r="35" spans="2:26" ht="3" customHeight="1">
      <c r="B35" s="892"/>
      <c r="C35" s="893"/>
      <c r="D35" s="893"/>
      <c r="E35" s="893"/>
      <c r="F35" s="893"/>
      <c r="G35" s="893"/>
      <c r="H35" s="893"/>
      <c r="I35" s="893"/>
      <c r="J35" s="893"/>
      <c r="K35" s="893"/>
      <c r="L35" s="893"/>
      <c r="M35" s="893"/>
      <c r="N35" s="893"/>
      <c r="O35" s="893"/>
      <c r="P35" s="893"/>
      <c r="Q35" s="893"/>
      <c r="R35" s="893"/>
      <c r="S35" s="893"/>
      <c r="T35" s="893"/>
      <c r="U35" s="893"/>
      <c r="V35" s="893"/>
      <c r="W35" s="893"/>
      <c r="X35" s="893"/>
      <c r="Y35" s="893"/>
      <c r="Z35" s="894"/>
    </row>
    <row r="36" spans="2:26" s="2" customFormat="1" ht="14.55" customHeight="1">
      <c r="B36" s="1086" t="s">
        <v>16094</v>
      </c>
      <c r="C36" s="1012"/>
      <c r="D36" s="1012"/>
      <c r="E36" s="1012"/>
      <c r="F36" s="1012"/>
      <c r="G36" s="1012"/>
      <c r="H36" s="1012"/>
      <c r="I36" s="1012"/>
      <c r="J36" s="879"/>
      <c r="K36" s="880"/>
      <c r="L36" s="880"/>
      <c r="M36" s="880"/>
      <c r="N36" s="880"/>
      <c r="O36" s="880"/>
      <c r="P36" s="880"/>
      <c r="Q36" s="880"/>
      <c r="R36" s="880"/>
      <c r="S36" s="880"/>
      <c r="T36" s="880"/>
      <c r="U36" s="880"/>
      <c r="V36" s="880"/>
      <c r="W36" s="880"/>
      <c r="X36" s="880"/>
      <c r="Y36" s="1168"/>
      <c r="Z36" s="1169"/>
    </row>
    <row r="37" spans="2:26" s="2" customFormat="1" ht="14.55" customHeight="1">
      <c r="B37" s="1109"/>
      <c r="C37" s="1110"/>
      <c r="D37" s="1110"/>
      <c r="E37" s="1110"/>
      <c r="F37" s="1110"/>
      <c r="G37" s="1110"/>
      <c r="H37" s="1110"/>
      <c r="I37" s="1110"/>
      <c r="J37" s="882"/>
      <c r="K37" s="883"/>
      <c r="L37" s="883"/>
      <c r="M37" s="883"/>
      <c r="N37" s="883"/>
      <c r="O37" s="883"/>
      <c r="P37" s="883"/>
      <c r="Q37" s="883"/>
      <c r="R37" s="883"/>
      <c r="S37" s="883"/>
      <c r="T37" s="883"/>
      <c r="U37" s="883"/>
      <c r="V37" s="883"/>
      <c r="W37" s="883"/>
      <c r="X37" s="883"/>
      <c r="Y37" s="1170"/>
      <c r="Z37" s="1171"/>
    </row>
    <row r="38" spans="2:26" s="2" customFormat="1" ht="14.55" customHeight="1">
      <c r="B38" s="1082" t="s">
        <v>23</v>
      </c>
      <c r="C38" s="1172"/>
      <c r="D38" s="1181" t="s">
        <v>3794</v>
      </c>
      <c r="E38" s="1087"/>
      <c r="F38" s="1087"/>
      <c r="G38" s="1087"/>
      <c r="H38" s="1087"/>
      <c r="I38" s="1087"/>
      <c r="J38" s="428" t="s">
        <v>3918</v>
      </c>
      <c r="K38" s="95"/>
      <c r="L38" s="95"/>
      <c r="M38" s="1184"/>
      <c r="N38" s="1185"/>
      <c r="O38" s="557" t="s">
        <v>3919</v>
      </c>
      <c r="P38" s="1184"/>
      <c r="Q38" s="1185"/>
      <c r="S38" s="120"/>
      <c r="T38" s="120"/>
      <c r="U38" s="120"/>
      <c r="X38" s="120"/>
      <c r="Y38" s="120"/>
      <c r="Z38" s="429"/>
    </row>
    <row r="39" spans="2:26" s="2" customFormat="1" ht="14.55" customHeight="1">
      <c r="B39" s="1109"/>
      <c r="C39" s="1173"/>
      <c r="D39" s="1182"/>
      <c r="E39" s="1136"/>
      <c r="F39" s="1136"/>
      <c r="G39" s="1136"/>
      <c r="H39" s="1136"/>
      <c r="I39" s="1136"/>
      <c r="J39" s="558" t="s">
        <v>3920</v>
      </c>
      <c r="K39" s="559"/>
      <c r="L39" s="559"/>
      <c r="M39" s="866"/>
      <c r="N39" s="870"/>
      <c r="O39" s="870"/>
      <c r="P39" s="867"/>
      <c r="Q39" s="559" t="s">
        <v>3921</v>
      </c>
      <c r="R39" s="559"/>
      <c r="S39" s="559"/>
      <c r="T39" s="866"/>
      <c r="U39" s="870"/>
      <c r="V39" s="870"/>
      <c r="W39" s="870"/>
      <c r="X39" s="870"/>
      <c r="Y39" s="1175"/>
      <c r="Z39" s="1176"/>
    </row>
    <row r="40" spans="2:26" s="2" customFormat="1" ht="14.55" customHeight="1">
      <c r="B40" s="1109"/>
      <c r="C40" s="1173"/>
      <c r="D40" s="1182"/>
      <c r="E40" s="1136"/>
      <c r="F40" s="1136"/>
      <c r="G40" s="1136"/>
      <c r="H40" s="1136"/>
      <c r="I40" s="1136"/>
      <c r="J40" s="560" t="s">
        <v>3922</v>
      </c>
      <c r="K40" s="561"/>
      <c r="L40" s="561"/>
      <c r="M40" s="1184"/>
      <c r="N40" s="1186"/>
      <c r="O40" s="1186"/>
      <c r="P40" s="1185"/>
      <c r="Q40" s="562" t="s">
        <v>3923</v>
      </c>
      <c r="R40" s="561"/>
      <c r="S40" s="113"/>
      <c r="T40" s="866"/>
      <c r="U40" s="870"/>
      <c r="V40" s="870"/>
      <c r="W40" s="870"/>
      <c r="X40" s="870"/>
      <c r="Y40" s="1175"/>
      <c r="Z40" s="1176"/>
    </row>
    <row r="41" spans="2:26" s="2" customFormat="1" ht="14.55" customHeight="1">
      <c r="B41" s="1083"/>
      <c r="C41" s="1174"/>
      <c r="D41" s="1183"/>
      <c r="E41" s="1090"/>
      <c r="F41" s="1090"/>
      <c r="G41" s="1090"/>
      <c r="H41" s="1090"/>
      <c r="I41" s="1090"/>
      <c r="J41" s="357" t="s">
        <v>3924</v>
      </c>
      <c r="K41" s="351"/>
      <c r="L41" s="351"/>
      <c r="M41" s="1177"/>
      <c r="N41" s="1178"/>
      <c r="O41" s="1178"/>
      <c r="P41" s="1178"/>
      <c r="Q41" s="1178"/>
      <c r="R41" s="1178"/>
      <c r="S41" s="1178"/>
      <c r="T41" s="1178"/>
      <c r="U41" s="1178"/>
      <c r="V41" s="1178"/>
      <c r="W41" s="1178"/>
      <c r="X41" s="1178"/>
      <c r="Y41" s="1179"/>
      <c r="Z41" s="1180"/>
    </row>
    <row r="42" spans="2:26" ht="3" customHeight="1">
      <c r="B42" s="1165" t="s">
        <v>10147</v>
      </c>
      <c r="C42" s="1166"/>
      <c r="D42" s="1166"/>
      <c r="E42" s="1166"/>
      <c r="F42" s="1166"/>
      <c r="G42" s="1166"/>
      <c r="H42" s="1166"/>
      <c r="I42" s="1166"/>
      <c r="J42" s="1166"/>
      <c r="K42" s="1166"/>
      <c r="L42" s="1166"/>
      <c r="M42" s="1166"/>
      <c r="N42" s="1166"/>
      <c r="O42" s="1166"/>
      <c r="P42" s="1166"/>
      <c r="Q42" s="1166"/>
      <c r="R42" s="1166"/>
      <c r="S42" s="1166"/>
      <c r="T42" s="1166"/>
      <c r="U42" s="1166"/>
      <c r="V42" s="1166"/>
      <c r="W42" s="1166"/>
      <c r="X42" s="1166"/>
      <c r="Y42" s="1166"/>
      <c r="Z42" s="1167"/>
    </row>
    <row r="43" spans="2:26" ht="12" customHeight="1">
      <c r="B43" s="1165"/>
      <c r="C43" s="1166"/>
      <c r="D43" s="1166"/>
      <c r="E43" s="1166"/>
      <c r="F43" s="1166"/>
      <c r="G43" s="1166"/>
      <c r="H43" s="1166"/>
      <c r="I43" s="1166"/>
      <c r="J43" s="1166"/>
      <c r="K43" s="1166"/>
      <c r="L43" s="1166"/>
      <c r="M43" s="1166"/>
      <c r="N43" s="1166"/>
      <c r="O43" s="1166"/>
      <c r="P43" s="1166"/>
      <c r="Q43" s="1166"/>
      <c r="R43" s="1166"/>
      <c r="S43" s="1166"/>
      <c r="T43" s="1166"/>
      <c r="U43" s="1166"/>
      <c r="V43" s="1166"/>
      <c r="W43" s="1166"/>
      <c r="X43" s="1166"/>
      <c r="Y43" s="1166"/>
      <c r="Z43" s="1167"/>
    </row>
    <row r="44" spans="2:26" ht="3" customHeight="1">
      <c r="B44" s="892"/>
      <c r="C44" s="893"/>
      <c r="D44" s="893"/>
      <c r="E44" s="893"/>
      <c r="F44" s="893"/>
      <c r="G44" s="893"/>
      <c r="H44" s="893"/>
      <c r="I44" s="893"/>
      <c r="J44" s="893"/>
      <c r="K44" s="893"/>
      <c r="L44" s="893"/>
      <c r="M44" s="893"/>
      <c r="N44" s="893"/>
      <c r="O44" s="893"/>
      <c r="P44" s="893"/>
      <c r="Q44" s="893"/>
      <c r="R44" s="893"/>
      <c r="S44" s="893"/>
      <c r="T44" s="893"/>
      <c r="U44" s="893"/>
      <c r="V44" s="893"/>
      <c r="W44" s="893"/>
      <c r="X44" s="893"/>
      <c r="Y44" s="893"/>
      <c r="Z44" s="894"/>
    </row>
    <row r="45" spans="2:26" s="2" customFormat="1" ht="14.55" customHeight="1">
      <c r="B45" s="1086" t="s">
        <v>16094</v>
      </c>
      <c r="C45" s="1012"/>
      <c r="D45" s="1012"/>
      <c r="E45" s="1012"/>
      <c r="F45" s="1012"/>
      <c r="G45" s="1012"/>
      <c r="H45" s="1012"/>
      <c r="I45" s="1012"/>
      <c r="J45" s="879"/>
      <c r="K45" s="880"/>
      <c r="L45" s="880"/>
      <c r="M45" s="880"/>
      <c r="N45" s="880"/>
      <c r="O45" s="880"/>
      <c r="P45" s="880"/>
      <c r="Q45" s="880"/>
      <c r="R45" s="880"/>
      <c r="S45" s="880"/>
      <c r="T45" s="880"/>
      <c r="U45" s="880"/>
      <c r="V45" s="880"/>
      <c r="W45" s="880"/>
      <c r="X45" s="880"/>
      <c r="Y45" s="1168"/>
      <c r="Z45" s="1169"/>
    </row>
    <row r="46" spans="2:26" s="2" customFormat="1" ht="14.55" customHeight="1">
      <c r="B46" s="1109"/>
      <c r="C46" s="1110"/>
      <c r="D46" s="1110"/>
      <c r="E46" s="1110"/>
      <c r="F46" s="1110"/>
      <c r="G46" s="1110"/>
      <c r="H46" s="1110"/>
      <c r="I46" s="1110"/>
      <c r="J46" s="882"/>
      <c r="K46" s="883"/>
      <c r="L46" s="883"/>
      <c r="M46" s="883"/>
      <c r="N46" s="883"/>
      <c r="O46" s="883"/>
      <c r="P46" s="883"/>
      <c r="Q46" s="883"/>
      <c r="R46" s="883"/>
      <c r="S46" s="883"/>
      <c r="T46" s="883"/>
      <c r="U46" s="883"/>
      <c r="V46" s="883"/>
      <c r="W46" s="883"/>
      <c r="X46" s="883"/>
      <c r="Y46" s="1170"/>
      <c r="Z46" s="1171"/>
    </row>
    <row r="47" spans="2:26" s="2" customFormat="1" ht="14.55" customHeight="1">
      <c r="B47" s="1082" t="s">
        <v>23</v>
      </c>
      <c r="C47" s="1172"/>
      <c r="D47" s="1181" t="s">
        <v>3794</v>
      </c>
      <c r="E47" s="1087"/>
      <c r="F47" s="1087"/>
      <c r="G47" s="1087"/>
      <c r="H47" s="1087"/>
      <c r="I47" s="1087"/>
      <c r="J47" s="428" t="s">
        <v>3918</v>
      </c>
      <c r="K47" s="95"/>
      <c r="L47" s="95"/>
      <c r="M47" s="1184"/>
      <c r="N47" s="1185"/>
      <c r="O47" s="557" t="s">
        <v>3919</v>
      </c>
      <c r="P47" s="1184"/>
      <c r="Q47" s="1185"/>
      <c r="S47" s="120"/>
      <c r="T47" s="120"/>
      <c r="U47" s="120"/>
      <c r="X47" s="120"/>
      <c r="Y47" s="120"/>
      <c r="Z47" s="429"/>
    </row>
    <row r="48" spans="2:26" s="2" customFormat="1" ht="14.55" customHeight="1">
      <c r="B48" s="1109"/>
      <c r="C48" s="1173"/>
      <c r="D48" s="1182"/>
      <c r="E48" s="1136"/>
      <c r="F48" s="1136"/>
      <c r="G48" s="1136"/>
      <c r="H48" s="1136"/>
      <c r="I48" s="1136"/>
      <c r="J48" s="558" t="s">
        <v>3920</v>
      </c>
      <c r="K48" s="559"/>
      <c r="L48" s="559"/>
      <c r="M48" s="866"/>
      <c r="N48" s="870"/>
      <c r="O48" s="870"/>
      <c r="P48" s="867"/>
      <c r="Q48" s="559" t="s">
        <v>3921</v>
      </c>
      <c r="R48" s="559"/>
      <c r="S48" s="559"/>
      <c r="T48" s="866"/>
      <c r="U48" s="870"/>
      <c r="V48" s="870"/>
      <c r="W48" s="870"/>
      <c r="X48" s="870"/>
      <c r="Y48" s="1175"/>
      <c r="Z48" s="1176"/>
    </row>
    <row r="49" spans="2:29" s="2" customFormat="1" ht="14.55" customHeight="1">
      <c r="B49" s="1109"/>
      <c r="C49" s="1173"/>
      <c r="D49" s="1182"/>
      <c r="E49" s="1136"/>
      <c r="F49" s="1136"/>
      <c r="G49" s="1136"/>
      <c r="H49" s="1136"/>
      <c r="I49" s="1136"/>
      <c r="J49" s="560" t="s">
        <v>3922</v>
      </c>
      <c r="K49" s="561"/>
      <c r="L49" s="561"/>
      <c r="M49" s="1184"/>
      <c r="N49" s="1186"/>
      <c r="O49" s="1186"/>
      <c r="P49" s="1185"/>
      <c r="Q49" s="562" t="s">
        <v>3923</v>
      </c>
      <c r="R49" s="561"/>
      <c r="S49" s="113"/>
      <c r="T49" s="866"/>
      <c r="U49" s="870"/>
      <c r="V49" s="870"/>
      <c r="W49" s="870"/>
      <c r="X49" s="870"/>
      <c r="Y49" s="1175"/>
      <c r="Z49" s="1176"/>
      <c r="AC49" s="2" t="s">
        <v>6661</v>
      </c>
    </row>
    <row r="50" spans="2:29" s="2" customFormat="1" ht="14.55" customHeight="1">
      <c r="B50" s="1083"/>
      <c r="C50" s="1174"/>
      <c r="D50" s="1183"/>
      <c r="E50" s="1090"/>
      <c r="F50" s="1090"/>
      <c r="G50" s="1090"/>
      <c r="H50" s="1090"/>
      <c r="I50" s="1090"/>
      <c r="J50" s="357" t="s">
        <v>3924</v>
      </c>
      <c r="K50" s="351"/>
      <c r="L50" s="351"/>
      <c r="M50" s="1177"/>
      <c r="N50" s="1178"/>
      <c r="O50" s="1178"/>
      <c r="P50" s="1178"/>
      <c r="Q50" s="1178"/>
      <c r="R50" s="1178"/>
      <c r="S50" s="1178"/>
      <c r="T50" s="1178"/>
      <c r="U50" s="1178"/>
      <c r="V50" s="1178"/>
      <c r="W50" s="1178"/>
      <c r="X50" s="1178"/>
      <c r="Y50" s="1179"/>
      <c r="Z50" s="1180"/>
    </row>
    <row r="51" spans="2:29" ht="13.05" customHeight="1">
      <c r="D51" s="120"/>
      <c r="E51" s="120"/>
      <c r="F51" s="190"/>
      <c r="G51" s="190"/>
      <c r="H51" s="190"/>
      <c r="I51" s="190"/>
      <c r="J51" s="190"/>
      <c r="K51" s="190"/>
      <c r="L51" s="190"/>
      <c r="M51" s="99"/>
      <c r="N51" s="563"/>
      <c r="O51" s="563"/>
      <c r="P51" s="563"/>
      <c r="Q51" s="563"/>
      <c r="R51" s="563"/>
      <c r="S51" s="563"/>
      <c r="T51" s="563"/>
      <c r="U51" s="563"/>
      <c r="V51" s="563"/>
      <c r="W51" s="563"/>
      <c r="X51" s="563"/>
      <c r="Y51" s="563"/>
      <c r="Z51" s="563"/>
      <c r="AC51" s="2"/>
    </row>
    <row r="52" spans="2:29" ht="12" customHeight="1">
      <c r="C52" s="1" t="s">
        <v>4152</v>
      </c>
    </row>
    <row r="54" spans="2:29" ht="12" customHeight="1">
      <c r="C54" s="862"/>
      <c r="D54" s="862"/>
      <c r="F54" s="1" t="s">
        <v>12</v>
      </c>
      <c r="H54" s="1" t="s">
        <v>11</v>
      </c>
      <c r="J54" s="1" t="s">
        <v>227</v>
      </c>
    </row>
    <row r="56" spans="2:29" s="2" customFormat="1" ht="14.55" customHeight="1">
      <c r="B56" s="923" t="s">
        <v>23</v>
      </c>
      <c r="C56" s="925"/>
      <c r="D56" s="1187" t="s">
        <v>3794</v>
      </c>
      <c r="E56" s="1188"/>
      <c r="F56" s="1188"/>
      <c r="G56" s="1188"/>
      <c r="H56" s="1188"/>
      <c r="I56" s="1189"/>
      <c r="J56" s="1198" t="s">
        <v>3918</v>
      </c>
      <c r="K56" s="1199"/>
      <c r="L56" s="1200"/>
      <c r="M56" s="868"/>
      <c r="N56" s="869"/>
      <c r="O56" s="559" t="s">
        <v>3919</v>
      </c>
      <c r="P56" s="868"/>
      <c r="Q56" s="869"/>
      <c r="R56" s="564"/>
      <c r="S56" s="559"/>
      <c r="T56" s="559"/>
      <c r="U56" s="559"/>
      <c r="V56" s="559"/>
      <c r="W56" s="559"/>
      <c r="X56" s="559"/>
      <c r="Y56" s="559"/>
      <c r="Z56" s="565"/>
    </row>
    <row r="57" spans="2:29" s="2" customFormat="1" ht="14.55" customHeight="1">
      <c r="B57" s="1138"/>
      <c r="C57" s="1139"/>
      <c r="D57" s="1190"/>
      <c r="E57" s="1136"/>
      <c r="F57" s="1136"/>
      <c r="G57" s="1136"/>
      <c r="H57" s="1136"/>
      <c r="I57" s="1191"/>
      <c r="J57" s="1198" t="s">
        <v>3920</v>
      </c>
      <c r="K57" s="1199"/>
      <c r="L57" s="1200"/>
      <c r="M57" s="866"/>
      <c r="N57" s="870"/>
      <c r="O57" s="870"/>
      <c r="P57" s="867"/>
      <c r="Q57" s="1198" t="s">
        <v>3921</v>
      </c>
      <c r="R57" s="1199"/>
      <c r="S57" s="1200"/>
      <c r="T57" s="866"/>
      <c r="U57" s="870"/>
      <c r="V57" s="870"/>
      <c r="W57" s="870"/>
      <c r="X57" s="1175"/>
      <c r="Y57" s="1175"/>
      <c r="Z57" s="1196"/>
    </row>
    <row r="58" spans="2:29" s="2" customFormat="1" ht="14.55" customHeight="1">
      <c r="B58" s="1138"/>
      <c r="C58" s="1139"/>
      <c r="D58" s="1190"/>
      <c r="E58" s="1136"/>
      <c r="F58" s="1136"/>
      <c r="G58" s="1136"/>
      <c r="H58" s="1136"/>
      <c r="I58" s="1191"/>
      <c r="J58" s="1198" t="s">
        <v>3922</v>
      </c>
      <c r="K58" s="1199"/>
      <c r="L58" s="1200"/>
      <c r="M58" s="866"/>
      <c r="N58" s="870"/>
      <c r="O58" s="870"/>
      <c r="P58" s="867"/>
      <c r="Q58" s="1198" t="s">
        <v>3923</v>
      </c>
      <c r="R58" s="1199"/>
      <c r="S58" s="1200"/>
      <c r="T58" s="866"/>
      <c r="U58" s="870"/>
      <c r="V58" s="870"/>
      <c r="W58" s="870"/>
      <c r="X58" s="1175"/>
      <c r="Y58" s="1175"/>
      <c r="Z58" s="1196"/>
    </row>
    <row r="59" spans="2:29" s="2" customFormat="1" ht="14.55" customHeight="1">
      <c r="B59" s="926"/>
      <c r="C59" s="928"/>
      <c r="D59" s="1192"/>
      <c r="E59" s="1193"/>
      <c r="F59" s="1193"/>
      <c r="G59" s="1193"/>
      <c r="H59" s="1193"/>
      <c r="I59" s="1194"/>
      <c r="J59" s="1198" t="s">
        <v>3924</v>
      </c>
      <c r="K59" s="1199"/>
      <c r="L59" s="1200"/>
      <c r="M59" s="866"/>
      <c r="N59" s="870"/>
      <c r="O59" s="870"/>
      <c r="P59" s="870"/>
      <c r="Q59" s="870"/>
      <c r="R59" s="870"/>
      <c r="S59" s="870"/>
      <c r="T59" s="870"/>
      <c r="U59" s="870"/>
      <c r="V59" s="870"/>
      <c r="W59" s="870"/>
      <c r="X59" s="1175"/>
      <c r="Y59" s="1175"/>
      <c r="Z59" s="1196"/>
    </row>
    <row r="60" spans="2:29" s="2" customFormat="1" ht="14.55" customHeight="1">
      <c r="B60" s="1197" t="s">
        <v>16095</v>
      </c>
      <c r="C60" s="920"/>
      <c r="D60" s="920"/>
      <c r="E60" s="920"/>
      <c r="F60" s="920"/>
      <c r="G60" s="920"/>
      <c r="H60" s="920"/>
      <c r="I60" s="920"/>
      <c r="J60" s="1195"/>
      <c r="K60" s="920"/>
      <c r="L60" s="920"/>
      <c r="M60" s="920"/>
      <c r="N60" s="920"/>
      <c r="O60" s="920"/>
      <c r="P60" s="920"/>
      <c r="Q60" s="920"/>
      <c r="R60" s="920"/>
      <c r="S60" s="920"/>
      <c r="T60" s="920"/>
      <c r="U60" s="920"/>
      <c r="V60" s="920"/>
      <c r="W60" s="920"/>
      <c r="X60" s="1175"/>
      <c r="Y60" s="1175"/>
      <c r="Z60" s="1196"/>
    </row>
    <row r="61" spans="2:29" s="2" customFormat="1" ht="14.55" customHeight="1">
      <c r="B61" s="1195"/>
      <c r="C61" s="920"/>
      <c r="D61" s="920"/>
      <c r="E61" s="920"/>
      <c r="F61" s="920"/>
      <c r="G61" s="920"/>
      <c r="H61" s="920"/>
      <c r="I61" s="920"/>
      <c r="J61" s="1195"/>
      <c r="K61" s="920"/>
      <c r="L61" s="920"/>
      <c r="M61" s="920"/>
      <c r="N61" s="920"/>
      <c r="O61" s="920"/>
      <c r="P61" s="920"/>
      <c r="Q61" s="920"/>
      <c r="R61" s="920"/>
      <c r="S61" s="920"/>
      <c r="T61" s="920"/>
      <c r="U61" s="920"/>
      <c r="V61" s="920"/>
      <c r="W61" s="920"/>
      <c r="X61" s="1175"/>
      <c r="Y61" s="1175"/>
      <c r="Z61" s="1196"/>
    </row>
    <row r="62" spans="2:29" s="2" customFormat="1" ht="14.55" customHeight="1">
      <c r="B62" s="1197" t="s">
        <v>16096</v>
      </c>
      <c r="C62" s="920"/>
      <c r="D62" s="920"/>
      <c r="E62" s="920"/>
      <c r="F62" s="920"/>
      <c r="G62" s="920"/>
      <c r="H62" s="920"/>
      <c r="I62" s="920"/>
      <c r="J62" s="1195"/>
      <c r="K62" s="920"/>
      <c r="L62" s="920"/>
      <c r="M62" s="920"/>
      <c r="N62" s="920"/>
      <c r="O62" s="920"/>
      <c r="P62" s="920"/>
      <c r="Q62" s="920"/>
      <c r="R62" s="920"/>
      <c r="S62" s="920"/>
      <c r="T62" s="920"/>
      <c r="U62" s="920"/>
      <c r="V62" s="920"/>
      <c r="W62" s="920"/>
      <c r="X62" s="1175"/>
      <c r="Y62" s="1175"/>
      <c r="Z62" s="1196"/>
    </row>
    <row r="63" spans="2:29" s="2" customFormat="1" ht="14.55" customHeight="1">
      <c r="B63" s="1195"/>
      <c r="C63" s="920"/>
      <c r="D63" s="920"/>
      <c r="E63" s="920"/>
      <c r="F63" s="920"/>
      <c r="G63" s="920"/>
      <c r="H63" s="920"/>
      <c r="I63" s="920"/>
      <c r="J63" s="1195"/>
      <c r="K63" s="920"/>
      <c r="L63" s="920"/>
      <c r="M63" s="920"/>
      <c r="N63" s="920"/>
      <c r="O63" s="920"/>
      <c r="P63" s="920"/>
      <c r="Q63" s="920"/>
      <c r="R63" s="920"/>
      <c r="S63" s="920"/>
      <c r="T63" s="920"/>
      <c r="U63" s="920"/>
      <c r="V63" s="920"/>
      <c r="W63" s="920"/>
      <c r="X63" s="1175"/>
      <c r="Y63" s="1175"/>
      <c r="Z63" s="1196"/>
    </row>
    <row r="64" spans="2:29" ht="12" customHeight="1">
      <c r="C64" s="190"/>
      <c r="D64" s="190"/>
    </row>
    <row r="65" spans="1:27" ht="12" customHeight="1">
      <c r="A65" s="2"/>
      <c r="C65" s="1" t="s">
        <v>3790</v>
      </c>
      <c r="H65" s="566"/>
      <c r="I65" s="99"/>
      <c r="J65" s="99"/>
      <c r="K65" s="99"/>
      <c r="L65" s="99"/>
      <c r="M65" s="99"/>
    </row>
    <row r="66" spans="1:27" ht="12" customHeight="1">
      <c r="A66" s="2"/>
      <c r="C66" s="1" t="s">
        <v>3791</v>
      </c>
      <c r="D66" s="2"/>
      <c r="H66" s="95"/>
      <c r="I66" s="95"/>
      <c r="J66" s="95"/>
      <c r="K66" s="95"/>
      <c r="L66" s="95"/>
      <c r="M66" s="99"/>
    </row>
    <row r="69" spans="1:27" ht="12" customHeight="1">
      <c r="B69" s="96" t="s">
        <v>3763</v>
      </c>
    </row>
    <row r="70" spans="1:27" ht="13.35" customHeight="1">
      <c r="C70" s="117">
        <v>1</v>
      </c>
      <c r="D70" s="851" t="s">
        <v>4109</v>
      </c>
      <c r="E70" s="851"/>
      <c r="F70" s="851"/>
      <c r="G70" s="851"/>
      <c r="H70" s="851"/>
      <c r="I70" s="851"/>
      <c r="J70" s="851"/>
      <c r="K70" s="851"/>
      <c r="L70" s="851"/>
      <c r="M70" s="851"/>
      <c r="N70" s="851"/>
      <c r="O70" s="851"/>
      <c r="P70" s="851"/>
      <c r="Q70" s="851"/>
      <c r="R70" s="851"/>
      <c r="S70" s="851"/>
      <c r="T70" s="851"/>
      <c r="U70" s="851"/>
      <c r="V70" s="851"/>
      <c r="W70" s="851"/>
      <c r="X70" s="851"/>
      <c r="Y70" s="851"/>
      <c r="Z70" s="851"/>
      <c r="AA70" s="851"/>
    </row>
    <row r="71" spans="1:27" ht="4.5" customHeight="1">
      <c r="C71" s="117"/>
      <c r="D71" s="118"/>
      <c r="E71" s="118"/>
      <c r="F71" s="118"/>
      <c r="G71" s="118"/>
      <c r="H71" s="118"/>
      <c r="I71" s="118"/>
      <c r="J71" s="118"/>
      <c r="K71" s="118"/>
      <c r="L71" s="118"/>
      <c r="M71" s="118"/>
      <c r="N71" s="118"/>
      <c r="O71" s="118"/>
      <c r="P71" s="118"/>
      <c r="Q71" s="118"/>
      <c r="R71" s="118"/>
      <c r="S71" s="118"/>
      <c r="T71" s="118"/>
      <c r="U71" s="118"/>
      <c r="V71" s="118"/>
      <c r="W71" s="118"/>
      <c r="X71" s="118"/>
      <c r="Y71" s="118"/>
      <c r="Z71" s="118"/>
      <c r="AA71" s="118"/>
    </row>
    <row r="72" spans="1:27" ht="13.35" customHeight="1">
      <c r="C72" s="117">
        <v>2</v>
      </c>
      <c r="D72" s="851" t="s">
        <v>4110</v>
      </c>
      <c r="E72" s="851"/>
      <c r="F72" s="851"/>
      <c r="G72" s="851"/>
      <c r="H72" s="851"/>
      <c r="I72" s="851"/>
      <c r="J72" s="851"/>
      <c r="K72" s="851"/>
      <c r="L72" s="851"/>
      <c r="M72" s="851"/>
      <c r="N72" s="851"/>
      <c r="O72" s="851"/>
      <c r="P72" s="851"/>
      <c r="Q72" s="851"/>
      <c r="R72" s="851"/>
      <c r="S72" s="851"/>
      <c r="T72" s="851"/>
      <c r="U72" s="851"/>
      <c r="V72" s="851"/>
      <c r="W72" s="851"/>
      <c r="X72" s="851"/>
      <c r="Y72" s="851"/>
      <c r="Z72" s="851"/>
      <c r="AA72" s="851"/>
    </row>
    <row r="73" spans="1:27" ht="4.5" customHeight="1">
      <c r="C73" s="117"/>
      <c r="D73" s="118"/>
      <c r="E73" s="118"/>
      <c r="F73" s="118"/>
      <c r="G73" s="118"/>
      <c r="H73" s="118"/>
      <c r="I73" s="118"/>
      <c r="J73" s="118"/>
      <c r="K73" s="118"/>
      <c r="L73" s="118"/>
      <c r="M73" s="118"/>
      <c r="N73" s="118"/>
      <c r="O73" s="118"/>
      <c r="P73" s="118"/>
      <c r="Q73" s="118"/>
      <c r="R73" s="118"/>
      <c r="S73" s="118"/>
      <c r="T73" s="118"/>
      <c r="U73" s="118"/>
      <c r="V73" s="118"/>
      <c r="W73" s="118"/>
      <c r="X73" s="118"/>
      <c r="Y73" s="118"/>
      <c r="Z73" s="118"/>
      <c r="AA73" s="118"/>
    </row>
    <row r="74" spans="1:27" ht="226.8" customHeight="1">
      <c r="C74" s="117">
        <v>3</v>
      </c>
      <c r="D74" s="851" t="s">
        <v>16065</v>
      </c>
      <c r="E74" s="851"/>
      <c r="F74" s="851"/>
      <c r="G74" s="851"/>
      <c r="H74" s="851"/>
      <c r="I74" s="851"/>
      <c r="J74" s="851"/>
      <c r="K74" s="851"/>
      <c r="L74" s="851"/>
      <c r="M74" s="851"/>
      <c r="N74" s="851"/>
      <c r="O74" s="851"/>
      <c r="P74" s="851"/>
      <c r="Q74" s="851"/>
      <c r="R74" s="851"/>
      <c r="S74" s="851"/>
      <c r="T74" s="851"/>
      <c r="U74" s="851"/>
      <c r="V74" s="851"/>
      <c r="W74" s="851"/>
      <c r="X74" s="851"/>
      <c r="Y74" s="851"/>
      <c r="Z74" s="851"/>
      <c r="AA74" s="851"/>
    </row>
    <row r="75" spans="1:27" ht="4.5" customHeight="1">
      <c r="C75" s="117"/>
      <c r="D75" s="118"/>
      <c r="E75" s="118"/>
      <c r="F75" s="118"/>
      <c r="G75" s="118"/>
      <c r="H75" s="118"/>
      <c r="I75" s="118"/>
      <c r="J75" s="118"/>
      <c r="K75" s="118"/>
      <c r="L75" s="118"/>
      <c r="M75" s="118"/>
      <c r="N75" s="118"/>
      <c r="O75" s="118"/>
      <c r="P75" s="118"/>
      <c r="Q75" s="118"/>
      <c r="R75" s="118"/>
      <c r="S75" s="118"/>
      <c r="T75" s="118"/>
      <c r="U75" s="118"/>
      <c r="V75" s="118"/>
      <c r="W75" s="118"/>
      <c r="X75" s="118"/>
      <c r="Y75" s="118"/>
      <c r="Z75" s="118"/>
      <c r="AA75" s="118"/>
    </row>
    <row r="76" spans="1:27" ht="57.6" customHeight="1">
      <c r="C76" s="117">
        <v>4</v>
      </c>
      <c r="D76" s="851" t="s">
        <v>16066</v>
      </c>
      <c r="E76" s="851"/>
      <c r="F76" s="851"/>
      <c r="G76" s="851"/>
      <c r="H76" s="851"/>
      <c r="I76" s="851"/>
      <c r="J76" s="851"/>
      <c r="K76" s="851"/>
      <c r="L76" s="851"/>
      <c r="M76" s="851"/>
      <c r="N76" s="851"/>
      <c r="O76" s="851"/>
      <c r="P76" s="851"/>
      <c r="Q76" s="851"/>
      <c r="R76" s="851"/>
      <c r="S76" s="851"/>
      <c r="T76" s="851"/>
      <c r="U76" s="851"/>
      <c r="V76" s="851"/>
      <c r="W76" s="851"/>
      <c r="X76" s="851"/>
      <c r="Y76" s="851"/>
      <c r="Z76" s="851"/>
      <c r="AA76" s="851"/>
    </row>
    <row r="77" spans="1:27" ht="4.5" customHeight="1">
      <c r="C77" s="117"/>
      <c r="D77" s="118"/>
      <c r="E77" s="118"/>
      <c r="F77" s="118"/>
      <c r="G77" s="118"/>
      <c r="H77" s="118"/>
      <c r="I77" s="118"/>
      <c r="J77" s="118"/>
      <c r="K77" s="118"/>
      <c r="L77" s="118"/>
      <c r="M77" s="118"/>
      <c r="N77" s="118"/>
      <c r="O77" s="118"/>
      <c r="P77" s="118"/>
      <c r="Q77" s="118"/>
      <c r="R77" s="118"/>
      <c r="S77" s="118"/>
      <c r="T77" s="118"/>
      <c r="U77" s="118"/>
      <c r="V77" s="118"/>
      <c r="W77" s="118"/>
      <c r="X77" s="118"/>
      <c r="Y77" s="118"/>
      <c r="Z77" s="118"/>
      <c r="AA77" s="118"/>
    </row>
    <row r="78" spans="1:27" ht="31.2" customHeight="1">
      <c r="C78" s="117">
        <v>5</v>
      </c>
      <c r="D78" s="851" t="s">
        <v>4107</v>
      </c>
      <c r="E78" s="851"/>
      <c r="F78" s="851"/>
      <c r="G78" s="851"/>
      <c r="H78" s="851"/>
      <c r="I78" s="851"/>
      <c r="J78" s="851"/>
      <c r="K78" s="851"/>
      <c r="L78" s="851"/>
      <c r="M78" s="851"/>
      <c r="N78" s="851"/>
      <c r="O78" s="851"/>
      <c r="P78" s="851"/>
      <c r="Q78" s="851"/>
      <c r="R78" s="851"/>
      <c r="S78" s="851"/>
      <c r="T78" s="851"/>
      <c r="U78" s="851"/>
      <c r="V78" s="851"/>
      <c r="W78" s="851"/>
      <c r="X78" s="851"/>
      <c r="Y78" s="851"/>
      <c r="Z78" s="851"/>
      <c r="AA78" s="851"/>
    </row>
    <row r="79" spans="1:27" ht="4.5" customHeight="1">
      <c r="C79" s="117"/>
      <c r="D79" s="118"/>
      <c r="E79" s="118"/>
      <c r="F79" s="118"/>
      <c r="G79" s="118"/>
      <c r="H79" s="118"/>
      <c r="I79" s="118"/>
      <c r="J79" s="118"/>
      <c r="K79" s="118"/>
      <c r="L79" s="118"/>
      <c r="M79" s="118"/>
      <c r="N79" s="118"/>
      <c r="O79" s="118"/>
      <c r="P79" s="118"/>
      <c r="Q79" s="118"/>
      <c r="R79" s="118"/>
      <c r="S79" s="118"/>
      <c r="T79" s="118"/>
      <c r="U79" s="118"/>
      <c r="V79" s="118"/>
      <c r="W79" s="118"/>
      <c r="X79" s="118"/>
      <c r="Y79" s="118"/>
      <c r="Z79" s="118"/>
      <c r="AA79" s="118"/>
    </row>
    <row r="80" spans="1:27" ht="33.6" customHeight="1">
      <c r="C80" s="117">
        <v>6</v>
      </c>
      <c r="D80" s="851" t="s">
        <v>16067</v>
      </c>
      <c r="E80" s="851"/>
      <c r="F80" s="851"/>
      <c r="G80" s="851"/>
      <c r="H80" s="851"/>
      <c r="I80" s="851"/>
      <c r="J80" s="851"/>
      <c r="K80" s="851"/>
      <c r="L80" s="851"/>
      <c r="M80" s="851"/>
      <c r="N80" s="851"/>
      <c r="O80" s="851"/>
      <c r="P80" s="851"/>
      <c r="Q80" s="851"/>
      <c r="R80" s="851"/>
      <c r="S80" s="851"/>
      <c r="T80" s="851"/>
      <c r="U80" s="851"/>
      <c r="V80" s="851"/>
      <c r="W80" s="851"/>
      <c r="X80" s="851"/>
      <c r="Y80" s="851"/>
      <c r="Z80" s="851"/>
      <c r="AA80" s="851"/>
    </row>
    <row r="81" spans="3:27" ht="4.5" customHeight="1">
      <c r="C81" s="117"/>
      <c r="D81" s="118"/>
      <c r="E81" s="118"/>
      <c r="F81" s="118"/>
      <c r="G81" s="118"/>
      <c r="H81" s="118"/>
      <c r="I81" s="118"/>
      <c r="J81" s="118"/>
      <c r="K81" s="118"/>
      <c r="L81" s="118"/>
      <c r="M81" s="118"/>
      <c r="N81" s="118"/>
      <c r="O81" s="118"/>
      <c r="P81" s="118"/>
      <c r="Q81" s="118"/>
      <c r="R81" s="118"/>
      <c r="S81" s="118"/>
      <c r="T81" s="118"/>
      <c r="U81" s="118"/>
      <c r="V81" s="118"/>
      <c r="W81" s="118"/>
      <c r="X81" s="118"/>
      <c r="Y81" s="118"/>
      <c r="Z81" s="118"/>
      <c r="AA81" s="118"/>
    </row>
    <row r="82" spans="3:27" ht="240.6" customHeight="1">
      <c r="C82" s="117">
        <v>7</v>
      </c>
      <c r="D82" s="851" t="s">
        <v>4108</v>
      </c>
      <c r="E82" s="851"/>
      <c r="F82" s="851"/>
      <c r="G82" s="851"/>
      <c r="H82" s="851"/>
      <c r="I82" s="851"/>
      <c r="J82" s="851"/>
      <c r="K82" s="851"/>
      <c r="L82" s="851"/>
      <c r="M82" s="851"/>
      <c r="N82" s="851"/>
      <c r="O82" s="851"/>
      <c r="P82" s="851"/>
      <c r="Q82" s="851"/>
      <c r="R82" s="851"/>
      <c r="S82" s="851"/>
      <c r="T82" s="851"/>
      <c r="U82" s="851"/>
      <c r="V82" s="851"/>
      <c r="W82" s="851"/>
      <c r="X82" s="851"/>
      <c r="Y82" s="851"/>
      <c r="Z82" s="851"/>
      <c r="AA82" s="851"/>
    </row>
    <row r="83" spans="3:27" ht="4.5" customHeight="1">
      <c r="C83" s="117"/>
      <c r="D83" s="118"/>
      <c r="E83" s="118"/>
      <c r="F83" s="118"/>
      <c r="G83" s="118"/>
      <c r="H83" s="118"/>
      <c r="I83" s="118"/>
      <c r="J83" s="118"/>
      <c r="K83" s="118"/>
      <c r="L83" s="118"/>
      <c r="M83" s="118"/>
      <c r="N83" s="118"/>
      <c r="O83" s="118"/>
      <c r="P83" s="118"/>
      <c r="Q83" s="118"/>
      <c r="R83" s="118"/>
      <c r="S83" s="118"/>
      <c r="T83" s="118"/>
      <c r="U83" s="118"/>
      <c r="V83" s="118"/>
      <c r="W83" s="118"/>
      <c r="X83" s="118"/>
      <c r="Y83" s="118"/>
      <c r="Z83" s="118"/>
      <c r="AA83" s="118"/>
    </row>
    <row r="84" spans="3:27" ht="49.8" customHeight="1">
      <c r="C84" s="117">
        <v>8</v>
      </c>
      <c r="D84" s="851" t="s">
        <v>4111</v>
      </c>
      <c r="E84" s="851"/>
      <c r="F84" s="851"/>
      <c r="G84" s="851"/>
      <c r="H84" s="851"/>
      <c r="I84" s="851"/>
      <c r="J84" s="851"/>
      <c r="K84" s="851"/>
      <c r="L84" s="851"/>
      <c r="M84" s="851"/>
      <c r="N84" s="851"/>
      <c r="O84" s="851"/>
      <c r="P84" s="851"/>
      <c r="Q84" s="851"/>
      <c r="R84" s="851"/>
      <c r="S84" s="851"/>
      <c r="T84" s="851"/>
      <c r="U84" s="851"/>
      <c r="V84" s="851"/>
      <c r="W84" s="851"/>
      <c r="X84" s="851"/>
      <c r="Y84" s="851"/>
      <c r="Z84" s="851"/>
      <c r="AA84" s="851"/>
    </row>
    <row r="85" spans="3:27" ht="4.5" customHeight="1">
      <c r="C85" s="117"/>
      <c r="D85" s="118"/>
      <c r="E85" s="118"/>
      <c r="F85" s="118"/>
      <c r="G85" s="118"/>
      <c r="H85" s="118"/>
      <c r="I85" s="118"/>
      <c r="J85" s="118"/>
      <c r="K85" s="118"/>
      <c r="L85" s="118"/>
      <c r="M85" s="118"/>
      <c r="N85" s="118"/>
      <c r="O85" s="118"/>
      <c r="P85" s="118"/>
      <c r="Q85" s="118"/>
      <c r="R85" s="118"/>
      <c r="S85" s="118"/>
      <c r="T85" s="118"/>
      <c r="U85" s="118"/>
      <c r="V85" s="118"/>
      <c r="W85" s="118"/>
      <c r="X85" s="118"/>
      <c r="Y85" s="118"/>
      <c r="Z85" s="118"/>
      <c r="AA85" s="118"/>
    </row>
    <row r="86" spans="3:27" ht="59.4" customHeight="1">
      <c r="C86" s="117">
        <v>9</v>
      </c>
      <c r="D86" s="851" t="s">
        <v>4112</v>
      </c>
      <c r="E86" s="851"/>
      <c r="F86" s="851"/>
      <c r="G86" s="851"/>
      <c r="H86" s="851"/>
      <c r="I86" s="851"/>
      <c r="J86" s="851"/>
      <c r="K86" s="851"/>
      <c r="L86" s="851"/>
      <c r="M86" s="851"/>
      <c r="N86" s="851"/>
      <c r="O86" s="851"/>
      <c r="P86" s="851"/>
      <c r="Q86" s="851"/>
      <c r="R86" s="851"/>
      <c r="S86" s="851"/>
      <c r="T86" s="851"/>
      <c r="U86" s="851"/>
      <c r="V86" s="851"/>
      <c r="W86" s="851"/>
      <c r="X86" s="851"/>
      <c r="Y86" s="851"/>
      <c r="Z86" s="851"/>
      <c r="AA86" s="851"/>
    </row>
    <row r="87" spans="3:27" ht="4.5" customHeight="1">
      <c r="C87" s="117"/>
      <c r="D87" s="118"/>
      <c r="E87" s="118"/>
      <c r="F87" s="118"/>
      <c r="G87" s="118"/>
      <c r="H87" s="118"/>
      <c r="I87" s="118"/>
      <c r="J87" s="118"/>
      <c r="K87" s="118"/>
      <c r="L87" s="118"/>
      <c r="M87" s="118"/>
      <c r="N87" s="118"/>
      <c r="O87" s="118"/>
      <c r="P87" s="118"/>
      <c r="Q87" s="118"/>
      <c r="R87" s="118"/>
      <c r="S87" s="118"/>
      <c r="T87" s="118"/>
      <c r="U87" s="118"/>
      <c r="V87" s="118"/>
      <c r="W87" s="118"/>
      <c r="X87" s="118"/>
      <c r="Y87" s="118"/>
      <c r="Z87" s="118"/>
      <c r="AA87" s="118"/>
    </row>
    <row r="88" spans="3:27" ht="46.8" customHeight="1">
      <c r="C88" s="117">
        <v>10</v>
      </c>
      <c r="D88" s="851" t="s">
        <v>16068</v>
      </c>
      <c r="E88" s="851"/>
      <c r="F88" s="851"/>
      <c r="G88" s="851"/>
      <c r="H88" s="851"/>
      <c r="I88" s="851"/>
      <c r="J88" s="851"/>
      <c r="K88" s="851"/>
      <c r="L88" s="851"/>
      <c r="M88" s="851"/>
      <c r="N88" s="851"/>
      <c r="O88" s="851"/>
      <c r="P88" s="851"/>
      <c r="Q88" s="851"/>
      <c r="R88" s="851"/>
      <c r="S88" s="851"/>
      <c r="T88" s="851"/>
      <c r="U88" s="851"/>
      <c r="V88" s="851"/>
      <c r="W88" s="851"/>
      <c r="X88" s="851"/>
      <c r="Y88" s="851"/>
      <c r="Z88" s="851"/>
      <c r="AA88" s="851"/>
    </row>
    <row r="89" spans="3:27" ht="4.5" customHeight="1">
      <c r="C89" s="117"/>
      <c r="D89" s="118"/>
      <c r="E89" s="118"/>
      <c r="F89" s="118"/>
      <c r="G89" s="118"/>
      <c r="H89" s="118"/>
      <c r="I89" s="118"/>
      <c r="J89" s="118"/>
      <c r="K89" s="118"/>
      <c r="L89" s="118"/>
      <c r="M89" s="118"/>
      <c r="N89" s="118"/>
      <c r="O89" s="118"/>
      <c r="P89" s="118"/>
      <c r="Q89" s="118"/>
      <c r="R89" s="118"/>
      <c r="S89" s="118"/>
      <c r="T89" s="118"/>
      <c r="U89" s="118"/>
      <c r="V89" s="118"/>
      <c r="W89" s="118"/>
      <c r="X89" s="118"/>
      <c r="Y89" s="118"/>
      <c r="Z89" s="118"/>
      <c r="AA89" s="118"/>
    </row>
    <row r="90" spans="3:27" ht="33.6" customHeight="1">
      <c r="C90" s="117">
        <v>11</v>
      </c>
      <c r="D90" s="851" t="s">
        <v>4146</v>
      </c>
      <c r="E90" s="851"/>
      <c r="F90" s="851"/>
      <c r="G90" s="851"/>
      <c r="H90" s="851"/>
      <c r="I90" s="851"/>
      <c r="J90" s="851"/>
      <c r="K90" s="851"/>
      <c r="L90" s="851"/>
      <c r="M90" s="851"/>
      <c r="N90" s="851"/>
      <c r="O90" s="851"/>
      <c r="P90" s="851"/>
      <c r="Q90" s="851"/>
      <c r="R90" s="851"/>
      <c r="S90" s="851"/>
      <c r="T90" s="851"/>
      <c r="U90" s="851"/>
      <c r="V90" s="851"/>
      <c r="W90" s="851"/>
      <c r="X90" s="851"/>
      <c r="Y90" s="851"/>
      <c r="Z90" s="851"/>
      <c r="AA90" s="851"/>
    </row>
    <row r="91" spans="3:27" ht="12" customHeight="1">
      <c r="F91" s="97"/>
      <c r="G91" s="97"/>
      <c r="H91" s="97"/>
      <c r="I91" s="97"/>
      <c r="J91" s="97"/>
      <c r="K91" s="97"/>
      <c r="L91" s="97"/>
      <c r="M91" s="97"/>
      <c r="N91" s="97"/>
      <c r="O91" s="97"/>
      <c r="P91" s="97"/>
      <c r="Q91" s="97"/>
      <c r="R91" s="97"/>
      <c r="S91" s="97"/>
      <c r="T91" s="97"/>
      <c r="U91" s="97"/>
      <c r="V91" s="97"/>
      <c r="W91" s="97"/>
      <c r="X91" s="97"/>
    </row>
    <row r="92" spans="3:27" ht="12" customHeight="1">
      <c r="F92" s="97"/>
      <c r="G92" s="97"/>
      <c r="H92" s="97"/>
      <c r="I92" s="97"/>
      <c r="J92" s="97"/>
      <c r="K92" s="97"/>
      <c r="L92" s="97"/>
      <c r="M92" s="97"/>
      <c r="N92" s="97"/>
      <c r="O92" s="97"/>
      <c r="P92" s="97"/>
      <c r="Q92" s="97"/>
      <c r="R92" s="97"/>
      <c r="S92" s="97"/>
      <c r="T92" s="97"/>
      <c r="U92" s="97"/>
      <c r="V92" s="97"/>
      <c r="W92" s="97"/>
      <c r="X92" s="97"/>
    </row>
    <row r="93" spans="3:27" ht="13.5" customHeight="1">
      <c r="F93" s="97"/>
      <c r="G93" s="97"/>
      <c r="H93" s="97"/>
      <c r="I93" s="97"/>
      <c r="J93" s="97"/>
      <c r="K93" s="97"/>
      <c r="L93" s="97"/>
      <c r="M93" s="97"/>
      <c r="N93" s="97"/>
      <c r="O93" s="97"/>
      <c r="P93" s="97"/>
      <c r="Q93" s="97"/>
      <c r="R93" s="97"/>
      <c r="S93" s="97"/>
      <c r="T93" s="97"/>
      <c r="U93" s="97"/>
      <c r="V93" s="97"/>
      <c r="W93" s="97"/>
      <c r="X93" s="97"/>
    </row>
    <row r="94" spans="3:27" ht="12" customHeight="1">
      <c r="E94" s="121"/>
    </row>
    <row r="98" spans="5:25" ht="13.5" customHeight="1">
      <c r="E98" s="122"/>
      <c r="F98" s="97"/>
      <c r="G98" s="97"/>
      <c r="H98" s="97"/>
      <c r="I98" s="97"/>
      <c r="J98" s="97"/>
      <c r="K98" s="97"/>
      <c r="L98" s="97"/>
      <c r="M98" s="97"/>
      <c r="N98" s="97"/>
      <c r="O98" s="97"/>
      <c r="P98" s="97"/>
      <c r="Q98" s="97"/>
      <c r="R98" s="97"/>
      <c r="S98" s="97"/>
      <c r="T98" s="97"/>
      <c r="U98" s="97"/>
      <c r="V98" s="97"/>
      <c r="W98" s="97"/>
      <c r="X98" s="97"/>
    </row>
    <row r="99" spans="5:25" ht="13.5" customHeight="1">
      <c r="E99" s="97"/>
      <c r="F99" s="97"/>
      <c r="G99" s="97"/>
      <c r="H99" s="97"/>
      <c r="I99" s="97"/>
      <c r="J99" s="97"/>
      <c r="K99" s="97"/>
      <c r="L99" s="97"/>
      <c r="M99" s="97"/>
      <c r="N99" s="97"/>
      <c r="O99" s="97"/>
      <c r="P99" s="97"/>
      <c r="Q99" s="97"/>
      <c r="R99" s="97"/>
      <c r="S99" s="97"/>
      <c r="T99" s="97"/>
      <c r="U99" s="97"/>
      <c r="V99" s="97"/>
      <c r="W99" s="97"/>
      <c r="X99" s="97"/>
    </row>
    <row r="100" spans="5:25" ht="13.5" customHeight="1">
      <c r="E100" s="97"/>
      <c r="F100" s="97"/>
      <c r="G100" s="97"/>
      <c r="H100" s="97"/>
      <c r="I100" s="97"/>
      <c r="J100" s="97"/>
      <c r="K100" s="97"/>
      <c r="L100" s="97"/>
      <c r="M100" s="97"/>
      <c r="N100" s="97"/>
      <c r="O100" s="97"/>
      <c r="P100" s="97"/>
      <c r="Q100" s="97"/>
      <c r="R100" s="97"/>
      <c r="S100" s="97"/>
      <c r="T100" s="97"/>
      <c r="U100" s="97"/>
      <c r="V100" s="97"/>
      <c r="W100" s="97"/>
      <c r="X100" s="97"/>
    </row>
    <row r="101" spans="5:25" ht="12" customHeight="1">
      <c r="E101" s="121"/>
    </row>
    <row r="103" spans="5:25" ht="12" customHeight="1">
      <c r="E103" s="121"/>
      <c r="F103" s="97"/>
      <c r="G103" s="97"/>
      <c r="H103" s="97"/>
      <c r="I103" s="97"/>
      <c r="J103" s="97"/>
      <c r="K103" s="97"/>
      <c r="L103" s="97"/>
      <c r="M103" s="97"/>
      <c r="N103" s="97"/>
      <c r="O103" s="97"/>
      <c r="P103" s="97"/>
      <c r="Q103" s="97"/>
      <c r="R103" s="97"/>
      <c r="S103" s="97"/>
      <c r="T103" s="97"/>
      <c r="U103" s="97"/>
      <c r="V103" s="97"/>
      <c r="W103" s="97"/>
      <c r="X103" s="97"/>
      <c r="Y103" s="97"/>
    </row>
    <row r="104" spans="5:25" ht="12" customHeight="1">
      <c r="F104" s="97"/>
      <c r="G104" s="97"/>
      <c r="H104" s="97"/>
      <c r="I104" s="97"/>
      <c r="J104" s="97"/>
      <c r="K104" s="97"/>
      <c r="L104" s="97"/>
      <c r="M104" s="97"/>
      <c r="N104" s="97"/>
      <c r="O104" s="97"/>
      <c r="P104" s="97"/>
      <c r="Q104" s="97"/>
      <c r="R104" s="97"/>
      <c r="S104" s="97"/>
      <c r="T104" s="97"/>
      <c r="U104" s="97"/>
      <c r="V104" s="97"/>
      <c r="W104" s="97"/>
      <c r="X104" s="97"/>
      <c r="Y104" s="97"/>
    </row>
    <row r="105" spans="5:25" ht="12" customHeight="1">
      <c r="F105" s="97"/>
      <c r="G105" s="97"/>
      <c r="H105" s="97"/>
      <c r="I105" s="97"/>
      <c r="J105" s="97"/>
      <c r="K105" s="97"/>
      <c r="L105" s="97"/>
      <c r="M105" s="97"/>
      <c r="N105" s="97"/>
      <c r="O105" s="97"/>
      <c r="P105" s="97"/>
      <c r="Q105" s="97"/>
      <c r="R105" s="97"/>
      <c r="S105" s="97"/>
      <c r="T105" s="97"/>
      <c r="U105" s="97"/>
      <c r="V105" s="97"/>
      <c r="W105" s="97"/>
      <c r="X105" s="97"/>
      <c r="Y105" s="97"/>
    </row>
    <row r="106" spans="5:25" ht="12" customHeight="1">
      <c r="F106" s="97"/>
      <c r="G106" s="97"/>
      <c r="H106" s="97"/>
      <c r="I106" s="97"/>
      <c r="J106" s="97"/>
      <c r="K106" s="97"/>
      <c r="L106" s="97"/>
      <c r="M106" s="97"/>
      <c r="N106" s="97"/>
      <c r="O106" s="97"/>
      <c r="P106" s="97"/>
      <c r="Q106" s="97"/>
      <c r="R106" s="97"/>
      <c r="S106" s="97"/>
      <c r="T106" s="97"/>
      <c r="U106" s="97"/>
      <c r="V106" s="97"/>
      <c r="W106" s="97"/>
      <c r="X106" s="97"/>
      <c r="Y106" s="97"/>
    </row>
    <row r="107" spans="5:25" ht="12" customHeight="1">
      <c r="F107" s="97"/>
      <c r="G107" s="97"/>
      <c r="H107" s="97"/>
      <c r="I107" s="97"/>
      <c r="J107" s="97"/>
      <c r="K107" s="97"/>
      <c r="L107" s="97"/>
      <c r="M107" s="97"/>
      <c r="N107" s="97"/>
      <c r="O107" s="97"/>
      <c r="P107" s="97"/>
      <c r="Q107" s="97"/>
      <c r="R107" s="97"/>
      <c r="S107" s="97"/>
      <c r="T107" s="97"/>
      <c r="U107" s="97"/>
      <c r="V107" s="97"/>
      <c r="W107" s="97"/>
      <c r="X107" s="97"/>
      <c r="Y107" s="97"/>
    </row>
    <row r="108" spans="5:25" ht="12" customHeight="1">
      <c r="F108" s="97"/>
      <c r="G108" s="97"/>
      <c r="H108" s="97"/>
      <c r="I108" s="97"/>
      <c r="J108" s="97"/>
      <c r="K108" s="97"/>
      <c r="L108" s="97"/>
      <c r="M108" s="97"/>
      <c r="N108" s="97"/>
      <c r="O108" s="97"/>
      <c r="P108" s="97"/>
      <c r="Q108" s="97"/>
      <c r="R108" s="97"/>
      <c r="S108" s="97"/>
      <c r="T108" s="97"/>
      <c r="U108" s="97"/>
      <c r="V108" s="97"/>
      <c r="W108" s="97"/>
      <c r="X108" s="97"/>
      <c r="Y108" s="97"/>
    </row>
    <row r="109" spans="5:25" ht="12" customHeight="1">
      <c r="F109" s="97"/>
      <c r="G109" s="97"/>
      <c r="H109" s="97"/>
      <c r="I109" s="97"/>
      <c r="J109" s="97"/>
      <c r="K109" s="97"/>
      <c r="L109" s="97"/>
      <c r="M109" s="97"/>
      <c r="N109" s="97"/>
      <c r="O109" s="97"/>
      <c r="P109" s="97"/>
      <c r="Q109" s="97"/>
      <c r="R109" s="97"/>
      <c r="S109" s="97"/>
      <c r="T109" s="97"/>
      <c r="U109" s="97"/>
      <c r="V109" s="97"/>
      <c r="W109" s="97"/>
      <c r="X109" s="97"/>
      <c r="Y109" s="97"/>
    </row>
    <row r="110" spans="5:25" ht="12" customHeight="1">
      <c r="F110" s="97"/>
      <c r="G110" s="97"/>
      <c r="H110" s="97"/>
      <c r="I110" s="97"/>
      <c r="J110" s="97"/>
      <c r="K110" s="97"/>
      <c r="L110" s="97"/>
      <c r="M110" s="97"/>
      <c r="N110" s="97"/>
      <c r="O110" s="97"/>
      <c r="P110" s="97"/>
      <c r="Q110" s="97"/>
      <c r="R110" s="97"/>
      <c r="S110" s="97"/>
      <c r="T110" s="97"/>
      <c r="U110" s="97"/>
      <c r="V110" s="97"/>
      <c r="W110" s="97"/>
      <c r="X110" s="97"/>
      <c r="Y110" s="97"/>
    </row>
    <row r="111" spans="5:25" ht="12" customHeight="1">
      <c r="F111" s="97"/>
      <c r="G111" s="97"/>
      <c r="H111" s="97"/>
      <c r="I111" s="97"/>
      <c r="J111" s="97"/>
      <c r="K111" s="97"/>
      <c r="L111" s="97"/>
      <c r="M111" s="97"/>
      <c r="N111" s="97"/>
      <c r="O111" s="97"/>
      <c r="P111" s="97"/>
      <c r="Q111" s="97"/>
      <c r="R111" s="97"/>
      <c r="S111" s="97"/>
      <c r="T111" s="97"/>
      <c r="U111" s="97"/>
      <c r="V111" s="97"/>
      <c r="W111" s="97"/>
      <c r="X111" s="97"/>
      <c r="Y111" s="97"/>
    </row>
    <row r="112" spans="5:25" ht="12" customHeight="1">
      <c r="F112" s="97"/>
      <c r="G112" s="97"/>
      <c r="H112" s="97"/>
      <c r="I112" s="97"/>
      <c r="J112" s="97"/>
      <c r="K112" s="97"/>
      <c r="L112" s="97"/>
      <c r="M112" s="97"/>
      <c r="N112" s="97"/>
      <c r="O112" s="97"/>
      <c r="P112" s="97"/>
      <c r="Q112" s="97"/>
      <c r="R112" s="97"/>
      <c r="S112" s="97"/>
      <c r="T112" s="97"/>
      <c r="U112" s="97"/>
      <c r="V112" s="97"/>
      <c r="W112" s="97"/>
      <c r="X112" s="97"/>
      <c r="Y112" s="97"/>
    </row>
    <row r="113" spans="5:25" ht="12" customHeight="1">
      <c r="F113" s="97"/>
      <c r="G113" s="97"/>
      <c r="H113" s="97"/>
      <c r="I113" s="97"/>
      <c r="J113" s="97"/>
      <c r="K113" s="97"/>
      <c r="L113" s="97"/>
      <c r="M113" s="97"/>
      <c r="N113" s="97"/>
      <c r="O113" s="97"/>
      <c r="P113" s="97"/>
      <c r="Q113" s="97"/>
      <c r="R113" s="97"/>
      <c r="S113" s="97"/>
      <c r="T113" s="97"/>
      <c r="U113" s="97"/>
      <c r="V113" s="97"/>
      <c r="W113" s="97"/>
      <c r="X113" s="97"/>
      <c r="Y113" s="97"/>
    </row>
    <row r="114" spans="5:25" ht="12" customHeight="1">
      <c r="F114" s="97"/>
      <c r="G114" s="97"/>
      <c r="H114" s="97"/>
      <c r="I114" s="97"/>
      <c r="J114" s="97"/>
      <c r="K114" s="97"/>
      <c r="L114" s="97"/>
      <c r="M114" s="97"/>
      <c r="N114" s="97"/>
      <c r="O114" s="97"/>
      <c r="P114" s="97"/>
      <c r="Q114" s="97"/>
      <c r="R114" s="97"/>
      <c r="S114" s="97"/>
      <c r="T114" s="97"/>
      <c r="U114" s="97"/>
      <c r="V114" s="97"/>
      <c r="W114" s="97"/>
      <c r="X114" s="97"/>
      <c r="Y114" s="97"/>
    </row>
    <row r="115" spans="5:25" ht="12" customHeight="1">
      <c r="F115" s="97"/>
      <c r="G115" s="97"/>
      <c r="H115" s="97"/>
      <c r="I115" s="97"/>
      <c r="J115" s="97"/>
      <c r="K115" s="97"/>
      <c r="L115" s="97"/>
      <c r="M115" s="97"/>
      <c r="N115" s="97"/>
      <c r="O115" s="97"/>
      <c r="P115" s="97"/>
      <c r="Q115" s="97"/>
      <c r="R115" s="97"/>
      <c r="S115" s="97"/>
      <c r="T115" s="97"/>
      <c r="U115" s="97"/>
      <c r="V115" s="97"/>
      <c r="W115" s="97"/>
      <c r="X115" s="97"/>
      <c r="Y115" s="97"/>
    </row>
    <row r="116" spans="5:25" ht="12" customHeight="1">
      <c r="F116" s="97"/>
      <c r="G116" s="97"/>
      <c r="H116" s="97"/>
      <c r="I116" s="97"/>
      <c r="J116" s="97"/>
      <c r="K116" s="97"/>
      <c r="L116" s="97"/>
      <c r="M116" s="97"/>
      <c r="N116" s="97"/>
      <c r="O116" s="97"/>
      <c r="P116" s="97"/>
      <c r="Q116" s="97"/>
      <c r="R116" s="97"/>
      <c r="S116" s="97"/>
      <c r="T116" s="97"/>
      <c r="U116" s="97"/>
      <c r="V116" s="97"/>
      <c r="W116" s="97"/>
      <c r="X116" s="97"/>
      <c r="Y116" s="97"/>
    </row>
    <row r="117" spans="5:25" ht="12" customHeight="1">
      <c r="F117" s="97"/>
      <c r="G117" s="97"/>
      <c r="H117" s="97"/>
      <c r="I117" s="97"/>
      <c r="J117" s="97"/>
      <c r="K117" s="97"/>
      <c r="L117" s="97"/>
      <c r="M117" s="97"/>
      <c r="N117" s="97"/>
      <c r="O117" s="97"/>
      <c r="P117" s="97"/>
      <c r="Q117" s="97"/>
      <c r="R117" s="97"/>
      <c r="S117" s="97"/>
      <c r="T117" s="97"/>
      <c r="U117" s="97"/>
      <c r="V117" s="97"/>
      <c r="W117" s="97"/>
      <c r="X117" s="97"/>
      <c r="Y117" s="97"/>
    </row>
    <row r="118" spans="5:25" ht="12" customHeight="1">
      <c r="F118" s="97"/>
      <c r="G118" s="97"/>
      <c r="H118" s="97"/>
      <c r="I118" s="97"/>
      <c r="J118" s="97"/>
      <c r="K118" s="97"/>
      <c r="L118" s="97"/>
      <c r="M118" s="97"/>
      <c r="N118" s="97"/>
      <c r="O118" s="97"/>
      <c r="P118" s="97"/>
      <c r="Q118" s="97"/>
      <c r="R118" s="97"/>
      <c r="S118" s="97"/>
      <c r="T118" s="97"/>
      <c r="U118" s="97"/>
      <c r="V118" s="97"/>
      <c r="W118" s="97"/>
      <c r="X118" s="97"/>
      <c r="Y118" s="97"/>
    </row>
    <row r="119" spans="5:25" ht="12" customHeight="1">
      <c r="F119" s="97"/>
      <c r="G119" s="97"/>
      <c r="H119" s="97"/>
      <c r="I119" s="97"/>
      <c r="J119" s="97"/>
      <c r="K119" s="97"/>
      <c r="L119" s="97"/>
      <c r="M119" s="97"/>
      <c r="N119" s="97"/>
      <c r="O119" s="97"/>
      <c r="P119" s="97"/>
      <c r="Q119" s="97"/>
      <c r="R119" s="97"/>
      <c r="S119" s="97"/>
      <c r="T119" s="97"/>
      <c r="U119" s="97"/>
      <c r="V119" s="97"/>
      <c r="W119" s="97"/>
      <c r="X119" s="97"/>
      <c r="Y119" s="97"/>
    </row>
    <row r="120" spans="5:25" ht="12" customHeight="1">
      <c r="F120" s="97"/>
      <c r="G120" s="97"/>
      <c r="H120" s="97"/>
      <c r="I120" s="97"/>
      <c r="J120" s="97"/>
      <c r="K120" s="97"/>
      <c r="L120" s="97"/>
      <c r="M120" s="97"/>
      <c r="N120" s="97"/>
      <c r="O120" s="97"/>
      <c r="P120" s="97"/>
      <c r="Q120" s="97"/>
      <c r="R120" s="97"/>
      <c r="S120" s="97"/>
      <c r="T120" s="97"/>
      <c r="U120" s="97"/>
      <c r="V120" s="97"/>
      <c r="W120" s="97"/>
      <c r="X120" s="97"/>
      <c r="Y120" s="97"/>
    </row>
    <row r="121" spans="5:25" ht="12" customHeight="1">
      <c r="F121" s="97"/>
      <c r="G121" s="97"/>
      <c r="H121" s="97"/>
      <c r="I121" s="97"/>
      <c r="J121" s="97"/>
      <c r="K121" s="97"/>
      <c r="L121" s="97"/>
      <c r="M121" s="97"/>
      <c r="N121" s="97"/>
      <c r="O121" s="97"/>
      <c r="P121" s="97"/>
      <c r="Q121" s="97"/>
      <c r="R121" s="97"/>
      <c r="S121" s="97"/>
      <c r="T121" s="97"/>
      <c r="U121" s="97"/>
      <c r="V121" s="97"/>
      <c r="W121" s="97"/>
      <c r="X121" s="97"/>
      <c r="Y121" s="97"/>
    </row>
    <row r="122" spans="5:25" ht="12" customHeight="1">
      <c r="F122" s="97"/>
      <c r="G122" s="97"/>
      <c r="H122" s="97"/>
      <c r="I122" s="97"/>
      <c r="J122" s="97"/>
      <c r="K122" s="97"/>
      <c r="L122" s="97"/>
      <c r="M122" s="97"/>
      <c r="N122" s="97"/>
      <c r="O122" s="97"/>
      <c r="P122" s="97"/>
      <c r="Q122" s="97"/>
      <c r="R122" s="97"/>
      <c r="S122" s="97"/>
      <c r="T122" s="97"/>
      <c r="U122" s="97"/>
      <c r="V122" s="97"/>
      <c r="W122" s="97"/>
      <c r="X122" s="97"/>
      <c r="Y122" s="97"/>
    </row>
    <row r="123" spans="5:25" ht="12" customHeight="1">
      <c r="F123" s="97"/>
      <c r="G123" s="97"/>
      <c r="H123" s="97"/>
      <c r="I123" s="97"/>
      <c r="J123" s="97"/>
      <c r="K123" s="97"/>
      <c r="L123" s="97"/>
      <c r="M123" s="97"/>
      <c r="N123" s="97"/>
      <c r="O123" s="97"/>
      <c r="P123" s="97"/>
      <c r="Q123" s="97"/>
      <c r="R123" s="97"/>
      <c r="S123" s="97"/>
      <c r="T123" s="97"/>
      <c r="U123" s="97"/>
      <c r="V123" s="97"/>
      <c r="W123" s="97"/>
      <c r="X123" s="97"/>
      <c r="Y123" s="97"/>
    </row>
    <row r="124" spans="5:25" ht="12" customHeight="1">
      <c r="F124" s="97"/>
      <c r="G124" s="97"/>
      <c r="H124" s="97"/>
      <c r="I124" s="97"/>
      <c r="J124" s="97"/>
      <c r="K124" s="97"/>
      <c r="L124" s="97"/>
      <c r="M124" s="97"/>
      <c r="N124" s="97"/>
      <c r="O124" s="97"/>
      <c r="P124" s="97"/>
      <c r="Q124" s="97"/>
      <c r="R124" s="97"/>
      <c r="S124" s="97"/>
      <c r="T124" s="97"/>
      <c r="U124" s="97"/>
      <c r="V124" s="97"/>
      <c r="W124" s="97"/>
      <c r="X124" s="97"/>
      <c r="Y124" s="97"/>
    </row>
    <row r="125" spans="5:25" ht="12" customHeight="1">
      <c r="F125" s="97"/>
      <c r="G125" s="97"/>
      <c r="H125" s="97"/>
      <c r="I125" s="97"/>
      <c r="J125" s="97"/>
      <c r="K125" s="97"/>
      <c r="L125" s="97"/>
      <c r="M125" s="97"/>
      <c r="N125" s="97"/>
      <c r="O125" s="97"/>
      <c r="P125" s="97"/>
      <c r="Q125" s="97"/>
      <c r="R125" s="97"/>
      <c r="S125" s="97"/>
      <c r="T125" s="97"/>
      <c r="U125" s="97"/>
      <c r="V125" s="97"/>
      <c r="W125" s="97"/>
      <c r="X125" s="97"/>
      <c r="Y125" s="97"/>
    </row>
    <row r="126" spans="5:25" ht="12" customHeight="1">
      <c r="E126" s="121"/>
      <c r="F126" s="97"/>
      <c r="G126" s="97"/>
      <c r="H126" s="97"/>
      <c r="I126" s="97"/>
      <c r="J126" s="97"/>
      <c r="K126" s="97"/>
      <c r="L126" s="97"/>
      <c r="M126" s="97"/>
      <c r="N126" s="97"/>
      <c r="O126" s="97"/>
      <c r="P126" s="97"/>
      <c r="Q126" s="97"/>
      <c r="R126" s="97"/>
      <c r="S126" s="97"/>
      <c r="T126" s="97"/>
      <c r="U126" s="97"/>
      <c r="V126" s="97"/>
      <c r="W126" s="97"/>
      <c r="X126" s="97"/>
      <c r="Y126" s="97"/>
    </row>
    <row r="127" spans="5:25" ht="12" customHeight="1">
      <c r="F127" s="97"/>
      <c r="G127" s="97"/>
      <c r="H127" s="97"/>
      <c r="I127" s="97"/>
      <c r="J127" s="97"/>
      <c r="K127" s="97"/>
      <c r="L127" s="97"/>
      <c r="M127" s="97"/>
      <c r="N127" s="97"/>
      <c r="O127" s="97"/>
      <c r="P127" s="97"/>
      <c r="Q127" s="97"/>
      <c r="R127" s="97"/>
      <c r="S127" s="97"/>
      <c r="T127" s="97"/>
      <c r="U127" s="97"/>
      <c r="V127" s="97"/>
      <c r="W127" s="97"/>
      <c r="X127" s="97"/>
      <c r="Y127" s="97"/>
    </row>
    <row r="128" spans="5:25" ht="12" customHeight="1">
      <c r="F128" s="97"/>
      <c r="G128" s="97"/>
      <c r="H128" s="97"/>
      <c r="I128" s="97"/>
      <c r="J128" s="97"/>
      <c r="K128" s="97"/>
      <c r="L128" s="97"/>
      <c r="M128" s="97"/>
      <c r="N128" s="97"/>
      <c r="O128" s="97"/>
      <c r="P128" s="97"/>
      <c r="Q128" s="97"/>
      <c r="R128" s="97"/>
      <c r="S128" s="97"/>
      <c r="T128" s="97"/>
      <c r="U128" s="97"/>
      <c r="V128" s="97"/>
      <c r="W128" s="97"/>
      <c r="X128" s="97"/>
      <c r="Y128" s="97"/>
    </row>
    <row r="129" spans="5:24" ht="12" customHeight="1">
      <c r="F129" s="97"/>
      <c r="G129" s="97"/>
      <c r="H129" s="97"/>
      <c r="I129" s="97"/>
      <c r="J129" s="97"/>
      <c r="K129" s="97"/>
      <c r="L129" s="97"/>
      <c r="M129" s="97"/>
      <c r="N129" s="97"/>
      <c r="O129" s="97"/>
      <c r="P129" s="97"/>
      <c r="Q129" s="97"/>
      <c r="R129" s="97"/>
      <c r="S129" s="97"/>
      <c r="T129" s="97"/>
      <c r="U129" s="97"/>
      <c r="V129" s="97"/>
      <c r="W129" s="97"/>
      <c r="X129" s="97"/>
    </row>
    <row r="130" spans="5:24" ht="12" customHeight="1">
      <c r="E130" s="121"/>
      <c r="F130" s="97"/>
      <c r="G130" s="97"/>
      <c r="H130" s="97"/>
      <c r="I130" s="97"/>
      <c r="J130" s="97"/>
      <c r="K130" s="97"/>
      <c r="L130" s="97"/>
      <c r="M130" s="97"/>
      <c r="N130" s="97"/>
      <c r="O130" s="97"/>
      <c r="P130" s="97"/>
      <c r="Q130" s="97"/>
      <c r="R130" s="97"/>
      <c r="S130" s="97"/>
      <c r="T130" s="97"/>
      <c r="U130" s="97"/>
      <c r="V130" s="97"/>
      <c r="W130" s="97"/>
      <c r="X130" s="97"/>
    </row>
    <row r="131" spans="5:24" ht="12" customHeight="1">
      <c r="F131" s="97"/>
      <c r="G131" s="97"/>
      <c r="H131" s="97"/>
      <c r="I131" s="97"/>
      <c r="J131" s="97"/>
      <c r="K131" s="97"/>
      <c r="L131" s="97"/>
      <c r="M131" s="97"/>
      <c r="N131" s="97"/>
      <c r="O131" s="97"/>
      <c r="P131" s="97"/>
      <c r="Q131" s="97"/>
      <c r="R131" s="97"/>
      <c r="S131" s="97"/>
      <c r="T131" s="97"/>
      <c r="U131" s="97"/>
      <c r="V131" s="97"/>
      <c r="W131" s="97"/>
      <c r="X131" s="97"/>
    </row>
    <row r="132" spans="5:24" ht="12" customHeight="1">
      <c r="F132" s="97"/>
      <c r="G132" s="97"/>
      <c r="H132" s="97"/>
      <c r="I132" s="97"/>
      <c r="J132" s="97"/>
      <c r="K132" s="97"/>
      <c r="L132" s="97"/>
      <c r="M132" s="97"/>
      <c r="N132" s="97"/>
      <c r="O132" s="97"/>
      <c r="P132" s="97"/>
      <c r="Q132" s="97"/>
      <c r="R132" s="97"/>
      <c r="S132" s="97"/>
      <c r="T132" s="97"/>
      <c r="U132" s="97"/>
      <c r="V132" s="97"/>
      <c r="W132" s="97"/>
      <c r="X132" s="97"/>
    </row>
    <row r="133" spans="5:24" ht="12" customHeight="1">
      <c r="F133" s="97"/>
      <c r="G133" s="97"/>
      <c r="H133" s="97"/>
      <c r="I133" s="97"/>
      <c r="J133" s="97"/>
      <c r="K133" s="97"/>
      <c r="L133" s="97"/>
      <c r="M133" s="97"/>
      <c r="N133" s="97"/>
      <c r="O133" s="97"/>
      <c r="P133" s="97"/>
      <c r="Q133" s="97"/>
      <c r="R133" s="97"/>
      <c r="S133" s="97"/>
      <c r="T133" s="97"/>
      <c r="U133" s="97"/>
      <c r="V133" s="97"/>
      <c r="W133" s="97"/>
      <c r="X133" s="97"/>
    </row>
    <row r="134" spans="5:24" ht="12" customHeight="1">
      <c r="E134" s="121"/>
      <c r="F134" s="97"/>
    </row>
    <row r="137" spans="5:24" ht="13.5" customHeight="1"/>
    <row r="138" spans="5:24" ht="12" customHeight="1">
      <c r="E138" s="121"/>
      <c r="F138" s="97"/>
      <c r="G138" s="97"/>
      <c r="H138" s="97"/>
      <c r="I138" s="97"/>
      <c r="J138" s="97"/>
      <c r="K138" s="97"/>
      <c r="L138" s="97"/>
      <c r="M138" s="97"/>
      <c r="N138" s="97"/>
      <c r="O138" s="97"/>
      <c r="P138" s="97"/>
      <c r="Q138" s="97"/>
      <c r="R138" s="97"/>
      <c r="S138" s="97"/>
      <c r="T138" s="97"/>
      <c r="U138" s="97"/>
      <c r="V138" s="97"/>
      <c r="W138" s="97"/>
      <c r="X138" s="97"/>
    </row>
    <row r="139" spans="5:24" ht="12" customHeight="1">
      <c r="F139" s="97"/>
      <c r="G139" s="97"/>
      <c r="H139" s="97"/>
      <c r="I139" s="97"/>
      <c r="J139" s="97"/>
      <c r="K139" s="97"/>
      <c r="L139" s="97"/>
      <c r="M139" s="97"/>
      <c r="N139" s="97"/>
      <c r="O139" s="97"/>
      <c r="P139" s="97"/>
      <c r="Q139" s="97"/>
      <c r="R139" s="97"/>
      <c r="S139" s="97"/>
      <c r="T139" s="97"/>
      <c r="U139" s="97"/>
      <c r="V139" s="97"/>
      <c r="W139" s="97"/>
      <c r="X139" s="97"/>
    </row>
  </sheetData>
  <mergeCells count="82">
    <mergeCell ref="D90:AA90"/>
    <mergeCell ref="C2:Z5"/>
    <mergeCell ref="G7:W8"/>
    <mergeCell ref="J12:J13"/>
    <mergeCell ref="V12:V13"/>
    <mergeCell ref="W12:W13"/>
    <mergeCell ref="X12:X13"/>
    <mergeCell ref="Y12:Y13"/>
    <mergeCell ref="B10:I11"/>
    <mergeCell ref="B12:I13"/>
    <mergeCell ref="J10:Z11"/>
    <mergeCell ref="K12:Q13"/>
    <mergeCell ref="R12:R13"/>
    <mergeCell ref="S12:T13"/>
    <mergeCell ref="U12:U13"/>
    <mergeCell ref="Z12:Z13"/>
    <mergeCell ref="Y7:Z7"/>
    <mergeCell ref="J59:L59"/>
    <mergeCell ref="J58:L58"/>
    <mergeCell ref="Q58:S58"/>
    <mergeCell ref="J57:L57"/>
    <mergeCell ref="M57:P57"/>
    <mergeCell ref="Q57:S57"/>
    <mergeCell ref="M58:P58"/>
    <mergeCell ref="J14:Z15"/>
    <mergeCell ref="J23:K23"/>
    <mergeCell ref="B24:I29"/>
    <mergeCell ref="J24:Z29"/>
    <mergeCell ref="M39:P39"/>
    <mergeCell ref="M38:N38"/>
    <mergeCell ref="P38:Q38"/>
    <mergeCell ref="D38:I41"/>
    <mergeCell ref="M40:P40"/>
    <mergeCell ref="H16:I19"/>
    <mergeCell ref="H20:I22"/>
    <mergeCell ref="B23:I23"/>
    <mergeCell ref="B14:G19"/>
    <mergeCell ref="B20:G22"/>
    <mergeCell ref="H14:I15"/>
    <mergeCell ref="B56:C59"/>
    <mergeCell ref="B60:I61"/>
    <mergeCell ref="B62:I63"/>
    <mergeCell ref="M56:N56"/>
    <mergeCell ref="P56:Q56"/>
    <mergeCell ref="J56:L56"/>
    <mergeCell ref="D70:AA70"/>
    <mergeCell ref="D72:AA72"/>
    <mergeCell ref="M47:N47"/>
    <mergeCell ref="P47:Q47"/>
    <mergeCell ref="M48:P48"/>
    <mergeCell ref="T48:Z48"/>
    <mergeCell ref="M49:P49"/>
    <mergeCell ref="T49:Z49"/>
    <mergeCell ref="M50:Z50"/>
    <mergeCell ref="D56:I59"/>
    <mergeCell ref="J60:Z61"/>
    <mergeCell ref="J62:Z63"/>
    <mergeCell ref="T57:Z57"/>
    <mergeCell ref="T58:Z58"/>
    <mergeCell ref="M59:Z59"/>
    <mergeCell ref="C54:D54"/>
    <mergeCell ref="D74:AA74"/>
    <mergeCell ref="D76:AA76"/>
    <mergeCell ref="D78:AA78"/>
    <mergeCell ref="D80:AA80"/>
    <mergeCell ref="D82:AA82"/>
    <mergeCell ref="D84:AA84"/>
    <mergeCell ref="D86:AA86"/>
    <mergeCell ref="D88:AA88"/>
    <mergeCell ref="J16:Z19"/>
    <mergeCell ref="B33:Z35"/>
    <mergeCell ref="B42:Z44"/>
    <mergeCell ref="B36:I37"/>
    <mergeCell ref="J36:Z37"/>
    <mergeCell ref="B38:C41"/>
    <mergeCell ref="T39:Z39"/>
    <mergeCell ref="T40:Z40"/>
    <mergeCell ref="M41:Z41"/>
    <mergeCell ref="B45:I46"/>
    <mergeCell ref="J45:Z46"/>
    <mergeCell ref="B47:C50"/>
    <mergeCell ref="D47:I50"/>
  </mergeCells>
  <phoneticPr fontId="3"/>
  <dataValidations count="10">
    <dataValidation type="list" allowBlank="1" showInputMessage="1" showErrorMessage="1" sqref="C64:D64" xr:uid="{52256621-0A6B-4676-B4C2-1881E2A929CE}">
      <formula1>"昭和,平成,令和"</formula1>
    </dataValidation>
    <dataValidation type="list" allowBlank="1" showErrorMessage="1" promptTitle="【学校】運営単位" prompt="学校の場合どちらかを選択してください。_x000a_共同調理場：給食センター等_x000a_単独実施：自校給食" sqref="D32 J32 D28 J28" xr:uid="{411A1FC1-D01D-4BE0-9386-39ADED4C5C33}">
      <formula1>"☐,☑"</formula1>
    </dataValidation>
    <dataValidation type="list" allowBlank="1" showInputMessage="1" showErrorMessage="1" sqref="Y7:Z7" xr:uid="{798F9DDC-322C-439D-AE03-4B0556D11F61}">
      <formula1>選択</formula1>
    </dataValidation>
    <dataValidation type="list" allowBlank="1" showErrorMessage="1" promptTitle="【学校】運営単位" prompt="学校の場合どちらかを選択してください。_x000a_共同調理場：給食センター等_x000a_単独実施：自校給食" sqref="J27 D27" xr:uid="{2D32C0F1-4618-4CD8-80FE-F1011BE115C4}">
      <formula1>選択</formula1>
    </dataValidation>
    <dataValidation type="list" allowBlank="1" showErrorMessage="1" promptTitle="【学校】運営単位" prompt="学校の場合どちらかを選択してください。_x000a_共同調理場：給食センター等_x000a_単独実施：自校給食" sqref="K21 O21" xr:uid="{1B5EA628-2D2F-4B4D-B32C-73A5A52E19CC}">
      <formula1>〇</formula1>
    </dataValidation>
    <dataValidation type="list" allowBlank="1" showInputMessage="1" showErrorMessage="1" sqref="Y12:Y13 P23 I54" xr:uid="{7F3515F5-B1F3-43F4-A80B-C46022BA159C}">
      <formula1>日</formula1>
    </dataValidation>
    <dataValidation type="list" allowBlank="1" showInputMessage="1" showErrorMessage="1" sqref="W12:W13 N23 G54" xr:uid="{13DCE006-730B-4A46-85C4-1FE9126FDBD4}">
      <formula1>月</formula1>
    </dataValidation>
    <dataValidation type="list" allowBlank="1" showInputMessage="1" showErrorMessage="1" sqref="U12:U13 L23 E54" xr:uid="{05CCFC52-9733-4E42-8A1A-AA87046FE5AF}">
      <formula1>年</formula1>
    </dataValidation>
    <dataValidation type="list" allowBlank="1" showInputMessage="1" showErrorMessage="1" sqref="S12:T13 J23:K23 C54:D54" xr:uid="{04400015-49EF-454E-A68C-9EF848138EFC}">
      <formula1>元号</formula1>
    </dataValidation>
    <dataValidation type="list" allowBlank="1" showInputMessage="1" showErrorMessage="1" sqref="I64 E64 G64" xr:uid="{AC0BF3F0-155E-4228-B8B9-F758FD995FCE}">
      <formula1>#REF!</formula1>
    </dataValidation>
  </dataValidations>
  <pageMargins left="0.7" right="0.7" top="0.75" bottom="0.75" header="0.3" footer="0.3"/>
  <pageSetup paperSize="9" orientation="portrait" r:id="rId1"/>
  <rowBreaks count="3" manualBreakCount="3">
    <brk id="50" max="26" man="1"/>
    <brk id="80" max="26" man="1"/>
    <brk id="90" max="26"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C645E-B4D6-4C7F-B5C9-92A3644630EA}">
  <sheetPr codeName="Sheet5"/>
  <dimension ref="B2:AB85"/>
  <sheetViews>
    <sheetView view="pageBreakPreview" zoomScale="115" zoomScaleNormal="100" zoomScaleSheetLayoutView="115" workbookViewId="0"/>
  </sheetViews>
  <sheetFormatPr defaultColWidth="8.69921875" defaultRowHeight="12" customHeight="1"/>
  <cols>
    <col min="1" max="1" width="1.09765625" style="1" customWidth="1"/>
    <col min="2" max="26" width="3" style="1" customWidth="1"/>
    <col min="27" max="27" width="1.5" style="1" customWidth="1"/>
    <col min="28" max="28" width="2.69921875" style="1" customWidth="1"/>
    <col min="29" max="29" width="4.19921875" style="1" customWidth="1"/>
    <col min="30" max="16384" width="8.69921875" style="1"/>
  </cols>
  <sheetData>
    <row r="2" spans="2:26" ht="12" customHeight="1">
      <c r="C2" s="1136" t="s">
        <v>4103</v>
      </c>
      <c r="D2" s="1136"/>
      <c r="E2" s="1136"/>
      <c r="F2" s="1136"/>
      <c r="G2" s="1136"/>
      <c r="H2" s="1136"/>
      <c r="I2" s="1136"/>
      <c r="J2" s="1136"/>
      <c r="K2" s="1136"/>
      <c r="L2" s="1136"/>
      <c r="M2" s="1136"/>
      <c r="N2" s="1136"/>
      <c r="O2" s="1136"/>
      <c r="P2" s="1136"/>
      <c r="Q2" s="1136"/>
      <c r="R2" s="1136"/>
      <c r="S2" s="1136"/>
      <c r="T2" s="1136"/>
      <c r="U2" s="1136"/>
      <c r="V2" s="1136"/>
      <c r="W2" s="1136"/>
      <c r="X2" s="1136"/>
      <c r="Y2" s="1136"/>
      <c r="Z2" s="1136"/>
    </row>
    <row r="3" spans="2:26" ht="12" customHeight="1">
      <c r="C3" s="1136"/>
      <c r="D3" s="1136"/>
      <c r="E3" s="1136"/>
      <c r="F3" s="1136"/>
      <c r="G3" s="1136"/>
      <c r="H3" s="1136"/>
      <c r="I3" s="1136"/>
      <c r="J3" s="1136"/>
      <c r="K3" s="1136"/>
      <c r="L3" s="1136"/>
      <c r="M3" s="1136"/>
      <c r="N3" s="1136"/>
      <c r="O3" s="1136"/>
      <c r="P3" s="1136"/>
      <c r="Q3" s="1136"/>
      <c r="R3" s="1136"/>
      <c r="S3" s="1136"/>
      <c r="T3" s="1136"/>
      <c r="U3" s="1136"/>
      <c r="V3" s="1136"/>
      <c r="W3" s="1136"/>
      <c r="X3" s="1136"/>
      <c r="Y3" s="1136"/>
      <c r="Z3" s="1136"/>
    </row>
    <row r="4" spans="2:26" ht="12" customHeight="1">
      <c r="C4" s="1136"/>
      <c r="D4" s="1136"/>
      <c r="E4" s="1136"/>
      <c r="F4" s="1136"/>
      <c r="G4" s="1136"/>
      <c r="H4" s="1136"/>
      <c r="I4" s="1136"/>
      <c r="J4" s="1136"/>
      <c r="K4" s="1136"/>
      <c r="L4" s="1136"/>
      <c r="M4" s="1136"/>
      <c r="N4" s="1136"/>
      <c r="O4" s="1136"/>
      <c r="P4" s="1136"/>
      <c r="Q4" s="1136"/>
      <c r="R4" s="1136"/>
      <c r="S4" s="1136"/>
      <c r="T4" s="1136"/>
      <c r="U4" s="1136"/>
      <c r="V4" s="1136"/>
      <c r="W4" s="1136"/>
      <c r="X4" s="1136"/>
      <c r="Y4" s="1136"/>
      <c r="Z4" s="1136"/>
    </row>
    <row r="5" spans="2:26" ht="12" customHeight="1">
      <c r="C5" s="1136"/>
      <c r="D5" s="1136"/>
      <c r="E5" s="1136"/>
      <c r="F5" s="1136"/>
      <c r="G5" s="1136"/>
      <c r="H5" s="1136"/>
      <c r="I5" s="1136"/>
      <c r="J5" s="1136"/>
      <c r="K5" s="1136"/>
      <c r="L5" s="1136"/>
      <c r="M5" s="1136"/>
      <c r="N5" s="1136"/>
      <c r="O5" s="1136"/>
      <c r="P5" s="1136"/>
      <c r="Q5" s="1136"/>
      <c r="R5" s="1136"/>
      <c r="S5" s="1136"/>
      <c r="T5" s="1136"/>
      <c r="U5" s="1136"/>
      <c r="V5" s="1136"/>
      <c r="W5" s="1136"/>
      <c r="X5" s="1136"/>
      <c r="Y5" s="1136"/>
      <c r="Z5" s="1136"/>
    </row>
    <row r="6" spans="2:26" ht="12" customHeight="1">
      <c r="C6" s="122"/>
      <c r="D6" s="122"/>
      <c r="E6" s="122"/>
      <c r="F6" s="122"/>
      <c r="G6" s="122"/>
      <c r="H6" s="122"/>
      <c r="I6" s="122"/>
      <c r="J6" s="122"/>
      <c r="K6" s="122"/>
      <c r="L6" s="122"/>
      <c r="M6" s="122"/>
      <c r="N6" s="122"/>
      <c r="O6" s="122"/>
      <c r="P6" s="122"/>
      <c r="Q6" s="122"/>
      <c r="R6" s="122"/>
      <c r="S6" s="122"/>
      <c r="T6" s="122"/>
      <c r="U6" s="122"/>
      <c r="V6" s="122"/>
      <c r="W6" s="122"/>
      <c r="X6" s="122"/>
      <c r="Y6" s="122"/>
      <c r="Z6" s="122"/>
    </row>
    <row r="7" spans="2:26" ht="12" customHeight="1">
      <c r="G7" s="1204" t="s">
        <v>4105</v>
      </c>
      <c r="H7" s="1204"/>
      <c r="I7" s="1204"/>
      <c r="J7" s="1204"/>
      <c r="K7" s="1204"/>
      <c r="L7" s="1204"/>
      <c r="M7" s="1204"/>
      <c r="N7" s="1204"/>
      <c r="O7" s="1204"/>
      <c r="P7" s="1204"/>
      <c r="Q7" s="1204"/>
      <c r="R7" s="1204"/>
      <c r="S7" s="1204"/>
      <c r="T7" s="1204"/>
      <c r="U7" s="1204"/>
      <c r="V7" s="1204"/>
      <c r="W7" s="1204"/>
      <c r="Y7" s="861"/>
      <c r="Z7" s="861"/>
    </row>
    <row r="8" spans="2:26" ht="12" customHeight="1">
      <c r="G8" s="1204"/>
      <c r="H8" s="1204"/>
      <c r="I8" s="1204"/>
      <c r="J8" s="1204"/>
      <c r="K8" s="1204"/>
      <c r="L8" s="1204"/>
      <c r="M8" s="1204"/>
      <c r="N8" s="1204"/>
      <c r="O8" s="1204"/>
      <c r="P8" s="1204"/>
      <c r="Q8" s="1204"/>
      <c r="R8" s="1204"/>
      <c r="S8" s="1204"/>
      <c r="T8" s="1204"/>
      <c r="U8" s="1204"/>
      <c r="V8" s="1204"/>
      <c r="W8" s="1204"/>
    </row>
    <row r="10" spans="2:26" ht="12" customHeight="1">
      <c r="B10" s="895" t="s">
        <v>4097</v>
      </c>
      <c r="C10" s="896"/>
      <c r="D10" s="896"/>
      <c r="E10" s="896"/>
      <c r="F10" s="896"/>
      <c r="G10" s="896"/>
      <c r="H10" s="896"/>
      <c r="I10" s="897"/>
      <c r="J10" s="1082" t="s">
        <v>4144</v>
      </c>
      <c r="K10" s="1012"/>
      <c r="L10" s="1012"/>
      <c r="M10" s="1012"/>
      <c r="N10" s="1012"/>
      <c r="O10" s="1012"/>
      <c r="P10" s="1012"/>
      <c r="Q10" s="1012"/>
      <c r="R10" s="1012"/>
      <c r="S10" s="1012"/>
      <c r="T10" s="1012"/>
      <c r="U10" s="1012"/>
      <c r="V10" s="1012"/>
      <c r="W10" s="1012"/>
      <c r="X10" s="1012"/>
      <c r="Y10" s="1012"/>
      <c r="Z10" s="1078"/>
    </row>
    <row r="11" spans="2:26" ht="12" customHeight="1">
      <c r="B11" s="898"/>
      <c r="C11" s="899"/>
      <c r="D11" s="899"/>
      <c r="E11" s="899"/>
      <c r="F11" s="899"/>
      <c r="G11" s="899"/>
      <c r="H11" s="899"/>
      <c r="I11" s="900"/>
      <c r="J11" s="1083"/>
      <c r="K11" s="1013"/>
      <c r="L11" s="1013"/>
      <c r="M11" s="1013"/>
      <c r="N11" s="1013"/>
      <c r="O11" s="1013"/>
      <c r="P11" s="1013"/>
      <c r="Q11" s="1013"/>
      <c r="R11" s="1013"/>
      <c r="S11" s="1013"/>
      <c r="T11" s="1013"/>
      <c r="U11" s="1013"/>
      <c r="V11" s="1013"/>
      <c r="W11" s="1013"/>
      <c r="X11" s="1013"/>
      <c r="Y11" s="1013"/>
      <c r="Z11" s="1079"/>
    </row>
    <row r="12" spans="2:26" ht="12" customHeight="1">
      <c r="B12" s="901" t="s">
        <v>4104</v>
      </c>
      <c r="C12" s="902"/>
      <c r="D12" s="902"/>
      <c r="E12" s="902"/>
      <c r="F12" s="902"/>
      <c r="G12" s="902"/>
      <c r="H12" s="902"/>
      <c r="I12" s="903"/>
      <c r="J12" s="1082" t="s">
        <v>4095</v>
      </c>
      <c r="K12" s="1012"/>
      <c r="L12" s="1012"/>
      <c r="M12" s="1012"/>
      <c r="N12" s="1012"/>
      <c r="O12" s="1012"/>
      <c r="P12" s="1012"/>
      <c r="Q12" s="1012"/>
      <c r="R12" s="1205" t="s">
        <v>4096</v>
      </c>
      <c r="S12" s="968"/>
      <c r="T12" s="969"/>
      <c r="U12" s="1012"/>
      <c r="V12" s="1012" t="s">
        <v>12</v>
      </c>
      <c r="W12" s="1012"/>
      <c r="X12" s="1012" t="s">
        <v>11</v>
      </c>
      <c r="Y12" s="1012"/>
      <c r="Z12" s="1078" t="s">
        <v>227</v>
      </c>
    </row>
    <row r="13" spans="2:26" ht="12" customHeight="1">
      <c r="B13" s="904"/>
      <c r="C13" s="905"/>
      <c r="D13" s="905"/>
      <c r="E13" s="905"/>
      <c r="F13" s="905"/>
      <c r="G13" s="905"/>
      <c r="H13" s="905"/>
      <c r="I13" s="906"/>
      <c r="J13" s="1083"/>
      <c r="K13" s="1013"/>
      <c r="L13" s="1013"/>
      <c r="M13" s="1013"/>
      <c r="N13" s="1013"/>
      <c r="O13" s="1013"/>
      <c r="P13" s="1013"/>
      <c r="Q13" s="1013"/>
      <c r="R13" s="1206"/>
      <c r="S13" s="970"/>
      <c r="T13" s="971"/>
      <c r="U13" s="1013"/>
      <c r="V13" s="1013"/>
      <c r="W13" s="1013"/>
      <c r="X13" s="1013"/>
      <c r="Y13" s="1013"/>
      <c r="Z13" s="1079"/>
    </row>
    <row r="14" spans="2:26" ht="12" customHeight="1">
      <c r="B14" s="901" t="s">
        <v>4098</v>
      </c>
      <c r="C14" s="902"/>
      <c r="D14" s="902"/>
      <c r="E14" s="902"/>
      <c r="F14" s="902"/>
      <c r="G14" s="903"/>
      <c r="H14" s="895" t="s">
        <v>3755</v>
      </c>
      <c r="I14" s="897"/>
      <c r="J14" s="1082"/>
      <c r="K14" s="1012"/>
      <c r="L14" s="1012"/>
      <c r="M14" s="1012"/>
      <c r="N14" s="1012"/>
      <c r="O14" s="1012"/>
      <c r="P14" s="1012"/>
      <c r="Q14" s="1012"/>
      <c r="R14" s="1012"/>
      <c r="S14" s="1012"/>
      <c r="T14" s="1012"/>
      <c r="U14" s="1012"/>
      <c r="V14" s="1012"/>
      <c r="W14" s="1012"/>
      <c r="X14" s="1012"/>
      <c r="Y14" s="1012"/>
      <c r="Z14" s="1078"/>
    </row>
    <row r="15" spans="2:26" ht="12" customHeight="1">
      <c r="B15" s="1108"/>
      <c r="C15" s="945"/>
      <c r="D15" s="945"/>
      <c r="E15" s="945"/>
      <c r="F15" s="945"/>
      <c r="G15" s="1203"/>
      <c r="H15" s="898"/>
      <c r="I15" s="900"/>
      <c r="J15" s="1083"/>
      <c r="K15" s="1013"/>
      <c r="L15" s="1013"/>
      <c r="M15" s="1013"/>
      <c r="N15" s="1013"/>
      <c r="O15" s="1013"/>
      <c r="P15" s="1013"/>
      <c r="Q15" s="1013"/>
      <c r="R15" s="1013"/>
      <c r="S15" s="1013"/>
      <c r="T15" s="1013"/>
      <c r="U15" s="1013"/>
      <c r="V15" s="1013"/>
      <c r="W15" s="1013"/>
      <c r="X15" s="1013"/>
      <c r="Y15" s="1013"/>
      <c r="Z15" s="1079"/>
    </row>
    <row r="16" spans="2:26" ht="12" customHeight="1">
      <c r="B16" s="1108"/>
      <c r="C16" s="945"/>
      <c r="D16" s="945"/>
      <c r="E16" s="945"/>
      <c r="F16" s="945"/>
      <c r="G16" s="1203"/>
      <c r="H16" s="895" t="s">
        <v>3975</v>
      </c>
      <c r="I16" s="897"/>
      <c r="J16" s="1156"/>
      <c r="K16" s="1157"/>
      <c r="L16" s="1157"/>
      <c r="M16" s="1157"/>
      <c r="N16" s="1157"/>
      <c r="O16" s="1157"/>
      <c r="P16" s="1157"/>
      <c r="Q16" s="1157"/>
      <c r="R16" s="1157"/>
      <c r="S16" s="1157"/>
      <c r="T16" s="1157"/>
      <c r="U16" s="1157"/>
      <c r="V16" s="1157"/>
      <c r="W16" s="1157"/>
      <c r="X16" s="1157"/>
      <c r="Y16" s="1157"/>
      <c r="Z16" s="1158"/>
    </row>
    <row r="17" spans="2:28" ht="12" customHeight="1">
      <c r="B17" s="1108"/>
      <c r="C17" s="945"/>
      <c r="D17" s="945"/>
      <c r="E17" s="945"/>
      <c r="F17" s="945"/>
      <c r="G17" s="1203"/>
      <c r="H17" s="965"/>
      <c r="I17" s="967"/>
      <c r="J17" s="1159"/>
      <c r="K17" s="1160"/>
      <c r="L17" s="1160"/>
      <c r="M17" s="1160"/>
      <c r="N17" s="1160"/>
      <c r="O17" s="1160"/>
      <c r="P17" s="1160"/>
      <c r="Q17" s="1160"/>
      <c r="R17" s="1160"/>
      <c r="S17" s="1160"/>
      <c r="T17" s="1160"/>
      <c r="U17" s="1160"/>
      <c r="V17" s="1160"/>
      <c r="W17" s="1160"/>
      <c r="X17" s="1160"/>
      <c r="Y17" s="1160"/>
      <c r="Z17" s="1161"/>
    </row>
    <row r="18" spans="2:28" ht="12" customHeight="1">
      <c r="B18" s="1108"/>
      <c r="C18" s="945"/>
      <c r="D18" s="945"/>
      <c r="E18" s="945"/>
      <c r="F18" s="945"/>
      <c r="G18" s="1203"/>
      <c r="H18" s="965"/>
      <c r="I18" s="967"/>
      <c r="J18" s="1159"/>
      <c r="K18" s="1160"/>
      <c r="L18" s="1160"/>
      <c r="M18" s="1160"/>
      <c r="N18" s="1160"/>
      <c r="O18" s="1160"/>
      <c r="P18" s="1160"/>
      <c r="Q18" s="1160"/>
      <c r="R18" s="1160"/>
      <c r="S18" s="1160"/>
      <c r="T18" s="1160"/>
      <c r="U18" s="1160"/>
      <c r="V18" s="1160"/>
      <c r="W18" s="1160"/>
      <c r="X18" s="1160"/>
      <c r="Y18" s="1160"/>
      <c r="Z18" s="1161"/>
    </row>
    <row r="19" spans="2:28" ht="12" customHeight="1">
      <c r="B19" s="904"/>
      <c r="C19" s="905"/>
      <c r="D19" s="905"/>
      <c r="E19" s="905"/>
      <c r="F19" s="905"/>
      <c r="G19" s="906"/>
      <c r="H19" s="898"/>
      <c r="I19" s="900"/>
      <c r="J19" s="1162"/>
      <c r="K19" s="1163"/>
      <c r="L19" s="1163"/>
      <c r="M19" s="1163"/>
      <c r="N19" s="1163"/>
      <c r="O19" s="1163"/>
      <c r="P19" s="1163"/>
      <c r="Q19" s="1163"/>
      <c r="R19" s="1163"/>
      <c r="S19" s="1163"/>
      <c r="T19" s="1163"/>
      <c r="U19" s="1163"/>
      <c r="V19" s="1163"/>
      <c r="W19" s="1163"/>
      <c r="X19" s="1163"/>
      <c r="Y19" s="1163"/>
      <c r="Z19" s="1164"/>
    </row>
    <row r="20" spans="2:28" ht="7.2" customHeight="1">
      <c r="B20" s="895" t="s">
        <v>4099</v>
      </c>
      <c r="C20" s="896"/>
      <c r="D20" s="896"/>
      <c r="E20" s="896"/>
      <c r="F20" s="896"/>
      <c r="G20" s="897"/>
      <c r="H20" s="895" t="s">
        <v>4100</v>
      </c>
      <c r="I20" s="897"/>
      <c r="J20" s="171"/>
      <c r="K20" s="172"/>
      <c r="L20" s="172"/>
      <c r="M20" s="172"/>
      <c r="N20" s="172"/>
      <c r="O20" s="172"/>
      <c r="P20" s="172"/>
      <c r="Q20" s="172"/>
      <c r="R20" s="172"/>
      <c r="S20" s="172"/>
      <c r="T20" s="172"/>
      <c r="U20" s="172"/>
      <c r="V20" s="172"/>
      <c r="W20" s="172"/>
      <c r="X20" s="172"/>
      <c r="Y20" s="172"/>
      <c r="Z20" s="173"/>
    </row>
    <row r="21" spans="2:28" ht="12" customHeight="1">
      <c r="B21" s="965"/>
      <c r="C21" s="966"/>
      <c r="D21" s="966"/>
      <c r="E21" s="966"/>
      <c r="F21" s="966"/>
      <c r="G21" s="967"/>
      <c r="H21" s="965"/>
      <c r="I21" s="967"/>
      <c r="J21" s="183"/>
      <c r="K21" s="148"/>
      <c r="L21" s="124" t="s">
        <v>53</v>
      </c>
      <c r="Z21" s="182"/>
    </row>
    <row r="22" spans="2:28" ht="7.8" customHeight="1">
      <c r="B22" s="898"/>
      <c r="C22" s="899"/>
      <c r="D22" s="899"/>
      <c r="E22" s="899"/>
      <c r="F22" s="899"/>
      <c r="G22" s="900"/>
      <c r="H22" s="898"/>
      <c r="I22" s="900"/>
      <c r="J22" s="176"/>
      <c r="K22" s="177"/>
      <c r="L22" s="177"/>
      <c r="M22" s="177"/>
      <c r="N22" s="177"/>
      <c r="O22" s="177"/>
      <c r="P22" s="177"/>
      <c r="Q22" s="177"/>
      <c r="R22" s="177"/>
      <c r="S22" s="177"/>
      <c r="T22" s="177"/>
      <c r="U22" s="177"/>
      <c r="V22" s="177"/>
      <c r="W22" s="177"/>
      <c r="X22" s="177"/>
      <c r="Y22" s="177"/>
      <c r="Z22" s="178"/>
    </row>
    <row r="23" spans="2:28" ht="19.8" customHeight="1">
      <c r="B23" s="1148" t="s">
        <v>4101</v>
      </c>
      <c r="C23" s="1201"/>
      <c r="D23" s="1201"/>
      <c r="E23" s="1201"/>
      <c r="F23" s="1201"/>
      <c r="G23" s="1201"/>
      <c r="H23" s="1201"/>
      <c r="I23" s="1202"/>
      <c r="J23" s="862"/>
      <c r="K23" s="862"/>
      <c r="M23" s="1" t="s">
        <v>12</v>
      </c>
      <c r="O23" s="1" t="s">
        <v>11</v>
      </c>
      <c r="Q23" s="1" t="s">
        <v>227</v>
      </c>
      <c r="Z23" s="182"/>
      <c r="AB23" s="349"/>
    </row>
    <row r="24" spans="2:28" ht="12" customHeight="1">
      <c r="B24" s="895" t="s">
        <v>67</v>
      </c>
      <c r="C24" s="896"/>
      <c r="D24" s="896"/>
      <c r="E24" s="896"/>
      <c r="F24" s="896"/>
      <c r="G24" s="896"/>
      <c r="H24" s="896"/>
      <c r="I24" s="897"/>
      <c r="J24" s="1217"/>
      <c r="K24" s="1218"/>
      <c r="L24" s="1218"/>
      <c r="M24" s="1218"/>
      <c r="N24" s="1218"/>
      <c r="O24" s="1218"/>
      <c r="P24" s="1218"/>
      <c r="Q24" s="1218"/>
      <c r="R24" s="1218"/>
      <c r="S24" s="1218"/>
      <c r="T24" s="1218"/>
      <c r="U24" s="1218"/>
      <c r="V24" s="1218"/>
      <c r="W24" s="1218"/>
      <c r="X24" s="1218"/>
      <c r="Y24" s="1218"/>
      <c r="Z24" s="1219"/>
    </row>
    <row r="25" spans="2:28" ht="12" customHeight="1">
      <c r="B25" s="965"/>
      <c r="C25" s="966"/>
      <c r="D25" s="966"/>
      <c r="E25" s="966"/>
      <c r="F25" s="966"/>
      <c r="G25" s="966"/>
      <c r="H25" s="966"/>
      <c r="I25" s="967"/>
      <c r="J25" s="1220"/>
      <c r="K25" s="1221"/>
      <c r="L25" s="1221"/>
      <c r="M25" s="1221"/>
      <c r="N25" s="1221"/>
      <c r="O25" s="1221"/>
      <c r="P25" s="1221"/>
      <c r="Q25" s="1221"/>
      <c r="R25" s="1221"/>
      <c r="S25" s="1221"/>
      <c r="T25" s="1221"/>
      <c r="U25" s="1221"/>
      <c r="V25" s="1221"/>
      <c r="W25" s="1221"/>
      <c r="X25" s="1221"/>
      <c r="Y25" s="1221"/>
      <c r="Z25" s="1222"/>
    </row>
    <row r="26" spans="2:28" ht="3" customHeight="1">
      <c r="B26" s="965"/>
      <c r="C26" s="966"/>
      <c r="D26" s="966"/>
      <c r="E26" s="966"/>
      <c r="F26" s="966"/>
      <c r="G26" s="966"/>
      <c r="H26" s="966"/>
      <c r="I26" s="967"/>
      <c r="J26" s="1220"/>
      <c r="K26" s="1221"/>
      <c r="L26" s="1221"/>
      <c r="M26" s="1221"/>
      <c r="N26" s="1221"/>
      <c r="O26" s="1221"/>
      <c r="P26" s="1221"/>
      <c r="Q26" s="1221"/>
      <c r="R26" s="1221"/>
      <c r="S26" s="1221"/>
      <c r="T26" s="1221"/>
      <c r="U26" s="1221"/>
      <c r="V26" s="1221"/>
      <c r="W26" s="1221"/>
      <c r="X26" s="1221"/>
      <c r="Y26" s="1221"/>
      <c r="Z26" s="1222"/>
    </row>
    <row r="27" spans="2:28" ht="12" customHeight="1">
      <c r="B27" s="965"/>
      <c r="C27" s="966"/>
      <c r="D27" s="966"/>
      <c r="E27" s="966"/>
      <c r="F27" s="966"/>
      <c r="G27" s="966"/>
      <c r="H27" s="966"/>
      <c r="I27" s="967"/>
      <c r="J27" s="1220"/>
      <c r="K27" s="1221"/>
      <c r="L27" s="1221"/>
      <c r="M27" s="1221"/>
      <c r="N27" s="1221"/>
      <c r="O27" s="1221"/>
      <c r="P27" s="1221"/>
      <c r="Q27" s="1221"/>
      <c r="R27" s="1221"/>
      <c r="S27" s="1221"/>
      <c r="T27" s="1221"/>
      <c r="U27" s="1221"/>
      <c r="V27" s="1221"/>
      <c r="W27" s="1221"/>
      <c r="X27" s="1221"/>
      <c r="Y27" s="1221"/>
      <c r="Z27" s="1222"/>
    </row>
    <row r="28" spans="2:28" ht="3" customHeight="1">
      <c r="B28" s="965"/>
      <c r="C28" s="966"/>
      <c r="D28" s="966"/>
      <c r="E28" s="966"/>
      <c r="F28" s="966"/>
      <c r="G28" s="966"/>
      <c r="H28" s="966"/>
      <c r="I28" s="967"/>
      <c r="J28" s="1220"/>
      <c r="K28" s="1221"/>
      <c r="L28" s="1221"/>
      <c r="M28" s="1221"/>
      <c r="N28" s="1221"/>
      <c r="O28" s="1221"/>
      <c r="P28" s="1221"/>
      <c r="Q28" s="1221"/>
      <c r="R28" s="1221"/>
      <c r="S28" s="1221"/>
      <c r="T28" s="1221"/>
      <c r="U28" s="1221"/>
      <c r="V28" s="1221"/>
      <c r="W28" s="1221"/>
      <c r="X28" s="1221"/>
      <c r="Y28" s="1221"/>
      <c r="Z28" s="1222"/>
    </row>
    <row r="29" spans="2:28" ht="12" customHeight="1">
      <c r="B29" s="898"/>
      <c r="C29" s="899"/>
      <c r="D29" s="899"/>
      <c r="E29" s="899"/>
      <c r="F29" s="899"/>
      <c r="G29" s="899"/>
      <c r="H29" s="899"/>
      <c r="I29" s="900"/>
      <c r="J29" s="1223"/>
      <c r="K29" s="1224"/>
      <c r="L29" s="1224"/>
      <c r="M29" s="1224"/>
      <c r="N29" s="1224"/>
      <c r="O29" s="1224"/>
      <c r="P29" s="1224"/>
      <c r="Q29" s="1224"/>
      <c r="R29" s="1224"/>
      <c r="S29" s="1224"/>
      <c r="T29" s="1224"/>
      <c r="U29" s="1224"/>
      <c r="V29" s="1224"/>
      <c r="W29" s="1224"/>
      <c r="X29" s="1224"/>
      <c r="Y29" s="1224"/>
      <c r="Z29" s="1225"/>
    </row>
    <row r="30" spans="2:28" ht="5.4" customHeight="1">
      <c r="B30" s="889" t="s">
        <v>4138</v>
      </c>
      <c r="C30" s="890"/>
      <c r="D30" s="890"/>
      <c r="E30" s="890"/>
      <c r="F30" s="890"/>
      <c r="G30" s="890"/>
      <c r="H30" s="890"/>
      <c r="I30" s="890"/>
      <c r="J30" s="890"/>
      <c r="K30" s="890"/>
      <c r="L30" s="890"/>
      <c r="M30" s="890"/>
      <c r="N30" s="890"/>
      <c r="O30" s="890"/>
      <c r="P30" s="890"/>
      <c r="Q30" s="890"/>
      <c r="R30" s="890"/>
      <c r="S30" s="890"/>
      <c r="T30" s="890"/>
      <c r="U30" s="890"/>
      <c r="V30" s="890"/>
      <c r="W30" s="890"/>
      <c r="X30" s="890"/>
      <c r="Y30" s="890"/>
      <c r="Z30" s="891"/>
    </row>
    <row r="31" spans="2:28" ht="5.4" customHeight="1">
      <c r="B31" s="1165"/>
      <c r="C31" s="1166"/>
      <c r="D31" s="1166"/>
      <c r="E31" s="1166"/>
      <c r="F31" s="1166"/>
      <c r="G31" s="1166"/>
      <c r="H31" s="1166"/>
      <c r="I31" s="1166"/>
      <c r="J31" s="1166"/>
      <c r="K31" s="1166"/>
      <c r="L31" s="1166"/>
      <c r="M31" s="1166"/>
      <c r="N31" s="1166"/>
      <c r="O31" s="1166"/>
      <c r="P31" s="1166"/>
      <c r="Q31" s="1166"/>
      <c r="R31" s="1166"/>
      <c r="S31" s="1166"/>
      <c r="T31" s="1166"/>
      <c r="U31" s="1166"/>
      <c r="V31" s="1166"/>
      <c r="W31" s="1166"/>
      <c r="X31" s="1166"/>
      <c r="Y31" s="1166"/>
      <c r="Z31" s="1167"/>
    </row>
    <row r="32" spans="2:28" ht="5.4" customHeight="1">
      <c r="B32" s="892"/>
      <c r="C32" s="893"/>
      <c r="D32" s="893"/>
      <c r="E32" s="893"/>
      <c r="F32" s="893"/>
      <c r="G32" s="893"/>
      <c r="H32" s="893"/>
      <c r="I32" s="893"/>
      <c r="J32" s="893"/>
      <c r="K32" s="893"/>
      <c r="L32" s="893"/>
      <c r="M32" s="893"/>
      <c r="N32" s="893"/>
      <c r="O32" s="893"/>
      <c r="P32" s="893"/>
      <c r="Q32" s="893"/>
      <c r="R32" s="893"/>
      <c r="S32" s="893"/>
      <c r="T32" s="893"/>
      <c r="U32" s="893"/>
      <c r="V32" s="893"/>
      <c r="W32" s="893"/>
      <c r="X32" s="893"/>
      <c r="Y32" s="893"/>
      <c r="Z32" s="894"/>
    </row>
    <row r="33" spans="2:28" s="2" customFormat="1" ht="14.55" customHeight="1">
      <c r="B33" s="1207" t="s">
        <v>3792</v>
      </c>
      <c r="C33" s="1208"/>
      <c r="D33" s="1208"/>
      <c r="E33" s="1208"/>
      <c r="F33" s="1208"/>
      <c r="G33" s="1208"/>
      <c r="H33" s="1208"/>
      <c r="I33" s="1209"/>
      <c r="J33" s="1012"/>
      <c r="K33" s="1012"/>
      <c r="L33" s="1012"/>
      <c r="M33" s="1012"/>
      <c r="N33" s="1012"/>
      <c r="O33" s="1012"/>
      <c r="P33" s="1012"/>
      <c r="Q33" s="1012"/>
      <c r="R33" s="1012"/>
      <c r="S33" s="1012"/>
      <c r="T33" s="1012"/>
      <c r="U33" s="1012"/>
      <c r="V33" s="1012"/>
      <c r="W33" s="1012"/>
      <c r="X33" s="1012"/>
      <c r="Y33" s="1078"/>
      <c r="Z33" s="430"/>
      <c r="AB33" s="2" t="s">
        <v>16114</v>
      </c>
    </row>
    <row r="34" spans="2:28" s="2" customFormat="1" ht="14.55" customHeight="1">
      <c r="B34" s="1210"/>
      <c r="C34" s="1211"/>
      <c r="D34" s="1211"/>
      <c r="E34" s="1211"/>
      <c r="F34" s="1211"/>
      <c r="G34" s="1211"/>
      <c r="H34" s="1211"/>
      <c r="I34" s="1212"/>
      <c r="J34" s="919"/>
      <c r="K34" s="920"/>
      <c r="L34" s="920"/>
      <c r="M34" s="920"/>
      <c r="N34" s="920"/>
      <c r="O34" s="920"/>
      <c r="P34" s="920"/>
      <c r="Q34" s="920"/>
      <c r="R34" s="920"/>
      <c r="S34" s="920"/>
      <c r="T34" s="920"/>
      <c r="U34" s="920"/>
      <c r="V34" s="920"/>
      <c r="W34" s="920"/>
      <c r="X34" s="920"/>
      <c r="Y34" s="1229"/>
      <c r="Z34" s="432"/>
    </row>
    <row r="35" spans="2:28" s="2" customFormat="1" ht="14.55" customHeight="1">
      <c r="B35" s="1210"/>
      <c r="C35" s="1211"/>
      <c r="D35" s="1211"/>
      <c r="E35" s="1211"/>
      <c r="F35" s="1211"/>
      <c r="G35" s="1211"/>
      <c r="H35" s="1211"/>
      <c r="I35" s="1212"/>
      <c r="J35" s="919"/>
      <c r="K35" s="920"/>
      <c r="L35" s="920"/>
      <c r="M35" s="920"/>
      <c r="N35" s="920"/>
      <c r="O35" s="920"/>
      <c r="P35" s="920"/>
      <c r="Q35" s="920"/>
      <c r="R35" s="920"/>
      <c r="S35" s="920"/>
      <c r="T35" s="920"/>
      <c r="U35" s="920"/>
      <c r="V35" s="920"/>
      <c r="W35" s="920"/>
      <c r="X35" s="920"/>
      <c r="Y35" s="1229"/>
      <c r="Z35" s="432"/>
    </row>
    <row r="36" spans="2:28" s="2" customFormat="1" ht="14.55" customHeight="1">
      <c r="B36" s="1210"/>
      <c r="C36" s="1211"/>
      <c r="D36" s="1211"/>
      <c r="E36" s="1211"/>
      <c r="F36" s="1211"/>
      <c r="G36" s="1211"/>
      <c r="H36" s="1211"/>
      <c r="I36" s="1212"/>
      <c r="J36" s="919"/>
      <c r="K36" s="920"/>
      <c r="L36" s="920"/>
      <c r="M36" s="920"/>
      <c r="N36" s="920"/>
      <c r="O36" s="920"/>
      <c r="P36" s="920"/>
      <c r="Q36" s="920"/>
      <c r="R36" s="920"/>
      <c r="S36" s="920"/>
      <c r="T36" s="920"/>
      <c r="U36" s="920"/>
      <c r="V36" s="920"/>
      <c r="W36" s="920"/>
      <c r="X36" s="920"/>
      <c r="Y36" s="1229"/>
      <c r="Z36" s="432"/>
    </row>
    <row r="37" spans="2:28" s="2" customFormat="1" ht="14.55" customHeight="1">
      <c r="B37" s="1213"/>
      <c r="C37" s="1214"/>
      <c r="D37" s="1214"/>
      <c r="E37" s="1214"/>
      <c r="F37" s="1214"/>
      <c r="G37" s="1214"/>
      <c r="H37" s="1214"/>
      <c r="I37" s="1215"/>
      <c r="J37" s="1013"/>
      <c r="K37" s="1013"/>
      <c r="L37" s="1013"/>
      <c r="M37" s="1013"/>
      <c r="N37" s="1013"/>
      <c r="O37" s="1013"/>
      <c r="P37" s="1013"/>
      <c r="Q37" s="1013"/>
      <c r="R37" s="1013"/>
      <c r="S37" s="1013"/>
      <c r="T37" s="1013"/>
      <c r="U37" s="1013"/>
      <c r="V37" s="1013"/>
      <c r="W37" s="1013"/>
      <c r="X37" s="1013"/>
      <c r="Y37" s="1079"/>
      <c r="Z37" s="433"/>
    </row>
    <row r="38" spans="2:28" ht="5.4" customHeight="1">
      <c r="B38" s="889" t="s">
        <v>10147</v>
      </c>
      <c r="C38" s="890"/>
      <c r="D38" s="890"/>
      <c r="E38" s="890"/>
      <c r="F38" s="890"/>
      <c r="G38" s="890"/>
      <c r="H38" s="890"/>
      <c r="I38" s="890"/>
      <c r="J38" s="890"/>
      <c r="K38" s="890"/>
      <c r="L38" s="890"/>
      <c r="M38" s="890"/>
      <c r="N38" s="890"/>
      <c r="O38" s="890"/>
      <c r="P38" s="890"/>
      <c r="Q38" s="890"/>
      <c r="R38" s="890"/>
      <c r="S38" s="890"/>
      <c r="T38" s="890"/>
      <c r="U38" s="890"/>
      <c r="V38" s="890"/>
      <c r="W38" s="890"/>
      <c r="X38" s="890"/>
      <c r="Y38" s="890"/>
      <c r="Z38" s="891"/>
    </row>
    <row r="39" spans="2:28" ht="5.4" customHeight="1">
      <c r="B39" s="1165"/>
      <c r="C39" s="1166"/>
      <c r="D39" s="1166"/>
      <c r="E39" s="1166"/>
      <c r="F39" s="1166"/>
      <c r="G39" s="1166"/>
      <c r="H39" s="1166"/>
      <c r="I39" s="1166"/>
      <c r="J39" s="1166"/>
      <c r="K39" s="1166"/>
      <c r="L39" s="1166"/>
      <c r="M39" s="1166"/>
      <c r="N39" s="1166"/>
      <c r="O39" s="1166"/>
      <c r="P39" s="1166"/>
      <c r="Q39" s="1166"/>
      <c r="R39" s="1166"/>
      <c r="S39" s="1166"/>
      <c r="T39" s="1166"/>
      <c r="U39" s="1166"/>
      <c r="V39" s="1166"/>
      <c r="W39" s="1166"/>
      <c r="X39" s="1166"/>
      <c r="Y39" s="1166"/>
      <c r="Z39" s="1167"/>
    </row>
    <row r="40" spans="2:28" ht="5.4" customHeight="1">
      <c r="B40" s="892"/>
      <c r="C40" s="893"/>
      <c r="D40" s="893"/>
      <c r="E40" s="893"/>
      <c r="F40" s="893"/>
      <c r="G40" s="893"/>
      <c r="H40" s="893"/>
      <c r="I40" s="893"/>
      <c r="J40" s="893"/>
      <c r="K40" s="893"/>
      <c r="L40" s="893"/>
      <c r="M40" s="893"/>
      <c r="N40" s="893"/>
      <c r="O40" s="893"/>
      <c r="P40" s="893"/>
      <c r="Q40" s="893"/>
      <c r="R40" s="893"/>
      <c r="S40" s="893"/>
      <c r="T40" s="893"/>
      <c r="U40" s="893"/>
      <c r="V40" s="893"/>
      <c r="W40" s="893"/>
      <c r="X40" s="893"/>
      <c r="Y40" s="893"/>
      <c r="Z40" s="894"/>
    </row>
    <row r="41" spans="2:28" s="2" customFormat="1" ht="14.55" customHeight="1">
      <c r="B41" s="1207" t="s">
        <v>3792</v>
      </c>
      <c r="C41" s="1208"/>
      <c r="D41" s="1208"/>
      <c r="E41" s="1208"/>
      <c r="F41" s="1208"/>
      <c r="G41" s="1208"/>
      <c r="H41" s="1208"/>
      <c r="I41" s="1209"/>
      <c r="J41" s="1012"/>
      <c r="K41" s="1012"/>
      <c r="L41" s="1012"/>
      <c r="M41" s="1012"/>
      <c r="N41" s="1012"/>
      <c r="O41" s="1012"/>
      <c r="P41" s="1012"/>
      <c r="Q41" s="1012"/>
      <c r="R41" s="1012"/>
      <c r="S41" s="1012"/>
      <c r="T41" s="1012"/>
      <c r="U41" s="1012"/>
      <c r="V41" s="1012"/>
      <c r="W41" s="1012"/>
      <c r="X41" s="1012"/>
      <c r="Y41" s="1012"/>
      <c r="Z41" s="430"/>
      <c r="AB41" s="2" t="s">
        <v>16114</v>
      </c>
    </row>
    <row r="42" spans="2:28" s="2" customFormat="1" ht="14.55" customHeight="1">
      <c r="B42" s="1210"/>
      <c r="C42" s="1211"/>
      <c r="D42" s="1211"/>
      <c r="E42" s="1211"/>
      <c r="F42" s="1211"/>
      <c r="G42" s="1211"/>
      <c r="H42" s="1211"/>
      <c r="I42" s="1212"/>
      <c r="J42" s="1216"/>
      <c r="K42" s="1137"/>
      <c r="L42" s="1137"/>
      <c r="M42" s="1137"/>
      <c r="N42" s="1137"/>
      <c r="O42" s="1137"/>
      <c r="P42" s="1137"/>
      <c r="Q42" s="1137"/>
      <c r="R42" s="1137"/>
      <c r="S42" s="1137"/>
      <c r="T42" s="1137"/>
      <c r="U42" s="1137"/>
      <c r="V42" s="1137"/>
      <c r="W42" s="1137"/>
      <c r="X42" s="1137"/>
      <c r="Y42" s="1195"/>
      <c r="Z42" s="432"/>
    </row>
    <row r="43" spans="2:28" s="2" customFormat="1" ht="14.55" customHeight="1">
      <c r="B43" s="1210"/>
      <c r="C43" s="1211"/>
      <c r="D43" s="1211"/>
      <c r="E43" s="1211"/>
      <c r="F43" s="1211"/>
      <c r="G43" s="1211"/>
      <c r="H43" s="1211"/>
      <c r="I43" s="1212"/>
      <c r="J43" s="1216"/>
      <c r="K43" s="1137"/>
      <c r="L43" s="1137"/>
      <c r="M43" s="1137"/>
      <c r="N43" s="1137"/>
      <c r="O43" s="1137"/>
      <c r="P43" s="1137"/>
      <c r="Q43" s="1137"/>
      <c r="R43" s="1137"/>
      <c r="S43" s="1137"/>
      <c r="T43" s="1137"/>
      <c r="U43" s="1137"/>
      <c r="V43" s="1137"/>
      <c r="W43" s="1137"/>
      <c r="X43" s="1137"/>
      <c r="Y43" s="1195"/>
      <c r="Z43" s="432"/>
    </row>
    <row r="44" spans="2:28" s="2" customFormat="1" ht="14.55" customHeight="1">
      <c r="B44" s="1210"/>
      <c r="C44" s="1211"/>
      <c r="D44" s="1211"/>
      <c r="E44" s="1211"/>
      <c r="F44" s="1211"/>
      <c r="G44" s="1211"/>
      <c r="H44" s="1211"/>
      <c r="I44" s="1212"/>
      <c r="J44" s="1216"/>
      <c r="K44" s="1137"/>
      <c r="L44" s="1137"/>
      <c r="M44" s="1137"/>
      <c r="N44" s="1137"/>
      <c r="O44" s="1137"/>
      <c r="P44" s="1137"/>
      <c r="Q44" s="1137"/>
      <c r="R44" s="1137"/>
      <c r="S44" s="1137"/>
      <c r="T44" s="1137"/>
      <c r="U44" s="1137"/>
      <c r="V44" s="1137"/>
      <c r="W44" s="1137"/>
      <c r="X44" s="1137"/>
      <c r="Y44" s="1195"/>
      <c r="Z44" s="432"/>
    </row>
    <row r="45" spans="2:28" s="2" customFormat="1" ht="14.55" customHeight="1">
      <c r="B45" s="1213"/>
      <c r="C45" s="1214"/>
      <c r="D45" s="1214"/>
      <c r="E45" s="1214"/>
      <c r="F45" s="1214"/>
      <c r="G45" s="1214"/>
      <c r="H45" s="1214"/>
      <c r="I45" s="1215"/>
      <c r="J45" s="1013"/>
      <c r="K45" s="1013"/>
      <c r="L45" s="1013"/>
      <c r="M45" s="1013"/>
      <c r="N45" s="1013"/>
      <c r="O45" s="1013"/>
      <c r="P45" s="1013"/>
      <c r="Q45" s="1013"/>
      <c r="R45" s="1013"/>
      <c r="S45" s="1013"/>
      <c r="T45" s="1013"/>
      <c r="U45" s="1013"/>
      <c r="V45" s="1013"/>
      <c r="W45" s="1013"/>
      <c r="X45" s="1013"/>
      <c r="Y45" s="1013"/>
      <c r="Z45" s="433"/>
    </row>
    <row r="46" spans="2:28" s="2" customFormat="1" ht="14.55" customHeight="1">
      <c r="B46" s="431"/>
      <c r="C46" s="431"/>
      <c r="D46" s="431"/>
      <c r="E46" s="431"/>
      <c r="F46" s="431"/>
      <c r="G46" s="431"/>
      <c r="H46" s="431"/>
      <c r="I46" s="431"/>
      <c r="J46" s="431"/>
      <c r="K46" s="431"/>
      <c r="L46" s="121"/>
      <c r="M46" s="121"/>
      <c r="N46" s="121"/>
      <c r="O46" s="121"/>
      <c r="P46" s="121"/>
      <c r="Q46" s="121"/>
      <c r="R46" s="121"/>
      <c r="S46" s="121"/>
      <c r="T46" s="121"/>
      <c r="U46" s="121"/>
      <c r="V46" s="121"/>
      <c r="W46" s="121"/>
      <c r="X46" s="121"/>
      <c r="Y46" s="121"/>
      <c r="Z46" s="121"/>
    </row>
    <row r="47" spans="2:28" ht="12" customHeight="1">
      <c r="C47" s="1" t="s">
        <v>4152</v>
      </c>
    </row>
    <row r="49" spans="2:28" ht="12" customHeight="1">
      <c r="C49" s="862"/>
      <c r="D49" s="862"/>
      <c r="F49" s="1" t="s">
        <v>12</v>
      </c>
      <c r="H49" s="1" t="s">
        <v>11</v>
      </c>
      <c r="J49" s="1" t="s">
        <v>227</v>
      </c>
      <c r="M49" s="98"/>
      <c r="N49" s="98"/>
      <c r="O49" s="98"/>
      <c r="P49" s="98"/>
      <c r="Q49" s="98"/>
      <c r="R49" s="98"/>
      <c r="S49" s="98"/>
      <c r="T49" s="98"/>
      <c r="U49" s="98"/>
      <c r="V49" s="98"/>
      <c r="W49" s="98"/>
      <c r="X49" s="98"/>
      <c r="Y49" s="98"/>
      <c r="Z49" s="98"/>
    </row>
    <row r="50" spans="2:28" ht="12" customHeight="1">
      <c r="M50" s="98"/>
      <c r="N50" s="98"/>
      <c r="O50" s="98"/>
      <c r="P50" s="98"/>
      <c r="Q50" s="98"/>
      <c r="S50" s="98"/>
      <c r="T50" s="98"/>
      <c r="Z50" s="98"/>
    </row>
    <row r="51" spans="2:28" s="2" customFormat="1" ht="14.55" customHeight="1">
      <c r="B51" s="1137" t="s">
        <v>23</v>
      </c>
      <c r="C51" s="1137"/>
      <c r="D51" s="1137"/>
      <c r="E51" s="1137"/>
      <c r="F51" s="1137"/>
      <c r="G51" s="1188" t="s">
        <v>3794</v>
      </c>
      <c r="H51" s="1188"/>
      <c r="I51" s="1188"/>
      <c r="J51" s="1188"/>
      <c r="K51" s="1188"/>
      <c r="L51" s="1189"/>
      <c r="M51" s="1226" t="s">
        <v>3918</v>
      </c>
      <c r="N51" s="1227"/>
      <c r="O51" s="1228"/>
      <c r="P51" s="1184"/>
      <c r="Q51" s="1185"/>
      <c r="R51" s="95" t="s">
        <v>3919</v>
      </c>
      <c r="S51" s="1184"/>
      <c r="T51" s="1185"/>
      <c r="V51" s="95"/>
      <c r="W51" s="95"/>
      <c r="X51" s="95"/>
      <c r="Y51" s="95"/>
      <c r="Z51" s="113"/>
      <c r="AA51" s="352"/>
    </row>
    <row r="52" spans="2:28" s="2" customFormat="1" ht="14.55" customHeight="1">
      <c r="B52" s="1137"/>
      <c r="C52" s="1137"/>
      <c r="D52" s="1137"/>
      <c r="E52" s="1137"/>
      <c r="F52" s="1137"/>
      <c r="G52" s="1136"/>
      <c r="H52" s="1136"/>
      <c r="I52" s="1136"/>
      <c r="J52" s="1136"/>
      <c r="K52" s="1136"/>
      <c r="L52" s="1191"/>
      <c r="M52" s="1198" t="s">
        <v>3920</v>
      </c>
      <c r="N52" s="1199"/>
      <c r="O52" s="1200"/>
      <c r="P52" s="866"/>
      <c r="Q52" s="870"/>
      <c r="R52" s="870"/>
      <c r="S52" s="867"/>
      <c r="T52" s="1198" t="s">
        <v>3921</v>
      </c>
      <c r="U52" s="1199"/>
      <c r="V52" s="1200"/>
      <c r="W52" s="866"/>
      <c r="X52" s="870"/>
      <c r="Y52" s="870"/>
      <c r="Z52" s="867"/>
      <c r="AA52" s="353"/>
    </row>
    <row r="53" spans="2:28" s="2" customFormat="1" ht="14.55" customHeight="1">
      <c r="B53" s="1137"/>
      <c r="C53" s="1137"/>
      <c r="D53" s="1137"/>
      <c r="E53" s="1137"/>
      <c r="F53" s="1137"/>
      <c r="G53" s="1136"/>
      <c r="H53" s="1136"/>
      <c r="I53" s="1136"/>
      <c r="J53" s="1136"/>
      <c r="K53" s="1136"/>
      <c r="L53" s="1191"/>
      <c r="M53" s="1198" t="s">
        <v>3922</v>
      </c>
      <c r="N53" s="1199"/>
      <c r="O53" s="1200"/>
      <c r="P53" s="866"/>
      <c r="Q53" s="870"/>
      <c r="R53" s="870"/>
      <c r="S53" s="867"/>
      <c r="T53" s="1198" t="s">
        <v>3923</v>
      </c>
      <c r="U53" s="1199"/>
      <c r="V53" s="1200"/>
      <c r="W53" s="866"/>
      <c r="X53" s="870"/>
      <c r="Y53" s="870"/>
      <c r="Z53" s="867"/>
      <c r="AA53" s="348"/>
    </row>
    <row r="54" spans="2:28" s="2" customFormat="1" ht="14.55" customHeight="1">
      <c r="B54" s="1137"/>
      <c r="C54" s="1137"/>
      <c r="D54" s="1137"/>
      <c r="E54" s="1137"/>
      <c r="F54" s="1137"/>
      <c r="G54" s="1193"/>
      <c r="H54" s="1193"/>
      <c r="I54" s="1193"/>
      <c r="J54" s="1193"/>
      <c r="K54" s="1193"/>
      <c r="L54" s="1194"/>
      <c r="M54" s="1198" t="s">
        <v>3924</v>
      </c>
      <c r="N54" s="1199"/>
      <c r="O54" s="1200"/>
      <c r="P54" s="866"/>
      <c r="Q54" s="870"/>
      <c r="R54" s="870"/>
      <c r="S54" s="870"/>
      <c r="T54" s="870"/>
      <c r="U54" s="870"/>
      <c r="V54" s="870"/>
      <c r="W54" s="870"/>
      <c r="X54" s="870"/>
      <c r="Y54" s="870"/>
      <c r="Z54" s="867"/>
      <c r="AA54" s="353"/>
    </row>
    <row r="55" spans="2:28" s="2" customFormat="1" ht="14.55" customHeight="1">
      <c r="B55" s="923" t="s">
        <v>7284</v>
      </c>
      <c r="C55" s="924"/>
      <c r="D55" s="924"/>
      <c r="E55" s="924"/>
      <c r="F55" s="924"/>
      <c r="G55" s="924"/>
      <c r="H55" s="924"/>
      <c r="I55" s="924"/>
      <c r="J55" s="924"/>
      <c r="K55" s="924"/>
      <c r="L55" s="925"/>
      <c r="M55" s="923"/>
      <c r="N55" s="924"/>
      <c r="O55" s="924"/>
      <c r="P55" s="924"/>
      <c r="Q55" s="924"/>
      <c r="R55" s="924"/>
      <c r="S55" s="924"/>
      <c r="T55" s="924"/>
      <c r="U55" s="924"/>
      <c r="V55" s="924"/>
      <c r="W55" s="924"/>
      <c r="X55" s="924"/>
      <c r="Y55" s="924"/>
      <c r="Z55" s="925"/>
      <c r="AA55" s="354"/>
    </row>
    <row r="56" spans="2:28" s="2" customFormat="1" ht="14.55" customHeight="1">
      <c r="B56" s="1138"/>
      <c r="C56" s="1110"/>
      <c r="D56" s="1110"/>
      <c r="E56" s="1110"/>
      <c r="F56" s="1110"/>
      <c r="G56" s="1110"/>
      <c r="H56" s="1110"/>
      <c r="I56" s="1110"/>
      <c r="J56" s="1110"/>
      <c r="K56" s="1110"/>
      <c r="L56" s="1139"/>
      <c r="M56" s="926"/>
      <c r="N56" s="927"/>
      <c r="O56" s="927"/>
      <c r="P56" s="927"/>
      <c r="Q56" s="927"/>
      <c r="R56" s="927"/>
      <c r="S56" s="927"/>
      <c r="T56" s="927"/>
      <c r="U56" s="927"/>
      <c r="V56" s="927"/>
      <c r="W56" s="927"/>
      <c r="X56" s="927"/>
      <c r="Y56" s="927"/>
      <c r="Z56" s="928"/>
      <c r="AA56" s="354"/>
      <c r="AB56" s="355"/>
    </row>
    <row r="57" spans="2:28" s="2" customFormat="1" ht="14.55" customHeight="1">
      <c r="B57" s="1138" t="s">
        <v>7285</v>
      </c>
      <c r="C57" s="1110"/>
      <c r="D57" s="1110"/>
      <c r="E57" s="1110"/>
      <c r="F57" s="1110"/>
      <c r="G57" s="1110"/>
      <c r="H57" s="1110"/>
      <c r="I57" s="1110"/>
      <c r="J57" s="1110"/>
      <c r="K57" s="1110"/>
      <c r="L57" s="1110"/>
      <c r="M57" s="924"/>
      <c r="N57" s="924"/>
      <c r="O57" s="924"/>
      <c r="P57" s="924"/>
      <c r="Q57" s="924"/>
      <c r="R57" s="924"/>
      <c r="S57" s="924"/>
      <c r="T57" s="924"/>
      <c r="U57" s="924"/>
      <c r="V57" s="924"/>
      <c r="W57" s="924"/>
      <c r="X57" s="924"/>
      <c r="Y57" s="924"/>
      <c r="Z57" s="925"/>
      <c r="AA57" s="1"/>
    </row>
    <row r="58" spans="2:28" s="2" customFormat="1" ht="14.55" customHeight="1">
      <c r="B58" s="926"/>
      <c r="C58" s="927"/>
      <c r="D58" s="927"/>
      <c r="E58" s="927"/>
      <c r="F58" s="927"/>
      <c r="G58" s="927"/>
      <c r="H58" s="927"/>
      <c r="I58" s="927"/>
      <c r="J58" s="927"/>
      <c r="K58" s="927"/>
      <c r="L58" s="927"/>
      <c r="M58" s="927"/>
      <c r="N58" s="927"/>
      <c r="O58" s="927"/>
      <c r="P58" s="927"/>
      <c r="Q58" s="927"/>
      <c r="R58" s="927"/>
      <c r="S58" s="927"/>
      <c r="T58" s="927"/>
      <c r="U58" s="927"/>
      <c r="V58" s="927"/>
      <c r="W58" s="927"/>
      <c r="X58" s="927"/>
      <c r="Y58" s="927"/>
      <c r="Z58" s="928"/>
      <c r="AA58" s="1"/>
    </row>
    <row r="59" spans="2:28" ht="12" customHeight="1">
      <c r="C59" s="190"/>
      <c r="D59" s="190"/>
    </row>
    <row r="60" spans="2:28" ht="12" customHeight="1">
      <c r="E60" s="99"/>
      <c r="F60" s="566" t="s">
        <v>4102</v>
      </c>
      <c r="G60" s="566"/>
      <c r="H60" s="566"/>
      <c r="I60" s="99"/>
      <c r="J60" s="99"/>
      <c r="K60" s="99"/>
      <c r="L60" s="99"/>
      <c r="M60" s="99"/>
    </row>
    <row r="61" spans="2:28" ht="12" customHeight="1">
      <c r="E61" s="99"/>
      <c r="F61" s="876" t="s">
        <v>4106</v>
      </c>
      <c r="G61" s="876"/>
      <c r="H61" s="876"/>
      <c r="I61" s="876"/>
      <c r="J61" s="876"/>
      <c r="K61" s="95"/>
      <c r="L61" s="95"/>
      <c r="M61" s="99"/>
    </row>
    <row r="64" spans="2:28" ht="12" customHeight="1">
      <c r="B64" s="96" t="s">
        <v>3763</v>
      </c>
    </row>
    <row r="65" spans="3:27" ht="13.35" customHeight="1">
      <c r="C65" s="117">
        <v>1</v>
      </c>
      <c r="D65" s="851" t="s">
        <v>4109</v>
      </c>
      <c r="E65" s="851"/>
      <c r="F65" s="851"/>
      <c r="G65" s="851"/>
      <c r="H65" s="851"/>
      <c r="I65" s="851"/>
      <c r="J65" s="851"/>
      <c r="K65" s="851"/>
      <c r="L65" s="851"/>
      <c r="M65" s="851"/>
      <c r="N65" s="851"/>
      <c r="O65" s="851"/>
      <c r="P65" s="851"/>
      <c r="Q65" s="851"/>
      <c r="R65" s="851"/>
      <c r="S65" s="851"/>
      <c r="T65" s="851"/>
      <c r="U65" s="851"/>
      <c r="V65" s="851"/>
      <c r="W65" s="851"/>
      <c r="X65" s="851"/>
      <c r="Y65" s="851"/>
      <c r="Z65" s="851"/>
      <c r="AA65" s="851"/>
    </row>
    <row r="66" spans="3:27" ht="4.5" customHeight="1">
      <c r="C66" s="117"/>
      <c r="D66" s="118"/>
      <c r="E66" s="118"/>
      <c r="F66" s="118"/>
      <c r="G66" s="118"/>
      <c r="H66" s="118"/>
      <c r="I66" s="118"/>
      <c r="J66" s="118"/>
      <c r="K66" s="118"/>
      <c r="L66" s="118"/>
      <c r="M66" s="118"/>
      <c r="N66" s="118"/>
      <c r="O66" s="118"/>
      <c r="P66" s="118"/>
      <c r="Q66" s="118"/>
      <c r="R66" s="118"/>
      <c r="S66" s="118"/>
      <c r="T66" s="118"/>
      <c r="U66" s="118"/>
      <c r="V66" s="118"/>
      <c r="W66" s="118"/>
      <c r="X66" s="118"/>
      <c r="Y66" s="118"/>
      <c r="Z66" s="118"/>
      <c r="AA66" s="118"/>
    </row>
    <row r="67" spans="3:27" ht="13.35" customHeight="1">
      <c r="C67" s="117">
        <v>2</v>
      </c>
      <c r="D67" s="851" t="s">
        <v>4110</v>
      </c>
      <c r="E67" s="851"/>
      <c r="F67" s="851"/>
      <c r="G67" s="851"/>
      <c r="H67" s="851"/>
      <c r="I67" s="851"/>
      <c r="J67" s="851"/>
      <c r="K67" s="851"/>
      <c r="L67" s="851"/>
      <c r="M67" s="851"/>
      <c r="N67" s="851"/>
      <c r="O67" s="851"/>
      <c r="P67" s="851"/>
      <c r="Q67" s="851"/>
      <c r="R67" s="851"/>
      <c r="S67" s="851"/>
      <c r="T67" s="851"/>
      <c r="U67" s="851"/>
      <c r="V67" s="851"/>
      <c r="W67" s="851"/>
      <c r="X67" s="851"/>
      <c r="Y67" s="851"/>
      <c r="Z67" s="851"/>
      <c r="AA67" s="851"/>
    </row>
    <row r="68" spans="3:27" ht="4.5" customHeight="1">
      <c r="C68" s="117"/>
      <c r="D68" s="118"/>
      <c r="E68" s="118"/>
      <c r="F68" s="118"/>
      <c r="G68" s="118"/>
      <c r="H68" s="118"/>
      <c r="I68" s="118"/>
      <c r="J68" s="118"/>
      <c r="K68" s="118"/>
      <c r="L68" s="118"/>
      <c r="M68" s="118"/>
      <c r="N68" s="118"/>
      <c r="O68" s="118"/>
      <c r="P68" s="118"/>
      <c r="Q68" s="118"/>
      <c r="R68" s="118"/>
      <c r="S68" s="118"/>
      <c r="T68" s="118"/>
      <c r="U68" s="118"/>
      <c r="V68" s="118"/>
      <c r="W68" s="118"/>
      <c r="X68" s="118"/>
      <c r="Y68" s="118"/>
      <c r="Z68" s="118"/>
      <c r="AA68" s="118"/>
    </row>
    <row r="69" spans="3:27" ht="228" customHeight="1">
      <c r="C69" s="117">
        <v>3</v>
      </c>
      <c r="D69" s="851" t="s">
        <v>16065</v>
      </c>
      <c r="E69" s="851"/>
      <c r="F69" s="851"/>
      <c r="G69" s="851"/>
      <c r="H69" s="851"/>
      <c r="I69" s="851"/>
      <c r="J69" s="851"/>
      <c r="K69" s="851"/>
      <c r="L69" s="851"/>
      <c r="M69" s="851"/>
      <c r="N69" s="851"/>
      <c r="O69" s="851"/>
      <c r="P69" s="851"/>
      <c r="Q69" s="851"/>
      <c r="R69" s="851"/>
      <c r="S69" s="851"/>
      <c r="T69" s="851"/>
      <c r="U69" s="851"/>
      <c r="V69" s="851"/>
      <c r="W69" s="851"/>
      <c r="X69" s="851"/>
      <c r="Y69" s="851"/>
      <c r="Z69" s="851"/>
      <c r="AA69" s="851"/>
    </row>
    <row r="70" spans="3:27" ht="4.5" customHeight="1">
      <c r="C70" s="117"/>
      <c r="D70" s="118"/>
      <c r="E70" s="118"/>
      <c r="F70" s="118"/>
      <c r="G70" s="118"/>
      <c r="H70" s="118"/>
      <c r="I70" s="118"/>
      <c r="J70" s="118"/>
      <c r="K70" s="118"/>
      <c r="L70" s="118"/>
      <c r="M70" s="118"/>
      <c r="N70" s="118"/>
      <c r="O70" s="118"/>
      <c r="P70" s="118"/>
      <c r="Q70" s="118"/>
      <c r="R70" s="118"/>
      <c r="S70" s="118"/>
      <c r="T70" s="118"/>
      <c r="U70" s="118"/>
      <c r="V70" s="118"/>
      <c r="W70" s="118"/>
      <c r="X70" s="118"/>
      <c r="Y70" s="118"/>
      <c r="Z70" s="118"/>
      <c r="AA70" s="118"/>
    </row>
    <row r="71" spans="3:27" ht="54.6" customHeight="1">
      <c r="C71" s="117">
        <v>4</v>
      </c>
      <c r="D71" s="851" t="s">
        <v>16066</v>
      </c>
      <c r="E71" s="851"/>
      <c r="F71" s="851"/>
      <c r="G71" s="851"/>
      <c r="H71" s="851"/>
      <c r="I71" s="851"/>
      <c r="J71" s="851"/>
      <c r="K71" s="851"/>
      <c r="L71" s="851"/>
      <c r="M71" s="851"/>
      <c r="N71" s="851"/>
      <c r="O71" s="851"/>
      <c r="P71" s="851"/>
      <c r="Q71" s="851"/>
      <c r="R71" s="851"/>
      <c r="S71" s="851"/>
      <c r="T71" s="851"/>
      <c r="U71" s="851"/>
      <c r="V71" s="851"/>
      <c r="W71" s="851"/>
      <c r="X71" s="851"/>
      <c r="Y71" s="851"/>
      <c r="Z71" s="851"/>
      <c r="AA71" s="851"/>
    </row>
    <row r="72" spans="3:27" ht="4.5" customHeight="1">
      <c r="C72" s="117"/>
      <c r="D72" s="118"/>
      <c r="E72" s="118"/>
      <c r="F72" s="118"/>
      <c r="G72" s="118"/>
      <c r="H72" s="118"/>
      <c r="I72" s="118"/>
      <c r="J72" s="118"/>
      <c r="K72" s="118"/>
      <c r="L72" s="118"/>
      <c r="M72" s="118"/>
      <c r="N72" s="118"/>
      <c r="O72" s="118"/>
      <c r="P72" s="118"/>
      <c r="Q72" s="118"/>
      <c r="R72" s="118"/>
      <c r="S72" s="118"/>
      <c r="T72" s="118"/>
      <c r="U72" s="118"/>
      <c r="V72" s="118"/>
      <c r="W72" s="118"/>
      <c r="X72" s="118"/>
      <c r="Y72" s="118"/>
      <c r="Z72" s="118"/>
      <c r="AA72" s="118"/>
    </row>
    <row r="73" spans="3:27" ht="25.95" customHeight="1">
      <c r="C73" s="117">
        <v>5</v>
      </c>
      <c r="D73" s="851" t="s">
        <v>4107</v>
      </c>
      <c r="E73" s="851"/>
      <c r="F73" s="851"/>
      <c r="G73" s="851"/>
      <c r="H73" s="851"/>
      <c r="I73" s="851"/>
      <c r="J73" s="851"/>
      <c r="K73" s="851"/>
      <c r="L73" s="851"/>
      <c r="M73" s="851"/>
      <c r="N73" s="851"/>
      <c r="O73" s="851"/>
      <c r="P73" s="851"/>
      <c r="Q73" s="851"/>
      <c r="R73" s="851"/>
      <c r="S73" s="851"/>
      <c r="T73" s="851"/>
      <c r="U73" s="851"/>
      <c r="V73" s="851"/>
      <c r="W73" s="851"/>
      <c r="X73" s="851"/>
      <c r="Y73" s="851"/>
      <c r="Z73" s="851"/>
      <c r="AA73" s="851"/>
    </row>
    <row r="74" spans="3:27" ht="4.5" customHeight="1">
      <c r="C74" s="117"/>
      <c r="D74" s="118"/>
      <c r="E74" s="118"/>
      <c r="F74" s="118"/>
      <c r="G74" s="118"/>
      <c r="H74" s="118"/>
      <c r="I74" s="118"/>
      <c r="J74" s="118"/>
      <c r="K74" s="118"/>
      <c r="L74" s="118"/>
      <c r="M74" s="118"/>
      <c r="N74" s="118"/>
      <c r="O74" s="118"/>
      <c r="P74" s="118"/>
      <c r="Q74" s="118"/>
      <c r="R74" s="118"/>
      <c r="S74" s="118"/>
      <c r="T74" s="118"/>
      <c r="U74" s="118"/>
      <c r="V74" s="118"/>
      <c r="W74" s="118"/>
      <c r="X74" s="118"/>
      <c r="Y74" s="118"/>
      <c r="Z74" s="118"/>
      <c r="AA74" s="118"/>
    </row>
    <row r="75" spans="3:27" ht="31.8" customHeight="1">
      <c r="C75" s="117">
        <v>6</v>
      </c>
      <c r="D75" s="851" t="s">
        <v>16067</v>
      </c>
      <c r="E75" s="851"/>
      <c r="F75" s="851"/>
      <c r="G75" s="851"/>
      <c r="H75" s="851"/>
      <c r="I75" s="851"/>
      <c r="J75" s="851"/>
      <c r="K75" s="851"/>
      <c r="L75" s="851"/>
      <c r="M75" s="851"/>
      <c r="N75" s="851"/>
      <c r="O75" s="851"/>
      <c r="P75" s="851"/>
      <c r="Q75" s="851"/>
      <c r="R75" s="851"/>
      <c r="S75" s="851"/>
      <c r="T75" s="851"/>
      <c r="U75" s="851"/>
      <c r="V75" s="851"/>
      <c r="W75" s="851"/>
      <c r="X75" s="851"/>
      <c r="Y75" s="851"/>
      <c r="Z75" s="851"/>
      <c r="AA75" s="851"/>
    </row>
    <row r="76" spans="3:27" ht="4.5" customHeight="1">
      <c r="C76" s="117"/>
      <c r="D76" s="118"/>
      <c r="E76" s="118"/>
      <c r="F76" s="118"/>
      <c r="G76" s="118"/>
      <c r="H76" s="118"/>
      <c r="I76" s="118"/>
      <c r="J76" s="118"/>
      <c r="K76" s="118"/>
      <c r="L76" s="118"/>
      <c r="M76" s="118"/>
      <c r="N76" s="118"/>
      <c r="O76" s="118"/>
      <c r="P76" s="118"/>
      <c r="Q76" s="118"/>
      <c r="R76" s="118"/>
      <c r="S76" s="118"/>
      <c r="T76" s="118"/>
      <c r="U76" s="118"/>
      <c r="V76" s="118"/>
      <c r="W76" s="118"/>
      <c r="X76" s="118"/>
      <c r="Y76" s="118"/>
      <c r="Z76" s="118"/>
      <c r="AA76" s="118"/>
    </row>
    <row r="77" spans="3:27" ht="240" customHeight="1">
      <c r="C77" s="117">
        <v>7</v>
      </c>
      <c r="D77" s="851" t="s">
        <v>4108</v>
      </c>
      <c r="E77" s="851"/>
      <c r="F77" s="851"/>
      <c r="G77" s="851"/>
      <c r="H77" s="851"/>
      <c r="I77" s="851"/>
      <c r="J77" s="851"/>
      <c r="K77" s="851"/>
      <c r="L77" s="851"/>
      <c r="M77" s="851"/>
      <c r="N77" s="851"/>
      <c r="O77" s="851"/>
      <c r="P77" s="851"/>
      <c r="Q77" s="851"/>
      <c r="R77" s="851"/>
      <c r="S77" s="851"/>
      <c r="T77" s="851"/>
      <c r="U77" s="851"/>
      <c r="V77" s="851"/>
      <c r="W77" s="851"/>
      <c r="X77" s="851"/>
      <c r="Y77" s="851"/>
      <c r="Z77" s="851"/>
      <c r="AA77" s="851"/>
    </row>
    <row r="78" spans="3:27" ht="4.5" customHeight="1">
      <c r="C78" s="117"/>
      <c r="D78" s="118"/>
      <c r="E78" s="118"/>
      <c r="F78" s="118"/>
      <c r="G78" s="118"/>
      <c r="H78" s="118"/>
      <c r="I78" s="118"/>
      <c r="J78" s="118"/>
      <c r="K78" s="118"/>
      <c r="L78" s="118"/>
      <c r="M78" s="118"/>
      <c r="N78" s="118"/>
      <c r="O78" s="118"/>
      <c r="P78" s="118"/>
      <c r="Q78" s="118"/>
      <c r="R78" s="118"/>
      <c r="S78" s="118"/>
      <c r="T78" s="118"/>
      <c r="U78" s="118"/>
      <c r="V78" s="118"/>
      <c r="W78" s="118"/>
      <c r="X78" s="118"/>
      <c r="Y78" s="118"/>
      <c r="Z78" s="118"/>
      <c r="AA78" s="118"/>
    </row>
    <row r="79" spans="3:27" ht="42.6" customHeight="1">
      <c r="C79" s="117">
        <v>8</v>
      </c>
      <c r="D79" s="851" t="s">
        <v>4111</v>
      </c>
      <c r="E79" s="851"/>
      <c r="F79" s="851"/>
      <c r="G79" s="851"/>
      <c r="H79" s="851"/>
      <c r="I79" s="851"/>
      <c r="J79" s="851"/>
      <c r="K79" s="851"/>
      <c r="L79" s="851"/>
      <c r="M79" s="851"/>
      <c r="N79" s="851"/>
      <c r="O79" s="851"/>
      <c r="P79" s="851"/>
      <c r="Q79" s="851"/>
      <c r="R79" s="851"/>
      <c r="S79" s="851"/>
      <c r="T79" s="851"/>
      <c r="U79" s="851"/>
      <c r="V79" s="851"/>
      <c r="W79" s="851"/>
      <c r="X79" s="851"/>
      <c r="Y79" s="851"/>
      <c r="Z79" s="851"/>
      <c r="AA79" s="851"/>
    </row>
    <row r="80" spans="3:27" ht="4.5" customHeight="1">
      <c r="C80" s="117"/>
      <c r="D80" s="118"/>
      <c r="E80" s="118"/>
      <c r="F80" s="118"/>
      <c r="G80" s="118"/>
      <c r="H80" s="118"/>
      <c r="I80" s="118"/>
      <c r="J80" s="118"/>
      <c r="K80" s="118"/>
      <c r="L80" s="118"/>
      <c r="M80" s="118"/>
      <c r="N80" s="118"/>
      <c r="O80" s="118"/>
      <c r="P80" s="118"/>
      <c r="Q80" s="118"/>
      <c r="R80" s="118"/>
      <c r="S80" s="118"/>
      <c r="T80" s="118"/>
      <c r="U80" s="118"/>
      <c r="V80" s="118"/>
      <c r="W80" s="118"/>
      <c r="X80" s="118"/>
      <c r="Y80" s="118"/>
      <c r="Z80" s="118"/>
      <c r="AA80" s="118"/>
    </row>
    <row r="81" spans="3:27" ht="62.4" customHeight="1">
      <c r="C81" s="117">
        <v>9</v>
      </c>
      <c r="D81" s="851" t="s">
        <v>4112</v>
      </c>
      <c r="E81" s="851"/>
      <c r="F81" s="851"/>
      <c r="G81" s="851"/>
      <c r="H81" s="851"/>
      <c r="I81" s="851"/>
      <c r="J81" s="851"/>
      <c r="K81" s="851"/>
      <c r="L81" s="851"/>
      <c r="M81" s="851"/>
      <c r="N81" s="851"/>
      <c r="O81" s="851"/>
      <c r="P81" s="851"/>
      <c r="Q81" s="851"/>
      <c r="R81" s="851"/>
      <c r="S81" s="851"/>
      <c r="T81" s="851"/>
      <c r="U81" s="851"/>
      <c r="V81" s="851"/>
      <c r="W81" s="851"/>
      <c r="X81" s="851"/>
      <c r="Y81" s="851"/>
      <c r="Z81" s="851"/>
      <c r="AA81" s="851"/>
    </row>
    <row r="82" spans="3:27" ht="4.5" customHeight="1">
      <c r="C82" s="117"/>
      <c r="D82" s="118"/>
      <c r="E82" s="118"/>
      <c r="F82" s="118"/>
      <c r="G82" s="118"/>
      <c r="H82" s="118"/>
      <c r="I82" s="118"/>
      <c r="J82" s="118"/>
      <c r="K82" s="118"/>
      <c r="L82" s="118"/>
      <c r="M82" s="118"/>
      <c r="N82" s="118"/>
      <c r="O82" s="118"/>
      <c r="P82" s="118"/>
      <c r="Q82" s="118"/>
      <c r="R82" s="118"/>
      <c r="S82" s="118"/>
      <c r="T82" s="118"/>
      <c r="U82" s="118"/>
      <c r="V82" s="118"/>
      <c r="W82" s="118"/>
      <c r="X82" s="118"/>
      <c r="Y82" s="118"/>
      <c r="Z82" s="118"/>
      <c r="AA82" s="118"/>
    </row>
    <row r="83" spans="3:27" ht="46.2" customHeight="1">
      <c r="C83" s="117">
        <v>10</v>
      </c>
      <c r="D83" s="851" t="s">
        <v>16068</v>
      </c>
      <c r="E83" s="851"/>
      <c r="F83" s="851"/>
      <c r="G83" s="851"/>
      <c r="H83" s="851"/>
      <c r="I83" s="851"/>
      <c r="J83" s="851"/>
      <c r="K83" s="851"/>
      <c r="L83" s="851"/>
      <c r="M83" s="851"/>
      <c r="N83" s="851"/>
      <c r="O83" s="851"/>
      <c r="P83" s="851"/>
      <c r="Q83" s="851"/>
      <c r="R83" s="851"/>
      <c r="S83" s="851"/>
      <c r="T83" s="851"/>
      <c r="U83" s="851"/>
      <c r="V83" s="851"/>
      <c r="W83" s="851"/>
      <c r="X83" s="851"/>
      <c r="Y83" s="851"/>
      <c r="Z83" s="851"/>
      <c r="AA83" s="851"/>
    </row>
    <row r="84" spans="3:27" ht="4.5" customHeight="1">
      <c r="C84" s="117"/>
      <c r="D84" s="118"/>
      <c r="E84" s="118"/>
      <c r="F84" s="118"/>
      <c r="G84" s="118"/>
      <c r="H84" s="118"/>
      <c r="I84" s="118"/>
      <c r="J84" s="118"/>
      <c r="K84" s="118"/>
      <c r="L84" s="118"/>
      <c r="M84" s="118"/>
      <c r="N84" s="118"/>
      <c r="O84" s="118"/>
      <c r="P84" s="118"/>
      <c r="Q84" s="118"/>
      <c r="R84" s="118"/>
      <c r="S84" s="118"/>
      <c r="T84" s="118"/>
      <c r="U84" s="118"/>
      <c r="V84" s="118"/>
      <c r="W84" s="118"/>
      <c r="X84" s="118"/>
      <c r="Y84" s="118"/>
      <c r="Z84" s="118"/>
      <c r="AA84" s="118"/>
    </row>
    <row r="85" spans="3:27" ht="33" customHeight="1">
      <c r="C85" s="117">
        <v>11</v>
      </c>
      <c r="D85" s="851" t="s">
        <v>4146</v>
      </c>
      <c r="E85" s="851"/>
      <c r="F85" s="851"/>
      <c r="G85" s="851"/>
      <c r="H85" s="851"/>
      <c r="I85" s="851"/>
      <c r="J85" s="851"/>
      <c r="K85" s="851"/>
      <c r="L85" s="851"/>
      <c r="M85" s="851"/>
      <c r="N85" s="851"/>
      <c r="O85" s="851"/>
      <c r="P85" s="851"/>
      <c r="Q85" s="851"/>
      <c r="R85" s="851"/>
      <c r="S85" s="851"/>
      <c r="T85" s="851"/>
      <c r="U85" s="851"/>
      <c r="V85" s="851"/>
      <c r="W85" s="851"/>
      <c r="X85" s="851"/>
      <c r="Y85" s="851"/>
      <c r="Z85" s="851"/>
      <c r="AA85" s="851"/>
    </row>
  </sheetData>
  <mergeCells count="74">
    <mergeCell ref="Z12:Z13"/>
    <mergeCell ref="C2:Z5"/>
    <mergeCell ref="G7:W8"/>
    <mergeCell ref="Y7:Z7"/>
    <mergeCell ref="B10:I11"/>
    <mergeCell ref="J10:Z11"/>
    <mergeCell ref="B12:I13"/>
    <mergeCell ref="J12:J13"/>
    <mergeCell ref="K12:Q13"/>
    <mergeCell ref="R12:R13"/>
    <mergeCell ref="S12:T13"/>
    <mergeCell ref="U12:U13"/>
    <mergeCell ref="V12:V13"/>
    <mergeCell ref="W12:W13"/>
    <mergeCell ref="X12:X13"/>
    <mergeCell ref="Y12:Y13"/>
    <mergeCell ref="J16:Z19"/>
    <mergeCell ref="B33:I37"/>
    <mergeCell ref="B30:Z32"/>
    <mergeCell ref="B38:Z40"/>
    <mergeCell ref="B14:G19"/>
    <mergeCell ref="H14:I15"/>
    <mergeCell ref="J14:Z15"/>
    <mergeCell ref="H16:I19"/>
    <mergeCell ref="J33:Y33"/>
    <mergeCell ref="J34:Y34"/>
    <mergeCell ref="J35:Y35"/>
    <mergeCell ref="J36:Y36"/>
    <mergeCell ref="J37:Y37"/>
    <mergeCell ref="W52:Z52"/>
    <mergeCell ref="B20:G22"/>
    <mergeCell ref="H20:I22"/>
    <mergeCell ref="B23:I23"/>
    <mergeCell ref="J23:K23"/>
    <mergeCell ref="B24:I29"/>
    <mergeCell ref="J24:Z29"/>
    <mergeCell ref="S51:T51"/>
    <mergeCell ref="M52:O52"/>
    <mergeCell ref="C49:D49"/>
    <mergeCell ref="B51:F54"/>
    <mergeCell ref="G51:L54"/>
    <mergeCell ref="M51:O51"/>
    <mergeCell ref="P51:Q51"/>
    <mergeCell ref="P52:S52"/>
    <mergeCell ref="T52:V52"/>
    <mergeCell ref="M53:O53"/>
    <mergeCell ref="P53:S53"/>
    <mergeCell ref="T53:V53"/>
    <mergeCell ref="W53:Z53"/>
    <mergeCell ref="P54:Z54"/>
    <mergeCell ref="M54:O54"/>
    <mergeCell ref="B55:L56"/>
    <mergeCell ref="M55:Z56"/>
    <mergeCell ref="B57:L58"/>
    <mergeCell ref="M57:Z58"/>
    <mergeCell ref="D79:AA79"/>
    <mergeCell ref="D81:AA81"/>
    <mergeCell ref="D83:AA83"/>
    <mergeCell ref="D85:AA85"/>
    <mergeCell ref="F61:H61"/>
    <mergeCell ref="I61:J61"/>
    <mergeCell ref="D65:AA65"/>
    <mergeCell ref="D67:AA67"/>
    <mergeCell ref="D69:AA69"/>
    <mergeCell ref="D71:AA71"/>
    <mergeCell ref="D73:AA73"/>
    <mergeCell ref="D75:AA75"/>
    <mergeCell ref="D77:AA77"/>
    <mergeCell ref="B41:I45"/>
    <mergeCell ref="J41:Y41"/>
    <mergeCell ref="J42:Y42"/>
    <mergeCell ref="J43:Y43"/>
    <mergeCell ref="J44:Y44"/>
    <mergeCell ref="J45:Y45"/>
  </mergeCells>
  <phoneticPr fontId="3"/>
  <dataValidations count="11">
    <dataValidation type="list" allowBlank="1" showInputMessage="1" showErrorMessage="1" sqref="I59 E59 G59" xr:uid="{310F04D3-F696-4BA4-B01F-0DAFB3B0967A}">
      <formula1>#REF!</formula1>
    </dataValidation>
    <dataValidation type="list" allowBlank="1" showInputMessage="1" showErrorMessage="1" sqref="S12:T13 J23:K23 C49:D49" xr:uid="{6715353E-05AC-42D1-96F1-1C36FB8EEB01}">
      <formula1>元号</formula1>
    </dataValidation>
    <dataValidation type="list" allowBlank="1" showInputMessage="1" showErrorMessage="1" sqref="U12:U13 L23 E49" xr:uid="{854BA37A-5489-4C14-91CC-AEE1E9C0860C}">
      <formula1>年</formula1>
    </dataValidation>
    <dataValidation type="list" allowBlank="1" showInputMessage="1" showErrorMessage="1" sqref="W12:W13 N23 G49" xr:uid="{98E5AF26-7F25-4907-9201-1623CBA54E8A}">
      <formula1>月</formula1>
    </dataValidation>
    <dataValidation type="list" allowBlank="1" showInputMessage="1" showErrorMessage="1" sqref="Y12:Y13 P23 I49" xr:uid="{5B003EFD-0ECD-4479-946B-1CCCD27D8DB5}">
      <formula1>日</formula1>
    </dataValidation>
    <dataValidation type="list" allowBlank="1" showErrorMessage="1" promptTitle="【学校】運営単位" prompt="学校の場合どちらかを選択してください。_x000a_共同調理場：給食センター等_x000a_単独実施：自校給食" sqref="K21" xr:uid="{2D65E44D-2865-49E0-9A27-93BD39D31E80}">
      <formula1>〇</formula1>
    </dataValidation>
    <dataValidation type="list" allowBlank="1" showErrorMessage="1" promptTitle="【学校】運営単位" prompt="学校の場合どちらかを選択してください。_x000a_共同調理場：給食センター等_x000a_単独実施：自校給食" sqref="J27 D27" xr:uid="{955503E2-862C-4F65-9813-31C9B865883F}">
      <formula1>選択</formula1>
    </dataValidation>
    <dataValidation type="list" allowBlank="1" showInputMessage="1" showErrorMessage="1" sqref="Y7:Z7" xr:uid="{F0734978-D033-4649-8A5C-51AFA1285A8F}">
      <formula1>選択</formula1>
    </dataValidation>
    <dataValidation type="list" allowBlank="1" showErrorMessage="1" promptTitle="【学校】運営単位" prompt="学校の場合どちらかを選択してください。_x000a_共同調理場：給食センター等_x000a_単独実施：自校給食" sqref="J28 D28" xr:uid="{5E2A6346-4405-4AD4-B391-240160024B28}">
      <formula1>"☐,☑"</formula1>
    </dataValidation>
    <dataValidation type="list" allowBlank="1" showInputMessage="1" showErrorMessage="1" sqref="C59:D59" xr:uid="{619F99D8-2AAF-4016-9269-B542DA774390}">
      <formula1>"昭和,平成,令和"</formula1>
    </dataValidation>
    <dataValidation type="list" allowBlank="1" showInputMessage="1" showErrorMessage="1" sqref="Z33:Z37 Z41:Z45" xr:uid="{BDE82889-5695-4FB8-8956-90D9EB93F4E6}">
      <formula1>チェック</formula1>
    </dataValidation>
  </dataValidations>
  <pageMargins left="0.7" right="0.7" top="0.75" bottom="0.75" header="0.3" footer="0.3"/>
  <pageSetup paperSize="9" orientation="portrait" r:id="rId1"/>
  <rowBreaks count="2" manualBreakCount="2">
    <brk id="46" max="26" man="1"/>
    <brk id="75" max="26"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D040BE-DE34-42CB-8A12-F83B44FCDD5E}">
  <sheetPr codeName="Sheet15"/>
  <dimension ref="A1:BF1767"/>
  <sheetViews>
    <sheetView view="pageBreakPreview" zoomScaleNormal="100" zoomScaleSheetLayoutView="100" workbookViewId="0"/>
  </sheetViews>
  <sheetFormatPr defaultColWidth="8.69921875" defaultRowHeight="12" customHeight="1"/>
  <cols>
    <col min="1" max="1" width="1.3984375" style="1" customWidth="1"/>
    <col min="2" max="28" width="2.69921875" style="1" customWidth="1"/>
    <col min="29" max="29" width="3" style="1" hidden="1" customWidth="1"/>
    <col min="30" max="30" width="2.69921875" customWidth="1"/>
    <col min="31" max="56" width="2.69921875" style="1" customWidth="1"/>
    <col min="57" max="57" width="1.19921875" customWidth="1"/>
    <col min="58" max="58" width="3.8984375" style="1" customWidth="1"/>
    <col min="59" max="16384" width="8.69921875" style="1"/>
  </cols>
  <sheetData>
    <row r="1" spans="2:58" ht="12" customHeight="1">
      <c r="B1" s="1" t="s">
        <v>4113</v>
      </c>
    </row>
    <row r="2" spans="2:58" ht="12" customHeight="1">
      <c r="D2" s="1136" t="s">
        <v>4103</v>
      </c>
      <c r="E2" s="1136"/>
      <c r="F2" s="1136"/>
      <c r="G2" s="1136"/>
      <c r="H2" s="1136"/>
      <c r="I2" s="1136"/>
      <c r="J2" s="1136"/>
      <c r="K2" s="1136"/>
      <c r="L2" s="1136"/>
      <c r="M2" s="1136"/>
      <c r="N2" s="1136"/>
      <c r="O2" s="1136"/>
      <c r="P2" s="1136"/>
      <c r="Q2" s="1136"/>
      <c r="R2" s="1136"/>
      <c r="S2" s="1136"/>
      <c r="T2" s="1136"/>
      <c r="U2" s="1136"/>
      <c r="V2" s="1136"/>
      <c r="W2" s="1136"/>
      <c r="X2" s="1136"/>
      <c r="Y2" s="1136"/>
      <c r="Z2" s="1136"/>
      <c r="AA2" s="1136"/>
    </row>
    <row r="3" spans="2:58" ht="12" customHeight="1">
      <c r="D3" s="1136"/>
      <c r="E3" s="1136"/>
      <c r="F3" s="1136"/>
      <c r="G3" s="1136"/>
      <c r="H3" s="1136"/>
      <c r="I3" s="1136"/>
      <c r="J3" s="1136"/>
      <c r="K3" s="1136"/>
      <c r="L3" s="1136"/>
      <c r="M3" s="1136"/>
      <c r="N3" s="1136"/>
      <c r="O3" s="1136"/>
      <c r="P3" s="1136"/>
      <c r="Q3" s="1136"/>
      <c r="R3" s="1136"/>
      <c r="S3" s="1136"/>
      <c r="T3" s="1136"/>
      <c r="U3" s="1136"/>
      <c r="V3" s="1136"/>
      <c r="W3" s="1136"/>
      <c r="X3" s="1136"/>
      <c r="Y3" s="1136"/>
      <c r="Z3" s="1136"/>
      <c r="AA3" s="1136"/>
    </row>
    <row r="4" spans="2:58" ht="12" customHeight="1">
      <c r="D4" s="1136"/>
      <c r="E4" s="1136"/>
      <c r="F4" s="1136"/>
      <c r="G4" s="1136"/>
      <c r="H4" s="1136"/>
      <c r="I4" s="1136"/>
      <c r="J4" s="1136"/>
      <c r="K4" s="1136"/>
      <c r="L4" s="1136"/>
      <c r="M4" s="1136"/>
      <c r="N4" s="1136"/>
      <c r="O4" s="1136"/>
      <c r="P4" s="1136"/>
      <c r="Q4" s="1136"/>
      <c r="R4" s="1136"/>
      <c r="S4" s="1136"/>
      <c r="T4" s="1136"/>
      <c r="U4" s="1136"/>
      <c r="V4" s="1136"/>
      <c r="W4" s="1136"/>
      <c r="X4" s="1136"/>
      <c r="Y4" s="1136"/>
      <c r="Z4" s="1136"/>
      <c r="AA4" s="1136"/>
      <c r="AC4" s="121"/>
      <c r="AE4" s="121"/>
      <c r="BF4" s="121"/>
    </row>
    <row r="5" spans="2:58" ht="16.5" customHeight="1">
      <c r="D5" s="1136"/>
      <c r="E5" s="1136"/>
      <c r="F5" s="1136"/>
      <c r="G5" s="1136"/>
      <c r="H5" s="1136"/>
      <c r="I5" s="1136"/>
      <c r="J5" s="1136"/>
      <c r="K5" s="1136"/>
      <c r="L5" s="1136"/>
      <c r="M5" s="1136"/>
      <c r="N5" s="1136"/>
      <c r="O5" s="1136"/>
      <c r="P5" s="1136"/>
      <c r="Q5" s="1136"/>
      <c r="R5" s="1136"/>
      <c r="S5" s="1136"/>
      <c r="T5" s="1136"/>
      <c r="U5" s="1136"/>
      <c r="V5" s="1136"/>
      <c r="W5" s="1136"/>
      <c r="X5" s="1136"/>
      <c r="Y5" s="1136"/>
      <c r="Z5" s="1136"/>
      <c r="AA5" s="1136"/>
    </row>
    <row r="6" spans="2:58" ht="12" customHeight="1">
      <c r="B6" s="122"/>
      <c r="C6" s="122"/>
      <c r="D6" s="122"/>
      <c r="E6" s="122"/>
      <c r="F6" s="122"/>
      <c r="G6" s="122"/>
      <c r="H6" s="122"/>
      <c r="I6" s="122"/>
      <c r="J6" s="122"/>
      <c r="K6" s="122"/>
      <c r="L6" s="122"/>
      <c r="M6" s="122"/>
      <c r="N6" s="122"/>
      <c r="O6" s="122"/>
      <c r="P6" s="122"/>
      <c r="Q6" s="122"/>
      <c r="R6" s="122"/>
      <c r="S6" s="122"/>
      <c r="T6" s="122"/>
      <c r="U6" s="122"/>
      <c r="V6" s="122"/>
      <c r="W6" s="122"/>
      <c r="X6" s="122"/>
      <c r="Y6" s="122"/>
    </row>
    <row r="7" spans="2:58" ht="12" customHeight="1">
      <c r="H7" s="1204" t="s">
        <v>4105</v>
      </c>
      <c r="I7" s="1204"/>
      <c r="J7" s="1204"/>
      <c r="K7" s="1204"/>
      <c r="L7" s="1204"/>
      <c r="M7" s="1204"/>
      <c r="N7" s="1204"/>
      <c r="O7" s="1204"/>
      <c r="P7" s="1204"/>
      <c r="Q7" s="1204"/>
      <c r="R7" s="1204"/>
      <c r="S7" s="1204"/>
      <c r="T7" s="1204"/>
      <c r="U7" s="1204"/>
      <c r="V7" s="1204"/>
      <c r="W7" s="1204"/>
      <c r="X7" s="1204"/>
      <c r="Z7" s="861"/>
      <c r="AA7" s="861"/>
    </row>
    <row r="8" spans="2:58" ht="12" customHeight="1">
      <c r="H8" s="1204"/>
      <c r="I8" s="1204"/>
      <c r="J8" s="1204"/>
      <c r="K8" s="1204"/>
      <c r="L8" s="1204"/>
      <c r="M8" s="1204"/>
      <c r="N8" s="1204"/>
      <c r="O8" s="1204"/>
      <c r="P8" s="1204"/>
      <c r="Q8" s="1204"/>
      <c r="R8" s="1204"/>
      <c r="S8" s="1204"/>
      <c r="T8" s="1204"/>
      <c r="U8" s="1204"/>
      <c r="V8" s="1204"/>
      <c r="W8" s="1204"/>
      <c r="X8" s="1204"/>
    </row>
    <row r="10" spans="2:58" ht="12" customHeight="1">
      <c r="B10" s="895" t="s">
        <v>4097</v>
      </c>
      <c r="C10" s="896"/>
      <c r="D10" s="896"/>
      <c r="E10" s="896"/>
      <c r="F10" s="896"/>
      <c r="G10" s="896"/>
      <c r="H10" s="897"/>
      <c r="I10" s="1082" t="s">
        <v>4144</v>
      </c>
      <c r="J10" s="1012"/>
      <c r="K10" s="1012"/>
      <c r="L10" s="1012"/>
      <c r="M10" s="1012"/>
      <c r="N10" s="1012"/>
      <c r="O10" s="1012"/>
      <c r="P10" s="1012"/>
      <c r="Q10" s="1012"/>
      <c r="R10" s="1012"/>
      <c r="S10" s="1012"/>
      <c r="T10" s="1012"/>
      <c r="U10" s="1012"/>
      <c r="V10" s="1012"/>
      <c r="W10" s="1012"/>
      <c r="X10" s="1012"/>
      <c r="Y10" s="1012"/>
      <c r="Z10" s="1012"/>
      <c r="AA10" s="1012"/>
      <c r="AB10" s="1078"/>
    </row>
    <row r="11" spans="2:58" ht="12" customHeight="1">
      <c r="B11" s="898"/>
      <c r="C11" s="899"/>
      <c r="D11" s="899"/>
      <c r="E11" s="899"/>
      <c r="F11" s="899"/>
      <c r="G11" s="899"/>
      <c r="H11" s="900"/>
      <c r="I11" s="1083"/>
      <c r="J11" s="1013"/>
      <c r="K11" s="1013"/>
      <c r="L11" s="1013"/>
      <c r="M11" s="1013"/>
      <c r="N11" s="1013"/>
      <c r="O11" s="1013"/>
      <c r="P11" s="1013"/>
      <c r="Q11" s="1013"/>
      <c r="R11" s="1013"/>
      <c r="S11" s="1013"/>
      <c r="T11" s="1013"/>
      <c r="U11" s="1013"/>
      <c r="V11" s="1013"/>
      <c r="W11" s="1013"/>
      <c r="X11" s="1013"/>
      <c r="Y11" s="1013"/>
      <c r="Z11" s="1013"/>
      <c r="AA11" s="1013"/>
      <c r="AB11" s="1079"/>
    </row>
    <row r="12" spans="2:58" ht="12" customHeight="1">
      <c r="B12" s="879" t="s">
        <v>4104</v>
      </c>
      <c r="C12" s="880"/>
      <c r="D12" s="880"/>
      <c r="E12" s="880"/>
      <c r="F12" s="880"/>
      <c r="G12" s="880"/>
      <c r="H12" s="881"/>
      <c r="I12" s="1082" t="s">
        <v>4095</v>
      </c>
      <c r="J12" s="1012"/>
      <c r="K12" s="1012"/>
      <c r="L12" s="1012"/>
      <c r="M12" s="1012"/>
      <c r="N12" s="1012"/>
      <c r="O12" s="1012"/>
      <c r="P12" s="1012"/>
      <c r="Q12" s="1012"/>
      <c r="R12" s="1205" t="s">
        <v>4096</v>
      </c>
      <c r="S12" s="968"/>
      <c r="T12" s="969"/>
      <c r="U12" s="1012"/>
      <c r="V12" s="1012" t="s">
        <v>12</v>
      </c>
      <c r="W12" s="1012"/>
      <c r="X12" s="1012" t="s">
        <v>11</v>
      </c>
      <c r="Y12" s="1012"/>
      <c r="Z12" s="1078" t="s">
        <v>227</v>
      </c>
      <c r="AA12" s="1012"/>
      <c r="AB12" s="1078"/>
    </row>
    <row r="13" spans="2:58" ht="12" customHeight="1">
      <c r="B13" s="882"/>
      <c r="C13" s="883"/>
      <c r="D13" s="883"/>
      <c r="E13" s="883"/>
      <c r="F13" s="883"/>
      <c r="G13" s="883"/>
      <c r="H13" s="884"/>
      <c r="I13" s="1083"/>
      <c r="J13" s="1013"/>
      <c r="K13" s="1013"/>
      <c r="L13" s="1013"/>
      <c r="M13" s="1013"/>
      <c r="N13" s="1013"/>
      <c r="O13" s="1013"/>
      <c r="P13" s="1013"/>
      <c r="Q13" s="1013"/>
      <c r="R13" s="1206"/>
      <c r="S13" s="970"/>
      <c r="T13" s="971"/>
      <c r="U13" s="1013"/>
      <c r="V13" s="1013"/>
      <c r="W13" s="1013"/>
      <c r="X13" s="1013"/>
      <c r="Y13" s="1013"/>
      <c r="Z13" s="1079"/>
      <c r="AA13" s="1013"/>
      <c r="AB13" s="1079"/>
    </row>
    <row r="14" spans="2:58" ht="12" customHeight="1">
      <c r="B14" s="1147" t="s">
        <v>4098</v>
      </c>
      <c r="C14" s="1147"/>
      <c r="D14" s="1147"/>
      <c r="E14" s="1147"/>
      <c r="F14" s="1147"/>
      <c r="G14" s="1113" t="s">
        <v>3755</v>
      </c>
      <c r="H14" s="1113"/>
      <c r="I14" s="1082"/>
      <c r="J14" s="1012"/>
      <c r="K14" s="1012"/>
      <c r="L14" s="1012"/>
      <c r="M14" s="1012"/>
      <c r="N14" s="1012"/>
      <c r="O14" s="1012"/>
      <c r="P14" s="1012"/>
      <c r="Q14" s="1012"/>
      <c r="R14" s="1012"/>
      <c r="S14" s="1012"/>
      <c r="T14" s="1012"/>
      <c r="U14" s="1012"/>
      <c r="V14" s="1012"/>
      <c r="W14" s="1012"/>
      <c r="X14" s="1012"/>
      <c r="Y14" s="1012"/>
      <c r="Z14" s="1012"/>
      <c r="AA14" s="1012"/>
      <c r="AB14" s="1078"/>
    </row>
    <row r="15" spans="2:58" ht="12" customHeight="1">
      <c r="B15" s="1147"/>
      <c r="C15" s="1147"/>
      <c r="D15" s="1147"/>
      <c r="E15" s="1147"/>
      <c r="F15" s="1147"/>
      <c r="G15" s="1113"/>
      <c r="H15" s="1113"/>
      <c r="I15" s="1083"/>
      <c r="J15" s="1013"/>
      <c r="K15" s="1013"/>
      <c r="L15" s="1013"/>
      <c r="M15" s="1013"/>
      <c r="N15" s="1013"/>
      <c r="O15" s="1013"/>
      <c r="P15" s="1013"/>
      <c r="Q15" s="1013"/>
      <c r="R15" s="1013"/>
      <c r="S15" s="1013"/>
      <c r="T15" s="1013"/>
      <c r="U15" s="1013"/>
      <c r="V15" s="1013"/>
      <c r="W15" s="1013"/>
      <c r="X15" s="1013"/>
      <c r="Y15" s="1013"/>
      <c r="Z15" s="1013"/>
      <c r="AA15" s="1013"/>
      <c r="AB15" s="1079"/>
    </row>
    <row r="16" spans="2:58" ht="12" customHeight="1">
      <c r="B16" s="1147"/>
      <c r="C16" s="1147"/>
      <c r="D16" s="1147"/>
      <c r="E16" s="1147"/>
      <c r="F16" s="1147"/>
      <c r="G16" s="1114" t="s">
        <v>3975</v>
      </c>
      <c r="H16" s="1114"/>
      <c r="I16" s="1156"/>
      <c r="J16" s="1157"/>
      <c r="K16" s="1157"/>
      <c r="L16" s="1157"/>
      <c r="M16" s="1157"/>
      <c r="N16" s="1157"/>
      <c r="O16" s="1157"/>
      <c r="P16" s="1157"/>
      <c r="Q16" s="1157"/>
      <c r="R16" s="1157"/>
      <c r="S16" s="1157"/>
      <c r="T16" s="1157"/>
      <c r="U16" s="1157"/>
      <c r="V16" s="1157"/>
      <c r="W16" s="1157"/>
      <c r="X16" s="1157"/>
      <c r="Y16" s="1157"/>
      <c r="Z16" s="1168"/>
      <c r="AA16" s="1168"/>
      <c r="AB16" s="1169"/>
    </row>
    <row r="17" spans="2:28" ht="12" customHeight="1">
      <c r="B17" s="1147"/>
      <c r="C17" s="1147"/>
      <c r="D17" s="1147"/>
      <c r="E17" s="1147"/>
      <c r="F17" s="1147"/>
      <c r="G17" s="1114"/>
      <c r="H17" s="1114"/>
      <c r="I17" s="1159"/>
      <c r="J17" s="1160"/>
      <c r="K17" s="1160"/>
      <c r="L17" s="1160"/>
      <c r="M17" s="1160"/>
      <c r="N17" s="1160"/>
      <c r="O17" s="1160"/>
      <c r="P17" s="1160"/>
      <c r="Q17" s="1160"/>
      <c r="R17" s="1160"/>
      <c r="S17" s="1160"/>
      <c r="T17" s="1160"/>
      <c r="U17" s="1160"/>
      <c r="V17" s="1160"/>
      <c r="W17" s="1160"/>
      <c r="X17" s="1160"/>
      <c r="Y17" s="1160"/>
      <c r="Z17" s="1230"/>
      <c r="AA17" s="1230"/>
      <c r="AB17" s="1231"/>
    </row>
    <row r="18" spans="2:28" ht="12" customHeight="1">
      <c r="B18" s="1147"/>
      <c r="C18" s="1147"/>
      <c r="D18" s="1147"/>
      <c r="E18" s="1147"/>
      <c r="F18" s="1147"/>
      <c r="G18" s="1114"/>
      <c r="H18" s="1114"/>
      <c r="I18" s="1159"/>
      <c r="J18" s="1160"/>
      <c r="K18" s="1160"/>
      <c r="L18" s="1160"/>
      <c r="M18" s="1160"/>
      <c r="N18" s="1160"/>
      <c r="O18" s="1160"/>
      <c r="P18" s="1160"/>
      <c r="Q18" s="1160"/>
      <c r="R18" s="1160"/>
      <c r="S18" s="1160"/>
      <c r="T18" s="1160"/>
      <c r="U18" s="1160"/>
      <c r="V18" s="1160"/>
      <c r="W18" s="1160"/>
      <c r="X18" s="1160"/>
      <c r="Y18" s="1160"/>
      <c r="Z18" s="1230"/>
      <c r="AA18" s="1230"/>
      <c r="AB18" s="1231"/>
    </row>
    <row r="19" spans="2:28" ht="12" customHeight="1">
      <c r="B19" s="1147"/>
      <c r="C19" s="1147"/>
      <c r="D19" s="1147"/>
      <c r="E19" s="1147"/>
      <c r="F19" s="1147"/>
      <c r="G19" s="1114"/>
      <c r="H19" s="1114"/>
      <c r="I19" s="1162"/>
      <c r="J19" s="1163"/>
      <c r="K19" s="1163"/>
      <c r="L19" s="1163"/>
      <c r="M19" s="1163"/>
      <c r="N19" s="1163"/>
      <c r="O19" s="1163"/>
      <c r="P19" s="1163"/>
      <c r="Q19" s="1163"/>
      <c r="R19" s="1163"/>
      <c r="S19" s="1163"/>
      <c r="T19" s="1163"/>
      <c r="U19" s="1163"/>
      <c r="V19" s="1163"/>
      <c r="W19" s="1163"/>
      <c r="X19" s="1163"/>
      <c r="Y19" s="1163"/>
      <c r="Z19" s="1170"/>
      <c r="AA19" s="1170"/>
      <c r="AB19" s="1171"/>
    </row>
    <row r="20" spans="2:28" ht="12" customHeight="1">
      <c r="B20" s="895" t="s">
        <v>4099</v>
      </c>
      <c r="C20" s="896"/>
      <c r="D20" s="896"/>
      <c r="E20" s="896"/>
      <c r="F20" s="897"/>
      <c r="G20" s="895" t="s">
        <v>4100</v>
      </c>
      <c r="H20" s="897"/>
      <c r="I20" s="171"/>
      <c r="J20" s="172"/>
      <c r="K20" s="172"/>
      <c r="L20" s="172"/>
      <c r="M20" s="172"/>
      <c r="N20" s="172"/>
      <c r="O20" s="172"/>
      <c r="P20" s="172"/>
      <c r="Q20" s="172"/>
      <c r="R20" s="172"/>
      <c r="S20" s="172"/>
      <c r="T20" s="172"/>
      <c r="U20" s="172"/>
      <c r="V20" s="172"/>
      <c r="W20" s="172"/>
      <c r="X20" s="172"/>
      <c r="Y20" s="172"/>
      <c r="Z20" s="172"/>
      <c r="AA20" s="172"/>
      <c r="AB20" s="173"/>
    </row>
    <row r="21" spans="2:28" ht="16.8" customHeight="1">
      <c r="B21" s="965"/>
      <c r="C21" s="966"/>
      <c r="D21" s="966"/>
      <c r="E21" s="966"/>
      <c r="F21" s="967"/>
      <c r="G21" s="965"/>
      <c r="H21" s="967"/>
      <c r="I21" s="183"/>
      <c r="J21" s="148"/>
      <c r="K21" s="129" t="s">
        <v>3696</v>
      </c>
      <c r="N21" s="148"/>
      <c r="O21" s="129" t="s">
        <v>200</v>
      </c>
      <c r="S21" s="148"/>
      <c r="T21" s="129" t="s">
        <v>3697</v>
      </c>
      <c r="AB21" s="182"/>
    </row>
    <row r="22" spans="2:28" ht="16.8" customHeight="1">
      <c r="B22" s="965"/>
      <c r="C22" s="966"/>
      <c r="D22" s="966"/>
      <c r="E22" s="966"/>
      <c r="F22" s="967"/>
      <c r="G22" s="965"/>
      <c r="H22" s="967"/>
      <c r="I22" s="183"/>
      <c r="J22" s="148"/>
      <c r="K22" s="129" t="s">
        <v>3702</v>
      </c>
      <c r="N22" s="148"/>
      <c r="O22" s="129" t="s">
        <v>3703</v>
      </c>
      <c r="S22" s="148"/>
      <c r="T22" s="129" t="s">
        <v>3704</v>
      </c>
      <c r="AB22" s="182"/>
    </row>
    <row r="23" spans="2:28" ht="16.8" customHeight="1">
      <c r="B23" s="965"/>
      <c r="C23" s="966"/>
      <c r="D23" s="966"/>
      <c r="E23" s="966"/>
      <c r="F23" s="967"/>
      <c r="G23" s="965"/>
      <c r="H23" s="967"/>
      <c r="I23" s="183"/>
      <c r="J23" s="148"/>
      <c r="K23" s="129" t="s">
        <v>3705</v>
      </c>
      <c r="L23" s="129"/>
      <c r="AB23" s="182"/>
    </row>
    <row r="24" spans="2:28" ht="12" customHeight="1">
      <c r="B24" s="898"/>
      <c r="C24" s="899"/>
      <c r="D24" s="899"/>
      <c r="E24" s="899"/>
      <c r="F24" s="900"/>
      <c r="G24" s="898"/>
      <c r="H24" s="900"/>
      <c r="I24" s="176"/>
      <c r="J24" s="177"/>
      <c r="K24" s="177"/>
      <c r="L24" s="177"/>
      <c r="M24" s="177"/>
      <c r="N24" s="177"/>
      <c r="O24" s="177"/>
      <c r="P24" s="177"/>
      <c r="Q24" s="177"/>
      <c r="R24" s="177"/>
      <c r="S24" s="177"/>
      <c r="T24" s="177"/>
      <c r="U24" s="177"/>
      <c r="V24" s="177"/>
      <c r="W24" s="177"/>
      <c r="X24" s="177"/>
      <c r="Y24" s="177"/>
      <c r="Z24" s="177"/>
      <c r="AA24" s="177"/>
      <c r="AB24" s="178"/>
    </row>
    <row r="25" spans="2:28" ht="12" customHeight="1">
      <c r="B25" s="1140" t="s">
        <v>4101</v>
      </c>
      <c r="C25" s="1140"/>
      <c r="D25" s="1140"/>
      <c r="E25" s="1140"/>
      <c r="F25" s="1140"/>
      <c r="G25" s="1140"/>
      <c r="H25" s="1140"/>
      <c r="I25" s="862"/>
      <c r="J25" s="862"/>
      <c r="L25" s="1" t="s">
        <v>12</v>
      </c>
      <c r="N25" s="1" t="s">
        <v>11</v>
      </c>
      <c r="P25" s="1" t="s">
        <v>227</v>
      </c>
      <c r="Z25" s="426"/>
      <c r="AB25" s="185"/>
    </row>
    <row r="26" spans="2:28" ht="12" customHeight="1">
      <c r="B26" s="1113" t="s">
        <v>67</v>
      </c>
      <c r="C26" s="1113"/>
      <c r="D26" s="1113"/>
      <c r="E26" s="1113"/>
      <c r="F26" s="1113"/>
      <c r="G26" s="1113"/>
      <c r="H26" s="1113"/>
      <c r="I26" s="1082"/>
      <c r="J26" s="1012"/>
      <c r="K26" s="1012"/>
      <c r="L26" s="1012"/>
      <c r="M26" s="1012"/>
      <c r="N26" s="1012"/>
      <c r="O26" s="1012"/>
      <c r="P26" s="1012"/>
      <c r="Q26" s="1012"/>
      <c r="R26" s="1012"/>
      <c r="S26" s="1012"/>
      <c r="T26" s="1012"/>
      <c r="U26" s="1012"/>
      <c r="V26" s="1012"/>
      <c r="W26" s="1012"/>
      <c r="X26" s="1012"/>
      <c r="Y26" s="1012"/>
      <c r="Z26" s="1012"/>
      <c r="AA26" s="1012"/>
      <c r="AB26" s="1078"/>
    </row>
    <row r="27" spans="2:28" ht="12" customHeight="1">
      <c r="B27" s="1113"/>
      <c r="C27" s="1113"/>
      <c r="D27" s="1113"/>
      <c r="E27" s="1113"/>
      <c r="F27" s="1113"/>
      <c r="G27" s="1113"/>
      <c r="H27" s="1113"/>
      <c r="I27" s="1109"/>
      <c r="J27" s="1110"/>
      <c r="K27" s="1110"/>
      <c r="L27" s="1110"/>
      <c r="M27" s="1110"/>
      <c r="N27" s="1110"/>
      <c r="O27" s="1110"/>
      <c r="P27" s="1110"/>
      <c r="Q27" s="1110"/>
      <c r="R27" s="1110"/>
      <c r="S27" s="1110"/>
      <c r="T27" s="1110"/>
      <c r="U27" s="1110"/>
      <c r="V27" s="1110"/>
      <c r="W27" s="1110"/>
      <c r="X27" s="1110"/>
      <c r="Y27" s="1110"/>
      <c r="Z27" s="1110"/>
      <c r="AA27" s="1110"/>
      <c r="AB27" s="1111"/>
    </row>
    <row r="28" spans="2:28" ht="12" customHeight="1">
      <c r="B28" s="1113"/>
      <c r="C28" s="1113"/>
      <c r="D28" s="1113"/>
      <c r="E28" s="1113"/>
      <c r="F28" s="1113"/>
      <c r="G28" s="1113"/>
      <c r="H28" s="1113"/>
      <c r="I28" s="1083"/>
      <c r="J28" s="1013"/>
      <c r="K28" s="1013"/>
      <c r="L28" s="1013"/>
      <c r="M28" s="1013"/>
      <c r="N28" s="1013"/>
      <c r="O28" s="1013"/>
      <c r="P28" s="1013"/>
      <c r="Q28" s="1013"/>
      <c r="R28" s="1013"/>
      <c r="S28" s="1013"/>
      <c r="T28" s="1013"/>
      <c r="U28" s="1013"/>
      <c r="V28" s="1013"/>
      <c r="W28" s="1013"/>
      <c r="X28" s="1013"/>
      <c r="Y28" s="1013"/>
      <c r="Z28" s="1013"/>
      <c r="AA28" s="1013"/>
      <c r="AB28" s="1079"/>
    </row>
    <row r="29" spans="2:28" ht="3" hidden="1" customHeight="1">
      <c r="B29" s="169"/>
      <c r="C29" s="170"/>
      <c r="D29" s="170"/>
      <c r="E29" s="170"/>
      <c r="F29" s="170"/>
      <c r="G29" s="170"/>
      <c r="H29" s="170"/>
      <c r="I29" s="121"/>
      <c r="J29" s="121"/>
      <c r="K29" s="121"/>
      <c r="L29" s="121"/>
      <c r="M29" s="121"/>
      <c r="N29" s="121"/>
      <c r="O29" s="121"/>
      <c r="P29" s="121"/>
      <c r="Q29" s="121"/>
      <c r="R29" s="121"/>
      <c r="S29" s="121"/>
      <c r="T29" s="121"/>
      <c r="U29" s="121"/>
      <c r="V29" s="121"/>
      <c r="W29" s="121"/>
      <c r="X29" s="121"/>
      <c r="Y29" s="121"/>
      <c r="Z29" s="121"/>
      <c r="AA29" s="172"/>
      <c r="AB29" s="173"/>
    </row>
    <row r="30" spans="2:28" ht="12" hidden="1" customHeight="1">
      <c r="B30" s="186"/>
      <c r="E30" s="129"/>
      <c r="F30" s="129"/>
      <c r="G30" s="129"/>
      <c r="H30" s="129"/>
      <c r="K30" s="129"/>
      <c r="L30" s="129"/>
      <c r="M30" s="129"/>
      <c r="R30" s="129"/>
      <c r="S30" s="129"/>
      <c r="T30" s="129"/>
      <c r="U30" s="121"/>
      <c r="V30" s="121"/>
      <c r="W30" s="121"/>
      <c r="X30" s="121"/>
      <c r="Y30" s="121"/>
      <c r="Z30" s="121"/>
      <c r="AB30" s="182"/>
    </row>
    <row r="31" spans="2:28" ht="3" hidden="1" customHeight="1">
      <c r="B31" s="186"/>
      <c r="C31" s="187"/>
      <c r="D31" s="187"/>
      <c r="E31" s="187"/>
      <c r="F31" s="187"/>
      <c r="G31" s="187"/>
      <c r="H31" s="187"/>
      <c r="I31" s="121"/>
      <c r="J31" s="121"/>
      <c r="K31" s="121"/>
      <c r="L31" s="121"/>
      <c r="M31" s="121"/>
      <c r="N31" s="121"/>
      <c r="O31" s="121"/>
      <c r="P31" s="121"/>
      <c r="Q31" s="121"/>
      <c r="R31" s="121"/>
      <c r="S31" s="121"/>
      <c r="T31" s="121"/>
      <c r="U31" s="121"/>
      <c r="V31" s="121"/>
      <c r="W31" s="121"/>
      <c r="X31" s="121"/>
      <c r="Y31" s="121"/>
      <c r="Z31" s="121"/>
      <c r="AB31" s="182"/>
    </row>
    <row r="32" spans="2:28" ht="1.95" hidden="1" customHeight="1">
      <c r="B32" s="186"/>
      <c r="C32" s="129"/>
      <c r="D32" s="129"/>
      <c r="E32" s="129"/>
      <c r="F32" s="129"/>
      <c r="G32" s="129"/>
      <c r="H32" s="129"/>
      <c r="I32" s="129"/>
      <c r="J32" s="129"/>
      <c r="K32" s="129"/>
      <c r="L32" s="129"/>
      <c r="M32" s="129"/>
      <c r="N32" s="129"/>
      <c r="O32" s="129"/>
      <c r="P32" s="129"/>
      <c r="Q32" s="129"/>
      <c r="R32" s="129"/>
      <c r="S32" s="129"/>
      <c r="T32" s="129"/>
      <c r="U32" s="121"/>
      <c r="V32" s="121"/>
      <c r="W32" s="121"/>
      <c r="X32" s="121"/>
      <c r="Y32" s="121"/>
      <c r="Z32" s="121"/>
      <c r="AB32" s="182"/>
    </row>
    <row r="33" spans="2:58" ht="12" hidden="1" customHeight="1">
      <c r="B33" s="186"/>
      <c r="E33" s="129"/>
      <c r="F33" s="129"/>
      <c r="G33" s="129"/>
      <c r="H33" s="129"/>
      <c r="K33" s="129"/>
      <c r="L33" s="129"/>
      <c r="M33" s="129"/>
      <c r="N33" s="129"/>
      <c r="R33" s="129"/>
      <c r="U33" s="182"/>
      <c r="Y33" s="129"/>
      <c r="Z33" s="129"/>
      <c r="AA33" s="121"/>
      <c r="AB33" s="182"/>
    </row>
    <row r="34" spans="2:58" ht="1.95" hidden="1" customHeight="1">
      <c r="B34" s="174"/>
      <c r="C34" s="228"/>
      <c r="D34" s="228"/>
      <c r="E34" s="228"/>
      <c r="F34" s="228"/>
      <c r="G34" s="228"/>
      <c r="H34" s="228"/>
      <c r="I34" s="228"/>
      <c r="J34" s="228"/>
      <c r="K34" s="228"/>
      <c r="L34" s="228"/>
      <c r="M34" s="228"/>
      <c r="N34" s="228"/>
      <c r="O34" s="228"/>
      <c r="P34" s="228"/>
      <c r="Q34" s="228"/>
      <c r="R34" s="228"/>
      <c r="S34" s="228"/>
      <c r="T34" s="228"/>
      <c r="U34" s="189"/>
      <c r="V34" s="189"/>
      <c r="W34" s="189"/>
      <c r="X34" s="189"/>
      <c r="Y34" s="189"/>
      <c r="Z34" s="189"/>
      <c r="AB34" s="182"/>
    </row>
    <row r="35" spans="2:58" s="236" customFormat="1" ht="18" hidden="1" customHeight="1">
      <c r="B35" s="567"/>
      <c r="C35" s="481"/>
      <c r="D35" s="568"/>
      <c r="E35" s="568"/>
      <c r="F35" s="568"/>
      <c r="G35" s="568"/>
      <c r="H35" s="568"/>
      <c r="I35" s="569"/>
      <c r="J35" s="568"/>
      <c r="K35" s="568"/>
      <c r="L35" s="568"/>
      <c r="M35" s="481"/>
      <c r="N35" s="570"/>
      <c r="O35" s="570"/>
      <c r="P35" s="570"/>
      <c r="Q35" s="570"/>
      <c r="R35" s="570"/>
      <c r="S35" s="570"/>
      <c r="T35" s="570"/>
      <c r="U35" s="570"/>
      <c r="V35" s="570"/>
      <c r="W35" s="570"/>
      <c r="X35" s="570"/>
      <c r="Y35" s="570"/>
      <c r="Z35" s="570"/>
      <c r="AA35" s="570"/>
      <c r="AB35" s="571"/>
    </row>
    <row r="36" spans="2:58" s="236" customFormat="1" ht="18" customHeight="1">
      <c r="B36" s="1232" t="s">
        <v>4138</v>
      </c>
      <c r="C36" s="1233"/>
      <c r="D36" s="1233"/>
      <c r="E36" s="1233"/>
      <c r="F36" s="1233"/>
      <c r="G36" s="1233"/>
      <c r="H36" s="1233"/>
      <c r="I36" s="1233"/>
      <c r="J36" s="1233"/>
      <c r="K36" s="1233"/>
      <c r="L36" s="1233"/>
      <c r="M36" s="1233"/>
      <c r="N36" s="1233"/>
      <c r="O36" s="1233"/>
      <c r="P36" s="1233"/>
      <c r="Q36" s="1233"/>
      <c r="R36" s="1233"/>
      <c r="S36" s="1233"/>
      <c r="T36" s="1233"/>
      <c r="U36" s="1233"/>
      <c r="V36" s="1233"/>
      <c r="W36" s="1233"/>
      <c r="X36" s="1233"/>
      <c r="Y36" s="1233"/>
      <c r="Z36" s="1233"/>
      <c r="AA36" s="1233"/>
      <c r="AB36" s="1234"/>
      <c r="AC36" s="359"/>
      <c r="AD36" s="1232" t="s">
        <v>4139</v>
      </c>
      <c r="AE36" s="1233"/>
      <c r="AF36" s="1233"/>
      <c r="AG36" s="1233"/>
      <c r="AH36" s="1233"/>
      <c r="AI36" s="1233"/>
      <c r="AJ36" s="1233"/>
      <c r="AK36" s="1233"/>
      <c r="AL36" s="1233"/>
      <c r="AM36" s="1233"/>
      <c r="AN36" s="1233"/>
      <c r="AO36" s="1233"/>
      <c r="AP36" s="1233"/>
      <c r="AQ36" s="1233"/>
      <c r="AR36" s="1233"/>
      <c r="AS36" s="1233"/>
      <c r="AT36" s="1233"/>
      <c r="AU36" s="1233"/>
      <c r="AV36" s="1233"/>
      <c r="AW36" s="1233"/>
      <c r="AX36" s="1233"/>
      <c r="AY36" s="1233"/>
      <c r="AZ36" s="1233"/>
      <c r="BA36" s="1233"/>
      <c r="BB36" s="1233"/>
      <c r="BC36" s="1233"/>
      <c r="BD36" s="1234"/>
      <c r="BF36" s="359"/>
    </row>
    <row r="37" spans="2:58" s="236" customFormat="1" ht="25.35" customHeight="1">
      <c r="B37" s="572" t="s">
        <v>3916</v>
      </c>
      <c r="C37" s="573"/>
      <c r="D37" s="573"/>
      <c r="E37" s="573"/>
      <c r="F37" s="573"/>
      <c r="G37" s="573"/>
      <c r="H37" s="573"/>
      <c r="I37" s="573"/>
      <c r="J37" s="573"/>
      <c r="K37" s="573"/>
      <c r="L37" s="573"/>
      <c r="M37" s="573"/>
      <c r="N37" s="573"/>
      <c r="O37" s="573"/>
      <c r="P37" s="573"/>
      <c r="Q37" s="573"/>
      <c r="R37" s="573"/>
      <c r="S37" s="573"/>
      <c r="T37" s="573"/>
      <c r="U37" s="573"/>
      <c r="V37" s="573"/>
      <c r="W37" s="573"/>
      <c r="X37" s="573"/>
      <c r="Y37" s="573"/>
      <c r="Z37" s="573"/>
      <c r="AA37" s="573"/>
      <c r="AB37" s="574"/>
      <c r="AD37" s="575" t="s">
        <v>3916</v>
      </c>
      <c r="AE37" s="443"/>
      <c r="AF37" s="443"/>
      <c r="AG37" s="443"/>
      <c r="AH37" s="443"/>
      <c r="AI37" s="443"/>
      <c r="AJ37" s="443"/>
      <c r="AK37" s="443"/>
      <c r="AL37" s="443"/>
      <c r="AM37" s="443"/>
      <c r="AN37" s="443"/>
      <c r="AO37" s="443"/>
      <c r="AP37" s="443"/>
      <c r="AQ37" s="443"/>
      <c r="AR37" s="443"/>
      <c r="AS37" s="443"/>
      <c r="AT37" s="443"/>
      <c r="AU37" s="443"/>
      <c r="AV37" s="443"/>
      <c r="AW37" s="443"/>
      <c r="AX37" s="443"/>
      <c r="AY37" s="443"/>
      <c r="AZ37" s="443"/>
      <c r="BA37" s="443"/>
      <c r="BB37" s="443"/>
      <c r="BC37" s="443"/>
      <c r="BD37" s="443"/>
    </row>
    <row r="38" spans="2:58" s="236" customFormat="1" ht="12.45" customHeight="1">
      <c r="B38" s="1242" t="s">
        <v>3917</v>
      </c>
      <c r="C38" s="1243"/>
      <c r="D38" s="1243"/>
      <c r="E38" s="1243"/>
      <c r="F38" s="1243"/>
      <c r="G38" s="1243"/>
      <c r="H38" s="1243"/>
      <c r="I38" s="1244"/>
      <c r="J38" s="1017"/>
      <c r="K38" s="1018"/>
      <c r="L38" s="1018"/>
      <c r="M38" s="1018"/>
      <c r="N38" s="1018"/>
      <c r="O38" s="1018"/>
      <c r="P38" s="1018"/>
      <c r="Q38" s="1018"/>
      <c r="R38" s="1018"/>
      <c r="S38" s="1018"/>
      <c r="T38" s="1018"/>
      <c r="U38" s="1018"/>
      <c r="V38" s="1018"/>
      <c r="W38" s="1018"/>
      <c r="X38" s="1018"/>
      <c r="Y38" s="1018"/>
      <c r="Z38" s="1018"/>
      <c r="AA38" s="1018"/>
      <c r="AB38" s="1019"/>
      <c r="AD38" s="1242" t="s">
        <v>3917</v>
      </c>
      <c r="AE38" s="1243"/>
      <c r="AF38" s="1243"/>
      <c r="AG38" s="1243"/>
      <c r="AH38" s="1243"/>
      <c r="AI38" s="1243"/>
      <c r="AJ38" s="1243"/>
      <c r="AK38" s="1244"/>
      <c r="AL38" s="1017"/>
      <c r="AM38" s="1018"/>
      <c r="AN38" s="1018"/>
      <c r="AO38" s="1018"/>
      <c r="AP38" s="1018"/>
      <c r="AQ38" s="1018"/>
      <c r="AR38" s="1018"/>
      <c r="AS38" s="1018"/>
      <c r="AT38" s="1018"/>
      <c r="AU38" s="1018"/>
      <c r="AV38" s="1018"/>
      <c r="AW38" s="1018"/>
      <c r="AX38" s="1018"/>
      <c r="AY38" s="1018"/>
      <c r="AZ38" s="1018"/>
      <c r="BA38" s="1018"/>
      <c r="BB38" s="1018"/>
      <c r="BC38" s="1018"/>
      <c r="BD38" s="1019"/>
    </row>
    <row r="39" spans="2:58" s="236" customFormat="1" ht="22.5" customHeight="1">
      <c r="B39" s="1247" t="s">
        <v>8</v>
      </c>
      <c r="C39" s="1248"/>
      <c r="D39" s="1248"/>
      <c r="E39" s="1248"/>
      <c r="F39" s="1248"/>
      <c r="G39" s="1248"/>
      <c r="H39" s="1248"/>
      <c r="I39" s="1249"/>
      <c r="J39" s="1039"/>
      <c r="K39" s="1040"/>
      <c r="L39" s="1040"/>
      <c r="M39" s="1040"/>
      <c r="N39" s="1040"/>
      <c r="O39" s="1040"/>
      <c r="P39" s="1040"/>
      <c r="Q39" s="1040"/>
      <c r="R39" s="1040"/>
      <c r="S39" s="1040"/>
      <c r="T39" s="1040"/>
      <c r="U39" s="1040"/>
      <c r="V39" s="1040"/>
      <c r="W39" s="1040"/>
      <c r="X39" s="1040"/>
      <c r="Y39" s="1040"/>
      <c r="Z39" s="1040"/>
      <c r="AA39" s="1040"/>
      <c r="AB39" s="1041"/>
      <c r="AC39" s="236" t="s">
        <v>4147</v>
      </c>
      <c r="AD39" s="1247" t="s">
        <v>8</v>
      </c>
      <c r="AE39" s="1248"/>
      <c r="AF39" s="1248"/>
      <c r="AG39" s="1248"/>
      <c r="AH39" s="1248"/>
      <c r="AI39" s="1248"/>
      <c r="AJ39" s="1248"/>
      <c r="AK39" s="1249"/>
      <c r="AL39" s="1039"/>
      <c r="AM39" s="1040"/>
      <c r="AN39" s="1040"/>
      <c r="AO39" s="1040"/>
      <c r="AP39" s="1040"/>
      <c r="AQ39" s="1040"/>
      <c r="AR39" s="1040"/>
      <c r="AS39" s="1040"/>
      <c r="AT39" s="1040"/>
      <c r="AU39" s="1040"/>
      <c r="AV39" s="1040"/>
      <c r="AW39" s="1040"/>
      <c r="AX39" s="1040"/>
      <c r="AY39" s="1040"/>
      <c r="AZ39" s="1040"/>
      <c r="BA39" s="1040"/>
      <c r="BB39" s="1040"/>
      <c r="BC39" s="1040"/>
      <c r="BD39" s="1041"/>
      <c r="BF39" s="236" t="s">
        <v>4147</v>
      </c>
    </row>
    <row r="40" spans="2:58" s="236" customFormat="1" ht="25.2" customHeight="1">
      <c r="B40" s="982" t="s">
        <v>23</v>
      </c>
      <c r="C40" s="983"/>
      <c r="D40" s="983"/>
      <c r="E40" s="983"/>
      <c r="F40" s="983"/>
      <c r="G40" s="983"/>
      <c r="H40" s="983"/>
      <c r="I40" s="984"/>
      <c r="J40" s="439" t="s">
        <v>3918</v>
      </c>
      <c r="K40" s="576"/>
      <c r="L40" s="576"/>
      <c r="M40" s="975"/>
      <c r="N40" s="977"/>
      <c r="O40" s="239" t="s">
        <v>3919</v>
      </c>
      <c r="P40" s="975"/>
      <c r="Q40" s="977"/>
      <c r="R40" s="576"/>
      <c r="S40" s="576"/>
      <c r="T40" s="576"/>
      <c r="U40" s="576"/>
      <c r="V40" s="576"/>
      <c r="W40" s="576"/>
      <c r="X40" s="576"/>
      <c r="Y40" s="576"/>
      <c r="Z40" s="576"/>
      <c r="AA40" s="576"/>
      <c r="AB40" s="358"/>
      <c r="AD40" s="982" t="s">
        <v>23</v>
      </c>
      <c r="AE40" s="983"/>
      <c r="AF40" s="983"/>
      <c r="AG40" s="983"/>
      <c r="AH40" s="983"/>
      <c r="AI40" s="983"/>
      <c r="AJ40" s="983"/>
      <c r="AK40" s="984"/>
      <c r="AL40" s="439" t="s">
        <v>3918</v>
      </c>
      <c r="AM40" s="576"/>
      <c r="AN40" s="576"/>
      <c r="AO40" s="975"/>
      <c r="AP40" s="977"/>
      <c r="AQ40" s="239" t="s">
        <v>3919</v>
      </c>
      <c r="AR40" s="975"/>
      <c r="AS40" s="977"/>
      <c r="AT40" s="576"/>
      <c r="AU40" s="576"/>
      <c r="AV40" s="576"/>
      <c r="AW40" s="576"/>
      <c r="AX40" s="576"/>
      <c r="AY40" s="576"/>
      <c r="AZ40" s="576"/>
      <c r="BA40" s="576"/>
      <c r="BB40" s="576"/>
      <c r="BC40" s="576"/>
      <c r="BD40" s="358"/>
    </row>
    <row r="41" spans="2:58" s="236" customFormat="1" ht="25.2" customHeight="1">
      <c r="B41" s="985"/>
      <c r="C41" s="986"/>
      <c r="D41" s="986"/>
      <c r="E41" s="986"/>
      <c r="F41" s="986"/>
      <c r="G41" s="986"/>
      <c r="H41" s="986"/>
      <c r="I41" s="987"/>
      <c r="J41" s="439" t="s">
        <v>3920</v>
      </c>
      <c r="K41" s="576"/>
      <c r="L41" s="576"/>
      <c r="M41" s="975"/>
      <c r="N41" s="976"/>
      <c r="O41" s="976"/>
      <c r="P41" s="976"/>
      <c r="Q41" s="977"/>
      <c r="R41" s="439" t="s">
        <v>3921</v>
      </c>
      <c r="S41" s="576"/>
      <c r="T41" s="358"/>
      <c r="U41" s="975"/>
      <c r="V41" s="976"/>
      <c r="W41" s="976"/>
      <c r="X41" s="976"/>
      <c r="Y41" s="976"/>
      <c r="Z41" s="976"/>
      <c r="AA41" s="976"/>
      <c r="AB41" s="977"/>
      <c r="AD41" s="985"/>
      <c r="AE41" s="986"/>
      <c r="AF41" s="986"/>
      <c r="AG41" s="986"/>
      <c r="AH41" s="986"/>
      <c r="AI41" s="986"/>
      <c r="AJ41" s="986"/>
      <c r="AK41" s="987"/>
      <c r="AL41" s="439" t="s">
        <v>3920</v>
      </c>
      <c r="AM41" s="576"/>
      <c r="AN41" s="576"/>
      <c r="AO41" s="975"/>
      <c r="AP41" s="976"/>
      <c r="AQ41" s="976"/>
      <c r="AR41" s="976"/>
      <c r="AS41" s="977"/>
      <c r="AT41" s="439" t="s">
        <v>3921</v>
      </c>
      <c r="AU41" s="576"/>
      <c r="AV41" s="358"/>
      <c r="AW41" s="975"/>
      <c r="AX41" s="976"/>
      <c r="AY41" s="976"/>
      <c r="AZ41" s="976"/>
      <c r="BA41" s="976"/>
      <c r="BB41" s="976"/>
      <c r="BC41" s="976"/>
      <c r="BD41" s="977"/>
    </row>
    <row r="42" spans="2:58" s="236" customFormat="1" ht="25.2" customHeight="1">
      <c r="B42" s="985"/>
      <c r="C42" s="986"/>
      <c r="D42" s="986"/>
      <c r="E42" s="986"/>
      <c r="F42" s="986"/>
      <c r="G42" s="986"/>
      <c r="H42" s="986"/>
      <c r="I42" s="987"/>
      <c r="J42" s="439" t="s">
        <v>3922</v>
      </c>
      <c r="K42" s="576"/>
      <c r="L42" s="576"/>
      <c r="M42" s="975"/>
      <c r="N42" s="976"/>
      <c r="O42" s="976"/>
      <c r="P42" s="976"/>
      <c r="Q42" s="977"/>
      <c r="R42" s="439" t="s">
        <v>3923</v>
      </c>
      <c r="S42" s="576"/>
      <c r="T42" s="358"/>
      <c r="U42" s="975"/>
      <c r="V42" s="976"/>
      <c r="W42" s="976"/>
      <c r="X42" s="976"/>
      <c r="Y42" s="976"/>
      <c r="Z42" s="976"/>
      <c r="AA42" s="976"/>
      <c r="AB42" s="977"/>
      <c r="AD42" s="985"/>
      <c r="AE42" s="986"/>
      <c r="AF42" s="986"/>
      <c r="AG42" s="986"/>
      <c r="AH42" s="986"/>
      <c r="AI42" s="986"/>
      <c r="AJ42" s="986"/>
      <c r="AK42" s="987"/>
      <c r="AL42" s="439" t="s">
        <v>3922</v>
      </c>
      <c r="AM42" s="576"/>
      <c r="AN42" s="576"/>
      <c r="AO42" s="975"/>
      <c r="AP42" s="976"/>
      <c r="AQ42" s="976"/>
      <c r="AR42" s="976"/>
      <c r="AS42" s="977"/>
      <c r="AT42" s="439" t="s">
        <v>3923</v>
      </c>
      <c r="AU42" s="576"/>
      <c r="AV42" s="358"/>
      <c r="AW42" s="975"/>
      <c r="AX42" s="976"/>
      <c r="AY42" s="976"/>
      <c r="AZ42" s="976"/>
      <c r="BA42" s="976"/>
      <c r="BB42" s="976"/>
      <c r="BC42" s="976"/>
      <c r="BD42" s="977"/>
    </row>
    <row r="43" spans="2:58" s="236" customFormat="1" ht="25.2" customHeight="1">
      <c r="B43" s="988"/>
      <c r="C43" s="989"/>
      <c r="D43" s="989"/>
      <c r="E43" s="989"/>
      <c r="F43" s="989"/>
      <c r="G43" s="989"/>
      <c r="H43" s="989"/>
      <c r="I43" s="990"/>
      <c r="J43" s="439" t="s">
        <v>3924</v>
      </c>
      <c r="K43" s="576"/>
      <c r="L43" s="576"/>
      <c r="M43" s="975"/>
      <c r="N43" s="976"/>
      <c r="O43" s="976"/>
      <c r="P43" s="976"/>
      <c r="Q43" s="976"/>
      <c r="R43" s="976"/>
      <c r="S43" s="976"/>
      <c r="T43" s="976"/>
      <c r="U43" s="976"/>
      <c r="V43" s="976"/>
      <c r="W43" s="976"/>
      <c r="X43" s="976"/>
      <c r="Y43" s="976"/>
      <c r="Z43" s="976"/>
      <c r="AA43" s="976"/>
      <c r="AB43" s="977"/>
      <c r="AD43" s="988"/>
      <c r="AE43" s="989"/>
      <c r="AF43" s="989"/>
      <c r="AG43" s="989"/>
      <c r="AH43" s="989"/>
      <c r="AI43" s="989"/>
      <c r="AJ43" s="989"/>
      <c r="AK43" s="990"/>
      <c r="AL43" s="439" t="s">
        <v>3924</v>
      </c>
      <c r="AM43" s="576"/>
      <c r="AN43" s="576"/>
      <c r="AO43" s="975"/>
      <c r="AP43" s="976"/>
      <c r="AQ43" s="976"/>
      <c r="AR43" s="976"/>
      <c r="AS43" s="976"/>
      <c r="AT43" s="976"/>
      <c r="AU43" s="976"/>
      <c r="AV43" s="976"/>
      <c r="AW43" s="976"/>
      <c r="AX43" s="976"/>
      <c r="AY43" s="976"/>
      <c r="AZ43" s="976"/>
      <c r="BA43" s="976"/>
      <c r="BB43" s="976"/>
      <c r="BC43" s="976"/>
      <c r="BD43" s="977"/>
    </row>
    <row r="44" spans="2:58" s="236" customFormat="1" ht="30" customHeight="1">
      <c r="B44" s="982" t="s">
        <v>3925</v>
      </c>
      <c r="C44" s="983"/>
      <c r="D44" s="983"/>
      <c r="E44" s="983"/>
      <c r="F44" s="983"/>
      <c r="G44" s="983"/>
      <c r="H44" s="983"/>
      <c r="I44" s="984"/>
      <c r="J44" s="444"/>
      <c r="K44" s="445"/>
      <c r="L44" s="446" t="s">
        <v>388</v>
      </c>
      <c r="M44" s="447"/>
      <c r="N44" s="448" t="s">
        <v>112</v>
      </c>
      <c r="O44" s="449"/>
      <c r="P44" s="450"/>
      <c r="V44" s="451"/>
      <c r="W44" s="451"/>
      <c r="X44" s="451"/>
      <c r="Y44" s="451"/>
      <c r="Z44" s="451"/>
      <c r="AA44" s="451"/>
      <c r="AB44" s="452"/>
      <c r="AD44" s="982" t="s">
        <v>3925</v>
      </c>
      <c r="AE44" s="983"/>
      <c r="AF44" s="983"/>
      <c r="AG44" s="983"/>
      <c r="AH44" s="983"/>
      <c r="AI44" s="983"/>
      <c r="AJ44" s="983"/>
      <c r="AK44" s="984"/>
      <c r="AL44" s="444"/>
      <c r="AM44" s="445"/>
      <c r="AN44" s="446" t="s">
        <v>388</v>
      </c>
      <c r="AO44" s="447"/>
      <c r="AP44" s="448" t="s">
        <v>112</v>
      </c>
      <c r="AQ44" s="449"/>
      <c r="AR44" s="450"/>
      <c r="AX44" s="451"/>
      <c r="AY44" s="451"/>
      <c r="AZ44" s="451"/>
      <c r="BA44" s="451"/>
      <c r="BB44" s="451"/>
      <c r="BC44" s="451"/>
      <c r="BD44" s="452"/>
    </row>
    <row r="45" spans="2:58" s="236" customFormat="1" ht="15" customHeight="1">
      <c r="B45" s="985"/>
      <c r="C45" s="986"/>
      <c r="D45" s="986"/>
      <c r="E45" s="986"/>
      <c r="F45" s="986"/>
      <c r="G45" s="986"/>
      <c r="H45" s="986"/>
      <c r="I45" s="987"/>
      <c r="J45" s="453" t="s">
        <v>3926</v>
      </c>
      <c r="K45" s="454"/>
      <c r="L45" s="454"/>
      <c r="M45" s="454"/>
      <c r="N45" s="454"/>
      <c r="O45" s="454"/>
      <c r="P45" s="454"/>
      <c r="Q45" s="454"/>
      <c r="R45" s="454"/>
      <c r="S45" s="449"/>
      <c r="T45" s="455"/>
      <c r="U45" s="456"/>
      <c r="V45" s="457"/>
      <c r="W45" s="458"/>
      <c r="X45" s="459" t="s">
        <v>388</v>
      </c>
      <c r="Y45" s="460"/>
      <c r="Z45" s="461" t="s">
        <v>112</v>
      </c>
      <c r="AA45" s="461"/>
      <c r="AB45" s="462"/>
      <c r="AD45" s="985"/>
      <c r="AE45" s="986"/>
      <c r="AF45" s="986"/>
      <c r="AG45" s="986"/>
      <c r="AH45" s="986"/>
      <c r="AI45" s="986"/>
      <c r="AJ45" s="986"/>
      <c r="AK45" s="987"/>
      <c r="AL45" s="453" t="s">
        <v>3926</v>
      </c>
      <c r="AM45" s="454"/>
      <c r="AN45" s="454"/>
      <c r="AO45" s="454"/>
      <c r="AP45" s="454"/>
      <c r="AQ45" s="454"/>
      <c r="AR45" s="454"/>
      <c r="AS45" s="454"/>
      <c r="AT45" s="454"/>
      <c r="AU45" s="449"/>
      <c r="AV45" s="455"/>
      <c r="AW45" s="456"/>
      <c r="AX45" s="457"/>
      <c r="AY45" s="458"/>
      <c r="AZ45" s="459" t="s">
        <v>388</v>
      </c>
      <c r="BA45" s="460"/>
      <c r="BB45" s="461" t="s">
        <v>112</v>
      </c>
      <c r="BC45" s="461"/>
      <c r="BD45" s="462"/>
    </row>
    <row r="46" spans="2:58" s="236" customFormat="1" ht="15" customHeight="1">
      <c r="B46" s="988"/>
      <c r="C46" s="989"/>
      <c r="D46" s="989"/>
      <c r="E46" s="989"/>
      <c r="F46" s="989"/>
      <c r="G46" s="989"/>
      <c r="H46" s="989"/>
      <c r="I46" s="990"/>
      <c r="J46" s="577" t="s">
        <v>3927</v>
      </c>
      <c r="K46" s="464"/>
      <c r="L46" s="464"/>
      <c r="M46" s="464"/>
      <c r="N46" s="464"/>
      <c r="O46" s="464"/>
      <c r="P46" s="464"/>
      <c r="Q46" s="464"/>
      <c r="R46" s="464"/>
      <c r="S46" s="465"/>
      <c r="T46" s="466"/>
      <c r="U46" s="467"/>
      <c r="V46" s="468"/>
      <c r="W46" s="469"/>
      <c r="X46" s="464" t="s">
        <v>388</v>
      </c>
      <c r="Y46" s="470"/>
      <c r="Z46" s="466" t="s">
        <v>112</v>
      </c>
      <c r="AA46" s="466"/>
      <c r="AB46" s="471"/>
      <c r="AD46" s="988"/>
      <c r="AE46" s="989"/>
      <c r="AF46" s="989"/>
      <c r="AG46" s="989"/>
      <c r="AH46" s="989"/>
      <c r="AI46" s="989"/>
      <c r="AJ46" s="989"/>
      <c r="AK46" s="990"/>
      <c r="AL46" s="577" t="s">
        <v>3927</v>
      </c>
      <c r="AM46" s="464"/>
      <c r="AN46" s="464"/>
      <c r="AO46" s="464"/>
      <c r="AP46" s="464"/>
      <c r="AQ46" s="464"/>
      <c r="AR46" s="464"/>
      <c r="AS46" s="464"/>
      <c r="AT46" s="464"/>
      <c r="AU46" s="465"/>
      <c r="AV46" s="466"/>
      <c r="AW46" s="467"/>
      <c r="AX46" s="457"/>
      <c r="AY46" s="469"/>
      <c r="AZ46" s="464" t="s">
        <v>388</v>
      </c>
      <c r="BA46" s="470"/>
      <c r="BB46" s="466" t="s">
        <v>112</v>
      </c>
      <c r="BC46" s="466"/>
      <c r="BD46" s="471"/>
    </row>
    <row r="47" spans="2:58" s="236" customFormat="1" ht="18" customHeight="1">
      <c r="B47" s="1235" t="s">
        <v>3928</v>
      </c>
      <c r="C47" s="1236"/>
      <c r="D47" s="1236"/>
      <c r="E47" s="1236"/>
      <c r="F47" s="1236"/>
      <c r="G47" s="1236"/>
      <c r="H47" s="1236"/>
      <c r="I47" s="1237"/>
      <c r="J47" s="472" t="s">
        <v>3783</v>
      </c>
      <c r="K47" s="473" t="s">
        <v>3929</v>
      </c>
      <c r="L47" s="474"/>
      <c r="M47" s="474"/>
      <c r="N47" s="474"/>
      <c r="O47" s="472" t="s">
        <v>3783</v>
      </c>
      <c r="P47" s="473" t="s">
        <v>3930</v>
      </c>
      <c r="Q47" s="474"/>
      <c r="R47" s="474"/>
      <c r="T47" s="461"/>
      <c r="U47" s="461"/>
      <c r="V47" s="461"/>
      <c r="X47" s="473"/>
      <c r="Y47" s="474"/>
      <c r="Z47" s="474"/>
      <c r="AA47" s="474"/>
      <c r="AB47" s="475"/>
      <c r="AD47" s="1235" t="s">
        <v>3928</v>
      </c>
      <c r="AE47" s="1236"/>
      <c r="AF47" s="1236"/>
      <c r="AG47" s="1236"/>
      <c r="AH47" s="1236"/>
      <c r="AI47" s="1236"/>
      <c r="AJ47" s="1236"/>
      <c r="AK47" s="1237"/>
      <c r="AL47" s="472" t="s">
        <v>3783</v>
      </c>
      <c r="AM47" s="473" t="s">
        <v>3929</v>
      </c>
      <c r="AN47" s="474"/>
      <c r="AO47" s="474"/>
      <c r="AP47" s="474"/>
      <c r="AQ47" s="472" t="s">
        <v>3783</v>
      </c>
      <c r="AR47" s="473" t="s">
        <v>3930</v>
      </c>
      <c r="AS47" s="474"/>
      <c r="AT47" s="474"/>
      <c r="AV47" s="461"/>
      <c r="AW47" s="461"/>
      <c r="AX47" s="461"/>
      <c r="AZ47" s="473"/>
      <c r="BA47" s="474"/>
      <c r="BB47" s="474"/>
      <c r="BC47" s="474"/>
      <c r="BD47" s="475"/>
    </row>
    <row r="48" spans="2:58" s="236" customFormat="1" ht="15" customHeight="1">
      <c r="B48" s="994" t="s">
        <v>3931</v>
      </c>
      <c r="C48" s="995"/>
      <c r="D48" s="995"/>
      <c r="E48" s="995"/>
      <c r="F48" s="995"/>
      <c r="G48" s="995"/>
      <c r="H48" s="995"/>
      <c r="I48" s="996"/>
      <c r="J48" s="1000" t="s">
        <v>3932</v>
      </c>
      <c r="K48" s="1001"/>
      <c r="L48" s="1004"/>
      <c r="M48" s="1005"/>
      <c r="N48" s="1005"/>
      <c r="O48" s="1005"/>
      <c r="P48" s="1005"/>
      <c r="Q48" s="1005"/>
      <c r="R48" s="1006"/>
      <c r="S48" s="1006"/>
      <c r="T48" s="1006"/>
      <c r="U48" s="1007"/>
      <c r="V48" s="1008" t="s">
        <v>3933</v>
      </c>
      <c r="W48" s="1008"/>
      <c r="X48" s="1008"/>
      <c r="Y48" s="1008"/>
      <c r="Z48" s="1008"/>
      <c r="AA48" s="1008"/>
      <c r="AB48" s="1009"/>
      <c r="AD48" s="994" t="s">
        <v>3931</v>
      </c>
      <c r="AE48" s="995"/>
      <c r="AF48" s="995"/>
      <c r="AG48" s="995"/>
      <c r="AH48" s="995"/>
      <c r="AI48" s="995"/>
      <c r="AJ48" s="995"/>
      <c r="AK48" s="996"/>
      <c r="AL48" s="1000" t="s">
        <v>3932</v>
      </c>
      <c r="AM48" s="1001"/>
      <c r="AN48" s="1004"/>
      <c r="AO48" s="1005"/>
      <c r="AP48" s="1005"/>
      <c r="AQ48" s="1005"/>
      <c r="AR48" s="1005"/>
      <c r="AS48" s="1005"/>
      <c r="AT48" s="1006"/>
      <c r="AU48" s="1006"/>
      <c r="AV48" s="1006"/>
      <c r="AW48" s="1007"/>
      <c r="AX48" s="1008" t="s">
        <v>3933</v>
      </c>
      <c r="AY48" s="1008"/>
      <c r="AZ48" s="1008"/>
      <c r="BA48" s="1008"/>
      <c r="BB48" s="1008"/>
      <c r="BC48" s="1008"/>
      <c r="BD48" s="1009"/>
    </row>
    <row r="49" spans="2:58" s="236" customFormat="1" ht="15" customHeight="1">
      <c r="B49" s="997"/>
      <c r="C49" s="998"/>
      <c r="D49" s="998"/>
      <c r="E49" s="998"/>
      <c r="F49" s="998"/>
      <c r="G49" s="998"/>
      <c r="H49" s="998"/>
      <c r="I49" s="999"/>
      <c r="J49" s="1002"/>
      <c r="K49" s="1003"/>
      <c r="L49" s="1004"/>
      <c r="M49" s="1005"/>
      <c r="N49" s="1005"/>
      <c r="O49" s="1005"/>
      <c r="P49" s="1005"/>
      <c r="Q49" s="1005"/>
      <c r="R49" s="1006"/>
      <c r="S49" s="1006"/>
      <c r="T49" s="1006"/>
      <c r="U49" s="1007"/>
      <c r="V49" s="1010"/>
      <c r="W49" s="1010"/>
      <c r="X49" s="1010"/>
      <c r="Y49" s="1010"/>
      <c r="Z49" s="1010"/>
      <c r="AA49" s="1010"/>
      <c r="AB49" s="1011"/>
      <c r="AC49" s="241"/>
      <c r="AD49" s="997"/>
      <c r="AE49" s="998"/>
      <c r="AF49" s="998"/>
      <c r="AG49" s="998"/>
      <c r="AH49" s="998"/>
      <c r="AI49" s="998"/>
      <c r="AJ49" s="998"/>
      <c r="AK49" s="999"/>
      <c r="AL49" s="1002"/>
      <c r="AM49" s="1003"/>
      <c r="AN49" s="1004"/>
      <c r="AO49" s="1005"/>
      <c r="AP49" s="1005"/>
      <c r="AQ49" s="1005"/>
      <c r="AR49" s="1005"/>
      <c r="AS49" s="1005"/>
      <c r="AT49" s="1006"/>
      <c r="AU49" s="1006"/>
      <c r="AV49" s="1006"/>
      <c r="AW49" s="1007"/>
      <c r="AX49" s="1010"/>
      <c r="AY49" s="1010"/>
      <c r="AZ49" s="1010"/>
      <c r="BA49" s="1010"/>
      <c r="BB49" s="1010"/>
      <c r="BC49" s="1010"/>
      <c r="BD49" s="1011"/>
      <c r="BF49" s="241"/>
    </row>
    <row r="50" spans="2:58" s="236" customFormat="1" ht="15" customHeight="1">
      <c r="B50" s="994" t="s">
        <v>3934</v>
      </c>
      <c r="C50" s="995"/>
      <c r="D50" s="995"/>
      <c r="E50" s="995"/>
      <c r="F50" s="995"/>
      <c r="G50" s="995"/>
      <c r="H50" s="995"/>
      <c r="I50" s="996"/>
      <c r="J50" s="968"/>
      <c r="K50" s="969"/>
      <c r="L50" s="1012"/>
      <c r="M50" s="1012" t="s">
        <v>12</v>
      </c>
      <c r="N50" s="1012"/>
      <c r="O50" s="1012" t="s">
        <v>11</v>
      </c>
      <c r="P50" s="1012"/>
      <c r="Q50" s="1012" t="s">
        <v>227</v>
      </c>
      <c r="S50" s="476"/>
      <c r="T50" s="476"/>
      <c r="U50" s="476"/>
      <c r="V50" s="476"/>
      <c r="W50" s="476"/>
      <c r="X50" s="476"/>
      <c r="Y50" s="476"/>
      <c r="Z50" s="476"/>
      <c r="AA50" s="476"/>
      <c r="AB50" s="477"/>
      <c r="AC50" s="241"/>
      <c r="AD50" s="994" t="s">
        <v>3934</v>
      </c>
      <c r="AE50" s="995"/>
      <c r="AF50" s="995"/>
      <c r="AG50" s="995"/>
      <c r="AH50" s="995"/>
      <c r="AI50" s="995"/>
      <c r="AJ50" s="995"/>
      <c r="AK50" s="996"/>
      <c r="AL50" s="968"/>
      <c r="AM50" s="969"/>
      <c r="AN50" s="1012"/>
      <c r="AO50" s="1012" t="s">
        <v>12</v>
      </c>
      <c r="AP50" s="1012"/>
      <c r="AQ50" s="1012" t="s">
        <v>11</v>
      </c>
      <c r="AR50" s="1012"/>
      <c r="AS50" s="1012" t="s">
        <v>227</v>
      </c>
      <c r="AU50" s="476"/>
      <c r="AV50" s="476"/>
      <c r="AW50" s="476"/>
      <c r="AX50" s="476"/>
      <c r="AY50" s="476"/>
      <c r="AZ50" s="476"/>
      <c r="BA50" s="476"/>
      <c r="BB50" s="476"/>
      <c r="BC50" s="476"/>
      <c r="BD50" s="477"/>
      <c r="BF50" s="241"/>
    </row>
    <row r="51" spans="2:58" s="236" customFormat="1" ht="15" customHeight="1">
      <c r="B51" s="997"/>
      <c r="C51" s="998"/>
      <c r="D51" s="998"/>
      <c r="E51" s="998"/>
      <c r="F51" s="998"/>
      <c r="G51" s="998"/>
      <c r="H51" s="998"/>
      <c r="I51" s="999"/>
      <c r="J51" s="970"/>
      <c r="K51" s="971"/>
      <c r="L51" s="1013"/>
      <c r="M51" s="1013"/>
      <c r="N51" s="1013"/>
      <c r="O51" s="1013"/>
      <c r="P51" s="1013"/>
      <c r="Q51" s="1013"/>
      <c r="R51" s="481"/>
      <c r="S51" s="479"/>
      <c r="T51" s="479"/>
      <c r="U51" s="479"/>
      <c r="V51" s="479"/>
      <c r="W51" s="479"/>
      <c r="X51" s="479"/>
      <c r="Y51" s="479"/>
      <c r="Z51" s="479"/>
      <c r="AA51" s="479"/>
      <c r="AB51" s="480"/>
      <c r="AC51" s="241"/>
      <c r="AD51" s="997"/>
      <c r="AE51" s="998"/>
      <c r="AF51" s="998"/>
      <c r="AG51" s="998"/>
      <c r="AH51" s="998"/>
      <c r="AI51" s="998"/>
      <c r="AJ51" s="998"/>
      <c r="AK51" s="999"/>
      <c r="AL51" s="970"/>
      <c r="AM51" s="971"/>
      <c r="AN51" s="1013"/>
      <c r="AO51" s="1013"/>
      <c r="AP51" s="1013"/>
      <c r="AQ51" s="1013"/>
      <c r="AR51" s="1013"/>
      <c r="AS51" s="1013"/>
      <c r="AT51" s="481"/>
      <c r="AU51" s="479"/>
      <c r="AV51" s="479"/>
      <c r="AW51" s="479"/>
      <c r="AX51" s="479"/>
      <c r="AY51" s="479"/>
      <c r="AZ51" s="479"/>
      <c r="BA51" s="479"/>
      <c r="BB51" s="479"/>
      <c r="BC51" s="479"/>
      <c r="BD51" s="480"/>
      <c r="BF51" s="241"/>
    </row>
    <row r="52" spans="2:58" s="236" customFormat="1" ht="20.100000000000001" customHeight="1">
      <c r="B52" s="1042" t="s">
        <v>4151</v>
      </c>
      <c r="C52" s="1042"/>
      <c r="D52" s="1042"/>
      <c r="E52" s="1042"/>
      <c r="F52" s="1042"/>
      <c r="G52" s="1042"/>
      <c r="H52" s="1042"/>
      <c r="I52" s="1042"/>
      <c r="J52" s="1042"/>
      <c r="K52" s="1042"/>
      <c r="L52" s="1042"/>
      <c r="M52" s="1042"/>
      <c r="N52" s="1042"/>
      <c r="O52" s="1042"/>
      <c r="P52" s="1042"/>
      <c r="Q52" s="1042"/>
      <c r="R52" s="1042"/>
      <c r="S52" s="1042"/>
      <c r="T52" s="1042"/>
      <c r="U52" s="1042"/>
      <c r="V52" s="1042"/>
      <c r="W52" s="1042"/>
      <c r="X52" s="1042"/>
      <c r="Y52" s="1042"/>
      <c r="Z52" s="1042"/>
      <c r="AA52" s="1042"/>
      <c r="AB52" s="1042"/>
      <c r="AC52" s="241"/>
      <c r="AD52" s="1042" t="s">
        <v>4151</v>
      </c>
      <c r="AE52" s="1042"/>
      <c r="AF52" s="1042"/>
      <c r="AG52" s="1042"/>
      <c r="AH52" s="1042"/>
      <c r="AI52" s="1042"/>
      <c r="AJ52" s="1042"/>
      <c r="AK52" s="1042"/>
      <c r="AL52" s="1042"/>
      <c r="AM52" s="1042"/>
      <c r="AN52" s="1042"/>
      <c r="AO52" s="1042"/>
      <c r="AP52" s="1042"/>
      <c r="AQ52" s="1042"/>
      <c r="AR52" s="1042"/>
      <c r="AS52" s="1042"/>
      <c r="AT52" s="1042"/>
      <c r="AU52" s="1042"/>
      <c r="AV52" s="1042"/>
      <c r="AW52" s="1042"/>
      <c r="AX52" s="1042"/>
      <c r="AY52" s="1042"/>
      <c r="AZ52" s="1042"/>
      <c r="BA52" s="1042"/>
      <c r="BB52" s="1042"/>
      <c r="BC52" s="1042"/>
      <c r="BD52" s="1042"/>
      <c r="BF52" s="241"/>
    </row>
    <row r="53" spans="2:58" s="236" customFormat="1" ht="30" customHeight="1">
      <c r="B53" s="1043"/>
      <c r="C53" s="1043"/>
      <c r="D53" s="1043"/>
      <c r="E53" s="1043"/>
      <c r="F53" s="1043"/>
      <c r="G53" s="1043"/>
      <c r="H53" s="1043"/>
      <c r="I53" s="1043"/>
      <c r="J53" s="1043"/>
      <c r="K53" s="1043"/>
      <c r="L53" s="1043"/>
      <c r="M53" s="1043"/>
      <c r="N53" s="1043"/>
      <c r="O53" s="1043"/>
      <c r="P53" s="1043"/>
      <c r="Q53" s="1043"/>
      <c r="R53" s="1043"/>
      <c r="S53" s="1043"/>
      <c r="T53" s="1043"/>
      <c r="U53" s="1043"/>
      <c r="V53" s="1043"/>
      <c r="W53" s="1043"/>
      <c r="X53" s="1043"/>
      <c r="Y53" s="1043"/>
      <c r="Z53" s="1043"/>
      <c r="AA53" s="1043"/>
      <c r="AB53" s="1043"/>
      <c r="AC53" s="241"/>
      <c r="AD53" s="1043"/>
      <c r="AE53" s="1043"/>
      <c r="AF53" s="1043"/>
      <c r="AG53" s="1043"/>
      <c r="AH53" s="1043"/>
      <c r="AI53" s="1043"/>
      <c r="AJ53" s="1043"/>
      <c r="AK53" s="1043"/>
      <c r="AL53" s="1043"/>
      <c r="AM53" s="1043"/>
      <c r="AN53" s="1043"/>
      <c r="AO53" s="1043"/>
      <c r="AP53" s="1043"/>
      <c r="AQ53" s="1043"/>
      <c r="AR53" s="1043"/>
      <c r="AS53" s="1043"/>
      <c r="AT53" s="1043"/>
      <c r="AU53" s="1043"/>
      <c r="AV53" s="1043"/>
      <c r="AW53" s="1043"/>
      <c r="AX53" s="1043"/>
      <c r="AY53" s="1043"/>
      <c r="AZ53" s="1043"/>
      <c r="BA53" s="1043"/>
      <c r="BB53" s="1043"/>
      <c r="BC53" s="1043"/>
      <c r="BD53" s="1043"/>
      <c r="BF53" s="241"/>
    </row>
    <row r="54" spans="2:58" s="236" customFormat="1" ht="12.45" customHeight="1">
      <c r="B54" s="1014" t="s">
        <v>3917</v>
      </c>
      <c r="C54" s="1015"/>
      <c r="D54" s="1015"/>
      <c r="E54" s="1015"/>
      <c r="F54" s="1015"/>
      <c r="G54" s="1015"/>
      <c r="H54" s="1015"/>
      <c r="I54" s="1016"/>
      <c r="J54" s="1017"/>
      <c r="K54" s="1018"/>
      <c r="L54" s="1018"/>
      <c r="M54" s="1018"/>
      <c r="N54" s="1018"/>
      <c r="O54" s="1018"/>
      <c r="P54" s="1018"/>
      <c r="Q54" s="1018"/>
      <c r="R54" s="1018"/>
      <c r="S54" s="1018"/>
      <c r="T54" s="1018"/>
      <c r="U54" s="1018"/>
      <c r="V54" s="1018"/>
      <c r="W54" s="1018"/>
      <c r="X54" s="1018"/>
      <c r="Y54" s="1018"/>
      <c r="Z54" s="1018"/>
      <c r="AA54" s="1018"/>
      <c r="AB54" s="1019"/>
      <c r="AD54" s="1014" t="s">
        <v>3917</v>
      </c>
      <c r="AE54" s="1015"/>
      <c r="AF54" s="1015"/>
      <c r="AG54" s="1015"/>
      <c r="AH54" s="1015"/>
      <c r="AI54" s="1015"/>
      <c r="AJ54" s="1015"/>
      <c r="AK54" s="1016"/>
      <c r="AL54" s="1017"/>
      <c r="AM54" s="1018"/>
      <c r="AN54" s="1018"/>
      <c r="AO54" s="1018"/>
      <c r="AP54" s="1018"/>
      <c r="AQ54" s="1018"/>
      <c r="AR54" s="1018"/>
      <c r="AS54" s="1018"/>
      <c r="AT54" s="1018"/>
      <c r="AU54" s="1018"/>
      <c r="AV54" s="1018"/>
      <c r="AW54" s="1018"/>
      <c r="AX54" s="1018"/>
      <c r="AY54" s="1018"/>
      <c r="AZ54" s="1018"/>
      <c r="BA54" s="1018"/>
      <c r="BB54" s="1018"/>
      <c r="BC54" s="1018"/>
      <c r="BD54" s="1019"/>
    </row>
    <row r="55" spans="2:58" s="236" customFormat="1" ht="22.5" customHeight="1">
      <c r="B55" s="1020" t="s">
        <v>8</v>
      </c>
      <c r="C55" s="1021"/>
      <c r="D55" s="1021"/>
      <c r="E55" s="1021"/>
      <c r="F55" s="1021"/>
      <c r="G55" s="1021"/>
      <c r="H55" s="1021"/>
      <c r="I55" s="1022"/>
      <c r="J55" s="1023"/>
      <c r="K55" s="1024"/>
      <c r="L55" s="1024"/>
      <c r="M55" s="1025"/>
      <c r="N55" s="1025"/>
      <c r="O55" s="1024"/>
      <c r="P55" s="1025"/>
      <c r="Q55" s="1025"/>
      <c r="R55" s="1024"/>
      <c r="S55" s="1024"/>
      <c r="T55" s="1024"/>
      <c r="U55" s="1024"/>
      <c r="V55" s="1024"/>
      <c r="W55" s="1024"/>
      <c r="X55" s="1024"/>
      <c r="Y55" s="1024"/>
      <c r="Z55" s="1024"/>
      <c r="AA55" s="1024"/>
      <c r="AB55" s="1026"/>
      <c r="AC55" s="236" t="s">
        <v>4148</v>
      </c>
      <c r="AD55" s="1020" t="s">
        <v>8</v>
      </c>
      <c r="AE55" s="1021"/>
      <c r="AF55" s="1021"/>
      <c r="AG55" s="1021"/>
      <c r="AH55" s="1021"/>
      <c r="AI55" s="1021"/>
      <c r="AJ55" s="1021"/>
      <c r="AK55" s="1022"/>
      <c r="AL55" s="1023"/>
      <c r="AM55" s="1024"/>
      <c r="AN55" s="1024"/>
      <c r="AO55" s="1025"/>
      <c r="AP55" s="1025"/>
      <c r="AQ55" s="1024"/>
      <c r="AR55" s="1025"/>
      <c r="AS55" s="1025"/>
      <c r="AT55" s="1024"/>
      <c r="AU55" s="1024"/>
      <c r="AV55" s="1024"/>
      <c r="AW55" s="1024"/>
      <c r="AX55" s="1024"/>
      <c r="AY55" s="1024"/>
      <c r="AZ55" s="1024"/>
      <c r="BA55" s="1024"/>
      <c r="BB55" s="1024"/>
      <c r="BC55" s="1024"/>
      <c r="BD55" s="1026"/>
      <c r="BF55" s="236" t="s">
        <v>4148</v>
      </c>
    </row>
    <row r="56" spans="2:58" s="236" customFormat="1" ht="25.2" customHeight="1">
      <c r="B56" s="1027" t="s">
        <v>23</v>
      </c>
      <c r="C56" s="1028"/>
      <c r="D56" s="1028"/>
      <c r="E56" s="1028"/>
      <c r="F56" s="1028"/>
      <c r="G56" s="1028"/>
      <c r="H56" s="1028"/>
      <c r="I56" s="1029"/>
      <c r="J56" s="972" t="s">
        <v>3918</v>
      </c>
      <c r="K56" s="973"/>
      <c r="L56" s="973"/>
      <c r="M56" s="975"/>
      <c r="N56" s="977"/>
      <c r="O56" s="239" t="s">
        <v>3919</v>
      </c>
      <c r="P56" s="975"/>
      <c r="Q56" s="977"/>
      <c r="R56" s="973"/>
      <c r="S56" s="973"/>
      <c r="T56" s="973"/>
      <c r="U56" s="973"/>
      <c r="V56" s="973"/>
      <c r="W56" s="973"/>
      <c r="X56" s="973"/>
      <c r="Y56" s="973"/>
      <c r="Z56" s="973"/>
      <c r="AA56" s="973"/>
      <c r="AB56" s="974"/>
      <c r="AD56" s="1027" t="s">
        <v>23</v>
      </c>
      <c r="AE56" s="1028"/>
      <c r="AF56" s="1028"/>
      <c r="AG56" s="1028"/>
      <c r="AH56" s="1028"/>
      <c r="AI56" s="1028"/>
      <c r="AJ56" s="1028"/>
      <c r="AK56" s="1029"/>
      <c r="AL56" s="972" t="s">
        <v>3918</v>
      </c>
      <c r="AM56" s="973"/>
      <c r="AN56" s="973"/>
      <c r="AO56" s="975"/>
      <c r="AP56" s="977"/>
      <c r="AQ56" s="239" t="s">
        <v>3919</v>
      </c>
      <c r="AR56" s="975"/>
      <c r="AS56" s="977"/>
      <c r="AT56" s="973"/>
      <c r="AU56" s="973"/>
      <c r="AV56" s="973"/>
      <c r="AW56" s="973"/>
      <c r="AX56" s="973"/>
      <c r="AY56" s="973"/>
      <c r="AZ56" s="973"/>
      <c r="BA56" s="973"/>
      <c r="BB56" s="973"/>
      <c r="BC56" s="973"/>
      <c r="BD56" s="974"/>
    </row>
    <row r="57" spans="2:58" s="236" customFormat="1" ht="25.2" customHeight="1">
      <c r="B57" s="1030"/>
      <c r="C57" s="1025"/>
      <c r="D57" s="1025"/>
      <c r="E57" s="1025"/>
      <c r="F57" s="1025"/>
      <c r="G57" s="1025"/>
      <c r="H57" s="1025"/>
      <c r="I57" s="1031"/>
      <c r="J57" s="972" t="s">
        <v>3920</v>
      </c>
      <c r="K57" s="973"/>
      <c r="L57" s="973"/>
      <c r="M57" s="975"/>
      <c r="N57" s="976"/>
      <c r="O57" s="976"/>
      <c r="P57" s="976"/>
      <c r="Q57" s="977"/>
      <c r="R57" s="972" t="s">
        <v>3921</v>
      </c>
      <c r="S57" s="973"/>
      <c r="T57" s="974"/>
      <c r="U57" s="975"/>
      <c r="V57" s="976"/>
      <c r="W57" s="976"/>
      <c r="X57" s="976"/>
      <c r="Y57" s="976"/>
      <c r="Z57" s="976"/>
      <c r="AA57" s="976"/>
      <c r="AB57" s="977"/>
      <c r="AD57" s="1030"/>
      <c r="AE57" s="1025"/>
      <c r="AF57" s="1025"/>
      <c r="AG57" s="1025"/>
      <c r="AH57" s="1025"/>
      <c r="AI57" s="1025"/>
      <c r="AJ57" s="1025"/>
      <c r="AK57" s="1031"/>
      <c r="AL57" s="972" t="s">
        <v>3920</v>
      </c>
      <c r="AM57" s="973"/>
      <c r="AN57" s="973"/>
      <c r="AO57" s="975"/>
      <c r="AP57" s="976"/>
      <c r="AQ57" s="976"/>
      <c r="AR57" s="976"/>
      <c r="AS57" s="977"/>
      <c r="AT57" s="972" t="s">
        <v>3921</v>
      </c>
      <c r="AU57" s="973"/>
      <c r="AV57" s="974"/>
      <c r="AW57" s="975"/>
      <c r="AX57" s="976"/>
      <c r="AY57" s="976"/>
      <c r="AZ57" s="976"/>
      <c r="BA57" s="976"/>
      <c r="BB57" s="976"/>
      <c r="BC57" s="976"/>
      <c r="BD57" s="977"/>
    </row>
    <row r="58" spans="2:58" s="236" customFormat="1" ht="25.2" customHeight="1">
      <c r="B58" s="1030"/>
      <c r="C58" s="1025"/>
      <c r="D58" s="1025"/>
      <c r="E58" s="1025"/>
      <c r="F58" s="1025"/>
      <c r="G58" s="1025"/>
      <c r="H58" s="1025"/>
      <c r="I58" s="1031"/>
      <c r="J58" s="972" t="s">
        <v>3922</v>
      </c>
      <c r="K58" s="973"/>
      <c r="L58" s="973"/>
      <c r="M58" s="978"/>
      <c r="N58" s="979"/>
      <c r="O58" s="979"/>
      <c r="P58" s="979"/>
      <c r="Q58" s="980"/>
      <c r="R58" s="972" t="s">
        <v>3923</v>
      </c>
      <c r="S58" s="973"/>
      <c r="T58" s="974"/>
      <c r="U58" s="975"/>
      <c r="V58" s="976"/>
      <c r="W58" s="976"/>
      <c r="X58" s="976"/>
      <c r="Y58" s="976"/>
      <c r="Z58" s="976"/>
      <c r="AA58" s="976"/>
      <c r="AB58" s="977"/>
      <c r="AD58" s="1030"/>
      <c r="AE58" s="1025"/>
      <c r="AF58" s="1025"/>
      <c r="AG58" s="1025"/>
      <c r="AH58" s="1025"/>
      <c r="AI58" s="1025"/>
      <c r="AJ58" s="1025"/>
      <c r="AK58" s="1031"/>
      <c r="AL58" s="972" t="s">
        <v>3922</v>
      </c>
      <c r="AM58" s="973"/>
      <c r="AN58" s="973"/>
      <c r="AO58" s="978"/>
      <c r="AP58" s="979"/>
      <c r="AQ58" s="979"/>
      <c r="AR58" s="979"/>
      <c r="AS58" s="980"/>
      <c r="AT58" s="972" t="s">
        <v>3923</v>
      </c>
      <c r="AU58" s="973"/>
      <c r="AV58" s="974"/>
      <c r="AW58" s="975"/>
      <c r="AX58" s="976"/>
      <c r="AY58" s="976"/>
      <c r="AZ58" s="976"/>
      <c r="BA58" s="976"/>
      <c r="BB58" s="976"/>
      <c r="BC58" s="976"/>
      <c r="BD58" s="977"/>
    </row>
    <row r="59" spans="2:58" s="236" customFormat="1" ht="25.2" customHeight="1">
      <c r="B59" s="1023"/>
      <c r="C59" s="1024"/>
      <c r="D59" s="1024"/>
      <c r="E59" s="1024"/>
      <c r="F59" s="1024"/>
      <c r="G59" s="1024"/>
      <c r="H59" s="1024"/>
      <c r="I59" s="1026"/>
      <c r="J59" s="972" t="s">
        <v>3924</v>
      </c>
      <c r="K59" s="973"/>
      <c r="L59" s="973"/>
      <c r="M59" s="981"/>
      <c r="N59" s="981"/>
      <c r="O59" s="981"/>
      <c r="P59" s="981"/>
      <c r="Q59" s="981"/>
      <c r="R59" s="981"/>
      <c r="S59" s="981"/>
      <c r="T59" s="981"/>
      <c r="U59" s="981"/>
      <c r="V59" s="981"/>
      <c r="W59" s="981"/>
      <c r="X59" s="981"/>
      <c r="Y59" s="981"/>
      <c r="Z59" s="981"/>
      <c r="AA59" s="981"/>
      <c r="AB59" s="981"/>
      <c r="AD59" s="1023"/>
      <c r="AE59" s="1024"/>
      <c r="AF59" s="1024"/>
      <c r="AG59" s="1024"/>
      <c r="AH59" s="1024"/>
      <c r="AI59" s="1024"/>
      <c r="AJ59" s="1024"/>
      <c r="AK59" s="1026"/>
      <c r="AL59" s="972" t="s">
        <v>3924</v>
      </c>
      <c r="AM59" s="973"/>
      <c r="AN59" s="973"/>
      <c r="AO59" s="981"/>
      <c r="AP59" s="981"/>
      <c r="AQ59" s="981"/>
      <c r="AR59" s="981"/>
      <c r="AS59" s="981"/>
      <c r="AT59" s="981"/>
      <c r="AU59" s="981"/>
      <c r="AV59" s="981"/>
      <c r="AW59" s="981"/>
      <c r="AX59" s="981"/>
      <c r="AY59" s="981"/>
      <c r="AZ59" s="981"/>
      <c r="BA59" s="981"/>
      <c r="BB59" s="981"/>
      <c r="BC59" s="981"/>
      <c r="BD59" s="981"/>
    </row>
    <row r="60" spans="2:58" s="236" customFormat="1" ht="25.2" customHeight="1">
      <c r="B60" s="240"/>
      <c r="C60" s="240"/>
      <c r="D60" s="240"/>
      <c r="E60" s="240"/>
      <c r="F60" s="240"/>
      <c r="G60" s="240"/>
      <c r="H60" s="240"/>
      <c r="I60" s="240"/>
      <c r="J60" s="120"/>
      <c r="K60" s="120"/>
      <c r="L60" s="120"/>
      <c r="M60" s="242"/>
      <c r="N60" s="242"/>
      <c r="O60" s="242"/>
      <c r="P60" s="242"/>
      <c r="Q60" s="242"/>
      <c r="R60" s="242"/>
      <c r="S60" s="242"/>
      <c r="T60" s="242"/>
      <c r="U60" s="242"/>
      <c r="V60" s="242"/>
      <c r="W60" s="242"/>
      <c r="X60" s="242"/>
      <c r="Y60" s="242"/>
      <c r="Z60" s="242"/>
      <c r="AA60" s="242"/>
      <c r="AB60" s="242"/>
      <c r="AD60" s="240"/>
      <c r="AE60" s="240"/>
      <c r="AF60" s="240"/>
      <c r="AG60" s="240"/>
      <c r="AH60" s="240"/>
      <c r="AI60" s="240"/>
      <c r="AJ60" s="240"/>
      <c r="AK60" s="240"/>
      <c r="AL60" s="120"/>
      <c r="AM60" s="120"/>
      <c r="AN60" s="120"/>
      <c r="AO60" s="242"/>
      <c r="AP60" s="242"/>
      <c r="AQ60" s="242"/>
      <c r="AR60" s="242"/>
      <c r="AS60" s="242"/>
      <c r="AT60" s="242"/>
      <c r="AU60" s="242"/>
      <c r="AV60" s="242"/>
      <c r="AW60" s="242"/>
      <c r="AX60" s="242"/>
      <c r="AY60" s="242"/>
      <c r="AZ60" s="242"/>
      <c r="BA60" s="242"/>
      <c r="BB60" s="242"/>
      <c r="BC60" s="242"/>
      <c r="BD60" s="242"/>
    </row>
    <row r="61" spans="2:58" s="236" customFormat="1" ht="25.35" customHeight="1">
      <c r="B61" s="441" t="s">
        <v>3939</v>
      </c>
      <c r="I61" s="442"/>
      <c r="J61" s="442"/>
      <c r="W61" s="442"/>
      <c r="X61" s="442"/>
      <c r="Y61" s="442"/>
      <c r="Z61" s="442"/>
      <c r="AA61" s="442"/>
      <c r="AB61" s="442"/>
      <c r="AD61" s="441" t="s">
        <v>3939</v>
      </c>
      <c r="AK61" s="442"/>
      <c r="AL61" s="442"/>
      <c r="AY61" s="442"/>
      <c r="AZ61" s="442"/>
      <c r="BA61" s="442"/>
      <c r="BB61" s="442"/>
      <c r="BC61" s="442"/>
      <c r="BD61" s="442"/>
    </row>
    <row r="62" spans="2:58" s="236" customFormat="1" ht="12.45" customHeight="1">
      <c r="B62" s="1014" t="s">
        <v>3917</v>
      </c>
      <c r="C62" s="1015"/>
      <c r="D62" s="1015"/>
      <c r="E62" s="1015"/>
      <c r="F62" s="1015"/>
      <c r="G62" s="1015"/>
      <c r="H62" s="1015"/>
      <c r="I62" s="1016"/>
      <c r="J62" s="1017"/>
      <c r="K62" s="1018"/>
      <c r="L62" s="1018"/>
      <c r="M62" s="1018"/>
      <c r="N62" s="1018"/>
      <c r="O62" s="1018"/>
      <c r="P62" s="1018"/>
      <c r="Q62" s="1018"/>
      <c r="R62" s="1018"/>
      <c r="S62" s="1018"/>
      <c r="T62" s="1018"/>
      <c r="U62" s="1018"/>
      <c r="V62" s="1018"/>
      <c r="W62" s="1018"/>
      <c r="X62" s="1018"/>
      <c r="Y62" s="1018"/>
      <c r="Z62" s="1018"/>
      <c r="AA62" s="1018"/>
      <c r="AB62" s="1019"/>
      <c r="AD62" s="1014" t="s">
        <v>3917</v>
      </c>
      <c r="AE62" s="1015"/>
      <c r="AF62" s="1015"/>
      <c r="AG62" s="1015"/>
      <c r="AH62" s="1015"/>
      <c r="AI62" s="1015"/>
      <c r="AJ62" s="1015"/>
      <c r="AK62" s="1016"/>
      <c r="AL62" s="1017"/>
      <c r="AM62" s="1018"/>
      <c r="AN62" s="1018"/>
      <c r="AO62" s="1018"/>
      <c r="AP62" s="1018"/>
      <c r="AQ62" s="1018"/>
      <c r="AR62" s="1018"/>
      <c r="AS62" s="1018"/>
      <c r="AT62" s="1018"/>
      <c r="AU62" s="1018"/>
      <c r="AV62" s="1018"/>
      <c r="AW62" s="1018"/>
      <c r="AX62" s="1018"/>
      <c r="AY62" s="1018"/>
      <c r="AZ62" s="1018"/>
      <c r="BA62" s="1018"/>
      <c r="BB62" s="1018"/>
      <c r="BC62" s="1018"/>
      <c r="BD62" s="1019"/>
    </row>
    <row r="63" spans="2:58" s="236" customFormat="1" ht="22.5" customHeight="1">
      <c r="B63" s="1020" t="s">
        <v>8</v>
      </c>
      <c r="C63" s="1021"/>
      <c r="D63" s="1021"/>
      <c r="E63" s="1021"/>
      <c r="F63" s="1021"/>
      <c r="G63" s="1021"/>
      <c r="H63" s="1021"/>
      <c r="I63" s="1022"/>
      <c r="J63" s="1023"/>
      <c r="K63" s="1024"/>
      <c r="L63" s="1024"/>
      <c r="M63" s="1025"/>
      <c r="N63" s="1025"/>
      <c r="O63" s="1024"/>
      <c r="P63" s="1025"/>
      <c r="Q63" s="1025"/>
      <c r="R63" s="1024"/>
      <c r="S63" s="1024"/>
      <c r="T63" s="1024"/>
      <c r="U63" s="1024"/>
      <c r="V63" s="1024"/>
      <c r="W63" s="1024"/>
      <c r="X63" s="1024"/>
      <c r="Y63" s="1024"/>
      <c r="Z63" s="1024"/>
      <c r="AA63" s="1024"/>
      <c r="AB63" s="1026"/>
      <c r="AC63" s="236">
        <v>3</v>
      </c>
      <c r="AD63" s="1020" t="s">
        <v>8</v>
      </c>
      <c r="AE63" s="1021"/>
      <c r="AF63" s="1021"/>
      <c r="AG63" s="1021"/>
      <c r="AH63" s="1021"/>
      <c r="AI63" s="1021"/>
      <c r="AJ63" s="1021"/>
      <c r="AK63" s="1022"/>
      <c r="AL63" s="1023"/>
      <c r="AM63" s="1024"/>
      <c r="AN63" s="1024"/>
      <c r="AO63" s="1025"/>
      <c r="AP63" s="1025"/>
      <c r="AQ63" s="1024"/>
      <c r="AR63" s="1025"/>
      <c r="AS63" s="1025"/>
      <c r="AT63" s="1024"/>
      <c r="AU63" s="1024"/>
      <c r="AV63" s="1024"/>
      <c r="AW63" s="1024"/>
      <c r="AX63" s="1024"/>
      <c r="AY63" s="1024"/>
      <c r="AZ63" s="1024"/>
      <c r="BA63" s="1024"/>
      <c r="BB63" s="1024"/>
      <c r="BC63" s="1024"/>
      <c r="BD63" s="1026"/>
      <c r="BF63" s="236">
        <v>3</v>
      </c>
    </row>
    <row r="64" spans="2:58" s="236" customFormat="1" ht="25.2" customHeight="1">
      <c r="B64" s="1027" t="s">
        <v>23</v>
      </c>
      <c r="C64" s="1028"/>
      <c r="D64" s="1028"/>
      <c r="E64" s="1028"/>
      <c r="F64" s="1028"/>
      <c r="G64" s="1028"/>
      <c r="H64" s="1028"/>
      <c r="I64" s="1029"/>
      <c r="J64" s="972" t="s">
        <v>3918</v>
      </c>
      <c r="K64" s="973"/>
      <c r="L64" s="973"/>
      <c r="M64" s="975"/>
      <c r="N64" s="977"/>
      <c r="O64" s="239" t="s">
        <v>3919</v>
      </c>
      <c r="P64" s="975"/>
      <c r="Q64" s="977"/>
      <c r="R64" s="973"/>
      <c r="S64" s="973"/>
      <c r="T64" s="973"/>
      <c r="U64" s="973"/>
      <c r="V64" s="973"/>
      <c r="W64" s="973"/>
      <c r="X64" s="973"/>
      <c r="Y64" s="973"/>
      <c r="Z64" s="973"/>
      <c r="AA64" s="973"/>
      <c r="AB64" s="974"/>
      <c r="AD64" s="1027" t="s">
        <v>23</v>
      </c>
      <c r="AE64" s="1028"/>
      <c r="AF64" s="1028"/>
      <c r="AG64" s="1028"/>
      <c r="AH64" s="1028"/>
      <c r="AI64" s="1028"/>
      <c r="AJ64" s="1028"/>
      <c r="AK64" s="1029"/>
      <c r="AL64" s="972" t="s">
        <v>3918</v>
      </c>
      <c r="AM64" s="973"/>
      <c r="AN64" s="973"/>
      <c r="AO64" s="975"/>
      <c r="AP64" s="977"/>
      <c r="AQ64" s="239" t="s">
        <v>3919</v>
      </c>
      <c r="AR64" s="975"/>
      <c r="AS64" s="977"/>
      <c r="AT64" s="973"/>
      <c r="AU64" s="973"/>
      <c r="AV64" s="973"/>
      <c r="AW64" s="973"/>
      <c r="AX64" s="973"/>
      <c r="AY64" s="973"/>
      <c r="AZ64" s="973"/>
      <c r="BA64" s="973"/>
      <c r="BB64" s="973"/>
      <c r="BC64" s="973"/>
      <c r="BD64" s="974"/>
    </row>
    <row r="65" spans="2:58" s="236" customFormat="1" ht="25.2" customHeight="1">
      <c r="B65" s="1030"/>
      <c r="C65" s="1025"/>
      <c r="D65" s="1025"/>
      <c r="E65" s="1025"/>
      <c r="F65" s="1025"/>
      <c r="G65" s="1025"/>
      <c r="H65" s="1025"/>
      <c r="I65" s="1031"/>
      <c r="J65" s="972" t="s">
        <v>3920</v>
      </c>
      <c r="K65" s="973"/>
      <c r="L65" s="973"/>
      <c r="M65" s="975"/>
      <c r="N65" s="976"/>
      <c r="O65" s="976"/>
      <c r="P65" s="976"/>
      <c r="Q65" s="977"/>
      <c r="R65" s="972" t="s">
        <v>3921</v>
      </c>
      <c r="S65" s="973"/>
      <c r="T65" s="974"/>
      <c r="U65" s="975"/>
      <c r="V65" s="976"/>
      <c r="W65" s="976"/>
      <c r="X65" s="976"/>
      <c r="Y65" s="976"/>
      <c r="Z65" s="976"/>
      <c r="AA65" s="976"/>
      <c r="AB65" s="977"/>
      <c r="AD65" s="1030"/>
      <c r="AE65" s="1025"/>
      <c r="AF65" s="1025"/>
      <c r="AG65" s="1025"/>
      <c r="AH65" s="1025"/>
      <c r="AI65" s="1025"/>
      <c r="AJ65" s="1025"/>
      <c r="AK65" s="1031"/>
      <c r="AL65" s="972" t="s">
        <v>3920</v>
      </c>
      <c r="AM65" s="973"/>
      <c r="AN65" s="973"/>
      <c r="AO65" s="975"/>
      <c r="AP65" s="976"/>
      <c r="AQ65" s="976"/>
      <c r="AR65" s="976"/>
      <c r="AS65" s="977"/>
      <c r="AT65" s="972" t="s">
        <v>3921</v>
      </c>
      <c r="AU65" s="973"/>
      <c r="AV65" s="974"/>
      <c r="AW65" s="975"/>
      <c r="AX65" s="976"/>
      <c r="AY65" s="976"/>
      <c r="AZ65" s="976"/>
      <c r="BA65" s="976"/>
      <c r="BB65" s="976"/>
      <c r="BC65" s="976"/>
      <c r="BD65" s="977"/>
    </row>
    <row r="66" spans="2:58" s="236" customFormat="1" ht="25.2" customHeight="1">
      <c r="B66" s="1030"/>
      <c r="C66" s="1025"/>
      <c r="D66" s="1025"/>
      <c r="E66" s="1025"/>
      <c r="F66" s="1025"/>
      <c r="G66" s="1025"/>
      <c r="H66" s="1025"/>
      <c r="I66" s="1031"/>
      <c r="J66" s="972" t="s">
        <v>3922</v>
      </c>
      <c r="K66" s="973"/>
      <c r="L66" s="973"/>
      <c r="M66" s="978"/>
      <c r="N66" s="979"/>
      <c r="O66" s="979"/>
      <c r="P66" s="979"/>
      <c r="Q66" s="980"/>
      <c r="R66" s="972" t="s">
        <v>3923</v>
      </c>
      <c r="S66" s="973"/>
      <c r="T66" s="974"/>
      <c r="U66" s="975"/>
      <c r="V66" s="976"/>
      <c r="W66" s="976"/>
      <c r="X66" s="976"/>
      <c r="Y66" s="976"/>
      <c r="Z66" s="976"/>
      <c r="AA66" s="976"/>
      <c r="AB66" s="977"/>
      <c r="AD66" s="1030"/>
      <c r="AE66" s="1025"/>
      <c r="AF66" s="1025"/>
      <c r="AG66" s="1025"/>
      <c r="AH66" s="1025"/>
      <c r="AI66" s="1025"/>
      <c r="AJ66" s="1025"/>
      <c r="AK66" s="1031"/>
      <c r="AL66" s="972" t="s">
        <v>3922</v>
      </c>
      <c r="AM66" s="973"/>
      <c r="AN66" s="973"/>
      <c r="AO66" s="978"/>
      <c r="AP66" s="979"/>
      <c r="AQ66" s="979"/>
      <c r="AR66" s="979"/>
      <c r="AS66" s="980"/>
      <c r="AT66" s="972" t="s">
        <v>3923</v>
      </c>
      <c r="AU66" s="973"/>
      <c r="AV66" s="974"/>
      <c r="AW66" s="975"/>
      <c r="AX66" s="976"/>
      <c r="AY66" s="976"/>
      <c r="AZ66" s="976"/>
      <c r="BA66" s="976"/>
      <c r="BB66" s="976"/>
      <c r="BC66" s="976"/>
      <c r="BD66" s="977"/>
    </row>
    <row r="67" spans="2:58" s="236" customFormat="1" ht="25.2" customHeight="1">
      <c r="B67" s="1023"/>
      <c r="C67" s="1024"/>
      <c r="D67" s="1024"/>
      <c r="E67" s="1024"/>
      <c r="F67" s="1024"/>
      <c r="G67" s="1024"/>
      <c r="H67" s="1024"/>
      <c r="I67" s="1026"/>
      <c r="J67" s="972" t="s">
        <v>3924</v>
      </c>
      <c r="K67" s="973"/>
      <c r="L67" s="973"/>
      <c r="M67" s="981"/>
      <c r="N67" s="981"/>
      <c r="O67" s="981"/>
      <c r="P67" s="981"/>
      <c r="Q67" s="981"/>
      <c r="R67" s="981"/>
      <c r="S67" s="981"/>
      <c r="T67" s="981"/>
      <c r="U67" s="981"/>
      <c r="V67" s="981"/>
      <c r="W67" s="981"/>
      <c r="X67" s="981"/>
      <c r="Y67" s="981"/>
      <c r="Z67" s="981"/>
      <c r="AA67" s="981"/>
      <c r="AB67" s="981"/>
      <c r="AD67" s="1023"/>
      <c r="AE67" s="1024"/>
      <c r="AF67" s="1024"/>
      <c r="AG67" s="1024"/>
      <c r="AH67" s="1024"/>
      <c r="AI67" s="1024"/>
      <c r="AJ67" s="1024"/>
      <c r="AK67" s="1026"/>
      <c r="AL67" s="972" t="s">
        <v>3924</v>
      </c>
      <c r="AM67" s="973"/>
      <c r="AN67" s="973"/>
      <c r="AO67" s="981"/>
      <c r="AP67" s="981"/>
      <c r="AQ67" s="981"/>
      <c r="AR67" s="981"/>
      <c r="AS67" s="981"/>
      <c r="AT67" s="981"/>
      <c r="AU67" s="981"/>
      <c r="AV67" s="981"/>
      <c r="AW67" s="981"/>
      <c r="AX67" s="981"/>
      <c r="AY67" s="981"/>
      <c r="AZ67" s="981"/>
      <c r="BA67" s="981"/>
      <c r="BB67" s="981"/>
      <c r="BC67" s="981"/>
      <c r="BD67" s="981"/>
    </row>
    <row r="68" spans="2:58" s="236" customFormat="1" ht="30" customHeight="1">
      <c r="B68" s="982" t="s">
        <v>3925</v>
      </c>
      <c r="C68" s="983"/>
      <c r="D68" s="983"/>
      <c r="E68" s="983"/>
      <c r="F68" s="983"/>
      <c r="G68" s="983"/>
      <c r="H68" s="983"/>
      <c r="I68" s="984"/>
      <c r="J68" s="444"/>
      <c r="K68" s="445"/>
      <c r="L68" s="446" t="s">
        <v>388</v>
      </c>
      <c r="M68" s="447"/>
      <c r="N68" s="448" t="s">
        <v>112</v>
      </c>
      <c r="O68" s="449"/>
      <c r="P68" s="450"/>
      <c r="V68" s="451"/>
      <c r="W68" s="451"/>
      <c r="X68" s="451"/>
      <c r="Y68" s="451"/>
      <c r="Z68" s="451"/>
      <c r="AA68" s="451"/>
      <c r="AB68" s="452"/>
      <c r="AD68" s="982" t="s">
        <v>3925</v>
      </c>
      <c r="AE68" s="983"/>
      <c r="AF68" s="983"/>
      <c r="AG68" s="983"/>
      <c r="AH68" s="983"/>
      <c r="AI68" s="983"/>
      <c r="AJ68" s="983"/>
      <c r="AK68" s="984"/>
      <c r="AL68" s="444"/>
      <c r="AM68" s="445"/>
      <c r="AN68" s="446" t="s">
        <v>388</v>
      </c>
      <c r="AO68" s="447"/>
      <c r="AP68" s="448" t="s">
        <v>112</v>
      </c>
      <c r="AQ68" s="449"/>
      <c r="AR68" s="450"/>
      <c r="AX68" s="451"/>
      <c r="AY68" s="451"/>
      <c r="AZ68" s="451"/>
      <c r="BA68" s="451"/>
      <c r="BB68" s="451"/>
      <c r="BC68" s="451"/>
      <c r="BD68" s="452"/>
    </row>
    <row r="69" spans="2:58" s="236" customFormat="1" ht="15" customHeight="1">
      <c r="B69" s="985"/>
      <c r="C69" s="986"/>
      <c r="D69" s="986"/>
      <c r="E69" s="986"/>
      <c r="F69" s="986"/>
      <c r="G69" s="986"/>
      <c r="H69" s="986"/>
      <c r="I69" s="987"/>
      <c r="J69" s="453" t="s">
        <v>3926</v>
      </c>
      <c r="K69" s="454"/>
      <c r="L69" s="454"/>
      <c r="M69" s="454"/>
      <c r="N69" s="454"/>
      <c r="O69" s="454"/>
      <c r="P69" s="454"/>
      <c r="Q69" s="454"/>
      <c r="R69" s="454"/>
      <c r="S69" s="449"/>
      <c r="T69" s="455"/>
      <c r="U69" s="456"/>
      <c r="V69" s="457"/>
      <c r="W69" s="458"/>
      <c r="X69" s="459" t="s">
        <v>388</v>
      </c>
      <c r="Y69" s="460"/>
      <c r="Z69" s="461" t="s">
        <v>112</v>
      </c>
      <c r="AA69" s="461"/>
      <c r="AB69" s="462"/>
      <c r="AD69" s="985"/>
      <c r="AE69" s="986"/>
      <c r="AF69" s="986"/>
      <c r="AG69" s="986"/>
      <c r="AH69" s="986"/>
      <c r="AI69" s="986"/>
      <c r="AJ69" s="986"/>
      <c r="AK69" s="987"/>
      <c r="AL69" s="453" t="s">
        <v>3926</v>
      </c>
      <c r="AM69" s="454"/>
      <c r="AN69" s="454"/>
      <c r="AO69" s="454"/>
      <c r="AP69" s="454"/>
      <c r="AQ69" s="454"/>
      <c r="AR69" s="454"/>
      <c r="AS69" s="454"/>
      <c r="AT69" s="454"/>
      <c r="AU69" s="449"/>
      <c r="AV69" s="455"/>
      <c r="AW69" s="456"/>
      <c r="AX69" s="457"/>
      <c r="AY69" s="458"/>
      <c r="AZ69" s="459" t="s">
        <v>388</v>
      </c>
      <c r="BA69" s="460"/>
      <c r="BB69" s="461" t="s">
        <v>112</v>
      </c>
      <c r="BC69" s="461"/>
      <c r="BD69" s="462"/>
    </row>
    <row r="70" spans="2:58" s="236" customFormat="1" ht="15" customHeight="1">
      <c r="B70" s="988"/>
      <c r="C70" s="989"/>
      <c r="D70" s="989"/>
      <c r="E70" s="989"/>
      <c r="F70" s="989"/>
      <c r="G70" s="989"/>
      <c r="H70" s="989"/>
      <c r="I70" s="990"/>
      <c r="J70" s="577" t="s">
        <v>3927</v>
      </c>
      <c r="K70" s="464"/>
      <c r="L70" s="464"/>
      <c r="M70" s="464"/>
      <c r="N70" s="464"/>
      <c r="O70" s="464"/>
      <c r="P70" s="464"/>
      <c r="Q70" s="464"/>
      <c r="R70" s="464"/>
      <c r="S70" s="465"/>
      <c r="T70" s="466"/>
      <c r="U70" s="467"/>
      <c r="V70" s="468"/>
      <c r="W70" s="469"/>
      <c r="X70" s="464" t="s">
        <v>388</v>
      </c>
      <c r="Y70" s="470"/>
      <c r="Z70" s="466" t="s">
        <v>112</v>
      </c>
      <c r="AA70" s="466"/>
      <c r="AB70" s="471"/>
      <c r="AD70" s="988"/>
      <c r="AE70" s="989"/>
      <c r="AF70" s="989"/>
      <c r="AG70" s="989"/>
      <c r="AH70" s="989"/>
      <c r="AI70" s="989"/>
      <c r="AJ70" s="989"/>
      <c r="AK70" s="990"/>
      <c r="AL70" s="577" t="s">
        <v>3927</v>
      </c>
      <c r="AM70" s="464"/>
      <c r="AN70" s="464"/>
      <c r="AO70" s="464"/>
      <c r="AP70" s="464"/>
      <c r="AQ70" s="464"/>
      <c r="AR70" s="464"/>
      <c r="AS70" s="464"/>
      <c r="AT70" s="464"/>
      <c r="AU70" s="465"/>
      <c r="AV70" s="466"/>
      <c r="AW70" s="467"/>
      <c r="AX70" s="468"/>
      <c r="AY70" s="469"/>
      <c r="AZ70" s="464" t="s">
        <v>388</v>
      </c>
      <c r="BA70" s="470"/>
      <c r="BB70" s="466" t="s">
        <v>112</v>
      </c>
      <c r="BC70" s="466"/>
      <c r="BD70" s="471"/>
    </row>
    <row r="71" spans="2:58" s="236" customFormat="1" ht="18" customHeight="1">
      <c r="B71" s="991" t="s">
        <v>3928</v>
      </c>
      <c r="C71" s="992"/>
      <c r="D71" s="992"/>
      <c r="E71" s="992"/>
      <c r="F71" s="992"/>
      <c r="G71" s="992"/>
      <c r="H71" s="992"/>
      <c r="I71" s="993"/>
      <c r="J71" s="472" t="s">
        <v>3783</v>
      </c>
      <c r="K71" s="473" t="s">
        <v>3929</v>
      </c>
      <c r="L71" s="474"/>
      <c r="M71" s="474"/>
      <c r="N71" s="474"/>
      <c r="O71" s="472" t="s">
        <v>3783</v>
      </c>
      <c r="P71" s="473" t="s">
        <v>3930</v>
      </c>
      <c r="Q71" s="474"/>
      <c r="R71" s="474"/>
      <c r="T71" s="461" t="s">
        <v>3935</v>
      </c>
      <c r="U71" s="472" t="s">
        <v>3783</v>
      </c>
      <c r="V71" s="461" t="s">
        <v>3936</v>
      </c>
      <c r="X71" s="473"/>
      <c r="Y71" s="474"/>
      <c r="Z71" s="474"/>
      <c r="AA71" s="474"/>
      <c r="AB71" s="475"/>
      <c r="AD71" s="991" t="s">
        <v>3928</v>
      </c>
      <c r="AE71" s="992"/>
      <c r="AF71" s="992"/>
      <c r="AG71" s="992"/>
      <c r="AH71" s="992"/>
      <c r="AI71" s="992"/>
      <c r="AJ71" s="992"/>
      <c r="AK71" s="993"/>
      <c r="AL71" s="472" t="s">
        <v>3783</v>
      </c>
      <c r="AM71" s="473" t="s">
        <v>3929</v>
      </c>
      <c r="AN71" s="474"/>
      <c r="AO71" s="474"/>
      <c r="AP71" s="474"/>
      <c r="AQ71" s="472" t="s">
        <v>3783</v>
      </c>
      <c r="AR71" s="473" t="s">
        <v>3930</v>
      </c>
      <c r="AS71" s="474"/>
      <c r="AT71" s="474"/>
      <c r="AV71" s="461" t="s">
        <v>3935</v>
      </c>
      <c r="AW71" s="472" t="s">
        <v>3783</v>
      </c>
      <c r="AX71" s="461" t="s">
        <v>3936</v>
      </c>
      <c r="AZ71" s="473"/>
      <c r="BA71" s="474"/>
      <c r="BB71" s="474"/>
      <c r="BC71" s="474"/>
      <c r="BD71" s="475"/>
    </row>
    <row r="72" spans="2:58" s="236" customFormat="1" ht="15" customHeight="1">
      <c r="B72" s="994" t="s">
        <v>3931</v>
      </c>
      <c r="C72" s="995"/>
      <c r="D72" s="995"/>
      <c r="E72" s="995"/>
      <c r="F72" s="995"/>
      <c r="G72" s="995"/>
      <c r="H72" s="995"/>
      <c r="I72" s="996"/>
      <c r="J72" s="1000" t="s">
        <v>3932</v>
      </c>
      <c r="K72" s="1001"/>
      <c r="L72" s="1004"/>
      <c r="M72" s="1005"/>
      <c r="N72" s="1005"/>
      <c r="O72" s="1005"/>
      <c r="P72" s="1005"/>
      <c r="Q72" s="1005"/>
      <c r="R72" s="1006"/>
      <c r="S72" s="1006"/>
      <c r="T72" s="1006"/>
      <c r="U72" s="1007"/>
      <c r="V72" s="1008" t="s">
        <v>3933</v>
      </c>
      <c r="W72" s="1008"/>
      <c r="X72" s="1008"/>
      <c r="Y72" s="1008"/>
      <c r="Z72" s="1008"/>
      <c r="AA72" s="1008"/>
      <c r="AB72" s="1009"/>
      <c r="AD72" s="994" t="s">
        <v>3931</v>
      </c>
      <c r="AE72" s="995"/>
      <c r="AF72" s="995"/>
      <c r="AG72" s="995"/>
      <c r="AH72" s="995"/>
      <c r="AI72" s="995"/>
      <c r="AJ72" s="995"/>
      <c r="AK72" s="996"/>
      <c r="AL72" s="1000" t="s">
        <v>3932</v>
      </c>
      <c r="AM72" s="1001"/>
      <c r="AN72" s="1004"/>
      <c r="AO72" s="1005"/>
      <c r="AP72" s="1005"/>
      <c r="AQ72" s="1005"/>
      <c r="AR72" s="1005"/>
      <c r="AS72" s="1005"/>
      <c r="AT72" s="1006"/>
      <c r="AU72" s="1006"/>
      <c r="AV72" s="1006"/>
      <c r="AW72" s="1007"/>
      <c r="AX72" s="1008" t="s">
        <v>3933</v>
      </c>
      <c r="AY72" s="1008"/>
      <c r="AZ72" s="1008"/>
      <c r="BA72" s="1008"/>
      <c r="BB72" s="1008"/>
      <c r="BC72" s="1008"/>
      <c r="BD72" s="1009"/>
    </row>
    <row r="73" spans="2:58" s="236" customFormat="1" ht="15" customHeight="1">
      <c r="B73" s="997"/>
      <c r="C73" s="998"/>
      <c r="D73" s="998"/>
      <c r="E73" s="998"/>
      <c r="F73" s="998"/>
      <c r="G73" s="998"/>
      <c r="H73" s="998"/>
      <c r="I73" s="999"/>
      <c r="J73" s="1002"/>
      <c r="K73" s="1003"/>
      <c r="L73" s="1004"/>
      <c r="M73" s="1005"/>
      <c r="N73" s="1005"/>
      <c r="O73" s="1005"/>
      <c r="P73" s="1005"/>
      <c r="Q73" s="1005"/>
      <c r="R73" s="1006"/>
      <c r="S73" s="1006"/>
      <c r="T73" s="1006"/>
      <c r="U73" s="1007"/>
      <c r="V73" s="1010"/>
      <c r="W73" s="1010"/>
      <c r="X73" s="1010"/>
      <c r="Y73" s="1010"/>
      <c r="Z73" s="1010"/>
      <c r="AA73" s="1010"/>
      <c r="AB73" s="1011"/>
      <c r="AC73" s="241"/>
      <c r="AD73" s="997"/>
      <c r="AE73" s="998"/>
      <c r="AF73" s="998"/>
      <c r="AG73" s="998"/>
      <c r="AH73" s="998"/>
      <c r="AI73" s="998"/>
      <c r="AJ73" s="998"/>
      <c r="AK73" s="999"/>
      <c r="AL73" s="1002"/>
      <c r="AM73" s="1003"/>
      <c r="AN73" s="1004"/>
      <c r="AO73" s="1005"/>
      <c r="AP73" s="1005"/>
      <c r="AQ73" s="1005"/>
      <c r="AR73" s="1005"/>
      <c r="AS73" s="1005"/>
      <c r="AT73" s="1006"/>
      <c r="AU73" s="1006"/>
      <c r="AV73" s="1006"/>
      <c r="AW73" s="1007"/>
      <c r="AX73" s="1010"/>
      <c r="AY73" s="1010"/>
      <c r="AZ73" s="1010"/>
      <c r="BA73" s="1010"/>
      <c r="BB73" s="1010"/>
      <c r="BC73" s="1010"/>
      <c r="BD73" s="1011"/>
      <c r="BF73" s="241"/>
    </row>
    <row r="74" spans="2:58" s="236" customFormat="1" ht="15" customHeight="1">
      <c r="B74" s="994" t="s">
        <v>3934</v>
      </c>
      <c r="C74" s="995"/>
      <c r="D74" s="995"/>
      <c r="E74" s="995"/>
      <c r="F74" s="995"/>
      <c r="G74" s="995"/>
      <c r="H74" s="995"/>
      <c r="I74" s="996"/>
      <c r="J74" s="968"/>
      <c r="K74" s="969"/>
      <c r="L74" s="1012"/>
      <c r="M74" s="1012" t="s">
        <v>12</v>
      </c>
      <c r="N74" s="1012"/>
      <c r="O74" s="1012" t="s">
        <v>11</v>
      </c>
      <c r="P74" s="1012"/>
      <c r="Q74" s="1012" t="s">
        <v>227</v>
      </c>
      <c r="S74" s="476"/>
      <c r="T74" s="476"/>
      <c r="U74" s="476"/>
      <c r="V74" s="476"/>
      <c r="W74" s="476"/>
      <c r="X74" s="476"/>
      <c r="Y74" s="476"/>
      <c r="Z74" s="476"/>
      <c r="AA74" s="476"/>
      <c r="AB74" s="477"/>
      <c r="AC74" s="241"/>
      <c r="AD74" s="994" t="s">
        <v>3934</v>
      </c>
      <c r="AE74" s="995"/>
      <c r="AF74" s="995"/>
      <c r="AG74" s="995"/>
      <c r="AH74" s="995"/>
      <c r="AI74" s="995"/>
      <c r="AJ74" s="995"/>
      <c r="AK74" s="996"/>
      <c r="AL74" s="968"/>
      <c r="AM74" s="969"/>
      <c r="AN74" s="1012"/>
      <c r="AO74" s="1012" t="s">
        <v>12</v>
      </c>
      <c r="AP74" s="1012"/>
      <c r="AQ74" s="1012" t="s">
        <v>11</v>
      </c>
      <c r="AR74" s="1012"/>
      <c r="AS74" s="1012" t="s">
        <v>227</v>
      </c>
      <c r="AU74" s="476"/>
      <c r="AV74" s="476"/>
      <c r="AW74" s="476"/>
      <c r="AX74" s="476"/>
      <c r="AY74" s="476"/>
      <c r="AZ74" s="476"/>
      <c r="BA74" s="476"/>
      <c r="BB74" s="476"/>
      <c r="BC74" s="476"/>
      <c r="BD74" s="477"/>
      <c r="BF74" s="241"/>
    </row>
    <row r="75" spans="2:58" s="236" customFormat="1" ht="15" customHeight="1">
      <c r="B75" s="997"/>
      <c r="C75" s="998"/>
      <c r="D75" s="998"/>
      <c r="E75" s="998"/>
      <c r="F75" s="998"/>
      <c r="G75" s="998"/>
      <c r="H75" s="998"/>
      <c r="I75" s="999"/>
      <c r="J75" s="970"/>
      <c r="K75" s="971"/>
      <c r="L75" s="1013"/>
      <c r="M75" s="1013"/>
      <c r="N75" s="1013"/>
      <c r="O75" s="1013"/>
      <c r="P75" s="1013"/>
      <c r="Q75" s="1013"/>
      <c r="R75" s="481"/>
      <c r="S75" s="479"/>
      <c r="T75" s="479"/>
      <c r="U75" s="479"/>
      <c r="V75" s="479"/>
      <c r="W75" s="479"/>
      <c r="X75" s="479"/>
      <c r="Y75" s="479"/>
      <c r="Z75" s="479"/>
      <c r="AA75" s="479"/>
      <c r="AB75" s="480"/>
      <c r="AC75" s="241"/>
      <c r="AD75" s="997"/>
      <c r="AE75" s="998"/>
      <c r="AF75" s="998"/>
      <c r="AG75" s="998"/>
      <c r="AH75" s="998"/>
      <c r="AI75" s="998"/>
      <c r="AJ75" s="998"/>
      <c r="AK75" s="999"/>
      <c r="AL75" s="970"/>
      <c r="AM75" s="971"/>
      <c r="AN75" s="1013"/>
      <c r="AO75" s="1013"/>
      <c r="AP75" s="1013"/>
      <c r="AQ75" s="1013"/>
      <c r="AR75" s="1013"/>
      <c r="AS75" s="1013"/>
      <c r="AT75" s="481"/>
      <c r="AU75" s="479"/>
      <c r="AV75" s="479"/>
      <c r="AW75" s="479"/>
      <c r="AX75" s="479"/>
      <c r="AY75" s="479"/>
      <c r="AZ75" s="479"/>
      <c r="BA75" s="479"/>
      <c r="BB75" s="479"/>
      <c r="BC75" s="479"/>
      <c r="BD75" s="480"/>
      <c r="BF75" s="241"/>
    </row>
    <row r="76" spans="2:58" s="236" customFormat="1" ht="20.100000000000001" customHeight="1">
      <c r="B76" s="482"/>
      <c r="C76" s="482"/>
      <c r="D76" s="482"/>
      <c r="E76" s="482"/>
      <c r="F76" s="482"/>
      <c r="G76" s="482"/>
      <c r="H76" s="482"/>
      <c r="I76" s="482"/>
      <c r="J76" s="482"/>
      <c r="K76" s="482"/>
      <c r="L76" s="482"/>
      <c r="M76" s="482"/>
      <c r="N76" s="482"/>
      <c r="O76" s="482"/>
      <c r="P76" s="482"/>
      <c r="Q76" s="482"/>
      <c r="R76" s="482"/>
      <c r="S76" s="482"/>
      <c r="T76" s="482"/>
      <c r="U76" s="482"/>
      <c r="V76" s="482"/>
      <c r="W76" s="482"/>
      <c r="X76" s="482"/>
      <c r="Y76" s="478"/>
      <c r="Z76" s="478"/>
      <c r="AA76" s="478"/>
      <c r="AB76" s="478"/>
      <c r="AC76" s="241"/>
      <c r="AD76" s="482"/>
      <c r="AE76" s="482"/>
      <c r="AF76" s="482"/>
      <c r="AG76" s="482"/>
      <c r="AH76" s="482"/>
      <c r="AI76" s="482"/>
      <c r="AJ76" s="482"/>
      <c r="AK76" s="482"/>
      <c r="AL76" s="482"/>
      <c r="AM76" s="482"/>
      <c r="AN76" s="482"/>
      <c r="AO76" s="482"/>
      <c r="AP76" s="482"/>
      <c r="AQ76" s="482"/>
      <c r="AR76" s="482"/>
      <c r="AS76" s="482"/>
      <c r="AT76" s="482"/>
      <c r="AU76" s="482"/>
      <c r="AV76" s="482"/>
      <c r="AW76" s="482"/>
      <c r="AX76" s="482"/>
      <c r="AY76" s="482"/>
      <c r="AZ76" s="482"/>
      <c r="BA76" s="478"/>
      <c r="BB76" s="478"/>
      <c r="BC76" s="478"/>
      <c r="BD76" s="478"/>
      <c r="BF76" s="241"/>
    </row>
    <row r="77" spans="2:58" s="236" customFormat="1" ht="12.45" customHeight="1">
      <c r="B77" s="1014" t="s">
        <v>3917</v>
      </c>
      <c r="C77" s="1015"/>
      <c r="D77" s="1015"/>
      <c r="E77" s="1015"/>
      <c r="F77" s="1015"/>
      <c r="G77" s="1015"/>
      <c r="H77" s="1015"/>
      <c r="I77" s="1016"/>
      <c r="J77" s="1017"/>
      <c r="K77" s="1018"/>
      <c r="L77" s="1018"/>
      <c r="M77" s="1018"/>
      <c r="N77" s="1018"/>
      <c r="O77" s="1018"/>
      <c r="P77" s="1018"/>
      <c r="Q77" s="1018"/>
      <c r="R77" s="1018"/>
      <c r="S77" s="1018"/>
      <c r="T77" s="1018"/>
      <c r="U77" s="1018"/>
      <c r="V77" s="1018"/>
      <c r="W77" s="1018"/>
      <c r="X77" s="1018"/>
      <c r="Y77" s="1018"/>
      <c r="Z77" s="1018"/>
      <c r="AA77" s="1018"/>
      <c r="AB77" s="1019"/>
      <c r="AD77" s="1014" t="s">
        <v>3917</v>
      </c>
      <c r="AE77" s="1015"/>
      <c r="AF77" s="1015"/>
      <c r="AG77" s="1015"/>
      <c r="AH77" s="1015"/>
      <c r="AI77" s="1015"/>
      <c r="AJ77" s="1015"/>
      <c r="AK77" s="1016"/>
      <c r="AL77" s="1017"/>
      <c r="AM77" s="1018"/>
      <c r="AN77" s="1018"/>
      <c r="AO77" s="1018"/>
      <c r="AP77" s="1018"/>
      <c r="AQ77" s="1018"/>
      <c r="AR77" s="1018"/>
      <c r="AS77" s="1018"/>
      <c r="AT77" s="1018"/>
      <c r="AU77" s="1018"/>
      <c r="AV77" s="1018"/>
      <c r="AW77" s="1018"/>
      <c r="AX77" s="1018"/>
      <c r="AY77" s="1018"/>
      <c r="AZ77" s="1018"/>
      <c r="BA77" s="1018"/>
      <c r="BB77" s="1018"/>
      <c r="BC77" s="1018"/>
      <c r="BD77" s="1019"/>
    </row>
    <row r="78" spans="2:58" s="236" customFormat="1" ht="22.5" customHeight="1">
      <c r="B78" s="1020" t="s">
        <v>8</v>
      </c>
      <c r="C78" s="1021"/>
      <c r="D78" s="1021"/>
      <c r="E78" s="1021"/>
      <c r="F78" s="1021"/>
      <c r="G78" s="1021"/>
      <c r="H78" s="1021"/>
      <c r="I78" s="1022"/>
      <c r="J78" s="1023"/>
      <c r="K78" s="1024"/>
      <c r="L78" s="1024"/>
      <c r="M78" s="1025"/>
      <c r="N78" s="1025"/>
      <c r="O78" s="1024"/>
      <c r="P78" s="1025"/>
      <c r="Q78" s="1025"/>
      <c r="R78" s="1024"/>
      <c r="S78" s="1024"/>
      <c r="T78" s="1024"/>
      <c r="U78" s="1024"/>
      <c r="V78" s="1024"/>
      <c r="W78" s="1024"/>
      <c r="X78" s="1024"/>
      <c r="Y78" s="1024"/>
      <c r="Z78" s="1024"/>
      <c r="AA78" s="1024"/>
      <c r="AB78" s="1026"/>
      <c r="AC78" s="236">
        <v>4</v>
      </c>
      <c r="AD78" s="1020" t="s">
        <v>8</v>
      </c>
      <c r="AE78" s="1021"/>
      <c r="AF78" s="1021"/>
      <c r="AG78" s="1021"/>
      <c r="AH78" s="1021"/>
      <c r="AI78" s="1021"/>
      <c r="AJ78" s="1021"/>
      <c r="AK78" s="1022"/>
      <c r="AL78" s="1023"/>
      <c r="AM78" s="1024"/>
      <c r="AN78" s="1024"/>
      <c r="AO78" s="1025"/>
      <c r="AP78" s="1025"/>
      <c r="AQ78" s="1024"/>
      <c r="AR78" s="1025"/>
      <c r="AS78" s="1025"/>
      <c r="AT78" s="1024"/>
      <c r="AU78" s="1024"/>
      <c r="AV78" s="1024"/>
      <c r="AW78" s="1024"/>
      <c r="AX78" s="1024"/>
      <c r="AY78" s="1024"/>
      <c r="AZ78" s="1024"/>
      <c r="BA78" s="1024"/>
      <c r="BB78" s="1024"/>
      <c r="BC78" s="1024"/>
      <c r="BD78" s="1026"/>
      <c r="BF78" s="236">
        <v>4</v>
      </c>
    </row>
    <row r="79" spans="2:58" s="236" customFormat="1" ht="25.2" customHeight="1">
      <c r="B79" s="1027" t="s">
        <v>23</v>
      </c>
      <c r="C79" s="1028"/>
      <c r="D79" s="1028"/>
      <c r="E79" s="1028"/>
      <c r="F79" s="1028"/>
      <c r="G79" s="1028"/>
      <c r="H79" s="1028"/>
      <c r="I79" s="1029"/>
      <c r="J79" s="972" t="s">
        <v>3918</v>
      </c>
      <c r="K79" s="973"/>
      <c r="L79" s="973"/>
      <c r="M79" s="975"/>
      <c r="N79" s="977"/>
      <c r="O79" s="239" t="s">
        <v>3919</v>
      </c>
      <c r="P79" s="975"/>
      <c r="Q79" s="977"/>
      <c r="R79" s="973"/>
      <c r="S79" s="973"/>
      <c r="T79" s="973"/>
      <c r="U79" s="973"/>
      <c r="V79" s="973"/>
      <c r="W79" s="973"/>
      <c r="X79" s="973"/>
      <c r="Y79" s="973"/>
      <c r="Z79" s="973"/>
      <c r="AA79" s="973"/>
      <c r="AB79" s="974"/>
      <c r="AD79" s="1027" t="s">
        <v>23</v>
      </c>
      <c r="AE79" s="1028"/>
      <c r="AF79" s="1028"/>
      <c r="AG79" s="1028"/>
      <c r="AH79" s="1028"/>
      <c r="AI79" s="1028"/>
      <c r="AJ79" s="1028"/>
      <c r="AK79" s="1029"/>
      <c r="AL79" s="972" t="s">
        <v>3918</v>
      </c>
      <c r="AM79" s="973"/>
      <c r="AN79" s="973"/>
      <c r="AO79" s="975"/>
      <c r="AP79" s="977"/>
      <c r="AQ79" s="239" t="s">
        <v>3919</v>
      </c>
      <c r="AR79" s="975"/>
      <c r="AS79" s="977"/>
      <c r="AT79" s="973"/>
      <c r="AU79" s="973"/>
      <c r="AV79" s="973"/>
      <c r="AW79" s="973"/>
      <c r="AX79" s="973"/>
      <c r="AY79" s="973"/>
      <c r="AZ79" s="973"/>
      <c r="BA79" s="973"/>
      <c r="BB79" s="973"/>
      <c r="BC79" s="973"/>
      <c r="BD79" s="974"/>
    </row>
    <row r="80" spans="2:58" s="236" customFormat="1" ht="25.2" customHeight="1">
      <c r="B80" s="1030"/>
      <c r="C80" s="1025"/>
      <c r="D80" s="1025"/>
      <c r="E80" s="1025"/>
      <c r="F80" s="1025"/>
      <c r="G80" s="1025"/>
      <c r="H80" s="1025"/>
      <c r="I80" s="1031"/>
      <c r="J80" s="972" t="s">
        <v>3920</v>
      </c>
      <c r="K80" s="973"/>
      <c r="L80" s="973"/>
      <c r="M80" s="975"/>
      <c r="N80" s="976"/>
      <c r="O80" s="976"/>
      <c r="P80" s="976"/>
      <c r="Q80" s="977"/>
      <c r="R80" s="972" t="s">
        <v>3921</v>
      </c>
      <c r="S80" s="973"/>
      <c r="T80" s="974"/>
      <c r="U80" s="975"/>
      <c r="V80" s="976"/>
      <c r="W80" s="976"/>
      <c r="X80" s="976"/>
      <c r="Y80" s="976"/>
      <c r="Z80" s="976"/>
      <c r="AA80" s="976"/>
      <c r="AB80" s="977"/>
      <c r="AD80" s="1030"/>
      <c r="AE80" s="1025"/>
      <c r="AF80" s="1025"/>
      <c r="AG80" s="1025"/>
      <c r="AH80" s="1025"/>
      <c r="AI80" s="1025"/>
      <c r="AJ80" s="1025"/>
      <c r="AK80" s="1031"/>
      <c r="AL80" s="972" t="s">
        <v>3920</v>
      </c>
      <c r="AM80" s="973"/>
      <c r="AN80" s="973"/>
      <c r="AO80" s="975"/>
      <c r="AP80" s="976"/>
      <c r="AQ80" s="976"/>
      <c r="AR80" s="976"/>
      <c r="AS80" s="977"/>
      <c r="AT80" s="972" t="s">
        <v>3921</v>
      </c>
      <c r="AU80" s="973"/>
      <c r="AV80" s="974"/>
      <c r="AW80" s="975"/>
      <c r="AX80" s="976"/>
      <c r="AY80" s="976"/>
      <c r="AZ80" s="976"/>
      <c r="BA80" s="976"/>
      <c r="BB80" s="976"/>
      <c r="BC80" s="976"/>
      <c r="BD80" s="977"/>
    </row>
    <row r="81" spans="2:58" s="236" customFormat="1" ht="25.2" customHeight="1">
      <c r="B81" s="1030"/>
      <c r="C81" s="1025"/>
      <c r="D81" s="1025"/>
      <c r="E81" s="1025"/>
      <c r="F81" s="1025"/>
      <c r="G81" s="1025"/>
      <c r="H81" s="1025"/>
      <c r="I81" s="1031"/>
      <c r="J81" s="972" t="s">
        <v>3922</v>
      </c>
      <c r="K81" s="973"/>
      <c r="L81" s="973"/>
      <c r="M81" s="978"/>
      <c r="N81" s="979"/>
      <c r="O81" s="979"/>
      <c r="P81" s="979"/>
      <c r="Q81" s="980"/>
      <c r="R81" s="972" t="s">
        <v>3923</v>
      </c>
      <c r="S81" s="973"/>
      <c r="T81" s="974"/>
      <c r="U81" s="975"/>
      <c r="V81" s="976"/>
      <c r="W81" s="976"/>
      <c r="X81" s="976"/>
      <c r="Y81" s="976"/>
      <c r="Z81" s="976"/>
      <c r="AA81" s="976"/>
      <c r="AB81" s="977"/>
      <c r="AD81" s="1030"/>
      <c r="AE81" s="1025"/>
      <c r="AF81" s="1025"/>
      <c r="AG81" s="1025"/>
      <c r="AH81" s="1025"/>
      <c r="AI81" s="1025"/>
      <c r="AJ81" s="1025"/>
      <c r="AK81" s="1031"/>
      <c r="AL81" s="972" t="s">
        <v>3922</v>
      </c>
      <c r="AM81" s="973"/>
      <c r="AN81" s="973"/>
      <c r="AO81" s="978"/>
      <c r="AP81" s="979"/>
      <c r="AQ81" s="979"/>
      <c r="AR81" s="979"/>
      <c r="AS81" s="980"/>
      <c r="AT81" s="972" t="s">
        <v>3923</v>
      </c>
      <c r="AU81" s="973"/>
      <c r="AV81" s="974"/>
      <c r="AW81" s="975"/>
      <c r="AX81" s="976"/>
      <c r="AY81" s="976"/>
      <c r="AZ81" s="976"/>
      <c r="BA81" s="976"/>
      <c r="BB81" s="976"/>
      <c r="BC81" s="976"/>
      <c r="BD81" s="977"/>
    </row>
    <row r="82" spans="2:58" s="236" customFormat="1" ht="25.2" customHeight="1">
      <c r="B82" s="1023"/>
      <c r="C82" s="1024"/>
      <c r="D82" s="1024"/>
      <c r="E82" s="1024"/>
      <c r="F82" s="1024"/>
      <c r="G82" s="1024"/>
      <c r="H82" s="1024"/>
      <c r="I82" s="1026"/>
      <c r="J82" s="972" t="s">
        <v>3924</v>
      </c>
      <c r="K82" s="973"/>
      <c r="L82" s="973"/>
      <c r="M82" s="981"/>
      <c r="N82" s="981"/>
      <c r="O82" s="981"/>
      <c r="P82" s="981"/>
      <c r="Q82" s="981"/>
      <c r="R82" s="981"/>
      <c r="S82" s="981"/>
      <c r="T82" s="981"/>
      <c r="U82" s="981"/>
      <c r="V82" s="981"/>
      <c r="W82" s="981"/>
      <c r="X82" s="981"/>
      <c r="Y82" s="981"/>
      <c r="Z82" s="981"/>
      <c r="AA82" s="981"/>
      <c r="AB82" s="981"/>
      <c r="AD82" s="1023"/>
      <c r="AE82" s="1024"/>
      <c r="AF82" s="1024"/>
      <c r="AG82" s="1024"/>
      <c r="AH82" s="1024"/>
      <c r="AI82" s="1024"/>
      <c r="AJ82" s="1024"/>
      <c r="AK82" s="1026"/>
      <c r="AL82" s="972" t="s">
        <v>3924</v>
      </c>
      <c r="AM82" s="973"/>
      <c r="AN82" s="973"/>
      <c r="AO82" s="981"/>
      <c r="AP82" s="981"/>
      <c r="AQ82" s="981"/>
      <c r="AR82" s="981"/>
      <c r="AS82" s="981"/>
      <c r="AT82" s="981"/>
      <c r="AU82" s="981"/>
      <c r="AV82" s="981"/>
      <c r="AW82" s="981"/>
      <c r="AX82" s="981"/>
      <c r="AY82" s="981"/>
      <c r="AZ82" s="981"/>
      <c r="BA82" s="981"/>
      <c r="BB82" s="981"/>
      <c r="BC82" s="981"/>
      <c r="BD82" s="981"/>
    </row>
    <row r="83" spans="2:58" s="236" customFormat="1" ht="30" customHeight="1">
      <c r="B83" s="982" t="s">
        <v>3925</v>
      </c>
      <c r="C83" s="983"/>
      <c r="D83" s="983"/>
      <c r="E83" s="983"/>
      <c r="F83" s="983"/>
      <c r="G83" s="983"/>
      <c r="H83" s="983"/>
      <c r="I83" s="984"/>
      <c r="J83" s="444"/>
      <c r="K83" s="445"/>
      <c r="L83" s="446" t="s">
        <v>388</v>
      </c>
      <c r="M83" s="447"/>
      <c r="N83" s="448" t="s">
        <v>112</v>
      </c>
      <c r="O83" s="449"/>
      <c r="P83" s="450"/>
      <c r="V83" s="451"/>
      <c r="W83" s="451"/>
      <c r="X83" s="451"/>
      <c r="Y83" s="451"/>
      <c r="Z83" s="451"/>
      <c r="AA83" s="451"/>
      <c r="AB83" s="452"/>
      <c r="AD83" s="982" t="s">
        <v>3925</v>
      </c>
      <c r="AE83" s="983"/>
      <c r="AF83" s="983"/>
      <c r="AG83" s="983"/>
      <c r="AH83" s="983"/>
      <c r="AI83" s="983"/>
      <c r="AJ83" s="983"/>
      <c r="AK83" s="984"/>
      <c r="AL83" s="444"/>
      <c r="AM83" s="445"/>
      <c r="AN83" s="446" t="s">
        <v>388</v>
      </c>
      <c r="AO83" s="447"/>
      <c r="AP83" s="448" t="s">
        <v>112</v>
      </c>
      <c r="AQ83" s="449"/>
      <c r="AR83" s="450"/>
      <c r="AX83" s="451"/>
      <c r="AY83" s="451"/>
      <c r="AZ83" s="451"/>
      <c r="BA83" s="451"/>
      <c r="BB83" s="451"/>
      <c r="BC83" s="451"/>
      <c r="BD83" s="452"/>
    </row>
    <row r="84" spans="2:58" s="236" customFormat="1" ht="15" customHeight="1">
      <c r="B84" s="985"/>
      <c r="C84" s="986"/>
      <c r="D84" s="986"/>
      <c r="E84" s="986"/>
      <c r="F84" s="986"/>
      <c r="G84" s="986"/>
      <c r="H84" s="986"/>
      <c r="I84" s="987"/>
      <c r="J84" s="453" t="s">
        <v>3926</v>
      </c>
      <c r="K84" s="454"/>
      <c r="L84" s="454"/>
      <c r="M84" s="454"/>
      <c r="N84" s="454"/>
      <c r="O84" s="454"/>
      <c r="P84" s="454"/>
      <c r="Q84" s="454"/>
      <c r="R84" s="454"/>
      <c r="S84" s="449"/>
      <c r="T84" s="455"/>
      <c r="U84" s="456"/>
      <c r="V84" s="457"/>
      <c r="W84" s="458"/>
      <c r="X84" s="459" t="s">
        <v>388</v>
      </c>
      <c r="Y84" s="460"/>
      <c r="Z84" s="461" t="s">
        <v>112</v>
      </c>
      <c r="AA84" s="461"/>
      <c r="AB84" s="462"/>
      <c r="AD84" s="985"/>
      <c r="AE84" s="986"/>
      <c r="AF84" s="986"/>
      <c r="AG84" s="986"/>
      <c r="AH84" s="986"/>
      <c r="AI84" s="986"/>
      <c r="AJ84" s="986"/>
      <c r="AK84" s="987"/>
      <c r="AL84" s="453" t="s">
        <v>3926</v>
      </c>
      <c r="AM84" s="454"/>
      <c r="AN84" s="454"/>
      <c r="AO84" s="454"/>
      <c r="AP84" s="454"/>
      <c r="AQ84" s="454"/>
      <c r="AR84" s="454"/>
      <c r="AS84" s="454"/>
      <c r="AT84" s="454"/>
      <c r="AU84" s="449"/>
      <c r="AV84" s="455"/>
      <c r="AW84" s="456"/>
      <c r="AX84" s="457"/>
      <c r="AY84" s="458"/>
      <c r="AZ84" s="459" t="s">
        <v>388</v>
      </c>
      <c r="BA84" s="460"/>
      <c r="BB84" s="461" t="s">
        <v>112</v>
      </c>
      <c r="BC84" s="461"/>
      <c r="BD84" s="462"/>
    </row>
    <row r="85" spans="2:58" s="236" customFormat="1" ht="15" customHeight="1">
      <c r="B85" s="988"/>
      <c r="C85" s="989"/>
      <c r="D85" s="989"/>
      <c r="E85" s="989"/>
      <c r="F85" s="989"/>
      <c r="G85" s="989"/>
      <c r="H85" s="989"/>
      <c r="I85" s="990"/>
      <c r="J85" s="577" t="s">
        <v>3927</v>
      </c>
      <c r="K85" s="464"/>
      <c r="L85" s="464"/>
      <c r="M85" s="464"/>
      <c r="N85" s="464"/>
      <c r="O85" s="464"/>
      <c r="P85" s="464"/>
      <c r="Q85" s="464"/>
      <c r="R85" s="464"/>
      <c r="S85" s="465"/>
      <c r="T85" s="466"/>
      <c r="U85" s="467"/>
      <c r="V85" s="468"/>
      <c r="W85" s="469"/>
      <c r="X85" s="464" t="s">
        <v>388</v>
      </c>
      <c r="Y85" s="470"/>
      <c r="Z85" s="466" t="s">
        <v>112</v>
      </c>
      <c r="AA85" s="466"/>
      <c r="AB85" s="471"/>
      <c r="AD85" s="988"/>
      <c r="AE85" s="989"/>
      <c r="AF85" s="989"/>
      <c r="AG85" s="989"/>
      <c r="AH85" s="989"/>
      <c r="AI85" s="989"/>
      <c r="AJ85" s="989"/>
      <c r="AK85" s="990"/>
      <c r="AL85" s="577" t="s">
        <v>3927</v>
      </c>
      <c r="AM85" s="464"/>
      <c r="AN85" s="464"/>
      <c r="AO85" s="464"/>
      <c r="AP85" s="464"/>
      <c r="AQ85" s="464"/>
      <c r="AR85" s="464"/>
      <c r="AS85" s="464"/>
      <c r="AT85" s="464"/>
      <c r="AU85" s="465"/>
      <c r="AV85" s="466"/>
      <c r="AW85" s="467"/>
      <c r="AX85" s="468"/>
      <c r="AY85" s="469"/>
      <c r="AZ85" s="464" t="s">
        <v>388</v>
      </c>
      <c r="BA85" s="470"/>
      <c r="BB85" s="466" t="s">
        <v>112</v>
      </c>
      <c r="BC85" s="466"/>
      <c r="BD85" s="471"/>
    </row>
    <row r="86" spans="2:58" s="236" customFormat="1" ht="18" customHeight="1">
      <c r="B86" s="991" t="s">
        <v>3928</v>
      </c>
      <c r="C86" s="992"/>
      <c r="D86" s="992"/>
      <c r="E86" s="992"/>
      <c r="F86" s="992"/>
      <c r="G86" s="992"/>
      <c r="H86" s="992"/>
      <c r="I86" s="993"/>
      <c r="J86" s="472" t="s">
        <v>3783</v>
      </c>
      <c r="K86" s="473" t="s">
        <v>3929</v>
      </c>
      <c r="L86" s="474"/>
      <c r="M86" s="474"/>
      <c r="N86" s="474"/>
      <c r="O86" s="472" t="s">
        <v>3783</v>
      </c>
      <c r="P86" s="473" t="s">
        <v>3930</v>
      </c>
      <c r="Q86" s="474"/>
      <c r="R86" s="474"/>
      <c r="T86" s="461" t="s">
        <v>3935</v>
      </c>
      <c r="U86" s="472" t="s">
        <v>3783</v>
      </c>
      <c r="V86" s="461" t="s">
        <v>3936</v>
      </c>
      <c r="X86" s="473"/>
      <c r="Y86" s="474"/>
      <c r="Z86" s="474"/>
      <c r="AA86" s="474"/>
      <c r="AB86" s="475"/>
      <c r="AD86" s="991" t="s">
        <v>3928</v>
      </c>
      <c r="AE86" s="992"/>
      <c r="AF86" s="992"/>
      <c r="AG86" s="992"/>
      <c r="AH86" s="992"/>
      <c r="AI86" s="992"/>
      <c r="AJ86" s="992"/>
      <c r="AK86" s="993"/>
      <c r="AL86" s="472" t="s">
        <v>3783</v>
      </c>
      <c r="AM86" s="473" t="s">
        <v>3929</v>
      </c>
      <c r="AN86" s="474"/>
      <c r="AO86" s="474"/>
      <c r="AP86" s="474"/>
      <c r="AQ86" s="472" t="s">
        <v>3783</v>
      </c>
      <c r="AR86" s="473" t="s">
        <v>3930</v>
      </c>
      <c r="AS86" s="474"/>
      <c r="AT86" s="474"/>
      <c r="AV86" s="461" t="s">
        <v>3935</v>
      </c>
      <c r="AW86" s="472" t="s">
        <v>3783</v>
      </c>
      <c r="AX86" s="461" t="s">
        <v>3936</v>
      </c>
      <c r="AZ86" s="473"/>
      <c r="BA86" s="474"/>
      <c r="BB86" s="474"/>
      <c r="BC86" s="474"/>
      <c r="BD86" s="475"/>
    </row>
    <row r="87" spans="2:58" s="236" customFormat="1" ht="15" customHeight="1">
      <c r="B87" s="994" t="s">
        <v>3931</v>
      </c>
      <c r="C87" s="995"/>
      <c r="D87" s="995"/>
      <c r="E87" s="995"/>
      <c r="F87" s="995"/>
      <c r="G87" s="995"/>
      <c r="H87" s="995"/>
      <c r="I87" s="996"/>
      <c r="J87" s="1000" t="s">
        <v>3932</v>
      </c>
      <c r="K87" s="1001"/>
      <c r="L87" s="1004"/>
      <c r="M87" s="1005"/>
      <c r="N87" s="1005"/>
      <c r="O87" s="1005"/>
      <c r="P87" s="1005"/>
      <c r="Q87" s="1005"/>
      <c r="R87" s="1006"/>
      <c r="S87" s="1006"/>
      <c r="T87" s="1006"/>
      <c r="U87" s="1007"/>
      <c r="V87" s="1008" t="s">
        <v>3933</v>
      </c>
      <c r="W87" s="1008"/>
      <c r="X87" s="1008"/>
      <c r="Y87" s="1008"/>
      <c r="Z87" s="1008"/>
      <c r="AA87" s="1008"/>
      <c r="AB87" s="1009"/>
      <c r="AD87" s="994" t="s">
        <v>3931</v>
      </c>
      <c r="AE87" s="995"/>
      <c r="AF87" s="995"/>
      <c r="AG87" s="995"/>
      <c r="AH87" s="995"/>
      <c r="AI87" s="995"/>
      <c r="AJ87" s="995"/>
      <c r="AK87" s="996"/>
      <c r="AL87" s="1000" t="s">
        <v>3932</v>
      </c>
      <c r="AM87" s="1001"/>
      <c r="AN87" s="1004"/>
      <c r="AO87" s="1005"/>
      <c r="AP87" s="1005"/>
      <c r="AQ87" s="1005"/>
      <c r="AR87" s="1005"/>
      <c r="AS87" s="1005"/>
      <c r="AT87" s="1006"/>
      <c r="AU87" s="1006"/>
      <c r="AV87" s="1006"/>
      <c r="AW87" s="1007"/>
      <c r="AX87" s="1008" t="s">
        <v>3933</v>
      </c>
      <c r="AY87" s="1008"/>
      <c r="AZ87" s="1008"/>
      <c r="BA87" s="1008"/>
      <c r="BB87" s="1008"/>
      <c r="BC87" s="1008"/>
      <c r="BD87" s="1009"/>
    </row>
    <row r="88" spans="2:58" s="236" customFormat="1" ht="15" customHeight="1">
      <c r="B88" s="997"/>
      <c r="C88" s="998"/>
      <c r="D88" s="998"/>
      <c r="E88" s="998"/>
      <c r="F88" s="998"/>
      <c r="G88" s="998"/>
      <c r="H88" s="998"/>
      <c r="I88" s="999"/>
      <c r="J88" s="1002"/>
      <c r="K88" s="1003"/>
      <c r="L88" s="1004"/>
      <c r="M88" s="1005"/>
      <c r="N88" s="1005"/>
      <c r="O88" s="1005"/>
      <c r="P88" s="1005"/>
      <c r="Q88" s="1005"/>
      <c r="R88" s="1006"/>
      <c r="S88" s="1006"/>
      <c r="T88" s="1006"/>
      <c r="U88" s="1007"/>
      <c r="V88" s="1010"/>
      <c r="W88" s="1010"/>
      <c r="X88" s="1010"/>
      <c r="Y88" s="1010"/>
      <c r="Z88" s="1010"/>
      <c r="AA88" s="1010"/>
      <c r="AB88" s="1011"/>
      <c r="AC88" s="241"/>
      <c r="AD88" s="997"/>
      <c r="AE88" s="998"/>
      <c r="AF88" s="998"/>
      <c r="AG88" s="998"/>
      <c r="AH88" s="998"/>
      <c r="AI88" s="998"/>
      <c r="AJ88" s="998"/>
      <c r="AK88" s="999"/>
      <c r="AL88" s="1002"/>
      <c r="AM88" s="1003"/>
      <c r="AN88" s="1004"/>
      <c r="AO88" s="1005"/>
      <c r="AP88" s="1005"/>
      <c r="AQ88" s="1005"/>
      <c r="AR88" s="1005"/>
      <c r="AS88" s="1005"/>
      <c r="AT88" s="1006"/>
      <c r="AU88" s="1006"/>
      <c r="AV88" s="1006"/>
      <c r="AW88" s="1007"/>
      <c r="AX88" s="1010"/>
      <c r="AY88" s="1010"/>
      <c r="AZ88" s="1010"/>
      <c r="BA88" s="1010"/>
      <c r="BB88" s="1010"/>
      <c r="BC88" s="1010"/>
      <c r="BD88" s="1011"/>
      <c r="BF88" s="241"/>
    </row>
    <row r="89" spans="2:58" s="236" customFormat="1" ht="15" customHeight="1">
      <c r="B89" s="994" t="s">
        <v>3934</v>
      </c>
      <c r="C89" s="995"/>
      <c r="D89" s="995"/>
      <c r="E89" s="995"/>
      <c r="F89" s="995"/>
      <c r="G89" s="995"/>
      <c r="H89" s="995"/>
      <c r="I89" s="996"/>
      <c r="J89" s="968"/>
      <c r="K89" s="969"/>
      <c r="L89" s="1012"/>
      <c r="M89" s="1012" t="s">
        <v>12</v>
      </c>
      <c r="N89" s="1012"/>
      <c r="O89" s="1012" t="s">
        <v>11</v>
      </c>
      <c r="P89" s="1012"/>
      <c r="Q89" s="1012" t="s">
        <v>227</v>
      </c>
      <c r="S89" s="476"/>
      <c r="T89" s="476"/>
      <c r="U89" s="476"/>
      <c r="V89" s="476"/>
      <c r="W89" s="476"/>
      <c r="X89" s="476"/>
      <c r="Y89" s="476"/>
      <c r="Z89" s="476"/>
      <c r="AA89" s="476"/>
      <c r="AB89" s="477"/>
      <c r="AC89" s="241"/>
      <c r="AD89" s="994" t="s">
        <v>3934</v>
      </c>
      <c r="AE89" s="995"/>
      <c r="AF89" s="995"/>
      <c r="AG89" s="995"/>
      <c r="AH89" s="995"/>
      <c r="AI89" s="995"/>
      <c r="AJ89" s="995"/>
      <c r="AK89" s="996"/>
      <c r="AL89" s="968"/>
      <c r="AM89" s="969"/>
      <c r="AN89" s="1012"/>
      <c r="AO89" s="1012" t="s">
        <v>12</v>
      </c>
      <c r="AP89" s="1012"/>
      <c r="AQ89" s="1012" t="s">
        <v>11</v>
      </c>
      <c r="AR89" s="1012"/>
      <c r="AS89" s="1012" t="s">
        <v>227</v>
      </c>
      <c r="AU89" s="476"/>
      <c r="AV89" s="476"/>
      <c r="AW89" s="476"/>
      <c r="AX89" s="476"/>
      <c r="AY89" s="476"/>
      <c r="AZ89" s="476"/>
      <c r="BA89" s="476"/>
      <c r="BB89" s="476"/>
      <c r="BC89" s="476"/>
      <c r="BD89" s="477"/>
      <c r="BF89" s="241"/>
    </row>
    <row r="90" spans="2:58" s="236" customFormat="1" ht="15" customHeight="1">
      <c r="B90" s="997"/>
      <c r="C90" s="998"/>
      <c r="D90" s="998"/>
      <c r="E90" s="998"/>
      <c r="F90" s="998"/>
      <c r="G90" s="998"/>
      <c r="H90" s="998"/>
      <c r="I90" s="999"/>
      <c r="J90" s="970"/>
      <c r="K90" s="971"/>
      <c r="L90" s="1013"/>
      <c r="M90" s="1013"/>
      <c r="N90" s="1013"/>
      <c r="O90" s="1013"/>
      <c r="P90" s="1013"/>
      <c r="Q90" s="1013"/>
      <c r="R90" s="481"/>
      <c r="S90" s="479"/>
      <c r="T90" s="479"/>
      <c r="U90" s="479"/>
      <c r="V90" s="479"/>
      <c r="W90" s="479"/>
      <c r="X90" s="479"/>
      <c r="Y90" s="479"/>
      <c r="Z90" s="479"/>
      <c r="AA90" s="479"/>
      <c r="AB90" s="480"/>
      <c r="AC90" s="241"/>
      <c r="AD90" s="997"/>
      <c r="AE90" s="998"/>
      <c r="AF90" s="998"/>
      <c r="AG90" s="998"/>
      <c r="AH90" s="998"/>
      <c r="AI90" s="998"/>
      <c r="AJ90" s="998"/>
      <c r="AK90" s="999"/>
      <c r="AL90" s="970"/>
      <c r="AM90" s="971"/>
      <c r="AN90" s="1013"/>
      <c r="AO90" s="1013"/>
      <c r="AP90" s="1013"/>
      <c r="AQ90" s="1013"/>
      <c r="AR90" s="1013"/>
      <c r="AS90" s="1013"/>
      <c r="AT90" s="481"/>
      <c r="AU90" s="479"/>
      <c r="AV90" s="479"/>
      <c r="AW90" s="479"/>
      <c r="AX90" s="479"/>
      <c r="AY90" s="479"/>
      <c r="AZ90" s="479"/>
      <c r="BA90" s="479"/>
      <c r="BB90" s="479"/>
      <c r="BC90" s="479"/>
      <c r="BD90" s="480"/>
      <c r="BF90" s="241"/>
    </row>
    <row r="91" spans="2:58" s="236" customFormat="1" ht="20.100000000000001" customHeight="1">
      <c r="B91" s="482"/>
      <c r="C91" s="482"/>
      <c r="D91" s="482"/>
      <c r="E91" s="482"/>
      <c r="F91" s="482"/>
      <c r="G91" s="482"/>
      <c r="H91" s="482"/>
      <c r="I91" s="482"/>
      <c r="J91" s="482"/>
      <c r="K91" s="482"/>
      <c r="L91" s="482"/>
      <c r="M91" s="482"/>
      <c r="N91" s="482"/>
      <c r="O91" s="482"/>
      <c r="P91" s="482"/>
      <c r="Q91" s="482"/>
      <c r="R91" s="482"/>
      <c r="S91" s="482"/>
      <c r="T91" s="482"/>
      <c r="U91" s="482"/>
      <c r="V91" s="482"/>
      <c r="W91" s="482"/>
      <c r="X91" s="482"/>
      <c r="Y91" s="482"/>
      <c r="Z91" s="482"/>
      <c r="AA91" s="482"/>
      <c r="AB91" s="482"/>
      <c r="AC91" s="241"/>
      <c r="AD91" s="482"/>
      <c r="AE91" s="482"/>
      <c r="AF91" s="482"/>
      <c r="AG91" s="482"/>
      <c r="AH91" s="482"/>
      <c r="AI91" s="482"/>
      <c r="AJ91" s="482"/>
      <c r="AK91" s="482"/>
      <c r="AL91" s="482"/>
      <c r="AM91" s="482"/>
      <c r="AN91" s="482"/>
      <c r="AO91" s="482"/>
      <c r="AP91" s="482"/>
      <c r="AQ91" s="482"/>
      <c r="AR91" s="482"/>
      <c r="AS91" s="482"/>
      <c r="AT91" s="482"/>
      <c r="AU91" s="482"/>
      <c r="AV91" s="482"/>
      <c r="AW91" s="482"/>
      <c r="AX91" s="482"/>
      <c r="AY91" s="482"/>
      <c r="AZ91" s="482"/>
      <c r="BA91" s="482"/>
      <c r="BB91" s="482"/>
      <c r="BC91" s="482"/>
      <c r="BD91" s="482"/>
      <c r="BF91" s="241"/>
    </row>
    <row r="92" spans="2:58" s="236" customFormat="1" ht="18" customHeight="1">
      <c r="C92" s="437" t="s">
        <v>3937</v>
      </c>
      <c r="D92" s="243" t="s">
        <v>16092</v>
      </c>
      <c r="F92" s="243"/>
      <c r="G92" s="243"/>
      <c r="H92" s="243"/>
      <c r="I92" s="243"/>
      <c r="J92" s="483"/>
      <c r="K92" s="483"/>
      <c r="L92" s="483"/>
      <c r="M92" s="483"/>
      <c r="N92" s="483"/>
      <c r="O92" s="483"/>
      <c r="P92" s="483"/>
      <c r="Q92" s="483"/>
      <c r="R92" s="483"/>
      <c r="S92" s="484"/>
      <c r="T92" s="483"/>
      <c r="U92" s="483"/>
      <c r="V92" s="483"/>
      <c r="W92" s="483"/>
      <c r="X92" s="243"/>
      <c r="Y92" s="243"/>
      <c r="Z92" s="243"/>
      <c r="AA92" s="243"/>
      <c r="AB92" s="243"/>
      <c r="AE92" s="437" t="s">
        <v>3937</v>
      </c>
      <c r="AF92" s="243" t="s">
        <v>16092</v>
      </c>
      <c r="AH92" s="243"/>
      <c r="AI92" s="243"/>
      <c r="AJ92" s="243"/>
      <c r="AK92" s="243"/>
      <c r="AL92" s="483"/>
      <c r="AM92" s="483"/>
      <c r="AN92" s="483"/>
      <c r="AO92" s="483"/>
      <c r="AP92" s="483"/>
      <c r="AQ92" s="483"/>
      <c r="AR92" s="483"/>
      <c r="AS92" s="483"/>
      <c r="AT92" s="483"/>
      <c r="AU92" s="484"/>
      <c r="AV92" s="483"/>
      <c r="AW92" s="483"/>
      <c r="AX92" s="483"/>
      <c r="AY92" s="483"/>
      <c r="AZ92" s="243"/>
      <c r="BA92" s="243"/>
      <c r="BB92" s="243"/>
      <c r="BC92" s="243"/>
      <c r="BD92" s="243"/>
    </row>
    <row r="93" spans="2:58" s="236" customFormat="1" ht="30" customHeight="1">
      <c r="C93" s="485" t="s">
        <v>3938</v>
      </c>
      <c r="D93" s="1032" t="s">
        <v>16093</v>
      </c>
      <c r="E93" s="1032"/>
      <c r="F93" s="1032"/>
      <c r="G93" s="1032"/>
      <c r="H93" s="1032"/>
      <c r="I93" s="1032"/>
      <c r="J93" s="1032"/>
      <c r="K93" s="1032"/>
      <c r="L93" s="1032"/>
      <c r="M93" s="1032"/>
      <c r="N93" s="1032"/>
      <c r="O93" s="1032"/>
      <c r="P93" s="1032"/>
      <c r="Q93" s="1032"/>
      <c r="R93" s="1032"/>
      <c r="S93" s="1032"/>
      <c r="T93" s="1032"/>
      <c r="U93" s="1032"/>
      <c r="V93" s="1032"/>
      <c r="W93" s="1032"/>
      <c r="X93" s="1032"/>
      <c r="Y93" s="1032"/>
      <c r="Z93" s="1032"/>
      <c r="AA93" s="1032"/>
      <c r="AB93" s="1032"/>
      <c r="AE93" s="485" t="s">
        <v>3938</v>
      </c>
      <c r="AF93" s="1032" t="s">
        <v>16093</v>
      </c>
      <c r="AG93" s="1032"/>
      <c r="AH93" s="1032"/>
      <c r="AI93" s="1032"/>
      <c r="AJ93" s="1032"/>
      <c r="AK93" s="1032"/>
      <c r="AL93" s="1032"/>
      <c r="AM93" s="1032"/>
      <c r="AN93" s="1032"/>
      <c r="AO93" s="1032"/>
      <c r="AP93" s="1032"/>
      <c r="AQ93" s="1032"/>
      <c r="AR93" s="1032"/>
      <c r="AS93" s="1032"/>
      <c r="AT93" s="1032"/>
      <c r="AU93" s="1032"/>
      <c r="AV93" s="1032"/>
      <c r="AW93" s="1032"/>
      <c r="AX93" s="1032"/>
      <c r="AY93" s="1032"/>
      <c r="AZ93" s="1032"/>
      <c r="BA93" s="1032"/>
      <c r="BB93" s="1032"/>
      <c r="BC93" s="1032"/>
      <c r="BD93" s="1032"/>
    </row>
    <row r="94" spans="2:58" s="236" customFormat="1" ht="7.95" customHeight="1">
      <c r="E94" s="486"/>
      <c r="F94" s="486"/>
      <c r="G94" s="486"/>
      <c r="H94" s="486"/>
      <c r="I94" s="486"/>
      <c r="J94" s="486"/>
      <c r="K94" s="486"/>
      <c r="L94" s="486"/>
      <c r="M94" s="486"/>
      <c r="N94" s="486"/>
      <c r="O94" s="486"/>
      <c r="P94" s="486"/>
      <c r="Q94" s="486"/>
      <c r="R94" s="486"/>
      <c r="S94" s="486"/>
      <c r="T94" s="486"/>
      <c r="U94" s="486"/>
      <c r="V94" s="486"/>
      <c r="W94" s="486"/>
      <c r="X94" s="486"/>
      <c r="Y94" s="486"/>
      <c r="Z94" s="486"/>
      <c r="AA94" s="486"/>
      <c r="AB94" s="486"/>
      <c r="AG94" s="486"/>
      <c r="AH94" s="486"/>
      <c r="AI94" s="486"/>
      <c r="AJ94" s="486"/>
      <c r="AK94" s="486"/>
      <c r="AL94" s="486"/>
      <c r="AM94" s="486"/>
      <c r="AN94" s="486"/>
      <c r="AO94" s="486"/>
      <c r="AP94" s="486"/>
      <c r="AQ94" s="486"/>
      <c r="AR94" s="486"/>
      <c r="AS94" s="486"/>
      <c r="AT94" s="486"/>
      <c r="AU94" s="486"/>
      <c r="AV94" s="486"/>
      <c r="AW94" s="486"/>
      <c r="AX94" s="486"/>
      <c r="AY94" s="486"/>
      <c r="AZ94" s="486"/>
      <c r="BA94" s="486"/>
      <c r="BB94" s="486"/>
      <c r="BC94" s="486"/>
      <c r="BD94" s="486"/>
    </row>
    <row r="95" spans="2:58" s="236" customFormat="1" ht="25.35" customHeight="1">
      <c r="B95" s="441" t="s">
        <v>3939</v>
      </c>
      <c r="I95" s="442"/>
      <c r="J95" s="442"/>
      <c r="W95" s="442"/>
      <c r="X95" s="442"/>
      <c r="Y95" s="442"/>
      <c r="Z95" s="442"/>
      <c r="AA95" s="442"/>
      <c r="AB95" s="442"/>
      <c r="AD95" s="441" t="s">
        <v>3939</v>
      </c>
      <c r="AK95" s="442"/>
      <c r="AL95" s="442"/>
      <c r="AY95" s="442"/>
      <c r="AZ95" s="442"/>
      <c r="BA95" s="442"/>
      <c r="BB95" s="442"/>
      <c r="BC95" s="442"/>
      <c r="BD95" s="442"/>
    </row>
    <row r="96" spans="2:58" s="236" customFormat="1" ht="12.45" customHeight="1">
      <c r="B96" s="1014" t="s">
        <v>3917</v>
      </c>
      <c r="C96" s="1015"/>
      <c r="D96" s="1015"/>
      <c r="E96" s="1015"/>
      <c r="F96" s="1015"/>
      <c r="G96" s="1015"/>
      <c r="H96" s="1015"/>
      <c r="I96" s="1016"/>
      <c r="J96" s="1017"/>
      <c r="K96" s="1018"/>
      <c r="L96" s="1018"/>
      <c r="M96" s="1018"/>
      <c r="N96" s="1018"/>
      <c r="O96" s="1018"/>
      <c r="P96" s="1018"/>
      <c r="Q96" s="1018"/>
      <c r="R96" s="1018"/>
      <c r="S96" s="1018"/>
      <c r="T96" s="1018"/>
      <c r="U96" s="1018"/>
      <c r="V96" s="1018"/>
      <c r="W96" s="1018"/>
      <c r="X96" s="1018"/>
      <c r="Y96" s="1018"/>
      <c r="Z96" s="1018"/>
      <c r="AA96" s="1018"/>
      <c r="AB96" s="1019"/>
      <c r="AD96" s="1014" t="s">
        <v>3917</v>
      </c>
      <c r="AE96" s="1015"/>
      <c r="AF96" s="1015"/>
      <c r="AG96" s="1015"/>
      <c r="AH96" s="1015"/>
      <c r="AI96" s="1015"/>
      <c r="AJ96" s="1015"/>
      <c r="AK96" s="1016"/>
      <c r="AL96" s="1017"/>
      <c r="AM96" s="1018"/>
      <c r="AN96" s="1018"/>
      <c r="AO96" s="1018"/>
      <c r="AP96" s="1018"/>
      <c r="AQ96" s="1018"/>
      <c r="AR96" s="1018"/>
      <c r="AS96" s="1018"/>
      <c r="AT96" s="1018"/>
      <c r="AU96" s="1018"/>
      <c r="AV96" s="1018"/>
      <c r="AW96" s="1018"/>
      <c r="AX96" s="1018"/>
      <c r="AY96" s="1018"/>
      <c r="AZ96" s="1018"/>
      <c r="BA96" s="1018"/>
      <c r="BB96" s="1018"/>
      <c r="BC96" s="1018"/>
      <c r="BD96" s="1019"/>
    </row>
    <row r="97" spans="2:58" s="236" customFormat="1" ht="22.5" customHeight="1">
      <c r="B97" s="1020" t="s">
        <v>8</v>
      </c>
      <c r="C97" s="1021"/>
      <c r="D97" s="1021"/>
      <c r="E97" s="1021"/>
      <c r="F97" s="1021"/>
      <c r="G97" s="1021"/>
      <c r="H97" s="1021"/>
      <c r="I97" s="1022"/>
      <c r="J97" s="1023"/>
      <c r="K97" s="1024"/>
      <c r="L97" s="1024"/>
      <c r="M97" s="1025"/>
      <c r="N97" s="1025"/>
      <c r="O97" s="1024"/>
      <c r="P97" s="1025"/>
      <c r="Q97" s="1025"/>
      <c r="R97" s="1024"/>
      <c r="S97" s="1024"/>
      <c r="T97" s="1024"/>
      <c r="U97" s="1024"/>
      <c r="V97" s="1024"/>
      <c r="W97" s="1024"/>
      <c r="X97" s="1024"/>
      <c r="Y97" s="1024"/>
      <c r="Z97" s="1024"/>
      <c r="AA97" s="1024"/>
      <c r="AB97" s="1026"/>
      <c r="AC97" s="236">
        <v>5</v>
      </c>
      <c r="AD97" s="1020" t="s">
        <v>8</v>
      </c>
      <c r="AE97" s="1021"/>
      <c r="AF97" s="1021"/>
      <c r="AG97" s="1021"/>
      <c r="AH97" s="1021"/>
      <c r="AI97" s="1021"/>
      <c r="AJ97" s="1021"/>
      <c r="AK97" s="1022"/>
      <c r="AL97" s="1023"/>
      <c r="AM97" s="1024"/>
      <c r="AN97" s="1024"/>
      <c r="AO97" s="1025"/>
      <c r="AP97" s="1025"/>
      <c r="AQ97" s="1024"/>
      <c r="AR97" s="1025"/>
      <c r="AS97" s="1025"/>
      <c r="AT97" s="1024"/>
      <c r="AU97" s="1024"/>
      <c r="AV97" s="1024"/>
      <c r="AW97" s="1024"/>
      <c r="AX97" s="1024"/>
      <c r="AY97" s="1024"/>
      <c r="AZ97" s="1024"/>
      <c r="BA97" s="1024"/>
      <c r="BB97" s="1024"/>
      <c r="BC97" s="1024"/>
      <c r="BD97" s="1026"/>
      <c r="BF97" s="236">
        <v>5</v>
      </c>
    </row>
    <row r="98" spans="2:58" s="236" customFormat="1" ht="25.2" customHeight="1">
      <c r="B98" s="1027" t="s">
        <v>23</v>
      </c>
      <c r="C98" s="1028"/>
      <c r="D98" s="1028"/>
      <c r="E98" s="1028"/>
      <c r="F98" s="1028"/>
      <c r="G98" s="1028"/>
      <c r="H98" s="1028"/>
      <c r="I98" s="1029"/>
      <c r="J98" s="972" t="s">
        <v>3918</v>
      </c>
      <c r="K98" s="973"/>
      <c r="L98" s="973"/>
      <c r="M98" s="975"/>
      <c r="N98" s="977"/>
      <c r="O98" s="239" t="s">
        <v>3919</v>
      </c>
      <c r="P98" s="975"/>
      <c r="Q98" s="977"/>
      <c r="R98" s="973"/>
      <c r="S98" s="973"/>
      <c r="T98" s="973"/>
      <c r="U98" s="973"/>
      <c r="V98" s="973"/>
      <c r="W98" s="973"/>
      <c r="X98" s="973"/>
      <c r="Y98" s="973"/>
      <c r="Z98" s="973"/>
      <c r="AA98" s="973"/>
      <c r="AB98" s="974"/>
      <c r="AD98" s="1027" t="s">
        <v>23</v>
      </c>
      <c r="AE98" s="1028"/>
      <c r="AF98" s="1028"/>
      <c r="AG98" s="1028"/>
      <c r="AH98" s="1028"/>
      <c r="AI98" s="1028"/>
      <c r="AJ98" s="1028"/>
      <c r="AK98" s="1029"/>
      <c r="AL98" s="972" t="s">
        <v>3918</v>
      </c>
      <c r="AM98" s="973"/>
      <c r="AN98" s="973"/>
      <c r="AO98" s="975"/>
      <c r="AP98" s="977"/>
      <c r="AQ98" s="239" t="s">
        <v>3919</v>
      </c>
      <c r="AR98" s="975"/>
      <c r="AS98" s="977"/>
      <c r="AT98" s="973"/>
      <c r="AU98" s="973"/>
      <c r="AV98" s="973"/>
      <c r="AW98" s="973"/>
      <c r="AX98" s="973"/>
      <c r="AY98" s="973"/>
      <c r="AZ98" s="973"/>
      <c r="BA98" s="973"/>
      <c r="BB98" s="973"/>
      <c r="BC98" s="973"/>
      <c r="BD98" s="974"/>
    </row>
    <row r="99" spans="2:58" s="236" customFormat="1" ht="25.2" customHeight="1">
      <c r="B99" s="1030"/>
      <c r="C99" s="1025"/>
      <c r="D99" s="1025"/>
      <c r="E99" s="1025"/>
      <c r="F99" s="1025"/>
      <c r="G99" s="1025"/>
      <c r="H99" s="1025"/>
      <c r="I99" s="1031"/>
      <c r="J99" s="972" t="s">
        <v>3920</v>
      </c>
      <c r="K99" s="973"/>
      <c r="L99" s="973"/>
      <c r="M99" s="975"/>
      <c r="N99" s="976"/>
      <c r="O99" s="976"/>
      <c r="P99" s="976"/>
      <c r="Q99" s="977"/>
      <c r="R99" s="972" t="s">
        <v>3921</v>
      </c>
      <c r="S99" s="973"/>
      <c r="T99" s="974"/>
      <c r="U99" s="975"/>
      <c r="V99" s="976"/>
      <c r="W99" s="976"/>
      <c r="X99" s="976"/>
      <c r="Y99" s="976"/>
      <c r="Z99" s="976"/>
      <c r="AA99" s="976"/>
      <c r="AB99" s="977"/>
      <c r="AD99" s="1030"/>
      <c r="AE99" s="1025"/>
      <c r="AF99" s="1025"/>
      <c r="AG99" s="1025"/>
      <c r="AH99" s="1025"/>
      <c r="AI99" s="1025"/>
      <c r="AJ99" s="1025"/>
      <c r="AK99" s="1031"/>
      <c r="AL99" s="972" t="s">
        <v>3920</v>
      </c>
      <c r="AM99" s="973"/>
      <c r="AN99" s="973"/>
      <c r="AO99" s="975"/>
      <c r="AP99" s="976"/>
      <c r="AQ99" s="976"/>
      <c r="AR99" s="976"/>
      <c r="AS99" s="977"/>
      <c r="AT99" s="972" t="s">
        <v>3921</v>
      </c>
      <c r="AU99" s="973"/>
      <c r="AV99" s="974"/>
      <c r="AW99" s="975"/>
      <c r="AX99" s="976"/>
      <c r="AY99" s="976"/>
      <c r="AZ99" s="976"/>
      <c r="BA99" s="976"/>
      <c r="BB99" s="976"/>
      <c r="BC99" s="976"/>
      <c r="BD99" s="977"/>
    </row>
    <row r="100" spans="2:58" s="236" customFormat="1" ht="25.2" customHeight="1">
      <c r="B100" s="1030"/>
      <c r="C100" s="1025"/>
      <c r="D100" s="1025"/>
      <c r="E100" s="1025"/>
      <c r="F100" s="1025"/>
      <c r="G100" s="1025"/>
      <c r="H100" s="1025"/>
      <c r="I100" s="1031"/>
      <c r="J100" s="972" t="s">
        <v>3922</v>
      </c>
      <c r="K100" s="973"/>
      <c r="L100" s="973"/>
      <c r="M100" s="978"/>
      <c r="N100" s="979"/>
      <c r="O100" s="979"/>
      <c r="P100" s="979"/>
      <c r="Q100" s="980"/>
      <c r="R100" s="972" t="s">
        <v>3923</v>
      </c>
      <c r="S100" s="973"/>
      <c r="T100" s="974"/>
      <c r="U100" s="975"/>
      <c r="V100" s="976"/>
      <c r="W100" s="976"/>
      <c r="X100" s="976"/>
      <c r="Y100" s="976"/>
      <c r="Z100" s="976"/>
      <c r="AA100" s="976"/>
      <c r="AB100" s="977"/>
      <c r="AD100" s="1030"/>
      <c r="AE100" s="1025"/>
      <c r="AF100" s="1025"/>
      <c r="AG100" s="1025"/>
      <c r="AH100" s="1025"/>
      <c r="AI100" s="1025"/>
      <c r="AJ100" s="1025"/>
      <c r="AK100" s="1031"/>
      <c r="AL100" s="972" t="s">
        <v>3922</v>
      </c>
      <c r="AM100" s="973"/>
      <c r="AN100" s="973"/>
      <c r="AO100" s="978"/>
      <c r="AP100" s="979"/>
      <c r="AQ100" s="979"/>
      <c r="AR100" s="979"/>
      <c r="AS100" s="980"/>
      <c r="AT100" s="972" t="s">
        <v>3923</v>
      </c>
      <c r="AU100" s="973"/>
      <c r="AV100" s="974"/>
      <c r="AW100" s="975"/>
      <c r="AX100" s="976"/>
      <c r="AY100" s="976"/>
      <c r="AZ100" s="976"/>
      <c r="BA100" s="976"/>
      <c r="BB100" s="976"/>
      <c r="BC100" s="976"/>
      <c r="BD100" s="977"/>
    </row>
    <row r="101" spans="2:58" s="236" customFormat="1" ht="25.2" customHeight="1">
      <c r="B101" s="1023"/>
      <c r="C101" s="1024"/>
      <c r="D101" s="1024"/>
      <c r="E101" s="1024"/>
      <c r="F101" s="1024"/>
      <c r="G101" s="1024"/>
      <c r="H101" s="1024"/>
      <c r="I101" s="1026"/>
      <c r="J101" s="972" t="s">
        <v>3924</v>
      </c>
      <c r="K101" s="973"/>
      <c r="L101" s="973"/>
      <c r="M101" s="981"/>
      <c r="N101" s="981"/>
      <c r="O101" s="981"/>
      <c r="P101" s="981"/>
      <c r="Q101" s="981"/>
      <c r="R101" s="981"/>
      <c r="S101" s="981"/>
      <c r="T101" s="981"/>
      <c r="U101" s="981"/>
      <c r="V101" s="981"/>
      <c r="W101" s="981"/>
      <c r="X101" s="981"/>
      <c r="Y101" s="981"/>
      <c r="Z101" s="981"/>
      <c r="AA101" s="981"/>
      <c r="AB101" s="981"/>
      <c r="AD101" s="1023"/>
      <c r="AE101" s="1024"/>
      <c r="AF101" s="1024"/>
      <c r="AG101" s="1024"/>
      <c r="AH101" s="1024"/>
      <c r="AI101" s="1024"/>
      <c r="AJ101" s="1024"/>
      <c r="AK101" s="1026"/>
      <c r="AL101" s="972" t="s">
        <v>3924</v>
      </c>
      <c r="AM101" s="973"/>
      <c r="AN101" s="973"/>
      <c r="AO101" s="981"/>
      <c r="AP101" s="981"/>
      <c r="AQ101" s="981"/>
      <c r="AR101" s="981"/>
      <c r="AS101" s="981"/>
      <c r="AT101" s="981"/>
      <c r="AU101" s="981"/>
      <c r="AV101" s="981"/>
      <c r="AW101" s="981"/>
      <c r="AX101" s="981"/>
      <c r="AY101" s="981"/>
      <c r="AZ101" s="981"/>
      <c r="BA101" s="981"/>
      <c r="BB101" s="981"/>
      <c r="BC101" s="981"/>
      <c r="BD101" s="981"/>
    </row>
    <row r="102" spans="2:58" s="236" customFormat="1" ht="30" customHeight="1">
      <c r="B102" s="982" t="s">
        <v>3925</v>
      </c>
      <c r="C102" s="983"/>
      <c r="D102" s="983"/>
      <c r="E102" s="983"/>
      <c r="F102" s="983"/>
      <c r="G102" s="983"/>
      <c r="H102" s="983"/>
      <c r="I102" s="984"/>
      <c r="J102" s="444"/>
      <c r="K102" s="445"/>
      <c r="L102" s="446" t="s">
        <v>388</v>
      </c>
      <c r="M102" s="447"/>
      <c r="N102" s="448" t="s">
        <v>112</v>
      </c>
      <c r="O102" s="449"/>
      <c r="P102" s="450"/>
      <c r="V102" s="451"/>
      <c r="W102" s="451"/>
      <c r="X102" s="451"/>
      <c r="Y102" s="451"/>
      <c r="Z102" s="451"/>
      <c r="AA102" s="451"/>
      <c r="AB102" s="452"/>
      <c r="AD102" s="982" t="s">
        <v>3925</v>
      </c>
      <c r="AE102" s="983"/>
      <c r="AF102" s="983"/>
      <c r="AG102" s="983"/>
      <c r="AH102" s="983"/>
      <c r="AI102" s="983"/>
      <c r="AJ102" s="983"/>
      <c r="AK102" s="984"/>
      <c r="AL102" s="444"/>
      <c r="AM102" s="445"/>
      <c r="AN102" s="446" t="s">
        <v>388</v>
      </c>
      <c r="AO102" s="447"/>
      <c r="AP102" s="448" t="s">
        <v>112</v>
      </c>
      <c r="AQ102" s="449"/>
      <c r="AR102" s="450"/>
      <c r="AX102" s="451"/>
      <c r="AY102" s="451"/>
      <c r="AZ102" s="451"/>
      <c r="BA102" s="451"/>
      <c r="BB102" s="451"/>
      <c r="BC102" s="451"/>
      <c r="BD102" s="452"/>
    </row>
    <row r="103" spans="2:58" s="236" customFormat="1" ht="15" customHeight="1">
      <c r="B103" s="985"/>
      <c r="C103" s="986"/>
      <c r="D103" s="986"/>
      <c r="E103" s="986"/>
      <c r="F103" s="986"/>
      <c r="G103" s="986"/>
      <c r="H103" s="986"/>
      <c r="I103" s="987"/>
      <c r="J103" s="453" t="s">
        <v>3926</v>
      </c>
      <c r="K103" s="454"/>
      <c r="L103" s="454"/>
      <c r="M103" s="454"/>
      <c r="N103" s="454"/>
      <c r="O103" s="454"/>
      <c r="P103" s="454"/>
      <c r="Q103" s="454"/>
      <c r="R103" s="454"/>
      <c r="S103" s="449"/>
      <c r="T103" s="455"/>
      <c r="U103" s="456"/>
      <c r="V103" s="457"/>
      <c r="W103" s="458"/>
      <c r="X103" s="459" t="s">
        <v>388</v>
      </c>
      <c r="Y103" s="460"/>
      <c r="Z103" s="461" t="s">
        <v>112</v>
      </c>
      <c r="AA103" s="461"/>
      <c r="AB103" s="462"/>
      <c r="AD103" s="985"/>
      <c r="AE103" s="986"/>
      <c r="AF103" s="986"/>
      <c r="AG103" s="986"/>
      <c r="AH103" s="986"/>
      <c r="AI103" s="986"/>
      <c r="AJ103" s="986"/>
      <c r="AK103" s="987"/>
      <c r="AL103" s="453" t="s">
        <v>3926</v>
      </c>
      <c r="AM103" s="454"/>
      <c r="AN103" s="454"/>
      <c r="AO103" s="454"/>
      <c r="AP103" s="454"/>
      <c r="AQ103" s="454"/>
      <c r="AR103" s="454"/>
      <c r="AS103" s="454"/>
      <c r="AT103" s="454"/>
      <c r="AU103" s="449"/>
      <c r="AV103" s="455"/>
      <c r="AW103" s="456"/>
      <c r="AX103" s="457"/>
      <c r="AY103" s="458"/>
      <c r="AZ103" s="459" t="s">
        <v>388</v>
      </c>
      <c r="BA103" s="460"/>
      <c r="BB103" s="461" t="s">
        <v>112</v>
      </c>
      <c r="BC103" s="461"/>
      <c r="BD103" s="462"/>
    </row>
    <row r="104" spans="2:58" s="236" customFormat="1" ht="15" customHeight="1">
      <c r="B104" s="988"/>
      <c r="C104" s="989"/>
      <c r="D104" s="989"/>
      <c r="E104" s="989"/>
      <c r="F104" s="989"/>
      <c r="G104" s="989"/>
      <c r="H104" s="989"/>
      <c r="I104" s="990"/>
      <c r="J104" s="577" t="s">
        <v>3927</v>
      </c>
      <c r="K104" s="464"/>
      <c r="L104" s="464"/>
      <c r="M104" s="464"/>
      <c r="N104" s="464"/>
      <c r="O104" s="464"/>
      <c r="P104" s="464"/>
      <c r="Q104" s="464"/>
      <c r="R104" s="464"/>
      <c r="S104" s="465"/>
      <c r="T104" s="466"/>
      <c r="U104" s="467"/>
      <c r="V104" s="468"/>
      <c r="W104" s="469"/>
      <c r="X104" s="464" t="s">
        <v>388</v>
      </c>
      <c r="Y104" s="470"/>
      <c r="Z104" s="466" t="s">
        <v>112</v>
      </c>
      <c r="AA104" s="466"/>
      <c r="AB104" s="471"/>
      <c r="AD104" s="988"/>
      <c r="AE104" s="989"/>
      <c r="AF104" s="989"/>
      <c r="AG104" s="989"/>
      <c r="AH104" s="989"/>
      <c r="AI104" s="989"/>
      <c r="AJ104" s="989"/>
      <c r="AK104" s="990"/>
      <c r="AL104" s="577" t="s">
        <v>3927</v>
      </c>
      <c r="AM104" s="464"/>
      <c r="AN104" s="464"/>
      <c r="AO104" s="464"/>
      <c r="AP104" s="464"/>
      <c r="AQ104" s="464"/>
      <c r="AR104" s="464"/>
      <c r="AS104" s="464"/>
      <c r="AT104" s="464"/>
      <c r="AU104" s="465"/>
      <c r="AV104" s="466"/>
      <c r="AW104" s="467"/>
      <c r="AX104" s="468"/>
      <c r="AY104" s="469"/>
      <c r="AZ104" s="464" t="s">
        <v>388</v>
      </c>
      <c r="BA104" s="470"/>
      <c r="BB104" s="466" t="s">
        <v>112</v>
      </c>
      <c r="BC104" s="466"/>
      <c r="BD104" s="471"/>
    </row>
    <row r="105" spans="2:58" s="236" customFormat="1" ht="18" customHeight="1">
      <c r="B105" s="991" t="s">
        <v>3928</v>
      </c>
      <c r="C105" s="992"/>
      <c r="D105" s="992"/>
      <c r="E105" s="992"/>
      <c r="F105" s="992"/>
      <c r="G105" s="992"/>
      <c r="H105" s="992"/>
      <c r="I105" s="993"/>
      <c r="J105" s="472" t="s">
        <v>3783</v>
      </c>
      <c r="K105" s="473" t="s">
        <v>3929</v>
      </c>
      <c r="L105" s="474"/>
      <c r="M105" s="474"/>
      <c r="N105" s="474"/>
      <c r="O105" s="472" t="s">
        <v>3783</v>
      </c>
      <c r="P105" s="473" t="s">
        <v>3930</v>
      </c>
      <c r="Q105" s="474"/>
      <c r="R105" s="474"/>
      <c r="T105" s="461" t="s">
        <v>3935</v>
      </c>
      <c r="U105" s="472" t="s">
        <v>3783</v>
      </c>
      <c r="V105" s="461" t="s">
        <v>3936</v>
      </c>
      <c r="X105" s="473"/>
      <c r="Y105" s="474"/>
      <c r="Z105" s="474"/>
      <c r="AA105" s="474"/>
      <c r="AB105" s="475"/>
      <c r="AD105" s="991" t="s">
        <v>3928</v>
      </c>
      <c r="AE105" s="992"/>
      <c r="AF105" s="992"/>
      <c r="AG105" s="992"/>
      <c r="AH105" s="992"/>
      <c r="AI105" s="992"/>
      <c r="AJ105" s="992"/>
      <c r="AK105" s="993"/>
      <c r="AL105" s="472" t="s">
        <v>3783</v>
      </c>
      <c r="AM105" s="473" t="s">
        <v>3929</v>
      </c>
      <c r="AN105" s="474"/>
      <c r="AO105" s="474"/>
      <c r="AP105" s="474"/>
      <c r="AQ105" s="472" t="s">
        <v>3783</v>
      </c>
      <c r="AR105" s="473" t="s">
        <v>3930</v>
      </c>
      <c r="AS105" s="474"/>
      <c r="AT105" s="474"/>
      <c r="AV105" s="461" t="s">
        <v>3935</v>
      </c>
      <c r="AW105" s="472" t="s">
        <v>3783</v>
      </c>
      <c r="AX105" s="461" t="s">
        <v>3936</v>
      </c>
      <c r="AZ105" s="473"/>
      <c r="BA105" s="474"/>
      <c r="BB105" s="474"/>
      <c r="BC105" s="474"/>
      <c r="BD105" s="475"/>
    </row>
    <row r="106" spans="2:58" s="236" customFormat="1" ht="15" customHeight="1">
      <c r="B106" s="994" t="s">
        <v>3931</v>
      </c>
      <c r="C106" s="995"/>
      <c r="D106" s="995"/>
      <c r="E106" s="995"/>
      <c r="F106" s="995"/>
      <c r="G106" s="995"/>
      <c r="H106" s="995"/>
      <c r="I106" s="996"/>
      <c r="J106" s="1000" t="s">
        <v>3932</v>
      </c>
      <c r="K106" s="1001"/>
      <c r="L106" s="1004"/>
      <c r="M106" s="1005"/>
      <c r="N106" s="1005"/>
      <c r="O106" s="1005"/>
      <c r="P106" s="1005"/>
      <c r="Q106" s="1005"/>
      <c r="R106" s="1006"/>
      <c r="S106" s="1006"/>
      <c r="T106" s="1006"/>
      <c r="U106" s="1007"/>
      <c r="V106" s="1008" t="s">
        <v>3933</v>
      </c>
      <c r="W106" s="1008"/>
      <c r="X106" s="1008"/>
      <c r="Y106" s="1008"/>
      <c r="Z106" s="1008"/>
      <c r="AA106" s="1008"/>
      <c r="AB106" s="1009"/>
      <c r="AD106" s="994" t="s">
        <v>3931</v>
      </c>
      <c r="AE106" s="995"/>
      <c r="AF106" s="995"/>
      <c r="AG106" s="995"/>
      <c r="AH106" s="995"/>
      <c r="AI106" s="995"/>
      <c r="AJ106" s="995"/>
      <c r="AK106" s="996"/>
      <c r="AL106" s="1000" t="s">
        <v>3932</v>
      </c>
      <c r="AM106" s="1001"/>
      <c r="AN106" s="1004"/>
      <c r="AO106" s="1005"/>
      <c r="AP106" s="1005"/>
      <c r="AQ106" s="1005"/>
      <c r="AR106" s="1005"/>
      <c r="AS106" s="1005"/>
      <c r="AT106" s="1006"/>
      <c r="AU106" s="1006"/>
      <c r="AV106" s="1006"/>
      <c r="AW106" s="1007"/>
      <c r="AX106" s="1008" t="s">
        <v>3933</v>
      </c>
      <c r="AY106" s="1008"/>
      <c r="AZ106" s="1008"/>
      <c r="BA106" s="1008"/>
      <c r="BB106" s="1008"/>
      <c r="BC106" s="1008"/>
      <c r="BD106" s="1009"/>
    </row>
    <row r="107" spans="2:58" s="236" customFormat="1" ht="15" customHeight="1">
      <c r="B107" s="997"/>
      <c r="C107" s="998"/>
      <c r="D107" s="998"/>
      <c r="E107" s="998"/>
      <c r="F107" s="998"/>
      <c r="G107" s="998"/>
      <c r="H107" s="998"/>
      <c r="I107" s="999"/>
      <c r="J107" s="1002"/>
      <c r="K107" s="1003"/>
      <c r="L107" s="1004"/>
      <c r="M107" s="1005"/>
      <c r="N107" s="1005"/>
      <c r="O107" s="1005"/>
      <c r="P107" s="1005"/>
      <c r="Q107" s="1005"/>
      <c r="R107" s="1006"/>
      <c r="S107" s="1006"/>
      <c r="T107" s="1006"/>
      <c r="U107" s="1007"/>
      <c r="V107" s="1010"/>
      <c r="W107" s="1010"/>
      <c r="X107" s="1010"/>
      <c r="Y107" s="1010"/>
      <c r="Z107" s="1010"/>
      <c r="AA107" s="1010"/>
      <c r="AB107" s="1011"/>
      <c r="AC107" s="241"/>
      <c r="AD107" s="997"/>
      <c r="AE107" s="998"/>
      <c r="AF107" s="998"/>
      <c r="AG107" s="998"/>
      <c r="AH107" s="998"/>
      <c r="AI107" s="998"/>
      <c r="AJ107" s="998"/>
      <c r="AK107" s="999"/>
      <c r="AL107" s="1002"/>
      <c r="AM107" s="1003"/>
      <c r="AN107" s="1004"/>
      <c r="AO107" s="1005"/>
      <c r="AP107" s="1005"/>
      <c r="AQ107" s="1005"/>
      <c r="AR107" s="1005"/>
      <c r="AS107" s="1005"/>
      <c r="AT107" s="1006"/>
      <c r="AU107" s="1006"/>
      <c r="AV107" s="1006"/>
      <c r="AW107" s="1007"/>
      <c r="AX107" s="1010"/>
      <c r="AY107" s="1010"/>
      <c r="AZ107" s="1010"/>
      <c r="BA107" s="1010"/>
      <c r="BB107" s="1010"/>
      <c r="BC107" s="1010"/>
      <c r="BD107" s="1011"/>
      <c r="BF107" s="241"/>
    </row>
    <row r="108" spans="2:58" s="236" customFormat="1" ht="15" customHeight="1">
      <c r="B108" s="994" t="s">
        <v>3934</v>
      </c>
      <c r="C108" s="995"/>
      <c r="D108" s="995"/>
      <c r="E108" s="995"/>
      <c r="F108" s="995"/>
      <c r="G108" s="995"/>
      <c r="H108" s="995"/>
      <c r="I108" s="996"/>
      <c r="J108" s="968"/>
      <c r="K108" s="969"/>
      <c r="L108" s="1012"/>
      <c r="M108" s="1012" t="s">
        <v>12</v>
      </c>
      <c r="N108" s="1012"/>
      <c r="O108" s="1012" t="s">
        <v>11</v>
      </c>
      <c r="P108" s="1012"/>
      <c r="Q108" s="1012" t="s">
        <v>227</v>
      </c>
      <c r="S108" s="476"/>
      <c r="T108" s="476"/>
      <c r="U108" s="476"/>
      <c r="V108" s="476"/>
      <c r="W108" s="476"/>
      <c r="X108" s="476"/>
      <c r="Y108" s="476"/>
      <c r="Z108" s="476"/>
      <c r="AA108" s="476"/>
      <c r="AB108" s="477"/>
      <c r="AC108" s="241"/>
      <c r="AD108" s="994" t="s">
        <v>3934</v>
      </c>
      <c r="AE108" s="995"/>
      <c r="AF108" s="995"/>
      <c r="AG108" s="995"/>
      <c r="AH108" s="995"/>
      <c r="AI108" s="995"/>
      <c r="AJ108" s="995"/>
      <c r="AK108" s="996"/>
      <c r="AL108" s="968"/>
      <c r="AM108" s="969"/>
      <c r="AN108" s="1012"/>
      <c r="AO108" s="1012" t="s">
        <v>12</v>
      </c>
      <c r="AP108" s="1012"/>
      <c r="AQ108" s="1012" t="s">
        <v>11</v>
      </c>
      <c r="AR108" s="1012"/>
      <c r="AS108" s="1012" t="s">
        <v>227</v>
      </c>
      <c r="AU108" s="476"/>
      <c r="AV108" s="476"/>
      <c r="AW108" s="476"/>
      <c r="AX108" s="476"/>
      <c r="AY108" s="476"/>
      <c r="AZ108" s="476"/>
      <c r="BA108" s="476"/>
      <c r="BB108" s="476"/>
      <c r="BC108" s="476"/>
      <c r="BD108" s="477"/>
      <c r="BF108" s="241"/>
    </row>
    <row r="109" spans="2:58" s="236" customFormat="1" ht="15" customHeight="1">
      <c r="B109" s="997"/>
      <c r="C109" s="998"/>
      <c r="D109" s="998"/>
      <c r="E109" s="998"/>
      <c r="F109" s="998"/>
      <c r="G109" s="998"/>
      <c r="H109" s="998"/>
      <c r="I109" s="999"/>
      <c r="J109" s="970"/>
      <c r="K109" s="971"/>
      <c r="L109" s="1013"/>
      <c r="M109" s="1013"/>
      <c r="N109" s="1013"/>
      <c r="O109" s="1013"/>
      <c r="P109" s="1013"/>
      <c r="Q109" s="1013"/>
      <c r="R109" s="481"/>
      <c r="S109" s="479"/>
      <c r="T109" s="479"/>
      <c r="U109" s="479"/>
      <c r="V109" s="479"/>
      <c r="W109" s="479"/>
      <c r="X109" s="479"/>
      <c r="Y109" s="479"/>
      <c r="Z109" s="479"/>
      <c r="AA109" s="479"/>
      <c r="AB109" s="480"/>
      <c r="AC109" s="241"/>
      <c r="AD109" s="997"/>
      <c r="AE109" s="998"/>
      <c r="AF109" s="998"/>
      <c r="AG109" s="998"/>
      <c r="AH109" s="998"/>
      <c r="AI109" s="998"/>
      <c r="AJ109" s="998"/>
      <c r="AK109" s="999"/>
      <c r="AL109" s="970"/>
      <c r="AM109" s="971"/>
      <c r="AN109" s="1013"/>
      <c r="AO109" s="1013"/>
      <c r="AP109" s="1013"/>
      <c r="AQ109" s="1013"/>
      <c r="AR109" s="1013"/>
      <c r="AS109" s="1013"/>
      <c r="AT109" s="481"/>
      <c r="AU109" s="479"/>
      <c r="AV109" s="479"/>
      <c r="AW109" s="479"/>
      <c r="AX109" s="479"/>
      <c r="AY109" s="479"/>
      <c r="AZ109" s="479"/>
      <c r="BA109" s="479"/>
      <c r="BB109" s="479"/>
      <c r="BC109" s="479"/>
      <c r="BD109" s="480"/>
      <c r="BF109" s="241"/>
    </row>
    <row r="110" spans="2:58" s="236" customFormat="1" ht="20.100000000000001" customHeight="1">
      <c r="B110" s="482"/>
      <c r="C110" s="482"/>
      <c r="D110" s="482"/>
      <c r="E110" s="482"/>
      <c r="F110" s="482"/>
      <c r="G110" s="482"/>
      <c r="H110" s="482"/>
      <c r="I110" s="482"/>
      <c r="J110" s="482"/>
      <c r="K110" s="482"/>
      <c r="L110" s="482"/>
      <c r="M110" s="482"/>
      <c r="N110" s="482"/>
      <c r="O110" s="482"/>
      <c r="P110" s="482"/>
      <c r="Q110" s="482"/>
      <c r="R110" s="482"/>
      <c r="S110" s="482"/>
      <c r="T110" s="482"/>
      <c r="U110" s="482"/>
      <c r="V110" s="482"/>
      <c r="W110" s="482"/>
      <c r="X110" s="482"/>
      <c r="Y110" s="478"/>
      <c r="Z110" s="478"/>
      <c r="AA110" s="478"/>
      <c r="AB110" s="478"/>
      <c r="AC110" s="241"/>
      <c r="AD110" s="482"/>
      <c r="AE110" s="482"/>
      <c r="AF110" s="482"/>
      <c r="AG110" s="482"/>
      <c r="AH110" s="482"/>
      <c r="AI110" s="482"/>
      <c r="AJ110" s="482"/>
      <c r="AK110" s="482"/>
      <c r="AL110" s="482"/>
      <c r="AM110" s="482"/>
      <c r="AN110" s="482"/>
      <c r="AO110" s="482"/>
      <c r="AP110" s="482"/>
      <c r="AQ110" s="482"/>
      <c r="AR110" s="482"/>
      <c r="AS110" s="482"/>
      <c r="AT110" s="482"/>
      <c r="AU110" s="482"/>
      <c r="AV110" s="482"/>
      <c r="AW110" s="482"/>
      <c r="AX110" s="482"/>
      <c r="AY110" s="482"/>
      <c r="AZ110" s="482"/>
      <c r="BA110" s="478"/>
      <c r="BB110" s="478"/>
      <c r="BC110" s="478"/>
      <c r="BD110" s="478"/>
      <c r="BF110" s="241"/>
    </row>
    <row r="111" spans="2:58" s="236" customFormat="1" ht="12.45" customHeight="1">
      <c r="B111" s="1014" t="s">
        <v>3917</v>
      </c>
      <c r="C111" s="1015"/>
      <c r="D111" s="1015"/>
      <c r="E111" s="1015"/>
      <c r="F111" s="1015"/>
      <c r="G111" s="1015"/>
      <c r="H111" s="1015"/>
      <c r="I111" s="1016"/>
      <c r="J111" s="1017"/>
      <c r="K111" s="1018"/>
      <c r="L111" s="1018"/>
      <c r="M111" s="1018"/>
      <c r="N111" s="1018"/>
      <c r="O111" s="1018"/>
      <c r="P111" s="1018"/>
      <c r="Q111" s="1018"/>
      <c r="R111" s="1018"/>
      <c r="S111" s="1018"/>
      <c r="T111" s="1018"/>
      <c r="U111" s="1018"/>
      <c r="V111" s="1018"/>
      <c r="W111" s="1018"/>
      <c r="X111" s="1018"/>
      <c r="Y111" s="1018"/>
      <c r="Z111" s="1018"/>
      <c r="AA111" s="1018"/>
      <c r="AB111" s="1019"/>
      <c r="AD111" s="1014" t="s">
        <v>3917</v>
      </c>
      <c r="AE111" s="1015"/>
      <c r="AF111" s="1015"/>
      <c r="AG111" s="1015"/>
      <c r="AH111" s="1015"/>
      <c r="AI111" s="1015"/>
      <c r="AJ111" s="1015"/>
      <c r="AK111" s="1016"/>
      <c r="AL111" s="1017"/>
      <c r="AM111" s="1018"/>
      <c r="AN111" s="1018"/>
      <c r="AO111" s="1018"/>
      <c r="AP111" s="1018"/>
      <c r="AQ111" s="1018"/>
      <c r="AR111" s="1018"/>
      <c r="AS111" s="1018"/>
      <c r="AT111" s="1018"/>
      <c r="AU111" s="1018"/>
      <c r="AV111" s="1018"/>
      <c r="AW111" s="1018"/>
      <c r="AX111" s="1018"/>
      <c r="AY111" s="1018"/>
      <c r="AZ111" s="1018"/>
      <c r="BA111" s="1018"/>
      <c r="BB111" s="1018"/>
      <c r="BC111" s="1018"/>
      <c r="BD111" s="1019"/>
    </row>
    <row r="112" spans="2:58" s="236" customFormat="1" ht="22.5" customHeight="1">
      <c r="B112" s="1020" t="s">
        <v>8</v>
      </c>
      <c r="C112" s="1021"/>
      <c r="D112" s="1021"/>
      <c r="E112" s="1021"/>
      <c r="F112" s="1021"/>
      <c r="G112" s="1021"/>
      <c r="H112" s="1021"/>
      <c r="I112" s="1022"/>
      <c r="J112" s="1023"/>
      <c r="K112" s="1024"/>
      <c r="L112" s="1024"/>
      <c r="M112" s="1025"/>
      <c r="N112" s="1025"/>
      <c r="O112" s="1024"/>
      <c r="P112" s="1025"/>
      <c r="Q112" s="1025"/>
      <c r="R112" s="1024"/>
      <c r="S112" s="1024"/>
      <c r="T112" s="1024"/>
      <c r="U112" s="1024"/>
      <c r="V112" s="1024"/>
      <c r="W112" s="1024"/>
      <c r="X112" s="1024"/>
      <c r="Y112" s="1024"/>
      <c r="Z112" s="1024"/>
      <c r="AA112" s="1024"/>
      <c r="AB112" s="1026"/>
      <c r="AC112" s="236">
        <v>6</v>
      </c>
      <c r="AD112" s="1020" t="s">
        <v>8</v>
      </c>
      <c r="AE112" s="1021"/>
      <c r="AF112" s="1021"/>
      <c r="AG112" s="1021"/>
      <c r="AH112" s="1021"/>
      <c r="AI112" s="1021"/>
      <c r="AJ112" s="1021"/>
      <c r="AK112" s="1022"/>
      <c r="AL112" s="1023"/>
      <c r="AM112" s="1024"/>
      <c r="AN112" s="1024"/>
      <c r="AO112" s="1025"/>
      <c r="AP112" s="1025"/>
      <c r="AQ112" s="1024"/>
      <c r="AR112" s="1025"/>
      <c r="AS112" s="1025"/>
      <c r="AT112" s="1024"/>
      <c r="AU112" s="1024"/>
      <c r="AV112" s="1024"/>
      <c r="AW112" s="1024"/>
      <c r="AX112" s="1024"/>
      <c r="AY112" s="1024"/>
      <c r="AZ112" s="1024"/>
      <c r="BA112" s="1024"/>
      <c r="BB112" s="1024"/>
      <c r="BC112" s="1024"/>
      <c r="BD112" s="1026"/>
      <c r="BF112" s="236">
        <v>6</v>
      </c>
    </row>
    <row r="113" spans="2:58" s="236" customFormat="1" ht="25.2" customHeight="1">
      <c r="B113" s="1027" t="s">
        <v>23</v>
      </c>
      <c r="C113" s="1028"/>
      <c r="D113" s="1028"/>
      <c r="E113" s="1028"/>
      <c r="F113" s="1028"/>
      <c r="G113" s="1028"/>
      <c r="H113" s="1028"/>
      <c r="I113" s="1029"/>
      <c r="J113" s="972" t="s">
        <v>3918</v>
      </c>
      <c r="K113" s="973"/>
      <c r="L113" s="973"/>
      <c r="M113" s="975"/>
      <c r="N113" s="977"/>
      <c r="O113" s="239" t="s">
        <v>3919</v>
      </c>
      <c r="P113" s="975"/>
      <c r="Q113" s="977"/>
      <c r="R113" s="973"/>
      <c r="S113" s="973"/>
      <c r="T113" s="973"/>
      <c r="U113" s="973"/>
      <c r="V113" s="973"/>
      <c r="W113" s="973"/>
      <c r="X113" s="973"/>
      <c r="Y113" s="973"/>
      <c r="Z113" s="973"/>
      <c r="AA113" s="973"/>
      <c r="AB113" s="974"/>
      <c r="AD113" s="1027" t="s">
        <v>23</v>
      </c>
      <c r="AE113" s="1028"/>
      <c r="AF113" s="1028"/>
      <c r="AG113" s="1028"/>
      <c r="AH113" s="1028"/>
      <c r="AI113" s="1028"/>
      <c r="AJ113" s="1028"/>
      <c r="AK113" s="1029"/>
      <c r="AL113" s="972" t="s">
        <v>3918</v>
      </c>
      <c r="AM113" s="973"/>
      <c r="AN113" s="973"/>
      <c r="AO113" s="975"/>
      <c r="AP113" s="977"/>
      <c r="AQ113" s="239" t="s">
        <v>3919</v>
      </c>
      <c r="AR113" s="975"/>
      <c r="AS113" s="977"/>
      <c r="AT113" s="973"/>
      <c r="AU113" s="973"/>
      <c r="AV113" s="973"/>
      <c r="AW113" s="973"/>
      <c r="AX113" s="973"/>
      <c r="AY113" s="973"/>
      <c r="AZ113" s="973"/>
      <c r="BA113" s="973"/>
      <c r="BB113" s="973"/>
      <c r="BC113" s="973"/>
      <c r="BD113" s="974"/>
    </row>
    <row r="114" spans="2:58" s="236" customFormat="1" ht="25.2" customHeight="1">
      <c r="B114" s="1030"/>
      <c r="C114" s="1025"/>
      <c r="D114" s="1025"/>
      <c r="E114" s="1025"/>
      <c r="F114" s="1025"/>
      <c r="G114" s="1025"/>
      <c r="H114" s="1025"/>
      <c r="I114" s="1031"/>
      <c r="J114" s="972" t="s">
        <v>3920</v>
      </c>
      <c r="K114" s="973"/>
      <c r="L114" s="973"/>
      <c r="M114" s="975"/>
      <c r="N114" s="976"/>
      <c r="O114" s="976"/>
      <c r="P114" s="976"/>
      <c r="Q114" s="977"/>
      <c r="R114" s="972" t="s">
        <v>3921</v>
      </c>
      <c r="S114" s="973"/>
      <c r="T114" s="974"/>
      <c r="U114" s="975"/>
      <c r="V114" s="976"/>
      <c r="W114" s="976"/>
      <c r="X114" s="976"/>
      <c r="Y114" s="976"/>
      <c r="Z114" s="976"/>
      <c r="AA114" s="976"/>
      <c r="AB114" s="977"/>
      <c r="AD114" s="1030"/>
      <c r="AE114" s="1025"/>
      <c r="AF114" s="1025"/>
      <c r="AG114" s="1025"/>
      <c r="AH114" s="1025"/>
      <c r="AI114" s="1025"/>
      <c r="AJ114" s="1025"/>
      <c r="AK114" s="1031"/>
      <c r="AL114" s="972" t="s">
        <v>3920</v>
      </c>
      <c r="AM114" s="973"/>
      <c r="AN114" s="973"/>
      <c r="AO114" s="975"/>
      <c r="AP114" s="976"/>
      <c r="AQ114" s="976"/>
      <c r="AR114" s="976"/>
      <c r="AS114" s="977"/>
      <c r="AT114" s="972" t="s">
        <v>3921</v>
      </c>
      <c r="AU114" s="973"/>
      <c r="AV114" s="974"/>
      <c r="AW114" s="975"/>
      <c r="AX114" s="976"/>
      <c r="AY114" s="976"/>
      <c r="AZ114" s="976"/>
      <c r="BA114" s="976"/>
      <c r="BB114" s="976"/>
      <c r="BC114" s="976"/>
      <c r="BD114" s="977"/>
    </row>
    <row r="115" spans="2:58" s="236" customFormat="1" ht="25.2" customHeight="1">
      <c r="B115" s="1030"/>
      <c r="C115" s="1025"/>
      <c r="D115" s="1025"/>
      <c r="E115" s="1025"/>
      <c r="F115" s="1025"/>
      <c r="G115" s="1025"/>
      <c r="H115" s="1025"/>
      <c r="I115" s="1031"/>
      <c r="J115" s="972" t="s">
        <v>3922</v>
      </c>
      <c r="K115" s="973"/>
      <c r="L115" s="973"/>
      <c r="M115" s="978"/>
      <c r="N115" s="979"/>
      <c r="O115" s="979"/>
      <c r="P115" s="979"/>
      <c r="Q115" s="980"/>
      <c r="R115" s="972" t="s">
        <v>3923</v>
      </c>
      <c r="S115" s="973"/>
      <c r="T115" s="974"/>
      <c r="U115" s="975"/>
      <c r="V115" s="976"/>
      <c r="W115" s="976"/>
      <c r="X115" s="976"/>
      <c r="Y115" s="976"/>
      <c r="Z115" s="976"/>
      <c r="AA115" s="976"/>
      <c r="AB115" s="977"/>
      <c r="AD115" s="1030"/>
      <c r="AE115" s="1025"/>
      <c r="AF115" s="1025"/>
      <c r="AG115" s="1025"/>
      <c r="AH115" s="1025"/>
      <c r="AI115" s="1025"/>
      <c r="AJ115" s="1025"/>
      <c r="AK115" s="1031"/>
      <c r="AL115" s="972" t="s">
        <v>3922</v>
      </c>
      <c r="AM115" s="973"/>
      <c r="AN115" s="973"/>
      <c r="AO115" s="978"/>
      <c r="AP115" s="979"/>
      <c r="AQ115" s="979"/>
      <c r="AR115" s="979"/>
      <c r="AS115" s="980"/>
      <c r="AT115" s="972" t="s">
        <v>3923</v>
      </c>
      <c r="AU115" s="973"/>
      <c r="AV115" s="974"/>
      <c r="AW115" s="975"/>
      <c r="AX115" s="976"/>
      <c r="AY115" s="976"/>
      <c r="AZ115" s="976"/>
      <c r="BA115" s="976"/>
      <c r="BB115" s="976"/>
      <c r="BC115" s="976"/>
      <c r="BD115" s="977"/>
    </row>
    <row r="116" spans="2:58" s="236" customFormat="1" ht="25.2" customHeight="1">
      <c r="B116" s="1023"/>
      <c r="C116" s="1024"/>
      <c r="D116" s="1024"/>
      <c r="E116" s="1024"/>
      <c r="F116" s="1024"/>
      <c r="G116" s="1024"/>
      <c r="H116" s="1024"/>
      <c r="I116" s="1026"/>
      <c r="J116" s="972" t="s">
        <v>3924</v>
      </c>
      <c r="K116" s="973"/>
      <c r="L116" s="973"/>
      <c r="M116" s="981"/>
      <c r="N116" s="981"/>
      <c r="O116" s="981"/>
      <c r="P116" s="981"/>
      <c r="Q116" s="981"/>
      <c r="R116" s="981"/>
      <c r="S116" s="981"/>
      <c r="T116" s="981"/>
      <c r="U116" s="981"/>
      <c r="V116" s="981"/>
      <c r="W116" s="981"/>
      <c r="X116" s="981"/>
      <c r="Y116" s="981"/>
      <c r="Z116" s="981"/>
      <c r="AA116" s="981"/>
      <c r="AB116" s="981"/>
      <c r="AD116" s="1023"/>
      <c r="AE116" s="1024"/>
      <c r="AF116" s="1024"/>
      <c r="AG116" s="1024"/>
      <c r="AH116" s="1024"/>
      <c r="AI116" s="1024"/>
      <c r="AJ116" s="1024"/>
      <c r="AK116" s="1026"/>
      <c r="AL116" s="972" t="s">
        <v>3924</v>
      </c>
      <c r="AM116" s="973"/>
      <c r="AN116" s="973"/>
      <c r="AO116" s="981"/>
      <c r="AP116" s="981"/>
      <c r="AQ116" s="981"/>
      <c r="AR116" s="981"/>
      <c r="AS116" s="981"/>
      <c r="AT116" s="981"/>
      <c r="AU116" s="981"/>
      <c r="AV116" s="981"/>
      <c r="AW116" s="981"/>
      <c r="AX116" s="981"/>
      <c r="AY116" s="981"/>
      <c r="AZ116" s="981"/>
      <c r="BA116" s="981"/>
      <c r="BB116" s="981"/>
      <c r="BC116" s="981"/>
      <c r="BD116" s="981"/>
    </row>
    <row r="117" spans="2:58" s="236" customFormat="1" ht="30" customHeight="1">
      <c r="B117" s="982" t="s">
        <v>3925</v>
      </c>
      <c r="C117" s="983"/>
      <c r="D117" s="983"/>
      <c r="E117" s="983"/>
      <c r="F117" s="983"/>
      <c r="G117" s="983"/>
      <c r="H117" s="983"/>
      <c r="I117" s="984"/>
      <c r="J117" s="444"/>
      <c r="K117" s="445"/>
      <c r="L117" s="446" t="s">
        <v>388</v>
      </c>
      <c r="M117" s="447"/>
      <c r="N117" s="448" t="s">
        <v>112</v>
      </c>
      <c r="O117" s="449"/>
      <c r="P117" s="450"/>
      <c r="V117" s="451"/>
      <c r="W117" s="451"/>
      <c r="X117" s="451"/>
      <c r="Y117" s="451"/>
      <c r="Z117" s="451"/>
      <c r="AA117" s="451"/>
      <c r="AB117" s="452"/>
      <c r="AD117" s="982" t="s">
        <v>3925</v>
      </c>
      <c r="AE117" s="983"/>
      <c r="AF117" s="983"/>
      <c r="AG117" s="983"/>
      <c r="AH117" s="983"/>
      <c r="AI117" s="983"/>
      <c r="AJ117" s="983"/>
      <c r="AK117" s="984"/>
      <c r="AL117" s="444"/>
      <c r="AM117" s="445"/>
      <c r="AN117" s="446" t="s">
        <v>388</v>
      </c>
      <c r="AO117" s="447"/>
      <c r="AP117" s="448" t="s">
        <v>112</v>
      </c>
      <c r="AQ117" s="449"/>
      <c r="AR117" s="450"/>
      <c r="AX117" s="451"/>
      <c r="AY117" s="451"/>
      <c r="AZ117" s="451"/>
      <c r="BA117" s="451"/>
      <c r="BB117" s="451"/>
      <c r="BC117" s="451"/>
      <c r="BD117" s="452"/>
    </row>
    <row r="118" spans="2:58" s="236" customFormat="1" ht="15" customHeight="1">
      <c r="B118" s="985"/>
      <c r="C118" s="986"/>
      <c r="D118" s="986"/>
      <c r="E118" s="986"/>
      <c r="F118" s="986"/>
      <c r="G118" s="986"/>
      <c r="H118" s="986"/>
      <c r="I118" s="987"/>
      <c r="J118" s="453" t="s">
        <v>3926</v>
      </c>
      <c r="K118" s="454"/>
      <c r="L118" s="454"/>
      <c r="M118" s="454"/>
      <c r="N118" s="454"/>
      <c r="O118" s="454"/>
      <c r="P118" s="454"/>
      <c r="Q118" s="454"/>
      <c r="R118" s="454"/>
      <c r="S118" s="449"/>
      <c r="T118" s="455"/>
      <c r="U118" s="456"/>
      <c r="V118" s="457"/>
      <c r="W118" s="458"/>
      <c r="X118" s="459" t="s">
        <v>388</v>
      </c>
      <c r="Y118" s="460"/>
      <c r="Z118" s="461" t="s">
        <v>112</v>
      </c>
      <c r="AA118" s="461"/>
      <c r="AB118" s="462"/>
      <c r="AD118" s="985"/>
      <c r="AE118" s="986"/>
      <c r="AF118" s="986"/>
      <c r="AG118" s="986"/>
      <c r="AH118" s="986"/>
      <c r="AI118" s="986"/>
      <c r="AJ118" s="986"/>
      <c r="AK118" s="987"/>
      <c r="AL118" s="453" t="s">
        <v>3926</v>
      </c>
      <c r="AM118" s="454"/>
      <c r="AN118" s="454"/>
      <c r="AO118" s="454"/>
      <c r="AP118" s="454"/>
      <c r="AQ118" s="454"/>
      <c r="AR118" s="454"/>
      <c r="AS118" s="454"/>
      <c r="AT118" s="454"/>
      <c r="AU118" s="449"/>
      <c r="AV118" s="455"/>
      <c r="AW118" s="456"/>
      <c r="AX118" s="457"/>
      <c r="AY118" s="458"/>
      <c r="AZ118" s="459" t="s">
        <v>388</v>
      </c>
      <c r="BA118" s="460"/>
      <c r="BB118" s="461" t="s">
        <v>112</v>
      </c>
      <c r="BC118" s="461"/>
      <c r="BD118" s="462"/>
    </row>
    <row r="119" spans="2:58" s="236" customFormat="1" ht="15" customHeight="1">
      <c r="B119" s="988"/>
      <c r="C119" s="989"/>
      <c r="D119" s="989"/>
      <c r="E119" s="989"/>
      <c r="F119" s="989"/>
      <c r="G119" s="989"/>
      <c r="H119" s="989"/>
      <c r="I119" s="990"/>
      <c r="J119" s="577" t="s">
        <v>3927</v>
      </c>
      <c r="K119" s="464"/>
      <c r="L119" s="464"/>
      <c r="M119" s="464"/>
      <c r="N119" s="464"/>
      <c r="O119" s="464"/>
      <c r="P119" s="464"/>
      <c r="Q119" s="464"/>
      <c r="R119" s="464"/>
      <c r="S119" s="465"/>
      <c r="T119" s="466"/>
      <c r="U119" s="467"/>
      <c r="V119" s="468"/>
      <c r="W119" s="469"/>
      <c r="X119" s="464" t="s">
        <v>388</v>
      </c>
      <c r="Y119" s="470"/>
      <c r="Z119" s="466" t="s">
        <v>112</v>
      </c>
      <c r="AA119" s="466"/>
      <c r="AB119" s="471"/>
      <c r="AD119" s="988"/>
      <c r="AE119" s="989"/>
      <c r="AF119" s="989"/>
      <c r="AG119" s="989"/>
      <c r="AH119" s="989"/>
      <c r="AI119" s="989"/>
      <c r="AJ119" s="989"/>
      <c r="AK119" s="990"/>
      <c r="AL119" s="577" t="s">
        <v>3927</v>
      </c>
      <c r="AM119" s="464"/>
      <c r="AN119" s="464"/>
      <c r="AO119" s="464"/>
      <c r="AP119" s="464"/>
      <c r="AQ119" s="464"/>
      <c r="AR119" s="464"/>
      <c r="AS119" s="464"/>
      <c r="AT119" s="464"/>
      <c r="AU119" s="465"/>
      <c r="AV119" s="466"/>
      <c r="AW119" s="467"/>
      <c r="AX119" s="468"/>
      <c r="AY119" s="469"/>
      <c r="AZ119" s="464" t="s">
        <v>388</v>
      </c>
      <c r="BA119" s="470"/>
      <c r="BB119" s="466" t="s">
        <v>112</v>
      </c>
      <c r="BC119" s="466"/>
      <c r="BD119" s="471"/>
    </row>
    <row r="120" spans="2:58" s="236" customFormat="1" ht="18" customHeight="1">
      <c r="B120" s="991" t="s">
        <v>3928</v>
      </c>
      <c r="C120" s="992"/>
      <c r="D120" s="992"/>
      <c r="E120" s="992"/>
      <c r="F120" s="992"/>
      <c r="G120" s="992"/>
      <c r="H120" s="992"/>
      <c r="I120" s="993"/>
      <c r="J120" s="472" t="s">
        <v>3783</v>
      </c>
      <c r="K120" s="473" t="s">
        <v>3929</v>
      </c>
      <c r="L120" s="474"/>
      <c r="M120" s="474"/>
      <c r="N120" s="474"/>
      <c r="O120" s="472" t="s">
        <v>3783</v>
      </c>
      <c r="P120" s="473" t="s">
        <v>3930</v>
      </c>
      <c r="Q120" s="474"/>
      <c r="R120" s="474"/>
      <c r="T120" s="461" t="s">
        <v>3935</v>
      </c>
      <c r="U120" s="472" t="s">
        <v>3783</v>
      </c>
      <c r="V120" s="461" t="s">
        <v>3936</v>
      </c>
      <c r="X120" s="473"/>
      <c r="Y120" s="474"/>
      <c r="Z120" s="474"/>
      <c r="AA120" s="474"/>
      <c r="AB120" s="475"/>
      <c r="AD120" s="991" t="s">
        <v>3928</v>
      </c>
      <c r="AE120" s="992"/>
      <c r="AF120" s="992"/>
      <c r="AG120" s="992"/>
      <c r="AH120" s="992"/>
      <c r="AI120" s="992"/>
      <c r="AJ120" s="992"/>
      <c r="AK120" s="993"/>
      <c r="AL120" s="472" t="s">
        <v>3783</v>
      </c>
      <c r="AM120" s="473" t="s">
        <v>3929</v>
      </c>
      <c r="AN120" s="474"/>
      <c r="AO120" s="474"/>
      <c r="AP120" s="474"/>
      <c r="AQ120" s="472" t="s">
        <v>3783</v>
      </c>
      <c r="AR120" s="473" t="s">
        <v>3930</v>
      </c>
      <c r="AS120" s="474"/>
      <c r="AT120" s="474"/>
      <c r="AV120" s="461" t="s">
        <v>3935</v>
      </c>
      <c r="AW120" s="472" t="s">
        <v>3783</v>
      </c>
      <c r="AX120" s="461" t="s">
        <v>3936</v>
      </c>
      <c r="AZ120" s="473"/>
      <c r="BA120" s="474"/>
      <c r="BB120" s="474"/>
      <c r="BC120" s="474"/>
      <c r="BD120" s="475"/>
    </row>
    <row r="121" spans="2:58" s="236" customFormat="1" ht="15" customHeight="1">
      <c r="B121" s="994" t="s">
        <v>3931</v>
      </c>
      <c r="C121" s="995"/>
      <c r="D121" s="995"/>
      <c r="E121" s="995"/>
      <c r="F121" s="995"/>
      <c r="G121" s="995"/>
      <c r="H121" s="995"/>
      <c r="I121" s="996"/>
      <c r="J121" s="1000" t="s">
        <v>3932</v>
      </c>
      <c r="K121" s="1001"/>
      <c r="L121" s="1004"/>
      <c r="M121" s="1005"/>
      <c r="N121" s="1005"/>
      <c r="O121" s="1005"/>
      <c r="P121" s="1005"/>
      <c r="Q121" s="1005"/>
      <c r="R121" s="1006"/>
      <c r="S121" s="1006"/>
      <c r="T121" s="1006"/>
      <c r="U121" s="1007"/>
      <c r="V121" s="1008" t="s">
        <v>3933</v>
      </c>
      <c r="W121" s="1008"/>
      <c r="X121" s="1008"/>
      <c r="Y121" s="1008"/>
      <c r="Z121" s="1008"/>
      <c r="AA121" s="1008"/>
      <c r="AB121" s="1009"/>
      <c r="AD121" s="994" t="s">
        <v>3931</v>
      </c>
      <c r="AE121" s="995"/>
      <c r="AF121" s="995"/>
      <c r="AG121" s="995"/>
      <c r="AH121" s="995"/>
      <c r="AI121" s="995"/>
      <c r="AJ121" s="995"/>
      <c r="AK121" s="996"/>
      <c r="AL121" s="1000" t="s">
        <v>3932</v>
      </c>
      <c r="AM121" s="1001"/>
      <c r="AN121" s="1004"/>
      <c r="AO121" s="1005"/>
      <c r="AP121" s="1005"/>
      <c r="AQ121" s="1005"/>
      <c r="AR121" s="1005"/>
      <c r="AS121" s="1005"/>
      <c r="AT121" s="1006"/>
      <c r="AU121" s="1006"/>
      <c r="AV121" s="1006"/>
      <c r="AW121" s="1007"/>
      <c r="AX121" s="1008" t="s">
        <v>3933</v>
      </c>
      <c r="AY121" s="1008"/>
      <c r="AZ121" s="1008"/>
      <c r="BA121" s="1008"/>
      <c r="BB121" s="1008"/>
      <c r="BC121" s="1008"/>
      <c r="BD121" s="1009"/>
    </row>
    <row r="122" spans="2:58" s="236" customFormat="1" ht="15" customHeight="1">
      <c r="B122" s="997"/>
      <c r="C122" s="998"/>
      <c r="D122" s="998"/>
      <c r="E122" s="998"/>
      <c r="F122" s="998"/>
      <c r="G122" s="998"/>
      <c r="H122" s="998"/>
      <c r="I122" s="999"/>
      <c r="J122" s="1002"/>
      <c r="K122" s="1003"/>
      <c r="L122" s="1004"/>
      <c r="M122" s="1005"/>
      <c r="N122" s="1005"/>
      <c r="O122" s="1005"/>
      <c r="P122" s="1005"/>
      <c r="Q122" s="1005"/>
      <c r="R122" s="1006"/>
      <c r="S122" s="1006"/>
      <c r="T122" s="1006"/>
      <c r="U122" s="1007"/>
      <c r="V122" s="1010"/>
      <c r="W122" s="1010"/>
      <c r="X122" s="1010"/>
      <c r="Y122" s="1010"/>
      <c r="Z122" s="1010"/>
      <c r="AA122" s="1010"/>
      <c r="AB122" s="1011"/>
      <c r="AC122" s="241"/>
      <c r="AD122" s="997"/>
      <c r="AE122" s="998"/>
      <c r="AF122" s="998"/>
      <c r="AG122" s="998"/>
      <c r="AH122" s="998"/>
      <c r="AI122" s="998"/>
      <c r="AJ122" s="998"/>
      <c r="AK122" s="999"/>
      <c r="AL122" s="1002"/>
      <c r="AM122" s="1003"/>
      <c r="AN122" s="1004"/>
      <c r="AO122" s="1005"/>
      <c r="AP122" s="1005"/>
      <c r="AQ122" s="1005"/>
      <c r="AR122" s="1005"/>
      <c r="AS122" s="1005"/>
      <c r="AT122" s="1006"/>
      <c r="AU122" s="1006"/>
      <c r="AV122" s="1006"/>
      <c r="AW122" s="1007"/>
      <c r="AX122" s="1010"/>
      <c r="AY122" s="1010"/>
      <c r="AZ122" s="1010"/>
      <c r="BA122" s="1010"/>
      <c r="BB122" s="1010"/>
      <c r="BC122" s="1010"/>
      <c r="BD122" s="1011"/>
      <c r="BF122" s="241"/>
    </row>
    <row r="123" spans="2:58" s="236" customFormat="1" ht="15" customHeight="1">
      <c r="B123" s="994" t="s">
        <v>3934</v>
      </c>
      <c r="C123" s="995"/>
      <c r="D123" s="995"/>
      <c r="E123" s="995"/>
      <c r="F123" s="995"/>
      <c r="G123" s="995"/>
      <c r="H123" s="995"/>
      <c r="I123" s="996"/>
      <c r="J123" s="968"/>
      <c r="K123" s="969"/>
      <c r="L123" s="1012"/>
      <c r="M123" s="1012" t="s">
        <v>12</v>
      </c>
      <c r="N123" s="1012"/>
      <c r="O123" s="1012" t="s">
        <v>11</v>
      </c>
      <c r="P123" s="1012"/>
      <c r="Q123" s="1012" t="s">
        <v>227</v>
      </c>
      <c r="S123" s="476"/>
      <c r="T123" s="476"/>
      <c r="U123" s="476"/>
      <c r="V123" s="476"/>
      <c r="W123" s="476"/>
      <c r="X123" s="476"/>
      <c r="Y123" s="476"/>
      <c r="Z123" s="476"/>
      <c r="AA123" s="476"/>
      <c r="AB123" s="477"/>
      <c r="AC123" s="241"/>
      <c r="AD123" s="994" t="s">
        <v>3934</v>
      </c>
      <c r="AE123" s="995"/>
      <c r="AF123" s="995"/>
      <c r="AG123" s="995"/>
      <c r="AH123" s="995"/>
      <c r="AI123" s="995"/>
      <c r="AJ123" s="995"/>
      <c r="AK123" s="996"/>
      <c r="AL123" s="968"/>
      <c r="AM123" s="969"/>
      <c r="AN123" s="1012"/>
      <c r="AO123" s="1012" t="s">
        <v>12</v>
      </c>
      <c r="AP123" s="1012"/>
      <c r="AQ123" s="1012" t="s">
        <v>11</v>
      </c>
      <c r="AR123" s="1012"/>
      <c r="AS123" s="1012" t="s">
        <v>227</v>
      </c>
      <c r="AU123" s="476"/>
      <c r="AV123" s="476"/>
      <c r="AW123" s="476"/>
      <c r="AX123" s="476"/>
      <c r="AY123" s="476"/>
      <c r="AZ123" s="476"/>
      <c r="BA123" s="476"/>
      <c r="BB123" s="476"/>
      <c r="BC123" s="476"/>
      <c r="BD123" s="477"/>
      <c r="BF123" s="241"/>
    </row>
    <row r="124" spans="2:58" s="236" customFormat="1" ht="15" customHeight="1">
      <c r="B124" s="997"/>
      <c r="C124" s="998"/>
      <c r="D124" s="998"/>
      <c r="E124" s="998"/>
      <c r="F124" s="998"/>
      <c r="G124" s="998"/>
      <c r="H124" s="998"/>
      <c r="I124" s="999"/>
      <c r="J124" s="970"/>
      <c r="K124" s="971"/>
      <c r="L124" s="1013"/>
      <c r="M124" s="1013"/>
      <c r="N124" s="1013"/>
      <c r="O124" s="1013"/>
      <c r="P124" s="1013"/>
      <c r="Q124" s="1013"/>
      <c r="R124" s="481"/>
      <c r="S124" s="479"/>
      <c r="T124" s="479"/>
      <c r="U124" s="479"/>
      <c r="V124" s="479"/>
      <c r="W124" s="479"/>
      <c r="X124" s="479"/>
      <c r="Y124" s="479"/>
      <c r="Z124" s="479"/>
      <c r="AA124" s="479"/>
      <c r="AB124" s="480"/>
      <c r="AC124" s="241"/>
      <c r="AD124" s="997"/>
      <c r="AE124" s="998"/>
      <c r="AF124" s="998"/>
      <c r="AG124" s="998"/>
      <c r="AH124" s="998"/>
      <c r="AI124" s="998"/>
      <c r="AJ124" s="998"/>
      <c r="AK124" s="999"/>
      <c r="AL124" s="970"/>
      <c r="AM124" s="971"/>
      <c r="AN124" s="1013"/>
      <c r="AO124" s="1013"/>
      <c r="AP124" s="1013"/>
      <c r="AQ124" s="1013"/>
      <c r="AR124" s="1013"/>
      <c r="AS124" s="1013"/>
      <c r="AT124" s="481"/>
      <c r="AU124" s="479"/>
      <c r="AV124" s="479"/>
      <c r="AW124" s="479"/>
      <c r="AX124" s="479"/>
      <c r="AY124" s="479"/>
      <c r="AZ124" s="479"/>
      <c r="BA124" s="479"/>
      <c r="BB124" s="479"/>
      <c r="BC124" s="479"/>
      <c r="BD124" s="480"/>
      <c r="BF124" s="241"/>
    </row>
    <row r="125" spans="2:58" s="236" customFormat="1" ht="20.100000000000001" customHeight="1">
      <c r="B125" s="482"/>
      <c r="C125" s="482"/>
      <c r="D125" s="482"/>
      <c r="E125" s="482"/>
      <c r="F125" s="482"/>
      <c r="G125" s="482"/>
      <c r="H125" s="482"/>
      <c r="I125" s="482"/>
      <c r="J125" s="482"/>
      <c r="K125" s="482"/>
      <c r="L125" s="482"/>
      <c r="M125" s="482"/>
      <c r="N125" s="482"/>
      <c r="O125" s="482"/>
      <c r="P125" s="482"/>
      <c r="Q125" s="482"/>
      <c r="R125" s="482"/>
      <c r="S125" s="482"/>
      <c r="T125" s="482"/>
      <c r="U125" s="482"/>
      <c r="V125" s="482"/>
      <c r="W125" s="482"/>
      <c r="X125" s="482"/>
      <c r="Y125" s="482"/>
      <c r="Z125" s="482"/>
      <c r="AA125" s="482"/>
      <c r="AB125" s="482"/>
      <c r="AC125" s="241"/>
      <c r="AD125" s="482"/>
      <c r="AE125" s="482"/>
      <c r="AF125" s="482"/>
      <c r="AG125" s="482"/>
      <c r="AH125" s="482"/>
      <c r="AI125" s="482"/>
      <c r="AJ125" s="482"/>
      <c r="AK125" s="482"/>
      <c r="AL125" s="482"/>
      <c r="AM125" s="482"/>
      <c r="AN125" s="482"/>
      <c r="AO125" s="482"/>
      <c r="AP125" s="482"/>
      <c r="AQ125" s="482"/>
      <c r="AR125" s="482"/>
      <c r="AS125" s="482"/>
      <c r="AT125" s="482"/>
      <c r="AU125" s="482"/>
      <c r="AV125" s="482"/>
      <c r="AW125" s="482"/>
      <c r="AX125" s="482"/>
      <c r="AY125" s="482"/>
      <c r="AZ125" s="482"/>
      <c r="BA125" s="482"/>
      <c r="BB125" s="482"/>
      <c r="BC125" s="482"/>
      <c r="BD125" s="482"/>
      <c r="BF125" s="241"/>
    </row>
    <row r="126" spans="2:58" s="236" customFormat="1" ht="18" customHeight="1">
      <c r="C126" s="437" t="s">
        <v>3937</v>
      </c>
      <c r="D126" s="243" t="s">
        <v>16092</v>
      </c>
      <c r="F126" s="243"/>
      <c r="G126" s="243"/>
      <c r="H126" s="243"/>
      <c r="I126" s="243"/>
      <c r="J126" s="483"/>
      <c r="K126" s="483"/>
      <c r="L126" s="483"/>
      <c r="M126" s="483"/>
      <c r="N126" s="483"/>
      <c r="O126" s="483"/>
      <c r="P126" s="483"/>
      <c r="Q126" s="483"/>
      <c r="R126" s="483"/>
      <c r="S126" s="484"/>
      <c r="T126" s="483"/>
      <c r="U126" s="483"/>
      <c r="V126" s="483"/>
      <c r="W126" s="483"/>
      <c r="X126" s="243"/>
      <c r="Y126" s="243"/>
      <c r="Z126" s="243"/>
      <c r="AA126" s="243"/>
      <c r="AB126" s="243"/>
      <c r="AE126" s="437" t="s">
        <v>3937</v>
      </c>
      <c r="AF126" s="243" t="s">
        <v>16092</v>
      </c>
      <c r="AH126" s="243"/>
      <c r="AI126" s="243"/>
      <c r="AJ126" s="243"/>
      <c r="AK126" s="243"/>
      <c r="AL126" s="483"/>
      <c r="AM126" s="483"/>
      <c r="AN126" s="483"/>
      <c r="AO126" s="483"/>
      <c r="AP126" s="483"/>
      <c r="AQ126" s="483"/>
      <c r="AR126" s="483"/>
      <c r="AS126" s="483"/>
      <c r="AT126" s="483"/>
      <c r="AU126" s="484"/>
      <c r="AV126" s="483"/>
      <c r="AW126" s="483"/>
      <c r="AX126" s="483"/>
      <c r="AY126" s="483"/>
      <c r="AZ126" s="243"/>
      <c r="BA126" s="243"/>
      <c r="BB126" s="243"/>
      <c r="BC126" s="243"/>
      <c r="BD126" s="243"/>
    </row>
    <row r="127" spans="2:58" s="236" customFormat="1" ht="30" customHeight="1">
      <c r="C127" s="485" t="s">
        <v>3938</v>
      </c>
      <c r="D127" s="1032" t="s">
        <v>16093</v>
      </c>
      <c r="E127" s="1032"/>
      <c r="F127" s="1032"/>
      <c r="G127" s="1032"/>
      <c r="H127" s="1032"/>
      <c r="I127" s="1032"/>
      <c r="J127" s="1032"/>
      <c r="K127" s="1032"/>
      <c r="L127" s="1032"/>
      <c r="M127" s="1032"/>
      <c r="N127" s="1032"/>
      <c r="O127" s="1032"/>
      <c r="P127" s="1032"/>
      <c r="Q127" s="1032"/>
      <c r="R127" s="1032"/>
      <c r="S127" s="1032"/>
      <c r="T127" s="1032"/>
      <c r="U127" s="1032"/>
      <c r="V127" s="1032"/>
      <c r="W127" s="1032"/>
      <c r="X127" s="1032"/>
      <c r="Y127" s="1032"/>
      <c r="Z127" s="1032"/>
      <c r="AA127" s="1032"/>
      <c r="AB127" s="1032"/>
      <c r="AE127" s="485" t="s">
        <v>3938</v>
      </c>
      <c r="AF127" s="1032" t="s">
        <v>16093</v>
      </c>
      <c r="AG127" s="1032"/>
      <c r="AH127" s="1032"/>
      <c r="AI127" s="1032"/>
      <c r="AJ127" s="1032"/>
      <c r="AK127" s="1032"/>
      <c r="AL127" s="1032"/>
      <c r="AM127" s="1032"/>
      <c r="AN127" s="1032"/>
      <c r="AO127" s="1032"/>
      <c r="AP127" s="1032"/>
      <c r="AQ127" s="1032"/>
      <c r="AR127" s="1032"/>
      <c r="AS127" s="1032"/>
      <c r="AT127" s="1032"/>
      <c r="AU127" s="1032"/>
      <c r="AV127" s="1032"/>
      <c r="AW127" s="1032"/>
      <c r="AX127" s="1032"/>
      <c r="AY127" s="1032"/>
      <c r="AZ127" s="1032"/>
      <c r="BA127" s="1032"/>
      <c r="BB127" s="1032"/>
      <c r="BC127" s="1032"/>
      <c r="BD127" s="1032"/>
    </row>
    <row r="128" spans="2:58" s="236" customFormat="1" ht="7.95" hidden="1" customHeight="1">
      <c r="E128" s="486"/>
      <c r="F128" s="486"/>
      <c r="G128" s="486"/>
      <c r="H128" s="486"/>
      <c r="I128" s="486"/>
      <c r="J128" s="486"/>
      <c r="K128" s="486"/>
      <c r="L128" s="486"/>
      <c r="M128" s="486"/>
      <c r="N128" s="486"/>
      <c r="O128" s="486"/>
      <c r="P128" s="486"/>
      <c r="Q128" s="486"/>
      <c r="R128" s="486"/>
      <c r="S128" s="486"/>
      <c r="T128" s="486"/>
      <c r="U128" s="486"/>
      <c r="V128" s="486"/>
      <c r="W128" s="486"/>
      <c r="X128" s="486"/>
      <c r="Y128" s="486"/>
      <c r="Z128" s="486"/>
      <c r="AA128" s="486"/>
      <c r="AB128" s="486"/>
      <c r="AG128" s="486"/>
      <c r="AH128" s="486"/>
      <c r="AI128" s="486"/>
      <c r="AJ128" s="486"/>
      <c r="AK128" s="486"/>
      <c r="AL128" s="486"/>
      <c r="AM128" s="486"/>
      <c r="AN128" s="486"/>
      <c r="AO128" s="486"/>
      <c r="AP128" s="486"/>
      <c r="AQ128" s="486"/>
      <c r="AR128" s="486"/>
      <c r="AS128" s="486"/>
      <c r="AT128" s="486"/>
      <c r="AU128" s="486"/>
      <c r="AV128" s="486"/>
      <c r="AW128" s="486"/>
      <c r="AX128" s="486"/>
      <c r="AY128" s="486"/>
      <c r="AZ128" s="486"/>
      <c r="BA128" s="486"/>
      <c r="BB128" s="486"/>
      <c r="BC128" s="486"/>
      <c r="BD128" s="486"/>
    </row>
    <row r="129" spans="2:58" s="236" customFormat="1" ht="25.35" hidden="1" customHeight="1">
      <c r="B129" s="441" t="s">
        <v>3939</v>
      </c>
      <c r="I129" s="442"/>
      <c r="J129" s="442"/>
      <c r="W129" s="442"/>
      <c r="X129" s="442"/>
      <c r="Y129" s="442"/>
      <c r="Z129" s="442"/>
      <c r="AA129" s="442"/>
      <c r="AB129" s="442"/>
      <c r="AD129" s="441" t="s">
        <v>3939</v>
      </c>
      <c r="AK129" s="442"/>
      <c r="AL129" s="442"/>
      <c r="AY129" s="442"/>
      <c r="AZ129" s="442"/>
      <c r="BA129" s="442"/>
      <c r="BB129" s="442"/>
      <c r="BC129" s="442"/>
      <c r="BD129" s="442"/>
    </row>
    <row r="130" spans="2:58" s="236" customFormat="1" ht="12.45" hidden="1" customHeight="1">
      <c r="B130" s="1014" t="s">
        <v>3917</v>
      </c>
      <c r="C130" s="1015"/>
      <c r="D130" s="1015"/>
      <c r="E130" s="1015"/>
      <c r="F130" s="1015"/>
      <c r="G130" s="1015"/>
      <c r="H130" s="1015"/>
      <c r="I130" s="1016"/>
      <c r="J130" s="1017"/>
      <c r="K130" s="1018"/>
      <c r="L130" s="1018"/>
      <c r="M130" s="1018"/>
      <c r="N130" s="1018"/>
      <c r="O130" s="1018"/>
      <c r="P130" s="1018"/>
      <c r="Q130" s="1018"/>
      <c r="R130" s="1018"/>
      <c r="S130" s="1018"/>
      <c r="T130" s="1018"/>
      <c r="U130" s="1018"/>
      <c r="V130" s="1018"/>
      <c r="W130" s="1018"/>
      <c r="X130" s="1018"/>
      <c r="Y130" s="1018"/>
      <c r="Z130" s="1018"/>
      <c r="AA130" s="1018"/>
      <c r="AB130" s="1019"/>
      <c r="AD130" s="1014" t="s">
        <v>3917</v>
      </c>
      <c r="AE130" s="1015"/>
      <c r="AF130" s="1015"/>
      <c r="AG130" s="1015"/>
      <c r="AH130" s="1015"/>
      <c r="AI130" s="1015"/>
      <c r="AJ130" s="1015"/>
      <c r="AK130" s="1016"/>
      <c r="AL130" s="1017"/>
      <c r="AM130" s="1018"/>
      <c r="AN130" s="1018"/>
      <c r="AO130" s="1018"/>
      <c r="AP130" s="1018"/>
      <c r="AQ130" s="1018"/>
      <c r="AR130" s="1018"/>
      <c r="AS130" s="1018"/>
      <c r="AT130" s="1018"/>
      <c r="AU130" s="1018"/>
      <c r="AV130" s="1018"/>
      <c r="AW130" s="1018"/>
      <c r="AX130" s="1018"/>
      <c r="AY130" s="1018"/>
      <c r="AZ130" s="1018"/>
      <c r="BA130" s="1018"/>
      <c r="BB130" s="1018"/>
      <c r="BC130" s="1018"/>
      <c r="BD130" s="1019"/>
    </row>
    <row r="131" spans="2:58" s="236" customFormat="1" ht="22.5" hidden="1" customHeight="1">
      <c r="B131" s="1020" t="s">
        <v>8</v>
      </c>
      <c r="C131" s="1021"/>
      <c r="D131" s="1021"/>
      <c r="E131" s="1021"/>
      <c r="F131" s="1021"/>
      <c r="G131" s="1021"/>
      <c r="H131" s="1021"/>
      <c r="I131" s="1022"/>
      <c r="J131" s="1023"/>
      <c r="K131" s="1024"/>
      <c r="L131" s="1024"/>
      <c r="M131" s="1025"/>
      <c r="N131" s="1025"/>
      <c r="O131" s="1024"/>
      <c r="P131" s="1025"/>
      <c r="Q131" s="1025"/>
      <c r="R131" s="1024"/>
      <c r="S131" s="1024"/>
      <c r="T131" s="1024"/>
      <c r="U131" s="1024"/>
      <c r="V131" s="1024"/>
      <c r="W131" s="1024"/>
      <c r="X131" s="1024"/>
      <c r="Y131" s="1024"/>
      <c r="Z131" s="1024"/>
      <c r="AA131" s="1024"/>
      <c r="AB131" s="1026"/>
      <c r="AC131" s="236">
        <v>7</v>
      </c>
      <c r="AD131" s="1020" t="s">
        <v>8</v>
      </c>
      <c r="AE131" s="1021"/>
      <c r="AF131" s="1021"/>
      <c r="AG131" s="1021"/>
      <c r="AH131" s="1021"/>
      <c r="AI131" s="1021"/>
      <c r="AJ131" s="1021"/>
      <c r="AK131" s="1022"/>
      <c r="AL131" s="1023"/>
      <c r="AM131" s="1024"/>
      <c r="AN131" s="1024"/>
      <c r="AO131" s="1025"/>
      <c r="AP131" s="1025"/>
      <c r="AQ131" s="1024"/>
      <c r="AR131" s="1025"/>
      <c r="AS131" s="1025"/>
      <c r="AT131" s="1024"/>
      <c r="AU131" s="1024"/>
      <c r="AV131" s="1024"/>
      <c r="AW131" s="1024"/>
      <c r="AX131" s="1024"/>
      <c r="AY131" s="1024"/>
      <c r="AZ131" s="1024"/>
      <c r="BA131" s="1024"/>
      <c r="BB131" s="1024"/>
      <c r="BC131" s="1024"/>
      <c r="BD131" s="1026"/>
      <c r="BF131" s="236">
        <v>7</v>
      </c>
    </row>
    <row r="132" spans="2:58" s="236" customFormat="1" ht="25.2" hidden="1" customHeight="1">
      <c r="B132" s="1027" t="s">
        <v>23</v>
      </c>
      <c r="C132" s="1028"/>
      <c r="D132" s="1028"/>
      <c r="E132" s="1028"/>
      <c r="F132" s="1028"/>
      <c r="G132" s="1028"/>
      <c r="H132" s="1028"/>
      <c r="I132" s="1029"/>
      <c r="J132" s="972" t="s">
        <v>3918</v>
      </c>
      <c r="K132" s="973"/>
      <c r="L132" s="973"/>
      <c r="M132" s="975"/>
      <c r="N132" s="977"/>
      <c r="O132" s="239" t="s">
        <v>3919</v>
      </c>
      <c r="P132" s="975"/>
      <c r="Q132" s="977"/>
      <c r="R132" s="973"/>
      <c r="S132" s="973"/>
      <c r="T132" s="973"/>
      <c r="U132" s="973"/>
      <c r="V132" s="973"/>
      <c r="W132" s="973"/>
      <c r="X132" s="973"/>
      <c r="Y132" s="973"/>
      <c r="Z132" s="973"/>
      <c r="AA132" s="973"/>
      <c r="AB132" s="974"/>
      <c r="AD132" s="1027" t="s">
        <v>23</v>
      </c>
      <c r="AE132" s="1028"/>
      <c r="AF132" s="1028"/>
      <c r="AG132" s="1028"/>
      <c r="AH132" s="1028"/>
      <c r="AI132" s="1028"/>
      <c r="AJ132" s="1028"/>
      <c r="AK132" s="1029"/>
      <c r="AL132" s="972" t="s">
        <v>3918</v>
      </c>
      <c r="AM132" s="973"/>
      <c r="AN132" s="973"/>
      <c r="AO132" s="975"/>
      <c r="AP132" s="977"/>
      <c r="AQ132" s="239" t="s">
        <v>3919</v>
      </c>
      <c r="AR132" s="975"/>
      <c r="AS132" s="977"/>
      <c r="AT132" s="973"/>
      <c r="AU132" s="973"/>
      <c r="AV132" s="973"/>
      <c r="AW132" s="973"/>
      <c r="AX132" s="973"/>
      <c r="AY132" s="973"/>
      <c r="AZ132" s="973"/>
      <c r="BA132" s="973"/>
      <c r="BB132" s="973"/>
      <c r="BC132" s="973"/>
      <c r="BD132" s="974"/>
    </row>
    <row r="133" spans="2:58" s="236" customFormat="1" ht="25.2" hidden="1" customHeight="1">
      <c r="B133" s="1030"/>
      <c r="C133" s="1025"/>
      <c r="D133" s="1025"/>
      <c r="E133" s="1025"/>
      <c r="F133" s="1025"/>
      <c r="G133" s="1025"/>
      <c r="H133" s="1025"/>
      <c r="I133" s="1031"/>
      <c r="J133" s="972" t="s">
        <v>3920</v>
      </c>
      <c r="K133" s="973"/>
      <c r="L133" s="973"/>
      <c r="M133" s="975"/>
      <c r="N133" s="976"/>
      <c r="O133" s="976"/>
      <c r="P133" s="976"/>
      <c r="Q133" s="977"/>
      <c r="R133" s="972" t="s">
        <v>3921</v>
      </c>
      <c r="S133" s="973"/>
      <c r="T133" s="974"/>
      <c r="U133" s="975"/>
      <c r="V133" s="976"/>
      <c r="W133" s="976"/>
      <c r="X133" s="976"/>
      <c r="Y133" s="976"/>
      <c r="Z133" s="976"/>
      <c r="AA133" s="976"/>
      <c r="AB133" s="977"/>
      <c r="AD133" s="1030"/>
      <c r="AE133" s="1025"/>
      <c r="AF133" s="1025"/>
      <c r="AG133" s="1025"/>
      <c r="AH133" s="1025"/>
      <c r="AI133" s="1025"/>
      <c r="AJ133" s="1025"/>
      <c r="AK133" s="1031"/>
      <c r="AL133" s="972" t="s">
        <v>3920</v>
      </c>
      <c r="AM133" s="973"/>
      <c r="AN133" s="973"/>
      <c r="AO133" s="975"/>
      <c r="AP133" s="976"/>
      <c r="AQ133" s="976"/>
      <c r="AR133" s="976"/>
      <c r="AS133" s="977"/>
      <c r="AT133" s="972" t="s">
        <v>3921</v>
      </c>
      <c r="AU133" s="973"/>
      <c r="AV133" s="974"/>
      <c r="AW133" s="975"/>
      <c r="AX133" s="976"/>
      <c r="AY133" s="976"/>
      <c r="AZ133" s="976"/>
      <c r="BA133" s="976"/>
      <c r="BB133" s="976"/>
      <c r="BC133" s="976"/>
      <c r="BD133" s="977"/>
    </row>
    <row r="134" spans="2:58" s="236" customFormat="1" ht="25.2" hidden="1" customHeight="1">
      <c r="B134" s="1030"/>
      <c r="C134" s="1025"/>
      <c r="D134" s="1025"/>
      <c r="E134" s="1025"/>
      <c r="F134" s="1025"/>
      <c r="G134" s="1025"/>
      <c r="H134" s="1025"/>
      <c r="I134" s="1031"/>
      <c r="J134" s="972" t="s">
        <v>3922</v>
      </c>
      <c r="K134" s="973"/>
      <c r="L134" s="973"/>
      <c r="M134" s="978"/>
      <c r="N134" s="979"/>
      <c r="O134" s="979"/>
      <c r="P134" s="979"/>
      <c r="Q134" s="980"/>
      <c r="R134" s="972" t="s">
        <v>3923</v>
      </c>
      <c r="S134" s="973"/>
      <c r="T134" s="974"/>
      <c r="U134" s="975"/>
      <c r="V134" s="976"/>
      <c r="W134" s="976"/>
      <c r="X134" s="976"/>
      <c r="Y134" s="976"/>
      <c r="Z134" s="976"/>
      <c r="AA134" s="976"/>
      <c r="AB134" s="977"/>
      <c r="AD134" s="1030"/>
      <c r="AE134" s="1025"/>
      <c r="AF134" s="1025"/>
      <c r="AG134" s="1025"/>
      <c r="AH134" s="1025"/>
      <c r="AI134" s="1025"/>
      <c r="AJ134" s="1025"/>
      <c r="AK134" s="1031"/>
      <c r="AL134" s="972" t="s">
        <v>3922</v>
      </c>
      <c r="AM134" s="973"/>
      <c r="AN134" s="973"/>
      <c r="AO134" s="978"/>
      <c r="AP134" s="979"/>
      <c r="AQ134" s="979"/>
      <c r="AR134" s="979"/>
      <c r="AS134" s="980"/>
      <c r="AT134" s="972" t="s">
        <v>3923</v>
      </c>
      <c r="AU134" s="973"/>
      <c r="AV134" s="974"/>
      <c r="AW134" s="975"/>
      <c r="AX134" s="976"/>
      <c r="AY134" s="976"/>
      <c r="AZ134" s="976"/>
      <c r="BA134" s="976"/>
      <c r="BB134" s="976"/>
      <c r="BC134" s="976"/>
      <c r="BD134" s="977"/>
    </row>
    <row r="135" spans="2:58" s="236" customFormat="1" ht="25.2" hidden="1" customHeight="1">
      <c r="B135" s="1023"/>
      <c r="C135" s="1024"/>
      <c r="D135" s="1024"/>
      <c r="E135" s="1024"/>
      <c r="F135" s="1024"/>
      <c r="G135" s="1024"/>
      <c r="H135" s="1024"/>
      <c r="I135" s="1026"/>
      <c r="J135" s="972" t="s">
        <v>3924</v>
      </c>
      <c r="K135" s="973"/>
      <c r="L135" s="973"/>
      <c r="M135" s="981"/>
      <c r="N135" s="981"/>
      <c r="O135" s="981"/>
      <c r="P135" s="981"/>
      <c r="Q135" s="981"/>
      <c r="R135" s="981"/>
      <c r="S135" s="981"/>
      <c r="T135" s="981"/>
      <c r="U135" s="981"/>
      <c r="V135" s="981"/>
      <c r="W135" s="981"/>
      <c r="X135" s="981"/>
      <c r="Y135" s="981"/>
      <c r="Z135" s="981"/>
      <c r="AA135" s="981"/>
      <c r="AB135" s="981"/>
      <c r="AD135" s="1023"/>
      <c r="AE135" s="1024"/>
      <c r="AF135" s="1024"/>
      <c r="AG135" s="1024"/>
      <c r="AH135" s="1024"/>
      <c r="AI135" s="1024"/>
      <c r="AJ135" s="1024"/>
      <c r="AK135" s="1026"/>
      <c r="AL135" s="972" t="s">
        <v>3924</v>
      </c>
      <c r="AM135" s="973"/>
      <c r="AN135" s="973"/>
      <c r="AO135" s="981"/>
      <c r="AP135" s="981"/>
      <c r="AQ135" s="981"/>
      <c r="AR135" s="981"/>
      <c r="AS135" s="981"/>
      <c r="AT135" s="981"/>
      <c r="AU135" s="981"/>
      <c r="AV135" s="981"/>
      <c r="AW135" s="981"/>
      <c r="AX135" s="981"/>
      <c r="AY135" s="981"/>
      <c r="AZ135" s="981"/>
      <c r="BA135" s="981"/>
      <c r="BB135" s="981"/>
      <c r="BC135" s="981"/>
      <c r="BD135" s="981"/>
    </row>
    <row r="136" spans="2:58" s="236" customFormat="1" ht="30" hidden="1" customHeight="1">
      <c r="B136" s="982" t="s">
        <v>3925</v>
      </c>
      <c r="C136" s="983"/>
      <c r="D136" s="983"/>
      <c r="E136" s="983"/>
      <c r="F136" s="983"/>
      <c r="G136" s="983"/>
      <c r="H136" s="983"/>
      <c r="I136" s="984"/>
      <c r="J136" s="444"/>
      <c r="K136" s="445"/>
      <c r="L136" s="446" t="s">
        <v>388</v>
      </c>
      <c r="M136" s="447"/>
      <c r="N136" s="448" t="s">
        <v>112</v>
      </c>
      <c r="O136" s="449"/>
      <c r="P136" s="450"/>
      <c r="V136" s="451"/>
      <c r="W136" s="451"/>
      <c r="X136" s="451"/>
      <c r="Y136" s="451"/>
      <c r="Z136" s="451"/>
      <c r="AA136" s="451"/>
      <c r="AB136" s="452"/>
      <c r="AD136" s="982" t="s">
        <v>3925</v>
      </c>
      <c r="AE136" s="983"/>
      <c r="AF136" s="983"/>
      <c r="AG136" s="983"/>
      <c r="AH136" s="983"/>
      <c r="AI136" s="983"/>
      <c r="AJ136" s="983"/>
      <c r="AK136" s="984"/>
      <c r="AL136" s="444"/>
      <c r="AM136" s="445"/>
      <c r="AN136" s="446" t="s">
        <v>388</v>
      </c>
      <c r="AO136" s="447"/>
      <c r="AP136" s="448" t="s">
        <v>112</v>
      </c>
      <c r="AQ136" s="449"/>
      <c r="AR136" s="450"/>
      <c r="AX136" s="451"/>
      <c r="AY136" s="451"/>
      <c r="AZ136" s="451"/>
      <c r="BA136" s="451"/>
      <c r="BB136" s="451"/>
      <c r="BC136" s="451"/>
      <c r="BD136" s="452"/>
    </row>
    <row r="137" spans="2:58" s="236" customFormat="1" ht="15" hidden="1" customHeight="1">
      <c r="B137" s="985"/>
      <c r="C137" s="986"/>
      <c r="D137" s="986"/>
      <c r="E137" s="986"/>
      <c r="F137" s="986"/>
      <c r="G137" s="986"/>
      <c r="H137" s="986"/>
      <c r="I137" s="987"/>
      <c r="J137" s="453" t="s">
        <v>3926</v>
      </c>
      <c r="K137" s="454"/>
      <c r="L137" s="454"/>
      <c r="M137" s="454"/>
      <c r="N137" s="454"/>
      <c r="O137" s="454"/>
      <c r="P137" s="454"/>
      <c r="Q137" s="454"/>
      <c r="R137" s="454"/>
      <c r="S137" s="449"/>
      <c r="T137" s="455"/>
      <c r="U137" s="456"/>
      <c r="V137" s="457"/>
      <c r="W137" s="458"/>
      <c r="X137" s="459" t="s">
        <v>388</v>
      </c>
      <c r="Y137" s="460"/>
      <c r="Z137" s="461" t="s">
        <v>112</v>
      </c>
      <c r="AA137" s="461"/>
      <c r="AB137" s="462"/>
      <c r="AD137" s="985"/>
      <c r="AE137" s="986"/>
      <c r="AF137" s="986"/>
      <c r="AG137" s="986"/>
      <c r="AH137" s="986"/>
      <c r="AI137" s="986"/>
      <c r="AJ137" s="986"/>
      <c r="AK137" s="987"/>
      <c r="AL137" s="453" t="s">
        <v>3926</v>
      </c>
      <c r="AM137" s="454"/>
      <c r="AN137" s="454"/>
      <c r="AO137" s="454"/>
      <c r="AP137" s="454"/>
      <c r="AQ137" s="454"/>
      <c r="AR137" s="454"/>
      <c r="AS137" s="454"/>
      <c r="AT137" s="454"/>
      <c r="AU137" s="449"/>
      <c r="AV137" s="455"/>
      <c r="AW137" s="456"/>
      <c r="AX137" s="457"/>
      <c r="AY137" s="458"/>
      <c r="AZ137" s="459" t="s">
        <v>388</v>
      </c>
      <c r="BA137" s="460"/>
      <c r="BB137" s="461" t="s">
        <v>112</v>
      </c>
      <c r="BC137" s="461"/>
      <c r="BD137" s="462"/>
    </row>
    <row r="138" spans="2:58" s="236" customFormat="1" ht="15" hidden="1" customHeight="1">
      <c r="B138" s="988"/>
      <c r="C138" s="989"/>
      <c r="D138" s="989"/>
      <c r="E138" s="989"/>
      <c r="F138" s="989"/>
      <c r="G138" s="989"/>
      <c r="H138" s="989"/>
      <c r="I138" s="990"/>
      <c r="J138" s="577" t="s">
        <v>3927</v>
      </c>
      <c r="K138" s="464"/>
      <c r="L138" s="464"/>
      <c r="M138" s="464"/>
      <c r="N138" s="464"/>
      <c r="O138" s="464"/>
      <c r="P138" s="464"/>
      <c r="Q138" s="464"/>
      <c r="R138" s="464"/>
      <c r="S138" s="465"/>
      <c r="T138" s="466"/>
      <c r="U138" s="467"/>
      <c r="V138" s="468"/>
      <c r="W138" s="469"/>
      <c r="X138" s="464" t="s">
        <v>388</v>
      </c>
      <c r="Y138" s="470"/>
      <c r="Z138" s="466" t="s">
        <v>112</v>
      </c>
      <c r="AA138" s="466"/>
      <c r="AB138" s="471"/>
      <c r="AD138" s="988"/>
      <c r="AE138" s="989"/>
      <c r="AF138" s="989"/>
      <c r="AG138" s="989"/>
      <c r="AH138" s="989"/>
      <c r="AI138" s="989"/>
      <c r="AJ138" s="989"/>
      <c r="AK138" s="990"/>
      <c r="AL138" s="577" t="s">
        <v>3927</v>
      </c>
      <c r="AM138" s="464"/>
      <c r="AN138" s="464"/>
      <c r="AO138" s="464"/>
      <c r="AP138" s="464"/>
      <c r="AQ138" s="464"/>
      <c r="AR138" s="464"/>
      <c r="AS138" s="464"/>
      <c r="AT138" s="464"/>
      <c r="AU138" s="465"/>
      <c r="AV138" s="466"/>
      <c r="AW138" s="467"/>
      <c r="AX138" s="468"/>
      <c r="AY138" s="469"/>
      <c r="AZ138" s="464" t="s">
        <v>388</v>
      </c>
      <c r="BA138" s="470"/>
      <c r="BB138" s="466" t="s">
        <v>112</v>
      </c>
      <c r="BC138" s="466"/>
      <c r="BD138" s="471"/>
    </row>
    <row r="139" spans="2:58" s="236" customFormat="1" ht="18" hidden="1" customHeight="1">
      <c r="B139" s="991" t="s">
        <v>3928</v>
      </c>
      <c r="C139" s="992"/>
      <c r="D139" s="992"/>
      <c r="E139" s="992"/>
      <c r="F139" s="992"/>
      <c r="G139" s="992"/>
      <c r="H139" s="992"/>
      <c r="I139" s="993"/>
      <c r="J139" s="472" t="s">
        <v>3783</v>
      </c>
      <c r="K139" s="473" t="s">
        <v>3929</v>
      </c>
      <c r="L139" s="474"/>
      <c r="M139" s="474"/>
      <c r="N139" s="474"/>
      <c r="O139" s="472" t="s">
        <v>3783</v>
      </c>
      <c r="P139" s="473" t="s">
        <v>3930</v>
      </c>
      <c r="Q139" s="474"/>
      <c r="R139" s="474"/>
      <c r="T139" s="461" t="s">
        <v>3935</v>
      </c>
      <c r="U139" s="472" t="s">
        <v>3783</v>
      </c>
      <c r="V139" s="461" t="s">
        <v>3936</v>
      </c>
      <c r="X139" s="473"/>
      <c r="Y139" s="474"/>
      <c r="Z139" s="474"/>
      <c r="AA139" s="474"/>
      <c r="AB139" s="475"/>
      <c r="AD139" s="991" t="s">
        <v>3928</v>
      </c>
      <c r="AE139" s="992"/>
      <c r="AF139" s="992"/>
      <c r="AG139" s="992"/>
      <c r="AH139" s="992"/>
      <c r="AI139" s="992"/>
      <c r="AJ139" s="992"/>
      <c r="AK139" s="993"/>
      <c r="AL139" s="472" t="s">
        <v>3783</v>
      </c>
      <c r="AM139" s="473" t="s">
        <v>3929</v>
      </c>
      <c r="AN139" s="474"/>
      <c r="AO139" s="474"/>
      <c r="AP139" s="474"/>
      <c r="AQ139" s="472" t="s">
        <v>3783</v>
      </c>
      <c r="AR139" s="473" t="s">
        <v>3930</v>
      </c>
      <c r="AS139" s="474"/>
      <c r="AT139" s="474"/>
      <c r="AV139" s="461" t="s">
        <v>3935</v>
      </c>
      <c r="AW139" s="472" t="s">
        <v>3783</v>
      </c>
      <c r="AX139" s="461" t="s">
        <v>3936</v>
      </c>
      <c r="AZ139" s="473"/>
      <c r="BA139" s="474"/>
      <c r="BB139" s="474"/>
      <c r="BC139" s="474"/>
      <c r="BD139" s="475"/>
    </row>
    <row r="140" spans="2:58" s="236" customFormat="1" ht="15" hidden="1" customHeight="1">
      <c r="B140" s="994" t="s">
        <v>3931</v>
      </c>
      <c r="C140" s="995"/>
      <c r="D140" s="995"/>
      <c r="E140" s="995"/>
      <c r="F140" s="995"/>
      <c r="G140" s="995"/>
      <c r="H140" s="995"/>
      <c r="I140" s="996"/>
      <c r="J140" s="1000" t="s">
        <v>3932</v>
      </c>
      <c r="K140" s="1001"/>
      <c r="L140" s="1004"/>
      <c r="M140" s="1005"/>
      <c r="N140" s="1005"/>
      <c r="O140" s="1005"/>
      <c r="P140" s="1005"/>
      <c r="Q140" s="1005"/>
      <c r="R140" s="1006"/>
      <c r="S140" s="1006"/>
      <c r="T140" s="1006"/>
      <c r="U140" s="1007"/>
      <c r="V140" s="1008" t="s">
        <v>3933</v>
      </c>
      <c r="W140" s="1008"/>
      <c r="X140" s="1008"/>
      <c r="Y140" s="1008"/>
      <c r="Z140" s="1008"/>
      <c r="AA140" s="1008"/>
      <c r="AB140" s="1009"/>
      <c r="AD140" s="994" t="s">
        <v>3931</v>
      </c>
      <c r="AE140" s="995"/>
      <c r="AF140" s="995"/>
      <c r="AG140" s="995"/>
      <c r="AH140" s="995"/>
      <c r="AI140" s="995"/>
      <c r="AJ140" s="995"/>
      <c r="AK140" s="996"/>
      <c r="AL140" s="1000" t="s">
        <v>3932</v>
      </c>
      <c r="AM140" s="1001"/>
      <c r="AN140" s="1004"/>
      <c r="AO140" s="1005"/>
      <c r="AP140" s="1005"/>
      <c r="AQ140" s="1005"/>
      <c r="AR140" s="1005"/>
      <c r="AS140" s="1005"/>
      <c r="AT140" s="1006"/>
      <c r="AU140" s="1006"/>
      <c r="AV140" s="1006"/>
      <c r="AW140" s="1007"/>
      <c r="AX140" s="1008" t="s">
        <v>3933</v>
      </c>
      <c r="AY140" s="1008"/>
      <c r="AZ140" s="1008"/>
      <c r="BA140" s="1008"/>
      <c r="BB140" s="1008"/>
      <c r="BC140" s="1008"/>
      <c r="BD140" s="1009"/>
    </row>
    <row r="141" spans="2:58" s="236" customFormat="1" ht="15" hidden="1" customHeight="1">
      <c r="B141" s="997"/>
      <c r="C141" s="998"/>
      <c r="D141" s="998"/>
      <c r="E141" s="998"/>
      <c r="F141" s="998"/>
      <c r="G141" s="998"/>
      <c r="H141" s="998"/>
      <c r="I141" s="999"/>
      <c r="J141" s="1002"/>
      <c r="K141" s="1003"/>
      <c r="L141" s="1004"/>
      <c r="M141" s="1005"/>
      <c r="N141" s="1005"/>
      <c r="O141" s="1005"/>
      <c r="P141" s="1005"/>
      <c r="Q141" s="1005"/>
      <c r="R141" s="1006"/>
      <c r="S141" s="1006"/>
      <c r="T141" s="1006"/>
      <c r="U141" s="1007"/>
      <c r="V141" s="1010"/>
      <c r="W141" s="1010"/>
      <c r="X141" s="1010"/>
      <c r="Y141" s="1010"/>
      <c r="Z141" s="1010"/>
      <c r="AA141" s="1010"/>
      <c r="AB141" s="1011"/>
      <c r="AC141" s="241"/>
      <c r="AD141" s="997"/>
      <c r="AE141" s="998"/>
      <c r="AF141" s="998"/>
      <c r="AG141" s="998"/>
      <c r="AH141" s="998"/>
      <c r="AI141" s="998"/>
      <c r="AJ141" s="998"/>
      <c r="AK141" s="999"/>
      <c r="AL141" s="1002"/>
      <c r="AM141" s="1003"/>
      <c r="AN141" s="1004"/>
      <c r="AO141" s="1005"/>
      <c r="AP141" s="1005"/>
      <c r="AQ141" s="1005"/>
      <c r="AR141" s="1005"/>
      <c r="AS141" s="1005"/>
      <c r="AT141" s="1006"/>
      <c r="AU141" s="1006"/>
      <c r="AV141" s="1006"/>
      <c r="AW141" s="1007"/>
      <c r="AX141" s="1010"/>
      <c r="AY141" s="1010"/>
      <c r="AZ141" s="1010"/>
      <c r="BA141" s="1010"/>
      <c r="BB141" s="1010"/>
      <c r="BC141" s="1010"/>
      <c r="BD141" s="1011"/>
      <c r="BF141" s="241"/>
    </row>
    <row r="142" spans="2:58" s="236" customFormat="1" ht="15" hidden="1" customHeight="1">
      <c r="B142" s="994" t="s">
        <v>3934</v>
      </c>
      <c r="C142" s="995"/>
      <c r="D142" s="995"/>
      <c r="E142" s="995"/>
      <c r="F142" s="995"/>
      <c r="G142" s="995"/>
      <c r="H142" s="995"/>
      <c r="I142" s="996"/>
      <c r="J142" s="968"/>
      <c r="K142" s="969"/>
      <c r="L142" s="1012"/>
      <c r="M142" s="1012" t="s">
        <v>12</v>
      </c>
      <c r="N142" s="1012"/>
      <c r="O142" s="1012" t="s">
        <v>11</v>
      </c>
      <c r="P142" s="1012"/>
      <c r="Q142" s="1012" t="s">
        <v>227</v>
      </c>
      <c r="S142" s="476"/>
      <c r="T142" s="476"/>
      <c r="U142" s="476"/>
      <c r="V142" s="476"/>
      <c r="W142" s="476"/>
      <c r="X142" s="476"/>
      <c r="Y142" s="476"/>
      <c r="Z142" s="476"/>
      <c r="AA142" s="476"/>
      <c r="AB142" s="477"/>
      <c r="AC142" s="241"/>
      <c r="AD142" s="994" t="s">
        <v>3934</v>
      </c>
      <c r="AE142" s="995"/>
      <c r="AF142" s="995"/>
      <c r="AG142" s="995"/>
      <c r="AH142" s="995"/>
      <c r="AI142" s="995"/>
      <c r="AJ142" s="995"/>
      <c r="AK142" s="996"/>
      <c r="AL142" s="968"/>
      <c r="AM142" s="969"/>
      <c r="AN142" s="1012"/>
      <c r="AO142" s="1012" t="s">
        <v>12</v>
      </c>
      <c r="AP142" s="1012"/>
      <c r="AQ142" s="1012" t="s">
        <v>11</v>
      </c>
      <c r="AR142" s="1012"/>
      <c r="AS142" s="1012" t="s">
        <v>227</v>
      </c>
      <c r="AU142" s="476"/>
      <c r="AV142" s="476"/>
      <c r="AW142" s="476"/>
      <c r="AX142" s="476"/>
      <c r="AY142" s="476"/>
      <c r="AZ142" s="476"/>
      <c r="BA142" s="476"/>
      <c r="BB142" s="476"/>
      <c r="BC142" s="476"/>
      <c r="BD142" s="477"/>
      <c r="BF142" s="241"/>
    </row>
    <row r="143" spans="2:58" s="236" customFormat="1" ht="15" hidden="1" customHeight="1">
      <c r="B143" s="997"/>
      <c r="C143" s="998"/>
      <c r="D143" s="998"/>
      <c r="E143" s="998"/>
      <c r="F143" s="998"/>
      <c r="G143" s="998"/>
      <c r="H143" s="998"/>
      <c r="I143" s="999"/>
      <c r="J143" s="970"/>
      <c r="K143" s="971"/>
      <c r="L143" s="1013"/>
      <c r="M143" s="1013"/>
      <c r="N143" s="1013"/>
      <c r="O143" s="1013"/>
      <c r="P143" s="1013"/>
      <c r="Q143" s="1013"/>
      <c r="R143" s="481"/>
      <c r="S143" s="479"/>
      <c r="T143" s="479"/>
      <c r="U143" s="479"/>
      <c r="V143" s="479"/>
      <c r="W143" s="479"/>
      <c r="X143" s="479"/>
      <c r="Y143" s="479"/>
      <c r="Z143" s="479"/>
      <c r="AA143" s="479"/>
      <c r="AB143" s="480"/>
      <c r="AC143" s="241"/>
      <c r="AD143" s="997"/>
      <c r="AE143" s="998"/>
      <c r="AF143" s="998"/>
      <c r="AG143" s="998"/>
      <c r="AH143" s="998"/>
      <c r="AI143" s="998"/>
      <c r="AJ143" s="998"/>
      <c r="AK143" s="999"/>
      <c r="AL143" s="970"/>
      <c r="AM143" s="971"/>
      <c r="AN143" s="1013"/>
      <c r="AO143" s="1013"/>
      <c r="AP143" s="1013"/>
      <c r="AQ143" s="1013"/>
      <c r="AR143" s="1013"/>
      <c r="AS143" s="1013"/>
      <c r="AT143" s="481"/>
      <c r="AU143" s="479"/>
      <c r="AV143" s="479"/>
      <c r="AW143" s="479"/>
      <c r="AX143" s="479"/>
      <c r="AY143" s="479"/>
      <c r="AZ143" s="479"/>
      <c r="BA143" s="479"/>
      <c r="BB143" s="479"/>
      <c r="BC143" s="479"/>
      <c r="BD143" s="480"/>
      <c r="BF143" s="241"/>
    </row>
    <row r="144" spans="2:58" s="236" customFormat="1" ht="20.100000000000001" hidden="1" customHeight="1">
      <c r="B144" s="482"/>
      <c r="C144" s="482"/>
      <c r="D144" s="482"/>
      <c r="E144" s="482"/>
      <c r="F144" s="482"/>
      <c r="G144" s="482"/>
      <c r="H144" s="482"/>
      <c r="I144" s="482"/>
      <c r="J144" s="482"/>
      <c r="K144" s="482"/>
      <c r="L144" s="482"/>
      <c r="M144" s="482"/>
      <c r="N144" s="482"/>
      <c r="O144" s="482"/>
      <c r="P144" s="482"/>
      <c r="Q144" s="482"/>
      <c r="R144" s="482"/>
      <c r="S144" s="482"/>
      <c r="T144" s="482"/>
      <c r="U144" s="482"/>
      <c r="V144" s="482"/>
      <c r="W144" s="482"/>
      <c r="X144" s="482"/>
      <c r="Y144" s="478"/>
      <c r="Z144" s="478"/>
      <c r="AA144" s="478"/>
      <c r="AB144" s="478"/>
      <c r="AC144" s="241"/>
      <c r="AD144" s="482"/>
      <c r="AE144" s="482"/>
      <c r="AF144" s="482"/>
      <c r="AG144" s="482"/>
      <c r="AH144" s="482"/>
      <c r="AI144" s="482"/>
      <c r="AJ144" s="482"/>
      <c r="AK144" s="482"/>
      <c r="AL144" s="482"/>
      <c r="AM144" s="482"/>
      <c r="AN144" s="482"/>
      <c r="AO144" s="482"/>
      <c r="AP144" s="482"/>
      <c r="AQ144" s="482"/>
      <c r="AR144" s="482"/>
      <c r="AS144" s="482"/>
      <c r="AT144" s="482"/>
      <c r="AU144" s="482"/>
      <c r="AV144" s="482"/>
      <c r="AW144" s="482"/>
      <c r="AX144" s="482"/>
      <c r="AY144" s="482"/>
      <c r="AZ144" s="482"/>
      <c r="BA144" s="478"/>
      <c r="BB144" s="478"/>
      <c r="BC144" s="478"/>
      <c r="BD144" s="478"/>
      <c r="BF144" s="241"/>
    </row>
    <row r="145" spans="2:58" s="236" customFormat="1" ht="12.45" hidden="1" customHeight="1">
      <c r="B145" s="1014" t="s">
        <v>3917</v>
      </c>
      <c r="C145" s="1015"/>
      <c r="D145" s="1015"/>
      <c r="E145" s="1015"/>
      <c r="F145" s="1015"/>
      <c r="G145" s="1015"/>
      <c r="H145" s="1015"/>
      <c r="I145" s="1016"/>
      <c r="J145" s="1017"/>
      <c r="K145" s="1018"/>
      <c r="L145" s="1018"/>
      <c r="M145" s="1018"/>
      <c r="N145" s="1018"/>
      <c r="O145" s="1018"/>
      <c r="P145" s="1018"/>
      <c r="Q145" s="1018"/>
      <c r="R145" s="1018"/>
      <c r="S145" s="1018"/>
      <c r="T145" s="1018"/>
      <c r="U145" s="1018"/>
      <c r="V145" s="1018"/>
      <c r="W145" s="1018"/>
      <c r="X145" s="1018"/>
      <c r="Y145" s="1018"/>
      <c r="Z145" s="1018"/>
      <c r="AA145" s="1018"/>
      <c r="AB145" s="1019"/>
      <c r="AD145" s="1014" t="s">
        <v>3917</v>
      </c>
      <c r="AE145" s="1015"/>
      <c r="AF145" s="1015"/>
      <c r="AG145" s="1015"/>
      <c r="AH145" s="1015"/>
      <c r="AI145" s="1015"/>
      <c r="AJ145" s="1015"/>
      <c r="AK145" s="1016"/>
      <c r="AL145" s="1017"/>
      <c r="AM145" s="1018"/>
      <c r="AN145" s="1018"/>
      <c r="AO145" s="1018"/>
      <c r="AP145" s="1018"/>
      <c r="AQ145" s="1018"/>
      <c r="AR145" s="1018"/>
      <c r="AS145" s="1018"/>
      <c r="AT145" s="1018"/>
      <c r="AU145" s="1018"/>
      <c r="AV145" s="1018"/>
      <c r="AW145" s="1018"/>
      <c r="AX145" s="1018"/>
      <c r="AY145" s="1018"/>
      <c r="AZ145" s="1018"/>
      <c r="BA145" s="1018"/>
      <c r="BB145" s="1018"/>
      <c r="BC145" s="1018"/>
      <c r="BD145" s="1019"/>
    </row>
    <row r="146" spans="2:58" s="236" customFormat="1" ht="22.5" hidden="1" customHeight="1">
      <c r="B146" s="1020" t="s">
        <v>8</v>
      </c>
      <c r="C146" s="1021"/>
      <c r="D146" s="1021"/>
      <c r="E146" s="1021"/>
      <c r="F146" s="1021"/>
      <c r="G146" s="1021"/>
      <c r="H146" s="1021"/>
      <c r="I146" s="1022"/>
      <c r="J146" s="1023"/>
      <c r="K146" s="1024"/>
      <c r="L146" s="1024"/>
      <c r="M146" s="1025"/>
      <c r="N146" s="1025"/>
      <c r="O146" s="1024"/>
      <c r="P146" s="1025"/>
      <c r="Q146" s="1025"/>
      <c r="R146" s="1024"/>
      <c r="S146" s="1024"/>
      <c r="T146" s="1024"/>
      <c r="U146" s="1024"/>
      <c r="V146" s="1024"/>
      <c r="W146" s="1024"/>
      <c r="X146" s="1024"/>
      <c r="Y146" s="1024"/>
      <c r="Z146" s="1024"/>
      <c r="AA146" s="1024"/>
      <c r="AB146" s="1026"/>
      <c r="AC146" s="236">
        <v>8</v>
      </c>
      <c r="AD146" s="1020" t="s">
        <v>8</v>
      </c>
      <c r="AE146" s="1021"/>
      <c r="AF146" s="1021"/>
      <c r="AG146" s="1021"/>
      <c r="AH146" s="1021"/>
      <c r="AI146" s="1021"/>
      <c r="AJ146" s="1021"/>
      <c r="AK146" s="1022"/>
      <c r="AL146" s="1023"/>
      <c r="AM146" s="1024"/>
      <c r="AN146" s="1024"/>
      <c r="AO146" s="1025"/>
      <c r="AP146" s="1025"/>
      <c r="AQ146" s="1024"/>
      <c r="AR146" s="1025"/>
      <c r="AS146" s="1025"/>
      <c r="AT146" s="1024"/>
      <c r="AU146" s="1024"/>
      <c r="AV146" s="1024"/>
      <c r="AW146" s="1024"/>
      <c r="AX146" s="1024"/>
      <c r="AY146" s="1024"/>
      <c r="AZ146" s="1024"/>
      <c r="BA146" s="1024"/>
      <c r="BB146" s="1024"/>
      <c r="BC146" s="1024"/>
      <c r="BD146" s="1026"/>
      <c r="BF146" s="236">
        <v>8</v>
      </c>
    </row>
    <row r="147" spans="2:58" s="236" customFormat="1" ht="25.2" hidden="1" customHeight="1">
      <c r="B147" s="1027" t="s">
        <v>23</v>
      </c>
      <c r="C147" s="1028"/>
      <c r="D147" s="1028"/>
      <c r="E147" s="1028"/>
      <c r="F147" s="1028"/>
      <c r="G147" s="1028"/>
      <c r="H147" s="1028"/>
      <c r="I147" s="1029"/>
      <c r="J147" s="972" t="s">
        <v>3918</v>
      </c>
      <c r="K147" s="973"/>
      <c r="L147" s="973"/>
      <c r="M147" s="975"/>
      <c r="N147" s="977"/>
      <c r="O147" s="239" t="s">
        <v>3919</v>
      </c>
      <c r="P147" s="975"/>
      <c r="Q147" s="977"/>
      <c r="R147" s="973"/>
      <c r="S147" s="973"/>
      <c r="T147" s="973"/>
      <c r="U147" s="973"/>
      <c r="V147" s="973"/>
      <c r="W147" s="973"/>
      <c r="X147" s="973"/>
      <c r="Y147" s="973"/>
      <c r="Z147" s="973"/>
      <c r="AA147" s="973"/>
      <c r="AB147" s="974"/>
      <c r="AD147" s="1027" t="s">
        <v>23</v>
      </c>
      <c r="AE147" s="1028"/>
      <c r="AF147" s="1028"/>
      <c r="AG147" s="1028"/>
      <c r="AH147" s="1028"/>
      <c r="AI147" s="1028"/>
      <c r="AJ147" s="1028"/>
      <c r="AK147" s="1029"/>
      <c r="AL147" s="972" t="s">
        <v>3918</v>
      </c>
      <c r="AM147" s="973"/>
      <c r="AN147" s="973"/>
      <c r="AO147" s="975"/>
      <c r="AP147" s="977"/>
      <c r="AQ147" s="239" t="s">
        <v>3919</v>
      </c>
      <c r="AR147" s="975"/>
      <c r="AS147" s="977"/>
      <c r="AT147" s="973"/>
      <c r="AU147" s="973"/>
      <c r="AV147" s="973"/>
      <c r="AW147" s="973"/>
      <c r="AX147" s="973"/>
      <c r="AY147" s="973"/>
      <c r="AZ147" s="973"/>
      <c r="BA147" s="973"/>
      <c r="BB147" s="973"/>
      <c r="BC147" s="973"/>
      <c r="BD147" s="974"/>
    </row>
    <row r="148" spans="2:58" s="236" customFormat="1" ht="25.2" hidden="1" customHeight="1">
      <c r="B148" s="1030"/>
      <c r="C148" s="1025"/>
      <c r="D148" s="1025"/>
      <c r="E148" s="1025"/>
      <c r="F148" s="1025"/>
      <c r="G148" s="1025"/>
      <c r="H148" s="1025"/>
      <c r="I148" s="1031"/>
      <c r="J148" s="972" t="s">
        <v>3920</v>
      </c>
      <c r="K148" s="973"/>
      <c r="L148" s="973"/>
      <c r="M148" s="975"/>
      <c r="N148" s="976"/>
      <c r="O148" s="976"/>
      <c r="P148" s="976"/>
      <c r="Q148" s="977"/>
      <c r="R148" s="972" t="s">
        <v>3921</v>
      </c>
      <c r="S148" s="973"/>
      <c r="T148" s="974"/>
      <c r="U148" s="975"/>
      <c r="V148" s="976"/>
      <c r="W148" s="976"/>
      <c r="X148" s="976"/>
      <c r="Y148" s="976"/>
      <c r="Z148" s="976"/>
      <c r="AA148" s="976"/>
      <c r="AB148" s="977"/>
      <c r="AD148" s="1030"/>
      <c r="AE148" s="1025"/>
      <c r="AF148" s="1025"/>
      <c r="AG148" s="1025"/>
      <c r="AH148" s="1025"/>
      <c r="AI148" s="1025"/>
      <c r="AJ148" s="1025"/>
      <c r="AK148" s="1031"/>
      <c r="AL148" s="972" t="s">
        <v>3920</v>
      </c>
      <c r="AM148" s="973"/>
      <c r="AN148" s="973"/>
      <c r="AO148" s="975"/>
      <c r="AP148" s="976"/>
      <c r="AQ148" s="976"/>
      <c r="AR148" s="976"/>
      <c r="AS148" s="977"/>
      <c r="AT148" s="972" t="s">
        <v>3921</v>
      </c>
      <c r="AU148" s="973"/>
      <c r="AV148" s="974"/>
      <c r="AW148" s="975"/>
      <c r="AX148" s="976"/>
      <c r="AY148" s="976"/>
      <c r="AZ148" s="976"/>
      <c r="BA148" s="976"/>
      <c r="BB148" s="976"/>
      <c r="BC148" s="976"/>
      <c r="BD148" s="977"/>
    </row>
    <row r="149" spans="2:58" s="236" customFormat="1" ht="25.2" hidden="1" customHeight="1">
      <c r="B149" s="1030"/>
      <c r="C149" s="1025"/>
      <c r="D149" s="1025"/>
      <c r="E149" s="1025"/>
      <c r="F149" s="1025"/>
      <c r="G149" s="1025"/>
      <c r="H149" s="1025"/>
      <c r="I149" s="1031"/>
      <c r="J149" s="972" t="s">
        <v>3922</v>
      </c>
      <c r="K149" s="973"/>
      <c r="L149" s="973"/>
      <c r="M149" s="978"/>
      <c r="N149" s="979"/>
      <c r="O149" s="979"/>
      <c r="P149" s="979"/>
      <c r="Q149" s="980"/>
      <c r="R149" s="972" t="s">
        <v>3923</v>
      </c>
      <c r="S149" s="973"/>
      <c r="T149" s="974"/>
      <c r="U149" s="975"/>
      <c r="V149" s="976"/>
      <c r="W149" s="976"/>
      <c r="X149" s="976"/>
      <c r="Y149" s="976"/>
      <c r="Z149" s="976"/>
      <c r="AA149" s="976"/>
      <c r="AB149" s="977"/>
      <c r="AD149" s="1030"/>
      <c r="AE149" s="1025"/>
      <c r="AF149" s="1025"/>
      <c r="AG149" s="1025"/>
      <c r="AH149" s="1025"/>
      <c r="AI149" s="1025"/>
      <c r="AJ149" s="1025"/>
      <c r="AK149" s="1031"/>
      <c r="AL149" s="972" t="s">
        <v>3922</v>
      </c>
      <c r="AM149" s="973"/>
      <c r="AN149" s="973"/>
      <c r="AO149" s="978"/>
      <c r="AP149" s="979"/>
      <c r="AQ149" s="979"/>
      <c r="AR149" s="979"/>
      <c r="AS149" s="980"/>
      <c r="AT149" s="972" t="s">
        <v>3923</v>
      </c>
      <c r="AU149" s="973"/>
      <c r="AV149" s="974"/>
      <c r="AW149" s="975"/>
      <c r="AX149" s="976"/>
      <c r="AY149" s="976"/>
      <c r="AZ149" s="976"/>
      <c r="BA149" s="976"/>
      <c r="BB149" s="976"/>
      <c r="BC149" s="976"/>
      <c r="BD149" s="977"/>
    </row>
    <row r="150" spans="2:58" s="236" customFormat="1" ht="25.2" hidden="1" customHeight="1">
      <c r="B150" s="1023"/>
      <c r="C150" s="1024"/>
      <c r="D150" s="1024"/>
      <c r="E150" s="1024"/>
      <c r="F150" s="1024"/>
      <c r="G150" s="1024"/>
      <c r="H150" s="1024"/>
      <c r="I150" s="1026"/>
      <c r="J150" s="972" t="s">
        <v>3924</v>
      </c>
      <c r="K150" s="973"/>
      <c r="L150" s="973"/>
      <c r="M150" s="981"/>
      <c r="N150" s="981"/>
      <c r="O150" s="981"/>
      <c r="P150" s="981"/>
      <c r="Q150" s="981"/>
      <c r="R150" s="981"/>
      <c r="S150" s="981"/>
      <c r="T150" s="981"/>
      <c r="U150" s="981"/>
      <c r="V150" s="981"/>
      <c r="W150" s="981"/>
      <c r="X150" s="981"/>
      <c r="Y150" s="981"/>
      <c r="Z150" s="981"/>
      <c r="AA150" s="981"/>
      <c r="AB150" s="981"/>
      <c r="AD150" s="1023"/>
      <c r="AE150" s="1024"/>
      <c r="AF150" s="1024"/>
      <c r="AG150" s="1024"/>
      <c r="AH150" s="1024"/>
      <c r="AI150" s="1024"/>
      <c r="AJ150" s="1024"/>
      <c r="AK150" s="1026"/>
      <c r="AL150" s="972" t="s">
        <v>3924</v>
      </c>
      <c r="AM150" s="973"/>
      <c r="AN150" s="973"/>
      <c r="AO150" s="981"/>
      <c r="AP150" s="981"/>
      <c r="AQ150" s="981"/>
      <c r="AR150" s="981"/>
      <c r="AS150" s="981"/>
      <c r="AT150" s="981"/>
      <c r="AU150" s="981"/>
      <c r="AV150" s="981"/>
      <c r="AW150" s="981"/>
      <c r="AX150" s="981"/>
      <c r="AY150" s="981"/>
      <c r="AZ150" s="981"/>
      <c r="BA150" s="981"/>
      <c r="BB150" s="981"/>
      <c r="BC150" s="981"/>
      <c r="BD150" s="981"/>
    </row>
    <row r="151" spans="2:58" s="236" customFormat="1" ht="30" hidden="1" customHeight="1">
      <c r="B151" s="982" t="s">
        <v>3925</v>
      </c>
      <c r="C151" s="983"/>
      <c r="D151" s="983"/>
      <c r="E151" s="983"/>
      <c r="F151" s="983"/>
      <c r="G151" s="983"/>
      <c r="H151" s="983"/>
      <c r="I151" s="984"/>
      <c r="J151" s="444"/>
      <c r="K151" s="445"/>
      <c r="L151" s="446" t="s">
        <v>388</v>
      </c>
      <c r="M151" s="447"/>
      <c r="N151" s="448" t="s">
        <v>112</v>
      </c>
      <c r="O151" s="449"/>
      <c r="P151" s="450"/>
      <c r="V151" s="451"/>
      <c r="W151" s="451"/>
      <c r="X151" s="451"/>
      <c r="Y151" s="451"/>
      <c r="Z151" s="451"/>
      <c r="AA151" s="451"/>
      <c r="AB151" s="452"/>
      <c r="AD151" s="982" t="s">
        <v>3925</v>
      </c>
      <c r="AE151" s="983"/>
      <c r="AF151" s="983"/>
      <c r="AG151" s="983"/>
      <c r="AH151" s="983"/>
      <c r="AI151" s="983"/>
      <c r="AJ151" s="983"/>
      <c r="AK151" s="984"/>
      <c r="AL151" s="444"/>
      <c r="AM151" s="445"/>
      <c r="AN151" s="446" t="s">
        <v>388</v>
      </c>
      <c r="AO151" s="447"/>
      <c r="AP151" s="448" t="s">
        <v>112</v>
      </c>
      <c r="AQ151" s="449"/>
      <c r="AR151" s="450"/>
      <c r="AX151" s="451"/>
      <c r="AY151" s="451"/>
      <c r="AZ151" s="451"/>
      <c r="BA151" s="451"/>
      <c r="BB151" s="451"/>
      <c r="BC151" s="451"/>
      <c r="BD151" s="452"/>
    </row>
    <row r="152" spans="2:58" s="236" customFormat="1" ht="15" hidden="1" customHeight="1">
      <c r="B152" s="985"/>
      <c r="C152" s="986"/>
      <c r="D152" s="986"/>
      <c r="E152" s="986"/>
      <c r="F152" s="986"/>
      <c r="G152" s="986"/>
      <c r="H152" s="986"/>
      <c r="I152" s="987"/>
      <c r="J152" s="453" t="s">
        <v>3926</v>
      </c>
      <c r="K152" s="454"/>
      <c r="L152" s="454"/>
      <c r="M152" s="454"/>
      <c r="N152" s="454"/>
      <c r="O152" s="454"/>
      <c r="P152" s="454"/>
      <c r="Q152" s="454"/>
      <c r="R152" s="454"/>
      <c r="S152" s="449"/>
      <c r="T152" s="455"/>
      <c r="U152" s="456"/>
      <c r="V152" s="457"/>
      <c r="W152" s="458"/>
      <c r="X152" s="459" t="s">
        <v>388</v>
      </c>
      <c r="Y152" s="460"/>
      <c r="Z152" s="461" t="s">
        <v>112</v>
      </c>
      <c r="AA152" s="461"/>
      <c r="AB152" s="462"/>
      <c r="AD152" s="985"/>
      <c r="AE152" s="986"/>
      <c r="AF152" s="986"/>
      <c r="AG152" s="986"/>
      <c r="AH152" s="986"/>
      <c r="AI152" s="986"/>
      <c r="AJ152" s="986"/>
      <c r="AK152" s="987"/>
      <c r="AL152" s="453" t="s">
        <v>3926</v>
      </c>
      <c r="AM152" s="454"/>
      <c r="AN152" s="454"/>
      <c r="AO152" s="454"/>
      <c r="AP152" s="454"/>
      <c r="AQ152" s="454"/>
      <c r="AR152" s="454"/>
      <c r="AS152" s="454"/>
      <c r="AT152" s="454"/>
      <c r="AU152" s="449"/>
      <c r="AV152" s="455"/>
      <c r="AW152" s="456"/>
      <c r="AX152" s="457"/>
      <c r="AY152" s="458"/>
      <c r="AZ152" s="459" t="s">
        <v>388</v>
      </c>
      <c r="BA152" s="460"/>
      <c r="BB152" s="461" t="s">
        <v>112</v>
      </c>
      <c r="BC152" s="461"/>
      <c r="BD152" s="462"/>
    </row>
    <row r="153" spans="2:58" s="236" customFormat="1" ht="15" hidden="1" customHeight="1">
      <c r="B153" s="988"/>
      <c r="C153" s="989"/>
      <c r="D153" s="989"/>
      <c r="E153" s="989"/>
      <c r="F153" s="989"/>
      <c r="G153" s="989"/>
      <c r="H153" s="989"/>
      <c r="I153" s="990"/>
      <c r="J153" s="577" t="s">
        <v>3927</v>
      </c>
      <c r="K153" s="464"/>
      <c r="L153" s="464"/>
      <c r="M153" s="464"/>
      <c r="N153" s="464"/>
      <c r="O153" s="464"/>
      <c r="P153" s="464"/>
      <c r="Q153" s="464"/>
      <c r="R153" s="464"/>
      <c r="S153" s="465"/>
      <c r="T153" s="466"/>
      <c r="U153" s="467"/>
      <c r="V153" s="468"/>
      <c r="W153" s="469"/>
      <c r="X153" s="464" t="s">
        <v>388</v>
      </c>
      <c r="Y153" s="470"/>
      <c r="Z153" s="466" t="s">
        <v>112</v>
      </c>
      <c r="AA153" s="466"/>
      <c r="AB153" s="471"/>
      <c r="AD153" s="988"/>
      <c r="AE153" s="989"/>
      <c r="AF153" s="989"/>
      <c r="AG153" s="989"/>
      <c r="AH153" s="989"/>
      <c r="AI153" s="989"/>
      <c r="AJ153" s="989"/>
      <c r="AK153" s="990"/>
      <c r="AL153" s="577" t="s">
        <v>3927</v>
      </c>
      <c r="AM153" s="464"/>
      <c r="AN153" s="464"/>
      <c r="AO153" s="464"/>
      <c r="AP153" s="464"/>
      <c r="AQ153" s="464"/>
      <c r="AR153" s="464"/>
      <c r="AS153" s="464"/>
      <c r="AT153" s="464"/>
      <c r="AU153" s="465"/>
      <c r="AV153" s="466"/>
      <c r="AW153" s="467"/>
      <c r="AX153" s="468"/>
      <c r="AY153" s="469"/>
      <c r="AZ153" s="464" t="s">
        <v>388</v>
      </c>
      <c r="BA153" s="470"/>
      <c r="BB153" s="466" t="s">
        <v>112</v>
      </c>
      <c r="BC153" s="466"/>
      <c r="BD153" s="471"/>
    </row>
    <row r="154" spans="2:58" s="236" customFormat="1" ht="18" hidden="1" customHeight="1">
      <c r="B154" s="991" t="s">
        <v>3928</v>
      </c>
      <c r="C154" s="992"/>
      <c r="D154" s="992"/>
      <c r="E154" s="992"/>
      <c r="F154" s="992"/>
      <c r="G154" s="992"/>
      <c r="H154" s="992"/>
      <c r="I154" s="993"/>
      <c r="J154" s="472" t="s">
        <v>3783</v>
      </c>
      <c r="K154" s="473" t="s">
        <v>3929</v>
      </c>
      <c r="L154" s="474"/>
      <c r="M154" s="474"/>
      <c r="N154" s="474"/>
      <c r="O154" s="472" t="s">
        <v>3783</v>
      </c>
      <c r="P154" s="473" t="s">
        <v>3930</v>
      </c>
      <c r="Q154" s="474"/>
      <c r="R154" s="474"/>
      <c r="T154" s="461" t="s">
        <v>3935</v>
      </c>
      <c r="U154" s="472" t="s">
        <v>3783</v>
      </c>
      <c r="V154" s="461" t="s">
        <v>3936</v>
      </c>
      <c r="X154" s="473"/>
      <c r="Y154" s="474"/>
      <c r="Z154" s="474"/>
      <c r="AA154" s="474"/>
      <c r="AB154" s="475"/>
      <c r="AD154" s="991" t="s">
        <v>3928</v>
      </c>
      <c r="AE154" s="992"/>
      <c r="AF154" s="992"/>
      <c r="AG154" s="992"/>
      <c r="AH154" s="992"/>
      <c r="AI154" s="992"/>
      <c r="AJ154" s="992"/>
      <c r="AK154" s="993"/>
      <c r="AL154" s="472" t="s">
        <v>3783</v>
      </c>
      <c r="AM154" s="473" t="s">
        <v>3929</v>
      </c>
      <c r="AN154" s="474"/>
      <c r="AO154" s="474"/>
      <c r="AP154" s="474"/>
      <c r="AQ154" s="472" t="s">
        <v>3783</v>
      </c>
      <c r="AR154" s="473" t="s">
        <v>3930</v>
      </c>
      <c r="AS154" s="474"/>
      <c r="AT154" s="474"/>
      <c r="AV154" s="461" t="s">
        <v>3935</v>
      </c>
      <c r="AW154" s="472" t="s">
        <v>3783</v>
      </c>
      <c r="AX154" s="461" t="s">
        <v>3936</v>
      </c>
      <c r="AZ154" s="473"/>
      <c r="BA154" s="474"/>
      <c r="BB154" s="474"/>
      <c r="BC154" s="474"/>
      <c r="BD154" s="475"/>
    </row>
    <row r="155" spans="2:58" s="236" customFormat="1" ht="15" hidden="1" customHeight="1">
      <c r="B155" s="994" t="s">
        <v>3931</v>
      </c>
      <c r="C155" s="995"/>
      <c r="D155" s="995"/>
      <c r="E155" s="995"/>
      <c r="F155" s="995"/>
      <c r="G155" s="995"/>
      <c r="H155" s="995"/>
      <c r="I155" s="996"/>
      <c r="J155" s="1000" t="s">
        <v>3932</v>
      </c>
      <c r="K155" s="1001"/>
      <c r="L155" s="1004"/>
      <c r="M155" s="1005"/>
      <c r="N155" s="1005"/>
      <c r="O155" s="1005"/>
      <c r="P155" s="1005"/>
      <c r="Q155" s="1005"/>
      <c r="R155" s="1006"/>
      <c r="S155" s="1006"/>
      <c r="T155" s="1006"/>
      <c r="U155" s="1007"/>
      <c r="V155" s="1008" t="s">
        <v>3933</v>
      </c>
      <c r="W155" s="1008"/>
      <c r="X155" s="1008"/>
      <c r="Y155" s="1008"/>
      <c r="Z155" s="1008"/>
      <c r="AA155" s="1008"/>
      <c r="AB155" s="1009"/>
      <c r="AD155" s="994" t="s">
        <v>3931</v>
      </c>
      <c r="AE155" s="995"/>
      <c r="AF155" s="995"/>
      <c r="AG155" s="995"/>
      <c r="AH155" s="995"/>
      <c r="AI155" s="995"/>
      <c r="AJ155" s="995"/>
      <c r="AK155" s="996"/>
      <c r="AL155" s="1000" t="s">
        <v>3932</v>
      </c>
      <c r="AM155" s="1001"/>
      <c r="AN155" s="1004"/>
      <c r="AO155" s="1005"/>
      <c r="AP155" s="1005"/>
      <c r="AQ155" s="1005"/>
      <c r="AR155" s="1005"/>
      <c r="AS155" s="1005"/>
      <c r="AT155" s="1006"/>
      <c r="AU155" s="1006"/>
      <c r="AV155" s="1006"/>
      <c r="AW155" s="1007"/>
      <c r="AX155" s="1008" t="s">
        <v>3933</v>
      </c>
      <c r="AY155" s="1008"/>
      <c r="AZ155" s="1008"/>
      <c r="BA155" s="1008"/>
      <c r="BB155" s="1008"/>
      <c r="BC155" s="1008"/>
      <c r="BD155" s="1009"/>
    </row>
    <row r="156" spans="2:58" s="236" customFormat="1" ht="15" hidden="1" customHeight="1">
      <c r="B156" s="997"/>
      <c r="C156" s="998"/>
      <c r="D156" s="998"/>
      <c r="E156" s="998"/>
      <c r="F156" s="998"/>
      <c r="G156" s="998"/>
      <c r="H156" s="998"/>
      <c r="I156" s="999"/>
      <c r="J156" s="1002"/>
      <c r="K156" s="1003"/>
      <c r="L156" s="1004"/>
      <c r="M156" s="1005"/>
      <c r="N156" s="1005"/>
      <c r="O156" s="1005"/>
      <c r="P156" s="1005"/>
      <c r="Q156" s="1005"/>
      <c r="R156" s="1006"/>
      <c r="S156" s="1006"/>
      <c r="T156" s="1006"/>
      <c r="U156" s="1007"/>
      <c r="V156" s="1010"/>
      <c r="W156" s="1010"/>
      <c r="X156" s="1010"/>
      <c r="Y156" s="1010"/>
      <c r="Z156" s="1010"/>
      <c r="AA156" s="1010"/>
      <c r="AB156" s="1011"/>
      <c r="AC156" s="241"/>
      <c r="AD156" s="997"/>
      <c r="AE156" s="998"/>
      <c r="AF156" s="998"/>
      <c r="AG156" s="998"/>
      <c r="AH156" s="998"/>
      <c r="AI156" s="998"/>
      <c r="AJ156" s="998"/>
      <c r="AK156" s="999"/>
      <c r="AL156" s="1002"/>
      <c r="AM156" s="1003"/>
      <c r="AN156" s="1004"/>
      <c r="AO156" s="1005"/>
      <c r="AP156" s="1005"/>
      <c r="AQ156" s="1005"/>
      <c r="AR156" s="1005"/>
      <c r="AS156" s="1005"/>
      <c r="AT156" s="1006"/>
      <c r="AU156" s="1006"/>
      <c r="AV156" s="1006"/>
      <c r="AW156" s="1007"/>
      <c r="AX156" s="1010"/>
      <c r="AY156" s="1010"/>
      <c r="AZ156" s="1010"/>
      <c r="BA156" s="1010"/>
      <c r="BB156" s="1010"/>
      <c r="BC156" s="1010"/>
      <c r="BD156" s="1011"/>
      <c r="BF156" s="241"/>
    </row>
    <row r="157" spans="2:58" s="236" customFormat="1" ht="15" hidden="1" customHeight="1">
      <c r="B157" s="994" t="s">
        <v>3934</v>
      </c>
      <c r="C157" s="995"/>
      <c r="D157" s="995"/>
      <c r="E157" s="995"/>
      <c r="F157" s="995"/>
      <c r="G157" s="995"/>
      <c r="H157" s="995"/>
      <c r="I157" s="996"/>
      <c r="J157" s="968"/>
      <c r="K157" s="969"/>
      <c r="L157" s="1012"/>
      <c r="M157" s="1012" t="s">
        <v>12</v>
      </c>
      <c r="N157" s="1012"/>
      <c r="O157" s="1012" t="s">
        <v>11</v>
      </c>
      <c r="P157" s="1012"/>
      <c r="Q157" s="1012" t="s">
        <v>227</v>
      </c>
      <c r="S157" s="476"/>
      <c r="T157" s="476"/>
      <c r="U157" s="476"/>
      <c r="V157" s="476"/>
      <c r="W157" s="476"/>
      <c r="X157" s="476"/>
      <c r="Y157" s="476"/>
      <c r="Z157" s="476"/>
      <c r="AA157" s="476"/>
      <c r="AB157" s="477"/>
      <c r="AC157" s="241"/>
      <c r="AD157" s="994" t="s">
        <v>3934</v>
      </c>
      <c r="AE157" s="995"/>
      <c r="AF157" s="995"/>
      <c r="AG157" s="995"/>
      <c r="AH157" s="995"/>
      <c r="AI157" s="995"/>
      <c r="AJ157" s="995"/>
      <c r="AK157" s="996"/>
      <c r="AL157" s="968"/>
      <c r="AM157" s="969"/>
      <c r="AN157" s="1012"/>
      <c r="AO157" s="1012" t="s">
        <v>12</v>
      </c>
      <c r="AP157" s="1012"/>
      <c r="AQ157" s="1012" t="s">
        <v>11</v>
      </c>
      <c r="AR157" s="1012"/>
      <c r="AS157" s="1012" t="s">
        <v>227</v>
      </c>
      <c r="AU157" s="476"/>
      <c r="AV157" s="476"/>
      <c r="AW157" s="476"/>
      <c r="AX157" s="476"/>
      <c r="AY157" s="476"/>
      <c r="AZ157" s="476"/>
      <c r="BA157" s="476"/>
      <c r="BB157" s="476"/>
      <c r="BC157" s="476"/>
      <c r="BD157" s="477"/>
      <c r="BF157" s="241"/>
    </row>
    <row r="158" spans="2:58" s="236" customFormat="1" ht="15" hidden="1" customHeight="1">
      <c r="B158" s="997"/>
      <c r="C158" s="998"/>
      <c r="D158" s="998"/>
      <c r="E158" s="998"/>
      <c r="F158" s="998"/>
      <c r="G158" s="998"/>
      <c r="H158" s="998"/>
      <c r="I158" s="999"/>
      <c r="J158" s="970"/>
      <c r="K158" s="971"/>
      <c r="L158" s="1013"/>
      <c r="M158" s="1013"/>
      <c r="N158" s="1013"/>
      <c r="O158" s="1013"/>
      <c r="P158" s="1013"/>
      <c r="Q158" s="1013"/>
      <c r="R158" s="481"/>
      <c r="S158" s="479"/>
      <c r="T158" s="479"/>
      <c r="U158" s="479"/>
      <c r="V158" s="479"/>
      <c r="W158" s="479"/>
      <c r="X158" s="479"/>
      <c r="Y158" s="479"/>
      <c r="Z158" s="479"/>
      <c r="AA158" s="479"/>
      <c r="AB158" s="480"/>
      <c r="AC158" s="241"/>
      <c r="AD158" s="997"/>
      <c r="AE158" s="998"/>
      <c r="AF158" s="998"/>
      <c r="AG158" s="998"/>
      <c r="AH158" s="998"/>
      <c r="AI158" s="998"/>
      <c r="AJ158" s="998"/>
      <c r="AK158" s="999"/>
      <c r="AL158" s="970"/>
      <c r="AM158" s="971"/>
      <c r="AN158" s="1013"/>
      <c r="AO158" s="1013"/>
      <c r="AP158" s="1013"/>
      <c r="AQ158" s="1013"/>
      <c r="AR158" s="1013"/>
      <c r="AS158" s="1013"/>
      <c r="AT158" s="481"/>
      <c r="AU158" s="479"/>
      <c r="AV158" s="479"/>
      <c r="AW158" s="479"/>
      <c r="AX158" s="479"/>
      <c r="AY158" s="479"/>
      <c r="AZ158" s="479"/>
      <c r="BA158" s="479"/>
      <c r="BB158" s="479"/>
      <c r="BC158" s="479"/>
      <c r="BD158" s="480"/>
      <c r="BF158" s="241"/>
    </row>
    <row r="159" spans="2:58" s="236" customFormat="1" ht="20.100000000000001" hidden="1" customHeight="1">
      <c r="B159" s="482"/>
      <c r="C159" s="482"/>
      <c r="D159" s="482"/>
      <c r="E159" s="482"/>
      <c r="F159" s="482"/>
      <c r="G159" s="482"/>
      <c r="H159" s="482"/>
      <c r="I159" s="482"/>
      <c r="J159" s="482"/>
      <c r="K159" s="482"/>
      <c r="L159" s="482"/>
      <c r="M159" s="482"/>
      <c r="N159" s="482"/>
      <c r="O159" s="482"/>
      <c r="P159" s="482"/>
      <c r="Q159" s="482"/>
      <c r="R159" s="482"/>
      <c r="S159" s="482"/>
      <c r="T159" s="482"/>
      <c r="U159" s="482"/>
      <c r="V159" s="482"/>
      <c r="W159" s="482"/>
      <c r="X159" s="482"/>
      <c r="Y159" s="482"/>
      <c r="Z159" s="482"/>
      <c r="AA159" s="482"/>
      <c r="AB159" s="482"/>
      <c r="AC159" s="241"/>
      <c r="AD159" s="482"/>
      <c r="AE159" s="482"/>
      <c r="AF159" s="482"/>
      <c r="AG159" s="482"/>
      <c r="AH159" s="482"/>
      <c r="AI159" s="482"/>
      <c r="AJ159" s="482"/>
      <c r="AK159" s="482"/>
      <c r="AL159" s="482"/>
      <c r="AM159" s="482"/>
      <c r="AN159" s="482"/>
      <c r="AO159" s="482"/>
      <c r="AP159" s="482"/>
      <c r="AQ159" s="482"/>
      <c r="AR159" s="482"/>
      <c r="AS159" s="482"/>
      <c r="AT159" s="482"/>
      <c r="AU159" s="482"/>
      <c r="AV159" s="482"/>
      <c r="AW159" s="482"/>
      <c r="AX159" s="482"/>
      <c r="AY159" s="482"/>
      <c r="AZ159" s="482"/>
      <c r="BA159" s="482"/>
      <c r="BB159" s="482"/>
      <c r="BC159" s="482"/>
      <c r="BD159" s="482"/>
      <c r="BF159" s="241"/>
    </row>
    <row r="160" spans="2:58" s="236" customFormat="1" ht="18" hidden="1" customHeight="1">
      <c r="C160" s="437" t="s">
        <v>3937</v>
      </c>
      <c r="D160" s="243" t="s">
        <v>16092</v>
      </c>
      <c r="F160" s="243"/>
      <c r="G160" s="243"/>
      <c r="H160" s="243"/>
      <c r="I160" s="243"/>
      <c r="J160" s="483"/>
      <c r="K160" s="483"/>
      <c r="L160" s="483"/>
      <c r="M160" s="483"/>
      <c r="N160" s="483"/>
      <c r="O160" s="483"/>
      <c r="P160" s="483"/>
      <c r="Q160" s="483"/>
      <c r="R160" s="483"/>
      <c r="S160" s="484"/>
      <c r="T160" s="483"/>
      <c r="U160" s="483"/>
      <c r="V160" s="483"/>
      <c r="W160" s="483"/>
      <c r="X160" s="243"/>
      <c r="Y160" s="243"/>
      <c r="Z160" s="243"/>
      <c r="AA160" s="243"/>
      <c r="AB160" s="243"/>
      <c r="AE160" s="437" t="s">
        <v>3937</v>
      </c>
      <c r="AF160" s="243" t="s">
        <v>16092</v>
      </c>
      <c r="AH160" s="243"/>
      <c r="AI160" s="243"/>
      <c r="AJ160" s="243"/>
      <c r="AK160" s="243"/>
      <c r="AL160" s="483"/>
      <c r="AM160" s="483"/>
      <c r="AN160" s="483"/>
      <c r="AO160" s="483"/>
      <c r="AP160" s="483"/>
      <c r="AQ160" s="483"/>
      <c r="AR160" s="483"/>
      <c r="AS160" s="483"/>
      <c r="AT160" s="483"/>
      <c r="AU160" s="484"/>
      <c r="AV160" s="483"/>
      <c r="AW160" s="483"/>
      <c r="AX160" s="483"/>
      <c r="AY160" s="483"/>
      <c r="AZ160" s="243"/>
      <c r="BA160" s="243"/>
      <c r="BB160" s="243"/>
      <c r="BC160" s="243"/>
      <c r="BD160" s="243"/>
    </row>
    <row r="161" spans="2:58" s="236" customFormat="1" ht="30" hidden="1" customHeight="1">
      <c r="C161" s="485" t="s">
        <v>3938</v>
      </c>
      <c r="D161" s="1032" t="s">
        <v>16093</v>
      </c>
      <c r="E161" s="1032"/>
      <c r="F161" s="1032"/>
      <c r="G161" s="1032"/>
      <c r="H161" s="1032"/>
      <c r="I161" s="1032"/>
      <c r="J161" s="1032"/>
      <c r="K161" s="1032"/>
      <c r="L161" s="1032"/>
      <c r="M161" s="1032"/>
      <c r="N161" s="1032"/>
      <c r="O161" s="1032"/>
      <c r="P161" s="1032"/>
      <c r="Q161" s="1032"/>
      <c r="R161" s="1032"/>
      <c r="S161" s="1032"/>
      <c r="T161" s="1032"/>
      <c r="U161" s="1032"/>
      <c r="V161" s="1032"/>
      <c r="W161" s="1032"/>
      <c r="X161" s="1032"/>
      <c r="Y161" s="1032"/>
      <c r="Z161" s="1032"/>
      <c r="AA161" s="1032"/>
      <c r="AB161" s="1032"/>
      <c r="AE161" s="485" t="s">
        <v>3938</v>
      </c>
      <c r="AF161" s="1032" t="s">
        <v>16093</v>
      </c>
      <c r="AG161" s="1032"/>
      <c r="AH161" s="1032"/>
      <c r="AI161" s="1032"/>
      <c r="AJ161" s="1032"/>
      <c r="AK161" s="1032"/>
      <c r="AL161" s="1032"/>
      <c r="AM161" s="1032"/>
      <c r="AN161" s="1032"/>
      <c r="AO161" s="1032"/>
      <c r="AP161" s="1032"/>
      <c r="AQ161" s="1032"/>
      <c r="AR161" s="1032"/>
      <c r="AS161" s="1032"/>
      <c r="AT161" s="1032"/>
      <c r="AU161" s="1032"/>
      <c r="AV161" s="1032"/>
      <c r="AW161" s="1032"/>
      <c r="AX161" s="1032"/>
      <c r="AY161" s="1032"/>
      <c r="AZ161" s="1032"/>
      <c r="BA161" s="1032"/>
      <c r="BB161" s="1032"/>
      <c r="BC161" s="1032"/>
      <c r="BD161" s="1032"/>
    </row>
    <row r="162" spans="2:58" s="236" customFormat="1" ht="7.95" hidden="1" customHeight="1">
      <c r="E162" s="486"/>
      <c r="F162" s="486"/>
      <c r="G162" s="486"/>
      <c r="H162" s="486"/>
      <c r="I162" s="486"/>
      <c r="J162" s="486"/>
      <c r="K162" s="486"/>
      <c r="L162" s="486"/>
      <c r="M162" s="486"/>
      <c r="N162" s="486"/>
      <c r="O162" s="486"/>
      <c r="P162" s="486"/>
      <c r="Q162" s="486"/>
      <c r="R162" s="486"/>
      <c r="S162" s="486"/>
      <c r="T162" s="486"/>
      <c r="U162" s="486"/>
      <c r="V162" s="486"/>
      <c r="W162" s="486"/>
      <c r="X162" s="486"/>
      <c r="Y162" s="486"/>
      <c r="Z162" s="486"/>
      <c r="AA162" s="486"/>
      <c r="AB162" s="486"/>
      <c r="AG162" s="486"/>
      <c r="AH162" s="486"/>
      <c r="AI162" s="486"/>
      <c r="AJ162" s="486"/>
      <c r="AK162" s="486"/>
      <c r="AL162" s="486"/>
      <c r="AM162" s="486"/>
      <c r="AN162" s="486"/>
      <c r="AO162" s="486"/>
      <c r="AP162" s="486"/>
      <c r="AQ162" s="486"/>
      <c r="AR162" s="486"/>
      <c r="AS162" s="486"/>
      <c r="AT162" s="486"/>
      <c r="AU162" s="486"/>
      <c r="AV162" s="486"/>
      <c r="AW162" s="486"/>
      <c r="AX162" s="486"/>
      <c r="AY162" s="486"/>
      <c r="AZ162" s="486"/>
      <c r="BA162" s="486"/>
      <c r="BB162" s="486"/>
      <c r="BC162" s="486"/>
      <c r="BD162" s="486"/>
    </row>
    <row r="163" spans="2:58" s="236" customFormat="1" ht="25.35" hidden="1" customHeight="1">
      <c r="B163" s="441" t="s">
        <v>3939</v>
      </c>
      <c r="I163" s="442"/>
      <c r="J163" s="442"/>
      <c r="W163" s="442"/>
      <c r="X163" s="442"/>
      <c r="Y163" s="442"/>
      <c r="Z163" s="442"/>
      <c r="AA163" s="442"/>
      <c r="AB163" s="442"/>
      <c r="AD163" s="441" t="s">
        <v>3939</v>
      </c>
      <c r="AK163" s="442"/>
      <c r="AL163" s="442"/>
      <c r="AY163" s="442"/>
      <c r="AZ163" s="442"/>
      <c r="BA163" s="442"/>
      <c r="BB163" s="442"/>
      <c r="BC163" s="442"/>
      <c r="BD163" s="442"/>
    </row>
    <row r="164" spans="2:58" s="236" customFormat="1" ht="12.45" hidden="1" customHeight="1">
      <c r="B164" s="1014" t="s">
        <v>3917</v>
      </c>
      <c r="C164" s="1015"/>
      <c r="D164" s="1015"/>
      <c r="E164" s="1015"/>
      <c r="F164" s="1015"/>
      <c r="G164" s="1015"/>
      <c r="H164" s="1015"/>
      <c r="I164" s="1016"/>
      <c r="J164" s="1017"/>
      <c r="K164" s="1018"/>
      <c r="L164" s="1018"/>
      <c r="M164" s="1018"/>
      <c r="N164" s="1018"/>
      <c r="O164" s="1018"/>
      <c r="P164" s="1018"/>
      <c r="Q164" s="1018"/>
      <c r="R164" s="1018"/>
      <c r="S164" s="1018"/>
      <c r="T164" s="1018"/>
      <c r="U164" s="1018"/>
      <c r="V164" s="1018"/>
      <c r="W164" s="1018"/>
      <c r="X164" s="1018"/>
      <c r="Y164" s="1018"/>
      <c r="Z164" s="1018"/>
      <c r="AA164" s="1018"/>
      <c r="AB164" s="1019"/>
      <c r="AD164" s="1014" t="s">
        <v>3917</v>
      </c>
      <c r="AE164" s="1015"/>
      <c r="AF164" s="1015"/>
      <c r="AG164" s="1015"/>
      <c r="AH164" s="1015"/>
      <c r="AI164" s="1015"/>
      <c r="AJ164" s="1015"/>
      <c r="AK164" s="1016"/>
      <c r="AL164" s="1017"/>
      <c r="AM164" s="1018"/>
      <c r="AN164" s="1018"/>
      <c r="AO164" s="1018"/>
      <c r="AP164" s="1018"/>
      <c r="AQ164" s="1018"/>
      <c r="AR164" s="1018"/>
      <c r="AS164" s="1018"/>
      <c r="AT164" s="1018"/>
      <c r="AU164" s="1018"/>
      <c r="AV164" s="1018"/>
      <c r="AW164" s="1018"/>
      <c r="AX164" s="1018"/>
      <c r="AY164" s="1018"/>
      <c r="AZ164" s="1018"/>
      <c r="BA164" s="1018"/>
      <c r="BB164" s="1018"/>
      <c r="BC164" s="1018"/>
      <c r="BD164" s="1019"/>
    </row>
    <row r="165" spans="2:58" s="236" customFormat="1" ht="22.5" hidden="1" customHeight="1">
      <c r="B165" s="1020" t="s">
        <v>8</v>
      </c>
      <c r="C165" s="1021"/>
      <c r="D165" s="1021"/>
      <c r="E165" s="1021"/>
      <c r="F165" s="1021"/>
      <c r="G165" s="1021"/>
      <c r="H165" s="1021"/>
      <c r="I165" s="1022"/>
      <c r="J165" s="1023"/>
      <c r="K165" s="1024"/>
      <c r="L165" s="1024"/>
      <c r="M165" s="1025"/>
      <c r="N165" s="1025"/>
      <c r="O165" s="1024"/>
      <c r="P165" s="1025"/>
      <c r="Q165" s="1025"/>
      <c r="R165" s="1024"/>
      <c r="S165" s="1024"/>
      <c r="T165" s="1024"/>
      <c r="U165" s="1024"/>
      <c r="V165" s="1024"/>
      <c r="W165" s="1024"/>
      <c r="X165" s="1024"/>
      <c r="Y165" s="1024"/>
      <c r="Z165" s="1024"/>
      <c r="AA165" s="1024"/>
      <c r="AB165" s="1026"/>
      <c r="AC165" s="236">
        <v>9</v>
      </c>
      <c r="AD165" s="1020" t="s">
        <v>8</v>
      </c>
      <c r="AE165" s="1021"/>
      <c r="AF165" s="1021"/>
      <c r="AG165" s="1021"/>
      <c r="AH165" s="1021"/>
      <c r="AI165" s="1021"/>
      <c r="AJ165" s="1021"/>
      <c r="AK165" s="1022"/>
      <c r="AL165" s="1023"/>
      <c r="AM165" s="1024"/>
      <c r="AN165" s="1024"/>
      <c r="AO165" s="1025"/>
      <c r="AP165" s="1025"/>
      <c r="AQ165" s="1024"/>
      <c r="AR165" s="1025"/>
      <c r="AS165" s="1025"/>
      <c r="AT165" s="1024"/>
      <c r="AU165" s="1024"/>
      <c r="AV165" s="1024"/>
      <c r="AW165" s="1024"/>
      <c r="AX165" s="1024"/>
      <c r="AY165" s="1024"/>
      <c r="AZ165" s="1024"/>
      <c r="BA165" s="1024"/>
      <c r="BB165" s="1024"/>
      <c r="BC165" s="1024"/>
      <c r="BD165" s="1026"/>
      <c r="BF165" s="236">
        <v>9</v>
      </c>
    </row>
    <row r="166" spans="2:58" s="236" customFormat="1" ht="25.2" hidden="1" customHeight="1">
      <c r="B166" s="1027" t="s">
        <v>23</v>
      </c>
      <c r="C166" s="1028"/>
      <c r="D166" s="1028"/>
      <c r="E166" s="1028"/>
      <c r="F166" s="1028"/>
      <c r="G166" s="1028"/>
      <c r="H166" s="1028"/>
      <c r="I166" s="1029"/>
      <c r="J166" s="972" t="s">
        <v>3918</v>
      </c>
      <c r="K166" s="973"/>
      <c r="L166" s="973"/>
      <c r="M166" s="975"/>
      <c r="N166" s="977"/>
      <c r="O166" s="239" t="s">
        <v>3919</v>
      </c>
      <c r="P166" s="975"/>
      <c r="Q166" s="977"/>
      <c r="R166" s="973"/>
      <c r="S166" s="973"/>
      <c r="T166" s="973"/>
      <c r="U166" s="973"/>
      <c r="V166" s="973"/>
      <c r="W166" s="973"/>
      <c r="X166" s="973"/>
      <c r="Y166" s="973"/>
      <c r="Z166" s="973"/>
      <c r="AA166" s="973"/>
      <c r="AB166" s="974"/>
      <c r="AD166" s="1027" t="s">
        <v>23</v>
      </c>
      <c r="AE166" s="1028"/>
      <c r="AF166" s="1028"/>
      <c r="AG166" s="1028"/>
      <c r="AH166" s="1028"/>
      <c r="AI166" s="1028"/>
      <c r="AJ166" s="1028"/>
      <c r="AK166" s="1029"/>
      <c r="AL166" s="972" t="s">
        <v>3918</v>
      </c>
      <c r="AM166" s="973"/>
      <c r="AN166" s="973"/>
      <c r="AO166" s="975"/>
      <c r="AP166" s="977"/>
      <c r="AQ166" s="239" t="s">
        <v>3919</v>
      </c>
      <c r="AR166" s="975"/>
      <c r="AS166" s="977"/>
      <c r="AT166" s="973"/>
      <c r="AU166" s="973"/>
      <c r="AV166" s="973"/>
      <c r="AW166" s="973"/>
      <c r="AX166" s="973"/>
      <c r="AY166" s="973"/>
      <c r="AZ166" s="973"/>
      <c r="BA166" s="973"/>
      <c r="BB166" s="973"/>
      <c r="BC166" s="973"/>
      <c r="BD166" s="974"/>
    </row>
    <row r="167" spans="2:58" s="236" customFormat="1" ht="25.2" hidden="1" customHeight="1">
      <c r="B167" s="1030"/>
      <c r="C167" s="1025"/>
      <c r="D167" s="1025"/>
      <c r="E167" s="1025"/>
      <c r="F167" s="1025"/>
      <c r="G167" s="1025"/>
      <c r="H167" s="1025"/>
      <c r="I167" s="1031"/>
      <c r="J167" s="972" t="s">
        <v>3920</v>
      </c>
      <c r="K167" s="973"/>
      <c r="L167" s="973"/>
      <c r="M167" s="975"/>
      <c r="N167" s="976"/>
      <c r="O167" s="976"/>
      <c r="P167" s="976"/>
      <c r="Q167" s="977"/>
      <c r="R167" s="972" t="s">
        <v>3921</v>
      </c>
      <c r="S167" s="973"/>
      <c r="T167" s="974"/>
      <c r="U167" s="975"/>
      <c r="V167" s="976"/>
      <c r="W167" s="976"/>
      <c r="X167" s="976"/>
      <c r="Y167" s="976"/>
      <c r="Z167" s="976"/>
      <c r="AA167" s="976"/>
      <c r="AB167" s="977"/>
      <c r="AD167" s="1030"/>
      <c r="AE167" s="1025"/>
      <c r="AF167" s="1025"/>
      <c r="AG167" s="1025"/>
      <c r="AH167" s="1025"/>
      <c r="AI167" s="1025"/>
      <c r="AJ167" s="1025"/>
      <c r="AK167" s="1031"/>
      <c r="AL167" s="972" t="s">
        <v>3920</v>
      </c>
      <c r="AM167" s="973"/>
      <c r="AN167" s="973"/>
      <c r="AO167" s="975"/>
      <c r="AP167" s="976"/>
      <c r="AQ167" s="976"/>
      <c r="AR167" s="976"/>
      <c r="AS167" s="977"/>
      <c r="AT167" s="972" t="s">
        <v>3921</v>
      </c>
      <c r="AU167" s="973"/>
      <c r="AV167" s="974"/>
      <c r="AW167" s="975"/>
      <c r="AX167" s="976"/>
      <c r="AY167" s="976"/>
      <c r="AZ167" s="976"/>
      <c r="BA167" s="976"/>
      <c r="BB167" s="976"/>
      <c r="BC167" s="976"/>
      <c r="BD167" s="977"/>
    </row>
    <row r="168" spans="2:58" s="236" customFormat="1" ht="25.2" hidden="1" customHeight="1">
      <c r="B168" s="1030"/>
      <c r="C168" s="1025"/>
      <c r="D168" s="1025"/>
      <c r="E168" s="1025"/>
      <c r="F168" s="1025"/>
      <c r="G168" s="1025"/>
      <c r="H168" s="1025"/>
      <c r="I168" s="1031"/>
      <c r="J168" s="972" t="s">
        <v>3922</v>
      </c>
      <c r="K168" s="973"/>
      <c r="L168" s="973"/>
      <c r="M168" s="978"/>
      <c r="N168" s="979"/>
      <c r="O168" s="979"/>
      <c r="P168" s="979"/>
      <c r="Q168" s="980"/>
      <c r="R168" s="972" t="s">
        <v>3923</v>
      </c>
      <c r="S168" s="973"/>
      <c r="T168" s="974"/>
      <c r="U168" s="975"/>
      <c r="V168" s="976"/>
      <c r="W168" s="976"/>
      <c r="X168" s="976"/>
      <c r="Y168" s="976"/>
      <c r="Z168" s="976"/>
      <c r="AA168" s="976"/>
      <c r="AB168" s="977"/>
      <c r="AD168" s="1030"/>
      <c r="AE168" s="1025"/>
      <c r="AF168" s="1025"/>
      <c r="AG168" s="1025"/>
      <c r="AH168" s="1025"/>
      <c r="AI168" s="1025"/>
      <c r="AJ168" s="1025"/>
      <c r="AK168" s="1031"/>
      <c r="AL168" s="972" t="s">
        <v>3922</v>
      </c>
      <c r="AM168" s="973"/>
      <c r="AN168" s="973"/>
      <c r="AO168" s="978"/>
      <c r="AP168" s="979"/>
      <c r="AQ168" s="979"/>
      <c r="AR168" s="979"/>
      <c r="AS168" s="980"/>
      <c r="AT168" s="972" t="s">
        <v>3923</v>
      </c>
      <c r="AU168" s="973"/>
      <c r="AV168" s="974"/>
      <c r="AW168" s="975"/>
      <c r="AX168" s="976"/>
      <c r="AY168" s="976"/>
      <c r="AZ168" s="976"/>
      <c r="BA168" s="976"/>
      <c r="BB168" s="976"/>
      <c r="BC168" s="976"/>
      <c r="BD168" s="977"/>
    </row>
    <row r="169" spans="2:58" s="236" customFormat="1" ht="25.2" hidden="1" customHeight="1">
      <c r="B169" s="1023"/>
      <c r="C169" s="1024"/>
      <c r="D169" s="1024"/>
      <c r="E169" s="1024"/>
      <c r="F169" s="1024"/>
      <c r="G169" s="1024"/>
      <c r="H169" s="1024"/>
      <c r="I169" s="1026"/>
      <c r="J169" s="972" t="s">
        <v>3924</v>
      </c>
      <c r="K169" s="973"/>
      <c r="L169" s="973"/>
      <c r="M169" s="981"/>
      <c r="N169" s="981"/>
      <c r="O169" s="981"/>
      <c r="P169" s="981"/>
      <c r="Q169" s="981"/>
      <c r="R169" s="981"/>
      <c r="S169" s="981"/>
      <c r="T169" s="981"/>
      <c r="U169" s="981"/>
      <c r="V169" s="981"/>
      <c r="W169" s="981"/>
      <c r="X169" s="981"/>
      <c r="Y169" s="981"/>
      <c r="Z169" s="981"/>
      <c r="AA169" s="981"/>
      <c r="AB169" s="981"/>
      <c r="AD169" s="1023"/>
      <c r="AE169" s="1024"/>
      <c r="AF169" s="1024"/>
      <c r="AG169" s="1024"/>
      <c r="AH169" s="1024"/>
      <c r="AI169" s="1024"/>
      <c r="AJ169" s="1024"/>
      <c r="AK169" s="1026"/>
      <c r="AL169" s="972" t="s">
        <v>3924</v>
      </c>
      <c r="AM169" s="973"/>
      <c r="AN169" s="973"/>
      <c r="AO169" s="981"/>
      <c r="AP169" s="981"/>
      <c r="AQ169" s="981"/>
      <c r="AR169" s="981"/>
      <c r="AS169" s="981"/>
      <c r="AT169" s="981"/>
      <c r="AU169" s="981"/>
      <c r="AV169" s="981"/>
      <c r="AW169" s="981"/>
      <c r="AX169" s="981"/>
      <c r="AY169" s="981"/>
      <c r="AZ169" s="981"/>
      <c r="BA169" s="981"/>
      <c r="BB169" s="981"/>
      <c r="BC169" s="981"/>
      <c r="BD169" s="981"/>
    </row>
    <row r="170" spans="2:58" s="236" customFormat="1" ht="30" hidden="1" customHeight="1">
      <c r="B170" s="982" t="s">
        <v>3925</v>
      </c>
      <c r="C170" s="983"/>
      <c r="D170" s="983"/>
      <c r="E170" s="983"/>
      <c r="F170" s="983"/>
      <c r="G170" s="983"/>
      <c r="H170" s="983"/>
      <c r="I170" s="984"/>
      <c r="J170" s="444"/>
      <c r="K170" s="445"/>
      <c r="L170" s="446" t="s">
        <v>388</v>
      </c>
      <c r="M170" s="447"/>
      <c r="N170" s="448" t="s">
        <v>112</v>
      </c>
      <c r="O170" s="449"/>
      <c r="P170" s="450"/>
      <c r="V170" s="451"/>
      <c r="W170" s="451"/>
      <c r="X170" s="451"/>
      <c r="Y170" s="451"/>
      <c r="Z170" s="451"/>
      <c r="AA170" s="451"/>
      <c r="AB170" s="452"/>
      <c r="AD170" s="982" t="s">
        <v>3925</v>
      </c>
      <c r="AE170" s="983"/>
      <c r="AF170" s="983"/>
      <c r="AG170" s="983"/>
      <c r="AH170" s="983"/>
      <c r="AI170" s="983"/>
      <c r="AJ170" s="983"/>
      <c r="AK170" s="984"/>
      <c r="AL170" s="444"/>
      <c r="AM170" s="445"/>
      <c r="AN170" s="446" t="s">
        <v>388</v>
      </c>
      <c r="AO170" s="447"/>
      <c r="AP170" s="448" t="s">
        <v>112</v>
      </c>
      <c r="AQ170" s="449"/>
      <c r="AR170" s="450"/>
      <c r="AX170" s="451"/>
      <c r="AY170" s="451"/>
      <c r="AZ170" s="451"/>
      <c r="BA170" s="451"/>
      <c r="BB170" s="451"/>
      <c r="BC170" s="451"/>
      <c r="BD170" s="452"/>
    </row>
    <row r="171" spans="2:58" s="236" customFormat="1" ht="15" hidden="1" customHeight="1">
      <c r="B171" s="985"/>
      <c r="C171" s="986"/>
      <c r="D171" s="986"/>
      <c r="E171" s="986"/>
      <c r="F171" s="986"/>
      <c r="G171" s="986"/>
      <c r="H171" s="986"/>
      <c r="I171" s="987"/>
      <c r="J171" s="453" t="s">
        <v>3926</v>
      </c>
      <c r="K171" s="454"/>
      <c r="L171" s="454"/>
      <c r="M171" s="454"/>
      <c r="N171" s="454"/>
      <c r="O171" s="454"/>
      <c r="P171" s="454"/>
      <c r="Q171" s="454"/>
      <c r="R171" s="454"/>
      <c r="S171" s="449"/>
      <c r="T171" s="455"/>
      <c r="U171" s="456"/>
      <c r="V171" s="457"/>
      <c r="W171" s="458"/>
      <c r="X171" s="459" t="s">
        <v>388</v>
      </c>
      <c r="Y171" s="460"/>
      <c r="Z171" s="461" t="s">
        <v>112</v>
      </c>
      <c r="AA171" s="461"/>
      <c r="AB171" s="462"/>
      <c r="AD171" s="985"/>
      <c r="AE171" s="986"/>
      <c r="AF171" s="986"/>
      <c r="AG171" s="986"/>
      <c r="AH171" s="986"/>
      <c r="AI171" s="986"/>
      <c r="AJ171" s="986"/>
      <c r="AK171" s="987"/>
      <c r="AL171" s="453" t="s">
        <v>3926</v>
      </c>
      <c r="AM171" s="454"/>
      <c r="AN171" s="454"/>
      <c r="AO171" s="454"/>
      <c r="AP171" s="454"/>
      <c r="AQ171" s="454"/>
      <c r="AR171" s="454"/>
      <c r="AS171" s="454"/>
      <c r="AT171" s="454"/>
      <c r="AU171" s="449"/>
      <c r="AV171" s="455"/>
      <c r="AW171" s="456"/>
      <c r="AX171" s="457"/>
      <c r="AY171" s="458"/>
      <c r="AZ171" s="459" t="s">
        <v>388</v>
      </c>
      <c r="BA171" s="460"/>
      <c r="BB171" s="461" t="s">
        <v>112</v>
      </c>
      <c r="BC171" s="461"/>
      <c r="BD171" s="462"/>
    </row>
    <row r="172" spans="2:58" s="236" customFormat="1" ht="15" hidden="1" customHeight="1">
      <c r="B172" s="988"/>
      <c r="C172" s="989"/>
      <c r="D172" s="989"/>
      <c r="E172" s="989"/>
      <c r="F172" s="989"/>
      <c r="G172" s="989"/>
      <c r="H172" s="989"/>
      <c r="I172" s="990"/>
      <c r="J172" s="577" t="s">
        <v>3927</v>
      </c>
      <c r="K172" s="464"/>
      <c r="L172" s="464"/>
      <c r="M172" s="464"/>
      <c r="N172" s="464"/>
      <c r="O172" s="464"/>
      <c r="P172" s="464"/>
      <c r="Q172" s="464"/>
      <c r="R172" s="464"/>
      <c r="S172" s="465"/>
      <c r="T172" s="466"/>
      <c r="U172" s="467"/>
      <c r="V172" s="468"/>
      <c r="W172" s="469"/>
      <c r="X172" s="464" t="s">
        <v>388</v>
      </c>
      <c r="Y172" s="470"/>
      <c r="Z172" s="466" t="s">
        <v>112</v>
      </c>
      <c r="AA172" s="466"/>
      <c r="AB172" s="471"/>
      <c r="AD172" s="988"/>
      <c r="AE172" s="989"/>
      <c r="AF172" s="989"/>
      <c r="AG172" s="989"/>
      <c r="AH172" s="989"/>
      <c r="AI172" s="989"/>
      <c r="AJ172" s="989"/>
      <c r="AK172" s="990"/>
      <c r="AL172" s="577" t="s">
        <v>3927</v>
      </c>
      <c r="AM172" s="464"/>
      <c r="AN172" s="464"/>
      <c r="AO172" s="464"/>
      <c r="AP172" s="464"/>
      <c r="AQ172" s="464"/>
      <c r="AR172" s="464"/>
      <c r="AS172" s="464"/>
      <c r="AT172" s="464"/>
      <c r="AU172" s="465"/>
      <c r="AV172" s="466"/>
      <c r="AW172" s="467"/>
      <c r="AX172" s="468"/>
      <c r="AY172" s="469"/>
      <c r="AZ172" s="464" t="s">
        <v>388</v>
      </c>
      <c r="BA172" s="470"/>
      <c r="BB172" s="466" t="s">
        <v>112</v>
      </c>
      <c r="BC172" s="466"/>
      <c r="BD172" s="471"/>
    </row>
    <row r="173" spans="2:58" s="236" customFormat="1" ht="18" hidden="1" customHeight="1">
      <c r="B173" s="991" t="s">
        <v>3928</v>
      </c>
      <c r="C173" s="992"/>
      <c r="D173" s="992"/>
      <c r="E173" s="992"/>
      <c r="F173" s="992"/>
      <c r="G173" s="992"/>
      <c r="H173" s="992"/>
      <c r="I173" s="993"/>
      <c r="J173" s="472" t="s">
        <v>3783</v>
      </c>
      <c r="K173" s="473" t="s">
        <v>3929</v>
      </c>
      <c r="L173" s="474"/>
      <c r="M173" s="474"/>
      <c r="N173" s="474"/>
      <c r="O173" s="472" t="s">
        <v>3783</v>
      </c>
      <c r="P173" s="473" t="s">
        <v>3930</v>
      </c>
      <c r="Q173" s="474"/>
      <c r="R173" s="474"/>
      <c r="T173" s="461" t="s">
        <v>3935</v>
      </c>
      <c r="U173" s="472" t="s">
        <v>3783</v>
      </c>
      <c r="V173" s="461" t="s">
        <v>3936</v>
      </c>
      <c r="X173" s="473"/>
      <c r="Y173" s="474"/>
      <c r="Z173" s="474"/>
      <c r="AA173" s="474"/>
      <c r="AB173" s="475"/>
      <c r="AD173" s="991" t="s">
        <v>3928</v>
      </c>
      <c r="AE173" s="992"/>
      <c r="AF173" s="992"/>
      <c r="AG173" s="992"/>
      <c r="AH173" s="992"/>
      <c r="AI173" s="992"/>
      <c r="AJ173" s="992"/>
      <c r="AK173" s="993"/>
      <c r="AL173" s="472" t="s">
        <v>3783</v>
      </c>
      <c r="AM173" s="473" t="s">
        <v>3929</v>
      </c>
      <c r="AN173" s="474"/>
      <c r="AO173" s="474"/>
      <c r="AP173" s="474"/>
      <c r="AQ173" s="472" t="s">
        <v>3783</v>
      </c>
      <c r="AR173" s="473" t="s">
        <v>3930</v>
      </c>
      <c r="AS173" s="474"/>
      <c r="AT173" s="474"/>
      <c r="AV173" s="461" t="s">
        <v>3935</v>
      </c>
      <c r="AW173" s="472" t="s">
        <v>3783</v>
      </c>
      <c r="AX173" s="461" t="s">
        <v>3936</v>
      </c>
      <c r="AZ173" s="473"/>
      <c r="BA173" s="474"/>
      <c r="BB173" s="474"/>
      <c r="BC173" s="474"/>
      <c r="BD173" s="475"/>
    </row>
    <row r="174" spans="2:58" s="236" customFormat="1" ht="15" hidden="1" customHeight="1">
      <c r="B174" s="994" t="s">
        <v>3931</v>
      </c>
      <c r="C174" s="995"/>
      <c r="D174" s="995"/>
      <c r="E174" s="995"/>
      <c r="F174" s="995"/>
      <c r="G174" s="995"/>
      <c r="H174" s="995"/>
      <c r="I174" s="996"/>
      <c r="J174" s="1000" t="s">
        <v>3932</v>
      </c>
      <c r="K174" s="1001"/>
      <c r="L174" s="1004"/>
      <c r="M174" s="1005"/>
      <c r="N174" s="1005"/>
      <c r="O174" s="1005"/>
      <c r="P174" s="1005"/>
      <c r="Q174" s="1005"/>
      <c r="R174" s="1006"/>
      <c r="S174" s="1006"/>
      <c r="T174" s="1006"/>
      <c r="U174" s="1007"/>
      <c r="V174" s="1008" t="s">
        <v>3933</v>
      </c>
      <c r="W174" s="1008"/>
      <c r="X174" s="1008"/>
      <c r="Y174" s="1008"/>
      <c r="Z174" s="1008"/>
      <c r="AA174" s="1008"/>
      <c r="AB174" s="1009"/>
      <c r="AD174" s="994" t="s">
        <v>3931</v>
      </c>
      <c r="AE174" s="995"/>
      <c r="AF174" s="995"/>
      <c r="AG174" s="995"/>
      <c r="AH174" s="995"/>
      <c r="AI174" s="995"/>
      <c r="AJ174" s="995"/>
      <c r="AK174" s="996"/>
      <c r="AL174" s="1000" t="s">
        <v>3932</v>
      </c>
      <c r="AM174" s="1001"/>
      <c r="AN174" s="1004"/>
      <c r="AO174" s="1005"/>
      <c r="AP174" s="1005"/>
      <c r="AQ174" s="1005"/>
      <c r="AR174" s="1005"/>
      <c r="AS174" s="1005"/>
      <c r="AT174" s="1006"/>
      <c r="AU174" s="1006"/>
      <c r="AV174" s="1006"/>
      <c r="AW174" s="1007"/>
      <c r="AX174" s="1008" t="s">
        <v>3933</v>
      </c>
      <c r="AY174" s="1008"/>
      <c r="AZ174" s="1008"/>
      <c r="BA174" s="1008"/>
      <c r="BB174" s="1008"/>
      <c r="BC174" s="1008"/>
      <c r="BD174" s="1009"/>
    </row>
    <row r="175" spans="2:58" s="236" customFormat="1" ht="15" hidden="1" customHeight="1">
      <c r="B175" s="997"/>
      <c r="C175" s="998"/>
      <c r="D175" s="998"/>
      <c r="E175" s="998"/>
      <c r="F175" s="998"/>
      <c r="G175" s="998"/>
      <c r="H175" s="998"/>
      <c r="I175" s="999"/>
      <c r="J175" s="1002"/>
      <c r="K175" s="1003"/>
      <c r="L175" s="1004"/>
      <c r="M175" s="1005"/>
      <c r="N175" s="1005"/>
      <c r="O175" s="1005"/>
      <c r="P175" s="1005"/>
      <c r="Q175" s="1005"/>
      <c r="R175" s="1006"/>
      <c r="S175" s="1006"/>
      <c r="T175" s="1006"/>
      <c r="U175" s="1007"/>
      <c r="V175" s="1010"/>
      <c r="W175" s="1010"/>
      <c r="X175" s="1010"/>
      <c r="Y175" s="1010"/>
      <c r="Z175" s="1010"/>
      <c r="AA175" s="1010"/>
      <c r="AB175" s="1011"/>
      <c r="AC175" s="241"/>
      <c r="AD175" s="997"/>
      <c r="AE175" s="998"/>
      <c r="AF175" s="998"/>
      <c r="AG175" s="998"/>
      <c r="AH175" s="998"/>
      <c r="AI175" s="998"/>
      <c r="AJ175" s="998"/>
      <c r="AK175" s="999"/>
      <c r="AL175" s="1002"/>
      <c r="AM175" s="1003"/>
      <c r="AN175" s="1004"/>
      <c r="AO175" s="1005"/>
      <c r="AP175" s="1005"/>
      <c r="AQ175" s="1005"/>
      <c r="AR175" s="1005"/>
      <c r="AS175" s="1005"/>
      <c r="AT175" s="1006"/>
      <c r="AU175" s="1006"/>
      <c r="AV175" s="1006"/>
      <c r="AW175" s="1007"/>
      <c r="AX175" s="1010"/>
      <c r="AY175" s="1010"/>
      <c r="AZ175" s="1010"/>
      <c r="BA175" s="1010"/>
      <c r="BB175" s="1010"/>
      <c r="BC175" s="1010"/>
      <c r="BD175" s="1011"/>
      <c r="BF175" s="241"/>
    </row>
    <row r="176" spans="2:58" s="236" customFormat="1" ht="15" hidden="1" customHeight="1">
      <c r="B176" s="994" t="s">
        <v>3934</v>
      </c>
      <c r="C176" s="995"/>
      <c r="D176" s="995"/>
      <c r="E176" s="995"/>
      <c r="F176" s="995"/>
      <c r="G176" s="995"/>
      <c r="H176" s="995"/>
      <c r="I176" s="996"/>
      <c r="J176" s="968"/>
      <c r="K176" s="969"/>
      <c r="L176" s="1012"/>
      <c r="M176" s="1012" t="s">
        <v>12</v>
      </c>
      <c r="N176" s="1012"/>
      <c r="O176" s="1012" t="s">
        <v>11</v>
      </c>
      <c r="P176" s="1012"/>
      <c r="Q176" s="1012" t="s">
        <v>227</v>
      </c>
      <c r="S176" s="476"/>
      <c r="T176" s="476"/>
      <c r="U176" s="476"/>
      <c r="V176" s="476"/>
      <c r="W176" s="476"/>
      <c r="X176" s="476"/>
      <c r="Y176" s="476"/>
      <c r="Z176" s="476"/>
      <c r="AA176" s="476"/>
      <c r="AB176" s="477"/>
      <c r="AC176" s="241"/>
      <c r="AD176" s="994" t="s">
        <v>3934</v>
      </c>
      <c r="AE176" s="995"/>
      <c r="AF176" s="995"/>
      <c r="AG176" s="995"/>
      <c r="AH176" s="995"/>
      <c r="AI176" s="995"/>
      <c r="AJ176" s="995"/>
      <c r="AK176" s="996"/>
      <c r="AL176" s="968"/>
      <c r="AM176" s="969"/>
      <c r="AN176" s="1012"/>
      <c r="AO176" s="1012" t="s">
        <v>12</v>
      </c>
      <c r="AP176" s="1012"/>
      <c r="AQ176" s="1012" t="s">
        <v>11</v>
      </c>
      <c r="AR176" s="1012"/>
      <c r="AS176" s="1012" t="s">
        <v>227</v>
      </c>
      <c r="AU176" s="476"/>
      <c r="AV176" s="476"/>
      <c r="AW176" s="476"/>
      <c r="AX176" s="476"/>
      <c r="AY176" s="476"/>
      <c r="AZ176" s="476"/>
      <c r="BA176" s="476"/>
      <c r="BB176" s="476"/>
      <c r="BC176" s="476"/>
      <c r="BD176" s="477"/>
      <c r="BF176" s="241"/>
    </row>
    <row r="177" spans="2:58" s="236" customFormat="1" ht="15" hidden="1" customHeight="1">
      <c r="B177" s="997"/>
      <c r="C177" s="998"/>
      <c r="D177" s="998"/>
      <c r="E177" s="998"/>
      <c r="F177" s="998"/>
      <c r="G177" s="998"/>
      <c r="H177" s="998"/>
      <c r="I177" s="999"/>
      <c r="J177" s="970"/>
      <c r="K177" s="971"/>
      <c r="L177" s="1013"/>
      <c r="M177" s="1013"/>
      <c r="N177" s="1013"/>
      <c r="O177" s="1013"/>
      <c r="P177" s="1013"/>
      <c r="Q177" s="1013"/>
      <c r="R177" s="481"/>
      <c r="S177" s="479"/>
      <c r="T177" s="479"/>
      <c r="U177" s="479"/>
      <c r="V177" s="479"/>
      <c r="W177" s="479"/>
      <c r="X177" s="479"/>
      <c r="Y177" s="479"/>
      <c r="Z177" s="479"/>
      <c r="AA177" s="479"/>
      <c r="AB177" s="480"/>
      <c r="AC177" s="241"/>
      <c r="AD177" s="997"/>
      <c r="AE177" s="998"/>
      <c r="AF177" s="998"/>
      <c r="AG177" s="998"/>
      <c r="AH177" s="998"/>
      <c r="AI177" s="998"/>
      <c r="AJ177" s="998"/>
      <c r="AK177" s="999"/>
      <c r="AL177" s="970"/>
      <c r="AM177" s="971"/>
      <c r="AN177" s="1013"/>
      <c r="AO177" s="1013"/>
      <c r="AP177" s="1013"/>
      <c r="AQ177" s="1013"/>
      <c r="AR177" s="1013"/>
      <c r="AS177" s="1013"/>
      <c r="AT177" s="481"/>
      <c r="AU177" s="479"/>
      <c r="AV177" s="479"/>
      <c r="AW177" s="479"/>
      <c r="AX177" s="479"/>
      <c r="AY177" s="479"/>
      <c r="AZ177" s="479"/>
      <c r="BA177" s="479"/>
      <c r="BB177" s="479"/>
      <c r="BC177" s="479"/>
      <c r="BD177" s="480"/>
      <c r="BF177" s="241"/>
    </row>
    <row r="178" spans="2:58" s="236" customFormat="1" ht="20.100000000000001" hidden="1" customHeight="1">
      <c r="B178" s="482"/>
      <c r="C178" s="482"/>
      <c r="D178" s="482"/>
      <c r="E178" s="482"/>
      <c r="F178" s="482"/>
      <c r="G178" s="482"/>
      <c r="H178" s="482"/>
      <c r="I178" s="482"/>
      <c r="J178" s="482"/>
      <c r="K178" s="482"/>
      <c r="L178" s="482"/>
      <c r="M178" s="482"/>
      <c r="N178" s="482"/>
      <c r="O178" s="482"/>
      <c r="P178" s="482"/>
      <c r="Q178" s="482"/>
      <c r="R178" s="482"/>
      <c r="S178" s="482"/>
      <c r="T178" s="482"/>
      <c r="U178" s="482"/>
      <c r="V178" s="482"/>
      <c r="W178" s="482"/>
      <c r="X178" s="482"/>
      <c r="Y178" s="478"/>
      <c r="Z178" s="478"/>
      <c r="AA178" s="478"/>
      <c r="AB178" s="478"/>
      <c r="AC178" s="241"/>
      <c r="AD178" s="482"/>
      <c r="AE178" s="482"/>
      <c r="AF178" s="482"/>
      <c r="AG178" s="482"/>
      <c r="AH178" s="482"/>
      <c r="AI178" s="482"/>
      <c r="AJ178" s="482"/>
      <c r="AK178" s="482"/>
      <c r="AL178" s="482"/>
      <c r="AM178" s="482"/>
      <c r="AN178" s="482"/>
      <c r="AO178" s="482"/>
      <c r="AP178" s="482"/>
      <c r="AQ178" s="482"/>
      <c r="AR178" s="482"/>
      <c r="AS178" s="482"/>
      <c r="AT178" s="482"/>
      <c r="AU178" s="482"/>
      <c r="AV178" s="482"/>
      <c r="AW178" s="482"/>
      <c r="AX178" s="482"/>
      <c r="AY178" s="482"/>
      <c r="AZ178" s="482"/>
      <c r="BA178" s="478"/>
      <c r="BB178" s="478"/>
      <c r="BC178" s="478"/>
      <c r="BD178" s="478"/>
      <c r="BF178" s="241"/>
    </row>
    <row r="179" spans="2:58" s="236" customFormat="1" ht="12.45" hidden="1" customHeight="1">
      <c r="B179" s="1014" t="s">
        <v>3917</v>
      </c>
      <c r="C179" s="1015"/>
      <c r="D179" s="1015"/>
      <c r="E179" s="1015"/>
      <c r="F179" s="1015"/>
      <c r="G179" s="1015"/>
      <c r="H179" s="1015"/>
      <c r="I179" s="1016"/>
      <c r="J179" s="1017"/>
      <c r="K179" s="1018"/>
      <c r="L179" s="1018"/>
      <c r="M179" s="1018"/>
      <c r="N179" s="1018"/>
      <c r="O179" s="1018"/>
      <c r="P179" s="1018"/>
      <c r="Q179" s="1018"/>
      <c r="R179" s="1018"/>
      <c r="S179" s="1018"/>
      <c r="T179" s="1018"/>
      <c r="U179" s="1018"/>
      <c r="V179" s="1018"/>
      <c r="W179" s="1018"/>
      <c r="X179" s="1018"/>
      <c r="Y179" s="1018"/>
      <c r="Z179" s="1018"/>
      <c r="AA179" s="1018"/>
      <c r="AB179" s="1019"/>
      <c r="AD179" s="1014" t="s">
        <v>3917</v>
      </c>
      <c r="AE179" s="1015"/>
      <c r="AF179" s="1015"/>
      <c r="AG179" s="1015"/>
      <c r="AH179" s="1015"/>
      <c r="AI179" s="1015"/>
      <c r="AJ179" s="1015"/>
      <c r="AK179" s="1016"/>
      <c r="AL179" s="1017"/>
      <c r="AM179" s="1018"/>
      <c r="AN179" s="1018"/>
      <c r="AO179" s="1018"/>
      <c r="AP179" s="1018"/>
      <c r="AQ179" s="1018"/>
      <c r="AR179" s="1018"/>
      <c r="AS179" s="1018"/>
      <c r="AT179" s="1018"/>
      <c r="AU179" s="1018"/>
      <c r="AV179" s="1018"/>
      <c r="AW179" s="1018"/>
      <c r="AX179" s="1018"/>
      <c r="AY179" s="1018"/>
      <c r="AZ179" s="1018"/>
      <c r="BA179" s="1018"/>
      <c r="BB179" s="1018"/>
      <c r="BC179" s="1018"/>
      <c r="BD179" s="1019"/>
    </row>
    <row r="180" spans="2:58" s="236" customFormat="1" ht="22.5" hidden="1" customHeight="1">
      <c r="B180" s="1020" t="s">
        <v>8</v>
      </c>
      <c r="C180" s="1021"/>
      <c r="D180" s="1021"/>
      <c r="E180" s="1021"/>
      <c r="F180" s="1021"/>
      <c r="G180" s="1021"/>
      <c r="H180" s="1021"/>
      <c r="I180" s="1022"/>
      <c r="J180" s="1023"/>
      <c r="K180" s="1024"/>
      <c r="L180" s="1024"/>
      <c r="M180" s="1025"/>
      <c r="N180" s="1025"/>
      <c r="O180" s="1024"/>
      <c r="P180" s="1025"/>
      <c r="Q180" s="1025"/>
      <c r="R180" s="1024"/>
      <c r="S180" s="1024"/>
      <c r="T180" s="1024"/>
      <c r="U180" s="1024"/>
      <c r="V180" s="1024"/>
      <c r="W180" s="1024"/>
      <c r="X180" s="1024"/>
      <c r="Y180" s="1024"/>
      <c r="Z180" s="1024"/>
      <c r="AA180" s="1024"/>
      <c r="AB180" s="1026"/>
      <c r="AC180" s="236">
        <v>10</v>
      </c>
      <c r="AD180" s="1020" t="s">
        <v>8</v>
      </c>
      <c r="AE180" s="1021"/>
      <c r="AF180" s="1021"/>
      <c r="AG180" s="1021"/>
      <c r="AH180" s="1021"/>
      <c r="AI180" s="1021"/>
      <c r="AJ180" s="1021"/>
      <c r="AK180" s="1022"/>
      <c r="AL180" s="1023"/>
      <c r="AM180" s="1024"/>
      <c r="AN180" s="1024"/>
      <c r="AO180" s="1025"/>
      <c r="AP180" s="1025"/>
      <c r="AQ180" s="1024"/>
      <c r="AR180" s="1025"/>
      <c r="AS180" s="1025"/>
      <c r="AT180" s="1024"/>
      <c r="AU180" s="1024"/>
      <c r="AV180" s="1024"/>
      <c r="AW180" s="1024"/>
      <c r="AX180" s="1024"/>
      <c r="AY180" s="1024"/>
      <c r="AZ180" s="1024"/>
      <c r="BA180" s="1024"/>
      <c r="BB180" s="1024"/>
      <c r="BC180" s="1024"/>
      <c r="BD180" s="1026"/>
      <c r="BF180" s="236">
        <v>10</v>
      </c>
    </row>
    <row r="181" spans="2:58" s="236" customFormat="1" ht="25.2" hidden="1" customHeight="1">
      <c r="B181" s="1027" t="s">
        <v>23</v>
      </c>
      <c r="C181" s="1028"/>
      <c r="D181" s="1028"/>
      <c r="E181" s="1028"/>
      <c r="F181" s="1028"/>
      <c r="G181" s="1028"/>
      <c r="H181" s="1028"/>
      <c r="I181" s="1029"/>
      <c r="J181" s="972" t="s">
        <v>3918</v>
      </c>
      <c r="K181" s="973"/>
      <c r="L181" s="973"/>
      <c r="M181" s="975"/>
      <c r="N181" s="977"/>
      <c r="O181" s="239" t="s">
        <v>3919</v>
      </c>
      <c r="P181" s="975"/>
      <c r="Q181" s="977"/>
      <c r="R181" s="973"/>
      <c r="S181" s="973"/>
      <c r="T181" s="973"/>
      <c r="U181" s="973"/>
      <c r="V181" s="973"/>
      <c r="W181" s="973"/>
      <c r="X181" s="973"/>
      <c r="Y181" s="973"/>
      <c r="Z181" s="973"/>
      <c r="AA181" s="973"/>
      <c r="AB181" s="974"/>
      <c r="AD181" s="1027" t="s">
        <v>23</v>
      </c>
      <c r="AE181" s="1028"/>
      <c r="AF181" s="1028"/>
      <c r="AG181" s="1028"/>
      <c r="AH181" s="1028"/>
      <c r="AI181" s="1028"/>
      <c r="AJ181" s="1028"/>
      <c r="AK181" s="1029"/>
      <c r="AL181" s="972" t="s">
        <v>3918</v>
      </c>
      <c r="AM181" s="973"/>
      <c r="AN181" s="973"/>
      <c r="AO181" s="975"/>
      <c r="AP181" s="977"/>
      <c r="AQ181" s="239" t="s">
        <v>3919</v>
      </c>
      <c r="AR181" s="975"/>
      <c r="AS181" s="977"/>
      <c r="AT181" s="973"/>
      <c r="AU181" s="973"/>
      <c r="AV181" s="973"/>
      <c r="AW181" s="973"/>
      <c r="AX181" s="973"/>
      <c r="AY181" s="973"/>
      <c r="AZ181" s="973"/>
      <c r="BA181" s="973"/>
      <c r="BB181" s="973"/>
      <c r="BC181" s="973"/>
      <c r="BD181" s="974"/>
    </row>
    <row r="182" spans="2:58" s="236" customFormat="1" ht="25.2" hidden="1" customHeight="1">
      <c r="B182" s="1030"/>
      <c r="C182" s="1025"/>
      <c r="D182" s="1025"/>
      <c r="E182" s="1025"/>
      <c r="F182" s="1025"/>
      <c r="G182" s="1025"/>
      <c r="H182" s="1025"/>
      <c r="I182" s="1031"/>
      <c r="J182" s="972" t="s">
        <v>3920</v>
      </c>
      <c r="K182" s="973"/>
      <c r="L182" s="973"/>
      <c r="M182" s="975"/>
      <c r="N182" s="976"/>
      <c r="O182" s="976"/>
      <c r="P182" s="976"/>
      <c r="Q182" s="977"/>
      <c r="R182" s="972" t="s">
        <v>3921</v>
      </c>
      <c r="S182" s="973"/>
      <c r="T182" s="974"/>
      <c r="U182" s="975"/>
      <c r="V182" s="976"/>
      <c r="W182" s="976"/>
      <c r="X182" s="976"/>
      <c r="Y182" s="976"/>
      <c r="Z182" s="976"/>
      <c r="AA182" s="976"/>
      <c r="AB182" s="977"/>
      <c r="AD182" s="1030"/>
      <c r="AE182" s="1025"/>
      <c r="AF182" s="1025"/>
      <c r="AG182" s="1025"/>
      <c r="AH182" s="1025"/>
      <c r="AI182" s="1025"/>
      <c r="AJ182" s="1025"/>
      <c r="AK182" s="1031"/>
      <c r="AL182" s="972" t="s">
        <v>3920</v>
      </c>
      <c r="AM182" s="973"/>
      <c r="AN182" s="973"/>
      <c r="AO182" s="975"/>
      <c r="AP182" s="976"/>
      <c r="AQ182" s="976"/>
      <c r="AR182" s="976"/>
      <c r="AS182" s="977"/>
      <c r="AT182" s="972" t="s">
        <v>3921</v>
      </c>
      <c r="AU182" s="973"/>
      <c r="AV182" s="974"/>
      <c r="AW182" s="975"/>
      <c r="AX182" s="976"/>
      <c r="AY182" s="976"/>
      <c r="AZ182" s="976"/>
      <c r="BA182" s="976"/>
      <c r="BB182" s="976"/>
      <c r="BC182" s="976"/>
      <c r="BD182" s="977"/>
    </row>
    <row r="183" spans="2:58" s="236" customFormat="1" ht="25.2" hidden="1" customHeight="1">
      <c r="B183" s="1030"/>
      <c r="C183" s="1025"/>
      <c r="D183" s="1025"/>
      <c r="E183" s="1025"/>
      <c r="F183" s="1025"/>
      <c r="G183" s="1025"/>
      <c r="H183" s="1025"/>
      <c r="I183" s="1031"/>
      <c r="J183" s="972" t="s">
        <v>3922</v>
      </c>
      <c r="K183" s="973"/>
      <c r="L183" s="973"/>
      <c r="M183" s="978"/>
      <c r="N183" s="979"/>
      <c r="O183" s="979"/>
      <c r="P183" s="979"/>
      <c r="Q183" s="980"/>
      <c r="R183" s="972" t="s">
        <v>3923</v>
      </c>
      <c r="S183" s="973"/>
      <c r="T183" s="974"/>
      <c r="U183" s="975"/>
      <c r="V183" s="976"/>
      <c r="W183" s="976"/>
      <c r="X183" s="976"/>
      <c r="Y183" s="976"/>
      <c r="Z183" s="976"/>
      <c r="AA183" s="976"/>
      <c r="AB183" s="977"/>
      <c r="AD183" s="1030"/>
      <c r="AE183" s="1025"/>
      <c r="AF183" s="1025"/>
      <c r="AG183" s="1025"/>
      <c r="AH183" s="1025"/>
      <c r="AI183" s="1025"/>
      <c r="AJ183" s="1025"/>
      <c r="AK183" s="1031"/>
      <c r="AL183" s="972" t="s">
        <v>3922</v>
      </c>
      <c r="AM183" s="973"/>
      <c r="AN183" s="973"/>
      <c r="AO183" s="978"/>
      <c r="AP183" s="979"/>
      <c r="AQ183" s="979"/>
      <c r="AR183" s="979"/>
      <c r="AS183" s="980"/>
      <c r="AT183" s="972" t="s">
        <v>3923</v>
      </c>
      <c r="AU183" s="973"/>
      <c r="AV183" s="974"/>
      <c r="AW183" s="975"/>
      <c r="AX183" s="976"/>
      <c r="AY183" s="976"/>
      <c r="AZ183" s="976"/>
      <c r="BA183" s="976"/>
      <c r="BB183" s="976"/>
      <c r="BC183" s="976"/>
      <c r="BD183" s="977"/>
    </row>
    <row r="184" spans="2:58" s="236" customFormat="1" ht="25.2" hidden="1" customHeight="1">
      <c r="B184" s="1023"/>
      <c r="C184" s="1024"/>
      <c r="D184" s="1024"/>
      <c r="E184" s="1024"/>
      <c r="F184" s="1024"/>
      <c r="G184" s="1024"/>
      <c r="H184" s="1024"/>
      <c r="I184" s="1026"/>
      <c r="J184" s="972" t="s">
        <v>3924</v>
      </c>
      <c r="K184" s="973"/>
      <c r="L184" s="973"/>
      <c r="M184" s="981"/>
      <c r="N184" s="981"/>
      <c r="O184" s="981"/>
      <c r="P184" s="981"/>
      <c r="Q184" s="981"/>
      <c r="R184" s="981"/>
      <c r="S184" s="981"/>
      <c r="T184" s="981"/>
      <c r="U184" s="981"/>
      <c r="V184" s="981"/>
      <c r="W184" s="981"/>
      <c r="X184" s="981"/>
      <c r="Y184" s="981"/>
      <c r="Z184" s="981"/>
      <c r="AA184" s="981"/>
      <c r="AB184" s="981"/>
      <c r="AD184" s="1023"/>
      <c r="AE184" s="1024"/>
      <c r="AF184" s="1024"/>
      <c r="AG184" s="1024"/>
      <c r="AH184" s="1024"/>
      <c r="AI184" s="1024"/>
      <c r="AJ184" s="1024"/>
      <c r="AK184" s="1026"/>
      <c r="AL184" s="972" t="s">
        <v>3924</v>
      </c>
      <c r="AM184" s="973"/>
      <c r="AN184" s="973"/>
      <c r="AO184" s="981"/>
      <c r="AP184" s="981"/>
      <c r="AQ184" s="981"/>
      <c r="AR184" s="981"/>
      <c r="AS184" s="981"/>
      <c r="AT184" s="981"/>
      <c r="AU184" s="981"/>
      <c r="AV184" s="981"/>
      <c r="AW184" s="981"/>
      <c r="AX184" s="981"/>
      <c r="AY184" s="981"/>
      <c r="AZ184" s="981"/>
      <c r="BA184" s="981"/>
      <c r="BB184" s="981"/>
      <c r="BC184" s="981"/>
      <c r="BD184" s="981"/>
    </row>
    <row r="185" spans="2:58" s="236" customFormat="1" ht="30" hidden="1" customHeight="1">
      <c r="B185" s="982" t="s">
        <v>3925</v>
      </c>
      <c r="C185" s="983"/>
      <c r="D185" s="983"/>
      <c r="E185" s="983"/>
      <c r="F185" s="983"/>
      <c r="G185" s="983"/>
      <c r="H185" s="983"/>
      <c r="I185" s="984"/>
      <c r="J185" s="444"/>
      <c r="K185" s="445"/>
      <c r="L185" s="446" t="s">
        <v>388</v>
      </c>
      <c r="M185" s="447"/>
      <c r="N185" s="448" t="s">
        <v>112</v>
      </c>
      <c r="O185" s="449"/>
      <c r="P185" s="450"/>
      <c r="V185" s="451"/>
      <c r="W185" s="451"/>
      <c r="X185" s="451"/>
      <c r="Y185" s="451"/>
      <c r="Z185" s="451"/>
      <c r="AA185" s="451"/>
      <c r="AB185" s="452"/>
      <c r="AD185" s="982" t="s">
        <v>3925</v>
      </c>
      <c r="AE185" s="983"/>
      <c r="AF185" s="983"/>
      <c r="AG185" s="983"/>
      <c r="AH185" s="983"/>
      <c r="AI185" s="983"/>
      <c r="AJ185" s="983"/>
      <c r="AK185" s="984"/>
      <c r="AL185" s="444"/>
      <c r="AM185" s="445"/>
      <c r="AN185" s="446" t="s">
        <v>388</v>
      </c>
      <c r="AO185" s="447"/>
      <c r="AP185" s="448" t="s">
        <v>112</v>
      </c>
      <c r="AQ185" s="449"/>
      <c r="AR185" s="450"/>
      <c r="AX185" s="451"/>
      <c r="AY185" s="451"/>
      <c r="AZ185" s="451"/>
      <c r="BA185" s="451"/>
      <c r="BB185" s="451"/>
      <c r="BC185" s="451"/>
      <c r="BD185" s="452"/>
    </row>
    <row r="186" spans="2:58" s="236" customFormat="1" ht="15" hidden="1" customHeight="1">
      <c r="B186" s="985"/>
      <c r="C186" s="986"/>
      <c r="D186" s="986"/>
      <c r="E186" s="986"/>
      <c r="F186" s="986"/>
      <c r="G186" s="986"/>
      <c r="H186" s="986"/>
      <c r="I186" s="987"/>
      <c r="J186" s="453" t="s">
        <v>3926</v>
      </c>
      <c r="K186" s="454"/>
      <c r="L186" s="454"/>
      <c r="M186" s="454"/>
      <c r="N186" s="454"/>
      <c r="O186" s="454"/>
      <c r="P186" s="454"/>
      <c r="Q186" s="454"/>
      <c r="R186" s="454"/>
      <c r="S186" s="449"/>
      <c r="T186" s="455"/>
      <c r="U186" s="456"/>
      <c r="V186" s="457"/>
      <c r="W186" s="458"/>
      <c r="X186" s="459" t="s">
        <v>388</v>
      </c>
      <c r="Y186" s="460"/>
      <c r="Z186" s="461" t="s">
        <v>112</v>
      </c>
      <c r="AA186" s="461"/>
      <c r="AB186" s="462"/>
      <c r="AD186" s="985"/>
      <c r="AE186" s="986"/>
      <c r="AF186" s="986"/>
      <c r="AG186" s="986"/>
      <c r="AH186" s="986"/>
      <c r="AI186" s="986"/>
      <c r="AJ186" s="986"/>
      <c r="AK186" s="987"/>
      <c r="AL186" s="453" t="s">
        <v>3926</v>
      </c>
      <c r="AM186" s="454"/>
      <c r="AN186" s="454"/>
      <c r="AO186" s="454"/>
      <c r="AP186" s="454"/>
      <c r="AQ186" s="454"/>
      <c r="AR186" s="454"/>
      <c r="AS186" s="454"/>
      <c r="AT186" s="454"/>
      <c r="AU186" s="449"/>
      <c r="AV186" s="455"/>
      <c r="AW186" s="456"/>
      <c r="AX186" s="457"/>
      <c r="AY186" s="458"/>
      <c r="AZ186" s="459" t="s">
        <v>388</v>
      </c>
      <c r="BA186" s="460"/>
      <c r="BB186" s="461" t="s">
        <v>112</v>
      </c>
      <c r="BC186" s="461"/>
      <c r="BD186" s="462"/>
    </row>
    <row r="187" spans="2:58" s="236" customFormat="1" ht="15" hidden="1" customHeight="1">
      <c r="B187" s="988"/>
      <c r="C187" s="989"/>
      <c r="D187" s="989"/>
      <c r="E187" s="989"/>
      <c r="F187" s="989"/>
      <c r="G187" s="989"/>
      <c r="H187" s="989"/>
      <c r="I187" s="990"/>
      <c r="J187" s="577" t="s">
        <v>3927</v>
      </c>
      <c r="K187" s="464"/>
      <c r="L187" s="464"/>
      <c r="M187" s="464"/>
      <c r="N187" s="464"/>
      <c r="O187" s="464"/>
      <c r="P187" s="464"/>
      <c r="Q187" s="464"/>
      <c r="R187" s="464"/>
      <c r="S187" s="465"/>
      <c r="T187" s="466"/>
      <c r="U187" s="467"/>
      <c r="V187" s="468"/>
      <c r="W187" s="469"/>
      <c r="X187" s="464" t="s">
        <v>388</v>
      </c>
      <c r="Y187" s="470"/>
      <c r="Z187" s="466" t="s">
        <v>112</v>
      </c>
      <c r="AA187" s="466"/>
      <c r="AB187" s="471"/>
      <c r="AD187" s="988"/>
      <c r="AE187" s="989"/>
      <c r="AF187" s="989"/>
      <c r="AG187" s="989"/>
      <c r="AH187" s="989"/>
      <c r="AI187" s="989"/>
      <c r="AJ187" s="989"/>
      <c r="AK187" s="990"/>
      <c r="AL187" s="577" t="s">
        <v>3927</v>
      </c>
      <c r="AM187" s="464"/>
      <c r="AN187" s="464"/>
      <c r="AO187" s="464"/>
      <c r="AP187" s="464"/>
      <c r="AQ187" s="464"/>
      <c r="AR187" s="464"/>
      <c r="AS187" s="464"/>
      <c r="AT187" s="464"/>
      <c r="AU187" s="465"/>
      <c r="AV187" s="466"/>
      <c r="AW187" s="467"/>
      <c r="AX187" s="468"/>
      <c r="AY187" s="469"/>
      <c r="AZ187" s="464" t="s">
        <v>388</v>
      </c>
      <c r="BA187" s="470"/>
      <c r="BB187" s="466" t="s">
        <v>112</v>
      </c>
      <c r="BC187" s="466"/>
      <c r="BD187" s="471"/>
    </row>
    <row r="188" spans="2:58" s="236" customFormat="1" ht="18" hidden="1" customHeight="1">
      <c r="B188" s="991" t="s">
        <v>3928</v>
      </c>
      <c r="C188" s="992"/>
      <c r="D188" s="992"/>
      <c r="E188" s="992"/>
      <c r="F188" s="992"/>
      <c r="G188" s="992"/>
      <c r="H188" s="992"/>
      <c r="I188" s="993"/>
      <c r="J188" s="472" t="s">
        <v>3783</v>
      </c>
      <c r="K188" s="473" t="s">
        <v>3929</v>
      </c>
      <c r="L188" s="474"/>
      <c r="M188" s="474"/>
      <c r="N188" s="474"/>
      <c r="O188" s="472" t="s">
        <v>3783</v>
      </c>
      <c r="P188" s="473" t="s">
        <v>3930</v>
      </c>
      <c r="Q188" s="474"/>
      <c r="R188" s="474"/>
      <c r="T188" s="461" t="s">
        <v>3935</v>
      </c>
      <c r="U188" s="472" t="s">
        <v>3783</v>
      </c>
      <c r="V188" s="461" t="s">
        <v>3936</v>
      </c>
      <c r="X188" s="473"/>
      <c r="Y188" s="474"/>
      <c r="Z188" s="474"/>
      <c r="AA188" s="474"/>
      <c r="AB188" s="475"/>
      <c r="AD188" s="991" t="s">
        <v>3928</v>
      </c>
      <c r="AE188" s="992"/>
      <c r="AF188" s="992"/>
      <c r="AG188" s="992"/>
      <c r="AH188" s="992"/>
      <c r="AI188" s="992"/>
      <c r="AJ188" s="992"/>
      <c r="AK188" s="993"/>
      <c r="AL188" s="472" t="s">
        <v>3783</v>
      </c>
      <c r="AM188" s="473" t="s">
        <v>3929</v>
      </c>
      <c r="AN188" s="474"/>
      <c r="AO188" s="474"/>
      <c r="AP188" s="474"/>
      <c r="AQ188" s="472" t="s">
        <v>3783</v>
      </c>
      <c r="AR188" s="473" t="s">
        <v>3930</v>
      </c>
      <c r="AS188" s="474"/>
      <c r="AT188" s="474"/>
      <c r="AV188" s="461" t="s">
        <v>3935</v>
      </c>
      <c r="AW188" s="472" t="s">
        <v>3783</v>
      </c>
      <c r="AX188" s="461" t="s">
        <v>3936</v>
      </c>
      <c r="AZ188" s="473"/>
      <c r="BA188" s="474"/>
      <c r="BB188" s="474"/>
      <c r="BC188" s="474"/>
      <c r="BD188" s="475"/>
    </row>
    <row r="189" spans="2:58" s="236" customFormat="1" ht="15" hidden="1" customHeight="1">
      <c r="B189" s="994" t="s">
        <v>3931</v>
      </c>
      <c r="C189" s="995"/>
      <c r="D189" s="995"/>
      <c r="E189" s="995"/>
      <c r="F189" s="995"/>
      <c r="G189" s="995"/>
      <c r="H189" s="995"/>
      <c r="I189" s="996"/>
      <c r="J189" s="1000" t="s">
        <v>3932</v>
      </c>
      <c r="K189" s="1001"/>
      <c r="L189" s="1004"/>
      <c r="M189" s="1005"/>
      <c r="N189" s="1005"/>
      <c r="O189" s="1005"/>
      <c r="P189" s="1005"/>
      <c r="Q189" s="1005"/>
      <c r="R189" s="1006"/>
      <c r="S189" s="1006"/>
      <c r="T189" s="1006"/>
      <c r="U189" s="1007"/>
      <c r="V189" s="1008" t="s">
        <v>3933</v>
      </c>
      <c r="W189" s="1008"/>
      <c r="X189" s="1008"/>
      <c r="Y189" s="1008"/>
      <c r="Z189" s="1008"/>
      <c r="AA189" s="1008"/>
      <c r="AB189" s="1009"/>
      <c r="AD189" s="994" t="s">
        <v>3931</v>
      </c>
      <c r="AE189" s="995"/>
      <c r="AF189" s="995"/>
      <c r="AG189" s="995"/>
      <c r="AH189" s="995"/>
      <c r="AI189" s="995"/>
      <c r="AJ189" s="995"/>
      <c r="AK189" s="996"/>
      <c r="AL189" s="1000" t="s">
        <v>3932</v>
      </c>
      <c r="AM189" s="1001"/>
      <c r="AN189" s="1004"/>
      <c r="AO189" s="1005"/>
      <c r="AP189" s="1005"/>
      <c r="AQ189" s="1005"/>
      <c r="AR189" s="1005"/>
      <c r="AS189" s="1005"/>
      <c r="AT189" s="1006"/>
      <c r="AU189" s="1006"/>
      <c r="AV189" s="1006"/>
      <c r="AW189" s="1007"/>
      <c r="AX189" s="1008" t="s">
        <v>3933</v>
      </c>
      <c r="AY189" s="1008"/>
      <c r="AZ189" s="1008"/>
      <c r="BA189" s="1008"/>
      <c r="BB189" s="1008"/>
      <c r="BC189" s="1008"/>
      <c r="BD189" s="1009"/>
    </row>
    <row r="190" spans="2:58" s="236" customFormat="1" ht="15" hidden="1" customHeight="1">
      <c r="B190" s="997"/>
      <c r="C190" s="998"/>
      <c r="D190" s="998"/>
      <c r="E190" s="998"/>
      <c r="F190" s="998"/>
      <c r="G190" s="998"/>
      <c r="H190" s="998"/>
      <c r="I190" s="999"/>
      <c r="J190" s="1002"/>
      <c r="K190" s="1003"/>
      <c r="L190" s="1004"/>
      <c r="M190" s="1005"/>
      <c r="N190" s="1005"/>
      <c r="O190" s="1005"/>
      <c r="P190" s="1005"/>
      <c r="Q190" s="1005"/>
      <c r="R190" s="1006"/>
      <c r="S190" s="1006"/>
      <c r="T190" s="1006"/>
      <c r="U190" s="1007"/>
      <c r="V190" s="1010"/>
      <c r="W190" s="1010"/>
      <c r="X190" s="1010"/>
      <c r="Y190" s="1010"/>
      <c r="Z190" s="1010"/>
      <c r="AA190" s="1010"/>
      <c r="AB190" s="1011"/>
      <c r="AC190" s="241"/>
      <c r="AD190" s="997"/>
      <c r="AE190" s="998"/>
      <c r="AF190" s="998"/>
      <c r="AG190" s="998"/>
      <c r="AH190" s="998"/>
      <c r="AI190" s="998"/>
      <c r="AJ190" s="998"/>
      <c r="AK190" s="999"/>
      <c r="AL190" s="1002"/>
      <c r="AM190" s="1003"/>
      <c r="AN190" s="1004"/>
      <c r="AO190" s="1005"/>
      <c r="AP190" s="1005"/>
      <c r="AQ190" s="1005"/>
      <c r="AR190" s="1005"/>
      <c r="AS190" s="1005"/>
      <c r="AT190" s="1006"/>
      <c r="AU190" s="1006"/>
      <c r="AV190" s="1006"/>
      <c r="AW190" s="1007"/>
      <c r="AX190" s="1010"/>
      <c r="AY190" s="1010"/>
      <c r="AZ190" s="1010"/>
      <c r="BA190" s="1010"/>
      <c r="BB190" s="1010"/>
      <c r="BC190" s="1010"/>
      <c r="BD190" s="1011"/>
      <c r="BF190" s="241"/>
    </row>
    <row r="191" spans="2:58" s="236" customFormat="1" ht="15" hidden="1" customHeight="1">
      <c r="B191" s="994" t="s">
        <v>3934</v>
      </c>
      <c r="C191" s="995"/>
      <c r="D191" s="995"/>
      <c r="E191" s="995"/>
      <c r="F191" s="995"/>
      <c r="G191" s="995"/>
      <c r="H191" s="995"/>
      <c r="I191" s="996"/>
      <c r="J191" s="968"/>
      <c r="K191" s="969"/>
      <c r="L191" s="1012"/>
      <c r="M191" s="1012" t="s">
        <v>12</v>
      </c>
      <c r="N191" s="1012"/>
      <c r="O191" s="1012" t="s">
        <v>11</v>
      </c>
      <c r="P191" s="1012"/>
      <c r="Q191" s="1012" t="s">
        <v>227</v>
      </c>
      <c r="S191" s="476"/>
      <c r="T191" s="476"/>
      <c r="U191" s="476"/>
      <c r="V191" s="476"/>
      <c r="W191" s="476"/>
      <c r="X191" s="476"/>
      <c r="Y191" s="476"/>
      <c r="Z191" s="476"/>
      <c r="AA191" s="476"/>
      <c r="AB191" s="477"/>
      <c r="AC191" s="241"/>
      <c r="AD191" s="994" t="s">
        <v>3934</v>
      </c>
      <c r="AE191" s="995"/>
      <c r="AF191" s="995"/>
      <c r="AG191" s="995"/>
      <c r="AH191" s="995"/>
      <c r="AI191" s="995"/>
      <c r="AJ191" s="995"/>
      <c r="AK191" s="996"/>
      <c r="AL191" s="968"/>
      <c r="AM191" s="969"/>
      <c r="AN191" s="1012"/>
      <c r="AO191" s="1012" t="s">
        <v>12</v>
      </c>
      <c r="AP191" s="1012"/>
      <c r="AQ191" s="1012" t="s">
        <v>11</v>
      </c>
      <c r="AR191" s="1012"/>
      <c r="AS191" s="1012" t="s">
        <v>227</v>
      </c>
      <c r="AU191" s="476"/>
      <c r="AV191" s="476"/>
      <c r="AW191" s="476"/>
      <c r="AX191" s="476"/>
      <c r="AY191" s="476"/>
      <c r="AZ191" s="476"/>
      <c r="BA191" s="476"/>
      <c r="BB191" s="476"/>
      <c r="BC191" s="476"/>
      <c r="BD191" s="477"/>
      <c r="BF191" s="241"/>
    </row>
    <row r="192" spans="2:58" s="236" customFormat="1" ht="15" hidden="1" customHeight="1">
      <c r="B192" s="997"/>
      <c r="C192" s="998"/>
      <c r="D192" s="998"/>
      <c r="E192" s="998"/>
      <c r="F192" s="998"/>
      <c r="G192" s="998"/>
      <c r="H192" s="998"/>
      <c r="I192" s="999"/>
      <c r="J192" s="970"/>
      <c r="K192" s="971"/>
      <c r="L192" s="1013"/>
      <c r="M192" s="1013"/>
      <c r="N192" s="1013"/>
      <c r="O192" s="1013"/>
      <c r="P192" s="1013"/>
      <c r="Q192" s="1013"/>
      <c r="R192" s="481"/>
      <c r="S192" s="479"/>
      <c r="T192" s="479"/>
      <c r="U192" s="479"/>
      <c r="V192" s="479"/>
      <c r="W192" s="479"/>
      <c r="X192" s="479"/>
      <c r="Y192" s="479"/>
      <c r="Z192" s="479"/>
      <c r="AA192" s="479"/>
      <c r="AB192" s="480"/>
      <c r="AC192" s="241"/>
      <c r="AD192" s="997"/>
      <c r="AE192" s="998"/>
      <c r="AF192" s="998"/>
      <c r="AG192" s="998"/>
      <c r="AH192" s="998"/>
      <c r="AI192" s="998"/>
      <c r="AJ192" s="998"/>
      <c r="AK192" s="999"/>
      <c r="AL192" s="970"/>
      <c r="AM192" s="971"/>
      <c r="AN192" s="1013"/>
      <c r="AO192" s="1013"/>
      <c r="AP192" s="1013"/>
      <c r="AQ192" s="1013"/>
      <c r="AR192" s="1013"/>
      <c r="AS192" s="1013"/>
      <c r="AT192" s="481"/>
      <c r="AU192" s="479"/>
      <c r="AV192" s="479"/>
      <c r="AW192" s="479"/>
      <c r="AX192" s="479"/>
      <c r="AY192" s="479"/>
      <c r="AZ192" s="479"/>
      <c r="BA192" s="479"/>
      <c r="BB192" s="479"/>
      <c r="BC192" s="479"/>
      <c r="BD192" s="480"/>
      <c r="BF192" s="241"/>
    </row>
    <row r="193" spans="2:58" s="236" customFormat="1" ht="20.100000000000001" hidden="1" customHeight="1">
      <c r="B193" s="482"/>
      <c r="C193" s="482"/>
      <c r="D193" s="482"/>
      <c r="E193" s="482"/>
      <c r="F193" s="482"/>
      <c r="G193" s="482"/>
      <c r="H193" s="482"/>
      <c r="I193" s="482"/>
      <c r="J193" s="482"/>
      <c r="K193" s="482"/>
      <c r="L193" s="482"/>
      <c r="M193" s="482"/>
      <c r="N193" s="482"/>
      <c r="O193" s="482"/>
      <c r="P193" s="482"/>
      <c r="Q193" s="482"/>
      <c r="R193" s="482"/>
      <c r="S193" s="482"/>
      <c r="T193" s="482"/>
      <c r="U193" s="482"/>
      <c r="V193" s="482"/>
      <c r="W193" s="482"/>
      <c r="X193" s="482"/>
      <c r="Y193" s="482"/>
      <c r="Z193" s="482"/>
      <c r="AA193" s="482"/>
      <c r="AB193" s="482"/>
      <c r="AC193" s="241"/>
      <c r="AD193" s="482"/>
      <c r="AE193" s="482"/>
      <c r="AF193" s="482"/>
      <c r="AG193" s="482"/>
      <c r="AH193" s="482"/>
      <c r="AI193" s="482"/>
      <c r="AJ193" s="482"/>
      <c r="AK193" s="482"/>
      <c r="AL193" s="482"/>
      <c r="AM193" s="482"/>
      <c r="AN193" s="482"/>
      <c r="AO193" s="482"/>
      <c r="AP193" s="482"/>
      <c r="AQ193" s="482"/>
      <c r="AR193" s="482"/>
      <c r="AS193" s="482"/>
      <c r="AT193" s="482"/>
      <c r="AU193" s="482"/>
      <c r="AV193" s="482"/>
      <c r="AW193" s="482"/>
      <c r="AX193" s="482"/>
      <c r="AY193" s="482"/>
      <c r="AZ193" s="482"/>
      <c r="BA193" s="482"/>
      <c r="BB193" s="482"/>
      <c r="BC193" s="482"/>
      <c r="BD193" s="482"/>
      <c r="BF193" s="241"/>
    </row>
    <row r="194" spans="2:58" s="236" customFormat="1" ht="18" hidden="1" customHeight="1">
      <c r="C194" s="437" t="s">
        <v>3937</v>
      </c>
      <c r="D194" s="243" t="s">
        <v>16092</v>
      </c>
      <c r="F194" s="243"/>
      <c r="G194" s="243"/>
      <c r="H194" s="243"/>
      <c r="I194" s="243"/>
      <c r="J194" s="483"/>
      <c r="K194" s="483"/>
      <c r="L194" s="483"/>
      <c r="M194" s="483"/>
      <c r="N194" s="483"/>
      <c r="O194" s="483"/>
      <c r="P194" s="483"/>
      <c r="Q194" s="483"/>
      <c r="R194" s="483"/>
      <c r="S194" s="484"/>
      <c r="T194" s="483"/>
      <c r="U194" s="483"/>
      <c r="V194" s="483"/>
      <c r="W194" s="483"/>
      <c r="X194" s="243"/>
      <c r="Y194" s="243"/>
      <c r="Z194" s="243"/>
      <c r="AA194" s="243"/>
      <c r="AB194" s="243"/>
      <c r="AE194" s="437" t="s">
        <v>3937</v>
      </c>
      <c r="AF194" s="243" t="s">
        <v>16092</v>
      </c>
      <c r="AH194" s="243"/>
      <c r="AI194" s="243"/>
      <c r="AJ194" s="243"/>
      <c r="AK194" s="243"/>
      <c r="AL194" s="483"/>
      <c r="AM194" s="483"/>
      <c r="AN194" s="483"/>
      <c r="AO194" s="483"/>
      <c r="AP194" s="483"/>
      <c r="AQ194" s="483"/>
      <c r="AR194" s="483"/>
      <c r="AS194" s="483"/>
      <c r="AT194" s="483"/>
      <c r="AU194" s="484"/>
      <c r="AV194" s="483"/>
      <c r="AW194" s="483"/>
      <c r="AX194" s="483"/>
      <c r="AY194" s="483"/>
      <c r="AZ194" s="243"/>
      <c r="BA194" s="243"/>
      <c r="BB194" s="243"/>
      <c r="BC194" s="243"/>
      <c r="BD194" s="243"/>
    </row>
    <row r="195" spans="2:58" s="236" customFormat="1" ht="30" hidden="1" customHeight="1">
      <c r="C195" s="485" t="s">
        <v>3938</v>
      </c>
      <c r="D195" s="1032" t="s">
        <v>16093</v>
      </c>
      <c r="E195" s="1032"/>
      <c r="F195" s="1032"/>
      <c r="G195" s="1032"/>
      <c r="H195" s="1032"/>
      <c r="I195" s="1032"/>
      <c r="J195" s="1032"/>
      <c r="K195" s="1032"/>
      <c r="L195" s="1032"/>
      <c r="M195" s="1032"/>
      <c r="N195" s="1032"/>
      <c r="O195" s="1032"/>
      <c r="P195" s="1032"/>
      <c r="Q195" s="1032"/>
      <c r="R195" s="1032"/>
      <c r="S195" s="1032"/>
      <c r="T195" s="1032"/>
      <c r="U195" s="1032"/>
      <c r="V195" s="1032"/>
      <c r="W195" s="1032"/>
      <c r="X195" s="1032"/>
      <c r="Y195" s="1032"/>
      <c r="Z195" s="1032"/>
      <c r="AA195" s="1032"/>
      <c r="AB195" s="1032"/>
      <c r="AE195" s="485" t="s">
        <v>3938</v>
      </c>
      <c r="AF195" s="1032" t="s">
        <v>16093</v>
      </c>
      <c r="AG195" s="1032"/>
      <c r="AH195" s="1032"/>
      <c r="AI195" s="1032"/>
      <c r="AJ195" s="1032"/>
      <c r="AK195" s="1032"/>
      <c r="AL195" s="1032"/>
      <c r="AM195" s="1032"/>
      <c r="AN195" s="1032"/>
      <c r="AO195" s="1032"/>
      <c r="AP195" s="1032"/>
      <c r="AQ195" s="1032"/>
      <c r="AR195" s="1032"/>
      <c r="AS195" s="1032"/>
      <c r="AT195" s="1032"/>
      <c r="AU195" s="1032"/>
      <c r="AV195" s="1032"/>
      <c r="AW195" s="1032"/>
      <c r="AX195" s="1032"/>
      <c r="AY195" s="1032"/>
      <c r="AZ195" s="1032"/>
      <c r="BA195" s="1032"/>
      <c r="BB195" s="1032"/>
      <c r="BC195" s="1032"/>
      <c r="BD195" s="1032"/>
    </row>
    <row r="196" spans="2:58" s="236" customFormat="1" ht="7.95" hidden="1" customHeight="1">
      <c r="E196" s="486"/>
      <c r="F196" s="486"/>
      <c r="G196" s="486"/>
      <c r="H196" s="486"/>
      <c r="I196" s="486"/>
      <c r="J196" s="486"/>
      <c r="K196" s="486"/>
      <c r="L196" s="486"/>
      <c r="M196" s="486"/>
      <c r="N196" s="486"/>
      <c r="O196" s="486"/>
      <c r="P196" s="486"/>
      <c r="Q196" s="486"/>
      <c r="R196" s="486"/>
      <c r="S196" s="486"/>
      <c r="T196" s="486"/>
      <c r="U196" s="486"/>
      <c r="V196" s="486"/>
      <c r="W196" s="486"/>
      <c r="X196" s="486"/>
      <c r="Y196" s="486"/>
      <c r="Z196" s="486"/>
      <c r="AA196" s="486"/>
      <c r="AB196" s="486"/>
      <c r="AG196" s="486"/>
      <c r="AH196" s="486"/>
      <c r="AI196" s="486"/>
      <c r="AJ196" s="486"/>
      <c r="AK196" s="486"/>
      <c r="AL196" s="486"/>
      <c r="AM196" s="486"/>
      <c r="AN196" s="486"/>
      <c r="AO196" s="486"/>
      <c r="AP196" s="486"/>
      <c r="AQ196" s="486"/>
      <c r="AR196" s="486"/>
      <c r="AS196" s="486"/>
      <c r="AT196" s="486"/>
      <c r="AU196" s="486"/>
      <c r="AV196" s="486"/>
      <c r="AW196" s="486"/>
      <c r="AX196" s="486"/>
      <c r="AY196" s="486"/>
      <c r="AZ196" s="486"/>
      <c r="BA196" s="486"/>
      <c r="BB196" s="486"/>
      <c r="BC196" s="486"/>
      <c r="BD196" s="486"/>
    </row>
    <row r="197" spans="2:58" s="236" customFormat="1" ht="25.35" hidden="1" customHeight="1">
      <c r="B197" s="441" t="s">
        <v>3939</v>
      </c>
      <c r="I197" s="442"/>
      <c r="J197" s="442"/>
      <c r="W197" s="442"/>
      <c r="X197" s="442"/>
      <c r="Y197" s="442"/>
      <c r="Z197" s="442"/>
      <c r="AA197" s="442"/>
      <c r="AB197" s="442"/>
      <c r="AD197" s="441" t="s">
        <v>3939</v>
      </c>
      <c r="AK197" s="442"/>
      <c r="AL197" s="442"/>
      <c r="AY197" s="442"/>
      <c r="AZ197" s="442"/>
      <c r="BA197" s="442"/>
      <c r="BB197" s="442"/>
      <c r="BC197" s="442"/>
      <c r="BD197" s="442"/>
    </row>
    <row r="198" spans="2:58" s="236" customFormat="1" ht="12.45" hidden="1" customHeight="1">
      <c r="B198" s="1014" t="s">
        <v>3917</v>
      </c>
      <c r="C198" s="1015"/>
      <c r="D198" s="1015"/>
      <c r="E198" s="1015"/>
      <c r="F198" s="1015"/>
      <c r="G198" s="1015"/>
      <c r="H198" s="1015"/>
      <c r="I198" s="1016"/>
      <c r="J198" s="1017"/>
      <c r="K198" s="1018"/>
      <c r="L198" s="1018"/>
      <c r="M198" s="1018"/>
      <c r="N198" s="1018"/>
      <c r="O198" s="1018"/>
      <c r="P198" s="1018"/>
      <c r="Q198" s="1018"/>
      <c r="R198" s="1018"/>
      <c r="S198" s="1018"/>
      <c r="T198" s="1018"/>
      <c r="U198" s="1018"/>
      <c r="V198" s="1018"/>
      <c r="W198" s="1018"/>
      <c r="X198" s="1018"/>
      <c r="Y198" s="1018"/>
      <c r="Z198" s="1018"/>
      <c r="AA198" s="1018"/>
      <c r="AB198" s="1019"/>
      <c r="AD198" s="1014" t="s">
        <v>3917</v>
      </c>
      <c r="AE198" s="1015"/>
      <c r="AF198" s="1015"/>
      <c r="AG198" s="1015"/>
      <c r="AH198" s="1015"/>
      <c r="AI198" s="1015"/>
      <c r="AJ198" s="1015"/>
      <c r="AK198" s="1016"/>
      <c r="AL198" s="1017"/>
      <c r="AM198" s="1018"/>
      <c r="AN198" s="1018"/>
      <c r="AO198" s="1018"/>
      <c r="AP198" s="1018"/>
      <c r="AQ198" s="1018"/>
      <c r="AR198" s="1018"/>
      <c r="AS198" s="1018"/>
      <c r="AT198" s="1018"/>
      <c r="AU198" s="1018"/>
      <c r="AV198" s="1018"/>
      <c r="AW198" s="1018"/>
      <c r="AX198" s="1018"/>
      <c r="AY198" s="1018"/>
      <c r="AZ198" s="1018"/>
      <c r="BA198" s="1018"/>
      <c r="BB198" s="1018"/>
      <c r="BC198" s="1018"/>
      <c r="BD198" s="1019"/>
    </row>
    <row r="199" spans="2:58" s="236" customFormat="1" ht="22.5" hidden="1" customHeight="1">
      <c r="B199" s="1020" t="s">
        <v>8</v>
      </c>
      <c r="C199" s="1021"/>
      <c r="D199" s="1021"/>
      <c r="E199" s="1021"/>
      <c r="F199" s="1021"/>
      <c r="G199" s="1021"/>
      <c r="H199" s="1021"/>
      <c r="I199" s="1022"/>
      <c r="J199" s="1023"/>
      <c r="K199" s="1024"/>
      <c r="L199" s="1024"/>
      <c r="M199" s="1025"/>
      <c r="N199" s="1025"/>
      <c r="O199" s="1024"/>
      <c r="P199" s="1025"/>
      <c r="Q199" s="1025"/>
      <c r="R199" s="1024"/>
      <c r="S199" s="1024"/>
      <c r="T199" s="1024"/>
      <c r="U199" s="1024"/>
      <c r="V199" s="1024"/>
      <c r="W199" s="1024"/>
      <c r="X199" s="1024"/>
      <c r="Y199" s="1024"/>
      <c r="Z199" s="1024"/>
      <c r="AA199" s="1024"/>
      <c r="AB199" s="1026"/>
      <c r="AC199" s="236">
        <v>11</v>
      </c>
      <c r="AD199" s="1020" t="s">
        <v>8</v>
      </c>
      <c r="AE199" s="1021"/>
      <c r="AF199" s="1021"/>
      <c r="AG199" s="1021"/>
      <c r="AH199" s="1021"/>
      <c r="AI199" s="1021"/>
      <c r="AJ199" s="1021"/>
      <c r="AK199" s="1022"/>
      <c r="AL199" s="1023"/>
      <c r="AM199" s="1024"/>
      <c r="AN199" s="1024"/>
      <c r="AO199" s="1025"/>
      <c r="AP199" s="1025"/>
      <c r="AQ199" s="1024"/>
      <c r="AR199" s="1025"/>
      <c r="AS199" s="1025"/>
      <c r="AT199" s="1024"/>
      <c r="AU199" s="1024"/>
      <c r="AV199" s="1024"/>
      <c r="AW199" s="1024"/>
      <c r="AX199" s="1024"/>
      <c r="AY199" s="1024"/>
      <c r="AZ199" s="1024"/>
      <c r="BA199" s="1024"/>
      <c r="BB199" s="1024"/>
      <c r="BC199" s="1024"/>
      <c r="BD199" s="1026"/>
      <c r="BF199" s="236">
        <v>11</v>
      </c>
    </row>
    <row r="200" spans="2:58" s="236" customFormat="1" ht="25.2" hidden="1" customHeight="1">
      <c r="B200" s="1027" t="s">
        <v>23</v>
      </c>
      <c r="C200" s="1028"/>
      <c r="D200" s="1028"/>
      <c r="E200" s="1028"/>
      <c r="F200" s="1028"/>
      <c r="G200" s="1028"/>
      <c r="H200" s="1028"/>
      <c r="I200" s="1029"/>
      <c r="J200" s="972" t="s">
        <v>3918</v>
      </c>
      <c r="K200" s="973"/>
      <c r="L200" s="973"/>
      <c r="M200" s="975"/>
      <c r="N200" s="977"/>
      <c r="O200" s="239" t="s">
        <v>3919</v>
      </c>
      <c r="P200" s="975"/>
      <c r="Q200" s="977"/>
      <c r="R200" s="973"/>
      <c r="S200" s="973"/>
      <c r="T200" s="973"/>
      <c r="U200" s="973"/>
      <c r="V200" s="973"/>
      <c r="W200" s="973"/>
      <c r="X200" s="973"/>
      <c r="Y200" s="973"/>
      <c r="Z200" s="973"/>
      <c r="AA200" s="973"/>
      <c r="AB200" s="974"/>
      <c r="AD200" s="1027" t="s">
        <v>23</v>
      </c>
      <c r="AE200" s="1028"/>
      <c r="AF200" s="1028"/>
      <c r="AG200" s="1028"/>
      <c r="AH200" s="1028"/>
      <c r="AI200" s="1028"/>
      <c r="AJ200" s="1028"/>
      <c r="AK200" s="1029"/>
      <c r="AL200" s="972" t="s">
        <v>3918</v>
      </c>
      <c r="AM200" s="973"/>
      <c r="AN200" s="973"/>
      <c r="AO200" s="975"/>
      <c r="AP200" s="977"/>
      <c r="AQ200" s="239" t="s">
        <v>3919</v>
      </c>
      <c r="AR200" s="975"/>
      <c r="AS200" s="977"/>
      <c r="AT200" s="973"/>
      <c r="AU200" s="973"/>
      <c r="AV200" s="973"/>
      <c r="AW200" s="973"/>
      <c r="AX200" s="973"/>
      <c r="AY200" s="973"/>
      <c r="AZ200" s="973"/>
      <c r="BA200" s="973"/>
      <c r="BB200" s="973"/>
      <c r="BC200" s="973"/>
      <c r="BD200" s="974"/>
    </row>
    <row r="201" spans="2:58" s="236" customFormat="1" ht="25.2" hidden="1" customHeight="1">
      <c r="B201" s="1030"/>
      <c r="C201" s="1025"/>
      <c r="D201" s="1025"/>
      <c r="E201" s="1025"/>
      <c r="F201" s="1025"/>
      <c r="G201" s="1025"/>
      <c r="H201" s="1025"/>
      <c r="I201" s="1031"/>
      <c r="J201" s="972" t="s">
        <v>3920</v>
      </c>
      <c r="K201" s="973"/>
      <c r="L201" s="973"/>
      <c r="M201" s="975"/>
      <c r="N201" s="976"/>
      <c r="O201" s="976"/>
      <c r="P201" s="976"/>
      <c r="Q201" s="977"/>
      <c r="R201" s="972" t="s">
        <v>3921</v>
      </c>
      <c r="S201" s="973"/>
      <c r="T201" s="974"/>
      <c r="U201" s="975"/>
      <c r="V201" s="976"/>
      <c r="W201" s="976"/>
      <c r="X201" s="976"/>
      <c r="Y201" s="976"/>
      <c r="Z201" s="976"/>
      <c r="AA201" s="976"/>
      <c r="AB201" s="977"/>
      <c r="AD201" s="1030"/>
      <c r="AE201" s="1025"/>
      <c r="AF201" s="1025"/>
      <c r="AG201" s="1025"/>
      <c r="AH201" s="1025"/>
      <c r="AI201" s="1025"/>
      <c r="AJ201" s="1025"/>
      <c r="AK201" s="1031"/>
      <c r="AL201" s="972" t="s">
        <v>3920</v>
      </c>
      <c r="AM201" s="973"/>
      <c r="AN201" s="973"/>
      <c r="AO201" s="975"/>
      <c r="AP201" s="976"/>
      <c r="AQ201" s="976"/>
      <c r="AR201" s="976"/>
      <c r="AS201" s="977"/>
      <c r="AT201" s="972" t="s">
        <v>3921</v>
      </c>
      <c r="AU201" s="973"/>
      <c r="AV201" s="974"/>
      <c r="AW201" s="975"/>
      <c r="AX201" s="976"/>
      <c r="AY201" s="976"/>
      <c r="AZ201" s="976"/>
      <c r="BA201" s="976"/>
      <c r="BB201" s="976"/>
      <c r="BC201" s="976"/>
      <c r="BD201" s="977"/>
    </row>
    <row r="202" spans="2:58" s="236" customFormat="1" ht="25.2" hidden="1" customHeight="1">
      <c r="B202" s="1030"/>
      <c r="C202" s="1025"/>
      <c r="D202" s="1025"/>
      <c r="E202" s="1025"/>
      <c r="F202" s="1025"/>
      <c r="G202" s="1025"/>
      <c r="H202" s="1025"/>
      <c r="I202" s="1031"/>
      <c r="J202" s="972" t="s">
        <v>3922</v>
      </c>
      <c r="K202" s="973"/>
      <c r="L202" s="973"/>
      <c r="M202" s="978"/>
      <c r="N202" s="979"/>
      <c r="O202" s="979"/>
      <c r="P202" s="979"/>
      <c r="Q202" s="980"/>
      <c r="R202" s="972" t="s">
        <v>3923</v>
      </c>
      <c r="S202" s="973"/>
      <c r="T202" s="974"/>
      <c r="U202" s="975"/>
      <c r="V202" s="976"/>
      <c r="W202" s="976"/>
      <c r="X202" s="976"/>
      <c r="Y202" s="976"/>
      <c r="Z202" s="976"/>
      <c r="AA202" s="976"/>
      <c r="AB202" s="977"/>
      <c r="AD202" s="1030"/>
      <c r="AE202" s="1025"/>
      <c r="AF202" s="1025"/>
      <c r="AG202" s="1025"/>
      <c r="AH202" s="1025"/>
      <c r="AI202" s="1025"/>
      <c r="AJ202" s="1025"/>
      <c r="AK202" s="1031"/>
      <c r="AL202" s="972" t="s">
        <v>3922</v>
      </c>
      <c r="AM202" s="973"/>
      <c r="AN202" s="973"/>
      <c r="AO202" s="978"/>
      <c r="AP202" s="979"/>
      <c r="AQ202" s="979"/>
      <c r="AR202" s="979"/>
      <c r="AS202" s="980"/>
      <c r="AT202" s="972" t="s">
        <v>3923</v>
      </c>
      <c r="AU202" s="973"/>
      <c r="AV202" s="974"/>
      <c r="AW202" s="975"/>
      <c r="AX202" s="976"/>
      <c r="AY202" s="976"/>
      <c r="AZ202" s="976"/>
      <c r="BA202" s="976"/>
      <c r="BB202" s="976"/>
      <c r="BC202" s="976"/>
      <c r="BD202" s="977"/>
    </row>
    <row r="203" spans="2:58" s="236" customFormat="1" ht="25.2" hidden="1" customHeight="1">
      <c r="B203" s="1023"/>
      <c r="C203" s="1024"/>
      <c r="D203" s="1024"/>
      <c r="E203" s="1024"/>
      <c r="F203" s="1024"/>
      <c r="G203" s="1024"/>
      <c r="H203" s="1024"/>
      <c r="I203" s="1026"/>
      <c r="J203" s="972" t="s">
        <v>3924</v>
      </c>
      <c r="K203" s="973"/>
      <c r="L203" s="973"/>
      <c r="M203" s="981"/>
      <c r="N203" s="981"/>
      <c r="O203" s="981"/>
      <c r="P203" s="981"/>
      <c r="Q203" s="981"/>
      <c r="R203" s="981"/>
      <c r="S203" s="981"/>
      <c r="T203" s="981"/>
      <c r="U203" s="981"/>
      <c r="V203" s="981"/>
      <c r="W203" s="981"/>
      <c r="X203" s="981"/>
      <c r="Y203" s="981"/>
      <c r="Z203" s="981"/>
      <c r="AA203" s="981"/>
      <c r="AB203" s="981"/>
      <c r="AD203" s="1023"/>
      <c r="AE203" s="1024"/>
      <c r="AF203" s="1024"/>
      <c r="AG203" s="1024"/>
      <c r="AH203" s="1024"/>
      <c r="AI203" s="1024"/>
      <c r="AJ203" s="1024"/>
      <c r="AK203" s="1026"/>
      <c r="AL203" s="972" t="s">
        <v>3924</v>
      </c>
      <c r="AM203" s="973"/>
      <c r="AN203" s="973"/>
      <c r="AO203" s="981"/>
      <c r="AP203" s="981"/>
      <c r="AQ203" s="981"/>
      <c r="AR203" s="981"/>
      <c r="AS203" s="981"/>
      <c r="AT203" s="981"/>
      <c r="AU203" s="981"/>
      <c r="AV203" s="981"/>
      <c r="AW203" s="981"/>
      <c r="AX203" s="981"/>
      <c r="AY203" s="981"/>
      <c r="AZ203" s="981"/>
      <c r="BA203" s="981"/>
      <c r="BB203" s="981"/>
      <c r="BC203" s="981"/>
      <c r="BD203" s="981"/>
    </row>
    <row r="204" spans="2:58" s="236" customFormat="1" ht="30" hidden="1" customHeight="1">
      <c r="B204" s="982" t="s">
        <v>3925</v>
      </c>
      <c r="C204" s="983"/>
      <c r="D204" s="983"/>
      <c r="E204" s="983"/>
      <c r="F204" s="983"/>
      <c r="G204" s="983"/>
      <c r="H204" s="983"/>
      <c r="I204" s="984"/>
      <c r="J204" s="444"/>
      <c r="K204" s="445"/>
      <c r="L204" s="446" t="s">
        <v>388</v>
      </c>
      <c r="M204" s="447"/>
      <c r="N204" s="448" t="s">
        <v>112</v>
      </c>
      <c r="O204" s="449"/>
      <c r="P204" s="450"/>
      <c r="V204" s="451"/>
      <c r="W204" s="451"/>
      <c r="X204" s="451"/>
      <c r="Y204" s="451"/>
      <c r="Z204" s="451"/>
      <c r="AA204" s="451"/>
      <c r="AB204" s="452"/>
      <c r="AD204" s="982" t="s">
        <v>3925</v>
      </c>
      <c r="AE204" s="983"/>
      <c r="AF204" s="983"/>
      <c r="AG204" s="983"/>
      <c r="AH204" s="983"/>
      <c r="AI204" s="983"/>
      <c r="AJ204" s="983"/>
      <c r="AK204" s="984"/>
      <c r="AL204" s="444"/>
      <c r="AM204" s="445"/>
      <c r="AN204" s="446" t="s">
        <v>388</v>
      </c>
      <c r="AO204" s="447"/>
      <c r="AP204" s="448" t="s">
        <v>112</v>
      </c>
      <c r="AQ204" s="449"/>
      <c r="AR204" s="450"/>
      <c r="AX204" s="451"/>
      <c r="AY204" s="451"/>
      <c r="AZ204" s="451"/>
      <c r="BA204" s="451"/>
      <c r="BB204" s="451"/>
      <c r="BC204" s="451"/>
      <c r="BD204" s="452"/>
    </row>
    <row r="205" spans="2:58" s="236" customFormat="1" ht="15" hidden="1" customHeight="1">
      <c r="B205" s="985"/>
      <c r="C205" s="986"/>
      <c r="D205" s="986"/>
      <c r="E205" s="986"/>
      <c r="F205" s="986"/>
      <c r="G205" s="986"/>
      <c r="H205" s="986"/>
      <c r="I205" s="987"/>
      <c r="J205" s="453" t="s">
        <v>3926</v>
      </c>
      <c r="K205" s="454"/>
      <c r="L205" s="454"/>
      <c r="M205" s="454"/>
      <c r="N205" s="454"/>
      <c r="O205" s="454"/>
      <c r="P205" s="454"/>
      <c r="Q205" s="454"/>
      <c r="R205" s="454"/>
      <c r="S205" s="449"/>
      <c r="T205" s="455"/>
      <c r="U205" s="456"/>
      <c r="V205" s="457"/>
      <c r="W205" s="458"/>
      <c r="X205" s="459" t="s">
        <v>388</v>
      </c>
      <c r="Y205" s="460"/>
      <c r="Z205" s="461" t="s">
        <v>112</v>
      </c>
      <c r="AA205" s="461"/>
      <c r="AB205" s="462"/>
      <c r="AD205" s="985"/>
      <c r="AE205" s="986"/>
      <c r="AF205" s="986"/>
      <c r="AG205" s="986"/>
      <c r="AH205" s="986"/>
      <c r="AI205" s="986"/>
      <c r="AJ205" s="986"/>
      <c r="AK205" s="987"/>
      <c r="AL205" s="453" t="s">
        <v>3926</v>
      </c>
      <c r="AM205" s="454"/>
      <c r="AN205" s="454"/>
      <c r="AO205" s="454"/>
      <c r="AP205" s="454"/>
      <c r="AQ205" s="454"/>
      <c r="AR205" s="454"/>
      <c r="AS205" s="454"/>
      <c r="AT205" s="454"/>
      <c r="AU205" s="449"/>
      <c r="AV205" s="455"/>
      <c r="AW205" s="456"/>
      <c r="AX205" s="457"/>
      <c r="AY205" s="458"/>
      <c r="AZ205" s="459" t="s">
        <v>388</v>
      </c>
      <c r="BA205" s="460"/>
      <c r="BB205" s="461" t="s">
        <v>112</v>
      </c>
      <c r="BC205" s="461"/>
      <c r="BD205" s="462"/>
    </row>
    <row r="206" spans="2:58" s="236" customFormat="1" ht="15" hidden="1" customHeight="1">
      <c r="B206" s="988"/>
      <c r="C206" s="989"/>
      <c r="D206" s="989"/>
      <c r="E206" s="989"/>
      <c r="F206" s="989"/>
      <c r="G206" s="989"/>
      <c r="H206" s="989"/>
      <c r="I206" s="990"/>
      <c r="J206" s="577" t="s">
        <v>3927</v>
      </c>
      <c r="K206" s="464"/>
      <c r="L206" s="464"/>
      <c r="M206" s="464"/>
      <c r="N206" s="464"/>
      <c r="O206" s="464"/>
      <c r="P206" s="464"/>
      <c r="Q206" s="464"/>
      <c r="R206" s="464"/>
      <c r="S206" s="465"/>
      <c r="T206" s="466"/>
      <c r="U206" s="467"/>
      <c r="V206" s="468"/>
      <c r="W206" s="469"/>
      <c r="X206" s="464" t="s">
        <v>388</v>
      </c>
      <c r="Y206" s="470"/>
      <c r="Z206" s="466" t="s">
        <v>112</v>
      </c>
      <c r="AA206" s="466"/>
      <c r="AB206" s="471"/>
      <c r="AD206" s="988"/>
      <c r="AE206" s="989"/>
      <c r="AF206" s="989"/>
      <c r="AG206" s="989"/>
      <c r="AH206" s="989"/>
      <c r="AI206" s="989"/>
      <c r="AJ206" s="989"/>
      <c r="AK206" s="990"/>
      <c r="AL206" s="577" t="s">
        <v>3927</v>
      </c>
      <c r="AM206" s="464"/>
      <c r="AN206" s="464"/>
      <c r="AO206" s="464"/>
      <c r="AP206" s="464"/>
      <c r="AQ206" s="464"/>
      <c r="AR206" s="464"/>
      <c r="AS206" s="464"/>
      <c r="AT206" s="464"/>
      <c r="AU206" s="465"/>
      <c r="AV206" s="466"/>
      <c r="AW206" s="467"/>
      <c r="AX206" s="468"/>
      <c r="AY206" s="469"/>
      <c r="AZ206" s="464" t="s">
        <v>388</v>
      </c>
      <c r="BA206" s="470"/>
      <c r="BB206" s="466" t="s">
        <v>112</v>
      </c>
      <c r="BC206" s="466"/>
      <c r="BD206" s="471"/>
    </row>
    <row r="207" spans="2:58" s="236" customFormat="1" ht="18" hidden="1" customHeight="1">
      <c r="B207" s="991" t="s">
        <v>3928</v>
      </c>
      <c r="C207" s="992"/>
      <c r="D207" s="992"/>
      <c r="E207" s="992"/>
      <c r="F207" s="992"/>
      <c r="G207" s="992"/>
      <c r="H207" s="992"/>
      <c r="I207" s="993"/>
      <c r="J207" s="472" t="s">
        <v>3783</v>
      </c>
      <c r="K207" s="473" t="s">
        <v>3929</v>
      </c>
      <c r="L207" s="474"/>
      <c r="M207" s="474"/>
      <c r="N207" s="474"/>
      <c r="O207" s="472" t="s">
        <v>3783</v>
      </c>
      <c r="P207" s="473" t="s">
        <v>3930</v>
      </c>
      <c r="Q207" s="474"/>
      <c r="R207" s="474"/>
      <c r="T207" s="461" t="s">
        <v>3935</v>
      </c>
      <c r="U207" s="472" t="s">
        <v>3783</v>
      </c>
      <c r="V207" s="461" t="s">
        <v>3936</v>
      </c>
      <c r="X207" s="473"/>
      <c r="Y207" s="474"/>
      <c r="Z207" s="474"/>
      <c r="AA207" s="474"/>
      <c r="AB207" s="475"/>
      <c r="AD207" s="991" t="s">
        <v>3928</v>
      </c>
      <c r="AE207" s="992"/>
      <c r="AF207" s="992"/>
      <c r="AG207" s="992"/>
      <c r="AH207" s="992"/>
      <c r="AI207" s="992"/>
      <c r="AJ207" s="992"/>
      <c r="AK207" s="993"/>
      <c r="AL207" s="472" t="s">
        <v>3783</v>
      </c>
      <c r="AM207" s="473" t="s">
        <v>3929</v>
      </c>
      <c r="AN207" s="474"/>
      <c r="AO207" s="474"/>
      <c r="AP207" s="474"/>
      <c r="AQ207" s="472" t="s">
        <v>3783</v>
      </c>
      <c r="AR207" s="473" t="s">
        <v>3930</v>
      </c>
      <c r="AS207" s="474"/>
      <c r="AT207" s="474"/>
      <c r="AV207" s="461" t="s">
        <v>3935</v>
      </c>
      <c r="AW207" s="472" t="s">
        <v>3783</v>
      </c>
      <c r="AX207" s="461" t="s">
        <v>3936</v>
      </c>
      <c r="AZ207" s="473"/>
      <c r="BA207" s="474"/>
      <c r="BB207" s="474"/>
      <c r="BC207" s="474"/>
      <c r="BD207" s="475"/>
    </row>
    <row r="208" spans="2:58" s="236" customFormat="1" ht="15" hidden="1" customHeight="1">
      <c r="B208" s="994" t="s">
        <v>3931</v>
      </c>
      <c r="C208" s="995"/>
      <c r="D208" s="995"/>
      <c r="E208" s="995"/>
      <c r="F208" s="995"/>
      <c r="G208" s="995"/>
      <c r="H208" s="995"/>
      <c r="I208" s="996"/>
      <c r="J208" s="1000" t="s">
        <v>3932</v>
      </c>
      <c r="K208" s="1001"/>
      <c r="L208" s="1004"/>
      <c r="M208" s="1005"/>
      <c r="N208" s="1005"/>
      <c r="O208" s="1005"/>
      <c r="P208" s="1005"/>
      <c r="Q208" s="1005"/>
      <c r="R208" s="1006"/>
      <c r="S208" s="1006"/>
      <c r="T208" s="1006"/>
      <c r="U208" s="1007"/>
      <c r="V208" s="1008" t="s">
        <v>3933</v>
      </c>
      <c r="W208" s="1008"/>
      <c r="X208" s="1008"/>
      <c r="Y208" s="1008"/>
      <c r="Z208" s="1008"/>
      <c r="AA208" s="1008"/>
      <c r="AB208" s="1009"/>
      <c r="AD208" s="994" t="s">
        <v>3931</v>
      </c>
      <c r="AE208" s="995"/>
      <c r="AF208" s="995"/>
      <c r="AG208" s="995"/>
      <c r="AH208" s="995"/>
      <c r="AI208" s="995"/>
      <c r="AJ208" s="995"/>
      <c r="AK208" s="996"/>
      <c r="AL208" s="1000" t="s">
        <v>3932</v>
      </c>
      <c r="AM208" s="1001"/>
      <c r="AN208" s="1004"/>
      <c r="AO208" s="1005"/>
      <c r="AP208" s="1005"/>
      <c r="AQ208" s="1005"/>
      <c r="AR208" s="1005"/>
      <c r="AS208" s="1005"/>
      <c r="AT208" s="1006"/>
      <c r="AU208" s="1006"/>
      <c r="AV208" s="1006"/>
      <c r="AW208" s="1007"/>
      <c r="AX208" s="1008" t="s">
        <v>3933</v>
      </c>
      <c r="AY208" s="1008"/>
      <c r="AZ208" s="1008"/>
      <c r="BA208" s="1008"/>
      <c r="BB208" s="1008"/>
      <c r="BC208" s="1008"/>
      <c r="BD208" s="1009"/>
    </row>
    <row r="209" spans="2:58" s="236" customFormat="1" ht="15" hidden="1" customHeight="1">
      <c r="B209" s="997"/>
      <c r="C209" s="998"/>
      <c r="D209" s="998"/>
      <c r="E209" s="998"/>
      <c r="F209" s="998"/>
      <c r="G209" s="998"/>
      <c r="H209" s="998"/>
      <c r="I209" s="999"/>
      <c r="J209" s="1002"/>
      <c r="K209" s="1003"/>
      <c r="L209" s="1004"/>
      <c r="M209" s="1005"/>
      <c r="N209" s="1005"/>
      <c r="O209" s="1005"/>
      <c r="P209" s="1005"/>
      <c r="Q209" s="1005"/>
      <c r="R209" s="1006"/>
      <c r="S209" s="1006"/>
      <c r="T209" s="1006"/>
      <c r="U209" s="1007"/>
      <c r="V209" s="1010"/>
      <c r="W209" s="1010"/>
      <c r="X209" s="1010"/>
      <c r="Y209" s="1010"/>
      <c r="Z209" s="1010"/>
      <c r="AA209" s="1010"/>
      <c r="AB209" s="1011"/>
      <c r="AC209" s="241"/>
      <c r="AD209" s="997"/>
      <c r="AE209" s="998"/>
      <c r="AF209" s="998"/>
      <c r="AG209" s="998"/>
      <c r="AH209" s="998"/>
      <c r="AI209" s="998"/>
      <c r="AJ209" s="998"/>
      <c r="AK209" s="999"/>
      <c r="AL209" s="1002"/>
      <c r="AM209" s="1003"/>
      <c r="AN209" s="1004"/>
      <c r="AO209" s="1005"/>
      <c r="AP209" s="1005"/>
      <c r="AQ209" s="1005"/>
      <c r="AR209" s="1005"/>
      <c r="AS209" s="1005"/>
      <c r="AT209" s="1006"/>
      <c r="AU209" s="1006"/>
      <c r="AV209" s="1006"/>
      <c r="AW209" s="1007"/>
      <c r="AX209" s="1010"/>
      <c r="AY209" s="1010"/>
      <c r="AZ209" s="1010"/>
      <c r="BA209" s="1010"/>
      <c r="BB209" s="1010"/>
      <c r="BC209" s="1010"/>
      <c r="BD209" s="1011"/>
      <c r="BF209" s="241"/>
    </row>
    <row r="210" spans="2:58" s="236" customFormat="1" ht="15" hidden="1" customHeight="1">
      <c r="B210" s="994" t="s">
        <v>3934</v>
      </c>
      <c r="C210" s="995"/>
      <c r="D210" s="995"/>
      <c r="E210" s="995"/>
      <c r="F210" s="995"/>
      <c r="G210" s="995"/>
      <c r="H210" s="995"/>
      <c r="I210" s="996"/>
      <c r="J210" s="968"/>
      <c r="K210" s="969"/>
      <c r="L210" s="1012"/>
      <c r="M210" s="1012" t="s">
        <v>12</v>
      </c>
      <c r="N210" s="1012"/>
      <c r="O210" s="1012" t="s">
        <v>11</v>
      </c>
      <c r="P210" s="1012"/>
      <c r="Q210" s="1012" t="s">
        <v>227</v>
      </c>
      <c r="S210" s="476"/>
      <c r="T210" s="476"/>
      <c r="U210" s="476"/>
      <c r="V210" s="476"/>
      <c r="W210" s="476"/>
      <c r="X210" s="476"/>
      <c r="Y210" s="476"/>
      <c r="Z210" s="476"/>
      <c r="AA210" s="476"/>
      <c r="AB210" s="477"/>
      <c r="AC210" s="241"/>
      <c r="AD210" s="994" t="s">
        <v>3934</v>
      </c>
      <c r="AE210" s="995"/>
      <c r="AF210" s="995"/>
      <c r="AG210" s="995"/>
      <c r="AH210" s="995"/>
      <c r="AI210" s="995"/>
      <c r="AJ210" s="995"/>
      <c r="AK210" s="996"/>
      <c r="AL210" s="968"/>
      <c r="AM210" s="969"/>
      <c r="AN210" s="1012"/>
      <c r="AO210" s="1012" t="s">
        <v>12</v>
      </c>
      <c r="AP210" s="1012"/>
      <c r="AQ210" s="1012" t="s">
        <v>11</v>
      </c>
      <c r="AR210" s="1012"/>
      <c r="AS210" s="1012" t="s">
        <v>227</v>
      </c>
      <c r="AU210" s="476"/>
      <c r="AV210" s="476"/>
      <c r="AW210" s="476"/>
      <c r="AX210" s="476"/>
      <c r="AY210" s="476"/>
      <c r="AZ210" s="476"/>
      <c r="BA210" s="476"/>
      <c r="BB210" s="476"/>
      <c r="BC210" s="476"/>
      <c r="BD210" s="477"/>
      <c r="BF210" s="241"/>
    </row>
    <row r="211" spans="2:58" s="236" customFormat="1" ht="15" hidden="1" customHeight="1">
      <c r="B211" s="997"/>
      <c r="C211" s="998"/>
      <c r="D211" s="998"/>
      <c r="E211" s="998"/>
      <c r="F211" s="998"/>
      <c r="G211" s="998"/>
      <c r="H211" s="998"/>
      <c r="I211" s="999"/>
      <c r="J211" s="970"/>
      <c r="K211" s="971"/>
      <c r="L211" s="1013"/>
      <c r="M211" s="1013"/>
      <c r="N211" s="1013"/>
      <c r="O211" s="1013"/>
      <c r="P211" s="1013"/>
      <c r="Q211" s="1013"/>
      <c r="R211" s="481"/>
      <c r="S211" s="479"/>
      <c r="T211" s="479"/>
      <c r="U211" s="479"/>
      <c r="V211" s="479"/>
      <c r="W211" s="479"/>
      <c r="X211" s="479"/>
      <c r="Y211" s="479"/>
      <c r="Z211" s="479"/>
      <c r="AA211" s="479"/>
      <c r="AB211" s="480"/>
      <c r="AC211" s="241"/>
      <c r="AD211" s="997"/>
      <c r="AE211" s="998"/>
      <c r="AF211" s="998"/>
      <c r="AG211" s="998"/>
      <c r="AH211" s="998"/>
      <c r="AI211" s="998"/>
      <c r="AJ211" s="998"/>
      <c r="AK211" s="999"/>
      <c r="AL211" s="970"/>
      <c r="AM211" s="971"/>
      <c r="AN211" s="1013"/>
      <c r="AO211" s="1013"/>
      <c r="AP211" s="1013"/>
      <c r="AQ211" s="1013"/>
      <c r="AR211" s="1013"/>
      <c r="AS211" s="1013"/>
      <c r="AT211" s="481"/>
      <c r="AU211" s="479"/>
      <c r="AV211" s="479"/>
      <c r="AW211" s="479"/>
      <c r="AX211" s="479"/>
      <c r="AY211" s="479"/>
      <c r="AZ211" s="479"/>
      <c r="BA211" s="479"/>
      <c r="BB211" s="479"/>
      <c r="BC211" s="479"/>
      <c r="BD211" s="480"/>
      <c r="BF211" s="241"/>
    </row>
    <row r="212" spans="2:58" s="236" customFormat="1" ht="20.100000000000001" hidden="1" customHeight="1">
      <c r="B212" s="482"/>
      <c r="C212" s="482"/>
      <c r="D212" s="482"/>
      <c r="E212" s="482"/>
      <c r="F212" s="482"/>
      <c r="G212" s="482"/>
      <c r="H212" s="482"/>
      <c r="I212" s="482"/>
      <c r="J212" s="482"/>
      <c r="K212" s="482"/>
      <c r="L212" s="482"/>
      <c r="M212" s="482"/>
      <c r="N212" s="482"/>
      <c r="O212" s="482"/>
      <c r="P212" s="482"/>
      <c r="Q212" s="482"/>
      <c r="R212" s="482"/>
      <c r="S212" s="482"/>
      <c r="T212" s="482"/>
      <c r="U212" s="482"/>
      <c r="V212" s="482"/>
      <c r="W212" s="482"/>
      <c r="X212" s="482"/>
      <c r="Y212" s="478"/>
      <c r="Z212" s="478"/>
      <c r="AA212" s="478"/>
      <c r="AB212" s="478"/>
      <c r="AC212" s="241"/>
      <c r="AD212" s="482"/>
      <c r="AE212" s="482"/>
      <c r="AF212" s="482"/>
      <c r="AG212" s="482"/>
      <c r="AH212" s="482"/>
      <c r="AI212" s="482"/>
      <c r="AJ212" s="482"/>
      <c r="AK212" s="482"/>
      <c r="AL212" s="482"/>
      <c r="AM212" s="482"/>
      <c r="AN212" s="482"/>
      <c r="AO212" s="482"/>
      <c r="AP212" s="482"/>
      <c r="AQ212" s="482"/>
      <c r="AR212" s="482"/>
      <c r="AS212" s="482"/>
      <c r="AT212" s="482"/>
      <c r="AU212" s="482"/>
      <c r="AV212" s="482"/>
      <c r="AW212" s="482"/>
      <c r="AX212" s="482"/>
      <c r="AY212" s="482"/>
      <c r="AZ212" s="482"/>
      <c r="BA212" s="478"/>
      <c r="BB212" s="478"/>
      <c r="BC212" s="478"/>
      <c r="BD212" s="478"/>
      <c r="BF212" s="241"/>
    </row>
    <row r="213" spans="2:58" s="236" customFormat="1" ht="12.45" hidden="1" customHeight="1">
      <c r="B213" s="1014" t="s">
        <v>3917</v>
      </c>
      <c r="C213" s="1015"/>
      <c r="D213" s="1015"/>
      <c r="E213" s="1015"/>
      <c r="F213" s="1015"/>
      <c r="G213" s="1015"/>
      <c r="H213" s="1015"/>
      <c r="I213" s="1016"/>
      <c r="J213" s="1017"/>
      <c r="K213" s="1018"/>
      <c r="L213" s="1018"/>
      <c r="M213" s="1018"/>
      <c r="N213" s="1018"/>
      <c r="O213" s="1018"/>
      <c r="P213" s="1018"/>
      <c r="Q213" s="1018"/>
      <c r="R213" s="1018"/>
      <c r="S213" s="1018"/>
      <c r="T213" s="1018"/>
      <c r="U213" s="1018"/>
      <c r="V213" s="1018"/>
      <c r="W213" s="1018"/>
      <c r="X213" s="1018"/>
      <c r="Y213" s="1018"/>
      <c r="Z213" s="1018"/>
      <c r="AA213" s="1018"/>
      <c r="AB213" s="1019"/>
      <c r="AD213" s="1014" t="s">
        <v>3917</v>
      </c>
      <c r="AE213" s="1015"/>
      <c r="AF213" s="1015"/>
      <c r="AG213" s="1015"/>
      <c r="AH213" s="1015"/>
      <c r="AI213" s="1015"/>
      <c r="AJ213" s="1015"/>
      <c r="AK213" s="1016"/>
      <c r="AL213" s="1017"/>
      <c r="AM213" s="1018"/>
      <c r="AN213" s="1018"/>
      <c r="AO213" s="1018"/>
      <c r="AP213" s="1018"/>
      <c r="AQ213" s="1018"/>
      <c r="AR213" s="1018"/>
      <c r="AS213" s="1018"/>
      <c r="AT213" s="1018"/>
      <c r="AU213" s="1018"/>
      <c r="AV213" s="1018"/>
      <c r="AW213" s="1018"/>
      <c r="AX213" s="1018"/>
      <c r="AY213" s="1018"/>
      <c r="AZ213" s="1018"/>
      <c r="BA213" s="1018"/>
      <c r="BB213" s="1018"/>
      <c r="BC213" s="1018"/>
      <c r="BD213" s="1019"/>
    </row>
    <row r="214" spans="2:58" s="236" customFormat="1" ht="22.5" hidden="1" customHeight="1">
      <c r="B214" s="1020" t="s">
        <v>8</v>
      </c>
      <c r="C214" s="1021"/>
      <c r="D214" s="1021"/>
      <c r="E214" s="1021"/>
      <c r="F214" s="1021"/>
      <c r="G214" s="1021"/>
      <c r="H214" s="1021"/>
      <c r="I214" s="1022"/>
      <c r="J214" s="1023"/>
      <c r="K214" s="1024"/>
      <c r="L214" s="1024"/>
      <c r="M214" s="1025"/>
      <c r="N214" s="1025"/>
      <c r="O214" s="1024"/>
      <c r="P214" s="1025"/>
      <c r="Q214" s="1025"/>
      <c r="R214" s="1024"/>
      <c r="S214" s="1024"/>
      <c r="T214" s="1024"/>
      <c r="U214" s="1024"/>
      <c r="V214" s="1024"/>
      <c r="W214" s="1024"/>
      <c r="X214" s="1024"/>
      <c r="Y214" s="1024"/>
      <c r="Z214" s="1024"/>
      <c r="AA214" s="1024"/>
      <c r="AB214" s="1026"/>
      <c r="AC214" s="236">
        <v>12</v>
      </c>
      <c r="AD214" s="1020" t="s">
        <v>8</v>
      </c>
      <c r="AE214" s="1021"/>
      <c r="AF214" s="1021"/>
      <c r="AG214" s="1021"/>
      <c r="AH214" s="1021"/>
      <c r="AI214" s="1021"/>
      <c r="AJ214" s="1021"/>
      <c r="AK214" s="1022"/>
      <c r="AL214" s="1023"/>
      <c r="AM214" s="1024"/>
      <c r="AN214" s="1024"/>
      <c r="AO214" s="1025"/>
      <c r="AP214" s="1025"/>
      <c r="AQ214" s="1024"/>
      <c r="AR214" s="1025"/>
      <c r="AS214" s="1025"/>
      <c r="AT214" s="1024"/>
      <c r="AU214" s="1024"/>
      <c r="AV214" s="1024"/>
      <c r="AW214" s="1024"/>
      <c r="AX214" s="1024"/>
      <c r="AY214" s="1024"/>
      <c r="AZ214" s="1024"/>
      <c r="BA214" s="1024"/>
      <c r="BB214" s="1024"/>
      <c r="BC214" s="1024"/>
      <c r="BD214" s="1026"/>
      <c r="BF214" s="236">
        <v>12</v>
      </c>
    </row>
    <row r="215" spans="2:58" s="236" customFormat="1" ht="25.2" hidden="1" customHeight="1">
      <c r="B215" s="1027" t="s">
        <v>23</v>
      </c>
      <c r="C215" s="1028"/>
      <c r="D215" s="1028"/>
      <c r="E215" s="1028"/>
      <c r="F215" s="1028"/>
      <c r="G215" s="1028"/>
      <c r="H215" s="1028"/>
      <c r="I215" s="1029"/>
      <c r="J215" s="972" t="s">
        <v>3918</v>
      </c>
      <c r="K215" s="973"/>
      <c r="L215" s="973"/>
      <c r="M215" s="975"/>
      <c r="N215" s="977"/>
      <c r="O215" s="239" t="s">
        <v>3919</v>
      </c>
      <c r="P215" s="975"/>
      <c r="Q215" s="977"/>
      <c r="R215" s="973"/>
      <c r="S215" s="973"/>
      <c r="T215" s="973"/>
      <c r="U215" s="973"/>
      <c r="V215" s="973"/>
      <c r="W215" s="973"/>
      <c r="X215" s="973"/>
      <c r="Y215" s="973"/>
      <c r="Z215" s="973"/>
      <c r="AA215" s="973"/>
      <c r="AB215" s="974"/>
      <c r="AD215" s="1027" t="s">
        <v>23</v>
      </c>
      <c r="AE215" s="1028"/>
      <c r="AF215" s="1028"/>
      <c r="AG215" s="1028"/>
      <c r="AH215" s="1028"/>
      <c r="AI215" s="1028"/>
      <c r="AJ215" s="1028"/>
      <c r="AK215" s="1029"/>
      <c r="AL215" s="972" t="s">
        <v>3918</v>
      </c>
      <c r="AM215" s="973"/>
      <c r="AN215" s="973"/>
      <c r="AO215" s="975"/>
      <c r="AP215" s="977"/>
      <c r="AQ215" s="239" t="s">
        <v>3919</v>
      </c>
      <c r="AR215" s="975"/>
      <c r="AS215" s="977"/>
      <c r="AT215" s="973"/>
      <c r="AU215" s="973"/>
      <c r="AV215" s="973"/>
      <c r="AW215" s="973"/>
      <c r="AX215" s="973"/>
      <c r="AY215" s="973"/>
      <c r="AZ215" s="973"/>
      <c r="BA215" s="973"/>
      <c r="BB215" s="973"/>
      <c r="BC215" s="973"/>
      <c r="BD215" s="974"/>
    </row>
    <row r="216" spans="2:58" s="236" customFormat="1" ht="25.2" hidden="1" customHeight="1">
      <c r="B216" s="1030"/>
      <c r="C216" s="1025"/>
      <c r="D216" s="1025"/>
      <c r="E216" s="1025"/>
      <c r="F216" s="1025"/>
      <c r="G216" s="1025"/>
      <c r="H216" s="1025"/>
      <c r="I216" s="1031"/>
      <c r="J216" s="972" t="s">
        <v>3920</v>
      </c>
      <c r="K216" s="973"/>
      <c r="L216" s="973"/>
      <c r="M216" s="975"/>
      <c r="N216" s="976"/>
      <c r="O216" s="976"/>
      <c r="P216" s="976"/>
      <c r="Q216" s="977"/>
      <c r="R216" s="972" t="s">
        <v>3921</v>
      </c>
      <c r="S216" s="973"/>
      <c r="T216" s="974"/>
      <c r="U216" s="975"/>
      <c r="V216" s="976"/>
      <c r="W216" s="976"/>
      <c r="X216" s="976"/>
      <c r="Y216" s="976"/>
      <c r="Z216" s="976"/>
      <c r="AA216" s="976"/>
      <c r="AB216" s="977"/>
      <c r="AD216" s="1030"/>
      <c r="AE216" s="1025"/>
      <c r="AF216" s="1025"/>
      <c r="AG216" s="1025"/>
      <c r="AH216" s="1025"/>
      <c r="AI216" s="1025"/>
      <c r="AJ216" s="1025"/>
      <c r="AK216" s="1031"/>
      <c r="AL216" s="972" t="s">
        <v>3920</v>
      </c>
      <c r="AM216" s="973"/>
      <c r="AN216" s="973"/>
      <c r="AO216" s="975"/>
      <c r="AP216" s="976"/>
      <c r="AQ216" s="976"/>
      <c r="AR216" s="976"/>
      <c r="AS216" s="977"/>
      <c r="AT216" s="972" t="s">
        <v>3921</v>
      </c>
      <c r="AU216" s="973"/>
      <c r="AV216" s="974"/>
      <c r="AW216" s="975"/>
      <c r="AX216" s="976"/>
      <c r="AY216" s="976"/>
      <c r="AZ216" s="976"/>
      <c r="BA216" s="976"/>
      <c r="BB216" s="976"/>
      <c r="BC216" s="976"/>
      <c r="BD216" s="977"/>
    </row>
    <row r="217" spans="2:58" s="236" customFormat="1" ht="25.2" hidden="1" customHeight="1">
      <c r="B217" s="1030"/>
      <c r="C217" s="1025"/>
      <c r="D217" s="1025"/>
      <c r="E217" s="1025"/>
      <c r="F217" s="1025"/>
      <c r="G217" s="1025"/>
      <c r="H217" s="1025"/>
      <c r="I217" s="1031"/>
      <c r="J217" s="972" t="s">
        <v>3922</v>
      </c>
      <c r="K217" s="973"/>
      <c r="L217" s="973"/>
      <c r="M217" s="978"/>
      <c r="N217" s="979"/>
      <c r="O217" s="979"/>
      <c r="P217" s="979"/>
      <c r="Q217" s="980"/>
      <c r="R217" s="972" t="s">
        <v>3923</v>
      </c>
      <c r="S217" s="973"/>
      <c r="T217" s="974"/>
      <c r="U217" s="975"/>
      <c r="V217" s="976"/>
      <c r="W217" s="976"/>
      <c r="X217" s="976"/>
      <c r="Y217" s="976"/>
      <c r="Z217" s="976"/>
      <c r="AA217" s="976"/>
      <c r="AB217" s="977"/>
      <c r="AD217" s="1030"/>
      <c r="AE217" s="1025"/>
      <c r="AF217" s="1025"/>
      <c r="AG217" s="1025"/>
      <c r="AH217" s="1025"/>
      <c r="AI217" s="1025"/>
      <c r="AJ217" s="1025"/>
      <c r="AK217" s="1031"/>
      <c r="AL217" s="972" t="s">
        <v>3922</v>
      </c>
      <c r="AM217" s="973"/>
      <c r="AN217" s="973"/>
      <c r="AO217" s="978"/>
      <c r="AP217" s="979"/>
      <c r="AQ217" s="979"/>
      <c r="AR217" s="979"/>
      <c r="AS217" s="980"/>
      <c r="AT217" s="972" t="s">
        <v>3923</v>
      </c>
      <c r="AU217" s="973"/>
      <c r="AV217" s="974"/>
      <c r="AW217" s="975"/>
      <c r="AX217" s="976"/>
      <c r="AY217" s="976"/>
      <c r="AZ217" s="976"/>
      <c r="BA217" s="976"/>
      <c r="BB217" s="976"/>
      <c r="BC217" s="976"/>
      <c r="BD217" s="977"/>
    </row>
    <row r="218" spans="2:58" s="236" customFormat="1" ht="25.2" hidden="1" customHeight="1">
      <c r="B218" s="1023"/>
      <c r="C218" s="1024"/>
      <c r="D218" s="1024"/>
      <c r="E218" s="1024"/>
      <c r="F218" s="1024"/>
      <c r="G218" s="1024"/>
      <c r="H218" s="1024"/>
      <c r="I218" s="1026"/>
      <c r="J218" s="972" t="s">
        <v>3924</v>
      </c>
      <c r="K218" s="973"/>
      <c r="L218" s="973"/>
      <c r="M218" s="981"/>
      <c r="N218" s="981"/>
      <c r="O218" s="981"/>
      <c r="P218" s="981"/>
      <c r="Q218" s="981"/>
      <c r="R218" s="981"/>
      <c r="S218" s="981"/>
      <c r="T218" s="981"/>
      <c r="U218" s="981"/>
      <c r="V218" s="981"/>
      <c r="W218" s="981"/>
      <c r="X218" s="981"/>
      <c r="Y218" s="981"/>
      <c r="Z218" s="981"/>
      <c r="AA218" s="981"/>
      <c r="AB218" s="981"/>
      <c r="AD218" s="1023"/>
      <c r="AE218" s="1024"/>
      <c r="AF218" s="1024"/>
      <c r="AG218" s="1024"/>
      <c r="AH218" s="1024"/>
      <c r="AI218" s="1024"/>
      <c r="AJ218" s="1024"/>
      <c r="AK218" s="1026"/>
      <c r="AL218" s="972" t="s">
        <v>3924</v>
      </c>
      <c r="AM218" s="973"/>
      <c r="AN218" s="973"/>
      <c r="AO218" s="981"/>
      <c r="AP218" s="981"/>
      <c r="AQ218" s="981"/>
      <c r="AR218" s="981"/>
      <c r="AS218" s="981"/>
      <c r="AT218" s="981"/>
      <c r="AU218" s="981"/>
      <c r="AV218" s="981"/>
      <c r="AW218" s="981"/>
      <c r="AX218" s="981"/>
      <c r="AY218" s="981"/>
      <c r="AZ218" s="981"/>
      <c r="BA218" s="981"/>
      <c r="BB218" s="981"/>
      <c r="BC218" s="981"/>
      <c r="BD218" s="981"/>
    </row>
    <row r="219" spans="2:58" s="236" customFormat="1" ht="30" hidden="1" customHeight="1">
      <c r="B219" s="982" t="s">
        <v>3925</v>
      </c>
      <c r="C219" s="983"/>
      <c r="D219" s="983"/>
      <c r="E219" s="983"/>
      <c r="F219" s="983"/>
      <c r="G219" s="983"/>
      <c r="H219" s="983"/>
      <c r="I219" s="984"/>
      <c r="J219" s="444"/>
      <c r="K219" s="445"/>
      <c r="L219" s="446" t="s">
        <v>388</v>
      </c>
      <c r="M219" s="447"/>
      <c r="N219" s="448" t="s">
        <v>112</v>
      </c>
      <c r="O219" s="449"/>
      <c r="P219" s="450"/>
      <c r="V219" s="451"/>
      <c r="W219" s="451"/>
      <c r="X219" s="451"/>
      <c r="Y219" s="451"/>
      <c r="Z219" s="451"/>
      <c r="AA219" s="451"/>
      <c r="AB219" s="452"/>
      <c r="AD219" s="982" t="s">
        <v>3925</v>
      </c>
      <c r="AE219" s="983"/>
      <c r="AF219" s="983"/>
      <c r="AG219" s="983"/>
      <c r="AH219" s="983"/>
      <c r="AI219" s="983"/>
      <c r="AJ219" s="983"/>
      <c r="AK219" s="984"/>
      <c r="AL219" s="444"/>
      <c r="AM219" s="445"/>
      <c r="AN219" s="446" t="s">
        <v>388</v>
      </c>
      <c r="AO219" s="447"/>
      <c r="AP219" s="448" t="s">
        <v>112</v>
      </c>
      <c r="AQ219" s="449"/>
      <c r="AR219" s="450"/>
      <c r="AX219" s="451"/>
      <c r="AY219" s="451"/>
      <c r="AZ219" s="451"/>
      <c r="BA219" s="451"/>
      <c r="BB219" s="451"/>
      <c r="BC219" s="451"/>
      <c r="BD219" s="452"/>
    </row>
    <row r="220" spans="2:58" s="236" customFormat="1" ht="15" hidden="1" customHeight="1">
      <c r="B220" s="985"/>
      <c r="C220" s="986"/>
      <c r="D220" s="986"/>
      <c r="E220" s="986"/>
      <c r="F220" s="986"/>
      <c r="G220" s="986"/>
      <c r="H220" s="986"/>
      <c r="I220" s="987"/>
      <c r="J220" s="453" t="s">
        <v>3926</v>
      </c>
      <c r="K220" s="454"/>
      <c r="L220" s="454"/>
      <c r="M220" s="454"/>
      <c r="N220" s="454"/>
      <c r="O220" s="454"/>
      <c r="P220" s="454"/>
      <c r="Q220" s="454"/>
      <c r="R220" s="454"/>
      <c r="S220" s="449"/>
      <c r="T220" s="455"/>
      <c r="U220" s="456"/>
      <c r="V220" s="457"/>
      <c r="W220" s="458"/>
      <c r="X220" s="459" t="s">
        <v>388</v>
      </c>
      <c r="Y220" s="460"/>
      <c r="Z220" s="461" t="s">
        <v>112</v>
      </c>
      <c r="AA220" s="461"/>
      <c r="AB220" s="462"/>
      <c r="AD220" s="985"/>
      <c r="AE220" s="986"/>
      <c r="AF220" s="986"/>
      <c r="AG220" s="986"/>
      <c r="AH220" s="986"/>
      <c r="AI220" s="986"/>
      <c r="AJ220" s="986"/>
      <c r="AK220" s="987"/>
      <c r="AL220" s="453" t="s">
        <v>3926</v>
      </c>
      <c r="AM220" s="454"/>
      <c r="AN220" s="454"/>
      <c r="AO220" s="454"/>
      <c r="AP220" s="454"/>
      <c r="AQ220" s="454"/>
      <c r="AR220" s="454"/>
      <c r="AS220" s="454"/>
      <c r="AT220" s="454"/>
      <c r="AU220" s="449"/>
      <c r="AV220" s="455"/>
      <c r="AW220" s="456"/>
      <c r="AX220" s="457"/>
      <c r="AY220" s="458"/>
      <c r="AZ220" s="459" t="s">
        <v>388</v>
      </c>
      <c r="BA220" s="460"/>
      <c r="BB220" s="461" t="s">
        <v>112</v>
      </c>
      <c r="BC220" s="461"/>
      <c r="BD220" s="462"/>
    </row>
    <row r="221" spans="2:58" s="236" customFormat="1" ht="15" hidden="1" customHeight="1">
      <c r="B221" s="988"/>
      <c r="C221" s="989"/>
      <c r="D221" s="989"/>
      <c r="E221" s="989"/>
      <c r="F221" s="989"/>
      <c r="G221" s="989"/>
      <c r="H221" s="989"/>
      <c r="I221" s="990"/>
      <c r="J221" s="577" t="s">
        <v>3927</v>
      </c>
      <c r="K221" s="464"/>
      <c r="L221" s="464"/>
      <c r="M221" s="464"/>
      <c r="N221" s="464"/>
      <c r="O221" s="464"/>
      <c r="P221" s="464"/>
      <c r="Q221" s="464"/>
      <c r="R221" s="464"/>
      <c r="S221" s="465"/>
      <c r="T221" s="466"/>
      <c r="U221" s="467"/>
      <c r="V221" s="468"/>
      <c r="W221" s="469"/>
      <c r="X221" s="464" t="s">
        <v>388</v>
      </c>
      <c r="Y221" s="470"/>
      <c r="Z221" s="466" t="s">
        <v>112</v>
      </c>
      <c r="AA221" s="466"/>
      <c r="AB221" s="471"/>
      <c r="AD221" s="988"/>
      <c r="AE221" s="989"/>
      <c r="AF221" s="989"/>
      <c r="AG221" s="989"/>
      <c r="AH221" s="989"/>
      <c r="AI221" s="989"/>
      <c r="AJ221" s="989"/>
      <c r="AK221" s="990"/>
      <c r="AL221" s="577" t="s">
        <v>3927</v>
      </c>
      <c r="AM221" s="464"/>
      <c r="AN221" s="464"/>
      <c r="AO221" s="464"/>
      <c r="AP221" s="464"/>
      <c r="AQ221" s="464"/>
      <c r="AR221" s="464"/>
      <c r="AS221" s="464"/>
      <c r="AT221" s="464"/>
      <c r="AU221" s="465"/>
      <c r="AV221" s="466"/>
      <c r="AW221" s="467"/>
      <c r="AX221" s="468"/>
      <c r="AY221" s="469"/>
      <c r="AZ221" s="464" t="s">
        <v>388</v>
      </c>
      <c r="BA221" s="470"/>
      <c r="BB221" s="466" t="s">
        <v>112</v>
      </c>
      <c r="BC221" s="466"/>
      <c r="BD221" s="471"/>
    </row>
    <row r="222" spans="2:58" s="236" customFormat="1" ht="18" hidden="1" customHeight="1">
      <c r="B222" s="991" t="s">
        <v>3928</v>
      </c>
      <c r="C222" s="992"/>
      <c r="D222" s="992"/>
      <c r="E222" s="992"/>
      <c r="F222" s="992"/>
      <c r="G222" s="992"/>
      <c r="H222" s="992"/>
      <c r="I222" s="993"/>
      <c r="J222" s="472" t="s">
        <v>3783</v>
      </c>
      <c r="K222" s="473" t="s">
        <v>3929</v>
      </c>
      <c r="L222" s="474"/>
      <c r="M222" s="474"/>
      <c r="N222" s="474"/>
      <c r="O222" s="472" t="s">
        <v>3783</v>
      </c>
      <c r="P222" s="473" t="s">
        <v>3930</v>
      </c>
      <c r="Q222" s="474"/>
      <c r="R222" s="474"/>
      <c r="T222" s="461" t="s">
        <v>3935</v>
      </c>
      <c r="U222" s="472" t="s">
        <v>3783</v>
      </c>
      <c r="V222" s="461" t="s">
        <v>3936</v>
      </c>
      <c r="X222" s="473"/>
      <c r="Y222" s="474"/>
      <c r="Z222" s="474"/>
      <c r="AA222" s="474"/>
      <c r="AB222" s="475"/>
      <c r="AD222" s="991" t="s">
        <v>3928</v>
      </c>
      <c r="AE222" s="992"/>
      <c r="AF222" s="992"/>
      <c r="AG222" s="992"/>
      <c r="AH222" s="992"/>
      <c r="AI222" s="992"/>
      <c r="AJ222" s="992"/>
      <c r="AK222" s="993"/>
      <c r="AL222" s="472" t="s">
        <v>3783</v>
      </c>
      <c r="AM222" s="473" t="s">
        <v>3929</v>
      </c>
      <c r="AN222" s="474"/>
      <c r="AO222" s="474"/>
      <c r="AP222" s="474"/>
      <c r="AQ222" s="472" t="s">
        <v>3783</v>
      </c>
      <c r="AR222" s="473" t="s">
        <v>3930</v>
      </c>
      <c r="AS222" s="474"/>
      <c r="AT222" s="474"/>
      <c r="AV222" s="461" t="s">
        <v>3935</v>
      </c>
      <c r="AW222" s="472" t="s">
        <v>3783</v>
      </c>
      <c r="AX222" s="461" t="s">
        <v>3936</v>
      </c>
      <c r="AZ222" s="473"/>
      <c r="BA222" s="474"/>
      <c r="BB222" s="474"/>
      <c r="BC222" s="474"/>
      <c r="BD222" s="475"/>
    </row>
    <row r="223" spans="2:58" s="236" customFormat="1" ht="15" hidden="1" customHeight="1">
      <c r="B223" s="994" t="s">
        <v>3931</v>
      </c>
      <c r="C223" s="995"/>
      <c r="D223" s="995"/>
      <c r="E223" s="995"/>
      <c r="F223" s="995"/>
      <c r="G223" s="995"/>
      <c r="H223" s="995"/>
      <c r="I223" s="996"/>
      <c r="J223" s="1000" t="s">
        <v>3932</v>
      </c>
      <c r="K223" s="1001"/>
      <c r="L223" s="1004"/>
      <c r="M223" s="1005"/>
      <c r="N223" s="1005"/>
      <c r="O223" s="1005"/>
      <c r="P223" s="1005"/>
      <c r="Q223" s="1005"/>
      <c r="R223" s="1006"/>
      <c r="S223" s="1006"/>
      <c r="T223" s="1006"/>
      <c r="U223" s="1007"/>
      <c r="V223" s="1008" t="s">
        <v>3933</v>
      </c>
      <c r="W223" s="1008"/>
      <c r="X223" s="1008"/>
      <c r="Y223" s="1008"/>
      <c r="Z223" s="1008"/>
      <c r="AA223" s="1008"/>
      <c r="AB223" s="1009"/>
      <c r="AD223" s="994" t="s">
        <v>3931</v>
      </c>
      <c r="AE223" s="995"/>
      <c r="AF223" s="995"/>
      <c r="AG223" s="995"/>
      <c r="AH223" s="995"/>
      <c r="AI223" s="995"/>
      <c r="AJ223" s="995"/>
      <c r="AK223" s="996"/>
      <c r="AL223" s="1000" t="s">
        <v>3932</v>
      </c>
      <c r="AM223" s="1001"/>
      <c r="AN223" s="1004"/>
      <c r="AO223" s="1005"/>
      <c r="AP223" s="1005"/>
      <c r="AQ223" s="1005"/>
      <c r="AR223" s="1005"/>
      <c r="AS223" s="1005"/>
      <c r="AT223" s="1006"/>
      <c r="AU223" s="1006"/>
      <c r="AV223" s="1006"/>
      <c r="AW223" s="1007"/>
      <c r="AX223" s="1008" t="s">
        <v>3933</v>
      </c>
      <c r="AY223" s="1008"/>
      <c r="AZ223" s="1008"/>
      <c r="BA223" s="1008"/>
      <c r="BB223" s="1008"/>
      <c r="BC223" s="1008"/>
      <c r="BD223" s="1009"/>
    </row>
    <row r="224" spans="2:58" s="236" customFormat="1" ht="15" hidden="1" customHeight="1">
      <c r="B224" s="997"/>
      <c r="C224" s="998"/>
      <c r="D224" s="998"/>
      <c r="E224" s="998"/>
      <c r="F224" s="998"/>
      <c r="G224" s="998"/>
      <c r="H224" s="998"/>
      <c r="I224" s="999"/>
      <c r="J224" s="1002"/>
      <c r="K224" s="1003"/>
      <c r="L224" s="1004"/>
      <c r="M224" s="1005"/>
      <c r="N224" s="1005"/>
      <c r="O224" s="1005"/>
      <c r="P224" s="1005"/>
      <c r="Q224" s="1005"/>
      <c r="R224" s="1006"/>
      <c r="S224" s="1006"/>
      <c r="T224" s="1006"/>
      <c r="U224" s="1007"/>
      <c r="V224" s="1010"/>
      <c r="W224" s="1010"/>
      <c r="X224" s="1010"/>
      <c r="Y224" s="1010"/>
      <c r="Z224" s="1010"/>
      <c r="AA224" s="1010"/>
      <c r="AB224" s="1011"/>
      <c r="AC224" s="241"/>
      <c r="AD224" s="997"/>
      <c r="AE224" s="998"/>
      <c r="AF224" s="998"/>
      <c r="AG224" s="998"/>
      <c r="AH224" s="998"/>
      <c r="AI224" s="998"/>
      <c r="AJ224" s="998"/>
      <c r="AK224" s="999"/>
      <c r="AL224" s="1002"/>
      <c r="AM224" s="1003"/>
      <c r="AN224" s="1004"/>
      <c r="AO224" s="1005"/>
      <c r="AP224" s="1005"/>
      <c r="AQ224" s="1005"/>
      <c r="AR224" s="1005"/>
      <c r="AS224" s="1005"/>
      <c r="AT224" s="1006"/>
      <c r="AU224" s="1006"/>
      <c r="AV224" s="1006"/>
      <c r="AW224" s="1007"/>
      <c r="AX224" s="1010"/>
      <c r="AY224" s="1010"/>
      <c r="AZ224" s="1010"/>
      <c r="BA224" s="1010"/>
      <c r="BB224" s="1010"/>
      <c r="BC224" s="1010"/>
      <c r="BD224" s="1011"/>
      <c r="BF224" s="241"/>
    </row>
    <row r="225" spans="2:58" s="236" customFormat="1" ht="15" hidden="1" customHeight="1">
      <c r="B225" s="994" t="s">
        <v>3934</v>
      </c>
      <c r="C225" s="995"/>
      <c r="D225" s="995"/>
      <c r="E225" s="995"/>
      <c r="F225" s="995"/>
      <c r="G225" s="995"/>
      <c r="H225" s="995"/>
      <c r="I225" s="996"/>
      <c r="J225" s="968"/>
      <c r="K225" s="969"/>
      <c r="L225" s="1012"/>
      <c r="M225" s="1012" t="s">
        <v>12</v>
      </c>
      <c r="N225" s="1012"/>
      <c r="O225" s="1012" t="s">
        <v>11</v>
      </c>
      <c r="P225" s="1012"/>
      <c r="Q225" s="1012" t="s">
        <v>227</v>
      </c>
      <c r="S225" s="476"/>
      <c r="T225" s="476"/>
      <c r="U225" s="476"/>
      <c r="V225" s="476"/>
      <c r="W225" s="476"/>
      <c r="X225" s="476"/>
      <c r="Y225" s="476"/>
      <c r="Z225" s="476"/>
      <c r="AA225" s="476"/>
      <c r="AB225" s="477"/>
      <c r="AC225" s="241"/>
      <c r="AD225" s="994" t="s">
        <v>3934</v>
      </c>
      <c r="AE225" s="995"/>
      <c r="AF225" s="995"/>
      <c r="AG225" s="995"/>
      <c r="AH225" s="995"/>
      <c r="AI225" s="995"/>
      <c r="AJ225" s="995"/>
      <c r="AK225" s="996"/>
      <c r="AL225" s="968"/>
      <c r="AM225" s="969"/>
      <c r="AN225" s="1012"/>
      <c r="AO225" s="1012" t="s">
        <v>12</v>
      </c>
      <c r="AP225" s="1012"/>
      <c r="AQ225" s="1012" t="s">
        <v>11</v>
      </c>
      <c r="AR225" s="1012"/>
      <c r="AS225" s="1012" t="s">
        <v>227</v>
      </c>
      <c r="AU225" s="476"/>
      <c r="AV225" s="476"/>
      <c r="AW225" s="476"/>
      <c r="AX225" s="476"/>
      <c r="AY225" s="476"/>
      <c r="AZ225" s="476"/>
      <c r="BA225" s="476"/>
      <c r="BB225" s="476"/>
      <c r="BC225" s="476"/>
      <c r="BD225" s="477"/>
      <c r="BF225" s="241"/>
    </row>
    <row r="226" spans="2:58" s="236" customFormat="1" ht="15" hidden="1" customHeight="1">
      <c r="B226" s="997"/>
      <c r="C226" s="998"/>
      <c r="D226" s="998"/>
      <c r="E226" s="998"/>
      <c r="F226" s="998"/>
      <c r="G226" s="998"/>
      <c r="H226" s="998"/>
      <c r="I226" s="999"/>
      <c r="J226" s="970"/>
      <c r="K226" s="971"/>
      <c r="L226" s="1013"/>
      <c r="M226" s="1013"/>
      <c r="N226" s="1013"/>
      <c r="O226" s="1013"/>
      <c r="P226" s="1013"/>
      <c r="Q226" s="1013"/>
      <c r="R226" s="481"/>
      <c r="S226" s="479"/>
      <c r="T226" s="479"/>
      <c r="U226" s="479"/>
      <c r="V226" s="479"/>
      <c r="W226" s="479"/>
      <c r="X226" s="479"/>
      <c r="Y226" s="479"/>
      <c r="Z226" s="479"/>
      <c r="AA226" s="479"/>
      <c r="AB226" s="480"/>
      <c r="AC226" s="241"/>
      <c r="AD226" s="997"/>
      <c r="AE226" s="998"/>
      <c r="AF226" s="998"/>
      <c r="AG226" s="998"/>
      <c r="AH226" s="998"/>
      <c r="AI226" s="998"/>
      <c r="AJ226" s="998"/>
      <c r="AK226" s="999"/>
      <c r="AL226" s="970"/>
      <c r="AM226" s="971"/>
      <c r="AN226" s="1013"/>
      <c r="AO226" s="1013"/>
      <c r="AP226" s="1013"/>
      <c r="AQ226" s="1013"/>
      <c r="AR226" s="1013"/>
      <c r="AS226" s="1013"/>
      <c r="AT226" s="481"/>
      <c r="AU226" s="479"/>
      <c r="AV226" s="479"/>
      <c r="AW226" s="479"/>
      <c r="AX226" s="479"/>
      <c r="AY226" s="479"/>
      <c r="AZ226" s="479"/>
      <c r="BA226" s="479"/>
      <c r="BB226" s="479"/>
      <c r="BC226" s="479"/>
      <c r="BD226" s="480"/>
      <c r="BF226" s="241"/>
    </row>
    <row r="227" spans="2:58" s="236" customFormat="1" ht="20.100000000000001" hidden="1" customHeight="1">
      <c r="B227" s="482"/>
      <c r="C227" s="482"/>
      <c r="D227" s="482"/>
      <c r="E227" s="482"/>
      <c r="F227" s="482"/>
      <c r="G227" s="482"/>
      <c r="H227" s="482"/>
      <c r="I227" s="482"/>
      <c r="J227" s="482"/>
      <c r="K227" s="482"/>
      <c r="L227" s="482"/>
      <c r="M227" s="482"/>
      <c r="N227" s="482"/>
      <c r="O227" s="482"/>
      <c r="P227" s="482"/>
      <c r="Q227" s="482"/>
      <c r="R227" s="482"/>
      <c r="S227" s="482"/>
      <c r="T227" s="482"/>
      <c r="U227" s="482"/>
      <c r="V227" s="482"/>
      <c r="W227" s="482"/>
      <c r="X227" s="482"/>
      <c r="Y227" s="482"/>
      <c r="Z227" s="482"/>
      <c r="AA227" s="482"/>
      <c r="AB227" s="482"/>
      <c r="AC227" s="241"/>
      <c r="AD227" s="482"/>
      <c r="AE227" s="482"/>
      <c r="AF227" s="482"/>
      <c r="AG227" s="482"/>
      <c r="AH227" s="482"/>
      <c r="AI227" s="482"/>
      <c r="AJ227" s="482"/>
      <c r="AK227" s="482"/>
      <c r="AL227" s="482"/>
      <c r="AM227" s="482"/>
      <c r="AN227" s="482"/>
      <c r="AO227" s="482"/>
      <c r="AP227" s="482"/>
      <c r="AQ227" s="482"/>
      <c r="AR227" s="482"/>
      <c r="AS227" s="482"/>
      <c r="AT227" s="482"/>
      <c r="AU227" s="482"/>
      <c r="AV227" s="482"/>
      <c r="AW227" s="482"/>
      <c r="AX227" s="482"/>
      <c r="AY227" s="482"/>
      <c r="AZ227" s="482"/>
      <c r="BA227" s="482"/>
      <c r="BB227" s="482"/>
      <c r="BC227" s="482"/>
      <c r="BD227" s="482"/>
      <c r="BF227" s="241"/>
    </row>
    <row r="228" spans="2:58" s="236" customFormat="1" ht="18" hidden="1" customHeight="1">
      <c r="C228" s="437" t="s">
        <v>3937</v>
      </c>
      <c r="D228" s="243" t="s">
        <v>16092</v>
      </c>
      <c r="F228" s="243"/>
      <c r="G228" s="243"/>
      <c r="H228" s="243"/>
      <c r="I228" s="243"/>
      <c r="J228" s="483"/>
      <c r="K228" s="483"/>
      <c r="L228" s="483"/>
      <c r="M228" s="483"/>
      <c r="N228" s="483"/>
      <c r="O228" s="483"/>
      <c r="P228" s="483"/>
      <c r="Q228" s="483"/>
      <c r="R228" s="483"/>
      <c r="S228" s="484"/>
      <c r="T228" s="483"/>
      <c r="U228" s="483"/>
      <c r="V228" s="483"/>
      <c r="W228" s="483"/>
      <c r="X228" s="243"/>
      <c r="Y228" s="243"/>
      <c r="Z228" s="243"/>
      <c r="AA228" s="243"/>
      <c r="AB228" s="243"/>
      <c r="AE228" s="437" t="s">
        <v>3937</v>
      </c>
      <c r="AF228" s="243" t="s">
        <v>16092</v>
      </c>
      <c r="AH228" s="243"/>
      <c r="AI228" s="243"/>
      <c r="AJ228" s="243"/>
      <c r="AK228" s="243"/>
      <c r="AL228" s="483"/>
      <c r="AM228" s="483"/>
      <c r="AN228" s="483"/>
      <c r="AO228" s="483"/>
      <c r="AP228" s="483"/>
      <c r="AQ228" s="483"/>
      <c r="AR228" s="483"/>
      <c r="AS228" s="483"/>
      <c r="AT228" s="483"/>
      <c r="AU228" s="484"/>
      <c r="AV228" s="483"/>
      <c r="AW228" s="483"/>
      <c r="AX228" s="483"/>
      <c r="AY228" s="483"/>
      <c r="AZ228" s="243"/>
      <c r="BA228" s="243"/>
      <c r="BB228" s="243"/>
      <c r="BC228" s="243"/>
      <c r="BD228" s="243"/>
    </row>
    <row r="229" spans="2:58" s="236" customFormat="1" ht="30" hidden="1" customHeight="1">
      <c r="C229" s="485" t="s">
        <v>3938</v>
      </c>
      <c r="D229" s="1032" t="s">
        <v>16093</v>
      </c>
      <c r="E229" s="1032"/>
      <c r="F229" s="1032"/>
      <c r="G229" s="1032"/>
      <c r="H229" s="1032"/>
      <c r="I229" s="1032"/>
      <c r="J229" s="1032"/>
      <c r="K229" s="1032"/>
      <c r="L229" s="1032"/>
      <c r="M229" s="1032"/>
      <c r="N229" s="1032"/>
      <c r="O229" s="1032"/>
      <c r="P229" s="1032"/>
      <c r="Q229" s="1032"/>
      <c r="R229" s="1032"/>
      <c r="S229" s="1032"/>
      <c r="T229" s="1032"/>
      <c r="U229" s="1032"/>
      <c r="V229" s="1032"/>
      <c r="W229" s="1032"/>
      <c r="X229" s="1032"/>
      <c r="Y229" s="1032"/>
      <c r="Z229" s="1032"/>
      <c r="AA229" s="1032"/>
      <c r="AB229" s="1032"/>
      <c r="AE229" s="485" t="s">
        <v>3938</v>
      </c>
      <c r="AF229" s="1032" t="s">
        <v>16093</v>
      </c>
      <c r="AG229" s="1032"/>
      <c r="AH229" s="1032"/>
      <c r="AI229" s="1032"/>
      <c r="AJ229" s="1032"/>
      <c r="AK229" s="1032"/>
      <c r="AL229" s="1032"/>
      <c r="AM229" s="1032"/>
      <c r="AN229" s="1032"/>
      <c r="AO229" s="1032"/>
      <c r="AP229" s="1032"/>
      <c r="AQ229" s="1032"/>
      <c r="AR229" s="1032"/>
      <c r="AS229" s="1032"/>
      <c r="AT229" s="1032"/>
      <c r="AU229" s="1032"/>
      <c r="AV229" s="1032"/>
      <c r="AW229" s="1032"/>
      <c r="AX229" s="1032"/>
      <c r="AY229" s="1032"/>
      <c r="AZ229" s="1032"/>
      <c r="BA229" s="1032"/>
      <c r="BB229" s="1032"/>
      <c r="BC229" s="1032"/>
      <c r="BD229" s="1032"/>
    </row>
    <row r="230" spans="2:58" s="236" customFormat="1" ht="7.95" hidden="1" customHeight="1">
      <c r="E230" s="486"/>
      <c r="F230" s="486"/>
      <c r="G230" s="486"/>
      <c r="H230" s="486"/>
      <c r="I230" s="486"/>
      <c r="J230" s="486"/>
      <c r="K230" s="486"/>
      <c r="L230" s="486"/>
      <c r="M230" s="486"/>
      <c r="N230" s="486"/>
      <c r="O230" s="486"/>
      <c r="P230" s="486"/>
      <c r="Q230" s="486"/>
      <c r="R230" s="486"/>
      <c r="S230" s="486"/>
      <c r="T230" s="486"/>
      <c r="U230" s="486"/>
      <c r="V230" s="486"/>
      <c r="W230" s="486"/>
      <c r="X230" s="486"/>
      <c r="Y230" s="486"/>
      <c r="Z230" s="486"/>
      <c r="AA230" s="486"/>
      <c r="AB230" s="486"/>
      <c r="AG230" s="486"/>
      <c r="AH230" s="486"/>
      <c r="AI230" s="486"/>
      <c r="AJ230" s="486"/>
      <c r="AK230" s="486"/>
      <c r="AL230" s="486"/>
      <c r="AM230" s="486"/>
      <c r="AN230" s="486"/>
      <c r="AO230" s="486"/>
      <c r="AP230" s="486"/>
      <c r="AQ230" s="486"/>
      <c r="AR230" s="486"/>
      <c r="AS230" s="486"/>
      <c r="AT230" s="486"/>
      <c r="AU230" s="486"/>
      <c r="AV230" s="486"/>
      <c r="AW230" s="486"/>
      <c r="AX230" s="486"/>
      <c r="AY230" s="486"/>
      <c r="AZ230" s="486"/>
      <c r="BA230" s="486"/>
      <c r="BB230" s="486"/>
      <c r="BC230" s="486"/>
      <c r="BD230" s="486"/>
    </row>
    <row r="231" spans="2:58" s="236" customFormat="1" ht="25.35" hidden="1" customHeight="1">
      <c r="B231" s="441" t="s">
        <v>3939</v>
      </c>
      <c r="I231" s="442"/>
      <c r="J231" s="442"/>
      <c r="W231" s="442"/>
      <c r="X231" s="442"/>
      <c r="Y231" s="442"/>
      <c r="Z231" s="442"/>
      <c r="AA231" s="442"/>
      <c r="AB231" s="442"/>
      <c r="AD231" s="441" t="s">
        <v>3939</v>
      </c>
      <c r="AK231" s="442"/>
      <c r="AL231" s="442"/>
      <c r="AY231" s="442"/>
      <c r="AZ231" s="442"/>
      <c r="BA231" s="442"/>
      <c r="BB231" s="442"/>
      <c r="BC231" s="442"/>
      <c r="BD231" s="442"/>
    </row>
    <row r="232" spans="2:58" s="236" customFormat="1" ht="12.45" hidden="1" customHeight="1">
      <c r="B232" s="1014" t="s">
        <v>3917</v>
      </c>
      <c r="C232" s="1015"/>
      <c r="D232" s="1015"/>
      <c r="E232" s="1015"/>
      <c r="F232" s="1015"/>
      <c r="G232" s="1015"/>
      <c r="H232" s="1015"/>
      <c r="I232" s="1016"/>
      <c r="J232" s="1017"/>
      <c r="K232" s="1018"/>
      <c r="L232" s="1018"/>
      <c r="M232" s="1018"/>
      <c r="N232" s="1018"/>
      <c r="O232" s="1018"/>
      <c r="P232" s="1018"/>
      <c r="Q232" s="1018"/>
      <c r="R232" s="1018"/>
      <c r="S232" s="1018"/>
      <c r="T232" s="1018"/>
      <c r="U232" s="1018"/>
      <c r="V232" s="1018"/>
      <c r="W232" s="1018"/>
      <c r="X232" s="1018"/>
      <c r="Y232" s="1018"/>
      <c r="Z232" s="1018"/>
      <c r="AA232" s="1018"/>
      <c r="AB232" s="1019"/>
      <c r="AD232" s="1014" t="s">
        <v>3917</v>
      </c>
      <c r="AE232" s="1015"/>
      <c r="AF232" s="1015"/>
      <c r="AG232" s="1015"/>
      <c r="AH232" s="1015"/>
      <c r="AI232" s="1015"/>
      <c r="AJ232" s="1015"/>
      <c r="AK232" s="1016"/>
      <c r="AL232" s="1017"/>
      <c r="AM232" s="1018"/>
      <c r="AN232" s="1018"/>
      <c r="AO232" s="1018"/>
      <c r="AP232" s="1018"/>
      <c r="AQ232" s="1018"/>
      <c r="AR232" s="1018"/>
      <c r="AS232" s="1018"/>
      <c r="AT232" s="1018"/>
      <c r="AU232" s="1018"/>
      <c r="AV232" s="1018"/>
      <c r="AW232" s="1018"/>
      <c r="AX232" s="1018"/>
      <c r="AY232" s="1018"/>
      <c r="AZ232" s="1018"/>
      <c r="BA232" s="1018"/>
      <c r="BB232" s="1018"/>
      <c r="BC232" s="1018"/>
      <c r="BD232" s="1019"/>
    </row>
    <row r="233" spans="2:58" s="236" customFormat="1" ht="22.5" hidden="1" customHeight="1">
      <c r="B233" s="1020" t="s">
        <v>8</v>
      </c>
      <c r="C233" s="1021"/>
      <c r="D233" s="1021"/>
      <c r="E233" s="1021"/>
      <c r="F233" s="1021"/>
      <c r="G233" s="1021"/>
      <c r="H233" s="1021"/>
      <c r="I233" s="1022"/>
      <c r="J233" s="1023"/>
      <c r="K233" s="1024"/>
      <c r="L233" s="1024"/>
      <c r="M233" s="1025"/>
      <c r="N233" s="1025"/>
      <c r="O233" s="1024"/>
      <c r="P233" s="1025"/>
      <c r="Q233" s="1025"/>
      <c r="R233" s="1024"/>
      <c r="S233" s="1024"/>
      <c r="T233" s="1024"/>
      <c r="U233" s="1024"/>
      <c r="V233" s="1024"/>
      <c r="W233" s="1024"/>
      <c r="X233" s="1024"/>
      <c r="Y233" s="1024"/>
      <c r="Z233" s="1024"/>
      <c r="AA233" s="1024"/>
      <c r="AB233" s="1026"/>
      <c r="AC233" s="236">
        <v>13</v>
      </c>
      <c r="AD233" s="1020" t="s">
        <v>8</v>
      </c>
      <c r="AE233" s="1021"/>
      <c r="AF233" s="1021"/>
      <c r="AG233" s="1021"/>
      <c r="AH233" s="1021"/>
      <c r="AI233" s="1021"/>
      <c r="AJ233" s="1021"/>
      <c r="AK233" s="1022"/>
      <c r="AL233" s="1023"/>
      <c r="AM233" s="1024"/>
      <c r="AN233" s="1024"/>
      <c r="AO233" s="1025"/>
      <c r="AP233" s="1025"/>
      <c r="AQ233" s="1024"/>
      <c r="AR233" s="1025"/>
      <c r="AS233" s="1025"/>
      <c r="AT233" s="1024"/>
      <c r="AU233" s="1024"/>
      <c r="AV233" s="1024"/>
      <c r="AW233" s="1024"/>
      <c r="AX233" s="1024"/>
      <c r="AY233" s="1024"/>
      <c r="AZ233" s="1024"/>
      <c r="BA233" s="1024"/>
      <c r="BB233" s="1024"/>
      <c r="BC233" s="1024"/>
      <c r="BD233" s="1026"/>
      <c r="BF233" s="236">
        <v>13</v>
      </c>
    </row>
    <row r="234" spans="2:58" s="236" customFormat="1" ht="25.2" hidden="1" customHeight="1">
      <c r="B234" s="1027" t="s">
        <v>23</v>
      </c>
      <c r="C234" s="1028"/>
      <c r="D234" s="1028"/>
      <c r="E234" s="1028"/>
      <c r="F234" s="1028"/>
      <c r="G234" s="1028"/>
      <c r="H234" s="1028"/>
      <c r="I234" s="1029"/>
      <c r="J234" s="972" t="s">
        <v>3918</v>
      </c>
      <c r="K234" s="973"/>
      <c r="L234" s="973"/>
      <c r="M234" s="975"/>
      <c r="N234" s="977"/>
      <c r="O234" s="239" t="s">
        <v>3919</v>
      </c>
      <c r="P234" s="975"/>
      <c r="Q234" s="977"/>
      <c r="R234" s="973"/>
      <c r="S234" s="973"/>
      <c r="T234" s="973"/>
      <c r="U234" s="973"/>
      <c r="V234" s="973"/>
      <c r="W234" s="973"/>
      <c r="X234" s="973"/>
      <c r="Y234" s="973"/>
      <c r="Z234" s="973"/>
      <c r="AA234" s="973"/>
      <c r="AB234" s="974"/>
      <c r="AD234" s="1027" t="s">
        <v>23</v>
      </c>
      <c r="AE234" s="1028"/>
      <c r="AF234" s="1028"/>
      <c r="AG234" s="1028"/>
      <c r="AH234" s="1028"/>
      <c r="AI234" s="1028"/>
      <c r="AJ234" s="1028"/>
      <c r="AK234" s="1029"/>
      <c r="AL234" s="972" t="s">
        <v>3918</v>
      </c>
      <c r="AM234" s="973"/>
      <c r="AN234" s="973"/>
      <c r="AO234" s="975"/>
      <c r="AP234" s="977"/>
      <c r="AQ234" s="239" t="s">
        <v>3919</v>
      </c>
      <c r="AR234" s="975"/>
      <c r="AS234" s="977"/>
      <c r="AT234" s="973"/>
      <c r="AU234" s="973"/>
      <c r="AV234" s="973"/>
      <c r="AW234" s="973"/>
      <c r="AX234" s="973"/>
      <c r="AY234" s="973"/>
      <c r="AZ234" s="973"/>
      <c r="BA234" s="973"/>
      <c r="BB234" s="973"/>
      <c r="BC234" s="973"/>
      <c r="BD234" s="974"/>
    </row>
    <row r="235" spans="2:58" s="236" customFormat="1" ht="25.2" hidden="1" customHeight="1">
      <c r="B235" s="1030"/>
      <c r="C235" s="1025"/>
      <c r="D235" s="1025"/>
      <c r="E235" s="1025"/>
      <c r="F235" s="1025"/>
      <c r="G235" s="1025"/>
      <c r="H235" s="1025"/>
      <c r="I235" s="1031"/>
      <c r="J235" s="972" t="s">
        <v>3920</v>
      </c>
      <c r="K235" s="973"/>
      <c r="L235" s="973"/>
      <c r="M235" s="975"/>
      <c r="N235" s="976"/>
      <c r="O235" s="976"/>
      <c r="P235" s="976"/>
      <c r="Q235" s="977"/>
      <c r="R235" s="972" t="s">
        <v>3921</v>
      </c>
      <c r="S235" s="973"/>
      <c r="T235" s="974"/>
      <c r="U235" s="975"/>
      <c r="V235" s="976"/>
      <c r="W235" s="976"/>
      <c r="X235" s="976"/>
      <c r="Y235" s="976"/>
      <c r="Z235" s="976"/>
      <c r="AA235" s="976"/>
      <c r="AB235" s="977"/>
      <c r="AD235" s="1030"/>
      <c r="AE235" s="1025"/>
      <c r="AF235" s="1025"/>
      <c r="AG235" s="1025"/>
      <c r="AH235" s="1025"/>
      <c r="AI235" s="1025"/>
      <c r="AJ235" s="1025"/>
      <c r="AK235" s="1031"/>
      <c r="AL235" s="972" t="s">
        <v>3920</v>
      </c>
      <c r="AM235" s="973"/>
      <c r="AN235" s="973"/>
      <c r="AO235" s="975"/>
      <c r="AP235" s="976"/>
      <c r="AQ235" s="976"/>
      <c r="AR235" s="976"/>
      <c r="AS235" s="977"/>
      <c r="AT235" s="972" t="s">
        <v>3921</v>
      </c>
      <c r="AU235" s="973"/>
      <c r="AV235" s="974"/>
      <c r="AW235" s="975"/>
      <c r="AX235" s="976"/>
      <c r="AY235" s="976"/>
      <c r="AZ235" s="976"/>
      <c r="BA235" s="976"/>
      <c r="BB235" s="976"/>
      <c r="BC235" s="976"/>
      <c r="BD235" s="977"/>
    </row>
    <row r="236" spans="2:58" s="236" customFormat="1" ht="25.2" hidden="1" customHeight="1">
      <c r="B236" s="1030"/>
      <c r="C236" s="1025"/>
      <c r="D236" s="1025"/>
      <c r="E236" s="1025"/>
      <c r="F236" s="1025"/>
      <c r="G236" s="1025"/>
      <c r="H236" s="1025"/>
      <c r="I236" s="1031"/>
      <c r="J236" s="972" t="s">
        <v>3922</v>
      </c>
      <c r="K236" s="973"/>
      <c r="L236" s="973"/>
      <c r="M236" s="978"/>
      <c r="N236" s="979"/>
      <c r="O236" s="979"/>
      <c r="P236" s="979"/>
      <c r="Q236" s="980"/>
      <c r="R236" s="972" t="s">
        <v>3923</v>
      </c>
      <c r="S236" s="973"/>
      <c r="T236" s="974"/>
      <c r="U236" s="975"/>
      <c r="V236" s="976"/>
      <c r="W236" s="976"/>
      <c r="X236" s="976"/>
      <c r="Y236" s="976"/>
      <c r="Z236" s="976"/>
      <c r="AA236" s="976"/>
      <c r="AB236" s="977"/>
      <c r="AD236" s="1030"/>
      <c r="AE236" s="1025"/>
      <c r="AF236" s="1025"/>
      <c r="AG236" s="1025"/>
      <c r="AH236" s="1025"/>
      <c r="AI236" s="1025"/>
      <c r="AJ236" s="1025"/>
      <c r="AK236" s="1031"/>
      <c r="AL236" s="972" t="s">
        <v>3922</v>
      </c>
      <c r="AM236" s="973"/>
      <c r="AN236" s="973"/>
      <c r="AO236" s="978"/>
      <c r="AP236" s="979"/>
      <c r="AQ236" s="979"/>
      <c r="AR236" s="979"/>
      <c r="AS236" s="980"/>
      <c r="AT236" s="972" t="s">
        <v>3923</v>
      </c>
      <c r="AU236" s="973"/>
      <c r="AV236" s="974"/>
      <c r="AW236" s="975"/>
      <c r="AX236" s="976"/>
      <c r="AY236" s="976"/>
      <c r="AZ236" s="976"/>
      <c r="BA236" s="976"/>
      <c r="BB236" s="976"/>
      <c r="BC236" s="976"/>
      <c r="BD236" s="977"/>
    </row>
    <row r="237" spans="2:58" s="236" customFormat="1" ht="25.2" hidden="1" customHeight="1">
      <c r="B237" s="1023"/>
      <c r="C237" s="1024"/>
      <c r="D237" s="1024"/>
      <c r="E237" s="1024"/>
      <c r="F237" s="1024"/>
      <c r="G237" s="1024"/>
      <c r="H237" s="1024"/>
      <c r="I237" s="1026"/>
      <c r="J237" s="972" t="s">
        <v>3924</v>
      </c>
      <c r="K237" s="973"/>
      <c r="L237" s="973"/>
      <c r="M237" s="981"/>
      <c r="N237" s="981"/>
      <c r="O237" s="981"/>
      <c r="P237" s="981"/>
      <c r="Q237" s="981"/>
      <c r="R237" s="981"/>
      <c r="S237" s="981"/>
      <c r="T237" s="981"/>
      <c r="U237" s="981"/>
      <c r="V237" s="981"/>
      <c r="W237" s="981"/>
      <c r="X237" s="981"/>
      <c r="Y237" s="981"/>
      <c r="Z237" s="981"/>
      <c r="AA237" s="981"/>
      <c r="AB237" s="981"/>
      <c r="AD237" s="1023"/>
      <c r="AE237" s="1024"/>
      <c r="AF237" s="1024"/>
      <c r="AG237" s="1024"/>
      <c r="AH237" s="1024"/>
      <c r="AI237" s="1024"/>
      <c r="AJ237" s="1024"/>
      <c r="AK237" s="1026"/>
      <c r="AL237" s="972" t="s">
        <v>3924</v>
      </c>
      <c r="AM237" s="973"/>
      <c r="AN237" s="973"/>
      <c r="AO237" s="981"/>
      <c r="AP237" s="981"/>
      <c r="AQ237" s="981"/>
      <c r="AR237" s="981"/>
      <c r="AS237" s="981"/>
      <c r="AT237" s="981"/>
      <c r="AU237" s="981"/>
      <c r="AV237" s="981"/>
      <c r="AW237" s="981"/>
      <c r="AX237" s="981"/>
      <c r="AY237" s="981"/>
      <c r="AZ237" s="981"/>
      <c r="BA237" s="981"/>
      <c r="BB237" s="981"/>
      <c r="BC237" s="981"/>
      <c r="BD237" s="981"/>
    </row>
    <row r="238" spans="2:58" s="236" customFormat="1" ht="30" hidden="1" customHeight="1">
      <c r="B238" s="982" t="s">
        <v>3925</v>
      </c>
      <c r="C238" s="983"/>
      <c r="D238" s="983"/>
      <c r="E238" s="983"/>
      <c r="F238" s="983"/>
      <c r="G238" s="983"/>
      <c r="H238" s="983"/>
      <c r="I238" s="984"/>
      <c r="J238" s="444"/>
      <c r="K238" s="445"/>
      <c r="L238" s="446" t="s">
        <v>388</v>
      </c>
      <c r="M238" s="447"/>
      <c r="N238" s="448" t="s">
        <v>112</v>
      </c>
      <c r="O238" s="449"/>
      <c r="P238" s="450"/>
      <c r="V238" s="451"/>
      <c r="W238" s="451"/>
      <c r="X238" s="451"/>
      <c r="Y238" s="451"/>
      <c r="Z238" s="451"/>
      <c r="AA238" s="451"/>
      <c r="AB238" s="452"/>
      <c r="AD238" s="982" t="s">
        <v>3925</v>
      </c>
      <c r="AE238" s="983"/>
      <c r="AF238" s="983"/>
      <c r="AG238" s="983"/>
      <c r="AH238" s="983"/>
      <c r="AI238" s="983"/>
      <c r="AJ238" s="983"/>
      <c r="AK238" s="984"/>
      <c r="AL238" s="444"/>
      <c r="AM238" s="445"/>
      <c r="AN238" s="446" t="s">
        <v>388</v>
      </c>
      <c r="AO238" s="447"/>
      <c r="AP238" s="448" t="s">
        <v>112</v>
      </c>
      <c r="AQ238" s="449"/>
      <c r="AR238" s="450"/>
      <c r="AX238" s="451"/>
      <c r="AY238" s="451"/>
      <c r="AZ238" s="451"/>
      <c r="BA238" s="451"/>
      <c r="BB238" s="451"/>
      <c r="BC238" s="451"/>
      <c r="BD238" s="452"/>
    </row>
    <row r="239" spans="2:58" s="236" customFormat="1" ht="15" hidden="1" customHeight="1">
      <c r="B239" s="985"/>
      <c r="C239" s="986"/>
      <c r="D239" s="986"/>
      <c r="E239" s="986"/>
      <c r="F239" s="986"/>
      <c r="G239" s="986"/>
      <c r="H239" s="986"/>
      <c r="I239" s="987"/>
      <c r="J239" s="453" t="s">
        <v>3926</v>
      </c>
      <c r="K239" s="454"/>
      <c r="L239" s="454"/>
      <c r="M239" s="454"/>
      <c r="N239" s="454"/>
      <c r="O239" s="454"/>
      <c r="P239" s="454"/>
      <c r="Q239" s="454"/>
      <c r="R239" s="454"/>
      <c r="S239" s="449"/>
      <c r="T239" s="455"/>
      <c r="U239" s="456"/>
      <c r="V239" s="457"/>
      <c r="W239" s="458"/>
      <c r="X239" s="459" t="s">
        <v>388</v>
      </c>
      <c r="Y239" s="460"/>
      <c r="Z239" s="461" t="s">
        <v>112</v>
      </c>
      <c r="AA239" s="461"/>
      <c r="AB239" s="462"/>
      <c r="AD239" s="985"/>
      <c r="AE239" s="986"/>
      <c r="AF239" s="986"/>
      <c r="AG239" s="986"/>
      <c r="AH239" s="986"/>
      <c r="AI239" s="986"/>
      <c r="AJ239" s="986"/>
      <c r="AK239" s="987"/>
      <c r="AL239" s="453" t="s">
        <v>3926</v>
      </c>
      <c r="AM239" s="454"/>
      <c r="AN239" s="454"/>
      <c r="AO239" s="454"/>
      <c r="AP239" s="454"/>
      <c r="AQ239" s="454"/>
      <c r="AR239" s="454"/>
      <c r="AS239" s="454"/>
      <c r="AT239" s="454"/>
      <c r="AU239" s="449"/>
      <c r="AV239" s="455"/>
      <c r="AW239" s="456"/>
      <c r="AX239" s="457"/>
      <c r="AY239" s="458"/>
      <c r="AZ239" s="459" t="s">
        <v>388</v>
      </c>
      <c r="BA239" s="460"/>
      <c r="BB239" s="461" t="s">
        <v>112</v>
      </c>
      <c r="BC239" s="461"/>
      <c r="BD239" s="462"/>
    </row>
    <row r="240" spans="2:58" s="236" customFormat="1" ht="15" hidden="1" customHeight="1">
      <c r="B240" s="988"/>
      <c r="C240" s="989"/>
      <c r="D240" s="989"/>
      <c r="E240" s="989"/>
      <c r="F240" s="989"/>
      <c r="G240" s="989"/>
      <c r="H240" s="989"/>
      <c r="I240" s="990"/>
      <c r="J240" s="577" t="s">
        <v>3927</v>
      </c>
      <c r="K240" s="464"/>
      <c r="L240" s="464"/>
      <c r="M240" s="464"/>
      <c r="N240" s="464"/>
      <c r="O240" s="464"/>
      <c r="P240" s="464"/>
      <c r="Q240" s="464"/>
      <c r="R240" s="464"/>
      <c r="S240" s="465"/>
      <c r="T240" s="466"/>
      <c r="U240" s="467"/>
      <c r="V240" s="468"/>
      <c r="W240" s="469"/>
      <c r="X240" s="464" t="s">
        <v>388</v>
      </c>
      <c r="Y240" s="470"/>
      <c r="Z240" s="466" t="s">
        <v>112</v>
      </c>
      <c r="AA240" s="466"/>
      <c r="AB240" s="471"/>
      <c r="AD240" s="988"/>
      <c r="AE240" s="989"/>
      <c r="AF240" s="989"/>
      <c r="AG240" s="989"/>
      <c r="AH240" s="989"/>
      <c r="AI240" s="989"/>
      <c r="AJ240" s="989"/>
      <c r="AK240" s="990"/>
      <c r="AL240" s="577" t="s">
        <v>3927</v>
      </c>
      <c r="AM240" s="464"/>
      <c r="AN240" s="464"/>
      <c r="AO240" s="464"/>
      <c r="AP240" s="464"/>
      <c r="AQ240" s="464"/>
      <c r="AR240" s="464"/>
      <c r="AS240" s="464"/>
      <c r="AT240" s="464"/>
      <c r="AU240" s="465"/>
      <c r="AV240" s="466"/>
      <c r="AW240" s="467"/>
      <c r="AX240" s="468"/>
      <c r="AY240" s="469"/>
      <c r="AZ240" s="464" t="s">
        <v>388</v>
      </c>
      <c r="BA240" s="470"/>
      <c r="BB240" s="466" t="s">
        <v>112</v>
      </c>
      <c r="BC240" s="466"/>
      <c r="BD240" s="471"/>
    </row>
    <row r="241" spans="2:58" s="236" customFormat="1" ht="18" hidden="1" customHeight="1">
      <c r="B241" s="991" t="s">
        <v>3928</v>
      </c>
      <c r="C241" s="992"/>
      <c r="D241" s="992"/>
      <c r="E241" s="992"/>
      <c r="F241" s="992"/>
      <c r="G241" s="992"/>
      <c r="H241" s="992"/>
      <c r="I241" s="993"/>
      <c r="J241" s="472" t="s">
        <v>3783</v>
      </c>
      <c r="K241" s="473" t="s">
        <v>3929</v>
      </c>
      <c r="L241" s="474"/>
      <c r="M241" s="474"/>
      <c r="N241" s="474"/>
      <c r="O241" s="472" t="s">
        <v>3783</v>
      </c>
      <c r="P241" s="473" t="s">
        <v>3930</v>
      </c>
      <c r="Q241" s="474"/>
      <c r="R241" s="474"/>
      <c r="T241" s="461" t="s">
        <v>3935</v>
      </c>
      <c r="U241" s="472" t="s">
        <v>3783</v>
      </c>
      <c r="V241" s="461" t="s">
        <v>3936</v>
      </c>
      <c r="X241" s="473"/>
      <c r="Y241" s="474"/>
      <c r="Z241" s="474"/>
      <c r="AA241" s="474"/>
      <c r="AB241" s="475"/>
      <c r="AD241" s="991" t="s">
        <v>3928</v>
      </c>
      <c r="AE241" s="992"/>
      <c r="AF241" s="992"/>
      <c r="AG241" s="992"/>
      <c r="AH241" s="992"/>
      <c r="AI241" s="992"/>
      <c r="AJ241" s="992"/>
      <c r="AK241" s="993"/>
      <c r="AL241" s="472" t="s">
        <v>3783</v>
      </c>
      <c r="AM241" s="473" t="s">
        <v>3929</v>
      </c>
      <c r="AN241" s="474"/>
      <c r="AO241" s="474"/>
      <c r="AP241" s="474"/>
      <c r="AQ241" s="472" t="s">
        <v>3783</v>
      </c>
      <c r="AR241" s="473" t="s">
        <v>3930</v>
      </c>
      <c r="AS241" s="474"/>
      <c r="AT241" s="474"/>
      <c r="AV241" s="461" t="s">
        <v>3935</v>
      </c>
      <c r="AW241" s="472" t="s">
        <v>3783</v>
      </c>
      <c r="AX241" s="461" t="s">
        <v>3936</v>
      </c>
      <c r="AZ241" s="473"/>
      <c r="BA241" s="474"/>
      <c r="BB241" s="474"/>
      <c r="BC241" s="474"/>
      <c r="BD241" s="475"/>
    </row>
    <row r="242" spans="2:58" s="236" customFormat="1" ht="15" hidden="1" customHeight="1">
      <c r="B242" s="994" t="s">
        <v>3931</v>
      </c>
      <c r="C242" s="995"/>
      <c r="D242" s="995"/>
      <c r="E242" s="995"/>
      <c r="F242" s="995"/>
      <c r="G242" s="995"/>
      <c r="H242" s="995"/>
      <c r="I242" s="996"/>
      <c r="J242" s="1000" t="s">
        <v>3932</v>
      </c>
      <c r="K242" s="1001"/>
      <c r="L242" s="1004"/>
      <c r="M242" s="1005"/>
      <c r="N242" s="1005"/>
      <c r="O242" s="1005"/>
      <c r="P242" s="1005"/>
      <c r="Q242" s="1005"/>
      <c r="R242" s="1006"/>
      <c r="S242" s="1006"/>
      <c r="T242" s="1006"/>
      <c r="U242" s="1007"/>
      <c r="V242" s="1008" t="s">
        <v>3933</v>
      </c>
      <c r="W242" s="1008"/>
      <c r="X242" s="1008"/>
      <c r="Y242" s="1008"/>
      <c r="Z242" s="1008"/>
      <c r="AA242" s="1008"/>
      <c r="AB242" s="1009"/>
      <c r="AD242" s="994" t="s">
        <v>3931</v>
      </c>
      <c r="AE242" s="995"/>
      <c r="AF242" s="995"/>
      <c r="AG242" s="995"/>
      <c r="AH242" s="995"/>
      <c r="AI242" s="995"/>
      <c r="AJ242" s="995"/>
      <c r="AK242" s="996"/>
      <c r="AL242" s="1000" t="s">
        <v>3932</v>
      </c>
      <c r="AM242" s="1001"/>
      <c r="AN242" s="1004"/>
      <c r="AO242" s="1005"/>
      <c r="AP242" s="1005"/>
      <c r="AQ242" s="1005"/>
      <c r="AR242" s="1005"/>
      <c r="AS242" s="1005"/>
      <c r="AT242" s="1006"/>
      <c r="AU242" s="1006"/>
      <c r="AV242" s="1006"/>
      <c r="AW242" s="1007"/>
      <c r="AX242" s="1008" t="s">
        <v>3933</v>
      </c>
      <c r="AY242" s="1008"/>
      <c r="AZ242" s="1008"/>
      <c r="BA242" s="1008"/>
      <c r="BB242" s="1008"/>
      <c r="BC242" s="1008"/>
      <c r="BD242" s="1009"/>
    </row>
    <row r="243" spans="2:58" s="236" customFormat="1" ht="15" hidden="1" customHeight="1">
      <c r="B243" s="997"/>
      <c r="C243" s="998"/>
      <c r="D243" s="998"/>
      <c r="E243" s="998"/>
      <c r="F243" s="998"/>
      <c r="G243" s="998"/>
      <c r="H243" s="998"/>
      <c r="I243" s="999"/>
      <c r="J243" s="1002"/>
      <c r="K243" s="1003"/>
      <c r="L243" s="1004"/>
      <c r="M243" s="1005"/>
      <c r="N243" s="1005"/>
      <c r="O243" s="1005"/>
      <c r="P243" s="1005"/>
      <c r="Q243" s="1005"/>
      <c r="R243" s="1006"/>
      <c r="S243" s="1006"/>
      <c r="T243" s="1006"/>
      <c r="U243" s="1007"/>
      <c r="V243" s="1010"/>
      <c r="W243" s="1010"/>
      <c r="X243" s="1010"/>
      <c r="Y243" s="1010"/>
      <c r="Z243" s="1010"/>
      <c r="AA243" s="1010"/>
      <c r="AB243" s="1011"/>
      <c r="AC243" s="241"/>
      <c r="AD243" s="997"/>
      <c r="AE243" s="998"/>
      <c r="AF243" s="998"/>
      <c r="AG243" s="998"/>
      <c r="AH243" s="998"/>
      <c r="AI243" s="998"/>
      <c r="AJ243" s="998"/>
      <c r="AK243" s="999"/>
      <c r="AL243" s="1002"/>
      <c r="AM243" s="1003"/>
      <c r="AN243" s="1004"/>
      <c r="AO243" s="1005"/>
      <c r="AP243" s="1005"/>
      <c r="AQ243" s="1005"/>
      <c r="AR243" s="1005"/>
      <c r="AS243" s="1005"/>
      <c r="AT243" s="1006"/>
      <c r="AU243" s="1006"/>
      <c r="AV243" s="1006"/>
      <c r="AW243" s="1007"/>
      <c r="AX243" s="1010"/>
      <c r="AY243" s="1010"/>
      <c r="AZ243" s="1010"/>
      <c r="BA243" s="1010"/>
      <c r="BB243" s="1010"/>
      <c r="BC243" s="1010"/>
      <c r="BD243" s="1011"/>
      <c r="BF243" s="241"/>
    </row>
    <row r="244" spans="2:58" s="236" customFormat="1" ht="15" hidden="1" customHeight="1">
      <c r="B244" s="994" t="s">
        <v>3934</v>
      </c>
      <c r="C244" s="995"/>
      <c r="D244" s="995"/>
      <c r="E244" s="995"/>
      <c r="F244" s="995"/>
      <c r="G244" s="995"/>
      <c r="H244" s="995"/>
      <c r="I244" s="996"/>
      <c r="J244" s="968"/>
      <c r="K244" s="969"/>
      <c r="L244" s="1012"/>
      <c r="M244" s="1012" t="s">
        <v>12</v>
      </c>
      <c r="N244" s="1012"/>
      <c r="O244" s="1012" t="s">
        <v>11</v>
      </c>
      <c r="P244" s="1012"/>
      <c r="Q244" s="1012" t="s">
        <v>227</v>
      </c>
      <c r="S244" s="476"/>
      <c r="T244" s="476"/>
      <c r="U244" s="476"/>
      <c r="V244" s="476"/>
      <c r="W244" s="476"/>
      <c r="X244" s="476"/>
      <c r="Y244" s="476"/>
      <c r="Z244" s="476"/>
      <c r="AA244" s="476"/>
      <c r="AB244" s="477"/>
      <c r="AC244" s="241"/>
      <c r="AD244" s="994" t="s">
        <v>3934</v>
      </c>
      <c r="AE244" s="995"/>
      <c r="AF244" s="995"/>
      <c r="AG244" s="995"/>
      <c r="AH244" s="995"/>
      <c r="AI244" s="995"/>
      <c r="AJ244" s="995"/>
      <c r="AK244" s="996"/>
      <c r="AL244" s="968"/>
      <c r="AM244" s="969"/>
      <c r="AN244" s="1012"/>
      <c r="AO244" s="1012" t="s">
        <v>12</v>
      </c>
      <c r="AP244" s="1012"/>
      <c r="AQ244" s="1012" t="s">
        <v>11</v>
      </c>
      <c r="AR244" s="1012"/>
      <c r="AS244" s="1012" t="s">
        <v>227</v>
      </c>
      <c r="AU244" s="476"/>
      <c r="AV244" s="476"/>
      <c r="AW244" s="476"/>
      <c r="AX244" s="476"/>
      <c r="AY244" s="476"/>
      <c r="AZ244" s="476"/>
      <c r="BA244" s="476"/>
      <c r="BB244" s="476"/>
      <c r="BC244" s="476"/>
      <c r="BD244" s="477"/>
      <c r="BF244" s="241"/>
    </row>
    <row r="245" spans="2:58" s="236" customFormat="1" ht="15" hidden="1" customHeight="1">
      <c r="B245" s="997"/>
      <c r="C245" s="998"/>
      <c r="D245" s="998"/>
      <c r="E245" s="998"/>
      <c r="F245" s="998"/>
      <c r="G245" s="998"/>
      <c r="H245" s="998"/>
      <c r="I245" s="999"/>
      <c r="J245" s="970"/>
      <c r="K245" s="971"/>
      <c r="L245" s="1013"/>
      <c r="M245" s="1013"/>
      <c r="N245" s="1013"/>
      <c r="O245" s="1013"/>
      <c r="P245" s="1013"/>
      <c r="Q245" s="1013"/>
      <c r="R245" s="481"/>
      <c r="S245" s="479"/>
      <c r="T245" s="479"/>
      <c r="U245" s="479"/>
      <c r="V245" s="479"/>
      <c r="W245" s="479"/>
      <c r="X245" s="479"/>
      <c r="Y245" s="479"/>
      <c r="Z245" s="479"/>
      <c r="AA245" s="479"/>
      <c r="AB245" s="480"/>
      <c r="AC245" s="241"/>
      <c r="AD245" s="997"/>
      <c r="AE245" s="998"/>
      <c r="AF245" s="998"/>
      <c r="AG245" s="998"/>
      <c r="AH245" s="998"/>
      <c r="AI245" s="998"/>
      <c r="AJ245" s="998"/>
      <c r="AK245" s="999"/>
      <c r="AL245" s="970"/>
      <c r="AM245" s="971"/>
      <c r="AN245" s="1013"/>
      <c r="AO245" s="1013"/>
      <c r="AP245" s="1013"/>
      <c r="AQ245" s="1013"/>
      <c r="AR245" s="1013"/>
      <c r="AS245" s="1013"/>
      <c r="AT245" s="481"/>
      <c r="AU245" s="479"/>
      <c r="AV245" s="479"/>
      <c r="AW245" s="479"/>
      <c r="AX245" s="479"/>
      <c r="AY245" s="479"/>
      <c r="AZ245" s="479"/>
      <c r="BA245" s="479"/>
      <c r="BB245" s="479"/>
      <c r="BC245" s="479"/>
      <c r="BD245" s="480"/>
      <c r="BF245" s="241"/>
    </row>
    <row r="246" spans="2:58" s="236" customFormat="1" ht="20.100000000000001" hidden="1" customHeight="1">
      <c r="B246" s="482"/>
      <c r="C246" s="482"/>
      <c r="D246" s="482"/>
      <c r="E246" s="482"/>
      <c r="F246" s="482"/>
      <c r="G246" s="482"/>
      <c r="H246" s="482"/>
      <c r="I246" s="482"/>
      <c r="J246" s="482"/>
      <c r="K246" s="482"/>
      <c r="L246" s="482"/>
      <c r="M246" s="482"/>
      <c r="N246" s="482"/>
      <c r="O246" s="482"/>
      <c r="P246" s="482"/>
      <c r="Q246" s="482"/>
      <c r="R246" s="482"/>
      <c r="S246" s="482"/>
      <c r="T246" s="482"/>
      <c r="U246" s="482"/>
      <c r="V246" s="482"/>
      <c r="W246" s="482"/>
      <c r="X246" s="482"/>
      <c r="Y246" s="478"/>
      <c r="Z246" s="478"/>
      <c r="AA246" s="478"/>
      <c r="AB246" s="478"/>
      <c r="AC246" s="241"/>
      <c r="AD246" s="482"/>
      <c r="AE246" s="482"/>
      <c r="AF246" s="482"/>
      <c r="AG246" s="482"/>
      <c r="AH246" s="482"/>
      <c r="AI246" s="482"/>
      <c r="AJ246" s="482"/>
      <c r="AK246" s="482"/>
      <c r="AL246" s="482"/>
      <c r="AM246" s="482"/>
      <c r="AN246" s="482"/>
      <c r="AO246" s="482"/>
      <c r="AP246" s="482"/>
      <c r="AQ246" s="482"/>
      <c r="AR246" s="482"/>
      <c r="AS246" s="482"/>
      <c r="AT246" s="482"/>
      <c r="AU246" s="482"/>
      <c r="AV246" s="482"/>
      <c r="AW246" s="482"/>
      <c r="AX246" s="482"/>
      <c r="AY246" s="482"/>
      <c r="AZ246" s="482"/>
      <c r="BA246" s="478"/>
      <c r="BB246" s="478"/>
      <c r="BC246" s="478"/>
      <c r="BD246" s="478"/>
      <c r="BF246" s="241"/>
    </row>
    <row r="247" spans="2:58" s="236" customFormat="1" ht="12.45" hidden="1" customHeight="1">
      <c r="B247" s="1014" t="s">
        <v>3917</v>
      </c>
      <c r="C247" s="1015"/>
      <c r="D247" s="1015"/>
      <c r="E247" s="1015"/>
      <c r="F247" s="1015"/>
      <c r="G247" s="1015"/>
      <c r="H247" s="1015"/>
      <c r="I247" s="1016"/>
      <c r="J247" s="1017"/>
      <c r="K247" s="1018"/>
      <c r="L247" s="1018"/>
      <c r="M247" s="1018"/>
      <c r="N247" s="1018"/>
      <c r="O247" s="1018"/>
      <c r="P247" s="1018"/>
      <c r="Q247" s="1018"/>
      <c r="R247" s="1018"/>
      <c r="S247" s="1018"/>
      <c r="T247" s="1018"/>
      <c r="U247" s="1018"/>
      <c r="V247" s="1018"/>
      <c r="W247" s="1018"/>
      <c r="X247" s="1018"/>
      <c r="Y247" s="1018"/>
      <c r="Z247" s="1018"/>
      <c r="AA247" s="1018"/>
      <c r="AB247" s="1019"/>
      <c r="AD247" s="1014" t="s">
        <v>3917</v>
      </c>
      <c r="AE247" s="1015"/>
      <c r="AF247" s="1015"/>
      <c r="AG247" s="1015"/>
      <c r="AH247" s="1015"/>
      <c r="AI247" s="1015"/>
      <c r="AJ247" s="1015"/>
      <c r="AK247" s="1016"/>
      <c r="AL247" s="1017"/>
      <c r="AM247" s="1018"/>
      <c r="AN247" s="1018"/>
      <c r="AO247" s="1018"/>
      <c r="AP247" s="1018"/>
      <c r="AQ247" s="1018"/>
      <c r="AR247" s="1018"/>
      <c r="AS247" s="1018"/>
      <c r="AT247" s="1018"/>
      <c r="AU247" s="1018"/>
      <c r="AV247" s="1018"/>
      <c r="AW247" s="1018"/>
      <c r="AX247" s="1018"/>
      <c r="AY247" s="1018"/>
      <c r="AZ247" s="1018"/>
      <c r="BA247" s="1018"/>
      <c r="BB247" s="1018"/>
      <c r="BC247" s="1018"/>
      <c r="BD247" s="1019"/>
    </row>
    <row r="248" spans="2:58" s="236" customFormat="1" ht="22.5" hidden="1" customHeight="1">
      <c r="B248" s="1020" t="s">
        <v>8</v>
      </c>
      <c r="C248" s="1021"/>
      <c r="D248" s="1021"/>
      <c r="E248" s="1021"/>
      <c r="F248" s="1021"/>
      <c r="G248" s="1021"/>
      <c r="H248" s="1021"/>
      <c r="I248" s="1022"/>
      <c r="J248" s="1023"/>
      <c r="K248" s="1024"/>
      <c r="L248" s="1024"/>
      <c r="M248" s="1025"/>
      <c r="N248" s="1025"/>
      <c r="O248" s="1024"/>
      <c r="P248" s="1025"/>
      <c r="Q248" s="1025"/>
      <c r="R248" s="1024"/>
      <c r="S248" s="1024"/>
      <c r="T248" s="1024"/>
      <c r="U248" s="1024"/>
      <c r="V248" s="1024"/>
      <c r="W248" s="1024"/>
      <c r="X248" s="1024"/>
      <c r="Y248" s="1024"/>
      <c r="Z248" s="1024"/>
      <c r="AA248" s="1024"/>
      <c r="AB248" s="1026"/>
      <c r="AC248" s="236">
        <v>14</v>
      </c>
      <c r="AD248" s="1020" t="s">
        <v>8</v>
      </c>
      <c r="AE248" s="1021"/>
      <c r="AF248" s="1021"/>
      <c r="AG248" s="1021"/>
      <c r="AH248" s="1021"/>
      <c r="AI248" s="1021"/>
      <c r="AJ248" s="1021"/>
      <c r="AK248" s="1022"/>
      <c r="AL248" s="1023"/>
      <c r="AM248" s="1024"/>
      <c r="AN248" s="1024"/>
      <c r="AO248" s="1025"/>
      <c r="AP248" s="1025"/>
      <c r="AQ248" s="1024"/>
      <c r="AR248" s="1025"/>
      <c r="AS248" s="1025"/>
      <c r="AT248" s="1024"/>
      <c r="AU248" s="1024"/>
      <c r="AV248" s="1024"/>
      <c r="AW248" s="1024"/>
      <c r="AX248" s="1024"/>
      <c r="AY248" s="1024"/>
      <c r="AZ248" s="1024"/>
      <c r="BA248" s="1024"/>
      <c r="BB248" s="1024"/>
      <c r="BC248" s="1024"/>
      <c r="BD248" s="1026"/>
      <c r="BF248" s="236">
        <v>14</v>
      </c>
    </row>
    <row r="249" spans="2:58" s="236" customFormat="1" ht="25.2" hidden="1" customHeight="1">
      <c r="B249" s="1027" t="s">
        <v>23</v>
      </c>
      <c r="C249" s="1028"/>
      <c r="D249" s="1028"/>
      <c r="E249" s="1028"/>
      <c r="F249" s="1028"/>
      <c r="G249" s="1028"/>
      <c r="H249" s="1028"/>
      <c r="I249" s="1029"/>
      <c r="J249" s="972" t="s">
        <v>3918</v>
      </c>
      <c r="K249" s="973"/>
      <c r="L249" s="973"/>
      <c r="M249" s="975"/>
      <c r="N249" s="977"/>
      <c r="O249" s="239" t="s">
        <v>3919</v>
      </c>
      <c r="P249" s="975"/>
      <c r="Q249" s="977"/>
      <c r="R249" s="973"/>
      <c r="S249" s="973"/>
      <c r="T249" s="973"/>
      <c r="U249" s="973"/>
      <c r="V249" s="973"/>
      <c r="W249" s="973"/>
      <c r="X249" s="973"/>
      <c r="Y249" s="973"/>
      <c r="Z249" s="973"/>
      <c r="AA249" s="973"/>
      <c r="AB249" s="974"/>
      <c r="AD249" s="1027" t="s">
        <v>23</v>
      </c>
      <c r="AE249" s="1028"/>
      <c r="AF249" s="1028"/>
      <c r="AG249" s="1028"/>
      <c r="AH249" s="1028"/>
      <c r="AI249" s="1028"/>
      <c r="AJ249" s="1028"/>
      <c r="AK249" s="1029"/>
      <c r="AL249" s="972" t="s">
        <v>3918</v>
      </c>
      <c r="AM249" s="973"/>
      <c r="AN249" s="973"/>
      <c r="AO249" s="975"/>
      <c r="AP249" s="977"/>
      <c r="AQ249" s="239" t="s">
        <v>3919</v>
      </c>
      <c r="AR249" s="975"/>
      <c r="AS249" s="977"/>
      <c r="AT249" s="973"/>
      <c r="AU249" s="973"/>
      <c r="AV249" s="973"/>
      <c r="AW249" s="973"/>
      <c r="AX249" s="973"/>
      <c r="AY249" s="973"/>
      <c r="AZ249" s="973"/>
      <c r="BA249" s="973"/>
      <c r="BB249" s="973"/>
      <c r="BC249" s="973"/>
      <c r="BD249" s="974"/>
    </row>
    <row r="250" spans="2:58" s="236" customFormat="1" ht="25.2" hidden="1" customHeight="1">
      <c r="B250" s="1030"/>
      <c r="C250" s="1025"/>
      <c r="D250" s="1025"/>
      <c r="E250" s="1025"/>
      <c r="F250" s="1025"/>
      <c r="G250" s="1025"/>
      <c r="H250" s="1025"/>
      <c r="I250" s="1031"/>
      <c r="J250" s="972" t="s">
        <v>3920</v>
      </c>
      <c r="K250" s="973"/>
      <c r="L250" s="973"/>
      <c r="M250" s="975"/>
      <c r="N250" s="976"/>
      <c r="O250" s="976"/>
      <c r="P250" s="976"/>
      <c r="Q250" s="977"/>
      <c r="R250" s="972" t="s">
        <v>3921</v>
      </c>
      <c r="S250" s="973"/>
      <c r="T250" s="974"/>
      <c r="U250" s="975"/>
      <c r="V250" s="976"/>
      <c r="W250" s="976"/>
      <c r="X250" s="976"/>
      <c r="Y250" s="976"/>
      <c r="Z250" s="976"/>
      <c r="AA250" s="976"/>
      <c r="AB250" s="977"/>
      <c r="AD250" s="1030"/>
      <c r="AE250" s="1025"/>
      <c r="AF250" s="1025"/>
      <c r="AG250" s="1025"/>
      <c r="AH250" s="1025"/>
      <c r="AI250" s="1025"/>
      <c r="AJ250" s="1025"/>
      <c r="AK250" s="1031"/>
      <c r="AL250" s="972" t="s">
        <v>3920</v>
      </c>
      <c r="AM250" s="973"/>
      <c r="AN250" s="973"/>
      <c r="AO250" s="975"/>
      <c r="AP250" s="976"/>
      <c r="AQ250" s="976"/>
      <c r="AR250" s="976"/>
      <c r="AS250" s="977"/>
      <c r="AT250" s="972" t="s">
        <v>3921</v>
      </c>
      <c r="AU250" s="973"/>
      <c r="AV250" s="974"/>
      <c r="AW250" s="975"/>
      <c r="AX250" s="976"/>
      <c r="AY250" s="976"/>
      <c r="AZ250" s="976"/>
      <c r="BA250" s="976"/>
      <c r="BB250" s="976"/>
      <c r="BC250" s="976"/>
      <c r="BD250" s="977"/>
    </row>
    <row r="251" spans="2:58" s="236" customFormat="1" ht="25.2" hidden="1" customHeight="1">
      <c r="B251" s="1030"/>
      <c r="C251" s="1025"/>
      <c r="D251" s="1025"/>
      <c r="E251" s="1025"/>
      <c r="F251" s="1025"/>
      <c r="G251" s="1025"/>
      <c r="H251" s="1025"/>
      <c r="I251" s="1031"/>
      <c r="J251" s="972" t="s">
        <v>3922</v>
      </c>
      <c r="K251" s="973"/>
      <c r="L251" s="973"/>
      <c r="M251" s="978"/>
      <c r="N251" s="979"/>
      <c r="O251" s="979"/>
      <c r="P251" s="979"/>
      <c r="Q251" s="980"/>
      <c r="R251" s="972" t="s">
        <v>3923</v>
      </c>
      <c r="S251" s="973"/>
      <c r="T251" s="974"/>
      <c r="U251" s="975"/>
      <c r="V251" s="976"/>
      <c r="W251" s="976"/>
      <c r="X251" s="976"/>
      <c r="Y251" s="976"/>
      <c r="Z251" s="976"/>
      <c r="AA251" s="976"/>
      <c r="AB251" s="977"/>
      <c r="AD251" s="1030"/>
      <c r="AE251" s="1025"/>
      <c r="AF251" s="1025"/>
      <c r="AG251" s="1025"/>
      <c r="AH251" s="1025"/>
      <c r="AI251" s="1025"/>
      <c r="AJ251" s="1025"/>
      <c r="AK251" s="1031"/>
      <c r="AL251" s="972" t="s">
        <v>3922</v>
      </c>
      <c r="AM251" s="973"/>
      <c r="AN251" s="973"/>
      <c r="AO251" s="978"/>
      <c r="AP251" s="979"/>
      <c r="AQ251" s="979"/>
      <c r="AR251" s="979"/>
      <c r="AS251" s="980"/>
      <c r="AT251" s="972" t="s">
        <v>3923</v>
      </c>
      <c r="AU251" s="973"/>
      <c r="AV251" s="974"/>
      <c r="AW251" s="975"/>
      <c r="AX251" s="976"/>
      <c r="AY251" s="976"/>
      <c r="AZ251" s="976"/>
      <c r="BA251" s="976"/>
      <c r="BB251" s="976"/>
      <c r="BC251" s="976"/>
      <c r="BD251" s="977"/>
    </row>
    <row r="252" spans="2:58" s="236" customFormat="1" ht="25.2" hidden="1" customHeight="1">
      <c r="B252" s="1023"/>
      <c r="C252" s="1024"/>
      <c r="D252" s="1024"/>
      <c r="E252" s="1024"/>
      <c r="F252" s="1024"/>
      <c r="G252" s="1024"/>
      <c r="H252" s="1024"/>
      <c r="I252" s="1026"/>
      <c r="J252" s="972" t="s">
        <v>3924</v>
      </c>
      <c r="K252" s="973"/>
      <c r="L252" s="973"/>
      <c r="M252" s="981"/>
      <c r="N252" s="981"/>
      <c r="O252" s="981"/>
      <c r="P252" s="981"/>
      <c r="Q252" s="981"/>
      <c r="R252" s="981"/>
      <c r="S252" s="981"/>
      <c r="T252" s="981"/>
      <c r="U252" s="981"/>
      <c r="V252" s="981"/>
      <c r="W252" s="981"/>
      <c r="X252" s="981"/>
      <c r="Y252" s="981"/>
      <c r="Z252" s="981"/>
      <c r="AA252" s="981"/>
      <c r="AB252" s="981"/>
      <c r="AD252" s="1023"/>
      <c r="AE252" s="1024"/>
      <c r="AF252" s="1024"/>
      <c r="AG252" s="1024"/>
      <c r="AH252" s="1024"/>
      <c r="AI252" s="1024"/>
      <c r="AJ252" s="1024"/>
      <c r="AK252" s="1026"/>
      <c r="AL252" s="972" t="s">
        <v>3924</v>
      </c>
      <c r="AM252" s="973"/>
      <c r="AN252" s="973"/>
      <c r="AO252" s="981"/>
      <c r="AP252" s="981"/>
      <c r="AQ252" s="981"/>
      <c r="AR252" s="981"/>
      <c r="AS252" s="981"/>
      <c r="AT252" s="981"/>
      <c r="AU252" s="981"/>
      <c r="AV252" s="981"/>
      <c r="AW252" s="981"/>
      <c r="AX252" s="981"/>
      <c r="AY252" s="981"/>
      <c r="AZ252" s="981"/>
      <c r="BA252" s="981"/>
      <c r="BB252" s="981"/>
      <c r="BC252" s="981"/>
      <c r="BD252" s="981"/>
    </row>
    <row r="253" spans="2:58" s="236" customFormat="1" ht="30" hidden="1" customHeight="1">
      <c r="B253" s="982" t="s">
        <v>3925</v>
      </c>
      <c r="C253" s="983"/>
      <c r="D253" s="983"/>
      <c r="E253" s="983"/>
      <c r="F253" s="983"/>
      <c r="G253" s="983"/>
      <c r="H253" s="983"/>
      <c r="I253" s="984"/>
      <c r="J253" s="444"/>
      <c r="K253" s="445"/>
      <c r="L253" s="446" t="s">
        <v>388</v>
      </c>
      <c r="M253" s="447"/>
      <c r="N253" s="448" t="s">
        <v>112</v>
      </c>
      <c r="O253" s="449"/>
      <c r="P253" s="450"/>
      <c r="V253" s="451"/>
      <c r="W253" s="451"/>
      <c r="X253" s="451"/>
      <c r="Y253" s="451"/>
      <c r="Z253" s="451"/>
      <c r="AA253" s="451"/>
      <c r="AB253" s="452"/>
      <c r="AD253" s="982" t="s">
        <v>3925</v>
      </c>
      <c r="AE253" s="983"/>
      <c r="AF253" s="983"/>
      <c r="AG253" s="983"/>
      <c r="AH253" s="983"/>
      <c r="AI253" s="983"/>
      <c r="AJ253" s="983"/>
      <c r="AK253" s="984"/>
      <c r="AL253" s="444"/>
      <c r="AM253" s="445"/>
      <c r="AN253" s="446" t="s">
        <v>388</v>
      </c>
      <c r="AO253" s="447"/>
      <c r="AP253" s="448" t="s">
        <v>112</v>
      </c>
      <c r="AQ253" s="449"/>
      <c r="AR253" s="450"/>
      <c r="AX253" s="451"/>
      <c r="AY253" s="451"/>
      <c r="AZ253" s="451"/>
      <c r="BA253" s="451"/>
      <c r="BB253" s="451"/>
      <c r="BC253" s="451"/>
      <c r="BD253" s="452"/>
    </row>
    <row r="254" spans="2:58" s="236" customFormat="1" ht="15" hidden="1" customHeight="1">
      <c r="B254" s="985"/>
      <c r="C254" s="986"/>
      <c r="D254" s="986"/>
      <c r="E254" s="986"/>
      <c r="F254" s="986"/>
      <c r="G254" s="986"/>
      <c r="H254" s="986"/>
      <c r="I254" s="987"/>
      <c r="J254" s="453" t="s">
        <v>3926</v>
      </c>
      <c r="K254" s="454"/>
      <c r="L254" s="454"/>
      <c r="M254" s="454"/>
      <c r="N254" s="454"/>
      <c r="O254" s="454"/>
      <c r="P254" s="454"/>
      <c r="Q254" s="454"/>
      <c r="R254" s="454"/>
      <c r="S254" s="449"/>
      <c r="T254" s="455"/>
      <c r="U254" s="456"/>
      <c r="V254" s="457"/>
      <c r="W254" s="458"/>
      <c r="X254" s="459" t="s">
        <v>388</v>
      </c>
      <c r="Y254" s="460"/>
      <c r="Z254" s="461" t="s">
        <v>112</v>
      </c>
      <c r="AA254" s="461"/>
      <c r="AB254" s="462"/>
      <c r="AD254" s="985"/>
      <c r="AE254" s="986"/>
      <c r="AF254" s="986"/>
      <c r="AG254" s="986"/>
      <c r="AH254" s="986"/>
      <c r="AI254" s="986"/>
      <c r="AJ254" s="986"/>
      <c r="AK254" s="987"/>
      <c r="AL254" s="453" t="s">
        <v>3926</v>
      </c>
      <c r="AM254" s="454"/>
      <c r="AN254" s="454"/>
      <c r="AO254" s="454"/>
      <c r="AP254" s="454"/>
      <c r="AQ254" s="454"/>
      <c r="AR254" s="454"/>
      <c r="AS254" s="454"/>
      <c r="AT254" s="454"/>
      <c r="AU254" s="449"/>
      <c r="AV254" s="455"/>
      <c r="AW254" s="456"/>
      <c r="AX254" s="457"/>
      <c r="AY254" s="458"/>
      <c r="AZ254" s="459" t="s">
        <v>388</v>
      </c>
      <c r="BA254" s="460"/>
      <c r="BB254" s="461" t="s">
        <v>112</v>
      </c>
      <c r="BC254" s="461"/>
      <c r="BD254" s="462"/>
    </row>
    <row r="255" spans="2:58" s="236" customFormat="1" ht="15" hidden="1" customHeight="1">
      <c r="B255" s="988"/>
      <c r="C255" s="989"/>
      <c r="D255" s="989"/>
      <c r="E255" s="989"/>
      <c r="F255" s="989"/>
      <c r="G255" s="989"/>
      <c r="H255" s="989"/>
      <c r="I255" s="990"/>
      <c r="J255" s="577" t="s">
        <v>3927</v>
      </c>
      <c r="K255" s="464"/>
      <c r="L255" s="464"/>
      <c r="M255" s="464"/>
      <c r="N255" s="464"/>
      <c r="O255" s="464"/>
      <c r="P255" s="464"/>
      <c r="Q255" s="464"/>
      <c r="R255" s="464"/>
      <c r="S255" s="465"/>
      <c r="T255" s="466"/>
      <c r="U255" s="467"/>
      <c r="V255" s="468"/>
      <c r="W255" s="469"/>
      <c r="X255" s="464" t="s">
        <v>388</v>
      </c>
      <c r="Y255" s="470"/>
      <c r="Z255" s="466" t="s">
        <v>112</v>
      </c>
      <c r="AA255" s="466"/>
      <c r="AB255" s="471"/>
      <c r="AD255" s="988"/>
      <c r="AE255" s="989"/>
      <c r="AF255" s="989"/>
      <c r="AG255" s="989"/>
      <c r="AH255" s="989"/>
      <c r="AI255" s="989"/>
      <c r="AJ255" s="989"/>
      <c r="AK255" s="990"/>
      <c r="AL255" s="577" t="s">
        <v>3927</v>
      </c>
      <c r="AM255" s="464"/>
      <c r="AN255" s="464"/>
      <c r="AO255" s="464"/>
      <c r="AP255" s="464"/>
      <c r="AQ255" s="464"/>
      <c r="AR255" s="464"/>
      <c r="AS255" s="464"/>
      <c r="AT255" s="464"/>
      <c r="AU255" s="465"/>
      <c r="AV255" s="466"/>
      <c r="AW255" s="467"/>
      <c r="AX255" s="468"/>
      <c r="AY255" s="469"/>
      <c r="AZ255" s="464" t="s">
        <v>388</v>
      </c>
      <c r="BA255" s="470"/>
      <c r="BB255" s="466" t="s">
        <v>112</v>
      </c>
      <c r="BC255" s="466"/>
      <c r="BD255" s="471"/>
    </row>
    <row r="256" spans="2:58" s="236" customFormat="1" ht="18" hidden="1" customHeight="1">
      <c r="B256" s="991" t="s">
        <v>3928</v>
      </c>
      <c r="C256" s="992"/>
      <c r="D256" s="992"/>
      <c r="E256" s="992"/>
      <c r="F256" s="992"/>
      <c r="G256" s="992"/>
      <c r="H256" s="992"/>
      <c r="I256" s="993"/>
      <c r="J256" s="472" t="s">
        <v>3783</v>
      </c>
      <c r="K256" s="473" t="s">
        <v>3929</v>
      </c>
      <c r="L256" s="474"/>
      <c r="M256" s="474"/>
      <c r="N256" s="474"/>
      <c r="O256" s="472" t="s">
        <v>3783</v>
      </c>
      <c r="P256" s="473" t="s">
        <v>3930</v>
      </c>
      <c r="Q256" s="474"/>
      <c r="R256" s="474"/>
      <c r="T256" s="461" t="s">
        <v>3935</v>
      </c>
      <c r="U256" s="472" t="s">
        <v>3783</v>
      </c>
      <c r="V256" s="461" t="s">
        <v>3936</v>
      </c>
      <c r="X256" s="473"/>
      <c r="Y256" s="474"/>
      <c r="Z256" s="474"/>
      <c r="AA256" s="474"/>
      <c r="AB256" s="475"/>
      <c r="AD256" s="991" t="s">
        <v>3928</v>
      </c>
      <c r="AE256" s="992"/>
      <c r="AF256" s="992"/>
      <c r="AG256" s="992"/>
      <c r="AH256" s="992"/>
      <c r="AI256" s="992"/>
      <c r="AJ256" s="992"/>
      <c r="AK256" s="993"/>
      <c r="AL256" s="472" t="s">
        <v>3783</v>
      </c>
      <c r="AM256" s="473" t="s">
        <v>3929</v>
      </c>
      <c r="AN256" s="474"/>
      <c r="AO256" s="474"/>
      <c r="AP256" s="474"/>
      <c r="AQ256" s="472" t="s">
        <v>3783</v>
      </c>
      <c r="AR256" s="473" t="s">
        <v>3930</v>
      </c>
      <c r="AS256" s="474"/>
      <c r="AT256" s="474"/>
      <c r="AV256" s="461" t="s">
        <v>3935</v>
      </c>
      <c r="AW256" s="472" t="s">
        <v>3783</v>
      </c>
      <c r="AX256" s="461" t="s">
        <v>3936</v>
      </c>
      <c r="AZ256" s="473"/>
      <c r="BA256" s="474"/>
      <c r="BB256" s="474"/>
      <c r="BC256" s="474"/>
      <c r="BD256" s="475"/>
    </row>
    <row r="257" spans="2:58" s="236" customFormat="1" ht="15" hidden="1" customHeight="1">
      <c r="B257" s="994" t="s">
        <v>3931</v>
      </c>
      <c r="C257" s="995"/>
      <c r="D257" s="995"/>
      <c r="E257" s="995"/>
      <c r="F257" s="995"/>
      <c r="G257" s="995"/>
      <c r="H257" s="995"/>
      <c r="I257" s="996"/>
      <c r="J257" s="1000" t="s">
        <v>3932</v>
      </c>
      <c r="K257" s="1001"/>
      <c r="L257" s="1004"/>
      <c r="M257" s="1005"/>
      <c r="N257" s="1005"/>
      <c r="O257" s="1005"/>
      <c r="P257" s="1005"/>
      <c r="Q257" s="1005"/>
      <c r="R257" s="1006"/>
      <c r="S257" s="1006"/>
      <c r="T257" s="1006"/>
      <c r="U257" s="1007"/>
      <c r="V257" s="1008" t="s">
        <v>3933</v>
      </c>
      <c r="W257" s="1008"/>
      <c r="X257" s="1008"/>
      <c r="Y257" s="1008"/>
      <c r="Z257" s="1008"/>
      <c r="AA257" s="1008"/>
      <c r="AB257" s="1009"/>
      <c r="AD257" s="994" t="s">
        <v>3931</v>
      </c>
      <c r="AE257" s="995"/>
      <c r="AF257" s="995"/>
      <c r="AG257" s="995"/>
      <c r="AH257" s="995"/>
      <c r="AI257" s="995"/>
      <c r="AJ257" s="995"/>
      <c r="AK257" s="996"/>
      <c r="AL257" s="1000" t="s">
        <v>3932</v>
      </c>
      <c r="AM257" s="1001"/>
      <c r="AN257" s="1004"/>
      <c r="AO257" s="1005"/>
      <c r="AP257" s="1005"/>
      <c r="AQ257" s="1005"/>
      <c r="AR257" s="1005"/>
      <c r="AS257" s="1005"/>
      <c r="AT257" s="1006"/>
      <c r="AU257" s="1006"/>
      <c r="AV257" s="1006"/>
      <c r="AW257" s="1007"/>
      <c r="AX257" s="1008" t="s">
        <v>3933</v>
      </c>
      <c r="AY257" s="1008"/>
      <c r="AZ257" s="1008"/>
      <c r="BA257" s="1008"/>
      <c r="BB257" s="1008"/>
      <c r="BC257" s="1008"/>
      <c r="BD257" s="1009"/>
    </row>
    <row r="258" spans="2:58" s="236" customFormat="1" ht="15" hidden="1" customHeight="1">
      <c r="B258" s="997"/>
      <c r="C258" s="998"/>
      <c r="D258" s="998"/>
      <c r="E258" s="998"/>
      <c r="F258" s="998"/>
      <c r="G258" s="998"/>
      <c r="H258" s="998"/>
      <c r="I258" s="999"/>
      <c r="J258" s="1002"/>
      <c r="K258" s="1003"/>
      <c r="L258" s="1004"/>
      <c r="M258" s="1005"/>
      <c r="N258" s="1005"/>
      <c r="O258" s="1005"/>
      <c r="P258" s="1005"/>
      <c r="Q258" s="1005"/>
      <c r="R258" s="1006"/>
      <c r="S258" s="1006"/>
      <c r="T258" s="1006"/>
      <c r="U258" s="1007"/>
      <c r="V258" s="1010"/>
      <c r="W258" s="1010"/>
      <c r="X258" s="1010"/>
      <c r="Y258" s="1010"/>
      <c r="Z258" s="1010"/>
      <c r="AA258" s="1010"/>
      <c r="AB258" s="1011"/>
      <c r="AC258" s="241"/>
      <c r="AD258" s="997"/>
      <c r="AE258" s="998"/>
      <c r="AF258" s="998"/>
      <c r="AG258" s="998"/>
      <c r="AH258" s="998"/>
      <c r="AI258" s="998"/>
      <c r="AJ258" s="998"/>
      <c r="AK258" s="999"/>
      <c r="AL258" s="1002"/>
      <c r="AM258" s="1003"/>
      <c r="AN258" s="1004"/>
      <c r="AO258" s="1005"/>
      <c r="AP258" s="1005"/>
      <c r="AQ258" s="1005"/>
      <c r="AR258" s="1005"/>
      <c r="AS258" s="1005"/>
      <c r="AT258" s="1006"/>
      <c r="AU258" s="1006"/>
      <c r="AV258" s="1006"/>
      <c r="AW258" s="1007"/>
      <c r="AX258" s="1010"/>
      <c r="AY258" s="1010"/>
      <c r="AZ258" s="1010"/>
      <c r="BA258" s="1010"/>
      <c r="BB258" s="1010"/>
      <c r="BC258" s="1010"/>
      <c r="BD258" s="1011"/>
      <c r="BF258" s="241"/>
    </row>
    <row r="259" spans="2:58" s="236" customFormat="1" ht="15" hidden="1" customHeight="1">
      <c r="B259" s="994" t="s">
        <v>3934</v>
      </c>
      <c r="C259" s="995"/>
      <c r="D259" s="995"/>
      <c r="E259" s="995"/>
      <c r="F259" s="995"/>
      <c r="G259" s="995"/>
      <c r="H259" s="995"/>
      <c r="I259" s="996"/>
      <c r="J259" s="968"/>
      <c r="K259" s="969"/>
      <c r="L259" s="1012"/>
      <c r="M259" s="1012" t="s">
        <v>12</v>
      </c>
      <c r="N259" s="1012"/>
      <c r="O259" s="1012" t="s">
        <v>11</v>
      </c>
      <c r="P259" s="1012"/>
      <c r="Q259" s="1012" t="s">
        <v>227</v>
      </c>
      <c r="S259" s="476"/>
      <c r="T259" s="476"/>
      <c r="U259" s="476"/>
      <c r="V259" s="476"/>
      <c r="W259" s="476"/>
      <c r="X259" s="476"/>
      <c r="Y259" s="476"/>
      <c r="Z259" s="476"/>
      <c r="AA259" s="476"/>
      <c r="AB259" s="477"/>
      <c r="AC259" s="241"/>
      <c r="AD259" s="994" t="s">
        <v>3934</v>
      </c>
      <c r="AE259" s="995"/>
      <c r="AF259" s="995"/>
      <c r="AG259" s="995"/>
      <c r="AH259" s="995"/>
      <c r="AI259" s="995"/>
      <c r="AJ259" s="995"/>
      <c r="AK259" s="996"/>
      <c r="AL259" s="968"/>
      <c r="AM259" s="969"/>
      <c r="AN259" s="1012"/>
      <c r="AO259" s="1012" t="s">
        <v>12</v>
      </c>
      <c r="AP259" s="1012"/>
      <c r="AQ259" s="1012" t="s">
        <v>11</v>
      </c>
      <c r="AR259" s="1012"/>
      <c r="AS259" s="1012" t="s">
        <v>227</v>
      </c>
      <c r="AU259" s="476"/>
      <c r="AV259" s="476"/>
      <c r="AW259" s="476"/>
      <c r="AX259" s="476"/>
      <c r="AY259" s="476"/>
      <c r="AZ259" s="476"/>
      <c r="BA259" s="476"/>
      <c r="BB259" s="476"/>
      <c r="BC259" s="476"/>
      <c r="BD259" s="477"/>
      <c r="BF259" s="241"/>
    </row>
    <row r="260" spans="2:58" s="236" customFormat="1" ht="15" hidden="1" customHeight="1">
      <c r="B260" s="997"/>
      <c r="C260" s="998"/>
      <c r="D260" s="998"/>
      <c r="E260" s="998"/>
      <c r="F260" s="998"/>
      <c r="G260" s="998"/>
      <c r="H260" s="998"/>
      <c r="I260" s="999"/>
      <c r="J260" s="970"/>
      <c r="K260" s="971"/>
      <c r="L260" s="1013"/>
      <c r="M260" s="1013"/>
      <c r="N260" s="1013"/>
      <c r="O260" s="1013"/>
      <c r="P260" s="1013"/>
      <c r="Q260" s="1013"/>
      <c r="R260" s="481"/>
      <c r="S260" s="479"/>
      <c r="T260" s="479"/>
      <c r="U260" s="479"/>
      <c r="V260" s="479"/>
      <c r="W260" s="479"/>
      <c r="X260" s="479"/>
      <c r="Y260" s="479"/>
      <c r="Z260" s="479"/>
      <c r="AA260" s="479"/>
      <c r="AB260" s="480"/>
      <c r="AC260" s="241"/>
      <c r="AD260" s="997"/>
      <c r="AE260" s="998"/>
      <c r="AF260" s="998"/>
      <c r="AG260" s="998"/>
      <c r="AH260" s="998"/>
      <c r="AI260" s="998"/>
      <c r="AJ260" s="998"/>
      <c r="AK260" s="999"/>
      <c r="AL260" s="970"/>
      <c r="AM260" s="971"/>
      <c r="AN260" s="1013"/>
      <c r="AO260" s="1013"/>
      <c r="AP260" s="1013"/>
      <c r="AQ260" s="1013"/>
      <c r="AR260" s="1013"/>
      <c r="AS260" s="1013"/>
      <c r="AT260" s="481"/>
      <c r="AU260" s="479"/>
      <c r="AV260" s="479"/>
      <c r="AW260" s="479"/>
      <c r="AX260" s="479"/>
      <c r="AY260" s="479"/>
      <c r="AZ260" s="479"/>
      <c r="BA260" s="479"/>
      <c r="BB260" s="479"/>
      <c r="BC260" s="479"/>
      <c r="BD260" s="480"/>
      <c r="BF260" s="241"/>
    </row>
    <row r="261" spans="2:58" s="236" customFormat="1" ht="20.100000000000001" hidden="1" customHeight="1">
      <c r="B261" s="482"/>
      <c r="C261" s="482"/>
      <c r="D261" s="482"/>
      <c r="E261" s="482"/>
      <c r="F261" s="482"/>
      <c r="G261" s="482"/>
      <c r="H261" s="482"/>
      <c r="I261" s="482"/>
      <c r="J261" s="482"/>
      <c r="K261" s="482"/>
      <c r="L261" s="482"/>
      <c r="M261" s="482"/>
      <c r="N261" s="482"/>
      <c r="O261" s="482"/>
      <c r="P261" s="482"/>
      <c r="Q261" s="482"/>
      <c r="R261" s="482"/>
      <c r="S261" s="482"/>
      <c r="T261" s="482"/>
      <c r="U261" s="482"/>
      <c r="V261" s="482"/>
      <c r="W261" s="482"/>
      <c r="X261" s="482"/>
      <c r="Y261" s="482"/>
      <c r="Z261" s="482"/>
      <c r="AA261" s="482"/>
      <c r="AB261" s="482"/>
      <c r="AC261" s="241"/>
      <c r="AD261" s="482"/>
      <c r="AE261" s="482"/>
      <c r="AF261" s="482"/>
      <c r="AG261" s="482"/>
      <c r="AH261" s="482"/>
      <c r="AI261" s="482"/>
      <c r="AJ261" s="482"/>
      <c r="AK261" s="482"/>
      <c r="AL261" s="482"/>
      <c r="AM261" s="482"/>
      <c r="AN261" s="482"/>
      <c r="AO261" s="482"/>
      <c r="AP261" s="482"/>
      <c r="AQ261" s="482"/>
      <c r="AR261" s="482"/>
      <c r="AS261" s="482"/>
      <c r="AT261" s="482"/>
      <c r="AU261" s="482"/>
      <c r="AV261" s="482"/>
      <c r="AW261" s="482"/>
      <c r="AX261" s="482"/>
      <c r="AY261" s="482"/>
      <c r="AZ261" s="482"/>
      <c r="BA261" s="482"/>
      <c r="BB261" s="482"/>
      <c r="BC261" s="482"/>
      <c r="BD261" s="482"/>
      <c r="BF261" s="241"/>
    </row>
    <row r="262" spans="2:58" s="236" customFormat="1" ht="18" hidden="1" customHeight="1">
      <c r="C262" s="437" t="s">
        <v>3937</v>
      </c>
      <c r="D262" s="243" t="s">
        <v>16092</v>
      </c>
      <c r="F262" s="243"/>
      <c r="G262" s="243"/>
      <c r="H262" s="243"/>
      <c r="I262" s="243"/>
      <c r="J262" s="483"/>
      <c r="K262" s="483"/>
      <c r="L262" s="483"/>
      <c r="M262" s="483"/>
      <c r="N262" s="483"/>
      <c r="O262" s="483"/>
      <c r="P262" s="483"/>
      <c r="Q262" s="483"/>
      <c r="R262" s="483"/>
      <c r="S262" s="484"/>
      <c r="T262" s="483"/>
      <c r="U262" s="483"/>
      <c r="V262" s="483"/>
      <c r="W262" s="483"/>
      <c r="X262" s="243"/>
      <c r="Y262" s="243"/>
      <c r="Z262" s="243"/>
      <c r="AA262" s="243"/>
      <c r="AB262" s="243"/>
      <c r="AE262" s="437" t="s">
        <v>3937</v>
      </c>
      <c r="AF262" s="243" t="s">
        <v>16092</v>
      </c>
      <c r="AH262" s="243"/>
      <c r="AI262" s="243"/>
      <c r="AJ262" s="243"/>
      <c r="AK262" s="243"/>
      <c r="AL262" s="483"/>
      <c r="AM262" s="483"/>
      <c r="AN262" s="483"/>
      <c r="AO262" s="483"/>
      <c r="AP262" s="483"/>
      <c r="AQ262" s="483"/>
      <c r="AR262" s="483"/>
      <c r="AS262" s="483"/>
      <c r="AT262" s="483"/>
      <c r="AU262" s="484"/>
      <c r="AV262" s="483"/>
      <c r="AW262" s="483"/>
      <c r="AX262" s="483"/>
      <c r="AY262" s="483"/>
      <c r="AZ262" s="243"/>
      <c r="BA262" s="243"/>
      <c r="BB262" s="243"/>
      <c r="BC262" s="243"/>
      <c r="BD262" s="243"/>
    </row>
    <row r="263" spans="2:58" s="236" customFormat="1" ht="30" hidden="1" customHeight="1">
      <c r="C263" s="485" t="s">
        <v>3938</v>
      </c>
      <c r="D263" s="1032" t="s">
        <v>16093</v>
      </c>
      <c r="E263" s="1032"/>
      <c r="F263" s="1032"/>
      <c r="G263" s="1032"/>
      <c r="H263" s="1032"/>
      <c r="I263" s="1032"/>
      <c r="J263" s="1032"/>
      <c r="K263" s="1032"/>
      <c r="L263" s="1032"/>
      <c r="M263" s="1032"/>
      <c r="N263" s="1032"/>
      <c r="O263" s="1032"/>
      <c r="P263" s="1032"/>
      <c r="Q263" s="1032"/>
      <c r="R263" s="1032"/>
      <c r="S263" s="1032"/>
      <c r="T263" s="1032"/>
      <c r="U263" s="1032"/>
      <c r="V263" s="1032"/>
      <c r="W263" s="1032"/>
      <c r="X263" s="1032"/>
      <c r="Y263" s="1032"/>
      <c r="Z263" s="1032"/>
      <c r="AA263" s="1032"/>
      <c r="AB263" s="1032"/>
      <c r="AE263" s="485" t="s">
        <v>3938</v>
      </c>
      <c r="AF263" s="1032" t="s">
        <v>16093</v>
      </c>
      <c r="AG263" s="1032"/>
      <c r="AH263" s="1032"/>
      <c r="AI263" s="1032"/>
      <c r="AJ263" s="1032"/>
      <c r="AK263" s="1032"/>
      <c r="AL263" s="1032"/>
      <c r="AM263" s="1032"/>
      <c r="AN263" s="1032"/>
      <c r="AO263" s="1032"/>
      <c r="AP263" s="1032"/>
      <c r="AQ263" s="1032"/>
      <c r="AR263" s="1032"/>
      <c r="AS263" s="1032"/>
      <c r="AT263" s="1032"/>
      <c r="AU263" s="1032"/>
      <c r="AV263" s="1032"/>
      <c r="AW263" s="1032"/>
      <c r="AX263" s="1032"/>
      <c r="AY263" s="1032"/>
      <c r="AZ263" s="1032"/>
      <c r="BA263" s="1032"/>
      <c r="BB263" s="1032"/>
      <c r="BC263" s="1032"/>
      <c r="BD263" s="1032"/>
    </row>
    <row r="264" spans="2:58" s="236" customFormat="1" ht="7.95" hidden="1" customHeight="1">
      <c r="E264" s="486"/>
      <c r="F264" s="486"/>
      <c r="G264" s="486"/>
      <c r="H264" s="486"/>
      <c r="I264" s="486"/>
      <c r="J264" s="486"/>
      <c r="K264" s="486"/>
      <c r="L264" s="486"/>
      <c r="M264" s="486"/>
      <c r="N264" s="486"/>
      <c r="O264" s="486"/>
      <c r="P264" s="486"/>
      <c r="Q264" s="486"/>
      <c r="R264" s="486"/>
      <c r="S264" s="486"/>
      <c r="T264" s="486"/>
      <c r="U264" s="486"/>
      <c r="V264" s="486"/>
      <c r="W264" s="486"/>
      <c r="X264" s="486"/>
      <c r="Y264" s="486"/>
      <c r="Z264" s="486"/>
      <c r="AA264" s="486"/>
      <c r="AB264" s="486"/>
      <c r="AG264" s="486"/>
      <c r="AH264" s="486"/>
      <c r="AI264" s="486"/>
      <c r="AJ264" s="486"/>
      <c r="AK264" s="486"/>
      <c r="AL264" s="486"/>
      <c r="AM264" s="486"/>
      <c r="AN264" s="486"/>
      <c r="AO264" s="486"/>
      <c r="AP264" s="486"/>
      <c r="AQ264" s="486"/>
      <c r="AR264" s="486"/>
      <c r="AS264" s="486"/>
      <c r="AT264" s="486"/>
      <c r="AU264" s="486"/>
      <c r="AV264" s="486"/>
      <c r="AW264" s="486"/>
      <c r="AX264" s="486"/>
      <c r="AY264" s="486"/>
      <c r="AZ264" s="486"/>
      <c r="BA264" s="486"/>
      <c r="BB264" s="486"/>
      <c r="BC264" s="486"/>
      <c r="BD264" s="486"/>
    </row>
    <row r="265" spans="2:58" s="236" customFormat="1" ht="25.35" hidden="1" customHeight="1">
      <c r="B265" s="441" t="s">
        <v>3939</v>
      </c>
      <c r="I265" s="442"/>
      <c r="J265" s="442"/>
      <c r="W265" s="442"/>
      <c r="X265" s="442"/>
      <c r="Y265" s="442"/>
      <c r="Z265" s="442"/>
      <c r="AA265" s="442"/>
      <c r="AB265" s="442"/>
      <c r="AD265" s="441" t="s">
        <v>3939</v>
      </c>
      <c r="AK265" s="442"/>
      <c r="AL265" s="442"/>
      <c r="AY265" s="442"/>
      <c r="AZ265" s="442"/>
      <c r="BA265" s="442"/>
      <c r="BB265" s="442"/>
      <c r="BC265" s="442"/>
      <c r="BD265" s="442"/>
    </row>
    <row r="266" spans="2:58" s="236" customFormat="1" ht="12.45" hidden="1" customHeight="1">
      <c r="B266" s="1014" t="s">
        <v>3917</v>
      </c>
      <c r="C266" s="1015"/>
      <c r="D266" s="1015"/>
      <c r="E266" s="1015"/>
      <c r="F266" s="1015"/>
      <c r="G266" s="1015"/>
      <c r="H266" s="1015"/>
      <c r="I266" s="1016"/>
      <c r="J266" s="1017"/>
      <c r="K266" s="1018"/>
      <c r="L266" s="1018"/>
      <c r="M266" s="1018"/>
      <c r="N266" s="1018"/>
      <c r="O266" s="1018"/>
      <c r="P266" s="1018"/>
      <c r="Q266" s="1018"/>
      <c r="R266" s="1018"/>
      <c r="S266" s="1018"/>
      <c r="T266" s="1018"/>
      <c r="U266" s="1018"/>
      <c r="V266" s="1018"/>
      <c r="W266" s="1018"/>
      <c r="X266" s="1018"/>
      <c r="Y266" s="1018"/>
      <c r="Z266" s="1018"/>
      <c r="AA266" s="1018"/>
      <c r="AB266" s="1019"/>
      <c r="AD266" s="1014" t="s">
        <v>3917</v>
      </c>
      <c r="AE266" s="1015"/>
      <c r="AF266" s="1015"/>
      <c r="AG266" s="1015"/>
      <c r="AH266" s="1015"/>
      <c r="AI266" s="1015"/>
      <c r="AJ266" s="1015"/>
      <c r="AK266" s="1016"/>
      <c r="AL266" s="1017"/>
      <c r="AM266" s="1018"/>
      <c r="AN266" s="1018"/>
      <c r="AO266" s="1018"/>
      <c r="AP266" s="1018"/>
      <c r="AQ266" s="1018"/>
      <c r="AR266" s="1018"/>
      <c r="AS266" s="1018"/>
      <c r="AT266" s="1018"/>
      <c r="AU266" s="1018"/>
      <c r="AV266" s="1018"/>
      <c r="AW266" s="1018"/>
      <c r="AX266" s="1018"/>
      <c r="AY266" s="1018"/>
      <c r="AZ266" s="1018"/>
      <c r="BA266" s="1018"/>
      <c r="BB266" s="1018"/>
      <c r="BC266" s="1018"/>
      <c r="BD266" s="1019"/>
    </row>
    <row r="267" spans="2:58" s="236" customFormat="1" ht="22.5" hidden="1" customHeight="1">
      <c r="B267" s="1020" t="s">
        <v>8</v>
      </c>
      <c r="C267" s="1021"/>
      <c r="D267" s="1021"/>
      <c r="E267" s="1021"/>
      <c r="F267" s="1021"/>
      <c r="G267" s="1021"/>
      <c r="H267" s="1021"/>
      <c r="I267" s="1022"/>
      <c r="J267" s="1023"/>
      <c r="K267" s="1024"/>
      <c r="L267" s="1024"/>
      <c r="M267" s="1025"/>
      <c r="N267" s="1025"/>
      <c r="O267" s="1024"/>
      <c r="P267" s="1025"/>
      <c r="Q267" s="1025"/>
      <c r="R267" s="1024"/>
      <c r="S267" s="1024"/>
      <c r="T267" s="1024"/>
      <c r="U267" s="1024"/>
      <c r="V267" s="1024"/>
      <c r="W267" s="1024"/>
      <c r="X267" s="1024"/>
      <c r="Y267" s="1024"/>
      <c r="Z267" s="1024"/>
      <c r="AA267" s="1024"/>
      <c r="AB267" s="1026"/>
      <c r="AC267" s="236">
        <v>15</v>
      </c>
      <c r="AD267" s="1020" t="s">
        <v>8</v>
      </c>
      <c r="AE267" s="1021"/>
      <c r="AF267" s="1021"/>
      <c r="AG267" s="1021"/>
      <c r="AH267" s="1021"/>
      <c r="AI267" s="1021"/>
      <c r="AJ267" s="1021"/>
      <c r="AK267" s="1022"/>
      <c r="AL267" s="1023"/>
      <c r="AM267" s="1024"/>
      <c r="AN267" s="1024"/>
      <c r="AO267" s="1025"/>
      <c r="AP267" s="1025"/>
      <c r="AQ267" s="1024"/>
      <c r="AR267" s="1025"/>
      <c r="AS267" s="1025"/>
      <c r="AT267" s="1024"/>
      <c r="AU267" s="1024"/>
      <c r="AV267" s="1024"/>
      <c r="AW267" s="1024"/>
      <c r="AX267" s="1024"/>
      <c r="AY267" s="1024"/>
      <c r="AZ267" s="1024"/>
      <c r="BA267" s="1024"/>
      <c r="BB267" s="1024"/>
      <c r="BC267" s="1024"/>
      <c r="BD267" s="1026"/>
      <c r="BF267" s="236">
        <v>15</v>
      </c>
    </row>
    <row r="268" spans="2:58" s="236" customFormat="1" ht="25.2" hidden="1" customHeight="1">
      <c r="B268" s="1027" t="s">
        <v>23</v>
      </c>
      <c r="C268" s="1028"/>
      <c r="D268" s="1028"/>
      <c r="E268" s="1028"/>
      <c r="F268" s="1028"/>
      <c r="G268" s="1028"/>
      <c r="H268" s="1028"/>
      <c r="I268" s="1029"/>
      <c r="J268" s="972" t="s">
        <v>3918</v>
      </c>
      <c r="K268" s="973"/>
      <c r="L268" s="973"/>
      <c r="M268" s="975"/>
      <c r="N268" s="977"/>
      <c r="O268" s="239" t="s">
        <v>3919</v>
      </c>
      <c r="P268" s="975"/>
      <c r="Q268" s="977"/>
      <c r="R268" s="973"/>
      <c r="S268" s="973"/>
      <c r="T268" s="973"/>
      <c r="U268" s="973"/>
      <c r="V268" s="973"/>
      <c r="W268" s="973"/>
      <c r="X268" s="973"/>
      <c r="Y268" s="973"/>
      <c r="Z268" s="973"/>
      <c r="AA268" s="973"/>
      <c r="AB268" s="974"/>
      <c r="AD268" s="1027" t="s">
        <v>23</v>
      </c>
      <c r="AE268" s="1028"/>
      <c r="AF268" s="1028"/>
      <c r="AG268" s="1028"/>
      <c r="AH268" s="1028"/>
      <c r="AI268" s="1028"/>
      <c r="AJ268" s="1028"/>
      <c r="AK268" s="1029"/>
      <c r="AL268" s="972" t="s">
        <v>3918</v>
      </c>
      <c r="AM268" s="973"/>
      <c r="AN268" s="973"/>
      <c r="AO268" s="975"/>
      <c r="AP268" s="977"/>
      <c r="AQ268" s="239" t="s">
        <v>3919</v>
      </c>
      <c r="AR268" s="975"/>
      <c r="AS268" s="977"/>
      <c r="AT268" s="973"/>
      <c r="AU268" s="973"/>
      <c r="AV268" s="973"/>
      <c r="AW268" s="973"/>
      <c r="AX268" s="973"/>
      <c r="AY268" s="973"/>
      <c r="AZ268" s="973"/>
      <c r="BA268" s="973"/>
      <c r="BB268" s="973"/>
      <c r="BC268" s="973"/>
      <c r="BD268" s="974"/>
    </row>
    <row r="269" spans="2:58" s="236" customFormat="1" ht="25.2" hidden="1" customHeight="1">
      <c r="B269" s="1030"/>
      <c r="C269" s="1025"/>
      <c r="D269" s="1025"/>
      <c r="E269" s="1025"/>
      <c r="F269" s="1025"/>
      <c r="G269" s="1025"/>
      <c r="H269" s="1025"/>
      <c r="I269" s="1031"/>
      <c r="J269" s="972" t="s">
        <v>3920</v>
      </c>
      <c r="K269" s="973"/>
      <c r="L269" s="973"/>
      <c r="M269" s="975"/>
      <c r="N269" s="976"/>
      <c r="O269" s="976"/>
      <c r="P269" s="976"/>
      <c r="Q269" s="977"/>
      <c r="R269" s="972" t="s">
        <v>3921</v>
      </c>
      <c r="S269" s="973"/>
      <c r="T269" s="974"/>
      <c r="U269" s="975"/>
      <c r="V269" s="976"/>
      <c r="W269" s="976"/>
      <c r="X269" s="976"/>
      <c r="Y269" s="976"/>
      <c r="Z269" s="976"/>
      <c r="AA269" s="976"/>
      <c r="AB269" s="977"/>
      <c r="AD269" s="1030"/>
      <c r="AE269" s="1025"/>
      <c r="AF269" s="1025"/>
      <c r="AG269" s="1025"/>
      <c r="AH269" s="1025"/>
      <c r="AI269" s="1025"/>
      <c r="AJ269" s="1025"/>
      <c r="AK269" s="1031"/>
      <c r="AL269" s="972" t="s">
        <v>3920</v>
      </c>
      <c r="AM269" s="973"/>
      <c r="AN269" s="973"/>
      <c r="AO269" s="975"/>
      <c r="AP269" s="976"/>
      <c r="AQ269" s="976"/>
      <c r="AR269" s="976"/>
      <c r="AS269" s="977"/>
      <c r="AT269" s="972" t="s">
        <v>3921</v>
      </c>
      <c r="AU269" s="973"/>
      <c r="AV269" s="974"/>
      <c r="AW269" s="975"/>
      <c r="AX269" s="976"/>
      <c r="AY269" s="976"/>
      <c r="AZ269" s="976"/>
      <c r="BA269" s="976"/>
      <c r="BB269" s="976"/>
      <c r="BC269" s="976"/>
      <c r="BD269" s="977"/>
    </row>
    <row r="270" spans="2:58" s="236" customFormat="1" ht="25.2" hidden="1" customHeight="1">
      <c r="B270" s="1030"/>
      <c r="C270" s="1025"/>
      <c r="D270" s="1025"/>
      <c r="E270" s="1025"/>
      <c r="F270" s="1025"/>
      <c r="G270" s="1025"/>
      <c r="H270" s="1025"/>
      <c r="I270" s="1031"/>
      <c r="J270" s="972" t="s">
        <v>3922</v>
      </c>
      <c r="K270" s="973"/>
      <c r="L270" s="973"/>
      <c r="M270" s="978"/>
      <c r="N270" s="979"/>
      <c r="O270" s="979"/>
      <c r="P270" s="979"/>
      <c r="Q270" s="980"/>
      <c r="R270" s="972" t="s">
        <v>3923</v>
      </c>
      <c r="S270" s="973"/>
      <c r="T270" s="974"/>
      <c r="U270" s="975"/>
      <c r="V270" s="976"/>
      <c r="W270" s="976"/>
      <c r="X270" s="976"/>
      <c r="Y270" s="976"/>
      <c r="Z270" s="976"/>
      <c r="AA270" s="976"/>
      <c r="AB270" s="977"/>
      <c r="AD270" s="1030"/>
      <c r="AE270" s="1025"/>
      <c r="AF270" s="1025"/>
      <c r="AG270" s="1025"/>
      <c r="AH270" s="1025"/>
      <c r="AI270" s="1025"/>
      <c r="AJ270" s="1025"/>
      <c r="AK270" s="1031"/>
      <c r="AL270" s="972" t="s">
        <v>3922</v>
      </c>
      <c r="AM270" s="973"/>
      <c r="AN270" s="973"/>
      <c r="AO270" s="978"/>
      <c r="AP270" s="979"/>
      <c r="AQ270" s="979"/>
      <c r="AR270" s="979"/>
      <c r="AS270" s="980"/>
      <c r="AT270" s="972" t="s">
        <v>3923</v>
      </c>
      <c r="AU270" s="973"/>
      <c r="AV270" s="974"/>
      <c r="AW270" s="975"/>
      <c r="AX270" s="976"/>
      <c r="AY270" s="976"/>
      <c r="AZ270" s="976"/>
      <c r="BA270" s="976"/>
      <c r="BB270" s="976"/>
      <c r="BC270" s="976"/>
      <c r="BD270" s="977"/>
    </row>
    <row r="271" spans="2:58" s="236" customFormat="1" ht="25.2" hidden="1" customHeight="1">
      <c r="B271" s="1023"/>
      <c r="C271" s="1024"/>
      <c r="D271" s="1024"/>
      <c r="E271" s="1024"/>
      <c r="F271" s="1024"/>
      <c r="G271" s="1024"/>
      <c r="H271" s="1024"/>
      <c r="I271" s="1026"/>
      <c r="J271" s="972" t="s">
        <v>3924</v>
      </c>
      <c r="K271" s="973"/>
      <c r="L271" s="973"/>
      <c r="M271" s="981"/>
      <c r="N271" s="981"/>
      <c r="O271" s="981"/>
      <c r="P271" s="981"/>
      <c r="Q271" s="981"/>
      <c r="R271" s="981"/>
      <c r="S271" s="981"/>
      <c r="T271" s="981"/>
      <c r="U271" s="981"/>
      <c r="V271" s="981"/>
      <c r="W271" s="981"/>
      <c r="X271" s="981"/>
      <c r="Y271" s="981"/>
      <c r="Z271" s="981"/>
      <c r="AA271" s="981"/>
      <c r="AB271" s="981"/>
      <c r="AD271" s="1023"/>
      <c r="AE271" s="1024"/>
      <c r="AF271" s="1024"/>
      <c r="AG271" s="1024"/>
      <c r="AH271" s="1024"/>
      <c r="AI271" s="1024"/>
      <c r="AJ271" s="1024"/>
      <c r="AK271" s="1026"/>
      <c r="AL271" s="972" t="s">
        <v>3924</v>
      </c>
      <c r="AM271" s="973"/>
      <c r="AN271" s="973"/>
      <c r="AO271" s="981"/>
      <c r="AP271" s="981"/>
      <c r="AQ271" s="981"/>
      <c r="AR271" s="981"/>
      <c r="AS271" s="981"/>
      <c r="AT271" s="981"/>
      <c r="AU271" s="981"/>
      <c r="AV271" s="981"/>
      <c r="AW271" s="981"/>
      <c r="AX271" s="981"/>
      <c r="AY271" s="981"/>
      <c r="AZ271" s="981"/>
      <c r="BA271" s="981"/>
      <c r="BB271" s="981"/>
      <c r="BC271" s="981"/>
      <c r="BD271" s="981"/>
    </row>
    <row r="272" spans="2:58" s="236" customFormat="1" ht="30" hidden="1" customHeight="1">
      <c r="B272" s="982" t="s">
        <v>3925</v>
      </c>
      <c r="C272" s="983"/>
      <c r="D272" s="983"/>
      <c r="E272" s="983"/>
      <c r="F272" s="983"/>
      <c r="G272" s="983"/>
      <c r="H272" s="983"/>
      <c r="I272" s="984"/>
      <c r="J272" s="444"/>
      <c r="K272" s="445"/>
      <c r="L272" s="446" t="s">
        <v>388</v>
      </c>
      <c r="M272" s="447"/>
      <c r="N272" s="448" t="s">
        <v>112</v>
      </c>
      <c r="O272" s="449"/>
      <c r="P272" s="450"/>
      <c r="V272" s="451"/>
      <c r="W272" s="451"/>
      <c r="X272" s="451"/>
      <c r="Y272" s="451"/>
      <c r="Z272" s="451"/>
      <c r="AA272" s="451"/>
      <c r="AB272" s="452"/>
      <c r="AD272" s="982" t="s">
        <v>3925</v>
      </c>
      <c r="AE272" s="983"/>
      <c r="AF272" s="983"/>
      <c r="AG272" s="983"/>
      <c r="AH272" s="983"/>
      <c r="AI272" s="983"/>
      <c r="AJ272" s="983"/>
      <c r="AK272" s="984"/>
      <c r="AL272" s="444"/>
      <c r="AM272" s="445"/>
      <c r="AN272" s="446" t="s">
        <v>388</v>
      </c>
      <c r="AO272" s="447"/>
      <c r="AP272" s="448" t="s">
        <v>112</v>
      </c>
      <c r="AQ272" s="449"/>
      <c r="AR272" s="450"/>
      <c r="AX272" s="451"/>
      <c r="AY272" s="451"/>
      <c r="AZ272" s="451"/>
      <c r="BA272" s="451"/>
      <c r="BB272" s="451"/>
      <c r="BC272" s="451"/>
      <c r="BD272" s="452"/>
    </row>
    <row r="273" spans="2:58" s="236" customFormat="1" ht="15" hidden="1" customHeight="1">
      <c r="B273" s="985"/>
      <c r="C273" s="986"/>
      <c r="D273" s="986"/>
      <c r="E273" s="986"/>
      <c r="F273" s="986"/>
      <c r="G273" s="986"/>
      <c r="H273" s="986"/>
      <c r="I273" s="987"/>
      <c r="J273" s="453" t="s">
        <v>3926</v>
      </c>
      <c r="K273" s="454"/>
      <c r="L273" s="454"/>
      <c r="M273" s="454"/>
      <c r="N273" s="454"/>
      <c r="O273" s="454"/>
      <c r="P273" s="454"/>
      <c r="Q273" s="454"/>
      <c r="R273" s="454"/>
      <c r="S273" s="449"/>
      <c r="T273" s="455"/>
      <c r="U273" s="456"/>
      <c r="V273" s="457"/>
      <c r="W273" s="458"/>
      <c r="X273" s="459" t="s">
        <v>388</v>
      </c>
      <c r="Y273" s="460"/>
      <c r="Z273" s="461" t="s">
        <v>112</v>
      </c>
      <c r="AA273" s="461"/>
      <c r="AB273" s="462"/>
      <c r="AD273" s="985"/>
      <c r="AE273" s="986"/>
      <c r="AF273" s="986"/>
      <c r="AG273" s="986"/>
      <c r="AH273" s="986"/>
      <c r="AI273" s="986"/>
      <c r="AJ273" s="986"/>
      <c r="AK273" s="987"/>
      <c r="AL273" s="453" t="s">
        <v>3926</v>
      </c>
      <c r="AM273" s="454"/>
      <c r="AN273" s="454"/>
      <c r="AO273" s="454"/>
      <c r="AP273" s="454"/>
      <c r="AQ273" s="454"/>
      <c r="AR273" s="454"/>
      <c r="AS273" s="454"/>
      <c r="AT273" s="454"/>
      <c r="AU273" s="449"/>
      <c r="AV273" s="455"/>
      <c r="AW273" s="456"/>
      <c r="AX273" s="457"/>
      <c r="AY273" s="458"/>
      <c r="AZ273" s="459" t="s">
        <v>388</v>
      </c>
      <c r="BA273" s="460"/>
      <c r="BB273" s="461" t="s">
        <v>112</v>
      </c>
      <c r="BC273" s="461"/>
      <c r="BD273" s="462"/>
    </row>
    <row r="274" spans="2:58" s="236" customFormat="1" ht="15" hidden="1" customHeight="1">
      <c r="B274" s="988"/>
      <c r="C274" s="989"/>
      <c r="D274" s="989"/>
      <c r="E274" s="989"/>
      <c r="F274" s="989"/>
      <c r="G274" s="989"/>
      <c r="H274" s="989"/>
      <c r="I274" s="990"/>
      <c r="J274" s="577" t="s">
        <v>3927</v>
      </c>
      <c r="K274" s="464"/>
      <c r="L274" s="464"/>
      <c r="M274" s="464"/>
      <c r="N274" s="464"/>
      <c r="O274" s="464"/>
      <c r="P274" s="464"/>
      <c r="Q274" s="464"/>
      <c r="R274" s="464"/>
      <c r="S274" s="465"/>
      <c r="T274" s="466"/>
      <c r="U274" s="467"/>
      <c r="V274" s="468"/>
      <c r="W274" s="469"/>
      <c r="X274" s="464" t="s">
        <v>388</v>
      </c>
      <c r="Y274" s="470"/>
      <c r="Z274" s="466" t="s">
        <v>112</v>
      </c>
      <c r="AA274" s="466"/>
      <c r="AB274" s="471"/>
      <c r="AD274" s="988"/>
      <c r="AE274" s="989"/>
      <c r="AF274" s="989"/>
      <c r="AG274" s="989"/>
      <c r="AH274" s="989"/>
      <c r="AI274" s="989"/>
      <c r="AJ274" s="989"/>
      <c r="AK274" s="990"/>
      <c r="AL274" s="577" t="s">
        <v>3927</v>
      </c>
      <c r="AM274" s="464"/>
      <c r="AN274" s="464"/>
      <c r="AO274" s="464"/>
      <c r="AP274" s="464"/>
      <c r="AQ274" s="464"/>
      <c r="AR274" s="464"/>
      <c r="AS274" s="464"/>
      <c r="AT274" s="464"/>
      <c r="AU274" s="465"/>
      <c r="AV274" s="466"/>
      <c r="AW274" s="467"/>
      <c r="AX274" s="468"/>
      <c r="AY274" s="469"/>
      <c r="AZ274" s="464" t="s">
        <v>388</v>
      </c>
      <c r="BA274" s="470"/>
      <c r="BB274" s="466" t="s">
        <v>112</v>
      </c>
      <c r="BC274" s="466"/>
      <c r="BD274" s="471"/>
    </row>
    <row r="275" spans="2:58" s="236" customFormat="1" ht="18" hidden="1" customHeight="1">
      <c r="B275" s="991" t="s">
        <v>3928</v>
      </c>
      <c r="C275" s="992"/>
      <c r="D275" s="992"/>
      <c r="E275" s="992"/>
      <c r="F275" s="992"/>
      <c r="G275" s="992"/>
      <c r="H275" s="992"/>
      <c r="I275" s="993"/>
      <c r="J275" s="472" t="s">
        <v>3783</v>
      </c>
      <c r="K275" s="473" t="s">
        <v>3929</v>
      </c>
      <c r="L275" s="474"/>
      <c r="M275" s="474"/>
      <c r="N275" s="474"/>
      <c r="O275" s="472" t="s">
        <v>3783</v>
      </c>
      <c r="P275" s="473" t="s">
        <v>3930</v>
      </c>
      <c r="Q275" s="474"/>
      <c r="R275" s="474"/>
      <c r="T275" s="461" t="s">
        <v>3935</v>
      </c>
      <c r="U275" s="472" t="s">
        <v>3783</v>
      </c>
      <c r="V275" s="461" t="s">
        <v>3936</v>
      </c>
      <c r="X275" s="473"/>
      <c r="Y275" s="474"/>
      <c r="Z275" s="474"/>
      <c r="AA275" s="474"/>
      <c r="AB275" s="475"/>
      <c r="AD275" s="991" t="s">
        <v>3928</v>
      </c>
      <c r="AE275" s="992"/>
      <c r="AF275" s="992"/>
      <c r="AG275" s="992"/>
      <c r="AH275" s="992"/>
      <c r="AI275" s="992"/>
      <c r="AJ275" s="992"/>
      <c r="AK275" s="993"/>
      <c r="AL275" s="472" t="s">
        <v>3783</v>
      </c>
      <c r="AM275" s="473" t="s">
        <v>3929</v>
      </c>
      <c r="AN275" s="474"/>
      <c r="AO275" s="474"/>
      <c r="AP275" s="474"/>
      <c r="AQ275" s="472" t="s">
        <v>3783</v>
      </c>
      <c r="AR275" s="473" t="s">
        <v>3930</v>
      </c>
      <c r="AS275" s="474"/>
      <c r="AT275" s="474"/>
      <c r="AV275" s="461" t="s">
        <v>3935</v>
      </c>
      <c r="AW275" s="472" t="s">
        <v>3783</v>
      </c>
      <c r="AX275" s="461" t="s">
        <v>3936</v>
      </c>
      <c r="AZ275" s="473"/>
      <c r="BA275" s="474"/>
      <c r="BB275" s="474"/>
      <c r="BC275" s="474"/>
      <c r="BD275" s="475"/>
    </row>
    <row r="276" spans="2:58" s="236" customFormat="1" ht="15" hidden="1" customHeight="1">
      <c r="B276" s="994" t="s">
        <v>3931</v>
      </c>
      <c r="C276" s="995"/>
      <c r="D276" s="995"/>
      <c r="E276" s="995"/>
      <c r="F276" s="995"/>
      <c r="G276" s="995"/>
      <c r="H276" s="995"/>
      <c r="I276" s="996"/>
      <c r="J276" s="1000" t="s">
        <v>3932</v>
      </c>
      <c r="K276" s="1001"/>
      <c r="L276" s="1004"/>
      <c r="M276" s="1005"/>
      <c r="N276" s="1005"/>
      <c r="O276" s="1005"/>
      <c r="P276" s="1005"/>
      <c r="Q276" s="1005"/>
      <c r="R276" s="1006"/>
      <c r="S276" s="1006"/>
      <c r="T276" s="1006"/>
      <c r="U276" s="1007"/>
      <c r="V276" s="1008" t="s">
        <v>3933</v>
      </c>
      <c r="W276" s="1008"/>
      <c r="X276" s="1008"/>
      <c r="Y276" s="1008"/>
      <c r="Z276" s="1008"/>
      <c r="AA276" s="1008"/>
      <c r="AB276" s="1009"/>
      <c r="AD276" s="994" t="s">
        <v>3931</v>
      </c>
      <c r="AE276" s="995"/>
      <c r="AF276" s="995"/>
      <c r="AG276" s="995"/>
      <c r="AH276" s="995"/>
      <c r="AI276" s="995"/>
      <c r="AJ276" s="995"/>
      <c r="AK276" s="996"/>
      <c r="AL276" s="1000" t="s">
        <v>3932</v>
      </c>
      <c r="AM276" s="1001"/>
      <c r="AN276" s="1004"/>
      <c r="AO276" s="1005"/>
      <c r="AP276" s="1005"/>
      <c r="AQ276" s="1005"/>
      <c r="AR276" s="1005"/>
      <c r="AS276" s="1005"/>
      <c r="AT276" s="1006"/>
      <c r="AU276" s="1006"/>
      <c r="AV276" s="1006"/>
      <c r="AW276" s="1007"/>
      <c r="AX276" s="1008" t="s">
        <v>3933</v>
      </c>
      <c r="AY276" s="1008"/>
      <c r="AZ276" s="1008"/>
      <c r="BA276" s="1008"/>
      <c r="BB276" s="1008"/>
      <c r="BC276" s="1008"/>
      <c r="BD276" s="1009"/>
    </row>
    <row r="277" spans="2:58" s="236" customFormat="1" ht="15" hidden="1" customHeight="1">
      <c r="B277" s="997"/>
      <c r="C277" s="998"/>
      <c r="D277" s="998"/>
      <c r="E277" s="998"/>
      <c r="F277" s="998"/>
      <c r="G277" s="998"/>
      <c r="H277" s="998"/>
      <c r="I277" s="999"/>
      <c r="J277" s="1002"/>
      <c r="K277" s="1003"/>
      <c r="L277" s="1004"/>
      <c r="M277" s="1005"/>
      <c r="N277" s="1005"/>
      <c r="O277" s="1005"/>
      <c r="P277" s="1005"/>
      <c r="Q277" s="1005"/>
      <c r="R277" s="1006"/>
      <c r="S277" s="1006"/>
      <c r="T277" s="1006"/>
      <c r="U277" s="1007"/>
      <c r="V277" s="1010"/>
      <c r="W277" s="1010"/>
      <c r="X277" s="1010"/>
      <c r="Y277" s="1010"/>
      <c r="Z277" s="1010"/>
      <c r="AA277" s="1010"/>
      <c r="AB277" s="1011"/>
      <c r="AC277" s="241"/>
      <c r="AD277" s="997"/>
      <c r="AE277" s="998"/>
      <c r="AF277" s="998"/>
      <c r="AG277" s="998"/>
      <c r="AH277" s="998"/>
      <c r="AI277" s="998"/>
      <c r="AJ277" s="998"/>
      <c r="AK277" s="999"/>
      <c r="AL277" s="1002"/>
      <c r="AM277" s="1003"/>
      <c r="AN277" s="1004"/>
      <c r="AO277" s="1005"/>
      <c r="AP277" s="1005"/>
      <c r="AQ277" s="1005"/>
      <c r="AR277" s="1005"/>
      <c r="AS277" s="1005"/>
      <c r="AT277" s="1006"/>
      <c r="AU277" s="1006"/>
      <c r="AV277" s="1006"/>
      <c r="AW277" s="1007"/>
      <c r="AX277" s="1010"/>
      <c r="AY277" s="1010"/>
      <c r="AZ277" s="1010"/>
      <c r="BA277" s="1010"/>
      <c r="BB277" s="1010"/>
      <c r="BC277" s="1010"/>
      <c r="BD277" s="1011"/>
      <c r="BF277" s="241"/>
    </row>
    <row r="278" spans="2:58" s="236" customFormat="1" ht="15" hidden="1" customHeight="1">
      <c r="B278" s="994" t="s">
        <v>3934</v>
      </c>
      <c r="C278" s="995"/>
      <c r="D278" s="995"/>
      <c r="E278" s="995"/>
      <c r="F278" s="995"/>
      <c r="G278" s="995"/>
      <c r="H278" s="995"/>
      <c r="I278" s="996"/>
      <c r="J278" s="968"/>
      <c r="K278" s="969"/>
      <c r="L278" s="1012"/>
      <c r="M278" s="1012" t="s">
        <v>12</v>
      </c>
      <c r="N278" s="1012"/>
      <c r="O278" s="1012" t="s">
        <v>11</v>
      </c>
      <c r="P278" s="1012"/>
      <c r="Q278" s="1012" t="s">
        <v>227</v>
      </c>
      <c r="S278" s="476"/>
      <c r="T278" s="476"/>
      <c r="U278" s="476"/>
      <c r="V278" s="476"/>
      <c r="W278" s="476"/>
      <c r="X278" s="476"/>
      <c r="Y278" s="476"/>
      <c r="Z278" s="476"/>
      <c r="AA278" s="476"/>
      <c r="AB278" s="477"/>
      <c r="AC278" s="241"/>
      <c r="AD278" s="994" t="s">
        <v>3934</v>
      </c>
      <c r="AE278" s="995"/>
      <c r="AF278" s="995"/>
      <c r="AG278" s="995"/>
      <c r="AH278" s="995"/>
      <c r="AI278" s="995"/>
      <c r="AJ278" s="995"/>
      <c r="AK278" s="996"/>
      <c r="AL278" s="968"/>
      <c r="AM278" s="969"/>
      <c r="AN278" s="1012"/>
      <c r="AO278" s="1012" t="s">
        <v>12</v>
      </c>
      <c r="AP278" s="1012"/>
      <c r="AQ278" s="1012" t="s">
        <v>11</v>
      </c>
      <c r="AR278" s="1012"/>
      <c r="AS278" s="1012" t="s">
        <v>227</v>
      </c>
      <c r="AU278" s="476"/>
      <c r="AV278" s="476"/>
      <c r="AW278" s="476"/>
      <c r="AX278" s="476"/>
      <c r="AY278" s="476"/>
      <c r="AZ278" s="476"/>
      <c r="BA278" s="476"/>
      <c r="BB278" s="476"/>
      <c r="BC278" s="476"/>
      <c r="BD278" s="477"/>
      <c r="BF278" s="241"/>
    </row>
    <row r="279" spans="2:58" s="236" customFormat="1" ht="15" hidden="1" customHeight="1">
      <c r="B279" s="997"/>
      <c r="C279" s="998"/>
      <c r="D279" s="998"/>
      <c r="E279" s="998"/>
      <c r="F279" s="998"/>
      <c r="G279" s="998"/>
      <c r="H279" s="998"/>
      <c r="I279" s="999"/>
      <c r="J279" s="970"/>
      <c r="K279" s="971"/>
      <c r="L279" s="1013"/>
      <c r="M279" s="1013"/>
      <c r="N279" s="1013"/>
      <c r="O279" s="1013"/>
      <c r="P279" s="1013"/>
      <c r="Q279" s="1013"/>
      <c r="R279" s="481"/>
      <c r="S279" s="479"/>
      <c r="T279" s="479"/>
      <c r="U279" s="479"/>
      <c r="V279" s="479"/>
      <c r="W279" s="479"/>
      <c r="X279" s="479"/>
      <c r="Y279" s="479"/>
      <c r="Z279" s="479"/>
      <c r="AA279" s="479"/>
      <c r="AB279" s="480"/>
      <c r="AC279" s="241"/>
      <c r="AD279" s="997"/>
      <c r="AE279" s="998"/>
      <c r="AF279" s="998"/>
      <c r="AG279" s="998"/>
      <c r="AH279" s="998"/>
      <c r="AI279" s="998"/>
      <c r="AJ279" s="998"/>
      <c r="AK279" s="999"/>
      <c r="AL279" s="970"/>
      <c r="AM279" s="971"/>
      <c r="AN279" s="1013"/>
      <c r="AO279" s="1013"/>
      <c r="AP279" s="1013"/>
      <c r="AQ279" s="1013"/>
      <c r="AR279" s="1013"/>
      <c r="AS279" s="1013"/>
      <c r="AT279" s="481"/>
      <c r="AU279" s="479"/>
      <c r="AV279" s="479"/>
      <c r="AW279" s="479"/>
      <c r="AX279" s="479"/>
      <c r="AY279" s="479"/>
      <c r="AZ279" s="479"/>
      <c r="BA279" s="479"/>
      <c r="BB279" s="479"/>
      <c r="BC279" s="479"/>
      <c r="BD279" s="480"/>
      <c r="BF279" s="241"/>
    </row>
    <row r="280" spans="2:58" s="236" customFormat="1" ht="20.100000000000001" hidden="1" customHeight="1">
      <c r="B280" s="482"/>
      <c r="C280" s="482"/>
      <c r="D280" s="482"/>
      <c r="E280" s="482"/>
      <c r="F280" s="482"/>
      <c r="G280" s="482"/>
      <c r="H280" s="482"/>
      <c r="I280" s="482"/>
      <c r="J280" s="482"/>
      <c r="K280" s="482"/>
      <c r="L280" s="482"/>
      <c r="M280" s="482"/>
      <c r="N280" s="482"/>
      <c r="O280" s="482"/>
      <c r="P280" s="482"/>
      <c r="Q280" s="482"/>
      <c r="R280" s="482"/>
      <c r="S280" s="482"/>
      <c r="T280" s="482"/>
      <c r="U280" s="482"/>
      <c r="V280" s="482"/>
      <c r="W280" s="482"/>
      <c r="X280" s="482"/>
      <c r="Y280" s="478"/>
      <c r="Z280" s="478"/>
      <c r="AA280" s="478"/>
      <c r="AB280" s="478"/>
      <c r="AC280" s="241"/>
      <c r="AD280" s="482"/>
      <c r="AE280" s="482"/>
      <c r="AF280" s="482"/>
      <c r="AG280" s="482"/>
      <c r="AH280" s="482"/>
      <c r="AI280" s="482"/>
      <c r="AJ280" s="482"/>
      <c r="AK280" s="482"/>
      <c r="AL280" s="482"/>
      <c r="AM280" s="482"/>
      <c r="AN280" s="482"/>
      <c r="AO280" s="482"/>
      <c r="AP280" s="482"/>
      <c r="AQ280" s="482"/>
      <c r="AR280" s="482"/>
      <c r="AS280" s="482"/>
      <c r="AT280" s="482"/>
      <c r="AU280" s="482"/>
      <c r="AV280" s="482"/>
      <c r="AW280" s="482"/>
      <c r="AX280" s="482"/>
      <c r="AY280" s="482"/>
      <c r="AZ280" s="482"/>
      <c r="BA280" s="478"/>
      <c r="BB280" s="478"/>
      <c r="BC280" s="478"/>
      <c r="BD280" s="478"/>
      <c r="BF280" s="241"/>
    </row>
    <row r="281" spans="2:58" s="236" customFormat="1" ht="12.45" hidden="1" customHeight="1">
      <c r="B281" s="1014" t="s">
        <v>3917</v>
      </c>
      <c r="C281" s="1015"/>
      <c r="D281" s="1015"/>
      <c r="E281" s="1015"/>
      <c r="F281" s="1015"/>
      <c r="G281" s="1015"/>
      <c r="H281" s="1015"/>
      <c r="I281" s="1016"/>
      <c r="J281" s="1017"/>
      <c r="K281" s="1018"/>
      <c r="L281" s="1018"/>
      <c r="M281" s="1018"/>
      <c r="N281" s="1018"/>
      <c r="O281" s="1018"/>
      <c r="P281" s="1018"/>
      <c r="Q281" s="1018"/>
      <c r="R281" s="1018"/>
      <c r="S281" s="1018"/>
      <c r="T281" s="1018"/>
      <c r="U281" s="1018"/>
      <c r="V281" s="1018"/>
      <c r="W281" s="1018"/>
      <c r="X281" s="1018"/>
      <c r="Y281" s="1018"/>
      <c r="Z281" s="1018"/>
      <c r="AA281" s="1018"/>
      <c r="AB281" s="1019"/>
      <c r="AD281" s="1014" t="s">
        <v>3917</v>
      </c>
      <c r="AE281" s="1015"/>
      <c r="AF281" s="1015"/>
      <c r="AG281" s="1015"/>
      <c r="AH281" s="1015"/>
      <c r="AI281" s="1015"/>
      <c r="AJ281" s="1015"/>
      <c r="AK281" s="1016"/>
      <c r="AL281" s="1017"/>
      <c r="AM281" s="1018"/>
      <c r="AN281" s="1018"/>
      <c r="AO281" s="1018"/>
      <c r="AP281" s="1018"/>
      <c r="AQ281" s="1018"/>
      <c r="AR281" s="1018"/>
      <c r="AS281" s="1018"/>
      <c r="AT281" s="1018"/>
      <c r="AU281" s="1018"/>
      <c r="AV281" s="1018"/>
      <c r="AW281" s="1018"/>
      <c r="AX281" s="1018"/>
      <c r="AY281" s="1018"/>
      <c r="AZ281" s="1018"/>
      <c r="BA281" s="1018"/>
      <c r="BB281" s="1018"/>
      <c r="BC281" s="1018"/>
      <c r="BD281" s="1019"/>
    </row>
    <row r="282" spans="2:58" s="236" customFormat="1" ht="22.5" hidden="1" customHeight="1">
      <c r="B282" s="1020" t="s">
        <v>8</v>
      </c>
      <c r="C282" s="1021"/>
      <c r="D282" s="1021"/>
      <c r="E282" s="1021"/>
      <c r="F282" s="1021"/>
      <c r="G282" s="1021"/>
      <c r="H282" s="1021"/>
      <c r="I282" s="1022"/>
      <c r="J282" s="1023"/>
      <c r="K282" s="1024"/>
      <c r="L282" s="1024"/>
      <c r="M282" s="1025"/>
      <c r="N282" s="1025"/>
      <c r="O282" s="1024"/>
      <c r="P282" s="1025"/>
      <c r="Q282" s="1025"/>
      <c r="R282" s="1024"/>
      <c r="S282" s="1024"/>
      <c r="T282" s="1024"/>
      <c r="U282" s="1024"/>
      <c r="V282" s="1024"/>
      <c r="W282" s="1024"/>
      <c r="X282" s="1024"/>
      <c r="Y282" s="1024"/>
      <c r="Z282" s="1024"/>
      <c r="AA282" s="1024"/>
      <c r="AB282" s="1026"/>
      <c r="AC282" s="236">
        <v>16</v>
      </c>
      <c r="AD282" s="1020" t="s">
        <v>8</v>
      </c>
      <c r="AE282" s="1021"/>
      <c r="AF282" s="1021"/>
      <c r="AG282" s="1021"/>
      <c r="AH282" s="1021"/>
      <c r="AI282" s="1021"/>
      <c r="AJ282" s="1021"/>
      <c r="AK282" s="1022"/>
      <c r="AL282" s="1023"/>
      <c r="AM282" s="1024"/>
      <c r="AN282" s="1024"/>
      <c r="AO282" s="1025"/>
      <c r="AP282" s="1025"/>
      <c r="AQ282" s="1024"/>
      <c r="AR282" s="1025"/>
      <c r="AS282" s="1025"/>
      <c r="AT282" s="1024"/>
      <c r="AU282" s="1024"/>
      <c r="AV282" s="1024"/>
      <c r="AW282" s="1024"/>
      <c r="AX282" s="1024"/>
      <c r="AY282" s="1024"/>
      <c r="AZ282" s="1024"/>
      <c r="BA282" s="1024"/>
      <c r="BB282" s="1024"/>
      <c r="BC282" s="1024"/>
      <c r="BD282" s="1026"/>
      <c r="BF282" s="236">
        <v>16</v>
      </c>
    </row>
    <row r="283" spans="2:58" s="236" customFormat="1" ht="25.2" hidden="1" customHeight="1">
      <c r="B283" s="1027" t="s">
        <v>23</v>
      </c>
      <c r="C283" s="1028"/>
      <c r="D283" s="1028"/>
      <c r="E283" s="1028"/>
      <c r="F283" s="1028"/>
      <c r="G283" s="1028"/>
      <c r="H283" s="1028"/>
      <c r="I283" s="1029"/>
      <c r="J283" s="972" t="s">
        <v>3918</v>
      </c>
      <c r="K283" s="973"/>
      <c r="L283" s="973"/>
      <c r="M283" s="975"/>
      <c r="N283" s="977"/>
      <c r="O283" s="239" t="s">
        <v>3919</v>
      </c>
      <c r="P283" s="975"/>
      <c r="Q283" s="977"/>
      <c r="R283" s="973"/>
      <c r="S283" s="973"/>
      <c r="T283" s="973"/>
      <c r="U283" s="973"/>
      <c r="V283" s="973"/>
      <c r="W283" s="973"/>
      <c r="X283" s="973"/>
      <c r="Y283" s="973"/>
      <c r="Z283" s="973"/>
      <c r="AA283" s="973"/>
      <c r="AB283" s="974"/>
      <c r="AD283" s="1027" t="s">
        <v>23</v>
      </c>
      <c r="AE283" s="1028"/>
      <c r="AF283" s="1028"/>
      <c r="AG283" s="1028"/>
      <c r="AH283" s="1028"/>
      <c r="AI283" s="1028"/>
      <c r="AJ283" s="1028"/>
      <c r="AK283" s="1029"/>
      <c r="AL283" s="972" t="s">
        <v>3918</v>
      </c>
      <c r="AM283" s="973"/>
      <c r="AN283" s="973"/>
      <c r="AO283" s="975"/>
      <c r="AP283" s="977"/>
      <c r="AQ283" s="239" t="s">
        <v>3919</v>
      </c>
      <c r="AR283" s="975"/>
      <c r="AS283" s="977"/>
      <c r="AT283" s="973"/>
      <c r="AU283" s="973"/>
      <c r="AV283" s="973"/>
      <c r="AW283" s="973"/>
      <c r="AX283" s="973"/>
      <c r="AY283" s="973"/>
      <c r="AZ283" s="973"/>
      <c r="BA283" s="973"/>
      <c r="BB283" s="973"/>
      <c r="BC283" s="973"/>
      <c r="BD283" s="974"/>
    </row>
    <row r="284" spans="2:58" s="236" customFormat="1" ht="25.2" hidden="1" customHeight="1">
      <c r="B284" s="1030"/>
      <c r="C284" s="1025"/>
      <c r="D284" s="1025"/>
      <c r="E284" s="1025"/>
      <c r="F284" s="1025"/>
      <c r="G284" s="1025"/>
      <c r="H284" s="1025"/>
      <c r="I284" s="1031"/>
      <c r="J284" s="972" t="s">
        <v>3920</v>
      </c>
      <c r="K284" s="973"/>
      <c r="L284" s="973"/>
      <c r="M284" s="975"/>
      <c r="N284" s="976"/>
      <c r="O284" s="976"/>
      <c r="P284" s="976"/>
      <c r="Q284" s="977"/>
      <c r="R284" s="972" t="s">
        <v>3921</v>
      </c>
      <c r="S284" s="973"/>
      <c r="T284" s="974"/>
      <c r="U284" s="975"/>
      <c r="V284" s="976"/>
      <c r="W284" s="976"/>
      <c r="X284" s="976"/>
      <c r="Y284" s="976"/>
      <c r="Z284" s="976"/>
      <c r="AA284" s="976"/>
      <c r="AB284" s="977"/>
      <c r="AD284" s="1030"/>
      <c r="AE284" s="1025"/>
      <c r="AF284" s="1025"/>
      <c r="AG284" s="1025"/>
      <c r="AH284" s="1025"/>
      <c r="AI284" s="1025"/>
      <c r="AJ284" s="1025"/>
      <c r="AK284" s="1031"/>
      <c r="AL284" s="972" t="s">
        <v>3920</v>
      </c>
      <c r="AM284" s="973"/>
      <c r="AN284" s="973"/>
      <c r="AO284" s="975"/>
      <c r="AP284" s="976"/>
      <c r="AQ284" s="976"/>
      <c r="AR284" s="976"/>
      <c r="AS284" s="977"/>
      <c r="AT284" s="972" t="s">
        <v>3921</v>
      </c>
      <c r="AU284" s="973"/>
      <c r="AV284" s="974"/>
      <c r="AW284" s="975"/>
      <c r="AX284" s="976"/>
      <c r="AY284" s="976"/>
      <c r="AZ284" s="976"/>
      <c r="BA284" s="976"/>
      <c r="BB284" s="976"/>
      <c r="BC284" s="976"/>
      <c r="BD284" s="977"/>
    </row>
    <row r="285" spans="2:58" s="236" customFormat="1" ht="25.2" hidden="1" customHeight="1">
      <c r="B285" s="1030"/>
      <c r="C285" s="1025"/>
      <c r="D285" s="1025"/>
      <c r="E285" s="1025"/>
      <c r="F285" s="1025"/>
      <c r="G285" s="1025"/>
      <c r="H285" s="1025"/>
      <c r="I285" s="1031"/>
      <c r="J285" s="972" t="s">
        <v>3922</v>
      </c>
      <c r="K285" s="973"/>
      <c r="L285" s="973"/>
      <c r="M285" s="978"/>
      <c r="N285" s="979"/>
      <c r="O285" s="979"/>
      <c r="P285" s="979"/>
      <c r="Q285" s="980"/>
      <c r="R285" s="972" t="s">
        <v>3923</v>
      </c>
      <c r="S285" s="973"/>
      <c r="T285" s="974"/>
      <c r="U285" s="975"/>
      <c r="V285" s="976"/>
      <c r="W285" s="976"/>
      <c r="X285" s="976"/>
      <c r="Y285" s="976"/>
      <c r="Z285" s="976"/>
      <c r="AA285" s="976"/>
      <c r="AB285" s="977"/>
      <c r="AD285" s="1030"/>
      <c r="AE285" s="1025"/>
      <c r="AF285" s="1025"/>
      <c r="AG285" s="1025"/>
      <c r="AH285" s="1025"/>
      <c r="AI285" s="1025"/>
      <c r="AJ285" s="1025"/>
      <c r="AK285" s="1031"/>
      <c r="AL285" s="972" t="s">
        <v>3922</v>
      </c>
      <c r="AM285" s="973"/>
      <c r="AN285" s="973"/>
      <c r="AO285" s="978"/>
      <c r="AP285" s="979"/>
      <c r="AQ285" s="979"/>
      <c r="AR285" s="979"/>
      <c r="AS285" s="980"/>
      <c r="AT285" s="972" t="s">
        <v>3923</v>
      </c>
      <c r="AU285" s="973"/>
      <c r="AV285" s="974"/>
      <c r="AW285" s="975"/>
      <c r="AX285" s="976"/>
      <c r="AY285" s="976"/>
      <c r="AZ285" s="976"/>
      <c r="BA285" s="976"/>
      <c r="BB285" s="976"/>
      <c r="BC285" s="976"/>
      <c r="BD285" s="977"/>
    </row>
    <row r="286" spans="2:58" s="236" customFormat="1" ht="25.2" hidden="1" customHeight="1">
      <c r="B286" s="1023"/>
      <c r="C286" s="1024"/>
      <c r="D286" s="1024"/>
      <c r="E286" s="1024"/>
      <c r="F286" s="1024"/>
      <c r="G286" s="1024"/>
      <c r="H286" s="1024"/>
      <c r="I286" s="1026"/>
      <c r="J286" s="972" t="s">
        <v>3924</v>
      </c>
      <c r="K286" s="973"/>
      <c r="L286" s="973"/>
      <c r="M286" s="981"/>
      <c r="N286" s="981"/>
      <c r="O286" s="981"/>
      <c r="P286" s="981"/>
      <c r="Q286" s="981"/>
      <c r="R286" s="981"/>
      <c r="S286" s="981"/>
      <c r="T286" s="981"/>
      <c r="U286" s="981"/>
      <c r="V286" s="981"/>
      <c r="W286" s="981"/>
      <c r="X286" s="981"/>
      <c r="Y286" s="981"/>
      <c r="Z286" s="981"/>
      <c r="AA286" s="981"/>
      <c r="AB286" s="981"/>
      <c r="AD286" s="1023"/>
      <c r="AE286" s="1024"/>
      <c r="AF286" s="1024"/>
      <c r="AG286" s="1024"/>
      <c r="AH286" s="1024"/>
      <c r="AI286" s="1024"/>
      <c r="AJ286" s="1024"/>
      <c r="AK286" s="1026"/>
      <c r="AL286" s="972" t="s">
        <v>3924</v>
      </c>
      <c r="AM286" s="973"/>
      <c r="AN286" s="973"/>
      <c r="AO286" s="981"/>
      <c r="AP286" s="981"/>
      <c r="AQ286" s="981"/>
      <c r="AR286" s="981"/>
      <c r="AS286" s="981"/>
      <c r="AT286" s="981"/>
      <c r="AU286" s="981"/>
      <c r="AV286" s="981"/>
      <c r="AW286" s="981"/>
      <c r="AX286" s="981"/>
      <c r="AY286" s="981"/>
      <c r="AZ286" s="981"/>
      <c r="BA286" s="981"/>
      <c r="BB286" s="981"/>
      <c r="BC286" s="981"/>
      <c r="BD286" s="981"/>
    </row>
    <row r="287" spans="2:58" s="236" customFormat="1" ht="30" hidden="1" customHeight="1">
      <c r="B287" s="982" t="s">
        <v>3925</v>
      </c>
      <c r="C287" s="983"/>
      <c r="D287" s="983"/>
      <c r="E287" s="983"/>
      <c r="F287" s="983"/>
      <c r="G287" s="983"/>
      <c r="H287" s="983"/>
      <c r="I287" s="984"/>
      <c r="J287" s="444"/>
      <c r="K287" s="445"/>
      <c r="L287" s="446" t="s">
        <v>388</v>
      </c>
      <c r="M287" s="447"/>
      <c r="N287" s="448" t="s">
        <v>112</v>
      </c>
      <c r="O287" s="449"/>
      <c r="P287" s="450"/>
      <c r="V287" s="451"/>
      <c r="W287" s="451"/>
      <c r="X287" s="451"/>
      <c r="Y287" s="451"/>
      <c r="Z287" s="451"/>
      <c r="AA287" s="451"/>
      <c r="AB287" s="452"/>
      <c r="AD287" s="982" t="s">
        <v>3925</v>
      </c>
      <c r="AE287" s="983"/>
      <c r="AF287" s="983"/>
      <c r="AG287" s="983"/>
      <c r="AH287" s="983"/>
      <c r="AI287" s="983"/>
      <c r="AJ287" s="983"/>
      <c r="AK287" s="984"/>
      <c r="AL287" s="444"/>
      <c r="AM287" s="445"/>
      <c r="AN287" s="446" t="s">
        <v>388</v>
      </c>
      <c r="AO287" s="447"/>
      <c r="AP287" s="448" t="s">
        <v>112</v>
      </c>
      <c r="AQ287" s="449"/>
      <c r="AR287" s="450"/>
      <c r="AX287" s="451"/>
      <c r="AY287" s="451"/>
      <c r="AZ287" s="451"/>
      <c r="BA287" s="451"/>
      <c r="BB287" s="451"/>
      <c r="BC287" s="451"/>
      <c r="BD287" s="452"/>
    </row>
    <row r="288" spans="2:58" s="236" customFormat="1" ht="15" hidden="1" customHeight="1">
      <c r="B288" s="985"/>
      <c r="C288" s="986"/>
      <c r="D288" s="986"/>
      <c r="E288" s="986"/>
      <c r="F288" s="986"/>
      <c r="G288" s="986"/>
      <c r="H288" s="986"/>
      <c r="I288" s="987"/>
      <c r="J288" s="453" t="s">
        <v>3926</v>
      </c>
      <c r="K288" s="454"/>
      <c r="L288" s="454"/>
      <c r="M288" s="454"/>
      <c r="N288" s="454"/>
      <c r="O288" s="454"/>
      <c r="P288" s="454"/>
      <c r="Q288" s="454"/>
      <c r="R288" s="454"/>
      <c r="S288" s="449"/>
      <c r="T288" s="455"/>
      <c r="U288" s="456"/>
      <c r="V288" s="457"/>
      <c r="W288" s="458"/>
      <c r="X288" s="459" t="s">
        <v>388</v>
      </c>
      <c r="Y288" s="460"/>
      <c r="Z288" s="461" t="s">
        <v>112</v>
      </c>
      <c r="AA288" s="461"/>
      <c r="AB288" s="462"/>
      <c r="AD288" s="985"/>
      <c r="AE288" s="986"/>
      <c r="AF288" s="986"/>
      <c r="AG288" s="986"/>
      <c r="AH288" s="986"/>
      <c r="AI288" s="986"/>
      <c r="AJ288" s="986"/>
      <c r="AK288" s="987"/>
      <c r="AL288" s="453" t="s">
        <v>3926</v>
      </c>
      <c r="AM288" s="454"/>
      <c r="AN288" s="454"/>
      <c r="AO288" s="454"/>
      <c r="AP288" s="454"/>
      <c r="AQ288" s="454"/>
      <c r="AR288" s="454"/>
      <c r="AS288" s="454"/>
      <c r="AT288" s="454"/>
      <c r="AU288" s="449"/>
      <c r="AV288" s="455"/>
      <c r="AW288" s="456"/>
      <c r="AX288" s="457"/>
      <c r="AY288" s="458"/>
      <c r="AZ288" s="459" t="s">
        <v>388</v>
      </c>
      <c r="BA288" s="460"/>
      <c r="BB288" s="461" t="s">
        <v>112</v>
      </c>
      <c r="BC288" s="461"/>
      <c r="BD288" s="462"/>
    </row>
    <row r="289" spans="2:58" s="236" customFormat="1" ht="15" hidden="1" customHeight="1">
      <c r="B289" s="988"/>
      <c r="C289" s="989"/>
      <c r="D289" s="989"/>
      <c r="E289" s="989"/>
      <c r="F289" s="989"/>
      <c r="G289" s="989"/>
      <c r="H289" s="989"/>
      <c r="I289" s="990"/>
      <c r="J289" s="577" t="s">
        <v>3927</v>
      </c>
      <c r="K289" s="464"/>
      <c r="L289" s="464"/>
      <c r="M289" s="464"/>
      <c r="N289" s="464"/>
      <c r="O289" s="464"/>
      <c r="P289" s="464"/>
      <c r="Q289" s="464"/>
      <c r="R289" s="464"/>
      <c r="S289" s="465"/>
      <c r="T289" s="466"/>
      <c r="U289" s="467"/>
      <c r="V289" s="468"/>
      <c r="W289" s="469"/>
      <c r="X289" s="464" t="s">
        <v>388</v>
      </c>
      <c r="Y289" s="470"/>
      <c r="Z289" s="466" t="s">
        <v>112</v>
      </c>
      <c r="AA289" s="466"/>
      <c r="AB289" s="471"/>
      <c r="AD289" s="988"/>
      <c r="AE289" s="989"/>
      <c r="AF289" s="989"/>
      <c r="AG289" s="989"/>
      <c r="AH289" s="989"/>
      <c r="AI289" s="989"/>
      <c r="AJ289" s="989"/>
      <c r="AK289" s="990"/>
      <c r="AL289" s="577" t="s">
        <v>3927</v>
      </c>
      <c r="AM289" s="464"/>
      <c r="AN289" s="464"/>
      <c r="AO289" s="464"/>
      <c r="AP289" s="464"/>
      <c r="AQ289" s="464"/>
      <c r="AR289" s="464"/>
      <c r="AS289" s="464"/>
      <c r="AT289" s="464"/>
      <c r="AU289" s="465"/>
      <c r="AV289" s="466"/>
      <c r="AW289" s="467"/>
      <c r="AX289" s="468"/>
      <c r="AY289" s="469"/>
      <c r="AZ289" s="464" t="s">
        <v>388</v>
      </c>
      <c r="BA289" s="470"/>
      <c r="BB289" s="466" t="s">
        <v>112</v>
      </c>
      <c r="BC289" s="466"/>
      <c r="BD289" s="471"/>
    </row>
    <row r="290" spans="2:58" s="236" customFormat="1" ht="18" hidden="1" customHeight="1">
      <c r="B290" s="991" t="s">
        <v>3928</v>
      </c>
      <c r="C290" s="992"/>
      <c r="D290" s="992"/>
      <c r="E290" s="992"/>
      <c r="F290" s="992"/>
      <c r="G290" s="992"/>
      <c r="H290" s="992"/>
      <c r="I290" s="993"/>
      <c r="J290" s="472" t="s">
        <v>3783</v>
      </c>
      <c r="K290" s="473" t="s">
        <v>3929</v>
      </c>
      <c r="L290" s="474"/>
      <c r="M290" s="474"/>
      <c r="N290" s="474"/>
      <c r="O290" s="472" t="s">
        <v>3783</v>
      </c>
      <c r="P290" s="473" t="s">
        <v>3930</v>
      </c>
      <c r="Q290" s="474"/>
      <c r="R290" s="474"/>
      <c r="T290" s="461" t="s">
        <v>3935</v>
      </c>
      <c r="U290" s="472" t="s">
        <v>3783</v>
      </c>
      <c r="V290" s="461" t="s">
        <v>3936</v>
      </c>
      <c r="X290" s="473"/>
      <c r="Y290" s="474"/>
      <c r="Z290" s="474"/>
      <c r="AA290" s="474"/>
      <c r="AB290" s="475"/>
      <c r="AD290" s="991" t="s">
        <v>3928</v>
      </c>
      <c r="AE290" s="992"/>
      <c r="AF290" s="992"/>
      <c r="AG290" s="992"/>
      <c r="AH290" s="992"/>
      <c r="AI290" s="992"/>
      <c r="AJ290" s="992"/>
      <c r="AK290" s="993"/>
      <c r="AL290" s="472" t="s">
        <v>3783</v>
      </c>
      <c r="AM290" s="473" t="s">
        <v>3929</v>
      </c>
      <c r="AN290" s="474"/>
      <c r="AO290" s="474"/>
      <c r="AP290" s="474"/>
      <c r="AQ290" s="472" t="s">
        <v>3783</v>
      </c>
      <c r="AR290" s="473" t="s">
        <v>3930</v>
      </c>
      <c r="AS290" s="474"/>
      <c r="AT290" s="474"/>
      <c r="AV290" s="461" t="s">
        <v>3935</v>
      </c>
      <c r="AW290" s="472" t="s">
        <v>3783</v>
      </c>
      <c r="AX290" s="461" t="s">
        <v>3936</v>
      </c>
      <c r="AZ290" s="473"/>
      <c r="BA290" s="474"/>
      <c r="BB290" s="474"/>
      <c r="BC290" s="474"/>
      <c r="BD290" s="475"/>
    </row>
    <row r="291" spans="2:58" s="236" customFormat="1" ht="15" hidden="1" customHeight="1">
      <c r="B291" s="994" t="s">
        <v>3931</v>
      </c>
      <c r="C291" s="995"/>
      <c r="D291" s="995"/>
      <c r="E291" s="995"/>
      <c r="F291" s="995"/>
      <c r="G291" s="995"/>
      <c r="H291" s="995"/>
      <c r="I291" s="996"/>
      <c r="J291" s="1000" t="s">
        <v>3932</v>
      </c>
      <c r="K291" s="1001"/>
      <c r="L291" s="1004"/>
      <c r="M291" s="1005"/>
      <c r="N291" s="1005"/>
      <c r="O291" s="1005"/>
      <c r="P291" s="1005"/>
      <c r="Q291" s="1005"/>
      <c r="R291" s="1006"/>
      <c r="S291" s="1006"/>
      <c r="T291" s="1006"/>
      <c r="U291" s="1007"/>
      <c r="V291" s="1008" t="s">
        <v>3933</v>
      </c>
      <c r="W291" s="1008"/>
      <c r="X291" s="1008"/>
      <c r="Y291" s="1008"/>
      <c r="Z291" s="1008"/>
      <c r="AA291" s="1008"/>
      <c r="AB291" s="1009"/>
      <c r="AD291" s="994" t="s">
        <v>3931</v>
      </c>
      <c r="AE291" s="995"/>
      <c r="AF291" s="995"/>
      <c r="AG291" s="995"/>
      <c r="AH291" s="995"/>
      <c r="AI291" s="995"/>
      <c r="AJ291" s="995"/>
      <c r="AK291" s="996"/>
      <c r="AL291" s="1000" t="s">
        <v>3932</v>
      </c>
      <c r="AM291" s="1001"/>
      <c r="AN291" s="1004"/>
      <c r="AO291" s="1005"/>
      <c r="AP291" s="1005"/>
      <c r="AQ291" s="1005"/>
      <c r="AR291" s="1005"/>
      <c r="AS291" s="1005"/>
      <c r="AT291" s="1006"/>
      <c r="AU291" s="1006"/>
      <c r="AV291" s="1006"/>
      <c r="AW291" s="1007"/>
      <c r="AX291" s="1008" t="s">
        <v>3933</v>
      </c>
      <c r="AY291" s="1008"/>
      <c r="AZ291" s="1008"/>
      <c r="BA291" s="1008"/>
      <c r="BB291" s="1008"/>
      <c r="BC291" s="1008"/>
      <c r="BD291" s="1009"/>
    </row>
    <row r="292" spans="2:58" s="236" customFormat="1" ht="15" hidden="1" customHeight="1">
      <c r="B292" s="997"/>
      <c r="C292" s="998"/>
      <c r="D292" s="998"/>
      <c r="E292" s="998"/>
      <c r="F292" s="998"/>
      <c r="G292" s="998"/>
      <c r="H292" s="998"/>
      <c r="I292" s="999"/>
      <c r="J292" s="1002"/>
      <c r="K292" s="1003"/>
      <c r="L292" s="1004"/>
      <c r="M292" s="1005"/>
      <c r="N292" s="1005"/>
      <c r="O292" s="1005"/>
      <c r="P292" s="1005"/>
      <c r="Q292" s="1005"/>
      <c r="R292" s="1006"/>
      <c r="S292" s="1006"/>
      <c r="T292" s="1006"/>
      <c r="U292" s="1007"/>
      <c r="V292" s="1010"/>
      <c r="W292" s="1010"/>
      <c r="X292" s="1010"/>
      <c r="Y292" s="1010"/>
      <c r="Z292" s="1010"/>
      <c r="AA292" s="1010"/>
      <c r="AB292" s="1011"/>
      <c r="AC292" s="241"/>
      <c r="AD292" s="997"/>
      <c r="AE292" s="998"/>
      <c r="AF292" s="998"/>
      <c r="AG292" s="998"/>
      <c r="AH292" s="998"/>
      <c r="AI292" s="998"/>
      <c r="AJ292" s="998"/>
      <c r="AK292" s="999"/>
      <c r="AL292" s="1002"/>
      <c r="AM292" s="1003"/>
      <c r="AN292" s="1004"/>
      <c r="AO292" s="1005"/>
      <c r="AP292" s="1005"/>
      <c r="AQ292" s="1005"/>
      <c r="AR292" s="1005"/>
      <c r="AS292" s="1005"/>
      <c r="AT292" s="1006"/>
      <c r="AU292" s="1006"/>
      <c r="AV292" s="1006"/>
      <c r="AW292" s="1007"/>
      <c r="AX292" s="1010"/>
      <c r="AY292" s="1010"/>
      <c r="AZ292" s="1010"/>
      <c r="BA292" s="1010"/>
      <c r="BB292" s="1010"/>
      <c r="BC292" s="1010"/>
      <c r="BD292" s="1011"/>
      <c r="BF292" s="241"/>
    </row>
    <row r="293" spans="2:58" s="236" customFormat="1" ht="15" hidden="1" customHeight="1">
      <c r="B293" s="994" t="s">
        <v>3934</v>
      </c>
      <c r="C293" s="995"/>
      <c r="D293" s="995"/>
      <c r="E293" s="995"/>
      <c r="F293" s="995"/>
      <c r="G293" s="995"/>
      <c r="H293" s="995"/>
      <c r="I293" s="996"/>
      <c r="J293" s="968"/>
      <c r="K293" s="969"/>
      <c r="L293" s="1012"/>
      <c r="M293" s="1012" t="s">
        <v>12</v>
      </c>
      <c r="N293" s="1012"/>
      <c r="O293" s="1012" t="s">
        <v>11</v>
      </c>
      <c r="P293" s="1012"/>
      <c r="Q293" s="1012" t="s">
        <v>227</v>
      </c>
      <c r="S293" s="476"/>
      <c r="T293" s="476"/>
      <c r="U293" s="476"/>
      <c r="V293" s="476"/>
      <c r="W293" s="476"/>
      <c r="X293" s="476"/>
      <c r="Y293" s="476"/>
      <c r="Z293" s="476"/>
      <c r="AA293" s="476"/>
      <c r="AB293" s="477"/>
      <c r="AC293" s="241"/>
      <c r="AD293" s="994" t="s">
        <v>3934</v>
      </c>
      <c r="AE293" s="995"/>
      <c r="AF293" s="995"/>
      <c r="AG293" s="995"/>
      <c r="AH293" s="995"/>
      <c r="AI293" s="995"/>
      <c r="AJ293" s="995"/>
      <c r="AK293" s="996"/>
      <c r="AL293" s="968"/>
      <c r="AM293" s="969"/>
      <c r="AN293" s="1012"/>
      <c r="AO293" s="1012" t="s">
        <v>12</v>
      </c>
      <c r="AP293" s="1012"/>
      <c r="AQ293" s="1012" t="s">
        <v>11</v>
      </c>
      <c r="AR293" s="1012"/>
      <c r="AS293" s="1012" t="s">
        <v>227</v>
      </c>
      <c r="AU293" s="476"/>
      <c r="AV293" s="476"/>
      <c r="AW293" s="476"/>
      <c r="AX293" s="476"/>
      <c r="AY293" s="476"/>
      <c r="AZ293" s="476"/>
      <c r="BA293" s="476"/>
      <c r="BB293" s="476"/>
      <c r="BC293" s="476"/>
      <c r="BD293" s="477"/>
      <c r="BF293" s="241"/>
    </row>
    <row r="294" spans="2:58" s="236" customFormat="1" ht="15" hidden="1" customHeight="1">
      <c r="B294" s="997"/>
      <c r="C294" s="998"/>
      <c r="D294" s="998"/>
      <c r="E294" s="998"/>
      <c r="F294" s="998"/>
      <c r="G294" s="998"/>
      <c r="H294" s="998"/>
      <c r="I294" s="999"/>
      <c r="J294" s="970"/>
      <c r="K294" s="971"/>
      <c r="L294" s="1013"/>
      <c r="M294" s="1013"/>
      <c r="N294" s="1013"/>
      <c r="O294" s="1013"/>
      <c r="P294" s="1013"/>
      <c r="Q294" s="1013"/>
      <c r="R294" s="481"/>
      <c r="S294" s="479"/>
      <c r="T294" s="479"/>
      <c r="U294" s="479"/>
      <c r="V294" s="479"/>
      <c r="W294" s="479"/>
      <c r="X294" s="479"/>
      <c r="Y294" s="479"/>
      <c r="Z294" s="479"/>
      <c r="AA294" s="479"/>
      <c r="AB294" s="480"/>
      <c r="AC294" s="241"/>
      <c r="AD294" s="997"/>
      <c r="AE294" s="998"/>
      <c r="AF294" s="998"/>
      <c r="AG294" s="998"/>
      <c r="AH294" s="998"/>
      <c r="AI294" s="998"/>
      <c r="AJ294" s="998"/>
      <c r="AK294" s="999"/>
      <c r="AL294" s="970"/>
      <c r="AM294" s="971"/>
      <c r="AN294" s="1013"/>
      <c r="AO294" s="1013"/>
      <c r="AP294" s="1013"/>
      <c r="AQ294" s="1013"/>
      <c r="AR294" s="1013"/>
      <c r="AS294" s="1013"/>
      <c r="AT294" s="481"/>
      <c r="AU294" s="479"/>
      <c r="AV294" s="479"/>
      <c r="AW294" s="479"/>
      <c r="AX294" s="479"/>
      <c r="AY294" s="479"/>
      <c r="AZ294" s="479"/>
      <c r="BA294" s="479"/>
      <c r="BB294" s="479"/>
      <c r="BC294" s="479"/>
      <c r="BD294" s="480"/>
      <c r="BF294" s="241"/>
    </row>
    <row r="295" spans="2:58" s="236" customFormat="1" ht="20.100000000000001" hidden="1" customHeight="1">
      <c r="B295" s="482"/>
      <c r="C295" s="482"/>
      <c r="D295" s="482"/>
      <c r="E295" s="482"/>
      <c r="F295" s="482"/>
      <c r="G295" s="482"/>
      <c r="H295" s="482"/>
      <c r="I295" s="482"/>
      <c r="J295" s="482"/>
      <c r="K295" s="482"/>
      <c r="L295" s="482"/>
      <c r="M295" s="482"/>
      <c r="N295" s="482"/>
      <c r="O295" s="482"/>
      <c r="P295" s="482"/>
      <c r="Q295" s="482"/>
      <c r="R295" s="482"/>
      <c r="S295" s="482"/>
      <c r="T295" s="482"/>
      <c r="U295" s="482"/>
      <c r="V295" s="482"/>
      <c r="W295" s="482"/>
      <c r="X295" s="482"/>
      <c r="Y295" s="482"/>
      <c r="Z295" s="482"/>
      <c r="AA295" s="482"/>
      <c r="AB295" s="482"/>
      <c r="AC295" s="241"/>
      <c r="AD295" s="482"/>
      <c r="AE295" s="482"/>
      <c r="AF295" s="482"/>
      <c r="AG295" s="482"/>
      <c r="AH295" s="482"/>
      <c r="AI295" s="482"/>
      <c r="AJ295" s="482"/>
      <c r="AK295" s="482"/>
      <c r="AL295" s="482"/>
      <c r="AM295" s="482"/>
      <c r="AN295" s="482"/>
      <c r="AO295" s="482"/>
      <c r="AP295" s="482"/>
      <c r="AQ295" s="482"/>
      <c r="AR295" s="482"/>
      <c r="AS295" s="482"/>
      <c r="AT295" s="482"/>
      <c r="AU295" s="482"/>
      <c r="AV295" s="482"/>
      <c r="AW295" s="482"/>
      <c r="AX295" s="482"/>
      <c r="AY295" s="482"/>
      <c r="AZ295" s="482"/>
      <c r="BA295" s="482"/>
      <c r="BB295" s="482"/>
      <c r="BC295" s="482"/>
      <c r="BD295" s="482"/>
      <c r="BF295" s="241"/>
    </row>
    <row r="296" spans="2:58" s="236" customFormat="1" ht="18" hidden="1" customHeight="1">
      <c r="C296" s="437" t="s">
        <v>3937</v>
      </c>
      <c r="D296" s="243" t="s">
        <v>16092</v>
      </c>
      <c r="F296" s="243"/>
      <c r="G296" s="243"/>
      <c r="H296" s="243"/>
      <c r="I296" s="243"/>
      <c r="J296" s="483"/>
      <c r="K296" s="483"/>
      <c r="L296" s="483"/>
      <c r="M296" s="483"/>
      <c r="N296" s="483"/>
      <c r="O296" s="483"/>
      <c r="P296" s="483"/>
      <c r="Q296" s="483"/>
      <c r="R296" s="483"/>
      <c r="S296" s="484"/>
      <c r="T296" s="483"/>
      <c r="U296" s="483"/>
      <c r="V296" s="483"/>
      <c r="W296" s="483"/>
      <c r="X296" s="243"/>
      <c r="Y296" s="243"/>
      <c r="Z296" s="243"/>
      <c r="AA296" s="243"/>
      <c r="AB296" s="243"/>
      <c r="AE296" s="437" t="s">
        <v>3937</v>
      </c>
      <c r="AF296" s="243" t="s">
        <v>16092</v>
      </c>
      <c r="AH296" s="243"/>
      <c r="AI296" s="243"/>
      <c r="AJ296" s="243"/>
      <c r="AK296" s="243"/>
      <c r="AL296" s="483"/>
      <c r="AM296" s="483"/>
      <c r="AN296" s="483"/>
      <c r="AO296" s="483"/>
      <c r="AP296" s="483"/>
      <c r="AQ296" s="483"/>
      <c r="AR296" s="483"/>
      <c r="AS296" s="483"/>
      <c r="AT296" s="483"/>
      <c r="AU296" s="484"/>
      <c r="AV296" s="483"/>
      <c r="AW296" s="483"/>
      <c r="AX296" s="483"/>
      <c r="AY296" s="483"/>
      <c r="AZ296" s="243"/>
      <c r="BA296" s="243"/>
      <c r="BB296" s="243"/>
      <c r="BC296" s="243"/>
      <c r="BD296" s="243"/>
    </row>
    <row r="297" spans="2:58" s="236" customFormat="1" ht="30" hidden="1" customHeight="1">
      <c r="C297" s="485" t="s">
        <v>3938</v>
      </c>
      <c r="D297" s="1032" t="s">
        <v>16093</v>
      </c>
      <c r="E297" s="1032"/>
      <c r="F297" s="1032"/>
      <c r="G297" s="1032"/>
      <c r="H297" s="1032"/>
      <c r="I297" s="1032"/>
      <c r="J297" s="1032"/>
      <c r="K297" s="1032"/>
      <c r="L297" s="1032"/>
      <c r="M297" s="1032"/>
      <c r="N297" s="1032"/>
      <c r="O297" s="1032"/>
      <c r="P297" s="1032"/>
      <c r="Q297" s="1032"/>
      <c r="R297" s="1032"/>
      <c r="S297" s="1032"/>
      <c r="T297" s="1032"/>
      <c r="U297" s="1032"/>
      <c r="V297" s="1032"/>
      <c r="W297" s="1032"/>
      <c r="X297" s="1032"/>
      <c r="Y297" s="1032"/>
      <c r="Z297" s="1032"/>
      <c r="AA297" s="1032"/>
      <c r="AB297" s="1032"/>
      <c r="AE297" s="485" t="s">
        <v>3938</v>
      </c>
      <c r="AF297" s="1032" t="s">
        <v>16093</v>
      </c>
      <c r="AG297" s="1032"/>
      <c r="AH297" s="1032"/>
      <c r="AI297" s="1032"/>
      <c r="AJ297" s="1032"/>
      <c r="AK297" s="1032"/>
      <c r="AL297" s="1032"/>
      <c r="AM297" s="1032"/>
      <c r="AN297" s="1032"/>
      <c r="AO297" s="1032"/>
      <c r="AP297" s="1032"/>
      <c r="AQ297" s="1032"/>
      <c r="AR297" s="1032"/>
      <c r="AS297" s="1032"/>
      <c r="AT297" s="1032"/>
      <c r="AU297" s="1032"/>
      <c r="AV297" s="1032"/>
      <c r="AW297" s="1032"/>
      <c r="AX297" s="1032"/>
      <c r="AY297" s="1032"/>
      <c r="AZ297" s="1032"/>
      <c r="BA297" s="1032"/>
      <c r="BB297" s="1032"/>
      <c r="BC297" s="1032"/>
      <c r="BD297" s="1032"/>
    </row>
    <row r="298" spans="2:58" s="236" customFormat="1" ht="7.95" hidden="1" customHeight="1">
      <c r="E298" s="486"/>
      <c r="F298" s="486"/>
      <c r="G298" s="486"/>
      <c r="H298" s="486"/>
      <c r="I298" s="486"/>
      <c r="J298" s="486"/>
      <c r="K298" s="486"/>
      <c r="L298" s="486"/>
      <c r="M298" s="486"/>
      <c r="N298" s="486"/>
      <c r="O298" s="486"/>
      <c r="P298" s="486"/>
      <c r="Q298" s="486"/>
      <c r="R298" s="486"/>
      <c r="S298" s="486"/>
      <c r="T298" s="486"/>
      <c r="U298" s="486"/>
      <c r="V298" s="486"/>
      <c r="W298" s="486"/>
      <c r="X298" s="486"/>
      <c r="Y298" s="486"/>
      <c r="Z298" s="486"/>
      <c r="AA298" s="486"/>
      <c r="AB298" s="486"/>
      <c r="AG298" s="486"/>
      <c r="AH298" s="486"/>
      <c r="AI298" s="486"/>
      <c r="AJ298" s="486"/>
      <c r="AK298" s="486"/>
      <c r="AL298" s="486"/>
      <c r="AM298" s="486"/>
      <c r="AN298" s="486"/>
      <c r="AO298" s="486"/>
      <c r="AP298" s="486"/>
      <c r="AQ298" s="486"/>
      <c r="AR298" s="486"/>
      <c r="AS298" s="486"/>
      <c r="AT298" s="486"/>
      <c r="AU298" s="486"/>
      <c r="AV298" s="486"/>
      <c r="AW298" s="486"/>
      <c r="AX298" s="486"/>
      <c r="AY298" s="486"/>
      <c r="AZ298" s="486"/>
      <c r="BA298" s="486"/>
      <c r="BB298" s="486"/>
      <c r="BC298" s="486"/>
      <c r="BD298" s="486"/>
    </row>
    <row r="299" spans="2:58" s="236" customFormat="1" ht="25.35" hidden="1" customHeight="1">
      <c r="B299" s="441" t="s">
        <v>3939</v>
      </c>
      <c r="I299" s="442"/>
      <c r="J299" s="442"/>
      <c r="W299" s="442"/>
      <c r="X299" s="442"/>
      <c r="Y299" s="442"/>
      <c r="Z299" s="442"/>
      <c r="AA299" s="442"/>
      <c r="AB299" s="442"/>
      <c r="AD299" s="441" t="s">
        <v>3939</v>
      </c>
      <c r="AK299" s="442"/>
      <c r="AL299" s="442"/>
      <c r="AY299" s="442"/>
      <c r="AZ299" s="442"/>
      <c r="BA299" s="442"/>
      <c r="BB299" s="442"/>
      <c r="BC299" s="442"/>
      <c r="BD299" s="442"/>
    </row>
    <row r="300" spans="2:58" s="236" customFormat="1" ht="12.45" hidden="1" customHeight="1">
      <c r="B300" s="1014" t="s">
        <v>3917</v>
      </c>
      <c r="C300" s="1015"/>
      <c r="D300" s="1015"/>
      <c r="E300" s="1015"/>
      <c r="F300" s="1015"/>
      <c r="G300" s="1015"/>
      <c r="H300" s="1015"/>
      <c r="I300" s="1016"/>
      <c r="J300" s="1017"/>
      <c r="K300" s="1018"/>
      <c r="L300" s="1018"/>
      <c r="M300" s="1018"/>
      <c r="N300" s="1018"/>
      <c r="O300" s="1018"/>
      <c r="P300" s="1018"/>
      <c r="Q300" s="1018"/>
      <c r="R300" s="1018"/>
      <c r="S300" s="1018"/>
      <c r="T300" s="1018"/>
      <c r="U300" s="1018"/>
      <c r="V300" s="1018"/>
      <c r="W300" s="1018"/>
      <c r="X300" s="1018"/>
      <c r="Y300" s="1018"/>
      <c r="Z300" s="1018"/>
      <c r="AA300" s="1018"/>
      <c r="AB300" s="1019"/>
      <c r="AD300" s="1014" t="s">
        <v>3917</v>
      </c>
      <c r="AE300" s="1015"/>
      <c r="AF300" s="1015"/>
      <c r="AG300" s="1015"/>
      <c r="AH300" s="1015"/>
      <c r="AI300" s="1015"/>
      <c r="AJ300" s="1015"/>
      <c r="AK300" s="1016"/>
      <c r="AL300" s="1017"/>
      <c r="AM300" s="1018"/>
      <c r="AN300" s="1018"/>
      <c r="AO300" s="1018"/>
      <c r="AP300" s="1018"/>
      <c r="AQ300" s="1018"/>
      <c r="AR300" s="1018"/>
      <c r="AS300" s="1018"/>
      <c r="AT300" s="1018"/>
      <c r="AU300" s="1018"/>
      <c r="AV300" s="1018"/>
      <c r="AW300" s="1018"/>
      <c r="AX300" s="1018"/>
      <c r="AY300" s="1018"/>
      <c r="AZ300" s="1018"/>
      <c r="BA300" s="1018"/>
      <c r="BB300" s="1018"/>
      <c r="BC300" s="1018"/>
      <c r="BD300" s="1019"/>
    </row>
    <row r="301" spans="2:58" s="236" customFormat="1" ht="22.5" hidden="1" customHeight="1">
      <c r="B301" s="1020" t="s">
        <v>8</v>
      </c>
      <c r="C301" s="1021"/>
      <c r="D301" s="1021"/>
      <c r="E301" s="1021"/>
      <c r="F301" s="1021"/>
      <c r="G301" s="1021"/>
      <c r="H301" s="1021"/>
      <c r="I301" s="1022"/>
      <c r="J301" s="1023"/>
      <c r="K301" s="1024"/>
      <c r="L301" s="1024"/>
      <c r="M301" s="1025"/>
      <c r="N301" s="1025"/>
      <c r="O301" s="1024"/>
      <c r="P301" s="1025"/>
      <c r="Q301" s="1025"/>
      <c r="R301" s="1024"/>
      <c r="S301" s="1024"/>
      <c r="T301" s="1024"/>
      <c r="U301" s="1024"/>
      <c r="V301" s="1024"/>
      <c r="W301" s="1024"/>
      <c r="X301" s="1024"/>
      <c r="Y301" s="1024"/>
      <c r="Z301" s="1024"/>
      <c r="AA301" s="1024"/>
      <c r="AB301" s="1026"/>
      <c r="AC301" s="236">
        <v>17</v>
      </c>
      <c r="AD301" s="1020" t="s">
        <v>8</v>
      </c>
      <c r="AE301" s="1021"/>
      <c r="AF301" s="1021"/>
      <c r="AG301" s="1021"/>
      <c r="AH301" s="1021"/>
      <c r="AI301" s="1021"/>
      <c r="AJ301" s="1021"/>
      <c r="AK301" s="1022"/>
      <c r="AL301" s="1023"/>
      <c r="AM301" s="1024"/>
      <c r="AN301" s="1024"/>
      <c r="AO301" s="1025"/>
      <c r="AP301" s="1025"/>
      <c r="AQ301" s="1024"/>
      <c r="AR301" s="1025"/>
      <c r="AS301" s="1025"/>
      <c r="AT301" s="1024"/>
      <c r="AU301" s="1024"/>
      <c r="AV301" s="1024"/>
      <c r="AW301" s="1024"/>
      <c r="AX301" s="1024"/>
      <c r="AY301" s="1024"/>
      <c r="AZ301" s="1024"/>
      <c r="BA301" s="1024"/>
      <c r="BB301" s="1024"/>
      <c r="BC301" s="1024"/>
      <c r="BD301" s="1026"/>
      <c r="BF301" s="236">
        <v>17</v>
      </c>
    </row>
    <row r="302" spans="2:58" s="236" customFormat="1" ht="25.2" hidden="1" customHeight="1">
      <c r="B302" s="1027" t="s">
        <v>23</v>
      </c>
      <c r="C302" s="1028"/>
      <c r="D302" s="1028"/>
      <c r="E302" s="1028"/>
      <c r="F302" s="1028"/>
      <c r="G302" s="1028"/>
      <c r="H302" s="1028"/>
      <c r="I302" s="1029"/>
      <c r="J302" s="972" t="s">
        <v>3918</v>
      </c>
      <c r="K302" s="973"/>
      <c r="L302" s="973"/>
      <c r="M302" s="975"/>
      <c r="N302" s="977"/>
      <c r="O302" s="239" t="s">
        <v>3919</v>
      </c>
      <c r="P302" s="975"/>
      <c r="Q302" s="977"/>
      <c r="R302" s="973"/>
      <c r="S302" s="973"/>
      <c r="T302" s="973"/>
      <c r="U302" s="973"/>
      <c r="V302" s="973"/>
      <c r="W302" s="973"/>
      <c r="X302" s="973"/>
      <c r="Y302" s="973"/>
      <c r="Z302" s="973"/>
      <c r="AA302" s="973"/>
      <c r="AB302" s="974"/>
      <c r="AD302" s="1027" t="s">
        <v>23</v>
      </c>
      <c r="AE302" s="1028"/>
      <c r="AF302" s="1028"/>
      <c r="AG302" s="1028"/>
      <c r="AH302" s="1028"/>
      <c r="AI302" s="1028"/>
      <c r="AJ302" s="1028"/>
      <c r="AK302" s="1029"/>
      <c r="AL302" s="972" t="s">
        <v>3918</v>
      </c>
      <c r="AM302" s="973"/>
      <c r="AN302" s="973"/>
      <c r="AO302" s="975"/>
      <c r="AP302" s="977"/>
      <c r="AQ302" s="239" t="s">
        <v>3919</v>
      </c>
      <c r="AR302" s="975"/>
      <c r="AS302" s="977"/>
      <c r="AT302" s="973"/>
      <c r="AU302" s="973"/>
      <c r="AV302" s="973"/>
      <c r="AW302" s="973"/>
      <c r="AX302" s="973"/>
      <c r="AY302" s="973"/>
      <c r="AZ302" s="973"/>
      <c r="BA302" s="973"/>
      <c r="BB302" s="973"/>
      <c r="BC302" s="973"/>
      <c r="BD302" s="974"/>
    </row>
    <row r="303" spans="2:58" s="236" customFormat="1" ht="25.2" hidden="1" customHeight="1">
      <c r="B303" s="1030"/>
      <c r="C303" s="1025"/>
      <c r="D303" s="1025"/>
      <c r="E303" s="1025"/>
      <c r="F303" s="1025"/>
      <c r="G303" s="1025"/>
      <c r="H303" s="1025"/>
      <c r="I303" s="1031"/>
      <c r="J303" s="972" t="s">
        <v>3920</v>
      </c>
      <c r="K303" s="973"/>
      <c r="L303" s="973"/>
      <c r="M303" s="975"/>
      <c r="N303" s="976"/>
      <c r="O303" s="976"/>
      <c r="P303" s="976"/>
      <c r="Q303" s="977"/>
      <c r="R303" s="972" t="s">
        <v>3921</v>
      </c>
      <c r="S303" s="973"/>
      <c r="T303" s="974"/>
      <c r="U303" s="975"/>
      <c r="V303" s="976"/>
      <c r="W303" s="976"/>
      <c r="X303" s="976"/>
      <c r="Y303" s="976"/>
      <c r="Z303" s="976"/>
      <c r="AA303" s="976"/>
      <c r="AB303" s="977"/>
      <c r="AD303" s="1030"/>
      <c r="AE303" s="1025"/>
      <c r="AF303" s="1025"/>
      <c r="AG303" s="1025"/>
      <c r="AH303" s="1025"/>
      <c r="AI303" s="1025"/>
      <c r="AJ303" s="1025"/>
      <c r="AK303" s="1031"/>
      <c r="AL303" s="972" t="s">
        <v>3920</v>
      </c>
      <c r="AM303" s="973"/>
      <c r="AN303" s="973"/>
      <c r="AO303" s="975"/>
      <c r="AP303" s="976"/>
      <c r="AQ303" s="976"/>
      <c r="AR303" s="976"/>
      <c r="AS303" s="977"/>
      <c r="AT303" s="972" t="s">
        <v>3921</v>
      </c>
      <c r="AU303" s="973"/>
      <c r="AV303" s="974"/>
      <c r="AW303" s="975"/>
      <c r="AX303" s="976"/>
      <c r="AY303" s="976"/>
      <c r="AZ303" s="976"/>
      <c r="BA303" s="976"/>
      <c r="BB303" s="976"/>
      <c r="BC303" s="976"/>
      <c r="BD303" s="977"/>
    </row>
    <row r="304" spans="2:58" s="236" customFormat="1" ht="25.2" hidden="1" customHeight="1">
      <c r="B304" s="1030"/>
      <c r="C304" s="1025"/>
      <c r="D304" s="1025"/>
      <c r="E304" s="1025"/>
      <c r="F304" s="1025"/>
      <c r="G304" s="1025"/>
      <c r="H304" s="1025"/>
      <c r="I304" s="1031"/>
      <c r="J304" s="972" t="s">
        <v>3922</v>
      </c>
      <c r="K304" s="973"/>
      <c r="L304" s="973"/>
      <c r="M304" s="978"/>
      <c r="N304" s="979"/>
      <c r="O304" s="979"/>
      <c r="P304" s="979"/>
      <c r="Q304" s="980"/>
      <c r="R304" s="972" t="s">
        <v>3923</v>
      </c>
      <c r="S304" s="973"/>
      <c r="T304" s="974"/>
      <c r="U304" s="975"/>
      <c r="V304" s="976"/>
      <c r="W304" s="976"/>
      <c r="X304" s="976"/>
      <c r="Y304" s="976"/>
      <c r="Z304" s="976"/>
      <c r="AA304" s="976"/>
      <c r="AB304" s="977"/>
      <c r="AD304" s="1030"/>
      <c r="AE304" s="1025"/>
      <c r="AF304" s="1025"/>
      <c r="AG304" s="1025"/>
      <c r="AH304" s="1025"/>
      <c r="AI304" s="1025"/>
      <c r="AJ304" s="1025"/>
      <c r="AK304" s="1031"/>
      <c r="AL304" s="972" t="s">
        <v>3922</v>
      </c>
      <c r="AM304" s="973"/>
      <c r="AN304" s="973"/>
      <c r="AO304" s="978"/>
      <c r="AP304" s="979"/>
      <c r="AQ304" s="979"/>
      <c r="AR304" s="979"/>
      <c r="AS304" s="980"/>
      <c r="AT304" s="972" t="s">
        <v>3923</v>
      </c>
      <c r="AU304" s="973"/>
      <c r="AV304" s="974"/>
      <c r="AW304" s="975"/>
      <c r="AX304" s="976"/>
      <c r="AY304" s="976"/>
      <c r="AZ304" s="976"/>
      <c r="BA304" s="976"/>
      <c r="BB304" s="976"/>
      <c r="BC304" s="976"/>
      <c r="BD304" s="977"/>
    </row>
    <row r="305" spans="2:58" s="236" customFormat="1" ht="25.2" hidden="1" customHeight="1">
      <c r="B305" s="1023"/>
      <c r="C305" s="1024"/>
      <c r="D305" s="1024"/>
      <c r="E305" s="1024"/>
      <c r="F305" s="1024"/>
      <c r="G305" s="1024"/>
      <c r="H305" s="1024"/>
      <c r="I305" s="1026"/>
      <c r="J305" s="972" t="s">
        <v>3924</v>
      </c>
      <c r="K305" s="973"/>
      <c r="L305" s="973"/>
      <c r="M305" s="981"/>
      <c r="N305" s="981"/>
      <c r="O305" s="981"/>
      <c r="P305" s="981"/>
      <c r="Q305" s="981"/>
      <c r="R305" s="981"/>
      <c r="S305" s="981"/>
      <c r="T305" s="981"/>
      <c r="U305" s="981"/>
      <c r="V305" s="981"/>
      <c r="W305" s="981"/>
      <c r="X305" s="981"/>
      <c r="Y305" s="981"/>
      <c r="Z305" s="981"/>
      <c r="AA305" s="981"/>
      <c r="AB305" s="981"/>
      <c r="AD305" s="1023"/>
      <c r="AE305" s="1024"/>
      <c r="AF305" s="1024"/>
      <c r="AG305" s="1024"/>
      <c r="AH305" s="1024"/>
      <c r="AI305" s="1024"/>
      <c r="AJ305" s="1024"/>
      <c r="AK305" s="1026"/>
      <c r="AL305" s="972" t="s">
        <v>3924</v>
      </c>
      <c r="AM305" s="973"/>
      <c r="AN305" s="973"/>
      <c r="AO305" s="981"/>
      <c r="AP305" s="981"/>
      <c r="AQ305" s="981"/>
      <c r="AR305" s="981"/>
      <c r="AS305" s="981"/>
      <c r="AT305" s="981"/>
      <c r="AU305" s="981"/>
      <c r="AV305" s="981"/>
      <c r="AW305" s="981"/>
      <c r="AX305" s="981"/>
      <c r="AY305" s="981"/>
      <c r="AZ305" s="981"/>
      <c r="BA305" s="981"/>
      <c r="BB305" s="981"/>
      <c r="BC305" s="981"/>
      <c r="BD305" s="981"/>
    </row>
    <row r="306" spans="2:58" s="236" customFormat="1" ht="30" hidden="1" customHeight="1">
      <c r="B306" s="982" t="s">
        <v>3925</v>
      </c>
      <c r="C306" s="983"/>
      <c r="D306" s="983"/>
      <c r="E306" s="983"/>
      <c r="F306" s="983"/>
      <c r="G306" s="983"/>
      <c r="H306" s="983"/>
      <c r="I306" s="984"/>
      <c r="J306" s="444"/>
      <c r="K306" s="445"/>
      <c r="L306" s="446" t="s">
        <v>388</v>
      </c>
      <c r="M306" s="447"/>
      <c r="N306" s="448" t="s">
        <v>112</v>
      </c>
      <c r="O306" s="449"/>
      <c r="P306" s="450"/>
      <c r="V306" s="451"/>
      <c r="W306" s="451"/>
      <c r="X306" s="451"/>
      <c r="Y306" s="451"/>
      <c r="Z306" s="451"/>
      <c r="AA306" s="451"/>
      <c r="AB306" s="452"/>
      <c r="AD306" s="982" t="s">
        <v>3925</v>
      </c>
      <c r="AE306" s="983"/>
      <c r="AF306" s="983"/>
      <c r="AG306" s="983"/>
      <c r="AH306" s="983"/>
      <c r="AI306" s="983"/>
      <c r="AJ306" s="983"/>
      <c r="AK306" s="984"/>
      <c r="AL306" s="444"/>
      <c r="AM306" s="445"/>
      <c r="AN306" s="446" t="s">
        <v>388</v>
      </c>
      <c r="AO306" s="447"/>
      <c r="AP306" s="448" t="s">
        <v>112</v>
      </c>
      <c r="AQ306" s="449"/>
      <c r="AR306" s="450"/>
      <c r="AX306" s="451"/>
      <c r="AY306" s="451"/>
      <c r="AZ306" s="451"/>
      <c r="BA306" s="451"/>
      <c r="BB306" s="451"/>
      <c r="BC306" s="451"/>
      <c r="BD306" s="452"/>
    </row>
    <row r="307" spans="2:58" s="236" customFormat="1" ht="15" hidden="1" customHeight="1">
      <c r="B307" s="985"/>
      <c r="C307" s="986"/>
      <c r="D307" s="986"/>
      <c r="E307" s="986"/>
      <c r="F307" s="986"/>
      <c r="G307" s="986"/>
      <c r="H307" s="986"/>
      <c r="I307" s="987"/>
      <c r="J307" s="453" t="s">
        <v>3926</v>
      </c>
      <c r="K307" s="454"/>
      <c r="L307" s="454"/>
      <c r="M307" s="454"/>
      <c r="N307" s="454"/>
      <c r="O307" s="454"/>
      <c r="P307" s="454"/>
      <c r="Q307" s="454"/>
      <c r="R307" s="454"/>
      <c r="S307" s="449"/>
      <c r="T307" s="455"/>
      <c r="U307" s="456"/>
      <c r="V307" s="457"/>
      <c r="W307" s="458"/>
      <c r="X307" s="459" t="s">
        <v>388</v>
      </c>
      <c r="Y307" s="460"/>
      <c r="Z307" s="461" t="s">
        <v>112</v>
      </c>
      <c r="AA307" s="461"/>
      <c r="AB307" s="462"/>
      <c r="AD307" s="985"/>
      <c r="AE307" s="986"/>
      <c r="AF307" s="986"/>
      <c r="AG307" s="986"/>
      <c r="AH307" s="986"/>
      <c r="AI307" s="986"/>
      <c r="AJ307" s="986"/>
      <c r="AK307" s="987"/>
      <c r="AL307" s="453" t="s">
        <v>3926</v>
      </c>
      <c r="AM307" s="454"/>
      <c r="AN307" s="454"/>
      <c r="AO307" s="454"/>
      <c r="AP307" s="454"/>
      <c r="AQ307" s="454"/>
      <c r="AR307" s="454"/>
      <c r="AS307" s="454"/>
      <c r="AT307" s="454"/>
      <c r="AU307" s="449"/>
      <c r="AV307" s="455"/>
      <c r="AW307" s="456"/>
      <c r="AX307" s="457"/>
      <c r="AY307" s="458"/>
      <c r="AZ307" s="459" t="s">
        <v>388</v>
      </c>
      <c r="BA307" s="460"/>
      <c r="BB307" s="461" t="s">
        <v>112</v>
      </c>
      <c r="BC307" s="461"/>
      <c r="BD307" s="462"/>
    </row>
    <row r="308" spans="2:58" s="236" customFormat="1" ht="15" hidden="1" customHeight="1">
      <c r="B308" s="988"/>
      <c r="C308" s="989"/>
      <c r="D308" s="989"/>
      <c r="E308" s="989"/>
      <c r="F308" s="989"/>
      <c r="G308" s="989"/>
      <c r="H308" s="989"/>
      <c r="I308" s="990"/>
      <c r="J308" s="577" t="s">
        <v>3927</v>
      </c>
      <c r="K308" s="464"/>
      <c r="L308" s="464"/>
      <c r="M308" s="464"/>
      <c r="N308" s="464"/>
      <c r="O308" s="464"/>
      <c r="P308" s="464"/>
      <c r="Q308" s="464"/>
      <c r="R308" s="464"/>
      <c r="S308" s="465"/>
      <c r="T308" s="466"/>
      <c r="U308" s="467"/>
      <c r="V308" s="468"/>
      <c r="W308" s="469"/>
      <c r="X308" s="464" t="s">
        <v>388</v>
      </c>
      <c r="Y308" s="470"/>
      <c r="Z308" s="466" t="s">
        <v>112</v>
      </c>
      <c r="AA308" s="466"/>
      <c r="AB308" s="471"/>
      <c r="AD308" s="988"/>
      <c r="AE308" s="989"/>
      <c r="AF308" s="989"/>
      <c r="AG308" s="989"/>
      <c r="AH308" s="989"/>
      <c r="AI308" s="989"/>
      <c r="AJ308" s="989"/>
      <c r="AK308" s="990"/>
      <c r="AL308" s="577" t="s">
        <v>3927</v>
      </c>
      <c r="AM308" s="464"/>
      <c r="AN308" s="464"/>
      <c r="AO308" s="464"/>
      <c r="AP308" s="464"/>
      <c r="AQ308" s="464"/>
      <c r="AR308" s="464"/>
      <c r="AS308" s="464"/>
      <c r="AT308" s="464"/>
      <c r="AU308" s="465"/>
      <c r="AV308" s="466"/>
      <c r="AW308" s="467"/>
      <c r="AX308" s="468"/>
      <c r="AY308" s="469"/>
      <c r="AZ308" s="464" t="s">
        <v>388</v>
      </c>
      <c r="BA308" s="470"/>
      <c r="BB308" s="466" t="s">
        <v>112</v>
      </c>
      <c r="BC308" s="466"/>
      <c r="BD308" s="471"/>
    </row>
    <row r="309" spans="2:58" s="236" customFormat="1" ht="18" hidden="1" customHeight="1">
      <c r="B309" s="991" t="s">
        <v>3928</v>
      </c>
      <c r="C309" s="992"/>
      <c r="D309" s="992"/>
      <c r="E309" s="992"/>
      <c r="F309" s="992"/>
      <c r="G309" s="992"/>
      <c r="H309" s="992"/>
      <c r="I309" s="993"/>
      <c r="J309" s="472" t="s">
        <v>3783</v>
      </c>
      <c r="K309" s="473" t="s">
        <v>3929</v>
      </c>
      <c r="L309" s="474"/>
      <c r="M309" s="474"/>
      <c r="N309" s="474"/>
      <c r="O309" s="472" t="s">
        <v>3783</v>
      </c>
      <c r="P309" s="473" t="s">
        <v>3930</v>
      </c>
      <c r="Q309" s="474"/>
      <c r="R309" s="474"/>
      <c r="T309" s="461" t="s">
        <v>3935</v>
      </c>
      <c r="U309" s="472" t="s">
        <v>3783</v>
      </c>
      <c r="V309" s="461" t="s">
        <v>3936</v>
      </c>
      <c r="X309" s="473"/>
      <c r="Y309" s="474"/>
      <c r="Z309" s="474"/>
      <c r="AA309" s="474"/>
      <c r="AB309" s="475"/>
      <c r="AD309" s="991" t="s">
        <v>3928</v>
      </c>
      <c r="AE309" s="992"/>
      <c r="AF309" s="992"/>
      <c r="AG309" s="992"/>
      <c r="AH309" s="992"/>
      <c r="AI309" s="992"/>
      <c r="AJ309" s="992"/>
      <c r="AK309" s="993"/>
      <c r="AL309" s="472" t="s">
        <v>3783</v>
      </c>
      <c r="AM309" s="473" t="s">
        <v>3929</v>
      </c>
      <c r="AN309" s="474"/>
      <c r="AO309" s="474"/>
      <c r="AP309" s="474"/>
      <c r="AQ309" s="472" t="s">
        <v>3783</v>
      </c>
      <c r="AR309" s="473" t="s">
        <v>3930</v>
      </c>
      <c r="AS309" s="474"/>
      <c r="AT309" s="474"/>
      <c r="AV309" s="461" t="s">
        <v>3935</v>
      </c>
      <c r="AW309" s="472" t="s">
        <v>3783</v>
      </c>
      <c r="AX309" s="461" t="s">
        <v>3936</v>
      </c>
      <c r="AZ309" s="473"/>
      <c r="BA309" s="474"/>
      <c r="BB309" s="474"/>
      <c r="BC309" s="474"/>
      <c r="BD309" s="475"/>
    </row>
    <row r="310" spans="2:58" s="236" customFormat="1" ht="15" hidden="1" customHeight="1">
      <c r="B310" s="994" t="s">
        <v>3931</v>
      </c>
      <c r="C310" s="995"/>
      <c r="D310" s="995"/>
      <c r="E310" s="995"/>
      <c r="F310" s="995"/>
      <c r="G310" s="995"/>
      <c r="H310" s="995"/>
      <c r="I310" s="996"/>
      <c r="J310" s="1000" t="s">
        <v>3932</v>
      </c>
      <c r="K310" s="1001"/>
      <c r="L310" s="1004"/>
      <c r="M310" s="1005"/>
      <c r="N310" s="1005"/>
      <c r="O310" s="1005"/>
      <c r="P310" s="1005"/>
      <c r="Q310" s="1005"/>
      <c r="R310" s="1006"/>
      <c r="S310" s="1006"/>
      <c r="T310" s="1006"/>
      <c r="U310" s="1007"/>
      <c r="V310" s="1008" t="s">
        <v>3933</v>
      </c>
      <c r="W310" s="1008"/>
      <c r="X310" s="1008"/>
      <c r="Y310" s="1008"/>
      <c r="Z310" s="1008"/>
      <c r="AA310" s="1008"/>
      <c r="AB310" s="1009"/>
      <c r="AD310" s="994" t="s">
        <v>3931</v>
      </c>
      <c r="AE310" s="995"/>
      <c r="AF310" s="995"/>
      <c r="AG310" s="995"/>
      <c r="AH310" s="995"/>
      <c r="AI310" s="995"/>
      <c r="AJ310" s="995"/>
      <c r="AK310" s="996"/>
      <c r="AL310" s="1000" t="s">
        <v>3932</v>
      </c>
      <c r="AM310" s="1001"/>
      <c r="AN310" s="1004"/>
      <c r="AO310" s="1005"/>
      <c r="AP310" s="1005"/>
      <c r="AQ310" s="1005"/>
      <c r="AR310" s="1005"/>
      <c r="AS310" s="1005"/>
      <c r="AT310" s="1006"/>
      <c r="AU310" s="1006"/>
      <c r="AV310" s="1006"/>
      <c r="AW310" s="1007"/>
      <c r="AX310" s="1008" t="s">
        <v>3933</v>
      </c>
      <c r="AY310" s="1008"/>
      <c r="AZ310" s="1008"/>
      <c r="BA310" s="1008"/>
      <c r="BB310" s="1008"/>
      <c r="BC310" s="1008"/>
      <c r="BD310" s="1009"/>
    </row>
    <row r="311" spans="2:58" s="236" customFormat="1" ht="15" hidden="1" customHeight="1">
      <c r="B311" s="997"/>
      <c r="C311" s="998"/>
      <c r="D311" s="998"/>
      <c r="E311" s="998"/>
      <c r="F311" s="998"/>
      <c r="G311" s="998"/>
      <c r="H311" s="998"/>
      <c r="I311" s="999"/>
      <c r="J311" s="1002"/>
      <c r="K311" s="1003"/>
      <c r="L311" s="1004"/>
      <c r="M311" s="1005"/>
      <c r="N311" s="1005"/>
      <c r="O311" s="1005"/>
      <c r="P311" s="1005"/>
      <c r="Q311" s="1005"/>
      <c r="R311" s="1006"/>
      <c r="S311" s="1006"/>
      <c r="T311" s="1006"/>
      <c r="U311" s="1007"/>
      <c r="V311" s="1010"/>
      <c r="W311" s="1010"/>
      <c r="X311" s="1010"/>
      <c r="Y311" s="1010"/>
      <c r="Z311" s="1010"/>
      <c r="AA311" s="1010"/>
      <c r="AB311" s="1011"/>
      <c r="AC311" s="241"/>
      <c r="AD311" s="997"/>
      <c r="AE311" s="998"/>
      <c r="AF311" s="998"/>
      <c r="AG311" s="998"/>
      <c r="AH311" s="998"/>
      <c r="AI311" s="998"/>
      <c r="AJ311" s="998"/>
      <c r="AK311" s="999"/>
      <c r="AL311" s="1002"/>
      <c r="AM311" s="1003"/>
      <c r="AN311" s="1004"/>
      <c r="AO311" s="1005"/>
      <c r="AP311" s="1005"/>
      <c r="AQ311" s="1005"/>
      <c r="AR311" s="1005"/>
      <c r="AS311" s="1005"/>
      <c r="AT311" s="1006"/>
      <c r="AU311" s="1006"/>
      <c r="AV311" s="1006"/>
      <c r="AW311" s="1007"/>
      <c r="AX311" s="1010"/>
      <c r="AY311" s="1010"/>
      <c r="AZ311" s="1010"/>
      <c r="BA311" s="1010"/>
      <c r="BB311" s="1010"/>
      <c r="BC311" s="1010"/>
      <c r="BD311" s="1011"/>
      <c r="BF311" s="241"/>
    </row>
    <row r="312" spans="2:58" s="236" customFormat="1" ht="15" hidden="1" customHeight="1">
      <c r="B312" s="994" t="s">
        <v>3934</v>
      </c>
      <c r="C312" s="995"/>
      <c r="D312" s="995"/>
      <c r="E312" s="995"/>
      <c r="F312" s="995"/>
      <c r="G312" s="995"/>
      <c r="H312" s="995"/>
      <c r="I312" s="996"/>
      <c r="J312" s="968"/>
      <c r="K312" s="969"/>
      <c r="L312" s="1012"/>
      <c r="M312" s="1012" t="s">
        <v>12</v>
      </c>
      <c r="N312" s="1012"/>
      <c r="O312" s="1012" t="s">
        <v>11</v>
      </c>
      <c r="P312" s="1012"/>
      <c r="Q312" s="1012" t="s">
        <v>227</v>
      </c>
      <c r="S312" s="476"/>
      <c r="T312" s="476"/>
      <c r="U312" s="476"/>
      <c r="V312" s="476"/>
      <c r="W312" s="476"/>
      <c r="X312" s="476"/>
      <c r="Y312" s="476"/>
      <c r="Z312" s="476"/>
      <c r="AA312" s="476"/>
      <c r="AB312" s="477"/>
      <c r="AC312" s="241"/>
      <c r="AD312" s="994" t="s">
        <v>3934</v>
      </c>
      <c r="AE312" s="995"/>
      <c r="AF312" s="995"/>
      <c r="AG312" s="995"/>
      <c r="AH312" s="995"/>
      <c r="AI312" s="995"/>
      <c r="AJ312" s="995"/>
      <c r="AK312" s="996"/>
      <c r="AL312" s="968"/>
      <c r="AM312" s="969"/>
      <c r="AN312" s="1012"/>
      <c r="AO312" s="1012" t="s">
        <v>12</v>
      </c>
      <c r="AP312" s="1012"/>
      <c r="AQ312" s="1012" t="s">
        <v>11</v>
      </c>
      <c r="AR312" s="1012"/>
      <c r="AS312" s="1012" t="s">
        <v>227</v>
      </c>
      <c r="AU312" s="476"/>
      <c r="AV312" s="476"/>
      <c r="AW312" s="476"/>
      <c r="AX312" s="476"/>
      <c r="AY312" s="476"/>
      <c r="AZ312" s="476"/>
      <c r="BA312" s="476"/>
      <c r="BB312" s="476"/>
      <c r="BC312" s="476"/>
      <c r="BD312" s="477"/>
      <c r="BF312" s="241"/>
    </row>
    <row r="313" spans="2:58" s="236" customFormat="1" ht="15" hidden="1" customHeight="1">
      <c r="B313" s="997"/>
      <c r="C313" s="998"/>
      <c r="D313" s="998"/>
      <c r="E313" s="998"/>
      <c r="F313" s="998"/>
      <c r="G313" s="998"/>
      <c r="H313" s="998"/>
      <c r="I313" s="999"/>
      <c r="J313" s="970"/>
      <c r="K313" s="971"/>
      <c r="L313" s="1013"/>
      <c r="M313" s="1013"/>
      <c r="N313" s="1013"/>
      <c r="O313" s="1013"/>
      <c r="P313" s="1013"/>
      <c r="Q313" s="1013"/>
      <c r="R313" s="481"/>
      <c r="S313" s="479"/>
      <c r="T313" s="479"/>
      <c r="U313" s="479"/>
      <c r="V313" s="479"/>
      <c r="W313" s="479"/>
      <c r="X313" s="479"/>
      <c r="Y313" s="479"/>
      <c r="Z313" s="479"/>
      <c r="AA313" s="479"/>
      <c r="AB313" s="480"/>
      <c r="AC313" s="241"/>
      <c r="AD313" s="997"/>
      <c r="AE313" s="998"/>
      <c r="AF313" s="998"/>
      <c r="AG313" s="998"/>
      <c r="AH313" s="998"/>
      <c r="AI313" s="998"/>
      <c r="AJ313" s="998"/>
      <c r="AK313" s="999"/>
      <c r="AL313" s="970"/>
      <c r="AM313" s="971"/>
      <c r="AN313" s="1013"/>
      <c r="AO313" s="1013"/>
      <c r="AP313" s="1013"/>
      <c r="AQ313" s="1013"/>
      <c r="AR313" s="1013"/>
      <c r="AS313" s="1013"/>
      <c r="AT313" s="481"/>
      <c r="AU313" s="479"/>
      <c r="AV313" s="479"/>
      <c r="AW313" s="479"/>
      <c r="AX313" s="479"/>
      <c r="AY313" s="479"/>
      <c r="AZ313" s="479"/>
      <c r="BA313" s="479"/>
      <c r="BB313" s="479"/>
      <c r="BC313" s="479"/>
      <c r="BD313" s="480"/>
      <c r="BF313" s="241"/>
    </row>
    <row r="314" spans="2:58" s="236" customFormat="1" ht="20.100000000000001" hidden="1" customHeight="1">
      <c r="B314" s="482"/>
      <c r="C314" s="482"/>
      <c r="D314" s="482"/>
      <c r="E314" s="482"/>
      <c r="F314" s="482"/>
      <c r="G314" s="482"/>
      <c r="H314" s="482"/>
      <c r="I314" s="482"/>
      <c r="J314" s="482"/>
      <c r="K314" s="482"/>
      <c r="L314" s="482"/>
      <c r="M314" s="482"/>
      <c r="N314" s="482"/>
      <c r="O314" s="482"/>
      <c r="P314" s="482"/>
      <c r="Q314" s="482"/>
      <c r="R314" s="482"/>
      <c r="S314" s="482"/>
      <c r="T314" s="482"/>
      <c r="U314" s="482"/>
      <c r="V314" s="482"/>
      <c r="W314" s="482"/>
      <c r="X314" s="482"/>
      <c r="Y314" s="478"/>
      <c r="Z314" s="478"/>
      <c r="AA314" s="478"/>
      <c r="AB314" s="478"/>
      <c r="AC314" s="241"/>
      <c r="AD314" s="482"/>
      <c r="AE314" s="482"/>
      <c r="AF314" s="482"/>
      <c r="AG314" s="482"/>
      <c r="AH314" s="482"/>
      <c r="AI314" s="482"/>
      <c r="AJ314" s="482"/>
      <c r="AK314" s="482"/>
      <c r="AL314" s="482"/>
      <c r="AM314" s="482"/>
      <c r="AN314" s="482"/>
      <c r="AO314" s="482"/>
      <c r="AP314" s="482"/>
      <c r="AQ314" s="482"/>
      <c r="AR314" s="482"/>
      <c r="AS314" s="482"/>
      <c r="AT314" s="482"/>
      <c r="AU314" s="482"/>
      <c r="AV314" s="482"/>
      <c r="AW314" s="482"/>
      <c r="AX314" s="482"/>
      <c r="AY314" s="482"/>
      <c r="AZ314" s="482"/>
      <c r="BA314" s="478"/>
      <c r="BB314" s="478"/>
      <c r="BC314" s="478"/>
      <c r="BD314" s="478"/>
      <c r="BF314" s="241"/>
    </row>
    <row r="315" spans="2:58" s="236" customFormat="1" ht="12.45" hidden="1" customHeight="1">
      <c r="B315" s="1014" t="s">
        <v>3917</v>
      </c>
      <c r="C315" s="1015"/>
      <c r="D315" s="1015"/>
      <c r="E315" s="1015"/>
      <c r="F315" s="1015"/>
      <c r="G315" s="1015"/>
      <c r="H315" s="1015"/>
      <c r="I315" s="1016"/>
      <c r="J315" s="1017"/>
      <c r="K315" s="1018"/>
      <c r="L315" s="1018"/>
      <c r="M315" s="1018"/>
      <c r="N315" s="1018"/>
      <c r="O315" s="1018"/>
      <c r="P315" s="1018"/>
      <c r="Q315" s="1018"/>
      <c r="R315" s="1018"/>
      <c r="S315" s="1018"/>
      <c r="T315" s="1018"/>
      <c r="U315" s="1018"/>
      <c r="V315" s="1018"/>
      <c r="W315" s="1018"/>
      <c r="X315" s="1018"/>
      <c r="Y315" s="1018"/>
      <c r="Z315" s="1018"/>
      <c r="AA315" s="1018"/>
      <c r="AB315" s="1019"/>
      <c r="AD315" s="1014" t="s">
        <v>3917</v>
      </c>
      <c r="AE315" s="1015"/>
      <c r="AF315" s="1015"/>
      <c r="AG315" s="1015"/>
      <c r="AH315" s="1015"/>
      <c r="AI315" s="1015"/>
      <c r="AJ315" s="1015"/>
      <c r="AK315" s="1016"/>
      <c r="AL315" s="1017"/>
      <c r="AM315" s="1018"/>
      <c r="AN315" s="1018"/>
      <c r="AO315" s="1018"/>
      <c r="AP315" s="1018"/>
      <c r="AQ315" s="1018"/>
      <c r="AR315" s="1018"/>
      <c r="AS315" s="1018"/>
      <c r="AT315" s="1018"/>
      <c r="AU315" s="1018"/>
      <c r="AV315" s="1018"/>
      <c r="AW315" s="1018"/>
      <c r="AX315" s="1018"/>
      <c r="AY315" s="1018"/>
      <c r="AZ315" s="1018"/>
      <c r="BA315" s="1018"/>
      <c r="BB315" s="1018"/>
      <c r="BC315" s="1018"/>
      <c r="BD315" s="1019"/>
    </row>
    <row r="316" spans="2:58" s="236" customFormat="1" ht="22.5" hidden="1" customHeight="1">
      <c r="B316" s="1020" t="s">
        <v>8</v>
      </c>
      <c r="C316" s="1021"/>
      <c r="D316" s="1021"/>
      <c r="E316" s="1021"/>
      <c r="F316" s="1021"/>
      <c r="G316" s="1021"/>
      <c r="H316" s="1021"/>
      <c r="I316" s="1022"/>
      <c r="J316" s="1023"/>
      <c r="K316" s="1024"/>
      <c r="L316" s="1024"/>
      <c r="M316" s="1025"/>
      <c r="N316" s="1025"/>
      <c r="O316" s="1024"/>
      <c r="P316" s="1025"/>
      <c r="Q316" s="1025"/>
      <c r="R316" s="1024"/>
      <c r="S316" s="1024"/>
      <c r="T316" s="1024"/>
      <c r="U316" s="1024"/>
      <c r="V316" s="1024"/>
      <c r="W316" s="1024"/>
      <c r="X316" s="1024"/>
      <c r="Y316" s="1024"/>
      <c r="Z316" s="1024"/>
      <c r="AA316" s="1024"/>
      <c r="AB316" s="1026"/>
      <c r="AC316" s="236">
        <v>18</v>
      </c>
      <c r="AD316" s="1020" t="s">
        <v>8</v>
      </c>
      <c r="AE316" s="1021"/>
      <c r="AF316" s="1021"/>
      <c r="AG316" s="1021"/>
      <c r="AH316" s="1021"/>
      <c r="AI316" s="1021"/>
      <c r="AJ316" s="1021"/>
      <c r="AK316" s="1022"/>
      <c r="AL316" s="1023"/>
      <c r="AM316" s="1024"/>
      <c r="AN316" s="1024"/>
      <c r="AO316" s="1025"/>
      <c r="AP316" s="1025"/>
      <c r="AQ316" s="1024"/>
      <c r="AR316" s="1025"/>
      <c r="AS316" s="1025"/>
      <c r="AT316" s="1024"/>
      <c r="AU316" s="1024"/>
      <c r="AV316" s="1024"/>
      <c r="AW316" s="1024"/>
      <c r="AX316" s="1024"/>
      <c r="AY316" s="1024"/>
      <c r="AZ316" s="1024"/>
      <c r="BA316" s="1024"/>
      <c r="BB316" s="1024"/>
      <c r="BC316" s="1024"/>
      <c r="BD316" s="1026"/>
      <c r="BF316" s="236">
        <v>18</v>
      </c>
    </row>
    <row r="317" spans="2:58" s="236" customFormat="1" ht="25.2" hidden="1" customHeight="1">
      <c r="B317" s="1027" t="s">
        <v>23</v>
      </c>
      <c r="C317" s="1028"/>
      <c r="D317" s="1028"/>
      <c r="E317" s="1028"/>
      <c r="F317" s="1028"/>
      <c r="G317" s="1028"/>
      <c r="H317" s="1028"/>
      <c r="I317" s="1029"/>
      <c r="J317" s="972" t="s">
        <v>3918</v>
      </c>
      <c r="K317" s="973"/>
      <c r="L317" s="973"/>
      <c r="M317" s="975"/>
      <c r="N317" s="977"/>
      <c r="O317" s="239" t="s">
        <v>3919</v>
      </c>
      <c r="P317" s="975"/>
      <c r="Q317" s="977"/>
      <c r="R317" s="973"/>
      <c r="S317" s="973"/>
      <c r="T317" s="973"/>
      <c r="U317" s="973"/>
      <c r="V317" s="973"/>
      <c r="W317" s="973"/>
      <c r="X317" s="973"/>
      <c r="Y317" s="973"/>
      <c r="Z317" s="973"/>
      <c r="AA317" s="973"/>
      <c r="AB317" s="974"/>
      <c r="AD317" s="1027" t="s">
        <v>23</v>
      </c>
      <c r="AE317" s="1028"/>
      <c r="AF317" s="1028"/>
      <c r="AG317" s="1028"/>
      <c r="AH317" s="1028"/>
      <c r="AI317" s="1028"/>
      <c r="AJ317" s="1028"/>
      <c r="AK317" s="1029"/>
      <c r="AL317" s="972" t="s">
        <v>3918</v>
      </c>
      <c r="AM317" s="973"/>
      <c r="AN317" s="973"/>
      <c r="AO317" s="975"/>
      <c r="AP317" s="977"/>
      <c r="AQ317" s="239" t="s">
        <v>3919</v>
      </c>
      <c r="AR317" s="975"/>
      <c r="AS317" s="977"/>
      <c r="AT317" s="973"/>
      <c r="AU317" s="973"/>
      <c r="AV317" s="973"/>
      <c r="AW317" s="973"/>
      <c r="AX317" s="973"/>
      <c r="AY317" s="973"/>
      <c r="AZ317" s="973"/>
      <c r="BA317" s="973"/>
      <c r="BB317" s="973"/>
      <c r="BC317" s="973"/>
      <c r="BD317" s="974"/>
    </row>
    <row r="318" spans="2:58" s="236" customFormat="1" ht="25.2" hidden="1" customHeight="1">
      <c r="B318" s="1030"/>
      <c r="C318" s="1025"/>
      <c r="D318" s="1025"/>
      <c r="E318" s="1025"/>
      <c r="F318" s="1025"/>
      <c r="G318" s="1025"/>
      <c r="H318" s="1025"/>
      <c r="I318" s="1031"/>
      <c r="J318" s="972" t="s">
        <v>3920</v>
      </c>
      <c r="K318" s="973"/>
      <c r="L318" s="973"/>
      <c r="M318" s="975"/>
      <c r="N318" s="976"/>
      <c r="O318" s="976"/>
      <c r="P318" s="976"/>
      <c r="Q318" s="977"/>
      <c r="R318" s="972" t="s">
        <v>3921</v>
      </c>
      <c r="S318" s="973"/>
      <c r="T318" s="974"/>
      <c r="U318" s="975"/>
      <c r="V318" s="976"/>
      <c r="W318" s="976"/>
      <c r="X318" s="976"/>
      <c r="Y318" s="976"/>
      <c r="Z318" s="976"/>
      <c r="AA318" s="976"/>
      <c r="AB318" s="977"/>
      <c r="AD318" s="1030"/>
      <c r="AE318" s="1025"/>
      <c r="AF318" s="1025"/>
      <c r="AG318" s="1025"/>
      <c r="AH318" s="1025"/>
      <c r="AI318" s="1025"/>
      <c r="AJ318" s="1025"/>
      <c r="AK318" s="1031"/>
      <c r="AL318" s="972" t="s">
        <v>3920</v>
      </c>
      <c r="AM318" s="973"/>
      <c r="AN318" s="973"/>
      <c r="AO318" s="975"/>
      <c r="AP318" s="976"/>
      <c r="AQ318" s="976"/>
      <c r="AR318" s="976"/>
      <c r="AS318" s="977"/>
      <c r="AT318" s="972" t="s">
        <v>3921</v>
      </c>
      <c r="AU318" s="973"/>
      <c r="AV318" s="974"/>
      <c r="AW318" s="975"/>
      <c r="AX318" s="976"/>
      <c r="AY318" s="976"/>
      <c r="AZ318" s="976"/>
      <c r="BA318" s="976"/>
      <c r="BB318" s="976"/>
      <c r="BC318" s="976"/>
      <c r="BD318" s="977"/>
    </row>
    <row r="319" spans="2:58" s="236" customFormat="1" ht="25.2" hidden="1" customHeight="1">
      <c r="B319" s="1030"/>
      <c r="C319" s="1025"/>
      <c r="D319" s="1025"/>
      <c r="E319" s="1025"/>
      <c r="F319" s="1025"/>
      <c r="G319" s="1025"/>
      <c r="H319" s="1025"/>
      <c r="I319" s="1031"/>
      <c r="J319" s="972" t="s">
        <v>3922</v>
      </c>
      <c r="K319" s="973"/>
      <c r="L319" s="973"/>
      <c r="M319" s="978"/>
      <c r="N319" s="979"/>
      <c r="O319" s="979"/>
      <c r="P319" s="979"/>
      <c r="Q319" s="980"/>
      <c r="R319" s="972" t="s">
        <v>3923</v>
      </c>
      <c r="S319" s="973"/>
      <c r="T319" s="974"/>
      <c r="U319" s="975"/>
      <c r="V319" s="976"/>
      <c r="W319" s="976"/>
      <c r="X319" s="976"/>
      <c r="Y319" s="976"/>
      <c r="Z319" s="976"/>
      <c r="AA319" s="976"/>
      <c r="AB319" s="977"/>
      <c r="AD319" s="1030"/>
      <c r="AE319" s="1025"/>
      <c r="AF319" s="1025"/>
      <c r="AG319" s="1025"/>
      <c r="AH319" s="1025"/>
      <c r="AI319" s="1025"/>
      <c r="AJ319" s="1025"/>
      <c r="AK319" s="1031"/>
      <c r="AL319" s="972" t="s">
        <v>3922</v>
      </c>
      <c r="AM319" s="973"/>
      <c r="AN319" s="973"/>
      <c r="AO319" s="978"/>
      <c r="AP319" s="979"/>
      <c r="AQ319" s="979"/>
      <c r="AR319" s="979"/>
      <c r="AS319" s="980"/>
      <c r="AT319" s="972" t="s">
        <v>3923</v>
      </c>
      <c r="AU319" s="973"/>
      <c r="AV319" s="974"/>
      <c r="AW319" s="975"/>
      <c r="AX319" s="976"/>
      <c r="AY319" s="976"/>
      <c r="AZ319" s="976"/>
      <c r="BA319" s="976"/>
      <c r="BB319" s="976"/>
      <c r="BC319" s="976"/>
      <c r="BD319" s="977"/>
    </row>
    <row r="320" spans="2:58" s="236" customFormat="1" ht="25.2" hidden="1" customHeight="1">
      <c r="B320" s="1023"/>
      <c r="C320" s="1024"/>
      <c r="D320" s="1024"/>
      <c r="E320" s="1024"/>
      <c r="F320" s="1024"/>
      <c r="G320" s="1024"/>
      <c r="H320" s="1024"/>
      <c r="I320" s="1026"/>
      <c r="J320" s="972" t="s">
        <v>3924</v>
      </c>
      <c r="K320" s="973"/>
      <c r="L320" s="973"/>
      <c r="M320" s="981"/>
      <c r="N320" s="981"/>
      <c r="O320" s="981"/>
      <c r="P320" s="981"/>
      <c r="Q320" s="981"/>
      <c r="R320" s="981"/>
      <c r="S320" s="981"/>
      <c r="T320" s="981"/>
      <c r="U320" s="981"/>
      <c r="V320" s="981"/>
      <c r="W320" s="981"/>
      <c r="X320" s="981"/>
      <c r="Y320" s="981"/>
      <c r="Z320" s="981"/>
      <c r="AA320" s="981"/>
      <c r="AB320" s="981"/>
      <c r="AD320" s="1023"/>
      <c r="AE320" s="1024"/>
      <c r="AF320" s="1024"/>
      <c r="AG320" s="1024"/>
      <c r="AH320" s="1024"/>
      <c r="AI320" s="1024"/>
      <c r="AJ320" s="1024"/>
      <c r="AK320" s="1026"/>
      <c r="AL320" s="972" t="s">
        <v>3924</v>
      </c>
      <c r="AM320" s="973"/>
      <c r="AN320" s="973"/>
      <c r="AO320" s="981"/>
      <c r="AP320" s="981"/>
      <c r="AQ320" s="981"/>
      <c r="AR320" s="981"/>
      <c r="AS320" s="981"/>
      <c r="AT320" s="981"/>
      <c r="AU320" s="981"/>
      <c r="AV320" s="981"/>
      <c r="AW320" s="981"/>
      <c r="AX320" s="981"/>
      <c r="AY320" s="981"/>
      <c r="AZ320" s="981"/>
      <c r="BA320" s="981"/>
      <c r="BB320" s="981"/>
      <c r="BC320" s="981"/>
      <c r="BD320" s="981"/>
    </row>
    <row r="321" spans="2:58" s="236" customFormat="1" ht="30" hidden="1" customHeight="1">
      <c r="B321" s="982" t="s">
        <v>3925</v>
      </c>
      <c r="C321" s="983"/>
      <c r="D321" s="983"/>
      <c r="E321" s="983"/>
      <c r="F321" s="983"/>
      <c r="G321" s="983"/>
      <c r="H321" s="983"/>
      <c r="I321" s="984"/>
      <c r="J321" s="444"/>
      <c r="K321" s="445"/>
      <c r="L321" s="446" t="s">
        <v>388</v>
      </c>
      <c r="M321" s="447"/>
      <c r="N321" s="448" t="s">
        <v>112</v>
      </c>
      <c r="O321" s="449"/>
      <c r="P321" s="450"/>
      <c r="V321" s="451"/>
      <c r="W321" s="451"/>
      <c r="X321" s="451"/>
      <c r="Y321" s="451"/>
      <c r="Z321" s="451"/>
      <c r="AA321" s="451"/>
      <c r="AB321" s="452"/>
      <c r="AD321" s="982" t="s">
        <v>3925</v>
      </c>
      <c r="AE321" s="983"/>
      <c r="AF321" s="983"/>
      <c r="AG321" s="983"/>
      <c r="AH321" s="983"/>
      <c r="AI321" s="983"/>
      <c r="AJ321" s="983"/>
      <c r="AK321" s="984"/>
      <c r="AL321" s="444"/>
      <c r="AM321" s="445"/>
      <c r="AN321" s="446" t="s">
        <v>388</v>
      </c>
      <c r="AO321" s="447"/>
      <c r="AP321" s="448" t="s">
        <v>112</v>
      </c>
      <c r="AQ321" s="449"/>
      <c r="AR321" s="450"/>
      <c r="AX321" s="451"/>
      <c r="AY321" s="451"/>
      <c r="AZ321" s="451"/>
      <c r="BA321" s="451"/>
      <c r="BB321" s="451"/>
      <c r="BC321" s="451"/>
      <c r="BD321" s="452"/>
    </row>
    <row r="322" spans="2:58" s="236" customFormat="1" ht="15" hidden="1" customHeight="1">
      <c r="B322" s="985"/>
      <c r="C322" s="986"/>
      <c r="D322" s="986"/>
      <c r="E322" s="986"/>
      <c r="F322" s="986"/>
      <c r="G322" s="986"/>
      <c r="H322" s="986"/>
      <c r="I322" s="987"/>
      <c r="J322" s="453" t="s">
        <v>3926</v>
      </c>
      <c r="K322" s="454"/>
      <c r="L322" s="454"/>
      <c r="M322" s="454"/>
      <c r="N322" s="454"/>
      <c r="O322" s="454"/>
      <c r="P322" s="454"/>
      <c r="Q322" s="454"/>
      <c r="R322" s="454"/>
      <c r="S322" s="449"/>
      <c r="T322" s="455"/>
      <c r="U322" s="456"/>
      <c r="V322" s="457"/>
      <c r="W322" s="458"/>
      <c r="X322" s="459" t="s">
        <v>388</v>
      </c>
      <c r="Y322" s="460"/>
      <c r="Z322" s="461" t="s">
        <v>112</v>
      </c>
      <c r="AA322" s="461"/>
      <c r="AB322" s="462"/>
      <c r="AD322" s="985"/>
      <c r="AE322" s="986"/>
      <c r="AF322" s="986"/>
      <c r="AG322" s="986"/>
      <c r="AH322" s="986"/>
      <c r="AI322" s="986"/>
      <c r="AJ322" s="986"/>
      <c r="AK322" s="987"/>
      <c r="AL322" s="453" t="s">
        <v>3926</v>
      </c>
      <c r="AM322" s="454"/>
      <c r="AN322" s="454"/>
      <c r="AO322" s="454"/>
      <c r="AP322" s="454"/>
      <c r="AQ322" s="454"/>
      <c r="AR322" s="454"/>
      <c r="AS322" s="454"/>
      <c r="AT322" s="454"/>
      <c r="AU322" s="449"/>
      <c r="AV322" s="455"/>
      <c r="AW322" s="456"/>
      <c r="AX322" s="457"/>
      <c r="AY322" s="458"/>
      <c r="AZ322" s="459" t="s">
        <v>388</v>
      </c>
      <c r="BA322" s="460"/>
      <c r="BB322" s="461" t="s">
        <v>112</v>
      </c>
      <c r="BC322" s="461"/>
      <c r="BD322" s="462"/>
    </row>
    <row r="323" spans="2:58" s="236" customFormat="1" ht="15" hidden="1" customHeight="1">
      <c r="B323" s="988"/>
      <c r="C323" s="989"/>
      <c r="D323" s="989"/>
      <c r="E323" s="989"/>
      <c r="F323" s="989"/>
      <c r="G323" s="989"/>
      <c r="H323" s="989"/>
      <c r="I323" s="990"/>
      <c r="J323" s="577" t="s">
        <v>3927</v>
      </c>
      <c r="K323" s="464"/>
      <c r="L323" s="464"/>
      <c r="M323" s="464"/>
      <c r="N323" s="464"/>
      <c r="O323" s="464"/>
      <c r="P323" s="464"/>
      <c r="Q323" s="464"/>
      <c r="R323" s="464"/>
      <c r="S323" s="465"/>
      <c r="T323" s="466"/>
      <c r="U323" s="467"/>
      <c r="V323" s="468"/>
      <c r="W323" s="469"/>
      <c r="X323" s="464" t="s">
        <v>388</v>
      </c>
      <c r="Y323" s="470"/>
      <c r="Z323" s="466" t="s">
        <v>112</v>
      </c>
      <c r="AA323" s="466"/>
      <c r="AB323" s="471"/>
      <c r="AD323" s="988"/>
      <c r="AE323" s="989"/>
      <c r="AF323" s="989"/>
      <c r="AG323" s="989"/>
      <c r="AH323" s="989"/>
      <c r="AI323" s="989"/>
      <c r="AJ323" s="989"/>
      <c r="AK323" s="990"/>
      <c r="AL323" s="577" t="s">
        <v>3927</v>
      </c>
      <c r="AM323" s="464"/>
      <c r="AN323" s="464"/>
      <c r="AO323" s="464"/>
      <c r="AP323" s="464"/>
      <c r="AQ323" s="464"/>
      <c r="AR323" s="464"/>
      <c r="AS323" s="464"/>
      <c r="AT323" s="464"/>
      <c r="AU323" s="465"/>
      <c r="AV323" s="466"/>
      <c r="AW323" s="467"/>
      <c r="AX323" s="468"/>
      <c r="AY323" s="469"/>
      <c r="AZ323" s="464" t="s">
        <v>388</v>
      </c>
      <c r="BA323" s="470"/>
      <c r="BB323" s="466" t="s">
        <v>112</v>
      </c>
      <c r="BC323" s="466"/>
      <c r="BD323" s="471"/>
    </row>
    <row r="324" spans="2:58" s="236" customFormat="1" ht="18" hidden="1" customHeight="1">
      <c r="B324" s="991" t="s">
        <v>3928</v>
      </c>
      <c r="C324" s="992"/>
      <c r="D324" s="992"/>
      <c r="E324" s="992"/>
      <c r="F324" s="992"/>
      <c r="G324" s="992"/>
      <c r="H324" s="992"/>
      <c r="I324" s="993"/>
      <c r="J324" s="472" t="s">
        <v>3783</v>
      </c>
      <c r="K324" s="473" t="s">
        <v>3929</v>
      </c>
      <c r="L324" s="474"/>
      <c r="M324" s="474"/>
      <c r="N324" s="474"/>
      <c r="O324" s="472" t="s">
        <v>3783</v>
      </c>
      <c r="P324" s="473" t="s">
        <v>3930</v>
      </c>
      <c r="Q324" s="474"/>
      <c r="R324" s="474"/>
      <c r="T324" s="461" t="s">
        <v>3935</v>
      </c>
      <c r="U324" s="472" t="s">
        <v>3783</v>
      </c>
      <c r="V324" s="461" t="s">
        <v>3936</v>
      </c>
      <c r="X324" s="473"/>
      <c r="Y324" s="474"/>
      <c r="Z324" s="474"/>
      <c r="AA324" s="474"/>
      <c r="AB324" s="475"/>
      <c r="AD324" s="991" t="s">
        <v>3928</v>
      </c>
      <c r="AE324" s="992"/>
      <c r="AF324" s="992"/>
      <c r="AG324" s="992"/>
      <c r="AH324" s="992"/>
      <c r="AI324" s="992"/>
      <c r="AJ324" s="992"/>
      <c r="AK324" s="993"/>
      <c r="AL324" s="472" t="s">
        <v>3783</v>
      </c>
      <c r="AM324" s="473" t="s">
        <v>3929</v>
      </c>
      <c r="AN324" s="474"/>
      <c r="AO324" s="474"/>
      <c r="AP324" s="474"/>
      <c r="AQ324" s="472" t="s">
        <v>3783</v>
      </c>
      <c r="AR324" s="473" t="s">
        <v>3930</v>
      </c>
      <c r="AS324" s="474"/>
      <c r="AT324" s="474"/>
      <c r="AV324" s="461" t="s">
        <v>3935</v>
      </c>
      <c r="AW324" s="472" t="s">
        <v>3783</v>
      </c>
      <c r="AX324" s="461" t="s">
        <v>3936</v>
      </c>
      <c r="AZ324" s="473"/>
      <c r="BA324" s="474"/>
      <c r="BB324" s="474"/>
      <c r="BC324" s="474"/>
      <c r="BD324" s="475"/>
    </row>
    <row r="325" spans="2:58" s="236" customFormat="1" ht="15" hidden="1" customHeight="1">
      <c r="B325" s="994" t="s">
        <v>3931</v>
      </c>
      <c r="C325" s="995"/>
      <c r="D325" s="995"/>
      <c r="E325" s="995"/>
      <c r="F325" s="995"/>
      <c r="G325" s="995"/>
      <c r="H325" s="995"/>
      <c r="I325" s="996"/>
      <c r="J325" s="1000" t="s">
        <v>3932</v>
      </c>
      <c r="K325" s="1001"/>
      <c r="L325" s="1004"/>
      <c r="M325" s="1005"/>
      <c r="N325" s="1005"/>
      <c r="O325" s="1005"/>
      <c r="P325" s="1005"/>
      <c r="Q325" s="1005"/>
      <c r="R325" s="1006"/>
      <c r="S325" s="1006"/>
      <c r="T325" s="1006"/>
      <c r="U325" s="1007"/>
      <c r="V325" s="1008" t="s">
        <v>3933</v>
      </c>
      <c r="W325" s="1008"/>
      <c r="X325" s="1008"/>
      <c r="Y325" s="1008"/>
      <c r="Z325" s="1008"/>
      <c r="AA325" s="1008"/>
      <c r="AB325" s="1009"/>
      <c r="AD325" s="994" t="s">
        <v>3931</v>
      </c>
      <c r="AE325" s="995"/>
      <c r="AF325" s="995"/>
      <c r="AG325" s="995"/>
      <c r="AH325" s="995"/>
      <c r="AI325" s="995"/>
      <c r="AJ325" s="995"/>
      <c r="AK325" s="996"/>
      <c r="AL325" s="1000" t="s">
        <v>3932</v>
      </c>
      <c r="AM325" s="1001"/>
      <c r="AN325" s="1004"/>
      <c r="AO325" s="1005"/>
      <c r="AP325" s="1005"/>
      <c r="AQ325" s="1005"/>
      <c r="AR325" s="1005"/>
      <c r="AS325" s="1005"/>
      <c r="AT325" s="1006"/>
      <c r="AU325" s="1006"/>
      <c r="AV325" s="1006"/>
      <c r="AW325" s="1007"/>
      <c r="AX325" s="1008" t="s">
        <v>3933</v>
      </c>
      <c r="AY325" s="1008"/>
      <c r="AZ325" s="1008"/>
      <c r="BA325" s="1008"/>
      <c r="BB325" s="1008"/>
      <c r="BC325" s="1008"/>
      <c r="BD325" s="1009"/>
    </row>
    <row r="326" spans="2:58" s="236" customFormat="1" ht="15" hidden="1" customHeight="1">
      <c r="B326" s="997"/>
      <c r="C326" s="998"/>
      <c r="D326" s="998"/>
      <c r="E326" s="998"/>
      <c r="F326" s="998"/>
      <c r="G326" s="998"/>
      <c r="H326" s="998"/>
      <c r="I326" s="999"/>
      <c r="J326" s="1002"/>
      <c r="K326" s="1003"/>
      <c r="L326" s="1004"/>
      <c r="M326" s="1005"/>
      <c r="N326" s="1005"/>
      <c r="O326" s="1005"/>
      <c r="P326" s="1005"/>
      <c r="Q326" s="1005"/>
      <c r="R326" s="1006"/>
      <c r="S326" s="1006"/>
      <c r="T326" s="1006"/>
      <c r="U326" s="1007"/>
      <c r="V326" s="1010"/>
      <c r="W326" s="1010"/>
      <c r="X326" s="1010"/>
      <c r="Y326" s="1010"/>
      <c r="Z326" s="1010"/>
      <c r="AA326" s="1010"/>
      <c r="AB326" s="1011"/>
      <c r="AC326" s="241"/>
      <c r="AD326" s="997"/>
      <c r="AE326" s="998"/>
      <c r="AF326" s="998"/>
      <c r="AG326" s="998"/>
      <c r="AH326" s="998"/>
      <c r="AI326" s="998"/>
      <c r="AJ326" s="998"/>
      <c r="AK326" s="999"/>
      <c r="AL326" s="1002"/>
      <c r="AM326" s="1003"/>
      <c r="AN326" s="1004"/>
      <c r="AO326" s="1005"/>
      <c r="AP326" s="1005"/>
      <c r="AQ326" s="1005"/>
      <c r="AR326" s="1005"/>
      <c r="AS326" s="1005"/>
      <c r="AT326" s="1006"/>
      <c r="AU326" s="1006"/>
      <c r="AV326" s="1006"/>
      <c r="AW326" s="1007"/>
      <c r="AX326" s="1010"/>
      <c r="AY326" s="1010"/>
      <c r="AZ326" s="1010"/>
      <c r="BA326" s="1010"/>
      <c r="BB326" s="1010"/>
      <c r="BC326" s="1010"/>
      <c r="BD326" s="1011"/>
      <c r="BF326" s="241"/>
    </row>
    <row r="327" spans="2:58" s="236" customFormat="1" ht="15" hidden="1" customHeight="1">
      <c r="B327" s="994" t="s">
        <v>3934</v>
      </c>
      <c r="C327" s="995"/>
      <c r="D327" s="995"/>
      <c r="E327" s="995"/>
      <c r="F327" s="995"/>
      <c r="G327" s="995"/>
      <c r="H327" s="995"/>
      <c r="I327" s="996"/>
      <c r="J327" s="968"/>
      <c r="K327" s="969"/>
      <c r="L327" s="1012"/>
      <c r="M327" s="1012" t="s">
        <v>12</v>
      </c>
      <c r="N327" s="1012"/>
      <c r="O327" s="1012" t="s">
        <v>11</v>
      </c>
      <c r="P327" s="1012"/>
      <c r="Q327" s="1012" t="s">
        <v>227</v>
      </c>
      <c r="S327" s="476"/>
      <c r="T327" s="476"/>
      <c r="U327" s="476"/>
      <c r="V327" s="476"/>
      <c r="W327" s="476"/>
      <c r="X327" s="476"/>
      <c r="Y327" s="476"/>
      <c r="Z327" s="476"/>
      <c r="AA327" s="476"/>
      <c r="AB327" s="477"/>
      <c r="AC327" s="241"/>
      <c r="AD327" s="994" t="s">
        <v>3934</v>
      </c>
      <c r="AE327" s="995"/>
      <c r="AF327" s="995"/>
      <c r="AG327" s="995"/>
      <c r="AH327" s="995"/>
      <c r="AI327" s="995"/>
      <c r="AJ327" s="995"/>
      <c r="AK327" s="996"/>
      <c r="AL327" s="968"/>
      <c r="AM327" s="969"/>
      <c r="AN327" s="1012"/>
      <c r="AO327" s="1012" t="s">
        <v>12</v>
      </c>
      <c r="AP327" s="1012"/>
      <c r="AQ327" s="1012" t="s">
        <v>11</v>
      </c>
      <c r="AR327" s="1012"/>
      <c r="AS327" s="1012" t="s">
        <v>227</v>
      </c>
      <c r="AU327" s="476"/>
      <c r="AV327" s="476"/>
      <c r="AW327" s="476"/>
      <c r="AX327" s="476"/>
      <c r="AY327" s="476"/>
      <c r="AZ327" s="476"/>
      <c r="BA327" s="476"/>
      <c r="BB327" s="476"/>
      <c r="BC327" s="476"/>
      <c r="BD327" s="477"/>
      <c r="BF327" s="241"/>
    </row>
    <row r="328" spans="2:58" s="236" customFormat="1" ht="15" hidden="1" customHeight="1">
      <c r="B328" s="997"/>
      <c r="C328" s="998"/>
      <c r="D328" s="998"/>
      <c r="E328" s="998"/>
      <c r="F328" s="998"/>
      <c r="G328" s="998"/>
      <c r="H328" s="998"/>
      <c r="I328" s="999"/>
      <c r="J328" s="970"/>
      <c r="K328" s="971"/>
      <c r="L328" s="1013"/>
      <c r="M328" s="1013"/>
      <c r="N328" s="1013"/>
      <c r="O328" s="1013"/>
      <c r="P328" s="1013"/>
      <c r="Q328" s="1013"/>
      <c r="R328" s="481"/>
      <c r="S328" s="479"/>
      <c r="T328" s="479"/>
      <c r="U328" s="479"/>
      <c r="V328" s="479"/>
      <c r="W328" s="479"/>
      <c r="X328" s="479"/>
      <c r="Y328" s="479"/>
      <c r="Z328" s="479"/>
      <c r="AA328" s="479"/>
      <c r="AB328" s="480"/>
      <c r="AC328" s="241"/>
      <c r="AD328" s="997"/>
      <c r="AE328" s="998"/>
      <c r="AF328" s="998"/>
      <c r="AG328" s="998"/>
      <c r="AH328" s="998"/>
      <c r="AI328" s="998"/>
      <c r="AJ328" s="998"/>
      <c r="AK328" s="999"/>
      <c r="AL328" s="970"/>
      <c r="AM328" s="971"/>
      <c r="AN328" s="1013"/>
      <c r="AO328" s="1013"/>
      <c r="AP328" s="1013"/>
      <c r="AQ328" s="1013"/>
      <c r="AR328" s="1013"/>
      <c r="AS328" s="1013"/>
      <c r="AT328" s="481"/>
      <c r="AU328" s="479"/>
      <c r="AV328" s="479"/>
      <c r="AW328" s="479"/>
      <c r="AX328" s="479"/>
      <c r="AY328" s="479"/>
      <c r="AZ328" s="479"/>
      <c r="BA328" s="479"/>
      <c r="BB328" s="479"/>
      <c r="BC328" s="479"/>
      <c r="BD328" s="480"/>
      <c r="BF328" s="241"/>
    </row>
    <row r="329" spans="2:58" s="236" customFormat="1" ht="20.100000000000001" hidden="1" customHeight="1">
      <c r="B329" s="482"/>
      <c r="C329" s="482"/>
      <c r="D329" s="482"/>
      <c r="E329" s="482"/>
      <c r="F329" s="482"/>
      <c r="G329" s="482"/>
      <c r="H329" s="482"/>
      <c r="I329" s="482"/>
      <c r="J329" s="482"/>
      <c r="K329" s="482"/>
      <c r="L329" s="482"/>
      <c r="M329" s="482"/>
      <c r="N329" s="482"/>
      <c r="O329" s="482"/>
      <c r="P329" s="482"/>
      <c r="Q329" s="482"/>
      <c r="R329" s="482"/>
      <c r="S329" s="482"/>
      <c r="T329" s="482"/>
      <c r="U329" s="482"/>
      <c r="V329" s="482"/>
      <c r="W329" s="482"/>
      <c r="X329" s="482"/>
      <c r="Y329" s="482"/>
      <c r="Z329" s="482"/>
      <c r="AA329" s="482"/>
      <c r="AB329" s="482"/>
      <c r="AC329" s="241"/>
      <c r="AD329" s="482"/>
      <c r="AE329" s="482"/>
      <c r="AF329" s="482"/>
      <c r="AG329" s="482"/>
      <c r="AH329" s="482"/>
      <c r="AI329" s="482"/>
      <c r="AJ329" s="482"/>
      <c r="AK329" s="482"/>
      <c r="AL329" s="482"/>
      <c r="AM329" s="482"/>
      <c r="AN329" s="482"/>
      <c r="AO329" s="482"/>
      <c r="AP329" s="482"/>
      <c r="AQ329" s="482"/>
      <c r="AR329" s="482"/>
      <c r="AS329" s="482"/>
      <c r="AT329" s="482"/>
      <c r="AU329" s="482"/>
      <c r="AV329" s="482"/>
      <c r="AW329" s="482"/>
      <c r="AX329" s="482"/>
      <c r="AY329" s="482"/>
      <c r="AZ329" s="482"/>
      <c r="BA329" s="482"/>
      <c r="BB329" s="482"/>
      <c r="BC329" s="482"/>
      <c r="BD329" s="482"/>
      <c r="BF329" s="241"/>
    </row>
    <row r="330" spans="2:58" s="236" customFormat="1" ht="18" hidden="1" customHeight="1">
      <c r="C330" s="437" t="s">
        <v>3937</v>
      </c>
      <c r="D330" s="243" t="s">
        <v>16092</v>
      </c>
      <c r="F330" s="243"/>
      <c r="G330" s="243"/>
      <c r="H330" s="243"/>
      <c r="I330" s="243"/>
      <c r="J330" s="483"/>
      <c r="K330" s="483"/>
      <c r="L330" s="483"/>
      <c r="M330" s="483"/>
      <c r="N330" s="483"/>
      <c r="O330" s="483"/>
      <c r="P330" s="483"/>
      <c r="Q330" s="483"/>
      <c r="R330" s="483"/>
      <c r="S330" s="484"/>
      <c r="T330" s="483"/>
      <c r="U330" s="483"/>
      <c r="V330" s="483"/>
      <c r="W330" s="483"/>
      <c r="X330" s="243"/>
      <c r="Y330" s="243"/>
      <c r="Z330" s="243"/>
      <c r="AA330" s="243"/>
      <c r="AB330" s="243"/>
      <c r="AE330" s="437" t="s">
        <v>3937</v>
      </c>
      <c r="AF330" s="243" t="s">
        <v>16092</v>
      </c>
      <c r="AH330" s="243"/>
      <c r="AI330" s="243"/>
      <c r="AJ330" s="243"/>
      <c r="AK330" s="243"/>
      <c r="AL330" s="483"/>
      <c r="AM330" s="483"/>
      <c r="AN330" s="483"/>
      <c r="AO330" s="483"/>
      <c r="AP330" s="483"/>
      <c r="AQ330" s="483"/>
      <c r="AR330" s="483"/>
      <c r="AS330" s="483"/>
      <c r="AT330" s="483"/>
      <c r="AU330" s="484"/>
      <c r="AV330" s="483"/>
      <c r="AW330" s="483"/>
      <c r="AX330" s="483"/>
      <c r="AY330" s="483"/>
      <c r="AZ330" s="243"/>
      <c r="BA330" s="243"/>
      <c r="BB330" s="243"/>
      <c r="BC330" s="243"/>
      <c r="BD330" s="243"/>
    </row>
    <row r="331" spans="2:58" s="236" customFormat="1" ht="30" hidden="1" customHeight="1">
      <c r="C331" s="485" t="s">
        <v>3938</v>
      </c>
      <c r="D331" s="1032" t="s">
        <v>16093</v>
      </c>
      <c r="E331" s="1032"/>
      <c r="F331" s="1032"/>
      <c r="G331" s="1032"/>
      <c r="H331" s="1032"/>
      <c r="I331" s="1032"/>
      <c r="J331" s="1032"/>
      <c r="K331" s="1032"/>
      <c r="L331" s="1032"/>
      <c r="M331" s="1032"/>
      <c r="N331" s="1032"/>
      <c r="O331" s="1032"/>
      <c r="P331" s="1032"/>
      <c r="Q331" s="1032"/>
      <c r="R331" s="1032"/>
      <c r="S331" s="1032"/>
      <c r="T331" s="1032"/>
      <c r="U331" s="1032"/>
      <c r="V331" s="1032"/>
      <c r="W331" s="1032"/>
      <c r="X331" s="1032"/>
      <c r="Y331" s="1032"/>
      <c r="Z331" s="1032"/>
      <c r="AA331" s="1032"/>
      <c r="AB331" s="1032"/>
      <c r="AE331" s="485" t="s">
        <v>3938</v>
      </c>
      <c r="AF331" s="1032" t="s">
        <v>16093</v>
      </c>
      <c r="AG331" s="1032"/>
      <c r="AH331" s="1032"/>
      <c r="AI331" s="1032"/>
      <c r="AJ331" s="1032"/>
      <c r="AK331" s="1032"/>
      <c r="AL331" s="1032"/>
      <c r="AM331" s="1032"/>
      <c r="AN331" s="1032"/>
      <c r="AO331" s="1032"/>
      <c r="AP331" s="1032"/>
      <c r="AQ331" s="1032"/>
      <c r="AR331" s="1032"/>
      <c r="AS331" s="1032"/>
      <c r="AT331" s="1032"/>
      <c r="AU331" s="1032"/>
      <c r="AV331" s="1032"/>
      <c r="AW331" s="1032"/>
      <c r="AX331" s="1032"/>
      <c r="AY331" s="1032"/>
      <c r="AZ331" s="1032"/>
      <c r="BA331" s="1032"/>
      <c r="BB331" s="1032"/>
      <c r="BC331" s="1032"/>
      <c r="BD331" s="1032"/>
    </row>
    <row r="332" spans="2:58" s="236" customFormat="1" ht="7.95" hidden="1" customHeight="1">
      <c r="E332" s="486"/>
      <c r="F332" s="486"/>
      <c r="G332" s="486"/>
      <c r="H332" s="486"/>
      <c r="I332" s="486"/>
      <c r="J332" s="486"/>
      <c r="K332" s="486"/>
      <c r="L332" s="486"/>
      <c r="M332" s="486"/>
      <c r="N332" s="486"/>
      <c r="O332" s="486"/>
      <c r="P332" s="486"/>
      <c r="Q332" s="486"/>
      <c r="R332" s="486"/>
      <c r="S332" s="486"/>
      <c r="T332" s="486"/>
      <c r="U332" s="486"/>
      <c r="V332" s="486"/>
      <c r="W332" s="486"/>
      <c r="X332" s="486"/>
      <c r="Y332" s="486"/>
      <c r="Z332" s="486"/>
      <c r="AA332" s="486"/>
      <c r="AB332" s="486"/>
      <c r="AG332" s="486"/>
      <c r="AH332" s="486"/>
      <c r="AI332" s="486"/>
      <c r="AJ332" s="486"/>
      <c r="AK332" s="486"/>
      <c r="AL332" s="486"/>
      <c r="AM332" s="486"/>
      <c r="AN332" s="486"/>
      <c r="AO332" s="486"/>
      <c r="AP332" s="486"/>
      <c r="AQ332" s="486"/>
      <c r="AR332" s="486"/>
      <c r="AS332" s="486"/>
      <c r="AT332" s="486"/>
      <c r="AU332" s="486"/>
      <c r="AV332" s="486"/>
      <c r="AW332" s="486"/>
      <c r="AX332" s="486"/>
      <c r="AY332" s="486"/>
      <c r="AZ332" s="486"/>
      <c r="BA332" s="486"/>
      <c r="BB332" s="486"/>
      <c r="BC332" s="486"/>
      <c r="BD332" s="486"/>
    </row>
    <row r="333" spans="2:58" s="236" customFormat="1" ht="25.35" hidden="1" customHeight="1">
      <c r="B333" s="441" t="s">
        <v>3939</v>
      </c>
      <c r="I333" s="442"/>
      <c r="J333" s="442"/>
      <c r="W333" s="442"/>
      <c r="X333" s="442"/>
      <c r="Y333" s="442"/>
      <c r="Z333" s="442"/>
      <c r="AA333" s="442"/>
      <c r="AB333" s="442"/>
      <c r="AD333" s="441" t="s">
        <v>3939</v>
      </c>
      <c r="AK333" s="442"/>
      <c r="AL333" s="442"/>
      <c r="AY333" s="442"/>
      <c r="AZ333" s="442"/>
      <c r="BA333" s="442"/>
      <c r="BB333" s="442"/>
      <c r="BC333" s="442"/>
      <c r="BD333" s="442"/>
    </row>
    <row r="334" spans="2:58" s="236" customFormat="1" ht="12.45" hidden="1" customHeight="1">
      <c r="B334" s="1014" t="s">
        <v>3917</v>
      </c>
      <c r="C334" s="1015"/>
      <c r="D334" s="1015"/>
      <c r="E334" s="1015"/>
      <c r="F334" s="1015"/>
      <c r="G334" s="1015"/>
      <c r="H334" s="1015"/>
      <c r="I334" s="1016"/>
      <c r="J334" s="1017"/>
      <c r="K334" s="1018"/>
      <c r="L334" s="1018"/>
      <c r="M334" s="1018"/>
      <c r="N334" s="1018"/>
      <c r="O334" s="1018"/>
      <c r="P334" s="1018"/>
      <c r="Q334" s="1018"/>
      <c r="R334" s="1018"/>
      <c r="S334" s="1018"/>
      <c r="T334" s="1018"/>
      <c r="U334" s="1018"/>
      <c r="V334" s="1018"/>
      <c r="W334" s="1018"/>
      <c r="X334" s="1018"/>
      <c r="Y334" s="1018"/>
      <c r="Z334" s="1018"/>
      <c r="AA334" s="1018"/>
      <c r="AB334" s="1019"/>
      <c r="AD334" s="1014" t="s">
        <v>3917</v>
      </c>
      <c r="AE334" s="1015"/>
      <c r="AF334" s="1015"/>
      <c r="AG334" s="1015"/>
      <c r="AH334" s="1015"/>
      <c r="AI334" s="1015"/>
      <c r="AJ334" s="1015"/>
      <c r="AK334" s="1016"/>
      <c r="AL334" s="1017"/>
      <c r="AM334" s="1018"/>
      <c r="AN334" s="1018"/>
      <c r="AO334" s="1018"/>
      <c r="AP334" s="1018"/>
      <c r="AQ334" s="1018"/>
      <c r="AR334" s="1018"/>
      <c r="AS334" s="1018"/>
      <c r="AT334" s="1018"/>
      <c r="AU334" s="1018"/>
      <c r="AV334" s="1018"/>
      <c r="AW334" s="1018"/>
      <c r="AX334" s="1018"/>
      <c r="AY334" s="1018"/>
      <c r="AZ334" s="1018"/>
      <c r="BA334" s="1018"/>
      <c r="BB334" s="1018"/>
      <c r="BC334" s="1018"/>
      <c r="BD334" s="1019"/>
    </row>
    <row r="335" spans="2:58" s="236" customFormat="1" ht="22.5" hidden="1" customHeight="1">
      <c r="B335" s="1020" t="s">
        <v>8</v>
      </c>
      <c r="C335" s="1021"/>
      <c r="D335" s="1021"/>
      <c r="E335" s="1021"/>
      <c r="F335" s="1021"/>
      <c r="G335" s="1021"/>
      <c r="H335" s="1021"/>
      <c r="I335" s="1022"/>
      <c r="J335" s="1023"/>
      <c r="K335" s="1024"/>
      <c r="L335" s="1024"/>
      <c r="M335" s="1025"/>
      <c r="N335" s="1025"/>
      <c r="O335" s="1024"/>
      <c r="P335" s="1025"/>
      <c r="Q335" s="1025"/>
      <c r="R335" s="1024"/>
      <c r="S335" s="1024"/>
      <c r="T335" s="1024"/>
      <c r="U335" s="1024"/>
      <c r="V335" s="1024"/>
      <c r="W335" s="1024"/>
      <c r="X335" s="1024"/>
      <c r="Y335" s="1024"/>
      <c r="Z335" s="1024"/>
      <c r="AA335" s="1024"/>
      <c r="AB335" s="1026"/>
      <c r="AC335" s="236">
        <v>19</v>
      </c>
      <c r="AD335" s="1020" t="s">
        <v>8</v>
      </c>
      <c r="AE335" s="1021"/>
      <c r="AF335" s="1021"/>
      <c r="AG335" s="1021"/>
      <c r="AH335" s="1021"/>
      <c r="AI335" s="1021"/>
      <c r="AJ335" s="1021"/>
      <c r="AK335" s="1022"/>
      <c r="AL335" s="1023"/>
      <c r="AM335" s="1024"/>
      <c r="AN335" s="1024"/>
      <c r="AO335" s="1025"/>
      <c r="AP335" s="1025"/>
      <c r="AQ335" s="1024"/>
      <c r="AR335" s="1025"/>
      <c r="AS335" s="1025"/>
      <c r="AT335" s="1024"/>
      <c r="AU335" s="1024"/>
      <c r="AV335" s="1024"/>
      <c r="AW335" s="1024"/>
      <c r="AX335" s="1024"/>
      <c r="AY335" s="1024"/>
      <c r="AZ335" s="1024"/>
      <c r="BA335" s="1024"/>
      <c r="BB335" s="1024"/>
      <c r="BC335" s="1024"/>
      <c r="BD335" s="1026"/>
      <c r="BF335" s="236">
        <v>19</v>
      </c>
    </row>
    <row r="336" spans="2:58" s="236" customFormat="1" ht="25.2" hidden="1" customHeight="1">
      <c r="B336" s="1027" t="s">
        <v>23</v>
      </c>
      <c r="C336" s="1028"/>
      <c r="D336" s="1028"/>
      <c r="E336" s="1028"/>
      <c r="F336" s="1028"/>
      <c r="G336" s="1028"/>
      <c r="H336" s="1028"/>
      <c r="I336" s="1029"/>
      <c r="J336" s="972" t="s">
        <v>3918</v>
      </c>
      <c r="K336" s="973"/>
      <c r="L336" s="973"/>
      <c r="M336" s="975"/>
      <c r="N336" s="977"/>
      <c r="O336" s="239" t="s">
        <v>3919</v>
      </c>
      <c r="P336" s="975"/>
      <c r="Q336" s="977"/>
      <c r="R336" s="973"/>
      <c r="S336" s="973"/>
      <c r="T336" s="973"/>
      <c r="U336" s="973"/>
      <c r="V336" s="973"/>
      <c r="W336" s="973"/>
      <c r="X336" s="973"/>
      <c r="Y336" s="973"/>
      <c r="Z336" s="973"/>
      <c r="AA336" s="973"/>
      <c r="AB336" s="974"/>
      <c r="AD336" s="1027" t="s">
        <v>23</v>
      </c>
      <c r="AE336" s="1028"/>
      <c r="AF336" s="1028"/>
      <c r="AG336" s="1028"/>
      <c r="AH336" s="1028"/>
      <c r="AI336" s="1028"/>
      <c r="AJ336" s="1028"/>
      <c r="AK336" s="1029"/>
      <c r="AL336" s="972" t="s">
        <v>3918</v>
      </c>
      <c r="AM336" s="973"/>
      <c r="AN336" s="973"/>
      <c r="AO336" s="975"/>
      <c r="AP336" s="977"/>
      <c r="AQ336" s="239" t="s">
        <v>3919</v>
      </c>
      <c r="AR336" s="975"/>
      <c r="AS336" s="977"/>
      <c r="AT336" s="973"/>
      <c r="AU336" s="973"/>
      <c r="AV336" s="973"/>
      <c r="AW336" s="973"/>
      <c r="AX336" s="973"/>
      <c r="AY336" s="973"/>
      <c r="AZ336" s="973"/>
      <c r="BA336" s="973"/>
      <c r="BB336" s="973"/>
      <c r="BC336" s="973"/>
      <c r="BD336" s="974"/>
    </row>
    <row r="337" spans="2:58" s="236" customFormat="1" ht="25.2" hidden="1" customHeight="1">
      <c r="B337" s="1030"/>
      <c r="C337" s="1025"/>
      <c r="D337" s="1025"/>
      <c r="E337" s="1025"/>
      <c r="F337" s="1025"/>
      <c r="G337" s="1025"/>
      <c r="H337" s="1025"/>
      <c r="I337" s="1031"/>
      <c r="J337" s="972" t="s">
        <v>3920</v>
      </c>
      <c r="K337" s="973"/>
      <c r="L337" s="973"/>
      <c r="M337" s="975"/>
      <c r="N337" s="976"/>
      <c r="O337" s="976"/>
      <c r="P337" s="976"/>
      <c r="Q337" s="977"/>
      <c r="R337" s="972" t="s">
        <v>3921</v>
      </c>
      <c r="S337" s="973"/>
      <c r="T337" s="974"/>
      <c r="U337" s="975"/>
      <c r="V337" s="976"/>
      <c r="W337" s="976"/>
      <c r="X337" s="976"/>
      <c r="Y337" s="976"/>
      <c r="Z337" s="976"/>
      <c r="AA337" s="976"/>
      <c r="AB337" s="977"/>
      <c r="AD337" s="1030"/>
      <c r="AE337" s="1025"/>
      <c r="AF337" s="1025"/>
      <c r="AG337" s="1025"/>
      <c r="AH337" s="1025"/>
      <c r="AI337" s="1025"/>
      <c r="AJ337" s="1025"/>
      <c r="AK337" s="1031"/>
      <c r="AL337" s="972" t="s">
        <v>3920</v>
      </c>
      <c r="AM337" s="973"/>
      <c r="AN337" s="973"/>
      <c r="AO337" s="975"/>
      <c r="AP337" s="976"/>
      <c r="AQ337" s="976"/>
      <c r="AR337" s="976"/>
      <c r="AS337" s="977"/>
      <c r="AT337" s="972" t="s">
        <v>3921</v>
      </c>
      <c r="AU337" s="973"/>
      <c r="AV337" s="974"/>
      <c r="AW337" s="975"/>
      <c r="AX337" s="976"/>
      <c r="AY337" s="976"/>
      <c r="AZ337" s="976"/>
      <c r="BA337" s="976"/>
      <c r="BB337" s="976"/>
      <c r="BC337" s="976"/>
      <c r="BD337" s="977"/>
    </row>
    <row r="338" spans="2:58" s="236" customFormat="1" ht="25.2" hidden="1" customHeight="1">
      <c r="B338" s="1030"/>
      <c r="C338" s="1025"/>
      <c r="D338" s="1025"/>
      <c r="E338" s="1025"/>
      <c r="F338" s="1025"/>
      <c r="G338" s="1025"/>
      <c r="H338" s="1025"/>
      <c r="I338" s="1031"/>
      <c r="J338" s="972" t="s">
        <v>3922</v>
      </c>
      <c r="K338" s="973"/>
      <c r="L338" s="973"/>
      <c r="M338" s="978"/>
      <c r="N338" s="979"/>
      <c r="O338" s="979"/>
      <c r="P338" s="979"/>
      <c r="Q338" s="980"/>
      <c r="R338" s="972" t="s">
        <v>3923</v>
      </c>
      <c r="S338" s="973"/>
      <c r="T338" s="974"/>
      <c r="U338" s="975"/>
      <c r="V338" s="976"/>
      <c r="W338" s="976"/>
      <c r="X338" s="976"/>
      <c r="Y338" s="976"/>
      <c r="Z338" s="976"/>
      <c r="AA338" s="976"/>
      <c r="AB338" s="977"/>
      <c r="AD338" s="1030"/>
      <c r="AE338" s="1025"/>
      <c r="AF338" s="1025"/>
      <c r="AG338" s="1025"/>
      <c r="AH338" s="1025"/>
      <c r="AI338" s="1025"/>
      <c r="AJ338" s="1025"/>
      <c r="AK338" s="1031"/>
      <c r="AL338" s="972" t="s">
        <v>3922</v>
      </c>
      <c r="AM338" s="973"/>
      <c r="AN338" s="973"/>
      <c r="AO338" s="978"/>
      <c r="AP338" s="979"/>
      <c r="AQ338" s="979"/>
      <c r="AR338" s="979"/>
      <c r="AS338" s="980"/>
      <c r="AT338" s="972" t="s">
        <v>3923</v>
      </c>
      <c r="AU338" s="973"/>
      <c r="AV338" s="974"/>
      <c r="AW338" s="975"/>
      <c r="AX338" s="976"/>
      <c r="AY338" s="976"/>
      <c r="AZ338" s="976"/>
      <c r="BA338" s="976"/>
      <c r="BB338" s="976"/>
      <c r="BC338" s="976"/>
      <c r="BD338" s="977"/>
    </row>
    <row r="339" spans="2:58" s="236" customFormat="1" ht="25.2" hidden="1" customHeight="1">
      <c r="B339" s="1023"/>
      <c r="C339" s="1024"/>
      <c r="D339" s="1024"/>
      <c r="E339" s="1024"/>
      <c r="F339" s="1024"/>
      <c r="G339" s="1024"/>
      <c r="H339" s="1024"/>
      <c r="I339" s="1026"/>
      <c r="J339" s="972" t="s">
        <v>3924</v>
      </c>
      <c r="K339" s="973"/>
      <c r="L339" s="973"/>
      <c r="M339" s="981"/>
      <c r="N339" s="981"/>
      <c r="O339" s="981"/>
      <c r="P339" s="981"/>
      <c r="Q339" s="981"/>
      <c r="R339" s="981"/>
      <c r="S339" s="981"/>
      <c r="T339" s="981"/>
      <c r="U339" s="981"/>
      <c r="V339" s="981"/>
      <c r="W339" s="981"/>
      <c r="X339" s="981"/>
      <c r="Y339" s="981"/>
      <c r="Z339" s="981"/>
      <c r="AA339" s="981"/>
      <c r="AB339" s="981"/>
      <c r="AD339" s="1023"/>
      <c r="AE339" s="1024"/>
      <c r="AF339" s="1024"/>
      <c r="AG339" s="1024"/>
      <c r="AH339" s="1024"/>
      <c r="AI339" s="1024"/>
      <c r="AJ339" s="1024"/>
      <c r="AK339" s="1026"/>
      <c r="AL339" s="972" t="s">
        <v>3924</v>
      </c>
      <c r="AM339" s="973"/>
      <c r="AN339" s="973"/>
      <c r="AO339" s="981"/>
      <c r="AP339" s="981"/>
      <c r="AQ339" s="981"/>
      <c r="AR339" s="981"/>
      <c r="AS339" s="981"/>
      <c r="AT339" s="981"/>
      <c r="AU339" s="981"/>
      <c r="AV339" s="981"/>
      <c r="AW339" s="981"/>
      <c r="AX339" s="981"/>
      <c r="AY339" s="981"/>
      <c r="AZ339" s="981"/>
      <c r="BA339" s="981"/>
      <c r="BB339" s="981"/>
      <c r="BC339" s="981"/>
      <c r="BD339" s="981"/>
    </row>
    <row r="340" spans="2:58" s="236" customFormat="1" ht="30" hidden="1" customHeight="1">
      <c r="B340" s="982" t="s">
        <v>3925</v>
      </c>
      <c r="C340" s="983"/>
      <c r="D340" s="983"/>
      <c r="E340" s="983"/>
      <c r="F340" s="983"/>
      <c r="G340" s="983"/>
      <c r="H340" s="983"/>
      <c r="I340" s="984"/>
      <c r="J340" s="444"/>
      <c r="K340" s="445"/>
      <c r="L340" s="446" t="s">
        <v>388</v>
      </c>
      <c r="M340" s="447"/>
      <c r="N340" s="448" t="s">
        <v>112</v>
      </c>
      <c r="O340" s="449"/>
      <c r="P340" s="450"/>
      <c r="V340" s="451"/>
      <c r="W340" s="451"/>
      <c r="X340" s="451"/>
      <c r="Y340" s="451"/>
      <c r="Z340" s="451"/>
      <c r="AA340" s="451"/>
      <c r="AB340" s="452"/>
      <c r="AD340" s="982" t="s">
        <v>3925</v>
      </c>
      <c r="AE340" s="983"/>
      <c r="AF340" s="983"/>
      <c r="AG340" s="983"/>
      <c r="AH340" s="983"/>
      <c r="AI340" s="983"/>
      <c r="AJ340" s="983"/>
      <c r="AK340" s="984"/>
      <c r="AL340" s="444"/>
      <c r="AM340" s="445"/>
      <c r="AN340" s="446" t="s">
        <v>388</v>
      </c>
      <c r="AO340" s="447"/>
      <c r="AP340" s="448" t="s">
        <v>112</v>
      </c>
      <c r="AQ340" s="449"/>
      <c r="AR340" s="450"/>
      <c r="AX340" s="451"/>
      <c r="AY340" s="451"/>
      <c r="AZ340" s="451"/>
      <c r="BA340" s="451"/>
      <c r="BB340" s="451"/>
      <c r="BC340" s="451"/>
      <c r="BD340" s="452"/>
    </row>
    <row r="341" spans="2:58" s="236" customFormat="1" ht="15" hidden="1" customHeight="1">
      <c r="B341" s="985"/>
      <c r="C341" s="986"/>
      <c r="D341" s="986"/>
      <c r="E341" s="986"/>
      <c r="F341" s="986"/>
      <c r="G341" s="986"/>
      <c r="H341" s="986"/>
      <c r="I341" s="987"/>
      <c r="J341" s="453" t="s">
        <v>3926</v>
      </c>
      <c r="K341" s="454"/>
      <c r="L341" s="454"/>
      <c r="M341" s="454"/>
      <c r="N341" s="454"/>
      <c r="O341" s="454"/>
      <c r="P341" s="454"/>
      <c r="Q341" s="454"/>
      <c r="R341" s="454"/>
      <c r="S341" s="449"/>
      <c r="T341" s="455"/>
      <c r="U341" s="456"/>
      <c r="V341" s="457"/>
      <c r="W341" s="458"/>
      <c r="X341" s="459" t="s">
        <v>388</v>
      </c>
      <c r="Y341" s="460"/>
      <c r="Z341" s="461" t="s">
        <v>112</v>
      </c>
      <c r="AA341" s="461"/>
      <c r="AB341" s="462"/>
      <c r="AD341" s="985"/>
      <c r="AE341" s="986"/>
      <c r="AF341" s="986"/>
      <c r="AG341" s="986"/>
      <c r="AH341" s="986"/>
      <c r="AI341" s="986"/>
      <c r="AJ341" s="986"/>
      <c r="AK341" s="987"/>
      <c r="AL341" s="453" t="s">
        <v>3926</v>
      </c>
      <c r="AM341" s="454"/>
      <c r="AN341" s="454"/>
      <c r="AO341" s="454"/>
      <c r="AP341" s="454"/>
      <c r="AQ341" s="454"/>
      <c r="AR341" s="454"/>
      <c r="AS341" s="454"/>
      <c r="AT341" s="454"/>
      <c r="AU341" s="449"/>
      <c r="AV341" s="455"/>
      <c r="AW341" s="456"/>
      <c r="AX341" s="457"/>
      <c r="AY341" s="458"/>
      <c r="AZ341" s="459" t="s">
        <v>388</v>
      </c>
      <c r="BA341" s="460"/>
      <c r="BB341" s="461" t="s">
        <v>112</v>
      </c>
      <c r="BC341" s="461"/>
      <c r="BD341" s="462"/>
    </row>
    <row r="342" spans="2:58" s="236" customFormat="1" ht="15" hidden="1" customHeight="1">
      <c r="B342" s="988"/>
      <c r="C342" s="989"/>
      <c r="D342" s="989"/>
      <c r="E342" s="989"/>
      <c r="F342" s="989"/>
      <c r="G342" s="989"/>
      <c r="H342" s="989"/>
      <c r="I342" s="990"/>
      <c r="J342" s="577" t="s">
        <v>3927</v>
      </c>
      <c r="K342" s="464"/>
      <c r="L342" s="464"/>
      <c r="M342" s="464"/>
      <c r="N342" s="464"/>
      <c r="O342" s="464"/>
      <c r="P342" s="464"/>
      <c r="Q342" s="464"/>
      <c r="R342" s="464"/>
      <c r="S342" s="465"/>
      <c r="T342" s="466"/>
      <c r="U342" s="467"/>
      <c r="V342" s="468"/>
      <c r="W342" s="469"/>
      <c r="X342" s="464" t="s">
        <v>388</v>
      </c>
      <c r="Y342" s="470"/>
      <c r="Z342" s="466" t="s">
        <v>112</v>
      </c>
      <c r="AA342" s="466"/>
      <c r="AB342" s="471"/>
      <c r="AD342" s="988"/>
      <c r="AE342" s="989"/>
      <c r="AF342" s="989"/>
      <c r="AG342" s="989"/>
      <c r="AH342" s="989"/>
      <c r="AI342" s="989"/>
      <c r="AJ342" s="989"/>
      <c r="AK342" s="990"/>
      <c r="AL342" s="577" t="s">
        <v>3927</v>
      </c>
      <c r="AM342" s="464"/>
      <c r="AN342" s="464"/>
      <c r="AO342" s="464"/>
      <c r="AP342" s="464"/>
      <c r="AQ342" s="464"/>
      <c r="AR342" s="464"/>
      <c r="AS342" s="464"/>
      <c r="AT342" s="464"/>
      <c r="AU342" s="465"/>
      <c r="AV342" s="466"/>
      <c r="AW342" s="467"/>
      <c r="AX342" s="468"/>
      <c r="AY342" s="469"/>
      <c r="AZ342" s="464" t="s">
        <v>388</v>
      </c>
      <c r="BA342" s="470"/>
      <c r="BB342" s="466" t="s">
        <v>112</v>
      </c>
      <c r="BC342" s="466"/>
      <c r="BD342" s="471"/>
    </row>
    <row r="343" spans="2:58" s="236" customFormat="1" ht="18" hidden="1" customHeight="1">
      <c r="B343" s="991" t="s">
        <v>3928</v>
      </c>
      <c r="C343" s="992"/>
      <c r="D343" s="992"/>
      <c r="E343" s="992"/>
      <c r="F343" s="992"/>
      <c r="G343" s="992"/>
      <c r="H343" s="992"/>
      <c r="I343" s="993"/>
      <c r="J343" s="472" t="s">
        <v>3783</v>
      </c>
      <c r="K343" s="473" t="s">
        <v>3929</v>
      </c>
      <c r="L343" s="474"/>
      <c r="M343" s="474"/>
      <c r="N343" s="474"/>
      <c r="O343" s="472" t="s">
        <v>3783</v>
      </c>
      <c r="P343" s="473" t="s">
        <v>3930</v>
      </c>
      <c r="Q343" s="474"/>
      <c r="R343" s="474"/>
      <c r="T343" s="461" t="s">
        <v>3935</v>
      </c>
      <c r="U343" s="472" t="s">
        <v>3783</v>
      </c>
      <c r="V343" s="461" t="s">
        <v>3936</v>
      </c>
      <c r="X343" s="473"/>
      <c r="Y343" s="474"/>
      <c r="Z343" s="474"/>
      <c r="AA343" s="474"/>
      <c r="AB343" s="475"/>
      <c r="AD343" s="991" t="s">
        <v>3928</v>
      </c>
      <c r="AE343" s="992"/>
      <c r="AF343" s="992"/>
      <c r="AG343" s="992"/>
      <c r="AH343" s="992"/>
      <c r="AI343" s="992"/>
      <c r="AJ343" s="992"/>
      <c r="AK343" s="993"/>
      <c r="AL343" s="472" t="s">
        <v>3783</v>
      </c>
      <c r="AM343" s="473" t="s">
        <v>3929</v>
      </c>
      <c r="AN343" s="474"/>
      <c r="AO343" s="474"/>
      <c r="AP343" s="474"/>
      <c r="AQ343" s="472" t="s">
        <v>3783</v>
      </c>
      <c r="AR343" s="473" t="s">
        <v>3930</v>
      </c>
      <c r="AS343" s="474"/>
      <c r="AT343" s="474"/>
      <c r="AV343" s="461" t="s">
        <v>3935</v>
      </c>
      <c r="AW343" s="472" t="s">
        <v>3783</v>
      </c>
      <c r="AX343" s="461" t="s">
        <v>3936</v>
      </c>
      <c r="AZ343" s="473"/>
      <c r="BA343" s="474"/>
      <c r="BB343" s="474"/>
      <c r="BC343" s="474"/>
      <c r="BD343" s="475"/>
    </row>
    <row r="344" spans="2:58" s="236" customFormat="1" ht="15" hidden="1" customHeight="1">
      <c r="B344" s="994" t="s">
        <v>3931</v>
      </c>
      <c r="C344" s="995"/>
      <c r="D344" s="995"/>
      <c r="E344" s="995"/>
      <c r="F344" s="995"/>
      <c r="G344" s="995"/>
      <c r="H344" s="995"/>
      <c r="I344" s="996"/>
      <c r="J344" s="1000" t="s">
        <v>3932</v>
      </c>
      <c r="K344" s="1001"/>
      <c r="L344" s="1004"/>
      <c r="M344" s="1005"/>
      <c r="N344" s="1005"/>
      <c r="O344" s="1005"/>
      <c r="P344" s="1005"/>
      <c r="Q344" s="1005"/>
      <c r="R344" s="1006"/>
      <c r="S344" s="1006"/>
      <c r="T344" s="1006"/>
      <c r="U344" s="1007"/>
      <c r="V344" s="1008" t="s">
        <v>3933</v>
      </c>
      <c r="W344" s="1008"/>
      <c r="X344" s="1008"/>
      <c r="Y344" s="1008"/>
      <c r="Z344" s="1008"/>
      <c r="AA344" s="1008"/>
      <c r="AB344" s="1009"/>
      <c r="AD344" s="994" t="s">
        <v>3931</v>
      </c>
      <c r="AE344" s="995"/>
      <c r="AF344" s="995"/>
      <c r="AG344" s="995"/>
      <c r="AH344" s="995"/>
      <c r="AI344" s="995"/>
      <c r="AJ344" s="995"/>
      <c r="AK344" s="996"/>
      <c r="AL344" s="1000" t="s">
        <v>3932</v>
      </c>
      <c r="AM344" s="1001"/>
      <c r="AN344" s="1004"/>
      <c r="AO344" s="1005"/>
      <c r="AP344" s="1005"/>
      <c r="AQ344" s="1005"/>
      <c r="AR344" s="1005"/>
      <c r="AS344" s="1005"/>
      <c r="AT344" s="1006"/>
      <c r="AU344" s="1006"/>
      <c r="AV344" s="1006"/>
      <c r="AW344" s="1007"/>
      <c r="AX344" s="1008" t="s">
        <v>3933</v>
      </c>
      <c r="AY344" s="1008"/>
      <c r="AZ344" s="1008"/>
      <c r="BA344" s="1008"/>
      <c r="BB344" s="1008"/>
      <c r="BC344" s="1008"/>
      <c r="BD344" s="1009"/>
    </row>
    <row r="345" spans="2:58" s="236" customFormat="1" ht="15" hidden="1" customHeight="1">
      <c r="B345" s="997"/>
      <c r="C345" s="998"/>
      <c r="D345" s="998"/>
      <c r="E345" s="998"/>
      <c r="F345" s="998"/>
      <c r="G345" s="998"/>
      <c r="H345" s="998"/>
      <c r="I345" s="999"/>
      <c r="J345" s="1002"/>
      <c r="K345" s="1003"/>
      <c r="L345" s="1004"/>
      <c r="M345" s="1005"/>
      <c r="N345" s="1005"/>
      <c r="O345" s="1005"/>
      <c r="P345" s="1005"/>
      <c r="Q345" s="1005"/>
      <c r="R345" s="1006"/>
      <c r="S345" s="1006"/>
      <c r="T345" s="1006"/>
      <c r="U345" s="1007"/>
      <c r="V345" s="1010"/>
      <c r="W345" s="1010"/>
      <c r="X345" s="1010"/>
      <c r="Y345" s="1010"/>
      <c r="Z345" s="1010"/>
      <c r="AA345" s="1010"/>
      <c r="AB345" s="1011"/>
      <c r="AC345" s="241"/>
      <c r="AD345" s="997"/>
      <c r="AE345" s="998"/>
      <c r="AF345" s="998"/>
      <c r="AG345" s="998"/>
      <c r="AH345" s="998"/>
      <c r="AI345" s="998"/>
      <c r="AJ345" s="998"/>
      <c r="AK345" s="999"/>
      <c r="AL345" s="1002"/>
      <c r="AM345" s="1003"/>
      <c r="AN345" s="1004"/>
      <c r="AO345" s="1005"/>
      <c r="AP345" s="1005"/>
      <c r="AQ345" s="1005"/>
      <c r="AR345" s="1005"/>
      <c r="AS345" s="1005"/>
      <c r="AT345" s="1006"/>
      <c r="AU345" s="1006"/>
      <c r="AV345" s="1006"/>
      <c r="AW345" s="1007"/>
      <c r="AX345" s="1010"/>
      <c r="AY345" s="1010"/>
      <c r="AZ345" s="1010"/>
      <c r="BA345" s="1010"/>
      <c r="BB345" s="1010"/>
      <c r="BC345" s="1010"/>
      <c r="BD345" s="1011"/>
      <c r="BF345" s="241"/>
    </row>
    <row r="346" spans="2:58" s="236" customFormat="1" ht="15" hidden="1" customHeight="1">
      <c r="B346" s="994" t="s">
        <v>3934</v>
      </c>
      <c r="C346" s="995"/>
      <c r="D346" s="995"/>
      <c r="E346" s="995"/>
      <c r="F346" s="995"/>
      <c r="G346" s="995"/>
      <c r="H346" s="995"/>
      <c r="I346" s="996"/>
      <c r="J346" s="968"/>
      <c r="K346" s="969"/>
      <c r="L346" s="1012"/>
      <c r="M346" s="1012" t="s">
        <v>12</v>
      </c>
      <c r="N346" s="1012"/>
      <c r="O346" s="1012" t="s">
        <v>11</v>
      </c>
      <c r="P346" s="1012"/>
      <c r="Q346" s="1012" t="s">
        <v>227</v>
      </c>
      <c r="S346" s="476"/>
      <c r="T346" s="476"/>
      <c r="U346" s="476"/>
      <c r="V346" s="476"/>
      <c r="W346" s="476"/>
      <c r="X346" s="476"/>
      <c r="Y346" s="476"/>
      <c r="Z346" s="476"/>
      <c r="AA346" s="476"/>
      <c r="AB346" s="477"/>
      <c r="AC346" s="241"/>
      <c r="AD346" s="994" t="s">
        <v>3934</v>
      </c>
      <c r="AE346" s="995"/>
      <c r="AF346" s="995"/>
      <c r="AG346" s="995"/>
      <c r="AH346" s="995"/>
      <c r="AI346" s="995"/>
      <c r="AJ346" s="995"/>
      <c r="AK346" s="996"/>
      <c r="AL346" s="968"/>
      <c r="AM346" s="969"/>
      <c r="AN346" s="1012"/>
      <c r="AO346" s="1012" t="s">
        <v>12</v>
      </c>
      <c r="AP346" s="1012"/>
      <c r="AQ346" s="1012" t="s">
        <v>11</v>
      </c>
      <c r="AR346" s="1012"/>
      <c r="AS346" s="1012" t="s">
        <v>227</v>
      </c>
      <c r="AU346" s="476"/>
      <c r="AV346" s="476"/>
      <c r="AW346" s="476"/>
      <c r="AX346" s="476"/>
      <c r="AY346" s="476"/>
      <c r="AZ346" s="476"/>
      <c r="BA346" s="476"/>
      <c r="BB346" s="476"/>
      <c r="BC346" s="476"/>
      <c r="BD346" s="477"/>
      <c r="BF346" s="241"/>
    </row>
    <row r="347" spans="2:58" s="236" customFormat="1" ht="15" hidden="1" customHeight="1">
      <c r="B347" s="997"/>
      <c r="C347" s="998"/>
      <c r="D347" s="998"/>
      <c r="E347" s="998"/>
      <c r="F347" s="998"/>
      <c r="G347" s="998"/>
      <c r="H347" s="998"/>
      <c r="I347" s="999"/>
      <c r="J347" s="970"/>
      <c r="K347" s="971"/>
      <c r="L347" s="1013"/>
      <c r="M347" s="1013"/>
      <c r="N347" s="1013"/>
      <c r="O347" s="1013"/>
      <c r="P347" s="1013"/>
      <c r="Q347" s="1013"/>
      <c r="R347" s="481"/>
      <c r="S347" s="479"/>
      <c r="T347" s="479"/>
      <c r="U347" s="479"/>
      <c r="V347" s="479"/>
      <c r="W347" s="479"/>
      <c r="X347" s="479"/>
      <c r="Y347" s="479"/>
      <c r="Z347" s="479"/>
      <c r="AA347" s="479"/>
      <c r="AB347" s="480"/>
      <c r="AC347" s="241"/>
      <c r="AD347" s="997"/>
      <c r="AE347" s="998"/>
      <c r="AF347" s="998"/>
      <c r="AG347" s="998"/>
      <c r="AH347" s="998"/>
      <c r="AI347" s="998"/>
      <c r="AJ347" s="998"/>
      <c r="AK347" s="999"/>
      <c r="AL347" s="970"/>
      <c r="AM347" s="971"/>
      <c r="AN347" s="1013"/>
      <c r="AO347" s="1013"/>
      <c r="AP347" s="1013"/>
      <c r="AQ347" s="1013"/>
      <c r="AR347" s="1013"/>
      <c r="AS347" s="1013"/>
      <c r="AT347" s="481"/>
      <c r="AU347" s="479"/>
      <c r="AV347" s="479"/>
      <c r="AW347" s="479"/>
      <c r="AX347" s="479"/>
      <c r="AY347" s="479"/>
      <c r="AZ347" s="479"/>
      <c r="BA347" s="479"/>
      <c r="BB347" s="479"/>
      <c r="BC347" s="479"/>
      <c r="BD347" s="480"/>
      <c r="BF347" s="241"/>
    </row>
    <row r="348" spans="2:58" s="236" customFormat="1" ht="20.100000000000001" hidden="1" customHeight="1">
      <c r="B348" s="482"/>
      <c r="C348" s="482"/>
      <c r="D348" s="482"/>
      <c r="E348" s="482"/>
      <c r="F348" s="482"/>
      <c r="G348" s="482"/>
      <c r="H348" s="482"/>
      <c r="I348" s="482"/>
      <c r="J348" s="482"/>
      <c r="K348" s="482"/>
      <c r="L348" s="482"/>
      <c r="M348" s="482"/>
      <c r="N348" s="482"/>
      <c r="O348" s="482"/>
      <c r="P348" s="482"/>
      <c r="Q348" s="482"/>
      <c r="R348" s="482"/>
      <c r="S348" s="482"/>
      <c r="T348" s="482"/>
      <c r="U348" s="482"/>
      <c r="V348" s="482"/>
      <c r="W348" s="482"/>
      <c r="X348" s="482"/>
      <c r="Y348" s="478"/>
      <c r="Z348" s="478"/>
      <c r="AA348" s="478"/>
      <c r="AB348" s="478"/>
      <c r="AC348" s="241"/>
      <c r="AD348" s="482"/>
      <c r="AE348" s="482"/>
      <c r="AF348" s="482"/>
      <c r="AG348" s="482"/>
      <c r="AH348" s="482"/>
      <c r="AI348" s="482"/>
      <c r="AJ348" s="482"/>
      <c r="AK348" s="482"/>
      <c r="AL348" s="482"/>
      <c r="AM348" s="482"/>
      <c r="AN348" s="482"/>
      <c r="AO348" s="482"/>
      <c r="AP348" s="482"/>
      <c r="AQ348" s="482"/>
      <c r="AR348" s="482"/>
      <c r="AS348" s="482"/>
      <c r="AT348" s="482"/>
      <c r="AU348" s="482"/>
      <c r="AV348" s="482"/>
      <c r="AW348" s="482"/>
      <c r="AX348" s="482"/>
      <c r="AY348" s="482"/>
      <c r="AZ348" s="482"/>
      <c r="BA348" s="478"/>
      <c r="BB348" s="478"/>
      <c r="BC348" s="478"/>
      <c r="BD348" s="478"/>
      <c r="BF348" s="241"/>
    </row>
    <row r="349" spans="2:58" s="236" customFormat="1" ht="12.45" hidden="1" customHeight="1">
      <c r="B349" s="1014" t="s">
        <v>3917</v>
      </c>
      <c r="C349" s="1015"/>
      <c r="D349" s="1015"/>
      <c r="E349" s="1015"/>
      <c r="F349" s="1015"/>
      <c r="G349" s="1015"/>
      <c r="H349" s="1015"/>
      <c r="I349" s="1016"/>
      <c r="J349" s="1017"/>
      <c r="K349" s="1018"/>
      <c r="L349" s="1018"/>
      <c r="M349" s="1018"/>
      <c r="N349" s="1018"/>
      <c r="O349" s="1018"/>
      <c r="P349" s="1018"/>
      <c r="Q349" s="1018"/>
      <c r="R349" s="1018"/>
      <c r="S349" s="1018"/>
      <c r="T349" s="1018"/>
      <c r="U349" s="1018"/>
      <c r="V349" s="1018"/>
      <c r="W349" s="1018"/>
      <c r="X349" s="1018"/>
      <c r="Y349" s="1018"/>
      <c r="Z349" s="1018"/>
      <c r="AA349" s="1018"/>
      <c r="AB349" s="1019"/>
      <c r="AD349" s="1014" t="s">
        <v>3917</v>
      </c>
      <c r="AE349" s="1015"/>
      <c r="AF349" s="1015"/>
      <c r="AG349" s="1015"/>
      <c r="AH349" s="1015"/>
      <c r="AI349" s="1015"/>
      <c r="AJ349" s="1015"/>
      <c r="AK349" s="1016"/>
      <c r="AL349" s="1017"/>
      <c r="AM349" s="1018"/>
      <c r="AN349" s="1018"/>
      <c r="AO349" s="1018"/>
      <c r="AP349" s="1018"/>
      <c r="AQ349" s="1018"/>
      <c r="AR349" s="1018"/>
      <c r="AS349" s="1018"/>
      <c r="AT349" s="1018"/>
      <c r="AU349" s="1018"/>
      <c r="AV349" s="1018"/>
      <c r="AW349" s="1018"/>
      <c r="AX349" s="1018"/>
      <c r="AY349" s="1018"/>
      <c r="AZ349" s="1018"/>
      <c r="BA349" s="1018"/>
      <c r="BB349" s="1018"/>
      <c r="BC349" s="1018"/>
      <c r="BD349" s="1019"/>
    </row>
    <row r="350" spans="2:58" s="236" customFormat="1" ht="22.5" hidden="1" customHeight="1">
      <c r="B350" s="1020" t="s">
        <v>8</v>
      </c>
      <c r="C350" s="1021"/>
      <c r="D350" s="1021"/>
      <c r="E350" s="1021"/>
      <c r="F350" s="1021"/>
      <c r="G350" s="1021"/>
      <c r="H350" s="1021"/>
      <c r="I350" s="1022"/>
      <c r="J350" s="1023"/>
      <c r="K350" s="1024"/>
      <c r="L350" s="1024"/>
      <c r="M350" s="1025"/>
      <c r="N350" s="1025"/>
      <c r="O350" s="1024"/>
      <c r="P350" s="1025"/>
      <c r="Q350" s="1025"/>
      <c r="R350" s="1024"/>
      <c r="S350" s="1024"/>
      <c r="T350" s="1024"/>
      <c r="U350" s="1024"/>
      <c r="V350" s="1024"/>
      <c r="W350" s="1024"/>
      <c r="X350" s="1024"/>
      <c r="Y350" s="1024"/>
      <c r="Z350" s="1024"/>
      <c r="AA350" s="1024"/>
      <c r="AB350" s="1026"/>
      <c r="AC350" s="236">
        <v>20</v>
      </c>
      <c r="AD350" s="1020" t="s">
        <v>8</v>
      </c>
      <c r="AE350" s="1021"/>
      <c r="AF350" s="1021"/>
      <c r="AG350" s="1021"/>
      <c r="AH350" s="1021"/>
      <c r="AI350" s="1021"/>
      <c r="AJ350" s="1021"/>
      <c r="AK350" s="1022"/>
      <c r="AL350" s="1023"/>
      <c r="AM350" s="1024"/>
      <c r="AN350" s="1024"/>
      <c r="AO350" s="1025"/>
      <c r="AP350" s="1025"/>
      <c r="AQ350" s="1024"/>
      <c r="AR350" s="1025"/>
      <c r="AS350" s="1025"/>
      <c r="AT350" s="1024"/>
      <c r="AU350" s="1024"/>
      <c r="AV350" s="1024"/>
      <c r="AW350" s="1024"/>
      <c r="AX350" s="1024"/>
      <c r="AY350" s="1024"/>
      <c r="AZ350" s="1024"/>
      <c r="BA350" s="1024"/>
      <c r="BB350" s="1024"/>
      <c r="BC350" s="1024"/>
      <c r="BD350" s="1026"/>
      <c r="BF350" s="236">
        <v>20</v>
      </c>
    </row>
    <row r="351" spans="2:58" s="236" customFormat="1" ht="25.2" hidden="1" customHeight="1">
      <c r="B351" s="1027" t="s">
        <v>23</v>
      </c>
      <c r="C351" s="1028"/>
      <c r="D351" s="1028"/>
      <c r="E351" s="1028"/>
      <c r="F351" s="1028"/>
      <c r="G351" s="1028"/>
      <c r="H351" s="1028"/>
      <c r="I351" s="1029"/>
      <c r="J351" s="972" t="s">
        <v>3918</v>
      </c>
      <c r="K351" s="973"/>
      <c r="L351" s="973"/>
      <c r="M351" s="975"/>
      <c r="N351" s="977"/>
      <c r="O351" s="239" t="s">
        <v>3919</v>
      </c>
      <c r="P351" s="975"/>
      <c r="Q351" s="977"/>
      <c r="R351" s="973"/>
      <c r="S351" s="973"/>
      <c r="T351" s="973"/>
      <c r="U351" s="973"/>
      <c r="V351" s="973"/>
      <c r="W351" s="973"/>
      <c r="X351" s="973"/>
      <c r="Y351" s="973"/>
      <c r="Z351" s="973"/>
      <c r="AA351" s="973"/>
      <c r="AB351" s="974"/>
      <c r="AD351" s="1027" t="s">
        <v>23</v>
      </c>
      <c r="AE351" s="1028"/>
      <c r="AF351" s="1028"/>
      <c r="AG351" s="1028"/>
      <c r="AH351" s="1028"/>
      <c r="AI351" s="1028"/>
      <c r="AJ351" s="1028"/>
      <c r="AK351" s="1029"/>
      <c r="AL351" s="972" t="s">
        <v>3918</v>
      </c>
      <c r="AM351" s="973"/>
      <c r="AN351" s="973"/>
      <c r="AO351" s="975"/>
      <c r="AP351" s="977"/>
      <c r="AQ351" s="239" t="s">
        <v>3919</v>
      </c>
      <c r="AR351" s="975"/>
      <c r="AS351" s="977"/>
      <c r="AT351" s="973"/>
      <c r="AU351" s="973"/>
      <c r="AV351" s="973"/>
      <c r="AW351" s="973"/>
      <c r="AX351" s="973"/>
      <c r="AY351" s="973"/>
      <c r="AZ351" s="973"/>
      <c r="BA351" s="973"/>
      <c r="BB351" s="973"/>
      <c r="BC351" s="973"/>
      <c r="BD351" s="974"/>
    </row>
    <row r="352" spans="2:58" s="236" customFormat="1" ht="25.2" hidden="1" customHeight="1">
      <c r="B352" s="1030"/>
      <c r="C352" s="1025"/>
      <c r="D352" s="1025"/>
      <c r="E352" s="1025"/>
      <c r="F352" s="1025"/>
      <c r="G352" s="1025"/>
      <c r="H352" s="1025"/>
      <c r="I352" s="1031"/>
      <c r="J352" s="972" t="s">
        <v>3920</v>
      </c>
      <c r="K352" s="973"/>
      <c r="L352" s="973"/>
      <c r="M352" s="975"/>
      <c r="N352" s="976"/>
      <c r="O352" s="976"/>
      <c r="P352" s="976"/>
      <c r="Q352" s="977"/>
      <c r="R352" s="972" t="s">
        <v>3921</v>
      </c>
      <c r="S352" s="973"/>
      <c r="T352" s="974"/>
      <c r="U352" s="975"/>
      <c r="V352" s="976"/>
      <c r="W352" s="976"/>
      <c r="X352" s="976"/>
      <c r="Y352" s="976"/>
      <c r="Z352" s="976"/>
      <c r="AA352" s="976"/>
      <c r="AB352" s="977"/>
      <c r="AD352" s="1030"/>
      <c r="AE352" s="1025"/>
      <c r="AF352" s="1025"/>
      <c r="AG352" s="1025"/>
      <c r="AH352" s="1025"/>
      <c r="AI352" s="1025"/>
      <c r="AJ352" s="1025"/>
      <c r="AK352" s="1031"/>
      <c r="AL352" s="972" t="s">
        <v>3920</v>
      </c>
      <c r="AM352" s="973"/>
      <c r="AN352" s="973"/>
      <c r="AO352" s="975"/>
      <c r="AP352" s="976"/>
      <c r="AQ352" s="976"/>
      <c r="AR352" s="976"/>
      <c r="AS352" s="977"/>
      <c r="AT352" s="972" t="s">
        <v>3921</v>
      </c>
      <c r="AU352" s="973"/>
      <c r="AV352" s="974"/>
      <c r="AW352" s="975"/>
      <c r="AX352" s="976"/>
      <c r="AY352" s="976"/>
      <c r="AZ352" s="976"/>
      <c r="BA352" s="976"/>
      <c r="BB352" s="976"/>
      <c r="BC352" s="976"/>
      <c r="BD352" s="977"/>
    </row>
    <row r="353" spans="2:58" s="236" customFormat="1" ht="25.2" hidden="1" customHeight="1">
      <c r="B353" s="1030"/>
      <c r="C353" s="1025"/>
      <c r="D353" s="1025"/>
      <c r="E353" s="1025"/>
      <c r="F353" s="1025"/>
      <c r="G353" s="1025"/>
      <c r="H353" s="1025"/>
      <c r="I353" s="1031"/>
      <c r="J353" s="972" t="s">
        <v>3922</v>
      </c>
      <c r="K353" s="973"/>
      <c r="L353" s="973"/>
      <c r="M353" s="978"/>
      <c r="N353" s="979"/>
      <c r="O353" s="979"/>
      <c r="P353" s="979"/>
      <c r="Q353" s="980"/>
      <c r="R353" s="972" t="s">
        <v>3923</v>
      </c>
      <c r="S353" s="973"/>
      <c r="T353" s="974"/>
      <c r="U353" s="975"/>
      <c r="V353" s="976"/>
      <c r="W353" s="976"/>
      <c r="X353" s="976"/>
      <c r="Y353" s="976"/>
      <c r="Z353" s="976"/>
      <c r="AA353" s="976"/>
      <c r="AB353" s="977"/>
      <c r="AD353" s="1030"/>
      <c r="AE353" s="1025"/>
      <c r="AF353" s="1025"/>
      <c r="AG353" s="1025"/>
      <c r="AH353" s="1025"/>
      <c r="AI353" s="1025"/>
      <c r="AJ353" s="1025"/>
      <c r="AK353" s="1031"/>
      <c r="AL353" s="972" t="s">
        <v>3922</v>
      </c>
      <c r="AM353" s="973"/>
      <c r="AN353" s="973"/>
      <c r="AO353" s="978"/>
      <c r="AP353" s="979"/>
      <c r="AQ353" s="979"/>
      <c r="AR353" s="979"/>
      <c r="AS353" s="980"/>
      <c r="AT353" s="972" t="s">
        <v>3923</v>
      </c>
      <c r="AU353" s="973"/>
      <c r="AV353" s="974"/>
      <c r="AW353" s="975"/>
      <c r="AX353" s="976"/>
      <c r="AY353" s="976"/>
      <c r="AZ353" s="976"/>
      <c r="BA353" s="976"/>
      <c r="BB353" s="976"/>
      <c r="BC353" s="976"/>
      <c r="BD353" s="977"/>
    </row>
    <row r="354" spans="2:58" s="236" customFormat="1" ht="25.2" hidden="1" customHeight="1">
      <c r="B354" s="1023"/>
      <c r="C354" s="1024"/>
      <c r="D354" s="1024"/>
      <c r="E354" s="1024"/>
      <c r="F354" s="1024"/>
      <c r="G354" s="1024"/>
      <c r="H354" s="1024"/>
      <c r="I354" s="1026"/>
      <c r="J354" s="972" t="s">
        <v>3924</v>
      </c>
      <c r="K354" s="973"/>
      <c r="L354" s="973"/>
      <c r="M354" s="981"/>
      <c r="N354" s="981"/>
      <c r="O354" s="981"/>
      <c r="P354" s="981"/>
      <c r="Q354" s="981"/>
      <c r="R354" s="981"/>
      <c r="S354" s="981"/>
      <c r="T354" s="981"/>
      <c r="U354" s="981"/>
      <c r="V354" s="981"/>
      <c r="W354" s="981"/>
      <c r="X354" s="981"/>
      <c r="Y354" s="981"/>
      <c r="Z354" s="981"/>
      <c r="AA354" s="981"/>
      <c r="AB354" s="981"/>
      <c r="AD354" s="1023"/>
      <c r="AE354" s="1024"/>
      <c r="AF354" s="1024"/>
      <c r="AG354" s="1024"/>
      <c r="AH354" s="1024"/>
      <c r="AI354" s="1024"/>
      <c r="AJ354" s="1024"/>
      <c r="AK354" s="1026"/>
      <c r="AL354" s="972" t="s">
        <v>3924</v>
      </c>
      <c r="AM354" s="973"/>
      <c r="AN354" s="973"/>
      <c r="AO354" s="981"/>
      <c r="AP354" s="981"/>
      <c r="AQ354" s="981"/>
      <c r="AR354" s="981"/>
      <c r="AS354" s="981"/>
      <c r="AT354" s="981"/>
      <c r="AU354" s="981"/>
      <c r="AV354" s="981"/>
      <c r="AW354" s="981"/>
      <c r="AX354" s="981"/>
      <c r="AY354" s="981"/>
      <c r="AZ354" s="981"/>
      <c r="BA354" s="981"/>
      <c r="BB354" s="981"/>
      <c r="BC354" s="981"/>
      <c r="BD354" s="981"/>
    </row>
    <row r="355" spans="2:58" s="236" customFormat="1" ht="30" hidden="1" customHeight="1">
      <c r="B355" s="982" t="s">
        <v>3925</v>
      </c>
      <c r="C355" s="983"/>
      <c r="D355" s="983"/>
      <c r="E355" s="983"/>
      <c r="F355" s="983"/>
      <c r="G355" s="983"/>
      <c r="H355" s="983"/>
      <c r="I355" s="984"/>
      <c r="J355" s="444"/>
      <c r="K355" s="445"/>
      <c r="L355" s="446" t="s">
        <v>388</v>
      </c>
      <c r="M355" s="447"/>
      <c r="N355" s="448" t="s">
        <v>112</v>
      </c>
      <c r="O355" s="449"/>
      <c r="P355" s="450"/>
      <c r="V355" s="451"/>
      <c r="W355" s="451"/>
      <c r="X355" s="451"/>
      <c r="Y355" s="451"/>
      <c r="Z355" s="451"/>
      <c r="AA355" s="451"/>
      <c r="AB355" s="452"/>
      <c r="AD355" s="982" t="s">
        <v>3925</v>
      </c>
      <c r="AE355" s="983"/>
      <c r="AF355" s="983"/>
      <c r="AG355" s="983"/>
      <c r="AH355" s="983"/>
      <c r="AI355" s="983"/>
      <c r="AJ355" s="983"/>
      <c r="AK355" s="984"/>
      <c r="AL355" s="444"/>
      <c r="AM355" s="445"/>
      <c r="AN355" s="446" t="s">
        <v>388</v>
      </c>
      <c r="AO355" s="447"/>
      <c r="AP355" s="448" t="s">
        <v>112</v>
      </c>
      <c r="AQ355" s="449"/>
      <c r="AR355" s="450"/>
      <c r="AX355" s="451"/>
      <c r="AY355" s="451"/>
      <c r="AZ355" s="451"/>
      <c r="BA355" s="451"/>
      <c r="BB355" s="451"/>
      <c r="BC355" s="451"/>
      <c r="BD355" s="452"/>
    </row>
    <row r="356" spans="2:58" s="236" customFormat="1" ht="15" hidden="1" customHeight="1">
      <c r="B356" s="985"/>
      <c r="C356" s="986"/>
      <c r="D356" s="986"/>
      <c r="E356" s="986"/>
      <c r="F356" s="986"/>
      <c r="G356" s="986"/>
      <c r="H356" s="986"/>
      <c r="I356" s="987"/>
      <c r="J356" s="453" t="s">
        <v>3926</v>
      </c>
      <c r="K356" s="454"/>
      <c r="L356" s="454"/>
      <c r="M356" s="454"/>
      <c r="N356" s="454"/>
      <c r="O356" s="454"/>
      <c r="P356" s="454"/>
      <c r="Q356" s="454"/>
      <c r="R356" s="454"/>
      <c r="S356" s="449"/>
      <c r="T356" s="455"/>
      <c r="U356" s="456"/>
      <c r="V356" s="457"/>
      <c r="W356" s="458"/>
      <c r="X356" s="459" t="s">
        <v>388</v>
      </c>
      <c r="Y356" s="460"/>
      <c r="Z356" s="461" t="s">
        <v>112</v>
      </c>
      <c r="AA356" s="461"/>
      <c r="AB356" s="462"/>
      <c r="AD356" s="985"/>
      <c r="AE356" s="986"/>
      <c r="AF356" s="986"/>
      <c r="AG356" s="986"/>
      <c r="AH356" s="986"/>
      <c r="AI356" s="986"/>
      <c r="AJ356" s="986"/>
      <c r="AK356" s="987"/>
      <c r="AL356" s="453" t="s">
        <v>3926</v>
      </c>
      <c r="AM356" s="454"/>
      <c r="AN356" s="454"/>
      <c r="AO356" s="454"/>
      <c r="AP356" s="454"/>
      <c r="AQ356" s="454"/>
      <c r="AR356" s="454"/>
      <c r="AS356" s="454"/>
      <c r="AT356" s="454"/>
      <c r="AU356" s="449"/>
      <c r="AV356" s="455"/>
      <c r="AW356" s="456"/>
      <c r="AX356" s="457"/>
      <c r="AY356" s="458"/>
      <c r="AZ356" s="459" t="s">
        <v>388</v>
      </c>
      <c r="BA356" s="460"/>
      <c r="BB356" s="461" t="s">
        <v>112</v>
      </c>
      <c r="BC356" s="461"/>
      <c r="BD356" s="462"/>
    </row>
    <row r="357" spans="2:58" s="236" customFormat="1" ht="15" hidden="1" customHeight="1">
      <c r="B357" s="988"/>
      <c r="C357" s="989"/>
      <c r="D357" s="989"/>
      <c r="E357" s="989"/>
      <c r="F357" s="989"/>
      <c r="G357" s="989"/>
      <c r="H357" s="989"/>
      <c r="I357" s="990"/>
      <c r="J357" s="577" t="s">
        <v>3927</v>
      </c>
      <c r="K357" s="464"/>
      <c r="L357" s="464"/>
      <c r="M357" s="464"/>
      <c r="N357" s="464"/>
      <c r="O357" s="464"/>
      <c r="P357" s="464"/>
      <c r="Q357" s="464"/>
      <c r="R357" s="464"/>
      <c r="S357" s="465"/>
      <c r="T357" s="466"/>
      <c r="U357" s="467"/>
      <c r="V357" s="468"/>
      <c r="W357" s="469"/>
      <c r="X357" s="464" t="s">
        <v>388</v>
      </c>
      <c r="Y357" s="470"/>
      <c r="Z357" s="466" t="s">
        <v>112</v>
      </c>
      <c r="AA357" s="466"/>
      <c r="AB357" s="471"/>
      <c r="AD357" s="988"/>
      <c r="AE357" s="989"/>
      <c r="AF357" s="989"/>
      <c r="AG357" s="989"/>
      <c r="AH357" s="989"/>
      <c r="AI357" s="989"/>
      <c r="AJ357" s="989"/>
      <c r="AK357" s="990"/>
      <c r="AL357" s="577" t="s">
        <v>3927</v>
      </c>
      <c r="AM357" s="464"/>
      <c r="AN357" s="464"/>
      <c r="AO357" s="464"/>
      <c r="AP357" s="464"/>
      <c r="AQ357" s="464"/>
      <c r="AR357" s="464"/>
      <c r="AS357" s="464"/>
      <c r="AT357" s="464"/>
      <c r="AU357" s="465"/>
      <c r="AV357" s="466"/>
      <c r="AW357" s="467"/>
      <c r="AX357" s="468"/>
      <c r="AY357" s="469"/>
      <c r="AZ357" s="464" t="s">
        <v>388</v>
      </c>
      <c r="BA357" s="470"/>
      <c r="BB357" s="466" t="s">
        <v>112</v>
      </c>
      <c r="BC357" s="466"/>
      <c r="BD357" s="471"/>
    </row>
    <row r="358" spans="2:58" s="236" customFormat="1" ht="18" hidden="1" customHeight="1">
      <c r="B358" s="991" t="s">
        <v>3928</v>
      </c>
      <c r="C358" s="992"/>
      <c r="D358" s="992"/>
      <c r="E358" s="992"/>
      <c r="F358" s="992"/>
      <c r="G358" s="992"/>
      <c r="H358" s="992"/>
      <c r="I358" s="993"/>
      <c r="J358" s="472" t="s">
        <v>3783</v>
      </c>
      <c r="K358" s="473" t="s">
        <v>3929</v>
      </c>
      <c r="L358" s="474"/>
      <c r="M358" s="474"/>
      <c r="N358" s="474"/>
      <c r="O358" s="472" t="s">
        <v>3783</v>
      </c>
      <c r="P358" s="473" t="s">
        <v>3930</v>
      </c>
      <c r="Q358" s="474"/>
      <c r="R358" s="474"/>
      <c r="T358" s="461" t="s">
        <v>3935</v>
      </c>
      <c r="U358" s="472" t="s">
        <v>3783</v>
      </c>
      <c r="V358" s="461" t="s">
        <v>3936</v>
      </c>
      <c r="X358" s="473"/>
      <c r="Y358" s="474"/>
      <c r="Z358" s="474"/>
      <c r="AA358" s="474"/>
      <c r="AB358" s="475"/>
      <c r="AD358" s="991" t="s">
        <v>3928</v>
      </c>
      <c r="AE358" s="992"/>
      <c r="AF358" s="992"/>
      <c r="AG358" s="992"/>
      <c r="AH358" s="992"/>
      <c r="AI358" s="992"/>
      <c r="AJ358" s="992"/>
      <c r="AK358" s="993"/>
      <c r="AL358" s="472" t="s">
        <v>3783</v>
      </c>
      <c r="AM358" s="473" t="s">
        <v>3929</v>
      </c>
      <c r="AN358" s="474"/>
      <c r="AO358" s="474"/>
      <c r="AP358" s="474"/>
      <c r="AQ358" s="472" t="s">
        <v>3783</v>
      </c>
      <c r="AR358" s="473" t="s">
        <v>3930</v>
      </c>
      <c r="AS358" s="474"/>
      <c r="AT358" s="474"/>
      <c r="AV358" s="461" t="s">
        <v>3935</v>
      </c>
      <c r="AW358" s="472" t="s">
        <v>3783</v>
      </c>
      <c r="AX358" s="461" t="s">
        <v>3936</v>
      </c>
      <c r="AZ358" s="473"/>
      <c r="BA358" s="474"/>
      <c r="BB358" s="474"/>
      <c r="BC358" s="474"/>
      <c r="BD358" s="475"/>
    </row>
    <row r="359" spans="2:58" s="236" customFormat="1" ht="15" hidden="1" customHeight="1">
      <c r="B359" s="994" t="s">
        <v>3931</v>
      </c>
      <c r="C359" s="995"/>
      <c r="D359" s="995"/>
      <c r="E359" s="995"/>
      <c r="F359" s="995"/>
      <c r="G359" s="995"/>
      <c r="H359" s="995"/>
      <c r="I359" s="996"/>
      <c r="J359" s="1000" t="s">
        <v>3932</v>
      </c>
      <c r="K359" s="1001"/>
      <c r="L359" s="1004"/>
      <c r="M359" s="1005"/>
      <c r="N359" s="1005"/>
      <c r="O359" s="1005"/>
      <c r="P359" s="1005"/>
      <c r="Q359" s="1005"/>
      <c r="R359" s="1006"/>
      <c r="S359" s="1006"/>
      <c r="T359" s="1006"/>
      <c r="U359" s="1007"/>
      <c r="V359" s="1008" t="s">
        <v>3933</v>
      </c>
      <c r="W359" s="1008"/>
      <c r="X359" s="1008"/>
      <c r="Y359" s="1008"/>
      <c r="Z359" s="1008"/>
      <c r="AA359" s="1008"/>
      <c r="AB359" s="1009"/>
      <c r="AD359" s="994" t="s">
        <v>3931</v>
      </c>
      <c r="AE359" s="995"/>
      <c r="AF359" s="995"/>
      <c r="AG359" s="995"/>
      <c r="AH359" s="995"/>
      <c r="AI359" s="995"/>
      <c r="AJ359" s="995"/>
      <c r="AK359" s="996"/>
      <c r="AL359" s="1000" t="s">
        <v>3932</v>
      </c>
      <c r="AM359" s="1001"/>
      <c r="AN359" s="1004"/>
      <c r="AO359" s="1005"/>
      <c r="AP359" s="1005"/>
      <c r="AQ359" s="1005"/>
      <c r="AR359" s="1005"/>
      <c r="AS359" s="1005"/>
      <c r="AT359" s="1006"/>
      <c r="AU359" s="1006"/>
      <c r="AV359" s="1006"/>
      <c r="AW359" s="1007"/>
      <c r="AX359" s="1008" t="s">
        <v>3933</v>
      </c>
      <c r="AY359" s="1008"/>
      <c r="AZ359" s="1008"/>
      <c r="BA359" s="1008"/>
      <c r="BB359" s="1008"/>
      <c r="BC359" s="1008"/>
      <c r="BD359" s="1009"/>
    </row>
    <row r="360" spans="2:58" s="236" customFormat="1" ht="15" hidden="1" customHeight="1">
      <c r="B360" s="997"/>
      <c r="C360" s="998"/>
      <c r="D360" s="998"/>
      <c r="E360" s="998"/>
      <c r="F360" s="998"/>
      <c r="G360" s="998"/>
      <c r="H360" s="998"/>
      <c r="I360" s="999"/>
      <c r="J360" s="1002"/>
      <c r="K360" s="1003"/>
      <c r="L360" s="1004"/>
      <c r="M360" s="1005"/>
      <c r="N360" s="1005"/>
      <c r="O360" s="1005"/>
      <c r="P360" s="1005"/>
      <c r="Q360" s="1005"/>
      <c r="R360" s="1006"/>
      <c r="S360" s="1006"/>
      <c r="T360" s="1006"/>
      <c r="U360" s="1007"/>
      <c r="V360" s="1010"/>
      <c r="W360" s="1010"/>
      <c r="X360" s="1010"/>
      <c r="Y360" s="1010"/>
      <c r="Z360" s="1010"/>
      <c r="AA360" s="1010"/>
      <c r="AB360" s="1011"/>
      <c r="AC360" s="241"/>
      <c r="AD360" s="997"/>
      <c r="AE360" s="998"/>
      <c r="AF360" s="998"/>
      <c r="AG360" s="998"/>
      <c r="AH360" s="998"/>
      <c r="AI360" s="998"/>
      <c r="AJ360" s="998"/>
      <c r="AK360" s="999"/>
      <c r="AL360" s="1002"/>
      <c r="AM360" s="1003"/>
      <c r="AN360" s="1004"/>
      <c r="AO360" s="1005"/>
      <c r="AP360" s="1005"/>
      <c r="AQ360" s="1005"/>
      <c r="AR360" s="1005"/>
      <c r="AS360" s="1005"/>
      <c r="AT360" s="1006"/>
      <c r="AU360" s="1006"/>
      <c r="AV360" s="1006"/>
      <c r="AW360" s="1007"/>
      <c r="AX360" s="1010"/>
      <c r="AY360" s="1010"/>
      <c r="AZ360" s="1010"/>
      <c r="BA360" s="1010"/>
      <c r="BB360" s="1010"/>
      <c r="BC360" s="1010"/>
      <c r="BD360" s="1011"/>
      <c r="BF360" s="241"/>
    </row>
    <row r="361" spans="2:58" s="236" customFormat="1" ht="15" hidden="1" customHeight="1">
      <c r="B361" s="994" t="s">
        <v>3934</v>
      </c>
      <c r="C361" s="995"/>
      <c r="D361" s="995"/>
      <c r="E361" s="995"/>
      <c r="F361" s="995"/>
      <c r="G361" s="995"/>
      <c r="H361" s="995"/>
      <c r="I361" s="996"/>
      <c r="J361" s="968"/>
      <c r="K361" s="969"/>
      <c r="L361" s="1012"/>
      <c r="M361" s="1012" t="s">
        <v>12</v>
      </c>
      <c r="N361" s="1012"/>
      <c r="O361" s="1012" t="s">
        <v>11</v>
      </c>
      <c r="P361" s="1012"/>
      <c r="Q361" s="1012" t="s">
        <v>227</v>
      </c>
      <c r="S361" s="476"/>
      <c r="T361" s="476"/>
      <c r="U361" s="476"/>
      <c r="V361" s="476"/>
      <c r="W361" s="476"/>
      <c r="X361" s="476"/>
      <c r="Y361" s="476"/>
      <c r="Z361" s="476"/>
      <c r="AA361" s="476"/>
      <c r="AB361" s="477"/>
      <c r="AC361" s="241"/>
      <c r="AD361" s="994" t="s">
        <v>3934</v>
      </c>
      <c r="AE361" s="995"/>
      <c r="AF361" s="995"/>
      <c r="AG361" s="995"/>
      <c r="AH361" s="995"/>
      <c r="AI361" s="995"/>
      <c r="AJ361" s="995"/>
      <c r="AK361" s="996"/>
      <c r="AL361" s="968"/>
      <c r="AM361" s="969"/>
      <c r="AN361" s="1012"/>
      <c r="AO361" s="1012" t="s">
        <v>12</v>
      </c>
      <c r="AP361" s="1012"/>
      <c r="AQ361" s="1012" t="s">
        <v>11</v>
      </c>
      <c r="AR361" s="1012"/>
      <c r="AS361" s="1012" t="s">
        <v>227</v>
      </c>
      <c r="AU361" s="476"/>
      <c r="AV361" s="476"/>
      <c r="AW361" s="476"/>
      <c r="AX361" s="476"/>
      <c r="AY361" s="476"/>
      <c r="AZ361" s="476"/>
      <c r="BA361" s="476"/>
      <c r="BB361" s="476"/>
      <c r="BC361" s="476"/>
      <c r="BD361" s="477"/>
      <c r="BF361" s="241"/>
    </row>
    <row r="362" spans="2:58" s="236" customFormat="1" ht="15" hidden="1" customHeight="1">
      <c r="B362" s="997"/>
      <c r="C362" s="998"/>
      <c r="D362" s="998"/>
      <c r="E362" s="998"/>
      <c r="F362" s="998"/>
      <c r="G362" s="998"/>
      <c r="H362" s="998"/>
      <c r="I362" s="999"/>
      <c r="J362" s="970"/>
      <c r="K362" s="971"/>
      <c r="L362" s="1013"/>
      <c r="M362" s="1013"/>
      <c r="N362" s="1013"/>
      <c r="O362" s="1013"/>
      <c r="P362" s="1013"/>
      <c r="Q362" s="1013"/>
      <c r="R362" s="481"/>
      <c r="S362" s="479"/>
      <c r="T362" s="479"/>
      <c r="U362" s="479"/>
      <c r="V362" s="479"/>
      <c r="W362" s="479"/>
      <c r="X362" s="479"/>
      <c r="Y362" s="479"/>
      <c r="Z362" s="479"/>
      <c r="AA362" s="479"/>
      <c r="AB362" s="480"/>
      <c r="AC362" s="241"/>
      <c r="AD362" s="997"/>
      <c r="AE362" s="998"/>
      <c r="AF362" s="998"/>
      <c r="AG362" s="998"/>
      <c r="AH362" s="998"/>
      <c r="AI362" s="998"/>
      <c r="AJ362" s="998"/>
      <c r="AK362" s="999"/>
      <c r="AL362" s="970"/>
      <c r="AM362" s="971"/>
      <c r="AN362" s="1013"/>
      <c r="AO362" s="1013"/>
      <c r="AP362" s="1013"/>
      <c r="AQ362" s="1013"/>
      <c r="AR362" s="1013"/>
      <c r="AS362" s="1013"/>
      <c r="AT362" s="481"/>
      <c r="AU362" s="479"/>
      <c r="AV362" s="479"/>
      <c r="AW362" s="479"/>
      <c r="AX362" s="479"/>
      <c r="AY362" s="479"/>
      <c r="AZ362" s="479"/>
      <c r="BA362" s="479"/>
      <c r="BB362" s="479"/>
      <c r="BC362" s="479"/>
      <c r="BD362" s="480"/>
      <c r="BF362" s="241"/>
    </row>
    <row r="363" spans="2:58" s="236" customFormat="1" ht="20.100000000000001" hidden="1" customHeight="1">
      <c r="B363" s="482"/>
      <c r="C363" s="482"/>
      <c r="D363" s="482"/>
      <c r="E363" s="482"/>
      <c r="F363" s="482"/>
      <c r="G363" s="482"/>
      <c r="H363" s="482"/>
      <c r="I363" s="482"/>
      <c r="J363" s="482"/>
      <c r="K363" s="482"/>
      <c r="L363" s="482"/>
      <c r="M363" s="482"/>
      <c r="N363" s="482"/>
      <c r="O363" s="482"/>
      <c r="P363" s="482"/>
      <c r="Q363" s="482"/>
      <c r="R363" s="482"/>
      <c r="S363" s="482"/>
      <c r="T363" s="482"/>
      <c r="U363" s="482"/>
      <c r="V363" s="482"/>
      <c r="W363" s="482"/>
      <c r="X363" s="482"/>
      <c r="Y363" s="482"/>
      <c r="Z363" s="482"/>
      <c r="AA363" s="482"/>
      <c r="AB363" s="482"/>
      <c r="AC363" s="241"/>
      <c r="AD363" s="482"/>
      <c r="AE363" s="482"/>
      <c r="AF363" s="482"/>
      <c r="AG363" s="482"/>
      <c r="AH363" s="482"/>
      <c r="AI363" s="482"/>
      <c r="AJ363" s="482"/>
      <c r="AK363" s="482"/>
      <c r="AL363" s="482"/>
      <c r="AM363" s="482"/>
      <c r="AN363" s="482"/>
      <c r="AO363" s="482"/>
      <c r="AP363" s="482"/>
      <c r="AQ363" s="482"/>
      <c r="AR363" s="482"/>
      <c r="AS363" s="482"/>
      <c r="AT363" s="482"/>
      <c r="AU363" s="482"/>
      <c r="AV363" s="482"/>
      <c r="AW363" s="482"/>
      <c r="AX363" s="482"/>
      <c r="AY363" s="482"/>
      <c r="AZ363" s="482"/>
      <c r="BA363" s="482"/>
      <c r="BB363" s="482"/>
      <c r="BC363" s="482"/>
      <c r="BD363" s="482"/>
      <c r="BF363" s="241"/>
    </row>
    <row r="364" spans="2:58" s="236" customFormat="1" ht="18" hidden="1" customHeight="1">
      <c r="C364" s="437" t="s">
        <v>3937</v>
      </c>
      <c r="D364" s="243" t="s">
        <v>16092</v>
      </c>
      <c r="F364" s="243"/>
      <c r="G364" s="243"/>
      <c r="H364" s="243"/>
      <c r="I364" s="243"/>
      <c r="J364" s="483"/>
      <c r="K364" s="483"/>
      <c r="L364" s="483"/>
      <c r="M364" s="483"/>
      <c r="N364" s="483"/>
      <c r="O364" s="483"/>
      <c r="P364" s="483"/>
      <c r="Q364" s="483"/>
      <c r="R364" s="483"/>
      <c r="S364" s="484"/>
      <c r="T364" s="483"/>
      <c r="U364" s="483"/>
      <c r="V364" s="483"/>
      <c r="W364" s="483"/>
      <c r="X364" s="243"/>
      <c r="Y364" s="243"/>
      <c r="Z364" s="243"/>
      <c r="AA364" s="243"/>
      <c r="AB364" s="243"/>
      <c r="AE364" s="437" t="s">
        <v>3937</v>
      </c>
      <c r="AF364" s="243" t="s">
        <v>16092</v>
      </c>
      <c r="AH364" s="243"/>
      <c r="AI364" s="243"/>
      <c r="AJ364" s="243"/>
      <c r="AK364" s="243"/>
      <c r="AL364" s="483"/>
      <c r="AM364" s="483"/>
      <c r="AN364" s="483"/>
      <c r="AO364" s="483"/>
      <c r="AP364" s="483"/>
      <c r="AQ364" s="483"/>
      <c r="AR364" s="483"/>
      <c r="AS364" s="483"/>
      <c r="AT364" s="483"/>
      <c r="AU364" s="484"/>
      <c r="AV364" s="483"/>
      <c r="AW364" s="483"/>
      <c r="AX364" s="483"/>
      <c r="AY364" s="483"/>
      <c r="AZ364" s="243"/>
      <c r="BA364" s="243"/>
      <c r="BB364" s="243"/>
      <c r="BC364" s="243"/>
      <c r="BD364" s="243"/>
    </row>
    <row r="365" spans="2:58" s="236" customFormat="1" ht="30" hidden="1" customHeight="1">
      <c r="C365" s="485" t="s">
        <v>3938</v>
      </c>
      <c r="D365" s="1032" t="s">
        <v>16093</v>
      </c>
      <c r="E365" s="1032"/>
      <c r="F365" s="1032"/>
      <c r="G365" s="1032"/>
      <c r="H365" s="1032"/>
      <c r="I365" s="1032"/>
      <c r="J365" s="1032"/>
      <c r="K365" s="1032"/>
      <c r="L365" s="1032"/>
      <c r="M365" s="1032"/>
      <c r="N365" s="1032"/>
      <c r="O365" s="1032"/>
      <c r="P365" s="1032"/>
      <c r="Q365" s="1032"/>
      <c r="R365" s="1032"/>
      <c r="S365" s="1032"/>
      <c r="T365" s="1032"/>
      <c r="U365" s="1032"/>
      <c r="V365" s="1032"/>
      <c r="W365" s="1032"/>
      <c r="X365" s="1032"/>
      <c r="Y365" s="1032"/>
      <c r="Z365" s="1032"/>
      <c r="AA365" s="1032"/>
      <c r="AB365" s="1032"/>
      <c r="AE365" s="485" t="s">
        <v>3938</v>
      </c>
      <c r="AF365" s="1032" t="s">
        <v>16093</v>
      </c>
      <c r="AG365" s="1032"/>
      <c r="AH365" s="1032"/>
      <c r="AI365" s="1032"/>
      <c r="AJ365" s="1032"/>
      <c r="AK365" s="1032"/>
      <c r="AL365" s="1032"/>
      <c r="AM365" s="1032"/>
      <c r="AN365" s="1032"/>
      <c r="AO365" s="1032"/>
      <c r="AP365" s="1032"/>
      <c r="AQ365" s="1032"/>
      <c r="AR365" s="1032"/>
      <c r="AS365" s="1032"/>
      <c r="AT365" s="1032"/>
      <c r="AU365" s="1032"/>
      <c r="AV365" s="1032"/>
      <c r="AW365" s="1032"/>
      <c r="AX365" s="1032"/>
      <c r="AY365" s="1032"/>
      <c r="AZ365" s="1032"/>
      <c r="BA365" s="1032"/>
      <c r="BB365" s="1032"/>
      <c r="BC365" s="1032"/>
      <c r="BD365" s="1032"/>
    </row>
    <row r="366" spans="2:58" s="236" customFormat="1" ht="7.95" hidden="1" customHeight="1">
      <c r="E366" s="486"/>
      <c r="F366" s="486"/>
      <c r="G366" s="486"/>
      <c r="H366" s="486"/>
      <c r="I366" s="486"/>
      <c r="J366" s="486"/>
      <c r="K366" s="486"/>
      <c r="L366" s="486"/>
      <c r="M366" s="486"/>
      <c r="N366" s="486"/>
      <c r="O366" s="486"/>
      <c r="P366" s="486"/>
      <c r="Q366" s="486"/>
      <c r="R366" s="486"/>
      <c r="S366" s="486"/>
      <c r="T366" s="486"/>
      <c r="U366" s="486"/>
      <c r="V366" s="486"/>
      <c r="W366" s="486"/>
      <c r="X366" s="486"/>
      <c r="Y366" s="486"/>
      <c r="Z366" s="486"/>
      <c r="AA366" s="486"/>
      <c r="AB366" s="486"/>
      <c r="AG366" s="486"/>
      <c r="AH366" s="486"/>
      <c r="AI366" s="486"/>
      <c r="AJ366" s="486"/>
      <c r="AK366" s="486"/>
      <c r="AL366" s="486"/>
      <c r="AM366" s="486"/>
      <c r="AN366" s="486"/>
      <c r="AO366" s="486"/>
      <c r="AP366" s="486"/>
      <c r="AQ366" s="486"/>
      <c r="AR366" s="486"/>
      <c r="AS366" s="486"/>
      <c r="AT366" s="486"/>
      <c r="AU366" s="486"/>
      <c r="AV366" s="486"/>
      <c r="AW366" s="486"/>
      <c r="AX366" s="486"/>
      <c r="AY366" s="486"/>
      <c r="AZ366" s="486"/>
      <c r="BA366" s="486"/>
      <c r="BB366" s="486"/>
      <c r="BC366" s="486"/>
      <c r="BD366" s="486"/>
    </row>
    <row r="367" spans="2:58" s="236" customFormat="1" ht="25.35" hidden="1" customHeight="1">
      <c r="B367" s="441" t="s">
        <v>3939</v>
      </c>
      <c r="I367" s="442"/>
      <c r="J367" s="442"/>
      <c r="W367" s="442"/>
      <c r="X367" s="442"/>
      <c r="Y367" s="442"/>
      <c r="Z367" s="442"/>
      <c r="AA367" s="442"/>
      <c r="AB367" s="442"/>
      <c r="AD367" s="441" t="s">
        <v>3939</v>
      </c>
      <c r="AK367" s="442"/>
      <c r="AL367" s="442"/>
      <c r="AY367" s="442"/>
      <c r="AZ367" s="442"/>
      <c r="BA367" s="442"/>
      <c r="BB367" s="442"/>
      <c r="BC367" s="442"/>
      <c r="BD367" s="442"/>
    </row>
    <row r="368" spans="2:58" s="236" customFormat="1" ht="12.45" hidden="1" customHeight="1">
      <c r="B368" s="1014" t="s">
        <v>3917</v>
      </c>
      <c r="C368" s="1015"/>
      <c r="D368" s="1015"/>
      <c r="E368" s="1015"/>
      <c r="F368" s="1015"/>
      <c r="G368" s="1015"/>
      <c r="H368" s="1015"/>
      <c r="I368" s="1016"/>
      <c r="J368" s="1017"/>
      <c r="K368" s="1018"/>
      <c r="L368" s="1018"/>
      <c r="M368" s="1018"/>
      <c r="N368" s="1018"/>
      <c r="O368" s="1018"/>
      <c r="P368" s="1018"/>
      <c r="Q368" s="1018"/>
      <c r="R368" s="1018"/>
      <c r="S368" s="1018"/>
      <c r="T368" s="1018"/>
      <c r="U368" s="1018"/>
      <c r="V368" s="1018"/>
      <c r="W368" s="1018"/>
      <c r="X368" s="1018"/>
      <c r="Y368" s="1018"/>
      <c r="Z368" s="1018"/>
      <c r="AA368" s="1018"/>
      <c r="AB368" s="1019"/>
      <c r="AD368" s="1014" t="s">
        <v>3917</v>
      </c>
      <c r="AE368" s="1015"/>
      <c r="AF368" s="1015"/>
      <c r="AG368" s="1015"/>
      <c r="AH368" s="1015"/>
      <c r="AI368" s="1015"/>
      <c r="AJ368" s="1015"/>
      <c r="AK368" s="1016"/>
      <c r="AL368" s="1017"/>
      <c r="AM368" s="1018"/>
      <c r="AN368" s="1018"/>
      <c r="AO368" s="1018"/>
      <c r="AP368" s="1018"/>
      <c r="AQ368" s="1018"/>
      <c r="AR368" s="1018"/>
      <c r="AS368" s="1018"/>
      <c r="AT368" s="1018"/>
      <c r="AU368" s="1018"/>
      <c r="AV368" s="1018"/>
      <c r="AW368" s="1018"/>
      <c r="AX368" s="1018"/>
      <c r="AY368" s="1018"/>
      <c r="AZ368" s="1018"/>
      <c r="BA368" s="1018"/>
      <c r="BB368" s="1018"/>
      <c r="BC368" s="1018"/>
      <c r="BD368" s="1019"/>
    </row>
    <row r="369" spans="2:58" s="236" customFormat="1" ht="22.5" hidden="1" customHeight="1">
      <c r="B369" s="1020" t="s">
        <v>8</v>
      </c>
      <c r="C369" s="1021"/>
      <c r="D369" s="1021"/>
      <c r="E369" s="1021"/>
      <c r="F369" s="1021"/>
      <c r="G369" s="1021"/>
      <c r="H369" s="1021"/>
      <c r="I369" s="1022"/>
      <c r="J369" s="1023"/>
      <c r="K369" s="1024"/>
      <c r="L369" s="1024"/>
      <c r="M369" s="1025"/>
      <c r="N369" s="1025"/>
      <c r="O369" s="1024"/>
      <c r="P369" s="1025"/>
      <c r="Q369" s="1025"/>
      <c r="R369" s="1024"/>
      <c r="S369" s="1024"/>
      <c r="T369" s="1024"/>
      <c r="U369" s="1024"/>
      <c r="V369" s="1024"/>
      <c r="W369" s="1024"/>
      <c r="X369" s="1024"/>
      <c r="Y369" s="1024"/>
      <c r="Z369" s="1024"/>
      <c r="AA369" s="1024"/>
      <c r="AB369" s="1026"/>
      <c r="AC369" s="236">
        <v>21</v>
      </c>
      <c r="AD369" s="1020" t="s">
        <v>8</v>
      </c>
      <c r="AE369" s="1021"/>
      <c r="AF369" s="1021"/>
      <c r="AG369" s="1021"/>
      <c r="AH369" s="1021"/>
      <c r="AI369" s="1021"/>
      <c r="AJ369" s="1021"/>
      <c r="AK369" s="1022"/>
      <c r="AL369" s="1023"/>
      <c r="AM369" s="1024"/>
      <c r="AN369" s="1024"/>
      <c r="AO369" s="1025"/>
      <c r="AP369" s="1025"/>
      <c r="AQ369" s="1024"/>
      <c r="AR369" s="1025"/>
      <c r="AS369" s="1025"/>
      <c r="AT369" s="1024"/>
      <c r="AU369" s="1024"/>
      <c r="AV369" s="1024"/>
      <c r="AW369" s="1024"/>
      <c r="AX369" s="1024"/>
      <c r="AY369" s="1024"/>
      <c r="AZ369" s="1024"/>
      <c r="BA369" s="1024"/>
      <c r="BB369" s="1024"/>
      <c r="BC369" s="1024"/>
      <c r="BD369" s="1026"/>
      <c r="BF369" s="236">
        <v>21</v>
      </c>
    </row>
    <row r="370" spans="2:58" s="236" customFormat="1" ht="25.2" hidden="1" customHeight="1">
      <c r="B370" s="1027" t="s">
        <v>23</v>
      </c>
      <c r="C370" s="1028"/>
      <c r="D370" s="1028"/>
      <c r="E370" s="1028"/>
      <c r="F370" s="1028"/>
      <c r="G370" s="1028"/>
      <c r="H370" s="1028"/>
      <c r="I370" s="1029"/>
      <c r="J370" s="972" t="s">
        <v>3918</v>
      </c>
      <c r="K370" s="973"/>
      <c r="L370" s="973"/>
      <c r="M370" s="975"/>
      <c r="N370" s="977"/>
      <c r="O370" s="239" t="s">
        <v>3919</v>
      </c>
      <c r="P370" s="975"/>
      <c r="Q370" s="977"/>
      <c r="R370" s="973"/>
      <c r="S370" s="973"/>
      <c r="T370" s="973"/>
      <c r="U370" s="973"/>
      <c r="V370" s="973"/>
      <c r="W370" s="973"/>
      <c r="X370" s="973"/>
      <c r="Y370" s="973"/>
      <c r="Z370" s="973"/>
      <c r="AA370" s="973"/>
      <c r="AB370" s="974"/>
      <c r="AD370" s="1027" t="s">
        <v>23</v>
      </c>
      <c r="AE370" s="1028"/>
      <c r="AF370" s="1028"/>
      <c r="AG370" s="1028"/>
      <c r="AH370" s="1028"/>
      <c r="AI370" s="1028"/>
      <c r="AJ370" s="1028"/>
      <c r="AK370" s="1029"/>
      <c r="AL370" s="972" t="s">
        <v>3918</v>
      </c>
      <c r="AM370" s="973"/>
      <c r="AN370" s="973"/>
      <c r="AO370" s="975"/>
      <c r="AP370" s="977"/>
      <c r="AQ370" s="239" t="s">
        <v>3919</v>
      </c>
      <c r="AR370" s="975"/>
      <c r="AS370" s="977"/>
      <c r="AT370" s="973"/>
      <c r="AU370" s="973"/>
      <c r="AV370" s="973"/>
      <c r="AW370" s="973"/>
      <c r="AX370" s="973"/>
      <c r="AY370" s="973"/>
      <c r="AZ370" s="973"/>
      <c r="BA370" s="973"/>
      <c r="BB370" s="973"/>
      <c r="BC370" s="973"/>
      <c r="BD370" s="974"/>
    </row>
    <row r="371" spans="2:58" s="236" customFormat="1" ht="25.2" hidden="1" customHeight="1">
      <c r="B371" s="1030"/>
      <c r="C371" s="1025"/>
      <c r="D371" s="1025"/>
      <c r="E371" s="1025"/>
      <c r="F371" s="1025"/>
      <c r="G371" s="1025"/>
      <c r="H371" s="1025"/>
      <c r="I371" s="1031"/>
      <c r="J371" s="972" t="s">
        <v>3920</v>
      </c>
      <c r="K371" s="973"/>
      <c r="L371" s="973"/>
      <c r="M371" s="975"/>
      <c r="N371" s="976"/>
      <c r="O371" s="976"/>
      <c r="P371" s="976"/>
      <c r="Q371" s="977"/>
      <c r="R371" s="972" t="s">
        <v>3921</v>
      </c>
      <c r="S371" s="973"/>
      <c r="T371" s="974"/>
      <c r="U371" s="975"/>
      <c r="V371" s="976"/>
      <c r="W371" s="976"/>
      <c r="X371" s="976"/>
      <c r="Y371" s="976"/>
      <c r="Z371" s="976"/>
      <c r="AA371" s="976"/>
      <c r="AB371" s="977"/>
      <c r="AD371" s="1030"/>
      <c r="AE371" s="1025"/>
      <c r="AF371" s="1025"/>
      <c r="AG371" s="1025"/>
      <c r="AH371" s="1025"/>
      <c r="AI371" s="1025"/>
      <c r="AJ371" s="1025"/>
      <c r="AK371" s="1031"/>
      <c r="AL371" s="972" t="s">
        <v>3920</v>
      </c>
      <c r="AM371" s="973"/>
      <c r="AN371" s="973"/>
      <c r="AO371" s="975"/>
      <c r="AP371" s="976"/>
      <c r="AQ371" s="976"/>
      <c r="AR371" s="976"/>
      <c r="AS371" s="977"/>
      <c r="AT371" s="972" t="s">
        <v>3921</v>
      </c>
      <c r="AU371" s="973"/>
      <c r="AV371" s="974"/>
      <c r="AW371" s="975"/>
      <c r="AX371" s="976"/>
      <c r="AY371" s="976"/>
      <c r="AZ371" s="976"/>
      <c r="BA371" s="976"/>
      <c r="BB371" s="976"/>
      <c r="BC371" s="976"/>
      <c r="BD371" s="977"/>
    </row>
    <row r="372" spans="2:58" s="236" customFormat="1" ht="25.2" hidden="1" customHeight="1">
      <c r="B372" s="1030"/>
      <c r="C372" s="1025"/>
      <c r="D372" s="1025"/>
      <c r="E372" s="1025"/>
      <c r="F372" s="1025"/>
      <c r="G372" s="1025"/>
      <c r="H372" s="1025"/>
      <c r="I372" s="1031"/>
      <c r="J372" s="972" t="s">
        <v>3922</v>
      </c>
      <c r="K372" s="973"/>
      <c r="L372" s="973"/>
      <c r="M372" s="978"/>
      <c r="N372" s="979"/>
      <c r="O372" s="979"/>
      <c r="P372" s="979"/>
      <c r="Q372" s="980"/>
      <c r="R372" s="972" t="s">
        <v>3923</v>
      </c>
      <c r="S372" s="973"/>
      <c r="T372" s="974"/>
      <c r="U372" s="975"/>
      <c r="V372" s="976"/>
      <c r="W372" s="976"/>
      <c r="X372" s="976"/>
      <c r="Y372" s="976"/>
      <c r="Z372" s="976"/>
      <c r="AA372" s="976"/>
      <c r="AB372" s="977"/>
      <c r="AD372" s="1030"/>
      <c r="AE372" s="1025"/>
      <c r="AF372" s="1025"/>
      <c r="AG372" s="1025"/>
      <c r="AH372" s="1025"/>
      <c r="AI372" s="1025"/>
      <c r="AJ372" s="1025"/>
      <c r="AK372" s="1031"/>
      <c r="AL372" s="972" t="s">
        <v>3922</v>
      </c>
      <c r="AM372" s="973"/>
      <c r="AN372" s="973"/>
      <c r="AO372" s="978"/>
      <c r="AP372" s="979"/>
      <c r="AQ372" s="979"/>
      <c r="AR372" s="979"/>
      <c r="AS372" s="980"/>
      <c r="AT372" s="972" t="s">
        <v>3923</v>
      </c>
      <c r="AU372" s="973"/>
      <c r="AV372" s="974"/>
      <c r="AW372" s="975"/>
      <c r="AX372" s="976"/>
      <c r="AY372" s="976"/>
      <c r="AZ372" s="976"/>
      <c r="BA372" s="976"/>
      <c r="BB372" s="976"/>
      <c r="BC372" s="976"/>
      <c r="BD372" s="977"/>
    </row>
    <row r="373" spans="2:58" s="236" customFormat="1" ht="25.2" hidden="1" customHeight="1">
      <c r="B373" s="1023"/>
      <c r="C373" s="1024"/>
      <c r="D373" s="1024"/>
      <c r="E373" s="1024"/>
      <c r="F373" s="1024"/>
      <c r="G373" s="1024"/>
      <c r="H373" s="1024"/>
      <c r="I373" s="1026"/>
      <c r="J373" s="972" t="s">
        <v>3924</v>
      </c>
      <c r="K373" s="973"/>
      <c r="L373" s="973"/>
      <c r="M373" s="981"/>
      <c r="N373" s="981"/>
      <c r="O373" s="981"/>
      <c r="P373" s="981"/>
      <c r="Q373" s="981"/>
      <c r="R373" s="981"/>
      <c r="S373" s="981"/>
      <c r="T373" s="981"/>
      <c r="U373" s="981"/>
      <c r="V373" s="981"/>
      <c r="W373" s="981"/>
      <c r="X373" s="981"/>
      <c r="Y373" s="981"/>
      <c r="Z373" s="981"/>
      <c r="AA373" s="981"/>
      <c r="AB373" s="981"/>
      <c r="AD373" s="1023"/>
      <c r="AE373" s="1024"/>
      <c r="AF373" s="1024"/>
      <c r="AG373" s="1024"/>
      <c r="AH373" s="1024"/>
      <c r="AI373" s="1024"/>
      <c r="AJ373" s="1024"/>
      <c r="AK373" s="1026"/>
      <c r="AL373" s="972" t="s">
        <v>3924</v>
      </c>
      <c r="AM373" s="973"/>
      <c r="AN373" s="973"/>
      <c r="AO373" s="981"/>
      <c r="AP373" s="981"/>
      <c r="AQ373" s="981"/>
      <c r="AR373" s="981"/>
      <c r="AS373" s="981"/>
      <c r="AT373" s="981"/>
      <c r="AU373" s="981"/>
      <c r="AV373" s="981"/>
      <c r="AW373" s="981"/>
      <c r="AX373" s="981"/>
      <c r="AY373" s="981"/>
      <c r="AZ373" s="981"/>
      <c r="BA373" s="981"/>
      <c r="BB373" s="981"/>
      <c r="BC373" s="981"/>
      <c r="BD373" s="981"/>
    </row>
    <row r="374" spans="2:58" s="236" customFormat="1" ht="30" hidden="1" customHeight="1">
      <c r="B374" s="982" t="s">
        <v>3925</v>
      </c>
      <c r="C374" s="983"/>
      <c r="D374" s="983"/>
      <c r="E374" s="983"/>
      <c r="F374" s="983"/>
      <c r="G374" s="983"/>
      <c r="H374" s="983"/>
      <c r="I374" s="984"/>
      <c r="J374" s="444"/>
      <c r="K374" s="445"/>
      <c r="L374" s="446" t="s">
        <v>388</v>
      </c>
      <c r="M374" s="447"/>
      <c r="N374" s="448" t="s">
        <v>112</v>
      </c>
      <c r="O374" s="449"/>
      <c r="P374" s="450"/>
      <c r="V374" s="451"/>
      <c r="W374" s="451"/>
      <c r="X374" s="451"/>
      <c r="Y374" s="451"/>
      <c r="Z374" s="451"/>
      <c r="AA374" s="451"/>
      <c r="AB374" s="452"/>
      <c r="AD374" s="982" t="s">
        <v>3925</v>
      </c>
      <c r="AE374" s="983"/>
      <c r="AF374" s="983"/>
      <c r="AG374" s="983"/>
      <c r="AH374" s="983"/>
      <c r="AI374" s="983"/>
      <c r="AJ374" s="983"/>
      <c r="AK374" s="984"/>
      <c r="AL374" s="444"/>
      <c r="AM374" s="445"/>
      <c r="AN374" s="446" t="s">
        <v>388</v>
      </c>
      <c r="AO374" s="447"/>
      <c r="AP374" s="448" t="s">
        <v>112</v>
      </c>
      <c r="AQ374" s="449"/>
      <c r="AR374" s="450"/>
      <c r="AX374" s="451"/>
      <c r="AY374" s="451"/>
      <c r="AZ374" s="451"/>
      <c r="BA374" s="451"/>
      <c r="BB374" s="451"/>
      <c r="BC374" s="451"/>
      <c r="BD374" s="452"/>
    </row>
    <row r="375" spans="2:58" s="236" customFormat="1" ht="15" hidden="1" customHeight="1">
      <c r="B375" s="985"/>
      <c r="C375" s="986"/>
      <c r="D375" s="986"/>
      <c r="E375" s="986"/>
      <c r="F375" s="986"/>
      <c r="G375" s="986"/>
      <c r="H375" s="986"/>
      <c r="I375" s="987"/>
      <c r="J375" s="453" t="s">
        <v>3926</v>
      </c>
      <c r="K375" s="454"/>
      <c r="L375" s="454"/>
      <c r="M375" s="454"/>
      <c r="N375" s="454"/>
      <c r="O375" s="454"/>
      <c r="P375" s="454"/>
      <c r="Q375" s="454"/>
      <c r="R375" s="454"/>
      <c r="S375" s="449"/>
      <c r="T375" s="455"/>
      <c r="U375" s="456"/>
      <c r="V375" s="457"/>
      <c r="W375" s="458"/>
      <c r="X375" s="459" t="s">
        <v>388</v>
      </c>
      <c r="Y375" s="460"/>
      <c r="Z375" s="461" t="s">
        <v>112</v>
      </c>
      <c r="AA375" s="461"/>
      <c r="AB375" s="462"/>
      <c r="AD375" s="985"/>
      <c r="AE375" s="986"/>
      <c r="AF375" s="986"/>
      <c r="AG375" s="986"/>
      <c r="AH375" s="986"/>
      <c r="AI375" s="986"/>
      <c r="AJ375" s="986"/>
      <c r="AK375" s="987"/>
      <c r="AL375" s="453" t="s">
        <v>3926</v>
      </c>
      <c r="AM375" s="454"/>
      <c r="AN375" s="454"/>
      <c r="AO375" s="454"/>
      <c r="AP375" s="454"/>
      <c r="AQ375" s="454"/>
      <c r="AR375" s="454"/>
      <c r="AS375" s="454"/>
      <c r="AT375" s="454"/>
      <c r="AU375" s="449"/>
      <c r="AV375" s="455"/>
      <c r="AW375" s="456"/>
      <c r="AX375" s="457"/>
      <c r="AY375" s="458"/>
      <c r="AZ375" s="459" t="s">
        <v>388</v>
      </c>
      <c r="BA375" s="460"/>
      <c r="BB375" s="461" t="s">
        <v>112</v>
      </c>
      <c r="BC375" s="461"/>
      <c r="BD375" s="462"/>
    </row>
    <row r="376" spans="2:58" s="236" customFormat="1" ht="15" hidden="1" customHeight="1">
      <c r="B376" s="988"/>
      <c r="C376" s="989"/>
      <c r="D376" s="989"/>
      <c r="E376" s="989"/>
      <c r="F376" s="989"/>
      <c r="G376" s="989"/>
      <c r="H376" s="989"/>
      <c r="I376" s="990"/>
      <c r="J376" s="577" t="s">
        <v>3927</v>
      </c>
      <c r="K376" s="464"/>
      <c r="L376" s="464"/>
      <c r="M376" s="464"/>
      <c r="N376" s="464"/>
      <c r="O376" s="464"/>
      <c r="P376" s="464"/>
      <c r="Q376" s="464"/>
      <c r="R376" s="464"/>
      <c r="S376" s="465"/>
      <c r="T376" s="466"/>
      <c r="U376" s="467"/>
      <c r="V376" s="468"/>
      <c r="W376" s="469"/>
      <c r="X376" s="464" t="s">
        <v>388</v>
      </c>
      <c r="Y376" s="470"/>
      <c r="Z376" s="466" t="s">
        <v>112</v>
      </c>
      <c r="AA376" s="466"/>
      <c r="AB376" s="471"/>
      <c r="AD376" s="988"/>
      <c r="AE376" s="989"/>
      <c r="AF376" s="989"/>
      <c r="AG376" s="989"/>
      <c r="AH376" s="989"/>
      <c r="AI376" s="989"/>
      <c r="AJ376" s="989"/>
      <c r="AK376" s="990"/>
      <c r="AL376" s="577" t="s">
        <v>3927</v>
      </c>
      <c r="AM376" s="464"/>
      <c r="AN376" s="464"/>
      <c r="AO376" s="464"/>
      <c r="AP376" s="464"/>
      <c r="AQ376" s="464"/>
      <c r="AR376" s="464"/>
      <c r="AS376" s="464"/>
      <c r="AT376" s="464"/>
      <c r="AU376" s="465"/>
      <c r="AV376" s="466"/>
      <c r="AW376" s="467"/>
      <c r="AX376" s="468"/>
      <c r="AY376" s="469"/>
      <c r="AZ376" s="464" t="s">
        <v>388</v>
      </c>
      <c r="BA376" s="470"/>
      <c r="BB376" s="466" t="s">
        <v>112</v>
      </c>
      <c r="BC376" s="466"/>
      <c r="BD376" s="471"/>
    </row>
    <row r="377" spans="2:58" s="236" customFormat="1" ht="18" hidden="1" customHeight="1">
      <c r="B377" s="991" t="s">
        <v>3928</v>
      </c>
      <c r="C377" s="992"/>
      <c r="D377" s="992"/>
      <c r="E377" s="992"/>
      <c r="F377" s="992"/>
      <c r="G377" s="992"/>
      <c r="H377" s="992"/>
      <c r="I377" s="993"/>
      <c r="J377" s="472" t="s">
        <v>3783</v>
      </c>
      <c r="K377" s="473" t="s">
        <v>3929</v>
      </c>
      <c r="L377" s="474"/>
      <c r="M377" s="474"/>
      <c r="N377" s="474"/>
      <c r="O377" s="472" t="s">
        <v>3783</v>
      </c>
      <c r="P377" s="473" t="s">
        <v>3930</v>
      </c>
      <c r="Q377" s="474"/>
      <c r="R377" s="474"/>
      <c r="T377" s="461" t="s">
        <v>3935</v>
      </c>
      <c r="U377" s="472" t="s">
        <v>3783</v>
      </c>
      <c r="V377" s="461" t="s">
        <v>3936</v>
      </c>
      <c r="X377" s="473"/>
      <c r="Y377" s="474"/>
      <c r="Z377" s="474"/>
      <c r="AA377" s="474"/>
      <c r="AB377" s="475"/>
      <c r="AD377" s="991" t="s">
        <v>3928</v>
      </c>
      <c r="AE377" s="992"/>
      <c r="AF377" s="992"/>
      <c r="AG377" s="992"/>
      <c r="AH377" s="992"/>
      <c r="AI377" s="992"/>
      <c r="AJ377" s="992"/>
      <c r="AK377" s="993"/>
      <c r="AL377" s="472" t="s">
        <v>3783</v>
      </c>
      <c r="AM377" s="473" t="s">
        <v>3929</v>
      </c>
      <c r="AN377" s="474"/>
      <c r="AO377" s="474"/>
      <c r="AP377" s="474"/>
      <c r="AQ377" s="472" t="s">
        <v>3783</v>
      </c>
      <c r="AR377" s="473" t="s">
        <v>3930</v>
      </c>
      <c r="AS377" s="474"/>
      <c r="AT377" s="474"/>
      <c r="AV377" s="461" t="s">
        <v>3935</v>
      </c>
      <c r="AW377" s="472" t="s">
        <v>3783</v>
      </c>
      <c r="AX377" s="461" t="s">
        <v>3936</v>
      </c>
      <c r="AZ377" s="473"/>
      <c r="BA377" s="474"/>
      <c r="BB377" s="474"/>
      <c r="BC377" s="474"/>
      <c r="BD377" s="475"/>
    </row>
    <row r="378" spans="2:58" s="236" customFormat="1" ht="15" hidden="1" customHeight="1">
      <c r="B378" s="994" t="s">
        <v>3931</v>
      </c>
      <c r="C378" s="995"/>
      <c r="D378" s="995"/>
      <c r="E378" s="995"/>
      <c r="F378" s="995"/>
      <c r="G378" s="995"/>
      <c r="H378" s="995"/>
      <c r="I378" s="996"/>
      <c r="J378" s="1000" t="s">
        <v>3932</v>
      </c>
      <c r="K378" s="1001"/>
      <c r="L378" s="1004"/>
      <c r="M378" s="1005"/>
      <c r="N378" s="1005"/>
      <c r="O378" s="1005"/>
      <c r="P378" s="1005"/>
      <c r="Q378" s="1005"/>
      <c r="R378" s="1006"/>
      <c r="S378" s="1006"/>
      <c r="T378" s="1006"/>
      <c r="U378" s="1007"/>
      <c r="V378" s="1008" t="s">
        <v>3933</v>
      </c>
      <c r="W378" s="1008"/>
      <c r="X378" s="1008"/>
      <c r="Y378" s="1008"/>
      <c r="Z378" s="1008"/>
      <c r="AA378" s="1008"/>
      <c r="AB378" s="1009"/>
      <c r="AD378" s="994" t="s">
        <v>3931</v>
      </c>
      <c r="AE378" s="995"/>
      <c r="AF378" s="995"/>
      <c r="AG378" s="995"/>
      <c r="AH378" s="995"/>
      <c r="AI378" s="995"/>
      <c r="AJ378" s="995"/>
      <c r="AK378" s="996"/>
      <c r="AL378" s="1000" t="s">
        <v>3932</v>
      </c>
      <c r="AM378" s="1001"/>
      <c r="AN378" s="1004"/>
      <c r="AO378" s="1005"/>
      <c r="AP378" s="1005"/>
      <c r="AQ378" s="1005"/>
      <c r="AR378" s="1005"/>
      <c r="AS378" s="1005"/>
      <c r="AT378" s="1006"/>
      <c r="AU378" s="1006"/>
      <c r="AV378" s="1006"/>
      <c r="AW378" s="1007"/>
      <c r="AX378" s="1008" t="s">
        <v>3933</v>
      </c>
      <c r="AY378" s="1008"/>
      <c r="AZ378" s="1008"/>
      <c r="BA378" s="1008"/>
      <c r="BB378" s="1008"/>
      <c r="BC378" s="1008"/>
      <c r="BD378" s="1009"/>
    </row>
    <row r="379" spans="2:58" s="236" customFormat="1" ht="15" hidden="1" customHeight="1">
      <c r="B379" s="997"/>
      <c r="C379" s="998"/>
      <c r="D379" s="998"/>
      <c r="E379" s="998"/>
      <c r="F379" s="998"/>
      <c r="G379" s="998"/>
      <c r="H379" s="998"/>
      <c r="I379" s="999"/>
      <c r="J379" s="1002"/>
      <c r="K379" s="1003"/>
      <c r="L379" s="1004"/>
      <c r="M379" s="1005"/>
      <c r="N379" s="1005"/>
      <c r="O379" s="1005"/>
      <c r="P379" s="1005"/>
      <c r="Q379" s="1005"/>
      <c r="R379" s="1006"/>
      <c r="S379" s="1006"/>
      <c r="T379" s="1006"/>
      <c r="U379" s="1007"/>
      <c r="V379" s="1010"/>
      <c r="W379" s="1010"/>
      <c r="X379" s="1010"/>
      <c r="Y379" s="1010"/>
      <c r="Z379" s="1010"/>
      <c r="AA379" s="1010"/>
      <c r="AB379" s="1011"/>
      <c r="AC379" s="241"/>
      <c r="AD379" s="997"/>
      <c r="AE379" s="998"/>
      <c r="AF379" s="998"/>
      <c r="AG379" s="998"/>
      <c r="AH379" s="998"/>
      <c r="AI379" s="998"/>
      <c r="AJ379" s="998"/>
      <c r="AK379" s="999"/>
      <c r="AL379" s="1002"/>
      <c r="AM379" s="1003"/>
      <c r="AN379" s="1004"/>
      <c r="AO379" s="1005"/>
      <c r="AP379" s="1005"/>
      <c r="AQ379" s="1005"/>
      <c r="AR379" s="1005"/>
      <c r="AS379" s="1005"/>
      <c r="AT379" s="1006"/>
      <c r="AU379" s="1006"/>
      <c r="AV379" s="1006"/>
      <c r="AW379" s="1007"/>
      <c r="AX379" s="1010"/>
      <c r="AY379" s="1010"/>
      <c r="AZ379" s="1010"/>
      <c r="BA379" s="1010"/>
      <c r="BB379" s="1010"/>
      <c r="BC379" s="1010"/>
      <c r="BD379" s="1011"/>
      <c r="BF379" s="241"/>
    </row>
    <row r="380" spans="2:58" s="236" customFormat="1" ht="15" hidden="1" customHeight="1">
      <c r="B380" s="994" t="s">
        <v>3934</v>
      </c>
      <c r="C380" s="995"/>
      <c r="D380" s="995"/>
      <c r="E380" s="995"/>
      <c r="F380" s="995"/>
      <c r="G380" s="995"/>
      <c r="H380" s="995"/>
      <c r="I380" s="996"/>
      <c r="J380" s="968"/>
      <c r="K380" s="969"/>
      <c r="L380" s="1012"/>
      <c r="M380" s="1012" t="s">
        <v>12</v>
      </c>
      <c r="N380" s="1012"/>
      <c r="O380" s="1012" t="s">
        <v>11</v>
      </c>
      <c r="P380" s="1012"/>
      <c r="Q380" s="1012" t="s">
        <v>227</v>
      </c>
      <c r="S380" s="476"/>
      <c r="T380" s="476"/>
      <c r="U380" s="476"/>
      <c r="V380" s="476"/>
      <c r="W380" s="476"/>
      <c r="X380" s="476"/>
      <c r="Y380" s="476"/>
      <c r="Z380" s="476"/>
      <c r="AA380" s="476"/>
      <c r="AB380" s="477"/>
      <c r="AC380" s="241"/>
      <c r="AD380" s="994" t="s">
        <v>3934</v>
      </c>
      <c r="AE380" s="995"/>
      <c r="AF380" s="995"/>
      <c r="AG380" s="995"/>
      <c r="AH380" s="995"/>
      <c r="AI380" s="995"/>
      <c r="AJ380" s="995"/>
      <c r="AK380" s="996"/>
      <c r="AL380" s="968"/>
      <c r="AM380" s="969"/>
      <c r="AN380" s="1012"/>
      <c r="AO380" s="1012" t="s">
        <v>12</v>
      </c>
      <c r="AP380" s="1012"/>
      <c r="AQ380" s="1012" t="s">
        <v>11</v>
      </c>
      <c r="AR380" s="1012"/>
      <c r="AS380" s="1012" t="s">
        <v>227</v>
      </c>
      <c r="AU380" s="476"/>
      <c r="AV380" s="476"/>
      <c r="AW380" s="476"/>
      <c r="AX380" s="476"/>
      <c r="AY380" s="476"/>
      <c r="AZ380" s="476"/>
      <c r="BA380" s="476"/>
      <c r="BB380" s="476"/>
      <c r="BC380" s="476"/>
      <c r="BD380" s="477"/>
      <c r="BF380" s="241"/>
    </row>
    <row r="381" spans="2:58" s="236" customFormat="1" ht="15" hidden="1" customHeight="1">
      <c r="B381" s="997"/>
      <c r="C381" s="998"/>
      <c r="D381" s="998"/>
      <c r="E381" s="998"/>
      <c r="F381" s="998"/>
      <c r="G381" s="998"/>
      <c r="H381" s="998"/>
      <c r="I381" s="999"/>
      <c r="J381" s="970"/>
      <c r="K381" s="971"/>
      <c r="L381" s="1013"/>
      <c r="M381" s="1013"/>
      <c r="N381" s="1013"/>
      <c r="O381" s="1013"/>
      <c r="P381" s="1013"/>
      <c r="Q381" s="1013"/>
      <c r="R381" s="481"/>
      <c r="S381" s="479"/>
      <c r="T381" s="479"/>
      <c r="U381" s="479"/>
      <c r="V381" s="479"/>
      <c r="W381" s="479"/>
      <c r="X381" s="479"/>
      <c r="Y381" s="479"/>
      <c r="Z381" s="479"/>
      <c r="AA381" s="479"/>
      <c r="AB381" s="480"/>
      <c r="AC381" s="241"/>
      <c r="AD381" s="997"/>
      <c r="AE381" s="998"/>
      <c r="AF381" s="998"/>
      <c r="AG381" s="998"/>
      <c r="AH381" s="998"/>
      <c r="AI381" s="998"/>
      <c r="AJ381" s="998"/>
      <c r="AK381" s="999"/>
      <c r="AL381" s="970"/>
      <c r="AM381" s="971"/>
      <c r="AN381" s="1013"/>
      <c r="AO381" s="1013"/>
      <c r="AP381" s="1013"/>
      <c r="AQ381" s="1013"/>
      <c r="AR381" s="1013"/>
      <c r="AS381" s="1013"/>
      <c r="AT381" s="481"/>
      <c r="AU381" s="479"/>
      <c r="AV381" s="479"/>
      <c r="AW381" s="479"/>
      <c r="AX381" s="479"/>
      <c r="AY381" s="479"/>
      <c r="AZ381" s="479"/>
      <c r="BA381" s="479"/>
      <c r="BB381" s="479"/>
      <c r="BC381" s="479"/>
      <c r="BD381" s="480"/>
      <c r="BF381" s="241"/>
    </row>
    <row r="382" spans="2:58" s="236" customFormat="1" ht="20.100000000000001" hidden="1" customHeight="1">
      <c r="B382" s="482"/>
      <c r="C382" s="482"/>
      <c r="D382" s="482"/>
      <c r="E382" s="482"/>
      <c r="F382" s="482"/>
      <c r="G382" s="482"/>
      <c r="H382" s="482"/>
      <c r="I382" s="482"/>
      <c r="J382" s="482"/>
      <c r="K382" s="482"/>
      <c r="L382" s="482"/>
      <c r="M382" s="482"/>
      <c r="N382" s="482"/>
      <c r="O382" s="482"/>
      <c r="P382" s="482"/>
      <c r="Q382" s="482"/>
      <c r="R382" s="482"/>
      <c r="S382" s="482"/>
      <c r="T382" s="482"/>
      <c r="U382" s="482"/>
      <c r="V382" s="482"/>
      <c r="W382" s="482"/>
      <c r="X382" s="482"/>
      <c r="Y382" s="478"/>
      <c r="Z382" s="478"/>
      <c r="AA382" s="478"/>
      <c r="AB382" s="478"/>
      <c r="AC382" s="241"/>
      <c r="AD382" s="482"/>
      <c r="AE382" s="482"/>
      <c r="AF382" s="482"/>
      <c r="AG382" s="482"/>
      <c r="AH382" s="482"/>
      <c r="AI382" s="482"/>
      <c r="AJ382" s="482"/>
      <c r="AK382" s="482"/>
      <c r="AL382" s="482"/>
      <c r="AM382" s="482"/>
      <c r="AN382" s="482"/>
      <c r="AO382" s="482"/>
      <c r="AP382" s="482"/>
      <c r="AQ382" s="482"/>
      <c r="AR382" s="482"/>
      <c r="AS382" s="482"/>
      <c r="AT382" s="482"/>
      <c r="AU382" s="482"/>
      <c r="AV382" s="482"/>
      <c r="AW382" s="482"/>
      <c r="AX382" s="482"/>
      <c r="AY382" s="482"/>
      <c r="AZ382" s="482"/>
      <c r="BA382" s="478"/>
      <c r="BB382" s="478"/>
      <c r="BC382" s="478"/>
      <c r="BD382" s="478"/>
      <c r="BF382" s="241"/>
    </row>
    <row r="383" spans="2:58" s="236" customFormat="1" ht="12.45" hidden="1" customHeight="1">
      <c r="B383" s="1014" t="s">
        <v>3917</v>
      </c>
      <c r="C383" s="1015"/>
      <c r="D383" s="1015"/>
      <c r="E383" s="1015"/>
      <c r="F383" s="1015"/>
      <c r="G383" s="1015"/>
      <c r="H383" s="1015"/>
      <c r="I383" s="1016"/>
      <c r="J383" s="1017"/>
      <c r="K383" s="1018"/>
      <c r="L383" s="1018"/>
      <c r="M383" s="1018"/>
      <c r="N383" s="1018"/>
      <c r="O383" s="1018"/>
      <c r="P383" s="1018"/>
      <c r="Q383" s="1018"/>
      <c r="R383" s="1018"/>
      <c r="S383" s="1018"/>
      <c r="T383" s="1018"/>
      <c r="U383" s="1018"/>
      <c r="V383" s="1018"/>
      <c r="W383" s="1018"/>
      <c r="X383" s="1018"/>
      <c r="Y383" s="1018"/>
      <c r="Z383" s="1018"/>
      <c r="AA383" s="1018"/>
      <c r="AB383" s="1019"/>
      <c r="AD383" s="1014" t="s">
        <v>3917</v>
      </c>
      <c r="AE383" s="1015"/>
      <c r="AF383" s="1015"/>
      <c r="AG383" s="1015"/>
      <c r="AH383" s="1015"/>
      <c r="AI383" s="1015"/>
      <c r="AJ383" s="1015"/>
      <c r="AK383" s="1016"/>
      <c r="AL383" s="1017"/>
      <c r="AM383" s="1018"/>
      <c r="AN383" s="1018"/>
      <c r="AO383" s="1018"/>
      <c r="AP383" s="1018"/>
      <c r="AQ383" s="1018"/>
      <c r="AR383" s="1018"/>
      <c r="AS383" s="1018"/>
      <c r="AT383" s="1018"/>
      <c r="AU383" s="1018"/>
      <c r="AV383" s="1018"/>
      <c r="AW383" s="1018"/>
      <c r="AX383" s="1018"/>
      <c r="AY383" s="1018"/>
      <c r="AZ383" s="1018"/>
      <c r="BA383" s="1018"/>
      <c r="BB383" s="1018"/>
      <c r="BC383" s="1018"/>
      <c r="BD383" s="1019"/>
    </row>
    <row r="384" spans="2:58" s="236" customFormat="1" ht="22.5" hidden="1" customHeight="1">
      <c r="B384" s="1020" t="s">
        <v>8</v>
      </c>
      <c r="C384" s="1021"/>
      <c r="D384" s="1021"/>
      <c r="E384" s="1021"/>
      <c r="F384" s="1021"/>
      <c r="G384" s="1021"/>
      <c r="H384" s="1021"/>
      <c r="I384" s="1022"/>
      <c r="J384" s="1023"/>
      <c r="K384" s="1024"/>
      <c r="L384" s="1024"/>
      <c r="M384" s="1025"/>
      <c r="N384" s="1025"/>
      <c r="O384" s="1024"/>
      <c r="P384" s="1025"/>
      <c r="Q384" s="1025"/>
      <c r="R384" s="1024"/>
      <c r="S384" s="1024"/>
      <c r="T384" s="1024"/>
      <c r="U384" s="1024"/>
      <c r="V384" s="1024"/>
      <c r="W384" s="1024"/>
      <c r="X384" s="1024"/>
      <c r="Y384" s="1024"/>
      <c r="Z384" s="1024"/>
      <c r="AA384" s="1024"/>
      <c r="AB384" s="1026"/>
      <c r="AC384" s="236">
        <v>22</v>
      </c>
      <c r="AD384" s="1020" t="s">
        <v>8</v>
      </c>
      <c r="AE384" s="1021"/>
      <c r="AF384" s="1021"/>
      <c r="AG384" s="1021"/>
      <c r="AH384" s="1021"/>
      <c r="AI384" s="1021"/>
      <c r="AJ384" s="1021"/>
      <c r="AK384" s="1022"/>
      <c r="AL384" s="1023"/>
      <c r="AM384" s="1024"/>
      <c r="AN384" s="1024"/>
      <c r="AO384" s="1025"/>
      <c r="AP384" s="1025"/>
      <c r="AQ384" s="1024"/>
      <c r="AR384" s="1025"/>
      <c r="AS384" s="1025"/>
      <c r="AT384" s="1024"/>
      <c r="AU384" s="1024"/>
      <c r="AV384" s="1024"/>
      <c r="AW384" s="1024"/>
      <c r="AX384" s="1024"/>
      <c r="AY384" s="1024"/>
      <c r="AZ384" s="1024"/>
      <c r="BA384" s="1024"/>
      <c r="BB384" s="1024"/>
      <c r="BC384" s="1024"/>
      <c r="BD384" s="1026"/>
      <c r="BF384" s="236">
        <v>22</v>
      </c>
    </row>
    <row r="385" spans="2:58" s="236" customFormat="1" ht="25.2" hidden="1" customHeight="1">
      <c r="B385" s="1027" t="s">
        <v>23</v>
      </c>
      <c r="C385" s="1028"/>
      <c r="D385" s="1028"/>
      <c r="E385" s="1028"/>
      <c r="F385" s="1028"/>
      <c r="G385" s="1028"/>
      <c r="H385" s="1028"/>
      <c r="I385" s="1029"/>
      <c r="J385" s="972" t="s">
        <v>3918</v>
      </c>
      <c r="K385" s="973"/>
      <c r="L385" s="973"/>
      <c r="M385" s="975"/>
      <c r="N385" s="977"/>
      <c r="O385" s="239" t="s">
        <v>3919</v>
      </c>
      <c r="P385" s="975"/>
      <c r="Q385" s="977"/>
      <c r="R385" s="973"/>
      <c r="S385" s="973"/>
      <c r="T385" s="973"/>
      <c r="U385" s="973"/>
      <c r="V385" s="973"/>
      <c r="W385" s="973"/>
      <c r="X385" s="973"/>
      <c r="Y385" s="973"/>
      <c r="Z385" s="973"/>
      <c r="AA385" s="973"/>
      <c r="AB385" s="974"/>
      <c r="AD385" s="1027" t="s">
        <v>23</v>
      </c>
      <c r="AE385" s="1028"/>
      <c r="AF385" s="1028"/>
      <c r="AG385" s="1028"/>
      <c r="AH385" s="1028"/>
      <c r="AI385" s="1028"/>
      <c r="AJ385" s="1028"/>
      <c r="AK385" s="1029"/>
      <c r="AL385" s="972" t="s">
        <v>3918</v>
      </c>
      <c r="AM385" s="973"/>
      <c r="AN385" s="973"/>
      <c r="AO385" s="975"/>
      <c r="AP385" s="977"/>
      <c r="AQ385" s="239" t="s">
        <v>3919</v>
      </c>
      <c r="AR385" s="975"/>
      <c r="AS385" s="977"/>
      <c r="AT385" s="973"/>
      <c r="AU385" s="973"/>
      <c r="AV385" s="973"/>
      <c r="AW385" s="973"/>
      <c r="AX385" s="973"/>
      <c r="AY385" s="973"/>
      <c r="AZ385" s="973"/>
      <c r="BA385" s="973"/>
      <c r="BB385" s="973"/>
      <c r="BC385" s="973"/>
      <c r="BD385" s="974"/>
    </row>
    <row r="386" spans="2:58" s="236" customFormat="1" ht="25.2" hidden="1" customHeight="1">
      <c r="B386" s="1030"/>
      <c r="C386" s="1025"/>
      <c r="D386" s="1025"/>
      <c r="E386" s="1025"/>
      <c r="F386" s="1025"/>
      <c r="G386" s="1025"/>
      <c r="H386" s="1025"/>
      <c r="I386" s="1031"/>
      <c r="J386" s="972" t="s">
        <v>3920</v>
      </c>
      <c r="K386" s="973"/>
      <c r="L386" s="973"/>
      <c r="M386" s="975"/>
      <c r="N386" s="976"/>
      <c r="O386" s="976"/>
      <c r="P386" s="976"/>
      <c r="Q386" s="977"/>
      <c r="R386" s="972" t="s">
        <v>3921</v>
      </c>
      <c r="S386" s="973"/>
      <c r="T386" s="974"/>
      <c r="U386" s="975"/>
      <c r="V386" s="976"/>
      <c r="W386" s="976"/>
      <c r="X386" s="976"/>
      <c r="Y386" s="976"/>
      <c r="Z386" s="976"/>
      <c r="AA386" s="976"/>
      <c r="AB386" s="977"/>
      <c r="AD386" s="1030"/>
      <c r="AE386" s="1025"/>
      <c r="AF386" s="1025"/>
      <c r="AG386" s="1025"/>
      <c r="AH386" s="1025"/>
      <c r="AI386" s="1025"/>
      <c r="AJ386" s="1025"/>
      <c r="AK386" s="1031"/>
      <c r="AL386" s="972" t="s">
        <v>3920</v>
      </c>
      <c r="AM386" s="973"/>
      <c r="AN386" s="973"/>
      <c r="AO386" s="975"/>
      <c r="AP386" s="976"/>
      <c r="AQ386" s="976"/>
      <c r="AR386" s="976"/>
      <c r="AS386" s="977"/>
      <c r="AT386" s="972" t="s">
        <v>3921</v>
      </c>
      <c r="AU386" s="973"/>
      <c r="AV386" s="974"/>
      <c r="AW386" s="975"/>
      <c r="AX386" s="976"/>
      <c r="AY386" s="976"/>
      <c r="AZ386" s="976"/>
      <c r="BA386" s="976"/>
      <c r="BB386" s="976"/>
      <c r="BC386" s="976"/>
      <c r="BD386" s="977"/>
    </row>
    <row r="387" spans="2:58" s="236" customFormat="1" ht="25.2" hidden="1" customHeight="1">
      <c r="B387" s="1030"/>
      <c r="C387" s="1025"/>
      <c r="D387" s="1025"/>
      <c r="E387" s="1025"/>
      <c r="F387" s="1025"/>
      <c r="G387" s="1025"/>
      <c r="H387" s="1025"/>
      <c r="I387" s="1031"/>
      <c r="J387" s="972" t="s">
        <v>3922</v>
      </c>
      <c r="K387" s="973"/>
      <c r="L387" s="973"/>
      <c r="M387" s="978"/>
      <c r="N387" s="979"/>
      <c r="O387" s="979"/>
      <c r="P387" s="979"/>
      <c r="Q387" s="980"/>
      <c r="R387" s="972" t="s">
        <v>3923</v>
      </c>
      <c r="S387" s="973"/>
      <c r="T387" s="974"/>
      <c r="U387" s="975"/>
      <c r="V387" s="976"/>
      <c r="W387" s="976"/>
      <c r="X387" s="976"/>
      <c r="Y387" s="976"/>
      <c r="Z387" s="976"/>
      <c r="AA387" s="976"/>
      <c r="AB387" s="977"/>
      <c r="AD387" s="1030"/>
      <c r="AE387" s="1025"/>
      <c r="AF387" s="1025"/>
      <c r="AG387" s="1025"/>
      <c r="AH387" s="1025"/>
      <c r="AI387" s="1025"/>
      <c r="AJ387" s="1025"/>
      <c r="AK387" s="1031"/>
      <c r="AL387" s="972" t="s">
        <v>3922</v>
      </c>
      <c r="AM387" s="973"/>
      <c r="AN387" s="973"/>
      <c r="AO387" s="978"/>
      <c r="AP387" s="979"/>
      <c r="AQ387" s="979"/>
      <c r="AR387" s="979"/>
      <c r="AS387" s="980"/>
      <c r="AT387" s="972" t="s">
        <v>3923</v>
      </c>
      <c r="AU387" s="973"/>
      <c r="AV387" s="974"/>
      <c r="AW387" s="975"/>
      <c r="AX387" s="976"/>
      <c r="AY387" s="976"/>
      <c r="AZ387" s="976"/>
      <c r="BA387" s="976"/>
      <c r="BB387" s="976"/>
      <c r="BC387" s="976"/>
      <c r="BD387" s="977"/>
    </row>
    <row r="388" spans="2:58" s="236" customFormat="1" ht="25.2" hidden="1" customHeight="1">
      <c r="B388" s="1023"/>
      <c r="C388" s="1024"/>
      <c r="D388" s="1024"/>
      <c r="E388" s="1024"/>
      <c r="F388" s="1024"/>
      <c r="G388" s="1024"/>
      <c r="H388" s="1024"/>
      <c r="I388" s="1026"/>
      <c r="J388" s="972" t="s">
        <v>3924</v>
      </c>
      <c r="K388" s="973"/>
      <c r="L388" s="973"/>
      <c r="M388" s="981"/>
      <c r="N388" s="981"/>
      <c r="O388" s="981"/>
      <c r="P388" s="981"/>
      <c r="Q388" s="981"/>
      <c r="R388" s="981"/>
      <c r="S388" s="981"/>
      <c r="T388" s="981"/>
      <c r="U388" s="981"/>
      <c r="V388" s="981"/>
      <c r="W388" s="981"/>
      <c r="X388" s="981"/>
      <c r="Y388" s="981"/>
      <c r="Z388" s="981"/>
      <c r="AA388" s="981"/>
      <c r="AB388" s="981"/>
      <c r="AD388" s="1023"/>
      <c r="AE388" s="1024"/>
      <c r="AF388" s="1024"/>
      <c r="AG388" s="1024"/>
      <c r="AH388" s="1024"/>
      <c r="AI388" s="1024"/>
      <c r="AJ388" s="1024"/>
      <c r="AK388" s="1026"/>
      <c r="AL388" s="972" t="s">
        <v>3924</v>
      </c>
      <c r="AM388" s="973"/>
      <c r="AN388" s="973"/>
      <c r="AO388" s="981"/>
      <c r="AP388" s="981"/>
      <c r="AQ388" s="981"/>
      <c r="AR388" s="981"/>
      <c r="AS388" s="981"/>
      <c r="AT388" s="981"/>
      <c r="AU388" s="981"/>
      <c r="AV388" s="981"/>
      <c r="AW388" s="981"/>
      <c r="AX388" s="981"/>
      <c r="AY388" s="981"/>
      <c r="AZ388" s="981"/>
      <c r="BA388" s="981"/>
      <c r="BB388" s="981"/>
      <c r="BC388" s="981"/>
      <c r="BD388" s="981"/>
    </row>
    <row r="389" spans="2:58" s="236" customFormat="1" ht="30" hidden="1" customHeight="1">
      <c r="B389" s="982" t="s">
        <v>3925</v>
      </c>
      <c r="C389" s="983"/>
      <c r="D389" s="983"/>
      <c r="E389" s="983"/>
      <c r="F389" s="983"/>
      <c r="G389" s="983"/>
      <c r="H389" s="983"/>
      <c r="I389" s="984"/>
      <c r="J389" s="444"/>
      <c r="K389" s="445"/>
      <c r="L389" s="446" t="s">
        <v>388</v>
      </c>
      <c r="M389" s="447"/>
      <c r="N389" s="448" t="s">
        <v>112</v>
      </c>
      <c r="O389" s="449"/>
      <c r="P389" s="450"/>
      <c r="V389" s="451"/>
      <c r="W389" s="451"/>
      <c r="X389" s="451"/>
      <c r="Y389" s="451"/>
      <c r="Z389" s="451"/>
      <c r="AA389" s="451"/>
      <c r="AB389" s="452"/>
      <c r="AD389" s="982" t="s">
        <v>3925</v>
      </c>
      <c r="AE389" s="983"/>
      <c r="AF389" s="983"/>
      <c r="AG389" s="983"/>
      <c r="AH389" s="983"/>
      <c r="AI389" s="983"/>
      <c r="AJ389" s="983"/>
      <c r="AK389" s="984"/>
      <c r="AL389" s="444"/>
      <c r="AM389" s="445"/>
      <c r="AN389" s="446" t="s">
        <v>388</v>
      </c>
      <c r="AO389" s="447"/>
      <c r="AP389" s="448" t="s">
        <v>112</v>
      </c>
      <c r="AQ389" s="449"/>
      <c r="AR389" s="450"/>
      <c r="AX389" s="451"/>
      <c r="AY389" s="451"/>
      <c r="AZ389" s="451"/>
      <c r="BA389" s="451"/>
      <c r="BB389" s="451"/>
      <c r="BC389" s="451"/>
      <c r="BD389" s="452"/>
    </row>
    <row r="390" spans="2:58" s="236" customFormat="1" ht="15" hidden="1" customHeight="1">
      <c r="B390" s="985"/>
      <c r="C390" s="986"/>
      <c r="D390" s="986"/>
      <c r="E390" s="986"/>
      <c r="F390" s="986"/>
      <c r="G390" s="986"/>
      <c r="H390" s="986"/>
      <c r="I390" s="987"/>
      <c r="J390" s="453" t="s">
        <v>3926</v>
      </c>
      <c r="K390" s="454"/>
      <c r="L390" s="454"/>
      <c r="M390" s="454"/>
      <c r="N390" s="454"/>
      <c r="O390" s="454"/>
      <c r="P390" s="454"/>
      <c r="Q390" s="454"/>
      <c r="R390" s="454"/>
      <c r="S390" s="449"/>
      <c r="T390" s="455"/>
      <c r="U390" s="456"/>
      <c r="V390" s="457"/>
      <c r="W390" s="458"/>
      <c r="X390" s="459" t="s">
        <v>388</v>
      </c>
      <c r="Y390" s="460"/>
      <c r="Z390" s="461" t="s">
        <v>112</v>
      </c>
      <c r="AA390" s="461"/>
      <c r="AB390" s="462"/>
      <c r="AD390" s="985"/>
      <c r="AE390" s="986"/>
      <c r="AF390" s="986"/>
      <c r="AG390" s="986"/>
      <c r="AH390" s="986"/>
      <c r="AI390" s="986"/>
      <c r="AJ390" s="986"/>
      <c r="AK390" s="987"/>
      <c r="AL390" s="453" t="s">
        <v>3926</v>
      </c>
      <c r="AM390" s="454"/>
      <c r="AN390" s="454"/>
      <c r="AO390" s="454"/>
      <c r="AP390" s="454"/>
      <c r="AQ390" s="454"/>
      <c r="AR390" s="454"/>
      <c r="AS390" s="454"/>
      <c r="AT390" s="454"/>
      <c r="AU390" s="449"/>
      <c r="AV390" s="455"/>
      <c r="AW390" s="456"/>
      <c r="AX390" s="457"/>
      <c r="AY390" s="458"/>
      <c r="AZ390" s="459" t="s">
        <v>388</v>
      </c>
      <c r="BA390" s="460"/>
      <c r="BB390" s="461" t="s">
        <v>112</v>
      </c>
      <c r="BC390" s="461"/>
      <c r="BD390" s="462"/>
    </row>
    <row r="391" spans="2:58" s="236" customFormat="1" ht="15" hidden="1" customHeight="1">
      <c r="B391" s="988"/>
      <c r="C391" s="989"/>
      <c r="D391" s="989"/>
      <c r="E391" s="989"/>
      <c r="F391" s="989"/>
      <c r="G391" s="989"/>
      <c r="H391" s="989"/>
      <c r="I391" s="990"/>
      <c r="J391" s="577" t="s">
        <v>3927</v>
      </c>
      <c r="K391" s="464"/>
      <c r="L391" s="464"/>
      <c r="M391" s="464"/>
      <c r="N391" s="464"/>
      <c r="O391" s="464"/>
      <c r="P391" s="464"/>
      <c r="Q391" s="464"/>
      <c r="R391" s="464"/>
      <c r="S391" s="465"/>
      <c r="T391" s="466"/>
      <c r="U391" s="467"/>
      <c r="V391" s="468"/>
      <c r="W391" s="469"/>
      <c r="X391" s="464" t="s">
        <v>388</v>
      </c>
      <c r="Y391" s="470"/>
      <c r="Z391" s="466" t="s">
        <v>112</v>
      </c>
      <c r="AA391" s="466"/>
      <c r="AB391" s="471"/>
      <c r="AD391" s="988"/>
      <c r="AE391" s="989"/>
      <c r="AF391" s="989"/>
      <c r="AG391" s="989"/>
      <c r="AH391" s="989"/>
      <c r="AI391" s="989"/>
      <c r="AJ391" s="989"/>
      <c r="AK391" s="990"/>
      <c r="AL391" s="577" t="s">
        <v>3927</v>
      </c>
      <c r="AM391" s="464"/>
      <c r="AN391" s="464"/>
      <c r="AO391" s="464"/>
      <c r="AP391" s="464"/>
      <c r="AQ391" s="464"/>
      <c r="AR391" s="464"/>
      <c r="AS391" s="464"/>
      <c r="AT391" s="464"/>
      <c r="AU391" s="465"/>
      <c r="AV391" s="466"/>
      <c r="AW391" s="467"/>
      <c r="AX391" s="468"/>
      <c r="AY391" s="469"/>
      <c r="AZ391" s="464" t="s">
        <v>388</v>
      </c>
      <c r="BA391" s="470"/>
      <c r="BB391" s="466" t="s">
        <v>112</v>
      </c>
      <c r="BC391" s="466"/>
      <c r="BD391" s="471"/>
    </row>
    <row r="392" spans="2:58" s="236" customFormat="1" ht="18" hidden="1" customHeight="1">
      <c r="B392" s="991" t="s">
        <v>3928</v>
      </c>
      <c r="C392" s="992"/>
      <c r="D392" s="992"/>
      <c r="E392" s="992"/>
      <c r="F392" s="992"/>
      <c r="G392" s="992"/>
      <c r="H392" s="992"/>
      <c r="I392" s="993"/>
      <c r="J392" s="472" t="s">
        <v>3783</v>
      </c>
      <c r="K392" s="473" t="s">
        <v>3929</v>
      </c>
      <c r="L392" s="474"/>
      <c r="M392" s="474"/>
      <c r="N392" s="474"/>
      <c r="O392" s="472" t="s">
        <v>3783</v>
      </c>
      <c r="P392" s="473" t="s">
        <v>3930</v>
      </c>
      <c r="Q392" s="474"/>
      <c r="R392" s="474"/>
      <c r="T392" s="461" t="s">
        <v>3935</v>
      </c>
      <c r="U392" s="472" t="s">
        <v>3783</v>
      </c>
      <c r="V392" s="461" t="s">
        <v>3936</v>
      </c>
      <c r="X392" s="473"/>
      <c r="Y392" s="474"/>
      <c r="Z392" s="474"/>
      <c r="AA392" s="474"/>
      <c r="AB392" s="475"/>
      <c r="AD392" s="991" t="s">
        <v>3928</v>
      </c>
      <c r="AE392" s="992"/>
      <c r="AF392" s="992"/>
      <c r="AG392" s="992"/>
      <c r="AH392" s="992"/>
      <c r="AI392" s="992"/>
      <c r="AJ392" s="992"/>
      <c r="AK392" s="993"/>
      <c r="AL392" s="472" t="s">
        <v>3783</v>
      </c>
      <c r="AM392" s="473" t="s">
        <v>3929</v>
      </c>
      <c r="AN392" s="474"/>
      <c r="AO392" s="474"/>
      <c r="AP392" s="474"/>
      <c r="AQ392" s="472" t="s">
        <v>3783</v>
      </c>
      <c r="AR392" s="473" t="s">
        <v>3930</v>
      </c>
      <c r="AS392" s="474"/>
      <c r="AT392" s="474"/>
      <c r="AV392" s="461" t="s">
        <v>3935</v>
      </c>
      <c r="AW392" s="472" t="s">
        <v>3783</v>
      </c>
      <c r="AX392" s="461" t="s">
        <v>3936</v>
      </c>
      <c r="AZ392" s="473"/>
      <c r="BA392" s="474"/>
      <c r="BB392" s="474"/>
      <c r="BC392" s="474"/>
      <c r="BD392" s="475"/>
    </row>
    <row r="393" spans="2:58" s="236" customFormat="1" ht="15" hidden="1" customHeight="1">
      <c r="B393" s="994" t="s">
        <v>3931</v>
      </c>
      <c r="C393" s="995"/>
      <c r="D393" s="995"/>
      <c r="E393" s="995"/>
      <c r="F393" s="995"/>
      <c r="G393" s="995"/>
      <c r="H393" s="995"/>
      <c r="I393" s="996"/>
      <c r="J393" s="1000" t="s">
        <v>3932</v>
      </c>
      <c r="K393" s="1001"/>
      <c r="L393" s="1004"/>
      <c r="M393" s="1005"/>
      <c r="N393" s="1005"/>
      <c r="O393" s="1005"/>
      <c r="P393" s="1005"/>
      <c r="Q393" s="1005"/>
      <c r="R393" s="1006"/>
      <c r="S393" s="1006"/>
      <c r="T393" s="1006"/>
      <c r="U393" s="1007"/>
      <c r="V393" s="1008" t="s">
        <v>3933</v>
      </c>
      <c r="W393" s="1008"/>
      <c r="X393" s="1008"/>
      <c r="Y393" s="1008"/>
      <c r="Z393" s="1008"/>
      <c r="AA393" s="1008"/>
      <c r="AB393" s="1009"/>
      <c r="AD393" s="994" t="s">
        <v>3931</v>
      </c>
      <c r="AE393" s="995"/>
      <c r="AF393" s="995"/>
      <c r="AG393" s="995"/>
      <c r="AH393" s="995"/>
      <c r="AI393" s="995"/>
      <c r="AJ393" s="995"/>
      <c r="AK393" s="996"/>
      <c r="AL393" s="1000" t="s">
        <v>3932</v>
      </c>
      <c r="AM393" s="1001"/>
      <c r="AN393" s="1004"/>
      <c r="AO393" s="1005"/>
      <c r="AP393" s="1005"/>
      <c r="AQ393" s="1005"/>
      <c r="AR393" s="1005"/>
      <c r="AS393" s="1005"/>
      <c r="AT393" s="1006"/>
      <c r="AU393" s="1006"/>
      <c r="AV393" s="1006"/>
      <c r="AW393" s="1007"/>
      <c r="AX393" s="1008" t="s">
        <v>3933</v>
      </c>
      <c r="AY393" s="1008"/>
      <c r="AZ393" s="1008"/>
      <c r="BA393" s="1008"/>
      <c r="BB393" s="1008"/>
      <c r="BC393" s="1008"/>
      <c r="BD393" s="1009"/>
    </row>
    <row r="394" spans="2:58" s="236" customFormat="1" ht="15" hidden="1" customHeight="1">
      <c r="B394" s="997"/>
      <c r="C394" s="998"/>
      <c r="D394" s="998"/>
      <c r="E394" s="998"/>
      <c r="F394" s="998"/>
      <c r="G394" s="998"/>
      <c r="H394" s="998"/>
      <c r="I394" s="999"/>
      <c r="J394" s="1002"/>
      <c r="K394" s="1003"/>
      <c r="L394" s="1004"/>
      <c r="M394" s="1005"/>
      <c r="N394" s="1005"/>
      <c r="O394" s="1005"/>
      <c r="P394" s="1005"/>
      <c r="Q394" s="1005"/>
      <c r="R394" s="1006"/>
      <c r="S394" s="1006"/>
      <c r="T394" s="1006"/>
      <c r="U394" s="1007"/>
      <c r="V394" s="1010"/>
      <c r="W394" s="1010"/>
      <c r="X394" s="1010"/>
      <c r="Y394" s="1010"/>
      <c r="Z394" s="1010"/>
      <c r="AA394" s="1010"/>
      <c r="AB394" s="1011"/>
      <c r="AC394" s="241"/>
      <c r="AD394" s="997"/>
      <c r="AE394" s="998"/>
      <c r="AF394" s="998"/>
      <c r="AG394" s="998"/>
      <c r="AH394" s="998"/>
      <c r="AI394" s="998"/>
      <c r="AJ394" s="998"/>
      <c r="AK394" s="999"/>
      <c r="AL394" s="1002"/>
      <c r="AM394" s="1003"/>
      <c r="AN394" s="1004"/>
      <c r="AO394" s="1005"/>
      <c r="AP394" s="1005"/>
      <c r="AQ394" s="1005"/>
      <c r="AR394" s="1005"/>
      <c r="AS394" s="1005"/>
      <c r="AT394" s="1006"/>
      <c r="AU394" s="1006"/>
      <c r="AV394" s="1006"/>
      <c r="AW394" s="1007"/>
      <c r="AX394" s="1010"/>
      <c r="AY394" s="1010"/>
      <c r="AZ394" s="1010"/>
      <c r="BA394" s="1010"/>
      <c r="BB394" s="1010"/>
      <c r="BC394" s="1010"/>
      <c r="BD394" s="1011"/>
      <c r="BF394" s="241"/>
    </row>
    <row r="395" spans="2:58" s="236" customFormat="1" ht="15" hidden="1" customHeight="1">
      <c r="B395" s="994" t="s">
        <v>3934</v>
      </c>
      <c r="C395" s="995"/>
      <c r="D395" s="995"/>
      <c r="E395" s="995"/>
      <c r="F395" s="995"/>
      <c r="G395" s="995"/>
      <c r="H395" s="995"/>
      <c r="I395" s="996"/>
      <c r="J395" s="968"/>
      <c r="K395" s="969"/>
      <c r="L395" s="1012"/>
      <c r="M395" s="1012" t="s">
        <v>12</v>
      </c>
      <c r="N395" s="1012"/>
      <c r="O395" s="1012" t="s">
        <v>11</v>
      </c>
      <c r="P395" s="1012"/>
      <c r="Q395" s="1012" t="s">
        <v>227</v>
      </c>
      <c r="S395" s="476"/>
      <c r="T395" s="476"/>
      <c r="U395" s="476"/>
      <c r="V395" s="476"/>
      <c r="W395" s="476"/>
      <c r="X395" s="476"/>
      <c r="Y395" s="476"/>
      <c r="Z395" s="476"/>
      <c r="AA395" s="476"/>
      <c r="AB395" s="477"/>
      <c r="AC395" s="241"/>
      <c r="AD395" s="994" t="s">
        <v>3934</v>
      </c>
      <c r="AE395" s="995"/>
      <c r="AF395" s="995"/>
      <c r="AG395" s="995"/>
      <c r="AH395" s="995"/>
      <c r="AI395" s="995"/>
      <c r="AJ395" s="995"/>
      <c r="AK395" s="996"/>
      <c r="AL395" s="968"/>
      <c r="AM395" s="969"/>
      <c r="AN395" s="1012"/>
      <c r="AO395" s="1012" t="s">
        <v>12</v>
      </c>
      <c r="AP395" s="1012"/>
      <c r="AQ395" s="1012" t="s">
        <v>11</v>
      </c>
      <c r="AR395" s="1012"/>
      <c r="AS395" s="1012" t="s">
        <v>227</v>
      </c>
      <c r="AU395" s="476"/>
      <c r="AV395" s="476"/>
      <c r="AW395" s="476"/>
      <c r="AX395" s="476"/>
      <c r="AY395" s="476"/>
      <c r="AZ395" s="476"/>
      <c r="BA395" s="476"/>
      <c r="BB395" s="476"/>
      <c r="BC395" s="476"/>
      <c r="BD395" s="477"/>
      <c r="BF395" s="241"/>
    </row>
    <row r="396" spans="2:58" s="236" customFormat="1" ht="15" hidden="1" customHeight="1">
      <c r="B396" s="997"/>
      <c r="C396" s="998"/>
      <c r="D396" s="998"/>
      <c r="E396" s="998"/>
      <c r="F396" s="998"/>
      <c r="G396" s="998"/>
      <c r="H396" s="998"/>
      <c r="I396" s="999"/>
      <c r="J396" s="970"/>
      <c r="K396" s="971"/>
      <c r="L396" s="1013"/>
      <c r="M396" s="1013"/>
      <c r="N396" s="1013"/>
      <c r="O396" s="1013"/>
      <c r="P396" s="1013"/>
      <c r="Q396" s="1013"/>
      <c r="R396" s="481"/>
      <c r="S396" s="479"/>
      <c r="T396" s="479"/>
      <c r="U396" s="479"/>
      <c r="V396" s="479"/>
      <c r="W396" s="479"/>
      <c r="X396" s="479"/>
      <c r="Y396" s="479"/>
      <c r="Z396" s="479"/>
      <c r="AA396" s="479"/>
      <c r="AB396" s="480"/>
      <c r="AC396" s="241"/>
      <c r="AD396" s="997"/>
      <c r="AE396" s="998"/>
      <c r="AF396" s="998"/>
      <c r="AG396" s="998"/>
      <c r="AH396" s="998"/>
      <c r="AI396" s="998"/>
      <c r="AJ396" s="998"/>
      <c r="AK396" s="999"/>
      <c r="AL396" s="970"/>
      <c r="AM396" s="971"/>
      <c r="AN396" s="1013"/>
      <c r="AO396" s="1013"/>
      <c r="AP396" s="1013"/>
      <c r="AQ396" s="1013"/>
      <c r="AR396" s="1013"/>
      <c r="AS396" s="1013"/>
      <c r="AT396" s="481"/>
      <c r="AU396" s="479"/>
      <c r="AV396" s="479"/>
      <c r="AW396" s="479"/>
      <c r="AX396" s="479"/>
      <c r="AY396" s="479"/>
      <c r="AZ396" s="479"/>
      <c r="BA396" s="479"/>
      <c r="BB396" s="479"/>
      <c r="BC396" s="479"/>
      <c r="BD396" s="480"/>
      <c r="BF396" s="241"/>
    </row>
    <row r="397" spans="2:58" s="236" customFormat="1" ht="20.100000000000001" hidden="1" customHeight="1">
      <c r="B397" s="482"/>
      <c r="C397" s="482"/>
      <c r="D397" s="482"/>
      <c r="E397" s="482"/>
      <c r="F397" s="482"/>
      <c r="G397" s="482"/>
      <c r="H397" s="482"/>
      <c r="I397" s="482"/>
      <c r="J397" s="482"/>
      <c r="K397" s="482"/>
      <c r="L397" s="482"/>
      <c r="M397" s="482"/>
      <c r="N397" s="482"/>
      <c r="O397" s="482"/>
      <c r="P397" s="482"/>
      <c r="Q397" s="482"/>
      <c r="R397" s="482"/>
      <c r="S397" s="482"/>
      <c r="T397" s="482"/>
      <c r="U397" s="482"/>
      <c r="V397" s="482"/>
      <c r="W397" s="482"/>
      <c r="X397" s="482"/>
      <c r="Y397" s="482"/>
      <c r="Z397" s="482"/>
      <c r="AA397" s="482"/>
      <c r="AB397" s="482"/>
      <c r="AC397" s="241"/>
      <c r="AD397" s="482"/>
      <c r="AE397" s="482"/>
      <c r="AF397" s="482"/>
      <c r="AG397" s="482"/>
      <c r="AH397" s="482"/>
      <c r="AI397" s="482"/>
      <c r="AJ397" s="482"/>
      <c r="AK397" s="482"/>
      <c r="AL397" s="482"/>
      <c r="AM397" s="482"/>
      <c r="AN397" s="482"/>
      <c r="AO397" s="482"/>
      <c r="AP397" s="482"/>
      <c r="AQ397" s="482"/>
      <c r="AR397" s="482"/>
      <c r="AS397" s="482"/>
      <c r="AT397" s="482"/>
      <c r="AU397" s="482"/>
      <c r="AV397" s="482"/>
      <c r="AW397" s="482"/>
      <c r="AX397" s="482"/>
      <c r="AY397" s="482"/>
      <c r="AZ397" s="482"/>
      <c r="BA397" s="482"/>
      <c r="BB397" s="482"/>
      <c r="BC397" s="482"/>
      <c r="BD397" s="482"/>
      <c r="BF397" s="241"/>
    </row>
    <row r="398" spans="2:58" s="236" customFormat="1" ht="18" hidden="1" customHeight="1">
      <c r="C398" s="437" t="s">
        <v>3937</v>
      </c>
      <c r="D398" s="243" t="s">
        <v>16092</v>
      </c>
      <c r="F398" s="243"/>
      <c r="G398" s="243"/>
      <c r="H398" s="243"/>
      <c r="I398" s="243"/>
      <c r="J398" s="483"/>
      <c r="K398" s="483"/>
      <c r="L398" s="483"/>
      <c r="M398" s="483"/>
      <c r="N398" s="483"/>
      <c r="O398" s="483"/>
      <c r="P398" s="483"/>
      <c r="Q398" s="483"/>
      <c r="R398" s="483"/>
      <c r="S398" s="484"/>
      <c r="T398" s="483"/>
      <c r="U398" s="483"/>
      <c r="V398" s="483"/>
      <c r="W398" s="483"/>
      <c r="X398" s="243"/>
      <c r="Y398" s="243"/>
      <c r="Z398" s="243"/>
      <c r="AA398" s="243"/>
      <c r="AB398" s="243"/>
      <c r="AE398" s="437" t="s">
        <v>3937</v>
      </c>
      <c r="AF398" s="243" t="s">
        <v>16092</v>
      </c>
      <c r="AH398" s="243"/>
      <c r="AI398" s="243"/>
      <c r="AJ398" s="243"/>
      <c r="AK398" s="243"/>
      <c r="AL398" s="483"/>
      <c r="AM398" s="483"/>
      <c r="AN398" s="483"/>
      <c r="AO398" s="483"/>
      <c r="AP398" s="483"/>
      <c r="AQ398" s="483"/>
      <c r="AR398" s="483"/>
      <c r="AS398" s="483"/>
      <c r="AT398" s="483"/>
      <c r="AU398" s="484"/>
      <c r="AV398" s="483"/>
      <c r="AW398" s="483"/>
      <c r="AX398" s="483"/>
      <c r="AY398" s="483"/>
      <c r="AZ398" s="243"/>
      <c r="BA398" s="243"/>
      <c r="BB398" s="243"/>
      <c r="BC398" s="243"/>
      <c r="BD398" s="243"/>
    </row>
    <row r="399" spans="2:58" s="236" customFormat="1" ht="30" hidden="1" customHeight="1">
      <c r="C399" s="485" t="s">
        <v>3938</v>
      </c>
      <c r="D399" s="1032" t="s">
        <v>16093</v>
      </c>
      <c r="E399" s="1032"/>
      <c r="F399" s="1032"/>
      <c r="G399" s="1032"/>
      <c r="H399" s="1032"/>
      <c r="I399" s="1032"/>
      <c r="J399" s="1032"/>
      <c r="K399" s="1032"/>
      <c r="L399" s="1032"/>
      <c r="M399" s="1032"/>
      <c r="N399" s="1032"/>
      <c r="O399" s="1032"/>
      <c r="P399" s="1032"/>
      <c r="Q399" s="1032"/>
      <c r="R399" s="1032"/>
      <c r="S399" s="1032"/>
      <c r="T399" s="1032"/>
      <c r="U399" s="1032"/>
      <c r="V399" s="1032"/>
      <c r="W399" s="1032"/>
      <c r="X399" s="1032"/>
      <c r="Y399" s="1032"/>
      <c r="Z399" s="1032"/>
      <c r="AA399" s="1032"/>
      <c r="AB399" s="1032"/>
      <c r="AE399" s="485" t="s">
        <v>3938</v>
      </c>
      <c r="AF399" s="1032" t="s">
        <v>16093</v>
      </c>
      <c r="AG399" s="1032"/>
      <c r="AH399" s="1032"/>
      <c r="AI399" s="1032"/>
      <c r="AJ399" s="1032"/>
      <c r="AK399" s="1032"/>
      <c r="AL399" s="1032"/>
      <c r="AM399" s="1032"/>
      <c r="AN399" s="1032"/>
      <c r="AO399" s="1032"/>
      <c r="AP399" s="1032"/>
      <c r="AQ399" s="1032"/>
      <c r="AR399" s="1032"/>
      <c r="AS399" s="1032"/>
      <c r="AT399" s="1032"/>
      <c r="AU399" s="1032"/>
      <c r="AV399" s="1032"/>
      <c r="AW399" s="1032"/>
      <c r="AX399" s="1032"/>
      <c r="AY399" s="1032"/>
      <c r="AZ399" s="1032"/>
      <c r="BA399" s="1032"/>
      <c r="BB399" s="1032"/>
      <c r="BC399" s="1032"/>
      <c r="BD399" s="1032"/>
    </row>
    <row r="400" spans="2:58" s="236" customFormat="1" ht="7.95" hidden="1" customHeight="1">
      <c r="E400" s="486"/>
      <c r="F400" s="486"/>
      <c r="G400" s="486"/>
      <c r="H400" s="486"/>
      <c r="I400" s="486"/>
      <c r="J400" s="486"/>
      <c r="K400" s="486"/>
      <c r="L400" s="486"/>
      <c r="M400" s="486"/>
      <c r="N400" s="486"/>
      <c r="O400" s="486"/>
      <c r="P400" s="486"/>
      <c r="Q400" s="486"/>
      <c r="R400" s="486"/>
      <c r="S400" s="486"/>
      <c r="T400" s="486"/>
      <c r="U400" s="486"/>
      <c r="V400" s="486"/>
      <c r="W400" s="486"/>
      <c r="X400" s="486"/>
      <c r="Y400" s="486"/>
      <c r="Z400" s="486"/>
      <c r="AA400" s="486"/>
      <c r="AB400" s="486"/>
      <c r="AG400" s="486"/>
      <c r="AH400" s="486"/>
      <c r="AI400" s="486"/>
      <c r="AJ400" s="486"/>
      <c r="AK400" s="486"/>
      <c r="AL400" s="486"/>
      <c r="AM400" s="486"/>
      <c r="AN400" s="486"/>
      <c r="AO400" s="486"/>
      <c r="AP400" s="486"/>
      <c r="AQ400" s="486"/>
      <c r="AR400" s="486"/>
      <c r="AS400" s="486"/>
      <c r="AT400" s="486"/>
      <c r="AU400" s="486"/>
      <c r="AV400" s="486"/>
      <c r="AW400" s="486"/>
      <c r="AX400" s="486"/>
      <c r="AY400" s="486"/>
      <c r="AZ400" s="486"/>
      <c r="BA400" s="486"/>
      <c r="BB400" s="486"/>
      <c r="BC400" s="486"/>
      <c r="BD400" s="486"/>
    </row>
    <row r="401" spans="2:58" s="236" customFormat="1" ht="25.35" hidden="1" customHeight="1">
      <c r="B401" s="441" t="s">
        <v>3939</v>
      </c>
      <c r="I401" s="442"/>
      <c r="J401" s="442"/>
      <c r="W401" s="442"/>
      <c r="X401" s="442"/>
      <c r="Y401" s="442"/>
      <c r="Z401" s="442"/>
      <c r="AA401" s="442"/>
      <c r="AB401" s="442"/>
      <c r="AD401" s="441" t="s">
        <v>3939</v>
      </c>
      <c r="AK401" s="442"/>
      <c r="AL401" s="442"/>
      <c r="AY401" s="442"/>
      <c r="AZ401" s="442"/>
      <c r="BA401" s="442"/>
      <c r="BB401" s="442"/>
      <c r="BC401" s="442"/>
      <c r="BD401" s="442"/>
    </row>
    <row r="402" spans="2:58" s="236" customFormat="1" ht="12.45" hidden="1" customHeight="1">
      <c r="B402" s="1014" t="s">
        <v>3917</v>
      </c>
      <c r="C402" s="1015"/>
      <c r="D402" s="1015"/>
      <c r="E402" s="1015"/>
      <c r="F402" s="1015"/>
      <c r="G402" s="1015"/>
      <c r="H402" s="1015"/>
      <c r="I402" s="1016"/>
      <c r="J402" s="1017"/>
      <c r="K402" s="1018"/>
      <c r="L402" s="1018"/>
      <c r="M402" s="1018"/>
      <c r="N402" s="1018"/>
      <c r="O402" s="1018"/>
      <c r="P402" s="1018"/>
      <c r="Q402" s="1018"/>
      <c r="R402" s="1018"/>
      <c r="S402" s="1018"/>
      <c r="T402" s="1018"/>
      <c r="U402" s="1018"/>
      <c r="V402" s="1018"/>
      <c r="W402" s="1018"/>
      <c r="X402" s="1018"/>
      <c r="Y402" s="1018"/>
      <c r="Z402" s="1018"/>
      <c r="AA402" s="1018"/>
      <c r="AB402" s="1019"/>
      <c r="AD402" s="1014" t="s">
        <v>3917</v>
      </c>
      <c r="AE402" s="1015"/>
      <c r="AF402" s="1015"/>
      <c r="AG402" s="1015"/>
      <c r="AH402" s="1015"/>
      <c r="AI402" s="1015"/>
      <c r="AJ402" s="1015"/>
      <c r="AK402" s="1016"/>
      <c r="AL402" s="1017"/>
      <c r="AM402" s="1018"/>
      <c r="AN402" s="1018"/>
      <c r="AO402" s="1018"/>
      <c r="AP402" s="1018"/>
      <c r="AQ402" s="1018"/>
      <c r="AR402" s="1018"/>
      <c r="AS402" s="1018"/>
      <c r="AT402" s="1018"/>
      <c r="AU402" s="1018"/>
      <c r="AV402" s="1018"/>
      <c r="AW402" s="1018"/>
      <c r="AX402" s="1018"/>
      <c r="AY402" s="1018"/>
      <c r="AZ402" s="1018"/>
      <c r="BA402" s="1018"/>
      <c r="BB402" s="1018"/>
      <c r="BC402" s="1018"/>
      <c r="BD402" s="1019"/>
    </row>
    <row r="403" spans="2:58" s="236" customFormat="1" ht="22.5" hidden="1" customHeight="1">
      <c r="B403" s="1020" t="s">
        <v>8</v>
      </c>
      <c r="C403" s="1021"/>
      <c r="D403" s="1021"/>
      <c r="E403" s="1021"/>
      <c r="F403" s="1021"/>
      <c r="G403" s="1021"/>
      <c r="H403" s="1021"/>
      <c r="I403" s="1022"/>
      <c r="J403" s="1023"/>
      <c r="K403" s="1024"/>
      <c r="L403" s="1024"/>
      <c r="M403" s="1025"/>
      <c r="N403" s="1025"/>
      <c r="O403" s="1024"/>
      <c r="P403" s="1025"/>
      <c r="Q403" s="1025"/>
      <c r="R403" s="1024"/>
      <c r="S403" s="1024"/>
      <c r="T403" s="1024"/>
      <c r="U403" s="1024"/>
      <c r="V403" s="1024"/>
      <c r="W403" s="1024"/>
      <c r="X403" s="1024"/>
      <c r="Y403" s="1024"/>
      <c r="Z403" s="1024"/>
      <c r="AA403" s="1024"/>
      <c r="AB403" s="1026"/>
      <c r="AC403" s="236">
        <v>23</v>
      </c>
      <c r="AD403" s="1020" t="s">
        <v>8</v>
      </c>
      <c r="AE403" s="1021"/>
      <c r="AF403" s="1021"/>
      <c r="AG403" s="1021"/>
      <c r="AH403" s="1021"/>
      <c r="AI403" s="1021"/>
      <c r="AJ403" s="1021"/>
      <c r="AK403" s="1022"/>
      <c r="AL403" s="1023"/>
      <c r="AM403" s="1024"/>
      <c r="AN403" s="1024"/>
      <c r="AO403" s="1025"/>
      <c r="AP403" s="1025"/>
      <c r="AQ403" s="1024"/>
      <c r="AR403" s="1025"/>
      <c r="AS403" s="1025"/>
      <c r="AT403" s="1024"/>
      <c r="AU403" s="1024"/>
      <c r="AV403" s="1024"/>
      <c r="AW403" s="1024"/>
      <c r="AX403" s="1024"/>
      <c r="AY403" s="1024"/>
      <c r="AZ403" s="1024"/>
      <c r="BA403" s="1024"/>
      <c r="BB403" s="1024"/>
      <c r="BC403" s="1024"/>
      <c r="BD403" s="1026"/>
      <c r="BF403" s="236">
        <v>23</v>
      </c>
    </row>
    <row r="404" spans="2:58" s="236" customFormat="1" ht="25.2" hidden="1" customHeight="1">
      <c r="B404" s="1027" t="s">
        <v>23</v>
      </c>
      <c r="C404" s="1028"/>
      <c r="D404" s="1028"/>
      <c r="E404" s="1028"/>
      <c r="F404" s="1028"/>
      <c r="G404" s="1028"/>
      <c r="H404" s="1028"/>
      <c r="I404" s="1029"/>
      <c r="J404" s="972" t="s">
        <v>3918</v>
      </c>
      <c r="K404" s="973"/>
      <c r="L404" s="973"/>
      <c r="M404" s="975"/>
      <c r="N404" s="977"/>
      <c r="O404" s="239" t="s">
        <v>3919</v>
      </c>
      <c r="P404" s="975"/>
      <c r="Q404" s="977"/>
      <c r="R404" s="973"/>
      <c r="S404" s="973"/>
      <c r="T404" s="973"/>
      <c r="U404" s="973"/>
      <c r="V404" s="973"/>
      <c r="W404" s="973"/>
      <c r="X404" s="973"/>
      <c r="Y404" s="973"/>
      <c r="Z404" s="973"/>
      <c r="AA404" s="973"/>
      <c r="AB404" s="974"/>
      <c r="AD404" s="1027" t="s">
        <v>23</v>
      </c>
      <c r="AE404" s="1028"/>
      <c r="AF404" s="1028"/>
      <c r="AG404" s="1028"/>
      <c r="AH404" s="1028"/>
      <c r="AI404" s="1028"/>
      <c r="AJ404" s="1028"/>
      <c r="AK404" s="1029"/>
      <c r="AL404" s="972" t="s">
        <v>3918</v>
      </c>
      <c r="AM404" s="973"/>
      <c r="AN404" s="973"/>
      <c r="AO404" s="975"/>
      <c r="AP404" s="977"/>
      <c r="AQ404" s="239" t="s">
        <v>3919</v>
      </c>
      <c r="AR404" s="975"/>
      <c r="AS404" s="977"/>
      <c r="AT404" s="973"/>
      <c r="AU404" s="973"/>
      <c r="AV404" s="973"/>
      <c r="AW404" s="973"/>
      <c r="AX404" s="973"/>
      <c r="AY404" s="973"/>
      <c r="AZ404" s="973"/>
      <c r="BA404" s="973"/>
      <c r="BB404" s="973"/>
      <c r="BC404" s="973"/>
      <c r="BD404" s="974"/>
    </row>
    <row r="405" spans="2:58" s="236" customFormat="1" ht="25.2" hidden="1" customHeight="1">
      <c r="B405" s="1030"/>
      <c r="C405" s="1025"/>
      <c r="D405" s="1025"/>
      <c r="E405" s="1025"/>
      <c r="F405" s="1025"/>
      <c r="G405" s="1025"/>
      <c r="H405" s="1025"/>
      <c r="I405" s="1031"/>
      <c r="J405" s="972" t="s">
        <v>3920</v>
      </c>
      <c r="K405" s="973"/>
      <c r="L405" s="973"/>
      <c r="M405" s="975"/>
      <c r="N405" s="976"/>
      <c r="O405" s="976"/>
      <c r="P405" s="976"/>
      <c r="Q405" s="977"/>
      <c r="R405" s="972" t="s">
        <v>3921</v>
      </c>
      <c r="S405" s="973"/>
      <c r="T405" s="974"/>
      <c r="U405" s="975"/>
      <c r="V405" s="976"/>
      <c r="W405" s="976"/>
      <c r="X405" s="976"/>
      <c r="Y405" s="976"/>
      <c r="Z405" s="976"/>
      <c r="AA405" s="976"/>
      <c r="AB405" s="977"/>
      <c r="AD405" s="1030"/>
      <c r="AE405" s="1025"/>
      <c r="AF405" s="1025"/>
      <c r="AG405" s="1025"/>
      <c r="AH405" s="1025"/>
      <c r="AI405" s="1025"/>
      <c r="AJ405" s="1025"/>
      <c r="AK405" s="1031"/>
      <c r="AL405" s="972" t="s">
        <v>3920</v>
      </c>
      <c r="AM405" s="973"/>
      <c r="AN405" s="973"/>
      <c r="AO405" s="975"/>
      <c r="AP405" s="976"/>
      <c r="AQ405" s="976"/>
      <c r="AR405" s="976"/>
      <c r="AS405" s="977"/>
      <c r="AT405" s="972" t="s">
        <v>3921</v>
      </c>
      <c r="AU405" s="973"/>
      <c r="AV405" s="974"/>
      <c r="AW405" s="975"/>
      <c r="AX405" s="976"/>
      <c r="AY405" s="976"/>
      <c r="AZ405" s="976"/>
      <c r="BA405" s="976"/>
      <c r="BB405" s="976"/>
      <c r="BC405" s="976"/>
      <c r="BD405" s="977"/>
    </row>
    <row r="406" spans="2:58" s="236" customFormat="1" ht="25.2" hidden="1" customHeight="1">
      <c r="B406" s="1030"/>
      <c r="C406" s="1025"/>
      <c r="D406" s="1025"/>
      <c r="E406" s="1025"/>
      <c r="F406" s="1025"/>
      <c r="G406" s="1025"/>
      <c r="H406" s="1025"/>
      <c r="I406" s="1031"/>
      <c r="J406" s="972" t="s">
        <v>3922</v>
      </c>
      <c r="K406" s="973"/>
      <c r="L406" s="973"/>
      <c r="M406" s="978"/>
      <c r="N406" s="979"/>
      <c r="O406" s="979"/>
      <c r="P406" s="979"/>
      <c r="Q406" s="980"/>
      <c r="R406" s="972" t="s">
        <v>3923</v>
      </c>
      <c r="S406" s="973"/>
      <c r="T406" s="974"/>
      <c r="U406" s="975"/>
      <c r="V406" s="976"/>
      <c r="W406" s="976"/>
      <c r="X406" s="976"/>
      <c r="Y406" s="976"/>
      <c r="Z406" s="976"/>
      <c r="AA406" s="976"/>
      <c r="AB406" s="977"/>
      <c r="AD406" s="1030"/>
      <c r="AE406" s="1025"/>
      <c r="AF406" s="1025"/>
      <c r="AG406" s="1025"/>
      <c r="AH406" s="1025"/>
      <c r="AI406" s="1025"/>
      <c r="AJ406" s="1025"/>
      <c r="AK406" s="1031"/>
      <c r="AL406" s="972" t="s">
        <v>3922</v>
      </c>
      <c r="AM406" s="973"/>
      <c r="AN406" s="973"/>
      <c r="AO406" s="978"/>
      <c r="AP406" s="979"/>
      <c r="AQ406" s="979"/>
      <c r="AR406" s="979"/>
      <c r="AS406" s="980"/>
      <c r="AT406" s="972" t="s">
        <v>3923</v>
      </c>
      <c r="AU406" s="973"/>
      <c r="AV406" s="974"/>
      <c r="AW406" s="975"/>
      <c r="AX406" s="976"/>
      <c r="AY406" s="976"/>
      <c r="AZ406" s="976"/>
      <c r="BA406" s="976"/>
      <c r="BB406" s="976"/>
      <c r="BC406" s="976"/>
      <c r="BD406" s="977"/>
    </row>
    <row r="407" spans="2:58" s="236" customFormat="1" ht="25.2" hidden="1" customHeight="1">
      <c r="B407" s="1023"/>
      <c r="C407" s="1024"/>
      <c r="D407" s="1024"/>
      <c r="E407" s="1024"/>
      <c r="F407" s="1024"/>
      <c r="G407" s="1024"/>
      <c r="H407" s="1024"/>
      <c r="I407" s="1026"/>
      <c r="J407" s="972" t="s">
        <v>3924</v>
      </c>
      <c r="K407" s="973"/>
      <c r="L407" s="973"/>
      <c r="M407" s="981"/>
      <c r="N407" s="981"/>
      <c r="O407" s="981"/>
      <c r="P407" s="981"/>
      <c r="Q407" s="981"/>
      <c r="R407" s="981"/>
      <c r="S407" s="981"/>
      <c r="T407" s="981"/>
      <c r="U407" s="981"/>
      <c r="V407" s="981"/>
      <c r="W407" s="981"/>
      <c r="X407" s="981"/>
      <c r="Y407" s="981"/>
      <c r="Z407" s="981"/>
      <c r="AA407" s="981"/>
      <c r="AB407" s="981"/>
      <c r="AD407" s="1023"/>
      <c r="AE407" s="1024"/>
      <c r="AF407" s="1024"/>
      <c r="AG407" s="1024"/>
      <c r="AH407" s="1024"/>
      <c r="AI407" s="1024"/>
      <c r="AJ407" s="1024"/>
      <c r="AK407" s="1026"/>
      <c r="AL407" s="972" t="s">
        <v>3924</v>
      </c>
      <c r="AM407" s="973"/>
      <c r="AN407" s="973"/>
      <c r="AO407" s="981"/>
      <c r="AP407" s="981"/>
      <c r="AQ407" s="981"/>
      <c r="AR407" s="981"/>
      <c r="AS407" s="981"/>
      <c r="AT407" s="981"/>
      <c r="AU407" s="981"/>
      <c r="AV407" s="981"/>
      <c r="AW407" s="981"/>
      <c r="AX407" s="981"/>
      <c r="AY407" s="981"/>
      <c r="AZ407" s="981"/>
      <c r="BA407" s="981"/>
      <c r="BB407" s="981"/>
      <c r="BC407" s="981"/>
      <c r="BD407" s="981"/>
    </row>
    <row r="408" spans="2:58" s="236" customFormat="1" ht="30" hidden="1" customHeight="1">
      <c r="B408" s="982" t="s">
        <v>3925</v>
      </c>
      <c r="C408" s="983"/>
      <c r="D408" s="983"/>
      <c r="E408" s="983"/>
      <c r="F408" s="983"/>
      <c r="G408" s="983"/>
      <c r="H408" s="983"/>
      <c r="I408" s="984"/>
      <c r="J408" s="444"/>
      <c r="K408" s="445"/>
      <c r="L408" s="446" t="s">
        <v>388</v>
      </c>
      <c r="M408" s="447"/>
      <c r="N408" s="448" t="s">
        <v>112</v>
      </c>
      <c r="O408" s="449"/>
      <c r="P408" s="450"/>
      <c r="V408" s="451"/>
      <c r="W408" s="451"/>
      <c r="X408" s="451"/>
      <c r="Y408" s="451"/>
      <c r="Z408" s="451"/>
      <c r="AA408" s="451"/>
      <c r="AB408" s="452"/>
      <c r="AD408" s="982" t="s">
        <v>3925</v>
      </c>
      <c r="AE408" s="983"/>
      <c r="AF408" s="983"/>
      <c r="AG408" s="983"/>
      <c r="AH408" s="983"/>
      <c r="AI408" s="983"/>
      <c r="AJ408" s="983"/>
      <c r="AK408" s="984"/>
      <c r="AL408" s="444"/>
      <c r="AM408" s="445"/>
      <c r="AN408" s="446" t="s">
        <v>388</v>
      </c>
      <c r="AO408" s="447"/>
      <c r="AP408" s="448" t="s">
        <v>112</v>
      </c>
      <c r="AQ408" s="449"/>
      <c r="AR408" s="450"/>
      <c r="AX408" s="451"/>
      <c r="AY408" s="451"/>
      <c r="AZ408" s="451"/>
      <c r="BA408" s="451"/>
      <c r="BB408" s="451"/>
      <c r="BC408" s="451"/>
      <c r="BD408" s="452"/>
    </row>
    <row r="409" spans="2:58" s="236" customFormat="1" ht="15" hidden="1" customHeight="1">
      <c r="B409" s="985"/>
      <c r="C409" s="986"/>
      <c r="D409" s="986"/>
      <c r="E409" s="986"/>
      <c r="F409" s="986"/>
      <c r="G409" s="986"/>
      <c r="H409" s="986"/>
      <c r="I409" s="987"/>
      <c r="J409" s="453" t="s">
        <v>3926</v>
      </c>
      <c r="K409" s="454"/>
      <c r="L409" s="454"/>
      <c r="M409" s="454"/>
      <c r="N409" s="454"/>
      <c r="O409" s="454"/>
      <c r="P409" s="454"/>
      <c r="Q409" s="454"/>
      <c r="R409" s="454"/>
      <c r="S409" s="449"/>
      <c r="T409" s="455"/>
      <c r="U409" s="456"/>
      <c r="V409" s="457"/>
      <c r="W409" s="458"/>
      <c r="X409" s="459" t="s">
        <v>388</v>
      </c>
      <c r="Y409" s="460"/>
      <c r="Z409" s="461" t="s">
        <v>112</v>
      </c>
      <c r="AA409" s="461"/>
      <c r="AB409" s="462"/>
      <c r="AD409" s="985"/>
      <c r="AE409" s="986"/>
      <c r="AF409" s="986"/>
      <c r="AG409" s="986"/>
      <c r="AH409" s="986"/>
      <c r="AI409" s="986"/>
      <c r="AJ409" s="986"/>
      <c r="AK409" s="987"/>
      <c r="AL409" s="453" t="s">
        <v>3926</v>
      </c>
      <c r="AM409" s="454"/>
      <c r="AN409" s="454"/>
      <c r="AO409" s="454"/>
      <c r="AP409" s="454"/>
      <c r="AQ409" s="454"/>
      <c r="AR409" s="454"/>
      <c r="AS409" s="454"/>
      <c r="AT409" s="454"/>
      <c r="AU409" s="449"/>
      <c r="AV409" s="455"/>
      <c r="AW409" s="456"/>
      <c r="AX409" s="457"/>
      <c r="AY409" s="458"/>
      <c r="AZ409" s="459" t="s">
        <v>388</v>
      </c>
      <c r="BA409" s="460"/>
      <c r="BB409" s="461" t="s">
        <v>112</v>
      </c>
      <c r="BC409" s="461"/>
      <c r="BD409" s="462"/>
    </row>
    <row r="410" spans="2:58" s="236" customFormat="1" ht="15" hidden="1" customHeight="1">
      <c r="B410" s="988"/>
      <c r="C410" s="989"/>
      <c r="D410" s="989"/>
      <c r="E410" s="989"/>
      <c r="F410" s="989"/>
      <c r="G410" s="989"/>
      <c r="H410" s="989"/>
      <c r="I410" s="990"/>
      <c r="J410" s="577" t="s">
        <v>3927</v>
      </c>
      <c r="K410" s="464"/>
      <c r="L410" s="464"/>
      <c r="M410" s="464"/>
      <c r="N410" s="464"/>
      <c r="O410" s="464"/>
      <c r="P410" s="464"/>
      <c r="Q410" s="464"/>
      <c r="R410" s="464"/>
      <c r="S410" s="465"/>
      <c r="T410" s="466"/>
      <c r="U410" s="467"/>
      <c r="V410" s="468"/>
      <c r="W410" s="469"/>
      <c r="X410" s="464" t="s">
        <v>388</v>
      </c>
      <c r="Y410" s="470"/>
      <c r="Z410" s="466" t="s">
        <v>112</v>
      </c>
      <c r="AA410" s="466"/>
      <c r="AB410" s="471"/>
      <c r="AD410" s="988"/>
      <c r="AE410" s="989"/>
      <c r="AF410" s="989"/>
      <c r="AG410" s="989"/>
      <c r="AH410" s="989"/>
      <c r="AI410" s="989"/>
      <c r="AJ410" s="989"/>
      <c r="AK410" s="990"/>
      <c r="AL410" s="577" t="s">
        <v>3927</v>
      </c>
      <c r="AM410" s="464"/>
      <c r="AN410" s="464"/>
      <c r="AO410" s="464"/>
      <c r="AP410" s="464"/>
      <c r="AQ410" s="464"/>
      <c r="AR410" s="464"/>
      <c r="AS410" s="464"/>
      <c r="AT410" s="464"/>
      <c r="AU410" s="465"/>
      <c r="AV410" s="466"/>
      <c r="AW410" s="467"/>
      <c r="AX410" s="468"/>
      <c r="AY410" s="469"/>
      <c r="AZ410" s="464" t="s">
        <v>388</v>
      </c>
      <c r="BA410" s="470"/>
      <c r="BB410" s="466" t="s">
        <v>112</v>
      </c>
      <c r="BC410" s="466"/>
      <c r="BD410" s="471"/>
    </row>
    <row r="411" spans="2:58" s="236" customFormat="1" ht="18" hidden="1" customHeight="1">
      <c r="B411" s="991" t="s">
        <v>3928</v>
      </c>
      <c r="C411" s="992"/>
      <c r="D411" s="992"/>
      <c r="E411" s="992"/>
      <c r="F411" s="992"/>
      <c r="G411" s="992"/>
      <c r="H411" s="992"/>
      <c r="I411" s="993"/>
      <c r="J411" s="472" t="s">
        <v>3783</v>
      </c>
      <c r="K411" s="473" t="s">
        <v>3929</v>
      </c>
      <c r="L411" s="474"/>
      <c r="M411" s="474"/>
      <c r="N411" s="474"/>
      <c r="O411" s="472" t="s">
        <v>3783</v>
      </c>
      <c r="P411" s="473" t="s">
        <v>3930</v>
      </c>
      <c r="Q411" s="474"/>
      <c r="R411" s="474"/>
      <c r="T411" s="461" t="s">
        <v>3935</v>
      </c>
      <c r="U411" s="472" t="s">
        <v>3783</v>
      </c>
      <c r="V411" s="461" t="s">
        <v>3936</v>
      </c>
      <c r="X411" s="473"/>
      <c r="Y411" s="474"/>
      <c r="Z411" s="474"/>
      <c r="AA411" s="474"/>
      <c r="AB411" s="475"/>
      <c r="AD411" s="991" t="s">
        <v>3928</v>
      </c>
      <c r="AE411" s="992"/>
      <c r="AF411" s="992"/>
      <c r="AG411" s="992"/>
      <c r="AH411" s="992"/>
      <c r="AI411" s="992"/>
      <c r="AJ411" s="992"/>
      <c r="AK411" s="993"/>
      <c r="AL411" s="472" t="s">
        <v>3783</v>
      </c>
      <c r="AM411" s="473" t="s">
        <v>3929</v>
      </c>
      <c r="AN411" s="474"/>
      <c r="AO411" s="474"/>
      <c r="AP411" s="474"/>
      <c r="AQ411" s="472" t="s">
        <v>3783</v>
      </c>
      <c r="AR411" s="473" t="s">
        <v>3930</v>
      </c>
      <c r="AS411" s="474"/>
      <c r="AT411" s="474"/>
      <c r="AV411" s="461" t="s">
        <v>3935</v>
      </c>
      <c r="AW411" s="472" t="s">
        <v>3783</v>
      </c>
      <c r="AX411" s="461" t="s">
        <v>3936</v>
      </c>
      <c r="AZ411" s="473"/>
      <c r="BA411" s="474"/>
      <c r="BB411" s="474"/>
      <c r="BC411" s="474"/>
      <c r="BD411" s="475"/>
    </row>
    <row r="412" spans="2:58" s="236" customFormat="1" ht="15" hidden="1" customHeight="1">
      <c r="B412" s="994" t="s">
        <v>3931</v>
      </c>
      <c r="C412" s="995"/>
      <c r="D412" s="995"/>
      <c r="E412" s="995"/>
      <c r="F412" s="995"/>
      <c r="G412" s="995"/>
      <c r="H412" s="995"/>
      <c r="I412" s="996"/>
      <c r="J412" s="1000" t="s">
        <v>3932</v>
      </c>
      <c r="K412" s="1001"/>
      <c r="L412" s="1004"/>
      <c r="M412" s="1005"/>
      <c r="N412" s="1005"/>
      <c r="O412" s="1005"/>
      <c r="P412" s="1005"/>
      <c r="Q412" s="1005"/>
      <c r="R412" s="1006"/>
      <c r="S412" s="1006"/>
      <c r="T412" s="1006"/>
      <c r="U412" s="1007"/>
      <c r="V412" s="1008" t="s">
        <v>3933</v>
      </c>
      <c r="W412" s="1008"/>
      <c r="X412" s="1008"/>
      <c r="Y412" s="1008"/>
      <c r="Z412" s="1008"/>
      <c r="AA412" s="1008"/>
      <c r="AB412" s="1009"/>
      <c r="AD412" s="994" t="s">
        <v>3931</v>
      </c>
      <c r="AE412" s="995"/>
      <c r="AF412" s="995"/>
      <c r="AG412" s="995"/>
      <c r="AH412" s="995"/>
      <c r="AI412" s="995"/>
      <c r="AJ412" s="995"/>
      <c r="AK412" s="996"/>
      <c r="AL412" s="1000" t="s">
        <v>3932</v>
      </c>
      <c r="AM412" s="1001"/>
      <c r="AN412" s="1004"/>
      <c r="AO412" s="1005"/>
      <c r="AP412" s="1005"/>
      <c r="AQ412" s="1005"/>
      <c r="AR412" s="1005"/>
      <c r="AS412" s="1005"/>
      <c r="AT412" s="1006"/>
      <c r="AU412" s="1006"/>
      <c r="AV412" s="1006"/>
      <c r="AW412" s="1007"/>
      <c r="AX412" s="1008" t="s">
        <v>3933</v>
      </c>
      <c r="AY412" s="1008"/>
      <c r="AZ412" s="1008"/>
      <c r="BA412" s="1008"/>
      <c r="BB412" s="1008"/>
      <c r="BC412" s="1008"/>
      <c r="BD412" s="1009"/>
    </row>
    <row r="413" spans="2:58" s="236" customFormat="1" ht="15" hidden="1" customHeight="1">
      <c r="B413" s="997"/>
      <c r="C413" s="998"/>
      <c r="D413" s="998"/>
      <c r="E413" s="998"/>
      <c r="F413" s="998"/>
      <c r="G413" s="998"/>
      <c r="H413" s="998"/>
      <c r="I413" s="999"/>
      <c r="J413" s="1002"/>
      <c r="K413" s="1003"/>
      <c r="L413" s="1004"/>
      <c r="M413" s="1005"/>
      <c r="N413" s="1005"/>
      <c r="O413" s="1005"/>
      <c r="P413" s="1005"/>
      <c r="Q413" s="1005"/>
      <c r="R413" s="1006"/>
      <c r="S413" s="1006"/>
      <c r="T413" s="1006"/>
      <c r="U413" s="1007"/>
      <c r="V413" s="1010"/>
      <c r="W413" s="1010"/>
      <c r="X413" s="1010"/>
      <c r="Y413" s="1010"/>
      <c r="Z413" s="1010"/>
      <c r="AA413" s="1010"/>
      <c r="AB413" s="1011"/>
      <c r="AC413" s="241"/>
      <c r="AD413" s="997"/>
      <c r="AE413" s="998"/>
      <c r="AF413" s="998"/>
      <c r="AG413" s="998"/>
      <c r="AH413" s="998"/>
      <c r="AI413" s="998"/>
      <c r="AJ413" s="998"/>
      <c r="AK413" s="999"/>
      <c r="AL413" s="1002"/>
      <c r="AM413" s="1003"/>
      <c r="AN413" s="1004"/>
      <c r="AO413" s="1005"/>
      <c r="AP413" s="1005"/>
      <c r="AQ413" s="1005"/>
      <c r="AR413" s="1005"/>
      <c r="AS413" s="1005"/>
      <c r="AT413" s="1006"/>
      <c r="AU413" s="1006"/>
      <c r="AV413" s="1006"/>
      <c r="AW413" s="1007"/>
      <c r="AX413" s="1010"/>
      <c r="AY413" s="1010"/>
      <c r="AZ413" s="1010"/>
      <c r="BA413" s="1010"/>
      <c r="BB413" s="1010"/>
      <c r="BC413" s="1010"/>
      <c r="BD413" s="1011"/>
      <c r="BF413" s="241"/>
    </row>
    <row r="414" spans="2:58" s="236" customFormat="1" ht="15" hidden="1" customHeight="1">
      <c r="B414" s="994" t="s">
        <v>3934</v>
      </c>
      <c r="C414" s="995"/>
      <c r="D414" s="995"/>
      <c r="E414" s="995"/>
      <c r="F414" s="995"/>
      <c r="G414" s="995"/>
      <c r="H414" s="995"/>
      <c r="I414" s="996"/>
      <c r="J414" s="968"/>
      <c r="K414" s="969"/>
      <c r="L414" s="1012"/>
      <c r="M414" s="1012" t="s">
        <v>12</v>
      </c>
      <c r="N414" s="1012"/>
      <c r="O414" s="1012" t="s">
        <v>11</v>
      </c>
      <c r="P414" s="1012"/>
      <c r="Q414" s="1012" t="s">
        <v>227</v>
      </c>
      <c r="S414" s="476"/>
      <c r="T414" s="476"/>
      <c r="U414" s="476"/>
      <c r="V414" s="476"/>
      <c r="W414" s="476"/>
      <c r="X414" s="476"/>
      <c r="Y414" s="476"/>
      <c r="Z414" s="476"/>
      <c r="AA414" s="476"/>
      <c r="AB414" s="477"/>
      <c r="AC414" s="241"/>
      <c r="AD414" s="994" t="s">
        <v>3934</v>
      </c>
      <c r="AE414" s="995"/>
      <c r="AF414" s="995"/>
      <c r="AG414" s="995"/>
      <c r="AH414" s="995"/>
      <c r="AI414" s="995"/>
      <c r="AJ414" s="995"/>
      <c r="AK414" s="996"/>
      <c r="AL414" s="968"/>
      <c r="AM414" s="969"/>
      <c r="AN414" s="1012"/>
      <c r="AO414" s="1012" t="s">
        <v>12</v>
      </c>
      <c r="AP414" s="1012"/>
      <c r="AQ414" s="1012" t="s">
        <v>11</v>
      </c>
      <c r="AR414" s="1012"/>
      <c r="AS414" s="1012" t="s">
        <v>227</v>
      </c>
      <c r="AU414" s="476"/>
      <c r="AV414" s="476"/>
      <c r="AW414" s="476"/>
      <c r="AX414" s="476"/>
      <c r="AY414" s="476"/>
      <c r="AZ414" s="476"/>
      <c r="BA414" s="476"/>
      <c r="BB414" s="476"/>
      <c r="BC414" s="476"/>
      <c r="BD414" s="477"/>
      <c r="BF414" s="241"/>
    </row>
    <row r="415" spans="2:58" s="236" customFormat="1" ht="15" hidden="1" customHeight="1">
      <c r="B415" s="997"/>
      <c r="C415" s="998"/>
      <c r="D415" s="998"/>
      <c r="E415" s="998"/>
      <c r="F415" s="998"/>
      <c r="G415" s="998"/>
      <c r="H415" s="998"/>
      <c r="I415" s="999"/>
      <c r="J415" s="970"/>
      <c r="K415" s="971"/>
      <c r="L415" s="1013"/>
      <c r="M415" s="1013"/>
      <c r="N415" s="1013"/>
      <c r="O415" s="1013"/>
      <c r="P415" s="1013"/>
      <c r="Q415" s="1013"/>
      <c r="R415" s="481"/>
      <c r="S415" s="479"/>
      <c r="T415" s="479"/>
      <c r="U415" s="479"/>
      <c r="V415" s="479"/>
      <c r="W415" s="479"/>
      <c r="X415" s="479"/>
      <c r="Y415" s="479"/>
      <c r="Z415" s="479"/>
      <c r="AA415" s="479"/>
      <c r="AB415" s="480"/>
      <c r="AC415" s="241"/>
      <c r="AD415" s="997"/>
      <c r="AE415" s="998"/>
      <c r="AF415" s="998"/>
      <c r="AG415" s="998"/>
      <c r="AH415" s="998"/>
      <c r="AI415" s="998"/>
      <c r="AJ415" s="998"/>
      <c r="AK415" s="999"/>
      <c r="AL415" s="970"/>
      <c r="AM415" s="971"/>
      <c r="AN415" s="1013"/>
      <c r="AO415" s="1013"/>
      <c r="AP415" s="1013"/>
      <c r="AQ415" s="1013"/>
      <c r="AR415" s="1013"/>
      <c r="AS415" s="1013"/>
      <c r="AT415" s="481"/>
      <c r="AU415" s="479"/>
      <c r="AV415" s="479"/>
      <c r="AW415" s="479"/>
      <c r="AX415" s="479"/>
      <c r="AY415" s="479"/>
      <c r="AZ415" s="479"/>
      <c r="BA415" s="479"/>
      <c r="BB415" s="479"/>
      <c r="BC415" s="479"/>
      <c r="BD415" s="480"/>
      <c r="BF415" s="241"/>
    </row>
    <row r="416" spans="2:58" s="236" customFormat="1" ht="20.100000000000001" hidden="1" customHeight="1">
      <c r="B416" s="482"/>
      <c r="C416" s="482"/>
      <c r="D416" s="482"/>
      <c r="E416" s="482"/>
      <c r="F416" s="482"/>
      <c r="G416" s="482"/>
      <c r="H416" s="482"/>
      <c r="I416" s="482"/>
      <c r="J416" s="482"/>
      <c r="K416" s="482"/>
      <c r="L416" s="482"/>
      <c r="M416" s="482"/>
      <c r="N416" s="482"/>
      <c r="O416" s="482"/>
      <c r="P416" s="482"/>
      <c r="Q416" s="482"/>
      <c r="R416" s="482"/>
      <c r="S416" s="482"/>
      <c r="T416" s="482"/>
      <c r="U416" s="482"/>
      <c r="V416" s="482"/>
      <c r="W416" s="482"/>
      <c r="X416" s="482"/>
      <c r="Y416" s="478"/>
      <c r="Z416" s="478"/>
      <c r="AA416" s="478"/>
      <c r="AB416" s="478"/>
      <c r="AC416" s="241"/>
      <c r="AD416" s="482"/>
      <c r="AE416" s="482"/>
      <c r="AF416" s="482"/>
      <c r="AG416" s="482"/>
      <c r="AH416" s="482"/>
      <c r="AI416" s="482"/>
      <c r="AJ416" s="482"/>
      <c r="AK416" s="482"/>
      <c r="AL416" s="482"/>
      <c r="AM416" s="482"/>
      <c r="AN416" s="482"/>
      <c r="AO416" s="482"/>
      <c r="AP416" s="482"/>
      <c r="AQ416" s="482"/>
      <c r="AR416" s="482"/>
      <c r="AS416" s="482"/>
      <c r="AT416" s="482"/>
      <c r="AU416" s="482"/>
      <c r="AV416" s="482"/>
      <c r="AW416" s="482"/>
      <c r="AX416" s="482"/>
      <c r="AY416" s="482"/>
      <c r="AZ416" s="482"/>
      <c r="BA416" s="478"/>
      <c r="BB416" s="478"/>
      <c r="BC416" s="478"/>
      <c r="BD416" s="478"/>
      <c r="BF416" s="241"/>
    </row>
    <row r="417" spans="2:58" s="236" customFormat="1" ht="12.45" hidden="1" customHeight="1">
      <c r="B417" s="1014" t="s">
        <v>3917</v>
      </c>
      <c r="C417" s="1015"/>
      <c r="D417" s="1015"/>
      <c r="E417" s="1015"/>
      <c r="F417" s="1015"/>
      <c r="G417" s="1015"/>
      <c r="H417" s="1015"/>
      <c r="I417" s="1016"/>
      <c r="J417" s="1017"/>
      <c r="K417" s="1018"/>
      <c r="L417" s="1018"/>
      <c r="M417" s="1018"/>
      <c r="N417" s="1018"/>
      <c r="O417" s="1018"/>
      <c r="P417" s="1018"/>
      <c r="Q417" s="1018"/>
      <c r="R417" s="1018"/>
      <c r="S417" s="1018"/>
      <c r="T417" s="1018"/>
      <c r="U417" s="1018"/>
      <c r="V417" s="1018"/>
      <c r="W417" s="1018"/>
      <c r="X417" s="1018"/>
      <c r="Y417" s="1018"/>
      <c r="Z417" s="1018"/>
      <c r="AA417" s="1018"/>
      <c r="AB417" s="1019"/>
      <c r="AD417" s="1014" t="s">
        <v>3917</v>
      </c>
      <c r="AE417" s="1015"/>
      <c r="AF417" s="1015"/>
      <c r="AG417" s="1015"/>
      <c r="AH417" s="1015"/>
      <c r="AI417" s="1015"/>
      <c r="AJ417" s="1015"/>
      <c r="AK417" s="1016"/>
      <c r="AL417" s="1017"/>
      <c r="AM417" s="1018"/>
      <c r="AN417" s="1018"/>
      <c r="AO417" s="1018"/>
      <c r="AP417" s="1018"/>
      <c r="AQ417" s="1018"/>
      <c r="AR417" s="1018"/>
      <c r="AS417" s="1018"/>
      <c r="AT417" s="1018"/>
      <c r="AU417" s="1018"/>
      <c r="AV417" s="1018"/>
      <c r="AW417" s="1018"/>
      <c r="AX417" s="1018"/>
      <c r="AY417" s="1018"/>
      <c r="AZ417" s="1018"/>
      <c r="BA417" s="1018"/>
      <c r="BB417" s="1018"/>
      <c r="BC417" s="1018"/>
      <c r="BD417" s="1019"/>
    </row>
    <row r="418" spans="2:58" s="236" customFormat="1" ht="22.5" hidden="1" customHeight="1">
      <c r="B418" s="1020" t="s">
        <v>8</v>
      </c>
      <c r="C418" s="1021"/>
      <c r="D418" s="1021"/>
      <c r="E418" s="1021"/>
      <c r="F418" s="1021"/>
      <c r="G418" s="1021"/>
      <c r="H418" s="1021"/>
      <c r="I418" s="1022"/>
      <c r="J418" s="1023"/>
      <c r="K418" s="1024"/>
      <c r="L418" s="1024"/>
      <c r="M418" s="1025"/>
      <c r="N418" s="1025"/>
      <c r="O418" s="1024"/>
      <c r="P418" s="1025"/>
      <c r="Q418" s="1025"/>
      <c r="R418" s="1024"/>
      <c r="S418" s="1024"/>
      <c r="T418" s="1024"/>
      <c r="U418" s="1024"/>
      <c r="V418" s="1024"/>
      <c r="W418" s="1024"/>
      <c r="X418" s="1024"/>
      <c r="Y418" s="1024"/>
      <c r="Z418" s="1024"/>
      <c r="AA418" s="1024"/>
      <c r="AB418" s="1026"/>
      <c r="AC418" s="236">
        <v>24</v>
      </c>
      <c r="AD418" s="1020" t="s">
        <v>8</v>
      </c>
      <c r="AE418" s="1021"/>
      <c r="AF418" s="1021"/>
      <c r="AG418" s="1021"/>
      <c r="AH418" s="1021"/>
      <c r="AI418" s="1021"/>
      <c r="AJ418" s="1021"/>
      <c r="AK418" s="1022"/>
      <c r="AL418" s="1023"/>
      <c r="AM418" s="1024"/>
      <c r="AN418" s="1024"/>
      <c r="AO418" s="1025"/>
      <c r="AP418" s="1025"/>
      <c r="AQ418" s="1024"/>
      <c r="AR418" s="1025"/>
      <c r="AS418" s="1025"/>
      <c r="AT418" s="1024"/>
      <c r="AU418" s="1024"/>
      <c r="AV418" s="1024"/>
      <c r="AW418" s="1024"/>
      <c r="AX418" s="1024"/>
      <c r="AY418" s="1024"/>
      <c r="AZ418" s="1024"/>
      <c r="BA418" s="1024"/>
      <c r="BB418" s="1024"/>
      <c r="BC418" s="1024"/>
      <c r="BD418" s="1026"/>
      <c r="BF418" s="236">
        <v>24</v>
      </c>
    </row>
    <row r="419" spans="2:58" s="236" customFormat="1" ht="25.2" hidden="1" customHeight="1">
      <c r="B419" s="1027" t="s">
        <v>23</v>
      </c>
      <c r="C419" s="1028"/>
      <c r="D419" s="1028"/>
      <c r="E419" s="1028"/>
      <c r="F419" s="1028"/>
      <c r="G419" s="1028"/>
      <c r="H419" s="1028"/>
      <c r="I419" s="1029"/>
      <c r="J419" s="972" t="s">
        <v>3918</v>
      </c>
      <c r="K419" s="973"/>
      <c r="L419" s="973"/>
      <c r="M419" s="975"/>
      <c r="N419" s="977"/>
      <c r="O419" s="239" t="s">
        <v>3919</v>
      </c>
      <c r="P419" s="975"/>
      <c r="Q419" s="977"/>
      <c r="R419" s="973"/>
      <c r="S419" s="973"/>
      <c r="T419" s="973"/>
      <c r="U419" s="973"/>
      <c r="V419" s="973"/>
      <c r="W419" s="973"/>
      <c r="X419" s="973"/>
      <c r="Y419" s="973"/>
      <c r="Z419" s="973"/>
      <c r="AA419" s="973"/>
      <c r="AB419" s="974"/>
      <c r="AD419" s="1027" t="s">
        <v>23</v>
      </c>
      <c r="AE419" s="1028"/>
      <c r="AF419" s="1028"/>
      <c r="AG419" s="1028"/>
      <c r="AH419" s="1028"/>
      <c r="AI419" s="1028"/>
      <c r="AJ419" s="1028"/>
      <c r="AK419" s="1029"/>
      <c r="AL419" s="972" t="s">
        <v>3918</v>
      </c>
      <c r="AM419" s="973"/>
      <c r="AN419" s="973"/>
      <c r="AO419" s="975"/>
      <c r="AP419" s="977"/>
      <c r="AQ419" s="239" t="s">
        <v>3919</v>
      </c>
      <c r="AR419" s="975"/>
      <c r="AS419" s="977"/>
      <c r="AT419" s="973"/>
      <c r="AU419" s="973"/>
      <c r="AV419" s="973"/>
      <c r="AW419" s="973"/>
      <c r="AX419" s="973"/>
      <c r="AY419" s="973"/>
      <c r="AZ419" s="973"/>
      <c r="BA419" s="973"/>
      <c r="BB419" s="973"/>
      <c r="BC419" s="973"/>
      <c r="BD419" s="974"/>
    </row>
    <row r="420" spans="2:58" s="236" customFormat="1" ht="25.2" hidden="1" customHeight="1">
      <c r="B420" s="1030"/>
      <c r="C420" s="1025"/>
      <c r="D420" s="1025"/>
      <c r="E420" s="1025"/>
      <c r="F420" s="1025"/>
      <c r="G420" s="1025"/>
      <c r="H420" s="1025"/>
      <c r="I420" s="1031"/>
      <c r="J420" s="972" t="s">
        <v>3920</v>
      </c>
      <c r="K420" s="973"/>
      <c r="L420" s="973"/>
      <c r="M420" s="975"/>
      <c r="N420" s="976"/>
      <c r="O420" s="976"/>
      <c r="P420" s="976"/>
      <c r="Q420" s="977"/>
      <c r="R420" s="972" t="s">
        <v>3921</v>
      </c>
      <c r="S420" s="973"/>
      <c r="T420" s="974"/>
      <c r="U420" s="975"/>
      <c r="V420" s="976"/>
      <c r="W420" s="976"/>
      <c r="X420" s="976"/>
      <c r="Y420" s="976"/>
      <c r="Z420" s="976"/>
      <c r="AA420" s="976"/>
      <c r="AB420" s="977"/>
      <c r="AD420" s="1030"/>
      <c r="AE420" s="1025"/>
      <c r="AF420" s="1025"/>
      <c r="AG420" s="1025"/>
      <c r="AH420" s="1025"/>
      <c r="AI420" s="1025"/>
      <c r="AJ420" s="1025"/>
      <c r="AK420" s="1031"/>
      <c r="AL420" s="972" t="s">
        <v>3920</v>
      </c>
      <c r="AM420" s="973"/>
      <c r="AN420" s="973"/>
      <c r="AO420" s="975"/>
      <c r="AP420" s="976"/>
      <c r="AQ420" s="976"/>
      <c r="AR420" s="976"/>
      <c r="AS420" s="977"/>
      <c r="AT420" s="972" t="s">
        <v>3921</v>
      </c>
      <c r="AU420" s="973"/>
      <c r="AV420" s="974"/>
      <c r="AW420" s="975"/>
      <c r="AX420" s="976"/>
      <c r="AY420" s="976"/>
      <c r="AZ420" s="976"/>
      <c r="BA420" s="976"/>
      <c r="BB420" s="976"/>
      <c r="BC420" s="976"/>
      <c r="BD420" s="977"/>
    </row>
    <row r="421" spans="2:58" s="236" customFormat="1" ht="25.2" hidden="1" customHeight="1">
      <c r="B421" s="1030"/>
      <c r="C421" s="1025"/>
      <c r="D421" s="1025"/>
      <c r="E421" s="1025"/>
      <c r="F421" s="1025"/>
      <c r="G421" s="1025"/>
      <c r="H421" s="1025"/>
      <c r="I421" s="1031"/>
      <c r="J421" s="972" t="s">
        <v>3922</v>
      </c>
      <c r="K421" s="973"/>
      <c r="L421" s="973"/>
      <c r="M421" s="978"/>
      <c r="N421" s="979"/>
      <c r="O421" s="979"/>
      <c r="P421" s="979"/>
      <c r="Q421" s="980"/>
      <c r="R421" s="972" t="s">
        <v>3923</v>
      </c>
      <c r="S421" s="973"/>
      <c r="T421" s="974"/>
      <c r="U421" s="975"/>
      <c r="V421" s="976"/>
      <c r="W421" s="976"/>
      <c r="X421" s="976"/>
      <c r="Y421" s="976"/>
      <c r="Z421" s="976"/>
      <c r="AA421" s="976"/>
      <c r="AB421" s="977"/>
      <c r="AD421" s="1030"/>
      <c r="AE421" s="1025"/>
      <c r="AF421" s="1025"/>
      <c r="AG421" s="1025"/>
      <c r="AH421" s="1025"/>
      <c r="AI421" s="1025"/>
      <c r="AJ421" s="1025"/>
      <c r="AK421" s="1031"/>
      <c r="AL421" s="972" t="s">
        <v>3922</v>
      </c>
      <c r="AM421" s="973"/>
      <c r="AN421" s="973"/>
      <c r="AO421" s="978"/>
      <c r="AP421" s="979"/>
      <c r="AQ421" s="979"/>
      <c r="AR421" s="979"/>
      <c r="AS421" s="980"/>
      <c r="AT421" s="972" t="s">
        <v>3923</v>
      </c>
      <c r="AU421" s="973"/>
      <c r="AV421" s="974"/>
      <c r="AW421" s="975"/>
      <c r="AX421" s="976"/>
      <c r="AY421" s="976"/>
      <c r="AZ421" s="976"/>
      <c r="BA421" s="976"/>
      <c r="BB421" s="976"/>
      <c r="BC421" s="976"/>
      <c r="BD421" s="977"/>
    </row>
    <row r="422" spans="2:58" s="236" customFormat="1" ht="25.2" hidden="1" customHeight="1">
      <c r="B422" s="1023"/>
      <c r="C422" s="1024"/>
      <c r="D422" s="1024"/>
      <c r="E422" s="1024"/>
      <c r="F422" s="1024"/>
      <c r="G422" s="1024"/>
      <c r="H422" s="1024"/>
      <c r="I422" s="1026"/>
      <c r="J422" s="972" t="s">
        <v>3924</v>
      </c>
      <c r="K422" s="973"/>
      <c r="L422" s="973"/>
      <c r="M422" s="981"/>
      <c r="N422" s="981"/>
      <c r="O422" s="981"/>
      <c r="P422" s="981"/>
      <c r="Q422" s="981"/>
      <c r="R422" s="981"/>
      <c r="S422" s="981"/>
      <c r="T422" s="981"/>
      <c r="U422" s="981"/>
      <c r="V422" s="981"/>
      <c r="W422" s="981"/>
      <c r="X422" s="981"/>
      <c r="Y422" s="981"/>
      <c r="Z422" s="981"/>
      <c r="AA422" s="981"/>
      <c r="AB422" s="981"/>
      <c r="AD422" s="1023"/>
      <c r="AE422" s="1024"/>
      <c r="AF422" s="1024"/>
      <c r="AG422" s="1024"/>
      <c r="AH422" s="1024"/>
      <c r="AI422" s="1024"/>
      <c r="AJ422" s="1024"/>
      <c r="AK422" s="1026"/>
      <c r="AL422" s="972" t="s">
        <v>3924</v>
      </c>
      <c r="AM422" s="973"/>
      <c r="AN422" s="973"/>
      <c r="AO422" s="981"/>
      <c r="AP422" s="981"/>
      <c r="AQ422" s="981"/>
      <c r="AR422" s="981"/>
      <c r="AS422" s="981"/>
      <c r="AT422" s="981"/>
      <c r="AU422" s="981"/>
      <c r="AV422" s="981"/>
      <c r="AW422" s="981"/>
      <c r="AX422" s="981"/>
      <c r="AY422" s="981"/>
      <c r="AZ422" s="981"/>
      <c r="BA422" s="981"/>
      <c r="BB422" s="981"/>
      <c r="BC422" s="981"/>
      <c r="BD422" s="981"/>
    </row>
    <row r="423" spans="2:58" s="236" customFormat="1" ht="30" hidden="1" customHeight="1">
      <c r="B423" s="982" t="s">
        <v>3925</v>
      </c>
      <c r="C423" s="983"/>
      <c r="D423" s="983"/>
      <c r="E423" s="983"/>
      <c r="F423" s="983"/>
      <c r="G423" s="983"/>
      <c r="H423" s="983"/>
      <c r="I423" s="984"/>
      <c r="J423" s="444"/>
      <c r="K423" s="445"/>
      <c r="L423" s="446" t="s">
        <v>388</v>
      </c>
      <c r="M423" s="447"/>
      <c r="N423" s="448" t="s">
        <v>112</v>
      </c>
      <c r="O423" s="449"/>
      <c r="P423" s="450"/>
      <c r="V423" s="451"/>
      <c r="W423" s="451"/>
      <c r="X423" s="451"/>
      <c r="Y423" s="451"/>
      <c r="Z423" s="451"/>
      <c r="AA423" s="451"/>
      <c r="AB423" s="452"/>
      <c r="AD423" s="982" t="s">
        <v>3925</v>
      </c>
      <c r="AE423" s="983"/>
      <c r="AF423" s="983"/>
      <c r="AG423" s="983"/>
      <c r="AH423" s="983"/>
      <c r="AI423" s="983"/>
      <c r="AJ423" s="983"/>
      <c r="AK423" s="984"/>
      <c r="AL423" s="444"/>
      <c r="AM423" s="445"/>
      <c r="AN423" s="446" t="s">
        <v>388</v>
      </c>
      <c r="AO423" s="447"/>
      <c r="AP423" s="448" t="s">
        <v>112</v>
      </c>
      <c r="AQ423" s="449"/>
      <c r="AR423" s="450"/>
      <c r="AX423" s="451"/>
      <c r="AY423" s="451"/>
      <c r="AZ423" s="451"/>
      <c r="BA423" s="451"/>
      <c r="BB423" s="451"/>
      <c r="BC423" s="451"/>
      <c r="BD423" s="452"/>
    </row>
    <row r="424" spans="2:58" s="236" customFormat="1" ht="15" hidden="1" customHeight="1">
      <c r="B424" s="985"/>
      <c r="C424" s="986"/>
      <c r="D424" s="986"/>
      <c r="E424" s="986"/>
      <c r="F424" s="986"/>
      <c r="G424" s="986"/>
      <c r="H424" s="986"/>
      <c r="I424" s="987"/>
      <c r="J424" s="453" t="s">
        <v>3926</v>
      </c>
      <c r="K424" s="454"/>
      <c r="L424" s="454"/>
      <c r="M424" s="454"/>
      <c r="N424" s="454"/>
      <c r="O424" s="454"/>
      <c r="P424" s="454"/>
      <c r="Q424" s="454"/>
      <c r="R424" s="454"/>
      <c r="S424" s="449"/>
      <c r="T424" s="455"/>
      <c r="U424" s="456"/>
      <c r="V424" s="457"/>
      <c r="W424" s="458"/>
      <c r="X424" s="459" t="s">
        <v>388</v>
      </c>
      <c r="Y424" s="460"/>
      <c r="Z424" s="461" t="s">
        <v>112</v>
      </c>
      <c r="AA424" s="461"/>
      <c r="AB424" s="462"/>
      <c r="AD424" s="985"/>
      <c r="AE424" s="986"/>
      <c r="AF424" s="986"/>
      <c r="AG424" s="986"/>
      <c r="AH424" s="986"/>
      <c r="AI424" s="986"/>
      <c r="AJ424" s="986"/>
      <c r="AK424" s="987"/>
      <c r="AL424" s="453" t="s">
        <v>3926</v>
      </c>
      <c r="AM424" s="454"/>
      <c r="AN424" s="454"/>
      <c r="AO424" s="454"/>
      <c r="AP424" s="454"/>
      <c r="AQ424" s="454"/>
      <c r="AR424" s="454"/>
      <c r="AS424" s="454"/>
      <c r="AT424" s="454"/>
      <c r="AU424" s="449"/>
      <c r="AV424" s="455"/>
      <c r="AW424" s="456"/>
      <c r="AX424" s="457"/>
      <c r="AY424" s="458"/>
      <c r="AZ424" s="459" t="s">
        <v>388</v>
      </c>
      <c r="BA424" s="460"/>
      <c r="BB424" s="461" t="s">
        <v>112</v>
      </c>
      <c r="BC424" s="461"/>
      <c r="BD424" s="462"/>
    </row>
    <row r="425" spans="2:58" s="236" customFormat="1" ht="15" hidden="1" customHeight="1">
      <c r="B425" s="988"/>
      <c r="C425" s="989"/>
      <c r="D425" s="989"/>
      <c r="E425" s="989"/>
      <c r="F425" s="989"/>
      <c r="G425" s="989"/>
      <c r="H425" s="989"/>
      <c r="I425" s="990"/>
      <c r="J425" s="577" t="s">
        <v>3927</v>
      </c>
      <c r="K425" s="464"/>
      <c r="L425" s="464"/>
      <c r="M425" s="464"/>
      <c r="N425" s="464"/>
      <c r="O425" s="464"/>
      <c r="P425" s="464"/>
      <c r="Q425" s="464"/>
      <c r="R425" s="464"/>
      <c r="S425" s="465"/>
      <c r="T425" s="466"/>
      <c r="U425" s="467"/>
      <c r="V425" s="468"/>
      <c r="W425" s="469"/>
      <c r="X425" s="464" t="s">
        <v>388</v>
      </c>
      <c r="Y425" s="470"/>
      <c r="Z425" s="466" t="s">
        <v>112</v>
      </c>
      <c r="AA425" s="466"/>
      <c r="AB425" s="471"/>
      <c r="AD425" s="988"/>
      <c r="AE425" s="989"/>
      <c r="AF425" s="989"/>
      <c r="AG425" s="989"/>
      <c r="AH425" s="989"/>
      <c r="AI425" s="989"/>
      <c r="AJ425" s="989"/>
      <c r="AK425" s="990"/>
      <c r="AL425" s="577" t="s">
        <v>3927</v>
      </c>
      <c r="AM425" s="464"/>
      <c r="AN425" s="464"/>
      <c r="AO425" s="464"/>
      <c r="AP425" s="464"/>
      <c r="AQ425" s="464"/>
      <c r="AR425" s="464"/>
      <c r="AS425" s="464"/>
      <c r="AT425" s="464"/>
      <c r="AU425" s="465"/>
      <c r="AV425" s="466"/>
      <c r="AW425" s="467"/>
      <c r="AX425" s="468"/>
      <c r="AY425" s="469"/>
      <c r="AZ425" s="464" t="s">
        <v>388</v>
      </c>
      <c r="BA425" s="470"/>
      <c r="BB425" s="466" t="s">
        <v>112</v>
      </c>
      <c r="BC425" s="466"/>
      <c r="BD425" s="471"/>
    </row>
    <row r="426" spans="2:58" s="236" customFormat="1" ht="18" hidden="1" customHeight="1">
      <c r="B426" s="991" t="s">
        <v>3928</v>
      </c>
      <c r="C426" s="992"/>
      <c r="D426" s="992"/>
      <c r="E426" s="992"/>
      <c r="F426" s="992"/>
      <c r="G426" s="992"/>
      <c r="H426" s="992"/>
      <c r="I426" s="993"/>
      <c r="J426" s="472" t="s">
        <v>3783</v>
      </c>
      <c r="K426" s="473" t="s">
        <v>3929</v>
      </c>
      <c r="L426" s="474"/>
      <c r="M426" s="474"/>
      <c r="N426" s="474"/>
      <c r="O426" s="472" t="s">
        <v>3783</v>
      </c>
      <c r="P426" s="473" t="s">
        <v>3930</v>
      </c>
      <c r="Q426" s="474"/>
      <c r="R426" s="474"/>
      <c r="T426" s="461" t="s">
        <v>3935</v>
      </c>
      <c r="U426" s="472" t="s">
        <v>3783</v>
      </c>
      <c r="V426" s="461" t="s">
        <v>3936</v>
      </c>
      <c r="X426" s="473"/>
      <c r="Y426" s="474"/>
      <c r="Z426" s="474"/>
      <c r="AA426" s="474"/>
      <c r="AB426" s="475"/>
      <c r="AD426" s="991" t="s">
        <v>3928</v>
      </c>
      <c r="AE426" s="992"/>
      <c r="AF426" s="992"/>
      <c r="AG426" s="992"/>
      <c r="AH426" s="992"/>
      <c r="AI426" s="992"/>
      <c r="AJ426" s="992"/>
      <c r="AK426" s="993"/>
      <c r="AL426" s="472" t="s">
        <v>3783</v>
      </c>
      <c r="AM426" s="473" t="s">
        <v>3929</v>
      </c>
      <c r="AN426" s="474"/>
      <c r="AO426" s="474"/>
      <c r="AP426" s="474"/>
      <c r="AQ426" s="472" t="s">
        <v>3783</v>
      </c>
      <c r="AR426" s="473" t="s">
        <v>3930</v>
      </c>
      <c r="AS426" s="474"/>
      <c r="AT426" s="474"/>
      <c r="AV426" s="461" t="s">
        <v>3935</v>
      </c>
      <c r="AW426" s="472" t="s">
        <v>3783</v>
      </c>
      <c r="AX426" s="461" t="s">
        <v>3936</v>
      </c>
      <c r="AZ426" s="473"/>
      <c r="BA426" s="474"/>
      <c r="BB426" s="474"/>
      <c r="BC426" s="474"/>
      <c r="BD426" s="475"/>
    </row>
    <row r="427" spans="2:58" s="236" customFormat="1" ht="15" hidden="1" customHeight="1">
      <c r="B427" s="994" t="s">
        <v>3931</v>
      </c>
      <c r="C427" s="995"/>
      <c r="D427" s="995"/>
      <c r="E427" s="995"/>
      <c r="F427" s="995"/>
      <c r="G427" s="995"/>
      <c r="H427" s="995"/>
      <c r="I427" s="996"/>
      <c r="J427" s="1000" t="s">
        <v>3932</v>
      </c>
      <c r="K427" s="1001"/>
      <c r="L427" s="1004"/>
      <c r="M427" s="1005"/>
      <c r="N427" s="1005"/>
      <c r="O427" s="1005"/>
      <c r="P427" s="1005"/>
      <c r="Q427" s="1005"/>
      <c r="R427" s="1006"/>
      <c r="S427" s="1006"/>
      <c r="T427" s="1006"/>
      <c r="U427" s="1007"/>
      <c r="V427" s="1008" t="s">
        <v>3933</v>
      </c>
      <c r="W427" s="1008"/>
      <c r="X427" s="1008"/>
      <c r="Y427" s="1008"/>
      <c r="Z427" s="1008"/>
      <c r="AA427" s="1008"/>
      <c r="AB427" s="1009"/>
      <c r="AD427" s="994" t="s">
        <v>3931</v>
      </c>
      <c r="AE427" s="995"/>
      <c r="AF427" s="995"/>
      <c r="AG427" s="995"/>
      <c r="AH427" s="995"/>
      <c r="AI427" s="995"/>
      <c r="AJ427" s="995"/>
      <c r="AK427" s="996"/>
      <c r="AL427" s="1000" t="s">
        <v>3932</v>
      </c>
      <c r="AM427" s="1001"/>
      <c r="AN427" s="1004"/>
      <c r="AO427" s="1005"/>
      <c r="AP427" s="1005"/>
      <c r="AQ427" s="1005"/>
      <c r="AR427" s="1005"/>
      <c r="AS427" s="1005"/>
      <c r="AT427" s="1006"/>
      <c r="AU427" s="1006"/>
      <c r="AV427" s="1006"/>
      <c r="AW427" s="1007"/>
      <c r="AX427" s="1008" t="s">
        <v>3933</v>
      </c>
      <c r="AY427" s="1008"/>
      <c r="AZ427" s="1008"/>
      <c r="BA427" s="1008"/>
      <c r="BB427" s="1008"/>
      <c r="BC427" s="1008"/>
      <c r="BD427" s="1009"/>
    </row>
    <row r="428" spans="2:58" s="236" customFormat="1" ht="15" hidden="1" customHeight="1">
      <c r="B428" s="997"/>
      <c r="C428" s="998"/>
      <c r="D428" s="998"/>
      <c r="E428" s="998"/>
      <c r="F428" s="998"/>
      <c r="G428" s="998"/>
      <c r="H428" s="998"/>
      <c r="I428" s="999"/>
      <c r="J428" s="1002"/>
      <c r="K428" s="1003"/>
      <c r="L428" s="1004"/>
      <c r="M428" s="1005"/>
      <c r="N428" s="1005"/>
      <c r="O428" s="1005"/>
      <c r="P428" s="1005"/>
      <c r="Q428" s="1005"/>
      <c r="R428" s="1006"/>
      <c r="S428" s="1006"/>
      <c r="T428" s="1006"/>
      <c r="U428" s="1007"/>
      <c r="V428" s="1010"/>
      <c r="W428" s="1010"/>
      <c r="X428" s="1010"/>
      <c r="Y428" s="1010"/>
      <c r="Z428" s="1010"/>
      <c r="AA428" s="1010"/>
      <c r="AB428" s="1011"/>
      <c r="AC428" s="241"/>
      <c r="AD428" s="997"/>
      <c r="AE428" s="998"/>
      <c r="AF428" s="998"/>
      <c r="AG428" s="998"/>
      <c r="AH428" s="998"/>
      <c r="AI428" s="998"/>
      <c r="AJ428" s="998"/>
      <c r="AK428" s="999"/>
      <c r="AL428" s="1002"/>
      <c r="AM428" s="1003"/>
      <c r="AN428" s="1004"/>
      <c r="AO428" s="1005"/>
      <c r="AP428" s="1005"/>
      <c r="AQ428" s="1005"/>
      <c r="AR428" s="1005"/>
      <c r="AS428" s="1005"/>
      <c r="AT428" s="1006"/>
      <c r="AU428" s="1006"/>
      <c r="AV428" s="1006"/>
      <c r="AW428" s="1007"/>
      <c r="AX428" s="1010"/>
      <c r="AY428" s="1010"/>
      <c r="AZ428" s="1010"/>
      <c r="BA428" s="1010"/>
      <c r="BB428" s="1010"/>
      <c r="BC428" s="1010"/>
      <c r="BD428" s="1011"/>
      <c r="BF428" s="241"/>
    </row>
    <row r="429" spans="2:58" s="236" customFormat="1" ht="15" hidden="1" customHeight="1">
      <c r="B429" s="994" t="s">
        <v>3934</v>
      </c>
      <c r="C429" s="995"/>
      <c r="D429" s="995"/>
      <c r="E429" s="995"/>
      <c r="F429" s="995"/>
      <c r="G429" s="995"/>
      <c r="H429" s="995"/>
      <c r="I429" s="996"/>
      <c r="J429" s="968"/>
      <c r="K429" s="969"/>
      <c r="L429" s="1012"/>
      <c r="M429" s="1012" t="s">
        <v>12</v>
      </c>
      <c r="N429" s="1012"/>
      <c r="O429" s="1012" t="s">
        <v>11</v>
      </c>
      <c r="P429" s="1012"/>
      <c r="Q429" s="1012" t="s">
        <v>227</v>
      </c>
      <c r="S429" s="476"/>
      <c r="T429" s="476"/>
      <c r="U429" s="476"/>
      <c r="V429" s="476"/>
      <c r="W429" s="476"/>
      <c r="X429" s="476"/>
      <c r="Y429" s="476"/>
      <c r="Z429" s="476"/>
      <c r="AA429" s="476"/>
      <c r="AB429" s="477"/>
      <c r="AC429" s="241"/>
      <c r="AD429" s="994" t="s">
        <v>3934</v>
      </c>
      <c r="AE429" s="995"/>
      <c r="AF429" s="995"/>
      <c r="AG429" s="995"/>
      <c r="AH429" s="995"/>
      <c r="AI429" s="995"/>
      <c r="AJ429" s="995"/>
      <c r="AK429" s="996"/>
      <c r="AL429" s="968"/>
      <c r="AM429" s="969"/>
      <c r="AN429" s="1012"/>
      <c r="AO429" s="1012" t="s">
        <v>12</v>
      </c>
      <c r="AP429" s="1012"/>
      <c r="AQ429" s="1012" t="s">
        <v>11</v>
      </c>
      <c r="AR429" s="1012"/>
      <c r="AS429" s="1012" t="s">
        <v>227</v>
      </c>
      <c r="AU429" s="476"/>
      <c r="AV429" s="476"/>
      <c r="AW429" s="476"/>
      <c r="AX429" s="476"/>
      <c r="AY429" s="476"/>
      <c r="AZ429" s="476"/>
      <c r="BA429" s="476"/>
      <c r="BB429" s="476"/>
      <c r="BC429" s="476"/>
      <c r="BD429" s="477"/>
      <c r="BF429" s="241"/>
    </row>
    <row r="430" spans="2:58" s="236" customFormat="1" ht="15" hidden="1" customHeight="1">
      <c r="B430" s="997"/>
      <c r="C430" s="998"/>
      <c r="D430" s="998"/>
      <c r="E430" s="998"/>
      <c r="F430" s="998"/>
      <c r="G430" s="998"/>
      <c r="H430" s="998"/>
      <c r="I430" s="999"/>
      <c r="J430" s="970"/>
      <c r="K430" s="971"/>
      <c r="L430" s="1013"/>
      <c r="M430" s="1013"/>
      <c r="N430" s="1013"/>
      <c r="O430" s="1013"/>
      <c r="P430" s="1013"/>
      <c r="Q430" s="1013"/>
      <c r="R430" s="481"/>
      <c r="S430" s="479"/>
      <c r="T430" s="479"/>
      <c r="U430" s="479"/>
      <c r="V430" s="479"/>
      <c r="W430" s="479"/>
      <c r="X430" s="479"/>
      <c r="Y430" s="479"/>
      <c r="Z430" s="479"/>
      <c r="AA430" s="479"/>
      <c r="AB430" s="480"/>
      <c r="AC430" s="241"/>
      <c r="AD430" s="997"/>
      <c r="AE430" s="998"/>
      <c r="AF430" s="998"/>
      <c r="AG430" s="998"/>
      <c r="AH430" s="998"/>
      <c r="AI430" s="998"/>
      <c r="AJ430" s="998"/>
      <c r="AK430" s="999"/>
      <c r="AL430" s="970"/>
      <c r="AM430" s="971"/>
      <c r="AN430" s="1013"/>
      <c r="AO430" s="1013"/>
      <c r="AP430" s="1013"/>
      <c r="AQ430" s="1013"/>
      <c r="AR430" s="1013"/>
      <c r="AS430" s="1013"/>
      <c r="AT430" s="481"/>
      <c r="AU430" s="479"/>
      <c r="AV430" s="479"/>
      <c r="AW430" s="479"/>
      <c r="AX430" s="479"/>
      <c r="AY430" s="479"/>
      <c r="AZ430" s="479"/>
      <c r="BA430" s="479"/>
      <c r="BB430" s="479"/>
      <c r="BC430" s="479"/>
      <c r="BD430" s="480"/>
      <c r="BF430" s="241"/>
    </row>
    <row r="431" spans="2:58" s="236" customFormat="1" ht="20.100000000000001" hidden="1" customHeight="1">
      <c r="B431" s="482"/>
      <c r="C431" s="482"/>
      <c r="D431" s="482"/>
      <c r="E431" s="482"/>
      <c r="F431" s="482"/>
      <c r="G431" s="482"/>
      <c r="H431" s="482"/>
      <c r="I431" s="482"/>
      <c r="J431" s="482"/>
      <c r="K431" s="482"/>
      <c r="L431" s="482"/>
      <c r="M431" s="482"/>
      <c r="N431" s="482"/>
      <c r="O431" s="482"/>
      <c r="P431" s="482"/>
      <c r="Q431" s="482"/>
      <c r="R431" s="482"/>
      <c r="S431" s="482"/>
      <c r="T431" s="482"/>
      <c r="U431" s="482"/>
      <c r="V431" s="482"/>
      <c r="W431" s="482"/>
      <c r="X431" s="482"/>
      <c r="Y431" s="482"/>
      <c r="Z431" s="482"/>
      <c r="AA431" s="482"/>
      <c r="AB431" s="482"/>
      <c r="AC431" s="241"/>
      <c r="AD431" s="482"/>
      <c r="AE431" s="482"/>
      <c r="AF431" s="482"/>
      <c r="AG431" s="482"/>
      <c r="AH431" s="482"/>
      <c r="AI431" s="482"/>
      <c r="AJ431" s="482"/>
      <c r="AK431" s="482"/>
      <c r="AL431" s="482"/>
      <c r="AM431" s="482"/>
      <c r="AN431" s="482"/>
      <c r="AO431" s="482"/>
      <c r="AP431" s="482"/>
      <c r="AQ431" s="482"/>
      <c r="AR431" s="482"/>
      <c r="AS431" s="482"/>
      <c r="AT431" s="482"/>
      <c r="AU431" s="482"/>
      <c r="AV431" s="482"/>
      <c r="AW431" s="482"/>
      <c r="AX431" s="482"/>
      <c r="AY431" s="482"/>
      <c r="AZ431" s="482"/>
      <c r="BA431" s="482"/>
      <c r="BB431" s="482"/>
      <c r="BC431" s="482"/>
      <c r="BD431" s="482"/>
      <c r="BF431" s="241"/>
    </row>
    <row r="432" spans="2:58" s="236" customFormat="1" ht="18" hidden="1" customHeight="1">
      <c r="C432" s="437" t="s">
        <v>3937</v>
      </c>
      <c r="D432" s="243" t="s">
        <v>16092</v>
      </c>
      <c r="F432" s="243"/>
      <c r="G432" s="243"/>
      <c r="H432" s="243"/>
      <c r="I432" s="243"/>
      <c r="J432" s="483"/>
      <c r="K432" s="483"/>
      <c r="L432" s="483"/>
      <c r="M432" s="483"/>
      <c r="N432" s="483"/>
      <c r="O432" s="483"/>
      <c r="P432" s="483"/>
      <c r="Q432" s="483"/>
      <c r="R432" s="483"/>
      <c r="S432" s="484"/>
      <c r="T432" s="483"/>
      <c r="U432" s="483"/>
      <c r="V432" s="483"/>
      <c r="W432" s="483"/>
      <c r="X432" s="243"/>
      <c r="Y432" s="243"/>
      <c r="Z432" s="243"/>
      <c r="AA432" s="243"/>
      <c r="AB432" s="243"/>
      <c r="AE432" s="437" t="s">
        <v>3937</v>
      </c>
      <c r="AF432" s="243" t="s">
        <v>16092</v>
      </c>
      <c r="AH432" s="243"/>
      <c r="AI432" s="243"/>
      <c r="AJ432" s="243"/>
      <c r="AK432" s="243"/>
      <c r="AL432" s="483"/>
      <c r="AM432" s="483"/>
      <c r="AN432" s="483"/>
      <c r="AO432" s="483"/>
      <c r="AP432" s="483"/>
      <c r="AQ432" s="483"/>
      <c r="AR432" s="483"/>
      <c r="AS432" s="483"/>
      <c r="AT432" s="483"/>
      <c r="AU432" s="484"/>
      <c r="AV432" s="483"/>
      <c r="AW432" s="483"/>
      <c r="AX432" s="483"/>
      <c r="AY432" s="483"/>
      <c r="AZ432" s="243"/>
      <c r="BA432" s="243"/>
      <c r="BB432" s="243"/>
      <c r="BC432" s="243"/>
      <c r="BD432" s="243"/>
    </row>
    <row r="433" spans="2:58" s="236" customFormat="1" ht="30" hidden="1" customHeight="1">
      <c r="C433" s="485" t="s">
        <v>3938</v>
      </c>
      <c r="D433" s="1032" t="s">
        <v>16093</v>
      </c>
      <c r="E433" s="1032"/>
      <c r="F433" s="1032"/>
      <c r="G433" s="1032"/>
      <c r="H433" s="1032"/>
      <c r="I433" s="1032"/>
      <c r="J433" s="1032"/>
      <c r="K433" s="1032"/>
      <c r="L433" s="1032"/>
      <c r="M433" s="1032"/>
      <c r="N433" s="1032"/>
      <c r="O433" s="1032"/>
      <c r="P433" s="1032"/>
      <c r="Q433" s="1032"/>
      <c r="R433" s="1032"/>
      <c r="S433" s="1032"/>
      <c r="T433" s="1032"/>
      <c r="U433" s="1032"/>
      <c r="V433" s="1032"/>
      <c r="W433" s="1032"/>
      <c r="X433" s="1032"/>
      <c r="Y433" s="1032"/>
      <c r="Z433" s="1032"/>
      <c r="AA433" s="1032"/>
      <c r="AB433" s="1032"/>
      <c r="AE433" s="485" t="s">
        <v>3938</v>
      </c>
      <c r="AF433" s="1032" t="s">
        <v>16093</v>
      </c>
      <c r="AG433" s="1032"/>
      <c r="AH433" s="1032"/>
      <c r="AI433" s="1032"/>
      <c r="AJ433" s="1032"/>
      <c r="AK433" s="1032"/>
      <c r="AL433" s="1032"/>
      <c r="AM433" s="1032"/>
      <c r="AN433" s="1032"/>
      <c r="AO433" s="1032"/>
      <c r="AP433" s="1032"/>
      <c r="AQ433" s="1032"/>
      <c r="AR433" s="1032"/>
      <c r="AS433" s="1032"/>
      <c r="AT433" s="1032"/>
      <c r="AU433" s="1032"/>
      <c r="AV433" s="1032"/>
      <c r="AW433" s="1032"/>
      <c r="AX433" s="1032"/>
      <c r="AY433" s="1032"/>
      <c r="AZ433" s="1032"/>
      <c r="BA433" s="1032"/>
      <c r="BB433" s="1032"/>
      <c r="BC433" s="1032"/>
      <c r="BD433" s="1032"/>
    </row>
    <row r="434" spans="2:58" s="236" customFormat="1" ht="7.95" hidden="1" customHeight="1">
      <c r="E434" s="486"/>
      <c r="F434" s="486"/>
      <c r="G434" s="486"/>
      <c r="H434" s="486"/>
      <c r="I434" s="486"/>
      <c r="J434" s="486"/>
      <c r="K434" s="486"/>
      <c r="L434" s="486"/>
      <c r="M434" s="486"/>
      <c r="N434" s="486"/>
      <c r="O434" s="486"/>
      <c r="P434" s="486"/>
      <c r="Q434" s="486"/>
      <c r="R434" s="486"/>
      <c r="S434" s="486"/>
      <c r="T434" s="486"/>
      <c r="U434" s="486"/>
      <c r="V434" s="486"/>
      <c r="W434" s="486"/>
      <c r="X434" s="486"/>
      <c r="Y434" s="486"/>
      <c r="Z434" s="486"/>
      <c r="AA434" s="486"/>
      <c r="AB434" s="486"/>
      <c r="AG434" s="486"/>
      <c r="AH434" s="486"/>
      <c r="AI434" s="486"/>
      <c r="AJ434" s="486"/>
      <c r="AK434" s="486"/>
      <c r="AL434" s="486"/>
      <c r="AM434" s="486"/>
      <c r="AN434" s="486"/>
      <c r="AO434" s="486"/>
      <c r="AP434" s="486"/>
      <c r="AQ434" s="486"/>
      <c r="AR434" s="486"/>
      <c r="AS434" s="486"/>
      <c r="AT434" s="486"/>
      <c r="AU434" s="486"/>
      <c r="AV434" s="486"/>
      <c r="AW434" s="486"/>
      <c r="AX434" s="486"/>
      <c r="AY434" s="486"/>
      <c r="AZ434" s="486"/>
      <c r="BA434" s="486"/>
      <c r="BB434" s="486"/>
      <c r="BC434" s="486"/>
      <c r="BD434" s="486"/>
    </row>
    <row r="435" spans="2:58" s="236" customFormat="1" ht="25.35" hidden="1" customHeight="1">
      <c r="B435" s="441" t="s">
        <v>3939</v>
      </c>
      <c r="I435" s="442"/>
      <c r="J435" s="442"/>
      <c r="W435" s="442"/>
      <c r="X435" s="442"/>
      <c r="Y435" s="442"/>
      <c r="Z435" s="442"/>
      <c r="AA435" s="442"/>
      <c r="AB435" s="442"/>
      <c r="AD435" s="441" t="s">
        <v>3939</v>
      </c>
      <c r="AK435" s="442"/>
      <c r="AL435" s="442"/>
      <c r="AY435" s="442"/>
      <c r="AZ435" s="442"/>
      <c r="BA435" s="442"/>
      <c r="BB435" s="442"/>
      <c r="BC435" s="442"/>
      <c r="BD435" s="442"/>
    </row>
    <row r="436" spans="2:58" s="236" customFormat="1" ht="12.45" hidden="1" customHeight="1">
      <c r="B436" s="1014" t="s">
        <v>3917</v>
      </c>
      <c r="C436" s="1015"/>
      <c r="D436" s="1015"/>
      <c r="E436" s="1015"/>
      <c r="F436" s="1015"/>
      <c r="G436" s="1015"/>
      <c r="H436" s="1015"/>
      <c r="I436" s="1016"/>
      <c r="J436" s="1017"/>
      <c r="K436" s="1018"/>
      <c r="L436" s="1018"/>
      <c r="M436" s="1018"/>
      <c r="N436" s="1018"/>
      <c r="O436" s="1018"/>
      <c r="P436" s="1018"/>
      <c r="Q436" s="1018"/>
      <c r="R436" s="1018"/>
      <c r="S436" s="1018"/>
      <c r="T436" s="1018"/>
      <c r="U436" s="1018"/>
      <c r="V436" s="1018"/>
      <c r="W436" s="1018"/>
      <c r="X436" s="1018"/>
      <c r="Y436" s="1018"/>
      <c r="Z436" s="1018"/>
      <c r="AA436" s="1018"/>
      <c r="AB436" s="1019"/>
      <c r="AD436" s="1014" t="s">
        <v>3917</v>
      </c>
      <c r="AE436" s="1015"/>
      <c r="AF436" s="1015"/>
      <c r="AG436" s="1015"/>
      <c r="AH436" s="1015"/>
      <c r="AI436" s="1015"/>
      <c r="AJ436" s="1015"/>
      <c r="AK436" s="1016"/>
      <c r="AL436" s="1017"/>
      <c r="AM436" s="1018"/>
      <c r="AN436" s="1018"/>
      <c r="AO436" s="1018"/>
      <c r="AP436" s="1018"/>
      <c r="AQ436" s="1018"/>
      <c r="AR436" s="1018"/>
      <c r="AS436" s="1018"/>
      <c r="AT436" s="1018"/>
      <c r="AU436" s="1018"/>
      <c r="AV436" s="1018"/>
      <c r="AW436" s="1018"/>
      <c r="AX436" s="1018"/>
      <c r="AY436" s="1018"/>
      <c r="AZ436" s="1018"/>
      <c r="BA436" s="1018"/>
      <c r="BB436" s="1018"/>
      <c r="BC436" s="1018"/>
      <c r="BD436" s="1019"/>
    </row>
    <row r="437" spans="2:58" s="236" customFormat="1" ht="22.5" hidden="1" customHeight="1">
      <c r="B437" s="1020" t="s">
        <v>8</v>
      </c>
      <c r="C437" s="1021"/>
      <c r="D437" s="1021"/>
      <c r="E437" s="1021"/>
      <c r="F437" s="1021"/>
      <c r="G437" s="1021"/>
      <c r="H437" s="1021"/>
      <c r="I437" s="1022"/>
      <c r="J437" s="1023"/>
      <c r="K437" s="1024"/>
      <c r="L437" s="1024"/>
      <c r="M437" s="1025"/>
      <c r="N437" s="1025"/>
      <c r="O437" s="1024"/>
      <c r="P437" s="1025"/>
      <c r="Q437" s="1025"/>
      <c r="R437" s="1024"/>
      <c r="S437" s="1024"/>
      <c r="T437" s="1024"/>
      <c r="U437" s="1024"/>
      <c r="V437" s="1024"/>
      <c r="W437" s="1024"/>
      <c r="X437" s="1024"/>
      <c r="Y437" s="1024"/>
      <c r="Z437" s="1024"/>
      <c r="AA437" s="1024"/>
      <c r="AB437" s="1026"/>
      <c r="AC437" s="236">
        <v>25</v>
      </c>
      <c r="AD437" s="1020" t="s">
        <v>8</v>
      </c>
      <c r="AE437" s="1021"/>
      <c r="AF437" s="1021"/>
      <c r="AG437" s="1021"/>
      <c r="AH437" s="1021"/>
      <c r="AI437" s="1021"/>
      <c r="AJ437" s="1021"/>
      <c r="AK437" s="1022"/>
      <c r="AL437" s="1023"/>
      <c r="AM437" s="1024"/>
      <c r="AN437" s="1024"/>
      <c r="AO437" s="1025"/>
      <c r="AP437" s="1025"/>
      <c r="AQ437" s="1024"/>
      <c r="AR437" s="1025"/>
      <c r="AS437" s="1025"/>
      <c r="AT437" s="1024"/>
      <c r="AU437" s="1024"/>
      <c r="AV437" s="1024"/>
      <c r="AW437" s="1024"/>
      <c r="AX437" s="1024"/>
      <c r="AY437" s="1024"/>
      <c r="AZ437" s="1024"/>
      <c r="BA437" s="1024"/>
      <c r="BB437" s="1024"/>
      <c r="BC437" s="1024"/>
      <c r="BD437" s="1026"/>
      <c r="BF437" s="236">
        <v>25</v>
      </c>
    </row>
    <row r="438" spans="2:58" s="236" customFormat="1" ht="25.2" hidden="1" customHeight="1">
      <c r="B438" s="1027" t="s">
        <v>23</v>
      </c>
      <c r="C438" s="1028"/>
      <c r="D438" s="1028"/>
      <c r="E438" s="1028"/>
      <c r="F438" s="1028"/>
      <c r="G438" s="1028"/>
      <c r="H438" s="1028"/>
      <c r="I438" s="1029"/>
      <c r="J438" s="972" t="s">
        <v>3918</v>
      </c>
      <c r="K438" s="973"/>
      <c r="L438" s="973"/>
      <c r="M438" s="975"/>
      <c r="N438" s="977"/>
      <c r="O438" s="239" t="s">
        <v>3919</v>
      </c>
      <c r="P438" s="975"/>
      <c r="Q438" s="977"/>
      <c r="R438" s="973"/>
      <c r="S438" s="973"/>
      <c r="T438" s="973"/>
      <c r="U438" s="973"/>
      <c r="V438" s="973"/>
      <c r="W438" s="973"/>
      <c r="X438" s="973"/>
      <c r="Y438" s="973"/>
      <c r="Z438" s="973"/>
      <c r="AA438" s="973"/>
      <c r="AB438" s="974"/>
      <c r="AD438" s="1027" t="s">
        <v>23</v>
      </c>
      <c r="AE438" s="1028"/>
      <c r="AF438" s="1028"/>
      <c r="AG438" s="1028"/>
      <c r="AH438" s="1028"/>
      <c r="AI438" s="1028"/>
      <c r="AJ438" s="1028"/>
      <c r="AK438" s="1029"/>
      <c r="AL438" s="972" t="s">
        <v>3918</v>
      </c>
      <c r="AM438" s="973"/>
      <c r="AN438" s="973"/>
      <c r="AO438" s="975"/>
      <c r="AP438" s="977"/>
      <c r="AQ438" s="239" t="s">
        <v>3919</v>
      </c>
      <c r="AR438" s="975"/>
      <c r="AS438" s="977"/>
      <c r="AT438" s="973"/>
      <c r="AU438" s="973"/>
      <c r="AV438" s="973"/>
      <c r="AW438" s="973"/>
      <c r="AX438" s="973"/>
      <c r="AY438" s="973"/>
      <c r="AZ438" s="973"/>
      <c r="BA438" s="973"/>
      <c r="BB438" s="973"/>
      <c r="BC438" s="973"/>
      <c r="BD438" s="974"/>
    </row>
    <row r="439" spans="2:58" s="236" customFormat="1" ht="25.2" hidden="1" customHeight="1">
      <c r="B439" s="1030"/>
      <c r="C439" s="1025"/>
      <c r="D439" s="1025"/>
      <c r="E439" s="1025"/>
      <c r="F439" s="1025"/>
      <c r="G439" s="1025"/>
      <c r="H439" s="1025"/>
      <c r="I439" s="1031"/>
      <c r="J439" s="972" t="s">
        <v>3920</v>
      </c>
      <c r="K439" s="973"/>
      <c r="L439" s="973"/>
      <c r="M439" s="975"/>
      <c r="N439" s="976"/>
      <c r="O439" s="976"/>
      <c r="P439" s="976"/>
      <c r="Q439" s="977"/>
      <c r="R439" s="972" t="s">
        <v>3921</v>
      </c>
      <c r="S439" s="973"/>
      <c r="T439" s="974"/>
      <c r="U439" s="975"/>
      <c r="V439" s="976"/>
      <c r="W439" s="976"/>
      <c r="X439" s="976"/>
      <c r="Y439" s="976"/>
      <c r="Z439" s="976"/>
      <c r="AA439" s="976"/>
      <c r="AB439" s="977"/>
      <c r="AD439" s="1030"/>
      <c r="AE439" s="1025"/>
      <c r="AF439" s="1025"/>
      <c r="AG439" s="1025"/>
      <c r="AH439" s="1025"/>
      <c r="AI439" s="1025"/>
      <c r="AJ439" s="1025"/>
      <c r="AK439" s="1031"/>
      <c r="AL439" s="972" t="s">
        <v>3920</v>
      </c>
      <c r="AM439" s="973"/>
      <c r="AN439" s="973"/>
      <c r="AO439" s="975"/>
      <c r="AP439" s="976"/>
      <c r="AQ439" s="976"/>
      <c r="AR439" s="976"/>
      <c r="AS439" s="977"/>
      <c r="AT439" s="972" t="s">
        <v>3921</v>
      </c>
      <c r="AU439" s="973"/>
      <c r="AV439" s="974"/>
      <c r="AW439" s="975"/>
      <c r="AX439" s="976"/>
      <c r="AY439" s="976"/>
      <c r="AZ439" s="976"/>
      <c r="BA439" s="976"/>
      <c r="BB439" s="976"/>
      <c r="BC439" s="976"/>
      <c r="BD439" s="977"/>
    </row>
    <row r="440" spans="2:58" s="236" customFormat="1" ht="25.2" hidden="1" customHeight="1">
      <c r="B440" s="1030"/>
      <c r="C440" s="1025"/>
      <c r="D440" s="1025"/>
      <c r="E440" s="1025"/>
      <c r="F440" s="1025"/>
      <c r="G440" s="1025"/>
      <c r="H440" s="1025"/>
      <c r="I440" s="1031"/>
      <c r="J440" s="972" t="s">
        <v>3922</v>
      </c>
      <c r="K440" s="973"/>
      <c r="L440" s="973"/>
      <c r="M440" s="978"/>
      <c r="N440" s="979"/>
      <c r="O440" s="979"/>
      <c r="P440" s="979"/>
      <c r="Q440" s="980"/>
      <c r="R440" s="972" t="s">
        <v>3923</v>
      </c>
      <c r="S440" s="973"/>
      <c r="T440" s="974"/>
      <c r="U440" s="975"/>
      <c r="V440" s="976"/>
      <c r="W440" s="976"/>
      <c r="X440" s="976"/>
      <c r="Y440" s="976"/>
      <c r="Z440" s="976"/>
      <c r="AA440" s="976"/>
      <c r="AB440" s="977"/>
      <c r="AD440" s="1030"/>
      <c r="AE440" s="1025"/>
      <c r="AF440" s="1025"/>
      <c r="AG440" s="1025"/>
      <c r="AH440" s="1025"/>
      <c r="AI440" s="1025"/>
      <c r="AJ440" s="1025"/>
      <c r="AK440" s="1031"/>
      <c r="AL440" s="972" t="s">
        <v>3922</v>
      </c>
      <c r="AM440" s="973"/>
      <c r="AN440" s="973"/>
      <c r="AO440" s="978"/>
      <c r="AP440" s="979"/>
      <c r="AQ440" s="979"/>
      <c r="AR440" s="979"/>
      <c r="AS440" s="980"/>
      <c r="AT440" s="972" t="s">
        <v>3923</v>
      </c>
      <c r="AU440" s="973"/>
      <c r="AV440" s="974"/>
      <c r="AW440" s="975"/>
      <c r="AX440" s="976"/>
      <c r="AY440" s="976"/>
      <c r="AZ440" s="976"/>
      <c r="BA440" s="976"/>
      <c r="BB440" s="976"/>
      <c r="BC440" s="976"/>
      <c r="BD440" s="977"/>
    </row>
    <row r="441" spans="2:58" s="236" customFormat="1" ht="25.2" hidden="1" customHeight="1">
      <c r="B441" s="1023"/>
      <c r="C441" s="1024"/>
      <c r="D441" s="1024"/>
      <c r="E441" s="1024"/>
      <c r="F441" s="1024"/>
      <c r="G441" s="1024"/>
      <c r="H441" s="1024"/>
      <c r="I441" s="1026"/>
      <c r="J441" s="972" t="s">
        <v>3924</v>
      </c>
      <c r="K441" s="973"/>
      <c r="L441" s="973"/>
      <c r="M441" s="981"/>
      <c r="N441" s="981"/>
      <c r="O441" s="981"/>
      <c r="P441" s="981"/>
      <c r="Q441" s="981"/>
      <c r="R441" s="981"/>
      <c r="S441" s="981"/>
      <c r="T441" s="981"/>
      <c r="U441" s="981"/>
      <c r="V441" s="981"/>
      <c r="W441" s="981"/>
      <c r="X441" s="981"/>
      <c r="Y441" s="981"/>
      <c r="Z441" s="981"/>
      <c r="AA441" s="981"/>
      <c r="AB441" s="981"/>
      <c r="AD441" s="1023"/>
      <c r="AE441" s="1024"/>
      <c r="AF441" s="1024"/>
      <c r="AG441" s="1024"/>
      <c r="AH441" s="1024"/>
      <c r="AI441" s="1024"/>
      <c r="AJ441" s="1024"/>
      <c r="AK441" s="1026"/>
      <c r="AL441" s="972" t="s">
        <v>3924</v>
      </c>
      <c r="AM441" s="973"/>
      <c r="AN441" s="973"/>
      <c r="AO441" s="981"/>
      <c r="AP441" s="981"/>
      <c r="AQ441" s="981"/>
      <c r="AR441" s="981"/>
      <c r="AS441" s="981"/>
      <c r="AT441" s="981"/>
      <c r="AU441" s="981"/>
      <c r="AV441" s="981"/>
      <c r="AW441" s="981"/>
      <c r="AX441" s="981"/>
      <c r="AY441" s="981"/>
      <c r="AZ441" s="981"/>
      <c r="BA441" s="981"/>
      <c r="BB441" s="981"/>
      <c r="BC441" s="981"/>
      <c r="BD441" s="981"/>
    </row>
    <row r="442" spans="2:58" s="236" customFormat="1" ht="30" hidden="1" customHeight="1">
      <c r="B442" s="982" t="s">
        <v>3925</v>
      </c>
      <c r="C442" s="983"/>
      <c r="D442" s="983"/>
      <c r="E442" s="983"/>
      <c r="F442" s="983"/>
      <c r="G442" s="983"/>
      <c r="H442" s="983"/>
      <c r="I442" s="984"/>
      <c r="J442" s="444"/>
      <c r="K442" s="445"/>
      <c r="L442" s="446" t="s">
        <v>388</v>
      </c>
      <c r="M442" s="447"/>
      <c r="N442" s="448" t="s">
        <v>112</v>
      </c>
      <c r="O442" s="449"/>
      <c r="P442" s="450"/>
      <c r="V442" s="451"/>
      <c r="W442" s="451"/>
      <c r="X442" s="451"/>
      <c r="Y442" s="451"/>
      <c r="Z442" s="451"/>
      <c r="AA442" s="451"/>
      <c r="AB442" s="452"/>
      <c r="AD442" s="982" t="s">
        <v>3925</v>
      </c>
      <c r="AE442" s="983"/>
      <c r="AF442" s="983"/>
      <c r="AG442" s="983"/>
      <c r="AH442" s="983"/>
      <c r="AI442" s="983"/>
      <c r="AJ442" s="983"/>
      <c r="AK442" s="984"/>
      <c r="AL442" s="444"/>
      <c r="AM442" s="445"/>
      <c r="AN442" s="446" t="s">
        <v>388</v>
      </c>
      <c r="AO442" s="447"/>
      <c r="AP442" s="448" t="s">
        <v>112</v>
      </c>
      <c r="AQ442" s="449"/>
      <c r="AR442" s="450"/>
      <c r="AX442" s="451"/>
      <c r="AY442" s="451"/>
      <c r="AZ442" s="451"/>
      <c r="BA442" s="451"/>
      <c r="BB442" s="451"/>
      <c r="BC442" s="451"/>
      <c r="BD442" s="452"/>
    </row>
    <row r="443" spans="2:58" s="236" customFormat="1" ht="15" hidden="1" customHeight="1">
      <c r="B443" s="985"/>
      <c r="C443" s="986"/>
      <c r="D443" s="986"/>
      <c r="E443" s="986"/>
      <c r="F443" s="986"/>
      <c r="G443" s="986"/>
      <c r="H443" s="986"/>
      <c r="I443" s="987"/>
      <c r="J443" s="453" t="s">
        <v>3926</v>
      </c>
      <c r="K443" s="454"/>
      <c r="L443" s="454"/>
      <c r="M443" s="454"/>
      <c r="N443" s="454"/>
      <c r="O443" s="454"/>
      <c r="P443" s="454"/>
      <c r="Q443" s="454"/>
      <c r="R443" s="454"/>
      <c r="S443" s="449"/>
      <c r="T443" s="455"/>
      <c r="U443" s="456"/>
      <c r="V443" s="457"/>
      <c r="W443" s="458"/>
      <c r="X443" s="459" t="s">
        <v>388</v>
      </c>
      <c r="Y443" s="460"/>
      <c r="Z443" s="461" t="s">
        <v>112</v>
      </c>
      <c r="AA443" s="461"/>
      <c r="AB443" s="462"/>
      <c r="AD443" s="985"/>
      <c r="AE443" s="986"/>
      <c r="AF443" s="986"/>
      <c r="AG443" s="986"/>
      <c r="AH443" s="986"/>
      <c r="AI443" s="986"/>
      <c r="AJ443" s="986"/>
      <c r="AK443" s="987"/>
      <c r="AL443" s="453" t="s">
        <v>3926</v>
      </c>
      <c r="AM443" s="454"/>
      <c r="AN443" s="454"/>
      <c r="AO443" s="454"/>
      <c r="AP443" s="454"/>
      <c r="AQ443" s="454"/>
      <c r="AR443" s="454"/>
      <c r="AS443" s="454"/>
      <c r="AT443" s="454"/>
      <c r="AU443" s="449"/>
      <c r="AV443" s="455"/>
      <c r="AW443" s="456"/>
      <c r="AX443" s="457"/>
      <c r="AY443" s="458"/>
      <c r="AZ443" s="459" t="s">
        <v>388</v>
      </c>
      <c r="BA443" s="460"/>
      <c r="BB443" s="461" t="s">
        <v>112</v>
      </c>
      <c r="BC443" s="461"/>
      <c r="BD443" s="462"/>
    </row>
    <row r="444" spans="2:58" s="236" customFormat="1" ht="15" hidden="1" customHeight="1">
      <c r="B444" s="988"/>
      <c r="C444" s="989"/>
      <c r="D444" s="989"/>
      <c r="E444" s="989"/>
      <c r="F444" s="989"/>
      <c r="G444" s="989"/>
      <c r="H444" s="989"/>
      <c r="I444" s="990"/>
      <c r="J444" s="577" t="s">
        <v>3927</v>
      </c>
      <c r="K444" s="464"/>
      <c r="L444" s="464"/>
      <c r="M444" s="464"/>
      <c r="N444" s="464"/>
      <c r="O444" s="464"/>
      <c r="P444" s="464"/>
      <c r="Q444" s="464"/>
      <c r="R444" s="464"/>
      <c r="S444" s="465"/>
      <c r="T444" s="466"/>
      <c r="U444" s="467"/>
      <c r="V444" s="468"/>
      <c r="W444" s="469"/>
      <c r="X444" s="464" t="s">
        <v>388</v>
      </c>
      <c r="Y444" s="470"/>
      <c r="Z444" s="466" t="s">
        <v>112</v>
      </c>
      <c r="AA444" s="466"/>
      <c r="AB444" s="471"/>
      <c r="AD444" s="988"/>
      <c r="AE444" s="989"/>
      <c r="AF444" s="989"/>
      <c r="AG444" s="989"/>
      <c r="AH444" s="989"/>
      <c r="AI444" s="989"/>
      <c r="AJ444" s="989"/>
      <c r="AK444" s="990"/>
      <c r="AL444" s="577" t="s">
        <v>3927</v>
      </c>
      <c r="AM444" s="464"/>
      <c r="AN444" s="464"/>
      <c r="AO444" s="464"/>
      <c r="AP444" s="464"/>
      <c r="AQ444" s="464"/>
      <c r="AR444" s="464"/>
      <c r="AS444" s="464"/>
      <c r="AT444" s="464"/>
      <c r="AU444" s="465"/>
      <c r="AV444" s="466"/>
      <c r="AW444" s="467"/>
      <c r="AX444" s="468"/>
      <c r="AY444" s="469"/>
      <c r="AZ444" s="464" t="s">
        <v>388</v>
      </c>
      <c r="BA444" s="470"/>
      <c r="BB444" s="466" t="s">
        <v>112</v>
      </c>
      <c r="BC444" s="466"/>
      <c r="BD444" s="471"/>
    </row>
    <row r="445" spans="2:58" s="236" customFormat="1" ht="18" hidden="1" customHeight="1">
      <c r="B445" s="991" t="s">
        <v>3928</v>
      </c>
      <c r="C445" s="992"/>
      <c r="D445" s="992"/>
      <c r="E445" s="992"/>
      <c r="F445" s="992"/>
      <c r="G445" s="992"/>
      <c r="H445" s="992"/>
      <c r="I445" s="993"/>
      <c r="J445" s="472" t="s">
        <v>3783</v>
      </c>
      <c r="K445" s="473" t="s">
        <v>3929</v>
      </c>
      <c r="L445" s="474"/>
      <c r="M445" s="474"/>
      <c r="N445" s="474"/>
      <c r="O445" s="472" t="s">
        <v>3783</v>
      </c>
      <c r="P445" s="473" t="s">
        <v>3930</v>
      </c>
      <c r="Q445" s="474"/>
      <c r="R445" s="474"/>
      <c r="T445" s="461" t="s">
        <v>3935</v>
      </c>
      <c r="U445" s="472" t="s">
        <v>3783</v>
      </c>
      <c r="V445" s="461" t="s">
        <v>3936</v>
      </c>
      <c r="X445" s="473"/>
      <c r="Y445" s="474"/>
      <c r="Z445" s="474"/>
      <c r="AA445" s="474"/>
      <c r="AB445" s="475"/>
      <c r="AD445" s="991" t="s">
        <v>3928</v>
      </c>
      <c r="AE445" s="992"/>
      <c r="AF445" s="992"/>
      <c r="AG445" s="992"/>
      <c r="AH445" s="992"/>
      <c r="AI445" s="992"/>
      <c r="AJ445" s="992"/>
      <c r="AK445" s="993"/>
      <c r="AL445" s="472" t="s">
        <v>3783</v>
      </c>
      <c r="AM445" s="473" t="s">
        <v>3929</v>
      </c>
      <c r="AN445" s="474"/>
      <c r="AO445" s="474"/>
      <c r="AP445" s="474"/>
      <c r="AQ445" s="472" t="s">
        <v>3783</v>
      </c>
      <c r="AR445" s="473" t="s">
        <v>3930</v>
      </c>
      <c r="AS445" s="474"/>
      <c r="AT445" s="474"/>
      <c r="AV445" s="461" t="s">
        <v>3935</v>
      </c>
      <c r="AW445" s="472" t="s">
        <v>3783</v>
      </c>
      <c r="AX445" s="461" t="s">
        <v>3936</v>
      </c>
      <c r="AZ445" s="473"/>
      <c r="BA445" s="474"/>
      <c r="BB445" s="474"/>
      <c r="BC445" s="474"/>
      <c r="BD445" s="475"/>
    </row>
    <row r="446" spans="2:58" s="236" customFormat="1" ht="15" hidden="1" customHeight="1">
      <c r="B446" s="994" t="s">
        <v>3931</v>
      </c>
      <c r="C446" s="995"/>
      <c r="D446" s="995"/>
      <c r="E446" s="995"/>
      <c r="F446" s="995"/>
      <c r="G446" s="995"/>
      <c r="H446" s="995"/>
      <c r="I446" s="996"/>
      <c r="J446" s="1000" t="s">
        <v>3932</v>
      </c>
      <c r="K446" s="1001"/>
      <c r="L446" s="1004"/>
      <c r="M446" s="1005"/>
      <c r="N446" s="1005"/>
      <c r="O446" s="1005"/>
      <c r="P446" s="1005"/>
      <c r="Q446" s="1005"/>
      <c r="R446" s="1006"/>
      <c r="S446" s="1006"/>
      <c r="T446" s="1006"/>
      <c r="U446" s="1007"/>
      <c r="V446" s="1008" t="s">
        <v>3933</v>
      </c>
      <c r="W446" s="1008"/>
      <c r="X446" s="1008"/>
      <c r="Y446" s="1008"/>
      <c r="Z446" s="1008"/>
      <c r="AA446" s="1008"/>
      <c r="AB446" s="1009"/>
      <c r="AD446" s="994" t="s">
        <v>3931</v>
      </c>
      <c r="AE446" s="995"/>
      <c r="AF446" s="995"/>
      <c r="AG446" s="995"/>
      <c r="AH446" s="995"/>
      <c r="AI446" s="995"/>
      <c r="AJ446" s="995"/>
      <c r="AK446" s="996"/>
      <c r="AL446" s="1000" t="s">
        <v>3932</v>
      </c>
      <c r="AM446" s="1001"/>
      <c r="AN446" s="1004"/>
      <c r="AO446" s="1005"/>
      <c r="AP446" s="1005"/>
      <c r="AQ446" s="1005"/>
      <c r="AR446" s="1005"/>
      <c r="AS446" s="1005"/>
      <c r="AT446" s="1006"/>
      <c r="AU446" s="1006"/>
      <c r="AV446" s="1006"/>
      <c r="AW446" s="1007"/>
      <c r="AX446" s="1008" t="s">
        <v>3933</v>
      </c>
      <c r="AY446" s="1008"/>
      <c r="AZ446" s="1008"/>
      <c r="BA446" s="1008"/>
      <c r="BB446" s="1008"/>
      <c r="BC446" s="1008"/>
      <c r="BD446" s="1009"/>
    </row>
    <row r="447" spans="2:58" s="236" customFormat="1" ht="15" hidden="1" customHeight="1">
      <c r="B447" s="997"/>
      <c r="C447" s="998"/>
      <c r="D447" s="998"/>
      <c r="E447" s="998"/>
      <c r="F447" s="998"/>
      <c r="G447" s="998"/>
      <c r="H447" s="998"/>
      <c r="I447" s="999"/>
      <c r="J447" s="1002"/>
      <c r="K447" s="1003"/>
      <c r="L447" s="1004"/>
      <c r="M447" s="1005"/>
      <c r="N447" s="1005"/>
      <c r="O447" s="1005"/>
      <c r="P447" s="1005"/>
      <c r="Q447" s="1005"/>
      <c r="R447" s="1006"/>
      <c r="S447" s="1006"/>
      <c r="T447" s="1006"/>
      <c r="U447" s="1007"/>
      <c r="V447" s="1010"/>
      <c r="W447" s="1010"/>
      <c r="X447" s="1010"/>
      <c r="Y447" s="1010"/>
      <c r="Z447" s="1010"/>
      <c r="AA447" s="1010"/>
      <c r="AB447" s="1011"/>
      <c r="AC447" s="241"/>
      <c r="AD447" s="997"/>
      <c r="AE447" s="998"/>
      <c r="AF447" s="998"/>
      <c r="AG447" s="998"/>
      <c r="AH447" s="998"/>
      <c r="AI447" s="998"/>
      <c r="AJ447" s="998"/>
      <c r="AK447" s="999"/>
      <c r="AL447" s="1002"/>
      <c r="AM447" s="1003"/>
      <c r="AN447" s="1004"/>
      <c r="AO447" s="1005"/>
      <c r="AP447" s="1005"/>
      <c r="AQ447" s="1005"/>
      <c r="AR447" s="1005"/>
      <c r="AS447" s="1005"/>
      <c r="AT447" s="1006"/>
      <c r="AU447" s="1006"/>
      <c r="AV447" s="1006"/>
      <c r="AW447" s="1007"/>
      <c r="AX447" s="1010"/>
      <c r="AY447" s="1010"/>
      <c r="AZ447" s="1010"/>
      <c r="BA447" s="1010"/>
      <c r="BB447" s="1010"/>
      <c r="BC447" s="1010"/>
      <c r="BD447" s="1011"/>
      <c r="BF447" s="241"/>
    </row>
    <row r="448" spans="2:58" s="236" customFormat="1" ht="15" hidden="1" customHeight="1">
      <c r="B448" s="994" t="s">
        <v>3934</v>
      </c>
      <c r="C448" s="995"/>
      <c r="D448" s="995"/>
      <c r="E448" s="995"/>
      <c r="F448" s="995"/>
      <c r="G448" s="995"/>
      <c r="H448" s="995"/>
      <c r="I448" s="996"/>
      <c r="J448" s="968"/>
      <c r="K448" s="969"/>
      <c r="L448" s="1012"/>
      <c r="M448" s="1012" t="s">
        <v>12</v>
      </c>
      <c r="N448" s="1012"/>
      <c r="O448" s="1012" t="s">
        <v>11</v>
      </c>
      <c r="P448" s="1012"/>
      <c r="Q448" s="1012" t="s">
        <v>227</v>
      </c>
      <c r="S448" s="476"/>
      <c r="T448" s="476"/>
      <c r="U448" s="476"/>
      <c r="V448" s="476"/>
      <c r="W448" s="476"/>
      <c r="X448" s="476"/>
      <c r="Y448" s="476"/>
      <c r="Z448" s="476"/>
      <c r="AA448" s="476"/>
      <c r="AB448" s="477"/>
      <c r="AC448" s="241"/>
      <c r="AD448" s="994" t="s">
        <v>3934</v>
      </c>
      <c r="AE448" s="995"/>
      <c r="AF448" s="995"/>
      <c r="AG448" s="995"/>
      <c r="AH448" s="995"/>
      <c r="AI448" s="995"/>
      <c r="AJ448" s="995"/>
      <c r="AK448" s="996"/>
      <c r="AL448" s="968"/>
      <c r="AM448" s="969"/>
      <c r="AN448" s="1012"/>
      <c r="AO448" s="1012" t="s">
        <v>12</v>
      </c>
      <c r="AP448" s="1012"/>
      <c r="AQ448" s="1012" t="s">
        <v>11</v>
      </c>
      <c r="AR448" s="1012"/>
      <c r="AS448" s="1012" t="s">
        <v>227</v>
      </c>
      <c r="AU448" s="476"/>
      <c r="AV448" s="476"/>
      <c r="AW448" s="476"/>
      <c r="AX448" s="476"/>
      <c r="AY448" s="476"/>
      <c r="AZ448" s="476"/>
      <c r="BA448" s="476"/>
      <c r="BB448" s="476"/>
      <c r="BC448" s="476"/>
      <c r="BD448" s="477"/>
      <c r="BF448" s="241"/>
    </row>
    <row r="449" spans="2:58" s="236" customFormat="1" ht="15" hidden="1" customHeight="1">
      <c r="B449" s="997"/>
      <c r="C449" s="998"/>
      <c r="D449" s="998"/>
      <c r="E449" s="998"/>
      <c r="F449" s="998"/>
      <c r="G449" s="998"/>
      <c r="H449" s="998"/>
      <c r="I449" s="999"/>
      <c r="J449" s="970"/>
      <c r="K449" s="971"/>
      <c r="L449" s="1013"/>
      <c r="M449" s="1013"/>
      <c r="N449" s="1013"/>
      <c r="O449" s="1013"/>
      <c r="P449" s="1013"/>
      <c r="Q449" s="1013"/>
      <c r="R449" s="481"/>
      <c r="S449" s="479"/>
      <c r="T449" s="479"/>
      <c r="U449" s="479"/>
      <c r="V449" s="479"/>
      <c r="W449" s="479"/>
      <c r="X449" s="479"/>
      <c r="Y449" s="479"/>
      <c r="Z449" s="479"/>
      <c r="AA449" s="479"/>
      <c r="AB449" s="480"/>
      <c r="AC449" s="241"/>
      <c r="AD449" s="997"/>
      <c r="AE449" s="998"/>
      <c r="AF449" s="998"/>
      <c r="AG449" s="998"/>
      <c r="AH449" s="998"/>
      <c r="AI449" s="998"/>
      <c r="AJ449" s="998"/>
      <c r="AK449" s="999"/>
      <c r="AL449" s="970"/>
      <c r="AM449" s="971"/>
      <c r="AN449" s="1013"/>
      <c r="AO449" s="1013"/>
      <c r="AP449" s="1013"/>
      <c r="AQ449" s="1013"/>
      <c r="AR449" s="1013"/>
      <c r="AS449" s="1013"/>
      <c r="AT449" s="481"/>
      <c r="AU449" s="479"/>
      <c r="AV449" s="479"/>
      <c r="AW449" s="479"/>
      <c r="AX449" s="479"/>
      <c r="AY449" s="479"/>
      <c r="AZ449" s="479"/>
      <c r="BA449" s="479"/>
      <c r="BB449" s="479"/>
      <c r="BC449" s="479"/>
      <c r="BD449" s="480"/>
      <c r="BF449" s="241"/>
    </row>
    <row r="450" spans="2:58" s="236" customFormat="1" ht="20.100000000000001" hidden="1" customHeight="1">
      <c r="B450" s="482"/>
      <c r="C450" s="482"/>
      <c r="D450" s="482"/>
      <c r="E450" s="482"/>
      <c r="F450" s="482"/>
      <c r="G450" s="482"/>
      <c r="H450" s="482"/>
      <c r="I450" s="482"/>
      <c r="J450" s="482"/>
      <c r="K450" s="482"/>
      <c r="L450" s="482"/>
      <c r="M450" s="482"/>
      <c r="N450" s="482"/>
      <c r="O450" s="482"/>
      <c r="P450" s="482"/>
      <c r="Q450" s="482"/>
      <c r="R450" s="482"/>
      <c r="S450" s="482"/>
      <c r="T450" s="482"/>
      <c r="U450" s="482"/>
      <c r="V450" s="482"/>
      <c r="W450" s="482"/>
      <c r="X450" s="482"/>
      <c r="Y450" s="478"/>
      <c r="Z450" s="478"/>
      <c r="AA450" s="478"/>
      <c r="AB450" s="478"/>
      <c r="AC450" s="241"/>
      <c r="AD450" s="482"/>
      <c r="AE450" s="482"/>
      <c r="AF450" s="482"/>
      <c r="AG450" s="482"/>
      <c r="AH450" s="482"/>
      <c r="AI450" s="482"/>
      <c r="AJ450" s="482"/>
      <c r="AK450" s="482"/>
      <c r="AL450" s="482"/>
      <c r="AM450" s="482"/>
      <c r="AN450" s="482"/>
      <c r="AO450" s="482"/>
      <c r="AP450" s="482"/>
      <c r="AQ450" s="482"/>
      <c r="AR450" s="482"/>
      <c r="AS450" s="482"/>
      <c r="AT450" s="482"/>
      <c r="AU450" s="482"/>
      <c r="AV450" s="482"/>
      <c r="AW450" s="482"/>
      <c r="AX450" s="482"/>
      <c r="AY450" s="482"/>
      <c r="AZ450" s="482"/>
      <c r="BA450" s="478"/>
      <c r="BB450" s="478"/>
      <c r="BC450" s="478"/>
      <c r="BD450" s="478"/>
      <c r="BF450" s="241"/>
    </row>
    <row r="451" spans="2:58" s="236" customFormat="1" ht="12.45" hidden="1" customHeight="1">
      <c r="B451" s="1014" t="s">
        <v>3917</v>
      </c>
      <c r="C451" s="1015"/>
      <c r="D451" s="1015"/>
      <c r="E451" s="1015"/>
      <c r="F451" s="1015"/>
      <c r="G451" s="1015"/>
      <c r="H451" s="1015"/>
      <c r="I451" s="1016"/>
      <c r="J451" s="1017"/>
      <c r="K451" s="1018"/>
      <c r="L451" s="1018"/>
      <c r="M451" s="1018"/>
      <c r="N451" s="1018"/>
      <c r="O451" s="1018"/>
      <c r="P451" s="1018"/>
      <c r="Q451" s="1018"/>
      <c r="R451" s="1018"/>
      <c r="S451" s="1018"/>
      <c r="T451" s="1018"/>
      <c r="U451" s="1018"/>
      <c r="V451" s="1018"/>
      <c r="W451" s="1018"/>
      <c r="X451" s="1018"/>
      <c r="Y451" s="1018"/>
      <c r="Z451" s="1018"/>
      <c r="AA451" s="1018"/>
      <c r="AB451" s="1019"/>
      <c r="AD451" s="1014" t="s">
        <v>3917</v>
      </c>
      <c r="AE451" s="1015"/>
      <c r="AF451" s="1015"/>
      <c r="AG451" s="1015"/>
      <c r="AH451" s="1015"/>
      <c r="AI451" s="1015"/>
      <c r="AJ451" s="1015"/>
      <c r="AK451" s="1016"/>
      <c r="AL451" s="1017"/>
      <c r="AM451" s="1018"/>
      <c r="AN451" s="1018"/>
      <c r="AO451" s="1018"/>
      <c r="AP451" s="1018"/>
      <c r="AQ451" s="1018"/>
      <c r="AR451" s="1018"/>
      <c r="AS451" s="1018"/>
      <c r="AT451" s="1018"/>
      <c r="AU451" s="1018"/>
      <c r="AV451" s="1018"/>
      <c r="AW451" s="1018"/>
      <c r="AX451" s="1018"/>
      <c r="AY451" s="1018"/>
      <c r="AZ451" s="1018"/>
      <c r="BA451" s="1018"/>
      <c r="BB451" s="1018"/>
      <c r="BC451" s="1018"/>
      <c r="BD451" s="1019"/>
    </row>
    <row r="452" spans="2:58" s="236" customFormat="1" ht="22.5" hidden="1" customHeight="1">
      <c r="B452" s="1020" t="s">
        <v>8</v>
      </c>
      <c r="C452" s="1021"/>
      <c r="D452" s="1021"/>
      <c r="E452" s="1021"/>
      <c r="F452" s="1021"/>
      <c r="G452" s="1021"/>
      <c r="H452" s="1021"/>
      <c r="I452" s="1022"/>
      <c r="J452" s="1023"/>
      <c r="K452" s="1024"/>
      <c r="L452" s="1024"/>
      <c r="M452" s="1025"/>
      <c r="N452" s="1025"/>
      <c r="O452" s="1024"/>
      <c r="P452" s="1025"/>
      <c r="Q452" s="1025"/>
      <c r="R452" s="1024"/>
      <c r="S452" s="1024"/>
      <c r="T452" s="1024"/>
      <c r="U452" s="1024"/>
      <c r="V452" s="1024"/>
      <c r="W452" s="1024"/>
      <c r="X452" s="1024"/>
      <c r="Y452" s="1024"/>
      <c r="Z452" s="1024"/>
      <c r="AA452" s="1024"/>
      <c r="AB452" s="1026"/>
      <c r="AC452" s="236">
        <v>26</v>
      </c>
      <c r="AD452" s="1020" t="s">
        <v>8</v>
      </c>
      <c r="AE452" s="1021"/>
      <c r="AF452" s="1021"/>
      <c r="AG452" s="1021"/>
      <c r="AH452" s="1021"/>
      <c r="AI452" s="1021"/>
      <c r="AJ452" s="1021"/>
      <c r="AK452" s="1022"/>
      <c r="AL452" s="1023"/>
      <c r="AM452" s="1024"/>
      <c r="AN452" s="1024"/>
      <c r="AO452" s="1025"/>
      <c r="AP452" s="1025"/>
      <c r="AQ452" s="1024"/>
      <c r="AR452" s="1025"/>
      <c r="AS452" s="1025"/>
      <c r="AT452" s="1024"/>
      <c r="AU452" s="1024"/>
      <c r="AV452" s="1024"/>
      <c r="AW452" s="1024"/>
      <c r="AX452" s="1024"/>
      <c r="AY452" s="1024"/>
      <c r="AZ452" s="1024"/>
      <c r="BA452" s="1024"/>
      <c r="BB452" s="1024"/>
      <c r="BC452" s="1024"/>
      <c r="BD452" s="1026"/>
      <c r="BF452" s="236">
        <v>26</v>
      </c>
    </row>
    <row r="453" spans="2:58" s="236" customFormat="1" ht="25.2" hidden="1" customHeight="1">
      <c r="B453" s="1027" t="s">
        <v>23</v>
      </c>
      <c r="C453" s="1028"/>
      <c r="D453" s="1028"/>
      <c r="E453" s="1028"/>
      <c r="F453" s="1028"/>
      <c r="G453" s="1028"/>
      <c r="H453" s="1028"/>
      <c r="I453" s="1029"/>
      <c r="J453" s="972" t="s">
        <v>3918</v>
      </c>
      <c r="K453" s="973"/>
      <c r="L453" s="973"/>
      <c r="M453" s="975"/>
      <c r="N453" s="977"/>
      <c r="O453" s="239" t="s">
        <v>3919</v>
      </c>
      <c r="P453" s="975"/>
      <c r="Q453" s="977"/>
      <c r="R453" s="973"/>
      <c r="S453" s="973"/>
      <c r="T453" s="973"/>
      <c r="U453" s="973"/>
      <c r="V453" s="973"/>
      <c r="W453" s="973"/>
      <c r="X453" s="973"/>
      <c r="Y453" s="973"/>
      <c r="Z453" s="973"/>
      <c r="AA453" s="973"/>
      <c r="AB453" s="974"/>
      <c r="AD453" s="1027" t="s">
        <v>23</v>
      </c>
      <c r="AE453" s="1028"/>
      <c r="AF453" s="1028"/>
      <c r="AG453" s="1028"/>
      <c r="AH453" s="1028"/>
      <c r="AI453" s="1028"/>
      <c r="AJ453" s="1028"/>
      <c r="AK453" s="1029"/>
      <c r="AL453" s="972" t="s">
        <v>3918</v>
      </c>
      <c r="AM453" s="973"/>
      <c r="AN453" s="973"/>
      <c r="AO453" s="975"/>
      <c r="AP453" s="977"/>
      <c r="AQ453" s="239" t="s">
        <v>3919</v>
      </c>
      <c r="AR453" s="975"/>
      <c r="AS453" s="977"/>
      <c r="AT453" s="973"/>
      <c r="AU453" s="973"/>
      <c r="AV453" s="973"/>
      <c r="AW453" s="973"/>
      <c r="AX453" s="973"/>
      <c r="AY453" s="973"/>
      <c r="AZ453" s="973"/>
      <c r="BA453" s="973"/>
      <c r="BB453" s="973"/>
      <c r="BC453" s="973"/>
      <c r="BD453" s="974"/>
    </row>
    <row r="454" spans="2:58" s="236" customFormat="1" ht="25.2" hidden="1" customHeight="1">
      <c r="B454" s="1030"/>
      <c r="C454" s="1025"/>
      <c r="D454" s="1025"/>
      <c r="E454" s="1025"/>
      <c r="F454" s="1025"/>
      <c r="G454" s="1025"/>
      <c r="H454" s="1025"/>
      <c r="I454" s="1031"/>
      <c r="J454" s="972" t="s">
        <v>3920</v>
      </c>
      <c r="K454" s="973"/>
      <c r="L454" s="973"/>
      <c r="M454" s="975"/>
      <c r="N454" s="976"/>
      <c r="O454" s="976"/>
      <c r="P454" s="976"/>
      <c r="Q454" s="977"/>
      <c r="R454" s="972" t="s">
        <v>3921</v>
      </c>
      <c r="S454" s="973"/>
      <c r="T454" s="974"/>
      <c r="U454" s="975"/>
      <c r="V454" s="976"/>
      <c r="W454" s="976"/>
      <c r="X454" s="976"/>
      <c r="Y454" s="976"/>
      <c r="Z454" s="976"/>
      <c r="AA454" s="976"/>
      <c r="AB454" s="977"/>
      <c r="AD454" s="1030"/>
      <c r="AE454" s="1025"/>
      <c r="AF454" s="1025"/>
      <c r="AG454" s="1025"/>
      <c r="AH454" s="1025"/>
      <c r="AI454" s="1025"/>
      <c r="AJ454" s="1025"/>
      <c r="AK454" s="1031"/>
      <c r="AL454" s="972" t="s">
        <v>3920</v>
      </c>
      <c r="AM454" s="973"/>
      <c r="AN454" s="973"/>
      <c r="AO454" s="975"/>
      <c r="AP454" s="976"/>
      <c r="AQ454" s="976"/>
      <c r="AR454" s="976"/>
      <c r="AS454" s="977"/>
      <c r="AT454" s="972" t="s">
        <v>3921</v>
      </c>
      <c r="AU454" s="973"/>
      <c r="AV454" s="974"/>
      <c r="AW454" s="975"/>
      <c r="AX454" s="976"/>
      <c r="AY454" s="976"/>
      <c r="AZ454" s="976"/>
      <c r="BA454" s="976"/>
      <c r="BB454" s="976"/>
      <c r="BC454" s="976"/>
      <c r="BD454" s="977"/>
    </row>
    <row r="455" spans="2:58" s="236" customFormat="1" ht="25.2" hidden="1" customHeight="1">
      <c r="B455" s="1030"/>
      <c r="C455" s="1025"/>
      <c r="D455" s="1025"/>
      <c r="E455" s="1025"/>
      <c r="F455" s="1025"/>
      <c r="G455" s="1025"/>
      <c r="H455" s="1025"/>
      <c r="I455" s="1031"/>
      <c r="J455" s="972" t="s">
        <v>3922</v>
      </c>
      <c r="K455" s="973"/>
      <c r="L455" s="973"/>
      <c r="M455" s="978"/>
      <c r="N455" s="979"/>
      <c r="O455" s="979"/>
      <c r="P455" s="979"/>
      <c r="Q455" s="980"/>
      <c r="R455" s="972" t="s">
        <v>3923</v>
      </c>
      <c r="S455" s="973"/>
      <c r="T455" s="974"/>
      <c r="U455" s="975"/>
      <c r="V455" s="976"/>
      <c r="W455" s="976"/>
      <c r="X455" s="976"/>
      <c r="Y455" s="976"/>
      <c r="Z455" s="976"/>
      <c r="AA455" s="976"/>
      <c r="AB455" s="977"/>
      <c r="AD455" s="1030"/>
      <c r="AE455" s="1025"/>
      <c r="AF455" s="1025"/>
      <c r="AG455" s="1025"/>
      <c r="AH455" s="1025"/>
      <c r="AI455" s="1025"/>
      <c r="AJ455" s="1025"/>
      <c r="AK455" s="1031"/>
      <c r="AL455" s="972" t="s">
        <v>3922</v>
      </c>
      <c r="AM455" s="973"/>
      <c r="AN455" s="973"/>
      <c r="AO455" s="978"/>
      <c r="AP455" s="979"/>
      <c r="AQ455" s="979"/>
      <c r="AR455" s="979"/>
      <c r="AS455" s="980"/>
      <c r="AT455" s="972" t="s">
        <v>3923</v>
      </c>
      <c r="AU455" s="973"/>
      <c r="AV455" s="974"/>
      <c r="AW455" s="975"/>
      <c r="AX455" s="976"/>
      <c r="AY455" s="976"/>
      <c r="AZ455" s="976"/>
      <c r="BA455" s="976"/>
      <c r="BB455" s="976"/>
      <c r="BC455" s="976"/>
      <c r="BD455" s="977"/>
    </row>
    <row r="456" spans="2:58" s="236" customFormat="1" ht="25.2" hidden="1" customHeight="1">
      <c r="B456" s="1023"/>
      <c r="C456" s="1024"/>
      <c r="D456" s="1024"/>
      <c r="E456" s="1024"/>
      <c r="F456" s="1024"/>
      <c r="G456" s="1024"/>
      <c r="H456" s="1024"/>
      <c r="I456" s="1026"/>
      <c r="J456" s="972" t="s">
        <v>3924</v>
      </c>
      <c r="K456" s="973"/>
      <c r="L456" s="973"/>
      <c r="M456" s="981"/>
      <c r="N456" s="981"/>
      <c r="O456" s="981"/>
      <c r="P456" s="981"/>
      <c r="Q456" s="981"/>
      <c r="R456" s="981"/>
      <c r="S456" s="981"/>
      <c r="T456" s="981"/>
      <c r="U456" s="981"/>
      <c r="V456" s="981"/>
      <c r="W456" s="981"/>
      <c r="X456" s="981"/>
      <c r="Y456" s="981"/>
      <c r="Z456" s="981"/>
      <c r="AA456" s="981"/>
      <c r="AB456" s="981"/>
      <c r="AD456" s="1023"/>
      <c r="AE456" s="1024"/>
      <c r="AF456" s="1024"/>
      <c r="AG456" s="1024"/>
      <c r="AH456" s="1024"/>
      <c r="AI456" s="1024"/>
      <c r="AJ456" s="1024"/>
      <c r="AK456" s="1026"/>
      <c r="AL456" s="972" t="s">
        <v>3924</v>
      </c>
      <c r="AM456" s="973"/>
      <c r="AN456" s="973"/>
      <c r="AO456" s="981"/>
      <c r="AP456" s="981"/>
      <c r="AQ456" s="981"/>
      <c r="AR456" s="981"/>
      <c r="AS456" s="981"/>
      <c r="AT456" s="981"/>
      <c r="AU456" s="981"/>
      <c r="AV456" s="981"/>
      <c r="AW456" s="981"/>
      <c r="AX456" s="981"/>
      <c r="AY456" s="981"/>
      <c r="AZ456" s="981"/>
      <c r="BA456" s="981"/>
      <c r="BB456" s="981"/>
      <c r="BC456" s="981"/>
      <c r="BD456" s="981"/>
    </row>
    <row r="457" spans="2:58" s="236" customFormat="1" ht="30" hidden="1" customHeight="1">
      <c r="B457" s="982" t="s">
        <v>3925</v>
      </c>
      <c r="C457" s="983"/>
      <c r="D457" s="983"/>
      <c r="E457" s="983"/>
      <c r="F457" s="983"/>
      <c r="G457" s="983"/>
      <c r="H457" s="983"/>
      <c r="I457" s="984"/>
      <c r="J457" s="444"/>
      <c r="K457" s="445"/>
      <c r="L457" s="446" t="s">
        <v>388</v>
      </c>
      <c r="M457" s="447"/>
      <c r="N457" s="448" t="s">
        <v>112</v>
      </c>
      <c r="O457" s="449"/>
      <c r="P457" s="450"/>
      <c r="V457" s="451"/>
      <c r="W457" s="451"/>
      <c r="X457" s="451"/>
      <c r="Y457" s="451"/>
      <c r="Z457" s="451"/>
      <c r="AA457" s="451"/>
      <c r="AB457" s="452"/>
      <c r="AD457" s="982" t="s">
        <v>3925</v>
      </c>
      <c r="AE457" s="983"/>
      <c r="AF457" s="983"/>
      <c r="AG457" s="983"/>
      <c r="AH457" s="983"/>
      <c r="AI457" s="983"/>
      <c r="AJ457" s="983"/>
      <c r="AK457" s="984"/>
      <c r="AL457" s="444"/>
      <c r="AM457" s="445"/>
      <c r="AN457" s="446" t="s">
        <v>388</v>
      </c>
      <c r="AO457" s="447"/>
      <c r="AP457" s="448" t="s">
        <v>112</v>
      </c>
      <c r="AQ457" s="449"/>
      <c r="AR457" s="450"/>
      <c r="AX457" s="451"/>
      <c r="AY457" s="451"/>
      <c r="AZ457" s="451"/>
      <c r="BA457" s="451"/>
      <c r="BB457" s="451"/>
      <c r="BC457" s="451"/>
      <c r="BD457" s="452"/>
    </row>
    <row r="458" spans="2:58" s="236" customFormat="1" ht="15" hidden="1" customHeight="1">
      <c r="B458" s="985"/>
      <c r="C458" s="986"/>
      <c r="D458" s="986"/>
      <c r="E458" s="986"/>
      <c r="F458" s="986"/>
      <c r="G458" s="986"/>
      <c r="H458" s="986"/>
      <c r="I458" s="987"/>
      <c r="J458" s="453" t="s">
        <v>3926</v>
      </c>
      <c r="K458" s="454"/>
      <c r="L458" s="454"/>
      <c r="M458" s="454"/>
      <c r="N458" s="454"/>
      <c r="O458" s="454"/>
      <c r="P458" s="454"/>
      <c r="Q458" s="454"/>
      <c r="R458" s="454"/>
      <c r="S458" s="449"/>
      <c r="T458" s="455"/>
      <c r="U458" s="456"/>
      <c r="V458" s="457"/>
      <c r="W458" s="458"/>
      <c r="X458" s="459" t="s">
        <v>388</v>
      </c>
      <c r="Y458" s="460"/>
      <c r="Z458" s="461" t="s">
        <v>112</v>
      </c>
      <c r="AA458" s="461"/>
      <c r="AB458" s="462"/>
      <c r="AD458" s="985"/>
      <c r="AE458" s="986"/>
      <c r="AF458" s="986"/>
      <c r="AG458" s="986"/>
      <c r="AH458" s="986"/>
      <c r="AI458" s="986"/>
      <c r="AJ458" s="986"/>
      <c r="AK458" s="987"/>
      <c r="AL458" s="453" t="s">
        <v>3926</v>
      </c>
      <c r="AM458" s="454"/>
      <c r="AN458" s="454"/>
      <c r="AO458" s="454"/>
      <c r="AP458" s="454"/>
      <c r="AQ458" s="454"/>
      <c r="AR458" s="454"/>
      <c r="AS458" s="454"/>
      <c r="AT458" s="454"/>
      <c r="AU458" s="449"/>
      <c r="AV458" s="455"/>
      <c r="AW458" s="456"/>
      <c r="AX458" s="457"/>
      <c r="AY458" s="458"/>
      <c r="AZ458" s="459" t="s">
        <v>388</v>
      </c>
      <c r="BA458" s="460"/>
      <c r="BB458" s="461" t="s">
        <v>112</v>
      </c>
      <c r="BC458" s="461"/>
      <c r="BD458" s="462"/>
    </row>
    <row r="459" spans="2:58" s="236" customFormat="1" ht="15" hidden="1" customHeight="1">
      <c r="B459" s="988"/>
      <c r="C459" s="989"/>
      <c r="D459" s="989"/>
      <c r="E459" s="989"/>
      <c r="F459" s="989"/>
      <c r="G459" s="989"/>
      <c r="H459" s="989"/>
      <c r="I459" s="990"/>
      <c r="J459" s="577" t="s">
        <v>3927</v>
      </c>
      <c r="K459" s="464"/>
      <c r="L459" s="464"/>
      <c r="M459" s="464"/>
      <c r="N459" s="464"/>
      <c r="O459" s="464"/>
      <c r="P459" s="464"/>
      <c r="Q459" s="464"/>
      <c r="R459" s="464"/>
      <c r="S459" s="465"/>
      <c r="T459" s="466"/>
      <c r="U459" s="467"/>
      <c r="V459" s="468"/>
      <c r="W459" s="469"/>
      <c r="X459" s="464" t="s">
        <v>388</v>
      </c>
      <c r="Y459" s="470"/>
      <c r="Z459" s="466" t="s">
        <v>112</v>
      </c>
      <c r="AA459" s="466"/>
      <c r="AB459" s="471"/>
      <c r="AD459" s="988"/>
      <c r="AE459" s="989"/>
      <c r="AF459" s="989"/>
      <c r="AG459" s="989"/>
      <c r="AH459" s="989"/>
      <c r="AI459" s="989"/>
      <c r="AJ459" s="989"/>
      <c r="AK459" s="990"/>
      <c r="AL459" s="577" t="s">
        <v>3927</v>
      </c>
      <c r="AM459" s="464"/>
      <c r="AN459" s="464"/>
      <c r="AO459" s="464"/>
      <c r="AP459" s="464"/>
      <c r="AQ459" s="464"/>
      <c r="AR459" s="464"/>
      <c r="AS459" s="464"/>
      <c r="AT459" s="464"/>
      <c r="AU459" s="465"/>
      <c r="AV459" s="466"/>
      <c r="AW459" s="467"/>
      <c r="AX459" s="468"/>
      <c r="AY459" s="469"/>
      <c r="AZ459" s="464" t="s">
        <v>388</v>
      </c>
      <c r="BA459" s="470"/>
      <c r="BB459" s="466" t="s">
        <v>112</v>
      </c>
      <c r="BC459" s="466"/>
      <c r="BD459" s="471"/>
    </row>
    <row r="460" spans="2:58" s="236" customFormat="1" ht="18" hidden="1" customHeight="1">
      <c r="B460" s="991" t="s">
        <v>3928</v>
      </c>
      <c r="C460" s="992"/>
      <c r="D460" s="992"/>
      <c r="E460" s="992"/>
      <c r="F460" s="992"/>
      <c r="G460" s="992"/>
      <c r="H460" s="992"/>
      <c r="I460" s="993"/>
      <c r="J460" s="472" t="s">
        <v>3783</v>
      </c>
      <c r="K460" s="473" t="s">
        <v>3929</v>
      </c>
      <c r="L460" s="474"/>
      <c r="M460" s="474"/>
      <c r="N460" s="474"/>
      <c r="O460" s="472" t="s">
        <v>3783</v>
      </c>
      <c r="P460" s="473" t="s">
        <v>3930</v>
      </c>
      <c r="Q460" s="474"/>
      <c r="R460" s="474"/>
      <c r="T460" s="461" t="s">
        <v>3935</v>
      </c>
      <c r="U460" s="472" t="s">
        <v>3783</v>
      </c>
      <c r="V460" s="461" t="s">
        <v>3936</v>
      </c>
      <c r="X460" s="473"/>
      <c r="Y460" s="474"/>
      <c r="Z460" s="474"/>
      <c r="AA460" s="474"/>
      <c r="AB460" s="475"/>
      <c r="AD460" s="991" t="s">
        <v>3928</v>
      </c>
      <c r="AE460" s="992"/>
      <c r="AF460" s="992"/>
      <c r="AG460" s="992"/>
      <c r="AH460" s="992"/>
      <c r="AI460" s="992"/>
      <c r="AJ460" s="992"/>
      <c r="AK460" s="993"/>
      <c r="AL460" s="472" t="s">
        <v>3783</v>
      </c>
      <c r="AM460" s="473" t="s">
        <v>3929</v>
      </c>
      <c r="AN460" s="474"/>
      <c r="AO460" s="474"/>
      <c r="AP460" s="474"/>
      <c r="AQ460" s="472" t="s">
        <v>3783</v>
      </c>
      <c r="AR460" s="473" t="s">
        <v>3930</v>
      </c>
      <c r="AS460" s="474"/>
      <c r="AT460" s="474"/>
      <c r="AV460" s="461" t="s">
        <v>3935</v>
      </c>
      <c r="AW460" s="472" t="s">
        <v>3783</v>
      </c>
      <c r="AX460" s="461" t="s">
        <v>3936</v>
      </c>
      <c r="AZ460" s="473"/>
      <c r="BA460" s="474"/>
      <c r="BB460" s="474"/>
      <c r="BC460" s="474"/>
      <c r="BD460" s="475"/>
    </row>
    <row r="461" spans="2:58" s="236" customFormat="1" ht="15" hidden="1" customHeight="1">
      <c r="B461" s="994" t="s">
        <v>3931</v>
      </c>
      <c r="C461" s="995"/>
      <c r="D461" s="995"/>
      <c r="E461" s="995"/>
      <c r="F461" s="995"/>
      <c r="G461" s="995"/>
      <c r="H461" s="995"/>
      <c r="I461" s="996"/>
      <c r="J461" s="1000" t="s">
        <v>3932</v>
      </c>
      <c r="K461" s="1001"/>
      <c r="L461" s="1004"/>
      <c r="M461" s="1005"/>
      <c r="N461" s="1005"/>
      <c r="O461" s="1005"/>
      <c r="P461" s="1005"/>
      <c r="Q461" s="1005"/>
      <c r="R461" s="1006"/>
      <c r="S461" s="1006"/>
      <c r="T461" s="1006"/>
      <c r="U461" s="1007"/>
      <c r="V461" s="1008" t="s">
        <v>3933</v>
      </c>
      <c r="W461" s="1008"/>
      <c r="X461" s="1008"/>
      <c r="Y461" s="1008"/>
      <c r="Z461" s="1008"/>
      <c r="AA461" s="1008"/>
      <c r="AB461" s="1009"/>
      <c r="AD461" s="994" t="s">
        <v>3931</v>
      </c>
      <c r="AE461" s="995"/>
      <c r="AF461" s="995"/>
      <c r="AG461" s="995"/>
      <c r="AH461" s="995"/>
      <c r="AI461" s="995"/>
      <c r="AJ461" s="995"/>
      <c r="AK461" s="996"/>
      <c r="AL461" s="1000" t="s">
        <v>3932</v>
      </c>
      <c r="AM461" s="1001"/>
      <c r="AN461" s="1004"/>
      <c r="AO461" s="1005"/>
      <c r="AP461" s="1005"/>
      <c r="AQ461" s="1005"/>
      <c r="AR461" s="1005"/>
      <c r="AS461" s="1005"/>
      <c r="AT461" s="1006"/>
      <c r="AU461" s="1006"/>
      <c r="AV461" s="1006"/>
      <c r="AW461" s="1007"/>
      <c r="AX461" s="1008" t="s">
        <v>3933</v>
      </c>
      <c r="AY461" s="1008"/>
      <c r="AZ461" s="1008"/>
      <c r="BA461" s="1008"/>
      <c r="BB461" s="1008"/>
      <c r="BC461" s="1008"/>
      <c r="BD461" s="1009"/>
    </row>
    <row r="462" spans="2:58" s="236" customFormat="1" ht="15" hidden="1" customHeight="1">
      <c r="B462" s="997"/>
      <c r="C462" s="998"/>
      <c r="D462" s="998"/>
      <c r="E462" s="998"/>
      <c r="F462" s="998"/>
      <c r="G462" s="998"/>
      <c r="H462" s="998"/>
      <c r="I462" s="999"/>
      <c r="J462" s="1002"/>
      <c r="K462" s="1003"/>
      <c r="L462" s="1004"/>
      <c r="M462" s="1005"/>
      <c r="N462" s="1005"/>
      <c r="O462" s="1005"/>
      <c r="P462" s="1005"/>
      <c r="Q462" s="1005"/>
      <c r="R462" s="1006"/>
      <c r="S462" s="1006"/>
      <c r="T462" s="1006"/>
      <c r="U462" s="1007"/>
      <c r="V462" s="1010"/>
      <c r="W462" s="1010"/>
      <c r="X462" s="1010"/>
      <c r="Y462" s="1010"/>
      <c r="Z462" s="1010"/>
      <c r="AA462" s="1010"/>
      <c r="AB462" s="1011"/>
      <c r="AC462" s="241"/>
      <c r="AD462" s="997"/>
      <c r="AE462" s="998"/>
      <c r="AF462" s="998"/>
      <c r="AG462" s="998"/>
      <c r="AH462" s="998"/>
      <c r="AI462" s="998"/>
      <c r="AJ462" s="998"/>
      <c r="AK462" s="999"/>
      <c r="AL462" s="1002"/>
      <c r="AM462" s="1003"/>
      <c r="AN462" s="1004"/>
      <c r="AO462" s="1005"/>
      <c r="AP462" s="1005"/>
      <c r="AQ462" s="1005"/>
      <c r="AR462" s="1005"/>
      <c r="AS462" s="1005"/>
      <c r="AT462" s="1006"/>
      <c r="AU462" s="1006"/>
      <c r="AV462" s="1006"/>
      <c r="AW462" s="1007"/>
      <c r="AX462" s="1010"/>
      <c r="AY462" s="1010"/>
      <c r="AZ462" s="1010"/>
      <c r="BA462" s="1010"/>
      <c r="BB462" s="1010"/>
      <c r="BC462" s="1010"/>
      <c r="BD462" s="1011"/>
      <c r="BF462" s="241"/>
    </row>
    <row r="463" spans="2:58" s="236" customFormat="1" ht="15" hidden="1" customHeight="1">
      <c r="B463" s="994" t="s">
        <v>3934</v>
      </c>
      <c r="C463" s="995"/>
      <c r="D463" s="995"/>
      <c r="E463" s="995"/>
      <c r="F463" s="995"/>
      <c r="G463" s="995"/>
      <c r="H463" s="995"/>
      <c r="I463" s="996"/>
      <c r="J463" s="968"/>
      <c r="K463" s="969"/>
      <c r="L463" s="1012"/>
      <c r="M463" s="1012" t="s">
        <v>12</v>
      </c>
      <c r="N463" s="1012"/>
      <c r="O463" s="1012" t="s">
        <v>11</v>
      </c>
      <c r="P463" s="1012"/>
      <c r="Q463" s="1012" t="s">
        <v>227</v>
      </c>
      <c r="S463" s="476"/>
      <c r="T463" s="476"/>
      <c r="U463" s="476"/>
      <c r="V463" s="476"/>
      <c r="W463" s="476"/>
      <c r="X463" s="476"/>
      <c r="Y463" s="476"/>
      <c r="Z463" s="476"/>
      <c r="AA463" s="476"/>
      <c r="AB463" s="477"/>
      <c r="AC463" s="241"/>
      <c r="AD463" s="994" t="s">
        <v>3934</v>
      </c>
      <c r="AE463" s="995"/>
      <c r="AF463" s="995"/>
      <c r="AG463" s="995"/>
      <c r="AH463" s="995"/>
      <c r="AI463" s="995"/>
      <c r="AJ463" s="995"/>
      <c r="AK463" s="996"/>
      <c r="AL463" s="968"/>
      <c r="AM463" s="969"/>
      <c r="AN463" s="1012"/>
      <c r="AO463" s="1012" t="s">
        <v>12</v>
      </c>
      <c r="AP463" s="1012"/>
      <c r="AQ463" s="1012" t="s">
        <v>11</v>
      </c>
      <c r="AR463" s="1012"/>
      <c r="AS463" s="1012" t="s">
        <v>227</v>
      </c>
      <c r="AU463" s="476"/>
      <c r="AV463" s="476"/>
      <c r="AW463" s="476"/>
      <c r="AX463" s="476"/>
      <c r="AY463" s="476"/>
      <c r="AZ463" s="476"/>
      <c r="BA463" s="476"/>
      <c r="BB463" s="476"/>
      <c r="BC463" s="476"/>
      <c r="BD463" s="477"/>
      <c r="BF463" s="241"/>
    </row>
    <row r="464" spans="2:58" s="236" customFormat="1" ht="15" hidden="1" customHeight="1">
      <c r="B464" s="997"/>
      <c r="C464" s="998"/>
      <c r="D464" s="998"/>
      <c r="E464" s="998"/>
      <c r="F464" s="998"/>
      <c r="G464" s="998"/>
      <c r="H464" s="998"/>
      <c r="I464" s="999"/>
      <c r="J464" s="970"/>
      <c r="K464" s="971"/>
      <c r="L464" s="1013"/>
      <c r="M464" s="1013"/>
      <c r="N464" s="1013"/>
      <c r="O464" s="1013"/>
      <c r="P464" s="1013"/>
      <c r="Q464" s="1013"/>
      <c r="R464" s="481"/>
      <c r="S464" s="479"/>
      <c r="T464" s="479"/>
      <c r="U464" s="479"/>
      <c r="V464" s="479"/>
      <c r="W464" s="479"/>
      <c r="X464" s="479"/>
      <c r="Y464" s="479"/>
      <c r="Z464" s="479"/>
      <c r="AA464" s="479"/>
      <c r="AB464" s="480"/>
      <c r="AC464" s="241"/>
      <c r="AD464" s="997"/>
      <c r="AE464" s="998"/>
      <c r="AF464" s="998"/>
      <c r="AG464" s="998"/>
      <c r="AH464" s="998"/>
      <c r="AI464" s="998"/>
      <c r="AJ464" s="998"/>
      <c r="AK464" s="999"/>
      <c r="AL464" s="970"/>
      <c r="AM464" s="971"/>
      <c r="AN464" s="1013"/>
      <c r="AO464" s="1013"/>
      <c r="AP464" s="1013"/>
      <c r="AQ464" s="1013"/>
      <c r="AR464" s="1013"/>
      <c r="AS464" s="1013"/>
      <c r="AT464" s="481"/>
      <c r="AU464" s="479"/>
      <c r="AV464" s="479"/>
      <c r="AW464" s="479"/>
      <c r="AX464" s="479"/>
      <c r="AY464" s="479"/>
      <c r="AZ464" s="479"/>
      <c r="BA464" s="479"/>
      <c r="BB464" s="479"/>
      <c r="BC464" s="479"/>
      <c r="BD464" s="480"/>
      <c r="BF464" s="241"/>
    </row>
    <row r="465" spans="2:58" s="236" customFormat="1" ht="20.100000000000001" hidden="1" customHeight="1">
      <c r="B465" s="482"/>
      <c r="C465" s="482"/>
      <c r="D465" s="482"/>
      <c r="E465" s="482"/>
      <c r="F465" s="482"/>
      <c r="G465" s="482"/>
      <c r="H465" s="482"/>
      <c r="I465" s="482"/>
      <c r="J465" s="482"/>
      <c r="K465" s="482"/>
      <c r="L465" s="482"/>
      <c r="M465" s="482"/>
      <c r="N465" s="482"/>
      <c r="O465" s="482"/>
      <c r="P465" s="482"/>
      <c r="Q465" s="482"/>
      <c r="R465" s="482"/>
      <c r="S465" s="482"/>
      <c r="T465" s="482"/>
      <c r="U465" s="482"/>
      <c r="V465" s="482"/>
      <c r="W465" s="482"/>
      <c r="X465" s="482"/>
      <c r="Y465" s="482"/>
      <c r="Z465" s="482"/>
      <c r="AA465" s="482"/>
      <c r="AB465" s="482"/>
      <c r="AC465" s="241"/>
      <c r="AD465" s="482"/>
      <c r="AE465" s="482"/>
      <c r="AF465" s="482"/>
      <c r="AG465" s="482"/>
      <c r="AH465" s="482"/>
      <c r="AI465" s="482"/>
      <c r="AJ465" s="482"/>
      <c r="AK465" s="482"/>
      <c r="AL465" s="482"/>
      <c r="AM465" s="482"/>
      <c r="AN465" s="482"/>
      <c r="AO465" s="482"/>
      <c r="AP465" s="482"/>
      <c r="AQ465" s="482"/>
      <c r="AR465" s="482"/>
      <c r="AS465" s="482"/>
      <c r="AT465" s="482"/>
      <c r="AU465" s="482"/>
      <c r="AV465" s="482"/>
      <c r="AW465" s="482"/>
      <c r="AX465" s="482"/>
      <c r="AY465" s="482"/>
      <c r="AZ465" s="482"/>
      <c r="BA465" s="482"/>
      <c r="BB465" s="482"/>
      <c r="BC465" s="482"/>
      <c r="BD465" s="482"/>
      <c r="BF465" s="241"/>
    </row>
    <row r="466" spans="2:58" s="236" customFormat="1" ht="18" hidden="1" customHeight="1">
      <c r="C466" s="437" t="s">
        <v>3937</v>
      </c>
      <c r="D466" s="243" t="s">
        <v>16092</v>
      </c>
      <c r="F466" s="243"/>
      <c r="G466" s="243"/>
      <c r="H466" s="243"/>
      <c r="I466" s="243"/>
      <c r="J466" s="483"/>
      <c r="K466" s="483"/>
      <c r="L466" s="483"/>
      <c r="M466" s="483"/>
      <c r="N466" s="483"/>
      <c r="O466" s="483"/>
      <c r="P466" s="483"/>
      <c r="Q466" s="483"/>
      <c r="R466" s="483"/>
      <c r="S466" s="484"/>
      <c r="T466" s="483"/>
      <c r="U466" s="483"/>
      <c r="V466" s="483"/>
      <c r="W466" s="483"/>
      <c r="X466" s="243"/>
      <c r="Y466" s="243"/>
      <c r="Z466" s="243"/>
      <c r="AA466" s="243"/>
      <c r="AB466" s="243"/>
      <c r="AE466" s="437" t="s">
        <v>3937</v>
      </c>
      <c r="AF466" s="243" t="s">
        <v>16092</v>
      </c>
      <c r="AH466" s="243"/>
      <c r="AI466" s="243"/>
      <c r="AJ466" s="243"/>
      <c r="AK466" s="243"/>
      <c r="AL466" s="483"/>
      <c r="AM466" s="483"/>
      <c r="AN466" s="483"/>
      <c r="AO466" s="483"/>
      <c r="AP466" s="483"/>
      <c r="AQ466" s="483"/>
      <c r="AR466" s="483"/>
      <c r="AS466" s="483"/>
      <c r="AT466" s="483"/>
      <c r="AU466" s="484"/>
      <c r="AV466" s="483"/>
      <c r="AW466" s="483"/>
      <c r="AX466" s="483"/>
      <c r="AY466" s="483"/>
      <c r="AZ466" s="243"/>
      <c r="BA466" s="243"/>
      <c r="BB466" s="243"/>
      <c r="BC466" s="243"/>
      <c r="BD466" s="243"/>
    </row>
    <row r="467" spans="2:58" s="236" customFormat="1" ht="30" hidden="1" customHeight="1">
      <c r="C467" s="485" t="s">
        <v>3938</v>
      </c>
      <c r="D467" s="1032" t="s">
        <v>16093</v>
      </c>
      <c r="E467" s="1032"/>
      <c r="F467" s="1032"/>
      <c r="G467" s="1032"/>
      <c r="H467" s="1032"/>
      <c r="I467" s="1032"/>
      <c r="J467" s="1032"/>
      <c r="K467" s="1032"/>
      <c r="L467" s="1032"/>
      <c r="M467" s="1032"/>
      <c r="N467" s="1032"/>
      <c r="O467" s="1032"/>
      <c r="P467" s="1032"/>
      <c r="Q467" s="1032"/>
      <c r="R467" s="1032"/>
      <c r="S467" s="1032"/>
      <c r="T467" s="1032"/>
      <c r="U467" s="1032"/>
      <c r="V467" s="1032"/>
      <c r="W467" s="1032"/>
      <c r="X467" s="1032"/>
      <c r="Y467" s="1032"/>
      <c r="Z467" s="1032"/>
      <c r="AA467" s="1032"/>
      <c r="AB467" s="1032"/>
      <c r="AE467" s="485" t="s">
        <v>3938</v>
      </c>
      <c r="AF467" s="1032" t="s">
        <v>16093</v>
      </c>
      <c r="AG467" s="1032"/>
      <c r="AH467" s="1032"/>
      <c r="AI467" s="1032"/>
      <c r="AJ467" s="1032"/>
      <c r="AK467" s="1032"/>
      <c r="AL467" s="1032"/>
      <c r="AM467" s="1032"/>
      <c r="AN467" s="1032"/>
      <c r="AO467" s="1032"/>
      <c r="AP467" s="1032"/>
      <c r="AQ467" s="1032"/>
      <c r="AR467" s="1032"/>
      <c r="AS467" s="1032"/>
      <c r="AT467" s="1032"/>
      <c r="AU467" s="1032"/>
      <c r="AV467" s="1032"/>
      <c r="AW467" s="1032"/>
      <c r="AX467" s="1032"/>
      <c r="AY467" s="1032"/>
      <c r="AZ467" s="1032"/>
      <c r="BA467" s="1032"/>
      <c r="BB467" s="1032"/>
      <c r="BC467" s="1032"/>
      <c r="BD467" s="1032"/>
    </row>
    <row r="468" spans="2:58" s="236" customFormat="1" ht="7.95" hidden="1" customHeight="1">
      <c r="E468" s="486"/>
      <c r="F468" s="486"/>
      <c r="G468" s="486"/>
      <c r="H468" s="486"/>
      <c r="I468" s="486"/>
      <c r="J468" s="486"/>
      <c r="K468" s="486"/>
      <c r="L468" s="486"/>
      <c r="M468" s="486"/>
      <c r="N468" s="486"/>
      <c r="O468" s="486"/>
      <c r="P468" s="486"/>
      <c r="Q468" s="486"/>
      <c r="R468" s="486"/>
      <c r="S468" s="486"/>
      <c r="T468" s="486"/>
      <c r="U468" s="486"/>
      <c r="V468" s="486"/>
      <c r="W468" s="486"/>
      <c r="X468" s="486"/>
      <c r="Y468" s="486"/>
      <c r="Z468" s="486"/>
      <c r="AA468" s="486"/>
      <c r="AB468" s="486"/>
      <c r="AG468" s="486"/>
      <c r="AH468" s="486"/>
      <c r="AI468" s="486"/>
      <c r="AJ468" s="486"/>
      <c r="AK468" s="486"/>
      <c r="AL468" s="486"/>
      <c r="AM468" s="486"/>
      <c r="AN468" s="486"/>
      <c r="AO468" s="486"/>
      <c r="AP468" s="486"/>
      <c r="AQ468" s="486"/>
      <c r="AR468" s="486"/>
      <c r="AS468" s="486"/>
      <c r="AT468" s="486"/>
      <c r="AU468" s="486"/>
      <c r="AV468" s="486"/>
      <c r="AW468" s="486"/>
      <c r="AX468" s="486"/>
      <c r="AY468" s="486"/>
      <c r="AZ468" s="486"/>
      <c r="BA468" s="486"/>
      <c r="BB468" s="486"/>
      <c r="BC468" s="486"/>
      <c r="BD468" s="486"/>
    </row>
    <row r="469" spans="2:58" s="236" customFormat="1" ht="25.35" hidden="1" customHeight="1">
      <c r="B469" s="441" t="s">
        <v>3939</v>
      </c>
      <c r="I469" s="442"/>
      <c r="J469" s="442"/>
      <c r="W469" s="442"/>
      <c r="X469" s="442"/>
      <c r="Y469" s="442"/>
      <c r="Z469" s="442"/>
      <c r="AA469" s="442"/>
      <c r="AB469" s="442"/>
      <c r="AD469" s="441" t="s">
        <v>3939</v>
      </c>
      <c r="AK469" s="442"/>
      <c r="AL469" s="442"/>
      <c r="AY469" s="442"/>
      <c r="AZ469" s="442"/>
      <c r="BA469" s="442"/>
      <c r="BB469" s="442"/>
      <c r="BC469" s="442"/>
      <c r="BD469" s="442"/>
    </row>
    <row r="470" spans="2:58" s="236" customFormat="1" ht="12.45" hidden="1" customHeight="1">
      <c r="B470" s="1014" t="s">
        <v>3917</v>
      </c>
      <c r="C470" s="1015"/>
      <c r="D470" s="1015"/>
      <c r="E470" s="1015"/>
      <c r="F470" s="1015"/>
      <c r="G470" s="1015"/>
      <c r="H470" s="1015"/>
      <c r="I470" s="1016"/>
      <c r="J470" s="1017"/>
      <c r="K470" s="1018"/>
      <c r="L470" s="1018"/>
      <c r="M470" s="1018"/>
      <c r="N470" s="1018"/>
      <c r="O470" s="1018"/>
      <c r="P470" s="1018"/>
      <c r="Q470" s="1018"/>
      <c r="R470" s="1018"/>
      <c r="S470" s="1018"/>
      <c r="T470" s="1018"/>
      <c r="U470" s="1018"/>
      <c r="V470" s="1018"/>
      <c r="W470" s="1018"/>
      <c r="X470" s="1018"/>
      <c r="Y470" s="1018"/>
      <c r="Z470" s="1018"/>
      <c r="AA470" s="1018"/>
      <c r="AB470" s="1019"/>
      <c r="AD470" s="1014" t="s">
        <v>3917</v>
      </c>
      <c r="AE470" s="1015"/>
      <c r="AF470" s="1015"/>
      <c r="AG470" s="1015"/>
      <c r="AH470" s="1015"/>
      <c r="AI470" s="1015"/>
      <c r="AJ470" s="1015"/>
      <c r="AK470" s="1016"/>
      <c r="AL470" s="1017"/>
      <c r="AM470" s="1018"/>
      <c r="AN470" s="1018"/>
      <c r="AO470" s="1018"/>
      <c r="AP470" s="1018"/>
      <c r="AQ470" s="1018"/>
      <c r="AR470" s="1018"/>
      <c r="AS470" s="1018"/>
      <c r="AT470" s="1018"/>
      <c r="AU470" s="1018"/>
      <c r="AV470" s="1018"/>
      <c r="AW470" s="1018"/>
      <c r="AX470" s="1018"/>
      <c r="AY470" s="1018"/>
      <c r="AZ470" s="1018"/>
      <c r="BA470" s="1018"/>
      <c r="BB470" s="1018"/>
      <c r="BC470" s="1018"/>
      <c r="BD470" s="1019"/>
    </row>
    <row r="471" spans="2:58" s="236" customFormat="1" ht="22.5" hidden="1" customHeight="1">
      <c r="B471" s="1020" t="s">
        <v>8</v>
      </c>
      <c r="C471" s="1021"/>
      <c r="D471" s="1021"/>
      <c r="E471" s="1021"/>
      <c r="F471" s="1021"/>
      <c r="G471" s="1021"/>
      <c r="H471" s="1021"/>
      <c r="I471" s="1022"/>
      <c r="J471" s="1023"/>
      <c r="K471" s="1024"/>
      <c r="L471" s="1024"/>
      <c r="M471" s="1025"/>
      <c r="N471" s="1025"/>
      <c r="O471" s="1024"/>
      <c r="P471" s="1025"/>
      <c r="Q471" s="1025"/>
      <c r="R471" s="1024"/>
      <c r="S471" s="1024"/>
      <c r="T471" s="1024"/>
      <c r="U471" s="1024"/>
      <c r="V471" s="1024"/>
      <c r="W471" s="1024"/>
      <c r="X471" s="1024"/>
      <c r="Y471" s="1024"/>
      <c r="Z471" s="1024"/>
      <c r="AA471" s="1024"/>
      <c r="AB471" s="1026"/>
      <c r="AC471" s="236">
        <v>27</v>
      </c>
      <c r="AD471" s="1020" t="s">
        <v>8</v>
      </c>
      <c r="AE471" s="1021"/>
      <c r="AF471" s="1021"/>
      <c r="AG471" s="1021"/>
      <c r="AH471" s="1021"/>
      <c r="AI471" s="1021"/>
      <c r="AJ471" s="1021"/>
      <c r="AK471" s="1022"/>
      <c r="AL471" s="1023"/>
      <c r="AM471" s="1024"/>
      <c r="AN471" s="1024"/>
      <c r="AO471" s="1025"/>
      <c r="AP471" s="1025"/>
      <c r="AQ471" s="1024"/>
      <c r="AR471" s="1025"/>
      <c r="AS471" s="1025"/>
      <c r="AT471" s="1024"/>
      <c r="AU471" s="1024"/>
      <c r="AV471" s="1024"/>
      <c r="AW471" s="1024"/>
      <c r="AX471" s="1024"/>
      <c r="AY471" s="1024"/>
      <c r="AZ471" s="1024"/>
      <c r="BA471" s="1024"/>
      <c r="BB471" s="1024"/>
      <c r="BC471" s="1024"/>
      <c r="BD471" s="1026"/>
      <c r="BF471" s="236">
        <v>27</v>
      </c>
    </row>
    <row r="472" spans="2:58" s="236" customFormat="1" ht="25.2" hidden="1" customHeight="1">
      <c r="B472" s="1027" t="s">
        <v>23</v>
      </c>
      <c r="C472" s="1028"/>
      <c r="D472" s="1028"/>
      <c r="E472" s="1028"/>
      <c r="F472" s="1028"/>
      <c r="G472" s="1028"/>
      <c r="H472" s="1028"/>
      <c r="I472" s="1029"/>
      <c r="J472" s="972" t="s">
        <v>3918</v>
      </c>
      <c r="K472" s="973"/>
      <c r="L472" s="973"/>
      <c r="M472" s="975"/>
      <c r="N472" s="977"/>
      <c r="O472" s="239" t="s">
        <v>3919</v>
      </c>
      <c r="P472" s="975"/>
      <c r="Q472" s="977"/>
      <c r="R472" s="973"/>
      <c r="S472" s="973"/>
      <c r="T472" s="973"/>
      <c r="U472" s="973"/>
      <c r="V472" s="973"/>
      <c r="W472" s="973"/>
      <c r="X472" s="973"/>
      <c r="Y472" s="973"/>
      <c r="Z472" s="973"/>
      <c r="AA472" s="973"/>
      <c r="AB472" s="974"/>
      <c r="AD472" s="1027" t="s">
        <v>23</v>
      </c>
      <c r="AE472" s="1028"/>
      <c r="AF472" s="1028"/>
      <c r="AG472" s="1028"/>
      <c r="AH472" s="1028"/>
      <c r="AI472" s="1028"/>
      <c r="AJ472" s="1028"/>
      <c r="AK472" s="1029"/>
      <c r="AL472" s="972" t="s">
        <v>3918</v>
      </c>
      <c r="AM472" s="973"/>
      <c r="AN472" s="973"/>
      <c r="AO472" s="975"/>
      <c r="AP472" s="977"/>
      <c r="AQ472" s="239" t="s">
        <v>3919</v>
      </c>
      <c r="AR472" s="975"/>
      <c r="AS472" s="977"/>
      <c r="AT472" s="973"/>
      <c r="AU472" s="973"/>
      <c r="AV472" s="973"/>
      <c r="AW472" s="973"/>
      <c r="AX472" s="973"/>
      <c r="AY472" s="973"/>
      <c r="AZ472" s="973"/>
      <c r="BA472" s="973"/>
      <c r="BB472" s="973"/>
      <c r="BC472" s="973"/>
      <c r="BD472" s="974"/>
    </row>
    <row r="473" spans="2:58" s="236" customFormat="1" ht="25.2" hidden="1" customHeight="1">
      <c r="B473" s="1030"/>
      <c r="C473" s="1025"/>
      <c r="D473" s="1025"/>
      <c r="E473" s="1025"/>
      <c r="F473" s="1025"/>
      <c r="G473" s="1025"/>
      <c r="H473" s="1025"/>
      <c r="I473" s="1031"/>
      <c r="J473" s="972" t="s">
        <v>3920</v>
      </c>
      <c r="K473" s="973"/>
      <c r="L473" s="973"/>
      <c r="M473" s="975"/>
      <c r="N473" s="976"/>
      <c r="O473" s="976"/>
      <c r="P473" s="976"/>
      <c r="Q473" s="977"/>
      <c r="R473" s="972" t="s">
        <v>3921</v>
      </c>
      <c r="S473" s="973"/>
      <c r="T473" s="974"/>
      <c r="U473" s="975"/>
      <c r="V473" s="976"/>
      <c r="W473" s="976"/>
      <c r="X473" s="976"/>
      <c r="Y473" s="976"/>
      <c r="Z473" s="976"/>
      <c r="AA473" s="976"/>
      <c r="AB473" s="977"/>
      <c r="AD473" s="1030"/>
      <c r="AE473" s="1025"/>
      <c r="AF473" s="1025"/>
      <c r="AG473" s="1025"/>
      <c r="AH473" s="1025"/>
      <c r="AI473" s="1025"/>
      <c r="AJ473" s="1025"/>
      <c r="AK473" s="1031"/>
      <c r="AL473" s="972" t="s">
        <v>3920</v>
      </c>
      <c r="AM473" s="973"/>
      <c r="AN473" s="973"/>
      <c r="AO473" s="975"/>
      <c r="AP473" s="976"/>
      <c r="AQ473" s="976"/>
      <c r="AR473" s="976"/>
      <c r="AS473" s="977"/>
      <c r="AT473" s="972" t="s">
        <v>3921</v>
      </c>
      <c r="AU473" s="973"/>
      <c r="AV473" s="974"/>
      <c r="AW473" s="975"/>
      <c r="AX473" s="976"/>
      <c r="AY473" s="976"/>
      <c r="AZ473" s="976"/>
      <c r="BA473" s="976"/>
      <c r="BB473" s="976"/>
      <c r="BC473" s="976"/>
      <c r="BD473" s="977"/>
    </row>
    <row r="474" spans="2:58" s="236" customFormat="1" ht="25.2" hidden="1" customHeight="1">
      <c r="B474" s="1030"/>
      <c r="C474" s="1025"/>
      <c r="D474" s="1025"/>
      <c r="E474" s="1025"/>
      <c r="F474" s="1025"/>
      <c r="G474" s="1025"/>
      <c r="H474" s="1025"/>
      <c r="I474" s="1031"/>
      <c r="J474" s="972" t="s">
        <v>3922</v>
      </c>
      <c r="K474" s="973"/>
      <c r="L474" s="973"/>
      <c r="M474" s="978"/>
      <c r="N474" s="979"/>
      <c r="O474" s="979"/>
      <c r="P474" s="979"/>
      <c r="Q474" s="980"/>
      <c r="R474" s="972" t="s">
        <v>3923</v>
      </c>
      <c r="S474" s="973"/>
      <c r="T474" s="974"/>
      <c r="U474" s="975"/>
      <c r="V474" s="976"/>
      <c r="W474" s="976"/>
      <c r="X474" s="976"/>
      <c r="Y474" s="976"/>
      <c r="Z474" s="976"/>
      <c r="AA474" s="976"/>
      <c r="AB474" s="977"/>
      <c r="AD474" s="1030"/>
      <c r="AE474" s="1025"/>
      <c r="AF474" s="1025"/>
      <c r="AG474" s="1025"/>
      <c r="AH474" s="1025"/>
      <c r="AI474" s="1025"/>
      <c r="AJ474" s="1025"/>
      <c r="AK474" s="1031"/>
      <c r="AL474" s="972" t="s">
        <v>3922</v>
      </c>
      <c r="AM474" s="973"/>
      <c r="AN474" s="973"/>
      <c r="AO474" s="978"/>
      <c r="AP474" s="979"/>
      <c r="AQ474" s="979"/>
      <c r="AR474" s="979"/>
      <c r="AS474" s="980"/>
      <c r="AT474" s="972" t="s">
        <v>3923</v>
      </c>
      <c r="AU474" s="973"/>
      <c r="AV474" s="974"/>
      <c r="AW474" s="975"/>
      <c r="AX474" s="976"/>
      <c r="AY474" s="976"/>
      <c r="AZ474" s="976"/>
      <c r="BA474" s="976"/>
      <c r="BB474" s="976"/>
      <c r="BC474" s="976"/>
      <c r="BD474" s="977"/>
    </row>
    <row r="475" spans="2:58" s="236" customFormat="1" ht="25.2" hidden="1" customHeight="1">
      <c r="B475" s="1023"/>
      <c r="C475" s="1024"/>
      <c r="D475" s="1024"/>
      <c r="E475" s="1024"/>
      <c r="F475" s="1024"/>
      <c r="G475" s="1024"/>
      <c r="H475" s="1024"/>
      <c r="I475" s="1026"/>
      <c r="J475" s="972" t="s">
        <v>3924</v>
      </c>
      <c r="K475" s="973"/>
      <c r="L475" s="973"/>
      <c r="M475" s="981"/>
      <c r="N475" s="981"/>
      <c r="O475" s="981"/>
      <c r="P475" s="981"/>
      <c r="Q475" s="981"/>
      <c r="R475" s="981"/>
      <c r="S475" s="981"/>
      <c r="T475" s="981"/>
      <c r="U475" s="981"/>
      <c r="V475" s="981"/>
      <c r="W475" s="981"/>
      <c r="X475" s="981"/>
      <c r="Y475" s="981"/>
      <c r="Z475" s="981"/>
      <c r="AA475" s="981"/>
      <c r="AB475" s="981"/>
      <c r="AD475" s="1023"/>
      <c r="AE475" s="1024"/>
      <c r="AF475" s="1024"/>
      <c r="AG475" s="1024"/>
      <c r="AH475" s="1024"/>
      <c r="AI475" s="1024"/>
      <c r="AJ475" s="1024"/>
      <c r="AK475" s="1026"/>
      <c r="AL475" s="972" t="s">
        <v>3924</v>
      </c>
      <c r="AM475" s="973"/>
      <c r="AN475" s="973"/>
      <c r="AO475" s="981"/>
      <c r="AP475" s="981"/>
      <c r="AQ475" s="981"/>
      <c r="AR475" s="981"/>
      <c r="AS475" s="981"/>
      <c r="AT475" s="981"/>
      <c r="AU475" s="981"/>
      <c r="AV475" s="981"/>
      <c r="AW475" s="981"/>
      <c r="AX475" s="981"/>
      <c r="AY475" s="981"/>
      <c r="AZ475" s="981"/>
      <c r="BA475" s="981"/>
      <c r="BB475" s="981"/>
      <c r="BC475" s="981"/>
      <c r="BD475" s="981"/>
    </row>
    <row r="476" spans="2:58" s="236" customFormat="1" ht="30" hidden="1" customHeight="1">
      <c r="B476" s="982" t="s">
        <v>3925</v>
      </c>
      <c r="C476" s="983"/>
      <c r="D476" s="983"/>
      <c r="E476" s="983"/>
      <c r="F476" s="983"/>
      <c r="G476" s="983"/>
      <c r="H476" s="983"/>
      <c r="I476" s="984"/>
      <c r="J476" s="444"/>
      <c r="K476" s="445"/>
      <c r="L476" s="446" t="s">
        <v>388</v>
      </c>
      <c r="M476" s="447"/>
      <c r="N476" s="448" t="s">
        <v>112</v>
      </c>
      <c r="O476" s="449"/>
      <c r="P476" s="450"/>
      <c r="V476" s="451"/>
      <c r="W476" s="451"/>
      <c r="X476" s="451"/>
      <c r="Y476" s="451"/>
      <c r="Z476" s="451"/>
      <c r="AA476" s="451"/>
      <c r="AB476" s="452"/>
      <c r="AD476" s="982" t="s">
        <v>3925</v>
      </c>
      <c r="AE476" s="983"/>
      <c r="AF476" s="983"/>
      <c r="AG476" s="983"/>
      <c r="AH476" s="983"/>
      <c r="AI476" s="983"/>
      <c r="AJ476" s="983"/>
      <c r="AK476" s="984"/>
      <c r="AL476" s="444"/>
      <c r="AM476" s="445"/>
      <c r="AN476" s="446" t="s">
        <v>388</v>
      </c>
      <c r="AO476" s="447"/>
      <c r="AP476" s="448" t="s">
        <v>112</v>
      </c>
      <c r="AQ476" s="449"/>
      <c r="AR476" s="450"/>
      <c r="AX476" s="451"/>
      <c r="AY476" s="451"/>
      <c r="AZ476" s="451"/>
      <c r="BA476" s="451"/>
      <c r="BB476" s="451"/>
      <c r="BC476" s="451"/>
      <c r="BD476" s="452"/>
    </row>
    <row r="477" spans="2:58" s="236" customFormat="1" ht="15" hidden="1" customHeight="1">
      <c r="B477" s="985"/>
      <c r="C477" s="986"/>
      <c r="D477" s="986"/>
      <c r="E477" s="986"/>
      <c r="F477" s="986"/>
      <c r="G477" s="986"/>
      <c r="H477" s="986"/>
      <c r="I477" s="987"/>
      <c r="J477" s="453" t="s">
        <v>3926</v>
      </c>
      <c r="K477" s="454"/>
      <c r="L477" s="454"/>
      <c r="M477" s="454"/>
      <c r="N477" s="454"/>
      <c r="O477" s="454"/>
      <c r="P477" s="454"/>
      <c r="Q477" s="454"/>
      <c r="R477" s="454"/>
      <c r="S477" s="449"/>
      <c r="T477" s="455"/>
      <c r="U477" s="456"/>
      <c r="V477" s="457"/>
      <c r="W477" s="458"/>
      <c r="X477" s="459" t="s">
        <v>388</v>
      </c>
      <c r="Y477" s="460"/>
      <c r="Z477" s="461" t="s">
        <v>112</v>
      </c>
      <c r="AA477" s="461"/>
      <c r="AB477" s="462"/>
      <c r="AD477" s="985"/>
      <c r="AE477" s="986"/>
      <c r="AF477" s="986"/>
      <c r="AG477" s="986"/>
      <c r="AH477" s="986"/>
      <c r="AI477" s="986"/>
      <c r="AJ477" s="986"/>
      <c r="AK477" s="987"/>
      <c r="AL477" s="453" t="s">
        <v>3926</v>
      </c>
      <c r="AM477" s="454"/>
      <c r="AN477" s="454"/>
      <c r="AO477" s="454"/>
      <c r="AP477" s="454"/>
      <c r="AQ477" s="454"/>
      <c r="AR477" s="454"/>
      <c r="AS477" s="454"/>
      <c r="AT477" s="454"/>
      <c r="AU477" s="449"/>
      <c r="AV477" s="455"/>
      <c r="AW477" s="456"/>
      <c r="AX477" s="457"/>
      <c r="AY477" s="458"/>
      <c r="AZ477" s="459" t="s">
        <v>388</v>
      </c>
      <c r="BA477" s="460"/>
      <c r="BB477" s="461" t="s">
        <v>112</v>
      </c>
      <c r="BC477" s="461"/>
      <c r="BD477" s="462"/>
    </row>
    <row r="478" spans="2:58" s="236" customFormat="1" ht="15" hidden="1" customHeight="1">
      <c r="B478" s="988"/>
      <c r="C478" s="989"/>
      <c r="D478" s="989"/>
      <c r="E478" s="989"/>
      <c r="F478" s="989"/>
      <c r="G478" s="989"/>
      <c r="H478" s="989"/>
      <c r="I478" s="990"/>
      <c r="J478" s="577" t="s">
        <v>3927</v>
      </c>
      <c r="K478" s="464"/>
      <c r="L478" s="464"/>
      <c r="M478" s="464"/>
      <c r="N478" s="464"/>
      <c r="O478" s="464"/>
      <c r="P478" s="464"/>
      <c r="Q478" s="464"/>
      <c r="R478" s="464"/>
      <c r="S478" s="465"/>
      <c r="T478" s="466"/>
      <c r="U478" s="467"/>
      <c r="V478" s="468"/>
      <c r="W478" s="469"/>
      <c r="X478" s="464" t="s">
        <v>388</v>
      </c>
      <c r="Y478" s="470"/>
      <c r="Z478" s="466" t="s">
        <v>112</v>
      </c>
      <c r="AA478" s="466"/>
      <c r="AB478" s="471"/>
      <c r="AD478" s="988"/>
      <c r="AE478" s="989"/>
      <c r="AF478" s="989"/>
      <c r="AG478" s="989"/>
      <c r="AH478" s="989"/>
      <c r="AI478" s="989"/>
      <c r="AJ478" s="989"/>
      <c r="AK478" s="990"/>
      <c r="AL478" s="577" t="s">
        <v>3927</v>
      </c>
      <c r="AM478" s="464"/>
      <c r="AN478" s="464"/>
      <c r="AO478" s="464"/>
      <c r="AP478" s="464"/>
      <c r="AQ478" s="464"/>
      <c r="AR478" s="464"/>
      <c r="AS478" s="464"/>
      <c r="AT478" s="464"/>
      <c r="AU478" s="465"/>
      <c r="AV478" s="466"/>
      <c r="AW478" s="467"/>
      <c r="AX478" s="468"/>
      <c r="AY478" s="469"/>
      <c r="AZ478" s="464" t="s">
        <v>388</v>
      </c>
      <c r="BA478" s="470"/>
      <c r="BB478" s="466" t="s">
        <v>112</v>
      </c>
      <c r="BC478" s="466"/>
      <c r="BD478" s="471"/>
    </row>
    <row r="479" spans="2:58" s="236" customFormat="1" ht="18" hidden="1" customHeight="1">
      <c r="B479" s="991" t="s">
        <v>3928</v>
      </c>
      <c r="C479" s="992"/>
      <c r="D479" s="992"/>
      <c r="E479" s="992"/>
      <c r="F479" s="992"/>
      <c r="G479" s="992"/>
      <c r="H479" s="992"/>
      <c r="I479" s="993"/>
      <c r="J479" s="472" t="s">
        <v>3783</v>
      </c>
      <c r="K479" s="473" t="s">
        <v>3929</v>
      </c>
      <c r="L479" s="474"/>
      <c r="M479" s="474"/>
      <c r="N479" s="474"/>
      <c r="O479" s="472" t="s">
        <v>3783</v>
      </c>
      <c r="P479" s="473" t="s">
        <v>3930</v>
      </c>
      <c r="Q479" s="474"/>
      <c r="R479" s="474"/>
      <c r="T479" s="461" t="s">
        <v>3935</v>
      </c>
      <c r="U479" s="472" t="s">
        <v>3783</v>
      </c>
      <c r="V479" s="461" t="s">
        <v>3936</v>
      </c>
      <c r="X479" s="473"/>
      <c r="Y479" s="474"/>
      <c r="Z479" s="474"/>
      <c r="AA479" s="474"/>
      <c r="AB479" s="475"/>
      <c r="AD479" s="991" t="s">
        <v>3928</v>
      </c>
      <c r="AE479" s="992"/>
      <c r="AF479" s="992"/>
      <c r="AG479" s="992"/>
      <c r="AH479" s="992"/>
      <c r="AI479" s="992"/>
      <c r="AJ479" s="992"/>
      <c r="AK479" s="993"/>
      <c r="AL479" s="472" t="s">
        <v>3783</v>
      </c>
      <c r="AM479" s="473" t="s">
        <v>3929</v>
      </c>
      <c r="AN479" s="474"/>
      <c r="AO479" s="474"/>
      <c r="AP479" s="474"/>
      <c r="AQ479" s="472" t="s">
        <v>3783</v>
      </c>
      <c r="AR479" s="473" t="s">
        <v>3930</v>
      </c>
      <c r="AS479" s="474"/>
      <c r="AT479" s="474"/>
      <c r="AV479" s="461" t="s">
        <v>3935</v>
      </c>
      <c r="AW479" s="472" t="s">
        <v>3783</v>
      </c>
      <c r="AX479" s="461" t="s">
        <v>3936</v>
      </c>
      <c r="AZ479" s="473"/>
      <c r="BA479" s="474"/>
      <c r="BB479" s="474"/>
      <c r="BC479" s="474"/>
      <c r="BD479" s="475"/>
    </row>
    <row r="480" spans="2:58" s="236" customFormat="1" ht="15" hidden="1" customHeight="1">
      <c r="B480" s="994" t="s">
        <v>3931</v>
      </c>
      <c r="C480" s="995"/>
      <c r="D480" s="995"/>
      <c r="E480" s="995"/>
      <c r="F480" s="995"/>
      <c r="G480" s="995"/>
      <c r="H480" s="995"/>
      <c r="I480" s="996"/>
      <c r="J480" s="1000" t="s">
        <v>3932</v>
      </c>
      <c r="K480" s="1001"/>
      <c r="L480" s="1004"/>
      <c r="M480" s="1005"/>
      <c r="N480" s="1005"/>
      <c r="O480" s="1005"/>
      <c r="P480" s="1005"/>
      <c r="Q480" s="1005"/>
      <c r="R480" s="1006"/>
      <c r="S480" s="1006"/>
      <c r="T480" s="1006"/>
      <c r="U480" s="1007"/>
      <c r="V480" s="1008" t="s">
        <v>3933</v>
      </c>
      <c r="W480" s="1008"/>
      <c r="X480" s="1008"/>
      <c r="Y480" s="1008"/>
      <c r="Z480" s="1008"/>
      <c r="AA480" s="1008"/>
      <c r="AB480" s="1009"/>
      <c r="AD480" s="994" t="s">
        <v>3931</v>
      </c>
      <c r="AE480" s="995"/>
      <c r="AF480" s="995"/>
      <c r="AG480" s="995"/>
      <c r="AH480" s="995"/>
      <c r="AI480" s="995"/>
      <c r="AJ480" s="995"/>
      <c r="AK480" s="996"/>
      <c r="AL480" s="1000" t="s">
        <v>3932</v>
      </c>
      <c r="AM480" s="1001"/>
      <c r="AN480" s="1004"/>
      <c r="AO480" s="1005"/>
      <c r="AP480" s="1005"/>
      <c r="AQ480" s="1005"/>
      <c r="AR480" s="1005"/>
      <c r="AS480" s="1005"/>
      <c r="AT480" s="1006"/>
      <c r="AU480" s="1006"/>
      <c r="AV480" s="1006"/>
      <c r="AW480" s="1007"/>
      <c r="AX480" s="1008" t="s">
        <v>3933</v>
      </c>
      <c r="AY480" s="1008"/>
      <c r="AZ480" s="1008"/>
      <c r="BA480" s="1008"/>
      <c r="BB480" s="1008"/>
      <c r="BC480" s="1008"/>
      <c r="BD480" s="1009"/>
    </row>
    <row r="481" spans="2:58" s="236" customFormat="1" ht="15" hidden="1" customHeight="1">
      <c r="B481" s="997"/>
      <c r="C481" s="998"/>
      <c r="D481" s="998"/>
      <c r="E481" s="998"/>
      <c r="F481" s="998"/>
      <c r="G481" s="998"/>
      <c r="H481" s="998"/>
      <c r="I481" s="999"/>
      <c r="J481" s="1002"/>
      <c r="K481" s="1003"/>
      <c r="L481" s="1004"/>
      <c r="M481" s="1005"/>
      <c r="N481" s="1005"/>
      <c r="O481" s="1005"/>
      <c r="P481" s="1005"/>
      <c r="Q481" s="1005"/>
      <c r="R481" s="1006"/>
      <c r="S481" s="1006"/>
      <c r="T481" s="1006"/>
      <c r="U481" s="1007"/>
      <c r="V481" s="1010"/>
      <c r="W481" s="1010"/>
      <c r="X481" s="1010"/>
      <c r="Y481" s="1010"/>
      <c r="Z481" s="1010"/>
      <c r="AA481" s="1010"/>
      <c r="AB481" s="1011"/>
      <c r="AC481" s="241"/>
      <c r="AD481" s="997"/>
      <c r="AE481" s="998"/>
      <c r="AF481" s="998"/>
      <c r="AG481" s="998"/>
      <c r="AH481" s="998"/>
      <c r="AI481" s="998"/>
      <c r="AJ481" s="998"/>
      <c r="AK481" s="999"/>
      <c r="AL481" s="1002"/>
      <c r="AM481" s="1003"/>
      <c r="AN481" s="1004"/>
      <c r="AO481" s="1005"/>
      <c r="AP481" s="1005"/>
      <c r="AQ481" s="1005"/>
      <c r="AR481" s="1005"/>
      <c r="AS481" s="1005"/>
      <c r="AT481" s="1006"/>
      <c r="AU481" s="1006"/>
      <c r="AV481" s="1006"/>
      <c r="AW481" s="1007"/>
      <c r="AX481" s="1010"/>
      <c r="AY481" s="1010"/>
      <c r="AZ481" s="1010"/>
      <c r="BA481" s="1010"/>
      <c r="BB481" s="1010"/>
      <c r="BC481" s="1010"/>
      <c r="BD481" s="1011"/>
      <c r="BF481" s="241"/>
    </row>
    <row r="482" spans="2:58" s="236" customFormat="1" ht="15" hidden="1" customHeight="1">
      <c r="B482" s="994" t="s">
        <v>3934</v>
      </c>
      <c r="C482" s="995"/>
      <c r="D482" s="995"/>
      <c r="E482" s="995"/>
      <c r="F482" s="995"/>
      <c r="G482" s="995"/>
      <c r="H482" s="995"/>
      <c r="I482" s="996"/>
      <c r="J482" s="968"/>
      <c r="K482" s="969"/>
      <c r="L482" s="1012"/>
      <c r="M482" s="1012" t="s">
        <v>12</v>
      </c>
      <c r="N482" s="1012"/>
      <c r="O482" s="1012" t="s">
        <v>11</v>
      </c>
      <c r="P482" s="1012"/>
      <c r="Q482" s="1012" t="s">
        <v>227</v>
      </c>
      <c r="S482" s="476"/>
      <c r="T482" s="476"/>
      <c r="U482" s="476"/>
      <c r="V482" s="476"/>
      <c r="W482" s="476"/>
      <c r="X482" s="476"/>
      <c r="Y482" s="476"/>
      <c r="Z482" s="476"/>
      <c r="AA482" s="476"/>
      <c r="AB482" s="477"/>
      <c r="AC482" s="241"/>
      <c r="AD482" s="994" t="s">
        <v>3934</v>
      </c>
      <c r="AE482" s="995"/>
      <c r="AF482" s="995"/>
      <c r="AG482" s="995"/>
      <c r="AH482" s="995"/>
      <c r="AI482" s="995"/>
      <c r="AJ482" s="995"/>
      <c r="AK482" s="996"/>
      <c r="AL482" s="968"/>
      <c r="AM482" s="969"/>
      <c r="AN482" s="1012"/>
      <c r="AO482" s="1012" t="s">
        <v>12</v>
      </c>
      <c r="AP482" s="1012"/>
      <c r="AQ482" s="1012" t="s">
        <v>11</v>
      </c>
      <c r="AR482" s="1012"/>
      <c r="AS482" s="1012" t="s">
        <v>227</v>
      </c>
      <c r="AU482" s="476"/>
      <c r="AV482" s="476"/>
      <c r="AW482" s="476"/>
      <c r="AX482" s="476"/>
      <c r="AY482" s="476"/>
      <c r="AZ482" s="476"/>
      <c r="BA482" s="476"/>
      <c r="BB482" s="476"/>
      <c r="BC482" s="476"/>
      <c r="BD482" s="477"/>
      <c r="BF482" s="241"/>
    </row>
    <row r="483" spans="2:58" s="236" customFormat="1" ht="15" hidden="1" customHeight="1">
      <c r="B483" s="997"/>
      <c r="C483" s="998"/>
      <c r="D483" s="998"/>
      <c r="E483" s="998"/>
      <c r="F483" s="998"/>
      <c r="G483" s="998"/>
      <c r="H483" s="998"/>
      <c r="I483" s="999"/>
      <c r="J483" s="970"/>
      <c r="K483" s="971"/>
      <c r="L483" s="1013"/>
      <c r="M483" s="1013"/>
      <c r="N483" s="1013"/>
      <c r="O483" s="1013"/>
      <c r="P483" s="1013"/>
      <c r="Q483" s="1013"/>
      <c r="R483" s="481"/>
      <c r="S483" s="479"/>
      <c r="T483" s="479"/>
      <c r="U483" s="479"/>
      <c r="V483" s="479"/>
      <c r="W483" s="479"/>
      <c r="X483" s="479"/>
      <c r="Y483" s="479"/>
      <c r="Z483" s="479"/>
      <c r="AA483" s="479"/>
      <c r="AB483" s="480"/>
      <c r="AC483" s="241"/>
      <c r="AD483" s="997"/>
      <c r="AE483" s="998"/>
      <c r="AF483" s="998"/>
      <c r="AG483" s="998"/>
      <c r="AH483" s="998"/>
      <c r="AI483" s="998"/>
      <c r="AJ483" s="998"/>
      <c r="AK483" s="999"/>
      <c r="AL483" s="970"/>
      <c r="AM483" s="971"/>
      <c r="AN483" s="1013"/>
      <c r="AO483" s="1013"/>
      <c r="AP483" s="1013"/>
      <c r="AQ483" s="1013"/>
      <c r="AR483" s="1013"/>
      <c r="AS483" s="1013"/>
      <c r="AT483" s="481"/>
      <c r="AU483" s="479"/>
      <c r="AV483" s="479"/>
      <c r="AW483" s="479"/>
      <c r="AX483" s="479"/>
      <c r="AY483" s="479"/>
      <c r="AZ483" s="479"/>
      <c r="BA483" s="479"/>
      <c r="BB483" s="479"/>
      <c r="BC483" s="479"/>
      <c r="BD483" s="480"/>
      <c r="BF483" s="241"/>
    </row>
    <row r="484" spans="2:58" s="236" customFormat="1" ht="20.100000000000001" hidden="1" customHeight="1">
      <c r="B484" s="482"/>
      <c r="C484" s="482"/>
      <c r="D484" s="482"/>
      <c r="E484" s="482"/>
      <c r="F484" s="482"/>
      <c r="G484" s="482"/>
      <c r="H484" s="482"/>
      <c r="I484" s="482"/>
      <c r="J484" s="482"/>
      <c r="K484" s="482"/>
      <c r="L484" s="482"/>
      <c r="M484" s="482"/>
      <c r="N484" s="482"/>
      <c r="O484" s="482"/>
      <c r="P484" s="482"/>
      <c r="Q484" s="482"/>
      <c r="R484" s="482"/>
      <c r="S484" s="482"/>
      <c r="T484" s="482"/>
      <c r="U484" s="482"/>
      <c r="V484" s="482"/>
      <c r="W484" s="482"/>
      <c r="X484" s="482"/>
      <c r="Y484" s="478"/>
      <c r="Z484" s="478"/>
      <c r="AA484" s="478"/>
      <c r="AB484" s="478"/>
      <c r="AC484" s="241"/>
      <c r="AD484" s="482"/>
      <c r="AE484" s="482"/>
      <c r="AF484" s="482"/>
      <c r="AG484" s="482"/>
      <c r="AH484" s="482"/>
      <c r="AI484" s="482"/>
      <c r="AJ484" s="482"/>
      <c r="AK484" s="482"/>
      <c r="AL484" s="482"/>
      <c r="AM484" s="482"/>
      <c r="AN484" s="482"/>
      <c r="AO484" s="482"/>
      <c r="AP484" s="482"/>
      <c r="AQ484" s="482"/>
      <c r="AR484" s="482"/>
      <c r="AS484" s="482"/>
      <c r="AT484" s="482"/>
      <c r="AU484" s="482"/>
      <c r="AV484" s="482"/>
      <c r="AW484" s="482"/>
      <c r="AX484" s="482"/>
      <c r="AY484" s="482"/>
      <c r="AZ484" s="482"/>
      <c r="BA484" s="478"/>
      <c r="BB484" s="478"/>
      <c r="BC484" s="478"/>
      <c r="BD484" s="478"/>
      <c r="BF484" s="241"/>
    </row>
    <row r="485" spans="2:58" s="236" customFormat="1" ht="12.45" hidden="1" customHeight="1">
      <c r="B485" s="1014" t="s">
        <v>3917</v>
      </c>
      <c r="C485" s="1015"/>
      <c r="D485" s="1015"/>
      <c r="E485" s="1015"/>
      <c r="F485" s="1015"/>
      <c r="G485" s="1015"/>
      <c r="H485" s="1015"/>
      <c r="I485" s="1016"/>
      <c r="J485" s="1017"/>
      <c r="K485" s="1018"/>
      <c r="L485" s="1018"/>
      <c r="M485" s="1018"/>
      <c r="N485" s="1018"/>
      <c r="O485" s="1018"/>
      <c r="P485" s="1018"/>
      <c r="Q485" s="1018"/>
      <c r="R485" s="1018"/>
      <c r="S485" s="1018"/>
      <c r="T485" s="1018"/>
      <c r="U485" s="1018"/>
      <c r="V485" s="1018"/>
      <c r="W485" s="1018"/>
      <c r="X485" s="1018"/>
      <c r="Y485" s="1018"/>
      <c r="Z485" s="1018"/>
      <c r="AA485" s="1018"/>
      <c r="AB485" s="1019"/>
      <c r="AD485" s="1014" t="s">
        <v>3917</v>
      </c>
      <c r="AE485" s="1015"/>
      <c r="AF485" s="1015"/>
      <c r="AG485" s="1015"/>
      <c r="AH485" s="1015"/>
      <c r="AI485" s="1015"/>
      <c r="AJ485" s="1015"/>
      <c r="AK485" s="1016"/>
      <c r="AL485" s="1017"/>
      <c r="AM485" s="1018"/>
      <c r="AN485" s="1018"/>
      <c r="AO485" s="1018"/>
      <c r="AP485" s="1018"/>
      <c r="AQ485" s="1018"/>
      <c r="AR485" s="1018"/>
      <c r="AS485" s="1018"/>
      <c r="AT485" s="1018"/>
      <c r="AU485" s="1018"/>
      <c r="AV485" s="1018"/>
      <c r="AW485" s="1018"/>
      <c r="AX485" s="1018"/>
      <c r="AY485" s="1018"/>
      <c r="AZ485" s="1018"/>
      <c r="BA485" s="1018"/>
      <c r="BB485" s="1018"/>
      <c r="BC485" s="1018"/>
      <c r="BD485" s="1019"/>
    </row>
    <row r="486" spans="2:58" s="236" customFormat="1" ht="22.5" hidden="1" customHeight="1">
      <c r="B486" s="1020" t="s">
        <v>8</v>
      </c>
      <c r="C486" s="1021"/>
      <c r="D486" s="1021"/>
      <c r="E486" s="1021"/>
      <c r="F486" s="1021"/>
      <c r="G486" s="1021"/>
      <c r="H486" s="1021"/>
      <c r="I486" s="1022"/>
      <c r="J486" s="1023"/>
      <c r="K486" s="1024"/>
      <c r="L486" s="1024"/>
      <c r="M486" s="1025"/>
      <c r="N486" s="1025"/>
      <c r="O486" s="1024"/>
      <c r="P486" s="1025"/>
      <c r="Q486" s="1025"/>
      <c r="R486" s="1024"/>
      <c r="S486" s="1024"/>
      <c r="T486" s="1024"/>
      <c r="U486" s="1024"/>
      <c r="V486" s="1024"/>
      <c r="W486" s="1024"/>
      <c r="X486" s="1024"/>
      <c r="Y486" s="1024"/>
      <c r="Z486" s="1024"/>
      <c r="AA486" s="1024"/>
      <c r="AB486" s="1026"/>
      <c r="AC486" s="236">
        <v>28</v>
      </c>
      <c r="AD486" s="1020" t="s">
        <v>8</v>
      </c>
      <c r="AE486" s="1021"/>
      <c r="AF486" s="1021"/>
      <c r="AG486" s="1021"/>
      <c r="AH486" s="1021"/>
      <c r="AI486" s="1021"/>
      <c r="AJ486" s="1021"/>
      <c r="AK486" s="1022"/>
      <c r="AL486" s="1023"/>
      <c r="AM486" s="1024"/>
      <c r="AN486" s="1024"/>
      <c r="AO486" s="1025"/>
      <c r="AP486" s="1025"/>
      <c r="AQ486" s="1024"/>
      <c r="AR486" s="1025"/>
      <c r="AS486" s="1025"/>
      <c r="AT486" s="1024"/>
      <c r="AU486" s="1024"/>
      <c r="AV486" s="1024"/>
      <c r="AW486" s="1024"/>
      <c r="AX486" s="1024"/>
      <c r="AY486" s="1024"/>
      <c r="AZ486" s="1024"/>
      <c r="BA486" s="1024"/>
      <c r="BB486" s="1024"/>
      <c r="BC486" s="1024"/>
      <c r="BD486" s="1026"/>
      <c r="BF486" s="236">
        <v>28</v>
      </c>
    </row>
    <row r="487" spans="2:58" s="236" customFormat="1" ht="25.2" hidden="1" customHeight="1">
      <c r="B487" s="1027" t="s">
        <v>23</v>
      </c>
      <c r="C487" s="1028"/>
      <c r="D487" s="1028"/>
      <c r="E487" s="1028"/>
      <c r="F487" s="1028"/>
      <c r="G487" s="1028"/>
      <c r="H487" s="1028"/>
      <c r="I487" s="1029"/>
      <c r="J487" s="972" t="s">
        <v>3918</v>
      </c>
      <c r="K487" s="973"/>
      <c r="L487" s="973"/>
      <c r="M487" s="975"/>
      <c r="N487" s="977"/>
      <c r="O487" s="239" t="s">
        <v>3919</v>
      </c>
      <c r="P487" s="975"/>
      <c r="Q487" s="977"/>
      <c r="R487" s="973"/>
      <c r="S487" s="973"/>
      <c r="T487" s="973"/>
      <c r="U487" s="973"/>
      <c r="V487" s="973"/>
      <c r="W487" s="973"/>
      <c r="X487" s="973"/>
      <c r="Y487" s="973"/>
      <c r="Z487" s="973"/>
      <c r="AA487" s="973"/>
      <c r="AB487" s="974"/>
      <c r="AD487" s="1027" t="s">
        <v>23</v>
      </c>
      <c r="AE487" s="1028"/>
      <c r="AF487" s="1028"/>
      <c r="AG487" s="1028"/>
      <c r="AH487" s="1028"/>
      <c r="AI487" s="1028"/>
      <c r="AJ487" s="1028"/>
      <c r="AK487" s="1029"/>
      <c r="AL487" s="972" t="s">
        <v>3918</v>
      </c>
      <c r="AM487" s="973"/>
      <c r="AN487" s="973"/>
      <c r="AO487" s="975"/>
      <c r="AP487" s="977"/>
      <c r="AQ487" s="239" t="s">
        <v>3919</v>
      </c>
      <c r="AR487" s="975"/>
      <c r="AS487" s="977"/>
      <c r="AT487" s="973"/>
      <c r="AU487" s="973"/>
      <c r="AV487" s="973"/>
      <c r="AW487" s="973"/>
      <c r="AX487" s="973"/>
      <c r="AY487" s="973"/>
      <c r="AZ487" s="973"/>
      <c r="BA487" s="973"/>
      <c r="BB487" s="973"/>
      <c r="BC487" s="973"/>
      <c r="BD487" s="974"/>
    </row>
    <row r="488" spans="2:58" s="236" customFormat="1" ht="25.2" hidden="1" customHeight="1">
      <c r="B488" s="1030"/>
      <c r="C488" s="1025"/>
      <c r="D488" s="1025"/>
      <c r="E488" s="1025"/>
      <c r="F488" s="1025"/>
      <c r="G488" s="1025"/>
      <c r="H488" s="1025"/>
      <c r="I488" s="1031"/>
      <c r="J488" s="972" t="s">
        <v>3920</v>
      </c>
      <c r="K488" s="973"/>
      <c r="L488" s="973"/>
      <c r="M488" s="975"/>
      <c r="N488" s="976"/>
      <c r="O488" s="976"/>
      <c r="P488" s="976"/>
      <c r="Q488" s="977"/>
      <c r="R488" s="972" t="s">
        <v>3921</v>
      </c>
      <c r="S488" s="973"/>
      <c r="T488" s="974"/>
      <c r="U488" s="975"/>
      <c r="V488" s="976"/>
      <c r="W488" s="976"/>
      <c r="X488" s="976"/>
      <c r="Y488" s="976"/>
      <c r="Z488" s="976"/>
      <c r="AA488" s="976"/>
      <c r="AB488" s="977"/>
      <c r="AD488" s="1030"/>
      <c r="AE488" s="1025"/>
      <c r="AF488" s="1025"/>
      <c r="AG488" s="1025"/>
      <c r="AH488" s="1025"/>
      <c r="AI488" s="1025"/>
      <c r="AJ488" s="1025"/>
      <c r="AK488" s="1031"/>
      <c r="AL488" s="972" t="s">
        <v>3920</v>
      </c>
      <c r="AM488" s="973"/>
      <c r="AN488" s="973"/>
      <c r="AO488" s="975"/>
      <c r="AP488" s="976"/>
      <c r="AQ488" s="976"/>
      <c r="AR488" s="976"/>
      <c r="AS488" s="977"/>
      <c r="AT488" s="972" t="s">
        <v>3921</v>
      </c>
      <c r="AU488" s="973"/>
      <c r="AV488" s="974"/>
      <c r="AW488" s="975"/>
      <c r="AX488" s="976"/>
      <c r="AY488" s="976"/>
      <c r="AZ488" s="976"/>
      <c r="BA488" s="976"/>
      <c r="BB488" s="976"/>
      <c r="BC488" s="976"/>
      <c r="BD488" s="977"/>
    </row>
    <row r="489" spans="2:58" s="236" customFormat="1" ht="25.2" hidden="1" customHeight="1">
      <c r="B489" s="1030"/>
      <c r="C489" s="1025"/>
      <c r="D489" s="1025"/>
      <c r="E489" s="1025"/>
      <c r="F489" s="1025"/>
      <c r="G489" s="1025"/>
      <c r="H489" s="1025"/>
      <c r="I489" s="1031"/>
      <c r="J489" s="972" t="s">
        <v>3922</v>
      </c>
      <c r="K489" s="973"/>
      <c r="L489" s="973"/>
      <c r="M489" s="978"/>
      <c r="N489" s="979"/>
      <c r="O489" s="979"/>
      <c r="P489" s="979"/>
      <c r="Q489" s="980"/>
      <c r="R489" s="972" t="s">
        <v>3923</v>
      </c>
      <c r="S489" s="973"/>
      <c r="T489" s="974"/>
      <c r="U489" s="975"/>
      <c r="V489" s="976"/>
      <c r="W489" s="976"/>
      <c r="X489" s="976"/>
      <c r="Y489" s="976"/>
      <c r="Z489" s="976"/>
      <c r="AA489" s="976"/>
      <c r="AB489" s="977"/>
      <c r="AD489" s="1030"/>
      <c r="AE489" s="1025"/>
      <c r="AF489" s="1025"/>
      <c r="AG489" s="1025"/>
      <c r="AH489" s="1025"/>
      <c r="AI489" s="1025"/>
      <c r="AJ489" s="1025"/>
      <c r="AK489" s="1031"/>
      <c r="AL489" s="972" t="s">
        <v>3922</v>
      </c>
      <c r="AM489" s="973"/>
      <c r="AN489" s="973"/>
      <c r="AO489" s="978"/>
      <c r="AP489" s="979"/>
      <c r="AQ489" s="979"/>
      <c r="AR489" s="979"/>
      <c r="AS489" s="980"/>
      <c r="AT489" s="972" t="s">
        <v>3923</v>
      </c>
      <c r="AU489" s="973"/>
      <c r="AV489" s="974"/>
      <c r="AW489" s="975"/>
      <c r="AX489" s="976"/>
      <c r="AY489" s="976"/>
      <c r="AZ489" s="976"/>
      <c r="BA489" s="976"/>
      <c r="BB489" s="976"/>
      <c r="BC489" s="976"/>
      <c r="BD489" s="977"/>
    </row>
    <row r="490" spans="2:58" s="236" customFormat="1" ht="25.2" hidden="1" customHeight="1">
      <c r="B490" s="1023"/>
      <c r="C490" s="1024"/>
      <c r="D490" s="1024"/>
      <c r="E490" s="1024"/>
      <c r="F490" s="1024"/>
      <c r="G490" s="1024"/>
      <c r="H490" s="1024"/>
      <c r="I490" s="1026"/>
      <c r="J490" s="972" t="s">
        <v>3924</v>
      </c>
      <c r="K490" s="973"/>
      <c r="L490" s="973"/>
      <c r="M490" s="981"/>
      <c r="N490" s="981"/>
      <c r="O490" s="981"/>
      <c r="P490" s="981"/>
      <c r="Q490" s="981"/>
      <c r="R490" s="981"/>
      <c r="S490" s="981"/>
      <c r="T490" s="981"/>
      <c r="U490" s="981"/>
      <c r="V490" s="981"/>
      <c r="W490" s="981"/>
      <c r="X490" s="981"/>
      <c r="Y490" s="981"/>
      <c r="Z490" s="981"/>
      <c r="AA490" s="981"/>
      <c r="AB490" s="981"/>
      <c r="AD490" s="1023"/>
      <c r="AE490" s="1024"/>
      <c r="AF490" s="1024"/>
      <c r="AG490" s="1024"/>
      <c r="AH490" s="1024"/>
      <c r="AI490" s="1024"/>
      <c r="AJ490" s="1024"/>
      <c r="AK490" s="1026"/>
      <c r="AL490" s="972" t="s">
        <v>3924</v>
      </c>
      <c r="AM490" s="973"/>
      <c r="AN490" s="973"/>
      <c r="AO490" s="981"/>
      <c r="AP490" s="981"/>
      <c r="AQ490" s="981"/>
      <c r="AR490" s="981"/>
      <c r="AS490" s="981"/>
      <c r="AT490" s="981"/>
      <c r="AU490" s="981"/>
      <c r="AV490" s="981"/>
      <c r="AW490" s="981"/>
      <c r="AX490" s="981"/>
      <c r="AY490" s="981"/>
      <c r="AZ490" s="981"/>
      <c r="BA490" s="981"/>
      <c r="BB490" s="981"/>
      <c r="BC490" s="981"/>
      <c r="BD490" s="981"/>
    </row>
    <row r="491" spans="2:58" s="236" customFormat="1" ht="30" hidden="1" customHeight="1">
      <c r="B491" s="982" t="s">
        <v>3925</v>
      </c>
      <c r="C491" s="983"/>
      <c r="D491" s="983"/>
      <c r="E491" s="983"/>
      <c r="F491" s="983"/>
      <c r="G491" s="983"/>
      <c r="H491" s="983"/>
      <c r="I491" s="984"/>
      <c r="J491" s="444"/>
      <c r="K491" s="445"/>
      <c r="L491" s="446" t="s">
        <v>388</v>
      </c>
      <c r="M491" s="447"/>
      <c r="N491" s="448" t="s">
        <v>112</v>
      </c>
      <c r="O491" s="449"/>
      <c r="P491" s="450"/>
      <c r="V491" s="451"/>
      <c r="W491" s="451"/>
      <c r="X491" s="451"/>
      <c r="Y491" s="451"/>
      <c r="Z491" s="451"/>
      <c r="AA491" s="451"/>
      <c r="AB491" s="452"/>
      <c r="AD491" s="982" t="s">
        <v>3925</v>
      </c>
      <c r="AE491" s="983"/>
      <c r="AF491" s="983"/>
      <c r="AG491" s="983"/>
      <c r="AH491" s="983"/>
      <c r="AI491" s="983"/>
      <c r="AJ491" s="983"/>
      <c r="AK491" s="984"/>
      <c r="AL491" s="444"/>
      <c r="AM491" s="445"/>
      <c r="AN491" s="446" t="s">
        <v>388</v>
      </c>
      <c r="AO491" s="447"/>
      <c r="AP491" s="448" t="s">
        <v>112</v>
      </c>
      <c r="AQ491" s="449"/>
      <c r="AR491" s="450"/>
      <c r="AX491" s="451"/>
      <c r="AY491" s="451"/>
      <c r="AZ491" s="451"/>
      <c r="BA491" s="451"/>
      <c r="BB491" s="451"/>
      <c r="BC491" s="451"/>
      <c r="BD491" s="452"/>
    </row>
    <row r="492" spans="2:58" s="236" customFormat="1" ht="15" hidden="1" customHeight="1">
      <c r="B492" s="985"/>
      <c r="C492" s="986"/>
      <c r="D492" s="986"/>
      <c r="E492" s="986"/>
      <c r="F492" s="986"/>
      <c r="G492" s="986"/>
      <c r="H492" s="986"/>
      <c r="I492" s="987"/>
      <c r="J492" s="453" t="s">
        <v>3926</v>
      </c>
      <c r="K492" s="454"/>
      <c r="L492" s="454"/>
      <c r="M492" s="454"/>
      <c r="N492" s="454"/>
      <c r="O492" s="454"/>
      <c r="P492" s="454"/>
      <c r="Q492" s="454"/>
      <c r="R492" s="454"/>
      <c r="S492" s="449"/>
      <c r="T492" s="455"/>
      <c r="U492" s="456"/>
      <c r="V492" s="457"/>
      <c r="W492" s="458"/>
      <c r="X492" s="459" t="s">
        <v>388</v>
      </c>
      <c r="Y492" s="460"/>
      <c r="Z492" s="461" t="s">
        <v>112</v>
      </c>
      <c r="AA492" s="461"/>
      <c r="AB492" s="462"/>
      <c r="AD492" s="985"/>
      <c r="AE492" s="986"/>
      <c r="AF492" s="986"/>
      <c r="AG492" s="986"/>
      <c r="AH492" s="986"/>
      <c r="AI492" s="986"/>
      <c r="AJ492" s="986"/>
      <c r="AK492" s="987"/>
      <c r="AL492" s="453" t="s">
        <v>3926</v>
      </c>
      <c r="AM492" s="454"/>
      <c r="AN492" s="454"/>
      <c r="AO492" s="454"/>
      <c r="AP492" s="454"/>
      <c r="AQ492" s="454"/>
      <c r="AR492" s="454"/>
      <c r="AS492" s="454"/>
      <c r="AT492" s="454"/>
      <c r="AU492" s="449"/>
      <c r="AV492" s="455"/>
      <c r="AW492" s="456"/>
      <c r="AX492" s="457"/>
      <c r="AY492" s="458"/>
      <c r="AZ492" s="459" t="s">
        <v>388</v>
      </c>
      <c r="BA492" s="460"/>
      <c r="BB492" s="461" t="s">
        <v>112</v>
      </c>
      <c r="BC492" s="461"/>
      <c r="BD492" s="462"/>
    </row>
    <row r="493" spans="2:58" s="236" customFormat="1" ht="15" hidden="1" customHeight="1">
      <c r="B493" s="988"/>
      <c r="C493" s="989"/>
      <c r="D493" s="989"/>
      <c r="E493" s="989"/>
      <c r="F493" s="989"/>
      <c r="G493" s="989"/>
      <c r="H493" s="989"/>
      <c r="I493" s="990"/>
      <c r="J493" s="577" t="s">
        <v>3927</v>
      </c>
      <c r="K493" s="464"/>
      <c r="L493" s="464"/>
      <c r="M493" s="464"/>
      <c r="N493" s="464"/>
      <c r="O493" s="464"/>
      <c r="P493" s="464"/>
      <c r="Q493" s="464"/>
      <c r="R493" s="464"/>
      <c r="S493" s="465"/>
      <c r="T493" s="466"/>
      <c r="U493" s="467"/>
      <c r="V493" s="468"/>
      <c r="W493" s="469"/>
      <c r="X493" s="464" t="s">
        <v>388</v>
      </c>
      <c r="Y493" s="470"/>
      <c r="Z493" s="466" t="s">
        <v>112</v>
      </c>
      <c r="AA493" s="466"/>
      <c r="AB493" s="471"/>
      <c r="AD493" s="988"/>
      <c r="AE493" s="989"/>
      <c r="AF493" s="989"/>
      <c r="AG493" s="989"/>
      <c r="AH493" s="989"/>
      <c r="AI493" s="989"/>
      <c r="AJ493" s="989"/>
      <c r="AK493" s="990"/>
      <c r="AL493" s="577" t="s">
        <v>3927</v>
      </c>
      <c r="AM493" s="464"/>
      <c r="AN493" s="464"/>
      <c r="AO493" s="464"/>
      <c r="AP493" s="464"/>
      <c r="AQ493" s="464"/>
      <c r="AR493" s="464"/>
      <c r="AS493" s="464"/>
      <c r="AT493" s="464"/>
      <c r="AU493" s="465"/>
      <c r="AV493" s="466"/>
      <c r="AW493" s="467"/>
      <c r="AX493" s="468"/>
      <c r="AY493" s="469"/>
      <c r="AZ493" s="464" t="s">
        <v>388</v>
      </c>
      <c r="BA493" s="470"/>
      <c r="BB493" s="466" t="s">
        <v>112</v>
      </c>
      <c r="BC493" s="466"/>
      <c r="BD493" s="471"/>
    </row>
    <row r="494" spans="2:58" s="236" customFormat="1" ht="18" hidden="1" customHeight="1">
      <c r="B494" s="991" t="s">
        <v>3928</v>
      </c>
      <c r="C494" s="992"/>
      <c r="D494" s="992"/>
      <c r="E494" s="992"/>
      <c r="F494" s="992"/>
      <c r="G494" s="992"/>
      <c r="H494" s="992"/>
      <c r="I494" s="993"/>
      <c r="J494" s="472" t="s">
        <v>3783</v>
      </c>
      <c r="K494" s="473" t="s">
        <v>3929</v>
      </c>
      <c r="L494" s="474"/>
      <c r="M494" s="474"/>
      <c r="N494" s="474"/>
      <c r="O494" s="472" t="s">
        <v>3783</v>
      </c>
      <c r="P494" s="473" t="s">
        <v>3930</v>
      </c>
      <c r="Q494" s="474"/>
      <c r="R494" s="474"/>
      <c r="T494" s="461" t="s">
        <v>3935</v>
      </c>
      <c r="U494" s="472" t="s">
        <v>3783</v>
      </c>
      <c r="V494" s="461" t="s">
        <v>3936</v>
      </c>
      <c r="X494" s="473"/>
      <c r="Y494" s="474"/>
      <c r="Z494" s="474"/>
      <c r="AA494" s="474"/>
      <c r="AB494" s="475"/>
      <c r="AD494" s="991" t="s">
        <v>3928</v>
      </c>
      <c r="AE494" s="992"/>
      <c r="AF494" s="992"/>
      <c r="AG494" s="992"/>
      <c r="AH494" s="992"/>
      <c r="AI494" s="992"/>
      <c r="AJ494" s="992"/>
      <c r="AK494" s="993"/>
      <c r="AL494" s="472" t="s">
        <v>3783</v>
      </c>
      <c r="AM494" s="473" t="s">
        <v>3929</v>
      </c>
      <c r="AN494" s="474"/>
      <c r="AO494" s="474"/>
      <c r="AP494" s="474"/>
      <c r="AQ494" s="472" t="s">
        <v>3783</v>
      </c>
      <c r="AR494" s="473" t="s">
        <v>3930</v>
      </c>
      <c r="AS494" s="474"/>
      <c r="AT494" s="474"/>
      <c r="AV494" s="461" t="s">
        <v>3935</v>
      </c>
      <c r="AW494" s="472" t="s">
        <v>3783</v>
      </c>
      <c r="AX494" s="461" t="s">
        <v>3936</v>
      </c>
      <c r="AZ494" s="473"/>
      <c r="BA494" s="474"/>
      <c r="BB494" s="474"/>
      <c r="BC494" s="474"/>
      <c r="BD494" s="475"/>
    </row>
    <row r="495" spans="2:58" s="236" customFormat="1" ht="15" hidden="1" customHeight="1">
      <c r="B495" s="994" t="s">
        <v>3931</v>
      </c>
      <c r="C495" s="995"/>
      <c r="D495" s="995"/>
      <c r="E495" s="995"/>
      <c r="F495" s="995"/>
      <c r="G495" s="995"/>
      <c r="H495" s="995"/>
      <c r="I495" s="996"/>
      <c r="J495" s="1000" t="s">
        <v>3932</v>
      </c>
      <c r="K495" s="1001"/>
      <c r="L495" s="1004"/>
      <c r="M495" s="1005"/>
      <c r="N495" s="1005"/>
      <c r="O495" s="1005"/>
      <c r="P495" s="1005"/>
      <c r="Q495" s="1005"/>
      <c r="R495" s="1006"/>
      <c r="S495" s="1006"/>
      <c r="T495" s="1006"/>
      <c r="U495" s="1007"/>
      <c r="V495" s="1008" t="s">
        <v>3933</v>
      </c>
      <c r="W495" s="1008"/>
      <c r="X495" s="1008"/>
      <c r="Y495" s="1008"/>
      <c r="Z495" s="1008"/>
      <c r="AA495" s="1008"/>
      <c r="AB495" s="1009"/>
      <c r="AD495" s="994" t="s">
        <v>3931</v>
      </c>
      <c r="AE495" s="995"/>
      <c r="AF495" s="995"/>
      <c r="AG495" s="995"/>
      <c r="AH495" s="995"/>
      <c r="AI495" s="995"/>
      <c r="AJ495" s="995"/>
      <c r="AK495" s="996"/>
      <c r="AL495" s="1000" t="s">
        <v>3932</v>
      </c>
      <c r="AM495" s="1001"/>
      <c r="AN495" s="1004"/>
      <c r="AO495" s="1005"/>
      <c r="AP495" s="1005"/>
      <c r="AQ495" s="1005"/>
      <c r="AR495" s="1005"/>
      <c r="AS495" s="1005"/>
      <c r="AT495" s="1006"/>
      <c r="AU495" s="1006"/>
      <c r="AV495" s="1006"/>
      <c r="AW495" s="1007"/>
      <c r="AX495" s="1008" t="s">
        <v>3933</v>
      </c>
      <c r="AY495" s="1008"/>
      <c r="AZ495" s="1008"/>
      <c r="BA495" s="1008"/>
      <c r="BB495" s="1008"/>
      <c r="BC495" s="1008"/>
      <c r="BD495" s="1009"/>
    </row>
    <row r="496" spans="2:58" s="236" customFormat="1" ht="15" hidden="1" customHeight="1">
      <c r="B496" s="997"/>
      <c r="C496" s="998"/>
      <c r="D496" s="998"/>
      <c r="E496" s="998"/>
      <c r="F496" s="998"/>
      <c r="G496" s="998"/>
      <c r="H496" s="998"/>
      <c r="I496" s="999"/>
      <c r="J496" s="1002"/>
      <c r="K496" s="1003"/>
      <c r="L496" s="1004"/>
      <c r="M496" s="1005"/>
      <c r="N496" s="1005"/>
      <c r="O496" s="1005"/>
      <c r="P496" s="1005"/>
      <c r="Q496" s="1005"/>
      <c r="R496" s="1006"/>
      <c r="S496" s="1006"/>
      <c r="T496" s="1006"/>
      <c r="U496" s="1007"/>
      <c r="V496" s="1010"/>
      <c r="W496" s="1010"/>
      <c r="X496" s="1010"/>
      <c r="Y496" s="1010"/>
      <c r="Z496" s="1010"/>
      <c r="AA496" s="1010"/>
      <c r="AB496" s="1011"/>
      <c r="AC496" s="241"/>
      <c r="AD496" s="997"/>
      <c r="AE496" s="998"/>
      <c r="AF496" s="998"/>
      <c r="AG496" s="998"/>
      <c r="AH496" s="998"/>
      <c r="AI496" s="998"/>
      <c r="AJ496" s="998"/>
      <c r="AK496" s="999"/>
      <c r="AL496" s="1002"/>
      <c r="AM496" s="1003"/>
      <c r="AN496" s="1004"/>
      <c r="AO496" s="1005"/>
      <c r="AP496" s="1005"/>
      <c r="AQ496" s="1005"/>
      <c r="AR496" s="1005"/>
      <c r="AS496" s="1005"/>
      <c r="AT496" s="1006"/>
      <c r="AU496" s="1006"/>
      <c r="AV496" s="1006"/>
      <c r="AW496" s="1007"/>
      <c r="AX496" s="1010"/>
      <c r="AY496" s="1010"/>
      <c r="AZ496" s="1010"/>
      <c r="BA496" s="1010"/>
      <c r="BB496" s="1010"/>
      <c r="BC496" s="1010"/>
      <c r="BD496" s="1011"/>
      <c r="BF496" s="241"/>
    </row>
    <row r="497" spans="2:58" s="236" customFormat="1" ht="15" hidden="1" customHeight="1">
      <c r="B497" s="994" t="s">
        <v>3934</v>
      </c>
      <c r="C497" s="995"/>
      <c r="D497" s="995"/>
      <c r="E497" s="995"/>
      <c r="F497" s="995"/>
      <c r="G497" s="995"/>
      <c r="H497" s="995"/>
      <c r="I497" s="996"/>
      <c r="J497" s="968"/>
      <c r="K497" s="969"/>
      <c r="L497" s="1012"/>
      <c r="M497" s="1012" t="s">
        <v>12</v>
      </c>
      <c r="N497" s="1012"/>
      <c r="O497" s="1012" t="s">
        <v>11</v>
      </c>
      <c r="P497" s="1012"/>
      <c r="Q497" s="1012" t="s">
        <v>227</v>
      </c>
      <c r="S497" s="476"/>
      <c r="T497" s="476"/>
      <c r="U497" s="476"/>
      <c r="V497" s="476"/>
      <c r="W497" s="476"/>
      <c r="X497" s="476"/>
      <c r="Y497" s="476"/>
      <c r="Z497" s="476"/>
      <c r="AA497" s="476"/>
      <c r="AB497" s="477"/>
      <c r="AC497" s="241"/>
      <c r="AD497" s="994" t="s">
        <v>3934</v>
      </c>
      <c r="AE497" s="995"/>
      <c r="AF497" s="995"/>
      <c r="AG497" s="995"/>
      <c r="AH497" s="995"/>
      <c r="AI497" s="995"/>
      <c r="AJ497" s="995"/>
      <c r="AK497" s="996"/>
      <c r="AL497" s="968"/>
      <c r="AM497" s="969"/>
      <c r="AN497" s="1012"/>
      <c r="AO497" s="1012" t="s">
        <v>12</v>
      </c>
      <c r="AP497" s="1012"/>
      <c r="AQ497" s="1012" t="s">
        <v>11</v>
      </c>
      <c r="AR497" s="1012"/>
      <c r="AS497" s="1012" t="s">
        <v>227</v>
      </c>
      <c r="AU497" s="476"/>
      <c r="AV497" s="476"/>
      <c r="AW497" s="476"/>
      <c r="AX497" s="476"/>
      <c r="AY497" s="476"/>
      <c r="AZ497" s="476"/>
      <c r="BA497" s="476"/>
      <c r="BB497" s="476"/>
      <c r="BC497" s="476"/>
      <c r="BD497" s="477"/>
      <c r="BF497" s="241"/>
    </row>
    <row r="498" spans="2:58" s="236" customFormat="1" ht="15" hidden="1" customHeight="1">
      <c r="B498" s="997"/>
      <c r="C498" s="998"/>
      <c r="D498" s="998"/>
      <c r="E498" s="998"/>
      <c r="F498" s="998"/>
      <c r="G498" s="998"/>
      <c r="H498" s="998"/>
      <c r="I498" s="999"/>
      <c r="J498" s="970"/>
      <c r="K498" s="971"/>
      <c r="L498" s="1013"/>
      <c r="M498" s="1013"/>
      <c r="N498" s="1013"/>
      <c r="O498" s="1013"/>
      <c r="P498" s="1013"/>
      <c r="Q498" s="1013"/>
      <c r="R498" s="481"/>
      <c r="S498" s="479"/>
      <c r="T498" s="479"/>
      <c r="U498" s="479"/>
      <c r="V498" s="479"/>
      <c r="W498" s="479"/>
      <c r="X498" s="479"/>
      <c r="Y498" s="479"/>
      <c r="Z498" s="479"/>
      <c r="AA498" s="479"/>
      <c r="AB498" s="480"/>
      <c r="AC498" s="241"/>
      <c r="AD498" s="997"/>
      <c r="AE498" s="998"/>
      <c r="AF498" s="998"/>
      <c r="AG498" s="998"/>
      <c r="AH498" s="998"/>
      <c r="AI498" s="998"/>
      <c r="AJ498" s="998"/>
      <c r="AK498" s="999"/>
      <c r="AL498" s="970"/>
      <c r="AM498" s="971"/>
      <c r="AN498" s="1013"/>
      <c r="AO498" s="1013"/>
      <c r="AP498" s="1013"/>
      <c r="AQ498" s="1013"/>
      <c r="AR498" s="1013"/>
      <c r="AS498" s="1013"/>
      <c r="AT498" s="481"/>
      <c r="AU498" s="479"/>
      <c r="AV498" s="479"/>
      <c r="AW498" s="479"/>
      <c r="AX498" s="479"/>
      <c r="AY498" s="479"/>
      <c r="AZ498" s="479"/>
      <c r="BA498" s="479"/>
      <c r="BB498" s="479"/>
      <c r="BC498" s="479"/>
      <c r="BD498" s="480"/>
      <c r="BF498" s="241"/>
    </row>
    <row r="499" spans="2:58" s="236" customFormat="1" ht="20.100000000000001" hidden="1" customHeight="1">
      <c r="B499" s="482"/>
      <c r="C499" s="482"/>
      <c r="D499" s="482"/>
      <c r="E499" s="482"/>
      <c r="F499" s="482"/>
      <c r="G499" s="482"/>
      <c r="H499" s="482"/>
      <c r="I499" s="482"/>
      <c r="J499" s="482"/>
      <c r="K499" s="482"/>
      <c r="L499" s="482"/>
      <c r="M499" s="482"/>
      <c r="N499" s="482"/>
      <c r="O499" s="482"/>
      <c r="P499" s="482"/>
      <c r="Q499" s="482"/>
      <c r="R499" s="482"/>
      <c r="S499" s="482"/>
      <c r="T499" s="482"/>
      <c r="U499" s="482"/>
      <c r="V499" s="482"/>
      <c r="W499" s="482"/>
      <c r="X499" s="482"/>
      <c r="Y499" s="482"/>
      <c r="Z499" s="482"/>
      <c r="AA499" s="482"/>
      <c r="AB499" s="482"/>
      <c r="AC499" s="241"/>
      <c r="AD499" s="482"/>
      <c r="AE499" s="482"/>
      <c r="AF499" s="482"/>
      <c r="AG499" s="482"/>
      <c r="AH499" s="482"/>
      <c r="AI499" s="482"/>
      <c r="AJ499" s="482"/>
      <c r="AK499" s="482"/>
      <c r="AL499" s="482"/>
      <c r="AM499" s="482"/>
      <c r="AN499" s="482"/>
      <c r="AO499" s="482"/>
      <c r="AP499" s="482"/>
      <c r="AQ499" s="482"/>
      <c r="AR499" s="482"/>
      <c r="AS499" s="482"/>
      <c r="AT499" s="482"/>
      <c r="AU499" s="482"/>
      <c r="AV499" s="482"/>
      <c r="AW499" s="482"/>
      <c r="AX499" s="482"/>
      <c r="AY499" s="482"/>
      <c r="AZ499" s="482"/>
      <c r="BA499" s="482"/>
      <c r="BB499" s="482"/>
      <c r="BC499" s="482"/>
      <c r="BD499" s="482"/>
      <c r="BF499" s="241"/>
    </row>
    <row r="500" spans="2:58" s="236" customFormat="1" ht="18" hidden="1" customHeight="1">
      <c r="C500" s="437" t="s">
        <v>3937</v>
      </c>
      <c r="D500" s="243" t="s">
        <v>16092</v>
      </c>
      <c r="F500" s="243"/>
      <c r="G500" s="243"/>
      <c r="H500" s="243"/>
      <c r="I500" s="243"/>
      <c r="J500" s="483"/>
      <c r="K500" s="483"/>
      <c r="L500" s="483"/>
      <c r="M500" s="483"/>
      <c r="N500" s="483"/>
      <c r="O500" s="483"/>
      <c r="P500" s="483"/>
      <c r="Q500" s="483"/>
      <c r="R500" s="483"/>
      <c r="S500" s="484"/>
      <c r="T500" s="483"/>
      <c r="U500" s="483"/>
      <c r="V500" s="483"/>
      <c r="W500" s="483"/>
      <c r="X500" s="243"/>
      <c r="Y500" s="243"/>
      <c r="Z500" s="243"/>
      <c r="AA500" s="243"/>
      <c r="AB500" s="243"/>
      <c r="AE500" s="437" t="s">
        <v>3937</v>
      </c>
      <c r="AF500" s="243" t="s">
        <v>16092</v>
      </c>
      <c r="AH500" s="243"/>
      <c r="AI500" s="243"/>
      <c r="AJ500" s="243"/>
      <c r="AK500" s="243"/>
      <c r="AL500" s="483"/>
      <c r="AM500" s="483"/>
      <c r="AN500" s="483"/>
      <c r="AO500" s="483"/>
      <c r="AP500" s="483"/>
      <c r="AQ500" s="483"/>
      <c r="AR500" s="483"/>
      <c r="AS500" s="483"/>
      <c r="AT500" s="483"/>
      <c r="AU500" s="484"/>
      <c r="AV500" s="483"/>
      <c r="AW500" s="483"/>
      <c r="AX500" s="483"/>
      <c r="AY500" s="483"/>
      <c r="AZ500" s="243"/>
      <c r="BA500" s="243"/>
      <c r="BB500" s="243"/>
      <c r="BC500" s="243"/>
      <c r="BD500" s="243"/>
    </row>
    <row r="501" spans="2:58" s="236" customFormat="1" ht="30" hidden="1" customHeight="1">
      <c r="C501" s="485" t="s">
        <v>3938</v>
      </c>
      <c r="D501" s="1032" t="s">
        <v>16093</v>
      </c>
      <c r="E501" s="1032"/>
      <c r="F501" s="1032"/>
      <c r="G501" s="1032"/>
      <c r="H501" s="1032"/>
      <c r="I501" s="1032"/>
      <c r="J501" s="1032"/>
      <c r="K501" s="1032"/>
      <c r="L501" s="1032"/>
      <c r="M501" s="1032"/>
      <c r="N501" s="1032"/>
      <c r="O501" s="1032"/>
      <c r="P501" s="1032"/>
      <c r="Q501" s="1032"/>
      <c r="R501" s="1032"/>
      <c r="S501" s="1032"/>
      <c r="T501" s="1032"/>
      <c r="U501" s="1032"/>
      <c r="V501" s="1032"/>
      <c r="W501" s="1032"/>
      <c r="X501" s="1032"/>
      <c r="Y501" s="1032"/>
      <c r="Z501" s="1032"/>
      <c r="AA501" s="1032"/>
      <c r="AB501" s="1032"/>
      <c r="AE501" s="485" t="s">
        <v>3938</v>
      </c>
      <c r="AF501" s="1032" t="s">
        <v>16093</v>
      </c>
      <c r="AG501" s="1032"/>
      <c r="AH501" s="1032"/>
      <c r="AI501" s="1032"/>
      <c r="AJ501" s="1032"/>
      <c r="AK501" s="1032"/>
      <c r="AL501" s="1032"/>
      <c r="AM501" s="1032"/>
      <c r="AN501" s="1032"/>
      <c r="AO501" s="1032"/>
      <c r="AP501" s="1032"/>
      <c r="AQ501" s="1032"/>
      <c r="AR501" s="1032"/>
      <c r="AS501" s="1032"/>
      <c r="AT501" s="1032"/>
      <c r="AU501" s="1032"/>
      <c r="AV501" s="1032"/>
      <c r="AW501" s="1032"/>
      <c r="AX501" s="1032"/>
      <c r="AY501" s="1032"/>
      <c r="AZ501" s="1032"/>
      <c r="BA501" s="1032"/>
      <c r="BB501" s="1032"/>
      <c r="BC501" s="1032"/>
      <c r="BD501" s="1032"/>
    </row>
    <row r="502" spans="2:58" s="236" customFormat="1" ht="7.95" hidden="1" customHeight="1">
      <c r="E502" s="486"/>
      <c r="F502" s="486"/>
      <c r="G502" s="486"/>
      <c r="H502" s="486"/>
      <c r="I502" s="486"/>
      <c r="J502" s="486"/>
      <c r="K502" s="486"/>
      <c r="L502" s="486"/>
      <c r="M502" s="486"/>
      <c r="N502" s="486"/>
      <c r="O502" s="486"/>
      <c r="P502" s="486"/>
      <c r="Q502" s="486"/>
      <c r="R502" s="486"/>
      <c r="S502" s="486"/>
      <c r="T502" s="486"/>
      <c r="U502" s="486"/>
      <c r="V502" s="486"/>
      <c r="W502" s="486"/>
      <c r="X502" s="486"/>
      <c r="Y502" s="486"/>
      <c r="Z502" s="486"/>
      <c r="AA502" s="486"/>
      <c r="AB502" s="486"/>
      <c r="AG502" s="486"/>
      <c r="AH502" s="486"/>
      <c r="AI502" s="486"/>
      <c r="AJ502" s="486"/>
      <c r="AK502" s="486"/>
      <c r="AL502" s="486"/>
      <c r="AM502" s="486"/>
      <c r="AN502" s="486"/>
      <c r="AO502" s="486"/>
      <c r="AP502" s="486"/>
      <c r="AQ502" s="486"/>
      <c r="AR502" s="486"/>
      <c r="AS502" s="486"/>
      <c r="AT502" s="486"/>
      <c r="AU502" s="486"/>
      <c r="AV502" s="486"/>
      <c r="AW502" s="486"/>
      <c r="AX502" s="486"/>
      <c r="AY502" s="486"/>
      <c r="AZ502" s="486"/>
      <c r="BA502" s="486"/>
      <c r="BB502" s="486"/>
      <c r="BC502" s="486"/>
      <c r="BD502" s="486"/>
    </row>
    <row r="503" spans="2:58" s="236" customFormat="1" ht="25.35" hidden="1" customHeight="1">
      <c r="B503" s="441" t="s">
        <v>3939</v>
      </c>
      <c r="I503" s="442"/>
      <c r="J503" s="442"/>
      <c r="W503" s="442"/>
      <c r="X503" s="442"/>
      <c r="Y503" s="442"/>
      <c r="Z503" s="442"/>
      <c r="AA503" s="442"/>
      <c r="AB503" s="442"/>
      <c r="AD503" s="441" t="s">
        <v>3939</v>
      </c>
      <c r="AK503" s="442"/>
      <c r="AL503" s="442"/>
      <c r="AY503" s="442"/>
      <c r="AZ503" s="442"/>
      <c r="BA503" s="442"/>
      <c r="BB503" s="442"/>
      <c r="BC503" s="442"/>
      <c r="BD503" s="442"/>
    </row>
    <row r="504" spans="2:58" s="236" customFormat="1" ht="12.45" hidden="1" customHeight="1">
      <c r="B504" s="1014" t="s">
        <v>3917</v>
      </c>
      <c r="C504" s="1015"/>
      <c r="D504" s="1015"/>
      <c r="E504" s="1015"/>
      <c r="F504" s="1015"/>
      <c r="G504" s="1015"/>
      <c r="H504" s="1015"/>
      <c r="I504" s="1016"/>
      <c r="J504" s="1017"/>
      <c r="K504" s="1018"/>
      <c r="L504" s="1018"/>
      <c r="M504" s="1018"/>
      <c r="N504" s="1018"/>
      <c r="O504" s="1018"/>
      <c r="P504" s="1018"/>
      <c r="Q504" s="1018"/>
      <c r="R504" s="1018"/>
      <c r="S504" s="1018"/>
      <c r="T504" s="1018"/>
      <c r="U504" s="1018"/>
      <c r="V504" s="1018"/>
      <c r="W504" s="1018"/>
      <c r="X504" s="1018"/>
      <c r="Y504" s="1018"/>
      <c r="Z504" s="1018"/>
      <c r="AA504" s="1018"/>
      <c r="AB504" s="1019"/>
      <c r="AD504" s="1014" t="s">
        <v>3917</v>
      </c>
      <c r="AE504" s="1015"/>
      <c r="AF504" s="1015"/>
      <c r="AG504" s="1015"/>
      <c r="AH504" s="1015"/>
      <c r="AI504" s="1015"/>
      <c r="AJ504" s="1015"/>
      <c r="AK504" s="1016"/>
      <c r="AL504" s="1017"/>
      <c r="AM504" s="1018"/>
      <c r="AN504" s="1018"/>
      <c r="AO504" s="1018"/>
      <c r="AP504" s="1018"/>
      <c r="AQ504" s="1018"/>
      <c r="AR504" s="1018"/>
      <c r="AS504" s="1018"/>
      <c r="AT504" s="1018"/>
      <c r="AU504" s="1018"/>
      <c r="AV504" s="1018"/>
      <c r="AW504" s="1018"/>
      <c r="AX504" s="1018"/>
      <c r="AY504" s="1018"/>
      <c r="AZ504" s="1018"/>
      <c r="BA504" s="1018"/>
      <c r="BB504" s="1018"/>
      <c r="BC504" s="1018"/>
      <c r="BD504" s="1019"/>
    </row>
    <row r="505" spans="2:58" s="236" customFormat="1" ht="22.5" hidden="1" customHeight="1">
      <c r="B505" s="1020" t="s">
        <v>8</v>
      </c>
      <c r="C505" s="1021"/>
      <c r="D505" s="1021"/>
      <c r="E505" s="1021"/>
      <c r="F505" s="1021"/>
      <c r="G505" s="1021"/>
      <c r="H505" s="1021"/>
      <c r="I505" s="1022"/>
      <c r="J505" s="1023"/>
      <c r="K505" s="1024"/>
      <c r="L505" s="1024"/>
      <c r="M505" s="1025"/>
      <c r="N505" s="1025"/>
      <c r="O505" s="1024"/>
      <c r="P505" s="1025"/>
      <c r="Q505" s="1025"/>
      <c r="R505" s="1024"/>
      <c r="S505" s="1024"/>
      <c r="T505" s="1024"/>
      <c r="U505" s="1024"/>
      <c r="V505" s="1024"/>
      <c r="W505" s="1024"/>
      <c r="X505" s="1024"/>
      <c r="Y505" s="1024"/>
      <c r="Z505" s="1024"/>
      <c r="AA505" s="1024"/>
      <c r="AB505" s="1026"/>
      <c r="AC505" s="236">
        <v>29</v>
      </c>
      <c r="AD505" s="1020" t="s">
        <v>8</v>
      </c>
      <c r="AE505" s="1021"/>
      <c r="AF505" s="1021"/>
      <c r="AG505" s="1021"/>
      <c r="AH505" s="1021"/>
      <c r="AI505" s="1021"/>
      <c r="AJ505" s="1021"/>
      <c r="AK505" s="1022"/>
      <c r="AL505" s="1023"/>
      <c r="AM505" s="1024"/>
      <c r="AN505" s="1024"/>
      <c r="AO505" s="1025"/>
      <c r="AP505" s="1025"/>
      <c r="AQ505" s="1024"/>
      <c r="AR505" s="1025"/>
      <c r="AS505" s="1025"/>
      <c r="AT505" s="1024"/>
      <c r="AU505" s="1024"/>
      <c r="AV505" s="1024"/>
      <c r="AW505" s="1024"/>
      <c r="AX505" s="1024"/>
      <c r="AY505" s="1024"/>
      <c r="AZ505" s="1024"/>
      <c r="BA505" s="1024"/>
      <c r="BB505" s="1024"/>
      <c r="BC505" s="1024"/>
      <c r="BD505" s="1026"/>
      <c r="BF505" s="236">
        <v>29</v>
      </c>
    </row>
    <row r="506" spans="2:58" s="236" customFormat="1" ht="25.2" hidden="1" customHeight="1">
      <c r="B506" s="1027" t="s">
        <v>23</v>
      </c>
      <c r="C506" s="1028"/>
      <c r="D506" s="1028"/>
      <c r="E506" s="1028"/>
      <c r="F506" s="1028"/>
      <c r="G506" s="1028"/>
      <c r="H506" s="1028"/>
      <c r="I506" s="1029"/>
      <c r="J506" s="972" t="s">
        <v>3918</v>
      </c>
      <c r="K506" s="973"/>
      <c r="L506" s="973"/>
      <c r="M506" s="975"/>
      <c r="N506" s="977"/>
      <c r="O506" s="239" t="s">
        <v>3919</v>
      </c>
      <c r="P506" s="975"/>
      <c r="Q506" s="977"/>
      <c r="R506" s="973"/>
      <c r="S506" s="973"/>
      <c r="T506" s="973"/>
      <c r="U506" s="973"/>
      <c r="V506" s="973"/>
      <c r="W506" s="973"/>
      <c r="X506" s="973"/>
      <c r="Y506" s="973"/>
      <c r="Z506" s="973"/>
      <c r="AA506" s="973"/>
      <c r="AB506" s="974"/>
      <c r="AD506" s="1027" t="s">
        <v>23</v>
      </c>
      <c r="AE506" s="1028"/>
      <c r="AF506" s="1028"/>
      <c r="AG506" s="1028"/>
      <c r="AH506" s="1028"/>
      <c r="AI506" s="1028"/>
      <c r="AJ506" s="1028"/>
      <c r="AK506" s="1029"/>
      <c r="AL506" s="972" t="s">
        <v>3918</v>
      </c>
      <c r="AM506" s="973"/>
      <c r="AN506" s="973"/>
      <c r="AO506" s="975"/>
      <c r="AP506" s="977"/>
      <c r="AQ506" s="239" t="s">
        <v>3919</v>
      </c>
      <c r="AR506" s="975"/>
      <c r="AS506" s="977"/>
      <c r="AT506" s="973"/>
      <c r="AU506" s="973"/>
      <c r="AV506" s="973"/>
      <c r="AW506" s="973"/>
      <c r="AX506" s="973"/>
      <c r="AY506" s="973"/>
      <c r="AZ506" s="973"/>
      <c r="BA506" s="973"/>
      <c r="BB506" s="973"/>
      <c r="BC506" s="973"/>
      <c r="BD506" s="974"/>
    </row>
    <row r="507" spans="2:58" s="236" customFormat="1" ht="25.2" hidden="1" customHeight="1">
      <c r="B507" s="1030"/>
      <c r="C507" s="1025"/>
      <c r="D507" s="1025"/>
      <c r="E507" s="1025"/>
      <c r="F507" s="1025"/>
      <c r="G507" s="1025"/>
      <c r="H507" s="1025"/>
      <c r="I507" s="1031"/>
      <c r="J507" s="972" t="s">
        <v>3920</v>
      </c>
      <c r="K507" s="973"/>
      <c r="L507" s="973"/>
      <c r="M507" s="975"/>
      <c r="N507" s="976"/>
      <c r="O507" s="976"/>
      <c r="P507" s="976"/>
      <c r="Q507" s="977"/>
      <c r="R507" s="972" t="s">
        <v>3921</v>
      </c>
      <c r="S507" s="973"/>
      <c r="T507" s="974"/>
      <c r="U507" s="975"/>
      <c r="V507" s="976"/>
      <c r="W507" s="976"/>
      <c r="X507" s="976"/>
      <c r="Y507" s="976"/>
      <c r="Z507" s="976"/>
      <c r="AA507" s="976"/>
      <c r="AB507" s="977"/>
      <c r="AD507" s="1030"/>
      <c r="AE507" s="1025"/>
      <c r="AF507" s="1025"/>
      <c r="AG507" s="1025"/>
      <c r="AH507" s="1025"/>
      <c r="AI507" s="1025"/>
      <c r="AJ507" s="1025"/>
      <c r="AK507" s="1031"/>
      <c r="AL507" s="972" t="s">
        <v>3920</v>
      </c>
      <c r="AM507" s="973"/>
      <c r="AN507" s="973"/>
      <c r="AO507" s="975"/>
      <c r="AP507" s="976"/>
      <c r="AQ507" s="976"/>
      <c r="AR507" s="976"/>
      <c r="AS507" s="977"/>
      <c r="AT507" s="972" t="s">
        <v>3921</v>
      </c>
      <c r="AU507" s="973"/>
      <c r="AV507" s="974"/>
      <c r="AW507" s="975"/>
      <c r="AX507" s="976"/>
      <c r="AY507" s="976"/>
      <c r="AZ507" s="976"/>
      <c r="BA507" s="976"/>
      <c r="BB507" s="976"/>
      <c r="BC507" s="976"/>
      <c r="BD507" s="977"/>
    </row>
    <row r="508" spans="2:58" s="236" customFormat="1" ht="25.2" hidden="1" customHeight="1">
      <c r="B508" s="1030"/>
      <c r="C508" s="1025"/>
      <c r="D508" s="1025"/>
      <c r="E508" s="1025"/>
      <c r="F508" s="1025"/>
      <c r="G508" s="1025"/>
      <c r="H508" s="1025"/>
      <c r="I508" s="1031"/>
      <c r="J508" s="972" t="s">
        <v>3922</v>
      </c>
      <c r="K508" s="973"/>
      <c r="L508" s="973"/>
      <c r="M508" s="978"/>
      <c r="N508" s="979"/>
      <c r="O508" s="979"/>
      <c r="P508" s="979"/>
      <c r="Q508" s="980"/>
      <c r="R508" s="972" t="s">
        <v>3923</v>
      </c>
      <c r="S508" s="973"/>
      <c r="T508" s="974"/>
      <c r="U508" s="975"/>
      <c r="V508" s="976"/>
      <c r="W508" s="976"/>
      <c r="X508" s="976"/>
      <c r="Y508" s="976"/>
      <c r="Z508" s="976"/>
      <c r="AA508" s="976"/>
      <c r="AB508" s="977"/>
      <c r="AD508" s="1030"/>
      <c r="AE508" s="1025"/>
      <c r="AF508" s="1025"/>
      <c r="AG508" s="1025"/>
      <c r="AH508" s="1025"/>
      <c r="AI508" s="1025"/>
      <c r="AJ508" s="1025"/>
      <c r="AK508" s="1031"/>
      <c r="AL508" s="972" t="s">
        <v>3922</v>
      </c>
      <c r="AM508" s="973"/>
      <c r="AN508" s="973"/>
      <c r="AO508" s="978"/>
      <c r="AP508" s="979"/>
      <c r="AQ508" s="979"/>
      <c r="AR508" s="979"/>
      <c r="AS508" s="980"/>
      <c r="AT508" s="972" t="s">
        <v>3923</v>
      </c>
      <c r="AU508" s="973"/>
      <c r="AV508" s="974"/>
      <c r="AW508" s="975"/>
      <c r="AX508" s="976"/>
      <c r="AY508" s="976"/>
      <c r="AZ508" s="976"/>
      <c r="BA508" s="976"/>
      <c r="BB508" s="976"/>
      <c r="BC508" s="976"/>
      <c r="BD508" s="977"/>
    </row>
    <row r="509" spans="2:58" s="236" customFormat="1" ht="25.2" hidden="1" customHeight="1">
      <c r="B509" s="1023"/>
      <c r="C509" s="1024"/>
      <c r="D509" s="1024"/>
      <c r="E509" s="1024"/>
      <c r="F509" s="1024"/>
      <c r="G509" s="1024"/>
      <c r="H509" s="1024"/>
      <c r="I509" s="1026"/>
      <c r="J509" s="972" t="s">
        <v>3924</v>
      </c>
      <c r="K509" s="973"/>
      <c r="L509" s="973"/>
      <c r="M509" s="981"/>
      <c r="N509" s="981"/>
      <c r="O509" s="981"/>
      <c r="P509" s="981"/>
      <c r="Q509" s="981"/>
      <c r="R509" s="981"/>
      <c r="S509" s="981"/>
      <c r="T509" s="981"/>
      <c r="U509" s="981"/>
      <c r="V509" s="981"/>
      <c r="W509" s="981"/>
      <c r="X509" s="981"/>
      <c r="Y509" s="981"/>
      <c r="Z509" s="981"/>
      <c r="AA509" s="981"/>
      <c r="AB509" s="981"/>
      <c r="AD509" s="1023"/>
      <c r="AE509" s="1024"/>
      <c r="AF509" s="1024"/>
      <c r="AG509" s="1024"/>
      <c r="AH509" s="1024"/>
      <c r="AI509" s="1024"/>
      <c r="AJ509" s="1024"/>
      <c r="AK509" s="1026"/>
      <c r="AL509" s="972" t="s">
        <v>3924</v>
      </c>
      <c r="AM509" s="973"/>
      <c r="AN509" s="973"/>
      <c r="AO509" s="981"/>
      <c r="AP509" s="981"/>
      <c r="AQ509" s="981"/>
      <c r="AR509" s="981"/>
      <c r="AS509" s="981"/>
      <c r="AT509" s="981"/>
      <c r="AU509" s="981"/>
      <c r="AV509" s="981"/>
      <c r="AW509" s="981"/>
      <c r="AX509" s="981"/>
      <c r="AY509" s="981"/>
      <c r="AZ509" s="981"/>
      <c r="BA509" s="981"/>
      <c r="BB509" s="981"/>
      <c r="BC509" s="981"/>
      <c r="BD509" s="981"/>
    </row>
    <row r="510" spans="2:58" s="236" customFormat="1" ht="30" hidden="1" customHeight="1">
      <c r="B510" s="982" t="s">
        <v>3925</v>
      </c>
      <c r="C510" s="983"/>
      <c r="D510" s="983"/>
      <c r="E510" s="983"/>
      <c r="F510" s="983"/>
      <c r="G510" s="983"/>
      <c r="H510" s="983"/>
      <c r="I510" s="984"/>
      <c r="J510" s="444"/>
      <c r="K510" s="445"/>
      <c r="L510" s="446" t="s">
        <v>388</v>
      </c>
      <c r="M510" s="447"/>
      <c r="N510" s="448" t="s">
        <v>112</v>
      </c>
      <c r="O510" s="449"/>
      <c r="P510" s="450"/>
      <c r="V510" s="451"/>
      <c r="W510" s="451"/>
      <c r="X510" s="451"/>
      <c r="Y510" s="451"/>
      <c r="Z510" s="451"/>
      <c r="AA510" s="451"/>
      <c r="AB510" s="452"/>
      <c r="AD510" s="982" t="s">
        <v>3925</v>
      </c>
      <c r="AE510" s="983"/>
      <c r="AF510" s="983"/>
      <c r="AG510" s="983"/>
      <c r="AH510" s="983"/>
      <c r="AI510" s="983"/>
      <c r="AJ510" s="983"/>
      <c r="AK510" s="984"/>
      <c r="AL510" s="444"/>
      <c r="AM510" s="445"/>
      <c r="AN510" s="446" t="s">
        <v>388</v>
      </c>
      <c r="AO510" s="447"/>
      <c r="AP510" s="448" t="s">
        <v>112</v>
      </c>
      <c r="AQ510" s="449"/>
      <c r="AR510" s="450"/>
      <c r="AX510" s="451"/>
      <c r="AY510" s="451"/>
      <c r="AZ510" s="451"/>
      <c r="BA510" s="451"/>
      <c r="BB510" s="451"/>
      <c r="BC510" s="451"/>
      <c r="BD510" s="452"/>
    </row>
    <row r="511" spans="2:58" s="236" customFormat="1" ht="15" hidden="1" customHeight="1">
      <c r="B511" s="985"/>
      <c r="C511" s="986"/>
      <c r="D511" s="986"/>
      <c r="E511" s="986"/>
      <c r="F511" s="986"/>
      <c r="G511" s="986"/>
      <c r="H511" s="986"/>
      <c r="I511" s="987"/>
      <c r="J511" s="453" t="s">
        <v>3926</v>
      </c>
      <c r="K511" s="454"/>
      <c r="L511" s="454"/>
      <c r="M511" s="454"/>
      <c r="N511" s="454"/>
      <c r="O511" s="454"/>
      <c r="P511" s="454"/>
      <c r="Q511" s="454"/>
      <c r="R511" s="454"/>
      <c r="S511" s="449"/>
      <c r="T511" s="455"/>
      <c r="U511" s="456"/>
      <c r="V511" s="457"/>
      <c r="W511" s="458"/>
      <c r="X511" s="459" t="s">
        <v>388</v>
      </c>
      <c r="Y511" s="460"/>
      <c r="Z511" s="461" t="s">
        <v>112</v>
      </c>
      <c r="AA511" s="461"/>
      <c r="AB511" s="462"/>
      <c r="AD511" s="985"/>
      <c r="AE511" s="986"/>
      <c r="AF511" s="986"/>
      <c r="AG511" s="986"/>
      <c r="AH511" s="986"/>
      <c r="AI511" s="986"/>
      <c r="AJ511" s="986"/>
      <c r="AK511" s="987"/>
      <c r="AL511" s="453" t="s">
        <v>3926</v>
      </c>
      <c r="AM511" s="454"/>
      <c r="AN511" s="454"/>
      <c r="AO511" s="454"/>
      <c r="AP511" s="454"/>
      <c r="AQ511" s="454"/>
      <c r="AR511" s="454"/>
      <c r="AS511" s="454"/>
      <c r="AT511" s="454"/>
      <c r="AU511" s="449"/>
      <c r="AV511" s="455"/>
      <c r="AW511" s="456"/>
      <c r="AX511" s="457"/>
      <c r="AY511" s="458"/>
      <c r="AZ511" s="459" t="s">
        <v>388</v>
      </c>
      <c r="BA511" s="460"/>
      <c r="BB511" s="461" t="s">
        <v>112</v>
      </c>
      <c r="BC511" s="461"/>
      <c r="BD511" s="462"/>
    </row>
    <row r="512" spans="2:58" s="236" customFormat="1" ht="15" hidden="1" customHeight="1">
      <c r="B512" s="988"/>
      <c r="C512" s="989"/>
      <c r="D512" s="989"/>
      <c r="E512" s="989"/>
      <c r="F512" s="989"/>
      <c r="G512" s="989"/>
      <c r="H512" s="989"/>
      <c r="I512" s="990"/>
      <c r="J512" s="577" t="s">
        <v>3927</v>
      </c>
      <c r="K512" s="464"/>
      <c r="L512" s="464"/>
      <c r="M512" s="464"/>
      <c r="N512" s="464"/>
      <c r="O512" s="464"/>
      <c r="P512" s="464"/>
      <c r="Q512" s="464"/>
      <c r="R512" s="464"/>
      <c r="S512" s="465"/>
      <c r="T512" s="466"/>
      <c r="U512" s="467"/>
      <c r="V512" s="468"/>
      <c r="W512" s="469"/>
      <c r="X512" s="464" t="s">
        <v>388</v>
      </c>
      <c r="Y512" s="470"/>
      <c r="Z512" s="466" t="s">
        <v>112</v>
      </c>
      <c r="AA512" s="466"/>
      <c r="AB512" s="471"/>
      <c r="AD512" s="988"/>
      <c r="AE512" s="989"/>
      <c r="AF512" s="989"/>
      <c r="AG512" s="989"/>
      <c r="AH512" s="989"/>
      <c r="AI512" s="989"/>
      <c r="AJ512" s="989"/>
      <c r="AK512" s="990"/>
      <c r="AL512" s="577" t="s">
        <v>3927</v>
      </c>
      <c r="AM512" s="464"/>
      <c r="AN512" s="464"/>
      <c r="AO512" s="464"/>
      <c r="AP512" s="464"/>
      <c r="AQ512" s="464"/>
      <c r="AR512" s="464"/>
      <c r="AS512" s="464"/>
      <c r="AT512" s="464"/>
      <c r="AU512" s="465"/>
      <c r="AV512" s="466"/>
      <c r="AW512" s="467"/>
      <c r="AX512" s="468"/>
      <c r="AY512" s="469"/>
      <c r="AZ512" s="464" t="s">
        <v>388</v>
      </c>
      <c r="BA512" s="470"/>
      <c r="BB512" s="466" t="s">
        <v>112</v>
      </c>
      <c r="BC512" s="466"/>
      <c r="BD512" s="471"/>
    </row>
    <row r="513" spans="2:58" s="236" customFormat="1" ht="18" hidden="1" customHeight="1">
      <c r="B513" s="991" t="s">
        <v>3928</v>
      </c>
      <c r="C513" s="992"/>
      <c r="D513" s="992"/>
      <c r="E513" s="992"/>
      <c r="F513" s="992"/>
      <c r="G513" s="992"/>
      <c r="H513" s="992"/>
      <c r="I513" s="993"/>
      <c r="J513" s="472" t="s">
        <v>3783</v>
      </c>
      <c r="K513" s="473" t="s">
        <v>3929</v>
      </c>
      <c r="L513" s="474"/>
      <c r="M513" s="474"/>
      <c r="N513" s="474"/>
      <c r="O513" s="472" t="s">
        <v>3783</v>
      </c>
      <c r="P513" s="473" t="s">
        <v>3930</v>
      </c>
      <c r="Q513" s="474"/>
      <c r="R513" s="474"/>
      <c r="T513" s="461" t="s">
        <v>3935</v>
      </c>
      <c r="U513" s="472" t="s">
        <v>3783</v>
      </c>
      <c r="V513" s="461" t="s">
        <v>3936</v>
      </c>
      <c r="X513" s="473"/>
      <c r="Y513" s="474"/>
      <c r="Z513" s="474"/>
      <c r="AA513" s="474"/>
      <c r="AB513" s="475"/>
      <c r="AD513" s="991" t="s">
        <v>3928</v>
      </c>
      <c r="AE513" s="992"/>
      <c r="AF513" s="992"/>
      <c r="AG513" s="992"/>
      <c r="AH513" s="992"/>
      <c r="AI513" s="992"/>
      <c r="AJ513" s="992"/>
      <c r="AK513" s="993"/>
      <c r="AL513" s="472" t="s">
        <v>3783</v>
      </c>
      <c r="AM513" s="473" t="s">
        <v>3929</v>
      </c>
      <c r="AN513" s="474"/>
      <c r="AO513" s="474"/>
      <c r="AP513" s="474"/>
      <c r="AQ513" s="472" t="s">
        <v>3783</v>
      </c>
      <c r="AR513" s="473" t="s">
        <v>3930</v>
      </c>
      <c r="AS513" s="474"/>
      <c r="AT513" s="474"/>
      <c r="AV513" s="461" t="s">
        <v>3935</v>
      </c>
      <c r="AW513" s="472" t="s">
        <v>3783</v>
      </c>
      <c r="AX513" s="461" t="s">
        <v>3936</v>
      </c>
      <c r="AZ513" s="473"/>
      <c r="BA513" s="474"/>
      <c r="BB513" s="474"/>
      <c r="BC513" s="474"/>
      <c r="BD513" s="475"/>
    </row>
    <row r="514" spans="2:58" s="236" customFormat="1" ht="15" hidden="1" customHeight="1">
      <c r="B514" s="994" t="s">
        <v>3931</v>
      </c>
      <c r="C514" s="995"/>
      <c r="D514" s="995"/>
      <c r="E514" s="995"/>
      <c r="F514" s="995"/>
      <c r="G514" s="995"/>
      <c r="H514" s="995"/>
      <c r="I514" s="996"/>
      <c r="J514" s="1000" t="s">
        <v>3932</v>
      </c>
      <c r="K514" s="1001"/>
      <c r="L514" s="1004"/>
      <c r="M514" s="1005"/>
      <c r="N514" s="1005"/>
      <c r="O514" s="1005"/>
      <c r="P514" s="1005"/>
      <c r="Q514" s="1005"/>
      <c r="R514" s="1006"/>
      <c r="S514" s="1006"/>
      <c r="T514" s="1006"/>
      <c r="U514" s="1007"/>
      <c r="V514" s="1008" t="s">
        <v>3933</v>
      </c>
      <c r="W514" s="1008"/>
      <c r="X514" s="1008"/>
      <c r="Y514" s="1008"/>
      <c r="Z514" s="1008"/>
      <c r="AA514" s="1008"/>
      <c r="AB514" s="1009"/>
      <c r="AD514" s="994" t="s">
        <v>3931</v>
      </c>
      <c r="AE514" s="995"/>
      <c r="AF514" s="995"/>
      <c r="AG514" s="995"/>
      <c r="AH514" s="995"/>
      <c r="AI514" s="995"/>
      <c r="AJ514" s="995"/>
      <c r="AK514" s="996"/>
      <c r="AL514" s="1000" t="s">
        <v>3932</v>
      </c>
      <c r="AM514" s="1001"/>
      <c r="AN514" s="1004"/>
      <c r="AO514" s="1005"/>
      <c r="AP514" s="1005"/>
      <c r="AQ514" s="1005"/>
      <c r="AR514" s="1005"/>
      <c r="AS514" s="1005"/>
      <c r="AT514" s="1006"/>
      <c r="AU514" s="1006"/>
      <c r="AV514" s="1006"/>
      <c r="AW514" s="1007"/>
      <c r="AX514" s="1008" t="s">
        <v>3933</v>
      </c>
      <c r="AY514" s="1008"/>
      <c r="AZ514" s="1008"/>
      <c r="BA514" s="1008"/>
      <c r="BB514" s="1008"/>
      <c r="BC514" s="1008"/>
      <c r="BD514" s="1009"/>
    </row>
    <row r="515" spans="2:58" s="236" customFormat="1" ht="15" hidden="1" customHeight="1">
      <c r="B515" s="997"/>
      <c r="C515" s="998"/>
      <c r="D515" s="998"/>
      <c r="E515" s="998"/>
      <c r="F515" s="998"/>
      <c r="G515" s="998"/>
      <c r="H515" s="998"/>
      <c r="I515" s="999"/>
      <c r="J515" s="1002"/>
      <c r="K515" s="1003"/>
      <c r="L515" s="1004"/>
      <c r="M515" s="1005"/>
      <c r="N515" s="1005"/>
      <c r="O515" s="1005"/>
      <c r="P515" s="1005"/>
      <c r="Q515" s="1005"/>
      <c r="R515" s="1006"/>
      <c r="S515" s="1006"/>
      <c r="T515" s="1006"/>
      <c r="U515" s="1007"/>
      <c r="V515" s="1010"/>
      <c r="W515" s="1010"/>
      <c r="X515" s="1010"/>
      <c r="Y515" s="1010"/>
      <c r="Z515" s="1010"/>
      <c r="AA515" s="1010"/>
      <c r="AB515" s="1011"/>
      <c r="AC515" s="241"/>
      <c r="AD515" s="997"/>
      <c r="AE515" s="998"/>
      <c r="AF515" s="998"/>
      <c r="AG515" s="998"/>
      <c r="AH515" s="998"/>
      <c r="AI515" s="998"/>
      <c r="AJ515" s="998"/>
      <c r="AK515" s="999"/>
      <c r="AL515" s="1002"/>
      <c r="AM515" s="1003"/>
      <c r="AN515" s="1004"/>
      <c r="AO515" s="1005"/>
      <c r="AP515" s="1005"/>
      <c r="AQ515" s="1005"/>
      <c r="AR515" s="1005"/>
      <c r="AS515" s="1005"/>
      <c r="AT515" s="1006"/>
      <c r="AU515" s="1006"/>
      <c r="AV515" s="1006"/>
      <c r="AW515" s="1007"/>
      <c r="AX515" s="1010"/>
      <c r="AY515" s="1010"/>
      <c r="AZ515" s="1010"/>
      <c r="BA515" s="1010"/>
      <c r="BB515" s="1010"/>
      <c r="BC515" s="1010"/>
      <c r="BD515" s="1011"/>
      <c r="BF515" s="241"/>
    </row>
    <row r="516" spans="2:58" s="236" customFormat="1" ht="15" hidden="1" customHeight="1">
      <c r="B516" s="994" t="s">
        <v>3934</v>
      </c>
      <c r="C516" s="995"/>
      <c r="D516" s="995"/>
      <c r="E516" s="995"/>
      <c r="F516" s="995"/>
      <c r="G516" s="995"/>
      <c r="H516" s="995"/>
      <c r="I516" s="996"/>
      <c r="J516" s="968"/>
      <c r="K516" s="969"/>
      <c r="L516" s="1012"/>
      <c r="M516" s="1012" t="s">
        <v>12</v>
      </c>
      <c r="N516" s="1012"/>
      <c r="O516" s="1012" t="s">
        <v>11</v>
      </c>
      <c r="P516" s="1012"/>
      <c r="Q516" s="1012" t="s">
        <v>227</v>
      </c>
      <c r="S516" s="476"/>
      <c r="T516" s="476"/>
      <c r="U516" s="476"/>
      <c r="V516" s="476"/>
      <c r="W516" s="476"/>
      <c r="X516" s="476"/>
      <c r="Y516" s="476"/>
      <c r="Z516" s="476"/>
      <c r="AA516" s="476"/>
      <c r="AB516" s="477"/>
      <c r="AC516" s="241"/>
      <c r="AD516" s="994" t="s">
        <v>3934</v>
      </c>
      <c r="AE516" s="995"/>
      <c r="AF516" s="995"/>
      <c r="AG516" s="995"/>
      <c r="AH516" s="995"/>
      <c r="AI516" s="995"/>
      <c r="AJ516" s="995"/>
      <c r="AK516" s="996"/>
      <c r="AL516" s="968"/>
      <c r="AM516" s="969"/>
      <c r="AN516" s="1012"/>
      <c r="AO516" s="1012" t="s">
        <v>12</v>
      </c>
      <c r="AP516" s="1012"/>
      <c r="AQ516" s="1012" t="s">
        <v>11</v>
      </c>
      <c r="AR516" s="1012"/>
      <c r="AS516" s="1012" t="s">
        <v>227</v>
      </c>
      <c r="AU516" s="476"/>
      <c r="AV516" s="476"/>
      <c r="AW516" s="476"/>
      <c r="AX516" s="476"/>
      <c r="AY516" s="476"/>
      <c r="AZ516" s="476"/>
      <c r="BA516" s="476"/>
      <c r="BB516" s="476"/>
      <c r="BC516" s="476"/>
      <c r="BD516" s="477"/>
      <c r="BF516" s="241"/>
    </row>
    <row r="517" spans="2:58" s="236" customFormat="1" ht="15" hidden="1" customHeight="1">
      <c r="B517" s="997"/>
      <c r="C517" s="998"/>
      <c r="D517" s="998"/>
      <c r="E517" s="998"/>
      <c r="F517" s="998"/>
      <c r="G517" s="998"/>
      <c r="H517" s="998"/>
      <c r="I517" s="999"/>
      <c r="J517" s="970"/>
      <c r="K517" s="971"/>
      <c r="L517" s="1013"/>
      <c r="M517" s="1013"/>
      <c r="N517" s="1013"/>
      <c r="O517" s="1013"/>
      <c r="P517" s="1013"/>
      <c r="Q517" s="1013"/>
      <c r="R517" s="481"/>
      <c r="S517" s="479"/>
      <c r="T517" s="479"/>
      <c r="U517" s="479"/>
      <c r="V517" s="479"/>
      <c r="W517" s="479"/>
      <c r="X517" s="479"/>
      <c r="Y517" s="479"/>
      <c r="Z517" s="479"/>
      <c r="AA517" s="479"/>
      <c r="AB517" s="480"/>
      <c r="AC517" s="241"/>
      <c r="AD517" s="997"/>
      <c r="AE517" s="998"/>
      <c r="AF517" s="998"/>
      <c r="AG517" s="998"/>
      <c r="AH517" s="998"/>
      <c r="AI517" s="998"/>
      <c r="AJ517" s="998"/>
      <c r="AK517" s="999"/>
      <c r="AL517" s="970"/>
      <c r="AM517" s="971"/>
      <c r="AN517" s="1013"/>
      <c r="AO517" s="1013"/>
      <c r="AP517" s="1013"/>
      <c r="AQ517" s="1013"/>
      <c r="AR517" s="1013"/>
      <c r="AS517" s="1013"/>
      <c r="AT517" s="481"/>
      <c r="AU517" s="479"/>
      <c r="AV517" s="479"/>
      <c r="AW517" s="479"/>
      <c r="AX517" s="479"/>
      <c r="AY517" s="479"/>
      <c r="AZ517" s="479"/>
      <c r="BA517" s="479"/>
      <c r="BB517" s="479"/>
      <c r="BC517" s="479"/>
      <c r="BD517" s="480"/>
      <c r="BF517" s="241"/>
    </row>
    <row r="518" spans="2:58" s="236" customFormat="1" ht="20.100000000000001" hidden="1" customHeight="1">
      <c r="B518" s="482"/>
      <c r="C518" s="482"/>
      <c r="D518" s="482"/>
      <c r="E518" s="482"/>
      <c r="F518" s="482"/>
      <c r="G518" s="482"/>
      <c r="H518" s="482"/>
      <c r="I518" s="482"/>
      <c r="J518" s="482"/>
      <c r="K518" s="482"/>
      <c r="L518" s="482"/>
      <c r="M518" s="482"/>
      <c r="N518" s="482"/>
      <c r="O518" s="482"/>
      <c r="P518" s="482"/>
      <c r="Q518" s="482"/>
      <c r="R518" s="482"/>
      <c r="S518" s="482"/>
      <c r="T518" s="482"/>
      <c r="U518" s="482"/>
      <c r="V518" s="482"/>
      <c r="W518" s="482"/>
      <c r="X518" s="482"/>
      <c r="Y518" s="478"/>
      <c r="Z518" s="478"/>
      <c r="AA518" s="478"/>
      <c r="AB518" s="478"/>
      <c r="AC518" s="241"/>
      <c r="AD518" s="482"/>
      <c r="AE518" s="482"/>
      <c r="AF518" s="482"/>
      <c r="AG518" s="482"/>
      <c r="AH518" s="482"/>
      <c r="AI518" s="482"/>
      <c r="AJ518" s="482"/>
      <c r="AK518" s="482"/>
      <c r="AL518" s="482"/>
      <c r="AM518" s="482"/>
      <c r="AN518" s="482"/>
      <c r="AO518" s="482"/>
      <c r="AP518" s="482"/>
      <c r="AQ518" s="482"/>
      <c r="AR518" s="482"/>
      <c r="AS518" s="482"/>
      <c r="AT518" s="482"/>
      <c r="AU518" s="482"/>
      <c r="AV518" s="482"/>
      <c r="AW518" s="482"/>
      <c r="AX518" s="482"/>
      <c r="AY518" s="482"/>
      <c r="AZ518" s="482"/>
      <c r="BA518" s="478"/>
      <c r="BB518" s="478"/>
      <c r="BC518" s="478"/>
      <c r="BD518" s="478"/>
      <c r="BF518" s="241"/>
    </row>
    <row r="519" spans="2:58" s="236" customFormat="1" ht="12.45" hidden="1" customHeight="1">
      <c r="B519" s="1014" t="s">
        <v>3917</v>
      </c>
      <c r="C519" s="1015"/>
      <c r="D519" s="1015"/>
      <c r="E519" s="1015"/>
      <c r="F519" s="1015"/>
      <c r="G519" s="1015"/>
      <c r="H519" s="1015"/>
      <c r="I519" s="1016"/>
      <c r="J519" s="1017"/>
      <c r="K519" s="1018"/>
      <c r="L519" s="1018"/>
      <c r="M519" s="1018"/>
      <c r="N519" s="1018"/>
      <c r="O519" s="1018"/>
      <c r="P519" s="1018"/>
      <c r="Q519" s="1018"/>
      <c r="R519" s="1018"/>
      <c r="S519" s="1018"/>
      <c r="T519" s="1018"/>
      <c r="U519" s="1018"/>
      <c r="V519" s="1018"/>
      <c r="W519" s="1018"/>
      <c r="X519" s="1018"/>
      <c r="Y519" s="1018"/>
      <c r="Z519" s="1018"/>
      <c r="AA519" s="1018"/>
      <c r="AB519" s="1019"/>
      <c r="AD519" s="1014" t="s">
        <v>3917</v>
      </c>
      <c r="AE519" s="1015"/>
      <c r="AF519" s="1015"/>
      <c r="AG519" s="1015"/>
      <c r="AH519" s="1015"/>
      <c r="AI519" s="1015"/>
      <c r="AJ519" s="1015"/>
      <c r="AK519" s="1016"/>
      <c r="AL519" s="1017"/>
      <c r="AM519" s="1018"/>
      <c r="AN519" s="1018"/>
      <c r="AO519" s="1018"/>
      <c r="AP519" s="1018"/>
      <c r="AQ519" s="1018"/>
      <c r="AR519" s="1018"/>
      <c r="AS519" s="1018"/>
      <c r="AT519" s="1018"/>
      <c r="AU519" s="1018"/>
      <c r="AV519" s="1018"/>
      <c r="AW519" s="1018"/>
      <c r="AX519" s="1018"/>
      <c r="AY519" s="1018"/>
      <c r="AZ519" s="1018"/>
      <c r="BA519" s="1018"/>
      <c r="BB519" s="1018"/>
      <c r="BC519" s="1018"/>
      <c r="BD519" s="1019"/>
    </row>
    <row r="520" spans="2:58" s="236" customFormat="1" ht="22.5" hidden="1" customHeight="1">
      <c r="B520" s="1020" t="s">
        <v>8</v>
      </c>
      <c r="C520" s="1021"/>
      <c r="D520" s="1021"/>
      <c r="E520" s="1021"/>
      <c r="F520" s="1021"/>
      <c r="G520" s="1021"/>
      <c r="H520" s="1021"/>
      <c r="I520" s="1022"/>
      <c r="J520" s="1023"/>
      <c r="K520" s="1024"/>
      <c r="L520" s="1024"/>
      <c r="M520" s="1025"/>
      <c r="N520" s="1025"/>
      <c r="O520" s="1024"/>
      <c r="P520" s="1025"/>
      <c r="Q520" s="1025"/>
      <c r="R520" s="1024"/>
      <c r="S520" s="1024"/>
      <c r="T520" s="1024"/>
      <c r="U520" s="1024"/>
      <c r="V520" s="1024"/>
      <c r="W520" s="1024"/>
      <c r="X520" s="1024"/>
      <c r="Y520" s="1024"/>
      <c r="Z520" s="1024"/>
      <c r="AA520" s="1024"/>
      <c r="AB520" s="1026"/>
      <c r="AC520" s="236">
        <v>30</v>
      </c>
      <c r="AD520" s="1020" t="s">
        <v>8</v>
      </c>
      <c r="AE520" s="1021"/>
      <c r="AF520" s="1021"/>
      <c r="AG520" s="1021"/>
      <c r="AH520" s="1021"/>
      <c r="AI520" s="1021"/>
      <c r="AJ520" s="1021"/>
      <c r="AK520" s="1022"/>
      <c r="AL520" s="1023"/>
      <c r="AM520" s="1024"/>
      <c r="AN520" s="1024"/>
      <c r="AO520" s="1025"/>
      <c r="AP520" s="1025"/>
      <c r="AQ520" s="1024"/>
      <c r="AR520" s="1025"/>
      <c r="AS520" s="1025"/>
      <c r="AT520" s="1024"/>
      <c r="AU520" s="1024"/>
      <c r="AV520" s="1024"/>
      <c r="AW520" s="1024"/>
      <c r="AX520" s="1024"/>
      <c r="AY520" s="1024"/>
      <c r="AZ520" s="1024"/>
      <c r="BA520" s="1024"/>
      <c r="BB520" s="1024"/>
      <c r="BC520" s="1024"/>
      <c r="BD520" s="1026"/>
      <c r="BF520" s="236">
        <v>30</v>
      </c>
    </row>
    <row r="521" spans="2:58" s="236" customFormat="1" ht="25.2" hidden="1" customHeight="1">
      <c r="B521" s="1027" t="s">
        <v>23</v>
      </c>
      <c r="C521" s="1028"/>
      <c r="D521" s="1028"/>
      <c r="E521" s="1028"/>
      <c r="F521" s="1028"/>
      <c r="G521" s="1028"/>
      <c r="H521" s="1028"/>
      <c r="I521" s="1029"/>
      <c r="J521" s="972" t="s">
        <v>3918</v>
      </c>
      <c r="K521" s="973"/>
      <c r="L521" s="973"/>
      <c r="M521" s="975"/>
      <c r="N521" s="977"/>
      <c r="O521" s="239" t="s">
        <v>3919</v>
      </c>
      <c r="P521" s="975"/>
      <c r="Q521" s="977"/>
      <c r="R521" s="973"/>
      <c r="S521" s="973"/>
      <c r="T521" s="973"/>
      <c r="U521" s="973"/>
      <c r="V521" s="973"/>
      <c r="W521" s="973"/>
      <c r="X521" s="973"/>
      <c r="Y521" s="973"/>
      <c r="Z521" s="973"/>
      <c r="AA521" s="973"/>
      <c r="AB521" s="974"/>
      <c r="AD521" s="1027" t="s">
        <v>23</v>
      </c>
      <c r="AE521" s="1028"/>
      <c r="AF521" s="1028"/>
      <c r="AG521" s="1028"/>
      <c r="AH521" s="1028"/>
      <c r="AI521" s="1028"/>
      <c r="AJ521" s="1028"/>
      <c r="AK521" s="1029"/>
      <c r="AL521" s="972" t="s">
        <v>3918</v>
      </c>
      <c r="AM521" s="973"/>
      <c r="AN521" s="973"/>
      <c r="AO521" s="975"/>
      <c r="AP521" s="977"/>
      <c r="AQ521" s="239" t="s">
        <v>3919</v>
      </c>
      <c r="AR521" s="975"/>
      <c r="AS521" s="977"/>
      <c r="AT521" s="973"/>
      <c r="AU521" s="973"/>
      <c r="AV521" s="973"/>
      <c r="AW521" s="973"/>
      <c r="AX521" s="973"/>
      <c r="AY521" s="973"/>
      <c r="AZ521" s="973"/>
      <c r="BA521" s="973"/>
      <c r="BB521" s="973"/>
      <c r="BC521" s="973"/>
      <c r="BD521" s="974"/>
    </row>
    <row r="522" spans="2:58" s="236" customFormat="1" ht="25.2" hidden="1" customHeight="1">
      <c r="B522" s="1030"/>
      <c r="C522" s="1025"/>
      <c r="D522" s="1025"/>
      <c r="E522" s="1025"/>
      <c r="F522" s="1025"/>
      <c r="G522" s="1025"/>
      <c r="H522" s="1025"/>
      <c r="I522" s="1031"/>
      <c r="J522" s="972" t="s">
        <v>3920</v>
      </c>
      <c r="K522" s="973"/>
      <c r="L522" s="973"/>
      <c r="M522" s="975"/>
      <c r="N522" s="976"/>
      <c r="O522" s="976"/>
      <c r="P522" s="976"/>
      <c r="Q522" s="977"/>
      <c r="R522" s="972" t="s">
        <v>3921</v>
      </c>
      <c r="S522" s="973"/>
      <c r="T522" s="974"/>
      <c r="U522" s="975"/>
      <c r="V522" s="976"/>
      <c r="W522" s="976"/>
      <c r="X522" s="976"/>
      <c r="Y522" s="976"/>
      <c r="Z522" s="976"/>
      <c r="AA522" s="976"/>
      <c r="AB522" s="977"/>
      <c r="AD522" s="1030"/>
      <c r="AE522" s="1025"/>
      <c r="AF522" s="1025"/>
      <c r="AG522" s="1025"/>
      <c r="AH522" s="1025"/>
      <c r="AI522" s="1025"/>
      <c r="AJ522" s="1025"/>
      <c r="AK522" s="1031"/>
      <c r="AL522" s="972" t="s">
        <v>3920</v>
      </c>
      <c r="AM522" s="973"/>
      <c r="AN522" s="973"/>
      <c r="AO522" s="975"/>
      <c r="AP522" s="976"/>
      <c r="AQ522" s="976"/>
      <c r="AR522" s="976"/>
      <c r="AS522" s="977"/>
      <c r="AT522" s="972" t="s">
        <v>3921</v>
      </c>
      <c r="AU522" s="973"/>
      <c r="AV522" s="974"/>
      <c r="AW522" s="975"/>
      <c r="AX522" s="976"/>
      <c r="AY522" s="976"/>
      <c r="AZ522" s="976"/>
      <c r="BA522" s="976"/>
      <c r="BB522" s="976"/>
      <c r="BC522" s="976"/>
      <c r="BD522" s="977"/>
    </row>
    <row r="523" spans="2:58" s="236" customFormat="1" ht="25.2" hidden="1" customHeight="1">
      <c r="B523" s="1030"/>
      <c r="C523" s="1025"/>
      <c r="D523" s="1025"/>
      <c r="E523" s="1025"/>
      <c r="F523" s="1025"/>
      <c r="G523" s="1025"/>
      <c r="H523" s="1025"/>
      <c r="I523" s="1031"/>
      <c r="J523" s="972" t="s">
        <v>3922</v>
      </c>
      <c r="K523" s="973"/>
      <c r="L523" s="973"/>
      <c r="M523" s="978"/>
      <c r="N523" s="979"/>
      <c r="O523" s="979"/>
      <c r="P523" s="979"/>
      <c r="Q523" s="980"/>
      <c r="R523" s="972" t="s">
        <v>3923</v>
      </c>
      <c r="S523" s="973"/>
      <c r="T523" s="974"/>
      <c r="U523" s="975"/>
      <c r="V523" s="976"/>
      <c r="W523" s="976"/>
      <c r="X523" s="976"/>
      <c r="Y523" s="976"/>
      <c r="Z523" s="976"/>
      <c r="AA523" s="976"/>
      <c r="AB523" s="977"/>
      <c r="AD523" s="1030"/>
      <c r="AE523" s="1025"/>
      <c r="AF523" s="1025"/>
      <c r="AG523" s="1025"/>
      <c r="AH523" s="1025"/>
      <c r="AI523" s="1025"/>
      <c r="AJ523" s="1025"/>
      <c r="AK523" s="1031"/>
      <c r="AL523" s="972" t="s">
        <v>3922</v>
      </c>
      <c r="AM523" s="973"/>
      <c r="AN523" s="973"/>
      <c r="AO523" s="978"/>
      <c r="AP523" s="979"/>
      <c r="AQ523" s="979"/>
      <c r="AR523" s="979"/>
      <c r="AS523" s="980"/>
      <c r="AT523" s="972" t="s">
        <v>3923</v>
      </c>
      <c r="AU523" s="973"/>
      <c r="AV523" s="974"/>
      <c r="AW523" s="975"/>
      <c r="AX523" s="976"/>
      <c r="AY523" s="976"/>
      <c r="AZ523" s="976"/>
      <c r="BA523" s="976"/>
      <c r="BB523" s="976"/>
      <c r="BC523" s="976"/>
      <c r="BD523" s="977"/>
    </row>
    <row r="524" spans="2:58" s="236" customFormat="1" ht="25.2" hidden="1" customHeight="1">
      <c r="B524" s="1023"/>
      <c r="C524" s="1024"/>
      <c r="D524" s="1024"/>
      <c r="E524" s="1024"/>
      <c r="F524" s="1024"/>
      <c r="G524" s="1024"/>
      <c r="H524" s="1024"/>
      <c r="I524" s="1026"/>
      <c r="J524" s="972" t="s">
        <v>3924</v>
      </c>
      <c r="K524" s="973"/>
      <c r="L524" s="973"/>
      <c r="M524" s="981"/>
      <c r="N524" s="981"/>
      <c r="O524" s="981"/>
      <c r="P524" s="981"/>
      <c r="Q524" s="981"/>
      <c r="R524" s="981"/>
      <c r="S524" s="981"/>
      <c r="T524" s="981"/>
      <c r="U524" s="981"/>
      <c r="V524" s="981"/>
      <c r="W524" s="981"/>
      <c r="X524" s="981"/>
      <c r="Y524" s="981"/>
      <c r="Z524" s="981"/>
      <c r="AA524" s="981"/>
      <c r="AB524" s="981"/>
      <c r="AD524" s="1023"/>
      <c r="AE524" s="1024"/>
      <c r="AF524" s="1024"/>
      <c r="AG524" s="1024"/>
      <c r="AH524" s="1024"/>
      <c r="AI524" s="1024"/>
      <c r="AJ524" s="1024"/>
      <c r="AK524" s="1026"/>
      <c r="AL524" s="972" t="s">
        <v>3924</v>
      </c>
      <c r="AM524" s="973"/>
      <c r="AN524" s="973"/>
      <c r="AO524" s="981"/>
      <c r="AP524" s="981"/>
      <c r="AQ524" s="981"/>
      <c r="AR524" s="981"/>
      <c r="AS524" s="981"/>
      <c r="AT524" s="981"/>
      <c r="AU524" s="981"/>
      <c r="AV524" s="981"/>
      <c r="AW524" s="981"/>
      <c r="AX524" s="981"/>
      <c r="AY524" s="981"/>
      <c r="AZ524" s="981"/>
      <c r="BA524" s="981"/>
      <c r="BB524" s="981"/>
      <c r="BC524" s="981"/>
      <c r="BD524" s="981"/>
    </row>
    <row r="525" spans="2:58" s="236" customFormat="1" ht="30" hidden="1" customHeight="1">
      <c r="B525" s="982" t="s">
        <v>3925</v>
      </c>
      <c r="C525" s="983"/>
      <c r="D525" s="983"/>
      <c r="E525" s="983"/>
      <c r="F525" s="983"/>
      <c r="G525" s="983"/>
      <c r="H525" s="983"/>
      <c r="I525" s="984"/>
      <c r="J525" s="444"/>
      <c r="K525" s="445"/>
      <c r="L525" s="446" t="s">
        <v>388</v>
      </c>
      <c r="M525" s="447"/>
      <c r="N525" s="448" t="s">
        <v>112</v>
      </c>
      <c r="O525" s="449"/>
      <c r="P525" s="450"/>
      <c r="V525" s="451"/>
      <c r="W525" s="451"/>
      <c r="X525" s="451"/>
      <c r="Y525" s="451"/>
      <c r="Z525" s="451"/>
      <c r="AA525" s="451"/>
      <c r="AB525" s="452"/>
      <c r="AD525" s="982" t="s">
        <v>3925</v>
      </c>
      <c r="AE525" s="983"/>
      <c r="AF525" s="983"/>
      <c r="AG525" s="983"/>
      <c r="AH525" s="983"/>
      <c r="AI525" s="983"/>
      <c r="AJ525" s="983"/>
      <c r="AK525" s="984"/>
      <c r="AL525" s="444"/>
      <c r="AM525" s="445"/>
      <c r="AN525" s="446" t="s">
        <v>388</v>
      </c>
      <c r="AO525" s="447"/>
      <c r="AP525" s="448" t="s">
        <v>112</v>
      </c>
      <c r="AQ525" s="449"/>
      <c r="AR525" s="450"/>
      <c r="AX525" s="451"/>
      <c r="AY525" s="451"/>
      <c r="AZ525" s="451"/>
      <c r="BA525" s="451"/>
      <c r="BB525" s="451"/>
      <c r="BC525" s="451"/>
      <c r="BD525" s="452"/>
    </row>
    <row r="526" spans="2:58" s="236" customFormat="1" ht="15" hidden="1" customHeight="1">
      <c r="B526" s="985"/>
      <c r="C526" s="986"/>
      <c r="D526" s="986"/>
      <c r="E526" s="986"/>
      <c r="F526" s="986"/>
      <c r="G526" s="986"/>
      <c r="H526" s="986"/>
      <c r="I526" s="987"/>
      <c r="J526" s="453" t="s">
        <v>3926</v>
      </c>
      <c r="K526" s="454"/>
      <c r="L526" s="454"/>
      <c r="M526" s="454"/>
      <c r="N526" s="454"/>
      <c r="O526" s="454"/>
      <c r="P526" s="454"/>
      <c r="Q526" s="454"/>
      <c r="R526" s="454"/>
      <c r="S526" s="449"/>
      <c r="T526" s="455"/>
      <c r="U526" s="456"/>
      <c r="V526" s="457"/>
      <c r="W526" s="458"/>
      <c r="X526" s="459" t="s">
        <v>388</v>
      </c>
      <c r="Y526" s="460"/>
      <c r="Z526" s="461" t="s">
        <v>112</v>
      </c>
      <c r="AA526" s="461"/>
      <c r="AB526" s="462"/>
      <c r="AD526" s="985"/>
      <c r="AE526" s="986"/>
      <c r="AF526" s="986"/>
      <c r="AG526" s="986"/>
      <c r="AH526" s="986"/>
      <c r="AI526" s="986"/>
      <c r="AJ526" s="986"/>
      <c r="AK526" s="987"/>
      <c r="AL526" s="453" t="s">
        <v>3926</v>
      </c>
      <c r="AM526" s="454"/>
      <c r="AN526" s="454"/>
      <c r="AO526" s="454"/>
      <c r="AP526" s="454"/>
      <c r="AQ526" s="454"/>
      <c r="AR526" s="454"/>
      <c r="AS526" s="454"/>
      <c r="AT526" s="454"/>
      <c r="AU526" s="449"/>
      <c r="AV526" s="455"/>
      <c r="AW526" s="456"/>
      <c r="AX526" s="457"/>
      <c r="AY526" s="458"/>
      <c r="AZ526" s="459" t="s">
        <v>388</v>
      </c>
      <c r="BA526" s="460"/>
      <c r="BB526" s="461" t="s">
        <v>112</v>
      </c>
      <c r="BC526" s="461"/>
      <c r="BD526" s="462"/>
    </row>
    <row r="527" spans="2:58" s="236" customFormat="1" ht="15" hidden="1" customHeight="1">
      <c r="B527" s="988"/>
      <c r="C527" s="989"/>
      <c r="D527" s="989"/>
      <c r="E527" s="989"/>
      <c r="F527" s="989"/>
      <c r="G527" s="989"/>
      <c r="H527" s="989"/>
      <c r="I527" s="990"/>
      <c r="J527" s="577" t="s">
        <v>3927</v>
      </c>
      <c r="K527" s="464"/>
      <c r="L527" s="464"/>
      <c r="M527" s="464"/>
      <c r="N527" s="464"/>
      <c r="O527" s="464"/>
      <c r="P527" s="464"/>
      <c r="Q527" s="464"/>
      <c r="R527" s="464"/>
      <c r="S527" s="465"/>
      <c r="T527" s="466"/>
      <c r="U527" s="467"/>
      <c r="V527" s="468"/>
      <c r="W527" s="469"/>
      <c r="X527" s="464" t="s">
        <v>388</v>
      </c>
      <c r="Y527" s="470"/>
      <c r="Z527" s="466" t="s">
        <v>112</v>
      </c>
      <c r="AA527" s="466"/>
      <c r="AB527" s="471"/>
      <c r="AD527" s="988"/>
      <c r="AE527" s="989"/>
      <c r="AF527" s="989"/>
      <c r="AG527" s="989"/>
      <c r="AH527" s="989"/>
      <c r="AI527" s="989"/>
      <c r="AJ527" s="989"/>
      <c r="AK527" s="990"/>
      <c r="AL527" s="577" t="s">
        <v>3927</v>
      </c>
      <c r="AM527" s="464"/>
      <c r="AN527" s="464"/>
      <c r="AO527" s="464"/>
      <c r="AP527" s="464"/>
      <c r="AQ527" s="464"/>
      <c r="AR527" s="464"/>
      <c r="AS527" s="464"/>
      <c r="AT527" s="464"/>
      <c r="AU527" s="465"/>
      <c r="AV527" s="466"/>
      <c r="AW527" s="467"/>
      <c r="AX527" s="468"/>
      <c r="AY527" s="469"/>
      <c r="AZ527" s="464" t="s">
        <v>388</v>
      </c>
      <c r="BA527" s="470"/>
      <c r="BB527" s="466" t="s">
        <v>112</v>
      </c>
      <c r="BC527" s="466"/>
      <c r="BD527" s="471"/>
    </row>
    <row r="528" spans="2:58" s="236" customFormat="1" ht="18" hidden="1" customHeight="1">
      <c r="B528" s="991" t="s">
        <v>3928</v>
      </c>
      <c r="C528" s="992"/>
      <c r="D528" s="992"/>
      <c r="E528" s="992"/>
      <c r="F528" s="992"/>
      <c r="G528" s="992"/>
      <c r="H528" s="992"/>
      <c r="I528" s="993"/>
      <c r="J528" s="472" t="s">
        <v>3783</v>
      </c>
      <c r="K528" s="473" t="s">
        <v>3929</v>
      </c>
      <c r="L528" s="474"/>
      <c r="M528" s="474"/>
      <c r="N528" s="474"/>
      <c r="O528" s="472" t="s">
        <v>3783</v>
      </c>
      <c r="P528" s="473" t="s">
        <v>3930</v>
      </c>
      <c r="Q528" s="474"/>
      <c r="R528" s="474"/>
      <c r="T528" s="461" t="s">
        <v>3935</v>
      </c>
      <c r="U528" s="472" t="s">
        <v>3783</v>
      </c>
      <c r="V528" s="461" t="s">
        <v>3936</v>
      </c>
      <c r="X528" s="473"/>
      <c r="Y528" s="474"/>
      <c r="Z528" s="474"/>
      <c r="AA528" s="474"/>
      <c r="AB528" s="475"/>
      <c r="AD528" s="991" t="s">
        <v>3928</v>
      </c>
      <c r="AE528" s="992"/>
      <c r="AF528" s="992"/>
      <c r="AG528" s="992"/>
      <c r="AH528" s="992"/>
      <c r="AI528" s="992"/>
      <c r="AJ528" s="992"/>
      <c r="AK528" s="993"/>
      <c r="AL528" s="472" t="s">
        <v>3783</v>
      </c>
      <c r="AM528" s="473" t="s">
        <v>3929</v>
      </c>
      <c r="AN528" s="474"/>
      <c r="AO528" s="474"/>
      <c r="AP528" s="474"/>
      <c r="AQ528" s="472" t="s">
        <v>3783</v>
      </c>
      <c r="AR528" s="473" t="s">
        <v>3930</v>
      </c>
      <c r="AS528" s="474"/>
      <c r="AT528" s="474"/>
      <c r="AV528" s="461" t="s">
        <v>3935</v>
      </c>
      <c r="AW528" s="472" t="s">
        <v>3783</v>
      </c>
      <c r="AX528" s="461" t="s">
        <v>3936</v>
      </c>
      <c r="AZ528" s="473"/>
      <c r="BA528" s="474"/>
      <c r="BB528" s="474"/>
      <c r="BC528" s="474"/>
      <c r="BD528" s="475"/>
    </row>
    <row r="529" spans="2:58" s="236" customFormat="1" ht="15" hidden="1" customHeight="1">
      <c r="B529" s="994" t="s">
        <v>3931</v>
      </c>
      <c r="C529" s="995"/>
      <c r="D529" s="995"/>
      <c r="E529" s="995"/>
      <c r="F529" s="995"/>
      <c r="G529" s="995"/>
      <c r="H529" s="995"/>
      <c r="I529" s="996"/>
      <c r="J529" s="1000" t="s">
        <v>3932</v>
      </c>
      <c r="K529" s="1001"/>
      <c r="L529" s="1004"/>
      <c r="M529" s="1005"/>
      <c r="N529" s="1005"/>
      <c r="O529" s="1005"/>
      <c r="P529" s="1005"/>
      <c r="Q529" s="1005"/>
      <c r="R529" s="1006"/>
      <c r="S529" s="1006"/>
      <c r="T529" s="1006"/>
      <c r="U529" s="1007"/>
      <c r="V529" s="1008" t="s">
        <v>3933</v>
      </c>
      <c r="W529" s="1008"/>
      <c r="X529" s="1008"/>
      <c r="Y529" s="1008"/>
      <c r="Z529" s="1008"/>
      <c r="AA529" s="1008"/>
      <c r="AB529" s="1009"/>
      <c r="AD529" s="994" t="s">
        <v>3931</v>
      </c>
      <c r="AE529" s="995"/>
      <c r="AF529" s="995"/>
      <c r="AG529" s="995"/>
      <c r="AH529" s="995"/>
      <c r="AI529" s="995"/>
      <c r="AJ529" s="995"/>
      <c r="AK529" s="996"/>
      <c r="AL529" s="1000" t="s">
        <v>3932</v>
      </c>
      <c r="AM529" s="1001"/>
      <c r="AN529" s="1004"/>
      <c r="AO529" s="1005"/>
      <c r="AP529" s="1005"/>
      <c r="AQ529" s="1005"/>
      <c r="AR529" s="1005"/>
      <c r="AS529" s="1005"/>
      <c r="AT529" s="1006"/>
      <c r="AU529" s="1006"/>
      <c r="AV529" s="1006"/>
      <c r="AW529" s="1007"/>
      <c r="AX529" s="1008" t="s">
        <v>3933</v>
      </c>
      <c r="AY529" s="1008"/>
      <c r="AZ529" s="1008"/>
      <c r="BA529" s="1008"/>
      <c r="BB529" s="1008"/>
      <c r="BC529" s="1008"/>
      <c r="BD529" s="1009"/>
    </row>
    <row r="530" spans="2:58" s="236" customFormat="1" ht="15" hidden="1" customHeight="1">
      <c r="B530" s="997"/>
      <c r="C530" s="998"/>
      <c r="D530" s="998"/>
      <c r="E530" s="998"/>
      <c r="F530" s="998"/>
      <c r="G530" s="998"/>
      <c r="H530" s="998"/>
      <c r="I530" s="999"/>
      <c r="J530" s="1002"/>
      <c r="K530" s="1003"/>
      <c r="L530" s="1004"/>
      <c r="M530" s="1005"/>
      <c r="N530" s="1005"/>
      <c r="O530" s="1005"/>
      <c r="P530" s="1005"/>
      <c r="Q530" s="1005"/>
      <c r="R530" s="1006"/>
      <c r="S530" s="1006"/>
      <c r="T530" s="1006"/>
      <c r="U530" s="1007"/>
      <c r="V530" s="1010"/>
      <c r="W530" s="1010"/>
      <c r="X530" s="1010"/>
      <c r="Y530" s="1010"/>
      <c r="Z530" s="1010"/>
      <c r="AA530" s="1010"/>
      <c r="AB530" s="1011"/>
      <c r="AC530" s="241"/>
      <c r="AD530" s="997"/>
      <c r="AE530" s="998"/>
      <c r="AF530" s="998"/>
      <c r="AG530" s="998"/>
      <c r="AH530" s="998"/>
      <c r="AI530" s="998"/>
      <c r="AJ530" s="998"/>
      <c r="AK530" s="999"/>
      <c r="AL530" s="1002"/>
      <c r="AM530" s="1003"/>
      <c r="AN530" s="1004"/>
      <c r="AO530" s="1005"/>
      <c r="AP530" s="1005"/>
      <c r="AQ530" s="1005"/>
      <c r="AR530" s="1005"/>
      <c r="AS530" s="1005"/>
      <c r="AT530" s="1006"/>
      <c r="AU530" s="1006"/>
      <c r="AV530" s="1006"/>
      <c r="AW530" s="1007"/>
      <c r="AX530" s="1010"/>
      <c r="AY530" s="1010"/>
      <c r="AZ530" s="1010"/>
      <c r="BA530" s="1010"/>
      <c r="BB530" s="1010"/>
      <c r="BC530" s="1010"/>
      <c r="BD530" s="1011"/>
      <c r="BF530" s="241"/>
    </row>
    <row r="531" spans="2:58" s="236" customFormat="1" ht="15" hidden="1" customHeight="1">
      <c r="B531" s="994" t="s">
        <v>3934</v>
      </c>
      <c r="C531" s="995"/>
      <c r="D531" s="995"/>
      <c r="E531" s="995"/>
      <c r="F531" s="995"/>
      <c r="G531" s="995"/>
      <c r="H531" s="995"/>
      <c r="I531" s="996"/>
      <c r="J531" s="968"/>
      <c r="K531" s="969"/>
      <c r="L531" s="1012"/>
      <c r="M531" s="1012" t="s">
        <v>12</v>
      </c>
      <c r="N531" s="1012"/>
      <c r="O531" s="1012" t="s">
        <v>11</v>
      </c>
      <c r="P531" s="1012"/>
      <c r="Q531" s="1012" t="s">
        <v>227</v>
      </c>
      <c r="S531" s="476"/>
      <c r="T531" s="476"/>
      <c r="U531" s="476"/>
      <c r="V531" s="476"/>
      <c r="W531" s="476"/>
      <c r="X531" s="476"/>
      <c r="Y531" s="476"/>
      <c r="Z531" s="476"/>
      <c r="AA531" s="476"/>
      <c r="AB531" s="477"/>
      <c r="AC531" s="241"/>
      <c r="AD531" s="994" t="s">
        <v>3934</v>
      </c>
      <c r="AE531" s="995"/>
      <c r="AF531" s="995"/>
      <c r="AG531" s="995"/>
      <c r="AH531" s="995"/>
      <c r="AI531" s="995"/>
      <c r="AJ531" s="995"/>
      <c r="AK531" s="996"/>
      <c r="AL531" s="968"/>
      <c r="AM531" s="969"/>
      <c r="AN531" s="1012"/>
      <c r="AO531" s="1012" t="s">
        <v>12</v>
      </c>
      <c r="AP531" s="1012"/>
      <c r="AQ531" s="1012" t="s">
        <v>11</v>
      </c>
      <c r="AR531" s="1012"/>
      <c r="AS531" s="1012" t="s">
        <v>227</v>
      </c>
      <c r="AU531" s="476"/>
      <c r="AV531" s="476"/>
      <c r="AW531" s="476"/>
      <c r="AX531" s="476"/>
      <c r="AY531" s="476"/>
      <c r="AZ531" s="476"/>
      <c r="BA531" s="476"/>
      <c r="BB531" s="476"/>
      <c r="BC531" s="476"/>
      <c r="BD531" s="477"/>
      <c r="BF531" s="241"/>
    </row>
    <row r="532" spans="2:58" s="236" customFormat="1" ht="15" hidden="1" customHeight="1">
      <c r="B532" s="997"/>
      <c r="C532" s="998"/>
      <c r="D532" s="998"/>
      <c r="E532" s="998"/>
      <c r="F532" s="998"/>
      <c r="G532" s="998"/>
      <c r="H532" s="998"/>
      <c r="I532" s="999"/>
      <c r="J532" s="970"/>
      <c r="K532" s="971"/>
      <c r="L532" s="1013"/>
      <c r="M532" s="1013"/>
      <c r="N532" s="1013"/>
      <c r="O532" s="1013"/>
      <c r="P532" s="1013"/>
      <c r="Q532" s="1013"/>
      <c r="R532" s="481"/>
      <c r="S532" s="479"/>
      <c r="T532" s="479"/>
      <c r="U532" s="479"/>
      <c r="V532" s="479"/>
      <c r="W532" s="479"/>
      <c r="X532" s="479"/>
      <c r="Y532" s="479"/>
      <c r="Z532" s="479"/>
      <c r="AA532" s="479"/>
      <c r="AB532" s="480"/>
      <c r="AC532" s="241"/>
      <c r="AD532" s="997"/>
      <c r="AE532" s="998"/>
      <c r="AF532" s="998"/>
      <c r="AG532" s="998"/>
      <c r="AH532" s="998"/>
      <c r="AI532" s="998"/>
      <c r="AJ532" s="998"/>
      <c r="AK532" s="999"/>
      <c r="AL532" s="970"/>
      <c r="AM532" s="971"/>
      <c r="AN532" s="1013"/>
      <c r="AO532" s="1013"/>
      <c r="AP532" s="1013"/>
      <c r="AQ532" s="1013"/>
      <c r="AR532" s="1013"/>
      <c r="AS532" s="1013"/>
      <c r="AT532" s="481"/>
      <c r="AU532" s="479"/>
      <c r="AV532" s="479"/>
      <c r="AW532" s="479"/>
      <c r="AX532" s="479"/>
      <c r="AY532" s="479"/>
      <c r="AZ532" s="479"/>
      <c r="BA532" s="479"/>
      <c r="BB532" s="479"/>
      <c r="BC532" s="479"/>
      <c r="BD532" s="480"/>
      <c r="BF532" s="241"/>
    </row>
    <row r="533" spans="2:58" s="236" customFormat="1" ht="20.100000000000001" hidden="1" customHeight="1">
      <c r="B533" s="482"/>
      <c r="C533" s="482"/>
      <c r="D533" s="482"/>
      <c r="E533" s="482"/>
      <c r="F533" s="482"/>
      <c r="G533" s="482"/>
      <c r="H533" s="482"/>
      <c r="I533" s="482"/>
      <c r="J533" s="482"/>
      <c r="K533" s="482"/>
      <c r="L533" s="482"/>
      <c r="M533" s="482"/>
      <c r="N533" s="482"/>
      <c r="O533" s="482"/>
      <c r="P533" s="482"/>
      <c r="Q533" s="482"/>
      <c r="R533" s="482"/>
      <c r="S533" s="482"/>
      <c r="T533" s="482"/>
      <c r="U533" s="482"/>
      <c r="V533" s="482"/>
      <c r="W533" s="482"/>
      <c r="X533" s="482"/>
      <c r="Y533" s="482"/>
      <c r="Z533" s="482"/>
      <c r="AA533" s="482"/>
      <c r="AB533" s="482"/>
      <c r="AC533" s="241"/>
      <c r="AD533" s="482"/>
      <c r="AE533" s="482"/>
      <c r="AF533" s="482"/>
      <c r="AG533" s="482"/>
      <c r="AH533" s="482"/>
      <c r="AI533" s="482"/>
      <c r="AJ533" s="482"/>
      <c r="AK533" s="482"/>
      <c r="AL533" s="482"/>
      <c r="AM533" s="482"/>
      <c r="AN533" s="482"/>
      <c r="AO533" s="482"/>
      <c r="AP533" s="482"/>
      <c r="AQ533" s="482"/>
      <c r="AR533" s="482"/>
      <c r="AS533" s="482"/>
      <c r="AT533" s="482"/>
      <c r="AU533" s="482"/>
      <c r="AV533" s="482"/>
      <c r="AW533" s="482"/>
      <c r="AX533" s="482"/>
      <c r="AY533" s="482"/>
      <c r="AZ533" s="482"/>
      <c r="BA533" s="482"/>
      <c r="BB533" s="482"/>
      <c r="BC533" s="482"/>
      <c r="BD533" s="482"/>
      <c r="BF533" s="241"/>
    </row>
    <row r="534" spans="2:58" s="236" customFormat="1" ht="18" hidden="1" customHeight="1">
      <c r="C534" s="437" t="s">
        <v>3937</v>
      </c>
      <c r="D534" s="243" t="s">
        <v>16092</v>
      </c>
      <c r="F534" s="243"/>
      <c r="G534" s="243"/>
      <c r="H534" s="243"/>
      <c r="I534" s="243"/>
      <c r="J534" s="483"/>
      <c r="K534" s="483"/>
      <c r="L534" s="483"/>
      <c r="M534" s="483"/>
      <c r="N534" s="483"/>
      <c r="O534" s="483"/>
      <c r="P534" s="483"/>
      <c r="Q534" s="483"/>
      <c r="R534" s="483"/>
      <c r="S534" s="484"/>
      <c r="T534" s="483"/>
      <c r="U534" s="483"/>
      <c r="V534" s="483"/>
      <c r="W534" s="483"/>
      <c r="X534" s="243"/>
      <c r="Y534" s="243"/>
      <c r="Z534" s="243"/>
      <c r="AA534" s="243"/>
      <c r="AB534" s="243"/>
      <c r="AE534" s="437" t="s">
        <v>3937</v>
      </c>
      <c r="AF534" s="243" t="s">
        <v>16092</v>
      </c>
      <c r="AH534" s="243"/>
      <c r="AI534" s="243"/>
      <c r="AJ534" s="243"/>
      <c r="AK534" s="243"/>
      <c r="AL534" s="483"/>
      <c r="AM534" s="483"/>
      <c r="AN534" s="483"/>
      <c r="AO534" s="483"/>
      <c r="AP534" s="483"/>
      <c r="AQ534" s="483"/>
      <c r="AR534" s="483"/>
      <c r="AS534" s="483"/>
      <c r="AT534" s="483"/>
      <c r="AU534" s="484"/>
      <c r="AV534" s="483"/>
      <c r="AW534" s="483"/>
      <c r="AX534" s="483"/>
      <c r="AY534" s="483"/>
      <c r="AZ534" s="243"/>
      <c r="BA534" s="243"/>
      <c r="BB534" s="243"/>
      <c r="BC534" s="243"/>
      <c r="BD534" s="243"/>
    </row>
    <row r="535" spans="2:58" s="236" customFormat="1" ht="30" hidden="1" customHeight="1">
      <c r="C535" s="485" t="s">
        <v>3938</v>
      </c>
      <c r="D535" s="1032" t="s">
        <v>16093</v>
      </c>
      <c r="E535" s="1032"/>
      <c r="F535" s="1032"/>
      <c r="G535" s="1032"/>
      <c r="H535" s="1032"/>
      <c r="I535" s="1032"/>
      <c r="J535" s="1032"/>
      <c r="K535" s="1032"/>
      <c r="L535" s="1032"/>
      <c r="M535" s="1032"/>
      <c r="N535" s="1032"/>
      <c r="O535" s="1032"/>
      <c r="P535" s="1032"/>
      <c r="Q535" s="1032"/>
      <c r="R535" s="1032"/>
      <c r="S535" s="1032"/>
      <c r="T535" s="1032"/>
      <c r="U535" s="1032"/>
      <c r="V535" s="1032"/>
      <c r="W535" s="1032"/>
      <c r="X535" s="1032"/>
      <c r="Y535" s="1032"/>
      <c r="Z535" s="1032"/>
      <c r="AA535" s="1032"/>
      <c r="AB535" s="1032"/>
      <c r="AE535" s="485" t="s">
        <v>3938</v>
      </c>
      <c r="AF535" s="1032" t="s">
        <v>16093</v>
      </c>
      <c r="AG535" s="1032"/>
      <c r="AH535" s="1032"/>
      <c r="AI535" s="1032"/>
      <c r="AJ535" s="1032"/>
      <c r="AK535" s="1032"/>
      <c r="AL535" s="1032"/>
      <c r="AM535" s="1032"/>
      <c r="AN535" s="1032"/>
      <c r="AO535" s="1032"/>
      <c r="AP535" s="1032"/>
      <c r="AQ535" s="1032"/>
      <c r="AR535" s="1032"/>
      <c r="AS535" s="1032"/>
      <c r="AT535" s="1032"/>
      <c r="AU535" s="1032"/>
      <c r="AV535" s="1032"/>
      <c r="AW535" s="1032"/>
      <c r="AX535" s="1032"/>
      <c r="AY535" s="1032"/>
      <c r="AZ535" s="1032"/>
      <c r="BA535" s="1032"/>
      <c r="BB535" s="1032"/>
      <c r="BC535" s="1032"/>
      <c r="BD535" s="1032"/>
    </row>
    <row r="536" spans="2:58" s="236" customFormat="1" ht="7.95" hidden="1" customHeight="1">
      <c r="E536" s="486"/>
      <c r="F536" s="486"/>
      <c r="G536" s="486"/>
      <c r="H536" s="486"/>
      <c r="I536" s="486"/>
      <c r="J536" s="486"/>
      <c r="K536" s="486"/>
      <c r="L536" s="486"/>
      <c r="M536" s="486"/>
      <c r="N536" s="486"/>
      <c r="O536" s="486"/>
      <c r="P536" s="486"/>
      <c r="Q536" s="486"/>
      <c r="R536" s="486"/>
      <c r="S536" s="486"/>
      <c r="T536" s="486"/>
      <c r="U536" s="486"/>
      <c r="V536" s="486"/>
      <c r="W536" s="486"/>
      <c r="X536" s="486"/>
      <c r="Y536" s="486"/>
      <c r="Z536" s="486"/>
      <c r="AA536" s="486"/>
      <c r="AB536" s="486"/>
      <c r="AG536" s="486"/>
      <c r="AH536" s="486"/>
      <c r="AI536" s="486"/>
      <c r="AJ536" s="486"/>
      <c r="AK536" s="486"/>
      <c r="AL536" s="486"/>
      <c r="AM536" s="486"/>
      <c r="AN536" s="486"/>
      <c r="AO536" s="486"/>
      <c r="AP536" s="486"/>
      <c r="AQ536" s="486"/>
      <c r="AR536" s="486"/>
      <c r="AS536" s="486"/>
      <c r="AT536" s="486"/>
      <c r="AU536" s="486"/>
      <c r="AV536" s="486"/>
      <c r="AW536" s="486"/>
      <c r="AX536" s="486"/>
      <c r="AY536" s="486"/>
      <c r="AZ536" s="486"/>
      <c r="BA536" s="486"/>
      <c r="BB536" s="486"/>
      <c r="BC536" s="486"/>
      <c r="BD536" s="486"/>
    </row>
    <row r="537" spans="2:58" s="236" customFormat="1" ht="25.35" hidden="1" customHeight="1">
      <c r="B537" s="441" t="s">
        <v>3939</v>
      </c>
      <c r="I537" s="442"/>
      <c r="J537" s="442"/>
      <c r="W537" s="442"/>
      <c r="X537" s="442"/>
      <c r="Y537" s="442"/>
      <c r="Z537" s="442"/>
      <c r="AA537" s="442"/>
      <c r="AB537" s="442"/>
      <c r="AD537" s="441" t="s">
        <v>3939</v>
      </c>
      <c r="AK537" s="442"/>
      <c r="AL537" s="442"/>
      <c r="AY537" s="442"/>
      <c r="AZ537" s="442"/>
      <c r="BA537" s="442"/>
      <c r="BB537" s="442"/>
      <c r="BC537" s="442"/>
      <c r="BD537" s="442"/>
    </row>
    <row r="538" spans="2:58" s="236" customFormat="1" ht="12.45" hidden="1" customHeight="1">
      <c r="B538" s="1014" t="s">
        <v>3917</v>
      </c>
      <c r="C538" s="1015"/>
      <c r="D538" s="1015"/>
      <c r="E538" s="1015"/>
      <c r="F538" s="1015"/>
      <c r="G538" s="1015"/>
      <c r="H538" s="1015"/>
      <c r="I538" s="1016"/>
      <c r="J538" s="1017"/>
      <c r="K538" s="1018"/>
      <c r="L538" s="1018"/>
      <c r="M538" s="1018"/>
      <c r="N538" s="1018"/>
      <c r="O538" s="1018"/>
      <c r="P538" s="1018"/>
      <c r="Q538" s="1018"/>
      <c r="R538" s="1018"/>
      <c r="S538" s="1018"/>
      <c r="T538" s="1018"/>
      <c r="U538" s="1018"/>
      <c r="V538" s="1018"/>
      <c r="W538" s="1018"/>
      <c r="X538" s="1018"/>
      <c r="Y538" s="1018"/>
      <c r="Z538" s="1018"/>
      <c r="AA538" s="1018"/>
      <c r="AB538" s="1019"/>
      <c r="AD538" s="1014" t="s">
        <v>3917</v>
      </c>
      <c r="AE538" s="1015"/>
      <c r="AF538" s="1015"/>
      <c r="AG538" s="1015"/>
      <c r="AH538" s="1015"/>
      <c r="AI538" s="1015"/>
      <c r="AJ538" s="1015"/>
      <c r="AK538" s="1016"/>
      <c r="AL538" s="1017"/>
      <c r="AM538" s="1018"/>
      <c r="AN538" s="1018"/>
      <c r="AO538" s="1018"/>
      <c r="AP538" s="1018"/>
      <c r="AQ538" s="1018"/>
      <c r="AR538" s="1018"/>
      <c r="AS538" s="1018"/>
      <c r="AT538" s="1018"/>
      <c r="AU538" s="1018"/>
      <c r="AV538" s="1018"/>
      <c r="AW538" s="1018"/>
      <c r="AX538" s="1018"/>
      <c r="AY538" s="1018"/>
      <c r="AZ538" s="1018"/>
      <c r="BA538" s="1018"/>
      <c r="BB538" s="1018"/>
      <c r="BC538" s="1018"/>
      <c r="BD538" s="1019"/>
    </row>
    <row r="539" spans="2:58" s="236" customFormat="1" ht="22.5" hidden="1" customHeight="1">
      <c r="B539" s="1020" t="s">
        <v>8</v>
      </c>
      <c r="C539" s="1021"/>
      <c r="D539" s="1021"/>
      <c r="E539" s="1021"/>
      <c r="F539" s="1021"/>
      <c r="G539" s="1021"/>
      <c r="H539" s="1021"/>
      <c r="I539" s="1022"/>
      <c r="J539" s="1023"/>
      <c r="K539" s="1024"/>
      <c r="L539" s="1024"/>
      <c r="M539" s="1025"/>
      <c r="N539" s="1025"/>
      <c r="O539" s="1024"/>
      <c r="P539" s="1025"/>
      <c r="Q539" s="1025"/>
      <c r="R539" s="1024"/>
      <c r="S539" s="1024"/>
      <c r="T539" s="1024"/>
      <c r="U539" s="1024"/>
      <c r="V539" s="1024"/>
      <c r="W539" s="1024"/>
      <c r="X539" s="1024"/>
      <c r="Y539" s="1024"/>
      <c r="Z539" s="1024"/>
      <c r="AA539" s="1024"/>
      <c r="AB539" s="1026"/>
      <c r="AC539" s="236">
        <v>31</v>
      </c>
      <c r="AD539" s="1020" t="s">
        <v>8</v>
      </c>
      <c r="AE539" s="1021"/>
      <c r="AF539" s="1021"/>
      <c r="AG539" s="1021"/>
      <c r="AH539" s="1021"/>
      <c r="AI539" s="1021"/>
      <c r="AJ539" s="1021"/>
      <c r="AK539" s="1022"/>
      <c r="AL539" s="1023"/>
      <c r="AM539" s="1024"/>
      <c r="AN539" s="1024"/>
      <c r="AO539" s="1025"/>
      <c r="AP539" s="1025"/>
      <c r="AQ539" s="1024"/>
      <c r="AR539" s="1025"/>
      <c r="AS539" s="1025"/>
      <c r="AT539" s="1024"/>
      <c r="AU539" s="1024"/>
      <c r="AV539" s="1024"/>
      <c r="AW539" s="1024"/>
      <c r="AX539" s="1024"/>
      <c r="AY539" s="1024"/>
      <c r="AZ539" s="1024"/>
      <c r="BA539" s="1024"/>
      <c r="BB539" s="1024"/>
      <c r="BC539" s="1024"/>
      <c r="BD539" s="1026"/>
      <c r="BF539" s="236">
        <v>31</v>
      </c>
    </row>
    <row r="540" spans="2:58" s="236" customFormat="1" ht="25.2" hidden="1" customHeight="1">
      <c r="B540" s="1027" t="s">
        <v>23</v>
      </c>
      <c r="C540" s="1028"/>
      <c r="D540" s="1028"/>
      <c r="E540" s="1028"/>
      <c r="F540" s="1028"/>
      <c r="G540" s="1028"/>
      <c r="H540" s="1028"/>
      <c r="I540" s="1029"/>
      <c r="J540" s="972" t="s">
        <v>3918</v>
      </c>
      <c r="K540" s="973"/>
      <c r="L540" s="973"/>
      <c r="M540" s="975"/>
      <c r="N540" s="977"/>
      <c r="O540" s="239" t="s">
        <v>3919</v>
      </c>
      <c r="P540" s="975"/>
      <c r="Q540" s="977"/>
      <c r="R540" s="973"/>
      <c r="S540" s="973"/>
      <c r="T540" s="973"/>
      <c r="U540" s="973"/>
      <c r="V540" s="973"/>
      <c r="W540" s="973"/>
      <c r="X540" s="973"/>
      <c r="Y540" s="973"/>
      <c r="Z540" s="973"/>
      <c r="AA540" s="973"/>
      <c r="AB540" s="974"/>
      <c r="AD540" s="1027" t="s">
        <v>23</v>
      </c>
      <c r="AE540" s="1028"/>
      <c r="AF540" s="1028"/>
      <c r="AG540" s="1028"/>
      <c r="AH540" s="1028"/>
      <c r="AI540" s="1028"/>
      <c r="AJ540" s="1028"/>
      <c r="AK540" s="1029"/>
      <c r="AL540" s="972" t="s">
        <v>3918</v>
      </c>
      <c r="AM540" s="973"/>
      <c r="AN540" s="973"/>
      <c r="AO540" s="975"/>
      <c r="AP540" s="977"/>
      <c r="AQ540" s="239" t="s">
        <v>3919</v>
      </c>
      <c r="AR540" s="975"/>
      <c r="AS540" s="977"/>
      <c r="AT540" s="973"/>
      <c r="AU540" s="973"/>
      <c r="AV540" s="973"/>
      <c r="AW540" s="973"/>
      <c r="AX540" s="973"/>
      <c r="AY540" s="973"/>
      <c r="AZ540" s="973"/>
      <c r="BA540" s="973"/>
      <c r="BB540" s="973"/>
      <c r="BC540" s="973"/>
      <c r="BD540" s="974"/>
    </row>
    <row r="541" spans="2:58" s="236" customFormat="1" ht="25.2" hidden="1" customHeight="1">
      <c r="B541" s="1030"/>
      <c r="C541" s="1025"/>
      <c r="D541" s="1025"/>
      <c r="E541" s="1025"/>
      <c r="F541" s="1025"/>
      <c r="G541" s="1025"/>
      <c r="H541" s="1025"/>
      <c r="I541" s="1031"/>
      <c r="J541" s="972" t="s">
        <v>3920</v>
      </c>
      <c r="K541" s="973"/>
      <c r="L541" s="973"/>
      <c r="M541" s="975"/>
      <c r="N541" s="976"/>
      <c r="O541" s="976"/>
      <c r="P541" s="976"/>
      <c r="Q541" s="977"/>
      <c r="R541" s="972" t="s">
        <v>3921</v>
      </c>
      <c r="S541" s="973"/>
      <c r="T541" s="974"/>
      <c r="U541" s="975"/>
      <c r="V541" s="976"/>
      <c r="W541" s="976"/>
      <c r="X541" s="976"/>
      <c r="Y541" s="976"/>
      <c r="Z541" s="976"/>
      <c r="AA541" s="976"/>
      <c r="AB541" s="977"/>
      <c r="AD541" s="1030"/>
      <c r="AE541" s="1025"/>
      <c r="AF541" s="1025"/>
      <c r="AG541" s="1025"/>
      <c r="AH541" s="1025"/>
      <c r="AI541" s="1025"/>
      <c r="AJ541" s="1025"/>
      <c r="AK541" s="1031"/>
      <c r="AL541" s="972" t="s">
        <v>3920</v>
      </c>
      <c r="AM541" s="973"/>
      <c r="AN541" s="973"/>
      <c r="AO541" s="975"/>
      <c r="AP541" s="976"/>
      <c r="AQ541" s="976"/>
      <c r="AR541" s="976"/>
      <c r="AS541" s="977"/>
      <c r="AT541" s="972" t="s">
        <v>3921</v>
      </c>
      <c r="AU541" s="973"/>
      <c r="AV541" s="974"/>
      <c r="AW541" s="975"/>
      <c r="AX541" s="976"/>
      <c r="AY541" s="976"/>
      <c r="AZ541" s="976"/>
      <c r="BA541" s="976"/>
      <c r="BB541" s="976"/>
      <c r="BC541" s="976"/>
      <c r="BD541" s="977"/>
    </row>
    <row r="542" spans="2:58" s="236" customFormat="1" ht="25.2" hidden="1" customHeight="1">
      <c r="B542" s="1030"/>
      <c r="C542" s="1025"/>
      <c r="D542" s="1025"/>
      <c r="E542" s="1025"/>
      <c r="F542" s="1025"/>
      <c r="G542" s="1025"/>
      <c r="H542" s="1025"/>
      <c r="I542" s="1031"/>
      <c r="J542" s="972" t="s">
        <v>3922</v>
      </c>
      <c r="K542" s="973"/>
      <c r="L542" s="973"/>
      <c r="M542" s="978"/>
      <c r="N542" s="979"/>
      <c r="O542" s="979"/>
      <c r="P542" s="979"/>
      <c r="Q542" s="980"/>
      <c r="R542" s="972" t="s">
        <v>3923</v>
      </c>
      <c r="S542" s="973"/>
      <c r="T542" s="974"/>
      <c r="U542" s="975"/>
      <c r="V542" s="976"/>
      <c r="W542" s="976"/>
      <c r="X542" s="976"/>
      <c r="Y542" s="976"/>
      <c r="Z542" s="976"/>
      <c r="AA542" s="976"/>
      <c r="AB542" s="977"/>
      <c r="AD542" s="1030"/>
      <c r="AE542" s="1025"/>
      <c r="AF542" s="1025"/>
      <c r="AG542" s="1025"/>
      <c r="AH542" s="1025"/>
      <c r="AI542" s="1025"/>
      <c r="AJ542" s="1025"/>
      <c r="AK542" s="1031"/>
      <c r="AL542" s="972" t="s">
        <v>3922</v>
      </c>
      <c r="AM542" s="973"/>
      <c r="AN542" s="973"/>
      <c r="AO542" s="978"/>
      <c r="AP542" s="979"/>
      <c r="AQ542" s="979"/>
      <c r="AR542" s="979"/>
      <c r="AS542" s="980"/>
      <c r="AT542" s="972" t="s">
        <v>3923</v>
      </c>
      <c r="AU542" s="973"/>
      <c r="AV542" s="974"/>
      <c r="AW542" s="975"/>
      <c r="AX542" s="976"/>
      <c r="AY542" s="976"/>
      <c r="AZ542" s="976"/>
      <c r="BA542" s="976"/>
      <c r="BB542" s="976"/>
      <c r="BC542" s="976"/>
      <c r="BD542" s="977"/>
    </row>
    <row r="543" spans="2:58" s="236" customFormat="1" ht="25.2" hidden="1" customHeight="1">
      <c r="B543" s="1023"/>
      <c r="C543" s="1024"/>
      <c r="D543" s="1024"/>
      <c r="E543" s="1024"/>
      <c r="F543" s="1024"/>
      <c r="G543" s="1024"/>
      <c r="H543" s="1024"/>
      <c r="I543" s="1026"/>
      <c r="J543" s="972" t="s">
        <v>3924</v>
      </c>
      <c r="K543" s="973"/>
      <c r="L543" s="973"/>
      <c r="M543" s="981"/>
      <c r="N543" s="981"/>
      <c r="O543" s="981"/>
      <c r="P543" s="981"/>
      <c r="Q543" s="981"/>
      <c r="R543" s="981"/>
      <c r="S543" s="981"/>
      <c r="T543" s="981"/>
      <c r="U543" s="981"/>
      <c r="V543" s="981"/>
      <c r="W543" s="981"/>
      <c r="X543" s="981"/>
      <c r="Y543" s="981"/>
      <c r="Z543" s="981"/>
      <c r="AA543" s="981"/>
      <c r="AB543" s="981"/>
      <c r="AD543" s="1023"/>
      <c r="AE543" s="1024"/>
      <c r="AF543" s="1024"/>
      <c r="AG543" s="1024"/>
      <c r="AH543" s="1024"/>
      <c r="AI543" s="1024"/>
      <c r="AJ543" s="1024"/>
      <c r="AK543" s="1026"/>
      <c r="AL543" s="972" t="s">
        <v>3924</v>
      </c>
      <c r="AM543" s="973"/>
      <c r="AN543" s="973"/>
      <c r="AO543" s="981"/>
      <c r="AP543" s="981"/>
      <c r="AQ543" s="981"/>
      <c r="AR543" s="981"/>
      <c r="AS543" s="981"/>
      <c r="AT543" s="981"/>
      <c r="AU543" s="981"/>
      <c r="AV543" s="981"/>
      <c r="AW543" s="981"/>
      <c r="AX543" s="981"/>
      <c r="AY543" s="981"/>
      <c r="AZ543" s="981"/>
      <c r="BA543" s="981"/>
      <c r="BB543" s="981"/>
      <c r="BC543" s="981"/>
      <c r="BD543" s="981"/>
    </row>
    <row r="544" spans="2:58" s="236" customFormat="1" ht="30" hidden="1" customHeight="1">
      <c r="B544" s="982" t="s">
        <v>3925</v>
      </c>
      <c r="C544" s="983"/>
      <c r="D544" s="983"/>
      <c r="E544" s="983"/>
      <c r="F544" s="983"/>
      <c r="G544" s="983"/>
      <c r="H544" s="983"/>
      <c r="I544" s="984"/>
      <c r="J544" s="444"/>
      <c r="K544" s="445"/>
      <c r="L544" s="446" t="s">
        <v>388</v>
      </c>
      <c r="M544" s="447"/>
      <c r="N544" s="448" t="s">
        <v>112</v>
      </c>
      <c r="O544" s="449"/>
      <c r="P544" s="450"/>
      <c r="V544" s="451"/>
      <c r="W544" s="451"/>
      <c r="X544" s="451"/>
      <c r="Y544" s="451"/>
      <c r="Z544" s="451"/>
      <c r="AA544" s="451"/>
      <c r="AB544" s="452"/>
      <c r="AD544" s="982" t="s">
        <v>3925</v>
      </c>
      <c r="AE544" s="983"/>
      <c r="AF544" s="983"/>
      <c r="AG544" s="983"/>
      <c r="AH544" s="983"/>
      <c r="AI544" s="983"/>
      <c r="AJ544" s="983"/>
      <c r="AK544" s="984"/>
      <c r="AL544" s="444"/>
      <c r="AM544" s="445"/>
      <c r="AN544" s="446" t="s">
        <v>388</v>
      </c>
      <c r="AO544" s="447"/>
      <c r="AP544" s="448" t="s">
        <v>112</v>
      </c>
      <c r="AQ544" s="449"/>
      <c r="AR544" s="450"/>
      <c r="AX544" s="451"/>
      <c r="AY544" s="451"/>
      <c r="AZ544" s="451"/>
      <c r="BA544" s="451"/>
      <c r="BB544" s="451"/>
      <c r="BC544" s="451"/>
      <c r="BD544" s="452"/>
    </row>
    <row r="545" spans="2:58" s="236" customFormat="1" ht="15" hidden="1" customHeight="1">
      <c r="B545" s="985"/>
      <c r="C545" s="986"/>
      <c r="D545" s="986"/>
      <c r="E545" s="986"/>
      <c r="F545" s="986"/>
      <c r="G545" s="986"/>
      <c r="H545" s="986"/>
      <c r="I545" s="987"/>
      <c r="J545" s="453" t="s">
        <v>3926</v>
      </c>
      <c r="K545" s="454"/>
      <c r="L545" s="454"/>
      <c r="M545" s="454"/>
      <c r="N545" s="454"/>
      <c r="O545" s="454"/>
      <c r="P545" s="454"/>
      <c r="Q545" s="454"/>
      <c r="R545" s="454"/>
      <c r="S545" s="449"/>
      <c r="T545" s="455"/>
      <c r="U545" s="456"/>
      <c r="V545" s="457"/>
      <c r="W545" s="458"/>
      <c r="X545" s="459" t="s">
        <v>388</v>
      </c>
      <c r="Y545" s="460"/>
      <c r="Z545" s="461" t="s">
        <v>112</v>
      </c>
      <c r="AA545" s="461"/>
      <c r="AB545" s="462"/>
      <c r="AD545" s="985"/>
      <c r="AE545" s="986"/>
      <c r="AF545" s="986"/>
      <c r="AG545" s="986"/>
      <c r="AH545" s="986"/>
      <c r="AI545" s="986"/>
      <c r="AJ545" s="986"/>
      <c r="AK545" s="987"/>
      <c r="AL545" s="453" t="s">
        <v>3926</v>
      </c>
      <c r="AM545" s="454"/>
      <c r="AN545" s="454"/>
      <c r="AO545" s="454"/>
      <c r="AP545" s="454"/>
      <c r="AQ545" s="454"/>
      <c r="AR545" s="454"/>
      <c r="AS545" s="454"/>
      <c r="AT545" s="454"/>
      <c r="AU545" s="449"/>
      <c r="AV545" s="455"/>
      <c r="AW545" s="456"/>
      <c r="AX545" s="457"/>
      <c r="AY545" s="458"/>
      <c r="AZ545" s="459" t="s">
        <v>388</v>
      </c>
      <c r="BA545" s="460"/>
      <c r="BB545" s="461" t="s">
        <v>112</v>
      </c>
      <c r="BC545" s="461"/>
      <c r="BD545" s="462"/>
    </row>
    <row r="546" spans="2:58" s="236" customFormat="1" ht="15" hidden="1" customHeight="1">
      <c r="B546" s="988"/>
      <c r="C546" s="989"/>
      <c r="D546" s="989"/>
      <c r="E546" s="989"/>
      <c r="F546" s="989"/>
      <c r="G546" s="989"/>
      <c r="H546" s="989"/>
      <c r="I546" s="990"/>
      <c r="J546" s="577" t="s">
        <v>3927</v>
      </c>
      <c r="K546" s="464"/>
      <c r="L546" s="464"/>
      <c r="M546" s="464"/>
      <c r="N546" s="464"/>
      <c r="O546" s="464"/>
      <c r="P546" s="464"/>
      <c r="Q546" s="464"/>
      <c r="R546" s="464"/>
      <c r="S546" s="465"/>
      <c r="T546" s="466"/>
      <c r="U546" s="467"/>
      <c r="V546" s="468"/>
      <c r="W546" s="469"/>
      <c r="X546" s="464" t="s">
        <v>388</v>
      </c>
      <c r="Y546" s="470"/>
      <c r="Z546" s="466" t="s">
        <v>112</v>
      </c>
      <c r="AA546" s="466"/>
      <c r="AB546" s="471"/>
      <c r="AD546" s="988"/>
      <c r="AE546" s="989"/>
      <c r="AF546" s="989"/>
      <c r="AG546" s="989"/>
      <c r="AH546" s="989"/>
      <c r="AI546" s="989"/>
      <c r="AJ546" s="989"/>
      <c r="AK546" s="990"/>
      <c r="AL546" s="577" t="s">
        <v>3927</v>
      </c>
      <c r="AM546" s="464"/>
      <c r="AN546" s="464"/>
      <c r="AO546" s="464"/>
      <c r="AP546" s="464"/>
      <c r="AQ546" s="464"/>
      <c r="AR546" s="464"/>
      <c r="AS546" s="464"/>
      <c r="AT546" s="464"/>
      <c r="AU546" s="465"/>
      <c r="AV546" s="466"/>
      <c r="AW546" s="467"/>
      <c r="AX546" s="468"/>
      <c r="AY546" s="469"/>
      <c r="AZ546" s="464" t="s">
        <v>388</v>
      </c>
      <c r="BA546" s="470"/>
      <c r="BB546" s="466" t="s">
        <v>112</v>
      </c>
      <c r="BC546" s="466"/>
      <c r="BD546" s="471"/>
    </row>
    <row r="547" spans="2:58" s="236" customFormat="1" ht="18" hidden="1" customHeight="1">
      <c r="B547" s="991" t="s">
        <v>3928</v>
      </c>
      <c r="C547" s="992"/>
      <c r="D547" s="992"/>
      <c r="E547" s="992"/>
      <c r="F547" s="992"/>
      <c r="G547" s="992"/>
      <c r="H547" s="992"/>
      <c r="I547" s="993"/>
      <c r="J547" s="472" t="s">
        <v>3783</v>
      </c>
      <c r="K547" s="473" t="s">
        <v>3929</v>
      </c>
      <c r="L547" s="474"/>
      <c r="M547" s="474"/>
      <c r="N547" s="474"/>
      <c r="O547" s="472" t="s">
        <v>3783</v>
      </c>
      <c r="P547" s="473" t="s">
        <v>3930</v>
      </c>
      <c r="Q547" s="474"/>
      <c r="R547" s="474"/>
      <c r="T547" s="461" t="s">
        <v>3935</v>
      </c>
      <c r="U547" s="472" t="s">
        <v>3783</v>
      </c>
      <c r="V547" s="461" t="s">
        <v>3936</v>
      </c>
      <c r="X547" s="473"/>
      <c r="Y547" s="474"/>
      <c r="Z547" s="474"/>
      <c r="AA547" s="474"/>
      <c r="AB547" s="475"/>
      <c r="AD547" s="991" t="s">
        <v>3928</v>
      </c>
      <c r="AE547" s="992"/>
      <c r="AF547" s="992"/>
      <c r="AG547" s="992"/>
      <c r="AH547" s="992"/>
      <c r="AI547" s="992"/>
      <c r="AJ547" s="992"/>
      <c r="AK547" s="993"/>
      <c r="AL547" s="472" t="s">
        <v>3783</v>
      </c>
      <c r="AM547" s="473" t="s">
        <v>3929</v>
      </c>
      <c r="AN547" s="474"/>
      <c r="AO547" s="474"/>
      <c r="AP547" s="474"/>
      <c r="AQ547" s="472" t="s">
        <v>3783</v>
      </c>
      <c r="AR547" s="473" t="s">
        <v>3930</v>
      </c>
      <c r="AS547" s="474"/>
      <c r="AT547" s="474"/>
      <c r="AV547" s="461" t="s">
        <v>3935</v>
      </c>
      <c r="AW547" s="472" t="s">
        <v>3783</v>
      </c>
      <c r="AX547" s="461" t="s">
        <v>3936</v>
      </c>
      <c r="AZ547" s="473"/>
      <c r="BA547" s="474"/>
      <c r="BB547" s="474"/>
      <c r="BC547" s="474"/>
      <c r="BD547" s="475"/>
    </row>
    <row r="548" spans="2:58" s="236" customFormat="1" ht="15" hidden="1" customHeight="1">
      <c r="B548" s="994" t="s">
        <v>3931</v>
      </c>
      <c r="C548" s="995"/>
      <c r="D548" s="995"/>
      <c r="E548" s="995"/>
      <c r="F548" s="995"/>
      <c r="G548" s="995"/>
      <c r="H548" s="995"/>
      <c r="I548" s="996"/>
      <c r="J548" s="1000" t="s">
        <v>3932</v>
      </c>
      <c r="K548" s="1001"/>
      <c r="L548" s="1004"/>
      <c r="M548" s="1005"/>
      <c r="N548" s="1005"/>
      <c r="O548" s="1005"/>
      <c r="P548" s="1005"/>
      <c r="Q548" s="1005"/>
      <c r="R548" s="1006"/>
      <c r="S548" s="1006"/>
      <c r="T548" s="1006"/>
      <c r="U548" s="1007"/>
      <c r="V548" s="1008" t="s">
        <v>3933</v>
      </c>
      <c r="W548" s="1008"/>
      <c r="X548" s="1008"/>
      <c r="Y548" s="1008"/>
      <c r="Z548" s="1008"/>
      <c r="AA548" s="1008"/>
      <c r="AB548" s="1009"/>
      <c r="AD548" s="994" t="s">
        <v>3931</v>
      </c>
      <c r="AE548" s="995"/>
      <c r="AF548" s="995"/>
      <c r="AG548" s="995"/>
      <c r="AH548" s="995"/>
      <c r="AI548" s="995"/>
      <c r="AJ548" s="995"/>
      <c r="AK548" s="996"/>
      <c r="AL548" s="1000" t="s">
        <v>3932</v>
      </c>
      <c r="AM548" s="1001"/>
      <c r="AN548" s="1004"/>
      <c r="AO548" s="1005"/>
      <c r="AP548" s="1005"/>
      <c r="AQ548" s="1005"/>
      <c r="AR548" s="1005"/>
      <c r="AS548" s="1005"/>
      <c r="AT548" s="1006"/>
      <c r="AU548" s="1006"/>
      <c r="AV548" s="1006"/>
      <c r="AW548" s="1007"/>
      <c r="AX548" s="1008" t="s">
        <v>3933</v>
      </c>
      <c r="AY548" s="1008"/>
      <c r="AZ548" s="1008"/>
      <c r="BA548" s="1008"/>
      <c r="BB548" s="1008"/>
      <c r="BC548" s="1008"/>
      <c r="BD548" s="1009"/>
    </row>
    <row r="549" spans="2:58" s="236" customFormat="1" ht="15" hidden="1" customHeight="1">
      <c r="B549" s="997"/>
      <c r="C549" s="998"/>
      <c r="D549" s="998"/>
      <c r="E549" s="998"/>
      <c r="F549" s="998"/>
      <c r="G549" s="998"/>
      <c r="H549" s="998"/>
      <c r="I549" s="999"/>
      <c r="J549" s="1002"/>
      <c r="K549" s="1003"/>
      <c r="L549" s="1004"/>
      <c r="M549" s="1005"/>
      <c r="N549" s="1005"/>
      <c r="O549" s="1005"/>
      <c r="P549" s="1005"/>
      <c r="Q549" s="1005"/>
      <c r="R549" s="1006"/>
      <c r="S549" s="1006"/>
      <c r="T549" s="1006"/>
      <c r="U549" s="1007"/>
      <c r="V549" s="1010"/>
      <c r="W549" s="1010"/>
      <c r="X549" s="1010"/>
      <c r="Y549" s="1010"/>
      <c r="Z549" s="1010"/>
      <c r="AA549" s="1010"/>
      <c r="AB549" s="1011"/>
      <c r="AC549" s="241"/>
      <c r="AD549" s="997"/>
      <c r="AE549" s="998"/>
      <c r="AF549" s="998"/>
      <c r="AG549" s="998"/>
      <c r="AH549" s="998"/>
      <c r="AI549" s="998"/>
      <c r="AJ549" s="998"/>
      <c r="AK549" s="999"/>
      <c r="AL549" s="1002"/>
      <c r="AM549" s="1003"/>
      <c r="AN549" s="1004"/>
      <c r="AO549" s="1005"/>
      <c r="AP549" s="1005"/>
      <c r="AQ549" s="1005"/>
      <c r="AR549" s="1005"/>
      <c r="AS549" s="1005"/>
      <c r="AT549" s="1006"/>
      <c r="AU549" s="1006"/>
      <c r="AV549" s="1006"/>
      <c r="AW549" s="1007"/>
      <c r="AX549" s="1010"/>
      <c r="AY549" s="1010"/>
      <c r="AZ549" s="1010"/>
      <c r="BA549" s="1010"/>
      <c r="BB549" s="1010"/>
      <c r="BC549" s="1010"/>
      <c r="BD549" s="1011"/>
      <c r="BF549" s="241"/>
    </row>
    <row r="550" spans="2:58" s="236" customFormat="1" ht="15" hidden="1" customHeight="1">
      <c r="B550" s="994" t="s">
        <v>3934</v>
      </c>
      <c r="C550" s="995"/>
      <c r="D550" s="995"/>
      <c r="E550" s="995"/>
      <c r="F550" s="995"/>
      <c r="G550" s="995"/>
      <c r="H550" s="995"/>
      <c r="I550" s="996"/>
      <c r="J550" s="968"/>
      <c r="K550" s="969"/>
      <c r="L550" s="1012"/>
      <c r="M550" s="1012" t="s">
        <v>12</v>
      </c>
      <c r="N550" s="1012"/>
      <c r="O550" s="1012" t="s">
        <v>11</v>
      </c>
      <c r="P550" s="1012"/>
      <c r="Q550" s="1012" t="s">
        <v>227</v>
      </c>
      <c r="S550" s="476"/>
      <c r="T550" s="476"/>
      <c r="U550" s="476"/>
      <c r="V550" s="476"/>
      <c r="W550" s="476"/>
      <c r="X550" s="476"/>
      <c r="Y550" s="476"/>
      <c r="Z550" s="476"/>
      <c r="AA550" s="476"/>
      <c r="AB550" s="477"/>
      <c r="AC550" s="241"/>
      <c r="AD550" s="994" t="s">
        <v>3934</v>
      </c>
      <c r="AE550" s="995"/>
      <c r="AF550" s="995"/>
      <c r="AG550" s="995"/>
      <c r="AH550" s="995"/>
      <c r="AI550" s="995"/>
      <c r="AJ550" s="995"/>
      <c r="AK550" s="996"/>
      <c r="AL550" s="968"/>
      <c r="AM550" s="969"/>
      <c r="AN550" s="1012"/>
      <c r="AO550" s="1012" t="s">
        <v>12</v>
      </c>
      <c r="AP550" s="1012"/>
      <c r="AQ550" s="1012" t="s">
        <v>11</v>
      </c>
      <c r="AR550" s="1012"/>
      <c r="AS550" s="1012" t="s">
        <v>227</v>
      </c>
      <c r="AU550" s="476"/>
      <c r="AV550" s="476"/>
      <c r="AW550" s="476"/>
      <c r="AX550" s="476"/>
      <c r="AY550" s="476"/>
      <c r="AZ550" s="476"/>
      <c r="BA550" s="476"/>
      <c r="BB550" s="476"/>
      <c r="BC550" s="476"/>
      <c r="BD550" s="477"/>
      <c r="BF550" s="241"/>
    </row>
    <row r="551" spans="2:58" s="236" customFormat="1" ht="15" hidden="1" customHeight="1">
      <c r="B551" s="997"/>
      <c r="C551" s="998"/>
      <c r="D551" s="998"/>
      <c r="E551" s="998"/>
      <c r="F551" s="998"/>
      <c r="G551" s="998"/>
      <c r="H551" s="998"/>
      <c r="I551" s="999"/>
      <c r="J551" s="970"/>
      <c r="K551" s="971"/>
      <c r="L551" s="1013"/>
      <c r="M551" s="1013"/>
      <c r="N551" s="1013"/>
      <c r="O551" s="1013"/>
      <c r="P551" s="1013"/>
      <c r="Q551" s="1013"/>
      <c r="R551" s="481"/>
      <c r="S551" s="479"/>
      <c r="T551" s="479"/>
      <c r="U551" s="479"/>
      <c r="V551" s="479"/>
      <c r="W551" s="479"/>
      <c r="X551" s="479"/>
      <c r="Y551" s="479"/>
      <c r="Z551" s="479"/>
      <c r="AA551" s="479"/>
      <c r="AB551" s="480"/>
      <c r="AC551" s="241"/>
      <c r="AD551" s="997"/>
      <c r="AE551" s="998"/>
      <c r="AF551" s="998"/>
      <c r="AG551" s="998"/>
      <c r="AH551" s="998"/>
      <c r="AI551" s="998"/>
      <c r="AJ551" s="998"/>
      <c r="AK551" s="999"/>
      <c r="AL551" s="970"/>
      <c r="AM551" s="971"/>
      <c r="AN551" s="1013"/>
      <c r="AO551" s="1013"/>
      <c r="AP551" s="1013"/>
      <c r="AQ551" s="1013"/>
      <c r="AR551" s="1013"/>
      <c r="AS551" s="1013"/>
      <c r="AT551" s="481"/>
      <c r="AU551" s="479"/>
      <c r="AV551" s="479"/>
      <c r="AW551" s="479"/>
      <c r="AX551" s="479"/>
      <c r="AY551" s="479"/>
      <c r="AZ551" s="479"/>
      <c r="BA551" s="479"/>
      <c r="BB551" s="479"/>
      <c r="BC551" s="479"/>
      <c r="BD551" s="480"/>
      <c r="BF551" s="241"/>
    </row>
    <row r="552" spans="2:58" s="236" customFormat="1" ht="20.100000000000001" hidden="1" customHeight="1">
      <c r="B552" s="482"/>
      <c r="C552" s="482"/>
      <c r="D552" s="482"/>
      <c r="E552" s="482"/>
      <c r="F552" s="482"/>
      <c r="G552" s="482"/>
      <c r="H552" s="482"/>
      <c r="I552" s="482"/>
      <c r="J552" s="482"/>
      <c r="K552" s="482"/>
      <c r="L552" s="482"/>
      <c r="M552" s="482"/>
      <c r="N552" s="482"/>
      <c r="O552" s="482"/>
      <c r="P552" s="482"/>
      <c r="Q552" s="482"/>
      <c r="R552" s="482"/>
      <c r="S552" s="482"/>
      <c r="T552" s="482"/>
      <c r="U552" s="482"/>
      <c r="V552" s="482"/>
      <c r="W552" s="482"/>
      <c r="X552" s="482"/>
      <c r="Y552" s="478"/>
      <c r="Z552" s="478"/>
      <c r="AA552" s="478"/>
      <c r="AB552" s="478"/>
      <c r="AC552" s="241"/>
      <c r="AD552" s="482"/>
      <c r="AE552" s="482"/>
      <c r="AF552" s="482"/>
      <c r="AG552" s="482"/>
      <c r="AH552" s="482"/>
      <c r="AI552" s="482"/>
      <c r="AJ552" s="482"/>
      <c r="AK552" s="482"/>
      <c r="AL552" s="482"/>
      <c r="AM552" s="482"/>
      <c r="AN552" s="482"/>
      <c r="AO552" s="482"/>
      <c r="AP552" s="482"/>
      <c r="AQ552" s="482"/>
      <c r="AR552" s="482"/>
      <c r="AS552" s="482"/>
      <c r="AT552" s="482"/>
      <c r="AU552" s="482"/>
      <c r="AV552" s="482"/>
      <c r="AW552" s="482"/>
      <c r="AX552" s="482"/>
      <c r="AY552" s="482"/>
      <c r="AZ552" s="482"/>
      <c r="BA552" s="478"/>
      <c r="BB552" s="478"/>
      <c r="BC552" s="478"/>
      <c r="BD552" s="478"/>
      <c r="BF552" s="241"/>
    </row>
    <row r="553" spans="2:58" s="236" customFormat="1" ht="12.45" hidden="1" customHeight="1">
      <c r="B553" s="1014" t="s">
        <v>3917</v>
      </c>
      <c r="C553" s="1015"/>
      <c r="D553" s="1015"/>
      <c r="E553" s="1015"/>
      <c r="F553" s="1015"/>
      <c r="G553" s="1015"/>
      <c r="H553" s="1015"/>
      <c r="I553" s="1016"/>
      <c r="J553" s="1017"/>
      <c r="K553" s="1018"/>
      <c r="L553" s="1018"/>
      <c r="M553" s="1018"/>
      <c r="N553" s="1018"/>
      <c r="O553" s="1018"/>
      <c r="P553" s="1018"/>
      <c r="Q553" s="1018"/>
      <c r="R553" s="1018"/>
      <c r="S553" s="1018"/>
      <c r="T553" s="1018"/>
      <c r="U553" s="1018"/>
      <c r="V553" s="1018"/>
      <c r="W553" s="1018"/>
      <c r="X553" s="1018"/>
      <c r="Y553" s="1018"/>
      <c r="Z553" s="1018"/>
      <c r="AA553" s="1018"/>
      <c r="AB553" s="1019"/>
      <c r="AD553" s="1014" t="s">
        <v>3917</v>
      </c>
      <c r="AE553" s="1015"/>
      <c r="AF553" s="1015"/>
      <c r="AG553" s="1015"/>
      <c r="AH553" s="1015"/>
      <c r="AI553" s="1015"/>
      <c r="AJ553" s="1015"/>
      <c r="AK553" s="1016"/>
      <c r="AL553" s="1017"/>
      <c r="AM553" s="1018"/>
      <c r="AN553" s="1018"/>
      <c r="AO553" s="1018"/>
      <c r="AP553" s="1018"/>
      <c r="AQ553" s="1018"/>
      <c r="AR553" s="1018"/>
      <c r="AS553" s="1018"/>
      <c r="AT553" s="1018"/>
      <c r="AU553" s="1018"/>
      <c r="AV553" s="1018"/>
      <c r="AW553" s="1018"/>
      <c r="AX553" s="1018"/>
      <c r="AY553" s="1018"/>
      <c r="AZ553" s="1018"/>
      <c r="BA553" s="1018"/>
      <c r="BB553" s="1018"/>
      <c r="BC553" s="1018"/>
      <c r="BD553" s="1019"/>
    </row>
    <row r="554" spans="2:58" s="236" customFormat="1" ht="22.5" hidden="1" customHeight="1">
      <c r="B554" s="1020" t="s">
        <v>8</v>
      </c>
      <c r="C554" s="1021"/>
      <c r="D554" s="1021"/>
      <c r="E554" s="1021"/>
      <c r="F554" s="1021"/>
      <c r="G554" s="1021"/>
      <c r="H554" s="1021"/>
      <c r="I554" s="1022"/>
      <c r="J554" s="1023"/>
      <c r="K554" s="1024"/>
      <c r="L554" s="1024"/>
      <c r="M554" s="1025"/>
      <c r="N554" s="1025"/>
      <c r="O554" s="1024"/>
      <c r="P554" s="1025"/>
      <c r="Q554" s="1025"/>
      <c r="R554" s="1024"/>
      <c r="S554" s="1024"/>
      <c r="T554" s="1024"/>
      <c r="U554" s="1024"/>
      <c r="V554" s="1024"/>
      <c r="W554" s="1024"/>
      <c r="X554" s="1024"/>
      <c r="Y554" s="1024"/>
      <c r="Z554" s="1024"/>
      <c r="AA554" s="1024"/>
      <c r="AB554" s="1026"/>
      <c r="AC554" s="236">
        <v>32</v>
      </c>
      <c r="AD554" s="1020" t="s">
        <v>8</v>
      </c>
      <c r="AE554" s="1021"/>
      <c r="AF554" s="1021"/>
      <c r="AG554" s="1021"/>
      <c r="AH554" s="1021"/>
      <c r="AI554" s="1021"/>
      <c r="AJ554" s="1021"/>
      <c r="AK554" s="1022"/>
      <c r="AL554" s="1023"/>
      <c r="AM554" s="1024"/>
      <c r="AN554" s="1024"/>
      <c r="AO554" s="1025"/>
      <c r="AP554" s="1025"/>
      <c r="AQ554" s="1024"/>
      <c r="AR554" s="1025"/>
      <c r="AS554" s="1025"/>
      <c r="AT554" s="1024"/>
      <c r="AU554" s="1024"/>
      <c r="AV554" s="1024"/>
      <c r="AW554" s="1024"/>
      <c r="AX554" s="1024"/>
      <c r="AY554" s="1024"/>
      <c r="AZ554" s="1024"/>
      <c r="BA554" s="1024"/>
      <c r="BB554" s="1024"/>
      <c r="BC554" s="1024"/>
      <c r="BD554" s="1026"/>
      <c r="BF554" s="236">
        <v>32</v>
      </c>
    </row>
    <row r="555" spans="2:58" s="236" customFormat="1" ht="25.2" hidden="1" customHeight="1">
      <c r="B555" s="1027" t="s">
        <v>23</v>
      </c>
      <c r="C555" s="1028"/>
      <c r="D555" s="1028"/>
      <c r="E555" s="1028"/>
      <c r="F555" s="1028"/>
      <c r="G555" s="1028"/>
      <c r="H555" s="1028"/>
      <c r="I555" s="1029"/>
      <c r="J555" s="972" t="s">
        <v>3918</v>
      </c>
      <c r="K555" s="973"/>
      <c r="L555" s="973"/>
      <c r="M555" s="975"/>
      <c r="N555" s="977"/>
      <c r="O555" s="239" t="s">
        <v>3919</v>
      </c>
      <c r="P555" s="975"/>
      <c r="Q555" s="977"/>
      <c r="R555" s="973"/>
      <c r="S555" s="973"/>
      <c r="T555" s="973"/>
      <c r="U555" s="973"/>
      <c r="V555" s="973"/>
      <c r="W555" s="973"/>
      <c r="X555" s="973"/>
      <c r="Y555" s="973"/>
      <c r="Z555" s="973"/>
      <c r="AA555" s="973"/>
      <c r="AB555" s="974"/>
      <c r="AD555" s="1027" t="s">
        <v>23</v>
      </c>
      <c r="AE555" s="1028"/>
      <c r="AF555" s="1028"/>
      <c r="AG555" s="1028"/>
      <c r="AH555" s="1028"/>
      <c r="AI555" s="1028"/>
      <c r="AJ555" s="1028"/>
      <c r="AK555" s="1029"/>
      <c r="AL555" s="972" t="s">
        <v>3918</v>
      </c>
      <c r="AM555" s="973"/>
      <c r="AN555" s="973"/>
      <c r="AO555" s="975"/>
      <c r="AP555" s="977"/>
      <c r="AQ555" s="239" t="s">
        <v>3919</v>
      </c>
      <c r="AR555" s="975"/>
      <c r="AS555" s="977"/>
      <c r="AT555" s="973"/>
      <c r="AU555" s="973"/>
      <c r="AV555" s="973"/>
      <c r="AW555" s="973"/>
      <c r="AX555" s="973"/>
      <c r="AY555" s="973"/>
      <c r="AZ555" s="973"/>
      <c r="BA555" s="973"/>
      <c r="BB555" s="973"/>
      <c r="BC555" s="973"/>
      <c r="BD555" s="974"/>
    </row>
    <row r="556" spans="2:58" s="236" customFormat="1" ht="25.2" hidden="1" customHeight="1">
      <c r="B556" s="1030"/>
      <c r="C556" s="1025"/>
      <c r="D556" s="1025"/>
      <c r="E556" s="1025"/>
      <c r="F556" s="1025"/>
      <c r="G556" s="1025"/>
      <c r="H556" s="1025"/>
      <c r="I556" s="1031"/>
      <c r="J556" s="972" t="s">
        <v>3920</v>
      </c>
      <c r="K556" s="973"/>
      <c r="L556" s="973"/>
      <c r="M556" s="975"/>
      <c r="N556" s="976"/>
      <c r="O556" s="976"/>
      <c r="P556" s="976"/>
      <c r="Q556" s="977"/>
      <c r="R556" s="972" t="s">
        <v>3921</v>
      </c>
      <c r="S556" s="973"/>
      <c r="T556" s="974"/>
      <c r="U556" s="975"/>
      <c r="V556" s="976"/>
      <c r="W556" s="976"/>
      <c r="X556" s="976"/>
      <c r="Y556" s="976"/>
      <c r="Z556" s="976"/>
      <c r="AA556" s="976"/>
      <c r="AB556" s="977"/>
      <c r="AD556" s="1030"/>
      <c r="AE556" s="1025"/>
      <c r="AF556" s="1025"/>
      <c r="AG556" s="1025"/>
      <c r="AH556" s="1025"/>
      <c r="AI556" s="1025"/>
      <c r="AJ556" s="1025"/>
      <c r="AK556" s="1031"/>
      <c r="AL556" s="972" t="s">
        <v>3920</v>
      </c>
      <c r="AM556" s="973"/>
      <c r="AN556" s="973"/>
      <c r="AO556" s="975"/>
      <c r="AP556" s="976"/>
      <c r="AQ556" s="976"/>
      <c r="AR556" s="976"/>
      <c r="AS556" s="977"/>
      <c r="AT556" s="972" t="s">
        <v>3921</v>
      </c>
      <c r="AU556" s="973"/>
      <c r="AV556" s="974"/>
      <c r="AW556" s="975"/>
      <c r="AX556" s="976"/>
      <c r="AY556" s="976"/>
      <c r="AZ556" s="976"/>
      <c r="BA556" s="976"/>
      <c r="BB556" s="976"/>
      <c r="BC556" s="976"/>
      <c r="BD556" s="977"/>
    </row>
    <row r="557" spans="2:58" s="236" customFormat="1" ht="25.2" hidden="1" customHeight="1">
      <c r="B557" s="1030"/>
      <c r="C557" s="1025"/>
      <c r="D557" s="1025"/>
      <c r="E557" s="1025"/>
      <c r="F557" s="1025"/>
      <c r="G557" s="1025"/>
      <c r="H557" s="1025"/>
      <c r="I557" s="1031"/>
      <c r="J557" s="972" t="s">
        <v>3922</v>
      </c>
      <c r="K557" s="973"/>
      <c r="L557" s="973"/>
      <c r="M557" s="978"/>
      <c r="N557" s="979"/>
      <c r="O557" s="979"/>
      <c r="P557" s="979"/>
      <c r="Q557" s="980"/>
      <c r="R557" s="972" t="s">
        <v>3923</v>
      </c>
      <c r="S557" s="973"/>
      <c r="T557" s="974"/>
      <c r="U557" s="975"/>
      <c r="V557" s="976"/>
      <c r="W557" s="976"/>
      <c r="X557" s="976"/>
      <c r="Y557" s="976"/>
      <c r="Z557" s="976"/>
      <c r="AA557" s="976"/>
      <c r="AB557" s="977"/>
      <c r="AD557" s="1030"/>
      <c r="AE557" s="1025"/>
      <c r="AF557" s="1025"/>
      <c r="AG557" s="1025"/>
      <c r="AH557" s="1025"/>
      <c r="AI557" s="1025"/>
      <c r="AJ557" s="1025"/>
      <c r="AK557" s="1031"/>
      <c r="AL557" s="972" t="s">
        <v>3922</v>
      </c>
      <c r="AM557" s="973"/>
      <c r="AN557" s="973"/>
      <c r="AO557" s="978"/>
      <c r="AP557" s="979"/>
      <c r="AQ557" s="979"/>
      <c r="AR557" s="979"/>
      <c r="AS557" s="980"/>
      <c r="AT557" s="972" t="s">
        <v>3923</v>
      </c>
      <c r="AU557" s="973"/>
      <c r="AV557" s="974"/>
      <c r="AW557" s="975"/>
      <c r="AX557" s="976"/>
      <c r="AY557" s="976"/>
      <c r="AZ557" s="976"/>
      <c r="BA557" s="976"/>
      <c r="BB557" s="976"/>
      <c r="BC557" s="976"/>
      <c r="BD557" s="977"/>
    </row>
    <row r="558" spans="2:58" s="236" customFormat="1" ht="25.2" hidden="1" customHeight="1">
      <c r="B558" s="1023"/>
      <c r="C558" s="1024"/>
      <c r="D558" s="1024"/>
      <c r="E558" s="1024"/>
      <c r="F558" s="1024"/>
      <c r="G558" s="1024"/>
      <c r="H558" s="1024"/>
      <c r="I558" s="1026"/>
      <c r="J558" s="972" t="s">
        <v>3924</v>
      </c>
      <c r="K558" s="973"/>
      <c r="L558" s="973"/>
      <c r="M558" s="981"/>
      <c r="N558" s="981"/>
      <c r="O558" s="981"/>
      <c r="P558" s="981"/>
      <c r="Q558" s="981"/>
      <c r="R558" s="981"/>
      <c r="S558" s="981"/>
      <c r="T558" s="981"/>
      <c r="U558" s="981"/>
      <c r="V558" s="981"/>
      <c r="W558" s="981"/>
      <c r="X558" s="981"/>
      <c r="Y558" s="981"/>
      <c r="Z558" s="981"/>
      <c r="AA558" s="981"/>
      <c r="AB558" s="981"/>
      <c r="AD558" s="1023"/>
      <c r="AE558" s="1024"/>
      <c r="AF558" s="1024"/>
      <c r="AG558" s="1024"/>
      <c r="AH558" s="1024"/>
      <c r="AI558" s="1024"/>
      <c r="AJ558" s="1024"/>
      <c r="AK558" s="1026"/>
      <c r="AL558" s="972" t="s">
        <v>3924</v>
      </c>
      <c r="AM558" s="973"/>
      <c r="AN558" s="973"/>
      <c r="AO558" s="981"/>
      <c r="AP558" s="981"/>
      <c r="AQ558" s="981"/>
      <c r="AR558" s="981"/>
      <c r="AS558" s="981"/>
      <c r="AT558" s="981"/>
      <c r="AU558" s="981"/>
      <c r="AV558" s="981"/>
      <c r="AW558" s="981"/>
      <c r="AX558" s="981"/>
      <c r="AY558" s="981"/>
      <c r="AZ558" s="981"/>
      <c r="BA558" s="981"/>
      <c r="BB558" s="981"/>
      <c r="BC558" s="981"/>
      <c r="BD558" s="981"/>
    </row>
    <row r="559" spans="2:58" s="236" customFormat="1" ht="30" hidden="1" customHeight="1">
      <c r="B559" s="982" t="s">
        <v>3925</v>
      </c>
      <c r="C559" s="983"/>
      <c r="D559" s="983"/>
      <c r="E559" s="983"/>
      <c r="F559" s="983"/>
      <c r="G559" s="983"/>
      <c r="H559" s="983"/>
      <c r="I559" s="984"/>
      <c r="J559" s="444"/>
      <c r="K559" s="445"/>
      <c r="L559" s="446" t="s">
        <v>388</v>
      </c>
      <c r="M559" s="447"/>
      <c r="N559" s="448" t="s">
        <v>112</v>
      </c>
      <c r="O559" s="449"/>
      <c r="P559" s="450"/>
      <c r="V559" s="451"/>
      <c r="W559" s="451"/>
      <c r="X559" s="451"/>
      <c r="Y559" s="451"/>
      <c r="Z559" s="451"/>
      <c r="AA559" s="451"/>
      <c r="AB559" s="452"/>
      <c r="AD559" s="982" t="s">
        <v>3925</v>
      </c>
      <c r="AE559" s="983"/>
      <c r="AF559" s="983"/>
      <c r="AG559" s="983"/>
      <c r="AH559" s="983"/>
      <c r="AI559" s="983"/>
      <c r="AJ559" s="983"/>
      <c r="AK559" s="984"/>
      <c r="AL559" s="444"/>
      <c r="AM559" s="445"/>
      <c r="AN559" s="446" t="s">
        <v>388</v>
      </c>
      <c r="AO559" s="447"/>
      <c r="AP559" s="448" t="s">
        <v>112</v>
      </c>
      <c r="AQ559" s="449"/>
      <c r="AR559" s="450"/>
      <c r="AX559" s="451"/>
      <c r="AY559" s="451"/>
      <c r="AZ559" s="451"/>
      <c r="BA559" s="451"/>
      <c r="BB559" s="451"/>
      <c r="BC559" s="451"/>
      <c r="BD559" s="452"/>
    </row>
    <row r="560" spans="2:58" s="236" customFormat="1" ht="15" hidden="1" customHeight="1">
      <c r="B560" s="985"/>
      <c r="C560" s="986"/>
      <c r="D560" s="986"/>
      <c r="E560" s="986"/>
      <c r="F560" s="986"/>
      <c r="G560" s="986"/>
      <c r="H560" s="986"/>
      <c r="I560" s="987"/>
      <c r="J560" s="453" t="s">
        <v>3926</v>
      </c>
      <c r="K560" s="454"/>
      <c r="L560" s="454"/>
      <c r="M560" s="454"/>
      <c r="N560" s="454"/>
      <c r="O560" s="454"/>
      <c r="P560" s="454"/>
      <c r="Q560" s="454"/>
      <c r="R560" s="454"/>
      <c r="S560" s="449"/>
      <c r="T560" s="455"/>
      <c r="U560" s="456"/>
      <c r="V560" s="457"/>
      <c r="W560" s="458"/>
      <c r="X560" s="459" t="s">
        <v>388</v>
      </c>
      <c r="Y560" s="460"/>
      <c r="Z560" s="461" t="s">
        <v>112</v>
      </c>
      <c r="AA560" s="461"/>
      <c r="AB560" s="462"/>
      <c r="AD560" s="985"/>
      <c r="AE560" s="986"/>
      <c r="AF560" s="986"/>
      <c r="AG560" s="986"/>
      <c r="AH560" s="986"/>
      <c r="AI560" s="986"/>
      <c r="AJ560" s="986"/>
      <c r="AK560" s="987"/>
      <c r="AL560" s="453" t="s">
        <v>3926</v>
      </c>
      <c r="AM560" s="454"/>
      <c r="AN560" s="454"/>
      <c r="AO560" s="454"/>
      <c r="AP560" s="454"/>
      <c r="AQ560" s="454"/>
      <c r="AR560" s="454"/>
      <c r="AS560" s="454"/>
      <c r="AT560" s="454"/>
      <c r="AU560" s="449"/>
      <c r="AV560" s="455"/>
      <c r="AW560" s="456"/>
      <c r="AX560" s="457"/>
      <c r="AY560" s="458"/>
      <c r="AZ560" s="459" t="s">
        <v>388</v>
      </c>
      <c r="BA560" s="460"/>
      <c r="BB560" s="461" t="s">
        <v>112</v>
      </c>
      <c r="BC560" s="461"/>
      <c r="BD560" s="462"/>
    </row>
    <row r="561" spans="2:58" s="236" customFormat="1" ht="15" hidden="1" customHeight="1">
      <c r="B561" s="988"/>
      <c r="C561" s="989"/>
      <c r="D561" s="989"/>
      <c r="E561" s="989"/>
      <c r="F561" s="989"/>
      <c r="G561" s="989"/>
      <c r="H561" s="989"/>
      <c r="I561" s="990"/>
      <c r="J561" s="463" t="s">
        <v>3927</v>
      </c>
      <c r="K561" s="464"/>
      <c r="L561" s="464"/>
      <c r="M561" s="464"/>
      <c r="N561" s="464"/>
      <c r="O561" s="464"/>
      <c r="P561" s="464"/>
      <c r="Q561" s="464"/>
      <c r="R561" s="464"/>
      <c r="S561" s="465"/>
      <c r="T561" s="466"/>
      <c r="U561" s="467"/>
      <c r="V561" s="468"/>
      <c r="W561" s="469"/>
      <c r="X561" s="464" t="s">
        <v>388</v>
      </c>
      <c r="Y561" s="470"/>
      <c r="Z561" s="466" t="s">
        <v>112</v>
      </c>
      <c r="AA561" s="466"/>
      <c r="AB561" s="471"/>
      <c r="AD561" s="988"/>
      <c r="AE561" s="989"/>
      <c r="AF561" s="989"/>
      <c r="AG561" s="989"/>
      <c r="AH561" s="989"/>
      <c r="AI561" s="989"/>
      <c r="AJ561" s="989"/>
      <c r="AK561" s="990"/>
      <c r="AL561" s="463" t="s">
        <v>3927</v>
      </c>
      <c r="AM561" s="464"/>
      <c r="AN561" s="464"/>
      <c r="AO561" s="464"/>
      <c r="AP561" s="464"/>
      <c r="AQ561" s="464"/>
      <c r="AR561" s="464"/>
      <c r="AS561" s="464"/>
      <c r="AT561" s="464"/>
      <c r="AU561" s="465"/>
      <c r="AV561" s="466"/>
      <c r="AW561" s="467"/>
      <c r="AX561" s="468"/>
      <c r="AY561" s="469"/>
      <c r="AZ561" s="464" t="s">
        <v>388</v>
      </c>
      <c r="BA561" s="470"/>
      <c r="BB561" s="466" t="s">
        <v>112</v>
      </c>
      <c r="BC561" s="466"/>
      <c r="BD561" s="471"/>
    </row>
    <row r="562" spans="2:58" s="236" customFormat="1" ht="18" hidden="1" customHeight="1">
      <c r="B562" s="991" t="s">
        <v>3928</v>
      </c>
      <c r="C562" s="992"/>
      <c r="D562" s="992"/>
      <c r="E562" s="992"/>
      <c r="F562" s="992"/>
      <c r="G562" s="992"/>
      <c r="H562" s="992"/>
      <c r="I562" s="993"/>
      <c r="J562" s="472" t="s">
        <v>3783</v>
      </c>
      <c r="K562" s="473" t="s">
        <v>3929</v>
      </c>
      <c r="L562" s="474"/>
      <c r="M562" s="474"/>
      <c r="N562" s="474"/>
      <c r="O562" s="472" t="s">
        <v>3783</v>
      </c>
      <c r="P562" s="473" t="s">
        <v>3930</v>
      </c>
      <c r="Q562" s="474"/>
      <c r="R562" s="474"/>
      <c r="T562" s="461" t="s">
        <v>3935</v>
      </c>
      <c r="U562" s="472" t="s">
        <v>3783</v>
      </c>
      <c r="V562" s="461" t="s">
        <v>3936</v>
      </c>
      <c r="X562" s="473"/>
      <c r="Y562" s="474"/>
      <c r="Z562" s="474"/>
      <c r="AA562" s="474"/>
      <c r="AB562" s="475"/>
      <c r="AD562" s="991" t="s">
        <v>3928</v>
      </c>
      <c r="AE562" s="992"/>
      <c r="AF562" s="992"/>
      <c r="AG562" s="992"/>
      <c r="AH562" s="992"/>
      <c r="AI562" s="992"/>
      <c r="AJ562" s="992"/>
      <c r="AK562" s="993"/>
      <c r="AL562" s="472" t="s">
        <v>3783</v>
      </c>
      <c r="AM562" s="473" t="s">
        <v>3929</v>
      </c>
      <c r="AN562" s="474"/>
      <c r="AO562" s="474"/>
      <c r="AP562" s="474"/>
      <c r="AQ562" s="472" t="s">
        <v>3783</v>
      </c>
      <c r="AR562" s="473" t="s">
        <v>3930</v>
      </c>
      <c r="AS562" s="474"/>
      <c r="AT562" s="474"/>
      <c r="AV562" s="461" t="s">
        <v>3935</v>
      </c>
      <c r="AW562" s="472" t="s">
        <v>3783</v>
      </c>
      <c r="AX562" s="461" t="s">
        <v>3936</v>
      </c>
      <c r="AZ562" s="473"/>
      <c r="BA562" s="474"/>
      <c r="BB562" s="474"/>
      <c r="BC562" s="474"/>
      <c r="BD562" s="475"/>
    </row>
    <row r="563" spans="2:58" s="236" customFormat="1" ht="15" hidden="1" customHeight="1">
      <c r="B563" s="994" t="s">
        <v>3931</v>
      </c>
      <c r="C563" s="995"/>
      <c r="D563" s="995"/>
      <c r="E563" s="995"/>
      <c r="F563" s="995"/>
      <c r="G563" s="995"/>
      <c r="H563" s="995"/>
      <c r="I563" s="996"/>
      <c r="J563" s="1000" t="s">
        <v>3932</v>
      </c>
      <c r="K563" s="1001"/>
      <c r="L563" s="1004"/>
      <c r="M563" s="1005"/>
      <c r="N563" s="1005"/>
      <c r="O563" s="1005"/>
      <c r="P563" s="1005"/>
      <c r="Q563" s="1005"/>
      <c r="R563" s="1006"/>
      <c r="S563" s="1006"/>
      <c r="T563" s="1006"/>
      <c r="U563" s="1007"/>
      <c r="V563" s="1008" t="s">
        <v>3933</v>
      </c>
      <c r="W563" s="1008"/>
      <c r="X563" s="1008"/>
      <c r="Y563" s="1008"/>
      <c r="Z563" s="1008"/>
      <c r="AA563" s="1008"/>
      <c r="AB563" s="1009"/>
      <c r="AD563" s="994" t="s">
        <v>3931</v>
      </c>
      <c r="AE563" s="995"/>
      <c r="AF563" s="995"/>
      <c r="AG563" s="995"/>
      <c r="AH563" s="995"/>
      <c r="AI563" s="995"/>
      <c r="AJ563" s="995"/>
      <c r="AK563" s="996"/>
      <c r="AL563" s="1000" t="s">
        <v>3932</v>
      </c>
      <c r="AM563" s="1001"/>
      <c r="AN563" s="1004"/>
      <c r="AO563" s="1005"/>
      <c r="AP563" s="1005"/>
      <c r="AQ563" s="1005"/>
      <c r="AR563" s="1005"/>
      <c r="AS563" s="1005"/>
      <c r="AT563" s="1006"/>
      <c r="AU563" s="1006"/>
      <c r="AV563" s="1006"/>
      <c r="AW563" s="1007"/>
      <c r="AX563" s="1008" t="s">
        <v>3933</v>
      </c>
      <c r="AY563" s="1008"/>
      <c r="AZ563" s="1008"/>
      <c r="BA563" s="1008"/>
      <c r="BB563" s="1008"/>
      <c r="BC563" s="1008"/>
      <c r="BD563" s="1009"/>
    </row>
    <row r="564" spans="2:58" s="236" customFormat="1" ht="15" hidden="1" customHeight="1">
      <c r="B564" s="997"/>
      <c r="C564" s="998"/>
      <c r="D564" s="998"/>
      <c r="E564" s="998"/>
      <c r="F564" s="998"/>
      <c r="G564" s="998"/>
      <c r="H564" s="998"/>
      <c r="I564" s="999"/>
      <c r="J564" s="1002"/>
      <c r="K564" s="1003"/>
      <c r="L564" s="1004"/>
      <c r="M564" s="1005"/>
      <c r="N564" s="1005"/>
      <c r="O564" s="1005"/>
      <c r="P564" s="1005"/>
      <c r="Q564" s="1005"/>
      <c r="R564" s="1006"/>
      <c r="S564" s="1006"/>
      <c r="T564" s="1006"/>
      <c r="U564" s="1007"/>
      <c r="V564" s="1010"/>
      <c r="W564" s="1010"/>
      <c r="X564" s="1010"/>
      <c r="Y564" s="1010"/>
      <c r="Z564" s="1010"/>
      <c r="AA564" s="1010"/>
      <c r="AB564" s="1011"/>
      <c r="AC564" s="241"/>
      <c r="AD564" s="997"/>
      <c r="AE564" s="998"/>
      <c r="AF564" s="998"/>
      <c r="AG564" s="998"/>
      <c r="AH564" s="998"/>
      <c r="AI564" s="998"/>
      <c r="AJ564" s="998"/>
      <c r="AK564" s="999"/>
      <c r="AL564" s="1002"/>
      <c r="AM564" s="1003"/>
      <c r="AN564" s="1004"/>
      <c r="AO564" s="1005"/>
      <c r="AP564" s="1005"/>
      <c r="AQ564" s="1005"/>
      <c r="AR564" s="1005"/>
      <c r="AS564" s="1005"/>
      <c r="AT564" s="1006"/>
      <c r="AU564" s="1006"/>
      <c r="AV564" s="1006"/>
      <c r="AW564" s="1007"/>
      <c r="AX564" s="1010"/>
      <c r="AY564" s="1010"/>
      <c r="AZ564" s="1010"/>
      <c r="BA564" s="1010"/>
      <c r="BB564" s="1010"/>
      <c r="BC564" s="1010"/>
      <c r="BD564" s="1011"/>
      <c r="BF564" s="241"/>
    </row>
    <row r="565" spans="2:58" s="236" customFormat="1" ht="15" hidden="1" customHeight="1">
      <c r="B565" s="994" t="s">
        <v>3934</v>
      </c>
      <c r="C565" s="995"/>
      <c r="D565" s="995"/>
      <c r="E565" s="995"/>
      <c r="F565" s="995"/>
      <c r="G565" s="995"/>
      <c r="H565" s="995"/>
      <c r="I565" s="996"/>
      <c r="J565" s="968"/>
      <c r="K565" s="969"/>
      <c r="L565" s="1012"/>
      <c r="M565" s="1012" t="s">
        <v>12</v>
      </c>
      <c r="N565" s="1012"/>
      <c r="O565" s="1012" t="s">
        <v>11</v>
      </c>
      <c r="P565" s="1012"/>
      <c r="Q565" s="1012" t="s">
        <v>227</v>
      </c>
      <c r="S565" s="476"/>
      <c r="T565" s="476"/>
      <c r="U565" s="476"/>
      <c r="V565" s="476"/>
      <c r="W565" s="476"/>
      <c r="X565" s="476"/>
      <c r="Y565" s="476"/>
      <c r="Z565" s="476"/>
      <c r="AA565" s="476"/>
      <c r="AB565" s="477"/>
      <c r="AC565" s="241"/>
      <c r="AD565" s="994" t="s">
        <v>3934</v>
      </c>
      <c r="AE565" s="995"/>
      <c r="AF565" s="995"/>
      <c r="AG565" s="995"/>
      <c r="AH565" s="995"/>
      <c r="AI565" s="995"/>
      <c r="AJ565" s="995"/>
      <c r="AK565" s="996"/>
      <c r="AL565" s="968"/>
      <c r="AM565" s="969"/>
      <c r="AN565" s="1012"/>
      <c r="AO565" s="1012" t="s">
        <v>12</v>
      </c>
      <c r="AP565" s="1012"/>
      <c r="AQ565" s="1012" t="s">
        <v>11</v>
      </c>
      <c r="AR565" s="1012"/>
      <c r="AS565" s="1012" t="s">
        <v>227</v>
      </c>
      <c r="AU565" s="476"/>
      <c r="AV565" s="476"/>
      <c r="AW565" s="476"/>
      <c r="AX565" s="476"/>
      <c r="AY565" s="476"/>
      <c r="AZ565" s="476"/>
      <c r="BA565" s="476"/>
      <c r="BB565" s="476"/>
      <c r="BC565" s="476"/>
      <c r="BD565" s="477"/>
      <c r="BF565" s="241"/>
    </row>
    <row r="566" spans="2:58" s="236" customFormat="1" ht="15" hidden="1" customHeight="1">
      <c r="B566" s="997"/>
      <c r="C566" s="998"/>
      <c r="D566" s="998"/>
      <c r="E566" s="998"/>
      <c r="F566" s="998"/>
      <c r="G566" s="998"/>
      <c r="H566" s="998"/>
      <c r="I566" s="999"/>
      <c r="J566" s="970"/>
      <c r="K566" s="971"/>
      <c r="L566" s="1013"/>
      <c r="M566" s="1013"/>
      <c r="N566" s="1013"/>
      <c r="O566" s="1013"/>
      <c r="P566" s="1013"/>
      <c r="Q566" s="1013"/>
      <c r="R566" s="481"/>
      <c r="S566" s="479"/>
      <c r="T566" s="479"/>
      <c r="U566" s="479"/>
      <c r="V566" s="479"/>
      <c r="W566" s="479"/>
      <c r="X566" s="479"/>
      <c r="Y566" s="479"/>
      <c r="Z566" s="479"/>
      <c r="AA566" s="479"/>
      <c r="AB566" s="480"/>
      <c r="AC566" s="241"/>
      <c r="AD566" s="997"/>
      <c r="AE566" s="998"/>
      <c r="AF566" s="998"/>
      <c r="AG566" s="998"/>
      <c r="AH566" s="998"/>
      <c r="AI566" s="998"/>
      <c r="AJ566" s="998"/>
      <c r="AK566" s="999"/>
      <c r="AL566" s="970"/>
      <c r="AM566" s="971"/>
      <c r="AN566" s="1013"/>
      <c r="AO566" s="1013"/>
      <c r="AP566" s="1013"/>
      <c r="AQ566" s="1013"/>
      <c r="AR566" s="1013"/>
      <c r="AS566" s="1013"/>
      <c r="AT566" s="481"/>
      <c r="AU566" s="479"/>
      <c r="AV566" s="479"/>
      <c r="AW566" s="479"/>
      <c r="AX566" s="479"/>
      <c r="AY566" s="479"/>
      <c r="AZ566" s="479"/>
      <c r="BA566" s="479"/>
      <c r="BB566" s="479"/>
      <c r="BC566" s="479"/>
      <c r="BD566" s="480"/>
      <c r="BF566" s="241"/>
    </row>
    <row r="567" spans="2:58" s="236" customFormat="1" ht="20.100000000000001" hidden="1" customHeight="1">
      <c r="B567" s="482"/>
      <c r="C567" s="482"/>
      <c r="D567" s="482"/>
      <c r="E567" s="482"/>
      <c r="F567" s="482"/>
      <c r="G567" s="482"/>
      <c r="H567" s="482"/>
      <c r="I567" s="482"/>
      <c r="J567" s="482"/>
      <c r="K567" s="482"/>
      <c r="L567" s="482"/>
      <c r="M567" s="482"/>
      <c r="N567" s="482"/>
      <c r="O567" s="482"/>
      <c r="P567" s="482"/>
      <c r="Q567" s="482"/>
      <c r="R567" s="482"/>
      <c r="S567" s="482"/>
      <c r="T567" s="482"/>
      <c r="U567" s="482"/>
      <c r="V567" s="482"/>
      <c r="W567" s="482"/>
      <c r="X567" s="482"/>
      <c r="Y567" s="482"/>
      <c r="Z567" s="482"/>
      <c r="AA567" s="482"/>
      <c r="AB567" s="482"/>
      <c r="AC567" s="241"/>
      <c r="AD567" s="482"/>
      <c r="AE567" s="482"/>
      <c r="AF567" s="482"/>
      <c r="AG567" s="482"/>
      <c r="AH567" s="482"/>
      <c r="AI567" s="482"/>
      <c r="AJ567" s="482"/>
      <c r="AK567" s="482"/>
      <c r="AL567" s="482"/>
      <c r="AM567" s="482"/>
      <c r="AN567" s="482"/>
      <c r="AO567" s="482"/>
      <c r="AP567" s="482"/>
      <c r="AQ567" s="482"/>
      <c r="AR567" s="482"/>
      <c r="AS567" s="482"/>
      <c r="AT567" s="482"/>
      <c r="AU567" s="482"/>
      <c r="AV567" s="482"/>
      <c r="AW567" s="482"/>
      <c r="AX567" s="482"/>
      <c r="AY567" s="482"/>
      <c r="AZ567" s="482"/>
      <c r="BA567" s="482"/>
      <c r="BB567" s="482"/>
      <c r="BC567" s="482"/>
      <c r="BD567" s="482"/>
      <c r="BF567" s="241"/>
    </row>
    <row r="568" spans="2:58" s="236" customFormat="1" ht="18" hidden="1" customHeight="1">
      <c r="C568" s="437" t="s">
        <v>3937</v>
      </c>
      <c r="D568" s="243" t="s">
        <v>16092</v>
      </c>
      <c r="F568" s="243"/>
      <c r="G568" s="243"/>
      <c r="H568" s="243"/>
      <c r="I568" s="243"/>
      <c r="J568" s="483"/>
      <c r="K568" s="483"/>
      <c r="L568" s="483"/>
      <c r="M568" s="483"/>
      <c r="N568" s="483"/>
      <c r="O568" s="483"/>
      <c r="P568" s="483"/>
      <c r="Q568" s="483"/>
      <c r="R568" s="483"/>
      <c r="S568" s="484"/>
      <c r="T568" s="483"/>
      <c r="U568" s="483"/>
      <c r="V568" s="483"/>
      <c r="W568" s="483"/>
      <c r="X568" s="243"/>
      <c r="Y568" s="243"/>
      <c r="Z568" s="243"/>
      <c r="AA568" s="243"/>
      <c r="AB568" s="243"/>
      <c r="AE568" s="437" t="s">
        <v>3937</v>
      </c>
      <c r="AF568" s="243" t="s">
        <v>16092</v>
      </c>
      <c r="AH568" s="243"/>
      <c r="AI568" s="243"/>
      <c r="AJ568" s="243"/>
      <c r="AK568" s="243"/>
      <c r="AL568" s="483"/>
      <c r="AM568" s="483"/>
      <c r="AN568" s="483"/>
      <c r="AO568" s="483"/>
      <c r="AP568" s="483"/>
      <c r="AQ568" s="483"/>
      <c r="AR568" s="483"/>
      <c r="AS568" s="483"/>
      <c r="AT568" s="483"/>
      <c r="AU568" s="484"/>
      <c r="AV568" s="483"/>
      <c r="AW568" s="483"/>
      <c r="AX568" s="483"/>
      <c r="AY568" s="483"/>
      <c r="AZ568" s="243"/>
      <c r="BA568" s="243"/>
      <c r="BB568" s="243"/>
      <c r="BC568" s="243"/>
      <c r="BD568" s="243"/>
    </row>
    <row r="569" spans="2:58" s="236" customFormat="1" ht="30" hidden="1" customHeight="1">
      <c r="C569" s="485" t="s">
        <v>3938</v>
      </c>
      <c r="D569" s="1032" t="s">
        <v>16093</v>
      </c>
      <c r="E569" s="1032"/>
      <c r="F569" s="1032"/>
      <c r="G569" s="1032"/>
      <c r="H569" s="1032"/>
      <c r="I569" s="1032"/>
      <c r="J569" s="1032"/>
      <c r="K569" s="1032"/>
      <c r="L569" s="1032"/>
      <c r="M569" s="1032"/>
      <c r="N569" s="1032"/>
      <c r="O569" s="1032"/>
      <c r="P569" s="1032"/>
      <c r="Q569" s="1032"/>
      <c r="R569" s="1032"/>
      <c r="S569" s="1032"/>
      <c r="T569" s="1032"/>
      <c r="U569" s="1032"/>
      <c r="V569" s="1032"/>
      <c r="W569" s="1032"/>
      <c r="X569" s="1032"/>
      <c r="Y569" s="1032"/>
      <c r="Z569" s="1032"/>
      <c r="AA569" s="1032"/>
      <c r="AB569" s="1032"/>
      <c r="AE569" s="485" t="s">
        <v>3938</v>
      </c>
      <c r="AF569" s="1032" t="s">
        <v>16093</v>
      </c>
      <c r="AG569" s="1032"/>
      <c r="AH569" s="1032"/>
      <c r="AI569" s="1032"/>
      <c r="AJ569" s="1032"/>
      <c r="AK569" s="1032"/>
      <c r="AL569" s="1032"/>
      <c r="AM569" s="1032"/>
      <c r="AN569" s="1032"/>
      <c r="AO569" s="1032"/>
      <c r="AP569" s="1032"/>
      <c r="AQ569" s="1032"/>
      <c r="AR569" s="1032"/>
      <c r="AS569" s="1032"/>
      <c r="AT569" s="1032"/>
      <c r="AU569" s="1032"/>
      <c r="AV569" s="1032"/>
      <c r="AW569" s="1032"/>
      <c r="AX569" s="1032"/>
      <c r="AY569" s="1032"/>
      <c r="AZ569" s="1032"/>
      <c r="BA569" s="1032"/>
      <c r="BB569" s="1032"/>
      <c r="BC569" s="1032"/>
      <c r="BD569" s="1032"/>
    </row>
    <row r="570" spans="2:58" s="236" customFormat="1" ht="7.95" hidden="1" customHeight="1">
      <c r="E570" s="486"/>
      <c r="F570" s="486"/>
      <c r="G570" s="486"/>
      <c r="H570" s="486"/>
      <c r="I570" s="486"/>
      <c r="J570" s="486"/>
      <c r="K570" s="486"/>
      <c r="L570" s="486"/>
      <c r="M570" s="486"/>
      <c r="N570" s="486"/>
      <c r="O570" s="486"/>
      <c r="P570" s="486"/>
      <c r="Q570" s="486"/>
      <c r="R570" s="486"/>
      <c r="S570" s="486"/>
      <c r="T570" s="486"/>
      <c r="U570" s="486"/>
      <c r="V570" s="486"/>
      <c r="W570" s="486"/>
      <c r="X570" s="486"/>
      <c r="Y570" s="486"/>
      <c r="Z570" s="486"/>
      <c r="AA570" s="486"/>
      <c r="AB570" s="486"/>
      <c r="AG570" s="486"/>
      <c r="AH570" s="486"/>
      <c r="AI570" s="486"/>
      <c r="AJ570" s="486"/>
      <c r="AK570" s="486"/>
      <c r="AL570" s="486"/>
      <c r="AM570" s="486"/>
      <c r="AN570" s="486"/>
      <c r="AO570" s="486"/>
      <c r="AP570" s="486"/>
      <c r="AQ570" s="486"/>
      <c r="AR570" s="486"/>
      <c r="AS570" s="486"/>
      <c r="AT570" s="486"/>
      <c r="AU570" s="486"/>
      <c r="AV570" s="486"/>
      <c r="AW570" s="486"/>
      <c r="AX570" s="486"/>
      <c r="AY570" s="486"/>
      <c r="AZ570" s="486"/>
      <c r="BA570" s="486"/>
      <c r="BB570" s="486"/>
      <c r="BC570" s="486"/>
      <c r="BD570" s="486"/>
    </row>
    <row r="571" spans="2:58" s="236" customFormat="1" ht="25.35" hidden="1" customHeight="1">
      <c r="B571" s="441" t="s">
        <v>3939</v>
      </c>
      <c r="I571" s="442"/>
      <c r="J571" s="442"/>
      <c r="W571" s="442"/>
      <c r="X571" s="442"/>
      <c r="Y571" s="442"/>
      <c r="Z571" s="442"/>
      <c r="AA571" s="442"/>
      <c r="AB571" s="442"/>
      <c r="AD571" s="441" t="s">
        <v>3939</v>
      </c>
      <c r="AK571" s="442"/>
      <c r="AL571" s="442"/>
      <c r="AY571" s="442"/>
      <c r="AZ571" s="442"/>
      <c r="BA571" s="442"/>
      <c r="BB571" s="442"/>
      <c r="BC571" s="442"/>
      <c r="BD571" s="442"/>
    </row>
    <row r="572" spans="2:58" s="236" customFormat="1" ht="12.45" hidden="1" customHeight="1">
      <c r="B572" s="1014" t="s">
        <v>3917</v>
      </c>
      <c r="C572" s="1015"/>
      <c r="D572" s="1015"/>
      <c r="E572" s="1015"/>
      <c r="F572" s="1015"/>
      <c r="G572" s="1015"/>
      <c r="H572" s="1015"/>
      <c r="I572" s="1016"/>
      <c r="J572" s="1017"/>
      <c r="K572" s="1018"/>
      <c r="L572" s="1018"/>
      <c r="M572" s="1018"/>
      <c r="N572" s="1018"/>
      <c r="O572" s="1018"/>
      <c r="P572" s="1018"/>
      <c r="Q572" s="1018"/>
      <c r="R572" s="1018"/>
      <c r="S572" s="1018"/>
      <c r="T572" s="1018"/>
      <c r="U572" s="1018"/>
      <c r="V572" s="1018"/>
      <c r="W572" s="1018"/>
      <c r="X572" s="1018"/>
      <c r="Y572" s="1018"/>
      <c r="Z572" s="1018"/>
      <c r="AA572" s="1018"/>
      <c r="AB572" s="1019"/>
      <c r="AD572" s="1014" t="s">
        <v>3917</v>
      </c>
      <c r="AE572" s="1015"/>
      <c r="AF572" s="1015"/>
      <c r="AG572" s="1015"/>
      <c r="AH572" s="1015"/>
      <c r="AI572" s="1015"/>
      <c r="AJ572" s="1015"/>
      <c r="AK572" s="1016"/>
      <c r="AL572" s="1017"/>
      <c r="AM572" s="1018"/>
      <c r="AN572" s="1018"/>
      <c r="AO572" s="1018"/>
      <c r="AP572" s="1018"/>
      <c r="AQ572" s="1018"/>
      <c r="AR572" s="1018"/>
      <c r="AS572" s="1018"/>
      <c r="AT572" s="1018"/>
      <c r="AU572" s="1018"/>
      <c r="AV572" s="1018"/>
      <c r="AW572" s="1018"/>
      <c r="AX572" s="1018"/>
      <c r="AY572" s="1018"/>
      <c r="AZ572" s="1018"/>
      <c r="BA572" s="1018"/>
      <c r="BB572" s="1018"/>
      <c r="BC572" s="1018"/>
      <c r="BD572" s="1019"/>
    </row>
    <row r="573" spans="2:58" s="236" customFormat="1" ht="22.5" hidden="1" customHeight="1">
      <c r="B573" s="1020" t="s">
        <v>8</v>
      </c>
      <c r="C573" s="1021"/>
      <c r="D573" s="1021"/>
      <c r="E573" s="1021"/>
      <c r="F573" s="1021"/>
      <c r="G573" s="1021"/>
      <c r="H573" s="1021"/>
      <c r="I573" s="1022"/>
      <c r="J573" s="1023"/>
      <c r="K573" s="1024"/>
      <c r="L573" s="1024"/>
      <c r="M573" s="1025"/>
      <c r="N573" s="1025"/>
      <c r="O573" s="1024"/>
      <c r="P573" s="1025"/>
      <c r="Q573" s="1025"/>
      <c r="R573" s="1024"/>
      <c r="S573" s="1024"/>
      <c r="T573" s="1024"/>
      <c r="U573" s="1024"/>
      <c r="V573" s="1024"/>
      <c r="W573" s="1024"/>
      <c r="X573" s="1024"/>
      <c r="Y573" s="1024"/>
      <c r="Z573" s="1024"/>
      <c r="AA573" s="1024"/>
      <c r="AB573" s="1026"/>
      <c r="AC573" s="236">
        <v>33</v>
      </c>
      <c r="AD573" s="1020" t="s">
        <v>8</v>
      </c>
      <c r="AE573" s="1021"/>
      <c r="AF573" s="1021"/>
      <c r="AG573" s="1021"/>
      <c r="AH573" s="1021"/>
      <c r="AI573" s="1021"/>
      <c r="AJ573" s="1021"/>
      <c r="AK573" s="1022"/>
      <c r="AL573" s="1023"/>
      <c r="AM573" s="1024"/>
      <c r="AN573" s="1024"/>
      <c r="AO573" s="1025"/>
      <c r="AP573" s="1025"/>
      <c r="AQ573" s="1024"/>
      <c r="AR573" s="1025"/>
      <c r="AS573" s="1025"/>
      <c r="AT573" s="1024"/>
      <c r="AU573" s="1024"/>
      <c r="AV573" s="1024"/>
      <c r="AW573" s="1024"/>
      <c r="AX573" s="1024"/>
      <c r="AY573" s="1024"/>
      <c r="AZ573" s="1024"/>
      <c r="BA573" s="1024"/>
      <c r="BB573" s="1024"/>
      <c r="BC573" s="1024"/>
      <c r="BD573" s="1026"/>
      <c r="BF573" s="236">
        <v>33</v>
      </c>
    </row>
    <row r="574" spans="2:58" s="236" customFormat="1" ht="25.2" hidden="1" customHeight="1">
      <c r="B574" s="1027" t="s">
        <v>23</v>
      </c>
      <c r="C574" s="1028"/>
      <c r="D574" s="1028"/>
      <c r="E574" s="1028"/>
      <c r="F574" s="1028"/>
      <c r="G574" s="1028"/>
      <c r="H574" s="1028"/>
      <c r="I574" s="1029"/>
      <c r="J574" s="972" t="s">
        <v>3918</v>
      </c>
      <c r="K574" s="973"/>
      <c r="L574" s="973"/>
      <c r="M574" s="975"/>
      <c r="N574" s="977"/>
      <c r="O574" s="239" t="s">
        <v>3919</v>
      </c>
      <c r="P574" s="975"/>
      <c r="Q574" s="977"/>
      <c r="R574" s="973"/>
      <c r="S574" s="973"/>
      <c r="T574" s="973"/>
      <c r="U574" s="973"/>
      <c r="V574" s="973"/>
      <c r="W574" s="973"/>
      <c r="X574" s="973"/>
      <c r="Y574" s="973"/>
      <c r="Z574" s="973"/>
      <c r="AA574" s="973"/>
      <c r="AB574" s="974"/>
      <c r="AD574" s="1027" t="s">
        <v>23</v>
      </c>
      <c r="AE574" s="1028"/>
      <c r="AF574" s="1028"/>
      <c r="AG574" s="1028"/>
      <c r="AH574" s="1028"/>
      <c r="AI574" s="1028"/>
      <c r="AJ574" s="1028"/>
      <c r="AK574" s="1029"/>
      <c r="AL574" s="972" t="s">
        <v>3918</v>
      </c>
      <c r="AM574" s="973"/>
      <c r="AN574" s="973"/>
      <c r="AO574" s="975"/>
      <c r="AP574" s="977"/>
      <c r="AQ574" s="239" t="s">
        <v>3919</v>
      </c>
      <c r="AR574" s="975"/>
      <c r="AS574" s="977"/>
      <c r="AT574" s="973"/>
      <c r="AU574" s="973"/>
      <c r="AV574" s="973"/>
      <c r="AW574" s="973"/>
      <c r="AX574" s="973"/>
      <c r="AY574" s="973"/>
      <c r="AZ574" s="973"/>
      <c r="BA574" s="973"/>
      <c r="BB574" s="973"/>
      <c r="BC574" s="973"/>
      <c r="BD574" s="974"/>
    </row>
    <row r="575" spans="2:58" s="236" customFormat="1" ht="25.2" hidden="1" customHeight="1">
      <c r="B575" s="1030"/>
      <c r="C575" s="1025"/>
      <c r="D575" s="1025"/>
      <c r="E575" s="1025"/>
      <c r="F575" s="1025"/>
      <c r="G575" s="1025"/>
      <c r="H575" s="1025"/>
      <c r="I575" s="1031"/>
      <c r="J575" s="972" t="s">
        <v>3920</v>
      </c>
      <c r="K575" s="973"/>
      <c r="L575" s="973"/>
      <c r="M575" s="975"/>
      <c r="N575" s="976"/>
      <c r="O575" s="976"/>
      <c r="P575" s="976"/>
      <c r="Q575" s="977"/>
      <c r="R575" s="972" t="s">
        <v>3921</v>
      </c>
      <c r="S575" s="973"/>
      <c r="T575" s="974"/>
      <c r="U575" s="975"/>
      <c r="V575" s="976"/>
      <c r="W575" s="976"/>
      <c r="X575" s="976"/>
      <c r="Y575" s="976"/>
      <c r="Z575" s="976"/>
      <c r="AA575" s="976"/>
      <c r="AB575" s="977"/>
      <c r="AD575" s="1030"/>
      <c r="AE575" s="1025"/>
      <c r="AF575" s="1025"/>
      <c r="AG575" s="1025"/>
      <c r="AH575" s="1025"/>
      <c r="AI575" s="1025"/>
      <c r="AJ575" s="1025"/>
      <c r="AK575" s="1031"/>
      <c r="AL575" s="972" t="s">
        <v>3920</v>
      </c>
      <c r="AM575" s="973"/>
      <c r="AN575" s="973"/>
      <c r="AO575" s="975"/>
      <c r="AP575" s="976"/>
      <c r="AQ575" s="976"/>
      <c r="AR575" s="976"/>
      <c r="AS575" s="977"/>
      <c r="AT575" s="972" t="s">
        <v>3921</v>
      </c>
      <c r="AU575" s="973"/>
      <c r="AV575" s="974"/>
      <c r="AW575" s="975"/>
      <c r="AX575" s="976"/>
      <c r="AY575" s="976"/>
      <c r="AZ575" s="976"/>
      <c r="BA575" s="976"/>
      <c r="BB575" s="976"/>
      <c r="BC575" s="976"/>
      <c r="BD575" s="977"/>
    </row>
    <row r="576" spans="2:58" s="236" customFormat="1" ht="25.2" hidden="1" customHeight="1">
      <c r="B576" s="1030"/>
      <c r="C576" s="1025"/>
      <c r="D576" s="1025"/>
      <c r="E576" s="1025"/>
      <c r="F576" s="1025"/>
      <c r="G576" s="1025"/>
      <c r="H576" s="1025"/>
      <c r="I576" s="1031"/>
      <c r="J576" s="972" t="s">
        <v>3922</v>
      </c>
      <c r="K576" s="973"/>
      <c r="L576" s="973"/>
      <c r="M576" s="978"/>
      <c r="N576" s="979"/>
      <c r="O576" s="979"/>
      <c r="P576" s="979"/>
      <c r="Q576" s="980"/>
      <c r="R576" s="972" t="s">
        <v>3923</v>
      </c>
      <c r="S576" s="973"/>
      <c r="T576" s="974"/>
      <c r="U576" s="975"/>
      <c r="V576" s="976"/>
      <c r="W576" s="976"/>
      <c r="X576" s="976"/>
      <c r="Y576" s="976"/>
      <c r="Z576" s="976"/>
      <c r="AA576" s="976"/>
      <c r="AB576" s="977"/>
      <c r="AD576" s="1030"/>
      <c r="AE576" s="1025"/>
      <c r="AF576" s="1025"/>
      <c r="AG576" s="1025"/>
      <c r="AH576" s="1025"/>
      <c r="AI576" s="1025"/>
      <c r="AJ576" s="1025"/>
      <c r="AK576" s="1031"/>
      <c r="AL576" s="972" t="s">
        <v>3922</v>
      </c>
      <c r="AM576" s="973"/>
      <c r="AN576" s="973"/>
      <c r="AO576" s="978"/>
      <c r="AP576" s="979"/>
      <c r="AQ576" s="979"/>
      <c r="AR576" s="979"/>
      <c r="AS576" s="980"/>
      <c r="AT576" s="972" t="s">
        <v>3923</v>
      </c>
      <c r="AU576" s="973"/>
      <c r="AV576" s="974"/>
      <c r="AW576" s="975"/>
      <c r="AX576" s="976"/>
      <c r="AY576" s="976"/>
      <c r="AZ576" s="976"/>
      <c r="BA576" s="976"/>
      <c r="BB576" s="976"/>
      <c r="BC576" s="976"/>
      <c r="BD576" s="977"/>
    </row>
    <row r="577" spans="2:58" s="236" customFormat="1" ht="25.2" hidden="1" customHeight="1">
      <c r="B577" s="1023"/>
      <c r="C577" s="1024"/>
      <c r="D577" s="1024"/>
      <c r="E577" s="1024"/>
      <c r="F577" s="1024"/>
      <c r="G577" s="1024"/>
      <c r="H577" s="1024"/>
      <c r="I577" s="1026"/>
      <c r="J577" s="972" t="s">
        <v>3924</v>
      </c>
      <c r="K577" s="973"/>
      <c r="L577" s="973"/>
      <c r="M577" s="981"/>
      <c r="N577" s="981"/>
      <c r="O577" s="981"/>
      <c r="P577" s="981"/>
      <c r="Q577" s="981"/>
      <c r="R577" s="981"/>
      <c r="S577" s="981"/>
      <c r="T577" s="981"/>
      <c r="U577" s="981"/>
      <c r="V577" s="981"/>
      <c r="W577" s="981"/>
      <c r="X577" s="981"/>
      <c r="Y577" s="981"/>
      <c r="Z577" s="981"/>
      <c r="AA577" s="981"/>
      <c r="AB577" s="981"/>
      <c r="AD577" s="1023"/>
      <c r="AE577" s="1024"/>
      <c r="AF577" s="1024"/>
      <c r="AG577" s="1024"/>
      <c r="AH577" s="1024"/>
      <c r="AI577" s="1024"/>
      <c r="AJ577" s="1024"/>
      <c r="AK577" s="1026"/>
      <c r="AL577" s="972" t="s">
        <v>3924</v>
      </c>
      <c r="AM577" s="973"/>
      <c r="AN577" s="973"/>
      <c r="AO577" s="981"/>
      <c r="AP577" s="981"/>
      <c r="AQ577" s="981"/>
      <c r="AR577" s="981"/>
      <c r="AS577" s="981"/>
      <c r="AT577" s="981"/>
      <c r="AU577" s="981"/>
      <c r="AV577" s="981"/>
      <c r="AW577" s="981"/>
      <c r="AX577" s="981"/>
      <c r="AY577" s="981"/>
      <c r="AZ577" s="981"/>
      <c r="BA577" s="981"/>
      <c r="BB577" s="981"/>
      <c r="BC577" s="981"/>
      <c r="BD577" s="981"/>
    </row>
    <row r="578" spans="2:58" s="236" customFormat="1" ht="30" hidden="1" customHeight="1">
      <c r="B578" s="982" t="s">
        <v>3925</v>
      </c>
      <c r="C578" s="983"/>
      <c r="D578" s="983"/>
      <c r="E578" s="983"/>
      <c r="F578" s="983"/>
      <c r="G578" s="983"/>
      <c r="H578" s="983"/>
      <c r="I578" s="984"/>
      <c r="J578" s="444"/>
      <c r="K578" s="445"/>
      <c r="L578" s="446" t="s">
        <v>388</v>
      </c>
      <c r="M578" s="447"/>
      <c r="N578" s="448" t="s">
        <v>112</v>
      </c>
      <c r="O578" s="449"/>
      <c r="P578" s="450"/>
      <c r="V578" s="451"/>
      <c r="W578" s="451"/>
      <c r="X578" s="451"/>
      <c r="Y578" s="451"/>
      <c r="Z578" s="451"/>
      <c r="AA578" s="451"/>
      <c r="AB578" s="452"/>
      <c r="AD578" s="982" t="s">
        <v>3925</v>
      </c>
      <c r="AE578" s="983"/>
      <c r="AF578" s="983"/>
      <c r="AG578" s="983"/>
      <c r="AH578" s="983"/>
      <c r="AI578" s="983"/>
      <c r="AJ578" s="983"/>
      <c r="AK578" s="984"/>
      <c r="AL578" s="444"/>
      <c r="AM578" s="445"/>
      <c r="AN578" s="446" t="s">
        <v>388</v>
      </c>
      <c r="AO578" s="447"/>
      <c r="AP578" s="448" t="s">
        <v>112</v>
      </c>
      <c r="AQ578" s="449"/>
      <c r="AR578" s="450"/>
      <c r="AX578" s="451"/>
      <c r="AY578" s="451"/>
      <c r="AZ578" s="451"/>
      <c r="BA578" s="451"/>
      <c r="BB578" s="451"/>
      <c r="BC578" s="451"/>
      <c r="BD578" s="452"/>
    </row>
    <row r="579" spans="2:58" s="236" customFormat="1" ht="15" hidden="1" customHeight="1">
      <c r="B579" s="985"/>
      <c r="C579" s="986"/>
      <c r="D579" s="986"/>
      <c r="E579" s="986"/>
      <c r="F579" s="986"/>
      <c r="G579" s="986"/>
      <c r="H579" s="986"/>
      <c r="I579" s="987"/>
      <c r="J579" s="453" t="s">
        <v>3926</v>
      </c>
      <c r="K579" s="454"/>
      <c r="L579" s="454"/>
      <c r="M579" s="454"/>
      <c r="N579" s="454"/>
      <c r="O579" s="454"/>
      <c r="P579" s="454"/>
      <c r="Q579" s="454"/>
      <c r="R579" s="454"/>
      <c r="S579" s="449"/>
      <c r="T579" s="455"/>
      <c r="U579" s="456"/>
      <c r="V579" s="457"/>
      <c r="W579" s="458"/>
      <c r="X579" s="459" t="s">
        <v>388</v>
      </c>
      <c r="Y579" s="460"/>
      <c r="Z579" s="461" t="s">
        <v>112</v>
      </c>
      <c r="AA579" s="461"/>
      <c r="AB579" s="462"/>
      <c r="AD579" s="985"/>
      <c r="AE579" s="986"/>
      <c r="AF579" s="986"/>
      <c r="AG579" s="986"/>
      <c r="AH579" s="986"/>
      <c r="AI579" s="986"/>
      <c r="AJ579" s="986"/>
      <c r="AK579" s="987"/>
      <c r="AL579" s="453" t="s">
        <v>3926</v>
      </c>
      <c r="AM579" s="454"/>
      <c r="AN579" s="454"/>
      <c r="AO579" s="454"/>
      <c r="AP579" s="454"/>
      <c r="AQ579" s="454"/>
      <c r="AR579" s="454"/>
      <c r="AS579" s="454"/>
      <c r="AT579" s="454"/>
      <c r="AU579" s="449"/>
      <c r="AV579" s="455"/>
      <c r="AW579" s="456"/>
      <c r="AX579" s="457"/>
      <c r="AY579" s="458"/>
      <c r="AZ579" s="459" t="s">
        <v>388</v>
      </c>
      <c r="BA579" s="460"/>
      <c r="BB579" s="461" t="s">
        <v>112</v>
      </c>
      <c r="BC579" s="461"/>
      <c r="BD579" s="462"/>
    </row>
    <row r="580" spans="2:58" s="236" customFormat="1" ht="15" hidden="1" customHeight="1">
      <c r="B580" s="988"/>
      <c r="C580" s="989"/>
      <c r="D580" s="989"/>
      <c r="E580" s="989"/>
      <c r="F580" s="989"/>
      <c r="G580" s="989"/>
      <c r="H580" s="989"/>
      <c r="I580" s="990"/>
      <c r="J580" s="463" t="s">
        <v>3927</v>
      </c>
      <c r="K580" s="464"/>
      <c r="L580" s="464"/>
      <c r="M580" s="464"/>
      <c r="N580" s="464"/>
      <c r="O580" s="464"/>
      <c r="P580" s="464"/>
      <c r="Q580" s="464"/>
      <c r="R580" s="464"/>
      <c r="S580" s="465"/>
      <c r="T580" s="466"/>
      <c r="U580" s="467"/>
      <c r="V580" s="468"/>
      <c r="W580" s="469"/>
      <c r="X580" s="464" t="s">
        <v>388</v>
      </c>
      <c r="Y580" s="470"/>
      <c r="Z580" s="466" t="s">
        <v>112</v>
      </c>
      <c r="AA580" s="466"/>
      <c r="AB580" s="471"/>
      <c r="AD580" s="988"/>
      <c r="AE580" s="989"/>
      <c r="AF580" s="989"/>
      <c r="AG580" s="989"/>
      <c r="AH580" s="989"/>
      <c r="AI580" s="989"/>
      <c r="AJ580" s="989"/>
      <c r="AK580" s="990"/>
      <c r="AL580" s="463" t="s">
        <v>3927</v>
      </c>
      <c r="AM580" s="464"/>
      <c r="AN580" s="464"/>
      <c r="AO580" s="464"/>
      <c r="AP580" s="464"/>
      <c r="AQ580" s="464"/>
      <c r="AR580" s="464"/>
      <c r="AS580" s="464"/>
      <c r="AT580" s="464"/>
      <c r="AU580" s="465"/>
      <c r="AV580" s="466"/>
      <c r="AW580" s="467"/>
      <c r="AX580" s="468"/>
      <c r="AY580" s="469"/>
      <c r="AZ580" s="464" t="s">
        <v>388</v>
      </c>
      <c r="BA580" s="470"/>
      <c r="BB580" s="466" t="s">
        <v>112</v>
      </c>
      <c r="BC580" s="466"/>
      <c r="BD580" s="471"/>
    </row>
    <row r="581" spans="2:58" s="236" customFormat="1" ht="18" hidden="1" customHeight="1">
      <c r="B581" s="991" t="s">
        <v>3928</v>
      </c>
      <c r="C581" s="992"/>
      <c r="D581" s="992"/>
      <c r="E581" s="992"/>
      <c r="F581" s="992"/>
      <c r="G581" s="992"/>
      <c r="H581" s="992"/>
      <c r="I581" s="993"/>
      <c r="J581" s="472" t="s">
        <v>3783</v>
      </c>
      <c r="K581" s="473" t="s">
        <v>3929</v>
      </c>
      <c r="L581" s="474"/>
      <c r="M581" s="474"/>
      <c r="N581" s="474"/>
      <c r="O581" s="472" t="s">
        <v>3783</v>
      </c>
      <c r="P581" s="473" t="s">
        <v>3930</v>
      </c>
      <c r="Q581" s="474"/>
      <c r="R581" s="474"/>
      <c r="T581" s="461" t="s">
        <v>3935</v>
      </c>
      <c r="U581" s="472" t="s">
        <v>3783</v>
      </c>
      <c r="V581" s="461" t="s">
        <v>3936</v>
      </c>
      <c r="X581" s="473"/>
      <c r="Y581" s="474"/>
      <c r="Z581" s="474"/>
      <c r="AA581" s="474"/>
      <c r="AB581" s="475"/>
      <c r="AD581" s="991" t="s">
        <v>3928</v>
      </c>
      <c r="AE581" s="992"/>
      <c r="AF581" s="992"/>
      <c r="AG581" s="992"/>
      <c r="AH581" s="992"/>
      <c r="AI581" s="992"/>
      <c r="AJ581" s="992"/>
      <c r="AK581" s="993"/>
      <c r="AL581" s="472" t="s">
        <v>3783</v>
      </c>
      <c r="AM581" s="473" t="s">
        <v>3929</v>
      </c>
      <c r="AN581" s="474"/>
      <c r="AO581" s="474"/>
      <c r="AP581" s="474"/>
      <c r="AQ581" s="472" t="s">
        <v>3783</v>
      </c>
      <c r="AR581" s="473" t="s">
        <v>3930</v>
      </c>
      <c r="AS581" s="474"/>
      <c r="AT581" s="474"/>
      <c r="AV581" s="461" t="s">
        <v>3935</v>
      </c>
      <c r="AW581" s="472" t="s">
        <v>3783</v>
      </c>
      <c r="AX581" s="461" t="s">
        <v>3936</v>
      </c>
      <c r="AZ581" s="473"/>
      <c r="BA581" s="474"/>
      <c r="BB581" s="474"/>
      <c r="BC581" s="474"/>
      <c r="BD581" s="475"/>
    </row>
    <row r="582" spans="2:58" s="236" customFormat="1" ht="15" hidden="1" customHeight="1">
      <c r="B582" s="994" t="s">
        <v>3931</v>
      </c>
      <c r="C582" s="995"/>
      <c r="D582" s="995"/>
      <c r="E582" s="995"/>
      <c r="F582" s="995"/>
      <c r="G582" s="995"/>
      <c r="H582" s="995"/>
      <c r="I582" s="996"/>
      <c r="J582" s="1000" t="s">
        <v>3932</v>
      </c>
      <c r="K582" s="1001"/>
      <c r="L582" s="1004"/>
      <c r="M582" s="1005"/>
      <c r="N582" s="1005"/>
      <c r="O582" s="1005"/>
      <c r="P582" s="1005"/>
      <c r="Q582" s="1005"/>
      <c r="R582" s="1006"/>
      <c r="S582" s="1006"/>
      <c r="T582" s="1006"/>
      <c r="U582" s="1007"/>
      <c r="V582" s="1008" t="s">
        <v>3933</v>
      </c>
      <c r="W582" s="1008"/>
      <c r="X582" s="1008"/>
      <c r="Y582" s="1008"/>
      <c r="Z582" s="1008"/>
      <c r="AA582" s="1008"/>
      <c r="AB582" s="1009"/>
      <c r="AD582" s="994" t="s">
        <v>3931</v>
      </c>
      <c r="AE582" s="995"/>
      <c r="AF582" s="995"/>
      <c r="AG582" s="995"/>
      <c r="AH582" s="995"/>
      <c r="AI582" s="995"/>
      <c r="AJ582" s="995"/>
      <c r="AK582" s="996"/>
      <c r="AL582" s="1000" t="s">
        <v>3932</v>
      </c>
      <c r="AM582" s="1001"/>
      <c r="AN582" s="1004"/>
      <c r="AO582" s="1005"/>
      <c r="AP582" s="1005"/>
      <c r="AQ582" s="1005"/>
      <c r="AR582" s="1005"/>
      <c r="AS582" s="1005"/>
      <c r="AT582" s="1006"/>
      <c r="AU582" s="1006"/>
      <c r="AV582" s="1006"/>
      <c r="AW582" s="1007"/>
      <c r="AX582" s="1008" t="s">
        <v>3933</v>
      </c>
      <c r="AY582" s="1008"/>
      <c r="AZ582" s="1008"/>
      <c r="BA582" s="1008"/>
      <c r="BB582" s="1008"/>
      <c r="BC582" s="1008"/>
      <c r="BD582" s="1009"/>
    </row>
    <row r="583" spans="2:58" s="236" customFormat="1" ht="15" hidden="1" customHeight="1">
      <c r="B583" s="997"/>
      <c r="C583" s="998"/>
      <c r="D583" s="998"/>
      <c r="E583" s="998"/>
      <c r="F583" s="998"/>
      <c r="G583" s="998"/>
      <c r="H583" s="998"/>
      <c r="I583" s="999"/>
      <c r="J583" s="1002"/>
      <c r="K583" s="1003"/>
      <c r="L583" s="1004"/>
      <c r="M583" s="1005"/>
      <c r="N583" s="1005"/>
      <c r="O583" s="1005"/>
      <c r="P583" s="1005"/>
      <c r="Q583" s="1005"/>
      <c r="R583" s="1006"/>
      <c r="S583" s="1006"/>
      <c r="T583" s="1006"/>
      <c r="U583" s="1007"/>
      <c r="V583" s="1010"/>
      <c r="W583" s="1010"/>
      <c r="X583" s="1010"/>
      <c r="Y583" s="1010"/>
      <c r="Z583" s="1010"/>
      <c r="AA583" s="1010"/>
      <c r="AB583" s="1011"/>
      <c r="AC583" s="241"/>
      <c r="AD583" s="997"/>
      <c r="AE583" s="998"/>
      <c r="AF583" s="998"/>
      <c r="AG583" s="998"/>
      <c r="AH583" s="998"/>
      <c r="AI583" s="998"/>
      <c r="AJ583" s="998"/>
      <c r="AK583" s="999"/>
      <c r="AL583" s="1002"/>
      <c r="AM583" s="1003"/>
      <c r="AN583" s="1004"/>
      <c r="AO583" s="1005"/>
      <c r="AP583" s="1005"/>
      <c r="AQ583" s="1005"/>
      <c r="AR583" s="1005"/>
      <c r="AS583" s="1005"/>
      <c r="AT583" s="1006"/>
      <c r="AU583" s="1006"/>
      <c r="AV583" s="1006"/>
      <c r="AW583" s="1007"/>
      <c r="AX583" s="1010"/>
      <c r="AY583" s="1010"/>
      <c r="AZ583" s="1010"/>
      <c r="BA583" s="1010"/>
      <c r="BB583" s="1010"/>
      <c r="BC583" s="1010"/>
      <c r="BD583" s="1011"/>
      <c r="BF583" s="241"/>
    </row>
    <row r="584" spans="2:58" s="236" customFormat="1" ht="15" hidden="1" customHeight="1">
      <c r="B584" s="994" t="s">
        <v>3934</v>
      </c>
      <c r="C584" s="995"/>
      <c r="D584" s="995"/>
      <c r="E584" s="995"/>
      <c r="F584" s="995"/>
      <c r="G584" s="995"/>
      <c r="H584" s="995"/>
      <c r="I584" s="996"/>
      <c r="J584" s="968"/>
      <c r="K584" s="969"/>
      <c r="L584" s="1012"/>
      <c r="M584" s="1012" t="s">
        <v>12</v>
      </c>
      <c r="N584" s="1012"/>
      <c r="O584" s="1012" t="s">
        <v>11</v>
      </c>
      <c r="P584" s="1012"/>
      <c r="Q584" s="1012" t="s">
        <v>227</v>
      </c>
      <c r="S584" s="476"/>
      <c r="T584" s="476"/>
      <c r="U584" s="476"/>
      <c r="V584" s="476"/>
      <c r="W584" s="476"/>
      <c r="X584" s="476"/>
      <c r="Y584" s="476"/>
      <c r="Z584" s="476"/>
      <c r="AA584" s="476"/>
      <c r="AB584" s="477"/>
      <c r="AC584" s="241"/>
      <c r="AD584" s="994" t="s">
        <v>3934</v>
      </c>
      <c r="AE584" s="995"/>
      <c r="AF584" s="995"/>
      <c r="AG584" s="995"/>
      <c r="AH584" s="995"/>
      <c r="AI584" s="995"/>
      <c r="AJ584" s="995"/>
      <c r="AK584" s="996"/>
      <c r="AL584" s="968"/>
      <c r="AM584" s="969"/>
      <c r="AN584" s="1012"/>
      <c r="AO584" s="1012" t="s">
        <v>12</v>
      </c>
      <c r="AP584" s="1012"/>
      <c r="AQ584" s="1012" t="s">
        <v>11</v>
      </c>
      <c r="AR584" s="1012"/>
      <c r="AS584" s="1012" t="s">
        <v>227</v>
      </c>
      <c r="AU584" s="476"/>
      <c r="AV584" s="476"/>
      <c r="AW584" s="476"/>
      <c r="AX584" s="476"/>
      <c r="AY584" s="476"/>
      <c r="AZ584" s="476"/>
      <c r="BA584" s="476"/>
      <c r="BB584" s="476"/>
      <c r="BC584" s="476"/>
      <c r="BD584" s="477"/>
      <c r="BF584" s="241"/>
    </row>
    <row r="585" spans="2:58" s="236" customFormat="1" ht="15" hidden="1" customHeight="1">
      <c r="B585" s="997"/>
      <c r="C585" s="998"/>
      <c r="D585" s="998"/>
      <c r="E585" s="998"/>
      <c r="F585" s="998"/>
      <c r="G585" s="998"/>
      <c r="H585" s="998"/>
      <c r="I585" s="999"/>
      <c r="J585" s="970"/>
      <c r="K585" s="971"/>
      <c r="L585" s="1013"/>
      <c r="M585" s="1013"/>
      <c r="N585" s="1013"/>
      <c r="O585" s="1013"/>
      <c r="P585" s="1013"/>
      <c r="Q585" s="1013"/>
      <c r="R585" s="481"/>
      <c r="S585" s="479"/>
      <c r="T585" s="479"/>
      <c r="U585" s="479"/>
      <c r="V585" s="479"/>
      <c r="W585" s="479"/>
      <c r="X585" s="479"/>
      <c r="Y585" s="479"/>
      <c r="Z585" s="479"/>
      <c r="AA585" s="479"/>
      <c r="AB585" s="480"/>
      <c r="AC585" s="241"/>
      <c r="AD585" s="997"/>
      <c r="AE585" s="998"/>
      <c r="AF585" s="998"/>
      <c r="AG585" s="998"/>
      <c r="AH585" s="998"/>
      <c r="AI585" s="998"/>
      <c r="AJ585" s="998"/>
      <c r="AK585" s="999"/>
      <c r="AL585" s="970"/>
      <c r="AM585" s="971"/>
      <c r="AN585" s="1013"/>
      <c r="AO585" s="1013"/>
      <c r="AP585" s="1013"/>
      <c r="AQ585" s="1013"/>
      <c r="AR585" s="1013"/>
      <c r="AS585" s="1013"/>
      <c r="AT585" s="481"/>
      <c r="AU585" s="479"/>
      <c r="AV585" s="479"/>
      <c r="AW585" s="479"/>
      <c r="AX585" s="479"/>
      <c r="AY585" s="479"/>
      <c r="AZ585" s="479"/>
      <c r="BA585" s="479"/>
      <c r="BB585" s="479"/>
      <c r="BC585" s="479"/>
      <c r="BD585" s="480"/>
      <c r="BF585" s="241"/>
    </row>
    <row r="586" spans="2:58" s="236" customFormat="1" ht="20.100000000000001" hidden="1" customHeight="1">
      <c r="B586" s="482"/>
      <c r="C586" s="482"/>
      <c r="D586" s="482"/>
      <c r="E586" s="482"/>
      <c r="F586" s="482"/>
      <c r="G586" s="482"/>
      <c r="H586" s="482"/>
      <c r="I586" s="482"/>
      <c r="J586" s="482"/>
      <c r="K586" s="482"/>
      <c r="L586" s="482"/>
      <c r="M586" s="482"/>
      <c r="N586" s="482"/>
      <c r="O586" s="482"/>
      <c r="P586" s="482"/>
      <c r="Q586" s="482"/>
      <c r="R586" s="482"/>
      <c r="S586" s="482"/>
      <c r="T586" s="482"/>
      <c r="U586" s="482"/>
      <c r="V586" s="482"/>
      <c r="W586" s="482"/>
      <c r="X586" s="482"/>
      <c r="Y586" s="478"/>
      <c r="Z586" s="478"/>
      <c r="AA586" s="478"/>
      <c r="AB586" s="478"/>
      <c r="AC586" s="241"/>
      <c r="AD586" s="482"/>
      <c r="AE586" s="482"/>
      <c r="AF586" s="482"/>
      <c r="AG586" s="482"/>
      <c r="AH586" s="482"/>
      <c r="AI586" s="482"/>
      <c r="AJ586" s="482"/>
      <c r="AK586" s="482"/>
      <c r="AL586" s="482"/>
      <c r="AM586" s="482"/>
      <c r="AN586" s="482"/>
      <c r="AO586" s="482"/>
      <c r="AP586" s="482"/>
      <c r="AQ586" s="482"/>
      <c r="AR586" s="482"/>
      <c r="AS586" s="482"/>
      <c r="AT586" s="482"/>
      <c r="AU586" s="482"/>
      <c r="AV586" s="482"/>
      <c r="AW586" s="482"/>
      <c r="AX586" s="482"/>
      <c r="AY586" s="482"/>
      <c r="AZ586" s="482"/>
      <c r="BA586" s="478"/>
      <c r="BB586" s="478"/>
      <c r="BC586" s="478"/>
      <c r="BD586" s="478"/>
      <c r="BF586" s="241"/>
    </row>
    <row r="587" spans="2:58" s="236" customFormat="1" ht="12.45" hidden="1" customHeight="1">
      <c r="B587" s="1014" t="s">
        <v>3917</v>
      </c>
      <c r="C587" s="1015"/>
      <c r="D587" s="1015"/>
      <c r="E587" s="1015"/>
      <c r="F587" s="1015"/>
      <c r="G587" s="1015"/>
      <c r="H587" s="1015"/>
      <c r="I587" s="1016"/>
      <c r="J587" s="1017"/>
      <c r="K587" s="1018"/>
      <c r="L587" s="1018"/>
      <c r="M587" s="1018"/>
      <c r="N587" s="1018"/>
      <c r="O587" s="1018"/>
      <c r="P587" s="1018"/>
      <c r="Q587" s="1018"/>
      <c r="R587" s="1018"/>
      <c r="S587" s="1018"/>
      <c r="T587" s="1018"/>
      <c r="U587" s="1018"/>
      <c r="V587" s="1018"/>
      <c r="W587" s="1018"/>
      <c r="X587" s="1018"/>
      <c r="Y587" s="1018"/>
      <c r="Z587" s="1018"/>
      <c r="AA587" s="1018"/>
      <c r="AB587" s="1019"/>
      <c r="AD587" s="1014" t="s">
        <v>3917</v>
      </c>
      <c r="AE587" s="1015"/>
      <c r="AF587" s="1015"/>
      <c r="AG587" s="1015"/>
      <c r="AH587" s="1015"/>
      <c r="AI587" s="1015"/>
      <c r="AJ587" s="1015"/>
      <c r="AK587" s="1016"/>
      <c r="AL587" s="1017"/>
      <c r="AM587" s="1018"/>
      <c r="AN587" s="1018"/>
      <c r="AO587" s="1018"/>
      <c r="AP587" s="1018"/>
      <c r="AQ587" s="1018"/>
      <c r="AR587" s="1018"/>
      <c r="AS587" s="1018"/>
      <c r="AT587" s="1018"/>
      <c r="AU587" s="1018"/>
      <c r="AV587" s="1018"/>
      <c r="AW587" s="1018"/>
      <c r="AX587" s="1018"/>
      <c r="AY587" s="1018"/>
      <c r="AZ587" s="1018"/>
      <c r="BA587" s="1018"/>
      <c r="BB587" s="1018"/>
      <c r="BC587" s="1018"/>
      <c r="BD587" s="1019"/>
    </row>
    <row r="588" spans="2:58" s="236" customFormat="1" ht="22.5" hidden="1" customHeight="1">
      <c r="B588" s="1020" t="s">
        <v>8</v>
      </c>
      <c r="C588" s="1021"/>
      <c r="D588" s="1021"/>
      <c r="E588" s="1021"/>
      <c r="F588" s="1021"/>
      <c r="G588" s="1021"/>
      <c r="H588" s="1021"/>
      <c r="I588" s="1022"/>
      <c r="J588" s="1023"/>
      <c r="K588" s="1024"/>
      <c r="L588" s="1024"/>
      <c r="M588" s="1025"/>
      <c r="N588" s="1025"/>
      <c r="O588" s="1024"/>
      <c r="P588" s="1025"/>
      <c r="Q588" s="1025"/>
      <c r="R588" s="1024"/>
      <c r="S588" s="1024"/>
      <c r="T588" s="1024"/>
      <c r="U588" s="1024"/>
      <c r="V588" s="1024"/>
      <c r="W588" s="1024"/>
      <c r="X588" s="1024"/>
      <c r="Y588" s="1024"/>
      <c r="Z588" s="1024"/>
      <c r="AA588" s="1024"/>
      <c r="AB588" s="1026"/>
      <c r="AC588" s="236">
        <v>34</v>
      </c>
      <c r="AD588" s="1020" t="s">
        <v>8</v>
      </c>
      <c r="AE588" s="1021"/>
      <c r="AF588" s="1021"/>
      <c r="AG588" s="1021"/>
      <c r="AH588" s="1021"/>
      <c r="AI588" s="1021"/>
      <c r="AJ588" s="1021"/>
      <c r="AK588" s="1022"/>
      <c r="AL588" s="1023"/>
      <c r="AM588" s="1024"/>
      <c r="AN588" s="1024"/>
      <c r="AO588" s="1025"/>
      <c r="AP588" s="1025"/>
      <c r="AQ588" s="1024"/>
      <c r="AR588" s="1025"/>
      <c r="AS588" s="1025"/>
      <c r="AT588" s="1024"/>
      <c r="AU588" s="1024"/>
      <c r="AV588" s="1024"/>
      <c r="AW588" s="1024"/>
      <c r="AX588" s="1024"/>
      <c r="AY588" s="1024"/>
      <c r="AZ588" s="1024"/>
      <c r="BA588" s="1024"/>
      <c r="BB588" s="1024"/>
      <c r="BC588" s="1024"/>
      <c r="BD588" s="1026"/>
      <c r="BF588" s="236">
        <v>34</v>
      </c>
    </row>
    <row r="589" spans="2:58" s="236" customFormat="1" ht="25.2" hidden="1" customHeight="1">
      <c r="B589" s="1027" t="s">
        <v>23</v>
      </c>
      <c r="C589" s="1028"/>
      <c r="D589" s="1028"/>
      <c r="E589" s="1028"/>
      <c r="F589" s="1028"/>
      <c r="G589" s="1028"/>
      <c r="H589" s="1028"/>
      <c r="I589" s="1029"/>
      <c r="J589" s="972" t="s">
        <v>3918</v>
      </c>
      <c r="K589" s="973"/>
      <c r="L589" s="973"/>
      <c r="M589" s="975"/>
      <c r="N589" s="977"/>
      <c r="O589" s="239" t="s">
        <v>3919</v>
      </c>
      <c r="P589" s="975"/>
      <c r="Q589" s="977"/>
      <c r="R589" s="973"/>
      <c r="S589" s="973"/>
      <c r="T589" s="973"/>
      <c r="U589" s="973"/>
      <c r="V589" s="973"/>
      <c r="W589" s="973"/>
      <c r="X589" s="973"/>
      <c r="Y589" s="973"/>
      <c r="Z589" s="973"/>
      <c r="AA589" s="973"/>
      <c r="AB589" s="974"/>
      <c r="AD589" s="1027" t="s">
        <v>23</v>
      </c>
      <c r="AE589" s="1028"/>
      <c r="AF589" s="1028"/>
      <c r="AG589" s="1028"/>
      <c r="AH589" s="1028"/>
      <c r="AI589" s="1028"/>
      <c r="AJ589" s="1028"/>
      <c r="AK589" s="1029"/>
      <c r="AL589" s="972" t="s">
        <v>3918</v>
      </c>
      <c r="AM589" s="973"/>
      <c r="AN589" s="973"/>
      <c r="AO589" s="975"/>
      <c r="AP589" s="977"/>
      <c r="AQ589" s="239" t="s">
        <v>3919</v>
      </c>
      <c r="AR589" s="975"/>
      <c r="AS589" s="977"/>
      <c r="AT589" s="973"/>
      <c r="AU589" s="973"/>
      <c r="AV589" s="973"/>
      <c r="AW589" s="973"/>
      <c r="AX589" s="973"/>
      <c r="AY589" s="973"/>
      <c r="AZ589" s="973"/>
      <c r="BA589" s="973"/>
      <c r="BB589" s="973"/>
      <c r="BC589" s="973"/>
      <c r="BD589" s="974"/>
    </row>
    <row r="590" spans="2:58" s="236" customFormat="1" ht="25.2" hidden="1" customHeight="1">
      <c r="B590" s="1030"/>
      <c r="C590" s="1025"/>
      <c r="D590" s="1025"/>
      <c r="E590" s="1025"/>
      <c r="F590" s="1025"/>
      <c r="G590" s="1025"/>
      <c r="H590" s="1025"/>
      <c r="I590" s="1031"/>
      <c r="J590" s="972" t="s">
        <v>3920</v>
      </c>
      <c r="K590" s="973"/>
      <c r="L590" s="973"/>
      <c r="M590" s="975"/>
      <c r="N590" s="976"/>
      <c r="O590" s="976"/>
      <c r="P590" s="976"/>
      <c r="Q590" s="977"/>
      <c r="R590" s="972" t="s">
        <v>3921</v>
      </c>
      <c r="S590" s="973"/>
      <c r="T590" s="974"/>
      <c r="U590" s="975"/>
      <c r="V590" s="976"/>
      <c r="W590" s="976"/>
      <c r="X590" s="976"/>
      <c r="Y590" s="976"/>
      <c r="Z590" s="976"/>
      <c r="AA590" s="976"/>
      <c r="AB590" s="977"/>
      <c r="AD590" s="1030"/>
      <c r="AE590" s="1025"/>
      <c r="AF590" s="1025"/>
      <c r="AG590" s="1025"/>
      <c r="AH590" s="1025"/>
      <c r="AI590" s="1025"/>
      <c r="AJ590" s="1025"/>
      <c r="AK590" s="1031"/>
      <c r="AL590" s="972" t="s">
        <v>3920</v>
      </c>
      <c r="AM590" s="973"/>
      <c r="AN590" s="973"/>
      <c r="AO590" s="975"/>
      <c r="AP590" s="976"/>
      <c r="AQ590" s="976"/>
      <c r="AR590" s="976"/>
      <c r="AS590" s="977"/>
      <c r="AT590" s="972" t="s">
        <v>3921</v>
      </c>
      <c r="AU590" s="973"/>
      <c r="AV590" s="974"/>
      <c r="AW590" s="975"/>
      <c r="AX590" s="976"/>
      <c r="AY590" s="976"/>
      <c r="AZ590" s="976"/>
      <c r="BA590" s="976"/>
      <c r="BB590" s="976"/>
      <c r="BC590" s="976"/>
      <c r="BD590" s="977"/>
    </row>
    <row r="591" spans="2:58" s="236" customFormat="1" ht="25.2" hidden="1" customHeight="1">
      <c r="B591" s="1030"/>
      <c r="C591" s="1025"/>
      <c r="D591" s="1025"/>
      <c r="E591" s="1025"/>
      <c r="F591" s="1025"/>
      <c r="G591" s="1025"/>
      <c r="H591" s="1025"/>
      <c r="I591" s="1031"/>
      <c r="J591" s="972" t="s">
        <v>3922</v>
      </c>
      <c r="K591" s="973"/>
      <c r="L591" s="973"/>
      <c r="M591" s="978"/>
      <c r="N591" s="979"/>
      <c r="O591" s="979"/>
      <c r="P591" s="979"/>
      <c r="Q591" s="980"/>
      <c r="R591" s="972" t="s">
        <v>3923</v>
      </c>
      <c r="S591" s="973"/>
      <c r="T591" s="974"/>
      <c r="U591" s="975"/>
      <c r="V591" s="976"/>
      <c r="W591" s="976"/>
      <c r="X591" s="976"/>
      <c r="Y591" s="976"/>
      <c r="Z591" s="976"/>
      <c r="AA591" s="976"/>
      <c r="AB591" s="977"/>
      <c r="AD591" s="1030"/>
      <c r="AE591" s="1025"/>
      <c r="AF591" s="1025"/>
      <c r="AG591" s="1025"/>
      <c r="AH591" s="1025"/>
      <c r="AI591" s="1025"/>
      <c r="AJ591" s="1025"/>
      <c r="AK591" s="1031"/>
      <c r="AL591" s="972" t="s">
        <v>3922</v>
      </c>
      <c r="AM591" s="973"/>
      <c r="AN591" s="973"/>
      <c r="AO591" s="978"/>
      <c r="AP591" s="979"/>
      <c r="AQ591" s="979"/>
      <c r="AR591" s="979"/>
      <c r="AS591" s="980"/>
      <c r="AT591" s="972" t="s">
        <v>3923</v>
      </c>
      <c r="AU591" s="973"/>
      <c r="AV591" s="974"/>
      <c r="AW591" s="975"/>
      <c r="AX591" s="976"/>
      <c r="AY591" s="976"/>
      <c r="AZ591" s="976"/>
      <c r="BA591" s="976"/>
      <c r="BB591" s="976"/>
      <c r="BC591" s="976"/>
      <c r="BD591" s="977"/>
    </row>
    <row r="592" spans="2:58" s="236" customFormat="1" ht="25.2" hidden="1" customHeight="1">
      <c r="B592" s="1023"/>
      <c r="C592" s="1024"/>
      <c r="D592" s="1024"/>
      <c r="E592" s="1024"/>
      <c r="F592" s="1024"/>
      <c r="G592" s="1024"/>
      <c r="H592" s="1024"/>
      <c r="I592" s="1026"/>
      <c r="J592" s="972" t="s">
        <v>3924</v>
      </c>
      <c r="K592" s="973"/>
      <c r="L592" s="973"/>
      <c r="M592" s="981"/>
      <c r="N592" s="981"/>
      <c r="O592" s="981"/>
      <c r="P592" s="981"/>
      <c r="Q592" s="981"/>
      <c r="R592" s="981"/>
      <c r="S592" s="981"/>
      <c r="T592" s="981"/>
      <c r="U592" s="981"/>
      <c r="V592" s="981"/>
      <c r="W592" s="981"/>
      <c r="X592" s="981"/>
      <c r="Y592" s="981"/>
      <c r="Z592" s="981"/>
      <c r="AA592" s="981"/>
      <c r="AB592" s="981"/>
      <c r="AD592" s="1023"/>
      <c r="AE592" s="1024"/>
      <c r="AF592" s="1024"/>
      <c r="AG592" s="1024"/>
      <c r="AH592" s="1024"/>
      <c r="AI592" s="1024"/>
      <c r="AJ592" s="1024"/>
      <c r="AK592" s="1026"/>
      <c r="AL592" s="972" t="s">
        <v>3924</v>
      </c>
      <c r="AM592" s="973"/>
      <c r="AN592" s="973"/>
      <c r="AO592" s="981"/>
      <c r="AP592" s="981"/>
      <c r="AQ592" s="981"/>
      <c r="AR592" s="981"/>
      <c r="AS592" s="981"/>
      <c r="AT592" s="981"/>
      <c r="AU592" s="981"/>
      <c r="AV592" s="981"/>
      <c r="AW592" s="981"/>
      <c r="AX592" s="981"/>
      <c r="AY592" s="981"/>
      <c r="AZ592" s="981"/>
      <c r="BA592" s="981"/>
      <c r="BB592" s="981"/>
      <c r="BC592" s="981"/>
      <c r="BD592" s="981"/>
    </row>
    <row r="593" spans="2:58" s="236" customFormat="1" ht="30" hidden="1" customHeight="1">
      <c r="B593" s="982" t="s">
        <v>3925</v>
      </c>
      <c r="C593" s="983"/>
      <c r="D593" s="983"/>
      <c r="E593" s="983"/>
      <c r="F593" s="983"/>
      <c r="G593" s="983"/>
      <c r="H593" s="983"/>
      <c r="I593" s="984"/>
      <c r="J593" s="444"/>
      <c r="K593" s="445"/>
      <c r="L593" s="446" t="s">
        <v>388</v>
      </c>
      <c r="M593" s="447"/>
      <c r="N593" s="448" t="s">
        <v>112</v>
      </c>
      <c r="O593" s="449"/>
      <c r="P593" s="450"/>
      <c r="V593" s="451"/>
      <c r="W593" s="451"/>
      <c r="X593" s="451"/>
      <c r="Y593" s="451"/>
      <c r="Z593" s="451"/>
      <c r="AA593" s="451"/>
      <c r="AB593" s="452"/>
      <c r="AD593" s="982" t="s">
        <v>3925</v>
      </c>
      <c r="AE593" s="983"/>
      <c r="AF593" s="983"/>
      <c r="AG593" s="983"/>
      <c r="AH593" s="983"/>
      <c r="AI593" s="983"/>
      <c r="AJ593" s="983"/>
      <c r="AK593" s="984"/>
      <c r="AL593" s="444"/>
      <c r="AM593" s="445"/>
      <c r="AN593" s="446" t="s">
        <v>388</v>
      </c>
      <c r="AO593" s="447"/>
      <c r="AP593" s="448" t="s">
        <v>112</v>
      </c>
      <c r="AQ593" s="449"/>
      <c r="AR593" s="450"/>
      <c r="AX593" s="451"/>
      <c r="AY593" s="451"/>
      <c r="AZ593" s="451"/>
      <c r="BA593" s="451"/>
      <c r="BB593" s="451"/>
      <c r="BC593" s="451"/>
      <c r="BD593" s="452"/>
    </row>
    <row r="594" spans="2:58" s="236" customFormat="1" ht="15" hidden="1" customHeight="1">
      <c r="B594" s="985"/>
      <c r="C594" s="986"/>
      <c r="D594" s="986"/>
      <c r="E594" s="986"/>
      <c r="F594" s="986"/>
      <c r="G594" s="986"/>
      <c r="H594" s="986"/>
      <c r="I594" s="987"/>
      <c r="J594" s="453" t="s">
        <v>3926</v>
      </c>
      <c r="K594" s="454"/>
      <c r="L594" s="454"/>
      <c r="M594" s="454"/>
      <c r="N594" s="454"/>
      <c r="O594" s="454"/>
      <c r="P594" s="454"/>
      <c r="Q594" s="454"/>
      <c r="R594" s="454"/>
      <c r="S594" s="449"/>
      <c r="T594" s="455"/>
      <c r="U594" s="456"/>
      <c r="V594" s="457"/>
      <c r="W594" s="458"/>
      <c r="X594" s="459" t="s">
        <v>388</v>
      </c>
      <c r="Y594" s="460"/>
      <c r="Z594" s="461" t="s">
        <v>112</v>
      </c>
      <c r="AA594" s="461"/>
      <c r="AB594" s="462"/>
      <c r="AD594" s="985"/>
      <c r="AE594" s="986"/>
      <c r="AF594" s="986"/>
      <c r="AG594" s="986"/>
      <c r="AH594" s="986"/>
      <c r="AI594" s="986"/>
      <c r="AJ594" s="986"/>
      <c r="AK594" s="987"/>
      <c r="AL594" s="453" t="s">
        <v>3926</v>
      </c>
      <c r="AM594" s="454"/>
      <c r="AN594" s="454"/>
      <c r="AO594" s="454"/>
      <c r="AP594" s="454"/>
      <c r="AQ594" s="454"/>
      <c r="AR594" s="454"/>
      <c r="AS594" s="454"/>
      <c r="AT594" s="454"/>
      <c r="AU594" s="449"/>
      <c r="AV594" s="455"/>
      <c r="AW594" s="456"/>
      <c r="AX594" s="457"/>
      <c r="AY594" s="458"/>
      <c r="AZ594" s="459" t="s">
        <v>388</v>
      </c>
      <c r="BA594" s="460"/>
      <c r="BB594" s="461" t="s">
        <v>112</v>
      </c>
      <c r="BC594" s="461"/>
      <c r="BD594" s="462"/>
    </row>
    <row r="595" spans="2:58" s="236" customFormat="1" ht="15" hidden="1" customHeight="1">
      <c r="B595" s="988"/>
      <c r="C595" s="989"/>
      <c r="D595" s="989"/>
      <c r="E595" s="989"/>
      <c r="F595" s="989"/>
      <c r="G595" s="989"/>
      <c r="H595" s="989"/>
      <c r="I595" s="990"/>
      <c r="J595" s="463" t="s">
        <v>3927</v>
      </c>
      <c r="K595" s="464"/>
      <c r="L595" s="464"/>
      <c r="M595" s="464"/>
      <c r="N595" s="464"/>
      <c r="O595" s="464"/>
      <c r="P595" s="464"/>
      <c r="Q595" s="464"/>
      <c r="R595" s="464"/>
      <c r="S595" s="465"/>
      <c r="T595" s="466"/>
      <c r="U595" s="467"/>
      <c r="V595" s="468"/>
      <c r="W595" s="469"/>
      <c r="X595" s="464" t="s">
        <v>388</v>
      </c>
      <c r="Y595" s="470"/>
      <c r="Z595" s="466" t="s">
        <v>112</v>
      </c>
      <c r="AA595" s="466"/>
      <c r="AB595" s="471"/>
      <c r="AD595" s="988"/>
      <c r="AE595" s="989"/>
      <c r="AF595" s="989"/>
      <c r="AG595" s="989"/>
      <c r="AH595" s="989"/>
      <c r="AI595" s="989"/>
      <c r="AJ595" s="989"/>
      <c r="AK595" s="990"/>
      <c r="AL595" s="463" t="s">
        <v>3927</v>
      </c>
      <c r="AM595" s="464"/>
      <c r="AN595" s="464"/>
      <c r="AO595" s="464"/>
      <c r="AP595" s="464"/>
      <c r="AQ595" s="464"/>
      <c r="AR595" s="464"/>
      <c r="AS595" s="464"/>
      <c r="AT595" s="464"/>
      <c r="AU595" s="465"/>
      <c r="AV595" s="466"/>
      <c r="AW595" s="467"/>
      <c r="AX595" s="468"/>
      <c r="AY595" s="469"/>
      <c r="AZ595" s="464" t="s">
        <v>388</v>
      </c>
      <c r="BA595" s="470"/>
      <c r="BB595" s="466" t="s">
        <v>112</v>
      </c>
      <c r="BC595" s="466"/>
      <c r="BD595" s="471"/>
    </row>
    <row r="596" spans="2:58" s="236" customFormat="1" ht="18" hidden="1" customHeight="1">
      <c r="B596" s="991" t="s">
        <v>3928</v>
      </c>
      <c r="C596" s="992"/>
      <c r="D596" s="992"/>
      <c r="E596" s="992"/>
      <c r="F596" s="992"/>
      <c r="G596" s="992"/>
      <c r="H596" s="992"/>
      <c r="I596" s="993"/>
      <c r="J596" s="472" t="s">
        <v>3783</v>
      </c>
      <c r="K596" s="473" t="s">
        <v>3929</v>
      </c>
      <c r="L596" s="474"/>
      <c r="M596" s="474"/>
      <c r="N596" s="474"/>
      <c r="O596" s="472" t="s">
        <v>3783</v>
      </c>
      <c r="P596" s="473" t="s">
        <v>3930</v>
      </c>
      <c r="Q596" s="474"/>
      <c r="R596" s="474"/>
      <c r="T596" s="461" t="s">
        <v>3935</v>
      </c>
      <c r="U596" s="472" t="s">
        <v>3783</v>
      </c>
      <c r="V596" s="461" t="s">
        <v>3936</v>
      </c>
      <c r="X596" s="473"/>
      <c r="Y596" s="474"/>
      <c r="Z596" s="474"/>
      <c r="AA596" s="474"/>
      <c r="AB596" s="475"/>
      <c r="AD596" s="991" t="s">
        <v>3928</v>
      </c>
      <c r="AE596" s="992"/>
      <c r="AF596" s="992"/>
      <c r="AG596" s="992"/>
      <c r="AH596" s="992"/>
      <c r="AI596" s="992"/>
      <c r="AJ596" s="992"/>
      <c r="AK596" s="993"/>
      <c r="AL596" s="472" t="s">
        <v>3783</v>
      </c>
      <c r="AM596" s="473" t="s">
        <v>3929</v>
      </c>
      <c r="AN596" s="474"/>
      <c r="AO596" s="474"/>
      <c r="AP596" s="474"/>
      <c r="AQ596" s="472" t="s">
        <v>3783</v>
      </c>
      <c r="AR596" s="473" t="s">
        <v>3930</v>
      </c>
      <c r="AS596" s="474"/>
      <c r="AT596" s="474"/>
      <c r="AV596" s="461" t="s">
        <v>3935</v>
      </c>
      <c r="AW596" s="472" t="s">
        <v>3783</v>
      </c>
      <c r="AX596" s="461" t="s">
        <v>3936</v>
      </c>
      <c r="AZ596" s="473"/>
      <c r="BA596" s="474"/>
      <c r="BB596" s="474"/>
      <c r="BC596" s="474"/>
      <c r="BD596" s="475"/>
    </row>
    <row r="597" spans="2:58" s="236" customFormat="1" ht="15" hidden="1" customHeight="1">
      <c r="B597" s="994" t="s">
        <v>3931</v>
      </c>
      <c r="C597" s="995"/>
      <c r="D597" s="995"/>
      <c r="E597" s="995"/>
      <c r="F597" s="995"/>
      <c r="G597" s="995"/>
      <c r="H597" s="995"/>
      <c r="I597" s="996"/>
      <c r="J597" s="1000" t="s">
        <v>3932</v>
      </c>
      <c r="K597" s="1001"/>
      <c r="L597" s="1004"/>
      <c r="M597" s="1005"/>
      <c r="N597" s="1005"/>
      <c r="O597" s="1005"/>
      <c r="P597" s="1005"/>
      <c r="Q597" s="1005"/>
      <c r="R597" s="1006"/>
      <c r="S597" s="1006"/>
      <c r="T597" s="1006"/>
      <c r="U597" s="1007"/>
      <c r="V597" s="1008" t="s">
        <v>3933</v>
      </c>
      <c r="W597" s="1008"/>
      <c r="X597" s="1008"/>
      <c r="Y597" s="1008"/>
      <c r="Z597" s="1008"/>
      <c r="AA597" s="1008"/>
      <c r="AB597" s="1009"/>
      <c r="AD597" s="994" t="s">
        <v>3931</v>
      </c>
      <c r="AE597" s="995"/>
      <c r="AF597" s="995"/>
      <c r="AG597" s="995"/>
      <c r="AH597" s="995"/>
      <c r="AI597" s="995"/>
      <c r="AJ597" s="995"/>
      <c r="AK597" s="996"/>
      <c r="AL597" s="1000" t="s">
        <v>3932</v>
      </c>
      <c r="AM597" s="1001"/>
      <c r="AN597" s="1004"/>
      <c r="AO597" s="1005"/>
      <c r="AP597" s="1005"/>
      <c r="AQ597" s="1005"/>
      <c r="AR597" s="1005"/>
      <c r="AS597" s="1005"/>
      <c r="AT597" s="1006"/>
      <c r="AU597" s="1006"/>
      <c r="AV597" s="1006"/>
      <c r="AW597" s="1007"/>
      <c r="AX597" s="1008" t="s">
        <v>3933</v>
      </c>
      <c r="AY597" s="1008"/>
      <c r="AZ597" s="1008"/>
      <c r="BA597" s="1008"/>
      <c r="BB597" s="1008"/>
      <c r="BC597" s="1008"/>
      <c r="BD597" s="1009"/>
    </row>
    <row r="598" spans="2:58" s="236" customFormat="1" ht="15" hidden="1" customHeight="1">
      <c r="B598" s="997"/>
      <c r="C598" s="998"/>
      <c r="D598" s="998"/>
      <c r="E598" s="998"/>
      <c r="F598" s="998"/>
      <c r="G598" s="998"/>
      <c r="H598" s="998"/>
      <c r="I598" s="999"/>
      <c r="J598" s="1002"/>
      <c r="K598" s="1003"/>
      <c r="L598" s="1004"/>
      <c r="M598" s="1005"/>
      <c r="N598" s="1005"/>
      <c r="O598" s="1005"/>
      <c r="P598" s="1005"/>
      <c r="Q598" s="1005"/>
      <c r="R598" s="1006"/>
      <c r="S598" s="1006"/>
      <c r="T598" s="1006"/>
      <c r="U598" s="1007"/>
      <c r="V598" s="1010"/>
      <c r="W598" s="1010"/>
      <c r="X598" s="1010"/>
      <c r="Y598" s="1010"/>
      <c r="Z598" s="1010"/>
      <c r="AA598" s="1010"/>
      <c r="AB598" s="1011"/>
      <c r="AC598" s="241"/>
      <c r="AD598" s="997"/>
      <c r="AE598" s="998"/>
      <c r="AF598" s="998"/>
      <c r="AG598" s="998"/>
      <c r="AH598" s="998"/>
      <c r="AI598" s="998"/>
      <c r="AJ598" s="998"/>
      <c r="AK598" s="999"/>
      <c r="AL598" s="1002"/>
      <c r="AM598" s="1003"/>
      <c r="AN598" s="1004"/>
      <c r="AO598" s="1005"/>
      <c r="AP598" s="1005"/>
      <c r="AQ598" s="1005"/>
      <c r="AR598" s="1005"/>
      <c r="AS598" s="1005"/>
      <c r="AT598" s="1006"/>
      <c r="AU598" s="1006"/>
      <c r="AV598" s="1006"/>
      <c r="AW598" s="1007"/>
      <c r="AX598" s="1010"/>
      <c r="AY598" s="1010"/>
      <c r="AZ598" s="1010"/>
      <c r="BA598" s="1010"/>
      <c r="BB598" s="1010"/>
      <c r="BC598" s="1010"/>
      <c r="BD598" s="1011"/>
      <c r="BF598" s="241"/>
    </row>
    <row r="599" spans="2:58" s="236" customFormat="1" ht="15" hidden="1" customHeight="1">
      <c r="B599" s="994" t="s">
        <v>3934</v>
      </c>
      <c r="C599" s="995"/>
      <c r="D599" s="995"/>
      <c r="E599" s="995"/>
      <c r="F599" s="995"/>
      <c r="G599" s="995"/>
      <c r="H599" s="995"/>
      <c r="I599" s="996"/>
      <c r="J599" s="968"/>
      <c r="K599" s="969"/>
      <c r="L599" s="1012"/>
      <c r="M599" s="1012" t="s">
        <v>12</v>
      </c>
      <c r="N599" s="1012"/>
      <c r="O599" s="1012" t="s">
        <v>11</v>
      </c>
      <c r="P599" s="1012"/>
      <c r="Q599" s="1012" t="s">
        <v>227</v>
      </c>
      <c r="S599" s="476"/>
      <c r="T599" s="476"/>
      <c r="U599" s="476"/>
      <c r="V599" s="476"/>
      <c r="W599" s="476"/>
      <c r="X599" s="476"/>
      <c r="Y599" s="476"/>
      <c r="Z599" s="476"/>
      <c r="AA599" s="476"/>
      <c r="AB599" s="477"/>
      <c r="AC599" s="241"/>
      <c r="AD599" s="994" t="s">
        <v>3934</v>
      </c>
      <c r="AE599" s="995"/>
      <c r="AF599" s="995"/>
      <c r="AG599" s="995"/>
      <c r="AH599" s="995"/>
      <c r="AI599" s="995"/>
      <c r="AJ599" s="995"/>
      <c r="AK599" s="996"/>
      <c r="AL599" s="968"/>
      <c r="AM599" s="969"/>
      <c r="AN599" s="1012"/>
      <c r="AO599" s="1012" t="s">
        <v>12</v>
      </c>
      <c r="AP599" s="1012"/>
      <c r="AQ599" s="1012" t="s">
        <v>11</v>
      </c>
      <c r="AR599" s="1012"/>
      <c r="AS599" s="1012" t="s">
        <v>227</v>
      </c>
      <c r="AU599" s="476"/>
      <c r="AV599" s="476"/>
      <c r="AW599" s="476"/>
      <c r="AX599" s="476"/>
      <c r="AY599" s="476"/>
      <c r="AZ599" s="476"/>
      <c r="BA599" s="476"/>
      <c r="BB599" s="476"/>
      <c r="BC599" s="476"/>
      <c r="BD599" s="477"/>
      <c r="BF599" s="241"/>
    </row>
    <row r="600" spans="2:58" s="236" customFormat="1" ht="15" hidden="1" customHeight="1">
      <c r="B600" s="997"/>
      <c r="C600" s="998"/>
      <c r="D600" s="998"/>
      <c r="E600" s="998"/>
      <c r="F600" s="998"/>
      <c r="G600" s="998"/>
      <c r="H600" s="998"/>
      <c r="I600" s="999"/>
      <c r="J600" s="970"/>
      <c r="K600" s="971"/>
      <c r="L600" s="1013"/>
      <c r="M600" s="1013"/>
      <c r="N600" s="1013"/>
      <c r="O600" s="1013"/>
      <c r="P600" s="1013"/>
      <c r="Q600" s="1013"/>
      <c r="R600" s="481"/>
      <c r="S600" s="479"/>
      <c r="T600" s="479"/>
      <c r="U600" s="479"/>
      <c r="V600" s="479"/>
      <c r="W600" s="479"/>
      <c r="X600" s="479"/>
      <c r="Y600" s="479"/>
      <c r="Z600" s="479"/>
      <c r="AA600" s="479"/>
      <c r="AB600" s="480"/>
      <c r="AC600" s="241"/>
      <c r="AD600" s="997"/>
      <c r="AE600" s="998"/>
      <c r="AF600" s="998"/>
      <c r="AG600" s="998"/>
      <c r="AH600" s="998"/>
      <c r="AI600" s="998"/>
      <c r="AJ600" s="998"/>
      <c r="AK600" s="999"/>
      <c r="AL600" s="970"/>
      <c r="AM600" s="971"/>
      <c r="AN600" s="1013"/>
      <c r="AO600" s="1013"/>
      <c r="AP600" s="1013"/>
      <c r="AQ600" s="1013"/>
      <c r="AR600" s="1013"/>
      <c r="AS600" s="1013"/>
      <c r="AT600" s="481"/>
      <c r="AU600" s="479"/>
      <c r="AV600" s="479"/>
      <c r="AW600" s="479"/>
      <c r="AX600" s="479"/>
      <c r="AY600" s="479"/>
      <c r="AZ600" s="479"/>
      <c r="BA600" s="479"/>
      <c r="BB600" s="479"/>
      <c r="BC600" s="479"/>
      <c r="BD600" s="480"/>
      <c r="BF600" s="241"/>
    </row>
    <row r="601" spans="2:58" s="236" customFormat="1" ht="20.100000000000001" hidden="1" customHeight="1">
      <c r="B601" s="482"/>
      <c r="C601" s="482"/>
      <c r="D601" s="482"/>
      <c r="E601" s="482"/>
      <c r="F601" s="482"/>
      <c r="G601" s="482"/>
      <c r="H601" s="482"/>
      <c r="I601" s="482"/>
      <c r="J601" s="482"/>
      <c r="K601" s="482"/>
      <c r="L601" s="482"/>
      <c r="M601" s="482"/>
      <c r="N601" s="482"/>
      <c r="O601" s="482"/>
      <c r="P601" s="482"/>
      <c r="Q601" s="482"/>
      <c r="R601" s="482"/>
      <c r="S601" s="482"/>
      <c r="T601" s="482"/>
      <c r="U601" s="482"/>
      <c r="V601" s="482"/>
      <c r="W601" s="482"/>
      <c r="X601" s="482"/>
      <c r="Y601" s="482"/>
      <c r="Z601" s="482"/>
      <c r="AA601" s="482"/>
      <c r="AB601" s="482"/>
      <c r="AC601" s="241"/>
      <c r="AD601" s="482"/>
      <c r="AE601" s="482"/>
      <c r="AF601" s="482"/>
      <c r="AG601" s="482"/>
      <c r="AH601" s="482"/>
      <c r="AI601" s="482"/>
      <c r="AJ601" s="482"/>
      <c r="AK601" s="482"/>
      <c r="AL601" s="482"/>
      <c r="AM601" s="482"/>
      <c r="AN601" s="482"/>
      <c r="AO601" s="482"/>
      <c r="AP601" s="482"/>
      <c r="AQ601" s="482"/>
      <c r="AR601" s="482"/>
      <c r="AS601" s="482"/>
      <c r="AT601" s="482"/>
      <c r="AU601" s="482"/>
      <c r="AV601" s="482"/>
      <c r="AW601" s="482"/>
      <c r="AX601" s="482"/>
      <c r="AY601" s="482"/>
      <c r="AZ601" s="482"/>
      <c r="BA601" s="482"/>
      <c r="BB601" s="482"/>
      <c r="BC601" s="482"/>
      <c r="BD601" s="482"/>
      <c r="BF601" s="241"/>
    </row>
    <row r="602" spans="2:58" s="236" customFormat="1" ht="18" hidden="1" customHeight="1">
      <c r="C602" s="437" t="s">
        <v>3937</v>
      </c>
      <c r="D602" s="243" t="s">
        <v>16092</v>
      </c>
      <c r="F602" s="243"/>
      <c r="G602" s="243"/>
      <c r="H602" s="243"/>
      <c r="I602" s="243"/>
      <c r="J602" s="483"/>
      <c r="K602" s="483"/>
      <c r="L602" s="483"/>
      <c r="M602" s="483"/>
      <c r="N602" s="483"/>
      <c r="O602" s="483"/>
      <c r="P602" s="483"/>
      <c r="Q602" s="483"/>
      <c r="R602" s="483"/>
      <c r="S602" s="484"/>
      <c r="T602" s="483"/>
      <c r="U602" s="483"/>
      <c r="V602" s="483"/>
      <c r="W602" s="483"/>
      <c r="X602" s="243"/>
      <c r="Y602" s="243"/>
      <c r="Z602" s="243"/>
      <c r="AA602" s="243"/>
      <c r="AB602" s="243"/>
      <c r="AE602" s="437" t="s">
        <v>3937</v>
      </c>
      <c r="AF602" s="243" t="s">
        <v>16092</v>
      </c>
      <c r="AH602" s="243"/>
      <c r="AI602" s="243"/>
      <c r="AJ602" s="243"/>
      <c r="AK602" s="243"/>
      <c r="AL602" s="483"/>
      <c r="AM602" s="483"/>
      <c r="AN602" s="483"/>
      <c r="AO602" s="483"/>
      <c r="AP602" s="483"/>
      <c r="AQ602" s="483"/>
      <c r="AR602" s="483"/>
      <c r="AS602" s="483"/>
      <c r="AT602" s="483"/>
      <c r="AU602" s="484"/>
      <c r="AV602" s="483"/>
      <c r="AW602" s="483"/>
      <c r="AX602" s="483"/>
      <c r="AY602" s="483"/>
      <c r="AZ602" s="243"/>
      <c r="BA602" s="243"/>
      <c r="BB602" s="243"/>
      <c r="BC602" s="243"/>
      <c r="BD602" s="243"/>
    </row>
    <row r="603" spans="2:58" s="236" customFormat="1" ht="30" hidden="1" customHeight="1">
      <c r="C603" s="485" t="s">
        <v>3938</v>
      </c>
      <c r="D603" s="1032" t="s">
        <v>16093</v>
      </c>
      <c r="E603" s="1032"/>
      <c r="F603" s="1032"/>
      <c r="G603" s="1032"/>
      <c r="H603" s="1032"/>
      <c r="I603" s="1032"/>
      <c r="J603" s="1032"/>
      <c r="K603" s="1032"/>
      <c r="L603" s="1032"/>
      <c r="M603" s="1032"/>
      <c r="N603" s="1032"/>
      <c r="O603" s="1032"/>
      <c r="P603" s="1032"/>
      <c r="Q603" s="1032"/>
      <c r="R603" s="1032"/>
      <c r="S603" s="1032"/>
      <c r="T603" s="1032"/>
      <c r="U603" s="1032"/>
      <c r="V603" s="1032"/>
      <c r="W603" s="1032"/>
      <c r="X603" s="1032"/>
      <c r="Y603" s="1032"/>
      <c r="Z603" s="1032"/>
      <c r="AA603" s="1032"/>
      <c r="AB603" s="1032"/>
      <c r="AE603" s="485" t="s">
        <v>3938</v>
      </c>
      <c r="AF603" s="1032" t="s">
        <v>16093</v>
      </c>
      <c r="AG603" s="1032"/>
      <c r="AH603" s="1032"/>
      <c r="AI603" s="1032"/>
      <c r="AJ603" s="1032"/>
      <c r="AK603" s="1032"/>
      <c r="AL603" s="1032"/>
      <c r="AM603" s="1032"/>
      <c r="AN603" s="1032"/>
      <c r="AO603" s="1032"/>
      <c r="AP603" s="1032"/>
      <c r="AQ603" s="1032"/>
      <c r="AR603" s="1032"/>
      <c r="AS603" s="1032"/>
      <c r="AT603" s="1032"/>
      <c r="AU603" s="1032"/>
      <c r="AV603" s="1032"/>
      <c r="AW603" s="1032"/>
      <c r="AX603" s="1032"/>
      <c r="AY603" s="1032"/>
      <c r="AZ603" s="1032"/>
      <c r="BA603" s="1032"/>
      <c r="BB603" s="1032"/>
      <c r="BC603" s="1032"/>
      <c r="BD603" s="1032"/>
    </row>
    <row r="604" spans="2:58" s="236" customFormat="1" ht="7.95" hidden="1" customHeight="1">
      <c r="E604" s="486"/>
      <c r="F604" s="486"/>
      <c r="G604" s="486"/>
      <c r="H604" s="486"/>
      <c r="I604" s="486"/>
      <c r="J604" s="486"/>
      <c r="K604" s="486"/>
      <c r="L604" s="486"/>
      <c r="M604" s="486"/>
      <c r="N604" s="486"/>
      <c r="O604" s="486"/>
      <c r="P604" s="486"/>
      <c r="Q604" s="486"/>
      <c r="R604" s="486"/>
      <c r="S604" s="486"/>
      <c r="T604" s="486"/>
      <c r="U604" s="486"/>
      <c r="V604" s="486"/>
      <c r="W604" s="486"/>
      <c r="X604" s="486"/>
      <c r="Y604" s="486"/>
      <c r="Z604" s="486"/>
      <c r="AA604" s="486"/>
      <c r="AB604" s="486"/>
      <c r="AG604" s="486"/>
      <c r="AH604" s="486"/>
      <c r="AI604" s="486"/>
      <c r="AJ604" s="486"/>
      <c r="AK604" s="486"/>
      <c r="AL604" s="486"/>
      <c r="AM604" s="486"/>
      <c r="AN604" s="486"/>
      <c r="AO604" s="486"/>
      <c r="AP604" s="486"/>
      <c r="AQ604" s="486"/>
      <c r="AR604" s="486"/>
      <c r="AS604" s="486"/>
      <c r="AT604" s="486"/>
      <c r="AU604" s="486"/>
      <c r="AV604" s="486"/>
      <c r="AW604" s="486"/>
      <c r="AX604" s="486"/>
      <c r="AY604" s="486"/>
      <c r="AZ604" s="486"/>
      <c r="BA604" s="486"/>
      <c r="BB604" s="486"/>
      <c r="BC604" s="486"/>
      <c r="BD604" s="486"/>
    </row>
    <row r="605" spans="2:58" s="236" customFormat="1" ht="25.35" hidden="1" customHeight="1">
      <c r="B605" s="441" t="s">
        <v>3939</v>
      </c>
      <c r="I605" s="442"/>
      <c r="J605" s="442"/>
      <c r="W605" s="442"/>
      <c r="X605" s="442"/>
      <c r="Y605" s="442"/>
      <c r="Z605" s="442"/>
      <c r="AA605" s="442"/>
      <c r="AB605" s="442"/>
      <c r="AD605" s="441" t="s">
        <v>3939</v>
      </c>
      <c r="AK605" s="442"/>
      <c r="AL605" s="442"/>
      <c r="AY605" s="442"/>
      <c r="AZ605" s="442"/>
      <c r="BA605" s="442"/>
      <c r="BB605" s="442"/>
      <c r="BC605" s="442"/>
      <c r="BD605" s="442"/>
    </row>
    <row r="606" spans="2:58" s="236" customFormat="1" ht="12.45" hidden="1" customHeight="1">
      <c r="B606" s="1014" t="s">
        <v>3917</v>
      </c>
      <c r="C606" s="1015"/>
      <c r="D606" s="1015"/>
      <c r="E606" s="1015"/>
      <c r="F606" s="1015"/>
      <c r="G606" s="1015"/>
      <c r="H606" s="1015"/>
      <c r="I606" s="1016"/>
      <c r="J606" s="1017"/>
      <c r="K606" s="1018"/>
      <c r="L606" s="1018"/>
      <c r="M606" s="1018"/>
      <c r="N606" s="1018"/>
      <c r="O606" s="1018"/>
      <c r="P606" s="1018"/>
      <c r="Q606" s="1018"/>
      <c r="R606" s="1018"/>
      <c r="S606" s="1018"/>
      <c r="T606" s="1018"/>
      <c r="U606" s="1018"/>
      <c r="V606" s="1018"/>
      <c r="W606" s="1018"/>
      <c r="X606" s="1018"/>
      <c r="Y606" s="1018"/>
      <c r="Z606" s="1018"/>
      <c r="AA606" s="1018"/>
      <c r="AB606" s="1019"/>
      <c r="AD606" s="1014" t="s">
        <v>3917</v>
      </c>
      <c r="AE606" s="1015"/>
      <c r="AF606" s="1015"/>
      <c r="AG606" s="1015"/>
      <c r="AH606" s="1015"/>
      <c r="AI606" s="1015"/>
      <c r="AJ606" s="1015"/>
      <c r="AK606" s="1016"/>
      <c r="AL606" s="1017"/>
      <c r="AM606" s="1018"/>
      <c r="AN606" s="1018"/>
      <c r="AO606" s="1018"/>
      <c r="AP606" s="1018"/>
      <c r="AQ606" s="1018"/>
      <c r="AR606" s="1018"/>
      <c r="AS606" s="1018"/>
      <c r="AT606" s="1018"/>
      <c r="AU606" s="1018"/>
      <c r="AV606" s="1018"/>
      <c r="AW606" s="1018"/>
      <c r="AX606" s="1018"/>
      <c r="AY606" s="1018"/>
      <c r="AZ606" s="1018"/>
      <c r="BA606" s="1018"/>
      <c r="BB606" s="1018"/>
      <c r="BC606" s="1018"/>
      <c r="BD606" s="1019"/>
    </row>
    <row r="607" spans="2:58" s="236" customFormat="1" ht="22.5" hidden="1" customHeight="1">
      <c r="B607" s="1020" t="s">
        <v>8</v>
      </c>
      <c r="C607" s="1021"/>
      <c r="D607" s="1021"/>
      <c r="E607" s="1021"/>
      <c r="F607" s="1021"/>
      <c r="G607" s="1021"/>
      <c r="H607" s="1021"/>
      <c r="I607" s="1022"/>
      <c r="J607" s="1023"/>
      <c r="K607" s="1024"/>
      <c r="L607" s="1024"/>
      <c r="M607" s="1025"/>
      <c r="N607" s="1025"/>
      <c r="O607" s="1024"/>
      <c r="P607" s="1025"/>
      <c r="Q607" s="1025"/>
      <c r="R607" s="1024"/>
      <c r="S607" s="1024"/>
      <c r="T607" s="1024"/>
      <c r="U607" s="1024"/>
      <c r="V607" s="1024"/>
      <c r="W607" s="1024"/>
      <c r="X607" s="1024"/>
      <c r="Y607" s="1024"/>
      <c r="Z607" s="1024"/>
      <c r="AA607" s="1024"/>
      <c r="AB607" s="1026"/>
      <c r="AC607" s="236">
        <v>35</v>
      </c>
      <c r="AD607" s="1020" t="s">
        <v>8</v>
      </c>
      <c r="AE607" s="1021"/>
      <c r="AF607" s="1021"/>
      <c r="AG607" s="1021"/>
      <c r="AH607" s="1021"/>
      <c r="AI607" s="1021"/>
      <c r="AJ607" s="1021"/>
      <c r="AK607" s="1022"/>
      <c r="AL607" s="1023"/>
      <c r="AM607" s="1024"/>
      <c r="AN607" s="1024"/>
      <c r="AO607" s="1025"/>
      <c r="AP607" s="1025"/>
      <c r="AQ607" s="1024"/>
      <c r="AR607" s="1025"/>
      <c r="AS607" s="1025"/>
      <c r="AT607" s="1024"/>
      <c r="AU607" s="1024"/>
      <c r="AV607" s="1024"/>
      <c r="AW607" s="1024"/>
      <c r="AX607" s="1024"/>
      <c r="AY607" s="1024"/>
      <c r="AZ607" s="1024"/>
      <c r="BA607" s="1024"/>
      <c r="BB607" s="1024"/>
      <c r="BC607" s="1024"/>
      <c r="BD607" s="1026"/>
      <c r="BF607" s="236">
        <v>35</v>
      </c>
    </row>
    <row r="608" spans="2:58" s="236" customFormat="1" ht="25.2" hidden="1" customHeight="1">
      <c r="B608" s="1027" t="s">
        <v>23</v>
      </c>
      <c r="C608" s="1028"/>
      <c r="D608" s="1028"/>
      <c r="E608" s="1028"/>
      <c r="F608" s="1028"/>
      <c r="G608" s="1028"/>
      <c r="H608" s="1028"/>
      <c r="I608" s="1029"/>
      <c r="J608" s="972" t="s">
        <v>3918</v>
      </c>
      <c r="K608" s="973"/>
      <c r="L608" s="973"/>
      <c r="M608" s="975"/>
      <c r="N608" s="977"/>
      <c r="O608" s="239" t="s">
        <v>3919</v>
      </c>
      <c r="P608" s="975"/>
      <c r="Q608" s="977"/>
      <c r="R608" s="973"/>
      <c r="S608" s="973"/>
      <c r="T608" s="973"/>
      <c r="U608" s="973"/>
      <c r="V608" s="973"/>
      <c r="W608" s="973"/>
      <c r="X608" s="973"/>
      <c r="Y608" s="973"/>
      <c r="Z608" s="973"/>
      <c r="AA608" s="973"/>
      <c r="AB608" s="974"/>
      <c r="AD608" s="1027" t="s">
        <v>23</v>
      </c>
      <c r="AE608" s="1028"/>
      <c r="AF608" s="1028"/>
      <c r="AG608" s="1028"/>
      <c r="AH608" s="1028"/>
      <c r="AI608" s="1028"/>
      <c r="AJ608" s="1028"/>
      <c r="AK608" s="1029"/>
      <c r="AL608" s="972" t="s">
        <v>3918</v>
      </c>
      <c r="AM608" s="973"/>
      <c r="AN608" s="973"/>
      <c r="AO608" s="975"/>
      <c r="AP608" s="977"/>
      <c r="AQ608" s="239" t="s">
        <v>3919</v>
      </c>
      <c r="AR608" s="975"/>
      <c r="AS608" s="977"/>
      <c r="AT608" s="973"/>
      <c r="AU608" s="973"/>
      <c r="AV608" s="973"/>
      <c r="AW608" s="973"/>
      <c r="AX608" s="973"/>
      <c r="AY608" s="973"/>
      <c r="AZ608" s="973"/>
      <c r="BA608" s="973"/>
      <c r="BB608" s="973"/>
      <c r="BC608" s="973"/>
      <c r="BD608" s="974"/>
    </row>
    <row r="609" spans="2:58" s="236" customFormat="1" ht="25.2" hidden="1" customHeight="1">
      <c r="B609" s="1030"/>
      <c r="C609" s="1025"/>
      <c r="D609" s="1025"/>
      <c r="E609" s="1025"/>
      <c r="F609" s="1025"/>
      <c r="G609" s="1025"/>
      <c r="H609" s="1025"/>
      <c r="I609" s="1031"/>
      <c r="J609" s="972" t="s">
        <v>3920</v>
      </c>
      <c r="K609" s="973"/>
      <c r="L609" s="973"/>
      <c r="M609" s="975"/>
      <c r="N609" s="976"/>
      <c r="O609" s="976"/>
      <c r="P609" s="976"/>
      <c r="Q609" s="977"/>
      <c r="R609" s="972" t="s">
        <v>3921</v>
      </c>
      <c r="S609" s="973"/>
      <c r="T609" s="974"/>
      <c r="U609" s="975"/>
      <c r="V609" s="976"/>
      <c r="W609" s="976"/>
      <c r="X609" s="976"/>
      <c r="Y609" s="976"/>
      <c r="Z609" s="976"/>
      <c r="AA609" s="976"/>
      <c r="AB609" s="977"/>
      <c r="AD609" s="1030"/>
      <c r="AE609" s="1025"/>
      <c r="AF609" s="1025"/>
      <c r="AG609" s="1025"/>
      <c r="AH609" s="1025"/>
      <c r="AI609" s="1025"/>
      <c r="AJ609" s="1025"/>
      <c r="AK609" s="1031"/>
      <c r="AL609" s="972" t="s">
        <v>3920</v>
      </c>
      <c r="AM609" s="973"/>
      <c r="AN609" s="973"/>
      <c r="AO609" s="975"/>
      <c r="AP609" s="976"/>
      <c r="AQ609" s="976"/>
      <c r="AR609" s="976"/>
      <c r="AS609" s="977"/>
      <c r="AT609" s="972" t="s">
        <v>3921</v>
      </c>
      <c r="AU609" s="973"/>
      <c r="AV609" s="974"/>
      <c r="AW609" s="975"/>
      <c r="AX609" s="976"/>
      <c r="AY609" s="976"/>
      <c r="AZ609" s="976"/>
      <c r="BA609" s="976"/>
      <c r="BB609" s="976"/>
      <c r="BC609" s="976"/>
      <c r="BD609" s="977"/>
    </row>
    <row r="610" spans="2:58" s="236" customFormat="1" ht="25.2" hidden="1" customHeight="1">
      <c r="B610" s="1030"/>
      <c r="C610" s="1025"/>
      <c r="D610" s="1025"/>
      <c r="E610" s="1025"/>
      <c r="F610" s="1025"/>
      <c r="G610" s="1025"/>
      <c r="H610" s="1025"/>
      <c r="I610" s="1031"/>
      <c r="J610" s="972" t="s">
        <v>3922</v>
      </c>
      <c r="K610" s="973"/>
      <c r="L610" s="973"/>
      <c r="M610" s="978"/>
      <c r="N610" s="979"/>
      <c r="O610" s="979"/>
      <c r="P610" s="979"/>
      <c r="Q610" s="980"/>
      <c r="R610" s="972" t="s">
        <v>3923</v>
      </c>
      <c r="S610" s="973"/>
      <c r="T610" s="974"/>
      <c r="U610" s="975"/>
      <c r="V610" s="976"/>
      <c r="W610" s="976"/>
      <c r="X610" s="976"/>
      <c r="Y610" s="976"/>
      <c r="Z610" s="976"/>
      <c r="AA610" s="976"/>
      <c r="AB610" s="977"/>
      <c r="AD610" s="1030"/>
      <c r="AE610" s="1025"/>
      <c r="AF610" s="1025"/>
      <c r="AG610" s="1025"/>
      <c r="AH610" s="1025"/>
      <c r="AI610" s="1025"/>
      <c r="AJ610" s="1025"/>
      <c r="AK610" s="1031"/>
      <c r="AL610" s="972" t="s">
        <v>3922</v>
      </c>
      <c r="AM610" s="973"/>
      <c r="AN610" s="973"/>
      <c r="AO610" s="978"/>
      <c r="AP610" s="979"/>
      <c r="AQ610" s="979"/>
      <c r="AR610" s="979"/>
      <c r="AS610" s="980"/>
      <c r="AT610" s="972" t="s">
        <v>3923</v>
      </c>
      <c r="AU610" s="973"/>
      <c r="AV610" s="974"/>
      <c r="AW610" s="975"/>
      <c r="AX610" s="976"/>
      <c r="AY610" s="976"/>
      <c r="AZ610" s="976"/>
      <c r="BA610" s="976"/>
      <c r="BB610" s="976"/>
      <c r="BC610" s="976"/>
      <c r="BD610" s="977"/>
    </row>
    <row r="611" spans="2:58" s="236" customFormat="1" ht="25.2" hidden="1" customHeight="1">
      <c r="B611" s="1023"/>
      <c r="C611" s="1024"/>
      <c r="D611" s="1024"/>
      <c r="E611" s="1024"/>
      <c r="F611" s="1024"/>
      <c r="G611" s="1024"/>
      <c r="H611" s="1024"/>
      <c r="I611" s="1026"/>
      <c r="J611" s="972" t="s">
        <v>3924</v>
      </c>
      <c r="K611" s="973"/>
      <c r="L611" s="973"/>
      <c r="M611" s="981"/>
      <c r="N611" s="981"/>
      <c r="O611" s="981"/>
      <c r="P611" s="981"/>
      <c r="Q611" s="981"/>
      <c r="R611" s="981"/>
      <c r="S611" s="981"/>
      <c r="T611" s="981"/>
      <c r="U611" s="981"/>
      <c r="V611" s="981"/>
      <c r="W611" s="981"/>
      <c r="X611" s="981"/>
      <c r="Y611" s="981"/>
      <c r="Z611" s="981"/>
      <c r="AA611" s="981"/>
      <c r="AB611" s="981"/>
      <c r="AD611" s="1023"/>
      <c r="AE611" s="1024"/>
      <c r="AF611" s="1024"/>
      <c r="AG611" s="1024"/>
      <c r="AH611" s="1024"/>
      <c r="AI611" s="1024"/>
      <c r="AJ611" s="1024"/>
      <c r="AK611" s="1026"/>
      <c r="AL611" s="972" t="s">
        <v>3924</v>
      </c>
      <c r="AM611" s="973"/>
      <c r="AN611" s="973"/>
      <c r="AO611" s="981"/>
      <c r="AP611" s="981"/>
      <c r="AQ611" s="981"/>
      <c r="AR611" s="981"/>
      <c r="AS611" s="981"/>
      <c r="AT611" s="981"/>
      <c r="AU611" s="981"/>
      <c r="AV611" s="981"/>
      <c r="AW611" s="981"/>
      <c r="AX611" s="981"/>
      <c r="AY611" s="981"/>
      <c r="AZ611" s="981"/>
      <c r="BA611" s="981"/>
      <c r="BB611" s="981"/>
      <c r="BC611" s="981"/>
      <c r="BD611" s="981"/>
    </row>
    <row r="612" spans="2:58" s="236" customFormat="1" ht="30" hidden="1" customHeight="1">
      <c r="B612" s="982" t="s">
        <v>3925</v>
      </c>
      <c r="C612" s="983"/>
      <c r="D612" s="983"/>
      <c r="E612" s="983"/>
      <c r="F612" s="983"/>
      <c r="G612" s="983"/>
      <c r="H612" s="983"/>
      <c r="I612" s="984"/>
      <c r="J612" s="444"/>
      <c r="K612" s="445"/>
      <c r="L612" s="446" t="s">
        <v>388</v>
      </c>
      <c r="M612" s="447"/>
      <c r="N612" s="448" t="s">
        <v>112</v>
      </c>
      <c r="O612" s="449"/>
      <c r="P612" s="450"/>
      <c r="V612" s="451"/>
      <c r="W612" s="451"/>
      <c r="X612" s="451"/>
      <c r="Y612" s="451"/>
      <c r="Z612" s="451"/>
      <c r="AA612" s="451"/>
      <c r="AB612" s="452"/>
      <c r="AD612" s="982" t="s">
        <v>3925</v>
      </c>
      <c r="AE612" s="983"/>
      <c r="AF612" s="983"/>
      <c r="AG612" s="983"/>
      <c r="AH612" s="983"/>
      <c r="AI612" s="983"/>
      <c r="AJ612" s="983"/>
      <c r="AK612" s="984"/>
      <c r="AL612" s="444"/>
      <c r="AM612" s="445"/>
      <c r="AN612" s="446" t="s">
        <v>388</v>
      </c>
      <c r="AO612" s="447"/>
      <c r="AP612" s="448" t="s">
        <v>112</v>
      </c>
      <c r="AQ612" s="449"/>
      <c r="AR612" s="450"/>
      <c r="AX612" s="451"/>
      <c r="AY612" s="451"/>
      <c r="AZ612" s="451"/>
      <c r="BA612" s="451"/>
      <c r="BB612" s="451"/>
      <c r="BC612" s="451"/>
      <c r="BD612" s="452"/>
    </row>
    <row r="613" spans="2:58" s="236" customFormat="1" ht="15" hidden="1" customHeight="1">
      <c r="B613" s="985"/>
      <c r="C613" s="986"/>
      <c r="D613" s="986"/>
      <c r="E613" s="986"/>
      <c r="F613" s="986"/>
      <c r="G613" s="986"/>
      <c r="H613" s="986"/>
      <c r="I613" s="987"/>
      <c r="J613" s="453" t="s">
        <v>3926</v>
      </c>
      <c r="K613" s="454"/>
      <c r="L613" s="454"/>
      <c r="M613" s="454"/>
      <c r="N613" s="454"/>
      <c r="O613" s="454"/>
      <c r="P613" s="454"/>
      <c r="Q613" s="454"/>
      <c r="R613" s="454"/>
      <c r="S613" s="449"/>
      <c r="T613" s="455"/>
      <c r="U613" s="456"/>
      <c r="V613" s="457"/>
      <c r="W613" s="458"/>
      <c r="X613" s="459" t="s">
        <v>388</v>
      </c>
      <c r="Y613" s="460"/>
      <c r="Z613" s="461" t="s">
        <v>112</v>
      </c>
      <c r="AA613" s="461"/>
      <c r="AB613" s="462"/>
      <c r="AD613" s="985"/>
      <c r="AE613" s="986"/>
      <c r="AF613" s="986"/>
      <c r="AG613" s="986"/>
      <c r="AH613" s="986"/>
      <c r="AI613" s="986"/>
      <c r="AJ613" s="986"/>
      <c r="AK613" s="987"/>
      <c r="AL613" s="453" t="s">
        <v>3926</v>
      </c>
      <c r="AM613" s="454"/>
      <c r="AN613" s="454"/>
      <c r="AO613" s="454"/>
      <c r="AP613" s="454"/>
      <c r="AQ613" s="454"/>
      <c r="AR613" s="454"/>
      <c r="AS613" s="454"/>
      <c r="AT613" s="454"/>
      <c r="AU613" s="449"/>
      <c r="AV613" s="455"/>
      <c r="AW613" s="456"/>
      <c r="AX613" s="457"/>
      <c r="AY613" s="458"/>
      <c r="AZ613" s="459" t="s">
        <v>388</v>
      </c>
      <c r="BA613" s="460"/>
      <c r="BB613" s="461" t="s">
        <v>112</v>
      </c>
      <c r="BC613" s="461"/>
      <c r="BD613" s="462"/>
    </row>
    <row r="614" spans="2:58" s="236" customFormat="1" ht="15" hidden="1" customHeight="1">
      <c r="B614" s="988"/>
      <c r="C614" s="989"/>
      <c r="D614" s="989"/>
      <c r="E614" s="989"/>
      <c r="F614" s="989"/>
      <c r="G614" s="989"/>
      <c r="H614" s="989"/>
      <c r="I614" s="990"/>
      <c r="J614" s="463" t="s">
        <v>3927</v>
      </c>
      <c r="K614" s="464"/>
      <c r="L614" s="464"/>
      <c r="M614" s="464"/>
      <c r="N614" s="464"/>
      <c r="O614" s="464"/>
      <c r="P614" s="464"/>
      <c r="Q614" s="464"/>
      <c r="R614" s="464"/>
      <c r="S614" s="465"/>
      <c r="T614" s="466"/>
      <c r="U614" s="467"/>
      <c r="V614" s="468"/>
      <c r="W614" s="469"/>
      <c r="X614" s="464" t="s">
        <v>388</v>
      </c>
      <c r="Y614" s="470"/>
      <c r="Z614" s="466" t="s">
        <v>112</v>
      </c>
      <c r="AA614" s="466"/>
      <c r="AB614" s="471"/>
      <c r="AD614" s="988"/>
      <c r="AE614" s="989"/>
      <c r="AF614" s="989"/>
      <c r="AG614" s="989"/>
      <c r="AH614" s="989"/>
      <c r="AI614" s="989"/>
      <c r="AJ614" s="989"/>
      <c r="AK614" s="990"/>
      <c r="AL614" s="463" t="s">
        <v>3927</v>
      </c>
      <c r="AM614" s="464"/>
      <c r="AN614" s="464"/>
      <c r="AO614" s="464"/>
      <c r="AP614" s="464"/>
      <c r="AQ614" s="464"/>
      <c r="AR614" s="464"/>
      <c r="AS614" s="464"/>
      <c r="AT614" s="464"/>
      <c r="AU614" s="465"/>
      <c r="AV614" s="466"/>
      <c r="AW614" s="467"/>
      <c r="AX614" s="468"/>
      <c r="AY614" s="469"/>
      <c r="AZ614" s="464" t="s">
        <v>388</v>
      </c>
      <c r="BA614" s="470"/>
      <c r="BB614" s="466" t="s">
        <v>112</v>
      </c>
      <c r="BC614" s="466"/>
      <c r="BD614" s="471"/>
    </row>
    <row r="615" spans="2:58" s="236" customFormat="1" ht="18" hidden="1" customHeight="1">
      <c r="B615" s="991" t="s">
        <v>3928</v>
      </c>
      <c r="C615" s="992"/>
      <c r="D615" s="992"/>
      <c r="E615" s="992"/>
      <c r="F615" s="992"/>
      <c r="G615" s="992"/>
      <c r="H615" s="992"/>
      <c r="I615" s="993"/>
      <c r="J615" s="472" t="s">
        <v>3783</v>
      </c>
      <c r="K615" s="473" t="s">
        <v>3929</v>
      </c>
      <c r="L615" s="474"/>
      <c r="M615" s="474"/>
      <c r="N615" s="474"/>
      <c r="O615" s="472" t="s">
        <v>3783</v>
      </c>
      <c r="P615" s="473" t="s">
        <v>3930</v>
      </c>
      <c r="Q615" s="474"/>
      <c r="R615" s="474"/>
      <c r="T615" s="461" t="s">
        <v>3935</v>
      </c>
      <c r="U615" s="472" t="s">
        <v>3783</v>
      </c>
      <c r="V615" s="461" t="s">
        <v>3936</v>
      </c>
      <c r="X615" s="473"/>
      <c r="Y615" s="474"/>
      <c r="Z615" s="474"/>
      <c r="AA615" s="474"/>
      <c r="AB615" s="475"/>
      <c r="AD615" s="991" t="s">
        <v>3928</v>
      </c>
      <c r="AE615" s="992"/>
      <c r="AF615" s="992"/>
      <c r="AG615" s="992"/>
      <c r="AH615" s="992"/>
      <c r="AI615" s="992"/>
      <c r="AJ615" s="992"/>
      <c r="AK615" s="993"/>
      <c r="AL615" s="472" t="s">
        <v>3783</v>
      </c>
      <c r="AM615" s="473" t="s">
        <v>3929</v>
      </c>
      <c r="AN615" s="474"/>
      <c r="AO615" s="474"/>
      <c r="AP615" s="474"/>
      <c r="AQ615" s="472" t="s">
        <v>3783</v>
      </c>
      <c r="AR615" s="473" t="s">
        <v>3930</v>
      </c>
      <c r="AS615" s="474"/>
      <c r="AT615" s="474"/>
      <c r="AV615" s="461" t="s">
        <v>3935</v>
      </c>
      <c r="AW615" s="472" t="s">
        <v>3783</v>
      </c>
      <c r="AX615" s="461" t="s">
        <v>3936</v>
      </c>
      <c r="AZ615" s="473"/>
      <c r="BA615" s="474"/>
      <c r="BB615" s="474"/>
      <c r="BC615" s="474"/>
      <c r="BD615" s="475"/>
    </row>
    <row r="616" spans="2:58" s="236" customFormat="1" ht="15" hidden="1" customHeight="1">
      <c r="B616" s="994" t="s">
        <v>3931</v>
      </c>
      <c r="C616" s="995"/>
      <c r="D616" s="995"/>
      <c r="E616" s="995"/>
      <c r="F616" s="995"/>
      <c r="G616" s="995"/>
      <c r="H616" s="995"/>
      <c r="I616" s="996"/>
      <c r="J616" s="1000" t="s">
        <v>3932</v>
      </c>
      <c r="K616" s="1001"/>
      <c r="L616" s="1004"/>
      <c r="M616" s="1005"/>
      <c r="N616" s="1005"/>
      <c r="O616" s="1005"/>
      <c r="P616" s="1005"/>
      <c r="Q616" s="1005"/>
      <c r="R616" s="1006"/>
      <c r="S616" s="1006"/>
      <c r="T616" s="1006"/>
      <c r="U616" s="1007"/>
      <c r="V616" s="1008" t="s">
        <v>3933</v>
      </c>
      <c r="W616" s="1008"/>
      <c r="X616" s="1008"/>
      <c r="Y616" s="1008"/>
      <c r="Z616" s="1008"/>
      <c r="AA616" s="1008"/>
      <c r="AB616" s="1009"/>
      <c r="AD616" s="994" t="s">
        <v>3931</v>
      </c>
      <c r="AE616" s="995"/>
      <c r="AF616" s="995"/>
      <c r="AG616" s="995"/>
      <c r="AH616" s="995"/>
      <c r="AI616" s="995"/>
      <c r="AJ616" s="995"/>
      <c r="AK616" s="996"/>
      <c r="AL616" s="1000" t="s">
        <v>3932</v>
      </c>
      <c r="AM616" s="1001"/>
      <c r="AN616" s="1004"/>
      <c r="AO616" s="1005"/>
      <c r="AP616" s="1005"/>
      <c r="AQ616" s="1005"/>
      <c r="AR616" s="1005"/>
      <c r="AS616" s="1005"/>
      <c r="AT616" s="1006"/>
      <c r="AU616" s="1006"/>
      <c r="AV616" s="1006"/>
      <c r="AW616" s="1007"/>
      <c r="AX616" s="1008" t="s">
        <v>3933</v>
      </c>
      <c r="AY616" s="1008"/>
      <c r="AZ616" s="1008"/>
      <c r="BA616" s="1008"/>
      <c r="BB616" s="1008"/>
      <c r="BC616" s="1008"/>
      <c r="BD616" s="1009"/>
    </row>
    <row r="617" spans="2:58" s="236" customFormat="1" ht="15" hidden="1" customHeight="1">
      <c r="B617" s="997"/>
      <c r="C617" s="998"/>
      <c r="D617" s="998"/>
      <c r="E617" s="998"/>
      <c r="F617" s="998"/>
      <c r="G617" s="998"/>
      <c r="H617" s="998"/>
      <c r="I617" s="999"/>
      <c r="J617" s="1002"/>
      <c r="K617" s="1003"/>
      <c r="L617" s="1004"/>
      <c r="M617" s="1005"/>
      <c r="N617" s="1005"/>
      <c r="O617" s="1005"/>
      <c r="P617" s="1005"/>
      <c r="Q617" s="1005"/>
      <c r="R617" s="1006"/>
      <c r="S617" s="1006"/>
      <c r="T617" s="1006"/>
      <c r="U617" s="1007"/>
      <c r="V617" s="1010"/>
      <c r="W617" s="1010"/>
      <c r="X617" s="1010"/>
      <c r="Y617" s="1010"/>
      <c r="Z617" s="1010"/>
      <c r="AA617" s="1010"/>
      <c r="AB617" s="1011"/>
      <c r="AC617" s="241"/>
      <c r="AD617" s="997"/>
      <c r="AE617" s="998"/>
      <c r="AF617" s="998"/>
      <c r="AG617" s="998"/>
      <c r="AH617" s="998"/>
      <c r="AI617" s="998"/>
      <c r="AJ617" s="998"/>
      <c r="AK617" s="999"/>
      <c r="AL617" s="1002"/>
      <c r="AM617" s="1003"/>
      <c r="AN617" s="1004"/>
      <c r="AO617" s="1005"/>
      <c r="AP617" s="1005"/>
      <c r="AQ617" s="1005"/>
      <c r="AR617" s="1005"/>
      <c r="AS617" s="1005"/>
      <c r="AT617" s="1006"/>
      <c r="AU617" s="1006"/>
      <c r="AV617" s="1006"/>
      <c r="AW617" s="1007"/>
      <c r="AX617" s="1010"/>
      <c r="AY617" s="1010"/>
      <c r="AZ617" s="1010"/>
      <c r="BA617" s="1010"/>
      <c r="BB617" s="1010"/>
      <c r="BC617" s="1010"/>
      <c r="BD617" s="1011"/>
      <c r="BF617" s="241"/>
    </row>
    <row r="618" spans="2:58" s="236" customFormat="1" ht="15" hidden="1" customHeight="1">
      <c r="B618" s="994" t="s">
        <v>3934</v>
      </c>
      <c r="C618" s="995"/>
      <c r="D618" s="995"/>
      <c r="E618" s="995"/>
      <c r="F618" s="995"/>
      <c r="G618" s="995"/>
      <c r="H618" s="995"/>
      <c r="I618" s="996"/>
      <c r="J618" s="968"/>
      <c r="K618" s="969"/>
      <c r="L618" s="1012"/>
      <c r="M618" s="1012" t="s">
        <v>12</v>
      </c>
      <c r="N618" s="1012"/>
      <c r="O618" s="1012" t="s">
        <v>11</v>
      </c>
      <c r="P618" s="1012"/>
      <c r="Q618" s="1012" t="s">
        <v>227</v>
      </c>
      <c r="S618" s="476"/>
      <c r="T618" s="476"/>
      <c r="U618" s="476"/>
      <c r="V618" s="476"/>
      <c r="W618" s="476"/>
      <c r="X618" s="476"/>
      <c r="Y618" s="476"/>
      <c r="Z618" s="476"/>
      <c r="AA618" s="476"/>
      <c r="AB618" s="477"/>
      <c r="AC618" s="241"/>
      <c r="AD618" s="994" t="s">
        <v>3934</v>
      </c>
      <c r="AE618" s="995"/>
      <c r="AF618" s="995"/>
      <c r="AG618" s="995"/>
      <c r="AH618" s="995"/>
      <c r="AI618" s="995"/>
      <c r="AJ618" s="995"/>
      <c r="AK618" s="996"/>
      <c r="AL618" s="968"/>
      <c r="AM618" s="969"/>
      <c r="AN618" s="1012"/>
      <c r="AO618" s="1012" t="s">
        <v>12</v>
      </c>
      <c r="AP618" s="1012"/>
      <c r="AQ618" s="1012" t="s">
        <v>11</v>
      </c>
      <c r="AR618" s="1012"/>
      <c r="AS618" s="1012" t="s">
        <v>227</v>
      </c>
      <c r="AU618" s="476"/>
      <c r="AV618" s="476"/>
      <c r="AW618" s="476"/>
      <c r="AX618" s="476"/>
      <c r="AY618" s="476"/>
      <c r="AZ618" s="476"/>
      <c r="BA618" s="476"/>
      <c r="BB618" s="476"/>
      <c r="BC618" s="476"/>
      <c r="BD618" s="477"/>
      <c r="BF618" s="241"/>
    </row>
    <row r="619" spans="2:58" s="236" customFormat="1" ht="15" hidden="1" customHeight="1">
      <c r="B619" s="997"/>
      <c r="C619" s="998"/>
      <c r="D619" s="998"/>
      <c r="E619" s="998"/>
      <c r="F619" s="998"/>
      <c r="G619" s="998"/>
      <c r="H619" s="998"/>
      <c r="I619" s="999"/>
      <c r="J619" s="970"/>
      <c r="K619" s="971"/>
      <c r="L619" s="1013"/>
      <c r="M619" s="1013"/>
      <c r="N619" s="1013"/>
      <c r="O619" s="1013"/>
      <c r="P619" s="1013"/>
      <c r="Q619" s="1013"/>
      <c r="R619" s="481"/>
      <c r="S619" s="479"/>
      <c r="T619" s="479"/>
      <c r="U619" s="479"/>
      <c r="V619" s="479"/>
      <c r="W619" s="479"/>
      <c r="X619" s="479"/>
      <c r="Y619" s="479"/>
      <c r="Z619" s="479"/>
      <c r="AA619" s="479"/>
      <c r="AB619" s="480"/>
      <c r="AC619" s="241"/>
      <c r="AD619" s="997"/>
      <c r="AE619" s="998"/>
      <c r="AF619" s="998"/>
      <c r="AG619" s="998"/>
      <c r="AH619" s="998"/>
      <c r="AI619" s="998"/>
      <c r="AJ619" s="998"/>
      <c r="AK619" s="999"/>
      <c r="AL619" s="970"/>
      <c r="AM619" s="971"/>
      <c r="AN619" s="1013"/>
      <c r="AO619" s="1013"/>
      <c r="AP619" s="1013"/>
      <c r="AQ619" s="1013"/>
      <c r="AR619" s="1013"/>
      <c r="AS619" s="1013"/>
      <c r="AT619" s="481"/>
      <c r="AU619" s="479"/>
      <c r="AV619" s="479"/>
      <c r="AW619" s="479"/>
      <c r="AX619" s="479"/>
      <c r="AY619" s="479"/>
      <c r="AZ619" s="479"/>
      <c r="BA619" s="479"/>
      <c r="BB619" s="479"/>
      <c r="BC619" s="479"/>
      <c r="BD619" s="480"/>
      <c r="BF619" s="241"/>
    </row>
    <row r="620" spans="2:58" s="236" customFormat="1" ht="20.100000000000001" hidden="1" customHeight="1">
      <c r="B620" s="482"/>
      <c r="C620" s="482"/>
      <c r="D620" s="482"/>
      <c r="E620" s="482"/>
      <c r="F620" s="482"/>
      <c r="G620" s="482"/>
      <c r="H620" s="482"/>
      <c r="I620" s="482"/>
      <c r="J620" s="482"/>
      <c r="K620" s="482"/>
      <c r="L620" s="482"/>
      <c r="M620" s="482"/>
      <c r="N620" s="482"/>
      <c r="O620" s="482"/>
      <c r="P620" s="482"/>
      <c r="Q620" s="482"/>
      <c r="R620" s="482"/>
      <c r="S620" s="482"/>
      <c r="T620" s="482"/>
      <c r="U620" s="482"/>
      <c r="V620" s="482"/>
      <c r="W620" s="482"/>
      <c r="X620" s="482"/>
      <c r="Y620" s="478"/>
      <c r="Z620" s="478"/>
      <c r="AA620" s="478"/>
      <c r="AB620" s="478"/>
      <c r="AC620" s="241"/>
      <c r="AD620" s="482"/>
      <c r="AE620" s="482"/>
      <c r="AF620" s="482"/>
      <c r="AG620" s="482"/>
      <c r="AH620" s="482"/>
      <c r="AI620" s="482"/>
      <c r="AJ620" s="482"/>
      <c r="AK620" s="482"/>
      <c r="AL620" s="482"/>
      <c r="AM620" s="482"/>
      <c r="AN620" s="482"/>
      <c r="AO620" s="482"/>
      <c r="AP620" s="482"/>
      <c r="AQ620" s="482"/>
      <c r="AR620" s="482"/>
      <c r="AS620" s="482"/>
      <c r="AT620" s="482"/>
      <c r="AU620" s="482"/>
      <c r="AV620" s="482"/>
      <c r="AW620" s="482"/>
      <c r="AX620" s="482"/>
      <c r="AY620" s="482"/>
      <c r="AZ620" s="482"/>
      <c r="BA620" s="478"/>
      <c r="BB620" s="478"/>
      <c r="BC620" s="478"/>
      <c r="BD620" s="478"/>
      <c r="BF620" s="241"/>
    </row>
    <row r="621" spans="2:58" s="236" customFormat="1" ht="12.45" hidden="1" customHeight="1">
      <c r="B621" s="1014" t="s">
        <v>3917</v>
      </c>
      <c r="C621" s="1015"/>
      <c r="D621" s="1015"/>
      <c r="E621" s="1015"/>
      <c r="F621" s="1015"/>
      <c r="G621" s="1015"/>
      <c r="H621" s="1015"/>
      <c r="I621" s="1016"/>
      <c r="J621" s="1017"/>
      <c r="K621" s="1018"/>
      <c r="L621" s="1018"/>
      <c r="M621" s="1018"/>
      <c r="N621" s="1018"/>
      <c r="O621" s="1018"/>
      <c r="P621" s="1018"/>
      <c r="Q621" s="1018"/>
      <c r="R621" s="1018"/>
      <c r="S621" s="1018"/>
      <c r="T621" s="1018"/>
      <c r="U621" s="1018"/>
      <c r="V621" s="1018"/>
      <c r="W621" s="1018"/>
      <c r="X621" s="1018"/>
      <c r="Y621" s="1018"/>
      <c r="Z621" s="1018"/>
      <c r="AA621" s="1018"/>
      <c r="AB621" s="1019"/>
      <c r="AD621" s="1014" t="s">
        <v>3917</v>
      </c>
      <c r="AE621" s="1015"/>
      <c r="AF621" s="1015"/>
      <c r="AG621" s="1015"/>
      <c r="AH621" s="1015"/>
      <c r="AI621" s="1015"/>
      <c r="AJ621" s="1015"/>
      <c r="AK621" s="1016"/>
      <c r="AL621" s="1017"/>
      <c r="AM621" s="1018"/>
      <c r="AN621" s="1018"/>
      <c r="AO621" s="1018"/>
      <c r="AP621" s="1018"/>
      <c r="AQ621" s="1018"/>
      <c r="AR621" s="1018"/>
      <c r="AS621" s="1018"/>
      <c r="AT621" s="1018"/>
      <c r="AU621" s="1018"/>
      <c r="AV621" s="1018"/>
      <c r="AW621" s="1018"/>
      <c r="AX621" s="1018"/>
      <c r="AY621" s="1018"/>
      <c r="AZ621" s="1018"/>
      <c r="BA621" s="1018"/>
      <c r="BB621" s="1018"/>
      <c r="BC621" s="1018"/>
      <c r="BD621" s="1019"/>
    </row>
    <row r="622" spans="2:58" s="236" customFormat="1" ht="22.5" hidden="1" customHeight="1">
      <c r="B622" s="1020" t="s">
        <v>8</v>
      </c>
      <c r="C622" s="1021"/>
      <c r="D622" s="1021"/>
      <c r="E622" s="1021"/>
      <c r="F622" s="1021"/>
      <c r="G622" s="1021"/>
      <c r="H622" s="1021"/>
      <c r="I622" s="1022"/>
      <c r="J622" s="1023"/>
      <c r="K622" s="1024"/>
      <c r="L622" s="1024"/>
      <c r="M622" s="1025"/>
      <c r="N622" s="1025"/>
      <c r="O622" s="1024"/>
      <c r="P622" s="1025"/>
      <c r="Q622" s="1025"/>
      <c r="R622" s="1024"/>
      <c r="S622" s="1024"/>
      <c r="T622" s="1024"/>
      <c r="U622" s="1024"/>
      <c r="V622" s="1024"/>
      <c r="W622" s="1024"/>
      <c r="X622" s="1024"/>
      <c r="Y622" s="1024"/>
      <c r="Z622" s="1024"/>
      <c r="AA622" s="1024"/>
      <c r="AB622" s="1026"/>
      <c r="AC622" s="236">
        <v>36</v>
      </c>
      <c r="AD622" s="1020" t="s">
        <v>8</v>
      </c>
      <c r="AE622" s="1021"/>
      <c r="AF622" s="1021"/>
      <c r="AG622" s="1021"/>
      <c r="AH622" s="1021"/>
      <c r="AI622" s="1021"/>
      <c r="AJ622" s="1021"/>
      <c r="AK622" s="1022"/>
      <c r="AL622" s="1023"/>
      <c r="AM622" s="1024"/>
      <c r="AN622" s="1024"/>
      <c r="AO622" s="1025"/>
      <c r="AP622" s="1025"/>
      <c r="AQ622" s="1024"/>
      <c r="AR622" s="1025"/>
      <c r="AS622" s="1025"/>
      <c r="AT622" s="1024"/>
      <c r="AU622" s="1024"/>
      <c r="AV622" s="1024"/>
      <c r="AW622" s="1024"/>
      <c r="AX622" s="1024"/>
      <c r="AY622" s="1024"/>
      <c r="AZ622" s="1024"/>
      <c r="BA622" s="1024"/>
      <c r="BB622" s="1024"/>
      <c r="BC622" s="1024"/>
      <c r="BD622" s="1026"/>
      <c r="BF622" s="236">
        <v>36</v>
      </c>
    </row>
    <row r="623" spans="2:58" s="236" customFormat="1" ht="25.2" hidden="1" customHeight="1">
      <c r="B623" s="1027" t="s">
        <v>23</v>
      </c>
      <c r="C623" s="1028"/>
      <c r="D623" s="1028"/>
      <c r="E623" s="1028"/>
      <c r="F623" s="1028"/>
      <c r="G623" s="1028"/>
      <c r="H623" s="1028"/>
      <c r="I623" s="1029"/>
      <c r="J623" s="972" t="s">
        <v>3918</v>
      </c>
      <c r="K623" s="973"/>
      <c r="L623" s="973"/>
      <c r="M623" s="975"/>
      <c r="N623" s="977"/>
      <c r="O623" s="239" t="s">
        <v>3919</v>
      </c>
      <c r="P623" s="975"/>
      <c r="Q623" s="977"/>
      <c r="R623" s="973"/>
      <c r="S623" s="973"/>
      <c r="T623" s="973"/>
      <c r="U623" s="973"/>
      <c r="V623" s="973"/>
      <c r="W623" s="973"/>
      <c r="X623" s="973"/>
      <c r="Y623" s="973"/>
      <c r="Z623" s="973"/>
      <c r="AA623" s="973"/>
      <c r="AB623" s="974"/>
      <c r="AD623" s="1027" t="s">
        <v>23</v>
      </c>
      <c r="AE623" s="1028"/>
      <c r="AF623" s="1028"/>
      <c r="AG623" s="1028"/>
      <c r="AH623" s="1028"/>
      <c r="AI623" s="1028"/>
      <c r="AJ623" s="1028"/>
      <c r="AK623" s="1029"/>
      <c r="AL623" s="972" t="s">
        <v>3918</v>
      </c>
      <c r="AM623" s="973"/>
      <c r="AN623" s="973"/>
      <c r="AO623" s="975"/>
      <c r="AP623" s="977"/>
      <c r="AQ623" s="239" t="s">
        <v>3919</v>
      </c>
      <c r="AR623" s="975"/>
      <c r="AS623" s="977"/>
      <c r="AT623" s="973"/>
      <c r="AU623" s="973"/>
      <c r="AV623" s="973"/>
      <c r="AW623" s="973"/>
      <c r="AX623" s="973"/>
      <c r="AY623" s="973"/>
      <c r="AZ623" s="973"/>
      <c r="BA623" s="973"/>
      <c r="BB623" s="973"/>
      <c r="BC623" s="973"/>
      <c r="BD623" s="974"/>
    </row>
    <row r="624" spans="2:58" s="236" customFormat="1" ht="25.2" hidden="1" customHeight="1">
      <c r="B624" s="1030"/>
      <c r="C624" s="1025"/>
      <c r="D624" s="1025"/>
      <c r="E624" s="1025"/>
      <c r="F624" s="1025"/>
      <c r="G624" s="1025"/>
      <c r="H624" s="1025"/>
      <c r="I624" s="1031"/>
      <c r="J624" s="972" t="s">
        <v>3920</v>
      </c>
      <c r="K624" s="973"/>
      <c r="L624" s="973"/>
      <c r="M624" s="975"/>
      <c r="N624" s="976"/>
      <c r="O624" s="976"/>
      <c r="P624" s="976"/>
      <c r="Q624" s="977"/>
      <c r="R624" s="972" t="s">
        <v>3921</v>
      </c>
      <c r="S624" s="973"/>
      <c r="T624" s="974"/>
      <c r="U624" s="975"/>
      <c r="V624" s="976"/>
      <c r="W624" s="976"/>
      <c r="X624" s="976"/>
      <c r="Y624" s="976"/>
      <c r="Z624" s="976"/>
      <c r="AA624" s="976"/>
      <c r="AB624" s="977"/>
      <c r="AD624" s="1030"/>
      <c r="AE624" s="1025"/>
      <c r="AF624" s="1025"/>
      <c r="AG624" s="1025"/>
      <c r="AH624" s="1025"/>
      <c r="AI624" s="1025"/>
      <c r="AJ624" s="1025"/>
      <c r="AK624" s="1031"/>
      <c r="AL624" s="972" t="s">
        <v>3920</v>
      </c>
      <c r="AM624" s="973"/>
      <c r="AN624" s="973"/>
      <c r="AO624" s="975"/>
      <c r="AP624" s="976"/>
      <c r="AQ624" s="976"/>
      <c r="AR624" s="976"/>
      <c r="AS624" s="977"/>
      <c r="AT624" s="972" t="s">
        <v>3921</v>
      </c>
      <c r="AU624" s="973"/>
      <c r="AV624" s="974"/>
      <c r="AW624" s="975"/>
      <c r="AX624" s="976"/>
      <c r="AY624" s="976"/>
      <c r="AZ624" s="976"/>
      <c r="BA624" s="976"/>
      <c r="BB624" s="976"/>
      <c r="BC624" s="976"/>
      <c r="BD624" s="977"/>
    </row>
    <row r="625" spans="2:58" s="236" customFormat="1" ht="25.2" hidden="1" customHeight="1">
      <c r="B625" s="1030"/>
      <c r="C625" s="1025"/>
      <c r="D625" s="1025"/>
      <c r="E625" s="1025"/>
      <c r="F625" s="1025"/>
      <c r="G625" s="1025"/>
      <c r="H625" s="1025"/>
      <c r="I625" s="1031"/>
      <c r="J625" s="972" t="s">
        <v>3922</v>
      </c>
      <c r="K625" s="973"/>
      <c r="L625" s="973"/>
      <c r="M625" s="978"/>
      <c r="N625" s="979"/>
      <c r="O625" s="979"/>
      <c r="P625" s="979"/>
      <c r="Q625" s="980"/>
      <c r="R625" s="972" t="s">
        <v>3923</v>
      </c>
      <c r="S625" s="973"/>
      <c r="T625" s="974"/>
      <c r="U625" s="975"/>
      <c r="V625" s="976"/>
      <c r="W625" s="976"/>
      <c r="X625" s="976"/>
      <c r="Y625" s="976"/>
      <c r="Z625" s="976"/>
      <c r="AA625" s="976"/>
      <c r="AB625" s="977"/>
      <c r="AD625" s="1030"/>
      <c r="AE625" s="1025"/>
      <c r="AF625" s="1025"/>
      <c r="AG625" s="1025"/>
      <c r="AH625" s="1025"/>
      <c r="AI625" s="1025"/>
      <c r="AJ625" s="1025"/>
      <c r="AK625" s="1031"/>
      <c r="AL625" s="972" t="s">
        <v>3922</v>
      </c>
      <c r="AM625" s="973"/>
      <c r="AN625" s="973"/>
      <c r="AO625" s="978"/>
      <c r="AP625" s="979"/>
      <c r="AQ625" s="979"/>
      <c r="AR625" s="979"/>
      <c r="AS625" s="980"/>
      <c r="AT625" s="972" t="s">
        <v>3923</v>
      </c>
      <c r="AU625" s="973"/>
      <c r="AV625" s="974"/>
      <c r="AW625" s="975"/>
      <c r="AX625" s="976"/>
      <c r="AY625" s="976"/>
      <c r="AZ625" s="976"/>
      <c r="BA625" s="976"/>
      <c r="BB625" s="976"/>
      <c r="BC625" s="976"/>
      <c r="BD625" s="977"/>
    </row>
    <row r="626" spans="2:58" s="236" customFormat="1" ht="25.2" hidden="1" customHeight="1">
      <c r="B626" s="1023"/>
      <c r="C626" s="1024"/>
      <c r="D626" s="1024"/>
      <c r="E626" s="1024"/>
      <c r="F626" s="1024"/>
      <c r="G626" s="1024"/>
      <c r="H626" s="1024"/>
      <c r="I626" s="1026"/>
      <c r="J626" s="972" t="s">
        <v>3924</v>
      </c>
      <c r="K626" s="973"/>
      <c r="L626" s="973"/>
      <c r="M626" s="981"/>
      <c r="N626" s="981"/>
      <c r="O626" s="981"/>
      <c r="P626" s="981"/>
      <c r="Q626" s="981"/>
      <c r="R626" s="981"/>
      <c r="S626" s="981"/>
      <c r="T626" s="981"/>
      <c r="U626" s="981"/>
      <c r="V626" s="981"/>
      <c r="W626" s="981"/>
      <c r="X626" s="981"/>
      <c r="Y626" s="981"/>
      <c r="Z626" s="981"/>
      <c r="AA626" s="981"/>
      <c r="AB626" s="981"/>
      <c r="AD626" s="1023"/>
      <c r="AE626" s="1024"/>
      <c r="AF626" s="1024"/>
      <c r="AG626" s="1024"/>
      <c r="AH626" s="1024"/>
      <c r="AI626" s="1024"/>
      <c r="AJ626" s="1024"/>
      <c r="AK626" s="1026"/>
      <c r="AL626" s="972" t="s">
        <v>3924</v>
      </c>
      <c r="AM626" s="973"/>
      <c r="AN626" s="973"/>
      <c r="AO626" s="981"/>
      <c r="AP626" s="981"/>
      <c r="AQ626" s="981"/>
      <c r="AR626" s="981"/>
      <c r="AS626" s="981"/>
      <c r="AT626" s="981"/>
      <c r="AU626" s="981"/>
      <c r="AV626" s="981"/>
      <c r="AW626" s="981"/>
      <c r="AX626" s="981"/>
      <c r="AY626" s="981"/>
      <c r="AZ626" s="981"/>
      <c r="BA626" s="981"/>
      <c r="BB626" s="981"/>
      <c r="BC626" s="981"/>
      <c r="BD626" s="981"/>
    </row>
    <row r="627" spans="2:58" s="236" customFormat="1" ht="30" hidden="1" customHeight="1">
      <c r="B627" s="982" t="s">
        <v>3925</v>
      </c>
      <c r="C627" s="983"/>
      <c r="D627" s="983"/>
      <c r="E627" s="983"/>
      <c r="F627" s="983"/>
      <c r="G627" s="983"/>
      <c r="H627" s="983"/>
      <c r="I627" s="984"/>
      <c r="J627" s="444"/>
      <c r="K627" s="445"/>
      <c r="L627" s="446" t="s">
        <v>388</v>
      </c>
      <c r="M627" s="447"/>
      <c r="N627" s="448" t="s">
        <v>112</v>
      </c>
      <c r="O627" s="449"/>
      <c r="P627" s="450"/>
      <c r="V627" s="451"/>
      <c r="W627" s="451"/>
      <c r="X627" s="451"/>
      <c r="Y627" s="451"/>
      <c r="Z627" s="451"/>
      <c r="AA627" s="451"/>
      <c r="AB627" s="452"/>
      <c r="AD627" s="982" t="s">
        <v>3925</v>
      </c>
      <c r="AE627" s="983"/>
      <c r="AF627" s="983"/>
      <c r="AG627" s="983"/>
      <c r="AH627" s="983"/>
      <c r="AI627" s="983"/>
      <c r="AJ627" s="983"/>
      <c r="AK627" s="984"/>
      <c r="AL627" s="444"/>
      <c r="AM627" s="445"/>
      <c r="AN627" s="446" t="s">
        <v>388</v>
      </c>
      <c r="AO627" s="447"/>
      <c r="AP627" s="448" t="s">
        <v>112</v>
      </c>
      <c r="AQ627" s="449"/>
      <c r="AR627" s="450"/>
      <c r="AX627" s="451"/>
      <c r="AY627" s="451"/>
      <c r="AZ627" s="451"/>
      <c r="BA627" s="451"/>
      <c r="BB627" s="451"/>
      <c r="BC627" s="451"/>
      <c r="BD627" s="452"/>
    </row>
    <row r="628" spans="2:58" s="236" customFormat="1" ht="15" hidden="1" customHeight="1">
      <c r="B628" s="985"/>
      <c r="C628" s="986"/>
      <c r="D628" s="986"/>
      <c r="E628" s="986"/>
      <c r="F628" s="986"/>
      <c r="G628" s="986"/>
      <c r="H628" s="986"/>
      <c r="I628" s="987"/>
      <c r="J628" s="453" t="s">
        <v>3926</v>
      </c>
      <c r="K628" s="454"/>
      <c r="L628" s="454"/>
      <c r="M628" s="454"/>
      <c r="N628" s="454"/>
      <c r="O628" s="454"/>
      <c r="P628" s="454"/>
      <c r="Q628" s="454"/>
      <c r="R628" s="454"/>
      <c r="S628" s="449"/>
      <c r="T628" s="455"/>
      <c r="U628" s="456"/>
      <c r="V628" s="457"/>
      <c r="W628" s="458"/>
      <c r="X628" s="459" t="s">
        <v>388</v>
      </c>
      <c r="Y628" s="460"/>
      <c r="Z628" s="461" t="s">
        <v>112</v>
      </c>
      <c r="AA628" s="461"/>
      <c r="AB628" s="462"/>
      <c r="AD628" s="985"/>
      <c r="AE628" s="986"/>
      <c r="AF628" s="986"/>
      <c r="AG628" s="986"/>
      <c r="AH628" s="986"/>
      <c r="AI628" s="986"/>
      <c r="AJ628" s="986"/>
      <c r="AK628" s="987"/>
      <c r="AL628" s="453" t="s">
        <v>3926</v>
      </c>
      <c r="AM628" s="454"/>
      <c r="AN628" s="454"/>
      <c r="AO628" s="454"/>
      <c r="AP628" s="454"/>
      <c r="AQ628" s="454"/>
      <c r="AR628" s="454"/>
      <c r="AS628" s="454"/>
      <c r="AT628" s="454"/>
      <c r="AU628" s="449"/>
      <c r="AV628" s="455"/>
      <c r="AW628" s="456"/>
      <c r="AX628" s="457"/>
      <c r="AY628" s="458"/>
      <c r="AZ628" s="459" t="s">
        <v>388</v>
      </c>
      <c r="BA628" s="460"/>
      <c r="BB628" s="461" t="s">
        <v>112</v>
      </c>
      <c r="BC628" s="461"/>
      <c r="BD628" s="462"/>
    </row>
    <row r="629" spans="2:58" s="236" customFormat="1" ht="15" hidden="1" customHeight="1">
      <c r="B629" s="988"/>
      <c r="C629" s="989"/>
      <c r="D629" s="989"/>
      <c r="E629" s="989"/>
      <c r="F629" s="989"/>
      <c r="G629" s="989"/>
      <c r="H629" s="989"/>
      <c r="I629" s="990"/>
      <c r="J629" s="463" t="s">
        <v>3927</v>
      </c>
      <c r="K629" s="464"/>
      <c r="L629" s="464"/>
      <c r="M629" s="464"/>
      <c r="N629" s="464"/>
      <c r="O629" s="464"/>
      <c r="P629" s="464"/>
      <c r="Q629" s="464"/>
      <c r="R629" s="464"/>
      <c r="S629" s="465"/>
      <c r="T629" s="466"/>
      <c r="U629" s="467"/>
      <c r="V629" s="468"/>
      <c r="W629" s="469"/>
      <c r="X629" s="464" t="s">
        <v>388</v>
      </c>
      <c r="Y629" s="470"/>
      <c r="Z629" s="466" t="s">
        <v>112</v>
      </c>
      <c r="AA629" s="466"/>
      <c r="AB629" s="471"/>
      <c r="AD629" s="988"/>
      <c r="AE629" s="989"/>
      <c r="AF629" s="989"/>
      <c r="AG629" s="989"/>
      <c r="AH629" s="989"/>
      <c r="AI629" s="989"/>
      <c r="AJ629" s="989"/>
      <c r="AK629" s="990"/>
      <c r="AL629" s="463" t="s">
        <v>3927</v>
      </c>
      <c r="AM629" s="464"/>
      <c r="AN629" s="464"/>
      <c r="AO629" s="464"/>
      <c r="AP629" s="464"/>
      <c r="AQ629" s="464"/>
      <c r="AR629" s="464"/>
      <c r="AS629" s="464"/>
      <c r="AT629" s="464"/>
      <c r="AU629" s="465"/>
      <c r="AV629" s="466"/>
      <c r="AW629" s="467"/>
      <c r="AX629" s="468"/>
      <c r="AY629" s="469"/>
      <c r="AZ629" s="464" t="s">
        <v>388</v>
      </c>
      <c r="BA629" s="470"/>
      <c r="BB629" s="466" t="s">
        <v>112</v>
      </c>
      <c r="BC629" s="466"/>
      <c r="BD629" s="471"/>
    </row>
    <row r="630" spans="2:58" s="236" customFormat="1" ht="18" hidden="1" customHeight="1">
      <c r="B630" s="991" t="s">
        <v>3928</v>
      </c>
      <c r="C630" s="992"/>
      <c r="D630" s="992"/>
      <c r="E630" s="992"/>
      <c r="F630" s="992"/>
      <c r="G630" s="992"/>
      <c r="H630" s="992"/>
      <c r="I630" s="993"/>
      <c r="J630" s="472" t="s">
        <v>3783</v>
      </c>
      <c r="K630" s="473" t="s">
        <v>3929</v>
      </c>
      <c r="L630" s="474"/>
      <c r="M630" s="474"/>
      <c r="N630" s="474"/>
      <c r="O630" s="472" t="s">
        <v>3783</v>
      </c>
      <c r="P630" s="473" t="s">
        <v>3930</v>
      </c>
      <c r="Q630" s="474"/>
      <c r="R630" s="474"/>
      <c r="T630" s="461" t="s">
        <v>3935</v>
      </c>
      <c r="U630" s="472" t="s">
        <v>3783</v>
      </c>
      <c r="V630" s="461" t="s">
        <v>3936</v>
      </c>
      <c r="X630" s="473"/>
      <c r="Y630" s="474"/>
      <c r="Z630" s="474"/>
      <c r="AA630" s="474"/>
      <c r="AB630" s="475"/>
      <c r="AD630" s="991" t="s">
        <v>3928</v>
      </c>
      <c r="AE630" s="992"/>
      <c r="AF630" s="992"/>
      <c r="AG630" s="992"/>
      <c r="AH630" s="992"/>
      <c r="AI630" s="992"/>
      <c r="AJ630" s="992"/>
      <c r="AK630" s="993"/>
      <c r="AL630" s="472" t="s">
        <v>3783</v>
      </c>
      <c r="AM630" s="473" t="s">
        <v>3929</v>
      </c>
      <c r="AN630" s="474"/>
      <c r="AO630" s="474"/>
      <c r="AP630" s="474"/>
      <c r="AQ630" s="472" t="s">
        <v>3783</v>
      </c>
      <c r="AR630" s="473" t="s">
        <v>3930</v>
      </c>
      <c r="AS630" s="474"/>
      <c r="AT630" s="474"/>
      <c r="AV630" s="461" t="s">
        <v>3935</v>
      </c>
      <c r="AW630" s="472" t="s">
        <v>3783</v>
      </c>
      <c r="AX630" s="461" t="s">
        <v>3936</v>
      </c>
      <c r="AZ630" s="473"/>
      <c r="BA630" s="474"/>
      <c r="BB630" s="474"/>
      <c r="BC630" s="474"/>
      <c r="BD630" s="475"/>
    </row>
    <row r="631" spans="2:58" s="236" customFormat="1" ht="15" hidden="1" customHeight="1">
      <c r="B631" s="994" t="s">
        <v>3931</v>
      </c>
      <c r="C631" s="995"/>
      <c r="D631" s="995"/>
      <c r="E631" s="995"/>
      <c r="F631" s="995"/>
      <c r="G631" s="995"/>
      <c r="H631" s="995"/>
      <c r="I631" s="996"/>
      <c r="J631" s="1000" t="s">
        <v>3932</v>
      </c>
      <c r="K631" s="1001"/>
      <c r="L631" s="1004"/>
      <c r="M631" s="1005"/>
      <c r="N631" s="1005"/>
      <c r="O631" s="1005"/>
      <c r="P631" s="1005"/>
      <c r="Q631" s="1005"/>
      <c r="R631" s="1006"/>
      <c r="S631" s="1006"/>
      <c r="T631" s="1006"/>
      <c r="U631" s="1007"/>
      <c r="V631" s="1008" t="s">
        <v>3933</v>
      </c>
      <c r="W631" s="1008"/>
      <c r="X631" s="1008"/>
      <c r="Y631" s="1008"/>
      <c r="Z631" s="1008"/>
      <c r="AA631" s="1008"/>
      <c r="AB631" s="1009"/>
      <c r="AD631" s="994" t="s">
        <v>3931</v>
      </c>
      <c r="AE631" s="995"/>
      <c r="AF631" s="995"/>
      <c r="AG631" s="995"/>
      <c r="AH631" s="995"/>
      <c r="AI631" s="995"/>
      <c r="AJ631" s="995"/>
      <c r="AK631" s="996"/>
      <c r="AL631" s="1000" t="s">
        <v>3932</v>
      </c>
      <c r="AM631" s="1001"/>
      <c r="AN631" s="1004"/>
      <c r="AO631" s="1005"/>
      <c r="AP631" s="1005"/>
      <c r="AQ631" s="1005"/>
      <c r="AR631" s="1005"/>
      <c r="AS631" s="1005"/>
      <c r="AT631" s="1006"/>
      <c r="AU631" s="1006"/>
      <c r="AV631" s="1006"/>
      <c r="AW631" s="1007"/>
      <c r="AX631" s="1008" t="s">
        <v>3933</v>
      </c>
      <c r="AY631" s="1008"/>
      <c r="AZ631" s="1008"/>
      <c r="BA631" s="1008"/>
      <c r="BB631" s="1008"/>
      <c r="BC631" s="1008"/>
      <c r="BD631" s="1009"/>
    </row>
    <row r="632" spans="2:58" s="236" customFormat="1" ht="15" hidden="1" customHeight="1">
      <c r="B632" s="997"/>
      <c r="C632" s="998"/>
      <c r="D632" s="998"/>
      <c r="E632" s="998"/>
      <c r="F632" s="998"/>
      <c r="G632" s="998"/>
      <c r="H632" s="998"/>
      <c r="I632" s="999"/>
      <c r="J632" s="1002"/>
      <c r="K632" s="1003"/>
      <c r="L632" s="1004"/>
      <c r="M632" s="1005"/>
      <c r="N632" s="1005"/>
      <c r="O632" s="1005"/>
      <c r="P632" s="1005"/>
      <c r="Q632" s="1005"/>
      <c r="R632" s="1006"/>
      <c r="S632" s="1006"/>
      <c r="T632" s="1006"/>
      <c r="U632" s="1007"/>
      <c r="V632" s="1010"/>
      <c r="W632" s="1010"/>
      <c r="X632" s="1010"/>
      <c r="Y632" s="1010"/>
      <c r="Z632" s="1010"/>
      <c r="AA632" s="1010"/>
      <c r="AB632" s="1011"/>
      <c r="AC632" s="241"/>
      <c r="AD632" s="997"/>
      <c r="AE632" s="998"/>
      <c r="AF632" s="998"/>
      <c r="AG632" s="998"/>
      <c r="AH632" s="998"/>
      <c r="AI632" s="998"/>
      <c r="AJ632" s="998"/>
      <c r="AK632" s="999"/>
      <c r="AL632" s="1002"/>
      <c r="AM632" s="1003"/>
      <c r="AN632" s="1004"/>
      <c r="AO632" s="1005"/>
      <c r="AP632" s="1005"/>
      <c r="AQ632" s="1005"/>
      <c r="AR632" s="1005"/>
      <c r="AS632" s="1005"/>
      <c r="AT632" s="1006"/>
      <c r="AU632" s="1006"/>
      <c r="AV632" s="1006"/>
      <c r="AW632" s="1007"/>
      <c r="AX632" s="1010"/>
      <c r="AY632" s="1010"/>
      <c r="AZ632" s="1010"/>
      <c r="BA632" s="1010"/>
      <c r="BB632" s="1010"/>
      <c r="BC632" s="1010"/>
      <c r="BD632" s="1011"/>
      <c r="BF632" s="241"/>
    </row>
    <row r="633" spans="2:58" s="236" customFormat="1" ht="15" hidden="1" customHeight="1">
      <c r="B633" s="994" t="s">
        <v>3934</v>
      </c>
      <c r="C633" s="995"/>
      <c r="D633" s="995"/>
      <c r="E633" s="995"/>
      <c r="F633" s="995"/>
      <c r="G633" s="995"/>
      <c r="H633" s="995"/>
      <c r="I633" s="996"/>
      <c r="J633" s="968"/>
      <c r="K633" s="969"/>
      <c r="L633" s="1012"/>
      <c r="M633" s="1012" t="s">
        <v>12</v>
      </c>
      <c r="N633" s="1012"/>
      <c r="O633" s="1012" t="s">
        <v>11</v>
      </c>
      <c r="P633" s="1012"/>
      <c r="Q633" s="1012" t="s">
        <v>227</v>
      </c>
      <c r="S633" s="476"/>
      <c r="T633" s="476"/>
      <c r="U633" s="476"/>
      <c r="V633" s="476"/>
      <c r="W633" s="476"/>
      <c r="X633" s="476"/>
      <c r="Y633" s="476"/>
      <c r="Z633" s="476"/>
      <c r="AA633" s="476"/>
      <c r="AB633" s="477"/>
      <c r="AC633" s="241"/>
      <c r="AD633" s="994" t="s">
        <v>3934</v>
      </c>
      <c r="AE633" s="995"/>
      <c r="AF633" s="995"/>
      <c r="AG633" s="995"/>
      <c r="AH633" s="995"/>
      <c r="AI633" s="995"/>
      <c r="AJ633" s="995"/>
      <c r="AK633" s="996"/>
      <c r="AL633" s="968"/>
      <c r="AM633" s="969"/>
      <c r="AN633" s="1012"/>
      <c r="AO633" s="1012" t="s">
        <v>12</v>
      </c>
      <c r="AP633" s="1012"/>
      <c r="AQ633" s="1012" t="s">
        <v>11</v>
      </c>
      <c r="AR633" s="1012"/>
      <c r="AS633" s="1012" t="s">
        <v>227</v>
      </c>
      <c r="AU633" s="476"/>
      <c r="AV633" s="476"/>
      <c r="AW633" s="476"/>
      <c r="AX633" s="476"/>
      <c r="AY633" s="476"/>
      <c r="AZ633" s="476"/>
      <c r="BA633" s="476"/>
      <c r="BB633" s="476"/>
      <c r="BC633" s="476"/>
      <c r="BD633" s="477"/>
      <c r="BF633" s="241"/>
    </row>
    <row r="634" spans="2:58" s="236" customFormat="1" ht="15" hidden="1" customHeight="1">
      <c r="B634" s="997"/>
      <c r="C634" s="998"/>
      <c r="D634" s="998"/>
      <c r="E634" s="998"/>
      <c r="F634" s="998"/>
      <c r="G634" s="998"/>
      <c r="H634" s="998"/>
      <c r="I634" s="999"/>
      <c r="J634" s="970"/>
      <c r="K634" s="971"/>
      <c r="L634" s="1013"/>
      <c r="M634" s="1013"/>
      <c r="N634" s="1013"/>
      <c r="O634" s="1013"/>
      <c r="P634" s="1013"/>
      <c r="Q634" s="1013"/>
      <c r="R634" s="481"/>
      <c r="S634" s="479"/>
      <c r="T634" s="479"/>
      <c r="U634" s="479"/>
      <c r="V634" s="479"/>
      <c r="W634" s="479"/>
      <c r="X634" s="479"/>
      <c r="Y634" s="479"/>
      <c r="Z634" s="479"/>
      <c r="AA634" s="479"/>
      <c r="AB634" s="480"/>
      <c r="AC634" s="241"/>
      <c r="AD634" s="997"/>
      <c r="AE634" s="998"/>
      <c r="AF634" s="998"/>
      <c r="AG634" s="998"/>
      <c r="AH634" s="998"/>
      <c r="AI634" s="998"/>
      <c r="AJ634" s="998"/>
      <c r="AK634" s="999"/>
      <c r="AL634" s="970"/>
      <c r="AM634" s="971"/>
      <c r="AN634" s="1013"/>
      <c r="AO634" s="1013"/>
      <c r="AP634" s="1013"/>
      <c r="AQ634" s="1013"/>
      <c r="AR634" s="1013"/>
      <c r="AS634" s="1013"/>
      <c r="AT634" s="481"/>
      <c r="AU634" s="479"/>
      <c r="AV634" s="479"/>
      <c r="AW634" s="479"/>
      <c r="AX634" s="479"/>
      <c r="AY634" s="479"/>
      <c r="AZ634" s="479"/>
      <c r="BA634" s="479"/>
      <c r="BB634" s="479"/>
      <c r="BC634" s="479"/>
      <c r="BD634" s="480"/>
      <c r="BF634" s="241"/>
    </row>
    <row r="635" spans="2:58" s="236" customFormat="1" ht="20.100000000000001" hidden="1" customHeight="1">
      <c r="B635" s="482"/>
      <c r="C635" s="482"/>
      <c r="D635" s="482"/>
      <c r="E635" s="482"/>
      <c r="F635" s="482"/>
      <c r="G635" s="482"/>
      <c r="H635" s="482"/>
      <c r="I635" s="482"/>
      <c r="J635" s="482"/>
      <c r="K635" s="482"/>
      <c r="L635" s="482"/>
      <c r="M635" s="482"/>
      <c r="N635" s="482"/>
      <c r="O635" s="482"/>
      <c r="P635" s="482"/>
      <c r="Q635" s="482"/>
      <c r="R635" s="482"/>
      <c r="S635" s="482"/>
      <c r="T635" s="482"/>
      <c r="U635" s="482"/>
      <c r="V635" s="482"/>
      <c r="W635" s="482"/>
      <c r="X635" s="482"/>
      <c r="Y635" s="482"/>
      <c r="Z635" s="482"/>
      <c r="AA635" s="482"/>
      <c r="AB635" s="482"/>
      <c r="AC635" s="241"/>
      <c r="AD635" s="482"/>
      <c r="AE635" s="482"/>
      <c r="AF635" s="482"/>
      <c r="AG635" s="482"/>
      <c r="AH635" s="482"/>
      <c r="AI635" s="482"/>
      <c r="AJ635" s="482"/>
      <c r="AK635" s="482"/>
      <c r="AL635" s="482"/>
      <c r="AM635" s="482"/>
      <c r="AN635" s="482"/>
      <c r="AO635" s="482"/>
      <c r="AP635" s="482"/>
      <c r="AQ635" s="482"/>
      <c r="AR635" s="482"/>
      <c r="AS635" s="482"/>
      <c r="AT635" s="482"/>
      <c r="AU635" s="482"/>
      <c r="AV635" s="482"/>
      <c r="AW635" s="482"/>
      <c r="AX635" s="482"/>
      <c r="AY635" s="482"/>
      <c r="AZ635" s="482"/>
      <c r="BA635" s="482"/>
      <c r="BB635" s="482"/>
      <c r="BC635" s="482"/>
      <c r="BD635" s="482"/>
      <c r="BF635" s="241"/>
    </row>
    <row r="636" spans="2:58" s="236" customFormat="1" ht="18" hidden="1" customHeight="1">
      <c r="C636" s="437" t="s">
        <v>3937</v>
      </c>
      <c r="D636" s="243" t="s">
        <v>16092</v>
      </c>
      <c r="F636" s="243"/>
      <c r="G636" s="243"/>
      <c r="H636" s="243"/>
      <c r="I636" s="243"/>
      <c r="J636" s="483"/>
      <c r="K636" s="483"/>
      <c r="L636" s="483"/>
      <c r="M636" s="483"/>
      <c r="N636" s="483"/>
      <c r="O636" s="483"/>
      <c r="P636" s="483"/>
      <c r="Q636" s="483"/>
      <c r="R636" s="483"/>
      <c r="S636" s="484"/>
      <c r="T636" s="483"/>
      <c r="U636" s="483"/>
      <c r="V636" s="483"/>
      <c r="W636" s="483"/>
      <c r="X636" s="243"/>
      <c r="Y636" s="243"/>
      <c r="Z636" s="243"/>
      <c r="AA636" s="243"/>
      <c r="AB636" s="243"/>
      <c r="AE636" s="437" t="s">
        <v>3937</v>
      </c>
      <c r="AF636" s="243" t="s">
        <v>16092</v>
      </c>
      <c r="AH636" s="243"/>
      <c r="AI636" s="243"/>
      <c r="AJ636" s="243"/>
      <c r="AK636" s="243"/>
      <c r="AL636" s="483"/>
      <c r="AM636" s="483"/>
      <c r="AN636" s="483"/>
      <c r="AO636" s="483"/>
      <c r="AP636" s="483"/>
      <c r="AQ636" s="483"/>
      <c r="AR636" s="483"/>
      <c r="AS636" s="483"/>
      <c r="AT636" s="483"/>
      <c r="AU636" s="484"/>
      <c r="AV636" s="483"/>
      <c r="AW636" s="483"/>
      <c r="AX636" s="483"/>
      <c r="AY636" s="483"/>
      <c r="AZ636" s="243"/>
      <c r="BA636" s="243"/>
      <c r="BB636" s="243"/>
      <c r="BC636" s="243"/>
      <c r="BD636" s="243"/>
    </row>
    <row r="637" spans="2:58" s="236" customFormat="1" ht="30" hidden="1" customHeight="1">
      <c r="C637" s="485" t="s">
        <v>3938</v>
      </c>
      <c r="D637" s="1032" t="s">
        <v>16093</v>
      </c>
      <c r="E637" s="1032"/>
      <c r="F637" s="1032"/>
      <c r="G637" s="1032"/>
      <c r="H637" s="1032"/>
      <c r="I637" s="1032"/>
      <c r="J637" s="1032"/>
      <c r="K637" s="1032"/>
      <c r="L637" s="1032"/>
      <c r="M637" s="1032"/>
      <c r="N637" s="1032"/>
      <c r="O637" s="1032"/>
      <c r="P637" s="1032"/>
      <c r="Q637" s="1032"/>
      <c r="R637" s="1032"/>
      <c r="S637" s="1032"/>
      <c r="T637" s="1032"/>
      <c r="U637" s="1032"/>
      <c r="V637" s="1032"/>
      <c r="W637" s="1032"/>
      <c r="X637" s="1032"/>
      <c r="Y637" s="1032"/>
      <c r="Z637" s="1032"/>
      <c r="AA637" s="1032"/>
      <c r="AB637" s="1032"/>
      <c r="AE637" s="485" t="s">
        <v>3938</v>
      </c>
      <c r="AF637" s="1032" t="s">
        <v>16093</v>
      </c>
      <c r="AG637" s="1032"/>
      <c r="AH637" s="1032"/>
      <c r="AI637" s="1032"/>
      <c r="AJ637" s="1032"/>
      <c r="AK637" s="1032"/>
      <c r="AL637" s="1032"/>
      <c r="AM637" s="1032"/>
      <c r="AN637" s="1032"/>
      <c r="AO637" s="1032"/>
      <c r="AP637" s="1032"/>
      <c r="AQ637" s="1032"/>
      <c r="AR637" s="1032"/>
      <c r="AS637" s="1032"/>
      <c r="AT637" s="1032"/>
      <c r="AU637" s="1032"/>
      <c r="AV637" s="1032"/>
      <c r="AW637" s="1032"/>
      <c r="AX637" s="1032"/>
      <c r="AY637" s="1032"/>
      <c r="AZ637" s="1032"/>
      <c r="BA637" s="1032"/>
      <c r="BB637" s="1032"/>
      <c r="BC637" s="1032"/>
      <c r="BD637" s="1032"/>
    </row>
    <row r="638" spans="2:58" s="236" customFormat="1" ht="7.95" hidden="1" customHeight="1">
      <c r="E638" s="486"/>
      <c r="F638" s="486"/>
      <c r="G638" s="486"/>
      <c r="H638" s="486"/>
      <c r="I638" s="486"/>
      <c r="J638" s="486"/>
      <c r="K638" s="486"/>
      <c r="L638" s="486"/>
      <c r="M638" s="486"/>
      <c r="N638" s="486"/>
      <c r="O638" s="486"/>
      <c r="P638" s="486"/>
      <c r="Q638" s="486"/>
      <c r="R638" s="486"/>
      <c r="S638" s="486"/>
      <c r="T638" s="486"/>
      <c r="U638" s="486"/>
      <c r="V638" s="486"/>
      <c r="W638" s="486"/>
      <c r="X638" s="486"/>
      <c r="Y638" s="486"/>
      <c r="Z638" s="486"/>
      <c r="AA638" s="486"/>
      <c r="AB638" s="486"/>
      <c r="AG638" s="486"/>
      <c r="AH638" s="486"/>
      <c r="AI638" s="486"/>
      <c r="AJ638" s="486"/>
      <c r="AK638" s="486"/>
      <c r="AL638" s="486"/>
      <c r="AM638" s="486"/>
      <c r="AN638" s="486"/>
      <c r="AO638" s="486"/>
      <c r="AP638" s="486"/>
      <c r="AQ638" s="486"/>
      <c r="AR638" s="486"/>
      <c r="AS638" s="486"/>
      <c r="AT638" s="486"/>
      <c r="AU638" s="486"/>
      <c r="AV638" s="486"/>
      <c r="AW638" s="486"/>
      <c r="AX638" s="486"/>
      <c r="AY638" s="486"/>
      <c r="AZ638" s="486"/>
      <c r="BA638" s="486"/>
      <c r="BB638" s="486"/>
      <c r="BC638" s="486"/>
      <c r="BD638" s="486"/>
    </row>
    <row r="639" spans="2:58" s="236" customFormat="1" ht="25.35" hidden="1" customHeight="1">
      <c r="B639" s="441" t="s">
        <v>3939</v>
      </c>
      <c r="I639" s="442"/>
      <c r="J639" s="442"/>
      <c r="W639" s="442"/>
      <c r="X639" s="442"/>
      <c r="Y639" s="442"/>
      <c r="Z639" s="442"/>
      <c r="AA639" s="442"/>
      <c r="AB639" s="442"/>
      <c r="AD639" s="441" t="s">
        <v>3939</v>
      </c>
      <c r="AK639" s="442"/>
      <c r="AL639" s="442"/>
      <c r="AY639" s="442"/>
      <c r="AZ639" s="442"/>
      <c r="BA639" s="442"/>
      <c r="BB639" s="442"/>
      <c r="BC639" s="442"/>
      <c r="BD639" s="442"/>
    </row>
    <row r="640" spans="2:58" s="236" customFormat="1" ht="12.45" hidden="1" customHeight="1">
      <c r="B640" s="1014" t="s">
        <v>3917</v>
      </c>
      <c r="C640" s="1015"/>
      <c r="D640" s="1015"/>
      <c r="E640" s="1015"/>
      <c r="F640" s="1015"/>
      <c r="G640" s="1015"/>
      <c r="H640" s="1015"/>
      <c r="I640" s="1016"/>
      <c r="J640" s="1017"/>
      <c r="K640" s="1018"/>
      <c r="L640" s="1018"/>
      <c r="M640" s="1018"/>
      <c r="N640" s="1018"/>
      <c r="O640" s="1018"/>
      <c r="P640" s="1018"/>
      <c r="Q640" s="1018"/>
      <c r="R640" s="1018"/>
      <c r="S640" s="1018"/>
      <c r="T640" s="1018"/>
      <c r="U640" s="1018"/>
      <c r="V640" s="1018"/>
      <c r="W640" s="1018"/>
      <c r="X640" s="1018"/>
      <c r="Y640" s="1018"/>
      <c r="Z640" s="1018"/>
      <c r="AA640" s="1018"/>
      <c r="AB640" s="1019"/>
      <c r="AD640" s="1014" t="s">
        <v>3917</v>
      </c>
      <c r="AE640" s="1015"/>
      <c r="AF640" s="1015"/>
      <c r="AG640" s="1015"/>
      <c r="AH640" s="1015"/>
      <c r="AI640" s="1015"/>
      <c r="AJ640" s="1015"/>
      <c r="AK640" s="1016"/>
      <c r="AL640" s="1017"/>
      <c r="AM640" s="1018"/>
      <c r="AN640" s="1018"/>
      <c r="AO640" s="1018"/>
      <c r="AP640" s="1018"/>
      <c r="AQ640" s="1018"/>
      <c r="AR640" s="1018"/>
      <c r="AS640" s="1018"/>
      <c r="AT640" s="1018"/>
      <c r="AU640" s="1018"/>
      <c r="AV640" s="1018"/>
      <c r="AW640" s="1018"/>
      <c r="AX640" s="1018"/>
      <c r="AY640" s="1018"/>
      <c r="AZ640" s="1018"/>
      <c r="BA640" s="1018"/>
      <c r="BB640" s="1018"/>
      <c r="BC640" s="1018"/>
      <c r="BD640" s="1019"/>
    </row>
    <row r="641" spans="2:58" s="236" customFormat="1" ht="22.5" hidden="1" customHeight="1">
      <c r="B641" s="1020" t="s">
        <v>8</v>
      </c>
      <c r="C641" s="1021"/>
      <c r="D641" s="1021"/>
      <c r="E641" s="1021"/>
      <c r="F641" s="1021"/>
      <c r="G641" s="1021"/>
      <c r="H641" s="1021"/>
      <c r="I641" s="1022"/>
      <c r="J641" s="1023"/>
      <c r="K641" s="1024"/>
      <c r="L641" s="1024"/>
      <c r="M641" s="1025"/>
      <c r="N641" s="1025"/>
      <c r="O641" s="1024"/>
      <c r="P641" s="1025"/>
      <c r="Q641" s="1025"/>
      <c r="R641" s="1024"/>
      <c r="S641" s="1024"/>
      <c r="T641" s="1024"/>
      <c r="U641" s="1024"/>
      <c r="V641" s="1024"/>
      <c r="W641" s="1024"/>
      <c r="X641" s="1024"/>
      <c r="Y641" s="1024"/>
      <c r="Z641" s="1024"/>
      <c r="AA641" s="1024"/>
      <c r="AB641" s="1026"/>
      <c r="AC641" s="236">
        <v>37</v>
      </c>
      <c r="AD641" s="1020" t="s">
        <v>8</v>
      </c>
      <c r="AE641" s="1021"/>
      <c r="AF641" s="1021"/>
      <c r="AG641" s="1021"/>
      <c r="AH641" s="1021"/>
      <c r="AI641" s="1021"/>
      <c r="AJ641" s="1021"/>
      <c r="AK641" s="1022"/>
      <c r="AL641" s="1023"/>
      <c r="AM641" s="1024"/>
      <c r="AN641" s="1024"/>
      <c r="AO641" s="1025"/>
      <c r="AP641" s="1025"/>
      <c r="AQ641" s="1024"/>
      <c r="AR641" s="1025"/>
      <c r="AS641" s="1025"/>
      <c r="AT641" s="1024"/>
      <c r="AU641" s="1024"/>
      <c r="AV641" s="1024"/>
      <c r="AW641" s="1024"/>
      <c r="AX641" s="1024"/>
      <c r="AY641" s="1024"/>
      <c r="AZ641" s="1024"/>
      <c r="BA641" s="1024"/>
      <c r="BB641" s="1024"/>
      <c r="BC641" s="1024"/>
      <c r="BD641" s="1026"/>
      <c r="BF641" s="236">
        <v>37</v>
      </c>
    </row>
    <row r="642" spans="2:58" s="236" customFormat="1" ht="25.2" hidden="1" customHeight="1">
      <c r="B642" s="1027" t="s">
        <v>23</v>
      </c>
      <c r="C642" s="1028"/>
      <c r="D642" s="1028"/>
      <c r="E642" s="1028"/>
      <c r="F642" s="1028"/>
      <c r="G642" s="1028"/>
      <c r="H642" s="1028"/>
      <c r="I642" s="1029"/>
      <c r="J642" s="972" t="s">
        <v>3918</v>
      </c>
      <c r="K642" s="973"/>
      <c r="L642" s="973"/>
      <c r="M642" s="975"/>
      <c r="N642" s="977"/>
      <c r="O642" s="239" t="s">
        <v>3919</v>
      </c>
      <c r="P642" s="975"/>
      <c r="Q642" s="977"/>
      <c r="R642" s="973"/>
      <c r="S642" s="973"/>
      <c r="T642" s="973"/>
      <c r="U642" s="973"/>
      <c r="V642" s="973"/>
      <c r="W642" s="973"/>
      <c r="X642" s="973"/>
      <c r="Y642" s="973"/>
      <c r="Z642" s="973"/>
      <c r="AA642" s="973"/>
      <c r="AB642" s="974"/>
      <c r="AD642" s="1027" t="s">
        <v>23</v>
      </c>
      <c r="AE642" s="1028"/>
      <c r="AF642" s="1028"/>
      <c r="AG642" s="1028"/>
      <c r="AH642" s="1028"/>
      <c r="AI642" s="1028"/>
      <c r="AJ642" s="1028"/>
      <c r="AK642" s="1029"/>
      <c r="AL642" s="972" t="s">
        <v>3918</v>
      </c>
      <c r="AM642" s="973"/>
      <c r="AN642" s="973"/>
      <c r="AO642" s="975"/>
      <c r="AP642" s="977"/>
      <c r="AQ642" s="239" t="s">
        <v>3919</v>
      </c>
      <c r="AR642" s="975"/>
      <c r="AS642" s="977"/>
      <c r="AT642" s="973"/>
      <c r="AU642" s="973"/>
      <c r="AV642" s="973"/>
      <c r="AW642" s="973"/>
      <c r="AX642" s="973"/>
      <c r="AY642" s="973"/>
      <c r="AZ642" s="973"/>
      <c r="BA642" s="973"/>
      <c r="BB642" s="973"/>
      <c r="BC642" s="973"/>
      <c r="BD642" s="974"/>
    </row>
    <row r="643" spans="2:58" s="236" customFormat="1" ht="25.2" hidden="1" customHeight="1">
      <c r="B643" s="1030"/>
      <c r="C643" s="1025"/>
      <c r="D643" s="1025"/>
      <c r="E643" s="1025"/>
      <c r="F643" s="1025"/>
      <c r="G643" s="1025"/>
      <c r="H643" s="1025"/>
      <c r="I643" s="1031"/>
      <c r="J643" s="972" t="s">
        <v>3920</v>
      </c>
      <c r="K643" s="973"/>
      <c r="L643" s="973"/>
      <c r="M643" s="975"/>
      <c r="N643" s="976"/>
      <c r="O643" s="976"/>
      <c r="P643" s="976"/>
      <c r="Q643" s="977"/>
      <c r="R643" s="972" t="s">
        <v>3921</v>
      </c>
      <c r="S643" s="973"/>
      <c r="T643" s="974"/>
      <c r="U643" s="975"/>
      <c r="V643" s="976"/>
      <c r="W643" s="976"/>
      <c r="X643" s="976"/>
      <c r="Y643" s="976"/>
      <c r="Z643" s="976"/>
      <c r="AA643" s="976"/>
      <c r="AB643" s="977"/>
      <c r="AD643" s="1030"/>
      <c r="AE643" s="1025"/>
      <c r="AF643" s="1025"/>
      <c r="AG643" s="1025"/>
      <c r="AH643" s="1025"/>
      <c r="AI643" s="1025"/>
      <c r="AJ643" s="1025"/>
      <c r="AK643" s="1031"/>
      <c r="AL643" s="972" t="s">
        <v>3920</v>
      </c>
      <c r="AM643" s="973"/>
      <c r="AN643" s="973"/>
      <c r="AO643" s="975"/>
      <c r="AP643" s="976"/>
      <c r="AQ643" s="976"/>
      <c r="AR643" s="976"/>
      <c r="AS643" s="977"/>
      <c r="AT643" s="972" t="s">
        <v>3921</v>
      </c>
      <c r="AU643" s="973"/>
      <c r="AV643" s="974"/>
      <c r="AW643" s="975"/>
      <c r="AX643" s="976"/>
      <c r="AY643" s="976"/>
      <c r="AZ643" s="976"/>
      <c r="BA643" s="976"/>
      <c r="BB643" s="976"/>
      <c r="BC643" s="976"/>
      <c r="BD643" s="977"/>
    </row>
    <row r="644" spans="2:58" s="236" customFormat="1" ht="25.2" hidden="1" customHeight="1">
      <c r="B644" s="1030"/>
      <c r="C644" s="1025"/>
      <c r="D644" s="1025"/>
      <c r="E644" s="1025"/>
      <c r="F644" s="1025"/>
      <c r="G644" s="1025"/>
      <c r="H644" s="1025"/>
      <c r="I644" s="1031"/>
      <c r="J644" s="972" t="s">
        <v>3922</v>
      </c>
      <c r="K644" s="973"/>
      <c r="L644" s="973"/>
      <c r="M644" s="978"/>
      <c r="N644" s="979"/>
      <c r="O644" s="979"/>
      <c r="P644" s="979"/>
      <c r="Q644" s="980"/>
      <c r="R644" s="972" t="s">
        <v>3923</v>
      </c>
      <c r="S644" s="973"/>
      <c r="T644" s="974"/>
      <c r="U644" s="975"/>
      <c r="V644" s="976"/>
      <c r="W644" s="976"/>
      <c r="X644" s="976"/>
      <c r="Y644" s="976"/>
      <c r="Z644" s="976"/>
      <c r="AA644" s="976"/>
      <c r="AB644" s="977"/>
      <c r="AD644" s="1030"/>
      <c r="AE644" s="1025"/>
      <c r="AF644" s="1025"/>
      <c r="AG644" s="1025"/>
      <c r="AH644" s="1025"/>
      <c r="AI644" s="1025"/>
      <c r="AJ644" s="1025"/>
      <c r="AK644" s="1031"/>
      <c r="AL644" s="972" t="s">
        <v>3922</v>
      </c>
      <c r="AM644" s="973"/>
      <c r="AN644" s="973"/>
      <c r="AO644" s="978"/>
      <c r="AP644" s="979"/>
      <c r="AQ644" s="979"/>
      <c r="AR644" s="979"/>
      <c r="AS644" s="980"/>
      <c r="AT644" s="972" t="s">
        <v>3923</v>
      </c>
      <c r="AU644" s="973"/>
      <c r="AV644" s="974"/>
      <c r="AW644" s="975"/>
      <c r="AX644" s="976"/>
      <c r="AY644" s="976"/>
      <c r="AZ644" s="976"/>
      <c r="BA644" s="976"/>
      <c r="BB644" s="976"/>
      <c r="BC644" s="976"/>
      <c r="BD644" s="977"/>
    </row>
    <row r="645" spans="2:58" s="236" customFormat="1" ht="25.2" hidden="1" customHeight="1">
      <c r="B645" s="1023"/>
      <c r="C645" s="1024"/>
      <c r="D645" s="1024"/>
      <c r="E645" s="1024"/>
      <c r="F645" s="1024"/>
      <c r="G645" s="1024"/>
      <c r="H645" s="1024"/>
      <c r="I645" s="1026"/>
      <c r="J645" s="972" t="s">
        <v>3924</v>
      </c>
      <c r="K645" s="973"/>
      <c r="L645" s="973"/>
      <c r="M645" s="981"/>
      <c r="N645" s="981"/>
      <c r="O645" s="981"/>
      <c r="P645" s="981"/>
      <c r="Q645" s="981"/>
      <c r="R645" s="981"/>
      <c r="S645" s="981"/>
      <c r="T645" s="981"/>
      <c r="U645" s="981"/>
      <c r="V645" s="981"/>
      <c r="W645" s="981"/>
      <c r="X645" s="981"/>
      <c r="Y645" s="981"/>
      <c r="Z645" s="981"/>
      <c r="AA645" s="981"/>
      <c r="AB645" s="981"/>
      <c r="AD645" s="1023"/>
      <c r="AE645" s="1024"/>
      <c r="AF645" s="1024"/>
      <c r="AG645" s="1024"/>
      <c r="AH645" s="1024"/>
      <c r="AI645" s="1024"/>
      <c r="AJ645" s="1024"/>
      <c r="AK645" s="1026"/>
      <c r="AL645" s="972" t="s">
        <v>3924</v>
      </c>
      <c r="AM645" s="973"/>
      <c r="AN645" s="973"/>
      <c r="AO645" s="981"/>
      <c r="AP645" s="981"/>
      <c r="AQ645" s="981"/>
      <c r="AR645" s="981"/>
      <c r="AS645" s="981"/>
      <c r="AT645" s="981"/>
      <c r="AU645" s="981"/>
      <c r="AV645" s="981"/>
      <c r="AW645" s="981"/>
      <c r="AX645" s="981"/>
      <c r="AY645" s="981"/>
      <c r="AZ645" s="981"/>
      <c r="BA645" s="981"/>
      <c r="BB645" s="981"/>
      <c r="BC645" s="981"/>
      <c r="BD645" s="981"/>
    </row>
    <row r="646" spans="2:58" s="236" customFormat="1" ht="30" hidden="1" customHeight="1">
      <c r="B646" s="982" t="s">
        <v>3925</v>
      </c>
      <c r="C646" s="983"/>
      <c r="D646" s="983"/>
      <c r="E646" s="983"/>
      <c r="F646" s="983"/>
      <c r="G646" s="983"/>
      <c r="H646" s="983"/>
      <c r="I646" s="984"/>
      <c r="J646" s="444"/>
      <c r="K646" s="445"/>
      <c r="L646" s="446" t="s">
        <v>388</v>
      </c>
      <c r="M646" s="447"/>
      <c r="N646" s="448" t="s">
        <v>112</v>
      </c>
      <c r="O646" s="449"/>
      <c r="P646" s="450"/>
      <c r="V646" s="451"/>
      <c r="W646" s="451"/>
      <c r="X646" s="451"/>
      <c r="Y646" s="451"/>
      <c r="Z646" s="451"/>
      <c r="AA646" s="451"/>
      <c r="AB646" s="452"/>
      <c r="AD646" s="982" t="s">
        <v>3925</v>
      </c>
      <c r="AE646" s="983"/>
      <c r="AF646" s="983"/>
      <c r="AG646" s="983"/>
      <c r="AH646" s="983"/>
      <c r="AI646" s="983"/>
      <c r="AJ646" s="983"/>
      <c r="AK646" s="984"/>
      <c r="AL646" s="444"/>
      <c r="AM646" s="445"/>
      <c r="AN646" s="446" t="s">
        <v>388</v>
      </c>
      <c r="AO646" s="447"/>
      <c r="AP646" s="448" t="s">
        <v>112</v>
      </c>
      <c r="AQ646" s="449"/>
      <c r="AR646" s="450"/>
      <c r="AX646" s="451"/>
      <c r="AY646" s="451"/>
      <c r="AZ646" s="451"/>
      <c r="BA646" s="451"/>
      <c r="BB646" s="451"/>
      <c r="BC646" s="451"/>
      <c r="BD646" s="452"/>
    </row>
    <row r="647" spans="2:58" s="236" customFormat="1" ht="15" hidden="1" customHeight="1">
      <c r="B647" s="985"/>
      <c r="C647" s="986"/>
      <c r="D647" s="986"/>
      <c r="E647" s="986"/>
      <c r="F647" s="986"/>
      <c r="G647" s="986"/>
      <c r="H647" s="986"/>
      <c r="I647" s="987"/>
      <c r="J647" s="453" t="s">
        <v>3926</v>
      </c>
      <c r="K647" s="454"/>
      <c r="L647" s="454"/>
      <c r="M647" s="454"/>
      <c r="N647" s="454"/>
      <c r="O647" s="454"/>
      <c r="P647" s="454"/>
      <c r="Q647" s="454"/>
      <c r="R647" s="454"/>
      <c r="S647" s="449"/>
      <c r="T647" s="455"/>
      <c r="U647" s="456"/>
      <c r="V647" s="457"/>
      <c r="W647" s="458"/>
      <c r="X647" s="459" t="s">
        <v>388</v>
      </c>
      <c r="Y647" s="460"/>
      <c r="Z647" s="461" t="s">
        <v>112</v>
      </c>
      <c r="AA647" s="461"/>
      <c r="AB647" s="462"/>
      <c r="AD647" s="985"/>
      <c r="AE647" s="986"/>
      <c r="AF647" s="986"/>
      <c r="AG647" s="986"/>
      <c r="AH647" s="986"/>
      <c r="AI647" s="986"/>
      <c r="AJ647" s="986"/>
      <c r="AK647" s="987"/>
      <c r="AL647" s="453" t="s">
        <v>3926</v>
      </c>
      <c r="AM647" s="454"/>
      <c r="AN647" s="454"/>
      <c r="AO647" s="454"/>
      <c r="AP647" s="454"/>
      <c r="AQ647" s="454"/>
      <c r="AR647" s="454"/>
      <c r="AS647" s="454"/>
      <c r="AT647" s="454"/>
      <c r="AU647" s="449"/>
      <c r="AV647" s="455"/>
      <c r="AW647" s="456"/>
      <c r="AX647" s="457"/>
      <c r="AY647" s="458"/>
      <c r="AZ647" s="459" t="s">
        <v>388</v>
      </c>
      <c r="BA647" s="460"/>
      <c r="BB647" s="461" t="s">
        <v>112</v>
      </c>
      <c r="BC647" s="461"/>
      <c r="BD647" s="462"/>
    </row>
    <row r="648" spans="2:58" s="236" customFormat="1" ht="15" hidden="1" customHeight="1">
      <c r="B648" s="988"/>
      <c r="C648" s="989"/>
      <c r="D648" s="989"/>
      <c r="E648" s="989"/>
      <c r="F648" s="989"/>
      <c r="G648" s="989"/>
      <c r="H648" s="989"/>
      <c r="I648" s="990"/>
      <c r="J648" s="463" t="s">
        <v>3927</v>
      </c>
      <c r="K648" s="464"/>
      <c r="L648" s="464"/>
      <c r="M648" s="464"/>
      <c r="N648" s="464"/>
      <c r="O648" s="464"/>
      <c r="P648" s="464"/>
      <c r="Q648" s="464"/>
      <c r="R648" s="464"/>
      <c r="S648" s="465"/>
      <c r="T648" s="466"/>
      <c r="U648" s="467"/>
      <c r="V648" s="468"/>
      <c r="W648" s="469"/>
      <c r="X648" s="464" t="s">
        <v>388</v>
      </c>
      <c r="Y648" s="470"/>
      <c r="Z648" s="466" t="s">
        <v>112</v>
      </c>
      <c r="AA648" s="466"/>
      <c r="AB648" s="471"/>
      <c r="AD648" s="988"/>
      <c r="AE648" s="989"/>
      <c r="AF648" s="989"/>
      <c r="AG648" s="989"/>
      <c r="AH648" s="989"/>
      <c r="AI648" s="989"/>
      <c r="AJ648" s="989"/>
      <c r="AK648" s="990"/>
      <c r="AL648" s="463" t="s">
        <v>3927</v>
      </c>
      <c r="AM648" s="464"/>
      <c r="AN648" s="464"/>
      <c r="AO648" s="464"/>
      <c r="AP648" s="464"/>
      <c r="AQ648" s="464"/>
      <c r="AR648" s="464"/>
      <c r="AS648" s="464"/>
      <c r="AT648" s="464"/>
      <c r="AU648" s="465"/>
      <c r="AV648" s="466"/>
      <c r="AW648" s="467"/>
      <c r="AX648" s="468"/>
      <c r="AY648" s="469"/>
      <c r="AZ648" s="464" t="s">
        <v>388</v>
      </c>
      <c r="BA648" s="470"/>
      <c r="BB648" s="466" t="s">
        <v>112</v>
      </c>
      <c r="BC648" s="466"/>
      <c r="BD648" s="471"/>
    </row>
    <row r="649" spans="2:58" s="236" customFormat="1" ht="18" hidden="1" customHeight="1">
      <c r="B649" s="991" t="s">
        <v>3928</v>
      </c>
      <c r="C649" s="992"/>
      <c r="D649" s="992"/>
      <c r="E649" s="992"/>
      <c r="F649" s="992"/>
      <c r="G649" s="992"/>
      <c r="H649" s="992"/>
      <c r="I649" s="993"/>
      <c r="J649" s="472" t="s">
        <v>3783</v>
      </c>
      <c r="K649" s="473" t="s">
        <v>3929</v>
      </c>
      <c r="L649" s="474"/>
      <c r="M649" s="474"/>
      <c r="N649" s="474"/>
      <c r="O649" s="472" t="s">
        <v>3783</v>
      </c>
      <c r="P649" s="473" t="s">
        <v>3930</v>
      </c>
      <c r="Q649" s="474"/>
      <c r="R649" s="474"/>
      <c r="T649" s="461" t="s">
        <v>3935</v>
      </c>
      <c r="U649" s="472" t="s">
        <v>3783</v>
      </c>
      <c r="V649" s="461" t="s">
        <v>3936</v>
      </c>
      <c r="X649" s="473"/>
      <c r="Y649" s="474"/>
      <c r="Z649" s="474"/>
      <c r="AA649" s="474"/>
      <c r="AB649" s="475"/>
      <c r="AD649" s="991" t="s">
        <v>3928</v>
      </c>
      <c r="AE649" s="992"/>
      <c r="AF649" s="992"/>
      <c r="AG649" s="992"/>
      <c r="AH649" s="992"/>
      <c r="AI649" s="992"/>
      <c r="AJ649" s="992"/>
      <c r="AK649" s="993"/>
      <c r="AL649" s="472" t="s">
        <v>3783</v>
      </c>
      <c r="AM649" s="473" t="s">
        <v>3929</v>
      </c>
      <c r="AN649" s="474"/>
      <c r="AO649" s="474"/>
      <c r="AP649" s="474"/>
      <c r="AQ649" s="472" t="s">
        <v>3783</v>
      </c>
      <c r="AR649" s="473" t="s">
        <v>3930</v>
      </c>
      <c r="AS649" s="474"/>
      <c r="AT649" s="474"/>
      <c r="AV649" s="461" t="s">
        <v>3935</v>
      </c>
      <c r="AW649" s="472" t="s">
        <v>3783</v>
      </c>
      <c r="AX649" s="461" t="s">
        <v>3936</v>
      </c>
      <c r="AZ649" s="473"/>
      <c r="BA649" s="474"/>
      <c r="BB649" s="474"/>
      <c r="BC649" s="474"/>
      <c r="BD649" s="475"/>
    </row>
    <row r="650" spans="2:58" s="236" customFormat="1" ht="15" hidden="1" customHeight="1">
      <c r="B650" s="994" t="s">
        <v>3931</v>
      </c>
      <c r="C650" s="995"/>
      <c r="D650" s="995"/>
      <c r="E650" s="995"/>
      <c r="F650" s="995"/>
      <c r="G650" s="995"/>
      <c r="H650" s="995"/>
      <c r="I650" s="996"/>
      <c r="J650" s="1000" t="s">
        <v>3932</v>
      </c>
      <c r="K650" s="1001"/>
      <c r="L650" s="1004"/>
      <c r="M650" s="1005"/>
      <c r="N650" s="1005"/>
      <c r="O650" s="1005"/>
      <c r="P650" s="1005"/>
      <c r="Q650" s="1005"/>
      <c r="R650" s="1006"/>
      <c r="S650" s="1006"/>
      <c r="T650" s="1006"/>
      <c r="U650" s="1007"/>
      <c r="V650" s="1008" t="s">
        <v>3933</v>
      </c>
      <c r="W650" s="1008"/>
      <c r="X650" s="1008"/>
      <c r="Y650" s="1008"/>
      <c r="Z650" s="1008"/>
      <c r="AA650" s="1008"/>
      <c r="AB650" s="1009"/>
      <c r="AD650" s="994" t="s">
        <v>3931</v>
      </c>
      <c r="AE650" s="995"/>
      <c r="AF650" s="995"/>
      <c r="AG650" s="995"/>
      <c r="AH650" s="995"/>
      <c r="AI650" s="995"/>
      <c r="AJ650" s="995"/>
      <c r="AK650" s="996"/>
      <c r="AL650" s="1000" t="s">
        <v>3932</v>
      </c>
      <c r="AM650" s="1001"/>
      <c r="AN650" s="1004"/>
      <c r="AO650" s="1005"/>
      <c r="AP650" s="1005"/>
      <c r="AQ650" s="1005"/>
      <c r="AR650" s="1005"/>
      <c r="AS650" s="1005"/>
      <c r="AT650" s="1006"/>
      <c r="AU650" s="1006"/>
      <c r="AV650" s="1006"/>
      <c r="AW650" s="1007"/>
      <c r="AX650" s="1008" t="s">
        <v>3933</v>
      </c>
      <c r="AY650" s="1008"/>
      <c r="AZ650" s="1008"/>
      <c r="BA650" s="1008"/>
      <c r="BB650" s="1008"/>
      <c r="BC650" s="1008"/>
      <c r="BD650" s="1009"/>
    </row>
    <row r="651" spans="2:58" s="236" customFormat="1" ht="15" hidden="1" customHeight="1">
      <c r="B651" s="997"/>
      <c r="C651" s="998"/>
      <c r="D651" s="998"/>
      <c r="E651" s="998"/>
      <c r="F651" s="998"/>
      <c r="G651" s="998"/>
      <c r="H651" s="998"/>
      <c r="I651" s="999"/>
      <c r="J651" s="1002"/>
      <c r="K651" s="1003"/>
      <c r="L651" s="1004"/>
      <c r="M651" s="1005"/>
      <c r="N651" s="1005"/>
      <c r="O651" s="1005"/>
      <c r="P651" s="1005"/>
      <c r="Q651" s="1005"/>
      <c r="R651" s="1006"/>
      <c r="S651" s="1006"/>
      <c r="T651" s="1006"/>
      <c r="U651" s="1007"/>
      <c r="V651" s="1010"/>
      <c r="W651" s="1010"/>
      <c r="X651" s="1010"/>
      <c r="Y651" s="1010"/>
      <c r="Z651" s="1010"/>
      <c r="AA651" s="1010"/>
      <c r="AB651" s="1011"/>
      <c r="AC651" s="241"/>
      <c r="AD651" s="997"/>
      <c r="AE651" s="998"/>
      <c r="AF651" s="998"/>
      <c r="AG651" s="998"/>
      <c r="AH651" s="998"/>
      <c r="AI651" s="998"/>
      <c r="AJ651" s="998"/>
      <c r="AK651" s="999"/>
      <c r="AL651" s="1002"/>
      <c r="AM651" s="1003"/>
      <c r="AN651" s="1004"/>
      <c r="AO651" s="1005"/>
      <c r="AP651" s="1005"/>
      <c r="AQ651" s="1005"/>
      <c r="AR651" s="1005"/>
      <c r="AS651" s="1005"/>
      <c r="AT651" s="1006"/>
      <c r="AU651" s="1006"/>
      <c r="AV651" s="1006"/>
      <c r="AW651" s="1007"/>
      <c r="AX651" s="1010"/>
      <c r="AY651" s="1010"/>
      <c r="AZ651" s="1010"/>
      <c r="BA651" s="1010"/>
      <c r="BB651" s="1010"/>
      <c r="BC651" s="1010"/>
      <c r="BD651" s="1011"/>
      <c r="BF651" s="241"/>
    </row>
    <row r="652" spans="2:58" s="236" customFormat="1" ht="15" hidden="1" customHeight="1">
      <c r="B652" s="994" t="s">
        <v>3934</v>
      </c>
      <c r="C652" s="995"/>
      <c r="D652" s="995"/>
      <c r="E652" s="995"/>
      <c r="F652" s="995"/>
      <c r="G652" s="995"/>
      <c r="H652" s="995"/>
      <c r="I652" s="996"/>
      <c r="J652" s="968"/>
      <c r="K652" s="969"/>
      <c r="L652" s="1012"/>
      <c r="M652" s="1012" t="s">
        <v>12</v>
      </c>
      <c r="N652" s="1012"/>
      <c r="O652" s="1012" t="s">
        <v>11</v>
      </c>
      <c r="P652" s="1012"/>
      <c r="Q652" s="1012" t="s">
        <v>227</v>
      </c>
      <c r="S652" s="476"/>
      <c r="T652" s="476"/>
      <c r="U652" s="476"/>
      <c r="V652" s="476"/>
      <c r="W652" s="476"/>
      <c r="X652" s="476"/>
      <c r="Y652" s="476"/>
      <c r="Z652" s="476"/>
      <c r="AA652" s="476"/>
      <c r="AB652" s="477"/>
      <c r="AC652" s="241"/>
      <c r="AD652" s="994" t="s">
        <v>3934</v>
      </c>
      <c r="AE652" s="995"/>
      <c r="AF652" s="995"/>
      <c r="AG652" s="995"/>
      <c r="AH652" s="995"/>
      <c r="AI652" s="995"/>
      <c r="AJ652" s="995"/>
      <c r="AK652" s="996"/>
      <c r="AL652" s="968"/>
      <c r="AM652" s="969"/>
      <c r="AN652" s="1012"/>
      <c r="AO652" s="1012" t="s">
        <v>12</v>
      </c>
      <c r="AP652" s="1012"/>
      <c r="AQ652" s="1012" t="s">
        <v>11</v>
      </c>
      <c r="AR652" s="1012"/>
      <c r="AS652" s="1012" t="s">
        <v>227</v>
      </c>
      <c r="AU652" s="476"/>
      <c r="AV652" s="476"/>
      <c r="AW652" s="476"/>
      <c r="AX652" s="476"/>
      <c r="AY652" s="476"/>
      <c r="AZ652" s="476"/>
      <c r="BA652" s="476"/>
      <c r="BB652" s="476"/>
      <c r="BC652" s="476"/>
      <c r="BD652" s="477"/>
      <c r="BF652" s="241"/>
    </row>
    <row r="653" spans="2:58" s="236" customFormat="1" ht="15" hidden="1" customHeight="1">
      <c r="B653" s="997"/>
      <c r="C653" s="998"/>
      <c r="D653" s="998"/>
      <c r="E653" s="998"/>
      <c r="F653" s="998"/>
      <c r="G653" s="998"/>
      <c r="H653" s="998"/>
      <c r="I653" s="999"/>
      <c r="J653" s="970"/>
      <c r="K653" s="971"/>
      <c r="L653" s="1013"/>
      <c r="M653" s="1013"/>
      <c r="N653" s="1013"/>
      <c r="O653" s="1013"/>
      <c r="P653" s="1013"/>
      <c r="Q653" s="1013"/>
      <c r="R653" s="481"/>
      <c r="S653" s="479"/>
      <c r="T653" s="479"/>
      <c r="U653" s="479"/>
      <c r="V653" s="479"/>
      <c r="W653" s="479"/>
      <c r="X653" s="479"/>
      <c r="Y653" s="479"/>
      <c r="Z653" s="479"/>
      <c r="AA653" s="479"/>
      <c r="AB653" s="480"/>
      <c r="AC653" s="241"/>
      <c r="AD653" s="997"/>
      <c r="AE653" s="998"/>
      <c r="AF653" s="998"/>
      <c r="AG653" s="998"/>
      <c r="AH653" s="998"/>
      <c r="AI653" s="998"/>
      <c r="AJ653" s="998"/>
      <c r="AK653" s="999"/>
      <c r="AL653" s="970"/>
      <c r="AM653" s="971"/>
      <c r="AN653" s="1013"/>
      <c r="AO653" s="1013"/>
      <c r="AP653" s="1013"/>
      <c r="AQ653" s="1013"/>
      <c r="AR653" s="1013"/>
      <c r="AS653" s="1013"/>
      <c r="AT653" s="481"/>
      <c r="AU653" s="479"/>
      <c r="AV653" s="479"/>
      <c r="AW653" s="479"/>
      <c r="AX653" s="479"/>
      <c r="AY653" s="479"/>
      <c r="AZ653" s="479"/>
      <c r="BA653" s="479"/>
      <c r="BB653" s="479"/>
      <c r="BC653" s="479"/>
      <c r="BD653" s="480"/>
      <c r="BF653" s="241"/>
    </row>
    <row r="654" spans="2:58" s="236" customFormat="1" ht="20.100000000000001" hidden="1" customHeight="1">
      <c r="B654" s="482"/>
      <c r="C654" s="482"/>
      <c r="D654" s="482"/>
      <c r="E654" s="482"/>
      <c r="F654" s="482"/>
      <c r="G654" s="482"/>
      <c r="H654" s="482"/>
      <c r="I654" s="482"/>
      <c r="J654" s="482"/>
      <c r="K654" s="482"/>
      <c r="L654" s="482"/>
      <c r="M654" s="482"/>
      <c r="N654" s="482"/>
      <c r="O654" s="482"/>
      <c r="P654" s="482"/>
      <c r="Q654" s="482"/>
      <c r="R654" s="482"/>
      <c r="S654" s="482"/>
      <c r="T654" s="482"/>
      <c r="U654" s="482"/>
      <c r="V654" s="482"/>
      <c r="W654" s="482"/>
      <c r="X654" s="482"/>
      <c r="Y654" s="478"/>
      <c r="Z654" s="478"/>
      <c r="AA654" s="478"/>
      <c r="AB654" s="478"/>
      <c r="AC654" s="241"/>
      <c r="AD654" s="482"/>
      <c r="AE654" s="482"/>
      <c r="AF654" s="482"/>
      <c r="AG654" s="482"/>
      <c r="AH654" s="482"/>
      <c r="AI654" s="482"/>
      <c r="AJ654" s="482"/>
      <c r="AK654" s="482"/>
      <c r="AL654" s="482"/>
      <c r="AM654" s="482"/>
      <c r="AN654" s="482"/>
      <c r="AO654" s="482"/>
      <c r="AP654" s="482"/>
      <c r="AQ654" s="482"/>
      <c r="AR654" s="482"/>
      <c r="AS654" s="482"/>
      <c r="AT654" s="482"/>
      <c r="AU654" s="482"/>
      <c r="AV654" s="482"/>
      <c r="AW654" s="482"/>
      <c r="AX654" s="482"/>
      <c r="AY654" s="482"/>
      <c r="AZ654" s="482"/>
      <c r="BA654" s="478"/>
      <c r="BB654" s="478"/>
      <c r="BC654" s="478"/>
      <c r="BD654" s="478"/>
      <c r="BF654" s="241"/>
    </row>
    <row r="655" spans="2:58" s="236" customFormat="1" ht="12.45" hidden="1" customHeight="1">
      <c r="B655" s="1014" t="s">
        <v>3917</v>
      </c>
      <c r="C655" s="1015"/>
      <c r="D655" s="1015"/>
      <c r="E655" s="1015"/>
      <c r="F655" s="1015"/>
      <c r="G655" s="1015"/>
      <c r="H655" s="1015"/>
      <c r="I655" s="1016"/>
      <c r="J655" s="1017"/>
      <c r="K655" s="1018"/>
      <c r="L655" s="1018"/>
      <c r="M655" s="1018"/>
      <c r="N655" s="1018"/>
      <c r="O655" s="1018"/>
      <c r="P655" s="1018"/>
      <c r="Q655" s="1018"/>
      <c r="R655" s="1018"/>
      <c r="S655" s="1018"/>
      <c r="T655" s="1018"/>
      <c r="U655" s="1018"/>
      <c r="V655" s="1018"/>
      <c r="W655" s="1018"/>
      <c r="X655" s="1018"/>
      <c r="Y655" s="1018"/>
      <c r="Z655" s="1018"/>
      <c r="AA655" s="1018"/>
      <c r="AB655" s="1019"/>
      <c r="AD655" s="1014" t="s">
        <v>3917</v>
      </c>
      <c r="AE655" s="1015"/>
      <c r="AF655" s="1015"/>
      <c r="AG655" s="1015"/>
      <c r="AH655" s="1015"/>
      <c r="AI655" s="1015"/>
      <c r="AJ655" s="1015"/>
      <c r="AK655" s="1016"/>
      <c r="AL655" s="1017"/>
      <c r="AM655" s="1018"/>
      <c r="AN655" s="1018"/>
      <c r="AO655" s="1018"/>
      <c r="AP655" s="1018"/>
      <c r="AQ655" s="1018"/>
      <c r="AR655" s="1018"/>
      <c r="AS655" s="1018"/>
      <c r="AT655" s="1018"/>
      <c r="AU655" s="1018"/>
      <c r="AV655" s="1018"/>
      <c r="AW655" s="1018"/>
      <c r="AX655" s="1018"/>
      <c r="AY655" s="1018"/>
      <c r="AZ655" s="1018"/>
      <c r="BA655" s="1018"/>
      <c r="BB655" s="1018"/>
      <c r="BC655" s="1018"/>
      <c r="BD655" s="1019"/>
    </row>
    <row r="656" spans="2:58" s="236" customFormat="1" ht="22.5" hidden="1" customHeight="1">
      <c r="B656" s="1020" t="s">
        <v>8</v>
      </c>
      <c r="C656" s="1021"/>
      <c r="D656" s="1021"/>
      <c r="E656" s="1021"/>
      <c r="F656" s="1021"/>
      <c r="G656" s="1021"/>
      <c r="H656" s="1021"/>
      <c r="I656" s="1022"/>
      <c r="J656" s="1023"/>
      <c r="K656" s="1024"/>
      <c r="L656" s="1024"/>
      <c r="M656" s="1025"/>
      <c r="N656" s="1025"/>
      <c r="O656" s="1024"/>
      <c r="P656" s="1025"/>
      <c r="Q656" s="1025"/>
      <c r="R656" s="1024"/>
      <c r="S656" s="1024"/>
      <c r="T656" s="1024"/>
      <c r="U656" s="1024"/>
      <c r="V656" s="1024"/>
      <c r="W656" s="1024"/>
      <c r="X656" s="1024"/>
      <c r="Y656" s="1024"/>
      <c r="Z656" s="1024"/>
      <c r="AA656" s="1024"/>
      <c r="AB656" s="1026"/>
      <c r="AC656" s="236">
        <v>38</v>
      </c>
      <c r="AD656" s="1020" t="s">
        <v>8</v>
      </c>
      <c r="AE656" s="1021"/>
      <c r="AF656" s="1021"/>
      <c r="AG656" s="1021"/>
      <c r="AH656" s="1021"/>
      <c r="AI656" s="1021"/>
      <c r="AJ656" s="1021"/>
      <c r="AK656" s="1022"/>
      <c r="AL656" s="1023"/>
      <c r="AM656" s="1024"/>
      <c r="AN656" s="1024"/>
      <c r="AO656" s="1025"/>
      <c r="AP656" s="1025"/>
      <c r="AQ656" s="1024"/>
      <c r="AR656" s="1025"/>
      <c r="AS656" s="1025"/>
      <c r="AT656" s="1024"/>
      <c r="AU656" s="1024"/>
      <c r="AV656" s="1024"/>
      <c r="AW656" s="1024"/>
      <c r="AX656" s="1024"/>
      <c r="AY656" s="1024"/>
      <c r="AZ656" s="1024"/>
      <c r="BA656" s="1024"/>
      <c r="BB656" s="1024"/>
      <c r="BC656" s="1024"/>
      <c r="BD656" s="1026"/>
      <c r="BF656" s="236">
        <v>38</v>
      </c>
    </row>
    <row r="657" spans="2:58" s="236" customFormat="1" ht="25.2" hidden="1" customHeight="1">
      <c r="B657" s="1027" t="s">
        <v>23</v>
      </c>
      <c r="C657" s="1028"/>
      <c r="D657" s="1028"/>
      <c r="E657" s="1028"/>
      <c r="F657" s="1028"/>
      <c r="G657" s="1028"/>
      <c r="H657" s="1028"/>
      <c r="I657" s="1029"/>
      <c r="J657" s="972" t="s">
        <v>3918</v>
      </c>
      <c r="K657" s="973"/>
      <c r="L657" s="973"/>
      <c r="M657" s="975"/>
      <c r="N657" s="977"/>
      <c r="O657" s="239" t="s">
        <v>3919</v>
      </c>
      <c r="P657" s="975"/>
      <c r="Q657" s="977"/>
      <c r="R657" s="973"/>
      <c r="S657" s="973"/>
      <c r="T657" s="973"/>
      <c r="U657" s="973"/>
      <c r="V657" s="973"/>
      <c r="W657" s="973"/>
      <c r="X657" s="973"/>
      <c r="Y657" s="973"/>
      <c r="Z657" s="973"/>
      <c r="AA657" s="973"/>
      <c r="AB657" s="974"/>
      <c r="AD657" s="1027" t="s">
        <v>23</v>
      </c>
      <c r="AE657" s="1028"/>
      <c r="AF657" s="1028"/>
      <c r="AG657" s="1028"/>
      <c r="AH657" s="1028"/>
      <c r="AI657" s="1028"/>
      <c r="AJ657" s="1028"/>
      <c r="AK657" s="1029"/>
      <c r="AL657" s="972" t="s">
        <v>3918</v>
      </c>
      <c r="AM657" s="973"/>
      <c r="AN657" s="973"/>
      <c r="AO657" s="975"/>
      <c r="AP657" s="977"/>
      <c r="AQ657" s="239" t="s">
        <v>3919</v>
      </c>
      <c r="AR657" s="975"/>
      <c r="AS657" s="977"/>
      <c r="AT657" s="973"/>
      <c r="AU657" s="973"/>
      <c r="AV657" s="973"/>
      <c r="AW657" s="973"/>
      <c r="AX657" s="973"/>
      <c r="AY657" s="973"/>
      <c r="AZ657" s="973"/>
      <c r="BA657" s="973"/>
      <c r="BB657" s="973"/>
      <c r="BC657" s="973"/>
      <c r="BD657" s="974"/>
    </row>
    <row r="658" spans="2:58" s="236" customFormat="1" ht="25.2" hidden="1" customHeight="1">
      <c r="B658" s="1030"/>
      <c r="C658" s="1025"/>
      <c r="D658" s="1025"/>
      <c r="E658" s="1025"/>
      <c r="F658" s="1025"/>
      <c r="G658" s="1025"/>
      <c r="H658" s="1025"/>
      <c r="I658" s="1031"/>
      <c r="J658" s="972" t="s">
        <v>3920</v>
      </c>
      <c r="K658" s="973"/>
      <c r="L658" s="973"/>
      <c r="M658" s="975"/>
      <c r="N658" s="976"/>
      <c r="O658" s="976"/>
      <c r="P658" s="976"/>
      <c r="Q658" s="977"/>
      <c r="R658" s="972" t="s">
        <v>3921</v>
      </c>
      <c r="S658" s="973"/>
      <c r="T658" s="974"/>
      <c r="U658" s="975"/>
      <c r="V658" s="976"/>
      <c r="W658" s="976"/>
      <c r="X658" s="976"/>
      <c r="Y658" s="976"/>
      <c r="Z658" s="976"/>
      <c r="AA658" s="976"/>
      <c r="AB658" s="977"/>
      <c r="AD658" s="1030"/>
      <c r="AE658" s="1025"/>
      <c r="AF658" s="1025"/>
      <c r="AG658" s="1025"/>
      <c r="AH658" s="1025"/>
      <c r="AI658" s="1025"/>
      <c r="AJ658" s="1025"/>
      <c r="AK658" s="1031"/>
      <c r="AL658" s="972" t="s">
        <v>3920</v>
      </c>
      <c r="AM658" s="973"/>
      <c r="AN658" s="973"/>
      <c r="AO658" s="975"/>
      <c r="AP658" s="976"/>
      <c r="AQ658" s="976"/>
      <c r="AR658" s="976"/>
      <c r="AS658" s="977"/>
      <c r="AT658" s="972" t="s">
        <v>3921</v>
      </c>
      <c r="AU658" s="973"/>
      <c r="AV658" s="974"/>
      <c r="AW658" s="975"/>
      <c r="AX658" s="976"/>
      <c r="AY658" s="976"/>
      <c r="AZ658" s="976"/>
      <c r="BA658" s="976"/>
      <c r="BB658" s="976"/>
      <c r="BC658" s="976"/>
      <c r="BD658" s="977"/>
    </row>
    <row r="659" spans="2:58" s="236" customFormat="1" ht="25.2" hidden="1" customHeight="1">
      <c r="B659" s="1030"/>
      <c r="C659" s="1025"/>
      <c r="D659" s="1025"/>
      <c r="E659" s="1025"/>
      <c r="F659" s="1025"/>
      <c r="G659" s="1025"/>
      <c r="H659" s="1025"/>
      <c r="I659" s="1031"/>
      <c r="J659" s="972" t="s">
        <v>3922</v>
      </c>
      <c r="K659" s="973"/>
      <c r="L659" s="973"/>
      <c r="M659" s="978"/>
      <c r="N659" s="979"/>
      <c r="O659" s="979"/>
      <c r="P659" s="979"/>
      <c r="Q659" s="980"/>
      <c r="R659" s="972" t="s">
        <v>3923</v>
      </c>
      <c r="S659" s="973"/>
      <c r="T659" s="974"/>
      <c r="U659" s="975"/>
      <c r="V659" s="976"/>
      <c r="W659" s="976"/>
      <c r="X659" s="976"/>
      <c r="Y659" s="976"/>
      <c r="Z659" s="976"/>
      <c r="AA659" s="976"/>
      <c r="AB659" s="977"/>
      <c r="AD659" s="1030"/>
      <c r="AE659" s="1025"/>
      <c r="AF659" s="1025"/>
      <c r="AG659" s="1025"/>
      <c r="AH659" s="1025"/>
      <c r="AI659" s="1025"/>
      <c r="AJ659" s="1025"/>
      <c r="AK659" s="1031"/>
      <c r="AL659" s="972" t="s">
        <v>3922</v>
      </c>
      <c r="AM659" s="973"/>
      <c r="AN659" s="973"/>
      <c r="AO659" s="978"/>
      <c r="AP659" s="979"/>
      <c r="AQ659" s="979"/>
      <c r="AR659" s="979"/>
      <c r="AS659" s="980"/>
      <c r="AT659" s="972" t="s">
        <v>3923</v>
      </c>
      <c r="AU659" s="973"/>
      <c r="AV659" s="974"/>
      <c r="AW659" s="975"/>
      <c r="AX659" s="976"/>
      <c r="AY659" s="976"/>
      <c r="AZ659" s="976"/>
      <c r="BA659" s="976"/>
      <c r="BB659" s="976"/>
      <c r="BC659" s="976"/>
      <c r="BD659" s="977"/>
    </row>
    <row r="660" spans="2:58" s="236" customFormat="1" ht="25.2" hidden="1" customHeight="1">
      <c r="B660" s="1023"/>
      <c r="C660" s="1024"/>
      <c r="D660" s="1024"/>
      <c r="E660" s="1024"/>
      <c r="F660" s="1024"/>
      <c r="G660" s="1024"/>
      <c r="H660" s="1024"/>
      <c r="I660" s="1026"/>
      <c r="J660" s="972" t="s">
        <v>3924</v>
      </c>
      <c r="K660" s="973"/>
      <c r="L660" s="973"/>
      <c r="M660" s="981"/>
      <c r="N660" s="981"/>
      <c r="O660" s="981"/>
      <c r="P660" s="981"/>
      <c r="Q660" s="981"/>
      <c r="R660" s="981"/>
      <c r="S660" s="981"/>
      <c r="T660" s="981"/>
      <c r="U660" s="981"/>
      <c r="V660" s="981"/>
      <c r="W660" s="981"/>
      <c r="X660" s="981"/>
      <c r="Y660" s="981"/>
      <c r="Z660" s="981"/>
      <c r="AA660" s="981"/>
      <c r="AB660" s="981"/>
      <c r="AD660" s="1023"/>
      <c r="AE660" s="1024"/>
      <c r="AF660" s="1024"/>
      <c r="AG660" s="1024"/>
      <c r="AH660" s="1024"/>
      <c r="AI660" s="1024"/>
      <c r="AJ660" s="1024"/>
      <c r="AK660" s="1026"/>
      <c r="AL660" s="972" t="s">
        <v>3924</v>
      </c>
      <c r="AM660" s="973"/>
      <c r="AN660" s="973"/>
      <c r="AO660" s="981"/>
      <c r="AP660" s="981"/>
      <c r="AQ660" s="981"/>
      <c r="AR660" s="981"/>
      <c r="AS660" s="981"/>
      <c r="AT660" s="981"/>
      <c r="AU660" s="981"/>
      <c r="AV660" s="981"/>
      <c r="AW660" s="981"/>
      <c r="AX660" s="981"/>
      <c r="AY660" s="981"/>
      <c r="AZ660" s="981"/>
      <c r="BA660" s="981"/>
      <c r="BB660" s="981"/>
      <c r="BC660" s="981"/>
      <c r="BD660" s="981"/>
    </row>
    <row r="661" spans="2:58" s="236" customFormat="1" ht="30" hidden="1" customHeight="1">
      <c r="B661" s="982" t="s">
        <v>3925</v>
      </c>
      <c r="C661" s="983"/>
      <c r="D661" s="983"/>
      <c r="E661" s="983"/>
      <c r="F661" s="983"/>
      <c r="G661" s="983"/>
      <c r="H661" s="983"/>
      <c r="I661" s="984"/>
      <c r="J661" s="444"/>
      <c r="K661" s="445"/>
      <c r="L661" s="446" t="s">
        <v>388</v>
      </c>
      <c r="M661" s="447"/>
      <c r="N661" s="448" t="s">
        <v>112</v>
      </c>
      <c r="O661" s="449"/>
      <c r="P661" s="450"/>
      <c r="V661" s="451"/>
      <c r="W661" s="451"/>
      <c r="X661" s="451"/>
      <c r="Y661" s="451"/>
      <c r="Z661" s="451"/>
      <c r="AA661" s="451"/>
      <c r="AB661" s="452"/>
      <c r="AD661" s="982" t="s">
        <v>3925</v>
      </c>
      <c r="AE661" s="983"/>
      <c r="AF661" s="983"/>
      <c r="AG661" s="983"/>
      <c r="AH661" s="983"/>
      <c r="AI661" s="983"/>
      <c r="AJ661" s="983"/>
      <c r="AK661" s="984"/>
      <c r="AL661" s="444"/>
      <c r="AM661" s="445"/>
      <c r="AN661" s="446" t="s">
        <v>388</v>
      </c>
      <c r="AO661" s="447"/>
      <c r="AP661" s="448" t="s">
        <v>112</v>
      </c>
      <c r="AQ661" s="449"/>
      <c r="AR661" s="450"/>
      <c r="AX661" s="451"/>
      <c r="AY661" s="451"/>
      <c r="AZ661" s="451"/>
      <c r="BA661" s="451"/>
      <c r="BB661" s="451"/>
      <c r="BC661" s="451"/>
      <c r="BD661" s="452"/>
    </row>
    <row r="662" spans="2:58" s="236" customFormat="1" ht="15" hidden="1" customHeight="1">
      <c r="B662" s="985"/>
      <c r="C662" s="986"/>
      <c r="D662" s="986"/>
      <c r="E662" s="986"/>
      <c r="F662" s="986"/>
      <c r="G662" s="986"/>
      <c r="H662" s="986"/>
      <c r="I662" s="987"/>
      <c r="J662" s="453" t="s">
        <v>3926</v>
      </c>
      <c r="K662" s="454"/>
      <c r="L662" s="454"/>
      <c r="M662" s="454"/>
      <c r="N662" s="454"/>
      <c r="O662" s="454"/>
      <c r="P662" s="454"/>
      <c r="Q662" s="454"/>
      <c r="R662" s="454"/>
      <c r="S662" s="449"/>
      <c r="T662" s="455"/>
      <c r="U662" s="456"/>
      <c r="V662" s="457"/>
      <c r="W662" s="458"/>
      <c r="X662" s="459" t="s">
        <v>388</v>
      </c>
      <c r="Y662" s="460"/>
      <c r="Z662" s="461" t="s">
        <v>112</v>
      </c>
      <c r="AA662" s="461"/>
      <c r="AB662" s="462"/>
      <c r="AD662" s="985"/>
      <c r="AE662" s="986"/>
      <c r="AF662" s="986"/>
      <c r="AG662" s="986"/>
      <c r="AH662" s="986"/>
      <c r="AI662" s="986"/>
      <c r="AJ662" s="986"/>
      <c r="AK662" s="987"/>
      <c r="AL662" s="453" t="s">
        <v>3926</v>
      </c>
      <c r="AM662" s="454"/>
      <c r="AN662" s="454"/>
      <c r="AO662" s="454"/>
      <c r="AP662" s="454"/>
      <c r="AQ662" s="454"/>
      <c r="AR662" s="454"/>
      <c r="AS662" s="454"/>
      <c r="AT662" s="454"/>
      <c r="AU662" s="449"/>
      <c r="AV662" s="455"/>
      <c r="AW662" s="456"/>
      <c r="AX662" s="457"/>
      <c r="AY662" s="458"/>
      <c r="AZ662" s="459" t="s">
        <v>388</v>
      </c>
      <c r="BA662" s="460"/>
      <c r="BB662" s="461" t="s">
        <v>112</v>
      </c>
      <c r="BC662" s="461"/>
      <c r="BD662" s="462"/>
    </row>
    <row r="663" spans="2:58" s="236" customFormat="1" ht="15" hidden="1" customHeight="1">
      <c r="B663" s="988"/>
      <c r="C663" s="989"/>
      <c r="D663" s="989"/>
      <c r="E663" s="989"/>
      <c r="F663" s="989"/>
      <c r="G663" s="989"/>
      <c r="H663" s="989"/>
      <c r="I663" s="990"/>
      <c r="J663" s="463" t="s">
        <v>3927</v>
      </c>
      <c r="K663" s="464"/>
      <c r="L663" s="464"/>
      <c r="M663" s="464"/>
      <c r="N663" s="464"/>
      <c r="O663" s="464"/>
      <c r="P663" s="464"/>
      <c r="Q663" s="464"/>
      <c r="R663" s="464"/>
      <c r="S663" s="465"/>
      <c r="T663" s="466"/>
      <c r="U663" s="467"/>
      <c r="V663" s="468"/>
      <c r="W663" s="469"/>
      <c r="X663" s="464" t="s">
        <v>388</v>
      </c>
      <c r="Y663" s="470"/>
      <c r="Z663" s="466" t="s">
        <v>112</v>
      </c>
      <c r="AA663" s="466"/>
      <c r="AB663" s="471"/>
      <c r="AD663" s="988"/>
      <c r="AE663" s="989"/>
      <c r="AF663" s="989"/>
      <c r="AG663" s="989"/>
      <c r="AH663" s="989"/>
      <c r="AI663" s="989"/>
      <c r="AJ663" s="989"/>
      <c r="AK663" s="990"/>
      <c r="AL663" s="463" t="s">
        <v>3927</v>
      </c>
      <c r="AM663" s="464"/>
      <c r="AN663" s="464"/>
      <c r="AO663" s="464"/>
      <c r="AP663" s="464"/>
      <c r="AQ663" s="464"/>
      <c r="AR663" s="464"/>
      <c r="AS663" s="464"/>
      <c r="AT663" s="464"/>
      <c r="AU663" s="465"/>
      <c r="AV663" s="466"/>
      <c r="AW663" s="467"/>
      <c r="AX663" s="468"/>
      <c r="AY663" s="469"/>
      <c r="AZ663" s="464" t="s">
        <v>388</v>
      </c>
      <c r="BA663" s="470"/>
      <c r="BB663" s="466" t="s">
        <v>112</v>
      </c>
      <c r="BC663" s="466"/>
      <c r="BD663" s="471"/>
    </row>
    <row r="664" spans="2:58" s="236" customFormat="1" ht="18" hidden="1" customHeight="1">
      <c r="B664" s="991" t="s">
        <v>3928</v>
      </c>
      <c r="C664" s="992"/>
      <c r="D664" s="992"/>
      <c r="E664" s="992"/>
      <c r="F664" s="992"/>
      <c r="G664" s="992"/>
      <c r="H664" s="992"/>
      <c r="I664" s="993"/>
      <c r="J664" s="472" t="s">
        <v>3783</v>
      </c>
      <c r="K664" s="473" t="s">
        <v>3929</v>
      </c>
      <c r="L664" s="474"/>
      <c r="M664" s="474"/>
      <c r="N664" s="474"/>
      <c r="O664" s="472" t="s">
        <v>3783</v>
      </c>
      <c r="P664" s="473" t="s">
        <v>3930</v>
      </c>
      <c r="Q664" s="474"/>
      <c r="R664" s="474"/>
      <c r="T664" s="461" t="s">
        <v>3935</v>
      </c>
      <c r="U664" s="472" t="s">
        <v>3783</v>
      </c>
      <c r="V664" s="461" t="s">
        <v>3936</v>
      </c>
      <c r="X664" s="473"/>
      <c r="Y664" s="474"/>
      <c r="Z664" s="474"/>
      <c r="AA664" s="474"/>
      <c r="AB664" s="475"/>
      <c r="AD664" s="991" t="s">
        <v>3928</v>
      </c>
      <c r="AE664" s="992"/>
      <c r="AF664" s="992"/>
      <c r="AG664" s="992"/>
      <c r="AH664" s="992"/>
      <c r="AI664" s="992"/>
      <c r="AJ664" s="992"/>
      <c r="AK664" s="993"/>
      <c r="AL664" s="472" t="s">
        <v>3783</v>
      </c>
      <c r="AM664" s="473" t="s">
        <v>3929</v>
      </c>
      <c r="AN664" s="474"/>
      <c r="AO664" s="474"/>
      <c r="AP664" s="474"/>
      <c r="AQ664" s="472" t="s">
        <v>3783</v>
      </c>
      <c r="AR664" s="473" t="s">
        <v>3930</v>
      </c>
      <c r="AS664" s="474"/>
      <c r="AT664" s="474"/>
      <c r="AV664" s="461" t="s">
        <v>3935</v>
      </c>
      <c r="AW664" s="472" t="s">
        <v>3783</v>
      </c>
      <c r="AX664" s="461" t="s">
        <v>3936</v>
      </c>
      <c r="AZ664" s="473"/>
      <c r="BA664" s="474"/>
      <c r="BB664" s="474"/>
      <c r="BC664" s="474"/>
      <c r="BD664" s="475"/>
    </row>
    <row r="665" spans="2:58" s="236" customFormat="1" ht="15" hidden="1" customHeight="1">
      <c r="B665" s="994" t="s">
        <v>3931</v>
      </c>
      <c r="C665" s="995"/>
      <c r="D665" s="995"/>
      <c r="E665" s="995"/>
      <c r="F665" s="995"/>
      <c r="G665" s="995"/>
      <c r="H665" s="995"/>
      <c r="I665" s="996"/>
      <c r="J665" s="1000" t="s">
        <v>3932</v>
      </c>
      <c r="K665" s="1001"/>
      <c r="L665" s="1004"/>
      <c r="M665" s="1005"/>
      <c r="N665" s="1005"/>
      <c r="O665" s="1005"/>
      <c r="P665" s="1005"/>
      <c r="Q665" s="1005"/>
      <c r="R665" s="1006"/>
      <c r="S665" s="1006"/>
      <c r="T665" s="1006"/>
      <c r="U665" s="1007"/>
      <c r="V665" s="1008" t="s">
        <v>3933</v>
      </c>
      <c r="W665" s="1008"/>
      <c r="X665" s="1008"/>
      <c r="Y665" s="1008"/>
      <c r="Z665" s="1008"/>
      <c r="AA665" s="1008"/>
      <c r="AB665" s="1009"/>
      <c r="AD665" s="994" t="s">
        <v>3931</v>
      </c>
      <c r="AE665" s="995"/>
      <c r="AF665" s="995"/>
      <c r="AG665" s="995"/>
      <c r="AH665" s="995"/>
      <c r="AI665" s="995"/>
      <c r="AJ665" s="995"/>
      <c r="AK665" s="996"/>
      <c r="AL665" s="1000" t="s">
        <v>3932</v>
      </c>
      <c r="AM665" s="1001"/>
      <c r="AN665" s="1004"/>
      <c r="AO665" s="1005"/>
      <c r="AP665" s="1005"/>
      <c r="AQ665" s="1005"/>
      <c r="AR665" s="1005"/>
      <c r="AS665" s="1005"/>
      <c r="AT665" s="1006"/>
      <c r="AU665" s="1006"/>
      <c r="AV665" s="1006"/>
      <c r="AW665" s="1007"/>
      <c r="AX665" s="1008" t="s">
        <v>3933</v>
      </c>
      <c r="AY665" s="1008"/>
      <c r="AZ665" s="1008"/>
      <c r="BA665" s="1008"/>
      <c r="BB665" s="1008"/>
      <c r="BC665" s="1008"/>
      <c r="BD665" s="1009"/>
    </row>
    <row r="666" spans="2:58" s="236" customFormat="1" ht="15" hidden="1" customHeight="1">
      <c r="B666" s="997"/>
      <c r="C666" s="998"/>
      <c r="D666" s="998"/>
      <c r="E666" s="998"/>
      <c r="F666" s="998"/>
      <c r="G666" s="998"/>
      <c r="H666" s="998"/>
      <c r="I666" s="999"/>
      <c r="J666" s="1002"/>
      <c r="K666" s="1003"/>
      <c r="L666" s="1004"/>
      <c r="M666" s="1005"/>
      <c r="N666" s="1005"/>
      <c r="O666" s="1005"/>
      <c r="P666" s="1005"/>
      <c r="Q666" s="1005"/>
      <c r="R666" s="1006"/>
      <c r="S666" s="1006"/>
      <c r="T666" s="1006"/>
      <c r="U666" s="1007"/>
      <c r="V666" s="1010"/>
      <c r="W666" s="1010"/>
      <c r="X666" s="1010"/>
      <c r="Y666" s="1010"/>
      <c r="Z666" s="1010"/>
      <c r="AA666" s="1010"/>
      <c r="AB666" s="1011"/>
      <c r="AC666" s="241"/>
      <c r="AD666" s="997"/>
      <c r="AE666" s="998"/>
      <c r="AF666" s="998"/>
      <c r="AG666" s="998"/>
      <c r="AH666" s="998"/>
      <c r="AI666" s="998"/>
      <c r="AJ666" s="998"/>
      <c r="AK666" s="999"/>
      <c r="AL666" s="1002"/>
      <c r="AM666" s="1003"/>
      <c r="AN666" s="1004"/>
      <c r="AO666" s="1005"/>
      <c r="AP666" s="1005"/>
      <c r="AQ666" s="1005"/>
      <c r="AR666" s="1005"/>
      <c r="AS666" s="1005"/>
      <c r="AT666" s="1006"/>
      <c r="AU666" s="1006"/>
      <c r="AV666" s="1006"/>
      <c r="AW666" s="1007"/>
      <c r="AX666" s="1010"/>
      <c r="AY666" s="1010"/>
      <c r="AZ666" s="1010"/>
      <c r="BA666" s="1010"/>
      <c r="BB666" s="1010"/>
      <c r="BC666" s="1010"/>
      <c r="BD666" s="1011"/>
      <c r="BF666" s="241"/>
    </row>
    <row r="667" spans="2:58" s="236" customFormat="1" ht="15" hidden="1" customHeight="1">
      <c r="B667" s="994" t="s">
        <v>3934</v>
      </c>
      <c r="C667" s="995"/>
      <c r="D667" s="995"/>
      <c r="E667" s="995"/>
      <c r="F667" s="995"/>
      <c r="G667" s="995"/>
      <c r="H667" s="995"/>
      <c r="I667" s="996"/>
      <c r="J667" s="968"/>
      <c r="K667" s="969"/>
      <c r="L667" s="1012"/>
      <c r="M667" s="1012" t="s">
        <v>12</v>
      </c>
      <c r="N667" s="1012"/>
      <c r="O667" s="1012" t="s">
        <v>11</v>
      </c>
      <c r="P667" s="1012"/>
      <c r="Q667" s="1012" t="s">
        <v>227</v>
      </c>
      <c r="S667" s="476"/>
      <c r="T667" s="476"/>
      <c r="U667" s="476"/>
      <c r="V667" s="476"/>
      <c r="W667" s="476"/>
      <c r="X667" s="476"/>
      <c r="Y667" s="476"/>
      <c r="Z667" s="476"/>
      <c r="AA667" s="476"/>
      <c r="AB667" s="477"/>
      <c r="AC667" s="241"/>
      <c r="AD667" s="994" t="s">
        <v>3934</v>
      </c>
      <c r="AE667" s="995"/>
      <c r="AF667" s="995"/>
      <c r="AG667" s="995"/>
      <c r="AH667" s="995"/>
      <c r="AI667" s="995"/>
      <c r="AJ667" s="995"/>
      <c r="AK667" s="996"/>
      <c r="AL667" s="968"/>
      <c r="AM667" s="969"/>
      <c r="AN667" s="1012"/>
      <c r="AO667" s="1012" t="s">
        <v>12</v>
      </c>
      <c r="AP667" s="1012"/>
      <c r="AQ667" s="1012" t="s">
        <v>11</v>
      </c>
      <c r="AR667" s="1012"/>
      <c r="AS667" s="1012" t="s">
        <v>227</v>
      </c>
      <c r="AU667" s="476"/>
      <c r="AV667" s="476"/>
      <c r="AW667" s="476"/>
      <c r="AX667" s="476"/>
      <c r="AY667" s="476"/>
      <c r="AZ667" s="476"/>
      <c r="BA667" s="476"/>
      <c r="BB667" s="476"/>
      <c r="BC667" s="476"/>
      <c r="BD667" s="477"/>
      <c r="BF667" s="241"/>
    </row>
    <row r="668" spans="2:58" s="236" customFormat="1" ht="15" hidden="1" customHeight="1">
      <c r="B668" s="997"/>
      <c r="C668" s="998"/>
      <c r="D668" s="998"/>
      <c r="E668" s="998"/>
      <c r="F668" s="998"/>
      <c r="G668" s="998"/>
      <c r="H668" s="998"/>
      <c r="I668" s="999"/>
      <c r="J668" s="970"/>
      <c r="K668" s="971"/>
      <c r="L668" s="1013"/>
      <c r="M668" s="1013"/>
      <c r="N668" s="1013"/>
      <c r="O668" s="1013"/>
      <c r="P668" s="1013"/>
      <c r="Q668" s="1013"/>
      <c r="R668" s="481"/>
      <c r="S668" s="479"/>
      <c r="T668" s="479"/>
      <c r="U668" s="479"/>
      <c r="V668" s="479"/>
      <c r="W668" s="479"/>
      <c r="X668" s="479"/>
      <c r="Y668" s="479"/>
      <c r="Z668" s="479"/>
      <c r="AA668" s="479"/>
      <c r="AB668" s="480"/>
      <c r="AC668" s="241"/>
      <c r="AD668" s="997"/>
      <c r="AE668" s="998"/>
      <c r="AF668" s="998"/>
      <c r="AG668" s="998"/>
      <c r="AH668" s="998"/>
      <c r="AI668" s="998"/>
      <c r="AJ668" s="998"/>
      <c r="AK668" s="999"/>
      <c r="AL668" s="970"/>
      <c r="AM668" s="971"/>
      <c r="AN668" s="1013"/>
      <c r="AO668" s="1013"/>
      <c r="AP668" s="1013"/>
      <c r="AQ668" s="1013"/>
      <c r="AR668" s="1013"/>
      <c r="AS668" s="1013"/>
      <c r="AT668" s="481"/>
      <c r="AU668" s="479"/>
      <c r="AV668" s="479"/>
      <c r="AW668" s="479"/>
      <c r="AX668" s="479"/>
      <c r="AY668" s="479"/>
      <c r="AZ668" s="479"/>
      <c r="BA668" s="479"/>
      <c r="BB668" s="479"/>
      <c r="BC668" s="479"/>
      <c r="BD668" s="480"/>
      <c r="BF668" s="241"/>
    </row>
    <row r="669" spans="2:58" s="236" customFormat="1" ht="20.100000000000001" hidden="1" customHeight="1">
      <c r="B669" s="482"/>
      <c r="C669" s="482"/>
      <c r="D669" s="482"/>
      <c r="E669" s="482"/>
      <c r="F669" s="482"/>
      <c r="G669" s="482"/>
      <c r="H669" s="482"/>
      <c r="I669" s="482"/>
      <c r="J669" s="482"/>
      <c r="K669" s="482"/>
      <c r="L669" s="482"/>
      <c r="M669" s="482"/>
      <c r="N669" s="482"/>
      <c r="O669" s="482"/>
      <c r="P669" s="482"/>
      <c r="Q669" s="482"/>
      <c r="R669" s="482"/>
      <c r="S669" s="482"/>
      <c r="T669" s="482"/>
      <c r="U669" s="482"/>
      <c r="V669" s="482"/>
      <c r="W669" s="482"/>
      <c r="X669" s="482"/>
      <c r="Y669" s="482"/>
      <c r="Z669" s="482"/>
      <c r="AA669" s="482"/>
      <c r="AB669" s="482"/>
      <c r="AC669" s="241"/>
      <c r="AD669" s="482"/>
      <c r="AE669" s="482"/>
      <c r="AF669" s="482"/>
      <c r="AG669" s="482"/>
      <c r="AH669" s="482"/>
      <c r="AI669" s="482"/>
      <c r="AJ669" s="482"/>
      <c r="AK669" s="482"/>
      <c r="AL669" s="482"/>
      <c r="AM669" s="482"/>
      <c r="AN669" s="482"/>
      <c r="AO669" s="482"/>
      <c r="AP669" s="482"/>
      <c r="AQ669" s="482"/>
      <c r="AR669" s="482"/>
      <c r="AS669" s="482"/>
      <c r="AT669" s="482"/>
      <c r="AU669" s="482"/>
      <c r="AV669" s="482"/>
      <c r="AW669" s="482"/>
      <c r="AX669" s="482"/>
      <c r="AY669" s="482"/>
      <c r="AZ669" s="482"/>
      <c r="BA669" s="482"/>
      <c r="BB669" s="482"/>
      <c r="BC669" s="482"/>
      <c r="BD669" s="482"/>
      <c r="BF669" s="241"/>
    </row>
    <row r="670" spans="2:58" s="236" customFormat="1" ht="18" hidden="1" customHeight="1">
      <c r="C670" s="437" t="s">
        <v>3937</v>
      </c>
      <c r="D670" s="243" t="s">
        <v>16092</v>
      </c>
      <c r="F670" s="243"/>
      <c r="G670" s="243"/>
      <c r="H670" s="243"/>
      <c r="I670" s="243"/>
      <c r="J670" s="483"/>
      <c r="K670" s="483"/>
      <c r="L670" s="483"/>
      <c r="M670" s="483"/>
      <c r="N670" s="483"/>
      <c r="O670" s="483"/>
      <c r="P670" s="483"/>
      <c r="Q670" s="483"/>
      <c r="R670" s="483"/>
      <c r="S670" s="484"/>
      <c r="T670" s="483"/>
      <c r="U670" s="483"/>
      <c r="V670" s="483"/>
      <c r="W670" s="483"/>
      <c r="X670" s="243"/>
      <c r="Y670" s="243"/>
      <c r="Z670" s="243"/>
      <c r="AA670" s="243"/>
      <c r="AB670" s="243"/>
      <c r="AE670" s="437" t="s">
        <v>3937</v>
      </c>
      <c r="AF670" s="243" t="s">
        <v>16092</v>
      </c>
      <c r="AH670" s="243"/>
      <c r="AI670" s="243"/>
      <c r="AJ670" s="243"/>
      <c r="AK670" s="243"/>
      <c r="AL670" s="483"/>
      <c r="AM670" s="483"/>
      <c r="AN670" s="483"/>
      <c r="AO670" s="483"/>
      <c r="AP670" s="483"/>
      <c r="AQ670" s="483"/>
      <c r="AR670" s="483"/>
      <c r="AS670" s="483"/>
      <c r="AT670" s="483"/>
      <c r="AU670" s="484"/>
      <c r="AV670" s="483"/>
      <c r="AW670" s="483"/>
      <c r="AX670" s="483"/>
      <c r="AY670" s="483"/>
      <c r="AZ670" s="243"/>
      <c r="BA670" s="243"/>
      <c r="BB670" s="243"/>
      <c r="BC670" s="243"/>
      <c r="BD670" s="243"/>
    </row>
    <row r="671" spans="2:58" s="236" customFormat="1" ht="30" hidden="1" customHeight="1">
      <c r="C671" s="485" t="s">
        <v>3938</v>
      </c>
      <c r="D671" s="1032" t="s">
        <v>16093</v>
      </c>
      <c r="E671" s="1032"/>
      <c r="F671" s="1032"/>
      <c r="G671" s="1032"/>
      <c r="H671" s="1032"/>
      <c r="I671" s="1032"/>
      <c r="J671" s="1032"/>
      <c r="K671" s="1032"/>
      <c r="L671" s="1032"/>
      <c r="M671" s="1032"/>
      <c r="N671" s="1032"/>
      <c r="O671" s="1032"/>
      <c r="P671" s="1032"/>
      <c r="Q671" s="1032"/>
      <c r="R671" s="1032"/>
      <c r="S671" s="1032"/>
      <c r="T671" s="1032"/>
      <c r="U671" s="1032"/>
      <c r="V671" s="1032"/>
      <c r="W671" s="1032"/>
      <c r="X671" s="1032"/>
      <c r="Y671" s="1032"/>
      <c r="Z671" s="1032"/>
      <c r="AA671" s="1032"/>
      <c r="AB671" s="1032"/>
      <c r="AE671" s="485" t="s">
        <v>3938</v>
      </c>
      <c r="AF671" s="1032" t="s">
        <v>16093</v>
      </c>
      <c r="AG671" s="1032"/>
      <c r="AH671" s="1032"/>
      <c r="AI671" s="1032"/>
      <c r="AJ671" s="1032"/>
      <c r="AK671" s="1032"/>
      <c r="AL671" s="1032"/>
      <c r="AM671" s="1032"/>
      <c r="AN671" s="1032"/>
      <c r="AO671" s="1032"/>
      <c r="AP671" s="1032"/>
      <c r="AQ671" s="1032"/>
      <c r="AR671" s="1032"/>
      <c r="AS671" s="1032"/>
      <c r="AT671" s="1032"/>
      <c r="AU671" s="1032"/>
      <c r="AV671" s="1032"/>
      <c r="AW671" s="1032"/>
      <c r="AX671" s="1032"/>
      <c r="AY671" s="1032"/>
      <c r="AZ671" s="1032"/>
      <c r="BA671" s="1032"/>
      <c r="BB671" s="1032"/>
      <c r="BC671" s="1032"/>
      <c r="BD671" s="1032"/>
    </row>
    <row r="672" spans="2:58" s="236" customFormat="1" ht="7.95" hidden="1" customHeight="1">
      <c r="E672" s="486"/>
      <c r="F672" s="486"/>
      <c r="G672" s="486"/>
      <c r="H672" s="486"/>
      <c r="I672" s="486"/>
      <c r="J672" s="486"/>
      <c r="K672" s="486"/>
      <c r="L672" s="486"/>
      <c r="M672" s="486"/>
      <c r="N672" s="486"/>
      <c r="O672" s="486"/>
      <c r="P672" s="486"/>
      <c r="Q672" s="486"/>
      <c r="R672" s="486"/>
      <c r="S672" s="486"/>
      <c r="T672" s="486"/>
      <c r="U672" s="486"/>
      <c r="V672" s="486"/>
      <c r="W672" s="486"/>
      <c r="X672" s="486"/>
      <c r="Y672" s="486"/>
      <c r="Z672" s="486"/>
      <c r="AA672" s="486"/>
      <c r="AB672" s="486"/>
      <c r="AG672" s="486"/>
      <c r="AH672" s="486"/>
      <c r="AI672" s="486"/>
      <c r="AJ672" s="486"/>
      <c r="AK672" s="486"/>
      <c r="AL672" s="486"/>
      <c r="AM672" s="486"/>
      <c r="AN672" s="486"/>
      <c r="AO672" s="486"/>
      <c r="AP672" s="486"/>
      <c r="AQ672" s="486"/>
      <c r="AR672" s="486"/>
      <c r="AS672" s="486"/>
      <c r="AT672" s="486"/>
      <c r="AU672" s="486"/>
      <c r="AV672" s="486"/>
      <c r="AW672" s="486"/>
      <c r="AX672" s="486"/>
      <c r="AY672" s="486"/>
      <c r="AZ672" s="486"/>
      <c r="BA672" s="486"/>
      <c r="BB672" s="486"/>
      <c r="BC672" s="486"/>
      <c r="BD672" s="486"/>
    </row>
    <row r="673" spans="2:58" s="236" customFormat="1" ht="25.35" hidden="1" customHeight="1">
      <c r="B673" s="441" t="s">
        <v>3939</v>
      </c>
      <c r="I673" s="442"/>
      <c r="J673" s="442"/>
      <c r="W673" s="442"/>
      <c r="X673" s="442"/>
      <c r="Y673" s="442"/>
      <c r="Z673" s="442"/>
      <c r="AA673" s="442"/>
      <c r="AB673" s="442"/>
      <c r="AD673" s="441" t="s">
        <v>3939</v>
      </c>
      <c r="AK673" s="442"/>
      <c r="AL673" s="442"/>
      <c r="AY673" s="442"/>
      <c r="AZ673" s="442"/>
      <c r="BA673" s="442"/>
      <c r="BB673" s="442"/>
      <c r="BC673" s="442"/>
      <c r="BD673" s="442"/>
    </row>
    <row r="674" spans="2:58" s="236" customFormat="1" ht="12.45" hidden="1" customHeight="1">
      <c r="B674" s="1014" t="s">
        <v>3917</v>
      </c>
      <c r="C674" s="1015"/>
      <c r="D674" s="1015"/>
      <c r="E674" s="1015"/>
      <c r="F674" s="1015"/>
      <c r="G674" s="1015"/>
      <c r="H674" s="1015"/>
      <c r="I674" s="1016"/>
      <c r="J674" s="1017"/>
      <c r="K674" s="1018"/>
      <c r="L674" s="1018"/>
      <c r="M674" s="1018"/>
      <c r="N674" s="1018"/>
      <c r="O674" s="1018"/>
      <c r="P674" s="1018"/>
      <c r="Q674" s="1018"/>
      <c r="R674" s="1018"/>
      <c r="S674" s="1018"/>
      <c r="T674" s="1018"/>
      <c r="U674" s="1018"/>
      <c r="V674" s="1018"/>
      <c r="W674" s="1018"/>
      <c r="X674" s="1018"/>
      <c r="Y674" s="1018"/>
      <c r="Z674" s="1018"/>
      <c r="AA674" s="1018"/>
      <c r="AB674" s="1019"/>
      <c r="AD674" s="1014" t="s">
        <v>3917</v>
      </c>
      <c r="AE674" s="1015"/>
      <c r="AF674" s="1015"/>
      <c r="AG674" s="1015"/>
      <c r="AH674" s="1015"/>
      <c r="AI674" s="1015"/>
      <c r="AJ674" s="1015"/>
      <c r="AK674" s="1016"/>
      <c r="AL674" s="1017"/>
      <c r="AM674" s="1018"/>
      <c r="AN674" s="1018"/>
      <c r="AO674" s="1018"/>
      <c r="AP674" s="1018"/>
      <c r="AQ674" s="1018"/>
      <c r="AR674" s="1018"/>
      <c r="AS674" s="1018"/>
      <c r="AT674" s="1018"/>
      <c r="AU674" s="1018"/>
      <c r="AV674" s="1018"/>
      <c r="AW674" s="1018"/>
      <c r="AX674" s="1018"/>
      <c r="AY674" s="1018"/>
      <c r="AZ674" s="1018"/>
      <c r="BA674" s="1018"/>
      <c r="BB674" s="1018"/>
      <c r="BC674" s="1018"/>
      <c r="BD674" s="1019"/>
    </row>
    <row r="675" spans="2:58" s="236" customFormat="1" ht="22.5" hidden="1" customHeight="1">
      <c r="B675" s="1020" t="s">
        <v>8</v>
      </c>
      <c r="C675" s="1021"/>
      <c r="D675" s="1021"/>
      <c r="E675" s="1021"/>
      <c r="F675" s="1021"/>
      <c r="G675" s="1021"/>
      <c r="H675" s="1021"/>
      <c r="I675" s="1022"/>
      <c r="J675" s="1023"/>
      <c r="K675" s="1024"/>
      <c r="L675" s="1024"/>
      <c r="M675" s="1025"/>
      <c r="N675" s="1025"/>
      <c r="O675" s="1024"/>
      <c r="P675" s="1025"/>
      <c r="Q675" s="1025"/>
      <c r="R675" s="1024"/>
      <c r="S675" s="1024"/>
      <c r="T675" s="1024"/>
      <c r="U675" s="1024"/>
      <c r="V675" s="1024"/>
      <c r="W675" s="1024"/>
      <c r="X675" s="1024"/>
      <c r="Y675" s="1024"/>
      <c r="Z675" s="1024"/>
      <c r="AA675" s="1024"/>
      <c r="AB675" s="1026"/>
      <c r="AC675" s="236">
        <v>39</v>
      </c>
      <c r="AD675" s="1020" t="s">
        <v>8</v>
      </c>
      <c r="AE675" s="1021"/>
      <c r="AF675" s="1021"/>
      <c r="AG675" s="1021"/>
      <c r="AH675" s="1021"/>
      <c r="AI675" s="1021"/>
      <c r="AJ675" s="1021"/>
      <c r="AK675" s="1022"/>
      <c r="AL675" s="1023"/>
      <c r="AM675" s="1024"/>
      <c r="AN675" s="1024"/>
      <c r="AO675" s="1025"/>
      <c r="AP675" s="1025"/>
      <c r="AQ675" s="1024"/>
      <c r="AR675" s="1025"/>
      <c r="AS675" s="1025"/>
      <c r="AT675" s="1024"/>
      <c r="AU675" s="1024"/>
      <c r="AV675" s="1024"/>
      <c r="AW675" s="1024"/>
      <c r="AX675" s="1024"/>
      <c r="AY675" s="1024"/>
      <c r="AZ675" s="1024"/>
      <c r="BA675" s="1024"/>
      <c r="BB675" s="1024"/>
      <c r="BC675" s="1024"/>
      <c r="BD675" s="1026"/>
      <c r="BF675" s="236">
        <v>39</v>
      </c>
    </row>
    <row r="676" spans="2:58" s="236" customFormat="1" ht="25.2" hidden="1" customHeight="1">
      <c r="B676" s="1027" t="s">
        <v>23</v>
      </c>
      <c r="C676" s="1028"/>
      <c r="D676" s="1028"/>
      <c r="E676" s="1028"/>
      <c r="F676" s="1028"/>
      <c r="G676" s="1028"/>
      <c r="H676" s="1028"/>
      <c r="I676" s="1029"/>
      <c r="J676" s="972" t="s">
        <v>3918</v>
      </c>
      <c r="K676" s="973"/>
      <c r="L676" s="973"/>
      <c r="M676" s="975"/>
      <c r="N676" s="977"/>
      <c r="O676" s="239" t="s">
        <v>3919</v>
      </c>
      <c r="P676" s="975"/>
      <c r="Q676" s="977"/>
      <c r="R676" s="973"/>
      <c r="S676" s="973"/>
      <c r="T676" s="973"/>
      <c r="U676" s="973"/>
      <c r="V676" s="973"/>
      <c r="W676" s="973"/>
      <c r="X676" s="973"/>
      <c r="Y676" s="973"/>
      <c r="Z676" s="973"/>
      <c r="AA676" s="973"/>
      <c r="AB676" s="974"/>
      <c r="AD676" s="1027" t="s">
        <v>23</v>
      </c>
      <c r="AE676" s="1028"/>
      <c r="AF676" s="1028"/>
      <c r="AG676" s="1028"/>
      <c r="AH676" s="1028"/>
      <c r="AI676" s="1028"/>
      <c r="AJ676" s="1028"/>
      <c r="AK676" s="1029"/>
      <c r="AL676" s="972" t="s">
        <v>3918</v>
      </c>
      <c r="AM676" s="973"/>
      <c r="AN676" s="973"/>
      <c r="AO676" s="975"/>
      <c r="AP676" s="977"/>
      <c r="AQ676" s="239" t="s">
        <v>3919</v>
      </c>
      <c r="AR676" s="975"/>
      <c r="AS676" s="977"/>
      <c r="AT676" s="973"/>
      <c r="AU676" s="973"/>
      <c r="AV676" s="973"/>
      <c r="AW676" s="973"/>
      <c r="AX676" s="973"/>
      <c r="AY676" s="973"/>
      <c r="AZ676" s="973"/>
      <c r="BA676" s="973"/>
      <c r="BB676" s="973"/>
      <c r="BC676" s="973"/>
      <c r="BD676" s="974"/>
    </row>
    <row r="677" spans="2:58" s="236" customFormat="1" ht="25.2" hidden="1" customHeight="1">
      <c r="B677" s="1030"/>
      <c r="C677" s="1025"/>
      <c r="D677" s="1025"/>
      <c r="E677" s="1025"/>
      <c r="F677" s="1025"/>
      <c r="G677" s="1025"/>
      <c r="H677" s="1025"/>
      <c r="I677" s="1031"/>
      <c r="J677" s="972" t="s">
        <v>3920</v>
      </c>
      <c r="K677" s="973"/>
      <c r="L677" s="973"/>
      <c r="M677" s="975"/>
      <c r="N677" s="976"/>
      <c r="O677" s="976"/>
      <c r="P677" s="976"/>
      <c r="Q677" s="977"/>
      <c r="R677" s="972" t="s">
        <v>3921</v>
      </c>
      <c r="S677" s="973"/>
      <c r="T677" s="974"/>
      <c r="U677" s="975"/>
      <c r="V677" s="976"/>
      <c r="W677" s="976"/>
      <c r="X677" s="976"/>
      <c r="Y677" s="976"/>
      <c r="Z677" s="976"/>
      <c r="AA677" s="976"/>
      <c r="AB677" s="977"/>
      <c r="AD677" s="1030"/>
      <c r="AE677" s="1025"/>
      <c r="AF677" s="1025"/>
      <c r="AG677" s="1025"/>
      <c r="AH677" s="1025"/>
      <c r="AI677" s="1025"/>
      <c r="AJ677" s="1025"/>
      <c r="AK677" s="1031"/>
      <c r="AL677" s="972" t="s">
        <v>3920</v>
      </c>
      <c r="AM677" s="973"/>
      <c r="AN677" s="973"/>
      <c r="AO677" s="975"/>
      <c r="AP677" s="976"/>
      <c r="AQ677" s="976"/>
      <c r="AR677" s="976"/>
      <c r="AS677" s="977"/>
      <c r="AT677" s="972" t="s">
        <v>3921</v>
      </c>
      <c r="AU677" s="973"/>
      <c r="AV677" s="974"/>
      <c r="AW677" s="975"/>
      <c r="AX677" s="976"/>
      <c r="AY677" s="976"/>
      <c r="AZ677" s="976"/>
      <c r="BA677" s="976"/>
      <c r="BB677" s="976"/>
      <c r="BC677" s="976"/>
      <c r="BD677" s="977"/>
    </row>
    <row r="678" spans="2:58" s="236" customFormat="1" ht="25.2" hidden="1" customHeight="1">
      <c r="B678" s="1030"/>
      <c r="C678" s="1025"/>
      <c r="D678" s="1025"/>
      <c r="E678" s="1025"/>
      <c r="F678" s="1025"/>
      <c r="G678" s="1025"/>
      <c r="H678" s="1025"/>
      <c r="I678" s="1031"/>
      <c r="J678" s="972" t="s">
        <v>3922</v>
      </c>
      <c r="K678" s="973"/>
      <c r="L678" s="973"/>
      <c r="M678" s="978"/>
      <c r="N678" s="979"/>
      <c r="O678" s="979"/>
      <c r="P678" s="979"/>
      <c r="Q678" s="980"/>
      <c r="R678" s="972" t="s">
        <v>3923</v>
      </c>
      <c r="S678" s="973"/>
      <c r="T678" s="974"/>
      <c r="U678" s="975"/>
      <c r="V678" s="976"/>
      <c r="W678" s="976"/>
      <c r="X678" s="976"/>
      <c r="Y678" s="976"/>
      <c r="Z678" s="976"/>
      <c r="AA678" s="976"/>
      <c r="AB678" s="977"/>
      <c r="AD678" s="1030"/>
      <c r="AE678" s="1025"/>
      <c r="AF678" s="1025"/>
      <c r="AG678" s="1025"/>
      <c r="AH678" s="1025"/>
      <c r="AI678" s="1025"/>
      <c r="AJ678" s="1025"/>
      <c r="AK678" s="1031"/>
      <c r="AL678" s="972" t="s">
        <v>3922</v>
      </c>
      <c r="AM678" s="973"/>
      <c r="AN678" s="973"/>
      <c r="AO678" s="978"/>
      <c r="AP678" s="979"/>
      <c r="AQ678" s="979"/>
      <c r="AR678" s="979"/>
      <c r="AS678" s="980"/>
      <c r="AT678" s="972" t="s">
        <v>3923</v>
      </c>
      <c r="AU678" s="973"/>
      <c r="AV678" s="974"/>
      <c r="AW678" s="975"/>
      <c r="AX678" s="976"/>
      <c r="AY678" s="976"/>
      <c r="AZ678" s="976"/>
      <c r="BA678" s="976"/>
      <c r="BB678" s="976"/>
      <c r="BC678" s="976"/>
      <c r="BD678" s="977"/>
    </row>
    <row r="679" spans="2:58" s="236" customFormat="1" ht="25.2" hidden="1" customHeight="1">
      <c r="B679" s="1023"/>
      <c r="C679" s="1024"/>
      <c r="D679" s="1024"/>
      <c r="E679" s="1024"/>
      <c r="F679" s="1024"/>
      <c r="G679" s="1024"/>
      <c r="H679" s="1024"/>
      <c r="I679" s="1026"/>
      <c r="J679" s="972" t="s">
        <v>3924</v>
      </c>
      <c r="K679" s="973"/>
      <c r="L679" s="973"/>
      <c r="M679" s="981"/>
      <c r="N679" s="981"/>
      <c r="O679" s="981"/>
      <c r="P679" s="981"/>
      <c r="Q679" s="981"/>
      <c r="R679" s="981"/>
      <c r="S679" s="981"/>
      <c r="T679" s="981"/>
      <c r="U679" s="981"/>
      <c r="V679" s="981"/>
      <c r="W679" s="981"/>
      <c r="X679" s="981"/>
      <c r="Y679" s="981"/>
      <c r="Z679" s="981"/>
      <c r="AA679" s="981"/>
      <c r="AB679" s="981"/>
      <c r="AD679" s="1023"/>
      <c r="AE679" s="1024"/>
      <c r="AF679" s="1024"/>
      <c r="AG679" s="1024"/>
      <c r="AH679" s="1024"/>
      <c r="AI679" s="1024"/>
      <c r="AJ679" s="1024"/>
      <c r="AK679" s="1026"/>
      <c r="AL679" s="972" t="s">
        <v>3924</v>
      </c>
      <c r="AM679" s="973"/>
      <c r="AN679" s="973"/>
      <c r="AO679" s="981"/>
      <c r="AP679" s="981"/>
      <c r="AQ679" s="981"/>
      <c r="AR679" s="981"/>
      <c r="AS679" s="981"/>
      <c r="AT679" s="981"/>
      <c r="AU679" s="981"/>
      <c r="AV679" s="981"/>
      <c r="AW679" s="981"/>
      <c r="AX679" s="981"/>
      <c r="AY679" s="981"/>
      <c r="AZ679" s="981"/>
      <c r="BA679" s="981"/>
      <c r="BB679" s="981"/>
      <c r="BC679" s="981"/>
      <c r="BD679" s="981"/>
    </row>
    <row r="680" spans="2:58" s="236" customFormat="1" ht="30" hidden="1" customHeight="1">
      <c r="B680" s="982" t="s">
        <v>3925</v>
      </c>
      <c r="C680" s="983"/>
      <c r="D680" s="983"/>
      <c r="E680" s="983"/>
      <c r="F680" s="983"/>
      <c r="G680" s="983"/>
      <c r="H680" s="983"/>
      <c r="I680" s="984"/>
      <c r="J680" s="444"/>
      <c r="K680" s="445"/>
      <c r="L680" s="446" t="s">
        <v>388</v>
      </c>
      <c r="M680" s="447"/>
      <c r="N680" s="448" t="s">
        <v>112</v>
      </c>
      <c r="O680" s="449"/>
      <c r="P680" s="450"/>
      <c r="V680" s="451"/>
      <c r="W680" s="451"/>
      <c r="X680" s="451"/>
      <c r="Y680" s="451"/>
      <c r="Z680" s="451"/>
      <c r="AA680" s="451"/>
      <c r="AB680" s="452"/>
      <c r="AD680" s="982" t="s">
        <v>3925</v>
      </c>
      <c r="AE680" s="983"/>
      <c r="AF680" s="983"/>
      <c r="AG680" s="983"/>
      <c r="AH680" s="983"/>
      <c r="AI680" s="983"/>
      <c r="AJ680" s="983"/>
      <c r="AK680" s="984"/>
      <c r="AL680" s="444"/>
      <c r="AM680" s="445"/>
      <c r="AN680" s="446" t="s">
        <v>388</v>
      </c>
      <c r="AO680" s="447"/>
      <c r="AP680" s="448" t="s">
        <v>112</v>
      </c>
      <c r="AQ680" s="449"/>
      <c r="AR680" s="450"/>
      <c r="AX680" s="451"/>
      <c r="AY680" s="451"/>
      <c r="AZ680" s="451"/>
      <c r="BA680" s="451"/>
      <c r="BB680" s="451"/>
      <c r="BC680" s="451"/>
      <c r="BD680" s="452"/>
    </row>
    <row r="681" spans="2:58" s="236" customFormat="1" ht="15" hidden="1" customHeight="1">
      <c r="B681" s="985"/>
      <c r="C681" s="986"/>
      <c r="D681" s="986"/>
      <c r="E681" s="986"/>
      <c r="F681" s="986"/>
      <c r="G681" s="986"/>
      <c r="H681" s="986"/>
      <c r="I681" s="987"/>
      <c r="J681" s="453" t="s">
        <v>3926</v>
      </c>
      <c r="K681" s="454"/>
      <c r="L681" s="454"/>
      <c r="M681" s="454"/>
      <c r="N681" s="454"/>
      <c r="O681" s="454"/>
      <c r="P681" s="454"/>
      <c r="Q681" s="454"/>
      <c r="R681" s="454"/>
      <c r="S681" s="449"/>
      <c r="T681" s="455"/>
      <c r="U681" s="456"/>
      <c r="V681" s="457"/>
      <c r="W681" s="458"/>
      <c r="X681" s="459" t="s">
        <v>388</v>
      </c>
      <c r="Y681" s="460"/>
      <c r="Z681" s="461" t="s">
        <v>112</v>
      </c>
      <c r="AA681" s="461"/>
      <c r="AB681" s="462"/>
      <c r="AD681" s="985"/>
      <c r="AE681" s="986"/>
      <c r="AF681" s="986"/>
      <c r="AG681" s="986"/>
      <c r="AH681" s="986"/>
      <c r="AI681" s="986"/>
      <c r="AJ681" s="986"/>
      <c r="AK681" s="987"/>
      <c r="AL681" s="453" t="s">
        <v>3926</v>
      </c>
      <c r="AM681" s="454"/>
      <c r="AN681" s="454"/>
      <c r="AO681" s="454"/>
      <c r="AP681" s="454"/>
      <c r="AQ681" s="454"/>
      <c r="AR681" s="454"/>
      <c r="AS681" s="454"/>
      <c r="AT681" s="454"/>
      <c r="AU681" s="449"/>
      <c r="AV681" s="455"/>
      <c r="AW681" s="456"/>
      <c r="AX681" s="457"/>
      <c r="AY681" s="458"/>
      <c r="AZ681" s="459" t="s">
        <v>388</v>
      </c>
      <c r="BA681" s="460"/>
      <c r="BB681" s="461" t="s">
        <v>112</v>
      </c>
      <c r="BC681" s="461"/>
      <c r="BD681" s="462"/>
    </row>
    <row r="682" spans="2:58" s="236" customFormat="1" ht="15" hidden="1" customHeight="1">
      <c r="B682" s="988"/>
      <c r="C682" s="989"/>
      <c r="D682" s="989"/>
      <c r="E682" s="989"/>
      <c r="F682" s="989"/>
      <c r="G682" s="989"/>
      <c r="H682" s="989"/>
      <c r="I682" s="990"/>
      <c r="J682" s="463" t="s">
        <v>3927</v>
      </c>
      <c r="K682" s="464"/>
      <c r="L682" s="464"/>
      <c r="M682" s="464"/>
      <c r="N682" s="464"/>
      <c r="O682" s="464"/>
      <c r="P682" s="464"/>
      <c r="Q682" s="464"/>
      <c r="R682" s="464"/>
      <c r="S682" s="465"/>
      <c r="T682" s="466"/>
      <c r="U682" s="467"/>
      <c r="V682" s="468"/>
      <c r="W682" s="469"/>
      <c r="X682" s="464" t="s">
        <v>388</v>
      </c>
      <c r="Y682" s="470"/>
      <c r="Z682" s="466" t="s">
        <v>112</v>
      </c>
      <c r="AA682" s="466"/>
      <c r="AB682" s="471"/>
      <c r="AD682" s="988"/>
      <c r="AE682" s="989"/>
      <c r="AF682" s="989"/>
      <c r="AG682" s="989"/>
      <c r="AH682" s="989"/>
      <c r="AI682" s="989"/>
      <c r="AJ682" s="989"/>
      <c r="AK682" s="990"/>
      <c r="AL682" s="463" t="s">
        <v>3927</v>
      </c>
      <c r="AM682" s="464"/>
      <c r="AN682" s="464"/>
      <c r="AO682" s="464"/>
      <c r="AP682" s="464"/>
      <c r="AQ682" s="464"/>
      <c r="AR682" s="464"/>
      <c r="AS682" s="464"/>
      <c r="AT682" s="464"/>
      <c r="AU682" s="465"/>
      <c r="AV682" s="466"/>
      <c r="AW682" s="467"/>
      <c r="AX682" s="468"/>
      <c r="AY682" s="469"/>
      <c r="AZ682" s="464" t="s">
        <v>388</v>
      </c>
      <c r="BA682" s="470"/>
      <c r="BB682" s="466" t="s">
        <v>112</v>
      </c>
      <c r="BC682" s="466"/>
      <c r="BD682" s="471"/>
    </row>
    <row r="683" spans="2:58" s="236" customFormat="1" ht="18" hidden="1" customHeight="1">
      <c r="B683" s="991" t="s">
        <v>3928</v>
      </c>
      <c r="C683" s="992"/>
      <c r="D683" s="992"/>
      <c r="E683" s="992"/>
      <c r="F683" s="992"/>
      <c r="G683" s="992"/>
      <c r="H683" s="992"/>
      <c r="I683" s="993"/>
      <c r="J683" s="472" t="s">
        <v>3783</v>
      </c>
      <c r="K683" s="473" t="s">
        <v>3929</v>
      </c>
      <c r="L683" s="474"/>
      <c r="M683" s="474"/>
      <c r="N683" s="474"/>
      <c r="O683" s="472" t="s">
        <v>3783</v>
      </c>
      <c r="P683" s="473" t="s">
        <v>3930</v>
      </c>
      <c r="Q683" s="474"/>
      <c r="R683" s="474"/>
      <c r="T683" s="461" t="s">
        <v>3935</v>
      </c>
      <c r="U683" s="472" t="s">
        <v>3783</v>
      </c>
      <c r="V683" s="461" t="s">
        <v>3936</v>
      </c>
      <c r="X683" s="473"/>
      <c r="Y683" s="474"/>
      <c r="Z683" s="474"/>
      <c r="AA683" s="474"/>
      <c r="AB683" s="475"/>
      <c r="AD683" s="991" t="s">
        <v>3928</v>
      </c>
      <c r="AE683" s="992"/>
      <c r="AF683" s="992"/>
      <c r="AG683" s="992"/>
      <c r="AH683" s="992"/>
      <c r="AI683" s="992"/>
      <c r="AJ683" s="992"/>
      <c r="AK683" s="993"/>
      <c r="AL683" s="472" t="s">
        <v>3783</v>
      </c>
      <c r="AM683" s="473" t="s">
        <v>3929</v>
      </c>
      <c r="AN683" s="474"/>
      <c r="AO683" s="474"/>
      <c r="AP683" s="474"/>
      <c r="AQ683" s="472" t="s">
        <v>3783</v>
      </c>
      <c r="AR683" s="473" t="s">
        <v>3930</v>
      </c>
      <c r="AS683" s="474"/>
      <c r="AT683" s="474"/>
      <c r="AV683" s="461" t="s">
        <v>3935</v>
      </c>
      <c r="AW683" s="472" t="s">
        <v>3783</v>
      </c>
      <c r="AX683" s="461" t="s">
        <v>3936</v>
      </c>
      <c r="AZ683" s="473"/>
      <c r="BA683" s="474"/>
      <c r="BB683" s="474"/>
      <c r="BC683" s="474"/>
      <c r="BD683" s="475"/>
    </row>
    <row r="684" spans="2:58" s="236" customFormat="1" ht="15" hidden="1" customHeight="1">
      <c r="B684" s="994" t="s">
        <v>3931</v>
      </c>
      <c r="C684" s="995"/>
      <c r="D684" s="995"/>
      <c r="E684" s="995"/>
      <c r="F684" s="995"/>
      <c r="G684" s="995"/>
      <c r="H684" s="995"/>
      <c r="I684" s="996"/>
      <c r="J684" s="1000" t="s">
        <v>3932</v>
      </c>
      <c r="K684" s="1001"/>
      <c r="L684" s="1004"/>
      <c r="M684" s="1005"/>
      <c r="N684" s="1005"/>
      <c r="O684" s="1005"/>
      <c r="P684" s="1005"/>
      <c r="Q684" s="1005"/>
      <c r="R684" s="1006"/>
      <c r="S684" s="1006"/>
      <c r="T684" s="1006"/>
      <c r="U684" s="1007"/>
      <c r="V684" s="1008" t="s">
        <v>3933</v>
      </c>
      <c r="W684" s="1008"/>
      <c r="X684" s="1008"/>
      <c r="Y684" s="1008"/>
      <c r="Z684" s="1008"/>
      <c r="AA684" s="1008"/>
      <c r="AB684" s="1009"/>
      <c r="AD684" s="994" t="s">
        <v>3931</v>
      </c>
      <c r="AE684" s="995"/>
      <c r="AF684" s="995"/>
      <c r="AG684" s="995"/>
      <c r="AH684" s="995"/>
      <c r="AI684" s="995"/>
      <c r="AJ684" s="995"/>
      <c r="AK684" s="996"/>
      <c r="AL684" s="1000" t="s">
        <v>3932</v>
      </c>
      <c r="AM684" s="1001"/>
      <c r="AN684" s="1004"/>
      <c r="AO684" s="1005"/>
      <c r="AP684" s="1005"/>
      <c r="AQ684" s="1005"/>
      <c r="AR684" s="1005"/>
      <c r="AS684" s="1005"/>
      <c r="AT684" s="1006"/>
      <c r="AU684" s="1006"/>
      <c r="AV684" s="1006"/>
      <c r="AW684" s="1007"/>
      <c r="AX684" s="1008" t="s">
        <v>3933</v>
      </c>
      <c r="AY684" s="1008"/>
      <c r="AZ684" s="1008"/>
      <c r="BA684" s="1008"/>
      <c r="BB684" s="1008"/>
      <c r="BC684" s="1008"/>
      <c r="BD684" s="1009"/>
    </row>
    <row r="685" spans="2:58" s="236" customFormat="1" ht="15" hidden="1" customHeight="1">
      <c r="B685" s="997"/>
      <c r="C685" s="998"/>
      <c r="D685" s="998"/>
      <c r="E685" s="998"/>
      <c r="F685" s="998"/>
      <c r="G685" s="998"/>
      <c r="H685" s="998"/>
      <c r="I685" s="999"/>
      <c r="J685" s="1002"/>
      <c r="K685" s="1003"/>
      <c r="L685" s="1004"/>
      <c r="M685" s="1005"/>
      <c r="N685" s="1005"/>
      <c r="O685" s="1005"/>
      <c r="P685" s="1005"/>
      <c r="Q685" s="1005"/>
      <c r="R685" s="1006"/>
      <c r="S685" s="1006"/>
      <c r="T685" s="1006"/>
      <c r="U685" s="1007"/>
      <c r="V685" s="1010"/>
      <c r="W685" s="1010"/>
      <c r="X685" s="1010"/>
      <c r="Y685" s="1010"/>
      <c r="Z685" s="1010"/>
      <c r="AA685" s="1010"/>
      <c r="AB685" s="1011"/>
      <c r="AC685" s="241"/>
      <c r="AD685" s="997"/>
      <c r="AE685" s="998"/>
      <c r="AF685" s="998"/>
      <c r="AG685" s="998"/>
      <c r="AH685" s="998"/>
      <c r="AI685" s="998"/>
      <c r="AJ685" s="998"/>
      <c r="AK685" s="999"/>
      <c r="AL685" s="1002"/>
      <c r="AM685" s="1003"/>
      <c r="AN685" s="1004"/>
      <c r="AO685" s="1005"/>
      <c r="AP685" s="1005"/>
      <c r="AQ685" s="1005"/>
      <c r="AR685" s="1005"/>
      <c r="AS685" s="1005"/>
      <c r="AT685" s="1006"/>
      <c r="AU685" s="1006"/>
      <c r="AV685" s="1006"/>
      <c r="AW685" s="1007"/>
      <c r="AX685" s="1010"/>
      <c r="AY685" s="1010"/>
      <c r="AZ685" s="1010"/>
      <c r="BA685" s="1010"/>
      <c r="BB685" s="1010"/>
      <c r="BC685" s="1010"/>
      <c r="BD685" s="1011"/>
      <c r="BF685" s="241"/>
    </row>
    <row r="686" spans="2:58" s="236" customFormat="1" ht="15" hidden="1" customHeight="1">
      <c r="B686" s="994" t="s">
        <v>3934</v>
      </c>
      <c r="C686" s="995"/>
      <c r="D686" s="995"/>
      <c r="E686" s="995"/>
      <c r="F686" s="995"/>
      <c r="G686" s="995"/>
      <c r="H686" s="995"/>
      <c r="I686" s="996"/>
      <c r="J686" s="968"/>
      <c r="K686" s="969"/>
      <c r="L686" s="1012"/>
      <c r="M686" s="1012" t="s">
        <v>12</v>
      </c>
      <c r="N686" s="1012"/>
      <c r="O686" s="1012" t="s">
        <v>11</v>
      </c>
      <c r="P686" s="1012"/>
      <c r="Q686" s="1012" t="s">
        <v>227</v>
      </c>
      <c r="S686" s="476"/>
      <c r="T686" s="476"/>
      <c r="U686" s="476"/>
      <c r="V686" s="476"/>
      <c r="W686" s="476"/>
      <c r="X686" s="476"/>
      <c r="Y686" s="476"/>
      <c r="Z686" s="476"/>
      <c r="AA686" s="476"/>
      <c r="AB686" s="477"/>
      <c r="AC686" s="241"/>
      <c r="AD686" s="994" t="s">
        <v>3934</v>
      </c>
      <c r="AE686" s="995"/>
      <c r="AF686" s="995"/>
      <c r="AG686" s="995"/>
      <c r="AH686" s="995"/>
      <c r="AI686" s="995"/>
      <c r="AJ686" s="995"/>
      <c r="AK686" s="996"/>
      <c r="AL686" s="968"/>
      <c r="AM686" s="969"/>
      <c r="AN686" s="1012"/>
      <c r="AO686" s="1012" t="s">
        <v>12</v>
      </c>
      <c r="AP686" s="1012"/>
      <c r="AQ686" s="1012" t="s">
        <v>11</v>
      </c>
      <c r="AR686" s="1012"/>
      <c r="AS686" s="1012" t="s">
        <v>227</v>
      </c>
      <c r="AU686" s="476"/>
      <c r="AV686" s="476"/>
      <c r="AW686" s="476"/>
      <c r="AX686" s="476"/>
      <c r="AY686" s="476"/>
      <c r="AZ686" s="476"/>
      <c r="BA686" s="476"/>
      <c r="BB686" s="476"/>
      <c r="BC686" s="476"/>
      <c r="BD686" s="477"/>
      <c r="BF686" s="241"/>
    </row>
    <row r="687" spans="2:58" s="236" customFormat="1" ht="15" hidden="1" customHeight="1">
      <c r="B687" s="997"/>
      <c r="C687" s="998"/>
      <c r="D687" s="998"/>
      <c r="E687" s="998"/>
      <c r="F687" s="998"/>
      <c r="G687" s="998"/>
      <c r="H687" s="998"/>
      <c r="I687" s="999"/>
      <c r="J687" s="970"/>
      <c r="K687" s="971"/>
      <c r="L687" s="1013"/>
      <c r="M687" s="1013"/>
      <c r="N687" s="1013"/>
      <c r="O687" s="1013"/>
      <c r="P687" s="1013"/>
      <c r="Q687" s="1013"/>
      <c r="R687" s="481"/>
      <c r="S687" s="479"/>
      <c r="T687" s="479"/>
      <c r="U687" s="479"/>
      <c r="V687" s="479"/>
      <c r="W687" s="479"/>
      <c r="X687" s="479"/>
      <c r="Y687" s="479"/>
      <c r="Z687" s="479"/>
      <c r="AA687" s="479"/>
      <c r="AB687" s="480"/>
      <c r="AC687" s="241"/>
      <c r="AD687" s="997"/>
      <c r="AE687" s="998"/>
      <c r="AF687" s="998"/>
      <c r="AG687" s="998"/>
      <c r="AH687" s="998"/>
      <c r="AI687" s="998"/>
      <c r="AJ687" s="998"/>
      <c r="AK687" s="999"/>
      <c r="AL687" s="970"/>
      <c r="AM687" s="971"/>
      <c r="AN687" s="1013"/>
      <c r="AO687" s="1013"/>
      <c r="AP687" s="1013"/>
      <c r="AQ687" s="1013"/>
      <c r="AR687" s="1013"/>
      <c r="AS687" s="1013"/>
      <c r="AT687" s="481"/>
      <c r="AU687" s="479"/>
      <c r="AV687" s="479"/>
      <c r="AW687" s="479"/>
      <c r="AX687" s="479"/>
      <c r="AY687" s="479"/>
      <c r="AZ687" s="479"/>
      <c r="BA687" s="479"/>
      <c r="BB687" s="479"/>
      <c r="BC687" s="479"/>
      <c r="BD687" s="480"/>
      <c r="BF687" s="241"/>
    </row>
    <row r="688" spans="2:58" s="236" customFormat="1" ht="20.100000000000001" hidden="1" customHeight="1">
      <c r="B688" s="482"/>
      <c r="C688" s="482"/>
      <c r="D688" s="482"/>
      <c r="E688" s="482"/>
      <c r="F688" s="482"/>
      <c r="G688" s="482"/>
      <c r="H688" s="482"/>
      <c r="I688" s="482"/>
      <c r="J688" s="482"/>
      <c r="K688" s="482"/>
      <c r="L688" s="482"/>
      <c r="M688" s="482"/>
      <c r="N688" s="482"/>
      <c r="O688" s="482"/>
      <c r="P688" s="482"/>
      <c r="Q688" s="482"/>
      <c r="R688" s="482"/>
      <c r="S688" s="482"/>
      <c r="T688" s="482"/>
      <c r="U688" s="482"/>
      <c r="V688" s="482"/>
      <c r="W688" s="482"/>
      <c r="X688" s="482"/>
      <c r="Y688" s="478"/>
      <c r="Z688" s="478"/>
      <c r="AA688" s="478"/>
      <c r="AB688" s="478"/>
      <c r="AC688" s="241"/>
      <c r="AD688" s="482"/>
      <c r="AE688" s="482"/>
      <c r="AF688" s="482"/>
      <c r="AG688" s="482"/>
      <c r="AH688" s="482"/>
      <c r="AI688" s="482"/>
      <c r="AJ688" s="482"/>
      <c r="AK688" s="482"/>
      <c r="AL688" s="482"/>
      <c r="AM688" s="482"/>
      <c r="AN688" s="482"/>
      <c r="AO688" s="482"/>
      <c r="AP688" s="482"/>
      <c r="AQ688" s="482"/>
      <c r="AR688" s="482"/>
      <c r="AS688" s="482"/>
      <c r="AT688" s="482"/>
      <c r="AU688" s="482"/>
      <c r="AV688" s="482"/>
      <c r="AW688" s="482"/>
      <c r="AX688" s="482"/>
      <c r="AY688" s="482"/>
      <c r="AZ688" s="482"/>
      <c r="BA688" s="478"/>
      <c r="BB688" s="478"/>
      <c r="BC688" s="478"/>
      <c r="BD688" s="478"/>
      <c r="BF688" s="241"/>
    </row>
    <row r="689" spans="2:58" s="236" customFormat="1" ht="12.45" hidden="1" customHeight="1">
      <c r="B689" s="1014" t="s">
        <v>3917</v>
      </c>
      <c r="C689" s="1015"/>
      <c r="D689" s="1015"/>
      <c r="E689" s="1015"/>
      <c r="F689" s="1015"/>
      <c r="G689" s="1015"/>
      <c r="H689" s="1015"/>
      <c r="I689" s="1016"/>
      <c r="J689" s="1017"/>
      <c r="K689" s="1018"/>
      <c r="L689" s="1018"/>
      <c r="M689" s="1018"/>
      <c r="N689" s="1018"/>
      <c r="O689" s="1018"/>
      <c r="P689" s="1018"/>
      <c r="Q689" s="1018"/>
      <c r="R689" s="1018"/>
      <c r="S689" s="1018"/>
      <c r="T689" s="1018"/>
      <c r="U689" s="1018"/>
      <c r="V689" s="1018"/>
      <c r="W689" s="1018"/>
      <c r="X689" s="1018"/>
      <c r="Y689" s="1018"/>
      <c r="Z689" s="1018"/>
      <c r="AA689" s="1018"/>
      <c r="AB689" s="1019"/>
      <c r="AD689" s="1014" t="s">
        <v>3917</v>
      </c>
      <c r="AE689" s="1015"/>
      <c r="AF689" s="1015"/>
      <c r="AG689" s="1015"/>
      <c r="AH689" s="1015"/>
      <c r="AI689" s="1015"/>
      <c r="AJ689" s="1015"/>
      <c r="AK689" s="1016"/>
      <c r="AL689" s="1017"/>
      <c r="AM689" s="1018"/>
      <c r="AN689" s="1018"/>
      <c r="AO689" s="1018"/>
      <c r="AP689" s="1018"/>
      <c r="AQ689" s="1018"/>
      <c r="AR689" s="1018"/>
      <c r="AS689" s="1018"/>
      <c r="AT689" s="1018"/>
      <c r="AU689" s="1018"/>
      <c r="AV689" s="1018"/>
      <c r="AW689" s="1018"/>
      <c r="AX689" s="1018"/>
      <c r="AY689" s="1018"/>
      <c r="AZ689" s="1018"/>
      <c r="BA689" s="1018"/>
      <c r="BB689" s="1018"/>
      <c r="BC689" s="1018"/>
      <c r="BD689" s="1019"/>
    </row>
    <row r="690" spans="2:58" s="236" customFormat="1" ht="22.5" hidden="1" customHeight="1">
      <c r="B690" s="1020" t="s">
        <v>8</v>
      </c>
      <c r="C690" s="1021"/>
      <c r="D690" s="1021"/>
      <c r="E690" s="1021"/>
      <c r="F690" s="1021"/>
      <c r="G690" s="1021"/>
      <c r="H690" s="1021"/>
      <c r="I690" s="1022"/>
      <c r="J690" s="1023"/>
      <c r="K690" s="1024"/>
      <c r="L690" s="1024"/>
      <c r="M690" s="1025"/>
      <c r="N690" s="1025"/>
      <c r="O690" s="1024"/>
      <c r="P690" s="1025"/>
      <c r="Q690" s="1025"/>
      <c r="R690" s="1024"/>
      <c r="S690" s="1024"/>
      <c r="T690" s="1024"/>
      <c r="U690" s="1024"/>
      <c r="V690" s="1024"/>
      <c r="W690" s="1024"/>
      <c r="X690" s="1024"/>
      <c r="Y690" s="1024"/>
      <c r="Z690" s="1024"/>
      <c r="AA690" s="1024"/>
      <c r="AB690" s="1026"/>
      <c r="AC690" s="236">
        <v>40</v>
      </c>
      <c r="AD690" s="1020" t="s">
        <v>8</v>
      </c>
      <c r="AE690" s="1021"/>
      <c r="AF690" s="1021"/>
      <c r="AG690" s="1021"/>
      <c r="AH690" s="1021"/>
      <c r="AI690" s="1021"/>
      <c r="AJ690" s="1021"/>
      <c r="AK690" s="1022"/>
      <c r="AL690" s="1023"/>
      <c r="AM690" s="1024"/>
      <c r="AN690" s="1024"/>
      <c r="AO690" s="1025"/>
      <c r="AP690" s="1025"/>
      <c r="AQ690" s="1024"/>
      <c r="AR690" s="1025"/>
      <c r="AS690" s="1025"/>
      <c r="AT690" s="1024"/>
      <c r="AU690" s="1024"/>
      <c r="AV690" s="1024"/>
      <c r="AW690" s="1024"/>
      <c r="AX690" s="1024"/>
      <c r="AY690" s="1024"/>
      <c r="AZ690" s="1024"/>
      <c r="BA690" s="1024"/>
      <c r="BB690" s="1024"/>
      <c r="BC690" s="1024"/>
      <c r="BD690" s="1026"/>
      <c r="BF690" s="236">
        <v>40</v>
      </c>
    </row>
    <row r="691" spans="2:58" s="236" customFormat="1" ht="25.2" hidden="1" customHeight="1">
      <c r="B691" s="1027" t="s">
        <v>23</v>
      </c>
      <c r="C691" s="1028"/>
      <c r="D691" s="1028"/>
      <c r="E691" s="1028"/>
      <c r="F691" s="1028"/>
      <c r="G691" s="1028"/>
      <c r="H691" s="1028"/>
      <c r="I691" s="1029"/>
      <c r="J691" s="972" t="s">
        <v>3918</v>
      </c>
      <c r="K691" s="973"/>
      <c r="L691" s="973"/>
      <c r="M691" s="975"/>
      <c r="N691" s="977"/>
      <c r="O691" s="239" t="s">
        <v>3919</v>
      </c>
      <c r="P691" s="975"/>
      <c r="Q691" s="977"/>
      <c r="R691" s="973"/>
      <c r="S691" s="973"/>
      <c r="T691" s="973"/>
      <c r="U691" s="973"/>
      <c r="V691" s="973"/>
      <c r="W691" s="973"/>
      <c r="X691" s="973"/>
      <c r="Y691" s="973"/>
      <c r="Z691" s="973"/>
      <c r="AA691" s="973"/>
      <c r="AB691" s="974"/>
      <c r="AD691" s="1027" t="s">
        <v>23</v>
      </c>
      <c r="AE691" s="1028"/>
      <c r="AF691" s="1028"/>
      <c r="AG691" s="1028"/>
      <c r="AH691" s="1028"/>
      <c r="AI691" s="1028"/>
      <c r="AJ691" s="1028"/>
      <c r="AK691" s="1029"/>
      <c r="AL691" s="972" t="s">
        <v>3918</v>
      </c>
      <c r="AM691" s="973"/>
      <c r="AN691" s="973"/>
      <c r="AO691" s="975"/>
      <c r="AP691" s="977"/>
      <c r="AQ691" s="239" t="s">
        <v>3919</v>
      </c>
      <c r="AR691" s="975"/>
      <c r="AS691" s="977"/>
      <c r="AT691" s="973"/>
      <c r="AU691" s="973"/>
      <c r="AV691" s="973"/>
      <c r="AW691" s="973"/>
      <c r="AX691" s="973"/>
      <c r="AY691" s="973"/>
      <c r="AZ691" s="973"/>
      <c r="BA691" s="973"/>
      <c r="BB691" s="973"/>
      <c r="BC691" s="973"/>
      <c r="BD691" s="974"/>
    </row>
    <row r="692" spans="2:58" s="236" customFormat="1" ht="25.2" hidden="1" customHeight="1">
      <c r="B692" s="1030"/>
      <c r="C692" s="1025"/>
      <c r="D692" s="1025"/>
      <c r="E692" s="1025"/>
      <c r="F692" s="1025"/>
      <c r="G692" s="1025"/>
      <c r="H692" s="1025"/>
      <c r="I692" s="1031"/>
      <c r="J692" s="972" t="s">
        <v>3920</v>
      </c>
      <c r="K692" s="973"/>
      <c r="L692" s="973"/>
      <c r="M692" s="975"/>
      <c r="N692" s="976"/>
      <c r="O692" s="976"/>
      <c r="P692" s="976"/>
      <c r="Q692" s="977"/>
      <c r="R692" s="972" t="s">
        <v>3921</v>
      </c>
      <c r="S692" s="973"/>
      <c r="T692" s="974"/>
      <c r="U692" s="975"/>
      <c r="V692" s="976"/>
      <c r="W692" s="976"/>
      <c r="X692" s="976"/>
      <c r="Y692" s="976"/>
      <c r="Z692" s="976"/>
      <c r="AA692" s="976"/>
      <c r="AB692" s="977"/>
      <c r="AD692" s="1030"/>
      <c r="AE692" s="1025"/>
      <c r="AF692" s="1025"/>
      <c r="AG692" s="1025"/>
      <c r="AH692" s="1025"/>
      <c r="AI692" s="1025"/>
      <c r="AJ692" s="1025"/>
      <c r="AK692" s="1031"/>
      <c r="AL692" s="972" t="s">
        <v>3920</v>
      </c>
      <c r="AM692" s="973"/>
      <c r="AN692" s="973"/>
      <c r="AO692" s="975"/>
      <c r="AP692" s="976"/>
      <c r="AQ692" s="976"/>
      <c r="AR692" s="976"/>
      <c r="AS692" s="977"/>
      <c r="AT692" s="972" t="s">
        <v>3921</v>
      </c>
      <c r="AU692" s="973"/>
      <c r="AV692" s="974"/>
      <c r="AW692" s="975"/>
      <c r="AX692" s="976"/>
      <c r="AY692" s="976"/>
      <c r="AZ692" s="976"/>
      <c r="BA692" s="976"/>
      <c r="BB692" s="976"/>
      <c r="BC692" s="976"/>
      <c r="BD692" s="977"/>
    </row>
    <row r="693" spans="2:58" s="236" customFormat="1" ht="25.2" hidden="1" customHeight="1">
      <c r="B693" s="1030"/>
      <c r="C693" s="1025"/>
      <c r="D693" s="1025"/>
      <c r="E693" s="1025"/>
      <c r="F693" s="1025"/>
      <c r="G693" s="1025"/>
      <c r="H693" s="1025"/>
      <c r="I693" s="1031"/>
      <c r="J693" s="972" t="s">
        <v>3922</v>
      </c>
      <c r="K693" s="973"/>
      <c r="L693" s="973"/>
      <c r="M693" s="978"/>
      <c r="N693" s="979"/>
      <c r="O693" s="979"/>
      <c r="P693" s="979"/>
      <c r="Q693" s="980"/>
      <c r="R693" s="972" t="s">
        <v>3923</v>
      </c>
      <c r="S693" s="973"/>
      <c r="T693" s="974"/>
      <c r="U693" s="975"/>
      <c r="V693" s="976"/>
      <c r="W693" s="976"/>
      <c r="X693" s="976"/>
      <c r="Y693" s="976"/>
      <c r="Z693" s="976"/>
      <c r="AA693" s="976"/>
      <c r="AB693" s="977"/>
      <c r="AD693" s="1030"/>
      <c r="AE693" s="1025"/>
      <c r="AF693" s="1025"/>
      <c r="AG693" s="1025"/>
      <c r="AH693" s="1025"/>
      <c r="AI693" s="1025"/>
      <c r="AJ693" s="1025"/>
      <c r="AK693" s="1031"/>
      <c r="AL693" s="972" t="s">
        <v>3922</v>
      </c>
      <c r="AM693" s="973"/>
      <c r="AN693" s="973"/>
      <c r="AO693" s="978"/>
      <c r="AP693" s="979"/>
      <c r="AQ693" s="979"/>
      <c r="AR693" s="979"/>
      <c r="AS693" s="980"/>
      <c r="AT693" s="972" t="s">
        <v>3923</v>
      </c>
      <c r="AU693" s="973"/>
      <c r="AV693" s="974"/>
      <c r="AW693" s="975"/>
      <c r="AX693" s="976"/>
      <c r="AY693" s="976"/>
      <c r="AZ693" s="976"/>
      <c r="BA693" s="976"/>
      <c r="BB693" s="976"/>
      <c r="BC693" s="976"/>
      <c r="BD693" s="977"/>
    </row>
    <row r="694" spans="2:58" s="236" customFormat="1" ht="25.2" hidden="1" customHeight="1">
      <c r="B694" s="1023"/>
      <c r="C694" s="1024"/>
      <c r="D694" s="1024"/>
      <c r="E694" s="1024"/>
      <c r="F694" s="1024"/>
      <c r="G694" s="1024"/>
      <c r="H694" s="1024"/>
      <c r="I694" s="1026"/>
      <c r="J694" s="972" t="s">
        <v>3924</v>
      </c>
      <c r="K694" s="973"/>
      <c r="L694" s="973"/>
      <c r="M694" s="981"/>
      <c r="N694" s="981"/>
      <c r="O694" s="981"/>
      <c r="P694" s="981"/>
      <c r="Q694" s="981"/>
      <c r="R694" s="981"/>
      <c r="S694" s="981"/>
      <c r="T694" s="981"/>
      <c r="U694" s="981"/>
      <c r="V694" s="981"/>
      <c r="W694" s="981"/>
      <c r="X694" s="981"/>
      <c r="Y694" s="981"/>
      <c r="Z694" s="981"/>
      <c r="AA694" s="981"/>
      <c r="AB694" s="981"/>
      <c r="AD694" s="1023"/>
      <c r="AE694" s="1024"/>
      <c r="AF694" s="1024"/>
      <c r="AG694" s="1024"/>
      <c r="AH694" s="1024"/>
      <c r="AI694" s="1024"/>
      <c r="AJ694" s="1024"/>
      <c r="AK694" s="1026"/>
      <c r="AL694" s="972" t="s">
        <v>3924</v>
      </c>
      <c r="AM694" s="973"/>
      <c r="AN694" s="973"/>
      <c r="AO694" s="981"/>
      <c r="AP694" s="981"/>
      <c r="AQ694" s="981"/>
      <c r="AR694" s="981"/>
      <c r="AS694" s="981"/>
      <c r="AT694" s="981"/>
      <c r="AU694" s="981"/>
      <c r="AV694" s="981"/>
      <c r="AW694" s="981"/>
      <c r="AX694" s="981"/>
      <c r="AY694" s="981"/>
      <c r="AZ694" s="981"/>
      <c r="BA694" s="981"/>
      <c r="BB694" s="981"/>
      <c r="BC694" s="981"/>
      <c r="BD694" s="981"/>
    </row>
    <row r="695" spans="2:58" s="236" customFormat="1" ht="30" hidden="1" customHeight="1">
      <c r="B695" s="982" t="s">
        <v>3925</v>
      </c>
      <c r="C695" s="983"/>
      <c r="D695" s="983"/>
      <c r="E695" s="983"/>
      <c r="F695" s="983"/>
      <c r="G695" s="983"/>
      <c r="H695" s="983"/>
      <c r="I695" s="984"/>
      <c r="J695" s="444"/>
      <c r="K695" s="445"/>
      <c r="L695" s="446" t="s">
        <v>388</v>
      </c>
      <c r="M695" s="447"/>
      <c r="N695" s="448" t="s">
        <v>112</v>
      </c>
      <c r="O695" s="449"/>
      <c r="P695" s="450"/>
      <c r="V695" s="451"/>
      <c r="W695" s="451"/>
      <c r="X695" s="451"/>
      <c r="Y695" s="451"/>
      <c r="Z695" s="451"/>
      <c r="AA695" s="451"/>
      <c r="AB695" s="452"/>
      <c r="AD695" s="982" t="s">
        <v>3925</v>
      </c>
      <c r="AE695" s="983"/>
      <c r="AF695" s="983"/>
      <c r="AG695" s="983"/>
      <c r="AH695" s="983"/>
      <c r="AI695" s="983"/>
      <c r="AJ695" s="983"/>
      <c r="AK695" s="984"/>
      <c r="AL695" s="444"/>
      <c r="AM695" s="445"/>
      <c r="AN695" s="446" t="s">
        <v>388</v>
      </c>
      <c r="AO695" s="447"/>
      <c r="AP695" s="448" t="s">
        <v>112</v>
      </c>
      <c r="AQ695" s="449"/>
      <c r="AR695" s="450"/>
      <c r="AX695" s="451"/>
      <c r="AY695" s="451"/>
      <c r="AZ695" s="451"/>
      <c r="BA695" s="451"/>
      <c r="BB695" s="451"/>
      <c r="BC695" s="451"/>
      <c r="BD695" s="452"/>
    </row>
    <row r="696" spans="2:58" s="236" customFormat="1" ht="15" hidden="1" customHeight="1">
      <c r="B696" s="985"/>
      <c r="C696" s="986"/>
      <c r="D696" s="986"/>
      <c r="E696" s="986"/>
      <c r="F696" s="986"/>
      <c r="G696" s="986"/>
      <c r="H696" s="986"/>
      <c r="I696" s="987"/>
      <c r="J696" s="453" t="s">
        <v>3926</v>
      </c>
      <c r="K696" s="454"/>
      <c r="L696" s="454"/>
      <c r="M696" s="454"/>
      <c r="N696" s="454"/>
      <c r="O696" s="454"/>
      <c r="P696" s="454"/>
      <c r="Q696" s="454"/>
      <c r="R696" s="454"/>
      <c r="S696" s="449"/>
      <c r="T696" s="455"/>
      <c r="U696" s="456"/>
      <c r="V696" s="457"/>
      <c r="W696" s="458"/>
      <c r="X696" s="459" t="s">
        <v>388</v>
      </c>
      <c r="Y696" s="460"/>
      <c r="Z696" s="461" t="s">
        <v>112</v>
      </c>
      <c r="AA696" s="461"/>
      <c r="AB696" s="462"/>
      <c r="AD696" s="985"/>
      <c r="AE696" s="986"/>
      <c r="AF696" s="986"/>
      <c r="AG696" s="986"/>
      <c r="AH696" s="986"/>
      <c r="AI696" s="986"/>
      <c r="AJ696" s="986"/>
      <c r="AK696" s="987"/>
      <c r="AL696" s="453" t="s">
        <v>3926</v>
      </c>
      <c r="AM696" s="454"/>
      <c r="AN696" s="454"/>
      <c r="AO696" s="454"/>
      <c r="AP696" s="454"/>
      <c r="AQ696" s="454"/>
      <c r="AR696" s="454"/>
      <c r="AS696" s="454"/>
      <c r="AT696" s="454"/>
      <c r="AU696" s="449"/>
      <c r="AV696" s="455"/>
      <c r="AW696" s="456"/>
      <c r="AX696" s="457"/>
      <c r="AY696" s="458"/>
      <c r="AZ696" s="459" t="s">
        <v>388</v>
      </c>
      <c r="BA696" s="460"/>
      <c r="BB696" s="461" t="s">
        <v>112</v>
      </c>
      <c r="BC696" s="461"/>
      <c r="BD696" s="462"/>
    </row>
    <row r="697" spans="2:58" s="236" customFormat="1" ht="15" hidden="1" customHeight="1">
      <c r="B697" s="988"/>
      <c r="C697" s="989"/>
      <c r="D697" s="989"/>
      <c r="E697" s="989"/>
      <c r="F697" s="989"/>
      <c r="G697" s="989"/>
      <c r="H697" s="989"/>
      <c r="I697" s="990"/>
      <c r="J697" s="463" t="s">
        <v>3927</v>
      </c>
      <c r="K697" s="464"/>
      <c r="L697" s="464"/>
      <c r="M697" s="464"/>
      <c r="N697" s="464"/>
      <c r="O697" s="464"/>
      <c r="P697" s="464"/>
      <c r="Q697" s="464"/>
      <c r="R697" s="464"/>
      <c r="S697" s="465"/>
      <c r="T697" s="466"/>
      <c r="U697" s="467"/>
      <c r="V697" s="468"/>
      <c r="W697" s="469"/>
      <c r="X697" s="464" t="s">
        <v>388</v>
      </c>
      <c r="Y697" s="470"/>
      <c r="Z697" s="466" t="s">
        <v>112</v>
      </c>
      <c r="AA697" s="466"/>
      <c r="AB697" s="471"/>
      <c r="AD697" s="988"/>
      <c r="AE697" s="989"/>
      <c r="AF697" s="989"/>
      <c r="AG697" s="989"/>
      <c r="AH697" s="989"/>
      <c r="AI697" s="989"/>
      <c r="AJ697" s="989"/>
      <c r="AK697" s="990"/>
      <c r="AL697" s="463" t="s">
        <v>3927</v>
      </c>
      <c r="AM697" s="464"/>
      <c r="AN697" s="464"/>
      <c r="AO697" s="464"/>
      <c r="AP697" s="464"/>
      <c r="AQ697" s="464"/>
      <c r="AR697" s="464"/>
      <c r="AS697" s="464"/>
      <c r="AT697" s="464"/>
      <c r="AU697" s="465"/>
      <c r="AV697" s="466"/>
      <c r="AW697" s="467"/>
      <c r="AX697" s="468"/>
      <c r="AY697" s="469"/>
      <c r="AZ697" s="464" t="s">
        <v>388</v>
      </c>
      <c r="BA697" s="470"/>
      <c r="BB697" s="466" t="s">
        <v>112</v>
      </c>
      <c r="BC697" s="466"/>
      <c r="BD697" s="471"/>
    </row>
    <row r="698" spans="2:58" s="236" customFormat="1" ht="18" hidden="1" customHeight="1">
      <c r="B698" s="991" t="s">
        <v>3928</v>
      </c>
      <c r="C698" s="992"/>
      <c r="D698" s="992"/>
      <c r="E698" s="992"/>
      <c r="F698" s="992"/>
      <c r="G698" s="992"/>
      <c r="H698" s="992"/>
      <c r="I698" s="993"/>
      <c r="J698" s="472" t="s">
        <v>3783</v>
      </c>
      <c r="K698" s="473" t="s">
        <v>3929</v>
      </c>
      <c r="L698" s="474"/>
      <c r="M698" s="474"/>
      <c r="N698" s="474"/>
      <c r="O698" s="472" t="s">
        <v>3783</v>
      </c>
      <c r="P698" s="473" t="s">
        <v>3930</v>
      </c>
      <c r="Q698" s="474"/>
      <c r="R698" s="474"/>
      <c r="T698" s="461" t="s">
        <v>3935</v>
      </c>
      <c r="U698" s="472" t="s">
        <v>3783</v>
      </c>
      <c r="V698" s="461" t="s">
        <v>3936</v>
      </c>
      <c r="X698" s="473"/>
      <c r="Y698" s="474"/>
      <c r="Z698" s="474"/>
      <c r="AA698" s="474"/>
      <c r="AB698" s="475"/>
      <c r="AD698" s="991" t="s">
        <v>3928</v>
      </c>
      <c r="AE698" s="992"/>
      <c r="AF698" s="992"/>
      <c r="AG698" s="992"/>
      <c r="AH698" s="992"/>
      <c r="AI698" s="992"/>
      <c r="AJ698" s="992"/>
      <c r="AK698" s="993"/>
      <c r="AL698" s="472" t="s">
        <v>3783</v>
      </c>
      <c r="AM698" s="473" t="s">
        <v>3929</v>
      </c>
      <c r="AN698" s="474"/>
      <c r="AO698" s="474"/>
      <c r="AP698" s="474"/>
      <c r="AQ698" s="472" t="s">
        <v>3783</v>
      </c>
      <c r="AR698" s="473" t="s">
        <v>3930</v>
      </c>
      <c r="AS698" s="474"/>
      <c r="AT698" s="474"/>
      <c r="AV698" s="461" t="s">
        <v>3935</v>
      </c>
      <c r="AW698" s="472" t="s">
        <v>3783</v>
      </c>
      <c r="AX698" s="461" t="s">
        <v>3936</v>
      </c>
      <c r="AZ698" s="473"/>
      <c r="BA698" s="474"/>
      <c r="BB698" s="474"/>
      <c r="BC698" s="474"/>
      <c r="BD698" s="475"/>
    </row>
    <row r="699" spans="2:58" s="236" customFormat="1" ht="15" hidden="1" customHeight="1">
      <c r="B699" s="994" t="s">
        <v>3931</v>
      </c>
      <c r="C699" s="995"/>
      <c r="D699" s="995"/>
      <c r="E699" s="995"/>
      <c r="F699" s="995"/>
      <c r="G699" s="995"/>
      <c r="H699" s="995"/>
      <c r="I699" s="996"/>
      <c r="J699" s="1000" t="s">
        <v>3932</v>
      </c>
      <c r="K699" s="1001"/>
      <c r="L699" s="1004"/>
      <c r="M699" s="1005"/>
      <c r="N699" s="1005"/>
      <c r="O699" s="1005"/>
      <c r="P699" s="1005"/>
      <c r="Q699" s="1005"/>
      <c r="R699" s="1006"/>
      <c r="S699" s="1006"/>
      <c r="T699" s="1006"/>
      <c r="U699" s="1007"/>
      <c r="V699" s="1008" t="s">
        <v>3933</v>
      </c>
      <c r="W699" s="1008"/>
      <c r="X699" s="1008"/>
      <c r="Y699" s="1008"/>
      <c r="Z699" s="1008"/>
      <c r="AA699" s="1008"/>
      <c r="AB699" s="1009"/>
      <c r="AD699" s="994" t="s">
        <v>3931</v>
      </c>
      <c r="AE699" s="995"/>
      <c r="AF699" s="995"/>
      <c r="AG699" s="995"/>
      <c r="AH699" s="995"/>
      <c r="AI699" s="995"/>
      <c r="AJ699" s="995"/>
      <c r="AK699" s="996"/>
      <c r="AL699" s="1000" t="s">
        <v>3932</v>
      </c>
      <c r="AM699" s="1001"/>
      <c r="AN699" s="1004"/>
      <c r="AO699" s="1005"/>
      <c r="AP699" s="1005"/>
      <c r="AQ699" s="1005"/>
      <c r="AR699" s="1005"/>
      <c r="AS699" s="1005"/>
      <c r="AT699" s="1006"/>
      <c r="AU699" s="1006"/>
      <c r="AV699" s="1006"/>
      <c r="AW699" s="1007"/>
      <c r="AX699" s="1008" t="s">
        <v>3933</v>
      </c>
      <c r="AY699" s="1008"/>
      <c r="AZ699" s="1008"/>
      <c r="BA699" s="1008"/>
      <c r="BB699" s="1008"/>
      <c r="BC699" s="1008"/>
      <c r="BD699" s="1009"/>
    </row>
    <row r="700" spans="2:58" s="236" customFormat="1" ht="15" hidden="1" customHeight="1">
      <c r="B700" s="997"/>
      <c r="C700" s="998"/>
      <c r="D700" s="998"/>
      <c r="E700" s="998"/>
      <c r="F700" s="998"/>
      <c r="G700" s="998"/>
      <c r="H700" s="998"/>
      <c r="I700" s="999"/>
      <c r="J700" s="1002"/>
      <c r="K700" s="1003"/>
      <c r="L700" s="1004"/>
      <c r="M700" s="1005"/>
      <c r="N700" s="1005"/>
      <c r="O700" s="1005"/>
      <c r="P700" s="1005"/>
      <c r="Q700" s="1005"/>
      <c r="R700" s="1006"/>
      <c r="S700" s="1006"/>
      <c r="T700" s="1006"/>
      <c r="U700" s="1007"/>
      <c r="V700" s="1010"/>
      <c r="W700" s="1010"/>
      <c r="X700" s="1010"/>
      <c r="Y700" s="1010"/>
      <c r="Z700" s="1010"/>
      <c r="AA700" s="1010"/>
      <c r="AB700" s="1011"/>
      <c r="AC700" s="241"/>
      <c r="AD700" s="997"/>
      <c r="AE700" s="998"/>
      <c r="AF700" s="998"/>
      <c r="AG700" s="998"/>
      <c r="AH700" s="998"/>
      <c r="AI700" s="998"/>
      <c r="AJ700" s="998"/>
      <c r="AK700" s="999"/>
      <c r="AL700" s="1002"/>
      <c r="AM700" s="1003"/>
      <c r="AN700" s="1004"/>
      <c r="AO700" s="1005"/>
      <c r="AP700" s="1005"/>
      <c r="AQ700" s="1005"/>
      <c r="AR700" s="1005"/>
      <c r="AS700" s="1005"/>
      <c r="AT700" s="1006"/>
      <c r="AU700" s="1006"/>
      <c r="AV700" s="1006"/>
      <c r="AW700" s="1007"/>
      <c r="AX700" s="1010"/>
      <c r="AY700" s="1010"/>
      <c r="AZ700" s="1010"/>
      <c r="BA700" s="1010"/>
      <c r="BB700" s="1010"/>
      <c r="BC700" s="1010"/>
      <c r="BD700" s="1011"/>
      <c r="BF700" s="241"/>
    </row>
    <row r="701" spans="2:58" s="236" customFormat="1" ht="15" hidden="1" customHeight="1">
      <c r="B701" s="994" t="s">
        <v>3934</v>
      </c>
      <c r="C701" s="995"/>
      <c r="D701" s="995"/>
      <c r="E701" s="995"/>
      <c r="F701" s="995"/>
      <c r="G701" s="995"/>
      <c r="H701" s="995"/>
      <c r="I701" s="996"/>
      <c r="J701" s="968"/>
      <c r="K701" s="969"/>
      <c r="L701" s="1012"/>
      <c r="M701" s="1012" t="s">
        <v>12</v>
      </c>
      <c r="N701" s="1012"/>
      <c r="O701" s="1012" t="s">
        <v>11</v>
      </c>
      <c r="P701" s="1012"/>
      <c r="Q701" s="1012" t="s">
        <v>227</v>
      </c>
      <c r="S701" s="476"/>
      <c r="T701" s="476"/>
      <c r="U701" s="476"/>
      <c r="V701" s="476"/>
      <c r="W701" s="476"/>
      <c r="X701" s="476"/>
      <c r="Y701" s="476"/>
      <c r="Z701" s="476"/>
      <c r="AA701" s="476"/>
      <c r="AB701" s="477"/>
      <c r="AC701" s="241"/>
      <c r="AD701" s="994" t="s">
        <v>3934</v>
      </c>
      <c r="AE701" s="995"/>
      <c r="AF701" s="995"/>
      <c r="AG701" s="995"/>
      <c r="AH701" s="995"/>
      <c r="AI701" s="995"/>
      <c r="AJ701" s="995"/>
      <c r="AK701" s="996"/>
      <c r="AL701" s="968"/>
      <c r="AM701" s="969"/>
      <c r="AN701" s="1012"/>
      <c r="AO701" s="1012" t="s">
        <v>12</v>
      </c>
      <c r="AP701" s="1012"/>
      <c r="AQ701" s="1012" t="s">
        <v>11</v>
      </c>
      <c r="AR701" s="1012"/>
      <c r="AS701" s="1012" t="s">
        <v>227</v>
      </c>
      <c r="AU701" s="476"/>
      <c r="AV701" s="476"/>
      <c r="AW701" s="476"/>
      <c r="AX701" s="476"/>
      <c r="AY701" s="476"/>
      <c r="AZ701" s="476"/>
      <c r="BA701" s="476"/>
      <c r="BB701" s="476"/>
      <c r="BC701" s="476"/>
      <c r="BD701" s="477"/>
      <c r="BF701" s="241"/>
    </row>
    <row r="702" spans="2:58" s="236" customFormat="1" ht="15" hidden="1" customHeight="1">
      <c r="B702" s="997"/>
      <c r="C702" s="998"/>
      <c r="D702" s="998"/>
      <c r="E702" s="998"/>
      <c r="F702" s="998"/>
      <c r="G702" s="998"/>
      <c r="H702" s="998"/>
      <c r="I702" s="999"/>
      <c r="J702" s="970"/>
      <c r="K702" s="971"/>
      <c r="L702" s="1013"/>
      <c r="M702" s="1013"/>
      <c r="N702" s="1013"/>
      <c r="O702" s="1013"/>
      <c r="P702" s="1013"/>
      <c r="Q702" s="1013"/>
      <c r="R702" s="481"/>
      <c r="S702" s="479"/>
      <c r="T702" s="479"/>
      <c r="U702" s="479"/>
      <c r="V702" s="479"/>
      <c r="W702" s="479"/>
      <c r="X702" s="479"/>
      <c r="Y702" s="479"/>
      <c r="Z702" s="479"/>
      <c r="AA702" s="479"/>
      <c r="AB702" s="480"/>
      <c r="AC702" s="241"/>
      <c r="AD702" s="997"/>
      <c r="AE702" s="998"/>
      <c r="AF702" s="998"/>
      <c r="AG702" s="998"/>
      <c r="AH702" s="998"/>
      <c r="AI702" s="998"/>
      <c r="AJ702" s="998"/>
      <c r="AK702" s="999"/>
      <c r="AL702" s="970"/>
      <c r="AM702" s="971"/>
      <c r="AN702" s="1013"/>
      <c r="AO702" s="1013"/>
      <c r="AP702" s="1013"/>
      <c r="AQ702" s="1013"/>
      <c r="AR702" s="1013"/>
      <c r="AS702" s="1013"/>
      <c r="AT702" s="481"/>
      <c r="AU702" s="479"/>
      <c r="AV702" s="479"/>
      <c r="AW702" s="479"/>
      <c r="AX702" s="479"/>
      <c r="AY702" s="479"/>
      <c r="AZ702" s="479"/>
      <c r="BA702" s="479"/>
      <c r="BB702" s="479"/>
      <c r="BC702" s="479"/>
      <c r="BD702" s="480"/>
      <c r="BF702" s="241"/>
    </row>
    <row r="703" spans="2:58" s="236" customFormat="1" ht="20.100000000000001" hidden="1" customHeight="1">
      <c r="B703" s="482"/>
      <c r="C703" s="482"/>
      <c r="D703" s="482"/>
      <c r="E703" s="482"/>
      <c r="F703" s="482"/>
      <c r="G703" s="482"/>
      <c r="H703" s="482"/>
      <c r="I703" s="482"/>
      <c r="J703" s="482"/>
      <c r="K703" s="482"/>
      <c r="L703" s="482"/>
      <c r="M703" s="482"/>
      <c r="N703" s="482"/>
      <c r="O703" s="482"/>
      <c r="P703" s="482"/>
      <c r="Q703" s="482"/>
      <c r="R703" s="482"/>
      <c r="S703" s="482"/>
      <c r="T703" s="482"/>
      <c r="U703" s="482"/>
      <c r="V703" s="482"/>
      <c r="W703" s="482"/>
      <c r="X703" s="482"/>
      <c r="Y703" s="482"/>
      <c r="Z703" s="482"/>
      <c r="AA703" s="482"/>
      <c r="AB703" s="482"/>
      <c r="AC703" s="241"/>
      <c r="AD703" s="482"/>
      <c r="AE703" s="482"/>
      <c r="AF703" s="482"/>
      <c r="AG703" s="482"/>
      <c r="AH703" s="482"/>
      <c r="AI703" s="482"/>
      <c r="AJ703" s="482"/>
      <c r="AK703" s="482"/>
      <c r="AL703" s="482"/>
      <c r="AM703" s="482"/>
      <c r="AN703" s="482"/>
      <c r="AO703" s="482"/>
      <c r="AP703" s="482"/>
      <c r="AQ703" s="482"/>
      <c r="AR703" s="482"/>
      <c r="AS703" s="482"/>
      <c r="AT703" s="482"/>
      <c r="AU703" s="482"/>
      <c r="AV703" s="482"/>
      <c r="AW703" s="482"/>
      <c r="AX703" s="482"/>
      <c r="AY703" s="482"/>
      <c r="AZ703" s="482"/>
      <c r="BA703" s="482"/>
      <c r="BB703" s="482"/>
      <c r="BC703" s="482"/>
      <c r="BD703" s="482"/>
      <c r="BF703" s="241"/>
    </row>
    <row r="704" spans="2:58" s="236" customFormat="1" ht="18" hidden="1" customHeight="1">
      <c r="C704" s="437" t="s">
        <v>3937</v>
      </c>
      <c r="D704" s="243" t="s">
        <v>16092</v>
      </c>
      <c r="F704" s="243"/>
      <c r="G704" s="243"/>
      <c r="H704" s="243"/>
      <c r="I704" s="243"/>
      <c r="J704" s="483"/>
      <c r="K704" s="483"/>
      <c r="L704" s="483"/>
      <c r="M704" s="483"/>
      <c r="N704" s="483"/>
      <c r="O704" s="483"/>
      <c r="P704" s="483"/>
      <c r="Q704" s="483"/>
      <c r="R704" s="483"/>
      <c r="S704" s="484"/>
      <c r="T704" s="483"/>
      <c r="U704" s="483"/>
      <c r="V704" s="483"/>
      <c r="W704" s="483"/>
      <c r="X704" s="243"/>
      <c r="Y704" s="243"/>
      <c r="Z704" s="243"/>
      <c r="AA704" s="243"/>
      <c r="AB704" s="243"/>
      <c r="AE704" s="437" t="s">
        <v>3937</v>
      </c>
      <c r="AF704" s="243" t="s">
        <v>16092</v>
      </c>
      <c r="AH704" s="243"/>
      <c r="AI704" s="243"/>
      <c r="AJ704" s="243"/>
      <c r="AK704" s="243"/>
      <c r="AL704" s="483"/>
      <c r="AM704" s="483"/>
      <c r="AN704" s="483"/>
      <c r="AO704" s="483"/>
      <c r="AP704" s="483"/>
      <c r="AQ704" s="483"/>
      <c r="AR704" s="483"/>
      <c r="AS704" s="483"/>
      <c r="AT704" s="483"/>
      <c r="AU704" s="484"/>
      <c r="AV704" s="483"/>
      <c r="AW704" s="483"/>
      <c r="AX704" s="483"/>
      <c r="AY704" s="483"/>
      <c r="AZ704" s="243"/>
      <c r="BA704" s="243"/>
      <c r="BB704" s="243"/>
      <c r="BC704" s="243"/>
      <c r="BD704" s="243"/>
    </row>
    <row r="705" spans="2:58" s="236" customFormat="1" ht="30" hidden="1" customHeight="1">
      <c r="C705" s="485" t="s">
        <v>3938</v>
      </c>
      <c r="D705" s="1032" t="s">
        <v>16093</v>
      </c>
      <c r="E705" s="1032"/>
      <c r="F705" s="1032"/>
      <c r="G705" s="1032"/>
      <c r="H705" s="1032"/>
      <c r="I705" s="1032"/>
      <c r="J705" s="1032"/>
      <c r="K705" s="1032"/>
      <c r="L705" s="1032"/>
      <c r="M705" s="1032"/>
      <c r="N705" s="1032"/>
      <c r="O705" s="1032"/>
      <c r="P705" s="1032"/>
      <c r="Q705" s="1032"/>
      <c r="R705" s="1032"/>
      <c r="S705" s="1032"/>
      <c r="T705" s="1032"/>
      <c r="U705" s="1032"/>
      <c r="V705" s="1032"/>
      <c r="W705" s="1032"/>
      <c r="X705" s="1032"/>
      <c r="Y705" s="1032"/>
      <c r="Z705" s="1032"/>
      <c r="AA705" s="1032"/>
      <c r="AB705" s="1032"/>
      <c r="AE705" s="485" t="s">
        <v>3938</v>
      </c>
      <c r="AF705" s="1032" t="s">
        <v>16093</v>
      </c>
      <c r="AG705" s="1032"/>
      <c r="AH705" s="1032"/>
      <c r="AI705" s="1032"/>
      <c r="AJ705" s="1032"/>
      <c r="AK705" s="1032"/>
      <c r="AL705" s="1032"/>
      <c r="AM705" s="1032"/>
      <c r="AN705" s="1032"/>
      <c r="AO705" s="1032"/>
      <c r="AP705" s="1032"/>
      <c r="AQ705" s="1032"/>
      <c r="AR705" s="1032"/>
      <c r="AS705" s="1032"/>
      <c r="AT705" s="1032"/>
      <c r="AU705" s="1032"/>
      <c r="AV705" s="1032"/>
      <c r="AW705" s="1032"/>
      <c r="AX705" s="1032"/>
      <c r="AY705" s="1032"/>
      <c r="AZ705" s="1032"/>
      <c r="BA705" s="1032"/>
      <c r="BB705" s="1032"/>
      <c r="BC705" s="1032"/>
      <c r="BD705" s="1032"/>
    </row>
    <row r="706" spans="2:58" s="236" customFormat="1" ht="7.95" hidden="1" customHeight="1">
      <c r="E706" s="486"/>
      <c r="F706" s="486"/>
      <c r="G706" s="486"/>
      <c r="H706" s="486"/>
      <c r="I706" s="486"/>
      <c r="J706" s="486"/>
      <c r="K706" s="486"/>
      <c r="L706" s="486"/>
      <c r="M706" s="486"/>
      <c r="N706" s="486"/>
      <c r="O706" s="486"/>
      <c r="P706" s="486"/>
      <c r="Q706" s="486"/>
      <c r="R706" s="486"/>
      <c r="S706" s="486"/>
      <c r="T706" s="486"/>
      <c r="U706" s="486"/>
      <c r="V706" s="486"/>
      <c r="W706" s="486"/>
      <c r="X706" s="486"/>
      <c r="Y706" s="486"/>
      <c r="Z706" s="486"/>
      <c r="AA706" s="486"/>
      <c r="AB706" s="486"/>
      <c r="AG706" s="486"/>
      <c r="AH706" s="486"/>
      <c r="AI706" s="486"/>
      <c r="AJ706" s="486"/>
      <c r="AK706" s="486"/>
      <c r="AL706" s="486"/>
      <c r="AM706" s="486"/>
      <c r="AN706" s="486"/>
      <c r="AO706" s="486"/>
      <c r="AP706" s="486"/>
      <c r="AQ706" s="486"/>
      <c r="AR706" s="486"/>
      <c r="AS706" s="486"/>
      <c r="AT706" s="486"/>
      <c r="AU706" s="486"/>
      <c r="AV706" s="486"/>
      <c r="AW706" s="486"/>
      <c r="AX706" s="486"/>
      <c r="AY706" s="486"/>
      <c r="AZ706" s="486"/>
      <c r="BA706" s="486"/>
      <c r="BB706" s="486"/>
      <c r="BC706" s="486"/>
      <c r="BD706" s="486"/>
    </row>
    <row r="707" spans="2:58" s="236" customFormat="1" ht="25.35" hidden="1" customHeight="1">
      <c r="B707" s="441" t="s">
        <v>3939</v>
      </c>
      <c r="I707" s="442"/>
      <c r="J707" s="442"/>
      <c r="W707" s="442"/>
      <c r="X707" s="442"/>
      <c r="Y707" s="442"/>
      <c r="Z707" s="442"/>
      <c r="AA707" s="442"/>
      <c r="AB707" s="442"/>
      <c r="AD707" s="441" t="s">
        <v>3939</v>
      </c>
      <c r="AK707" s="442"/>
      <c r="AL707" s="442"/>
      <c r="AY707" s="442"/>
      <c r="AZ707" s="442"/>
      <c r="BA707" s="442"/>
      <c r="BB707" s="442"/>
      <c r="BC707" s="442"/>
      <c r="BD707" s="442"/>
    </row>
    <row r="708" spans="2:58" s="236" customFormat="1" ht="12.45" hidden="1" customHeight="1">
      <c r="B708" s="1014" t="s">
        <v>3917</v>
      </c>
      <c r="C708" s="1015"/>
      <c r="D708" s="1015"/>
      <c r="E708" s="1015"/>
      <c r="F708" s="1015"/>
      <c r="G708" s="1015"/>
      <c r="H708" s="1015"/>
      <c r="I708" s="1016"/>
      <c r="J708" s="1017"/>
      <c r="K708" s="1018"/>
      <c r="L708" s="1018"/>
      <c r="M708" s="1018"/>
      <c r="N708" s="1018"/>
      <c r="O708" s="1018"/>
      <c r="P708" s="1018"/>
      <c r="Q708" s="1018"/>
      <c r="R708" s="1018"/>
      <c r="S708" s="1018"/>
      <c r="T708" s="1018"/>
      <c r="U708" s="1018"/>
      <c r="V708" s="1018"/>
      <c r="W708" s="1018"/>
      <c r="X708" s="1018"/>
      <c r="Y708" s="1018"/>
      <c r="Z708" s="1018"/>
      <c r="AA708" s="1018"/>
      <c r="AB708" s="1019"/>
      <c r="AD708" s="1014" t="s">
        <v>3917</v>
      </c>
      <c r="AE708" s="1015"/>
      <c r="AF708" s="1015"/>
      <c r="AG708" s="1015"/>
      <c r="AH708" s="1015"/>
      <c r="AI708" s="1015"/>
      <c r="AJ708" s="1015"/>
      <c r="AK708" s="1016"/>
      <c r="AL708" s="1017"/>
      <c r="AM708" s="1018"/>
      <c r="AN708" s="1018"/>
      <c r="AO708" s="1018"/>
      <c r="AP708" s="1018"/>
      <c r="AQ708" s="1018"/>
      <c r="AR708" s="1018"/>
      <c r="AS708" s="1018"/>
      <c r="AT708" s="1018"/>
      <c r="AU708" s="1018"/>
      <c r="AV708" s="1018"/>
      <c r="AW708" s="1018"/>
      <c r="AX708" s="1018"/>
      <c r="AY708" s="1018"/>
      <c r="AZ708" s="1018"/>
      <c r="BA708" s="1018"/>
      <c r="BB708" s="1018"/>
      <c r="BC708" s="1018"/>
      <c r="BD708" s="1019"/>
    </row>
    <row r="709" spans="2:58" s="236" customFormat="1" ht="22.5" hidden="1" customHeight="1">
      <c r="B709" s="1020" t="s">
        <v>8</v>
      </c>
      <c r="C709" s="1021"/>
      <c r="D709" s="1021"/>
      <c r="E709" s="1021"/>
      <c r="F709" s="1021"/>
      <c r="G709" s="1021"/>
      <c r="H709" s="1021"/>
      <c r="I709" s="1022"/>
      <c r="J709" s="1023"/>
      <c r="K709" s="1024"/>
      <c r="L709" s="1024"/>
      <c r="M709" s="1025"/>
      <c r="N709" s="1025"/>
      <c r="O709" s="1024"/>
      <c r="P709" s="1025"/>
      <c r="Q709" s="1025"/>
      <c r="R709" s="1024"/>
      <c r="S709" s="1024"/>
      <c r="T709" s="1024"/>
      <c r="U709" s="1024"/>
      <c r="V709" s="1024"/>
      <c r="W709" s="1024"/>
      <c r="X709" s="1024"/>
      <c r="Y709" s="1024"/>
      <c r="Z709" s="1024"/>
      <c r="AA709" s="1024"/>
      <c r="AB709" s="1026"/>
      <c r="AC709" s="236">
        <v>41</v>
      </c>
      <c r="AD709" s="1020" t="s">
        <v>8</v>
      </c>
      <c r="AE709" s="1021"/>
      <c r="AF709" s="1021"/>
      <c r="AG709" s="1021"/>
      <c r="AH709" s="1021"/>
      <c r="AI709" s="1021"/>
      <c r="AJ709" s="1021"/>
      <c r="AK709" s="1022"/>
      <c r="AL709" s="1023"/>
      <c r="AM709" s="1024"/>
      <c r="AN709" s="1024"/>
      <c r="AO709" s="1025"/>
      <c r="AP709" s="1025"/>
      <c r="AQ709" s="1024"/>
      <c r="AR709" s="1025"/>
      <c r="AS709" s="1025"/>
      <c r="AT709" s="1024"/>
      <c r="AU709" s="1024"/>
      <c r="AV709" s="1024"/>
      <c r="AW709" s="1024"/>
      <c r="AX709" s="1024"/>
      <c r="AY709" s="1024"/>
      <c r="AZ709" s="1024"/>
      <c r="BA709" s="1024"/>
      <c r="BB709" s="1024"/>
      <c r="BC709" s="1024"/>
      <c r="BD709" s="1026"/>
      <c r="BF709" s="236">
        <v>41</v>
      </c>
    </row>
    <row r="710" spans="2:58" s="236" customFormat="1" ht="25.2" hidden="1" customHeight="1">
      <c r="B710" s="1027" t="s">
        <v>23</v>
      </c>
      <c r="C710" s="1028"/>
      <c r="D710" s="1028"/>
      <c r="E710" s="1028"/>
      <c r="F710" s="1028"/>
      <c r="G710" s="1028"/>
      <c r="H710" s="1028"/>
      <c r="I710" s="1029"/>
      <c r="J710" s="972" t="s">
        <v>3918</v>
      </c>
      <c r="K710" s="973"/>
      <c r="L710" s="973"/>
      <c r="M710" s="975"/>
      <c r="N710" s="977"/>
      <c r="O710" s="239" t="s">
        <v>3919</v>
      </c>
      <c r="P710" s="975"/>
      <c r="Q710" s="977"/>
      <c r="R710" s="973"/>
      <c r="S710" s="973"/>
      <c r="T710" s="973"/>
      <c r="U710" s="973"/>
      <c r="V710" s="973"/>
      <c r="W710" s="973"/>
      <c r="X710" s="973"/>
      <c r="Y710" s="973"/>
      <c r="Z710" s="973"/>
      <c r="AA710" s="973"/>
      <c r="AB710" s="974"/>
      <c r="AD710" s="1027" t="s">
        <v>23</v>
      </c>
      <c r="AE710" s="1028"/>
      <c r="AF710" s="1028"/>
      <c r="AG710" s="1028"/>
      <c r="AH710" s="1028"/>
      <c r="AI710" s="1028"/>
      <c r="AJ710" s="1028"/>
      <c r="AK710" s="1029"/>
      <c r="AL710" s="972" t="s">
        <v>3918</v>
      </c>
      <c r="AM710" s="973"/>
      <c r="AN710" s="973"/>
      <c r="AO710" s="975"/>
      <c r="AP710" s="977"/>
      <c r="AQ710" s="239" t="s">
        <v>3919</v>
      </c>
      <c r="AR710" s="975"/>
      <c r="AS710" s="977"/>
      <c r="AT710" s="973"/>
      <c r="AU710" s="973"/>
      <c r="AV710" s="973"/>
      <c r="AW710" s="973"/>
      <c r="AX710" s="973"/>
      <c r="AY710" s="973"/>
      <c r="AZ710" s="973"/>
      <c r="BA710" s="973"/>
      <c r="BB710" s="973"/>
      <c r="BC710" s="973"/>
      <c r="BD710" s="974"/>
    </row>
    <row r="711" spans="2:58" s="236" customFormat="1" ht="25.2" hidden="1" customHeight="1">
      <c r="B711" s="1030"/>
      <c r="C711" s="1025"/>
      <c r="D711" s="1025"/>
      <c r="E711" s="1025"/>
      <c r="F711" s="1025"/>
      <c r="G711" s="1025"/>
      <c r="H711" s="1025"/>
      <c r="I711" s="1031"/>
      <c r="J711" s="972" t="s">
        <v>3920</v>
      </c>
      <c r="K711" s="973"/>
      <c r="L711" s="973"/>
      <c r="M711" s="975"/>
      <c r="N711" s="976"/>
      <c r="O711" s="976"/>
      <c r="P711" s="976"/>
      <c r="Q711" s="977"/>
      <c r="R711" s="972" t="s">
        <v>3921</v>
      </c>
      <c r="S711" s="973"/>
      <c r="T711" s="974"/>
      <c r="U711" s="975"/>
      <c r="V711" s="976"/>
      <c r="W711" s="976"/>
      <c r="X711" s="976"/>
      <c r="Y711" s="976"/>
      <c r="Z711" s="976"/>
      <c r="AA711" s="976"/>
      <c r="AB711" s="977"/>
      <c r="AD711" s="1030"/>
      <c r="AE711" s="1025"/>
      <c r="AF711" s="1025"/>
      <c r="AG711" s="1025"/>
      <c r="AH711" s="1025"/>
      <c r="AI711" s="1025"/>
      <c r="AJ711" s="1025"/>
      <c r="AK711" s="1031"/>
      <c r="AL711" s="972" t="s">
        <v>3920</v>
      </c>
      <c r="AM711" s="973"/>
      <c r="AN711" s="973"/>
      <c r="AO711" s="975"/>
      <c r="AP711" s="976"/>
      <c r="AQ711" s="976"/>
      <c r="AR711" s="976"/>
      <c r="AS711" s="977"/>
      <c r="AT711" s="972" t="s">
        <v>3921</v>
      </c>
      <c r="AU711" s="973"/>
      <c r="AV711" s="974"/>
      <c r="AW711" s="975"/>
      <c r="AX711" s="976"/>
      <c r="AY711" s="976"/>
      <c r="AZ711" s="976"/>
      <c r="BA711" s="976"/>
      <c r="BB711" s="976"/>
      <c r="BC711" s="976"/>
      <c r="BD711" s="977"/>
    </row>
    <row r="712" spans="2:58" s="236" customFormat="1" ht="25.2" hidden="1" customHeight="1">
      <c r="B712" s="1030"/>
      <c r="C712" s="1025"/>
      <c r="D712" s="1025"/>
      <c r="E712" s="1025"/>
      <c r="F712" s="1025"/>
      <c r="G712" s="1025"/>
      <c r="H712" s="1025"/>
      <c r="I712" s="1031"/>
      <c r="J712" s="972" t="s">
        <v>3922</v>
      </c>
      <c r="K712" s="973"/>
      <c r="L712" s="973"/>
      <c r="M712" s="978"/>
      <c r="N712" s="979"/>
      <c r="O712" s="979"/>
      <c r="P712" s="979"/>
      <c r="Q712" s="980"/>
      <c r="R712" s="972" t="s">
        <v>3923</v>
      </c>
      <c r="S712" s="973"/>
      <c r="T712" s="974"/>
      <c r="U712" s="975"/>
      <c r="V712" s="976"/>
      <c r="W712" s="976"/>
      <c r="X712" s="976"/>
      <c r="Y712" s="976"/>
      <c r="Z712" s="976"/>
      <c r="AA712" s="976"/>
      <c r="AB712" s="977"/>
      <c r="AD712" s="1030"/>
      <c r="AE712" s="1025"/>
      <c r="AF712" s="1025"/>
      <c r="AG712" s="1025"/>
      <c r="AH712" s="1025"/>
      <c r="AI712" s="1025"/>
      <c r="AJ712" s="1025"/>
      <c r="AK712" s="1031"/>
      <c r="AL712" s="972" t="s">
        <v>3922</v>
      </c>
      <c r="AM712" s="973"/>
      <c r="AN712" s="973"/>
      <c r="AO712" s="978"/>
      <c r="AP712" s="979"/>
      <c r="AQ712" s="979"/>
      <c r="AR712" s="979"/>
      <c r="AS712" s="980"/>
      <c r="AT712" s="972" t="s">
        <v>3923</v>
      </c>
      <c r="AU712" s="973"/>
      <c r="AV712" s="974"/>
      <c r="AW712" s="975"/>
      <c r="AX712" s="976"/>
      <c r="AY712" s="976"/>
      <c r="AZ712" s="976"/>
      <c r="BA712" s="976"/>
      <c r="BB712" s="976"/>
      <c r="BC712" s="976"/>
      <c r="BD712" s="977"/>
    </row>
    <row r="713" spans="2:58" s="236" customFormat="1" ht="25.2" hidden="1" customHeight="1">
      <c r="B713" s="1023"/>
      <c r="C713" s="1024"/>
      <c r="D713" s="1024"/>
      <c r="E713" s="1024"/>
      <c r="F713" s="1024"/>
      <c r="G713" s="1024"/>
      <c r="H713" s="1024"/>
      <c r="I713" s="1026"/>
      <c r="J713" s="972" t="s">
        <v>3924</v>
      </c>
      <c r="K713" s="973"/>
      <c r="L713" s="973"/>
      <c r="M713" s="981"/>
      <c r="N713" s="981"/>
      <c r="O713" s="981"/>
      <c r="P713" s="981"/>
      <c r="Q713" s="981"/>
      <c r="R713" s="981"/>
      <c r="S713" s="981"/>
      <c r="T713" s="981"/>
      <c r="U713" s="981"/>
      <c r="V713" s="981"/>
      <c r="W713" s="981"/>
      <c r="X713" s="981"/>
      <c r="Y713" s="981"/>
      <c r="Z713" s="981"/>
      <c r="AA713" s="981"/>
      <c r="AB713" s="981"/>
      <c r="AD713" s="1023"/>
      <c r="AE713" s="1024"/>
      <c r="AF713" s="1024"/>
      <c r="AG713" s="1024"/>
      <c r="AH713" s="1024"/>
      <c r="AI713" s="1024"/>
      <c r="AJ713" s="1024"/>
      <c r="AK713" s="1026"/>
      <c r="AL713" s="972" t="s">
        <v>3924</v>
      </c>
      <c r="AM713" s="973"/>
      <c r="AN713" s="973"/>
      <c r="AO713" s="981"/>
      <c r="AP713" s="981"/>
      <c r="AQ713" s="981"/>
      <c r="AR713" s="981"/>
      <c r="AS713" s="981"/>
      <c r="AT713" s="981"/>
      <c r="AU713" s="981"/>
      <c r="AV713" s="981"/>
      <c r="AW713" s="981"/>
      <c r="AX713" s="981"/>
      <c r="AY713" s="981"/>
      <c r="AZ713" s="981"/>
      <c r="BA713" s="981"/>
      <c r="BB713" s="981"/>
      <c r="BC713" s="981"/>
      <c r="BD713" s="981"/>
    </row>
    <row r="714" spans="2:58" s="236" customFormat="1" ht="30" hidden="1" customHeight="1">
      <c r="B714" s="982" t="s">
        <v>3925</v>
      </c>
      <c r="C714" s="983"/>
      <c r="D714" s="983"/>
      <c r="E714" s="983"/>
      <c r="F714" s="983"/>
      <c r="G714" s="983"/>
      <c r="H714" s="983"/>
      <c r="I714" s="984"/>
      <c r="J714" s="444"/>
      <c r="K714" s="445"/>
      <c r="L714" s="446" t="s">
        <v>388</v>
      </c>
      <c r="M714" s="447"/>
      <c r="N714" s="448" t="s">
        <v>112</v>
      </c>
      <c r="O714" s="449"/>
      <c r="P714" s="450"/>
      <c r="V714" s="451"/>
      <c r="W714" s="451"/>
      <c r="X714" s="451"/>
      <c r="Y714" s="451"/>
      <c r="Z714" s="451"/>
      <c r="AA714" s="451"/>
      <c r="AB714" s="452"/>
      <c r="AD714" s="982" t="s">
        <v>3925</v>
      </c>
      <c r="AE714" s="983"/>
      <c r="AF714" s="983"/>
      <c r="AG714" s="983"/>
      <c r="AH714" s="983"/>
      <c r="AI714" s="983"/>
      <c r="AJ714" s="983"/>
      <c r="AK714" s="984"/>
      <c r="AL714" s="444"/>
      <c r="AM714" s="445"/>
      <c r="AN714" s="446" t="s">
        <v>388</v>
      </c>
      <c r="AO714" s="447"/>
      <c r="AP714" s="448" t="s">
        <v>112</v>
      </c>
      <c r="AQ714" s="449"/>
      <c r="AR714" s="450"/>
      <c r="AX714" s="451"/>
      <c r="AY714" s="451"/>
      <c r="AZ714" s="451"/>
      <c r="BA714" s="451"/>
      <c r="BB714" s="451"/>
      <c r="BC714" s="451"/>
      <c r="BD714" s="452"/>
    </row>
    <row r="715" spans="2:58" s="236" customFormat="1" ht="15" hidden="1" customHeight="1">
      <c r="B715" s="985"/>
      <c r="C715" s="986"/>
      <c r="D715" s="986"/>
      <c r="E715" s="986"/>
      <c r="F715" s="986"/>
      <c r="G715" s="986"/>
      <c r="H715" s="986"/>
      <c r="I715" s="987"/>
      <c r="J715" s="453" t="s">
        <v>3926</v>
      </c>
      <c r="K715" s="454"/>
      <c r="L715" s="454"/>
      <c r="M715" s="454"/>
      <c r="N715" s="454"/>
      <c r="O715" s="454"/>
      <c r="P715" s="454"/>
      <c r="Q715" s="454"/>
      <c r="R715" s="454"/>
      <c r="S715" s="449"/>
      <c r="T715" s="455"/>
      <c r="U715" s="456"/>
      <c r="V715" s="457"/>
      <c r="W715" s="458"/>
      <c r="X715" s="459" t="s">
        <v>388</v>
      </c>
      <c r="Y715" s="460"/>
      <c r="Z715" s="461" t="s">
        <v>112</v>
      </c>
      <c r="AA715" s="461"/>
      <c r="AB715" s="462"/>
      <c r="AD715" s="985"/>
      <c r="AE715" s="986"/>
      <c r="AF715" s="986"/>
      <c r="AG715" s="986"/>
      <c r="AH715" s="986"/>
      <c r="AI715" s="986"/>
      <c r="AJ715" s="986"/>
      <c r="AK715" s="987"/>
      <c r="AL715" s="453" t="s">
        <v>3926</v>
      </c>
      <c r="AM715" s="454"/>
      <c r="AN715" s="454"/>
      <c r="AO715" s="454"/>
      <c r="AP715" s="454"/>
      <c r="AQ715" s="454"/>
      <c r="AR715" s="454"/>
      <c r="AS715" s="454"/>
      <c r="AT715" s="454"/>
      <c r="AU715" s="449"/>
      <c r="AV715" s="455"/>
      <c r="AW715" s="456"/>
      <c r="AX715" s="457"/>
      <c r="AY715" s="458"/>
      <c r="AZ715" s="459" t="s">
        <v>388</v>
      </c>
      <c r="BA715" s="460"/>
      <c r="BB715" s="461" t="s">
        <v>112</v>
      </c>
      <c r="BC715" s="461"/>
      <c r="BD715" s="462"/>
    </row>
    <row r="716" spans="2:58" s="236" customFormat="1" ht="15" hidden="1" customHeight="1">
      <c r="B716" s="988"/>
      <c r="C716" s="989"/>
      <c r="D716" s="989"/>
      <c r="E716" s="989"/>
      <c r="F716" s="989"/>
      <c r="G716" s="989"/>
      <c r="H716" s="989"/>
      <c r="I716" s="990"/>
      <c r="J716" s="463" t="s">
        <v>3927</v>
      </c>
      <c r="K716" s="464"/>
      <c r="L716" s="464"/>
      <c r="M716" s="464"/>
      <c r="N716" s="464"/>
      <c r="O716" s="464"/>
      <c r="P716" s="464"/>
      <c r="Q716" s="464"/>
      <c r="R716" s="464"/>
      <c r="S716" s="465"/>
      <c r="T716" s="466"/>
      <c r="U716" s="467"/>
      <c r="V716" s="468"/>
      <c r="W716" s="469"/>
      <c r="X716" s="464" t="s">
        <v>388</v>
      </c>
      <c r="Y716" s="470"/>
      <c r="Z716" s="466" t="s">
        <v>112</v>
      </c>
      <c r="AA716" s="466"/>
      <c r="AB716" s="471"/>
      <c r="AD716" s="988"/>
      <c r="AE716" s="989"/>
      <c r="AF716" s="989"/>
      <c r="AG716" s="989"/>
      <c r="AH716" s="989"/>
      <c r="AI716" s="989"/>
      <c r="AJ716" s="989"/>
      <c r="AK716" s="990"/>
      <c r="AL716" s="463" t="s">
        <v>3927</v>
      </c>
      <c r="AM716" s="464"/>
      <c r="AN716" s="464"/>
      <c r="AO716" s="464"/>
      <c r="AP716" s="464"/>
      <c r="AQ716" s="464"/>
      <c r="AR716" s="464"/>
      <c r="AS716" s="464"/>
      <c r="AT716" s="464"/>
      <c r="AU716" s="465"/>
      <c r="AV716" s="466"/>
      <c r="AW716" s="467"/>
      <c r="AX716" s="468"/>
      <c r="AY716" s="469"/>
      <c r="AZ716" s="464" t="s">
        <v>388</v>
      </c>
      <c r="BA716" s="470"/>
      <c r="BB716" s="466" t="s">
        <v>112</v>
      </c>
      <c r="BC716" s="466"/>
      <c r="BD716" s="471"/>
    </row>
    <row r="717" spans="2:58" s="236" customFormat="1" ht="18" hidden="1" customHeight="1">
      <c r="B717" s="991" t="s">
        <v>3928</v>
      </c>
      <c r="C717" s="992"/>
      <c r="D717" s="992"/>
      <c r="E717" s="992"/>
      <c r="F717" s="992"/>
      <c r="G717" s="992"/>
      <c r="H717" s="992"/>
      <c r="I717" s="993"/>
      <c r="J717" s="472" t="s">
        <v>3783</v>
      </c>
      <c r="K717" s="473" t="s">
        <v>3929</v>
      </c>
      <c r="L717" s="474"/>
      <c r="M717" s="474"/>
      <c r="N717" s="474"/>
      <c r="O717" s="472" t="s">
        <v>3783</v>
      </c>
      <c r="P717" s="473" t="s">
        <v>3930</v>
      </c>
      <c r="Q717" s="474"/>
      <c r="R717" s="474"/>
      <c r="T717" s="461" t="s">
        <v>3935</v>
      </c>
      <c r="U717" s="472" t="s">
        <v>3783</v>
      </c>
      <c r="V717" s="461" t="s">
        <v>3936</v>
      </c>
      <c r="X717" s="473"/>
      <c r="Y717" s="474"/>
      <c r="Z717" s="474"/>
      <c r="AA717" s="474"/>
      <c r="AB717" s="475"/>
      <c r="AD717" s="991" t="s">
        <v>3928</v>
      </c>
      <c r="AE717" s="992"/>
      <c r="AF717" s="992"/>
      <c r="AG717" s="992"/>
      <c r="AH717" s="992"/>
      <c r="AI717" s="992"/>
      <c r="AJ717" s="992"/>
      <c r="AK717" s="993"/>
      <c r="AL717" s="472" t="s">
        <v>3783</v>
      </c>
      <c r="AM717" s="473" t="s">
        <v>3929</v>
      </c>
      <c r="AN717" s="474"/>
      <c r="AO717" s="474"/>
      <c r="AP717" s="474"/>
      <c r="AQ717" s="472" t="s">
        <v>3783</v>
      </c>
      <c r="AR717" s="473" t="s">
        <v>3930</v>
      </c>
      <c r="AS717" s="474"/>
      <c r="AT717" s="474"/>
      <c r="AV717" s="461" t="s">
        <v>3935</v>
      </c>
      <c r="AW717" s="472" t="s">
        <v>3783</v>
      </c>
      <c r="AX717" s="461" t="s">
        <v>3936</v>
      </c>
      <c r="AZ717" s="473"/>
      <c r="BA717" s="474"/>
      <c r="BB717" s="474"/>
      <c r="BC717" s="474"/>
      <c r="BD717" s="475"/>
    </row>
    <row r="718" spans="2:58" s="236" customFormat="1" ht="15" hidden="1" customHeight="1">
      <c r="B718" s="994" t="s">
        <v>3931</v>
      </c>
      <c r="C718" s="995"/>
      <c r="D718" s="995"/>
      <c r="E718" s="995"/>
      <c r="F718" s="995"/>
      <c r="G718" s="995"/>
      <c r="H718" s="995"/>
      <c r="I718" s="996"/>
      <c r="J718" s="1000" t="s">
        <v>3932</v>
      </c>
      <c r="K718" s="1001"/>
      <c r="L718" s="1004"/>
      <c r="M718" s="1005"/>
      <c r="N718" s="1005"/>
      <c r="O718" s="1005"/>
      <c r="P718" s="1005"/>
      <c r="Q718" s="1005"/>
      <c r="R718" s="1006"/>
      <c r="S718" s="1006"/>
      <c r="T718" s="1006"/>
      <c r="U718" s="1007"/>
      <c r="V718" s="1008" t="s">
        <v>3933</v>
      </c>
      <c r="W718" s="1008"/>
      <c r="X718" s="1008"/>
      <c r="Y718" s="1008"/>
      <c r="Z718" s="1008"/>
      <c r="AA718" s="1008"/>
      <c r="AB718" s="1009"/>
      <c r="AD718" s="994" t="s">
        <v>3931</v>
      </c>
      <c r="AE718" s="995"/>
      <c r="AF718" s="995"/>
      <c r="AG718" s="995"/>
      <c r="AH718" s="995"/>
      <c r="AI718" s="995"/>
      <c r="AJ718" s="995"/>
      <c r="AK718" s="996"/>
      <c r="AL718" s="1000" t="s">
        <v>3932</v>
      </c>
      <c r="AM718" s="1001"/>
      <c r="AN718" s="1004"/>
      <c r="AO718" s="1005"/>
      <c r="AP718" s="1005"/>
      <c r="AQ718" s="1005"/>
      <c r="AR718" s="1005"/>
      <c r="AS718" s="1005"/>
      <c r="AT718" s="1006"/>
      <c r="AU718" s="1006"/>
      <c r="AV718" s="1006"/>
      <c r="AW718" s="1007"/>
      <c r="AX718" s="1008" t="s">
        <v>3933</v>
      </c>
      <c r="AY718" s="1008"/>
      <c r="AZ718" s="1008"/>
      <c r="BA718" s="1008"/>
      <c r="BB718" s="1008"/>
      <c r="BC718" s="1008"/>
      <c r="BD718" s="1009"/>
    </row>
    <row r="719" spans="2:58" s="236" customFormat="1" ht="15" hidden="1" customHeight="1">
      <c r="B719" s="997"/>
      <c r="C719" s="998"/>
      <c r="D719" s="998"/>
      <c r="E719" s="998"/>
      <c r="F719" s="998"/>
      <c r="G719" s="998"/>
      <c r="H719" s="998"/>
      <c r="I719" s="999"/>
      <c r="J719" s="1002"/>
      <c r="K719" s="1003"/>
      <c r="L719" s="1004"/>
      <c r="M719" s="1005"/>
      <c r="N719" s="1005"/>
      <c r="O719" s="1005"/>
      <c r="P719" s="1005"/>
      <c r="Q719" s="1005"/>
      <c r="R719" s="1006"/>
      <c r="S719" s="1006"/>
      <c r="T719" s="1006"/>
      <c r="U719" s="1007"/>
      <c r="V719" s="1010"/>
      <c r="W719" s="1010"/>
      <c r="X719" s="1010"/>
      <c r="Y719" s="1010"/>
      <c r="Z719" s="1010"/>
      <c r="AA719" s="1010"/>
      <c r="AB719" s="1011"/>
      <c r="AC719" s="241"/>
      <c r="AD719" s="997"/>
      <c r="AE719" s="998"/>
      <c r="AF719" s="998"/>
      <c r="AG719" s="998"/>
      <c r="AH719" s="998"/>
      <c r="AI719" s="998"/>
      <c r="AJ719" s="998"/>
      <c r="AK719" s="999"/>
      <c r="AL719" s="1002"/>
      <c r="AM719" s="1003"/>
      <c r="AN719" s="1004"/>
      <c r="AO719" s="1005"/>
      <c r="AP719" s="1005"/>
      <c r="AQ719" s="1005"/>
      <c r="AR719" s="1005"/>
      <c r="AS719" s="1005"/>
      <c r="AT719" s="1006"/>
      <c r="AU719" s="1006"/>
      <c r="AV719" s="1006"/>
      <c r="AW719" s="1007"/>
      <c r="AX719" s="1010"/>
      <c r="AY719" s="1010"/>
      <c r="AZ719" s="1010"/>
      <c r="BA719" s="1010"/>
      <c r="BB719" s="1010"/>
      <c r="BC719" s="1010"/>
      <c r="BD719" s="1011"/>
      <c r="BF719" s="241"/>
    </row>
    <row r="720" spans="2:58" s="236" customFormat="1" ht="15" hidden="1" customHeight="1">
      <c r="B720" s="994" t="s">
        <v>3934</v>
      </c>
      <c r="C720" s="995"/>
      <c r="D720" s="995"/>
      <c r="E720" s="995"/>
      <c r="F720" s="995"/>
      <c r="G720" s="995"/>
      <c r="H720" s="995"/>
      <c r="I720" s="996"/>
      <c r="J720" s="968"/>
      <c r="K720" s="969"/>
      <c r="L720" s="1012"/>
      <c r="M720" s="1012" t="s">
        <v>12</v>
      </c>
      <c r="N720" s="1012"/>
      <c r="O720" s="1012" t="s">
        <v>11</v>
      </c>
      <c r="P720" s="1012"/>
      <c r="Q720" s="1012" t="s">
        <v>227</v>
      </c>
      <c r="S720" s="476"/>
      <c r="T720" s="476"/>
      <c r="U720" s="476"/>
      <c r="V720" s="476"/>
      <c r="W720" s="476"/>
      <c r="X720" s="476"/>
      <c r="Y720" s="476"/>
      <c r="Z720" s="476"/>
      <c r="AA720" s="476"/>
      <c r="AB720" s="477"/>
      <c r="AC720" s="241"/>
      <c r="AD720" s="994" t="s">
        <v>3934</v>
      </c>
      <c r="AE720" s="995"/>
      <c r="AF720" s="995"/>
      <c r="AG720" s="995"/>
      <c r="AH720" s="995"/>
      <c r="AI720" s="995"/>
      <c r="AJ720" s="995"/>
      <c r="AK720" s="996"/>
      <c r="AL720" s="968"/>
      <c r="AM720" s="969"/>
      <c r="AN720" s="1012"/>
      <c r="AO720" s="1012" t="s">
        <v>12</v>
      </c>
      <c r="AP720" s="1012"/>
      <c r="AQ720" s="1012" t="s">
        <v>11</v>
      </c>
      <c r="AR720" s="1012"/>
      <c r="AS720" s="1012" t="s">
        <v>227</v>
      </c>
      <c r="AU720" s="476"/>
      <c r="AV720" s="476"/>
      <c r="AW720" s="476"/>
      <c r="AX720" s="476"/>
      <c r="AY720" s="476"/>
      <c r="AZ720" s="476"/>
      <c r="BA720" s="476"/>
      <c r="BB720" s="476"/>
      <c r="BC720" s="476"/>
      <c r="BD720" s="477"/>
      <c r="BF720" s="241"/>
    </row>
    <row r="721" spans="2:58" s="236" customFormat="1" ht="15" hidden="1" customHeight="1">
      <c r="B721" s="997"/>
      <c r="C721" s="998"/>
      <c r="D721" s="998"/>
      <c r="E721" s="998"/>
      <c r="F721" s="998"/>
      <c r="G721" s="998"/>
      <c r="H721" s="998"/>
      <c r="I721" s="999"/>
      <c r="J721" s="970"/>
      <c r="K721" s="971"/>
      <c r="L721" s="1013"/>
      <c r="M721" s="1013"/>
      <c r="N721" s="1013"/>
      <c r="O721" s="1013"/>
      <c r="P721" s="1013"/>
      <c r="Q721" s="1013"/>
      <c r="R721" s="481"/>
      <c r="S721" s="479"/>
      <c r="T721" s="479"/>
      <c r="U721" s="479"/>
      <c r="V721" s="479"/>
      <c r="W721" s="479"/>
      <c r="X721" s="479"/>
      <c r="Y721" s="479"/>
      <c r="Z721" s="479"/>
      <c r="AA721" s="479"/>
      <c r="AB721" s="480"/>
      <c r="AC721" s="241"/>
      <c r="AD721" s="997"/>
      <c r="AE721" s="998"/>
      <c r="AF721" s="998"/>
      <c r="AG721" s="998"/>
      <c r="AH721" s="998"/>
      <c r="AI721" s="998"/>
      <c r="AJ721" s="998"/>
      <c r="AK721" s="999"/>
      <c r="AL721" s="970"/>
      <c r="AM721" s="971"/>
      <c r="AN721" s="1013"/>
      <c r="AO721" s="1013"/>
      <c r="AP721" s="1013"/>
      <c r="AQ721" s="1013"/>
      <c r="AR721" s="1013"/>
      <c r="AS721" s="1013"/>
      <c r="AT721" s="481"/>
      <c r="AU721" s="479"/>
      <c r="AV721" s="479"/>
      <c r="AW721" s="479"/>
      <c r="AX721" s="479"/>
      <c r="AY721" s="479"/>
      <c r="AZ721" s="479"/>
      <c r="BA721" s="479"/>
      <c r="BB721" s="479"/>
      <c r="BC721" s="479"/>
      <c r="BD721" s="480"/>
      <c r="BF721" s="241"/>
    </row>
    <row r="722" spans="2:58" s="236" customFormat="1" ht="20.100000000000001" hidden="1" customHeight="1">
      <c r="B722" s="482"/>
      <c r="C722" s="482"/>
      <c r="D722" s="482"/>
      <c r="E722" s="482"/>
      <c r="F722" s="482"/>
      <c r="G722" s="482"/>
      <c r="H722" s="482"/>
      <c r="I722" s="482"/>
      <c r="J722" s="482"/>
      <c r="K722" s="482"/>
      <c r="L722" s="482"/>
      <c r="M722" s="482"/>
      <c r="N722" s="482"/>
      <c r="O722" s="482"/>
      <c r="P722" s="482"/>
      <c r="Q722" s="482"/>
      <c r="R722" s="482"/>
      <c r="S722" s="482"/>
      <c r="T722" s="482"/>
      <c r="U722" s="482"/>
      <c r="V722" s="482"/>
      <c r="W722" s="482"/>
      <c r="X722" s="482"/>
      <c r="Y722" s="478"/>
      <c r="Z722" s="478"/>
      <c r="AA722" s="478"/>
      <c r="AB722" s="478"/>
      <c r="AC722" s="241"/>
      <c r="AD722" s="482"/>
      <c r="AE722" s="482"/>
      <c r="AF722" s="482"/>
      <c r="AG722" s="482"/>
      <c r="AH722" s="482"/>
      <c r="AI722" s="482"/>
      <c r="AJ722" s="482"/>
      <c r="AK722" s="482"/>
      <c r="AL722" s="482"/>
      <c r="AM722" s="482"/>
      <c r="AN722" s="482"/>
      <c r="AO722" s="482"/>
      <c r="AP722" s="482"/>
      <c r="AQ722" s="482"/>
      <c r="AR722" s="482"/>
      <c r="AS722" s="482"/>
      <c r="AT722" s="482"/>
      <c r="AU722" s="482"/>
      <c r="AV722" s="482"/>
      <c r="AW722" s="482"/>
      <c r="AX722" s="482"/>
      <c r="AY722" s="482"/>
      <c r="AZ722" s="482"/>
      <c r="BA722" s="478"/>
      <c r="BB722" s="478"/>
      <c r="BC722" s="478"/>
      <c r="BD722" s="478"/>
      <c r="BF722" s="241"/>
    </row>
    <row r="723" spans="2:58" s="236" customFormat="1" ht="12.45" hidden="1" customHeight="1">
      <c r="B723" s="1014" t="s">
        <v>3917</v>
      </c>
      <c r="C723" s="1015"/>
      <c r="D723" s="1015"/>
      <c r="E723" s="1015"/>
      <c r="F723" s="1015"/>
      <c r="G723" s="1015"/>
      <c r="H723" s="1015"/>
      <c r="I723" s="1016"/>
      <c r="J723" s="1017"/>
      <c r="K723" s="1018"/>
      <c r="L723" s="1018"/>
      <c r="M723" s="1018"/>
      <c r="N723" s="1018"/>
      <c r="O723" s="1018"/>
      <c r="P723" s="1018"/>
      <c r="Q723" s="1018"/>
      <c r="R723" s="1018"/>
      <c r="S723" s="1018"/>
      <c r="T723" s="1018"/>
      <c r="U723" s="1018"/>
      <c r="V723" s="1018"/>
      <c r="W723" s="1018"/>
      <c r="X723" s="1018"/>
      <c r="Y723" s="1018"/>
      <c r="Z723" s="1018"/>
      <c r="AA723" s="1018"/>
      <c r="AB723" s="1019"/>
      <c r="AD723" s="1014" t="s">
        <v>3917</v>
      </c>
      <c r="AE723" s="1015"/>
      <c r="AF723" s="1015"/>
      <c r="AG723" s="1015"/>
      <c r="AH723" s="1015"/>
      <c r="AI723" s="1015"/>
      <c r="AJ723" s="1015"/>
      <c r="AK723" s="1016"/>
      <c r="AL723" s="1017"/>
      <c r="AM723" s="1018"/>
      <c r="AN723" s="1018"/>
      <c r="AO723" s="1018"/>
      <c r="AP723" s="1018"/>
      <c r="AQ723" s="1018"/>
      <c r="AR723" s="1018"/>
      <c r="AS723" s="1018"/>
      <c r="AT723" s="1018"/>
      <c r="AU723" s="1018"/>
      <c r="AV723" s="1018"/>
      <c r="AW723" s="1018"/>
      <c r="AX723" s="1018"/>
      <c r="AY723" s="1018"/>
      <c r="AZ723" s="1018"/>
      <c r="BA723" s="1018"/>
      <c r="BB723" s="1018"/>
      <c r="BC723" s="1018"/>
      <c r="BD723" s="1019"/>
    </row>
    <row r="724" spans="2:58" s="236" customFormat="1" ht="22.5" hidden="1" customHeight="1">
      <c r="B724" s="1020" t="s">
        <v>8</v>
      </c>
      <c r="C724" s="1021"/>
      <c r="D724" s="1021"/>
      <c r="E724" s="1021"/>
      <c r="F724" s="1021"/>
      <c r="G724" s="1021"/>
      <c r="H724" s="1021"/>
      <c r="I724" s="1022"/>
      <c r="J724" s="1023"/>
      <c r="K724" s="1024"/>
      <c r="L724" s="1024"/>
      <c r="M724" s="1025"/>
      <c r="N724" s="1025"/>
      <c r="O724" s="1024"/>
      <c r="P724" s="1025"/>
      <c r="Q724" s="1025"/>
      <c r="R724" s="1024"/>
      <c r="S724" s="1024"/>
      <c r="T724" s="1024"/>
      <c r="U724" s="1024"/>
      <c r="V724" s="1024"/>
      <c r="W724" s="1024"/>
      <c r="X724" s="1024"/>
      <c r="Y724" s="1024"/>
      <c r="Z724" s="1024"/>
      <c r="AA724" s="1024"/>
      <c r="AB724" s="1026"/>
      <c r="AC724" s="236">
        <v>42</v>
      </c>
      <c r="AD724" s="1020" t="s">
        <v>8</v>
      </c>
      <c r="AE724" s="1021"/>
      <c r="AF724" s="1021"/>
      <c r="AG724" s="1021"/>
      <c r="AH724" s="1021"/>
      <c r="AI724" s="1021"/>
      <c r="AJ724" s="1021"/>
      <c r="AK724" s="1022"/>
      <c r="AL724" s="1023"/>
      <c r="AM724" s="1024"/>
      <c r="AN724" s="1024"/>
      <c r="AO724" s="1025"/>
      <c r="AP724" s="1025"/>
      <c r="AQ724" s="1024"/>
      <c r="AR724" s="1025"/>
      <c r="AS724" s="1025"/>
      <c r="AT724" s="1024"/>
      <c r="AU724" s="1024"/>
      <c r="AV724" s="1024"/>
      <c r="AW724" s="1024"/>
      <c r="AX724" s="1024"/>
      <c r="AY724" s="1024"/>
      <c r="AZ724" s="1024"/>
      <c r="BA724" s="1024"/>
      <c r="BB724" s="1024"/>
      <c r="BC724" s="1024"/>
      <c r="BD724" s="1026"/>
      <c r="BF724" s="236">
        <v>42</v>
      </c>
    </row>
    <row r="725" spans="2:58" s="236" customFormat="1" ht="25.2" hidden="1" customHeight="1">
      <c r="B725" s="1027" t="s">
        <v>23</v>
      </c>
      <c r="C725" s="1028"/>
      <c r="D725" s="1028"/>
      <c r="E725" s="1028"/>
      <c r="F725" s="1028"/>
      <c r="G725" s="1028"/>
      <c r="H725" s="1028"/>
      <c r="I725" s="1029"/>
      <c r="J725" s="972" t="s">
        <v>3918</v>
      </c>
      <c r="K725" s="973"/>
      <c r="L725" s="973"/>
      <c r="M725" s="975"/>
      <c r="N725" s="977"/>
      <c r="O725" s="239" t="s">
        <v>3919</v>
      </c>
      <c r="P725" s="975"/>
      <c r="Q725" s="977"/>
      <c r="R725" s="973"/>
      <c r="S725" s="973"/>
      <c r="T725" s="973"/>
      <c r="U725" s="973"/>
      <c r="V725" s="973"/>
      <c r="W725" s="973"/>
      <c r="X725" s="973"/>
      <c r="Y725" s="973"/>
      <c r="Z725" s="973"/>
      <c r="AA725" s="973"/>
      <c r="AB725" s="974"/>
      <c r="AD725" s="1027" t="s">
        <v>23</v>
      </c>
      <c r="AE725" s="1028"/>
      <c r="AF725" s="1028"/>
      <c r="AG725" s="1028"/>
      <c r="AH725" s="1028"/>
      <c r="AI725" s="1028"/>
      <c r="AJ725" s="1028"/>
      <c r="AK725" s="1029"/>
      <c r="AL725" s="972" t="s">
        <v>3918</v>
      </c>
      <c r="AM725" s="973"/>
      <c r="AN725" s="973"/>
      <c r="AO725" s="975"/>
      <c r="AP725" s="977"/>
      <c r="AQ725" s="239" t="s">
        <v>3919</v>
      </c>
      <c r="AR725" s="975"/>
      <c r="AS725" s="977"/>
      <c r="AT725" s="973"/>
      <c r="AU725" s="973"/>
      <c r="AV725" s="973"/>
      <c r="AW725" s="973"/>
      <c r="AX725" s="973"/>
      <c r="AY725" s="973"/>
      <c r="AZ725" s="973"/>
      <c r="BA725" s="973"/>
      <c r="BB725" s="973"/>
      <c r="BC725" s="973"/>
      <c r="BD725" s="974"/>
    </row>
    <row r="726" spans="2:58" s="236" customFormat="1" ht="25.2" hidden="1" customHeight="1">
      <c r="B726" s="1030"/>
      <c r="C726" s="1025"/>
      <c r="D726" s="1025"/>
      <c r="E726" s="1025"/>
      <c r="F726" s="1025"/>
      <c r="G726" s="1025"/>
      <c r="H726" s="1025"/>
      <c r="I726" s="1031"/>
      <c r="J726" s="972" t="s">
        <v>3920</v>
      </c>
      <c r="K726" s="973"/>
      <c r="L726" s="973"/>
      <c r="M726" s="975"/>
      <c r="N726" s="976"/>
      <c r="O726" s="976"/>
      <c r="P726" s="976"/>
      <c r="Q726" s="977"/>
      <c r="R726" s="972" t="s">
        <v>3921</v>
      </c>
      <c r="S726" s="973"/>
      <c r="T726" s="974"/>
      <c r="U726" s="975"/>
      <c r="V726" s="976"/>
      <c r="W726" s="976"/>
      <c r="X726" s="976"/>
      <c r="Y726" s="976"/>
      <c r="Z726" s="976"/>
      <c r="AA726" s="976"/>
      <c r="AB726" s="977"/>
      <c r="AD726" s="1030"/>
      <c r="AE726" s="1025"/>
      <c r="AF726" s="1025"/>
      <c r="AG726" s="1025"/>
      <c r="AH726" s="1025"/>
      <c r="AI726" s="1025"/>
      <c r="AJ726" s="1025"/>
      <c r="AK726" s="1031"/>
      <c r="AL726" s="972" t="s">
        <v>3920</v>
      </c>
      <c r="AM726" s="973"/>
      <c r="AN726" s="973"/>
      <c r="AO726" s="975"/>
      <c r="AP726" s="976"/>
      <c r="AQ726" s="976"/>
      <c r="AR726" s="976"/>
      <c r="AS726" s="977"/>
      <c r="AT726" s="972" t="s">
        <v>3921</v>
      </c>
      <c r="AU726" s="973"/>
      <c r="AV726" s="974"/>
      <c r="AW726" s="975"/>
      <c r="AX726" s="976"/>
      <c r="AY726" s="976"/>
      <c r="AZ726" s="976"/>
      <c r="BA726" s="976"/>
      <c r="BB726" s="976"/>
      <c r="BC726" s="976"/>
      <c r="BD726" s="977"/>
    </row>
    <row r="727" spans="2:58" s="236" customFormat="1" ht="25.2" hidden="1" customHeight="1">
      <c r="B727" s="1030"/>
      <c r="C727" s="1025"/>
      <c r="D727" s="1025"/>
      <c r="E727" s="1025"/>
      <c r="F727" s="1025"/>
      <c r="G727" s="1025"/>
      <c r="H727" s="1025"/>
      <c r="I727" s="1031"/>
      <c r="J727" s="972" t="s">
        <v>3922</v>
      </c>
      <c r="K727" s="973"/>
      <c r="L727" s="973"/>
      <c r="M727" s="978"/>
      <c r="N727" s="979"/>
      <c r="O727" s="979"/>
      <c r="P727" s="979"/>
      <c r="Q727" s="980"/>
      <c r="R727" s="972" t="s">
        <v>3923</v>
      </c>
      <c r="S727" s="973"/>
      <c r="T727" s="974"/>
      <c r="U727" s="975"/>
      <c r="V727" s="976"/>
      <c r="W727" s="976"/>
      <c r="X727" s="976"/>
      <c r="Y727" s="976"/>
      <c r="Z727" s="976"/>
      <c r="AA727" s="976"/>
      <c r="AB727" s="977"/>
      <c r="AD727" s="1030"/>
      <c r="AE727" s="1025"/>
      <c r="AF727" s="1025"/>
      <c r="AG727" s="1025"/>
      <c r="AH727" s="1025"/>
      <c r="AI727" s="1025"/>
      <c r="AJ727" s="1025"/>
      <c r="AK727" s="1031"/>
      <c r="AL727" s="972" t="s">
        <v>3922</v>
      </c>
      <c r="AM727" s="973"/>
      <c r="AN727" s="973"/>
      <c r="AO727" s="978"/>
      <c r="AP727" s="979"/>
      <c r="AQ727" s="979"/>
      <c r="AR727" s="979"/>
      <c r="AS727" s="980"/>
      <c r="AT727" s="972" t="s">
        <v>3923</v>
      </c>
      <c r="AU727" s="973"/>
      <c r="AV727" s="974"/>
      <c r="AW727" s="975"/>
      <c r="AX727" s="976"/>
      <c r="AY727" s="976"/>
      <c r="AZ727" s="976"/>
      <c r="BA727" s="976"/>
      <c r="BB727" s="976"/>
      <c r="BC727" s="976"/>
      <c r="BD727" s="977"/>
    </row>
    <row r="728" spans="2:58" s="236" customFormat="1" ht="25.2" hidden="1" customHeight="1">
      <c r="B728" s="1023"/>
      <c r="C728" s="1024"/>
      <c r="D728" s="1024"/>
      <c r="E728" s="1024"/>
      <c r="F728" s="1024"/>
      <c r="G728" s="1024"/>
      <c r="H728" s="1024"/>
      <c r="I728" s="1026"/>
      <c r="J728" s="972" t="s">
        <v>3924</v>
      </c>
      <c r="K728" s="973"/>
      <c r="L728" s="973"/>
      <c r="M728" s="981"/>
      <c r="N728" s="981"/>
      <c r="O728" s="981"/>
      <c r="P728" s="981"/>
      <c r="Q728" s="981"/>
      <c r="R728" s="981"/>
      <c r="S728" s="981"/>
      <c r="T728" s="981"/>
      <c r="U728" s="981"/>
      <c r="V728" s="981"/>
      <c r="W728" s="981"/>
      <c r="X728" s="981"/>
      <c r="Y728" s="981"/>
      <c r="Z728" s="981"/>
      <c r="AA728" s="981"/>
      <c r="AB728" s="981"/>
      <c r="AD728" s="1023"/>
      <c r="AE728" s="1024"/>
      <c r="AF728" s="1024"/>
      <c r="AG728" s="1024"/>
      <c r="AH728" s="1024"/>
      <c r="AI728" s="1024"/>
      <c r="AJ728" s="1024"/>
      <c r="AK728" s="1026"/>
      <c r="AL728" s="972" t="s">
        <v>3924</v>
      </c>
      <c r="AM728" s="973"/>
      <c r="AN728" s="973"/>
      <c r="AO728" s="981"/>
      <c r="AP728" s="981"/>
      <c r="AQ728" s="981"/>
      <c r="AR728" s="981"/>
      <c r="AS728" s="981"/>
      <c r="AT728" s="981"/>
      <c r="AU728" s="981"/>
      <c r="AV728" s="981"/>
      <c r="AW728" s="981"/>
      <c r="AX728" s="981"/>
      <c r="AY728" s="981"/>
      <c r="AZ728" s="981"/>
      <c r="BA728" s="981"/>
      <c r="BB728" s="981"/>
      <c r="BC728" s="981"/>
      <c r="BD728" s="981"/>
    </row>
    <row r="729" spans="2:58" s="236" customFormat="1" ht="30" hidden="1" customHeight="1">
      <c r="B729" s="982" t="s">
        <v>3925</v>
      </c>
      <c r="C729" s="983"/>
      <c r="D729" s="983"/>
      <c r="E729" s="983"/>
      <c r="F729" s="983"/>
      <c r="G729" s="983"/>
      <c r="H729" s="983"/>
      <c r="I729" s="984"/>
      <c r="J729" s="444"/>
      <c r="K729" s="445"/>
      <c r="L729" s="446" t="s">
        <v>388</v>
      </c>
      <c r="M729" s="447"/>
      <c r="N729" s="448" t="s">
        <v>112</v>
      </c>
      <c r="O729" s="449"/>
      <c r="P729" s="450"/>
      <c r="V729" s="451"/>
      <c r="W729" s="451"/>
      <c r="X729" s="451"/>
      <c r="Y729" s="451"/>
      <c r="Z729" s="451"/>
      <c r="AA729" s="451"/>
      <c r="AB729" s="452"/>
      <c r="AD729" s="982" t="s">
        <v>3925</v>
      </c>
      <c r="AE729" s="983"/>
      <c r="AF729" s="983"/>
      <c r="AG729" s="983"/>
      <c r="AH729" s="983"/>
      <c r="AI729" s="983"/>
      <c r="AJ729" s="983"/>
      <c r="AK729" s="984"/>
      <c r="AL729" s="444"/>
      <c r="AM729" s="445"/>
      <c r="AN729" s="446" t="s">
        <v>388</v>
      </c>
      <c r="AO729" s="447"/>
      <c r="AP729" s="448" t="s">
        <v>112</v>
      </c>
      <c r="AQ729" s="449"/>
      <c r="AR729" s="450"/>
      <c r="AX729" s="451"/>
      <c r="AY729" s="451"/>
      <c r="AZ729" s="451"/>
      <c r="BA729" s="451"/>
      <c r="BB729" s="451"/>
      <c r="BC729" s="451"/>
      <c r="BD729" s="452"/>
    </row>
    <row r="730" spans="2:58" s="236" customFormat="1" ht="15" hidden="1" customHeight="1">
      <c r="B730" s="985"/>
      <c r="C730" s="986"/>
      <c r="D730" s="986"/>
      <c r="E730" s="986"/>
      <c r="F730" s="986"/>
      <c r="G730" s="986"/>
      <c r="H730" s="986"/>
      <c r="I730" s="987"/>
      <c r="J730" s="453" t="s">
        <v>3926</v>
      </c>
      <c r="K730" s="454"/>
      <c r="L730" s="454"/>
      <c r="M730" s="454"/>
      <c r="N730" s="454"/>
      <c r="O730" s="454"/>
      <c r="P730" s="454"/>
      <c r="Q730" s="454"/>
      <c r="R730" s="454"/>
      <c r="S730" s="449"/>
      <c r="T730" s="455"/>
      <c r="U730" s="456"/>
      <c r="V730" s="457"/>
      <c r="W730" s="458"/>
      <c r="X730" s="459" t="s">
        <v>388</v>
      </c>
      <c r="Y730" s="460"/>
      <c r="Z730" s="461" t="s">
        <v>112</v>
      </c>
      <c r="AA730" s="461"/>
      <c r="AB730" s="462"/>
      <c r="AD730" s="985"/>
      <c r="AE730" s="986"/>
      <c r="AF730" s="986"/>
      <c r="AG730" s="986"/>
      <c r="AH730" s="986"/>
      <c r="AI730" s="986"/>
      <c r="AJ730" s="986"/>
      <c r="AK730" s="987"/>
      <c r="AL730" s="453" t="s">
        <v>3926</v>
      </c>
      <c r="AM730" s="454"/>
      <c r="AN730" s="454"/>
      <c r="AO730" s="454"/>
      <c r="AP730" s="454"/>
      <c r="AQ730" s="454"/>
      <c r="AR730" s="454"/>
      <c r="AS730" s="454"/>
      <c r="AT730" s="454"/>
      <c r="AU730" s="449"/>
      <c r="AV730" s="455"/>
      <c r="AW730" s="456"/>
      <c r="AX730" s="457"/>
      <c r="AY730" s="458"/>
      <c r="AZ730" s="459" t="s">
        <v>388</v>
      </c>
      <c r="BA730" s="460"/>
      <c r="BB730" s="461" t="s">
        <v>112</v>
      </c>
      <c r="BC730" s="461"/>
      <c r="BD730" s="462"/>
    </row>
    <row r="731" spans="2:58" s="236" customFormat="1" ht="15" hidden="1" customHeight="1">
      <c r="B731" s="988"/>
      <c r="C731" s="989"/>
      <c r="D731" s="989"/>
      <c r="E731" s="989"/>
      <c r="F731" s="989"/>
      <c r="G731" s="989"/>
      <c r="H731" s="989"/>
      <c r="I731" s="990"/>
      <c r="J731" s="463" t="s">
        <v>3927</v>
      </c>
      <c r="K731" s="464"/>
      <c r="L731" s="464"/>
      <c r="M731" s="464"/>
      <c r="N731" s="464"/>
      <c r="O731" s="464"/>
      <c r="P731" s="464"/>
      <c r="Q731" s="464"/>
      <c r="R731" s="464"/>
      <c r="S731" s="465"/>
      <c r="T731" s="466"/>
      <c r="U731" s="467"/>
      <c r="V731" s="468"/>
      <c r="W731" s="469"/>
      <c r="X731" s="464" t="s">
        <v>388</v>
      </c>
      <c r="Y731" s="470"/>
      <c r="Z731" s="466" t="s">
        <v>112</v>
      </c>
      <c r="AA731" s="466"/>
      <c r="AB731" s="471"/>
      <c r="AD731" s="988"/>
      <c r="AE731" s="989"/>
      <c r="AF731" s="989"/>
      <c r="AG731" s="989"/>
      <c r="AH731" s="989"/>
      <c r="AI731" s="989"/>
      <c r="AJ731" s="989"/>
      <c r="AK731" s="990"/>
      <c r="AL731" s="463" t="s">
        <v>3927</v>
      </c>
      <c r="AM731" s="464"/>
      <c r="AN731" s="464"/>
      <c r="AO731" s="464"/>
      <c r="AP731" s="464"/>
      <c r="AQ731" s="464"/>
      <c r="AR731" s="464"/>
      <c r="AS731" s="464"/>
      <c r="AT731" s="464"/>
      <c r="AU731" s="465"/>
      <c r="AV731" s="466"/>
      <c r="AW731" s="467"/>
      <c r="AX731" s="468"/>
      <c r="AY731" s="469"/>
      <c r="AZ731" s="464" t="s">
        <v>388</v>
      </c>
      <c r="BA731" s="470"/>
      <c r="BB731" s="466" t="s">
        <v>112</v>
      </c>
      <c r="BC731" s="466"/>
      <c r="BD731" s="471"/>
    </row>
    <row r="732" spans="2:58" s="236" customFormat="1" ht="18" hidden="1" customHeight="1">
      <c r="B732" s="991" t="s">
        <v>3928</v>
      </c>
      <c r="C732" s="992"/>
      <c r="D732" s="992"/>
      <c r="E732" s="992"/>
      <c r="F732" s="992"/>
      <c r="G732" s="992"/>
      <c r="H732" s="992"/>
      <c r="I732" s="993"/>
      <c r="J732" s="472" t="s">
        <v>3783</v>
      </c>
      <c r="K732" s="473" t="s">
        <v>3929</v>
      </c>
      <c r="L732" s="474"/>
      <c r="M732" s="474"/>
      <c r="N732" s="474"/>
      <c r="O732" s="472" t="s">
        <v>3783</v>
      </c>
      <c r="P732" s="473" t="s">
        <v>3930</v>
      </c>
      <c r="Q732" s="474"/>
      <c r="R732" s="474"/>
      <c r="T732" s="461" t="s">
        <v>3935</v>
      </c>
      <c r="U732" s="472" t="s">
        <v>3783</v>
      </c>
      <c r="V732" s="461" t="s">
        <v>3936</v>
      </c>
      <c r="X732" s="473"/>
      <c r="Y732" s="474"/>
      <c r="Z732" s="474"/>
      <c r="AA732" s="474"/>
      <c r="AB732" s="475"/>
      <c r="AD732" s="991" t="s">
        <v>3928</v>
      </c>
      <c r="AE732" s="992"/>
      <c r="AF732" s="992"/>
      <c r="AG732" s="992"/>
      <c r="AH732" s="992"/>
      <c r="AI732" s="992"/>
      <c r="AJ732" s="992"/>
      <c r="AK732" s="993"/>
      <c r="AL732" s="472" t="s">
        <v>3783</v>
      </c>
      <c r="AM732" s="473" t="s">
        <v>3929</v>
      </c>
      <c r="AN732" s="474"/>
      <c r="AO732" s="474"/>
      <c r="AP732" s="474"/>
      <c r="AQ732" s="472" t="s">
        <v>3783</v>
      </c>
      <c r="AR732" s="473" t="s">
        <v>3930</v>
      </c>
      <c r="AS732" s="474"/>
      <c r="AT732" s="474"/>
      <c r="AV732" s="461" t="s">
        <v>3935</v>
      </c>
      <c r="AW732" s="472" t="s">
        <v>3783</v>
      </c>
      <c r="AX732" s="461" t="s">
        <v>3936</v>
      </c>
      <c r="AZ732" s="473"/>
      <c r="BA732" s="474"/>
      <c r="BB732" s="474"/>
      <c r="BC732" s="474"/>
      <c r="BD732" s="475"/>
    </row>
    <row r="733" spans="2:58" s="236" customFormat="1" ht="15" hidden="1" customHeight="1">
      <c r="B733" s="994" t="s">
        <v>3931</v>
      </c>
      <c r="C733" s="995"/>
      <c r="D733" s="995"/>
      <c r="E733" s="995"/>
      <c r="F733" s="995"/>
      <c r="G733" s="995"/>
      <c r="H733" s="995"/>
      <c r="I733" s="996"/>
      <c r="J733" s="1000" t="s">
        <v>3932</v>
      </c>
      <c r="K733" s="1001"/>
      <c r="L733" s="1004"/>
      <c r="M733" s="1005"/>
      <c r="N733" s="1005"/>
      <c r="O733" s="1005"/>
      <c r="P733" s="1005"/>
      <c r="Q733" s="1005"/>
      <c r="R733" s="1006"/>
      <c r="S733" s="1006"/>
      <c r="T733" s="1006"/>
      <c r="U733" s="1007"/>
      <c r="V733" s="1008" t="s">
        <v>3933</v>
      </c>
      <c r="W733" s="1008"/>
      <c r="X733" s="1008"/>
      <c r="Y733" s="1008"/>
      <c r="Z733" s="1008"/>
      <c r="AA733" s="1008"/>
      <c r="AB733" s="1009"/>
      <c r="AD733" s="994" t="s">
        <v>3931</v>
      </c>
      <c r="AE733" s="995"/>
      <c r="AF733" s="995"/>
      <c r="AG733" s="995"/>
      <c r="AH733" s="995"/>
      <c r="AI733" s="995"/>
      <c r="AJ733" s="995"/>
      <c r="AK733" s="996"/>
      <c r="AL733" s="1000" t="s">
        <v>3932</v>
      </c>
      <c r="AM733" s="1001"/>
      <c r="AN733" s="1004"/>
      <c r="AO733" s="1005"/>
      <c r="AP733" s="1005"/>
      <c r="AQ733" s="1005"/>
      <c r="AR733" s="1005"/>
      <c r="AS733" s="1005"/>
      <c r="AT733" s="1006"/>
      <c r="AU733" s="1006"/>
      <c r="AV733" s="1006"/>
      <c r="AW733" s="1007"/>
      <c r="AX733" s="1008" t="s">
        <v>3933</v>
      </c>
      <c r="AY733" s="1008"/>
      <c r="AZ733" s="1008"/>
      <c r="BA733" s="1008"/>
      <c r="BB733" s="1008"/>
      <c r="BC733" s="1008"/>
      <c r="BD733" s="1009"/>
    </row>
    <row r="734" spans="2:58" s="236" customFormat="1" ht="15" hidden="1" customHeight="1">
      <c r="B734" s="997"/>
      <c r="C734" s="998"/>
      <c r="D734" s="998"/>
      <c r="E734" s="998"/>
      <c r="F734" s="998"/>
      <c r="G734" s="998"/>
      <c r="H734" s="998"/>
      <c r="I734" s="999"/>
      <c r="J734" s="1002"/>
      <c r="K734" s="1003"/>
      <c r="L734" s="1004"/>
      <c r="M734" s="1005"/>
      <c r="N734" s="1005"/>
      <c r="O734" s="1005"/>
      <c r="P734" s="1005"/>
      <c r="Q734" s="1005"/>
      <c r="R734" s="1006"/>
      <c r="S734" s="1006"/>
      <c r="T734" s="1006"/>
      <c r="U734" s="1007"/>
      <c r="V734" s="1010"/>
      <c r="W734" s="1010"/>
      <c r="X734" s="1010"/>
      <c r="Y734" s="1010"/>
      <c r="Z734" s="1010"/>
      <c r="AA734" s="1010"/>
      <c r="AB734" s="1011"/>
      <c r="AC734" s="241"/>
      <c r="AD734" s="997"/>
      <c r="AE734" s="998"/>
      <c r="AF734" s="998"/>
      <c r="AG734" s="998"/>
      <c r="AH734" s="998"/>
      <c r="AI734" s="998"/>
      <c r="AJ734" s="998"/>
      <c r="AK734" s="999"/>
      <c r="AL734" s="1002"/>
      <c r="AM734" s="1003"/>
      <c r="AN734" s="1004"/>
      <c r="AO734" s="1005"/>
      <c r="AP734" s="1005"/>
      <c r="AQ734" s="1005"/>
      <c r="AR734" s="1005"/>
      <c r="AS734" s="1005"/>
      <c r="AT734" s="1006"/>
      <c r="AU734" s="1006"/>
      <c r="AV734" s="1006"/>
      <c r="AW734" s="1007"/>
      <c r="AX734" s="1010"/>
      <c r="AY734" s="1010"/>
      <c r="AZ734" s="1010"/>
      <c r="BA734" s="1010"/>
      <c r="BB734" s="1010"/>
      <c r="BC734" s="1010"/>
      <c r="BD734" s="1011"/>
      <c r="BF734" s="241"/>
    </row>
    <row r="735" spans="2:58" s="236" customFormat="1" ht="15" hidden="1" customHeight="1">
      <c r="B735" s="994" t="s">
        <v>3934</v>
      </c>
      <c r="C735" s="995"/>
      <c r="D735" s="995"/>
      <c r="E735" s="995"/>
      <c r="F735" s="995"/>
      <c r="G735" s="995"/>
      <c r="H735" s="995"/>
      <c r="I735" s="996"/>
      <c r="J735" s="968"/>
      <c r="K735" s="969"/>
      <c r="L735" s="1012"/>
      <c r="M735" s="1012" t="s">
        <v>12</v>
      </c>
      <c r="N735" s="1012"/>
      <c r="O735" s="1012" t="s">
        <v>11</v>
      </c>
      <c r="P735" s="1012"/>
      <c r="Q735" s="1012" t="s">
        <v>227</v>
      </c>
      <c r="S735" s="476"/>
      <c r="T735" s="476"/>
      <c r="U735" s="476"/>
      <c r="V735" s="476"/>
      <c r="W735" s="476"/>
      <c r="X735" s="476"/>
      <c r="Y735" s="476"/>
      <c r="Z735" s="476"/>
      <c r="AA735" s="476"/>
      <c r="AB735" s="477"/>
      <c r="AC735" s="241"/>
      <c r="AD735" s="994" t="s">
        <v>3934</v>
      </c>
      <c r="AE735" s="995"/>
      <c r="AF735" s="995"/>
      <c r="AG735" s="995"/>
      <c r="AH735" s="995"/>
      <c r="AI735" s="995"/>
      <c r="AJ735" s="995"/>
      <c r="AK735" s="996"/>
      <c r="AL735" s="968"/>
      <c r="AM735" s="969"/>
      <c r="AN735" s="1012"/>
      <c r="AO735" s="1012" t="s">
        <v>12</v>
      </c>
      <c r="AP735" s="1012"/>
      <c r="AQ735" s="1012" t="s">
        <v>11</v>
      </c>
      <c r="AR735" s="1012"/>
      <c r="AS735" s="1012" t="s">
        <v>227</v>
      </c>
      <c r="AU735" s="476"/>
      <c r="AV735" s="476"/>
      <c r="AW735" s="476"/>
      <c r="AX735" s="476"/>
      <c r="AY735" s="476"/>
      <c r="AZ735" s="476"/>
      <c r="BA735" s="476"/>
      <c r="BB735" s="476"/>
      <c r="BC735" s="476"/>
      <c r="BD735" s="477"/>
      <c r="BF735" s="241"/>
    </row>
    <row r="736" spans="2:58" s="236" customFormat="1" ht="15" hidden="1" customHeight="1">
      <c r="B736" s="997"/>
      <c r="C736" s="998"/>
      <c r="D736" s="998"/>
      <c r="E736" s="998"/>
      <c r="F736" s="998"/>
      <c r="G736" s="998"/>
      <c r="H736" s="998"/>
      <c r="I736" s="999"/>
      <c r="J736" s="970"/>
      <c r="K736" s="971"/>
      <c r="L736" s="1013"/>
      <c r="M736" s="1013"/>
      <c r="N736" s="1013"/>
      <c r="O736" s="1013"/>
      <c r="P736" s="1013"/>
      <c r="Q736" s="1013"/>
      <c r="R736" s="481"/>
      <c r="S736" s="479"/>
      <c r="T736" s="479"/>
      <c r="U736" s="479"/>
      <c r="V736" s="479"/>
      <c r="W736" s="479"/>
      <c r="X736" s="479"/>
      <c r="Y736" s="479"/>
      <c r="Z736" s="479"/>
      <c r="AA736" s="479"/>
      <c r="AB736" s="480"/>
      <c r="AC736" s="241"/>
      <c r="AD736" s="997"/>
      <c r="AE736" s="998"/>
      <c r="AF736" s="998"/>
      <c r="AG736" s="998"/>
      <c r="AH736" s="998"/>
      <c r="AI736" s="998"/>
      <c r="AJ736" s="998"/>
      <c r="AK736" s="999"/>
      <c r="AL736" s="970"/>
      <c r="AM736" s="971"/>
      <c r="AN736" s="1013"/>
      <c r="AO736" s="1013"/>
      <c r="AP736" s="1013"/>
      <c r="AQ736" s="1013"/>
      <c r="AR736" s="1013"/>
      <c r="AS736" s="1013"/>
      <c r="AT736" s="481"/>
      <c r="AU736" s="479"/>
      <c r="AV736" s="479"/>
      <c r="AW736" s="479"/>
      <c r="AX736" s="479"/>
      <c r="AY736" s="479"/>
      <c r="AZ736" s="479"/>
      <c r="BA736" s="479"/>
      <c r="BB736" s="479"/>
      <c r="BC736" s="479"/>
      <c r="BD736" s="480"/>
      <c r="BF736" s="241"/>
    </row>
    <row r="737" spans="2:58" s="236" customFormat="1" ht="20.100000000000001" hidden="1" customHeight="1">
      <c r="B737" s="482"/>
      <c r="C737" s="482"/>
      <c r="D737" s="482"/>
      <c r="E737" s="482"/>
      <c r="F737" s="482"/>
      <c r="G737" s="482"/>
      <c r="H737" s="482"/>
      <c r="I737" s="482"/>
      <c r="J737" s="482"/>
      <c r="K737" s="482"/>
      <c r="L737" s="482"/>
      <c r="M737" s="482"/>
      <c r="N737" s="482"/>
      <c r="O737" s="482"/>
      <c r="P737" s="482"/>
      <c r="Q737" s="482"/>
      <c r="R737" s="482"/>
      <c r="S737" s="482"/>
      <c r="T737" s="482"/>
      <c r="U737" s="482"/>
      <c r="V737" s="482"/>
      <c r="W737" s="482"/>
      <c r="X737" s="482"/>
      <c r="Y737" s="482"/>
      <c r="Z737" s="482"/>
      <c r="AA737" s="482"/>
      <c r="AB737" s="482"/>
      <c r="AC737" s="241"/>
      <c r="AD737" s="482"/>
      <c r="AE737" s="482"/>
      <c r="AF737" s="482"/>
      <c r="AG737" s="482"/>
      <c r="AH737" s="482"/>
      <c r="AI737" s="482"/>
      <c r="AJ737" s="482"/>
      <c r="AK737" s="482"/>
      <c r="AL737" s="482"/>
      <c r="AM737" s="482"/>
      <c r="AN737" s="482"/>
      <c r="AO737" s="482"/>
      <c r="AP737" s="482"/>
      <c r="AQ737" s="482"/>
      <c r="AR737" s="482"/>
      <c r="AS737" s="482"/>
      <c r="AT737" s="482"/>
      <c r="AU737" s="482"/>
      <c r="AV737" s="482"/>
      <c r="AW737" s="482"/>
      <c r="AX737" s="482"/>
      <c r="AY737" s="482"/>
      <c r="AZ737" s="482"/>
      <c r="BA737" s="482"/>
      <c r="BB737" s="482"/>
      <c r="BC737" s="482"/>
      <c r="BD737" s="482"/>
      <c r="BF737" s="241"/>
    </row>
    <row r="738" spans="2:58" s="236" customFormat="1" ht="18" hidden="1" customHeight="1">
      <c r="C738" s="437" t="s">
        <v>3937</v>
      </c>
      <c r="D738" s="243" t="s">
        <v>16092</v>
      </c>
      <c r="F738" s="243"/>
      <c r="G738" s="243"/>
      <c r="H738" s="243"/>
      <c r="I738" s="243"/>
      <c r="J738" s="483"/>
      <c r="K738" s="483"/>
      <c r="L738" s="483"/>
      <c r="M738" s="483"/>
      <c r="N738" s="483"/>
      <c r="O738" s="483"/>
      <c r="P738" s="483"/>
      <c r="Q738" s="483"/>
      <c r="R738" s="483"/>
      <c r="S738" s="484"/>
      <c r="T738" s="483"/>
      <c r="U738" s="483"/>
      <c r="V738" s="483"/>
      <c r="W738" s="483"/>
      <c r="X738" s="243"/>
      <c r="Y738" s="243"/>
      <c r="Z738" s="243"/>
      <c r="AA738" s="243"/>
      <c r="AB738" s="243"/>
      <c r="AE738" s="437" t="s">
        <v>3937</v>
      </c>
      <c r="AF738" s="243" t="s">
        <v>16092</v>
      </c>
      <c r="AH738" s="243"/>
      <c r="AI738" s="243"/>
      <c r="AJ738" s="243"/>
      <c r="AK738" s="243"/>
      <c r="AL738" s="483"/>
      <c r="AM738" s="483"/>
      <c r="AN738" s="483"/>
      <c r="AO738" s="483"/>
      <c r="AP738" s="483"/>
      <c r="AQ738" s="483"/>
      <c r="AR738" s="483"/>
      <c r="AS738" s="483"/>
      <c r="AT738" s="483"/>
      <c r="AU738" s="484"/>
      <c r="AV738" s="483"/>
      <c r="AW738" s="483"/>
      <c r="AX738" s="483"/>
      <c r="AY738" s="483"/>
      <c r="AZ738" s="243"/>
      <c r="BA738" s="243"/>
      <c r="BB738" s="243"/>
      <c r="BC738" s="243"/>
      <c r="BD738" s="243"/>
    </row>
    <row r="739" spans="2:58" s="236" customFormat="1" ht="30" hidden="1" customHeight="1">
      <c r="C739" s="485" t="s">
        <v>3938</v>
      </c>
      <c r="D739" s="1032" t="s">
        <v>16093</v>
      </c>
      <c r="E739" s="1032"/>
      <c r="F739" s="1032"/>
      <c r="G739" s="1032"/>
      <c r="H739" s="1032"/>
      <c r="I739" s="1032"/>
      <c r="J739" s="1032"/>
      <c r="K739" s="1032"/>
      <c r="L739" s="1032"/>
      <c r="M739" s="1032"/>
      <c r="N739" s="1032"/>
      <c r="O739" s="1032"/>
      <c r="P739" s="1032"/>
      <c r="Q739" s="1032"/>
      <c r="R739" s="1032"/>
      <c r="S739" s="1032"/>
      <c r="T739" s="1032"/>
      <c r="U739" s="1032"/>
      <c r="V739" s="1032"/>
      <c r="W739" s="1032"/>
      <c r="X739" s="1032"/>
      <c r="Y739" s="1032"/>
      <c r="Z739" s="1032"/>
      <c r="AA739" s="1032"/>
      <c r="AB739" s="1032"/>
      <c r="AE739" s="485" t="s">
        <v>3938</v>
      </c>
      <c r="AF739" s="1032" t="s">
        <v>16093</v>
      </c>
      <c r="AG739" s="1032"/>
      <c r="AH739" s="1032"/>
      <c r="AI739" s="1032"/>
      <c r="AJ739" s="1032"/>
      <c r="AK739" s="1032"/>
      <c r="AL739" s="1032"/>
      <c r="AM739" s="1032"/>
      <c r="AN739" s="1032"/>
      <c r="AO739" s="1032"/>
      <c r="AP739" s="1032"/>
      <c r="AQ739" s="1032"/>
      <c r="AR739" s="1032"/>
      <c r="AS739" s="1032"/>
      <c r="AT739" s="1032"/>
      <c r="AU739" s="1032"/>
      <c r="AV739" s="1032"/>
      <c r="AW739" s="1032"/>
      <c r="AX739" s="1032"/>
      <c r="AY739" s="1032"/>
      <c r="AZ739" s="1032"/>
      <c r="BA739" s="1032"/>
      <c r="BB739" s="1032"/>
      <c r="BC739" s="1032"/>
      <c r="BD739" s="1032"/>
    </row>
    <row r="740" spans="2:58" s="236" customFormat="1" ht="7.95" hidden="1" customHeight="1">
      <c r="E740" s="486"/>
      <c r="F740" s="486"/>
      <c r="G740" s="486"/>
      <c r="H740" s="486"/>
      <c r="I740" s="486"/>
      <c r="J740" s="486"/>
      <c r="K740" s="486"/>
      <c r="L740" s="486"/>
      <c r="M740" s="486"/>
      <c r="N740" s="486"/>
      <c r="O740" s="486"/>
      <c r="P740" s="486"/>
      <c r="Q740" s="486"/>
      <c r="R740" s="486"/>
      <c r="S740" s="486"/>
      <c r="T740" s="486"/>
      <c r="U740" s="486"/>
      <c r="V740" s="486"/>
      <c r="W740" s="486"/>
      <c r="X740" s="486"/>
      <c r="Y740" s="486"/>
      <c r="Z740" s="486"/>
      <c r="AA740" s="486"/>
      <c r="AB740" s="486"/>
      <c r="AG740" s="486"/>
      <c r="AH740" s="486"/>
      <c r="AI740" s="486"/>
      <c r="AJ740" s="486"/>
      <c r="AK740" s="486"/>
      <c r="AL740" s="486"/>
      <c r="AM740" s="486"/>
      <c r="AN740" s="486"/>
      <c r="AO740" s="486"/>
      <c r="AP740" s="486"/>
      <c r="AQ740" s="486"/>
      <c r="AR740" s="486"/>
      <c r="AS740" s="486"/>
      <c r="AT740" s="486"/>
      <c r="AU740" s="486"/>
      <c r="AV740" s="486"/>
      <c r="AW740" s="486"/>
      <c r="AX740" s="486"/>
      <c r="AY740" s="486"/>
      <c r="AZ740" s="486"/>
      <c r="BA740" s="486"/>
      <c r="BB740" s="486"/>
      <c r="BC740" s="486"/>
      <c r="BD740" s="486"/>
    </row>
    <row r="741" spans="2:58" s="236" customFormat="1" ht="25.35" hidden="1" customHeight="1">
      <c r="B741" s="441" t="s">
        <v>3939</v>
      </c>
      <c r="I741" s="442"/>
      <c r="J741" s="442"/>
      <c r="W741" s="442"/>
      <c r="X741" s="442"/>
      <c r="Y741" s="442"/>
      <c r="Z741" s="442"/>
      <c r="AA741" s="442"/>
      <c r="AB741" s="442"/>
      <c r="AD741" s="441" t="s">
        <v>3939</v>
      </c>
      <c r="AK741" s="442"/>
      <c r="AL741" s="442"/>
      <c r="AY741" s="442"/>
      <c r="AZ741" s="442"/>
      <c r="BA741" s="442"/>
      <c r="BB741" s="442"/>
      <c r="BC741" s="442"/>
      <c r="BD741" s="442"/>
    </row>
    <row r="742" spans="2:58" s="236" customFormat="1" ht="12.45" hidden="1" customHeight="1">
      <c r="B742" s="1014" t="s">
        <v>3917</v>
      </c>
      <c r="C742" s="1015"/>
      <c r="D742" s="1015"/>
      <c r="E742" s="1015"/>
      <c r="F742" s="1015"/>
      <c r="G742" s="1015"/>
      <c r="H742" s="1015"/>
      <c r="I742" s="1016"/>
      <c r="J742" s="1017"/>
      <c r="K742" s="1018"/>
      <c r="L742" s="1018"/>
      <c r="M742" s="1018"/>
      <c r="N742" s="1018"/>
      <c r="O742" s="1018"/>
      <c r="P742" s="1018"/>
      <c r="Q742" s="1018"/>
      <c r="R742" s="1018"/>
      <c r="S742" s="1018"/>
      <c r="T742" s="1018"/>
      <c r="U742" s="1018"/>
      <c r="V742" s="1018"/>
      <c r="W742" s="1018"/>
      <c r="X742" s="1018"/>
      <c r="Y742" s="1018"/>
      <c r="Z742" s="1018"/>
      <c r="AA742" s="1018"/>
      <c r="AB742" s="1019"/>
      <c r="AD742" s="1014" t="s">
        <v>3917</v>
      </c>
      <c r="AE742" s="1015"/>
      <c r="AF742" s="1015"/>
      <c r="AG742" s="1015"/>
      <c r="AH742" s="1015"/>
      <c r="AI742" s="1015"/>
      <c r="AJ742" s="1015"/>
      <c r="AK742" s="1016"/>
      <c r="AL742" s="1017"/>
      <c r="AM742" s="1018"/>
      <c r="AN742" s="1018"/>
      <c r="AO742" s="1018"/>
      <c r="AP742" s="1018"/>
      <c r="AQ742" s="1018"/>
      <c r="AR742" s="1018"/>
      <c r="AS742" s="1018"/>
      <c r="AT742" s="1018"/>
      <c r="AU742" s="1018"/>
      <c r="AV742" s="1018"/>
      <c r="AW742" s="1018"/>
      <c r="AX742" s="1018"/>
      <c r="AY742" s="1018"/>
      <c r="AZ742" s="1018"/>
      <c r="BA742" s="1018"/>
      <c r="BB742" s="1018"/>
      <c r="BC742" s="1018"/>
      <c r="BD742" s="1019"/>
    </row>
    <row r="743" spans="2:58" s="236" customFormat="1" ht="22.5" hidden="1" customHeight="1">
      <c r="B743" s="1020" t="s">
        <v>8</v>
      </c>
      <c r="C743" s="1021"/>
      <c r="D743" s="1021"/>
      <c r="E743" s="1021"/>
      <c r="F743" s="1021"/>
      <c r="G743" s="1021"/>
      <c r="H743" s="1021"/>
      <c r="I743" s="1022"/>
      <c r="J743" s="1023"/>
      <c r="K743" s="1024"/>
      <c r="L743" s="1024"/>
      <c r="M743" s="1025"/>
      <c r="N743" s="1025"/>
      <c r="O743" s="1024"/>
      <c r="P743" s="1025"/>
      <c r="Q743" s="1025"/>
      <c r="R743" s="1024"/>
      <c r="S743" s="1024"/>
      <c r="T743" s="1024"/>
      <c r="U743" s="1024"/>
      <c r="V743" s="1024"/>
      <c r="W743" s="1024"/>
      <c r="X743" s="1024"/>
      <c r="Y743" s="1024"/>
      <c r="Z743" s="1024"/>
      <c r="AA743" s="1024"/>
      <c r="AB743" s="1026"/>
      <c r="AC743" s="236">
        <v>43</v>
      </c>
      <c r="AD743" s="1020" t="s">
        <v>8</v>
      </c>
      <c r="AE743" s="1021"/>
      <c r="AF743" s="1021"/>
      <c r="AG743" s="1021"/>
      <c r="AH743" s="1021"/>
      <c r="AI743" s="1021"/>
      <c r="AJ743" s="1021"/>
      <c r="AK743" s="1022"/>
      <c r="AL743" s="1023"/>
      <c r="AM743" s="1024"/>
      <c r="AN743" s="1024"/>
      <c r="AO743" s="1025"/>
      <c r="AP743" s="1025"/>
      <c r="AQ743" s="1024"/>
      <c r="AR743" s="1025"/>
      <c r="AS743" s="1025"/>
      <c r="AT743" s="1024"/>
      <c r="AU743" s="1024"/>
      <c r="AV743" s="1024"/>
      <c r="AW743" s="1024"/>
      <c r="AX743" s="1024"/>
      <c r="AY743" s="1024"/>
      <c r="AZ743" s="1024"/>
      <c r="BA743" s="1024"/>
      <c r="BB743" s="1024"/>
      <c r="BC743" s="1024"/>
      <c r="BD743" s="1026"/>
      <c r="BF743" s="236">
        <v>43</v>
      </c>
    </row>
    <row r="744" spans="2:58" s="236" customFormat="1" ht="25.2" hidden="1" customHeight="1">
      <c r="B744" s="1027" t="s">
        <v>23</v>
      </c>
      <c r="C744" s="1028"/>
      <c r="D744" s="1028"/>
      <c r="E744" s="1028"/>
      <c r="F744" s="1028"/>
      <c r="G744" s="1028"/>
      <c r="H744" s="1028"/>
      <c r="I744" s="1029"/>
      <c r="J744" s="972" t="s">
        <v>3918</v>
      </c>
      <c r="K744" s="973"/>
      <c r="L744" s="973"/>
      <c r="M744" s="975"/>
      <c r="N744" s="977"/>
      <c r="O744" s="239" t="s">
        <v>3919</v>
      </c>
      <c r="P744" s="975"/>
      <c r="Q744" s="977"/>
      <c r="R744" s="973"/>
      <c r="S744" s="973"/>
      <c r="T744" s="973"/>
      <c r="U744" s="973"/>
      <c r="V744" s="973"/>
      <c r="W744" s="973"/>
      <c r="X744" s="973"/>
      <c r="Y744" s="973"/>
      <c r="Z744" s="973"/>
      <c r="AA744" s="973"/>
      <c r="AB744" s="974"/>
      <c r="AD744" s="1027" t="s">
        <v>23</v>
      </c>
      <c r="AE744" s="1028"/>
      <c r="AF744" s="1028"/>
      <c r="AG744" s="1028"/>
      <c r="AH744" s="1028"/>
      <c r="AI744" s="1028"/>
      <c r="AJ744" s="1028"/>
      <c r="AK744" s="1029"/>
      <c r="AL744" s="972" t="s">
        <v>3918</v>
      </c>
      <c r="AM744" s="973"/>
      <c r="AN744" s="973"/>
      <c r="AO744" s="975"/>
      <c r="AP744" s="977"/>
      <c r="AQ744" s="239" t="s">
        <v>3919</v>
      </c>
      <c r="AR744" s="975"/>
      <c r="AS744" s="977"/>
      <c r="AT744" s="973"/>
      <c r="AU744" s="973"/>
      <c r="AV744" s="973"/>
      <c r="AW744" s="973"/>
      <c r="AX744" s="973"/>
      <c r="AY744" s="973"/>
      <c r="AZ744" s="973"/>
      <c r="BA744" s="973"/>
      <c r="BB744" s="973"/>
      <c r="BC744" s="973"/>
      <c r="BD744" s="974"/>
    </row>
    <row r="745" spans="2:58" s="236" customFormat="1" ht="25.2" hidden="1" customHeight="1">
      <c r="B745" s="1030"/>
      <c r="C745" s="1025"/>
      <c r="D745" s="1025"/>
      <c r="E745" s="1025"/>
      <c r="F745" s="1025"/>
      <c r="G745" s="1025"/>
      <c r="H745" s="1025"/>
      <c r="I745" s="1031"/>
      <c r="J745" s="972" t="s">
        <v>3920</v>
      </c>
      <c r="K745" s="973"/>
      <c r="L745" s="973"/>
      <c r="M745" s="975"/>
      <c r="N745" s="976"/>
      <c r="O745" s="976"/>
      <c r="P745" s="976"/>
      <c r="Q745" s="977"/>
      <c r="R745" s="972" t="s">
        <v>3921</v>
      </c>
      <c r="S745" s="973"/>
      <c r="T745" s="974"/>
      <c r="U745" s="975"/>
      <c r="V745" s="976"/>
      <c r="W745" s="976"/>
      <c r="X745" s="976"/>
      <c r="Y745" s="976"/>
      <c r="Z745" s="976"/>
      <c r="AA745" s="976"/>
      <c r="AB745" s="977"/>
      <c r="AD745" s="1030"/>
      <c r="AE745" s="1025"/>
      <c r="AF745" s="1025"/>
      <c r="AG745" s="1025"/>
      <c r="AH745" s="1025"/>
      <c r="AI745" s="1025"/>
      <c r="AJ745" s="1025"/>
      <c r="AK745" s="1031"/>
      <c r="AL745" s="972" t="s">
        <v>3920</v>
      </c>
      <c r="AM745" s="973"/>
      <c r="AN745" s="973"/>
      <c r="AO745" s="975"/>
      <c r="AP745" s="976"/>
      <c r="AQ745" s="976"/>
      <c r="AR745" s="976"/>
      <c r="AS745" s="977"/>
      <c r="AT745" s="972" t="s">
        <v>3921</v>
      </c>
      <c r="AU745" s="973"/>
      <c r="AV745" s="974"/>
      <c r="AW745" s="975"/>
      <c r="AX745" s="976"/>
      <c r="AY745" s="976"/>
      <c r="AZ745" s="976"/>
      <c r="BA745" s="976"/>
      <c r="BB745" s="976"/>
      <c r="BC745" s="976"/>
      <c r="BD745" s="977"/>
    </row>
    <row r="746" spans="2:58" s="236" customFormat="1" ht="25.2" hidden="1" customHeight="1">
      <c r="B746" s="1030"/>
      <c r="C746" s="1025"/>
      <c r="D746" s="1025"/>
      <c r="E746" s="1025"/>
      <c r="F746" s="1025"/>
      <c r="G746" s="1025"/>
      <c r="H746" s="1025"/>
      <c r="I746" s="1031"/>
      <c r="J746" s="972" t="s">
        <v>3922</v>
      </c>
      <c r="K746" s="973"/>
      <c r="L746" s="973"/>
      <c r="M746" s="978"/>
      <c r="N746" s="979"/>
      <c r="O746" s="979"/>
      <c r="P746" s="979"/>
      <c r="Q746" s="980"/>
      <c r="R746" s="972" t="s">
        <v>3923</v>
      </c>
      <c r="S746" s="973"/>
      <c r="T746" s="974"/>
      <c r="U746" s="975"/>
      <c r="V746" s="976"/>
      <c r="W746" s="976"/>
      <c r="X746" s="976"/>
      <c r="Y746" s="976"/>
      <c r="Z746" s="976"/>
      <c r="AA746" s="976"/>
      <c r="AB746" s="977"/>
      <c r="AD746" s="1030"/>
      <c r="AE746" s="1025"/>
      <c r="AF746" s="1025"/>
      <c r="AG746" s="1025"/>
      <c r="AH746" s="1025"/>
      <c r="AI746" s="1025"/>
      <c r="AJ746" s="1025"/>
      <c r="AK746" s="1031"/>
      <c r="AL746" s="972" t="s">
        <v>3922</v>
      </c>
      <c r="AM746" s="973"/>
      <c r="AN746" s="973"/>
      <c r="AO746" s="978"/>
      <c r="AP746" s="979"/>
      <c r="AQ746" s="979"/>
      <c r="AR746" s="979"/>
      <c r="AS746" s="980"/>
      <c r="AT746" s="972" t="s">
        <v>3923</v>
      </c>
      <c r="AU746" s="973"/>
      <c r="AV746" s="974"/>
      <c r="AW746" s="975"/>
      <c r="AX746" s="976"/>
      <c r="AY746" s="976"/>
      <c r="AZ746" s="976"/>
      <c r="BA746" s="976"/>
      <c r="BB746" s="976"/>
      <c r="BC746" s="976"/>
      <c r="BD746" s="977"/>
    </row>
    <row r="747" spans="2:58" s="236" customFormat="1" ht="25.2" hidden="1" customHeight="1">
      <c r="B747" s="1023"/>
      <c r="C747" s="1024"/>
      <c r="D747" s="1024"/>
      <c r="E747" s="1024"/>
      <c r="F747" s="1024"/>
      <c r="G747" s="1024"/>
      <c r="H747" s="1024"/>
      <c r="I747" s="1026"/>
      <c r="J747" s="972" t="s">
        <v>3924</v>
      </c>
      <c r="K747" s="973"/>
      <c r="L747" s="973"/>
      <c r="M747" s="981"/>
      <c r="N747" s="981"/>
      <c r="O747" s="981"/>
      <c r="P747" s="981"/>
      <c r="Q747" s="981"/>
      <c r="R747" s="981"/>
      <c r="S747" s="981"/>
      <c r="T747" s="981"/>
      <c r="U747" s="981"/>
      <c r="V747" s="981"/>
      <c r="W747" s="981"/>
      <c r="X747" s="981"/>
      <c r="Y747" s="981"/>
      <c r="Z747" s="981"/>
      <c r="AA747" s="981"/>
      <c r="AB747" s="981"/>
      <c r="AD747" s="1023"/>
      <c r="AE747" s="1024"/>
      <c r="AF747" s="1024"/>
      <c r="AG747" s="1024"/>
      <c r="AH747" s="1024"/>
      <c r="AI747" s="1024"/>
      <c r="AJ747" s="1024"/>
      <c r="AK747" s="1026"/>
      <c r="AL747" s="972" t="s">
        <v>3924</v>
      </c>
      <c r="AM747" s="973"/>
      <c r="AN747" s="973"/>
      <c r="AO747" s="981"/>
      <c r="AP747" s="981"/>
      <c r="AQ747" s="981"/>
      <c r="AR747" s="981"/>
      <c r="AS747" s="981"/>
      <c r="AT747" s="981"/>
      <c r="AU747" s="981"/>
      <c r="AV747" s="981"/>
      <c r="AW747" s="981"/>
      <c r="AX747" s="981"/>
      <c r="AY747" s="981"/>
      <c r="AZ747" s="981"/>
      <c r="BA747" s="981"/>
      <c r="BB747" s="981"/>
      <c r="BC747" s="981"/>
      <c r="BD747" s="981"/>
    </row>
    <row r="748" spans="2:58" s="236" customFormat="1" ht="30" hidden="1" customHeight="1">
      <c r="B748" s="982" t="s">
        <v>3925</v>
      </c>
      <c r="C748" s="983"/>
      <c r="D748" s="983"/>
      <c r="E748" s="983"/>
      <c r="F748" s="983"/>
      <c r="G748" s="983"/>
      <c r="H748" s="983"/>
      <c r="I748" s="984"/>
      <c r="J748" s="444"/>
      <c r="K748" s="445"/>
      <c r="L748" s="446" t="s">
        <v>388</v>
      </c>
      <c r="M748" s="447"/>
      <c r="N748" s="448" t="s">
        <v>112</v>
      </c>
      <c r="O748" s="449"/>
      <c r="P748" s="450"/>
      <c r="V748" s="451"/>
      <c r="W748" s="451"/>
      <c r="X748" s="451"/>
      <c r="Y748" s="451"/>
      <c r="Z748" s="451"/>
      <c r="AA748" s="451"/>
      <c r="AB748" s="452"/>
      <c r="AD748" s="982" t="s">
        <v>3925</v>
      </c>
      <c r="AE748" s="983"/>
      <c r="AF748" s="983"/>
      <c r="AG748" s="983"/>
      <c r="AH748" s="983"/>
      <c r="AI748" s="983"/>
      <c r="AJ748" s="983"/>
      <c r="AK748" s="984"/>
      <c r="AL748" s="444"/>
      <c r="AM748" s="445"/>
      <c r="AN748" s="446" t="s">
        <v>388</v>
      </c>
      <c r="AO748" s="447"/>
      <c r="AP748" s="448" t="s">
        <v>112</v>
      </c>
      <c r="AQ748" s="449"/>
      <c r="AR748" s="450"/>
      <c r="AX748" s="451"/>
      <c r="AY748" s="451"/>
      <c r="AZ748" s="451"/>
      <c r="BA748" s="451"/>
      <c r="BB748" s="451"/>
      <c r="BC748" s="451"/>
      <c r="BD748" s="452"/>
    </row>
    <row r="749" spans="2:58" s="236" customFormat="1" ht="15" hidden="1" customHeight="1">
      <c r="B749" s="985"/>
      <c r="C749" s="986"/>
      <c r="D749" s="986"/>
      <c r="E749" s="986"/>
      <c r="F749" s="986"/>
      <c r="G749" s="986"/>
      <c r="H749" s="986"/>
      <c r="I749" s="987"/>
      <c r="J749" s="453" t="s">
        <v>3926</v>
      </c>
      <c r="K749" s="454"/>
      <c r="L749" s="454"/>
      <c r="M749" s="454"/>
      <c r="N749" s="454"/>
      <c r="O749" s="454"/>
      <c r="P749" s="454"/>
      <c r="Q749" s="454"/>
      <c r="R749" s="454"/>
      <c r="S749" s="449"/>
      <c r="T749" s="455"/>
      <c r="U749" s="456"/>
      <c r="V749" s="457"/>
      <c r="W749" s="458"/>
      <c r="X749" s="459" t="s">
        <v>388</v>
      </c>
      <c r="Y749" s="460"/>
      <c r="Z749" s="461" t="s">
        <v>112</v>
      </c>
      <c r="AA749" s="461"/>
      <c r="AB749" s="462"/>
      <c r="AD749" s="985"/>
      <c r="AE749" s="986"/>
      <c r="AF749" s="986"/>
      <c r="AG749" s="986"/>
      <c r="AH749" s="986"/>
      <c r="AI749" s="986"/>
      <c r="AJ749" s="986"/>
      <c r="AK749" s="987"/>
      <c r="AL749" s="453" t="s">
        <v>3926</v>
      </c>
      <c r="AM749" s="454"/>
      <c r="AN749" s="454"/>
      <c r="AO749" s="454"/>
      <c r="AP749" s="454"/>
      <c r="AQ749" s="454"/>
      <c r="AR749" s="454"/>
      <c r="AS749" s="454"/>
      <c r="AT749" s="454"/>
      <c r="AU749" s="449"/>
      <c r="AV749" s="455"/>
      <c r="AW749" s="456"/>
      <c r="AX749" s="457"/>
      <c r="AY749" s="458"/>
      <c r="AZ749" s="459" t="s">
        <v>388</v>
      </c>
      <c r="BA749" s="460"/>
      <c r="BB749" s="461" t="s">
        <v>112</v>
      </c>
      <c r="BC749" s="461"/>
      <c r="BD749" s="462"/>
    </row>
    <row r="750" spans="2:58" s="236" customFormat="1" ht="15" hidden="1" customHeight="1">
      <c r="B750" s="988"/>
      <c r="C750" s="989"/>
      <c r="D750" s="989"/>
      <c r="E750" s="989"/>
      <c r="F750" s="989"/>
      <c r="G750" s="989"/>
      <c r="H750" s="989"/>
      <c r="I750" s="990"/>
      <c r="J750" s="463" t="s">
        <v>3927</v>
      </c>
      <c r="K750" s="464"/>
      <c r="L750" s="464"/>
      <c r="M750" s="464"/>
      <c r="N750" s="464"/>
      <c r="O750" s="464"/>
      <c r="P750" s="464"/>
      <c r="Q750" s="464"/>
      <c r="R750" s="464"/>
      <c r="S750" s="465"/>
      <c r="T750" s="466"/>
      <c r="U750" s="467"/>
      <c r="V750" s="468"/>
      <c r="W750" s="469"/>
      <c r="X750" s="464" t="s">
        <v>388</v>
      </c>
      <c r="Y750" s="470"/>
      <c r="Z750" s="466" t="s">
        <v>112</v>
      </c>
      <c r="AA750" s="466"/>
      <c r="AB750" s="471"/>
      <c r="AD750" s="988"/>
      <c r="AE750" s="989"/>
      <c r="AF750" s="989"/>
      <c r="AG750" s="989"/>
      <c r="AH750" s="989"/>
      <c r="AI750" s="989"/>
      <c r="AJ750" s="989"/>
      <c r="AK750" s="990"/>
      <c r="AL750" s="463" t="s">
        <v>3927</v>
      </c>
      <c r="AM750" s="464"/>
      <c r="AN750" s="464"/>
      <c r="AO750" s="464"/>
      <c r="AP750" s="464"/>
      <c r="AQ750" s="464"/>
      <c r="AR750" s="464"/>
      <c r="AS750" s="464"/>
      <c r="AT750" s="464"/>
      <c r="AU750" s="465"/>
      <c r="AV750" s="466"/>
      <c r="AW750" s="467"/>
      <c r="AX750" s="468"/>
      <c r="AY750" s="469"/>
      <c r="AZ750" s="464" t="s">
        <v>388</v>
      </c>
      <c r="BA750" s="470"/>
      <c r="BB750" s="466" t="s">
        <v>112</v>
      </c>
      <c r="BC750" s="466"/>
      <c r="BD750" s="471"/>
    </row>
    <row r="751" spans="2:58" s="236" customFormat="1" ht="18" hidden="1" customHeight="1">
      <c r="B751" s="991" t="s">
        <v>3928</v>
      </c>
      <c r="C751" s="992"/>
      <c r="D751" s="992"/>
      <c r="E751" s="992"/>
      <c r="F751" s="992"/>
      <c r="G751" s="992"/>
      <c r="H751" s="992"/>
      <c r="I751" s="993"/>
      <c r="J751" s="472" t="s">
        <v>3783</v>
      </c>
      <c r="K751" s="473" t="s">
        <v>3929</v>
      </c>
      <c r="L751" s="474"/>
      <c r="M751" s="474"/>
      <c r="N751" s="474"/>
      <c r="O751" s="472" t="s">
        <v>3783</v>
      </c>
      <c r="P751" s="473" t="s">
        <v>3930</v>
      </c>
      <c r="Q751" s="474"/>
      <c r="R751" s="474"/>
      <c r="T751" s="461" t="s">
        <v>3935</v>
      </c>
      <c r="U751" s="472" t="s">
        <v>3783</v>
      </c>
      <c r="V751" s="461" t="s">
        <v>3936</v>
      </c>
      <c r="X751" s="473"/>
      <c r="Y751" s="474"/>
      <c r="Z751" s="474"/>
      <c r="AA751" s="474"/>
      <c r="AB751" s="475"/>
      <c r="AD751" s="991" t="s">
        <v>3928</v>
      </c>
      <c r="AE751" s="992"/>
      <c r="AF751" s="992"/>
      <c r="AG751" s="992"/>
      <c r="AH751" s="992"/>
      <c r="AI751" s="992"/>
      <c r="AJ751" s="992"/>
      <c r="AK751" s="993"/>
      <c r="AL751" s="472" t="s">
        <v>3783</v>
      </c>
      <c r="AM751" s="473" t="s">
        <v>3929</v>
      </c>
      <c r="AN751" s="474"/>
      <c r="AO751" s="474"/>
      <c r="AP751" s="474"/>
      <c r="AQ751" s="472" t="s">
        <v>3783</v>
      </c>
      <c r="AR751" s="473" t="s">
        <v>3930</v>
      </c>
      <c r="AS751" s="474"/>
      <c r="AT751" s="474"/>
      <c r="AV751" s="461" t="s">
        <v>3935</v>
      </c>
      <c r="AW751" s="472" t="s">
        <v>3783</v>
      </c>
      <c r="AX751" s="461" t="s">
        <v>3936</v>
      </c>
      <c r="AZ751" s="473"/>
      <c r="BA751" s="474"/>
      <c r="BB751" s="474"/>
      <c r="BC751" s="474"/>
      <c r="BD751" s="475"/>
    </row>
    <row r="752" spans="2:58" s="236" customFormat="1" ht="15" hidden="1" customHeight="1">
      <c r="B752" s="994" t="s">
        <v>3931</v>
      </c>
      <c r="C752" s="995"/>
      <c r="D752" s="995"/>
      <c r="E752" s="995"/>
      <c r="F752" s="995"/>
      <c r="G752" s="995"/>
      <c r="H752" s="995"/>
      <c r="I752" s="996"/>
      <c r="J752" s="1000" t="s">
        <v>3932</v>
      </c>
      <c r="K752" s="1001"/>
      <c r="L752" s="1004"/>
      <c r="M752" s="1005"/>
      <c r="N752" s="1005"/>
      <c r="O752" s="1005"/>
      <c r="P752" s="1005"/>
      <c r="Q752" s="1005"/>
      <c r="R752" s="1006"/>
      <c r="S752" s="1006"/>
      <c r="T752" s="1006"/>
      <c r="U752" s="1007"/>
      <c r="V752" s="1008" t="s">
        <v>3933</v>
      </c>
      <c r="W752" s="1008"/>
      <c r="X752" s="1008"/>
      <c r="Y752" s="1008"/>
      <c r="Z752" s="1008"/>
      <c r="AA752" s="1008"/>
      <c r="AB752" s="1009"/>
      <c r="AD752" s="994" t="s">
        <v>3931</v>
      </c>
      <c r="AE752" s="995"/>
      <c r="AF752" s="995"/>
      <c r="AG752" s="995"/>
      <c r="AH752" s="995"/>
      <c r="AI752" s="995"/>
      <c r="AJ752" s="995"/>
      <c r="AK752" s="996"/>
      <c r="AL752" s="1000" t="s">
        <v>3932</v>
      </c>
      <c r="AM752" s="1001"/>
      <c r="AN752" s="1004"/>
      <c r="AO752" s="1005"/>
      <c r="AP752" s="1005"/>
      <c r="AQ752" s="1005"/>
      <c r="AR752" s="1005"/>
      <c r="AS752" s="1005"/>
      <c r="AT752" s="1006"/>
      <c r="AU752" s="1006"/>
      <c r="AV752" s="1006"/>
      <c r="AW752" s="1007"/>
      <c r="AX752" s="1008" t="s">
        <v>3933</v>
      </c>
      <c r="AY752" s="1008"/>
      <c r="AZ752" s="1008"/>
      <c r="BA752" s="1008"/>
      <c r="BB752" s="1008"/>
      <c r="BC752" s="1008"/>
      <c r="BD752" s="1009"/>
    </row>
    <row r="753" spans="2:58" s="236" customFormat="1" ht="15" hidden="1" customHeight="1">
      <c r="B753" s="997"/>
      <c r="C753" s="998"/>
      <c r="D753" s="998"/>
      <c r="E753" s="998"/>
      <c r="F753" s="998"/>
      <c r="G753" s="998"/>
      <c r="H753" s="998"/>
      <c r="I753" s="999"/>
      <c r="J753" s="1002"/>
      <c r="K753" s="1003"/>
      <c r="L753" s="1004"/>
      <c r="M753" s="1005"/>
      <c r="N753" s="1005"/>
      <c r="O753" s="1005"/>
      <c r="P753" s="1005"/>
      <c r="Q753" s="1005"/>
      <c r="R753" s="1006"/>
      <c r="S753" s="1006"/>
      <c r="T753" s="1006"/>
      <c r="U753" s="1007"/>
      <c r="V753" s="1010"/>
      <c r="W753" s="1010"/>
      <c r="X753" s="1010"/>
      <c r="Y753" s="1010"/>
      <c r="Z753" s="1010"/>
      <c r="AA753" s="1010"/>
      <c r="AB753" s="1011"/>
      <c r="AC753" s="241"/>
      <c r="AD753" s="997"/>
      <c r="AE753" s="998"/>
      <c r="AF753" s="998"/>
      <c r="AG753" s="998"/>
      <c r="AH753" s="998"/>
      <c r="AI753" s="998"/>
      <c r="AJ753" s="998"/>
      <c r="AK753" s="999"/>
      <c r="AL753" s="1002"/>
      <c r="AM753" s="1003"/>
      <c r="AN753" s="1004"/>
      <c r="AO753" s="1005"/>
      <c r="AP753" s="1005"/>
      <c r="AQ753" s="1005"/>
      <c r="AR753" s="1005"/>
      <c r="AS753" s="1005"/>
      <c r="AT753" s="1006"/>
      <c r="AU753" s="1006"/>
      <c r="AV753" s="1006"/>
      <c r="AW753" s="1007"/>
      <c r="AX753" s="1010"/>
      <c r="AY753" s="1010"/>
      <c r="AZ753" s="1010"/>
      <c r="BA753" s="1010"/>
      <c r="BB753" s="1010"/>
      <c r="BC753" s="1010"/>
      <c r="BD753" s="1011"/>
      <c r="BF753" s="241"/>
    </row>
    <row r="754" spans="2:58" s="236" customFormat="1" ht="15" hidden="1" customHeight="1">
      <c r="B754" s="994" t="s">
        <v>3934</v>
      </c>
      <c r="C754" s="995"/>
      <c r="D754" s="995"/>
      <c r="E754" s="995"/>
      <c r="F754" s="995"/>
      <c r="G754" s="995"/>
      <c r="H754" s="995"/>
      <c r="I754" s="996"/>
      <c r="J754" s="968"/>
      <c r="K754" s="969"/>
      <c r="L754" s="1012"/>
      <c r="M754" s="1012" t="s">
        <v>12</v>
      </c>
      <c r="N754" s="1012"/>
      <c r="O754" s="1012" t="s">
        <v>11</v>
      </c>
      <c r="P754" s="1012"/>
      <c r="Q754" s="1012" t="s">
        <v>227</v>
      </c>
      <c r="S754" s="476"/>
      <c r="T754" s="476"/>
      <c r="U754" s="476"/>
      <c r="V754" s="476"/>
      <c r="W754" s="476"/>
      <c r="X754" s="476"/>
      <c r="Y754" s="476"/>
      <c r="Z754" s="476"/>
      <c r="AA754" s="476"/>
      <c r="AB754" s="477"/>
      <c r="AC754" s="241"/>
      <c r="AD754" s="994" t="s">
        <v>3934</v>
      </c>
      <c r="AE754" s="995"/>
      <c r="AF754" s="995"/>
      <c r="AG754" s="995"/>
      <c r="AH754" s="995"/>
      <c r="AI754" s="995"/>
      <c r="AJ754" s="995"/>
      <c r="AK754" s="996"/>
      <c r="AL754" s="968"/>
      <c r="AM754" s="969"/>
      <c r="AN754" s="1012"/>
      <c r="AO754" s="1012" t="s">
        <v>12</v>
      </c>
      <c r="AP754" s="1012"/>
      <c r="AQ754" s="1012" t="s">
        <v>11</v>
      </c>
      <c r="AR754" s="1012"/>
      <c r="AS754" s="1012" t="s">
        <v>227</v>
      </c>
      <c r="AU754" s="476"/>
      <c r="AV754" s="476"/>
      <c r="AW754" s="476"/>
      <c r="AX754" s="476"/>
      <c r="AY754" s="476"/>
      <c r="AZ754" s="476"/>
      <c r="BA754" s="476"/>
      <c r="BB754" s="476"/>
      <c r="BC754" s="476"/>
      <c r="BD754" s="477"/>
      <c r="BF754" s="241"/>
    </row>
    <row r="755" spans="2:58" s="236" customFormat="1" ht="15" hidden="1" customHeight="1">
      <c r="B755" s="997"/>
      <c r="C755" s="998"/>
      <c r="D755" s="998"/>
      <c r="E755" s="998"/>
      <c r="F755" s="998"/>
      <c r="G755" s="998"/>
      <c r="H755" s="998"/>
      <c r="I755" s="999"/>
      <c r="J755" s="970"/>
      <c r="K755" s="971"/>
      <c r="L755" s="1013"/>
      <c r="M755" s="1013"/>
      <c r="N755" s="1013"/>
      <c r="O755" s="1013"/>
      <c r="P755" s="1013"/>
      <c r="Q755" s="1013"/>
      <c r="R755" s="481"/>
      <c r="S755" s="479"/>
      <c r="T755" s="479"/>
      <c r="U755" s="479"/>
      <c r="V755" s="479"/>
      <c r="W755" s="479"/>
      <c r="X755" s="479"/>
      <c r="Y755" s="479"/>
      <c r="Z755" s="479"/>
      <c r="AA755" s="479"/>
      <c r="AB755" s="480"/>
      <c r="AC755" s="241"/>
      <c r="AD755" s="997"/>
      <c r="AE755" s="998"/>
      <c r="AF755" s="998"/>
      <c r="AG755" s="998"/>
      <c r="AH755" s="998"/>
      <c r="AI755" s="998"/>
      <c r="AJ755" s="998"/>
      <c r="AK755" s="999"/>
      <c r="AL755" s="970"/>
      <c r="AM755" s="971"/>
      <c r="AN755" s="1013"/>
      <c r="AO755" s="1013"/>
      <c r="AP755" s="1013"/>
      <c r="AQ755" s="1013"/>
      <c r="AR755" s="1013"/>
      <c r="AS755" s="1013"/>
      <c r="AT755" s="481"/>
      <c r="AU755" s="479"/>
      <c r="AV755" s="479"/>
      <c r="AW755" s="479"/>
      <c r="AX755" s="479"/>
      <c r="AY755" s="479"/>
      <c r="AZ755" s="479"/>
      <c r="BA755" s="479"/>
      <c r="BB755" s="479"/>
      <c r="BC755" s="479"/>
      <c r="BD755" s="480"/>
      <c r="BF755" s="241"/>
    </row>
    <row r="756" spans="2:58" s="236" customFormat="1" ht="20.100000000000001" hidden="1" customHeight="1">
      <c r="B756" s="482"/>
      <c r="C756" s="482"/>
      <c r="D756" s="482"/>
      <c r="E756" s="482"/>
      <c r="F756" s="482"/>
      <c r="G756" s="482"/>
      <c r="H756" s="482"/>
      <c r="I756" s="482"/>
      <c r="J756" s="482"/>
      <c r="K756" s="482"/>
      <c r="L756" s="482"/>
      <c r="M756" s="482"/>
      <c r="N756" s="482"/>
      <c r="O756" s="482"/>
      <c r="P756" s="482"/>
      <c r="Q756" s="482"/>
      <c r="R756" s="482"/>
      <c r="S756" s="482"/>
      <c r="T756" s="482"/>
      <c r="U756" s="482"/>
      <c r="V756" s="482"/>
      <c r="W756" s="482"/>
      <c r="X756" s="482"/>
      <c r="Y756" s="478"/>
      <c r="Z756" s="478"/>
      <c r="AA756" s="478"/>
      <c r="AB756" s="478"/>
      <c r="AC756" s="241"/>
      <c r="AD756" s="482"/>
      <c r="AE756" s="482"/>
      <c r="AF756" s="482"/>
      <c r="AG756" s="482"/>
      <c r="AH756" s="482"/>
      <c r="AI756" s="482"/>
      <c r="AJ756" s="482"/>
      <c r="AK756" s="482"/>
      <c r="AL756" s="482"/>
      <c r="AM756" s="482"/>
      <c r="AN756" s="482"/>
      <c r="AO756" s="482"/>
      <c r="AP756" s="482"/>
      <c r="AQ756" s="482"/>
      <c r="AR756" s="482"/>
      <c r="AS756" s="482"/>
      <c r="AT756" s="482"/>
      <c r="AU756" s="482"/>
      <c r="AV756" s="482"/>
      <c r="AW756" s="482"/>
      <c r="AX756" s="482"/>
      <c r="AY756" s="482"/>
      <c r="AZ756" s="482"/>
      <c r="BA756" s="478"/>
      <c r="BB756" s="478"/>
      <c r="BC756" s="478"/>
      <c r="BD756" s="478"/>
      <c r="BF756" s="241"/>
    </row>
    <row r="757" spans="2:58" s="236" customFormat="1" ht="12.45" hidden="1" customHeight="1">
      <c r="B757" s="1014" t="s">
        <v>3917</v>
      </c>
      <c r="C757" s="1015"/>
      <c r="D757" s="1015"/>
      <c r="E757" s="1015"/>
      <c r="F757" s="1015"/>
      <c r="G757" s="1015"/>
      <c r="H757" s="1015"/>
      <c r="I757" s="1016"/>
      <c r="J757" s="1017"/>
      <c r="K757" s="1018"/>
      <c r="L757" s="1018"/>
      <c r="M757" s="1018"/>
      <c r="N757" s="1018"/>
      <c r="O757" s="1018"/>
      <c r="P757" s="1018"/>
      <c r="Q757" s="1018"/>
      <c r="R757" s="1018"/>
      <c r="S757" s="1018"/>
      <c r="T757" s="1018"/>
      <c r="U757" s="1018"/>
      <c r="V757" s="1018"/>
      <c r="W757" s="1018"/>
      <c r="X757" s="1018"/>
      <c r="Y757" s="1018"/>
      <c r="Z757" s="1018"/>
      <c r="AA757" s="1018"/>
      <c r="AB757" s="1019"/>
      <c r="AD757" s="1014" t="s">
        <v>3917</v>
      </c>
      <c r="AE757" s="1015"/>
      <c r="AF757" s="1015"/>
      <c r="AG757" s="1015"/>
      <c r="AH757" s="1015"/>
      <c r="AI757" s="1015"/>
      <c r="AJ757" s="1015"/>
      <c r="AK757" s="1016"/>
      <c r="AL757" s="1017"/>
      <c r="AM757" s="1018"/>
      <c r="AN757" s="1018"/>
      <c r="AO757" s="1018"/>
      <c r="AP757" s="1018"/>
      <c r="AQ757" s="1018"/>
      <c r="AR757" s="1018"/>
      <c r="AS757" s="1018"/>
      <c r="AT757" s="1018"/>
      <c r="AU757" s="1018"/>
      <c r="AV757" s="1018"/>
      <c r="AW757" s="1018"/>
      <c r="AX757" s="1018"/>
      <c r="AY757" s="1018"/>
      <c r="AZ757" s="1018"/>
      <c r="BA757" s="1018"/>
      <c r="BB757" s="1018"/>
      <c r="BC757" s="1018"/>
      <c r="BD757" s="1019"/>
    </row>
    <row r="758" spans="2:58" s="236" customFormat="1" ht="22.5" hidden="1" customHeight="1">
      <c r="B758" s="1020" t="s">
        <v>8</v>
      </c>
      <c r="C758" s="1021"/>
      <c r="D758" s="1021"/>
      <c r="E758" s="1021"/>
      <c r="F758" s="1021"/>
      <c r="G758" s="1021"/>
      <c r="H758" s="1021"/>
      <c r="I758" s="1022"/>
      <c r="J758" s="1023"/>
      <c r="K758" s="1024"/>
      <c r="L758" s="1024"/>
      <c r="M758" s="1025"/>
      <c r="N758" s="1025"/>
      <c r="O758" s="1024"/>
      <c r="P758" s="1025"/>
      <c r="Q758" s="1025"/>
      <c r="R758" s="1024"/>
      <c r="S758" s="1024"/>
      <c r="T758" s="1024"/>
      <c r="U758" s="1024"/>
      <c r="V758" s="1024"/>
      <c r="W758" s="1024"/>
      <c r="X758" s="1024"/>
      <c r="Y758" s="1024"/>
      <c r="Z758" s="1024"/>
      <c r="AA758" s="1024"/>
      <c r="AB758" s="1026"/>
      <c r="AC758" s="236">
        <v>44</v>
      </c>
      <c r="AD758" s="1020" t="s">
        <v>8</v>
      </c>
      <c r="AE758" s="1021"/>
      <c r="AF758" s="1021"/>
      <c r="AG758" s="1021"/>
      <c r="AH758" s="1021"/>
      <c r="AI758" s="1021"/>
      <c r="AJ758" s="1021"/>
      <c r="AK758" s="1022"/>
      <c r="AL758" s="1023"/>
      <c r="AM758" s="1024"/>
      <c r="AN758" s="1024"/>
      <c r="AO758" s="1025"/>
      <c r="AP758" s="1025"/>
      <c r="AQ758" s="1024"/>
      <c r="AR758" s="1025"/>
      <c r="AS758" s="1025"/>
      <c r="AT758" s="1024"/>
      <c r="AU758" s="1024"/>
      <c r="AV758" s="1024"/>
      <c r="AW758" s="1024"/>
      <c r="AX758" s="1024"/>
      <c r="AY758" s="1024"/>
      <c r="AZ758" s="1024"/>
      <c r="BA758" s="1024"/>
      <c r="BB758" s="1024"/>
      <c r="BC758" s="1024"/>
      <c r="BD758" s="1026"/>
      <c r="BF758" s="236">
        <v>44</v>
      </c>
    </row>
    <row r="759" spans="2:58" s="236" customFormat="1" ht="25.2" hidden="1" customHeight="1">
      <c r="B759" s="1027" t="s">
        <v>23</v>
      </c>
      <c r="C759" s="1028"/>
      <c r="D759" s="1028"/>
      <c r="E759" s="1028"/>
      <c r="F759" s="1028"/>
      <c r="G759" s="1028"/>
      <c r="H759" s="1028"/>
      <c r="I759" s="1029"/>
      <c r="J759" s="972" t="s">
        <v>3918</v>
      </c>
      <c r="K759" s="973"/>
      <c r="L759" s="973"/>
      <c r="M759" s="975"/>
      <c r="N759" s="977"/>
      <c r="O759" s="239" t="s">
        <v>3919</v>
      </c>
      <c r="P759" s="975"/>
      <c r="Q759" s="977"/>
      <c r="R759" s="973"/>
      <c r="S759" s="973"/>
      <c r="T759" s="973"/>
      <c r="U759" s="973"/>
      <c r="V759" s="973"/>
      <c r="W759" s="973"/>
      <c r="X759" s="973"/>
      <c r="Y759" s="973"/>
      <c r="Z759" s="973"/>
      <c r="AA759" s="973"/>
      <c r="AB759" s="974"/>
      <c r="AD759" s="1027" t="s">
        <v>23</v>
      </c>
      <c r="AE759" s="1028"/>
      <c r="AF759" s="1028"/>
      <c r="AG759" s="1028"/>
      <c r="AH759" s="1028"/>
      <c r="AI759" s="1028"/>
      <c r="AJ759" s="1028"/>
      <c r="AK759" s="1029"/>
      <c r="AL759" s="972" t="s">
        <v>3918</v>
      </c>
      <c r="AM759" s="973"/>
      <c r="AN759" s="973"/>
      <c r="AO759" s="975"/>
      <c r="AP759" s="977"/>
      <c r="AQ759" s="239" t="s">
        <v>3919</v>
      </c>
      <c r="AR759" s="975"/>
      <c r="AS759" s="977"/>
      <c r="AT759" s="973"/>
      <c r="AU759" s="973"/>
      <c r="AV759" s="973"/>
      <c r="AW759" s="973"/>
      <c r="AX759" s="973"/>
      <c r="AY759" s="973"/>
      <c r="AZ759" s="973"/>
      <c r="BA759" s="973"/>
      <c r="BB759" s="973"/>
      <c r="BC759" s="973"/>
      <c r="BD759" s="974"/>
    </row>
    <row r="760" spans="2:58" s="236" customFormat="1" ht="25.2" hidden="1" customHeight="1">
      <c r="B760" s="1030"/>
      <c r="C760" s="1025"/>
      <c r="D760" s="1025"/>
      <c r="E760" s="1025"/>
      <c r="F760" s="1025"/>
      <c r="G760" s="1025"/>
      <c r="H760" s="1025"/>
      <c r="I760" s="1031"/>
      <c r="J760" s="972" t="s">
        <v>3920</v>
      </c>
      <c r="K760" s="973"/>
      <c r="L760" s="973"/>
      <c r="M760" s="975"/>
      <c r="N760" s="976"/>
      <c r="O760" s="976"/>
      <c r="P760" s="976"/>
      <c r="Q760" s="977"/>
      <c r="R760" s="972" t="s">
        <v>3921</v>
      </c>
      <c r="S760" s="973"/>
      <c r="T760" s="974"/>
      <c r="U760" s="975"/>
      <c r="V760" s="976"/>
      <c r="W760" s="976"/>
      <c r="X760" s="976"/>
      <c r="Y760" s="976"/>
      <c r="Z760" s="976"/>
      <c r="AA760" s="976"/>
      <c r="AB760" s="977"/>
      <c r="AD760" s="1030"/>
      <c r="AE760" s="1025"/>
      <c r="AF760" s="1025"/>
      <c r="AG760" s="1025"/>
      <c r="AH760" s="1025"/>
      <c r="AI760" s="1025"/>
      <c r="AJ760" s="1025"/>
      <c r="AK760" s="1031"/>
      <c r="AL760" s="972" t="s">
        <v>3920</v>
      </c>
      <c r="AM760" s="973"/>
      <c r="AN760" s="973"/>
      <c r="AO760" s="975"/>
      <c r="AP760" s="976"/>
      <c r="AQ760" s="976"/>
      <c r="AR760" s="976"/>
      <c r="AS760" s="977"/>
      <c r="AT760" s="972" t="s">
        <v>3921</v>
      </c>
      <c r="AU760" s="973"/>
      <c r="AV760" s="974"/>
      <c r="AW760" s="975"/>
      <c r="AX760" s="976"/>
      <c r="AY760" s="976"/>
      <c r="AZ760" s="976"/>
      <c r="BA760" s="976"/>
      <c r="BB760" s="976"/>
      <c r="BC760" s="976"/>
      <c r="BD760" s="977"/>
    </row>
    <row r="761" spans="2:58" s="236" customFormat="1" ht="25.2" hidden="1" customHeight="1">
      <c r="B761" s="1030"/>
      <c r="C761" s="1025"/>
      <c r="D761" s="1025"/>
      <c r="E761" s="1025"/>
      <c r="F761" s="1025"/>
      <c r="G761" s="1025"/>
      <c r="H761" s="1025"/>
      <c r="I761" s="1031"/>
      <c r="J761" s="972" t="s">
        <v>3922</v>
      </c>
      <c r="K761" s="973"/>
      <c r="L761" s="973"/>
      <c r="M761" s="978"/>
      <c r="N761" s="979"/>
      <c r="O761" s="979"/>
      <c r="P761" s="979"/>
      <c r="Q761" s="980"/>
      <c r="R761" s="972" t="s">
        <v>3923</v>
      </c>
      <c r="S761" s="973"/>
      <c r="T761" s="974"/>
      <c r="U761" s="975"/>
      <c r="V761" s="976"/>
      <c r="W761" s="976"/>
      <c r="X761" s="976"/>
      <c r="Y761" s="976"/>
      <c r="Z761" s="976"/>
      <c r="AA761" s="976"/>
      <c r="AB761" s="977"/>
      <c r="AD761" s="1030"/>
      <c r="AE761" s="1025"/>
      <c r="AF761" s="1025"/>
      <c r="AG761" s="1025"/>
      <c r="AH761" s="1025"/>
      <c r="AI761" s="1025"/>
      <c r="AJ761" s="1025"/>
      <c r="AK761" s="1031"/>
      <c r="AL761" s="972" t="s">
        <v>3922</v>
      </c>
      <c r="AM761" s="973"/>
      <c r="AN761" s="973"/>
      <c r="AO761" s="978"/>
      <c r="AP761" s="979"/>
      <c r="AQ761" s="979"/>
      <c r="AR761" s="979"/>
      <c r="AS761" s="980"/>
      <c r="AT761" s="972" t="s">
        <v>3923</v>
      </c>
      <c r="AU761" s="973"/>
      <c r="AV761" s="974"/>
      <c r="AW761" s="975"/>
      <c r="AX761" s="976"/>
      <c r="AY761" s="976"/>
      <c r="AZ761" s="976"/>
      <c r="BA761" s="976"/>
      <c r="BB761" s="976"/>
      <c r="BC761" s="976"/>
      <c r="BD761" s="977"/>
    </row>
    <row r="762" spans="2:58" s="236" customFormat="1" ht="25.2" hidden="1" customHeight="1">
      <c r="B762" s="1023"/>
      <c r="C762" s="1024"/>
      <c r="D762" s="1024"/>
      <c r="E762" s="1024"/>
      <c r="F762" s="1024"/>
      <c r="G762" s="1024"/>
      <c r="H762" s="1024"/>
      <c r="I762" s="1026"/>
      <c r="J762" s="972" t="s">
        <v>3924</v>
      </c>
      <c r="K762" s="973"/>
      <c r="L762" s="973"/>
      <c r="M762" s="981"/>
      <c r="N762" s="981"/>
      <c r="O762" s="981"/>
      <c r="P762" s="981"/>
      <c r="Q762" s="981"/>
      <c r="R762" s="981"/>
      <c r="S762" s="981"/>
      <c r="T762" s="981"/>
      <c r="U762" s="981"/>
      <c r="V762" s="981"/>
      <c r="W762" s="981"/>
      <c r="X762" s="981"/>
      <c r="Y762" s="981"/>
      <c r="Z762" s="981"/>
      <c r="AA762" s="981"/>
      <c r="AB762" s="981"/>
      <c r="AD762" s="1023"/>
      <c r="AE762" s="1024"/>
      <c r="AF762" s="1024"/>
      <c r="AG762" s="1024"/>
      <c r="AH762" s="1024"/>
      <c r="AI762" s="1024"/>
      <c r="AJ762" s="1024"/>
      <c r="AK762" s="1026"/>
      <c r="AL762" s="972" t="s">
        <v>3924</v>
      </c>
      <c r="AM762" s="973"/>
      <c r="AN762" s="973"/>
      <c r="AO762" s="981"/>
      <c r="AP762" s="981"/>
      <c r="AQ762" s="981"/>
      <c r="AR762" s="981"/>
      <c r="AS762" s="981"/>
      <c r="AT762" s="981"/>
      <c r="AU762" s="981"/>
      <c r="AV762" s="981"/>
      <c r="AW762" s="981"/>
      <c r="AX762" s="981"/>
      <c r="AY762" s="981"/>
      <c r="AZ762" s="981"/>
      <c r="BA762" s="981"/>
      <c r="BB762" s="981"/>
      <c r="BC762" s="981"/>
      <c r="BD762" s="981"/>
    </row>
    <row r="763" spans="2:58" s="236" customFormat="1" ht="30" hidden="1" customHeight="1">
      <c r="B763" s="982" t="s">
        <v>3925</v>
      </c>
      <c r="C763" s="983"/>
      <c r="D763" s="983"/>
      <c r="E763" s="983"/>
      <c r="F763" s="983"/>
      <c r="G763" s="983"/>
      <c r="H763" s="983"/>
      <c r="I763" s="984"/>
      <c r="J763" s="444"/>
      <c r="K763" s="445"/>
      <c r="L763" s="446" t="s">
        <v>388</v>
      </c>
      <c r="M763" s="447"/>
      <c r="N763" s="448" t="s">
        <v>112</v>
      </c>
      <c r="O763" s="449"/>
      <c r="P763" s="450"/>
      <c r="V763" s="451"/>
      <c r="W763" s="451"/>
      <c r="X763" s="451"/>
      <c r="Y763" s="451"/>
      <c r="Z763" s="451"/>
      <c r="AA763" s="451"/>
      <c r="AB763" s="452"/>
      <c r="AD763" s="982" t="s">
        <v>3925</v>
      </c>
      <c r="AE763" s="983"/>
      <c r="AF763" s="983"/>
      <c r="AG763" s="983"/>
      <c r="AH763" s="983"/>
      <c r="AI763" s="983"/>
      <c r="AJ763" s="983"/>
      <c r="AK763" s="984"/>
      <c r="AL763" s="444"/>
      <c r="AM763" s="445"/>
      <c r="AN763" s="446" t="s">
        <v>388</v>
      </c>
      <c r="AO763" s="447"/>
      <c r="AP763" s="448" t="s">
        <v>112</v>
      </c>
      <c r="AQ763" s="449"/>
      <c r="AR763" s="450"/>
      <c r="AX763" s="451"/>
      <c r="AY763" s="451"/>
      <c r="AZ763" s="451"/>
      <c r="BA763" s="451"/>
      <c r="BB763" s="451"/>
      <c r="BC763" s="451"/>
      <c r="BD763" s="452"/>
    </row>
    <row r="764" spans="2:58" s="236" customFormat="1" ht="15" hidden="1" customHeight="1">
      <c r="B764" s="985"/>
      <c r="C764" s="986"/>
      <c r="D764" s="986"/>
      <c r="E764" s="986"/>
      <c r="F764" s="986"/>
      <c r="G764" s="986"/>
      <c r="H764" s="986"/>
      <c r="I764" s="987"/>
      <c r="J764" s="453" t="s">
        <v>3926</v>
      </c>
      <c r="K764" s="454"/>
      <c r="L764" s="454"/>
      <c r="M764" s="454"/>
      <c r="N764" s="454"/>
      <c r="O764" s="454"/>
      <c r="P764" s="454"/>
      <c r="Q764" s="454"/>
      <c r="R764" s="454"/>
      <c r="S764" s="449"/>
      <c r="T764" s="455"/>
      <c r="U764" s="456"/>
      <c r="V764" s="457"/>
      <c r="W764" s="458"/>
      <c r="X764" s="459" t="s">
        <v>388</v>
      </c>
      <c r="Y764" s="460"/>
      <c r="Z764" s="461" t="s">
        <v>112</v>
      </c>
      <c r="AA764" s="461"/>
      <c r="AB764" s="462"/>
      <c r="AD764" s="985"/>
      <c r="AE764" s="986"/>
      <c r="AF764" s="986"/>
      <c r="AG764" s="986"/>
      <c r="AH764" s="986"/>
      <c r="AI764" s="986"/>
      <c r="AJ764" s="986"/>
      <c r="AK764" s="987"/>
      <c r="AL764" s="453" t="s">
        <v>3926</v>
      </c>
      <c r="AM764" s="454"/>
      <c r="AN764" s="454"/>
      <c r="AO764" s="454"/>
      <c r="AP764" s="454"/>
      <c r="AQ764" s="454"/>
      <c r="AR764" s="454"/>
      <c r="AS764" s="454"/>
      <c r="AT764" s="454"/>
      <c r="AU764" s="449"/>
      <c r="AV764" s="455"/>
      <c r="AW764" s="456"/>
      <c r="AX764" s="457"/>
      <c r="AY764" s="458"/>
      <c r="AZ764" s="459" t="s">
        <v>388</v>
      </c>
      <c r="BA764" s="460"/>
      <c r="BB764" s="461" t="s">
        <v>112</v>
      </c>
      <c r="BC764" s="461"/>
      <c r="BD764" s="462"/>
    </row>
    <row r="765" spans="2:58" s="236" customFormat="1" ht="15" hidden="1" customHeight="1">
      <c r="B765" s="988"/>
      <c r="C765" s="989"/>
      <c r="D765" s="989"/>
      <c r="E765" s="989"/>
      <c r="F765" s="989"/>
      <c r="G765" s="989"/>
      <c r="H765" s="989"/>
      <c r="I765" s="990"/>
      <c r="J765" s="463" t="s">
        <v>3927</v>
      </c>
      <c r="K765" s="464"/>
      <c r="L765" s="464"/>
      <c r="M765" s="464"/>
      <c r="N765" s="464"/>
      <c r="O765" s="464"/>
      <c r="P765" s="464"/>
      <c r="Q765" s="464"/>
      <c r="R765" s="464"/>
      <c r="S765" s="465"/>
      <c r="T765" s="466"/>
      <c r="U765" s="467"/>
      <c r="V765" s="468"/>
      <c r="W765" s="469"/>
      <c r="X765" s="464" t="s">
        <v>388</v>
      </c>
      <c r="Y765" s="470"/>
      <c r="Z765" s="466" t="s">
        <v>112</v>
      </c>
      <c r="AA765" s="466"/>
      <c r="AB765" s="471"/>
      <c r="AD765" s="988"/>
      <c r="AE765" s="989"/>
      <c r="AF765" s="989"/>
      <c r="AG765" s="989"/>
      <c r="AH765" s="989"/>
      <c r="AI765" s="989"/>
      <c r="AJ765" s="989"/>
      <c r="AK765" s="990"/>
      <c r="AL765" s="463" t="s">
        <v>3927</v>
      </c>
      <c r="AM765" s="464"/>
      <c r="AN765" s="464"/>
      <c r="AO765" s="464"/>
      <c r="AP765" s="464"/>
      <c r="AQ765" s="464"/>
      <c r="AR765" s="464"/>
      <c r="AS765" s="464"/>
      <c r="AT765" s="464"/>
      <c r="AU765" s="465"/>
      <c r="AV765" s="466"/>
      <c r="AW765" s="467"/>
      <c r="AX765" s="468"/>
      <c r="AY765" s="469"/>
      <c r="AZ765" s="464" t="s">
        <v>388</v>
      </c>
      <c r="BA765" s="470"/>
      <c r="BB765" s="466" t="s">
        <v>112</v>
      </c>
      <c r="BC765" s="466"/>
      <c r="BD765" s="471"/>
    </row>
    <row r="766" spans="2:58" s="236" customFormat="1" ht="18" hidden="1" customHeight="1">
      <c r="B766" s="991" t="s">
        <v>3928</v>
      </c>
      <c r="C766" s="992"/>
      <c r="D766" s="992"/>
      <c r="E766" s="992"/>
      <c r="F766" s="992"/>
      <c r="G766" s="992"/>
      <c r="H766" s="992"/>
      <c r="I766" s="993"/>
      <c r="J766" s="472" t="s">
        <v>3783</v>
      </c>
      <c r="K766" s="473" t="s">
        <v>3929</v>
      </c>
      <c r="L766" s="474"/>
      <c r="M766" s="474"/>
      <c r="N766" s="474"/>
      <c r="O766" s="472" t="s">
        <v>3783</v>
      </c>
      <c r="P766" s="473" t="s">
        <v>3930</v>
      </c>
      <c r="Q766" s="474"/>
      <c r="R766" s="474"/>
      <c r="T766" s="461" t="s">
        <v>3935</v>
      </c>
      <c r="U766" s="472" t="s">
        <v>3783</v>
      </c>
      <c r="V766" s="461" t="s">
        <v>3936</v>
      </c>
      <c r="X766" s="473"/>
      <c r="Y766" s="474"/>
      <c r="Z766" s="474"/>
      <c r="AA766" s="474"/>
      <c r="AB766" s="475"/>
      <c r="AD766" s="991" t="s">
        <v>3928</v>
      </c>
      <c r="AE766" s="992"/>
      <c r="AF766" s="992"/>
      <c r="AG766" s="992"/>
      <c r="AH766" s="992"/>
      <c r="AI766" s="992"/>
      <c r="AJ766" s="992"/>
      <c r="AK766" s="993"/>
      <c r="AL766" s="472" t="s">
        <v>3783</v>
      </c>
      <c r="AM766" s="473" t="s">
        <v>3929</v>
      </c>
      <c r="AN766" s="474"/>
      <c r="AO766" s="474"/>
      <c r="AP766" s="474"/>
      <c r="AQ766" s="472" t="s">
        <v>3783</v>
      </c>
      <c r="AR766" s="473" t="s">
        <v>3930</v>
      </c>
      <c r="AS766" s="474"/>
      <c r="AT766" s="474"/>
      <c r="AV766" s="461" t="s">
        <v>3935</v>
      </c>
      <c r="AW766" s="472" t="s">
        <v>3783</v>
      </c>
      <c r="AX766" s="461" t="s">
        <v>3936</v>
      </c>
      <c r="AZ766" s="473"/>
      <c r="BA766" s="474"/>
      <c r="BB766" s="474"/>
      <c r="BC766" s="474"/>
      <c r="BD766" s="475"/>
    </row>
    <row r="767" spans="2:58" s="236" customFormat="1" ht="15" hidden="1" customHeight="1">
      <c r="B767" s="994" t="s">
        <v>3931</v>
      </c>
      <c r="C767" s="995"/>
      <c r="D767" s="995"/>
      <c r="E767" s="995"/>
      <c r="F767" s="995"/>
      <c r="G767" s="995"/>
      <c r="H767" s="995"/>
      <c r="I767" s="996"/>
      <c r="J767" s="1000" t="s">
        <v>3932</v>
      </c>
      <c r="K767" s="1001"/>
      <c r="L767" s="1004"/>
      <c r="M767" s="1005"/>
      <c r="N767" s="1005"/>
      <c r="O767" s="1005"/>
      <c r="P767" s="1005"/>
      <c r="Q767" s="1005"/>
      <c r="R767" s="1006"/>
      <c r="S767" s="1006"/>
      <c r="T767" s="1006"/>
      <c r="U767" s="1007"/>
      <c r="V767" s="1008" t="s">
        <v>3933</v>
      </c>
      <c r="W767" s="1008"/>
      <c r="X767" s="1008"/>
      <c r="Y767" s="1008"/>
      <c r="Z767" s="1008"/>
      <c r="AA767" s="1008"/>
      <c r="AB767" s="1009"/>
      <c r="AD767" s="994" t="s">
        <v>3931</v>
      </c>
      <c r="AE767" s="995"/>
      <c r="AF767" s="995"/>
      <c r="AG767" s="995"/>
      <c r="AH767" s="995"/>
      <c r="AI767" s="995"/>
      <c r="AJ767" s="995"/>
      <c r="AK767" s="996"/>
      <c r="AL767" s="1000" t="s">
        <v>3932</v>
      </c>
      <c r="AM767" s="1001"/>
      <c r="AN767" s="1004"/>
      <c r="AO767" s="1005"/>
      <c r="AP767" s="1005"/>
      <c r="AQ767" s="1005"/>
      <c r="AR767" s="1005"/>
      <c r="AS767" s="1005"/>
      <c r="AT767" s="1006"/>
      <c r="AU767" s="1006"/>
      <c r="AV767" s="1006"/>
      <c r="AW767" s="1007"/>
      <c r="AX767" s="1008" t="s">
        <v>3933</v>
      </c>
      <c r="AY767" s="1008"/>
      <c r="AZ767" s="1008"/>
      <c r="BA767" s="1008"/>
      <c r="BB767" s="1008"/>
      <c r="BC767" s="1008"/>
      <c r="BD767" s="1009"/>
    </row>
    <row r="768" spans="2:58" s="236" customFormat="1" ht="15" hidden="1" customHeight="1">
      <c r="B768" s="997"/>
      <c r="C768" s="998"/>
      <c r="D768" s="998"/>
      <c r="E768" s="998"/>
      <c r="F768" s="998"/>
      <c r="G768" s="998"/>
      <c r="H768" s="998"/>
      <c r="I768" s="999"/>
      <c r="J768" s="1002"/>
      <c r="K768" s="1003"/>
      <c r="L768" s="1004"/>
      <c r="M768" s="1005"/>
      <c r="N768" s="1005"/>
      <c r="O768" s="1005"/>
      <c r="P768" s="1005"/>
      <c r="Q768" s="1005"/>
      <c r="R768" s="1006"/>
      <c r="S768" s="1006"/>
      <c r="T768" s="1006"/>
      <c r="U768" s="1007"/>
      <c r="V768" s="1010"/>
      <c r="W768" s="1010"/>
      <c r="X768" s="1010"/>
      <c r="Y768" s="1010"/>
      <c r="Z768" s="1010"/>
      <c r="AA768" s="1010"/>
      <c r="AB768" s="1011"/>
      <c r="AC768" s="241"/>
      <c r="AD768" s="997"/>
      <c r="AE768" s="998"/>
      <c r="AF768" s="998"/>
      <c r="AG768" s="998"/>
      <c r="AH768" s="998"/>
      <c r="AI768" s="998"/>
      <c r="AJ768" s="998"/>
      <c r="AK768" s="999"/>
      <c r="AL768" s="1002"/>
      <c r="AM768" s="1003"/>
      <c r="AN768" s="1004"/>
      <c r="AO768" s="1005"/>
      <c r="AP768" s="1005"/>
      <c r="AQ768" s="1005"/>
      <c r="AR768" s="1005"/>
      <c r="AS768" s="1005"/>
      <c r="AT768" s="1006"/>
      <c r="AU768" s="1006"/>
      <c r="AV768" s="1006"/>
      <c r="AW768" s="1007"/>
      <c r="AX768" s="1010"/>
      <c r="AY768" s="1010"/>
      <c r="AZ768" s="1010"/>
      <c r="BA768" s="1010"/>
      <c r="BB768" s="1010"/>
      <c r="BC768" s="1010"/>
      <c r="BD768" s="1011"/>
      <c r="BF768" s="241"/>
    </row>
    <row r="769" spans="2:58" s="236" customFormat="1" ht="15" hidden="1" customHeight="1">
      <c r="B769" s="994" t="s">
        <v>3934</v>
      </c>
      <c r="C769" s="995"/>
      <c r="D769" s="995"/>
      <c r="E769" s="995"/>
      <c r="F769" s="995"/>
      <c r="G769" s="995"/>
      <c r="H769" s="995"/>
      <c r="I769" s="996"/>
      <c r="J769" s="968"/>
      <c r="K769" s="969"/>
      <c r="L769" s="1012"/>
      <c r="M769" s="1012" t="s">
        <v>12</v>
      </c>
      <c r="N769" s="1012"/>
      <c r="O769" s="1012" t="s">
        <v>11</v>
      </c>
      <c r="P769" s="1012"/>
      <c r="Q769" s="1012" t="s">
        <v>227</v>
      </c>
      <c r="S769" s="476"/>
      <c r="T769" s="476"/>
      <c r="U769" s="476"/>
      <c r="V769" s="476"/>
      <c r="W769" s="476"/>
      <c r="X769" s="476"/>
      <c r="Y769" s="476"/>
      <c r="Z769" s="476"/>
      <c r="AA769" s="476"/>
      <c r="AB769" s="477"/>
      <c r="AC769" s="241"/>
      <c r="AD769" s="994" t="s">
        <v>3934</v>
      </c>
      <c r="AE769" s="995"/>
      <c r="AF769" s="995"/>
      <c r="AG769" s="995"/>
      <c r="AH769" s="995"/>
      <c r="AI769" s="995"/>
      <c r="AJ769" s="995"/>
      <c r="AK769" s="996"/>
      <c r="AL769" s="968"/>
      <c r="AM769" s="969"/>
      <c r="AN769" s="1012"/>
      <c r="AO769" s="1012" t="s">
        <v>12</v>
      </c>
      <c r="AP769" s="1012"/>
      <c r="AQ769" s="1012" t="s">
        <v>11</v>
      </c>
      <c r="AR769" s="1012"/>
      <c r="AS769" s="1012" t="s">
        <v>227</v>
      </c>
      <c r="AU769" s="476"/>
      <c r="AV769" s="476"/>
      <c r="AW769" s="476"/>
      <c r="AX769" s="476"/>
      <c r="AY769" s="476"/>
      <c r="AZ769" s="476"/>
      <c r="BA769" s="476"/>
      <c r="BB769" s="476"/>
      <c r="BC769" s="476"/>
      <c r="BD769" s="477"/>
      <c r="BF769" s="241"/>
    </row>
    <row r="770" spans="2:58" s="236" customFormat="1" ht="15" hidden="1" customHeight="1">
      <c r="B770" s="997"/>
      <c r="C770" s="998"/>
      <c r="D770" s="998"/>
      <c r="E770" s="998"/>
      <c r="F770" s="998"/>
      <c r="G770" s="998"/>
      <c r="H770" s="998"/>
      <c r="I770" s="999"/>
      <c r="J770" s="970"/>
      <c r="K770" s="971"/>
      <c r="L770" s="1013"/>
      <c r="M770" s="1013"/>
      <c r="N770" s="1013"/>
      <c r="O770" s="1013"/>
      <c r="P770" s="1013"/>
      <c r="Q770" s="1013"/>
      <c r="R770" s="481"/>
      <c r="S770" s="479"/>
      <c r="T770" s="479"/>
      <c r="U770" s="479"/>
      <c r="V770" s="479"/>
      <c r="W770" s="479"/>
      <c r="X770" s="479"/>
      <c r="Y770" s="479"/>
      <c r="Z770" s="479"/>
      <c r="AA770" s="479"/>
      <c r="AB770" s="480"/>
      <c r="AC770" s="241"/>
      <c r="AD770" s="997"/>
      <c r="AE770" s="998"/>
      <c r="AF770" s="998"/>
      <c r="AG770" s="998"/>
      <c r="AH770" s="998"/>
      <c r="AI770" s="998"/>
      <c r="AJ770" s="998"/>
      <c r="AK770" s="999"/>
      <c r="AL770" s="970"/>
      <c r="AM770" s="971"/>
      <c r="AN770" s="1013"/>
      <c r="AO770" s="1013"/>
      <c r="AP770" s="1013"/>
      <c r="AQ770" s="1013"/>
      <c r="AR770" s="1013"/>
      <c r="AS770" s="1013"/>
      <c r="AT770" s="481"/>
      <c r="AU770" s="479"/>
      <c r="AV770" s="479"/>
      <c r="AW770" s="479"/>
      <c r="AX770" s="479"/>
      <c r="AY770" s="479"/>
      <c r="AZ770" s="479"/>
      <c r="BA770" s="479"/>
      <c r="BB770" s="479"/>
      <c r="BC770" s="479"/>
      <c r="BD770" s="480"/>
      <c r="BF770" s="241"/>
    </row>
    <row r="771" spans="2:58" s="236" customFormat="1" ht="20.100000000000001" hidden="1" customHeight="1">
      <c r="B771" s="482"/>
      <c r="C771" s="482"/>
      <c r="D771" s="482"/>
      <c r="E771" s="482"/>
      <c r="F771" s="482"/>
      <c r="G771" s="482"/>
      <c r="H771" s="482"/>
      <c r="I771" s="482"/>
      <c r="J771" s="482"/>
      <c r="K771" s="482"/>
      <c r="L771" s="482"/>
      <c r="M771" s="482"/>
      <c r="N771" s="482"/>
      <c r="O771" s="482"/>
      <c r="P771" s="482"/>
      <c r="Q771" s="482"/>
      <c r="R771" s="482"/>
      <c r="S771" s="482"/>
      <c r="T771" s="482"/>
      <c r="U771" s="482"/>
      <c r="V771" s="482"/>
      <c r="W771" s="482"/>
      <c r="X771" s="482"/>
      <c r="Y771" s="482"/>
      <c r="Z771" s="482"/>
      <c r="AA771" s="482"/>
      <c r="AB771" s="482"/>
      <c r="AC771" s="241"/>
      <c r="AD771" s="482"/>
      <c r="AE771" s="482"/>
      <c r="AF771" s="482"/>
      <c r="AG771" s="482"/>
      <c r="AH771" s="482"/>
      <c r="AI771" s="482"/>
      <c r="AJ771" s="482"/>
      <c r="AK771" s="482"/>
      <c r="AL771" s="482"/>
      <c r="AM771" s="482"/>
      <c r="AN771" s="482"/>
      <c r="AO771" s="482"/>
      <c r="AP771" s="482"/>
      <c r="AQ771" s="482"/>
      <c r="AR771" s="482"/>
      <c r="AS771" s="482"/>
      <c r="AT771" s="482"/>
      <c r="AU771" s="482"/>
      <c r="AV771" s="482"/>
      <c r="AW771" s="482"/>
      <c r="AX771" s="482"/>
      <c r="AY771" s="482"/>
      <c r="AZ771" s="482"/>
      <c r="BA771" s="482"/>
      <c r="BB771" s="482"/>
      <c r="BC771" s="482"/>
      <c r="BD771" s="482"/>
      <c r="BF771" s="241"/>
    </row>
    <row r="772" spans="2:58" s="236" customFormat="1" ht="18" hidden="1" customHeight="1">
      <c r="C772" s="437" t="s">
        <v>3937</v>
      </c>
      <c r="D772" s="243" t="s">
        <v>16092</v>
      </c>
      <c r="F772" s="243"/>
      <c r="G772" s="243"/>
      <c r="H772" s="243"/>
      <c r="I772" s="243"/>
      <c r="J772" s="483"/>
      <c r="K772" s="483"/>
      <c r="L772" s="483"/>
      <c r="M772" s="483"/>
      <c r="N772" s="483"/>
      <c r="O772" s="483"/>
      <c r="P772" s="483"/>
      <c r="Q772" s="483"/>
      <c r="R772" s="483"/>
      <c r="S772" s="484"/>
      <c r="T772" s="483"/>
      <c r="U772" s="483"/>
      <c r="V772" s="483"/>
      <c r="W772" s="483"/>
      <c r="X772" s="243"/>
      <c r="Y772" s="243"/>
      <c r="Z772" s="243"/>
      <c r="AA772" s="243"/>
      <c r="AB772" s="243"/>
      <c r="AE772" s="437" t="s">
        <v>3937</v>
      </c>
      <c r="AF772" s="243" t="s">
        <v>16092</v>
      </c>
      <c r="AH772" s="243"/>
      <c r="AI772" s="243"/>
      <c r="AJ772" s="243"/>
      <c r="AK772" s="243"/>
      <c r="AL772" s="483"/>
      <c r="AM772" s="483"/>
      <c r="AN772" s="483"/>
      <c r="AO772" s="483"/>
      <c r="AP772" s="483"/>
      <c r="AQ772" s="483"/>
      <c r="AR772" s="483"/>
      <c r="AS772" s="483"/>
      <c r="AT772" s="483"/>
      <c r="AU772" s="484"/>
      <c r="AV772" s="483"/>
      <c r="AW772" s="483"/>
      <c r="AX772" s="483"/>
      <c r="AY772" s="483"/>
      <c r="AZ772" s="243"/>
      <c r="BA772" s="243"/>
      <c r="BB772" s="243"/>
      <c r="BC772" s="243"/>
      <c r="BD772" s="243"/>
    </row>
    <row r="773" spans="2:58" s="236" customFormat="1" ht="30" hidden="1" customHeight="1">
      <c r="C773" s="485" t="s">
        <v>3938</v>
      </c>
      <c r="D773" s="1032" t="s">
        <v>16093</v>
      </c>
      <c r="E773" s="1032"/>
      <c r="F773" s="1032"/>
      <c r="G773" s="1032"/>
      <c r="H773" s="1032"/>
      <c r="I773" s="1032"/>
      <c r="J773" s="1032"/>
      <c r="K773" s="1032"/>
      <c r="L773" s="1032"/>
      <c r="M773" s="1032"/>
      <c r="N773" s="1032"/>
      <c r="O773" s="1032"/>
      <c r="P773" s="1032"/>
      <c r="Q773" s="1032"/>
      <c r="R773" s="1032"/>
      <c r="S773" s="1032"/>
      <c r="T773" s="1032"/>
      <c r="U773" s="1032"/>
      <c r="V773" s="1032"/>
      <c r="W773" s="1032"/>
      <c r="X773" s="1032"/>
      <c r="Y773" s="1032"/>
      <c r="Z773" s="1032"/>
      <c r="AA773" s="1032"/>
      <c r="AB773" s="1032"/>
      <c r="AE773" s="485" t="s">
        <v>3938</v>
      </c>
      <c r="AF773" s="1032" t="s">
        <v>16093</v>
      </c>
      <c r="AG773" s="1032"/>
      <c r="AH773" s="1032"/>
      <c r="AI773" s="1032"/>
      <c r="AJ773" s="1032"/>
      <c r="AK773" s="1032"/>
      <c r="AL773" s="1032"/>
      <c r="AM773" s="1032"/>
      <c r="AN773" s="1032"/>
      <c r="AO773" s="1032"/>
      <c r="AP773" s="1032"/>
      <c r="AQ773" s="1032"/>
      <c r="AR773" s="1032"/>
      <c r="AS773" s="1032"/>
      <c r="AT773" s="1032"/>
      <c r="AU773" s="1032"/>
      <c r="AV773" s="1032"/>
      <c r="AW773" s="1032"/>
      <c r="AX773" s="1032"/>
      <c r="AY773" s="1032"/>
      <c r="AZ773" s="1032"/>
      <c r="BA773" s="1032"/>
      <c r="BB773" s="1032"/>
      <c r="BC773" s="1032"/>
      <c r="BD773" s="1032"/>
    </row>
    <row r="774" spans="2:58" s="236" customFormat="1" ht="7.95" hidden="1" customHeight="1">
      <c r="E774" s="486"/>
      <c r="F774" s="486"/>
      <c r="G774" s="486"/>
      <c r="H774" s="486"/>
      <c r="I774" s="486"/>
      <c r="J774" s="486"/>
      <c r="K774" s="486"/>
      <c r="L774" s="486"/>
      <c r="M774" s="486"/>
      <c r="N774" s="486"/>
      <c r="O774" s="486"/>
      <c r="P774" s="486"/>
      <c r="Q774" s="486"/>
      <c r="R774" s="486"/>
      <c r="S774" s="486"/>
      <c r="T774" s="486"/>
      <c r="U774" s="486"/>
      <c r="V774" s="486"/>
      <c r="W774" s="486"/>
      <c r="X774" s="486"/>
      <c r="Y774" s="486"/>
      <c r="Z774" s="486"/>
      <c r="AA774" s="486"/>
      <c r="AB774" s="486"/>
      <c r="AG774" s="486"/>
      <c r="AH774" s="486"/>
      <c r="AI774" s="486"/>
      <c r="AJ774" s="486"/>
      <c r="AK774" s="486"/>
      <c r="AL774" s="486"/>
      <c r="AM774" s="486"/>
      <c r="AN774" s="486"/>
      <c r="AO774" s="486"/>
      <c r="AP774" s="486"/>
      <c r="AQ774" s="486"/>
      <c r="AR774" s="486"/>
      <c r="AS774" s="486"/>
      <c r="AT774" s="486"/>
      <c r="AU774" s="486"/>
      <c r="AV774" s="486"/>
      <c r="AW774" s="486"/>
      <c r="AX774" s="486"/>
      <c r="AY774" s="486"/>
      <c r="AZ774" s="486"/>
      <c r="BA774" s="486"/>
      <c r="BB774" s="486"/>
      <c r="BC774" s="486"/>
      <c r="BD774" s="486"/>
    </row>
    <row r="775" spans="2:58" s="236" customFormat="1" ht="25.35" hidden="1" customHeight="1">
      <c r="B775" s="441" t="s">
        <v>3939</v>
      </c>
      <c r="I775" s="442"/>
      <c r="J775" s="442"/>
      <c r="W775" s="442"/>
      <c r="X775" s="442"/>
      <c r="Y775" s="442"/>
      <c r="Z775" s="442"/>
      <c r="AA775" s="442"/>
      <c r="AB775" s="442"/>
      <c r="AD775" s="441" t="s">
        <v>3939</v>
      </c>
      <c r="AK775" s="442"/>
      <c r="AL775" s="442"/>
      <c r="AY775" s="442"/>
      <c r="AZ775" s="442"/>
      <c r="BA775" s="442"/>
      <c r="BB775" s="442"/>
      <c r="BC775" s="442"/>
      <c r="BD775" s="442"/>
    </row>
    <row r="776" spans="2:58" s="236" customFormat="1" ht="12.45" hidden="1" customHeight="1">
      <c r="B776" s="1014" t="s">
        <v>3917</v>
      </c>
      <c r="C776" s="1015"/>
      <c r="D776" s="1015"/>
      <c r="E776" s="1015"/>
      <c r="F776" s="1015"/>
      <c r="G776" s="1015"/>
      <c r="H776" s="1015"/>
      <c r="I776" s="1016"/>
      <c r="J776" s="1017"/>
      <c r="K776" s="1018"/>
      <c r="L776" s="1018"/>
      <c r="M776" s="1018"/>
      <c r="N776" s="1018"/>
      <c r="O776" s="1018"/>
      <c r="P776" s="1018"/>
      <c r="Q776" s="1018"/>
      <c r="R776" s="1018"/>
      <c r="S776" s="1018"/>
      <c r="T776" s="1018"/>
      <c r="U776" s="1018"/>
      <c r="V776" s="1018"/>
      <c r="W776" s="1018"/>
      <c r="X776" s="1018"/>
      <c r="Y776" s="1018"/>
      <c r="Z776" s="1018"/>
      <c r="AA776" s="1018"/>
      <c r="AB776" s="1019"/>
      <c r="AD776" s="1014" t="s">
        <v>3917</v>
      </c>
      <c r="AE776" s="1015"/>
      <c r="AF776" s="1015"/>
      <c r="AG776" s="1015"/>
      <c r="AH776" s="1015"/>
      <c r="AI776" s="1015"/>
      <c r="AJ776" s="1015"/>
      <c r="AK776" s="1016"/>
      <c r="AL776" s="1017"/>
      <c r="AM776" s="1018"/>
      <c r="AN776" s="1018"/>
      <c r="AO776" s="1018"/>
      <c r="AP776" s="1018"/>
      <c r="AQ776" s="1018"/>
      <c r="AR776" s="1018"/>
      <c r="AS776" s="1018"/>
      <c r="AT776" s="1018"/>
      <c r="AU776" s="1018"/>
      <c r="AV776" s="1018"/>
      <c r="AW776" s="1018"/>
      <c r="AX776" s="1018"/>
      <c r="AY776" s="1018"/>
      <c r="AZ776" s="1018"/>
      <c r="BA776" s="1018"/>
      <c r="BB776" s="1018"/>
      <c r="BC776" s="1018"/>
      <c r="BD776" s="1019"/>
    </row>
    <row r="777" spans="2:58" s="236" customFormat="1" ht="22.5" hidden="1" customHeight="1">
      <c r="B777" s="1020" t="s">
        <v>8</v>
      </c>
      <c r="C777" s="1021"/>
      <c r="D777" s="1021"/>
      <c r="E777" s="1021"/>
      <c r="F777" s="1021"/>
      <c r="G777" s="1021"/>
      <c r="H777" s="1021"/>
      <c r="I777" s="1022"/>
      <c r="J777" s="1023"/>
      <c r="K777" s="1024"/>
      <c r="L777" s="1024"/>
      <c r="M777" s="1025"/>
      <c r="N777" s="1025"/>
      <c r="O777" s="1024"/>
      <c r="P777" s="1025"/>
      <c r="Q777" s="1025"/>
      <c r="R777" s="1024"/>
      <c r="S777" s="1024"/>
      <c r="T777" s="1024"/>
      <c r="U777" s="1024"/>
      <c r="V777" s="1024"/>
      <c r="W777" s="1024"/>
      <c r="X777" s="1024"/>
      <c r="Y777" s="1024"/>
      <c r="Z777" s="1024"/>
      <c r="AA777" s="1024"/>
      <c r="AB777" s="1026"/>
      <c r="AC777" s="236">
        <v>45</v>
      </c>
      <c r="AD777" s="1020" t="s">
        <v>8</v>
      </c>
      <c r="AE777" s="1021"/>
      <c r="AF777" s="1021"/>
      <c r="AG777" s="1021"/>
      <c r="AH777" s="1021"/>
      <c r="AI777" s="1021"/>
      <c r="AJ777" s="1021"/>
      <c r="AK777" s="1022"/>
      <c r="AL777" s="1023"/>
      <c r="AM777" s="1024"/>
      <c r="AN777" s="1024"/>
      <c r="AO777" s="1025"/>
      <c r="AP777" s="1025"/>
      <c r="AQ777" s="1024"/>
      <c r="AR777" s="1025"/>
      <c r="AS777" s="1025"/>
      <c r="AT777" s="1024"/>
      <c r="AU777" s="1024"/>
      <c r="AV777" s="1024"/>
      <c r="AW777" s="1024"/>
      <c r="AX777" s="1024"/>
      <c r="AY777" s="1024"/>
      <c r="AZ777" s="1024"/>
      <c r="BA777" s="1024"/>
      <c r="BB777" s="1024"/>
      <c r="BC777" s="1024"/>
      <c r="BD777" s="1026"/>
      <c r="BF777" s="236">
        <v>45</v>
      </c>
    </row>
    <row r="778" spans="2:58" s="236" customFormat="1" ht="25.2" hidden="1" customHeight="1">
      <c r="B778" s="1027" t="s">
        <v>23</v>
      </c>
      <c r="C778" s="1028"/>
      <c r="D778" s="1028"/>
      <c r="E778" s="1028"/>
      <c r="F778" s="1028"/>
      <c r="G778" s="1028"/>
      <c r="H778" s="1028"/>
      <c r="I778" s="1029"/>
      <c r="J778" s="972" t="s">
        <v>3918</v>
      </c>
      <c r="K778" s="973"/>
      <c r="L778" s="973"/>
      <c r="M778" s="975"/>
      <c r="N778" s="977"/>
      <c r="O778" s="239" t="s">
        <v>3919</v>
      </c>
      <c r="P778" s="975"/>
      <c r="Q778" s="977"/>
      <c r="R778" s="973"/>
      <c r="S778" s="973"/>
      <c r="T778" s="973"/>
      <c r="U778" s="973"/>
      <c r="V778" s="973"/>
      <c r="W778" s="973"/>
      <c r="X778" s="973"/>
      <c r="Y778" s="973"/>
      <c r="Z778" s="973"/>
      <c r="AA778" s="973"/>
      <c r="AB778" s="974"/>
      <c r="AD778" s="1027" t="s">
        <v>23</v>
      </c>
      <c r="AE778" s="1028"/>
      <c r="AF778" s="1028"/>
      <c r="AG778" s="1028"/>
      <c r="AH778" s="1028"/>
      <c r="AI778" s="1028"/>
      <c r="AJ778" s="1028"/>
      <c r="AK778" s="1029"/>
      <c r="AL778" s="972" t="s">
        <v>3918</v>
      </c>
      <c r="AM778" s="973"/>
      <c r="AN778" s="973"/>
      <c r="AO778" s="975"/>
      <c r="AP778" s="977"/>
      <c r="AQ778" s="239" t="s">
        <v>3919</v>
      </c>
      <c r="AR778" s="975"/>
      <c r="AS778" s="977"/>
      <c r="AT778" s="973"/>
      <c r="AU778" s="973"/>
      <c r="AV778" s="973"/>
      <c r="AW778" s="973"/>
      <c r="AX778" s="973"/>
      <c r="AY778" s="973"/>
      <c r="AZ778" s="973"/>
      <c r="BA778" s="973"/>
      <c r="BB778" s="973"/>
      <c r="BC778" s="973"/>
      <c r="BD778" s="974"/>
    </row>
    <row r="779" spans="2:58" s="236" customFormat="1" ht="25.2" hidden="1" customHeight="1">
      <c r="B779" s="1030"/>
      <c r="C779" s="1025"/>
      <c r="D779" s="1025"/>
      <c r="E779" s="1025"/>
      <c r="F779" s="1025"/>
      <c r="G779" s="1025"/>
      <c r="H779" s="1025"/>
      <c r="I779" s="1031"/>
      <c r="J779" s="972" t="s">
        <v>3920</v>
      </c>
      <c r="K779" s="973"/>
      <c r="L779" s="973"/>
      <c r="M779" s="975"/>
      <c r="N779" s="976"/>
      <c r="O779" s="976"/>
      <c r="P779" s="976"/>
      <c r="Q779" s="977"/>
      <c r="R779" s="972" t="s">
        <v>3921</v>
      </c>
      <c r="S779" s="973"/>
      <c r="T779" s="974"/>
      <c r="U779" s="975"/>
      <c r="V779" s="976"/>
      <c r="W779" s="976"/>
      <c r="X779" s="976"/>
      <c r="Y779" s="976"/>
      <c r="Z779" s="976"/>
      <c r="AA779" s="976"/>
      <c r="AB779" s="977"/>
      <c r="AD779" s="1030"/>
      <c r="AE779" s="1025"/>
      <c r="AF779" s="1025"/>
      <c r="AG779" s="1025"/>
      <c r="AH779" s="1025"/>
      <c r="AI779" s="1025"/>
      <c r="AJ779" s="1025"/>
      <c r="AK779" s="1031"/>
      <c r="AL779" s="972" t="s">
        <v>3920</v>
      </c>
      <c r="AM779" s="973"/>
      <c r="AN779" s="973"/>
      <c r="AO779" s="975"/>
      <c r="AP779" s="976"/>
      <c r="AQ779" s="976"/>
      <c r="AR779" s="976"/>
      <c r="AS779" s="977"/>
      <c r="AT779" s="972" t="s">
        <v>3921</v>
      </c>
      <c r="AU779" s="973"/>
      <c r="AV779" s="974"/>
      <c r="AW779" s="975"/>
      <c r="AX779" s="976"/>
      <c r="AY779" s="976"/>
      <c r="AZ779" s="976"/>
      <c r="BA779" s="976"/>
      <c r="BB779" s="976"/>
      <c r="BC779" s="976"/>
      <c r="BD779" s="977"/>
    </row>
    <row r="780" spans="2:58" s="236" customFormat="1" ht="25.2" hidden="1" customHeight="1">
      <c r="B780" s="1030"/>
      <c r="C780" s="1025"/>
      <c r="D780" s="1025"/>
      <c r="E780" s="1025"/>
      <c r="F780" s="1025"/>
      <c r="G780" s="1025"/>
      <c r="H780" s="1025"/>
      <c r="I780" s="1031"/>
      <c r="J780" s="972" t="s">
        <v>3922</v>
      </c>
      <c r="K780" s="973"/>
      <c r="L780" s="973"/>
      <c r="M780" s="978"/>
      <c r="N780" s="979"/>
      <c r="O780" s="979"/>
      <c r="P780" s="979"/>
      <c r="Q780" s="980"/>
      <c r="R780" s="972" t="s">
        <v>3923</v>
      </c>
      <c r="S780" s="973"/>
      <c r="T780" s="974"/>
      <c r="U780" s="975"/>
      <c r="V780" s="976"/>
      <c r="W780" s="976"/>
      <c r="X780" s="976"/>
      <c r="Y780" s="976"/>
      <c r="Z780" s="976"/>
      <c r="AA780" s="976"/>
      <c r="AB780" s="977"/>
      <c r="AD780" s="1030"/>
      <c r="AE780" s="1025"/>
      <c r="AF780" s="1025"/>
      <c r="AG780" s="1025"/>
      <c r="AH780" s="1025"/>
      <c r="AI780" s="1025"/>
      <c r="AJ780" s="1025"/>
      <c r="AK780" s="1031"/>
      <c r="AL780" s="972" t="s">
        <v>3922</v>
      </c>
      <c r="AM780" s="973"/>
      <c r="AN780" s="973"/>
      <c r="AO780" s="978"/>
      <c r="AP780" s="979"/>
      <c r="AQ780" s="979"/>
      <c r="AR780" s="979"/>
      <c r="AS780" s="980"/>
      <c r="AT780" s="972" t="s">
        <v>3923</v>
      </c>
      <c r="AU780" s="973"/>
      <c r="AV780" s="974"/>
      <c r="AW780" s="975"/>
      <c r="AX780" s="976"/>
      <c r="AY780" s="976"/>
      <c r="AZ780" s="976"/>
      <c r="BA780" s="976"/>
      <c r="BB780" s="976"/>
      <c r="BC780" s="976"/>
      <c r="BD780" s="977"/>
    </row>
    <row r="781" spans="2:58" s="236" customFormat="1" ht="25.2" hidden="1" customHeight="1">
      <c r="B781" s="1023"/>
      <c r="C781" s="1024"/>
      <c r="D781" s="1024"/>
      <c r="E781" s="1024"/>
      <c r="F781" s="1024"/>
      <c r="G781" s="1024"/>
      <c r="H781" s="1024"/>
      <c r="I781" s="1026"/>
      <c r="J781" s="972" t="s">
        <v>3924</v>
      </c>
      <c r="K781" s="973"/>
      <c r="L781" s="973"/>
      <c r="M781" s="981"/>
      <c r="N781" s="981"/>
      <c r="O781" s="981"/>
      <c r="P781" s="981"/>
      <c r="Q781" s="981"/>
      <c r="R781" s="981"/>
      <c r="S781" s="981"/>
      <c r="T781" s="981"/>
      <c r="U781" s="981"/>
      <c r="V781" s="981"/>
      <c r="W781" s="981"/>
      <c r="X781" s="981"/>
      <c r="Y781" s="981"/>
      <c r="Z781" s="981"/>
      <c r="AA781" s="981"/>
      <c r="AB781" s="981"/>
      <c r="AD781" s="1023"/>
      <c r="AE781" s="1024"/>
      <c r="AF781" s="1024"/>
      <c r="AG781" s="1024"/>
      <c r="AH781" s="1024"/>
      <c r="AI781" s="1024"/>
      <c r="AJ781" s="1024"/>
      <c r="AK781" s="1026"/>
      <c r="AL781" s="972" t="s">
        <v>3924</v>
      </c>
      <c r="AM781" s="973"/>
      <c r="AN781" s="973"/>
      <c r="AO781" s="981"/>
      <c r="AP781" s="981"/>
      <c r="AQ781" s="981"/>
      <c r="AR781" s="981"/>
      <c r="AS781" s="981"/>
      <c r="AT781" s="981"/>
      <c r="AU781" s="981"/>
      <c r="AV781" s="981"/>
      <c r="AW781" s="981"/>
      <c r="AX781" s="981"/>
      <c r="AY781" s="981"/>
      <c r="AZ781" s="981"/>
      <c r="BA781" s="981"/>
      <c r="BB781" s="981"/>
      <c r="BC781" s="981"/>
      <c r="BD781" s="981"/>
    </row>
    <row r="782" spans="2:58" s="236" customFormat="1" ht="30" hidden="1" customHeight="1">
      <c r="B782" s="982" t="s">
        <v>3925</v>
      </c>
      <c r="C782" s="983"/>
      <c r="D782" s="983"/>
      <c r="E782" s="983"/>
      <c r="F782" s="983"/>
      <c r="G782" s="983"/>
      <c r="H782" s="983"/>
      <c r="I782" s="984"/>
      <c r="J782" s="444"/>
      <c r="K782" s="445"/>
      <c r="L782" s="446" t="s">
        <v>388</v>
      </c>
      <c r="M782" s="447"/>
      <c r="N782" s="448" t="s">
        <v>112</v>
      </c>
      <c r="O782" s="449"/>
      <c r="P782" s="450"/>
      <c r="V782" s="451"/>
      <c r="W782" s="451"/>
      <c r="X782" s="451"/>
      <c r="Y782" s="451"/>
      <c r="Z782" s="451"/>
      <c r="AA782" s="451"/>
      <c r="AB782" s="452"/>
      <c r="AD782" s="982" t="s">
        <v>3925</v>
      </c>
      <c r="AE782" s="983"/>
      <c r="AF782" s="983"/>
      <c r="AG782" s="983"/>
      <c r="AH782" s="983"/>
      <c r="AI782" s="983"/>
      <c r="AJ782" s="983"/>
      <c r="AK782" s="984"/>
      <c r="AL782" s="444"/>
      <c r="AM782" s="445"/>
      <c r="AN782" s="446" t="s">
        <v>388</v>
      </c>
      <c r="AO782" s="447"/>
      <c r="AP782" s="448" t="s">
        <v>112</v>
      </c>
      <c r="AQ782" s="449"/>
      <c r="AR782" s="450"/>
      <c r="AX782" s="451"/>
      <c r="AY782" s="451"/>
      <c r="AZ782" s="451"/>
      <c r="BA782" s="451"/>
      <c r="BB782" s="451"/>
      <c r="BC782" s="451"/>
      <c r="BD782" s="452"/>
    </row>
    <row r="783" spans="2:58" s="236" customFormat="1" ht="15" hidden="1" customHeight="1">
      <c r="B783" s="985"/>
      <c r="C783" s="986"/>
      <c r="D783" s="986"/>
      <c r="E783" s="986"/>
      <c r="F783" s="986"/>
      <c r="G783" s="986"/>
      <c r="H783" s="986"/>
      <c r="I783" s="987"/>
      <c r="J783" s="453" t="s">
        <v>3926</v>
      </c>
      <c r="K783" s="454"/>
      <c r="L783" s="454"/>
      <c r="M783" s="454"/>
      <c r="N783" s="454"/>
      <c r="O783" s="454"/>
      <c r="P783" s="454"/>
      <c r="Q783" s="454"/>
      <c r="R783" s="454"/>
      <c r="S783" s="449"/>
      <c r="T783" s="455"/>
      <c r="U783" s="456"/>
      <c r="V783" s="457"/>
      <c r="W783" s="458"/>
      <c r="X783" s="459" t="s">
        <v>388</v>
      </c>
      <c r="Y783" s="460"/>
      <c r="Z783" s="461" t="s">
        <v>112</v>
      </c>
      <c r="AA783" s="461"/>
      <c r="AB783" s="462"/>
      <c r="AD783" s="985"/>
      <c r="AE783" s="986"/>
      <c r="AF783" s="986"/>
      <c r="AG783" s="986"/>
      <c r="AH783" s="986"/>
      <c r="AI783" s="986"/>
      <c r="AJ783" s="986"/>
      <c r="AK783" s="987"/>
      <c r="AL783" s="453" t="s">
        <v>3926</v>
      </c>
      <c r="AM783" s="454"/>
      <c r="AN783" s="454"/>
      <c r="AO783" s="454"/>
      <c r="AP783" s="454"/>
      <c r="AQ783" s="454"/>
      <c r="AR783" s="454"/>
      <c r="AS783" s="454"/>
      <c r="AT783" s="454"/>
      <c r="AU783" s="449"/>
      <c r="AV783" s="455"/>
      <c r="AW783" s="456"/>
      <c r="AX783" s="457"/>
      <c r="AY783" s="458"/>
      <c r="AZ783" s="459" t="s">
        <v>388</v>
      </c>
      <c r="BA783" s="460"/>
      <c r="BB783" s="461" t="s">
        <v>112</v>
      </c>
      <c r="BC783" s="461"/>
      <c r="BD783" s="462"/>
    </row>
    <row r="784" spans="2:58" s="236" customFormat="1" ht="15" hidden="1" customHeight="1">
      <c r="B784" s="988"/>
      <c r="C784" s="989"/>
      <c r="D784" s="989"/>
      <c r="E784" s="989"/>
      <c r="F784" s="989"/>
      <c r="G784" s="989"/>
      <c r="H784" s="989"/>
      <c r="I784" s="990"/>
      <c r="J784" s="463" t="s">
        <v>3927</v>
      </c>
      <c r="K784" s="464"/>
      <c r="L784" s="464"/>
      <c r="M784" s="464"/>
      <c r="N784" s="464"/>
      <c r="O784" s="464"/>
      <c r="P784" s="464"/>
      <c r="Q784" s="464"/>
      <c r="R784" s="464"/>
      <c r="S784" s="465"/>
      <c r="T784" s="466"/>
      <c r="U784" s="467"/>
      <c r="V784" s="468"/>
      <c r="W784" s="469"/>
      <c r="X784" s="464" t="s">
        <v>388</v>
      </c>
      <c r="Y784" s="470"/>
      <c r="Z784" s="466" t="s">
        <v>112</v>
      </c>
      <c r="AA784" s="466"/>
      <c r="AB784" s="471"/>
      <c r="AD784" s="988"/>
      <c r="AE784" s="989"/>
      <c r="AF784" s="989"/>
      <c r="AG784" s="989"/>
      <c r="AH784" s="989"/>
      <c r="AI784" s="989"/>
      <c r="AJ784" s="989"/>
      <c r="AK784" s="990"/>
      <c r="AL784" s="463" t="s">
        <v>3927</v>
      </c>
      <c r="AM784" s="464"/>
      <c r="AN784" s="464"/>
      <c r="AO784" s="464"/>
      <c r="AP784" s="464"/>
      <c r="AQ784" s="464"/>
      <c r="AR784" s="464"/>
      <c r="AS784" s="464"/>
      <c r="AT784" s="464"/>
      <c r="AU784" s="465"/>
      <c r="AV784" s="466"/>
      <c r="AW784" s="467"/>
      <c r="AX784" s="468"/>
      <c r="AY784" s="469"/>
      <c r="AZ784" s="464" t="s">
        <v>388</v>
      </c>
      <c r="BA784" s="470"/>
      <c r="BB784" s="466" t="s">
        <v>112</v>
      </c>
      <c r="BC784" s="466"/>
      <c r="BD784" s="471"/>
    </row>
    <row r="785" spans="2:58" s="236" customFormat="1" ht="18" hidden="1" customHeight="1">
      <c r="B785" s="991" t="s">
        <v>3928</v>
      </c>
      <c r="C785" s="992"/>
      <c r="D785" s="992"/>
      <c r="E785" s="992"/>
      <c r="F785" s="992"/>
      <c r="G785" s="992"/>
      <c r="H785" s="992"/>
      <c r="I785" s="993"/>
      <c r="J785" s="472" t="s">
        <v>3783</v>
      </c>
      <c r="K785" s="473" t="s">
        <v>3929</v>
      </c>
      <c r="L785" s="474"/>
      <c r="M785" s="474"/>
      <c r="N785" s="474"/>
      <c r="O785" s="472" t="s">
        <v>3783</v>
      </c>
      <c r="P785" s="473" t="s">
        <v>3930</v>
      </c>
      <c r="Q785" s="474"/>
      <c r="R785" s="474"/>
      <c r="T785" s="461" t="s">
        <v>3935</v>
      </c>
      <c r="U785" s="472" t="s">
        <v>3783</v>
      </c>
      <c r="V785" s="461" t="s">
        <v>3936</v>
      </c>
      <c r="X785" s="473"/>
      <c r="Y785" s="474"/>
      <c r="Z785" s="474"/>
      <c r="AA785" s="474"/>
      <c r="AB785" s="475"/>
      <c r="AD785" s="991" t="s">
        <v>3928</v>
      </c>
      <c r="AE785" s="992"/>
      <c r="AF785" s="992"/>
      <c r="AG785" s="992"/>
      <c r="AH785" s="992"/>
      <c r="AI785" s="992"/>
      <c r="AJ785" s="992"/>
      <c r="AK785" s="993"/>
      <c r="AL785" s="472" t="s">
        <v>3783</v>
      </c>
      <c r="AM785" s="473" t="s">
        <v>3929</v>
      </c>
      <c r="AN785" s="474"/>
      <c r="AO785" s="474"/>
      <c r="AP785" s="474"/>
      <c r="AQ785" s="472" t="s">
        <v>3783</v>
      </c>
      <c r="AR785" s="473" t="s">
        <v>3930</v>
      </c>
      <c r="AS785" s="474"/>
      <c r="AT785" s="474"/>
      <c r="AV785" s="461" t="s">
        <v>3935</v>
      </c>
      <c r="AW785" s="472" t="s">
        <v>3783</v>
      </c>
      <c r="AX785" s="461" t="s">
        <v>3936</v>
      </c>
      <c r="AZ785" s="473"/>
      <c r="BA785" s="474"/>
      <c r="BB785" s="474"/>
      <c r="BC785" s="474"/>
      <c r="BD785" s="475"/>
    </row>
    <row r="786" spans="2:58" s="236" customFormat="1" ht="15" hidden="1" customHeight="1">
      <c r="B786" s="994" t="s">
        <v>3931</v>
      </c>
      <c r="C786" s="995"/>
      <c r="D786" s="995"/>
      <c r="E786" s="995"/>
      <c r="F786" s="995"/>
      <c r="G786" s="995"/>
      <c r="H786" s="995"/>
      <c r="I786" s="996"/>
      <c r="J786" s="1000" t="s">
        <v>3932</v>
      </c>
      <c r="K786" s="1001"/>
      <c r="L786" s="1004"/>
      <c r="M786" s="1005"/>
      <c r="N786" s="1005"/>
      <c r="O786" s="1005"/>
      <c r="P786" s="1005"/>
      <c r="Q786" s="1005"/>
      <c r="R786" s="1006"/>
      <c r="S786" s="1006"/>
      <c r="T786" s="1006"/>
      <c r="U786" s="1007"/>
      <c r="V786" s="1008" t="s">
        <v>3933</v>
      </c>
      <c r="W786" s="1008"/>
      <c r="X786" s="1008"/>
      <c r="Y786" s="1008"/>
      <c r="Z786" s="1008"/>
      <c r="AA786" s="1008"/>
      <c r="AB786" s="1009"/>
      <c r="AD786" s="994" t="s">
        <v>3931</v>
      </c>
      <c r="AE786" s="995"/>
      <c r="AF786" s="995"/>
      <c r="AG786" s="995"/>
      <c r="AH786" s="995"/>
      <c r="AI786" s="995"/>
      <c r="AJ786" s="995"/>
      <c r="AK786" s="996"/>
      <c r="AL786" s="1000" t="s">
        <v>3932</v>
      </c>
      <c r="AM786" s="1001"/>
      <c r="AN786" s="1004"/>
      <c r="AO786" s="1005"/>
      <c r="AP786" s="1005"/>
      <c r="AQ786" s="1005"/>
      <c r="AR786" s="1005"/>
      <c r="AS786" s="1005"/>
      <c r="AT786" s="1006"/>
      <c r="AU786" s="1006"/>
      <c r="AV786" s="1006"/>
      <c r="AW786" s="1007"/>
      <c r="AX786" s="1008" t="s">
        <v>3933</v>
      </c>
      <c r="AY786" s="1008"/>
      <c r="AZ786" s="1008"/>
      <c r="BA786" s="1008"/>
      <c r="BB786" s="1008"/>
      <c r="BC786" s="1008"/>
      <c r="BD786" s="1009"/>
    </row>
    <row r="787" spans="2:58" s="236" customFormat="1" ht="15" hidden="1" customHeight="1">
      <c r="B787" s="997"/>
      <c r="C787" s="998"/>
      <c r="D787" s="998"/>
      <c r="E787" s="998"/>
      <c r="F787" s="998"/>
      <c r="G787" s="998"/>
      <c r="H787" s="998"/>
      <c r="I787" s="999"/>
      <c r="J787" s="1002"/>
      <c r="K787" s="1003"/>
      <c r="L787" s="1004"/>
      <c r="M787" s="1005"/>
      <c r="N787" s="1005"/>
      <c r="O787" s="1005"/>
      <c r="P787" s="1005"/>
      <c r="Q787" s="1005"/>
      <c r="R787" s="1006"/>
      <c r="S787" s="1006"/>
      <c r="T787" s="1006"/>
      <c r="U787" s="1007"/>
      <c r="V787" s="1010"/>
      <c r="W787" s="1010"/>
      <c r="X787" s="1010"/>
      <c r="Y787" s="1010"/>
      <c r="Z787" s="1010"/>
      <c r="AA787" s="1010"/>
      <c r="AB787" s="1011"/>
      <c r="AC787" s="241"/>
      <c r="AD787" s="997"/>
      <c r="AE787" s="998"/>
      <c r="AF787" s="998"/>
      <c r="AG787" s="998"/>
      <c r="AH787" s="998"/>
      <c r="AI787" s="998"/>
      <c r="AJ787" s="998"/>
      <c r="AK787" s="999"/>
      <c r="AL787" s="1002"/>
      <c r="AM787" s="1003"/>
      <c r="AN787" s="1004"/>
      <c r="AO787" s="1005"/>
      <c r="AP787" s="1005"/>
      <c r="AQ787" s="1005"/>
      <c r="AR787" s="1005"/>
      <c r="AS787" s="1005"/>
      <c r="AT787" s="1006"/>
      <c r="AU787" s="1006"/>
      <c r="AV787" s="1006"/>
      <c r="AW787" s="1007"/>
      <c r="AX787" s="1010"/>
      <c r="AY787" s="1010"/>
      <c r="AZ787" s="1010"/>
      <c r="BA787" s="1010"/>
      <c r="BB787" s="1010"/>
      <c r="BC787" s="1010"/>
      <c r="BD787" s="1011"/>
      <c r="BF787" s="241"/>
    </row>
    <row r="788" spans="2:58" s="236" customFormat="1" ht="15" hidden="1" customHeight="1">
      <c r="B788" s="994" t="s">
        <v>3934</v>
      </c>
      <c r="C788" s="995"/>
      <c r="D788" s="995"/>
      <c r="E788" s="995"/>
      <c r="F788" s="995"/>
      <c r="G788" s="995"/>
      <c r="H788" s="995"/>
      <c r="I788" s="996"/>
      <c r="J788" s="968"/>
      <c r="K788" s="969"/>
      <c r="L788" s="1012"/>
      <c r="M788" s="1012" t="s">
        <v>12</v>
      </c>
      <c r="N788" s="1012"/>
      <c r="O788" s="1012" t="s">
        <v>11</v>
      </c>
      <c r="P788" s="1012"/>
      <c r="Q788" s="1012" t="s">
        <v>227</v>
      </c>
      <c r="S788" s="476"/>
      <c r="T788" s="476"/>
      <c r="U788" s="476"/>
      <c r="V788" s="476"/>
      <c r="W788" s="476"/>
      <c r="X788" s="476"/>
      <c r="Y788" s="476"/>
      <c r="Z788" s="476"/>
      <c r="AA788" s="476"/>
      <c r="AB788" s="477"/>
      <c r="AC788" s="241"/>
      <c r="AD788" s="994" t="s">
        <v>3934</v>
      </c>
      <c r="AE788" s="995"/>
      <c r="AF788" s="995"/>
      <c r="AG788" s="995"/>
      <c r="AH788" s="995"/>
      <c r="AI788" s="995"/>
      <c r="AJ788" s="995"/>
      <c r="AK788" s="996"/>
      <c r="AL788" s="968"/>
      <c r="AM788" s="969"/>
      <c r="AN788" s="1012"/>
      <c r="AO788" s="1012" t="s">
        <v>12</v>
      </c>
      <c r="AP788" s="1012"/>
      <c r="AQ788" s="1012" t="s">
        <v>11</v>
      </c>
      <c r="AR788" s="1012"/>
      <c r="AS788" s="1012" t="s">
        <v>227</v>
      </c>
      <c r="AU788" s="476"/>
      <c r="AV788" s="476"/>
      <c r="AW788" s="476"/>
      <c r="AX788" s="476"/>
      <c r="AY788" s="476"/>
      <c r="AZ788" s="476"/>
      <c r="BA788" s="476"/>
      <c r="BB788" s="476"/>
      <c r="BC788" s="476"/>
      <c r="BD788" s="477"/>
      <c r="BF788" s="241"/>
    </row>
    <row r="789" spans="2:58" s="236" customFormat="1" ht="15" hidden="1" customHeight="1">
      <c r="B789" s="997"/>
      <c r="C789" s="998"/>
      <c r="D789" s="998"/>
      <c r="E789" s="998"/>
      <c r="F789" s="998"/>
      <c r="G789" s="998"/>
      <c r="H789" s="998"/>
      <c r="I789" s="999"/>
      <c r="J789" s="970"/>
      <c r="K789" s="971"/>
      <c r="L789" s="1013"/>
      <c r="M789" s="1013"/>
      <c r="N789" s="1013"/>
      <c r="O789" s="1013"/>
      <c r="P789" s="1013"/>
      <c r="Q789" s="1013"/>
      <c r="R789" s="481"/>
      <c r="S789" s="479"/>
      <c r="T789" s="479"/>
      <c r="U789" s="479"/>
      <c r="V789" s="479"/>
      <c r="W789" s="479"/>
      <c r="X789" s="479"/>
      <c r="Y789" s="479"/>
      <c r="Z789" s="479"/>
      <c r="AA789" s="479"/>
      <c r="AB789" s="480"/>
      <c r="AC789" s="241"/>
      <c r="AD789" s="997"/>
      <c r="AE789" s="998"/>
      <c r="AF789" s="998"/>
      <c r="AG789" s="998"/>
      <c r="AH789" s="998"/>
      <c r="AI789" s="998"/>
      <c r="AJ789" s="998"/>
      <c r="AK789" s="999"/>
      <c r="AL789" s="970"/>
      <c r="AM789" s="971"/>
      <c r="AN789" s="1013"/>
      <c r="AO789" s="1013"/>
      <c r="AP789" s="1013"/>
      <c r="AQ789" s="1013"/>
      <c r="AR789" s="1013"/>
      <c r="AS789" s="1013"/>
      <c r="AT789" s="481"/>
      <c r="AU789" s="479"/>
      <c r="AV789" s="479"/>
      <c r="AW789" s="479"/>
      <c r="AX789" s="479"/>
      <c r="AY789" s="479"/>
      <c r="AZ789" s="479"/>
      <c r="BA789" s="479"/>
      <c r="BB789" s="479"/>
      <c r="BC789" s="479"/>
      <c r="BD789" s="480"/>
      <c r="BF789" s="241"/>
    </row>
    <row r="790" spans="2:58" s="236" customFormat="1" ht="20.100000000000001" hidden="1" customHeight="1">
      <c r="B790" s="482"/>
      <c r="C790" s="482"/>
      <c r="D790" s="482"/>
      <c r="E790" s="482"/>
      <c r="F790" s="482"/>
      <c r="G790" s="482"/>
      <c r="H790" s="482"/>
      <c r="I790" s="482"/>
      <c r="J790" s="482"/>
      <c r="K790" s="482"/>
      <c r="L790" s="482"/>
      <c r="M790" s="482"/>
      <c r="N790" s="482"/>
      <c r="O790" s="482"/>
      <c r="P790" s="482"/>
      <c r="Q790" s="482"/>
      <c r="R790" s="482"/>
      <c r="S790" s="482"/>
      <c r="T790" s="482"/>
      <c r="U790" s="482"/>
      <c r="V790" s="482"/>
      <c r="W790" s="482"/>
      <c r="X790" s="482"/>
      <c r="Y790" s="478"/>
      <c r="Z790" s="478"/>
      <c r="AA790" s="478"/>
      <c r="AB790" s="478"/>
      <c r="AC790" s="241"/>
      <c r="AD790" s="482"/>
      <c r="AE790" s="482"/>
      <c r="AF790" s="482"/>
      <c r="AG790" s="482"/>
      <c r="AH790" s="482"/>
      <c r="AI790" s="482"/>
      <c r="AJ790" s="482"/>
      <c r="AK790" s="482"/>
      <c r="AL790" s="482"/>
      <c r="AM790" s="482"/>
      <c r="AN790" s="482"/>
      <c r="AO790" s="482"/>
      <c r="AP790" s="482"/>
      <c r="AQ790" s="482"/>
      <c r="AR790" s="482"/>
      <c r="AS790" s="482"/>
      <c r="AT790" s="482"/>
      <c r="AU790" s="482"/>
      <c r="AV790" s="482"/>
      <c r="AW790" s="482"/>
      <c r="AX790" s="482"/>
      <c r="AY790" s="482"/>
      <c r="AZ790" s="482"/>
      <c r="BA790" s="478"/>
      <c r="BB790" s="478"/>
      <c r="BC790" s="478"/>
      <c r="BD790" s="478"/>
      <c r="BF790" s="241"/>
    </row>
    <row r="791" spans="2:58" s="236" customFormat="1" ht="12.45" hidden="1" customHeight="1">
      <c r="B791" s="1014" t="s">
        <v>3917</v>
      </c>
      <c r="C791" s="1015"/>
      <c r="D791" s="1015"/>
      <c r="E791" s="1015"/>
      <c r="F791" s="1015"/>
      <c r="G791" s="1015"/>
      <c r="H791" s="1015"/>
      <c r="I791" s="1016"/>
      <c r="J791" s="1017"/>
      <c r="K791" s="1018"/>
      <c r="L791" s="1018"/>
      <c r="M791" s="1018"/>
      <c r="N791" s="1018"/>
      <c r="O791" s="1018"/>
      <c r="P791" s="1018"/>
      <c r="Q791" s="1018"/>
      <c r="R791" s="1018"/>
      <c r="S791" s="1018"/>
      <c r="T791" s="1018"/>
      <c r="U791" s="1018"/>
      <c r="V791" s="1018"/>
      <c r="W791" s="1018"/>
      <c r="X791" s="1018"/>
      <c r="Y791" s="1018"/>
      <c r="Z791" s="1018"/>
      <c r="AA791" s="1018"/>
      <c r="AB791" s="1019"/>
      <c r="AD791" s="1014" t="s">
        <v>3917</v>
      </c>
      <c r="AE791" s="1015"/>
      <c r="AF791" s="1015"/>
      <c r="AG791" s="1015"/>
      <c r="AH791" s="1015"/>
      <c r="AI791" s="1015"/>
      <c r="AJ791" s="1015"/>
      <c r="AK791" s="1016"/>
      <c r="AL791" s="1017"/>
      <c r="AM791" s="1018"/>
      <c r="AN791" s="1018"/>
      <c r="AO791" s="1018"/>
      <c r="AP791" s="1018"/>
      <c r="AQ791" s="1018"/>
      <c r="AR791" s="1018"/>
      <c r="AS791" s="1018"/>
      <c r="AT791" s="1018"/>
      <c r="AU791" s="1018"/>
      <c r="AV791" s="1018"/>
      <c r="AW791" s="1018"/>
      <c r="AX791" s="1018"/>
      <c r="AY791" s="1018"/>
      <c r="AZ791" s="1018"/>
      <c r="BA791" s="1018"/>
      <c r="BB791" s="1018"/>
      <c r="BC791" s="1018"/>
      <c r="BD791" s="1019"/>
    </row>
    <row r="792" spans="2:58" s="236" customFormat="1" ht="22.5" hidden="1" customHeight="1">
      <c r="B792" s="1020" t="s">
        <v>8</v>
      </c>
      <c r="C792" s="1021"/>
      <c r="D792" s="1021"/>
      <c r="E792" s="1021"/>
      <c r="F792" s="1021"/>
      <c r="G792" s="1021"/>
      <c r="H792" s="1021"/>
      <c r="I792" s="1022"/>
      <c r="J792" s="1023"/>
      <c r="K792" s="1024"/>
      <c r="L792" s="1024"/>
      <c r="M792" s="1025"/>
      <c r="N792" s="1025"/>
      <c r="O792" s="1024"/>
      <c r="P792" s="1025"/>
      <c r="Q792" s="1025"/>
      <c r="R792" s="1024"/>
      <c r="S792" s="1024"/>
      <c r="T792" s="1024"/>
      <c r="U792" s="1024"/>
      <c r="V792" s="1024"/>
      <c r="W792" s="1024"/>
      <c r="X792" s="1024"/>
      <c r="Y792" s="1024"/>
      <c r="Z792" s="1024"/>
      <c r="AA792" s="1024"/>
      <c r="AB792" s="1026"/>
      <c r="AC792" s="236">
        <v>46</v>
      </c>
      <c r="AD792" s="1020" t="s">
        <v>8</v>
      </c>
      <c r="AE792" s="1021"/>
      <c r="AF792" s="1021"/>
      <c r="AG792" s="1021"/>
      <c r="AH792" s="1021"/>
      <c r="AI792" s="1021"/>
      <c r="AJ792" s="1021"/>
      <c r="AK792" s="1022"/>
      <c r="AL792" s="1023"/>
      <c r="AM792" s="1024"/>
      <c r="AN792" s="1024"/>
      <c r="AO792" s="1025"/>
      <c r="AP792" s="1025"/>
      <c r="AQ792" s="1024"/>
      <c r="AR792" s="1025"/>
      <c r="AS792" s="1025"/>
      <c r="AT792" s="1024"/>
      <c r="AU792" s="1024"/>
      <c r="AV792" s="1024"/>
      <c r="AW792" s="1024"/>
      <c r="AX792" s="1024"/>
      <c r="AY792" s="1024"/>
      <c r="AZ792" s="1024"/>
      <c r="BA792" s="1024"/>
      <c r="BB792" s="1024"/>
      <c r="BC792" s="1024"/>
      <c r="BD792" s="1026"/>
      <c r="BF792" s="236">
        <v>46</v>
      </c>
    </row>
    <row r="793" spans="2:58" s="236" customFormat="1" ht="25.2" hidden="1" customHeight="1">
      <c r="B793" s="1027" t="s">
        <v>23</v>
      </c>
      <c r="C793" s="1028"/>
      <c r="D793" s="1028"/>
      <c r="E793" s="1028"/>
      <c r="F793" s="1028"/>
      <c r="G793" s="1028"/>
      <c r="H793" s="1028"/>
      <c r="I793" s="1029"/>
      <c r="J793" s="972" t="s">
        <v>3918</v>
      </c>
      <c r="K793" s="973"/>
      <c r="L793" s="973"/>
      <c r="M793" s="975"/>
      <c r="N793" s="977"/>
      <c r="O793" s="239" t="s">
        <v>3919</v>
      </c>
      <c r="P793" s="975"/>
      <c r="Q793" s="977"/>
      <c r="R793" s="973"/>
      <c r="S793" s="973"/>
      <c r="T793" s="973"/>
      <c r="U793" s="973"/>
      <c r="V793" s="973"/>
      <c r="W793" s="973"/>
      <c r="X793" s="973"/>
      <c r="Y793" s="973"/>
      <c r="Z793" s="973"/>
      <c r="AA793" s="973"/>
      <c r="AB793" s="974"/>
      <c r="AD793" s="1027" t="s">
        <v>23</v>
      </c>
      <c r="AE793" s="1028"/>
      <c r="AF793" s="1028"/>
      <c r="AG793" s="1028"/>
      <c r="AH793" s="1028"/>
      <c r="AI793" s="1028"/>
      <c r="AJ793" s="1028"/>
      <c r="AK793" s="1029"/>
      <c r="AL793" s="972" t="s">
        <v>3918</v>
      </c>
      <c r="AM793" s="973"/>
      <c r="AN793" s="973"/>
      <c r="AO793" s="975"/>
      <c r="AP793" s="977"/>
      <c r="AQ793" s="239" t="s">
        <v>3919</v>
      </c>
      <c r="AR793" s="975"/>
      <c r="AS793" s="977"/>
      <c r="AT793" s="973"/>
      <c r="AU793" s="973"/>
      <c r="AV793" s="973"/>
      <c r="AW793" s="973"/>
      <c r="AX793" s="973"/>
      <c r="AY793" s="973"/>
      <c r="AZ793" s="973"/>
      <c r="BA793" s="973"/>
      <c r="BB793" s="973"/>
      <c r="BC793" s="973"/>
      <c r="BD793" s="974"/>
    </row>
    <row r="794" spans="2:58" s="236" customFormat="1" ht="25.2" hidden="1" customHeight="1">
      <c r="B794" s="1030"/>
      <c r="C794" s="1025"/>
      <c r="D794" s="1025"/>
      <c r="E794" s="1025"/>
      <c r="F794" s="1025"/>
      <c r="G794" s="1025"/>
      <c r="H794" s="1025"/>
      <c r="I794" s="1031"/>
      <c r="J794" s="972" t="s">
        <v>3920</v>
      </c>
      <c r="K794" s="973"/>
      <c r="L794" s="973"/>
      <c r="M794" s="975"/>
      <c r="N794" s="976"/>
      <c r="O794" s="976"/>
      <c r="P794" s="976"/>
      <c r="Q794" s="977"/>
      <c r="R794" s="972" t="s">
        <v>3921</v>
      </c>
      <c r="S794" s="973"/>
      <c r="T794" s="974"/>
      <c r="U794" s="975"/>
      <c r="V794" s="976"/>
      <c r="W794" s="976"/>
      <c r="X794" s="976"/>
      <c r="Y794" s="976"/>
      <c r="Z794" s="976"/>
      <c r="AA794" s="976"/>
      <c r="AB794" s="977"/>
      <c r="AD794" s="1030"/>
      <c r="AE794" s="1025"/>
      <c r="AF794" s="1025"/>
      <c r="AG794" s="1025"/>
      <c r="AH794" s="1025"/>
      <c r="AI794" s="1025"/>
      <c r="AJ794" s="1025"/>
      <c r="AK794" s="1031"/>
      <c r="AL794" s="972" t="s">
        <v>3920</v>
      </c>
      <c r="AM794" s="973"/>
      <c r="AN794" s="973"/>
      <c r="AO794" s="975"/>
      <c r="AP794" s="976"/>
      <c r="AQ794" s="976"/>
      <c r="AR794" s="976"/>
      <c r="AS794" s="977"/>
      <c r="AT794" s="972" t="s">
        <v>3921</v>
      </c>
      <c r="AU794" s="973"/>
      <c r="AV794" s="974"/>
      <c r="AW794" s="975"/>
      <c r="AX794" s="976"/>
      <c r="AY794" s="976"/>
      <c r="AZ794" s="976"/>
      <c r="BA794" s="976"/>
      <c r="BB794" s="976"/>
      <c r="BC794" s="976"/>
      <c r="BD794" s="977"/>
    </row>
    <row r="795" spans="2:58" s="236" customFormat="1" ht="25.2" hidden="1" customHeight="1">
      <c r="B795" s="1030"/>
      <c r="C795" s="1025"/>
      <c r="D795" s="1025"/>
      <c r="E795" s="1025"/>
      <c r="F795" s="1025"/>
      <c r="G795" s="1025"/>
      <c r="H795" s="1025"/>
      <c r="I795" s="1031"/>
      <c r="J795" s="972" t="s">
        <v>3922</v>
      </c>
      <c r="K795" s="973"/>
      <c r="L795" s="973"/>
      <c r="M795" s="978"/>
      <c r="N795" s="979"/>
      <c r="O795" s="979"/>
      <c r="P795" s="979"/>
      <c r="Q795" s="980"/>
      <c r="R795" s="972" t="s">
        <v>3923</v>
      </c>
      <c r="S795" s="973"/>
      <c r="T795" s="974"/>
      <c r="U795" s="975"/>
      <c r="V795" s="976"/>
      <c r="W795" s="976"/>
      <c r="X795" s="976"/>
      <c r="Y795" s="976"/>
      <c r="Z795" s="976"/>
      <c r="AA795" s="976"/>
      <c r="AB795" s="977"/>
      <c r="AD795" s="1030"/>
      <c r="AE795" s="1025"/>
      <c r="AF795" s="1025"/>
      <c r="AG795" s="1025"/>
      <c r="AH795" s="1025"/>
      <c r="AI795" s="1025"/>
      <c r="AJ795" s="1025"/>
      <c r="AK795" s="1031"/>
      <c r="AL795" s="972" t="s">
        <v>3922</v>
      </c>
      <c r="AM795" s="973"/>
      <c r="AN795" s="973"/>
      <c r="AO795" s="978"/>
      <c r="AP795" s="979"/>
      <c r="AQ795" s="979"/>
      <c r="AR795" s="979"/>
      <c r="AS795" s="980"/>
      <c r="AT795" s="972" t="s">
        <v>3923</v>
      </c>
      <c r="AU795" s="973"/>
      <c r="AV795" s="974"/>
      <c r="AW795" s="975"/>
      <c r="AX795" s="976"/>
      <c r="AY795" s="976"/>
      <c r="AZ795" s="976"/>
      <c r="BA795" s="976"/>
      <c r="BB795" s="976"/>
      <c r="BC795" s="976"/>
      <c r="BD795" s="977"/>
    </row>
    <row r="796" spans="2:58" s="236" customFormat="1" ht="25.2" hidden="1" customHeight="1">
      <c r="B796" s="1023"/>
      <c r="C796" s="1024"/>
      <c r="D796" s="1024"/>
      <c r="E796" s="1024"/>
      <c r="F796" s="1024"/>
      <c r="G796" s="1024"/>
      <c r="H796" s="1024"/>
      <c r="I796" s="1026"/>
      <c r="J796" s="972" t="s">
        <v>3924</v>
      </c>
      <c r="K796" s="973"/>
      <c r="L796" s="973"/>
      <c r="M796" s="981"/>
      <c r="N796" s="981"/>
      <c r="O796" s="981"/>
      <c r="P796" s="981"/>
      <c r="Q796" s="981"/>
      <c r="R796" s="981"/>
      <c r="S796" s="981"/>
      <c r="T796" s="981"/>
      <c r="U796" s="981"/>
      <c r="V796" s="981"/>
      <c r="W796" s="981"/>
      <c r="X796" s="981"/>
      <c r="Y796" s="981"/>
      <c r="Z796" s="981"/>
      <c r="AA796" s="981"/>
      <c r="AB796" s="981"/>
      <c r="AD796" s="1023"/>
      <c r="AE796" s="1024"/>
      <c r="AF796" s="1024"/>
      <c r="AG796" s="1024"/>
      <c r="AH796" s="1024"/>
      <c r="AI796" s="1024"/>
      <c r="AJ796" s="1024"/>
      <c r="AK796" s="1026"/>
      <c r="AL796" s="972" t="s">
        <v>3924</v>
      </c>
      <c r="AM796" s="973"/>
      <c r="AN796" s="973"/>
      <c r="AO796" s="981"/>
      <c r="AP796" s="981"/>
      <c r="AQ796" s="981"/>
      <c r="AR796" s="981"/>
      <c r="AS796" s="981"/>
      <c r="AT796" s="981"/>
      <c r="AU796" s="981"/>
      <c r="AV796" s="981"/>
      <c r="AW796" s="981"/>
      <c r="AX796" s="981"/>
      <c r="AY796" s="981"/>
      <c r="AZ796" s="981"/>
      <c r="BA796" s="981"/>
      <c r="BB796" s="981"/>
      <c r="BC796" s="981"/>
      <c r="BD796" s="981"/>
    </row>
    <row r="797" spans="2:58" s="236" customFormat="1" ht="30" hidden="1" customHeight="1">
      <c r="B797" s="982" t="s">
        <v>3925</v>
      </c>
      <c r="C797" s="983"/>
      <c r="D797" s="983"/>
      <c r="E797" s="983"/>
      <c r="F797" s="983"/>
      <c r="G797" s="983"/>
      <c r="H797" s="983"/>
      <c r="I797" s="984"/>
      <c r="J797" s="444"/>
      <c r="K797" s="445"/>
      <c r="L797" s="446" t="s">
        <v>388</v>
      </c>
      <c r="M797" s="447"/>
      <c r="N797" s="448" t="s">
        <v>112</v>
      </c>
      <c r="O797" s="449"/>
      <c r="P797" s="450"/>
      <c r="V797" s="451"/>
      <c r="W797" s="451"/>
      <c r="X797" s="451"/>
      <c r="Y797" s="451"/>
      <c r="Z797" s="451"/>
      <c r="AA797" s="451"/>
      <c r="AB797" s="452"/>
      <c r="AD797" s="982" t="s">
        <v>3925</v>
      </c>
      <c r="AE797" s="983"/>
      <c r="AF797" s="983"/>
      <c r="AG797" s="983"/>
      <c r="AH797" s="983"/>
      <c r="AI797" s="983"/>
      <c r="AJ797" s="983"/>
      <c r="AK797" s="984"/>
      <c r="AL797" s="444"/>
      <c r="AM797" s="445"/>
      <c r="AN797" s="446" t="s">
        <v>388</v>
      </c>
      <c r="AO797" s="447"/>
      <c r="AP797" s="448" t="s">
        <v>112</v>
      </c>
      <c r="AQ797" s="449"/>
      <c r="AR797" s="450"/>
      <c r="AX797" s="451"/>
      <c r="AY797" s="451"/>
      <c r="AZ797" s="451"/>
      <c r="BA797" s="451"/>
      <c r="BB797" s="451"/>
      <c r="BC797" s="451"/>
      <c r="BD797" s="452"/>
    </row>
    <row r="798" spans="2:58" s="236" customFormat="1" ht="15" hidden="1" customHeight="1">
      <c r="B798" s="985"/>
      <c r="C798" s="986"/>
      <c r="D798" s="986"/>
      <c r="E798" s="986"/>
      <c r="F798" s="986"/>
      <c r="G798" s="986"/>
      <c r="H798" s="986"/>
      <c r="I798" s="987"/>
      <c r="J798" s="453" t="s">
        <v>3926</v>
      </c>
      <c r="K798" s="454"/>
      <c r="L798" s="454"/>
      <c r="M798" s="454"/>
      <c r="N798" s="454"/>
      <c r="O798" s="454"/>
      <c r="P798" s="454"/>
      <c r="Q798" s="454"/>
      <c r="R798" s="454"/>
      <c r="S798" s="449"/>
      <c r="T798" s="455"/>
      <c r="U798" s="456"/>
      <c r="V798" s="457"/>
      <c r="W798" s="458"/>
      <c r="X798" s="459" t="s">
        <v>388</v>
      </c>
      <c r="Y798" s="460"/>
      <c r="Z798" s="461" t="s">
        <v>112</v>
      </c>
      <c r="AA798" s="461"/>
      <c r="AB798" s="462"/>
      <c r="AD798" s="985"/>
      <c r="AE798" s="986"/>
      <c r="AF798" s="986"/>
      <c r="AG798" s="986"/>
      <c r="AH798" s="986"/>
      <c r="AI798" s="986"/>
      <c r="AJ798" s="986"/>
      <c r="AK798" s="987"/>
      <c r="AL798" s="453" t="s">
        <v>3926</v>
      </c>
      <c r="AM798" s="454"/>
      <c r="AN798" s="454"/>
      <c r="AO798" s="454"/>
      <c r="AP798" s="454"/>
      <c r="AQ798" s="454"/>
      <c r="AR798" s="454"/>
      <c r="AS798" s="454"/>
      <c r="AT798" s="454"/>
      <c r="AU798" s="449"/>
      <c r="AV798" s="455"/>
      <c r="AW798" s="456"/>
      <c r="AX798" s="457"/>
      <c r="AY798" s="458"/>
      <c r="AZ798" s="459" t="s">
        <v>388</v>
      </c>
      <c r="BA798" s="460"/>
      <c r="BB798" s="461" t="s">
        <v>112</v>
      </c>
      <c r="BC798" s="461"/>
      <c r="BD798" s="462"/>
    </row>
    <row r="799" spans="2:58" s="236" customFormat="1" ht="15" hidden="1" customHeight="1">
      <c r="B799" s="988"/>
      <c r="C799" s="989"/>
      <c r="D799" s="989"/>
      <c r="E799" s="989"/>
      <c r="F799" s="989"/>
      <c r="G799" s="989"/>
      <c r="H799" s="989"/>
      <c r="I799" s="990"/>
      <c r="J799" s="463" t="s">
        <v>3927</v>
      </c>
      <c r="K799" s="464"/>
      <c r="L799" s="464"/>
      <c r="M799" s="464"/>
      <c r="N799" s="464"/>
      <c r="O799" s="464"/>
      <c r="P799" s="464"/>
      <c r="Q799" s="464"/>
      <c r="R799" s="464"/>
      <c r="S799" s="465"/>
      <c r="T799" s="466"/>
      <c r="U799" s="467"/>
      <c r="V799" s="468"/>
      <c r="W799" s="469"/>
      <c r="X799" s="464" t="s">
        <v>388</v>
      </c>
      <c r="Y799" s="470"/>
      <c r="Z799" s="466" t="s">
        <v>112</v>
      </c>
      <c r="AA799" s="466"/>
      <c r="AB799" s="471"/>
      <c r="AD799" s="988"/>
      <c r="AE799" s="989"/>
      <c r="AF799" s="989"/>
      <c r="AG799" s="989"/>
      <c r="AH799" s="989"/>
      <c r="AI799" s="989"/>
      <c r="AJ799" s="989"/>
      <c r="AK799" s="990"/>
      <c r="AL799" s="463" t="s">
        <v>3927</v>
      </c>
      <c r="AM799" s="464"/>
      <c r="AN799" s="464"/>
      <c r="AO799" s="464"/>
      <c r="AP799" s="464"/>
      <c r="AQ799" s="464"/>
      <c r="AR799" s="464"/>
      <c r="AS799" s="464"/>
      <c r="AT799" s="464"/>
      <c r="AU799" s="465"/>
      <c r="AV799" s="466"/>
      <c r="AW799" s="467"/>
      <c r="AX799" s="468"/>
      <c r="AY799" s="469"/>
      <c r="AZ799" s="464" t="s">
        <v>388</v>
      </c>
      <c r="BA799" s="470"/>
      <c r="BB799" s="466" t="s">
        <v>112</v>
      </c>
      <c r="BC799" s="466"/>
      <c r="BD799" s="471"/>
    </row>
    <row r="800" spans="2:58" s="236" customFormat="1" ht="18" hidden="1" customHeight="1">
      <c r="B800" s="991" t="s">
        <v>3928</v>
      </c>
      <c r="C800" s="992"/>
      <c r="D800" s="992"/>
      <c r="E800" s="992"/>
      <c r="F800" s="992"/>
      <c r="G800" s="992"/>
      <c r="H800" s="992"/>
      <c r="I800" s="993"/>
      <c r="J800" s="472" t="s">
        <v>3783</v>
      </c>
      <c r="K800" s="473" t="s">
        <v>3929</v>
      </c>
      <c r="L800" s="474"/>
      <c r="M800" s="474"/>
      <c r="N800" s="474"/>
      <c r="O800" s="472" t="s">
        <v>3783</v>
      </c>
      <c r="P800" s="473" t="s">
        <v>3930</v>
      </c>
      <c r="Q800" s="474"/>
      <c r="R800" s="474"/>
      <c r="T800" s="461" t="s">
        <v>3935</v>
      </c>
      <c r="U800" s="472" t="s">
        <v>3783</v>
      </c>
      <c r="V800" s="461" t="s">
        <v>3936</v>
      </c>
      <c r="X800" s="473"/>
      <c r="Y800" s="474"/>
      <c r="Z800" s="474"/>
      <c r="AA800" s="474"/>
      <c r="AB800" s="475"/>
      <c r="AD800" s="991" t="s">
        <v>3928</v>
      </c>
      <c r="AE800" s="992"/>
      <c r="AF800" s="992"/>
      <c r="AG800" s="992"/>
      <c r="AH800" s="992"/>
      <c r="AI800" s="992"/>
      <c r="AJ800" s="992"/>
      <c r="AK800" s="993"/>
      <c r="AL800" s="472" t="s">
        <v>3783</v>
      </c>
      <c r="AM800" s="473" t="s">
        <v>3929</v>
      </c>
      <c r="AN800" s="474"/>
      <c r="AO800" s="474"/>
      <c r="AP800" s="474"/>
      <c r="AQ800" s="472" t="s">
        <v>3783</v>
      </c>
      <c r="AR800" s="473" t="s">
        <v>3930</v>
      </c>
      <c r="AS800" s="474"/>
      <c r="AT800" s="474"/>
      <c r="AV800" s="461" t="s">
        <v>3935</v>
      </c>
      <c r="AW800" s="472" t="s">
        <v>3783</v>
      </c>
      <c r="AX800" s="461" t="s">
        <v>3936</v>
      </c>
      <c r="AZ800" s="473"/>
      <c r="BA800" s="474"/>
      <c r="BB800" s="474"/>
      <c r="BC800" s="474"/>
      <c r="BD800" s="475"/>
    </row>
    <row r="801" spans="2:58" s="236" customFormat="1" ht="15" hidden="1" customHeight="1">
      <c r="B801" s="994" t="s">
        <v>3931</v>
      </c>
      <c r="C801" s="995"/>
      <c r="D801" s="995"/>
      <c r="E801" s="995"/>
      <c r="F801" s="995"/>
      <c r="G801" s="995"/>
      <c r="H801" s="995"/>
      <c r="I801" s="996"/>
      <c r="J801" s="1000" t="s">
        <v>3932</v>
      </c>
      <c r="K801" s="1001"/>
      <c r="L801" s="1004"/>
      <c r="M801" s="1005"/>
      <c r="N801" s="1005"/>
      <c r="O801" s="1005"/>
      <c r="P801" s="1005"/>
      <c r="Q801" s="1005"/>
      <c r="R801" s="1006"/>
      <c r="S801" s="1006"/>
      <c r="T801" s="1006"/>
      <c r="U801" s="1007"/>
      <c r="V801" s="1008" t="s">
        <v>3933</v>
      </c>
      <c r="W801" s="1008"/>
      <c r="X801" s="1008"/>
      <c r="Y801" s="1008"/>
      <c r="Z801" s="1008"/>
      <c r="AA801" s="1008"/>
      <c r="AB801" s="1009"/>
      <c r="AD801" s="994" t="s">
        <v>3931</v>
      </c>
      <c r="AE801" s="995"/>
      <c r="AF801" s="995"/>
      <c r="AG801" s="995"/>
      <c r="AH801" s="995"/>
      <c r="AI801" s="995"/>
      <c r="AJ801" s="995"/>
      <c r="AK801" s="996"/>
      <c r="AL801" s="1000" t="s">
        <v>3932</v>
      </c>
      <c r="AM801" s="1001"/>
      <c r="AN801" s="1004"/>
      <c r="AO801" s="1005"/>
      <c r="AP801" s="1005"/>
      <c r="AQ801" s="1005"/>
      <c r="AR801" s="1005"/>
      <c r="AS801" s="1005"/>
      <c r="AT801" s="1006"/>
      <c r="AU801" s="1006"/>
      <c r="AV801" s="1006"/>
      <c r="AW801" s="1007"/>
      <c r="AX801" s="1008" t="s">
        <v>3933</v>
      </c>
      <c r="AY801" s="1008"/>
      <c r="AZ801" s="1008"/>
      <c r="BA801" s="1008"/>
      <c r="BB801" s="1008"/>
      <c r="BC801" s="1008"/>
      <c r="BD801" s="1009"/>
    </row>
    <row r="802" spans="2:58" s="236" customFormat="1" ht="15" hidden="1" customHeight="1">
      <c r="B802" s="997"/>
      <c r="C802" s="998"/>
      <c r="D802" s="998"/>
      <c r="E802" s="998"/>
      <c r="F802" s="998"/>
      <c r="G802" s="998"/>
      <c r="H802" s="998"/>
      <c r="I802" s="999"/>
      <c r="J802" s="1002"/>
      <c r="K802" s="1003"/>
      <c r="L802" s="1004"/>
      <c r="M802" s="1005"/>
      <c r="N802" s="1005"/>
      <c r="O802" s="1005"/>
      <c r="P802" s="1005"/>
      <c r="Q802" s="1005"/>
      <c r="R802" s="1006"/>
      <c r="S802" s="1006"/>
      <c r="T802" s="1006"/>
      <c r="U802" s="1007"/>
      <c r="V802" s="1010"/>
      <c r="W802" s="1010"/>
      <c r="X802" s="1010"/>
      <c r="Y802" s="1010"/>
      <c r="Z802" s="1010"/>
      <c r="AA802" s="1010"/>
      <c r="AB802" s="1011"/>
      <c r="AC802" s="241"/>
      <c r="AD802" s="997"/>
      <c r="AE802" s="998"/>
      <c r="AF802" s="998"/>
      <c r="AG802" s="998"/>
      <c r="AH802" s="998"/>
      <c r="AI802" s="998"/>
      <c r="AJ802" s="998"/>
      <c r="AK802" s="999"/>
      <c r="AL802" s="1002"/>
      <c r="AM802" s="1003"/>
      <c r="AN802" s="1004"/>
      <c r="AO802" s="1005"/>
      <c r="AP802" s="1005"/>
      <c r="AQ802" s="1005"/>
      <c r="AR802" s="1005"/>
      <c r="AS802" s="1005"/>
      <c r="AT802" s="1006"/>
      <c r="AU802" s="1006"/>
      <c r="AV802" s="1006"/>
      <c r="AW802" s="1007"/>
      <c r="AX802" s="1010"/>
      <c r="AY802" s="1010"/>
      <c r="AZ802" s="1010"/>
      <c r="BA802" s="1010"/>
      <c r="BB802" s="1010"/>
      <c r="BC802" s="1010"/>
      <c r="BD802" s="1011"/>
      <c r="BF802" s="241"/>
    </row>
    <row r="803" spans="2:58" s="236" customFormat="1" ht="15" hidden="1" customHeight="1">
      <c r="B803" s="994" t="s">
        <v>3934</v>
      </c>
      <c r="C803" s="995"/>
      <c r="D803" s="995"/>
      <c r="E803" s="995"/>
      <c r="F803" s="995"/>
      <c r="G803" s="995"/>
      <c r="H803" s="995"/>
      <c r="I803" s="996"/>
      <c r="J803" s="968"/>
      <c r="K803" s="969"/>
      <c r="L803" s="1012"/>
      <c r="M803" s="1012" t="s">
        <v>12</v>
      </c>
      <c r="N803" s="1012"/>
      <c r="O803" s="1012" t="s">
        <v>11</v>
      </c>
      <c r="P803" s="1012"/>
      <c r="Q803" s="1012" t="s">
        <v>227</v>
      </c>
      <c r="S803" s="476"/>
      <c r="T803" s="476"/>
      <c r="U803" s="476"/>
      <c r="V803" s="476"/>
      <c r="W803" s="476"/>
      <c r="X803" s="476"/>
      <c r="Y803" s="476"/>
      <c r="Z803" s="476"/>
      <c r="AA803" s="476"/>
      <c r="AB803" s="477"/>
      <c r="AC803" s="241"/>
      <c r="AD803" s="994" t="s">
        <v>3934</v>
      </c>
      <c r="AE803" s="995"/>
      <c r="AF803" s="995"/>
      <c r="AG803" s="995"/>
      <c r="AH803" s="995"/>
      <c r="AI803" s="995"/>
      <c r="AJ803" s="995"/>
      <c r="AK803" s="996"/>
      <c r="AL803" s="968"/>
      <c r="AM803" s="969"/>
      <c r="AN803" s="1012"/>
      <c r="AO803" s="1012" t="s">
        <v>12</v>
      </c>
      <c r="AP803" s="1012"/>
      <c r="AQ803" s="1012" t="s">
        <v>11</v>
      </c>
      <c r="AR803" s="1012"/>
      <c r="AS803" s="1012" t="s">
        <v>227</v>
      </c>
      <c r="AU803" s="476"/>
      <c r="AV803" s="476"/>
      <c r="AW803" s="476"/>
      <c r="AX803" s="476"/>
      <c r="AY803" s="476"/>
      <c r="AZ803" s="476"/>
      <c r="BA803" s="476"/>
      <c r="BB803" s="476"/>
      <c r="BC803" s="476"/>
      <c r="BD803" s="477"/>
      <c r="BF803" s="241"/>
    </row>
    <row r="804" spans="2:58" s="236" customFormat="1" ht="15" hidden="1" customHeight="1">
      <c r="B804" s="997"/>
      <c r="C804" s="998"/>
      <c r="D804" s="998"/>
      <c r="E804" s="998"/>
      <c r="F804" s="998"/>
      <c r="G804" s="998"/>
      <c r="H804" s="998"/>
      <c r="I804" s="999"/>
      <c r="J804" s="970"/>
      <c r="K804" s="971"/>
      <c r="L804" s="1013"/>
      <c r="M804" s="1013"/>
      <c r="N804" s="1013"/>
      <c r="O804" s="1013"/>
      <c r="P804" s="1013"/>
      <c r="Q804" s="1013"/>
      <c r="R804" s="481"/>
      <c r="S804" s="479"/>
      <c r="T804" s="479"/>
      <c r="U804" s="479"/>
      <c r="V804" s="479"/>
      <c r="W804" s="479"/>
      <c r="X804" s="479"/>
      <c r="Y804" s="479"/>
      <c r="Z804" s="479"/>
      <c r="AA804" s="479"/>
      <c r="AB804" s="480"/>
      <c r="AC804" s="241"/>
      <c r="AD804" s="997"/>
      <c r="AE804" s="998"/>
      <c r="AF804" s="998"/>
      <c r="AG804" s="998"/>
      <c r="AH804" s="998"/>
      <c r="AI804" s="998"/>
      <c r="AJ804" s="998"/>
      <c r="AK804" s="999"/>
      <c r="AL804" s="970"/>
      <c r="AM804" s="971"/>
      <c r="AN804" s="1013"/>
      <c r="AO804" s="1013"/>
      <c r="AP804" s="1013"/>
      <c r="AQ804" s="1013"/>
      <c r="AR804" s="1013"/>
      <c r="AS804" s="1013"/>
      <c r="AT804" s="481"/>
      <c r="AU804" s="479"/>
      <c r="AV804" s="479"/>
      <c r="AW804" s="479"/>
      <c r="AX804" s="479"/>
      <c r="AY804" s="479"/>
      <c r="AZ804" s="479"/>
      <c r="BA804" s="479"/>
      <c r="BB804" s="479"/>
      <c r="BC804" s="479"/>
      <c r="BD804" s="480"/>
      <c r="BF804" s="241"/>
    </row>
    <row r="805" spans="2:58" s="236" customFormat="1" ht="20.100000000000001" hidden="1" customHeight="1">
      <c r="B805" s="482"/>
      <c r="C805" s="482"/>
      <c r="D805" s="482"/>
      <c r="E805" s="482"/>
      <c r="F805" s="482"/>
      <c r="G805" s="482"/>
      <c r="H805" s="482"/>
      <c r="I805" s="482"/>
      <c r="J805" s="482"/>
      <c r="K805" s="482"/>
      <c r="L805" s="482"/>
      <c r="M805" s="482"/>
      <c r="N805" s="482"/>
      <c r="O805" s="482"/>
      <c r="P805" s="482"/>
      <c r="Q805" s="482"/>
      <c r="R805" s="482"/>
      <c r="S805" s="482"/>
      <c r="T805" s="482"/>
      <c r="U805" s="482"/>
      <c r="V805" s="482"/>
      <c r="W805" s="482"/>
      <c r="X805" s="482"/>
      <c r="Y805" s="482"/>
      <c r="Z805" s="482"/>
      <c r="AA805" s="482"/>
      <c r="AB805" s="482"/>
      <c r="AC805" s="241"/>
      <c r="AD805" s="482"/>
      <c r="AE805" s="482"/>
      <c r="AF805" s="482"/>
      <c r="AG805" s="482"/>
      <c r="AH805" s="482"/>
      <c r="AI805" s="482"/>
      <c r="AJ805" s="482"/>
      <c r="AK805" s="482"/>
      <c r="AL805" s="482"/>
      <c r="AM805" s="482"/>
      <c r="AN805" s="482"/>
      <c r="AO805" s="482"/>
      <c r="AP805" s="482"/>
      <c r="AQ805" s="482"/>
      <c r="AR805" s="482"/>
      <c r="AS805" s="482"/>
      <c r="AT805" s="482"/>
      <c r="AU805" s="482"/>
      <c r="AV805" s="482"/>
      <c r="AW805" s="482"/>
      <c r="AX805" s="482"/>
      <c r="AY805" s="482"/>
      <c r="AZ805" s="482"/>
      <c r="BA805" s="482"/>
      <c r="BB805" s="482"/>
      <c r="BC805" s="482"/>
      <c r="BD805" s="482"/>
      <c r="BF805" s="241"/>
    </row>
    <row r="806" spans="2:58" s="236" customFormat="1" ht="18" hidden="1" customHeight="1">
      <c r="C806" s="437" t="s">
        <v>3937</v>
      </c>
      <c r="D806" s="243" t="s">
        <v>16092</v>
      </c>
      <c r="F806" s="243"/>
      <c r="G806" s="243"/>
      <c r="H806" s="243"/>
      <c r="I806" s="243"/>
      <c r="J806" s="483"/>
      <c r="K806" s="483"/>
      <c r="L806" s="483"/>
      <c r="M806" s="483"/>
      <c r="N806" s="483"/>
      <c r="O806" s="483"/>
      <c r="P806" s="483"/>
      <c r="Q806" s="483"/>
      <c r="R806" s="483"/>
      <c r="S806" s="484"/>
      <c r="T806" s="483"/>
      <c r="U806" s="483"/>
      <c r="V806" s="483"/>
      <c r="W806" s="483"/>
      <c r="X806" s="243"/>
      <c r="Y806" s="243"/>
      <c r="Z806" s="243"/>
      <c r="AA806" s="243"/>
      <c r="AB806" s="243"/>
      <c r="AE806" s="437" t="s">
        <v>3937</v>
      </c>
      <c r="AF806" s="243" t="s">
        <v>16092</v>
      </c>
      <c r="AH806" s="243"/>
      <c r="AI806" s="243"/>
      <c r="AJ806" s="243"/>
      <c r="AK806" s="243"/>
      <c r="AL806" s="483"/>
      <c r="AM806" s="483"/>
      <c r="AN806" s="483"/>
      <c r="AO806" s="483"/>
      <c r="AP806" s="483"/>
      <c r="AQ806" s="483"/>
      <c r="AR806" s="483"/>
      <c r="AS806" s="483"/>
      <c r="AT806" s="483"/>
      <c r="AU806" s="484"/>
      <c r="AV806" s="483"/>
      <c r="AW806" s="483"/>
      <c r="AX806" s="483"/>
      <c r="AY806" s="483"/>
      <c r="AZ806" s="243"/>
      <c r="BA806" s="243"/>
      <c r="BB806" s="243"/>
      <c r="BC806" s="243"/>
      <c r="BD806" s="243"/>
    </row>
    <row r="807" spans="2:58" s="236" customFormat="1" ht="30" hidden="1" customHeight="1">
      <c r="C807" s="485" t="s">
        <v>3938</v>
      </c>
      <c r="D807" s="1032" t="s">
        <v>16093</v>
      </c>
      <c r="E807" s="1032"/>
      <c r="F807" s="1032"/>
      <c r="G807" s="1032"/>
      <c r="H807" s="1032"/>
      <c r="I807" s="1032"/>
      <c r="J807" s="1032"/>
      <c r="K807" s="1032"/>
      <c r="L807" s="1032"/>
      <c r="M807" s="1032"/>
      <c r="N807" s="1032"/>
      <c r="O807" s="1032"/>
      <c r="P807" s="1032"/>
      <c r="Q807" s="1032"/>
      <c r="R807" s="1032"/>
      <c r="S807" s="1032"/>
      <c r="T807" s="1032"/>
      <c r="U807" s="1032"/>
      <c r="V807" s="1032"/>
      <c r="W807" s="1032"/>
      <c r="X807" s="1032"/>
      <c r="Y807" s="1032"/>
      <c r="Z807" s="1032"/>
      <c r="AA807" s="1032"/>
      <c r="AB807" s="1032"/>
      <c r="AE807" s="485" t="s">
        <v>3938</v>
      </c>
      <c r="AF807" s="1032" t="s">
        <v>16093</v>
      </c>
      <c r="AG807" s="1032"/>
      <c r="AH807" s="1032"/>
      <c r="AI807" s="1032"/>
      <c r="AJ807" s="1032"/>
      <c r="AK807" s="1032"/>
      <c r="AL807" s="1032"/>
      <c r="AM807" s="1032"/>
      <c r="AN807" s="1032"/>
      <c r="AO807" s="1032"/>
      <c r="AP807" s="1032"/>
      <c r="AQ807" s="1032"/>
      <c r="AR807" s="1032"/>
      <c r="AS807" s="1032"/>
      <c r="AT807" s="1032"/>
      <c r="AU807" s="1032"/>
      <c r="AV807" s="1032"/>
      <c r="AW807" s="1032"/>
      <c r="AX807" s="1032"/>
      <c r="AY807" s="1032"/>
      <c r="AZ807" s="1032"/>
      <c r="BA807" s="1032"/>
      <c r="BB807" s="1032"/>
      <c r="BC807" s="1032"/>
      <c r="BD807" s="1032"/>
    </row>
    <row r="808" spans="2:58" s="236" customFormat="1" ht="7.95" hidden="1" customHeight="1">
      <c r="E808" s="486"/>
      <c r="F808" s="486"/>
      <c r="G808" s="486"/>
      <c r="H808" s="486"/>
      <c r="I808" s="486"/>
      <c r="J808" s="486"/>
      <c r="K808" s="486"/>
      <c r="L808" s="486"/>
      <c r="M808" s="486"/>
      <c r="N808" s="486"/>
      <c r="O808" s="486"/>
      <c r="P808" s="486"/>
      <c r="Q808" s="486"/>
      <c r="R808" s="486"/>
      <c r="S808" s="486"/>
      <c r="T808" s="486"/>
      <c r="U808" s="486"/>
      <c r="V808" s="486"/>
      <c r="W808" s="486"/>
      <c r="X808" s="486"/>
      <c r="Y808" s="486"/>
      <c r="Z808" s="486"/>
      <c r="AA808" s="486"/>
      <c r="AB808" s="486"/>
      <c r="AG808" s="486"/>
      <c r="AH808" s="486"/>
      <c r="AI808" s="486"/>
      <c r="AJ808" s="486"/>
      <c r="AK808" s="486"/>
      <c r="AL808" s="486"/>
      <c r="AM808" s="486"/>
      <c r="AN808" s="486"/>
      <c r="AO808" s="486"/>
      <c r="AP808" s="486"/>
      <c r="AQ808" s="486"/>
      <c r="AR808" s="486"/>
      <c r="AS808" s="486"/>
      <c r="AT808" s="486"/>
      <c r="AU808" s="486"/>
      <c r="AV808" s="486"/>
      <c r="AW808" s="486"/>
      <c r="AX808" s="486"/>
      <c r="AY808" s="486"/>
      <c r="AZ808" s="486"/>
      <c r="BA808" s="486"/>
      <c r="BB808" s="486"/>
      <c r="BC808" s="486"/>
      <c r="BD808" s="486"/>
    </row>
    <row r="809" spans="2:58" s="236" customFormat="1" ht="25.35" hidden="1" customHeight="1">
      <c r="B809" s="441" t="s">
        <v>3939</v>
      </c>
      <c r="I809" s="442"/>
      <c r="J809" s="442"/>
      <c r="W809" s="442"/>
      <c r="X809" s="442"/>
      <c r="Y809" s="442"/>
      <c r="Z809" s="442"/>
      <c r="AA809" s="442"/>
      <c r="AB809" s="442"/>
      <c r="AD809" s="441" t="s">
        <v>3939</v>
      </c>
      <c r="AK809" s="442"/>
      <c r="AL809" s="442"/>
      <c r="AY809" s="442"/>
      <c r="AZ809" s="442"/>
      <c r="BA809" s="442"/>
      <c r="BB809" s="442"/>
      <c r="BC809" s="442"/>
      <c r="BD809" s="442"/>
    </row>
    <row r="810" spans="2:58" s="236" customFormat="1" ht="12.45" hidden="1" customHeight="1">
      <c r="B810" s="1014" t="s">
        <v>3917</v>
      </c>
      <c r="C810" s="1015"/>
      <c r="D810" s="1015"/>
      <c r="E810" s="1015"/>
      <c r="F810" s="1015"/>
      <c r="G810" s="1015"/>
      <c r="H810" s="1015"/>
      <c r="I810" s="1016"/>
      <c r="J810" s="1017"/>
      <c r="K810" s="1018"/>
      <c r="L810" s="1018"/>
      <c r="M810" s="1018"/>
      <c r="N810" s="1018"/>
      <c r="O810" s="1018"/>
      <c r="P810" s="1018"/>
      <c r="Q810" s="1018"/>
      <c r="R810" s="1018"/>
      <c r="S810" s="1018"/>
      <c r="T810" s="1018"/>
      <c r="U810" s="1018"/>
      <c r="V810" s="1018"/>
      <c r="W810" s="1018"/>
      <c r="X810" s="1018"/>
      <c r="Y810" s="1018"/>
      <c r="Z810" s="1018"/>
      <c r="AA810" s="1018"/>
      <c r="AB810" s="1019"/>
      <c r="AD810" s="1014" t="s">
        <v>3917</v>
      </c>
      <c r="AE810" s="1015"/>
      <c r="AF810" s="1015"/>
      <c r="AG810" s="1015"/>
      <c r="AH810" s="1015"/>
      <c r="AI810" s="1015"/>
      <c r="AJ810" s="1015"/>
      <c r="AK810" s="1016"/>
      <c r="AL810" s="1017"/>
      <c r="AM810" s="1018"/>
      <c r="AN810" s="1018"/>
      <c r="AO810" s="1018"/>
      <c r="AP810" s="1018"/>
      <c r="AQ810" s="1018"/>
      <c r="AR810" s="1018"/>
      <c r="AS810" s="1018"/>
      <c r="AT810" s="1018"/>
      <c r="AU810" s="1018"/>
      <c r="AV810" s="1018"/>
      <c r="AW810" s="1018"/>
      <c r="AX810" s="1018"/>
      <c r="AY810" s="1018"/>
      <c r="AZ810" s="1018"/>
      <c r="BA810" s="1018"/>
      <c r="BB810" s="1018"/>
      <c r="BC810" s="1018"/>
      <c r="BD810" s="1019"/>
    </row>
    <row r="811" spans="2:58" s="236" customFormat="1" ht="22.5" hidden="1" customHeight="1">
      <c r="B811" s="1020" t="s">
        <v>8</v>
      </c>
      <c r="C811" s="1021"/>
      <c r="D811" s="1021"/>
      <c r="E811" s="1021"/>
      <c r="F811" s="1021"/>
      <c r="G811" s="1021"/>
      <c r="H811" s="1021"/>
      <c r="I811" s="1022"/>
      <c r="J811" s="1023"/>
      <c r="K811" s="1024"/>
      <c r="L811" s="1024"/>
      <c r="M811" s="1025"/>
      <c r="N811" s="1025"/>
      <c r="O811" s="1024"/>
      <c r="P811" s="1025"/>
      <c r="Q811" s="1025"/>
      <c r="R811" s="1024"/>
      <c r="S811" s="1024"/>
      <c r="T811" s="1024"/>
      <c r="U811" s="1024"/>
      <c r="V811" s="1024"/>
      <c r="W811" s="1024"/>
      <c r="X811" s="1024"/>
      <c r="Y811" s="1024"/>
      <c r="Z811" s="1024"/>
      <c r="AA811" s="1024"/>
      <c r="AB811" s="1026"/>
      <c r="AC811" s="236">
        <v>47</v>
      </c>
      <c r="AD811" s="1020" t="s">
        <v>8</v>
      </c>
      <c r="AE811" s="1021"/>
      <c r="AF811" s="1021"/>
      <c r="AG811" s="1021"/>
      <c r="AH811" s="1021"/>
      <c r="AI811" s="1021"/>
      <c r="AJ811" s="1021"/>
      <c r="AK811" s="1022"/>
      <c r="AL811" s="1023"/>
      <c r="AM811" s="1024"/>
      <c r="AN811" s="1024"/>
      <c r="AO811" s="1025"/>
      <c r="AP811" s="1025"/>
      <c r="AQ811" s="1024"/>
      <c r="AR811" s="1025"/>
      <c r="AS811" s="1025"/>
      <c r="AT811" s="1024"/>
      <c r="AU811" s="1024"/>
      <c r="AV811" s="1024"/>
      <c r="AW811" s="1024"/>
      <c r="AX811" s="1024"/>
      <c r="AY811" s="1024"/>
      <c r="AZ811" s="1024"/>
      <c r="BA811" s="1024"/>
      <c r="BB811" s="1024"/>
      <c r="BC811" s="1024"/>
      <c r="BD811" s="1026"/>
      <c r="BF811" s="236">
        <v>47</v>
      </c>
    </row>
    <row r="812" spans="2:58" s="236" customFormat="1" ht="25.2" hidden="1" customHeight="1">
      <c r="B812" s="1027" t="s">
        <v>23</v>
      </c>
      <c r="C812" s="1028"/>
      <c r="D812" s="1028"/>
      <c r="E812" s="1028"/>
      <c r="F812" s="1028"/>
      <c r="G812" s="1028"/>
      <c r="H812" s="1028"/>
      <c r="I812" s="1029"/>
      <c r="J812" s="972" t="s">
        <v>3918</v>
      </c>
      <c r="K812" s="973"/>
      <c r="L812" s="973"/>
      <c r="M812" s="975"/>
      <c r="N812" s="977"/>
      <c r="O812" s="239" t="s">
        <v>3919</v>
      </c>
      <c r="P812" s="975"/>
      <c r="Q812" s="977"/>
      <c r="R812" s="973"/>
      <c r="S812" s="973"/>
      <c r="T812" s="973"/>
      <c r="U812" s="973"/>
      <c r="V812" s="973"/>
      <c r="W812" s="973"/>
      <c r="X812" s="973"/>
      <c r="Y812" s="973"/>
      <c r="Z812" s="973"/>
      <c r="AA812" s="973"/>
      <c r="AB812" s="974"/>
      <c r="AD812" s="1027" t="s">
        <v>23</v>
      </c>
      <c r="AE812" s="1028"/>
      <c r="AF812" s="1028"/>
      <c r="AG812" s="1028"/>
      <c r="AH812" s="1028"/>
      <c r="AI812" s="1028"/>
      <c r="AJ812" s="1028"/>
      <c r="AK812" s="1029"/>
      <c r="AL812" s="972" t="s">
        <v>3918</v>
      </c>
      <c r="AM812" s="973"/>
      <c r="AN812" s="973"/>
      <c r="AO812" s="975"/>
      <c r="AP812" s="977"/>
      <c r="AQ812" s="239" t="s">
        <v>3919</v>
      </c>
      <c r="AR812" s="975"/>
      <c r="AS812" s="977"/>
      <c r="AT812" s="973"/>
      <c r="AU812" s="973"/>
      <c r="AV812" s="973"/>
      <c r="AW812" s="973"/>
      <c r="AX812" s="973"/>
      <c r="AY812" s="973"/>
      <c r="AZ812" s="973"/>
      <c r="BA812" s="973"/>
      <c r="BB812" s="973"/>
      <c r="BC812" s="973"/>
      <c r="BD812" s="974"/>
    </row>
    <row r="813" spans="2:58" s="236" customFormat="1" ht="25.2" hidden="1" customHeight="1">
      <c r="B813" s="1030"/>
      <c r="C813" s="1025"/>
      <c r="D813" s="1025"/>
      <c r="E813" s="1025"/>
      <c r="F813" s="1025"/>
      <c r="G813" s="1025"/>
      <c r="H813" s="1025"/>
      <c r="I813" s="1031"/>
      <c r="J813" s="972" t="s">
        <v>3920</v>
      </c>
      <c r="K813" s="973"/>
      <c r="L813" s="973"/>
      <c r="M813" s="975"/>
      <c r="N813" s="976"/>
      <c r="O813" s="976"/>
      <c r="P813" s="976"/>
      <c r="Q813" s="977"/>
      <c r="R813" s="972" t="s">
        <v>3921</v>
      </c>
      <c r="S813" s="973"/>
      <c r="T813" s="974"/>
      <c r="U813" s="975"/>
      <c r="V813" s="976"/>
      <c r="W813" s="976"/>
      <c r="X813" s="976"/>
      <c r="Y813" s="976"/>
      <c r="Z813" s="976"/>
      <c r="AA813" s="976"/>
      <c r="AB813" s="977"/>
      <c r="AD813" s="1030"/>
      <c r="AE813" s="1025"/>
      <c r="AF813" s="1025"/>
      <c r="AG813" s="1025"/>
      <c r="AH813" s="1025"/>
      <c r="AI813" s="1025"/>
      <c r="AJ813" s="1025"/>
      <c r="AK813" s="1031"/>
      <c r="AL813" s="972" t="s">
        <v>3920</v>
      </c>
      <c r="AM813" s="973"/>
      <c r="AN813" s="973"/>
      <c r="AO813" s="975"/>
      <c r="AP813" s="976"/>
      <c r="AQ813" s="976"/>
      <c r="AR813" s="976"/>
      <c r="AS813" s="977"/>
      <c r="AT813" s="972" t="s">
        <v>3921</v>
      </c>
      <c r="AU813" s="973"/>
      <c r="AV813" s="974"/>
      <c r="AW813" s="975"/>
      <c r="AX813" s="976"/>
      <c r="AY813" s="976"/>
      <c r="AZ813" s="976"/>
      <c r="BA813" s="976"/>
      <c r="BB813" s="976"/>
      <c r="BC813" s="976"/>
      <c r="BD813" s="977"/>
    </row>
    <row r="814" spans="2:58" s="236" customFormat="1" ht="25.2" hidden="1" customHeight="1">
      <c r="B814" s="1030"/>
      <c r="C814" s="1025"/>
      <c r="D814" s="1025"/>
      <c r="E814" s="1025"/>
      <c r="F814" s="1025"/>
      <c r="G814" s="1025"/>
      <c r="H814" s="1025"/>
      <c r="I814" s="1031"/>
      <c r="J814" s="972" t="s">
        <v>3922</v>
      </c>
      <c r="K814" s="973"/>
      <c r="L814" s="973"/>
      <c r="M814" s="978"/>
      <c r="N814" s="979"/>
      <c r="O814" s="979"/>
      <c r="P814" s="979"/>
      <c r="Q814" s="980"/>
      <c r="R814" s="972" t="s">
        <v>3923</v>
      </c>
      <c r="S814" s="973"/>
      <c r="T814" s="974"/>
      <c r="U814" s="975"/>
      <c r="V814" s="976"/>
      <c r="W814" s="976"/>
      <c r="X814" s="976"/>
      <c r="Y814" s="976"/>
      <c r="Z814" s="976"/>
      <c r="AA814" s="976"/>
      <c r="AB814" s="977"/>
      <c r="AD814" s="1030"/>
      <c r="AE814" s="1025"/>
      <c r="AF814" s="1025"/>
      <c r="AG814" s="1025"/>
      <c r="AH814" s="1025"/>
      <c r="AI814" s="1025"/>
      <c r="AJ814" s="1025"/>
      <c r="AK814" s="1031"/>
      <c r="AL814" s="972" t="s">
        <v>3922</v>
      </c>
      <c r="AM814" s="973"/>
      <c r="AN814" s="973"/>
      <c r="AO814" s="978"/>
      <c r="AP814" s="979"/>
      <c r="AQ814" s="979"/>
      <c r="AR814" s="979"/>
      <c r="AS814" s="980"/>
      <c r="AT814" s="972" t="s">
        <v>3923</v>
      </c>
      <c r="AU814" s="973"/>
      <c r="AV814" s="974"/>
      <c r="AW814" s="975"/>
      <c r="AX814" s="976"/>
      <c r="AY814" s="976"/>
      <c r="AZ814" s="976"/>
      <c r="BA814" s="976"/>
      <c r="BB814" s="976"/>
      <c r="BC814" s="976"/>
      <c r="BD814" s="977"/>
    </row>
    <row r="815" spans="2:58" s="236" customFormat="1" ht="25.2" hidden="1" customHeight="1">
      <c r="B815" s="1023"/>
      <c r="C815" s="1024"/>
      <c r="D815" s="1024"/>
      <c r="E815" s="1024"/>
      <c r="F815" s="1024"/>
      <c r="G815" s="1024"/>
      <c r="H815" s="1024"/>
      <c r="I815" s="1026"/>
      <c r="J815" s="972" t="s">
        <v>3924</v>
      </c>
      <c r="K815" s="973"/>
      <c r="L815" s="973"/>
      <c r="M815" s="981"/>
      <c r="N815" s="981"/>
      <c r="O815" s="981"/>
      <c r="P815" s="981"/>
      <c r="Q815" s="981"/>
      <c r="R815" s="981"/>
      <c r="S815" s="981"/>
      <c r="T815" s="981"/>
      <c r="U815" s="981"/>
      <c r="V815" s="981"/>
      <c r="W815" s="981"/>
      <c r="X815" s="981"/>
      <c r="Y815" s="981"/>
      <c r="Z815" s="981"/>
      <c r="AA815" s="981"/>
      <c r="AB815" s="981"/>
      <c r="AD815" s="1023"/>
      <c r="AE815" s="1024"/>
      <c r="AF815" s="1024"/>
      <c r="AG815" s="1024"/>
      <c r="AH815" s="1024"/>
      <c r="AI815" s="1024"/>
      <c r="AJ815" s="1024"/>
      <c r="AK815" s="1026"/>
      <c r="AL815" s="972" t="s">
        <v>3924</v>
      </c>
      <c r="AM815" s="973"/>
      <c r="AN815" s="973"/>
      <c r="AO815" s="981"/>
      <c r="AP815" s="981"/>
      <c r="AQ815" s="981"/>
      <c r="AR815" s="981"/>
      <c r="AS815" s="981"/>
      <c r="AT815" s="981"/>
      <c r="AU815" s="981"/>
      <c r="AV815" s="981"/>
      <c r="AW815" s="981"/>
      <c r="AX815" s="981"/>
      <c r="AY815" s="981"/>
      <c r="AZ815" s="981"/>
      <c r="BA815" s="981"/>
      <c r="BB815" s="981"/>
      <c r="BC815" s="981"/>
      <c r="BD815" s="981"/>
    </row>
    <row r="816" spans="2:58" s="236" customFormat="1" ht="30" hidden="1" customHeight="1">
      <c r="B816" s="982" t="s">
        <v>3925</v>
      </c>
      <c r="C816" s="983"/>
      <c r="D816" s="983"/>
      <c r="E816" s="983"/>
      <c r="F816" s="983"/>
      <c r="G816" s="983"/>
      <c r="H816" s="983"/>
      <c r="I816" s="984"/>
      <c r="J816" s="444"/>
      <c r="K816" s="445"/>
      <c r="L816" s="446" t="s">
        <v>388</v>
      </c>
      <c r="M816" s="447"/>
      <c r="N816" s="448" t="s">
        <v>112</v>
      </c>
      <c r="O816" s="449"/>
      <c r="P816" s="450"/>
      <c r="V816" s="451"/>
      <c r="W816" s="451"/>
      <c r="X816" s="451"/>
      <c r="Y816" s="451"/>
      <c r="Z816" s="451"/>
      <c r="AA816" s="451"/>
      <c r="AB816" s="452"/>
      <c r="AD816" s="982" t="s">
        <v>3925</v>
      </c>
      <c r="AE816" s="983"/>
      <c r="AF816" s="983"/>
      <c r="AG816" s="983"/>
      <c r="AH816" s="983"/>
      <c r="AI816" s="983"/>
      <c r="AJ816" s="983"/>
      <c r="AK816" s="984"/>
      <c r="AL816" s="444"/>
      <c r="AM816" s="445"/>
      <c r="AN816" s="446" t="s">
        <v>388</v>
      </c>
      <c r="AO816" s="447"/>
      <c r="AP816" s="448" t="s">
        <v>112</v>
      </c>
      <c r="AQ816" s="449"/>
      <c r="AR816" s="450"/>
      <c r="AX816" s="451"/>
      <c r="AY816" s="451"/>
      <c r="AZ816" s="451"/>
      <c r="BA816" s="451"/>
      <c r="BB816" s="451"/>
      <c r="BC816" s="451"/>
      <c r="BD816" s="452"/>
    </row>
    <row r="817" spans="2:58" s="236" customFormat="1" ht="15" hidden="1" customHeight="1">
      <c r="B817" s="985"/>
      <c r="C817" s="986"/>
      <c r="D817" s="986"/>
      <c r="E817" s="986"/>
      <c r="F817" s="986"/>
      <c r="G817" s="986"/>
      <c r="H817" s="986"/>
      <c r="I817" s="987"/>
      <c r="J817" s="453" t="s">
        <v>3926</v>
      </c>
      <c r="K817" s="454"/>
      <c r="L817" s="454"/>
      <c r="M817" s="454"/>
      <c r="N817" s="454"/>
      <c r="O817" s="454"/>
      <c r="P817" s="454"/>
      <c r="Q817" s="454"/>
      <c r="R817" s="454"/>
      <c r="S817" s="449"/>
      <c r="T817" s="455"/>
      <c r="U817" s="456"/>
      <c r="V817" s="457"/>
      <c r="W817" s="458"/>
      <c r="X817" s="459" t="s">
        <v>388</v>
      </c>
      <c r="Y817" s="460"/>
      <c r="Z817" s="461" t="s">
        <v>112</v>
      </c>
      <c r="AA817" s="461"/>
      <c r="AB817" s="462"/>
      <c r="AD817" s="985"/>
      <c r="AE817" s="986"/>
      <c r="AF817" s="986"/>
      <c r="AG817" s="986"/>
      <c r="AH817" s="986"/>
      <c r="AI817" s="986"/>
      <c r="AJ817" s="986"/>
      <c r="AK817" s="987"/>
      <c r="AL817" s="453" t="s">
        <v>3926</v>
      </c>
      <c r="AM817" s="454"/>
      <c r="AN817" s="454"/>
      <c r="AO817" s="454"/>
      <c r="AP817" s="454"/>
      <c r="AQ817" s="454"/>
      <c r="AR817" s="454"/>
      <c r="AS817" s="454"/>
      <c r="AT817" s="454"/>
      <c r="AU817" s="449"/>
      <c r="AV817" s="455"/>
      <c r="AW817" s="456"/>
      <c r="AX817" s="457"/>
      <c r="AY817" s="458"/>
      <c r="AZ817" s="459" t="s">
        <v>388</v>
      </c>
      <c r="BA817" s="460"/>
      <c r="BB817" s="461" t="s">
        <v>112</v>
      </c>
      <c r="BC817" s="461"/>
      <c r="BD817" s="462"/>
    </row>
    <row r="818" spans="2:58" s="236" customFormat="1" ht="15" hidden="1" customHeight="1">
      <c r="B818" s="988"/>
      <c r="C818" s="989"/>
      <c r="D818" s="989"/>
      <c r="E818" s="989"/>
      <c r="F818" s="989"/>
      <c r="G818" s="989"/>
      <c r="H818" s="989"/>
      <c r="I818" s="990"/>
      <c r="J818" s="463" t="s">
        <v>3927</v>
      </c>
      <c r="K818" s="464"/>
      <c r="L818" s="464"/>
      <c r="M818" s="464"/>
      <c r="N818" s="464"/>
      <c r="O818" s="464"/>
      <c r="P818" s="464"/>
      <c r="Q818" s="464"/>
      <c r="R818" s="464"/>
      <c r="S818" s="465"/>
      <c r="T818" s="466"/>
      <c r="U818" s="467"/>
      <c r="V818" s="468"/>
      <c r="W818" s="469"/>
      <c r="X818" s="464" t="s">
        <v>388</v>
      </c>
      <c r="Y818" s="470"/>
      <c r="Z818" s="466" t="s">
        <v>112</v>
      </c>
      <c r="AA818" s="466"/>
      <c r="AB818" s="471"/>
      <c r="AD818" s="988"/>
      <c r="AE818" s="989"/>
      <c r="AF818" s="989"/>
      <c r="AG818" s="989"/>
      <c r="AH818" s="989"/>
      <c r="AI818" s="989"/>
      <c r="AJ818" s="989"/>
      <c r="AK818" s="990"/>
      <c r="AL818" s="463" t="s">
        <v>3927</v>
      </c>
      <c r="AM818" s="464"/>
      <c r="AN818" s="464"/>
      <c r="AO818" s="464"/>
      <c r="AP818" s="464"/>
      <c r="AQ818" s="464"/>
      <c r="AR818" s="464"/>
      <c r="AS818" s="464"/>
      <c r="AT818" s="464"/>
      <c r="AU818" s="465"/>
      <c r="AV818" s="466"/>
      <c r="AW818" s="467"/>
      <c r="AX818" s="468"/>
      <c r="AY818" s="469"/>
      <c r="AZ818" s="464" t="s">
        <v>388</v>
      </c>
      <c r="BA818" s="470"/>
      <c r="BB818" s="466" t="s">
        <v>112</v>
      </c>
      <c r="BC818" s="466"/>
      <c r="BD818" s="471"/>
    </row>
    <row r="819" spans="2:58" s="236" customFormat="1" ht="18" hidden="1" customHeight="1">
      <c r="B819" s="991" t="s">
        <v>3928</v>
      </c>
      <c r="C819" s="992"/>
      <c r="D819" s="992"/>
      <c r="E819" s="992"/>
      <c r="F819" s="992"/>
      <c r="G819" s="992"/>
      <c r="H819" s="992"/>
      <c r="I819" s="993"/>
      <c r="J819" s="472" t="s">
        <v>3783</v>
      </c>
      <c r="K819" s="473" t="s">
        <v>3929</v>
      </c>
      <c r="L819" s="474"/>
      <c r="M819" s="474"/>
      <c r="N819" s="474"/>
      <c r="O819" s="472" t="s">
        <v>3783</v>
      </c>
      <c r="P819" s="473" t="s">
        <v>3930</v>
      </c>
      <c r="Q819" s="474"/>
      <c r="R819" s="474"/>
      <c r="T819" s="461" t="s">
        <v>3935</v>
      </c>
      <c r="U819" s="472" t="s">
        <v>3783</v>
      </c>
      <c r="V819" s="461" t="s">
        <v>3936</v>
      </c>
      <c r="X819" s="473"/>
      <c r="Y819" s="474"/>
      <c r="Z819" s="474"/>
      <c r="AA819" s="474"/>
      <c r="AB819" s="475"/>
      <c r="AD819" s="991" t="s">
        <v>3928</v>
      </c>
      <c r="AE819" s="992"/>
      <c r="AF819" s="992"/>
      <c r="AG819" s="992"/>
      <c r="AH819" s="992"/>
      <c r="AI819" s="992"/>
      <c r="AJ819" s="992"/>
      <c r="AK819" s="993"/>
      <c r="AL819" s="472" t="s">
        <v>3783</v>
      </c>
      <c r="AM819" s="473" t="s">
        <v>3929</v>
      </c>
      <c r="AN819" s="474"/>
      <c r="AO819" s="474"/>
      <c r="AP819" s="474"/>
      <c r="AQ819" s="472" t="s">
        <v>3783</v>
      </c>
      <c r="AR819" s="473" t="s">
        <v>3930</v>
      </c>
      <c r="AS819" s="474"/>
      <c r="AT819" s="474"/>
      <c r="AV819" s="461" t="s">
        <v>3935</v>
      </c>
      <c r="AW819" s="472" t="s">
        <v>3783</v>
      </c>
      <c r="AX819" s="461" t="s">
        <v>3936</v>
      </c>
      <c r="AZ819" s="473"/>
      <c r="BA819" s="474"/>
      <c r="BB819" s="474"/>
      <c r="BC819" s="474"/>
      <c r="BD819" s="475"/>
    </row>
    <row r="820" spans="2:58" s="236" customFormat="1" ht="15" hidden="1" customHeight="1">
      <c r="B820" s="994" t="s">
        <v>3931</v>
      </c>
      <c r="C820" s="995"/>
      <c r="D820" s="995"/>
      <c r="E820" s="995"/>
      <c r="F820" s="995"/>
      <c r="G820" s="995"/>
      <c r="H820" s="995"/>
      <c r="I820" s="996"/>
      <c r="J820" s="1000" t="s">
        <v>3932</v>
      </c>
      <c r="K820" s="1001"/>
      <c r="L820" s="1004"/>
      <c r="M820" s="1005"/>
      <c r="N820" s="1005"/>
      <c r="O820" s="1005"/>
      <c r="P820" s="1005"/>
      <c r="Q820" s="1005"/>
      <c r="R820" s="1006"/>
      <c r="S820" s="1006"/>
      <c r="T820" s="1006"/>
      <c r="U820" s="1007"/>
      <c r="V820" s="1008" t="s">
        <v>3933</v>
      </c>
      <c r="W820" s="1008"/>
      <c r="X820" s="1008"/>
      <c r="Y820" s="1008"/>
      <c r="Z820" s="1008"/>
      <c r="AA820" s="1008"/>
      <c r="AB820" s="1009"/>
      <c r="AD820" s="994" t="s">
        <v>3931</v>
      </c>
      <c r="AE820" s="995"/>
      <c r="AF820" s="995"/>
      <c r="AG820" s="995"/>
      <c r="AH820" s="995"/>
      <c r="AI820" s="995"/>
      <c r="AJ820" s="995"/>
      <c r="AK820" s="996"/>
      <c r="AL820" s="1000" t="s">
        <v>3932</v>
      </c>
      <c r="AM820" s="1001"/>
      <c r="AN820" s="1004"/>
      <c r="AO820" s="1005"/>
      <c r="AP820" s="1005"/>
      <c r="AQ820" s="1005"/>
      <c r="AR820" s="1005"/>
      <c r="AS820" s="1005"/>
      <c r="AT820" s="1006"/>
      <c r="AU820" s="1006"/>
      <c r="AV820" s="1006"/>
      <c r="AW820" s="1007"/>
      <c r="AX820" s="1008" t="s">
        <v>3933</v>
      </c>
      <c r="AY820" s="1008"/>
      <c r="AZ820" s="1008"/>
      <c r="BA820" s="1008"/>
      <c r="BB820" s="1008"/>
      <c r="BC820" s="1008"/>
      <c r="BD820" s="1009"/>
    </row>
    <row r="821" spans="2:58" s="236" customFormat="1" ht="15" hidden="1" customHeight="1">
      <c r="B821" s="997"/>
      <c r="C821" s="998"/>
      <c r="D821" s="998"/>
      <c r="E821" s="998"/>
      <c r="F821" s="998"/>
      <c r="G821" s="998"/>
      <c r="H821" s="998"/>
      <c r="I821" s="999"/>
      <c r="J821" s="1002"/>
      <c r="K821" s="1003"/>
      <c r="L821" s="1004"/>
      <c r="M821" s="1005"/>
      <c r="N821" s="1005"/>
      <c r="O821" s="1005"/>
      <c r="P821" s="1005"/>
      <c r="Q821" s="1005"/>
      <c r="R821" s="1006"/>
      <c r="S821" s="1006"/>
      <c r="T821" s="1006"/>
      <c r="U821" s="1007"/>
      <c r="V821" s="1010"/>
      <c r="W821" s="1010"/>
      <c r="X821" s="1010"/>
      <c r="Y821" s="1010"/>
      <c r="Z821" s="1010"/>
      <c r="AA821" s="1010"/>
      <c r="AB821" s="1011"/>
      <c r="AC821" s="241"/>
      <c r="AD821" s="997"/>
      <c r="AE821" s="998"/>
      <c r="AF821" s="998"/>
      <c r="AG821" s="998"/>
      <c r="AH821" s="998"/>
      <c r="AI821" s="998"/>
      <c r="AJ821" s="998"/>
      <c r="AK821" s="999"/>
      <c r="AL821" s="1002"/>
      <c r="AM821" s="1003"/>
      <c r="AN821" s="1004"/>
      <c r="AO821" s="1005"/>
      <c r="AP821" s="1005"/>
      <c r="AQ821" s="1005"/>
      <c r="AR821" s="1005"/>
      <c r="AS821" s="1005"/>
      <c r="AT821" s="1006"/>
      <c r="AU821" s="1006"/>
      <c r="AV821" s="1006"/>
      <c r="AW821" s="1007"/>
      <c r="AX821" s="1010"/>
      <c r="AY821" s="1010"/>
      <c r="AZ821" s="1010"/>
      <c r="BA821" s="1010"/>
      <c r="BB821" s="1010"/>
      <c r="BC821" s="1010"/>
      <c r="BD821" s="1011"/>
      <c r="BF821" s="241"/>
    </row>
    <row r="822" spans="2:58" s="236" customFormat="1" ht="15" hidden="1" customHeight="1">
      <c r="B822" s="994" t="s">
        <v>3934</v>
      </c>
      <c r="C822" s="995"/>
      <c r="D822" s="995"/>
      <c r="E822" s="995"/>
      <c r="F822" s="995"/>
      <c r="G822" s="995"/>
      <c r="H822" s="995"/>
      <c r="I822" s="996"/>
      <c r="J822" s="968"/>
      <c r="K822" s="969"/>
      <c r="L822" s="1012"/>
      <c r="M822" s="1012" t="s">
        <v>12</v>
      </c>
      <c r="N822" s="1012"/>
      <c r="O822" s="1012" t="s">
        <v>11</v>
      </c>
      <c r="P822" s="1012"/>
      <c r="Q822" s="1012" t="s">
        <v>227</v>
      </c>
      <c r="S822" s="476"/>
      <c r="T822" s="476"/>
      <c r="U822" s="476"/>
      <c r="V822" s="476"/>
      <c r="W822" s="476"/>
      <c r="X822" s="476"/>
      <c r="Y822" s="476"/>
      <c r="Z822" s="476"/>
      <c r="AA822" s="476"/>
      <c r="AB822" s="477"/>
      <c r="AC822" s="241"/>
      <c r="AD822" s="994" t="s">
        <v>3934</v>
      </c>
      <c r="AE822" s="995"/>
      <c r="AF822" s="995"/>
      <c r="AG822" s="995"/>
      <c r="AH822" s="995"/>
      <c r="AI822" s="995"/>
      <c r="AJ822" s="995"/>
      <c r="AK822" s="996"/>
      <c r="AL822" s="968"/>
      <c r="AM822" s="969"/>
      <c r="AN822" s="1012"/>
      <c r="AO822" s="1012" t="s">
        <v>12</v>
      </c>
      <c r="AP822" s="1012"/>
      <c r="AQ822" s="1012" t="s">
        <v>11</v>
      </c>
      <c r="AR822" s="1012"/>
      <c r="AS822" s="1012" t="s">
        <v>227</v>
      </c>
      <c r="AU822" s="476"/>
      <c r="AV822" s="476"/>
      <c r="AW822" s="476"/>
      <c r="AX822" s="476"/>
      <c r="AY822" s="476"/>
      <c r="AZ822" s="476"/>
      <c r="BA822" s="476"/>
      <c r="BB822" s="476"/>
      <c r="BC822" s="476"/>
      <c r="BD822" s="477"/>
      <c r="BF822" s="241"/>
    </row>
    <row r="823" spans="2:58" s="236" customFormat="1" ht="15" hidden="1" customHeight="1">
      <c r="B823" s="997"/>
      <c r="C823" s="998"/>
      <c r="D823" s="998"/>
      <c r="E823" s="998"/>
      <c r="F823" s="998"/>
      <c r="G823" s="998"/>
      <c r="H823" s="998"/>
      <c r="I823" s="999"/>
      <c r="J823" s="970"/>
      <c r="K823" s="971"/>
      <c r="L823" s="1013"/>
      <c r="M823" s="1013"/>
      <c r="N823" s="1013"/>
      <c r="O823" s="1013"/>
      <c r="P823" s="1013"/>
      <c r="Q823" s="1013"/>
      <c r="R823" s="481"/>
      <c r="S823" s="479"/>
      <c r="T823" s="479"/>
      <c r="U823" s="479"/>
      <c r="V823" s="479"/>
      <c r="W823" s="479"/>
      <c r="X823" s="479"/>
      <c r="Y823" s="479"/>
      <c r="Z823" s="479"/>
      <c r="AA823" s="479"/>
      <c r="AB823" s="480"/>
      <c r="AC823" s="241"/>
      <c r="AD823" s="997"/>
      <c r="AE823" s="998"/>
      <c r="AF823" s="998"/>
      <c r="AG823" s="998"/>
      <c r="AH823" s="998"/>
      <c r="AI823" s="998"/>
      <c r="AJ823" s="998"/>
      <c r="AK823" s="999"/>
      <c r="AL823" s="970"/>
      <c r="AM823" s="971"/>
      <c r="AN823" s="1013"/>
      <c r="AO823" s="1013"/>
      <c r="AP823" s="1013"/>
      <c r="AQ823" s="1013"/>
      <c r="AR823" s="1013"/>
      <c r="AS823" s="1013"/>
      <c r="AT823" s="481"/>
      <c r="AU823" s="479"/>
      <c r="AV823" s="479"/>
      <c r="AW823" s="479"/>
      <c r="AX823" s="479"/>
      <c r="AY823" s="479"/>
      <c r="AZ823" s="479"/>
      <c r="BA823" s="479"/>
      <c r="BB823" s="479"/>
      <c r="BC823" s="479"/>
      <c r="BD823" s="480"/>
      <c r="BF823" s="241"/>
    </row>
    <row r="824" spans="2:58" s="236" customFormat="1" ht="20.100000000000001" hidden="1" customHeight="1">
      <c r="B824" s="482"/>
      <c r="C824" s="482"/>
      <c r="D824" s="482"/>
      <c r="E824" s="482"/>
      <c r="F824" s="482"/>
      <c r="G824" s="482"/>
      <c r="H824" s="482"/>
      <c r="I824" s="482"/>
      <c r="J824" s="482"/>
      <c r="K824" s="482"/>
      <c r="L824" s="482"/>
      <c r="M824" s="482"/>
      <c r="N824" s="482"/>
      <c r="O824" s="482"/>
      <c r="P824" s="482"/>
      <c r="Q824" s="482"/>
      <c r="R824" s="482"/>
      <c r="S824" s="482"/>
      <c r="T824" s="482"/>
      <c r="U824" s="482"/>
      <c r="V824" s="482"/>
      <c r="W824" s="482"/>
      <c r="X824" s="482"/>
      <c r="Y824" s="478"/>
      <c r="Z824" s="478"/>
      <c r="AA824" s="478"/>
      <c r="AB824" s="478"/>
      <c r="AC824" s="241"/>
      <c r="AD824" s="482"/>
      <c r="AE824" s="482"/>
      <c r="AF824" s="482"/>
      <c r="AG824" s="482"/>
      <c r="AH824" s="482"/>
      <c r="AI824" s="482"/>
      <c r="AJ824" s="482"/>
      <c r="AK824" s="482"/>
      <c r="AL824" s="482"/>
      <c r="AM824" s="482"/>
      <c r="AN824" s="482"/>
      <c r="AO824" s="482"/>
      <c r="AP824" s="482"/>
      <c r="AQ824" s="482"/>
      <c r="AR824" s="482"/>
      <c r="AS824" s="482"/>
      <c r="AT824" s="482"/>
      <c r="AU824" s="482"/>
      <c r="AV824" s="482"/>
      <c r="AW824" s="482"/>
      <c r="AX824" s="482"/>
      <c r="AY824" s="482"/>
      <c r="AZ824" s="482"/>
      <c r="BA824" s="478"/>
      <c r="BB824" s="478"/>
      <c r="BC824" s="478"/>
      <c r="BD824" s="478"/>
      <c r="BF824" s="241"/>
    </row>
    <row r="825" spans="2:58" s="236" customFormat="1" ht="12.45" hidden="1" customHeight="1">
      <c r="B825" s="1014" t="s">
        <v>3917</v>
      </c>
      <c r="C825" s="1015"/>
      <c r="D825" s="1015"/>
      <c r="E825" s="1015"/>
      <c r="F825" s="1015"/>
      <c r="G825" s="1015"/>
      <c r="H825" s="1015"/>
      <c r="I825" s="1016"/>
      <c r="J825" s="1017"/>
      <c r="K825" s="1018"/>
      <c r="L825" s="1018"/>
      <c r="M825" s="1018"/>
      <c r="N825" s="1018"/>
      <c r="O825" s="1018"/>
      <c r="P825" s="1018"/>
      <c r="Q825" s="1018"/>
      <c r="R825" s="1018"/>
      <c r="S825" s="1018"/>
      <c r="T825" s="1018"/>
      <c r="U825" s="1018"/>
      <c r="V825" s="1018"/>
      <c r="W825" s="1018"/>
      <c r="X825" s="1018"/>
      <c r="Y825" s="1018"/>
      <c r="Z825" s="1018"/>
      <c r="AA825" s="1018"/>
      <c r="AB825" s="1019"/>
      <c r="AD825" s="1014" t="s">
        <v>3917</v>
      </c>
      <c r="AE825" s="1015"/>
      <c r="AF825" s="1015"/>
      <c r="AG825" s="1015"/>
      <c r="AH825" s="1015"/>
      <c r="AI825" s="1015"/>
      <c r="AJ825" s="1015"/>
      <c r="AK825" s="1016"/>
      <c r="AL825" s="1017"/>
      <c r="AM825" s="1018"/>
      <c r="AN825" s="1018"/>
      <c r="AO825" s="1018"/>
      <c r="AP825" s="1018"/>
      <c r="AQ825" s="1018"/>
      <c r="AR825" s="1018"/>
      <c r="AS825" s="1018"/>
      <c r="AT825" s="1018"/>
      <c r="AU825" s="1018"/>
      <c r="AV825" s="1018"/>
      <c r="AW825" s="1018"/>
      <c r="AX825" s="1018"/>
      <c r="AY825" s="1018"/>
      <c r="AZ825" s="1018"/>
      <c r="BA825" s="1018"/>
      <c r="BB825" s="1018"/>
      <c r="BC825" s="1018"/>
      <c r="BD825" s="1019"/>
    </row>
    <row r="826" spans="2:58" s="236" customFormat="1" ht="22.5" hidden="1" customHeight="1">
      <c r="B826" s="1020" t="s">
        <v>8</v>
      </c>
      <c r="C826" s="1021"/>
      <c r="D826" s="1021"/>
      <c r="E826" s="1021"/>
      <c r="F826" s="1021"/>
      <c r="G826" s="1021"/>
      <c r="H826" s="1021"/>
      <c r="I826" s="1022"/>
      <c r="J826" s="1023"/>
      <c r="K826" s="1024"/>
      <c r="L826" s="1024"/>
      <c r="M826" s="1025"/>
      <c r="N826" s="1025"/>
      <c r="O826" s="1024"/>
      <c r="P826" s="1025"/>
      <c r="Q826" s="1025"/>
      <c r="R826" s="1024"/>
      <c r="S826" s="1024"/>
      <c r="T826" s="1024"/>
      <c r="U826" s="1024"/>
      <c r="V826" s="1024"/>
      <c r="W826" s="1024"/>
      <c r="X826" s="1024"/>
      <c r="Y826" s="1024"/>
      <c r="Z826" s="1024"/>
      <c r="AA826" s="1024"/>
      <c r="AB826" s="1026"/>
      <c r="AC826" s="236">
        <v>48</v>
      </c>
      <c r="AD826" s="1020" t="s">
        <v>8</v>
      </c>
      <c r="AE826" s="1021"/>
      <c r="AF826" s="1021"/>
      <c r="AG826" s="1021"/>
      <c r="AH826" s="1021"/>
      <c r="AI826" s="1021"/>
      <c r="AJ826" s="1021"/>
      <c r="AK826" s="1022"/>
      <c r="AL826" s="1023"/>
      <c r="AM826" s="1024"/>
      <c r="AN826" s="1024"/>
      <c r="AO826" s="1025"/>
      <c r="AP826" s="1025"/>
      <c r="AQ826" s="1024"/>
      <c r="AR826" s="1025"/>
      <c r="AS826" s="1025"/>
      <c r="AT826" s="1024"/>
      <c r="AU826" s="1024"/>
      <c r="AV826" s="1024"/>
      <c r="AW826" s="1024"/>
      <c r="AX826" s="1024"/>
      <c r="AY826" s="1024"/>
      <c r="AZ826" s="1024"/>
      <c r="BA826" s="1024"/>
      <c r="BB826" s="1024"/>
      <c r="BC826" s="1024"/>
      <c r="BD826" s="1026"/>
      <c r="BF826" s="236">
        <v>48</v>
      </c>
    </row>
    <row r="827" spans="2:58" s="236" customFormat="1" ht="25.2" hidden="1" customHeight="1">
      <c r="B827" s="1027" t="s">
        <v>23</v>
      </c>
      <c r="C827" s="1028"/>
      <c r="D827" s="1028"/>
      <c r="E827" s="1028"/>
      <c r="F827" s="1028"/>
      <c r="G827" s="1028"/>
      <c r="H827" s="1028"/>
      <c r="I827" s="1029"/>
      <c r="J827" s="972" t="s">
        <v>3918</v>
      </c>
      <c r="K827" s="973"/>
      <c r="L827" s="973"/>
      <c r="M827" s="975"/>
      <c r="N827" s="977"/>
      <c r="O827" s="239" t="s">
        <v>3919</v>
      </c>
      <c r="P827" s="975"/>
      <c r="Q827" s="977"/>
      <c r="R827" s="973"/>
      <c r="S827" s="973"/>
      <c r="T827" s="973"/>
      <c r="U827" s="973"/>
      <c r="V827" s="973"/>
      <c r="W827" s="973"/>
      <c r="X827" s="973"/>
      <c r="Y827" s="973"/>
      <c r="Z827" s="973"/>
      <c r="AA827" s="973"/>
      <c r="AB827" s="974"/>
      <c r="AD827" s="1027" t="s">
        <v>23</v>
      </c>
      <c r="AE827" s="1028"/>
      <c r="AF827" s="1028"/>
      <c r="AG827" s="1028"/>
      <c r="AH827" s="1028"/>
      <c r="AI827" s="1028"/>
      <c r="AJ827" s="1028"/>
      <c r="AK827" s="1029"/>
      <c r="AL827" s="972" t="s">
        <v>3918</v>
      </c>
      <c r="AM827" s="973"/>
      <c r="AN827" s="973"/>
      <c r="AO827" s="975"/>
      <c r="AP827" s="977"/>
      <c r="AQ827" s="239" t="s">
        <v>3919</v>
      </c>
      <c r="AR827" s="975"/>
      <c r="AS827" s="977"/>
      <c r="AT827" s="973"/>
      <c r="AU827" s="973"/>
      <c r="AV827" s="973"/>
      <c r="AW827" s="973"/>
      <c r="AX827" s="973"/>
      <c r="AY827" s="973"/>
      <c r="AZ827" s="973"/>
      <c r="BA827" s="973"/>
      <c r="BB827" s="973"/>
      <c r="BC827" s="973"/>
      <c r="BD827" s="974"/>
    </row>
    <row r="828" spans="2:58" s="236" customFormat="1" ht="25.2" hidden="1" customHeight="1">
      <c r="B828" s="1030"/>
      <c r="C828" s="1025"/>
      <c r="D828" s="1025"/>
      <c r="E828" s="1025"/>
      <c r="F828" s="1025"/>
      <c r="G828" s="1025"/>
      <c r="H828" s="1025"/>
      <c r="I828" s="1031"/>
      <c r="J828" s="972" t="s">
        <v>3920</v>
      </c>
      <c r="K828" s="973"/>
      <c r="L828" s="973"/>
      <c r="M828" s="975"/>
      <c r="N828" s="976"/>
      <c r="O828" s="976"/>
      <c r="P828" s="976"/>
      <c r="Q828" s="977"/>
      <c r="R828" s="972" t="s">
        <v>3921</v>
      </c>
      <c r="S828" s="973"/>
      <c r="T828" s="974"/>
      <c r="U828" s="975"/>
      <c r="V828" s="976"/>
      <c r="W828" s="976"/>
      <c r="X828" s="976"/>
      <c r="Y828" s="976"/>
      <c r="Z828" s="976"/>
      <c r="AA828" s="976"/>
      <c r="AB828" s="977"/>
      <c r="AD828" s="1030"/>
      <c r="AE828" s="1025"/>
      <c r="AF828" s="1025"/>
      <c r="AG828" s="1025"/>
      <c r="AH828" s="1025"/>
      <c r="AI828" s="1025"/>
      <c r="AJ828" s="1025"/>
      <c r="AK828" s="1031"/>
      <c r="AL828" s="972" t="s">
        <v>3920</v>
      </c>
      <c r="AM828" s="973"/>
      <c r="AN828" s="973"/>
      <c r="AO828" s="975"/>
      <c r="AP828" s="976"/>
      <c r="AQ828" s="976"/>
      <c r="AR828" s="976"/>
      <c r="AS828" s="977"/>
      <c r="AT828" s="972" t="s">
        <v>3921</v>
      </c>
      <c r="AU828" s="973"/>
      <c r="AV828" s="974"/>
      <c r="AW828" s="975"/>
      <c r="AX828" s="976"/>
      <c r="AY828" s="976"/>
      <c r="AZ828" s="976"/>
      <c r="BA828" s="976"/>
      <c r="BB828" s="976"/>
      <c r="BC828" s="976"/>
      <c r="BD828" s="977"/>
    </row>
    <row r="829" spans="2:58" s="236" customFormat="1" ht="25.2" hidden="1" customHeight="1">
      <c r="B829" s="1030"/>
      <c r="C829" s="1025"/>
      <c r="D829" s="1025"/>
      <c r="E829" s="1025"/>
      <c r="F829" s="1025"/>
      <c r="G829" s="1025"/>
      <c r="H829" s="1025"/>
      <c r="I829" s="1031"/>
      <c r="J829" s="972" t="s">
        <v>3922</v>
      </c>
      <c r="K829" s="973"/>
      <c r="L829" s="973"/>
      <c r="M829" s="978"/>
      <c r="N829" s="979"/>
      <c r="O829" s="979"/>
      <c r="P829" s="979"/>
      <c r="Q829" s="980"/>
      <c r="R829" s="972" t="s">
        <v>3923</v>
      </c>
      <c r="S829" s="973"/>
      <c r="T829" s="974"/>
      <c r="U829" s="975"/>
      <c r="V829" s="976"/>
      <c r="W829" s="976"/>
      <c r="X829" s="976"/>
      <c r="Y829" s="976"/>
      <c r="Z829" s="976"/>
      <c r="AA829" s="976"/>
      <c r="AB829" s="977"/>
      <c r="AD829" s="1030"/>
      <c r="AE829" s="1025"/>
      <c r="AF829" s="1025"/>
      <c r="AG829" s="1025"/>
      <c r="AH829" s="1025"/>
      <c r="AI829" s="1025"/>
      <c r="AJ829" s="1025"/>
      <c r="AK829" s="1031"/>
      <c r="AL829" s="972" t="s">
        <v>3922</v>
      </c>
      <c r="AM829" s="973"/>
      <c r="AN829" s="973"/>
      <c r="AO829" s="978"/>
      <c r="AP829" s="979"/>
      <c r="AQ829" s="979"/>
      <c r="AR829" s="979"/>
      <c r="AS829" s="980"/>
      <c r="AT829" s="972" t="s">
        <v>3923</v>
      </c>
      <c r="AU829" s="973"/>
      <c r="AV829" s="974"/>
      <c r="AW829" s="975"/>
      <c r="AX829" s="976"/>
      <c r="AY829" s="976"/>
      <c r="AZ829" s="976"/>
      <c r="BA829" s="976"/>
      <c r="BB829" s="976"/>
      <c r="BC829" s="976"/>
      <c r="BD829" s="977"/>
    </row>
    <row r="830" spans="2:58" s="236" customFormat="1" ht="25.2" hidden="1" customHeight="1">
      <c r="B830" s="1023"/>
      <c r="C830" s="1024"/>
      <c r="D830" s="1024"/>
      <c r="E830" s="1024"/>
      <c r="F830" s="1024"/>
      <c r="G830" s="1024"/>
      <c r="H830" s="1024"/>
      <c r="I830" s="1026"/>
      <c r="J830" s="972" t="s">
        <v>3924</v>
      </c>
      <c r="K830" s="973"/>
      <c r="L830" s="973"/>
      <c r="M830" s="981"/>
      <c r="N830" s="981"/>
      <c r="O830" s="981"/>
      <c r="P830" s="981"/>
      <c r="Q830" s="981"/>
      <c r="R830" s="981"/>
      <c r="S830" s="981"/>
      <c r="T830" s="981"/>
      <c r="U830" s="981"/>
      <c r="V830" s="981"/>
      <c r="W830" s="981"/>
      <c r="X830" s="981"/>
      <c r="Y830" s="981"/>
      <c r="Z830" s="981"/>
      <c r="AA830" s="981"/>
      <c r="AB830" s="981"/>
      <c r="AD830" s="1023"/>
      <c r="AE830" s="1024"/>
      <c r="AF830" s="1024"/>
      <c r="AG830" s="1024"/>
      <c r="AH830" s="1024"/>
      <c r="AI830" s="1024"/>
      <c r="AJ830" s="1024"/>
      <c r="AK830" s="1026"/>
      <c r="AL830" s="972" t="s">
        <v>3924</v>
      </c>
      <c r="AM830" s="973"/>
      <c r="AN830" s="973"/>
      <c r="AO830" s="981"/>
      <c r="AP830" s="981"/>
      <c r="AQ830" s="981"/>
      <c r="AR830" s="981"/>
      <c r="AS830" s="981"/>
      <c r="AT830" s="981"/>
      <c r="AU830" s="981"/>
      <c r="AV830" s="981"/>
      <c r="AW830" s="981"/>
      <c r="AX830" s="981"/>
      <c r="AY830" s="981"/>
      <c r="AZ830" s="981"/>
      <c r="BA830" s="981"/>
      <c r="BB830" s="981"/>
      <c r="BC830" s="981"/>
      <c r="BD830" s="981"/>
    </row>
    <row r="831" spans="2:58" s="236" customFormat="1" ht="30" hidden="1" customHeight="1">
      <c r="B831" s="982" t="s">
        <v>3925</v>
      </c>
      <c r="C831" s="983"/>
      <c r="D831" s="983"/>
      <c r="E831" s="983"/>
      <c r="F831" s="983"/>
      <c r="G831" s="983"/>
      <c r="H831" s="983"/>
      <c r="I831" s="984"/>
      <c r="J831" s="444"/>
      <c r="K831" s="445"/>
      <c r="L831" s="446" t="s">
        <v>388</v>
      </c>
      <c r="M831" s="447"/>
      <c r="N831" s="448" t="s">
        <v>112</v>
      </c>
      <c r="O831" s="449"/>
      <c r="P831" s="450"/>
      <c r="V831" s="451"/>
      <c r="W831" s="451"/>
      <c r="X831" s="451"/>
      <c r="Y831" s="451"/>
      <c r="Z831" s="451"/>
      <c r="AA831" s="451"/>
      <c r="AB831" s="452"/>
      <c r="AD831" s="982" t="s">
        <v>3925</v>
      </c>
      <c r="AE831" s="983"/>
      <c r="AF831" s="983"/>
      <c r="AG831" s="983"/>
      <c r="AH831" s="983"/>
      <c r="AI831" s="983"/>
      <c r="AJ831" s="983"/>
      <c r="AK831" s="984"/>
      <c r="AL831" s="444"/>
      <c r="AM831" s="445"/>
      <c r="AN831" s="446" t="s">
        <v>388</v>
      </c>
      <c r="AO831" s="447"/>
      <c r="AP831" s="448" t="s">
        <v>112</v>
      </c>
      <c r="AQ831" s="449"/>
      <c r="AR831" s="450"/>
      <c r="AX831" s="451"/>
      <c r="AY831" s="451"/>
      <c r="AZ831" s="451"/>
      <c r="BA831" s="451"/>
      <c r="BB831" s="451"/>
      <c r="BC831" s="451"/>
      <c r="BD831" s="452"/>
    </row>
    <row r="832" spans="2:58" s="236" customFormat="1" ht="15" hidden="1" customHeight="1">
      <c r="B832" s="985"/>
      <c r="C832" s="986"/>
      <c r="D832" s="986"/>
      <c r="E832" s="986"/>
      <c r="F832" s="986"/>
      <c r="G832" s="986"/>
      <c r="H832" s="986"/>
      <c r="I832" s="987"/>
      <c r="J832" s="453" t="s">
        <v>3926</v>
      </c>
      <c r="K832" s="454"/>
      <c r="L832" s="454"/>
      <c r="M832" s="454"/>
      <c r="N832" s="454"/>
      <c r="O832" s="454"/>
      <c r="P832" s="454"/>
      <c r="Q832" s="454"/>
      <c r="R832" s="454"/>
      <c r="S832" s="449"/>
      <c r="T832" s="455"/>
      <c r="U832" s="456"/>
      <c r="V832" s="457"/>
      <c r="W832" s="458"/>
      <c r="X832" s="459" t="s">
        <v>388</v>
      </c>
      <c r="Y832" s="460"/>
      <c r="Z832" s="461" t="s">
        <v>112</v>
      </c>
      <c r="AA832" s="461"/>
      <c r="AB832" s="462"/>
      <c r="AD832" s="985"/>
      <c r="AE832" s="986"/>
      <c r="AF832" s="986"/>
      <c r="AG832" s="986"/>
      <c r="AH832" s="986"/>
      <c r="AI832" s="986"/>
      <c r="AJ832" s="986"/>
      <c r="AK832" s="987"/>
      <c r="AL832" s="453" t="s">
        <v>3926</v>
      </c>
      <c r="AM832" s="454"/>
      <c r="AN832" s="454"/>
      <c r="AO832" s="454"/>
      <c r="AP832" s="454"/>
      <c r="AQ832" s="454"/>
      <c r="AR832" s="454"/>
      <c r="AS832" s="454"/>
      <c r="AT832" s="454"/>
      <c r="AU832" s="449"/>
      <c r="AV832" s="455"/>
      <c r="AW832" s="456"/>
      <c r="AX832" s="457"/>
      <c r="AY832" s="458"/>
      <c r="AZ832" s="459" t="s">
        <v>388</v>
      </c>
      <c r="BA832" s="460"/>
      <c r="BB832" s="461" t="s">
        <v>112</v>
      </c>
      <c r="BC832" s="461"/>
      <c r="BD832" s="462"/>
    </row>
    <row r="833" spans="2:58" s="236" customFormat="1" ht="15" hidden="1" customHeight="1">
      <c r="B833" s="988"/>
      <c r="C833" s="989"/>
      <c r="D833" s="989"/>
      <c r="E833" s="989"/>
      <c r="F833" s="989"/>
      <c r="G833" s="989"/>
      <c r="H833" s="989"/>
      <c r="I833" s="990"/>
      <c r="J833" s="463" t="s">
        <v>3927</v>
      </c>
      <c r="K833" s="464"/>
      <c r="L833" s="464"/>
      <c r="M833" s="464"/>
      <c r="N833" s="464"/>
      <c r="O833" s="464"/>
      <c r="P833" s="464"/>
      <c r="Q833" s="464"/>
      <c r="R833" s="464"/>
      <c r="S833" s="465"/>
      <c r="T833" s="466"/>
      <c r="U833" s="467"/>
      <c r="V833" s="468"/>
      <c r="W833" s="469"/>
      <c r="X833" s="464" t="s">
        <v>388</v>
      </c>
      <c r="Y833" s="470"/>
      <c r="Z833" s="466" t="s">
        <v>112</v>
      </c>
      <c r="AA833" s="466"/>
      <c r="AB833" s="471"/>
      <c r="AD833" s="988"/>
      <c r="AE833" s="989"/>
      <c r="AF833" s="989"/>
      <c r="AG833" s="989"/>
      <c r="AH833" s="989"/>
      <c r="AI833" s="989"/>
      <c r="AJ833" s="989"/>
      <c r="AK833" s="990"/>
      <c r="AL833" s="463" t="s">
        <v>3927</v>
      </c>
      <c r="AM833" s="464"/>
      <c r="AN833" s="464"/>
      <c r="AO833" s="464"/>
      <c r="AP833" s="464"/>
      <c r="AQ833" s="464"/>
      <c r="AR833" s="464"/>
      <c r="AS833" s="464"/>
      <c r="AT833" s="464"/>
      <c r="AU833" s="465"/>
      <c r="AV833" s="466"/>
      <c r="AW833" s="467"/>
      <c r="AX833" s="468"/>
      <c r="AY833" s="469"/>
      <c r="AZ833" s="464" t="s">
        <v>388</v>
      </c>
      <c r="BA833" s="470"/>
      <c r="BB833" s="466" t="s">
        <v>112</v>
      </c>
      <c r="BC833" s="466"/>
      <c r="BD833" s="471"/>
    </row>
    <row r="834" spans="2:58" s="236" customFormat="1" ht="18" hidden="1" customHeight="1">
      <c r="B834" s="991" t="s">
        <v>3928</v>
      </c>
      <c r="C834" s="992"/>
      <c r="D834" s="992"/>
      <c r="E834" s="992"/>
      <c r="F834" s="992"/>
      <c r="G834" s="992"/>
      <c r="H834" s="992"/>
      <c r="I834" s="993"/>
      <c r="J834" s="472" t="s">
        <v>3783</v>
      </c>
      <c r="K834" s="473" t="s">
        <v>3929</v>
      </c>
      <c r="L834" s="474"/>
      <c r="M834" s="474"/>
      <c r="N834" s="474"/>
      <c r="O834" s="472" t="s">
        <v>3783</v>
      </c>
      <c r="P834" s="473" t="s">
        <v>3930</v>
      </c>
      <c r="Q834" s="474"/>
      <c r="R834" s="474"/>
      <c r="T834" s="461" t="s">
        <v>3935</v>
      </c>
      <c r="U834" s="472" t="s">
        <v>3783</v>
      </c>
      <c r="V834" s="461" t="s">
        <v>3936</v>
      </c>
      <c r="X834" s="473"/>
      <c r="Y834" s="474"/>
      <c r="Z834" s="474"/>
      <c r="AA834" s="474"/>
      <c r="AB834" s="475"/>
      <c r="AD834" s="991" t="s">
        <v>3928</v>
      </c>
      <c r="AE834" s="992"/>
      <c r="AF834" s="992"/>
      <c r="AG834" s="992"/>
      <c r="AH834" s="992"/>
      <c r="AI834" s="992"/>
      <c r="AJ834" s="992"/>
      <c r="AK834" s="993"/>
      <c r="AL834" s="472" t="s">
        <v>3783</v>
      </c>
      <c r="AM834" s="473" t="s">
        <v>3929</v>
      </c>
      <c r="AN834" s="474"/>
      <c r="AO834" s="474"/>
      <c r="AP834" s="474"/>
      <c r="AQ834" s="472" t="s">
        <v>3783</v>
      </c>
      <c r="AR834" s="473" t="s">
        <v>3930</v>
      </c>
      <c r="AS834" s="474"/>
      <c r="AT834" s="474"/>
      <c r="AV834" s="461" t="s">
        <v>3935</v>
      </c>
      <c r="AW834" s="472" t="s">
        <v>3783</v>
      </c>
      <c r="AX834" s="461" t="s">
        <v>3936</v>
      </c>
      <c r="AZ834" s="473"/>
      <c r="BA834" s="474"/>
      <c r="BB834" s="474"/>
      <c r="BC834" s="474"/>
      <c r="BD834" s="475"/>
    </row>
    <row r="835" spans="2:58" s="236" customFormat="1" ht="15" hidden="1" customHeight="1">
      <c r="B835" s="994" t="s">
        <v>3931</v>
      </c>
      <c r="C835" s="995"/>
      <c r="D835" s="995"/>
      <c r="E835" s="995"/>
      <c r="F835" s="995"/>
      <c r="G835" s="995"/>
      <c r="H835" s="995"/>
      <c r="I835" s="996"/>
      <c r="J835" s="1000" t="s">
        <v>3932</v>
      </c>
      <c r="K835" s="1001"/>
      <c r="L835" s="1004"/>
      <c r="M835" s="1005"/>
      <c r="N835" s="1005"/>
      <c r="O835" s="1005"/>
      <c r="P835" s="1005"/>
      <c r="Q835" s="1005"/>
      <c r="R835" s="1006"/>
      <c r="S835" s="1006"/>
      <c r="T835" s="1006"/>
      <c r="U835" s="1007"/>
      <c r="V835" s="1008" t="s">
        <v>3933</v>
      </c>
      <c r="W835" s="1008"/>
      <c r="X835" s="1008"/>
      <c r="Y835" s="1008"/>
      <c r="Z835" s="1008"/>
      <c r="AA835" s="1008"/>
      <c r="AB835" s="1009"/>
      <c r="AD835" s="994" t="s">
        <v>3931</v>
      </c>
      <c r="AE835" s="995"/>
      <c r="AF835" s="995"/>
      <c r="AG835" s="995"/>
      <c r="AH835" s="995"/>
      <c r="AI835" s="995"/>
      <c r="AJ835" s="995"/>
      <c r="AK835" s="996"/>
      <c r="AL835" s="1000" t="s">
        <v>3932</v>
      </c>
      <c r="AM835" s="1001"/>
      <c r="AN835" s="1004"/>
      <c r="AO835" s="1005"/>
      <c r="AP835" s="1005"/>
      <c r="AQ835" s="1005"/>
      <c r="AR835" s="1005"/>
      <c r="AS835" s="1005"/>
      <c r="AT835" s="1006"/>
      <c r="AU835" s="1006"/>
      <c r="AV835" s="1006"/>
      <c r="AW835" s="1007"/>
      <c r="AX835" s="1008" t="s">
        <v>3933</v>
      </c>
      <c r="AY835" s="1008"/>
      <c r="AZ835" s="1008"/>
      <c r="BA835" s="1008"/>
      <c r="BB835" s="1008"/>
      <c r="BC835" s="1008"/>
      <c r="BD835" s="1009"/>
    </row>
    <row r="836" spans="2:58" s="236" customFormat="1" ht="15" hidden="1" customHeight="1">
      <c r="B836" s="997"/>
      <c r="C836" s="998"/>
      <c r="D836" s="998"/>
      <c r="E836" s="998"/>
      <c r="F836" s="998"/>
      <c r="G836" s="998"/>
      <c r="H836" s="998"/>
      <c r="I836" s="999"/>
      <c r="J836" s="1002"/>
      <c r="K836" s="1003"/>
      <c r="L836" s="1004"/>
      <c r="M836" s="1005"/>
      <c r="N836" s="1005"/>
      <c r="O836" s="1005"/>
      <c r="P836" s="1005"/>
      <c r="Q836" s="1005"/>
      <c r="R836" s="1006"/>
      <c r="S836" s="1006"/>
      <c r="T836" s="1006"/>
      <c r="U836" s="1007"/>
      <c r="V836" s="1010"/>
      <c r="W836" s="1010"/>
      <c r="X836" s="1010"/>
      <c r="Y836" s="1010"/>
      <c r="Z836" s="1010"/>
      <c r="AA836" s="1010"/>
      <c r="AB836" s="1011"/>
      <c r="AC836" s="241"/>
      <c r="AD836" s="997"/>
      <c r="AE836" s="998"/>
      <c r="AF836" s="998"/>
      <c r="AG836" s="998"/>
      <c r="AH836" s="998"/>
      <c r="AI836" s="998"/>
      <c r="AJ836" s="998"/>
      <c r="AK836" s="999"/>
      <c r="AL836" s="1002"/>
      <c r="AM836" s="1003"/>
      <c r="AN836" s="1004"/>
      <c r="AO836" s="1005"/>
      <c r="AP836" s="1005"/>
      <c r="AQ836" s="1005"/>
      <c r="AR836" s="1005"/>
      <c r="AS836" s="1005"/>
      <c r="AT836" s="1006"/>
      <c r="AU836" s="1006"/>
      <c r="AV836" s="1006"/>
      <c r="AW836" s="1007"/>
      <c r="AX836" s="1010"/>
      <c r="AY836" s="1010"/>
      <c r="AZ836" s="1010"/>
      <c r="BA836" s="1010"/>
      <c r="BB836" s="1010"/>
      <c r="BC836" s="1010"/>
      <c r="BD836" s="1011"/>
      <c r="BF836" s="241"/>
    </row>
    <row r="837" spans="2:58" s="236" customFormat="1" ht="15" hidden="1" customHeight="1">
      <c r="B837" s="994" t="s">
        <v>3934</v>
      </c>
      <c r="C837" s="995"/>
      <c r="D837" s="995"/>
      <c r="E837" s="995"/>
      <c r="F837" s="995"/>
      <c r="G837" s="995"/>
      <c r="H837" s="995"/>
      <c r="I837" s="996"/>
      <c r="J837" s="968"/>
      <c r="K837" s="969"/>
      <c r="L837" s="1012"/>
      <c r="M837" s="1012" t="s">
        <v>12</v>
      </c>
      <c r="N837" s="1012"/>
      <c r="O837" s="1012" t="s">
        <v>11</v>
      </c>
      <c r="P837" s="1012"/>
      <c r="Q837" s="1012" t="s">
        <v>227</v>
      </c>
      <c r="S837" s="476"/>
      <c r="T837" s="476"/>
      <c r="U837" s="476"/>
      <c r="V837" s="476"/>
      <c r="W837" s="476"/>
      <c r="X837" s="476"/>
      <c r="Y837" s="476"/>
      <c r="Z837" s="476"/>
      <c r="AA837" s="476"/>
      <c r="AB837" s="477"/>
      <c r="AC837" s="241"/>
      <c r="AD837" s="994" t="s">
        <v>3934</v>
      </c>
      <c r="AE837" s="995"/>
      <c r="AF837" s="995"/>
      <c r="AG837" s="995"/>
      <c r="AH837" s="995"/>
      <c r="AI837" s="995"/>
      <c r="AJ837" s="995"/>
      <c r="AK837" s="996"/>
      <c r="AL837" s="968"/>
      <c r="AM837" s="969"/>
      <c r="AN837" s="1012"/>
      <c r="AO837" s="1012" t="s">
        <v>12</v>
      </c>
      <c r="AP837" s="1012"/>
      <c r="AQ837" s="1012" t="s">
        <v>11</v>
      </c>
      <c r="AR837" s="1012"/>
      <c r="AS837" s="1012" t="s">
        <v>227</v>
      </c>
      <c r="AU837" s="476"/>
      <c r="AV837" s="476"/>
      <c r="AW837" s="476"/>
      <c r="AX837" s="476"/>
      <c r="AY837" s="476"/>
      <c r="AZ837" s="476"/>
      <c r="BA837" s="476"/>
      <c r="BB837" s="476"/>
      <c r="BC837" s="476"/>
      <c r="BD837" s="477"/>
      <c r="BF837" s="241"/>
    </row>
    <row r="838" spans="2:58" s="236" customFormat="1" ht="15" hidden="1" customHeight="1">
      <c r="B838" s="997"/>
      <c r="C838" s="998"/>
      <c r="D838" s="998"/>
      <c r="E838" s="998"/>
      <c r="F838" s="998"/>
      <c r="G838" s="998"/>
      <c r="H838" s="998"/>
      <c r="I838" s="999"/>
      <c r="J838" s="970"/>
      <c r="K838" s="971"/>
      <c r="L838" s="1013"/>
      <c r="M838" s="1013"/>
      <c r="N838" s="1013"/>
      <c r="O838" s="1013"/>
      <c r="P838" s="1013"/>
      <c r="Q838" s="1013"/>
      <c r="R838" s="481"/>
      <c r="S838" s="479"/>
      <c r="T838" s="479"/>
      <c r="U838" s="479"/>
      <c r="V838" s="479"/>
      <c r="W838" s="479"/>
      <c r="X838" s="479"/>
      <c r="Y838" s="479"/>
      <c r="Z838" s="479"/>
      <c r="AA838" s="479"/>
      <c r="AB838" s="480"/>
      <c r="AC838" s="241"/>
      <c r="AD838" s="997"/>
      <c r="AE838" s="998"/>
      <c r="AF838" s="998"/>
      <c r="AG838" s="998"/>
      <c r="AH838" s="998"/>
      <c r="AI838" s="998"/>
      <c r="AJ838" s="998"/>
      <c r="AK838" s="999"/>
      <c r="AL838" s="970"/>
      <c r="AM838" s="971"/>
      <c r="AN838" s="1013"/>
      <c r="AO838" s="1013"/>
      <c r="AP838" s="1013"/>
      <c r="AQ838" s="1013"/>
      <c r="AR838" s="1013"/>
      <c r="AS838" s="1013"/>
      <c r="AT838" s="481"/>
      <c r="AU838" s="479"/>
      <c r="AV838" s="479"/>
      <c r="AW838" s="479"/>
      <c r="AX838" s="479"/>
      <c r="AY838" s="479"/>
      <c r="AZ838" s="479"/>
      <c r="BA838" s="479"/>
      <c r="BB838" s="479"/>
      <c r="BC838" s="479"/>
      <c r="BD838" s="480"/>
      <c r="BF838" s="241"/>
    </row>
    <row r="839" spans="2:58" s="236" customFormat="1" ht="20.100000000000001" hidden="1" customHeight="1">
      <c r="B839" s="482"/>
      <c r="C839" s="482"/>
      <c r="D839" s="482"/>
      <c r="E839" s="482"/>
      <c r="F839" s="482"/>
      <c r="G839" s="482"/>
      <c r="H839" s="482"/>
      <c r="I839" s="482"/>
      <c r="J839" s="482"/>
      <c r="K839" s="482"/>
      <c r="L839" s="482"/>
      <c r="M839" s="482"/>
      <c r="N839" s="482"/>
      <c r="O839" s="482"/>
      <c r="P839" s="482"/>
      <c r="Q839" s="482"/>
      <c r="R839" s="482"/>
      <c r="S839" s="482"/>
      <c r="T839" s="482"/>
      <c r="U839" s="482"/>
      <c r="V839" s="482"/>
      <c r="W839" s="482"/>
      <c r="X839" s="482"/>
      <c r="Y839" s="482"/>
      <c r="Z839" s="482"/>
      <c r="AA839" s="482"/>
      <c r="AB839" s="482"/>
      <c r="AC839" s="241"/>
      <c r="AD839" s="482"/>
      <c r="AE839" s="482"/>
      <c r="AF839" s="482"/>
      <c r="AG839" s="482"/>
      <c r="AH839" s="482"/>
      <c r="AI839" s="482"/>
      <c r="AJ839" s="482"/>
      <c r="AK839" s="482"/>
      <c r="AL839" s="482"/>
      <c r="AM839" s="482"/>
      <c r="AN839" s="482"/>
      <c r="AO839" s="482"/>
      <c r="AP839" s="482"/>
      <c r="AQ839" s="482"/>
      <c r="AR839" s="482"/>
      <c r="AS839" s="482"/>
      <c r="AT839" s="482"/>
      <c r="AU839" s="482"/>
      <c r="AV839" s="482"/>
      <c r="AW839" s="482"/>
      <c r="AX839" s="482"/>
      <c r="AY839" s="482"/>
      <c r="AZ839" s="482"/>
      <c r="BA839" s="482"/>
      <c r="BB839" s="482"/>
      <c r="BC839" s="482"/>
      <c r="BD839" s="482"/>
      <c r="BF839" s="241"/>
    </row>
    <row r="840" spans="2:58" s="236" customFormat="1" ht="18" hidden="1" customHeight="1">
      <c r="C840" s="437" t="s">
        <v>3937</v>
      </c>
      <c r="D840" s="243" t="s">
        <v>16092</v>
      </c>
      <c r="F840" s="243"/>
      <c r="G840" s="243"/>
      <c r="H840" s="243"/>
      <c r="I840" s="243"/>
      <c r="J840" s="483"/>
      <c r="K840" s="483"/>
      <c r="L840" s="483"/>
      <c r="M840" s="483"/>
      <c r="N840" s="483"/>
      <c r="O840" s="483"/>
      <c r="P840" s="483"/>
      <c r="Q840" s="483"/>
      <c r="R840" s="483"/>
      <c r="S840" s="484"/>
      <c r="T840" s="483"/>
      <c r="U840" s="483"/>
      <c r="V840" s="483"/>
      <c r="W840" s="483"/>
      <c r="X840" s="243"/>
      <c r="Y840" s="243"/>
      <c r="Z840" s="243"/>
      <c r="AA840" s="243"/>
      <c r="AB840" s="243"/>
      <c r="AE840" s="437" t="s">
        <v>3937</v>
      </c>
      <c r="AF840" s="243" t="s">
        <v>16092</v>
      </c>
      <c r="AH840" s="243"/>
      <c r="AI840" s="243"/>
      <c r="AJ840" s="243"/>
      <c r="AK840" s="243"/>
      <c r="AL840" s="483"/>
      <c r="AM840" s="483"/>
      <c r="AN840" s="483"/>
      <c r="AO840" s="483"/>
      <c r="AP840" s="483"/>
      <c r="AQ840" s="483"/>
      <c r="AR840" s="483"/>
      <c r="AS840" s="483"/>
      <c r="AT840" s="483"/>
      <c r="AU840" s="484"/>
      <c r="AV840" s="483"/>
      <c r="AW840" s="483"/>
      <c r="AX840" s="483"/>
      <c r="AY840" s="483"/>
      <c r="AZ840" s="243"/>
      <c r="BA840" s="243"/>
      <c r="BB840" s="243"/>
      <c r="BC840" s="243"/>
      <c r="BD840" s="243"/>
    </row>
    <row r="841" spans="2:58" s="236" customFormat="1" ht="30" hidden="1" customHeight="1">
      <c r="C841" s="485" t="s">
        <v>3938</v>
      </c>
      <c r="D841" s="1032" t="s">
        <v>16093</v>
      </c>
      <c r="E841" s="1032"/>
      <c r="F841" s="1032"/>
      <c r="G841" s="1032"/>
      <c r="H841" s="1032"/>
      <c r="I841" s="1032"/>
      <c r="J841" s="1032"/>
      <c r="K841" s="1032"/>
      <c r="L841" s="1032"/>
      <c r="M841" s="1032"/>
      <c r="N841" s="1032"/>
      <c r="O841" s="1032"/>
      <c r="P841" s="1032"/>
      <c r="Q841" s="1032"/>
      <c r="R841" s="1032"/>
      <c r="S841" s="1032"/>
      <c r="T841" s="1032"/>
      <c r="U841" s="1032"/>
      <c r="V841" s="1032"/>
      <c r="W841" s="1032"/>
      <c r="X841" s="1032"/>
      <c r="Y841" s="1032"/>
      <c r="Z841" s="1032"/>
      <c r="AA841" s="1032"/>
      <c r="AB841" s="1032"/>
      <c r="AE841" s="485" t="s">
        <v>3938</v>
      </c>
      <c r="AF841" s="1032" t="s">
        <v>16093</v>
      </c>
      <c r="AG841" s="1032"/>
      <c r="AH841" s="1032"/>
      <c r="AI841" s="1032"/>
      <c r="AJ841" s="1032"/>
      <c r="AK841" s="1032"/>
      <c r="AL841" s="1032"/>
      <c r="AM841" s="1032"/>
      <c r="AN841" s="1032"/>
      <c r="AO841" s="1032"/>
      <c r="AP841" s="1032"/>
      <c r="AQ841" s="1032"/>
      <c r="AR841" s="1032"/>
      <c r="AS841" s="1032"/>
      <c r="AT841" s="1032"/>
      <c r="AU841" s="1032"/>
      <c r="AV841" s="1032"/>
      <c r="AW841" s="1032"/>
      <c r="AX841" s="1032"/>
      <c r="AY841" s="1032"/>
      <c r="AZ841" s="1032"/>
      <c r="BA841" s="1032"/>
      <c r="BB841" s="1032"/>
      <c r="BC841" s="1032"/>
      <c r="BD841" s="1032"/>
    </row>
    <row r="842" spans="2:58" s="236" customFormat="1" ht="7.95" hidden="1" customHeight="1">
      <c r="E842" s="486"/>
      <c r="F842" s="486"/>
      <c r="G842" s="486"/>
      <c r="H842" s="486"/>
      <c r="I842" s="486"/>
      <c r="J842" s="486"/>
      <c r="K842" s="486"/>
      <c r="L842" s="486"/>
      <c r="M842" s="486"/>
      <c r="N842" s="486"/>
      <c r="O842" s="486"/>
      <c r="P842" s="486"/>
      <c r="Q842" s="486"/>
      <c r="R842" s="486"/>
      <c r="S842" s="486"/>
      <c r="T842" s="486"/>
      <c r="U842" s="486"/>
      <c r="V842" s="486"/>
      <c r="W842" s="486"/>
      <c r="X842" s="486"/>
      <c r="Y842" s="486"/>
      <c r="Z842" s="486"/>
      <c r="AA842" s="486"/>
      <c r="AB842" s="486"/>
      <c r="AG842" s="486"/>
      <c r="AH842" s="486"/>
      <c r="AI842" s="486"/>
      <c r="AJ842" s="486"/>
      <c r="AK842" s="486"/>
      <c r="AL842" s="486"/>
      <c r="AM842" s="486"/>
      <c r="AN842" s="486"/>
      <c r="AO842" s="486"/>
      <c r="AP842" s="486"/>
      <c r="AQ842" s="486"/>
      <c r="AR842" s="486"/>
      <c r="AS842" s="486"/>
      <c r="AT842" s="486"/>
      <c r="AU842" s="486"/>
      <c r="AV842" s="486"/>
      <c r="AW842" s="486"/>
      <c r="AX842" s="486"/>
      <c r="AY842" s="486"/>
      <c r="AZ842" s="486"/>
      <c r="BA842" s="486"/>
      <c r="BB842" s="486"/>
      <c r="BC842" s="486"/>
      <c r="BD842" s="486"/>
    </row>
    <row r="843" spans="2:58" s="236" customFormat="1" ht="25.35" hidden="1" customHeight="1">
      <c r="B843" s="441" t="s">
        <v>3939</v>
      </c>
      <c r="I843" s="442"/>
      <c r="J843" s="442"/>
      <c r="W843" s="442"/>
      <c r="X843" s="442"/>
      <c r="Y843" s="442"/>
      <c r="Z843" s="442"/>
      <c r="AA843" s="442"/>
      <c r="AB843" s="442"/>
      <c r="AD843" s="441" t="s">
        <v>3939</v>
      </c>
      <c r="AK843" s="442"/>
      <c r="AL843" s="442"/>
      <c r="AY843" s="442"/>
      <c r="AZ843" s="442"/>
      <c r="BA843" s="442"/>
      <c r="BB843" s="442"/>
      <c r="BC843" s="442"/>
      <c r="BD843" s="442"/>
    </row>
    <row r="844" spans="2:58" s="236" customFormat="1" ht="12.45" hidden="1" customHeight="1">
      <c r="B844" s="1014" t="s">
        <v>3917</v>
      </c>
      <c r="C844" s="1015"/>
      <c r="D844" s="1015"/>
      <c r="E844" s="1015"/>
      <c r="F844" s="1015"/>
      <c r="G844" s="1015"/>
      <c r="H844" s="1015"/>
      <c r="I844" s="1016"/>
      <c r="J844" s="1017"/>
      <c r="K844" s="1018"/>
      <c r="L844" s="1018"/>
      <c r="M844" s="1018"/>
      <c r="N844" s="1018"/>
      <c r="O844" s="1018"/>
      <c r="P844" s="1018"/>
      <c r="Q844" s="1018"/>
      <c r="R844" s="1018"/>
      <c r="S844" s="1018"/>
      <c r="T844" s="1018"/>
      <c r="U844" s="1018"/>
      <c r="V844" s="1018"/>
      <c r="W844" s="1018"/>
      <c r="X844" s="1018"/>
      <c r="Y844" s="1018"/>
      <c r="Z844" s="1018"/>
      <c r="AA844" s="1018"/>
      <c r="AB844" s="1019"/>
      <c r="AD844" s="1014" t="s">
        <v>3917</v>
      </c>
      <c r="AE844" s="1015"/>
      <c r="AF844" s="1015"/>
      <c r="AG844" s="1015"/>
      <c r="AH844" s="1015"/>
      <c r="AI844" s="1015"/>
      <c r="AJ844" s="1015"/>
      <c r="AK844" s="1016"/>
      <c r="AL844" s="1017"/>
      <c r="AM844" s="1018"/>
      <c r="AN844" s="1018"/>
      <c r="AO844" s="1018"/>
      <c r="AP844" s="1018"/>
      <c r="AQ844" s="1018"/>
      <c r="AR844" s="1018"/>
      <c r="AS844" s="1018"/>
      <c r="AT844" s="1018"/>
      <c r="AU844" s="1018"/>
      <c r="AV844" s="1018"/>
      <c r="AW844" s="1018"/>
      <c r="AX844" s="1018"/>
      <c r="AY844" s="1018"/>
      <c r="AZ844" s="1018"/>
      <c r="BA844" s="1018"/>
      <c r="BB844" s="1018"/>
      <c r="BC844" s="1018"/>
      <c r="BD844" s="1019"/>
    </row>
    <row r="845" spans="2:58" s="236" customFormat="1" ht="22.5" hidden="1" customHeight="1">
      <c r="B845" s="1020" t="s">
        <v>8</v>
      </c>
      <c r="C845" s="1021"/>
      <c r="D845" s="1021"/>
      <c r="E845" s="1021"/>
      <c r="F845" s="1021"/>
      <c r="G845" s="1021"/>
      <c r="H845" s="1021"/>
      <c r="I845" s="1022"/>
      <c r="J845" s="1023"/>
      <c r="K845" s="1024"/>
      <c r="L845" s="1024"/>
      <c r="M845" s="1025"/>
      <c r="N845" s="1025"/>
      <c r="O845" s="1024"/>
      <c r="P845" s="1025"/>
      <c r="Q845" s="1025"/>
      <c r="R845" s="1024"/>
      <c r="S845" s="1024"/>
      <c r="T845" s="1024"/>
      <c r="U845" s="1024"/>
      <c r="V845" s="1024"/>
      <c r="W845" s="1024"/>
      <c r="X845" s="1024"/>
      <c r="Y845" s="1024"/>
      <c r="Z845" s="1024"/>
      <c r="AA845" s="1024"/>
      <c r="AB845" s="1026"/>
      <c r="AC845" s="236">
        <v>49</v>
      </c>
      <c r="AD845" s="1020" t="s">
        <v>8</v>
      </c>
      <c r="AE845" s="1021"/>
      <c r="AF845" s="1021"/>
      <c r="AG845" s="1021"/>
      <c r="AH845" s="1021"/>
      <c r="AI845" s="1021"/>
      <c r="AJ845" s="1021"/>
      <c r="AK845" s="1022"/>
      <c r="AL845" s="1023"/>
      <c r="AM845" s="1024"/>
      <c r="AN845" s="1024"/>
      <c r="AO845" s="1025"/>
      <c r="AP845" s="1025"/>
      <c r="AQ845" s="1024"/>
      <c r="AR845" s="1025"/>
      <c r="AS845" s="1025"/>
      <c r="AT845" s="1024"/>
      <c r="AU845" s="1024"/>
      <c r="AV845" s="1024"/>
      <c r="AW845" s="1024"/>
      <c r="AX845" s="1024"/>
      <c r="AY845" s="1024"/>
      <c r="AZ845" s="1024"/>
      <c r="BA845" s="1024"/>
      <c r="BB845" s="1024"/>
      <c r="BC845" s="1024"/>
      <c r="BD845" s="1026"/>
      <c r="BF845" s="236">
        <v>49</v>
      </c>
    </row>
    <row r="846" spans="2:58" s="236" customFormat="1" ht="25.2" hidden="1" customHeight="1">
      <c r="B846" s="1027" t="s">
        <v>23</v>
      </c>
      <c r="C846" s="1028"/>
      <c r="D846" s="1028"/>
      <c r="E846" s="1028"/>
      <c r="F846" s="1028"/>
      <c r="G846" s="1028"/>
      <c r="H846" s="1028"/>
      <c r="I846" s="1029"/>
      <c r="J846" s="972" t="s">
        <v>3918</v>
      </c>
      <c r="K846" s="973"/>
      <c r="L846" s="973"/>
      <c r="M846" s="975"/>
      <c r="N846" s="977"/>
      <c r="O846" s="239" t="s">
        <v>3919</v>
      </c>
      <c r="P846" s="975"/>
      <c r="Q846" s="977"/>
      <c r="R846" s="973"/>
      <c r="S846" s="973"/>
      <c r="T846" s="973"/>
      <c r="U846" s="973"/>
      <c r="V846" s="973"/>
      <c r="W846" s="973"/>
      <c r="X846" s="973"/>
      <c r="Y846" s="973"/>
      <c r="Z846" s="973"/>
      <c r="AA846" s="973"/>
      <c r="AB846" s="974"/>
      <c r="AD846" s="1027" t="s">
        <v>23</v>
      </c>
      <c r="AE846" s="1028"/>
      <c r="AF846" s="1028"/>
      <c r="AG846" s="1028"/>
      <c r="AH846" s="1028"/>
      <c r="AI846" s="1028"/>
      <c r="AJ846" s="1028"/>
      <c r="AK846" s="1029"/>
      <c r="AL846" s="972" t="s">
        <v>3918</v>
      </c>
      <c r="AM846" s="973"/>
      <c r="AN846" s="973"/>
      <c r="AO846" s="975"/>
      <c r="AP846" s="977"/>
      <c r="AQ846" s="239" t="s">
        <v>3919</v>
      </c>
      <c r="AR846" s="975"/>
      <c r="AS846" s="977"/>
      <c r="AT846" s="973"/>
      <c r="AU846" s="973"/>
      <c r="AV846" s="973"/>
      <c r="AW846" s="973"/>
      <c r="AX846" s="973"/>
      <c r="AY846" s="973"/>
      <c r="AZ846" s="973"/>
      <c r="BA846" s="973"/>
      <c r="BB846" s="973"/>
      <c r="BC846" s="973"/>
      <c r="BD846" s="974"/>
    </row>
    <row r="847" spans="2:58" s="236" customFormat="1" ht="25.2" hidden="1" customHeight="1">
      <c r="B847" s="1030"/>
      <c r="C847" s="1025"/>
      <c r="D847" s="1025"/>
      <c r="E847" s="1025"/>
      <c r="F847" s="1025"/>
      <c r="G847" s="1025"/>
      <c r="H847" s="1025"/>
      <c r="I847" s="1031"/>
      <c r="J847" s="972" t="s">
        <v>3920</v>
      </c>
      <c r="K847" s="973"/>
      <c r="L847" s="973"/>
      <c r="M847" s="975"/>
      <c r="N847" s="976"/>
      <c r="O847" s="976"/>
      <c r="P847" s="976"/>
      <c r="Q847" s="977"/>
      <c r="R847" s="972" t="s">
        <v>3921</v>
      </c>
      <c r="S847" s="973"/>
      <c r="T847" s="974"/>
      <c r="U847" s="975"/>
      <c r="V847" s="976"/>
      <c r="W847" s="976"/>
      <c r="X847" s="976"/>
      <c r="Y847" s="976"/>
      <c r="Z847" s="976"/>
      <c r="AA847" s="976"/>
      <c r="AB847" s="977"/>
      <c r="AD847" s="1030"/>
      <c r="AE847" s="1025"/>
      <c r="AF847" s="1025"/>
      <c r="AG847" s="1025"/>
      <c r="AH847" s="1025"/>
      <c r="AI847" s="1025"/>
      <c r="AJ847" s="1025"/>
      <c r="AK847" s="1031"/>
      <c r="AL847" s="972" t="s">
        <v>3920</v>
      </c>
      <c r="AM847" s="973"/>
      <c r="AN847" s="973"/>
      <c r="AO847" s="975"/>
      <c r="AP847" s="976"/>
      <c r="AQ847" s="976"/>
      <c r="AR847" s="976"/>
      <c r="AS847" s="977"/>
      <c r="AT847" s="972" t="s">
        <v>3921</v>
      </c>
      <c r="AU847" s="973"/>
      <c r="AV847" s="974"/>
      <c r="AW847" s="975"/>
      <c r="AX847" s="976"/>
      <c r="AY847" s="976"/>
      <c r="AZ847" s="976"/>
      <c r="BA847" s="976"/>
      <c r="BB847" s="976"/>
      <c r="BC847" s="976"/>
      <c r="BD847" s="977"/>
    </row>
    <row r="848" spans="2:58" s="236" customFormat="1" ht="25.2" hidden="1" customHeight="1">
      <c r="B848" s="1030"/>
      <c r="C848" s="1025"/>
      <c r="D848" s="1025"/>
      <c r="E848" s="1025"/>
      <c r="F848" s="1025"/>
      <c r="G848" s="1025"/>
      <c r="H848" s="1025"/>
      <c r="I848" s="1031"/>
      <c r="J848" s="972" t="s">
        <v>3922</v>
      </c>
      <c r="K848" s="973"/>
      <c r="L848" s="973"/>
      <c r="M848" s="978"/>
      <c r="N848" s="979"/>
      <c r="O848" s="979"/>
      <c r="P848" s="979"/>
      <c r="Q848" s="980"/>
      <c r="R848" s="972" t="s">
        <v>3923</v>
      </c>
      <c r="S848" s="973"/>
      <c r="T848" s="974"/>
      <c r="U848" s="975"/>
      <c r="V848" s="976"/>
      <c r="W848" s="976"/>
      <c r="X848" s="976"/>
      <c r="Y848" s="976"/>
      <c r="Z848" s="976"/>
      <c r="AA848" s="976"/>
      <c r="AB848" s="977"/>
      <c r="AD848" s="1030"/>
      <c r="AE848" s="1025"/>
      <c r="AF848" s="1025"/>
      <c r="AG848" s="1025"/>
      <c r="AH848" s="1025"/>
      <c r="AI848" s="1025"/>
      <c r="AJ848" s="1025"/>
      <c r="AK848" s="1031"/>
      <c r="AL848" s="972" t="s">
        <v>3922</v>
      </c>
      <c r="AM848" s="973"/>
      <c r="AN848" s="973"/>
      <c r="AO848" s="978"/>
      <c r="AP848" s="979"/>
      <c r="AQ848" s="979"/>
      <c r="AR848" s="979"/>
      <c r="AS848" s="980"/>
      <c r="AT848" s="972" t="s">
        <v>3923</v>
      </c>
      <c r="AU848" s="973"/>
      <c r="AV848" s="974"/>
      <c r="AW848" s="975"/>
      <c r="AX848" s="976"/>
      <c r="AY848" s="976"/>
      <c r="AZ848" s="976"/>
      <c r="BA848" s="976"/>
      <c r="BB848" s="976"/>
      <c r="BC848" s="976"/>
      <c r="BD848" s="977"/>
    </row>
    <row r="849" spans="2:58" s="236" customFormat="1" ht="25.2" hidden="1" customHeight="1">
      <c r="B849" s="1023"/>
      <c r="C849" s="1024"/>
      <c r="D849" s="1024"/>
      <c r="E849" s="1024"/>
      <c r="F849" s="1024"/>
      <c r="G849" s="1024"/>
      <c r="H849" s="1024"/>
      <c r="I849" s="1026"/>
      <c r="J849" s="972" t="s">
        <v>3924</v>
      </c>
      <c r="K849" s="973"/>
      <c r="L849" s="973"/>
      <c r="M849" s="981"/>
      <c r="N849" s="981"/>
      <c r="O849" s="981"/>
      <c r="P849" s="981"/>
      <c r="Q849" s="981"/>
      <c r="R849" s="981"/>
      <c r="S849" s="981"/>
      <c r="T849" s="981"/>
      <c r="U849" s="981"/>
      <c r="V849" s="981"/>
      <c r="W849" s="981"/>
      <c r="X849" s="981"/>
      <c r="Y849" s="981"/>
      <c r="Z849" s="981"/>
      <c r="AA849" s="981"/>
      <c r="AB849" s="981"/>
      <c r="AD849" s="1023"/>
      <c r="AE849" s="1024"/>
      <c r="AF849" s="1024"/>
      <c r="AG849" s="1024"/>
      <c r="AH849" s="1024"/>
      <c r="AI849" s="1024"/>
      <c r="AJ849" s="1024"/>
      <c r="AK849" s="1026"/>
      <c r="AL849" s="972" t="s">
        <v>3924</v>
      </c>
      <c r="AM849" s="973"/>
      <c r="AN849" s="973"/>
      <c r="AO849" s="981"/>
      <c r="AP849" s="981"/>
      <c r="AQ849" s="981"/>
      <c r="AR849" s="981"/>
      <c r="AS849" s="981"/>
      <c r="AT849" s="981"/>
      <c r="AU849" s="981"/>
      <c r="AV849" s="981"/>
      <c r="AW849" s="981"/>
      <c r="AX849" s="981"/>
      <c r="AY849" s="981"/>
      <c r="AZ849" s="981"/>
      <c r="BA849" s="981"/>
      <c r="BB849" s="981"/>
      <c r="BC849" s="981"/>
      <c r="BD849" s="981"/>
    </row>
    <row r="850" spans="2:58" s="236" customFormat="1" ht="30" hidden="1" customHeight="1">
      <c r="B850" s="982" t="s">
        <v>3925</v>
      </c>
      <c r="C850" s="983"/>
      <c r="D850" s="983"/>
      <c r="E850" s="983"/>
      <c r="F850" s="983"/>
      <c r="G850" s="983"/>
      <c r="H850" s="983"/>
      <c r="I850" s="984"/>
      <c r="J850" s="444"/>
      <c r="K850" s="445"/>
      <c r="L850" s="446" t="s">
        <v>388</v>
      </c>
      <c r="M850" s="447"/>
      <c r="N850" s="448" t="s">
        <v>112</v>
      </c>
      <c r="O850" s="449"/>
      <c r="P850" s="450"/>
      <c r="V850" s="451"/>
      <c r="W850" s="451"/>
      <c r="X850" s="451"/>
      <c r="Y850" s="451"/>
      <c r="Z850" s="451"/>
      <c r="AA850" s="451"/>
      <c r="AB850" s="452"/>
      <c r="AD850" s="982" t="s">
        <v>3925</v>
      </c>
      <c r="AE850" s="983"/>
      <c r="AF850" s="983"/>
      <c r="AG850" s="983"/>
      <c r="AH850" s="983"/>
      <c r="AI850" s="983"/>
      <c r="AJ850" s="983"/>
      <c r="AK850" s="984"/>
      <c r="AL850" s="444"/>
      <c r="AM850" s="445"/>
      <c r="AN850" s="446" t="s">
        <v>388</v>
      </c>
      <c r="AO850" s="447"/>
      <c r="AP850" s="448" t="s">
        <v>112</v>
      </c>
      <c r="AQ850" s="449"/>
      <c r="AR850" s="450"/>
      <c r="AX850" s="451"/>
      <c r="AY850" s="451"/>
      <c r="AZ850" s="451"/>
      <c r="BA850" s="451"/>
      <c r="BB850" s="451"/>
      <c r="BC850" s="451"/>
      <c r="BD850" s="452"/>
    </row>
    <row r="851" spans="2:58" s="236" customFormat="1" ht="15" hidden="1" customHeight="1">
      <c r="B851" s="985"/>
      <c r="C851" s="986"/>
      <c r="D851" s="986"/>
      <c r="E851" s="986"/>
      <c r="F851" s="986"/>
      <c r="G851" s="986"/>
      <c r="H851" s="986"/>
      <c r="I851" s="987"/>
      <c r="J851" s="453" t="s">
        <v>3926</v>
      </c>
      <c r="K851" s="454"/>
      <c r="L851" s="454"/>
      <c r="M851" s="454"/>
      <c r="N851" s="454"/>
      <c r="O851" s="454"/>
      <c r="P851" s="454"/>
      <c r="Q851" s="454"/>
      <c r="R851" s="454"/>
      <c r="S851" s="449"/>
      <c r="T851" s="455"/>
      <c r="U851" s="456"/>
      <c r="V851" s="457"/>
      <c r="W851" s="458"/>
      <c r="X851" s="459" t="s">
        <v>388</v>
      </c>
      <c r="Y851" s="460"/>
      <c r="Z851" s="461" t="s">
        <v>112</v>
      </c>
      <c r="AA851" s="461"/>
      <c r="AB851" s="462"/>
      <c r="AD851" s="985"/>
      <c r="AE851" s="986"/>
      <c r="AF851" s="986"/>
      <c r="AG851" s="986"/>
      <c r="AH851" s="986"/>
      <c r="AI851" s="986"/>
      <c r="AJ851" s="986"/>
      <c r="AK851" s="987"/>
      <c r="AL851" s="453" t="s">
        <v>3926</v>
      </c>
      <c r="AM851" s="454"/>
      <c r="AN851" s="454"/>
      <c r="AO851" s="454"/>
      <c r="AP851" s="454"/>
      <c r="AQ851" s="454"/>
      <c r="AR851" s="454"/>
      <c r="AS851" s="454"/>
      <c r="AT851" s="454"/>
      <c r="AU851" s="449"/>
      <c r="AV851" s="455"/>
      <c r="AW851" s="456"/>
      <c r="AX851" s="457"/>
      <c r="AY851" s="458"/>
      <c r="AZ851" s="459" t="s">
        <v>388</v>
      </c>
      <c r="BA851" s="460"/>
      <c r="BB851" s="461" t="s">
        <v>112</v>
      </c>
      <c r="BC851" s="461"/>
      <c r="BD851" s="462"/>
    </row>
    <row r="852" spans="2:58" s="236" customFormat="1" ht="15" hidden="1" customHeight="1">
      <c r="B852" s="988"/>
      <c r="C852" s="989"/>
      <c r="D852" s="989"/>
      <c r="E852" s="989"/>
      <c r="F852" s="989"/>
      <c r="G852" s="989"/>
      <c r="H852" s="989"/>
      <c r="I852" s="990"/>
      <c r="J852" s="463" t="s">
        <v>3927</v>
      </c>
      <c r="K852" s="464"/>
      <c r="L852" s="464"/>
      <c r="M852" s="464"/>
      <c r="N852" s="464"/>
      <c r="O852" s="464"/>
      <c r="P852" s="464"/>
      <c r="Q852" s="464"/>
      <c r="R852" s="464"/>
      <c r="S852" s="465"/>
      <c r="T852" s="466"/>
      <c r="U852" s="467"/>
      <c r="V852" s="468"/>
      <c r="W852" s="469"/>
      <c r="X852" s="464" t="s">
        <v>388</v>
      </c>
      <c r="Y852" s="470"/>
      <c r="Z852" s="466" t="s">
        <v>112</v>
      </c>
      <c r="AA852" s="466"/>
      <c r="AB852" s="471"/>
      <c r="AD852" s="988"/>
      <c r="AE852" s="989"/>
      <c r="AF852" s="989"/>
      <c r="AG852" s="989"/>
      <c r="AH852" s="989"/>
      <c r="AI852" s="989"/>
      <c r="AJ852" s="989"/>
      <c r="AK852" s="990"/>
      <c r="AL852" s="463" t="s">
        <v>3927</v>
      </c>
      <c r="AM852" s="464"/>
      <c r="AN852" s="464"/>
      <c r="AO852" s="464"/>
      <c r="AP852" s="464"/>
      <c r="AQ852" s="464"/>
      <c r="AR852" s="464"/>
      <c r="AS852" s="464"/>
      <c r="AT852" s="464"/>
      <c r="AU852" s="465"/>
      <c r="AV852" s="466"/>
      <c r="AW852" s="467"/>
      <c r="AX852" s="468"/>
      <c r="AY852" s="469"/>
      <c r="AZ852" s="464" t="s">
        <v>388</v>
      </c>
      <c r="BA852" s="470"/>
      <c r="BB852" s="466" t="s">
        <v>112</v>
      </c>
      <c r="BC852" s="466"/>
      <c r="BD852" s="471"/>
    </row>
    <row r="853" spans="2:58" s="236" customFormat="1" ht="18" hidden="1" customHeight="1">
      <c r="B853" s="991" t="s">
        <v>3928</v>
      </c>
      <c r="C853" s="992"/>
      <c r="D853" s="992"/>
      <c r="E853" s="992"/>
      <c r="F853" s="992"/>
      <c r="G853" s="992"/>
      <c r="H853" s="992"/>
      <c r="I853" s="993"/>
      <c r="J853" s="472" t="s">
        <v>3783</v>
      </c>
      <c r="K853" s="473" t="s">
        <v>3929</v>
      </c>
      <c r="L853" s="474"/>
      <c r="M853" s="474"/>
      <c r="N853" s="474"/>
      <c r="O853" s="472" t="s">
        <v>3783</v>
      </c>
      <c r="P853" s="473" t="s">
        <v>3930</v>
      </c>
      <c r="Q853" s="474"/>
      <c r="R853" s="474"/>
      <c r="T853" s="461" t="s">
        <v>3935</v>
      </c>
      <c r="U853" s="472" t="s">
        <v>3783</v>
      </c>
      <c r="V853" s="461" t="s">
        <v>3936</v>
      </c>
      <c r="X853" s="473"/>
      <c r="Y853" s="474"/>
      <c r="Z853" s="474"/>
      <c r="AA853" s="474"/>
      <c r="AB853" s="475"/>
      <c r="AD853" s="991" t="s">
        <v>3928</v>
      </c>
      <c r="AE853" s="992"/>
      <c r="AF853" s="992"/>
      <c r="AG853" s="992"/>
      <c r="AH853" s="992"/>
      <c r="AI853" s="992"/>
      <c r="AJ853" s="992"/>
      <c r="AK853" s="993"/>
      <c r="AL853" s="472" t="s">
        <v>3783</v>
      </c>
      <c r="AM853" s="473" t="s">
        <v>3929</v>
      </c>
      <c r="AN853" s="474"/>
      <c r="AO853" s="474"/>
      <c r="AP853" s="474"/>
      <c r="AQ853" s="472" t="s">
        <v>3783</v>
      </c>
      <c r="AR853" s="473" t="s">
        <v>3930</v>
      </c>
      <c r="AS853" s="474"/>
      <c r="AT853" s="474"/>
      <c r="AV853" s="461" t="s">
        <v>3935</v>
      </c>
      <c r="AW853" s="472" t="s">
        <v>3783</v>
      </c>
      <c r="AX853" s="461" t="s">
        <v>3936</v>
      </c>
      <c r="AZ853" s="473"/>
      <c r="BA853" s="474"/>
      <c r="BB853" s="474"/>
      <c r="BC853" s="474"/>
      <c r="BD853" s="475"/>
    </row>
    <row r="854" spans="2:58" s="236" customFormat="1" ht="15" hidden="1" customHeight="1">
      <c r="B854" s="994" t="s">
        <v>3931</v>
      </c>
      <c r="C854" s="995"/>
      <c r="D854" s="995"/>
      <c r="E854" s="995"/>
      <c r="F854" s="995"/>
      <c r="G854" s="995"/>
      <c r="H854" s="995"/>
      <c r="I854" s="996"/>
      <c r="J854" s="1000" t="s">
        <v>3932</v>
      </c>
      <c r="K854" s="1001"/>
      <c r="L854" s="1004"/>
      <c r="M854" s="1005"/>
      <c r="N854" s="1005"/>
      <c r="O854" s="1005"/>
      <c r="P854" s="1005"/>
      <c r="Q854" s="1005"/>
      <c r="R854" s="1006"/>
      <c r="S854" s="1006"/>
      <c r="T854" s="1006"/>
      <c r="U854" s="1007"/>
      <c r="V854" s="1008" t="s">
        <v>3933</v>
      </c>
      <c r="W854" s="1008"/>
      <c r="X854" s="1008"/>
      <c r="Y854" s="1008"/>
      <c r="Z854" s="1008"/>
      <c r="AA854" s="1008"/>
      <c r="AB854" s="1009"/>
      <c r="AD854" s="994" t="s">
        <v>3931</v>
      </c>
      <c r="AE854" s="995"/>
      <c r="AF854" s="995"/>
      <c r="AG854" s="995"/>
      <c r="AH854" s="995"/>
      <c r="AI854" s="995"/>
      <c r="AJ854" s="995"/>
      <c r="AK854" s="996"/>
      <c r="AL854" s="1000" t="s">
        <v>3932</v>
      </c>
      <c r="AM854" s="1001"/>
      <c r="AN854" s="1004"/>
      <c r="AO854" s="1005"/>
      <c r="AP854" s="1005"/>
      <c r="AQ854" s="1005"/>
      <c r="AR854" s="1005"/>
      <c r="AS854" s="1005"/>
      <c r="AT854" s="1006"/>
      <c r="AU854" s="1006"/>
      <c r="AV854" s="1006"/>
      <c r="AW854" s="1007"/>
      <c r="AX854" s="1008" t="s">
        <v>3933</v>
      </c>
      <c r="AY854" s="1008"/>
      <c r="AZ854" s="1008"/>
      <c r="BA854" s="1008"/>
      <c r="BB854" s="1008"/>
      <c r="BC854" s="1008"/>
      <c r="BD854" s="1009"/>
    </row>
    <row r="855" spans="2:58" s="236" customFormat="1" ht="15" hidden="1" customHeight="1">
      <c r="B855" s="997"/>
      <c r="C855" s="998"/>
      <c r="D855" s="998"/>
      <c r="E855" s="998"/>
      <c r="F855" s="998"/>
      <c r="G855" s="998"/>
      <c r="H855" s="998"/>
      <c r="I855" s="999"/>
      <c r="J855" s="1002"/>
      <c r="K855" s="1003"/>
      <c r="L855" s="1004"/>
      <c r="M855" s="1005"/>
      <c r="N855" s="1005"/>
      <c r="O855" s="1005"/>
      <c r="P855" s="1005"/>
      <c r="Q855" s="1005"/>
      <c r="R855" s="1006"/>
      <c r="S855" s="1006"/>
      <c r="T855" s="1006"/>
      <c r="U855" s="1007"/>
      <c r="V855" s="1010"/>
      <c r="W855" s="1010"/>
      <c r="X855" s="1010"/>
      <c r="Y855" s="1010"/>
      <c r="Z855" s="1010"/>
      <c r="AA855" s="1010"/>
      <c r="AB855" s="1011"/>
      <c r="AC855" s="241"/>
      <c r="AD855" s="997"/>
      <c r="AE855" s="998"/>
      <c r="AF855" s="998"/>
      <c r="AG855" s="998"/>
      <c r="AH855" s="998"/>
      <c r="AI855" s="998"/>
      <c r="AJ855" s="998"/>
      <c r="AK855" s="999"/>
      <c r="AL855" s="1002"/>
      <c r="AM855" s="1003"/>
      <c r="AN855" s="1004"/>
      <c r="AO855" s="1005"/>
      <c r="AP855" s="1005"/>
      <c r="AQ855" s="1005"/>
      <c r="AR855" s="1005"/>
      <c r="AS855" s="1005"/>
      <c r="AT855" s="1006"/>
      <c r="AU855" s="1006"/>
      <c r="AV855" s="1006"/>
      <c r="AW855" s="1007"/>
      <c r="AX855" s="1010"/>
      <c r="AY855" s="1010"/>
      <c r="AZ855" s="1010"/>
      <c r="BA855" s="1010"/>
      <c r="BB855" s="1010"/>
      <c r="BC855" s="1010"/>
      <c r="BD855" s="1011"/>
      <c r="BF855" s="241"/>
    </row>
    <row r="856" spans="2:58" s="236" customFormat="1" ht="15" hidden="1" customHeight="1">
      <c r="B856" s="994" t="s">
        <v>3934</v>
      </c>
      <c r="C856" s="995"/>
      <c r="D856" s="995"/>
      <c r="E856" s="995"/>
      <c r="F856" s="995"/>
      <c r="G856" s="995"/>
      <c r="H856" s="995"/>
      <c r="I856" s="996"/>
      <c r="J856" s="968"/>
      <c r="K856" s="969"/>
      <c r="L856" s="1012"/>
      <c r="M856" s="1012" t="s">
        <v>12</v>
      </c>
      <c r="N856" s="1012"/>
      <c r="O856" s="1012" t="s">
        <v>11</v>
      </c>
      <c r="P856" s="1012"/>
      <c r="Q856" s="1012" t="s">
        <v>227</v>
      </c>
      <c r="S856" s="476"/>
      <c r="T856" s="476"/>
      <c r="U856" s="476"/>
      <c r="V856" s="476"/>
      <c r="W856" s="476"/>
      <c r="X856" s="476"/>
      <c r="Y856" s="476"/>
      <c r="Z856" s="476"/>
      <c r="AA856" s="476"/>
      <c r="AB856" s="477"/>
      <c r="AC856" s="241"/>
      <c r="AD856" s="994" t="s">
        <v>3934</v>
      </c>
      <c r="AE856" s="995"/>
      <c r="AF856" s="995"/>
      <c r="AG856" s="995"/>
      <c r="AH856" s="995"/>
      <c r="AI856" s="995"/>
      <c r="AJ856" s="995"/>
      <c r="AK856" s="996"/>
      <c r="AL856" s="968"/>
      <c r="AM856" s="969"/>
      <c r="AN856" s="1012"/>
      <c r="AO856" s="1012" t="s">
        <v>12</v>
      </c>
      <c r="AP856" s="1012"/>
      <c r="AQ856" s="1012" t="s">
        <v>11</v>
      </c>
      <c r="AR856" s="1012"/>
      <c r="AS856" s="1012" t="s">
        <v>227</v>
      </c>
      <c r="AU856" s="476"/>
      <c r="AV856" s="476"/>
      <c r="AW856" s="476"/>
      <c r="AX856" s="476"/>
      <c r="AY856" s="476"/>
      <c r="AZ856" s="476"/>
      <c r="BA856" s="476"/>
      <c r="BB856" s="476"/>
      <c r="BC856" s="476"/>
      <c r="BD856" s="477"/>
      <c r="BF856" s="241"/>
    </row>
    <row r="857" spans="2:58" s="236" customFormat="1" ht="15" hidden="1" customHeight="1">
      <c r="B857" s="997"/>
      <c r="C857" s="998"/>
      <c r="D857" s="998"/>
      <c r="E857" s="998"/>
      <c r="F857" s="998"/>
      <c r="G857" s="998"/>
      <c r="H857" s="998"/>
      <c r="I857" s="999"/>
      <c r="J857" s="970"/>
      <c r="K857" s="971"/>
      <c r="L857" s="1013"/>
      <c r="M857" s="1013"/>
      <c r="N857" s="1013"/>
      <c r="O857" s="1013"/>
      <c r="P857" s="1013"/>
      <c r="Q857" s="1013"/>
      <c r="R857" s="481"/>
      <c r="S857" s="479"/>
      <c r="T857" s="479"/>
      <c r="U857" s="479"/>
      <c r="V857" s="479"/>
      <c r="W857" s="479"/>
      <c r="X857" s="479"/>
      <c r="Y857" s="479"/>
      <c r="Z857" s="479"/>
      <c r="AA857" s="479"/>
      <c r="AB857" s="480"/>
      <c r="AC857" s="241"/>
      <c r="AD857" s="997"/>
      <c r="AE857" s="998"/>
      <c r="AF857" s="998"/>
      <c r="AG857" s="998"/>
      <c r="AH857" s="998"/>
      <c r="AI857" s="998"/>
      <c r="AJ857" s="998"/>
      <c r="AK857" s="999"/>
      <c r="AL857" s="970"/>
      <c r="AM857" s="971"/>
      <c r="AN857" s="1013"/>
      <c r="AO857" s="1013"/>
      <c r="AP857" s="1013"/>
      <c r="AQ857" s="1013"/>
      <c r="AR857" s="1013"/>
      <c r="AS857" s="1013"/>
      <c r="AT857" s="481"/>
      <c r="AU857" s="479"/>
      <c r="AV857" s="479"/>
      <c r="AW857" s="479"/>
      <c r="AX857" s="479"/>
      <c r="AY857" s="479"/>
      <c r="AZ857" s="479"/>
      <c r="BA857" s="479"/>
      <c r="BB857" s="479"/>
      <c r="BC857" s="479"/>
      <c r="BD857" s="480"/>
      <c r="BF857" s="241"/>
    </row>
    <row r="858" spans="2:58" s="236" customFormat="1" ht="20.100000000000001" hidden="1" customHeight="1">
      <c r="B858" s="482"/>
      <c r="C858" s="482"/>
      <c r="D858" s="482"/>
      <c r="E858" s="482"/>
      <c r="F858" s="482"/>
      <c r="G858" s="482"/>
      <c r="H858" s="482"/>
      <c r="I858" s="482"/>
      <c r="J858" s="482"/>
      <c r="K858" s="482"/>
      <c r="L858" s="482"/>
      <c r="M858" s="482"/>
      <c r="N858" s="482"/>
      <c r="O858" s="482"/>
      <c r="P858" s="482"/>
      <c r="Q858" s="482"/>
      <c r="R858" s="482"/>
      <c r="S858" s="482"/>
      <c r="T858" s="482"/>
      <c r="U858" s="482"/>
      <c r="V858" s="482"/>
      <c r="W858" s="482"/>
      <c r="X858" s="482"/>
      <c r="Y858" s="478"/>
      <c r="Z858" s="478"/>
      <c r="AA858" s="478"/>
      <c r="AB858" s="478"/>
      <c r="AC858" s="241"/>
      <c r="AD858" s="482"/>
      <c r="AE858" s="482"/>
      <c r="AF858" s="482"/>
      <c r="AG858" s="482"/>
      <c r="AH858" s="482"/>
      <c r="AI858" s="482"/>
      <c r="AJ858" s="482"/>
      <c r="AK858" s="482"/>
      <c r="AL858" s="482"/>
      <c r="AM858" s="482"/>
      <c r="AN858" s="482"/>
      <c r="AO858" s="482"/>
      <c r="AP858" s="482"/>
      <c r="AQ858" s="482"/>
      <c r="AR858" s="482"/>
      <c r="AS858" s="482"/>
      <c r="AT858" s="482"/>
      <c r="AU858" s="482"/>
      <c r="AV858" s="482"/>
      <c r="AW858" s="482"/>
      <c r="AX858" s="482"/>
      <c r="AY858" s="482"/>
      <c r="AZ858" s="482"/>
      <c r="BA858" s="478"/>
      <c r="BB858" s="478"/>
      <c r="BC858" s="478"/>
      <c r="BD858" s="478"/>
      <c r="BF858" s="241"/>
    </row>
    <row r="859" spans="2:58" s="236" customFormat="1" ht="12.45" hidden="1" customHeight="1">
      <c r="B859" s="1014" t="s">
        <v>3917</v>
      </c>
      <c r="C859" s="1015"/>
      <c r="D859" s="1015"/>
      <c r="E859" s="1015"/>
      <c r="F859" s="1015"/>
      <c r="G859" s="1015"/>
      <c r="H859" s="1015"/>
      <c r="I859" s="1016"/>
      <c r="J859" s="1017"/>
      <c r="K859" s="1018"/>
      <c r="L859" s="1018"/>
      <c r="M859" s="1018"/>
      <c r="N859" s="1018"/>
      <c r="O859" s="1018"/>
      <c r="P859" s="1018"/>
      <c r="Q859" s="1018"/>
      <c r="R859" s="1018"/>
      <c r="S859" s="1018"/>
      <c r="T859" s="1018"/>
      <c r="U859" s="1018"/>
      <c r="V859" s="1018"/>
      <c r="W859" s="1018"/>
      <c r="X859" s="1018"/>
      <c r="Y859" s="1018"/>
      <c r="Z859" s="1018"/>
      <c r="AA859" s="1018"/>
      <c r="AB859" s="1019"/>
      <c r="AD859" s="1014" t="s">
        <v>3917</v>
      </c>
      <c r="AE859" s="1015"/>
      <c r="AF859" s="1015"/>
      <c r="AG859" s="1015"/>
      <c r="AH859" s="1015"/>
      <c r="AI859" s="1015"/>
      <c r="AJ859" s="1015"/>
      <c r="AK859" s="1016"/>
      <c r="AL859" s="1017"/>
      <c r="AM859" s="1018"/>
      <c r="AN859" s="1018"/>
      <c r="AO859" s="1018"/>
      <c r="AP859" s="1018"/>
      <c r="AQ859" s="1018"/>
      <c r="AR859" s="1018"/>
      <c r="AS859" s="1018"/>
      <c r="AT859" s="1018"/>
      <c r="AU859" s="1018"/>
      <c r="AV859" s="1018"/>
      <c r="AW859" s="1018"/>
      <c r="AX859" s="1018"/>
      <c r="AY859" s="1018"/>
      <c r="AZ859" s="1018"/>
      <c r="BA859" s="1018"/>
      <c r="BB859" s="1018"/>
      <c r="BC859" s="1018"/>
      <c r="BD859" s="1019"/>
    </row>
    <row r="860" spans="2:58" s="236" customFormat="1" ht="22.5" hidden="1" customHeight="1">
      <c r="B860" s="1020" t="s">
        <v>8</v>
      </c>
      <c r="C860" s="1021"/>
      <c r="D860" s="1021"/>
      <c r="E860" s="1021"/>
      <c r="F860" s="1021"/>
      <c r="G860" s="1021"/>
      <c r="H860" s="1021"/>
      <c r="I860" s="1022"/>
      <c r="J860" s="1023"/>
      <c r="K860" s="1024"/>
      <c r="L860" s="1024"/>
      <c r="M860" s="1025"/>
      <c r="N860" s="1025"/>
      <c r="O860" s="1024"/>
      <c r="P860" s="1025"/>
      <c r="Q860" s="1025"/>
      <c r="R860" s="1024"/>
      <c r="S860" s="1024"/>
      <c r="T860" s="1024"/>
      <c r="U860" s="1024"/>
      <c r="V860" s="1024"/>
      <c r="W860" s="1024"/>
      <c r="X860" s="1024"/>
      <c r="Y860" s="1024"/>
      <c r="Z860" s="1024"/>
      <c r="AA860" s="1024"/>
      <c r="AB860" s="1026"/>
      <c r="AC860" s="236">
        <v>50</v>
      </c>
      <c r="AD860" s="1020" t="s">
        <v>8</v>
      </c>
      <c r="AE860" s="1021"/>
      <c r="AF860" s="1021"/>
      <c r="AG860" s="1021"/>
      <c r="AH860" s="1021"/>
      <c r="AI860" s="1021"/>
      <c r="AJ860" s="1021"/>
      <c r="AK860" s="1022"/>
      <c r="AL860" s="1023"/>
      <c r="AM860" s="1024"/>
      <c r="AN860" s="1024"/>
      <c r="AO860" s="1025"/>
      <c r="AP860" s="1025"/>
      <c r="AQ860" s="1024"/>
      <c r="AR860" s="1025"/>
      <c r="AS860" s="1025"/>
      <c r="AT860" s="1024"/>
      <c r="AU860" s="1024"/>
      <c r="AV860" s="1024"/>
      <c r="AW860" s="1024"/>
      <c r="AX860" s="1024"/>
      <c r="AY860" s="1024"/>
      <c r="AZ860" s="1024"/>
      <c r="BA860" s="1024"/>
      <c r="BB860" s="1024"/>
      <c r="BC860" s="1024"/>
      <c r="BD860" s="1026"/>
      <c r="BF860" s="236">
        <v>50</v>
      </c>
    </row>
    <row r="861" spans="2:58" s="236" customFormat="1" ht="25.2" hidden="1" customHeight="1">
      <c r="B861" s="1027" t="s">
        <v>23</v>
      </c>
      <c r="C861" s="1028"/>
      <c r="D861" s="1028"/>
      <c r="E861" s="1028"/>
      <c r="F861" s="1028"/>
      <c r="G861" s="1028"/>
      <c r="H861" s="1028"/>
      <c r="I861" s="1029"/>
      <c r="J861" s="972" t="s">
        <v>3918</v>
      </c>
      <c r="K861" s="973"/>
      <c r="L861" s="973"/>
      <c r="M861" s="975"/>
      <c r="N861" s="977"/>
      <c r="O861" s="239" t="s">
        <v>3919</v>
      </c>
      <c r="P861" s="975"/>
      <c r="Q861" s="977"/>
      <c r="R861" s="973"/>
      <c r="S861" s="973"/>
      <c r="T861" s="973"/>
      <c r="U861" s="973"/>
      <c r="V861" s="973"/>
      <c r="W861" s="973"/>
      <c r="X861" s="973"/>
      <c r="Y861" s="973"/>
      <c r="Z861" s="973"/>
      <c r="AA861" s="973"/>
      <c r="AB861" s="974"/>
      <c r="AD861" s="1027" t="s">
        <v>23</v>
      </c>
      <c r="AE861" s="1028"/>
      <c r="AF861" s="1028"/>
      <c r="AG861" s="1028"/>
      <c r="AH861" s="1028"/>
      <c r="AI861" s="1028"/>
      <c r="AJ861" s="1028"/>
      <c r="AK861" s="1029"/>
      <c r="AL861" s="972" t="s">
        <v>3918</v>
      </c>
      <c r="AM861" s="973"/>
      <c r="AN861" s="973"/>
      <c r="AO861" s="975"/>
      <c r="AP861" s="977"/>
      <c r="AQ861" s="239" t="s">
        <v>3919</v>
      </c>
      <c r="AR861" s="975"/>
      <c r="AS861" s="977"/>
      <c r="AT861" s="973"/>
      <c r="AU861" s="973"/>
      <c r="AV861" s="973"/>
      <c r="AW861" s="973"/>
      <c r="AX861" s="973"/>
      <c r="AY861" s="973"/>
      <c r="AZ861" s="973"/>
      <c r="BA861" s="973"/>
      <c r="BB861" s="973"/>
      <c r="BC861" s="973"/>
      <c r="BD861" s="974"/>
    </row>
    <row r="862" spans="2:58" s="236" customFormat="1" ht="25.2" hidden="1" customHeight="1">
      <c r="B862" s="1030"/>
      <c r="C862" s="1025"/>
      <c r="D862" s="1025"/>
      <c r="E862" s="1025"/>
      <c r="F862" s="1025"/>
      <c r="G862" s="1025"/>
      <c r="H862" s="1025"/>
      <c r="I862" s="1031"/>
      <c r="J862" s="972" t="s">
        <v>3920</v>
      </c>
      <c r="K862" s="973"/>
      <c r="L862" s="973"/>
      <c r="M862" s="975"/>
      <c r="N862" s="976"/>
      <c r="O862" s="976"/>
      <c r="P862" s="976"/>
      <c r="Q862" s="977"/>
      <c r="R862" s="972" t="s">
        <v>3921</v>
      </c>
      <c r="S862" s="973"/>
      <c r="T862" s="974"/>
      <c r="U862" s="975"/>
      <c r="V862" s="976"/>
      <c r="W862" s="976"/>
      <c r="X862" s="976"/>
      <c r="Y862" s="976"/>
      <c r="Z862" s="976"/>
      <c r="AA862" s="976"/>
      <c r="AB862" s="977"/>
      <c r="AD862" s="1030"/>
      <c r="AE862" s="1025"/>
      <c r="AF862" s="1025"/>
      <c r="AG862" s="1025"/>
      <c r="AH862" s="1025"/>
      <c r="AI862" s="1025"/>
      <c r="AJ862" s="1025"/>
      <c r="AK862" s="1031"/>
      <c r="AL862" s="972" t="s">
        <v>3920</v>
      </c>
      <c r="AM862" s="973"/>
      <c r="AN862" s="973"/>
      <c r="AO862" s="975"/>
      <c r="AP862" s="976"/>
      <c r="AQ862" s="976"/>
      <c r="AR862" s="976"/>
      <c r="AS862" s="977"/>
      <c r="AT862" s="972" t="s">
        <v>3921</v>
      </c>
      <c r="AU862" s="973"/>
      <c r="AV862" s="974"/>
      <c r="AW862" s="975"/>
      <c r="AX862" s="976"/>
      <c r="AY862" s="976"/>
      <c r="AZ862" s="976"/>
      <c r="BA862" s="976"/>
      <c r="BB862" s="976"/>
      <c r="BC862" s="976"/>
      <c r="BD862" s="977"/>
    </row>
    <row r="863" spans="2:58" s="236" customFormat="1" ht="25.2" hidden="1" customHeight="1">
      <c r="B863" s="1030"/>
      <c r="C863" s="1025"/>
      <c r="D863" s="1025"/>
      <c r="E863" s="1025"/>
      <c r="F863" s="1025"/>
      <c r="G863" s="1025"/>
      <c r="H863" s="1025"/>
      <c r="I863" s="1031"/>
      <c r="J863" s="972" t="s">
        <v>3922</v>
      </c>
      <c r="K863" s="973"/>
      <c r="L863" s="973"/>
      <c r="M863" s="978"/>
      <c r="N863" s="979"/>
      <c r="O863" s="979"/>
      <c r="P863" s="979"/>
      <c r="Q863" s="980"/>
      <c r="R863" s="972" t="s">
        <v>3923</v>
      </c>
      <c r="S863" s="973"/>
      <c r="T863" s="974"/>
      <c r="U863" s="975"/>
      <c r="V863" s="976"/>
      <c r="W863" s="976"/>
      <c r="X863" s="976"/>
      <c r="Y863" s="976"/>
      <c r="Z863" s="976"/>
      <c r="AA863" s="976"/>
      <c r="AB863" s="977"/>
      <c r="AD863" s="1030"/>
      <c r="AE863" s="1025"/>
      <c r="AF863" s="1025"/>
      <c r="AG863" s="1025"/>
      <c r="AH863" s="1025"/>
      <c r="AI863" s="1025"/>
      <c r="AJ863" s="1025"/>
      <c r="AK863" s="1031"/>
      <c r="AL863" s="972" t="s">
        <v>3922</v>
      </c>
      <c r="AM863" s="973"/>
      <c r="AN863" s="973"/>
      <c r="AO863" s="978"/>
      <c r="AP863" s="979"/>
      <c r="AQ863" s="979"/>
      <c r="AR863" s="979"/>
      <c r="AS863" s="980"/>
      <c r="AT863" s="972" t="s">
        <v>3923</v>
      </c>
      <c r="AU863" s="973"/>
      <c r="AV863" s="974"/>
      <c r="AW863" s="975"/>
      <c r="AX863" s="976"/>
      <c r="AY863" s="976"/>
      <c r="AZ863" s="976"/>
      <c r="BA863" s="976"/>
      <c r="BB863" s="976"/>
      <c r="BC863" s="976"/>
      <c r="BD863" s="977"/>
    </row>
    <row r="864" spans="2:58" s="236" customFormat="1" ht="25.2" hidden="1" customHeight="1">
      <c r="B864" s="1023"/>
      <c r="C864" s="1024"/>
      <c r="D864" s="1024"/>
      <c r="E864" s="1024"/>
      <c r="F864" s="1024"/>
      <c r="G864" s="1024"/>
      <c r="H864" s="1024"/>
      <c r="I864" s="1026"/>
      <c r="J864" s="972" t="s">
        <v>3924</v>
      </c>
      <c r="K864" s="973"/>
      <c r="L864" s="973"/>
      <c r="M864" s="981"/>
      <c r="N864" s="981"/>
      <c r="O864" s="981"/>
      <c r="P864" s="981"/>
      <c r="Q864" s="981"/>
      <c r="R864" s="981"/>
      <c r="S864" s="981"/>
      <c r="T864" s="981"/>
      <c r="U864" s="981"/>
      <c r="V864" s="981"/>
      <c r="W864" s="981"/>
      <c r="X864" s="981"/>
      <c r="Y864" s="981"/>
      <c r="Z864" s="981"/>
      <c r="AA864" s="981"/>
      <c r="AB864" s="981"/>
      <c r="AD864" s="1023"/>
      <c r="AE864" s="1024"/>
      <c r="AF864" s="1024"/>
      <c r="AG864" s="1024"/>
      <c r="AH864" s="1024"/>
      <c r="AI864" s="1024"/>
      <c r="AJ864" s="1024"/>
      <c r="AK864" s="1026"/>
      <c r="AL864" s="972" t="s">
        <v>3924</v>
      </c>
      <c r="AM864" s="973"/>
      <c r="AN864" s="973"/>
      <c r="AO864" s="981"/>
      <c r="AP864" s="981"/>
      <c r="AQ864" s="981"/>
      <c r="AR864" s="981"/>
      <c r="AS864" s="981"/>
      <c r="AT864" s="981"/>
      <c r="AU864" s="981"/>
      <c r="AV864" s="981"/>
      <c r="AW864" s="981"/>
      <c r="AX864" s="981"/>
      <c r="AY864" s="981"/>
      <c r="AZ864" s="981"/>
      <c r="BA864" s="981"/>
      <c r="BB864" s="981"/>
      <c r="BC864" s="981"/>
      <c r="BD864" s="981"/>
    </row>
    <row r="865" spans="2:58" s="236" customFormat="1" ht="30" hidden="1" customHeight="1">
      <c r="B865" s="982" t="s">
        <v>3925</v>
      </c>
      <c r="C865" s="983"/>
      <c r="D865" s="983"/>
      <c r="E865" s="983"/>
      <c r="F865" s="983"/>
      <c r="G865" s="983"/>
      <c r="H865" s="983"/>
      <c r="I865" s="984"/>
      <c r="J865" s="444"/>
      <c r="K865" s="445"/>
      <c r="L865" s="446" t="s">
        <v>388</v>
      </c>
      <c r="M865" s="447"/>
      <c r="N865" s="448" t="s">
        <v>112</v>
      </c>
      <c r="O865" s="449"/>
      <c r="P865" s="450"/>
      <c r="V865" s="451"/>
      <c r="W865" s="451"/>
      <c r="X865" s="451"/>
      <c r="Y865" s="451"/>
      <c r="Z865" s="451"/>
      <c r="AA865" s="451"/>
      <c r="AB865" s="452"/>
      <c r="AD865" s="982" t="s">
        <v>3925</v>
      </c>
      <c r="AE865" s="983"/>
      <c r="AF865" s="983"/>
      <c r="AG865" s="983"/>
      <c r="AH865" s="983"/>
      <c r="AI865" s="983"/>
      <c r="AJ865" s="983"/>
      <c r="AK865" s="984"/>
      <c r="AL865" s="444"/>
      <c r="AM865" s="445"/>
      <c r="AN865" s="446" t="s">
        <v>388</v>
      </c>
      <c r="AO865" s="447"/>
      <c r="AP865" s="448" t="s">
        <v>112</v>
      </c>
      <c r="AQ865" s="449"/>
      <c r="AR865" s="450"/>
      <c r="AX865" s="451"/>
      <c r="AY865" s="451"/>
      <c r="AZ865" s="451"/>
      <c r="BA865" s="451"/>
      <c r="BB865" s="451"/>
      <c r="BC865" s="451"/>
      <c r="BD865" s="452"/>
    </row>
    <row r="866" spans="2:58" s="236" customFormat="1" ht="15" hidden="1" customHeight="1">
      <c r="B866" s="985"/>
      <c r="C866" s="986"/>
      <c r="D866" s="986"/>
      <c r="E866" s="986"/>
      <c r="F866" s="986"/>
      <c r="G866" s="986"/>
      <c r="H866" s="986"/>
      <c r="I866" s="987"/>
      <c r="J866" s="453" t="s">
        <v>3926</v>
      </c>
      <c r="K866" s="454"/>
      <c r="L866" s="454"/>
      <c r="M866" s="454"/>
      <c r="N866" s="454"/>
      <c r="O866" s="454"/>
      <c r="P866" s="454"/>
      <c r="Q866" s="454"/>
      <c r="R866" s="454"/>
      <c r="S866" s="449"/>
      <c r="T866" s="455"/>
      <c r="U866" s="456"/>
      <c r="V866" s="457"/>
      <c r="W866" s="458"/>
      <c r="X866" s="459" t="s">
        <v>388</v>
      </c>
      <c r="Y866" s="460"/>
      <c r="Z866" s="461" t="s">
        <v>112</v>
      </c>
      <c r="AA866" s="461"/>
      <c r="AB866" s="462"/>
      <c r="AD866" s="985"/>
      <c r="AE866" s="986"/>
      <c r="AF866" s="986"/>
      <c r="AG866" s="986"/>
      <c r="AH866" s="986"/>
      <c r="AI866" s="986"/>
      <c r="AJ866" s="986"/>
      <c r="AK866" s="987"/>
      <c r="AL866" s="453" t="s">
        <v>3926</v>
      </c>
      <c r="AM866" s="454"/>
      <c r="AN866" s="454"/>
      <c r="AO866" s="454"/>
      <c r="AP866" s="454"/>
      <c r="AQ866" s="454"/>
      <c r="AR866" s="454"/>
      <c r="AS866" s="454"/>
      <c r="AT866" s="454"/>
      <c r="AU866" s="449"/>
      <c r="AV866" s="455"/>
      <c r="AW866" s="456"/>
      <c r="AX866" s="457"/>
      <c r="AY866" s="458"/>
      <c r="AZ866" s="459" t="s">
        <v>388</v>
      </c>
      <c r="BA866" s="460"/>
      <c r="BB866" s="461" t="s">
        <v>112</v>
      </c>
      <c r="BC866" s="461"/>
      <c r="BD866" s="462"/>
    </row>
    <row r="867" spans="2:58" s="236" customFormat="1" ht="15" hidden="1" customHeight="1">
      <c r="B867" s="988"/>
      <c r="C867" s="989"/>
      <c r="D867" s="989"/>
      <c r="E867" s="989"/>
      <c r="F867" s="989"/>
      <c r="G867" s="989"/>
      <c r="H867" s="989"/>
      <c r="I867" s="990"/>
      <c r="J867" s="463" t="s">
        <v>3927</v>
      </c>
      <c r="K867" s="464"/>
      <c r="L867" s="464"/>
      <c r="M867" s="464"/>
      <c r="N867" s="464"/>
      <c r="O867" s="464"/>
      <c r="P867" s="464"/>
      <c r="Q867" s="464"/>
      <c r="R867" s="464"/>
      <c r="S867" s="465"/>
      <c r="T867" s="466"/>
      <c r="U867" s="467"/>
      <c r="V867" s="468"/>
      <c r="W867" s="469"/>
      <c r="X867" s="464" t="s">
        <v>388</v>
      </c>
      <c r="Y867" s="470"/>
      <c r="Z867" s="466" t="s">
        <v>112</v>
      </c>
      <c r="AA867" s="466"/>
      <c r="AB867" s="471"/>
      <c r="AD867" s="988"/>
      <c r="AE867" s="989"/>
      <c r="AF867" s="989"/>
      <c r="AG867" s="989"/>
      <c r="AH867" s="989"/>
      <c r="AI867" s="989"/>
      <c r="AJ867" s="989"/>
      <c r="AK867" s="990"/>
      <c r="AL867" s="463" t="s">
        <v>3927</v>
      </c>
      <c r="AM867" s="464"/>
      <c r="AN867" s="464"/>
      <c r="AO867" s="464"/>
      <c r="AP867" s="464"/>
      <c r="AQ867" s="464"/>
      <c r="AR867" s="464"/>
      <c r="AS867" s="464"/>
      <c r="AT867" s="464"/>
      <c r="AU867" s="465"/>
      <c r="AV867" s="466"/>
      <c r="AW867" s="467"/>
      <c r="AX867" s="468"/>
      <c r="AY867" s="469"/>
      <c r="AZ867" s="464" t="s">
        <v>388</v>
      </c>
      <c r="BA867" s="470"/>
      <c r="BB867" s="466" t="s">
        <v>112</v>
      </c>
      <c r="BC867" s="466"/>
      <c r="BD867" s="471"/>
    </row>
    <row r="868" spans="2:58" s="236" customFormat="1" ht="18" hidden="1" customHeight="1">
      <c r="B868" s="991" t="s">
        <v>3928</v>
      </c>
      <c r="C868" s="992"/>
      <c r="D868" s="992"/>
      <c r="E868" s="992"/>
      <c r="F868" s="992"/>
      <c r="G868" s="992"/>
      <c r="H868" s="992"/>
      <c r="I868" s="993"/>
      <c r="J868" s="472" t="s">
        <v>3783</v>
      </c>
      <c r="K868" s="473" t="s">
        <v>3929</v>
      </c>
      <c r="L868" s="474"/>
      <c r="M868" s="474"/>
      <c r="N868" s="474"/>
      <c r="O868" s="472" t="s">
        <v>3783</v>
      </c>
      <c r="P868" s="473" t="s">
        <v>3930</v>
      </c>
      <c r="Q868" s="474"/>
      <c r="R868" s="474"/>
      <c r="T868" s="461" t="s">
        <v>3935</v>
      </c>
      <c r="U868" s="472" t="s">
        <v>3783</v>
      </c>
      <c r="V868" s="461" t="s">
        <v>3936</v>
      </c>
      <c r="X868" s="473"/>
      <c r="Y868" s="474"/>
      <c r="Z868" s="474"/>
      <c r="AA868" s="474"/>
      <c r="AB868" s="475"/>
      <c r="AD868" s="991" t="s">
        <v>3928</v>
      </c>
      <c r="AE868" s="992"/>
      <c r="AF868" s="992"/>
      <c r="AG868" s="992"/>
      <c r="AH868" s="992"/>
      <c r="AI868" s="992"/>
      <c r="AJ868" s="992"/>
      <c r="AK868" s="993"/>
      <c r="AL868" s="472" t="s">
        <v>3783</v>
      </c>
      <c r="AM868" s="473" t="s">
        <v>3929</v>
      </c>
      <c r="AN868" s="474"/>
      <c r="AO868" s="474"/>
      <c r="AP868" s="474"/>
      <c r="AQ868" s="472" t="s">
        <v>3783</v>
      </c>
      <c r="AR868" s="473" t="s">
        <v>3930</v>
      </c>
      <c r="AS868" s="474"/>
      <c r="AT868" s="474"/>
      <c r="AV868" s="461" t="s">
        <v>3935</v>
      </c>
      <c r="AW868" s="472" t="s">
        <v>3783</v>
      </c>
      <c r="AX868" s="461" t="s">
        <v>3936</v>
      </c>
      <c r="AZ868" s="473"/>
      <c r="BA868" s="474"/>
      <c r="BB868" s="474"/>
      <c r="BC868" s="474"/>
      <c r="BD868" s="475"/>
    </row>
    <row r="869" spans="2:58" s="236" customFormat="1" ht="15" hidden="1" customHeight="1">
      <c r="B869" s="994" t="s">
        <v>3931</v>
      </c>
      <c r="C869" s="995"/>
      <c r="D869" s="995"/>
      <c r="E869" s="995"/>
      <c r="F869" s="995"/>
      <c r="G869" s="995"/>
      <c r="H869" s="995"/>
      <c r="I869" s="996"/>
      <c r="J869" s="1000" t="s">
        <v>3932</v>
      </c>
      <c r="K869" s="1001"/>
      <c r="L869" s="1004"/>
      <c r="M869" s="1005"/>
      <c r="N869" s="1005"/>
      <c r="O869" s="1005"/>
      <c r="P869" s="1005"/>
      <c r="Q869" s="1005"/>
      <c r="R869" s="1006"/>
      <c r="S869" s="1006"/>
      <c r="T869" s="1006"/>
      <c r="U869" s="1007"/>
      <c r="V869" s="1008" t="s">
        <v>3933</v>
      </c>
      <c r="W869" s="1008"/>
      <c r="X869" s="1008"/>
      <c r="Y869" s="1008"/>
      <c r="Z869" s="1008"/>
      <c r="AA869" s="1008"/>
      <c r="AB869" s="1009"/>
      <c r="AD869" s="994" t="s">
        <v>3931</v>
      </c>
      <c r="AE869" s="995"/>
      <c r="AF869" s="995"/>
      <c r="AG869" s="995"/>
      <c r="AH869" s="995"/>
      <c r="AI869" s="995"/>
      <c r="AJ869" s="995"/>
      <c r="AK869" s="996"/>
      <c r="AL869" s="1000" t="s">
        <v>3932</v>
      </c>
      <c r="AM869" s="1001"/>
      <c r="AN869" s="1004"/>
      <c r="AO869" s="1005"/>
      <c r="AP869" s="1005"/>
      <c r="AQ869" s="1005"/>
      <c r="AR869" s="1005"/>
      <c r="AS869" s="1005"/>
      <c r="AT869" s="1006"/>
      <c r="AU869" s="1006"/>
      <c r="AV869" s="1006"/>
      <c r="AW869" s="1007"/>
      <c r="AX869" s="1008" t="s">
        <v>3933</v>
      </c>
      <c r="AY869" s="1008"/>
      <c r="AZ869" s="1008"/>
      <c r="BA869" s="1008"/>
      <c r="BB869" s="1008"/>
      <c r="BC869" s="1008"/>
      <c r="BD869" s="1009"/>
    </row>
    <row r="870" spans="2:58" s="236" customFormat="1" ht="15" hidden="1" customHeight="1">
      <c r="B870" s="997"/>
      <c r="C870" s="998"/>
      <c r="D870" s="998"/>
      <c r="E870" s="998"/>
      <c r="F870" s="998"/>
      <c r="G870" s="998"/>
      <c r="H870" s="998"/>
      <c r="I870" s="999"/>
      <c r="J870" s="1002"/>
      <c r="K870" s="1003"/>
      <c r="L870" s="1004"/>
      <c r="M870" s="1005"/>
      <c r="N870" s="1005"/>
      <c r="O870" s="1005"/>
      <c r="P870" s="1005"/>
      <c r="Q870" s="1005"/>
      <c r="R870" s="1006"/>
      <c r="S870" s="1006"/>
      <c r="T870" s="1006"/>
      <c r="U870" s="1007"/>
      <c r="V870" s="1010"/>
      <c r="W870" s="1010"/>
      <c r="X870" s="1010"/>
      <c r="Y870" s="1010"/>
      <c r="Z870" s="1010"/>
      <c r="AA870" s="1010"/>
      <c r="AB870" s="1011"/>
      <c r="AC870" s="241"/>
      <c r="AD870" s="997"/>
      <c r="AE870" s="998"/>
      <c r="AF870" s="998"/>
      <c r="AG870" s="998"/>
      <c r="AH870" s="998"/>
      <c r="AI870" s="998"/>
      <c r="AJ870" s="998"/>
      <c r="AK870" s="999"/>
      <c r="AL870" s="1002"/>
      <c r="AM870" s="1003"/>
      <c r="AN870" s="1004"/>
      <c r="AO870" s="1005"/>
      <c r="AP870" s="1005"/>
      <c r="AQ870" s="1005"/>
      <c r="AR870" s="1005"/>
      <c r="AS870" s="1005"/>
      <c r="AT870" s="1006"/>
      <c r="AU870" s="1006"/>
      <c r="AV870" s="1006"/>
      <c r="AW870" s="1007"/>
      <c r="AX870" s="1010"/>
      <c r="AY870" s="1010"/>
      <c r="AZ870" s="1010"/>
      <c r="BA870" s="1010"/>
      <c r="BB870" s="1010"/>
      <c r="BC870" s="1010"/>
      <c r="BD870" s="1011"/>
      <c r="BF870" s="241"/>
    </row>
    <row r="871" spans="2:58" s="236" customFormat="1" ht="15" hidden="1" customHeight="1">
      <c r="B871" s="994" t="s">
        <v>3934</v>
      </c>
      <c r="C871" s="995"/>
      <c r="D871" s="995"/>
      <c r="E871" s="995"/>
      <c r="F871" s="995"/>
      <c r="G871" s="995"/>
      <c r="H871" s="995"/>
      <c r="I871" s="996"/>
      <c r="J871" s="968"/>
      <c r="K871" s="969"/>
      <c r="L871" s="1012"/>
      <c r="M871" s="1012" t="s">
        <v>12</v>
      </c>
      <c r="N871" s="1012"/>
      <c r="O871" s="1012" t="s">
        <v>11</v>
      </c>
      <c r="P871" s="1012"/>
      <c r="Q871" s="1012" t="s">
        <v>227</v>
      </c>
      <c r="S871" s="476"/>
      <c r="T871" s="476"/>
      <c r="U871" s="476"/>
      <c r="V871" s="476"/>
      <c r="W871" s="476"/>
      <c r="X871" s="476"/>
      <c r="Y871" s="476"/>
      <c r="Z871" s="476"/>
      <c r="AA871" s="476"/>
      <c r="AB871" s="477"/>
      <c r="AC871" s="241"/>
      <c r="AD871" s="994" t="s">
        <v>3934</v>
      </c>
      <c r="AE871" s="995"/>
      <c r="AF871" s="995"/>
      <c r="AG871" s="995"/>
      <c r="AH871" s="995"/>
      <c r="AI871" s="995"/>
      <c r="AJ871" s="995"/>
      <c r="AK871" s="996"/>
      <c r="AL871" s="968"/>
      <c r="AM871" s="969"/>
      <c r="AN871" s="1012"/>
      <c r="AO871" s="1012" t="s">
        <v>12</v>
      </c>
      <c r="AP871" s="1012"/>
      <c r="AQ871" s="1012" t="s">
        <v>11</v>
      </c>
      <c r="AR871" s="1012"/>
      <c r="AS871" s="1012" t="s">
        <v>227</v>
      </c>
      <c r="AU871" s="476"/>
      <c r="AV871" s="476"/>
      <c r="AW871" s="476"/>
      <c r="AX871" s="476"/>
      <c r="AY871" s="476"/>
      <c r="AZ871" s="476"/>
      <c r="BA871" s="476"/>
      <c r="BB871" s="476"/>
      <c r="BC871" s="476"/>
      <c r="BD871" s="477"/>
      <c r="BF871" s="241"/>
    </row>
    <row r="872" spans="2:58" s="236" customFormat="1" ht="15" hidden="1" customHeight="1">
      <c r="B872" s="997"/>
      <c r="C872" s="998"/>
      <c r="D872" s="998"/>
      <c r="E872" s="998"/>
      <c r="F872" s="998"/>
      <c r="G872" s="998"/>
      <c r="H872" s="998"/>
      <c r="I872" s="999"/>
      <c r="J872" s="970"/>
      <c r="K872" s="971"/>
      <c r="L872" s="1013"/>
      <c r="M872" s="1013"/>
      <c r="N872" s="1013"/>
      <c r="O872" s="1013"/>
      <c r="P872" s="1013"/>
      <c r="Q872" s="1013"/>
      <c r="R872" s="481"/>
      <c r="S872" s="479"/>
      <c r="T872" s="479"/>
      <c r="U872" s="479"/>
      <c r="V872" s="479"/>
      <c r="W872" s="479"/>
      <c r="X872" s="479"/>
      <c r="Y872" s="479"/>
      <c r="Z872" s="479"/>
      <c r="AA872" s="479"/>
      <c r="AB872" s="480"/>
      <c r="AC872" s="241"/>
      <c r="AD872" s="997"/>
      <c r="AE872" s="998"/>
      <c r="AF872" s="998"/>
      <c r="AG872" s="998"/>
      <c r="AH872" s="998"/>
      <c r="AI872" s="998"/>
      <c r="AJ872" s="998"/>
      <c r="AK872" s="999"/>
      <c r="AL872" s="970"/>
      <c r="AM872" s="971"/>
      <c r="AN872" s="1013"/>
      <c r="AO872" s="1013"/>
      <c r="AP872" s="1013"/>
      <c r="AQ872" s="1013"/>
      <c r="AR872" s="1013"/>
      <c r="AS872" s="1013"/>
      <c r="AT872" s="481"/>
      <c r="AU872" s="479"/>
      <c r="AV872" s="479"/>
      <c r="AW872" s="479"/>
      <c r="AX872" s="479"/>
      <c r="AY872" s="479"/>
      <c r="AZ872" s="479"/>
      <c r="BA872" s="479"/>
      <c r="BB872" s="479"/>
      <c r="BC872" s="479"/>
      <c r="BD872" s="480"/>
      <c r="BF872" s="241"/>
    </row>
    <row r="873" spans="2:58" s="236" customFormat="1" ht="20.100000000000001" hidden="1" customHeight="1">
      <c r="B873" s="482"/>
      <c r="C873" s="482"/>
      <c r="D873" s="482"/>
      <c r="E873" s="482"/>
      <c r="F873" s="482"/>
      <c r="G873" s="482"/>
      <c r="H873" s="482"/>
      <c r="I873" s="482"/>
      <c r="J873" s="482"/>
      <c r="K873" s="482"/>
      <c r="L873" s="482"/>
      <c r="M873" s="482"/>
      <c r="N873" s="482"/>
      <c r="O873" s="482"/>
      <c r="P873" s="482"/>
      <c r="Q873" s="482"/>
      <c r="R873" s="482"/>
      <c r="S873" s="482"/>
      <c r="T873" s="482"/>
      <c r="U873" s="482"/>
      <c r="V873" s="482"/>
      <c r="W873" s="482"/>
      <c r="X873" s="482"/>
      <c r="Y873" s="482"/>
      <c r="Z873" s="482"/>
      <c r="AA873" s="482"/>
      <c r="AB873" s="482"/>
      <c r="AC873" s="241"/>
      <c r="AD873" s="482"/>
      <c r="AE873" s="482"/>
      <c r="AF873" s="482"/>
      <c r="AG873" s="482"/>
      <c r="AH873" s="482"/>
      <c r="AI873" s="482"/>
      <c r="AJ873" s="482"/>
      <c r="AK873" s="482"/>
      <c r="AL873" s="482"/>
      <c r="AM873" s="482"/>
      <c r="AN873" s="482"/>
      <c r="AO873" s="482"/>
      <c r="AP873" s="482"/>
      <c r="AQ873" s="482"/>
      <c r="AR873" s="482"/>
      <c r="AS873" s="482"/>
      <c r="AT873" s="482"/>
      <c r="AU873" s="482"/>
      <c r="AV873" s="482"/>
      <c r="AW873" s="482"/>
      <c r="AX873" s="482"/>
      <c r="AY873" s="482"/>
      <c r="AZ873" s="482"/>
      <c r="BA873" s="482"/>
      <c r="BB873" s="482"/>
      <c r="BC873" s="482"/>
      <c r="BD873" s="482"/>
      <c r="BF873" s="241"/>
    </row>
    <row r="874" spans="2:58" s="236" customFormat="1" ht="18" hidden="1" customHeight="1">
      <c r="C874" s="437" t="s">
        <v>3937</v>
      </c>
      <c r="D874" s="243" t="s">
        <v>16092</v>
      </c>
      <c r="F874" s="243"/>
      <c r="G874" s="243"/>
      <c r="H874" s="243"/>
      <c r="I874" s="243"/>
      <c r="J874" s="483"/>
      <c r="K874" s="483"/>
      <c r="L874" s="483"/>
      <c r="M874" s="483"/>
      <c r="N874" s="483"/>
      <c r="O874" s="483"/>
      <c r="P874" s="483"/>
      <c r="Q874" s="483"/>
      <c r="R874" s="483"/>
      <c r="S874" s="484"/>
      <c r="T874" s="483"/>
      <c r="U874" s="483"/>
      <c r="V874" s="483"/>
      <c r="W874" s="483"/>
      <c r="X874" s="243"/>
      <c r="Y874" s="243"/>
      <c r="Z874" s="243"/>
      <c r="AA874" s="243"/>
      <c r="AB874" s="243"/>
      <c r="AE874" s="437" t="s">
        <v>3937</v>
      </c>
      <c r="AF874" s="243" t="s">
        <v>16092</v>
      </c>
      <c r="AH874" s="243"/>
      <c r="AI874" s="243"/>
      <c r="AJ874" s="243"/>
      <c r="AK874" s="243"/>
      <c r="AL874" s="483"/>
      <c r="AM874" s="483"/>
      <c r="AN874" s="483"/>
      <c r="AO874" s="483"/>
      <c r="AP874" s="483"/>
      <c r="AQ874" s="483"/>
      <c r="AR874" s="483"/>
      <c r="AS874" s="483"/>
      <c r="AT874" s="483"/>
      <c r="AU874" s="484"/>
      <c r="AV874" s="483"/>
      <c r="AW874" s="483"/>
      <c r="AX874" s="483"/>
      <c r="AY874" s="483"/>
      <c r="AZ874" s="243"/>
      <c r="BA874" s="243"/>
      <c r="BB874" s="243"/>
      <c r="BC874" s="243"/>
      <c r="BD874" s="243"/>
    </row>
    <row r="875" spans="2:58" s="236" customFormat="1" ht="30" hidden="1" customHeight="1">
      <c r="C875" s="485" t="s">
        <v>3938</v>
      </c>
      <c r="D875" s="1032" t="s">
        <v>16093</v>
      </c>
      <c r="E875" s="1032"/>
      <c r="F875" s="1032"/>
      <c r="G875" s="1032"/>
      <c r="H875" s="1032"/>
      <c r="I875" s="1032"/>
      <c r="J875" s="1032"/>
      <c r="K875" s="1032"/>
      <c r="L875" s="1032"/>
      <c r="M875" s="1032"/>
      <c r="N875" s="1032"/>
      <c r="O875" s="1032"/>
      <c r="P875" s="1032"/>
      <c r="Q875" s="1032"/>
      <c r="R875" s="1032"/>
      <c r="S875" s="1032"/>
      <c r="T875" s="1032"/>
      <c r="U875" s="1032"/>
      <c r="V875" s="1032"/>
      <c r="W875" s="1032"/>
      <c r="X875" s="1032"/>
      <c r="Y875" s="1032"/>
      <c r="Z875" s="1032"/>
      <c r="AA875" s="1032"/>
      <c r="AB875" s="1032"/>
      <c r="AE875" s="485" t="s">
        <v>3938</v>
      </c>
      <c r="AF875" s="1032" t="s">
        <v>16093</v>
      </c>
      <c r="AG875" s="1032"/>
      <c r="AH875" s="1032"/>
      <c r="AI875" s="1032"/>
      <c r="AJ875" s="1032"/>
      <c r="AK875" s="1032"/>
      <c r="AL875" s="1032"/>
      <c r="AM875" s="1032"/>
      <c r="AN875" s="1032"/>
      <c r="AO875" s="1032"/>
      <c r="AP875" s="1032"/>
      <c r="AQ875" s="1032"/>
      <c r="AR875" s="1032"/>
      <c r="AS875" s="1032"/>
      <c r="AT875" s="1032"/>
      <c r="AU875" s="1032"/>
      <c r="AV875" s="1032"/>
      <c r="AW875" s="1032"/>
      <c r="AX875" s="1032"/>
      <c r="AY875" s="1032"/>
      <c r="AZ875" s="1032"/>
      <c r="BA875" s="1032"/>
      <c r="BB875" s="1032"/>
      <c r="BC875" s="1032"/>
      <c r="BD875" s="1032"/>
    </row>
    <row r="876" spans="2:58" s="236" customFormat="1" ht="7.95" hidden="1" customHeight="1">
      <c r="E876" s="486"/>
      <c r="F876" s="486"/>
      <c r="G876" s="486"/>
      <c r="H876" s="486"/>
      <c r="I876" s="486"/>
      <c r="J876" s="486"/>
      <c r="K876" s="486"/>
      <c r="L876" s="486"/>
      <c r="M876" s="486"/>
      <c r="N876" s="486"/>
      <c r="O876" s="486"/>
      <c r="P876" s="486"/>
      <c r="Q876" s="486"/>
      <c r="R876" s="486"/>
      <c r="S876" s="486"/>
      <c r="T876" s="486"/>
      <c r="U876" s="486"/>
      <c r="V876" s="486"/>
      <c r="W876" s="486"/>
      <c r="X876" s="486"/>
      <c r="Y876" s="486"/>
      <c r="Z876" s="486"/>
      <c r="AA876" s="486"/>
      <c r="AB876" s="486"/>
      <c r="AG876" s="486"/>
      <c r="AH876" s="486"/>
      <c r="AI876" s="486"/>
      <c r="AJ876" s="486"/>
      <c r="AK876" s="486"/>
      <c r="AL876" s="486"/>
      <c r="AM876" s="486"/>
      <c r="AN876" s="486"/>
      <c r="AO876" s="486"/>
      <c r="AP876" s="486"/>
      <c r="AQ876" s="486"/>
      <c r="AR876" s="486"/>
      <c r="AS876" s="486"/>
      <c r="AT876" s="486"/>
      <c r="AU876" s="486"/>
      <c r="AV876" s="486"/>
      <c r="AW876" s="486"/>
      <c r="AX876" s="486"/>
      <c r="AY876" s="486"/>
      <c r="AZ876" s="486"/>
      <c r="BA876" s="486"/>
      <c r="BB876" s="486"/>
      <c r="BC876" s="486"/>
      <c r="BD876" s="486"/>
    </row>
    <row r="877" spans="2:58" s="236" customFormat="1" ht="25.35" hidden="1" customHeight="1">
      <c r="B877" s="441" t="s">
        <v>3939</v>
      </c>
      <c r="I877" s="442"/>
      <c r="J877" s="442"/>
      <c r="W877" s="442"/>
      <c r="X877" s="442"/>
      <c r="Y877" s="442"/>
      <c r="Z877" s="442"/>
      <c r="AA877" s="442"/>
      <c r="AB877" s="442"/>
      <c r="AD877" s="441" t="s">
        <v>3939</v>
      </c>
      <c r="AK877" s="442"/>
      <c r="AL877" s="442"/>
      <c r="AY877" s="442"/>
      <c r="AZ877" s="442"/>
      <c r="BA877" s="442"/>
      <c r="BB877" s="442"/>
      <c r="BC877" s="442"/>
      <c r="BD877" s="442"/>
    </row>
    <row r="878" spans="2:58" s="236" customFormat="1" ht="12.45" hidden="1" customHeight="1">
      <c r="B878" s="1014" t="s">
        <v>3917</v>
      </c>
      <c r="C878" s="1015"/>
      <c r="D878" s="1015"/>
      <c r="E878" s="1015"/>
      <c r="F878" s="1015"/>
      <c r="G878" s="1015"/>
      <c r="H878" s="1015"/>
      <c r="I878" s="1016"/>
      <c r="J878" s="1017"/>
      <c r="K878" s="1018"/>
      <c r="L878" s="1018"/>
      <c r="M878" s="1018"/>
      <c r="N878" s="1018"/>
      <c r="O878" s="1018"/>
      <c r="P878" s="1018"/>
      <c r="Q878" s="1018"/>
      <c r="R878" s="1018"/>
      <c r="S878" s="1018"/>
      <c r="T878" s="1018"/>
      <c r="U878" s="1018"/>
      <c r="V878" s="1018"/>
      <c r="W878" s="1018"/>
      <c r="X878" s="1018"/>
      <c r="Y878" s="1018"/>
      <c r="Z878" s="1018"/>
      <c r="AA878" s="1018"/>
      <c r="AB878" s="1019"/>
      <c r="AD878" s="1014" t="s">
        <v>3917</v>
      </c>
      <c r="AE878" s="1015"/>
      <c r="AF878" s="1015"/>
      <c r="AG878" s="1015"/>
      <c r="AH878" s="1015"/>
      <c r="AI878" s="1015"/>
      <c r="AJ878" s="1015"/>
      <c r="AK878" s="1016"/>
      <c r="AL878" s="1017"/>
      <c r="AM878" s="1018"/>
      <c r="AN878" s="1018"/>
      <c r="AO878" s="1018"/>
      <c r="AP878" s="1018"/>
      <c r="AQ878" s="1018"/>
      <c r="AR878" s="1018"/>
      <c r="AS878" s="1018"/>
      <c r="AT878" s="1018"/>
      <c r="AU878" s="1018"/>
      <c r="AV878" s="1018"/>
      <c r="AW878" s="1018"/>
      <c r="AX878" s="1018"/>
      <c r="AY878" s="1018"/>
      <c r="AZ878" s="1018"/>
      <c r="BA878" s="1018"/>
      <c r="BB878" s="1018"/>
      <c r="BC878" s="1018"/>
      <c r="BD878" s="1019"/>
    </row>
    <row r="879" spans="2:58" s="236" customFormat="1" ht="22.5" hidden="1" customHeight="1">
      <c r="B879" s="1020" t="s">
        <v>8</v>
      </c>
      <c r="C879" s="1021"/>
      <c r="D879" s="1021"/>
      <c r="E879" s="1021"/>
      <c r="F879" s="1021"/>
      <c r="G879" s="1021"/>
      <c r="H879" s="1021"/>
      <c r="I879" s="1022"/>
      <c r="J879" s="1023"/>
      <c r="K879" s="1024"/>
      <c r="L879" s="1024"/>
      <c r="M879" s="1025"/>
      <c r="N879" s="1025"/>
      <c r="O879" s="1024"/>
      <c r="P879" s="1025"/>
      <c r="Q879" s="1025"/>
      <c r="R879" s="1024"/>
      <c r="S879" s="1024"/>
      <c r="T879" s="1024"/>
      <c r="U879" s="1024"/>
      <c r="V879" s="1024"/>
      <c r="W879" s="1024"/>
      <c r="X879" s="1024"/>
      <c r="Y879" s="1024"/>
      <c r="Z879" s="1024"/>
      <c r="AA879" s="1024"/>
      <c r="AB879" s="1026"/>
      <c r="AC879" s="236">
        <v>51</v>
      </c>
      <c r="AD879" s="1020" t="s">
        <v>8</v>
      </c>
      <c r="AE879" s="1021"/>
      <c r="AF879" s="1021"/>
      <c r="AG879" s="1021"/>
      <c r="AH879" s="1021"/>
      <c r="AI879" s="1021"/>
      <c r="AJ879" s="1021"/>
      <c r="AK879" s="1022"/>
      <c r="AL879" s="1023"/>
      <c r="AM879" s="1024"/>
      <c r="AN879" s="1024"/>
      <c r="AO879" s="1025"/>
      <c r="AP879" s="1025"/>
      <c r="AQ879" s="1024"/>
      <c r="AR879" s="1025"/>
      <c r="AS879" s="1025"/>
      <c r="AT879" s="1024"/>
      <c r="AU879" s="1024"/>
      <c r="AV879" s="1024"/>
      <c r="AW879" s="1024"/>
      <c r="AX879" s="1024"/>
      <c r="AY879" s="1024"/>
      <c r="AZ879" s="1024"/>
      <c r="BA879" s="1024"/>
      <c r="BB879" s="1024"/>
      <c r="BC879" s="1024"/>
      <c r="BD879" s="1026"/>
      <c r="BF879" s="236">
        <v>51</v>
      </c>
    </row>
    <row r="880" spans="2:58" s="236" customFormat="1" ht="25.2" hidden="1" customHeight="1">
      <c r="B880" s="1027" t="s">
        <v>23</v>
      </c>
      <c r="C880" s="1028"/>
      <c r="D880" s="1028"/>
      <c r="E880" s="1028"/>
      <c r="F880" s="1028"/>
      <c r="G880" s="1028"/>
      <c r="H880" s="1028"/>
      <c r="I880" s="1029"/>
      <c r="J880" s="972" t="s">
        <v>3918</v>
      </c>
      <c r="K880" s="973"/>
      <c r="L880" s="973"/>
      <c r="M880" s="975"/>
      <c r="N880" s="977"/>
      <c r="O880" s="239" t="s">
        <v>3919</v>
      </c>
      <c r="P880" s="975"/>
      <c r="Q880" s="977"/>
      <c r="R880" s="973"/>
      <c r="S880" s="973"/>
      <c r="T880" s="973"/>
      <c r="U880" s="973"/>
      <c r="V880" s="973"/>
      <c r="W880" s="973"/>
      <c r="X880" s="973"/>
      <c r="Y880" s="973"/>
      <c r="Z880" s="973"/>
      <c r="AA880" s="973"/>
      <c r="AB880" s="974"/>
      <c r="AD880" s="1027" t="s">
        <v>23</v>
      </c>
      <c r="AE880" s="1028"/>
      <c r="AF880" s="1028"/>
      <c r="AG880" s="1028"/>
      <c r="AH880" s="1028"/>
      <c r="AI880" s="1028"/>
      <c r="AJ880" s="1028"/>
      <c r="AK880" s="1029"/>
      <c r="AL880" s="972" t="s">
        <v>3918</v>
      </c>
      <c r="AM880" s="973"/>
      <c r="AN880" s="973"/>
      <c r="AO880" s="975"/>
      <c r="AP880" s="977"/>
      <c r="AQ880" s="239" t="s">
        <v>3919</v>
      </c>
      <c r="AR880" s="975"/>
      <c r="AS880" s="977"/>
      <c r="AT880" s="973"/>
      <c r="AU880" s="973"/>
      <c r="AV880" s="973"/>
      <c r="AW880" s="973"/>
      <c r="AX880" s="973"/>
      <c r="AY880" s="973"/>
      <c r="AZ880" s="973"/>
      <c r="BA880" s="973"/>
      <c r="BB880" s="973"/>
      <c r="BC880" s="973"/>
      <c r="BD880" s="974"/>
    </row>
    <row r="881" spans="2:58" s="236" customFormat="1" ht="25.2" hidden="1" customHeight="1">
      <c r="B881" s="1030"/>
      <c r="C881" s="1025"/>
      <c r="D881" s="1025"/>
      <c r="E881" s="1025"/>
      <c r="F881" s="1025"/>
      <c r="G881" s="1025"/>
      <c r="H881" s="1025"/>
      <c r="I881" s="1031"/>
      <c r="J881" s="972" t="s">
        <v>3920</v>
      </c>
      <c r="K881" s="973"/>
      <c r="L881" s="973"/>
      <c r="M881" s="975"/>
      <c r="N881" s="976"/>
      <c r="O881" s="976"/>
      <c r="P881" s="976"/>
      <c r="Q881" s="977"/>
      <c r="R881" s="972" t="s">
        <v>3921</v>
      </c>
      <c r="S881" s="973"/>
      <c r="T881" s="974"/>
      <c r="U881" s="975"/>
      <c r="V881" s="976"/>
      <c r="W881" s="976"/>
      <c r="X881" s="976"/>
      <c r="Y881" s="976"/>
      <c r="Z881" s="976"/>
      <c r="AA881" s="976"/>
      <c r="AB881" s="977"/>
      <c r="AD881" s="1030"/>
      <c r="AE881" s="1025"/>
      <c r="AF881" s="1025"/>
      <c r="AG881" s="1025"/>
      <c r="AH881" s="1025"/>
      <c r="AI881" s="1025"/>
      <c r="AJ881" s="1025"/>
      <c r="AK881" s="1031"/>
      <c r="AL881" s="972" t="s">
        <v>3920</v>
      </c>
      <c r="AM881" s="973"/>
      <c r="AN881" s="973"/>
      <c r="AO881" s="975"/>
      <c r="AP881" s="976"/>
      <c r="AQ881" s="976"/>
      <c r="AR881" s="976"/>
      <c r="AS881" s="977"/>
      <c r="AT881" s="972" t="s">
        <v>3921</v>
      </c>
      <c r="AU881" s="973"/>
      <c r="AV881" s="974"/>
      <c r="AW881" s="975"/>
      <c r="AX881" s="976"/>
      <c r="AY881" s="976"/>
      <c r="AZ881" s="976"/>
      <c r="BA881" s="976"/>
      <c r="BB881" s="976"/>
      <c r="BC881" s="976"/>
      <c r="BD881" s="977"/>
    </row>
    <row r="882" spans="2:58" s="236" customFormat="1" ht="25.2" hidden="1" customHeight="1">
      <c r="B882" s="1030"/>
      <c r="C882" s="1025"/>
      <c r="D882" s="1025"/>
      <c r="E882" s="1025"/>
      <c r="F882" s="1025"/>
      <c r="G882" s="1025"/>
      <c r="H882" s="1025"/>
      <c r="I882" s="1031"/>
      <c r="J882" s="972" t="s">
        <v>3922</v>
      </c>
      <c r="K882" s="973"/>
      <c r="L882" s="973"/>
      <c r="M882" s="978"/>
      <c r="N882" s="979"/>
      <c r="O882" s="979"/>
      <c r="P882" s="979"/>
      <c r="Q882" s="980"/>
      <c r="R882" s="972" t="s">
        <v>3923</v>
      </c>
      <c r="S882" s="973"/>
      <c r="T882" s="974"/>
      <c r="U882" s="975"/>
      <c r="V882" s="976"/>
      <c r="W882" s="976"/>
      <c r="X882" s="976"/>
      <c r="Y882" s="976"/>
      <c r="Z882" s="976"/>
      <c r="AA882" s="976"/>
      <c r="AB882" s="977"/>
      <c r="AD882" s="1030"/>
      <c r="AE882" s="1025"/>
      <c r="AF882" s="1025"/>
      <c r="AG882" s="1025"/>
      <c r="AH882" s="1025"/>
      <c r="AI882" s="1025"/>
      <c r="AJ882" s="1025"/>
      <c r="AK882" s="1031"/>
      <c r="AL882" s="972" t="s">
        <v>3922</v>
      </c>
      <c r="AM882" s="973"/>
      <c r="AN882" s="973"/>
      <c r="AO882" s="978"/>
      <c r="AP882" s="979"/>
      <c r="AQ882" s="979"/>
      <c r="AR882" s="979"/>
      <c r="AS882" s="980"/>
      <c r="AT882" s="972" t="s">
        <v>3923</v>
      </c>
      <c r="AU882" s="973"/>
      <c r="AV882" s="974"/>
      <c r="AW882" s="975"/>
      <c r="AX882" s="976"/>
      <c r="AY882" s="976"/>
      <c r="AZ882" s="976"/>
      <c r="BA882" s="976"/>
      <c r="BB882" s="976"/>
      <c r="BC882" s="976"/>
      <c r="BD882" s="977"/>
    </row>
    <row r="883" spans="2:58" s="236" customFormat="1" ht="25.2" hidden="1" customHeight="1">
      <c r="B883" s="1023"/>
      <c r="C883" s="1024"/>
      <c r="D883" s="1024"/>
      <c r="E883" s="1024"/>
      <c r="F883" s="1024"/>
      <c r="G883" s="1024"/>
      <c r="H883" s="1024"/>
      <c r="I883" s="1026"/>
      <c r="J883" s="972" t="s">
        <v>3924</v>
      </c>
      <c r="K883" s="973"/>
      <c r="L883" s="973"/>
      <c r="M883" s="981"/>
      <c r="N883" s="981"/>
      <c r="O883" s="981"/>
      <c r="P883" s="981"/>
      <c r="Q883" s="981"/>
      <c r="R883" s="981"/>
      <c r="S883" s="981"/>
      <c r="T883" s="981"/>
      <c r="U883" s="981"/>
      <c r="V883" s="981"/>
      <c r="W883" s="981"/>
      <c r="X883" s="981"/>
      <c r="Y883" s="981"/>
      <c r="Z883" s="981"/>
      <c r="AA883" s="981"/>
      <c r="AB883" s="981"/>
      <c r="AD883" s="1023"/>
      <c r="AE883" s="1024"/>
      <c r="AF883" s="1024"/>
      <c r="AG883" s="1024"/>
      <c r="AH883" s="1024"/>
      <c r="AI883" s="1024"/>
      <c r="AJ883" s="1024"/>
      <c r="AK883" s="1026"/>
      <c r="AL883" s="972" t="s">
        <v>3924</v>
      </c>
      <c r="AM883" s="973"/>
      <c r="AN883" s="973"/>
      <c r="AO883" s="981"/>
      <c r="AP883" s="981"/>
      <c r="AQ883" s="981"/>
      <c r="AR883" s="981"/>
      <c r="AS883" s="981"/>
      <c r="AT883" s="981"/>
      <c r="AU883" s="981"/>
      <c r="AV883" s="981"/>
      <c r="AW883" s="981"/>
      <c r="AX883" s="981"/>
      <c r="AY883" s="981"/>
      <c r="AZ883" s="981"/>
      <c r="BA883" s="981"/>
      <c r="BB883" s="981"/>
      <c r="BC883" s="981"/>
      <c r="BD883" s="981"/>
    </row>
    <row r="884" spans="2:58" s="236" customFormat="1" ht="30" hidden="1" customHeight="1">
      <c r="B884" s="982" t="s">
        <v>3925</v>
      </c>
      <c r="C884" s="983"/>
      <c r="D884" s="983"/>
      <c r="E884" s="983"/>
      <c r="F884" s="983"/>
      <c r="G884" s="983"/>
      <c r="H884" s="983"/>
      <c r="I884" s="984"/>
      <c r="J884" s="444"/>
      <c r="K884" s="445"/>
      <c r="L884" s="446" t="s">
        <v>388</v>
      </c>
      <c r="M884" s="447"/>
      <c r="N884" s="448" t="s">
        <v>112</v>
      </c>
      <c r="O884" s="449"/>
      <c r="P884" s="450"/>
      <c r="V884" s="451"/>
      <c r="W884" s="451"/>
      <c r="X884" s="451"/>
      <c r="Y884" s="451"/>
      <c r="Z884" s="451"/>
      <c r="AA884" s="451"/>
      <c r="AB884" s="452"/>
      <c r="AD884" s="982" t="s">
        <v>3925</v>
      </c>
      <c r="AE884" s="983"/>
      <c r="AF884" s="983"/>
      <c r="AG884" s="983"/>
      <c r="AH884" s="983"/>
      <c r="AI884" s="983"/>
      <c r="AJ884" s="983"/>
      <c r="AK884" s="984"/>
      <c r="AL884" s="444"/>
      <c r="AM884" s="445"/>
      <c r="AN884" s="446" t="s">
        <v>388</v>
      </c>
      <c r="AO884" s="447"/>
      <c r="AP884" s="448" t="s">
        <v>112</v>
      </c>
      <c r="AQ884" s="449"/>
      <c r="AR884" s="450"/>
      <c r="AX884" s="451"/>
      <c r="AY884" s="451"/>
      <c r="AZ884" s="451"/>
      <c r="BA884" s="451"/>
      <c r="BB884" s="451"/>
      <c r="BC884" s="451"/>
      <c r="BD884" s="452"/>
    </row>
    <row r="885" spans="2:58" s="236" customFormat="1" ht="15" hidden="1" customHeight="1">
      <c r="B885" s="985"/>
      <c r="C885" s="986"/>
      <c r="D885" s="986"/>
      <c r="E885" s="986"/>
      <c r="F885" s="986"/>
      <c r="G885" s="986"/>
      <c r="H885" s="986"/>
      <c r="I885" s="987"/>
      <c r="J885" s="453" t="s">
        <v>3926</v>
      </c>
      <c r="K885" s="454"/>
      <c r="L885" s="454"/>
      <c r="M885" s="454"/>
      <c r="N885" s="454"/>
      <c r="O885" s="454"/>
      <c r="P885" s="454"/>
      <c r="Q885" s="454"/>
      <c r="R885" s="454"/>
      <c r="S885" s="449"/>
      <c r="T885" s="455"/>
      <c r="U885" s="456"/>
      <c r="V885" s="457"/>
      <c r="W885" s="458"/>
      <c r="X885" s="459" t="s">
        <v>388</v>
      </c>
      <c r="Y885" s="460"/>
      <c r="Z885" s="461" t="s">
        <v>112</v>
      </c>
      <c r="AA885" s="461"/>
      <c r="AB885" s="462"/>
      <c r="AD885" s="985"/>
      <c r="AE885" s="986"/>
      <c r="AF885" s="986"/>
      <c r="AG885" s="986"/>
      <c r="AH885" s="986"/>
      <c r="AI885" s="986"/>
      <c r="AJ885" s="986"/>
      <c r="AK885" s="987"/>
      <c r="AL885" s="453" t="s">
        <v>3926</v>
      </c>
      <c r="AM885" s="454"/>
      <c r="AN885" s="454"/>
      <c r="AO885" s="454"/>
      <c r="AP885" s="454"/>
      <c r="AQ885" s="454"/>
      <c r="AR885" s="454"/>
      <c r="AS885" s="454"/>
      <c r="AT885" s="454"/>
      <c r="AU885" s="449"/>
      <c r="AV885" s="455"/>
      <c r="AW885" s="456"/>
      <c r="AX885" s="457"/>
      <c r="AY885" s="458"/>
      <c r="AZ885" s="459" t="s">
        <v>388</v>
      </c>
      <c r="BA885" s="460"/>
      <c r="BB885" s="461" t="s">
        <v>112</v>
      </c>
      <c r="BC885" s="461"/>
      <c r="BD885" s="462"/>
    </row>
    <row r="886" spans="2:58" s="236" customFormat="1" ht="15" hidden="1" customHeight="1">
      <c r="B886" s="988"/>
      <c r="C886" s="989"/>
      <c r="D886" s="989"/>
      <c r="E886" s="989"/>
      <c r="F886" s="989"/>
      <c r="G886" s="989"/>
      <c r="H886" s="989"/>
      <c r="I886" s="990"/>
      <c r="J886" s="463" t="s">
        <v>3927</v>
      </c>
      <c r="K886" s="464"/>
      <c r="L886" s="464"/>
      <c r="M886" s="464"/>
      <c r="N886" s="464"/>
      <c r="O886" s="464"/>
      <c r="P886" s="464"/>
      <c r="Q886" s="464"/>
      <c r="R886" s="464"/>
      <c r="S886" s="465"/>
      <c r="T886" s="466"/>
      <c r="U886" s="467"/>
      <c r="V886" s="468"/>
      <c r="W886" s="469"/>
      <c r="X886" s="464" t="s">
        <v>388</v>
      </c>
      <c r="Y886" s="470"/>
      <c r="Z886" s="466" t="s">
        <v>112</v>
      </c>
      <c r="AA886" s="466"/>
      <c r="AB886" s="471"/>
      <c r="AD886" s="988"/>
      <c r="AE886" s="989"/>
      <c r="AF886" s="989"/>
      <c r="AG886" s="989"/>
      <c r="AH886" s="989"/>
      <c r="AI886" s="989"/>
      <c r="AJ886" s="989"/>
      <c r="AK886" s="990"/>
      <c r="AL886" s="463" t="s">
        <v>3927</v>
      </c>
      <c r="AM886" s="464"/>
      <c r="AN886" s="464"/>
      <c r="AO886" s="464"/>
      <c r="AP886" s="464"/>
      <c r="AQ886" s="464"/>
      <c r="AR886" s="464"/>
      <c r="AS886" s="464"/>
      <c r="AT886" s="464"/>
      <c r="AU886" s="465"/>
      <c r="AV886" s="466"/>
      <c r="AW886" s="467"/>
      <c r="AX886" s="468"/>
      <c r="AY886" s="469"/>
      <c r="AZ886" s="464" t="s">
        <v>388</v>
      </c>
      <c r="BA886" s="470"/>
      <c r="BB886" s="466" t="s">
        <v>112</v>
      </c>
      <c r="BC886" s="466"/>
      <c r="BD886" s="471"/>
    </row>
    <row r="887" spans="2:58" s="236" customFormat="1" ht="18" hidden="1" customHeight="1">
      <c r="B887" s="991" t="s">
        <v>3928</v>
      </c>
      <c r="C887" s="992"/>
      <c r="D887" s="992"/>
      <c r="E887" s="992"/>
      <c r="F887" s="992"/>
      <c r="G887" s="992"/>
      <c r="H887" s="992"/>
      <c r="I887" s="993"/>
      <c r="J887" s="472" t="s">
        <v>3783</v>
      </c>
      <c r="K887" s="473" t="s">
        <v>3929</v>
      </c>
      <c r="L887" s="474"/>
      <c r="M887" s="474"/>
      <c r="N887" s="474"/>
      <c r="O887" s="472" t="s">
        <v>3783</v>
      </c>
      <c r="P887" s="473" t="s">
        <v>3930</v>
      </c>
      <c r="Q887" s="474"/>
      <c r="R887" s="474"/>
      <c r="T887" s="461" t="s">
        <v>3935</v>
      </c>
      <c r="U887" s="472" t="s">
        <v>3783</v>
      </c>
      <c r="V887" s="461" t="s">
        <v>3936</v>
      </c>
      <c r="X887" s="473"/>
      <c r="Y887" s="474"/>
      <c r="Z887" s="474"/>
      <c r="AA887" s="474"/>
      <c r="AB887" s="475"/>
      <c r="AD887" s="991" t="s">
        <v>3928</v>
      </c>
      <c r="AE887" s="992"/>
      <c r="AF887" s="992"/>
      <c r="AG887" s="992"/>
      <c r="AH887" s="992"/>
      <c r="AI887" s="992"/>
      <c r="AJ887" s="992"/>
      <c r="AK887" s="993"/>
      <c r="AL887" s="472" t="s">
        <v>3783</v>
      </c>
      <c r="AM887" s="473" t="s">
        <v>3929</v>
      </c>
      <c r="AN887" s="474"/>
      <c r="AO887" s="474"/>
      <c r="AP887" s="474"/>
      <c r="AQ887" s="472" t="s">
        <v>3783</v>
      </c>
      <c r="AR887" s="473" t="s">
        <v>3930</v>
      </c>
      <c r="AS887" s="474"/>
      <c r="AT887" s="474"/>
      <c r="AV887" s="461" t="s">
        <v>3935</v>
      </c>
      <c r="AW887" s="472" t="s">
        <v>3783</v>
      </c>
      <c r="AX887" s="461" t="s">
        <v>3936</v>
      </c>
      <c r="AZ887" s="473"/>
      <c r="BA887" s="474"/>
      <c r="BB887" s="474"/>
      <c r="BC887" s="474"/>
      <c r="BD887" s="475"/>
    </row>
    <row r="888" spans="2:58" s="236" customFormat="1" ht="15" hidden="1" customHeight="1">
      <c r="B888" s="994" t="s">
        <v>3931</v>
      </c>
      <c r="C888" s="995"/>
      <c r="D888" s="995"/>
      <c r="E888" s="995"/>
      <c r="F888" s="995"/>
      <c r="G888" s="995"/>
      <c r="H888" s="995"/>
      <c r="I888" s="996"/>
      <c r="J888" s="1000" t="s">
        <v>3932</v>
      </c>
      <c r="K888" s="1001"/>
      <c r="L888" s="1004"/>
      <c r="M888" s="1005"/>
      <c r="N888" s="1005"/>
      <c r="O888" s="1005"/>
      <c r="P888" s="1005"/>
      <c r="Q888" s="1005"/>
      <c r="R888" s="1006"/>
      <c r="S888" s="1006"/>
      <c r="T888" s="1006"/>
      <c r="U888" s="1007"/>
      <c r="V888" s="1008" t="s">
        <v>3933</v>
      </c>
      <c r="W888" s="1008"/>
      <c r="X888" s="1008"/>
      <c r="Y888" s="1008"/>
      <c r="Z888" s="1008"/>
      <c r="AA888" s="1008"/>
      <c r="AB888" s="1009"/>
      <c r="AD888" s="994" t="s">
        <v>3931</v>
      </c>
      <c r="AE888" s="995"/>
      <c r="AF888" s="995"/>
      <c r="AG888" s="995"/>
      <c r="AH888" s="995"/>
      <c r="AI888" s="995"/>
      <c r="AJ888" s="995"/>
      <c r="AK888" s="996"/>
      <c r="AL888" s="1000" t="s">
        <v>3932</v>
      </c>
      <c r="AM888" s="1001"/>
      <c r="AN888" s="1004"/>
      <c r="AO888" s="1005"/>
      <c r="AP888" s="1005"/>
      <c r="AQ888" s="1005"/>
      <c r="AR888" s="1005"/>
      <c r="AS888" s="1005"/>
      <c r="AT888" s="1006"/>
      <c r="AU888" s="1006"/>
      <c r="AV888" s="1006"/>
      <c r="AW888" s="1007"/>
      <c r="AX888" s="1008" t="s">
        <v>3933</v>
      </c>
      <c r="AY888" s="1008"/>
      <c r="AZ888" s="1008"/>
      <c r="BA888" s="1008"/>
      <c r="BB888" s="1008"/>
      <c r="BC888" s="1008"/>
      <c r="BD888" s="1009"/>
    </row>
    <row r="889" spans="2:58" s="236" customFormat="1" ht="15" hidden="1" customHeight="1">
      <c r="B889" s="997"/>
      <c r="C889" s="998"/>
      <c r="D889" s="998"/>
      <c r="E889" s="998"/>
      <c r="F889" s="998"/>
      <c r="G889" s="998"/>
      <c r="H889" s="998"/>
      <c r="I889" s="999"/>
      <c r="J889" s="1002"/>
      <c r="K889" s="1003"/>
      <c r="L889" s="1004"/>
      <c r="M889" s="1005"/>
      <c r="N889" s="1005"/>
      <c r="O889" s="1005"/>
      <c r="P889" s="1005"/>
      <c r="Q889" s="1005"/>
      <c r="R889" s="1006"/>
      <c r="S889" s="1006"/>
      <c r="T889" s="1006"/>
      <c r="U889" s="1007"/>
      <c r="V889" s="1010"/>
      <c r="W889" s="1010"/>
      <c r="X889" s="1010"/>
      <c r="Y889" s="1010"/>
      <c r="Z889" s="1010"/>
      <c r="AA889" s="1010"/>
      <c r="AB889" s="1011"/>
      <c r="AC889" s="241"/>
      <c r="AD889" s="997"/>
      <c r="AE889" s="998"/>
      <c r="AF889" s="998"/>
      <c r="AG889" s="998"/>
      <c r="AH889" s="998"/>
      <c r="AI889" s="998"/>
      <c r="AJ889" s="998"/>
      <c r="AK889" s="999"/>
      <c r="AL889" s="1002"/>
      <c r="AM889" s="1003"/>
      <c r="AN889" s="1004"/>
      <c r="AO889" s="1005"/>
      <c r="AP889" s="1005"/>
      <c r="AQ889" s="1005"/>
      <c r="AR889" s="1005"/>
      <c r="AS889" s="1005"/>
      <c r="AT889" s="1006"/>
      <c r="AU889" s="1006"/>
      <c r="AV889" s="1006"/>
      <c r="AW889" s="1007"/>
      <c r="AX889" s="1010"/>
      <c r="AY889" s="1010"/>
      <c r="AZ889" s="1010"/>
      <c r="BA889" s="1010"/>
      <c r="BB889" s="1010"/>
      <c r="BC889" s="1010"/>
      <c r="BD889" s="1011"/>
      <c r="BF889" s="241"/>
    </row>
    <row r="890" spans="2:58" s="236" customFormat="1" ht="15" hidden="1" customHeight="1">
      <c r="B890" s="994" t="s">
        <v>3934</v>
      </c>
      <c r="C890" s="995"/>
      <c r="D890" s="995"/>
      <c r="E890" s="995"/>
      <c r="F890" s="995"/>
      <c r="G890" s="995"/>
      <c r="H890" s="995"/>
      <c r="I890" s="996"/>
      <c r="J890" s="968"/>
      <c r="K890" s="969"/>
      <c r="L890" s="1012"/>
      <c r="M890" s="1012" t="s">
        <v>12</v>
      </c>
      <c r="N890" s="1012"/>
      <c r="O890" s="1012" t="s">
        <v>11</v>
      </c>
      <c r="P890" s="1012"/>
      <c r="Q890" s="1012" t="s">
        <v>227</v>
      </c>
      <c r="S890" s="476"/>
      <c r="T890" s="476"/>
      <c r="U890" s="476"/>
      <c r="V890" s="476"/>
      <c r="W890" s="476"/>
      <c r="X890" s="476"/>
      <c r="Y890" s="476"/>
      <c r="Z890" s="476"/>
      <c r="AA890" s="476"/>
      <c r="AB890" s="477"/>
      <c r="AC890" s="241"/>
      <c r="AD890" s="994" t="s">
        <v>3934</v>
      </c>
      <c r="AE890" s="995"/>
      <c r="AF890" s="995"/>
      <c r="AG890" s="995"/>
      <c r="AH890" s="995"/>
      <c r="AI890" s="995"/>
      <c r="AJ890" s="995"/>
      <c r="AK890" s="996"/>
      <c r="AL890" s="968"/>
      <c r="AM890" s="969"/>
      <c r="AN890" s="1012"/>
      <c r="AO890" s="1012" t="s">
        <v>12</v>
      </c>
      <c r="AP890" s="1012"/>
      <c r="AQ890" s="1012" t="s">
        <v>11</v>
      </c>
      <c r="AR890" s="1012"/>
      <c r="AS890" s="1012" t="s">
        <v>227</v>
      </c>
      <c r="AU890" s="476"/>
      <c r="AV890" s="476"/>
      <c r="AW890" s="476"/>
      <c r="AX890" s="476"/>
      <c r="AY890" s="476"/>
      <c r="AZ890" s="476"/>
      <c r="BA890" s="476"/>
      <c r="BB890" s="476"/>
      <c r="BC890" s="476"/>
      <c r="BD890" s="477"/>
      <c r="BF890" s="241"/>
    </row>
    <row r="891" spans="2:58" s="236" customFormat="1" ht="15" hidden="1" customHeight="1">
      <c r="B891" s="997"/>
      <c r="C891" s="998"/>
      <c r="D891" s="998"/>
      <c r="E891" s="998"/>
      <c r="F891" s="998"/>
      <c r="G891" s="998"/>
      <c r="H891" s="998"/>
      <c r="I891" s="999"/>
      <c r="J891" s="970"/>
      <c r="K891" s="971"/>
      <c r="L891" s="1013"/>
      <c r="M891" s="1013"/>
      <c r="N891" s="1013"/>
      <c r="O891" s="1013"/>
      <c r="P891" s="1013"/>
      <c r="Q891" s="1013"/>
      <c r="R891" s="481"/>
      <c r="S891" s="479"/>
      <c r="T891" s="479"/>
      <c r="U891" s="479"/>
      <c r="V891" s="479"/>
      <c r="W891" s="479"/>
      <c r="X891" s="479"/>
      <c r="Y891" s="479"/>
      <c r="Z891" s="479"/>
      <c r="AA891" s="479"/>
      <c r="AB891" s="480"/>
      <c r="AC891" s="241"/>
      <c r="AD891" s="997"/>
      <c r="AE891" s="998"/>
      <c r="AF891" s="998"/>
      <c r="AG891" s="998"/>
      <c r="AH891" s="998"/>
      <c r="AI891" s="998"/>
      <c r="AJ891" s="998"/>
      <c r="AK891" s="999"/>
      <c r="AL891" s="970"/>
      <c r="AM891" s="971"/>
      <c r="AN891" s="1013"/>
      <c r="AO891" s="1013"/>
      <c r="AP891" s="1013"/>
      <c r="AQ891" s="1013"/>
      <c r="AR891" s="1013"/>
      <c r="AS891" s="1013"/>
      <c r="AT891" s="481"/>
      <c r="AU891" s="479"/>
      <c r="AV891" s="479"/>
      <c r="AW891" s="479"/>
      <c r="AX891" s="479"/>
      <c r="AY891" s="479"/>
      <c r="AZ891" s="479"/>
      <c r="BA891" s="479"/>
      <c r="BB891" s="479"/>
      <c r="BC891" s="479"/>
      <c r="BD891" s="480"/>
      <c r="BF891" s="241"/>
    </row>
    <row r="892" spans="2:58" s="236" customFormat="1" ht="20.100000000000001" hidden="1" customHeight="1">
      <c r="B892" s="482"/>
      <c r="C892" s="482"/>
      <c r="D892" s="482"/>
      <c r="E892" s="482"/>
      <c r="F892" s="482"/>
      <c r="G892" s="482"/>
      <c r="H892" s="482"/>
      <c r="I892" s="482"/>
      <c r="J892" s="482"/>
      <c r="K892" s="482"/>
      <c r="L892" s="482"/>
      <c r="M892" s="482"/>
      <c r="N892" s="482"/>
      <c r="O892" s="482"/>
      <c r="P892" s="482"/>
      <c r="Q892" s="482"/>
      <c r="R892" s="482"/>
      <c r="S892" s="482"/>
      <c r="T892" s="482"/>
      <c r="U892" s="482"/>
      <c r="V892" s="482"/>
      <c r="W892" s="482"/>
      <c r="X892" s="482"/>
      <c r="Y892" s="478"/>
      <c r="Z892" s="478"/>
      <c r="AA892" s="478"/>
      <c r="AB892" s="478"/>
      <c r="AC892" s="241"/>
      <c r="AD892" s="482"/>
      <c r="AE892" s="482"/>
      <c r="AF892" s="482"/>
      <c r="AG892" s="482"/>
      <c r="AH892" s="482"/>
      <c r="AI892" s="482"/>
      <c r="AJ892" s="482"/>
      <c r="AK892" s="482"/>
      <c r="AL892" s="482"/>
      <c r="AM892" s="482"/>
      <c r="AN892" s="482"/>
      <c r="AO892" s="482"/>
      <c r="AP892" s="482"/>
      <c r="AQ892" s="482"/>
      <c r="AR892" s="482"/>
      <c r="AS892" s="482"/>
      <c r="AT892" s="482"/>
      <c r="AU892" s="482"/>
      <c r="AV892" s="482"/>
      <c r="AW892" s="482"/>
      <c r="AX892" s="482"/>
      <c r="AY892" s="482"/>
      <c r="AZ892" s="482"/>
      <c r="BA892" s="478"/>
      <c r="BB892" s="478"/>
      <c r="BC892" s="478"/>
      <c r="BD892" s="478"/>
      <c r="BF892" s="241"/>
    </row>
    <row r="893" spans="2:58" s="236" customFormat="1" ht="12.45" hidden="1" customHeight="1">
      <c r="B893" s="1014" t="s">
        <v>3917</v>
      </c>
      <c r="C893" s="1015"/>
      <c r="D893" s="1015"/>
      <c r="E893" s="1015"/>
      <c r="F893" s="1015"/>
      <c r="G893" s="1015"/>
      <c r="H893" s="1015"/>
      <c r="I893" s="1016"/>
      <c r="J893" s="1017"/>
      <c r="K893" s="1018"/>
      <c r="L893" s="1018"/>
      <c r="M893" s="1018"/>
      <c r="N893" s="1018"/>
      <c r="O893" s="1018"/>
      <c r="P893" s="1018"/>
      <c r="Q893" s="1018"/>
      <c r="R893" s="1018"/>
      <c r="S893" s="1018"/>
      <c r="T893" s="1018"/>
      <c r="U893" s="1018"/>
      <c r="V893" s="1018"/>
      <c r="W893" s="1018"/>
      <c r="X893" s="1018"/>
      <c r="Y893" s="1018"/>
      <c r="Z893" s="1018"/>
      <c r="AA893" s="1018"/>
      <c r="AB893" s="1019"/>
      <c r="AD893" s="1014" t="s">
        <v>3917</v>
      </c>
      <c r="AE893" s="1015"/>
      <c r="AF893" s="1015"/>
      <c r="AG893" s="1015"/>
      <c r="AH893" s="1015"/>
      <c r="AI893" s="1015"/>
      <c r="AJ893" s="1015"/>
      <c r="AK893" s="1016"/>
      <c r="AL893" s="1017"/>
      <c r="AM893" s="1018"/>
      <c r="AN893" s="1018"/>
      <c r="AO893" s="1018"/>
      <c r="AP893" s="1018"/>
      <c r="AQ893" s="1018"/>
      <c r="AR893" s="1018"/>
      <c r="AS893" s="1018"/>
      <c r="AT893" s="1018"/>
      <c r="AU893" s="1018"/>
      <c r="AV893" s="1018"/>
      <c r="AW893" s="1018"/>
      <c r="AX893" s="1018"/>
      <c r="AY893" s="1018"/>
      <c r="AZ893" s="1018"/>
      <c r="BA893" s="1018"/>
      <c r="BB893" s="1018"/>
      <c r="BC893" s="1018"/>
      <c r="BD893" s="1019"/>
    </row>
    <row r="894" spans="2:58" s="236" customFormat="1" ht="22.5" hidden="1" customHeight="1">
      <c r="B894" s="1020" t="s">
        <v>8</v>
      </c>
      <c r="C894" s="1021"/>
      <c r="D894" s="1021"/>
      <c r="E894" s="1021"/>
      <c r="F894" s="1021"/>
      <c r="G894" s="1021"/>
      <c r="H894" s="1021"/>
      <c r="I894" s="1022"/>
      <c r="J894" s="1023"/>
      <c r="K894" s="1024"/>
      <c r="L894" s="1024"/>
      <c r="M894" s="1025"/>
      <c r="N894" s="1025"/>
      <c r="O894" s="1024"/>
      <c r="P894" s="1025"/>
      <c r="Q894" s="1025"/>
      <c r="R894" s="1024"/>
      <c r="S894" s="1024"/>
      <c r="T894" s="1024"/>
      <c r="U894" s="1024"/>
      <c r="V894" s="1024"/>
      <c r="W894" s="1024"/>
      <c r="X894" s="1024"/>
      <c r="Y894" s="1024"/>
      <c r="Z894" s="1024"/>
      <c r="AA894" s="1024"/>
      <c r="AB894" s="1026"/>
      <c r="AC894" s="236">
        <v>52</v>
      </c>
      <c r="AD894" s="1020" t="s">
        <v>8</v>
      </c>
      <c r="AE894" s="1021"/>
      <c r="AF894" s="1021"/>
      <c r="AG894" s="1021"/>
      <c r="AH894" s="1021"/>
      <c r="AI894" s="1021"/>
      <c r="AJ894" s="1021"/>
      <c r="AK894" s="1022"/>
      <c r="AL894" s="1023"/>
      <c r="AM894" s="1024"/>
      <c r="AN894" s="1024"/>
      <c r="AO894" s="1025"/>
      <c r="AP894" s="1025"/>
      <c r="AQ894" s="1024"/>
      <c r="AR894" s="1025"/>
      <c r="AS894" s="1025"/>
      <c r="AT894" s="1024"/>
      <c r="AU894" s="1024"/>
      <c r="AV894" s="1024"/>
      <c r="AW894" s="1024"/>
      <c r="AX894" s="1024"/>
      <c r="AY894" s="1024"/>
      <c r="AZ894" s="1024"/>
      <c r="BA894" s="1024"/>
      <c r="BB894" s="1024"/>
      <c r="BC894" s="1024"/>
      <c r="BD894" s="1026"/>
      <c r="BF894" s="236">
        <v>52</v>
      </c>
    </row>
    <row r="895" spans="2:58" s="236" customFormat="1" ht="25.2" hidden="1" customHeight="1">
      <c r="B895" s="1027" t="s">
        <v>23</v>
      </c>
      <c r="C895" s="1028"/>
      <c r="D895" s="1028"/>
      <c r="E895" s="1028"/>
      <c r="F895" s="1028"/>
      <c r="G895" s="1028"/>
      <c r="H895" s="1028"/>
      <c r="I895" s="1029"/>
      <c r="J895" s="972" t="s">
        <v>3918</v>
      </c>
      <c r="K895" s="973"/>
      <c r="L895" s="973"/>
      <c r="M895" s="975"/>
      <c r="N895" s="977"/>
      <c r="O895" s="239" t="s">
        <v>3919</v>
      </c>
      <c r="P895" s="975"/>
      <c r="Q895" s="977"/>
      <c r="R895" s="973"/>
      <c r="S895" s="973"/>
      <c r="T895" s="973"/>
      <c r="U895" s="973"/>
      <c r="V895" s="973"/>
      <c r="W895" s="973"/>
      <c r="X895" s="973"/>
      <c r="Y895" s="973"/>
      <c r="Z895" s="973"/>
      <c r="AA895" s="973"/>
      <c r="AB895" s="974"/>
      <c r="AD895" s="1027" t="s">
        <v>23</v>
      </c>
      <c r="AE895" s="1028"/>
      <c r="AF895" s="1028"/>
      <c r="AG895" s="1028"/>
      <c r="AH895" s="1028"/>
      <c r="AI895" s="1028"/>
      <c r="AJ895" s="1028"/>
      <c r="AK895" s="1029"/>
      <c r="AL895" s="972" t="s">
        <v>3918</v>
      </c>
      <c r="AM895" s="973"/>
      <c r="AN895" s="973"/>
      <c r="AO895" s="975"/>
      <c r="AP895" s="977"/>
      <c r="AQ895" s="239" t="s">
        <v>3919</v>
      </c>
      <c r="AR895" s="975"/>
      <c r="AS895" s="977"/>
      <c r="AT895" s="973"/>
      <c r="AU895" s="973"/>
      <c r="AV895" s="973"/>
      <c r="AW895" s="973"/>
      <c r="AX895" s="973"/>
      <c r="AY895" s="973"/>
      <c r="AZ895" s="973"/>
      <c r="BA895" s="973"/>
      <c r="BB895" s="973"/>
      <c r="BC895" s="973"/>
      <c r="BD895" s="974"/>
    </row>
    <row r="896" spans="2:58" s="236" customFormat="1" ht="25.2" hidden="1" customHeight="1">
      <c r="B896" s="1030"/>
      <c r="C896" s="1025"/>
      <c r="D896" s="1025"/>
      <c r="E896" s="1025"/>
      <c r="F896" s="1025"/>
      <c r="G896" s="1025"/>
      <c r="H896" s="1025"/>
      <c r="I896" s="1031"/>
      <c r="J896" s="972" t="s">
        <v>3920</v>
      </c>
      <c r="K896" s="973"/>
      <c r="L896" s="973"/>
      <c r="M896" s="975"/>
      <c r="N896" s="976"/>
      <c r="O896" s="976"/>
      <c r="P896" s="976"/>
      <c r="Q896" s="977"/>
      <c r="R896" s="972" t="s">
        <v>3921</v>
      </c>
      <c r="S896" s="973"/>
      <c r="T896" s="974"/>
      <c r="U896" s="975"/>
      <c r="V896" s="976"/>
      <c r="W896" s="976"/>
      <c r="X896" s="976"/>
      <c r="Y896" s="976"/>
      <c r="Z896" s="976"/>
      <c r="AA896" s="976"/>
      <c r="AB896" s="977"/>
      <c r="AD896" s="1030"/>
      <c r="AE896" s="1025"/>
      <c r="AF896" s="1025"/>
      <c r="AG896" s="1025"/>
      <c r="AH896" s="1025"/>
      <c r="AI896" s="1025"/>
      <c r="AJ896" s="1025"/>
      <c r="AK896" s="1031"/>
      <c r="AL896" s="972" t="s">
        <v>3920</v>
      </c>
      <c r="AM896" s="973"/>
      <c r="AN896" s="973"/>
      <c r="AO896" s="975"/>
      <c r="AP896" s="976"/>
      <c r="AQ896" s="976"/>
      <c r="AR896" s="976"/>
      <c r="AS896" s="977"/>
      <c r="AT896" s="972" t="s">
        <v>3921</v>
      </c>
      <c r="AU896" s="973"/>
      <c r="AV896" s="974"/>
      <c r="AW896" s="975"/>
      <c r="AX896" s="976"/>
      <c r="AY896" s="976"/>
      <c r="AZ896" s="976"/>
      <c r="BA896" s="976"/>
      <c r="BB896" s="976"/>
      <c r="BC896" s="976"/>
      <c r="BD896" s="977"/>
    </row>
    <row r="897" spans="2:58" s="236" customFormat="1" ht="25.2" hidden="1" customHeight="1">
      <c r="B897" s="1030"/>
      <c r="C897" s="1025"/>
      <c r="D897" s="1025"/>
      <c r="E897" s="1025"/>
      <c r="F897" s="1025"/>
      <c r="G897" s="1025"/>
      <c r="H897" s="1025"/>
      <c r="I897" s="1031"/>
      <c r="J897" s="972" t="s">
        <v>3922</v>
      </c>
      <c r="K897" s="973"/>
      <c r="L897" s="973"/>
      <c r="M897" s="978"/>
      <c r="N897" s="979"/>
      <c r="O897" s="979"/>
      <c r="P897" s="979"/>
      <c r="Q897" s="980"/>
      <c r="R897" s="972" t="s">
        <v>3923</v>
      </c>
      <c r="S897" s="973"/>
      <c r="T897" s="974"/>
      <c r="U897" s="975"/>
      <c r="V897" s="976"/>
      <c r="W897" s="976"/>
      <c r="X897" s="976"/>
      <c r="Y897" s="976"/>
      <c r="Z897" s="976"/>
      <c r="AA897" s="976"/>
      <c r="AB897" s="977"/>
      <c r="AD897" s="1030"/>
      <c r="AE897" s="1025"/>
      <c r="AF897" s="1025"/>
      <c r="AG897" s="1025"/>
      <c r="AH897" s="1025"/>
      <c r="AI897" s="1025"/>
      <c r="AJ897" s="1025"/>
      <c r="AK897" s="1031"/>
      <c r="AL897" s="972" t="s">
        <v>3922</v>
      </c>
      <c r="AM897" s="973"/>
      <c r="AN897" s="973"/>
      <c r="AO897" s="978"/>
      <c r="AP897" s="979"/>
      <c r="AQ897" s="979"/>
      <c r="AR897" s="979"/>
      <c r="AS897" s="980"/>
      <c r="AT897" s="972" t="s">
        <v>3923</v>
      </c>
      <c r="AU897" s="973"/>
      <c r="AV897" s="974"/>
      <c r="AW897" s="975"/>
      <c r="AX897" s="976"/>
      <c r="AY897" s="976"/>
      <c r="AZ897" s="976"/>
      <c r="BA897" s="976"/>
      <c r="BB897" s="976"/>
      <c r="BC897" s="976"/>
      <c r="BD897" s="977"/>
    </row>
    <row r="898" spans="2:58" s="236" customFormat="1" ht="25.2" hidden="1" customHeight="1">
      <c r="B898" s="1023"/>
      <c r="C898" s="1024"/>
      <c r="D898" s="1024"/>
      <c r="E898" s="1024"/>
      <c r="F898" s="1024"/>
      <c r="G898" s="1024"/>
      <c r="H898" s="1024"/>
      <c r="I898" s="1026"/>
      <c r="J898" s="972" t="s">
        <v>3924</v>
      </c>
      <c r="K898" s="973"/>
      <c r="L898" s="973"/>
      <c r="M898" s="981"/>
      <c r="N898" s="981"/>
      <c r="O898" s="981"/>
      <c r="P898" s="981"/>
      <c r="Q898" s="981"/>
      <c r="R898" s="981"/>
      <c r="S898" s="981"/>
      <c r="T898" s="981"/>
      <c r="U898" s="981"/>
      <c r="V898" s="981"/>
      <c r="W898" s="981"/>
      <c r="X898" s="981"/>
      <c r="Y898" s="981"/>
      <c r="Z898" s="981"/>
      <c r="AA898" s="981"/>
      <c r="AB898" s="981"/>
      <c r="AD898" s="1023"/>
      <c r="AE898" s="1024"/>
      <c r="AF898" s="1024"/>
      <c r="AG898" s="1024"/>
      <c r="AH898" s="1024"/>
      <c r="AI898" s="1024"/>
      <c r="AJ898" s="1024"/>
      <c r="AK898" s="1026"/>
      <c r="AL898" s="972" t="s">
        <v>3924</v>
      </c>
      <c r="AM898" s="973"/>
      <c r="AN898" s="973"/>
      <c r="AO898" s="981"/>
      <c r="AP898" s="981"/>
      <c r="AQ898" s="981"/>
      <c r="AR898" s="981"/>
      <c r="AS898" s="981"/>
      <c r="AT898" s="981"/>
      <c r="AU898" s="981"/>
      <c r="AV898" s="981"/>
      <c r="AW898" s="981"/>
      <c r="AX898" s="981"/>
      <c r="AY898" s="981"/>
      <c r="AZ898" s="981"/>
      <c r="BA898" s="981"/>
      <c r="BB898" s="981"/>
      <c r="BC898" s="981"/>
      <c r="BD898" s="981"/>
    </row>
    <row r="899" spans="2:58" s="236" customFormat="1" ht="30" hidden="1" customHeight="1">
      <c r="B899" s="982" t="s">
        <v>3925</v>
      </c>
      <c r="C899" s="983"/>
      <c r="D899" s="983"/>
      <c r="E899" s="983"/>
      <c r="F899" s="983"/>
      <c r="G899" s="983"/>
      <c r="H899" s="983"/>
      <c r="I899" s="984"/>
      <c r="J899" s="444"/>
      <c r="K899" s="445"/>
      <c r="L899" s="446" t="s">
        <v>388</v>
      </c>
      <c r="M899" s="447"/>
      <c r="N899" s="448" t="s">
        <v>112</v>
      </c>
      <c r="O899" s="449"/>
      <c r="P899" s="450"/>
      <c r="V899" s="451"/>
      <c r="W899" s="451"/>
      <c r="X899" s="451"/>
      <c r="Y899" s="451"/>
      <c r="Z899" s="451"/>
      <c r="AA899" s="451"/>
      <c r="AB899" s="452"/>
      <c r="AD899" s="982" t="s">
        <v>3925</v>
      </c>
      <c r="AE899" s="983"/>
      <c r="AF899" s="983"/>
      <c r="AG899" s="983"/>
      <c r="AH899" s="983"/>
      <c r="AI899" s="983"/>
      <c r="AJ899" s="983"/>
      <c r="AK899" s="984"/>
      <c r="AL899" s="444"/>
      <c r="AM899" s="445"/>
      <c r="AN899" s="446" t="s">
        <v>388</v>
      </c>
      <c r="AO899" s="447"/>
      <c r="AP899" s="448" t="s">
        <v>112</v>
      </c>
      <c r="AQ899" s="449"/>
      <c r="AR899" s="450"/>
      <c r="AX899" s="451"/>
      <c r="AY899" s="451"/>
      <c r="AZ899" s="451"/>
      <c r="BA899" s="451"/>
      <c r="BB899" s="451"/>
      <c r="BC899" s="451"/>
      <c r="BD899" s="452"/>
    </row>
    <row r="900" spans="2:58" s="236" customFormat="1" ht="15" hidden="1" customHeight="1">
      <c r="B900" s="985"/>
      <c r="C900" s="986"/>
      <c r="D900" s="986"/>
      <c r="E900" s="986"/>
      <c r="F900" s="986"/>
      <c r="G900" s="986"/>
      <c r="H900" s="986"/>
      <c r="I900" s="987"/>
      <c r="J900" s="453" t="s">
        <v>3926</v>
      </c>
      <c r="K900" s="454"/>
      <c r="L900" s="454"/>
      <c r="M900" s="454"/>
      <c r="N900" s="454"/>
      <c r="O900" s="454"/>
      <c r="P900" s="454"/>
      <c r="Q900" s="454"/>
      <c r="R900" s="454"/>
      <c r="S900" s="449"/>
      <c r="T900" s="455"/>
      <c r="U900" s="456"/>
      <c r="V900" s="457"/>
      <c r="W900" s="458"/>
      <c r="X900" s="459" t="s">
        <v>388</v>
      </c>
      <c r="Y900" s="460"/>
      <c r="Z900" s="461" t="s">
        <v>112</v>
      </c>
      <c r="AA900" s="461"/>
      <c r="AB900" s="462"/>
      <c r="AD900" s="985"/>
      <c r="AE900" s="986"/>
      <c r="AF900" s="986"/>
      <c r="AG900" s="986"/>
      <c r="AH900" s="986"/>
      <c r="AI900" s="986"/>
      <c r="AJ900" s="986"/>
      <c r="AK900" s="987"/>
      <c r="AL900" s="453" t="s">
        <v>3926</v>
      </c>
      <c r="AM900" s="454"/>
      <c r="AN900" s="454"/>
      <c r="AO900" s="454"/>
      <c r="AP900" s="454"/>
      <c r="AQ900" s="454"/>
      <c r="AR900" s="454"/>
      <c r="AS900" s="454"/>
      <c r="AT900" s="454"/>
      <c r="AU900" s="449"/>
      <c r="AV900" s="455"/>
      <c r="AW900" s="456"/>
      <c r="AX900" s="457"/>
      <c r="AY900" s="458"/>
      <c r="AZ900" s="459" t="s">
        <v>388</v>
      </c>
      <c r="BA900" s="460"/>
      <c r="BB900" s="461" t="s">
        <v>112</v>
      </c>
      <c r="BC900" s="461"/>
      <c r="BD900" s="462"/>
    </row>
    <row r="901" spans="2:58" s="236" customFormat="1" ht="15" hidden="1" customHeight="1">
      <c r="B901" s="988"/>
      <c r="C901" s="989"/>
      <c r="D901" s="989"/>
      <c r="E901" s="989"/>
      <c r="F901" s="989"/>
      <c r="G901" s="989"/>
      <c r="H901" s="989"/>
      <c r="I901" s="990"/>
      <c r="J901" s="463" t="s">
        <v>3927</v>
      </c>
      <c r="K901" s="464"/>
      <c r="L901" s="464"/>
      <c r="M901" s="464"/>
      <c r="N901" s="464"/>
      <c r="O901" s="464"/>
      <c r="P901" s="464"/>
      <c r="Q901" s="464"/>
      <c r="R901" s="464"/>
      <c r="S901" s="465"/>
      <c r="T901" s="466"/>
      <c r="U901" s="467"/>
      <c r="V901" s="468"/>
      <c r="W901" s="469"/>
      <c r="X901" s="464" t="s">
        <v>388</v>
      </c>
      <c r="Y901" s="470"/>
      <c r="Z901" s="466" t="s">
        <v>112</v>
      </c>
      <c r="AA901" s="466"/>
      <c r="AB901" s="471"/>
      <c r="AD901" s="988"/>
      <c r="AE901" s="989"/>
      <c r="AF901" s="989"/>
      <c r="AG901" s="989"/>
      <c r="AH901" s="989"/>
      <c r="AI901" s="989"/>
      <c r="AJ901" s="989"/>
      <c r="AK901" s="990"/>
      <c r="AL901" s="463" t="s">
        <v>3927</v>
      </c>
      <c r="AM901" s="464"/>
      <c r="AN901" s="464"/>
      <c r="AO901" s="464"/>
      <c r="AP901" s="464"/>
      <c r="AQ901" s="464"/>
      <c r="AR901" s="464"/>
      <c r="AS901" s="464"/>
      <c r="AT901" s="464"/>
      <c r="AU901" s="465"/>
      <c r="AV901" s="466"/>
      <c r="AW901" s="467"/>
      <c r="AX901" s="468"/>
      <c r="AY901" s="469"/>
      <c r="AZ901" s="464" t="s">
        <v>388</v>
      </c>
      <c r="BA901" s="470"/>
      <c r="BB901" s="466" t="s">
        <v>112</v>
      </c>
      <c r="BC901" s="466"/>
      <c r="BD901" s="471"/>
    </row>
    <row r="902" spans="2:58" s="236" customFormat="1" ht="18" hidden="1" customHeight="1">
      <c r="B902" s="991" t="s">
        <v>3928</v>
      </c>
      <c r="C902" s="992"/>
      <c r="D902" s="992"/>
      <c r="E902" s="992"/>
      <c r="F902" s="992"/>
      <c r="G902" s="992"/>
      <c r="H902" s="992"/>
      <c r="I902" s="993"/>
      <c r="J902" s="472" t="s">
        <v>3783</v>
      </c>
      <c r="K902" s="473" t="s">
        <v>3929</v>
      </c>
      <c r="L902" s="474"/>
      <c r="M902" s="474"/>
      <c r="N902" s="474"/>
      <c r="O902" s="472" t="s">
        <v>3783</v>
      </c>
      <c r="P902" s="473" t="s">
        <v>3930</v>
      </c>
      <c r="Q902" s="474"/>
      <c r="R902" s="474"/>
      <c r="T902" s="461" t="s">
        <v>3935</v>
      </c>
      <c r="U902" s="472" t="s">
        <v>3783</v>
      </c>
      <c r="V902" s="461" t="s">
        <v>3936</v>
      </c>
      <c r="X902" s="473"/>
      <c r="Y902" s="474"/>
      <c r="Z902" s="474"/>
      <c r="AA902" s="474"/>
      <c r="AB902" s="475"/>
      <c r="AD902" s="991" t="s">
        <v>3928</v>
      </c>
      <c r="AE902" s="992"/>
      <c r="AF902" s="992"/>
      <c r="AG902" s="992"/>
      <c r="AH902" s="992"/>
      <c r="AI902" s="992"/>
      <c r="AJ902" s="992"/>
      <c r="AK902" s="993"/>
      <c r="AL902" s="472" t="s">
        <v>3783</v>
      </c>
      <c r="AM902" s="473" t="s">
        <v>3929</v>
      </c>
      <c r="AN902" s="474"/>
      <c r="AO902" s="474"/>
      <c r="AP902" s="474"/>
      <c r="AQ902" s="472" t="s">
        <v>3783</v>
      </c>
      <c r="AR902" s="473" t="s">
        <v>3930</v>
      </c>
      <c r="AS902" s="474"/>
      <c r="AT902" s="474"/>
      <c r="AV902" s="461" t="s">
        <v>3935</v>
      </c>
      <c r="AW902" s="472" t="s">
        <v>3783</v>
      </c>
      <c r="AX902" s="461" t="s">
        <v>3936</v>
      </c>
      <c r="AZ902" s="473"/>
      <c r="BA902" s="474"/>
      <c r="BB902" s="474"/>
      <c r="BC902" s="474"/>
      <c r="BD902" s="475"/>
    </row>
    <row r="903" spans="2:58" s="236" customFormat="1" ht="15" hidden="1" customHeight="1">
      <c r="B903" s="994" t="s">
        <v>3931</v>
      </c>
      <c r="C903" s="995"/>
      <c r="D903" s="995"/>
      <c r="E903" s="995"/>
      <c r="F903" s="995"/>
      <c r="G903" s="995"/>
      <c r="H903" s="995"/>
      <c r="I903" s="996"/>
      <c r="J903" s="1000" t="s">
        <v>3932</v>
      </c>
      <c r="K903" s="1001"/>
      <c r="L903" s="1004"/>
      <c r="M903" s="1005"/>
      <c r="N903" s="1005"/>
      <c r="O903" s="1005"/>
      <c r="P903" s="1005"/>
      <c r="Q903" s="1005"/>
      <c r="R903" s="1006"/>
      <c r="S903" s="1006"/>
      <c r="T903" s="1006"/>
      <c r="U903" s="1007"/>
      <c r="V903" s="1008" t="s">
        <v>3933</v>
      </c>
      <c r="W903" s="1008"/>
      <c r="X903" s="1008"/>
      <c r="Y903" s="1008"/>
      <c r="Z903" s="1008"/>
      <c r="AA903" s="1008"/>
      <c r="AB903" s="1009"/>
      <c r="AD903" s="994" t="s">
        <v>3931</v>
      </c>
      <c r="AE903" s="995"/>
      <c r="AF903" s="995"/>
      <c r="AG903" s="995"/>
      <c r="AH903" s="995"/>
      <c r="AI903" s="995"/>
      <c r="AJ903" s="995"/>
      <c r="AK903" s="996"/>
      <c r="AL903" s="1000" t="s">
        <v>3932</v>
      </c>
      <c r="AM903" s="1001"/>
      <c r="AN903" s="1004"/>
      <c r="AO903" s="1005"/>
      <c r="AP903" s="1005"/>
      <c r="AQ903" s="1005"/>
      <c r="AR903" s="1005"/>
      <c r="AS903" s="1005"/>
      <c r="AT903" s="1006"/>
      <c r="AU903" s="1006"/>
      <c r="AV903" s="1006"/>
      <c r="AW903" s="1007"/>
      <c r="AX903" s="1008" t="s">
        <v>3933</v>
      </c>
      <c r="AY903" s="1008"/>
      <c r="AZ903" s="1008"/>
      <c r="BA903" s="1008"/>
      <c r="BB903" s="1008"/>
      <c r="BC903" s="1008"/>
      <c r="BD903" s="1009"/>
    </row>
    <row r="904" spans="2:58" s="236" customFormat="1" ht="15" hidden="1" customHeight="1">
      <c r="B904" s="997"/>
      <c r="C904" s="998"/>
      <c r="D904" s="998"/>
      <c r="E904" s="998"/>
      <c r="F904" s="998"/>
      <c r="G904" s="998"/>
      <c r="H904" s="998"/>
      <c r="I904" s="999"/>
      <c r="J904" s="1002"/>
      <c r="K904" s="1003"/>
      <c r="L904" s="1004"/>
      <c r="M904" s="1005"/>
      <c r="N904" s="1005"/>
      <c r="O904" s="1005"/>
      <c r="P904" s="1005"/>
      <c r="Q904" s="1005"/>
      <c r="R904" s="1006"/>
      <c r="S904" s="1006"/>
      <c r="T904" s="1006"/>
      <c r="U904" s="1007"/>
      <c r="V904" s="1010"/>
      <c r="W904" s="1010"/>
      <c r="X904" s="1010"/>
      <c r="Y904" s="1010"/>
      <c r="Z904" s="1010"/>
      <c r="AA904" s="1010"/>
      <c r="AB904" s="1011"/>
      <c r="AC904" s="241"/>
      <c r="AD904" s="997"/>
      <c r="AE904" s="998"/>
      <c r="AF904" s="998"/>
      <c r="AG904" s="998"/>
      <c r="AH904" s="998"/>
      <c r="AI904" s="998"/>
      <c r="AJ904" s="998"/>
      <c r="AK904" s="999"/>
      <c r="AL904" s="1002"/>
      <c r="AM904" s="1003"/>
      <c r="AN904" s="1004"/>
      <c r="AO904" s="1005"/>
      <c r="AP904" s="1005"/>
      <c r="AQ904" s="1005"/>
      <c r="AR904" s="1005"/>
      <c r="AS904" s="1005"/>
      <c r="AT904" s="1006"/>
      <c r="AU904" s="1006"/>
      <c r="AV904" s="1006"/>
      <c r="AW904" s="1007"/>
      <c r="AX904" s="1010"/>
      <c r="AY904" s="1010"/>
      <c r="AZ904" s="1010"/>
      <c r="BA904" s="1010"/>
      <c r="BB904" s="1010"/>
      <c r="BC904" s="1010"/>
      <c r="BD904" s="1011"/>
      <c r="BF904" s="241"/>
    </row>
    <row r="905" spans="2:58" s="236" customFormat="1" ht="15" hidden="1" customHeight="1">
      <c r="B905" s="994" t="s">
        <v>3934</v>
      </c>
      <c r="C905" s="995"/>
      <c r="D905" s="995"/>
      <c r="E905" s="995"/>
      <c r="F905" s="995"/>
      <c r="G905" s="995"/>
      <c r="H905" s="995"/>
      <c r="I905" s="996"/>
      <c r="J905" s="968"/>
      <c r="K905" s="969"/>
      <c r="L905" s="1012"/>
      <c r="M905" s="1012" t="s">
        <v>12</v>
      </c>
      <c r="N905" s="1012"/>
      <c r="O905" s="1012" t="s">
        <v>11</v>
      </c>
      <c r="P905" s="1012"/>
      <c r="Q905" s="1012" t="s">
        <v>227</v>
      </c>
      <c r="S905" s="476"/>
      <c r="T905" s="476"/>
      <c r="U905" s="476"/>
      <c r="V905" s="476"/>
      <c r="W905" s="476"/>
      <c r="X905" s="476"/>
      <c r="Y905" s="476"/>
      <c r="Z905" s="476"/>
      <c r="AA905" s="476"/>
      <c r="AB905" s="477"/>
      <c r="AC905" s="241"/>
      <c r="AD905" s="994" t="s">
        <v>3934</v>
      </c>
      <c r="AE905" s="995"/>
      <c r="AF905" s="995"/>
      <c r="AG905" s="995"/>
      <c r="AH905" s="995"/>
      <c r="AI905" s="995"/>
      <c r="AJ905" s="995"/>
      <c r="AK905" s="996"/>
      <c r="AL905" s="968"/>
      <c r="AM905" s="969"/>
      <c r="AN905" s="1012"/>
      <c r="AO905" s="1012" t="s">
        <v>12</v>
      </c>
      <c r="AP905" s="1012"/>
      <c r="AQ905" s="1012" t="s">
        <v>11</v>
      </c>
      <c r="AR905" s="1012"/>
      <c r="AS905" s="1012" t="s">
        <v>227</v>
      </c>
      <c r="AU905" s="476"/>
      <c r="AV905" s="476"/>
      <c r="AW905" s="476"/>
      <c r="AX905" s="476"/>
      <c r="AY905" s="476"/>
      <c r="AZ905" s="476"/>
      <c r="BA905" s="476"/>
      <c r="BB905" s="476"/>
      <c r="BC905" s="476"/>
      <c r="BD905" s="477"/>
      <c r="BF905" s="241"/>
    </row>
    <row r="906" spans="2:58" s="236" customFormat="1" ht="15" hidden="1" customHeight="1">
      <c r="B906" s="997"/>
      <c r="C906" s="998"/>
      <c r="D906" s="998"/>
      <c r="E906" s="998"/>
      <c r="F906" s="998"/>
      <c r="G906" s="998"/>
      <c r="H906" s="998"/>
      <c r="I906" s="999"/>
      <c r="J906" s="970"/>
      <c r="K906" s="971"/>
      <c r="L906" s="1013"/>
      <c r="M906" s="1013"/>
      <c r="N906" s="1013"/>
      <c r="O906" s="1013"/>
      <c r="P906" s="1013"/>
      <c r="Q906" s="1013"/>
      <c r="R906" s="481"/>
      <c r="S906" s="479"/>
      <c r="T906" s="479"/>
      <c r="U906" s="479"/>
      <c r="V906" s="479"/>
      <c r="W906" s="479"/>
      <c r="X906" s="479"/>
      <c r="Y906" s="479"/>
      <c r="Z906" s="479"/>
      <c r="AA906" s="479"/>
      <c r="AB906" s="480"/>
      <c r="AC906" s="241"/>
      <c r="AD906" s="997"/>
      <c r="AE906" s="998"/>
      <c r="AF906" s="998"/>
      <c r="AG906" s="998"/>
      <c r="AH906" s="998"/>
      <c r="AI906" s="998"/>
      <c r="AJ906" s="998"/>
      <c r="AK906" s="999"/>
      <c r="AL906" s="970"/>
      <c r="AM906" s="971"/>
      <c r="AN906" s="1013"/>
      <c r="AO906" s="1013"/>
      <c r="AP906" s="1013"/>
      <c r="AQ906" s="1013"/>
      <c r="AR906" s="1013"/>
      <c r="AS906" s="1013"/>
      <c r="AT906" s="481"/>
      <c r="AU906" s="479"/>
      <c r="AV906" s="479"/>
      <c r="AW906" s="479"/>
      <c r="AX906" s="479"/>
      <c r="AY906" s="479"/>
      <c r="AZ906" s="479"/>
      <c r="BA906" s="479"/>
      <c r="BB906" s="479"/>
      <c r="BC906" s="479"/>
      <c r="BD906" s="480"/>
      <c r="BF906" s="241"/>
    </row>
    <row r="907" spans="2:58" s="236" customFormat="1" ht="20.100000000000001" hidden="1" customHeight="1">
      <c r="B907" s="482"/>
      <c r="C907" s="482"/>
      <c r="D907" s="482"/>
      <c r="E907" s="482"/>
      <c r="F907" s="482"/>
      <c r="G907" s="482"/>
      <c r="H907" s="482"/>
      <c r="I907" s="482"/>
      <c r="J907" s="482"/>
      <c r="K907" s="482"/>
      <c r="L907" s="482"/>
      <c r="M907" s="482"/>
      <c r="N907" s="482"/>
      <c r="O907" s="482"/>
      <c r="P907" s="482"/>
      <c r="Q907" s="482"/>
      <c r="R907" s="482"/>
      <c r="S907" s="482"/>
      <c r="T907" s="482"/>
      <c r="U907" s="482"/>
      <c r="V907" s="482"/>
      <c r="W907" s="482"/>
      <c r="X907" s="482"/>
      <c r="Y907" s="482"/>
      <c r="Z907" s="482"/>
      <c r="AA907" s="482"/>
      <c r="AB907" s="482"/>
      <c r="AC907" s="241"/>
      <c r="AD907" s="482"/>
      <c r="AE907" s="482"/>
      <c r="AF907" s="482"/>
      <c r="AG907" s="482"/>
      <c r="AH907" s="482"/>
      <c r="AI907" s="482"/>
      <c r="AJ907" s="482"/>
      <c r="AK907" s="482"/>
      <c r="AL907" s="482"/>
      <c r="AM907" s="482"/>
      <c r="AN907" s="482"/>
      <c r="AO907" s="482"/>
      <c r="AP907" s="482"/>
      <c r="AQ907" s="482"/>
      <c r="AR907" s="482"/>
      <c r="AS907" s="482"/>
      <c r="AT907" s="482"/>
      <c r="AU907" s="482"/>
      <c r="AV907" s="482"/>
      <c r="AW907" s="482"/>
      <c r="AX907" s="482"/>
      <c r="AY907" s="482"/>
      <c r="AZ907" s="482"/>
      <c r="BA907" s="482"/>
      <c r="BB907" s="482"/>
      <c r="BC907" s="482"/>
      <c r="BD907" s="482"/>
      <c r="BF907" s="241"/>
    </row>
    <row r="908" spans="2:58" s="236" customFormat="1" ht="18" hidden="1" customHeight="1">
      <c r="C908" s="437" t="s">
        <v>3937</v>
      </c>
      <c r="D908" s="243" t="s">
        <v>16092</v>
      </c>
      <c r="F908" s="243"/>
      <c r="G908" s="243"/>
      <c r="H908" s="243"/>
      <c r="I908" s="243"/>
      <c r="J908" s="483"/>
      <c r="K908" s="483"/>
      <c r="L908" s="483"/>
      <c r="M908" s="483"/>
      <c r="N908" s="483"/>
      <c r="O908" s="483"/>
      <c r="P908" s="483"/>
      <c r="Q908" s="483"/>
      <c r="R908" s="483"/>
      <c r="S908" s="484"/>
      <c r="T908" s="483"/>
      <c r="U908" s="483"/>
      <c r="V908" s="483"/>
      <c r="W908" s="483"/>
      <c r="X908" s="243"/>
      <c r="Y908" s="243"/>
      <c r="Z908" s="243"/>
      <c r="AA908" s="243"/>
      <c r="AB908" s="243"/>
      <c r="AE908" s="437" t="s">
        <v>3937</v>
      </c>
      <c r="AF908" s="243" t="s">
        <v>16092</v>
      </c>
      <c r="AH908" s="243"/>
      <c r="AI908" s="243"/>
      <c r="AJ908" s="243"/>
      <c r="AK908" s="243"/>
      <c r="AL908" s="483"/>
      <c r="AM908" s="483"/>
      <c r="AN908" s="483"/>
      <c r="AO908" s="483"/>
      <c r="AP908" s="483"/>
      <c r="AQ908" s="483"/>
      <c r="AR908" s="483"/>
      <c r="AS908" s="483"/>
      <c r="AT908" s="483"/>
      <c r="AU908" s="484"/>
      <c r="AV908" s="483"/>
      <c r="AW908" s="483"/>
      <c r="AX908" s="483"/>
      <c r="AY908" s="483"/>
      <c r="AZ908" s="243"/>
      <c r="BA908" s="243"/>
      <c r="BB908" s="243"/>
      <c r="BC908" s="243"/>
      <c r="BD908" s="243"/>
    </row>
    <row r="909" spans="2:58" s="236" customFormat="1" ht="30" hidden="1" customHeight="1">
      <c r="C909" s="485" t="s">
        <v>3938</v>
      </c>
      <c r="D909" s="1032" t="s">
        <v>16093</v>
      </c>
      <c r="E909" s="1032"/>
      <c r="F909" s="1032"/>
      <c r="G909" s="1032"/>
      <c r="H909" s="1032"/>
      <c r="I909" s="1032"/>
      <c r="J909" s="1032"/>
      <c r="K909" s="1032"/>
      <c r="L909" s="1032"/>
      <c r="M909" s="1032"/>
      <c r="N909" s="1032"/>
      <c r="O909" s="1032"/>
      <c r="P909" s="1032"/>
      <c r="Q909" s="1032"/>
      <c r="R909" s="1032"/>
      <c r="S909" s="1032"/>
      <c r="T909" s="1032"/>
      <c r="U909" s="1032"/>
      <c r="V909" s="1032"/>
      <c r="W909" s="1032"/>
      <c r="X909" s="1032"/>
      <c r="Y909" s="1032"/>
      <c r="Z909" s="1032"/>
      <c r="AA909" s="1032"/>
      <c r="AB909" s="1032"/>
      <c r="AE909" s="485" t="s">
        <v>3938</v>
      </c>
      <c r="AF909" s="1032" t="s">
        <v>16093</v>
      </c>
      <c r="AG909" s="1032"/>
      <c r="AH909" s="1032"/>
      <c r="AI909" s="1032"/>
      <c r="AJ909" s="1032"/>
      <c r="AK909" s="1032"/>
      <c r="AL909" s="1032"/>
      <c r="AM909" s="1032"/>
      <c r="AN909" s="1032"/>
      <c r="AO909" s="1032"/>
      <c r="AP909" s="1032"/>
      <c r="AQ909" s="1032"/>
      <c r="AR909" s="1032"/>
      <c r="AS909" s="1032"/>
      <c r="AT909" s="1032"/>
      <c r="AU909" s="1032"/>
      <c r="AV909" s="1032"/>
      <c r="AW909" s="1032"/>
      <c r="AX909" s="1032"/>
      <c r="AY909" s="1032"/>
      <c r="AZ909" s="1032"/>
      <c r="BA909" s="1032"/>
      <c r="BB909" s="1032"/>
      <c r="BC909" s="1032"/>
      <c r="BD909" s="1032"/>
    </row>
    <row r="910" spans="2:58" s="236" customFormat="1" ht="7.95" hidden="1" customHeight="1">
      <c r="E910" s="486"/>
      <c r="F910" s="486"/>
      <c r="G910" s="486"/>
      <c r="H910" s="486"/>
      <c r="I910" s="486"/>
      <c r="J910" s="486"/>
      <c r="K910" s="486"/>
      <c r="L910" s="486"/>
      <c r="M910" s="486"/>
      <c r="N910" s="486"/>
      <c r="O910" s="486"/>
      <c r="P910" s="486"/>
      <c r="Q910" s="486"/>
      <c r="R910" s="486"/>
      <c r="S910" s="486"/>
      <c r="T910" s="486"/>
      <c r="U910" s="486"/>
      <c r="V910" s="486"/>
      <c r="W910" s="486"/>
      <c r="X910" s="486"/>
      <c r="Y910" s="486"/>
      <c r="Z910" s="486"/>
      <c r="AA910" s="486"/>
      <c r="AB910" s="486"/>
      <c r="AG910" s="486"/>
      <c r="AH910" s="486"/>
      <c r="AI910" s="486"/>
      <c r="AJ910" s="486"/>
      <c r="AK910" s="486"/>
      <c r="AL910" s="486"/>
      <c r="AM910" s="486"/>
      <c r="AN910" s="486"/>
      <c r="AO910" s="486"/>
      <c r="AP910" s="486"/>
      <c r="AQ910" s="486"/>
      <c r="AR910" s="486"/>
      <c r="AS910" s="486"/>
      <c r="AT910" s="486"/>
      <c r="AU910" s="486"/>
      <c r="AV910" s="486"/>
      <c r="AW910" s="486"/>
      <c r="AX910" s="486"/>
      <c r="AY910" s="486"/>
      <c r="AZ910" s="486"/>
      <c r="BA910" s="486"/>
      <c r="BB910" s="486"/>
      <c r="BC910" s="486"/>
      <c r="BD910" s="486"/>
    </row>
    <row r="911" spans="2:58" s="236" customFormat="1" ht="25.35" hidden="1" customHeight="1">
      <c r="B911" s="441" t="s">
        <v>3939</v>
      </c>
      <c r="I911" s="442"/>
      <c r="J911" s="442"/>
      <c r="W911" s="442"/>
      <c r="X911" s="442"/>
      <c r="Y911" s="442"/>
      <c r="Z911" s="442"/>
      <c r="AA911" s="442"/>
      <c r="AB911" s="442"/>
      <c r="AD911" s="441" t="s">
        <v>3939</v>
      </c>
      <c r="AK911" s="442"/>
      <c r="AL911" s="442"/>
      <c r="AY911" s="442"/>
      <c r="AZ911" s="442"/>
      <c r="BA911" s="442"/>
      <c r="BB911" s="442"/>
      <c r="BC911" s="442"/>
      <c r="BD911" s="442"/>
    </row>
    <row r="912" spans="2:58" s="236" customFormat="1" ht="12.45" hidden="1" customHeight="1">
      <c r="B912" s="1014" t="s">
        <v>3917</v>
      </c>
      <c r="C912" s="1015"/>
      <c r="D912" s="1015"/>
      <c r="E912" s="1015"/>
      <c r="F912" s="1015"/>
      <c r="G912" s="1015"/>
      <c r="H912" s="1015"/>
      <c r="I912" s="1016"/>
      <c r="J912" s="1017"/>
      <c r="K912" s="1018"/>
      <c r="L912" s="1018"/>
      <c r="M912" s="1018"/>
      <c r="N912" s="1018"/>
      <c r="O912" s="1018"/>
      <c r="P912" s="1018"/>
      <c r="Q912" s="1018"/>
      <c r="R912" s="1018"/>
      <c r="S912" s="1018"/>
      <c r="T912" s="1018"/>
      <c r="U912" s="1018"/>
      <c r="V912" s="1018"/>
      <c r="W912" s="1018"/>
      <c r="X912" s="1018"/>
      <c r="Y912" s="1018"/>
      <c r="Z912" s="1018"/>
      <c r="AA912" s="1018"/>
      <c r="AB912" s="1019"/>
      <c r="AD912" s="1014" t="s">
        <v>3917</v>
      </c>
      <c r="AE912" s="1015"/>
      <c r="AF912" s="1015"/>
      <c r="AG912" s="1015"/>
      <c r="AH912" s="1015"/>
      <c r="AI912" s="1015"/>
      <c r="AJ912" s="1015"/>
      <c r="AK912" s="1016"/>
      <c r="AL912" s="1017"/>
      <c r="AM912" s="1018"/>
      <c r="AN912" s="1018"/>
      <c r="AO912" s="1018"/>
      <c r="AP912" s="1018"/>
      <c r="AQ912" s="1018"/>
      <c r="AR912" s="1018"/>
      <c r="AS912" s="1018"/>
      <c r="AT912" s="1018"/>
      <c r="AU912" s="1018"/>
      <c r="AV912" s="1018"/>
      <c r="AW912" s="1018"/>
      <c r="AX912" s="1018"/>
      <c r="AY912" s="1018"/>
      <c r="AZ912" s="1018"/>
      <c r="BA912" s="1018"/>
      <c r="BB912" s="1018"/>
      <c r="BC912" s="1018"/>
      <c r="BD912" s="1019"/>
    </row>
    <row r="913" spans="2:58" s="236" customFormat="1" ht="22.5" hidden="1" customHeight="1">
      <c r="B913" s="1020" t="s">
        <v>8</v>
      </c>
      <c r="C913" s="1021"/>
      <c r="D913" s="1021"/>
      <c r="E913" s="1021"/>
      <c r="F913" s="1021"/>
      <c r="G913" s="1021"/>
      <c r="H913" s="1021"/>
      <c r="I913" s="1022"/>
      <c r="J913" s="1023"/>
      <c r="K913" s="1024"/>
      <c r="L913" s="1024"/>
      <c r="M913" s="1025"/>
      <c r="N913" s="1025"/>
      <c r="O913" s="1024"/>
      <c r="P913" s="1025"/>
      <c r="Q913" s="1025"/>
      <c r="R913" s="1024"/>
      <c r="S913" s="1024"/>
      <c r="T913" s="1024"/>
      <c r="U913" s="1024"/>
      <c r="V913" s="1024"/>
      <c r="W913" s="1024"/>
      <c r="X913" s="1024"/>
      <c r="Y913" s="1024"/>
      <c r="Z913" s="1024"/>
      <c r="AA913" s="1024"/>
      <c r="AB913" s="1026"/>
      <c r="AC913" s="236">
        <v>53</v>
      </c>
      <c r="AD913" s="1020" t="s">
        <v>8</v>
      </c>
      <c r="AE913" s="1021"/>
      <c r="AF913" s="1021"/>
      <c r="AG913" s="1021"/>
      <c r="AH913" s="1021"/>
      <c r="AI913" s="1021"/>
      <c r="AJ913" s="1021"/>
      <c r="AK913" s="1022"/>
      <c r="AL913" s="1023"/>
      <c r="AM913" s="1024"/>
      <c r="AN913" s="1024"/>
      <c r="AO913" s="1025"/>
      <c r="AP913" s="1025"/>
      <c r="AQ913" s="1024"/>
      <c r="AR913" s="1025"/>
      <c r="AS913" s="1025"/>
      <c r="AT913" s="1024"/>
      <c r="AU913" s="1024"/>
      <c r="AV913" s="1024"/>
      <c r="AW913" s="1024"/>
      <c r="AX913" s="1024"/>
      <c r="AY913" s="1024"/>
      <c r="AZ913" s="1024"/>
      <c r="BA913" s="1024"/>
      <c r="BB913" s="1024"/>
      <c r="BC913" s="1024"/>
      <c r="BD913" s="1026"/>
      <c r="BF913" s="236">
        <v>53</v>
      </c>
    </row>
    <row r="914" spans="2:58" s="236" customFormat="1" ht="25.2" hidden="1" customHeight="1">
      <c r="B914" s="1027" t="s">
        <v>23</v>
      </c>
      <c r="C914" s="1028"/>
      <c r="D914" s="1028"/>
      <c r="E914" s="1028"/>
      <c r="F914" s="1028"/>
      <c r="G914" s="1028"/>
      <c r="H914" s="1028"/>
      <c r="I914" s="1029"/>
      <c r="J914" s="972" t="s">
        <v>3918</v>
      </c>
      <c r="K914" s="973"/>
      <c r="L914" s="973"/>
      <c r="M914" s="975"/>
      <c r="N914" s="977"/>
      <c r="O914" s="239" t="s">
        <v>3919</v>
      </c>
      <c r="P914" s="975"/>
      <c r="Q914" s="977"/>
      <c r="R914" s="973"/>
      <c r="S914" s="973"/>
      <c r="T914" s="973"/>
      <c r="U914" s="973"/>
      <c r="V914" s="973"/>
      <c r="W914" s="973"/>
      <c r="X914" s="973"/>
      <c r="Y914" s="973"/>
      <c r="Z914" s="973"/>
      <c r="AA914" s="973"/>
      <c r="AB914" s="974"/>
      <c r="AD914" s="1027" t="s">
        <v>23</v>
      </c>
      <c r="AE914" s="1028"/>
      <c r="AF914" s="1028"/>
      <c r="AG914" s="1028"/>
      <c r="AH914" s="1028"/>
      <c r="AI914" s="1028"/>
      <c r="AJ914" s="1028"/>
      <c r="AK914" s="1029"/>
      <c r="AL914" s="972" t="s">
        <v>3918</v>
      </c>
      <c r="AM914" s="973"/>
      <c r="AN914" s="973"/>
      <c r="AO914" s="975"/>
      <c r="AP914" s="977"/>
      <c r="AQ914" s="239" t="s">
        <v>3919</v>
      </c>
      <c r="AR914" s="975"/>
      <c r="AS914" s="977"/>
      <c r="AT914" s="973"/>
      <c r="AU914" s="973"/>
      <c r="AV914" s="973"/>
      <c r="AW914" s="973"/>
      <c r="AX914" s="973"/>
      <c r="AY914" s="973"/>
      <c r="AZ914" s="973"/>
      <c r="BA914" s="973"/>
      <c r="BB914" s="973"/>
      <c r="BC914" s="973"/>
      <c r="BD914" s="974"/>
    </row>
    <row r="915" spans="2:58" s="236" customFormat="1" ht="25.2" hidden="1" customHeight="1">
      <c r="B915" s="1030"/>
      <c r="C915" s="1025"/>
      <c r="D915" s="1025"/>
      <c r="E915" s="1025"/>
      <c r="F915" s="1025"/>
      <c r="G915" s="1025"/>
      <c r="H915" s="1025"/>
      <c r="I915" s="1031"/>
      <c r="J915" s="972" t="s">
        <v>3920</v>
      </c>
      <c r="K915" s="973"/>
      <c r="L915" s="973"/>
      <c r="M915" s="975"/>
      <c r="N915" s="976"/>
      <c r="O915" s="976"/>
      <c r="P915" s="976"/>
      <c r="Q915" s="977"/>
      <c r="R915" s="972" t="s">
        <v>3921</v>
      </c>
      <c r="S915" s="973"/>
      <c r="T915" s="974"/>
      <c r="U915" s="975"/>
      <c r="V915" s="976"/>
      <c r="W915" s="976"/>
      <c r="X915" s="976"/>
      <c r="Y915" s="976"/>
      <c r="Z915" s="976"/>
      <c r="AA915" s="976"/>
      <c r="AB915" s="977"/>
      <c r="AD915" s="1030"/>
      <c r="AE915" s="1025"/>
      <c r="AF915" s="1025"/>
      <c r="AG915" s="1025"/>
      <c r="AH915" s="1025"/>
      <c r="AI915" s="1025"/>
      <c r="AJ915" s="1025"/>
      <c r="AK915" s="1031"/>
      <c r="AL915" s="972" t="s">
        <v>3920</v>
      </c>
      <c r="AM915" s="973"/>
      <c r="AN915" s="973"/>
      <c r="AO915" s="975"/>
      <c r="AP915" s="976"/>
      <c r="AQ915" s="976"/>
      <c r="AR915" s="976"/>
      <c r="AS915" s="977"/>
      <c r="AT915" s="972" t="s">
        <v>3921</v>
      </c>
      <c r="AU915" s="973"/>
      <c r="AV915" s="974"/>
      <c r="AW915" s="975"/>
      <c r="AX915" s="976"/>
      <c r="AY915" s="976"/>
      <c r="AZ915" s="976"/>
      <c r="BA915" s="976"/>
      <c r="BB915" s="976"/>
      <c r="BC915" s="976"/>
      <c r="BD915" s="977"/>
    </row>
    <row r="916" spans="2:58" s="236" customFormat="1" ht="25.2" hidden="1" customHeight="1">
      <c r="B916" s="1030"/>
      <c r="C916" s="1025"/>
      <c r="D916" s="1025"/>
      <c r="E916" s="1025"/>
      <c r="F916" s="1025"/>
      <c r="G916" s="1025"/>
      <c r="H916" s="1025"/>
      <c r="I916" s="1031"/>
      <c r="J916" s="972" t="s">
        <v>3922</v>
      </c>
      <c r="K916" s="973"/>
      <c r="L916" s="973"/>
      <c r="M916" s="978"/>
      <c r="N916" s="979"/>
      <c r="O916" s="979"/>
      <c r="P916" s="979"/>
      <c r="Q916" s="980"/>
      <c r="R916" s="972" t="s">
        <v>3923</v>
      </c>
      <c r="S916" s="973"/>
      <c r="T916" s="974"/>
      <c r="U916" s="975"/>
      <c r="V916" s="976"/>
      <c r="W916" s="976"/>
      <c r="X916" s="976"/>
      <c r="Y916" s="976"/>
      <c r="Z916" s="976"/>
      <c r="AA916" s="976"/>
      <c r="AB916" s="977"/>
      <c r="AD916" s="1030"/>
      <c r="AE916" s="1025"/>
      <c r="AF916" s="1025"/>
      <c r="AG916" s="1025"/>
      <c r="AH916" s="1025"/>
      <c r="AI916" s="1025"/>
      <c r="AJ916" s="1025"/>
      <c r="AK916" s="1031"/>
      <c r="AL916" s="972" t="s">
        <v>3922</v>
      </c>
      <c r="AM916" s="973"/>
      <c r="AN916" s="973"/>
      <c r="AO916" s="978"/>
      <c r="AP916" s="979"/>
      <c r="AQ916" s="979"/>
      <c r="AR916" s="979"/>
      <c r="AS916" s="980"/>
      <c r="AT916" s="972" t="s">
        <v>3923</v>
      </c>
      <c r="AU916" s="973"/>
      <c r="AV916" s="974"/>
      <c r="AW916" s="975"/>
      <c r="AX916" s="976"/>
      <c r="AY916" s="976"/>
      <c r="AZ916" s="976"/>
      <c r="BA916" s="976"/>
      <c r="BB916" s="976"/>
      <c r="BC916" s="976"/>
      <c r="BD916" s="977"/>
    </row>
    <row r="917" spans="2:58" s="236" customFormat="1" ht="25.2" hidden="1" customHeight="1">
      <c r="B917" s="1023"/>
      <c r="C917" s="1024"/>
      <c r="D917" s="1024"/>
      <c r="E917" s="1024"/>
      <c r="F917" s="1024"/>
      <c r="G917" s="1024"/>
      <c r="H917" s="1024"/>
      <c r="I917" s="1026"/>
      <c r="J917" s="972" t="s">
        <v>3924</v>
      </c>
      <c r="K917" s="973"/>
      <c r="L917" s="973"/>
      <c r="M917" s="981"/>
      <c r="N917" s="981"/>
      <c r="O917" s="981"/>
      <c r="P917" s="981"/>
      <c r="Q917" s="981"/>
      <c r="R917" s="981"/>
      <c r="S917" s="981"/>
      <c r="T917" s="981"/>
      <c r="U917" s="981"/>
      <c r="V917" s="981"/>
      <c r="W917" s="981"/>
      <c r="X917" s="981"/>
      <c r="Y917" s="981"/>
      <c r="Z917" s="981"/>
      <c r="AA917" s="981"/>
      <c r="AB917" s="981"/>
      <c r="AD917" s="1023"/>
      <c r="AE917" s="1024"/>
      <c r="AF917" s="1024"/>
      <c r="AG917" s="1024"/>
      <c r="AH917" s="1024"/>
      <c r="AI917" s="1024"/>
      <c r="AJ917" s="1024"/>
      <c r="AK917" s="1026"/>
      <c r="AL917" s="972" t="s">
        <v>3924</v>
      </c>
      <c r="AM917" s="973"/>
      <c r="AN917" s="973"/>
      <c r="AO917" s="981"/>
      <c r="AP917" s="981"/>
      <c r="AQ917" s="981"/>
      <c r="AR917" s="981"/>
      <c r="AS917" s="981"/>
      <c r="AT917" s="981"/>
      <c r="AU917" s="981"/>
      <c r="AV917" s="981"/>
      <c r="AW917" s="981"/>
      <c r="AX917" s="981"/>
      <c r="AY917" s="981"/>
      <c r="AZ917" s="981"/>
      <c r="BA917" s="981"/>
      <c r="BB917" s="981"/>
      <c r="BC917" s="981"/>
      <c r="BD917" s="981"/>
    </row>
    <row r="918" spans="2:58" s="236" customFormat="1" ht="30" hidden="1" customHeight="1">
      <c r="B918" s="982" t="s">
        <v>3925</v>
      </c>
      <c r="C918" s="983"/>
      <c r="D918" s="983"/>
      <c r="E918" s="983"/>
      <c r="F918" s="983"/>
      <c r="G918" s="983"/>
      <c r="H918" s="983"/>
      <c r="I918" s="984"/>
      <c r="J918" s="444"/>
      <c r="K918" s="445"/>
      <c r="L918" s="446" t="s">
        <v>388</v>
      </c>
      <c r="M918" s="447"/>
      <c r="N918" s="448" t="s">
        <v>112</v>
      </c>
      <c r="O918" s="449"/>
      <c r="P918" s="450"/>
      <c r="V918" s="451"/>
      <c r="W918" s="451"/>
      <c r="X918" s="451"/>
      <c r="Y918" s="451"/>
      <c r="Z918" s="451"/>
      <c r="AA918" s="451"/>
      <c r="AB918" s="452"/>
      <c r="AD918" s="982" t="s">
        <v>3925</v>
      </c>
      <c r="AE918" s="983"/>
      <c r="AF918" s="983"/>
      <c r="AG918" s="983"/>
      <c r="AH918" s="983"/>
      <c r="AI918" s="983"/>
      <c r="AJ918" s="983"/>
      <c r="AK918" s="984"/>
      <c r="AL918" s="444"/>
      <c r="AM918" s="445"/>
      <c r="AN918" s="446" t="s">
        <v>388</v>
      </c>
      <c r="AO918" s="447"/>
      <c r="AP918" s="448" t="s">
        <v>112</v>
      </c>
      <c r="AQ918" s="449"/>
      <c r="AR918" s="450"/>
      <c r="AX918" s="451"/>
      <c r="AY918" s="451"/>
      <c r="AZ918" s="451"/>
      <c r="BA918" s="451"/>
      <c r="BB918" s="451"/>
      <c r="BC918" s="451"/>
      <c r="BD918" s="452"/>
    </row>
    <row r="919" spans="2:58" s="236" customFormat="1" ht="15" hidden="1" customHeight="1">
      <c r="B919" s="985"/>
      <c r="C919" s="986"/>
      <c r="D919" s="986"/>
      <c r="E919" s="986"/>
      <c r="F919" s="986"/>
      <c r="G919" s="986"/>
      <c r="H919" s="986"/>
      <c r="I919" s="987"/>
      <c r="J919" s="453" t="s">
        <v>3926</v>
      </c>
      <c r="K919" s="454"/>
      <c r="L919" s="454"/>
      <c r="M919" s="454"/>
      <c r="N919" s="454"/>
      <c r="O919" s="454"/>
      <c r="P919" s="454"/>
      <c r="Q919" s="454"/>
      <c r="R919" s="454"/>
      <c r="S919" s="449"/>
      <c r="T919" s="455"/>
      <c r="U919" s="456"/>
      <c r="V919" s="457"/>
      <c r="W919" s="458"/>
      <c r="X919" s="459" t="s">
        <v>388</v>
      </c>
      <c r="Y919" s="460"/>
      <c r="Z919" s="461" t="s">
        <v>112</v>
      </c>
      <c r="AA919" s="461"/>
      <c r="AB919" s="462"/>
      <c r="AD919" s="985"/>
      <c r="AE919" s="986"/>
      <c r="AF919" s="986"/>
      <c r="AG919" s="986"/>
      <c r="AH919" s="986"/>
      <c r="AI919" s="986"/>
      <c r="AJ919" s="986"/>
      <c r="AK919" s="987"/>
      <c r="AL919" s="453" t="s">
        <v>3926</v>
      </c>
      <c r="AM919" s="454"/>
      <c r="AN919" s="454"/>
      <c r="AO919" s="454"/>
      <c r="AP919" s="454"/>
      <c r="AQ919" s="454"/>
      <c r="AR919" s="454"/>
      <c r="AS919" s="454"/>
      <c r="AT919" s="454"/>
      <c r="AU919" s="449"/>
      <c r="AV919" s="455"/>
      <c r="AW919" s="456"/>
      <c r="AX919" s="457"/>
      <c r="AY919" s="458"/>
      <c r="AZ919" s="459" t="s">
        <v>388</v>
      </c>
      <c r="BA919" s="460"/>
      <c r="BB919" s="461" t="s">
        <v>112</v>
      </c>
      <c r="BC919" s="461"/>
      <c r="BD919" s="462"/>
    </row>
    <row r="920" spans="2:58" s="236" customFormat="1" ht="15" hidden="1" customHeight="1">
      <c r="B920" s="988"/>
      <c r="C920" s="989"/>
      <c r="D920" s="989"/>
      <c r="E920" s="989"/>
      <c r="F920" s="989"/>
      <c r="G920" s="989"/>
      <c r="H920" s="989"/>
      <c r="I920" s="990"/>
      <c r="J920" s="463" t="s">
        <v>3927</v>
      </c>
      <c r="K920" s="464"/>
      <c r="L920" s="464"/>
      <c r="M920" s="464"/>
      <c r="N920" s="464"/>
      <c r="O920" s="464"/>
      <c r="P920" s="464"/>
      <c r="Q920" s="464"/>
      <c r="R920" s="464"/>
      <c r="S920" s="465"/>
      <c r="T920" s="466"/>
      <c r="U920" s="467"/>
      <c r="V920" s="468"/>
      <c r="W920" s="469"/>
      <c r="X920" s="464" t="s">
        <v>388</v>
      </c>
      <c r="Y920" s="470"/>
      <c r="Z920" s="466" t="s">
        <v>112</v>
      </c>
      <c r="AA920" s="466"/>
      <c r="AB920" s="471"/>
      <c r="AD920" s="988"/>
      <c r="AE920" s="989"/>
      <c r="AF920" s="989"/>
      <c r="AG920" s="989"/>
      <c r="AH920" s="989"/>
      <c r="AI920" s="989"/>
      <c r="AJ920" s="989"/>
      <c r="AK920" s="990"/>
      <c r="AL920" s="463" t="s">
        <v>3927</v>
      </c>
      <c r="AM920" s="464"/>
      <c r="AN920" s="464"/>
      <c r="AO920" s="464"/>
      <c r="AP920" s="464"/>
      <c r="AQ920" s="464"/>
      <c r="AR920" s="464"/>
      <c r="AS920" s="464"/>
      <c r="AT920" s="464"/>
      <c r="AU920" s="465"/>
      <c r="AV920" s="466"/>
      <c r="AW920" s="467"/>
      <c r="AX920" s="468"/>
      <c r="AY920" s="469"/>
      <c r="AZ920" s="464" t="s">
        <v>388</v>
      </c>
      <c r="BA920" s="470"/>
      <c r="BB920" s="466" t="s">
        <v>112</v>
      </c>
      <c r="BC920" s="466"/>
      <c r="BD920" s="471"/>
    </row>
    <row r="921" spans="2:58" s="236" customFormat="1" ht="18" hidden="1" customHeight="1">
      <c r="B921" s="991" t="s">
        <v>3928</v>
      </c>
      <c r="C921" s="992"/>
      <c r="D921" s="992"/>
      <c r="E921" s="992"/>
      <c r="F921" s="992"/>
      <c r="G921" s="992"/>
      <c r="H921" s="992"/>
      <c r="I921" s="993"/>
      <c r="J921" s="472" t="s">
        <v>3783</v>
      </c>
      <c r="K921" s="473" t="s">
        <v>3929</v>
      </c>
      <c r="L921" s="474"/>
      <c r="M921" s="474"/>
      <c r="N921" s="474"/>
      <c r="O921" s="472" t="s">
        <v>3783</v>
      </c>
      <c r="P921" s="473" t="s">
        <v>3930</v>
      </c>
      <c r="Q921" s="474"/>
      <c r="R921" s="474"/>
      <c r="T921" s="461" t="s">
        <v>3935</v>
      </c>
      <c r="U921" s="472" t="s">
        <v>3783</v>
      </c>
      <c r="V921" s="461" t="s">
        <v>3936</v>
      </c>
      <c r="X921" s="473"/>
      <c r="Y921" s="474"/>
      <c r="Z921" s="474"/>
      <c r="AA921" s="474"/>
      <c r="AB921" s="475"/>
      <c r="AD921" s="991" t="s">
        <v>3928</v>
      </c>
      <c r="AE921" s="992"/>
      <c r="AF921" s="992"/>
      <c r="AG921" s="992"/>
      <c r="AH921" s="992"/>
      <c r="AI921" s="992"/>
      <c r="AJ921" s="992"/>
      <c r="AK921" s="993"/>
      <c r="AL921" s="472" t="s">
        <v>3783</v>
      </c>
      <c r="AM921" s="473" t="s">
        <v>3929</v>
      </c>
      <c r="AN921" s="474"/>
      <c r="AO921" s="474"/>
      <c r="AP921" s="474"/>
      <c r="AQ921" s="472" t="s">
        <v>3783</v>
      </c>
      <c r="AR921" s="473" t="s">
        <v>3930</v>
      </c>
      <c r="AS921" s="474"/>
      <c r="AT921" s="474"/>
      <c r="AV921" s="461" t="s">
        <v>3935</v>
      </c>
      <c r="AW921" s="472" t="s">
        <v>3783</v>
      </c>
      <c r="AX921" s="461" t="s">
        <v>3936</v>
      </c>
      <c r="AZ921" s="473"/>
      <c r="BA921" s="474"/>
      <c r="BB921" s="474"/>
      <c r="BC921" s="474"/>
      <c r="BD921" s="475"/>
    </row>
    <row r="922" spans="2:58" s="236" customFormat="1" ht="15" hidden="1" customHeight="1">
      <c r="B922" s="994" t="s">
        <v>3931</v>
      </c>
      <c r="C922" s="995"/>
      <c r="D922" s="995"/>
      <c r="E922" s="995"/>
      <c r="F922" s="995"/>
      <c r="G922" s="995"/>
      <c r="H922" s="995"/>
      <c r="I922" s="996"/>
      <c r="J922" s="1000" t="s">
        <v>3932</v>
      </c>
      <c r="K922" s="1001"/>
      <c r="L922" s="1004"/>
      <c r="M922" s="1005"/>
      <c r="N922" s="1005"/>
      <c r="O922" s="1005"/>
      <c r="P922" s="1005"/>
      <c r="Q922" s="1005"/>
      <c r="R922" s="1006"/>
      <c r="S922" s="1006"/>
      <c r="T922" s="1006"/>
      <c r="U922" s="1007"/>
      <c r="V922" s="1008" t="s">
        <v>3933</v>
      </c>
      <c r="W922" s="1008"/>
      <c r="X922" s="1008"/>
      <c r="Y922" s="1008"/>
      <c r="Z922" s="1008"/>
      <c r="AA922" s="1008"/>
      <c r="AB922" s="1009"/>
      <c r="AD922" s="994" t="s">
        <v>3931</v>
      </c>
      <c r="AE922" s="995"/>
      <c r="AF922" s="995"/>
      <c r="AG922" s="995"/>
      <c r="AH922" s="995"/>
      <c r="AI922" s="995"/>
      <c r="AJ922" s="995"/>
      <c r="AK922" s="996"/>
      <c r="AL922" s="1000" t="s">
        <v>3932</v>
      </c>
      <c r="AM922" s="1001"/>
      <c r="AN922" s="1004"/>
      <c r="AO922" s="1005"/>
      <c r="AP922" s="1005"/>
      <c r="AQ922" s="1005"/>
      <c r="AR922" s="1005"/>
      <c r="AS922" s="1005"/>
      <c r="AT922" s="1006"/>
      <c r="AU922" s="1006"/>
      <c r="AV922" s="1006"/>
      <c r="AW922" s="1007"/>
      <c r="AX922" s="1008" t="s">
        <v>3933</v>
      </c>
      <c r="AY922" s="1008"/>
      <c r="AZ922" s="1008"/>
      <c r="BA922" s="1008"/>
      <c r="BB922" s="1008"/>
      <c r="BC922" s="1008"/>
      <c r="BD922" s="1009"/>
    </row>
    <row r="923" spans="2:58" s="236" customFormat="1" ht="15" hidden="1" customHeight="1">
      <c r="B923" s="997"/>
      <c r="C923" s="998"/>
      <c r="D923" s="998"/>
      <c r="E923" s="998"/>
      <c r="F923" s="998"/>
      <c r="G923" s="998"/>
      <c r="H923" s="998"/>
      <c r="I923" s="999"/>
      <c r="J923" s="1002"/>
      <c r="K923" s="1003"/>
      <c r="L923" s="1004"/>
      <c r="M923" s="1005"/>
      <c r="N923" s="1005"/>
      <c r="O923" s="1005"/>
      <c r="P923" s="1005"/>
      <c r="Q923" s="1005"/>
      <c r="R923" s="1006"/>
      <c r="S923" s="1006"/>
      <c r="T923" s="1006"/>
      <c r="U923" s="1007"/>
      <c r="V923" s="1010"/>
      <c r="W923" s="1010"/>
      <c r="X923" s="1010"/>
      <c r="Y923" s="1010"/>
      <c r="Z923" s="1010"/>
      <c r="AA923" s="1010"/>
      <c r="AB923" s="1011"/>
      <c r="AC923" s="241"/>
      <c r="AD923" s="997"/>
      <c r="AE923" s="998"/>
      <c r="AF923" s="998"/>
      <c r="AG923" s="998"/>
      <c r="AH923" s="998"/>
      <c r="AI923" s="998"/>
      <c r="AJ923" s="998"/>
      <c r="AK923" s="999"/>
      <c r="AL923" s="1002"/>
      <c r="AM923" s="1003"/>
      <c r="AN923" s="1004"/>
      <c r="AO923" s="1005"/>
      <c r="AP923" s="1005"/>
      <c r="AQ923" s="1005"/>
      <c r="AR923" s="1005"/>
      <c r="AS923" s="1005"/>
      <c r="AT923" s="1006"/>
      <c r="AU923" s="1006"/>
      <c r="AV923" s="1006"/>
      <c r="AW923" s="1007"/>
      <c r="AX923" s="1010"/>
      <c r="AY923" s="1010"/>
      <c r="AZ923" s="1010"/>
      <c r="BA923" s="1010"/>
      <c r="BB923" s="1010"/>
      <c r="BC923" s="1010"/>
      <c r="BD923" s="1011"/>
      <c r="BF923" s="241"/>
    </row>
    <row r="924" spans="2:58" s="236" customFormat="1" ht="15" hidden="1" customHeight="1">
      <c r="B924" s="994" t="s">
        <v>3934</v>
      </c>
      <c r="C924" s="995"/>
      <c r="D924" s="995"/>
      <c r="E924" s="995"/>
      <c r="F924" s="995"/>
      <c r="G924" s="995"/>
      <c r="H924" s="995"/>
      <c r="I924" s="996"/>
      <c r="J924" s="968"/>
      <c r="K924" s="969"/>
      <c r="L924" s="1012"/>
      <c r="M924" s="1012" t="s">
        <v>12</v>
      </c>
      <c r="N924" s="1012"/>
      <c r="O924" s="1012" t="s">
        <v>11</v>
      </c>
      <c r="P924" s="1012"/>
      <c r="Q924" s="1012" t="s">
        <v>227</v>
      </c>
      <c r="S924" s="476"/>
      <c r="T924" s="476"/>
      <c r="U924" s="476"/>
      <c r="V924" s="476"/>
      <c r="W924" s="476"/>
      <c r="X924" s="476"/>
      <c r="Y924" s="476"/>
      <c r="Z924" s="476"/>
      <c r="AA924" s="476"/>
      <c r="AB924" s="477"/>
      <c r="AC924" s="241"/>
      <c r="AD924" s="994" t="s">
        <v>3934</v>
      </c>
      <c r="AE924" s="995"/>
      <c r="AF924" s="995"/>
      <c r="AG924" s="995"/>
      <c r="AH924" s="995"/>
      <c r="AI924" s="995"/>
      <c r="AJ924" s="995"/>
      <c r="AK924" s="996"/>
      <c r="AL924" s="968"/>
      <c r="AM924" s="969"/>
      <c r="AN924" s="1012"/>
      <c r="AO924" s="1012" t="s">
        <v>12</v>
      </c>
      <c r="AP924" s="1012"/>
      <c r="AQ924" s="1012" t="s">
        <v>11</v>
      </c>
      <c r="AR924" s="1012"/>
      <c r="AS924" s="1012" t="s">
        <v>227</v>
      </c>
      <c r="AU924" s="476"/>
      <c r="AV924" s="476"/>
      <c r="AW924" s="476"/>
      <c r="AX924" s="476"/>
      <c r="AY924" s="476"/>
      <c r="AZ924" s="476"/>
      <c r="BA924" s="476"/>
      <c r="BB924" s="476"/>
      <c r="BC924" s="476"/>
      <c r="BD924" s="477"/>
      <c r="BF924" s="241"/>
    </row>
    <row r="925" spans="2:58" s="236" customFormat="1" ht="15" hidden="1" customHeight="1">
      <c r="B925" s="997"/>
      <c r="C925" s="998"/>
      <c r="D925" s="998"/>
      <c r="E925" s="998"/>
      <c r="F925" s="998"/>
      <c r="G925" s="998"/>
      <c r="H925" s="998"/>
      <c r="I925" s="999"/>
      <c r="J925" s="970"/>
      <c r="K925" s="971"/>
      <c r="L925" s="1013"/>
      <c r="M925" s="1013"/>
      <c r="N925" s="1013"/>
      <c r="O925" s="1013"/>
      <c r="P925" s="1013"/>
      <c r="Q925" s="1013"/>
      <c r="R925" s="481"/>
      <c r="S925" s="479"/>
      <c r="T925" s="479"/>
      <c r="U925" s="479"/>
      <c r="V925" s="479"/>
      <c r="W925" s="479"/>
      <c r="X925" s="479"/>
      <c r="Y925" s="479"/>
      <c r="Z925" s="479"/>
      <c r="AA925" s="479"/>
      <c r="AB925" s="480"/>
      <c r="AC925" s="241"/>
      <c r="AD925" s="997"/>
      <c r="AE925" s="998"/>
      <c r="AF925" s="998"/>
      <c r="AG925" s="998"/>
      <c r="AH925" s="998"/>
      <c r="AI925" s="998"/>
      <c r="AJ925" s="998"/>
      <c r="AK925" s="999"/>
      <c r="AL925" s="970"/>
      <c r="AM925" s="971"/>
      <c r="AN925" s="1013"/>
      <c r="AO925" s="1013"/>
      <c r="AP925" s="1013"/>
      <c r="AQ925" s="1013"/>
      <c r="AR925" s="1013"/>
      <c r="AS925" s="1013"/>
      <c r="AT925" s="481"/>
      <c r="AU925" s="479"/>
      <c r="AV925" s="479"/>
      <c r="AW925" s="479"/>
      <c r="AX925" s="479"/>
      <c r="AY925" s="479"/>
      <c r="AZ925" s="479"/>
      <c r="BA925" s="479"/>
      <c r="BB925" s="479"/>
      <c r="BC925" s="479"/>
      <c r="BD925" s="480"/>
      <c r="BF925" s="241"/>
    </row>
    <row r="926" spans="2:58" s="236" customFormat="1" ht="20.100000000000001" hidden="1" customHeight="1">
      <c r="B926" s="482"/>
      <c r="C926" s="482"/>
      <c r="D926" s="482"/>
      <c r="E926" s="482"/>
      <c r="F926" s="482"/>
      <c r="G926" s="482"/>
      <c r="H926" s="482"/>
      <c r="I926" s="482"/>
      <c r="J926" s="482"/>
      <c r="K926" s="482"/>
      <c r="L926" s="482"/>
      <c r="M926" s="482"/>
      <c r="N926" s="482"/>
      <c r="O926" s="482"/>
      <c r="P926" s="482"/>
      <c r="Q926" s="482"/>
      <c r="R926" s="482"/>
      <c r="S926" s="482"/>
      <c r="T926" s="482"/>
      <c r="U926" s="482"/>
      <c r="V926" s="482"/>
      <c r="W926" s="482"/>
      <c r="X926" s="482"/>
      <c r="Y926" s="478"/>
      <c r="Z926" s="478"/>
      <c r="AA926" s="478"/>
      <c r="AB926" s="478"/>
      <c r="AC926" s="241"/>
      <c r="AD926" s="482"/>
      <c r="AE926" s="482"/>
      <c r="AF926" s="482"/>
      <c r="AG926" s="482"/>
      <c r="AH926" s="482"/>
      <c r="AI926" s="482"/>
      <c r="AJ926" s="482"/>
      <c r="AK926" s="482"/>
      <c r="AL926" s="482"/>
      <c r="AM926" s="482"/>
      <c r="AN926" s="482"/>
      <c r="AO926" s="482"/>
      <c r="AP926" s="482"/>
      <c r="AQ926" s="482"/>
      <c r="AR926" s="482"/>
      <c r="AS926" s="482"/>
      <c r="AT926" s="482"/>
      <c r="AU926" s="482"/>
      <c r="AV926" s="482"/>
      <c r="AW926" s="482"/>
      <c r="AX926" s="482"/>
      <c r="AY926" s="482"/>
      <c r="AZ926" s="482"/>
      <c r="BA926" s="478"/>
      <c r="BB926" s="478"/>
      <c r="BC926" s="478"/>
      <c r="BD926" s="478"/>
      <c r="BF926" s="241"/>
    </row>
    <row r="927" spans="2:58" s="236" customFormat="1" ht="12.45" hidden="1" customHeight="1">
      <c r="B927" s="1014" t="s">
        <v>3917</v>
      </c>
      <c r="C927" s="1015"/>
      <c r="D927" s="1015"/>
      <c r="E927" s="1015"/>
      <c r="F927" s="1015"/>
      <c r="G927" s="1015"/>
      <c r="H927" s="1015"/>
      <c r="I927" s="1016"/>
      <c r="J927" s="1017"/>
      <c r="K927" s="1018"/>
      <c r="L927" s="1018"/>
      <c r="M927" s="1018"/>
      <c r="N927" s="1018"/>
      <c r="O927" s="1018"/>
      <c r="P927" s="1018"/>
      <c r="Q927" s="1018"/>
      <c r="R927" s="1018"/>
      <c r="S927" s="1018"/>
      <c r="T927" s="1018"/>
      <c r="U927" s="1018"/>
      <c r="V927" s="1018"/>
      <c r="W927" s="1018"/>
      <c r="X927" s="1018"/>
      <c r="Y927" s="1018"/>
      <c r="Z927" s="1018"/>
      <c r="AA927" s="1018"/>
      <c r="AB927" s="1019"/>
      <c r="AD927" s="1014" t="s">
        <v>3917</v>
      </c>
      <c r="AE927" s="1015"/>
      <c r="AF927" s="1015"/>
      <c r="AG927" s="1015"/>
      <c r="AH927" s="1015"/>
      <c r="AI927" s="1015"/>
      <c r="AJ927" s="1015"/>
      <c r="AK927" s="1016"/>
      <c r="AL927" s="1017"/>
      <c r="AM927" s="1018"/>
      <c r="AN927" s="1018"/>
      <c r="AO927" s="1018"/>
      <c r="AP927" s="1018"/>
      <c r="AQ927" s="1018"/>
      <c r="AR927" s="1018"/>
      <c r="AS927" s="1018"/>
      <c r="AT927" s="1018"/>
      <c r="AU927" s="1018"/>
      <c r="AV927" s="1018"/>
      <c r="AW927" s="1018"/>
      <c r="AX927" s="1018"/>
      <c r="AY927" s="1018"/>
      <c r="AZ927" s="1018"/>
      <c r="BA927" s="1018"/>
      <c r="BB927" s="1018"/>
      <c r="BC927" s="1018"/>
      <c r="BD927" s="1019"/>
    </row>
    <row r="928" spans="2:58" s="236" customFormat="1" ht="22.5" hidden="1" customHeight="1">
      <c r="B928" s="1020" t="s">
        <v>8</v>
      </c>
      <c r="C928" s="1021"/>
      <c r="D928" s="1021"/>
      <c r="E928" s="1021"/>
      <c r="F928" s="1021"/>
      <c r="G928" s="1021"/>
      <c r="H928" s="1021"/>
      <c r="I928" s="1022"/>
      <c r="J928" s="1023"/>
      <c r="K928" s="1024"/>
      <c r="L928" s="1024"/>
      <c r="M928" s="1025"/>
      <c r="N928" s="1025"/>
      <c r="O928" s="1024"/>
      <c r="P928" s="1025"/>
      <c r="Q928" s="1025"/>
      <c r="R928" s="1024"/>
      <c r="S928" s="1024"/>
      <c r="T928" s="1024"/>
      <c r="U928" s="1024"/>
      <c r="V928" s="1024"/>
      <c r="W928" s="1024"/>
      <c r="X928" s="1024"/>
      <c r="Y928" s="1024"/>
      <c r="Z928" s="1024"/>
      <c r="AA928" s="1024"/>
      <c r="AB928" s="1026"/>
      <c r="AC928" s="236">
        <v>54</v>
      </c>
      <c r="AD928" s="1020" t="s">
        <v>8</v>
      </c>
      <c r="AE928" s="1021"/>
      <c r="AF928" s="1021"/>
      <c r="AG928" s="1021"/>
      <c r="AH928" s="1021"/>
      <c r="AI928" s="1021"/>
      <c r="AJ928" s="1021"/>
      <c r="AK928" s="1022"/>
      <c r="AL928" s="1023"/>
      <c r="AM928" s="1024"/>
      <c r="AN928" s="1024"/>
      <c r="AO928" s="1025"/>
      <c r="AP928" s="1025"/>
      <c r="AQ928" s="1024"/>
      <c r="AR928" s="1025"/>
      <c r="AS928" s="1025"/>
      <c r="AT928" s="1024"/>
      <c r="AU928" s="1024"/>
      <c r="AV928" s="1024"/>
      <c r="AW928" s="1024"/>
      <c r="AX928" s="1024"/>
      <c r="AY928" s="1024"/>
      <c r="AZ928" s="1024"/>
      <c r="BA928" s="1024"/>
      <c r="BB928" s="1024"/>
      <c r="BC928" s="1024"/>
      <c r="BD928" s="1026"/>
      <c r="BF928" s="236">
        <v>54</v>
      </c>
    </row>
    <row r="929" spans="2:58" s="236" customFormat="1" ht="25.2" hidden="1" customHeight="1">
      <c r="B929" s="1027" t="s">
        <v>23</v>
      </c>
      <c r="C929" s="1028"/>
      <c r="D929" s="1028"/>
      <c r="E929" s="1028"/>
      <c r="F929" s="1028"/>
      <c r="G929" s="1028"/>
      <c r="H929" s="1028"/>
      <c r="I929" s="1029"/>
      <c r="J929" s="972" t="s">
        <v>3918</v>
      </c>
      <c r="K929" s="973"/>
      <c r="L929" s="973"/>
      <c r="M929" s="975"/>
      <c r="N929" s="977"/>
      <c r="O929" s="239" t="s">
        <v>3919</v>
      </c>
      <c r="P929" s="975"/>
      <c r="Q929" s="977"/>
      <c r="R929" s="973"/>
      <c r="S929" s="973"/>
      <c r="T929" s="973"/>
      <c r="U929" s="973"/>
      <c r="V929" s="973"/>
      <c r="W929" s="973"/>
      <c r="X929" s="973"/>
      <c r="Y929" s="973"/>
      <c r="Z929" s="973"/>
      <c r="AA929" s="973"/>
      <c r="AB929" s="974"/>
      <c r="AD929" s="1027" t="s">
        <v>23</v>
      </c>
      <c r="AE929" s="1028"/>
      <c r="AF929" s="1028"/>
      <c r="AG929" s="1028"/>
      <c r="AH929" s="1028"/>
      <c r="AI929" s="1028"/>
      <c r="AJ929" s="1028"/>
      <c r="AK929" s="1029"/>
      <c r="AL929" s="972" t="s">
        <v>3918</v>
      </c>
      <c r="AM929" s="973"/>
      <c r="AN929" s="973"/>
      <c r="AO929" s="975"/>
      <c r="AP929" s="977"/>
      <c r="AQ929" s="239" t="s">
        <v>3919</v>
      </c>
      <c r="AR929" s="975"/>
      <c r="AS929" s="977"/>
      <c r="AT929" s="973"/>
      <c r="AU929" s="973"/>
      <c r="AV929" s="973"/>
      <c r="AW929" s="973"/>
      <c r="AX929" s="973"/>
      <c r="AY929" s="973"/>
      <c r="AZ929" s="973"/>
      <c r="BA929" s="973"/>
      <c r="BB929" s="973"/>
      <c r="BC929" s="973"/>
      <c r="BD929" s="974"/>
    </row>
    <row r="930" spans="2:58" s="236" customFormat="1" ht="25.2" hidden="1" customHeight="1">
      <c r="B930" s="1030"/>
      <c r="C930" s="1025"/>
      <c r="D930" s="1025"/>
      <c r="E930" s="1025"/>
      <c r="F930" s="1025"/>
      <c r="G930" s="1025"/>
      <c r="H930" s="1025"/>
      <c r="I930" s="1031"/>
      <c r="J930" s="972" t="s">
        <v>3920</v>
      </c>
      <c r="K930" s="973"/>
      <c r="L930" s="973"/>
      <c r="M930" s="975"/>
      <c r="N930" s="976"/>
      <c r="O930" s="976"/>
      <c r="P930" s="976"/>
      <c r="Q930" s="977"/>
      <c r="R930" s="972" t="s">
        <v>3921</v>
      </c>
      <c r="S930" s="973"/>
      <c r="T930" s="974"/>
      <c r="U930" s="975"/>
      <c r="V930" s="976"/>
      <c r="W930" s="976"/>
      <c r="X930" s="976"/>
      <c r="Y930" s="976"/>
      <c r="Z930" s="976"/>
      <c r="AA930" s="976"/>
      <c r="AB930" s="977"/>
      <c r="AD930" s="1030"/>
      <c r="AE930" s="1025"/>
      <c r="AF930" s="1025"/>
      <c r="AG930" s="1025"/>
      <c r="AH930" s="1025"/>
      <c r="AI930" s="1025"/>
      <c r="AJ930" s="1025"/>
      <c r="AK930" s="1031"/>
      <c r="AL930" s="972" t="s">
        <v>3920</v>
      </c>
      <c r="AM930" s="973"/>
      <c r="AN930" s="973"/>
      <c r="AO930" s="975"/>
      <c r="AP930" s="976"/>
      <c r="AQ930" s="976"/>
      <c r="AR930" s="976"/>
      <c r="AS930" s="977"/>
      <c r="AT930" s="972" t="s">
        <v>3921</v>
      </c>
      <c r="AU930" s="973"/>
      <c r="AV930" s="974"/>
      <c r="AW930" s="975"/>
      <c r="AX930" s="976"/>
      <c r="AY930" s="976"/>
      <c r="AZ930" s="976"/>
      <c r="BA930" s="976"/>
      <c r="BB930" s="976"/>
      <c r="BC930" s="976"/>
      <c r="BD930" s="977"/>
    </row>
    <row r="931" spans="2:58" s="236" customFormat="1" ht="25.2" hidden="1" customHeight="1">
      <c r="B931" s="1030"/>
      <c r="C931" s="1025"/>
      <c r="D931" s="1025"/>
      <c r="E931" s="1025"/>
      <c r="F931" s="1025"/>
      <c r="G931" s="1025"/>
      <c r="H931" s="1025"/>
      <c r="I931" s="1031"/>
      <c r="J931" s="972" t="s">
        <v>3922</v>
      </c>
      <c r="K931" s="973"/>
      <c r="L931" s="973"/>
      <c r="M931" s="978"/>
      <c r="N931" s="979"/>
      <c r="O931" s="979"/>
      <c r="P931" s="979"/>
      <c r="Q931" s="980"/>
      <c r="R931" s="972" t="s">
        <v>3923</v>
      </c>
      <c r="S931" s="973"/>
      <c r="T931" s="974"/>
      <c r="U931" s="975"/>
      <c r="V931" s="976"/>
      <c r="W931" s="976"/>
      <c r="X931" s="976"/>
      <c r="Y931" s="976"/>
      <c r="Z931" s="976"/>
      <c r="AA931" s="976"/>
      <c r="AB931" s="977"/>
      <c r="AD931" s="1030"/>
      <c r="AE931" s="1025"/>
      <c r="AF931" s="1025"/>
      <c r="AG931" s="1025"/>
      <c r="AH931" s="1025"/>
      <c r="AI931" s="1025"/>
      <c r="AJ931" s="1025"/>
      <c r="AK931" s="1031"/>
      <c r="AL931" s="972" t="s">
        <v>3922</v>
      </c>
      <c r="AM931" s="973"/>
      <c r="AN931" s="973"/>
      <c r="AO931" s="978"/>
      <c r="AP931" s="979"/>
      <c r="AQ931" s="979"/>
      <c r="AR931" s="979"/>
      <c r="AS931" s="980"/>
      <c r="AT931" s="972" t="s">
        <v>3923</v>
      </c>
      <c r="AU931" s="973"/>
      <c r="AV931" s="974"/>
      <c r="AW931" s="975"/>
      <c r="AX931" s="976"/>
      <c r="AY931" s="976"/>
      <c r="AZ931" s="976"/>
      <c r="BA931" s="976"/>
      <c r="BB931" s="976"/>
      <c r="BC931" s="976"/>
      <c r="BD931" s="977"/>
    </row>
    <row r="932" spans="2:58" s="236" customFormat="1" ht="25.2" hidden="1" customHeight="1">
      <c r="B932" s="1023"/>
      <c r="C932" s="1024"/>
      <c r="D932" s="1024"/>
      <c r="E932" s="1024"/>
      <c r="F932" s="1024"/>
      <c r="G932" s="1024"/>
      <c r="H932" s="1024"/>
      <c r="I932" s="1026"/>
      <c r="J932" s="972" t="s">
        <v>3924</v>
      </c>
      <c r="K932" s="973"/>
      <c r="L932" s="973"/>
      <c r="M932" s="981"/>
      <c r="N932" s="981"/>
      <c r="O932" s="981"/>
      <c r="P932" s="981"/>
      <c r="Q932" s="981"/>
      <c r="R932" s="981"/>
      <c r="S932" s="981"/>
      <c r="T932" s="981"/>
      <c r="U932" s="981"/>
      <c r="V932" s="981"/>
      <c r="W932" s="981"/>
      <c r="X932" s="981"/>
      <c r="Y932" s="981"/>
      <c r="Z932" s="981"/>
      <c r="AA932" s="981"/>
      <c r="AB932" s="981"/>
      <c r="AD932" s="1023"/>
      <c r="AE932" s="1024"/>
      <c r="AF932" s="1024"/>
      <c r="AG932" s="1024"/>
      <c r="AH932" s="1024"/>
      <c r="AI932" s="1024"/>
      <c r="AJ932" s="1024"/>
      <c r="AK932" s="1026"/>
      <c r="AL932" s="972" t="s">
        <v>3924</v>
      </c>
      <c r="AM932" s="973"/>
      <c r="AN932" s="973"/>
      <c r="AO932" s="981"/>
      <c r="AP932" s="981"/>
      <c r="AQ932" s="981"/>
      <c r="AR932" s="981"/>
      <c r="AS932" s="981"/>
      <c r="AT932" s="981"/>
      <c r="AU932" s="981"/>
      <c r="AV932" s="981"/>
      <c r="AW932" s="981"/>
      <c r="AX932" s="981"/>
      <c r="AY932" s="981"/>
      <c r="AZ932" s="981"/>
      <c r="BA932" s="981"/>
      <c r="BB932" s="981"/>
      <c r="BC932" s="981"/>
      <c r="BD932" s="981"/>
    </row>
    <row r="933" spans="2:58" s="236" customFormat="1" ht="30" hidden="1" customHeight="1">
      <c r="B933" s="982" t="s">
        <v>3925</v>
      </c>
      <c r="C933" s="983"/>
      <c r="D933" s="983"/>
      <c r="E933" s="983"/>
      <c r="F933" s="983"/>
      <c r="G933" s="983"/>
      <c r="H933" s="983"/>
      <c r="I933" s="984"/>
      <c r="J933" s="444"/>
      <c r="K933" s="445"/>
      <c r="L933" s="446" t="s">
        <v>388</v>
      </c>
      <c r="M933" s="447"/>
      <c r="N933" s="448" t="s">
        <v>112</v>
      </c>
      <c r="O933" s="449"/>
      <c r="P933" s="450"/>
      <c r="V933" s="451"/>
      <c r="W933" s="451"/>
      <c r="X933" s="451"/>
      <c r="Y933" s="451"/>
      <c r="Z933" s="451"/>
      <c r="AA933" s="451"/>
      <c r="AB933" s="452"/>
      <c r="AD933" s="982" t="s">
        <v>3925</v>
      </c>
      <c r="AE933" s="983"/>
      <c r="AF933" s="983"/>
      <c r="AG933" s="983"/>
      <c r="AH933" s="983"/>
      <c r="AI933" s="983"/>
      <c r="AJ933" s="983"/>
      <c r="AK933" s="984"/>
      <c r="AL933" s="444"/>
      <c r="AM933" s="445"/>
      <c r="AN933" s="446" t="s">
        <v>388</v>
      </c>
      <c r="AO933" s="447"/>
      <c r="AP933" s="448" t="s">
        <v>112</v>
      </c>
      <c r="AQ933" s="449"/>
      <c r="AR933" s="450"/>
      <c r="AX933" s="451"/>
      <c r="AY933" s="451"/>
      <c r="AZ933" s="451"/>
      <c r="BA933" s="451"/>
      <c r="BB933" s="451"/>
      <c r="BC933" s="451"/>
      <c r="BD933" s="452"/>
    </row>
    <row r="934" spans="2:58" s="236" customFormat="1" ht="15" hidden="1" customHeight="1">
      <c r="B934" s="985"/>
      <c r="C934" s="986"/>
      <c r="D934" s="986"/>
      <c r="E934" s="986"/>
      <c r="F934" s="986"/>
      <c r="G934" s="986"/>
      <c r="H934" s="986"/>
      <c r="I934" s="987"/>
      <c r="J934" s="453" t="s">
        <v>3926</v>
      </c>
      <c r="K934" s="454"/>
      <c r="L934" s="454"/>
      <c r="M934" s="454"/>
      <c r="N934" s="454"/>
      <c r="O934" s="454"/>
      <c r="P934" s="454"/>
      <c r="Q934" s="454"/>
      <c r="R934" s="454"/>
      <c r="S934" s="449"/>
      <c r="T934" s="455"/>
      <c r="U934" s="456"/>
      <c r="V934" s="457"/>
      <c r="W934" s="458"/>
      <c r="X934" s="459" t="s">
        <v>388</v>
      </c>
      <c r="Y934" s="460"/>
      <c r="Z934" s="461" t="s">
        <v>112</v>
      </c>
      <c r="AA934" s="461"/>
      <c r="AB934" s="462"/>
      <c r="AD934" s="985"/>
      <c r="AE934" s="986"/>
      <c r="AF934" s="986"/>
      <c r="AG934" s="986"/>
      <c r="AH934" s="986"/>
      <c r="AI934" s="986"/>
      <c r="AJ934" s="986"/>
      <c r="AK934" s="987"/>
      <c r="AL934" s="453" t="s">
        <v>3926</v>
      </c>
      <c r="AM934" s="454"/>
      <c r="AN934" s="454"/>
      <c r="AO934" s="454"/>
      <c r="AP934" s="454"/>
      <c r="AQ934" s="454"/>
      <c r="AR934" s="454"/>
      <c r="AS934" s="454"/>
      <c r="AT934" s="454"/>
      <c r="AU934" s="449"/>
      <c r="AV934" s="455"/>
      <c r="AW934" s="456"/>
      <c r="AX934" s="457"/>
      <c r="AY934" s="458"/>
      <c r="AZ934" s="459" t="s">
        <v>388</v>
      </c>
      <c r="BA934" s="460"/>
      <c r="BB934" s="461" t="s">
        <v>112</v>
      </c>
      <c r="BC934" s="461"/>
      <c r="BD934" s="462"/>
    </row>
    <row r="935" spans="2:58" s="236" customFormat="1" ht="15" hidden="1" customHeight="1">
      <c r="B935" s="988"/>
      <c r="C935" s="989"/>
      <c r="D935" s="989"/>
      <c r="E935" s="989"/>
      <c r="F935" s="989"/>
      <c r="G935" s="989"/>
      <c r="H935" s="989"/>
      <c r="I935" s="990"/>
      <c r="J935" s="463" t="s">
        <v>3927</v>
      </c>
      <c r="K935" s="464"/>
      <c r="L935" s="464"/>
      <c r="M935" s="464"/>
      <c r="N935" s="464"/>
      <c r="O935" s="464"/>
      <c r="P935" s="464"/>
      <c r="Q935" s="464"/>
      <c r="R935" s="464"/>
      <c r="S935" s="465"/>
      <c r="T935" s="466"/>
      <c r="U935" s="467"/>
      <c r="V935" s="468"/>
      <c r="W935" s="469"/>
      <c r="X935" s="464" t="s">
        <v>388</v>
      </c>
      <c r="Y935" s="470"/>
      <c r="Z935" s="466" t="s">
        <v>112</v>
      </c>
      <c r="AA935" s="466"/>
      <c r="AB935" s="471"/>
      <c r="AD935" s="988"/>
      <c r="AE935" s="989"/>
      <c r="AF935" s="989"/>
      <c r="AG935" s="989"/>
      <c r="AH935" s="989"/>
      <c r="AI935" s="989"/>
      <c r="AJ935" s="989"/>
      <c r="AK935" s="990"/>
      <c r="AL935" s="463" t="s">
        <v>3927</v>
      </c>
      <c r="AM935" s="464"/>
      <c r="AN935" s="464"/>
      <c r="AO935" s="464"/>
      <c r="AP935" s="464"/>
      <c r="AQ935" s="464"/>
      <c r="AR935" s="464"/>
      <c r="AS935" s="464"/>
      <c r="AT935" s="464"/>
      <c r="AU935" s="465"/>
      <c r="AV935" s="466"/>
      <c r="AW935" s="467"/>
      <c r="AX935" s="468"/>
      <c r="AY935" s="469"/>
      <c r="AZ935" s="464" t="s">
        <v>388</v>
      </c>
      <c r="BA935" s="470"/>
      <c r="BB935" s="466" t="s">
        <v>112</v>
      </c>
      <c r="BC935" s="466"/>
      <c r="BD935" s="471"/>
    </row>
    <row r="936" spans="2:58" s="236" customFormat="1" ht="18" hidden="1" customHeight="1">
      <c r="B936" s="991" t="s">
        <v>3928</v>
      </c>
      <c r="C936" s="992"/>
      <c r="D936" s="992"/>
      <c r="E936" s="992"/>
      <c r="F936" s="992"/>
      <c r="G936" s="992"/>
      <c r="H936" s="992"/>
      <c r="I936" s="993"/>
      <c r="J936" s="472" t="s">
        <v>3783</v>
      </c>
      <c r="K936" s="473" t="s">
        <v>3929</v>
      </c>
      <c r="L936" s="474"/>
      <c r="M936" s="474"/>
      <c r="N936" s="474"/>
      <c r="O936" s="472" t="s">
        <v>3783</v>
      </c>
      <c r="P936" s="473" t="s">
        <v>3930</v>
      </c>
      <c r="Q936" s="474"/>
      <c r="R936" s="474"/>
      <c r="T936" s="461" t="s">
        <v>3935</v>
      </c>
      <c r="U936" s="472" t="s">
        <v>3783</v>
      </c>
      <c r="V936" s="461" t="s">
        <v>3936</v>
      </c>
      <c r="X936" s="473"/>
      <c r="Y936" s="474"/>
      <c r="Z936" s="474"/>
      <c r="AA936" s="474"/>
      <c r="AB936" s="475"/>
      <c r="AD936" s="991" t="s">
        <v>3928</v>
      </c>
      <c r="AE936" s="992"/>
      <c r="AF936" s="992"/>
      <c r="AG936" s="992"/>
      <c r="AH936" s="992"/>
      <c r="AI936" s="992"/>
      <c r="AJ936" s="992"/>
      <c r="AK936" s="993"/>
      <c r="AL936" s="472" t="s">
        <v>3783</v>
      </c>
      <c r="AM936" s="473" t="s">
        <v>3929</v>
      </c>
      <c r="AN936" s="474"/>
      <c r="AO936" s="474"/>
      <c r="AP936" s="474"/>
      <c r="AQ936" s="472" t="s">
        <v>3783</v>
      </c>
      <c r="AR936" s="473" t="s">
        <v>3930</v>
      </c>
      <c r="AS936" s="474"/>
      <c r="AT936" s="474"/>
      <c r="AV936" s="461" t="s">
        <v>3935</v>
      </c>
      <c r="AW936" s="472" t="s">
        <v>3783</v>
      </c>
      <c r="AX936" s="461" t="s">
        <v>3936</v>
      </c>
      <c r="AZ936" s="473"/>
      <c r="BA936" s="474"/>
      <c r="BB936" s="474"/>
      <c r="BC936" s="474"/>
      <c r="BD936" s="475"/>
    </row>
    <row r="937" spans="2:58" s="236" customFormat="1" ht="15" hidden="1" customHeight="1">
      <c r="B937" s="994" t="s">
        <v>3931</v>
      </c>
      <c r="C937" s="995"/>
      <c r="D937" s="995"/>
      <c r="E937" s="995"/>
      <c r="F937" s="995"/>
      <c r="G937" s="995"/>
      <c r="H937" s="995"/>
      <c r="I937" s="996"/>
      <c r="J937" s="1000" t="s">
        <v>3932</v>
      </c>
      <c r="K937" s="1001"/>
      <c r="L937" s="1004"/>
      <c r="M937" s="1005"/>
      <c r="N937" s="1005"/>
      <c r="O937" s="1005"/>
      <c r="P937" s="1005"/>
      <c r="Q937" s="1005"/>
      <c r="R937" s="1006"/>
      <c r="S937" s="1006"/>
      <c r="T937" s="1006"/>
      <c r="U937" s="1007"/>
      <c r="V937" s="1008" t="s">
        <v>3933</v>
      </c>
      <c r="W937" s="1008"/>
      <c r="X937" s="1008"/>
      <c r="Y937" s="1008"/>
      <c r="Z937" s="1008"/>
      <c r="AA937" s="1008"/>
      <c r="AB937" s="1009"/>
      <c r="AD937" s="994" t="s">
        <v>3931</v>
      </c>
      <c r="AE937" s="995"/>
      <c r="AF937" s="995"/>
      <c r="AG937" s="995"/>
      <c r="AH937" s="995"/>
      <c r="AI937" s="995"/>
      <c r="AJ937" s="995"/>
      <c r="AK937" s="996"/>
      <c r="AL937" s="1000" t="s">
        <v>3932</v>
      </c>
      <c r="AM937" s="1001"/>
      <c r="AN937" s="1004"/>
      <c r="AO937" s="1005"/>
      <c r="AP937" s="1005"/>
      <c r="AQ937" s="1005"/>
      <c r="AR937" s="1005"/>
      <c r="AS937" s="1005"/>
      <c r="AT937" s="1006"/>
      <c r="AU937" s="1006"/>
      <c r="AV937" s="1006"/>
      <c r="AW937" s="1007"/>
      <c r="AX937" s="1008" t="s">
        <v>3933</v>
      </c>
      <c r="AY937" s="1008"/>
      <c r="AZ937" s="1008"/>
      <c r="BA937" s="1008"/>
      <c r="BB937" s="1008"/>
      <c r="BC937" s="1008"/>
      <c r="BD937" s="1009"/>
    </row>
    <row r="938" spans="2:58" s="236" customFormat="1" ht="15" hidden="1" customHeight="1">
      <c r="B938" s="997"/>
      <c r="C938" s="998"/>
      <c r="D938" s="998"/>
      <c r="E938" s="998"/>
      <c r="F938" s="998"/>
      <c r="G938" s="998"/>
      <c r="H938" s="998"/>
      <c r="I938" s="999"/>
      <c r="J938" s="1002"/>
      <c r="K938" s="1003"/>
      <c r="L938" s="1004"/>
      <c r="M938" s="1005"/>
      <c r="N938" s="1005"/>
      <c r="O938" s="1005"/>
      <c r="P938" s="1005"/>
      <c r="Q938" s="1005"/>
      <c r="R938" s="1006"/>
      <c r="S938" s="1006"/>
      <c r="T938" s="1006"/>
      <c r="U938" s="1007"/>
      <c r="V938" s="1010"/>
      <c r="W938" s="1010"/>
      <c r="X938" s="1010"/>
      <c r="Y938" s="1010"/>
      <c r="Z938" s="1010"/>
      <c r="AA938" s="1010"/>
      <c r="AB938" s="1011"/>
      <c r="AC938" s="241"/>
      <c r="AD938" s="997"/>
      <c r="AE938" s="998"/>
      <c r="AF938" s="998"/>
      <c r="AG938" s="998"/>
      <c r="AH938" s="998"/>
      <c r="AI938" s="998"/>
      <c r="AJ938" s="998"/>
      <c r="AK938" s="999"/>
      <c r="AL938" s="1002"/>
      <c r="AM938" s="1003"/>
      <c r="AN938" s="1004"/>
      <c r="AO938" s="1005"/>
      <c r="AP938" s="1005"/>
      <c r="AQ938" s="1005"/>
      <c r="AR938" s="1005"/>
      <c r="AS938" s="1005"/>
      <c r="AT938" s="1006"/>
      <c r="AU938" s="1006"/>
      <c r="AV938" s="1006"/>
      <c r="AW938" s="1007"/>
      <c r="AX938" s="1010"/>
      <c r="AY938" s="1010"/>
      <c r="AZ938" s="1010"/>
      <c r="BA938" s="1010"/>
      <c r="BB938" s="1010"/>
      <c r="BC938" s="1010"/>
      <c r="BD938" s="1011"/>
      <c r="BF938" s="241"/>
    </row>
    <row r="939" spans="2:58" s="236" customFormat="1" ht="15" hidden="1" customHeight="1">
      <c r="B939" s="994" t="s">
        <v>3934</v>
      </c>
      <c r="C939" s="995"/>
      <c r="D939" s="995"/>
      <c r="E939" s="995"/>
      <c r="F939" s="995"/>
      <c r="G939" s="995"/>
      <c r="H939" s="995"/>
      <c r="I939" s="996"/>
      <c r="J939" s="968"/>
      <c r="K939" s="969"/>
      <c r="L939" s="1012"/>
      <c r="M939" s="1012" t="s">
        <v>12</v>
      </c>
      <c r="N939" s="1012"/>
      <c r="O939" s="1012" t="s">
        <v>11</v>
      </c>
      <c r="P939" s="1012"/>
      <c r="Q939" s="1012" t="s">
        <v>227</v>
      </c>
      <c r="S939" s="476"/>
      <c r="T939" s="476"/>
      <c r="U939" s="476"/>
      <c r="V939" s="476"/>
      <c r="W939" s="476"/>
      <c r="X939" s="476"/>
      <c r="Y939" s="476"/>
      <c r="Z939" s="476"/>
      <c r="AA939" s="476"/>
      <c r="AB939" s="477"/>
      <c r="AC939" s="241"/>
      <c r="AD939" s="994" t="s">
        <v>3934</v>
      </c>
      <c r="AE939" s="995"/>
      <c r="AF939" s="995"/>
      <c r="AG939" s="995"/>
      <c r="AH939" s="995"/>
      <c r="AI939" s="995"/>
      <c r="AJ939" s="995"/>
      <c r="AK939" s="996"/>
      <c r="AL939" s="968"/>
      <c r="AM939" s="969"/>
      <c r="AN939" s="1012"/>
      <c r="AO939" s="1012" t="s">
        <v>12</v>
      </c>
      <c r="AP939" s="1012"/>
      <c r="AQ939" s="1012" t="s">
        <v>11</v>
      </c>
      <c r="AR939" s="1012"/>
      <c r="AS939" s="1012" t="s">
        <v>227</v>
      </c>
      <c r="AU939" s="476"/>
      <c r="AV939" s="476"/>
      <c r="AW939" s="476"/>
      <c r="AX939" s="476"/>
      <c r="AY939" s="476"/>
      <c r="AZ939" s="476"/>
      <c r="BA939" s="476"/>
      <c r="BB939" s="476"/>
      <c r="BC939" s="476"/>
      <c r="BD939" s="477"/>
      <c r="BF939" s="241"/>
    </row>
    <row r="940" spans="2:58" s="236" customFormat="1" ht="15" hidden="1" customHeight="1">
      <c r="B940" s="997"/>
      <c r="C940" s="998"/>
      <c r="D940" s="998"/>
      <c r="E940" s="998"/>
      <c r="F940" s="998"/>
      <c r="G940" s="998"/>
      <c r="H940" s="998"/>
      <c r="I940" s="999"/>
      <c r="J940" s="970"/>
      <c r="K940" s="971"/>
      <c r="L940" s="1013"/>
      <c r="M940" s="1013"/>
      <c r="N940" s="1013"/>
      <c r="O940" s="1013"/>
      <c r="P940" s="1013"/>
      <c r="Q940" s="1013"/>
      <c r="R940" s="481"/>
      <c r="S940" s="479"/>
      <c r="T940" s="479"/>
      <c r="U940" s="479"/>
      <c r="V940" s="479"/>
      <c r="W940" s="479"/>
      <c r="X940" s="479"/>
      <c r="Y940" s="479"/>
      <c r="Z940" s="479"/>
      <c r="AA940" s="479"/>
      <c r="AB940" s="480"/>
      <c r="AC940" s="241"/>
      <c r="AD940" s="997"/>
      <c r="AE940" s="998"/>
      <c r="AF940" s="998"/>
      <c r="AG940" s="998"/>
      <c r="AH940" s="998"/>
      <c r="AI940" s="998"/>
      <c r="AJ940" s="998"/>
      <c r="AK940" s="999"/>
      <c r="AL940" s="970"/>
      <c r="AM940" s="971"/>
      <c r="AN940" s="1013"/>
      <c r="AO940" s="1013"/>
      <c r="AP940" s="1013"/>
      <c r="AQ940" s="1013"/>
      <c r="AR940" s="1013"/>
      <c r="AS940" s="1013"/>
      <c r="AT940" s="481"/>
      <c r="AU940" s="479"/>
      <c r="AV940" s="479"/>
      <c r="AW940" s="479"/>
      <c r="AX940" s="479"/>
      <c r="AY940" s="479"/>
      <c r="AZ940" s="479"/>
      <c r="BA940" s="479"/>
      <c r="BB940" s="479"/>
      <c r="BC940" s="479"/>
      <c r="BD940" s="480"/>
      <c r="BF940" s="241"/>
    </row>
    <row r="941" spans="2:58" s="236" customFormat="1" ht="20.100000000000001" hidden="1" customHeight="1">
      <c r="B941" s="482"/>
      <c r="C941" s="482"/>
      <c r="D941" s="482"/>
      <c r="E941" s="482"/>
      <c r="F941" s="482"/>
      <c r="G941" s="482"/>
      <c r="H941" s="482"/>
      <c r="I941" s="482"/>
      <c r="J941" s="482"/>
      <c r="K941" s="482"/>
      <c r="L941" s="482"/>
      <c r="M941" s="482"/>
      <c r="N941" s="482"/>
      <c r="O941" s="482"/>
      <c r="P941" s="482"/>
      <c r="Q941" s="482"/>
      <c r="R941" s="482"/>
      <c r="S941" s="482"/>
      <c r="T941" s="482"/>
      <c r="U941" s="482"/>
      <c r="V941" s="482"/>
      <c r="W941" s="482"/>
      <c r="X941" s="482"/>
      <c r="Y941" s="482"/>
      <c r="Z941" s="482"/>
      <c r="AA941" s="482"/>
      <c r="AB941" s="482"/>
      <c r="AC941" s="241"/>
      <c r="AD941" s="482"/>
      <c r="AE941" s="482"/>
      <c r="AF941" s="482"/>
      <c r="AG941" s="482"/>
      <c r="AH941" s="482"/>
      <c r="AI941" s="482"/>
      <c r="AJ941" s="482"/>
      <c r="AK941" s="482"/>
      <c r="AL941" s="482"/>
      <c r="AM941" s="482"/>
      <c r="AN941" s="482"/>
      <c r="AO941" s="482"/>
      <c r="AP941" s="482"/>
      <c r="AQ941" s="482"/>
      <c r="AR941" s="482"/>
      <c r="AS941" s="482"/>
      <c r="AT941" s="482"/>
      <c r="AU941" s="482"/>
      <c r="AV941" s="482"/>
      <c r="AW941" s="482"/>
      <c r="AX941" s="482"/>
      <c r="AY941" s="482"/>
      <c r="AZ941" s="482"/>
      <c r="BA941" s="482"/>
      <c r="BB941" s="482"/>
      <c r="BC941" s="482"/>
      <c r="BD941" s="482"/>
      <c r="BF941" s="241"/>
    </row>
    <row r="942" spans="2:58" s="236" customFormat="1" ht="18" hidden="1" customHeight="1">
      <c r="C942" s="437" t="s">
        <v>3937</v>
      </c>
      <c r="D942" s="243" t="s">
        <v>16092</v>
      </c>
      <c r="F942" s="243"/>
      <c r="G942" s="243"/>
      <c r="H942" s="243"/>
      <c r="I942" s="243"/>
      <c r="J942" s="483"/>
      <c r="K942" s="483"/>
      <c r="L942" s="483"/>
      <c r="M942" s="483"/>
      <c r="N942" s="483"/>
      <c r="O942" s="483"/>
      <c r="P942" s="483"/>
      <c r="Q942" s="483"/>
      <c r="R942" s="483"/>
      <c r="S942" s="484"/>
      <c r="T942" s="483"/>
      <c r="U942" s="483"/>
      <c r="V942" s="483"/>
      <c r="W942" s="483"/>
      <c r="X942" s="243"/>
      <c r="Y942" s="243"/>
      <c r="Z942" s="243"/>
      <c r="AA942" s="243"/>
      <c r="AB942" s="243"/>
      <c r="AE942" s="437" t="s">
        <v>3937</v>
      </c>
      <c r="AF942" s="243" t="s">
        <v>16092</v>
      </c>
      <c r="AH942" s="243"/>
      <c r="AI942" s="243"/>
      <c r="AJ942" s="243"/>
      <c r="AK942" s="243"/>
      <c r="AL942" s="483"/>
      <c r="AM942" s="483"/>
      <c r="AN942" s="483"/>
      <c r="AO942" s="483"/>
      <c r="AP942" s="483"/>
      <c r="AQ942" s="483"/>
      <c r="AR942" s="483"/>
      <c r="AS942" s="483"/>
      <c r="AT942" s="483"/>
      <c r="AU942" s="484"/>
      <c r="AV942" s="483"/>
      <c r="AW942" s="483"/>
      <c r="AX942" s="483"/>
      <c r="AY942" s="483"/>
      <c r="AZ942" s="243"/>
      <c r="BA942" s="243"/>
      <c r="BB942" s="243"/>
      <c r="BC942" s="243"/>
      <c r="BD942" s="243"/>
    </row>
    <row r="943" spans="2:58" s="236" customFormat="1" ht="30" hidden="1" customHeight="1">
      <c r="C943" s="485" t="s">
        <v>3938</v>
      </c>
      <c r="D943" s="1032" t="s">
        <v>16093</v>
      </c>
      <c r="E943" s="1032"/>
      <c r="F943" s="1032"/>
      <c r="G943" s="1032"/>
      <c r="H943" s="1032"/>
      <c r="I943" s="1032"/>
      <c r="J943" s="1032"/>
      <c r="K943" s="1032"/>
      <c r="L943" s="1032"/>
      <c r="M943" s="1032"/>
      <c r="N943" s="1032"/>
      <c r="O943" s="1032"/>
      <c r="P943" s="1032"/>
      <c r="Q943" s="1032"/>
      <c r="R943" s="1032"/>
      <c r="S943" s="1032"/>
      <c r="T943" s="1032"/>
      <c r="U943" s="1032"/>
      <c r="V943" s="1032"/>
      <c r="W943" s="1032"/>
      <c r="X943" s="1032"/>
      <c r="Y943" s="1032"/>
      <c r="Z943" s="1032"/>
      <c r="AA943" s="1032"/>
      <c r="AB943" s="1032"/>
      <c r="AE943" s="485" t="s">
        <v>3938</v>
      </c>
      <c r="AF943" s="1032" t="s">
        <v>16093</v>
      </c>
      <c r="AG943" s="1032"/>
      <c r="AH943" s="1032"/>
      <c r="AI943" s="1032"/>
      <c r="AJ943" s="1032"/>
      <c r="AK943" s="1032"/>
      <c r="AL943" s="1032"/>
      <c r="AM943" s="1032"/>
      <c r="AN943" s="1032"/>
      <c r="AO943" s="1032"/>
      <c r="AP943" s="1032"/>
      <c r="AQ943" s="1032"/>
      <c r="AR943" s="1032"/>
      <c r="AS943" s="1032"/>
      <c r="AT943" s="1032"/>
      <c r="AU943" s="1032"/>
      <c r="AV943" s="1032"/>
      <c r="AW943" s="1032"/>
      <c r="AX943" s="1032"/>
      <c r="AY943" s="1032"/>
      <c r="AZ943" s="1032"/>
      <c r="BA943" s="1032"/>
      <c r="BB943" s="1032"/>
      <c r="BC943" s="1032"/>
      <c r="BD943" s="1032"/>
    </row>
    <row r="944" spans="2:58" s="236" customFormat="1" ht="7.95" hidden="1" customHeight="1">
      <c r="E944" s="486"/>
      <c r="F944" s="486"/>
      <c r="G944" s="486"/>
      <c r="H944" s="486"/>
      <c r="I944" s="486"/>
      <c r="J944" s="486"/>
      <c r="K944" s="486"/>
      <c r="L944" s="486"/>
      <c r="M944" s="486"/>
      <c r="N944" s="486"/>
      <c r="O944" s="486"/>
      <c r="P944" s="486"/>
      <c r="Q944" s="486"/>
      <c r="R944" s="486"/>
      <c r="S944" s="486"/>
      <c r="T944" s="486"/>
      <c r="U944" s="486"/>
      <c r="V944" s="486"/>
      <c r="W944" s="486"/>
      <c r="X944" s="486"/>
      <c r="Y944" s="486"/>
      <c r="Z944" s="486"/>
      <c r="AA944" s="486"/>
      <c r="AB944" s="486"/>
      <c r="AG944" s="486"/>
      <c r="AH944" s="486"/>
      <c r="AI944" s="486"/>
      <c r="AJ944" s="486"/>
      <c r="AK944" s="486"/>
      <c r="AL944" s="486"/>
      <c r="AM944" s="486"/>
      <c r="AN944" s="486"/>
      <c r="AO944" s="486"/>
      <c r="AP944" s="486"/>
      <c r="AQ944" s="486"/>
      <c r="AR944" s="486"/>
      <c r="AS944" s="486"/>
      <c r="AT944" s="486"/>
      <c r="AU944" s="486"/>
      <c r="AV944" s="486"/>
      <c r="AW944" s="486"/>
      <c r="AX944" s="486"/>
      <c r="AY944" s="486"/>
      <c r="AZ944" s="486"/>
      <c r="BA944" s="486"/>
      <c r="BB944" s="486"/>
      <c r="BC944" s="486"/>
      <c r="BD944" s="486"/>
    </row>
    <row r="945" spans="2:58" s="236" customFormat="1" ht="25.35" hidden="1" customHeight="1">
      <c r="B945" s="441" t="s">
        <v>3939</v>
      </c>
      <c r="I945" s="442"/>
      <c r="J945" s="442"/>
      <c r="W945" s="442"/>
      <c r="X945" s="442"/>
      <c r="Y945" s="442"/>
      <c r="Z945" s="442"/>
      <c r="AA945" s="442"/>
      <c r="AB945" s="442"/>
      <c r="AD945" s="441" t="s">
        <v>3939</v>
      </c>
      <c r="AK945" s="442"/>
      <c r="AL945" s="442"/>
      <c r="AY945" s="442"/>
      <c r="AZ945" s="442"/>
      <c r="BA945" s="442"/>
      <c r="BB945" s="442"/>
      <c r="BC945" s="442"/>
      <c r="BD945" s="442"/>
    </row>
    <row r="946" spans="2:58" s="236" customFormat="1" ht="12.45" hidden="1" customHeight="1">
      <c r="B946" s="1014" t="s">
        <v>3917</v>
      </c>
      <c r="C946" s="1015"/>
      <c r="D946" s="1015"/>
      <c r="E946" s="1015"/>
      <c r="F946" s="1015"/>
      <c r="G946" s="1015"/>
      <c r="H946" s="1015"/>
      <c r="I946" s="1016"/>
      <c r="J946" s="1017"/>
      <c r="K946" s="1018"/>
      <c r="L946" s="1018"/>
      <c r="M946" s="1018"/>
      <c r="N946" s="1018"/>
      <c r="O946" s="1018"/>
      <c r="P946" s="1018"/>
      <c r="Q946" s="1018"/>
      <c r="R946" s="1018"/>
      <c r="S946" s="1018"/>
      <c r="T946" s="1018"/>
      <c r="U946" s="1018"/>
      <c r="V946" s="1018"/>
      <c r="W946" s="1018"/>
      <c r="X946" s="1018"/>
      <c r="Y946" s="1018"/>
      <c r="Z946" s="1018"/>
      <c r="AA946" s="1018"/>
      <c r="AB946" s="1019"/>
      <c r="AD946" s="1014" t="s">
        <v>3917</v>
      </c>
      <c r="AE946" s="1015"/>
      <c r="AF946" s="1015"/>
      <c r="AG946" s="1015"/>
      <c r="AH946" s="1015"/>
      <c r="AI946" s="1015"/>
      <c r="AJ946" s="1015"/>
      <c r="AK946" s="1016"/>
      <c r="AL946" s="1017"/>
      <c r="AM946" s="1018"/>
      <c r="AN946" s="1018"/>
      <c r="AO946" s="1018"/>
      <c r="AP946" s="1018"/>
      <c r="AQ946" s="1018"/>
      <c r="AR946" s="1018"/>
      <c r="AS946" s="1018"/>
      <c r="AT946" s="1018"/>
      <c r="AU946" s="1018"/>
      <c r="AV946" s="1018"/>
      <c r="AW946" s="1018"/>
      <c r="AX946" s="1018"/>
      <c r="AY946" s="1018"/>
      <c r="AZ946" s="1018"/>
      <c r="BA946" s="1018"/>
      <c r="BB946" s="1018"/>
      <c r="BC946" s="1018"/>
      <c r="BD946" s="1019"/>
    </row>
    <row r="947" spans="2:58" s="236" customFormat="1" ht="22.5" hidden="1" customHeight="1">
      <c r="B947" s="1020" t="s">
        <v>8</v>
      </c>
      <c r="C947" s="1021"/>
      <c r="D947" s="1021"/>
      <c r="E947" s="1021"/>
      <c r="F947" s="1021"/>
      <c r="G947" s="1021"/>
      <c r="H947" s="1021"/>
      <c r="I947" s="1022"/>
      <c r="J947" s="1023"/>
      <c r="K947" s="1024"/>
      <c r="L947" s="1024"/>
      <c r="M947" s="1025"/>
      <c r="N947" s="1025"/>
      <c r="O947" s="1024"/>
      <c r="P947" s="1025"/>
      <c r="Q947" s="1025"/>
      <c r="R947" s="1024"/>
      <c r="S947" s="1024"/>
      <c r="T947" s="1024"/>
      <c r="U947" s="1024"/>
      <c r="V947" s="1024"/>
      <c r="W947" s="1024"/>
      <c r="X947" s="1024"/>
      <c r="Y947" s="1024"/>
      <c r="Z947" s="1024"/>
      <c r="AA947" s="1024"/>
      <c r="AB947" s="1026"/>
      <c r="AC947" s="236">
        <v>55</v>
      </c>
      <c r="AD947" s="1020" t="s">
        <v>8</v>
      </c>
      <c r="AE947" s="1021"/>
      <c r="AF947" s="1021"/>
      <c r="AG947" s="1021"/>
      <c r="AH947" s="1021"/>
      <c r="AI947" s="1021"/>
      <c r="AJ947" s="1021"/>
      <c r="AK947" s="1022"/>
      <c r="AL947" s="1023"/>
      <c r="AM947" s="1024"/>
      <c r="AN947" s="1024"/>
      <c r="AO947" s="1025"/>
      <c r="AP947" s="1025"/>
      <c r="AQ947" s="1024"/>
      <c r="AR947" s="1025"/>
      <c r="AS947" s="1025"/>
      <c r="AT947" s="1024"/>
      <c r="AU947" s="1024"/>
      <c r="AV947" s="1024"/>
      <c r="AW947" s="1024"/>
      <c r="AX947" s="1024"/>
      <c r="AY947" s="1024"/>
      <c r="AZ947" s="1024"/>
      <c r="BA947" s="1024"/>
      <c r="BB947" s="1024"/>
      <c r="BC947" s="1024"/>
      <c r="BD947" s="1026"/>
      <c r="BF947" s="236">
        <v>55</v>
      </c>
    </row>
    <row r="948" spans="2:58" s="236" customFormat="1" ht="25.2" hidden="1" customHeight="1">
      <c r="B948" s="1027" t="s">
        <v>23</v>
      </c>
      <c r="C948" s="1028"/>
      <c r="D948" s="1028"/>
      <c r="E948" s="1028"/>
      <c r="F948" s="1028"/>
      <c r="G948" s="1028"/>
      <c r="H948" s="1028"/>
      <c r="I948" s="1029"/>
      <c r="J948" s="972" t="s">
        <v>3918</v>
      </c>
      <c r="K948" s="973"/>
      <c r="L948" s="973"/>
      <c r="M948" s="975"/>
      <c r="N948" s="977"/>
      <c r="O948" s="239" t="s">
        <v>3919</v>
      </c>
      <c r="P948" s="975"/>
      <c r="Q948" s="977"/>
      <c r="R948" s="973"/>
      <c r="S948" s="973"/>
      <c r="T948" s="973"/>
      <c r="U948" s="973"/>
      <c r="V948" s="973"/>
      <c r="W948" s="973"/>
      <c r="X948" s="973"/>
      <c r="Y948" s="973"/>
      <c r="Z948" s="973"/>
      <c r="AA948" s="973"/>
      <c r="AB948" s="974"/>
      <c r="AD948" s="1027" t="s">
        <v>23</v>
      </c>
      <c r="AE948" s="1028"/>
      <c r="AF948" s="1028"/>
      <c r="AG948" s="1028"/>
      <c r="AH948" s="1028"/>
      <c r="AI948" s="1028"/>
      <c r="AJ948" s="1028"/>
      <c r="AK948" s="1029"/>
      <c r="AL948" s="972" t="s">
        <v>3918</v>
      </c>
      <c r="AM948" s="973"/>
      <c r="AN948" s="973"/>
      <c r="AO948" s="975"/>
      <c r="AP948" s="977"/>
      <c r="AQ948" s="239" t="s">
        <v>3919</v>
      </c>
      <c r="AR948" s="975"/>
      <c r="AS948" s="977"/>
      <c r="AT948" s="973"/>
      <c r="AU948" s="973"/>
      <c r="AV948" s="973"/>
      <c r="AW948" s="973"/>
      <c r="AX948" s="973"/>
      <c r="AY948" s="973"/>
      <c r="AZ948" s="973"/>
      <c r="BA948" s="973"/>
      <c r="BB948" s="973"/>
      <c r="BC948" s="973"/>
      <c r="BD948" s="974"/>
    </row>
    <row r="949" spans="2:58" s="236" customFormat="1" ht="25.2" hidden="1" customHeight="1">
      <c r="B949" s="1030"/>
      <c r="C949" s="1025"/>
      <c r="D949" s="1025"/>
      <c r="E949" s="1025"/>
      <c r="F949" s="1025"/>
      <c r="G949" s="1025"/>
      <c r="H949" s="1025"/>
      <c r="I949" s="1031"/>
      <c r="J949" s="972" t="s">
        <v>3920</v>
      </c>
      <c r="K949" s="973"/>
      <c r="L949" s="973"/>
      <c r="M949" s="975"/>
      <c r="N949" s="976"/>
      <c r="O949" s="976"/>
      <c r="P949" s="976"/>
      <c r="Q949" s="977"/>
      <c r="R949" s="972" t="s">
        <v>3921</v>
      </c>
      <c r="S949" s="973"/>
      <c r="T949" s="974"/>
      <c r="U949" s="975"/>
      <c r="V949" s="976"/>
      <c r="W949" s="976"/>
      <c r="X949" s="976"/>
      <c r="Y949" s="976"/>
      <c r="Z949" s="976"/>
      <c r="AA949" s="976"/>
      <c r="AB949" s="977"/>
      <c r="AD949" s="1030"/>
      <c r="AE949" s="1025"/>
      <c r="AF949" s="1025"/>
      <c r="AG949" s="1025"/>
      <c r="AH949" s="1025"/>
      <c r="AI949" s="1025"/>
      <c r="AJ949" s="1025"/>
      <c r="AK949" s="1031"/>
      <c r="AL949" s="972" t="s">
        <v>3920</v>
      </c>
      <c r="AM949" s="973"/>
      <c r="AN949" s="973"/>
      <c r="AO949" s="975"/>
      <c r="AP949" s="976"/>
      <c r="AQ949" s="976"/>
      <c r="AR949" s="976"/>
      <c r="AS949" s="977"/>
      <c r="AT949" s="972" t="s">
        <v>3921</v>
      </c>
      <c r="AU949" s="973"/>
      <c r="AV949" s="974"/>
      <c r="AW949" s="975"/>
      <c r="AX949" s="976"/>
      <c r="AY949" s="976"/>
      <c r="AZ949" s="976"/>
      <c r="BA949" s="976"/>
      <c r="BB949" s="976"/>
      <c r="BC949" s="976"/>
      <c r="BD949" s="977"/>
    </row>
    <row r="950" spans="2:58" s="236" customFormat="1" ht="25.2" hidden="1" customHeight="1">
      <c r="B950" s="1030"/>
      <c r="C950" s="1025"/>
      <c r="D950" s="1025"/>
      <c r="E950" s="1025"/>
      <c r="F950" s="1025"/>
      <c r="G950" s="1025"/>
      <c r="H950" s="1025"/>
      <c r="I950" s="1031"/>
      <c r="J950" s="972" t="s">
        <v>3922</v>
      </c>
      <c r="K950" s="973"/>
      <c r="L950" s="973"/>
      <c r="M950" s="978"/>
      <c r="N950" s="979"/>
      <c r="O950" s="979"/>
      <c r="P950" s="979"/>
      <c r="Q950" s="980"/>
      <c r="R950" s="972" t="s">
        <v>3923</v>
      </c>
      <c r="S950" s="973"/>
      <c r="T950" s="974"/>
      <c r="U950" s="975"/>
      <c r="V950" s="976"/>
      <c r="W950" s="976"/>
      <c r="X950" s="976"/>
      <c r="Y950" s="976"/>
      <c r="Z950" s="976"/>
      <c r="AA950" s="976"/>
      <c r="AB950" s="977"/>
      <c r="AD950" s="1030"/>
      <c r="AE950" s="1025"/>
      <c r="AF950" s="1025"/>
      <c r="AG950" s="1025"/>
      <c r="AH950" s="1025"/>
      <c r="AI950" s="1025"/>
      <c r="AJ950" s="1025"/>
      <c r="AK950" s="1031"/>
      <c r="AL950" s="972" t="s">
        <v>3922</v>
      </c>
      <c r="AM950" s="973"/>
      <c r="AN950" s="973"/>
      <c r="AO950" s="978"/>
      <c r="AP950" s="979"/>
      <c r="AQ950" s="979"/>
      <c r="AR950" s="979"/>
      <c r="AS950" s="980"/>
      <c r="AT950" s="972" t="s">
        <v>3923</v>
      </c>
      <c r="AU950" s="973"/>
      <c r="AV950" s="974"/>
      <c r="AW950" s="975"/>
      <c r="AX950" s="976"/>
      <c r="AY950" s="976"/>
      <c r="AZ950" s="976"/>
      <c r="BA950" s="976"/>
      <c r="BB950" s="976"/>
      <c r="BC950" s="976"/>
      <c r="BD950" s="977"/>
    </row>
    <row r="951" spans="2:58" s="236" customFormat="1" ht="25.2" hidden="1" customHeight="1">
      <c r="B951" s="1023"/>
      <c r="C951" s="1024"/>
      <c r="D951" s="1024"/>
      <c r="E951" s="1024"/>
      <c r="F951" s="1024"/>
      <c r="G951" s="1024"/>
      <c r="H951" s="1024"/>
      <c r="I951" s="1026"/>
      <c r="J951" s="972" t="s">
        <v>3924</v>
      </c>
      <c r="K951" s="973"/>
      <c r="L951" s="973"/>
      <c r="M951" s="981"/>
      <c r="N951" s="981"/>
      <c r="O951" s="981"/>
      <c r="P951" s="981"/>
      <c r="Q951" s="981"/>
      <c r="R951" s="981"/>
      <c r="S951" s="981"/>
      <c r="T951" s="981"/>
      <c r="U951" s="981"/>
      <c r="V951" s="981"/>
      <c r="W951" s="981"/>
      <c r="X951" s="981"/>
      <c r="Y951" s="981"/>
      <c r="Z951" s="981"/>
      <c r="AA951" s="981"/>
      <c r="AB951" s="981"/>
      <c r="AD951" s="1023"/>
      <c r="AE951" s="1024"/>
      <c r="AF951" s="1024"/>
      <c r="AG951" s="1024"/>
      <c r="AH951" s="1024"/>
      <c r="AI951" s="1024"/>
      <c r="AJ951" s="1024"/>
      <c r="AK951" s="1026"/>
      <c r="AL951" s="972" t="s">
        <v>3924</v>
      </c>
      <c r="AM951" s="973"/>
      <c r="AN951" s="973"/>
      <c r="AO951" s="981"/>
      <c r="AP951" s="981"/>
      <c r="AQ951" s="981"/>
      <c r="AR951" s="981"/>
      <c r="AS951" s="981"/>
      <c r="AT951" s="981"/>
      <c r="AU951" s="981"/>
      <c r="AV951" s="981"/>
      <c r="AW951" s="981"/>
      <c r="AX951" s="981"/>
      <c r="AY951" s="981"/>
      <c r="AZ951" s="981"/>
      <c r="BA951" s="981"/>
      <c r="BB951" s="981"/>
      <c r="BC951" s="981"/>
      <c r="BD951" s="981"/>
    </row>
    <row r="952" spans="2:58" s="236" customFormat="1" ht="30" hidden="1" customHeight="1">
      <c r="B952" s="982" t="s">
        <v>3925</v>
      </c>
      <c r="C952" s="983"/>
      <c r="D952" s="983"/>
      <c r="E952" s="983"/>
      <c r="F952" s="983"/>
      <c r="G952" s="983"/>
      <c r="H952" s="983"/>
      <c r="I952" s="984"/>
      <c r="J952" s="444"/>
      <c r="K952" s="445"/>
      <c r="L952" s="446" t="s">
        <v>388</v>
      </c>
      <c r="M952" s="447"/>
      <c r="N952" s="448" t="s">
        <v>112</v>
      </c>
      <c r="O952" s="449"/>
      <c r="P952" s="450"/>
      <c r="V952" s="451"/>
      <c r="W952" s="451"/>
      <c r="X952" s="451"/>
      <c r="Y952" s="451"/>
      <c r="Z952" s="451"/>
      <c r="AA952" s="451"/>
      <c r="AB952" s="452"/>
      <c r="AD952" s="982" t="s">
        <v>3925</v>
      </c>
      <c r="AE952" s="983"/>
      <c r="AF952" s="983"/>
      <c r="AG952" s="983"/>
      <c r="AH952" s="983"/>
      <c r="AI952" s="983"/>
      <c r="AJ952" s="983"/>
      <c r="AK952" s="984"/>
      <c r="AL952" s="444"/>
      <c r="AM952" s="445"/>
      <c r="AN952" s="446" t="s">
        <v>388</v>
      </c>
      <c r="AO952" s="447"/>
      <c r="AP952" s="448" t="s">
        <v>112</v>
      </c>
      <c r="AQ952" s="449"/>
      <c r="AR952" s="450"/>
      <c r="AX952" s="451"/>
      <c r="AY952" s="451"/>
      <c r="AZ952" s="451"/>
      <c r="BA952" s="451"/>
      <c r="BB952" s="451"/>
      <c r="BC952" s="451"/>
      <c r="BD952" s="452"/>
    </row>
    <row r="953" spans="2:58" s="236" customFormat="1" ht="15" hidden="1" customHeight="1">
      <c r="B953" s="985"/>
      <c r="C953" s="986"/>
      <c r="D953" s="986"/>
      <c r="E953" s="986"/>
      <c r="F953" s="986"/>
      <c r="G953" s="986"/>
      <c r="H953" s="986"/>
      <c r="I953" s="987"/>
      <c r="J953" s="453" t="s">
        <v>3926</v>
      </c>
      <c r="K953" s="454"/>
      <c r="L953" s="454"/>
      <c r="M953" s="454"/>
      <c r="N953" s="454"/>
      <c r="O953" s="454"/>
      <c r="P953" s="454"/>
      <c r="Q953" s="454"/>
      <c r="R953" s="454"/>
      <c r="S953" s="449"/>
      <c r="T953" s="455"/>
      <c r="U953" s="456"/>
      <c r="V953" s="457"/>
      <c r="W953" s="458"/>
      <c r="X953" s="459" t="s">
        <v>388</v>
      </c>
      <c r="Y953" s="460"/>
      <c r="Z953" s="461" t="s">
        <v>112</v>
      </c>
      <c r="AA953" s="461"/>
      <c r="AB953" s="462"/>
      <c r="AD953" s="985"/>
      <c r="AE953" s="986"/>
      <c r="AF953" s="986"/>
      <c r="AG953" s="986"/>
      <c r="AH953" s="986"/>
      <c r="AI953" s="986"/>
      <c r="AJ953" s="986"/>
      <c r="AK953" s="987"/>
      <c r="AL953" s="453" t="s">
        <v>3926</v>
      </c>
      <c r="AM953" s="454"/>
      <c r="AN953" s="454"/>
      <c r="AO953" s="454"/>
      <c r="AP953" s="454"/>
      <c r="AQ953" s="454"/>
      <c r="AR953" s="454"/>
      <c r="AS953" s="454"/>
      <c r="AT953" s="454"/>
      <c r="AU953" s="449"/>
      <c r="AV953" s="455"/>
      <c r="AW953" s="456"/>
      <c r="AX953" s="457"/>
      <c r="AY953" s="458"/>
      <c r="AZ953" s="459" t="s">
        <v>388</v>
      </c>
      <c r="BA953" s="460"/>
      <c r="BB953" s="461" t="s">
        <v>112</v>
      </c>
      <c r="BC953" s="461"/>
      <c r="BD953" s="462"/>
    </row>
    <row r="954" spans="2:58" s="236" customFormat="1" ht="15" hidden="1" customHeight="1">
      <c r="B954" s="988"/>
      <c r="C954" s="989"/>
      <c r="D954" s="989"/>
      <c r="E954" s="989"/>
      <c r="F954" s="989"/>
      <c r="G954" s="989"/>
      <c r="H954" s="989"/>
      <c r="I954" s="990"/>
      <c r="J954" s="463" t="s">
        <v>3927</v>
      </c>
      <c r="K954" s="464"/>
      <c r="L954" s="464"/>
      <c r="M954" s="464"/>
      <c r="N954" s="464"/>
      <c r="O954" s="464"/>
      <c r="P954" s="464"/>
      <c r="Q954" s="464"/>
      <c r="R954" s="464"/>
      <c r="S954" s="465"/>
      <c r="T954" s="466"/>
      <c r="U954" s="467"/>
      <c r="V954" s="468"/>
      <c r="W954" s="469"/>
      <c r="X954" s="464" t="s">
        <v>388</v>
      </c>
      <c r="Y954" s="470"/>
      <c r="Z954" s="466" t="s">
        <v>112</v>
      </c>
      <c r="AA954" s="466"/>
      <c r="AB954" s="471"/>
      <c r="AD954" s="988"/>
      <c r="AE954" s="989"/>
      <c r="AF954" s="989"/>
      <c r="AG954" s="989"/>
      <c r="AH954" s="989"/>
      <c r="AI954" s="989"/>
      <c r="AJ954" s="989"/>
      <c r="AK954" s="990"/>
      <c r="AL954" s="463" t="s">
        <v>3927</v>
      </c>
      <c r="AM954" s="464"/>
      <c r="AN954" s="464"/>
      <c r="AO954" s="464"/>
      <c r="AP954" s="464"/>
      <c r="AQ954" s="464"/>
      <c r="AR954" s="464"/>
      <c r="AS954" s="464"/>
      <c r="AT954" s="464"/>
      <c r="AU954" s="465"/>
      <c r="AV954" s="466"/>
      <c r="AW954" s="467"/>
      <c r="AX954" s="468"/>
      <c r="AY954" s="469"/>
      <c r="AZ954" s="464" t="s">
        <v>388</v>
      </c>
      <c r="BA954" s="470"/>
      <c r="BB954" s="466" t="s">
        <v>112</v>
      </c>
      <c r="BC954" s="466"/>
      <c r="BD954" s="471"/>
    </row>
    <row r="955" spans="2:58" s="236" customFormat="1" ht="18" hidden="1" customHeight="1">
      <c r="B955" s="991" t="s">
        <v>3928</v>
      </c>
      <c r="C955" s="992"/>
      <c r="D955" s="992"/>
      <c r="E955" s="992"/>
      <c r="F955" s="992"/>
      <c r="G955" s="992"/>
      <c r="H955" s="992"/>
      <c r="I955" s="993"/>
      <c r="J955" s="472" t="s">
        <v>3783</v>
      </c>
      <c r="K955" s="473" t="s">
        <v>3929</v>
      </c>
      <c r="L955" s="474"/>
      <c r="M955" s="474"/>
      <c r="N955" s="474"/>
      <c r="O955" s="472" t="s">
        <v>3783</v>
      </c>
      <c r="P955" s="473" t="s">
        <v>3930</v>
      </c>
      <c r="Q955" s="474"/>
      <c r="R955" s="474"/>
      <c r="T955" s="461" t="s">
        <v>3935</v>
      </c>
      <c r="U955" s="472" t="s">
        <v>3783</v>
      </c>
      <c r="V955" s="461" t="s">
        <v>3936</v>
      </c>
      <c r="X955" s="473"/>
      <c r="Y955" s="474"/>
      <c r="Z955" s="474"/>
      <c r="AA955" s="474"/>
      <c r="AB955" s="475"/>
      <c r="AD955" s="991" t="s">
        <v>3928</v>
      </c>
      <c r="AE955" s="992"/>
      <c r="AF955" s="992"/>
      <c r="AG955" s="992"/>
      <c r="AH955" s="992"/>
      <c r="AI955" s="992"/>
      <c r="AJ955" s="992"/>
      <c r="AK955" s="993"/>
      <c r="AL955" s="472" t="s">
        <v>3783</v>
      </c>
      <c r="AM955" s="473" t="s">
        <v>3929</v>
      </c>
      <c r="AN955" s="474"/>
      <c r="AO955" s="474"/>
      <c r="AP955" s="474"/>
      <c r="AQ955" s="472" t="s">
        <v>3783</v>
      </c>
      <c r="AR955" s="473" t="s">
        <v>3930</v>
      </c>
      <c r="AS955" s="474"/>
      <c r="AT955" s="474"/>
      <c r="AV955" s="461" t="s">
        <v>3935</v>
      </c>
      <c r="AW955" s="472" t="s">
        <v>3783</v>
      </c>
      <c r="AX955" s="461" t="s">
        <v>3936</v>
      </c>
      <c r="AZ955" s="473"/>
      <c r="BA955" s="474"/>
      <c r="BB955" s="474"/>
      <c r="BC955" s="474"/>
      <c r="BD955" s="475"/>
    </row>
    <row r="956" spans="2:58" s="236" customFormat="1" ht="15" hidden="1" customHeight="1">
      <c r="B956" s="994" t="s">
        <v>3931</v>
      </c>
      <c r="C956" s="995"/>
      <c r="D956" s="995"/>
      <c r="E956" s="995"/>
      <c r="F956" s="995"/>
      <c r="G956" s="995"/>
      <c r="H956" s="995"/>
      <c r="I956" s="996"/>
      <c r="J956" s="1000" t="s">
        <v>3932</v>
      </c>
      <c r="K956" s="1001"/>
      <c r="L956" s="1004"/>
      <c r="M956" s="1005"/>
      <c r="N956" s="1005"/>
      <c r="O956" s="1005"/>
      <c r="P956" s="1005"/>
      <c r="Q956" s="1005"/>
      <c r="R956" s="1006"/>
      <c r="S956" s="1006"/>
      <c r="T956" s="1006"/>
      <c r="U956" s="1007"/>
      <c r="V956" s="1008" t="s">
        <v>3933</v>
      </c>
      <c r="W956" s="1008"/>
      <c r="X956" s="1008"/>
      <c r="Y956" s="1008"/>
      <c r="Z956" s="1008"/>
      <c r="AA956" s="1008"/>
      <c r="AB956" s="1009"/>
      <c r="AD956" s="994" t="s">
        <v>3931</v>
      </c>
      <c r="AE956" s="995"/>
      <c r="AF956" s="995"/>
      <c r="AG956" s="995"/>
      <c r="AH956" s="995"/>
      <c r="AI956" s="995"/>
      <c r="AJ956" s="995"/>
      <c r="AK956" s="996"/>
      <c r="AL956" s="1000" t="s">
        <v>3932</v>
      </c>
      <c r="AM956" s="1001"/>
      <c r="AN956" s="1004"/>
      <c r="AO956" s="1005"/>
      <c r="AP956" s="1005"/>
      <c r="AQ956" s="1005"/>
      <c r="AR956" s="1005"/>
      <c r="AS956" s="1005"/>
      <c r="AT956" s="1006"/>
      <c r="AU956" s="1006"/>
      <c r="AV956" s="1006"/>
      <c r="AW956" s="1007"/>
      <c r="AX956" s="1008" t="s">
        <v>3933</v>
      </c>
      <c r="AY956" s="1008"/>
      <c r="AZ956" s="1008"/>
      <c r="BA956" s="1008"/>
      <c r="BB956" s="1008"/>
      <c r="BC956" s="1008"/>
      <c r="BD956" s="1009"/>
    </row>
    <row r="957" spans="2:58" s="236" customFormat="1" ht="15" hidden="1" customHeight="1">
      <c r="B957" s="997"/>
      <c r="C957" s="998"/>
      <c r="D957" s="998"/>
      <c r="E957" s="998"/>
      <c r="F957" s="998"/>
      <c r="G957" s="998"/>
      <c r="H957" s="998"/>
      <c r="I957" s="999"/>
      <c r="J957" s="1002"/>
      <c r="K957" s="1003"/>
      <c r="L957" s="1004"/>
      <c r="M957" s="1005"/>
      <c r="N957" s="1005"/>
      <c r="O957" s="1005"/>
      <c r="P957" s="1005"/>
      <c r="Q957" s="1005"/>
      <c r="R957" s="1006"/>
      <c r="S957" s="1006"/>
      <c r="T957" s="1006"/>
      <c r="U957" s="1007"/>
      <c r="V957" s="1010"/>
      <c r="W957" s="1010"/>
      <c r="X957" s="1010"/>
      <c r="Y957" s="1010"/>
      <c r="Z957" s="1010"/>
      <c r="AA957" s="1010"/>
      <c r="AB957" s="1011"/>
      <c r="AC957" s="241"/>
      <c r="AD957" s="997"/>
      <c r="AE957" s="998"/>
      <c r="AF957" s="998"/>
      <c r="AG957" s="998"/>
      <c r="AH957" s="998"/>
      <c r="AI957" s="998"/>
      <c r="AJ957" s="998"/>
      <c r="AK957" s="999"/>
      <c r="AL957" s="1002"/>
      <c r="AM957" s="1003"/>
      <c r="AN957" s="1004"/>
      <c r="AO957" s="1005"/>
      <c r="AP957" s="1005"/>
      <c r="AQ957" s="1005"/>
      <c r="AR957" s="1005"/>
      <c r="AS957" s="1005"/>
      <c r="AT957" s="1006"/>
      <c r="AU957" s="1006"/>
      <c r="AV957" s="1006"/>
      <c r="AW957" s="1007"/>
      <c r="AX957" s="1010"/>
      <c r="AY957" s="1010"/>
      <c r="AZ957" s="1010"/>
      <c r="BA957" s="1010"/>
      <c r="BB957" s="1010"/>
      <c r="BC957" s="1010"/>
      <c r="BD957" s="1011"/>
      <c r="BF957" s="241"/>
    </row>
    <row r="958" spans="2:58" s="236" customFormat="1" ht="15" hidden="1" customHeight="1">
      <c r="B958" s="994" t="s">
        <v>3934</v>
      </c>
      <c r="C958" s="995"/>
      <c r="D958" s="995"/>
      <c r="E958" s="995"/>
      <c r="F958" s="995"/>
      <c r="G958" s="995"/>
      <c r="H958" s="995"/>
      <c r="I958" s="996"/>
      <c r="J958" s="968"/>
      <c r="K958" s="969"/>
      <c r="L958" s="1012"/>
      <c r="M958" s="1012" t="s">
        <v>12</v>
      </c>
      <c r="N958" s="1012"/>
      <c r="O958" s="1012" t="s">
        <v>11</v>
      </c>
      <c r="P958" s="1012"/>
      <c r="Q958" s="1012" t="s">
        <v>227</v>
      </c>
      <c r="S958" s="476"/>
      <c r="T958" s="476"/>
      <c r="U958" s="476"/>
      <c r="V958" s="476"/>
      <c r="W958" s="476"/>
      <c r="X958" s="476"/>
      <c r="Y958" s="476"/>
      <c r="Z958" s="476"/>
      <c r="AA958" s="476"/>
      <c r="AB958" s="477"/>
      <c r="AC958" s="241"/>
      <c r="AD958" s="994" t="s">
        <v>3934</v>
      </c>
      <c r="AE958" s="995"/>
      <c r="AF958" s="995"/>
      <c r="AG958" s="995"/>
      <c r="AH958" s="995"/>
      <c r="AI958" s="995"/>
      <c r="AJ958" s="995"/>
      <c r="AK958" s="996"/>
      <c r="AL958" s="968"/>
      <c r="AM958" s="969"/>
      <c r="AN958" s="1012"/>
      <c r="AO958" s="1012" t="s">
        <v>12</v>
      </c>
      <c r="AP958" s="1012"/>
      <c r="AQ958" s="1012" t="s">
        <v>11</v>
      </c>
      <c r="AR958" s="1012"/>
      <c r="AS958" s="1012" t="s">
        <v>227</v>
      </c>
      <c r="AU958" s="476"/>
      <c r="AV958" s="476"/>
      <c r="AW958" s="476"/>
      <c r="AX958" s="476"/>
      <c r="AY958" s="476"/>
      <c r="AZ958" s="476"/>
      <c r="BA958" s="476"/>
      <c r="BB958" s="476"/>
      <c r="BC958" s="476"/>
      <c r="BD958" s="477"/>
      <c r="BF958" s="241"/>
    </row>
    <row r="959" spans="2:58" s="236" customFormat="1" ht="15" hidden="1" customHeight="1">
      <c r="B959" s="997"/>
      <c r="C959" s="998"/>
      <c r="D959" s="998"/>
      <c r="E959" s="998"/>
      <c r="F959" s="998"/>
      <c r="G959" s="998"/>
      <c r="H959" s="998"/>
      <c r="I959" s="999"/>
      <c r="J959" s="970"/>
      <c r="K959" s="971"/>
      <c r="L959" s="1013"/>
      <c r="M959" s="1013"/>
      <c r="N959" s="1013"/>
      <c r="O959" s="1013"/>
      <c r="P959" s="1013"/>
      <c r="Q959" s="1013"/>
      <c r="R959" s="481"/>
      <c r="S959" s="479"/>
      <c r="T959" s="479"/>
      <c r="U959" s="479"/>
      <c r="V959" s="479"/>
      <c r="W959" s="479"/>
      <c r="X959" s="479"/>
      <c r="Y959" s="479"/>
      <c r="Z959" s="479"/>
      <c r="AA959" s="479"/>
      <c r="AB959" s="480"/>
      <c r="AC959" s="241"/>
      <c r="AD959" s="997"/>
      <c r="AE959" s="998"/>
      <c r="AF959" s="998"/>
      <c r="AG959" s="998"/>
      <c r="AH959" s="998"/>
      <c r="AI959" s="998"/>
      <c r="AJ959" s="998"/>
      <c r="AK959" s="999"/>
      <c r="AL959" s="970"/>
      <c r="AM959" s="971"/>
      <c r="AN959" s="1013"/>
      <c r="AO959" s="1013"/>
      <c r="AP959" s="1013"/>
      <c r="AQ959" s="1013"/>
      <c r="AR959" s="1013"/>
      <c r="AS959" s="1013"/>
      <c r="AT959" s="481"/>
      <c r="AU959" s="479"/>
      <c r="AV959" s="479"/>
      <c r="AW959" s="479"/>
      <c r="AX959" s="479"/>
      <c r="AY959" s="479"/>
      <c r="AZ959" s="479"/>
      <c r="BA959" s="479"/>
      <c r="BB959" s="479"/>
      <c r="BC959" s="479"/>
      <c r="BD959" s="480"/>
      <c r="BF959" s="241"/>
    </row>
    <row r="960" spans="2:58" s="236" customFormat="1" ht="20.100000000000001" hidden="1" customHeight="1">
      <c r="B960" s="482"/>
      <c r="C960" s="482"/>
      <c r="D960" s="482"/>
      <c r="E960" s="482"/>
      <c r="F960" s="482"/>
      <c r="G960" s="482"/>
      <c r="H960" s="482"/>
      <c r="I960" s="482"/>
      <c r="J960" s="482"/>
      <c r="K960" s="482"/>
      <c r="L960" s="482"/>
      <c r="M960" s="482"/>
      <c r="N960" s="482"/>
      <c r="O960" s="482"/>
      <c r="P960" s="482"/>
      <c r="Q960" s="482"/>
      <c r="R960" s="482"/>
      <c r="S960" s="482"/>
      <c r="T960" s="482"/>
      <c r="U960" s="482"/>
      <c r="V960" s="482"/>
      <c r="W960" s="482"/>
      <c r="X960" s="482"/>
      <c r="Y960" s="478"/>
      <c r="Z960" s="478"/>
      <c r="AA960" s="478"/>
      <c r="AB960" s="478"/>
      <c r="AC960" s="241"/>
      <c r="AD960" s="482"/>
      <c r="AE960" s="482"/>
      <c r="AF960" s="482"/>
      <c r="AG960" s="482"/>
      <c r="AH960" s="482"/>
      <c r="AI960" s="482"/>
      <c r="AJ960" s="482"/>
      <c r="AK960" s="482"/>
      <c r="AL960" s="482"/>
      <c r="AM960" s="482"/>
      <c r="AN960" s="482"/>
      <c r="AO960" s="482"/>
      <c r="AP960" s="482"/>
      <c r="AQ960" s="482"/>
      <c r="AR960" s="482"/>
      <c r="AS960" s="482"/>
      <c r="AT960" s="482"/>
      <c r="AU960" s="482"/>
      <c r="AV960" s="482"/>
      <c r="AW960" s="482"/>
      <c r="AX960" s="482"/>
      <c r="AY960" s="482"/>
      <c r="AZ960" s="482"/>
      <c r="BA960" s="478"/>
      <c r="BB960" s="478"/>
      <c r="BC960" s="478"/>
      <c r="BD960" s="478"/>
      <c r="BF960" s="241"/>
    </row>
    <row r="961" spans="2:58" s="236" customFormat="1" ht="12.45" hidden="1" customHeight="1">
      <c r="B961" s="1014" t="s">
        <v>3917</v>
      </c>
      <c r="C961" s="1015"/>
      <c r="D961" s="1015"/>
      <c r="E961" s="1015"/>
      <c r="F961" s="1015"/>
      <c r="G961" s="1015"/>
      <c r="H961" s="1015"/>
      <c r="I961" s="1016"/>
      <c r="J961" s="1017"/>
      <c r="K961" s="1018"/>
      <c r="L961" s="1018"/>
      <c r="M961" s="1018"/>
      <c r="N961" s="1018"/>
      <c r="O961" s="1018"/>
      <c r="P961" s="1018"/>
      <c r="Q961" s="1018"/>
      <c r="R961" s="1018"/>
      <c r="S961" s="1018"/>
      <c r="T961" s="1018"/>
      <c r="U961" s="1018"/>
      <c r="V961" s="1018"/>
      <c r="W961" s="1018"/>
      <c r="X961" s="1018"/>
      <c r="Y961" s="1018"/>
      <c r="Z961" s="1018"/>
      <c r="AA961" s="1018"/>
      <c r="AB961" s="1019"/>
      <c r="AD961" s="1014" t="s">
        <v>3917</v>
      </c>
      <c r="AE961" s="1015"/>
      <c r="AF961" s="1015"/>
      <c r="AG961" s="1015"/>
      <c r="AH961" s="1015"/>
      <c r="AI961" s="1015"/>
      <c r="AJ961" s="1015"/>
      <c r="AK961" s="1016"/>
      <c r="AL961" s="1017"/>
      <c r="AM961" s="1018"/>
      <c r="AN961" s="1018"/>
      <c r="AO961" s="1018"/>
      <c r="AP961" s="1018"/>
      <c r="AQ961" s="1018"/>
      <c r="AR961" s="1018"/>
      <c r="AS961" s="1018"/>
      <c r="AT961" s="1018"/>
      <c r="AU961" s="1018"/>
      <c r="AV961" s="1018"/>
      <c r="AW961" s="1018"/>
      <c r="AX961" s="1018"/>
      <c r="AY961" s="1018"/>
      <c r="AZ961" s="1018"/>
      <c r="BA961" s="1018"/>
      <c r="BB961" s="1018"/>
      <c r="BC961" s="1018"/>
      <c r="BD961" s="1019"/>
    </row>
    <row r="962" spans="2:58" s="236" customFormat="1" ht="22.5" hidden="1" customHeight="1">
      <c r="B962" s="1020" t="s">
        <v>8</v>
      </c>
      <c r="C962" s="1021"/>
      <c r="D962" s="1021"/>
      <c r="E962" s="1021"/>
      <c r="F962" s="1021"/>
      <c r="G962" s="1021"/>
      <c r="H962" s="1021"/>
      <c r="I962" s="1022"/>
      <c r="J962" s="1023"/>
      <c r="K962" s="1024"/>
      <c r="L962" s="1024"/>
      <c r="M962" s="1025"/>
      <c r="N962" s="1025"/>
      <c r="O962" s="1024"/>
      <c r="P962" s="1025"/>
      <c r="Q962" s="1025"/>
      <c r="R962" s="1024"/>
      <c r="S962" s="1024"/>
      <c r="T962" s="1024"/>
      <c r="U962" s="1024"/>
      <c r="V962" s="1024"/>
      <c r="W962" s="1024"/>
      <c r="X962" s="1024"/>
      <c r="Y962" s="1024"/>
      <c r="Z962" s="1024"/>
      <c r="AA962" s="1024"/>
      <c r="AB962" s="1026"/>
      <c r="AC962" s="236">
        <v>56</v>
      </c>
      <c r="AD962" s="1020" t="s">
        <v>8</v>
      </c>
      <c r="AE962" s="1021"/>
      <c r="AF962" s="1021"/>
      <c r="AG962" s="1021"/>
      <c r="AH962" s="1021"/>
      <c r="AI962" s="1021"/>
      <c r="AJ962" s="1021"/>
      <c r="AK962" s="1022"/>
      <c r="AL962" s="1023"/>
      <c r="AM962" s="1024"/>
      <c r="AN962" s="1024"/>
      <c r="AO962" s="1025"/>
      <c r="AP962" s="1025"/>
      <c r="AQ962" s="1024"/>
      <c r="AR962" s="1025"/>
      <c r="AS962" s="1025"/>
      <c r="AT962" s="1024"/>
      <c r="AU962" s="1024"/>
      <c r="AV962" s="1024"/>
      <c r="AW962" s="1024"/>
      <c r="AX962" s="1024"/>
      <c r="AY962" s="1024"/>
      <c r="AZ962" s="1024"/>
      <c r="BA962" s="1024"/>
      <c r="BB962" s="1024"/>
      <c r="BC962" s="1024"/>
      <c r="BD962" s="1026"/>
      <c r="BF962" s="236">
        <v>56</v>
      </c>
    </row>
    <row r="963" spans="2:58" s="236" customFormat="1" ht="25.2" hidden="1" customHeight="1">
      <c r="B963" s="1027" t="s">
        <v>23</v>
      </c>
      <c r="C963" s="1028"/>
      <c r="D963" s="1028"/>
      <c r="E963" s="1028"/>
      <c r="F963" s="1028"/>
      <c r="G963" s="1028"/>
      <c r="H963" s="1028"/>
      <c r="I963" s="1029"/>
      <c r="J963" s="972" t="s">
        <v>3918</v>
      </c>
      <c r="K963" s="973"/>
      <c r="L963" s="973"/>
      <c r="M963" s="975"/>
      <c r="N963" s="977"/>
      <c r="O963" s="239" t="s">
        <v>3919</v>
      </c>
      <c r="P963" s="975"/>
      <c r="Q963" s="977"/>
      <c r="R963" s="973"/>
      <c r="S963" s="973"/>
      <c r="T963" s="973"/>
      <c r="U963" s="973"/>
      <c r="V963" s="973"/>
      <c r="W963" s="973"/>
      <c r="X963" s="973"/>
      <c r="Y963" s="973"/>
      <c r="Z963" s="973"/>
      <c r="AA963" s="973"/>
      <c r="AB963" s="974"/>
      <c r="AD963" s="1027" t="s">
        <v>23</v>
      </c>
      <c r="AE963" s="1028"/>
      <c r="AF963" s="1028"/>
      <c r="AG963" s="1028"/>
      <c r="AH963" s="1028"/>
      <c r="AI963" s="1028"/>
      <c r="AJ963" s="1028"/>
      <c r="AK963" s="1029"/>
      <c r="AL963" s="972" t="s">
        <v>3918</v>
      </c>
      <c r="AM963" s="973"/>
      <c r="AN963" s="973"/>
      <c r="AO963" s="975"/>
      <c r="AP963" s="977"/>
      <c r="AQ963" s="239" t="s">
        <v>3919</v>
      </c>
      <c r="AR963" s="975"/>
      <c r="AS963" s="977"/>
      <c r="AT963" s="973"/>
      <c r="AU963" s="973"/>
      <c r="AV963" s="973"/>
      <c r="AW963" s="973"/>
      <c r="AX963" s="973"/>
      <c r="AY963" s="973"/>
      <c r="AZ963" s="973"/>
      <c r="BA963" s="973"/>
      <c r="BB963" s="973"/>
      <c r="BC963" s="973"/>
      <c r="BD963" s="974"/>
    </row>
    <row r="964" spans="2:58" s="236" customFormat="1" ht="25.2" hidden="1" customHeight="1">
      <c r="B964" s="1030"/>
      <c r="C964" s="1025"/>
      <c r="D964" s="1025"/>
      <c r="E964" s="1025"/>
      <c r="F964" s="1025"/>
      <c r="G964" s="1025"/>
      <c r="H964" s="1025"/>
      <c r="I964" s="1031"/>
      <c r="J964" s="972" t="s">
        <v>3920</v>
      </c>
      <c r="K964" s="973"/>
      <c r="L964" s="973"/>
      <c r="M964" s="975"/>
      <c r="N964" s="976"/>
      <c r="O964" s="976"/>
      <c r="P964" s="976"/>
      <c r="Q964" s="977"/>
      <c r="R964" s="972" t="s">
        <v>3921</v>
      </c>
      <c r="S964" s="973"/>
      <c r="T964" s="974"/>
      <c r="U964" s="975"/>
      <c r="V964" s="976"/>
      <c r="W964" s="976"/>
      <c r="X964" s="976"/>
      <c r="Y964" s="976"/>
      <c r="Z964" s="976"/>
      <c r="AA964" s="976"/>
      <c r="AB964" s="977"/>
      <c r="AD964" s="1030"/>
      <c r="AE964" s="1025"/>
      <c r="AF964" s="1025"/>
      <c r="AG964" s="1025"/>
      <c r="AH964" s="1025"/>
      <c r="AI964" s="1025"/>
      <c r="AJ964" s="1025"/>
      <c r="AK964" s="1031"/>
      <c r="AL964" s="972" t="s">
        <v>3920</v>
      </c>
      <c r="AM964" s="973"/>
      <c r="AN964" s="973"/>
      <c r="AO964" s="975"/>
      <c r="AP964" s="976"/>
      <c r="AQ964" s="976"/>
      <c r="AR964" s="976"/>
      <c r="AS964" s="977"/>
      <c r="AT964" s="972" t="s">
        <v>3921</v>
      </c>
      <c r="AU964" s="973"/>
      <c r="AV964" s="974"/>
      <c r="AW964" s="975"/>
      <c r="AX964" s="976"/>
      <c r="AY964" s="976"/>
      <c r="AZ964" s="976"/>
      <c r="BA964" s="976"/>
      <c r="BB964" s="976"/>
      <c r="BC964" s="976"/>
      <c r="BD964" s="977"/>
    </row>
    <row r="965" spans="2:58" s="236" customFormat="1" ht="25.2" hidden="1" customHeight="1">
      <c r="B965" s="1030"/>
      <c r="C965" s="1025"/>
      <c r="D965" s="1025"/>
      <c r="E965" s="1025"/>
      <c r="F965" s="1025"/>
      <c r="G965" s="1025"/>
      <c r="H965" s="1025"/>
      <c r="I965" s="1031"/>
      <c r="J965" s="972" t="s">
        <v>3922</v>
      </c>
      <c r="K965" s="973"/>
      <c r="L965" s="973"/>
      <c r="M965" s="978"/>
      <c r="N965" s="979"/>
      <c r="O965" s="979"/>
      <c r="P965" s="979"/>
      <c r="Q965" s="980"/>
      <c r="R965" s="972" t="s">
        <v>3923</v>
      </c>
      <c r="S965" s="973"/>
      <c r="T965" s="974"/>
      <c r="U965" s="975"/>
      <c r="V965" s="976"/>
      <c r="W965" s="976"/>
      <c r="X965" s="976"/>
      <c r="Y965" s="976"/>
      <c r="Z965" s="976"/>
      <c r="AA965" s="976"/>
      <c r="AB965" s="977"/>
      <c r="AD965" s="1030"/>
      <c r="AE965" s="1025"/>
      <c r="AF965" s="1025"/>
      <c r="AG965" s="1025"/>
      <c r="AH965" s="1025"/>
      <c r="AI965" s="1025"/>
      <c r="AJ965" s="1025"/>
      <c r="AK965" s="1031"/>
      <c r="AL965" s="972" t="s">
        <v>3922</v>
      </c>
      <c r="AM965" s="973"/>
      <c r="AN965" s="973"/>
      <c r="AO965" s="978"/>
      <c r="AP965" s="979"/>
      <c r="AQ965" s="979"/>
      <c r="AR965" s="979"/>
      <c r="AS965" s="980"/>
      <c r="AT965" s="972" t="s">
        <v>3923</v>
      </c>
      <c r="AU965" s="973"/>
      <c r="AV965" s="974"/>
      <c r="AW965" s="975"/>
      <c r="AX965" s="976"/>
      <c r="AY965" s="976"/>
      <c r="AZ965" s="976"/>
      <c r="BA965" s="976"/>
      <c r="BB965" s="976"/>
      <c r="BC965" s="976"/>
      <c r="BD965" s="977"/>
    </row>
    <row r="966" spans="2:58" s="236" customFormat="1" ht="25.2" hidden="1" customHeight="1">
      <c r="B966" s="1023"/>
      <c r="C966" s="1024"/>
      <c r="D966" s="1024"/>
      <c r="E966" s="1024"/>
      <c r="F966" s="1024"/>
      <c r="G966" s="1024"/>
      <c r="H966" s="1024"/>
      <c r="I966" s="1026"/>
      <c r="J966" s="972" t="s">
        <v>3924</v>
      </c>
      <c r="K966" s="973"/>
      <c r="L966" s="973"/>
      <c r="M966" s="981"/>
      <c r="N966" s="981"/>
      <c r="O966" s="981"/>
      <c r="P966" s="981"/>
      <c r="Q966" s="981"/>
      <c r="R966" s="981"/>
      <c r="S966" s="981"/>
      <c r="T966" s="981"/>
      <c r="U966" s="981"/>
      <c r="V966" s="981"/>
      <c r="W966" s="981"/>
      <c r="X966" s="981"/>
      <c r="Y966" s="981"/>
      <c r="Z966" s="981"/>
      <c r="AA966" s="981"/>
      <c r="AB966" s="981"/>
      <c r="AD966" s="1023"/>
      <c r="AE966" s="1024"/>
      <c r="AF966" s="1024"/>
      <c r="AG966" s="1024"/>
      <c r="AH966" s="1024"/>
      <c r="AI966" s="1024"/>
      <c r="AJ966" s="1024"/>
      <c r="AK966" s="1026"/>
      <c r="AL966" s="972" t="s">
        <v>3924</v>
      </c>
      <c r="AM966" s="973"/>
      <c r="AN966" s="973"/>
      <c r="AO966" s="981"/>
      <c r="AP966" s="981"/>
      <c r="AQ966" s="981"/>
      <c r="AR966" s="981"/>
      <c r="AS966" s="981"/>
      <c r="AT966" s="981"/>
      <c r="AU966" s="981"/>
      <c r="AV966" s="981"/>
      <c r="AW966" s="981"/>
      <c r="AX966" s="981"/>
      <c r="AY966" s="981"/>
      <c r="AZ966" s="981"/>
      <c r="BA966" s="981"/>
      <c r="BB966" s="981"/>
      <c r="BC966" s="981"/>
      <c r="BD966" s="981"/>
    </row>
    <row r="967" spans="2:58" s="236" customFormat="1" ht="30" hidden="1" customHeight="1">
      <c r="B967" s="982" t="s">
        <v>3925</v>
      </c>
      <c r="C967" s="983"/>
      <c r="D967" s="983"/>
      <c r="E967" s="983"/>
      <c r="F967" s="983"/>
      <c r="G967" s="983"/>
      <c r="H967" s="983"/>
      <c r="I967" s="984"/>
      <c r="J967" s="444"/>
      <c r="K967" s="445"/>
      <c r="L967" s="446" t="s">
        <v>388</v>
      </c>
      <c r="M967" s="447"/>
      <c r="N967" s="448" t="s">
        <v>112</v>
      </c>
      <c r="O967" s="449"/>
      <c r="P967" s="450"/>
      <c r="V967" s="451"/>
      <c r="W967" s="451"/>
      <c r="X967" s="451"/>
      <c r="Y967" s="451"/>
      <c r="Z967" s="451"/>
      <c r="AA967" s="451"/>
      <c r="AB967" s="452"/>
      <c r="AD967" s="982" t="s">
        <v>3925</v>
      </c>
      <c r="AE967" s="983"/>
      <c r="AF967" s="983"/>
      <c r="AG967" s="983"/>
      <c r="AH967" s="983"/>
      <c r="AI967" s="983"/>
      <c r="AJ967" s="983"/>
      <c r="AK967" s="984"/>
      <c r="AL967" s="444"/>
      <c r="AM967" s="445"/>
      <c r="AN967" s="446" t="s">
        <v>388</v>
      </c>
      <c r="AO967" s="447"/>
      <c r="AP967" s="448" t="s">
        <v>112</v>
      </c>
      <c r="AQ967" s="449"/>
      <c r="AR967" s="450"/>
      <c r="AX967" s="451"/>
      <c r="AY967" s="451"/>
      <c r="AZ967" s="451"/>
      <c r="BA967" s="451"/>
      <c r="BB967" s="451"/>
      <c r="BC967" s="451"/>
      <c r="BD967" s="452"/>
    </row>
    <row r="968" spans="2:58" s="236" customFormat="1" ht="15" hidden="1" customHeight="1">
      <c r="B968" s="985"/>
      <c r="C968" s="986"/>
      <c r="D968" s="986"/>
      <c r="E968" s="986"/>
      <c r="F968" s="986"/>
      <c r="G968" s="986"/>
      <c r="H968" s="986"/>
      <c r="I968" s="987"/>
      <c r="J968" s="453" t="s">
        <v>3926</v>
      </c>
      <c r="K968" s="454"/>
      <c r="L968" s="454"/>
      <c r="M968" s="454"/>
      <c r="N968" s="454"/>
      <c r="O968" s="454"/>
      <c r="P968" s="454"/>
      <c r="Q968" s="454"/>
      <c r="R968" s="454"/>
      <c r="S968" s="449"/>
      <c r="T968" s="455"/>
      <c r="U968" s="456"/>
      <c r="V968" s="457"/>
      <c r="W968" s="458"/>
      <c r="X968" s="459" t="s">
        <v>388</v>
      </c>
      <c r="Y968" s="460"/>
      <c r="Z968" s="461" t="s">
        <v>112</v>
      </c>
      <c r="AA968" s="461"/>
      <c r="AB968" s="462"/>
      <c r="AD968" s="985"/>
      <c r="AE968" s="986"/>
      <c r="AF968" s="986"/>
      <c r="AG968" s="986"/>
      <c r="AH968" s="986"/>
      <c r="AI968" s="986"/>
      <c r="AJ968" s="986"/>
      <c r="AK968" s="987"/>
      <c r="AL968" s="453" t="s">
        <v>3926</v>
      </c>
      <c r="AM968" s="454"/>
      <c r="AN968" s="454"/>
      <c r="AO968" s="454"/>
      <c r="AP968" s="454"/>
      <c r="AQ968" s="454"/>
      <c r="AR968" s="454"/>
      <c r="AS968" s="454"/>
      <c r="AT968" s="454"/>
      <c r="AU968" s="449"/>
      <c r="AV968" s="455"/>
      <c r="AW968" s="456"/>
      <c r="AX968" s="457"/>
      <c r="AY968" s="458"/>
      <c r="AZ968" s="459" t="s">
        <v>388</v>
      </c>
      <c r="BA968" s="460"/>
      <c r="BB968" s="461" t="s">
        <v>112</v>
      </c>
      <c r="BC968" s="461"/>
      <c r="BD968" s="462"/>
    </row>
    <row r="969" spans="2:58" s="236" customFormat="1" ht="15" hidden="1" customHeight="1">
      <c r="B969" s="988"/>
      <c r="C969" s="989"/>
      <c r="D969" s="989"/>
      <c r="E969" s="989"/>
      <c r="F969" s="989"/>
      <c r="G969" s="989"/>
      <c r="H969" s="989"/>
      <c r="I969" s="990"/>
      <c r="J969" s="463" t="s">
        <v>3927</v>
      </c>
      <c r="K969" s="464"/>
      <c r="L969" s="464"/>
      <c r="M969" s="464"/>
      <c r="N969" s="464"/>
      <c r="O969" s="464"/>
      <c r="P969" s="464"/>
      <c r="Q969" s="464"/>
      <c r="R969" s="464"/>
      <c r="S969" s="465"/>
      <c r="T969" s="466"/>
      <c r="U969" s="467"/>
      <c r="V969" s="468"/>
      <c r="W969" s="469"/>
      <c r="X969" s="464" t="s">
        <v>388</v>
      </c>
      <c r="Y969" s="470"/>
      <c r="Z969" s="466" t="s">
        <v>112</v>
      </c>
      <c r="AA969" s="466"/>
      <c r="AB969" s="471"/>
      <c r="AD969" s="988"/>
      <c r="AE969" s="989"/>
      <c r="AF969" s="989"/>
      <c r="AG969" s="989"/>
      <c r="AH969" s="989"/>
      <c r="AI969" s="989"/>
      <c r="AJ969" s="989"/>
      <c r="AK969" s="990"/>
      <c r="AL969" s="463" t="s">
        <v>3927</v>
      </c>
      <c r="AM969" s="464"/>
      <c r="AN969" s="464"/>
      <c r="AO969" s="464"/>
      <c r="AP969" s="464"/>
      <c r="AQ969" s="464"/>
      <c r="AR969" s="464"/>
      <c r="AS969" s="464"/>
      <c r="AT969" s="464"/>
      <c r="AU969" s="465"/>
      <c r="AV969" s="466"/>
      <c r="AW969" s="467"/>
      <c r="AX969" s="468"/>
      <c r="AY969" s="469"/>
      <c r="AZ969" s="464" t="s">
        <v>388</v>
      </c>
      <c r="BA969" s="470"/>
      <c r="BB969" s="466" t="s">
        <v>112</v>
      </c>
      <c r="BC969" s="466"/>
      <c r="BD969" s="471"/>
    </row>
    <row r="970" spans="2:58" s="236" customFormat="1" ht="18" hidden="1" customHeight="1">
      <c r="B970" s="991" t="s">
        <v>3928</v>
      </c>
      <c r="C970" s="992"/>
      <c r="D970" s="992"/>
      <c r="E970" s="992"/>
      <c r="F970" s="992"/>
      <c r="G970" s="992"/>
      <c r="H970" s="992"/>
      <c r="I970" s="993"/>
      <c r="J970" s="472" t="s">
        <v>3783</v>
      </c>
      <c r="K970" s="473" t="s">
        <v>3929</v>
      </c>
      <c r="L970" s="474"/>
      <c r="M970" s="474"/>
      <c r="N970" s="474"/>
      <c r="O970" s="472" t="s">
        <v>3783</v>
      </c>
      <c r="P970" s="473" t="s">
        <v>3930</v>
      </c>
      <c r="Q970" s="474"/>
      <c r="R970" s="474"/>
      <c r="T970" s="461" t="s">
        <v>3935</v>
      </c>
      <c r="U970" s="472" t="s">
        <v>3783</v>
      </c>
      <c r="V970" s="461" t="s">
        <v>3936</v>
      </c>
      <c r="X970" s="473"/>
      <c r="Y970" s="474"/>
      <c r="Z970" s="474"/>
      <c r="AA970" s="474"/>
      <c r="AB970" s="475"/>
      <c r="AD970" s="991" t="s">
        <v>3928</v>
      </c>
      <c r="AE970" s="992"/>
      <c r="AF970" s="992"/>
      <c r="AG970" s="992"/>
      <c r="AH970" s="992"/>
      <c r="AI970" s="992"/>
      <c r="AJ970" s="992"/>
      <c r="AK970" s="993"/>
      <c r="AL970" s="472" t="s">
        <v>3783</v>
      </c>
      <c r="AM970" s="473" t="s">
        <v>3929</v>
      </c>
      <c r="AN970" s="474"/>
      <c r="AO970" s="474"/>
      <c r="AP970" s="474"/>
      <c r="AQ970" s="472" t="s">
        <v>3783</v>
      </c>
      <c r="AR970" s="473" t="s">
        <v>3930</v>
      </c>
      <c r="AS970" s="474"/>
      <c r="AT970" s="474"/>
      <c r="AV970" s="461" t="s">
        <v>3935</v>
      </c>
      <c r="AW970" s="472" t="s">
        <v>3783</v>
      </c>
      <c r="AX970" s="461" t="s">
        <v>3936</v>
      </c>
      <c r="AZ970" s="473"/>
      <c r="BA970" s="474"/>
      <c r="BB970" s="474"/>
      <c r="BC970" s="474"/>
      <c r="BD970" s="475"/>
    </row>
    <row r="971" spans="2:58" s="236" customFormat="1" ht="15" hidden="1" customHeight="1">
      <c r="B971" s="994" t="s">
        <v>3931</v>
      </c>
      <c r="C971" s="995"/>
      <c r="D971" s="995"/>
      <c r="E971" s="995"/>
      <c r="F971" s="995"/>
      <c r="G971" s="995"/>
      <c r="H971" s="995"/>
      <c r="I971" s="996"/>
      <c r="J971" s="1000" t="s">
        <v>3932</v>
      </c>
      <c r="K971" s="1001"/>
      <c r="L971" s="1004"/>
      <c r="M971" s="1005"/>
      <c r="N971" s="1005"/>
      <c r="O971" s="1005"/>
      <c r="P971" s="1005"/>
      <c r="Q971" s="1005"/>
      <c r="R971" s="1006"/>
      <c r="S971" s="1006"/>
      <c r="T971" s="1006"/>
      <c r="U971" s="1007"/>
      <c r="V971" s="1008" t="s">
        <v>3933</v>
      </c>
      <c r="W971" s="1008"/>
      <c r="X971" s="1008"/>
      <c r="Y971" s="1008"/>
      <c r="Z971" s="1008"/>
      <c r="AA971" s="1008"/>
      <c r="AB971" s="1009"/>
      <c r="AD971" s="994" t="s">
        <v>3931</v>
      </c>
      <c r="AE971" s="995"/>
      <c r="AF971" s="995"/>
      <c r="AG971" s="995"/>
      <c r="AH971" s="995"/>
      <c r="AI971" s="995"/>
      <c r="AJ971" s="995"/>
      <c r="AK971" s="996"/>
      <c r="AL971" s="1000" t="s">
        <v>3932</v>
      </c>
      <c r="AM971" s="1001"/>
      <c r="AN971" s="1004"/>
      <c r="AO971" s="1005"/>
      <c r="AP971" s="1005"/>
      <c r="AQ971" s="1005"/>
      <c r="AR971" s="1005"/>
      <c r="AS971" s="1005"/>
      <c r="AT971" s="1006"/>
      <c r="AU971" s="1006"/>
      <c r="AV971" s="1006"/>
      <c r="AW971" s="1007"/>
      <c r="AX971" s="1008" t="s">
        <v>3933</v>
      </c>
      <c r="AY971" s="1008"/>
      <c r="AZ971" s="1008"/>
      <c r="BA971" s="1008"/>
      <c r="BB971" s="1008"/>
      <c r="BC971" s="1008"/>
      <c r="BD971" s="1009"/>
    </row>
    <row r="972" spans="2:58" s="236" customFormat="1" ht="15" hidden="1" customHeight="1">
      <c r="B972" s="997"/>
      <c r="C972" s="998"/>
      <c r="D972" s="998"/>
      <c r="E972" s="998"/>
      <c r="F972" s="998"/>
      <c r="G972" s="998"/>
      <c r="H972" s="998"/>
      <c r="I972" s="999"/>
      <c r="J972" s="1002"/>
      <c r="K972" s="1003"/>
      <c r="L972" s="1004"/>
      <c r="M972" s="1005"/>
      <c r="N972" s="1005"/>
      <c r="O972" s="1005"/>
      <c r="P972" s="1005"/>
      <c r="Q972" s="1005"/>
      <c r="R972" s="1006"/>
      <c r="S972" s="1006"/>
      <c r="T972" s="1006"/>
      <c r="U972" s="1007"/>
      <c r="V972" s="1010"/>
      <c r="W972" s="1010"/>
      <c r="X972" s="1010"/>
      <c r="Y972" s="1010"/>
      <c r="Z972" s="1010"/>
      <c r="AA972" s="1010"/>
      <c r="AB972" s="1011"/>
      <c r="AC972" s="241"/>
      <c r="AD972" s="997"/>
      <c r="AE972" s="998"/>
      <c r="AF972" s="998"/>
      <c r="AG972" s="998"/>
      <c r="AH972" s="998"/>
      <c r="AI972" s="998"/>
      <c r="AJ972" s="998"/>
      <c r="AK972" s="999"/>
      <c r="AL972" s="1002"/>
      <c r="AM972" s="1003"/>
      <c r="AN972" s="1004"/>
      <c r="AO972" s="1005"/>
      <c r="AP972" s="1005"/>
      <c r="AQ972" s="1005"/>
      <c r="AR972" s="1005"/>
      <c r="AS972" s="1005"/>
      <c r="AT972" s="1006"/>
      <c r="AU972" s="1006"/>
      <c r="AV972" s="1006"/>
      <c r="AW972" s="1007"/>
      <c r="AX972" s="1010"/>
      <c r="AY972" s="1010"/>
      <c r="AZ972" s="1010"/>
      <c r="BA972" s="1010"/>
      <c r="BB972" s="1010"/>
      <c r="BC972" s="1010"/>
      <c r="BD972" s="1011"/>
      <c r="BF972" s="241"/>
    </row>
    <row r="973" spans="2:58" s="236" customFormat="1" ht="15" hidden="1" customHeight="1">
      <c r="B973" s="994" t="s">
        <v>3934</v>
      </c>
      <c r="C973" s="995"/>
      <c r="D973" s="995"/>
      <c r="E973" s="995"/>
      <c r="F973" s="995"/>
      <c r="G973" s="995"/>
      <c r="H973" s="995"/>
      <c r="I973" s="996"/>
      <c r="J973" s="968"/>
      <c r="K973" s="969"/>
      <c r="L973" s="1012"/>
      <c r="M973" s="1012" t="s">
        <v>12</v>
      </c>
      <c r="N973" s="1012"/>
      <c r="O973" s="1012" t="s">
        <v>11</v>
      </c>
      <c r="P973" s="1012"/>
      <c r="Q973" s="1012" t="s">
        <v>227</v>
      </c>
      <c r="S973" s="476"/>
      <c r="T973" s="476"/>
      <c r="U973" s="476"/>
      <c r="V973" s="476"/>
      <c r="W973" s="476"/>
      <c r="X973" s="476"/>
      <c r="Y973" s="476"/>
      <c r="Z973" s="476"/>
      <c r="AA973" s="476"/>
      <c r="AB973" s="477"/>
      <c r="AC973" s="241"/>
      <c r="AD973" s="994" t="s">
        <v>3934</v>
      </c>
      <c r="AE973" s="995"/>
      <c r="AF973" s="995"/>
      <c r="AG973" s="995"/>
      <c r="AH973" s="995"/>
      <c r="AI973" s="995"/>
      <c r="AJ973" s="995"/>
      <c r="AK973" s="996"/>
      <c r="AL973" s="968"/>
      <c r="AM973" s="969"/>
      <c r="AN973" s="1012"/>
      <c r="AO973" s="1012" t="s">
        <v>12</v>
      </c>
      <c r="AP973" s="1012"/>
      <c r="AQ973" s="1012" t="s">
        <v>11</v>
      </c>
      <c r="AR973" s="1012"/>
      <c r="AS973" s="1012" t="s">
        <v>227</v>
      </c>
      <c r="AU973" s="476"/>
      <c r="AV973" s="476"/>
      <c r="AW973" s="476"/>
      <c r="AX973" s="476"/>
      <c r="AY973" s="476"/>
      <c r="AZ973" s="476"/>
      <c r="BA973" s="476"/>
      <c r="BB973" s="476"/>
      <c r="BC973" s="476"/>
      <c r="BD973" s="477"/>
      <c r="BF973" s="241"/>
    </row>
    <row r="974" spans="2:58" s="236" customFormat="1" ht="15" hidden="1" customHeight="1">
      <c r="B974" s="997"/>
      <c r="C974" s="998"/>
      <c r="D974" s="998"/>
      <c r="E974" s="998"/>
      <c r="F974" s="998"/>
      <c r="G974" s="998"/>
      <c r="H974" s="998"/>
      <c r="I974" s="999"/>
      <c r="J974" s="970"/>
      <c r="K974" s="971"/>
      <c r="L974" s="1013"/>
      <c r="M974" s="1013"/>
      <c r="N974" s="1013"/>
      <c r="O974" s="1013"/>
      <c r="P974" s="1013"/>
      <c r="Q974" s="1013"/>
      <c r="R974" s="481"/>
      <c r="S974" s="479"/>
      <c r="T974" s="479"/>
      <c r="U974" s="479"/>
      <c r="V974" s="479"/>
      <c r="W974" s="479"/>
      <c r="X974" s="479"/>
      <c r="Y974" s="479"/>
      <c r="Z974" s="479"/>
      <c r="AA974" s="479"/>
      <c r="AB974" s="480"/>
      <c r="AC974" s="241"/>
      <c r="AD974" s="997"/>
      <c r="AE974" s="998"/>
      <c r="AF974" s="998"/>
      <c r="AG974" s="998"/>
      <c r="AH974" s="998"/>
      <c r="AI974" s="998"/>
      <c r="AJ974" s="998"/>
      <c r="AK974" s="999"/>
      <c r="AL974" s="970"/>
      <c r="AM974" s="971"/>
      <c r="AN974" s="1013"/>
      <c r="AO974" s="1013"/>
      <c r="AP974" s="1013"/>
      <c r="AQ974" s="1013"/>
      <c r="AR974" s="1013"/>
      <c r="AS974" s="1013"/>
      <c r="AT974" s="481"/>
      <c r="AU974" s="479"/>
      <c r="AV974" s="479"/>
      <c r="AW974" s="479"/>
      <c r="AX974" s="479"/>
      <c r="AY974" s="479"/>
      <c r="AZ974" s="479"/>
      <c r="BA974" s="479"/>
      <c r="BB974" s="479"/>
      <c r="BC974" s="479"/>
      <c r="BD974" s="480"/>
      <c r="BF974" s="241"/>
    </row>
    <row r="975" spans="2:58" s="236" customFormat="1" ht="20.100000000000001" hidden="1" customHeight="1">
      <c r="B975" s="482"/>
      <c r="C975" s="482"/>
      <c r="D975" s="482"/>
      <c r="E975" s="482"/>
      <c r="F975" s="482"/>
      <c r="G975" s="482"/>
      <c r="H975" s="482"/>
      <c r="I975" s="482"/>
      <c r="J975" s="482"/>
      <c r="K975" s="482"/>
      <c r="L975" s="482"/>
      <c r="M975" s="482"/>
      <c r="N975" s="482"/>
      <c r="O975" s="482"/>
      <c r="P975" s="482"/>
      <c r="Q975" s="482"/>
      <c r="R975" s="482"/>
      <c r="S975" s="482"/>
      <c r="T975" s="482"/>
      <c r="U975" s="482"/>
      <c r="V975" s="482"/>
      <c r="W975" s="482"/>
      <c r="X975" s="482"/>
      <c r="Y975" s="482"/>
      <c r="Z975" s="482"/>
      <c r="AA975" s="482"/>
      <c r="AB975" s="482"/>
      <c r="AC975" s="241"/>
      <c r="AD975" s="482"/>
      <c r="AE975" s="482"/>
      <c r="AF975" s="482"/>
      <c r="AG975" s="482"/>
      <c r="AH975" s="482"/>
      <c r="AI975" s="482"/>
      <c r="AJ975" s="482"/>
      <c r="AK975" s="482"/>
      <c r="AL975" s="482"/>
      <c r="AM975" s="482"/>
      <c r="AN975" s="482"/>
      <c r="AO975" s="482"/>
      <c r="AP975" s="482"/>
      <c r="AQ975" s="482"/>
      <c r="AR975" s="482"/>
      <c r="AS975" s="482"/>
      <c r="AT975" s="482"/>
      <c r="AU975" s="482"/>
      <c r="AV975" s="482"/>
      <c r="AW975" s="482"/>
      <c r="AX975" s="482"/>
      <c r="AY975" s="482"/>
      <c r="AZ975" s="482"/>
      <c r="BA975" s="482"/>
      <c r="BB975" s="482"/>
      <c r="BC975" s="482"/>
      <c r="BD975" s="482"/>
      <c r="BF975" s="241"/>
    </row>
    <row r="976" spans="2:58" s="236" customFormat="1" ht="18" hidden="1" customHeight="1">
      <c r="C976" s="437" t="s">
        <v>3937</v>
      </c>
      <c r="D976" s="243" t="s">
        <v>16092</v>
      </c>
      <c r="F976" s="243"/>
      <c r="G976" s="243"/>
      <c r="H976" s="243"/>
      <c r="I976" s="243"/>
      <c r="J976" s="483"/>
      <c r="K976" s="483"/>
      <c r="L976" s="483"/>
      <c r="M976" s="483"/>
      <c r="N976" s="483"/>
      <c r="O976" s="483"/>
      <c r="P976" s="483"/>
      <c r="Q976" s="483"/>
      <c r="R976" s="483"/>
      <c r="S976" s="484"/>
      <c r="T976" s="483"/>
      <c r="U976" s="483"/>
      <c r="V976" s="483"/>
      <c r="W976" s="483"/>
      <c r="X976" s="243"/>
      <c r="Y976" s="243"/>
      <c r="Z976" s="243"/>
      <c r="AA976" s="243"/>
      <c r="AB976" s="243"/>
      <c r="AE976" s="437" t="s">
        <v>3937</v>
      </c>
      <c r="AF976" s="243" t="s">
        <v>16092</v>
      </c>
      <c r="AH976" s="243"/>
      <c r="AI976" s="243"/>
      <c r="AJ976" s="243"/>
      <c r="AK976" s="243"/>
      <c r="AL976" s="483"/>
      <c r="AM976" s="483"/>
      <c r="AN976" s="483"/>
      <c r="AO976" s="483"/>
      <c r="AP976" s="483"/>
      <c r="AQ976" s="483"/>
      <c r="AR976" s="483"/>
      <c r="AS976" s="483"/>
      <c r="AT976" s="483"/>
      <c r="AU976" s="484"/>
      <c r="AV976" s="483"/>
      <c r="AW976" s="483"/>
      <c r="AX976" s="483"/>
      <c r="AY976" s="483"/>
      <c r="AZ976" s="243"/>
      <c r="BA976" s="243"/>
      <c r="BB976" s="243"/>
      <c r="BC976" s="243"/>
      <c r="BD976" s="243"/>
    </row>
    <row r="977" spans="2:58" s="236" customFormat="1" ht="30" hidden="1" customHeight="1">
      <c r="C977" s="485" t="s">
        <v>3938</v>
      </c>
      <c r="D977" s="1032" t="s">
        <v>16093</v>
      </c>
      <c r="E977" s="1032"/>
      <c r="F977" s="1032"/>
      <c r="G977" s="1032"/>
      <c r="H977" s="1032"/>
      <c r="I977" s="1032"/>
      <c r="J977" s="1032"/>
      <c r="K977" s="1032"/>
      <c r="L977" s="1032"/>
      <c r="M977" s="1032"/>
      <c r="N977" s="1032"/>
      <c r="O977" s="1032"/>
      <c r="P977" s="1032"/>
      <c r="Q977" s="1032"/>
      <c r="R977" s="1032"/>
      <c r="S977" s="1032"/>
      <c r="T977" s="1032"/>
      <c r="U977" s="1032"/>
      <c r="V977" s="1032"/>
      <c r="W977" s="1032"/>
      <c r="X977" s="1032"/>
      <c r="Y977" s="1032"/>
      <c r="Z977" s="1032"/>
      <c r="AA977" s="1032"/>
      <c r="AB977" s="1032"/>
      <c r="AE977" s="485" t="s">
        <v>3938</v>
      </c>
      <c r="AF977" s="1032" t="s">
        <v>16093</v>
      </c>
      <c r="AG977" s="1032"/>
      <c r="AH977" s="1032"/>
      <c r="AI977" s="1032"/>
      <c r="AJ977" s="1032"/>
      <c r="AK977" s="1032"/>
      <c r="AL977" s="1032"/>
      <c r="AM977" s="1032"/>
      <c r="AN977" s="1032"/>
      <c r="AO977" s="1032"/>
      <c r="AP977" s="1032"/>
      <c r="AQ977" s="1032"/>
      <c r="AR977" s="1032"/>
      <c r="AS977" s="1032"/>
      <c r="AT977" s="1032"/>
      <c r="AU977" s="1032"/>
      <c r="AV977" s="1032"/>
      <c r="AW977" s="1032"/>
      <c r="AX977" s="1032"/>
      <c r="AY977" s="1032"/>
      <c r="AZ977" s="1032"/>
      <c r="BA977" s="1032"/>
      <c r="BB977" s="1032"/>
      <c r="BC977" s="1032"/>
      <c r="BD977" s="1032"/>
    </row>
    <row r="978" spans="2:58" s="236" customFormat="1" ht="7.95" hidden="1" customHeight="1">
      <c r="E978" s="486"/>
      <c r="F978" s="486"/>
      <c r="G978" s="486"/>
      <c r="H978" s="486"/>
      <c r="I978" s="486"/>
      <c r="J978" s="486"/>
      <c r="K978" s="486"/>
      <c r="L978" s="486"/>
      <c r="M978" s="486"/>
      <c r="N978" s="486"/>
      <c r="O978" s="486"/>
      <c r="P978" s="486"/>
      <c r="Q978" s="486"/>
      <c r="R978" s="486"/>
      <c r="S978" s="486"/>
      <c r="T978" s="486"/>
      <c r="U978" s="486"/>
      <c r="V978" s="486"/>
      <c r="W978" s="486"/>
      <c r="X978" s="486"/>
      <c r="Y978" s="486"/>
      <c r="Z978" s="486"/>
      <c r="AA978" s="486"/>
      <c r="AB978" s="486"/>
      <c r="AG978" s="486"/>
      <c r="AH978" s="486"/>
      <c r="AI978" s="486"/>
      <c r="AJ978" s="486"/>
      <c r="AK978" s="486"/>
      <c r="AL978" s="486"/>
      <c r="AM978" s="486"/>
      <c r="AN978" s="486"/>
      <c r="AO978" s="486"/>
      <c r="AP978" s="486"/>
      <c r="AQ978" s="486"/>
      <c r="AR978" s="486"/>
      <c r="AS978" s="486"/>
      <c r="AT978" s="486"/>
      <c r="AU978" s="486"/>
      <c r="AV978" s="486"/>
      <c r="AW978" s="486"/>
      <c r="AX978" s="486"/>
      <c r="AY978" s="486"/>
      <c r="AZ978" s="486"/>
      <c r="BA978" s="486"/>
      <c r="BB978" s="486"/>
      <c r="BC978" s="486"/>
      <c r="BD978" s="486"/>
    </row>
    <row r="979" spans="2:58" s="236" customFormat="1" ht="25.35" hidden="1" customHeight="1">
      <c r="B979" s="441" t="s">
        <v>3939</v>
      </c>
      <c r="I979" s="442"/>
      <c r="J979" s="442"/>
      <c r="W979" s="442"/>
      <c r="X979" s="442"/>
      <c r="Y979" s="442"/>
      <c r="Z979" s="442"/>
      <c r="AA979" s="442"/>
      <c r="AB979" s="442"/>
      <c r="AD979" s="441" t="s">
        <v>3939</v>
      </c>
      <c r="AK979" s="442"/>
      <c r="AL979" s="442"/>
      <c r="AY979" s="442"/>
      <c r="AZ979" s="442"/>
      <c r="BA979" s="442"/>
      <c r="BB979" s="442"/>
      <c r="BC979" s="442"/>
      <c r="BD979" s="442"/>
    </row>
    <row r="980" spans="2:58" s="236" customFormat="1" ht="12.45" hidden="1" customHeight="1">
      <c r="B980" s="1014" t="s">
        <v>3917</v>
      </c>
      <c r="C980" s="1015"/>
      <c r="D980" s="1015"/>
      <c r="E980" s="1015"/>
      <c r="F980" s="1015"/>
      <c r="G980" s="1015"/>
      <c r="H980" s="1015"/>
      <c r="I980" s="1016"/>
      <c r="J980" s="1017"/>
      <c r="K980" s="1018"/>
      <c r="L980" s="1018"/>
      <c r="M980" s="1018"/>
      <c r="N980" s="1018"/>
      <c r="O980" s="1018"/>
      <c r="P980" s="1018"/>
      <c r="Q980" s="1018"/>
      <c r="R980" s="1018"/>
      <c r="S980" s="1018"/>
      <c r="T980" s="1018"/>
      <c r="U980" s="1018"/>
      <c r="V980" s="1018"/>
      <c r="W980" s="1018"/>
      <c r="X980" s="1018"/>
      <c r="Y980" s="1018"/>
      <c r="Z980" s="1018"/>
      <c r="AA980" s="1018"/>
      <c r="AB980" s="1019"/>
      <c r="AD980" s="1014" t="s">
        <v>3917</v>
      </c>
      <c r="AE980" s="1015"/>
      <c r="AF980" s="1015"/>
      <c r="AG980" s="1015"/>
      <c r="AH980" s="1015"/>
      <c r="AI980" s="1015"/>
      <c r="AJ980" s="1015"/>
      <c r="AK980" s="1016"/>
      <c r="AL980" s="1017"/>
      <c r="AM980" s="1018"/>
      <c r="AN980" s="1018"/>
      <c r="AO980" s="1018"/>
      <c r="AP980" s="1018"/>
      <c r="AQ980" s="1018"/>
      <c r="AR980" s="1018"/>
      <c r="AS980" s="1018"/>
      <c r="AT980" s="1018"/>
      <c r="AU980" s="1018"/>
      <c r="AV980" s="1018"/>
      <c r="AW980" s="1018"/>
      <c r="AX980" s="1018"/>
      <c r="AY980" s="1018"/>
      <c r="AZ980" s="1018"/>
      <c r="BA980" s="1018"/>
      <c r="BB980" s="1018"/>
      <c r="BC980" s="1018"/>
      <c r="BD980" s="1019"/>
    </row>
    <row r="981" spans="2:58" s="236" customFormat="1" ht="22.5" hidden="1" customHeight="1">
      <c r="B981" s="1020" t="s">
        <v>8</v>
      </c>
      <c r="C981" s="1021"/>
      <c r="D981" s="1021"/>
      <c r="E981" s="1021"/>
      <c r="F981" s="1021"/>
      <c r="G981" s="1021"/>
      <c r="H981" s="1021"/>
      <c r="I981" s="1022"/>
      <c r="J981" s="1023"/>
      <c r="K981" s="1024"/>
      <c r="L981" s="1024"/>
      <c r="M981" s="1025"/>
      <c r="N981" s="1025"/>
      <c r="O981" s="1024"/>
      <c r="P981" s="1025"/>
      <c r="Q981" s="1025"/>
      <c r="R981" s="1024"/>
      <c r="S981" s="1024"/>
      <c r="T981" s="1024"/>
      <c r="U981" s="1024"/>
      <c r="V981" s="1024"/>
      <c r="W981" s="1024"/>
      <c r="X981" s="1024"/>
      <c r="Y981" s="1024"/>
      <c r="Z981" s="1024"/>
      <c r="AA981" s="1024"/>
      <c r="AB981" s="1026"/>
      <c r="AC981" s="236">
        <v>57</v>
      </c>
      <c r="AD981" s="1020" t="s">
        <v>8</v>
      </c>
      <c r="AE981" s="1021"/>
      <c r="AF981" s="1021"/>
      <c r="AG981" s="1021"/>
      <c r="AH981" s="1021"/>
      <c r="AI981" s="1021"/>
      <c r="AJ981" s="1021"/>
      <c r="AK981" s="1022"/>
      <c r="AL981" s="1023"/>
      <c r="AM981" s="1024"/>
      <c r="AN981" s="1024"/>
      <c r="AO981" s="1025"/>
      <c r="AP981" s="1025"/>
      <c r="AQ981" s="1024"/>
      <c r="AR981" s="1025"/>
      <c r="AS981" s="1025"/>
      <c r="AT981" s="1024"/>
      <c r="AU981" s="1024"/>
      <c r="AV981" s="1024"/>
      <c r="AW981" s="1024"/>
      <c r="AX981" s="1024"/>
      <c r="AY981" s="1024"/>
      <c r="AZ981" s="1024"/>
      <c r="BA981" s="1024"/>
      <c r="BB981" s="1024"/>
      <c r="BC981" s="1024"/>
      <c r="BD981" s="1026"/>
      <c r="BF981" s="236">
        <v>57</v>
      </c>
    </row>
    <row r="982" spans="2:58" s="236" customFormat="1" ht="25.2" hidden="1" customHeight="1">
      <c r="B982" s="1027" t="s">
        <v>23</v>
      </c>
      <c r="C982" s="1028"/>
      <c r="D982" s="1028"/>
      <c r="E982" s="1028"/>
      <c r="F982" s="1028"/>
      <c r="G982" s="1028"/>
      <c r="H982" s="1028"/>
      <c r="I982" s="1029"/>
      <c r="J982" s="972" t="s">
        <v>3918</v>
      </c>
      <c r="K982" s="973"/>
      <c r="L982" s="973"/>
      <c r="M982" s="975"/>
      <c r="N982" s="977"/>
      <c r="O982" s="239" t="s">
        <v>3919</v>
      </c>
      <c r="P982" s="975"/>
      <c r="Q982" s="977"/>
      <c r="R982" s="973"/>
      <c r="S982" s="973"/>
      <c r="T982" s="973"/>
      <c r="U982" s="973"/>
      <c r="V982" s="973"/>
      <c r="W982" s="973"/>
      <c r="X982" s="973"/>
      <c r="Y982" s="973"/>
      <c r="Z982" s="973"/>
      <c r="AA982" s="973"/>
      <c r="AB982" s="974"/>
      <c r="AD982" s="1027" t="s">
        <v>23</v>
      </c>
      <c r="AE982" s="1028"/>
      <c r="AF982" s="1028"/>
      <c r="AG982" s="1028"/>
      <c r="AH982" s="1028"/>
      <c r="AI982" s="1028"/>
      <c r="AJ982" s="1028"/>
      <c r="AK982" s="1029"/>
      <c r="AL982" s="972" t="s">
        <v>3918</v>
      </c>
      <c r="AM982" s="973"/>
      <c r="AN982" s="973"/>
      <c r="AO982" s="975"/>
      <c r="AP982" s="977"/>
      <c r="AQ982" s="239" t="s">
        <v>3919</v>
      </c>
      <c r="AR982" s="975"/>
      <c r="AS982" s="977"/>
      <c r="AT982" s="973"/>
      <c r="AU982" s="973"/>
      <c r="AV982" s="973"/>
      <c r="AW982" s="973"/>
      <c r="AX982" s="973"/>
      <c r="AY982" s="973"/>
      <c r="AZ982" s="973"/>
      <c r="BA982" s="973"/>
      <c r="BB982" s="973"/>
      <c r="BC982" s="973"/>
      <c r="BD982" s="974"/>
    </row>
    <row r="983" spans="2:58" s="236" customFormat="1" ht="25.2" hidden="1" customHeight="1">
      <c r="B983" s="1030"/>
      <c r="C983" s="1025"/>
      <c r="D983" s="1025"/>
      <c r="E983" s="1025"/>
      <c r="F983" s="1025"/>
      <c r="G983" s="1025"/>
      <c r="H983" s="1025"/>
      <c r="I983" s="1031"/>
      <c r="J983" s="972" t="s">
        <v>3920</v>
      </c>
      <c r="K983" s="973"/>
      <c r="L983" s="973"/>
      <c r="M983" s="975"/>
      <c r="N983" s="976"/>
      <c r="O983" s="976"/>
      <c r="P983" s="976"/>
      <c r="Q983" s="977"/>
      <c r="R983" s="972" t="s">
        <v>3921</v>
      </c>
      <c r="S983" s="973"/>
      <c r="T983" s="974"/>
      <c r="U983" s="975"/>
      <c r="V983" s="976"/>
      <c r="W983" s="976"/>
      <c r="X983" s="976"/>
      <c r="Y983" s="976"/>
      <c r="Z983" s="976"/>
      <c r="AA983" s="976"/>
      <c r="AB983" s="977"/>
      <c r="AD983" s="1030"/>
      <c r="AE983" s="1025"/>
      <c r="AF983" s="1025"/>
      <c r="AG983" s="1025"/>
      <c r="AH983" s="1025"/>
      <c r="AI983" s="1025"/>
      <c r="AJ983" s="1025"/>
      <c r="AK983" s="1031"/>
      <c r="AL983" s="972" t="s">
        <v>3920</v>
      </c>
      <c r="AM983" s="973"/>
      <c r="AN983" s="973"/>
      <c r="AO983" s="975"/>
      <c r="AP983" s="976"/>
      <c r="AQ983" s="976"/>
      <c r="AR983" s="976"/>
      <c r="AS983" s="977"/>
      <c r="AT983" s="972" t="s">
        <v>3921</v>
      </c>
      <c r="AU983" s="973"/>
      <c r="AV983" s="974"/>
      <c r="AW983" s="975"/>
      <c r="AX983" s="976"/>
      <c r="AY983" s="976"/>
      <c r="AZ983" s="976"/>
      <c r="BA983" s="976"/>
      <c r="BB983" s="976"/>
      <c r="BC983" s="976"/>
      <c r="BD983" s="977"/>
    </row>
    <row r="984" spans="2:58" s="236" customFormat="1" ht="25.2" hidden="1" customHeight="1">
      <c r="B984" s="1030"/>
      <c r="C984" s="1025"/>
      <c r="D984" s="1025"/>
      <c r="E984" s="1025"/>
      <c r="F984" s="1025"/>
      <c r="G984" s="1025"/>
      <c r="H984" s="1025"/>
      <c r="I984" s="1031"/>
      <c r="J984" s="972" t="s">
        <v>3922</v>
      </c>
      <c r="K984" s="973"/>
      <c r="L984" s="973"/>
      <c r="M984" s="978"/>
      <c r="N984" s="979"/>
      <c r="O984" s="979"/>
      <c r="P984" s="979"/>
      <c r="Q984" s="980"/>
      <c r="R984" s="972" t="s">
        <v>3923</v>
      </c>
      <c r="S984" s="973"/>
      <c r="T984" s="974"/>
      <c r="U984" s="975"/>
      <c r="V984" s="976"/>
      <c r="W984" s="976"/>
      <c r="X984" s="976"/>
      <c r="Y984" s="976"/>
      <c r="Z984" s="976"/>
      <c r="AA984" s="976"/>
      <c r="AB984" s="977"/>
      <c r="AD984" s="1030"/>
      <c r="AE984" s="1025"/>
      <c r="AF984" s="1025"/>
      <c r="AG984" s="1025"/>
      <c r="AH984" s="1025"/>
      <c r="AI984" s="1025"/>
      <c r="AJ984" s="1025"/>
      <c r="AK984" s="1031"/>
      <c r="AL984" s="972" t="s">
        <v>3922</v>
      </c>
      <c r="AM984" s="973"/>
      <c r="AN984" s="973"/>
      <c r="AO984" s="978"/>
      <c r="AP984" s="979"/>
      <c r="AQ984" s="979"/>
      <c r="AR984" s="979"/>
      <c r="AS984" s="980"/>
      <c r="AT984" s="972" t="s">
        <v>3923</v>
      </c>
      <c r="AU984" s="973"/>
      <c r="AV984" s="974"/>
      <c r="AW984" s="975"/>
      <c r="AX984" s="976"/>
      <c r="AY984" s="976"/>
      <c r="AZ984" s="976"/>
      <c r="BA984" s="976"/>
      <c r="BB984" s="976"/>
      <c r="BC984" s="976"/>
      <c r="BD984" s="977"/>
    </row>
    <row r="985" spans="2:58" s="236" customFormat="1" ht="25.2" hidden="1" customHeight="1">
      <c r="B985" s="1023"/>
      <c r="C985" s="1024"/>
      <c r="D985" s="1024"/>
      <c r="E985" s="1024"/>
      <c r="F985" s="1024"/>
      <c r="G985" s="1024"/>
      <c r="H985" s="1024"/>
      <c r="I985" s="1026"/>
      <c r="J985" s="972" t="s">
        <v>3924</v>
      </c>
      <c r="K985" s="973"/>
      <c r="L985" s="973"/>
      <c r="M985" s="981"/>
      <c r="N985" s="981"/>
      <c r="O985" s="981"/>
      <c r="P985" s="981"/>
      <c r="Q985" s="981"/>
      <c r="R985" s="981"/>
      <c r="S985" s="981"/>
      <c r="T985" s="981"/>
      <c r="U985" s="981"/>
      <c r="V985" s="981"/>
      <c r="W985" s="981"/>
      <c r="X985" s="981"/>
      <c r="Y985" s="981"/>
      <c r="Z985" s="981"/>
      <c r="AA985" s="981"/>
      <c r="AB985" s="981"/>
      <c r="AD985" s="1023"/>
      <c r="AE985" s="1024"/>
      <c r="AF985" s="1024"/>
      <c r="AG985" s="1024"/>
      <c r="AH985" s="1024"/>
      <c r="AI985" s="1024"/>
      <c r="AJ985" s="1024"/>
      <c r="AK985" s="1026"/>
      <c r="AL985" s="972" t="s">
        <v>3924</v>
      </c>
      <c r="AM985" s="973"/>
      <c r="AN985" s="973"/>
      <c r="AO985" s="981"/>
      <c r="AP985" s="981"/>
      <c r="AQ985" s="981"/>
      <c r="AR985" s="981"/>
      <c r="AS985" s="981"/>
      <c r="AT985" s="981"/>
      <c r="AU985" s="981"/>
      <c r="AV985" s="981"/>
      <c r="AW985" s="981"/>
      <c r="AX985" s="981"/>
      <c r="AY985" s="981"/>
      <c r="AZ985" s="981"/>
      <c r="BA985" s="981"/>
      <c r="BB985" s="981"/>
      <c r="BC985" s="981"/>
      <c r="BD985" s="981"/>
    </row>
    <row r="986" spans="2:58" s="236" customFormat="1" ht="30" hidden="1" customHeight="1">
      <c r="B986" s="982" t="s">
        <v>3925</v>
      </c>
      <c r="C986" s="983"/>
      <c r="D986" s="983"/>
      <c r="E986" s="983"/>
      <c r="F986" s="983"/>
      <c r="G986" s="983"/>
      <c r="H986" s="983"/>
      <c r="I986" s="984"/>
      <c r="J986" s="444"/>
      <c r="K986" s="445"/>
      <c r="L986" s="446" t="s">
        <v>388</v>
      </c>
      <c r="M986" s="447"/>
      <c r="N986" s="448" t="s">
        <v>112</v>
      </c>
      <c r="O986" s="449"/>
      <c r="P986" s="450"/>
      <c r="V986" s="451"/>
      <c r="W986" s="451"/>
      <c r="X986" s="451"/>
      <c r="Y986" s="451"/>
      <c r="Z986" s="451"/>
      <c r="AA986" s="451"/>
      <c r="AB986" s="452"/>
      <c r="AD986" s="982" t="s">
        <v>3925</v>
      </c>
      <c r="AE986" s="983"/>
      <c r="AF986" s="983"/>
      <c r="AG986" s="983"/>
      <c r="AH986" s="983"/>
      <c r="AI986" s="983"/>
      <c r="AJ986" s="983"/>
      <c r="AK986" s="984"/>
      <c r="AL986" s="444"/>
      <c r="AM986" s="445"/>
      <c r="AN986" s="446" t="s">
        <v>388</v>
      </c>
      <c r="AO986" s="447"/>
      <c r="AP986" s="448" t="s">
        <v>112</v>
      </c>
      <c r="AQ986" s="449"/>
      <c r="AR986" s="450"/>
      <c r="AX986" s="451"/>
      <c r="AY986" s="451"/>
      <c r="AZ986" s="451"/>
      <c r="BA986" s="451"/>
      <c r="BB986" s="451"/>
      <c r="BC986" s="451"/>
      <c r="BD986" s="452"/>
    </row>
    <row r="987" spans="2:58" s="236" customFormat="1" ht="15" hidden="1" customHeight="1">
      <c r="B987" s="985"/>
      <c r="C987" s="986"/>
      <c r="D987" s="986"/>
      <c r="E987" s="986"/>
      <c r="F987" s="986"/>
      <c r="G987" s="986"/>
      <c r="H987" s="986"/>
      <c r="I987" s="987"/>
      <c r="J987" s="453" t="s">
        <v>3926</v>
      </c>
      <c r="K987" s="454"/>
      <c r="L987" s="454"/>
      <c r="M987" s="454"/>
      <c r="N987" s="454"/>
      <c r="O987" s="454"/>
      <c r="P987" s="454"/>
      <c r="Q987" s="454"/>
      <c r="R987" s="454"/>
      <c r="S987" s="449"/>
      <c r="T987" s="455"/>
      <c r="U987" s="456"/>
      <c r="V987" s="457"/>
      <c r="W987" s="458"/>
      <c r="X987" s="459" t="s">
        <v>388</v>
      </c>
      <c r="Y987" s="460"/>
      <c r="Z987" s="461" t="s">
        <v>112</v>
      </c>
      <c r="AA987" s="461"/>
      <c r="AB987" s="462"/>
      <c r="AD987" s="985"/>
      <c r="AE987" s="986"/>
      <c r="AF987" s="986"/>
      <c r="AG987" s="986"/>
      <c r="AH987" s="986"/>
      <c r="AI987" s="986"/>
      <c r="AJ987" s="986"/>
      <c r="AK987" s="987"/>
      <c r="AL987" s="453" t="s">
        <v>3926</v>
      </c>
      <c r="AM987" s="454"/>
      <c r="AN987" s="454"/>
      <c r="AO987" s="454"/>
      <c r="AP987" s="454"/>
      <c r="AQ987" s="454"/>
      <c r="AR987" s="454"/>
      <c r="AS987" s="454"/>
      <c r="AT987" s="454"/>
      <c r="AU987" s="449"/>
      <c r="AV987" s="455"/>
      <c r="AW987" s="456"/>
      <c r="AX987" s="457"/>
      <c r="AY987" s="458"/>
      <c r="AZ987" s="459" t="s">
        <v>388</v>
      </c>
      <c r="BA987" s="460"/>
      <c r="BB987" s="461" t="s">
        <v>112</v>
      </c>
      <c r="BC987" s="461"/>
      <c r="BD987" s="462"/>
    </row>
    <row r="988" spans="2:58" s="236" customFormat="1" ht="15" hidden="1" customHeight="1">
      <c r="B988" s="988"/>
      <c r="C988" s="989"/>
      <c r="D988" s="989"/>
      <c r="E988" s="989"/>
      <c r="F988" s="989"/>
      <c r="G988" s="989"/>
      <c r="H988" s="989"/>
      <c r="I988" s="990"/>
      <c r="J988" s="463" t="s">
        <v>3927</v>
      </c>
      <c r="K988" s="464"/>
      <c r="L988" s="464"/>
      <c r="M988" s="464"/>
      <c r="N988" s="464"/>
      <c r="O988" s="464"/>
      <c r="P988" s="464"/>
      <c r="Q988" s="464"/>
      <c r="R988" s="464"/>
      <c r="S988" s="465"/>
      <c r="T988" s="466"/>
      <c r="U988" s="467"/>
      <c r="V988" s="468"/>
      <c r="W988" s="469"/>
      <c r="X988" s="464" t="s">
        <v>388</v>
      </c>
      <c r="Y988" s="470"/>
      <c r="Z988" s="466" t="s">
        <v>112</v>
      </c>
      <c r="AA988" s="466"/>
      <c r="AB988" s="471"/>
      <c r="AD988" s="988"/>
      <c r="AE988" s="989"/>
      <c r="AF988" s="989"/>
      <c r="AG988" s="989"/>
      <c r="AH988" s="989"/>
      <c r="AI988" s="989"/>
      <c r="AJ988" s="989"/>
      <c r="AK988" s="990"/>
      <c r="AL988" s="463" t="s">
        <v>3927</v>
      </c>
      <c r="AM988" s="464"/>
      <c r="AN988" s="464"/>
      <c r="AO988" s="464"/>
      <c r="AP988" s="464"/>
      <c r="AQ988" s="464"/>
      <c r="AR988" s="464"/>
      <c r="AS988" s="464"/>
      <c r="AT988" s="464"/>
      <c r="AU988" s="465"/>
      <c r="AV988" s="466"/>
      <c r="AW988" s="467"/>
      <c r="AX988" s="468"/>
      <c r="AY988" s="469"/>
      <c r="AZ988" s="464" t="s">
        <v>388</v>
      </c>
      <c r="BA988" s="470"/>
      <c r="BB988" s="466" t="s">
        <v>112</v>
      </c>
      <c r="BC988" s="466"/>
      <c r="BD988" s="471"/>
    </row>
    <row r="989" spans="2:58" s="236" customFormat="1" ht="18" hidden="1" customHeight="1">
      <c r="B989" s="991" t="s">
        <v>3928</v>
      </c>
      <c r="C989" s="992"/>
      <c r="D989" s="992"/>
      <c r="E989" s="992"/>
      <c r="F989" s="992"/>
      <c r="G989" s="992"/>
      <c r="H989" s="992"/>
      <c r="I989" s="993"/>
      <c r="J989" s="472" t="s">
        <v>3783</v>
      </c>
      <c r="K989" s="473" t="s">
        <v>3929</v>
      </c>
      <c r="L989" s="474"/>
      <c r="M989" s="474"/>
      <c r="N989" s="474"/>
      <c r="O989" s="472" t="s">
        <v>3783</v>
      </c>
      <c r="P989" s="473" t="s">
        <v>3930</v>
      </c>
      <c r="Q989" s="474"/>
      <c r="R989" s="474"/>
      <c r="T989" s="461" t="s">
        <v>3935</v>
      </c>
      <c r="U989" s="472" t="s">
        <v>3783</v>
      </c>
      <c r="V989" s="461" t="s">
        <v>3936</v>
      </c>
      <c r="X989" s="473"/>
      <c r="Y989" s="474"/>
      <c r="Z989" s="474"/>
      <c r="AA989" s="474"/>
      <c r="AB989" s="475"/>
      <c r="AD989" s="991" t="s">
        <v>3928</v>
      </c>
      <c r="AE989" s="992"/>
      <c r="AF989" s="992"/>
      <c r="AG989" s="992"/>
      <c r="AH989" s="992"/>
      <c r="AI989" s="992"/>
      <c r="AJ989" s="992"/>
      <c r="AK989" s="993"/>
      <c r="AL989" s="472" t="s">
        <v>3783</v>
      </c>
      <c r="AM989" s="473" t="s">
        <v>3929</v>
      </c>
      <c r="AN989" s="474"/>
      <c r="AO989" s="474"/>
      <c r="AP989" s="474"/>
      <c r="AQ989" s="472" t="s">
        <v>3783</v>
      </c>
      <c r="AR989" s="473" t="s">
        <v>3930</v>
      </c>
      <c r="AS989" s="474"/>
      <c r="AT989" s="474"/>
      <c r="AV989" s="461" t="s">
        <v>3935</v>
      </c>
      <c r="AW989" s="472" t="s">
        <v>3783</v>
      </c>
      <c r="AX989" s="461" t="s">
        <v>3936</v>
      </c>
      <c r="AZ989" s="473"/>
      <c r="BA989" s="474"/>
      <c r="BB989" s="474"/>
      <c r="BC989" s="474"/>
      <c r="BD989" s="475"/>
    </row>
    <row r="990" spans="2:58" s="236" customFormat="1" ht="15" hidden="1" customHeight="1">
      <c r="B990" s="994" t="s">
        <v>3931</v>
      </c>
      <c r="C990" s="995"/>
      <c r="D990" s="995"/>
      <c r="E990" s="995"/>
      <c r="F990" s="995"/>
      <c r="G990" s="995"/>
      <c r="H990" s="995"/>
      <c r="I990" s="996"/>
      <c r="J990" s="1000" t="s">
        <v>3932</v>
      </c>
      <c r="K990" s="1001"/>
      <c r="L990" s="1004"/>
      <c r="M990" s="1005"/>
      <c r="N990" s="1005"/>
      <c r="O990" s="1005"/>
      <c r="P990" s="1005"/>
      <c r="Q990" s="1005"/>
      <c r="R990" s="1006"/>
      <c r="S990" s="1006"/>
      <c r="T990" s="1006"/>
      <c r="U990" s="1007"/>
      <c r="V990" s="1008" t="s">
        <v>3933</v>
      </c>
      <c r="W990" s="1008"/>
      <c r="X990" s="1008"/>
      <c r="Y990" s="1008"/>
      <c r="Z990" s="1008"/>
      <c r="AA990" s="1008"/>
      <c r="AB990" s="1009"/>
      <c r="AD990" s="994" t="s">
        <v>3931</v>
      </c>
      <c r="AE990" s="995"/>
      <c r="AF990" s="995"/>
      <c r="AG990" s="995"/>
      <c r="AH990" s="995"/>
      <c r="AI990" s="995"/>
      <c r="AJ990" s="995"/>
      <c r="AK990" s="996"/>
      <c r="AL990" s="1000" t="s">
        <v>3932</v>
      </c>
      <c r="AM990" s="1001"/>
      <c r="AN990" s="1004"/>
      <c r="AO990" s="1005"/>
      <c r="AP990" s="1005"/>
      <c r="AQ990" s="1005"/>
      <c r="AR990" s="1005"/>
      <c r="AS990" s="1005"/>
      <c r="AT990" s="1006"/>
      <c r="AU990" s="1006"/>
      <c r="AV990" s="1006"/>
      <c r="AW990" s="1007"/>
      <c r="AX990" s="1008" t="s">
        <v>3933</v>
      </c>
      <c r="AY990" s="1008"/>
      <c r="AZ990" s="1008"/>
      <c r="BA990" s="1008"/>
      <c r="BB990" s="1008"/>
      <c r="BC990" s="1008"/>
      <c r="BD990" s="1009"/>
    </row>
    <row r="991" spans="2:58" s="236" customFormat="1" ht="15" hidden="1" customHeight="1">
      <c r="B991" s="997"/>
      <c r="C991" s="998"/>
      <c r="D991" s="998"/>
      <c r="E991" s="998"/>
      <c r="F991" s="998"/>
      <c r="G991" s="998"/>
      <c r="H991" s="998"/>
      <c r="I991" s="999"/>
      <c r="J991" s="1002"/>
      <c r="K991" s="1003"/>
      <c r="L991" s="1004"/>
      <c r="M991" s="1005"/>
      <c r="N991" s="1005"/>
      <c r="O991" s="1005"/>
      <c r="P991" s="1005"/>
      <c r="Q991" s="1005"/>
      <c r="R991" s="1006"/>
      <c r="S991" s="1006"/>
      <c r="T991" s="1006"/>
      <c r="U991" s="1007"/>
      <c r="V991" s="1010"/>
      <c r="W991" s="1010"/>
      <c r="X991" s="1010"/>
      <c r="Y991" s="1010"/>
      <c r="Z991" s="1010"/>
      <c r="AA991" s="1010"/>
      <c r="AB991" s="1011"/>
      <c r="AC991" s="241"/>
      <c r="AD991" s="997"/>
      <c r="AE991" s="998"/>
      <c r="AF991" s="998"/>
      <c r="AG991" s="998"/>
      <c r="AH991" s="998"/>
      <c r="AI991" s="998"/>
      <c r="AJ991" s="998"/>
      <c r="AK991" s="999"/>
      <c r="AL991" s="1002"/>
      <c r="AM991" s="1003"/>
      <c r="AN991" s="1004"/>
      <c r="AO991" s="1005"/>
      <c r="AP991" s="1005"/>
      <c r="AQ991" s="1005"/>
      <c r="AR991" s="1005"/>
      <c r="AS991" s="1005"/>
      <c r="AT991" s="1006"/>
      <c r="AU991" s="1006"/>
      <c r="AV991" s="1006"/>
      <c r="AW991" s="1007"/>
      <c r="AX991" s="1010"/>
      <c r="AY991" s="1010"/>
      <c r="AZ991" s="1010"/>
      <c r="BA991" s="1010"/>
      <c r="BB991" s="1010"/>
      <c r="BC991" s="1010"/>
      <c r="BD991" s="1011"/>
      <c r="BF991" s="241"/>
    </row>
    <row r="992" spans="2:58" s="236" customFormat="1" ht="15" hidden="1" customHeight="1">
      <c r="B992" s="994" t="s">
        <v>3934</v>
      </c>
      <c r="C992" s="995"/>
      <c r="D992" s="995"/>
      <c r="E992" s="995"/>
      <c r="F992" s="995"/>
      <c r="G992" s="995"/>
      <c r="H992" s="995"/>
      <c r="I992" s="996"/>
      <c r="J992" s="968"/>
      <c r="K992" s="969"/>
      <c r="L992" s="1012"/>
      <c r="M992" s="1012" t="s">
        <v>12</v>
      </c>
      <c r="N992" s="1012"/>
      <c r="O992" s="1012" t="s">
        <v>11</v>
      </c>
      <c r="P992" s="1012"/>
      <c r="Q992" s="1012" t="s">
        <v>227</v>
      </c>
      <c r="S992" s="476"/>
      <c r="T992" s="476"/>
      <c r="U992" s="476"/>
      <c r="V992" s="476"/>
      <c r="W992" s="476"/>
      <c r="X992" s="476"/>
      <c r="Y992" s="476"/>
      <c r="Z992" s="476"/>
      <c r="AA992" s="476"/>
      <c r="AB992" s="477"/>
      <c r="AC992" s="241"/>
      <c r="AD992" s="994" t="s">
        <v>3934</v>
      </c>
      <c r="AE992" s="995"/>
      <c r="AF992" s="995"/>
      <c r="AG992" s="995"/>
      <c r="AH992" s="995"/>
      <c r="AI992" s="995"/>
      <c r="AJ992" s="995"/>
      <c r="AK992" s="996"/>
      <c r="AL992" s="968"/>
      <c r="AM992" s="969"/>
      <c r="AN992" s="1012"/>
      <c r="AO992" s="1012" t="s">
        <v>12</v>
      </c>
      <c r="AP992" s="1012"/>
      <c r="AQ992" s="1012" t="s">
        <v>11</v>
      </c>
      <c r="AR992" s="1012"/>
      <c r="AS992" s="1012" t="s">
        <v>227</v>
      </c>
      <c r="AU992" s="476"/>
      <c r="AV992" s="476"/>
      <c r="AW992" s="476"/>
      <c r="AX992" s="476"/>
      <c r="AY992" s="476"/>
      <c r="AZ992" s="476"/>
      <c r="BA992" s="476"/>
      <c r="BB992" s="476"/>
      <c r="BC992" s="476"/>
      <c r="BD992" s="477"/>
      <c r="BF992" s="241"/>
    </row>
    <row r="993" spans="2:58" s="236" customFormat="1" ht="15" hidden="1" customHeight="1">
      <c r="B993" s="997"/>
      <c r="C993" s="998"/>
      <c r="D993" s="998"/>
      <c r="E993" s="998"/>
      <c r="F993" s="998"/>
      <c r="G993" s="998"/>
      <c r="H993" s="998"/>
      <c r="I993" s="999"/>
      <c r="J993" s="970"/>
      <c r="K993" s="971"/>
      <c r="L993" s="1013"/>
      <c r="M993" s="1013"/>
      <c r="N993" s="1013"/>
      <c r="O993" s="1013"/>
      <c r="P993" s="1013"/>
      <c r="Q993" s="1013"/>
      <c r="R993" s="481"/>
      <c r="S993" s="479"/>
      <c r="T993" s="479"/>
      <c r="U993" s="479"/>
      <c r="V993" s="479"/>
      <c r="W993" s="479"/>
      <c r="X993" s="479"/>
      <c r="Y993" s="479"/>
      <c r="Z993" s="479"/>
      <c r="AA993" s="479"/>
      <c r="AB993" s="480"/>
      <c r="AC993" s="241"/>
      <c r="AD993" s="997"/>
      <c r="AE993" s="998"/>
      <c r="AF993" s="998"/>
      <c r="AG993" s="998"/>
      <c r="AH993" s="998"/>
      <c r="AI993" s="998"/>
      <c r="AJ993" s="998"/>
      <c r="AK993" s="999"/>
      <c r="AL993" s="970"/>
      <c r="AM993" s="971"/>
      <c r="AN993" s="1013"/>
      <c r="AO993" s="1013"/>
      <c r="AP993" s="1013"/>
      <c r="AQ993" s="1013"/>
      <c r="AR993" s="1013"/>
      <c r="AS993" s="1013"/>
      <c r="AT993" s="481"/>
      <c r="AU993" s="479"/>
      <c r="AV993" s="479"/>
      <c r="AW993" s="479"/>
      <c r="AX993" s="479"/>
      <c r="AY993" s="479"/>
      <c r="AZ993" s="479"/>
      <c r="BA993" s="479"/>
      <c r="BB993" s="479"/>
      <c r="BC993" s="479"/>
      <c r="BD993" s="480"/>
      <c r="BF993" s="241"/>
    </row>
    <row r="994" spans="2:58" s="236" customFormat="1" ht="20.100000000000001" hidden="1" customHeight="1">
      <c r="B994" s="482"/>
      <c r="C994" s="482"/>
      <c r="D994" s="482"/>
      <c r="E994" s="482"/>
      <c r="F994" s="482"/>
      <c r="G994" s="482"/>
      <c r="H994" s="482"/>
      <c r="I994" s="482"/>
      <c r="J994" s="482"/>
      <c r="K994" s="482"/>
      <c r="L994" s="482"/>
      <c r="M994" s="482"/>
      <c r="N994" s="482"/>
      <c r="O994" s="482"/>
      <c r="P994" s="482"/>
      <c r="Q994" s="482"/>
      <c r="R994" s="482"/>
      <c r="S994" s="482"/>
      <c r="T994" s="482"/>
      <c r="U994" s="482"/>
      <c r="V994" s="482"/>
      <c r="W994" s="482"/>
      <c r="X994" s="482"/>
      <c r="Y994" s="478"/>
      <c r="Z994" s="478"/>
      <c r="AA994" s="478"/>
      <c r="AB994" s="478"/>
      <c r="AC994" s="241"/>
      <c r="AD994" s="482"/>
      <c r="AE994" s="482"/>
      <c r="AF994" s="482"/>
      <c r="AG994" s="482"/>
      <c r="AH994" s="482"/>
      <c r="AI994" s="482"/>
      <c r="AJ994" s="482"/>
      <c r="AK994" s="482"/>
      <c r="AL994" s="482"/>
      <c r="AM994" s="482"/>
      <c r="AN994" s="482"/>
      <c r="AO994" s="482"/>
      <c r="AP994" s="482"/>
      <c r="AQ994" s="482"/>
      <c r="AR994" s="482"/>
      <c r="AS994" s="482"/>
      <c r="AT994" s="482"/>
      <c r="AU994" s="482"/>
      <c r="AV994" s="482"/>
      <c r="AW994" s="482"/>
      <c r="AX994" s="482"/>
      <c r="AY994" s="482"/>
      <c r="AZ994" s="482"/>
      <c r="BA994" s="478"/>
      <c r="BB994" s="478"/>
      <c r="BC994" s="478"/>
      <c r="BD994" s="478"/>
      <c r="BF994" s="241"/>
    </row>
    <row r="995" spans="2:58" s="236" customFormat="1" ht="12.45" hidden="1" customHeight="1">
      <c r="B995" s="1014" t="s">
        <v>3917</v>
      </c>
      <c r="C995" s="1015"/>
      <c r="D995" s="1015"/>
      <c r="E995" s="1015"/>
      <c r="F995" s="1015"/>
      <c r="G995" s="1015"/>
      <c r="H995" s="1015"/>
      <c r="I995" s="1016"/>
      <c r="J995" s="1017"/>
      <c r="K995" s="1018"/>
      <c r="L995" s="1018"/>
      <c r="M995" s="1018"/>
      <c r="N995" s="1018"/>
      <c r="O995" s="1018"/>
      <c r="P995" s="1018"/>
      <c r="Q995" s="1018"/>
      <c r="R995" s="1018"/>
      <c r="S995" s="1018"/>
      <c r="T995" s="1018"/>
      <c r="U995" s="1018"/>
      <c r="V995" s="1018"/>
      <c r="W995" s="1018"/>
      <c r="X995" s="1018"/>
      <c r="Y995" s="1018"/>
      <c r="Z995" s="1018"/>
      <c r="AA995" s="1018"/>
      <c r="AB995" s="1019"/>
      <c r="AD995" s="1014" t="s">
        <v>3917</v>
      </c>
      <c r="AE995" s="1015"/>
      <c r="AF995" s="1015"/>
      <c r="AG995" s="1015"/>
      <c r="AH995" s="1015"/>
      <c r="AI995" s="1015"/>
      <c r="AJ995" s="1015"/>
      <c r="AK995" s="1016"/>
      <c r="AL995" s="1017"/>
      <c r="AM995" s="1018"/>
      <c r="AN995" s="1018"/>
      <c r="AO995" s="1018"/>
      <c r="AP995" s="1018"/>
      <c r="AQ995" s="1018"/>
      <c r="AR995" s="1018"/>
      <c r="AS995" s="1018"/>
      <c r="AT995" s="1018"/>
      <c r="AU995" s="1018"/>
      <c r="AV995" s="1018"/>
      <c r="AW995" s="1018"/>
      <c r="AX995" s="1018"/>
      <c r="AY995" s="1018"/>
      <c r="AZ995" s="1018"/>
      <c r="BA995" s="1018"/>
      <c r="BB995" s="1018"/>
      <c r="BC995" s="1018"/>
      <c r="BD995" s="1019"/>
    </row>
    <row r="996" spans="2:58" s="236" customFormat="1" ht="22.5" hidden="1" customHeight="1">
      <c r="B996" s="1020" t="s">
        <v>8</v>
      </c>
      <c r="C996" s="1021"/>
      <c r="D996" s="1021"/>
      <c r="E996" s="1021"/>
      <c r="F996" s="1021"/>
      <c r="G996" s="1021"/>
      <c r="H996" s="1021"/>
      <c r="I996" s="1022"/>
      <c r="J996" s="1023"/>
      <c r="K996" s="1024"/>
      <c r="L996" s="1024"/>
      <c r="M996" s="1025"/>
      <c r="N996" s="1025"/>
      <c r="O996" s="1024"/>
      <c r="P996" s="1025"/>
      <c r="Q996" s="1025"/>
      <c r="R996" s="1024"/>
      <c r="S996" s="1024"/>
      <c r="T996" s="1024"/>
      <c r="U996" s="1024"/>
      <c r="V996" s="1024"/>
      <c r="W996" s="1024"/>
      <c r="X996" s="1024"/>
      <c r="Y996" s="1024"/>
      <c r="Z996" s="1024"/>
      <c r="AA996" s="1024"/>
      <c r="AB996" s="1026"/>
      <c r="AC996" s="236">
        <v>58</v>
      </c>
      <c r="AD996" s="1020" t="s">
        <v>8</v>
      </c>
      <c r="AE996" s="1021"/>
      <c r="AF996" s="1021"/>
      <c r="AG996" s="1021"/>
      <c r="AH996" s="1021"/>
      <c r="AI996" s="1021"/>
      <c r="AJ996" s="1021"/>
      <c r="AK996" s="1022"/>
      <c r="AL996" s="1023"/>
      <c r="AM996" s="1024"/>
      <c r="AN996" s="1024"/>
      <c r="AO996" s="1025"/>
      <c r="AP996" s="1025"/>
      <c r="AQ996" s="1024"/>
      <c r="AR996" s="1025"/>
      <c r="AS996" s="1025"/>
      <c r="AT996" s="1024"/>
      <c r="AU996" s="1024"/>
      <c r="AV996" s="1024"/>
      <c r="AW996" s="1024"/>
      <c r="AX996" s="1024"/>
      <c r="AY996" s="1024"/>
      <c r="AZ996" s="1024"/>
      <c r="BA996" s="1024"/>
      <c r="BB996" s="1024"/>
      <c r="BC996" s="1024"/>
      <c r="BD996" s="1026"/>
      <c r="BF996" s="236">
        <v>58</v>
      </c>
    </row>
    <row r="997" spans="2:58" s="236" customFormat="1" ht="25.2" hidden="1" customHeight="1">
      <c r="B997" s="1027" t="s">
        <v>23</v>
      </c>
      <c r="C997" s="1028"/>
      <c r="D997" s="1028"/>
      <c r="E997" s="1028"/>
      <c r="F997" s="1028"/>
      <c r="G997" s="1028"/>
      <c r="H997" s="1028"/>
      <c r="I997" s="1029"/>
      <c r="J997" s="972" t="s">
        <v>3918</v>
      </c>
      <c r="K997" s="973"/>
      <c r="L997" s="973"/>
      <c r="M997" s="975"/>
      <c r="N997" s="977"/>
      <c r="O997" s="239" t="s">
        <v>3919</v>
      </c>
      <c r="P997" s="975"/>
      <c r="Q997" s="977"/>
      <c r="R997" s="973"/>
      <c r="S997" s="973"/>
      <c r="T997" s="973"/>
      <c r="U997" s="973"/>
      <c r="V997" s="973"/>
      <c r="W997" s="973"/>
      <c r="X997" s="973"/>
      <c r="Y997" s="973"/>
      <c r="Z997" s="973"/>
      <c r="AA997" s="973"/>
      <c r="AB997" s="974"/>
      <c r="AD997" s="1027" t="s">
        <v>23</v>
      </c>
      <c r="AE997" s="1028"/>
      <c r="AF997" s="1028"/>
      <c r="AG997" s="1028"/>
      <c r="AH997" s="1028"/>
      <c r="AI997" s="1028"/>
      <c r="AJ997" s="1028"/>
      <c r="AK997" s="1029"/>
      <c r="AL997" s="972" t="s">
        <v>3918</v>
      </c>
      <c r="AM997" s="973"/>
      <c r="AN997" s="973"/>
      <c r="AO997" s="975"/>
      <c r="AP997" s="977"/>
      <c r="AQ997" s="239" t="s">
        <v>3919</v>
      </c>
      <c r="AR997" s="975"/>
      <c r="AS997" s="977"/>
      <c r="AT997" s="973"/>
      <c r="AU997" s="973"/>
      <c r="AV997" s="973"/>
      <c r="AW997" s="973"/>
      <c r="AX997" s="973"/>
      <c r="AY997" s="973"/>
      <c r="AZ997" s="973"/>
      <c r="BA997" s="973"/>
      <c r="BB997" s="973"/>
      <c r="BC997" s="973"/>
      <c r="BD997" s="974"/>
    </row>
    <row r="998" spans="2:58" s="236" customFormat="1" ht="25.2" hidden="1" customHeight="1">
      <c r="B998" s="1030"/>
      <c r="C998" s="1025"/>
      <c r="D998" s="1025"/>
      <c r="E998" s="1025"/>
      <c r="F998" s="1025"/>
      <c r="G998" s="1025"/>
      <c r="H998" s="1025"/>
      <c r="I998" s="1031"/>
      <c r="J998" s="972" t="s">
        <v>3920</v>
      </c>
      <c r="K998" s="973"/>
      <c r="L998" s="973"/>
      <c r="M998" s="975"/>
      <c r="N998" s="976"/>
      <c r="O998" s="976"/>
      <c r="P998" s="976"/>
      <c r="Q998" s="977"/>
      <c r="R998" s="972" t="s">
        <v>3921</v>
      </c>
      <c r="S998" s="973"/>
      <c r="T998" s="974"/>
      <c r="U998" s="975"/>
      <c r="V998" s="976"/>
      <c r="W998" s="976"/>
      <c r="X998" s="976"/>
      <c r="Y998" s="976"/>
      <c r="Z998" s="976"/>
      <c r="AA998" s="976"/>
      <c r="AB998" s="977"/>
      <c r="AD998" s="1030"/>
      <c r="AE998" s="1025"/>
      <c r="AF998" s="1025"/>
      <c r="AG998" s="1025"/>
      <c r="AH998" s="1025"/>
      <c r="AI998" s="1025"/>
      <c r="AJ998" s="1025"/>
      <c r="AK998" s="1031"/>
      <c r="AL998" s="972" t="s">
        <v>3920</v>
      </c>
      <c r="AM998" s="973"/>
      <c r="AN998" s="973"/>
      <c r="AO998" s="975"/>
      <c r="AP998" s="976"/>
      <c r="AQ998" s="976"/>
      <c r="AR998" s="976"/>
      <c r="AS998" s="977"/>
      <c r="AT998" s="972" t="s">
        <v>3921</v>
      </c>
      <c r="AU998" s="973"/>
      <c r="AV998" s="974"/>
      <c r="AW998" s="975"/>
      <c r="AX998" s="976"/>
      <c r="AY998" s="976"/>
      <c r="AZ998" s="976"/>
      <c r="BA998" s="976"/>
      <c r="BB998" s="976"/>
      <c r="BC998" s="976"/>
      <c r="BD998" s="977"/>
    </row>
    <row r="999" spans="2:58" s="236" customFormat="1" ht="25.2" hidden="1" customHeight="1">
      <c r="B999" s="1030"/>
      <c r="C999" s="1025"/>
      <c r="D999" s="1025"/>
      <c r="E999" s="1025"/>
      <c r="F999" s="1025"/>
      <c r="G999" s="1025"/>
      <c r="H999" s="1025"/>
      <c r="I999" s="1031"/>
      <c r="J999" s="972" t="s">
        <v>3922</v>
      </c>
      <c r="K999" s="973"/>
      <c r="L999" s="973"/>
      <c r="M999" s="978"/>
      <c r="N999" s="979"/>
      <c r="O999" s="979"/>
      <c r="P999" s="979"/>
      <c r="Q999" s="980"/>
      <c r="R999" s="972" t="s">
        <v>3923</v>
      </c>
      <c r="S999" s="973"/>
      <c r="T999" s="974"/>
      <c r="U999" s="975"/>
      <c r="V999" s="976"/>
      <c r="W999" s="976"/>
      <c r="X999" s="976"/>
      <c r="Y999" s="976"/>
      <c r="Z999" s="976"/>
      <c r="AA999" s="976"/>
      <c r="AB999" s="977"/>
      <c r="AD999" s="1030"/>
      <c r="AE999" s="1025"/>
      <c r="AF999" s="1025"/>
      <c r="AG999" s="1025"/>
      <c r="AH999" s="1025"/>
      <c r="AI999" s="1025"/>
      <c r="AJ999" s="1025"/>
      <c r="AK999" s="1031"/>
      <c r="AL999" s="972" t="s">
        <v>3922</v>
      </c>
      <c r="AM999" s="973"/>
      <c r="AN999" s="973"/>
      <c r="AO999" s="978"/>
      <c r="AP999" s="979"/>
      <c r="AQ999" s="979"/>
      <c r="AR999" s="979"/>
      <c r="AS999" s="980"/>
      <c r="AT999" s="972" t="s">
        <v>3923</v>
      </c>
      <c r="AU999" s="973"/>
      <c r="AV999" s="974"/>
      <c r="AW999" s="975"/>
      <c r="AX999" s="976"/>
      <c r="AY999" s="976"/>
      <c r="AZ999" s="976"/>
      <c r="BA999" s="976"/>
      <c r="BB999" s="976"/>
      <c r="BC999" s="976"/>
      <c r="BD999" s="977"/>
    </row>
    <row r="1000" spans="2:58" s="236" customFormat="1" ht="25.2" hidden="1" customHeight="1">
      <c r="B1000" s="1023"/>
      <c r="C1000" s="1024"/>
      <c r="D1000" s="1024"/>
      <c r="E1000" s="1024"/>
      <c r="F1000" s="1024"/>
      <c r="G1000" s="1024"/>
      <c r="H1000" s="1024"/>
      <c r="I1000" s="1026"/>
      <c r="J1000" s="972" t="s">
        <v>3924</v>
      </c>
      <c r="K1000" s="973"/>
      <c r="L1000" s="973"/>
      <c r="M1000" s="981"/>
      <c r="N1000" s="981"/>
      <c r="O1000" s="981"/>
      <c r="P1000" s="981"/>
      <c r="Q1000" s="981"/>
      <c r="R1000" s="981"/>
      <c r="S1000" s="981"/>
      <c r="T1000" s="981"/>
      <c r="U1000" s="981"/>
      <c r="V1000" s="981"/>
      <c r="W1000" s="981"/>
      <c r="X1000" s="981"/>
      <c r="Y1000" s="981"/>
      <c r="Z1000" s="981"/>
      <c r="AA1000" s="981"/>
      <c r="AB1000" s="981"/>
      <c r="AD1000" s="1023"/>
      <c r="AE1000" s="1024"/>
      <c r="AF1000" s="1024"/>
      <c r="AG1000" s="1024"/>
      <c r="AH1000" s="1024"/>
      <c r="AI1000" s="1024"/>
      <c r="AJ1000" s="1024"/>
      <c r="AK1000" s="1026"/>
      <c r="AL1000" s="972" t="s">
        <v>3924</v>
      </c>
      <c r="AM1000" s="973"/>
      <c r="AN1000" s="973"/>
      <c r="AO1000" s="981"/>
      <c r="AP1000" s="981"/>
      <c r="AQ1000" s="981"/>
      <c r="AR1000" s="981"/>
      <c r="AS1000" s="981"/>
      <c r="AT1000" s="981"/>
      <c r="AU1000" s="981"/>
      <c r="AV1000" s="981"/>
      <c r="AW1000" s="981"/>
      <c r="AX1000" s="981"/>
      <c r="AY1000" s="981"/>
      <c r="AZ1000" s="981"/>
      <c r="BA1000" s="981"/>
      <c r="BB1000" s="981"/>
      <c r="BC1000" s="981"/>
      <c r="BD1000" s="981"/>
    </row>
    <row r="1001" spans="2:58" s="236" customFormat="1" ht="30" hidden="1" customHeight="1">
      <c r="B1001" s="982" t="s">
        <v>3925</v>
      </c>
      <c r="C1001" s="983"/>
      <c r="D1001" s="983"/>
      <c r="E1001" s="983"/>
      <c r="F1001" s="983"/>
      <c r="G1001" s="983"/>
      <c r="H1001" s="983"/>
      <c r="I1001" s="984"/>
      <c r="J1001" s="444"/>
      <c r="K1001" s="445"/>
      <c r="L1001" s="446" t="s">
        <v>388</v>
      </c>
      <c r="M1001" s="447"/>
      <c r="N1001" s="448" t="s">
        <v>112</v>
      </c>
      <c r="O1001" s="449"/>
      <c r="P1001" s="450"/>
      <c r="V1001" s="451"/>
      <c r="W1001" s="451"/>
      <c r="X1001" s="451"/>
      <c r="Y1001" s="451"/>
      <c r="Z1001" s="451"/>
      <c r="AA1001" s="451"/>
      <c r="AB1001" s="452"/>
      <c r="AD1001" s="982" t="s">
        <v>3925</v>
      </c>
      <c r="AE1001" s="983"/>
      <c r="AF1001" s="983"/>
      <c r="AG1001" s="983"/>
      <c r="AH1001" s="983"/>
      <c r="AI1001" s="983"/>
      <c r="AJ1001" s="983"/>
      <c r="AK1001" s="984"/>
      <c r="AL1001" s="444"/>
      <c r="AM1001" s="445"/>
      <c r="AN1001" s="446" t="s">
        <v>388</v>
      </c>
      <c r="AO1001" s="447"/>
      <c r="AP1001" s="448" t="s">
        <v>112</v>
      </c>
      <c r="AQ1001" s="449"/>
      <c r="AR1001" s="450"/>
      <c r="AX1001" s="451"/>
      <c r="AY1001" s="451"/>
      <c r="AZ1001" s="451"/>
      <c r="BA1001" s="451"/>
      <c r="BB1001" s="451"/>
      <c r="BC1001" s="451"/>
      <c r="BD1001" s="452"/>
    </row>
    <row r="1002" spans="2:58" s="236" customFormat="1" ht="15" hidden="1" customHeight="1">
      <c r="B1002" s="985"/>
      <c r="C1002" s="986"/>
      <c r="D1002" s="986"/>
      <c r="E1002" s="986"/>
      <c r="F1002" s="986"/>
      <c r="G1002" s="986"/>
      <c r="H1002" s="986"/>
      <c r="I1002" s="987"/>
      <c r="J1002" s="453" t="s">
        <v>3926</v>
      </c>
      <c r="K1002" s="454"/>
      <c r="L1002" s="454"/>
      <c r="M1002" s="454"/>
      <c r="N1002" s="454"/>
      <c r="O1002" s="454"/>
      <c r="P1002" s="454"/>
      <c r="Q1002" s="454"/>
      <c r="R1002" s="454"/>
      <c r="S1002" s="449"/>
      <c r="T1002" s="455"/>
      <c r="U1002" s="456"/>
      <c r="V1002" s="457"/>
      <c r="W1002" s="458"/>
      <c r="X1002" s="459" t="s">
        <v>388</v>
      </c>
      <c r="Y1002" s="460"/>
      <c r="Z1002" s="461" t="s">
        <v>112</v>
      </c>
      <c r="AA1002" s="461"/>
      <c r="AB1002" s="462"/>
      <c r="AD1002" s="985"/>
      <c r="AE1002" s="986"/>
      <c r="AF1002" s="986"/>
      <c r="AG1002" s="986"/>
      <c r="AH1002" s="986"/>
      <c r="AI1002" s="986"/>
      <c r="AJ1002" s="986"/>
      <c r="AK1002" s="987"/>
      <c r="AL1002" s="453" t="s">
        <v>3926</v>
      </c>
      <c r="AM1002" s="454"/>
      <c r="AN1002" s="454"/>
      <c r="AO1002" s="454"/>
      <c r="AP1002" s="454"/>
      <c r="AQ1002" s="454"/>
      <c r="AR1002" s="454"/>
      <c r="AS1002" s="454"/>
      <c r="AT1002" s="454"/>
      <c r="AU1002" s="449"/>
      <c r="AV1002" s="455"/>
      <c r="AW1002" s="456"/>
      <c r="AX1002" s="457"/>
      <c r="AY1002" s="458"/>
      <c r="AZ1002" s="459" t="s">
        <v>388</v>
      </c>
      <c r="BA1002" s="460"/>
      <c r="BB1002" s="461" t="s">
        <v>112</v>
      </c>
      <c r="BC1002" s="461"/>
      <c r="BD1002" s="462"/>
    </row>
    <row r="1003" spans="2:58" s="236" customFormat="1" ht="15" hidden="1" customHeight="1">
      <c r="B1003" s="988"/>
      <c r="C1003" s="989"/>
      <c r="D1003" s="989"/>
      <c r="E1003" s="989"/>
      <c r="F1003" s="989"/>
      <c r="G1003" s="989"/>
      <c r="H1003" s="989"/>
      <c r="I1003" s="990"/>
      <c r="J1003" s="463" t="s">
        <v>3927</v>
      </c>
      <c r="K1003" s="464"/>
      <c r="L1003" s="464"/>
      <c r="M1003" s="464"/>
      <c r="N1003" s="464"/>
      <c r="O1003" s="464"/>
      <c r="P1003" s="464"/>
      <c r="Q1003" s="464"/>
      <c r="R1003" s="464"/>
      <c r="S1003" s="465"/>
      <c r="T1003" s="466"/>
      <c r="U1003" s="467"/>
      <c r="V1003" s="468"/>
      <c r="W1003" s="469"/>
      <c r="X1003" s="464" t="s">
        <v>388</v>
      </c>
      <c r="Y1003" s="470"/>
      <c r="Z1003" s="466" t="s">
        <v>112</v>
      </c>
      <c r="AA1003" s="466"/>
      <c r="AB1003" s="471"/>
      <c r="AD1003" s="988"/>
      <c r="AE1003" s="989"/>
      <c r="AF1003" s="989"/>
      <c r="AG1003" s="989"/>
      <c r="AH1003" s="989"/>
      <c r="AI1003" s="989"/>
      <c r="AJ1003" s="989"/>
      <c r="AK1003" s="990"/>
      <c r="AL1003" s="463" t="s">
        <v>3927</v>
      </c>
      <c r="AM1003" s="464"/>
      <c r="AN1003" s="464"/>
      <c r="AO1003" s="464"/>
      <c r="AP1003" s="464"/>
      <c r="AQ1003" s="464"/>
      <c r="AR1003" s="464"/>
      <c r="AS1003" s="464"/>
      <c r="AT1003" s="464"/>
      <c r="AU1003" s="465"/>
      <c r="AV1003" s="466"/>
      <c r="AW1003" s="467"/>
      <c r="AX1003" s="468"/>
      <c r="AY1003" s="469"/>
      <c r="AZ1003" s="464" t="s">
        <v>388</v>
      </c>
      <c r="BA1003" s="470"/>
      <c r="BB1003" s="466" t="s">
        <v>112</v>
      </c>
      <c r="BC1003" s="466"/>
      <c r="BD1003" s="471"/>
    </row>
    <row r="1004" spans="2:58" s="236" customFormat="1" ht="18" hidden="1" customHeight="1">
      <c r="B1004" s="991" t="s">
        <v>3928</v>
      </c>
      <c r="C1004" s="992"/>
      <c r="D1004" s="992"/>
      <c r="E1004" s="992"/>
      <c r="F1004" s="992"/>
      <c r="G1004" s="992"/>
      <c r="H1004" s="992"/>
      <c r="I1004" s="993"/>
      <c r="J1004" s="472" t="s">
        <v>3783</v>
      </c>
      <c r="K1004" s="473" t="s">
        <v>3929</v>
      </c>
      <c r="L1004" s="474"/>
      <c r="M1004" s="474"/>
      <c r="N1004" s="474"/>
      <c r="O1004" s="472" t="s">
        <v>3783</v>
      </c>
      <c r="P1004" s="473" t="s">
        <v>3930</v>
      </c>
      <c r="Q1004" s="474"/>
      <c r="R1004" s="474"/>
      <c r="T1004" s="461" t="s">
        <v>3935</v>
      </c>
      <c r="U1004" s="472" t="s">
        <v>3783</v>
      </c>
      <c r="V1004" s="461" t="s">
        <v>3936</v>
      </c>
      <c r="X1004" s="473"/>
      <c r="Y1004" s="474"/>
      <c r="Z1004" s="474"/>
      <c r="AA1004" s="474"/>
      <c r="AB1004" s="475"/>
      <c r="AD1004" s="991" t="s">
        <v>3928</v>
      </c>
      <c r="AE1004" s="992"/>
      <c r="AF1004" s="992"/>
      <c r="AG1004" s="992"/>
      <c r="AH1004" s="992"/>
      <c r="AI1004" s="992"/>
      <c r="AJ1004" s="992"/>
      <c r="AK1004" s="993"/>
      <c r="AL1004" s="472" t="s">
        <v>3783</v>
      </c>
      <c r="AM1004" s="473" t="s">
        <v>3929</v>
      </c>
      <c r="AN1004" s="474"/>
      <c r="AO1004" s="474"/>
      <c r="AP1004" s="474"/>
      <c r="AQ1004" s="472" t="s">
        <v>3783</v>
      </c>
      <c r="AR1004" s="473" t="s">
        <v>3930</v>
      </c>
      <c r="AS1004" s="474"/>
      <c r="AT1004" s="474"/>
      <c r="AV1004" s="461" t="s">
        <v>3935</v>
      </c>
      <c r="AW1004" s="472" t="s">
        <v>3783</v>
      </c>
      <c r="AX1004" s="461" t="s">
        <v>3936</v>
      </c>
      <c r="AZ1004" s="473"/>
      <c r="BA1004" s="474"/>
      <c r="BB1004" s="474"/>
      <c r="BC1004" s="474"/>
      <c r="BD1004" s="475"/>
    </row>
    <row r="1005" spans="2:58" s="236" customFormat="1" ht="15" hidden="1" customHeight="1">
      <c r="B1005" s="994" t="s">
        <v>3931</v>
      </c>
      <c r="C1005" s="995"/>
      <c r="D1005" s="995"/>
      <c r="E1005" s="995"/>
      <c r="F1005" s="995"/>
      <c r="G1005" s="995"/>
      <c r="H1005" s="995"/>
      <c r="I1005" s="996"/>
      <c r="J1005" s="1000" t="s">
        <v>3932</v>
      </c>
      <c r="K1005" s="1001"/>
      <c r="L1005" s="1004"/>
      <c r="M1005" s="1005"/>
      <c r="N1005" s="1005"/>
      <c r="O1005" s="1005"/>
      <c r="P1005" s="1005"/>
      <c r="Q1005" s="1005"/>
      <c r="R1005" s="1006"/>
      <c r="S1005" s="1006"/>
      <c r="T1005" s="1006"/>
      <c r="U1005" s="1007"/>
      <c r="V1005" s="1008" t="s">
        <v>3933</v>
      </c>
      <c r="W1005" s="1008"/>
      <c r="X1005" s="1008"/>
      <c r="Y1005" s="1008"/>
      <c r="Z1005" s="1008"/>
      <c r="AA1005" s="1008"/>
      <c r="AB1005" s="1009"/>
      <c r="AD1005" s="994" t="s">
        <v>3931</v>
      </c>
      <c r="AE1005" s="995"/>
      <c r="AF1005" s="995"/>
      <c r="AG1005" s="995"/>
      <c r="AH1005" s="995"/>
      <c r="AI1005" s="995"/>
      <c r="AJ1005" s="995"/>
      <c r="AK1005" s="996"/>
      <c r="AL1005" s="1000" t="s">
        <v>3932</v>
      </c>
      <c r="AM1005" s="1001"/>
      <c r="AN1005" s="1004"/>
      <c r="AO1005" s="1005"/>
      <c r="AP1005" s="1005"/>
      <c r="AQ1005" s="1005"/>
      <c r="AR1005" s="1005"/>
      <c r="AS1005" s="1005"/>
      <c r="AT1005" s="1006"/>
      <c r="AU1005" s="1006"/>
      <c r="AV1005" s="1006"/>
      <c r="AW1005" s="1007"/>
      <c r="AX1005" s="1008" t="s">
        <v>3933</v>
      </c>
      <c r="AY1005" s="1008"/>
      <c r="AZ1005" s="1008"/>
      <c r="BA1005" s="1008"/>
      <c r="BB1005" s="1008"/>
      <c r="BC1005" s="1008"/>
      <c r="BD1005" s="1009"/>
    </row>
    <row r="1006" spans="2:58" s="236" customFormat="1" ht="15" hidden="1" customHeight="1">
      <c r="B1006" s="997"/>
      <c r="C1006" s="998"/>
      <c r="D1006" s="998"/>
      <c r="E1006" s="998"/>
      <c r="F1006" s="998"/>
      <c r="G1006" s="998"/>
      <c r="H1006" s="998"/>
      <c r="I1006" s="999"/>
      <c r="J1006" s="1002"/>
      <c r="K1006" s="1003"/>
      <c r="L1006" s="1004"/>
      <c r="M1006" s="1005"/>
      <c r="N1006" s="1005"/>
      <c r="O1006" s="1005"/>
      <c r="P1006" s="1005"/>
      <c r="Q1006" s="1005"/>
      <c r="R1006" s="1006"/>
      <c r="S1006" s="1006"/>
      <c r="T1006" s="1006"/>
      <c r="U1006" s="1007"/>
      <c r="V1006" s="1010"/>
      <c r="W1006" s="1010"/>
      <c r="X1006" s="1010"/>
      <c r="Y1006" s="1010"/>
      <c r="Z1006" s="1010"/>
      <c r="AA1006" s="1010"/>
      <c r="AB1006" s="1011"/>
      <c r="AC1006" s="241"/>
      <c r="AD1006" s="997"/>
      <c r="AE1006" s="998"/>
      <c r="AF1006" s="998"/>
      <c r="AG1006" s="998"/>
      <c r="AH1006" s="998"/>
      <c r="AI1006" s="998"/>
      <c r="AJ1006" s="998"/>
      <c r="AK1006" s="999"/>
      <c r="AL1006" s="1002"/>
      <c r="AM1006" s="1003"/>
      <c r="AN1006" s="1004"/>
      <c r="AO1006" s="1005"/>
      <c r="AP1006" s="1005"/>
      <c r="AQ1006" s="1005"/>
      <c r="AR1006" s="1005"/>
      <c r="AS1006" s="1005"/>
      <c r="AT1006" s="1006"/>
      <c r="AU1006" s="1006"/>
      <c r="AV1006" s="1006"/>
      <c r="AW1006" s="1007"/>
      <c r="AX1006" s="1010"/>
      <c r="AY1006" s="1010"/>
      <c r="AZ1006" s="1010"/>
      <c r="BA1006" s="1010"/>
      <c r="BB1006" s="1010"/>
      <c r="BC1006" s="1010"/>
      <c r="BD1006" s="1011"/>
      <c r="BF1006" s="241"/>
    </row>
    <row r="1007" spans="2:58" s="236" customFormat="1" ht="15" hidden="1" customHeight="1">
      <c r="B1007" s="994" t="s">
        <v>3934</v>
      </c>
      <c r="C1007" s="995"/>
      <c r="D1007" s="995"/>
      <c r="E1007" s="995"/>
      <c r="F1007" s="995"/>
      <c r="G1007" s="995"/>
      <c r="H1007" s="995"/>
      <c r="I1007" s="996"/>
      <c r="J1007" s="968"/>
      <c r="K1007" s="969"/>
      <c r="L1007" s="1012"/>
      <c r="M1007" s="1012" t="s">
        <v>12</v>
      </c>
      <c r="N1007" s="1012"/>
      <c r="O1007" s="1012" t="s">
        <v>11</v>
      </c>
      <c r="P1007" s="1012"/>
      <c r="Q1007" s="1012" t="s">
        <v>227</v>
      </c>
      <c r="S1007" s="476"/>
      <c r="T1007" s="476"/>
      <c r="U1007" s="476"/>
      <c r="V1007" s="476"/>
      <c r="W1007" s="476"/>
      <c r="X1007" s="476"/>
      <c r="Y1007" s="476"/>
      <c r="Z1007" s="476"/>
      <c r="AA1007" s="476"/>
      <c r="AB1007" s="477"/>
      <c r="AC1007" s="241"/>
      <c r="AD1007" s="994" t="s">
        <v>3934</v>
      </c>
      <c r="AE1007" s="995"/>
      <c r="AF1007" s="995"/>
      <c r="AG1007" s="995"/>
      <c r="AH1007" s="995"/>
      <c r="AI1007" s="995"/>
      <c r="AJ1007" s="995"/>
      <c r="AK1007" s="996"/>
      <c r="AL1007" s="968"/>
      <c r="AM1007" s="969"/>
      <c r="AN1007" s="1012"/>
      <c r="AO1007" s="1012" t="s">
        <v>12</v>
      </c>
      <c r="AP1007" s="1012"/>
      <c r="AQ1007" s="1012" t="s">
        <v>11</v>
      </c>
      <c r="AR1007" s="1012"/>
      <c r="AS1007" s="1012" t="s">
        <v>227</v>
      </c>
      <c r="AU1007" s="476"/>
      <c r="AV1007" s="476"/>
      <c r="AW1007" s="476"/>
      <c r="AX1007" s="476"/>
      <c r="AY1007" s="476"/>
      <c r="AZ1007" s="476"/>
      <c r="BA1007" s="476"/>
      <c r="BB1007" s="476"/>
      <c r="BC1007" s="476"/>
      <c r="BD1007" s="477"/>
      <c r="BF1007" s="241"/>
    </row>
    <row r="1008" spans="2:58" s="236" customFormat="1" ht="15" hidden="1" customHeight="1">
      <c r="B1008" s="997"/>
      <c r="C1008" s="998"/>
      <c r="D1008" s="998"/>
      <c r="E1008" s="998"/>
      <c r="F1008" s="998"/>
      <c r="G1008" s="998"/>
      <c r="H1008" s="998"/>
      <c r="I1008" s="999"/>
      <c r="J1008" s="970"/>
      <c r="K1008" s="971"/>
      <c r="L1008" s="1013"/>
      <c r="M1008" s="1013"/>
      <c r="N1008" s="1013"/>
      <c r="O1008" s="1013"/>
      <c r="P1008" s="1013"/>
      <c r="Q1008" s="1013"/>
      <c r="R1008" s="481"/>
      <c r="S1008" s="479"/>
      <c r="T1008" s="479"/>
      <c r="U1008" s="479"/>
      <c r="V1008" s="479"/>
      <c r="W1008" s="479"/>
      <c r="X1008" s="479"/>
      <c r="Y1008" s="479"/>
      <c r="Z1008" s="479"/>
      <c r="AA1008" s="479"/>
      <c r="AB1008" s="480"/>
      <c r="AC1008" s="241"/>
      <c r="AD1008" s="997"/>
      <c r="AE1008" s="998"/>
      <c r="AF1008" s="998"/>
      <c r="AG1008" s="998"/>
      <c r="AH1008" s="998"/>
      <c r="AI1008" s="998"/>
      <c r="AJ1008" s="998"/>
      <c r="AK1008" s="999"/>
      <c r="AL1008" s="970"/>
      <c r="AM1008" s="971"/>
      <c r="AN1008" s="1013"/>
      <c r="AO1008" s="1013"/>
      <c r="AP1008" s="1013"/>
      <c r="AQ1008" s="1013"/>
      <c r="AR1008" s="1013"/>
      <c r="AS1008" s="1013"/>
      <c r="AT1008" s="481"/>
      <c r="AU1008" s="479"/>
      <c r="AV1008" s="479"/>
      <c r="AW1008" s="479"/>
      <c r="AX1008" s="479"/>
      <c r="AY1008" s="479"/>
      <c r="AZ1008" s="479"/>
      <c r="BA1008" s="479"/>
      <c r="BB1008" s="479"/>
      <c r="BC1008" s="479"/>
      <c r="BD1008" s="480"/>
      <c r="BF1008" s="241"/>
    </row>
    <row r="1009" spans="2:58" s="236" customFormat="1" ht="20.100000000000001" hidden="1" customHeight="1">
      <c r="B1009" s="482"/>
      <c r="C1009" s="482"/>
      <c r="D1009" s="482"/>
      <c r="E1009" s="482"/>
      <c r="F1009" s="482"/>
      <c r="G1009" s="482"/>
      <c r="H1009" s="482"/>
      <c r="I1009" s="482"/>
      <c r="J1009" s="482"/>
      <c r="K1009" s="482"/>
      <c r="L1009" s="482"/>
      <c r="M1009" s="482"/>
      <c r="N1009" s="482"/>
      <c r="O1009" s="482"/>
      <c r="P1009" s="482"/>
      <c r="Q1009" s="482"/>
      <c r="R1009" s="482"/>
      <c r="S1009" s="482"/>
      <c r="T1009" s="482"/>
      <c r="U1009" s="482"/>
      <c r="V1009" s="482"/>
      <c r="W1009" s="482"/>
      <c r="X1009" s="482"/>
      <c r="Y1009" s="482"/>
      <c r="Z1009" s="482"/>
      <c r="AA1009" s="482"/>
      <c r="AB1009" s="482"/>
      <c r="AC1009" s="241"/>
      <c r="AD1009" s="482"/>
      <c r="AE1009" s="482"/>
      <c r="AF1009" s="482"/>
      <c r="AG1009" s="482"/>
      <c r="AH1009" s="482"/>
      <c r="AI1009" s="482"/>
      <c r="AJ1009" s="482"/>
      <c r="AK1009" s="482"/>
      <c r="AL1009" s="482"/>
      <c r="AM1009" s="482"/>
      <c r="AN1009" s="482"/>
      <c r="AO1009" s="482"/>
      <c r="AP1009" s="482"/>
      <c r="AQ1009" s="482"/>
      <c r="AR1009" s="482"/>
      <c r="AS1009" s="482"/>
      <c r="AT1009" s="482"/>
      <c r="AU1009" s="482"/>
      <c r="AV1009" s="482"/>
      <c r="AW1009" s="482"/>
      <c r="AX1009" s="482"/>
      <c r="AY1009" s="482"/>
      <c r="AZ1009" s="482"/>
      <c r="BA1009" s="482"/>
      <c r="BB1009" s="482"/>
      <c r="BC1009" s="482"/>
      <c r="BD1009" s="482"/>
      <c r="BF1009" s="241"/>
    </row>
    <row r="1010" spans="2:58" s="236" customFormat="1" ht="18" hidden="1" customHeight="1">
      <c r="C1010" s="437" t="s">
        <v>3937</v>
      </c>
      <c r="D1010" s="243" t="s">
        <v>16092</v>
      </c>
      <c r="F1010" s="243"/>
      <c r="G1010" s="243"/>
      <c r="H1010" s="243"/>
      <c r="I1010" s="243"/>
      <c r="J1010" s="483"/>
      <c r="K1010" s="483"/>
      <c r="L1010" s="483"/>
      <c r="M1010" s="483"/>
      <c r="N1010" s="483"/>
      <c r="O1010" s="483"/>
      <c r="P1010" s="483"/>
      <c r="Q1010" s="483"/>
      <c r="R1010" s="483"/>
      <c r="S1010" s="484"/>
      <c r="T1010" s="483"/>
      <c r="U1010" s="483"/>
      <c r="V1010" s="483"/>
      <c r="W1010" s="483"/>
      <c r="X1010" s="243"/>
      <c r="Y1010" s="243"/>
      <c r="Z1010" s="243"/>
      <c r="AA1010" s="243"/>
      <c r="AB1010" s="243"/>
      <c r="AE1010" s="437" t="s">
        <v>3937</v>
      </c>
      <c r="AF1010" s="243" t="s">
        <v>16092</v>
      </c>
      <c r="AH1010" s="243"/>
      <c r="AI1010" s="243"/>
      <c r="AJ1010" s="243"/>
      <c r="AK1010" s="243"/>
      <c r="AL1010" s="483"/>
      <c r="AM1010" s="483"/>
      <c r="AN1010" s="483"/>
      <c r="AO1010" s="483"/>
      <c r="AP1010" s="483"/>
      <c r="AQ1010" s="483"/>
      <c r="AR1010" s="483"/>
      <c r="AS1010" s="483"/>
      <c r="AT1010" s="483"/>
      <c r="AU1010" s="484"/>
      <c r="AV1010" s="483"/>
      <c r="AW1010" s="483"/>
      <c r="AX1010" s="483"/>
      <c r="AY1010" s="483"/>
      <c r="AZ1010" s="243"/>
      <c r="BA1010" s="243"/>
      <c r="BB1010" s="243"/>
      <c r="BC1010" s="243"/>
      <c r="BD1010" s="243"/>
    </row>
    <row r="1011" spans="2:58" s="236" customFormat="1" ht="30" hidden="1" customHeight="1">
      <c r="C1011" s="485" t="s">
        <v>3938</v>
      </c>
      <c r="D1011" s="1032" t="s">
        <v>16093</v>
      </c>
      <c r="E1011" s="1032"/>
      <c r="F1011" s="1032"/>
      <c r="G1011" s="1032"/>
      <c r="H1011" s="1032"/>
      <c r="I1011" s="1032"/>
      <c r="J1011" s="1032"/>
      <c r="K1011" s="1032"/>
      <c r="L1011" s="1032"/>
      <c r="M1011" s="1032"/>
      <c r="N1011" s="1032"/>
      <c r="O1011" s="1032"/>
      <c r="P1011" s="1032"/>
      <c r="Q1011" s="1032"/>
      <c r="R1011" s="1032"/>
      <c r="S1011" s="1032"/>
      <c r="T1011" s="1032"/>
      <c r="U1011" s="1032"/>
      <c r="V1011" s="1032"/>
      <c r="W1011" s="1032"/>
      <c r="X1011" s="1032"/>
      <c r="Y1011" s="1032"/>
      <c r="Z1011" s="1032"/>
      <c r="AA1011" s="1032"/>
      <c r="AB1011" s="1032"/>
      <c r="AE1011" s="485" t="s">
        <v>3938</v>
      </c>
      <c r="AF1011" s="1032" t="s">
        <v>16093</v>
      </c>
      <c r="AG1011" s="1032"/>
      <c r="AH1011" s="1032"/>
      <c r="AI1011" s="1032"/>
      <c r="AJ1011" s="1032"/>
      <c r="AK1011" s="1032"/>
      <c r="AL1011" s="1032"/>
      <c r="AM1011" s="1032"/>
      <c r="AN1011" s="1032"/>
      <c r="AO1011" s="1032"/>
      <c r="AP1011" s="1032"/>
      <c r="AQ1011" s="1032"/>
      <c r="AR1011" s="1032"/>
      <c r="AS1011" s="1032"/>
      <c r="AT1011" s="1032"/>
      <c r="AU1011" s="1032"/>
      <c r="AV1011" s="1032"/>
      <c r="AW1011" s="1032"/>
      <c r="AX1011" s="1032"/>
      <c r="AY1011" s="1032"/>
      <c r="AZ1011" s="1032"/>
      <c r="BA1011" s="1032"/>
      <c r="BB1011" s="1032"/>
      <c r="BC1011" s="1032"/>
      <c r="BD1011" s="1032"/>
    </row>
    <row r="1012" spans="2:58" s="236" customFormat="1" ht="7.95" hidden="1" customHeight="1">
      <c r="E1012" s="486"/>
      <c r="F1012" s="486"/>
      <c r="G1012" s="486"/>
      <c r="H1012" s="486"/>
      <c r="I1012" s="486"/>
      <c r="J1012" s="486"/>
      <c r="K1012" s="486"/>
      <c r="L1012" s="486"/>
      <c r="M1012" s="486"/>
      <c r="N1012" s="486"/>
      <c r="O1012" s="486"/>
      <c r="P1012" s="486"/>
      <c r="Q1012" s="486"/>
      <c r="R1012" s="486"/>
      <c r="S1012" s="486"/>
      <c r="T1012" s="486"/>
      <c r="U1012" s="486"/>
      <c r="V1012" s="486"/>
      <c r="W1012" s="486"/>
      <c r="X1012" s="486"/>
      <c r="Y1012" s="486"/>
      <c r="Z1012" s="486"/>
      <c r="AA1012" s="486"/>
      <c r="AB1012" s="486"/>
      <c r="AG1012" s="486"/>
      <c r="AH1012" s="486"/>
      <c r="AI1012" s="486"/>
      <c r="AJ1012" s="486"/>
      <c r="AK1012" s="486"/>
      <c r="AL1012" s="486"/>
      <c r="AM1012" s="486"/>
      <c r="AN1012" s="486"/>
      <c r="AO1012" s="486"/>
      <c r="AP1012" s="486"/>
      <c r="AQ1012" s="486"/>
      <c r="AR1012" s="486"/>
      <c r="AS1012" s="486"/>
      <c r="AT1012" s="486"/>
      <c r="AU1012" s="486"/>
      <c r="AV1012" s="486"/>
      <c r="AW1012" s="486"/>
      <c r="AX1012" s="486"/>
      <c r="AY1012" s="486"/>
      <c r="AZ1012" s="486"/>
      <c r="BA1012" s="486"/>
      <c r="BB1012" s="486"/>
      <c r="BC1012" s="486"/>
      <c r="BD1012" s="486"/>
    </row>
    <row r="1013" spans="2:58" s="236" customFormat="1" ht="25.35" hidden="1" customHeight="1">
      <c r="B1013" s="441" t="s">
        <v>3939</v>
      </c>
      <c r="I1013" s="442"/>
      <c r="J1013" s="442"/>
      <c r="W1013" s="442"/>
      <c r="X1013" s="442"/>
      <c r="Y1013" s="442"/>
      <c r="Z1013" s="442"/>
      <c r="AA1013" s="442"/>
      <c r="AB1013" s="442"/>
      <c r="AD1013" s="441" t="s">
        <v>3939</v>
      </c>
      <c r="AK1013" s="442"/>
      <c r="AL1013" s="442"/>
      <c r="AY1013" s="442"/>
      <c r="AZ1013" s="442"/>
      <c r="BA1013" s="442"/>
      <c r="BB1013" s="442"/>
      <c r="BC1013" s="442"/>
      <c r="BD1013" s="442"/>
    </row>
    <row r="1014" spans="2:58" s="236" customFormat="1" ht="12.45" hidden="1" customHeight="1">
      <c r="B1014" s="1014" t="s">
        <v>3917</v>
      </c>
      <c r="C1014" s="1015"/>
      <c r="D1014" s="1015"/>
      <c r="E1014" s="1015"/>
      <c r="F1014" s="1015"/>
      <c r="G1014" s="1015"/>
      <c r="H1014" s="1015"/>
      <c r="I1014" s="1016"/>
      <c r="J1014" s="1017"/>
      <c r="K1014" s="1018"/>
      <c r="L1014" s="1018"/>
      <c r="M1014" s="1018"/>
      <c r="N1014" s="1018"/>
      <c r="O1014" s="1018"/>
      <c r="P1014" s="1018"/>
      <c r="Q1014" s="1018"/>
      <c r="R1014" s="1018"/>
      <c r="S1014" s="1018"/>
      <c r="T1014" s="1018"/>
      <c r="U1014" s="1018"/>
      <c r="V1014" s="1018"/>
      <c r="W1014" s="1018"/>
      <c r="X1014" s="1018"/>
      <c r="Y1014" s="1018"/>
      <c r="Z1014" s="1018"/>
      <c r="AA1014" s="1018"/>
      <c r="AB1014" s="1019"/>
      <c r="AD1014" s="1014" t="s">
        <v>3917</v>
      </c>
      <c r="AE1014" s="1015"/>
      <c r="AF1014" s="1015"/>
      <c r="AG1014" s="1015"/>
      <c r="AH1014" s="1015"/>
      <c r="AI1014" s="1015"/>
      <c r="AJ1014" s="1015"/>
      <c r="AK1014" s="1016"/>
      <c r="AL1014" s="1017"/>
      <c r="AM1014" s="1018"/>
      <c r="AN1014" s="1018"/>
      <c r="AO1014" s="1018"/>
      <c r="AP1014" s="1018"/>
      <c r="AQ1014" s="1018"/>
      <c r="AR1014" s="1018"/>
      <c r="AS1014" s="1018"/>
      <c r="AT1014" s="1018"/>
      <c r="AU1014" s="1018"/>
      <c r="AV1014" s="1018"/>
      <c r="AW1014" s="1018"/>
      <c r="AX1014" s="1018"/>
      <c r="AY1014" s="1018"/>
      <c r="AZ1014" s="1018"/>
      <c r="BA1014" s="1018"/>
      <c r="BB1014" s="1018"/>
      <c r="BC1014" s="1018"/>
      <c r="BD1014" s="1019"/>
    </row>
    <row r="1015" spans="2:58" s="236" customFormat="1" ht="22.5" hidden="1" customHeight="1">
      <c r="B1015" s="1020" t="s">
        <v>8</v>
      </c>
      <c r="C1015" s="1021"/>
      <c r="D1015" s="1021"/>
      <c r="E1015" s="1021"/>
      <c r="F1015" s="1021"/>
      <c r="G1015" s="1021"/>
      <c r="H1015" s="1021"/>
      <c r="I1015" s="1022"/>
      <c r="J1015" s="1023"/>
      <c r="K1015" s="1024"/>
      <c r="L1015" s="1024"/>
      <c r="M1015" s="1025"/>
      <c r="N1015" s="1025"/>
      <c r="O1015" s="1024"/>
      <c r="P1015" s="1025"/>
      <c r="Q1015" s="1025"/>
      <c r="R1015" s="1024"/>
      <c r="S1015" s="1024"/>
      <c r="T1015" s="1024"/>
      <c r="U1015" s="1024"/>
      <c r="V1015" s="1024"/>
      <c r="W1015" s="1024"/>
      <c r="X1015" s="1024"/>
      <c r="Y1015" s="1024"/>
      <c r="Z1015" s="1024"/>
      <c r="AA1015" s="1024"/>
      <c r="AB1015" s="1026"/>
      <c r="AC1015" s="236">
        <v>59</v>
      </c>
      <c r="AD1015" s="1020" t="s">
        <v>8</v>
      </c>
      <c r="AE1015" s="1021"/>
      <c r="AF1015" s="1021"/>
      <c r="AG1015" s="1021"/>
      <c r="AH1015" s="1021"/>
      <c r="AI1015" s="1021"/>
      <c r="AJ1015" s="1021"/>
      <c r="AK1015" s="1022"/>
      <c r="AL1015" s="1023"/>
      <c r="AM1015" s="1024"/>
      <c r="AN1015" s="1024"/>
      <c r="AO1015" s="1025"/>
      <c r="AP1015" s="1025"/>
      <c r="AQ1015" s="1024"/>
      <c r="AR1015" s="1025"/>
      <c r="AS1015" s="1025"/>
      <c r="AT1015" s="1024"/>
      <c r="AU1015" s="1024"/>
      <c r="AV1015" s="1024"/>
      <c r="AW1015" s="1024"/>
      <c r="AX1015" s="1024"/>
      <c r="AY1015" s="1024"/>
      <c r="AZ1015" s="1024"/>
      <c r="BA1015" s="1024"/>
      <c r="BB1015" s="1024"/>
      <c r="BC1015" s="1024"/>
      <c r="BD1015" s="1026"/>
      <c r="BF1015" s="236">
        <v>59</v>
      </c>
    </row>
    <row r="1016" spans="2:58" s="236" customFormat="1" ht="25.2" hidden="1" customHeight="1">
      <c r="B1016" s="1027" t="s">
        <v>23</v>
      </c>
      <c r="C1016" s="1028"/>
      <c r="D1016" s="1028"/>
      <c r="E1016" s="1028"/>
      <c r="F1016" s="1028"/>
      <c r="G1016" s="1028"/>
      <c r="H1016" s="1028"/>
      <c r="I1016" s="1029"/>
      <c r="J1016" s="972" t="s">
        <v>3918</v>
      </c>
      <c r="K1016" s="973"/>
      <c r="L1016" s="973"/>
      <c r="M1016" s="975"/>
      <c r="N1016" s="977"/>
      <c r="O1016" s="239" t="s">
        <v>3919</v>
      </c>
      <c r="P1016" s="975"/>
      <c r="Q1016" s="977"/>
      <c r="R1016" s="973"/>
      <c r="S1016" s="973"/>
      <c r="T1016" s="973"/>
      <c r="U1016" s="973"/>
      <c r="V1016" s="973"/>
      <c r="W1016" s="973"/>
      <c r="X1016" s="973"/>
      <c r="Y1016" s="973"/>
      <c r="Z1016" s="973"/>
      <c r="AA1016" s="973"/>
      <c r="AB1016" s="974"/>
      <c r="AD1016" s="1027" t="s">
        <v>23</v>
      </c>
      <c r="AE1016" s="1028"/>
      <c r="AF1016" s="1028"/>
      <c r="AG1016" s="1028"/>
      <c r="AH1016" s="1028"/>
      <c r="AI1016" s="1028"/>
      <c r="AJ1016" s="1028"/>
      <c r="AK1016" s="1029"/>
      <c r="AL1016" s="972" t="s">
        <v>3918</v>
      </c>
      <c r="AM1016" s="973"/>
      <c r="AN1016" s="973"/>
      <c r="AO1016" s="975"/>
      <c r="AP1016" s="977"/>
      <c r="AQ1016" s="239" t="s">
        <v>3919</v>
      </c>
      <c r="AR1016" s="975"/>
      <c r="AS1016" s="977"/>
      <c r="AT1016" s="973"/>
      <c r="AU1016" s="973"/>
      <c r="AV1016" s="973"/>
      <c r="AW1016" s="973"/>
      <c r="AX1016" s="973"/>
      <c r="AY1016" s="973"/>
      <c r="AZ1016" s="973"/>
      <c r="BA1016" s="973"/>
      <c r="BB1016" s="973"/>
      <c r="BC1016" s="973"/>
      <c r="BD1016" s="974"/>
    </row>
    <row r="1017" spans="2:58" s="236" customFormat="1" ht="25.2" hidden="1" customHeight="1">
      <c r="B1017" s="1030"/>
      <c r="C1017" s="1025"/>
      <c r="D1017" s="1025"/>
      <c r="E1017" s="1025"/>
      <c r="F1017" s="1025"/>
      <c r="G1017" s="1025"/>
      <c r="H1017" s="1025"/>
      <c r="I1017" s="1031"/>
      <c r="J1017" s="972" t="s">
        <v>3920</v>
      </c>
      <c r="K1017" s="973"/>
      <c r="L1017" s="973"/>
      <c r="M1017" s="975"/>
      <c r="N1017" s="976"/>
      <c r="O1017" s="976"/>
      <c r="P1017" s="976"/>
      <c r="Q1017" s="977"/>
      <c r="R1017" s="972" t="s">
        <v>3921</v>
      </c>
      <c r="S1017" s="973"/>
      <c r="T1017" s="974"/>
      <c r="U1017" s="975"/>
      <c r="V1017" s="976"/>
      <c r="W1017" s="976"/>
      <c r="X1017" s="976"/>
      <c r="Y1017" s="976"/>
      <c r="Z1017" s="976"/>
      <c r="AA1017" s="976"/>
      <c r="AB1017" s="977"/>
      <c r="AD1017" s="1030"/>
      <c r="AE1017" s="1025"/>
      <c r="AF1017" s="1025"/>
      <c r="AG1017" s="1025"/>
      <c r="AH1017" s="1025"/>
      <c r="AI1017" s="1025"/>
      <c r="AJ1017" s="1025"/>
      <c r="AK1017" s="1031"/>
      <c r="AL1017" s="972" t="s">
        <v>3920</v>
      </c>
      <c r="AM1017" s="973"/>
      <c r="AN1017" s="973"/>
      <c r="AO1017" s="975"/>
      <c r="AP1017" s="976"/>
      <c r="AQ1017" s="976"/>
      <c r="AR1017" s="976"/>
      <c r="AS1017" s="977"/>
      <c r="AT1017" s="972" t="s">
        <v>3921</v>
      </c>
      <c r="AU1017" s="973"/>
      <c r="AV1017" s="974"/>
      <c r="AW1017" s="975"/>
      <c r="AX1017" s="976"/>
      <c r="AY1017" s="976"/>
      <c r="AZ1017" s="976"/>
      <c r="BA1017" s="976"/>
      <c r="BB1017" s="976"/>
      <c r="BC1017" s="976"/>
      <c r="BD1017" s="977"/>
    </row>
    <row r="1018" spans="2:58" s="236" customFormat="1" ht="25.2" hidden="1" customHeight="1">
      <c r="B1018" s="1030"/>
      <c r="C1018" s="1025"/>
      <c r="D1018" s="1025"/>
      <c r="E1018" s="1025"/>
      <c r="F1018" s="1025"/>
      <c r="G1018" s="1025"/>
      <c r="H1018" s="1025"/>
      <c r="I1018" s="1031"/>
      <c r="J1018" s="972" t="s">
        <v>3922</v>
      </c>
      <c r="K1018" s="973"/>
      <c r="L1018" s="973"/>
      <c r="M1018" s="978"/>
      <c r="N1018" s="979"/>
      <c r="O1018" s="979"/>
      <c r="P1018" s="979"/>
      <c r="Q1018" s="980"/>
      <c r="R1018" s="972" t="s">
        <v>3923</v>
      </c>
      <c r="S1018" s="973"/>
      <c r="T1018" s="974"/>
      <c r="U1018" s="975"/>
      <c r="V1018" s="976"/>
      <c r="W1018" s="976"/>
      <c r="X1018" s="976"/>
      <c r="Y1018" s="976"/>
      <c r="Z1018" s="976"/>
      <c r="AA1018" s="976"/>
      <c r="AB1018" s="977"/>
      <c r="AD1018" s="1030"/>
      <c r="AE1018" s="1025"/>
      <c r="AF1018" s="1025"/>
      <c r="AG1018" s="1025"/>
      <c r="AH1018" s="1025"/>
      <c r="AI1018" s="1025"/>
      <c r="AJ1018" s="1025"/>
      <c r="AK1018" s="1031"/>
      <c r="AL1018" s="972" t="s">
        <v>3922</v>
      </c>
      <c r="AM1018" s="973"/>
      <c r="AN1018" s="973"/>
      <c r="AO1018" s="978"/>
      <c r="AP1018" s="979"/>
      <c r="AQ1018" s="979"/>
      <c r="AR1018" s="979"/>
      <c r="AS1018" s="980"/>
      <c r="AT1018" s="972" t="s">
        <v>3923</v>
      </c>
      <c r="AU1018" s="973"/>
      <c r="AV1018" s="974"/>
      <c r="AW1018" s="975"/>
      <c r="AX1018" s="976"/>
      <c r="AY1018" s="976"/>
      <c r="AZ1018" s="976"/>
      <c r="BA1018" s="976"/>
      <c r="BB1018" s="976"/>
      <c r="BC1018" s="976"/>
      <c r="BD1018" s="977"/>
    </row>
    <row r="1019" spans="2:58" s="236" customFormat="1" ht="25.2" hidden="1" customHeight="1">
      <c r="B1019" s="1023"/>
      <c r="C1019" s="1024"/>
      <c r="D1019" s="1024"/>
      <c r="E1019" s="1024"/>
      <c r="F1019" s="1024"/>
      <c r="G1019" s="1024"/>
      <c r="H1019" s="1024"/>
      <c r="I1019" s="1026"/>
      <c r="J1019" s="972" t="s">
        <v>3924</v>
      </c>
      <c r="K1019" s="973"/>
      <c r="L1019" s="973"/>
      <c r="M1019" s="981"/>
      <c r="N1019" s="981"/>
      <c r="O1019" s="981"/>
      <c r="P1019" s="981"/>
      <c r="Q1019" s="981"/>
      <c r="R1019" s="981"/>
      <c r="S1019" s="981"/>
      <c r="T1019" s="981"/>
      <c r="U1019" s="981"/>
      <c r="V1019" s="981"/>
      <c r="W1019" s="981"/>
      <c r="X1019" s="981"/>
      <c r="Y1019" s="981"/>
      <c r="Z1019" s="981"/>
      <c r="AA1019" s="981"/>
      <c r="AB1019" s="981"/>
      <c r="AD1019" s="1023"/>
      <c r="AE1019" s="1024"/>
      <c r="AF1019" s="1024"/>
      <c r="AG1019" s="1024"/>
      <c r="AH1019" s="1024"/>
      <c r="AI1019" s="1024"/>
      <c r="AJ1019" s="1024"/>
      <c r="AK1019" s="1026"/>
      <c r="AL1019" s="972" t="s">
        <v>3924</v>
      </c>
      <c r="AM1019" s="973"/>
      <c r="AN1019" s="973"/>
      <c r="AO1019" s="981"/>
      <c r="AP1019" s="981"/>
      <c r="AQ1019" s="981"/>
      <c r="AR1019" s="981"/>
      <c r="AS1019" s="981"/>
      <c r="AT1019" s="981"/>
      <c r="AU1019" s="981"/>
      <c r="AV1019" s="981"/>
      <c r="AW1019" s="981"/>
      <c r="AX1019" s="981"/>
      <c r="AY1019" s="981"/>
      <c r="AZ1019" s="981"/>
      <c r="BA1019" s="981"/>
      <c r="BB1019" s="981"/>
      <c r="BC1019" s="981"/>
      <c r="BD1019" s="981"/>
    </row>
    <row r="1020" spans="2:58" s="236" customFormat="1" ht="30" hidden="1" customHeight="1">
      <c r="B1020" s="982" t="s">
        <v>3925</v>
      </c>
      <c r="C1020" s="983"/>
      <c r="D1020" s="983"/>
      <c r="E1020" s="983"/>
      <c r="F1020" s="983"/>
      <c r="G1020" s="983"/>
      <c r="H1020" s="983"/>
      <c r="I1020" s="984"/>
      <c r="J1020" s="444"/>
      <c r="K1020" s="445"/>
      <c r="L1020" s="446" t="s">
        <v>388</v>
      </c>
      <c r="M1020" s="447"/>
      <c r="N1020" s="448" t="s">
        <v>112</v>
      </c>
      <c r="O1020" s="449"/>
      <c r="P1020" s="450"/>
      <c r="V1020" s="451"/>
      <c r="W1020" s="451"/>
      <c r="X1020" s="451"/>
      <c r="Y1020" s="451"/>
      <c r="Z1020" s="451"/>
      <c r="AA1020" s="451"/>
      <c r="AB1020" s="452"/>
      <c r="AD1020" s="982" t="s">
        <v>3925</v>
      </c>
      <c r="AE1020" s="983"/>
      <c r="AF1020" s="983"/>
      <c r="AG1020" s="983"/>
      <c r="AH1020" s="983"/>
      <c r="AI1020" s="983"/>
      <c r="AJ1020" s="983"/>
      <c r="AK1020" s="984"/>
      <c r="AL1020" s="444"/>
      <c r="AM1020" s="445"/>
      <c r="AN1020" s="446" t="s">
        <v>388</v>
      </c>
      <c r="AO1020" s="447"/>
      <c r="AP1020" s="448" t="s">
        <v>112</v>
      </c>
      <c r="AQ1020" s="449"/>
      <c r="AR1020" s="450"/>
      <c r="AX1020" s="451"/>
      <c r="AY1020" s="451"/>
      <c r="AZ1020" s="451"/>
      <c r="BA1020" s="451"/>
      <c r="BB1020" s="451"/>
      <c r="BC1020" s="451"/>
      <c r="BD1020" s="452"/>
    </row>
    <row r="1021" spans="2:58" s="236" customFormat="1" ht="15" hidden="1" customHeight="1">
      <c r="B1021" s="985"/>
      <c r="C1021" s="986"/>
      <c r="D1021" s="986"/>
      <c r="E1021" s="986"/>
      <c r="F1021" s="986"/>
      <c r="G1021" s="986"/>
      <c r="H1021" s="986"/>
      <c r="I1021" s="987"/>
      <c r="J1021" s="453" t="s">
        <v>3926</v>
      </c>
      <c r="K1021" s="454"/>
      <c r="L1021" s="454"/>
      <c r="M1021" s="454"/>
      <c r="N1021" s="454"/>
      <c r="O1021" s="454"/>
      <c r="P1021" s="454"/>
      <c r="Q1021" s="454"/>
      <c r="R1021" s="454"/>
      <c r="S1021" s="449"/>
      <c r="T1021" s="455"/>
      <c r="U1021" s="456"/>
      <c r="V1021" s="457"/>
      <c r="W1021" s="458"/>
      <c r="X1021" s="459" t="s">
        <v>388</v>
      </c>
      <c r="Y1021" s="460"/>
      <c r="Z1021" s="461" t="s">
        <v>112</v>
      </c>
      <c r="AA1021" s="461"/>
      <c r="AB1021" s="462"/>
      <c r="AD1021" s="985"/>
      <c r="AE1021" s="986"/>
      <c r="AF1021" s="986"/>
      <c r="AG1021" s="986"/>
      <c r="AH1021" s="986"/>
      <c r="AI1021" s="986"/>
      <c r="AJ1021" s="986"/>
      <c r="AK1021" s="987"/>
      <c r="AL1021" s="453" t="s">
        <v>3926</v>
      </c>
      <c r="AM1021" s="454"/>
      <c r="AN1021" s="454"/>
      <c r="AO1021" s="454"/>
      <c r="AP1021" s="454"/>
      <c r="AQ1021" s="454"/>
      <c r="AR1021" s="454"/>
      <c r="AS1021" s="454"/>
      <c r="AT1021" s="454"/>
      <c r="AU1021" s="449"/>
      <c r="AV1021" s="455"/>
      <c r="AW1021" s="456"/>
      <c r="AX1021" s="457"/>
      <c r="AY1021" s="458"/>
      <c r="AZ1021" s="459" t="s">
        <v>388</v>
      </c>
      <c r="BA1021" s="460"/>
      <c r="BB1021" s="461" t="s">
        <v>112</v>
      </c>
      <c r="BC1021" s="461"/>
      <c r="BD1021" s="462"/>
    </row>
    <row r="1022" spans="2:58" s="236" customFormat="1" ht="15" hidden="1" customHeight="1">
      <c r="B1022" s="988"/>
      <c r="C1022" s="989"/>
      <c r="D1022" s="989"/>
      <c r="E1022" s="989"/>
      <c r="F1022" s="989"/>
      <c r="G1022" s="989"/>
      <c r="H1022" s="989"/>
      <c r="I1022" s="990"/>
      <c r="J1022" s="463" t="s">
        <v>3927</v>
      </c>
      <c r="K1022" s="464"/>
      <c r="L1022" s="464"/>
      <c r="M1022" s="464"/>
      <c r="N1022" s="464"/>
      <c r="O1022" s="464"/>
      <c r="P1022" s="464"/>
      <c r="Q1022" s="464"/>
      <c r="R1022" s="464"/>
      <c r="S1022" s="465"/>
      <c r="T1022" s="466"/>
      <c r="U1022" s="467"/>
      <c r="V1022" s="468"/>
      <c r="W1022" s="469"/>
      <c r="X1022" s="464" t="s">
        <v>388</v>
      </c>
      <c r="Y1022" s="470"/>
      <c r="Z1022" s="466" t="s">
        <v>112</v>
      </c>
      <c r="AA1022" s="466"/>
      <c r="AB1022" s="471"/>
      <c r="AD1022" s="988"/>
      <c r="AE1022" s="989"/>
      <c r="AF1022" s="989"/>
      <c r="AG1022" s="989"/>
      <c r="AH1022" s="989"/>
      <c r="AI1022" s="989"/>
      <c r="AJ1022" s="989"/>
      <c r="AK1022" s="990"/>
      <c r="AL1022" s="463" t="s">
        <v>3927</v>
      </c>
      <c r="AM1022" s="464"/>
      <c r="AN1022" s="464"/>
      <c r="AO1022" s="464"/>
      <c r="AP1022" s="464"/>
      <c r="AQ1022" s="464"/>
      <c r="AR1022" s="464"/>
      <c r="AS1022" s="464"/>
      <c r="AT1022" s="464"/>
      <c r="AU1022" s="465"/>
      <c r="AV1022" s="466"/>
      <c r="AW1022" s="467"/>
      <c r="AX1022" s="468"/>
      <c r="AY1022" s="469"/>
      <c r="AZ1022" s="464" t="s">
        <v>388</v>
      </c>
      <c r="BA1022" s="470"/>
      <c r="BB1022" s="466" t="s">
        <v>112</v>
      </c>
      <c r="BC1022" s="466"/>
      <c r="BD1022" s="471"/>
    </row>
    <row r="1023" spans="2:58" s="236" customFormat="1" ht="18" hidden="1" customHeight="1">
      <c r="B1023" s="991" t="s">
        <v>3928</v>
      </c>
      <c r="C1023" s="992"/>
      <c r="D1023" s="992"/>
      <c r="E1023" s="992"/>
      <c r="F1023" s="992"/>
      <c r="G1023" s="992"/>
      <c r="H1023" s="992"/>
      <c r="I1023" s="993"/>
      <c r="J1023" s="472" t="s">
        <v>3783</v>
      </c>
      <c r="K1023" s="473" t="s">
        <v>3929</v>
      </c>
      <c r="L1023" s="474"/>
      <c r="M1023" s="474"/>
      <c r="N1023" s="474"/>
      <c r="O1023" s="472" t="s">
        <v>3783</v>
      </c>
      <c r="P1023" s="473" t="s">
        <v>3930</v>
      </c>
      <c r="Q1023" s="474"/>
      <c r="R1023" s="474"/>
      <c r="T1023" s="461" t="s">
        <v>3935</v>
      </c>
      <c r="U1023" s="472" t="s">
        <v>3783</v>
      </c>
      <c r="V1023" s="461" t="s">
        <v>3936</v>
      </c>
      <c r="X1023" s="473"/>
      <c r="Y1023" s="474"/>
      <c r="Z1023" s="474"/>
      <c r="AA1023" s="474"/>
      <c r="AB1023" s="475"/>
      <c r="AD1023" s="991" t="s">
        <v>3928</v>
      </c>
      <c r="AE1023" s="992"/>
      <c r="AF1023" s="992"/>
      <c r="AG1023" s="992"/>
      <c r="AH1023" s="992"/>
      <c r="AI1023" s="992"/>
      <c r="AJ1023" s="992"/>
      <c r="AK1023" s="993"/>
      <c r="AL1023" s="472" t="s">
        <v>3783</v>
      </c>
      <c r="AM1023" s="473" t="s">
        <v>3929</v>
      </c>
      <c r="AN1023" s="474"/>
      <c r="AO1023" s="474"/>
      <c r="AP1023" s="474"/>
      <c r="AQ1023" s="472" t="s">
        <v>3783</v>
      </c>
      <c r="AR1023" s="473" t="s">
        <v>3930</v>
      </c>
      <c r="AS1023" s="474"/>
      <c r="AT1023" s="474"/>
      <c r="AV1023" s="461" t="s">
        <v>3935</v>
      </c>
      <c r="AW1023" s="472" t="s">
        <v>3783</v>
      </c>
      <c r="AX1023" s="461" t="s">
        <v>3936</v>
      </c>
      <c r="AZ1023" s="473"/>
      <c r="BA1023" s="474"/>
      <c r="BB1023" s="474"/>
      <c r="BC1023" s="474"/>
      <c r="BD1023" s="475"/>
    </row>
    <row r="1024" spans="2:58" s="236" customFormat="1" ht="15" hidden="1" customHeight="1">
      <c r="B1024" s="994" t="s">
        <v>3931</v>
      </c>
      <c r="C1024" s="995"/>
      <c r="D1024" s="995"/>
      <c r="E1024" s="995"/>
      <c r="F1024" s="995"/>
      <c r="G1024" s="995"/>
      <c r="H1024" s="995"/>
      <c r="I1024" s="996"/>
      <c r="J1024" s="1000" t="s">
        <v>3932</v>
      </c>
      <c r="K1024" s="1001"/>
      <c r="L1024" s="1004"/>
      <c r="M1024" s="1005"/>
      <c r="N1024" s="1005"/>
      <c r="O1024" s="1005"/>
      <c r="P1024" s="1005"/>
      <c r="Q1024" s="1005"/>
      <c r="R1024" s="1006"/>
      <c r="S1024" s="1006"/>
      <c r="T1024" s="1006"/>
      <c r="U1024" s="1007"/>
      <c r="V1024" s="1008" t="s">
        <v>3933</v>
      </c>
      <c r="W1024" s="1008"/>
      <c r="X1024" s="1008"/>
      <c r="Y1024" s="1008"/>
      <c r="Z1024" s="1008"/>
      <c r="AA1024" s="1008"/>
      <c r="AB1024" s="1009"/>
      <c r="AD1024" s="994" t="s">
        <v>3931</v>
      </c>
      <c r="AE1024" s="995"/>
      <c r="AF1024" s="995"/>
      <c r="AG1024" s="995"/>
      <c r="AH1024" s="995"/>
      <c r="AI1024" s="995"/>
      <c r="AJ1024" s="995"/>
      <c r="AK1024" s="996"/>
      <c r="AL1024" s="1000" t="s">
        <v>3932</v>
      </c>
      <c r="AM1024" s="1001"/>
      <c r="AN1024" s="1004"/>
      <c r="AO1024" s="1005"/>
      <c r="AP1024" s="1005"/>
      <c r="AQ1024" s="1005"/>
      <c r="AR1024" s="1005"/>
      <c r="AS1024" s="1005"/>
      <c r="AT1024" s="1006"/>
      <c r="AU1024" s="1006"/>
      <c r="AV1024" s="1006"/>
      <c r="AW1024" s="1007"/>
      <c r="AX1024" s="1008" t="s">
        <v>3933</v>
      </c>
      <c r="AY1024" s="1008"/>
      <c r="AZ1024" s="1008"/>
      <c r="BA1024" s="1008"/>
      <c r="BB1024" s="1008"/>
      <c r="BC1024" s="1008"/>
      <c r="BD1024" s="1009"/>
    </row>
    <row r="1025" spans="2:58" s="236" customFormat="1" ht="15" hidden="1" customHeight="1">
      <c r="B1025" s="997"/>
      <c r="C1025" s="998"/>
      <c r="D1025" s="998"/>
      <c r="E1025" s="998"/>
      <c r="F1025" s="998"/>
      <c r="G1025" s="998"/>
      <c r="H1025" s="998"/>
      <c r="I1025" s="999"/>
      <c r="J1025" s="1002"/>
      <c r="K1025" s="1003"/>
      <c r="L1025" s="1004"/>
      <c r="M1025" s="1005"/>
      <c r="N1025" s="1005"/>
      <c r="O1025" s="1005"/>
      <c r="P1025" s="1005"/>
      <c r="Q1025" s="1005"/>
      <c r="R1025" s="1006"/>
      <c r="S1025" s="1006"/>
      <c r="T1025" s="1006"/>
      <c r="U1025" s="1007"/>
      <c r="V1025" s="1010"/>
      <c r="W1025" s="1010"/>
      <c r="X1025" s="1010"/>
      <c r="Y1025" s="1010"/>
      <c r="Z1025" s="1010"/>
      <c r="AA1025" s="1010"/>
      <c r="AB1025" s="1011"/>
      <c r="AC1025" s="241"/>
      <c r="AD1025" s="997"/>
      <c r="AE1025" s="998"/>
      <c r="AF1025" s="998"/>
      <c r="AG1025" s="998"/>
      <c r="AH1025" s="998"/>
      <c r="AI1025" s="998"/>
      <c r="AJ1025" s="998"/>
      <c r="AK1025" s="999"/>
      <c r="AL1025" s="1002"/>
      <c r="AM1025" s="1003"/>
      <c r="AN1025" s="1004"/>
      <c r="AO1025" s="1005"/>
      <c r="AP1025" s="1005"/>
      <c r="AQ1025" s="1005"/>
      <c r="AR1025" s="1005"/>
      <c r="AS1025" s="1005"/>
      <c r="AT1025" s="1006"/>
      <c r="AU1025" s="1006"/>
      <c r="AV1025" s="1006"/>
      <c r="AW1025" s="1007"/>
      <c r="AX1025" s="1010"/>
      <c r="AY1025" s="1010"/>
      <c r="AZ1025" s="1010"/>
      <c r="BA1025" s="1010"/>
      <c r="BB1025" s="1010"/>
      <c r="BC1025" s="1010"/>
      <c r="BD1025" s="1011"/>
      <c r="BF1025" s="241"/>
    </row>
    <row r="1026" spans="2:58" s="236" customFormat="1" ht="15" hidden="1" customHeight="1">
      <c r="B1026" s="994" t="s">
        <v>3934</v>
      </c>
      <c r="C1026" s="995"/>
      <c r="D1026" s="995"/>
      <c r="E1026" s="995"/>
      <c r="F1026" s="995"/>
      <c r="G1026" s="995"/>
      <c r="H1026" s="995"/>
      <c r="I1026" s="996"/>
      <c r="J1026" s="968"/>
      <c r="K1026" s="969"/>
      <c r="L1026" s="1012"/>
      <c r="M1026" s="1012" t="s">
        <v>12</v>
      </c>
      <c r="N1026" s="1012"/>
      <c r="O1026" s="1012" t="s">
        <v>11</v>
      </c>
      <c r="P1026" s="1012"/>
      <c r="Q1026" s="1012" t="s">
        <v>227</v>
      </c>
      <c r="S1026" s="476"/>
      <c r="T1026" s="476"/>
      <c r="U1026" s="476"/>
      <c r="V1026" s="476"/>
      <c r="W1026" s="476"/>
      <c r="X1026" s="476"/>
      <c r="Y1026" s="476"/>
      <c r="Z1026" s="476"/>
      <c r="AA1026" s="476"/>
      <c r="AB1026" s="477"/>
      <c r="AC1026" s="241"/>
      <c r="AD1026" s="994" t="s">
        <v>3934</v>
      </c>
      <c r="AE1026" s="995"/>
      <c r="AF1026" s="995"/>
      <c r="AG1026" s="995"/>
      <c r="AH1026" s="995"/>
      <c r="AI1026" s="995"/>
      <c r="AJ1026" s="995"/>
      <c r="AK1026" s="996"/>
      <c r="AL1026" s="968"/>
      <c r="AM1026" s="969"/>
      <c r="AN1026" s="1012"/>
      <c r="AO1026" s="1012" t="s">
        <v>12</v>
      </c>
      <c r="AP1026" s="1012"/>
      <c r="AQ1026" s="1012" t="s">
        <v>11</v>
      </c>
      <c r="AR1026" s="1012"/>
      <c r="AS1026" s="1012" t="s">
        <v>227</v>
      </c>
      <c r="AU1026" s="476"/>
      <c r="AV1026" s="476"/>
      <c r="AW1026" s="476"/>
      <c r="AX1026" s="476"/>
      <c r="AY1026" s="476"/>
      <c r="AZ1026" s="476"/>
      <c r="BA1026" s="476"/>
      <c r="BB1026" s="476"/>
      <c r="BC1026" s="476"/>
      <c r="BD1026" s="477"/>
      <c r="BF1026" s="241"/>
    </row>
    <row r="1027" spans="2:58" s="236" customFormat="1" ht="15" hidden="1" customHeight="1">
      <c r="B1027" s="997"/>
      <c r="C1027" s="998"/>
      <c r="D1027" s="998"/>
      <c r="E1027" s="998"/>
      <c r="F1027" s="998"/>
      <c r="G1027" s="998"/>
      <c r="H1027" s="998"/>
      <c r="I1027" s="999"/>
      <c r="J1027" s="970"/>
      <c r="K1027" s="971"/>
      <c r="L1027" s="1013"/>
      <c r="M1027" s="1013"/>
      <c r="N1027" s="1013"/>
      <c r="O1027" s="1013"/>
      <c r="P1027" s="1013"/>
      <c r="Q1027" s="1013"/>
      <c r="R1027" s="481"/>
      <c r="S1027" s="479"/>
      <c r="T1027" s="479"/>
      <c r="U1027" s="479"/>
      <c r="V1027" s="479"/>
      <c r="W1027" s="479"/>
      <c r="X1027" s="479"/>
      <c r="Y1027" s="479"/>
      <c r="Z1027" s="479"/>
      <c r="AA1027" s="479"/>
      <c r="AB1027" s="480"/>
      <c r="AC1027" s="241"/>
      <c r="AD1027" s="997"/>
      <c r="AE1027" s="998"/>
      <c r="AF1027" s="998"/>
      <c r="AG1027" s="998"/>
      <c r="AH1027" s="998"/>
      <c r="AI1027" s="998"/>
      <c r="AJ1027" s="998"/>
      <c r="AK1027" s="999"/>
      <c r="AL1027" s="970"/>
      <c r="AM1027" s="971"/>
      <c r="AN1027" s="1013"/>
      <c r="AO1027" s="1013"/>
      <c r="AP1027" s="1013"/>
      <c r="AQ1027" s="1013"/>
      <c r="AR1027" s="1013"/>
      <c r="AS1027" s="1013"/>
      <c r="AT1027" s="481"/>
      <c r="AU1027" s="479"/>
      <c r="AV1027" s="479"/>
      <c r="AW1027" s="479"/>
      <c r="AX1027" s="479"/>
      <c r="AY1027" s="479"/>
      <c r="AZ1027" s="479"/>
      <c r="BA1027" s="479"/>
      <c r="BB1027" s="479"/>
      <c r="BC1027" s="479"/>
      <c r="BD1027" s="480"/>
      <c r="BF1027" s="241"/>
    </row>
    <row r="1028" spans="2:58" s="236" customFormat="1" ht="20.100000000000001" hidden="1" customHeight="1">
      <c r="B1028" s="482"/>
      <c r="C1028" s="482"/>
      <c r="D1028" s="482"/>
      <c r="E1028" s="482"/>
      <c r="F1028" s="482"/>
      <c r="G1028" s="482"/>
      <c r="H1028" s="482"/>
      <c r="I1028" s="482"/>
      <c r="J1028" s="482"/>
      <c r="K1028" s="482"/>
      <c r="L1028" s="482"/>
      <c r="M1028" s="482"/>
      <c r="N1028" s="482"/>
      <c r="O1028" s="482"/>
      <c r="P1028" s="482"/>
      <c r="Q1028" s="482"/>
      <c r="R1028" s="482"/>
      <c r="S1028" s="482"/>
      <c r="T1028" s="482"/>
      <c r="U1028" s="482"/>
      <c r="V1028" s="482"/>
      <c r="W1028" s="482"/>
      <c r="X1028" s="482"/>
      <c r="Y1028" s="478"/>
      <c r="Z1028" s="478"/>
      <c r="AA1028" s="478"/>
      <c r="AB1028" s="478"/>
      <c r="AC1028" s="241"/>
      <c r="AD1028" s="482"/>
      <c r="AE1028" s="482"/>
      <c r="AF1028" s="482"/>
      <c r="AG1028" s="482"/>
      <c r="AH1028" s="482"/>
      <c r="AI1028" s="482"/>
      <c r="AJ1028" s="482"/>
      <c r="AK1028" s="482"/>
      <c r="AL1028" s="482"/>
      <c r="AM1028" s="482"/>
      <c r="AN1028" s="482"/>
      <c r="AO1028" s="482"/>
      <c r="AP1028" s="482"/>
      <c r="AQ1028" s="482"/>
      <c r="AR1028" s="482"/>
      <c r="AS1028" s="482"/>
      <c r="AT1028" s="482"/>
      <c r="AU1028" s="482"/>
      <c r="AV1028" s="482"/>
      <c r="AW1028" s="482"/>
      <c r="AX1028" s="482"/>
      <c r="AY1028" s="482"/>
      <c r="AZ1028" s="482"/>
      <c r="BA1028" s="478"/>
      <c r="BB1028" s="478"/>
      <c r="BC1028" s="478"/>
      <c r="BD1028" s="478"/>
      <c r="BF1028" s="241"/>
    </row>
    <row r="1029" spans="2:58" s="236" customFormat="1" ht="12.45" hidden="1" customHeight="1">
      <c r="B1029" s="1014" t="s">
        <v>3917</v>
      </c>
      <c r="C1029" s="1015"/>
      <c r="D1029" s="1015"/>
      <c r="E1029" s="1015"/>
      <c r="F1029" s="1015"/>
      <c r="G1029" s="1015"/>
      <c r="H1029" s="1015"/>
      <c r="I1029" s="1016"/>
      <c r="J1029" s="1017"/>
      <c r="K1029" s="1018"/>
      <c r="L1029" s="1018"/>
      <c r="M1029" s="1018"/>
      <c r="N1029" s="1018"/>
      <c r="O1029" s="1018"/>
      <c r="P1029" s="1018"/>
      <c r="Q1029" s="1018"/>
      <c r="R1029" s="1018"/>
      <c r="S1029" s="1018"/>
      <c r="T1029" s="1018"/>
      <c r="U1029" s="1018"/>
      <c r="V1029" s="1018"/>
      <c r="W1029" s="1018"/>
      <c r="X1029" s="1018"/>
      <c r="Y1029" s="1018"/>
      <c r="Z1029" s="1018"/>
      <c r="AA1029" s="1018"/>
      <c r="AB1029" s="1019"/>
      <c r="AD1029" s="1014" t="s">
        <v>3917</v>
      </c>
      <c r="AE1029" s="1015"/>
      <c r="AF1029" s="1015"/>
      <c r="AG1029" s="1015"/>
      <c r="AH1029" s="1015"/>
      <c r="AI1029" s="1015"/>
      <c r="AJ1029" s="1015"/>
      <c r="AK1029" s="1016"/>
      <c r="AL1029" s="1017"/>
      <c r="AM1029" s="1018"/>
      <c r="AN1029" s="1018"/>
      <c r="AO1029" s="1018"/>
      <c r="AP1029" s="1018"/>
      <c r="AQ1029" s="1018"/>
      <c r="AR1029" s="1018"/>
      <c r="AS1029" s="1018"/>
      <c r="AT1029" s="1018"/>
      <c r="AU1029" s="1018"/>
      <c r="AV1029" s="1018"/>
      <c r="AW1029" s="1018"/>
      <c r="AX1029" s="1018"/>
      <c r="AY1029" s="1018"/>
      <c r="AZ1029" s="1018"/>
      <c r="BA1029" s="1018"/>
      <c r="BB1029" s="1018"/>
      <c r="BC1029" s="1018"/>
      <c r="BD1029" s="1019"/>
    </row>
    <row r="1030" spans="2:58" s="236" customFormat="1" ht="22.5" hidden="1" customHeight="1">
      <c r="B1030" s="1020" t="s">
        <v>8</v>
      </c>
      <c r="C1030" s="1021"/>
      <c r="D1030" s="1021"/>
      <c r="E1030" s="1021"/>
      <c r="F1030" s="1021"/>
      <c r="G1030" s="1021"/>
      <c r="H1030" s="1021"/>
      <c r="I1030" s="1022"/>
      <c r="J1030" s="1023"/>
      <c r="K1030" s="1024"/>
      <c r="L1030" s="1024"/>
      <c r="M1030" s="1025"/>
      <c r="N1030" s="1025"/>
      <c r="O1030" s="1024"/>
      <c r="P1030" s="1025"/>
      <c r="Q1030" s="1025"/>
      <c r="R1030" s="1024"/>
      <c r="S1030" s="1024"/>
      <c r="T1030" s="1024"/>
      <c r="U1030" s="1024"/>
      <c r="V1030" s="1024"/>
      <c r="W1030" s="1024"/>
      <c r="X1030" s="1024"/>
      <c r="Y1030" s="1024"/>
      <c r="Z1030" s="1024"/>
      <c r="AA1030" s="1024"/>
      <c r="AB1030" s="1026"/>
      <c r="AC1030" s="236">
        <v>60</v>
      </c>
      <c r="AD1030" s="1020" t="s">
        <v>8</v>
      </c>
      <c r="AE1030" s="1021"/>
      <c r="AF1030" s="1021"/>
      <c r="AG1030" s="1021"/>
      <c r="AH1030" s="1021"/>
      <c r="AI1030" s="1021"/>
      <c r="AJ1030" s="1021"/>
      <c r="AK1030" s="1022"/>
      <c r="AL1030" s="1023"/>
      <c r="AM1030" s="1024"/>
      <c r="AN1030" s="1024"/>
      <c r="AO1030" s="1025"/>
      <c r="AP1030" s="1025"/>
      <c r="AQ1030" s="1024"/>
      <c r="AR1030" s="1025"/>
      <c r="AS1030" s="1025"/>
      <c r="AT1030" s="1024"/>
      <c r="AU1030" s="1024"/>
      <c r="AV1030" s="1024"/>
      <c r="AW1030" s="1024"/>
      <c r="AX1030" s="1024"/>
      <c r="AY1030" s="1024"/>
      <c r="AZ1030" s="1024"/>
      <c r="BA1030" s="1024"/>
      <c r="BB1030" s="1024"/>
      <c r="BC1030" s="1024"/>
      <c r="BD1030" s="1026"/>
      <c r="BF1030" s="236">
        <v>60</v>
      </c>
    </row>
    <row r="1031" spans="2:58" s="236" customFormat="1" ht="25.2" hidden="1" customHeight="1">
      <c r="B1031" s="1027" t="s">
        <v>23</v>
      </c>
      <c r="C1031" s="1028"/>
      <c r="D1031" s="1028"/>
      <c r="E1031" s="1028"/>
      <c r="F1031" s="1028"/>
      <c r="G1031" s="1028"/>
      <c r="H1031" s="1028"/>
      <c r="I1031" s="1029"/>
      <c r="J1031" s="972" t="s">
        <v>3918</v>
      </c>
      <c r="K1031" s="973"/>
      <c r="L1031" s="973"/>
      <c r="M1031" s="975"/>
      <c r="N1031" s="977"/>
      <c r="O1031" s="239" t="s">
        <v>3919</v>
      </c>
      <c r="P1031" s="975"/>
      <c r="Q1031" s="977"/>
      <c r="R1031" s="973"/>
      <c r="S1031" s="973"/>
      <c r="T1031" s="973"/>
      <c r="U1031" s="973"/>
      <c r="V1031" s="973"/>
      <c r="W1031" s="973"/>
      <c r="X1031" s="973"/>
      <c r="Y1031" s="973"/>
      <c r="Z1031" s="973"/>
      <c r="AA1031" s="973"/>
      <c r="AB1031" s="974"/>
      <c r="AD1031" s="1027" t="s">
        <v>23</v>
      </c>
      <c r="AE1031" s="1028"/>
      <c r="AF1031" s="1028"/>
      <c r="AG1031" s="1028"/>
      <c r="AH1031" s="1028"/>
      <c r="AI1031" s="1028"/>
      <c r="AJ1031" s="1028"/>
      <c r="AK1031" s="1029"/>
      <c r="AL1031" s="972" t="s">
        <v>3918</v>
      </c>
      <c r="AM1031" s="973"/>
      <c r="AN1031" s="973"/>
      <c r="AO1031" s="975"/>
      <c r="AP1031" s="977"/>
      <c r="AQ1031" s="239" t="s">
        <v>3919</v>
      </c>
      <c r="AR1031" s="975"/>
      <c r="AS1031" s="977"/>
      <c r="AT1031" s="973"/>
      <c r="AU1031" s="973"/>
      <c r="AV1031" s="973"/>
      <c r="AW1031" s="973"/>
      <c r="AX1031" s="973"/>
      <c r="AY1031" s="973"/>
      <c r="AZ1031" s="973"/>
      <c r="BA1031" s="973"/>
      <c r="BB1031" s="973"/>
      <c r="BC1031" s="973"/>
      <c r="BD1031" s="974"/>
    </row>
    <row r="1032" spans="2:58" s="236" customFormat="1" ht="25.2" hidden="1" customHeight="1">
      <c r="B1032" s="1030"/>
      <c r="C1032" s="1025"/>
      <c r="D1032" s="1025"/>
      <c r="E1032" s="1025"/>
      <c r="F1032" s="1025"/>
      <c r="G1032" s="1025"/>
      <c r="H1032" s="1025"/>
      <c r="I1032" s="1031"/>
      <c r="J1032" s="972" t="s">
        <v>3920</v>
      </c>
      <c r="K1032" s="973"/>
      <c r="L1032" s="973"/>
      <c r="M1032" s="975"/>
      <c r="N1032" s="976"/>
      <c r="O1032" s="976"/>
      <c r="P1032" s="976"/>
      <c r="Q1032" s="977"/>
      <c r="R1032" s="972" t="s">
        <v>3921</v>
      </c>
      <c r="S1032" s="973"/>
      <c r="T1032" s="974"/>
      <c r="U1032" s="975"/>
      <c r="V1032" s="976"/>
      <c r="W1032" s="976"/>
      <c r="X1032" s="976"/>
      <c r="Y1032" s="976"/>
      <c r="Z1032" s="976"/>
      <c r="AA1032" s="976"/>
      <c r="AB1032" s="977"/>
      <c r="AD1032" s="1030"/>
      <c r="AE1032" s="1025"/>
      <c r="AF1032" s="1025"/>
      <c r="AG1032" s="1025"/>
      <c r="AH1032" s="1025"/>
      <c r="AI1032" s="1025"/>
      <c r="AJ1032" s="1025"/>
      <c r="AK1032" s="1031"/>
      <c r="AL1032" s="972" t="s">
        <v>3920</v>
      </c>
      <c r="AM1032" s="973"/>
      <c r="AN1032" s="973"/>
      <c r="AO1032" s="975"/>
      <c r="AP1032" s="976"/>
      <c r="AQ1032" s="976"/>
      <c r="AR1032" s="976"/>
      <c r="AS1032" s="977"/>
      <c r="AT1032" s="972" t="s">
        <v>3921</v>
      </c>
      <c r="AU1032" s="973"/>
      <c r="AV1032" s="974"/>
      <c r="AW1032" s="975"/>
      <c r="AX1032" s="976"/>
      <c r="AY1032" s="976"/>
      <c r="AZ1032" s="976"/>
      <c r="BA1032" s="976"/>
      <c r="BB1032" s="976"/>
      <c r="BC1032" s="976"/>
      <c r="BD1032" s="977"/>
    </row>
    <row r="1033" spans="2:58" s="236" customFormat="1" ht="25.2" hidden="1" customHeight="1">
      <c r="B1033" s="1030"/>
      <c r="C1033" s="1025"/>
      <c r="D1033" s="1025"/>
      <c r="E1033" s="1025"/>
      <c r="F1033" s="1025"/>
      <c r="G1033" s="1025"/>
      <c r="H1033" s="1025"/>
      <c r="I1033" s="1031"/>
      <c r="J1033" s="972" t="s">
        <v>3922</v>
      </c>
      <c r="K1033" s="973"/>
      <c r="L1033" s="973"/>
      <c r="M1033" s="978"/>
      <c r="N1033" s="979"/>
      <c r="O1033" s="979"/>
      <c r="P1033" s="979"/>
      <c r="Q1033" s="980"/>
      <c r="R1033" s="972" t="s">
        <v>3923</v>
      </c>
      <c r="S1033" s="973"/>
      <c r="T1033" s="974"/>
      <c r="U1033" s="975"/>
      <c r="V1033" s="976"/>
      <c r="W1033" s="976"/>
      <c r="X1033" s="976"/>
      <c r="Y1033" s="976"/>
      <c r="Z1033" s="976"/>
      <c r="AA1033" s="976"/>
      <c r="AB1033" s="977"/>
      <c r="AD1033" s="1030"/>
      <c r="AE1033" s="1025"/>
      <c r="AF1033" s="1025"/>
      <c r="AG1033" s="1025"/>
      <c r="AH1033" s="1025"/>
      <c r="AI1033" s="1025"/>
      <c r="AJ1033" s="1025"/>
      <c r="AK1033" s="1031"/>
      <c r="AL1033" s="972" t="s">
        <v>3922</v>
      </c>
      <c r="AM1033" s="973"/>
      <c r="AN1033" s="973"/>
      <c r="AO1033" s="978"/>
      <c r="AP1033" s="979"/>
      <c r="AQ1033" s="979"/>
      <c r="AR1033" s="979"/>
      <c r="AS1033" s="980"/>
      <c r="AT1033" s="972" t="s">
        <v>3923</v>
      </c>
      <c r="AU1033" s="973"/>
      <c r="AV1033" s="974"/>
      <c r="AW1033" s="975"/>
      <c r="AX1033" s="976"/>
      <c r="AY1033" s="976"/>
      <c r="AZ1033" s="976"/>
      <c r="BA1033" s="976"/>
      <c r="BB1033" s="976"/>
      <c r="BC1033" s="976"/>
      <c r="BD1033" s="977"/>
    </row>
    <row r="1034" spans="2:58" s="236" customFormat="1" ht="25.2" hidden="1" customHeight="1">
      <c r="B1034" s="1023"/>
      <c r="C1034" s="1024"/>
      <c r="D1034" s="1024"/>
      <c r="E1034" s="1024"/>
      <c r="F1034" s="1024"/>
      <c r="G1034" s="1024"/>
      <c r="H1034" s="1024"/>
      <c r="I1034" s="1026"/>
      <c r="J1034" s="972" t="s">
        <v>3924</v>
      </c>
      <c r="K1034" s="973"/>
      <c r="L1034" s="973"/>
      <c r="M1034" s="981"/>
      <c r="N1034" s="981"/>
      <c r="O1034" s="981"/>
      <c r="P1034" s="981"/>
      <c r="Q1034" s="981"/>
      <c r="R1034" s="981"/>
      <c r="S1034" s="981"/>
      <c r="T1034" s="981"/>
      <c r="U1034" s="981"/>
      <c r="V1034" s="981"/>
      <c r="W1034" s="981"/>
      <c r="X1034" s="981"/>
      <c r="Y1034" s="981"/>
      <c r="Z1034" s="981"/>
      <c r="AA1034" s="981"/>
      <c r="AB1034" s="981"/>
      <c r="AD1034" s="1023"/>
      <c r="AE1034" s="1024"/>
      <c r="AF1034" s="1024"/>
      <c r="AG1034" s="1024"/>
      <c r="AH1034" s="1024"/>
      <c r="AI1034" s="1024"/>
      <c r="AJ1034" s="1024"/>
      <c r="AK1034" s="1026"/>
      <c r="AL1034" s="972" t="s">
        <v>3924</v>
      </c>
      <c r="AM1034" s="973"/>
      <c r="AN1034" s="973"/>
      <c r="AO1034" s="981"/>
      <c r="AP1034" s="981"/>
      <c r="AQ1034" s="981"/>
      <c r="AR1034" s="981"/>
      <c r="AS1034" s="981"/>
      <c r="AT1034" s="981"/>
      <c r="AU1034" s="981"/>
      <c r="AV1034" s="981"/>
      <c r="AW1034" s="981"/>
      <c r="AX1034" s="981"/>
      <c r="AY1034" s="981"/>
      <c r="AZ1034" s="981"/>
      <c r="BA1034" s="981"/>
      <c r="BB1034" s="981"/>
      <c r="BC1034" s="981"/>
      <c r="BD1034" s="981"/>
    </row>
    <row r="1035" spans="2:58" s="236" customFormat="1" ht="30" hidden="1" customHeight="1">
      <c r="B1035" s="982" t="s">
        <v>3925</v>
      </c>
      <c r="C1035" s="983"/>
      <c r="D1035" s="983"/>
      <c r="E1035" s="983"/>
      <c r="F1035" s="983"/>
      <c r="G1035" s="983"/>
      <c r="H1035" s="983"/>
      <c r="I1035" s="984"/>
      <c r="J1035" s="444"/>
      <c r="K1035" s="445"/>
      <c r="L1035" s="446" t="s">
        <v>388</v>
      </c>
      <c r="M1035" s="447"/>
      <c r="N1035" s="448" t="s">
        <v>112</v>
      </c>
      <c r="O1035" s="449"/>
      <c r="P1035" s="450"/>
      <c r="V1035" s="451"/>
      <c r="W1035" s="451"/>
      <c r="X1035" s="451"/>
      <c r="Y1035" s="451"/>
      <c r="Z1035" s="451"/>
      <c r="AA1035" s="451"/>
      <c r="AB1035" s="452"/>
      <c r="AD1035" s="982" t="s">
        <v>3925</v>
      </c>
      <c r="AE1035" s="983"/>
      <c r="AF1035" s="983"/>
      <c r="AG1035" s="983"/>
      <c r="AH1035" s="983"/>
      <c r="AI1035" s="983"/>
      <c r="AJ1035" s="983"/>
      <c r="AK1035" s="984"/>
      <c r="AL1035" s="444"/>
      <c r="AM1035" s="445"/>
      <c r="AN1035" s="446" t="s">
        <v>388</v>
      </c>
      <c r="AO1035" s="447"/>
      <c r="AP1035" s="448" t="s">
        <v>112</v>
      </c>
      <c r="AQ1035" s="449"/>
      <c r="AR1035" s="450"/>
      <c r="AX1035" s="451"/>
      <c r="AY1035" s="451"/>
      <c r="AZ1035" s="451"/>
      <c r="BA1035" s="451"/>
      <c r="BB1035" s="451"/>
      <c r="BC1035" s="451"/>
      <c r="BD1035" s="452"/>
    </row>
    <row r="1036" spans="2:58" s="236" customFormat="1" ht="15" hidden="1" customHeight="1">
      <c r="B1036" s="985"/>
      <c r="C1036" s="986"/>
      <c r="D1036" s="986"/>
      <c r="E1036" s="986"/>
      <c r="F1036" s="986"/>
      <c r="G1036" s="986"/>
      <c r="H1036" s="986"/>
      <c r="I1036" s="987"/>
      <c r="J1036" s="453" t="s">
        <v>3926</v>
      </c>
      <c r="K1036" s="454"/>
      <c r="L1036" s="454"/>
      <c r="M1036" s="454"/>
      <c r="N1036" s="454"/>
      <c r="O1036" s="454"/>
      <c r="P1036" s="454"/>
      <c r="Q1036" s="454"/>
      <c r="R1036" s="454"/>
      <c r="S1036" s="449"/>
      <c r="T1036" s="455"/>
      <c r="U1036" s="456"/>
      <c r="V1036" s="457"/>
      <c r="W1036" s="458"/>
      <c r="X1036" s="459" t="s">
        <v>388</v>
      </c>
      <c r="Y1036" s="460"/>
      <c r="Z1036" s="461" t="s">
        <v>112</v>
      </c>
      <c r="AA1036" s="461"/>
      <c r="AB1036" s="462"/>
      <c r="AD1036" s="985"/>
      <c r="AE1036" s="986"/>
      <c r="AF1036" s="986"/>
      <c r="AG1036" s="986"/>
      <c r="AH1036" s="986"/>
      <c r="AI1036" s="986"/>
      <c r="AJ1036" s="986"/>
      <c r="AK1036" s="987"/>
      <c r="AL1036" s="453" t="s">
        <v>3926</v>
      </c>
      <c r="AM1036" s="454"/>
      <c r="AN1036" s="454"/>
      <c r="AO1036" s="454"/>
      <c r="AP1036" s="454"/>
      <c r="AQ1036" s="454"/>
      <c r="AR1036" s="454"/>
      <c r="AS1036" s="454"/>
      <c r="AT1036" s="454"/>
      <c r="AU1036" s="449"/>
      <c r="AV1036" s="455"/>
      <c r="AW1036" s="456"/>
      <c r="AX1036" s="457"/>
      <c r="AY1036" s="458"/>
      <c r="AZ1036" s="459" t="s">
        <v>388</v>
      </c>
      <c r="BA1036" s="460"/>
      <c r="BB1036" s="461" t="s">
        <v>112</v>
      </c>
      <c r="BC1036" s="461"/>
      <c r="BD1036" s="462"/>
    </row>
    <row r="1037" spans="2:58" s="236" customFormat="1" ht="15" hidden="1" customHeight="1">
      <c r="B1037" s="988"/>
      <c r="C1037" s="989"/>
      <c r="D1037" s="989"/>
      <c r="E1037" s="989"/>
      <c r="F1037" s="989"/>
      <c r="G1037" s="989"/>
      <c r="H1037" s="989"/>
      <c r="I1037" s="990"/>
      <c r="J1037" s="463" t="s">
        <v>3927</v>
      </c>
      <c r="K1037" s="464"/>
      <c r="L1037" s="464"/>
      <c r="M1037" s="464"/>
      <c r="N1037" s="464"/>
      <c r="O1037" s="464"/>
      <c r="P1037" s="464"/>
      <c r="Q1037" s="464"/>
      <c r="R1037" s="464"/>
      <c r="S1037" s="465"/>
      <c r="T1037" s="466"/>
      <c r="U1037" s="467"/>
      <c r="V1037" s="468"/>
      <c r="W1037" s="469"/>
      <c r="X1037" s="464" t="s">
        <v>388</v>
      </c>
      <c r="Y1037" s="470"/>
      <c r="Z1037" s="466" t="s">
        <v>112</v>
      </c>
      <c r="AA1037" s="466"/>
      <c r="AB1037" s="471"/>
      <c r="AD1037" s="988"/>
      <c r="AE1037" s="989"/>
      <c r="AF1037" s="989"/>
      <c r="AG1037" s="989"/>
      <c r="AH1037" s="989"/>
      <c r="AI1037" s="989"/>
      <c r="AJ1037" s="989"/>
      <c r="AK1037" s="990"/>
      <c r="AL1037" s="463" t="s">
        <v>3927</v>
      </c>
      <c r="AM1037" s="464"/>
      <c r="AN1037" s="464"/>
      <c r="AO1037" s="464"/>
      <c r="AP1037" s="464"/>
      <c r="AQ1037" s="464"/>
      <c r="AR1037" s="464"/>
      <c r="AS1037" s="464"/>
      <c r="AT1037" s="464"/>
      <c r="AU1037" s="465"/>
      <c r="AV1037" s="466"/>
      <c r="AW1037" s="467"/>
      <c r="AX1037" s="468"/>
      <c r="AY1037" s="469"/>
      <c r="AZ1037" s="464" t="s">
        <v>388</v>
      </c>
      <c r="BA1037" s="470"/>
      <c r="BB1037" s="466" t="s">
        <v>112</v>
      </c>
      <c r="BC1037" s="466"/>
      <c r="BD1037" s="471"/>
    </row>
    <row r="1038" spans="2:58" s="236" customFormat="1" ht="18" hidden="1" customHeight="1">
      <c r="B1038" s="991" t="s">
        <v>3928</v>
      </c>
      <c r="C1038" s="992"/>
      <c r="D1038" s="992"/>
      <c r="E1038" s="992"/>
      <c r="F1038" s="992"/>
      <c r="G1038" s="992"/>
      <c r="H1038" s="992"/>
      <c r="I1038" s="993"/>
      <c r="J1038" s="472" t="s">
        <v>3783</v>
      </c>
      <c r="K1038" s="473" t="s">
        <v>3929</v>
      </c>
      <c r="L1038" s="474"/>
      <c r="M1038" s="474"/>
      <c r="N1038" s="474"/>
      <c r="O1038" s="472" t="s">
        <v>3783</v>
      </c>
      <c r="P1038" s="473" t="s">
        <v>3930</v>
      </c>
      <c r="Q1038" s="474"/>
      <c r="R1038" s="474"/>
      <c r="T1038" s="461" t="s">
        <v>3935</v>
      </c>
      <c r="U1038" s="472" t="s">
        <v>3783</v>
      </c>
      <c r="V1038" s="461" t="s">
        <v>3936</v>
      </c>
      <c r="X1038" s="473"/>
      <c r="Y1038" s="474"/>
      <c r="Z1038" s="474"/>
      <c r="AA1038" s="474"/>
      <c r="AB1038" s="475"/>
      <c r="AD1038" s="991" t="s">
        <v>3928</v>
      </c>
      <c r="AE1038" s="992"/>
      <c r="AF1038" s="992"/>
      <c r="AG1038" s="992"/>
      <c r="AH1038" s="992"/>
      <c r="AI1038" s="992"/>
      <c r="AJ1038" s="992"/>
      <c r="AK1038" s="993"/>
      <c r="AL1038" s="472" t="s">
        <v>3783</v>
      </c>
      <c r="AM1038" s="473" t="s">
        <v>3929</v>
      </c>
      <c r="AN1038" s="474"/>
      <c r="AO1038" s="474"/>
      <c r="AP1038" s="474"/>
      <c r="AQ1038" s="472" t="s">
        <v>3783</v>
      </c>
      <c r="AR1038" s="473" t="s">
        <v>3930</v>
      </c>
      <c r="AS1038" s="474"/>
      <c r="AT1038" s="474"/>
      <c r="AV1038" s="461" t="s">
        <v>3935</v>
      </c>
      <c r="AW1038" s="472" t="s">
        <v>3783</v>
      </c>
      <c r="AX1038" s="461" t="s">
        <v>3936</v>
      </c>
      <c r="AZ1038" s="473"/>
      <c r="BA1038" s="474"/>
      <c r="BB1038" s="474"/>
      <c r="BC1038" s="474"/>
      <c r="BD1038" s="475"/>
    </row>
    <row r="1039" spans="2:58" s="236" customFormat="1" ht="15" hidden="1" customHeight="1">
      <c r="B1039" s="994" t="s">
        <v>3931</v>
      </c>
      <c r="C1039" s="995"/>
      <c r="D1039" s="995"/>
      <c r="E1039" s="995"/>
      <c r="F1039" s="995"/>
      <c r="G1039" s="995"/>
      <c r="H1039" s="995"/>
      <c r="I1039" s="996"/>
      <c r="J1039" s="1000" t="s">
        <v>3932</v>
      </c>
      <c r="K1039" s="1001"/>
      <c r="L1039" s="1004"/>
      <c r="M1039" s="1005"/>
      <c r="N1039" s="1005"/>
      <c r="O1039" s="1005"/>
      <c r="P1039" s="1005"/>
      <c r="Q1039" s="1005"/>
      <c r="R1039" s="1006"/>
      <c r="S1039" s="1006"/>
      <c r="T1039" s="1006"/>
      <c r="U1039" s="1007"/>
      <c r="V1039" s="1008" t="s">
        <v>3933</v>
      </c>
      <c r="W1039" s="1008"/>
      <c r="X1039" s="1008"/>
      <c r="Y1039" s="1008"/>
      <c r="Z1039" s="1008"/>
      <c r="AA1039" s="1008"/>
      <c r="AB1039" s="1009"/>
      <c r="AD1039" s="994" t="s">
        <v>3931</v>
      </c>
      <c r="AE1039" s="995"/>
      <c r="AF1039" s="995"/>
      <c r="AG1039" s="995"/>
      <c r="AH1039" s="995"/>
      <c r="AI1039" s="995"/>
      <c r="AJ1039" s="995"/>
      <c r="AK1039" s="996"/>
      <c r="AL1039" s="1000" t="s">
        <v>3932</v>
      </c>
      <c r="AM1039" s="1001"/>
      <c r="AN1039" s="1004"/>
      <c r="AO1039" s="1005"/>
      <c r="AP1039" s="1005"/>
      <c r="AQ1039" s="1005"/>
      <c r="AR1039" s="1005"/>
      <c r="AS1039" s="1005"/>
      <c r="AT1039" s="1006"/>
      <c r="AU1039" s="1006"/>
      <c r="AV1039" s="1006"/>
      <c r="AW1039" s="1007"/>
      <c r="AX1039" s="1008" t="s">
        <v>3933</v>
      </c>
      <c r="AY1039" s="1008"/>
      <c r="AZ1039" s="1008"/>
      <c r="BA1039" s="1008"/>
      <c r="BB1039" s="1008"/>
      <c r="BC1039" s="1008"/>
      <c r="BD1039" s="1009"/>
    </row>
    <row r="1040" spans="2:58" s="236" customFormat="1" ht="15" hidden="1" customHeight="1">
      <c r="B1040" s="997"/>
      <c r="C1040" s="998"/>
      <c r="D1040" s="998"/>
      <c r="E1040" s="998"/>
      <c r="F1040" s="998"/>
      <c r="G1040" s="998"/>
      <c r="H1040" s="998"/>
      <c r="I1040" s="999"/>
      <c r="J1040" s="1002"/>
      <c r="K1040" s="1003"/>
      <c r="L1040" s="1004"/>
      <c r="M1040" s="1005"/>
      <c r="N1040" s="1005"/>
      <c r="O1040" s="1005"/>
      <c r="P1040" s="1005"/>
      <c r="Q1040" s="1005"/>
      <c r="R1040" s="1006"/>
      <c r="S1040" s="1006"/>
      <c r="T1040" s="1006"/>
      <c r="U1040" s="1007"/>
      <c r="V1040" s="1010"/>
      <c r="W1040" s="1010"/>
      <c r="X1040" s="1010"/>
      <c r="Y1040" s="1010"/>
      <c r="Z1040" s="1010"/>
      <c r="AA1040" s="1010"/>
      <c r="AB1040" s="1011"/>
      <c r="AC1040" s="241"/>
      <c r="AD1040" s="997"/>
      <c r="AE1040" s="998"/>
      <c r="AF1040" s="998"/>
      <c r="AG1040" s="998"/>
      <c r="AH1040" s="998"/>
      <c r="AI1040" s="998"/>
      <c r="AJ1040" s="998"/>
      <c r="AK1040" s="999"/>
      <c r="AL1040" s="1002"/>
      <c r="AM1040" s="1003"/>
      <c r="AN1040" s="1004"/>
      <c r="AO1040" s="1005"/>
      <c r="AP1040" s="1005"/>
      <c r="AQ1040" s="1005"/>
      <c r="AR1040" s="1005"/>
      <c r="AS1040" s="1005"/>
      <c r="AT1040" s="1006"/>
      <c r="AU1040" s="1006"/>
      <c r="AV1040" s="1006"/>
      <c r="AW1040" s="1007"/>
      <c r="AX1040" s="1010"/>
      <c r="AY1040" s="1010"/>
      <c r="AZ1040" s="1010"/>
      <c r="BA1040" s="1010"/>
      <c r="BB1040" s="1010"/>
      <c r="BC1040" s="1010"/>
      <c r="BD1040" s="1011"/>
      <c r="BF1040" s="241"/>
    </row>
    <row r="1041" spans="2:58" s="236" customFormat="1" ht="15" hidden="1" customHeight="1">
      <c r="B1041" s="994" t="s">
        <v>3934</v>
      </c>
      <c r="C1041" s="995"/>
      <c r="D1041" s="995"/>
      <c r="E1041" s="995"/>
      <c r="F1041" s="995"/>
      <c r="G1041" s="995"/>
      <c r="H1041" s="995"/>
      <c r="I1041" s="996"/>
      <c r="J1041" s="968"/>
      <c r="K1041" s="969"/>
      <c r="L1041" s="1012"/>
      <c r="M1041" s="1012" t="s">
        <v>12</v>
      </c>
      <c r="N1041" s="1012"/>
      <c r="O1041" s="1012" t="s">
        <v>11</v>
      </c>
      <c r="P1041" s="1012"/>
      <c r="Q1041" s="1012" t="s">
        <v>227</v>
      </c>
      <c r="S1041" s="476"/>
      <c r="T1041" s="476"/>
      <c r="U1041" s="476"/>
      <c r="V1041" s="476"/>
      <c r="W1041" s="476"/>
      <c r="X1041" s="476"/>
      <c r="Y1041" s="476"/>
      <c r="Z1041" s="476"/>
      <c r="AA1041" s="476"/>
      <c r="AB1041" s="477"/>
      <c r="AC1041" s="241"/>
      <c r="AD1041" s="994" t="s">
        <v>3934</v>
      </c>
      <c r="AE1041" s="995"/>
      <c r="AF1041" s="995"/>
      <c r="AG1041" s="995"/>
      <c r="AH1041" s="995"/>
      <c r="AI1041" s="995"/>
      <c r="AJ1041" s="995"/>
      <c r="AK1041" s="996"/>
      <c r="AL1041" s="968"/>
      <c r="AM1041" s="969"/>
      <c r="AN1041" s="1012"/>
      <c r="AO1041" s="1012" t="s">
        <v>12</v>
      </c>
      <c r="AP1041" s="1012"/>
      <c r="AQ1041" s="1012" t="s">
        <v>11</v>
      </c>
      <c r="AR1041" s="1012"/>
      <c r="AS1041" s="1012" t="s">
        <v>227</v>
      </c>
      <c r="AU1041" s="476"/>
      <c r="AV1041" s="476"/>
      <c r="AW1041" s="476"/>
      <c r="AX1041" s="476"/>
      <c r="AY1041" s="476"/>
      <c r="AZ1041" s="476"/>
      <c r="BA1041" s="476"/>
      <c r="BB1041" s="476"/>
      <c r="BC1041" s="476"/>
      <c r="BD1041" s="477"/>
      <c r="BF1041" s="241"/>
    </row>
    <row r="1042" spans="2:58" s="236" customFormat="1" ht="15" hidden="1" customHeight="1">
      <c r="B1042" s="997"/>
      <c r="C1042" s="998"/>
      <c r="D1042" s="998"/>
      <c r="E1042" s="998"/>
      <c r="F1042" s="998"/>
      <c r="G1042" s="998"/>
      <c r="H1042" s="998"/>
      <c r="I1042" s="999"/>
      <c r="J1042" s="970"/>
      <c r="K1042" s="971"/>
      <c r="L1042" s="1013"/>
      <c r="M1042" s="1013"/>
      <c r="N1042" s="1013"/>
      <c r="O1042" s="1013"/>
      <c r="P1042" s="1013"/>
      <c r="Q1042" s="1013"/>
      <c r="R1042" s="481"/>
      <c r="S1042" s="479"/>
      <c r="T1042" s="479"/>
      <c r="U1042" s="479"/>
      <c r="V1042" s="479"/>
      <c r="W1042" s="479"/>
      <c r="X1042" s="479"/>
      <c r="Y1042" s="479"/>
      <c r="Z1042" s="479"/>
      <c r="AA1042" s="479"/>
      <c r="AB1042" s="480"/>
      <c r="AC1042" s="241"/>
      <c r="AD1042" s="997"/>
      <c r="AE1042" s="998"/>
      <c r="AF1042" s="998"/>
      <c r="AG1042" s="998"/>
      <c r="AH1042" s="998"/>
      <c r="AI1042" s="998"/>
      <c r="AJ1042" s="998"/>
      <c r="AK1042" s="999"/>
      <c r="AL1042" s="970"/>
      <c r="AM1042" s="971"/>
      <c r="AN1042" s="1013"/>
      <c r="AO1042" s="1013"/>
      <c r="AP1042" s="1013"/>
      <c r="AQ1042" s="1013"/>
      <c r="AR1042" s="1013"/>
      <c r="AS1042" s="1013"/>
      <c r="AT1042" s="481"/>
      <c r="AU1042" s="479"/>
      <c r="AV1042" s="479"/>
      <c r="AW1042" s="479"/>
      <c r="AX1042" s="479"/>
      <c r="AY1042" s="479"/>
      <c r="AZ1042" s="479"/>
      <c r="BA1042" s="479"/>
      <c r="BB1042" s="479"/>
      <c r="BC1042" s="479"/>
      <c r="BD1042" s="480"/>
      <c r="BF1042" s="241"/>
    </row>
    <row r="1043" spans="2:58" s="236" customFormat="1" ht="20.100000000000001" hidden="1" customHeight="1">
      <c r="B1043" s="482"/>
      <c r="C1043" s="482"/>
      <c r="D1043" s="482"/>
      <c r="E1043" s="482"/>
      <c r="F1043" s="482"/>
      <c r="G1043" s="482"/>
      <c r="H1043" s="482"/>
      <c r="I1043" s="482"/>
      <c r="J1043" s="482"/>
      <c r="K1043" s="482"/>
      <c r="L1043" s="482"/>
      <c r="M1043" s="482"/>
      <c r="N1043" s="482"/>
      <c r="O1043" s="482"/>
      <c r="P1043" s="482"/>
      <c r="Q1043" s="482"/>
      <c r="R1043" s="482"/>
      <c r="S1043" s="482"/>
      <c r="T1043" s="482"/>
      <c r="U1043" s="482"/>
      <c r="V1043" s="482"/>
      <c r="W1043" s="482"/>
      <c r="X1043" s="482"/>
      <c r="Y1043" s="482"/>
      <c r="Z1043" s="482"/>
      <c r="AA1043" s="482"/>
      <c r="AB1043" s="482"/>
      <c r="AC1043" s="241"/>
      <c r="AD1043" s="482"/>
      <c r="AE1043" s="482"/>
      <c r="AF1043" s="482"/>
      <c r="AG1043" s="482"/>
      <c r="AH1043" s="482"/>
      <c r="AI1043" s="482"/>
      <c r="AJ1043" s="482"/>
      <c r="AK1043" s="482"/>
      <c r="AL1043" s="482"/>
      <c r="AM1043" s="482"/>
      <c r="AN1043" s="482"/>
      <c r="AO1043" s="482"/>
      <c r="AP1043" s="482"/>
      <c r="AQ1043" s="482"/>
      <c r="AR1043" s="482"/>
      <c r="AS1043" s="482"/>
      <c r="AT1043" s="482"/>
      <c r="AU1043" s="482"/>
      <c r="AV1043" s="482"/>
      <c r="AW1043" s="482"/>
      <c r="AX1043" s="482"/>
      <c r="AY1043" s="482"/>
      <c r="AZ1043" s="482"/>
      <c r="BA1043" s="482"/>
      <c r="BB1043" s="482"/>
      <c r="BC1043" s="482"/>
      <c r="BD1043" s="482"/>
      <c r="BF1043" s="241"/>
    </row>
    <row r="1044" spans="2:58" s="236" customFormat="1" ht="18" hidden="1" customHeight="1">
      <c r="C1044" s="437" t="s">
        <v>3937</v>
      </c>
      <c r="D1044" s="243" t="s">
        <v>16092</v>
      </c>
      <c r="F1044" s="243"/>
      <c r="G1044" s="243"/>
      <c r="H1044" s="243"/>
      <c r="I1044" s="243"/>
      <c r="J1044" s="483"/>
      <c r="K1044" s="483"/>
      <c r="L1044" s="483"/>
      <c r="M1044" s="483"/>
      <c r="N1044" s="483"/>
      <c r="O1044" s="483"/>
      <c r="P1044" s="483"/>
      <c r="Q1044" s="483"/>
      <c r="R1044" s="483"/>
      <c r="S1044" s="484"/>
      <c r="T1044" s="483"/>
      <c r="U1044" s="483"/>
      <c r="V1044" s="483"/>
      <c r="W1044" s="483"/>
      <c r="X1044" s="243"/>
      <c r="Y1044" s="243"/>
      <c r="Z1044" s="243"/>
      <c r="AA1044" s="243"/>
      <c r="AB1044" s="243"/>
      <c r="AE1044" s="437" t="s">
        <v>3937</v>
      </c>
      <c r="AF1044" s="243" t="s">
        <v>16092</v>
      </c>
      <c r="AH1044" s="243"/>
      <c r="AI1044" s="243"/>
      <c r="AJ1044" s="243"/>
      <c r="AK1044" s="243"/>
      <c r="AL1044" s="483"/>
      <c r="AM1044" s="483"/>
      <c r="AN1044" s="483"/>
      <c r="AO1044" s="483"/>
      <c r="AP1044" s="483"/>
      <c r="AQ1044" s="483"/>
      <c r="AR1044" s="483"/>
      <c r="AS1044" s="483"/>
      <c r="AT1044" s="483"/>
      <c r="AU1044" s="484"/>
      <c r="AV1044" s="483"/>
      <c r="AW1044" s="483"/>
      <c r="AX1044" s="483"/>
      <c r="AY1044" s="483"/>
      <c r="AZ1044" s="243"/>
      <c r="BA1044" s="243"/>
      <c r="BB1044" s="243"/>
      <c r="BC1044" s="243"/>
      <c r="BD1044" s="243"/>
    </row>
    <row r="1045" spans="2:58" s="236" customFormat="1" ht="30" hidden="1" customHeight="1">
      <c r="C1045" s="485" t="s">
        <v>3938</v>
      </c>
      <c r="D1045" s="1032" t="s">
        <v>16093</v>
      </c>
      <c r="E1045" s="1032"/>
      <c r="F1045" s="1032"/>
      <c r="G1045" s="1032"/>
      <c r="H1045" s="1032"/>
      <c r="I1045" s="1032"/>
      <c r="J1045" s="1032"/>
      <c r="K1045" s="1032"/>
      <c r="L1045" s="1032"/>
      <c r="M1045" s="1032"/>
      <c r="N1045" s="1032"/>
      <c r="O1045" s="1032"/>
      <c r="P1045" s="1032"/>
      <c r="Q1045" s="1032"/>
      <c r="R1045" s="1032"/>
      <c r="S1045" s="1032"/>
      <c r="T1045" s="1032"/>
      <c r="U1045" s="1032"/>
      <c r="V1045" s="1032"/>
      <c r="W1045" s="1032"/>
      <c r="X1045" s="1032"/>
      <c r="Y1045" s="1032"/>
      <c r="Z1045" s="1032"/>
      <c r="AA1045" s="1032"/>
      <c r="AB1045" s="1032"/>
      <c r="AE1045" s="485" t="s">
        <v>3938</v>
      </c>
      <c r="AF1045" s="1032" t="s">
        <v>16093</v>
      </c>
      <c r="AG1045" s="1032"/>
      <c r="AH1045" s="1032"/>
      <c r="AI1045" s="1032"/>
      <c r="AJ1045" s="1032"/>
      <c r="AK1045" s="1032"/>
      <c r="AL1045" s="1032"/>
      <c r="AM1045" s="1032"/>
      <c r="AN1045" s="1032"/>
      <c r="AO1045" s="1032"/>
      <c r="AP1045" s="1032"/>
      <c r="AQ1045" s="1032"/>
      <c r="AR1045" s="1032"/>
      <c r="AS1045" s="1032"/>
      <c r="AT1045" s="1032"/>
      <c r="AU1045" s="1032"/>
      <c r="AV1045" s="1032"/>
      <c r="AW1045" s="1032"/>
      <c r="AX1045" s="1032"/>
      <c r="AY1045" s="1032"/>
      <c r="AZ1045" s="1032"/>
      <c r="BA1045" s="1032"/>
      <c r="BB1045" s="1032"/>
      <c r="BC1045" s="1032"/>
      <c r="BD1045" s="1032"/>
    </row>
    <row r="1046" spans="2:58" s="236" customFormat="1" ht="7.95" hidden="1" customHeight="1">
      <c r="E1046" s="486"/>
      <c r="F1046" s="486"/>
      <c r="G1046" s="486"/>
      <c r="H1046" s="486"/>
      <c r="I1046" s="486"/>
      <c r="J1046" s="486"/>
      <c r="K1046" s="486"/>
      <c r="L1046" s="486"/>
      <c r="M1046" s="486"/>
      <c r="N1046" s="486"/>
      <c r="O1046" s="486"/>
      <c r="P1046" s="486"/>
      <c r="Q1046" s="486"/>
      <c r="R1046" s="486"/>
      <c r="S1046" s="486"/>
      <c r="T1046" s="486"/>
      <c r="U1046" s="486"/>
      <c r="V1046" s="486"/>
      <c r="W1046" s="486"/>
      <c r="X1046" s="486"/>
      <c r="Y1046" s="486"/>
      <c r="Z1046" s="486"/>
      <c r="AA1046" s="486"/>
      <c r="AB1046" s="486"/>
      <c r="AG1046" s="486"/>
      <c r="AH1046" s="486"/>
      <c r="AI1046" s="486"/>
      <c r="AJ1046" s="486"/>
      <c r="AK1046" s="486"/>
      <c r="AL1046" s="486"/>
      <c r="AM1046" s="486"/>
      <c r="AN1046" s="486"/>
      <c r="AO1046" s="486"/>
      <c r="AP1046" s="486"/>
      <c r="AQ1046" s="486"/>
      <c r="AR1046" s="486"/>
      <c r="AS1046" s="486"/>
      <c r="AT1046" s="486"/>
      <c r="AU1046" s="486"/>
      <c r="AV1046" s="486"/>
      <c r="AW1046" s="486"/>
      <c r="AX1046" s="486"/>
      <c r="AY1046" s="486"/>
      <c r="AZ1046" s="486"/>
      <c r="BA1046" s="486"/>
      <c r="BB1046" s="486"/>
      <c r="BC1046" s="486"/>
      <c r="BD1046" s="486"/>
    </row>
    <row r="1047" spans="2:58" s="236" customFormat="1" ht="25.35" hidden="1" customHeight="1">
      <c r="B1047" s="441" t="s">
        <v>3939</v>
      </c>
      <c r="I1047" s="442"/>
      <c r="J1047" s="442"/>
      <c r="W1047" s="442"/>
      <c r="X1047" s="442"/>
      <c r="Y1047" s="442"/>
      <c r="Z1047" s="442"/>
      <c r="AA1047" s="442"/>
      <c r="AB1047" s="442"/>
      <c r="AD1047" s="441" t="s">
        <v>3939</v>
      </c>
      <c r="AK1047" s="442"/>
      <c r="AL1047" s="442"/>
      <c r="AY1047" s="442"/>
      <c r="AZ1047" s="442"/>
      <c r="BA1047" s="442"/>
      <c r="BB1047" s="442"/>
      <c r="BC1047" s="442"/>
      <c r="BD1047" s="442"/>
    </row>
    <row r="1048" spans="2:58" s="236" customFormat="1" ht="12.45" hidden="1" customHeight="1">
      <c r="B1048" s="1014" t="s">
        <v>3917</v>
      </c>
      <c r="C1048" s="1015"/>
      <c r="D1048" s="1015"/>
      <c r="E1048" s="1015"/>
      <c r="F1048" s="1015"/>
      <c r="G1048" s="1015"/>
      <c r="H1048" s="1015"/>
      <c r="I1048" s="1016"/>
      <c r="J1048" s="1017"/>
      <c r="K1048" s="1018"/>
      <c r="L1048" s="1018"/>
      <c r="M1048" s="1018"/>
      <c r="N1048" s="1018"/>
      <c r="O1048" s="1018"/>
      <c r="P1048" s="1018"/>
      <c r="Q1048" s="1018"/>
      <c r="R1048" s="1018"/>
      <c r="S1048" s="1018"/>
      <c r="T1048" s="1018"/>
      <c r="U1048" s="1018"/>
      <c r="V1048" s="1018"/>
      <c r="W1048" s="1018"/>
      <c r="X1048" s="1018"/>
      <c r="Y1048" s="1018"/>
      <c r="Z1048" s="1018"/>
      <c r="AA1048" s="1018"/>
      <c r="AB1048" s="1019"/>
      <c r="AD1048" s="1014" t="s">
        <v>3917</v>
      </c>
      <c r="AE1048" s="1015"/>
      <c r="AF1048" s="1015"/>
      <c r="AG1048" s="1015"/>
      <c r="AH1048" s="1015"/>
      <c r="AI1048" s="1015"/>
      <c r="AJ1048" s="1015"/>
      <c r="AK1048" s="1016"/>
      <c r="AL1048" s="1017"/>
      <c r="AM1048" s="1018"/>
      <c r="AN1048" s="1018"/>
      <c r="AO1048" s="1018"/>
      <c r="AP1048" s="1018"/>
      <c r="AQ1048" s="1018"/>
      <c r="AR1048" s="1018"/>
      <c r="AS1048" s="1018"/>
      <c r="AT1048" s="1018"/>
      <c r="AU1048" s="1018"/>
      <c r="AV1048" s="1018"/>
      <c r="AW1048" s="1018"/>
      <c r="AX1048" s="1018"/>
      <c r="AY1048" s="1018"/>
      <c r="AZ1048" s="1018"/>
      <c r="BA1048" s="1018"/>
      <c r="BB1048" s="1018"/>
      <c r="BC1048" s="1018"/>
      <c r="BD1048" s="1019"/>
    </row>
    <row r="1049" spans="2:58" s="236" customFormat="1" ht="22.5" hidden="1" customHeight="1">
      <c r="B1049" s="1020" t="s">
        <v>8</v>
      </c>
      <c r="C1049" s="1021"/>
      <c r="D1049" s="1021"/>
      <c r="E1049" s="1021"/>
      <c r="F1049" s="1021"/>
      <c r="G1049" s="1021"/>
      <c r="H1049" s="1021"/>
      <c r="I1049" s="1022"/>
      <c r="J1049" s="1023"/>
      <c r="K1049" s="1024"/>
      <c r="L1049" s="1024"/>
      <c r="M1049" s="1025"/>
      <c r="N1049" s="1025"/>
      <c r="O1049" s="1024"/>
      <c r="P1049" s="1025"/>
      <c r="Q1049" s="1025"/>
      <c r="R1049" s="1024"/>
      <c r="S1049" s="1024"/>
      <c r="T1049" s="1024"/>
      <c r="U1049" s="1024"/>
      <c r="V1049" s="1024"/>
      <c r="W1049" s="1024"/>
      <c r="X1049" s="1024"/>
      <c r="Y1049" s="1024"/>
      <c r="Z1049" s="1024"/>
      <c r="AA1049" s="1024"/>
      <c r="AB1049" s="1026"/>
      <c r="AC1049" s="236">
        <v>61</v>
      </c>
      <c r="AD1049" s="1020" t="s">
        <v>8</v>
      </c>
      <c r="AE1049" s="1021"/>
      <c r="AF1049" s="1021"/>
      <c r="AG1049" s="1021"/>
      <c r="AH1049" s="1021"/>
      <c r="AI1049" s="1021"/>
      <c r="AJ1049" s="1021"/>
      <c r="AK1049" s="1022"/>
      <c r="AL1049" s="1023"/>
      <c r="AM1049" s="1024"/>
      <c r="AN1049" s="1024"/>
      <c r="AO1049" s="1025"/>
      <c r="AP1049" s="1025"/>
      <c r="AQ1049" s="1024"/>
      <c r="AR1049" s="1025"/>
      <c r="AS1049" s="1025"/>
      <c r="AT1049" s="1024"/>
      <c r="AU1049" s="1024"/>
      <c r="AV1049" s="1024"/>
      <c r="AW1049" s="1024"/>
      <c r="AX1049" s="1024"/>
      <c r="AY1049" s="1024"/>
      <c r="AZ1049" s="1024"/>
      <c r="BA1049" s="1024"/>
      <c r="BB1049" s="1024"/>
      <c r="BC1049" s="1024"/>
      <c r="BD1049" s="1026"/>
      <c r="BF1049" s="236">
        <v>61</v>
      </c>
    </row>
    <row r="1050" spans="2:58" s="236" customFormat="1" ht="25.2" hidden="1" customHeight="1">
      <c r="B1050" s="1027" t="s">
        <v>23</v>
      </c>
      <c r="C1050" s="1028"/>
      <c r="D1050" s="1028"/>
      <c r="E1050" s="1028"/>
      <c r="F1050" s="1028"/>
      <c r="G1050" s="1028"/>
      <c r="H1050" s="1028"/>
      <c r="I1050" s="1029"/>
      <c r="J1050" s="972" t="s">
        <v>3918</v>
      </c>
      <c r="K1050" s="973"/>
      <c r="L1050" s="973"/>
      <c r="M1050" s="975"/>
      <c r="N1050" s="977"/>
      <c r="O1050" s="239" t="s">
        <v>3919</v>
      </c>
      <c r="P1050" s="975"/>
      <c r="Q1050" s="977"/>
      <c r="R1050" s="973"/>
      <c r="S1050" s="973"/>
      <c r="T1050" s="973"/>
      <c r="U1050" s="973"/>
      <c r="V1050" s="973"/>
      <c r="W1050" s="973"/>
      <c r="X1050" s="973"/>
      <c r="Y1050" s="973"/>
      <c r="Z1050" s="973"/>
      <c r="AA1050" s="973"/>
      <c r="AB1050" s="974"/>
      <c r="AD1050" s="1027" t="s">
        <v>23</v>
      </c>
      <c r="AE1050" s="1028"/>
      <c r="AF1050" s="1028"/>
      <c r="AG1050" s="1028"/>
      <c r="AH1050" s="1028"/>
      <c r="AI1050" s="1028"/>
      <c r="AJ1050" s="1028"/>
      <c r="AK1050" s="1029"/>
      <c r="AL1050" s="972" t="s">
        <v>3918</v>
      </c>
      <c r="AM1050" s="973"/>
      <c r="AN1050" s="973"/>
      <c r="AO1050" s="975"/>
      <c r="AP1050" s="977"/>
      <c r="AQ1050" s="239" t="s">
        <v>3919</v>
      </c>
      <c r="AR1050" s="975"/>
      <c r="AS1050" s="977"/>
      <c r="AT1050" s="973"/>
      <c r="AU1050" s="973"/>
      <c r="AV1050" s="973"/>
      <c r="AW1050" s="973"/>
      <c r="AX1050" s="973"/>
      <c r="AY1050" s="973"/>
      <c r="AZ1050" s="973"/>
      <c r="BA1050" s="973"/>
      <c r="BB1050" s="973"/>
      <c r="BC1050" s="973"/>
      <c r="BD1050" s="974"/>
    </row>
    <row r="1051" spans="2:58" s="236" customFormat="1" ht="25.2" hidden="1" customHeight="1">
      <c r="B1051" s="1030"/>
      <c r="C1051" s="1025"/>
      <c r="D1051" s="1025"/>
      <c r="E1051" s="1025"/>
      <c r="F1051" s="1025"/>
      <c r="G1051" s="1025"/>
      <c r="H1051" s="1025"/>
      <c r="I1051" s="1031"/>
      <c r="J1051" s="972" t="s">
        <v>3920</v>
      </c>
      <c r="K1051" s="973"/>
      <c r="L1051" s="973"/>
      <c r="M1051" s="975"/>
      <c r="N1051" s="976"/>
      <c r="O1051" s="976"/>
      <c r="P1051" s="976"/>
      <c r="Q1051" s="977"/>
      <c r="R1051" s="972" t="s">
        <v>3921</v>
      </c>
      <c r="S1051" s="973"/>
      <c r="T1051" s="974"/>
      <c r="U1051" s="975"/>
      <c r="V1051" s="976"/>
      <c r="W1051" s="976"/>
      <c r="X1051" s="976"/>
      <c r="Y1051" s="976"/>
      <c r="Z1051" s="976"/>
      <c r="AA1051" s="976"/>
      <c r="AB1051" s="977"/>
      <c r="AD1051" s="1030"/>
      <c r="AE1051" s="1025"/>
      <c r="AF1051" s="1025"/>
      <c r="AG1051" s="1025"/>
      <c r="AH1051" s="1025"/>
      <c r="AI1051" s="1025"/>
      <c r="AJ1051" s="1025"/>
      <c r="AK1051" s="1031"/>
      <c r="AL1051" s="972" t="s">
        <v>3920</v>
      </c>
      <c r="AM1051" s="973"/>
      <c r="AN1051" s="973"/>
      <c r="AO1051" s="975"/>
      <c r="AP1051" s="976"/>
      <c r="AQ1051" s="976"/>
      <c r="AR1051" s="976"/>
      <c r="AS1051" s="977"/>
      <c r="AT1051" s="972" t="s">
        <v>3921</v>
      </c>
      <c r="AU1051" s="973"/>
      <c r="AV1051" s="974"/>
      <c r="AW1051" s="975"/>
      <c r="AX1051" s="976"/>
      <c r="AY1051" s="976"/>
      <c r="AZ1051" s="976"/>
      <c r="BA1051" s="976"/>
      <c r="BB1051" s="976"/>
      <c r="BC1051" s="976"/>
      <c r="BD1051" s="977"/>
    </row>
    <row r="1052" spans="2:58" s="236" customFormat="1" ht="25.2" hidden="1" customHeight="1">
      <c r="B1052" s="1030"/>
      <c r="C1052" s="1025"/>
      <c r="D1052" s="1025"/>
      <c r="E1052" s="1025"/>
      <c r="F1052" s="1025"/>
      <c r="G1052" s="1025"/>
      <c r="H1052" s="1025"/>
      <c r="I1052" s="1031"/>
      <c r="J1052" s="972" t="s">
        <v>3922</v>
      </c>
      <c r="K1052" s="973"/>
      <c r="L1052" s="973"/>
      <c r="M1052" s="978"/>
      <c r="N1052" s="979"/>
      <c r="O1052" s="979"/>
      <c r="P1052" s="979"/>
      <c r="Q1052" s="980"/>
      <c r="R1052" s="972" t="s">
        <v>3923</v>
      </c>
      <c r="S1052" s="973"/>
      <c r="T1052" s="974"/>
      <c r="U1052" s="975"/>
      <c r="V1052" s="976"/>
      <c r="W1052" s="976"/>
      <c r="X1052" s="976"/>
      <c r="Y1052" s="976"/>
      <c r="Z1052" s="976"/>
      <c r="AA1052" s="976"/>
      <c r="AB1052" s="977"/>
      <c r="AD1052" s="1030"/>
      <c r="AE1052" s="1025"/>
      <c r="AF1052" s="1025"/>
      <c r="AG1052" s="1025"/>
      <c r="AH1052" s="1025"/>
      <c r="AI1052" s="1025"/>
      <c r="AJ1052" s="1025"/>
      <c r="AK1052" s="1031"/>
      <c r="AL1052" s="972" t="s">
        <v>3922</v>
      </c>
      <c r="AM1052" s="973"/>
      <c r="AN1052" s="973"/>
      <c r="AO1052" s="978"/>
      <c r="AP1052" s="979"/>
      <c r="AQ1052" s="979"/>
      <c r="AR1052" s="979"/>
      <c r="AS1052" s="980"/>
      <c r="AT1052" s="972" t="s">
        <v>3923</v>
      </c>
      <c r="AU1052" s="973"/>
      <c r="AV1052" s="974"/>
      <c r="AW1052" s="975"/>
      <c r="AX1052" s="976"/>
      <c r="AY1052" s="976"/>
      <c r="AZ1052" s="976"/>
      <c r="BA1052" s="976"/>
      <c r="BB1052" s="976"/>
      <c r="BC1052" s="976"/>
      <c r="BD1052" s="977"/>
    </row>
    <row r="1053" spans="2:58" s="236" customFormat="1" ht="25.2" hidden="1" customHeight="1">
      <c r="B1053" s="1023"/>
      <c r="C1053" s="1024"/>
      <c r="D1053" s="1024"/>
      <c r="E1053" s="1024"/>
      <c r="F1053" s="1024"/>
      <c r="G1053" s="1024"/>
      <c r="H1053" s="1024"/>
      <c r="I1053" s="1026"/>
      <c r="J1053" s="972" t="s">
        <v>3924</v>
      </c>
      <c r="K1053" s="973"/>
      <c r="L1053" s="973"/>
      <c r="M1053" s="981"/>
      <c r="N1053" s="981"/>
      <c r="O1053" s="981"/>
      <c r="P1053" s="981"/>
      <c r="Q1053" s="981"/>
      <c r="R1053" s="981"/>
      <c r="S1053" s="981"/>
      <c r="T1053" s="981"/>
      <c r="U1053" s="981"/>
      <c r="V1053" s="981"/>
      <c r="W1053" s="981"/>
      <c r="X1053" s="981"/>
      <c r="Y1053" s="981"/>
      <c r="Z1053" s="981"/>
      <c r="AA1053" s="981"/>
      <c r="AB1053" s="981"/>
      <c r="AD1053" s="1023"/>
      <c r="AE1053" s="1024"/>
      <c r="AF1053" s="1024"/>
      <c r="AG1053" s="1024"/>
      <c r="AH1053" s="1024"/>
      <c r="AI1053" s="1024"/>
      <c r="AJ1053" s="1024"/>
      <c r="AK1053" s="1026"/>
      <c r="AL1053" s="972" t="s">
        <v>3924</v>
      </c>
      <c r="AM1053" s="973"/>
      <c r="AN1053" s="973"/>
      <c r="AO1053" s="981"/>
      <c r="AP1053" s="981"/>
      <c r="AQ1053" s="981"/>
      <c r="AR1053" s="981"/>
      <c r="AS1053" s="981"/>
      <c r="AT1053" s="981"/>
      <c r="AU1053" s="981"/>
      <c r="AV1053" s="981"/>
      <c r="AW1053" s="981"/>
      <c r="AX1053" s="981"/>
      <c r="AY1053" s="981"/>
      <c r="AZ1053" s="981"/>
      <c r="BA1053" s="981"/>
      <c r="BB1053" s="981"/>
      <c r="BC1053" s="981"/>
      <c r="BD1053" s="981"/>
    </row>
    <row r="1054" spans="2:58" s="236" customFormat="1" ht="30" hidden="1" customHeight="1">
      <c r="B1054" s="982" t="s">
        <v>3925</v>
      </c>
      <c r="C1054" s="983"/>
      <c r="D1054" s="983"/>
      <c r="E1054" s="983"/>
      <c r="F1054" s="983"/>
      <c r="G1054" s="983"/>
      <c r="H1054" s="983"/>
      <c r="I1054" s="984"/>
      <c r="J1054" s="444"/>
      <c r="K1054" s="445"/>
      <c r="L1054" s="446" t="s">
        <v>388</v>
      </c>
      <c r="M1054" s="447"/>
      <c r="N1054" s="448" t="s">
        <v>112</v>
      </c>
      <c r="O1054" s="449"/>
      <c r="P1054" s="450"/>
      <c r="V1054" s="451"/>
      <c r="W1054" s="451"/>
      <c r="X1054" s="451"/>
      <c r="Y1054" s="451"/>
      <c r="Z1054" s="451"/>
      <c r="AA1054" s="451"/>
      <c r="AB1054" s="452"/>
      <c r="AD1054" s="982" t="s">
        <v>3925</v>
      </c>
      <c r="AE1054" s="983"/>
      <c r="AF1054" s="983"/>
      <c r="AG1054" s="983"/>
      <c r="AH1054" s="983"/>
      <c r="AI1054" s="983"/>
      <c r="AJ1054" s="983"/>
      <c r="AK1054" s="984"/>
      <c r="AL1054" s="444"/>
      <c r="AM1054" s="445"/>
      <c r="AN1054" s="446" t="s">
        <v>388</v>
      </c>
      <c r="AO1054" s="447"/>
      <c r="AP1054" s="448" t="s">
        <v>112</v>
      </c>
      <c r="AQ1054" s="449"/>
      <c r="AR1054" s="450"/>
      <c r="AX1054" s="451"/>
      <c r="AY1054" s="451"/>
      <c r="AZ1054" s="451"/>
      <c r="BA1054" s="451"/>
      <c r="BB1054" s="451"/>
      <c r="BC1054" s="451"/>
      <c r="BD1054" s="452"/>
    </row>
    <row r="1055" spans="2:58" s="236" customFormat="1" ht="15" hidden="1" customHeight="1">
      <c r="B1055" s="985"/>
      <c r="C1055" s="986"/>
      <c r="D1055" s="986"/>
      <c r="E1055" s="986"/>
      <c r="F1055" s="986"/>
      <c r="G1055" s="986"/>
      <c r="H1055" s="986"/>
      <c r="I1055" s="987"/>
      <c r="J1055" s="453" t="s">
        <v>3926</v>
      </c>
      <c r="K1055" s="454"/>
      <c r="L1055" s="454"/>
      <c r="M1055" s="454"/>
      <c r="N1055" s="454"/>
      <c r="O1055" s="454"/>
      <c r="P1055" s="454"/>
      <c r="Q1055" s="454"/>
      <c r="R1055" s="454"/>
      <c r="S1055" s="449"/>
      <c r="T1055" s="455"/>
      <c r="U1055" s="456"/>
      <c r="V1055" s="457"/>
      <c r="W1055" s="458"/>
      <c r="X1055" s="459" t="s">
        <v>388</v>
      </c>
      <c r="Y1055" s="460"/>
      <c r="Z1055" s="461" t="s">
        <v>112</v>
      </c>
      <c r="AA1055" s="461"/>
      <c r="AB1055" s="462"/>
      <c r="AD1055" s="985"/>
      <c r="AE1055" s="986"/>
      <c r="AF1055" s="986"/>
      <c r="AG1055" s="986"/>
      <c r="AH1055" s="986"/>
      <c r="AI1055" s="986"/>
      <c r="AJ1055" s="986"/>
      <c r="AK1055" s="987"/>
      <c r="AL1055" s="453" t="s">
        <v>3926</v>
      </c>
      <c r="AM1055" s="454"/>
      <c r="AN1055" s="454"/>
      <c r="AO1055" s="454"/>
      <c r="AP1055" s="454"/>
      <c r="AQ1055" s="454"/>
      <c r="AR1055" s="454"/>
      <c r="AS1055" s="454"/>
      <c r="AT1055" s="454"/>
      <c r="AU1055" s="449"/>
      <c r="AV1055" s="455"/>
      <c r="AW1055" s="456"/>
      <c r="AX1055" s="457"/>
      <c r="AY1055" s="458"/>
      <c r="AZ1055" s="459" t="s">
        <v>388</v>
      </c>
      <c r="BA1055" s="460"/>
      <c r="BB1055" s="461" t="s">
        <v>112</v>
      </c>
      <c r="BC1055" s="461"/>
      <c r="BD1055" s="462"/>
    </row>
    <row r="1056" spans="2:58" s="236" customFormat="1" ht="15" hidden="1" customHeight="1">
      <c r="B1056" s="988"/>
      <c r="C1056" s="989"/>
      <c r="D1056" s="989"/>
      <c r="E1056" s="989"/>
      <c r="F1056" s="989"/>
      <c r="G1056" s="989"/>
      <c r="H1056" s="989"/>
      <c r="I1056" s="990"/>
      <c r="J1056" s="463" t="s">
        <v>3927</v>
      </c>
      <c r="K1056" s="464"/>
      <c r="L1056" s="464"/>
      <c r="M1056" s="464"/>
      <c r="N1056" s="464"/>
      <c r="O1056" s="464"/>
      <c r="P1056" s="464"/>
      <c r="Q1056" s="464"/>
      <c r="R1056" s="464"/>
      <c r="S1056" s="465"/>
      <c r="T1056" s="466"/>
      <c r="U1056" s="467"/>
      <c r="V1056" s="468"/>
      <c r="W1056" s="469"/>
      <c r="X1056" s="464" t="s">
        <v>388</v>
      </c>
      <c r="Y1056" s="470"/>
      <c r="Z1056" s="466" t="s">
        <v>112</v>
      </c>
      <c r="AA1056" s="466"/>
      <c r="AB1056" s="471"/>
      <c r="AD1056" s="988"/>
      <c r="AE1056" s="989"/>
      <c r="AF1056" s="989"/>
      <c r="AG1056" s="989"/>
      <c r="AH1056" s="989"/>
      <c r="AI1056" s="989"/>
      <c r="AJ1056" s="989"/>
      <c r="AK1056" s="990"/>
      <c r="AL1056" s="463" t="s">
        <v>3927</v>
      </c>
      <c r="AM1056" s="464"/>
      <c r="AN1056" s="464"/>
      <c r="AO1056" s="464"/>
      <c r="AP1056" s="464"/>
      <c r="AQ1056" s="464"/>
      <c r="AR1056" s="464"/>
      <c r="AS1056" s="464"/>
      <c r="AT1056" s="464"/>
      <c r="AU1056" s="465"/>
      <c r="AV1056" s="466"/>
      <c r="AW1056" s="467"/>
      <c r="AX1056" s="468"/>
      <c r="AY1056" s="469"/>
      <c r="AZ1056" s="464" t="s">
        <v>388</v>
      </c>
      <c r="BA1056" s="470"/>
      <c r="BB1056" s="466" t="s">
        <v>112</v>
      </c>
      <c r="BC1056" s="466"/>
      <c r="BD1056" s="471"/>
    </row>
    <row r="1057" spans="2:58" s="236" customFormat="1" ht="18" hidden="1" customHeight="1">
      <c r="B1057" s="991" t="s">
        <v>3928</v>
      </c>
      <c r="C1057" s="992"/>
      <c r="D1057" s="992"/>
      <c r="E1057" s="992"/>
      <c r="F1057" s="992"/>
      <c r="G1057" s="992"/>
      <c r="H1057" s="992"/>
      <c r="I1057" s="993"/>
      <c r="J1057" s="472" t="s">
        <v>3783</v>
      </c>
      <c r="K1057" s="473" t="s">
        <v>3929</v>
      </c>
      <c r="L1057" s="474"/>
      <c r="M1057" s="474"/>
      <c r="N1057" s="474"/>
      <c r="O1057" s="472" t="s">
        <v>3783</v>
      </c>
      <c r="P1057" s="473" t="s">
        <v>3930</v>
      </c>
      <c r="Q1057" s="474"/>
      <c r="R1057" s="474"/>
      <c r="T1057" s="461" t="s">
        <v>3935</v>
      </c>
      <c r="U1057" s="472" t="s">
        <v>3783</v>
      </c>
      <c r="V1057" s="461" t="s">
        <v>3936</v>
      </c>
      <c r="X1057" s="473"/>
      <c r="Y1057" s="474"/>
      <c r="Z1057" s="474"/>
      <c r="AA1057" s="474"/>
      <c r="AB1057" s="475"/>
      <c r="AD1057" s="991" t="s">
        <v>3928</v>
      </c>
      <c r="AE1057" s="992"/>
      <c r="AF1057" s="992"/>
      <c r="AG1057" s="992"/>
      <c r="AH1057" s="992"/>
      <c r="AI1057" s="992"/>
      <c r="AJ1057" s="992"/>
      <c r="AK1057" s="993"/>
      <c r="AL1057" s="472" t="s">
        <v>3783</v>
      </c>
      <c r="AM1057" s="473" t="s">
        <v>3929</v>
      </c>
      <c r="AN1057" s="474"/>
      <c r="AO1057" s="474"/>
      <c r="AP1057" s="474"/>
      <c r="AQ1057" s="472" t="s">
        <v>3783</v>
      </c>
      <c r="AR1057" s="473" t="s">
        <v>3930</v>
      </c>
      <c r="AS1057" s="474"/>
      <c r="AT1057" s="474"/>
      <c r="AV1057" s="461" t="s">
        <v>3935</v>
      </c>
      <c r="AW1057" s="472" t="s">
        <v>3783</v>
      </c>
      <c r="AX1057" s="461" t="s">
        <v>3936</v>
      </c>
      <c r="AZ1057" s="473"/>
      <c r="BA1057" s="474"/>
      <c r="BB1057" s="474"/>
      <c r="BC1057" s="474"/>
      <c r="BD1057" s="475"/>
    </row>
    <row r="1058" spans="2:58" s="236" customFormat="1" ht="15" hidden="1" customHeight="1">
      <c r="B1058" s="994" t="s">
        <v>3931</v>
      </c>
      <c r="C1058" s="995"/>
      <c r="D1058" s="995"/>
      <c r="E1058" s="995"/>
      <c r="F1058" s="995"/>
      <c r="G1058" s="995"/>
      <c r="H1058" s="995"/>
      <c r="I1058" s="996"/>
      <c r="J1058" s="1000" t="s">
        <v>3932</v>
      </c>
      <c r="K1058" s="1001"/>
      <c r="L1058" s="1004"/>
      <c r="M1058" s="1005"/>
      <c r="N1058" s="1005"/>
      <c r="O1058" s="1005"/>
      <c r="P1058" s="1005"/>
      <c r="Q1058" s="1005"/>
      <c r="R1058" s="1006"/>
      <c r="S1058" s="1006"/>
      <c r="T1058" s="1006"/>
      <c r="U1058" s="1007"/>
      <c r="V1058" s="1008" t="s">
        <v>3933</v>
      </c>
      <c r="W1058" s="1008"/>
      <c r="X1058" s="1008"/>
      <c r="Y1058" s="1008"/>
      <c r="Z1058" s="1008"/>
      <c r="AA1058" s="1008"/>
      <c r="AB1058" s="1009"/>
      <c r="AD1058" s="994" t="s">
        <v>3931</v>
      </c>
      <c r="AE1058" s="995"/>
      <c r="AF1058" s="995"/>
      <c r="AG1058" s="995"/>
      <c r="AH1058" s="995"/>
      <c r="AI1058" s="995"/>
      <c r="AJ1058" s="995"/>
      <c r="AK1058" s="996"/>
      <c r="AL1058" s="1000" t="s">
        <v>3932</v>
      </c>
      <c r="AM1058" s="1001"/>
      <c r="AN1058" s="1004"/>
      <c r="AO1058" s="1005"/>
      <c r="AP1058" s="1005"/>
      <c r="AQ1058" s="1005"/>
      <c r="AR1058" s="1005"/>
      <c r="AS1058" s="1005"/>
      <c r="AT1058" s="1006"/>
      <c r="AU1058" s="1006"/>
      <c r="AV1058" s="1006"/>
      <c r="AW1058" s="1007"/>
      <c r="AX1058" s="1008" t="s">
        <v>3933</v>
      </c>
      <c r="AY1058" s="1008"/>
      <c r="AZ1058" s="1008"/>
      <c r="BA1058" s="1008"/>
      <c r="BB1058" s="1008"/>
      <c r="BC1058" s="1008"/>
      <c r="BD1058" s="1009"/>
    </row>
    <row r="1059" spans="2:58" s="236" customFormat="1" ht="15" hidden="1" customHeight="1">
      <c r="B1059" s="997"/>
      <c r="C1059" s="998"/>
      <c r="D1059" s="998"/>
      <c r="E1059" s="998"/>
      <c r="F1059" s="998"/>
      <c r="G1059" s="998"/>
      <c r="H1059" s="998"/>
      <c r="I1059" s="999"/>
      <c r="J1059" s="1002"/>
      <c r="K1059" s="1003"/>
      <c r="L1059" s="1004"/>
      <c r="M1059" s="1005"/>
      <c r="N1059" s="1005"/>
      <c r="O1059" s="1005"/>
      <c r="P1059" s="1005"/>
      <c r="Q1059" s="1005"/>
      <c r="R1059" s="1006"/>
      <c r="S1059" s="1006"/>
      <c r="T1059" s="1006"/>
      <c r="U1059" s="1007"/>
      <c r="V1059" s="1010"/>
      <c r="W1059" s="1010"/>
      <c r="X1059" s="1010"/>
      <c r="Y1059" s="1010"/>
      <c r="Z1059" s="1010"/>
      <c r="AA1059" s="1010"/>
      <c r="AB1059" s="1011"/>
      <c r="AC1059" s="241"/>
      <c r="AD1059" s="997"/>
      <c r="AE1059" s="998"/>
      <c r="AF1059" s="998"/>
      <c r="AG1059" s="998"/>
      <c r="AH1059" s="998"/>
      <c r="AI1059" s="998"/>
      <c r="AJ1059" s="998"/>
      <c r="AK1059" s="999"/>
      <c r="AL1059" s="1002"/>
      <c r="AM1059" s="1003"/>
      <c r="AN1059" s="1004"/>
      <c r="AO1059" s="1005"/>
      <c r="AP1059" s="1005"/>
      <c r="AQ1059" s="1005"/>
      <c r="AR1059" s="1005"/>
      <c r="AS1059" s="1005"/>
      <c r="AT1059" s="1006"/>
      <c r="AU1059" s="1006"/>
      <c r="AV1059" s="1006"/>
      <c r="AW1059" s="1007"/>
      <c r="AX1059" s="1010"/>
      <c r="AY1059" s="1010"/>
      <c r="AZ1059" s="1010"/>
      <c r="BA1059" s="1010"/>
      <c r="BB1059" s="1010"/>
      <c r="BC1059" s="1010"/>
      <c r="BD1059" s="1011"/>
      <c r="BF1059" s="241"/>
    </row>
    <row r="1060" spans="2:58" s="236" customFormat="1" ht="15" hidden="1" customHeight="1">
      <c r="B1060" s="994" t="s">
        <v>3934</v>
      </c>
      <c r="C1060" s="995"/>
      <c r="D1060" s="995"/>
      <c r="E1060" s="995"/>
      <c r="F1060" s="995"/>
      <c r="G1060" s="995"/>
      <c r="H1060" s="995"/>
      <c r="I1060" s="996"/>
      <c r="J1060" s="968"/>
      <c r="K1060" s="969"/>
      <c r="L1060" s="1012"/>
      <c r="M1060" s="1012" t="s">
        <v>12</v>
      </c>
      <c r="N1060" s="1012"/>
      <c r="O1060" s="1012" t="s">
        <v>11</v>
      </c>
      <c r="P1060" s="1012"/>
      <c r="Q1060" s="1012" t="s">
        <v>227</v>
      </c>
      <c r="S1060" s="476"/>
      <c r="T1060" s="476"/>
      <c r="U1060" s="476"/>
      <c r="V1060" s="476"/>
      <c r="W1060" s="476"/>
      <c r="X1060" s="476"/>
      <c r="Y1060" s="476"/>
      <c r="Z1060" s="476"/>
      <c r="AA1060" s="476"/>
      <c r="AB1060" s="477"/>
      <c r="AC1060" s="241"/>
      <c r="AD1060" s="994" t="s">
        <v>3934</v>
      </c>
      <c r="AE1060" s="995"/>
      <c r="AF1060" s="995"/>
      <c r="AG1060" s="995"/>
      <c r="AH1060" s="995"/>
      <c r="AI1060" s="995"/>
      <c r="AJ1060" s="995"/>
      <c r="AK1060" s="996"/>
      <c r="AL1060" s="968"/>
      <c r="AM1060" s="969"/>
      <c r="AN1060" s="1012"/>
      <c r="AO1060" s="1012" t="s">
        <v>12</v>
      </c>
      <c r="AP1060" s="1012"/>
      <c r="AQ1060" s="1012" t="s">
        <v>11</v>
      </c>
      <c r="AR1060" s="1012"/>
      <c r="AS1060" s="1012" t="s">
        <v>227</v>
      </c>
      <c r="AU1060" s="476"/>
      <c r="AV1060" s="476"/>
      <c r="AW1060" s="476"/>
      <c r="AX1060" s="476"/>
      <c r="AY1060" s="476"/>
      <c r="AZ1060" s="476"/>
      <c r="BA1060" s="476"/>
      <c r="BB1060" s="476"/>
      <c r="BC1060" s="476"/>
      <c r="BD1060" s="477"/>
      <c r="BF1060" s="241"/>
    </row>
    <row r="1061" spans="2:58" s="236" customFormat="1" ht="15" hidden="1" customHeight="1">
      <c r="B1061" s="997"/>
      <c r="C1061" s="998"/>
      <c r="D1061" s="998"/>
      <c r="E1061" s="998"/>
      <c r="F1061" s="998"/>
      <c r="G1061" s="998"/>
      <c r="H1061" s="998"/>
      <c r="I1061" s="999"/>
      <c r="J1061" s="970"/>
      <c r="K1061" s="971"/>
      <c r="L1061" s="1013"/>
      <c r="M1061" s="1013"/>
      <c r="N1061" s="1013"/>
      <c r="O1061" s="1013"/>
      <c r="P1061" s="1013"/>
      <c r="Q1061" s="1013"/>
      <c r="R1061" s="481"/>
      <c r="S1061" s="479"/>
      <c r="T1061" s="479"/>
      <c r="U1061" s="479"/>
      <c r="V1061" s="479"/>
      <c r="W1061" s="479"/>
      <c r="X1061" s="479"/>
      <c r="Y1061" s="479"/>
      <c r="Z1061" s="479"/>
      <c r="AA1061" s="479"/>
      <c r="AB1061" s="480"/>
      <c r="AC1061" s="241"/>
      <c r="AD1061" s="997"/>
      <c r="AE1061" s="998"/>
      <c r="AF1061" s="998"/>
      <c r="AG1061" s="998"/>
      <c r="AH1061" s="998"/>
      <c r="AI1061" s="998"/>
      <c r="AJ1061" s="998"/>
      <c r="AK1061" s="999"/>
      <c r="AL1061" s="970"/>
      <c r="AM1061" s="971"/>
      <c r="AN1061" s="1013"/>
      <c r="AO1061" s="1013"/>
      <c r="AP1061" s="1013"/>
      <c r="AQ1061" s="1013"/>
      <c r="AR1061" s="1013"/>
      <c r="AS1061" s="1013"/>
      <c r="AT1061" s="481"/>
      <c r="AU1061" s="479"/>
      <c r="AV1061" s="479"/>
      <c r="AW1061" s="479"/>
      <c r="AX1061" s="479"/>
      <c r="AY1061" s="479"/>
      <c r="AZ1061" s="479"/>
      <c r="BA1061" s="479"/>
      <c r="BB1061" s="479"/>
      <c r="BC1061" s="479"/>
      <c r="BD1061" s="480"/>
      <c r="BF1061" s="241"/>
    </row>
    <row r="1062" spans="2:58" s="236" customFormat="1" ht="20.100000000000001" hidden="1" customHeight="1">
      <c r="B1062" s="482"/>
      <c r="C1062" s="482"/>
      <c r="D1062" s="482"/>
      <c r="E1062" s="482"/>
      <c r="F1062" s="482"/>
      <c r="G1062" s="482"/>
      <c r="H1062" s="482"/>
      <c r="I1062" s="482"/>
      <c r="J1062" s="482"/>
      <c r="K1062" s="482"/>
      <c r="L1062" s="482"/>
      <c r="M1062" s="482"/>
      <c r="N1062" s="482"/>
      <c r="O1062" s="482"/>
      <c r="P1062" s="482"/>
      <c r="Q1062" s="482"/>
      <c r="R1062" s="482"/>
      <c r="S1062" s="482"/>
      <c r="T1062" s="482"/>
      <c r="U1062" s="482"/>
      <c r="V1062" s="482"/>
      <c r="W1062" s="482"/>
      <c r="X1062" s="482"/>
      <c r="Y1062" s="478"/>
      <c r="Z1062" s="478"/>
      <c r="AA1062" s="478"/>
      <c r="AB1062" s="478"/>
      <c r="AC1062" s="241"/>
      <c r="AD1062" s="482"/>
      <c r="AE1062" s="482"/>
      <c r="AF1062" s="482"/>
      <c r="AG1062" s="482"/>
      <c r="AH1062" s="482"/>
      <c r="AI1062" s="482"/>
      <c r="AJ1062" s="482"/>
      <c r="AK1062" s="482"/>
      <c r="AL1062" s="482"/>
      <c r="AM1062" s="482"/>
      <c r="AN1062" s="482"/>
      <c r="AO1062" s="482"/>
      <c r="AP1062" s="482"/>
      <c r="AQ1062" s="482"/>
      <c r="AR1062" s="482"/>
      <c r="AS1062" s="482"/>
      <c r="AT1062" s="482"/>
      <c r="AU1062" s="482"/>
      <c r="AV1062" s="482"/>
      <c r="AW1062" s="482"/>
      <c r="AX1062" s="482"/>
      <c r="AY1062" s="482"/>
      <c r="AZ1062" s="482"/>
      <c r="BA1062" s="478"/>
      <c r="BB1062" s="478"/>
      <c r="BC1062" s="478"/>
      <c r="BD1062" s="478"/>
      <c r="BF1062" s="241"/>
    </row>
    <row r="1063" spans="2:58" s="236" customFormat="1" ht="12.45" hidden="1" customHeight="1">
      <c r="B1063" s="1014" t="s">
        <v>3917</v>
      </c>
      <c r="C1063" s="1015"/>
      <c r="D1063" s="1015"/>
      <c r="E1063" s="1015"/>
      <c r="F1063" s="1015"/>
      <c r="G1063" s="1015"/>
      <c r="H1063" s="1015"/>
      <c r="I1063" s="1016"/>
      <c r="J1063" s="1017"/>
      <c r="K1063" s="1018"/>
      <c r="L1063" s="1018"/>
      <c r="M1063" s="1018"/>
      <c r="N1063" s="1018"/>
      <c r="O1063" s="1018"/>
      <c r="P1063" s="1018"/>
      <c r="Q1063" s="1018"/>
      <c r="R1063" s="1018"/>
      <c r="S1063" s="1018"/>
      <c r="T1063" s="1018"/>
      <c r="U1063" s="1018"/>
      <c r="V1063" s="1018"/>
      <c r="W1063" s="1018"/>
      <c r="X1063" s="1018"/>
      <c r="Y1063" s="1018"/>
      <c r="Z1063" s="1018"/>
      <c r="AA1063" s="1018"/>
      <c r="AB1063" s="1019"/>
      <c r="AD1063" s="1014" t="s">
        <v>3917</v>
      </c>
      <c r="AE1063" s="1015"/>
      <c r="AF1063" s="1015"/>
      <c r="AG1063" s="1015"/>
      <c r="AH1063" s="1015"/>
      <c r="AI1063" s="1015"/>
      <c r="AJ1063" s="1015"/>
      <c r="AK1063" s="1016"/>
      <c r="AL1063" s="1017"/>
      <c r="AM1063" s="1018"/>
      <c r="AN1063" s="1018"/>
      <c r="AO1063" s="1018"/>
      <c r="AP1063" s="1018"/>
      <c r="AQ1063" s="1018"/>
      <c r="AR1063" s="1018"/>
      <c r="AS1063" s="1018"/>
      <c r="AT1063" s="1018"/>
      <c r="AU1063" s="1018"/>
      <c r="AV1063" s="1018"/>
      <c r="AW1063" s="1018"/>
      <c r="AX1063" s="1018"/>
      <c r="AY1063" s="1018"/>
      <c r="AZ1063" s="1018"/>
      <c r="BA1063" s="1018"/>
      <c r="BB1063" s="1018"/>
      <c r="BC1063" s="1018"/>
      <c r="BD1063" s="1019"/>
    </row>
    <row r="1064" spans="2:58" s="236" customFormat="1" ht="22.5" hidden="1" customHeight="1">
      <c r="B1064" s="1020" t="s">
        <v>8</v>
      </c>
      <c r="C1064" s="1021"/>
      <c r="D1064" s="1021"/>
      <c r="E1064" s="1021"/>
      <c r="F1064" s="1021"/>
      <c r="G1064" s="1021"/>
      <c r="H1064" s="1021"/>
      <c r="I1064" s="1022"/>
      <c r="J1064" s="1023"/>
      <c r="K1064" s="1024"/>
      <c r="L1064" s="1024"/>
      <c r="M1064" s="1025"/>
      <c r="N1064" s="1025"/>
      <c r="O1064" s="1024"/>
      <c r="P1064" s="1025"/>
      <c r="Q1064" s="1025"/>
      <c r="R1064" s="1024"/>
      <c r="S1064" s="1024"/>
      <c r="T1064" s="1024"/>
      <c r="U1064" s="1024"/>
      <c r="V1064" s="1024"/>
      <c r="W1064" s="1024"/>
      <c r="X1064" s="1024"/>
      <c r="Y1064" s="1024"/>
      <c r="Z1064" s="1024"/>
      <c r="AA1064" s="1024"/>
      <c r="AB1064" s="1026"/>
      <c r="AC1064" s="236">
        <v>62</v>
      </c>
      <c r="AD1064" s="1020" t="s">
        <v>8</v>
      </c>
      <c r="AE1064" s="1021"/>
      <c r="AF1064" s="1021"/>
      <c r="AG1064" s="1021"/>
      <c r="AH1064" s="1021"/>
      <c r="AI1064" s="1021"/>
      <c r="AJ1064" s="1021"/>
      <c r="AK1064" s="1022"/>
      <c r="AL1064" s="1023"/>
      <c r="AM1064" s="1024"/>
      <c r="AN1064" s="1024"/>
      <c r="AO1064" s="1025"/>
      <c r="AP1064" s="1025"/>
      <c r="AQ1064" s="1024"/>
      <c r="AR1064" s="1025"/>
      <c r="AS1064" s="1025"/>
      <c r="AT1064" s="1024"/>
      <c r="AU1064" s="1024"/>
      <c r="AV1064" s="1024"/>
      <c r="AW1064" s="1024"/>
      <c r="AX1064" s="1024"/>
      <c r="AY1064" s="1024"/>
      <c r="AZ1064" s="1024"/>
      <c r="BA1064" s="1024"/>
      <c r="BB1064" s="1024"/>
      <c r="BC1064" s="1024"/>
      <c r="BD1064" s="1026"/>
      <c r="BF1064" s="236">
        <v>62</v>
      </c>
    </row>
    <row r="1065" spans="2:58" s="236" customFormat="1" ht="25.2" hidden="1" customHeight="1">
      <c r="B1065" s="1027" t="s">
        <v>23</v>
      </c>
      <c r="C1065" s="1028"/>
      <c r="D1065" s="1028"/>
      <c r="E1065" s="1028"/>
      <c r="F1065" s="1028"/>
      <c r="G1065" s="1028"/>
      <c r="H1065" s="1028"/>
      <c r="I1065" s="1029"/>
      <c r="J1065" s="972" t="s">
        <v>3918</v>
      </c>
      <c r="K1065" s="973"/>
      <c r="L1065" s="973"/>
      <c r="M1065" s="975"/>
      <c r="N1065" s="977"/>
      <c r="O1065" s="239" t="s">
        <v>3919</v>
      </c>
      <c r="P1065" s="975"/>
      <c r="Q1065" s="977"/>
      <c r="R1065" s="973"/>
      <c r="S1065" s="973"/>
      <c r="T1065" s="973"/>
      <c r="U1065" s="973"/>
      <c r="V1065" s="973"/>
      <c r="W1065" s="973"/>
      <c r="X1065" s="973"/>
      <c r="Y1065" s="973"/>
      <c r="Z1065" s="973"/>
      <c r="AA1065" s="973"/>
      <c r="AB1065" s="974"/>
      <c r="AD1065" s="1027" t="s">
        <v>23</v>
      </c>
      <c r="AE1065" s="1028"/>
      <c r="AF1065" s="1028"/>
      <c r="AG1065" s="1028"/>
      <c r="AH1065" s="1028"/>
      <c r="AI1065" s="1028"/>
      <c r="AJ1065" s="1028"/>
      <c r="AK1065" s="1029"/>
      <c r="AL1065" s="972" t="s">
        <v>3918</v>
      </c>
      <c r="AM1065" s="973"/>
      <c r="AN1065" s="973"/>
      <c r="AO1065" s="975"/>
      <c r="AP1065" s="977"/>
      <c r="AQ1065" s="239" t="s">
        <v>3919</v>
      </c>
      <c r="AR1065" s="975"/>
      <c r="AS1065" s="977"/>
      <c r="AT1065" s="973"/>
      <c r="AU1065" s="973"/>
      <c r="AV1065" s="973"/>
      <c r="AW1065" s="973"/>
      <c r="AX1065" s="973"/>
      <c r="AY1065" s="973"/>
      <c r="AZ1065" s="973"/>
      <c r="BA1065" s="973"/>
      <c r="BB1065" s="973"/>
      <c r="BC1065" s="973"/>
      <c r="BD1065" s="974"/>
    </row>
    <row r="1066" spans="2:58" s="236" customFormat="1" ht="25.2" hidden="1" customHeight="1">
      <c r="B1066" s="1030"/>
      <c r="C1066" s="1025"/>
      <c r="D1066" s="1025"/>
      <c r="E1066" s="1025"/>
      <c r="F1066" s="1025"/>
      <c r="G1066" s="1025"/>
      <c r="H1066" s="1025"/>
      <c r="I1066" s="1031"/>
      <c r="J1066" s="972" t="s">
        <v>3920</v>
      </c>
      <c r="K1066" s="973"/>
      <c r="L1066" s="973"/>
      <c r="M1066" s="975"/>
      <c r="N1066" s="976"/>
      <c r="O1066" s="976"/>
      <c r="P1066" s="976"/>
      <c r="Q1066" s="977"/>
      <c r="R1066" s="972" t="s">
        <v>3921</v>
      </c>
      <c r="S1066" s="973"/>
      <c r="T1066" s="974"/>
      <c r="U1066" s="975"/>
      <c r="V1066" s="976"/>
      <c r="W1066" s="976"/>
      <c r="X1066" s="976"/>
      <c r="Y1066" s="976"/>
      <c r="Z1066" s="976"/>
      <c r="AA1066" s="976"/>
      <c r="AB1066" s="977"/>
      <c r="AD1066" s="1030"/>
      <c r="AE1066" s="1025"/>
      <c r="AF1066" s="1025"/>
      <c r="AG1066" s="1025"/>
      <c r="AH1066" s="1025"/>
      <c r="AI1066" s="1025"/>
      <c r="AJ1066" s="1025"/>
      <c r="AK1066" s="1031"/>
      <c r="AL1066" s="972" t="s">
        <v>3920</v>
      </c>
      <c r="AM1066" s="973"/>
      <c r="AN1066" s="973"/>
      <c r="AO1066" s="975"/>
      <c r="AP1066" s="976"/>
      <c r="AQ1066" s="976"/>
      <c r="AR1066" s="976"/>
      <c r="AS1066" s="977"/>
      <c r="AT1066" s="972" t="s">
        <v>3921</v>
      </c>
      <c r="AU1066" s="973"/>
      <c r="AV1066" s="974"/>
      <c r="AW1066" s="975"/>
      <c r="AX1066" s="976"/>
      <c r="AY1066" s="976"/>
      <c r="AZ1066" s="976"/>
      <c r="BA1066" s="976"/>
      <c r="BB1066" s="976"/>
      <c r="BC1066" s="976"/>
      <c r="BD1066" s="977"/>
    </row>
    <row r="1067" spans="2:58" s="236" customFormat="1" ht="25.2" hidden="1" customHeight="1">
      <c r="B1067" s="1030"/>
      <c r="C1067" s="1025"/>
      <c r="D1067" s="1025"/>
      <c r="E1067" s="1025"/>
      <c r="F1067" s="1025"/>
      <c r="G1067" s="1025"/>
      <c r="H1067" s="1025"/>
      <c r="I1067" s="1031"/>
      <c r="J1067" s="972" t="s">
        <v>3922</v>
      </c>
      <c r="K1067" s="973"/>
      <c r="L1067" s="973"/>
      <c r="M1067" s="978"/>
      <c r="N1067" s="979"/>
      <c r="O1067" s="979"/>
      <c r="P1067" s="979"/>
      <c r="Q1067" s="980"/>
      <c r="R1067" s="972" t="s">
        <v>3923</v>
      </c>
      <c r="S1067" s="973"/>
      <c r="T1067" s="974"/>
      <c r="U1067" s="975"/>
      <c r="V1067" s="976"/>
      <c r="W1067" s="976"/>
      <c r="X1067" s="976"/>
      <c r="Y1067" s="976"/>
      <c r="Z1067" s="976"/>
      <c r="AA1067" s="976"/>
      <c r="AB1067" s="977"/>
      <c r="AD1067" s="1030"/>
      <c r="AE1067" s="1025"/>
      <c r="AF1067" s="1025"/>
      <c r="AG1067" s="1025"/>
      <c r="AH1067" s="1025"/>
      <c r="AI1067" s="1025"/>
      <c r="AJ1067" s="1025"/>
      <c r="AK1067" s="1031"/>
      <c r="AL1067" s="972" t="s">
        <v>3922</v>
      </c>
      <c r="AM1067" s="973"/>
      <c r="AN1067" s="973"/>
      <c r="AO1067" s="978"/>
      <c r="AP1067" s="979"/>
      <c r="AQ1067" s="979"/>
      <c r="AR1067" s="979"/>
      <c r="AS1067" s="980"/>
      <c r="AT1067" s="972" t="s">
        <v>3923</v>
      </c>
      <c r="AU1067" s="973"/>
      <c r="AV1067" s="974"/>
      <c r="AW1067" s="975"/>
      <c r="AX1067" s="976"/>
      <c r="AY1067" s="976"/>
      <c r="AZ1067" s="976"/>
      <c r="BA1067" s="976"/>
      <c r="BB1067" s="976"/>
      <c r="BC1067" s="976"/>
      <c r="BD1067" s="977"/>
    </row>
    <row r="1068" spans="2:58" s="236" customFormat="1" ht="25.2" hidden="1" customHeight="1">
      <c r="B1068" s="1023"/>
      <c r="C1068" s="1024"/>
      <c r="D1068" s="1024"/>
      <c r="E1068" s="1024"/>
      <c r="F1068" s="1024"/>
      <c r="G1068" s="1024"/>
      <c r="H1068" s="1024"/>
      <c r="I1068" s="1026"/>
      <c r="J1068" s="972" t="s">
        <v>3924</v>
      </c>
      <c r="K1068" s="973"/>
      <c r="L1068" s="973"/>
      <c r="M1068" s="981"/>
      <c r="N1068" s="981"/>
      <c r="O1068" s="981"/>
      <c r="P1068" s="981"/>
      <c r="Q1068" s="981"/>
      <c r="R1068" s="981"/>
      <c r="S1068" s="981"/>
      <c r="T1068" s="981"/>
      <c r="U1068" s="981"/>
      <c r="V1068" s="981"/>
      <c r="W1068" s="981"/>
      <c r="X1068" s="981"/>
      <c r="Y1068" s="981"/>
      <c r="Z1068" s="981"/>
      <c r="AA1068" s="981"/>
      <c r="AB1068" s="981"/>
      <c r="AD1068" s="1023"/>
      <c r="AE1068" s="1024"/>
      <c r="AF1068" s="1024"/>
      <c r="AG1068" s="1024"/>
      <c r="AH1068" s="1024"/>
      <c r="AI1068" s="1024"/>
      <c r="AJ1068" s="1024"/>
      <c r="AK1068" s="1026"/>
      <c r="AL1068" s="972" t="s">
        <v>3924</v>
      </c>
      <c r="AM1068" s="973"/>
      <c r="AN1068" s="973"/>
      <c r="AO1068" s="981"/>
      <c r="AP1068" s="981"/>
      <c r="AQ1068" s="981"/>
      <c r="AR1068" s="981"/>
      <c r="AS1068" s="981"/>
      <c r="AT1068" s="981"/>
      <c r="AU1068" s="981"/>
      <c r="AV1068" s="981"/>
      <c r="AW1068" s="981"/>
      <c r="AX1068" s="981"/>
      <c r="AY1068" s="981"/>
      <c r="AZ1068" s="981"/>
      <c r="BA1068" s="981"/>
      <c r="BB1068" s="981"/>
      <c r="BC1068" s="981"/>
      <c r="BD1068" s="981"/>
    </row>
    <row r="1069" spans="2:58" s="236" customFormat="1" ht="30" hidden="1" customHeight="1">
      <c r="B1069" s="982" t="s">
        <v>3925</v>
      </c>
      <c r="C1069" s="983"/>
      <c r="D1069" s="983"/>
      <c r="E1069" s="983"/>
      <c r="F1069" s="983"/>
      <c r="G1069" s="983"/>
      <c r="H1069" s="983"/>
      <c r="I1069" s="984"/>
      <c r="J1069" s="444"/>
      <c r="K1069" s="445"/>
      <c r="L1069" s="446" t="s">
        <v>388</v>
      </c>
      <c r="M1069" s="447"/>
      <c r="N1069" s="448" t="s">
        <v>112</v>
      </c>
      <c r="O1069" s="449"/>
      <c r="P1069" s="450"/>
      <c r="V1069" s="451"/>
      <c r="W1069" s="451"/>
      <c r="X1069" s="451"/>
      <c r="Y1069" s="451"/>
      <c r="Z1069" s="451"/>
      <c r="AA1069" s="451"/>
      <c r="AB1069" s="452"/>
      <c r="AD1069" s="982" t="s">
        <v>3925</v>
      </c>
      <c r="AE1069" s="983"/>
      <c r="AF1069" s="983"/>
      <c r="AG1069" s="983"/>
      <c r="AH1069" s="983"/>
      <c r="AI1069" s="983"/>
      <c r="AJ1069" s="983"/>
      <c r="AK1069" s="984"/>
      <c r="AL1069" s="444"/>
      <c r="AM1069" s="445"/>
      <c r="AN1069" s="446" t="s">
        <v>388</v>
      </c>
      <c r="AO1069" s="447"/>
      <c r="AP1069" s="448" t="s">
        <v>112</v>
      </c>
      <c r="AQ1069" s="449"/>
      <c r="AR1069" s="450"/>
      <c r="AX1069" s="451"/>
      <c r="AY1069" s="451"/>
      <c r="AZ1069" s="451"/>
      <c r="BA1069" s="451"/>
      <c r="BB1069" s="451"/>
      <c r="BC1069" s="451"/>
      <c r="BD1069" s="452"/>
    </row>
    <row r="1070" spans="2:58" s="236" customFormat="1" ht="15" hidden="1" customHeight="1">
      <c r="B1070" s="985"/>
      <c r="C1070" s="986"/>
      <c r="D1070" s="986"/>
      <c r="E1070" s="986"/>
      <c r="F1070" s="986"/>
      <c r="G1070" s="986"/>
      <c r="H1070" s="986"/>
      <c r="I1070" s="987"/>
      <c r="J1070" s="453" t="s">
        <v>3926</v>
      </c>
      <c r="K1070" s="454"/>
      <c r="L1070" s="454"/>
      <c r="M1070" s="454"/>
      <c r="N1070" s="454"/>
      <c r="O1070" s="454"/>
      <c r="P1070" s="454"/>
      <c r="Q1070" s="454"/>
      <c r="R1070" s="454"/>
      <c r="S1070" s="449"/>
      <c r="T1070" s="455"/>
      <c r="U1070" s="456"/>
      <c r="V1070" s="457"/>
      <c r="W1070" s="458"/>
      <c r="X1070" s="459" t="s">
        <v>388</v>
      </c>
      <c r="Y1070" s="460"/>
      <c r="Z1070" s="461" t="s">
        <v>112</v>
      </c>
      <c r="AA1070" s="461"/>
      <c r="AB1070" s="462"/>
      <c r="AD1070" s="985"/>
      <c r="AE1070" s="986"/>
      <c r="AF1070" s="986"/>
      <c r="AG1070" s="986"/>
      <c r="AH1070" s="986"/>
      <c r="AI1070" s="986"/>
      <c r="AJ1070" s="986"/>
      <c r="AK1070" s="987"/>
      <c r="AL1070" s="453" t="s">
        <v>3926</v>
      </c>
      <c r="AM1070" s="454"/>
      <c r="AN1070" s="454"/>
      <c r="AO1070" s="454"/>
      <c r="AP1070" s="454"/>
      <c r="AQ1070" s="454"/>
      <c r="AR1070" s="454"/>
      <c r="AS1070" s="454"/>
      <c r="AT1070" s="454"/>
      <c r="AU1070" s="449"/>
      <c r="AV1070" s="455"/>
      <c r="AW1070" s="456"/>
      <c r="AX1070" s="457"/>
      <c r="AY1070" s="458"/>
      <c r="AZ1070" s="459" t="s">
        <v>388</v>
      </c>
      <c r="BA1070" s="460"/>
      <c r="BB1070" s="461" t="s">
        <v>112</v>
      </c>
      <c r="BC1070" s="461"/>
      <c r="BD1070" s="462"/>
    </row>
    <row r="1071" spans="2:58" s="236" customFormat="1" ht="15" hidden="1" customHeight="1">
      <c r="B1071" s="988"/>
      <c r="C1071" s="989"/>
      <c r="D1071" s="989"/>
      <c r="E1071" s="989"/>
      <c r="F1071" s="989"/>
      <c r="G1071" s="989"/>
      <c r="H1071" s="989"/>
      <c r="I1071" s="990"/>
      <c r="J1071" s="463" t="s">
        <v>3927</v>
      </c>
      <c r="K1071" s="464"/>
      <c r="L1071" s="464"/>
      <c r="M1071" s="464"/>
      <c r="N1071" s="464"/>
      <c r="O1071" s="464"/>
      <c r="P1071" s="464"/>
      <c r="Q1071" s="464"/>
      <c r="R1071" s="464"/>
      <c r="S1071" s="465"/>
      <c r="T1071" s="466"/>
      <c r="U1071" s="467"/>
      <c r="V1071" s="468"/>
      <c r="W1071" s="469"/>
      <c r="X1071" s="464" t="s">
        <v>388</v>
      </c>
      <c r="Y1071" s="470"/>
      <c r="Z1071" s="466" t="s">
        <v>112</v>
      </c>
      <c r="AA1071" s="466"/>
      <c r="AB1071" s="471"/>
      <c r="AD1071" s="988"/>
      <c r="AE1071" s="989"/>
      <c r="AF1071" s="989"/>
      <c r="AG1071" s="989"/>
      <c r="AH1071" s="989"/>
      <c r="AI1071" s="989"/>
      <c r="AJ1071" s="989"/>
      <c r="AK1071" s="990"/>
      <c r="AL1071" s="463" t="s">
        <v>3927</v>
      </c>
      <c r="AM1071" s="464"/>
      <c r="AN1071" s="464"/>
      <c r="AO1071" s="464"/>
      <c r="AP1071" s="464"/>
      <c r="AQ1071" s="464"/>
      <c r="AR1071" s="464"/>
      <c r="AS1071" s="464"/>
      <c r="AT1071" s="464"/>
      <c r="AU1071" s="465"/>
      <c r="AV1071" s="466"/>
      <c r="AW1071" s="467"/>
      <c r="AX1071" s="468"/>
      <c r="AY1071" s="469"/>
      <c r="AZ1071" s="464" t="s">
        <v>388</v>
      </c>
      <c r="BA1071" s="470"/>
      <c r="BB1071" s="466" t="s">
        <v>112</v>
      </c>
      <c r="BC1071" s="466"/>
      <c r="BD1071" s="471"/>
    </row>
    <row r="1072" spans="2:58" s="236" customFormat="1" ht="18" hidden="1" customHeight="1">
      <c r="B1072" s="991" t="s">
        <v>3928</v>
      </c>
      <c r="C1072" s="992"/>
      <c r="D1072" s="992"/>
      <c r="E1072" s="992"/>
      <c r="F1072" s="992"/>
      <c r="G1072" s="992"/>
      <c r="H1072" s="992"/>
      <c r="I1072" s="993"/>
      <c r="J1072" s="472" t="s">
        <v>3783</v>
      </c>
      <c r="K1072" s="473" t="s">
        <v>3929</v>
      </c>
      <c r="L1072" s="474"/>
      <c r="M1072" s="474"/>
      <c r="N1072" s="474"/>
      <c r="O1072" s="472" t="s">
        <v>3783</v>
      </c>
      <c r="P1072" s="473" t="s">
        <v>3930</v>
      </c>
      <c r="Q1072" s="474"/>
      <c r="R1072" s="474"/>
      <c r="T1072" s="461" t="s">
        <v>3935</v>
      </c>
      <c r="U1072" s="472" t="s">
        <v>3783</v>
      </c>
      <c r="V1072" s="461" t="s">
        <v>3936</v>
      </c>
      <c r="X1072" s="473"/>
      <c r="Y1072" s="474"/>
      <c r="Z1072" s="474"/>
      <c r="AA1072" s="474"/>
      <c r="AB1072" s="475"/>
      <c r="AD1072" s="991" t="s">
        <v>3928</v>
      </c>
      <c r="AE1072" s="992"/>
      <c r="AF1072" s="992"/>
      <c r="AG1072" s="992"/>
      <c r="AH1072" s="992"/>
      <c r="AI1072" s="992"/>
      <c r="AJ1072" s="992"/>
      <c r="AK1072" s="993"/>
      <c r="AL1072" s="472" t="s">
        <v>3783</v>
      </c>
      <c r="AM1072" s="473" t="s">
        <v>3929</v>
      </c>
      <c r="AN1072" s="474"/>
      <c r="AO1072" s="474"/>
      <c r="AP1072" s="474"/>
      <c r="AQ1072" s="472" t="s">
        <v>3783</v>
      </c>
      <c r="AR1072" s="473" t="s">
        <v>3930</v>
      </c>
      <c r="AS1072" s="474"/>
      <c r="AT1072" s="474"/>
      <c r="AV1072" s="461" t="s">
        <v>3935</v>
      </c>
      <c r="AW1072" s="472" t="s">
        <v>3783</v>
      </c>
      <c r="AX1072" s="461" t="s">
        <v>3936</v>
      </c>
      <c r="AZ1072" s="473"/>
      <c r="BA1072" s="474"/>
      <c r="BB1072" s="474"/>
      <c r="BC1072" s="474"/>
      <c r="BD1072" s="475"/>
    </row>
    <row r="1073" spans="2:58" s="236" customFormat="1" ht="15" hidden="1" customHeight="1">
      <c r="B1073" s="994" t="s">
        <v>3931</v>
      </c>
      <c r="C1073" s="995"/>
      <c r="D1073" s="995"/>
      <c r="E1073" s="995"/>
      <c r="F1073" s="995"/>
      <c r="G1073" s="995"/>
      <c r="H1073" s="995"/>
      <c r="I1073" s="996"/>
      <c r="J1073" s="1000" t="s">
        <v>3932</v>
      </c>
      <c r="K1073" s="1001"/>
      <c r="L1073" s="1004"/>
      <c r="M1073" s="1005"/>
      <c r="N1073" s="1005"/>
      <c r="O1073" s="1005"/>
      <c r="P1073" s="1005"/>
      <c r="Q1073" s="1005"/>
      <c r="R1073" s="1006"/>
      <c r="S1073" s="1006"/>
      <c r="T1073" s="1006"/>
      <c r="U1073" s="1007"/>
      <c r="V1073" s="1008" t="s">
        <v>3933</v>
      </c>
      <c r="W1073" s="1008"/>
      <c r="X1073" s="1008"/>
      <c r="Y1073" s="1008"/>
      <c r="Z1073" s="1008"/>
      <c r="AA1073" s="1008"/>
      <c r="AB1073" s="1009"/>
      <c r="AD1073" s="994" t="s">
        <v>3931</v>
      </c>
      <c r="AE1073" s="995"/>
      <c r="AF1073" s="995"/>
      <c r="AG1073" s="995"/>
      <c r="AH1073" s="995"/>
      <c r="AI1073" s="995"/>
      <c r="AJ1073" s="995"/>
      <c r="AK1073" s="996"/>
      <c r="AL1073" s="1000" t="s">
        <v>3932</v>
      </c>
      <c r="AM1073" s="1001"/>
      <c r="AN1073" s="1004"/>
      <c r="AO1073" s="1005"/>
      <c r="AP1073" s="1005"/>
      <c r="AQ1073" s="1005"/>
      <c r="AR1073" s="1005"/>
      <c r="AS1073" s="1005"/>
      <c r="AT1073" s="1006"/>
      <c r="AU1073" s="1006"/>
      <c r="AV1073" s="1006"/>
      <c r="AW1073" s="1007"/>
      <c r="AX1073" s="1008" t="s">
        <v>3933</v>
      </c>
      <c r="AY1073" s="1008"/>
      <c r="AZ1073" s="1008"/>
      <c r="BA1073" s="1008"/>
      <c r="BB1073" s="1008"/>
      <c r="BC1073" s="1008"/>
      <c r="BD1073" s="1009"/>
    </row>
    <row r="1074" spans="2:58" s="236" customFormat="1" ht="15" hidden="1" customHeight="1">
      <c r="B1074" s="997"/>
      <c r="C1074" s="998"/>
      <c r="D1074" s="998"/>
      <c r="E1074" s="998"/>
      <c r="F1074" s="998"/>
      <c r="G1074" s="998"/>
      <c r="H1074" s="998"/>
      <c r="I1074" s="999"/>
      <c r="J1074" s="1002"/>
      <c r="K1074" s="1003"/>
      <c r="L1074" s="1004"/>
      <c r="M1074" s="1005"/>
      <c r="N1074" s="1005"/>
      <c r="O1074" s="1005"/>
      <c r="P1074" s="1005"/>
      <c r="Q1074" s="1005"/>
      <c r="R1074" s="1006"/>
      <c r="S1074" s="1006"/>
      <c r="T1074" s="1006"/>
      <c r="U1074" s="1007"/>
      <c r="V1074" s="1010"/>
      <c r="W1074" s="1010"/>
      <c r="X1074" s="1010"/>
      <c r="Y1074" s="1010"/>
      <c r="Z1074" s="1010"/>
      <c r="AA1074" s="1010"/>
      <c r="AB1074" s="1011"/>
      <c r="AC1074" s="241"/>
      <c r="AD1074" s="997"/>
      <c r="AE1074" s="998"/>
      <c r="AF1074" s="998"/>
      <c r="AG1074" s="998"/>
      <c r="AH1074" s="998"/>
      <c r="AI1074" s="998"/>
      <c r="AJ1074" s="998"/>
      <c r="AK1074" s="999"/>
      <c r="AL1074" s="1002"/>
      <c r="AM1074" s="1003"/>
      <c r="AN1074" s="1004"/>
      <c r="AO1074" s="1005"/>
      <c r="AP1074" s="1005"/>
      <c r="AQ1074" s="1005"/>
      <c r="AR1074" s="1005"/>
      <c r="AS1074" s="1005"/>
      <c r="AT1074" s="1006"/>
      <c r="AU1074" s="1006"/>
      <c r="AV1074" s="1006"/>
      <c r="AW1074" s="1007"/>
      <c r="AX1074" s="1010"/>
      <c r="AY1074" s="1010"/>
      <c r="AZ1074" s="1010"/>
      <c r="BA1074" s="1010"/>
      <c r="BB1074" s="1010"/>
      <c r="BC1074" s="1010"/>
      <c r="BD1074" s="1011"/>
      <c r="BF1074" s="241"/>
    </row>
    <row r="1075" spans="2:58" s="236" customFormat="1" ht="15" hidden="1" customHeight="1">
      <c r="B1075" s="994" t="s">
        <v>3934</v>
      </c>
      <c r="C1075" s="995"/>
      <c r="D1075" s="995"/>
      <c r="E1075" s="995"/>
      <c r="F1075" s="995"/>
      <c r="G1075" s="995"/>
      <c r="H1075" s="995"/>
      <c r="I1075" s="996"/>
      <c r="J1075" s="968"/>
      <c r="K1075" s="969"/>
      <c r="L1075" s="1012"/>
      <c r="M1075" s="1012" t="s">
        <v>12</v>
      </c>
      <c r="N1075" s="1012"/>
      <c r="O1075" s="1012" t="s">
        <v>11</v>
      </c>
      <c r="P1075" s="1012"/>
      <c r="Q1075" s="1012" t="s">
        <v>227</v>
      </c>
      <c r="S1075" s="476"/>
      <c r="T1075" s="476"/>
      <c r="U1075" s="476"/>
      <c r="V1075" s="476"/>
      <c r="W1075" s="476"/>
      <c r="X1075" s="476"/>
      <c r="Y1075" s="476"/>
      <c r="Z1075" s="476"/>
      <c r="AA1075" s="476"/>
      <c r="AB1075" s="477"/>
      <c r="AC1075" s="241"/>
      <c r="AD1075" s="994" t="s">
        <v>3934</v>
      </c>
      <c r="AE1075" s="995"/>
      <c r="AF1075" s="995"/>
      <c r="AG1075" s="995"/>
      <c r="AH1075" s="995"/>
      <c r="AI1075" s="995"/>
      <c r="AJ1075" s="995"/>
      <c r="AK1075" s="996"/>
      <c r="AL1075" s="968"/>
      <c r="AM1075" s="969"/>
      <c r="AN1075" s="1012"/>
      <c r="AO1075" s="1012" t="s">
        <v>12</v>
      </c>
      <c r="AP1075" s="1012"/>
      <c r="AQ1075" s="1012" t="s">
        <v>11</v>
      </c>
      <c r="AR1075" s="1012"/>
      <c r="AS1075" s="1012" t="s">
        <v>227</v>
      </c>
      <c r="AU1075" s="476"/>
      <c r="AV1075" s="476"/>
      <c r="AW1075" s="476"/>
      <c r="AX1075" s="476"/>
      <c r="AY1075" s="476"/>
      <c r="AZ1075" s="476"/>
      <c r="BA1075" s="476"/>
      <c r="BB1075" s="476"/>
      <c r="BC1075" s="476"/>
      <c r="BD1075" s="477"/>
      <c r="BF1075" s="241"/>
    </row>
    <row r="1076" spans="2:58" s="236" customFormat="1" ht="15" hidden="1" customHeight="1">
      <c r="B1076" s="997"/>
      <c r="C1076" s="998"/>
      <c r="D1076" s="998"/>
      <c r="E1076" s="998"/>
      <c r="F1076" s="998"/>
      <c r="G1076" s="998"/>
      <c r="H1076" s="998"/>
      <c r="I1076" s="999"/>
      <c r="J1076" s="970"/>
      <c r="K1076" s="971"/>
      <c r="L1076" s="1013"/>
      <c r="M1076" s="1013"/>
      <c r="N1076" s="1013"/>
      <c r="O1076" s="1013"/>
      <c r="P1076" s="1013"/>
      <c r="Q1076" s="1013"/>
      <c r="R1076" s="481"/>
      <c r="S1076" s="479"/>
      <c r="T1076" s="479"/>
      <c r="U1076" s="479"/>
      <c r="V1076" s="479"/>
      <c r="W1076" s="479"/>
      <c r="X1076" s="479"/>
      <c r="Y1076" s="479"/>
      <c r="Z1076" s="479"/>
      <c r="AA1076" s="479"/>
      <c r="AB1076" s="480"/>
      <c r="AC1076" s="241"/>
      <c r="AD1076" s="997"/>
      <c r="AE1076" s="998"/>
      <c r="AF1076" s="998"/>
      <c r="AG1076" s="998"/>
      <c r="AH1076" s="998"/>
      <c r="AI1076" s="998"/>
      <c r="AJ1076" s="998"/>
      <c r="AK1076" s="999"/>
      <c r="AL1076" s="970"/>
      <c r="AM1076" s="971"/>
      <c r="AN1076" s="1013"/>
      <c r="AO1076" s="1013"/>
      <c r="AP1076" s="1013"/>
      <c r="AQ1076" s="1013"/>
      <c r="AR1076" s="1013"/>
      <c r="AS1076" s="1013"/>
      <c r="AT1076" s="481"/>
      <c r="AU1076" s="479"/>
      <c r="AV1076" s="479"/>
      <c r="AW1076" s="479"/>
      <c r="AX1076" s="479"/>
      <c r="AY1076" s="479"/>
      <c r="AZ1076" s="479"/>
      <c r="BA1076" s="479"/>
      <c r="BB1076" s="479"/>
      <c r="BC1076" s="479"/>
      <c r="BD1076" s="480"/>
      <c r="BF1076" s="241"/>
    </row>
    <row r="1077" spans="2:58" s="236" customFormat="1" ht="20.100000000000001" hidden="1" customHeight="1">
      <c r="B1077" s="482"/>
      <c r="C1077" s="482"/>
      <c r="D1077" s="482"/>
      <c r="E1077" s="482"/>
      <c r="F1077" s="482"/>
      <c r="G1077" s="482"/>
      <c r="H1077" s="482"/>
      <c r="I1077" s="482"/>
      <c r="J1077" s="482"/>
      <c r="K1077" s="482"/>
      <c r="L1077" s="482"/>
      <c r="M1077" s="482"/>
      <c r="N1077" s="482"/>
      <c r="O1077" s="482"/>
      <c r="P1077" s="482"/>
      <c r="Q1077" s="482"/>
      <c r="R1077" s="482"/>
      <c r="S1077" s="482"/>
      <c r="T1077" s="482"/>
      <c r="U1077" s="482"/>
      <c r="V1077" s="482"/>
      <c r="W1077" s="482"/>
      <c r="X1077" s="482"/>
      <c r="Y1077" s="482"/>
      <c r="Z1077" s="482"/>
      <c r="AA1077" s="482"/>
      <c r="AB1077" s="482"/>
      <c r="AC1077" s="241"/>
      <c r="AD1077" s="482"/>
      <c r="AE1077" s="482"/>
      <c r="AF1077" s="482"/>
      <c r="AG1077" s="482"/>
      <c r="AH1077" s="482"/>
      <c r="AI1077" s="482"/>
      <c r="AJ1077" s="482"/>
      <c r="AK1077" s="482"/>
      <c r="AL1077" s="482"/>
      <c r="AM1077" s="482"/>
      <c r="AN1077" s="482"/>
      <c r="AO1077" s="482"/>
      <c r="AP1077" s="482"/>
      <c r="AQ1077" s="482"/>
      <c r="AR1077" s="482"/>
      <c r="AS1077" s="482"/>
      <c r="AT1077" s="482"/>
      <c r="AU1077" s="482"/>
      <c r="AV1077" s="482"/>
      <c r="AW1077" s="482"/>
      <c r="AX1077" s="482"/>
      <c r="AY1077" s="482"/>
      <c r="AZ1077" s="482"/>
      <c r="BA1077" s="482"/>
      <c r="BB1077" s="482"/>
      <c r="BC1077" s="482"/>
      <c r="BD1077" s="482"/>
      <c r="BF1077" s="241"/>
    </row>
    <row r="1078" spans="2:58" s="236" customFormat="1" ht="18" hidden="1" customHeight="1">
      <c r="C1078" s="437" t="s">
        <v>3937</v>
      </c>
      <c r="D1078" s="243" t="s">
        <v>16092</v>
      </c>
      <c r="F1078" s="243"/>
      <c r="G1078" s="243"/>
      <c r="H1078" s="243"/>
      <c r="I1078" s="243"/>
      <c r="J1078" s="483"/>
      <c r="K1078" s="483"/>
      <c r="L1078" s="483"/>
      <c r="M1078" s="483"/>
      <c r="N1078" s="483"/>
      <c r="O1078" s="483"/>
      <c r="P1078" s="483"/>
      <c r="Q1078" s="483"/>
      <c r="R1078" s="483"/>
      <c r="S1078" s="484"/>
      <c r="T1078" s="483"/>
      <c r="U1078" s="483"/>
      <c r="V1078" s="483"/>
      <c r="W1078" s="483"/>
      <c r="X1078" s="243"/>
      <c r="Y1078" s="243"/>
      <c r="Z1078" s="243"/>
      <c r="AA1078" s="243"/>
      <c r="AB1078" s="243"/>
      <c r="AE1078" s="437" t="s">
        <v>3937</v>
      </c>
      <c r="AF1078" s="243" t="s">
        <v>16092</v>
      </c>
      <c r="AH1078" s="243"/>
      <c r="AI1078" s="243"/>
      <c r="AJ1078" s="243"/>
      <c r="AK1078" s="243"/>
      <c r="AL1078" s="483"/>
      <c r="AM1078" s="483"/>
      <c r="AN1078" s="483"/>
      <c r="AO1078" s="483"/>
      <c r="AP1078" s="483"/>
      <c r="AQ1078" s="483"/>
      <c r="AR1078" s="483"/>
      <c r="AS1078" s="483"/>
      <c r="AT1078" s="483"/>
      <c r="AU1078" s="484"/>
      <c r="AV1078" s="483"/>
      <c r="AW1078" s="483"/>
      <c r="AX1078" s="483"/>
      <c r="AY1078" s="483"/>
      <c r="AZ1078" s="243"/>
      <c r="BA1078" s="243"/>
      <c r="BB1078" s="243"/>
      <c r="BC1078" s="243"/>
      <c r="BD1078" s="243"/>
    </row>
    <row r="1079" spans="2:58" s="236" customFormat="1" ht="30" hidden="1" customHeight="1">
      <c r="C1079" s="485" t="s">
        <v>3938</v>
      </c>
      <c r="D1079" s="1032" t="s">
        <v>16093</v>
      </c>
      <c r="E1079" s="1032"/>
      <c r="F1079" s="1032"/>
      <c r="G1079" s="1032"/>
      <c r="H1079" s="1032"/>
      <c r="I1079" s="1032"/>
      <c r="J1079" s="1032"/>
      <c r="K1079" s="1032"/>
      <c r="L1079" s="1032"/>
      <c r="M1079" s="1032"/>
      <c r="N1079" s="1032"/>
      <c r="O1079" s="1032"/>
      <c r="P1079" s="1032"/>
      <c r="Q1079" s="1032"/>
      <c r="R1079" s="1032"/>
      <c r="S1079" s="1032"/>
      <c r="T1079" s="1032"/>
      <c r="U1079" s="1032"/>
      <c r="V1079" s="1032"/>
      <c r="W1079" s="1032"/>
      <c r="X1079" s="1032"/>
      <c r="Y1079" s="1032"/>
      <c r="Z1079" s="1032"/>
      <c r="AA1079" s="1032"/>
      <c r="AB1079" s="1032"/>
      <c r="AE1079" s="485" t="s">
        <v>3938</v>
      </c>
      <c r="AF1079" s="1032" t="s">
        <v>16093</v>
      </c>
      <c r="AG1079" s="1032"/>
      <c r="AH1079" s="1032"/>
      <c r="AI1079" s="1032"/>
      <c r="AJ1079" s="1032"/>
      <c r="AK1079" s="1032"/>
      <c r="AL1079" s="1032"/>
      <c r="AM1079" s="1032"/>
      <c r="AN1079" s="1032"/>
      <c r="AO1079" s="1032"/>
      <c r="AP1079" s="1032"/>
      <c r="AQ1079" s="1032"/>
      <c r="AR1079" s="1032"/>
      <c r="AS1079" s="1032"/>
      <c r="AT1079" s="1032"/>
      <c r="AU1079" s="1032"/>
      <c r="AV1079" s="1032"/>
      <c r="AW1079" s="1032"/>
      <c r="AX1079" s="1032"/>
      <c r="AY1079" s="1032"/>
      <c r="AZ1079" s="1032"/>
      <c r="BA1079" s="1032"/>
      <c r="BB1079" s="1032"/>
      <c r="BC1079" s="1032"/>
      <c r="BD1079" s="1032"/>
    </row>
    <row r="1080" spans="2:58" s="236" customFormat="1" ht="7.95" hidden="1" customHeight="1">
      <c r="E1080" s="486"/>
      <c r="F1080" s="486"/>
      <c r="G1080" s="486"/>
      <c r="H1080" s="486"/>
      <c r="I1080" s="486"/>
      <c r="J1080" s="486"/>
      <c r="K1080" s="486"/>
      <c r="L1080" s="486"/>
      <c r="M1080" s="486"/>
      <c r="N1080" s="486"/>
      <c r="O1080" s="486"/>
      <c r="P1080" s="486"/>
      <c r="Q1080" s="486"/>
      <c r="R1080" s="486"/>
      <c r="S1080" s="486"/>
      <c r="T1080" s="486"/>
      <c r="U1080" s="486"/>
      <c r="V1080" s="486"/>
      <c r="W1080" s="486"/>
      <c r="X1080" s="486"/>
      <c r="Y1080" s="486"/>
      <c r="Z1080" s="486"/>
      <c r="AA1080" s="486"/>
      <c r="AB1080" s="486"/>
      <c r="AG1080" s="486"/>
      <c r="AH1080" s="486"/>
      <c r="AI1080" s="486"/>
      <c r="AJ1080" s="486"/>
      <c r="AK1080" s="486"/>
      <c r="AL1080" s="486"/>
      <c r="AM1080" s="486"/>
      <c r="AN1080" s="486"/>
      <c r="AO1080" s="486"/>
      <c r="AP1080" s="486"/>
      <c r="AQ1080" s="486"/>
      <c r="AR1080" s="486"/>
      <c r="AS1080" s="486"/>
      <c r="AT1080" s="486"/>
      <c r="AU1080" s="486"/>
      <c r="AV1080" s="486"/>
      <c r="AW1080" s="486"/>
      <c r="AX1080" s="486"/>
      <c r="AY1080" s="486"/>
      <c r="AZ1080" s="486"/>
      <c r="BA1080" s="486"/>
      <c r="BB1080" s="486"/>
      <c r="BC1080" s="486"/>
      <c r="BD1080" s="486"/>
    </row>
    <row r="1081" spans="2:58" s="236" customFormat="1" ht="25.35" hidden="1" customHeight="1">
      <c r="B1081" s="441" t="s">
        <v>3939</v>
      </c>
      <c r="I1081" s="442"/>
      <c r="J1081" s="442"/>
      <c r="W1081" s="442"/>
      <c r="X1081" s="442"/>
      <c r="Y1081" s="442"/>
      <c r="Z1081" s="442"/>
      <c r="AA1081" s="442"/>
      <c r="AB1081" s="442"/>
      <c r="AD1081" s="441" t="s">
        <v>3939</v>
      </c>
      <c r="AK1081" s="442"/>
      <c r="AL1081" s="442"/>
      <c r="AY1081" s="442"/>
      <c r="AZ1081" s="442"/>
      <c r="BA1081" s="442"/>
      <c r="BB1081" s="442"/>
      <c r="BC1081" s="442"/>
      <c r="BD1081" s="442"/>
    </row>
    <row r="1082" spans="2:58" s="236" customFormat="1" ht="12.45" hidden="1" customHeight="1">
      <c r="B1082" s="1014" t="s">
        <v>3917</v>
      </c>
      <c r="C1082" s="1015"/>
      <c r="D1082" s="1015"/>
      <c r="E1082" s="1015"/>
      <c r="F1082" s="1015"/>
      <c r="G1082" s="1015"/>
      <c r="H1082" s="1015"/>
      <c r="I1082" s="1016"/>
      <c r="J1082" s="1017"/>
      <c r="K1082" s="1018"/>
      <c r="L1082" s="1018"/>
      <c r="M1082" s="1018"/>
      <c r="N1082" s="1018"/>
      <c r="O1082" s="1018"/>
      <c r="P1082" s="1018"/>
      <c r="Q1082" s="1018"/>
      <c r="R1082" s="1018"/>
      <c r="S1082" s="1018"/>
      <c r="T1082" s="1018"/>
      <c r="U1082" s="1018"/>
      <c r="V1082" s="1018"/>
      <c r="W1082" s="1018"/>
      <c r="X1082" s="1018"/>
      <c r="Y1082" s="1018"/>
      <c r="Z1082" s="1018"/>
      <c r="AA1082" s="1018"/>
      <c r="AB1082" s="1019"/>
      <c r="AD1082" s="1014" t="s">
        <v>3917</v>
      </c>
      <c r="AE1082" s="1015"/>
      <c r="AF1082" s="1015"/>
      <c r="AG1082" s="1015"/>
      <c r="AH1082" s="1015"/>
      <c r="AI1082" s="1015"/>
      <c r="AJ1082" s="1015"/>
      <c r="AK1082" s="1016"/>
      <c r="AL1082" s="1017"/>
      <c r="AM1082" s="1018"/>
      <c r="AN1082" s="1018"/>
      <c r="AO1082" s="1018"/>
      <c r="AP1082" s="1018"/>
      <c r="AQ1082" s="1018"/>
      <c r="AR1082" s="1018"/>
      <c r="AS1082" s="1018"/>
      <c r="AT1082" s="1018"/>
      <c r="AU1082" s="1018"/>
      <c r="AV1082" s="1018"/>
      <c r="AW1082" s="1018"/>
      <c r="AX1082" s="1018"/>
      <c r="AY1082" s="1018"/>
      <c r="AZ1082" s="1018"/>
      <c r="BA1082" s="1018"/>
      <c r="BB1082" s="1018"/>
      <c r="BC1082" s="1018"/>
      <c r="BD1082" s="1019"/>
    </row>
    <row r="1083" spans="2:58" s="236" customFormat="1" ht="22.5" hidden="1" customHeight="1">
      <c r="B1083" s="1020" t="s">
        <v>8</v>
      </c>
      <c r="C1083" s="1021"/>
      <c r="D1083" s="1021"/>
      <c r="E1083" s="1021"/>
      <c r="F1083" s="1021"/>
      <c r="G1083" s="1021"/>
      <c r="H1083" s="1021"/>
      <c r="I1083" s="1022"/>
      <c r="J1083" s="1023"/>
      <c r="K1083" s="1024"/>
      <c r="L1083" s="1024"/>
      <c r="M1083" s="1025"/>
      <c r="N1083" s="1025"/>
      <c r="O1083" s="1024"/>
      <c r="P1083" s="1025"/>
      <c r="Q1083" s="1025"/>
      <c r="R1083" s="1024"/>
      <c r="S1083" s="1024"/>
      <c r="T1083" s="1024"/>
      <c r="U1083" s="1024"/>
      <c r="V1083" s="1024"/>
      <c r="W1083" s="1024"/>
      <c r="X1083" s="1024"/>
      <c r="Y1083" s="1024"/>
      <c r="Z1083" s="1024"/>
      <c r="AA1083" s="1024"/>
      <c r="AB1083" s="1026"/>
      <c r="AC1083" s="236">
        <v>63</v>
      </c>
      <c r="AD1083" s="1020" t="s">
        <v>8</v>
      </c>
      <c r="AE1083" s="1021"/>
      <c r="AF1083" s="1021"/>
      <c r="AG1083" s="1021"/>
      <c r="AH1083" s="1021"/>
      <c r="AI1083" s="1021"/>
      <c r="AJ1083" s="1021"/>
      <c r="AK1083" s="1022"/>
      <c r="AL1083" s="1023"/>
      <c r="AM1083" s="1024"/>
      <c r="AN1083" s="1024"/>
      <c r="AO1083" s="1025"/>
      <c r="AP1083" s="1025"/>
      <c r="AQ1083" s="1024"/>
      <c r="AR1083" s="1025"/>
      <c r="AS1083" s="1025"/>
      <c r="AT1083" s="1024"/>
      <c r="AU1083" s="1024"/>
      <c r="AV1083" s="1024"/>
      <c r="AW1083" s="1024"/>
      <c r="AX1083" s="1024"/>
      <c r="AY1083" s="1024"/>
      <c r="AZ1083" s="1024"/>
      <c r="BA1083" s="1024"/>
      <c r="BB1083" s="1024"/>
      <c r="BC1083" s="1024"/>
      <c r="BD1083" s="1026"/>
      <c r="BF1083" s="236">
        <v>63</v>
      </c>
    </row>
    <row r="1084" spans="2:58" s="236" customFormat="1" ht="25.2" hidden="1" customHeight="1">
      <c r="B1084" s="1027" t="s">
        <v>23</v>
      </c>
      <c r="C1084" s="1028"/>
      <c r="D1084" s="1028"/>
      <c r="E1084" s="1028"/>
      <c r="F1084" s="1028"/>
      <c r="G1084" s="1028"/>
      <c r="H1084" s="1028"/>
      <c r="I1084" s="1029"/>
      <c r="J1084" s="972" t="s">
        <v>3918</v>
      </c>
      <c r="K1084" s="973"/>
      <c r="L1084" s="973"/>
      <c r="M1084" s="975"/>
      <c r="N1084" s="977"/>
      <c r="O1084" s="239" t="s">
        <v>3919</v>
      </c>
      <c r="P1084" s="975"/>
      <c r="Q1084" s="977"/>
      <c r="R1084" s="973"/>
      <c r="S1084" s="973"/>
      <c r="T1084" s="973"/>
      <c r="U1084" s="973"/>
      <c r="V1084" s="973"/>
      <c r="W1084" s="973"/>
      <c r="X1084" s="973"/>
      <c r="Y1084" s="973"/>
      <c r="Z1084" s="973"/>
      <c r="AA1084" s="973"/>
      <c r="AB1084" s="974"/>
      <c r="AD1084" s="1027" t="s">
        <v>23</v>
      </c>
      <c r="AE1084" s="1028"/>
      <c r="AF1084" s="1028"/>
      <c r="AG1084" s="1028"/>
      <c r="AH1084" s="1028"/>
      <c r="AI1084" s="1028"/>
      <c r="AJ1084" s="1028"/>
      <c r="AK1084" s="1029"/>
      <c r="AL1084" s="972" t="s">
        <v>3918</v>
      </c>
      <c r="AM1084" s="973"/>
      <c r="AN1084" s="973"/>
      <c r="AO1084" s="975"/>
      <c r="AP1084" s="977"/>
      <c r="AQ1084" s="239" t="s">
        <v>3919</v>
      </c>
      <c r="AR1084" s="975"/>
      <c r="AS1084" s="977"/>
      <c r="AT1084" s="973"/>
      <c r="AU1084" s="973"/>
      <c r="AV1084" s="973"/>
      <c r="AW1084" s="973"/>
      <c r="AX1084" s="973"/>
      <c r="AY1084" s="973"/>
      <c r="AZ1084" s="973"/>
      <c r="BA1084" s="973"/>
      <c r="BB1084" s="973"/>
      <c r="BC1084" s="973"/>
      <c r="BD1084" s="974"/>
    </row>
    <row r="1085" spans="2:58" s="236" customFormat="1" ht="25.2" hidden="1" customHeight="1">
      <c r="B1085" s="1030"/>
      <c r="C1085" s="1025"/>
      <c r="D1085" s="1025"/>
      <c r="E1085" s="1025"/>
      <c r="F1085" s="1025"/>
      <c r="G1085" s="1025"/>
      <c r="H1085" s="1025"/>
      <c r="I1085" s="1031"/>
      <c r="J1085" s="972" t="s">
        <v>3920</v>
      </c>
      <c r="K1085" s="973"/>
      <c r="L1085" s="973"/>
      <c r="M1085" s="975"/>
      <c r="N1085" s="976"/>
      <c r="O1085" s="976"/>
      <c r="P1085" s="976"/>
      <c r="Q1085" s="977"/>
      <c r="R1085" s="972" t="s">
        <v>3921</v>
      </c>
      <c r="S1085" s="973"/>
      <c r="T1085" s="974"/>
      <c r="U1085" s="975"/>
      <c r="V1085" s="976"/>
      <c r="W1085" s="976"/>
      <c r="X1085" s="976"/>
      <c r="Y1085" s="976"/>
      <c r="Z1085" s="976"/>
      <c r="AA1085" s="976"/>
      <c r="AB1085" s="977"/>
      <c r="AD1085" s="1030"/>
      <c r="AE1085" s="1025"/>
      <c r="AF1085" s="1025"/>
      <c r="AG1085" s="1025"/>
      <c r="AH1085" s="1025"/>
      <c r="AI1085" s="1025"/>
      <c r="AJ1085" s="1025"/>
      <c r="AK1085" s="1031"/>
      <c r="AL1085" s="972" t="s">
        <v>3920</v>
      </c>
      <c r="AM1085" s="973"/>
      <c r="AN1085" s="973"/>
      <c r="AO1085" s="975"/>
      <c r="AP1085" s="976"/>
      <c r="AQ1085" s="976"/>
      <c r="AR1085" s="976"/>
      <c r="AS1085" s="977"/>
      <c r="AT1085" s="972" t="s">
        <v>3921</v>
      </c>
      <c r="AU1085" s="973"/>
      <c r="AV1085" s="974"/>
      <c r="AW1085" s="975"/>
      <c r="AX1085" s="976"/>
      <c r="AY1085" s="976"/>
      <c r="AZ1085" s="976"/>
      <c r="BA1085" s="976"/>
      <c r="BB1085" s="976"/>
      <c r="BC1085" s="976"/>
      <c r="BD1085" s="977"/>
    </row>
    <row r="1086" spans="2:58" s="236" customFormat="1" ht="25.2" hidden="1" customHeight="1">
      <c r="B1086" s="1030"/>
      <c r="C1086" s="1025"/>
      <c r="D1086" s="1025"/>
      <c r="E1086" s="1025"/>
      <c r="F1086" s="1025"/>
      <c r="G1086" s="1025"/>
      <c r="H1086" s="1025"/>
      <c r="I1086" s="1031"/>
      <c r="J1086" s="972" t="s">
        <v>3922</v>
      </c>
      <c r="K1086" s="973"/>
      <c r="L1086" s="973"/>
      <c r="M1086" s="978"/>
      <c r="N1086" s="979"/>
      <c r="O1086" s="979"/>
      <c r="P1086" s="979"/>
      <c r="Q1086" s="980"/>
      <c r="R1086" s="972" t="s">
        <v>3923</v>
      </c>
      <c r="S1086" s="973"/>
      <c r="T1086" s="974"/>
      <c r="U1086" s="975"/>
      <c r="V1086" s="976"/>
      <c r="W1086" s="976"/>
      <c r="X1086" s="976"/>
      <c r="Y1086" s="976"/>
      <c r="Z1086" s="976"/>
      <c r="AA1086" s="976"/>
      <c r="AB1086" s="977"/>
      <c r="AD1086" s="1030"/>
      <c r="AE1086" s="1025"/>
      <c r="AF1086" s="1025"/>
      <c r="AG1086" s="1025"/>
      <c r="AH1086" s="1025"/>
      <c r="AI1086" s="1025"/>
      <c r="AJ1086" s="1025"/>
      <c r="AK1086" s="1031"/>
      <c r="AL1086" s="972" t="s">
        <v>3922</v>
      </c>
      <c r="AM1086" s="973"/>
      <c r="AN1086" s="973"/>
      <c r="AO1086" s="978"/>
      <c r="AP1086" s="979"/>
      <c r="AQ1086" s="979"/>
      <c r="AR1086" s="979"/>
      <c r="AS1086" s="980"/>
      <c r="AT1086" s="972" t="s">
        <v>3923</v>
      </c>
      <c r="AU1086" s="973"/>
      <c r="AV1086" s="974"/>
      <c r="AW1086" s="975"/>
      <c r="AX1086" s="976"/>
      <c r="AY1086" s="976"/>
      <c r="AZ1086" s="976"/>
      <c r="BA1086" s="976"/>
      <c r="BB1086" s="976"/>
      <c r="BC1086" s="976"/>
      <c r="BD1086" s="977"/>
    </row>
    <row r="1087" spans="2:58" s="236" customFormat="1" ht="25.2" hidden="1" customHeight="1">
      <c r="B1087" s="1023"/>
      <c r="C1087" s="1024"/>
      <c r="D1087" s="1024"/>
      <c r="E1087" s="1024"/>
      <c r="F1087" s="1024"/>
      <c r="G1087" s="1024"/>
      <c r="H1087" s="1024"/>
      <c r="I1087" s="1026"/>
      <c r="J1087" s="972" t="s">
        <v>3924</v>
      </c>
      <c r="K1087" s="973"/>
      <c r="L1087" s="973"/>
      <c r="M1087" s="981"/>
      <c r="N1087" s="981"/>
      <c r="O1087" s="981"/>
      <c r="P1087" s="981"/>
      <c r="Q1087" s="981"/>
      <c r="R1087" s="981"/>
      <c r="S1087" s="981"/>
      <c r="T1087" s="981"/>
      <c r="U1087" s="981"/>
      <c r="V1087" s="981"/>
      <c r="W1087" s="981"/>
      <c r="X1087" s="981"/>
      <c r="Y1087" s="981"/>
      <c r="Z1087" s="981"/>
      <c r="AA1087" s="981"/>
      <c r="AB1087" s="981"/>
      <c r="AD1087" s="1023"/>
      <c r="AE1087" s="1024"/>
      <c r="AF1087" s="1024"/>
      <c r="AG1087" s="1024"/>
      <c r="AH1087" s="1024"/>
      <c r="AI1087" s="1024"/>
      <c r="AJ1087" s="1024"/>
      <c r="AK1087" s="1026"/>
      <c r="AL1087" s="972" t="s">
        <v>3924</v>
      </c>
      <c r="AM1087" s="973"/>
      <c r="AN1087" s="973"/>
      <c r="AO1087" s="981"/>
      <c r="AP1087" s="981"/>
      <c r="AQ1087" s="981"/>
      <c r="AR1087" s="981"/>
      <c r="AS1087" s="981"/>
      <c r="AT1087" s="981"/>
      <c r="AU1087" s="981"/>
      <c r="AV1087" s="981"/>
      <c r="AW1087" s="981"/>
      <c r="AX1087" s="981"/>
      <c r="AY1087" s="981"/>
      <c r="AZ1087" s="981"/>
      <c r="BA1087" s="981"/>
      <c r="BB1087" s="981"/>
      <c r="BC1087" s="981"/>
      <c r="BD1087" s="981"/>
    </row>
    <row r="1088" spans="2:58" s="236" customFormat="1" ht="30" hidden="1" customHeight="1">
      <c r="B1088" s="982" t="s">
        <v>3925</v>
      </c>
      <c r="C1088" s="983"/>
      <c r="D1088" s="983"/>
      <c r="E1088" s="983"/>
      <c r="F1088" s="983"/>
      <c r="G1088" s="983"/>
      <c r="H1088" s="983"/>
      <c r="I1088" s="984"/>
      <c r="J1088" s="444"/>
      <c r="K1088" s="445"/>
      <c r="L1088" s="446" t="s">
        <v>388</v>
      </c>
      <c r="M1088" s="447"/>
      <c r="N1088" s="448" t="s">
        <v>112</v>
      </c>
      <c r="O1088" s="449"/>
      <c r="P1088" s="450"/>
      <c r="V1088" s="451"/>
      <c r="W1088" s="451"/>
      <c r="X1088" s="451"/>
      <c r="Y1088" s="451"/>
      <c r="Z1088" s="451"/>
      <c r="AA1088" s="451"/>
      <c r="AB1088" s="452"/>
      <c r="AD1088" s="982" t="s">
        <v>3925</v>
      </c>
      <c r="AE1088" s="983"/>
      <c r="AF1088" s="983"/>
      <c r="AG1088" s="983"/>
      <c r="AH1088" s="983"/>
      <c r="AI1088" s="983"/>
      <c r="AJ1088" s="983"/>
      <c r="AK1088" s="984"/>
      <c r="AL1088" s="444"/>
      <c r="AM1088" s="445"/>
      <c r="AN1088" s="446" t="s">
        <v>388</v>
      </c>
      <c r="AO1088" s="447"/>
      <c r="AP1088" s="448" t="s">
        <v>112</v>
      </c>
      <c r="AQ1088" s="449"/>
      <c r="AR1088" s="450"/>
      <c r="AX1088" s="451"/>
      <c r="AY1088" s="451"/>
      <c r="AZ1088" s="451"/>
      <c r="BA1088" s="451"/>
      <c r="BB1088" s="451"/>
      <c r="BC1088" s="451"/>
      <c r="BD1088" s="452"/>
    </row>
    <row r="1089" spans="2:58" s="236" customFormat="1" ht="15" hidden="1" customHeight="1">
      <c r="B1089" s="985"/>
      <c r="C1089" s="986"/>
      <c r="D1089" s="986"/>
      <c r="E1089" s="986"/>
      <c r="F1089" s="986"/>
      <c r="G1089" s="986"/>
      <c r="H1089" s="986"/>
      <c r="I1089" s="987"/>
      <c r="J1089" s="453" t="s">
        <v>3926</v>
      </c>
      <c r="K1089" s="454"/>
      <c r="L1089" s="454"/>
      <c r="M1089" s="454"/>
      <c r="N1089" s="454"/>
      <c r="O1089" s="454"/>
      <c r="P1089" s="454"/>
      <c r="Q1089" s="454"/>
      <c r="R1089" s="454"/>
      <c r="S1089" s="449"/>
      <c r="T1089" s="455"/>
      <c r="U1089" s="456"/>
      <c r="V1089" s="457"/>
      <c r="W1089" s="458"/>
      <c r="X1089" s="459" t="s">
        <v>388</v>
      </c>
      <c r="Y1089" s="460"/>
      <c r="Z1089" s="461" t="s">
        <v>112</v>
      </c>
      <c r="AA1089" s="461"/>
      <c r="AB1089" s="462"/>
      <c r="AD1089" s="985"/>
      <c r="AE1089" s="986"/>
      <c r="AF1089" s="986"/>
      <c r="AG1089" s="986"/>
      <c r="AH1089" s="986"/>
      <c r="AI1089" s="986"/>
      <c r="AJ1089" s="986"/>
      <c r="AK1089" s="987"/>
      <c r="AL1089" s="453" t="s">
        <v>3926</v>
      </c>
      <c r="AM1089" s="454"/>
      <c r="AN1089" s="454"/>
      <c r="AO1089" s="454"/>
      <c r="AP1089" s="454"/>
      <c r="AQ1089" s="454"/>
      <c r="AR1089" s="454"/>
      <c r="AS1089" s="454"/>
      <c r="AT1089" s="454"/>
      <c r="AU1089" s="449"/>
      <c r="AV1089" s="455"/>
      <c r="AW1089" s="456"/>
      <c r="AX1089" s="457"/>
      <c r="AY1089" s="458"/>
      <c r="AZ1089" s="459" t="s">
        <v>388</v>
      </c>
      <c r="BA1089" s="460"/>
      <c r="BB1089" s="461" t="s">
        <v>112</v>
      </c>
      <c r="BC1089" s="461"/>
      <c r="BD1089" s="462"/>
    </row>
    <row r="1090" spans="2:58" s="236" customFormat="1" ht="15" hidden="1" customHeight="1">
      <c r="B1090" s="988"/>
      <c r="C1090" s="989"/>
      <c r="D1090" s="989"/>
      <c r="E1090" s="989"/>
      <c r="F1090" s="989"/>
      <c r="G1090" s="989"/>
      <c r="H1090" s="989"/>
      <c r="I1090" s="990"/>
      <c r="J1090" s="463" t="s">
        <v>3927</v>
      </c>
      <c r="K1090" s="464"/>
      <c r="L1090" s="464"/>
      <c r="M1090" s="464"/>
      <c r="N1090" s="464"/>
      <c r="O1090" s="464"/>
      <c r="P1090" s="464"/>
      <c r="Q1090" s="464"/>
      <c r="R1090" s="464"/>
      <c r="S1090" s="465"/>
      <c r="T1090" s="466"/>
      <c r="U1090" s="467"/>
      <c r="V1090" s="468"/>
      <c r="W1090" s="469"/>
      <c r="X1090" s="464" t="s">
        <v>388</v>
      </c>
      <c r="Y1090" s="470"/>
      <c r="Z1090" s="466" t="s">
        <v>112</v>
      </c>
      <c r="AA1090" s="466"/>
      <c r="AB1090" s="471"/>
      <c r="AD1090" s="988"/>
      <c r="AE1090" s="989"/>
      <c r="AF1090" s="989"/>
      <c r="AG1090" s="989"/>
      <c r="AH1090" s="989"/>
      <c r="AI1090" s="989"/>
      <c r="AJ1090" s="989"/>
      <c r="AK1090" s="990"/>
      <c r="AL1090" s="463" t="s">
        <v>3927</v>
      </c>
      <c r="AM1090" s="464"/>
      <c r="AN1090" s="464"/>
      <c r="AO1090" s="464"/>
      <c r="AP1090" s="464"/>
      <c r="AQ1090" s="464"/>
      <c r="AR1090" s="464"/>
      <c r="AS1090" s="464"/>
      <c r="AT1090" s="464"/>
      <c r="AU1090" s="465"/>
      <c r="AV1090" s="466"/>
      <c r="AW1090" s="467"/>
      <c r="AX1090" s="468"/>
      <c r="AY1090" s="469"/>
      <c r="AZ1090" s="464" t="s">
        <v>388</v>
      </c>
      <c r="BA1090" s="470"/>
      <c r="BB1090" s="466" t="s">
        <v>112</v>
      </c>
      <c r="BC1090" s="466"/>
      <c r="BD1090" s="471"/>
    </row>
    <row r="1091" spans="2:58" s="236" customFormat="1" ht="18" hidden="1" customHeight="1">
      <c r="B1091" s="991" t="s">
        <v>3928</v>
      </c>
      <c r="C1091" s="992"/>
      <c r="D1091" s="992"/>
      <c r="E1091" s="992"/>
      <c r="F1091" s="992"/>
      <c r="G1091" s="992"/>
      <c r="H1091" s="992"/>
      <c r="I1091" s="993"/>
      <c r="J1091" s="472" t="s">
        <v>3783</v>
      </c>
      <c r="K1091" s="473" t="s">
        <v>3929</v>
      </c>
      <c r="L1091" s="474"/>
      <c r="M1091" s="474"/>
      <c r="N1091" s="474"/>
      <c r="O1091" s="472" t="s">
        <v>3783</v>
      </c>
      <c r="P1091" s="473" t="s">
        <v>3930</v>
      </c>
      <c r="Q1091" s="474"/>
      <c r="R1091" s="474"/>
      <c r="T1091" s="461" t="s">
        <v>3935</v>
      </c>
      <c r="U1091" s="472" t="s">
        <v>3783</v>
      </c>
      <c r="V1091" s="461" t="s">
        <v>3936</v>
      </c>
      <c r="X1091" s="473"/>
      <c r="Y1091" s="474"/>
      <c r="Z1091" s="474"/>
      <c r="AA1091" s="474"/>
      <c r="AB1091" s="475"/>
      <c r="AD1091" s="991" t="s">
        <v>3928</v>
      </c>
      <c r="AE1091" s="992"/>
      <c r="AF1091" s="992"/>
      <c r="AG1091" s="992"/>
      <c r="AH1091" s="992"/>
      <c r="AI1091" s="992"/>
      <c r="AJ1091" s="992"/>
      <c r="AK1091" s="993"/>
      <c r="AL1091" s="472" t="s">
        <v>3783</v>
      </c>
      <c r="AM1091" s="473" t="s">
        <v>3929</v>
      </c>
      <c r="AN1091" s="474"/>
      <c r="AO1091" s="474"/>
      <c r="AP1091" s="474"/>
      <c r="AQ1091" s="472" t="s">
        <v>3783</v>
      </c>
      <c r="AR1091" s="473" t="s">
        <v>3930</v>
      </c>
      <c r="AS1091" s="474"/>
      <c r="AT1091" s="474"/>
      <c r="AV1091" s="461" t="s">
        <v>3935</v>
      </c>
      <c r="AW1091" s="472" t="s">
        <v>3783</v>
      </c>
      <c r="AX1091" s="461" t="s">
        <v>3936</v>
      </c>
      <c r="AZ1091" s="473"/>
      <c r="BA1091" s="474"/>
      <c r="BB1091" s="474"/>
      <c r="BC1091" s="474"/>
      <c r="BD1091" s="475"/>
    </row>
    <row r="1092" spans="2:58" s="236" customFormat="1" ht="15" hidden="1" customHeight="1">
      <c r="B1092" s="994" t="s">
        <v>3931</v>
      </c>
      <c r="C1092" s="995"/>
      <c r="D1092" s="995"/>
      <c r="E1092" s="995"/>
      <c r="F1092" s="995"/>
      <c r="G1092" s="995"/>
      <c r="H1092" s="995"/>
      <c r="I1092" s="996"/>
      <c r="J1092" s="1000" t="s">
        <v>3932</v>
      </c>
      <c r="K1092" s="1001"/>
      <c r="L1092" s="1004"/>
      <c r="M1092" s="1005"/>
      <c r="N1092" s="1005"/>
      <c r="O1092" s="1005"/>
      <c r="P1092" s="1005"/>
      <c r="Q1092" s="1005"/>
      <c r="R1092" s="1006"/>
      <c r="S1092" s="1006"/>
      <c r="T1092" s="1006"/>
      <c r="U1092" s="1007"/>
      <c r="V1092" s="1008" t="s">
        <v>3933</v>
      </c>
      <c r="W1092" s="1008"/>
      <c r="X1092" s="1008"/>
      <c r="Y1092" s="1008"/>
      <c r="Z1092" s="1008"/>
      <c r="AA1092" s="1008"/>
      <c r="AB1092" s="1009"/>
      <c r="AD1092" s="994" t="s">
        <v>3931</v>
      </c>
      <c r="AE1092" s="995"/>
      <c r="AF1092" s="995"/>
      <c r="AG1092" s="995"/>
      <c r="AH1092" s="995"/>
      <c r="AI1092" s="995"/>
      <c r="AJ1092" s="995"/>
      <c r="AK1092" s="996"/>
      <c r="AL1092" s="1000" t="s">
        <v>3932</v>
      </c>
      <c r="AM1092" s="1001"/>
      <c r="AN1092" s="1004"/>
      <c r="AO1092" s="1005"/>
      <c r="AP1092" s="1005"/>
      <c r="AQ1092" s="1005"/>
      <c r="AR1092" s="1005"/>
      <c r="AS1092" s="1005"/>
      <c r="AT1092" s="1006"/>
      <c r="AU1092" s="1006"/>
      <c r="AV1092" s="1006"/>
      <c r="AW1092" s="1007"/>
      <c r="AX1092" s="1008" t="s">
        <v>3933</v>
      </c>
      <c r="AY1092" s="1008"/>
      <c r="AZ1092" s="1008"/>
      <c r="BA1092" s="1008"/>
      <c r="BB1092" s="1008"/>
      <c r="BC1092" s="1008"/>
      <c r="BD1092" s="1009"/>
    </row>
    <row r="1093" spans="2:58" s="236" customFormat="1" ht="15" hidden="1" customHeight="1">
      <c r="B1093" s="997"/>
      <c r="C1093" s="998"/>
      <c r="D1093" s="998"/>
      <c r="E1093" s="998"/>
      <c r="F1093" s="998"/>
      <c r="G1093" s="998"/>
      <c r="H1093" s="998"/>
      <c r="I1093" s="999"/>
      <c r="J1093" s="1002"/>
      <c r="K1093" s="1003"/>
      <c r="L1093" s="1004"/>
      <c r="M1093" s="1005"/>
      <c r="N1093" s="1005"/>
      <c r="O1093" s="1005"/>
      <c r="P1093" s="1005"/>
      <c r="Q1093" s="1005"/>
      <c r="R1093" s="1006"/>
      <c r="S1093" s="1006"/>
      <c r="T1093" s="1006"/>
      <c r="U1093" s="1007"/>
      <c r="V1093" s="1010"/>
      <c r="W1093" s="1010"/>
      <c r="X1093" s="1010"/>
      <c r="Y1093" s="1010"/>
      <c r="Z1093" s="1010"/>
      <c r="AA1093" s="1010"/>
      <c r="AB1093" s="1011"/>
      <c r="AC1093" s="241"/>
      <c r="AD1093" s="997"/>
      <c r="AE1093" s="998"/>
      <c r="AF1093" s="998"/>
      <c r="AG1093" s="998"/>
      <c r="AH1093" s="998"/>
      <c r="AI1093" s="998"/>
      <c r="AJ1093" s="998"/>
      <c r="AK1093" s="999"/>
      <c r="AL1093" s="1002"/>
      <c r="AM1093" s="1003"/>
      <c r="AN1093" s="1004"/>
      <c r="AO1093" s="1005"/>
      <c r="AP1093" s="1005"/>
      <c r="AQ1093" s="1005"/>
      <c r="AR1093" s="1005"/>
      <c r="AS1093" s="1005"/>
      <c r="AT1093" s="1006"/>
      <c r="AU1093" s="1006"/>
      <c r="AV1093" s="1006"/>
      <c r="AW1093" s="1007"/>
      <c r="AX1093" s="1010"/>
      <c r="AY1093" s="1010"/>
      <c r="AZ1093" s="1010"/>
      <c r="BA1093" s="1010"/>
      <c r="BB1093" s="1010"/>
      <c r="BC1093" s="1010"/>
      <c r="BD1093" s="1011"/>
      <c r="BF1093" s="241"/>
    </row>
    <row r="1094" spans="2:58" s="236" customFormat="1" ht="15" hidden="1" customHeight="1">
      <c r="B1094" s="994" t="s">
        <v>3934</v>
      </c>
      <c r="C1094" s="995"/>
      <c r="D1094" s="995"/>
      <c r="E1094" s="995"/>
      <c r="F1094" s="995"/>
      <c r="G1094" s="995"/>
      <c r="H1094" s="995"/>
      <c r="I1094" s="996"/>
      <c r="J1094" s="968"/>
      <c r="K1094" s="969"/>
      <c r="L1094" s="1012"/>
      <c r="M1094" s="1012" t="s">
        <v>12</v>
      </c>
      <c r="N1094" s="1012"/>
      <c r="O1094" s="1012" t="s">
        <v>11</v>
      </c>
      <c r="P1094" s="1012"/>
      <c r="Q1094" s="1012" t="s">
        <v>227</v>
      </c>
      <c r="S1094" s="476"/>
      <c r="T1094" s="476"/>
      <c r="U1094" s="476"/>
      <c r="V1094" s="476"/>
      <c r="W1094" s="476"/>
      <c r="X1094" s="476"/>
      <c r="Y1094" s="476"/>
      <c r="Z1094" s="476"/>
      <c r="AA1094" s="476"/>
      <c r="AB1094" s="477"/>
      <c r="AC1094" s="241"/>
      <c r="AD1094" s="994" t="s">
        <v>3934</v>
      </c>
      <c r="AE1094" s="995"/>
      <c r="AF1094" s="995"/>
      <c r="AG1094" s="995"/>
      <c r="AH1094" s="995"/>
      <c r="AI1094" s="995"/>
      <c r="AJ1094" s="995"/>
      <c r="AK1094" s="996"/>
      <c r="AL1094" s="968"/>
      <c r="AM1094" s="969"/>
      <c r="AN1094" s="1012"/>
      <c r="AO1094" s="1012" t="s">
        <v>12</v>
      </c>
      <c r="AP1094" s="1012"/>
      <c r="AQ1094" s="1012" t="s">
        <v>11</v>
      </c>
      <c r="AR1094" s="1012"/>
      <c r="AS1094" s="1012" t="s">
        <v>227</v>
      </c>
      <c r="AU1094" s="476"/>
      <c r="AV1094" s="476"/>
      <c r="AW1094" s="476"/>
      <c r="AX1094" s="476"/>
      <c r="AY1094" s="476"/>
      <c r="AZ1094" s="476"/>
      <c r="BA1094" s="476"/>
      <c r="BB1094" s="476"/>
      <c r="BC1094" s="476"/>
      <c r="BD1094" s="477"/>
      <c r="BF1094" s="241"/>
    </row>
    <row r="1095" spans="2:58" s="236" customFormat="1" ht="15" hidden="1" customHeight="1">
      <c r="B1095" s="997"/>
      <c r="C1095" s="998"/>
      <c r="D1095" s="998"/>
      <c r="E1095" s="998"/>
      <c r="F1095" s="998"/>
      <c r="G1095" s="998"/>
      <c r="H1095" s="998"/>
      <c r="I1095" s="999"/>
      <c r="J1095" s="970"/>
      <c r="K1095" s="971"/>
      <c r="L1095" s="1013"/>
      <c r="M1095" s="1013"/>
      <c r="N1095" s="1013"/>
      <c r="O1095" s="1013"/>
      <c r="P1095" s="1013"/>
      <c r="Q1095" s="1013"/>
      <c r="R1095" s="481"/>
      <c r="S1095" s="479"/>
      <c r="T1095" s="479"/>
      <c r="U1095" s="479"/>
      <c r="V1095" s="479"/>
      <c r="W1095" s="479"/>
      <c r="X1095" s="479"/>
      <c r="Y1095" s="479"/>
      <c r="Z1095" s="479"/>
      <c r="AA1095" s="479"/>
      <c r="AB1095" s="480"/>
      <c r="AC1095" s="241"/>
      <c r="AD1095" s="997"/>
      <c r="AE1095" s="998"/>
      <c r="AF1095" s="998"/>
      <c r="AG1095" s="998"/>
      <c r="AH1095" s="998"/>
      <c r="AI1095" s="998"/>
      <c r="AJ1095" s="998"/>
      <c r="AK1095" s="999"/>
      <c r="AL1095" s="970"/>
      <c r="AM1095" s="971"/>
      <c r="AN1095" s="1013"/>
      <c r="AO1095" s="1013"/>
      <c r="AP1095" s="1013"/>
      <c r="AQ1095" s="1013"/>
      <c r="AR1095" s="1013"/>
      <c r="AS1095" s="1013"/>
      <c r="AT1095" s="481"/>
      <c r="AU1095" s="479"/>
      <c r="AV1095" s="479"/>
      <c r="AW1095" s="479"/>
      <c r="AX1095" s="479"/>
      <c r="AY1095" s="479"/>
      <c r="AZ1095" s="479"/>
      <c r="BA1095" s="479"/>
      <c r="BB1095" s="479"/>
      <c r="BC1095" s="479"/>
      <c r="BD1095" s="480"/>
      <c r="BF1095" s="241"/>
    </row>
    <row r="1096" spans="2:58" s="236" customFormat="1" ht="20.100000000000001" hidden="1" customHeight="1">
      <c r="B1096" s="482"/>
      <c r="C1096" s="482"/>
      <c r="D1096" s="482"/>
      <c r="E1096" s="482"/>
      <c r="F1096" s="482"/>
      <c r="G1096" s="482"/>
      <c r="H1096" s="482"/>
      <c r="I1096" s="482"/>
      <c r="J1096" s="482"/>
      <c r="K1096" s="482"/>
      <c r="L1096" s="482"/>
      <c r="M1096" s="482"/>
      <c r="N1096" s="482"/>
      <c r="O1096" s="482"/>
      <c r="P1096" s="482"/>
      <c r="Q1096" s="482"/>
      <c r="R1096" s="482"/>
      <c r="S1096" s="482"/>
      <c r="T1096" s="482"/>
      <c r="U1096" s="482"/>
      <c r="V1096" s="482"/>
      <c r="W1096" s="482"/>
      <c r="X1096" s="482"/>
      <c r="Y1096" s="478"/>
      <c r="Z1096" s="478"/>
      <c r="AA1096" s="478"/>
      <c r="AB1096" s="478"/>
      <c r="AC1096" s="241"/>
      <c r="AD1096" s="482"/>
      <c r="AE1096" s="482"/>
      <c r="AF1096" s="482"/>
      <c r="AG1096" s="482"/>
      <c r="AH1096" s="482"/>
      <c r="AI1096" s="482"/>
      <c r="AJ1096" s="482"/>
      <c r="AK1096" s="482"/>
      <c r="AL1096" s="482"/>
      <c r="AM1096" s="482"/>
      <c r="AN1096" s="482"/>
      <c r="AO1096" s="482"/>
      <c r="AP1096" s="482"/>
      <c r="AQ1096" s="482"/>
      <c r="AR1096" s="482"/>
      <c r="AS1096" s="482"/>
      <c r="AT1096" s="482"/>
      <c r="AU1096" s="482"/>
      <c r="AV1096" s="482"/>
      <c r="AW1096" s="482"/>
      <c r="AX1096" s="482"/>
      <c r="AY1096" s="482"/>
      <c r="AZ1096" s="482"/>
      <c r="BA1096" s="478"/>
      <c r="BB1096" s="478"/>
      <c r="BC1096" s="478"/>
      <c r="BD1096" s="478"/>
      <c r="BF1096" s="241"/>
    </row>
    <row r="1097" spans="2:58" s="236" customFormat="1" ht="12.45" hidden="1" customHeight="1">
      <c r="B1097" s="1014" t="s">
        <v>3917</v>
      </c>
      <c r="C1097" s="1015"/>
      <c r="D1097" s="1015"/>
      <c r="E1097" s="1015"/>
      <c r="F1097" s="1015"/>
      <c r="G1097" s="1015"/>
      <c r="H1097" s="1015"/>
      <c r="I1097" s="1016"/>
      <c r="J1097" s="1017"/>
      <c r="K1097" s="1018"/>
      <c r="L1097" s="1018"/>
      <c r="M1097" s="1018"/>
      <c r="N1097" s="1018"/>
      <c r="O1097" s="1018"/>
      <c r="P1097" s="1018"/>
      <c r="Q1097" s="1018"/>
      <c r="R1097" s="1018"/>
      <c r="S1097" s="1018"/>
      <c r="T1097" s="1018"/>
      <c r="U1097" s="1018"/>
      <c r="V1097" s="1018"/>
      <c r="W1097" s="1018"/>
      <c r="X1097" s="1018"/>
      <c r="Y1097" s="1018"/>
      <c r="Z1097" s="1018"/>
      <c r="AA1097" s="1018"/>
      <c r="AB1097" s="1019"/>
      <c r="AD1097" s="1014" t="s">
        <v>3917</v>
      </c>
      <c r="AE1097" s="1015"/>
      <c r="AF1097" s="1015"/>
      <c r="AG1097" s="1015"/>
      <c r="AH1097" s="1015"/>
      <c r="AI1097" s="1015"/>
      <c r="AJ1097" s="1015"/>
      <c r="AK1097" s="1016"/>
      <c r="AL1097" s="1017"/>
      <c r="AM1097" s="1018"/>
      <c r="AN1097" s="1018"/>
      <c r="AO1097" s="1018"/>
      <c r="AP1097" s="1018"/>
      <c r="AQ1097" s="1018"/>
      <c r="AR1097" s="1018"/>
      <c r="AS1097" s="1018"/>
      <c r="AT1097" s="1018"/>
      <c r="AU1097" s="1018"/>
      <c r="AV1097" s="1018"/>
      <c r="AW1097" s="1018"/>
      <c r="AX1097" s="1018"/>
      <c r="AY1097" s="1018"/>
      <c r="AZ1097" s="1018"/>
      <c r="BA1097" s="1018"/>
      <c r="BB1097" s="1018"/>
      <c r="BC1097" s="1018"/>
      <c r="BD1097" s="1019"/>
    </row>
    <row r="1098" spans="2:58" s="236" customFormat="1" ht="22.5" hidden="1" customHeight="1">
      <c r="B1098" s="1020" t="s">
        <v>8</v>
      </c>
      <c r="C1098" s="1021"/>
      <c r="D1098" s="1021"/>
      <c r="E1098" s="1021"/>
      <c r="F1098" s="1021"/>
      <c r="G1098" s="1021"/>
      <c r="H1098" s="1021"/>
      <c r="I1098" s="1022"/>
      <c r="J1098" s="1023"/>
      <c r="K1098" s="1024"/>
      <c r="L1098" s="1024"/>
      <c r="M1098" s="1025"/>
      <c r="N1098" s="1025"/>
      <c r="O1098" s="1024"/>
      <c r="P1098" s="1025"/>
      <c r="Q1098" s="1025"/>
      <c r="R1098" s="1024"/>
      <c r="S1098" s="1024"/>
      <c r="T1098" s="1024"/>
      <c r="U1098" s="1024"/>
      <c r="V1098" s="1024"/>
      <c r="W1098" s="1024"/>
      <c r="X1098" s="1024"/>
      <c r="Y1098" s="1024"/>
      <c r="Z1098" s="1024"/>
      <c r="AA1098" s="1024"/>
      <c r="AB1098" s="1026"/>
      <c r="AC1098" s="236">
        <v>64</v>
      </c>
      <c r="AD1098" s="1020" t="s">
        <v>8</v>
      </c>
      <c r="AE1098" s="1021"/>
      <c r="AF1098" s="1021"/>
      <c r="AG1098" s="1021"/>
      <c r="AH1098" s="1021"/>
      <c r="AI1098" s="1021"/>
      <c r="AJ1098" s="1021"/>
      <c r="AK1098" s="1022"/>
      <c r="AL1098" s="1023"/>
      <c r="AM1098" s="1024"/>
      <c r="AN1098" s="1024"/>
      <c r="AO1098" s="1025"/>
      <c r="AP1098" s="1025"/>
      <c r="AQ1098" s="1024"/>
      <c r="AR1098" s="1025"/>
      <c r="AS1098" s="1025"/>
      <c r="AT1098" s="1024"/>
      <c r="AU1098" s="1024"/>
      <c r="AV1098" s="1024"/>
      <c r="AW1098" s="1024"/>
      <c r="AX1098" s="1024"/>
      <c r="AY1098" s="1024"/>
      <c r="AZ1098" s="1024"/>
      <c r="BA1098" s="1024"/>
      <c r="BB1098" s="1024"/>
      <c r="BC1098" s="1024"/>
      <c r="BD1098" s="1026"/>
      <c r="BF1098" s="236">
        <v>64</v>
      </c>
    </row>
    <row r="1099" spans="2:58" s="236" customFormat="1" ht="25.2" hidden="1" customHeight="1">
      <c r="B1099" s="1027" t="s">
        <v>23</v>
      </c>
      <c r="C1099" s="1028"/>
      <c r="D1099" s="1028"/>
      <c r="E1099" s="1028"/>
      <c r="F1099" s="1028"/>
      <c r="G1099" s="1028"/>
      <c r="H1099" s="1028"/>
      <c r="I1099" s="1029"/>
      <c r="J1099" s="972" t="s">
        <v>3918</v>
      </c>
      <c r="K1099" s="973"/>
      <c r="L1099" s="973"/>
      <c r="M1099" s="975"/>
      <c r="N1099" s="977"/>
      <c r="O1099" s="239" t="s">
        <v>3919</v>
      </c>
      <c r="P1099" s="975"/>
      <c r="Q1099" s="977"/>
      <c r="R1099" s="973"/>
      <c r="S1099" s="973"/>
      <c r="T1099" s="973"/>
      <c r="U1099" s="973"/>
      <c r="V1099" s="973"/>
      <c r="W1099" s="973"/>
      <c r="X1099" s="973"/>
      <c r="Y1099" s="973"/>
      <c r="Z1099" s="973"/>
      <c r="AA1099" s="973"/>
      <c r="AB1099" s="974"/>
      <c r="AD1099" s="1027" t="s">
        <v>23</v>
      </c>
      <c r="AE1099" s="1028"/>
      <c r="AF1099" s="1028"/>
      <c r="AG1099" s="1028"/>
      <c r="AH1099" s="1028"/>
      <c r="AI1099" s="1028"/>
      <c r="AJ1099" s="1028"/>
      <c r="AK1099" s="1029"/>
      <c r="AL1099" s="972" t="s">
        <v>3918</v>
      </c>
      <c r="AM1099" s="973"/>
      <c r="AN1099" s="973"/>
      <c r="AO1099" s="975"/>
      <c r="AP1099" s="977"/>
      <c r="AQ1099" s="239" t="s">
        <v>3919</v>
      </c>
      <c r="AR1099" s="975"/>
      <c r="AS1099" s="977"/>
      <c r="AT1099" s="973"/>
      <c r="AU1099" s="973"/>
      <c r="AV1099" s="973"/>
      <c r="AW1099" s="973"/>
      <c r="AX1099" s="973"/>
      <c r="AY1099" s="973"/>
      <c r="AZ1099" s="973"/>
      <c r="BA1099" s="973"/>
      <c r="BB1099" s="973"/>
      <c r="BC1099" s="973"/>
      <c r="BD1099" s="974"/>
    </row>
    <row r="1100" spans="2:58" s="236" customFormat="1" ht="25.2" hidden="1" customHeight="1">
      <c r="B1100" s="1030"/>
      <c r="C1100" s="1025"/>
      <c r="D1100" s="1025"/>
      <c r="E1100" s="1025"/>
      <c r="F1100" s="1025"/>
      <c r="G1100" s="1025"/>
      <c r="H1100" s="1025"/>
      <c r="I1100" s="1031"/>
      <c r="J1100" s="972" t="s">
        <v>3920</v>
      </c>
      <c r="K1100" s="973"/>
      <c r="L1100" s="973"/>
      <c r="M1100" s="975"/>
      <c r="N1100" s="976"/>
      <c r="O1100" s="976"/>
      <c r="P1100" s="976"/>
      <c r="Q1100" s="977"/>
      <c r="R1100" s="972" t="s">
        <v>3921</v>
      </c>
      <c r="S1100" s="973"/>
      <c r="T1100" s="974"/>
      <c r="U1100" s="975"/>
      <c r="V1100" s="976"/>
      <c r="W1100" s="976"/>
      <c r="X1100" s="976"/>
      <c r="Y1100" s="976"/>
      <c r="Z1100" s="976"/>
      <c r="AA1100" s="976"/>
      <c r="AB1100" s="977"/>
      <c r="AD1100" s="1030"/>
      <c r="AE1100" s="1025"/>
      <c r="AF1100" s="1025"/>
      <c r="AG1100" s="1025"/>
      <c r="AH1100" s="1025"/>
      <c r="AI1100" s="1025"/>
      <c r="AJ1100" s="1025"/>
      <c r="AK1100" s="1031"/>
      <c r="AL1100" s="972" t="s">
        <v>3920</v>
      </c>
      <c r="AM1100" s="973"/>
      <c r="AN1100" s="973"/>
      <c r="AO1100" s="975"/>
      <c r="AP1100" s="976"/>
      <c r="AQ1100" s="976"/>
      <c r="AR1100" s="976"/>
      <c r="AS1100" s="977"/>
      <c r="AT1100" s="972" t="s">
        <v>3921</v>
      </c>
      <c r="AU1100" s="973"/>
      <c r="AV1100" s="974"/>
      <c r="AW1100" s="975"/>
      <c r="AX1100" s="976"/>
      <c r="AY1100" s="976"/>
      <c r="AZ1100" s="976"/>
      <c r="BA1100" s="976"/>
      <c r="BB1100" s="976"/>
      <c r="BC1100" s="976"/>
      <c r="BD1100" s="977"/>
    </row>
    <row r="1101" spans="2:58" s="236" customFormat="1" ht="25.2" hidden="1" customHeight="1">
      <c r="B1101" s="1030"/>
      <c r="C1101" s="1025"/>
      <c r="D1101" s="1025"/>
      <c r="E1101" s="1025"/>
      <c r="F1101" s="1025"/>
      <c r="G1101" s="1025"/>
      <c r="H1101" s="1025"/>
      <c r="I1101" s="1031"/>
      <c r="J1101" s="972" t="s">
        <v>3922</v>
      </c>
      <c r="K1101" s="973"/>
      <c r="L1101" s="973"/>
      <c r="M1101" s="978"/>
      <c r="N1101" s="979"/>
      <c r="O1101" s="979"/>
      <c r="P1101" s="979"/>
      <c r="Q1101" s="980"/>
      <c r="R1101" s="972" t="s">
        <v>3923</v>
      </c>
      <c r="S1101" s="973"/>
      <c r="T1101" s="974"/>
      <c r="U1101" s="975"/>
      <c r="V1101" s="976"/>
      <c r="W1101" s="976"/>
      <c r="X1101" s="976"/>
      <c r="Y1101" s="976"/>
      <c r="Z1101" s="976"/>
      <c r="AA1101" s="976"/>
      <c r="AB1101" s="977"/>
      <c r="AD1101" s="1030"/>
      <c r="AE1101" s="1025"/>
      <c r="AF1101" s="1025"/>
      <c r="AG1101" s="1025"/>
      <c r="AH1101" s="1025"/>
      <c r="AI1101" s="1025"/>
      <c r="AJ1101" s="1025"/>
      <c r="AK1101" s="1031"/>
      <c r="AL1101" s="972" t="s">
        <v>3922</v>
      </c>
      <c r="AM1101" s="973"/>
      <c r="AN1101" s="973"/>
      <c r="AO1101" s="978"/>
      <c r="AP1101" s="979"/>
      <c r="AQ1101" s="979"/>
      <c r="AR1101" s="979"/>
      <c r="AS1101" s="980"/>
      <c r="AT1101" s="972" t="s">
        <v>3923</v>
      </c>
      <c r="AU1101" s="973"/>
      <c r="AV1101" s="974"/>
      <c r="AW1101" s="975"/>
      <c r="AX1101" s="976"/>
      <c r="AY1101" s="976"/>
      <c r="AZ1101" s="976"/>
      <c r="BA1101" s="976"/>
      <c r="BB1101" s="976"/>
      <c r="BC1101" s="976"/>
      <c r="BD1101" s="977"/>
    </row>
    <row r="1102" spans="2:58" s="236" customFormat="1" ht="25.2" hidden="1" customHeight="1">
      <c r="B1102" s="1023"/>
      <c r="C1102" s="1024"/>
      <c r="D1102" s="1024"/>
      <c r="E1102" s="1024"/>
      <c r="F1102" s="1024"/>
      <c r="G1102" s="1024"/>
      <c r="H1102" s="1024"/>
      <c r="I1102" s="1026"/>
      <c r="J1102" s="972" t="s">
        <v>3924</v>
      </c>
      <c r="K1102" s="973"/>
      <c r="L1102" s="973"/>
      <c r="M1102" s="981"/>
      <c r="N1102" s="981"/>
      <c r="O1102" s="981"/>
      <c r="P1102" s="981"/>
      <c r="Q1102" s="981"/>
      <c r="R1102" s="981"/>
      <c r="S1102" s="981"/>
      <c r="T1102" s="981"/>
      <c r="U1102" s="981"/>
      <c r="V1102" s="981"/>
      <c r="W1102" s="981"/>
      <c r="X1102" s="981"/>
      <c r="Y1102" s="981"/>
      <c r="Z1102" s="981"/>
      <c r="AA1102" s="981"/>
      <c r="AB1102" s="981"/>
      <c r="AD1102" s="1023"/>
      <c r="AE1102" s="1024"/>
      <c r="AF1102" s="1024"/>
      <c r="AG1102" s="1024"/>
      <c r="AH1102" s="1024"/>
      <c r="AI1102" s="1024"/>
      <c r="AJ1102" s="1024"/>
      <c r="AK1102" s="1026"/>
      <c r="AL1102" s="972" t="s">
        <v>3924</v>
      </c>
      <c r="AM1102" s="973"/>
      <c r="AN1102" s="973"/>
      <c r="AO1102" s="981"/>
      <c r="AP1102" s="981"/>
      <c r="AQ1102" s="981"/>
      <c r="AR1102" s="981"/>
      <c r="AS1102" s="981"/>
      <c r="AT1102" s="981"/>
      <c r="AU1102" s="981"/>
      <c r="AV1102" s="981"/>
      <c r="AW1102" s="981"/>
      <c r="AX1102" s="981"/>
      <c r="AY1102" s="981"/>
      <c r="AZ1102" s="981"/>
      <c r="BA1102" s="981"/>
      <c r="BB1102" s="981"/>
      <c r="BC1102" s="981"/>
      <c r="BD1102" s="981"/>
    </row>
    <row r="1103" spans="2:58" s="236" customFormat="1" ht="30" hidden="1" customHeight="1">
      <c r="B1103" s="982" t="s">
        <v>3925</v>
      </c>
      <c r="C1103" s="983"/>
      <c r="D1103" s="983"/>
      <c r="E1103" s="983"/>
      <c r="F1103" s="983"/>
      <c r="G1103" s="983"/>
      <c r="H1103" s="983"/>
      <c r="I1103" s="984"/>
      <c r="J1103" s="444"/>
      <c r="K1103" s="445"/>
      <c r="L1103" s="446" t="s">
        <v>388</v>
      </c>
      <c r="M1103" s="447"/>
      <c r="N1103" s="448" t="s">
        <v>112</v>
      </c>
      <c r="O1103" s="449"/>
      <c r="P1103" s="450"/>
      <c r="V1103" s="451"/>
      <c r="W1103" s="451"/>
      <c r="X1103" s="451"/>
      <c r="Y1103" s="451"/>
      <c r="Z1103" s="451"/>
      <c r="AA1103" s="451"/>
      <c r="AB1103" s="452"/>
      <c r="AD1103" s="982" t="s">
        <v>3925</v>
      </c>
      <c r="AE1103" s="983"/>
      <c r="AF1103" s="983"/>
      <c r="AG1103" s="983"/>
      <c r="AH1103" s="983"/>
      <c r="AI1103" s="983"/>
      <c r="AJ1103" s="983"/>
      <c r="AK1103" s="984"/>
      <c r="AL1103" s="444"/>
      <c r="AM1103" s="445"/>
      <c r="AN1103" s="446" t="s">
        <v>388</v>
      </c>
      <c r="AO1103" s="447"/>
      <c r="AP1103" s="448" t="s">
        <v>112</v>
      </c>
      <c r="AQ1103" s="449"/>
      <c r="AR1103" s="450"/>
      <c r="AX1103" s="451"/>
      <c r="AY1103" s="451"/>
      <c r="AZ1103" s="451"/>
      <c r="BA1103" s="451"/>
      <c r="BB1103" s="451"/>
      <c r="BC1103" s="451"/>
      <c r="BD1103" s="452"/>
    </row>
    <row r="1104" spans="2:58" s="236" customFormat="1" ht="15" hidden="1" customHeight="1">
      <c r="B1104" s="985"/>
      <c r="C1104" s="986"/>
      <c r="D1104" s="986"/>
      <c r="E1104" s="986"/>
      <c r="F1104" s="986"/>
      <c r="G1104" s="986"/>
      <c r="H1104" s="986"/>
      <c r="I1104" s="987"/>
      <c r="J1104" s="453" t="s">
        <v>3926</v>
      </c>
      <c r="K1104" s="454"/>
      <c r="L1104" s="454"/>
      <c r="M1104" s="454"/>
      <c r="N1104" s="454"/>
      <c r="O1104" s="454"/>
      <c r="P1104" s="454"/>
      <c r="Q1104" s="454"/>
      <c r="R1104" s="454"/>
      <c r="S1104" s="449"/>
      <c r="T1104" s="455"/>
      <c r="U1104" s="456"/>
      <c r="V1104" s="457"/>
      <c r="W1104" s="458"/>
      <c r="X1104" s="459" t="s">
        <v>388</v>
      </c>
      <c r="Y1104" s="460"/>
      <c r="Z1104" s="461" t="s">
        <v>112</v>
      </c>
      <c r="AA1104" s="461"/>
      <c r="AB1104" s="462"/>
      <c r="AD1104" s="985"/>
      <c r="AE1104" s="986"/>
      <c r="AF1104" s="986"/>
      <c r="AG1104" s="986"/>
      <c r="AH1104" s="986"/>
      <c r="AI1104" s="986"/>
      <c r="AJ1104" s="986"/>
      <c r="AK1104" s="987"/>
      <c r="AL1104" s="453" t="s">
        <v>3926</v>
      </c>
      <c r="AM1104" s="454"/>
      <c r="AN1104" s="454"/>
      <c r="AO1104" s="454"/>
      <c r="AP1104" s="454"/>
      <c r="AQ1104" s="454"/>
      <c r="AR1104" s="454"/>
      <c r="AS1104" s="454"/>
      <c r="AT1104" s="454"/>
      <c r="AU1104" s="449"/>
      <c r="AV1104" s="455"/>
      <c r="AW1104" s="456"/>
      <c r="AX1104" s="457"/>
      <c r="AY1104" s="458"/>
      <c r="AZ1104" s="459" t="s">
        <v>388</v>
      </c>
      <c r="BA1104" s="460"/>
      <c r="BB1104" s="461" t="s">
        <v>112</v>
      </c>
      <c r="BC1104" s="461"/>
      <c r="BD1104" s="462"/>
    </row>
    <row r="1105" spans="2:58" s="236" customFormat="1" ht="15" hidden="1" customHeight="1">
      <c r="B1105" s="988"/>
      <c r="C1105" s="989"/>
      <c r="D1105" s="989"/>
      <c r="E1105" s="989"/>
      <c r="F1105" s="989"/>
      <c r="G1105" s="989"/>
      <c r="H1105" s="989"/>
      <c r="I1105" s="990"/>
      <c r="J1105" s="463" t="s">
        <v>3927</v>
      </c>
      <c r="K1105" s="464"/>
      <c r="L1105" s="464"/>
      <c r="M1105" s="464"/>
      <c r="N1105" s="464"/>
      <c r="O1105" s="464"/>
      <c r="P1105" s="464"/>
      <c r="Q1105" s="464"/>
      <c r="R1105" s="464"/>
      <c r="S1105" s="465"/>
      <c r="T1105" s="466"/>
      <c r="U1105" s="467"/>
      <c r="V1105" s="468"/>
      <c r="W1105" s="469"/>
      <c r="X1105" s="464" t="s">
        <v>388</v>
      </c>
      <c r="Y1105" s="470"/>
      <c r="Z1105" s="466" t="s">
        <v>112</v>
      </c>
      <c r="AA1105" s="466"/>
      <c r="AB1105" s="471"/>
      <c r="AD1105" s="988"/>
      <c r="AE1105" s="989"/>
      <c r="AF1105" s="989"/>
      <c r="AG1105" s="989"/>
      <c r="AH1105" s="989"/>
      <c r="AI1105" s="989"/>
      <c r="AJ1105" s="989"/>
      <c r="AK1105" s="990"/>
      <c r="AL1105" s="463" t="s">
        <v>3927</v>
      </c>
      <c r="AM1105" s="464"/>
      <c r="AN1105" s="464"/>
      <c r="AO1105" s="464"/>
      <c r="AP1105" s="464"/>
      <c r="AQ1105" s="464"/>
      <c r="AR1105" s="464"/>
      <c r="AS1105" s="464"/>
      <c r="AT1105" s="464"/>
      <c r="AU1105" s="465"/>
      <c r="AV1105" s="466"/>
      <c r="AW1105" s="467"/>
      <c r="AX1105" s="468"/>
      <c r="AY1105" s="469"/>
      <c r="AZ1105" s="464" t="s">
        <v>388</v>
      </c>
      <c r="BA1105" s="470"/>
      <c r="BB1105" s="466" t="s">
        <v>112</v>
      </c>
      <c r="BC1105" s="466"/>
      <c r="BD1105" s="471"/>
    </row>
    <row r="1106" spans="2:58" s="236" customFormat="1" ht="18" hidden="1" customHeight="1">
      <c r="B1106" s="991" t="s">
        <v>3928</v>
      </c>
      <c r="C1106" s="992"/>
      <c r="D1106" s="992"/>
      <c r="E1106" s="992"/>
      <c r="F1106" s="992"/>
      <c r="G1106" s="992"/>
      <c r="H1106" s="992"/>
      <c r="I1106" s="993"/>
      <c r="J1106" s="472" t="s">
        <v>3783</v>
      </c>
      <c r="K1106" s="473" t="s">
        <v>3929</v>
      </c>
      <c r="L1106" s="474"/>
      <c r="M1106" s="474"/>
      <c r="N1106" s="474"/>
      <c r="O1106" s="472" t="s">
        <v>3783</v>
      </c>
      <c r="P1106" s="473" t="s">
        <v>3930</v>
      </c>
      <c r="Q1106" s="474"/>
      <c r="R1106" s="474"/>
      <c r="T1106" s="461" t="s">
        <v>3935</v>
      </c>
      <c r="U1106" s="472" t="s">
        <v>3783</v>
      </c>
      <c r="V1106" s="461" t="s">
        <v>3936</v>
      </c>
      <c r="X1106" s="473"/>
      <c r="Y1106" s="474"/>
      <c r="Z1106" s="474"/>
      <c r="AA1106" s="474"/>
      <c r="AB1106" s="475"/>
      <c r="AD1106" s="991" t="s">
        <v>3928</v>
      </c>
      <c r="AE1106" s="992"/>
      <c r="AF1106" s="992"/>
      <c r="AG1106" s="992"/>
      <c r="AH1106" s="992"/>
      <c r="AI1106" s="992"/>
      <c r="AJ1106" s="992"/>
      <c r="AK1106" s="993"/>
      <c r="AL1106" s="472" t="s">
        <v>3783</v>
      </c>
      <c r="AM1106" s="473" t="s">
        <v>3929</v>
      </c>
      <c r="AN1106" s="474"/>
      <c r="AO1106" s="474"/>
      <c r="AP1106" s="474"/>
      <c r="AQ1106" s="472" t="s">
        <v>3783</v>
      </c>
      <c r="AR1106" s="473" t="s">
        <v>3930</v>
      </c>
      <c r="AS1106" s="474"/>
      <c r="AT1106" s="474"/>
      <c r="AV1106" s="461" t="s">
        <v>3935</v>
      </c>
      <c r="AW1106" s="472" t="s">
        <v>3783</v>
      </c>
      <c r="AX1106" s="461" t="s">
        <v>3936</v>
      </c>
      <c r="AZ1106" s="473"/>
      <c r="BA1106" s="474"/>
      <c r="BB1106" s="474"/>
      <c r="BC1106" s="474"/>
      <c r="BD1106" s="475"/>
    </row>
    <row r="1107" spans="2:58" s="236" customFormat="1" ht="15" hidden="1" customHeight="1">
      <c r="B1107" s="994" t="s">
        <v>3931</v>
      </c>
      <c r="C1107" s="995"/>
      <c r="D1107" s="995"/>
      <c r="E1107" s="995"/>
      <c r="F1107" s="995"/>
      <c r="G1107" s="995"/>
      <c r="H1107" s="995"/>
      <c r="I1107" s="996"/>
      <c r="J1107" s="1000" t="s">
        <v>3932</v>
      </c>
      <c r="K1107" s="1001"/>
      <c r="L1107" s="1004"/>
      <c r="M1107" s="1005"/>
      <c r="N1107" s="1005"/>
      <c r="O1107" s="1005"/>
      <c r="P1107" s="1005"/>
      <c r="Q1107" s="1005"/>
      <c r="R1107" s="1006"/>
      <c r="S1107" s="1006"/>
      <c r="T1107" s="1006"/>
      <c r="U1107" s="1007"/>
      <c r="V1107" s="1008" t="s">
        <v>3933</v>
      </c>
      <c r="W1107" s="1008"/>
      <c r="X1107" s="1008"/>
      <c r="Y1107" s="1008"/>
      <c r="Z1107" s="1008"/>
      <c r="AA1107" s="1008"/>
      <c r="AB1107" s="1009"/>
      <c r="AD1107" s="994" t="s">
        <v>3931</v>
      </c>
      <c r="AE1107" s="995"/>
      <c r="AF1107" s="995"/>
      <c r="AG1107" s="995"/>
      <c r="AH1107" s="995"/>
      <c r="AI1107" s="995"/>
      <c r="AJ1107" s="995"/>
      <c r="AK1107" s="996"/>
      <c r="AL1107" s="1000" t="s">
        <v>3932</v>
      </c>
      <c r="AM1107" s="1001"/>
      <c r="AN1107" s="1004"/>
      <c r="AO1107" s="1005"/>
      <c r="AP1107" s="1005"/>
      <c r="AQ1107" s="1005"/>
      <c r="AR1107" s="1005"/>
      <c r="AS1107" s="1005"/>
      <c r="AT1107" s="1006"/>
      <c r="AU1107" s="1006"/>
      <c r="AV1107" s="1006"/>
      <c r="AW1107" s="1007"/>
      <c r="AX1107" s="1008" t="s">
        <v>3933</v>
      </c>
      <c r="AY1107" s="1008"/>
      <c r="AZ1107" s="1008"/>
      <c r="BA1107" s="1008"/>
      <c r="BB1107" s="1008"/>
      <c r="BC1107" s="1008"/>
      <c r="BD1107" s="1009"/>
    </row>
    <row r="1108" spans="2:58" s="236" customFormat="1" ht="15" hidden="1" customHeight="1">
      <c r="B1108" s="997"/>
      <c r="C1108" s="998"/>
      <c r="D1108" s="998"/>
      <c r="E1108" s="998"/>
      <c r="F1108" s="998"/>
      <c r="G1108" s="998"/>
      <c r="H1108" s="998"/>
      <c r="I1108" s="999"/>
      <c r="J1108" s="1002"/>
      <c r="K1108" s="1003"/>
      <c r="L1108" s="1004"/>
      <c r="M1108" s="1005"/>
      <c r="N1108" s="1005"/>
      <c r="O1108" s="1005"/>
      <c r="P1108" s="1005"/>
      <c r="Q1108" s="1005"/>
      <c r="R1108" s="1006"/>
      <c r="S1108" s="1006"/>
      <c r="T1108" s="1006"/>
      <c r="U1108" s="1007"/>
      <c r="V1108" s="1010"/>
      <c r="W1108" s="1010"/>
      <c r="X1108" s="1010"/>
      <c r="Y1108" s="1010"/>
      <c r="Z1108" s="1010"/>
      <c r="AA1108" s="1010"/>
      <c r="AB1108" s="1011"/>
      <c r="AC1108" s="241"/>
      <c r="AD1108" s="997"/>
      <c r="AE1108" s="998"/>
      <c r="AF1108" s="998"/>
      <c r="AG1108" s="998"/>
      <c r="AH1108" s="998"/>
      <c r="AI1108" s="998"/>
      <c r="AJ1108" s="998"/>
      <c r="AK1108" s="999"/>
      <c r="AL1108" s="1002"/>
      <c r="AM1108" s="1003"/>
      <c r="AN1108" s="1004"/>
      <c r="AO1108" s="1005"/>
      <c r="AP1108" s="1005"/>
      <c r="AQ1108" s="1005"/>
      <c r="AR1108" s="1005"/>
      <c r="AS1108" s="1005"/>
      <c r="AT1108" s="1006"/>
      <c r="AU1108" s="1006"/>
      <c r="AV1108" s="1006"/>
      <c r="AW1108" s="1007"/>
      <c r="AX1108" s="1010"/>
      <c r="AY1108" s="1010"/>
      <c r="AZ1108" s="1010"/>
      <c r="BA1108" s="1010"/>
      <c r="BB1108" s="1010"/>
      <c r="BC1108" s="1010"/>
      <c r="BD1108" s="1011"/>
      <c r="BF1108" s="241"/>
    </row>
    <row r="1109" spans="2:58" s="236" customFormat="1" ht="15" hidden="1" customHeight="1">
      <c r="B1109" s="994" t="s">
        <v>3934</v>
      </c>
      <c r="C1109" s="995"/>
      <c r="D1109" s="995"/>
      <c r="E1109" s="995"/>
      <c r="F1109" s="995"/>
      <c r="G1109" s="995"/>
      <c r="H1109" s="995"/>
      <c r="I1109" s="996"/>
      <c r="J1109" s="968"/>
      <c r="K1109" s="969"/>
      <c r="L1109" s="1012"/>
      <c r="M1109" s="1012" t="s">
        <v>12</v>
      </c>
      <c r="N1109" s="1012"/>
      <c r="O1109" s="1012" t="s">
        <v>11</v>
      </c>
      <c r="P1109" s="1012"/>
      <c r="Q1109" s="1012" t="s">
        <v>227</v>
      </c>
      <c r="S1109" s="476"/>
      <c r="T1109" s="476"/>
      <c r="U1109" s="476"/>
      <c r="V1109" s="476"/>
      <c r="W1109" s="476"/>
      <c r="X1109" s="476"/>
      <c r="Y1109" s="476"/>
      <c r="Z1109" s="476"/>
      <c r="AA1109" s="476"/>
      <c r="AB1109" s="477"/>
      <c r="AC1109" s="241"/>
      <c r="AD1109" s="994" t="s">
        <v>3934</v>
      </c>
      <c r="AE1109" s="995"/>
      <c r="AF1109" s="995"/>
      <c r="AG1109" s="995"/>
      <c r="AH1109" s="995"/>
      <c r="AI1109" s="995"/>
      <c r="AJ1109" s="995"/>
      <c r="AK1109" s="996"/>
      <c r="AL1109" s="968"/>
      <c r="AM1109" s="969"/>
      <c r="AN1109" s="1012"/>
      <c r="AO1109" s="1012" t="s">
        <v>12</v>
      </c>
      <c r="AP1109" s="1012"/>
      <c r="AQ1109" s="1012" t="s">
        <v>11</v>
      </c>
      <c r="AR1109" s="1012"/>
      <c r="AS1109" s="1012" t="s">
        <v>227</v>
      </c>
      <c r="AU1109" s="476"/>
      <c r="AV1109" s="476"/>
      <c r="AW1109" s="476"/>
      <c r="AX1109" s="476"/>
      <c r="AY1109" s="476"/>
      <c r="AZ1109" s="476"/>
      <c r="BA1109" s="476"/>
      <c r="BB1109" s="476"/>
      <c r="BC1109" s="476"/>
      <c r="BD1109" s="477"/>
      <c r="BF1109" s="241"/>
    </row>
    <row r="1110" spans="2:58" s="236" customFormat="1" ht="15" hidden="1" customHeight="1">
      <c r="B1110" s="997"/>
      <c r="C1110" s="998"/>
      <c r="D1110" s="998"/>
      <c r="E1110" s="998"/>
      <c r="F1110" s="998"/>
      <c r="G1110" s="998"/>
      <c r="H1110" s="998"/>
      <c r="I1110" s="999"/>
      <c r="J1110" s="970"/>
      <c r="K1110" s="971"/>
      <c r="L1110" s="1013"/>
      <c r="M1110" s="1013"/>
      <c r="N1110" s="1013"/>
      <c r="O1110" s="1013"/>
      <c r="P1110" s="1013"/>
      <c r="Q1110" s="1013"/>
      <c r="R1110" s="481"/>
      <c r="S1110" s="479"/>
      <c r="T1110" s="479"/>
      <c r="U1110" s="479"/>
      <c r="V1110" s="479"/>
      <c r="W1110" s="479"/>
      <c r="X1110" s="479"/>
      <c r="Y1110" s="479"/>
      <c r="Z1110" s="479"/>
      <c r="AA1110" s="479"/>
      <c r="AB1110" s="480"/>
      <c r="AC1110" s="241"/>
      <c r="AD1110" s="997"/>
      <c r="AE1110" s="998"/>
      <c r="AF1110" s="998"/>
      <c r="AG1110" s="998"/>
      <c r="AH1110" s="998"/>
      <c r="AI1110" s="998"/>
      <c r="AJ1110" s="998"/>
      <c r="AK1110" s="999"/>
      <c r="AL1110" s="970"/>
      <c r="AM1110" s="971"/>
      <c r="AN1110" s="1013"/>
      <c r="AO1110" s="1013"/>
      <c r="AP1110" s="1013"/>
      <c r="AQ1110" s="1013"/>
      <c r="AR1110" s="1013"/>
      <c r="AS1110" s="1013"/>
      <c r="AT1110" s="481"/>
      <c r="AU1110" s="479"/>
      <c r="AV1110" s="479"/>
      <c r="AW1110" s="479"/>
      <c r="AX1110" s="479"/>
      <c r="AY1110" s="479"/>
      <c r="AZ1110" s="479"/>
      <c r="BA1110" s="479"/>
      <c r="BB1110" s="479"/>
      <c r="BC1110" s="479"/>
      <c r="BD1110" s="480"/>
      <c r="BF1110" s="241"/>
    </row>
    <row r="1111" spans="2:58" s="236" customFormat="1" ht="20.100000000000001" hidden="1" customHeight="1">
      <c r="B1111" s="482"/>
      <c r="C1111" s="482"/>
      <c r="D1111" s="482"/>
      <c r="E1111" s="482"/>
      <c r="F1111" s="482"/>
      <c r="G1111" s="482"/>
      <c r="H1111" s="482"/>
      <c r="I1111" s="482"/>
      <c r="J1111" s="482"/>
      <c r="K1111" s="482"/>
      <c r="L1111" s="482"/>
      <c r="M1111" s="482"/>
      <c r="N1111" s="482"/>
      <c r="O1111" s="482"/>
      <c r="P1111" s="482"/>
      <c r="Q1111" s="482"/>
      <c r="R1111" s="482"/>
      <c r="S1111" s="482"/>
      <c r="T1111" s="482"/>
      <c r="U1111" s="482"/>
      <c r="V1111" s="482"/>
      <c r="W1111" s="482"/>
      <c r="X1111" s="482"/>
      <c r="Y1111" s="482"/>
      <c r="Z1111" s="482"/>
      <c r="AA1111" s="482"/>
      <c r="AB1111" s="482"/>
      <c r="AC1111" s="241"/>
      <c r="AD1111" s="482"/>
      <c r="AE1111" s="482"/>
      <c r="AF1111" s="482"/>
      <c r="AG1111" s="482"/>
      <c r="AH1111" s="482"/>
      <c r="AI1111" s="482"/>
      <c r="AJ1111" s="482"/>
      <c r="AK1111" s="482"/>
      <c r="AL1111" s="482"/>
      <c r="AM1111" s="482"/>
      <c r="AN1111" s="482"/>
      <c r="AO1111" s="482"/>
      <c r="AP1111" s="482"/>
      <c r="AQ1111" s="482"/>
      <c r="AR1111" s="482"/>
      <c r="AS1111" s="482"/>
      <c r="AT1111" s="482"/>
      <c r="AU1111" s="482"/>
      <c r="AV1111" s="482"/>
      <c r="AW1111" s="482"/>
      <c r="AX1111" s="482"/>
      <c r="AY1111" s="482"/>
      <c r="AZ1111" s="482"/>
      <c r="BA1111" s="482"/>
      <c r="BB1111" s="482"/>
      <c r="BC1111" s="482"/>
      <c r="BD1111" s="482"/>
      <c r="BF1111" s="241"/>
    </row>
    <row r="1112" spans="2:58" s="236" customFormat="1" ht="18" hidden="1" customHeight="1">
      <c r="C1112" s="437" t="s">
        <v>3937</v>
      </c>
      <c r="D1112" s="243" t="s">
        <v>16092</v>
      </c>
      <c r="F1112" s="243"/>
      <c r="G1112" s="243"/>
      <c r="H1112" s="243"/>
      <c r="I1112" s="243"/>
      <c r="J1112" s="483"/>
      <c r="K1112" s="483"/>
      <c r="L1112" s="483"/>
      <c r="M1112" s="483"/>
      <c r="N1112" s="483"/>
      <c r="O1112" s="483"/>
      <c r="P1112" s="483"/>
      <c r="Q1112" s="483"/>
      <c r="R1112" s="483"/>
      <c r="S1112" s="484"/>
      <c r="T1112" s="483"/>
      <c r="U1112" s="483"/>
      <c r="V1112" s="483"/>
      <c r="W1112" s="483"/>
      <c r="X1112" s="243"/>
      <c r="Y1112" s="243"/>
      <c r="Z1112" s="243"/>
      <c r="AA1112" s="243"/>
      <c r="AB1112" s="243"/>
      <c r="AE1112" s="437" t="s">
        <v>3937</v>
      </c>
      <c r="AF1112" s="243" t="s">
        <v>16092</v>
      </c>
      <c r="AH1112" s="243"/>
      <c r="AI1112" s="243"/>
      <c r="AJ1112" s="243"/>
      <c r="AK1112" s="243"/>
      <c r="AL1112" s="483"/>
      <c r="AM1112" s="483"/>
      <c r="AN1112" s="483"/>
      <c r="AO1112" s="483"/>
      <c r="AP1112" s="483"/>
      <c r="AQ1112" s="483"/>
      <c r="AR1112" s="483"/>
      <c r="AS1112" s="483"/>
      <c r="AT1112" s="483"/>
      <c r="AU1112" s="484"/>
      <c r="AV1112" s="483"/>
      <c r="AW1112" s="483"/>
      <c r="AX1112" s="483"/>
      <c r="AY1112" s="483"/>
      <c r="AZ1112" s="243"/>
      <c r="BA1112" s="243"/>
      <c r="BB1112" s="243"/>
      <c r="BC1112" s="243"/>
      <c r="BD1112" s="243"/>
    </row>
    <row r="1113" spans="2:58" s="236" customFormat="1" ht="30" hidden="1" customHeight="1">
      <c r="C1113" s="485" t="s">
        <v>3938</v>
      </c>
      <c r="D1113" s="1032" t="s">
        <v>16093</v>
      </c>
      <c r="E1113" s="1032"/>
      <c r="F1113" s="1032"/>
      <c r="G1113" s="1032"/>
      <c r="H1113" s="1032"/>
      <c r="I1113" s="1032"/>
      <c r="J1113" s="1032"/>
      <c r="K1113" s="1032"/>
      <c r="L1113" s="1032"/>
      <c r="M1113" s="1032"/>
      <c r="N1113" s="1032"/>
      <c r="O1113" s="1032"/>
      <c r="P1113" s="1032"/>
      <c r="Q1113" s="1032"/>
      <c r="R1113" s="1032"/>
      <c r="S1113" s="1032"/>
      <c r="T1113" s="1032"/>
      <c r="U1113" s="1032"/>
      <c r="V1113" s="1032"/>
      <c r="W1113" s="1032"/>
      <c r="X1113" s="1032"/>
      <c r="Y1113" s="1032"/>
      <c r="Z1113" s="1032"/>
      <c r="AA1113" s="1032"/>
      <c r="AB1113" s="1032"/>
      <c r="AE1113" s="485" t="s">
        <v>3938</v>
      </c>
      <c r="AF1113" s="1032" t="s">
        <v>16093</v>
      </c>
      <c r="AG1113" s="1032"/>
      <c r="AH1113" s="1032"/>
      <c r="AI1113" s="1032"/>
      <c r="AJ1113" s="1032"/>
      <c r="AK1113" s="1032"/>
      <c r="AL1113" s="1032"/>
      <c r="AM1113" s="1032"/>
      <c r="AN1113" s="1032"/>
      <c r="AO1113" s="1032"/>
      <c r="AP1113" s="1032"/>
      <c r="AQ1113" s="1032"/>
      <c r="AR1113" s="1032"/>
      <c r="AS1113" s="1032"/>
      <c r="AT1113" s="1032"/>
      <c r="AU1113" s="1032"/>
      <c r="AV1113" s="1032"/>
      <c r="AW1113" s="1032"/>
      <c r="AX1113" s="1032"/>
      <c r="AY1113" s="1032"/>
      <c r="AZ1113" s="1032"/>
      <c r="BA1113" s="1032"/>
      <c r="BB1113" s="1032"/>
      <c r="BC1113" s="1032"/>
      <c r="BD1113" s="1032"/>
    </row>
    <row r="1114" spans="2:58" s="236" customFormat="1" ht="7.95" hidden="1" customHeight="1">
      <c r="E1114" s="486"/>
      <c r="F1114" s="486"/>
      <c r="G1114" s="486"/>
      <c r="H1114" s="486"/>
      <c r="I1114" s="486"/>
      <c r="J1114" s="486"/>
      <c r="K1114" s="486"/>
      <c r="L1114" s="486"/>
      <c r="M1114" s="486"/>
      <c r="N1114" s="486"/>
      <c r="O1114" s="486"/>
      <c r="P1114" s="486"/>
      <c r="Q1114" s="486"/>
      <c r="R1114" s="486"/>
      <c r="S1114" s="486"/>
      <c r="T1114" s="486"/>
      <c r="U1114" s="486"/>
      <c r="V1114" s="486"/>
      <c r="W1114" s="486"/>
      <c r="X1114" s="486"/>
      <c r="Y1114" s="486"/>
      <c r="Z1114" s="486"/>
      <c r="AA1114" s="486"/>
      <c r="AB1114" s="486"/>
      <c r="AG1114" s="486"/>
      <c r="AH1114" s="486"/>
      <c r="AI1114" s="486"/>
      <c r="AJ1114" s="486"/>
      <c r="AK1114" s="486"/>
      <c r="AL1114" s="486"/>
      <c r="AM1114" s="486"/>
      <c r="AN1114" s="486"/>
      <c r="AO1114" s="486"/>
      <c r="AP1114" s="486"/>
      <c r="AQ1114" s="486"/>
      <c r="AR1114" s="486"/>
      <c r="AS1114" s="486"/>
      <c r="AT1114" s="486"/>
      <c r="AU1114" s="486"/>
      <c r="AV1114" s="486"/>
      <c r="AW1114" s="486"/>
      <c r="AX1114" s="486"/>
      <c r="AY1114" s="486"/>
      <c r="AZ1114" s="486"/>
      <c r="BA1114" s="486"/>
      <c r="BB1114" s="486"/>
      <c r="BC1114" s="486"/>
      <c r="BD1114" s="486"/>
    </row>
    <row r="1115" spans="2:58" s="236" customFormat="1" ht="25.35" hidden="1" customHeight="1">
      <c r="B1115" s="441" t="s">
        <v>3939</v>
      </c>
      <c r="I1115" s="442"/>
      <c r="J1115" s="442"/>
      <c r="W1115" s="442"/>
      <c r="X1115" s="442"/>
      <c r="Y1115" s="442"/>
      <c r="Z1115" s="442"/>
      <c r="AA1115" s="442"/>
      <c r="AB1115" s="442"/>
      <c r="AD1115" s="441" t="s">
        <v>3939</v>
      </c>
      <c r="AK1115" s="442"/>
      <c r="AL1115" s="442"/>
      <c r="AY1115" s="442"/>
      <c r="AZ1115" s="442"/>
      <c r="BA1115" s="442"/>
      <c r="BB1115" s="442"/>
      <c r="BC1115" s="442"/>
      <c r="BD1115" s="442"/>
    </row>
    <row r="1116" spans="2:58" s="236" customFormat="1" ht="12.45" hidden="1" customHeight="1">
      <c r="B1116" s="1014" t="s">
        <v>3917</v>
      </c>
      <c r="C1116" s="1015"/>
      <c r="D1116" s="1015"/>
      <c r="E1116" s="1015"/>
      <c r="F1116" s="1015"/>
      <c r="G1116" s="1015"/>
      <c r="H1116" s="1015"/>
      <c r="I1116" s="1016"/>
      <c r="J1116" s="1017"/>
      <c r="K1116" s="1018"/>
      <c r="L1116" s="1018"/>
      <c r="M1116" s="1018"/>
      <c r="N1116" s="1018"/>
      <c r="O1116" s="1018"/>
      <c r="P1116" s="1018"/>
      <c r="Q1116" s="1018"/>
      <c r="R1116" s="1018"/>
      <c r="S1116" s="1018"/>
      <c r="T1116" s="1018"/>
      <c r="U1116" s="1018"/>
      <c r="V1116" s="1018"/>
      <c r="W1116" s="1018"/>
      <c r="X1116" s="1018"/>
      <c r="Y1116" s="1018"/>
      <c r="Z1116" s="1018"/>
      <c r="AA1116" s="1018"/>
      <c r="AB1116" s="1019"/>
      <c r="AD1116" s="1014" t="s">
        <v>3917</v>
      </c>
      <c r="AE1116" s="1015"/>
      <c r="AF1116" s="1015"/>
      <c r="AG1116" s="1015"/>
      <c r="AH1116" s="1015"/>
      <c r="AI1116" s="1015"/>
      <c r="AJ1116" s="1015"/>
      <c r="AK1116" s="1016"/>
      <c r="AL1116" s="1017"/>
      <c r="AM1116" s="1018"/>
      <c r="AN1116" s="1018"/>
      <c r="AO1116" s="1018"/>
      <c r="AP1116" s="1018"/>
      <c r="AQ1116" s="1018"/>
      <c r="AR1116" s="1018"/>
      <c r="AS1116" s="1018"/>
      <c r="AT1116" s="1018"/>
      <c r="AU1116" s="1018"/>
      <c r="AV1116" s="1018"/>
      <c r="AW1116" s="1018"/>
      <c r="AX1116" s="1018"/>
      <c r="AY1116" s="1018"/>
      <c r="AZ1116" s="1018"/>
      <c r="BA1116" s="1018"/>
      <c r="BB1116" s="1018"/>
      <c r="BC1116" s="1018"/>
      <c r="BD1116" s="1019"/>
    </row>
    <row r="1117" spans="2:58" s="236" customFormat="1" ht="22.5" hidden="1" customHeight="1">
      <c r="B1117" s="1020" t="s">
        <v>8</v>
      </c>
      <c r="C1117" s="1021"/>
      <c r="D1117" s="1021"/>
      <c r="E1117" s="1021"/>
      <c r="F1117" s="1021"/>
      <c r="G1117" s="1021"/>
      <c r="H1117" s="1021"/>
      <c r="I1117" s="1022"/>
      <c r="J1117" s="1023"/>
      <c r="K1117" s="1024"/>
      <c r="L1117" s="1024"/>
      <c r="M1117" s="1025"/>
      <c r="N1117" s="1025"/>
      <c r="O1117" s="1024"/>
      <c r="P1117" s="1025"/>
      <c r="Q1117" s="1025"/>
      <c r="R1117" s="1024"/>
      <c r="S1117" s="1024"/>
      <c r="T1117" s="1024"/>
      <c r="U1117" s="1024"/>
      <c r="V1117" s="1024"/>
      <c r="W1117" s="1024"/>
      <c r="X1117" s="1024"/>
      <c r="Y1117" s="1024"/>
      <c r="Z1117" s="1024"/>
      <c r="AA1117" s="1024"/>
      <c r="AB1117" s="1026"/>
      <c r="AC1117" s="236">
        <v>65</v>
      </c>
      <c r="AD1117" s="1020" t="s">
        <v>8</v>
      </c>
      <c r="AE1117" s="1021"/>
      <c r="AF1117" s="1021"/>
      <c r="AG1117" s="1021"/>
      <c r="AH1117" s="1021"/>
      <c r="AI1117" s="1021"/>
      <c r="AJ1117" s="1021"/>
      <c r="AK1117" s="1022"/>
      <c r="AL1117" s="1023"/>
      <c r="AM1117" s="1024"/>
      <c r="AN1117" s="1024"/>
      <c r="AO1117" s="1025"/>
      <c r="AP1117" s="1025"/>
      <c r="AQ1117" s="1024"/>
      <c r="AR1117" s="1025"/>
      <c r="AS1117" s="1025"/>
      <c r="AT1117" s="1024"/>
      <c r="AU1117" s="1024"/>
      <c r="AV1117" s="1024"/>
      <c r="AW1117" s="1024"/>
      <c r="AX1117" s="1024"/>
      <c r="AY1117" s="1024"/>
      <c r="AZ1117" s="1024"/>
      <c r="BA1117" s="1024"/>
      <c r="BB1117" s="1024"/>
      <c r="BC1117" s="1024"/>
      <c r="BD1117" s="1026"/>
      <c r="BF1117" s="236">
        <v>65</v>
      </c>
    </row>
    <row r="1118" spans="2:58" s="236" customFormat="1" ht="25.2" hidden="1" customHeight="1">
      <c r="B1118" s="1027" t="s">
        <v>23</v>
      </c>
      <c r="C1118" s="1028"/>
      <c r="D1118" s="1028"/>
      <c r="E1118" s="1028"/>
      <c r="F1118" s="1028"/>
      <c r="G1118" s="1028"/>
      <c r="H1118" s="1028"/>
      <c r="I1118" s="1029"/>
      <c r="J1118" s="972" t="s">
        <v>3918</v>
      </c>
      <c r="K1118" s="973"/>
      <c r="L1118" s="973"/>
      <c r="M1118" s="975"/>
      <c r="N1118" s="977"/>
      <c r="O1118" s="239" t="s">
        <v>3919</v>
      </c>
      <c r="P1118" s="975"/>
      <c r="Q1118" s="977"/>
      <c r="R1118" s="973"/>
      <c r="S1118" s="973"/>
      <c r="T1118" s="973"/>
      <c r="U1118" s="973"/>
      <c r="V1118" s="973"/>
      <c r="W1118" s="973"/>
      <c r="X1118" s="973"/>
      <c r="Y1118" s="973"/>
      <c r="Z1118" s="973"/>
      <c r="AA1118" s="973"/>
      <c r="AB1118" s="974"/>
      <c r="AD1118" s="1027" t="s">
        <v>23</v>
      </c>
      <c r="AE1118" s="1028"/>
      <c r="AF1118" s="1028"/>
      <c r="AG1118" s="1028"/>
      <c r="AH1118" s="1028"/>
      <c r="AI1118" s="1028"/>
      <c r="AJ1118" s="1028"/>
      <c r="AK1118" s="1029"/>
      <c r="AL1118" s="972" t="s">
        <v>3918</v>
      </c>
      <c r="AM1118" s="973"/>
      <c r="AN1118" s="973"/>
      <c r="AO1118" s="975"/>
      <c r="AP1118" s="977"/>
      <c r="AQ1118" s="239" t="s">
        <v>3919</v>
      </c>
      <c r="AR1118" s="975"/>
      <c r="AS1118" s="977"/>
      <c r="AT1118" s="973"/>
      <c r="AU1118" s="973"/>
      <c r="AV1118" s="973"/>
      <c r="AW1118" s="973"/>
      <c r="AX1118" s="973"/>
      <c r="AY1118" s="973"/>
      <c r="AZ1118" s="973"/>
      <c r="BA1118" s="973"/>
      <c r="BB1118" s="973"/>
      <c r="BC1118" s="973"/>
      <c r="BD1118" s="974"/>
    </row>
    <row r="1119" spans="2:58" s="236" customFormat="1" ht="25.2" hidden="1" customHeight="1">
      <c r="B1119" s="1030"/>
      <c r="C1119" s="1025"/>
      <c r="D1119" s="1025"/>
      <c r="E1119" s="1025"/>
      <c r="F1119" s="1025"/>
      <c r="G1119" s="1025"/>
      <c r="H1119" s="1025"/>
      <c r="I1119" s="1031"/>
      <c r="J1119" s="972" t="s">
        <v>3920</v>
      </c>
      <c r="K1119" s="973"/>
      <c r="L1119" s="973"/>
      <c r="M1119" s="975"/>
      <c r="N1119" s="976"/>
      <c r="O1119" s="976"/>
      <c r="P1119" s="976"/>
      <c r="Q1119" s="977"/>
      <c r="R1119" s="972" t="s">
        <v>3921</v>
      </c>
      <c r="S1119" s="973"/>
      <c r="T1119" s="974"/>
      <c r="U1119" s="975"/>
      <c r="V1119" s="976"/>
      <c r="W1119" s="976"/>
      <c r="X1119" s="976"/>
      <c r="Y1119" s="976"/>
      <c r="Z1119" s="976"/>
      <c r="AA1119" s="976"/>
      <c r="AB1119" s="977"/>
      <c r="AD1119" s="1030"/>
      <c r="AE1119" s="1025"/>
      <c r="AF1119" s="1025"/>
      <c r="AG1119" s="1025"/>
      <c r="AH1119" s="1025"/>
      <c r="AI1119" s="1025"/>
      <c r="AJ1119" s="1025"/>
      <c r="AK1119" s="1031"/>
      <c r="AL1119" s="972" t="s">
        <v>3920</v>
      </c>
      <c r="AM1119" s="973"/>
      <c r="AN1119" s="973"/>
      <c r="AO1119" s="975"/>
      <c r="AP1119" s="976"/>
      <c r="AQ1119" s="976"/>
      <c r="AR1119" s="976"/>
      <c r="AS1119" s="977"/>
      <c r="AT1119" s="972" t="s">
        <v>3921</v>
      </c>
      <c r="AU1119" s="973"/>
      <c r="AV1119" s="974"/>
      <c r="AW1119" s="975"/>
      <c r="AX1119" s="976"/>
      <c r="AY1119" s="976"/>
      <c r="AZ1119" s="976"/>
      <c r="BA1119" s="976"/>
      <c r="BB1119" s="976"/>
      <c r="BC1119" s="976"/>
      <c r="BD1119" s="977"/>
    </row>
    <row r="1120" spans="2:58" s="236" customFormat="1" ht="25.2" hidden="1" customHeight="1">
      <c r="B1120" s="1030"/>
      <c r="C1120" s="1025"/>
      <c r="D1120" s="1025"/>
      <c r="E1120" s="1025"/>
      <c r="F1120" s="1025"/>
      <c r="G1120" s="1025"/>
      <c r="H1120" s="1025"/>
      <c r="I1120" s="1031"/>
      <c r="J1120" s="972" t="s">
        <v>3922</v>
      </c>
      <c r="K1120" s="973"/>
      <c r="L1120" s="973"/>
      <c r="M1120" s="978"/>
      <c r="N1120" s="979"/>
      <c r="O1120" s="979"/>
      <c r="P1120" s="979"/>
      <c r="Q1120" s="980"/>
      <c r="R1120" s="972" t="s">
        <v>3923</v>
      </c>
      <c r="S1120" s="973"/>
      <c r="T1120" s="974"/>
      <c r="U1120" s="975"/>
      <c r="V1120" s="976"/>
      <c r="W1120" s="976"/>
      <c r="X1120" s="976"/>
      <c r="Y1120" s="976"/>
      <c r="Z1120" s="976"/>
      <c r="AA1120" s="976"/>
      <c r="AB1120" s="977"/>
      <c r="AD1120" s="1030"/>
      <c r="AE1120" s="1025"/>
      <c r="AF1120" s="1025"/>
      <c r="AG1120" s="1025"/>
      <c r="AH1120" s="1025"/>
      <c r="AI1120" s="1025"/>
      <c r="AJ1120" s="1025"/>
      <c r="AK1120" s="1031"/>
      <c r="AL1120" s="972" t="s">
        <v>3922</v>
      </c>
      <c r="AM1120" s="973"/>
      <c r="AN1120" s="973"/>
      <c r="AO1120" s="978"/>
      <c r="AP1120" s="979"/>
      <c r="AQ1120" s="979"/>
      <c r="AR1120" s="979"/>
      <c r="AS1120" s="980"/>
      <c r="AT1120" s="972" t="s">
        <v>3923</v>
      </c>
      <c r="AU1120" s="973"/>
      <c r="AV1120" s="974"/>
      <c r="AW1120" s="975"/>
      <c r="AX1120" s="976"/>
      <c r="AY1120" s="976"/>
      <c r="AZ1120" s="976"/>
      <c r="BA1120" s="976"/>
      <c r="BB1120" s="976"/>
      <c r="BC1120" s="976"/>
      <c r="BD1120" s="977"/>
    </row>
    <row r="1121" spans="2:58" s="236" customFormat="1" ht="25.2" hidden="1" customHeight="1">
      <c r="B1121" s="1023"/>
      <c r="C1121" s="1024"/>
      <c r="D1121" s="1024"/>
      <c r="E1121" s="1024"/>
      <c r="F1121" s="1024"/>
      <c r="G1121" s="1024"/>
      <c r="H1121" s="1024"/>
      <c r="I1121" s="1026"/>
      <c r="J1121" s="972" t="s">
        <v>3924</v>
      </c>
      <c r="K1121" s="973"/>
      <c r="L1121" s="973"/>
      <c r="M1121" s="981"/>
      <c r="N1121" s="981"/>
      <c r="O1121" s="981"/>
      <c r="P1121" s="981"/>
      <c r="Q1121" s="981"/>
      <c r="R1121" s="981"/>
      <c r="S1121" s="981"/>
      <c r="T1121" s="981"/>
      <c r="U1121" s="981"/>
      <c r="V1121" s="981"/>
      <c r="W1121" s="981"/>
      <c r="X1121" s="981"/>
      <c r="Y1121" s="981"/>
      <c r="Z1121" s="981"/>
      <c r="AA1121" s="981"/>
      <c r="AB1121" s="981"/>
      <c r="AD1121" s="1023"/>
      <c r="AE1121" s="1024"/>
      <c r="AF1121" s="1024"/>
      <c r="AG1121" s="1024"/>
      <c r="AH1121" s="1024"/>
      <c r="AI1121" s="1024"/>
      <c r="AJ1121" s="1024"/>
      <c r="AK1121" s="1026"/>
      <c r="AL1121" s="972" t="s">
        <v>3924</v>
      </c>
      <c r="AM1121" s="973"/>
      <c r="AN1121" s="973"/>
      <c r="AO1121" s="981"/>
      <c r="AP1121" s="981"/>
      <c r="AQ1121" s="981"/>
      <c r="AR1121" s="981"/>
      <c r="AS1121" s="981"/>
      <c r="AT1121" s="981"/>
      <c r="AU1121" s="981"/>
      <c r="AV1121" s="981"/>
      <c r="AW1121" s="981"/>
      <c r="AX1121" s="981"/>
      <c r="AY1121" s="981"/>
      <c r="AZ1121" s="981"/>
      <c r="BA1121" s="981"/>
      <c r="BB1121" s="981"/>
      <c r="BC1121" s="981"/>
      <c r="BD1121" s="981"/>
    </row>
    <row r="1122" spans="2:58" s="236" customFormat="1" ht="30" hidden="1" customHeight="1">
      <c r="B1122" s="982" t="s">
        <v>3925</v>
      </c>
      <c r="C1122" s="983"/>
      <c r="D1122" s="983"/>
      <c r="E1122" s="983"/>
      <c r="F1122" s="983"/>
      <c r="G1122" s="983"/>
      <c r="H1122" s="983"/>
      <c r="I1122" s="984"/>
      <c r="J1122" s="444"/>
      <c r="K1122" s="445"/>
      <c r="L1122" s="446" t="s">
        <v>388</v>
      </c>
      <c r="M1122" s="447"/>
      <c r="N1122" s="448" t="s">
        <v>112</v>
      </c>
      <c r="O1122" s="449"/>
      <c r="P1122" s="450"/>
      <c r="V1122" s="451"/>
      <c r="W1122" s="451"/>
      <c r="X1122" s="451"/>
      <c r="Y1122" s="451"/>
      <c r="Z1122" s="451"/>
      <c r="AA1122" s="451"/>
      <c r="AB1122" s="452"/>
      <c r="AD1122" s="982" t="s">
        <v>3925</v>
      </c>
      <c r="AE1122" s="983"/>
      <c r="AF1122" s="983"/>
      <c r="AG1122" s="983"/>
      <c r="AH1122" s="983"/>
      <c r="AI1122" s="983"/>
      <c r="AJ1122" s="983"/>
      <c r="AK1122" s="984"/>
      <c r="AL1122" s="444"/>
      <c r="AM1122" s="445"/>
      <c r="AN1122" s="446" t="s">
        <v>388</v>
      </c>
      <c r="AO1122" s="447"/>
      <c r="AP1122" s="448" t="s">
        <v>112</v>
      </c>
      <c r="AQ1122" s="449"/>
      <c r="AR1122" s="450"/>
      <c r="AX1122" s="451"/>
      <c r="AY1122" s="451"/>
      <c r="AZ1122" s="451"/>
      <c r="BA1122" s="451"/>
      <c r="BB1122" s="451"/>
      <c r="BC1122" s="451"/>
      <c r="BD1122" s="452"/>
    </row>
    <row r="1123" spans="2:58" s="236" customFormat="1" ht="15" hidden="1" customHeight="1">
      <c r="B1123" s="985"/>
      <c r="C1123" s="986"/>
      <c r="D1123" s="986"/>
      <c r="E1123" s="986"/>
      <c r="F1123" s="986"/>
      <c r="G1123" s="986"/>
      <c r="H1123" s="986"/>
      <c r="I1123" s="987"/>
      <c r="J1123" s="453" t="s">
        <v>3926</v>
      </c>
      <c r="K1123" s="454"/>
      <c r="L1123" s="454"/>
      <c r="M1123" s="454"/>
      <c r="N1123" s="454"/>
      <c r="O1123" s="454"/>
      <c r="P1123" s="454"/>
      <c r="Q1123" s="454"/>
      <c r="R1123" s="454"/>
      <c r="S1123" s="449"/>
      <c r="T1123" s="455"/>
      <c r="U1123" s="456"/>
      <c r="V1123" s="457"/>
      <c r="W1123" s="458"/>
      <c r="X1123" s="459" t="s">
        <v>388</v>
      </c>
      <c r="Y1123" s="460"/>
      <c r="Z1123" s="461" t="s">
        <v>112</v>
      </c>
      <c r="AA1123" s="461"/>
      <c r="AB1123" s="462"/>
      <c r="AD1123" s="985"/>
      <c r="AE1123" s="986"/>
      <c r="AF1123" s="986"/>
      <c r="AG1123" s="986"/>
      <c r="AH1123" s="986"/>
      <c r="AI1123" s="986"/>
      <c r="AJ1123" s="986"/>
      <c r="AK1123" s="987"/>
      <c r="AL1123" s="453" t="s">
        <v>3926</v>
      </c>
      <c r="AM1123" s="454"/>
      <c r="AN1123" s="454"/>
      <c r="AO1123" s="454"/>
      <c r="AP1123" s="454"/>
      <c r="AQ1123" s="454"/>
      <c r="AR1123" s="454"/>
      <c r="AS1123" s="454"/>
      <c r="AT1123" s="454"/>
      <c r="AU1123" s="449"/>
      <c r="AV1123" s="455"/>
      <c r="AW1123" s="456"/>
      <c r="AX1123" s="457"/>
      <c r="AY1123" s="458"/>
      <c r="AZ1123" s="459" t="s">
        <v>388</v>
      </c>
      <c r="BA1123" s="460"/>
      <c r="BB1123" s="461" t="s">
        <v>112</v>
      </c>
      <c r="BC1123" s="461"/>
      <c r="BD1123" s="462"/>
    </row>
    <row r="1124" spans="2:58" s="236" customFormat="1" ht="15" hidden="1" customHeight="1">
      <c r="B1124" s="988"/>
      <c r="C1124" s="989"/>
      <c r="D1124" s="989"/>
      <c r="E1124" s="989"/>
      <c r="F1124" s="989"/>
      <c r="G1124" s="989"/>
      <c r="H1124" s="989"/>
      <c r="I1124" s="990"/>
      <c r="J1124" s="463" t="s">
        <v>3927</v>
      </c>
      <c r="K1124" s="464"/>
      <c r="L1124" s="464"/>
      <c r="M1124" s="464"/>
      <c r="N1124" s="464"/>
      <c r="O1124" s="464"/>
      <c r="P1124" s="464"/>
      <c r="Q1124" s="464"/>
      <c r="R1124" s="464"/>
      <c r="S1124" s="465"/>
      <c r="T1124" s="466"/>
      <c r="U1124" s="467"/>
      <c r="V1124" s="468"/>
      <c r="W1124" s="469"/>
      <c r="X1124" s="464" t="s">
        <v>388</v>
      </c>
      <c r="Y1124" s="470"/>
      <c r="Z1124" s="466" t="s">
        <v>112</v>
      </c>
      <c r="AA1124" s="466"/>
      <c r="AB1124" s="471"/>
      <c r="AD1124" s="988"/>
      <c r="AE1124" s="989"/>
      <c r="AF1124" s="989"/>
      <c r="AG1124" s="989"/>
      <c r="AH1124" s="989"/>
      <c r="AI1124" s="989"/>
      <c r="AJ1124" s="989"/>
      <c r="AK1124" s="990"/>
      <c r="AL1124" s="463" t="s">
        <v>3927</v>
      </c>
      <c r="AM1124" s="464"/>
      <c r="AN1124" s="464"/>
      <c r="AO1124" s="464"/>
      <c r="AP1124" s="464"/>
      <c r="AQ1124" s="464"/>
      <c r="AR1124" s="464"/>
      <c r="AS1124" s="464"/>
      <c r="AT1124" s="464"/>
      <c r="AU1124" s="465"/>
      <c r="AV1124" s="466"/>
      <c r="AW1124" s="467"/>
      <c r="AX1124" s="468"/>
      <c r="AY1124" s="469"/>
      <c r="AZ1124" s="464" t="s">
        <v>388</v>
      </c>
      <c r="BA1124" s="470"/>
      <c r="BB1124" s="466" t="s">
        <v>112</v>
      </c>
      <c r="BC1124" s="466"/>
      <c r="BD1124" s="471"/>
    </row>
    <row r="1125" spans="2:58" s="236" customFormat="1" ht="18" hidden="1" customHeight="1">
      <c r="B1125" s="991" t="s">
        <v>3928</v>
      </c>
      <c r="C1125" s="992"/>
      <c r="D1125" s="992"/>
      <c r="E1125" s="992"/>
      <c r="F1125" s="992"/>
      <c r="G1125" s="992"/>
      <c r="H1125" s="992"/>
      <c r="I1125" s="993"/>
      <c r="J1125" s="472" t="s">
        <v>3783</v>
      </c>
      <c r="K1125" s="473" t="s">
        <v>3929</v>
      </c>
      <c r="L1125" s="474"/>
      <c r="M1125" s="474"/>
      <c r="N1125" s="474"/>
      <c r="O1125" s="472" t="s">
        <v>3783</v>
      </c>
      <c r="P1125" s="473" t="s">
        <v>3930</v>
      </c>
      <c r="Q1125" s="474"/>
      <c r="R1125" s="474"/>
      <c r="T1125" s="461" t="s">
        <v>3935</v>
      </c>
      <c r="U1125" s="472" t="s">
        <v>3783</v>
      </c>
      <c r="V1125" s="461" t="s">
        <v>3936</v>
      </c>
      <c r="X1125" s="473"/>
      <c r="Y1125" s="474"/>
      <c r="Z1125" s="474"/>
      <c r="AA1125" s="474"/>
      <c r="AB1125" s="475"/>
      <c r="AD1125" s="991" t="s">
        <v>3928</v>
      </c>
      <c r="AE1125" s="992"/>
      <c r="AF1125" s="992"/>
      <c r="AG1125" s="992"/>
      <c r="AH1125" s="992"/>
      <c r="AI1125" s="992"/>
      <c r="AJ1125" s="992"/>
      <c r="AK1125" s="993"/>
      <c r="AL1125" s="472" t="s">
        <v>3783</v>
      </c>
      <c r="AM1125" s="473" t="s">
        <v>3929</v>
      </c>
      <c r="AN1125" s="474"/>
      <c r="AO1125" s="474"/>
      <c r="AP1125" s="474"/>
      <c r="AQ1125" s="472" t="s">
        <v>3783</v>
      </c>
      <c r="AR1125" s="473" t="s">
        <v>3930</v>
      </c>
      <c r="AS1125" s="474"/>
      <c r="AT1125" s="474"/>
      <c r="AV1125" s="461" t="s">
        <v>3935</v>
      </c>
      <c r="AW1125" s="472" t="s">
        <v>3783</v>
      </c>
      <c r="AX1125" s="461" t="s">
        <v>3936</v>
      </c>
      <c r="AZ1125" s="473"/>
      <c r="BA1125" s="474"/>
      <c r="BB1125" s="474"/>
      <c r="BC1125" s="474"/>
      <c r="BD1125" s="475"/>
    </row>
    <row r="1126" spans="2:58" s="236" customFormat="1" ht="15" hidden="1" customHeight="1">
      <c r="B1126" s="994" t="s">
        <v>3931</v>
      </c>
      <c r="C1126" s="995"/>
      <c r="D1126" s="995"/>
      <c r="E1126" s="995"/>
      <c r="F1126" s="995"/>
      <c r="G1126" s="995"/>
      <c r="H1126" s="995"/>
      <c r="I1126" s="996"/>
      <c r="J1126" s="1000" t="s">
        <v>3932</v>
      </c>
      <c r="K1126" s="1001"/>
      <c r="L1126" s="1004"/>
      <c r="M1126" s="1005"/>
      <c r="N1126" s="1005"/>
      <c r="O1126" s="1005"/>
      <c r="P1126" s="1005"/>
      <c r="Q1126" s="1005"/>
      <c r="R1126" s="1006"/>
      <c r="S1126" s="1006"/>
      <c r="T1126" s="1006"/>
      <c r="U1126" s="1007"/>
      <c r="V1126" s="1008" t="s">
        <v>3933</v>
      </c>
      <c r="W1126" s="1008"/>
      <c r="X1126" s="1008"/>
      <c r="Y1126" s="1008"/>
      <c r="Z1126" s="1008"/>
      <c r="AA1126" s="1008"/>
      <c r="AB1126" s="1009"/>
      <c r="AD1126" s="994" t="s">
        <v>3931</v>
      </c>
      <c r="AE1126" s="995"/>
      <c r="AF1126" s="995"/>
      <c r="AG1126" s="995"/>
      <c r="AH1126" s="995"/>
      <c r="AI1126" s="995"/>
      <c r="AJ1126" s="995"/>
      <c r="AK1126" s="996"/>
      <c r="AL1126" s="1000" t="s">
        <v>3932</v>
      </c>
      <c r="AM1126" s="1001"/>
      <c r="AN1126" s="1004"/>
      <c r="AO1126" s="1005"/>
      <c r="AP1126" s="1005"/>
      <c r="AQ1126" s="1005"/>
      <c r="AR1126" s="1005"/>
      <c r="AS1126" s="1005"/>
      <c r="AT1126" s="1006"/>
      <c r="AU1126" s="1006"/>
      <c r="AV1126" s="1006"/>
      <c r="AW1126" s="1007"/>
      <c r="AX1126" s="1008" t="s">
        <v>3933</v>
      </c>
      <c r="AY1126" s="1008"/>
      <c r="AZ1126" s="1008"/>
      <c r="BA1126" s="1008"/>
      <c r="BB1126" s="1008"/>
      <c r="BC1126" s="1008"/>
      <c r="BD1126" s="1009"/>
    </row>
    <row r="1127" spans="2:58" s="236" customFormat="1" ht="15" hidden="1" customHeight="1">
      <c r="B1127" s="997"/>
      <c r="C1127" s="998"/>
      <c r="D1127" s="998"/>
      <c r="E1127" s="998"/>
      <c r="F1127" s="998"/>
      <c r="G1127" s="998"/>
      <c r="H1127" s="998"/>
      <c r="I1127" s="999"/>
      <c r="J1127" s="1002"/>
      <c r="K1127" s="1003"/>
      <c r="L1127" s="1004"/>
      <c r="M1127" s="1005"/>
      <c r="N1127" s="1005"/>
      <c r="O1127" s="1005"/>
      <c r="P1127" s="1005"/>
      <c r="Q1127" s="1005"/>
      <c r="R1127" s="1006"/>
      <c r="S1127" s="1006"/>
      <c r="T1127" s="1006"/>
      <c r="U1127" s="1007"/>
      <c r="V1127" s="1010"/>
      <c r="W1127" s="1010"/>
      <c r="X1127" s="1010"/>
      <c r="Y1127" s="1010"/>
      <c r="Z1127" s="1010"/>
      <c r="AA1127" s="1010"/>
      <c r="AB1127" s="1011"/>
      <c r="AC1127" s="241"/>
      <c r="AD1127" s="997"/>
      <c r="AE1127" s="998"/>
      <c r="AF1127" s="998"/>
      <c r="AG1127" s="998"/>
      <c r="AH1127" s="998"/>
      <c r="AI1127" s="998"/>
      <c r="AJ1127" s="998"/>
      <c r="AK1127" s="999"/>
      <c r="AL1127" s="1002"/>
      <c r="AM1127" s="1003"/>
      <c r="AN1127" s="1004"/>
      <c r="AO1127" s="1005"/>
      <c r="AP1127" s="1005"/>
      <c r="AQ1127" s="1005"/>
      <c r="AR1127" s="1005"/>
      <c r="AS1127" s="1005"/>
      <c r="AT1127" s="1006"/>
      <c r="AU1127" s="1006"/>
      <c r="AV1127" s="1006"/>
      <c r="AW1127" s="1007"/>
      <c r="AX1127" s="1010"/>
      <c r="AY1127" s="1010"/>
      <c r="AZ1127" s="1010"/>
      <c r="BA1127" s="1010"/>
      <c r="BB1127" s="1010"/>
      <c r="BC1127" s="1010"/>
      <c r="BD1127" s="1011"/>
      <c r="BF1127" s="241"/>
    </row>
    <row r="1128" spans="2:58" s="236" customFormat="1" ht="15" hidden="1" customHeight="1">
      <c r="B1128" s="994" t="s">
        <v>3934</v>
      </c>
      <c r="C1128" s="995"/>
      <c r="D1128" s="995"/>
      <c r="E1128" s="995"/>
      <c r="F1128" s="995"/>
      <c r="G1128" s="995"/>
      <c r="H1128" s="995"/>
      <c r="I1128" s="996"/>
      <c r="J1128" s="968"/>
      <c r="K1128" s="969"/>
      <c r="L1128" s="1012"/>
      <c r="M1128" s="1012" t="s">
        <v>12</v>
      </c>
      <c r="N1128" s="1012"/>
      <c r="O1128" s="1012" t="s">
        <v>11</v>
      </c>
      <c r="P1128" s="1012"/>
      <c r="Q1128" s="1012" t="s">
        <v>227</v>
      </c>
      <c r="S1128" s="476"/>
      <c r="T1128" s="476"/>
      <c r="U1128" s="476"/>
      <c r="V1128" s="476"/>
      <c r="W1128" s="476"/>
      <c r="X1128" s="476"/>
      <c r="Y1128" s="476"/>
      <c r="Z1128" s="476"/>
      <c r="AA1128" s="476"/>
      <c r="AB1128" s="477"/>
      <c r="AC1128" s="241"/>
      <c r="AD1128" s="994" t="s">
        <v>3934</v>
      </c>
      <c r="AE1128" s="995"/>
      <c r="AF1128" s="995"/>
      <c r="AG1128" s="995"/>
      <c r="AH1128" s="995"/>
      <c r="AI1128" s="995"/>
      <c r="AJ1128" s="995"/>
      <c r="AK1128" s="996"/>
      <c r="AL1128" s="968"/>
      <c r="AM1128" s="969"/>
      <c r="AN1128" s="1012"/>
      <c r="AO1128" s="1012" t="s">
        <v>12</v>
      </c>
      <c r="AP1128" s="1012"/>
      <c r="AQ1128" s="1012" t="s">
        <v>11</v>
      </c>
      <c r="AR1128" s="1012"/>
      <c r="AS1128" s="1012" t="s">
        <v>227</v>
      </c>
      <c r="AU1128" s="476"/>
      <c r="AV1128" s="476"/>
      <c r="AW1128" s="476"/>
      <c r="AX1128" s="476"/>
      <c r="AY1128" s="476"/>
      <c r="AZ1128" s="476"/>
      <c r="BA1128" s="476"/>
      <c r="BB1128" s="476"/>
      <c r="BC1128" s="476"/>
      <c r="BD1128" s="477"/>
      <c r="BF1128" s="241"/>
    </row>
    <row r="1129" spans="2:58" s="236" customFormat="1" ht="15" hidden="1" customHeight="1">
      <c r="B1129" s="997"/>
      <c r="C1129" s="998"/>
      <c r="D1129" s="998"/>
      <c r="E1129" s="998"/>
      <c r="F1129" s="998"/>
      <c r="G1129" s="998"/>
      <c r="H1129" s="998"/>
      <c r="I1129" s="999"/>
      <c r="J1129" s="970"/>
      <c r="K1129" s="971"/>
      <c r="L1129" s="1013"/>
      <c r="M1129" s="1013"/>
      <c r="N1129" s="1013"/>
      <c r="O1129" s="1013"/>
      <c r="P1129" s="1013"/>
      <c r="Q1129" s="1013"/>
      <c r="R1129" s="481"/>
      <c r="S1129" s="479"/>
      <c r="T1129" s="479"/>
      <c r="U1129" s="479"/>
      <c r="V1129" s="479"/>
      <c r="W1129" s="479"/>
      <c r="X1129" s="479"/>
      <c r="Y1129" s="479"/>
      <c r="Z1129" s="479"/>
      <c r="AA1129" s="479"/>
      <c r="AB1129" s="480"/>
      <c r="AC1129" s="241"/>
      <c r="AD1129" s="997"/>
      <c r="AE1129" s="998"/>
      <c r="AF1129" s="998"/>
      <c r="AG1129" s="998"/>
      <c r="AH1129" s="998"/>
      <c r="AI1129" s="998"/>
      <c r="AJ1129" s="998"/>
      <c r="AK1129" s="999"/>
      <c r="AL1129" s="970"/>
      <c r="AM1129" s="971"/>
      <c r="AN1129" s="1013"/>
      <c r="AO1129" s="1013"/>
      <c r="AP1129" s="1013"/>
      <c r="AQ1129" s="1013"/>
      <c r="AR1129" s="1013"/>
      <c r="AS1129" s="1013"/>
      <c r="AT1129" s="481"/>
      <c r="AU1129" s="479"/>
      <c r="AV1129" s="479"/>
      <c r="AW1129" s="479"/>
      <c r="AX1129" s="479"/>
      <c r="AY1129" s="479"/>
      <c r="AZ1129" s="479"/>
      <c r="BA1129" s="479"/>
      <c r="BB1129" s="479"/>
      <c r="BC1129" s="479"/>
      <c r="BD1129" s="480"/>
      <c r="BF1129" s="241"/>
    </row>
    <row r="1130" spans="2:58" s="236" customFormat="1" ht="20.100000000000001" hidden="1" customHeight="1">
      <c r="B1130" s="482"/>
      <c r="C1130" s="482"/>
      <c r="D1130" s="482"/>
      <c r="E1130" s="482"/>
      <c r="F1130" s="482"/>
      <c r="G1130" s="482"/>
      <c r="H1130" s="482"/>
      <c r="I1130" s="482"/>
      <c r="J1130" s="482"/>
      <c r="K1130" s="482"/>
      <c r="L1130" s="482"/>
      <c r="M1130" s="482"/>
      <c r="N1130" s="482"/>
      <c r="O1130" s="482"/>
      <c r="P1130" s="482"/>
      <c r="Q1130" s="482"/>
      <c r="R1130" s="482"/>
      <c r="S1130" s="482"/>
      <c r="T1130" s="482"/>
      <c r="U1130" s="482"/>
      <c r="V1130" s="482"/>
      <c r="W1130" s="482"/>
      <c r="X1130" s="482"/>
      <c r="Y1130" s="478"/>
      <c r="Z1130" s="478"/>
      <c r="AA1130" s="478"/>
      <c r="AB1130" s="478"/>
      <c r="AC1130" s="241"/>
      <c r="AD1130" s="482"/>
      <c r="AE1130" s="482"/>
      <c r="AF1130" s="482"/>
      <c r="AG1130" s="482"/>
      <c r="AH1130" s="482"/>
      <c r="AI1130" s="482"/>
      <c r="AJ1130" s="482"/>
      <c r="AK1130" s="482"/>
      <c r="AL1130" s="482"/>
      <c r="AM1130" s="482"/>
      <c r="AN1130" s="482"/>
      <c r="AO1130" s="482"/>
      <c r="AP1130" s="482"/>
      <c r="AQ1130" s="482"/>
      <c r="AR1130" s="482"/>
      <c r="AS1130" s="482"/>
      <c r="AT1130" s="482"/>
      <c r="AU1130" s="482"/>
      <c r="AV1130" s="482"/>
      <c r="AW1130" s="482"/>
      <c r="AX1130" s="482"/>
      <c r="AY1130" s="482"/>
      <c r="AZ1130" s="482"/>
      <c r="BA1130" s="478"/>
      <c r="BB1130" s="478"/>
      <c r="BC1130" s="478"/>
      <c r="BD1130" s="478"/>
      <c r="BF1130" s="241"/>
    </row>
    <row r="1131" spans="2:58" s="236" customFormat="1" ht="12.45" hidden="1" customHeight="1">
      <c r="B1131" s="1014" t="s">
        <v>3917</v>
      </c>
      <c r="C1131" s="1015"/>
      <c r="D1131" s="1015"/>
      <c r="E1131" s="1015"/>
      <c r="F1131" s="1015"/>
      <c r="G1131" s="1015"/>
      <c r="H1131" s="1015"/>
      <c r="I1131" s="1016"/>
      <c r="J1131" s="1017"/>
      <c r="K1131" s="1018"/>
      <c r="L1131" s="1018"/>
      <c r="M1131" s="1018"/>
      <c r="N1131" s="1018"/>
      <c r="O1131" s="1018"/>
      <c r="P1131" s="1018"/>
      <c r="Q1131" s="1018"/>
      <c r="R1131" s="1018"/>
      <c r="S1131" s="1018"/>
      <c r="T1131" s="1018"/>
      <c r="U1131" s="1018"/>
      <c r="V1131" s="1018"/>
      <c r="W1131" s="1018"/>
      <c r="X1131" s="1018"/>
      <c r="Y1131" s="1018"/>
      <c r="Z1131" s="1018"/>
      <c r="AA1131" s="1018"/>
      <c r="AB1131" s="1019"/>
      <c r="AD1131" s="1014" t="s">
        <v>3917</v>
      </c>
      <c r="AE1131" s="1015"/>
      <c r="AF1131" s="1015"/>
      <c r="AG1131" s="1015"/>
      <c r="AH1131" s="1015"/>
      <c r="AI1131" s="1015"/>
      <c r="AJ1131" s="1015"/>
      <c r="AK1131" s="1016"/>
      <c r="AL1131" s="1017"/>
      <c r="AM1131" s="1018"/>
      <c r="AN1131" s="1018"/>
      <c r="AO1131" s="1018"/>
      <c r="AP1131" s="1018"/>
      <c r="AQ1131" s="1018"/>
      <c r="AR1131" s="1018"/>
      <c r="AS1131" s="1018"/>
      <c r="AT1131" s="1018"/>
      <c r="AU1131" s="1018"/>
      <c r="AV1131" s="1018"/>
      <c r="AW1131" s="1018"/>
      <c r="AX1131" s="1018"/>
      <c r="AY1131" s="1018"/>
      <c r="AZ1131" s="1018"/>
      <c r="BA1131" s="1018"/>
      <c r="BB1131" s="1018"/>
      <c r="BC1131" s="1018"/>
      <c r="BD1131" s="1019"/>
    </row>
    <row r="1132" spans="2:58" s="236" customFormat="1" ht="22.5" hidden="1" customHeight="1">
      <c r="B1132" s="1020" t="s">
        <v>8</v>
      </c>
      <c r="C1132" s="1021"/>
      <c r="D1132" s="1021"/>
      <c r="E1132" s="1021"/>
      <c r="F1132" s="1021"/>
      <c r="G1132" s="1021"/>
      <c r="H1132" s="1021"/>
      <c r="I1132" s="1022"/>
      <c r="J1132" s="1023"/>
      <c r="K1132" s="1024"/>
      <c r="L1132" s="1024"/>
      <c r="M1132" s="1025"/>
      <c r="N1132" s="1025"/>
      <c r="O1132" s="1024"/>
      <c r="P1132" s="1025"/>
      <c r="Q1132" s="1025"/>
      <c r="R1132" s="1024"/>
      <c r="S1132" s="1024"/>
      <c r="T1132" s="1024"/>
      <c r="U1132" s="1024"/>
      <c r="V1132" s="1024"/>
      <c r="W1132" s="1024"/>
      <c r="X1132" s="1024"/>
      <c r="Y1132" s="1024"/>
      <c r="Z1132" s="1024"/>
      <c r="AA1132" s="1024"/>
      <c r="AB1132" s="1026"/>
      <c r="AC1132" s="236">
        <v>66</v>
      </c>
      <c r="AD1132" s="1020" t="s">
        <v>8</v>
      </c>
      <c r="AE1132" s="1021"/>
      <c r="AF1132" s="1021"/>
      <c r="AG1132" s="1021"/>
      <c r="AH1132" s="1021"/>
      <c r="AI1132" s="1021"/>
      <c r="AJ1132" s="1021"/>
      <c r="AK1132" s="1022"/>
      <c r="AL1132" s="1023"/>
      <c r="AM1132" s="1024"/>
      <c r="AN1132" s="1024"/>
      <c r="AO1132" s="1025"/>
      <c r="AP1132" s="1025"/>
      <c r="AQ1132" s="1024"/>
      <c r="AR1132" s="1025"/>
      <c r="AS1132" s="1025"/>
      <c r="AT1132" s="1024"/>
      <c r="AU1132" s="1024"/>
      <c r="AV1132" s="1024"/>
      <c r="AW1132" s="1024"/>
      <c r="AX1132" s="1024"/>
      <c r="AY1132" s="1024"/>
      <c r="AZ1132" s="1024"/>
      <c r="BA1132" s="1024"/>
      <c r="BB1132" s="1024"/>
      <c r="BC1132" s="1024"/>
      <c r="BD1132" s="1026"/>
      <c r="BF1132" s="236">
        <v>66</v>
      </c>
    </row>
    <row r="1133" spans="2:58" s="236" customFormat="1" ht="25.2" hidden="1" customHeight="1">
      <c r="B1133" s="1027" t="s">
        <v>23</v>
      </c>
      <c r="C1133" s="1028"/>
      <c r="D1133" s="1028"/>
      <c r="E1133" s="1028"/>
      <c r="F1133" s="1028"/>
      <c r="G1133" s="1028"/>
      <c r="H1133" s="1028"/>
      <c r="I1133" s="1029"/>
      <c r="J1133" s="972" t="s">
        <v>3918</v>
      </c>
      <c r="K1133" s="973"/>
      <c r="L1133" s="973"/>
      <c r="M1133" s="975"/>
      <c r="N1133" s="977"/>
      <c r="O1133" s="239" t="s">
        <v>3919</v>
      </c>
      <c r="P1133" s="975"/>
      <c r="Q1133" s="977"/>
      <c r="R1133" s="973"/>
      <c r="S1133" s="973"/>
      <c r="T1133" s="973"/>
      <c r="U1133" s="973"/>
      <c r="V1133" s="973"/>
      <c r="W1133" s="973"/>
      <c r="X1133" s="973"/>
      <c r="Y1133" s="973"/>
      <c r="Z1133" s="973"/>
      <c r="AA1133" s="973"/>
      <c r="AB1133" s="974"/>
      <c r="AD1133" s="1027" t="s">
        <v>23</v>
      </c>
      <c r="AE1133" s="1028"/>
      <c r="AF1133" s="1028"/>
      <c r="AG1133" s="1028"/>
      <c r="AH1133" s="1028"/>
      <c r="AI1133" s="1028"/>
      <c r="AJ1133" s="1028"/>
      <c r="AK1133" s="1029"/>
      <c r="AL1133" s="972" t="s">
        <v>3918</v>
      </c>
      <c r="AM1133" s="973"/>
      <c r="AN1133" s="973"/>
      <c r="AO1133" s="975"/>
      <c r="AP1133" s="977"/>
      <c r="AQ1133" s="239" t="s">
        <v>3919</v>
      </c>
      <c r="AR1133" s="975"/>
      <c r="AS1133" s="977"/>
      <c r="AT1133" s="973"/>
      <c r="AU1133" s="973"/>
      <c r="AV1133" s="973"/>
      <c r="AW1133" s="973"/>
      <c r="AX1133" s="973"/>
      <c r="AY1133" s="973"/>
      <c r="AZ1133" s="973"/>
      <c r="BA1133" s="973"/>
      <c r="BB1133" s="973"/>
      <c r="BC1133" s="973"/>
      <c r="BD1133" s="974"/>
    </row>
    <row r="1134" spans="2:58" s="236" customFormat="1" ht="25.2" hidden="1" customHeight="1">
      <c r="B1134" s="1030"/>
      <c r="C1134" s="1025"/>
      <c r="D1134" s="1025"/>
      <c r="E1134" s="1025"/>
      <c r="F1134" s="1025"/>
      <c r="G1134" s="1025"/>
      <c r="H1134" s="1025"/>
      <c r="I1134" s="1031"/>
      <c r="J1134" s="972" t="s">
        <v>3920</v>
      </c>
      <c r="K1134" s="973"/>
      <c r="L1134" s="973"/>
      <c r="M1134" s="975"/>
      <c r="N1134" s="976"/>
      <c r="O1134" s="976"/>
      <c r="P1134" s="976"/>
      <c r="Q1134" s="977"/>
      <c r="R1134" s="972" t="s">
        <v>3921</v>
      </c>
      <c r="S1134" s="973"/>
      <c r="T1134" s="974"/>
      <c r="U1134" s="975"/>
      <c r="V1134" s="976"/>
      <c r="W1134" s="976"/>
      <c r="X1134" s="976"/>
      <c r="Y1134" s="976"/>
      <c r="Z1134" s="976"/>
      <c r="AA1134" s="976"/>
      <c r="AB1134" s="977"/>
      <c r="AD1134" s="1030"/>
      <c r="AE1134" s="1025"/>
      <c r="AF1134" s="1025"/>
      <c r="AG1134" s="1025"/>
      <c r="AH1134" s="1025"/>
      <c r="AI1134" s="1025"/>
      <c r="AJ1134" s="1025"/>
      <c r="AK1134" s="1031"/>
      <c r="AL1134" s="972" t="s">
        <v>3920</v>
      </c>
      <c r="AM1134" s="973"/>
      <c r="AN1134" s="973"/>
      <c r="AO1134" s="975"/>
      <c r="AP1134" s="976"/>
      <c r="AQ1134" s="976"/>
      <c r="AR1134" s="976"/>
      <c r="AS1134" s="977"/>
      <c r="AT1134" s="972" t="s">
        <v>3921</v>
      </c>
      <c r="AU1134" s="973"/>
      <c r="AV1134" s="974"/>
      <c r="AW1134" s="975"/>
      <c r="AX1134" s="976"/>
      <c r="AY1134" s="976"/>
      <c r="AZ1134" s="976"/>
      <c r="BA1134" s="976"/>
      <c r="BB1134" s="976"/>
      <c r="BC1134" s="976"/>
      <c r="BD1134" s="977"/>
    </row>
    <row r="1135" spans="2:58" s="236" customFormat="1" ht="25.2" hidden="1" customHeight="1">
      <c r="B1135" s="1030"/>
      <c r="C1135" s="1025"/>
      <c r="D1135" s="1025"/>
      <c r="E1135" s="1025"/>
      <c r="F1135" s="1025"/>
      <c r="G1135" s="1025"/>
      <c r="H1135" s="1025"/>
      <c r="I1135" s="1031"/>
      <c r="J1135" s="972" t="s">
        <v>3922</v>
      </c>
      <c r="K1135" s="973"/>
      <c r="L1135" s="973"/>
      <c r="M1135" s="978"/>
      <c r="N1135" s="979"/>
      <c r="O1135" s="979"/>
      <c r="P1135" s="979"/>
      <c r="Q1135" s="980"/>
      <c r="R1135" s="972" t="s">
        <v>3923</v>
      </c>
      <c r="S1135" s="973"/>
      <c r="T1135" s="974"/>
      <c r="U1135" s="975"/>
      <c r="V1135" s="976"/>
      <c r="W1135" s="976"/>
      <c r="X1135" s="976"/>
      <c r="Y1135" s="976"/>
      <c r="Z1135" s="976"/>
      <c r="AA1135" s="976"/>
      <c r="AB1135" s="977"/>
      <c r="AD1135" s="1030"/>
      <c r="AE1135" s="1025"/>
      <c r="AF1135" s="1025"/>
      <c r="AG1135" s="1025"/>
      <c r="AH1135" s="1025"/>
      <c r="AI1135" s="1025"/>
      <c r="AJ1135" s="1025"/>
      <c r="AK1135" s="1031"/>
      <c r="AL1135" s="972" t="s">
        <v>3922</v>
      </c>
      <c r="AM1135" s="973"/>
      <c r="AN1135" s="973"/>
      <c r="AO1135" s="978"/>
      <c r="AP1135" s="979"/>
      <c r="AQ1135" s="979"/>
      <c r="AR1135" s="979"/>
      <c r="AS1135" s="980"/>
      <c r="AT1135" s="972" t="s">
        <v>3923</v>
      </c>
      <c r="AU1135" s="973"/>
      <c r="AV1135" s="974"/>
      <c r="AW1135" s="975"/>
      <c r="AX1135" s="976"/>
      <c r="AY1135" s="976"/>
      <c r="AZ1135" s="976"/>
      <c r="BA1135" s="976"/>
      <c r="BB1135" s="976"/>
      <c r="BC1135" s="976"/>
      <c r="BD1135" s="977"/>
    </row>
    <row r="1136" spans="2:58" s="236" customFormat="1" ht="25.2" hidden="1" customHeight="1">
      <c r="B1136" s="1023"/>
      <c r="C1136" s="1024"/>
      <c r="D1136" s="1024"/>
      <c r="E1136" s="1024"/>
      <c r="F1136" s="1024"/>
      <c r="G1136" s="1024"/>
      <c r="H1136" s="1024"/>
      <c r="I1136" s="1026"/>
      <c r="J1136" s="972" t="s">
        <v>3924</v>
      </c>
      <c r="K1136" s="973"/>
      <c r="L1136" s="973"/>
      <c r="M1136" s="981"/>
      <c r="N1136" s="981"/>
      <c r="O1136" s="981"/>
      <c r="P1136" s="981"/>
      <c r="Q1136" s="981"/>
      <c r="R1136" s="981"/>
      <c r="S1136" s="981"/>
      <c r="T1136" s="981"/>
      <c r="U1136" s="981"/>
      <c r="V1136" s="981"/>
      <c r="W1136" s="981"/>
      <c r="X1136" s="981"/>
      <c r="Y1136" s="981"/>
      <c r="Z1136" s="981"/>
      <c r="AA1136" s="981"/>
      <c r="AB1136" s="981"/>
      <c r="AD1136" s="1023"/>
      <c r="AE1136" s="1024"/>
      <c r="AF1136" s="1024"/>
      <c r="AG1136" s="1024"/>
      <c r="AH1136" s="1024"/>
      <c r="AI1136" s="1024"/>
      <c r="AJ1136" s="1024"/>
      <c r="AK1136" s="1026"/>
      <c r="AL1136" s="972" t="s">
        <v>3924</v>
      </c>
      <c r="AM1136" s="973"/>
      <c r="AN1136" s="973"/>
      <c r="AO1136" s="981"/>
      <c r="AP1136" s="981"/>
      <c r="AQ1136" s="981"/>
      <c r="AR1136" s="981"/>
      <c r="AS1136" s="981"/>
      <c r="AT1136" s="981"/>
      <c r="AU1136" s="981"/>
      <c r="AV1136" s="981"/>
      <c r="AW1136" s="981"/>
      <c r="AX1136" s="981"/>
      <c r="AY1136" s="981"/>
      <c r="AZ1136" s="981"/>
      <c r="BA1136" s="981"/>
      <c r="BB1136" s="981"/>
      <c r="BC1136" s="981"/>
      <c r="BD1136" s="981"/>
    </row>
    <row r="1137" spans="2:58" s="236" customFormat="1" ht="30" hidden="1" customHeight="1">
      <c r="B1137" s="982" t="s">
        <v>3925</v>
      </c>
      <c r="C1137" s="983"/>
      <c r="D1137" s="983"/>
      <c r="E1137" s="983"/>
      <c r="F1137" s="983"/>
      <c r="G1137" s="983"/>
      <c r="H1137" s="983"/>
      <c r="I1137" s="984"/>
      <c r="J1137" s="444"/>
      <c r="K1137" s="445"/>
      <c r="L1137" s="446" t="s">
        <v>388</v>
      </c>
      <c r="M1137" s="447"/>
      <c r="N1137" s="448" t="s">
        <v>112</v>
      </c>
      <c r="O1137" s="449"/>
      <c r="P1137" s="450"/>
      <c r="V1137" s="451"/>
      <c r="W1137" s="451"/>
      <c r="X1137" s="451"/>
      <c r="Y1137" s="451"/>
      <c r="Z1137" s="451"/>
      <c r="AA1137" s="451"/>
      <c r="AB1137" s="452"/>
      <c r="AD1137" s="982" t="s">
        <v>3925</v>
      </c>
      <c r="AE1137" s="983"/>
      <c r="AF1137" s="983"/>
      <c r="AG1137" s="983"/>
      <c r="AH1137" s="983"/>
      <c r="AI1137" s="983"/>
      <c r="AJ1137" s="983"/>
      <c r="AK1137" s="984"/>
      <c r="AL1137" s="444"/>
      <c r="AM1137" s="445"/>
      <c r="AN1137" s="446" t="s">
        <v>388</v>
      </c>
      <c r="AO1137" s="447"/>
      <c r="AP1137" s="448" t="s">
        <v>112</v>
      </c>
      <c r="AQ1137" s="449"/>
      <c r="AR1137" s="450"/>
      <c r="AX1137" s="451"/>
      <c r="AY1137" s="451"/>
      <c r="AZ1137" s="451"/>
      <c r="BA1137" s="451"/>
      <c r="BB1137" s="451"/>
      <c r="BC1137" s="451"/>
      <c r="BD1137" s="452"/>
    </row>
    <row r="1138" spans="2:58" s="236" customFormat="1" ht="15" hidden="1" customHeight="1">
      <c r="B1138" s="985"/>
      <c r="C1138" s="986"/>
      <c r="D1138" s="986"/>
      <c r="E1138" s="986"/>
      <c r="F1138" s="986"/>
      <c r="G1138" s="986"/>
      <c r="H1138" s="986"/>
      <c r="I1138" s="987"/>
      <c r="J1138" s="453" t="s">
        <v>3926</v>
      </c>
      <c r="K1138" s="454"/>
      <c r="L1138" s="454"/>
      <c r="M1138" s="454"/>
      <c r="N1138" s="454"/>
      <c r="O1138" s="454"/>
      <c r="P1138" s="454"/>
      <c r="Q1138" s="454"/>
      <c r="R1138" s="454"/>
      <c r="S1138" s="449"/>
      <c r="T1138" s="455"/>
      <c r="U1138" s="456"/>
      <c r="V1138" s="457"/>
      <c r="W1138" s="458"/>
      <c r="X1138" s="459" t="s">
        <v>388</v>
      </c>
      <c r="Y1138" s="460"/>
      <c r="Z1138" s="461" t="s">
        <v>112</v>
      </c>
      <c r="AA1138" s="461"/>
      <c r="AB1138" s="462"/>
      <c r="AD1138" s="985"/>
      <c r="AE1138" s="986"/>
      <c r="AF1138" s="986"/>
      <c r="AG1138" s="986"/>
      <c r="AH1138" s="986"/>
      <c r="AI1138" s="986"/>
      <c r="AJ1138" s="986"/>
      <c r="AK1138" s="987"/>
      <c r="AL1138" s="453" t="s">
        <v>3926</v>
      </c>
      <c r="AM1138" s="454"/>
      <c r="AN1138" s="454"/>
      <c r="AO1138" s="454"/>
      <c r="AP1138" s="454"/>
      <c r="AQ1138" s="454"/>
      <c r="AR1138" s="454"/>
      <c r="AS1138" s="454"/>
      <c r="AT1138" s="454"/>
      <c r="AU1138" s="449"/>
      <c r="AV1138" s="455"/>
      <c r="AW1138" s="456"/>
      <c r="AX1138" s="457"/>
      <c r="AY1138" s="458"/>
      <c r="AZ1138" s="459" t="s">
        <v>388</v>
      </c>
      <c r="BA1138" s="460"/>
      <c r="BB1138" s="461" t="s">
        <v>112</v>
      </c>
      <c r="BC1138" s="461"/>
      <c r="BD1138" s="462"/>
    </row>
    <row r="1139" spans="2:58" s="236" customFormat="1" ht="15" hidden="1" customHeight="1">
      <c r="B1139" s="988"/>
      <c r="C1139" s="989"/>
      <c r="D1139" s="989"/>
      <c r="E1139" s="989"/>
      <c r="F1139" s="989"/>
      <c r="G1139" s="989"/>
      <c r="H1139" s="989"/>
      <c r="I1139" s="990"/>
      <c r="J1139" s="463" t="s">
        <v>3927</v>
      </c>
      <c r="K1139" s="464"/>
      <c r="L1139" s="464"/>
      <c r="M1139" s="464"/>
      <c r="N1139" s="464"/>
      <c r="O1139" s="464"/>
      <c r="P1139" s="464"/>
      <c r="Q1139" s="464"/>
      <c r="R1139" s="464"/>
      <c r="S1139" s="465"/>
      <c r="T1139" s="466"/>
      <c r="U1139" s="467"/>
      <c r="V1139" s="468"/>
      <c r="W1139" s="469"/>
      <c r="X1139" s="464" t="s">
        <v>388</v>
      </c>
      <c r="Y1139" s="470"/>
      <c r="Z1139" s="466" t="s">
        <v>112</v>
      </c>
      <c r="AA1139" s="466"/>
      <c r="AB1139" s="471"/>
      <c r="AD1139" s="988"/>
      <c r="AE1139" s="989"/>
      <c r="AF1139" s="989"/>
      <c r="AG1139" s="989"/>
      <c r="AH1139" s="989"/>
      <c r="AI1139" s="989"/>
      <c r="AJ1139" s="989"/>
      <c r="AK1139" s="990"/>
      <c r="AL1139" s="463" t="s">
        <v>3927</v>
      </c>
      <c r="AM1139" s="464"/>
      <c r="AN1139" s="464"/>
      <c r="AO1139" s="464"/>
      <c r="AP1139" s="464"/>
      <c r="AQ1139" s="464"/>
      <c r="AR1139" s="464"/>
      <c r="AS1139" s="464"/>
      <c r="AT1139" s="464"/>
      <c r="AU1139" s="465"/>
      <c r="AV1139" s="466"/>
      <c r="AW1139" s="467"/>
      <c r="AX1139" s="468"/>
      <c r="AY1139" s="469"/>
      <c r="AZ1139" s="464" t="s">
        <v>388</v>
      </c>
      <c r="BA1139" s="470"/>
      <c r="BB1139" s="466" t="s">
        <v>112</v>
      </c>
      <c r="BC1139" s="466"/>
      <c r="BD1139" s="471"/>
    </row>
    <row r="1140" spans="2:58" s="236" customFormat="1" ht="18" hidden="1" customHeight="1">
      <c r="B1140" s="991" t="s">
        <v>3928</v>
      </c>
      <c r="C1140" s="992"/>
      <c r="D1140" s="992"/>
      <c r="E1140" s="992"/>
      <c r="F1140" s="992"/>
      <c r="G1140" s="992"/>
      <c r="H1140" s="992"/>
      <c r="I1140" s="993"/>
      <c r="J1140" s="472" t="s">
        <v>3783</v>
      </c>
      <c r="K1140" s="473" t="s">
        <v>3929</v>
      </c>
      <c r="L1140" s="474"/>
      <c r="M1140" s="474"/>
      <c r="N1140" s="474"/>
      <c r="O1140" s="472" t="s">
        <v>3783</v>
      </c>
      <c r="P1140" s="473" t="s">
        <v>3930</v>
      </c>
      <c r="Q1140" s="474"/>
      <c r="R1140" s="474"/>
      <c r="T1140" s="461" t="s">
        <v>3935</v>
      </c>
      <c r="U1140" s="472" t="s">
        <v>3783</v>
      </c>
      <c r="V1140" s="461" t="s">
        <v>3936</v>
      </c>
      <c r="X1140" s="473"/>
      <c r="Y1140" s="474"/>
      <c r="Z1140" s="474"/>
      <c r="AA1140" s="474"/>
      <c r="AB1140" s="475"/>
      <c r="AD1140" s="991" t="s">
        <v>3928</v>
      </c>
      <c r="AE1140" s="992"/>
      <c r="AF1140" s="992"/>
      <c r="AG1140" s="992"/>
      <c r="AH1140" s="992"/>
      <c r="AI1140" s="992"/>
      <c r="AJ1140" s="992"/>
      <c r="AK1140" s="993"/>
      <c r="AL1140" s="472" t="s">
        <v>3783</v>
      </c>
      <c r="AM1140" s="473" t="s">
        <v>3929</v>
      </c>
      <c r="AN1140" s="474"/>
      <c r="AO1140" s="474"/>
      <c r="AP1140" s="474"/>
      <c r="AQ1140" s="472" t="s">
        <v>3783</v>
      </c>
      <c r="AR1140" s="473" t="s">
        <v>3930</v>
      </c>
      <c r="AS1140" s="474"/>
      <c r="AT1140" s="474"/>
      <c r="AV1140" s="461" t="s">
        <v>3935</v>
      </c>
      <c r="AW1140" s="472" t="s">
        <v>3783</v>
      </c>
      <c r="AX1140" s="461" t="s">
        <v>3936</v>
      </c>
      <c r="AZ1140" s="473"/>
      <c r="BA1140" s="474"/>
      <c r="BB1140" s="474"/>
      <c r="BC1140" s="474"/>
      <c r="BD1140" s="475"/>
    </row>
    <row r="1141" spans="2:58" s="236" customFormat="1" ht="15" hidden="1" customHeight="1">
      <c r="B1141" s="994" t="s">
        <v>3931</v>
      </c>
      <c r="C1141" s="995"/>
      <c r="D1141" s="995"/>
      <c r="E1141" s="995"/>
      <c r="F1141" s="995"/>
      <c r="G1141" s="995"/>
      <c r="H1141" s="995"/>
      <c r="I1141" s="996"/>
      <c r="J1141" s="1000" t="s">
        <v>3932</v>
      </c>
      <c r="K1141" s="1001"/>
      <c r="L1141" s="1004"/>
      <c r="M1141" s="1005"/>
      <c r="N1141" s="1005"/>
      <c r="O1141" s="1005"/>
      <c r="P1141" s="1005"/>
      <c r="Q1141" s="1005"/>
      <c r="R1141" s="1006"/>
      <c r="S1141" s="1006"/>
      <c r="T1141" s="1006"/>
      <c r="U1141" s="1007"/>
      <c r="V1141" s="1008" t="s">
        <v>3933</v>
      </c>
      <c r="W1141" s="1008"/>
      <c r="X1141" s="1008"/>
      <c r="Y1141" s="1008"/>
      <c r="Z1141" s="1008"/>
      <c r="AA1141" s="1008"/>
      <c r="AB1141" s="1009"/>
      <c r="AD1141" s="994" t="s">
        <v>3931</v>
      </c>
      <c r="AE1141" s="995"/>
      <c r="AF1141" s="995"/>
      <c r="AG1141" s="995"/>
      <c r="AH1141" s="995"/>
      <c r="AI1141" s="995"/>
      <c r="AJ1141" s="995"/>
      <c r="AK1141" s="996"/>
      <c r="AL1141" s="1000" t="s">
        <v>3932</v>
      </c>
      <c r="AM1141" s="1001"/>
      <c r="AN1141" s="1004"/>
      <c r="AO1141" s="1005"/>
      <c r="AP1141" s="1005"/>
      <c r="AQ1141" s="1005"/>
      <c r="AR1141" s="1005"/>
      <c r="AS1141" s="1005"/>
      <c r="AT1141" s="1006"/>
      <c r="AU1141" s="1006"/>
      <c r="AV1141" s="1006"/>
      <c r="AW1141" s="1007"/>
      <c r="AX1141" s="1008" t="s">
        <v>3933</v>
      </c>
      <c r="AY1141" s="1008"/>
      <c r="AZ1141" s="1008"/>
      <c r="BA1141" s="1008"/>
      <c r="BB1141" s="1008"/>
      <c r="BC1141" s="1008"/>
      <c r="BD1141" s="1009"/>
    </row>
    <row r="1142" spans="2:58" s="236" customFormat="1" ht="15" hidden="1" customHeight="1">
      <c r="B1142" s="997"/>
      <c r="C1142" s="998"/>
      <c r="D1142" s="998"/>
      <c r="E1142" s="998"/>
      <c r="F1142" s="998"/>
      <c r="G1142" s="998"/>
      <c r="H1142" s="998"/>
      <c r="I1142" s="999"/>
      <c r="J1142" s="1002"/>
      <c r="K1142" s="1003"/>
      <c r="L1142" s="1004"/>
      <c r="M1142" s="1005"/>
      <c r="N1142" s="1005"/>
      <c r="O1142" s="1005"/>
      <c r="P1142" s="1005"/>
      <c r="Q1142" s="1005"/>
      <c r="R1142" s="1006"/>
      <c r="S1142" s="1006"/>
      <c r="T1142" s="1006"/>
      <c r="U1142" s="1007"/>
      <c r="V1142" s="1010"/>
      <c r="W1142" s="1010"/>
      <c r="X1142" s="1010"/>
      <c r="Y1142" s="1010"/>
      <c r="Z1142" s="1010"/>
      <c r="AA1142" s="1010"/>
      <c r="AB1142" s="1011"/>
      <c r="AC1142" s="241"/>
      <c r="AD1142" s="997"/>
      <c r="AE1142" s="998"/>
      <c r="AF1142" s="998"/>
      <c r="AG1142" s="998"/>
      <c r="AH1142" s="998"/>
      <c r="AI1142" s="998"/>
      <c r="AJ1142" s="998"/>
      <c r="AK1142" s="999"/>
      <c r="AL1142" s="1002"/>
      <c r="AM1142" s="1003"/>
      <c r="AN1142" s="1004"/>
      <c r="AO1142" s="1005"/>
      <c r="AP1142" s="1005"/>
      <c r="AQ1142" s="1005"/>
      <c r="AR1142" s="1005"/>
      <c r="AS1142" s="1005"/>
      <c r="AT1142" s="1006"/>
      <c r="AU1142" s="1006"/>
      <c r="AV1142" s="1006"/>
      <c r="AW1142" s="1007"/>
      <c r="AX1142" s="1010"/>
      <c r="AY1142" s="1010"/>
      <c r="AZ1142" s="1010"/>
      <c r="BA1142" s="1010"/>
      <c r="BB1142" s="1010"/>
      <c r="BC1142" s="1010"/>
      <c r="BD1142" s="1011"/>
      <c r="BF1142" s="241"/>
    </row>
    <row r="1143" spans="2:58" s="236" customFormat="1" ht="15" hidden="1" customHeight="1">
      <c r="B1143" s="994" t="s">
        <v>3934</v>
      </c>
      <c r="C1143" s="995"/>
      <c r="D1143" s="995"/>
      <c r="E1143" s="995"/>
      <c r="F1143" s="995"/>
      <c r="G1143" s="995"/>
      <c r="H1143" s="995"/>
      <c r="I1143" s="996"/>
      <c r="J1143" s="968"/>
      <c r="K1143" s="969"/>
      <c r="L1143" s="1012"/>
      <c r="M1143" s="1012" t="s">
        <v>12</v>
      </c>
      <c r="N1143" s="1012"/>
      <c r="O1143" s="1012" t="s">
        <v>11</v>
      </c>
      <c r="P1143" s="1012"/>
      <c r="Q1143" s="1012" t="s">
        <v>227</v>
      </c>
      <c r="S1143" s="476"/>
      <c r="T1143" s="476"/>
      <c r="U1143" s="476"/>
      <c r="V1143" s="476"/>
      <c r="W1143" s="476"/>
      <c r="X1143" s="476"/>
      <c r="Y1143" s="476"/>
      <c r="Z1143" s="476"/>
      <c r="AA1143" s="476"/>
      <c r="AB1143" s="477"/>
      <c r="AC1143" s="241"/>
      <c r="AD1143" s="994" t="s">
        <v>3934</v>
      </c>
      <c r="AE1143" s="995"/>
      <c r="AF1143" s="995"/>
      <c r="AG1143" s="995"/>
      <c r="AH1143" s="995"/>
      <c r="AI1143" s="995"/>
      <c r="AJ1143" s="995"/>
      <c r="AK1143" s="996"/>
      <c r="AL1143" s="968"/>
      <c r="AM1143" s="969"/>
      <c r="AN1143" s="1012"/>
      <c r="AO1143" s="1012" t="s">
        <v>12</v>
      </c>
      <c r="AP1143" s="1012"/>
      <c r="AQ1143" s="1012" t="s">
        <v>11</v>
      </c>
      <c r="AR1143" s="1012"/>
      <c r="AS1143" s="1012" t="s">
        <v>227</v>
      </c>
      <c r="AU1143" s="476"/>
      <c r="AV1143" s="476"/>
      <c r="AW1143" s="476"/>
      <c r="AX1143" s="476"/>
      <c r="AY1143" s="476"/>
      <c r="AZ1143" s="476"/>
      <c r="BA1143" s="476"/>
      <c r="BB1143" s="476"/>
      <c r="BC1143" s="476"/>
      <c r="BD1143" s="477"/>
      <c r="BF1143" s="241"/>
    </row>
    <row r="1144" spans="2:58" s="236" customFormat="1" ht="15" hidden="1" customHeight="1">
      <c r="B1144" s="997"/>
      <c r="C1144" s="998"/>
      <c r="D1144" s="998"/>
      <c r="E1144" s="998"/>
      <c r="F1144" s="998"/>
      <c r="G1144" s="998"/>
      <c r="H1144" s="998"/>
      <c r="I1144" s="999"/>
      <c r="J1144" s="970"/>
      <c r="K1144" s="971"/>
      <c r="L1144" s="1013"/>
      <c r="M1144" s="1013"/>
      <c r="N1144" s="1013"/>
      <c r="O1144" s="1013"/>
      <c r="P1144" s="1013"/>
      <c r="Q1144" s="1013"/>
      <c r="R1144" s="481"/>
      <c r="S1144" s="479"/>
      <c r="T1144" s="479"/>
      <c r="U1144" s="479"/>
      <c r="V1144" s="479"/>
      <c r="W1144" s="479"/>
      <c r="X1144" s="479"/>
      <c r="Y1144" s="479"/>
      <c r="Z1144" s="479"/>
      <c r="AA1144" s="479"/>
      <c r="AB1144" s="480"/>
      <c r="AC1144" s="241"/>
      <c r="AD1144" s="997"/>
      <c r="AE1144" s="998"/>
      <c r="AF1144" s="998"/>
      <c r="AG1144" s="998"/>
      <c r="AH1144" s="998"/>
      <c r="AI1144" s="998"/>
      <c r="AJ1144" s="998"/>
      <c r="AK1144" s="999"/>
      <c r="AL1144" s="970"/>
      <c r="AM1144" s="971"/>
      <c r="AN1144" s="1013"/>
      <c r="AO1144" s="1013"/>
      <c r="AP1144" s="1013"/>
      <c r="AQ1144" s="1013"/>
      <c r="AR1144" s="1013"/>
      <c r="AS1144" s="1013"/>
      <c r="AT1144" s="481"/>
      <c r="AU1144" s="479"/>
      <c r="AV1144" s="479"/>
      <c r="AW1144" s="479"/>
      <c r="AX1144" s="479"/>
      <c r="AY1144" s="479"/>
      <c r="AZ1144" s="479"/>
      <c r="BA1144" s="479"/>
      <c r="BB1144" s="479"/>
      <c r="BC1144" s="479"/>
      <c r="BD1144" s="480"/>
      <c r="BF1144" s="241"/>
    </row>
    <row r="1145" spans="2:58" s="236" customFormat="1" ht="20.100000000000001" hidden="1" customHeight="1">
      <c r="B1145" s="482"/>
      <c r="C1145" s="482"/>
      <c r="D1145" s="482"/>
      <c r="E1145" s="482"/>
      <c r="F1145" s="482"/>
      <c r="G1145" s="482"/>
      <c r="H1145" s="482"/>
      <c r="I1145" s="482"/>
      <c r="J1145" s="482"/>
      <c r="K1145" s="482"/>
      <c r="L1145" s="482"/>
      <c r="M1145" s="482"/>
      <c r="N1145" s="482"/>
      <c r="O1145" s="482"/>
      <c r="P1145" s="482"/>
      <c r="Q1145" s="482"/>
      <c r="R1145" s="482"/>
      <c r="S1145" s="482"/>
      <c r="T1145" s="482"/>
      <c r="U1145" s="482"/>
      <c r="V1145" s="482"/>
      <c r="W1145" s="482"/>
      <c r="X1145" s="482"/>
      <c r="Y1145" s="482"/>
      <c r="Z1145" s="482"/>
      <c r="AA1145" s="482"/>
      <c r="AB1145" s="482"/>
      <c r="AC1145" s="241"/>
      <c r="AD1145" s="482"/>
      <c r="AE1145" s="482"/>
      <c r="AF1145" s="482"/>
      <c r="AG1145" s="482"/>
      <c r="AH1145" s="482"/>
      <c r="AI1145" s="482"/>
      <c r="AJ1145" s="482"/>
      <c r="AK1145" s="482"/>
      <c r="AL1145" s="482"/>
      <c r="AM1145" s="482"/>
      <c r="AN1145" s="482"/>
      <c r="AO1145" s="482"/>
      <c r="AP1145" s="482"/>
      <c r="AQ1145" s="482"/>
      <c r="AR1145" s="482"/>
      <c r="AS1145" s="482"/>
      <c r="AT1145" s="482"/>
      <c r="AU1145" s="482"/>
      <c r="AV1145" s="482"/>
      <c r="AW1145" s="482"/>
      <c r="AX1145" s="482"/>
      <c r="AY1145" s="482"/>
      <c r="AZ1145" s="482"/>
      <c r="BA1145" s="482"/>
      <c r="BB1145" s="482"/>
      <c r="BC1145" s="482"/>
      <c r="BD1145" s="482"/>
      <c r="BF1145" s="241"/>
    </row>
    <row r="1146" spans="2:58" s="236" customFormat="1" ht="18" hidden="1" customHeight="1">
      <c r="C1146" s="437" t="s">
        <v>3937</v>
      </c>
      <c r="D1146" s="243" t="s">
        <v>16092</v>
      </c>
      <c r="F1146" s="243"/>
      <c r="G1146" s="243"/>
      <c r="H1146" s="243"/>
      <c r="I1146" s="243"/>
      <c r="J1146" s="483"/>
      <c r="K1146" s="483"/>
      <c r="L1146" s="483"/>
      <c r="M1146" s="483"/>
      <c r="N1146" s="483"/>
      <c r="O1146" s="483"/>
      <c r="P1146" s="483"/>
      <c r="Q1146" s="483"/>
      <c r="R1146" s="483"/>
      <c r="S1146" s="484"/>
      <c r="T1146" s="483"/>
      <c r="U1146" s="483"/>
      <c r="V1146" s="483"/>
      <c r="W1146" s="483"/>
      <c r="X1146" s="243"/>
      <c r="Y1146" s="243"/>
      <c r="Z1146" s="243"/>
      <c r="AA1146" s="243"/>
      <c r="AB1146" s="243"/>
      <c r="AE1146" s="437" t="s">
        <v>3937</v>
      </c>
      <c r="AF1146" s="243" t="s">
        <v>16092</v>
      </c>
      <c r="AH1146" s="243"/>
      <c r="AI1146" s="243"/>
      <c r="AJ1146" s="243"/>
      <c r="AK1146" s="243"/>
      <c r="AL1146" s="483"/>
      <c r="AM1146" s="483"/>
      <c r="AN1146" s="483"/>
      <c r="AO1146" s="483"/>
      <c r="AP1146" s="483"/>
      <c r="AQ1146" s="483"/>
      <c r="AR1146" s="483"/>
      <c r="AS1146" s="483"/>
      <c r="AT1146" s="483"/>
      <c r="AU1146" s="484"/>
      <c r="AV1146" s="483"/>
      <c r="AW1146" s="483"/>
      <c r="AX1146" s="483"/>
      <c r="AY1146" s="483"/>
      <c r="AZ1146" s="243"/>
      <c r="BA1146" s="243"/>
      <c r="BB1146" s="243"/>
      <c r="BC1146" s="243"/>
      <c r="BD1146" s="243"/>
    </row>
    <row r="1147" spans="2:58" s="236" customFormat="1" ht="30" hidden="1" customHeight="1">
      <c r="C1147" s="485" t="s">
        <v>3938</v>
      </c>
      <c r="D1147" s="1032" t="s">
        <v>16093</v>
      </c>
      <c r="E1147" s="1032"/>
      <c r="F1147" s="1032"/>
      <c r="G1147" s="1032"/>
      <c r="H1147" s="1032"/>
      <c r="I1147" s="1032"/>
      <c r="J1147" s="1032"/>
      <c r="K1147" s="1032"/>
      <c r="L1147" s="1032"/>
      <c r="M1147" s="1032"/>
      <c r="N1147" s="1032"/>
      <c r="O1147" s="1032"/>
      <c r="P1147" s="1032"/>
      <c r="Q1147" s="1032"/>
      <c r="R1147" s="1032"/>
      <c r="S1147" s="1032"/>
      <c r="T1147" s="1032"/>
      <c r="U1147" s="1032"/>
      <c r="V1147" s="1032"/>
      <c r="W1147" s="1032"/>
      <c r="X1147" s="1032"/>
      <c r="Y1147" s="1032"/>
      <c r="Z1147" s="1032"/>
      <c r="AA1147" s="1032"/>
      <c r="AB1147" s="1032"/>
      <c r="AE1147" s="485" t="s">
        <v>3938</v>
      </c>
      <c r="AF1147" s="1032" t="s">
        <v>16093</v>
      </c>
      <c r="AG1147" s="1032"/>
      <c r="AH1147" s="1032"/>
      <c r="AI1147" s="1032"/>
      <c r="AJ1147" s="1032"/>
      <c r="AK1147" s="1032"/>
      <c r="AL1147" s="1032"/>
      <c r="AM1147" s="1032"/>
      <c r="AN1147" s="1032"/>
      <c r="AO1147" s="1032"/>
      <c r="AP1147" s="1032"/>
      <c r="AQ1147" s="1032"/>
      <c r="AR1147" s="1032"/>
      <c r="AS1147" s="1032"/>
      <c r="AT1147" s="1032"/>
      <c r="AU1147" s="1032"/>
      <c r="AV1147" s="1032"/>
      <c r="AW1147" s="1032"/>
      <c r="AX1147" s="1032"/>
      <c r="AY1147" s="1032"/>
      <c r="AZ1147" s="1032"/>
      <c r="BA1147" s="1032"/>
      <c r="BB1147" s="1032"/>
      <c r="BC1147" s="1032"/>
      <c r="BD1147" s="1032"/>
    </row>
    <row r="1148" spans="2:58" s="236" customFormat="1" ht="7.95" hidden="1" customHeight="1">
      <c r="E1148" s="486"/>
      <c r="F1148" s="486"/>
      <c r="G1148" s="486"/>
      <c r="H1148" s="486"/>
      <c r="I1148" s="486"/>
      <c r="J1148" s="486"/>
      <c r="K1148" s="486"/>
      <c r="L1148" s="486"/>
      <c r="M1148" s="486"/>
      <c r="N1148" s="486"/>
      <c r="O1148" s="486"/>
      <c r="P1148" s="486"/>
      <c r="Q1148" s="486"/>
      <c r="R1148" s="486"/>
      <c r="S1148" s="486"/>
      <c r="T1148" s="486"/>
      <c r="U1148" s="486"/>
      <c r="V1148" s="486"/>
      <c r="W1148" s="486"/>
      <c r="X1148" s="486"/>
      <c r="Y1148" s="486"/>
      <c r="Z1148" s="486"/>
      <c r="AA1148" s="486"/>
      <c r="AB1148" s="486"/>
      <c r="AG1148" s="486"/>
      <c r="AH1148" s="486"/>
      <c r="AI1148" s="486"/>
      <c r="AJ1148" s="486"/>
      <c r="AK1148" s="486"/>
      <c r="AL1148" s="486"/>
      <c r="AM1148" s="486"/>
      <c r="AN1148" s="486"/>
      <c r="AO1148" s="486"/>
      <c r="AP1148" s="486"/>
      <c r="AQ1148" s="486"/>
      <c r="AR1148" s="486"/>
      <c r="AS1148" s="486"/>
      <c r="AT1148" s="486"/>
      <c r="AU1148" s="486"/>
      <c r="AV1148" s="486"/>
      <c r="AW1148" s="486"/>
      <c r="AX1148" s="486"/>
      <c r="AY1148" s="486"/>
      <c r="AZ1148" s="486"/>
      <c r="BA1148" s="486"/>
      <c r="BB1148" s="486"/>
      <c r="BC1148" s="486"/>
      <c r="BD1148" s="486"/>
    </row>
    <row r="1149" spans="2:58" s="236" customFormat="1" ht="25.35" hidden="1" customHeight="1">
      <c r="B1149" s="441" t="s">
        <v>3939</v>
      </c>
      <c r="I1149" s="442"/>
      <c r="J1149" s="442"/>
      <c r="W1149" s="442"/>
      <c r="X1149" s="442"/>
      <c r="Y1149" s="442"/>
      <c r="Z1149" s="442"/>
      <c r="AA1149" s="442"/>
      <c r="AB1149" s="442"/>
      <c r="AD1149" s="441" t="s">
        <v>3939</v>
      </c>
      <c r="AK1149" s="442"/>
      <c r="AL1149" s="442"/>
      <c r="AY1149" s="442"/>
      <c r="AZ1149" s="442"/>
      <c r="BA1149" s="442"/>
      <c r="BB1149" s="442"/>
      <c r="BC1149" s="442"/>
      <c r="BD1149" s="442"/>
    </row>
    <row r="1150" spans="2:58" s="236" customFormat="1" ht="12.45" hidden="1" customHeight="1">
      <c r="B1150" s="1014" t="s">
        <v>3917</v>
      </c>
      <c r="C1150" s="1015"/>
      <c r="D1150" s="1015"/>
      <c r="E1150" s="1015"/>
      <c r="F1150" s="1015"/>
      <c r="G1150" s="1015"/>
      <c r="H1150" s="1015"/>
      <c r="I1150" s="1016"/>
      <c r="J1150" s="1017"/>
      <c r="K1150" s="1018"/>
      <c r="L1150" s="1018"/>
      <c r="M1150" s="1018"/>
      <c r="N1150" s="1018"/>
      <c r="O1150" s="1018"/>
      <c r="P1150" s="1018"/>
      <c r="Q1150" s="1018"/>
      <c r="R1150" s="1018"/>
      <c r="S1150" s="1018"/>
      <c r="T1150" s="1018"/>
      <c r="U1150" s="1018"/>
      <c r="V1150" s="1018"/>
      <c r="W1150" s="1018"/>
      <c r="X1150" s="1018"/>
      <c r="Y1150" s="1018"/>
      <c r="Z1150" s="1018"/>
      <c r="AA1150" s="1018"/>
      <c r="AB1150" s="1019"/>
      <c r="AD1150" s="1014" t="s">
        <v>3917</v>
      </c>
      <c r="AE1150" s="1015"/>
      <c r="AF1150" s="1015"/>
      <c r="AG1150" s="1015"/>
      <c r="AH1150" s="1015"/>
      <c r="AI1150" s="1015"/>
      <c r="AJ1150" s="1015"/>
      <c r="AK1150" s="1016"/>
      <c r="AL1150" s="1017"/>
      <c r="AM1150" s="1018"/>
      <c r="AN1150" s="1018"/>
      <c r="AO1150" s="1018"/>
      <c r="AP1150" s="1018"/>
      <c r="AQ1150" s="1018"/>
      <c r="AR1150" s="1018"/>
      <c r="AS1150" s="1018"/>
      <c r="AT1150" s="1018"/>
      <c r="AU1150" s="1018"/>
      <c r="AV1150" s="1018"/>
      <c r="AW1150" s="1018"/>
      <c r="AX1150" s="1018"/>
      <c r="AY1150" s="1018"/>
      <c r="AZ1150" s="1018"/>
      <c r="BA1150" s="1018"/>
      <c r="BB1150" s="1018"/>
      <c r="BC1150" s="1018"/>
      <c r="BD1150" s="1019"/>
    </row>
    <row r="1151" spans="2:58" s="236" customFormat="1" ht="22.5" hidden="1" customHeight="1">
      <c r="B1151" s="1020" t="s">
        <v>8</v>
      </c>
      <c r="C1151" s="1021"/>
      <c r="D1151" s="1021"/>
      <c r="E1151" s="1021"/>
      <c r="F1151" s="1021"/>
      <c r="G1151" s="1021"/>
      <c r="H1151" s="1021"/>
      <c r="I1151" s="1022"/>
      <c r="J1151" s="1023"/>
      <c r="K1151" s="1024"/>
      <c r="L1151" s="1024"/>
      <c r="M1151" s="1025"/>
      <c r="N1151" s="1025"/>
      <c r="O1151" s="1024"/>
      <c r="P1151" s="1025"/>
      <c r="Q1151" s="1025"/>
      <c r="R1151" s="1024"/>
      <c r="S1151" s="1024"/>
      <c r="T1151" s="1024"/>
      <c r="U1151" s="1024"/>
      <c r="V1151" s="1024"/>
      <c r="W1151" s="1024"/>
      <c r="X1151" s="1024"/>
      <c r="Y1151" s="1024"/>
      <c r="Z1151" s="1024"/>
      <c r="AA1151" s="1024"/>
      <c r="AB1151" s="1026"/>
      <c r="AC1151" s="236">
        <v>67</v>
      </c>
      <c r="AD1151" s="1020" t="s">
        <v>8</v>
      </c>
      <c r="AE1151" s="1021"/>
      <c r="AF1151" s="1021"/>
      <c r="AG1151" s="1021"/>
      <c r="AH1151" s="1021"/>
      <c r="AI1151" s="1021"/>
      <c r="AJ1151" s="1021"/>
      <c r="AK1151" s="1022"/>
      <c r="AL1151" s="1023"/>
      <c r="AM1151" s="1024"/>
      <c r="AN1151" s="1024"/>
      <c r="AO1151" s="1025"/>
      <c r="AP1151" s="1025"/>
      <c r="AQ1151" s="1024"/>
      <c r="AR1151" s="1025"/>
      <c r="AS1151" s="1025"/>
      <c r="AT1151" s="1024"/>
      <c r="AU1151" s="1024"/>
      <c r="AV1151" s="1024"/>
      <c r="AW1151" s="1024"/>
      <c r="AX1151" s="1024"/>
      <c r="AY1151" s="1024"/>
      <c r="AZ1151" s="1024"/>
      <c r="BA1151" s="1024"/>
      <c r="BB1151" s="1024"/>
      <c r="BC1151" s="1024"/>
      <c r="BD1151" s="1026"/>
      <c r="BF1151" s="236">
        <v>67</v>
      </c>
    </row>
    <row r="1152" spans="2:58" s="236" customFormat="1" ht="25.2" hidden="1" customHeight="1">
      <c r="B1152" s="1027" t="s">
        <v>23</v>
      </c>
      <c r="C1152" s="1028"/>
      <c r="D1152" s="1028"/>
      <c r="E1152" s="1028"/>
      <c r="F1152" s="1028"/>
      <c r="G1152" s="1028"/>
      <c r="H1152" s="1028"/>
      <c r="I1152" s="1029"/>
      <c r="J1152" s="972" t="s">
        <v>3918</v>
      </c>
      <c r="K1152" s="973"/>
      <c r="L1152" s="973"/>
      <c r="M1152" s="975"/>
      <c r="N1152" s="977"/>
      <c r="O1152" s="239" t="s">
        <v>3919</v>
      </c>
      <c r="P1152" s="975"/>
      <c r="Q1152" s="977"/>
      <c r="R1152" s="973"/>
      <c r="S1152" s="973"/>
      <c r="T1152" s="973"/>
      <c r="U1152" s="973"/>
      <c r="V1152" s="973"/>
      <c r="W1152" s="973"/>
      <c r="X1152" s="973"/>
      <c r="Y1152" s="973"/>
      <c r="Z1152" s="973"/>
      <c r="AA1152" s="973"/>
      <c r="AB1152" s="974"/>
      <c r="AD1152" s="1027" t="s">
        <v>23</v>
      </c>
      <c r="AE1152" s="1028"/>
      <c r="AF1152" s="1028"/>
      <c r="AG1152" s="1028"/>
      <c r="AH1152" s="1028"/>
      <c r="AI1152" s="1028"/>
      <c r="AJ1152" s="1028"/>
      <c r="AK1152" s="1029"/>
      <c r="AL1152" s="972" t="s">
        <v>3918</v>
      </c>
      <c r="AM1152" s="973"/>
      <c r="AN1152" s="973"/>
      <c r="AO1152" s="975"/>
      <c r="AP1152" s="977"/>
      <c r="AQ1152" s="239" t="s">
        <v>3919</v>
      </c>
      <c r="AR1152" s="975"/>
      <c r="AS1152" s="977"/>
      <c r="AT1152" s="973"/>
      <c r="AU1152" s="973"/>
      <c r="AV1152" s="973"/>
      <c r="AW1152" s="973"/>
      <c r="AX1152" s="973"/>
      <c r="AY1152" s="973"/>
      <c r="AZ1152" s="973"/>
      <c r="BA1152" s="973"/>
      <c r="BB1152" s="973"/>
      <c r="BC1152" s="973"/>
      <c r="BD1152" s="974"/>
    </row>
    <row r="1153" spans="2:58" s="236" customFormat="1" ht="25.2" hidden="1" customHeight="1">
      <c r="B1153" s="1030"/>
      <c r="C1153" s="1025"/>
      <c r="D1153" s="1025"/>
      <c r="E1153" s="1025"/>
      <c r="F1153" s="1025"/>
      <c r="G1153" s="1025"/>
      <c r="H1153" s="1025"/>
      <c r="I1153" s="1031"/>
      <c r="J1153" s="972" t="s">
        <v>3920</v>
      </c>
      <c r="K1153" s="973"/>
      <c r="L1153" s="973"/>
      <c r="M1153" s="975"/>
      <c r="N1153" s="976"/>
      <c r="O1153" s="976"/>
      <c r="P1153" s="976"/>
      <c r="Q1153" s="977"/>
      <c r="R1153" s="972" t="s">
        <v>3921</v>
      </c>
      <c r="S1153" s="973"/>
      <c r="T1153" s="974"/>
      <c r="U1153" s="975"/>
      <c r="V1153" s="976"/>
      <c r="W1153" s="976"/>
      <c r="X1153" s="976"/>
      <c r="Y1153" s="976"/>
      <c r="Z1153" s="976"/>
      <c r="AA1153" s="976"/>
      <c r="AB1153" s="977"/>
      <c r="AD1153" s="1030"/>
      <c r="AE1153" s="1025"/>
      <c r="AF1153" s="1025"/>
      <c r="AG1153" s="1025"/>
      <c r="AH1153" s="1025"/>
      <c r="AI1153" s="1025"/>
      <c r="AJ1153" s="1025"/>
      <c r="AK1153" s="1031"/>
      <c r="AL1153" s="972" t="s">
        <v>3920</v>
      </c>
      <c r="AM1153" s="973"/>
      <c r="AN1153" s="973"/>
      <c r="AO1153" s="975"/>
      <c r="AP1153" s="976"/>
      <c r="AQ1153" s="976"/>
      <c r="AR1153" s="976"/>
      <c r="AS1153" s="977"/>
      <c r="AT1153" s="972" t="s">
        <v>3921</v>
      </c>
      <c r="AU1153" s="973"/>
      <c r="AV1153" s="974"/>
      <c r="AW1153" s="975"/>
      <c r="AX1153" s="976"/>
      <c r="AY1153" s="976"/>
      <c r="AZ1153" s="976"/>
      <c r="BA1153" s="976"/>
      <c r="BB1153" s="976"/>
      <c r="BC1153" s="976"/>
      <c r="BD1153" s="977"/>
    </row>
    <row r="1154" spans="2:58" s="236" customFormat="1" ht="25.2" hidden="1" customHeight="1">
      <c r="B1154" s="1030"/>
      <c r="C1154" s="1025"/>
      <c r="D1154" s="1025"/>
      <c r="E1154" s="1025"/>
      <c r="F1154" s="1025"/>
      <c r="G1154" s="1025"/>
      <c r="H1154" s="1025"/>
      <c r="I1154" s="1031"/>
      <c r="J1154" s="972" t="s">
        <v>3922</v>
      </c>
      <c r="K1154" s="973"/>
      <c r="L1154" s="973"/>
      <c r="M1154" s="978"/>
      <c r="N1154" s="979"/>
      <c r="O1154" s="979"/>
      <c r="P1154" s="979"/>
      <c r="Q1154" s="980"/>
      <c r="R1154" s="972" t="s">
        <v>3923</v>
      </c>
      <c r="S1154" s="973"/>
      <c r="T1154" s="974"/>
      <c r="U1154" s="975"/>
      <c r="V1154" s="976"/>
      <c r="W1154" s="976"/>
      <c r="X1154" s="976"/>
      <c r="Y1154" s="976"/>
      <c r="Z1154" s="976"/>
      <c r="AA1154" s="976"/>
      <c r="AB1154" s="977"/>
      <c r="AD1154" s="1030"/>
      <c r="AE1154" s="1025"/>
      <c r="AF1154" s="1025"/>
      <c r="AG1154" s="1025"/>
      <c r="AH1154" s="1025"/>
      <c r="AI1154" s="1025"/>
      <c r="AJ1154" s="1025"/>
      <c r="AK1154" s="1031"/>
      <c r="AL1154" s="972" t="s">
        <v>3922</v>
      </c>
      <c r="AM1154" s="973"/>
      <c r="AN1154" s="973"/>
      <c r="AO1154" s="978"/>
      <c r="AP1154" s="979"/>
      <c r="AQ1154" s="979"/>
      <c r="AR1154" s="979"/>
      <c r="AS1154" s="980"/>
      <c r="AT1154" s="972" t="s">
        <v>3923</v>
      </c>
      <c r="AU1154" s="973"/>
      <c r="AV1154" s="974"/>
      <c r="AW1154" s="975"/>
      <c r="AX1154" s="976"/>
      <c r="AY1154" s="976"/>
      <c r="AZ1154" s="976"/>
      <c r="BA1154" s="976"/>
      <c r="BB1154" s="976"/>
      <c r="BC1154" s="976"/>
      <c r="BD1154" s="977"/>
    </row>
    <row r="1155" spans="2:58" s="236" customFormat="1" ht="25.2" hidden="1" customHeight="1">
      <c r="B1155" s="1023"/>
      <c r="C1155" s="1024"/>
      <c r="D1155" s="1024"/>
      <c r="E1155" s="1024"/>
      <c r="F1155" s="1024"/>
      <c r="G1155" s="1024"/>
      <c r="H1155" s="1024"/>
      <c r="I1155" s="1026"/>
      <c r="J1155" s="972" t="s">
        <v>3924</v>
      </c>
      <c r="K1155" s="973"/>
      <c r="L1155" s="973"/>
      <c r="M1155" s="981"/>
      <c r="N1155" s="981"/>
      <c r="O1155" s="981"/>
      <c r="P1155" s="981"/>
      <c r="Q1155" s="981"/>
      <c r="R1155" s="981"/>
      <c r="S1155" s="981"/>
      <c r="T1155" s="981"/>
      <c r="U1155" s="981"/>
      <c r="V1155" s="981"/>
      <c r="W1155" s="981"/>
      <c r="X1155" s="981"/>
      <c r="Y1155" s="981"/>
      <c r="Z1155" s="981"/>
      <c r="AA1155" s="981"/>
      <c r="AB1155" s="981"/>
      <c r="AD1155" s="1023"/>
      <c r="AE1155" s="1024"/>
      <c r="AF1155" s="1024"/>
      <c r="AG1155" s="1024"/>
      <c r="AH1155" s="1024"/>
      <c r="AI1155" s="1024"/>
      <c r="AJ1155" s="1024"/>
      <c r="AK1155" s="1026"/>
      <c r="AL1155" s="972" t="s">
        <v>3924</v>
      </c>
      <c r="AM1155" s="973"/>
      <c r="AN1155" s="973"/>
      <c r="AO1155" s="981"/>
      <c r="AP1155" s="981"/>
      <c r="AQ1155" s="981"/>
      <c r="AR1155" s="981"/>
      <c r="AS1155" s="981"/>
      <c r="AT1155" s="981"/>
      <c r="AU1155" s="981"/>
      <c r="AV1155" s="981"/>
      <c r="AW1155" s="981"/>
      <c r="AX1155" s="981"/>
      <c r="AY1155" s="981"/>
      <c r="AZ1155" s="981"/>
      <c r="BA1155" s="981"/>
      <c r="BB1155" s="981"/>
      <c r="BC1155" s="981"/>
      <c r="BD1155" s="981"/>
    </row>
    <row r="1156" spans="2:58" s="236" customFormat="1" ht="30" hidden="1" customHeight="1">
      <c r="B1156" s="982" t="s">
        <v>3925</v>
      </c>
      <c r="C1156" s="983"/>
      <c r="D1156" s="983"/>
      <c r="E1156" s="983"/>
      <c r="F1156" s="983"/>
      <c r="G1156" s="983"/>
      <c r="H1156" s="983"/>
      <c r="I1156" s="984"/>
      <c r="J1156" s="444"/>
      <c r="K1156" s="445"/>
      <c r="L1156" s="446" t="s">
        <v>388</v>
      </c>
      <c r="M1156" s="447"/>
      <c r="N1156" s="448" t="s">
        <v>112</v>
      </c>
      <c r="O1156" s="449"/>
      <c r="P1156" s="450"/>
      <c r="V1156" s="451"/>
      <c r="W1156" s="451"/>
      <c r="X1156" s="451"/>
      <c r="Y1156" s="451"/>
      <c r="Z1156" s="451"/>
      <c r="AA1156" s="451"/>
      <c r="AB1156" s="452"/>
      <c r="AD1156" s="982" t="s">
        <v>3925</v>
      </c>
      <c r="AE1156" s="983"/>
      <c r="AF1156" s="983"/>
      <c r="AG1156" s="983"/>
      <c r="AH1156" s="983"/>
      <c r="AI1156" s="983"/>
      <c r="AJ1156" s="983"/>
      <c r="AK1156" s="984"/>
      <c r="AL1156" s="444"/>
      <c r="AM1156" s="445"/>
      <c r="AN1156" s="446" t="s">
        <v>388</v>
      </c>
      <c r="AO1156" s="447"/>
      <c r="AP1156" s="448" t="s">
        <v>112</v>
      </c>
      <c r="AQ1156" s="449"/>
      <c r="AR1156" s="450"/>
      <c r="AX1156" s="451"/>
      <c r="AY1156" s="451"/>
      <c r="AZ1156" s="451"/>
      <c r="BA1156" s="451"/>
      <c r="BB1156" s="451"/>
      <c r="BC1156" s="451"/>
      <c r="BD1156" s="452"/>
    </row>
    <row r="1157" spans="2:58" s="236" customFormat="1" ht="15" hidden="1" customHeight="1">
      <c r="B1157" s="985"/>
      <c r="C1157" s="986"/>
      <c r="D1157" s="986"/>
      <c r="E1157" s="986"/>
      <c r="F1157" s="986"/>
      <c r="G1157" s="986"/>
      <c r="H1157" s="986"/>
      <c r="I1157" s="987"/>
      <c r="J1157" s="453" t="s">
        <v>3926</v>
      </c>
      <c r="K1157" s="454"/>
      <c r="L1157" s="454"/>
      <c r="M1157" s="454"/>
      <c r="N1157" s="454"/>
      <c r="O1157" s="454"/>
      <c r="P1157" s="454"/>
      <c r="Q1157" s="454"/>
      <c r="R1157" s="454"/>
      <c r="S1157" s="449"/>
      <c r="T1157" s="455"/>
      <c r="U1157" s="456"/>
      <c r="V1157" s="457"/>
      <c r="W1157" s="458"/>
      <c r="X1157" s="459" t="s">
        <v>388</v>
      </c>
      <c r="Y1157" s="460"/>
      <c r="Z1157" s="461" t="s">
        <v>112</v>
      </c>
      <c r="AA1157" s="461"/>
      <c r="AB1157" s="462"/>
      <c r="AD1157" s="985"/>
      <c r="AE1157" s="986"/>
      <c r="AF1157" s="986"/>
      <c r="AG1157" s="986"/>
      <c r="AH1157" s="986"/>
      <c r="AI1157" s="986"/>
      <c r="AJ1157" s="986"/>
      <c r="AK1157" s="987"/>
      <c r="AL1157" s="453" t="s">
        <v>3926</v>
      </c>
      <c r="AM1157" s="454"/>
      <c r="AN1157" s="454"/>
      <c r="AO1157" s="454"/>
      <c r="AP1157" s="454"/>
      <c r="AQ1157" s="454"/>
      <c r="AR1157" s="454"/>
      <c r="AS1157" s="454"/>
      <c r="AT1157" s="454"/>
      <c r="AU1157" s="449"/>
      <c r="AV1157" s="455"/>
      <c r="AW1157" s="456"/>
      <c r="AX1157" s="457"/>
      <c r="AY1157" s="458"/>
      <c r="AZ1157" s="459" t="s">
        <v>388</v>
      </c>
      <c r="BA1157" s="460"/>
      <c r="BB1157" s="461" t="s">
        <v>112</v>
      </c>
      <c r="BC1157" s="461"/>
      <c r="BD1157" s="462"/>
    </row>
    <row r="1158" spans="2:58" s="236" customFormat="1" ht="15" hidden="1" customHeight="1">
      <c r="B1158" s="988"/>
      <c r="C1158" s="989"/>
      <c r="D1158" s="989"/>
      <c r="E1158" s="989"/>
      <c r="F1158" s="989"/>
      <c r="G1158" s="989"/>
      <c r="H1158" s="989"/>
      <c r="I1158" s="990"/>
      <c r="J1158" s="463" t="s">
        <v>3927</v>
      </c>
      <c r="K1158" s="464"/>
      <c r="L1158" s="464"/>
      <c r="M1158" s="464"/>
      <c r="N1158" s="464"/>
      <c r="O1158" s="464"/>
      <c r="P1158" s="464"/>
      <c r="Q1158" s="464"/>
      <c r="R1158" s="464"/>
      <c r="S1158" s="465"/>
      <c r="T1158" s="466"/>
      <c r="U1158" s="467"/>
      <c r="V1158" s="468"/>
      <c r="W1158" s="469"/>
      <c r="X1158" s="464" t="s">
        <v>388</v>
      </c>
      <c r="Y1158" s="470"/>
      <c r="Z1158" s="466" t="s">
        <v>112</v>
      </c>
      <c r="AA1158" s="466"/>
      <c r="AB1158" s="471"/>
      <c r="AD1158" s="988"/>
      <c r="AE1158" s="989"/>
      <c r="AF1158" s="989"/>
      <c r="AG1158" s="989"/>
      <c r="AH1158" s="989"/>
      <c r="AI1158" s="989"/>
      <c r="AJ1158" s="989"/>
      <c r="AK1158" s="990"/>
      <c r="AL1158" s="463" t="s">
        <v>3927</v>
      </c>
      <c r="AM1158" s="464"/>
      <c r="AN1158" s="464"/>
      <c r="AO1158" s="464"/>
      <c r="AP1158" s="464"/>
      <c r="AQ1158" s="464"/>
      <c r="AR1158" s="464"/>
      <c r="AS1158" s="464"/>
      <c r="AT1158" s="464"/>
      <c r="AU1158" s="465"/>
      <c r="AV1158" s="466"/>
      <c r="AW1158" s="467"/>
      <c r="AX1158" s="468"/>
      <c r="AY1158" s="469"/>
      <c r="AZ1158" s="464" t="s">
        <v>388</v>
      </c>
      <c r="BA1158" s="470"/>
      <c r="BB1158" s="466" t="s">
        <v>112</v>
      </c>
      <c r="BC1158" s="466"/>
      <c r="BD1158" s="471"/>
    </row>
    <row r="1159" spans="2:58" s="236" customFormat="1" ht="18" hidden="1" customHeight="1">
      <c r="B1159" s="991" t="s">
        <v>3928</v>
      </c>
      <c r="C1159" s="992"/>
      <c r="D1159" s="992"/>
      <c r="E1159" s="992"/>
      <c r="F1159" s="992"/>
      <c r="G1159" s="992"/>
      <c r="H1159" s="992"/>
      <c r="I1159" s="993"/>
      <c r="J1159" s="472" t="s">
        <v>3783</v>
      </c>
      <c r="K1159" s="473" t="s">
        <v>3929</v>
      </c>
      <c r="L1159" s="474"/>
      <c r="M1159" s="474"/>
      <c r="N1159" s="474"/>
      <c r="O1159" s="472" t="s">
        <v>3783</v>
      </c>
      <c r="P1159" s="473" t="s">
        <v>3930</v>
      </c>
      <c r="Q1159" s="474"/>
      <c r="R1159" s="474"/>
      <c r="T1159" s="461" t="s">
        <v>3935</v>
      </c>
      <c r="U1159" s="472" t="s">
        <v>3783</v>
      </c>
      <c r="V1159" s="461" t="s">
        <v>3936</v>
      </c>
      <c r="X1159" s="473"/>
      <c r="Y1159" s="474"/>
      <c r="Z1159" s="474"/>
      <c r="AA1159" s="474"/>
      <c r="AB1159" s="475"/>
      <c r="AD1159" s="991" t="s">
        <v>3928</v>
      </c>
      <c r="AE1159" s="992"/>
      <c r="AF1159" s="992"/>
      <c r="AG1159" s="992"/>
      <c r="AH1159" s="992"/>
      <c r="AI1159" s="992"/>
      <c r="AJ1159" s="992"/>
      <c r="AK1159" s="993"/>
      <c r="AL1159" s="472" t="s">
        <v>3783</v>
      </c>
      <c r="AM1159" s="473" t="s">
        <v>3929</v>
      </c>
      <c r="AN1159" s="474"/>
      <c r="AO1159" s="474"/>
      <c r="AP1159" s="474"/>
      <c r="AQ1159" s="472" t="s">
        <v>3783</v>
      </c>
      <c r="AR1159" s="473" t="s">
        <v>3930</v>
      </c>
      <c r="AS1159" s="474"/>
      <c r="AT1159" s="474"/>
      <c r="AV1159" s="461" t="s">
        <v>3935</v>
      </c>
      <c r="AW1159" s="472" t="s">
        <v>3783</v>
      </c>
      <c r="AX1159" s="461" t="s">
        <v>3936</v>
      </c>
      <c r="AZ1159" s="473"/>
      <c r="BA1159" s="474"/>
      <c r="BB1159" s="474"/>
      <c r="BC1159" s="474"/>
      <c r="BD1159" s="475"/>
    </row>
    <row r="1160" spans="2:58" s="236" customFormat="1" ht="15" hidden="1" customHeight="1">
      <c r="B1160" s="994" t="s">
        <v>3931</v>
      </c>
      <c r="C1160" s="995"/>
      <c r="D1160" s="995"/>
      <c r="E1160" s="995"/>
      <c r="F1160" s="995"/>
      <c r="G1160" s="995"/>
      <c r="H1160" s="995"/>
      <c r="I1160" s="996"/>
      <c r="J1160" s="1000" t="s">
        <v>3932</v>
      </c>
      <c r="K1160" s="1001"/>
      <c r="L1160" s="1004"/>
      <c r="M1160" s="1005"/>
      <c r="N1160" s="1005"/>
      <c r="O1160" s="1005"/>
      <c r="P1160" s="1005"/>
      <c r="Q1160" s="1005"/>
      <c r="R1160" s="1006"/>
      <c r="S1160" s="1006"/>
      <c r="T1160" s="1006"/>
      <c r="U1160" s="1007"/>
      <c r="V1160" s="1008" t="s">
        <v>3933</v>
      </c>
      <c r="W1160" s="1008"/>
      <c r="X1160" s="1008"/>
      <c r="Y1160" s="1008"/>
      <c r="Z1160" s="1008"/>
      <c r="AA1160" s="1008"/>
      <c r="AB1160" s="1009"/>
      <c r="AD1160" s="994" t="s">
        <v>3931</v>
      </c>
      <c r="AE1160" s="995"/>
      <c r="AF1160" s="995"/>
      <c r="AG1160" s="995"/>
      <c r="AH1160" s="995"/>
      <c r="AI1160" s="995"/>
      <c r="AJ1160" s="995"/>
      <c r="AK1160" s="996"/>
      <c r="AL1160" s="1000" t="s">
        <v>3932</v>
      </c>
      <c r="AM1160" s="1001"/>
      <c r="AN1160" s="1004"/>
      <c r="AO1160" s="1005"/>
      <c r="AP1160" s="1005"/>
      <c r="AQ1160" s="1005"/>
      <c r="AR1160" s="1005"/>
      <c r="AS1160" s="1005"/>
      <c r="AT1160" s="1006"/>
      <c r="AU1160" s="1006"/>
      <c r="AV1160" s="1006"/>
      <c r="AW1160" s="1007"/>
      <c r="AX1160" s="1008" t="s">
        <v>3933</v>
      </c>
      <c r="AY1160" s="1008"/>
      <c r="AZ1160" s="1008"/>
      <c r="BA1160" s="1008"/>
      <c r="BB1160" s="1008"/>
      <c r="BC1160" s="1008"/>
      <c r="BD1160" s="1009"/>
    </row>
    <row r="1161" spans="2:58" s="236" customFormat="1" ht="15" hidden="1" customHeight="1">
      <c r="B1161" s="997"/>
      <c r="C1161" s="998"/>
      <c r="D1161" s="998"/>
      <c r="E1161" s="998"/>
      <c r="F1161" s="998"/>
      <c r="G1161" s="998"/>
      <c r="H1161" s="998"/>
      <c r="I1161" s="999"/>
      <c r="J1161" s="1002"/>
      <c r="K1161" s="1003"/>
      <c r="L1161" s="1004"/>
      <c r="M1161" s="1005"/>
      <c r="N1161" s="1005"/>
      <c r="O1161" s="1005"/>
      <c r="P1161" s="1005"/>
      <c r="Q1161" s="1005"/>
      <c r="R1161" s="1006"/>
      <c r="S1161" s="1006"/>
      <c r="T1161" s="1006"/>
      <c r="U1161" s="1007"/>
      <c r="V1161" s="1010"/>
      <c r="W1161" s="1010"/>
      <c r="X1161" s="1010"/>
      <c r="Y1161" s="1010"/>
      <c r="Z1161" s="1010"/>
      <c r="AA1161" s="1010"/>
      <c r="AB1161" s="1011"/>
      <c r="AC1161" s="241"/>
      <c r="AD1161" s="997"/>
      <c r="AE1161" s="998"/>
      <c r="AF1161" s="998"/>
      <c r="AG1161" s="998"/>
      <c r="AH1161" s="998"/>
      <c r="AI1161" s="998"/>
      <c r="AJ1161" s="998"/>
      <c r="AK1161" s="999"/>
      <c r="AL1161" s="1002"/>
      <c r="AM1161" s="1003"/>
      <c r="AN1161" s="1004"/>
      <c r="AO1161" s="1005"/>
      <c r="AP1161" s="1005"/>
      <c r="AQ1161" s="1005"/>
      <c r="AR1161" s="1005"/>
      <c r="AS1161" s="1005"/>
      <c r="AT1161" s="1006"/>
      <c r="AU1161" s="1006"/>
      <c r="AV1161" s="1006"/>
      <c r="AW1161" s="1007"/>
      <c r="AX1161" s="1010"/>
      <c r="AY1161" s="1010"/>
      <c r="AZ1161" s="1010"/>
      <c r="BA1161" s="1010"/>
      <c r="BB1161" s="1010"/>
      <c r="BC1161" s="1010"/>
      <c r="BD1161" s="1011"/>
      <c r="BF1161" s="241"/>
    </row>
    <row r="1162" spans="2:58" s="236" customFormat="1" ht="15" hidden="1" customHeight="1">
      <c r="B1162" s="994" t="s">
        <v>3934</v>
      </c>
      <c r="C1162" s="995"/>
      <c r="D1162" s="995"/>
      <c r="E1162" s="995"/>
      <c r="F1162" s="995"/>
      <c r="G1162" s="995"/>
      <c r="H1162" s="995"/>
      <c r="I1162" s="996"/>
      <c r="J1162" s="968"/>
      <c r="K1162" s="969"/>
      <c r="L1162" s="1012"/>
      <c r="M1162" s="1012" t="s">
        <v>12</v>
      </c>
      <c r="N1162" s="1012"/>
      <c r="O1162" s="1012" t="s">
        <v>11</v>
      </c>
      <c r="P1162" s="1012"/>
      <c r="Q1162" s="1012" t="s">
        <v>227</v>
      </c>
      <c r="S1162" s="476"/>
      <c r="T1162" s="476"/>
      <c r="U1162" s="476"/>
      <c r="V1162" s="476"/>
      <c r="W1162" s="476"/>
      <c r="X1162" s="476"/>
      <c r="Y1162" s="476"/>
      <c r="Z1162" s="476"/>
      <c r="AA1162" s="476"/>
      <c r="AB1162" s="477"/>
      <c r="AC1162" s="241"/>
      <c r="AD1162" s="994" t="s">
        <v>3934</v>
      </c>
      <c r="AE1162" s="995"/>
      <c r="AF1162" s="995"/>
      <c r="AG1162" s="995"/>
      <c r="AH1162" s="995"/>
      <c r="AI1162" s="995"/>
      <c r="AJ1162" s="995"/>
      <c r="AK1162" s="996"/>
      <c r="AL1162" s="968"/>
      <c r="AM1162" s="969"/>
      <c r="AN1162" s="1012"/>
      <c r="AO1162" s="1012" t="s">
        <v>12</v>
      </c>
      <c r="AP1162" s="1012"/>
      <c r="AQ1162" s="1012" t="s">
        <v>11</v>
      </c>
      <c r="AR1162" s="1012"/>
      <c r="AS1162" s="1012" t="s">
        <v>227</v>
      </c>
      <c r="AU1162" s="476"/>
      <c r="AV1162" s="476"/>
      <c r="AW1162" s="476"/>
      <c r="AX1162" s="476"/>
      <c r="AY1162" s="476"/>
      <c r="AZ1162" s="476"/>
      <c r="BA1162" s="476"/>
      <c r="BB1162" s="476"/>
      <c r="BC1162" s="476"/>
      <c r="BD1162" s="477"/>
      <c r="BF1162" s="241"/>
    </row>
    <row r="1163" spans="2:58" s="236" customFormat="1" ht="15" hidden="1" customHeight="1">
      <c r="B1163" s="997"/>
      <c r="C1163" s="998"/>
      <c r="D1163" s="998"/>
      <c r="E1163" s="998"/>
      <c r="F1163" s="998"/>
      <c r="G1163" s="998"/>
      <c r="H1163" s="998"/>
      <c r="I1163" s="999"/>
      <c r="J1163" s="970"/>
      <c r="K1163" s="971"/>
      <c r="L1163" s="1013"/>
      <c r="M1163" s="1013"/>
      <c r="N1163" s="1013"/>
      <c r="O1163" s="1013"/>
      <c r="P1163" s="1013"/>
      <c r="Q1163" s="1013"/>
      <c r="R1163" s="481"/>
      <c r="S1163" s="479"/>
      <c r="T1163" s="479"/>
      <c r="U1163" s="479"/>
      <c r="V1163" s="479"/>
      <c r="W1163" s="479"/>
      <c r="X1163" s="479"/>
      <c r="Y1163" s="479"/>
      <c r="Z1163" s="479"/>
      <c r="AA1163" s="479"/>
      <c r="AB1163" s="480"/>
      <c r="AC1163" s="241"/>
      <c r="AD1163" s="997"/>
      <c r="AE1163" s="998"/>
      <c r="AF1163" s="998"/>
      <c r="AG1163" s="998"/>
      <c r="AH1163" s="998"/>
      <c r="AI1163" s="998"/>
      <c r="AJ1163" s="998"/>
      <c r="AK1163" s="999"/>
      <c r="AL1163" s="970"/>
      <c r="AM1163" s="971"/>
      <c r="AN1163" s="1013"/>
      <c r="AO1163" s="1013"/>
      <c r="AP1163" s="1013"/>
      <c r="AQ1163" s="1013"/>
      <c r="AR1163" s="1013"/>
      <c r="AS1163" s="1013"/>
      <c r="AT1163" s="481"/>
      <c r="AU1163" s="479"/>
      <c r="AV1163" s="479"/>
      <c r="AW1163" s="479"/>
      <c r="AX1163" s="479"/>
      <c r="AY1163" s="479"/>
      <c r="AZ1163" s="479"/>
      <c r="BA1163" s="479"/>
      <c r="BB1163" s="479"/>
      <c r="BC1163" s="479"/>
      <c r="BD1163" s="480"/>
      <c r="BF1163" s="241"/>
    </row>
    <row r="1164" spans="2:58" s="236" customFormat="1" ht="20.100000000000001" hidden="1" customHeight="1">
      <c r="B1164" s="482"/>
      <c r="C1164" s="482"/>
      <c r="D1164" s="482"/>
      <c r="E1164" s="482"/>
      <c r="F1164" s="482"/>
      <c r="G1164" s="482"/>
      <c r="H1164" s="482"/>
      <c r="I1164" s="482"/>
      <c r="J1164" s="482"/>
      <c r="K1164" s="482"/>
      <c r="L1164" s="482"/>
      <c r="M1164" s="482"/>
      <c r="N1164" s="482"/>
      <c r="O1164" s="482"/>
      <c r="P1164" s="482"/>
      <c r="Q1164" s="482"/>
      <c r="R1164" s="482"/>
      <c r="S1164" s="482"/>
      <c r="T1164" s="482"/>
      <c r="U1164" s="482"/>
      <c r="V1164" s="482"/>
      <c r="W1164" s="482"/>
      <c r="X1164" s="482"/>
      <c r="Y1164" s="478"/>
      <c r="Z1164" s="478"/>
      <c r="AA1164" s="478"/>
      <c r="AB1164" s="478"/>
      <c r="AC1164" s="241"/>
      <c r="AD1164" s="482"/>
      <c r="AE1164" s="482"/>
      <c r="AF1164" s="482"/>
      <c r="AG1164" s="482"/>
      <c r="AH1164" s="482"/>
      <c r="AI1164" s="482"/>
      <c r="AJ1164" s="482"/>
      <c r="AK1164" s="482"/>
      <c r="AL1164" s="482"/>
      <c r="AM1164" s="482"/>
      <c r="AN1164" s="482"/>
      <c r="AO1164" s="482"/>
      <c r="AP1164" s="482"/>
      <c r="AQ1164" s="482"/>
      <c r="AR1164" s="482"/>
      <c r="AS1164" s="482"/>
      <c r="AT1164" s="482"/>
      <c r="AU1164" s="482"/>
      <c r="AV1164" s="482"/>
      <c r="AW1164" s="482"/>
      <c r="AX1164" s="482"/>
      <c r="AY1164" s="482"/>
      <c r="AZ1164" s="482"/>
      <c r="BA1164" s="478"/>
      <c r="BB1164" s="478"/>
      <c r="BC1164" s="478"/>
      <c r="BD1164" s="478"/>
      <c r="BF1164" s="241"/>
    </row>
    <row r="1165" spans="2:58" s="236" customFormat="1" ht="12.45" hidden="1" customHeight="1">
      <c r="B1165" s="1014" t="s">
        <v>3917</v>
      </c>
      <c r="C1165" s="1015"/>
      <c r="D1165" s="1015"/>
      <c r="E1165" s="1015"/>
      <c r="F1165" s="1015"/>
      <c r="G1165" s="1015"/>
      <c r="H1165" s="1015"/>
      <c r="I1165" s="1016"/>
      <c r="J1165" s="1017"/>
      <c r="K1165" s="1018"/>
      <c r="L1165" s="1018"/>
      <c r="M1165" s="1018"/>
      <c r="N1165" s="1018"/>
      <c r="O1165" s="1018"/>
      <c r="P1165" s="1018"/>
      <c r="Q1165" s="1018"/>
      <c r="R1165" s="1018"/>
      <c r="S1165" s="1018"/>
      <c r="T1165" s="1018"/>
      <c r="U1165" s="1018"/>
      <c r="V1165" s="1018"/>
      <c r="W1165" s="1018"/>
      <c r="X1165" s="1018"/>
      <c r="Y1165" s="1018"/>
      <c r="Z1165" s="1018"/>
      <c r="AA1165" s="1018"/>
      <c r="AB1165" s="1019"/>
      <c r="AD1165" s="1014" t="s">
        <v>3917</v>
      </c>
      <c r="AE1165" s="1015"/>
      <c r="AF1165" s="1015"/>
      <c r="AG1165" s="1015"/>
      <c r="AH1165" s="1015"/>
      <c r="AI1165" s="1015"/>
      <c r="AJ1165" s="1015"/>
      <c r="AK1165" s="1016"/>
      <c r="AL1165" s="1017"/>
      <c r="AM1165" s="1018"/>
      <c r="AN1165" s="1018"/>
      <c r="AO1165" s="1018"/>
      <c r="AP1165" s="1018"/>
      <c r="AQ1165" s="1018"/>
      <c r="AR1165" s="1018"/>
      <c r="AS1165" s="1018"/>
      <c r="AT1165" s="1018"/>
      <c r="AU1165" s="1018"/>
      <c r="AV1165" s="1018"/>
      <c r="AW1165" s="1018"/>
      <c r="AX1165" s="1018"/>
      <c r="AY1165" s="1018"/>
      <c r="AZ1165" s="1018"/>
      <c r="BA1165" s="1018"/>
      <c r="BB1165" s="1018"/>
      <c r="BC1165" s="1018"/>
      <c r="BD1165" s="1019"/>
    </row>
    <row r="1166" spans="2:58" s="236" customFormat="1" ht="22.5" hidden="1" customHeight="1">
      <c r="B1166" s="1020" t="s">
        <v>8</v>
      </c>
      <c r="C1166" s="1021"/>
      <c r="D1166" s="1021"/>
      <c r="E1166" s="1021"/>
      <c r="F1166" s="1021"/>
      <c r="G1166" s="1021"/>
      <c r="H1166" s="1021"/>
      <c r="I1166" s="1022"/>
      <c r="J1166" s="1023"/>
      <c r="K1166" s="1024"/>
      <c r="L1166" s="1024"/>
      <c r="M1166" s="1025"/>
      <c r="N1166" s="1025"/>
      <c r="O1166" s="1024"/>
      <c r="P1166" s="1025"/>
      <c r="Q1166" s="1025"/>
      <c r="R1166" s="1024"/>
      <c r="S1166" s="1024"/>
      <c r="T1166" s="1024"/>
      <c r="U1166" s="1024"/>
      <c r="V1166" s="1024"/>
      <c r="W1166" s="1024"/>
      <c r="X1166" s="1024"/>
      <c r="Y1166" s="1024"/>
      <c r="Z1166" s="1024"/>
      <c r="AA1166" s="1024"/>
      <c r="AB1166" s="1026"/>
      <c r="AC1166" s="236">
        <v>68</v>
      </c>
      <c r="AD1166" s="1020" t="s">
        <v>8</v>
      </c>
      <c r="AE1166" s="1021"/>
      <c r="AF1166" s="1021"/>
      <c r="AG1166" s="1021"/>
      <c r="AH1166" s="1021"/>
      <c r="AI1166" s="1021"/>
      <c r="AJ1166" s="1021"/>
      <c r="AK1166" s="1022"/>
      <c r="AL1166" s="1023"/>
      <c r="AM1166" s="1024"/>
      <c r="AN1166" s="1024"/>
      <c r="AO1166" s="1025"/>
      <c r="AP1166" s="1025"/>
      <c r="AQ1166" s="1024"/>
      <c r="AR1166" s="1025"/>
      <c r="AS1166" s="1025"/>
      <c r="AT1166" s="1024"/>
      <c r="AU1166" s="1024"/>
      <c r="AV1166" s="1024"/>
      <c r="AW1166" s="1024"/>
      <c r="AX1166" s="1024"/>
      <c r="AY1166" s="1024"/>
      <c r="AZ1166" s="1024"/>
      <c r="BA1166" s="1024"/>
      <c r="BB1166" s="1024"/>
      <c r="BC1166" s="1024"/>
      <c r="BD1166" s="1026"/>
      <c r="BF1166" s="236">
        <v>68</v>
      </c>
    </row>
    <row r="1167" spans="2:58" s="236" customFormat="1" ht="25.2" hidden="1" customHeight="1">
      <c r="B1167" s="1027" t="s">
        <v>23</v>
      </c>
      <c r="C1167" s="1028"/>
      <c r="D1167" s="1028"/>
      <c r="E1167" s="1028"/>
      <c r="F1167" s="1028"/>
      <c r="G1167" s="1028"/>
      <c r="H1167" s="1028"/>
      <c r="I1167" s="1029"/>
      <c r="J1167" s="972" t="s">
        <v>3918</v>
      </c>
      <c r="K1167" s="973"/>
      <c r="L1167" s="973"/>
      <c r="M1167" s="975"/>
      <c r="N1167" s="977"/>
      <c r="O1167" s="239" t="s">
        <v>3919</v>
      </c>
      <c r="P1167" s="975"/>
      <c r="Q1167" s="977"/>
      <c r="R1167" s="973"/>
      <c r="S1167" s="973"/>
      <c r="T1167" s="973"/>
      <c r="U1167" s="973"/>
      <c r="V1167" s="973"/>
      <c r="W1167" s="973"/>
      <c r="X1167" s="973"/>
      <c r="Y1167" s="973"/>
      <c r="Z1167" s="973"/>
      <c r="AA1167" s="973"/>
      <c r="AB1167" s="974"/>
      <c r="AD1167" s="1027" t="s">
        <v>23</v>
      </c>
      <c r="AE1167" s="1028"/>
      <c r="AF1167" s="1028"/>
      <c r="AG1167" s="1028"/>
      <c r="AH1167" s="1028"/>
      <c r="AI1167" s="1028"/>
      <c r="AJ1167" s="1028"/>
      <c r="AK1167" s="1029"/>
      <c r="AL1167" s="972" t="s">
        <v>3918</v>
      </c>
      <c r="AM1167" s="973"/>
      <c r="AN1167" s="973"/>
      <c r="AO1167" s="975"/>
      <c r="AP1167" s="977"/>
      <c r="AQ1167" s="239" t="s">
        <v>3919</v>
      </c>
      <c r="AR1167" s="975"/>
      <c r="AS1167" s="977"/>
      <c r="AT1167" s="973"/>
      <c r="AU1167" s="973"/>
      <c r="AV1167" s="973"/>
      <c r="AW1167" s="973"/>
      <c r="AX1167" s="973"/>
      <c r="AY1167" s="973"/>
      <c r="AZ1167" s="973"/>
      <c r="BA1167" s="973"/>
      <c r="BB1167" s="973"/>
      <c r="BC1167" s="973"/>
      <c r="BD1167" s="974"/>
    </row>
    <row r="1168" spans="2:58" s="236" customFormat="1" ht="25.2" hidden="1" customHeight="1">
      <c r="B1168" s="1030"/>
      <c r="C1168" s="1025"/>
      <c r="D1168" s="1025"/>
      <c r="E1168" s="1025"/>
      <c r="F1168" s="1025"/>
      <c r="G1168" s="1025"/>
      <c r="H1168" s="1025"/>
      <c r="I1168" s="1031"/>
      <c r="J1168" s="972" t="s">
        <v>3920</v>
      </c>
      <c r="K1168" s="973"/>
      <c r="L1168" s="973"/>
      <c r="M1168" s="975"/>
      <c r="N1168" s="976"/>
      <c r="O1168" s="976"/>
      <c r="P1168" s="976"/>
      <c r="Q1168" s="977"/>
      <c r="R1168" s="972" t="s">
        <v>3921</v>
      </c>
      <c r="S1168" s="973"/>
      <c r="T1168" s="974"/>
      <c r="U1168" s="975"/>
      <c r="V1168" s="976"/>
      <c r="W1168" s="976"/>
      <c r="X1168" s="976"/>
      <c r="Y1168" s="976"/>
      <c r="Z1168" s="976"/>
      <c r="AA1168" s="976"/>
      <c r="AB1168" s="977"/>
      <c r="AD1168" s="1030"/>
      <c r="AE1168" s="1025"/>
      <c r="AF1168" s="1025"/>
      <c r="AG1168" s="1025"/>
      <c r="AH1168" s="1025"/>
      <c r="AI1168" s="1025"/>
      <c r="AJ1168" s="1025"/>
      <c r="AK1168" s="1031"/>
      <c r="AL1168" s="972" t="s">
        <v>3920</v>
      </c>
      <c r="AM1168" s="973"/>
      <c r="AN1168" s="973"/>
      <c r="AO1168" s="975"/>
      <c r="AP1168" s="976"/>
      <c r="AQ1168" s="976"/>
      <c r="AR1168" s="976"/>
      <c r="AS1168" s="977"/>
      <c r="AT1168" s="972" t="s">
        <v>3921</v>
      </c>
      <c r="AU1168" s="973"/>
      <c r="AV1168" s="974"/>
      <c r="AW1168" s="975"/>
      <c r="AX1168" s="976"/>
      <c r="AY1168" s="976"/>
      <c r="AZ1168" s="976"/>
      <c r="BA1168" s="976"/>
      <c r="BB1168" s="976"/>
      <c r="BC1168" s="976"/>
      <c r="BD1168" s="977"/>
    </row>
    <row r="1169" spans="2:58" s="236" customFormat="1" ht="25.2" hidden="1" customHeight="1">
      <c r="B1169" s="1030"/>
      <c r="C1169" s="1025"/>
      <c r="D1169" s="1025"/>
      <c r="E1169" s="1025"/>
      <c r="F1169" s="1025"/>
      <c r="G1169" s="1025"/>
      <c r="H1169" s="1025"/>
      <c r="I1169" s="1031"/>
      <c r="J1169" s="972" t="s">
        <v>3922</v>
      </c>
      <c r="K1169" s="973"/>
      <c r="L1169" s="973"/>
      <c r="M1169" s="978"/>
      <c r="N1169" s="979"/>
      <c r="O1169" s="979"/>
      <c r="P1169" s="979"/>
      <c r="Q1169" s="980"/>
      <c r="R1169" s="972" t="s">
        <v>3923</v>
      </c>
      <c r="S1169" s="973"/>
      <c r="T1169" s="974"/>
      <c r="U1169" s="975"/>
      <c r="V1169" s="976"/>
      <c r="W1169" s="976"/>
      <c r="X1169" s="976"/>
      <c r="Y1169" s="976"/>
      <c r="Z1169" s="976"/>
      <c r="AA1169" s="976"/>
      <c r="AB1169" s="977"/>
      <c r="AD1169" s="1030"/>
      <c r="AE1169" s="1025"/>
      <c r="AF1169" s="1025"/>
      <c r="AG1169" s="1025"/>
      <c r="AH1169" s="1025"/>
      <c r="AI1169" s="1025"/>
      <c r="AJ1169" s="1025"/>
      <c r="AK1169" s="1031"/>
      <c r="AL1169" s="972" t="s">
        <v>3922</v>
      </c>
      <c r="AM1169" s="973"/>
      <c r="AN1169" s="973"/>
      <c r="AO1169" s="978"/>
      <c r="AP1169" s="979"/>
      <c r="AQ1169" s="979"/>
      <c r="AR1169" s="979"/>
      <c r="AS1169" s="980"/>
      <c r="AT1169" s="972" t="s">
        <v>3923</v>
      </c>
      <c r="AU1169" s="973"/>
      <c r="AV1169" s="974"/>
      <c r="AW1169" s="975"/>
      <c r="AX1169" s="976"/>
      <c r="AY1169" s="976"/>
      <c r="AZ1169" s="976"/>
      <c r="BA1169" s="976"/>
      <c r="BB1169" s="976"/>
      <c r="BC1169" s="976"/>
      <c r="BD1169" s="977"/>
    </row>
    <row r="1170" spans="2:58" s="236" customFormat="1" ht="25.2" hidden="1" customHeight="1">
      <c r="B1170" s="1023"/>
      <c r="C1170" s="1024"/>
      <c r="D1170" s="1024"/>
      <c r="E1170" s="1024"/>
      <c r="F1170" s="1024"/>
      <c r="G1170" s="1024"/>
      <c r="H1170" s="1024"/>
      <c r="I1170" s="1026"/>
      <c r="J1170" s="972" t="s">
        <v>3924</v>
      </c>
      <c r="K1170" s="973"/>
      <c r="L1170" s="973"/>
      <c r="M1170" s="981"/>
      <c r="N1170" s="981"/>
      <c r="O1170" s="981"/>
      <c r="P1170" s="981"/>
      <c r="Q1170" s="981"/>
      <c r="R1170" s="981"/>
      <c r="S1170" s="981"/>
      <c r="T1170" s="981"/>
      <c r="U1170" s="981"/>
      <c r="V1170" s="981"/>
      <c r="W1170" s="981"/>
      <c r="X1170" s="981"/>
      <c r="Y1170" s="981"/>
      <c r="Z1170" s="981"/>
      <c r="AA1170" s="981"/>
      <c r="AB1170" s="981"/>
      <c r="AD1170" s="1023"/>
      <c r="AE1170" s="1024"/>
      <c r="AF1170" s="1024"/>
      <c r="AG1170" s="1024"/>
      <c r="AH1170" s="1024"/>
      <c r="AI1170" s="1024"/>
      <c r="AJ1170" s="1024"/>
      <c r="AK1170" s="1026"/>
      <c r="AL1170" s="972" t="s">
        <v>3924</v>
      </c>
      <c r="AM1170" s="973"/>
      <c r="AN1170" s="973"/>
      <c r="AO1170" s="981"/>
      <c r="AP1170" s="981"/>
      <c r="AQ1170" s="981"/>
      <c r="AR1170" s="981"/>
      <c r="AS1170" s="981"/>
      <c r="AT1170" s="981"/>
      <c r="AU1170" s="981"/>
      <c r="AV1170" s="981"/>
      <c r="AW1170" s="981"/>
      <c r="AX1170" s="981"/>
      <c r="AY1170" s="981"/>
      <c r="AZ1170" s="981"/>
      <c r="BA1170" s="981"/>
      <c r="BB1170" s="981"/>
      <c r="BC1170" s="981"/>
      <c r="BD1170" s="981"/>
    </row>
    <row r="1171" spans="2:58" s="236" customFormat="1" ht="30" hidden="1" customHeight="1">
      <c r="B1171" s="982" t="s">
        <v>3925</v>
      </c>
      <c r="C1171" s="983"/>
      <c r="D1171" s="983"/>
      <c r="E1171" s="983"/>
      <c r="F1171" s="983"/>
      <c r="G1171" s="983"/>
      <c r="H1171" s="983"/>
      <c r="I1171" s="984"/>
      <c r="J1171" s="444"/>
      <c r="K1171" s="445"/>
      <c r="L1171" s="446" t="s">
        <v>388</v>
      </c>
      <c r="M1171" s="447"/>
      <c r="N1171" s="448" t="s">
        <v>112</v>
      </c>
      <c r="O1171" s="449"/>
      <c r="P1171" s="450"/>
      <c r="V1171" s="451"/>
      <c r="W1171" s="451"/>
      <c r="X1171" s="451"/>
      <c r="Y1171" s="451"/>
      <c r="Z1171" s="451"/>
      <c r="AA1171" s="451"/>
      <c r="AB1171" s="452"/>
      <c r="AD1171" s="982" t="s">
        <v>3925</v>
      </c>
      <c r="AE1171" s="983"/>
      <c r="AF1171" s="983"/>
      <c r="AG1171" s="983"/>
      <c r="AH1171" s="983"/>
      <c r="AI1171" s="983"/>
      <c r="AJ1171" s="983"/>
      <c r="AK1171" s="984"/>
      <c r="AL1171" s="444"/>
      <c r="AM1171" s="445"/>
      <c r="AN1171" s="446" t="s">
        <v>388</v>
      </c>
      <c r="AO1171" s="447"/>
      <c r="AP1171" s="448" t="s">
        <v>112</v>
      </c>
      <c r="AQ1171" s="449"/>
      <c r="AR1171" s="450"/>
      <c r="AX1171" s="451"/>
      <c r="AY1171" s="451"/>
      <c r="AZ1171" s="451"/>
      <c r="BA1171" s="451"/>
      <c r="BB1171" s="451"/>
      <c r="BC1171" s="451"/>
      <c r="BD1171" s="452"/>
    </row>
    <row r="1172" spans="2:58" s="236" customFormat="1" ht="15" hidden="1" customHeight="1">
      <c r="B1172" s="985"/>
      <c r="C1172" s="986"/>
      <c r="D1172" s="986"/>
      <c r="E1172" s="986"/>
      <c r="F1172" s="986"/>
      <c r="G1172" s="986"/>
      <c r="H1172" s="986"/>
      <c r="I1172" s="987"/>
      <c r="J1172" s="453" t="s">
        <v>3926</v>
      </c>
      <c r="K1172" s="454"/>
      <c r="L1172" s="454"/>
      <c r="M1172" s="454"/>
      <c r="N1172" s="454"/>
      <c r="O1172" s="454"/>
      <c r="P1172" s="454"/>
      <c r="Q1172" s="454"/>
      <c r="R1172" s="454"/>
      <c r="S1172" s="449"/>
      <c r="T1172" s="455"/>
      <c r="U1172" s="456"/>
      <c r="V1172" s="457"/>
      <c r="W1172" s="458"/>
      <c r="X1172" s="459" t="s">
        <v>388</v>
      </c>
      <c r="Y1172" s="460"/>
      <c r="Z1172" s="461" t="s">
        <v>112</v>
      </c>
      <c r="AA1172" s="461"/>
      <c r="AB1172" s="462"/>
      <c r="AD1172" s="985"/>
      <c r="AE1172" s="986"/>
      <c r="AF1172" s="986"/>
      <c r="AG1172" s="986"/>
      <c r="AH1172" s="986"/>
      <c r="AI1172" s="986"/>
      <c r="AJ1172" s="986"/>
      <c r="AK1172" s="987"/>
      <c r="AL1172" s="453" t="s">
        <v>3926</v>
      </c>
      <c r="AM1172" s="454"/>
      <c r="AN1172" s="454"/>
      <c r="AO1172" s="454"/>
      <c r="AP1172" s="454"/>
      <c r="AQ1172" s="454"/>
      <c r="AR1172" s="454"/>
      <c r="AS1172" s="454"/>
      <c r="AT1172" s="454"/>
      <c r="AU1172" s="449"/>
      <c r="AV1172" s="455"/>
      <c r="AW1172" s="456"/>
      <c r="AX1172" s="457"/>
      <c r="AY1172" s="458"/>
      <c r="AZ1172" s="459" t="s">
        <v>388</v>
      </c>
      <c r="BA1172" s="460"/>
      <c r="BB1172" s="461" t="s">
        <v>112</v>
      </c>
      <c r="BC1172" s="461"/>
      <c r="BD1172" s="462"/>
    </row>
    <row r="1173" spans="2:58" s="236" customFormat="1" ht="15" hidden="1" customHeight="1">
      <c r="B1173" s="988"/>
      <c r="C1173" s="989"/>
      <c r="D1173" s="989"/>
      <c r="E1173" s="989"/>
      <c r="F1173" s="989"/>
      <c r="G1173" s="989"/>
      <c r="H1173" s="989"/>
      <c r="I1173" s="990"/>
      <c r="J1173" s="463" t="s">
        <v>3927</v>
      </c>
      <c r="K1173" s="464"/>
      <c r="L1173" s="464"/>
      <c r="M1173" s="464"/>
      <c r="N1173" s="464"/>
      <c r="O1173" s="464"/>
      <c r="P1173" s="464"/>
      <c r="Q1173" s="464"/>
      <c r="R1173" s="464"/>
      <c r="S1173" s="465"/>
      <c r="T1173" s="466"/>
      <c r="U1173" s="467"/>
      <c r="V1173" s="468"/>
      <c r="W1173" s="469"/>
      <c r="X1173" s="464" t="s">
        <v>388</v>
      </c>
      <c r="Y1173" s="470"/>
      <c r="Z1173" s="466" t="s">
        <v>112</v>
      </c>
      <c r="AA1173" s="466"/>
      <c r="AB1173" s="471"/>
      <c r="AD1173" s="988"/>
      <c r="AE1173" s="989"/>
      <c r="AF1173" s="989"/>
      <c r="AG1173" s="989"/>
      <c r="AH1173" s="989"/>
      <c r="AI1173" s="989"/>
      <c r="AJ1173" s="989"/>
      <c r="AK1173" s="990"/>
      <c r="AL1173" s="463" t="s">
        <v>3927</v>
      </c>
      <c r="AM1173" s="464"/>
      <c r="AN1173" s="464"/>
      <c r="AO1173" s="464"/>
      <c r="AP1173" s="464"/>
      <c r="AQ1173" s="464"/>
      <c r="AR1173" s="464"/>
      <c r="AS1173" s="464"/>
      <c r="AT1173" s="464"/>
      <c r="AU1173" s="465"/>
      <c r="AV1173" s="466"/>
      <c r="AW1173" s="467"/>
      <c r="AX1173" s="468"/>
      <c r="AY1173" s="469"/>
      <c r="AZ1173" s="464" t="s">
        <v>388</v>
      </c>
      <c r="BA1173" s="470"/>
      <c r="BB1173" s="466" t="s">
        <v>112</v>
      </c>
      <c r="BC1173" s="466"/>
      <c r="BD1173" s="471"/>
    </row>
    <row r="1174" spans="2:58" s="236" customFormat="1" ht="18" hidden="1" customHeight="1">
      <c r="B1174" s="991" t="s">
        <v>3928</v>
      </c>
      <c r="C1174" s="992"/>
      <c r="D1174" s="992"/>
      <c r="E1174" s="992"/>
      <c r="F1174" s="992"/>
      <c r="G1174" s="992"/>
      <c r="H1174" s="992"/>
      <c r="I1174" s="993"/>
      <c r="J1174" s="472" t="s">
        <v>3783</v>
      </c>
      <c r="K1174" s="473" t="s">
        <v>3929</v>
      </c>
      <c r="L1174" s="474"/>
      <c r="M1174" s="474"/>
      <c r="N1174" s="474"/>
      <c r="O1174" s="472" t="s">
        <v>3783</v>
      </c>
      <c r="P1174" s="473" t="s">
        <v>3930</v>
      </c>
      <c r="Q1174" s="474"/>
      <c r="R1174" s="474"/>
      <c r="T1174" s="461" t="s">
        <v>3935</v>
      </c>
      <c r="U1174" s="472" t="s">
        <v>3783</v>
      </c>
      <c r="V1174" s="461" t="s">
        <v>3936</v>
      </c>
      <c r="X1174" s="473"/>
      <c r="Y1174" s="474"/>
      <c r="Z1174" s="474"/>
      <c r="AA1174" s="474"/>
      <c r="AB1174" s="475"/>
      <c r="AD1174" s="991" t="s">
        <v>3928</v>
      </c>
      <c r="AE1174" s="992"/>
      <c r="AF1174" s="992"/>
      <c r="AG1174" s="992"/>
      <c r="AH1174" s="992"/>
      <c r="AI1174" s="992"/>
      <c r="AJ1174" s="992"/>
      <c r="AK1174" s="993"/>
      <c r="AL1174" s="472" t="s">
        <v>3783</v>
      </c>
      <c r="AM1174" s="473" t="s">
        <v>3929</v>
      </c>
      <c r="AN1174" s="474"/>
      <c r="AO1174" s="474"/>
      <c r="AP1174" s="474"/>
      <c r="AQ1174" s="472" t="s">
        <v>3783</v>
      </c>
      <c r="AR1174" s="473" t="s">
        <v>3930</v>
      </c>
      <c r="AS1174" s="474"/>
      <c r="AT1174" s="474"/>
      <c r="AV1174" s="461" t="s">
        <v>3935</v>
      </c>
      <c r="AW1174" s="472" t="s">
        <v>3783</v>
      </c>
      <c r="AX1174" s="461" t="s">
        <v>3936</v>
      </c>
      <c r="AZ1174" s="473"/>
      <c r="BA1174" s="474"/>
      <c r="BB1174" s="474"/>
      <c r="BC1174" s="474"/>
      <c r="BD1174" s="475"/>
    </row>
    <row r="1175" spans="2:58" s="236" customFormat="1" ht="15" hidden="1" customHeight="1">
      <c r="B1175" s="994" t="s">
        <v>3931</v>
      </c>
      <c r="C1175" s="995"/>
      <c r="D1175" s="995"/>
      <c r="E1175" s="995"/>
      <c r="F1175" s="995"/>
      <c r="G1175" s="995"/>
      <c r="H1175" s="995"/>
      <c r="I1175" s="996"/>
      <c r="J1175" s="1000" t="s">
        <v>3932</v>
      </c>
      <c r="K1175" s="1001"/>
      <c r="L1175" s="1004"/>
      <c r="M1175" s="1005"/>
      <c r="N1175" s="1005"/>
      <c r="O1175" s="1005"/>
      <c r="P1175" s="1005"/>
      <c r="Q1175" s="1005"/>
      <c r="R1175" s="1006"/>
      <c r="S1175" s="1006"/>
      <c r="T1175" s="1006"/>
      <c r="U1175" s="1007"/>
      <c r="V1175" s="1008" t="s">
        <v>3933</v>
      </c>
      <c r="W1175" s="1008"/>
      <c r="X1175" s="1008"/>
      <c r="Y1175" s="1008"/>
      <c r="Z1175" s="1008"/>
      <c r="AA1175" s="1008"/>
      <c r="AB1175" s="1009"/>
      <c r="AD1175" s="994" t="s">
        <v>3931</v>
      </c>
      <c r="AE1175" s="995"/>
      <c r="AF1175" s="995"/>
      <c r="AG1175" s="995"/>
      <c r="AH1175" s="995"/>
      <c r="AI1175" s="995"/>
      <c r="AJ1175" s="995"/>
      <c r="AK1175" s="996"/>
      <c r="AL1175" s="1000" t="s">
        <v>3932</v>
      </c>
      <c r="AM1175" s="1001"/>
      <c r="AN1175" s="1004"/>
      <c r="AO1175" s="1005"/>
      <c r="AP1175" s="1005"/>
      <c r="AQ1175" s="1005"/>
      <c r="AR1175" s="1005"/>
      <c r="AS1175" s="1005"/>
      <c r="AT1175" s="1006"/>
      <c r="AU1175" s="1006"/>
      <c r="AV1175" s="1006"/>
      <c r="AW1175" s="1007"/>
      <c r="AX1175" s="1008" t="s">
        <v>3933</v>
      </c>
      <c r="AY1175" s="1008"/>
      <c r="AZ1175" s="1008"/>
      <c r="BA1175" s="1008"/>
      <c r="BB1175" s="1008"/>
      <c r="BC1175" s="1008"/>
      <c r="BD1175" s="1009"/>
    </row>
    <row r="1176" spans="2:58" s="236" customFormat="1" ht="15" hidden="1" customHeight="1">
      <c r="B1176" s="997"/>
      <c r="C1176" s="998"/>
      <c r="D1176" s="998"/>
      <c r="E1176" s="998"/>
      <c r="F1176" s="998"/>
      <c r="G1176" s="998"/>
      <c r="H1176" s="998"/>
      <c r="I1176" s="999"/>
      <c r="J1176" s="1002"/>
      <c r="K1176" s="1003"/>
      <c r="L1176" s="1004"/>
      <c r="M1176" s="1005"/>
      <c r="N1176" s="1005"/>
      <c r="O1176" s="1005"/>
      <c r="P1176" s="1005"/>
      <c r="Q1176" s="1005"/>
      <c r="R1176" s="1006"/>
      <c r="S1176" s="1006"/>
      <c r="T1176" s="1006"/>
      <c r="U1176" s="1007"/>
      <c r="V1176" s="1010"/>
      <c r="W1176" s="1010"/>
      <c r="X1176" s="1010"/>
      <c r="Y1176" s="1010"/>
      <c r="Z1176" s="1010"/>
      <c r="AA1176" s="1010"/>
      <c r="AB1176" s="1011"/>
      <c r="AC1176" s="241"/>
      <c r="AD1176" s="997"/>
      <c r="AE1176" s="998"/>
      <c r="AF1176" s="998"/>
      <c r="AG1176" s="998"/>
      <c r="AH1176" s="998"/>
      <c r="AI1176" s="998"/>
      <c r="AJ1176" s="998"/>
      <c r="AK1176" s="999"/>
      <c r="AL1176" s="1002"/>
      <c r="AM1176" s="1003"/>
      <c r="AN1176" s="1004"/>
      <c r="AO1176" s="1005"/>
      <c r="AP1176" s="1005"/>
      <c r="AQ1176" s="1005"/>
      <c r="AR1176" s="1005"/>
      <c r="AS1176" s="1005"/>
      <c r="AT1176" s="1006"/>
      <c r="AU1176" s="1006"/>
      <c r="AV1176" s="1006"/>
      <c r="AW1176" s="1007"/>
      <c r="AX1176" s="1010"/>
      <c r="AY1176" s="1010"/>
      <c r="AZ1176" s="1010"/>
      <c r="BA1176" s="1010"/>
      <c r="BB1176" s="1010"/>
      <c r="BC1176" s="1010"/>
      <c r="BD1176" s="1011"/>
      <c r="BF1176" s="241"/>
    </row>
    <row r="1177" spans="2:58" s="236" customFormat="1" ht="15" hidden="1" customHeight="1">
      <c r="B1177" s="994" t="s">
        <v>3934</v>
      </c>
      <c r="C1177" s="995"/>
      <c r="D1177" s="995"/>
      <c r="E1177" s="995"/>
      <c r="F1177" s="995"/>
      <c r="G1177" s="995"/>
      <c r="H1177" s="995"/>
      <c r="I1177" s="996"/>
      <c r="J1177" s="968"/>
      <c r="K1177" s="969"/>
      <c r="L1177" s="1012"/>
      <c r="M1177" s="1012" t="s">
        <v>12</v>
      </c>
      <c r="N1177" s="1012"/>
      <c r="O1177" s="1012" t="s">
        <v>11</v>
      </c>
      <c r="P1177" s="1012"/>
      <c r="Q1177" s="1012" t="s">
        <v>227</v>
      </c>
      <c r="S1177" s="476"/>
      <c r="T1177" s="476"/>
      <c r="U1177" s="476"/>
      <c r="V1177" s="476"/>
      <c r="W1177" s="476"/>
      <c r="X1177" s="476"/>
      <c r="Y1177" s="476"/>
      <c r="Z1177" s="476"/>
      <c r="AA1177" s="476"/>
      <c r="AB1177" s="477"/>
      <c r="AC1177" s="241"/>
      <c r="AD1177" s="994" t="s">
        <v>3934</v>
      </c>
      <c r="AE1177" s="995"/>
      <c r="AF1177" s="995"/>
      <c r="AG1177" s="995"/>
      <c r="AH1177" s="995"/>
      <c r="AI1177" s="995"/>
      <c r="AJ1177" s="995"/>
      <c r="AK1177" s="996"/>
      <c r="AL1177" s="968"/>
      <c r="AM1177" s="969"/>
      <c r="AN1177" s="1012"/>
      <c r="AO1177" s="1012" t="s">
        <v>12</v>
      </c>
      <c r="AP1177" s="1012"/>
      <c r="AQ1177" s="1012" t="s">
        <v>11</v>
      </c>
      <c r="AR1177" s="1012"/>
      <c r="AS1177" s="1012" t="s">
        <v>227</v>
      </c>
      <c r="AU1177" s="476"/>
      <c r="AV1177" s="476"/>
      <c r="AW1177" s="476"/>
      <c r="AX1177" s="476"/>
      <c r="AY1177" s="476"/>
      <c r="AZ1177" s="476"/>
      <c r="BA1177" s="476"/>
      <c r="BB1177" s="476"/>
      <c r="BC1177" s="476"/>
      <c r="BD1177" s="477"/>
      <c r="BF1177" s="241"/>
    </row>
    <row r="1178" spans="2:58" s="236" customFormat="1" ht="15" hidden="1" customHeight="1">
      <c r="B1178" s="997"/>
      <c r="C1178" s="998"/>
      <c r="D1178" s="998"/>
      <c r="E1178" s="998"/>
      <c r="F1178" s="998"/>
      <c r="G1178" s="998"/>
      <c r="H1178" s="998"/>
      <c r="I1178" s="999"/>
      <c r="J1178" s="970"/>
      <c r="K1178" s="971"/>
      <c r="L1178" s="1013"/>
      <c r="M1178" s="1013"/>
      <c r="N1178" s="1013"/>
      <c r="O1178" s="1013"/>
      <c r="P1178" s="1013"/>
      <c r="Q1178" s="1013"/>
      <c r="R1178" s="481"/>
      <c r="S1178" s="479"/>
      <c r="T1178" s="479"/>
      <c r="U1178" s="479"/>
      <c r="V1178" s="479"/>
      <c r="W1178" s="479"/>
      <c r="X1178" s="479"/>
      <c r="Y1178" s="479"/>
      <c r="Z1178" s="479"/>
      <c r="AA1178" s="479"/>
      <c r="AB1178" s="480"/>
      <c r="AC1178" s="241"/>
      <c r="AD1178" s="997"/>
      <c r="AE1178" s="998"/>
      <c r="AF1178" s="998"/>
      <c r="AG1178" s="998"/>
      <c r="AH1178" s="998"/>
      <c r="AI1178" s="998"/>
      <c r="AJ1178" s="998"/>
      <c r="AK1178" s="999"/>
      <c r="AL1178" s="970"/>
      <c r="AM1178" s="971"/>
      <c r="AN1178" s="1013"/>
      <c r="AO1178" s="1013"/>
      <c r="AP1178" s="1013"/>
      <c r="AQ1178" s="1013"/>
      <c r="AR1178" s="1013"/>
      <c r="AS1178" s="1013"/>
      <c r="AT1178" s="481"/>
      <c r="AU1178" s="479"/>
      <c r="AV1178" s="479"/>
      <c r="AW1178" s="479"/>
      <c r="AX1178" s="479"/>
      <c r="AY1178" s="479"/>
      <c r="AZ1178" s="479"/>
      <c r="BA1178" s="479"/>
      <c r="BB1178" s="479"/>
      <c r="BC1178" s="479"/>
      <c r="BD1178" s="480"/>
      <c r="BF1178" s="241"/>
    </row>
    <row r="1179" spans="2:58" s="236" customFormat="1" ht="20.100000000000001" hidden="1" customHeight="1">
      <c r="B1179" s="482"/>
      <c r="C1179" s="482"/>
      <c r="D1179" s="482"/>
      <c r="E1179" s="482"/>
      <c r="F1179" s="482"/>
      <c r="G1179" s="482"/>
      <c r="H1179" s="482"/>
      <c r="I1179" s="482"/>
      <c r="J1179" s="482"/>
      <c r="K1179" s="482"/>
      <c r="L1179" s="482"/>
      <c r="M1179" s="482"/>
      <c r="N1179" s="482"/>
      <c r="O1179" s="482"/>
      <c r="P1179" s="482"/>
      <c r="Q1179" s="482"/>
      <c r="R1179" s="482"/>
      <c r="S1179" s="482"/>
      <c r="T1179" s="482"/>
      <c r="U1179" s="482"/>
      <c r="V1179" s="482"/>
      <c r="W1179" s="482"/>
      <c r="X1179" s="482"/>
      <c r="Y1179" s="482"/>
      <c r="Z1179" s="482"/>
      <c r="AA1179" s="482"/>
      <c r="AB1179" s="482"/>
      <c r="AC1179" s="241"/>
      <c r="AD1179" s="482"/>
      <c r="AE1179" s="482"/>
      <c r="AF1179" s="482"/>
      <c r="AG1179" s="482"/>
      <c r="AH1179" s="482"/>
      <c r="AI1179" s="482"/>
      <c r="AJ1179" s="482"/>
      <c r="AK1179" s="482"/>
      <c r="AL1179" s="482"/>
      <c r="AM1179" s="482"/>
      <c r="AN1179" s="482"/>
      <c r="AO1179" s="482"/>
      <c r="AP1179" s="482"/>
      <c r="AQ1179" s="482"/>
      <c r="AR1179" s="482"/>
      <c r="AS1179" s="482"/>
      <c r="AT1179" s="482"/>
      <c r="AU1179" s="482"/>
      <c r="AV1179" s="482"/>
      <c r="AW1179" s="482"/>
      <c r="AX1179" s="482"/>
      <c r="AY1179" s="482"/>
      <c r="AZ1179" s="482"/>
      <c r="BA1179" s="482"/>
      <c r="BB1179" s="482"/>
      <c r="BC1179" s="482"/>
      <c r="BD1179" s="482"/>
      <c r="BF1179" s="241"/>
    </row>
    <row r="1180" spans="2:58" s="236" customFormat="1" ht="18" hidden="1" customHeight="1">
      <c r="C1180" s="437" t="s">
        <v>3937</v>
      </c>
      <c r="D1180" s="243" t="s">
        <v>16092</v>
      </c>
      <c r="F1180" s="243"/>
      <c r="G1180" s="243"/>
      <c r="H1180" s="243"/>
      <c r="I1180" s="243"/>
      <c r="J1180" s="483"/>
      <c r="K1180" s="483"/>
      <c r="L1180" s="483"/>
      <c r="M1180" s="483"/>
      <c r="N1180" s="483"/>
      <c r="O1180" s="483"/>
      <c r="P1180" s="483"/>
      <c r="Q1180" s="483"/>
      <c r="R1180" s="483"/>
      <c r="S1180" s="484"/>
      <c r="T1180" s="483"/>
      <c r="U1180" s="483"/>
      <c r="V1180" s="483"/>
      <c r="W1180" s="483"/>
      <c r="X1180" s="243"/>
      <c r="Y1180" s="243"/>
      <c r="Z1180" s="243"/>
      <c r="AA1180" s="243"/>
      <c r="AB1180" s="243"/>
      <c r="AE1180" s="437" t="s">
        <v>3937</v>
      </c>
      <c r="AF1180" s="243" t="s">
        <v>16092</v>
      </c>
      <c r="AH1180" s="243"/>
      <c r="AI1180" s="243"/>
      <c r="AJ1180" s="243"/>
      <c r="AK1180" s="243"/>
      <c r="AL1180" s="483"/>
      <c r="AM1180" s="483"/>
      <c r="AN1180" s="483"/>
      <c r="AO1180" s="483"/>
      <c r="AP1180" s="483"/>
      <c r="AQ1180" s="483"/>
      <c r="AR1180" s="483"/>
      <c r="AS1180" s="483"/>
      <c r="AT1180" s="483"/>
      <c r="AU1180" s="484"/>
      <c r="AV1180" s="483"/>
      <c r="AW1180" s="483"/>
      <c r="AX1180" s="483"/>
      <c r="AY1180" s="483"/>
      <c r="AZ1180" s="243"/>
      <c r="BA1180" s="243"/>
      <c r="BB1180" s="243"/>
      <c r="BC1180" s="243"/>
      <c r="BD1180" s="243"/>
    </row>
    <row r="1181" spans="2:58" s="236" customFormat="1" ht="30" hidden="1" customHeight="1">
      <c r="C1181" s="485" t="s">
        <v>3938</v>
      </c>
      <c r="D1181" s="1032" t="s">
        <v>16093</v>
      </c>
      <c r="E1181" s="1032"/>
      <c r="F1181" s="1032"/>
      <c r="G1181" s="1032"/>
      <c r="H1181" s="1032"/>
      <c r="I1181" s="1032"/>
      <c r="J1181" s="1032"/>
      <c r="K1181" s="1032"/>
      <c r="L1181" s="1032"/>
      <c r="M1181" s="1032"/>
      <c r="N1181" s="1032"/>
      <c r="O1181" s="1032"/>
      <c r="P1181" s="1032"/>
      <c r="Q1181" s="1032"/>
      <c r="R1181" s="1032"/>
      <c r="S1181" s="1032"/>
      <c r="T1181" s="1032"/>
      <c r="U1181" s="1032"/>
      <c r="V1181" s="1032"/>
      <c r="W1181" s="1032"/>
      <c r="X1181" s="1032"/>
      <c r="Y1181" s="1032"/>
      <c r="Z1181" s="1032"/>
      <c r="AA1181" s="1032"/>
      <c r="AB1181" s="1032"/>
      <c r="AE1181" s="485" t="s">
        <v>3938</v>
      </c>
      <c r="AF1181" s="1032" t="s">
        <v>16093</v>
      </c>
      <c r="AG1181" s="1032"/>
      <c r="AH1181" s="1032"/>
      <c r="AI1181" s="1032"/>
      <c r="AJ1181" s="1032"/>
      <c r="AK1181" s="1032"/>
      <c r="AL1181" s="1032"/>
      <c r="AM1181" s="1032"/>
      <c r="AN1181" s="1032"/>
      <c r="AO1181" s="1032"/>
      <c r="AP1181" s="1032"/>
      <c r="AQ1181" s="1032"/>
      <c r="AR1181" s="1032"/>
      <c r="AS1181" s="1032"/>
      <c r="AT1181" s="1032"/>
      <c r="AU1181" s="1032"/>
      <c r="AV1181" s="1032"/>
      <c r="AW1181" s="1032"/>
      <c r="AX1181" s="1032"/>
      <c r="AY1181" s="1032"/>
      <c r="AZ1181" s="1032"/>
      <c r="BA1181" s="1032"/>
      <c r="BB1181" s="1032"/>
      <c r="BC1181" s="1032"/>
      <c r="BD1181" s="1032"/>
    </row>
    <row r="1182" spans="2:58" s="236" customFormat="1" ht="7.95" hidden="1" customHeight="1">
      <c r="E1182" s="486"/>
      <c r="F1182" s="486"/>
      <c r="G1182" s="486"/>
      <c r="H1182" s="486"/>
      <c r="I1182" s="486"/>
      <c r="J1182" s="486"/>
      <c r="K1182" s="486"/>
      <c r="L1182" s="486"/>
      <c r="M1182" s="486"/>
      <c r="N1182" s="486"/>
      <c r="O1182" s="486"/>
      <c r="P1182" s="486"/>
      <c r="Q1182" s="486"/>
      <c r="R1182" s="486"/>
      <c r="S1182" s="486"/>
      <c r="T1182" s="486"/>
      <c r="U1182" s="486"/>
      <c r="V1182" s="486"/>
      <c r="W1182" s="486"/>
      <c r="X1182" s="486"/>
      <c r="Y1182" s="486"/>
      <c r="Z1182" s="486"/>
      <c r="AA1182" s="486"/>
      <c r="AB1182" s="486"/>
      <c r="AG1182" s="486"/>
      <c r="AH1182" s="486"/>
      <c r="AI1182" s="486"/>
      <c r="AJ1182" s="486"/>
      <c r="AK1182" s="486"/>
      <c r="AL1182" s="486"/>
      <c r="AM1182" s="486"/>
      <c r="AN1182" s="486"/>
      <c r="AO1182" s="486"/>
      <c r="AP1182" s="486"/>
      <c r="AQ1182" s="486"/>
      <c r="AR1182" s="486"/>
      <c r="AS1182" s="486"/>
      <c r="AT1182" s="486"/>
      <c r="AU1182" s="486"/>
      <c r="AV1182" s="486"/>
      <c r="AW1182" s="486"/>
      <c r="AX1182" s="486"/>
      <c r="AY1182" s="486"/>
      <c r="AZ1182" s="486"/>
      <c r="BA1182" s="486"/>
      <c r="BB1182" s="486"/>
      <c r="BC1182" s="486"/>
      <c r="BD1182" s="486"/>
    </row>
    <row r="1183" spans="2:58" s="236" customFormat="1" ht="25.35" hidden="1" customHeight="1">
      <c r="B1183" s="441" t="s">
        <v>3939</v>
      </c>
      <c r="I1183" s="442"/>
      <c r="J1183" s="442"/>
      <c r="W1183" s="442"/>
      <c r="X1183" s="442"/>
      <c r="Y1183" s="442"/>
      <c r="Z1183" s="442"/>
      <c r="AA1183" s="442"/>
      <c r="AB1183" s="442"/>
      <c r="AD1183" s="441" t="s">
        <v>3939</v>
      </c>
      <c r="AK1183" s="442"/>
      <c r="AL1183" s="442"/>
      <c r="AY1183" s="442"/>
      <c r="AZ1183" s="442"/>
      <c r="BA1183" s="442"/>
      <c r="BB1183" s="442"/>
      <c r="BC1183" s="442"/>
      <c r="BD1183" s="442"/>
    </row>
    <row r="1184" spans="2:58" s="236" customFormat="1" ht="12.45" hidden="1" customHeight="1">
      <c r="B1184" s="1014" t="s">
        <v>3917</v>
      </c>
      <c r="C1184" s="1015"/>
      <c r="D1184" s="1015"/>
      <c r="E1184" s="1015"/>
      <c r="F1184" s="1015"/>
      <c r="G1184" s="1015"/>
      <c r="H1184" s="1015"/>
      <c r="I1184" s="1016"/>
      <c r="J1184" s="1017"/>
      <c r="K1184" s="1018"/>
      <c r="L1184" s="1018"/>
      <c r="M1184" s="1018"/>
      <c r="N1184" s="1018"/>
      <c r="O1184" s="1018"/>
      <c r="P1184" s="1018"/>
      <c r="Q1184" s="1018"/>
      <c r="R1184" s="1018"/>
      <c r="S1184" s="1018"/>
      <c r="T1184" s="1018"/>
      <c r="U1184" s="1018"/>
      <c r="V1184" s="1018"/>
      <c r="W1184" s="1018"/>
      <c r="X1184" s="1018"/>
      <c r="Y1184" s="1018"/>
      <c r="Z1184" s="1018"/>
      <c r="AA1184" s="1018"/>
      <c r="AB1184" s="1019"/>
      <c r="AD1184" s="1014" t="s">
        <v>3917</v>
      </c>
      <c r="AE1184" s="1015"/>
      <c r="AF1184" s="1015"/>
      <c r="AG1184" s="1015"/>
      <c r="AH1184" s="1015"/>
      <c r="AI1184" s="1015"/>
      <c r="AJ1184" s="1015"/>
      <c r="AK1184" s="1016"/>
      <c r="AL1184" s="1017"/>
      <c r="AM1184" s="1018"/>
      <c r="AN1184" s="1018"/>
      <c r="AO1184" s="1018"/>
      <c r="AP1184" s="1018"/>
      <c r="AQ1184" s="1018"/>
      <c r="AR1184" s="1018"/>
      <c r="AS1184" s="1018"/>
      <c r="AT1184" s="1018"/>
      <c r="AU1184" s="1018"/>
      <c r="AV1184" s="1018"/>
      <c r="AW1184" s="1018"/>
      <c r="AX1184" s="1018"/>
      <c r="AY1184" s="1018"/>
      <c r="AZ1184" s="1018"/>
      <c r="BA1184" s="1018"/>
      <c r="BB1184" s="1018"/>
      <c r="BC1184" s="1018"/>
      <c r="BD1184" s="1019"/>
    </row>
    <row r="1185" spans="2:58" s="236" customFormat="1" ht="22.5" hidden="1" customHeight="1">
      <c r="B1185" s="1020" t="s">
        <v>8</v>
      </c>
      <c r="C1185" s="1021"/>
      <c r="D1185" s="1021"/>
      <c r="E1185" s="1021"/>
      <c r="F1185" s="1021"/>
      <c r="G1185" s="1021"/>
      <c r="H1185" s="1021"/>
      <c r="I1185" s="1022"/>
      <c r="J1185" s="1023"/>
      <c r="K1185" s="1024"/>
      <c r="L1185" s="1024"/>
      <c r="M1185" s="1025"/>
      <c r="N1185" s="1025"/>
      <c r="O1185" s="1024"/>
      <c r="P1185" s="1025"/>
      <c r="Q1185" s="1025"/>
      <c r="R1185" s="1024"/>
      <c r="S1185" s="1024"/>
      <c r="T1185" s="1024"/>
      <c r="U1185" s="1024"/>
      <c r="V1185" s="1024"/>
      <c r="W1185" s="1024"/>
      <c r="X1185" s="1024"/>
      <c r="Y1185" s="1024"/>
      <c r="Z1185" s="1024"/>
      <c r="AA1185" s="1024"/>
      <c r="AB1185" s="1026"/>
      <c r="AC1185" s="236">
        <v>69</v>
      </c>
      <c r="AD1185" s="1020" t="s">
        <v>8</v>
      </c>
      <c r="AE1185" s="1021"/>
      <c r="AF1185" s="1021"/>
      <c r="AG1185" s="1021"/>
      <c r="AH1185" s="1021"/>
      <c r="AI1185" s="1021"/>
      <c r="AJ1185" s="1021"/>
      <c r="AK1185" s="1022"/>
      <c r="AL1185" s="1023"/>
      <c r="AM1185" s="1024"/>
      <c r="AN1185" s="1024"/>
      <c r="AO1185" s="1025"/>
      <c r="AP1185" s="1025"/>
      <c r="AQ1185" s="1024"/>
      <c r="AR1185" s="1025"/>
      <c r="AS1185" s="1025"/>
      <c r="AT1185" s="1024"/>
      <c r="AU1185" s="1024"/>
      <c r="AV1185" s="1024"/>
      <c r="AW1185" s="1024"/>
      <c r="AX1185" s="1024"/>
      <c r="AY1185" s="1024"/>
      <c r="AZ1185" s="1024"/>
      <c r="BA1185" s="1024"/>
      <c r="BB1185" s="1024"/>
      <c r="BC1185" s="1024"/>
      <c r="BD1185" s="1026"/>
      <c r="BF1185" s="236">
        <v>69</v>
      </c>
    </row>
    <row r="1186" spans="2:58" s="236" customFormat="1" ht="25.2" hidden="1" customHeight="1">
      <c r="B1186" s="1027" t="s">
        <v>23</v>
      </c>
      <c r="C1186" s="1028"/>
      <c r="D1186" s="1028"/>
      <c r="E1186" s="1028"/>
      <c r="F1186" s="1028"/>
      <c r="G1186" s="1028"/>
      <c r="H1186" s="1028"/>
      <c r="I1186" s="1029"/>
      <c r="J1186" s="972" t="s">
        <v>3918</v>
      </c>
      <c r="K1186" s="973"/>
      <c r="L1186" s="973"/>
      <c r="M1186" s="975"/>
      <c r="N1186" s="977"/>
      <c r="O1186" s="239" t="s">
        <v>3919</v>
      </c>
      <c r="P1186" s="975"/>
      <c r="Q1186" s="977"/>
      <c r="R1186" s="973"/>
      <c r="S1186" s="973"/>
      <c r="T1186" s="973"/>
      <c r="U1186" s="973"/>
      <c r="V1186" s="973"/>
      <c r="W1186" s="973"/>
      <c r="X1186" s="973"/>
      <c r="Y1186" s="973"/>
      <c r="Z1186" s="973"/>
      <c r="AA1186" s="973"/>
      <c r="AB1186" s="974"/>
      <c r="AD1186" s="1027" t="s">
        <v>23</v>
      </c>
      <c r="AE1186" s="1028"/>
      <c r="AF1186" s="1028"/>
      <c r="AG1186" s="1028"/>
      <c r="AH1186" s="1028"/>
      <c r="AI1186" s="1028"/>
      <c r="AJ1186" s="1028"/>
      <c r="AK1186" s="1029"/>
      <c r="AL1186" s="972" t="s">
        <v>3918</v>
      </c>
      <c r="AM1186" s="973"/>
      <c r="AN1186" s="973"/>
      <c r="AO1186" s="975"/>
      <c r="AP1186" s="977"/>
      <c r="AQ1186" s="239" t="s">
        <v>3919</v>
      </c>
      <c r="AR1186" s="975"/>
      <c r="AS1186" s="977"/>
      <c r="AT1186" s="973"/>
      <c r="AU1186" s="973"/>
      <c r="AV1186" s="973"/>
      <c r="AW1186" s="973"/>
      <c r="AX1186" s="973"/>
      <c r="AY1186" s="973"/>
      <c r="AZ1186" s="973"/>
      <c r="BA1186" s="973"/>
      <c r="BB1186" s="973"/>
      <c r="BC1186" s="973"/>
      <c r="BD1186" s="974"/>
    </row>
    <row r="1187" spans="2:58" s="236" customFormat="1" ht="25.2" hidden="1" customHeight="1">
      <c r="B1187" s="1030"/>
      <c r="C1187" s="1025"/>
      <c r="D1187" s="1025"/>
      <c r="E1187" s="1025"/>
      <c r="F1187" s="1025"/>
      <c r="G1187" s="1025"/>
      <c r="H1187" s="1025"/>
      <c r="I1187" s="1031"/>
      <c r="J1187" s="972" t="s">
        <v>3920</v>
      </c>
      <c r="K1187" s="973"/>
      <c r="L1187" s="973"/>
      <c r="M1187" s="975"/>
      <c r="N1187" s="976"/>
      <c r="O1187" s="976"/>
      <c r="P1187" s="976"/>
      <c r="Q1187" s="977"/>
      <c r="R1187" s="972" t="s">
        <v>3921</v>
      </c>
      <c r="S1187" s="973"/>
      <c r="T1187" s="974"/>
      <c r="U1187" s="975"/>
      <c r="V1187" s="976"/>
      <c r="W1187" s="976"/>
      <c r="X1187" s="976"/>
      <c r="Y1187" s="976"/>
      <c r="Z1187" s="976"/>
      <c r="AA1187" s="976"/>
      <c r="AB1187" s="977"/>
      <c r="AD1187" s="1030"/>
      <c r="AE1187" s="1025"/>
      <c r="AF1187" s="1025"/>
      <c r="AG1187" s="1025"/>
      <c r="AH1187" s="1025"/>
      <c r="AI1187" s="1025"/>
      <c r="AJ1187" s="1025"/>
      <c r="AK1187" s="1031"/>
      <c r="AL1187" s="972" t="s">
        <v>3920</v>
      </c>
      <c r="AM1187" s="973"/>
      <c r="AN1187" s="973"/>
      <c r="AO1187" s="975"/>
      <c r="AP1187" s="976"/>
      <c r="AQ1187" s="976"/>
      <c r="AR1187" s="976"/>
      <c r="AS1187" s="977"/>
      <c r="AT1187" s="972" t="s">
        <v>3921</v>
      </c>
      <c r="AU1187" s="973"/>
      <c r="AV1187" s="974"/>
      <c r="AW1187" s="975"/>
      <c r="AX1187" s="976"/>
      <c r="AY1187" s="976"/>
      <c r="AZ1187" s="976"/>
      <c r="BA1187" s="976"/>
      <c r="BB1187" s="976"/>
      <c r="BC1187" s="976"/>
      <c r="BD1187" s="977"/>
    </row>
    <row r="1188" spans="2:58" s="236" customFormat="1" ht="25.2" hidden="1" customHeight="1">
      <c r="B1188" s="1030"/>
      <c r="C1188" s="1025"/>
      <c r="D1188" s="1025"/>
      <c r="E1188" s="1025"/>
      <c r="F1188" s="1025"/>
      <c r="G1188" s="1025"/>
      <c r="H1188" s="1025"/>
      <c r="I1188" s="1031"/>
      <c r="J1188" s="972" t="s">
        <v>3922</v>
      </c>
      <c r="K1188" s="973"/>
      <c r="L1188" s="973"/>
      <c r="M1188" s="978"/>
      <c r="N1188" s="979"/>
      <c r="O1188" s="979"/>
      <c r="P1188" s="979"/>
      <c r="Q1188" s="980"/>
      <c r="R1188" s="972" t="s">
        <v>3923</v>
      </c>
      <c r="S1188" s="973"/>
      <c r="T1188" s="974"/>
      <c r="U1188" s="975"/>
      <c r="V1188" s="976"/>
      <c r="W1188" s="976"/>
      <c r="X1188" s="976"/>
      <c r="Y1188" s="976"/>
      <c r="Z1188" s="976"/>
      <c r="AA1188" s="976"/>
      <c r="AB1188" s="977"/>
      <c r="AD1188" s="1030"/>
      <c r="AE1188" s="1025"/>
      <c r="AF1188" s="1025"/>
      <c r="AG1188" s="1025"/>
      <c r="AH1188" s="1025"/>
      <c r="AI1188" s="1025"/>
      <c r="AJ1188" s="1025"/>
      <c r="AK1188" s="1031"/>
      <c r="AL1188" s="972" t="s">
        <v>3922</v>
      </c>
      <c r="AM1188" s="973"/>
      <c r="AN1188" s="973"/>
      <c r="AO1188" s="978"/>
      <c r="AP1188" s="979"/>
      <c r="AQ1188" s="979"/>
      <c r="AR1188" s="979"/>
      <c r="AS1188" s="980"/>
      <c r="AT1188" s="972" t="s">
        <v>3923</v>
      </c>
      <c r="AU1188" s="973"/>
      <c r="AV1188" s="974"/>
      <c r="AW1188" s="975"/>
      <c r="AX1188" s="976"/>
      <c r="AY1188" s="976"/>
      <c r="AZ1188" s="976"/>
      <c r="BA1188" s="976"/>
      <c r="BB1188" s="976"/>
      <c r="BC1188" s="976"/>
      <c r="BD1188" s="977"/>
    </row>
    <row r="1189" spans="2:58" s="236" customFormat="1" ht="25.2" hidden="1" customHeight="1">
      <c r="B1189" s="1023"/>
      <c r="C1189" s="1024"/>
      <c r="D1189" s="1024"/>
      <c r="E1189" s="1024"/>
      <c r="F1189" s="1024"/>
      <c r="G1189" s="1024"/>
      <c r="H1189" s="1024"/>
      <c r="I1189" s="1026"/>
      <c r="J1189" s="972" t="s">
        <v>3924</v>
      </c>
      <c r="K1189" s="973"/>
      <c r="L1189" s="973"/>
      <c r="M1189" s="981"/>
      <c r="N1189" s="981"/>
      <c r="O1189" s="981"/>
      <c r="P1189" s="981"/>
      <c r="Q1189" s="981"/>
      <c r="R1189" s="981"/>
      <c r="S1189" s="981"/>
      <c r="T1189" s="981"/>
      <c r="U1189" s="981"/>
      <c r="V1189" s="981"/>
      <c r="W1189" s="981"/>
      <c r="X1189" s="981"/>
      <c r="Y1189" s="981"/>
      <c r="Z1189" s="981"/>
      <c r="AA1189" s="981"/>
      <c r="AB1189" s="981"/>
      <c r="AD1189" s="1023"/>
      <c r="AE1189" s="1024"/>
      <c r="AF1189" s="1024"/>
      <c r="AG1189" s="1024"/>
      <c r="AH1189" s="1024"/>
      <c r="AI1189" s="1024"/>
      <c r="AJ1189" s="1024"/>
      <c r="AK1189" s="1026"/>
      <c r="AL1189" s="972" t="s">
        <v>3924</v>
      </c>
      <c r="AM1189" s="973"/>
      <c r="AN1189" s="973"/>
      <c r="AO1189" s="981"/>
      <c r="AP1189" s="981"/>
      <c r="AQ1189" s="981"/>
      <c r="AR1189" s="981"/>
      <c r="AS1189" s="981"/>
      <c r="AT1189" s="981"/>
      <c r="AU1189" s="981"/>
      <c r="AV1189" s="981"/>
      <c r="AW1189" s="981"/>
      <c r="AX1189" s="981"/>
      <c r="AY1189" s="981"/>
      <c r="AZ1189" s="981"/>
      <c r="BA1189" s="981"/>
      <c r="BB1189" s="981"/>
      <c r="BC1189" s="981"/>
      <c r="BD1189" s="981"/>
    </row>
    <row r="1190" spans="2:58" s="236" customFormat="1" ht="30" hidden="1" customHeight="1">
      <c r="B1190" s="982" t="s">
        <v>3925</v>
      </c>
      <c r="C1190" s="983"/>
      <c r="D1190" s="983"/>
      <c r="E1190" s="983"/>
      <c r="F1190" s="983"/>
      <c r="G1190" s="983"/>
      <c r="H1190" s="983"/>
      <c r="I1190" s="984"/>
      <c r="J1190" s="444"/>
      <c r="K1190" s="445"/>
      <c r="L1190" s="446" t="s">
        <v>388</v>
      </c>
      <c r="M1190" s="447"/>
      <c r="N1190" s="448" t="s">
        <v>112</v>
      </c>
      <c r="O1190" s="449"/>
      <c r="P1190" s="450"/>
      <c r="V1190" s="451"/>
      <c r="W1190" s="451"/>
      <c r="X1190" s="451"/>
      <c r="Y1190" s="451"/>
      <c r="Z1190" s="451"/>
      <c r="AA1190" s="451"/>
      <c r="AB1190" s="452"/>
      <c r="AD1190" s="982" t="s">
        <v>3925</v>
      </c>
      <c r="AE1190" s="983"/>
      <c r="AF1190" s="983"/>
      <c r="AG1190" s="983"/>
      <c r="AH1190" s="983"/>
      <c r="AI1190" s="983"/>
      <c r="AJ1190" s="983"/>
      <c r="AK1190" s="984"/>
      <c r="AL1190" s="444"/>
      <c r="AM1190" s="445"/>
      <c r="AN1190" s="446" t="s">
        <v>388</v>
      </c>
      <c r="AO1190" s="447"/>
      <c r="AP1190" s="448" t="s">
        <v>112</v>
      </c>
      <c r="AQ1190" s="449"/>
      <c r="AR1190" s="450"/>
      <c r="AX1190" s="451"/>
      <c r="AY1190" s="451"/>
      <c r="AZ1190" s="451"/>
      <c r="BA1190" s="451"/>
      <c r="BB1190" s="451"/>
      <c r="BC1190" s="451"/>
      <c r="BD1190" s="452"/>
    </row>
    <row r="1191" spans="2:58" s="236" customFormat="1" ht="15" hidden="1" customHeight="1">
      <c r="B1191" s="985"/>
      <c r="C1191" s="986"/>
      <c r="D1191" s="986"/>
      <c r="E1191" s="986"/>
      <c r="F1191" s="986"/>
      <c r="G1191" s="986"/>
      <c r="H1191" s="986"/>
      <c r="I1191" s="987"/>
      <c r="J1191" s="453" t="s">
        <v>3926</v>
      </c>
      <c r="K1191" s="454"/>
      <c r="L1191" s="454"/>
      <c r="M1191" s="454"/>
      <c r="N1191" s="454"/>
      <c r="O1191" s="454"/>
      <c r="P1191" s="454"/>
      <c r="Q1191" s="454"/>
      <c r="R1191" s="454"/>
      <c r="S1191" s="449"/>
      <c r="T1191" s="455"/>
      <c r="U1191" s="456"/>
      <c r="V1191" s="457"/>
      <c r="W1191" s="458"/>
      <c r="X1191" s="459" t="s">
        <v>388</v>
      </c>
      <c r="Y1191" s="460"/>
      <c r="Z1191" s="461" t="s">
        <v>112</v>
      </c>
      <c r="AA1191" s="461"/>
      <c r="AB1191" s="462"/>
      <c r="AD1191" s="985"/>
      <c r="AE1191" s="986"/>
      <c r="AF1191" s="986"/>
      <c r="AG1191" s="986"/>
      <c r="AH1191" s="986"/>
      <c r="AI1191" s="986"/>
      <c r="AJ1191" s="986"/>
      <c r="AK1191" s="987"/>
      <c r="AL1191" s="453" t="s">
        <v>3926</v>
      </c>
      <c r="AM1191" s="454"/>
      <c r="AN1191" s="454"/>
      <c r="AO1191" s="454"/>
      <c r="AP1191" s="454"/>
      <c r="AQ1191" s="454"/>
      <c r="AR1191" s="454"/>
      <c r="AS1191" s="454"/>
      <c r="AT1191" s="454"/>
      <c r="AU1191" s="449"/>
      <c r="AV1191" s="455"/>
      <c r="AW1191" s="456"/>
      <c r="AX1191" s="457"/>
      <c r="AY1191" s="458"/>
      <c r="AZ1191" s="459" t="s">
        <v>388</v>
      </c>
      <c r="BA1191" s="460"/>
      <c r="BB1191" s="461" t="s">
        <v>112</v>
      </c>
      <c r="BC1191" s="461"/>
      <c r="BD1191" s="462"/>
    </row>
    <row r="1192" spans="2:58" s="236" customFormat="1" ht="15" hidden="1" customHeight="1">
      <c r="B1192" s="988"/>
      <c r="C1192" s="989"/>
      <c r="D1192" s="989"/>
      <c r="E1192" s="989"/>
      <c r="F1192" s="989"/>
      <c r="G1192" s="989"/>
      <c r="H1192" s="989"/>
      <c r="I1192" s="990"/>
      <c r="J1192" s="463" t="s">
        <v>3927</v>
      </c>
      <c r="K1192" s="464"/>
      <c r="L1192" s="464"/>
      <c r="M1192" s="464"/>
      <c r="N1192" s="464"/>
      <c r="O1192" s="464"/>
      <c r="P1192" s="464"/>
      <c r="Q1192" s="464"/>
      <c r="R1192" s="464"/>
      <c r="S1192" s="465"/>
      <c r="T1192" s="466"/>
      <c r="U1192" s="467"/>
      <c r="V1192" s="468"/>
      <c r="W1192" s="469"/>
      <c r="X1192" s="464" t="s">
        <v>388</v>
      </c>
      <c r="Y1192" s="470"/>
      <c r="Z1192" s="466" t="s">
        <v>112</v>
      </c>
      <c r="AA1192" s="466"/>
      <c r="AB1192" s="471"/>
      <c r="AD1192" s="988"/>
      <c r="AE1192" s="989"/>
      <c r="AF1192" s="989"/>
      <c r="AG1192" s="989"/>
      <c r="AH1192" s="989"/>
      <c r="AI1192" s="989"/>
      <c r="AJ1192" s="989"/>
      <c r="AK1192" s="990"/>
      <c r="AL1192" s="463" t="s">
        <v>3927</v>
      </c>
      <c r="AM1192" s="464"/>
      <c r="AN1192" s="464"/>
      <c r="AO1192" s="464"/>
      <c r="AP1192" s="464"/>
      <c r="AQ1192" s="464"/>
      <c r="AR1192" s="464"/>
      <c r="AS1192" s="464"/>
      <c r="AT1192" s="464"/>
      <c r="AU1192" s="465"/>
      <c r="AV1192" s="466"/>
      <c r="AW1192" s="467"/>
      <c r="AX1192" s="468"/>
      <c r="AY1192" s="469"/>
      <c r="AZ1192" s="464" t="s">
        <v>388</v>
      </c>
      <c r="BA1192" s="470"/>
      <c r="BB1192" s="466" t="s">
        <v>112</v>
      </c>
      <c r="BC1192" s="466"/>
      <c r="BD1192" s="471"/>
    </row>
    <row r="1193" spans="2:58" s="236" customFormat="1" ht="18" hidden="1" customHeight="1">
      <c r="B1193" s="991" t="s">
        <v>3928</v>
      </c>
      <c r="C1193" s="992"/>
      <c r="D1193" s="992"/>
      <c r="E1193" s="992"/>
      <c r="F1193" s="992"/>
      <c r="G1193" s="992"/>
      <c r="H1193" s="992"/>
      <c r="I1193" s="993"/>
      <c r="J1193" s="472" t="s">
        <v>3783</v>
      </c>
      <c r="K1193" s="473" t="s">
        <v>3929</v>
      </c>
      <c r="L1193" s="474"/>
      <c r="M1193" s="474"/>
      <c r="N1193" s="474"/>
      <c r="O1193" s="472" t="s">
        <v>3783</v>
      </c>
      <c r="P1193" s="473" t="s">
        <v>3930</v>
      </c>
      <c r="Q1193" s="474"/>
      <c r="R1193" s="474"/>
      <c r="T1193" s="461" t="s">
        <v>3935</v>
      </c>
      <c r="U1193" s="472" t="s">
        <v>3783</v>
      </c>
      <c r="V1193" s="461" t="s">
        <v>3936</v>
      </c>
      <c r="X1193" s="473"/>
      <c r="Y1193" s="474"/>
      <c r="Z1193" s="474"/>
      <c r="AA1193" s="474"/>
      <c r="AB1193" s="475"/>
      <c r="AD1193" s="991" t="s">
        <v>3928</v>
      </c>
      <c r="AE1193" s="992"/>
      <c r="AF1193" s="992"/>
      <c r="AG1193" s="992"/>
      <c r="AH1193" s="992"/>
      <c r="AI1193" s="992"/>
      <c r="AJ1193" s="992"/>
      <c r="AK1193" s="993"/>
      <c r="AL1193" s="472" t="s">
        <v>3783</v>
      </c>
      <c r="AM1193" s="473" t="s">
        <v>3929</v>
      </c>
      <c r="AN1193" s="474"/>
      <c r="AO1193" s="474"/>
      <c r="AP1193" s="474"/>
      <c r="AQ1193" s="472" t="s">
        <v>3783</v>
      </c>
      <c r="AR1193" s="473" t="s">
        <v>3930</v>
      </c>
      <c r="AS1193" s="474"/>
      <c r="AT1193" s="474"/>
      <c r="AV1193" s="461" t="s">
        <v>3935</v>
      </c>
      <c r="AW1193" s="472" t="s">
        <v>3783</v>
      </c>
      <c r="AX1193" s="461" t="s">
        <v>3936</v>
      </c>
      <c r="AZ1193" s="473"/>
      <c r="BA1193" s="474"/>
      <c r="BB1193" s="474"/>
      <c r="BC1193" s="474"/>
      <c r="BD1193" s="475"/>
    </row>
    <row r="1194" spans="2:58" s="236" customFormat="1" ht="15" hidden="1" customHeight="1">
      <c r="B1194" s="994" t="s">
        <v>3931</v>
      </c>
      <c r="C1194" s="995"/>
      <c r="D1194" s="995"/>
      <c r="E1194" s="995"/>
      <c r="F1194" s="995"/>
      <c r="G1194" s="995"/>
      <c r="H1194" s="995"/>
      <c r="I1194" s="996"/>
      <c r="J1194" s="1000" t="s">
        <v>3932</v>
      </c>
      <c r="K1194" s="1001"/>
      <c r="L1194" s="1004"/>
      <c r="M1194" s="1005"/>
      <c r="N1194" s="1005"/>
      <c r="O1194" s="1005"/>
      <c r="P1194" s="1005"/>
      <c r="Q1194" s="1005"/>
      <c r="R1194" s="1006"/>
      <c r="S1194" s="1006"/>
      <c r="T1194" s="1006"/>
      <c r="U1194" s="1007"/>
      <c r="V1194" s="1008" t="s">
        <v>3933</v>
      </c>
      <c r="W1194" s="1008"/>
      <c r="X1194" s="1008"/>
      <c r="Y1194" s="1008"/>
      <c r="Z1194" s="1008"/>
      <c r="AA1194" s="1008"/>
      <c r="AB1194" s="1009"/>
      <c r="AD1194" s="994" t="s">
        <v>3931</v>
      </c>
      <c r="AE1194" s="995"/>
      <c r="AF1194" s="995"/>
      <c r="AG1194" s="995"/>
      <c r="AH1194" s="995"/>
      <c r="AI1194" s="995"/>
      <c r="AJ1194" s="995"/>
      <c r="AK1194" s="996"/>
      <c r="AL1194" s="1000" t="s">
        <v>3932</v>
      </c>
      <c r="AM1194" s="1001"/>
      <c r="AN1194" s="1004"/>
      <c r="AO1194" s="1005"/>
      <c r="AP1194" s="1005"/>
      <c r="AQ1194" s="1005"/>
      <c r="AR1194" s="1005"/>
      <c r="AS1194" s="1005"/>
      <c r="AT1194" s="1006"/>
      <c r="AU1194" s="1006"/>
      <c r="AV1194" s="1006"/>
      <c r="AW1194" s="1007"/>
      <c r="AX1194" s="1008" t="s">
        <v>3933</v>
      </c>
      <c r="AY1194" s="1008"/>
      <c r="AZ1194" s="1008"/>
      <c r="BA1194" s="1008"/>
      <c r="BB1194" s="1008"/>
      <c r="BC1194" s="1008"/>
      <c r="BD1194" s="1009"/>
    </row>
    <row r="1195" spans="2:58" s="236" customFormat="1" ht="15" hidden="1" customHeight="1">
      <c r="B1195" s="997"/>
      <c r="C1195" s="998"/>
      <c r="D1195" s="998"/>
      <c r="E1195" s="998"/>
      <c r="F1195" s="998"/>
      <c r="G1195" s="998"/>
      <c r="H1195" s="998"/>
      <c r="I1195" s="999"/>
      <c r="J1195" s="1002"/>
      <c r="K1195" s="1003"/>
      <c r="L1195" s="1004"/>
      <c r="M1195" s="1005"/>
      <c r="N1195" s="1005"/>
      <c r="O1195" s="1005"/>
      <c r="P1195" s="1005"/>
      <c r="Q1195" s="1005"/>
      <c r="R1195" s="1006"/>
      <c r="S1195" s="1006"/>
      <c r="T1195" s="1006"/>
      <c r="U1195" s="1007"/>
      <c r="V1195" s="1010"/>
      <c r="W1195" s="1010"/>
      <c r="X1195" s="1010"/>
      <c r="Y1195" s="1010"/>
      <c r="Z1195" s="1010"/>
      <c r="AA1195" s="1010"/>
      <c r="AB1195" s="1011"/>
      <c r="AC1195" s="241"/>
      <c r="AD1195" s="997"/>
      <c r="AE1195" s="998"/>
      <c r="AF1195" s="998"/>
      <c r="AG1195" s="998"/>
      <c r="AH1195" s="998"/>
      <c r="AI1195" s="998"/>
      <c r="AJ1195" s="998"/>
      <c r="AK1195" s="999"/>
      <c r="AL1195" s="1002"/>
      <c r="AM1195" s="1003"/>
      <c r="AN1195" s="1004"/>
      <c r="AO1195" s="1005"/>
      <c r="AP1195" s="1005"/>
      <c r="AQ1195" s="1005"/>
      <c r="AR1195" s="1005"/>
      <c r="AS1195" s="1005"/>
      <c r="AT1195" s="1006"/>
      <c r="AU1195" s="1006"/>
      <c r="AV1195" s="1006"/>
      <c r="AW1195" s="1007"/>
      <c r="AX1195" s="1010"/>
      <c r="AY1195" s="1010"/>
      <c r="AZ1195" s="1010"/>
      <c r="BA1195" s="1010"/>
      <c r="BB1195" s="1010"/>
      <c r="BC1195" s="1010"/>
      <c r="BD1195" s="1011"/>
      <c r="BF1195" s="241"/>
    </row>
    <row r="1196" spans="2:58" s="236" customFormat="1" ht="15" hidden="1" customHeight="1">
      <c r="B1196" s="994" t="s">
        <v>3934</v>
      </c>
      <c r="C1196" s="995"/>
      <c r="D1196" s="995"/>
      <c r="E1196" s="995"/>
      <c r="F1196" s="995"/>
      <c r="G1196" s="995"/>
      <c r="H1196" s="995"/>
      <c r="I1196" s="996"/>
      <c r="J1196" s="968"/>
      <c r="K1196" s="969"/>
      <c r="L1196" s="1012"/>
      <c r="M1196" s="1012" t="s">
        <v>12</v>
      </c>
      <c r="N1196" s="1012"/>
      <c r="O1196" s="1012" t="s">
        <v>11</v>
      </c>
      <c r="P1196" s="1012"/>
      <c r="Q1196" s="1012" t="s">
        <v>227</v>
      </c>
      <c r="S1196" s="476"/>
      <c r="T1196" s="476"/>
      <c r="U1196" s="476"/>
      <c r="V1196" s="476"/>
      <c r="W1196" s="476"/>
      <c r="X1196" s="476"/>
      <c r="Y1196" s="476"/>
      <c r="Z1196" s="476"/>
      <c r="AA1196" s="476"/>
      <c r="AB1196" s="477"/>
      <c r="AC1196" s="241"/>
      <c r="AD1196" s="994" t="s">
        <v>3934</v>
      </c>
      <c r="AE1196" s="995"/>
      <c r="AF1196" s="995"/>
      <c r="AG1196" s="995"/>
      <c r="AH1196" s="995"/>
      <c r="AI1196" s="995"/>
      <c r="AJ1196" s="995"/>
      <c r="AK1196" s="996"/>
      <c r="AL1196" s="968"/>
      <c r="AM1196" s="969"/>
      <c r="AN1196" s="1012"/>
      <c r="AO1196" s="1012" t="s">
        <v>12</v>
      </c>
      <c r="AP1196" s="1012"/>
      <c r="AQ1196" s="1012" t="s">
        <v>11</v>
      </c>
      <c r="AR1196" s="1012"/>
      <c r="AS1196" s="1012" t="s">
        <v>227</v>
      </c>
      <c r="AU1196" s="476"/>
      <c r="AV1196" s="476"/>
      <c r="AW1196" s="476"/>
      <c r="AX1196" s="476"/>
      <c r="AY1196" s="476"/>
      <c r="AZ1196" s="476"/>
      <c r="BA1196" s="476"/>
      <c r="BB1196" s="476"/>
      <c r="BC1196" s="476"/>
      <c r="BD1196" s="477"/>
      <c r="BF1196" s="241"/>
    </row>
    <row r="1197" spans="2:58" s="236" customFormat="1" ht="15" hidden="1" customHeight="1">
      <c r="B1197" s="997"/>
      <c r="C1197" s="998"/>
      <c r="D1197" s="998"/>
      <c r="E1197" s="998"/>
      <c r="F1197" s="998"/>
      <c r="G1197" s="998"/>
      <c r="H1197" s="998"/>
      <c r="I1197" s="999"/>
      <c r="J1197" s="970"/>
      <c r="K1197" s="971"/>
      <c r="L1197" s="1013"/>
      <c r="M1197" s="1013"/>
      <c r="N1197" s="1013"/>
      <c r="O1197" s="1013"/>
      <c r="P1197" s="1013"/>
      <c r="Q1197" s="1013"/>
      <c r="R1197" s="481"/>
      <c r="S1197" s="479"/>
      <c r="T1197" s="479"/>
      <c r="U1197" s="479"/>
      <c r="V1197" s="479"/>
      <c r="W1197" s="479"/>
      <c r="X1197" s="479"/>
      <c r="Y1197" s="479"/>
      <c r="Z1197" s="479"/>
      <c r="AA1197" s="479"/>
      <c r="AB1197" s="480"/>
      <c r="AC1197" s="241"/>
      <c r="AD1197" s="997"/>
      <c r="AE1197" s="998"/>
      <c r="AF1197" s="998"/>
      <c r="AG1197" s="998"/>
      <c r="AH1197" s="998"/>
      <c r="AI1197" s="998"/>
      <c r="AJ1197" s="998"/>
      <c r="AK1197" s="999"/>
      <c r="AL1197" s="970"/>
      <c r="AM1197" s="971"/>
      <c r="AN1197" s="1013"/>
      <c r="AO1197" s="1013"/>
      <c r="AP1197" s="1013"/>
      <c r="AQ1197" s="1013"/>
      <c r="AR1197" s="1013"/>
      <c r="AS1197" s="1013"/>
      <c r="AT1197" s="481"/>
      <c r="AU1197" s="479"/>
      <c r="AV1197" s="479"/>
      <c r="AW1197" s="479"/>
      <c r="AX1197" s="479"/>
      <c r="AY1197" s="479"/>
      <c r="AZ1197" s="479"/>
      <c r="BA1197" s="479"/>
      <c r="BB1197" s="479"/>
      <c r="BC1197" s="479"/>
      <c r="BD1197" s="480"/>
      <c r="BF1197" s="241"/>
    </row>
    <row r="1198" spans="2:58" s="236" customFormat="1" ht="20.100000000000001" hidden="1" customHeight="1">
      <c r="B1198" s="482"/>
      <c r="C1198" s="482"/>
      <c r="D1198" s="482"/>
      <c r="E1198" s="482"/>
      <c r="F1198" s="482"/>
      <c r="G1198" s="482"/>
      <c r="H1198" s="482"/>
      <c r="I1198" s="482"/>
      <c r="J1198" s="482"/>
      <c r="K1198" s="482"/>
      <c r="L1198" s="482"/>
      <c r="M1198" s="482"/>
      <c r="N1198" s="482"/>
      <c r="O1198" s="482"/>
      <c r="P1198" s="482"/>
      <c r="Q1198" s="482"/>
      <c r="R1198" s="482"/>
      <c r="S1198" s="482"/>
      <c r="T1198" s="482"/>
      <c r="U1198" s="482"/>
      <c r="V1198" s="482"/>
      <c r="W1198" s="482"/>
      <c r="X1198" s="482"/>
      <c r="Y1198" s="478"/>
      <c r="Z1198" s="478"/>
      <c r="AA1198" s="478"/>
      <c r="AB1198" s="478"/>
      <c r="AC1198" s="241"/>
      <c r="AD1198" s="482"/>
      <c r="AE1198" s="482"/>
      <c r="AF1198" s="482"/>
      <c r="AG1198" s="482"/>
      <c r="AH1198" s="482"/>
      <c r="AI1198" s="482"/>
      <c r="AJ1198" s="482"/>
      <c r="AK1198" s="482"/>
      <c r="AL1198" s="482"/>
      <c r="AM1198" s="482"/>
      <c r="AN1198" s="482"/>
      <c r="AO1198" s="482"/>
      <c r="AP1198" s="482"/>
      <c r="AQ1198" s="482"/>
      <c r="AR1198" s="482"/>
      <c r="AS1198" s="482"/>
      <c r="AT1198" s="482"/>
      <c r="AU1198" s="482"/>
      <c r="AV1198" s="482"/>
      <c r="AW1198" s="482"/>
      <c r="AX1198" s="482"/>
      <c r="AY1198" s="482"/>
      <c r="AZ1198" s="482"/>
      <c r="BA1198" s="478"/>
      <c r="BB1198" s="478"/>
      <c r="BC1198" s="478"/>
      <c r="BD1198" s="478"/>
      <c r="BF1198" s="241"/>
    </row>
    <row r="1199" spans="2:58" s="236" customFormat="1" ht="12.45" hidden="1" customHeight="1">
      <c r="B1199" s="1014" t="s">
        <v>3917</v>
      </c>
      <c r="C1199" s="1015"/>
      <c r="D1199" s="1015"/>
      <c r="E1199" s="1015"/>
      <c r="F1199" s="1015"/>
      <c r="G1199" s="1015"/>
      <c r="H1199" s="1015"/>
      <c r="I1199" s="1016"/>
      <c r="J1199" s="1017"/>
      <c r="K1199" s="1018"/>
      <c r="L1199" s="1018"/>
      <c r="M1199" s="1018"/>
      <c r="N1199" s="1018"/>
      <c r="O1199" s="1018"/>
      <c r="P1199" s="1018"/>
      <c r="Q1199" s="1018"/>
      <c r="R1199" s="1018"/>
      <c r="S1199" s="1018"/>
      <c r="T1199" s="1018"/>
      <c r="U1199" s="1018"/>
      <c r="V1199" s="1018"/>
      <c r="W1199" s="1018"/>
      <c r="X1199" s="1018"/>
      <c r="Y1199" s="1018"/>
      <c r="Z1199" s="1018"/>
      <c r="AA1199" s="1018"/>
      <c r="AB1199" s="1019"/>
      <c r="AD1199" s="1014" t="s">
        <v>3917</v>
      </c>
      <c r="AE1199" s="1015"/>
      <c r="AF1199" s="1015"/>
      <c r="AG1199" s="1015"/>
      <c r="AH1199" s="1015"/>
      <c r="AI1199" s="1015"/>
      <c r="AJ1199" s="1015"/>
      <c r="AK1199" s="1016"/>
      <c r="AL1199" s="1017"/>
      <c r="AM1199" s="1018"/>
      <c r="AN1199" s="1018"/>
      <c r="AO1199" s="1018"/>
      <c r="AP1199" s="1018"/>
      <c r="AQ1199" s="1018"/>
      <c r="AR1199" s="1018"/>
      <c r="AS1199" s="1018"/>
      <c r="AT1199" s="1018"/>
      <c r="AU1199" s="1018"/>
      <c r="AV1199" s="1018"/>
      <c r="AW1199" s="1018"/>
      <c r="AX1199" s="1018"/>
      <c r="AY1199" s="1018"/>
      <c r="AZ1199" s="1018"/>
      <c r="BA1199" s="1018"/>
      <c r="BB1199" s="1018"/>
      <c r="BC1199" s="1018"/>
      <c r="BD1199" s="1019"/>
    </row>
    <row r="1200" spans="2:58" s="236" customFormat="1" ht="22.5" hidden="1" customHeight="1">
      <c r="B1200" s="1020" t="s">
        <v>8</v>
      </c>
      <c r="C1200" s="1021"/>
      <c r="D1200" s="1021"/>
      <c r="E1200" s="1021"/>
      <c r="F1200" s="1021"/>
      <c r="G1200" s="1021"/>
      <c r="H1200" s="1021"/>
      <c r="I1200" s="1022"/>
      <c r="J1200" s="1023"/>
      <c r="K1200" s="1024"/>
      <c r="L1200" s="1024"/>
      <c r="M1200" s="1025"/>
      <c r="N1200" s="1025"/>
      <c r="O1200" s="1024"/>
      <c r="P1200" s="1025"/>
      <c r="Q1200" s="1025"/>
      <c r="R1200" s="1024"/>
      <c r="S1200" s="1024"/>
      <c r="T1200" s="1024"/>
      <c r="U1200" s="1024"/>
      <c r="V1200" s="1024"/>
      <c r="W1200" s="1024"/>
      <c r="X1200" s="1024"/>
      <c r="Y1200" s="1024"/>
      <c r="Z1200" s="1024"/>
      <c r="AA1200" s="1024"/>
      <c r="AB1200" s="1026"/>
      <c r="AC1200" s="236">
        <v>70</v>
      </c>
      <c r="AD1200" s="1020" t="s">
        <v>8</v>
      </c>
      <c r="AE1200" s="1021"/>
      <c r="AF1200" s="1021"/>
      <c r="AG1200" s="1021"/>
      <c r="AH1200" s="1021"/>
      <c r="AI1200" s="1021"/>
      <c r="AJ1200" s="1021"/>
      <c r="AK1200" s="1022"/>
      <c r="AL1200" s="1023"/>
      <c r="AM1200" s="1024"/>
      <c r="AN1200" s="1024"/>
      <c r="AO1200" s="1025"/>
      <c r="AP1200" s="1025"/>
      <c r="AQ1200" s="1024"/>
      <c r="AR1200" s="1025"/>
      <c r="AS1200" s="1025"/>
      <c r="AT1200" s="1024"/>
      <c r="AU1200" s="1024"/>
      <c r="AV1200" s="1024"/>
      <c r="AW1200" s="1024"/>
      <c r="AX1200" s="1024"/>
      <c r="AY1200" s="1024"/>
      <c r="AZ1200" s="1024"/>
      <c r="BA1200" s="1024"/>
      <c r="BB1200" s="1024"/>
      <c r="BC1200" s="1024"/>
      <c r="BD1200" s="1026"/>
      <c r="BF1200" s="236">
        <v>70</v>
      </c>
    </row>
    <row r="1201" spans="2:58" s="236" customFormat="1" ht="25.2" hidden="1" customHeight="1">
      <c r="B1201" s="1027" t="s">
        <v>23</v>
      </c>
      <c r="C1201" s="1028"/>
      <c r="D1201" s="1028"/>
      <c r="E1201" s="1028"/>
      <c r="F1201" s="1028"/>
      <c r="G1201" s="1028"/>
      <c r="H1201" s="1028"/>
      <c r="I1201" s="1029"/>
      <c r="J1201" s="972" t="s">
        <v>3918</v>
      </c>
      <c r="K1201" s="973"/>
      <c r="L1201" s="973"/>
      <c r="M1201" s="975"/>
      <c r="N1201" s="977"/>
      <c r="O1201" s="239" t="s">
        <v>3919</v>
      </c>
      <c r="P1201" s="975"/>
      <c r="Q1201" s="977"/>
      <c r="R1201" s="973"/>
      <c r="S1201" s="973"/>
      <c r="T1201" s="973"/>
      <c r="U1201" s="973"/>
      <c r="V1201" s="973"/>
      <c r="W1201" s="973"/>
      <c r="X1201" s="973"/>
      <c r="Y1201" s="973"/>
      <c r="Z1201" s="973"/>
      <c r="AA1201" s="973"/>
      <c r="AB1201" s="974"/>
      <c r="AD1201" s="1027" t="s">
        <v>23</v>
      </c>
      <c r="AE1201" s="1028"/>
      <c r="AF1201" s="1028"/>
      <c r="AG1201" s="1028"/>
      <c r="AH1201" s="1028"/>
      <c r="AI1201" s="1028"/>
      <c r="AJ1201" s="1028"/>
      <c r="AK1201" s="1029"/>
      <c r="AL1201" s="972" t="s">
        <v>3918</v>
      </c>
      <c r="AM1201" s="973"/>
      <c r="AN1201" s="973"/>
      <c r="AO1201" s="975"/>
      <c r="AP1201" s="977"/>
      <c r="AQ1201" s="239" t="s">
        <v>3919</v>
      </c>
      <c r="AR1201" s="975"/>
      <c r="AS1201" s="977"/>
      <c r="AT1201" s="973"/>
      <c r="AU1201" s="973"/>
      <c r="AV1201" s="973"/>
      <c r="AW1201" s="973"/>
      <c r="AX1201" s="973"/>
      <c r="AY1201" s="973"/>
      <c r="AZ1201" s="973"/>
      <c r="BA1201" s="973"/>
      <c r="BB1201" s="973"/>
      <c r="BC1201" s="973"/>
      <c r="BD1201" s="974"/>
    </row>
    <row r="1202" spans="2:58" s="236" customFormat="1" ht="25.2" hidden="1" customHeight="1">
      <c r="B1202" s="1030"/>
      <c r="C1202" s="1025"/>
      <c r="D1202" s="1025"/>
      <c r="E1202" s="1025"/>
      <c r="F1202" s="1025"/>
      <c r="G1202" s="1025"/>
      <c r="H1202" s="1025"/>
      <c r="I1202" s="1031"/>
      <c r="J1202" s="972" t="s">
        <v>3920</v>
      </c>
      <c r="K1202" s="973"/>
      <c r="L1202" s="973"/>
      <c r="M1202" s="975"/>
      <c r="N1202" s="976"/>
      <c r="O1202" s="976"/>
      <c r="P1202" s="976"/>
      <c r="Q1202" s="977"/>
      <c r="R1202" s="972" t="s">
        <v>3921</v>
      </c>
      <c r="S1202" s="973"/>
      <c r="T1202" s="974"/>
      <c r="U1202" s="975"/>
      <c r="V1202" s="976"/>
      <c r="W1202" s="976"/>
      <c r="X1202" s="976"/>
      <c r="Y1202" s="976"/>
      <c r="Z1202" s="976"/>
      <c r="AA1202" s="976"/>
      <c r="AB1202" s="977"/>
      <c r="AD1202" s="1030"/>
      <c r="AE1202" s="1025"/>
      <c r="AF1202" s="1025"/>
      <c r="AG1202" s="1025"/>
      <c r="AH1202" s="1025"/>
      <c r="AI1202" s="1025"/>
      <c r="AJ1202" s="1025"/>
      <c r="AK1202" s="1031"/>
      <c r="AL1202" s="972" t="s">
        <v>3920</v>
      </c>
      <c r="AM1202" s="973"/>
      <c r="AN1202" s="973"/>
      <c r="AO1202" s="975"/>
      <c r="AP1202" s="976"/>
      <c r="AQ1202" s="976"/>
      <c r="AR1202" s="976"/>
      <c r="AS1202" s="977"/>
      <c r="AT1202" s="972" t="s">
        <v>3921</v>
      </c>
      <c r="AU1202" s="973"/>
      <c r="AV1202" s="974"/>
      <c r="AW1202" s="975"/>
      <c r="AX1202" s="976"/>
      <c r="AY1202" s="976"/>
      <c r="AZ1202" s="976"/>
      <c r="BA1202" s="976"/>
      <c r="BB1202" s="976"/>
      <c r="BC1202" s="976"/>
      <c r="BD1202" s="977"/>
    </row>
    <row r="1203" spans="2:58" s="236" customFormat="1" ht="25.2" hidden="1" customHeight="1">
      <c r="B1203" s="1030"/>
      <c r="C1203" s="1025"/>
      <c r="D1203" s="1025"/>
      <c r="E1203" s="1025"/>
      <c r="F1203" s="1025"/>
      <c r="G1203" s="1025"/>
      <c r="H1203" s="1025"/>
      <c r="I1203" s="1031"/>
      <c r="J1203" s="972" t="s">
        <v>3922</v>
      </c>
      <c r="K1203" s="973"/>
      <c r="L1203" s="973"/>
      <c r="M1203" s="978"/>
      <c r="N1203" s="979"/>
      <c r="O1203" s="979"/>
      <c r="P1203" s="979"/>
      <c r="Q1203" s="980"/>
      <c r="R1203" s="972" t="s">
        <v>3923</v>
      </c>
      <c r="S1203" s="973"/>
      <c r="T1203" s="974"/>
      <c r="U1203" s="975"/>
      <c r="V1203" s="976"/>
      <c r="W1203" s="976"/>
      <c r="X1203" s="976"/>
      <c r="Y1203" s="976"/>
      <c r="Z1203" s="976"/>
      <c r="AA1203" s="976"/>
      <c r="AB1203" s="977"/>
      <c r="AD1203" s="1030"/>
      <c r="AE1203" s="1025"/>
      <c r="AF1203" s="1025"/>
      <c r="AG1203" s="1025"/>
      <c r="AH1203" s="1025"/>
      <c r="AI1203" s="1025"/>
      <c r="AJ1203" s="1025"/>
      <c r="AK1203" s="1031"/>
      <c r="AL1203" s="972" t="s">
        <v>3922</v>
      </c>
      <c r="AM1203" s="973"/>
      <c r="AN1203" s="973"/>
      <c r="AO1203" s="978"/>
      <c r="AP1203" s="979"/>
      <c r="AQ1203" s="979"/>
      <c r="AR1203" s="979"/>
      <c r="AS1203" s="980"/>
      <c r="AT1203" s="972" t="s">
        <v>3923</v>
      </c>
      <c r="AU1203" s="973"/>
      <c r="AV1203" s="974"/>
      <c r="AW1203" s="975"/>
      <c r="AX1203" s="976"/>
      <c r="AY1203" s="976"/>
      <c r="AZ1203" s="976"/>
      <c r="BA1203" s="976"/>
      <c r="BB1203" s="976"/>
      <c r="BC1203" s="976"/>
      <c r="BD1203" s="977"/>
    </row>
    <row r="1204" spans="2:58" s="236" customFormat="1" ht="25.2" hidden="1" customHeight="1">
      <c r="B1204" s="1023"/>
      <c r="C1204" s="1024"/>
      <c r="D1204" s="1024"/>
      <c r="E1204" s="1024"/>
      <c r="F1204" s="1024"/>
      <c r="G1204" s="1024"/>
      <c r="H1204" s="1024"/>
      <c r="I1204" s="1026"/>
      <c r="J1204" s="972" t="s">
        <v>3924</v>
      </c>
      <c r="K1204" s="973"/>
      <c r="L1204" s="973"/>
      <c r="M1204" s="981"/>
      <c r="N1204" s="981"/>
      <c r="O1204" s="981"/>
      <c r="P1204" s="981"/>
      <c r="Q1204" s="981"/>
      <c r="R1204" s="981"/>
      <c r="S1204" s="981"/>
      <c r="T1204" s="981"/>
      <c r="U1204" s="981"/>
      <c r="V1204" s="981"/>
      <c r="W1204" s="981"/>
      <c r="X1204" s="981"/>
      <c r="Y1204" s="981"/>
      <c r="Z1204" s="981"/>
      <c r="AA1204" s="981"/>
      <c r="AB1204" s="981"/>
      <c r="AD1204" s="1023"/>
      <c r="AE1204" s="1024"/>
      <c r="AF1204" s="1024"/>
      <c r="AG1204" s="1024"/>
      <c r="AH1204" s="1024"/>
      <c r="AI1204" s="1024"/>
      <c r="AJ1204" s="1024"/>
      <c r="AK1204" s="1026"/>
      <c r="AL1204" s="972" t="s">
        <v>3924</v>
      </c>
      <c r="AM1204" s="973"/>
      <c r="AN1204" s="973"/>
      <c r="AO1204" s="981"/>
      <c r="AP1204" s="981"/>
      <c r="AQ1204" s="981"/>
      <c r="AR1204" s="981"/>
      <c r="AS1204" s="981"/>
      <c r="AT1204" s="981"/>
      <c r="AU1204" s="981"/>
      <c r="AV1204" s="981"/>
      <c r="AW1204" s="981"/>
      <c r="AX1204" s="981"/>
      <c r="AY1204" s="981"/>
      <c r="AZ1204" s="981"/>
      <c r="BA1204" s="981"/>
      <c r="BB1204" s="981"/>
      <c r="BC1204" s="981"/>
      <c r="BD1204" s="981"/>
    </row>
    <row r="1205" spans="2:58" s="236" customFormat="1" ht="30" hidden="1" customHeight="1">
      <c r="B1205" s="982" t="s">
        <v>3925</v>
      </c>
      <c r="C1205" s="983"/>
      <c r="D1205" s="983"/>
      <c r="E1205" s="983"/>
      <c r="F1205" s="983"/>
      <c r="G1205" s="983"/>
      <c r="H1205" s="983"/>
      <c r="I1205" s="984"/>
      <c r="J1205" s="444"/>
      <c r="K1205" s="445"/>
      <c r="L1205" s="446" t="s">
        <v>388</v>
      </c>
      <c r="M1205" s="447"/>
      <c r="N1205" s="448" t="s">
        <v>112</v>
      </c>
      <c r="O1205" s="449"/>
      <c r="P1205" s="450"/>
      <c r="V1205" s="451"/>
      <c r="W1205" s="451"/>
      <c r="X1205" s="451"/>
      <c r="Y1205" s="451"/>
      <c r="Z1205" s="451"/>
      <c r="AA1205" s="451"/>
      <c r="AB1205" s="452"/>
      <c r="AD1205" s="982" t="s">
        <v>3925</v>
      </c>
      <c r="AE1205" s="983"/>
      <c r="AF1205" s="983"/>
      <c r="AG1205" s="983"/>
      <c r="AH1205" s="983"/>
      <c r="AI1205" s="983"/>
      <c r="AJ1205" s="983"/>
      <c r="AK1205" s="984"/>
      <c r="AL1205" s="444"/>
      <c r="AM1205" s="445"/>
      <c r="AN1205" s="446" t="s">
        <v>388</v>
      </c>
      <c r="AO1205" s="447"/>
      <c r="AP1205" s="448" t="s">
        <v>112</v>
      </c>
      <c r="AQ1205" s="449"/>
      <c r="AR1205" s="450"/>
      <c r="AX1205" s="451"/>
      <c r="AY1205" s="451"/>
      <c r="AZ1205" s="451"/>
      <c r="BA1205" s="451"/>
      <c r="BB1205" s="451"/>
      <c r="BC1205" s="451"/>
      <c r="BD1205" s="452"/>
    </row>
    <row r="1206" spans="2:58" s="236" customFormat="1" ht="15" hidden="1" customHeight="1">
      <c r="B1206" s="985"/>
      <c r="C1206" s="986"/>
      <c r="D1206" s="986"/>
      <c r="E1206" s="986"/>
      <c r="F1206" s="986"/>
      <c r="G1206" s="986"/>
      <c r="H1206" s="986"/>
      <c r="I1206" s="987"/>
      <c r="J1206" s="453" t="s">
        <v>3926</v>
      </c>
      <c r="K1206" s="454"/>
      <c r="L1206" s="454"/>
      <c r="M1206" s="454"/>
      <c r="N1206" s="454"/>
      <c r="O1206" s="454"/>
      <c r="P1206" s="454"/>
      <c r="Q1206" s="454"/>
      <c r="R1206" s="454"/>
      <c r="S1206" s="449"/>
      <c r="T1206" s="455"/>
      <c r="U1206" s="456"/>
      <c r="V1206" s="457"/>
      <c r="W1206" s="458"/>
      <c r="X1206" s="459" t="s">
        <v>388</v>
      </c>
      <c r="Y1206" s="460"/>
      <c r="Z1206" s="461" t="s">
        <v>112</v>
      </c>
      <c r="AA1206" s="461"/>
      <c r="AB1206" s="462"/>
      <c r="AD1206" s="985"/>
      <c r="AE1206" s="986"/>
      <c r="AF1206" s="986"/>
      <c r="AG1206" s="986"/>
      <c r="AH1206" s="986"/>
      <c r="AI1206" s="986"/>
      <c r="AJ1206" s="986"/>
      <c r="AK1206" s="987"/>
      <c r="AL1206" s="453" t="s">
        <v>3926</v>
      </c>
      <c r="AM1206" s="454"/>
      <c r="AN1206" s="454"/>
      <c r="AO1206" s="454"/>
      <c r="AP1206" s="454"/>
      <c r="AQ1206" s="454"/>
      <c r="AR1206" s="454"/>
      <c r="AS1206" s="454"/>
      <c r="AT1206" s="454"/>
      <c r="AU1206" s="449"/>
      <c r="AV1206" s="455"/>
      <c r="AW1206" s="456"/>
      <c r="AX1206" s="457"/>
      <c r="AY1206" s="458"/>
      <c r="AZ1206" s="459" t="s">
        <v>388</v>
      </c>
      <c r="BA1206" s="460"/>
      <c r="BB1206" s="461" t="s">
        <v>112</v>
      </c>
      <c r="BC1206" s="461"/>
      <c r="BD1206" s="462"/>
    </row>
    <row r="1207" spans="2:58" s="236" customFormat="1" ht="15" hidden="1" customHeight="1">
      <c r="B1207" s="988"/>
      <c r="C1207" s="989"/>
      <c r="D1207" s="989"/>
      <c r="E1207" s="989"/>
      <c r="F1207" s="989"/>
      <c r="G1207" s="989"/>
      <c r="H1207" s="989"/>
      <c r="I1207" s="990"/>
      <c r="J1207" s="463" t="s">
        <v>3927</v>
      </c>
      <c r="K1207" s="464"/>
      <c r="L1207" s="464"/>
      <c r="M1207" s="464"/>
      <c r="N1207" s="464"/>
      <c r="O1207" s="464"/>
      <c r="P1207" s="464"/>
      <c r="Q1207" s="464"/>
      <c r="R1207" s="464"/>
      <c r="S1207" s="465"/>
      <c r="T1207" s="466"/>
      <c r="U1207" s="467"/>
      <c r="V1207" s="468"/>
      <c r="W1207" s="469"/>
      <c r="X1207" s="464" t="s">
        <v>388</v>
      </c>
      <c r="Y1207" s="470"/>
      <c r="Z1207" s="466" t="s">
        <v>112</v>
      </c>
      <c r="AA1207" s="466"/>
      <c r="AB1207" s="471"/>
      <c r="AD1207" s="988"/>
      <c r="AE1207" s="989"/>
      <c r="AF1207" s="989"/>
      <c r="AG1207" s="989"/>
      <c r="AH1207" s="989"/>
      <c r="AI1207" s="989"/>
      <c r="AJ1207" s="989"/>
      <c r="AK1207" s="990"/>
      <c r="AL1207" s="463" t="s">
        <v>3927</v>
      </c>
      <c r="AM1207" s="464"/>
      <c r="AN1207" s="464"/>
      <c r="AO1207" s="464"/>
      <c r="AP1207" s="464"/>
      <c r="AQ1207" s="464"/>
      <c r="AR1207" s="464"/>
      <c r="AS1207" s="464"/>
      <c r="AT1207" s="464"/>
      <c r="AU1207" s="465"/>
      <c r="AV1207" s="466"/>
      <c r="AW1207" s="467"/>
      <c r="AX1207" s="468"/>
      <c r="AY1207" s="469"/>
      <c r="AZ1207" s="464" t="s">
        <v>388</v>
      </c>
      <c r="BA1207" s="470"/>
      <c r="BB1207" s="466" t="s">
        <v>112</v>
      </c>
      <c r="BC1207" s="466"/>
      <c r="BD1207" s="471"/>
    </row>
    <row r="1208" spans="2:58" s="236" customFormat="1" ht="18" hidden="1" customHeight="1">
      <c r="B1208" s="991" t="s">
        <v>3928</v>
      </c>
      <c r="C1208" s="992"/>
      <c r="D1208" s="992"/>
      <c r="E1208" s="992"/>
      <c r="F1208" s="992"/>
      <c r="G1208" s="992"/>
      <c r="H1208" s="992"/>
      <c r="I1208" s="993"/>
      <c r="J1208" s="472" t="s">
        <v>3783</v>
      </c>
      <c r="K1208" s="473" t="s">
        <v>3929</v>
      </c>
      <c r="L1208" s="474"/>
      <c r="M1208" s="474"/>
      <c r="N1208" s="474"/>
      <c r="O1208" s="472" t="s">
        <v>3783</v>
      </c>
      <c r="P1208" s="473" t="s">
        <v>3930</v>
      </c>
      <c r="Q1208" s="474"/>
      <c r="R1208" s="474"/>
      <c r="T1208" s="461" t="s">
        <v>3935</v>
      </c>
      <c r="U1208" s="472" t="s">
        <v>3783</v>
      </c>
      <c r="V1208" s="461" t="s">
        <v>3936</v>
      </c>
      <c r="X1208" s="473"/>
      <c r="Y1208" s="474"/>
      <c r="Z1208" s="474"/>
      <c r="AA1208" s="474"/>
      <c r="AB1208" s="475"/>
      <c r="AD1208" s="991" t="s">
        <v>3928</v>
      </c>
      <c r="AE1208" s="992"/>
      <c r="AF1208" s="992"/>
      <c r="AG1208" s="992"/>
      <c r="AH1208" s="992"/>
      <c r="AI1208" s="992"/>
      <c r="AJ1208" s="992"/>
      <c r="AK1208" s="993"/>
      <c r="AL1208" s="472" t="s">
        <v>3783</v>
      </c>
      <c r="AM1208" s="473" t="s">
        <v>3929</v>
      </c>
      <c r="AN1208" s="474"/>
      <c r="AO1208" s="474"/>
      <c r="AP1208" s="474"/>
      <c r="AQ1208" s="472" t="s">
        <v>3783</v>
      </c>
      <c r="AR1208" s="473" t="s">
        <v>3930</v>
      </c>
      <c r="AS1208" s="474"/>
      <c r="AT1208" s="474"/>
      <c r="AV1208" s="461" t="s">
        <v>3935</v>
      </c>
      <c r="AW1208" s="472" t="s">
        <v>3783</v>
      </c>
      <c r="AX1208" s="461" t="s">
        <v>3936</v>
      </c>
      <c r="AZ1208" s="473"/>
      <c r="BA1208" s="474"/>
      <c r="BB1208" s="474"/>
      <c r="BC1208" s="474"/>
      <c r="BD1208" s="475"/>
    </row>
    <row r="1209" spans="2:58" s="236" customFormat="1" ht="15" hidden="1" customHeight="1">
      <c r="B1209" s="994" t="s">
        <v>3931</v>
      </c>
      <c r="C1209" s="995"/>
      <c r="D1209" s="995"/>
      <c r="E1209" s="995"/>
      <c r="F1209" s="995"/>
      <c r="G1209" s="995"/>
      <c r="H1209" s="995"/>
      <c r="I1209" s="996"/>
      <c r="J1209" s="1000" t="s">
        <v>3932</v>
      </c>
      <c r="K1209" s="1001"/>
      <c r="L1209" s="1004"/>
      <c r="M1209" s="1005"/>
      <c r="N1209" s="1005"/>
      <c r="O1209" s="1005"/>
      <c r="P1209" s="1005"/>
      <c r="Q1209" s="1005"/>
      <c r="R1209" s="1006"/>
      <c r="S1209" s="1006"/>
      <c r="T1209" s="1006"/>
      <c r="U1209" s="1007"/>
      <c r="V1209" s="1008" t="s">
        <v>3933</v>
      </c>
      <c r="W1209" s="1008"/>
      <c r="X1209" s="1008"/>
      <c r="Y1209" s="1008"/>
      <c r="Z1209" s="1008"/>
      <c r="AA1209" s="1008"/>
      <c r="AB1209" s="1009"/>
      <c r="AD1209" s="994" t="s">
        <v>3931</v>
      </c>
      <c r="AE1209" s="995"/>
      <c r="AF1209" s="995"/>
      <c r="AG1209" s="995"/>
      <c r="AH1209" s="995"/>
      <c r="AI1209" s="995"/>
      <c r="AJ1209" s="995"/>
      <c r="AK1209" s="996"/>
      <c r="AL1209" s="1000" t="s">
        <v>3932</v>
      </c>
      <c r="AM1209" s="1001"/>
      <c r="AN1209" s="1004"/>
      <c r="AO1209" s="1005"/>
      <c r="AP1209" s="1005"/>
      <c r="AQ1209" s="1005"/>
      <c r="AR1209" s="1005"/>
      <c r="AS1209" s="1005"/>
      <c r="AT1209" s="1006"/>
      <c r="AU1209" s="1006"/>
      <c r="AV1209" s="1006"/>
      <c r="AW1209" s="1007"/>
      <c r="AX1209" s="1008" t="s">
        <v>3933</v>
      </c>
      <c r="AY1209" s="1008"/>
      <c r="AZ1209" s="1008"/>
      <c r="BA1209" s="1008"/>
      <c r="BB1209" s="1008"/>
      <c r="BC1209" s="1008"/>
      <c r="BD1209" s="1009"/>
    </row>
    <row r="1210" spans="2:58" s="236" customFormat="1" ht="15" hidden="1" customHeight="1">
      <c r="B1210" s="997"/>
      <c r="C1210" s="998"/>
      <c r="D1210" s="998"/>
      <c r="E1210" s="998"/>
      <c r="F1210" s="998"/>
      <c r="G1210" s="998"/>
      <c r="H1210" s="998"/>
      <c r="I1210" s="999"/>
      <c r="J1210" s="1002"/>
      <c r="K1210" s="1003"/>
      <c r="L1210" s="1004"/>
      <c r="M1210" s="1005"/>
      <c r="N1210" s="1005"/>
      <c r="O1210" s="1005"/>
      <c r="P1210" s="1005"/>
      <c r="Q1210" s="1005"/>
      <c r="R1210" s="1006"/>
      <c r="S1210" s="1006"/>
      <c r="T1210" s="1006"/>
      <c r="U1210" s="1007"/>
      <c r="V1210" s="1010"/>
      <c r="W1210" s="1010"/>
      <c r="X1210" s="1010"/>
      <c r="Y1210" s="1010"/>
      <c r="Z1210" s="1010"/>
      <c r="AA1210" s="1010"/>
      <c r="AB1210" s="1011"/>
      <c r="AC1210" s="241"/>
      <c r="AD1210" s="997"/>
      <c r="AE1210" s="998"/>
      <c r="AF1210" s="998"/>
      <c r="AG1210" s="998"/>
      <c r="AH1210" s="998"/>
      <c r="AI1210" s="998"/>
      <c r="AJ1210" s="998"/>
      <c r="AK1210" s="999"/>
      <c r="AL1210" s="1002"/>
      <c r="AM1210" s="1003"/>
      <c r="AN1210" s="1004"/>
      <c r="AO1210" s="1005"/>
      <c r="AP1210" s="1005"/>
      <c r="AQ1210" s="1005"/>
      <c r="AR1210" s="1005"/>
      <c r="AS1210" s="1005"/>
      <c r="AT1210" s="1006"/>
      <c r="AU1210" s="1006"/>
      <c r="AV1210" s="1006"/>
      <c r="AW1210" s="1007"/>
      <c r="AX1210" s="1010"/>
      <c r="AY1210" s="1010"/>
      <c r="AZ1210" s="1010"/>
      <c r="BA1210" s="1010"/>
      <c r="BB1210" s="1010"/>
      <c r="BC1210" s="1010"/>
      <c r="BD1210" s="1011"/>
      <c r="BF1210" s="241"/>
    </row>
    <row r="1211" spans="2:58" s="236" customFormat="1" ht="15" hidden="1" customHeight="1">
      <c r="B1211" s="994" t="s">
        <v>3934</v>
      </c>
      <c r="C1211" s="995"/>
      <c r="D1211" s="995"/>
      <c r="E1211" s="995"/>
      <c r="F1211" s="995"/>
      <c r="G1211" s="995"/>
      <c r="H1211" s="995"/>
      <c r="I1211" s="996"/>
      <c r="J1211" s="968"/>
      <c r="K1211" s="969"/>
      <c r="L1211" s="1012"/>
      <c r="M1211" s="1012" t="s">
        <v>12</v>
      </c>
      <c r="N1211" s="1012"/>
      <c r="O1211" s="1012" t="s">
        <v>11</v>
      </c>
      <c r="P1211" s="1012"/>
      <c r="Q1211" s="1012" t="s">
        <v>227</v>
      </c>
      <c r="S1211" s="476"/>
      <c r="T1211" s="476"/>
      <c r="U1211" s="476"/>
      <c r="V1211" s="476"/>
      <c r="W1211" s="476"/>
      <c r="X1211" s="476"/>
      <c r="Y1211" s="476"/>
      <c r="Z1211" s="476"/>
      <c r="AA1211" s="476"/>
      <c r="AB1211" s="477"/>
      <c r="AC1211" s="241"/>
      <c r="AD1211" s="994" t="s">
        <v>3934</v>
      </c>
      <c r="AE1211" s="995"/>
      <c r="AF1211" s="995"/>
      <c r="AG1211" s="995"/>
      <c r="AH1211" s="995"/>
      <c r="AI1211" s="995"/>
      <c r="AJ1211" s="995"/>
      <c r="AK1211" s="996"/>
      <c r="AL1211" s="968"/>
      <c r="AM1211" s="969"/>
      <c r="AN1211" s="1012"/>
      <c r="AO1211" s="1012" t="s">
        <v>12</v>
      </c>
      <c r="AP1211" s="1012"/>
      <c r="AQ1211" s="1012" t="s">
        <v>11</v>
      </c>
      <c r="AR1211" s="1012"/>
      <c r="AS1211" s="1012" t="s">
        <v>227</v>
      </c>
      <c r="AU1211" s="476"/>
      <c r="AV1211" s="476"/>
      <c r="AW1211" s="476"/>
      <c r="AX1211" s="476"/>
      <c r="AY1211" s="476"/>
      <c r="AZ1211" s="476"/>
      <c r="BA1211" s="476"/>
      <c r="BB1211" s="476"/>
      <c r="BC1211" s="476"/>
      <c r="BD1211" s="477"/>
      <c r="BF1211" s="241"/>
    </row>
    <row r="1212" spans="2:58" s="236" customFormat="1" ht="15" hidden="1" customHeight="1">
      <c r="B1212" s="997"/>
      <c r="C1212" s="998"/>
      <c r="D1212" s="998"/>
      <c r="E1212" s="998"/>
      <c r="F1212" s="998"/>
      <c r="G1212" s="998"/>
      <c r="H1212" s="998"/>
      <c r="I1212" s="999"/>
      <c r="J1212" s="970"/>
      <c r="K1212" s="971"/>
      <c r="L1212" s="1013"/>
      <c r="M1212" s="1013"/>
      <c r="N1212" s="1013"/>
      <c r="O1212" s="1013"/>
      <c r="P1212" s="1013"/>
      <c r="Q1212" s="1013"/>
      <c r="R1212" s="481"/>
      <c r="S1212" s="479"/>
      <c r="T1212" s="479"/>
      <c r="U1212" s="479"/>
      <c r="V1212" s="479"/>
      <c r="W1212" s="479"/>
      <c r="X1212" s="479"/>
      <c r="Y1212" s="479"/>
      <c r="Z1212" s="479"/>
      <c r="AA1212" s="479"/>
      <c r="AB1212" s="480"/>
      <c r="AC1212" s="241"/>
      <c r="AD1212" s="997"/>
      <c r="AE1212" s="998"/>
      <c r="AF1212" s="998"/>
      <c r="AG1212" s="998"/>
      <c r="AH1212" s="998"/>
      <c r="AI1212" s="998"/>
      <c r="AJ1212" s="998"/>
      <c r="AK1212" s="999"/>
      <c r="AL1212" s="970"/>
      <c r="AM1212" s="971"/>
      <c r="AN1212" s="1013"/>
      <c r="AO1212" s="1013"/>
      <c r="AP1212" s="1013"/>
      <c r="AQ1212" s="1013"/>
      <c r="AR1212" s="1013"/>
      <c r="AS1212" s="1013"/>
      <c r="AT1212" s="481"/>
      <c r="AU1212" s="479"/>
      <c r="AV1212" s="479"/>
      <c r="AW1212" s="479"/>
      <c r="AX1212" s="479"/>
      <c r="AY1212" s="479"/>
      <c r="AZ1212" s="479"/>
      <c r="BA1212" s="479"/>
      <c r="BB1212" s="479"/>
      <c r="BC1212" s="479"/>
      <c r="BD1212" s="480"/>
      <c r="BF1212" s="241"/>
    </row>
    <row r="1213" spans="2:58" s="236" customFormat="1" ht="20.100000000000001" hidden="1" customHeight="1">
      <c r="B1213" s="482"/>
      <c r="C1213" s="482"/>
      <c r="D1213" s="482"/>
      <c r="E1213" s="482"/>
      <c r="F1213" s="482"/>
      <c r="G1213" s="482"/>
      <c r="H1213" s="482"/>
      <c r="I1213" s="482"/>
      <c r="J1213" s="482"/>
      <c r="K1213" s="482"/>
      <c r="L1213" s="482"/>
      <c r="M1213" s="482"/>
      <c r="N1213" s="482"/>
      <c r="O1213" s="482"/>
      <c r="P1213" s="482"/>
      <c r="Q1213" s="482"/>
      <c r="R1213" s="482"/>
      <c r="S1213" s="482"/>
      <c r="T1213" s="482"/>
      <c r="U1213" s="482"/>
      <c r="V1213" s="482"/>
      <c r="W1213" s="482"/>
      <c r="X1213" s="482"/>
      <c r="Y1213" s="482"/>
      <c r="Z1213" s="482"/>
      <c r="AA1213" s="482"/>
      <c r="AB1213" s="482"/>
      <c r="AC1213" s="241"/>
      <c r="AD1213" s="482"/>
      <c r="AE1213" s="482"/>
      <c r="AF1213" s="482"/>
      <c r="AG1213" s="482"/>
      <c r="AH1213" s="482"/>
      <c r="AI1213" s="482"/>
      <c r="AJ1213" s="482"/>
      <c r="AK1213" s="482"/>
      <c r="AL1213" s="482"/>
      <c r="AM1213" s="482"/>
      <c r="AN1213" s="482"/>
      <c r="AO1213" s="482"/>
      <c r="AP1213" s="482"/>
      <c r="AQ1213" s="482"/>
      <c r="AR1213" s="482"/>
      <c r="AS1213" s="482"/>
      <c r="AT1213" s="482"/>
      <c r="AU1213" s="482"/>
      <c r="AV1213" s="482"/>
      <c r="AW1213" s="482"/>
      <c r="AX1213" s="482"/>
      <c r="AY1213" s="482"/>
      <c r="AZ1213" s="482"/>
      <c r="BA1213" s="482"/>
      <c r="BB1213" s="482"/>
      <c r="BC1213" s="482"/>
      <c r="BD1213" s="482"/>
      <c r="BF1213" s="241"/>
    </row>
    <row r="1214" spans="2:58" s="236" customFormat="1" ht="18" hidden="1" customHeight="1">
      <c r="C1214" s="437" t="s">
        <v>3937</v>
      </c>
      <c r="D1214" s="243" t="s">
        <v>16092</v>
      </c>
      <c r="F1214" s="243"/>
      <c r="G1214" s="243"/>
      <c r="H1214" s="243"/>
      <c r="I1214" s="243"/>
      <c r="J1214" s="483"/>
      <c r="K1214" s="483"/>
      <c r="L1214" s="483"/>
      <c r="M1214" s="483"/>
      <c r="N1214" s="483"/>
      <c r="O1214" s="483"/>
      <c r="P1214" s="483"/>
      <c r="Q1214" s="483"/>
      <c r="R1214" s="483"/>
      <c r="S1214" s="484"/>
      <c r="T1214" s="483"/>
      <c r="U1214" s="483"/>
      <c r="V1214" s="483"/>
      <c r="W1214" s="483"/>
      <c r="X1214" s="243"/>
      <c r="Y1214" s="243"/>
      <c r="Z1214" s="243"/>
      <c r="AA1214" s="243"/>
      <c r="AB1214" s="243"/>
      <c r="AE1214" s="437" t="s">
        <v>3937</v>
      </c>
      <c r="AF1214" s="243" t="s">
        <v>16092</v>
      </c>
      <c r="AH1214" s="243"/>
      <c r="AI1214" s="243"/>
      <c r="AJ1214" s="243"/>
      <c r="AK1214" s="243"/>
      <c r="AL1214" s="483"/>
      <c r="AM1214" s="483"/>
      <c r="AN1214" s="483"/>
      <c r="AO1214" s="483"/>
      <c r="AP1214" s="483"/>
      <c r="AQ1214" s="483"/>
      <c r="AR1214" s="483"/>
      <c r="AS1214" s="483"/>
      <c r="AT1214" s="483"/>
      <c r="AU1214" s="484"/>
      <c r="AV1214" s="483"/>
      <c r="AW1214" s="483"/>
      <c r="AX1214" s="483"/>
      <c r="AY1214" s="483"/>
      <c r="AZ1214" s="243"/>
      <c r="BA1214" s="243"/>
      <c r="BB1214" s="243"/>
      <c r="BC1214" s="243"/>
      <c r="BD1214" s="243"/>
    </row>
    <row r="1215" spans="2:58" s="236" customFormat="1" ht="30" hidden="1" customHeight="1">
      <c r="C1215" s="485" t="s">
        <v>3938</v>
      </c>
      <c r="D1215" s="1032" t="s">
        <v>16093</v>
      </c>
      <c r="E1215" s="1032"/>
      <c r="F1215" s="1032"/>
      <c r="G1215" s="1032"/>
      <c r="H1215" s="1032"/>
      <c r="I1215" s="1032"/>
      <c r="J1215" s="1032"/>
      <c r="K1215" s="1032"/>
      <c r="L1215" s="1032"/>
      <c r="M1215" s="1032"/>
      <c r="N1215" s="1032"/>
      <c r="O1215" s="1032"/>
      <c r="P1215" s="1032"/>
      <c r="Q1215" s="1032"/>
      <c r="R1215" s="1032"/>
      <c r="S1215" s="1032"/>
      <c r="T1215" s="1032"/>
      <c r="U1215" s="1032"/>
      <c r="V1215" s="1032"/>
      <c r="W1215" s="1032"/>
      <c r="X1215" s="1032"/>
      <c r="Y1215" s="1032"/>
      <c r="Z1215" s="1032"/>
      <c r="AA1215" s="1032"/>
      <c r="AB1215" s="1032"/>
      <c r="AE1215" s="485" t="s">
        <v>3938</v>
      </c>
      <c r="AF1215" s="1032" t="s">
        <v>16093</v>
      </c>
      <c r="AG1215" s="1032"/>
      <c r="AH1215" s="1032"/>
      <c r="AI1215" s="1032"/>
      <c r="AJ1215" s="1032"/>
      <c r="AK1215" s="1032"/>
      <c r="AL1215" s="1032"/>
      <c r="AM1215" s="1032"/>
      <c r="AN1215" s="1032"/>
      <c r="AO1215" s="1032"/>
      <c r="AP1215" s="1032"/>
      <c r="AQ1215" s="1032"/>
      <c r="AR1215" s="1032"/>
      <c r="AS1215" s="1032"/>
      <c r="AT1215" s="1032"/>
      <c r="AU1215" s="1032"/>
      <c r="AV1215" s="1032"/>
      <c r="AW1215" s="1032"/>
      <c r="AX1215" s="1032"/>
      <c r="AY1215" s="1032"/>
      <c r="AZ1215" s="1032"/>
      <c r="BA1215" s="1032"/>
      <c r="BB1215" s="1032"/>
      <c r="BC1215" s="1032"/>
      <c r="BD1215" s="1032"/>
    </row>
    <row r="1216" spans="2:58" s="236" customFormat="1" ht="7.95" hidden="1" customHeight="1">
      <c r="E1216" s="486"/>
      <c r="F1216" s="486"/>
      <c r="G1216" s="486"/>
      <c r="H1216" s="486"/>
      <c r="I1216" s="486"/>
      <c r="J1216" s="486"/>
      <c r="K1216" s="486"/>
      <c r="L1216" s="486"/>
      <c r="M1216" s="486"/>
      <c r="N1216" s="486"/>
      <c r="O1216" s="486"/>
      <c r="P1216" s="486"/>
      <c r="Q1216" s="486"/>
      <c r="R1216" s="486"/>
      <c r="S1216" s="486"/>
      <c r="T1216" s="486"/>
      <c r="U1216" s="486"/>
      <c r="V1216" s="486"/>
      <c r="W1216" s="486"/>
      <c r="X1216" s="486"/>
      <c r="Y1216" s="486"/>
      <c r="Z1216" s="486"/>
      <c r="AA1216" s="486"/>
      <c r="AB1216" s="486"/>
      <c r="AG1216" s="486"/>
      <c r="AH1216" s="486"/>
      <c r="AI1216" s="486"/>
      <c r="AJ1216" s="486"/>
      <c r="AK1216" s="486"/>
      <c r="AL1216" s="486"/>
      <c r="AM1216" s="486"/>
      <c r="AN1216" s="486"/>
      <c r="AO1216" s="486"/>
      <c r="AP1216" s="486"/>
      <c r="AQ1216" s="486"/>
      <c r="AR1216" s="486"/>
      <c r="AS1216" s="486"/>
      <c r="AT1216" s="486"/>
      <c r="AU1216" s="486"/>
      <c r="AV1216" s="486"/>
      <c r="AW1216" s="486"/>
      <c r="AX1216" s="486"/>
      <c r="AY1216" s="486"/>
      <c r="AZ1216" s="486"/>
      <c r="BA1216" s="486"/>
      <c r="BB1216" s="486"/>
      <c r="BC1216" s="486"/>
      <c r="BD1216" s="486"/>
    </row>
    <row r="1217" spans="2:58" s="236" customFormat="1" ht="25.35" hidden="1" customHeight="1">
      <c r="B1217" s="441" t="s">
        <v>3939</v>
      </c>
      <c r="I1217" s="442"/>
      <c r="J1217" s="442"/>
      <c r="W1217" s="442"/>
      <c r="X1217" s="442"/>
      <c r="Y1217" s="442"/>
      <c r="Z1217" s="442"/>
      <c r="AA1217" s="442"/>
      <c r="AB1217" s="442"/>
      <c r="AD1217" s="441" t="s">
        <v>3939</v>
      </c>
      <c r="AK1217" s="442"/>
      <c r="AL1217" s="442"/>
      <c r="AY1217" s="442"/>
      <c r="AZ1217" s="442"/>
      <c r="BA1217" s="442"/>
      <c r="BB1217" s="442"/>
      <c r="BC1217" s="442"/>
      <c r="BD1217" s="442"/>
    </row>
    <row r="1218" spans="2:58" s="236" customFormat="1" ht="12.45" hidden="1" customHeight="1">
      <c r="B1218" s="1014" t="s">
        <v>3917</v>
      </c>
      <c r="C1218" s="1015"/>
      <c r="D1218" s="1015"/>
      <c r="E1218" s="1015"/>
      <c r="F1218" s="1015"/>
      <c r="G1218" s="1015"/>
      <c r="H1218" s="1015"/>
      <c r="I1218" s="1016"/>
      <c r="J1218" s="1017"/>
      <c r="K1218" s="1018"/>
      <c r="L1218" s="1018"/>
      <c r="M1218" s="1018"/>
      <c r="N1218" s="1018"/>
      <c r="O1218" s="1018"/>
      <c r="P1218" s="1018"/>
      <c r="Q1218" s="1018"/>
      <c r="R1218" s="1018"/>
      <c r="S1218" s="1018"/>
      <c r="T1218" s="1018"/>
      <c r="U1218" s="1018"/>
      <c r="V1218" s="1018"/>
      <c r="W1218" s="1018"/>
      <c r="X1218" s="1018"/>
      <c r="Y1218" s="1018"/>
      <c r="Z1218" s="1018"/>
      <c r="AA1218" s="1018"/>
      <c r="AB1218" s="1019"/>
      <c r="AD1218" s="1014" t="s">
        <v>3917</v>
      </c>
      <c r="AE1218" s="1015"/>
      <c r="AF1218" s="1015"/>
      <c r="AG1218" s="1015"/>
      <c r="AH1218" s="1015"/>
      <c r="AI1218" s="1015"/>
      <c r="AJ1218" s="1015"/>
      <c r="AK1218" s="1016"/>
      <c r="AL1218" s="1017"/>
      <c r="AM1218" s="1018"/>
      <c r="AN1218" s="1018"/>
      <c r="AO1218" s="1018"/>
      <c r="AP1218" s="1018"/>
      <c r="AQ1218" s="1018"/>
      <c r="AR1218" s="1018"/>
      <c r="AS1218" s="1018"/>
      <c r="AT1218" s="1018"/>
      <c r="AU1218" s="1018"/>
      <c r="AV1218" s="1018"/>
      <c r="AW1218" s="1018"/>
      <c r="AX1218" s="1018"/>
      <c r="AY1218" s="1018"/>
      <c r="AZ1218" s="1018"/>
      <c r="BA1218" s="1018"/>
      <c r="BB1218" s="1018"/>
      <c r="BC1218" s="1018"/>
      <c r="BD1218" s="1019"/>
    </row>
    <row r="1219" spans="2:58" s="236" customFormat="1" ht="22.5" hidden="1" customHeight="1">
      <c r="B1219" s="1020" t="s">
        <v>8</v>
      </c>
      <c r="C1219" s="1021"/>
      <c r="D1219" s="1021"/>
      <c r="E1219" s="1021"/>
      <c r="F1219" s="1021"/>
      <c r="G1219" s="1021"/>
      <c r="H1219" s="1021"/>
      <c r="I1219" s="1022"/>
      <c r="J1219" s="1023"/>
      <c r="K1219" s="1024"/>
      <c r="L1219" s="1024"/>
      <c r="M1219" s="1025"/>
      <c r="N1219" s="1025"/>
      <c r="O1219" s="1024"/>
      <c r="P1219" s="1025"/>
      <c r="Q1219" s="1025"/>
      <c r="R1219" s="1024"/>
      <c r="S1219" s="1024"/>
      <c r="T1219" s="1024"/>
      <c r="U1219" s="1024"/>
      <c r="V1219" s="1024"/>
      <c r="W1219" s="1024"/>
      <c r="X1219" s="1024"/>
      <c r="Y1219" s="1024"/>
      <c r="Z1219" s="1024"/>
      <c r="AA1219" s="1024"/>
      <c r="AB1219" s="1026"/>
      <c r="AC1219" s="236">
        <v>71</v>
      </c>
      <c r="AD1219" s="1020" t="s">
        <v>8</v>
      </c>
      <c r="AE1219" s="1021"/>
      <c r="AF1219" s="1021"/>
      <c r="AG1219" s="1021"/>
      <c r="AH1219" s="1021"/>
      <c r="AI1219" s="1021"/>
      <c r="AJ1219" s="1021"/>
      <c r="AK1219" s="1022"/>
      <c r="AL1219" s="1023"/>
      <c r="AM1219" s="1024"/>
      <c r="AN1219" s="1024"/>
      <c r="AO1219" s="1025"/>
      <c r="AP1219" s="1025"/>
      <c r="AQ1219" s="1024"/>
      <c r="AR1219" s="1025"/>
      <c r="AS1219" s="1025"/>
      <c r="AT1219" s="1024"/>
      <c r="AU1219" s="1024"/>
      <c r="AV1219" s="1024"/>
      <c r="AW1219" s="1024"/>
      <c r="AX1219" s="1024"/>
      <c r="AY1219" s="1024"/>
      <c r="AZ1219" s="1024"/>
      <c r="BA1219" s="1024"/>
      <c r="BB1219" s="1024"/>
      <c r="BC1219" s="1024"/>
      <c r="BD1219" s="1026"/>
      <c r="BF1219" s="236">
        <v>71</v>
      </c>
    </row>
    <row r="1220" spans="2:58" s="236" customFormat="1" ht="25.2" hidden="1" customHeight="1">
      <c r="B1220" s="1027" t="s">
        <v>23</v>
      </c>
      <c r="C1220" s="1028"/>
      <c r="D1220" s="1028"/>
      <c r="E1220" s="1028"/>
      <c r="F1220" s="1028"/>
      <c r="G1220" s="1028"/>
      <c r="H1220" s="1028"/>
      <c r="I1220" s="1029"/>
      <c r="J1220" s="972" t="s">
        <v>3918</v>
      </c>
      <c r="K1220" s="973"/>
      <c r="L1220" s="973"/>
      <c r="M1220" s="975"/>
      <c r="N1220" s="977"/>
      <c r="O1220" s="239" t="s">
        <v>3919</v>
      </c>
      <c r="P1220" s="975"/>
      <c r="Q1220" s="977"/>
      <c r="R1220" s="973"/>
      <c r="S1220" s="973"/>
      <c r="T1220" s="973"/>
      <c r="U1220" s="973"/>
      <c r="V1220" s="973"/>
      <c r="W1220" s="973"/>
      <c r="X1220" s="973"/>
      <c r="Y1220" s="973"/>
      <c r="Z1220" s="973"/>
      <c r="AA1220" s="973"/>
      <c r="AB1220" s="974"/>
      <c r="AD1220" s="1027" t="s">
        <v>23</v>
      </c>
      <c r="AE1220" s="1028"/>
      <c r="AF1220" s="1028"/>
      <c r="AG1220" s="1028"/>
      <c r="AH1220" s="1028"/>
      <c r="AI1220" s="1028"/>
      <c r="AJ1220" s="1028"/>
      <c r="AK1220" s="1029"/>
      <c r="AL1220" s="972" t="s">
        <v>3918</v>
      </c>
      <c r="AM1220" s="973"/>
      <c r="AN1220" s="973"/>
      <c r="AO1220" s="975"/>
      <c r="AP1220" s="977"/>
      <c r="AQ1220" s="239" t="s">
        <v>3919</v>
      </c>
      <c r="AR1220" s="975"/>
      <c r="AS1220" s="977"/>
      <c r="AT1220" s="973"/>
      <c r="AU1220" s="973"/>
      <c r="AV1220" s="973"/>
      <c r="AW1220" s="973"/>
      <c r="AX1220" s="973"/>
      <c r="AY1220" s="973"/>
      <c r="AZ1220" s="973"/>
      <c r="BA1220" s="973"/>
      <c r="BB1220" s="973"/>
      <c r="BC1220" s="973"/>
      <c r="BD1220" s="974"/>
    </row>
    <row r="1221" spans="2:58" s="236" customFormat="1" ht="25.2" hidden="1" customHeight="1">
      <c r="B1221" s="1030"/>
      <c r="C1221" s="1025"/>
      <c r="D1221" s="1025"/>
      <c r="E1221" s="1025"/>
      <c r="F1221" s="1025"/>
      <c r="G1221" s="1025"/>
      <c r="H1221" s="1025"/>
      <c r="I1221" s="1031"/>
      <c r="J1221" s="972" t="s">
        <v>3920</v>
      </c>
      <c r="K1221" s="973"/>
      <c r="L1221" s="973"/>
      <c r="M1221" s="975"/>
      <c r="N1221" s="976"/>
      <c r="O1221" s="976"/>
      <c r="P1221" s="976"/>
      <c r="Q1221" s="977"/>
      <c r="R1221" s="972" t="s">
        <v>3921</v>
      </c>
      <c r="S1221" s="973"/>
      <c r="T1221" s="974"/>
      <c r="U1221" s="975"/>
      <c r="V1221" s="976"/>
      <c r="W1221" s="976"/>
      <c r="X1221" s="976"/>
      <c r="Y1221" s="976"/>
      <c r="Z1221" s="976"/>
      <c r="AA1221" s="976"/>
      <c r="AB1221" s="977"/>
      <c r="AD1221" s="1030"/>
      <c r="AE1221" s="1025"/>
      <c r="AF1221" s="1025"/>
      <c r="AG1221" s="1025"/>
      <c r="AH1221" s="1025"/>
      <c r="AI1221" s="1025"/>
      <c r="AJ1221" s="1025"/>
      <c r="AK1221" s="1031"/>
      <c r="AL1221" s="972" t="s">
        <v>3920</v>
      </c>
      <c r="AM1221" s="973"/>
      <c r="AN1221" s="973"/>
      <c r="AO1221" s="975"/>
      <c r="AP1221" s="976"/>
      <c r="AQ1221" s="976"/>
      <c r="AR1221" s="976"/>
      <c r="AS1221" s="977"/>
      <c r="AT1221" s="972" t="s">
        <v>3921</v>
      </c>
      <c r="AU1221" s="973"/>
      <c r="AV1221" s="974"/>
      <c r="AW1221" s="975"/>
      <c r="AX1221" s="976"/>
      <c r="AY1221" s="976"/>
      <c r="AZ1221" s="976"/>
      <c r="BA1221" s="976"/>
      <c r="BB1221" s="976"/>
      <c r="BC1221" s="976"/>
      <c r="BD1221" s="977"/>
    </row>
    <row r="1222" spans="2:58" s="236" customFormat="1" ht="25.2" hidden="1" customHeight="1">
      <c r="B1222" s="1030"/>
      <c r="C1222" s="1025"/>
      <c r="D1222" s="1025"/>
      <c r="E1222" s="1025"/>
      <c r="F1222" s="1025"/>
      <c r="G1222" s="1025"/>
      <c r="H1222" s="1025"/>
      <c r="I1222" s="1031"/>
      <c r="J1222" s="972" t="s">
        <v>3922</v>
      </c>
      <c r="K1222" s="973"/>
      <c r="L1222" s="973"/>
      <c r="M1222" s="978"/>
      <c r="N1222" s="979"/>
      <c r="O1222" s="979"/>
      <c r="P1222" s="979"/>
      <c r="Q1222" s="980"/>
      <c r="R1222" s="972" t="s">
        <v>3923</v>
      </c>
      <c r="S1222" s="973"/>
      <c r="T1222" s="974"/>
      <c r="U1222" s="975"/>
      <c r="V1222" s="976"/>
      <c r="W1222" s="976"/>
      <c r="X1222" s="976"/>
      <c r="Y1222" s="976"/>
      <c r="Z1222" s="976"/>
      <c r="AA1222" s="976"/>
      <c r="AB1222" s="977"/>
      <c r="AD1222" s="1030"/>
      <c r="AE1222" s="1025"/>
      <c r="AF1222" s="1025"/>
      <c r="AG1222" s="1025"/>
      <c r="AH1222" s="1025"/>
      <c r="AI1222" s="1025"/>
      <c r="AJ1222" s="1025"/>
      <c r="AK1222" s="1031"/>
      <c r="AL1222" s="972" t="s">
        <v>3922</v>
      </c>
      <c r="AM1222" s="973"/>
      <c r="AN1222" s="973"/>
      <c r="AO1222" s="978"/>
      <c r="AP1222" s="979"/>
      <c r="AQ1222" s="979"/>
      <c r="AR1222" s="979"/>
      <c r="AS1222" s="980"/>
      <c r="AT1222" s="972" t="s">
        <v>3923</v>
      </c>
      <c r="AU1222" s="973"/>
      <c r="AV1222" s="974"/>
      <c r="AW1222" s="975"/>
      <c r="AX1222" s="976"/>
      <c r="AY1222" s="976"/>
      <c r="AZ1222" s="976"/>
      <c r="BA1222" s="976"/>
      <c r="BB1222" s="976"/>
      <c r="BC1222" s="976"/>
      <c r="BD1222" s="977"/>
    </row>
    <row r="1223" spans="2:58" s="236" customFormat="1" ht="25.2" hidden="1" customHeight="1">
      <c r="B1223" s="1023"/>
      <c r="C1223" s="1024"/>
      <c r="D1223" s="1024"/>
      <c r="E1223" s="1024"/>
      <c r="F1223" s="1024"/>
      <c r="G1223" s="1024"/>
      <c r="H1223" s="1024"/>
      <c r="I1223" s="1026"/>
      <c r="J1223" s="972" t="s">
        <v>3924</v>
      </c>
      <c r="K1223" s="973"/>
      <c r="L1223" s="973"/>
      <c r="M1223" s="981"/>
      <c r="N1223" s="981"/>
      <c r="O1223" s="981"/>
      <c r="P1223" s="981"/>
      <c r="Q1223" s="981"/>
      <c r="R1223" s="981"/>
      <c r="S1223" s="981"/>
      <c r="T1223" s="981"/>
      <c r="U1223" s="981"/>
      <c r="V1223" s="981"/>
      <c r="W1223" s="981"/>
      <c r="X1223" s="981"/>
      <c r="Y1223" s="981"/>
      <c r="Z1223" s="981"/>
      <c r="AA1223" s="981"/>
      <c r="AB1223" s="981"/>
      <c r="AD1223" s="1023"/>
      <c r="AE1223" s="1024"/>
      <c r="AF1223" s="1024"/>
      <c r="AG1223" s="1024"/>
      <c r="AH1223" s="1024"/>
      <c r="AI1223" s="1024"/>
      <c r="AJ1223" s="1024"/>
      <c r="AK1223" s="1026"/>
      <c r="AL1223" s="972" t="s">
        <v>3924</v>
      </c>
      <c r="AM1223" s="973"/>
      <c r="AN1223" s="973"/>
      <c r="AO1223" s="981"/>
      <c r="AP1223" s="981"/>
      <c r="AQ1223" s="981"/>
      <c r="AR1223" s="981"/>
      <c r="AS1223" s="981"/>
      <c r="AT1223" s="981"/>
      <c r="AU1223" s="981"/>
      <c r="AV1223" s="981"/>
      <c r="AW1223" s="981"/>
      <c r="AX1223" s="981"/>
      <c r="AY1223" s="981"/>
      <c r="AZ1223" s="981"/>
      <c r="BA1223" s="981"/>
      <c r="BB1223" s="981"/>
      <c r="BC1223" s="981"/>
      <c r="BD1223" s="981"/>
    </row>
    <row r="1224" spans="2:58" s="236" customFormat="1" ht="30" hidden="1" customHeight="1">
      <c r="B1224" s="982" t="s">
        <v>3925</v>
      </c>
      <c r="C1224" s="983"/>
      <c r="D1224" s="983"/>
      <c r="E1224" s="983"/>
      <c r="F1224" s="983"/>
      <c r="G1224" s="983"/>
      <c r="H1224" s="983"/>
      <c r="I1224" s="984"/>
      <c r="J1224" s="444"/>
      <c r="K1224" s="445"/>
      <c r="L1224" s="446" t="s">
        <v>388</v>
      </c>
      <c r="M1224" s="447"/>
      <c r="N1224" s="448" t="s">
        <v>112</v>
      </c>
      <c r="O1224" s="449"/>
      <c r="P1224" s="450"/>
      <c r="V1224" s="451"/>
      <c r="W1224" s="451"/>
      <c r="X1224" s="451"/>
      <c r="Y1224" s="451"/>
      <c r="Z1224" s="451"/>
      <c r="AA1224" s="451"/>
      <c r="AB1224" s="452"/>
      <c r="AD1224" s="982" t="s">
        <v>3925</v>
      </c>
      <c r="AE1224" s="983"/>
      <c r="AF1224" s="983"/>
      <c r="AG1224" s="983"/>
      <c r="AH1224" s="983"/>
      <c r="AI1224" s="983"/>
      <c r="AJ1224" s="983"/>
      <c r="AK1224" s="984"/>
      <c r="AL1224" s="444"/>
      <c r="AM1224" s="445"/>
      <c r="AN1224" s="446" t="s">
        <v>388</v>
      </c>
      <c r="AO1224" s="447"/>
      <c r="AP1224" s="448" t="s">
        <v>112</v>
      </c>
      <c r="AQ1224" s="449"/>
      <c r="AR1224" s="450"/>
      <c r="AX1224" s="451"/>
      <c r="AY1224" s="451"/>
      <c r="AZ1224" s="451"/>
      <c r="BA1224" s="451"/>
      <c r="BB1224" s="451"/>
      <c r="BC1224" s="451"/>
      <c r="BD1224" s="452"/>
    </row>
    <row r="1225" spans="2:58" s="236" customFormat="1" ht="15" hidden="1" customHeight="1">
      <c r="B1225" s="985"/>
      <c r="C1225" s="986"/>
      <c r="D1225" s="986"/>
      <c r="E1225" s="986"/>
      <c r="F1225" s="986"/>
      <c r="G1225" s="986"/>
      <c r="H1225" s="986"/>
      <c r="I1225" s="987"/>
      <c r="J1225" s="453" t="s">
        <v>3926</v>
      </c>
      <c r="K1225" s="454"/>
      <c r="L1225" s="454"/>
      <c r="M1225" s="454"/>
      <c r="N1225" s="454"/>
      <c r="O1225" s="454"/>
      <c r="P1225" s="454"/>
      <c r="Q1225" s="454"/>
      <c r="R1225" s="454"/>
      <c r="S1225" s="449"/>
      <c r="T1225" s="455"/>
      <c r="U1225" s="456"/>
      <c r="V1225" s="457"/>
      <c r="W1225" s="458"/>
      <c r="X1225" s="459" t="s">
        <v>388</v>
      </c>
      <c r="Y1225" s="460"/>
      <c r="Z1225" s="461" t="s">
        <v>112</v>
      </c>
      <c r="AA1225" s="461"/>
      <c r="AB1225" s="462"/>
      <c r="AD1225" s="985"/>
      <c r="AE1225" s="986"/>
      <c r="AF1225" s="986"/>
      <c r="AG1225" s="986"/>
      <c r="AH1225" s="986"/>
      <c r="AI1225" s="986"/>
      <c r="AJ1225" s="986"/>
      <c r="AK1225" s="987"/>
      <c r="AL1225" s="453" t="s">
        <v>3926</v>
      </c>
      <c r="AM1225" s="454"/>
      <c r="AN1225" s="454"/>
      <c r="AO1225" s="454"/>
      <c r="AP1225" s="454"/>
      <c r="AQ1225" s="454"/>
      <c r="AR1225" s="454"/>
      <c r="AS1225" s="454"/>
      <c r="AT1225" s="454"/>
      <c r="AU1225" s="449"/>
      <c r="AV1225" s="455"/>
      <c r="AW1225" s="456"/>
      <c r="AX1225" s="457"/>
      <c r="AY1225" s="458"/>
      <c r="AZ1225" s="459" t="s">
        <v>388</v>
      </c>
      <c r="BA1225" s="460"/>
      <c r="BB1225" s="461" t="s">
        <v>112</v>
      </c>
      <c r="BC1225" s="461"/>
      <c r="BD1225" s="462"/>
    </row>
    <row r="1226" spans="2:58" s="236" customFormat="1" ht="15" hidden="1" customHeight="1">
      <c r="B1226" s="988"/>
      <c r="C1226" s="989"/>
      <c r="D1226" s="989"/>
      <c r="E1226" s="989"/>
      <c r="F1226" s="989"/>
      <c r="G1226" s="989"/>
      <c r="H1226" s="989"/>
      <c r="I1226" s="990"/>
      <c r="J1226" s="463" t="s">
        <v>3927</v>
      </c>
      <c r="K1226" s="464"/>
      <c r="L1226" s="464"/>
      <c r="M1226" s="464"/>
      <c r="N1226" s="464"/>
      <c r="O1226" s="464"/>
      <c r="P1226" s="464"/>
      <c r="Q1226" s="464"/>
      <c r="R1226" s="464"/>
      <c r="S1226" s="465"/>
      <c r="T1226" s="466"/>
      <c r="U1226" s="467"/>
      <c r="V1226" s="468"/>
      <c r="W1226" s="469"/>
      <c r="X1226" s="464" t="s">
        <v>388</v>
      </c>
      <c r="Y1226" s="470"/>
      <c r="Z1226" s="466" t="s">
        <v>112</v>
      </c>
      <c r="AA1226" s="466"/>
      <c r="AB1226" s="471"/>
      <c r="AD1226" s="988"/>
      <c r="AE1226" s="989"/>
      <c r="AF1226" s="989"/>
      <c r="AG1226" s="989"/>
      <c r="AH1226" s="989"/>
      <c r="AI1226" s="989"/>
      <c r="AJ1226" s="989"/>
      <c r="AK1226" s="990"/>
      <c r="AL1226" s="463" t="s">
        <v>3927</v>
      </c>
      <c r="AM1226" s="464"/>
      <c r="AN1226" s="464"/>
      <c r="AO1226" s="464"/>
      <c r="AP1226" s="464"/>
      <c r="AQ1226" s="464"/>
      <c r="AR1226" s="464"/>
      <c r="AS1226" s="464"/>
      <c r="AT1226" s="464"/>
      <c r="AU1226" s="465"/>
      <c r="AV1226" s="466"/>
      <c r="AW1226" s="467"/>
      <c r="AX1226" s="468"/>
      <c r="AY1226" s="469"/>
      <c r="AZ1226" s="464" t="s">
        <v>388</v>
      </c>
      <c r="BA1226" s="470"/>
      <c r="BB1226" s="466" t="s">
        <v>112</v>
      </c>
      <c r="BC1226" s="466"/>
      <c r="BD1226" s="471"/>
    </row>
    <row r="1227" spans="2:58" s="236" customFormat="1" ht="18" hidden="1" customHeight="1">
      <c r="B1227" s="991" t="s">
        <v>3928</v>
      </c>
      <c r="C1227" s="992"/>
      <c r="D1227" s="992"/>
      <c r="E1227" s="992"/>
      <c r="F1227" s="992"/>
      <c r="G1227" s="992"/>
      <c r="H1227" s="992"/>
      <c r="I1227" s="993"/>
      <c r="J1227" s="472" t="s">
        <v>3783</v>
      </c>
      <c r="K1227" s="473" t="s">
        <v>3929</v>
      </c>
      <c r="L1227" s="474"/>
      <c r="M1227" s="474"/>
      <c r="N1227" s="474"/>
      <c r="O1227" s="472" t="s">
        <v>3783</v>
      </c>
      <c r="P1227" s="473" t="s">
        <v>3930</v>
      </c>
      <c r="Q1227" s="474"/>
      <c r="R1227" s="474"/>
      <c r="T1227" s="461" t="s">
        <v>3935</v>
      </c>
      <c r="U1227" s="472" t="s">
        <v>3783</v>
      </c>
      <c r="V1227" s="461" t="s">
        <v>3936</v>
      </c>
      <c r="X1227" s="473"/>
      <c r="Y1227" s="474"/>
      <c r="Z1227" s="474"/>
      <c r="AA1227" s="474"/>
      <c r="AB1227" s="475"/>
      <c r="AD1227" s="991" t="s">
        <v>3928</v>
      </c>
      <c r="AE1227" s="992"/>
      <c r="AF1227" s="992"/>
      <c r="AG1227" s="992"/>
      <c r="AH1227" s="992"/>
      <c r="AI1227" s="992"/>
      <c r="AJ1227" s="992"/>
      <c r="AK1227" s="993"/>
      <c r="AL1227" s="472" t="s">
        <v>3783</v>
      </c>
      <c r="AM1227" s="473" t="s">
        <v>3929</v>
      </c>
      <c r="AN1227" s="474"/>
      <c r="AO1227" s="474"/>
      <c r="AP1227" s="474"/>
      <c r="AQ1227" s="472" t="s">
        <v>3783</v>
      </c>
      <c r="AR1227" s="473" t="s">
        <v>3930</v>
      </c>
      <c r="AS1227" s="474"/>
      <c r="AT1227" s="474"/>
      <c r="AV1227" s="461" t="s">
        <v>3935</v>
      </c>
      <c r="AW1227" s="472" t="s">
        <v>3783</v>
      </c>
      <c r="AX1227" s="461" t="s">
        <v>3936</v>
      </c>
      <c r="AZ1227" s="473"/>
      <c r="BA1227" s="474"/>
      <c r="BB1227" s="474"/>
      <c r="BC1227" s="474"/>
      <c r="BD1227" s="475"/>
    </row>
    <row r="1228" spans="2:58" s="236" customFormat="1" ht="15" hidden="1" customHeight="1">
      <c r="B1228" s="994" t="s">
        <v>3931</v>
      </c>
      <c r="C1228" s="995"/>
      <c r="D1228" s="995"/>
      <c r="E1228" s="995"/>
      <c r="F1228" s="995"/>
      <c r="G1228" s="995"/>
      <c r="H1228" s="995"/>
      <c r="I1228" s="996"/>
      <c r="J1228" s="1000" t="s">
        <v>3932</v>
      </c>
      <c r="K1228" s="1001"/>
      <c r="L1228" s="1004"/>
      <c r="M1228" s="1005"/>
      <c r="N1228" s="1005"/>
      <c r="O1228" s="1005"/>
      <c r="P1228" s="1005"/>
      <c r="Q1228" s="1005"/>
      <c r="R1228" s="1006"/>
      <c r="S1228" s="1006"/>
      <c r="T1228" s="1006"/>
      <c r="U1228" s="1007"/>
      <c r="V1228" s="1008" t="s">
        <v>3933</v>
      </c>
      <c r="W1228" s="1008"/>
      <c r="X1228" s="1008"/>
      <c r="Y1228" s="1008"/>
      <c r="Z1228" s="1008"/>
      <c r="AA1228" s="1008"/>
      <c r="AB1228" s="1009"/>
      <c r="AD1228" s="994" t="s">
        <v>3931</v>
      </c>
      <c r="AE1228" s="995"/>
      <c r="AF1228" s="995"/>
      <c r="AG1228" s="995"/>
      <c r="AH1228" s="995"/>
      <c r="AI1228" s="995"/>
      <c r="AJ1228" s="995"/>
      <c r="AK1228" s="996"/>
      <c r="AL1228" s="1000" t="s">
        <v>3932</v>
      </c>
      <c r="AM1228" s="1001"/>
      <c r="AN1228" s="1004"/>
      <c r="AO1228" s="1005"/>
      <c r="AP1228" s="1005"/>
      <c r="AQ1228" s="1005"/>
      <c r="AR1228" s="1005"/>
      <c r="AS1228" s="1005"/>
      <c r="AT1228" s="1006"/>
      <c r="AU1228" s="1006"/>
      <c r="AV1228" s="1006"/>
      <c r="AW1228" s="1007"/>
      <c r="AX1228" s="1008" t="s">
        <v>3933</v>
      </c>
      <c r="AY1228" s="1008"/>
      <c r="AZ1228" s="1008"/>
      <c r="BA1228" s="1008"/>
      <c r="BB1228" s="1008"/>
      <c r="BC1228" s="1008"/>
      <c r="BD1228" s="1009"/>
    </row>
    <row r="1229" spans="2:58" s="236" customFormat="1" ht="15" hidden="1" customHeight="1">
      <c r="B1229" s="997"/>
      <c r="C1229" s="998"/>
      <c r="D1229" s="998"/>
      <c r="E1229" s="998"/>
      <c r="F1229" s="998"/>
      <c r="G1229" s="998"/>
      <c r="H1229" s="998"/>
      <c r="I1229" s="999"/>
      <c r="J1229" s="1002"/>
      <c r="K1229" s="1003"/>
      <c r="L1229" s="1004"/>
      <c r="M1229" s="1005"/>
      <c r="N1229" s="1005"/>
      <c r="O1229" s="1005"/>
      <c r="P1229" s="1005"/>
      <c r="Q1229" s="1005"/>
      <c r="R1229" s="1006"/>
      <c r="S1229" s="1006"/>
      <c r="T1229" s="1006"/>
      <c r="U1229" s="1007"/>
      <c r="V1229" s="1010"/>
      <c r="W1229" s="1010"/>
      <c r="X1229" s="1010"/>
      <c r="Y1229" s="1010"/>
      <c r="Z1229" s="1010"/>
      <c r="AA1229" s="1010"/>
      <c r="AB1229" s="1011"/>
      <c r="AC1229" s="241"/>
      <c r="AD1229" s="997"/>
      <c r="AE1229" s="998"/>
      <c r="AF1229" s="998"/>
      <c r="AG1229" s="998"/>
      <c r="AH1229" s="998"/>
      <c r="AI1229" s="998"/>
      <c r="AJ1229" s="998"/>
      <c r="AK1229" s="999"/>
      <c r="AL1229" s="1002"/>
      <c r="AM1229" s="1003"/>
      <c r="AN1229" s="1004"/>
      <c r="AO1229" s="1005"/>
      <c r="AP1229" s="1005"/>
      <c r="AQ1229" s="1005"/>
      <c r="AR1229" s="1005"/>
      <c r="AS1229" s="1005"/>
      <c r="AT1229" s="1006"/>
      <c r="AU1229" s="1006"/>
      <c r="AV1229" s="1006"/>
      <c r="AW1229" s="1007"/>
      <c r="AX1229" s="1010"/>
      <c r="AY1229" s="1010"/>
      <c r="AZ1229" s="1010"/>
      <c r="BA1229" s="1010"/>
      <c r="BB1229" s="1010"/>
      <c r="BC1229" s="1010"/>
      <c r="BD1229" s="1011"/>
      <c r="BF1229" s="241"/>
    </row>
    <row r="1230" spans="2:58" s="236" customFormat="1" ht="15" hidden="1" customHeight="1">
      <c r="B1230" s="994" t="s">
        <v>3934</v>
      </c>
      <c r="C1230" s="995"/>
      <c r="D1230" s="995"/>
      <c r="E1230" s="995"/>
      <c r="F1230" s="995"/>
      <c r="G1230" s="995"/>
      <c r="H1230" s="995"/>
      <c r="I1230" s="996"/>
      <c r="J1230" s="968"/>
      <c r="K1230" s="969"/>
      <c r="L1230" s="1012"/>
      <c r="M1230" s="1012" t="s">
        <v>12</v>
      </c>
      <c r="N1230" s="1012"/>
      <c r="O1230" s="1012" t="s">
        <v>11</v>
      </c>
      <c r="P1230" s="1012"/>
      <c r="Q1230" s="1012" t="s">
        <v>227</v>
      </c>
      <c r="S1230" s="476"/>
      <c r="T1230" s="476"/>
      <c r="U1230" s="476"/>
      <c r="V1230" s="476"/>
      <c r="W1230" s="476"/>
      <c r="X1230" s="476"/>
      <c r="Y1230" s="476"/>
      <c r="Z1230" s="476"/>
      <c r="AA1230" s="476"/>
      <c r="AB1230" s="477"/>
      <c r="AC1230" s="241"/>
      <c r="AD1230" s="994" t="s">
        <v>3934</v>
      </c>
      <c r="AE1230" s="995"/>
      <c r="AF1230" s="995"/>
      <c r="AG1230" s="995"/>
      <c r="AH1230" s="995"/>
      <c r="AI1230" s="995"/>
      <c r="AJ1230" s="995"/>
      <c r="AK1230" s="996"/>
      <c r="AL1230" s="968"/>
      <c r="AM1230" s="969"/>
      <c r="AN1230" s="1012"/>
      <c r="AO1230" s="1012" t="s">
        <v>12</v>
      </c>
      <c r="AP1230" s="1012"/>
      <c r="AQ1230" s="1012" t="s">
        <v>11</v>
      </c>
      <c r="AR1230" s="1012"/>
      <c r="AS1230" s="1012" t="s">
        <v>227</v>
      </c>
      <c r="AU1230" s="476"/>
      <c r="AV1230" s="476"/>
      <c r="AW1230" s="476"/>
      <c r="AX1230" s="476"/>
      <c r="AY1230" s="476"/>
      <c r="AZ1230" s="476"/>
      <c r="BA1230" s="476"/>
      <c r="BB1230" s="476"/>
      <c r="BC1230" s="476"/>
      <c r="BD1230" s="477"/>
      <c r="BF1230" s="241"/>
    </row>
    <row r="1231" spans="2:58" s="236" customFormat="1" ht="15" hidden="1" customHeight="1">
      <c r="B1231" s="997"/>
      <c r="C1231" s="998"/>
      <c r="D1231" s="998"/>
      <c r="E1231" s="998"/>
      <c r="F1231" s="998"/>
      <c r="G1231" s="998"/>
      <c r="H1231" s="998"/>
      <c r="I1231" s="999"/>
      <c r="J1231" s="970"/>
      <c r="K1231" s="971"/>
      <c r="L1231" s="1013"/>
      <c r="M1231" s="1013"/>
      <c r="N1231" s="1013"/>
      <c r="O1231" s="1013"/>
      <c r="P1231" s="1013"/>
      <c r="Q1231" s="1013"/>
      <c r="R1231" s="481"/>
      <c r="S1231" s="479"/>
      <c r="T1231" s="479"/>
      <c r="U1231" s="479"/>
      <c r="V1231" s="479"/>
      <c r="W1231" s="479"/>
      <c r="X1231" s="479"/>
      <c r="Y1231" s="479"/>
      <c r="Z1231" s="479"/>
      <c r="AA1231" s="479"/>
      <c r="AB1231" s="480"/>
      <c r="AC1231" s="241"/>
      <c r="AD1231" s="997"/>
      <c r="AE1231" s="998"/>
      <c r="AF1231" s="998"/>
      <c r="AG1231" s="998"/>
      <c r="AH1231" s="998"/>
      <c r="AI1231" s="998"/>
      <c r="AJ1231" s="998"/>
      <c r="AK1231" s="999"/>
      <c r="AL1231" s="970"/>
      <c r="AM1231" s="971"/>
      <c r="AN1231" s="1013"/>
      <c r="AO1231" s="1013"/>
      <c r="AP1231" s="1013"/>
      <c r="AQ1231" s="1013"/>
      <c r="AR1231" s="1013"/>
      <c r="AS1231" s="1013"/>
      <c r="AT1231" s="481"/>
      <c r="AU1231" s="479"/>
      <c r="AV1231" s="479"/>
      <c r="AW1231" s="479"/>
      <c r="AX1231" s="479"/>
      <c r="AY1231" s="479"/>
      <c r="AZ1231" s="479"/>
      <c r="BA1231" s="479"/>
      <c r="BB1231" s="479"/>
      <c r="BC1231" s="479"/>
      <c r="BD1231" s="480"/>
      <c r="BF1231" s="241"/>
    </row>
    <row r="1232" spans="2:58" s="236" customFormat="1" ht="20.100000000000001" hidden="1" customHeight="1">
      <c r="B1232" s="482"/>
      <c r="C1232" s="482"/>
      <c r="D1232" s="482"/>
      <c r="E1232" s="482"/>
      <c r="F1232" s="482"/>
      <c r="G1232" s="482"/>
      <c r="H1232" s="482"/>
      <c r="I1232" s="482"/>
      <c r="J1232" s="482"/>
      <c r="K1232" s="482"/>
      <c r="L1232" s="482"/>
      <c r="M1232" s="482"/>
      <c r="N1232" s="482"/>
      <c r="O1232" s="482"/>
      <c r="P1232" s="482"/>
      <c r="Q1232" s="482"/>
      <c r="R1232" s="482"/>
      <c r="S1232" s="482"/>
      <c r="T1232" s="482"/>
      <c r="U1232" s="482"/>
      <c r="V1232" s="482"/>
      <c r="W1232" s="482"/>
      <c r="X1232" s="482"/>
      <c r="Y1232" s="478"/>
      <c r="Z1232" s="478"/>
      <c r="AA1232" s="478"/>
      <c r="AB1232" s="478"/>
      <c r="AC1232" s="241"/>
      <c r="AD1232" s="482"/>
      <c r="AE1232" s="482"/>
      <c r="AF1232" s="482"/>
      <c r="AG1232" s="482"/>
      <c r="AH1232" s="482"/>
      <c r="AI1232" s="482"/>
      <c r="AJ1232" s="482"/>
      <c r="AK1232" s="482"/>
      <c r="AL1232" s="482"/>
      <c r="AM1232" s="482"/>
      <c r="AN1232" s="482"/>
      <c r="AO1232" s="482"/>
      <c r="AP1232" s="482"/>
      <c r="AQ1232" s="482"/>
      <c r="AR1232" s="482"/>
      <c r="AS1232" s="482"/>
      <c r="AT1232" s="482"/>
      <c r="AU1232" s="482"/>
      <c r="AV1232" s="482"/>
      <c r="AW1232" s="482"/>
      <c r="AX1232" s="482"/>
      <c r="AY1232" s="482"/>
      <c r="AZ1232" s="482"/>
      <c r="BA1232" s="478"/>
      <c r="BB1232" s="478"/>
      <c r="BC1232" s="478"/>
      <c r="BD1232" s="478"/>
      <c r="BF1232" s="241"/>
    </row>
    <row r="1233" spans="2:58" s="236" customFormat="1" ht="12.45" hidden="1" customHeight="1">
      <c r="B1233" s="1014" t="s">
        <v>3917</v>
      </c>
      <c r="C1233" s="1015"/>
      <c r="D1233" s="1015"/>
      <c r="E1233" s="1015"/>
      <c r="F1233" s="1015"/>
      <c r="G1233" s="1015"/>
      <c r="H1233" s="1015"/>
      <c r="I1233" s="1016"/>
      <c r="J1233" s="1017"/>
      <c r="K1233" s="1018"/>
      <c r="L1233" s="1018"/>
      <c r="M1233" s="1018"/>
      <c r="N1233" s="1018"/>
      <c r="O1233" s="1018"/>
      <c r="P1233" s="1018"/>
      <c r="Q1233" s="1018"/>
      <c r="R1233" s="1018"/>
      <c r="S1233" s="1018"/>
      <c r="T1233" s="1018"/>
      <c r="U1233" s="1018"/>
      <c r="V1233" s="1018"/>
      <c r="W1233" s="1018"/>
      <c r="X1233" s="1018"/>
      <c r="Y1233" s="1018"/>
      <c r="Z1233" s="1018"/>
      <c r="AA1233" s="1018"/>
      <c r="AB1233" s="1019"/>
      <c r="AD1233" s="1014" t="s">
        <v>3917</v>
      </c>
      <c r="AE1233" s="1015"/>
      <c r="AF1233" s="1015"/>
      <c r="AG1233" s="1015"/>
      <c r="AH1233" s="1015"/>
      <c r="AI1233" s="1015"/>
      <c r="AJ1233" s="1015"/>
      <c r="AK1233" s="1016"/>
      <c r="AL1233" s="1017"/>
      <c r="AM1233" s="1018"/>
      <c r="AN1233" s="1018"/>
      <c r="AO1233" s="1018"/>
      <c r="AP1233" s="1018"/>
      <c r="AQ1233" s="1018"/>
      <c r="AR1233" s="1018"/>
      <c r="AS1233" s="1018"/>
      <c r="AT1233" s="1018"/>
      <c r="AU1233" s="1018"/>
      <c r="AV1233" s="1018"/>
      <c r="AW1233" s="1018"/>
      <c r="AX1233" s="1018"/>
      <c r="AY1233" s="1018"/>
      <c r="AZ1233" s="1018"/>
      <c r="BA1233" s="1018"/>
      <c r="BB1233" s="1018"/>
      <c r="BC1233" s="1018"/>
      <c r="BD1233" s="1019"/>
    </row>
    <row r="1234" spans="2:58" s="236" customFormat="1" ht="22.5" hidden="1" customHeight="1">
      <c r="B1234" s="1020" t="s">
        <v>8</v>
      </c>
      <c r="C1234" s="1021"/>
      <c r="D1234" s="1021"/>
      <c r="E1234" s="1021"/>
      <c r="F1234" s="1021"/>
      <c r="G1234" s="1021"/>
      <c r="H1234" s="1021"/>
      <c r="I1234" s="1022"/>
      <c r="J1234" s="1023"/>
      <c r="K1234" s="1024"/>
      <c r="L1234" s="1024"/>
      <c r="M1234" s="1025"/>
      <c r="N1234" s="1025"/>
      <c r="O1234" s="1024"/>
      <c r="P1234" s="1025"/>
      <c r="Q1234" s="1025"/>
      <c r="R1234" s="1024"/>
      <c r="S1234" s="1024"/>
      <c r="T1234" s="1024"/>
      <c r="U1234" s="1024"/>
      <c r="V1234" s="1024"/>
      <c r="W1234" s="1024"/>
      <c r="X1234" s="1024"/>
      <c r="Y1234" s="1024"/>
      <c r="Z1234" s="1024"/>
      <c r="AA1234" s="1024"/>
      <c r="AB1234" s="1026"/>
      <c r="AC1234" s="236">
        <v>72</v>
      </c>
      <c r="AD1234" s="1020" t="s">
        <v>8</v>
      </c>
      <c r="AE1234" s="1021"/>
      <c r="AF1234" s="1021"/>
      <c r="AG1234" s="1021"/>
      <c r="AH1234" s="1021"/>
      <c r="AI1234" s="1021"/>
      <c r="AJ1234" s="1021"/>
      <c r="AK1234" s="1022"/>
      <c r="AL1234" s="1023"/>
      <c r="AM1234" s="1024"/>
      <c r="AN1234" s="1024"/>
      <c r="AO1234" s="1025"/>
      <c r="AP1234" s="1025"/>
      <c r="AQ1234" s="1024"/>
      <c r="AR1234" s="1025"/>
      <c r="AS1234" s="1025"/>
      <c r="AT1234" s="1024"/>
      <c r="AU1234" s="1024"/>
      <c r="AV1234" s="1024"/>
      <c r="AW1234" s="1024"/>
      <c r="AX1234" s="1024"/>
      <c r="AY1234" s="1024"/>
      <c r="AZ1234" s="1024"/>
      <c r="BA1234" s="1024"/>
      <c r="BB1234" s="1024"/>
      <c r="BC1234" s="1024"/>
      <c r="BD1234" s="1026"/>
      <c r="BF1234" s="236">
        <v>72</v>
      </c>
    </row>
    <row r="1235" spans="2:58" s="236" customFormat="1" ht="25.2" hidden="1" customHeight="1">
      <c r="B1235" s="1027" t="s">
        <v>23</v>
      </c>
      <c r="C1235" s="1028"/>
      <c r="D1235" s="1028"/>
      <c r="E1235" s="1028"/>
      <c r="F1235" s="1028"/>
      <c r="G1235" s="1028"/>
      <c r="H1235" s="1028"/>
      <c r="I1235" s="1029"/>
      <c r="J1235" s="972" t="s">
        <v>3918</v>
      </c>
      <c r="K1235" s="973"/>
      <c r="L1235" s="973"/>
      <c r="M1235" s="975"/>
      <c r="N1235" s="977"/>
      <c r="O1235" s="239" t="s">
        <v>3919</v>
      </c>
      <c r="P1235" s="975"/>
      <c r="Q1235" s="977"/>
      <c r="R1235" s="973"/>
      <c r="S1235" s="973"/>
      <c r="T1235" s="973"/>
      <c r="U1235" s="973"/>
      <c r="V1235" s="973"/>
      <c r="W1235" s="973"/>
      <c r="X1235" s="973"/>
      <c r="Y1235" s="973"/>
      <c r="Z1235" s="973"/>
      <c r="AA1235" s="973"/>
      <c r="AB1235" s="974"/>
      <c r="AD1235" s="1027" t="s">
        <v>23</v>
      </c>
      <c r="AE1235" s="1028"/>
      <c r="AF1235" s="1028"/>
      <c r="AG1235" s="1028"/>
      <c r="AH1235" s="1028"/>
      <c r="AI1235" s="1028"/>
      <c r="AJ1235" s="1028"/>
      <c r="AK1235" s="1029"/>
      <c r="AL1235" s="972" t="s">
        <v>3918</v>
      </c>
      <c r="AM1235" s="973"/>
      <c r="AN1235" s="973"/>
      <c r="AO1235" s="975"/>
      <c r="AP1235" s="977"/>
      <c r="AQ1235" s="239" t="s">
        <v>3919</v>
      </c>
      <c r="AR1235" s="975"/>
      <c r="AS1235" s="977"/>
      <c r="AT1235" s="973"/>
      <c r="AU1235" s="973"/>
      <c r="AV1235" s="973"/>
      <c r="AW1235" s="973"/>
      <c r="AX1235" s="973"/>
      <c r="AY1235" s="973"/>
      <c r="AZ1235" s="973"/>
      <c r="BA1235" s="973"/>
      <c r="BB1235" s="973"/>
      <c r="BC1235" s="973"/>
      <c r="BD1235" s="974"/>
    </row>
    <row r="1236" spans="2:58" s="236" customFormat="1" ht="25.2" hidden="1" customHeight="1">
      <c r="B1236" s="1030"/>
      <c r="C1236" s="1025"/>
      <c r="D1236" s="1025"/>
      <c r="E1236" s="1025"/>
      <c r="F1236" s="1025"/>
      <c r="G1236" s="1025"/>
      <c r="H1236" s="1025"/>
      <c r="I1236" s="1031"/>
      <c r="J1236" s="972" t="s">
        <v>3920</v>
      </c>
      <c r="K1236" s="973"/>
      <c r="L1236" s="973"/>
      <c r="M1236" s="975"/>
      <c r="N1236" s="976"/>
      <c r="O1236" s="976"/>
      <c r="P1236" s="976"/>
      <c r="Q1236" s="977"/>
      <c r="R1236" s="972" t="s">
        <v>3921</v>
      </c>
      <c r="S1236" s="973"/>
      <c r="T1236" s="974"/>
      <c r="U1236" s="975"/>
      <c r="V1236" s="976"/>
      <c r="W1236" s="976"/>
      <c r="X1236" s="976"/>
      <c r="Y1236" s="976"/>
      <c r="Z1236" s="976"/>
      <c r="AA1236" s="976"/>
      <c r="AB1236" s="977"/>
      <c r="AD1236" s="1030"/>
      <c r="AE1236" s="1025"/>
      <c r="AF1236" s="1025"/>
      <c r="AG1236" s="1025"/>
      <c r="AH1236" s="1025"/>
      <c r="AI1236" s="1025"/>
      <c r="AJ1236" s="1025"/>
      <c r="AK1236" s="1031"/>
      <c r="AL1236" s="972" t="s">
        <v>3920</v>
      </c>
      <c r="AM1236" s="973"/>
      <c r="AN1236" s="973"/>
      <c r="AO1236" s="975"/>
      <c r="AP1236" s="976"/>
      <c r="AQ1236" s="976"/>
      <c r="AR1236" s="976"/>
      <c r="AS1236" s="977"/>
      <c r="AT1236" s="972" t="s">
        <v>3921</v>
      </c>
      <c r="AU1236" s="973"/>
      <c r="AV1236" s="974"/>
      <c r="AW1236" s="975"/>
      <c r="AX1236" s="976"/>
      <c r="AY1236" s="976"/>
      <c r="AZ1236" s="976"/>
      <c r="BA1236" s="976"/>
      <c r="BB1236" s="976"/>
      <c r="BC1236" s="976"/>
      <c r="BD1236" s="977"/>
    </row>
    <row r="1237" spans="2:58" s="236" customFormat="1" ht="25.2" hidden="1" customHeight="1">
      <c r="B1237" s="1030"/>
      <c r="C1237" s="1025"/>
      <c r="D1237" s="1025"/>
      <c r="E1237" s="1025"/>
      <c r="F1237" s="1025"/>
      <c r="G1237" s="1025"/>
      <c r="H1237" s="1025"/>
      <c r="I1237" s="1031"/>
      <c r="J1237" s="972" t="s">
        <v>3922</v>
      </c>
      <c r="K1237" s="973"/>
      <c r="L1237" s="973"/>
      <c r="M1237" s="978"/>
      <c r="N1237" s="979"/>
      <c r="O1237" s="979"/>
      <c r="P1237" s="979"/>
      <c r="Q1237" s="980"/>
      <c r="R1237" s="972" t="s">
        <v>3923</v>
      </c>
      <c r="S1237" s="973"/>
      <c r="T1237" s="974"/>
      <c r="U1237" s="975"/>
      <c r="V1237" s="976"/>
      <c r="W1237" s="976"/>
      <c r="X1237" s="976"/>
      <c r="Y1237" s="976"/>
      <c r="Z1237" s="976"/>
      <c r="AA1237" s="976"/>
      <c r="AB1237" s="977"/>
      <c r="AD1237" s="1030"/>
      <c r="AE1237" s="1025"/>
      <c r="AF1237" s="1025"/>
      <c r="AG1237" s="1025"/>
      <c r="AH1237" s="1025"/>
      <c r="AI1237" s="1025"/>
      <c r="AJ1237" s="1025"/>
      <c r="AK1237" s="1031"/>
      <c r="AL1237" s="972" t="s">
        <v>3922</v>
      </c>
      <c r="AM1237" s="973"/>
      <c r="AN1237" s="973"/>
      <c r="AO1237" s="978"/>
      <c r="AP1237" s="979"/>
      <c r="AQ1237" s="979"/>
      <c r="AR1237" s="979"/>
      <c r="AS1237" s="980"/>
      <c r="AT1237" s="972" t="s">
        <v>3923</v>
      </c>
      <c r="AU1237" s="973"/>
      <c r="AV1237" s="974"/>
      <c r="AW1237" s="975"/>
      <c r="AX1237" s="976"/>
      <c r="AY1237" s="976"/>
      <c r="AZ1237" s="976"/>
      <c r="BA1237" s="976"/>
      <c r="BB1237" s="976"/>
      <c r="BC1237" s="976"/>
      <c r="BD1237" s="977"/>
    </row>
    <row r="1238" spans="2:58" s="236" customFormat="1" ht="25.2" hidden="1" customHeight="1">
      <c r="B1238" s="1023"/>
      <c r="C1238" s="1024"/>
      <c r="D1238" s="1024"/>
      <c r="E1238" s="1024"/>
      <c r="F1238" s="1024"/>
      <c r="G1238" s="1024"/>
      <c r="H1238" s="1024"/>
      <c r="I1238" s="1026"/>
      <c r="J1238" s="972" t="s">
        <v>3924</v>
      </c>
      <c r="K1238" s="973"/>
      <c r="L1238" s="973"/>
      <c r="M1238" s="981"/>
      <c r="N1238" s="981"/>
      <c r="O1238" s="981"/>
      <c r="P1238" s="981"/>
      <c r="Q1238" s="981"/>
      <c r="R1238" s="981"/>
      <c r="S1238" s="981"/>
      <c r="T1238" s="981"/>
      <c r="U1238" s="981"/>
      <c r="V1238" s="981"/>
      <c r="W1238" s="981"/>
      <c r="X1238" s="981"/>
      <c r="Y1238" s="981"/>
      <c r="Z1238" s="981"/>
      <c r="AA1238" s="981"/>
      <c r="AB1238" s="981"/>
      <c r="AD1238" s="1023"/>
      <c r="AE1238" s="1024"/>
      <c r="AF1238" s="1024"/>
      <c r="AG1238" s="1024"/>
      <c r="AH1238" s="1024"/>
      <c r="AI1238" s="1024"/>
      <c r="AJ1238" s="1024"/>
      <c r="AK1238" s="1026"/>
      <c r="AL1238" s="972" t="s">
        <v>3924</v>
      </c>
      <c r="AM1238" s="973"/>
      <c r="AN1238" s="973"/>
      <c r="AO1238" s="981"/>
      <c r="AP1238" s="981"/>
      <c r="AQ1238" s="981"/>
      <c r="AR1238" s="981"/>
      <c r="AS1238" s="981"/>
      <c r="AT1238" s="981"/>
      <c r="AU1238" s="981"/>
      <c r="AV1238" s="981"/>
      <c r="AW1238" s="981"/>
      <c r="AX1238" s="981"/>
      <c r="AY1238" s="981"/>
      <c r="AZ1238" s="981"/>
      <c r="BA1238" s="981"/>
      <c r="BB1238" s="981"/>
      <c r="BC1238" s="981"/>
      <c r="BD1238" s="981"/>
    </row>
    <row r="1239" spans="2:58" s="236" customFormat="1" ht="30" hidden="1" customHeight="1">
      <c r="B1239" s="982" t="s">
        <v>3925</v>
      </c>
      <c r="C1239" s="983"/>
      <c r="D1239" s="983"/>
      <c r="E1239" s="983"/>
      <c r="F1239" s="983"/>
      <c r="G1239" s="983"/>
      <c r="H1239" s="983"/>
      <c r="I1239" s="984"/>
      <c r="J1239" s="444"/>
      <c r="K1239" s="445"/>
      <c r="L1239" s="446" t="s">
        <v>388</v>
      </c>
      <c r="M1239" s="447"/>
      <c r="N1239" s="448" t="s">
        <v>112</v>
      </c>
      <c r="O1239" s="449"/>
      <c r="P1239" s="450"/>
      <c r="V1239" s="451"/>
      <c r="W1239" s="451"/>
      <c r="X1239" s="451"/>
      <c r="Y1239" s="451"/>
      <c r="Z1239" s="451"/>
      <c r="AA1239" s="451"/>
      <c r="AB1239" s="452"/>
      <c r="AD1239" s="982" t="s">
        <v>3925</v>
      </c>
      <c r="AE1239" s="983"/>
      <c r="AF1239" s="983"/>
      <c r="AG1239" s="983"/>
      <c r="AH1239" s="983"/>
      <c r="AI1239" s="983"/>
      <c r="AJ1239" s="983"/>
      <c r="AK1239" s="984"/>
      <c r="AL1239" s="444"/>
      <c r="AM1239" s="445"/>
      <c r="AN1239" s="446" t="s">
        <v>388</v>
      </c>
      <c r="AO1239" s="447"/>
      <c r="AP1239" s="448" t="s">
        <v>112</v>
      </c>
      <c r="AQ1239" s="449"/>
      <c r="AR1239" s="450"/>
      <c r="AX1239" s="451"/>
      <c r="AY1239" s="451"/>
      <c r="AZ1239" s="451"/>
      <c r="BA1239" s="451"/>
      <c r="BB1239" s="451"/>
      <c r="BC1239" s="451"/>
      <c r="BD1239" s="452"/>
    </row>
    <row r="1240" spans="2:58" s="236" customFormat="1" ht="15" hidden="1" customHeight="1">
      <c r="B1240" s="985"/>
      <c r="C1240" s="986"/>
      <c r="D1240" s="986"/>
      <c r="E1240" s="986"/>
      <c r="F1240" s="986"/>
      <c r="G1240" s="986"/>
      <c r="H1240" s="986"/>
      <c r="I1240" s="987"/>
      <c r="J1240" s="453" t="s">
        <v>3926</v>
      </c>
      <c r="K1240" s="454"/>
      <c r="L1240" s="454"/>
      <c r="M1240" s="454"/>
      <c r="N1240" s="454"/>
      <c r="O1240" s="454"/>
      <c r="P1240" s="454"/>
      <c r="Q1240" s="454"/>
      <c r="R1240" s="454"/>
      <c r="S1240" s="449"/>
      <c r="T1240" s="455"/>
      <c r="U1240" s="456"/>
      <c r="V1240" s="457"/>
      <c r="W1240" s="458"/>
      <c r="X1240" s="459" t="s">
        <v>388</v>
      </c>
      <c r="Y1240" s="460"/>
      <c r="Z1240" s="461" t="s">
        <v>112</v>
      </c>
      <c r="AA1240" s="461"/>
      <c r="AB1240" s="462"/>
      <c r="AD1240" s="985"/>
      <c r="AE1240" s="986"/>
      <c r="AF1240" s="986"/>
      <c r="AG1240" s="986"/>
      <c r="AH1240" s="986"/>
      <c r="AI1240" s="986"/>
      <c r="AJ1240" s="986"/>
      <c r="AK1240" s="987"/>
      <c r="AL1240" s="453" t="s">
        <v>3926</v>
      </c>
      <c r="AM1240" s="454"/>
      <c r="AN1240" s="454"/>
      <c r="AO1240" s="454"/>
      <c r="AP1240" s="454"/>
      <c r="AQ1240" s="454"/>
      <c r="AR1240" s="454"/>
      <c r="AS1240" s="454"/>
      <c r="AT1240" s="454"/>
      <c r="AU1240" s="449"/>
      <c r="AV1240" s="455"/>
      <c r="AW1240" s="456"/>
      <c r="AX1240" s="457"/>
      <c r="AY1240" s="458"/>
      <c r="AZ1240" s="459" t="s">
        <v>388</v>
      </c>
      <c r="BA1240" s="460"/>
      <c r="BB1240" s="461" t="s">
        <v>112</v>
      </c>
      <c r="BC1240" s="461"/>
      <c r="BD1240" s="462"/>
    </row>
    <row r="1241" spans="2:58" s="236" customFormat="1" ht="15" hidden="1" customHeight="1">
      <c r="B1241" s="988"/>
      <c r="C1241" s="989"/>
      <c r="D1241" s="989"/>
      <c r="E1241" s="989"/>
      <c r="F1241" s="989"/>
      <c r="G1241" s="989"/>
      <c r="H1241" s="989"/>
      <c r="I1241" s="990"/>
      <c r="J1241" s="463" t="s">
        <v>3927</v>
      </c>
      <c r="K1241" s="464"/>
      <c r="L1241" s="464"/>
      <c r="M1241" s="464"/>
      <c r="N1241" s="464"/>
      <c r="O1241" s="464"/>
      <c r="P1241" s="464"/>
      <c r="Q1241" s="464"/>
      <c r="R1241" s="464"/>
      <c r="S1241" s="465"/>
      <c r="T1241" s="466"/>
      <c r="U1241" s="467"/>
      <c r="V1241" s="468"/>
      <c r="W1241" s="469"/>
      <c r="X1241" s="464" t="s">
        <v>388</v>
      </c>
      <c r="Y1241" s="470"/>
      <c r="Z1241" s="466" t="s">
        <v>112</v>
      </c>
      <c r="AA1241" s="466"/>
      <c r="AB1241" s="471"/>
      <c r="AD1241" s="988"/>
      <c r="AE1241" s="989"/>
      <c r="AF1241" s="989"/>
      <c r="AG1241" s="989"/>
      <c r="AH1241" s="989"/>
      <c r="AI1241" s="989"/>
      <c r="AJ1241" s="989"/>
      <c r="AK1241" s="990"/>
      <c r="AL1241" s="463" t="s">
        <v>3927</v>
      </c>
      <c r="AM1241" s="464"/>
      <c r="AN1241" s="464"/>
      <c r="AO1241" s="464"/>
      <c r="AP1241" s="464"/>
      <c r="AQ1241" s="464"/>
      <c r="AR1241" s="464"/>
      <c r="AS1241" s="464"/>
      <c r="AT1241" s="464"/>
      <c r="AU1241" s="465"/>
      <c r="AV1241" s="466"/>
      <c r="AW1241" s="467"/>
      <c r="AX1241" s="468"/>
      <c r="AY1241" s="469"/>
      <c r="AZ1241" s="464" t="s">
        <v>388</v>
      </c>
      <c r="BA1241" s="470"/>
      <c r="BB1241" s="466" t="s">
        <v>112</v>
      </c>
      <c r="BC1241" s="466"/>
      <c r="BD1241" s="471"/>
    </row>
    <row r="1242" spans="2:58" s="236" customFormat="1" ht="18" hidden="1" customHeight="1">
      <c r="B1242" s="991" t="s">
        <v>3928</v>
      </c>
      <c r="C1242" s="992"/>
      <c r="D1242" s="992"/>
      <c r="E1242" s="992"/>
      <c r="F1242" s="992"/>
      <c r="G1242" s="992"/>
      <c r="H1242" s="992"/>
      <c r="I1242" s="993"/>
      <c r="J1242" s="472" t="s">
        <v>3783</v>
      </c>
      <c r="K1242" s="473" t="s">
        <v>3929</v>
      </c>
      <c r="L1242" s="474"/>
      <c r="M1242" s="474"/>
      <c r="N1242" s="474"/>
      <c r="O1242" s="472" t="s">
        <v>3783</v>
      </c>
      <c r="P1242" s="473" t="s">
        <v>3930</v>
      </c>
      <c r="Q1242" s="474"/>
      <c r="R1242" s="474"/>
      <c r="T1242" s="461" t="s">
        <v>3935</v>
      </c>
      <c r="U1242" s="472" t="s">
        <v>3783</v>
      </c>
      <c r="V1242" s="461" t="s">
        <v>3936</v>
      </c>
      <c r="X1242" s="473"/>
      <c r="Y1242" s="474"/>
      <c r="Z1242" s="474"/>
      <c r="AA1242" s="474"/>
      <c r="AB1242" s="475"/>
      <c r="AD1242" s="991" t="s">
        <v>3928</v>
      </c>
      <c r="AE1242" s="992"/>
      <c r="AF1242" s="992"/>
      <c r="AG1242" s="992"/>
      <c r="AH1242" s="992"/>
      <c r="AI1242" s="992"/>
      <c r="AJ1242" s="992"/>
      <c r="AK1242" s="993"/>
      <c r="AL1242" s="472" t="s">
        <v>3783</v>
      </c>
      <c r="AM1242" s="473" t="s">
        <v>3929</v>
      </c>
      <c r="AN1242" s="474"/>
      <c r="AO1242" s="474"/>
      <c r="AP1242" s="474"/>
      <c r="AQ1242" s="472" t="s">
        <v>3783</v>
      </c>
      <c r="AR1242" s="473" t="s">
        <v>3930</v>
      </c>
      <c r="AS1242" s="474"/>
      <c r="AT1242" s="474"/>
      <c r="AV1242" s="461" t="s">
        <v>3935</v>
      </c>
      <c r="AW1242" s="472" t="s">
        <v>3783</v>
      </c>
      <c r="AX1242" s="461" t="s">
        <v>3936</v>
      </c>
      <c r="AZ1242" s="473"/>
      <c r="BA1242" s="474"/>
      <c r="BB1242" s="474"/>
      <c r="BC1242" s="474"/>
      <c r="BD1242" s="475"/>
    </row>
    <row r="1243" spans="2:58" s="236" customFormat="1" ht="15" hidden="1" customHeight="1">
      <c r="B1243" s="994" t="s">
        <v>3931</v>
      </c>
      <c r="C1243" s="995"/>
      <c r="D1243" s="995"/>
      <c r="E1243" s="995"/>
      <c r="F1243" s="995"/>
      <c r="G1243" s="995"/>
      <c r="H1243" s="995"/>
      <c r="I1243" s="996"/>
      <c r="J1243" s="1000" t="s">
        <v>3932</v>
      </c>
      <c r="K1243" s="1001"/>
      <c r="L1243" s="1004"/>
      <c r="M1243" s="1005"/>
      <c r="N1243" s="1005"/>
      <c r="O1243" s="1005"/>
      <c r="P1243" s="1005"/>
      <c r="Q1243" s="1005"/>
      <c r="R1243" s="1006"/>
      <c r="S1243" s="1006"/>
      <c r="T1243" s="1006"/>
      <c r="U1243" s="1007"/>
      <c r="V1243" s="1008" t="s">
        <v>3933</v>
      </c>
      <c r="W1243" s="1008"/>
      <c r="X1243" s="1008"/>
      <c r="Y1243" s="1008"/>
      <c r="Z1243" s="1008"/>
      <c r="AA1243" s="1008"/>
      <c r="AB1243" s="1009"/>
      <c r="AD1243" s="994" t="s">
        <v>3931</v>
      </c>
      <c r="AE1243" s="995"/>
      <c r="AF1243" s="995"/>
      <c r="AG1243" s="995"/>
      <c r="AH1243" s="995"/>
      <c r="AI1243" s="995"/>
      <c r="AJ1243" s="995"/>
      <c r="AK1243" s="996"/>
      <c r="AL1243" s="1000" t="s">
        <v>3932</v>
      </c>
      <c r="AM1243" s="1001"/>
      <c r="AN1243" s="1004"/>
      <c r="AO1243" s="1005"/>
      <c r="AP1243" s="1005"/>
      <c r="AQ1243" s="1005"/>
      <c r="AR1243" s="1005"/>
      <c r="AS1243" s="1005"/>
      <c r="AT1243" s="1006"/>
      <c r="AU1243" s="1006"/>
      <c r="AV1243" s="1006"/>
      <c r="AW1243" s="1007"/>
      <c r="AX1243" s="1008" t="s">
        <v>3933</v>
      </c>
      <c r="AY1243" s="1008"/>
      <c r="AZ1243" s="1008"/>
      <c r="BA1243" s="1008"/>
      <c r="BB1243" s="1008"/>
      <c r="BC1243" s="1008"/>
      <c r="BD1243" s="1009"/>
    </row>
    <row r="1244" spans="2:58" s="236" customFormat="1" ht="15" hidden="1" customHeight="1">
      <c r="B1244" s="997"/>
      <c r="C1244" s="998"/>
      <c r="D1244" s="998"/>
      <c r="E1244" s="998"/>
      <c r="F1244" s="998"/>
      <c r="G1244" s="998"/>
      <c r="H1244" s="998"/>
      <c r="I1244" s="999"/>
      <c r="J1244" s="1002"/>
      <c r="K1244" s="1003"/>
      <c r="L1244" s="1004"/>
      <c r="M1244" s="1005"/>
      <c r="N1244" s="1005"/>
      <c r="O1244" s="1005"/>
      <c r="P1244" s="1005"/>
      <c r="Q1244" s="1005"/>
      <c r="R1244" s="1006"/>
      <c r="S1244" s="1006"/>
      <c r="T1244" s="1006"/>
      <c r="U1244" s="1007"/>
      <c r="V1244" s="1010"/>
      <c r="W1244" s="1010"/>
      <c r="X1244" s="1010"/>
      <c r="Y1244" s="1010"/>
      <c r="Z1244" s="1010"/>
      <c r="AA1244" s="1010"/>
      <c r="AB1244" s="1011"/>
      <c r="AC1244" s="241"/>
      <c r="AD1244" s="997"/>
      <c r="AE1244" s="998"/>
      <c r="AF1244" s="998"/>
      <c r="AG1244" s="998"/>
      <c r="AH1244" s="998"/>
      <c r="AI1244" s="998"/>
      <c r="AJ1244" s="998"/>
      <c r="AK1244" s="999"/>
      <c r="AL1244" s="1002"/>
      <c r="AM1244" s="1003"/>
      <c r="AN1244" s="1004"/>
      <c r="AO1244" s="1005"/>
      <c r="AP1244" s="1005"/>
      <c r="AQ1244" s="1005"/>
      <c r="AR1244" s="1005"/>
      <c r="AS1244" s="1005"/>
      <c r="AT1244" s="1006"/>
      <c r="AU1244" s="1006"/>
      <c r="AV1244" s="1006"/>
      <c r="AW1244" s="1007"/>
      <c r="AX1244" s="1010"/>
      <c r="AY1244" s="1010"/>
      <c r="AZ1244" s="1010"/>
      <c r="BA1244" s="1010"/>
      <c r="BB1244" s="1010"/>
      <c r="BC1244" s="1010"/>
      <c r="BD1244" s="1011"/>
      <c r="BF1244" s="241"/>
    </row>
    <row r="1245" spans="2:58" s="236" customFormat="1" ht="15" hidden="1" customHeight="1">
      <c r="B1245" s="994" t="s">
        <v>3934</v>
      </c>
      <c r="C1245" s="995"/>
      <c r="D1245" s="995"/>
      <c r="E1245" s="995"/>
      <c r="F1245" s="995"/>
      <c r="G1245" s="995"/>
      <c r="H1245" s="995"/>
      <c r="I1245" s="996"/>
      <c r="J1245" s="968"/>
      <c r="K1245" s="969"/>
      <c r="L1245" s="1012"/>
      <c r="M1245" s="1012" t="s">
        <v>12</v>
      </c>
      <c r="N1245" s="1012"/>
      <c r="O1245" s="1012" t="s">
        <v>11</v>
      </c>
      <c r="P1245" s="1012"/>
      <c r="Q1245" s="1012" t="s">
        <v>227</v>
      </c>
      <c r="S1245" s="476"/>
      <c r="T1245" s="476"/>
      <c r="U1245" s="476"/>
      <c r="V1245" s="476"/>
      <c r="W1245" s="476"/>
      <c r="X1245" s="476"/>
      <c r="Y1245" s="476"/>
      <c r="Z1245" s="476"/>
      <c r="AA1245" s="476"/>
      <c r="AB1245" s="477"/>
      <c r="AC1245" s="241"/>
      <c r="AD1245" s="994" t="s">
        <v>3934</v>
      </c>
      <c r="AE1245" s="995"/>
      <c r="AF1245" s="995"/>
      <c r="AG1245" s="995"/>
      <c r="AH1245" s="995"/>
      <c r="AI1245" s="995"/>
      <c r="AJ1245" s="995"/>
      <c r="AK1245" s="996"/>
      <c r="AL1245" s="968"/>
      <c r="AM1245" s="969"/>
      <c r="AN1245" s="1012"/>
      <c r="AO1245" s="1012" t="s">
        <v>12</v>
      </c>
      <c r="AP1245" s="1012"/>
      <c r="AQ1245" s="1012" t="s">
        <v>11</v>
      </c>
      <c r="AR1245" s="1012"/>
      <c r="AS1245" s="1012" t="s">
        <v>227</v>
      </c>
      <c r="AU1245" s="476"/>
      <c r="AV1245" s="476"/>
      <c r="AW1245" s="476"/>
      <c r="AX1245" s="476"/>
      <c r="AY1245" s="476"/>
      <c r="AZ1245" s="476"/>
      <c r="BA1245" s="476"/>
      <c r="BB1245" s="476"/>
      <c r="BC1245" s="476"/>
      <c r="BD1245" s="477"/>
      <c r="BF1245" s="241"/>
    </row>
    <row r="1246" spans="2:58" s="236" customFormat="1" ht="15" hidden="1" customHeight="1">
      <c r="B1246" s="997"/>
      <c r="C1246" s="998"/>
      <c r="D1246" s="998"/>
      <c r="E1246" s="998"/>
      <c r="F1246" s="998"/>
      <c r="G1246" s="998"/>
      <c r="H1246" s="998"/>
      <c r="I1246" s="999"/>
      <c r="J1246" s="970"/>
      <c r="K1246" s="971"/>
      <c r="L1246" s="1013"/>
      <c r="M1246" s="1013"/>
      <c r="N1246" s="1013"/>
      <c r="O1246" s="1013"/>
      <c r="P1246" s="1013"/>
      <c r="Q1246" s="1013"/>
      <c r="R1246" s="481"/>
      <c r="S1246" s="479"/>
      <c r="T1246" s="479"/>
      <c r="U1246" s="479"/>
      <c r="V1246" s="479"/>
      <c r="W1246" s="479"/>
      <c r="X1246" s="479"/>
      <c r="Y1246" s="479"/>
      <c r="Z1246" s="479"/>
      <c r="AA1246" s="479"/>
      <c r="AB1246" s="480"/>
      <c r="AC1246" s="241"/>
      <c r="AD1246" s="997"/>
      <c r="AE1246" s="998"/>
      <c r="AF1246" s="998"/>
      <c r="AG1246" s="998"/>
      <c r="AH1246" s="998"/>
      <c r="AI1246" s="998"/>
      <c r="AJ1246" s="998"/>
      <c r="AK1246" s="999"/>
      <c r="AL1246" s="970"/>
      <c r="AM1246" s="971"/>
      <c r="AN1246" s="1013"/>
      <c r="AO1246" s="1013"/>
      <c r="AP1246" s="1013"/>
      <c r="AQ1246" s="1013"/>
      <c r="AR1246" s="1013"/>
      <c r="AS1246" s="1013"/>
      <c r="AT1246" s="481"/>
      <c r="AU1246" s="479"/>
      <c r="AV1246" s="479"/>
      <c r="AW1246" s="479"/>
      <c r="AX1246" s="479"/>
      <c r="AY1246" s="479"/>
      <c r="AZ1246" s="479"/>
      <c r="BA1246" s="479"/>
      <c r="BB1246" s="479"/>
      <c r="BC1246" s="479"/>
      <c r="BD1246" s="480"/>
      <c r="BF1246" s="241"/>
    </row>
    <row r="1247" spans="2:58" s="236" customFormat="1" ht="20.100000000000001" hidden="1" customHeight="1">
      <c r="B1247" s="482"/>
      <c r="C1247" s="482"/>
      <c r="D1247" s="482"/>
      <c r="E1247" s="482"/>
      <c r="F1247" s="482"/>
      <c r="G1247" s="482"/>
      <c r="H1247" s="482"/>
      <c r="I1247" s="482"/>
      <c r="J1247" s="482"/>
      <c r="K1247" s="482"/>
      <c r="L1247" s="482"/>
      <c r="M1247" s="482"/>
      <c r="N1247" s="482"/>
      <c r="O1247" s="482"/>
      <c r="P1247" s="482"/>
      <c r="Q1247" s="482"/>
      <c r="R1247" s="482"/>
      <c r="S1247" s="482"/>
      <c r="T1247" s="482"/>
      <c r="U1247" s="482"/>
      <c r="V1247" s="482"/>
      <c r="W1247" s="482"/>
      <c r="X1247" s="482"/>
      <c r="Y1247" s="482"/>
      <c r="Z1247" s="482"/>
      <c r="AA1247" s="482"/>
      <c r="AB1247" s="482"/>
      <c r="AC1247" s="241"/>
      <c r="AD1247" s="482"/>
      <c r="AE1247" s="482"/>
      <c r="AF1247" s="482"/>
      <c r="AG1247" s="482"/>
      <c r="AH1247" s="482"/>
      <c r="AI1247" s="482"/>
      <c r="AJ1247" s="482"/>
      <c r="AK1247" s="482"/>
      <c r="AL1247" s="482"/>
      <c r="AM1247" s="482"/>
      <c r="AN1247" s="482"/>
      <c r="AO1247" s="482"/>
      <c r="AP1247" s="482"/>
      <c r="AQ1247" s="482"/>
      <c r="AR1247" s="482"/>
      <c r="AS1247" s="482"/>
      <c r="AT1247" s="482"/>
      <c r="AU1247" s="482"/>
      <c r="AV1247" s="482"/>
      <c r="AW1247" s="482"/>
      <c r="AX1247" s="482"/>
      <c r="AY1247" s="482"/>
      <c r="AZ1247" s="482"/>
      <c r="BA1247" s="482"/>
      <c r="BB1247" s="482"/>
      <c r="BC1247" s="482"/>
      <c r="BD1247" s="482"/>
      <c r="BF1247" s="241"/>
    </row>
    <row r="1248" spans="2:58" s="236" customFormat="1" ht="18" hidden="1" customHeight="1">
      <c r="C1248" s="437" t="s">
        <v>3937</v>
      </c>
      <c r="D1248" s="243" t="s">
        <v>16092</v>
      </c>
      <c r="F1248" s="243"/>
      <c r="G1248" s="243"/>
      <c r="H1248" s="243"/>
      <c r="I1248" s="243"/>
      <c r="J1248" s="483"/>
      <c r="K1248" s="483"/>
      <c r="L1248" s="483"/>
      <c r="M1248" s="483"/>
      <c r="N1248" s="483"/>
      <c r="O1248" s="483"/>
      <c r="P1248" s="483"/>
      <c r="Q1248" s="483"/>
      <c r="R1248" s="483"/>
      <c r="S1248" s="484"/>
      <c r="T1248" s="483"/>
      <c r="U1248" s="483"/>
      <c r="V1248" s="483"/>
      <c r="W1248" s="483"/>
      <c r="X1248" s="243"/>
      <c r="Y1248" s="243"/>
      <c r="Z1248" s="243"/>
      <c r="AA1248" s="243"/>
      <c r="AB1248" s="243"/>
      <c r="AE1248" s="437" t="s">
        <v>3937</v>
      </c>
      <c r="AF1248" s="243" t="s">
        <v>16092</v>
      </c>
      <c r="AH1248" s="243"/>
      <c r="AI1248" s="243"/>
      <c r="AJ1248" s="243"/>
      <c r="AK1248" s="243"/>
      <c r="AL1248" s="483"/>
      <c r="AM1248" s="483"/>
      <c r="AN1248" s="483"/>
      <c r="AO1248" s="483"/>
      <c r="AP1248" s="483"/>
      <c r="AQ1248" s="483"/>
      <c r="AR1248" s="483"/>
      <c r="AS1248" s="483"/>
      <c r="AT1248" s="483"/>
      <c r="AU1248" s="484"/>
      <c r="AV1248" s="483"/>
      <c r="AW1248" s="483"/>
      <c r="AX1248" s="483"/>
      <c r="AY1248" s="483"/>
      <c r="AZ1248" s="243"/>
      <c r="BA1248" s="243"/>
      <c r="BB1248" s="243"/>
      <c r="BC1248" s="243"/>
      <c r="BD1248" s="243"/>
    </row>
    <row r="1249" spans="2:58" s="236" customFormat="1" ht="30" hidden="1" customHeight="1">
      <c r="C1249" s="485" t="s">
        <v>3938</v>
      </c>
      <c r="D1249" s="1032" t="s">
        <v>16093</v>
      </c>
      <c r="E1249" s="1032"/>
      <c r="F1249" s="1032"/>
      <c r="G1249" s="1032"/>
      <c r="H1249" s="1032"/>
      <c r="I1249" s="1032"/>
      <c r="J1249" s="1032"/>
      <c r="K1249" s="1032"/>
      <c r="L1249" s="1032"/>
      <c r="M1249" s="1032"/>
      <c r="N1249" s="1032"/>
      <c r="O1249" s="1032"/>
      <c r="P1249" s="1032"/>
      <c r="Q1249" s="1032"/>
      <c r="R1249" s="1032"/>
      <c r="S1249" s="1032"/>
      <c r="T1249" s="1032"/>
      <c r="U1249" s="1032"/>
      <c r="V1249" s="1032"/>
      <c r="W1249" s="1032"/>
      <c r="X1249" s="1032"/>
      <c r="Y1249" s="1032"/>
      <c r="Z1249" s="1032"/>
      <c r="AA1249" s="1032"/>
      <c r="AB1249" s="1032"/>
      <c r="AE1249" s="485" t="s">
        <v>3938</v>
      </c>
      <c r="AF1249" s="1032" t="s">
        <v>16093</v>
      </c>
      <c r="AG1249" s="1032"/>
      <c r="AH1249" s="1032"/>
      <c r="AI1249" s="1032"/>
      <c r="AJ1249" s="1032"/>
      <c r="AK1249" s="1032"/>
      <c r="AL1249" s="1032"/>
      <c r="AM1249" s="1032"/>
      <c r="AN1249" s="1032"/>
      <c r="AO1249" s="1032"/>
      <c r="AP1249" s="1032"/>
      <c r="AQ1249" s="1032"/>
      <c r="AR1249" s="1032"/>
      <c r="AS1249" s="1032"/>
      <c r="AT1249" s="1032"/>
      <c r="AU1249" s="1032"/>
      <c r="AV1249" s="1032"/>
      <c r="AW1249" s="1032"/>
      <c r="AX1249" s="1032"/>
      <c r="AY1249" s="1032"/>
      <c r="AZ1249" s="1032"/>
      <c r="BA1249" s="1032"/>
      <c r="BB1249" s="1032"/>
      <c r="BC1249" s="1032"/>
      <c r="BD1249" s="1032"/>
    </row>
    <row r="1250" spans="2:58" s="236" customFormat="1" ht="7.95" hidden="1" customHeight="1">
      <c r="E1250" s="486"/>
      <c r="F1250" s="486"/>
      <c r="G1250" s="486"/>
      <c r="H1250" s="486"/>
      <c r="I1250" s="486"/>
      <c r="J1250" s="486"/>
      <c r="K1250" s="486"/>
      <c r="L1250" s="486"/>
      <c r="M1250" s="486"/>
      <c r="N1250" s="486"/>
      <c r="O1250" s="486"/>
      <c r="P1250" s="486"/>
      <c r="Q1250" s="486"/>
      <c r="R1250" s="486"/>
      <c r="S1250" s="486"/>
      <c r="T1250" s="486"/>
      <c r="U1250" s="486"/>
      <c r="V1250" s="486"/>
      <c r="W1250" s="486"/>
      <c r="X1250" s="486"/>
      <c r="Y1250" s="486"/>
      <c r="Z1250" s="486"/>
      <c r="AA1250" s="486"/>
      <c r="AB1250" s="486"/>
      <c r="AG1250" s="486"/>
      <c r="AH1250" s="486"/>
      <c r="AI1250" s="486"/>
      <c r="AJ1250" s="486"/>
      <c r="AK1250" s="486"/>
      <c r="AL1250" s="486"/>
      <c r="AM1250" s="486"/>
      <c r="AN1250" s="486"/>
      <c r="AO1250" s="486"/>
      <c r="AP1250" s="486"/>
      <c r="AQ1250" s="486"/>
      <c r="AR1250" s="486"/>
      <c r="AS1250" s="486"/>
      <c r="AT1250" s="486"/>
      <c r="AU1250" s="486"/>
      <c r="AV1250" s="486"/>
      <c r="AW1250" s="486"/>
      <c r="AX1250" s="486"/>
      <c r="AY1250" s="486"/>
      <c r="AZ1250" s="486"/>
      <c r="BA1250" s="486"/>
      <c r="BB1250" s="486"/>
      <c r="BC1250" s="486"/>
      <c r="BD1250" s="486"/>
    </row>
    <row r="1251" spans="2:58" s="236" customFormat="1" ht="25.35" hidden="1" customHeight="1">
      <c r="B1251" s="441" t="s">
        <v>3939</v>
      </c>
      <c r="I1251" s="442"/>
      <c r="J1251" s="442"/>
      <c r="W1251" s="442"/>
      <c r="X1251" s="442"/>
      <c r="Y1251" s="442"/>
      <c r="Z1251" s="442"/>
      <c r="AA1251" s="442"/>
      <c r="AB1251" s="442"/>
      <c r="AD1251" s="441" t="s">
        <v>3939</v>
      </c>
      <c r="AK1251" s="442"/>
      <c r="AL1251" s="442"/>
      <c r="AY1251" s="442"/>
      <c r="AZ1251" s="442"/>
      <c r="BA1251" s="442"/>
      <c r="BB1251" s="442"/>
      <c r="BC1251" s="442"/>
      <c r="BD1251" s="442"/>
    </row>
    <row r="1252" spans="2:58" s="236" customFormat="1" ht="12.45" hidden="1" customHeight="1">
      <c r="B1252" s="1014" t="s">
        <v>3917</v>
      </c>
      <c r="C1252" s="1015"/>
      <c r="D1252" s="1015"/>
      <c r="E1252" s="1015"/>
      <c r="F1252" s="1015"/>
      <c r="G1252" s="1015"/>
      <c r="H1252" s="1015"/>
      <c r="I1252" s="1016"/>
      <c r="J1252" s="1017"/>
      <c r="K1252" s="1018"/>
      <c r="L1252" s="1018"/>
      <c r="M1252" s="1018"/>
      <c r="N1252" s="1018"/>
      <c r="O1252" s="1018"/>
      <c r="P1252" s="1018"/>
      <c r="Q1252" s="1018"/>
      <c r="R1252" s="1018"/>
      <c r="S1252" s="1018"/>
      <c r="T1252" s="1018"/>
      <c r="U1252" s="1018"/>
      <c r="V1252" s="1018"/>
      <c r="W1252" s="1018"/>
      <c r="X1252" s="1018"/>
      <c r="Y1252" s="1018"/>
      <c r="Z1252" s="1018"/>
      <c r="AA1252" s="1018"/>
      <c r="AB1252" s="1019"/>
      <c r="AD1252" s="1014" t="s">
        <v>3917</v>
      </c>
      <c r="AE1252" s="1015"/>
      <c r="AF1252" s="1015"/>
      <c r="AG1252" s="1015"/>
      <c r="AH1252" s="1015"/>
      <c r="AI1252" s="1015"/>
      <c r="AJ1252" s="1015"/>
      <c r="AK1252" s="1016"/>
      <c r="AL1252" s="1017"/>
      <c r="AM1252" s="1018"/>
      <c r="AN1252" s="1018"/>
      <c r="AO1252" s="1018"/>
      <c r="AP1252" s="1018"/>
      <c r="AQ1252" s="1018"/>
      <c r="AR1252" s="1018"/>
      <c r="AS1252" s="1018"/>
      <c r="AT1252" s="1018"/>
      <c r="AU1252" s="1018"/>
      <c r="AV1252" s="1018"/>
      <c r="AW1252" s="1018"/>
      <c r="AX1252" s="1018"/>
      <c r="AY1252" s="1018"/>
      <c r="AZ1252" s="1018"/>
      <c r="BA1252" s="1018"/>
      <c r="BB1252" s="1018"/>
      <c r="BC1252" s="1018"/>
      <c r="BD1252" s="1019"/>
    </row>
    <row r="1253" spans="2:58" s="236" customFormat="1" ht="22.5" hidden="1" customHeight="1">
      <c r="B1253" s="1020" t="s">
        <v>8</v>
      </c>
      <c r="C1253" s="1021"/>
      <c r="D1253" s="1021"/>
      <c r="E1253" s="1021"/>
      <c r="F1253" s="1021"/>
      <c r="G1253" s="1021"/>
      <c r="H1253" s="1021"/>
      <c r="I1253" s="1022"/>
      <c r="J1253" s="1023"/>
      <c r="K1253" s="1024"/>
      <c r="L1253" s="1024"/>
      <c r="M1253" s="1025"/>
      <c r="N1253" s="1025"/>
      <c r="O1253" s="1024"/>
      <c r="P1253" s="1025"/>
      <c r="Q1253" s="1025"/>
      <c r="R1253" s="1024"/>
      <c r="S1253" s="1024"/>
      <c r="T1253" s="1024"/>
      <c r="U1253" s="1024"/>
      <c r="V1253" s="1024"/>
      <c r="W1253" s="1024"/>
      <c r="X1253" s="1024"/>
      <c r="Y1253" s="1024"/>
      <c r="Z1253" s="1024"/>
      <c r="AA1253" s="1024"/>
      <c r="AB1253" s="1026"/>
      <c r="AC1253" s="236">
        <v>73</v>
      </c>
      <c r="AD1253" s="1020" t="s">
        <v>8</v>
      </c>
      <c r="AE1253" s="1021"/>
      <c r="AF1253" s="1021"/>
      <c r="AG1253" s="1021"/>
      <c r="AH1253" s="1021"/>
      <c r="AI1253" s="1021"/>
      <c r="AJ1253" s="1021"/>
      <c r="AK1253" s="1022"/>
      <c r="AL1253" s="1023"/>
      <c r="AM1253" s="1024"/>
      <c r="AN1253" s="1024"/>
      <c r="AO1253" s="1025"/>
      <c r="AP1253" s="1025"/>
      <c r="AQ1253" s="1024"/>
      <c r="AR1253" s="1025"/>
      <c r="AS1253" s="1025"/>
      <c r="AT1253" s="1024"/>
      <c r="AU1253" s="1024"/>
      <c r="AV1253" s="1024"/>
      <c r="AW1253" s="1024"/>
      <c r="AX1253" s="1024"/>
      <c r="AY1253" s="1024"/>
      <c r="AZ1253" s="1024"/>
      <c r="BA1253" s="1024"/>
      <c r="BB1253" s="1024"/>
      <c r="BC1253" s="1024"/>
      <c r="BD1253" s="1026"/>
      <c r="BF1253" s="236">
        <v>73</v>
      </c>
    </row>
    <row r="1254" spans="2:58" s="236" customFormat="1" ht="25.2" hidden="1" customHeight="1">
      <c r="B1254" s="1027" t="s">
        <v>23</v>
      </c>
      <c r="C1254" s="1028"/>
      <c r="D1254" s="1028"/>
      <c r="E1254" s="1028"/>
      <c r="F1254" s="1028"/>
      <c r="G1254" s="1028"/>
      <c r="H1254" s="1028"/>
      <c r="I1254" s="1029"/>
      <c r="J1254" s="972" t="s">
        <v>3918</v>
      </c>
      <c r="K1254" s="973"/>
      <c r="L1254" s="973"/>
      <c r="M1254" s="975"/>
      <c r="N1254" s="977"/>
      <c r="O1254" s="239" t="s">
        <v>3919</v>
      </c>
      <c r="P1254" s="975"/>
      <c r="Q1254" s="977"/>
      <c r="R1254" s="973"/>
      <c r="S1254" s="973"/>
      <c r="T1254" s="973"/>
      <c r="U1254" s="973"/>
      <c r="V1254" s="973"/>
      <c r="W1254" s="973"/>
      <c r="X1254" s="973"/>
      <c r="Y1254" s="973"/>
      <c r="Z1254" s="973"/>
      <c r="AA1254" s="973"/>
      <c r="AB1254" s="974"/>
      <c r="AD1254" s="1027" t="s">
        <v>23</v>
      </c>
      <c r="AE1254" s="1028"/>
      <c r="AF1254" s="1028"/>
      <c r="AG1254" s="1028"/>
      <c r="AH1254" s="1028"/>
      <c r="AI1254" s="1028"/>
      <c r="AJ1254" s="1028"/>
      <c r="AK1254" s="1029"/>
      <c r="AL1254" s="972" t="s">
        <v>3918</v>
      </c>
      <c r="AM1254" s="973"/>
      <c r="AN1254" s="973"/>
      <c r="AO1254" s="975"/>
      <c r="AP1254" s="977"/>
      <c r="AQ1254" s="239" t="s">
        <v>3919</v>
      </c>
      <c r="AR1254" s="975"/>
      <c r="AS1254" s="977"/>
      <c r="AT1254" s="973"/>
      <c r="AU1254" s="973"/>
      <c r="AV1254" s="973"/>
      <c r="AW1254" s="973"/>
      <c r="AX1254" s="973"/>
      <c r="AY1254" s="973"/>
      <c r="AZ1254" s="973"/>
      <c r="BA1254" s="973"/>
      <c r="BB1254" s="973"/>
      <c r="BC1254" s="973"/>
      <c r="BD1254" s="974"/>
    </row>
    <row r="1255" spans="2:58" s="236" customFormat="1" ht="25.2" hidden="1" customHeight="1">
      <c r="B1255" s="1030"/>
      <c r="C1255" s="1025"/>
      <c r="D1255" s="1025"/>
      <c r="E1255" s="1025"/>
      <c r="F1255" s="1025"/>
      <c r="G1255" s="1025"/>
      <c r="H1255" s="1025"/>
      <c r="I1255" s="1031"/>
      <c r="J1255" s="972" t="s">
        <v>3920</v>
      </c>
      <c r="K1255" s="973"/>
      <c r="L1255" s="973"/>
      <c r="M1255" s="975"/>
      <c r="N1255" s="976"/>
      <c r="O1255" s="976"/>
      <c r="P1255" s="976"/>
      <c r="Q1255" s="977"/>
      <c r="R1255" s="972" t="s">
        <v>3921</v>
      </c>
      <c r="S1255" s="973"/>
      <c r="T1255" s="974"/>
      <c r="U1255" s="975"/>
      <c r="V1255" s="976"/>
      <c r="W1255" s="976"/>
      <c r="X1255" s="976"/>
      <c r="Y1255" s="976"/>
      <c r="Z1255" s="976"/>
      <c r="AA1255" s="976"/>
      <c r="AB1255" s="977"/>
      <c r="AD1255" s="1030"/>
      <c r="AE1255" s="1025"/>
      <c r="AF1255" s="1025"/>
      <c r="AG1255" s="1025"/>
      <c r="AH1255" s="1025"/>
      <c r="AI1255" s="1025"/>
      <c r="AJ1255" s="1025"/>
      <c r="AK1255" s="1031"/>
      <c r="AL1255" s="972" t="s">
        <v>3920</v>
      </c>
      <c r="AM1255" s="973"/>
      <c r="AN1255" s="973"/>
      <c r="AO1255" s="975"/>
      <c r="AP1255" s="976"/>
      <c r="AQ1255" s="976"/>
      <c r="AR1255" s="976"/>
      <c r="AS1255" s="977"/>
      <c r="AT1255" s="972" t="s">
        <v>3921</v>
      </c>
      <c r="AU1255" s="973"/>
      <c r="AV1255" s="974"/>
      <c r="AW1255" s="975"/>
      <c r="AX1255" s="976"/>
      <c r="AY1255" s="976"/>
      <c r="AZ1255" s="976"/>
      <c r="BA1255" s="976"/>
      <c r="BB1255" s="976"/>
      <c r="BC1255" s="976"/>
      <c r="BD1255" s="977"/>
    </row>
    <row r="1256" spans="2:58" s="236" customFormat="1" ht="25.2" hidden="1" customHeight="1">
      <c r="B1256" s="1030"/>
      <c r="C1256" s="1025"/>
      <c r="D1256" s="1025"/>
      <c r="E1256" s="1025"/>
      <c r="F1256" s="1025"/>
      <c r="G1256" s="1025"/>
      <c r="H1256" s="1025"/>
      <c r="I1256" s="1031"/>
      <c r="J1256" s="972" t="s">
        <v>3922</v>
      </c>
      <c r="K1256" s="973"/>
      <c r="L1256" s="973"/>
      <c r="M1256" s="978"/>
      <c r="N1256" s="979"/>
      <c r="O1256" s="979"/>
      <c r="P1256" s="979"/>
      <c r="Q1256" s="980"/>
      <c r="R1256" s="972" t="s">
        <v>3923</v>
      </c>
      <c r="S1256" s="973"/>
      <c r="T1256" s="974"/>
      <c r="U1256" s="975"/>
      <c r="V1256" s="976"/>
      <c r="W1256" s="976"/>
      <c r="X1256" s="976"/>
      <c r="Y1256" s="976"/>
      <c r="Z1256" s="976"/>
      <c r="AA1256" s="976"/>
      <c r="AB1256" s="977"/>
      <c r="AD1256" s="1030"/>
      <c r="AE1256" s="1025"/>
      <c r="AF1256" s="1025"/>
      <c r="AG1256" s="1025"/>
      <c r="AH1256" s="1025"/>
      <c r="AI1256" s="1025"/>
      <c r="AJ1256" s="1025"/>
      <c r="AK1256" s="1031"/>
      <c r="AL1256" s="972" t="s">
        <v>3922</v>
      </c>
      <c r="AM1256" s="973"/>
      <c r="AN1256" s="973"/>
      <c r="AO1256" s="978"/>
      <c r="AP1256" s="979"/>
      <c r="AQ1256" s="979"/>
      <c r="AR1256" s="979"/>
      <c r="AS1256" s="980"/>
      <c r="AT1256" s="972" t="s">
        <v>3923</v>
      </c>
      <c r="AU1256" s="973"/>
      <c r="AV1256" s="974"/>
      <c r="AW1256" s="975"/>
      <c r="AX1256" s="976"/>
      <c r="AY1256" s="976"/>
      <c r="AZ1256" s="976"/>
      <c r="BA1256" s="976"/>
      <c r="BB1256" s="976"/>
      <c r="BC1256" s="976"/>
      <c r="BD1256" s="977"/>
    </row>
    <row r="1257" spans="2:58" s="236" customFormat="1" ht="25.2" hidden="1" customHeight="1">
      <c r="B1257" s="1023"/>
      <c r="C1257" s="1024"/>
      <c r="D1257" s="1024"/>
      <c r="E1257" s="1024"/>
      <c r="F1257" s="1024"/>
      <c r="G1257" s="1024"/>
      <c r="H1257" s="1024"/>
      <c r="I1257" s="1026"/>
      <c r="J1257" s="972" t="s">
        <v>3924</v>
      </c>
      <c r="K1257" s="973"/>
      <c r="L1257" s="973"/>
      <c r="M1257" s="981"/>
      <c r="N1257" s="981"/>
      <c r="O1257" s="981"/>
      <c r="P1257" s="981"/>
      <c r="Q1257" s="981"/>
      <c r="R1257" s="981"/>
      <c r="S1257" s="981"/>
      <c r="T1257" s="981"/>
      <c r="U1257" s="981"/>
      <c r="V1257" s="981"/>
      <c r="W1257" s="981"/>
      <c r="X1257" s="981"/>
      <c r="Y1257" s="981"/>
      <c r="Z1257" s="981"/>
      <c r="AA1257" s="981"/>
      <c r="AB1257" s="981"/>
      <c r="AD1257" s="1023"/>
      <c r="AE1257" s="1024"/>
      <c r="AF1257" s="1024"/>
      <c r="AG1257" s="1024"/>
      <c r="AH1257" s="1024"/>
      <c r="AI1257" s="1024"/>
      <c r="AJ1257" s="1024"/>
      <c r="AK1257" s="1026"/>
      <c r="AL1257" s="972" t="s">
        <v>3924</v>
      </c>
      <c r="AM1257" s="973"/>
      <c r="AN1257" s="973"/>
      <c r="AO1257" s="981"/>
      <c r="AP1257" s="981"/>
      <c r="AQ1257" s="981"/>
      <c r="AR1257" s="981"/>
      <c r="AS1257" s="981"/>
      <c r="AT1257" s="981"/>
      <c r="AU1257" s="981"/>
      <c r="AV1257" s="981"/>
      <c r="AW1257" s="981"/>
      <c r="AX1257" s="981"/>
      <c r="AY1257" s="981"/>
      <c r="AZ1257" s="981"/>
      <c r="BA1257" s="981"/>
      <c r="BB1257" s="981"/>
      <c r="BC1257" s="981"/>
      <c r="BD1257" s="981"/>
    </row>
    <row r="1258" spans="2:58" s="236" customFormat="1" ht="30" hidden="1" customHeight="1">
      <c r="B1258" s="982" t="s">
        <v>3925</v>
      </c>
      <c r="C1258" s="983"/>
      <c r="D1258" s="983"/>
      <c r="E1258" s="983"/>
      <c r="F1258" s="983"/>
      <c r="G1258" s="983"/>
      <c r="H1258" s="983"/>
      <c r="I1258" s="984"/>
      <c r="J1258" s="444"/>
      <c r="K1258" s="445"/>
      <c r="L1258" s="446" t="s">
        <v>388</v>
      </c>
      <c r="M1258" s="447"/>
      <c r="N1258" s="448" t="s">
        <v>112</v>
      </c>
      <c r="O1258" s="449"/>
      <c r="P1258" s="450"/>
      <c r="V1258" s="451"/>
      <c r="W1258" s="451"/>
      <c r="X1258" s="451"/>
      <c r="Y1258" s="451"/>
      <c r="Z1258" s="451"/>
      <c r="AA1258" s="451"/>
      <c r="AB1258" s="452"/>
      <c r="AD1258" s="982" t="s">
        <v>3925</v>
      </c>
      <c r="AE1258" s="983"/>
      <c r="AF1258" s="983"/>
      <c r="AG1258" s="983"/>
      <c r="AH1258" s="983"/>
      <c r="AI1258" s="983"/>
      <c r="AJ1258" s="983"/>
      <c r="AK1258" s="984"/>
      <c r="AL1258" s="444"/>
      <c r="AM1258" s="445"/>
      <c r="AN1258" s="446" t="s">
        <v>388</v>
      </c>
      <c r="AO1258" s="447"/>
      <c r="AP1258" s="448" t="s">
        <v>112</v>
      </c>
      <c r="AQ1258" s="449"/>
      <c r="AR1258" s="450"/>
      <c r="AX1258" s="451"/>
      <c r="AY1258" s="451"/>
      <c r="AZ1258" s="451"/>
      <c r="BA1258" s="451"/>
      <c r="BB1258" s="451"/>
      <c r="BC1258" s="451"/>
      <c r="BD1258" s="452"/>
    </row>
    <row r="1259" spans="2:58" s="236" customFormat="1" ht="15" hidden="1" customHeight="1">
      <c r="B1259" s="985"/>
      <c r="C1259" s="986"/>
      <c r="D1259" s="986"/>
      <c r="E1259" s="986"/>
      <c r="F1259" s="986"/>
      <c r="G1259" s="986"/>
      <c r="H1259" s="986"/>
      <c r="I1259" s="987"/>
      <c r="J1259" s="453" t="s">
        <v>3926</v>
      </c>
      <c r="K1259" s="454"/>
      <c r="L1259" s="454"/>
      <c r="M1259" s="454"/>
      <c r="N1259" s="454"/>
      <c r="O1259" s="454"/>
      <c r="P1259" s="454"/>
      <c r="Q1259" s="454"/>
      <c r="R1259" s="454"/>
      <c r="S1259" s="449"/>
      <c r="T1259" s="455"/>
      <c r="U1259" s="456"/>
      <c r="V1259" s="457"/>
      <c r="W1259" s="458"/>
      <c r="X1259" s="459" t="s">
        <v>388</v>
      </c>
      <c r="Y1259" s="460"/>
      <c r="Z1259" s="461" t="s">
        <v>112</v>
      </c>
      <c r="AA1259" s="461"/>
      <c r="AB1259" s="462"/>
      <c r="AD1259" s="985"/>
      <c r="AE1259" s="986"/>
      <c r="AF1259" s="986"/>
      <c r="AG1259" s="986"/>
      <c r="AH1259" s="986"/>
      <c r="AI1259" s="986"/>
      <c r="AJ1259" s="986"/>
      <c r="AK1259" s="987"/>
      <c r="AL1259" s="453" t="s">
        <v>3926</v>
      </c>
      <c r="AM1259" s="454"/>
      <c r="AN1259" s="454"/>
      <c r="AO1259" s="454"/>
      <c r="AP1259" s="454"/>
      <c r="AQ1259" s="454"/>
      <c r="AR1259" s="454"/>
      <c r="AS1259" s="454"/>
      <c r="AT1259" s="454"/>
      <c r="AU1259" s="449"/>
      <c r="AV1259" s="455"/>
      <c r="AW1259" s="456"/>
      <c r="AX1259" s="457"/>
      <c r="AY1259" s="458"/>
      <c r="AZ1259" s="459" t="s">
        <v>388</v>
      </c>
      <c r="BA1259" s="460"/>
      <c r="BB1259" s="461" t="s">
        <v>112</v>
      </c>
      <c r="BC1259" s="461"/>
      <c r="BD1259" s="462"/>
    </row>
    <row r="1260" spans="2:58" s="236" customFormat="1" ht="15" hidden="1" customHeight="1">
      <c r="B1260" s="988"/>
      <c r="C1260" s="989"/>
      <c r="D1260" s="989"/>
      <c r="E1260" s="989"/>
      <c r="F1260" s="989"/>
      <c r="G1260" s="989"/>
      <c r="H1260" s="989"/>
      <c r="I1260" s="990"/>
      <c r="J1260" s="463" t="s">
        <v>3927</v>
      </c>
      <c r="K1260" s="464"/>
      <c r="L1260" s="464"/>
      <c r="M1260" s="464"/>
      <c r="N1260" s="464"/>
      <c r="O1260" s="464"/>
      <c r="P1260" s="464"/>
      <c r="Q1260" s="464"/>
      <c r="R1260" s="464"/>
      <c r="S1260" s="465"/>
      <c r="T1260" s="466"/>
      <c r="U1260" s="467"/>
      <c r="V1260" s="468"/>
      <c r="W1260" s="469"/>
      <c r="X1260" s="464" t="s">
        <v>388</v>
      </c>
      <c r="Y1260" s="470"/>
      <c r="Z1260" s="466" t="s">
        <v>112</v>
      </c>
      <c r="AA1260" s="466"/>
      <c r="AB1260" s="471"/>
      <c r="AD1260" s="988"/>
      <c r="AE1260" s="989"/>
      <c r="AF1260" s="989"/>
      <c r="AG1260" s="989"/>
      <c r="AH1260" s="989"/>
      <c r="AI1260" s="989"/>
      <c r="AJ1260" s="989"/>
      <c r="AK1260" s="990"/>
      <c r="AL1260" s="463" t="s">
        <v>3927</v>
      </c>
      <c r="AM1260" s="464"/>
      <c r="AN1260" s="464"/>
      <c r="AO1260" s="464"/>
      <c r="AP1260" s="464"/>
      <c r="AQ1260" s="464"/>
      <c r="AR1260" s="464"/>
      <c r="AS1260" s="464"/>
      <c r="AT1260" s="464"/>
      <c r="AU1260" s="465"/>
      <c r="AV1260" s="466"/>
      <c r="AW1260" s="467"/>
      <c r="AX1260" s="468"/>
      <c r="AY1260" s="469"/>
      <c r="AZ1260" s="464" t="s">
        <v>388</v>
      </c>
      <c r="BA1260" s="470"/>
      <c r="BB1260" s="466" t="s">
        <v>112</v>
      </c>
      <c r="BC1260" s="466"/>
      <c r="BD1260" s="471"/>
    </row>
    <row r="1261" spans="2:58" s="236" customFormat="1" ht="18" hidden="1" customHeight="1">
      <c r="B1261" s="991" t="s">
        <v>3928</v>
      </c>
      <c r="C1261" s="992"/>
      <c r="D1261" s="992"/>
      <c r="E1261" s="992"/>
      <c r="F1261" s="992"/>
      <c r="G1261" s="992"/>
      <c r="H1261" s="992"/>
      <c r="I1261" s="993"/>
      <c r="J1261" s="472" t="s">
        <v>3783</v>
      </c>
      <c r="K1261" s="473" t="s">
        <v>3929</v>
      </c>
      <c r="L1261" s="474"/>
      <c r="M1261" s="474"/>
      <c r="N1261" s="474"/>
      <c r="O1261" s="472" t="s">
        <v>3783</v>
      </c>
      <c r="P1261" s="473" t="s">
        <v>3930</v>
      </c>
      <c r="Q1261" s="474"/>
      <c r="R1261" s="474"/>
      <c r="T1261" s="461" t="s">
        <v>3935</v>
      </c>
      <c r="U1261" s="472" t="s">
        <v>3783</v>
      </c>
      <c r="V1261" s="461" t="s">
        <v>3936</v>
      </c>
      <c r="X1261" s="473"/>
      <c r="Y1261" s="474"/>
      <c r="Z1261" s="474"/>
      <c r="AA1261" s="474"/>
      <c r="AB1261" s="475"/>
      <c r="AD1261" s="991" t="s">
        <v>3928</v>
      </c>
      <c r="AE1261" s="992"/>
      <c r="AF1261" s="992"/>
      <c r="AG1261" s="992"/>
      <c r="AH1261" s="992"/>
      <c r="AI1261" s="992"/>
      <c r="AJ1261" s="992"/>
      <c r="AK1261" s="993"/>
      <c r="AL1261" s="472" t="s">
        <v>3783</v>
      </c>
      <c r="AM1261" s="473" t="s">
        <v>3929</v>
      </c>
      <c r="AN1261" s="474"/>
      <c r="AO1261" s="474"/>
      <c r="AP1261" s="474"/>
      <c r="AQ1261" s="472" t="s">
        <v>3783</v>
      </c>
      <c r="AR1261" s="473" t="s">
        <v>3930</v>
      </c>
      <c r="AS1261" s="474"/>
      <c r="AT1261" s="474"/>
      <c r="AV1261" s="461" t="s">
        <v>3935</v>
      </c>
      <c r="AW1261" s="472" t="s">
        <v>3783</v>
      </c>
      <c r="AX1261" s="461" t="s">
        <v>3936</v>
      </c>
      <c r="AZ1261" s="473"/>
      <c r="BA1261" s="474"/>
      <c r="BB1261" s="474"/>
      <c r="BC1261" s="474"/>
      <c r="BD1261" s="475"/>
    </row>
    <row r="1262" spans="2:58" s="236" customFormat="1" ht="15" hidden="1" customHeight="1">
      <c r="B1262" s="994" t="s">
        <v>3931</v>
      </c>
      <c r="C1262" s="995"/>
      <c r="D1262" s="995"/>
      <c r="E1262" s="995"/>
      <c r="F1262" s="995"/>
      <c r="G1262" s="995"/>
      <c r="H1262" s="995"/>
      <c r="I1262" s="996"/>
      <c r="J1262" s="1000" t="s">
        <v>3932</v>
      </c>
      <c r="K1262" s="1001"/>
      <c r="L1262" s="1004"/>
      <c r="M1262" s="1005"/>
      <c r="N1262" s="1005"/>
      <c r="O1262" s="1005"/>
      <c r="P1262" s="1005"/>
      <c r="Q1262" s="1005"/>
      <c r="R1262" s="1006"/>
      <c r="S1262" s="1006"/>
      <c r="T1262" s="1006"/>
      <c r="U1262" s="1007"/>
      <c r="V1262" s="1008" t="s">
        <v>3933</v>
      </c>
      <c r="W1262" s="1008"/>
      <c r="X1262" s="1008"/>
      <c r="Y1262" s="1008"/>
      <c r="Z1262" s="1008"/>
      <c r="AA1262" s="1008"/>
      <c r="AB1262" s="1009"/>
      <c r="AD1262" s="994" t="s">
        <v>3931</v>
      </c>
      <c r="AE1262" s="995"/>
      <c r="AF1262" s="995"/>
      <c r="AG1262" s="995"/>
      <c r="AH1262" s="995"/>
      <c r="AI1262" s="995"/>
      <c r="AJ1262" s="995"/>
      <c r="AK1262" s="996"/>
      <c r="AL1262" s="1000" t="s">
        <v>3932</v>
      </c>
      <c r="AM1262" s="1001"/>
      <c r="AN1262" s="1004"/>
      <c r="AO1262" s="1005"/>
      <c r="AP1262" s="1005"/>
      <c r="AQ1262" s="1005"/>
      <c r="AR1262" s="1005"/>
      <c r="AS1262" s="1005"/>
      <c r="AT1262" s="1006"/>
      <c r="AU1262" s="1006"/>
      <c r="AV1262" s="1006"/>
      <c r="AW1262" s="1007"/>
      <c r="AX1262" s="1008" t="s">
        <v>3933</v>
      </c>
      <c r="AY1262" s="1008"/>
      <c r="AZ1262" s="1008"/>
      <c r="BA1262" s="1008"/>
      <c r="BB1262" s="1008"/>
      <c r="BC1262" s="1008"/>
      <c r="BD1262" s="1009"/>
    </row>
    <row r="1263" spans="2:58" s="236" customFormat="1" ht="15" hidden="1" customHeight="1">
      <c r="B1263" s="997"/>
      <c r="C1263" s="998"/>
      <c r="D1263" s="998"/>
      <c r="E1263" s="998"/>
      <c r="F1263" s="998"/>
      <c r="G1263" s="998"/>
      <c r="H1263" s="998"/>
      <c r="I1263" s="999"/>
      <c r="J1263" s="1002"/>
      <c r="K1263" s="1003"/>
      <c r="L1263" s="1004"/>
      <c r="M1263" s="1005"/>
      <c r="N1263" s="1005"/>
      <c r="O1263" s="1005"/>
      <c r="P1263" s="1005"/>
      <c r="Q1263" s="1005"/>
      <c r="R1263" s="1006"/>
      <c r="S1263" s="1006"/>
      <c r="T1263" s="1006"/>
      <c r="U1263" s="1007"/>
      <c r="V1263" s="1010"/>
      <c r="W1263" s="1010"/>
      <c r="X1263" s="1010"/>
      <c r="Y1263" s="1010"/>
      <c r="Z1263" s="1010"/>
      <c r="AA1263" s="1010"/>
      <c r="AB1263" s="1011"/>
      <c r="AC1263" s="241"/>
      <c r="AD1263" s="997"/>
      <c r="AE1263" s="998"/>
      <c r="AF1263" s="998"/>
      <c r="AG1263" s="998"/>
      <c r="AH1263" s="998"/>
      <c r="AI1263" s="998"/>
      <c r="AJ1263" s="998"/>
      <c r="AK1263" s="999"/>
      <c r="AL1263" s="1002"/>
      <c r="AM1263" s="1003"/>
      <c r="AN1263" s="1004"/>
      <c r="AO1263" s="1005"/>
      <c r="AP1263" s="1005"/>
      <c r="AQ1263" s="1005"/>
      <c r="AR1263" s="1005"/>
      <c r="AS1263" s="1005"/>
      <c r="AT1263" s="1006"/>
      <c r="AU1263" s="1006"/>
      <c r="AV1263" s="1006"/>
      <c r="AW1263" s="1007"/>
      <c r="AX1263" s="1010"/>
      <c r="AY1263" s="1010"/>
      <c r="AZ1263" s="1010"/>
      <c r="BA1263" s="1010"/>
      <c r="BB1263" s="1010"/>
      <c r="BC1263" s="1010"/>
      <c r="BD1263" s="1011"/>
      <c r="BF1263" s="241"/>
    </row>
    <row r="1264" spans="2:58" s="236" customFormat="1" ht="15" hidden="1" customHeight="1">
      <c r="B1264" s="994" t="s">
        <v>3934</v>
      </c>
      <c r="C1264" s="995"/>
      <c r="D1264" s="995"/>
      <c r="E1264" s="995"/>
      <c r="F1264" s="995"/>
      <c r="G1264" s="995"/>
      <c r="H1264" s="995"/>
      <c r="I1264" s="996"/>
      <c r="J1264" s="968"/>
      <c r="K1264" s="969"/>
      <c r="L1264" s="1012"/>
      <c r="M1264" s="1012" t="s">
        <v>12</v>
      </c>
      <c r="N1264" s="1012"/>
      <c r="O1264" s="1012" t="s">
        <v>11</v>
      </c>
      <c r="P1264" s="1012"/>
      <c r="Q1264" s="1012" t="s">
        <v>227</v>
      </c>
      <c r="S1264" s="476"/>
      <c r="T1264" s="476"/>
      <c r="U1264" s="476"/>
      <c r="V1264" s="476"/>
      <c r="W1264" s="476"/>
      <c r="X1264" s="476"/>
      <c r="Y1264" s="476"/>
      <c r="Z1264" s="476"/>
      <c r="AA1264" s="476"/>
      <c r="AB1264" s="477"/>
      <c r="AC1264" s="241"/>
      <c r="AD1264" s="994" t="s">
        <v>3934</v>
      </c>
      <c r="AE1264" s="995"/>
      <c r="AF1264" s="995"/>
      <c r="AG1264" s="995"/>
      <c r="AH1264" s="995"/>
      <c r="AI1264" s="995"/>
      <c r="AJ1264" s="995"/>
      <c r="AK1264" s="996"/>
      <c r="AL1264" s="968"/>
      <c r="AM1264" s="969"/>
      <c r="AN1264" s="1012"/>
      <c r="AO1264" s="1012" t="s">
        <v>12</v>
      </c>
      <c r="AP1264" s="1012"/>
      <c r="AQ1264" s="1012" t="s">
        <v>11</v>
      </c>
      <c r="AR1264" s="1012"/>
      <c r="AS1264" s="1012" t="s">
        <v>227</v>
      </c>
      <c r="AU1264" s="476"/>
      <c r="AV1264" s="476"/>
      <c r="AW1264" s="476"/>
      <c r="AX1264" s="476"/>
      <c r="AY1264" s="476"/>
      <c r="AZ1264" s="476"/>
      <c r="BA1264" s="476"/>
      <c r="BB1264" s="476"/>
      <c r="BC1264" s="476"/>
      <c r="BD1264" s="477"/>
      <c r="BF1264" s="241"/>
    </row>
    <row r="1265" spans="2:58" s="236" customFormat="1" ht="15" hidden="1" customHeight="1">
      <c r="B1265" s="997"/>
      <c r="C1265" s="998"/>
      <c r="D1265" s="998"/>
      <c r="E1265" s="998"/>
      <c r="F1265" s="998"/>
      <c r="G1265" s="998"/>
      <c r="H1265" s="998"/>
      <c r="I1265" s="999"/>
      <c r="J1265" s="970"/>
      <c r="K1265" s="971"/>
      <c r="L1265" s="1013"/>
      <c r="M1265" s="1013"/>
      <c r="N1265" s="1013"/>
      <c r="O1265" s="1013"/>
      <c r="P1265" s="1013"/>
      <c r="Q1265" s="1013"/>
      <c r="R1265" s="481"/>
      <c r="S1265" s="479"/>
      <c r="T1265" s="479"/>
      <c r="U1265" s="479"/>
      <c r="V1265" s="479"/>
      <c r="W1265" s="479"/>
      <c r="X1265" s="479"/>
      <c r="Y1265" s="479"/>
      <c r="Z1265" s="479"/>
      <c r="AA1265" s="479"/>
      <c r="AB1265" s="480"/>
      <c r="AC1265" s="241"/>
      <c r="AD1265" s="997"/>
      <c r="AE1265" s="998"/>
      <c r="AF1265" s="998"/>
      <c r="AG1265" s="998"/>
      <c r="AH1265" s="998"/>
      <c r="AI1265" s="998"/>
      <c r="AJ1265" s="998"/>
      <c r="AK1265" s="999"/>
      <c r="AL1265" s="970"/>
      <c r="AM1265" s="971"/>
      <c r="AN1265" s="1013"/>
      <c r="AO1265" s="1013"/>
      <c r="AP1265" s="1013"/>
      <c r="AQ1265" s="1013"/>
      <c r="AR1265" s="1013"/>
      <c r="AS1265" s="1013"/>
      <c r="AT1265" s="481"/>
      <c r="AU1265" s="479"/>
      <c r="AV1265" s="479"/>
      <c r="AW1265" s="479"/>
      <c r="AX1265" s="479"/>
      <c r="AY1265" s="479"/>
      <c r="AZ1265" s="479"/>
      <c r="BA1265" s="479"/>
      <c r="BB1265" s="479"/>
      <c r="BC1265" s="479"/>
      <c r="BD1265" s="480"/>
      <c r="BF1265" s="241"/>
    </row>
    <row r="1266" spans="2:58" s="236" customFormat="1" ht="20.100000000000001" hidden="1" customHeight="1">
      <c r="B1266" s="482"/>
      <c r="C1266" s="482"/>
      <c r="D1266" s="482"/>
      <c r="E1266" s="482"/>
      <c r="F1266" s="482"/>
      <c r="G1266" s="482"/>
      <c r="H1266" s="482"/>
      <c r="I1266" s="482"/>
      <c r="J1266" s="482"/>
      <c r="K1266" s="482"/>
      <c r="L1266" s="482"/>
      <c r="M1266" s="482"/>
      <c r="N1266" s="482"/>
      <c r="O1266" s="482"/>
      <c r="P1266" s="482"/>
      <c r="Q1266" s="482"/>
      <c r="R1266" s="482"/>
      <c r="S1266" s="482"/>
      <c r="T1266" s="482"/>
      <c r="U1266" s="482"/>
      <c r="V1266" s="482"/>
      <c r="W1266" s="482"/>
      <c r="X1266" s="482"/>
      <c r="Y1266" s="478"/>
      <c r="Z1266" s="478"/>
      <c r="AA1266" s="478"/>
      <c r="AB1266" s="478"/>
      <c r="AC1266" s="241"/>
      <c r="AD1266" s="482"/>
      <c r="AE1266" s="482"/>
      <c r="AF1266" s="482"/>
      <c r="AG1266" s="482"/>
      <c r="AH1266" s="482"/>
      <c r="AI1266" s="482"/>
      <c r="AJ1266" s="482"/>
      <c r="AK1266" s="482"/>
      <c r="AL1266" s="482"/>
      <c r="AM1266" s="482"/>
      <c r="AN1266" s="482"/>
      <c r="AO1266" s="482"/>
      <c r="AP1266" s="482"/>
      <c r="AQ1266" s="482"/>
      <c r="AR1266" s="482"/>
      <c r="AS1266" s="482"/>
      <c r="AT1266" s="482"/>
      <c r="AU1266" s="482"/>
      <c r="AV1266" s="482"/>
      <c r="AW1266" s="482"/>
      <c r="AX1266" s="482"/>
      <c r="AY1266" s="482"/>
      <c r="AZ1266" s="482"/>
      <c r="BA1266" s="478"/>
      <c r="BB1266" s="478"/>
      <c r="BC1266" s="478"/>
      <c r="BD1266" s="478"/>
      <c r="BF1266" s="241"/>
    </row>
    <row r="1267" spans="2:58" s="236" customFormat="1" ht="12.45" hidden="1" customHeight="1">
      <c r="B1267" s="1014" t="s">
        <v>3917</v>
      </c>
      <c r="C1267" s="1015"/>
      <c r="D1267" s="1015"/>
      <c r="E1267" s="1015"/>
      <c r="F1267" s="1015"/>
      <c r="G1267" s="1015"/>
      <c r="H1267" s="1015"/>
      <c r="I1267" s="1016"/>
      <c r="J1267" s="1017"/>
      <c r="K1267" s="1018"/>
      <c r="L1267" s="1018"/>
      <c r="M1267" s="1018"/>
      <c r="N1267" s="1018"/>
      <c r="O1267" s="1018"/>
      <c r="P1267" s="1018"/>
      <c r="Q1267" s="1018"/>
      <c r="R1267" s="1018"/>
      <c r="S1267" s="1018"/>
      <c r="T1267" s="1018"/>
      <c r="U1267" s="1018"/>
      <c r="V1267" s="1018"/>
      <c r="W1267" s="1018"/>
      <c r="X1267" s="1018"/>
      <c r="Y1267" s="1018"/>
      <c r="Z1267" s="1018"/>
      <c r="AA1267" s="1018"/>
      <c r="AB1267" s="1019"/>
      <c r="AD1267" s="1014" t="s">
        <v>3917</v>
      </c>
      <c r="AE1267" s="1015"/>
      <c r="AF1267" s="1015"/>
      <c r="AG1267" s="1015"/>
      <c r="AH1267" s="1015"/>
      <c r="AI1267" s="1015"/>
      <c r="AJ1267" s="1015"/>
      <c r="AK1267" s="1016"/>
      <c r="AL1267" s="1017"/>
      <c r="AM1267" s="1018"/>
      <c r="AN1267" s="1018"/>
      <c r="AO1267" s="1018"/>
      <c r="AP1267" s="1018"/>
      <c r="AQ1267" s="1018"/>
      <c r="AR1267" s="1018"/>
      <c r="AS1267" s="1018"/>
      <c r="AT1267" s="1018"/>
      <c r="AU1267" s="1018"/>
      <c r="AV1267" s="1018"/>
      <c r="AW1267" s="1018"/>
      <c r="AX1267" s="1018"/>
      <c r="AY1267" s="1018"/>
      <c r="AZ1267" s="1018"/>
      <c r="BA1267" s="1018"/>
      <c r="BB1267" s="1018"/>
      <c r="BC1267" s="1018"/>
      <c r="BD1267" s="1019"/>
    </row>
    <row r="1268" spans="2:58" s="236" customFormat="1" ht="22.5" hidden="1" customHeight="1">
      <c r="B1268" s="1020" t="s">
        <v>8</v>
      </c>
      <c r="C1268" s="1021"/>
      <c r="D1268" s="1021"/>
      <c r="E1268" s="1021"/>
      <c r="F1268" s="1021"/>
      <c r="G1268" s="1021"/>
      <c r="H1268" s="1021"/>
      <c r="I1268" s="1022"/>
      <c r="J1268" s="1023"/>
      <c r="K1268" s="1024"/>
      <c r="L1268" s="1024"/>
      <c r="M1268" s="1025"/>
      <c r="N1268" s="1025"/>
      <c r="O1268" s="1024"/>
      <c r="P1268" s="1025"/>
      <c r="Q1268" s="1025"/>
      <c r="R1268" s="1024"/>
      <c r="S1268" s="1024"/>
      <c r="T1268" s="1024"/>
      <c r="U1268" s="1024"/>
      <c r="V1268" s="1024"/>
      <c r="W1268" s="1024"/>
      <c r="X1268" s="1024"/>
      <c r="Y1268" s="1024"/>
      <c r="Z1268" s="1024"/>
      <c r="AA1268" s="1024"/>
      <c r="AB1268" s="1026"/>
      <c r="AC1268" s="236">
        <v>74</v>
      </c>
      <c r="AD1268" s="1020" t="s">
        <v>8</v>
      </c>
      <c r="AE1268" s="1021"/>
      <c r="AF1268" s="1021"/>
      <c r="AG1268" s="1021"/>
      <c r="AH1268" s="1021"/>
      <c r="AI1268" s="1021"/>
      <c r="AJ1268" s="1021"/>
      <c r="AK1268" s="1022"/>
      <c r="AL1268" s="1023"/>
      <c r="AM1268" s="1024"/>
      <c r="AN1268" s="1024"/>
      <c r="AO1268" s="1025"/>
      <c r="AP1268" s="1025"/>
      <c r="AQ1268" s="1024"/>
      <c r="AR1268" s="1025"/>
      <c r="AS1268" s="1025"/>
      <c r="AT1268" s="1024"/>
      <c r="AU1268" s="1024"/>
      <c r="AV1268" s="1024"/>
      <c r="AW1268" s="1024"/>
      <c r="AX1268" s="1024"/>
      <c r="AY1268" s="1024"/>
      <c r="AZ1268" s="1024"/>
      <c r="BA1268" s="1024"/>
      <c r="BB1268" s="1024"/>
      <c r="BC1268" s="1024"/>
      <c r="BD1268" s="1026"/>
      <c r="BF1268" s="236">
        <v>74</v>
      </c>
    </row>
    <row r="1269" spans="2:58" s="236" customFormat="1" ht="25.2" hidden="1" customHeight="1">
      <c r="B1269" s="1027" t="s">
        <v>23</v>
      </c>
      <c r="C1269" s="1028"/>
      <c r="D1269" s="1028"/>
      <c r="E1269" s="1028"/>
      <c r="F1269" s="1028"/>
      <c r="G1269" s="1028"/>
      <c r="H1269" s="1028"/>
      <c r="I1269" s="1029"/>
      <c r="J1269" s="972" t="s">
        <v>3918</v>
      </c>
      <c r="K1269" s="973"/>
      <c r="L1269" s="973"/>
      <c r="M1269" s="975"/>
      <c r="N1269" s="977"/>
      <c r="O1269" s="239" t="s">
        <v>3919</v>
      </c>
      <c r="P1269" s="975"/>
      <c r="Q1269" s="977"/>
      <c r="R1269" s="973"/>
      <c r="S1269" s="973"/>
      <c r="T1269" s="973"/>
      <c r="U1269" s="973"/>
      <c r="V1269" s="973"/>
      <c r="W1269" s="973"/>
      <c r="X1269" s="973"/>
      <c r="Y1269" s="973"/>
      <c r="Z1269" s="973"/>
      <c r="AA1269" s="973"/>
      <c r="AB1269" s="974"/>
      <c r="AD1269" s="1027" t="s">
        <v>23</v>
      </c>
      <c r="AE1269" s="1028"/>
      <c r="AF1269" s="1028"/>
      <c r="AG1269" s="1028"/>
      <c r="AH1269" s="1028"/>
      <c r="AI1269" s="1028"/>
      <c r="AJ1269" s="1028"/>
      <c r="AK1269" s="1029"/>
      <c r="AL1269" s="972" t="s">
        <v>3918</v>
      </c>
      <c r="AM1269" s="973"/>
      <c r="AN1269" s="973"/>
      <c r="AO1269" s="975"/>
      <c r="AP1269" s="977"/>
      <c r="AQ1269" s="239" t="s">
        <v>3919</v>
      </c>
      <c r="AR1269" s="975"/>
      <c r="AS1269" s="977"/>
      <c r="AT1269" s="973"/>
      <c r="AU1269" s="973"/>
      <c r="AV1269" s="973"/>
      <c r="AW1269" s="973"/>
      <c r="AX1269" s="973"/>
      <c r="AY1269" s="973"/>
      <c r="AZ1269" s="973"/>
      <c r="BA1269" s="973"/>
      <c r="BB1269" s="973"/>
      <c r="BC1269" s="973"/>
      <c r="BD1269" s="974"/>
    </row>
    <row r="1270" spans="2:58" s="236" customFormat="1" ht="25.2" hidden="1" customHeight="1">
      <c r="B1270" s="1030"/>
      <c r="C1270" s="1025"/>
      <c r="D1270" s="1025"/>
      <c r="E1270" s="1025"/>
      <c r="F1270" s="1025"/>
      <c r="G1270" s="1025"/>
      <c r="H1270" s="1025"/>
      <c r="I1270" s="1031"/>
      <c r="J1270" s="972" t="s">
        <v>3920</v>
      </c>
      <c r="K1270" s="973"/>
      <c r="L1270" s="973"/>
      <c r="M1270" s="975"/>
      <c r="N1270" s="976"/>
      <c r="O1270" s="976"/>
      <c r="P1270" s="976"/>
      <c r="Q1270" s="977"/>
      <c r="R1270" s="972" t="s">
        <v>3921</v>
      </c>
      <c r="S1270" s="973"/>
      <c r="T1270" s="974"/>
      <c r="U1270" s="975"/>
      <c r="V1270" s="976"/>
      <c r="W1270" s="976"/>
      <c r="X1270" s="976"/>
      <c r="Y1270" s="976"/>
      <c r="Z1270" s="976"/>
      <c r="AA1270" s="976"/>
      <c r="AB1270" s="977"/>
      <c r="AD1270" s="1030"/>
      <c r="AE1270" s="1025"/>
      <c r="AF1270" s="1025"/>
      <c r="AG1270" s="1025"/>
      <c r="AH1270" s="1025"/>
      <c r="AI1270" s="1025"/>
      <c r="AJ1270" s="1025"/>
      <c r="AK1270" s="1031"/>
      <c r="AL1270" s="972" t="s">
        <v>3920</v>
      </c>
      <c r="AM1270" s="973"/>
      <c r="AN1270" s="973"/>
      <c r="AO1270" s="975"/>
      <c r="AP1270" s="976"/>
      <c r="AQ1270" s="976"/>
      <c r="AR1270" s="976"/>
      <c r="AS1270" s="977"/>
      <c r="AT1270" s="972" t="s">
        <v>3921</v>
      </c>
      <c r="AU1270" s="973"/>
      <c r="AV1270" s="974"/>
      <c r="AW1270" s="975"/>
      <c r="AX1270" s="976"/>
      <c r="AY1270" s="976"/>
      <c r="AZ1270" s="976"/>
      <c r="BA1270" s="976"/>
      <c r="BB1270" s="976"/>
      <c r="BC1270" s="976"/>
      <c r="BD1270" s="977"/>
    </row>
    <row r="1271" spans="2:58" s="236" customFormat="1" ht="25.2" hidden="1" customHeight="1">
      <c r="B1271" s="1030"/>
      <c r="C1271" s="1025"/>
      <c r="D1271" s="1025"/>
      <c r="E1271" s="1025"/>
      <c r="F1271" s="1025"/>
      <c r="G1271" s="1025"/>
      <c r="H1271" s="1025"/>
      <c r="I1271" s="1031"/>
      <c r="J1271" s="972" t="s">
        <v>3922</v>
      </c>
      <c r="K1271" s="973"/>
      <c r="L1271" s="973"/>
      <c r="M1271" s="978"/>
      <c r="N1271" s="979"/>
      <c r="O1271" s="979"/>
      <c r="P1271" s="979"/>
      <c r="Q1271" s="980"/>
      <c r="R1271" s="972" t="s">
        <v>3923</v>
      </c>
      <c r="S1271" s="973"/>
      <c r="T1271" s="974"/>
      <c r="U1271" s="975"/>
      <c r="V1271" s="976"/>
      <c r="W1271" s="976"/>
      <c r="X1271" s="976"/>
      <c r="Y1271" s="976"/>
      <c r="Z1271" s="976"/>
      <c r="AA1271" s="976"/>
      <c r="AB1271" s="977"/>
      <c r="AD1271" s="1030"/>
      <c r="AE1271" s="1025"/>
      <c r="AF1271" s="1025"/>
      <c r="AG1271" s="1025"/>
      <c r="AH1271" s="1025"/>
      <c r="AI1271" s="1025"/>
      <c r="AJ1271" s="1025"/>
      <c r="AK1271" s="1031"/>
      <c r="AL1271" s="972" t="s">
        <v>3922</v>
      </c>
      <c r="AM1271" s="973"/>
      <c r="AN1271" s="973"/>
      <c r="AO1271" s="978"/>
      <c r="AP1271" s="979"/>
      <c r="AQ1271" s="979"/>
      <c r="AR1271" s="979"/>
      <c r="AS1271" s="980"/>
      <c r="AT1271" s="972" t="s">
        <v>3923</v>
      </c>
      <c r="AU1271" s="973"/>
      <c r="AV1271" s="974"/>
      <c r="AW1271" s="975"/>
      <c r="AX1271" s="976"/>
      <c r="AY1271" s="976"/>
      <c r="AZ1271" s="976"/>
      <c r="BA1271" s="976"/>
      <c r="BB1271" s="976"/>
      <c r="BC1271" s="976"/>
      <c r="BD1271" s="977"/>
    </row>
    <row r="1272" spans="2:58" s="236" customFormat="1" ht="25.2" hidden="1" customHeight="1">
      <c r="B1272" s="1023"/>
      <c r="C1272" s="1024"/>
      <c r="D1272" s="1024"/>
      <c r="E1272" s="1024"/>
      <c r="F1272" s="1024"/>
      <c r="G1272" s="1024"/>
      <c r="H1272" s="1024"/>
      <c r="I1272" s="1026"/>
      <c r="J1272" s="972" t="s">
        <v>3924</v>
      </c>
      <c r="K1272" s="973"/>
      <c r="L1272" s="973"/>
      <c r="M1272" s="981"/>
      <c r="N1272" s="981"/>
      <c r="O1272" s="981"/>
      <c r="P1272" s="981"/>
      <c r="Q1272" s="981"/>
      <c r="R1272" s="981"/>
      <c r="S1272" s="981"/>
      <c r="T1272" s="981"/>
      <c r="U1272" s="981"/>
      <c r="V1272" s="981"/>
      <c r="W1272" s="981"/>
      <c r="X1272" s="981"/>
      <c r="Y1272" s="981"/>
      <c r="Z1272" s="981"/>
      <c r="AA1272" s="981"/>
      <c r="AB1272" s="981"/>
      <c r="AD1272" s="1023"/>
      <c r="AE1272" s="1024"/>
      <c r="AF1272" s="1024"/>
      <c r="AG1272" s="1024"/>
      <c r="AH1272" s="1024"/>
      <c r="AI1272" s="1024"/>
      <c r="AJ1272" s="1024"/>
      <c r="AK1272" s="1026"/>
      <c r="AL1272" s="972" t="s">
        <v>3924</v>
      </c>
      <c r="AM1272" s="973"/>
      <c r="AN1272" s="973"/>
      <c r="AO1272" s="981"/>
      <c r="AP1272" s="981"/>
      <c r="AQ1272" s="981"/>
      <c r="AR1272" s="981"/>
      <c r="AS1272" s="981"/>
      <c r="AT1272" s="981"/>
      <c r="AU1272" s="981"/>
      <c r="AV1272" s="981"/>
      <c r="AW1272" s="981"/>
      <c r="AX1272" s="981"/>
      <c r="AY1272" s="981"/>
      <c r="AZ1272" s="981"/>
      <c r="BA1272" s="981"/>
      <c r="BB1272" s="981"/>
      <c r="BC1272" s="981"/>
      <c r="BD1272" s="981"/>
    </row>
    <row r="1273" spans="2:58" s="236" customFormat="1" ht="30" hidden="1" customHeight="1">
      <c r="B1273" s="982" t="s">
        <v>3925</v>
      </c>
      <c r="C1273" s="983"/>
      <c r="D1273" s="983"/>
      <c r="E1273" s="983"/>
      <c r="F1273" s="983"/>
      <c r="G1273" s="983"/>
      <c r="H1273" s="983"/>
      <c r="I1273" s="984"/>
      <c r="J1273" s="444"/>
      <c r="K1273" s="445"/>
      <c r="L1273" s="446" t="s">
        <v>388</v>
      </c>
      <c r="M1273" s="447"/>
      <c r="N1273" s="448" t="s">
        <v>112</v>
      </c>
      <c r="O1273" s="449"/>
      <c r="P1273" s="450"/>
      <c r="V1273" s="451"/>
      <c r="W1273" s="451"/>
      <c r="X1273" s="451"/>
      <c r="Y1273" s="451"/>
      <c r="Z1273" s="451"/>
      <c r="AA1273" s="451"/>
      <c r="AB1273" s="452"/>
      <c r="AD1273" s="982" t="s">
        <v>3925</v>
      </c>
      <c r="AE1273" s="983"/>
      <c r="AF1273" s="983"/>
      <c r="AG1273" s="983"/>
      <c r="AH1273" s="983"/>
      <c r="AI1273" s="983"/>
      <c r="AJ1273" s="983"/>
      <c r="AK1273" s="984"/>
      <c r="AL1273" s="444"/>
      <c r="AM1273" s="445"/>
      <c r="AN1273" s="446" t="s">
        <v>388</v>
      </c>
      <c r="AO1273" s="447"/>
      <c r="AP1273" s="448" t="s">
        <v>112</v>
      </c>
      <c r="AQ1273" s="449"/>
      <c r="AR1273" s="450"/>
      <c r="AX1273" s="451"/>
      <c r="AY1273" s="451"/>
      <c r="AZ1273" s="451"/>
      <c r="BA1273" s="451"/>
      <c r="BB1273" s="451"/>
      <c r="BC1273" s="451"/>
      <c r="BD1273" s="452"/>
    </row>
    <row r="1274" spans="2:58" s="236" customFormat="1" ht="15" hidden="1" customHeight="1">
      <c r="B1274" s="985"/>
      <c r="C1274" s="986"/>
      <c r="D1274" s="986"/>
      <c r="E1274" s="986"/>
      <c r="F1274" s="986"/>
      <c r="G1274" s="986"/>
      <c r="H1274" s="986"/>
      <c r="I1274" s="987"/>
      <c r="J1274" s="453" t="s">
        <v>3926</v>
      </c>
      <c r="K1274" s="454"/>
      <c r="L1274" s="454"/>
      <c r="M1274" s="454"/>
      <c r="N1274" s="454"/>
      <c r="O1274" s="454"/>
      <c r="P1274" s="454"/>
      <c r="Q1274" s="454"/>
      <c r="R1274" s="454"/>
      <c r="S1274" s="449"/>
      <c r="T1274" s="455"/>
      <c r="U1274" s="456"/>
      <c r="V1274" s="457"/>
      <c r="W1274" s="458"/>
      <c r="X1274" s="459" t="s">
        <v>388</v>
      </c>
      <c r="Y1274" s="460"/>
      <c r="Z1274" s="461" t="s">
        <v>112</v>
      </c>
      <c r="AA1274" s="461"/>
      <c r="AB1274" s="462"/>
      <c r="AD1274" s="985"/>
      <c r="AE1274" s="986"/>
      <c r="AF1274" s="986"/>
      <c r="AG1274" s="986"/>
      <c r="AH1274" s="986"/>
      <c r="AI1274" s="986"/>
      <c r="AJ1274" s="986"/>
      <c r="AK1274" s="987"/>
      <c r="AL1274" s="453" t="s">
        <v>3926</v>
      </c>
      <c r="AM1274" s="454"/>
      <c r="AN1274" s="454"/>
      <c r="AO1274" s="454"/>
      <c r="AP1274" s="454"/>
      <c r="AQ1274" s="454"/>
      <c r="AR1274" s="454"/>
      <c r="AS1274" s="454"/>
      <c r="AT1274" s="454"/>
      <c r="AU1274" s="449"/>
      <c r="AV1274" s="455"/>
      <c r="AW1274" s="456"/>
      <c r="AX1274" s="457"/>
      <c r="AY1274" s="458"/>
      <c r="AZ1274" s="459" t="s">
        <v>388</v>
      </c>
      <c r="BA1274" s="460"/>
      <c r="BB1274" s="461" t="s">
        <v>112</v>
      </c>
      <c r="BC1274" s="461"/>
      <c r="BD1274" s="462"/>
    </row>
    <row r="1275" spans="2:58" s="236" customFormat="1" ht="15" hidden="1" customHeight="1">
      <c r="B1275" s="988"/>
      <c r="C1275" s="989"/>
      <c r="D1275" s="989"/>
      <c r="E1275" s="989"/>
      <c r="F1275" s="989"/>
      <c r="G1275" s="989"/>
      <c r="H1275" s="989"/>
      <c r="I1275" s="990"/>
      <c r="J1275" s="463" t="s">
        <v>3927</v>
      </c>
      <c r="K1275" s="464"/>
      <c r="L1275" s="464"/>
      <c r="M1275" s="464"/>
      <c r="N1275" s="464"/>
      <c r="O1275" s="464"/>
      <c r="P1275" s="464"/>
      <c r="Q1275" s="464"/>
      <c r="R1275" s="464"/>
      <c r="S1275" s="465"/>
      <c r="T1275" s="466"/>
      <c r="U1275" s="467"/>
      <c r="V1275" s="468"/>
      <c r="W1275" s="469"/>
      <c r="X1275" s="464" t="s">
        <v>388</v>
      </c>
      <c r="Y1275" s="470"/>
      <c r="Z1275" s="466" t="s">
        <v>112</v>
      </c>
      <c r="AA1275" s="466"/>
      <c r="AB1275" s="471"/>
      <c r="AD1275" s="988"/>
      <c r="AE1275" s="989"/>
      <c r="AF1275" s="989"/>
      <c r="AG1275" s="989"/>
      <c r="AH1275" s="989"/>
      <c r="AI1275" s="989"/>
      <c r="AJ1275" s="989"/>
      <c r="AK1275" s="990"/>
      <c r="AL1275" s="463" t="s">
        <v>3927</v>
      </c>
      <c r="AM1275" s="464"/>
      <c r="AN1275" s="464"/>
      <c r="AO1275" s="464"/>
      <c r="AP1275" s="464"/>
      <c r="AQ1275" s="464"/>
      <c r="AR1275" s="464"/>
      <c r="AS1275" s="464"/>
      <c r="AT1275" s="464"/>
      <c r="AU1275" s="465"/>
      <c r="AV1275" s="466"/>
      <c r="AW1275" s="467"/>
      <c r="AX1275" s="468"/>
      <c r="AY1275" s="469"/>
      <c r="AZ1275" s="464" t="s">
        <v>388</v>
      </c>
      <c r="BA1275" s="470"/>
      <c r="BB1275" s="466" t="s">
        <v>112</v>
      </c>
      <c r="BC1275" s="466"/>
      <c r="BD1275" s="471"/>
    </row>
    <row r="1276" spans="2:58" s="236" customFormat="1" ht="18" hidden="1" customHeight="1">
      <c r="B1276" s="991" t="s">
        <v>3928</v>
      </c>
      <c r="C1276" s="992"/>
      <c r="D1276" s="992"/>
      <c r="E1276" s="992"/>
      <c r="F1276" s="992"/>
      <c r="G1276" s="992"/>
      <c r="H1276" s="992"/>
      <c r="I1276" s="993"/>
      <c r="J1276" s="472" t="s">
        <v>3783</v>
      </c>
      <c r="K1276" s="473" t="s">
        <v>3929</v>
      </c>
      <c r="L1276" s="474"/>
      <c r="M1276" s="474"/>
      <c r="N1276" s="474"/>
      <c r="O1276" s="472" t="s">
        <v>3783</v>
      </c>
      <c r="P1276" s="473" t="s">
        <v>3930</v>
      </c>
      <c r="Q1276" s="474"/>
      <c r="R1276" s="474"/>
      <c r="T1276" s="461" t="s">
        <v>3935</v>
      </c>
      <c r="U1276" s="472" t="s">
        <v>3783</v>
      </c>
      <c r="V1276" s="461" t="s">
        <v>3936</v>
      </c>
      <c r="X1276" s="473"/>
      <c r="Y1276" s="474"/>
      <c r="Z1276" s="474"/>
      <c r="AA1276" s="474"/>
      <c r="AB1276" s="475"/>
      <c r="AD1276" s="991" t="s">
        <v>3928</v>
      </c>
      <c r="AE1276" s="992"/>
      <c r="AF1276" s="992"/>
      <c r="AG1276" s="992"/>
      <c r="AH1276" s="992"/>
      <c r="AI1276" s="992"/>
      <c r="AJ1276" s="992"/>
      <c r="AK1276" s="993"/>
      <c r="AL1276" s="472" t="s">
        <v>3783</v>
      </c>
      <c r="AM1276" s="473" t="s">
        <v>3929</v>
      </c>
      <c r="AN1276" s="474"/>
      <c r="AO1276" s="474"/>
      <c r="AP1276" s="474"/>
      <c r="AQ1276" s="472" t="s">
        <v>3783</v>
      </c>
      <c r="AR1276" s="473" t="s">
        <v>3930</v>
      </c>
      <c r="AS1276" s="474"/>
      <c r="AT1276" s="474"/>
      <c r="AV1276" s="461" t="s">
        <v>3935</v>
      </c>
      <c r="AW1276" s="472" t="s">
        <v>3783</v>
      </c>
      <c r="AX1276" s="461" t="s">
        <v>3936</v>
      </c>
      <c r="AZ1276" s="473"/>
      <c r="BA1276" s="474"/>
      <c r="BB1276" s="474"/>
      <c r="BC1276" s="474"/>
      <c r="BD1276" s="475"/>
    </row>
    <row r="1277" spans="2:58" s="236" customFormat="1" ht="15" hidden="1" customHeight="1">
      <c r="B1277" s="994" t="s">
        <v>3931</v>
      </c>
      <c r="C1277" s="995"/>
      <c r="D1277" s="995"/>
      <c r="E1277" s="995"/>
      <c r="F1277" s="995"/>
      <c r="G1277" s="995"/>
      <c r="H1277" s="995"/>
      <c r="I1277" s="996"/>
      <c r="J1277" s="1000" t="s">
        <v>3932</v>
      </c>
      <c r="K1277" s="1001"/>
      <c r="L1277" s="1004"/>
      <c r="M1277" s="1005"/>
      <c r="N1277" s="1005"/>
      <c r="O1277" s="1005"/>
      <c r="P1277" s="1005"/>
      <c r="Q1277" s="1005"/>
      <c r="R1277" s="1006"/>
      <c r="S1277" s="1006"/>
      <c r="T1277" s="1006"/>
      <c r="U1277" s="1007"/>
      <c r="V1277" s="1008" t="s">
        <v>3933</v>
      </c>
      <c r="W1277" s="1008"/>
      <c r="X1277" s="1008"/>
      <c r="Y1277" s="1008"/>
      <c r="Z1277" s="1008"/>
      <c r="AA1277" s="1008"/>
      <c r="AB1277" s="1009"/>
      <c r="AD1277" s="994" t="s">
        <v>3931</v>
      </c>
      <c r="AE1277" s="995"/>
      <c r="AF1277" s="995"/>
      <c r="AG1277" s="995"/>
      <c r="AH1277" s="995"/>
      <c r="AI1277" s="995"/>
      <c r="AJ1277" s="995"/>
      <c r="AK1277" s="996"/>
      <c r="AL1277" s="1000" t="s">
        <v>3932</v>
      </c>
      <c r="AM1277" s="1001"/>
      <c r="AN1277" s="1004"/>
      <c r="AO1277" s="1005"/>
      <c r="AP1277" s="1005"/>
      <c r="AQ1277" s="1005"/>
      <c r="AR1277" s="1005"/>
      <c r="AS1277" s="1005"/>
      <c r="AT1277" s="1006"/>
      <c r="AU1277" s="1006"/>
      <c r="AV1277" s="1006"/>
      <c r="AW1277" s="1007"/>
      <c r="AX1277" s="1008" t="s">
        <v>3933</v>
      </c>
      <c r="AY1277" s="1008"/>
      <c r="AZ1277" s="1008"/>
      <c r="BA1277" s="1008"/>
      <c r="BB1277" s="1008"/>
      <c r="BC1277" s="1008"/>
      <c r="BD1277" s="1009"/>
    </row>
    <row r="1278" spans="2:58" s="236" customFormat="1" ht="15" hidden="1" customHeight="1">
      <c r="B1278" s="997"/>
      <c r="C1278" s="998"/>
      <c r="D1278" s="998"/>
      <c r="E1278" s="998"/>
      <c r="F1278" s="998"/>
      <c r="G1278" s="998"/>
      <c r="H1278" s="998"/>
      <c r="I1278" s="999"/>
      <c r="J1278" s="1002"/>
      <c r="K1278" s="1003"/>
      <c r="L1278" s="1004"/>
      <c r="M1278" s="1005"/>
      <c r="N1278" s="1005"/>
      <c r="O1278" s="1005"/>
      <c r="P1278" s="1005"/>
      <c r="Q1278" s="1005"/>
      <c r="R1278" s="1006"/>
      <c r="S1278" s="1006"/>
      <c r="T1278" s="1006"/>
      <c r="U1278" s="1007"/>
      <c r="V1278" s="1010"/>
      <c r="W1278" s="1010"/>
      <c r="X1278" s="1010"/>
      <c r="Y1278" s="1010"/>
      <c r="Z1278" s="1010"/>
      <c r="AA1278" s="1010"/>
      <c r="AB1278" s="1011"/>
      <c r="AC1278" s="241"/>
      <c r="AD1278" s="997"/>
      <c r="AE1278" s="998"/>
      <c r="AF1278" s="998"/>
      <c r="AG1278" s="998"/>
      <c r="AH1278" s="998"/>
      <c r="AI1278" s="998"/>
      <c r="AJ1278" s="998"/>
      <c r="AK1278" s="999"/>
      <c r="AL1278" s="1002"/>
      <c r="AM1278" s="1003"/>
      <c r="AN1278" s="1004"/>
      <c r="AO1278" s="1005"/>
      <c r="AP1278" s="1005"/>
      <c r="AQ1278" s="1005"/>
      <c r="AR1278" s="1005"/>
      <c r="AS1278" s="1005"/>
      <c r="AT1278" s="1006"/>
      <c r="AU1278" s="1006"/>
      <c r="AV1278" s="1006"/>
      <c r="AW1278" s="1007"/>
      <c r="AX1278" s="1010"/>
      <c r="AY1278" s="1010"/>
      <c r="AZ1278" s="1010"/>
      <c r="BA1278" s="1010"/>
      <c r="BB1278" s="1010"/>
      <c r="BC1278" s="1010"/>
      <c r="BD1278" s="1011"/>
      <c r="BF1278" s="241"/>
    </row>
    <row r="1279" spans="2:58" s="236" customFormat="1" ht="15" hidden="1" customHeight="1">
      <c r="B1279" s="994" t="s">
        <v>3934</v>
      </c>
      <c r="C1279" s="995"/>
      <c r="D1279" s="995"/>
      <c r="E1279" s="995"/>
      <c r="F1279" s="995"/>
      <c r="G1279" s="995"/>
      <c r="H1279" s="995"/>
      <c r="I1279" s="996"/>
      <c r="J1279" s="968"/>
      <c r="K1279" s="969"/>
      <c r="L1279" s="1012"/>
      <c r="M1279" s="1012" t="s">
        <v>12</v>
      </c>
      <c r="N1279" s="1012"/>
      <c r="O1279" s="1012" t="s">
        <v>11</v>
      </c>
      <c r="P1279" s="1012"/>
      <c r="Q1279" s="1012" t="s">
        <v>227</v>
      </c>
      <c r="S1279" s="476"/>
      <c r="T1279" s="476"/>
      <c r="U1279" s="476"/>
      <c r="V1279" s="476"/>
      <c r="W1279" s="476"/>
      <c r="X1279" s="476"/>
      <c r="Y1279" s="476"/>
      <c r="Z1279" s="476"/>
      <c r="AA1279" s="476"/>
      <c r="AB1279" s="477"/>
      <c r="AC1279" s="241"/>
      <c r="AD1279" s="994" t="s">
        <v>3934</v>
      </c>
      <c r="AE1279" s="995"/>
      <c r="AF1279" s="995"/>
      <c r="AG1279" s="995"/>
      <c r="AH1279" s="995"/>
      <c r="AI1279" s="995"/>
      <c r="AJ1279" s="995"/>
      <c r="AK1279" s="996"/>
      <c r="AL1279" s="968"/>
      <c r="AM1279" s="969"/>
      <c r="AN1279" s="1012"/>
      <c r="AO1279" s="1012" t="s">
        <v>12</v>
      </c>
      <c r="AP1279" s="1012"/>
      <c r="AQ1279" s="1012" t="s">
        <v>11</v>
      </c>
      <c r="AR1279" s="1012"/>
      <c r="AS1279" s="1012" t="s">
        <v>227</v>
      </c>
      <c r="AU1279" s="476"/>
      <c r="AV1279" s="476"/>
      <c r="AW1279" s="476"/>
      <c r="AX1279" s="476"/>
      <c r="AY1279" s="476"/>
      <c r="AZ1279" s="476"/>
      <c r="BA1279" s="476"/>
      <c r="BB1279" s="476"/>
      <c r="BC1279" s="476"/>
      <c r="BD1279" s="477"/>
      <c r="BF1279" s="241"/>
    </row>
    <row r="1280" spans="2:58" s="236" customFormat="1" ht="15" hidden="1" customHeight="1">
      <c r="B1280" s="997"/>
      <c r="C1280" s="998"/>
      <c r="D1280" s="998"/>
      <c r="E1280" s="998"/>
      <c r="F1280" s="998"/>
      <c r="G1280" s="998"/>
      <c r="H1280" s="998"/>
      <c r="I1280" s="999"/>
      <c r="J1280" s="970"/>
      <c r="K1280" s="971"/>
      <c r="L1280" s="1013"/>
      <c r="M1280" s="1013"/>
      <c r="N1280" s="1013"/>
      <c r="O1280" s="1013"/>
      <c r="P1280" s="1013"/>
      <c r="Q1280" s="1013"/>
      <c r="R1280" s="481"/>
      <c r="S1280" s="479"/>
      <c r="T1280" s="479"/>
      <c r="U1280" s="479"/>
      <c r="V1280" s="479"/>
      <c r="W1280" s="479"/>
      <c r="X1280" s="479"/>
      <c r="Y1280" s="479"/>
      <c r="Z1280" s="479"/>
      <c r="AA1280" s="479"/>
      <c r="AB1280" s="480"/>
      <c r="AC1280" s="241"/>
      <c r="AD1280" s="997"/>
      <c r="AE1280" s="998"/>
      <c r="AF1280" s="998"/>
      <c r="AG1280" s="998"/>
      <c r="AH1280" s="998"/>
      <c r="AI1280" s="998"/>
      <c r="AJ1280" s="998"/>
      <c r="AK1280" s="999"/>
      <c r="AL1280" s="970"/>
      <c r="AM1280" s="971"/>
      <c r="AN1280" s="1013"/>
      <c r="AO1280" s="1013"/>
      <c r="AP1280" s="1013"/>
      <c r="AQ1280" s="1013"/>
      <c r="AR1280" s="1013"/>
      <c r="AS1280" s="1013"/>
      <c r="AT1280" s="481"/>
      <c r="AU1280" s="479"/>
      <c r="AV1280" s="479"/>
      <c r="AW1280" s="479"/>
      <c r="AX1280" s="479"/>
      <c r="AY1280" s="479"/>
      <c r="AZ1280" s="479"/>
      <c r="BA1280" s="479"/>
      <c r="BB1280" s="479"/>
      <c r="BC1280" s="479"/>
      <c r="BD1280" s="480"/>
      <c r="BF1280" s="241"/>
    </row>
    <row r="1281" spans="2:58" s="236" customFormat="1" ht="20.100000000000001" hidden="1" customHeight="1">
      <c r="B1281" s="482"/>
      <c r="C1281" s="482"/>
      <c r="D1281" s="482"/>
      <c r="E1281" s="482"/>
      <c r="F1281" s="482"/>
      <c r="G1281" s="482"/>
      <c r="H1281" s="482"/>
      <c r="I1281" s="482"/>
      <c r="J1281" s="482"/>
      <c r="K1281" s="482"/>
      <c r="L1281" s="482"/>
      <c r="M1281" s="482"/>
      <c r="N1281" s="482"/>
      <c r="O1281" s="482"/>
      <c r="P1281" s="482"/>
      <c r="Q1281" s="482"/>
      <c r="R1281" s="482"/>
      <c r="S1281" s="482"/>
      <c r="T1281" s="482"/>
      <c r="U1281" s="482"/>
      <c r="V1281" s="482"/>
      <c r="W1281" s="482"/>
      <c r="X1281" s="482"/>
      <c r="Y1281" s="482"/>
      <c r="Z1281" s="482"/>
      <c r="AA1281" s="482"/>
      <c r="AB1281" s="482"/>
      <c r="AC1281" s="241"/>
      <c r="AD1281" s="482"/>
      <c r="AE1281" s="482"/>
      <c r="AF1281" s="482"/>
      <c r="AG1281" s="482"/>
      <c r="AH1281" s="482"/>
      <c r="AI1281" s="482"/>
      <c r="AJ1281" s="482"/>
      <c r="AK1281" s="482"/>
      <c r="AL1281" s="482"/>
      <c r="AM1281" s="482"/>
      <c r="AN1281" s="482"/>
      <c r="AO1281" s="482"/>
      <c r="AP1281" s="482"/>
      <c r="AQ1281" s="482"/>
      <c r="AR1281" s="482"/>
      <c r="AS1281" s="482"/>
      <c r="AT1281" s="482"/>
      <c r="AU1281" s="482"/>
      <c r="AV1281" s="482"/>
      <c r="AW1281" s="482"/>
      <c r="AX1281" s="482"/>
      <c r="AY1281" s="482"/>
      <c r="AZ1281" s="482"/>
      <c r="BA1281" s="482"/>
      <c r="BB1281" s="482"/>
      <c r="BC1281" s="482"/>
      <c r="BD1281" s="482"/>
      <c r="BF1281" s="241"/>
    </row>
    <row r="1282" spans="2:58" s="236" customFormat="1" ht="18" hidden="1" customHeight="1">
      <c r="C1282" s="437" t="s">
        <v>3937</v>
      </c>
      <c r="D1282" s="243" t="s">
        <v>16092</v>
      </c>
      <c r="F1282" s="243"/>
      <c r="G1282" s="243"/>
      <c r="H1282" s="243"/>
      <c r="I1282" s="243"/>
      <c r="J1282" s="483"/>
      <c r="K1282" s="483"/>
      <c r="L1282" s="483"/>
      <c r="M1282" s="483"/>
      <c r="N1282" s="483"/>
      <c r="O1282" s="483"/>
      <c r="P1282" s="483"/>
      <c r="Q1282" s="483"/>
      <c r="R1282" s="483"/>
      <c r="S1282" s="484"/>
      <c r="T1282" s="483"/>
      <c r="U1282" s="483"/>
      <c r="V1282" s="483"/>
      <c r="W1282" s="483"/>
      <c r="X1282" s="243"/>
      <c r="Y1282" s="243"/>
      <c r="Z1282" s="243"/>
      <c r="AA1282" s="243"/>
      <c r="AB1282" s="243"/>
      <c r="AE1282" s="437" t="s">
        <v>3937</v>
      </c>
      <c r="AF1282" s="243" t="s">
        <v>16092</v>
      </c>
      <c r="AH1282" s="243"/>
      <c r="AI1282" s="243"/>
      <c r="AJ1282" s="243"/>
      <c r="AK1282" s="243"/>
      <c r="AL1282" s="483"/>
      <c r="AM1282" s="483"/>
      <c r="AN1282" s="483"/>
      <c r="AO1282" s="483"/>
      <c r="AP1282" s="483"/>
      <c r="AQ1282" s="483"/>
      <c r="AR1282" s="483"/>
      <c r="AS1282" s="483"/>
      <c r="AT1282" s="483"/>
      <c r="AU1282" s="484"/>
      <c r="AV1282" s="483"/>
      <c r="AW1282" s="483"/>
      <c r="AX1282" s="483"/>
      <c r="AY1282" s="483"/>
      <c r="AZ1282" s="243"/>
      <c r="BA1282" s="243"/>
      <c r="BB1282" s="243"/>
      <c r="BC1282" s="243"/>
      <c r="BD1282" s="243"/>
    </row>
    <row r="1283" spans="2:58" s="236" customFormat="1" ht="30" hidden="1" customHeight="1">
      <c r="C1283" s="485" t="s">
        <v>3938</v>
      </c>
      <c r="D1283" s="1032" t="s">
        <v>16093</v>
      </c>
      <c r="E1283" s="1032"/>
      <c r="F1283" s="1032"/>
      <c r="G1283" s="1032"/>
      <c r="H1283" s="1032"/>
      <c r="I1283" s="1032"/>
      <c r="J1283" s="1032"/>
      <c r="K1283" s="1032"/>
      <c r="L1283" s="1032"/>
      <c r="M1283" s="1032"/>
      <c r="N1283" s="1032"/>
      <c r="O1283" s="1032"/>
      <c r="P1283" s="1032"/>
      <c r="Q1283" s="1032"/>
      <c r="R1283" s="1032"/>
      <c r="S1283" s="1032"/>
      <c r="T1283" s="1032"/>
      <c r="U1283" s="1032"/>
      <c r="V1283" s="1032"/>
      <c r="W1283" s="1032"/>
      <c r="X1283" s="1032"/>
      <c r="Y1283" s="1032"/>
      <c r="Z1283" s="1032"/>
      <c r="AA1283" s="1032"/>
      <c r="AB1283" s="1032"/>
      <c r="AE1283" s="485" t="s">
        <v>3938</v>
      </c>
      <c r="AF1283" s="1032" t="s">
        <v>16093</v>
      </c>
      <c r="AG1283" s="1032"/>
      <c r="AH1283" s="1032"/>
      <c r="AI1283" s="1032"/>
      <c r="AJ1283" s="1032"/>
      <c r="AK1283" s="1032"/>
      <c r="AL1283" s="1032"/>
      <c r="AM1283" s="1032"/>
      <c r="AN1283" s="1032"/>
      <c r="AO1283" s="1032"/>
      <c r="AP1283" s="1032"/>
      <c r="AQ1283" s="1032"/>
      <c r="AR1283" s="1032"/>
      <c r="AS1283" s="1032"/>
      <c r="AT1283" s="1032"/>
      <c r="AU1283" s="1032"/>
      <c r="AV1283" s="1032"/>
      <c r="AW1283" s="1032"/>
      <c r="AX1283" s="1032"/>
      <c r="AY1283" s="1032"/>
      <c r="AZ1283" s="1032"/>
      <c r="BA1283" s="1032"/>
      <c r="BB1283" s="1032"/>
      <c r="BC1283" s="1032"/>
      <c r="BD1283" s="1032"/>
    </row>
    <row r="1284" spans="2:58" s="236" customFormat="1" ht="7.95" hidden="1" customHeight="1">
      <c r="E1284" s="486"/>
      <c r="F1284" s="486"/>
      <c r="G1284" s="486"/>
      <c r="H1284" s="486"/>
      <c r="I1284" s="486"/>
      <c r="J1284" s="486"/>
      <c r="K1284" s="486"/>
      <c r="L1284" s="486"/>
      <c r="M1284" s="486"/>
      <c r="N1284" s="486"/>
      <c r="O1284" s="486"/>
      <c r="P1284" s="486"/>
      <c r="Q1284" s="486"/>
      <c r="R1284" s="486"/>
      <c r="S1284" s="486"/>
      <c r="T1284" s="486"/>
      <c r="U1284" s="486"/>
      <c r="V1284" s="486"/>
      <c r="W1284" s="486"/>
      <c r="X1284" s="486"/>
      <c r="Y1284" s="486"/>
      <c r="Z1284" s="486"/>
      <c r="AA1284" s="486"/>
      <c r="AB1284" s="486"/>
      <c r="AG1284" s="486"/>
      <c r="AH1284" s="486"/>
      <c r="AI1284" s="486"/>
      <c r="AJ1284" s="486"/>
      <c r="AK1284" s="486"/>
      <c r="AL1284" s="486"/>
      <c r="AM1284" s="486"/>
      <c r="AN1284" s="486"/>
      <c r="AO1284" s="486"/>
      <c r="AP1284" s="486"/>
      <c r="AQ1284" s="486"/>
      <c r="AR1284" s="486"/>
      <c r="AS1284" s="486"/>
      <c r="AT1284" s="486"/>
      <c r="AU1284" s="486"/>
      <c r="AV1284" s="486"/>
      <c r="AW1284" s="486"/>
      <c r="AX1284" s="486"/>
      <c r="AY1284" s="486"/>
      <c r="AZ1284" s="486"/>
      <c r="BA1284" s="486"/>
      <c r="BB1284" s="486"/>
      <c r="BC1284" s="486"/>
      <c r="BD1284" s="486"/>
    </row>
    <row r="1285" spans="2:58" s="236" customFormat="1" ht="25.35" hidden="1" customHeight="1">
      <c r="B1285" s="441" t="s">
        <v>3939</v>
      </c>
      <c r="I1285" s="442"/>
      <c r="J1285" s="442"/>
      <c r="W1285" s="442"/>
      <c r="X1285" s="442"/>
      <c r="Y1285" s="442"/>
      <c r="Z1285" s="442"/>
      <c r="AA1285" s="442"/>
      <c r="AB1285" s="442"/>
      <c r="AD1285" s="441" t="s">
        <v>3939</v>
      </c>
      <c r="AK1285" s="442"/>
      <c r="AL1285" s="442"/>
      <c r="AY1285" s="442"/>
      <c r="AZ1285" s="442"/>
      <c r="BA1285" s="442"/>
      <c r="BB1285" s="442"/>
      <c r="BC1285" s="442"/>
      <c r="BD1285" s="442"/>
    </row>
    <row r="1286" spans="2:58" s="236" customFormat="1" ht="12.45" hidden="1" customHeight="1">
      <c r="B1286" s="1014" t="s">
        <v>3917</v>
      </c>
      <c r="C1286" s="1015"/>
      <c r="D1286" s="1015"/>
      <c r="E1286" s="1015"/>
      <c r="F1286" s="1015"/>
      <c r="G1286" s="1015"/>
      <c r="H1286" s="1015"/>
      <c r="I1286" s="1016"/>
      <c r="J1286" s="1017"/>
      <c r="K1286" s="1018"/>
      <c r="L1286" s="1018"/>
      <c r="M1286" s="1018"/>
      <c r="N1286" s="1018"/>
      <c r="O1286" s="1018"/>
      <c r="P1286" s="1018"/>
      <c r="Q1286" s="1018"/>
      <c r="R1286" s="1018"/>
      <c r="S1286" s="1018"/>
      <c r="T1286" s="1018"/>
      <c r="U1286" s="1018"/>
      <c r="V1286" s="1018"/>
      <c r="W1286" s="1018"/>
      <c r="X1286" s="1018"/>
      <c r="Y1286" s="1018"/>
      <c r="Z1286" s="1018"/>
      <c r="AA1286" s="1018"/>
      <c r="AB1286" s="1019"/>
      <c r="AD1286" s="1014" t="s">
        <v>3917</v>
      </c>
      <c r="AE1286" s="1015"/>
      <c r="AF1286" s="1015"/>
      <c r="AG1286" s="1015"/>
      <c r="AH1286" s="1015"/>
      <c r="AI1286" s="1015"/>
      <c r="AJ1286" s="1015"/>
      <c r="AK1286" s="1016"/>
      <c r="AL1286" s="1017"/>
      <c r="AM1286" s="1018"/>
      <c r="AN1286" s="1018"/>
      <c r="AO1286" s="1018"/>
      <c r="AP1286" s="1018"/>
      <c r="AQ1286" s="1018"/>
      <c r="AR1286" s="1018"/>
      <c r="AS1286" s="1018"/>
      <c r="AT1286" s="1018"/>
      <c r="AU1286" s="1018"/>
      <c r="AV1286" s="1018"/>
      <c r="AW1286" s="1018"/>
      <c r="AX1286" s="1018"/>
      <c r="AY1286" s="1018"/>
      <c r="AZ1286" s="1018"/>
      <c r="BA1286" s="1018"/>
      <c r="BB1286" s="1018"/>
      <c r="BC1286" s="1018"/>
      <c r="BD1286" s="1019"/>
    </row>
    <row r="1287" spans="2:58" s="236" customFormat="1" ht="22.5" hidden="1" customHeight="1">
      <c r="B1287" s="1020" t="s">
        <v>8</v>
      </c>
      <c r="C1287" s="1021"/>
      <c r="D1287" s="1021"/>
      <c r="E1287" s="1021"/>
      <c r="F1287" s="1021"/>
      <c r="G1287" s="1021"/>
      <c r="H1287" s="1021"/>
      <c r="I1287" s="1022"/>
      <c r="J1287" s="1023"/>
      <c r="K1287" s="1024"/>
      <c r="L1287" s="1024"/>
      <c r="M1287" s="1025"/>
      <c r="N1287" s="1025"/>
      <c r="O1287" s="1024"/>
      <c r="P1287" s="1025"/>
      <c r="Q1287" s="1025"/>
      <c r="R1287" s="1024"/>
      <c r="S1287" s="1024"/>
      <c r="T1287" s="1024"/>
      <c r="U1287" s="1024"/>
      <c r="V1287" s="1024"/>
      <c r="W1287" s="1024"/>
      <c r="X1287" s="1024"/>
      <c r="Y1287" s="1024"/>
      <c r="Z1287" s="1024"/>
      <c r="AA1287" s="1024"/>
      <c r="AB1287" s="1026"/>
      <c r="AC1287" s="236">
        <v>75</v>
      </c>
      <c r="AD1287" s="1020" t="s">
        <v>8</v>
      </c>
      <c r="AE1287" s="1021"/>
      <c r="AF1287" s="1021"/>
      <c r="AG1287" s="1021"/>
      <c r="AH1287" s="1021"/>
      <c r="AI1287" s="1021"/>
      <c r="AJ1287" s="1021"/>
      <c r="AK1287" s="1022"/>
      <c r="AL1287" s="1023"/>
      <c r="AM1287" s="1024"/>
      <c r="AN1287" s="1024"/>
      <c r="AO1287" s="1025"/>
      <c r="AP1287" s="1025"/>
      <c r="AQ1287" s="1024"/>
      <c r="AR1287" s="1025"/>
      <c r="AS1287" s="1025"/>
      <c r="AT1287" s="1024"/>
      <c r="AU1287" s="1024"/>
      <c r="AV1287" s="1024"/>
      <c r="AW1287" s="1024"/>
      <c r="AX1287" s="1024"/>
      <c r="AY1287" s="1024"/>
      <c r="AZ1287" s="1024"/>
      <c r="BA1287" s="1024"/>
      <c r="BB1287" s="1024"/>
      <c r="BC1287" s="1024"/>
      <c r="BD1287" s="1026"/>
      <c r="BF1287" s="236">
        <v>75</v>
      </c>
    </row>
    <row r="1288" spans="2:58" s="236" customFormat="1" ht="25.2" hidden="1" customHeight="1">
      <c r="B1288" s="1027" t="s">
        <v>23</v>
      </c>
      <c r="C1288" s="1028"/>
      <c r="D1288" s="1028"/>
      <c r="E1288" s="1028"/>
      <c r="F1288" s="1028"/>
      <c r="G1288" s="1028"/>
      <c r="H1288" s="1028"/>
      <c r="I1288" s="1029"/>
      <c r="J1288" s="972" t="s">
        <v>3918</v>
      </c>
      <c r="K1288" s="973"/>
      <c r="L1288" s="973"/>
      <c r="M1288" s="975"/>
      <c r="N1288" s="977"/>
      <c r="O1288" s="239" t="s">
        <v>3919</v>
      </c>
      <c r="P1288" s="975"/>
      <c r="Q1288" s="977"/>
      <c r="R1288" s="973"/>
      <c r="S1288" s="973"/>
      <c r="T1288" s="973"/>
      <c r="U1288" s="973"/>
      <c r="V1288" s="973"/>
      <c r="W1288" s="973"/>
      <c r="X1288" s="973"/>
      <c r="Y1288" s="973"/>
      <c r="Z1288" s="973"/>
      <c r="AA1288" s="973"/>
      <c r="AB1288" s="974"/>
      <c r="AD1288" s="1027" t="s">
        <v>23</v>
      </c>
      <c r="AE1288" s="1028"/>
      <c r="AF1288" s="1028"/>
      <c r="AG1288" s="1028"/>
      <c r="AH1288" s="1028"/>
      <c r="AI1288" s="1028"/>
      <c r="AJ1288" s="1028"/>
      <c r="AK1288" s="1029"/>
      <c r="AL1288" s="972" t="s">
        <v>3918</v>
      </c>
      <c r="AM1288" s="973"/>
      <c r="AN1288" s="973"/>
      <c r="AO1288" s="975"/>
      <c r="AP1288" s="977"/>
      <c r="AQ1288" s="239" t="s">
        <v>3919</v>
      </c>
      <c r="AR1288" s="975"/>
      <c r="AS1288" s="977"/>
      <c r="AT1288" s="973"/>
      <c r="AU1288" s="973"/>
      <c r="AV1288" s="973"/>
      <c r="AW1288" s="973"/>
      <c r="AX1288" s="973"/>
      <c r="AY1288" s="973"/>
      <c r="AZ1288" s="973"/>
      <c r="BA1288" s="973"/>
      <c r="BB1288" s="973"/>
      <c r="BC1288" s="973"/>
      <c r="BD1288" s="974"/>
    </row>
    <row r="1289" spans="2:58" s="236" customFormat="1" ht="25.2" hidden="1" customHeight="1">
      <c r="B1289" s="1030"/>
      <c r="C1289" s="1025"/>
      <c r="D1289" s="1025"/>
      <c r="E1289" s="1025"/>
      <c r="F1289" s="1025"/>
      <c r="G1289" s="1025"/>
      <c r="H1289" s="1025"/>
      <c r="I1289" s="1031"/>
      <c r="J1289" s="972" t="s">
        <v>3920</v>
      </c>
      <c r="K1289" s="973"/>
      <c r="L1289" s="973"/>
      <c r="M1289" s="975"/>
      <c r="N1289" s="976"/>
      <c r="O1289" s="976"/>
      <c r="P1289" s="976"/>
      <c r="Q1289" s="977"/>
      <c r="R1289" s="972" t="s">
        <v>3921</v>
      </c>
      <c r="S1289" s="973"/>
      <c r="T1289" s="974"/>
      <c r="U1289" s="975"/>
      <c r="V1289" s="976"/>
      <c r="W1289" s="976"/>
      <c r="X1289" s="976"/>
      <c r="Y1289" s="976"/>
      <c r="Z1289" s="976"/>
      <c r="AA1289" s="976"/>
      <c r="AB1289" s="977"/>
      <c r="AD1289" s="1030"/>
      <c r="AE1289" s="1025"/>
      <c r="AF1289" s="1025"/>
      <c r="AG1289" s="1025"/>
      <c r="AH1289" s="1025"/>
      <c r="AI1289" s="1025"/>
      <c r="AJ1289" s="1025"/>
      <c r="AK1289" s="1031"/>
      <c r="AL1289" s="972" t="s">
        <v>3920</v>
      </c>
      <c r="AM1289" s="973"/>
      <c r="AN1289" s="973"/>
      <c r="AO1289" s="975"/>
      <c r="AP1289" s="976"/>
      <c r="AQ1289" s="976"/>
      <c r="AR1289" s="976"/>
      <c r="AS1289" s="977"/>
      <c r="AT1289" s="972" t="s">
        <v>3921</v>
      </c>
      <c r="AU1289" s="973"/>
      <c r="AV1289" s="974"/>
      <c r="AW1289" s="975"/>
      <c r="AX1289" s="976"/>
      <c r="AY1289" s="976"/>
      <c r="AZ1289" s="976"/>
      <c r="BA1289" s="976"/>
      <c r="BB1289" s="976"/>
      <c r="BC1289" s="976"/>
      <c r="BD1289" s="977"/>
    </row>
    <row r="1290" spans="2:58" s="236" customFormat="1" ht="25.2" hidden="1" customHeight="1">
      <c r="B1290" s="1030"/>
      <c r="C1290" s="1025"/>
      <c r="D1290" s="1025"/>
      <c r="E1290" s="1025"/>
      <c r="F1290" s="1025"/>
      <c r="G1290" s="1025"/>
      <c r="H1290" s="1025"/>
      <c r="I1290" s="1031"/>
      <c r="J1290" s="972" t="s">
        <v>3922</v>
      </c>
      <c r="K1290" s="973"/>
      <c r="L1290" s="973"/>
      <c r="M1290" s="978"/>
      <c r="N1290" s="979"/>
      <c r="O1290" s="979"/>
      <c r="P1290" s="979"/>
      <c r="Q1290" s="980"/>
      <c r="R1290" s="972" t="s">
        <v>3923</v>
      </c>
      <c r="S1290" s="973"/>
      <c r="T1290" s="974"/>
      <c r="U1290" s="975"/>
      <c r="V1290" s="976"/>
      <c r="W1290" s="976"/>
      <c r="X1290" s="976"/>
      <c r="Y1290" s="976"/>
      <c r="Z1290" s="976"/>
      <c r="AA1290" s="976"/>
      <c r="AB1290" s="977"/>
      <c r="AD1290" s="1030"/>
      <c r="AE1290" s="1025"/>
      <c r="AF1290" s="1025"/>
      <c r="AG1290" s="1025"/>
      <c r="AH1290" s="1025"/>
      <c r="AI1290" s="1025"/>
      <c r="AJ1290" s="1025"/>
      <c r="AK1290" s="1031"/>
      <c r="AL1290" s="972" t="s">
        <v>3922</v>
      </c>
      <c r="AM1290" s="973"/>
      <c r="AN1290" s="973"/>
      <c r="AO1290" s="978"/>
      <c r="AP1290" s="979"/>
      <c r="AQ1290" s="979"/>
      <c r="AR1290" s="979"/>
      <c r="AS1290" s="980"/>
      <c r="AT1290" s="972" t="s">
        <v>3923</v>
      </c>
      <c r="AU1290" s="973"/>
      <c r="AV1290" s="974"/>
      <c r="AW1290" s="975"/>
      <c r="AX1290" s="976"/>
      <c r="AY1290" s="976"/>
      <c r="AZ1290" s="976"/>
      <c r="BA1290" s="976"/>
      <c r="BB1290" s="976"/>
      <c r="BC1290" s="976"/>
      <c r="BD1290" s="977"/>
    </row>
    <row r="1291" spans="2:58" s="236" customFormat="1" ht="25.2" hidden="1" customHeight="1">
      <c r="B1291" s="1023"/>
      <c r="C1291" s="1024"/>
      <c r="D1291" s="1024"/>
      <c r="E1291" s="1024"/>
      <c r="F1291" s="1024"/>
      <c r="G1291" s="1024"/>
      <c r="H1291" s="1024"/>
      <c r="I1291" s="1026"/>
      <c r="J1291" s="972" t="s">
        <v>3924</v>
      </c>
      <c r="K1291" s="973"/>
      <c r="L1291" s="973"/>
      <c r="M1291" s="981"/>
      <c r="N1291" s="981"/>
      <c r="O1291" s="981"/>
      <c r="P1291" s="981"/>
      <c r="Q1291" s="981"/>
      <c r="R1291" s="981"/>
      <c r="S1291" s="981"/>
      <c r="T1291" s="981"/>
      <c r="U1291" s="981"/>
      <c r="V1291" s="981"/>
      <c r="W1291" s="981"/>
      <c r="X1291" s="981"/>
      <c r="Y1291" s="981"/>
      <c r="Z1291" s="981"/>
      <c r="AA1291" s="981"/>
      <c r="AB1291" s="981"/>
      <c r="AD1291" s="1023"/>
      <c r="AE1291" s="1024"/>
      <c r="AF1291" s="1024"/>
      <c r="AG1291" s="1024"/>
      <c r="AH1291" s="1024"/>
      <c r="AI1291" s="1024"/>
      <c r="AJ1291" s="1024"/>
      <c r="AK1291" s="1026"/>
      <c r="AL1291" s="972" t="s">
        <v>3924</v>
      </c>
      <c r="AM1291" s="973"/>
      <c r="AN1291" s="973"/>
      <c r="AO1291" s="981"/>
      <c r="AP1291" s="981"/>
      <c r="AQ1291" s="981"/>
      <c r="AR1291" s="981"/>
      <c r="AS1291" s="981"/>
      <c r="AT1291" s="981"/>
      <c r="AU1291" s="981"/>
      <c r="AV1291" s="981"/>
      <c r="AW1291" s="981"/>
      <c r="AX1291" s="981"/>
      <c r="AY1291" s="981"/>
      <c r="AZ1291" s="981"/>
      <c r="BA1291" s="981"/>
      <c r="BB1291" s="981"/>
      <c r="BC1291" s="981"/>
      <c r="BD1291" s="981"/>
    </row>
    <row r="1292" spans="2:58" s="236" customFormat="1" ht="30" hidden="1" customHeight="1">
      <c r="B1292" s="982" t="s">
        <v>3925</v>
      </c>
      <c r="C1292" s="983"/>
      <c r="D1292" s="983"/>
      <c r="E1292" s="983"/>
      <c r="F1292" s="983"/>
      <c r="G1292" s="983"/>
      <c r="H1292" s="983"/>
      <c r="I1292" s="984"/>
      <c r="J1292" s="444"/>
      <c r="K1292" s="445"/>
      <c r="L1292" s="446" t="s">
        <v>388</v>
      </c>
      <c r="M1292" s="447"/>
      <c r="N1292" s="448" t="s">
        <v>112</v>
      </c>
      <c r="O1292" s="449"/>
      <c r="P1292" s="450"/>
      <c r="V1292" s="451"/>
      <c r="W1292" s="451"/>
      <c r="X1292" s="451"/>
      <c r="Y1292" s="451"/>
      <c r="Z1292" s="451"/>
      <c r="AA1292" s="451"/>
      <c r="AB1292" s="452"/>
      <c r="AD1292" s="982" t="s">
        <v>3925</v>
      </c>
      <c r="AE1292" s="983"/>
      <c r="AF1292" s="983"/>
      <c r="AG1292" s="983"/>
      <c r="AH1292" s="983"/>
      <c r="AI1292" s="983"/>
      <c r="AJ1292" s="983"/>
      <c r="AK1292" s="984"/>
      <c r="AL1292" s="444"/>
      <c r="AM1292" s="445"/>
      <c r="AN1292" s="446" t="s">
        <v>388</v>
      </c>
      <c r="AO1292" s="447"/>
      <c r="AP1292" s="448" t="s">
        <v>112</v>
      </c>
      <c r="AQ1292" s="449"/>
      <c r="AR1292" s="450"/>
      <c r="AX1292" s="451"/>
      <c r="AY1292" s="451"/>
      <c r="AZ1292" s="451"/>
      <c r="BA1292" s="451"/>
      <c r="BB1292" s="451"/>
      <c r="BC1292" s="451"/>
      <c r="BD1292" s="452"/>
    </row>
    <row r="1293" spans="2:58" s="236" customFormat="1" ht="15" hidden="1" customHeight="1">
      <c r="B1293" s="985"/>
      <c r="C1293" s="986"/>
      <c r="D1293" s="986"/>
      <c r="E1293" s="986"/>
      <c r="F1293" s="986"/>
      <c r="G1293" s="986"/>
      <c r="H1293" s="986"/>
      <c r="I1293" s="987"/>
      <c r="J1293" s="453" t="s">
        <v>3926</v>
      </c>
      <c r="K1293" s="454"/>
      <c r="L1293" s="454"/>
      <c r="M1293" s="454"/>
      <c r="N1293" s="454"/>
      <c r="O1293" s="454"/>
      <c r="P1293" s="454"/>
      <c r="Q1293" s="454"/>
      <c r="R1293" s="454"/>
      <c r="S1293" s="449"/>
      <c r="T1293" s="455"/>
      <c r="U1293" s="456"/>
      <c r="V1293" s="457"/>
      <c r="W1293" s="458"/>
      <c r="X1293" s="459" t="s">
        <v>388</v>
      </c>
      <c r="Y1293" s="460"/>
      <c r="Z1293" s="461" t="s">
        <v>112</v>
      </c>
      <c r="AA1293" s="461"/>
      <c r="AB1293" s="462"/>
      <c r="AD1293" s="985"/>
      <c r="AE1293" s="986"/>
      <c r="AF1293" s="986"/>
      <c r="AG1293" s="986"/>
      <c r="AH1293" s="986"/>
      <c r="AI1293" s="986"/>
      <c r="AJ1293" s="986"/>
      <c r="AK1293" s="987"/>
      <c r="AL1293" s="453" t="s">
        <v>3926</v>
      </c>
      <c r="AM1293" s="454"/>
      <c r="AN1293" s="454"/>
      <c r="AO1293" s="454"/>
      <c r="AP1293" s="454"/>
      <c r="AQ1293" s="454"/>
      <c r="AR1293" s="454"/>
      <c r="AS1293" s="454"/>
      <c r="AT1293" s="454"/>
      <c r="AU1293" s="449"/>
      <c r="AV1293" s="455"/>
      <c r="AW1293" s="456"/>
      <c r="AX1293" s="457"/>
      <c r="AY1293" s="458"/>
      <c r="AZ1293" s="459" t="s">
        <v>388</v>
      </c>
      <c r="BA1293" s="460"/>
      <c r="BB1293" s="461" t="s">
        <v>112</v>
      </c>
      <c r="BC1293" s="461"/>
      <c r="BD1293" s="462"/>
    </row>
    <row r="1294" spans="2:58" s="236" customFormat="1" ht="15" hidden="1" customHeight="1">
      <c r="B1294" s="988"/>
      <c r="C1294" s="989"/>
      <c r="D1294" s="989"/>
      <c r="E1294" s="989"/>
      <c r="F1294" s="989"/>
      <c r="G1294" s="989"/>
      <c r="H1294" s="989"/>
      <c r="I1294" s="990"/>
      <c r="J1294" s="463" t="s">
        <v>3927</v>
      </c>
      <c r="K1294" s="464"/>
      <c r="L1294" s="464"/>
      <c r="M1294" s="464"/>
      <c r="N1294" s="464"/>
      <c r="O1294" s="464"/>
      <c r="P1294" s="464"/>
      <c r="Q1294" s="464"/>
      <c r="R1294" s="464"/>
      <c r="S1294" s="465"/>
      <c r="T1294" s="466"/>
      <c r="U1294" s="467"/>
      <c r="V1294" s="468"/>
      <c r="W1294" s="469"/>
      <c r="X1294" s="464" t="s">
        <v>388</v>
      </c>
      <c r="Y1294" s="470"/>
      <c r="Z1294" s="466" t="s">
        <v>112</v>
      </c>
      <c r="AA1294" s="466"/>
      <c r="AB1294" s="471"/>
      <c r="AD1294" s="988"/>
      <c r="AE1294" s="989"/>
      <c r="AF1294" s="989"/>
      <c r="AG1294" s="989"/>
      <c r="AH1294" s="989"/>
      <c r="AI1294" s="989"/>
      <c r="AJ1294" s="989"/>
      <c r="AK1294" s="990"/>
      <c r="AL1294" s="463" t="s">
        <v>3927</v>
      </c>
      <c r="AM1294" s="464"/>
      <c r="AN1294" s="464"/>
      <c r="AO1294" s="464"/>
      <c r="AP1294" s="464"/>
      <c r="AQ1294" s="464"/>
      <c r="AR1294" s="464"/>
      <c r="AS1294" s="464"/>
      <c r="AT1294" s="464"/>
      <c r="AU1294" s="465"/>
      <c r="AV1294" s="466"/>
      <c r="AW1294" s="467"/>
      <c r="AX1294" s="468"/>
      <c r="AY1294" s="469"/>
      <c r="AZ1294" s="464" t="s">
        <v>388</v>
      </c>
      <c r="BA1294" s="470"/>
      <c r="BB1294" s="466" t="s">
        <v>112</v>
      </c>
      <c r="BC1294" s="466"/>
      <c r="BD1294" s="471"/>
    </row>
    <row r="1295" spans="2:58" s="236" customFormat="1" ht="18" hidden="1" customHeight="1">
      <c r="B1295" s="991" t="s">
        <v>3928</v>
      </c>
      <c r="C1295" s="992"/>
      <c r="D1295" s="992"/>
      <c r="E1295" s="992"/>
      <c r="F1295" s="992"/>
      <c r="G1295" s="992"/>
      <c r="H1295" s="992"/>
      <c r="I1295" s="993"/>
      <c r="J1295" s="472" t="s">
        <v>3783</v>
      </c>
      <c r="K1295" s="473" t="s">
        <v>3929</v>
      </c>
      <c r="L1295" s="474"/>
      <c r="M1295" s="474"/>
      <c r="N1295" s="474"/>
      <c r="O1295" s="472" t="s">
        <v>3783</v>
      </c>
      <c r="P1295" s="473" t="s">
        <v>3930</v>
      </c>
      <c r="Q1295" s="474"/>
      <c r="R1295" s="474"/>
      <c r="T1295" s="461" t="s">
        <v>3935</v>
      </c>
      <c r="U1295" s="472" t="s">
        <v>3783</v>
      </c>
      <c r="V1295" s="461" t="s">
        <v>3936</v>
      </c>
      <c r="X1295" s="473"/>
      <c r="Y1295" s="474"/>
      <c r="Z1295" s="474"/>
      <c r="AA1295" s="474"/>
      <c r="AB1295" s="475"/>
      <c r="AD1295" s="991" t="s">
        <v>3928</v>
      </c>
      <c r="AE1295" s="992"/>
      <c r="AF1295" s="992"/>
      <c r="AG1295" s="992"/>
      <c r="AH1295" s="992"/>
      <c r="AI1295" s="992"/>
      <c r="AJ1295" s="992"/>
      <c r="AK1295" s="993"/>
      <c r="AL1295" s="472" t="s">
        <v>3783</v>
      </c>
      <c r="AM1295" s="473" t="s">
        <v>3929</v>
      </c>
      <c r="AN1295" s="474"/>
      <c r="AO1295" s="474"/>
      <c r="AP1295" s="474"/>
      <c r="AQ1295" s="472" t="s">
        <v>3783</v>
      </c>
      <c r="AR1295" s="473" t="s">
        <v>3930</v>
      </c>
      <c r="AS1295" s="474"/>
      <c r="AT1295" s="474"/>
      <c r="AV1295" s="461" t="s">
        <v>3935</v>
      </c>
      <c r="AW1295" s="472" t="s">
        <v>3783</v>
      </c>
      <c r="AX1295" s="461" t="s">
        <v>3936</v>
      </c>
      <c r="AZ1295" s="473"/>
      <c r="BA1295" s="474"/>
      <c r="BB1295" s="474"/>
      <c r="BC1295" s="474"/>
      <c r="BD1295" s="475"/>
    </row>
    <row r="1296" spans="2:58" s="236" customFormat="1" ht="15" hidden="1" customHeight="1">
      <c r="B1296" s="994" t="s">
        <v>3931</v>
      </c>
      <c r="C1296" s="995"/>
      <c r="D1296" s="995"/>
      <c r="E1296" s="995"/>
      <c r="F1296" s="995"/>
      <c r="G1296" s="995"/>
      <c r="H1296" s="995"/>
      <c r="I1296" s="996"/>
      <c r="J1296" s="1000" t="s">
        <v>3932</v>
      </c>
      <c r="K1296" s="1001"/>
      <c r="L1296" s="1004"/>
      <c r="M1296" s="1005"/>
      <c r="N1296" s="1005"/>
      <c r="O1296" s="1005"/>
      <c r="P1296" s="1005"/>
      <c r="Q1296" s="1005"/>
      <c r="R1296" s="1006"/>
      <c r="S1296" s="1006"/>
      <c r="T1296" s="1006"/>
      <c r="U1296" s="1007"/>
      <c r="V1296" s="1008" t="s">
        <v>3933</v>
      </c>
      <c r="W1296" s="1008"/>
      <c r="X1296" s="1008"/>
      <c r="Y1296" s="1008"/>
      <c r="Z1296" s="1008"/>
      <c r="AA1296" s="1008"/>
      <c r="AB1296" s="1009"/>
      <c r="AD1296" s="994" t="s">
        <v>3931</v>
      </c>
      <c r="AE1296" s="995"/>
      <c r="AF1296" s="995"/>
      <c r="AG1296" s="995"/>
      <c r="AH1296" s="995"/>
      <c r="AI1296" s="995"/>
      <c r="AJ1296" s="995"/>
      <c r="AK1296" s="996"/>
      <c r="AL1296" s="1000" t="s">
        <v>3932</v>
      </c>
      <c r="AM1296" s="1001"/>
      <c r="AN1296" s="1004"/>
      <c r="AO1296" s="1005"/>
      <c r="AP1296" s="1005"/>
      <c r="AQ1296" s="1005"/>
      <c r="AR1296" s="1005"/>
      <c r="AS1296" s="1005"/>
      <c r="AT1296" s="1006"/>
      <c r="AU1296" s="1006"/>
      <c r="AV1296" s="1006"/>
      <c r="AW1296" s="1007"/>
      <c r="AX1296" s="1008" t="s">
        <v>3933</v>
      </c>
      <c r="AY1296" s="1008"/>
      <c r="AZ1296" s="1008"/>
      <c r="BA1296" s="1008"/>
      <c r="BB1296" s="1008"/>
      <c r="BC1296" s="1008"/>
      <c r="BD1296" s="1009"/>
    </row>
    <row r="1297" spans="2:58" s="236" customFormat="1" ht="15" hidden="1" customHeight="1">
      <c r="B1297" s="997"/>
      <c r="C1297" s="998"/>
      <c r="D1297" s="998"/>
      <c r="E1297" s="998"/>
      <c r="F1297" s="998"/>
      <c r="G1297" s="998"/>
      <c r="H1297" s="998"/>
      <c r="I1297" s="999"/>
      <c r="J1297" s="1002"/>
      <c r="K1297" s="1003"/>
      <c r="L1297" s="1004"/>
      <c r="M1297" s="1005"/>
      <c r="N1297" s="1005"/>
      <c r="O1297" s="1005"/>
      <c r="P1297" s="1005"/>
      <c r="Q1297" s="1005"/>
      <c r="R1297" s="1006"/>
      <c r="S1297" s="1006"/>
      <c r="T1297" s="1006"/>
      <c r="U1297" s="1007"/>
      <c r="V1297" s="1010"/>
      <c r="W1297" s="1010"/>
      <c r="X1297" s="1010"/>
      <c r="Y1297" s="1010"/>
      <c r="Z1297" s="1010"/>
      <c r="AA1297" s="1010"/>
      <c r="AB1297" s="1011"/>
      <c r="AC1297" s="241"/>
      <c r="AD1297" s="997"/>
      <c r="AE1297" s="998"/>
      <c r="AF1297" s="998"/>
      <c r="AG1297" s="998"/>
      <c r="AH1297" s="998"/>
      <c r="AI1297" s="998"/>
      <c r="AJ1297" s="998"/>
      <c r="AK1297" s="999"/>
      <c r="AL1297" s="1002"/>
      <c r="AM1297" s="1003"/>
      <c r="AN1297" s="1004"/>
      <c r="AO1297" s="1005"/>
      <c r="AP1297" s="1005"/>
      <c r="AQ1297" s="1005"/>
      <c r="AR1297" s="1005"/>
      <c r="AS1297" s="1005"/>
      <c r="AT1297" s="1006"/>
      <c r="AU1297" s="1006"/>
      <c r="AV1297" s="1006"/>
      <c r="AW1297" s="1007"/>
      <c r="AX1297" s="1010"/>
      <c r="AY1297" s="1010"/>
      <c r="AZ1297" s="1010"/>
      <c r="BA1297" s="1010"/>
      <c r="BB1297" s="1010"/>
      <c r="BC1297" s="1010"/>
      <c r="BD1297" s="1011"/>
      <c r="BF1297" s="241"/>
    </row>
    <row r="1298" spans="2:58" s="236" customFormat="1" ht="15" hidden="1" customHeight="1">
      <c r="B1298" s="994" t="s">
        <v>3934</v>
      </c>
      <c r="C1298" s="995"/>
      <c r="D1298" s="995"/>
      <c r="E1298" s="995"/>
      <c r="F1298" s="995"/>
      <c r="G1298" s="995"/>
      <c r="H1298" s="995"/>
      <c r="I1298" s="996"/>
      <c r="J1298" s="968"/>
      <c r="K1298" s="969"/>
      <c r="L1298" s="1012"/>
      <c r="M1298" s="1012" t="s">
        <v>12</v>
      </c>
      <c r="N1298" s="1012"/>
      <c r="O1298" s="1012" t="s">
        <v>11</v>
      </c>
      <c r="P1298" s="1012"/>
      <c r="Q1298" s="1012" t="s">
        <v>227</v>
      </c>
      <c r="S1298" s="476"/>
      <c r="T1298" s="476"/>
      <c r="U1298" s="476"/>
      <c r="V1298" s="476"/>
      <c r="W1298" s="476"/>
      <c r="X1298" s="476"/>
      <c r="Y1298" s="476"/>
      <c r="Z1298" s="476"/>
      <c r="AA1298" s="476"/>
      <c r="AB1298" s="477"/>
      <c r="AC1298" s="241"/>
      <c r="AD1298" s="994" t="s">
        <v>3934</v>
      </c>
      <c r="AE1298" s="995"/>
      <c r="AF1298" s="995"/>
      <c r="AG1298" s="995"/>
      <c r="AH1298" s="995"/>
      <c r="AI1298" s="995"/>
      <c r="AJ1298" s="995"/>
      <c r="AK1298" s="996"/>
      <c r="AL1298" s="968"/>
      <c r="AM1298" s="969"/>
      <c r="AN1298" s="1012"/>
      <c r="AO1298" s="1012" t="s">
        <v>12</v>
      </c>
      <c r="AP1298" s="1012"/>
      <c r="AQ1298" s="1012" t="s">
        <v>11</v>
      </c>
      <c r="AR1298" s="1012"/>
      <c r="AS1298" s="1012" t="s">
        <v>227</v>
      </c>
      <c r="AU1298" s="476"/>
      <c r="AV1298" s="476"/>
      <c r="AW1298" s="476"/>
      <c r="AX1298" s="476"/>
      <c r="AY1298" s="476"/>
      <c r="AZ1298" s="476"/>
      <c r="BA1298" s="476"/>
      <c r="BB1298" s="476"/>
      <c r="BC1298" s="476"/>
      <c r="BD1298" s="477"/>
      <c r="BF1298" s="241"/>
    </row>
    <row r="1299" spans="2:58" s="236" customFormat="1" ht="15" hidden="1" customHeight="1">
      <c r="B1299" s="997"/>
      <c r="C1299" s="998"/>
      <c r="D1299" s="998"/>
      <c r="E1299" s="998"/>
      <c r="F1299" s="998"/>
      <c r="G1299" s="998"/>
      <c r="H1299" s="998"/>
      <c r="I1299" s="999"/>
      <c r="J1299" s="970"/>
      <c r="K1299" s="971"/>
      <c r="L1299" s="1013"/>
      <c r="M1299" s="1013"/>
      <c r="N1299" s="1013"/>
      <c r="O1299" s="1013"/>
      <c r="P1299" s="1013"/>
      <c r="Q1299" s="1013"/>
      <c r="R1299" s="481"/>
      <c r="S1299" s="479"/>
      <c r="T1299" s="479"/>
      <c r="U1299" s="479"/>
      <c r="V1299" s="479"/>
      <c r="W1299" s="479"/>
      <c r="X1299" s="479"/>
      <c r="Y1299" s="479"/>
      <c r="Z1299" s="479"/>
      <c r="AA1299" s="479"/>
      <c r="AB1299" s="480"/>
      <c r="AC1299" s="241"/>
      <c r="AD1299" s="997"/>
      <c r="AE1299" s="998"/>
      <c r="AF1299" s="998"/>
      <c r="AG1299" s="998"/>
      <c r="AH1299" s="998"/>
      <c r="AI1299" s="998"/>
      <c r="AJ1299" s="998"/>
      <c r="AK1299" s="999"/>
      <c r="AL1299" s="970"/>
      <c r="AM1299" s="971"/>
      <c r="AN1299" s="1013"/>
      <c r="AO1299" s="1013"/>
      <c r="AP1299" s="1013"/>
      <c r="AQ1299" s="1013"/>
      <c r="AR1299" s="1013"/>
      <c r="AS1299" s="1013"/>
      <c r="AT1299" s="481"/>
      <c r="AU1299" s="479"/>
      <c r="AV1299" s="479"/>
      <c r="AW1299" s="479"/>
      <c r="AX1299" s="479"/>
      <c r="AY1299" s="479"/>
      <c r="AZ1299" s="479"/>
      <c r="BA1299" s="479"/>
      <c r="BB1299" s="479"/>
      <c r="BC1299" s="479"/>
      <c r="BD1299" s="480"/>
      <c r="BF1299" s="241"/>
    </row>
    <row r="1300" spans="2:58" s="236" customFormat="1" ht="20.100000000000001" hidden="1" customHeight="1">
      <c r="B1300" s="482"/>
      <c r="C1300" s="482"/>
      <c r="D1300" s="482"/>
      <c r="E1300" s="482"/>
      <c r="F1300" s="482"/>
      <c r="G1300" s="482"/>
      <c r="H1300" s="482"/>
      <c r="I1300" s="482"/>
      <c r="J1300" s="482"/>
      <c r="K1300" s="482"/>
      <c r="L1300" s="482"/>
      <c r="M1300" s="482"/>
      <c r="N1300" s="482"/>
      <c r="O1300" s="482"/>
      <c r="P1300" s="482"/>
      <c r="Q1300" s="482"/>
      <c r="R1300" s="482"/>
      <c r="S1300" s="482"/>
      <c r="T1300" s="482"/>
      <c r="U1300" s="482"/>
      <c r="V1300" s="482"/>
      <c r="W1300" s="482"/>
      <c r="X1300" s="482"/>
      <c r="Y1300" s="478"/>
      <c r="Z1300" s="478"/>
      <c r="AA1300" s="478"/>
      <c r="AB1300" s="478"/>
      <c r="AC1300" s="241"/>
      <c r="AD1300" s="482"/>
      <c r="AE1300" s="482"/>
      <c r="AF1300" s="482"/>
      <c r="AG1300" s="482"/>
      <c r="AH1300" s="482"/>
      <c r="AI1300" s="482"/>
      <c r="AJ1300" s="482"/>
      <c r="AK1300" s="482"/>
      <c r="AL1300" s="482"/>
      <c r="AM1300" s="482"/>
      <c r="AN1300" s="482"/>
      <c r="AO1300" s="482"/>
      <c r="AP1300" s="482"/>
      <c r="AQ1300" s="482"/>
      <c r="AR1300" s="482"/>
      <c r="AS1300" s="482"/>
      <c r="AT1300" s="482"/>
      <c r="AU1300" s="482"/>
      <c r="AV1300" s="482"/>
      <c r="AW1300" s="482"/>
      <c r="AX1300" s="482"/>
      <c r="AY1300" s="482"/>
      <c r="AZ1300" s="482"/>
      <c r="BA1300" s="478"/>
      <c r="BB1300" s="478"/>
      <c r="BC1300" s="478"/>
      <c r="BD1300" s="478"/>
      <c r="BF1300" s="241"/>
    </row>
    <row r="1301" spans="2:58" s="236" customFormat="1" ht="12.45" hidden="1" customHeight="1">
      <c r="B1301" s="1014" t="s">
        <v>3917</v>
      </c>
      <c r="C1301" s="1015"/>
      <c r="D1301" s="1015"/>
      <c r="E1301" s="1015"/>
      <c r="F1301" s="1015"/>
      <c r="G1301" s="1015"/>
      <c r="H1301" s="1015"/>
      <c r="I1301" s="1016"/>
      <c r="J1301" s="1017"/>
      <c r="K1301" s="1018"/>
      <c r="L1301" s="1018"/>
      <c r="M1301" s="1018"/>
      <c r="N1301" s="1018"/>
      <c r="O1301" s="1018"/>
      <c r="P1301" s="1018"/>
      <c r="Q1301" s="1018"/>
      <c r="R1301" s="1018"/>
      <c r="S1301" s="1018"/>
      <c r="T1301" s="1018"/>
      <c r="U1301" s="1018"/>
      <c r="V1301" s="1018"/>
      <c r="W1301" s="1018"/>
      <c r="X1301" s="1018"/>
      <c r="Y1301" s="1018"/>
      <c r="Z1301" s="1018"/>
      <c r="AA1301" s="1018"/>
      <c r="AB1301" s="1019"/>
      <c r="AD1301" s="1014" t="s">
        <v>3917</v>
      </c>
      <c r="AE1301" s="1015"/>
      <c r="AF1301" s="1015"/>
      <c r="AG1301" s="1015"/>
      <c r="AH1301" s="1015"/>
      <c r="AI1301" s="1015"/>
      <c r="AJ1301" s="1015"/>
      <c r="AK1301" s="1016"/>
      <c r="AL1301" s="1017"/>
      <c r="AM1301" s="1018"/>
      <c r="AN1301" s="1018"/>
      <c r="AO1301" s="1018"/>
      <c r="AP1301" s="1018"/>
      <c r="AQ1301" s="1018"/>
      <c r="AR1301" s="1018"/>
      <c r="AS1301" s="1018"/>
      <c r="AT1301" s="1018"/>
      <c r="AU1301" s="1018"/>
      <c r="AV1301" s="1018"/>
      <c r="AW1301" s="1018"/>
      <c r="AX1301" s="1018"/>
      <c r="AY1301" s="1018"/>
      <c r="AZ1301" s="1018"/>
      <c r="BA1301" s="1018"/>
      <c r="BB1301" s="1018"/>
      <c r="BC1301" s="1018"/>
      <c r="BD1301" s="1019"/>
    </row>
    <row r="1302" spans="2:58" s="236" customFormat="1" ht="22.5" hidden="1" customHeight="1">
      <c r="B1302" s="1020" t="s">
        <v>8</v>
      </c>
      <c r="C1302" s="1021"/>
      <c r="D1302" s="1021"/>
      <c r="E1302" s="1021"/>
      <c r="F1302" s="1021"/>
      <c r="G1302" s="1021"/>
      <c r="H1302" s="1021"/>
      <c r="I1302" s="1022"/>
      <c r="J1302" s="1023"/>
      <c r="K1302" s="1024"/>
      <c r="L1302" s="1024"/>
      <c r="M1302" s="1025"/>
      <c r="N1302" s="1025"/>
      <c r="O1302" s="1024"/>
      <c r="P1302" s="1025"/>
      <c r="Q1302" s="1025"/>
      <c r="R1302" s="1024"/>
      <c r="S1302" s="1024"/>
      <c r="T1302" s="1024"/>
      <c r="U1302" s="1024"/>
      <c r="V1302" s="1024"/>
      <c r="W1302" s="1024"/>
      <c r="X1302" s="1024"/>
      <c r="Y1302" s="1024"/>
      <c r="Z1302" s="1024"/>
      <c r="AA1302" s="1024"/>
      <c r="AB1302" s="1026"/>
      <c r="AC1302" s="236">
        <v>76</v>
      </c>
      <c r="AD1302" s="1020" t="s">
        <v>8</v>
      </c>
      <c r="AE1302" s="1021"/>
      <c r="AF1302" s="1021"/>
      <c r="AG1302" s="1021"/>
      <c r="AH1302" s="1021"/>
      <c r="AI1302" s="1021"/>
      <c r="AJ1302" s="1021"/>
      <c r="AK1302" s="1022"/>
      <c r="AL1302" s="1023"/>
      <c r="AM1302" s="1024"/>
      <c r="AN1302" s="1024"/>
      <c r="AO1302" s="1025"/>
      <c r="AP1302" s="1025"/>
      <c r="AQ1302" s="1024"/>
      <c r="AR1302" s="1025"/>
      <c r="AS1302" s="1025"/>
      <c r="AT1302" s="1024"/>
      <c r="AU1302" s="1024"/>
      <c r="AV1302" s="1024"/>
      <c r="AW1302" s="1024"/>
      <c r="AX1302" s="1024"/>
      <c r="AY1302" s="1024"/>
      <c r="AZ1302" s="1024"/>
      <c r="BA1302" s="1024"/>
      <c r="BB1302" s="1024"/>
      <c r="BC1302" s="1024"/>
      <c r="BD1302" s="1026"/>
      <c r="BF1302" s="236">
        <v>76</v>
      </c>
    </row>
    <row r="1303" spans="2:58" s="236" customFormat="1" ht="25.2" hidden="1" customHeight="1">
      <c r="B1303" s="1027" t="s">
        <v>23</v>
      </c>
      <c r="C1303" s="1028"/>
      <c r="D1303" s="1028"/>
      <c r="E1303" s="1028"/>
      <c r="F1303" s="1028"/>
      <c r="G1303" s="1028"/>
      <c r="H1303" s="1028"/>
      <c r="I1303" s="1029"/>
      <c r="J1303" s="972" t="s">
        <v>3918</v>
      </c>
      <c r="K1303" s="973"/>
      <c r="L1303" s="973"/>
      <c r="M1303" s="975"/>
      <c r="N1303" s="977"/>
      <c r="O1303" s="239" t="s">
        <v>3919</v>
      </c>
      <c r="P1303" s="975"/>
      <c r="Q1303" s="977"/>
      <c r="R1303" s="973"/>
      <c r="S1303" s="973"/>
      <c r="T1303" s="973"/>
      <c r="U1303" s="973"/>
      <c r="V1303" s="973"/>
      <c r="W1303" s="973"/>
      <c r="X1303" s="973"/>
      <c r="Y1303" s="973"/>
      <c r="Z1303" s="973"/>
      <c r="AA1303" s="973"/>
      <c r="AB1303" s="974"/>
      <c r="AD1303" s="1027" t="s">
        <v>23</v>
      </c>
      <c r="AE1303" s="1028"/>
      <c r="AF1303" s="1028"/>
      <c r="AG1303" s="1028"/>
      <c r="AH1303" s="1028"/>
      <c r="AI1303" s="1028"/>
      <c r="AJ1303" s="1028"/>
      <c r="AK1303" s="1029"/>
      <c r="AL1303" s="972" t="s">
        <v>3918</v>
      </c>
      <c r="AM1303" s="973"/>
      <c r="AN1303" s="973"/>
      <c r="AO1303" s="975"/>
      <c r="AP1303" s="977"/>
      <c r="AQ1303" s="239" t="s">
        <v>3919</v>
      </c>
      <c r="AR1303" s="975"/>
      <c r="AS1303" s="977"/>
      <c r="AT1303" s="973"/>
      <c r="AU1303" s="973"/>
      <c r="AV1303" s="973"/>
      <c r="AW1303" s="973"/>
      <c r="AX1303" s="973"/>
      <c r="AY1303" s="973"/>
      <c r="AZ1303" s="973"/>
      <c r="BA1303" s="973"/>
      <c r="BB1303" s="973"/>
      <c r="BC1303" s="973"/>
      <c r="BD1303" s="974"/>
    </row>
    <row r="1304" spans="2:58" s="236" customFormat="1" ht="25.2" hidden="1" customHeight="1">
      <c r="B1304" s="1030"/>
      <c r="C1304" s="1025"/>
      <c r="D1304" s="1025"/>
      <c r="E1304" s="1025"/>
      <c r="F1304" s="1025"/>
      <c r="G1304" s="1025"/>
      <c r="H1304" s="1025"/>
      <c r="I1304" s="1031"/>
      <c r="J1304" s="972" t="s">
        <v>3920</v>
      </c>
      <c r="K1304" s="973"/>
      <c r="L1304" s="973"/>
      <c r="M1304" s="975"/>
      <c r="N1304" s="976"/>
      <c r="O1304" s="976"/>
      <c r="P1304" s="976"/>
      <c r="Q1304" s="977"/>
      <c r="R1304" s="972" t="s">
        <v>3921</v>
      </c>
      <c r="S1304" s="973"/>
      <c r="T1304" s="974"/>
      <c r="U1304" s="975"/>
      <c r="V1304" s="976"/>
      <c r="W1304" s="976"/>
      <c r="X1304" s="976"/>
      <c r="Y1304" s="976"/>
      <c r="Z1304" s="976"/>
      <c r="AA1304" s="976"/>
      <c r="AB1304" s="977"/>
      <c r="AD1304" s="1030"/>
      <c r="AE1304" s="1025"/>
      <c r="AF1304" s="1025"/>
      <c r="AG1304" s="1025"/>
      <c r="AH1304" s="1025"/>
      <c r="AI1304" s="1025"/>
      <c r="AJ1304" s="1025"/>
      <c r="AK1304" s="1031"/>
      <c r="AL1304" s="972" t="s">
        <v>3920</v>
      </c>
      <c r="AM1304" s="973"/>
      <c r="AN1304" s="973"/>
      <c r="AO1304" s="975"/>
      <c r="AP1304" s="976"/>
      <c r="AQ1304" s="976"/>
      <c r="AR1304" s="976"/>
      <c r="AS1304" s="977"/>
      <c r="AT1304" s="972" t="s">
        <v>3921</v>
      </c>
      <c r="AU1304" s="973"/>
      <c r="AV1304" s="974"/>
      <c r="AW1304" s="975"/>
      <c r="AX1304" s="976"/>
      <c r="AY1304" s="976"/>
      <c r="AZ1304" s="976"/>
      <c r="BA1304" s="976"/>
      <c r="BB1304" s="976"/>
      <c r="BC1304" s="976"/>
      <c r="BD1304" s="977"/>
    </row>
    <row r="1305" spans="2:58" s="236" customFormat="1" ht="25.2" hidden="1" customHeight="1">
      <c r="B1305" s="1030"/>
      <c r="C1305" s="1025"/>
      <c r="D1305" s="1025"/>
      <c r="E1305" s="1025"/>
      <c r="F1305" s="1025"/>
      <c r="G1305" s="1025"/>
      <c r="H1305" s="1025"/>
      <c r="I1305" s="1031"/>
      <c r="J1305" s="972" t="s">
        <v>3922</v>
      </c>
      <c r="K1305" s="973"/>
      <c r="L1305" s="973"/>
      <c r="M1305" s="978"/>
      <c r="N1305" s="979"/>
      <c r="O1305" s="979"/>
      <c r="P1305" s="979"/>
      <c r="Q1305" s="980"/>
      <c r="R1305" s="972" t="s">
        <v>3923</v>
      </c>
      <c r="S1305" s="973"/>
      <c r="T1305" s="974"/>
      <c r="U1305" s="975"/>
      <c r="V1305" s="976"/>
      <c r="W1305" s="976"/>
      <c r="X1305" s="976"/>
      <c r="Y1305" s="976"/>
      <c r="Z1305" s="976"/>
      <c r="AA1305" s="976"/>
      <c r="AB1305" s="977"/>
      <c r="AD1305" s="1030"/>
      <c r="AE1305" s="1025"/>
      <c r="AF1305" s="1025"/>
      <c r="AG1305" s="1025"/>
      <c r="AH1305" s="1025"/>
      <c r="AI1305" s="1025"/>
      <c r="AJ1305" s="1025"/>
      <c r="AK1305" s="1031"/>
      <c r="AL1305" s="972" t="s">
        <v>3922</v>
      </c>
      <c r="AM1305" s="973"/>
      <c r="AN1305" s="973"/>
      <c r="AO1305" s="978"/>
      <c r="AP1305" s="979"/>
      <c r="AQ1305" s="979"/>
      <c r="AR1305" s="979"/>
      <c r="AS1305" s="980"/>
      <c r="AT1305" s="972" t="s">
        <v>3923</v>
      </c>
      <c r="AU1305" s="973"/>
      <c r="AV1305" s="974"/>
      <c r="AW1305" s="975"/>
      <c r="AX1305" s="976"/>
      <c r="AY1305" s="976"/>
      <c r="AZ1305" s="976"/>
      <c r="BA1305" s="976"/>
      <c r="BB1305" s="976"/>
      <c r="BC1305" s="976"/>
      <c r="BD1305" s="977"/>
    </row>
    <row r="1306" spans="2:58" s="236" customFormat="1" ht="25.2" hidden="1" customHeight="1">
      <c r="B1306" s="1023"/>
      <c r="C1306" s="1024"/>
      <c r="D1306" s="1024"/>
      <c r="E1306" s="1024"/>
      <c r="F1306" s="1024"/>
      <c r="G1306" s="1024"/>
      <c r="H1306" s="1024"/>
      <c r="I1306" s="1026"/>
      <c r="J1306" s="972" t="s">
        <v>3924</v>
      </c>
      <c r="K1306" s="973"/>
      <c r="L1306" s="973"/>
      <c r="M1306" s="981"/>
      <c r="N1306" s="981"/>
      <c r="O1306" s="981"/>
      <c r="P1306" s="981"/>
      <c r="Q1306" s="981"/>
      <c r="R1306" s="981"/>
      <c r="S1306" s="981"/>
      <c r="T1306" s="981"/>
      <c r="U1306" s="981"/>
      <c r="V1306" s="981"/>
      <c r="W1306" s="981"/>
      <c r="X1306" s="981"/>
      <c r="Y1306" s="981"/>
      <c r="Z1306" s="981"/>
      <c r="AA1306" s="981"/>
      <c r="AB1306" s="981"/>
      <c r="AD1306" s="1023"/>
      <c r="AE1306" s="1024"/>
      <c r="AF1306" s="1024"/>
      <c r="AG1306" s="1024"/>
      <c r="AH1306" s="1024"/>
      <c r="AI1306" s="1024"/>
      <c r="AJ1306" s="1024"/>
      <c r="AK1306" s="1026"/>
      <c r="AL1306" s="972" t="s">
        <v>3924</v>
      </c>
      <c r="AM1306" s="973"/>
      <c r="AN1306" s="973"/>
      <c r="AO1306" s="981"/>
      <c r="AP1306" s="981"/>
      <c r="AQ1306" s="981"/>
      <c r="AR1306" s="981"/>
      <c r="AS1306" s="981"/>
      <c r="AT1306" s="981"/>
      <c r="AU1306" s="981"/>
      <c r="AV1306" s="981"/>
      <c r="AW1306" s="981"/>
      <c r="AX1306" s="981"/>
      <c r="AY1306" s="981"/>
      <c r="AZ1306" s="981"/>
      <c r="BA1306" s="981"/>
      <c r="BB1306" s="981"/>
      <c r="BC1306" s="981"/>
      <c r="BD1306" s="981"/>
    </row>
    <row r="1307" spans="2:58" s="236" customFormat="1" ht="30" hidden="1" customHeight="1">
      <c r="B1307" s="982" t="s">
        <v>3925</v>
      </c>
      <c r="C1307" s="983"/>
      <c r="D1307" s="983"/>
      <c r="E1307" s="983"/>
      <c r="F1307" s="983"/>
      <c r="G1307" s="983"/>
      <c r="H1307" s="983"/>
      <c r="I1307" s="984"/>
      <c r="J1307" s="444"/>
      <c r="K1307" s="445"/>
      <c r="L1307" s="446" t="s">
        <v>388</v>
      </c>
      <c r="M1307" s="447"/>
      <c r="N1307" s="448" t="s">
        <v>112</v>
      </c>
      <c r="O1307" s="449"/>
      <c r="P1307" s="450"/>
      <c r="V1307" s="451"/>
      <c r="W1307" s="451"/>
      <c r="X1307" s="451"/>
      <c r="Y1307" s="451"/>
      <c r="Z1307" s="451"/>
      <c r="AA1307" s="451"/>
      <c r="AB1307" s="452"/>
      <c r="AD1307" s="982" t="s">
        <v>3925</v>
      </c>
      <c r="AE1307" s="983"/>
      <c r="AF1307" s="983"/>
      <c r="AG1307" s="983"/>
      <c r="AH1307" s="983"/>
      <c r="AI1307" s="983"/>
      <c r="AJ1307" s="983"/>
      <c r="AK1307" s="984"/>
      <c r="AL1307" s="444"/>
      <c r="AM1307" s="445"/>
      <c r="AN1307" s="446" t="s">
        <v>388</v>
      </c>
      <c r="AO1307" s="447"/>
      <c r="AP1307" s="448" t="s">
        <v>112</v>
      </c>
      <c r="AQ1307" s="449"/>
      <c r="AR1307" s="450"/>
      <c r="AX1307" s="451"/>
      <c r="AY1307" s="451"/>
      <c r="AZ1307" s="451"/>
      <c r="BA1307" s="451"/>
      <c r="BB1307" s="451"/>
      <c r="BC1307" s="451"/>
      <c r="BD1307" s="452"/>
    </row>
    <row r="1308" spans="2:58" s="236" customFormat="1" ht="15" hidden="1" customHeight="1">
      <c r="B1308" s="985"/>
      <c r="C1308" s="986"/>
      <c r="D1308" s="986"/>
      <c r="E1308" s="986"/>
      <c r="F1308" s="986"/>
      <c r="G1308" s="986"/>
      <c r="H1308" s="986"/>
      <c r="I1308" s="987"/>
      <c r="J1308" s="453" t="s">
        <v>3926</v>
      </c>
      <c r="K1308" s="454"/>
      <c r="L1308" s="454"/>
      <c r="M1308" s="454"/>
      <c r="N1308" s="454"/>
      <c r="O1308" s="454"/>
      <c r="P1308" s="454"/>
      <c r="Q1308" s="454"/>
      <c r="R1308" s="454"/>
      <c r="S1308" s="449"/>
      <c r="T1308" s="455"/>
      <c r="U1308" s="456"/>
      <c r="V1308" s="457"/>
      <c r="W1308" s="458"/>
      <c r="X1308" s="459" t="s">
        <v>388</v>
      </c>
      <c r="Y1308" s="460"/>
      <c r="Z1308" s="461" t="s">
        <v>112</v>
      </c>
      <c r="AA1308" s="461"/>
      <c r="AB1308" s="462"/>
      <c r="AD1308" s="985"/>
      <c r="AE1308" s="986"/>
      <c r="AF1308" s="986"/>
      <c r="AG1308" s="986"/>
      <c r="AH1308" s="986"/>
      <c r="AI1308" s="986"/>
      <c r="AJ1308" s="986"/>
      <c r="AK1308" s="987"/>
      <c r="AL1308" s="453" t="s">
        <v>3926</v>
      </c>
      <c r="AM1308" s="454"/>
      <c r="AN1308" s="454"/>
      <c r="AO1308" s="454"/>
      <c r="AP1308" s="454"/>
      <c r="AQ1308" s="454"/>
      <c r="AR1308" s="454"/>
      <c r="AS1308" s="454"/>
      <c r="AT1308" s="454"/>
      <c r="AU1308" s="449"/>
      <c r="AV1308" s="455"/>
      <c r="AW1308" s="456"/>
      <c r="AX1308" s="457"/>
      <c r="AY1308" s="458"/>
      <c r="AZ1308" s="459" t="s">
        <v>388</v>
      </c>
      <c r="BA1308" s="460"/>
      <c r="BB1308" s="461" t="s">
        <v>112</v>
      </c>
      <c r="BC1308" s="461"/>
      <c r="BD1308" s="462"/>
    </row>
    <row r="1309" spans="2:58" s="236" customFormat="1" ht="15" hidden="1" customHeight="1">
      <c r="B1309" s="988"/>
      <c r="C1309" s="989"/>
      <c r="D1309" s="989"/>
      <c r="E1309" s="989"/>
      <c r="F1309" s="989"/>
      <c r="G1309" s="989"/>
      <c r="H1309" s="989"/>
      <c r="I1309" s="990"/>
      <c r="J1309" s="463" t="s">
        <v>3927</v>
      </c>
      <c r="K1309" s="464"/>
      <c r="L1309" s="464"/>
      <c r="M1309" s="464"/>
      <c r="N1309" s="464"/>
      <c r="O1309" s="464"/>
      <c r="P1309" s="464"/>
      <c r="Q1309" s="464"/>
      <c r="R1309" s="464"/>
      <c r="S1309" s="465"/>
      <c r="T1309" s="466"/>
      <c r="U1309" s="467"/>
      <c r="V1309" s="468"/>
      <c r="W1309" s="469"/>
      <c r="X1309" s="464" t="s">
        <v>388</v>
      </c>
      <c r="Y1309" s="470"/>
      <c r="Z1309" s="466" t="s">
        <v>112</v>
      </c>
      <c r="AA1309" s="466"/>
      <c r="AB1309" s="471"/>
      <c r="AD1309" s="988"/>
      <c r="AE1309" s="989"/>
      <c r="AF1309" s="989"/>
      <c r="AG1309" s="989"/>
      <c r="AH1309" s="989"/>
      <c r="AI1309" s="989"/>
      <c r="AJ1309" s="989"/>
      <c r="AK1309" s="990"/>
      <c r="AL1309" s="463" t="s">
        <v>3927</v>
      </c>
      <c r="AM1309" s="464"/>
      <c r="AN1309" s="464"/>
      <c r="AO1309" s="464"/>
      <c r="AP1309" s="464"/>
      <c r="AQ1309" s="464"/>
      <c r="AR1309" s="464"/>
      <c r="AS1309" s="464"/>
      <c r="AT1309" s="464"/>
      <c r="AU1309" s="465"/>
      <c r="AV1309" s="466"/>
      <c r="AW1309" s="467"/>
      <c r="AX1309" s="468"/>
      <c r="AY1309" s="469"/>
      <c r="AZ1309" s="464" t="s">
        <v>388</v>
      </c>
      <c r="BA1309" s="470"/>
      <c r="BB1309" s="466" t="s">
        <v>112</v>
      </c>
      <c r="BC1309" s="466"/>
      <c r="BD1309" s="471"/>
    </row>
    <row r="1310" spans="2:58" s="236" customFormat="1" ht="18" hidden="1" customHeight="1">
      <c r="B1310" s="991" t="s">
        <v>3928</v>
      </c>
      <c r="C1310" s="992"/>
      <c r="D1310" s="992"/>
      <c r="E1310" s="992"/>
      <c r="F1310" s="992"/>
      <c r="G1310" s="992"/>
      <c r="H1310" s="992"/>
      <c r="I1310" s="993"/>
      <c r="J1310" s="472" t="s">
        <v>3783</v>
      </c>
      <c r="K1310" s="473" t="s">
        <v>3929</v>
      </c>
      <c r="L1310" s="474"/>
      <c r="M1310" s="474"/>
      <c r="N1310" s="474"/>
      <c r="O1310" s="472" t="s">
        <v>3783</v>
      </c>
      <c r="P1310" s="473" t="s">
        <v>3930</v>
      </c>
      <c r="Q1310" s="474"/>
      <c r="R1310" s="474"/>
      <c r="T1310" s="461" t="s">
        <v>3935</v>
      </c>
      <c r="U1310" s="472" t="s">
        <v>3783</v>
      </c>
      <c r="V1310" s="461" t="s">
        <v>3936</v>
      </c>
      <c r="X1310" s="473"/>
      <c r="Y1310" s="474"/>
      <c r="Z1310" s="474"/>
      <c r="AA1310" s="474"/>
      <c r="AB1310" s="475"/>
      <c r="AD1310" s="991" t="s">
        <v>3928</v>
      </c>
      <c r="AE1310" s="992"/>
      <c r="AF1310" s="992"/>
      <c r="AG1310" s="992"/>
      <c r="AH1310" s="992"/>
      <c r="AI1310" s="992"/>
      <c r="AJ1310" s="992"/>
      <c r="AK1310" s="993"/>
      <c r="AL1310" s="472" t="s">
        <v>3783</v>
      </c>
      <c r="AM1310" s="473" t="s">
        <v>3929</v>
      </c>
      <c r="AN1310" s="474"/>
      <c r="AO1310" s="474"/>
      <c r="AP1310" s="474"/>
      <c r="AQ1310" s="472" t="s">
        <v>3783</v>
      </c>
      <c r="AR1310" s="473" t="s">
        <v>3930</v>
      </c>
      <c r="AS1310" s="474"/>
      <c r="AT1310" s="474"/>
      <c r="AV1310" s="461" t="s">
        <v>3935</v>
      </c>
      <c r="AW1310" s="472" t="s">
        <v>3783</v>
      </c>
      <c r="AX1310" s="461" t="s">
        <v>3936</v>
      </c>
      <c r="AZ1310" s="473"/>
      <c r="BA1310" s="474"/>
      <c r="BB1310" s="474"/>
      <c r="BC1310" s="474"/>
      <c r="BD1310" s="475"/>
    </row>
    <row r="1311" spans="2:58" s="236" customFormat="1" ht="15" hidden="1" customHeight="1">
      <c r="B1311" s="994" t="s">
        <v>3931</v>
      </c>
      <c r="C1311" s="995"/>
      <c r="D1311" s="995"/>
      <c r="E1311" s="995"/>
      <c r="F1311" s="995"/>
      <c r="G1311" s="995"/>
      <c r="H1311" s="995"/>
      <c r="I1311" s="996"/>
      <c r="J1311" s="1000" t="s">
        <v>3932</v>
      </c>
      <c r="K1311" s="1001"/>
      <c r="L1311" s="1004"/>
      <c r="M1311" s="1005"/>
      <c r="N1311" s="1005"/>
      <c r="O1311" s="1005"/>
      <c r="P1311" s="1005"/>
      <c r="Q1311" s="1005"/>
      <c r="R1311" s="1006"/>
      <c r="S1311" s="1006"/>
      <c r="T1311" s="1006"/>
      <c r="U1311" s="1007"/>
      <c r="V1311" s="1008" t="s">
        <v>3933</v>
      </c>
      <c r="W1311" s="1008"/>
      <c r="X1311" s="1008"/>
      <c r="Y1311" s="1008"/>
      <c r="Z1311" s="1008"/>
      <c r="AA1311" s="1008"/>
      <c r="AB1311" s="1009"/>
      <c r="AD1311" s="994" t="s">
        <v>3931</v>
      </c>
      <c r="AE1311" s="995"/>
      <c r="AF1311" s="995"/>
      <c r="AG1311" s="995"/>
      <c r="AH1311" s="995"/>
      <c r="AI1311" s="995"/>
      <c r="AJ1311" s="995"/>
      <c r="AK1311" s="996"/>
      <c r="AL1311" s="1000" t="s">
        <v>3932</v>
      </c>
      <c r="AM1311" s="1001"/>
      <c r="AN1311" s="1004"/>
      <c r="AO1311" s="1005"/>
      <c r="AP1311" s="1005"/>
      <c r="AQ1311" s="1005"/>
      <c r="AR1311" s="1005"/>
      <c r="AS1311" s="1005"/>
      <c r="AT1311" s="1006"/>
      <c r="AU1311" s="1006"/>
      <c r="AV1311" s="1006"/>
      <c r="AW1311" s="1007"/>
      <c r="AX1311" s="1008" t="s">
        <v>3933</v>
      </c>
      <c r="AY1311" s="1008"/>
      <c r="AZ1311" s="1008"/>
      <c r="BA1311" s="1008"/>
      <c r="BB1311" s="1008"/>
      <c r="BC1311" s="1008"/>
      <c r="BD1311" s="1009"/>
    </row>
    <row r="1312" spans="2:58" s="236" customFormat="1" ht="15" hidden="1" customHeight="1">
      <c r="B1312" s="997"/>
      <c r="C1312" s="998"/>
      <c r="D1312" s="998"/>
      <c r="E1312" s="998"/>
      <c r="F1312" s="998"/>
      <c r="G1312" s="998"/>
      <c r="H1312" s="998"/>
      <c r="I1312" s="999"/>
      <c r="J1312" s="1002"/>
      <c r="K1312" s="1003"/>
      <c r="L1312" s="1004"/>
      <c r="M1312" s="1005"/>
      <c r="N1312" s="1005"/>
      <c r="O1312" s="1005"/>
      <c r="P1312" s="1005"/>
      <c r="Q1312" s="1005"/>
      <c r="R1312" s="1006"/>
      <c r="S1312" s="1006"/>
      <c r="T1312" s="1006"/>
      <c r="U1312" s="1007"/>
      <c r="V1312" s="1010"/>
      <c r="W1312" s="1010"/>
      <c r="X1312" s="1010"/>
      <c r="Y1312" s="1010"/>
      <c r="Z1312" s="1010"/>
      <c r="AA1312" s="1010"/>
      <c r="AB1312" s="1011"/>
      <c r="AC1312" s="241"/>
      <c r="AD1312" s="997"/>
      <c r="AE1312" s="998"/>
      <c r="AF1312" s="998"/>
      <c r="AG1312" s="998"/>
      <c r="AH1312" s="998"/>
      <c r="AI1312" s="998"/>
      <c r="AJ1312" s="998"/>
      <c r="AK1312" s="999"/>
      <c r="AL1312" s="1002"/>
      <c r="AM1312" s="1003"/>
      <c r="AN1312" s="1004"/>
      <c r="AO1312" s="1005"/>
      <c r="AP1312" s="1005"/>
      <c r="AQ1312" s="1005"/>
      <c r="AR1312" s="1005"/>
      <c r="AS1312" s="1005"/>
      <c r="AT1312" s="1006"/>
      <c r="AU1312" s="1006"/>
      <c r="AV1312" s="1006"/>
      <c r="AW1312" s="1007"/>
      <c r="AX1312" s="1010"/>
      <c r="AY1312" s="1010"/>
      <c r="AZ1312" s="1010"/>
      <c r="BA1312" s="1010"/>
      <c r="BB1312" s="1010"/>
      <c r="BC1312" s="1010"/>
      <c r="BD1312" s="1011"/>
      <c r="BF1312" s="241"/>
    </row>
    <row r="1313" spans="2:58" s="236" customFormat="1" ht="15" hidden="1" customHeight="1">
      <c r="B1313" s="994" t="s">
        <v>3934</v>
      </c>
      <c r="C1313" s="995"/>
      <c r="D1313" s="995"/>
      <c r="E1313" s="995"/>
      <c r="F1313" s="995"/>
      <c r="G1313" s="995"/>
      <c r="H1313" s="995"/>
      <c r="I1313" s="996"/>
      <c r="J1313" s="968"/>
      <c r="K1313" s="969"/>
      <c r="L1313" s="1012"/>
      <c r="M1313" s="1012" t="s">
        <v>12</v>
      </c>
      <c r="N1313" s="1012"/>
      <c r="O1313" s="1012" t="s">
        <v>11</v>
      </c>
      <c r="P1313" s="1012"/>
      <c r="Q1313" s="1012" t="s">
        <v>227</v>
      </c>
      <c r="S1313" s="476"/>
      <c r="T1313" s="476"/>
      <c r="U1313" s="476"/>
      <c r="V1313" s="476"/>
      <c r="W1313" s="476"/>
      <c r="X1313" s="476"/>
      <c r="Y1313" s="476"/>
      <c r="Z1313" s="476"/>
      <c r="AA1313" s="476"/>
      <c r="AB1313" s="477"/>
      <c r="AC1313" s="241"/>
      <c r="AD1313" s="994" t="s">
        <v>3934</v>
      </c>
      <c r="AE1313" s="995"/>
      <c r="AF1313" s="995"/>
      <c r="AG1313" s="995"/>
      <c r="AH1313" s="995"/>
      <c r="AI1313" s="995"/>
      <c r="AJ1313" s="995"/>
      <c r="AK1313" s="996"/>
      <c r="AL1313" s="968"/>
      <c r="AM1313" s="969"/>
      <c r="AN1313" s="1012"/>
      <c r="AO1313" s="1012" t="s">
        <v>12</v>
      </c>
      <c r="AP1313" s="1012"/>
      <c r="AQ1313" s="1012" t="s">
        <v>11</v>
      </c>
      <c r="AR1313" s="1012"/>
      <c r="AS1313" s="1012" t="s">
        <v>227</v>
      </c>
      <c r="AU1313" s="476"/>
      <c r="AV1313" s="476"/>
      <c r="AW1313" s="476"/>
      <c r="AX1313" s="476"/>
      <c r="AY1313" s="476"/>
      <c r="AZ1313" s="476"/>
      <c r="BA1313" s="476"/>
      <c r="BB1313" s="476"/>
      <c r="BC1313" s="476"/>
      <c r="BD1313" s="477"/>
      <c r="BF1313" s="241"/>
    </row>
    <row r="1314" spans="2:58" s="236" customFormat="1" ht="15" hidden="1" customHeight="1">
      <c r="B1314" s="997"/>
      <c r="C1314" s="998"/>
      <c r="D1314" s="998"/>
      <c r="E1314" s="998"/>
      <c r="F1314" s="998"/>
      <c r="G1314" s="998"/>
      <c r="H1314" s="998"/>
      <c r="I1314" s="999"/>
      <c r="J1314" s="970"/>
      <c r="K1314" s="971"/>
      <c r="L1314" s="1013"/>
      <c r="M1314" s="1013"/>
      <c r="N1314" s="1013"/>
      <c r="O1314" s="1013"/>
      <c r="P1314" s="1013"/>
      <c r="Q1314" s="1013"/>
      <c r="R1314" s="481"/>
      <c r="S1314" s="479"/>
      <c r="T1314" s="479"/>
      <c r="U1314" s="479"/>
      <c r="V1314" s="479"/>
      <c r="W1314" s="479"/>
      <c r="X1314" s="479"/>
      <c r="Y1314" s="479"/>
      <c r="Z1314" s="479"/>
      <c r="AA1314" s="479"/>
      <c r="AB1314" s="480"/>
      <c r="AC1314" s="241"/>
      <c r="AD1314" s="997"/>
      <c r="AE1314" s="998"/>
      <c r="AF1314" s="998"/>
      <c r="AG1314" s="998"/>
      <c r="AH1314" s="998"/>
      <c r="AI1314" s="998"/>
      <c r="AJ1314" s="998"/>
      <c r="AK1314" s="999"/>
      <c r="AL1314" s="970"/>
      <c r="AM1314" s="971"/>
      <c r="AN1314" s="1013"/>
      <c r="AO1314" s="1013"/>
      <c r="AP1314" s="1013"/>
      <c r="AQ1314" s="1013"/>
      <c r="AR1314" s="1013"/>
      <c r="AS1314" s="1013"/>
      <c r="AT1314" s="481"/>
      <c r="AU1314" s="479"/>
      <c r="AV1314" s="479"/>
      <c r="AW1314" s="479"/>
      <c r="AX1314" s="479"/>
      <c r="AY1314" s="479"/>
      <c r="AZ1314" s="479"/>
      <c r="BA1314" s="479"/>
      <c r="BB1314" s="479"/>
      <c r="BC1314" s="479"/>
      <c r="BD1314" s="480"/>
      <c r="BF1314" s="241"/>
    </row>
    <row r="1315" spans="2:58" s="236" customFormat="1" ht="20.100000000000001" hidden="1" customHeight="1">
      <c r="B1315" s="482"/>
      <c r="C1315" s="482"/>
      <c r="D1315" s="482"/>
      <c r="E1315" s="482"/>
      <c r="F1315" s="482"/>
      <c r="G1315" s="482"/>
      <c r="H1315" s="482"/>
      <c r="I1315" s="482"/>
      <c r="J1315" s="482"/>
      <c r="K1315" s="482"/>
      <c r="L1315" s="482"/>
      <c r="M1315" s="482"/>
      <c r="N1315" s="482"/>
      <c r="O1315" s="482"/>
      <c r="P1315" s="482"/>
      <c r="Q1315" s="482"/>
      <c r="R1315" s="482"/>
      <c r="S1315" s="482"/>
      <c r="T1315" s="482"/>
      <c r="U1315" s="482"/>
      <c r="V1315" s="482"/>
      <c r="W1315" s="482"/>
      <c r="X1315" s="482"/>
      <c r="Y1315" s="482"/>
      <c r="Z1315" s="482"/>
      <c r="AA1315" s="482"/>
      <c r="AB1315" s="482"/>
      <c r="AC1315" s="241"/>
      <c r="AD1315" s="482"/>
      <c r="AE1315" s="482"/>
      <c r="AF1315" s="482"/>
      <c r="AG1315" s="482"/>
      <c r="AH1315" s="482"/>
      <c r="AI1315" s="482"/>
      <c r="AJ1315" s="482"/>
      <c r="AK1315" s="482"/>
      <c r="AL1315" s="482"/>
      <c r="AM1315" s="482"/>
      <c r="AN1315" s="482"/>
      <c r="AO1315" s="482"/>
      <c r="AP1315" s="482"/>
      <c r="AQ1315" s="482"/>
      <c r="AR1315" s="482"/>
      <c r="AS1315" s="482"/>
      <c r="AT1315" s="482"/>
      <c r="AU1315" s="482"/>
      <c r="AV1315" s="482"/>
      <c r="AW1315" s="482"/>
      <c r="AX1315" s="482"/>
      <c r="AY1315" s="482"/>
      <c r="AZ1315" s="482"/>
      <c r="BA1315" s="482"/>
      <c r="BB1315" s="482"/>
      <c r="BC1315" s="482"/>
      <c r="BD1315" s="482"/>
      <c r="BF1315" s="241"/>
    </row>
    <row r="1316" spans="2:58" s="236" customFormat="1" ht="18" hidden="1" customHeight="1">
      <c r="C1316" s="437" t="s">
        <v>3937</v>
      </c>
      <c r="D1316" s="243" t="s">
        <v>16092</v>
      </c>
      <c r="F1316" s="243"/>
      <c r="G1316" s="243"/>
      <c r="H1316" s="243"/>
      <c r="I1316" s="243"/>
      <c r="J1316" s="483"/>
      <c r="K1316" s="483"/>
      <c r="L1316" s="483"/>
      <c r="M1316" s="483"/>
      <c r="N1316" s="483"/>
      <c r="O1316" s="483"/>
      <c r="P1316" s="483"/>
      <c r="Q1316" s="483"/>
      <c r="R1316" s="483"/>
      <c r="S1316" s="484"/>
      <c r="T1316" s="483"/>
      <c r="U1316" s="483"/>
      <c r="V1316" s="483"/>
      <c r="W1316" s="483"/>
      <c r="X1316" s="243"/>
      <c r="Y1316" s="243"/>
      <c r="Z1316" s="243"/>
      <c r="AA1316" s="243"/>
      <c r="AB1316" s="243"/>
      <c r="AE1316" s="437" t="s">
        <v>3937</v>
      </c>
      <c r="AF1316" s="243" t="s">
        <v>16092</v>
      </c>
      <c r="AH1316" s="243"/>
      <c r="AI1316" s="243"/>
      <c r="AJ1316" s="243"/>
      <c r="AK1316" s="243"/>
      <c r="AL1316" s="483"/>
      <c r="AM1316" s="483"/>
      <c r="AN1316" s="483"/>
      <c r="AO1316" s="483"/>
      <c r="AP1316" s="483"/>
      <c r="AQ1316" s="483"/>
      <c r="AR1316" s="483"/>
      <c r="AS1316" s="483"/>
      <c r="AT1316" s="483"/>
      <c r="AU1316" s="484"/>
      <c r="AV1316" s="483"/>
      <c r="AW1316" s="483"/>
      <c r="AX1316" s="483"/>
      <c r="AY1316" s="483"/>
      <c r="AZ1316" s="243"/>
      <c r="BA1316" s="243"/>
      <c r="BB1316" s="243"/>
      <c r="BC1316" s="243"/>
      <c r="BD1316" s="243"/>
    </row>
    <row r="1317" spans="2:58" s="236" customFormat="1" ht="30" hidden="1" customHeight="1">
      <c r="C1317" s="485" t="s">
        <v>3938</v>
      </c>
      <c r="D1317" s="1032" t="s">
        <v>16093</v>
      </c>
      <c r="E1317" s="1032"/>
      <c r="F1317" s="1032"/>
      <c r="G1317" s="1032"/>
      <c r="H1317" s="1032"/>
      <c r="I1317" s="1032"/>
      <c r="J1317" s="1032"/>
      <c r="K1317" s="1032"/>
      <c r="L1317" s="1032"/>
      <c r="M1317" s="1032"/>
      <c r="N1317" s="1032"/>
      <c r="O1317" s="1032"/>
      <c r="P1317" s="1032"/>
      <c r="Q1317" s="1032"/>
      <c r="R1317" s="1032"/>
      <c r="S1317" s="1032"/>
      <c r="T1317" s="1032"/>
      <c r="U1317" s="1032"/>
      <c r="V1317" s="1032"/>
      <c r="W1317" s="1032"/>
      <c r="X1317" s="1032"/>
      <c r="Y1317" s="1032"/>
      <c r="Z1317" s="1032"/>
      <c r="AA1317" s="1032"/>
      <c r="AB1317" s="1032"/>
      <c r="AE1317" s="485" t="s">
        <v>3938</v>
      </c>
      <c r="AF1317" s="1032" t="s">
        <v>16093</v>
      </c>
      <c r="AG1317" s="1032"/>
      <c r="AH1317" s="1032"/>
      <c r="AI1317" s="1032"/>
      <c r="AJ1317" s="1032"/>
      <c r="AK1317" s="1032"/>
      <c r="AL1317" s="1032"/>
      <c r="AM1317" s="1032"/>
      <c r="AN1317" s="1032"/>
      <c r="AO1317" s="1032"/>
      <c r="AP1317" s="1032"/>
      <c r="AQ1317" s="1032"/>
      <c r="AR1317" s="1032"/>
      <c r="AS1317" s="1032"/>
      <c r="AT1317" s="1032"/>
      <c r="AU1317" s="1032"/>
      <c r="AV1317" s="1032"/>
      <c r="AW1317" s="1032"/>
      <c r="AX1317" s="1032"/>
      <c r="AY1317" s="1032"/>
      <c r="AZ1317" s="1032"/>
      <c r="BA1317" s="1032"/>
      <c r="BB1317" s="1032"/>
      <c r="BC1317" s="1032"/>
      <c r="BD1317" s="1032"/>
    </row>
    <row r="1318" spans="2:58" s="236" customFormat="1" ht="7.95" hidden="1" customHeight="1">
      <c r="E1318" s="486"/>
      <c r="F1318" s="486"/>
      <c r="G1318" s="486"/>
      <c r="H1318" s="486"/>
      <c r="I1318" s="486"/>
      <c r="J1318" s="486"/>
      <c r="K1318" s="486"/>
      <c r="L1318" s="486"/>
      <c r="M1318" s="486"/>
      <c r="N1318" s="486"/>
      <c r="O1318" s="486"/>
      <c r="P1318" s="486"/>
      <c r="Q1318" s="486"/>
      <c r="R1318" s="486"/>
      <c r="S1318" s="486"/>
      <c r="T1318" s="486"/>
      <c r="U1318" s="486"/>
      <c r="V1318" s="486"/>
      <c r="W1318" s="486"/>
      <c r="X1318" s="486"/>
      <c r="Y1318" s="486"/>
      <c r="Z1318" s="486"/>
      <c r="AA1318" s="486"/>
      <c r="AB1318" s="486"/>
      <c r="AG1318" s="486"/>
      <c r="AH1318" s="486"/>
      <c r="AI1318" s="486"/>
      <c r="AJ1318" s="486"/>
      <c r="AK1318" s="486"/>
      <c r="AL1318" s="486"/>
      <c r="AM1318" s="486"/>
      <c r="AN1318" s="486"/>
      <c r="AO1318" s="486"/>
      <c r="AP1318" s="486"/>
      <c r="AQ1318" s="486"/>
      <c r="AR1318" s="486"/>
      <c r="AS1318" s="486"/>
      <c r="AT1318" s="486"/>
      <c r="AU1318" s="486"/>
      <c r="AV1318" s="486"/>
      <c r="AW1318" s="486"/>
      <c r="AX1318" s="486"/>
      <c r="AY1318" s="486"/>
      <c r="AZ1318" s="486"/>
      <c r="BA1318" s="486"/>
      <c r="BB1318" s="486"/>
      <c r="BC1318" s="486"/>
      <c r="BD1318" s="486"/>
    </row>
    <row r="1319" spans="2:58" s="236" customFormat="1" ht="25.35" hidden="1" customHeight="1">
      <c r="B1319" s="441" t="s">
        <v>3939</v>
      </c>
      <c r="I1319" s="442"/>
      <c r="J1319" s="442"/>
      <c r="W1319" s="442"/>
      <c r="X1319" s="442"/>
      <c r="Y1319" s="442"/>
      <c r="Z1319" s="442"/>
      <c r="AA1319" s="442"/>
      <c r="AB1319" s="442"/>
      <c r="AD1319" s="441" t="s">
        <v>3939</v>
      </c>
      <c r="AK1319" s="442"/>
      <c r="AL1319" s="442"/>
      <c r="AY1319" s="442"/>
      <c r="AZ1319" s="442"/>
      <c r="BA1319" s="442"/>
      <c r="BB1319" s="442"/>
      <c r="BC1319" s="442"/>
      <c r="BD1319" s="442"/>
    </row>
    <row r="1320" spans="2:58" s="236" customFormat="1" ht="12.45" hidden="1" customHeight="1">
      <c r="B1320" s="1014" t="s">
        <v>3917</v>
      </c>
      <c r="C1320" s="1015"/>
      <c r="D1320" s="1015"/>
      <c r="E1320" s="1015"/>
      <c r="F1320" s="1015"/>
      <c r="G1320" s="1015"/>
      <c r="H1320" s="1015"/>
      <c r="I1320" s="1016"/>
      <c r="J1320" s="1017"/>
      <c r="K1320" s="1018"/>
      <c r="L1320" s="1018"/>
      <c r="M1320" s="1018"/>
      <c r="N1320" s="1018"/>
      <c r="O1320" s="1018"/>
      <c r="P1320" s="1018"/>
      <c r="Q1320" s="1018"/>
      <c r="R1320" s="1018"/>
      <c r="S1320" s="1018"/>
      <c r="T1320" s="1018"/>
      <c r="U1320" s="1018"/>
      <c r="V1320" s="1018"/>
      <c r="W1320" s="1018"/>
      <c r="X1320" s="1018"/>
      <c r="Y1320" s="1018"/>
      <c r="Z1320" s="1018"/>
      <c r="AA1320" s="1018"/>
      <c r="AB1320" s="1019"/>
      <c r="AD1320" s="1014" t="s">
        <v>3917</v>
      </c>
      <c r="AE1320" s="1015"/>
      <c r="AF1320" s="1015"/>
      <c r="AG1320" s="1015"/>
      <c r="AH1320" s="1015"/>
      <c r="AI1320" s="1015"/>
      <c r="AJ1320" s="1015"/>
      <c r="AK1320" s="1016"/>
      <c r="AL1320" s="1017"/>
      <c r="AM1320" s="1018"/>
      <c r="AN1320" s="1018"/>
      <c r="AO1320" s="1018"/>
      <c r="AP1320" s="1018"/>
      <c r="AQ1320" s="1018"/>
      <c r="AR1320" s="1018"/>
      <c r="AS1320" s="1018"/>
      <c r="AT1320" s="1018"/>
      <c r="AU1320" s="1018"/>
      <c r="AV1320" s="1018"/>
      <c r="AW1320" s="1018"/>
      <c r="AX1320" s="1018"/>
      <c r="AY1320" s="1018"/>
      <c r="AZ1320" s="1018"/>
      <c r="BA1320" s="1018"/>
      <c r="BB1320" s="1018"/>
      <c r="BC1320" s="1018"/>
      <c r="BD1320" s="1019"/>
    </row>
    <row r="1321" spans="2:58" s="236" customFormat="1" ht="22.5" hidden="1" customHeight="1">
      <c r="B1321" s="1020" t="s">
        <v>8</v>
      </c>
      <c r="C1321" s="1021"/>
      <c r="D1321" s="1021"/>
      <c r="E1321" s="1021"/>
      <c r="F1321" s="1021"/>
      <c r="G1321" s="1021"/>
      <c r="H1321" s="1021"/>
      <c r="I1321" s="1022"/>
      <c r="J1321" s="1023"/>
      <c r="K1321" s="1024"/>
      <c r="L1321" s="1024"/>
      <c r="M1321" s="1025"/>
      <c r="N1321" s="1025"/>
      <c r="O1321" s="1024"/>
      <c r="P1321" s="1025"/>
      <c r="Q1321" s="1025"/>
      <c r="R1321" s="1024"/>
      <c r="S1321" s="1024"/>
      <c r="T1321" s="1024"/>
      <c r="U1321" s="1024"/>
      <c r="V1321" s="1024"/>
      <c r="W1321" s="1024"/>
      <c r="X1321" s="1024"/>
      <c r="Y1321" s="1024"/>
      <c r="Z1321" s="1024"/>
      <c r="AA1321" s="1024"/>
      <c r="AB1321" s="1026"/>
      <c r="AC1321" s="236">
        <v>77</v>
      </c>
      <c r="AD1321" s="1020" t="s">
        <v>8</v>
      </c>
      <c r="AE1321" s="1021"/>
      <c r="AF1321" s="1021"/>
      <c r="AG1321" s="1021"/>
      <c r="AH1321" s="1021"/>
      <c r="AI1321" s="1021"/>
      <c r="AJ1321" s="1021"/>
      <c r="AK1321" s="1022"/>
      <c r="AL1321" s="1023"/>
      <c r="AM1321" s="1024"/>
      <c r="AN1321" s="1024"/>
      <c r="AO1321" s="1025"/>
      <c r="AP1321" s="1025"/>
      <c r="AQ1321" s="1024"/>
      <c r="AR1321" s="1025"/>
      <c r="AS1321" s="1025"/>
      <c r="AT1321" s="1024"/>
      <c r="AU1321" s="1024"/>
      <c r="AV1321" s="1024"/>
      <c r="AW1321" s="1024"/>
      <c r="AX1321" s="1024"/>
      <c r="AY1321" s="1024"/>
      <c r="AZ1321" s="1024"/>
      <c r="BA1321" s="1024"/>
      <c r="BB1321" s="1024"/>
      <c r="BC1321" s="1024"/>
      <c r="BD1321" s="1026"/>
      <c r="BF1321" s="236">
        <v>77</v>
      </c>
    </row>
    <row r="1322" spans="2:58" s="236" customFormat="1" ht="25.2" hidden="1" customHeight="1">
      <c r="B1322" s="1027" t="s">
        <v>23</v>
      </c>
      <c r="C1322" s="1028"/>
      <c r="D1322" s="1028"/>
      <c r="E1322" s="1028"/>
      <c r="F1322" s="1028"/>
      <c r="G1322" s="1028"/>
      <c r="H1322" s="1028"/>
      <c r="I1322" s="1029"/>
      <c r="J1322" s="972" t="s">
        <v>3918</v>
      </c>
      <c r="K1322" s="973"/>
      <c r="L1322" s="973"/>
      <c r="M1322" s="975"/>
      <c r="N1322" s="977"/>
      <c r="O1322" s="239" t="s">
        <v>3919</v>
      </c>
      <c r="P1322" s="975"/>
      <c r="Q1322" s="977"/>
      <c r="R1322" s="973"/>
      <c r="S1322" s="973"/>
      <c r="T1322" s="973"/>
      <c r="U1322" s="973"/>
      <c r="V1322" s="973"/>
      <c r="W1322" s="973"/>
      <c r="X1322" s="973"/>
      <c r="Y1322" s="973"/>
      <c r="Z1322" s="973"/>
      <c r="AA1322" s="973"/>
      <c r="AB1322" s="974"/>
      <c r="AD1322" s="1027" t="s">
        <v>23</v>
      </c>
      <c r="AE1322" s="1028"/>
      <c r="AF1322" s="1028"/>
      <c r="AG1322" s="1028"/>
      <c r="AH1322" s="1028"/>
      <c r="AI1322" s="1028"/>
      <c r="AJ1322" s="1028"/>
      <c r="AK1322" s="1029"/>
      <c r="AL1322" s="972" t="s">
        <v>3918</v>
      </c>
      <c r="AM1322" s="973"/>
      <c r="AN1322" s="973"/>
      <c r="AO1322" s="975"/>
      <c r="AP1322" s="977"/>
      <c r="AQ1322" s="239" t="s">
        <v>3919</v>
      </c>
      <c r="AR1322" s="975"/>
      <c r="AS1322" s="977"/>
      <c r="AT1322" s="973"/>
      <c r="AU1322" s="973"/>
      <c r="AV1322" s="973"/>
      <c r="AW1322" s="973"/>
      <c r="AX1322" s="973"/>
      <c r="AY1322" s="973"/>
      <c r="AZ1322" s="973"/>
      <c r="BA1322" s="973"/>
      <c r="BB1322" s="973"/>
      <c r="BC1322" s="973"/>
      <c r="BD1322" s="974"/>
    </row>
    <row r="1323" spans="2:58" s="236" customFormat="1" ht="25.2" hidden="1" customHeight="1">
      <c r="B1323" s="1030"/>
      <c r="C1323" s="1025"/>
      <c r="D1323" s="1025"/>
      <c r="E1323" s="1025"/>
      <c r="F1323" s="1025"/>
      <c r="G1323" s="1025"/>
      <c r="H1323" s="1025"/>
      <c r="I1323" s="1031"/>
      <c r="J1323" s="972" t="s">
        <v>3920</v>
      </c>
      <c r="K1323" s="973"/>
      <c r="L1323" s="973"/>
      <c r="M1323" s="975"/>
      <c r="N1323" s="976"/>
      <c r="O1323" s="976"/>
      <c r="P1323" s="976"/>
      <c r="Q1323" s="977"/>
      <c r="R1323" s="972" t="s">
        <v>3921</v>
      </c>
      <c r="S1323" s="973"/>
      <c r="T1323" s="974"/>
      <c r="U1323" s="975"/>
      <c r="V1323" s="976"/>
      <c r="W1323" s="976"/>
      <c r="X1323" s="976"/>
      <c r="Y1323" s="976"/>
      <c r="Z1323" s="976"/>
      <c r="AA1323" s="976"/>
      <c r="AB1323" s="977"/>
      <c r="AD1323" s="1030"/>
      <c r="AE1323" s="1025"/>
      <c r="AF1323" s="1025"/>
      <c r="AG1323" s="1025"/>
      <c r="AH1323" s="1025"/>
      <c r="AI1323" s="1025"/>
      <c r="AJ1323" s="1025"/>
      <c r="AK1323" s="1031"/>
      <c r="AL1323" s="972" t="s">
        <v>3920</v>
      </c>
      <c r="AM1323" s="973"/>
      <c r="AN1323" s="973"/>
      <c r="AO1323" s="975"/>
      <c r="AP1323" s="976"/>
      <c r="AQ1323" s="976"/>
      <c r="AR1323" s="976"/>
      <c r="AS1323" s="977"/>
      <c r="AT1323" s="972" t="s">
        <v>3921</v>
      </c>
      <c r="AU1323" s="973"/>
      <c r="AV1323" s="974"/>
      <c r="AW1323" s="975"/>
      <c r="AX1323" s="976"/>
      <c r="AY1323" s="976"/>
      <c r="AZ1323" s="976"/>
      <c r="BA1323" s="976"/>
      <c r="BB1323" s="976"/>
      <c r="BC1323" s="976"/>
      <c r="BD1323" s="977"/>
    </row>
    <row r="1324" spans="2:58" s="236" customFormat="1" ht="25.2" hidden="1" customHeight="1">
      <c r="B1324" s="1030"/>
      <c r="C1324" s="1025"/>
      <c r="D1324" s="1025"/>
      <c r="E1324" s="1025"/>
      <c r="F1324" s="1025"/>
      <c r="G1324" s="1025"/>
      <c r="H1324" s="1025"/>
      <c r="I1324" s="1031"/>
      <c r="J1324" s="972" t="s">
        <v>3922</v>
      </c>
      <c r="K1324" s="973"/>
      <c r="L1324" s="973"/>
      <c r="M1324" s="978"/>
      <c r="N1324" s="979"/>
      <c r="O1324" s="979"/>
      <c r="P1324" s="979"/>
      <c r="Q1324" s="980"/>
      <c r="R1324" s="972" t="s">
        <v>3923</v>
      </c>
      <c r="S1324" s="973"/>
      <c r="T1324" s="974"/>
      <c r="U1324" s="975"/>
      <c r="V1324" s="976"/>
      <c r="W1324" s="976"/>
      <c r="X1324" s="976"/>
      <c r="Y1324" s="976"/>
      <c r="Z1324" s="976"/>
      <c r="AA1324" s="976"/>
      <c r="AB1324" s="977"/>
      <c r="AD1324" s="1030"/>
      <c r="AE1324" s="1025"/>
      <c r="AF1324" s="1025"/>
      <c r="AG1324" s="1025"/>
      <c r="AH1324" s="1025"/>
      <c r="AI1324" s="1025"/>
      <c r="AJ1324" s="1025"/>
      <c r="AK1324" s="1031"/>
      <c r="AL1324" s="972" t="s">
        <v>3922</v>
      </c>
      <c r="AM1324" s="973"/>
      <c r="AN1324" s="973"/>
      <c r="AO1324" s="978"/>
      <c r="AP1324" s="979"/>
      <c r="AQ1324" s="979"/>
      <c r="AR1324" s="979"/>
      <c r="AS1324" s="980"/>
      <c r="AT1324" s="972" t="s">
        <v>3923</v>
      </c>
      <c r="AU1324" s="973"/>
      <c r="AV1324" s="974"/>
      <c r="AW1324" s="975"/>
      <c r="AX1324" s="976"/>
      <c r="AY1324" s="976"/>
      <c r="AZ1324" s="976"/>
      <c r="BA1324" s="976"/>
      <c r="BB1324" s="976"/>
      <c r="BC1324" s="976"/>
      <c r="BD1324" s="977"/>
    </row>
    <row r="1325" spans="2:58" s="236" customFormat="1" ht="25.2" hidden="1" customHeight="1">
      <c r="B1325" s="1023"/>
      <c r="C1325" s="1024"/>
      <c r="D1325" s="1024"/>
      <c r="E1325" s="1024"/>
      <c r="F1325" s="1024"/>
      <c r="G1325" s="1024"/>
      <c r="H1325" s="1024"/>
      <c r="I1325" s="1026"/>
      <c r="J1325" s="972" t="s">
        <v>3924</v>
      </c>
      <c r="K1325" s="973"/>
      <c r="L1325" s="973"/>
      <c r="M1325" s="981"/>
      <c r="N1325" s="981"/>
      <c r="O1325" s="981"/>
      <c r="P1325" s="981"/>
      <c r="Q1325" s="981"/>
      <c r="R1325" s="981"/>
      <c r="S1325" s="981"/>
      <c r="T1325" s="981"/>
      <c r="U1325" s="981"/>
      <c r="V1325" s="981"/>
      <c r="W1325" s="981"/>
      <c r="X1325" s="981"/>
      <c r="Y1325" s="981"/>
      <c r="Z1325" s="981"/>
      <c r="AA1325" s="981"/>
      <c r="AB1325" s="981"/>
      <c r="AD1325" s="1023"/>
      <c r="AE1325" s="1024"/>
      <c r="AF1325" s="1024"/>
      <c r="AG1325" s="1024"/>
      <c r="AH1325" s="1024"/>
      <c r="AI1325" s="1024"/>
      <c r="AJ1325" s="1024"/>
      <c r="AK1325" s="1026"/>
      <c r="AL1325" s="972" t="s">
        <v>3924</v>
      </c>
      <c r="AM1325" s="973"/>
      <c r="AN1325" s="973"/>
      <c r="AO1325" s="981"/>
      <c r="AP1325" s="981"/>
      <c r="AQ1325" s="981"/>
      <c r="AR1325" s="981"/>
      <c r="AS1325" s="981"/>
      <c r="AT1325" s="981"/>
      <c r="AU1325" s="981"/>
      <c r="AV1325" s="981"/>
      <c r="AW1325" s="981"/>
      <c r="AX1325" s="981"/>
      <c r="AY1325" s="981"/>
      <c r="AZ1325" s="981"/>
      <c r="BA1325" s="981"/>
      <c r="BB1325" s="981"/>
      <c r="BC1325" s="981"/>
      <c r="BD1325" s="981"/>
    </row>
    <row r="1326" spans="2:58" s="236" customFormat="1" ht="30" hidden="1" customHeight="1">
      <c r="B1326" s="982" t="s">
        <v>3925</v>
      </c>
      <c r="C1326" s="983"/>
      <c r="D1326" s="983"/>
      <c r="E1326" s="983"/>
      <c r="F1326" s="983"/>
      <c r="G1326" s="983"/>
      <c r="H1326" s="983"/>
      <c r="I1326" s="984"/>
      <c r="J1326" s="444"/>
      <c r="K1326" s="445"/>
      <c r="L1326" s="446" t="s">
        <v>388</v>
      </c>
      <c r="M1326" s="447"/>
      <c r="N1326" s="448" t="s">
        <v>112</v>
      </c>
      <c r="O1326" s="449"/>
      <c r="P1326" s="450"/>
      <c r="V1326" s="451"/>
      <c r="W1326" s="451"/>
      <c r="X1326" s="451"/>
      <c r="Y1326" s="451"/>
      <c r="Z1326" s="451"/>
      <c r="AA1326" s="451"/>
      <c r="AB1326" s="452"/>
      <c r="AD1326" s="982" t="s">
        <v>3925</v>
      </c>
      <c r="AE1326" s="983"/>
      <c r="AF1326" s="983"/>
      <c r="AG1326" s="983"/>
      <c r="AH1326" s="983"/>
      <c r="AI1326" s="983"/>
      <c r="AJ1326" s="983"/>
      <c r="AK1326" s="984"/>
      <c r="AL1326" s="444"/>
      <c r="AM1326" s="445"/>
      <c r="AN1326" s="446" t="s">
        <v>388</v>
      </c>
      <c r="AO1326" s="447"/>
      <c r="AP1326" s="448" t="s">
        <v>112</v>
      </c>
      <c r="AQ1326" s="449"/>
      <c r="AR1326" s="450"/>
      <c r="AX1326" s="451"/>
      <c r="AY1326" s="451"/>
      <c r="AZ1326" s="451"/>
      <c r="BA1326" s="451"/>
      <c r="BB1326" s="451"/>
      <c r="BC1326" s="451"/>
      <c r="BD1326" s="452"/>
    </row>
    <row r="1327" spans="2:58" s="236" customFormat="1" ht="15" hidden="1" customHeight="1">
      <c r="B1327" s="985"/>
      <c r="C1327" s="986"/>
      <c r="D1327" s="986"/>
      <c r="E1327" s="986"/>
      <c r="F1327" s="986"/>
      <c r="G1327" s="986"/>
      <c r="H1327" s="986"/>
      <c r="I1327" s="987"/>
      <c r="J1327" s="453" t="s">
        <v>3926</v>
      </c>
      <c r="K1327" s="454"/>
      <c r="L1327" s="454"/>
      <c r="M1327" s="454"/>
      <c r="N1327" s="454"/>
      <c r="O1327" s="454"/>
      <c r="P1327" s="454"/>
      <c r="Q1327" s="454"/>
      <c r="R1327" s="454"/>
      <c r="S1327" s="449"/>
      <c r="T1327" s="455"/>
      <c r="U1327" s="456"/>
      <c r="V1327" s="457"/>
      <c r="W1327" s="458"/>
      <c r="X1327" s="459" t="s">
        <v>388</v>
      </c>
      <c r="Y1327" s="460"/>
      <c r="Z1327" s="461" t="s">
        <v>112</v>
      </c>
      <c r="AA1327" s="461"/>
      <c r="AB1327" s="462"/>
      <c r="AD1327" s="985"/>
      <c r="AE1327" s="986"/>
      <c r="AF1327" s="986"/>
      <c r="AG1327" s="986"/>
      <c r="AH1327" s="986"/>
      <c r="AI1327" s="986"/>
      <c r="AJ1327" s="986"/>
      <c r="AK1327" s="987"/>
      <c r="AL1327" s="453" t="s">
        <v>3926</v>
      </c>
      <c r="AM1327" s="454"/>
      <c r="AN1327" s="454"/>
      <c r="AO1327" s="454"/>
      <c r="AP1327" s="454"/>
      <c r="AQ1327" s="454"/>
      <c r="AR1327" s="454"/>
      <c r="AS1327" s="454"/>
      <c r="AT1327" s="454"/>
      <c r="AU1327" s="449"/>
      <c r="AV1327" s="455"/>
      <c r="AW1327" s="456"/>
      <c r="AX1327" s="457"/>
      <c r="AY1327" s="458"/>
      <c r="AZ1327" s="459" t="s">
        <v>388</v>
      </c>
      <c r="BA1327" s="460"/>
      <c r="BB1327" s="461" t="s">
        <v>112</v>
      </c>
      <c r="BC1327" s="461"/>
      <c r="BD1327" s="462"/>
    </row>
    <row r="1328" spans="2:58" s="236" customFormat="1" ht="15" hidden="1" customHeight="1">
      <c r="B1328" s="988"/>
      <c r="C1328" s="989"/>
      <c r="D1328" s="989"/>
      <c r="E1328" s="989"/>
      <c r="F1328" s="989"/>
      <c r="G1328" s="989"/>
      <c r="H1328" s="989"/>
      <c r="I1328" s="990"/>
      <c r="J1328" s="463" t="s">
        <v>3927</v>
      </c>
      <c r="K1328" s="464"/>
      <c r="L1328" s="464"/>
      <c r="M1328" s="464"/>
      <c r="N1328" s="464"/>
      <c r="O1328" s="464"/>
      <c r="P1328" s="464"/>
      <c r="Q1328" s="464"/>
      <c r="R1328" s="464"/>
      <c r="S1328" s="465"/>
      <c r="T1328" s="466"/>
      <c r="U1328" s="467"/>
      <c r="V1328" s="468"/>
      <c r="W1328" s="469"/>
      <c r="X1328" s="464" t="s">
        <v>388</v>
      </c>
      <c r="Y1328" s="470"/>
      <c r="Z1328" s="466" t="s">
        <v>112</v>
      </c>
      <c r="AA1328" s="466"/>
      <c r="AB1328" s="471"/>
      <c r="AD1328" s="988"/>
      <c r="AE1328" s="989"/>
      <c r="AF1328" s="989"/>
      <c r="AG1328" s="989"/>
      <c r="AH1328" s="989"/>
      <c r="AI1328" s="989"/>
      <c r="AJ1328" s="989"/>
      <c r="AK1328" s="990"/>
      <c r="AL1328" s="463" t="s">
        <v>3927</v>
      </c>
      <c r="AM1328" s="464"/>
      <c r="AN1328" s="464"/>
      <c r="AO1328" s="464"/>
      <c r="AP1328" s="464"/>
      <c r="AQ1328" s="464"/>
      <c r="AR1328" s="464"/>
      <c r="AS1328" s="464"/>
      <c r="AT1328" s="464"/>
      <c r="AU1328" s="465"/>
      <c r="AV1328" s="466"/>
      <c r="AW1328" s="467"/>
      <c r="AX1328" s="468"/>
      <c r="AY1328" s="469"/>
      <c r="AZ1328" s="464" t="s">
        <v>388</v>
      </c>
      <c r="BA1328" s="470"/>
      <c r="BB1328" s="466" t="s">
        <v>112</v>
      </c>
      <c r="BC1328" s="466"/>
      <c r="BD1328" s="471"/>
    </row>
    <row r="1329" spans="2:58" s="236" customFormat="1" ht="18" hidden="1" customHeight="1">
      <c r="B1329" s="991" t="s">
        <v>3928</v>
      </c>
      <c r="C1329" s="992"/>
      <c r="D1329" s="992"/>
      <c r="E1329" s="992"/>
      <c r="F1329" s="992"/>
      <c r="G1329" s="992"/>
      <c r="H1329" s="992"/>
      <c r="I1329" s="993"/>
      <c r="J1329" s="472" t="s">
        <v>3783</v>
      </c>
      <c r="K1329" s="473" t="s">
        <v>3929</v>
      </c>
      <c r="L1329" s="474"/>
      <c r="M1329" s="474"/>
      <c r="N1329" s="474"/>
      <c r="O1329" s="472" t="s">
        <v>3783</v>
      </c>
      <c r="P1329" s="473" t="s">
        <v>3930</v>
      </c>
      <c r="Q1329" s="474"/>
      <c r="R1329" s="474"/>
      <c r="T1329" s="461" t="s">
        <v>3935</v>
      </c>
      <c r="U1329" s="472" t="s">
        <v>3783</v>
      </c>
      <c r="V1329" s="461" t="s">
        <v>3936</v>
      </c>
      <c r="X1329" s="473"/>
      <c r="Y1329" s="474"/>
      <c r="Z1329" s="474"/>
      <c r="AA1329" s="474"/>
      <c r="AB1329" s="475"/>
      <c r="AD1329" s="991" t="s">
        <v>3928</v>
      </c>
      <c r="AE1329" s="992"/>
      <c r="AF1329" s="992"/>
      <c r="AG1329" s="992"/>
      <c r="AH1329" s="992"/>
      <c r="AI1329" s="992"/>
      <c r="AJ1329" s="992"/>
      <c r="AK1329" s="993"/>
      <c r="AL1329" s="472" t="s">
        <v>3783</v>
      </c>
      <c r="AM1329" s="473" t="s">
        <v>3929</v>
      </c>
      <c r="AN1329" s="474"/>
      <c r="AO1329" s="474"/>
      <c r="AP1329" s="474"/>
      <c r="AQ1329" s="472" t="s">
        <v>3783</v>
      </c>
      <c r="AR1329" s="473" t="s">
        <v>3930</v>
      </c>
      <c r="AS1329" s="474"/>
      <c r="AT1329" s="474"/>
      <c r="AV1329" s="461" t="s">
        <v>3935</v>
      </c>
      <c r="AW1329" s="472" t="s">
        <v>3783</v>
      </c>
      <c r="AX1329" s="461" t="s">
        <v>3936</v>
      </c>
      <c r="AZ1329" s="473"/>
      <c r="BA1329" s="474"/>
      <c r="BB1329" s="474"/>
      <c r="BC1329" s="474"/>
      <c r="BD1329" s="475"/>
    </row>
    <row r="1330" spans="2:58" s="236" customFormat="1" ht="15" hidden="1" customHeight="1">
      <c r="B1330" s="994" t="s">
        <v>3931</v>
      </c>
      <c r="C1330" s="995"/>
      <c r="D1330" s="995"/>
      <c r="E1330" s="995"/>
      <c r="F1330" s="995"/>
      <c r="G1330" s="995"/>
      <c r="H1330" s="995"/>
      <c r="I1330" s="996"/>
      <c r="J1330" s="1000" t="s">
        <v>3932</v>
      </c>
      <c r="K1330" s="1001"/>
      <c r="L1330" s="1004"/>
      <c r="M1330" s="1005"/>
      <c r="N1330" s="1005"/>
      <c r="O1330" s="1005"/>
      <c r="P1330" s="1005"/>
      <c r="Q1330" s="1005"/>
      <c r="R1330" s="1006"/>
      <c r="S1330" s="1006"/>
      <c r="T1330" s="1006"/>
      <c r="U1330" s="1007"/>
      <c r="V1330" s="1008" t="s">
        <v>3933</v>
      </c>
      <c r="W1330" s="1008"/>
      <c r="X1330" s="1008"/>
      <c r="Y1330" s="1008"/>
      <c r="Z1330" s="1008"/>
      <c r="AA1330" s="1008"/>
      <c r="AB1330" s="1009"/>
      <c r="AD1330" s="994" t="s">
        <v>3931</v>
      </c>
      <c r="AE1330" s="995"/>
      <c r="AF1330" s="995"/>
      <c r="AG1330" s="995"/>
      <c r="AH1330" s="995"/>
      <c r="AI1330" s="995"/>
      <c r="AJ1330" s="995"/>
      <c r="AK1330" s="996"/>
      <c r="AL1330" s="1000" t="s">
        <v>3932</v>
      </c>
      <c r="AM1330" s="1001"/>
      <c r="AN1330" s="1004"/>
      <c r="AO1330" s="1005"/>
      <c r="AP1330" s="1005"/>
      <c r="AQ1330" s="1005"/>
      <c r="AR1330" s="1005"/>
      <c r="AS1330" s="1005"/>
      <c r="AT1330" s="1006"/>
      <c r="AU1330" s="1006"/>
      <c r="AV1330" s="1006"/>
      <c r="AW1330" s="1007"/>
      <c r="AX1330" s="1008" t="s">
        <v>3933</v>
      </c>
      <c r="AY1330" s="1008"/>
      <c r="AZ1330" s="1008"/>
      <c r="BA1330" s="1008"/>
      <c r="BB1330" s="1008"/>
      <c r="BC1330" s="1008"/>
      <c r="BD1330" s="1009"/>
    </row>
    <row r="1331" spans="2:58" s="236" customFormat="1" ht="15" hidden="1" customHeight="1">
      <c r="B1331" s="997"/>
      <c r="C1331" s="998"/>
      <c r="D1331" s="998"/>
      <c r="E1331" s="998"/>
      <c r="F1331" s="998"/>
      <c r="G1331" s="998"/>
      <c r="H1331" s="998"/>
      <c r="I1331" s="999"/>
      <c r="J1331" s="1002"/>
      <c r="K1331" s="1003"/>
      <c r="L1331" s="1004"/>
      <c r="M1331" s="1005"/>
      <c r="N1331" s="1005"/>
      <c r="O1331" s="1005"/>
      <c r="P1331" s="1005"/>
      <c r="Q1331" s="1005"/>
      <c r="R1331" s="1006"/>
      <c r="S1331" s="1006"/>
      <c r="T1331" s="1006"/>
      <c r="U1331" s="1007"/>
      <c r="V1331" s="1010"/>
      <c r="W1331" s="1010"/>
      <c r="X1331" s="1010"/>
      <c r="Y1331" s="1010"/>
      <c r="Z1331" s="1010"/>
      <c r="AA1331" s="1010"/>
      <c r="AB1331" s="1011"/>
      <c r="AC1331" s="241"/>
      <c r="AD1331" s="997"/>
      <c r="AE1331" s="998"/>
      <c r="AF1331" s="998"/>
      <c r="AG1331" s="998"/>
      <c r="AH1331" s="998"/>
      <c r="AI1331" s="998"/>
      <c r="AJ1331" s="998"/>
      <c r="AK1331" s="999"/>
      <c r="AL1331" s="1002"/>
      <c r="AM1331" s="1003"/>
      <c r="AN1331" s="1004"/>
      <c r="AO1331" s="1005"/>
      <c r="AP1331" s="1005"/>
      <c r="AQ1331" s="1005"/>
      <c r="AR1331" s="1005"/>
      <c r="AS1331" s="1005"/>
      <c r="AT1331" s="1006"/>
      <c r="AU1331" s="1006"/>
      <c r="AV1331" s="1006"/>
      <c r="AW1331" s="1007"/>
      <c r="AX1331" s="1010"/>
      <c r="AY1331" s="1010"/>
      <c r="AZ1331" s="1010"/>
      <c r="BA1331" s="1010"/>
      <c r="BB1331" s="1010"/>
      <c r="BC1331" s="1010"/>
      <c r="BD1331" s="1011"/>
      <c r="BF1331" s="241"/>
    </row>
    <row r="1332" spans="2:58" s="236" customFormat="1" ht="15" hidden="1" customHeight="1">
      <c r="B1332" s="994" t="s">
        <v>3934</v>
      </c>
      <c r="C1332" s="995"/>
      <c r="D1332" s="995"/>
      <c r="E1332" s="995"/>
      <c r="F1332" s="995"/>
      <c r="G1332" s="995"/>
      <c r="H1332" s="995"/>
      <c r="I1332" s="996"/>
      <c r="J1332" s="968"/>
      <c r="K1332" s="969"/>
      <c r="L1332" s="1012"/>
      <c r="M1332" s="1012" t="s">
        <v>12</v>
      </c>
      <c r="N1332" s="1012"/>
      <c r="O1332" s="1012" t="s">
        <v>11</v>
      </c>
      <c r="P1332" s="1012"/>
      <c r="Q1332" s="1012" t="s">
        <v>227</v>
      </c>
      <c r="S1332" s="476"/>
      <c r="T1332" s="476"/>
      <c r="U1332" s="476"/>
      <c r="V1332" s="476"/>
      <c r="W1332" s="476"/>
      <c r="X1332" s="476"/>
      <c r="Y1332" s="476"/>
      <c r="Z1332" s="476"/>
      <c r="AA1332" s="476"/>
      <c r="AB1332" s="477"/>
      <c r="AC1332" s="241"/>
      <c r="AD1332" s="994" t="s">
        <v>3934</v>
      </c>
      <c r="AE1332" s="995"/>
      <c r="AF1332" s="995"/>
      <c r="AG1332" s="995"/>
      <c r="AH1332" s="995"/>
      <c r="AI1332" s="995"/>
      <c r="AJ1332" s="995"/>
      <c r="AK1332" s="996"/>
      <c r="AL1332" s="968"/>
      <c r="AM1332" s="969"/>
      <c r="AN1332" s="1012"/>
      <c r="AO1332" s="1012" t="s">
        <v>12</v>
      </c>
      <c r="AP1332" s="1012"/>
      <c r="AQ1332" s="1012" t="s">
        <v>11</v>
      </c>
      <c r="AR1332" s="1012"/>
      <c r="AS1332" s="1012" t="s">
        <v>227</v>
      </c>
      <c r="AU1332" s="476"/>
      <c r="AV1332" s="476"/>
      <c r="AW1332" s="476"/>
      <c r="AX1332" s="476"/>
      <c r="AY1332" s="476"/>
      <c r="AZ1332" s="476"/>
      <c r="BA1332" s="476"/>
      <c r="BB1332" s="476"/>
      <c r="BC1332" s="476"/>
      <c r="BD1332" s="477"/>
      <c r="BF1332" s="241"/>
    </row>
    <row r="1333" spans="2:58" s="236" customFormat="1" ht="15" hidden="1" customHeight="1">
      <c r="B1333" s="997"/>
      <c r="C1333" s="998"/>
      <c r="D1333" s="998"/>
      <c r="E1333" s="998"/>
      <c r="F1333" s="998"/>
      <c r="G1333" s="998"/>
      <c r="H1333" s="998"/>
      <c r="I1333" s="999"/>
      <c r="J1333" s="970"/>
      <c r="K1333" s="971"/>
      <c r="L1333" s="1013"/>
      <c r="M1333" s="1013"/>
      <c r="N1333" s="1013"/>
      <c r="O1333" s="1013"/>
      <c r="P1333" s="1013"/>
      <c r="Q1333" s="1013"/>
      <c r="R1333" s="481"/>
      <c r="S1333" s="479"/>
      <c r="T1333" s="479"/>
      <c r="U1333" s="479"/>
      <c r="V1333" s="479"/>
      <c r="W1333" s="479"/>
      <c r="X1333" s="479"/>
      <c r="Y1333" s="479"/>
      <c r="Z1333" s="479"/>
      <c r="AA1333" s="479"/>
      <c r="AB1333" s="480"/>
      <c r="AC1333" s="241"/>
      <c r="AD1333" s="997"/>
      <c r="AE1333" s="998"/>
      <c r="AF1333" s="998"/>
      <c r="AG1333" s="998"/>
      <c r="AH1333" s="998"/>
      <c r="AI1333" s="998"/>
      <c r="AJ1333" s="998"/>
      <c r="AK1333" s="999"/>
      <c r="AL1333" s="970"/>
      <c r="AM1333" s="971"/>
      <c r="AN1333" s="1013"/>
      <c r="AO1333" s="1013"/>
      <c r="AP1333" s="1013"/>
      <c r="AQ1333" s="1013"/>
      <c r="AR1333" s="1013"/>
      <c r="AS1333" s="1013"/>
      <c r="AT1333" s="481"/>
      <c r="AU1333" s="479"/>
      <c r="AV1333" s="479"/>
      <c r="AW1333" s="479"/>
      <c r="AX1333" s="479"/>
      <c r="AY1333" s="479"/>
      <c r="AZ1333" s="479"/>
      <c r="BA1333" s="479"/>
      <c r="BB1333" s="479"/>
      <c r="BC1333" s="479"/>
      <c r="BD1333" s="480"/>
      <c r="BF1333" s="241"/>
    </row>
    <row r="1334" spans="2:58" s="236" customFormat="1" ht="20.100000000000001" hidden="1" customHeight="1">
      <c r="B1334" s="482"/>
      <c r="C1334" s="482"/>
      <c r="D1334" s="482"/>
      <c r="E1334" s="482"/>
      <c r="F1334" s="482"/>
      <c r="G1334" s="482"/>
      <c r="H1334" s="482"/>
      <c r="I1334" s="482"/>
      <c r="J1334" s="482"/>
      <c r="K1334" s="482"/>
      <c r="L1334" s="482"/>
      <c r="M1334" s="482"/>
      <c r="N1334" s="482"/>
      <c r="O1334" s="482"/>
      <c r="P1334" s="482"/>
      <c r="Q1334" s="482"/>
      <c r="R1334" s="482"/>
      <c r="S1334" s="482"/>
      <c r="T1334" s="482"/>
      <c r="U1334" s="482"/>
      <c r="V1334" s="482"/>
      <c r="W1334" s="482"/>
      <c r="X1334" s="482"/>
      <c r="Y1334" s="478"/>
      <c r="Z1334" s="478"/>
      <c r="AA1334" s="478"/>
      <c r="AB1334" s="478"/>
      <c r="AC1334" s="241"/>
      <c r="AD1334" s="482"/>
      <c r="AE1334" s="482"/>
      <c r="AF1334" s="482"/>
      <c r="AG1334" s="482"/>
      <c r="AH1334" s="482"/>
      <c r="AI1334" s="482"/>
      <c r="AJ1334" s="482"/>
      <c r="AK1334" s="482"/>
      <c r="AL1334" s="482"/>
      <c r="AM1334" s="482"/>
      <c r="AN1334" s="482"/>
      <c r="AO1334" s="482"/>
      <c r="AP1334" s="482"/>
      <c r="AQ1334" s="482"/>
      <c r="AR1334" s="482"/>
      <c r="AS1334" s="482"/>
      <c r="AT1334" s="482"/>
      <c r="AU1334" s="482"/>
      <c r="AV1334" s="482"/>
      <c r="AW1334" s="482"/>
      <c r="AX1334" s="482"/>
      <c r="AY1334" s="482"/>
      <c r="AZ1334" s="482"/>
      <c r="BA1334" s="478"/>
      <c r="BB1334" s="478"/>
      <c r="BC1334" s="478"/>
      <c r="BD1334" s="478"/>
      <c r="BF1334" s="241"/>
    </row>
    <row r="1335" spans="2:58" s="236" customFormat="1" ht="12.45" hidden="1" customHeight="1">
      <c r="B1335" s="1014" t="s">
        <v>3917</v>
      </c>
      <c r="C1335" s="1015"/>
      <c r="D1335" s="1015"/>
      <c r="E1335" s="1015"/>
      <c r="F1335" s="1015"/>
      <c r="G1335" s="1015"/>
      <c r="H1335" s="1015"/>
      <c r="I1335" s="1016"/>
      <c r="J1335" s="1017"/>
      <c r="K1335" s="1018"/>
      <c r="L1335" s="1018"/>
      <c r="M1335" s="1018"/>
      <c r="N1335" s="1018"/>
      <c r="O1335" s="1018"/>
      <c r="P1335" s="1018"/>
      <c r="Q1335" s="1018"/>
      <c r="R1335" s="1018"/>
      <c r="S1335" s="1018"/>
      <c r="T1335" s="1018"/>
      <c r="U1335" s="1018"/>
      <c r="V1335" s="1018"/>
      <c r="W1335" s="1018"/>
      <c r="X1335" s="1018"/>
      <c r="Y1335" s="1018"/>
      <c r="Z1335" s="1018"/>
      <c r="AA1335" s="1018"/>
      <c r="AB1335" s="1019"/>
      <c r="AD1335" s="1014" t="s">
        <v>3917</v>
      </c>
      <c r="AE1335" s="1015"/>
      <c r="AF1335" s="1015"/>
      <c r="AG1335" s="1015"/>
      <c r="AH1335" s="1015"/>
      <c r="AI1335" s="1015"/>
      <c r="AJ1335" s="1015"/>
      <c r="AK1335" s="1016"/>
      <c r="AL1335" s="1017"/>
      <c r="AM1335" s="1018"/>
      <c r="AN1335" s="1018"/>
      <c r="AO1335" s="1018"/>
      <c r="AP1335" s="1018"/>
      <c r="AQ1335" s="1018"/>
      <c r="AR1335" s="1018"/>
      <c r="AS1335" s="1018"/>
      <c r="AT1335" s="1018"/>
      <c r="AU1335" s="1018"/>
      <c r="AV1335" s="1018"/>
      <c r="AW1335" s="1018"/>
      <c r="AX1335" s="1018"/>
      <c r="AY1335" s="1018"/>
      <c r="AZ1335" s="1018"/>
      <c r="BA1335" s="1018"/>
      <c r="BB1335" s="1018"/>
      <c r="BC1335" s="1018"/>
      <c r="BD1335" s="1019"/>
    </row>
    <row r="1336" spans="2:58" s="236" customFormat="1" ht="22.5" hidden="1" customHeight="1">
      <c r="B1336" s="1020" t="s">
        <v>8</v>
      </c>
      <c r="C1336" s="1021"/>
      <c r="D1336" s="1021"/>
      <c r="E1336" s="1021"/>
      <c r="F1336" s="1021"/>
      <c r="G1336" s="1021"/>
      <c r="H1336" s="1021"/>
      <c r="I1336" s="1022"/>
      <c r="J1336" s="1023"/>
      <c r="K1336" s="1024"/>
      <c r="L1336" s="1024"/>
      <c r="M1336" s="1025"/>
      <c r="N1336" s="1025"/>
      <c r="O1336" s="1024"/>
      <c r="P1336" s="1025"/>
      <c r="Q1336" s="1025"/>
      <c r="R1336" s="1024"/>
      <c r="S1336" s="1024"/>
      <c r="T1336" s="1024"/>
      <c r="U1336" s="1024"/>
      <c r="V1336" s="1024"/>
      <c r="W1336" s="1024"/>
      <c r="X1336" s="1024"/>
      <c r="Y1336" s="1024"/>
      <c r="Z1336" s="1024"/>
      <c r="AA1336" s="1024"/>
      <c r="AB1336" s="1026"/>
      <c r="AC1336" s="236">
        <v>78</v>
      </c>
      <c r="AD1336" s="1020" t="s">
        <v>8</v>
      </c>
      <c r="AE1336" s="1021"/>
      <c r="AF1336" s="1021"/>
      <c r="AG1336" s="1021"/>
      <c r="AH1336" s="1021"/>
      <c r="AI1336" s="1021"/>
      <c r="AJ1336" s="1021"/>
      <c r="AK1336" s="1022"/>
      <c r="AL1336" s="1023"/>
      <c r="AM1336" s="1024"/>
      <c r="AN1336" s="1024"/>
      <c r="AO1336" s="1025"/>
      <c r="AP1336" s="1025"/>
      <c r="AQ1336" s="1024"/>
      <c r="AR1336" s="1025"/>
      <c r="AS1336" s="1025"/>
      <c r="AT1336" s="1024"/>
      <c r="AU1336" s="1024"/>
      <c r="AV1336" s="1024"/>
      <c r="AW1336" s="1024"/>
      <c r="AX1336" s="1024"/>
      <c r="AY1336" s="1024"/>
      <c r="AZ1336" s="1024"/>
      <c r="BA1336" s="1024"/>
      <c r="BB1336" s="1024"/>
      <c r="BC1336" s="1024"/>
      <c r="BD1336" s="1026"/>
      <c r="BF1336" s="236">
        <v>78</v>
      </c>
    </row>
    <row r="1337" spans="2:58" s="236" customFormat="1" ht="25.2" hidden="1" customHeight="1">
      <c r="B1337" s="1027" t="s">
        <v>23</v>
      </c>
      <c r="C1337" s="1028"/>
      <c r="D1337" s="1028"/>
      <c r="E1337" s="1028"/>
      <c r="F1337" s="1028"/>
      <c r="G1337" s="1028"/>
      <c r="H1337" s="1028"/>
      <c r="I1337" s="1029"/>
      <c r="J1337" s="972" t="s">
        <v>3918</v>
      </c>
      <c r="K1337" s="973"/>
      <c r="L1337" s="973"/>
      <c r="M1337" s="975"/>
      <c r="N1337" s="977"/>
      <c r="O1337" s="239" t="s">
        <v>3919</v>
      </c>
      <c r="P1337" s="975"/>
      <c r="Q1337" s="977"/>
      <c r="R1337" s="973"/>
      <c r="S1337" s="973"/>
      <c r="T1337" s="973"/>
      <c r="U1337" s="973"/>
      <c r="V1337" s="973"/>
      <c r="W1337" s="973"/>
      <c r="X1337" s="973"/>
      <c r="Y1337" s="973"/>
      <c r="Z1337" s="973"/>
      <c r="AA1337" s="973"/>
      <c r="AB1337" s="974"/>
      <c r="AD1337" s="1027" t="s">
        <v>23</v>
      </c>
      <c r="AE1337" s="1028"/>
      <c r="AF1337" s="1028"/>
      <c r="AG1337" s="1028"/>
      <c r="AH1337" s="1028"/>
      <c r="AI1337" s="1028"/>
      <c r="AJ1337" s="1028"/>
      <c r="AK1337" s="1029"/>
      <c r="AL1337" s="972" t="s">
        <v>3918</v>
      </c>
      <c r="AM1337" s="973"/>
      <c r="AN1337" s="973"/>
      <c r="AO1337" s="975"/>
      <c r="AP1337" s="977"/>
      <c r="AQ1337" s="239" t="s">
        <v>3919</v>
      </c>
      <c r="AR1337" s="975"/>
      <c r="AS1337" s="977"/>
      <c r="AT1337" s="973"/>
      <c r="AU1337" s="973"/>
      <c r="AV1337" s="973"/>
      <c r="AW1337" s="973"/>
      <c r="AX1337" s="973"/>
      <c r="AY1337" s="973"/>
      <c r="AZ1337" s="973"/>
      <c r="BA1337" s="973"/>
      <c r="BB1337" s="973"/>
      <c r="BC1337" s="973"/>
      <c r="BD1337" s="974"/>
    </row>
    <row r="1338" spans="2:58" s="236" customFormat="1" ht="25.2" hidden="1" customHeight="1">
      <c r="B1338" s="1030"/>
      <c r="C1338" s="1025"/>
      <c r="D1338" s="1025"/>
      <c r="E1338" s="1025"/>
      <c r="F1338" s="1025"/>
      <c r="G1338" s="1025"/>
      <c r="H1338" s="1025"/>
      <c r="I1338" s="1031"/>
      <c r="J1338" s="972" t="s">
        <v>3920</v>
      </c>
      <c r="K1338" s="973"/>
      <c r="L1338" s="973"/>
      <c r="M1338" s="975"/>
      <c r="N1338" s="976"/>
      <c r="O1338" s="976"/>
      <c r="P1338" s="976"/>
      <c r="Q1338" s="977"/>
      <c r="R1338" s="972" t="s">
        <v>3921</v>
      </c>
      <c r="S1338" s="973"/>
      <c r="T1338" s="974"/>
      <c r="U1338" s="975"/>
      <c r="V1338" s="976"/>
      <c r="W1338" s="976"/>
      <c r="X1338" s="976"/>
      <c r="Y1338" s="976"/>
      <c r="Z1338" s="976"/>
      <c r="AA1338" s="976"/>
      <c r="AB1338" s="977"/>
      <c r="AD1338" s="1030"/>
      <c r="AE1338" s="1025"/>
      <c r="AF1338" s="1025"/>
      <c r="AG1338" s="1025"/>
      <c r="AH1338" s="1025"/>
      <c r="AI1338" s="1025"/>
      <c r="AJ1338" s="1025"/>
      <c r="AK1338" s="1031"/>
      <c r="AL1338" s="972" t="s">
        <v>3920</v>
      </c>
      <c r="AM1338" s="973"/>
      <c r="AN1338" s="973"/>
      <c r="AO1338" s="975"/>
      <c r="AP1338" s="976"/>
      <c r="AQ1338" s="976"/>
      <c r="AR1338" s="976"/>
      <c r="AS1338" s="977"/>
      <c r="AT1338" s="972" t="s">
        <v>3921</v>
      </c>
      <c r="AU1338" s="973"/>
      <c r="AV1338" s="974"/>
      <c r="AW1338" s="975"/>
      <c r="AX1338" s="976"/>
      <c r="AY1338" s="976"/>
      <c r="AZ1338" s="976"/>
      <c r="BA1338" s="976"/>
      <c r="BB1338" s="976"/>
      <c r="BC1338" s="976"/>
      <c r="BD1338" s="977"/>
    </row>
    <row r="1339" spans="2:58" s="236" customFormat="1" ht="25.2" hidden="1" customHeight="1">
      <c r="B1339" s="1030"/>
      <c r="C1339" s="1025"/>
      <c r="D1339" s="1025"/>
      <c r="E1339" s="1025"/>
      <c r="F1339" s="1025"/>
      <c r="G1339" s="1025"/>
      <c r="H1339" s="1025"/>
      <c r="I1339" s="1031"/>
      <c r="J1339" s="972" t="s">
        <v>3922</v>
      </c>
      <c r="K1339" s="973"/>
      <c r="L1339" s="973"/>
      <c r="M1339" s="978"/>
      <c r="N1339" s="979"/>
      <c r="O1339" s="979"/>
      <c r="P1339" s="979"/>
      <c r="Q1339" s="980"/>
      <c r="R1339" s="972" t="s">
        <v>3923</v>
      </c>
      <c r="S1339" s="973"/>
      <c r="T1339" s="974"/>
      <c r="U1339" s="975"/>
      <c r="V1339" s="976"/>
      <c r="W1339" s="976"/>
      <c r="X1339" s="976"/>
      <c r="Y1339" s="976"/>
      <c r="Z1339" s="976"/>
      <c r="AA1339" s="976"/>
      <c r="AB1339" s="977"/>
      <c r="AD1339" s="1030"/>
      <c r="AE1339" s="1025"/>
      <c r="AF1339" s="1025"/>
      <c r="AG1339" s="1025"/>
      <c r="AH1339" s="1025"/>
      <c r="AI1339" s="1025"/>
      <c r="AJ1339" s="1025"/>
      <c r="AK1339" s="1031"/>
      <c r="AL1339" s="972" t="s">
        <v>3922</v>
      </c>
      <c r="AM1339" s="973"/>
      <c r="AN1339" s="973"/>
      <c r="AO1339" s="978"/>
      <c r="AP1339" s="979"/>
      <c r="AQ1339" s="979"/>
      <c r="AR1339" s="979"/>
      <c r="AS1339" s="980"/>
      <c r="AT1339" s="972" t="s">
        <v>3923</v>
      </c>
      <c r="AU1339" s="973"/>
      <c r="AV1339" s="974"/>
      <c r="AW1339" s="975"/>
      <c r="AX1339" s="976"/>
      <c r="AY1339" s="976"/>
      <c r="AZ1339" s="976"/>
      <c r="BA1339" s="976"/>
      <c r="BB1339" s="976"/>
      <c r="BC1339" s="976"/>
      <c r="BD1339" s="977"/>
    </row>
    <row r="1340" spans="2:58" s="236" customFormat="1" ht="25.2" hidden="1" customHeight="1">
      <c r="B1340" s="1023"/>
      <c r="C1340" s="1024"/>
      <c r="D1340" s="1024"/>
      <c r="E1340" s="1024"/>
      <c r="F1340" s="1024"/>
      <c r="G1340" s="1024"/>
      <c r="H1340" s="1024"/>
      <c r="I1340" s="1026"/>
      <c r="J1340" s="972" t="s">
        <v>3924</v>
      </c>
      <c r="K1340" s="973"/>
      <c r="L1340" s="973"/>
      <c r="M1340" s="981"/>
      <c r="N1340" s="981"/>
      <c r="O1340" s="981"/>
      <c r="P1340" s="981"/>
      <c r="Q1340" s="981"/>
      <c r="R1340" s="981"/>
      <c r="S1340" s="981"/>
      <c r="T1340" s="981"/>
      <c r="U1340" s="981"/>
      <c r="V1340" s="981"/>
      <c r="W1340" s="981"/>
      <c r="X1340" s="981"/>
      <c r="Y1340" s="981"/>
      <c r="Z1340" s="981"/>
      <c r="AA1340" s="981"/>
      <c r="AB1340" s="981"/>
      <c r="AD1340" s="1023"/>
      <c r="AE1340" s="1024"/>
      <c r="AF1340" s="1024"/>
      <c r="AG1340" s="1024"/>
      <c r="AH1340" s="1024"/>
      <c r="AI1340" s="1024"/>
      <c r="AJ1340" s="1024"/>
      <c r="AK1340" s="1026"/>
      <c r="AL1340" s="972" t="s">
        <v>3924</v>
      </c>
      <c r="AM1340" s="973"/>
      <c r="AN1340" s="973"/>
      <c r="AO1340" s="981"/>
      <c r="AP1340" s="981"/>
      <c r="AQ1340" s="981"/>
      <c r="AR1340" s="981"/>
      <c r="AS1340" s="981"/>
      <c r="AT1340" s="981"/>
      <c r="AU1340" s="981"/>
      <c r="AV1340" s="981"/>
      <c r="AW1340" s="981"/>
      <c r="AX1340" s="981"/>
      <c r="AY1340" s="981"/>
      <c r="AZ1340" s="981"/>
      <c r="BA1340" s="981"/>
      <c r="BB1340" s="981"/>
      <c r="BC1340" s="981"/>
      <c r="BD1340" s="981"/>
    </row>
    <row r="1341" spans="2:58" s="236" customFormat="1" ht="30" hidden="1" customHeight="1">
      <c r="B1341" s="982" t="s">
        <v>3925</v>
      </c>
      <c r="C1341" s="983"/>
      <c r="D1341" s="983"/>
      <c r="E1341" s="983"/>
      <c r="F1341" s="983"/>
      <c r="G1341" s="983"/>
      <c r="H1341" s="983"/>
      <c r="I1341" s="984"/>
      <c r="J1341" s="444"/>
      <c r="K1341" s="445"/>
      <c r="L1341" s="446" t="s">
        <v>388</v>
      </c>
      <c r="M1341" s="447"/>
      <c r="N1341" s="448" t="s">
        <v>112</v>
      </c>
      <c r="O1341" s="449"/>
      <c r="P1341" s="450"/>
      <c r="V1341" s="451"/>
      <c r="W1341" s="451"/>
      <c r="X1341" s="451"/>
      <c r="Y1341" s="451"/>
      <c r="Z1341" s="451"/>
      <c r="AA1341" s="451"/>
      <c r="AB1341" s="452"/>
      <c r="AD1341" s="982" t="s">
        <v>3925</v>
      </c>
      <c r="AE1341" s="983"/>
      <c r="AF1341" s="983"/>
      <c r="AG1341" s="983"/>
      <c r="AH1341" s="983"/>
      <c r="AI1341" s="983"/>
      <c r="AJ1341" s="983"/>
      <c r="AK1341" s="984"/>
      <c r="AL1341" s="444"/>
      <c r="AM1341" s="445"/>
      <c r="AN1341" s="446" t="s">
        <v>388</v>
      </c>
      <c r="AO1341" s="447"/>
      <c r="AP1341" s="448" t="s">
        <v>112</v>
      </c>
      <c r="AQ1341" s="449"/>
      <c r="AR1341" s="450"/>
      <c r="AX1341" s="451"/>
      <c r="AY1341" s="451"/>
      <c r="AZ1341" s="451"/>
      <c r="BA1341" s="451"/>
      <c r="BB1341" s="451"/>
      <c r="BC1341" s="451"/>
      <c r="BD1341" s="452"/>
    </row>
    <row r="1342" spans="2:58" s="236" customFormat="1" ht="15" hidden="1" customHeight="1">
      <c r="B1342" s="985"/>
      <c r="C1342" s="986"/>
      <c r="D1342" s="986"/>
      <c r="E1342" s="986"/>
      <c r="F1342" s="986"/>
      <c r="G1342" s="986"/>
      <c r="H1342" s="986"/>
      <c r="I1342" s="987"/>
      <c r="J1342" s="453" t="s">
        <v>3926</v>
      </c>
      <c r="K1342" s="454"/>
      <c r="L1342" s="454"/>
      <c r="M1342" s="454"/>
      <c r="N1342" s="454"/>
      <c r="O1342" s="454"/>
      <c r="P1342" s="454"/>
      <c r="Q1342" s="454"/>
      <c r="R1342" s="454"/>
      <c r="S1342" s="449"/>
      <c r="T1342" s="455"/>
      <c r="U1342" s="456"/>
      <c r="V1342" s="457"/>
      <c r="W1342" s="458"/>
      <c r="X1342" s="459" t="s">
        <v>388</v>
      </c>
      <c r="Y1342" s="460"/>
      <c r="Z1342" s="461" t="s">
        <v>112</v>
      </c>
      <c r="AA1342" s="461"/>
      <c r="AB1342" s="462"/>
      <c r="AD1342" s="985"/>
      <c r="AE1342" s="986"/>
      <c r="AF1342" s="986"/>
      <c r="AG1342" s="986"/>
      <c r="AH1342" s="986"/>
      <c r="AI1342" s="986"/>
      <c r="AJ1342" s="986"/>
      <c r="AK1342" s="987"/>
      <c r="AL1342" s="453" t="s">
        <v>3926</v>
      </c>
      <c r="AM1342" s="454"/>
      <c r="AN1342" s="454"/>
      <c r="AO1342" s="454"/>
      <c r="AP1342" s="454"/>
      <c r="AQ1342" s="454"/>
      <c r="AR1342" s="454"/>
      <c r="AS1342" s="454"/>
      <c r="AT1342" s="454"/>
      <c r="AU1342" s="449"/>
      <c r="AV1342" s="455"/>
      <c r="AW1342" s="456"/>
      <c r="AX1342" s="457"/>
      <c r="AY1342" s="458"/>
      <c r="AZ1342" s="459" t="s">
        <v>388</v>
      </c>
      <c r="BA1342" s="460"/>
      <c r="BB1342" s="461" t="s">
        <v>112</v>
      </c>
      <c r="BC1342" s="461"/>
      <c r="BD1342" s="462"/>
    </row>
    <row r="1343" spans="2:58" s="236" customFormat="1" ht="15" hidden="1" customHeight="1">
      <c r="B1343" s="988"/>
      <c r="C1343" s="989"/>
      <c r="D1343" s="989"/>
      <c r="E1343" s="989"/>
      <c r="F1343" s="989"/>
      <c r="G1343" s="989"/>
      <c r="H1343" s="989"/>
      <c r="I1343" s="990"/>
      <c r="J1343" s="463" t="s">
        <v>3927</v>
      </c>
      <c r="K1343" s="464"/>
      <c r="L1343" s="464"/>
      <c r="M1343" s="464"/>
      <c r="N1343" s="464"/>
      <c r="O1343" s="464"/>
      <c r="P1343" s="464"/>
      <c r="Q1343" s="464"/>
      <c r="R1343" s="464"/>
      <c r="S1343" s="465"/>
      <c r="T1343" s="466"/>
      <c r="U1343" s="467"/>
      <c r="V1343" s="468"/>
      <c r="W1343" s="469"/>
      <c r="X1343" s="464" t="s">
        <v>388</v>
      </c>
      <c r="Y1343" s="470"/>
      <c r="Z1343" s="466" t="s">
        <v>112</v>
      </c>
      <c r="AA1343" s="466"/>
      <c r="AB1343" s="471"/>
      <c r="AD1343" s="988"/>
      <c r="AE1343" s="989"/>
      <c r="AF1343" s="989"/>
      <c r="AG1343" s="989"/>
      <c r="AH1343" s="989"/>
      <c r="AI1343" s="989"/>
      <c r="AJ1343" s="989"/>
      <c r="AK1343" s="990"/>
      <c r="AL1343" s="463" t="s">
        <v>3927</v>
      </c>
      <c r="AM1343" s="464"/>
      <c r="AN1343" s="464"/>
      <c r="AO1343" s="464"/>
      <c r="AP1343" s="464"/>
      <c r="AQ1343" s="464"/>
      <c r="AR1343" s="464"/>
      <c r="AS1343" s="464"/>
      <c r="AT1343" s="464"/>
      <c r="AU1343" s="465"/>
      <c r="AV1343" s="466"/>
      <c r="AW1343" s="467"/>
      <c r="AX1343" s="468"/>
      <c r="AY1343" s="469"/>
      <c r="AZ1343" s="464" t="s">
        <v>388</v>
      </c>
      <c r="BA1343" s="470"/>
      <c r="BB1343" s="466" t="s">
        <v>112</v>
      </c>
      <c r="BC1343" s="466"/>
      <c r="BD1343" s="471"/>
    </row>
    <row r="1344" spans="2:58" s="236" customFormat="1" ht="18" hidden="1" customHeight="1">
      <c r="B1344" s="991" t="s">
        <v>3928</v>
      </c>
      <c r="C1344" s="992"/>
      <c r="D1344" s="992"/>
      <c r="E1344" s="992"/>
      <c r="F1344" s="992"/>
      <c r="G1344" s="992"/>
      <c r="H1344" s="992"/>
      <c r="I1344" s="993"/>
      <c r="J1344" s="472" t="s">
        <v>3783</v>
      </c>
      <c r="K1344" s="473" t="s">
        <v>3929</v>
      </c>
      <c r="L1344" s="474"/>
      <c r="M1344" s="474"/>
      <c r="N1344" s="474"/>
      <c r="O1344" s="472" t="s">
        <v>3783</v>
      </c>
      <c r="P1344" s="473" t="s">
        <v>3930</v>
      </c>
      <c r="Q1344" s="474"/>
      <c r="R1344" s="474"/>
      <c r="T1344" s="461" t="s">
        <v>3935</v>
      </c>
      <c r="U1344" s="472" t="s">
        <v>3783</v>
      </c>
      <c r="V1344" s="461" t="s">
        <v>3936</v>
      </c>
      <c r="X1344" s="473"/>
      <c r="Y1344" s="474"/>
      <c r="Z1344" s="474"/>
      <c r="AA1344" s="474"/>
      <c r="AB1344" s="475"/>
      <c r="AD1344" s="991" t="s">
        <v>3928</v>
      </c>
      <c r="AE1344" s="992"/>
      <c r="AF1344" s="992"/>
      <c r="AG1344" s="992"/>
      <c r="AH1344" s="992"/>
      <c r="AI1344" s="992"/>
      <c r="AJ1344" s="992"/>
      <c r="AK1344" s="993"/>
      <c r="AL1344" s="472" t="s">
        <v>3783</v>
      </c>
      <c r="AM1344" s="473" t="s">
        <v>3929</v>
      </c>
      <c r="AN1344" s="474"/>
      <c r="AO1344" s="474"/>
      <c r="AP1344" s="474"/>
      <c r="AQ1344" s="472" t="s">
        <v>3783</v>
      </c>
      <c r="AR1344" s="473" t="s">
        <v>3930</v>
      </c>
      <c r="AS1344" s="474"/>
      <c r="AT1344" s="474"/>
      <c r="AV1344" s="461" t="s">
        <v>3935</v>
      </c>
      <c r="AW1344" s="472" t="s">
        <v>3783</v>
      </c>
      <c r="AX1344" s="461" t="s">
        <v>3936</v>
      </c>
      <c r="AZ1344" s="473"/>
      <c r="BA1344" s="474"/>
      <c r="BB1344" s="474"/>
      <c r="BC1344" s="474"/>
      <c r="BD1344" s="475"/>
    </row>
    <row r="1345" spans="2:58" s="236" customFormat="1" ht="15" hidden="1" customHeight="1">
      <c r="B1345" s="994" t="s">
        <v>3931</v>
      </c>
      <c r="C1345" s="995"/>
      <c r="D1345" s="995"/>
      <c r="E1345" s="995"/>
      <c r="F1345" s="995"/>
      <c r="G1345" s="995"/>
      <c r="H1345" s="995"/>
      <c r="I1345" s="996"/>
      <c r="J1345" s="1000" t="s">
        <v>3932</v>
      </c>
      <c r="K1345" s="1001"/>
      <c r="L1345" s="1004"/>
      <c r="M1345" s="1005"/>
      <c r="N1345" s="1005"/>
      <c r="O1345" s="1005"/>
      <c r="P1345" s="1005"/>
      <c r="Q1345" s="1005"/>
      <c r="R1345" s="1006"/>
      <c r="S1345" s="1006"/>
      <c r="T1345" s="1006"/>
      <c r="U1345" s="1007"/>
      <c r="V1345" s="1008" t="s">
        <v>3933</v>
      </c>
      <c r="W1345" s="1008"/>
      <c r="X1345" s="1008"/>
      <c r="Y1345" s="1008"/>
      <c r="Z1345" s="1008"/>
      <c r="AA1345" s="1008"/>
      <c r="AB1345" s="1009"/>
      <c r="AD1345" s="994" t="s">
        <v>3931</v>
      </c>
      <c r="AE1345" s="995"/>
      <c r="AF1345" s="995"/>
      <c r="AG1345" s="995"/>
      <c r="AH1345" s="995"/>
      <c r="AI1345" s="995"/>
      <c r="AJ1345" s="995"/>
      <c r="AK1345" s="996"/>
      <c r="AL1345" s="1000" t="s">
        <v>3932</v>
      </c>
      <c r="AM1345" s="1001"/>
      <c r="AN1345" s="1004"/>
      <c r="AO1345" s="1005"/>
      <c r="AP1345" s="1005"/>
      <c r="AQ1345" s="1005"/>
      <c r="AR1345" s="1005"/>
      <c r="AS1345" s="1005"/>
      <c r="AT1345" s="1006"/>
      <c r="AU1345" s="1006"/>
      <c r="AV1345" s="1006"/>
      <c r="AW1345" s="1007"/>
      <c r="AX1345" s="1008" t="s">
        <v>3933</v>
      </c>
      <c r="AY1345" s="1008"/>
      <c r="AZ1345" s="1008"/>
      <c r="BA1345" s="1008"/>
      <c r="BB1345" s="1008"/>
      <c r="BC1345" s="1008"/>
      <c r="BD1345" s="1009"/>
    </row>
    <row r="1346" spans="2:58" s="236" customFormat="1" ht="15" hidden="1" customHeight="1">
      <c r="B1346" s="997"/>
      <c r="C1346" s="998"/>
      <c r="D1346" s="998"/>
      <c r="E1346" s="998"/>
      <c r="F1346" s="998"/>
      <c r="G1346" s="998"/>
      <c r="H1346" s="998"/>
      <c r="I1346" s="999"/>
      <c r="J1346" s="1002"/>
      <c r="K1346" s="1003"/>
      <c r="L1346" s="1004"/>
      <c r="M1346" s="1005"/>
      <c r="N1346" s="1005"/>
      <c r="O1346" s="1005"/>
      <c r="P1346" s="1005"/>
      <c r="Q1346" s="1005"/>
      <c r="R1346" s="1006"/>
      <c r="S1346" s="1006"/>
      <c r="T1346" s="1006"/>
      <c r="U1346" s="1007"/>
      <c r="V1346" s="1010"/>
      <c r="W1346" s="1010"/>
      <c r="X1346" s="1010"/>
      <c r="Y1346" s="1010"/>
      <c r="Z1346" s="1010"/>
      <c r="AA1346" s="1010"/>
      <c r="AB1346" s="1011"/>
      <c r="AC1346" s="241"/>
      <c r="AD1346" s="997"/>
      <c r="AE1346" s="998"/>
      <c r="AF1346" s="998"/>
      <c r="AG1346" s="998"/>
      <c r="AH1346" s="998"/>
      <c r="AI1346" s="998"/>
      <c r="AJ1346" s="998"/>
      <c r="AK1346" s="999"/>
      <c r="AL1346" s="1002"/>
      <c r="AM1346" s="1003"/>
      <c r="AN1346" s="1004"/>
      <c r="AO1346" s="1005"/>
      <c r="AP1346" s="1005"/>
      <c r="AQ1346" s="1005"/>
      <c r="AR1346" s="1005"/>
      <c r="AS1346" s="1005"/>
      <c r="AT1346" s="1006"/>
      <c r="AU1346" s="1006"/>
      <c r="AV1346" s="1006"/>
      <c r="AW1346" s="1007"/>
      <c r="AX1346" s="1010"/>
      <c r="AY1346" s="1010"/>
      <c r="AZ1346" s="1010"/>
      <c r="BA1346" s="1010"/>
      <c r="BB1346" s="1010"/>
      <c r="BC1346" s="1010"/>
      <c r="BD1346" s="1011"/>
      <c r="BF1346" s="241"/>
    </row>
    <row r="1347" spans="2:58" s="236" customFormat="1" ht="15" hidden="1" customHeight="1">
      <c r="B1347" s="994" t="s">
        <v>3934</v>
      </c>
      <c r="C1347" s="995"/>
      <c r="D1347" s="995"/>
      <c r="E1347" s="995"/>
      <c r="F1347" s="995"/>
      <c r="G1347" s="995"/>
      <c r="H1347" s="995"/>
      <c r="I1347" s="996"/>
      <c r="J1347" s="968"/>
      <c r="K1347" s="969"/>
      <c r="L1347" s="1012"/>
      <c r="M1347" s="1012" t="s">
        <v>12</v>
      </c>
      <c r="N1347" s="1012"/>
      <c r="O1347" s="1012" t="s">
        <v>11</v>
      </c>
      <c r="P1347" s="1012"/>
      <c r="Q1347" s="1012" t="s">
        <v>227</v>
      </c>
      <c r="S1347" s="476"/>
      <c r="T1347" s="476"/>
      <c r="U1347" s="476"/>
      <c r="V1347" s="476"/>
      <c r="W1347" s="476"/>
      <c r="X1347" s="476"/>
      <c r="Y1347" s="476"/>
      <c r="Z1347" s="476"/>
      <c r="AA1347" s="476"/>
      <c r="AB1347" s="477"/>
      <c r="AC1347" s="241"/>
      <c r="AD1347" s="994" t="s">
        <v>3934</v>
      </c>
      <c r="AE1347" s="995"/>
      <c r="AF1347" s="995"/>
      <c r="AG1347" s="995"/>
      <c r="AH1347" s="995"/>
      <c r="AI1347" s="995"/>
      <c r="AJ1347" s="995"/>
      <c r="AK1347" s="996"/>
      <c r="AL1347" s="968"/>
      <c r="AM1347" s="969"/>
      <c r="AN1347" s="1012"/>
      <c r="AO1347" s="1012" t="s">
        <v>12</v>
      </c>
      <c r="AP1347" s="1012"/>
      <c r="AQ1347" s="1012" t="s">
        <v>11</v>
      </c>
      <c r="AR1347" s="1012"/>
      <c r="AS1347" s="1012" t="s">
        <v>227</v>
      </c>
      <c r="AU1347" s="476"/>
      <c r="AV1347" s="476"/>
      <c r="AW1347" s="476"/>
      <c r="AX1347" s="476"/>
      <c r="AY1347" s="476"/>
      <c r="AZ1347" s="476"/>
      <c r="BA1347" s="476"/>
      <c r="BB1347" s="476"/>
      <c r="BC1347" s="476"/>
      <c r="BD1347" s="477"/>
      <c r="BF1347" s="241"/>
    </row>
    <row r="1348" spans="2:58" s="236" customFormat="1" ht="15" hidden="1" customHeight="1">
      <c r="B1348" s="997"/>
      <c r="C1348" s="998"/>
      <c r="D1348" s="998"/>
      <c r="E1348" s="998"/>
      <c r="F1348" s="998"/>
      <c r="G1348" s="998"/>
      <c r="H1348" s="998"/>
      <c r="I1348" s="999"/>
      <c r="J1348" s="970"/>
      <c r="K1348" s="971"/>
      <c r="L1348" s="1013"/>
      <c r="M1348" s="1013"/>
      <c r="N1348" s="1013"/>
      <c r="O1348" s="1013"/>
      <c r="P1348" s="1013"/>
      <c r="Q1348" s="1013"/>
      <c r="R1348" s="481"/>
      <c r="S1348" s="479"/>
      <c r="T1348" s="479"/>
      <c r="U1348" s="479"/>
      <c r="V1348" s="479"/>
      <c r="W1348" s="479"/>
      <c r="X1348" s="479"/>
      <c r="Y1348" s="479"/>
      <c r="Z1348" s="479"/>
      <c r="AA1348" s="479"/>
      <c r="AB1348" s="480"/>
      <c r="AC1348" s="241"/>
      <c r="AD1348" s="997"/>
      <c r="AE1348" s="998"/>
      <c r="AF1348" s="998"/>
      <c r="AG1348" s="998"/>
      <c r="AH1348" s="998"/>
      <c r="AI1348" s="998"/>
      <c r="AJ1348" s="998"/>
      <c r="AK1348" s="999"/>
      <c r="AL1348" s="970"/>
      <c r="AM1348" s="971"/>
      <c r="AN1348" s="1013"/>
      <c r="AO1348" s="1013"/>
      <c r="AP1348" s="1013"/>
      <c r="AQ1348" s="1013"/>
      <c r="AR1348" s="1013"/>
      <c r="AS1348" s="1013"/>
      <c r="AT1348" s="481"/>
      <c r="AU1348" s="479"/>
      <c r="AV1348" s="479"/>
      <c r="AW1348" s="479"/>
      <c r="AX1348" s="479"/>
      <c r="AY1348" s="479"/>
      <c r="AZ1348" s="479"/>
      <c r="BA1348" s="479"/>
      <c r="BB1348" s="479"/>
      <c r="BC1348" s="479"/>
      <c r="BD1348" s="480"/>
      <c r="BF1348" s="241"/>
    </row>
    <row r="1349" spans="2:58" s="236" customFormat="1" ht="20.100000000000001" hidden="1" customHeight="1">
      <c r="B1349" s="482"/>
      <c r="C1349" s="482"/>
      <c r="D1349" s="482"/>
      <c r="E1349" s="482"/>
      <c r="F1349" s="482"/>
      <c r="G1349" s="482"/>
      <c r="H1349" s="482"/>
      <c r="I1349" s="482"/>
      <c r="J1349" s="482"/>
      <c r="K1349" s="482"/>
      <c r="L1349" s="482"/>
      <c r="M1349" s="482"/>
      <c r="N1349" s="482"/>
      <c r="O1349" s="482"/>
      <c r="P1349" s="482"/>
      <c r="Q1349" s="482"/>
      <c r="R1349" s="482"/>
      <c r="S1349" s="482"/>
      <c r="T1349" s="482"/>
      <c r="U1349" s="482"/>
      <c r="V1349" s="482"/>
      <c r="W1349" s="482"/>
      <c r="X1349" s="482"/>
      <c r="Y1349" s="482"/>
      <c r="Z1349" s="482"/>
      <c r="AA1349" s="482"/>
      <c r="AB1349" s="482"/>
      <c r="AC1349" s="241"/>
      <c r="AD1349" s="482"/>
      <c r="AE1349" s="482"/>
      <c r="AF1349" s="482"/>
      <c r="AG1349" s="482"/>
      <c r="AH1349" s="482"/>
      <c r="AI1349" s="482"/>
      <c r="AJ1349" s="482"/>
      <c r="AK1349" s="482"/>
      <c r="AL1349" s="482"/>
      <c r="AM1349" s="482"/>
      <c r="AN1349" s="482"/>
      <c r="AO1349" s="482"/>
      <c r="AP1349" s="482"/>
      <c r="AQ1349" s="482"/>
      <c r="AR1349" s="482"/>
      <c r="AS1349" s="482"/>
      <c r="AT1349" s="482"/>
      <c r="AU1349" s="482"/>
      <c r="AV1349" s="482"/>
      <c r="AW1349" s="482"/>
      <c r="AX1349" s="482"/>
      <c r="AY1349" s="482"/>
      <c r="AZ1349" s="482"/>
      <c r="BA1349" s="482"/>
      <c r="BB1349" s="482"/>
      <c r="BC1349" s="482"/>
      <c r="BD1349" s="482"/>
      <c r="BF1349" s="241"/>
    </row>
    <row r="1350" spans="2:58" s="236" customFormat="1" ht="18" hidden="1" customHeight="1">
      <c r="C1350" s="437" t="s">
        <v>3937</v>
      </c>
      <c r="D1350" s="243" t="s">
        <v>16092</v>
      </c>
      <c r="F1350" s="243"/>
      <c r="G1350" s="243"/>
      <c r="H1350" s="243"/>
      <c r="I1350" s="243"/>
      <c r="J1350" s="483"/>
      <c r="K1350" s="483"/>
      <c r="L1350" s="483"/>
      <c r="M1350" s="483"/>
      <c r="N1350" s="483"/>
      <c r="O1350" s="483"/>
      <c r="P1350" s="483"/>
      <c r="Q1350" s="483"/>
      <c r="R1350" s="483"/>
      <c r="S1350" s="484"/>
      <c r="T1350" s="483"/>
      <c r="U1350" s="483"/>
      <c r="V1350" s="483"/>
      <c r="W1350" s="483"/>
      <c r="X1350" s="243"/>
      <c r="Y1350" s="243"/>
      <c r="Z1350" s="243"/>
      <c r="AA1350" s="243"/>
      <c r="AB1350" s="243"/>
      <c r="AE1350" s="437" t="s">
        <v>3937</v>
      </c>
      <c r="AF1350" s="243" t="s">
        <v>16092</v>
      </c>
      <c r="AH1350" s="243"/>
      <c r="AI1350" s="243"/>
      <c r="AJ1350" s="243"/>
      <c r="AK1350" s="243"/>
      <c r="AL1350" s="483"/>
      <c r="AM1350" s="483"/>
      <c r="AN1350" s="483"/>
      <c r="AO1350" s="483"/>
      <c r="AP1350" s="483"/>
      <c r="AQ1350" s="483"/>
      <c r="AR1350" s="483"/>
      <c r="AS1350" s="483"/>
      <c r="AT1350" s="483"/>
      <c r="AU1350" s="484"/>
      <c r="AV1350" s="483"/>
      <c r="AW1350" s="483"/>
      <c r="AX1350" s="483"/>
      <c r="AY1350" s="483"/>
      <c r="AZ1350" s="243"/>
      <c r="BA1350" s="243"/>
      <c r="BB1350" s="243"/>
      <c r="BC1350" s="243"/>
      <c r="BD1350" s="243"/>
    </row>
    <row r="1351" spans="2:58" s="236" customFormat="1" ht="30" hidden="1" customHeight="1">
      <c r="C1351" s="485" t="s">
        <v>3938</v>
      </c>
      <c r="D1351" s="1032" t="s">
        <v>16093</v>
      </c>
      <c r="E1351" s="1032"/>
      <c r="F1351" s="1032"/>
      <c r="G1351" s="1032"/>
      <c r="H1351" s="1032"/>
      <c r="I1351" s="1032"/>
      <c r="J1351" s="1032"/>
      <c r="K1351" s="1032"/>
      <c r="L1351" s="1032"/>
      <c r="M1351" s="1032"/>
      <c r="N1351" s="1032"/>
      <c r="O1351" s="1032"/>
      <c r="P1351" s="1032"/>
      <c r="Q1351" s="1032"/>
      <c r="R1351" s="1032"/>
      <c r="S1351" s="1032"/>
      <c r="T1351" s="1032"/>
      <c r="U1351" s="1032"/>
      <c r="V1351" s="1032"/>
      <c r="W1351" s="1032"/>
      <c r="X1351" s="1032"/>
      <c r="Y1351" s="1032"/>
      <c r="Z1351" s="1032"/>
      <c r="AA1351" s="1032"/>
      <c r="AB1351" s="1032"/>
      <c r="AE1351" s="485" t="s">
        <v>3938</v>
      </c>
      <c r="AF1351" s="1032" t="s">
        <v>16093</v>
      </c>
      <c r="AG1351" s="1032"/>
      <c r="AH1351" s="1032"/>
      <c r="AI1351" s="1032"/>
      <c r="AJ1351" s="1032"/>
      <c r="AK1351" s="1032"/>
      <c r="AL1351" s="1032"/>
      <c r="AM1351" s="1032"/>
      <c r="AN1351" s="1032"/>
      <c r="AO1351" s="1032"/>
      <c r="AP1351" s="1032"/>
      <c r="AQ1351" s="1032"/>
      <c r="AR1351" s="1032"/>
      <c r="AS1351" s="1032"/>
      <c r="AT1351" s="1032"/>
      <c r="AU1351" s="1032"/>
      <c r="AV1351" s="1032"/>
      <c r="AW1351" s="1032"/>
      <c r="AX1351" s="1032"/>
      <c r="AY1351" s="1032"/>
      <c r="AZ1351" s="1032"/>
      <c r="BA1351" s="1032"/>
      <c r="BB1351" s="1032"/>
      <c r="BC1351" s="1032"/>
      <c r="BD1351" s="1032"/>
    </row>
    <row r="1352" spans="2:58" s="236" customFormat="1" ht="7.95" hidden="1" customHeight="1">
      <c r="E1352" s="486"/>
      <c r="F1352" s="486"/>
      <c r="G1352" s="486"/>
      <c r="H1352" s="486"/>
      <c r="I1352" s="486"/>
      <c r="J1352" s="486"/>
      <c r="K1352" s="486"/>
      <c r="L1352" s="486"/>
      <c r="M1352" s="486"/>
      <c r="N1352" s="486"/>
      <c r="O1352" s="486"/>
      <c r="P1352" s="486"/>
      <c r="Q1352" s="486"/>
      <c r="R1352" s="486"/>
      <c r="S1352" s="486"/>
      <c r="T1352" s="486"/>
      <c r="U1352" s="486"/>
      <c r="V1352" s="486"/>
      <c r="W1352" s="486"/>
      <c r="X1352" s="486"/>
      <c r="Y1352" s="486"/>
      <c r="Z1352" s="486"/>
      <c r="AA1352" s="486"/>
      <c r="AB1352" s="486"/>
      <c r="AG1352" s="486"/>
      <c r="AH1352" s="486"/>
      <c r="AI1352" s="486"/>
      <c r="AJ1352" s="486"/>
      <c r="AK1352" s="486"/>
      <c r="AL1352" s="486"/>
      <c r="AM1352" s="486"/>
      <c r="AN1352" s="486"/>
      <c r="AO1352" s="486"/>
      <c r="AP1352" s="486"/>
      <c r="AQ1352" s="486"/>
      <c r="AR1352" s="486"/>
      <c r="AS1352" s="486"/>
      <c r="AT1352" s="486"/>
      <c r="AU1352" s="486"/>
      <c r="AV1352" s="486"/>
      <c r="AW1352" s="486"/>
      <c r="AX1352" s="486"/>
      <c r="AY1352" s="486"/>
      <c r="AZ1352" s="486"/>
      <c r="BA1352" s="486"/>
      <c r="BB1352" s="486"/>
      <c r="BC1352" s="486"/>
      <c r="BD1352" s="486"/>
    </row>
    <row r="1353" spans="2:58" s="236" customFormat="1" ht="25.35" hidden="1" customHeight="1">
      <c r="B1353" s="441" t="s">
        <v>3939</v>
      </c>
      <c r="I1353" s="442"/>
      <c r="J1353" s="442"/>
      <c r="W1353" s="442"/>
      <c r="X1353" s="442"/>
      <c r="Y1353" s="442"/>
      <c r="Z1353" s="442"/>
      <c r="AA1353" s="442"/>
      <c r="AB1353" s="442"/>
      <c r="AD1353" s="441" t="s">
        <v>3939</v>
      </c>
      <c r="AK1353" s="442"/>
      <c r="AL1353" s="442"/>
      <c r="AY1353" s="442"/>
      <c r="AZ1353" s="442"/>
      <c r="BA1353" s="442"/>
      <c r="BB1353" s="442"/>
      <c r="BC1353" s="442"/>
      <c r="BD1353" s="442"/>
    </row>
    <row r="1354" spans="2:58" s="236" customFormat="1" ht="12.45" hidden="1" customHeight="1">
      <c r="B1354" s="1014" t="s">
        <v>3917</v>
      </c>
      <c r="C1354" s="1015"/>
      <c r="D1354" s="1015"/>
      <c r="E1354" s="1015"/>
      <c r="F1354" s="1015"/>
      <c r="G1354" s="1015"/>
      <c r="H1354" s="1015"/>
      <c r="I1354" s="1016"/>
      <c r="J1354" s="1017"/>
      <c r="K1354" s="1018"/>
      <c r="L1354" s="1018"/>
      <c r="M1354" s="1018"/>
      <c r="N1354" s="1018"/>
      <c r="O1354" s="1018"/>
      <c r="P1354" s="1018"/>
      <c r="Q1354" s="1018"/>
      <c r="R1354" s="1018"/>
      <c r="S1354" s="1018"/>
      <c r="T1354" s="1018"/>
      <c r="U1354" s="1018"/>
      <c r="V1354" s="1018"/>
      <c r="W1354" s="1018"/>
      <c r="X1354" s="1018"/>
      <c r="Y1354" s="1018"/>
      <c r="Z1354" s="1018"/>
      <c r="AA1354" s="1018"/>
      <c r="AB1354" s="1019"/>
      <c r="AD1354" s="1014" t="s">
        <v>3917</v>
      </c>
      <c r="AE1354" s="1015"/>
      <c r="AF1354" s="1015"/>
      <c r="AG1354" s="1015"/>
      <c r="AH1354" s="1015"/>
      <c r="AI1354" s="1015"/>
      <c r="AJ1354" s="1015"/>
      <c r="AK1354" s="1016"/>
      <c r="AL1354" s="1017"/>
      <c r="AM1354" s="1018"/>
      <c r="AN1354" s="1018"/>
      <c r="AO1354" s="1018"/>
      <c r="AP1354" s="1018"/>
      <c r="AQ1354" s="1018"/>
      <c r="AR1354" s="1018"/>
      <c r="AS1354" s="1018"/>
      <c r="AT1354" s="1018"/>
      <c r="AU1354" s="1018"/>
      <c r="AV1354" s="1018"/>
      <c r="AW1354" s="1018"/>
      <c r="AX1354" s="1018"/>
      <c r="AY1354" s="1018"/>
      <c r="AZ1354" s="1018"/>
      <c r="BA1354" s="1018"/>
      <c r="BB1354" s="1018"/>
      <c r="BC1354" s="1018"/>
      <c r="BD1354" s="1019"/>
    </row>
    <row r="1355" spans="2:58" s="236" customFormat="1" ht="22.5" hidden="1" customHeight="1">
      <c r="B1355" s="1020" t="s">
        <v>8</v>
      </c>
      <c r="C1355" s="1021"/>
      <c r="D1355" s="1021"/>
      <c r="E1355" s="1021"/>
      <c r="F1355" s="1021"/>
      <c r="G1355" s="1021"/>
      <c r="H1355" s="1021"/>
      <c r="I1355" s="1022"/>
      <c r="J1355" s="1023"/>
      <c r="K1355" s="1024"/>
      <c r="L1355" s="1024"/>
      <c r="M1355" s="1025"/>
      <c r="N1355" s="1025"/>
      <c r="O1355" s="1024"/>
      <c r="P1355" s="1025"/>
      <c r="Q1355" s="1025"/>
      <c r="R1355" s="1024"/>
      <c r="S1355" s="1024"/>
      <c r="T1355" s="1024"/>
      <c r="U1355" s="1024"/>
      <c r="V1355" s="1024"/>
      <c r="W1355" s="1024"/>
      <c r="X1355" s="1024"/>
      <c r="Y1355" s="1024"/>
      <c r="Z1355" s="1024"/>
      <c r="AA1355" s="1024"/>
      <c r="AB1355" s="1026"/>
      <c r="AC1355" s="236">
        <v>79</v>
      </c>
      <c r="AD1355" s="1020" t="s">
        <v>8</v>
      </c>
      <c r="AE1355" s="1021"/>
      <c r="AF1355" s="1021"/>
      <c r="AG1355" s="1021"/>
      <c r="AH1355" s="1021"/>
      <c r="AI1355" s="1021"/>
      <c r="AJ1355" s="1021"/>
      <c r="AK1355" s="1022"/>
      <c r="AL1355" s="1023"/>
      <c r="AM1355" s="1024"/>
      <c r="AN1355" s="1024"/>
      <c r="AO1355" s="1025"/>
      <c r="AP1355" s="1025"/>
      <c r="AQ1355" s="1024"/>
      <c r="AR1355" s="1025"/>
      <c r="AS1355" s="1025"/>
      <c r="AT1355" s="1024"/>
      <c r="AU1355" s="1024"/>
      <c r="AV1355" s="1024"/>
      <c r="AW1355" s="1024"/>
      <c r="AX1355" s="1024"/>
      <c r="AY1355" s="1024"/>
      <c r="AZ1355" s="1024"/>
      <c r="BA1355" s="1024"/>
      <c r="BB1355" s="1024"/>
      <c r="BC1355" s="1024"/>
      <c r="BD1355" s="1026"/>
      <c r="BF1355" s="236">
        <v>79</v>
      </c>
    </row>
    <row r="1356" spans="2:58" s="236" customFormat="1" ht="25.2" hidden="1" customHeight="1">
      <c r="B1356" s="1027" t="s">
        <v>23</v>
      </c>
      <c r="C1356" s="1028"/>
      <c r="D1356" s="1028"/>
      <c r="E1356" s="1028"/>
      <c r="F1356" s="1028"/>
      <c r="G1356" s="1028"/>
      <c r="H1356" s="1028"/>
      <c r="I1356" s="1029"/>
      <c r="J1356" s="972" t="s">
        <v>3918</v>
      </c>
      <c r="K1356" s="973"/>
      <c r="L1356" s="973"/>
      <c r="M1356" s="975"/>
      <c r="N1356" s="977"/>
      <c r="O1356" s="239" t="s">
        <v>3919</v>
      </c>
      <c r="P1356" s="975"/>
      <c r="Q1356" s="977"/>
      <c r="R1356" s="973"/>
      <c r="S1356" s="973"/>
      <c r="T1356" s="973"/>
      <c r="U1356" s="973"/>
      <c r="V1356" s="973"/>
      <c r="W1356" s="973"/>
      <c r="X1356" s="973"/>
      <c r="Y1356" s="973"/>
      <c r="Z1356" s="973"/>
      <c r="AA1356" s="973"/>
      <c r="AB1356" s="974"/>
      <c r="AD1356" s="1027" t="s">
        <v>23</v>
      </c>
      <c r="AE1356" s="1028"/>
      <c r="AF1356" s="1028"/>
      <c r="AG1356" s="1028"/>
      <c r="AH1356" s="1028"/>
      <c r="AI1356" s="1028"/>
      <c r="AJ1356" s="1028"/>
      <c r="AK1356" s="1029"/>
      <c r="AL1356" s="972" t="s">
        <v>3918</v>
      </c>
      <c r="AM1356" s="973"/>
      <c r="AN1356" s="973"/>
      <c r="AO1356" s="975"/>
      <c r="AP1356" s="977"/>
      <c r="AQ1356" s="239" t="s">
        <v>3919</v>
      </c>
      <c r="AR1356" s="975"/>
      <c r="AS1356" s="977"/>
      <c r="AT1356" s="973"/>
      <c r="AU1356" s="973"/>
      <c r="AV1356" s="973"/>
      <c r="AW1356" s="973"/>
      <c r="AX1356" s="973"/>
      <c r="AY1356" s="973"/>
      <c r="AZ1356" s="973"/>
      <c r="BA1356" s="973"/>
      <c r="BB1356" s="973"/>
      <c r="BC1356" s="973"/>
      <c r="BD1356" s="974"/>
    </row>
    <row r="1357" spans="2:58" s="236" customFormat="1" ht="25.2" hidden="1" customHeight="1">
      <c r="B1357" s="1030"/>
      <c r="C1357" s="1025"/>
      <c r="D1357" s="1025"/>
      <c r="E1357" s="1025"/>
      <c r="F1357" s="1025"/>
      <c r="G1357" s="1025"/>
      <c r="H1357" s="1025"/>
      <c r="I1357" s="1031"/>
      <c r="J1357" s="972" t="s">
        <v>3920</v>
      </c>
      <c r="K1357" s="973"/>
      <c r="L1357" s="973"/>
      <c r="M1357" s="975"/>
      <c r="N1357" s="976"/>
      <c r="O1357" s="976"/>
      <c r="P1357" s="976"/>
      <c r="Q1357" s="977"/>
      <c r="R1357" s="972" t="s">
        <v>3921</v>
      </c>
      <c r="S1357" s="973"/>
      <c r="T1357" s="974"/>
      <c r="U1357" s="975"/>
      <c r="V1357" s="976"/>
      <c r="W1357" s="976"/>
      <c r="X1357" s="976"/>
      <c r="Y1357" s="976"/>
      <c r="Z1357" s="976"/>
      <c r="AA1357" s="976"/>
      <c r="AB1357" s="977"/>
      <c r="AD1357" s="1030"/>
      <c r="AE1357" s="1025"/>
      <c r="AF1357" s="1025"/>
      <c r="AG1357" s="1025"/>
      <c r="AH1357" s="1025"/>
      <c r="AI1357" s="1025"/>
      <c r="AJ1357" s="1025"/>
      <c r="AK1357" s="1031"/>
      <c r="AL1357" s="972" t="s">
        <v>3920</v>
      </c>
      <c r="AM1357" s="973"/>
      <c r="AN1357" s="973"/>
      <c r="AO1357" s="975"/>
      <c r="AP1357" s="976"/>
      <c r="AQ1357" s="976"/>
      <c r="AR1357" s="976"/>
      <c r="AS1357" s="977"/>
      <c r="AT1357" s="972" t="s">
        <v>3921</v>
      </c>
      <c r="AU1357" s="973"/>
      <c r="AV1357" s="974"/>
      <c r="AW1357" s="975"/>
      <c r="AX1357" s="976"/>
      <c r="AY1357" s="976"/>
      <c r="AZ1357" s="976"/>
      <c r="BA1357" s="976"/>
      <c r="BB1357" s="976"/>
      <c r="BC1357" s="976"/>
      <c r="BD1357" s="977"/>
    </row>
    <row r="1358" spans="2:58" s="236" customFormat="1" ht="25.2" hidden="1" customHeight="1">
      <c r="B1358" s="1030"/>
      <c r="C1358" s="1025"/>
      <c r="D1358" s="1025"/>
      <c r="E1358" s="1025"/>
      <c r="F1358" s="1025"/>
      <c r="G1358" s="1025"/>
      <c r="H1358" s="1025"/>
      <c r="I1358" s="1031"/>
      <c r="J1358" s="972" t="s">
        <v>3922</v>
      </c>
      <c r="K1358" s="973"/>
      <c r="L1358" s="973"/>
      <c r="M1358" s="978"/>
      <c r="N1358" s="979"/>
      <c r="O1358" s="979"/>
      <c r="P1358" s="979"/>
      <c r="Q1358" s="980"/>
      <c r="R1358" s="972" t="s">
        <v>3923</v>
      </c>
      <c r="S1358" s="973"/>
      <c r="T1358" s="974"/>
      <c r="U1358" s="975"/>
      <c r="V1358" s="976"/>
      <c r="W1358" s="976"/>
      <c r="X1358" s="976"/>
      <c r="Y1358" s="976"/>
      <c r="Z1358" s="976"/>
      <c r="AA1358" s="976"/>
      <c r="AB1358" s="977"/>
      <c r="AD1358" s="1030"/>
      <c r="AE1358" s="1025"/>
      <c r="AF1358" s="1025"/>
      <c r="AG1358" s="1025"/>
      <c r="AH1358" s="1025"/>
      <c r="AI1358" s="1025"/>
      <c r="AJ1358" s="1025"/>
      <c r="AK1358" s="1031"/>
      <c r="AL1358" s="972" t="s">
        <v>3922</v>
      </c>
      <c r="AM1358" s="973"/>
      <c r="AN1358" s="973"/>
      <c r="AO1358" s="978"/>
      <c r="AP1358" s="979"/>
      <c r="AQ1358" s="979"/>
      <c r="AR1358" s="979"/>
      <c r="AS1358" s="980"/>
      <c r="AT1358" s="972" t="s">
        <v>3923</v>
      </c>
      <c r="AU1358" s="973"/>
      <c r="AV1358" s="974"/>
      <c r="AW1358" s="975"/>
      <c r="AX1358" s="976"/>
      <c r="AY1358" s="976"/>
      <c r="AZ1358" s="976"/>
      <c r="BA1358" s="976"/>
      <c r="BB1358" s="976"/>
      <c r="BC1358" s="976"/>
      <c r="BD1358" s="977"/>
    </row>
    <row r="1359" spans="2:58" s="236" customFormat="1" ht="25.2" hidden="1" customHeight="1">
      <c r="B1359" s="1023"/>
      <c r="C1359" s="1024"/>
      <c r="D1359" s="1024"/>
      <c r="E1359" s="1024"/>
      <c r="F1359" s="1024"/>
      <c r="G1359" s="1024"/>
      <c r="H1359" s="1024"/>
      <c r="I1359" s="1026"/>
      <c r="J1359" s="972" t="s">
        <v>3924</v>
      </c>
      <c r="K1359" s="973"/>
      <c r="L1359" s="973"/>
      <c r="M1359" s="981"/>
      <c r="N1359" s="981"/>
      <c r="O1359" s="981"/>
      <c r="P1359" s="981"/>
      <c r="Q1359" s="981"/>
      <c r="R1359" s="981"/>
      <c r="S1359" s="981"/>
      <c r="T1359" s="981"/>
      <c r="U1359" s="981"/>
      <c r="V1359" s="981"/>
      <c r="W1359" s="981"/>
      <c r="X1359" s="981"/>
      <c r="Y1359" s="981"/>
      <c r="Z1359" s="981"/>
      <c r="AA1359" s="981"/>
      <c r="AB1359" s="981"/>
      <c r="AD1359" s="1023"/>
      <c r="AE1359" s="1024"/>
      <c r="AF1359" s="1024"/>
      <c r="AG1359" s="1024"/>
      <c r="AH1359" s="1024"/>
      <c r="AI1359" s="1024"/>
      <c r="AJ1359" s="1024"/>
      <c r="AK1359" s="1026"/>
      <c r="AL1359" s="972" t="s">
        <v>3924</v>
      </c>
      <c r="AM1359" s="973"/>
      <c r="AN1359" s="973"/>
      <c r="AO1359" s="981"/>
      <c r="AP1359" s="981"/>
      <c r="AQ1359" s="981"/>
      <c r="AR1359" s="981"/>
      <c r="AS1359" s="981"/>
      <c r="AT1359" s="981"/>
      <c r="AU1359" s="981"/>
      <c r="AV1359" s="981"/>
      <c r="AW1359" s="981"/>
      <c r="AX1359" s="981"/>
      <c r="AY1359" s="981"/>
      <c r="AZ1359" s="981"/>
      <c r="BA1359" s="981"/>
      <c r="BB1359" s="981"/>
      <c r="BC1359" s="981"/>
      <c r="BD1359" s="981"/>
    </row>
    <row r="1360" spans="2:58" s="236" customFormat="1" ht="30" hidden="1" customHeight="1">
      <c r="B1360" s="982" t="s">
        <v>3925</v>
      </c>
      <c r="C1360" s="983"/>
      <c r="D1360" s="983"/>
      <c r="E1360" s="983"/>
      <c r="F1360" s="983"/>
      <c r="G1360" s="983"/>
      <c r="H1360" s="983"/>
      <c r="I1360" s="984"/>
      <c r="J1360" s="444"/>
      <c r="K1360" s="445"/>
      <c r="L1360" s="446" t="s">
        <v>388</v>
      </c>
      <c r="M1360" s="447"/>
      <c r="N1360" s="448" t="s">
        <v>112</v>
      </c>
      <c r="O1360" s="449"/>
      <c r="P1360" s="450"/>
      <c r="V1360" s="451"/>
      <c r="W1360" s="451"/>
      <c r="X1360" s="451"/>
      <c r="Y1360" s="451"/>
      <c r="Z1360" s="451"/>
      <c r="AA1360" s="451"/>
      <c r="AB1360" s="452"/>
      <c r="AD1360" s="982" t="s">
        <v>3925</v>
      </c>
      <c r="AE1360" s="983"/>
      <c r="AF1360" s="983"/>
      <c r="AG1360" s="983"/>
      <c r="AH1360" s="983"/>
      <c r="AI1360" s="983"/>
      <c r="AJ1360" s="983"/>
      <c r="AK1360" s="984"/>
      <c r="AL1360" s="444"/>
      <c r="AM1360" s="445"/>
      <c r="AN1360" s="446" t="s">
        <v>388</v>
      </c>
      <c r="AO1360" s="447"/>
      <c r="AP1360" s="448" t="s">
        <v>112</v>
      </c>
      <c r="AQ1360" s="449"/>
      <c r="AR1360" s="450"/>
      <c r="AX1360" s="451"/>
      <c r="AY1360" s="451"/>
      <c r="AZ1360" s="451"/>
      <c r="BA1360" s="451"/>
      <c r="BB1360" s="451"/>
      <c r="BC1360" s="451"/>
      <c r="BD1360" s="452"/>
    </row>
    <row r="1361" spans="2:58" s="236" customFormat="1" ht="15" hidden="1" customHeight="1">
      <c r="B1361" s="985"/>
      <c r="C1361" s="986"/>
      <c r="D1361" s="986"/>
      <c r="E1361" s="986"/>
      <c r="F1361" s="986"/>
      <c r="G1361" s="986"/>
      <c r="H1361" s="986"/>
      <c r="I1361" s="987"/>
      <c r="J1361" s="453" t="s">
        <v>3926</v>
      </c>
      <c r="K1361" s="454"/>
      <c r="L1361" s="454"/>
      <c r="M1361" s="454"/>
      <c r="N1361" s="454"/>
      <c r="O1361" s="454"/>
      <c r="P1361" s="454"/>
      <c r="Q1361" s="454"/>
      <c r="R1361" s="454"/>
      <c r="S1361" s="449"/>
      <c r="T1361" s="455"/>
      <c r="U1361" s="456"/>
      <c r="V1361" s="457"/>
      <c r="W1361" s="458"/>
      <c r="X1361" s="459" t="s">
        <v>388</v>
      </c>
      <c r="Y1361" s="460"/>
      <c r="Z1361" s="461" t="s">
        <v>112</v>
      </c>
      <c r="AA1361" s="461"/>
      <c r="AB1361" s="462"/>
      <c r="AD1361" s="985"/>
      <c r="AE1361" s="986"/>
      <c r="AF1361" s="986"/>
      <c r="AG1361" s="986"/>
      <c r="AH1361" s="986"/>
      <c r="AI1361" s="986"/>
      <c r="AJ1361" s="986"/>
      <c r="AK1361" s="987"/>
      <c r="AL1361" s="453" t="s">
        <v>3926</v>
      </c>
      <c r="AM1361" s="454"/>
      <c r="AN1361" s="454"/>
      <c r="AO1361" s="454"/>
      <c r="AP1361" s="454"/>
      <c r="AQ1361" s="454"/>
      <c r="AR1361" s="454"/>
      <c r="AS1361" s="454"/>
      <c r="AT1361" s="454"/>
      <c r="AU1361" s="449"/>
      <c r="AV1361" s="455"/>
      <c r="AW1361" s="456"/>
      <c r="AX1361" s="457"/>
      <c r="AY1361" s="458"/>
      <c r="AZ1361" s="459" t="s">
        <v>388</v>
      </c>
      <c r="BA1361" s="460"/>
      <c r="BB1361" s="461" t="s">
        <v>112</v>
      </c>
      <c r="BC1361" s="461"/>
      <c r="BD1361" s="462"/>
    </row>
    <row r="1362" spans="2:58" s="236" customFormat="1" ht="15" hidden="1" customHeight="1">
      <c r="B1362" s="988"/>
      <c r="C1362" s="989"/>
      <c r="D1362" s="989"/>
      <c r="E1362" s="989"/>
      <c r="F1362" s="989"/>
      <c r="G1362" s="989"/>
      <c r="H1362" s="989"/>
      <c r="I1362" s="990"/>
      <c r="J1362" s="463" t="s">
        <v>3927</v>
      </c>
      <c r="K1362" s="464"/>
      <c r="L1362" s="464"/>
      <c r="M1362" s="464"/>
      <c r="N1362" s="464"/>
      <c r="O1362" s="464"/>
      <c r="P1362" s="464"/>
      <c r="Q1362" s="464"/>
      <c r="R1362" s="464"/>
      <c r="S1362" s="465"/>
      <c r="T1362" s="466"/>
      <c r="U1362" s="467"/>
      <c r="V1362" s="468"/>
      <c r="W1362" s="469"/>
      <c r="X1362" s="464" t="s">
        <v>388</v>
      </c>
      <c r="Y1362" s="470"/>
      <c r="Z1362" s="466" t="s">
        <v>112</v>
      </c>
      <c r="AA1362" s="466"/>
      <c r="AB1362" s="471"/>
      <c r="AD1362" s="988"/>
      <c r="AE1362" s="989"/>
      <c r="AF1362" s="989"/>
      <c r="AG1362" s="989"/>
      <c r="AH1362" s="989"/>
      <c r="AI1362" s="989"/>
      <c r="AJ1362" s="989"/>
      <c r="AK1362" s="990"/>
      <c r="AL1362" s="463" t="s">
        <v>3927</v>
      </c>
      <c r="AM1362" s="464"/>
      <c r="AN1362" s="464"/>
      <c r="AO1362" s="464"/>
      <c r="AP1362" s="464"/>
      <c r="AQ1362" s="464"/>
      <c r="AR1362" s="464"/>
      <c r="AS1362" s="464"/>
      <c r="AT1362" s="464"/>
      <c r="AU1362" s="465"/>
      <c r="AV1362" s="466"/>
      <c r="AW1362" s="467"/>
      <c r="AX1362" s="468"/>
      <c r="AY1362" s="469"/>
      <c r="AZ1362" s="464" t="s">
        <v>388</v>
      </c>
      <c r="BA1362" s="470"/>
      <c r="BB1362" s="466" t="s">
        <v>112</v>
      </c>
      <c r="BC1362" s="466"/>
      <c r="BD1362" s="471"/>
    </row>
    <row r="1363" spans="2:58" s="236" customFormat="1" ht="18" hidden="1" customHeight="1">
      <c r="B1363" s="991" t="s">
        <v>3928</v>
      </c>
      <c r="C1363" s="992"/>
      <c r="D1363" s="992"/>
      <c r="E1363" s="992"/>
      <c r="F1363" s="992"/>
      <c r="G1363" s="992"/>
      <c r="H1363" s="992"/>
      <c r="I1363" s="993"/>
      <c r="J1363" s="472" t="s">
        <v>3783</v>
      </c>
      <c r="K1363" s="473" t="s">
        <v>3929</v>
      </c>
      <c r="L1363" s="474"/>
      <c r="M1363" s="474"/>
      <c r="N1363" s="474"/>
      <c r="O1363" s="472" t="s">
        <v>3783</v>
      </c>
      <c r="P1363" s="473" t="s">
        <v>3930</v>
      </c>
      <c r="Q1363" s="474"/>
      <c r="R1363" s="474"/>
      <c r="T1363" s="461" t="s">
        <v>3935</v>
      </c>
      <c r="U1363" s="472" t="s">
        <v>3783</v>
      </c>
      <c r="V1363" s="461" t="s">
        <v>3936</v>
      </c>
      <c r="X1363" s="473"/>
      <c r="Y1363" s="474"/>
      <c r="Z1363" s="474"/>
      <c r="AA1363" s="474"/>
      <c r="AB1363" s="475"/>
      <c r="AD1363" s="991" t="s">
        <v>3928</v>
      </c>
      <c r="AE1363" s="992"/>
      <c r="AF1363" s="992"/>
      <c r="AG1363" s="992"/>
      <c r="AH1363" s="992"/>
      <c r="AI1363" s="992"/>
      <c r="AJ1363" s="992"/>
      <c r="AK1363" s="993"/>
      <c r="AL1363" s="472" t="s">
        <v>3783</v>
      </c>
      <c r="AM1363" s="473" t="s">
        <v>3929</v>
      </c>
      <c r="AN1363" s="474"/>
      <c r="AO1363" s="474"/>
      <c r="AP1363" s="474"/>
      <c r="AQ1363" s="472" t="s">
        <v>3783</v>
      </c>
      <c r="AR1363" s="473" t="s">
        <v>3930</v>
      </c>
      <c r="AS1363" s="474"/>
      <c r="AT1363" s="474"/>
      <c r="AV1363" s="461" t="s">
        <v>3935</v>
      </c>
      <c r="AW1363" s="472" t="s">
        <v>3783</v>
      </c>
      <c r="AX1363" s="461" t="s">
        <v>3936</v>
      </c>
      <c r="AZ1363" s="473"/>
      <c r="BA1363" s="474"/>
      <c r="BB1363" s="474"/>
      <c r="BC1363" s="474"/>
      <c r="BD1363" s="475"/>
    </row>
    <row r="1364" spans="2:58" s="236" customFormat="1" ht="15" hidden="1" customHeight="1">
      <c r="B1364" s="994" t="s">
        <v>3931</v>
      </c>
      <c r="C1364" s="995"/>
      <c r="D1364" s="995"/>
      <c r="E1364" s="995"/>
      <c r="F1364" s="995"/>
      <c r="G1364" s="995"/>
      <c r="H1364" s="995"/>
      <c r="I1364" s="996"/>
      <c r="J1364" s="1000" t="s">
        <v>3932</v>
      </c>
      <c r="K1364" s="1001"/>
      <c r="L1364" s="1004"/>
      <c r="M1364" s="1005"/>
      <c r="N1364" s="1005"/>
      <c r="O1364" s="1005"/>
      <c r="P1364" s="1005"/>
      <c r="Q1364" s="1005"/>
      <c r="R1364" s="1006"/>
      <c r="S1364" s="1006"/>
      <c r="T1364" s="1006"/>
      <c r="U1364" s="1007"/>
      <c r="V1364" s="1008" t="s">
        <v>3933</v>
      </c>
      <c r="W1364" s="1008"/>
      <c r="X1364" s="1008"/>
      <c r="Y1364" s="1008"/>
      <c r="Z1364" s="1008"/>
      <c r="AA1364" s="1008"/>
      <c r="AB1364" s="1009"/>
      <c r="AD1364" s="994" t="s">
        <v>3931</v>
      </c>
      <c r="AE1364" s="995"/>
      <c r="AF1364" s="995"/>
      <c r="AG1364" s="995"/>
      <c r="AH1364" s="995"/>
      <c r="AI1364" s="995"/>
      <c r="AJ1364" s="995"/>
      <c r="AK1364" s="996"/>
      <c r="AL1364" s="1000" t="s">
        <v>3932</v>
      </c>
      <c r="AM1364" s="1001"/>
      <c r="AN1364" s="1004"/>
      <c r="AO1364" s="1005"/>
      <c r="AP1364" s="1005"/>
      <c r="AQ1364" s="1005"/>
      <c r="AR1364" s="1005"/>
      <c r="AS1364" s="1005"/>
      <c r="AT1364" s="1006"/>
      <c r="AU1364" s="1006"/>
      <c r="AV1364" s="1006"/>
      <c r="AW1364" s="1007"/>
      <c r="AX1364" s="1008" t="s">
        <v>3933</v>
      </c>
      <c r="AY1364" s="1008"/>
      <c r="AZ1364" s="1008"/>
      <c r="BA1364" s="1008"/>
      <c r="BB1364" s="1008"/>
      <c r="BC1364" s="1008"/>
      <c r="BD1364" s="1009"/>
    </row>
    <row r="1365" spans="2:58" s="236" customFormat="1" ht="15" hidden="1" customHeight="1">
      <c r="B1365" s="997"/>
      <c r="C1365" s="998"/>
      <c r="D1365" s="998"/>
      <c r="E1365" s="998"/>
      <c r="F1365" s="998"/>
      <c r="G1365" s="998"/>
      <c r="H1365" s="998"/>
      <c r="I1365" s="999"/>
      <c r="J1365" s="1002"/>
      <c r="K1365" s="1003"/>
      <c r="L1365" s="1004"/>
      <c r="M1365" s="1005"/>
      <c r="N1365" s="1005"/>
      <c r="O1365" s="1005"/>
      <c r="P1365" s="1005"/>
      <c r="Q1365" s="1005"/>
      <c r="R1365" s="1006"/>
      <c r="S1365" s="1006"/>
      <c r="T1365" s="1006"/>
      <c r="U1365" s="1007"/>
      <c r="V1365" s="1010"/>
      <c r="W1365" s="1010"/>
      <c r="X1365" s="1010"/>
      <c r="Y1365" s="1010"/>
      <c r="Z1365" s="1010"/>
      <c r="AA1365" s="1010"/>
      <c r="AB1365" s="1011"/>
      <c r="AC1365" s="241"/>
      <c r="AD1365" s="997"/>
      <c r="AE1365" s="998"/>
      <c r="AF1365" s="998"/>
      <c r="AG1365" s="998"/>
      <c r="AH1365" s="998"/>
      <c r="AI1365" s="998"/>
      <c r="AJ1365" s="998"/>
      <c r="AK1365" s="999"/>
      <c r="AL1365" s="1002"/>
      <c r="AM1365" s="1003"/>
      <c r="AN1365" s="1004"/>
      <c r="AO1365" s="1005"/>
      <c r="AP1365" s="1005"/>
      <c r="AQ1365" s="1005"/>
      <c r="AR1365" s="1005"/>
      <c r="AS1365" s="1005"/>
      <c r="AT1365" s="1006"/>
      <c r="AU1365" s="1006"/>
      <c r="AV1365" s="1006"/>
      <c r="AW1365" s="1007"/>
      <c r="AX1365" s="1010"/>
      <c r="AY1365" s="1010"/>
      <c r="AZ1365" s="1010"/>
      <c r="BA1365" s="1010"/>
      <c r="BB1365" s="1010"/>
      <c r="BC1365" s="1010"/>
      <c r="BD1365" s="1011"/>
      <c r="BF1365" s="241"/>
    </row>
    <row r="1366" spans="2:58" s="236" customFormat="1" ht="15" hidden="1" customHeight="1">
      <c r="B1366" s="994" t="s">
        <v>3934</v>
      </c>
      <c r="C1366" s="995"/>
      <c r="D1366" s="995"/>
      <c r="E1366" s="995"/>
      <c r="F1366" s="995"/>
      <c r="G1366" s="995"/>
      <c r="H1366" s="995"/>
      <c r="I1366" s="996"/>
      <c r="J1366" s="968"/>
      <c r="K1366" s="969"/>
      <c r="L1366" s="1012"/>
      <c r="M1366" s="1012" t="s">
        <v>12</v>
      </c>
      <c r="N1366" s="1012"/>
      <c r="O1366" s="1012" t="s">
        <v>11</v>
      </c>
      <c r="P1366" s="1012"/>
      <c r="Q1366" s="1012" t="s">
        <v>227</v>
      </c>
      <c r="S1366" s="476"/>
      <c r="T1366" s="476"/>
      <c r="U1366" s="476"/>
      <c r="V1366" s="476"/>
      <c r="W1366" s="476"/>
      <c r="X1366" s="476"/>
      <c r="Y1366" s="476"/>
      <c r="Z1366" s="476"/>
      <c r="AA1366" s="476"/>
      <c r="AB1366" s="477"/>
      <c r="AC1366" s="241"/>
      <c r="AD1366" s="994" t="s">
        <v>3934</v>
      </c>
      <c r="AE1366" s="995"/>
      <c r="AF1366" s="995"/>
      <c r="AG1366" s="995"/>
      <c r="AH1366" s="995"/>
      <c r="AI1366" s="995"/>
      <c r="AJ1366" s="995"/>
      <c r="AK1366" s="996"/>
      <c r="AL1366" s="968"/>
      <c r="AM1366" s="969"/>
      <c r="AN1366" s="1012"/>
      <c r="AO1366" s="1012" t="s">
        <v>12</v>
      </c>
      <c r="AP1366" s="1012"/>
      <c r="AQ1366" s="1012" t="s">
        <v>11</v>
      </c>
      <c r="AR1366" s="1012"/>
      <c r="AS1366" s="1012" t="s">
        <v>227</v>
      </c>
      <c r="AU1366" s="476"/>
      <c r="AV1366" s="476"/>
      <c r="AW1366" s="476"/>
      <c r="AX1366" s="476"/>
      <c r="AY1366" s="476"/>
      <c r="AZ1366" s="476"/>
      <c r="BA1366" s="476"/>
      <c r="BB1366" s="476"/>
      <c r="BC1366" s="476"/>
      <c r="BD1366" s="477"/>
      <c r="BF1366" s="241"/>
    </row>
    <row r="1367" spans="2:58" s="236" customFormat="1" ht="15" hidden="1" customHeight="1">
      <c r="B1367" s="997"/>
      <c r="C1367" s="998"/>
      <c r="D1367" s="998"/>
      <c r="E1367" s="998"/>
      <c r="F1367" s="998"/>
      <c r="G1367" s="998"/>
      <c r="H1367" s="998"/>
      <c r="I1367" s="999"/>
      <c r="J1367" s="970"/>
      <c r="K1367" s="971"/>
      <c r="L1367" s="1013"/>
      <c r="M1367" s="1013"/>
      <c r="N1367" s="1013"/>
      <c r="O1367" s="1013"/>
      <c r="P1367" s="1013"/>
      <c r="Q1367" s="1013"/>
      <c r="R1367" s="481"/>
      <c r="S1367" s="479"/>
      <c r="T1367" s="479"/>
      <c r="U1367" s="479"/>
      <c r="V1367" s="479"/>
      <c r="W1367" s="479"/>
      <c r="X1367" s="479"/>
      <c r="Y1367" s="479"/>
      <c r="Z1367" s="479"/>
      <c r="AA1367" s="479"/>
      <c r="AB1367" s="480"/>
      <c r="AC1367" s="241"/>
      <c r="AD1367" s="997"/>
      <c r="AE1367" s="998"/>
      <c r="AF1367" s="998"/>
      <c r="AG1367" s="998"/>
      <c r="AH1367" s="998"/>
      <c r="AI1367" s="998"/>
      <c r="AJ1367" s="998"/>
      <c r="AK1367" s="999"/>
      <c r="AL1367" s="970"/>
      <c r="AM1367" s="971"/>
      <c r="AN1367" s="1013"/>
      <c r="AO1367" s="1013"/>
      <c r="AP1367" s="1013"/>
      <c r="AQ1367" s="1013"/>
      <c r="AR1367" s="1013"/>
      <c r="AS1367" s="1013"/>
      <c r="AT1367" s="481"/>
      <c r="AU1367" s="479"/>
      <c r="AV1367" s="479"/>
      <c r="AW1367" s="479"/>
      <c r="AX1367" s="479"/>
      <c r="AY1367" s="479"/>
      <c r="AZ1367" s="479"/>
      <c r="BA1367" s="479"/>
      <c r="BB1367" s="479"/>
      <c r="BC1367" s="479"/>
      <c r="BD1367" s="480"/>
      <c r="BF1367" s="241"/>
    </row>
    <row r="1368" spans="2:58" s="236" customFormat="1" ht="20.100000000000001" hidden="1" customHeight="1">
      <c r="B1368" s="482"/>
      <c r="C1368" s="482"/>
      <c r="D1368" s="482"/>
      <c r="E1368" s="482"/>
      <c r="F1368" s="482"/>
      <c r="G1368" s="482"/>
      <c r="H1368" s="482"/>
      <c r="I1368" s="482"/>
      <c r="J1368" s="482"/>
      <c r="K1368" s="482"/>
      <c r="L1368" s="482"/>
      <c r="M1368" s="482"/>
      <c r="N1368" s="482"/>
      <c r="O1368" s="482"/>
      <c r="P1368" s="482"/>
      <c r="Q1368" s="482"/>
      <c r="R1368" s="482"/>
      <c r="S1368" s="482"/>
      <c r="T1368" s="482"/>
      <c r="U1368" s="482"/>
      <c r="V1368" s="482"/>
      <c r="W1368" s="482"/>
      <c r="X1368" s="482"/>
      <c r="Y1368" s="478"/>
      <c r="Z1368" s="478"/>
      <c r="AA1368" s="478"/>
      <c r="AB1368" s="478"/>
      <c r="AC1368" s="241"/>
      <c r="AD1368" s="482"/>
      <c r="AE1368" s="482"/>
      <c r="AF1368" s="482"/>
      <c r="AG1368" s="482"/>
      <c r="AH1368" s="482"/>
      <c r="AI1368" s="482"/>
      <c r="AJ1368" s="482"/>
      <c r="AK1368" s="482"/>
      <c r="AL1368" s="482"/>
      <c r="AM1368" s="482"/>
      <c r="AN1368" s="482"/>
      <c r="AO1368" s="482"/>
      <c r="AP1368" s="482"/>
      <c r="AQ1368" s="482"/>
      <c r="AR1368" s="482"/>
      <c r="AS1368" s="482"/>
      <c r="AT1368" s="482"/>
      <c r="AU1368" s="482"/>
      <c r="AV1368" s="482"/>
      <c r="AW1368" s="482"/>
      <c r="AX1368" s="482"/>
      <c r="AY1368" s="482"/>
      <c r="AZ1368" s="482"/>
      <c r="BA1368" s="478"/>
      <c r="BB1368" s="478"/>
      <c r="BC1368" s="478"/>
      <c r="BD1368" s="478"/>
      <c r="BF1368" s="241"/>
    </row>
    <row r="1369" spans="2:58" s="236" customFormat="1" ht="12.45" hidden="1" customHeight="1">
      <c r="B1369" s="1014" t="s">
        <v>3917</v>
      </c>
      <c r="C1369" s="1015"/>
      <c r="D1369" s="1015"/>
      <c r="E1369" s="1015"/>
      <c r="F1369" s="1015"/>
      <c r="G1369" s="1015"/>
      <c r="H1369" s="1015"/>
      <c r="I1369" s="1016"/>
      <c r="J1369" s="1017"/>
      <c r="K1369" s="1018"/>
      <c r="L1369" s="1018"/>
      <c r="M1369" s="1018"/>
      <c r="N1369" s="1018"/>
      <c r="O1369" s="1018"/>
      <c r="P1369" s="1018"/>
      <c r="Q1369" s="1018"/>
      <c r="R1369" s="1018"/>
      <c r="S1369" s="1018"/>
      <c r="T1369" s="1018"/>
      <c r="U1369" s="1018"/>
      <c r="V1369" s="1018"/>
      <c r="W1369" s="1018"/>
      <c r="X1369" s="1018"/>
      <c r="Y1369" s="1018"/>
      <c r="Z1369" s="1018"/>
      <c r="AA1369" s="1018"/>
      <c r="AB1369" s="1019"/>
      <c r="AD1369" s="1014" t="s">
        <v>3917</v>
      </c>
      <c r="AE1369" s="1015"/>
      <c r="AF1369" s="1015"/>
      <c r="AG1369" s="1015"/>
      <c r="AH1369" s="1015"/>
      <c r="AI1369" s="1015"/>
      <c r="AJ1369" s="1015"/>
      <c r="AK1369" s="1016"/>
      <c r="AL1369" s="1017"/>
      <c r="AM1369" s="1018"/>
      <c r="AN1369" s="1018"/>
      <c r="AO1369" s="1018"/>
      <c r="AP1369" s="1018"/>
      <c r="AQ1369" s="1018"/>
      <c r="AR1369" s="1018"/>
      <c r="AS1369" s="1018"/>
      <c r="AT1369" s="1018"/>
      <c r="AU1369" s="1018"/>
      <c r="AV1369" s="1018"/>
      <c r="AW1369" s="1018"/>
      <c r="AX1369" s="1018"/>
      <c r="AY1369" s="1018"/>
      <c r="AZ1369" s="1018"/>
      <c r="BA1369" s="1018"/>
      <c r="BB1369" s="1018"/>
      <c r="BC1369" s="1018"/>
      <c r="BD1369" s="1019"/>
    </row>
    <row r="1370" spans="2:58" s="236" customFormat="1" ht="22.5" hidden="1" customHeight="1">
      <c r="B1370" s="1020" t="s">
        <v>8</v>
      </c>
      <c r="C1370" s="1021"/>
      <c r="D1370" s="1021"/>
      <c r="E1370" s="1021"/>
      <c r="F1370" s="1021"/>
      <c r="G1370" s="1021"/>
      <c r="H1370" s="1021"/>
      <c r="I1370" s="1022"/>
      <c r="J1370" s="1023"/>
      <c r="K1370" s="1024"/>
      <c r="L1370" s="1024"/>
      <c r="M1370" s="1025"/>
      <c r="N1370" s="1025"/>
      <c r="O1370" s="1024"/>
      <c r="P1370" s="1025"/>
      <c r="Q1370" s="1025"/>
      <c r="R1370" s="1024"/>
      <c r="S1370" s="1024"/>
      <c r="T1370" s="1024"/>
      <c r="U1370" s="1024"/>
      <c r="V1370" s="1024"/>
      <c r="W1370" s="1024"/>
      <c r="X1370" s="1024"/>
      <c r="Y1370" s="1024"/>
      <c r="Z1370" s="1024"/>
      <c r="AA1370" s="1024"/>
      <c r="AB1370" s="1026"/>
      <c r="AC1370" s="236">
        <v>80</v>
      </c>
      <c r="AD1370" s="1020" t="s">
        <v>8</v>
      </c>
      <c r="AE1370" s="1021"/>
      <c r="AF1370" s="1021"/>
      <c r="AG1370" s="1021"/>
      <c r="AH1370" s="1021"/>
      <c r="AI1370" s="1021"/>
      <c r="AJ1370" s="1021"/>
      <c r="AK1370" s="1022"/>
      <c r="AL1370" s="1023"/>
      <c r="AM1370" s="1024"/>
      <c r="AN1370" s="1024"/>
      <c r="AO1370" s="1025"/>
      <c r="AP1370" s="1025"/>
      <c r="AQ1370" s="1024"/>
      <c r="AR1370" s="1025"/>
      <c r="AS1370" s="1025"/>
      <c r="AT1370" s="1024"/>
      <c r="AU1370" s="1024"/>
      <c r="AV1370" s="1024"/>
      <c r="AW1370" s="1024"/>
      <c r="AX1370" s="1024"/>
      <c r="AY1370" s="1024"/>
      <c r="AZ1370" s="1024"/>
      <c r="BA1370" s="1024"/>
      <c r="BB1370" s="1024"/>
      <c r="BC1370" s="1024"/>
      <c r="BD1370" s="1026"/>
      <c r="BF1370" s="236">
        <v>80</v>
      </c>
    </row>
    <row r="1371" spans="2:58" s="236" customFormat="1" ht="25.2" hidden="1" customHeight="1">
      <c r="B1371" s="1027" t="s">
        <v>23</v>
      </c>
      <c r="C1371" s="1028"/>
      <c r="D1371" s="1028"/>
      <c r="E1371" s="1028"/>
      <c r="F1371" s="1028"/>
      <c r="G1371" s="1028"/>
      <c r="H1371" s="1028"/>
      <c r="I1371" s="1029"/>
      <c r="J1371" s="972" t="s">
        <v>3918</v>
      </c>
      <c r="K1371" s="973"/>
      <c r="L1371" s="973"/>
      <c r="M1371" s="975"/>
      <c r="N1371" s="977"/>
      <c r="O1371" s="239" t="s">
        <v>3919</v>
      </c>
      <c r="P1371" s="975"/>
      <c r="Q1371" s="977"/>
      <c r="R1371" s="973"/>
      <c r="S1371" s="973"/>
      <c r="T1371" s="973"/>
      <c r="U1371" s="973"/>
      <c r="V1371" s="973"/>
      <c r="W1371" s="973"/>
      <c r="X1371" s="973"/>
      <c r="Y1371" s="973"/>
      <c r="Z1371" s="973"/>
      <c r="AA1371" s="973"/>
      <c r="AB1371" s="974"/>
      <c r="AD1371" s="1027" t="s">
        <v>23</v>
      </c>
      <c r="AE1371" s="1028"/>
      <c r="AF1371" s="1028"/>
      <c r="AG1371" s="1028"/>
      <c r="AH1371" s="1028"/>
      <c r="AI1371" s="1028"/>
      <c r="AJ1371" s="1028"/>
      <c r="AK1371" s="1029"/>
      <c r="AL1371" s="972" t="s">
        <v>3918</v>
      </c>
      <c r="AM1371" s="973"/>
      <c r="AN1371" s="973"/>
      <c r="AO1371" s="975"/>
      <c r="AP1371" s="977"/>
      <c r="AQ1371" s="239" t="s">
        <v>3919</v>
      </c>
      <c r="AR1371" s="975"/>
      <c r="AS1371" s="977"/>
      <c r="AT1371" s="973"/>
      <c r="AU1371" s="973"/>
      <c r="AV1371" s="973"/>
      <c r="AW1371" s="973"/>
      <c r="AX1371" s="973"/>
      <c r="AY1371" s="973"/>
      <c r="AZ1371" s="973"/>
      <c r="BA1371" s="973"/>
      <c r="BB1371" s="973"/>
      <c r="BC1371" s="973"/>
      <c r="BD1371" s="974"/>
    </row>
    <row r="1372" spans="2:58" s="236" customFormat="1" ht="25.2" hidden="1" customHeight="1">
      <c r="B1372" s="1030"/>
      <c r="C1372" s="1025"/>
      <c r="D1372" s="1025"/>
      <c r="E1372" s="1025"/>
      <c r="F1372" s="1025"/>
      <c r="G1372" s="1025"/>
      <c r="H1372" s="1025"/>
      <c r="I1372" s="1031"/>
      <c r="J1372" s="972" t="s">
        <v>3920</v>
      </c>
      <c r="K1372" s="973"/>
      <c r="L1372" s="973"/>
      <c r="M1372" s="975"/>
      <c r="N1372" s="976"/>
      <c r="O1372" s="976"/>
      <c r="P1372" s="976"/>
      <c r="Q1372" s="977"/>
      <c r="R1372" s="972" t="s">
        <v>3921</v>
      </c>
      <c r="S1372" s="973"/>
      <c r="T1372" s="974"/>
      <c r="U1372" s="975"/>
      <c r="V1372" s="976"/>
      <c r="W1372" s="976"/>
      <c r="X1372" s="976"/>
      <c r="Y1372" s="976"/>
      <c r="Z1372" s="976"/>
      <c r="AA1372" s="976"/>
      <c r="AB1372" s="977"/>
      <c r="AD1372" s="1030"/>
      <c r="AE1372" s="1025"/>
      <c r="AF1372" s="1025"/>
      <c r="AG1372" s="1025"/>
      <c r="AH1372" s="1025"/>
      <c r="AI1372" s="1025"/>
      <c r="AJ1372" s="1025"/>
      <c r="AK1372" s="1031"/>
      <c r="AL1372" s="972" t="s">
        <v>3920</v>
      </c>
      <c r="AM1372" s="973"/>
      <c r="AN1372" s="973"/>
      <c r="AO1372" s="975"/>
      <c r="AP1372" s="976"/>
      <c r="AQ1372" s="976"/>
      <c r="AR1372" s="976"/>
      <c r="AS1372" s="977"/>
      <c r="AT1372" s="972" t="s">
        <v>3921</v>
      </c>
      <c r="AU1372" s="973"/>
      <c r="AV1372" s="974"/>
      <c r="AW1372" s="975"/>
      <c r="AX1372" s="976"/>
      <c r="AY1372" s="976"/>
      <c r="AZ1372" s="976"/>
      <c r="BA1372" s="976"/>
      <c r="BB1372" s="976"/>
      <c r="BC1372" s="976"/>
      <c r="BD1372" s="977"/>
    </row>
    <row r="1373" spans="2:58" s="236" customFormat="1" ht="25.2" hidden="1" customHeight="1">
      <c r="B1373" s="1030"/>
      <c r="C1373" s="1025"/>
      <c r="D1373" s="1025"/>
      <c r="E1373" s="1025"/>
      <c r="F1373" s="1025"/>
      <c r="G1373" s="1025"/>
      <c r="H1373" s="1025"/>
      <c r="I1373" s="1031"/>
      <c r="J1373" s="972" t="s">
        <v>3922</v>
      </c>
      <c r="K1373" s="973"/>
      <c r="L1373" s="973"/>
      <c r="M1373" s="978"/>
      <c r="N1373" s="979"/>
      <c r="O1373" s="979"/>
      <c r="P1373" s="979"/>
      <c r="Q1373" s="980"/>
      <c r="R1373" s="972" t="s">
        <v>3923</v>
      </c>
      <c r="S1373" s="973"/>
      <c r="T1373" s="974"/>
      <c r="U1373" s="975"/>
      <c r="V1373" s="976"/>
      <c r="W1373" s="976"/>
      <c r="X1373" s="976"/>
      <c r="Y1373" s="976"/>
      <c r="Z1373" s="976"/>
      <c r="AA1373" s="976"/>
      <c r="AB1373" s="977"/>
      <c r="AD1373" s="1030"/>
      <c r="AE1373" s="1025"/>
      <c r="AF1373" s="1025"/>
      <c r="AG1373" s="1025"/>
      <c r="AH1373" s="1025"/>
      <c r="AI1373" s="1025"/>
      <c r="AJ1373" s="1025"/>
      <c r="AK1373" s="1031"/>
      <c r="AL1373" s="972" t="s">
        <v>3922</v>
      </c>
      <c r="AM1373" s="973"/>
      <c r="AN1373" s="973"/>
      <c r="AO1373" s="978"/>
      <c r="AP1373" s="979"/>
      <c r="AQ1373" s="979"/>
      <c r="AR1373" s="979"/>
      <c r="AS1373" s="980"/>
      <c r="AT1373" s="972" t="s">
        <v>3923</v>
      </c>
      <c r="AU1373" s="973"/>
      <c r="AV1373" s="974"/>
      <c r="AW1373" s="975"/>
      <c r="AX1373" s="976"/>
      <c r="AY1373" s="976"/>
      <c r="AZ1373" s="976"/>
      <c r="BA1373" s="976"/>
      <c r="BB1373" s="976"/>
      <c r="BC1373" s="976"/>
      <c r="BD1373" s="977"/>
    </row>
    <row r="1374" spans="2:58" s="236" customFormat="1" ht="25.2" hidden="1" customHeight="1">
      <c r="B1374" s="1023"/>
      <c r="C1374" s="1024"/>
      <c r="D1374" s="1024"/>
      <c r="E1374" s="1024"/>
      <c r="F1374" s="1024"/>
      <c r="G1374" s="1024"/>
      <c r="H1374" s="1024"/>
      <c r="I1374" s="1026"/>
      <c r="J1374" s="972" t="s">
        <v>3924</v>
      </c>
      <c r="K1374" s="973"/>
      <c r="L1374" s="973"/>
      <c r="M1374" s="981"/>
      <c r="N1374" s="981"/>
      <c r="O1374" s="981"/>
      <c r="P1374" s="981"/>
      <c r="Q1374" s="981"/>
      <c r="R1374" s="981"/>
      <c r="S1374" s="981"/>
      <c r="T1374" s="981"/>
      <c r="U1374" s="981"/>
      <c r="V1374" s="981"/>
      <c r="W1374" s="981"/>
      <c r="X1374" s="981"/>
      <c r="Y1374" s="981"/>
      <c r="Z1374" s="981"/>
      <c r="AA1374" s="981"/>
      <c r="AB1374" s="981"/>
      <c r="AD1374" s="1023"/>
      <c r="AE1374" s="1024"/>
      <c r="AF1374" s="1024"/>
      <c r="AG1374" s="1024"/>
      <c r="AH1374" s="1024"/>
      <c r="AI1374" s="1024"/>
      <c r="AJ1374" s="1024"/>
      <c r="AK1374" s="1026"/>
      <c r="AL1374" s="972" t="s">
        <v>3924</v>
      </c>
      <c r="AM1374" s="973"/>
      <c r="AN1374" s="973"/>
      <c r="AO1374" s="981"/>
      <c r="AP1374" s="981"/>
      <c r="AQ1374" s="981"/>
      <c r="AR1374" s="981"/>
      <c r="AS1374" s="981"/>
      <c r="AT1374" s="981"/>
      <c r="AU1374" s="981"/>
      <c r="AV1374" s="981"/>
      <c r="AW1374" s="981"/>
      <c r="AX1374" s="981"/>
      <c r="AY1374" s="981"/>
      <c r="AZ1374" s="981"/>
      <c r="BA1374" s="981"/>
      <c r="BB1374" s="981"/>
      <c r="BC1374" s="981"/>
      <c r="BD1374" s="981"/>
    </row>
    <row r="1375" spans="2:58" s="236" customFormat="1" ht="30" hidden="1" customHeight="1">
      <c r="B1375" s="982" t="s">
        <v>3925</v>
      </c>
      <c r="C1375" s="983"/>
      <c r="D1375" s="983"/>
      <c r="E1375" s="983"/>
      <c r="F1375" s="983"/>
      <c r="G1375" s="983"/>
      <c r="H1375" s="983"/>
      <c r="I1375" s="984"/>
      <c r="J1375" s="444"/>
      <c r="K1375" s="445"/>
      <c r="L1375" s="446" t="s">
        <v>388</v>
      </c>
      <c r="M1375" s="447"/>
      <c r="N1375" s="448" t="s">
        <v>112</v>
      </c>
      <c r="O1375" s="449"/>
      <c r="P1375" s="450"/>
      <c r="V1375" s="451"/>
      <c r="W1375" s="451"/>
      <c r="X1375" s="451"/>
      <c r="Y1375" s="451"/>
      <c r="Z1375" s="451"/>
      <c r="AA1375" s="451"/>
      <c r="AB1375" s="452"/>
      <c r="AD1375" s="982" t="s">
        <v>3925</v>
      </c>
      <c r="AE1375" s="983"/>
      <c r="AF1375" s="983"/>
      <c r="AG1375" s="983"/>
      <c r="AH1375" s="983"/>
      <c r="AI1375" s="983"/>
      <c r="AJ1375" s="983"/>
      <c r="AK1375" s="984"/>
      <c r="AL1375" s="444"/>
      <c r="AM1375" s="445"/>
      <c r="AN1375" s="446" t="s">
        <v>388</v>
      </c>
      <c r="AO1375" s="447"/>
      <c r="AP1375" s="448" t="s">
        <v>112</v>
      </c>
      <c r="AQ1375" s="449"/>
      <c r="AR1375" s="450"/>
      <c r="AX1375" s="451"/>
      <c r="AY1375" s="451"/>
      <c r="AZ1375" s="451"/>
      <c r="BA1375" s="451"/>
      <c r="BB1375" s="451"/>
      <c r="BC1375" s="451"/>
      <c r="BD1375" s="452"/>
    </row>
    <row r="1376" spans="2:58" s="236" customFormat="1" ht="15" hidden="1" customHeight="1">
      <c r="B1376" s="985"/>
      <c r="C1376" s="986"/>
      <c r="D1376" s="986"/>
      <c r="E1376" s="986"/>
      <c r="F1376" s="986"/>
      <c r="G1376" s="986"/>
      <c r="H1376" s="986"/>
      <c r="I1376" s="987"/>
      <c r="J1376" s="453" t="s">
        <v>3926</v>
      </c>
      <c r="K1376" s="454"/>
      <c r="L1376" s="454"/>
      <c r="M1376" s="454"/>
      <c r="N1376" s="454"/>
      <c r="O1376" s="454"/>
      <c r="P1376" s="454"/>
      <c r="Q1376" s="454"/>
      <c r="R1376" s="454"/>
      <c r="S1376" s="449"/>
      <c r="T1376" s="455"/>
      <c r="U1376" s="456"/>
      <c r="V1376" s="457"/>
      <c r="W1376" s="458"/>
      <c r="X1376" s="459" t="s">
        <v>388</v>
      </c>
      <c r="Y1376" s="460"/>
      <c r="Z1376" s="461" t="s">
        <v>112</v>
      </c>
      <c r="AA1376" s="461"/>
      <c r="AB1376" s="462"/>
      <c r="AD1376" s="985"/>
      <c r="AE1376" s="986"/>
      <c r="AF1376" s="986"/>
      <c r="AG1376" s="986"/>
      <c r="AH1376" s="986"/>
      <c r="AI1376" s="986"/>
      <c r="AJ1376" s="986"/>
      <c r="AK1376" s="987"/>
      <c r="AL1376" s="453" t="s">
        <v>3926</v>
      </c>
      <c r="AM1376" s="454"/>
      <c r="AN1376" s="454"/>
      <c r="AO1376" s="454"/>
      <c r="AP1376" s="454"/>
      <c r="AQ1376" s="454"/>
      <c r="AR1376" s="454"/>
      <c r="AS1376" s="454"/>
      <c r="AT1376" s="454"/>
      <c r="AU1376" s="449"/>
      <c r="AV1376" s="455"/>
      <c r="AW1376" s="456"/>
      <c r="AX1376" s="457"/>
      <c r="AY1376" s="458"/>
      <c r="AZ1376" s="459" t="s">
        <v>388</v>
      </c>
      <c r="BA1376" s="460"/>
      <c r="BB1376" s="461" t="s">
        <v>112</v>
      </c>
      <c r="BC1376" s="461"/>
      <c r="BD1376" s="462"/>
    </row>
    <row r="1377" spans="2:58" s="236" customFormat="1" ht="15" hidden="1" customHeight="1">
      <c r="B1377" s="988"/>
      <c r="C1377" s="989"/>
      <c r="D1377" s="989"/>
      <c r="E1377" s="989"/>
      <c r="F1377" s="989"/>
      <c r="G1377" s="989"/>
      <c r="H1377" s="989"/>
      <c r="I1377" s="990"/>
      <c r="J1377" s="463" t="s">
        <v>3927</v>
      </c>
      <c r="K1377" s="464"/>
      <c r="L1377" s="464"/>
      <c r="M1377" s="464"/>
      <c r="N1377" s="464"/>
      <c r="O1377" s="464"/>
      <c r="P1377" s="464"/>
      <c r="Q1377" s="464"/>
      <c r="R1377" s="464"/>
      <c r="S1377" s="465"/>
      <c r="T1377" s="466"/>
      <c r="U1377" s="467"/>
      <c r="V1377" s="468"/>
      <c r="W1377" s="469"/>
      <c r="X1377" s="464" t="s">
        <v>388</v>
      </c>
      <c r="Y1377" s="470"/>
      <c r="Z1377" s="466" t="s">
        <v>112</v>
      </c>
      <c r="AA1377" s="466"/>
      <c r="AB1377" s="471"/>
      <c r="AD1377" s="988"/>
      <c r="AE1377" s="989"/>
      <c r="AF1377" s="989"/>
      <c r="AG1377" s="989"/>
      <c r="AH1377" s="989"/>
      <c r="AI1377" s="989"/>
      <c r="AJ1377" s="989"/>
      <c r="AK1377" s="990"/>
      <c r="AL1377" s="463" t="s">
        <v>3927</v>
      </c>
      <c r="AM1377" s="464"/>
      <c r="AN1377" s="464"/>
      <c r="AO1377" s="464"/>
      <c r="AP1377" s="464"/>
      <c r="AQ1377" s="464"/>
      <c r="AR1377" s="464"/>
      <c r="AS1377" s="464"/>
      <c r="AT1377" s="464"/>
      <c r="AU1377" s="465"/>
      <c r="AV1377" s="466"/>
      <c r="AW1377" s="467"/>
      <c r="AX1377" s="468"/>
      <c r="AY1377" s="469"/>
      <c r="AZ1377" s="464" t="s">
        <v>388</v>
      </c>
      <c r="BA1377" s="470"/>
      <c r="BB1377" s="466" t="s">
        <v>112</v>
      </c>
      <c r="BC1377" s="466"/>
      <c r="BD1377" s="471"/>
    </row>
    <row r="1378" spans="2:58" s="236" customFormat="1" ht="18" hidden="1" customHeight="1">
      <c r="B1378" s="991" t="s">
        <v>3928</v>
      </c>
      <c r="C1378" s="992"/>
      <c r="D1378" s="992"/>
      <c r="E1378" s="992"/>
      <c r="F1378" s="992"/>
      <c r="G1378" s="992"/>
      <c r="H1378" s="992"/>
      <c r="I1378" s="993"/>
      <c r="J1378" s="472" t="s">
        <v>3783</v>
      </c>
      <c r="K1378" s="473" t="s">
        <v>3929</v>
      </c>
      <c r="L1378" s="474"/>
      <c r="M1378" s="474"/>
      <c r="N1378" s="474"/>
      <c r="O1378" s="472" t="s">
        <v>3783</v>
      </c>
      <c r="P1378" s="473" t="s">
        <v>3930</v>
      </c>
      <c r="Q1378" s="474"/>
      <c r="R1378" s="474"/>
      <c r="T1378" s="461" t="s">
        <v>3935</v>
      </c>
      <c r="U1378" s="472" t="s">
        <v>3783</v>
      </c>
      <c r="V1378" s="461" t="s">
        <v>3936</v>
      </c>
      <c r="X1378" s="473"/>
      <c r="Y1378" s="474"/>
      <c r="Z1378" s="474"/>
      <c r="AA1378" s="474"/>
      <c r="AB1378" s="475"/>
      <c r="AD1378" s="991" t="s">
        <v>3928</v>
      </c>
      <c r="AE1378" s="992"/>
      <c r="AF1378" s="992"/>
      <c r="AG1378" s="992"/>
      <c r="AH1378" s="992"/>
      <c r="AI1378" s="992"/>
      <c r="AJ1378" s="992"/>
      <c r="AK1378" s="993"/>
      <c r="AL1378" s="472" t="s">
        <v>3783</v>
      </c>
      <c r="AM1378" s="473" t="s">
        <v>3929</v>
      </c>
      <c r="AN1378" s="474"/>
      <c r="AO1378" s="474"/>
      <c r="AP1378" s="474"/>
      <c r="AQ1378" s="472" t="s">
        <v>3783</v>
      </c>
      <c r="AR1378" s="473" t="s">
        <v>3930</v>
      </c>
      <c r="AS1378" s="474"/>
      <c r="AT1378" s="474"/>
      <c r="AV1378" s="461" t="s">
        <v>3935</v>
      </c>
      <c r="AW1378" s="472" t="s">
        <v>3783</v>
      </c>
      <c r="AX1378" s="461" t="s">
        <v>3936</v>
      </c>
      <c r="AZ1378" s="473"/>
      <c r="BA1378" s="474"/>
      <c r="BB1378" s="474"/>
      <c r="BC1378" s="474"/>
      <c r="BD1378" s="475"/>
    </row>
    <row r="1379" spans="2:58" s="236" customFormat="1" ht="15" hidden="1" customHeight="1">
      <c r="B1379" s="994" t="s">
        <v>3931</v>
      </c>
      <c r="C1379" s="995"/>
      <c r="D1379" s="995"/>
      <c r="E1379" s="995"/>
      <c r="F1379" s="995"/>
      <c r="G1379" s="995"/>
      <c r="H1379" s="995"/>
      <c r="I1379" s="996"/>
      <c r="J1379" s="1000" t="s">
        <v>3932</v>
      </c>
      <c r="K1379" s="1001"/>
      <c r="L1379" s="1004"/>
      <c r="M1379" s="1005"/>
      <c r="N1379" s="1005"/>
      <c r="O1379" s="1005"/>
      <c r="P1379" s="1005"/>
      <c r="Q1379" s="1005"/>
      <c r="R1379" s="1006"/>
      <c r="S1379" s="1006"/>
      <c r="T1379" s="1006"/>
      <c r="U1379" s="1007"/>
      <c r="V1379" s="1008" t="s">
        <v>3933</v>
      </c>
      <c r="W1379" s="1008"/>
      <c r="X1379" s="1008"/>
      <c r="Y1379" s="1008"/>
      <c r="Z1379" s="1008"/>
      <c r="AA1379" s="1008"/>
      <c r="AB1379" s="1009"/>
      <c r="AD1379" s="994" t="s">
        <v>3931</v>
      </c>
      <c r="AE1379" s="995"/>
      <c r="AF1379" s="995"/>
      <c r="AG1379" s="995"/>
      <c r="AH1379" s="995"/>
      <c r="AI1379" s="995"/>
      <c r="AJ1379" s="995"/>
      <c r="AK1379" s="996"/>
      <c r="AL1379" s="1000" t="s">
        <v>3932</v>
      </c>
      <c r="AM1379" s="1001"/>
      <c r="AN1379" s="1004"/>
      <c r="AO1379" s="1005"/>
      <c r="AP1379" s="1005"/>
      <c r="AQ1379" s="1005"/>
      <c r="AR1379" s="1005"/>
      <c r="AS1379" s="1005"/>
      <c r="AT1379" s="1006"/>
      <c r="AU1379" s="1006"/>
      <c r="AV1379" s="1006"/>
      <c r="AW1379" s="1007"/>
      <c r="AX1379" s="1008" t="s">
        <v>3933</v>
      </c>
      <c r="AY1379" s="1008"/>
      <c r="AZ1379" s="1008"/>
      <c r="BA1379" s="1008"/>
      <c r="BB1379" s="1008"/>
      <c r="BC1379" s="1008"/>
      <c r="BD1379" s="1009"/>
    </row>
    <row r="1380" spans="2:58" s="236" customFormat="1" ht="15" hidden="1" customHeight="1">
      <c r="B1380" s="997"/>
      <c r="C1380" s="998"/>
      <c r="D1380" s="998"/>
      <c r="E1380" s="998"/>
      <c r="F1380" s="998"/>
      <c r="G1380" s="998"/>
      <c r="H1380" s="998"/>
      <c r="I1380" s="999"/>
      <c r="J1380" s="1002"/>
      <c r="K1380" s="1003"/>
      <c r="L1380" s="1004"/>
      <c r="M1380" s="1005"/>
      <c r="N1380" s="1005"/>
      <c r="O1380" s="1005"/>
      <c r="P1380" s="1005"/>
      <c r="Q1380" s="1005"/>
      <c r="R1380" s="1006"/>
      <c r="S1380" s="1006"/>
      <c r="T1380" s="1006"/>
      <c r="U1380" s="1007"/>
      <c r="V1380" s="1010"/>
      <c r="W1380" s="1010"/>
      <c r="X1380" s="1010"/>
      <c r="Y1380" s="1010"/>
      <c r="Z1380" s="1010"/>
      <c r="AA1380" s="1010"/>
      <c r="AB1380" s="1011"/>
      <c r="AC1380" s="241"/>
      <c r="AD1380" s="997"/>
      <c r="AE1380" s="998"/>
      <c r="AF1380" s="998"/>
      <c r="AG1380" s="998"/>
      <c r="AH1380" s="998"/>
      <c r="AI1380" s="998"/>
      <c r="AJ1380" s="998"/>
      <c r="AK1380" s="999"/>
      <c r="AL1380" s="1002"/>
      <c r="AM1380" s="1003"/>
      <c r="AN1380" s="1004"/>
      <c r="AO1380" s="1005"/>
      <c r="AP1380" s="1005"/>
      <c r="AQ1380" s="1005"/>
      <c r="AR1380" s="1005"/>
      <c r="AS1380" s="1005"/>
      <c r="AT1380" s="1006"/>
      <c r="AU1380" s="1006"/>
      <c r="AV1380" s="1006"/>
      <c r="AW1380" s="1007"/>
      <c r="AX1380" s="1010"/>
      <c r="AY1380" s="1010"/>
      <c r="AZ1380" s="1010"/>
      <c r="BA1380" s="1010"/>
      <c r="BB1380" s="1010"/>
      <c r="BC1380" s="1010"/>
      <c r="BD1380" s="1011"/>
      <c r="BF1380" s="241"/>
    </row>
    <row r="1381" spans="2:58" s="236" customFormat="1" ht="15" hidden="1" customHeight="1">
      <c r="B1381" s="994" t="s">
        <v>3934</v>
      </c>
      <c r="C1381" s="995"/>
      <c r="D1381" s="995"/>
      <c r="E1381" s="995"/>
      <c r="F1381" s="995"/>
      <c r="G1381" s="995"/>
      <c r="H1381" s="995"/>
      <c r="I1381" s="996"/>
      <c r="J1381" s="968"/>
      <c r="K1381" s="969"/>
      <c r="L1381" s="1012"/>
      <c r="M1381" s="1012" t="s">
        <v>12</v>
      </c>
      <c r="N1381" s="1012"/>
      <c r="O1381" s="1012" t="s">
        <v>11</v>
      </c>
      <c r="P1381" s="1012"/>
      <c r="Q1381" s="1012" t="s">
        <v>227</v>
      </c>
      <c r="S1381" s="476"/>
      <c r="T1381" s="476"/>
      <c r="U1381" s="476"/>
      <c r="V1381" s="476"/>
      <c r="W1381" s="476"/>
      <c r="X1381" s="476"/>
      <c r="Y1381" s="476"/>
      <c r="Z1381" s="476"/>
      <c r="AA1381" s="476"/>
      <c r="AB1381" s="477"/>
      <c r="AC1381" s="241"/>
      <c r="AD1381" s="994" t="s">
        <v>3934</v>
      </c>
      <c r="AE1381" s="995"/>
      <c r="AF1381" s="995"/>
      <c r="AG1381" s="995"/>
      <c r="AH1381" s="995"/>
      <c r="AI1381" s="995"/>
      <c r="AJ1381" s="995"/>
      <c r="AK1381" s="996"/>
      <c r="AL1381" s="968"/>
      <c r="AM1381" s="969"/>
      <c r="AN1381" s="1012"/>
      <c r="AO1381" s="1012" t="s">
        <v>12</v>
      </c>
      <c r="AP1381" s="1012"/>
      <c r="AQ1381" s="1012" t="s">
        <v>11</v>
      </c>
      <c r="AR1381" s="1012"/>
      <c r="AS1381" s="1012" t="s">
        <v>227</v>
      </c>
      <c r="AU1381" s="476"/>
      <c r="AV1381" s="476"/>
      <c r="AW1381" s="476"/>
      <c r="AX1381" s="476"/>
      <c r="AY1381" s="476"/>
      <c r="AZ1381" s="476"/>
      <c r="BA1381" s="476"/>
      <c r="BB1381" s="476"/>
      <c r="BC1381" s="476"/>
      <c r="BD1381" s="477"/>
      <c r="BF1381" s="241"/>
    </row>
    <row r="1382" spans="2:58" s="236" customFormat="1" ht="15" hidden="1" customHeight="1">
      <c r="B1382" s="997"/>
      <c r="C1382" s="998"/>
      <c r="D1382" s="998"/>
      <c r="E1382" s="998"/>
      <c r="F1382" s="998"/>
      <c r="G1382" s="998"/>
      <c r="H1382" s="998"/>
      <c r="I1382" s="999"/>
      <c r="J1382" s="970"/>
      <c r="K1382" s="971"/>
      <c r="L1382" s="1013"/>
      <c r="M1382" s="1013"/>
      <c r="N1382" s="1013"/>
      <c r="O1382" s="1013"/>
      <c r="P1382" s="1013"/>
      <c r="Q1382" s="1013"/>
      <c r="R1382" s="481"/>
      <c r="S1382" s="479"/>
      <c r="T1382" s="479"/>
      <c r="U1382" s="479"/>
      <c r="V1382" s="479"/>
      <c r="W1382" s="479"/>
      <c r="X1382" s="479"/>
      <c r="Y1382" s="479"/>
      <c r="Z1382" s="479"/>
      <c r="AA1382" s="479"/>
      <c r="AB1382" s="480"/>
      <c r="AC1382" s="241"/>
      <c r="AD1382" s="997"/>
      <c r="AE1382" s="998"/>
      <c r="AF1382" s="998"/>
      <c r="AG1382" s="998"/>
      <c r="AH1382" s="998"/>
      <c r="AI1382" s="998"/>
      <c r="AJ1382" s="998"/>
      <c r="AK1382" s="999"/>
      <c r="AL1382" s="970"/>
      <c r="AM1382" s="971"/>
      <c r="AN1382" s="1013"/>
      <c r="AO1382" s="1013"/>
      <c r="AP1382" s="1013"/>
      <c r="AQ1382" s="1013"/>
      <c r="AR1382" s="1013"/>
      <c r="AS1382" s="1013"/>
      <c r="AT1382" s="481"/>
      <c r="AU1382" s="479"/>
      <c r="AV1382" s="479"/>
      <c r="AW1382" s="479"/>
      <c r="AX1382" s="479"/>
      <c r="AY1382" s="479"/>
      <c r="AZ1382" s="479"/>
      <c r="BA1382" s="479"/>
      <c r="BB1382" s="479"/>
      <c r="BC1382" s="479"/>
      <c r="BD1382" s="480"/>
      <c r="BF1382" s="241"/>
    </row>
    <row r="1383" spans="2:58" s="236" customFormat="1" ht="20.100000000000001" hidden="1" customHeight="1">
      <c r="B1383" s="482"/>
      <c r="C1383" s="482"/>
      <c r="D1383" s="482"/>
      <c r="E1383" s="482"/>
      <c r="F1383" s="482"/>
      <c r="G1383" s="482"/>
      <c r="H1383" s="482"/>
      <c r="I1383" s="482"/>
      <c r="J1383" s="482"/>
      <c r="K1383" s="482"/>
      <c r="L1383" s="482"/>
      <c r="M1383" s="482"/>
      <c r="N1383" s="482"/>
      <c r="O1383" s="482"/>
      <c r="P1383" s="482"/>
      <c r="Q1383" s="482"/>
      <c r="R1383" s="482"/>
      <c r="S1383" s="482"/>
      <c r="T1383" s="482"/>
      <c r="U1383" s="482"/>
      <c r="V1383" s="482"/>
      <c r="W1383" s="482"/>
      <c r="X1383" s="482"/>
      <c r="Y1383" s="482"/>
      <c r="Z1383" s="482"/>
      <c r="AA1383" s="482"/>
      <c r="AB1383" s="482"/>
      <c r="AC1383" s="241"/>
      <c r="AD1383" s="482"/>
      <c r="AE1383" s="482"/>
      <c r="AF1383" s="482"/>
      <c r="AG1383" s="482"/>
      <c r="AH1383" s="482"/>
      <c r="AI1383" s="482"/>
      <c r="AJ1383" s="482"/>
      <c r="AK1383" s="482"/>
      <c r="AL1383" s="482"/>
      <c r="AM1383" s="482"/>
      <c r="AN1383" s="482"/>
      <c r="AO1383" s="482"/>
      <c r="AP1383" s="482"/>
      <c r="AQ1383" s="482"/>
      <c r="AR1383" s="482"/>
      <c r="AS1383" s="482"/>
      <c r="AT1383" s="482"/>
      <c r="AU1383" s="482"/>
      <c r="AV1383" s="482"/>
      <c r="AW1383" s="482"/>
      <c r="AX1383" s="482"/>
      <c r="AY1383" s="482"/>
      <c r="AZ1383" s="482"/>
      <c r="BA1383" s="482"/>
      <c r="BB1383" s="482"/>
      <c r="BC1383" s="482"/>
      <c r="BD1383" s="482"/>
      <c r="BF1383" s="241"/>
    </row>
    <row r="1384" spans="2:58" s="236" customFormat="1" ht="18" hidden="1" customHeight="1">
      <c r="C1384" s="437" t="s">
        <v>3937</v>
      </c>
      <c r="D1384" s="243" t="s">
        <v>16092</v>
      </c>
      <c r="F1384" s="243"/>
      <c r="G1384" s="243"/>
      <c r="H1384" s="243"/>
      <c r="I1384" s="243"/>
      <c r="J1384" s="483"/>
      <c r="K1384" s="483"/>
      <c r="L1384" s="483"/>
      <c r="M1384" s="483"/>
      <c r="N1384" s="483"/>
      <c r="O1384" s="483"/>
      <c r="P1384" s="483"/>
      <c r="Q1384" s="483"/>
      <c r="R1384" s="483"/>
      <c r="S1384" s="484"/>
      <c r="T1384" s="483"/>
      <c r="U1384" s="483"/>
      <c r="V1384" s="483"/>
      <c r="W1384" s="483"/>
      <c r="X1384" s="243"/>
      <c r="Y1384" s="243"/>
      <c r="Z1384" s="243"/>
      <c r="AA1384" s="243"/>
      <c r="AB1384" s="243"/>
      <c r="AE1384" s="437" t="s">
        <v>3937</v>
      </c>
      <c r="AF1384" s="243" t="s">
        <v>16092</v>
      </c>
      <c r="AH1384" s="243"/>
      <c r="AI1384" s="243"/>
      <c r="AJ1384" s="243"/>
      <c r="AK1384" s="243"/>
      <c r="AL1384" s="483"/>
      <c r="AM1384" s="483"/>
      <c r="AN1384" s="483"/>
      <c r="AO1384" s="483"/>
      <c r="AP1384" s="483"/>
      <c r="AQ1384" s="483"/>
      <c r="AR1384" s="483"/>
      <c r="AS1384" s="483"/>
      <c r="AT1384" s="483"/>
      <c r="AU1384" s="484"/>
      <c r="AV1384" s="483"/>
      <c r="AW1384" s="483"/>
      <c r="AX1384" s="483"/>
      <c r="AY1384" s="483"/>
      <c r="AZ1384" s="243"/>
      <c r="BA1384" s="243"/>
      <c r="BB1384" s="243"/>
      <c r="BC1384" s="243"/>
      <c r="BD1384" s="243"/>
    </row>
    <row r="1385" spans="2:58" s="236" customFormat="1" ht="30" hidden="1" customHeight="1">
      <c r="C1385" s="485" t="s">
        <v>3938</v>
      </c>
      <c r="D1385" s="1032" t="s">
        <v>16093</v>
      </c>
      <c r="E1385" s="1032"/>
      <c r="F1385" s="1032"/>
      <c r="G1385" s="1032"/>
      <c r="H1385" s="1032"/>
      <c r="I1385" s="1032"/>
      <c r="J1385" s="1032"/>
      <c r="K1385" s="1032"/>
      <c r="L1385" s="1032"/>
      <c r="M1385" s="1032"/>
      <c r="N1385" s="1032"/>
      <c r="O1385" s="1032"/>
      <c r="P1385" s="1032"/>
      <c r="Q1385" s="1032"/>
      <c r="R1385" s="1032"/>
      <c r="S1385" s="1032"/>
      <c r="T1385" s="1032"/>
      <c r="U1385" s="1032"/>
      <c r="V1385" s="1032"/>
      <c r="W1385" s="1032"/>
      <c r="X1385" s="1032"/>
      <c r="Y1385" s="1032"/>
      <c r="Z1385" s="1032"/>
      <c r="AA1385" s="1032"/>
      <c r="AB1385" s="1032"/>
      <c r="AE1385" s="485" t="s">
        <v>3938</v>
      </c>
      <c r="AF1385" s="1032" t="s">
        <v>16093</v>
      </c>
      <c r="AG1385" s="1032"/>
      <c r="AH1385" s="1032"/>
      <c r="AI1385" s="1032"/>
      <c r="AJ1385" s="1032"/>
      <c r="AK1385" s="1032"/>
      <c r="AL1385" s="1032"/>
      <c r="AM1385" s="1032"/>
      <c r="AN1385" s="1032"/>
      <c r="AO1385" s="1032"/>
      <c r="AP1385" s="1032"/>
      <c r="AQ1385" s="1032"/>
      <c r="AR1385" s="1032"/>
      <c r="AS1385" s="1032"/>
      <c r="AT1385" s="1032"/>
      <c r="AU1385" s="1032"/>
      <c r="AV1385" s="1032"/>
      <c r="AW1385" s="1032"/>
      <c r="AX1385" s="1032"/>
      <c r="AY1385" s="1032"/>
      <c r="AZ1385" s="1032"/>
      <c r="BA1385" s="1032"/>
      <c r="BB1385" s="1032"/>
      <c r="BC1385" s="1032"/>
      <c r="BD1385" s="1032"/>
    </row>
    <row r="1386" spans="2:58" s="236" customFormat="1" ht="7.95" hidden="1" customHeight="1">
      <c r="E1386" s="486"/>
      <c r="F1386" s="486"/>
      <c r="G1386" s="486"/>
      <c r="H1386" s="486"/>
      <c r="I1386" s="486"/>
      <c r="J1386" s="486"/>
      <c r="K1386" s="486"/>
      <c r="L1386" s="486"/>
      <c r="M1386" s="486"/>
      <c r="N1386" s="486"/>
      <c r="O1386" s="486"/>
      <c r="P1386" s="486"/>
      <c r="Q1386" s="486"/>
      <c r="R1386" s="486"/>
      <c r="S1386" s="486"/>
      <c r="T1386" s="486"/>
      <c r="U1386" s="486"/>
      <c r="V1386" s="486"/>
      <c r="W1386" s="486"/>
      <c r="X1386" s="486"/>
      <c r="Y1386" s="486"/>
      <c r="Z1386" s="486"/>
      <c r="AA1386" s="486"/>
      <c r="AB1386" s="486"/>
      <c r="AG1386" s="486"/>
      <c r="AH1386" s="486"/>
      <c r="AI1386" s="486"/>
      <c r="AJ1386" s="486"/>
      <c r="AK1386" s="486"/>
      <c r="AL1386" s="486"/>
      <c r="AM1386" s="486"/>
      <c r="AN1386" s="486"/>
      <c r="AO1386" s="486"/>
      <c r="AP1386" s="486"/>
      <c r="AQ1386" s="486"/>
      <c r="AR1386" s="486"/>
      <c r="AS1386" s="486"/>
      <c r="AT1386" s="486"/>
      <c r="AU1386" s="486"/>
      <c r="AV1386" s="486"/>
      <c r="AW1386" s="486"/>
      <c r="AX1386" s="486"/>
      <c r="AY1386" s="486"/>
      <c r="AZ1386" s="486"/>
      <c r="BA1386" s="486"/>
      <c r="BB1386" s="486"/>
      <c r="BC1386" s="486"/>
      <c r="BD1386" s="486"/>
    </row>
    <row r="1387" spans="2:58" s="236" customFormat="1" ht="25.35" hidden="1" customHeight="1">
      <c r="B1387" s="441" t="s">
        <v>3939</v>
      </c>
      <c r="I1387" s="442"/>
      <c r="J1387" s="442"/>
      <c r="W1387" s="442"/>
      <c r="X1387" s="442"/>
      <c r="Y1387" s="442"/>
      <c r="Z1387" s="442"/>
      <c r="AA1387" s="442"/>
      <c r="AB1387" s="442"/>
      <c r="AD1387" s="441" t="s">
        <v>3939</v>
      </c>
      <c r="AK1387" s="442"/>
      <c r="AL1387" s="442"/>
      <c r="AY1387" s="442"/>
      <c r="AZ1387" s="442"/>
      <c r="BA1387" s="442"/>
      <c r="BB1387" s="442"/>
      <c r="BC1387" s="442"/>
      <c r="BD1387" s="442"/>
    </row>
    <row r="1388" spans="2:58" s="236" customFormat="1" ht="12.45" hidden="1" customHeight="1">
      <c r="B1388" s="1014" t="s">
        <v>3917</v>
      </c>
      <c r="C1388" s="1015"/>
      <c r="D1388" s="1015"/>
      <c r="E1388" s="1015"/>
      <c r="F1388" s="1015"/>
      <c r="G1388" s="1015"/>
      <c r="H1388" s="1015"/>
      <c r="I1388" s="1016"/>
      <c r="J1388" s="1017"/>
      <c r="K1388" s="1018"/>
      <c r="L1388" s="1018"/>
      <c r="M1388" s="1018"/>
      <c r="N1388" s="1018"/>
      <c r="O1388" s="1018"/>
      <c r="P1388" s="1018"/>
      <c r="Q1388" s="1018"/>
      <c r="R1388" s="1018"/>
      <c r="S1388" s="1018"/>
      <c r="T1388" s="1018"/>
      <c r="U1388" s="1018"/>
      <c r="V1388" s="1018"/>
      <c r="W1388" s="1018"/>
      <c r="X1388" s="1018"/>
      <c r="Y1388" s="1018"/>
      <c r="Z1388" s="1018"/>
      <c r="AA1388" s="1018"/>
      <c r="AB1388" s="1019"/>
      <c r="AD1388" s="1014" t="s">
        <v>3917</v>
      </c>
      <c r="AE1388" s="1015"/>
      <c r="AF1388" s="1015"/>
      <c r="AG1388" s="1015"/>
      <c r="AH1388" s="1015"/>
      <c r="AI1388" s="1015"/>
      <c r="AJ1388" s="1015"/>
      <c r="AK1388" s="1016"/>
      <c r="AL1388" s="1017"/>
      <c r="AM1388" s="1018"/>
      <c r="AN1388" s="1018"/>
      <c r="AO1388" s="1018"/>
      <c r="AP1388" s="1018"/>
      <c r="AQ1388" s="1018"/>
      <c r="AR1388" s="1018"/>
      <c r="AS1388" s="1018"/>
      <c r="AT1388" s="1018"/>
      <c r="AU1388" s="1018"/>
      <c r="AV1388" s="1018"/>
      <c r="AW1388" s="1018"/>
      <c r="AX1388" s="1018"/>
      <c r="AY1388" s="1018"/>
      <c r="AZ1388" s="1018"/>
      <c r="BA1388" s="1018"/>
      <c r="BB1388" s="1018"/>
      <c r="BC1388" s="1018"/>
      <c r="BD1388" s="1019"/>
    </row>
    <row r="1389" spans="2:58" s="236" customFormat="1" ht="22.5" hidden="1" customHeight="1">
      <c r="B1389" s="1020" t="s">
        <v>8</v>
      </c>
      <c r="C1389" s="1021"/>
      <c r="D1389" s="1021"/>
      <c r="E1389" s="1021"/>
      <c r="F1389" s="1021"/>
      <c r="G1389" s="1021"/>
      <c r="H1389" s="1021"/>
      <c r="I1389" s="1022"/>
      <c r="J1389" s="1023"/>
      <c r="K1389" s="1024"/>
      <c r="L1389" s="1024"/>
      <c r="M1389" s="1025"/>
      <c r="N1389" s="1025"/>
      <c r="O1389" s="1024"/>
      <c r="P1389" s="1025"/>
      <c r="Q1389" s="1025"/>
      <c r="R1389" s="1024"/>
      <c r="S1389" s="1024"/>
      <c r="T1389" s="1024"/>
      <c r="U1389" s="1024"/>
      <c r="V1389" s="1024"/>
      <c r="W1389" s="1024"/>
      <c r="X1389" s="1024"/>
      <c r="Y1389" s="1024"/>
      <c r="Z1389" s="1024"/>
      <c r="AA1389" s="1024"/>
      <c r="AB1389" s="1026"/>
      <c r="AC1389" s="236">
        <v>81</v>
      </c>
      <c r="AD1389" s="1020" t="s">
        <v>8</v>
      </c>
      <c r="AE1389" s="1021"/>
      <c r="AF1389" s="1021"/>
      <c r="AG1389" s="1021"/>
      <c r="AH1389" s="1021"/>
      <c r="AI1389" s="1021"/>
      <c r="AJ1389" s="1021"/>
      <c r="AK1389" s="1022"/>
      <c r="AL1389" s="1023"/>
      <c r="AM1389" s="1024"/>
      <c r="AN1389" s="1024"/>
      <c r="AO1389" s="1025"/>
      <c r="AP1389" s="1025"/>
      <c r="AQ1389" s="1024"/>
      <c r="AR1389" s="1025"/>
      <c r="AS1389" s="1025"/>
      <c r="AT1389" s="1024"/>
      <c r="AU1389" s="1024"/>
      <c r="AV1389" s="1024"/>
      <c r="AW1389" s="1024"/>
      <c r="AX1389" s="1024"/>
      <c r="AY1389" s="1024"/>
      <c r="AZ1389" s="1024"/>
      <c r="BA1389" s="1024"/>
      <c r="BB1389" s="1024"/>
      <c r="BC1389" s="1024"/>
      <c r="BD1389" s="1026"/>
      <c r="BF1389" s="236">
        <v>81</v>
      </c>
    </row>
    <row r="1390" spans="2:58" s="236" customFormat="1" ht="25.2" hidden="1" customHeight="1">
      <c r="B1390" s="1027" t="s">
        <v>23</v>
      </c>
      <c r="C1390" s="1028"/>
      <c r="D1390" s="1028"/>
      <c r="E1390" s="1028"/>
      <c r="F1390" s="1028"/>
      <c r="G1390" s="1028"/>
      <c r="H1390" s="1028"/>
      <c r="I1390" s="1029"/>
      <c r="J1390" s="972" t="s">
        <v>3918</v>
      </c>
      <c r="K1390" s="973"/>
      <c r="L1390" s="973"/>
      <c r="M1390" s="975"/>
      <c r="N1390" s="977"/>
      <c r="O1390" s="239" t="s">
        <v>3919</v>
      </c>
      <c r="P1390" s="975"/>
      <c r="Q1390" s="977"/>
      <c r="R1390" s="973"/>
      <c r="S1390" s="973"/>
      <c r="T1390" s="973"/>
      <c r="U1390" s="973"/>
      <c r="V1390" s="973"/>
      <c r="W1390" s="973"/>
      <c r="X1390" s="973"/>
      <c r="Y1390" s="973"/>
      <c r="Z1390" s="973"/>
      <c r="AA1390" s="973"/>
      <c r="AB1390" s="974"/>
      <c r="AD1390" s="1027" t="s">
        <v>23</v>
      </c>
      <c r="AE1390" s="1028"/>
      <c r="AF1390" s="1028"/>
      <c r="AG1390" s="1028"/>
      <c r="AH1390" s="1028"/>
      <c r="AI1390" s="1028"/>
      <c r="AJ1390" s="1028"/>
      <c r="AK1390" s="1029"/>
      <c r="AL1390" s="972" t="s">
        <v>3918</v>
      </c>
      <c r="AM1390" s="973"/>
      <c r="AN1390" s="973"/>
      <c r="AO1390" s="975"/>
      <c r="AP1390" s="977"/>
      <c r="AQ1390" s="239" t="s">
        <v>3919</v>
      </c>
      <c r="AR1390" s="975"/>
      <c r="AS1390" s="977"/>
      <c r="AT1390" s="973"/>
      <c r="AU1390" s="973"/>
      <c r="AV1390" s="973"/>
      <c r="AW1390" s="973"/>
      <c r="AX1390" s="973"/>
      <c r="AY1390" s="973"/>
      <c r="AZ1390" s="973"/>
      <c r="BA1390" s="973"/>
      <c r="BB1390" s="973"/>
      <c r="BC1390" s="973"/>
      <c r="BD1390" s="974"/>
    </row>
    <row r="1391" spans="2:58" s="236" customFormat="1" ht="25.2" hidden="1" customHeight="1">
      <c r="B1391" s="1030"/>
      <c r="C1391" s="1025"/>
      <c r="D1391" s="1025"/>
      <c r="E1391" s="1025"/>
      <c r="F1391" s="1025"/>
      <c r="G1391" s="1025"/>
      <c r="H1391" s="1025"/>
      <c r="I1391" s="1031"/>
      <c r="J1391" s="972" t="s">
        <v>3920</v>
      </c>
      <c r="K1391" s="973"/>
      <c r="L1391" s="973"/>
      <c r="M1391" s="975"/>
      <c r="N1391" s="976"/>
      <c r="O1391" s="976"/>
      <c r="P1391" s="976"/>
      <c r="Q1391" s="977"/>
      <c r="R1391" s="972" t="s">
        <v>3921</v>
      </c>
      <c r="S1391" s="973"/>
      <c r="T1391" s="974"/>
      <c r="U1391" s="975"/>
      <c r="V1391" s="976"/>
      <c r="W1391" s="976"/>
      <c r="X1391" s="976"/>
      <c r="Y1391" s="976"/>
      <c r="Z1391" s="976"/>
      <c r="AA1391" s="976"/>
      <c r="AB1391" s="977"/>
      <c r="AD1391" s="1030"/>
      <c r="AE1391" s="1025"/>
      <c r="AF1391" s="1025"/>
      <c r="AG1391" s="1025"/>
      <c r="AH1391" s="1025"/>
      <c r="AI1391" s="1025"/>
      <c r="AJ1391" s="1025"/>
      <c r="AK1391" s="1031"/>
      <c r="AL1391" s="972" t="s">
        <v>3920</v>
      </c>
      <c r="AM1391" s="973"/>
      <c r="AN1391" s="973"/>
      <c r="AO1391" s="975"/>
      <c r="AP1391" s="976"/>
      <c r="AQ1391" s="976"/>
      <c r="AR1391" s="976"/>
      <c r="AS1391" s="977"/>
      <c r="AT1391" s="972" t="s">
        <v>3921</v>
      </c>
      <c r="AU1391" s="973"/>
      <c r="AV1391" s="974"/>
      <c r="AW1391" s="975"/>
      <c r="AX1391" s="976"/>
      <c r="AY1391" s="976"/>
      <c r="AZ1391" s="976"/>
      <c r="BA1391" s="976"/>
      <c r="BB1391" s="976"/>
      <c r="BC1391" s="976"/>
      <c r="BD1391" s="977"/>
    </row>
    <row r="1392" spans="2:58" s="236" customFormat="1" ht="25.2" hidden="1" customHeight="1">
      <c r="B1392" s="1030"/>
      <c r="C1392" s="1025"/>
      <c r="D1392" s="1025"/>
      <c r="E1392" s="1025"/>
      <c r="F1392" s="1025"/>
      <c r="G1392" s="1025"/>
      <c r="H1392" s="1025"/>
      <c r="I1392" s="1031"/>
      <c r="J1392" s="972" t="s">
        <v>3922</v>
      </c>
      <c r="K1392" s="973"/>
      <c r="L1392" s="973"/>
      <c r="M1392" s="978"/>
      <c r="N1392" s="979"/>
      <c r="O1392" s="979"/>
      <c r="P1392" s="979"/>
      <c r="Q1392" s="980"/>
      <c r="R1392" s="972" t="s">
        <v>3923</v>
      </c>
      <c r="S1392" s="973"/>
      <c r="T1392" s="974"/>
      <c r="U1392" s="975"/>
      <c r="V1392" s="976"/>
      <c r="W1392" s="976"/>
      <c r="X1392" s="976"/>
      <c r="Y1392" s="976"/>
      <c r="Z1392" s="976"/>
      <c r="AA1392" s="976"/>
      <c r="AB1392" s="977"/>
      <c r="AD1392" s="1030"/>
      <c r="AE1392" s="1025"/>
      <c r="AF1392" s="1025"/>
      <c r="AG1392" s="1025"/>
      <c r="AH1392" s="1025"/>
      <c r="AI1392" s="1025"/>
      <c r="AJ1392" s="1025"/>
      <c r="AK1392" s="1031"/>
      <c r="AL1392" s="972" t="s">
        <v>3922</v>
      </c>
      <c r="AM1392" s="973"/>
      <c r="AN1392" s="973"/>
      <c r="AO1392" s="978"/>
      <c r="AP1392" s="979"/>
      <c r="AQ1392" s="979"/>
      <c r="AR1392" s="979"/>
      <c r="AS1392" s="980"/>
      <c r="AT1392" s="972" t="s">
        <v>3923</v>
      </c>
      <c r="AU1392" s="973"/>
      <c r="AV1392" s="974"/>
      <c r="AW1392" s="975"/>
      <c r="AX1392" s="976"/>
      <c r="AY1392" s="976"/>
      <c r="AZ1392" s="976"/>
      <c r="BA1392" s="976"/>
      <c r="BB1392" s="976"/>
      <c r="BC1392" s="976"/>
      <c r="BD1392" s="977"/>
    </row>
    <row r="1393" spans="2:58" s="236" customFormat="1" ht="25.2" hidden="1" customHeight="1">
      <c r="B1393" s="1023"/>
      <c r="C1393" s="1024"/>
      <c r="D1393" s="1024"/>
      <c r="E1393" s="1024"/>
      <c r="F1393" s="1024"/>
      <c r="G1393" s="1024"/>
      <c r="H1393" s="1024"/>
      <c r="I1393" s="1026"/>
      <c r="J1393" s="972" t="s">
        <v>3924</v>
      </c>
      <c r="K1393" s="973"/>
      <c r="L1393" s="973"/>
      <c r="M1393" s="981"/>
      <c r="N1393" s="981"/>
      <c r="O1393" s="981"/>
      <c r="P1393" s="981"/>
      <c r="Q1393" s="981"/>
      <c r="R1393" s="981"/>
      <c r="S1393" s="981"/>
      <c r="T1393" s="981"/>
      <c r="U1393" s="981"/>
      <c r="V1393" s="981"/>
      <c r="W1393" s="981"/>
      <c r="X1393" s="981"/>
      <c r="Y1393" s="981"/>
      <c r="Z1393" s="981"/>
      <c r="AA1393" s="981"/>
      <c r="AB1393" s="981"/>
      <c r="AD1393" s="1023"/>
      <c r="AE1393" s="1024"/>
      <c r="AF1393" s="1024"/>
      <c r="AG1393" s="1024"/>
      <c r="AH1393" s="1024"/>
      <c r="AI1393" s="1024"/>
      <c r="AJ1393" s="1024"/>
      <c r="AK1393" s="1026"/>
      <c r="AL1393" s="972" t="s">
        <v>3924</v>
      </c>
      <c r="AM1393" s="973"/>
      <c r="AN1393" s="973"/>
      <c r="AO1393" s="981"/>
      <c r="AP1393" s="981"/>
      <c r="AQ1393" s="981"/>
      <c r="AR1393" s="981"/>
      <c r="AS1393" s="981"/>
      <c r="AT1393" s="981"/>
      <c r="AU1393" s="981"/>
      <c r="AV1393" s="981"/>
      <c r="AW1393" s="981"/>
      <c r="AX1393" s="981"/>
      <c r="AY1393" s="981"/>
      <c r="AZ1393" s="981"/>
      <c r="BA1393" s="981"/>
      <c r="BB1393" s="981"/>
      <c r="BC1393" s="981"/>
      <c r="BD1393" s="981"/>
    </row>
    <row r="1394" spans="2:58" s="236" customFormat="1" ht="30" hidden="1" customHeight="1">
      <c r="B1394" s="982" t="s">
        <v>3925</v>
      </c>
      <c r="C1394" s="983"/>
      <c r="D1394" s="983"/>
      <c r="E1394" s="983"/>
      <c r="F1394" s="983"/>
      <c r="G1394" s="983"/>
      <c r="H1394" s="983"/>
      <c r="I1394" s="984"/>
      <c r="J1394" s="444"/>
      <c r="K1394" s="445"/>
      <c r="L1394" s="446" t="s">
        <v>388</v>
      </c>
      <c r="M1394" s="447"/>
      <c r="N1394" s="448" t="s">
        <v>112</v>
      </c>
      <c r="O1394" s="449"/>
      <c r="P1394" s="450"/>
      <c r="V1394" s="451"/>
      <c r="W1394" s="451"/>
      <c r="X1394" s="451"/>
      <c r="Y1394" s="451"/>
      <c r="Z1394" s="451"/>
      <c r="AA1394" s="451"/>
      <c r="AB1394" s="452"/>
      <c r="AD1394" s="982" t="s">
        <v>3925</v>
      </c>
      <c r="AE1394" s="983"/>
      <c r="AF1394" s="983"/>
      <c r="AG1394" s="983"/>
      <c r="AH1394" s="983"/>
      <c r="AI1394" s="983"/>
      <c r="AJ1394" s="983"/>
      <c r="AK1394" s="984"/>
      <c r="AL1394" s="444"/>
      <c r="AM1394" s="445"/>
      <c r="AN1394" s="446" t="s">
        <v>388</v>
      </c>
      <c r="AO1394" s="447"/>
      <c r="AP1394" s="448" t="s">
        <v>112</v>
      </c>
      <c r="AQ1394" s="449"/>
      <c r="AR1394" s="450"/>
      <c r="AX1394" s="451"/>
      <c r="AY1394" s="451"/>
      <c r="AZ1394" s="451"/>
      <c r="BA1394" s="451"/>
      <c r="BB1394" s="451"/>
      <c r="BC1394" s="451"/>
      <c r="BD1394" s="452"/>
    </row>
    <row r="1395" spans="2:58" s="236" customFormat="1" ht="15" hidden="1" customHeight="1">
      <c r="B1395" s="985"/>
      <c r="C1395" s="986"/>
      <c r="D1395" s="986"/>
      <c r="E1395" s="986"/>
      <c r="F1395" s="986"/>
      <c r="G1395" s="986"/>
      <c r="H1395" s="986"/>
      <c r="I1395" s="987"/>
      <c r="J1395" s="453" t="s">
        <v>3926</v>
      </c>
      <c r="K1395" s="454"/>
      <c r="L1395" s="454"/>
      <c r="M1395" s="454"/>
      <c r="N1395" s="454"/>
      <c r="O1395" s="454"/>
      <c r="P1395" s="454"/>
      <c r="Q1395" s="454"/>
      <c r="R1395" s="454"/>
      <c r="S1395" s="449"/>
      <c r="T1395" s="455"/>
      <c r="U1395" s="456"/>
      <c r="V1395" s="457"/>
      <c r="W1395" s="458"/>
      <c r="X1395" s="459" t="s">
        <v>388</v>
      </c>
      <c r="Y1395" s="460"/>
      <c r="Z1395" s="461" t="s">
        <v>112</v>
      </c>
      <c r="AA1395" s="461"/>
      <c r="AB1395" s="462"/>
      <c r="AD1395" s="985"/>
      <c r="AE1395" s="986"/>
      <c r="AF1395" s="986"/>
      <c r="AG1395" s="986"/>
      <c r="AH1395" s="986"/>
      <c r="AI1395" s="986"/>
      <c r="AJ1395" s="986"/>
      <c r="AK1395" s="987"/>
      <c r="AL1395" s="453" t="s">
        <v>3926</v>
      </c>
      <c r="AM1395" s="454"/>
      <c r="AN1395" s="454"/>
      <c r="AO1395" s="454"/>
      <c r="AP1395" s="454"/>
      <c r="AQ1395" s="454"/>
      <c r="AR1395" s="454"/>
      <c r="AS1395" s="454"/>
      <c r="AT1395" s="454"/>
      <c r="AU1395" s="449"/>
      <c r="AV1395" s="455"/>
      <c r="AW1395" s="456"/>
      <c r="AX1395" s="457"/>
      <c r="AY1395" s="458"/>
      <c r="AZ1395" s="459" t="s">
        <v>388</v>
      </c>
      <c r="BA1395" s="460"/>
      <c r="BB1395" s="461" t="s">
        <v>112</v>
      </c>
      <c r="BC1395" s="461"/>
      <c r="BD1395" s="462"/>
    </row>
    <row r="1396" spans="2:58" s="236" customFormat="1" ht="15" hidden="1" customHeight="1">
      <c r="B1396" s="988"/>
      <c r="C1396" s="989"/>
      <c r="D1396" s="989"/>
      <c r="E1396" s="989"/>
      <c r="F1396" s="989"/>
      <c r="G1396" s="989"/>
      <c r="H1396" s="989"/>
      <c r="I1396" s="990"/>
      <c r="J1396" s="463" t="s">
        <v>3927</v>
      </c>
      <c r="K1396" s="464"/>
      <c r="L1396" s="464"/>
      <c r="M1396" s="464"/>
      <c r="N1396" s="464"/>
      <c r="O1396" s="464"/>
      <c r="P1396" s="464"/>
      <c r="Q1396" s="464"/>
      <c r="R1396" s="464"/>
      <c r="S1396" s="465"/>
      <c r="T1396" s="466"/>
      <c r="U1396" s="467"/>
      <c r="V1396" s="468"/>
      <c r="W1396" s="469"/>
      <c r="X1396" s="464" t="s">
        <v>388</v>
      </c>
      <c r="Y1396" s="470"/>
      <c r="Z1396" s="466" t="s">
        <v>112</v>
      </c>
      <c r="AA1396" s="466"/>
      <c r="AB1396" s="471"/>
      <c r="AD1396" s="988"/>
      <c r="AE1396" s="989"/>
      <c r="AF1396" s="989"/>
      <c r="AG1396" s="989"/>
      <c r="AH1396" s="989"/>
      <c r="AI1396" s="989"/>
      <c r="AJ1396" s="989"/>
      <c r="AK1396" s="990"/>
      <c r="AL1396" s="463" t="s">
        <v>3927</v>
      </c>
      <c r="AM1396" s="464"/>
      <c r="AN1396" s="464"/>
      <c r="AO1396" s="464"/>
      <c r="AP1396" s="464"/>
      <c r="AQ1396" s="464"/>
      <c r="AR1396" s="464"/>
      <c r="AS1396" s="464"/>
      <c r="AT1396" s="464"/>
      <c r="AU1396" s="465"/>
      <c r="AV1396" s="466"/>
      <c r="AW1396" s="467"/>
      <c r="AX1396" s="468"/>
      <c r="AY1396" s="469"/>
      <c r="AZ1396" s="464" t="s">
        <v>388</v>
      </c>
      <c r="BA1396" s="470"/>
      <c r="BB1396" s="466" t="s">
        <v>112</v>
      </c>
      <c r="BC1396" s="466"/>
      <c r="BD1396" s="471"/>
    </row>
    <row r="1397" spans="2:58" s="236" customFormat="1" ht="18" hidden="1" customHeight="1">
      <c r="B1397" s="991" t="s">
        <v>3928</v>
      </c>
      <c r="C1397" s="992"/>
      <c r="D1397" s="992"/>
      <c r="E1397" s="992"/>
      <c r="F1397" s="992"/>
      <c r="G1397" s="992"/>
      <c r="H1397" s="992"/>
      <c r="I1397" s="993"/>
      <c r="J1397" s="472" t="s">
        <v>3783</v>
      </c>
      <c r="K1397" s="473" t="s">
        <v>3929</v>
      </c>
      <c r="L1397" s="474"/>
      <c r="M1397" s="474"/>
      <c r="N1397" s="474"/>
      <c r="O1397" s="472" t="s">
        <v>3783</v>
      </c>
      <c r="P1397" s="473" t="s">
        <v>3930</v>
      </c>
      <c r="Q1397" s="474"/>
      <c r="R1397" s="474"/>
      <c r="T1397" s="461" t="s">
        <v>3935</v>
      </c>
      <c r="U1397" s="472" t="s">
        <v>3783</v>
      </c>
      <c r="V1397" s="461" t="s">
        <v>3936</v>
      </c>
      <c r="X1397" s="473"/>
      <c r="Y1397" s="474"/>
      <c r="Z1397" s="474"/>
      <c r="AA1397" s="474"/>
      <c r="AB1397" s="475"/>
      <c r="AD1397" s="991" t="s">
        <v>3928</v>
      </c>
      <c r="AE1397" s="992"/>
      <c r="AF1397" s="992"/>
      <c r="AG1397" s="992"/>
      <c r="AH1397" s="992"/>
      <c r="AI1397" s="992"/>
      <c r="AJ1397" s="992"/>
      <c r="AK1397" s="993"/>
      <c r="AL1397" s="472" t="s">
        <v>3783</v>
      </c>
      <c r="AM1397" s="473" t="s">
        <v>3929</v>
      </c>
      <c r="AN1397" s="474"/>
      <c r="AO1397" s="474"/>
      <c r="AP1397" s="474"/>
      <c r="AQ1397" s="472" t="s">
        <v>3783</v>
      </c>
      <c r="AR1397" s="473" t="s">
        <v>3930</v>
      </c>
      <c r="AS1397" s="474"/>
      <c r="AT1397" s="474"/>
      <c r="AV1397" s="461" t="s">
        <v>3935</v>
      </c>
      <c r="AW1397" s="472" t="s">
        <v>3783</v>
      </c>
      <c r="AX1397" s="461" t="s">
        <v>3936</v>
      </c>
      <c r="AZ1397" s="473"/>
      <c r="BA1397" s="474"/>
      <c r="BB1397" s="474"/>
      <c r="BC1397" s="474"/>
      <c r="BD1397" s="475"/>
    </row>
    <row r="1398" spans="2:58" s="236" customFormat="1" ht="15" hidden="1" customHeight="1">
      <c r="B1398" s="994" t="s">
        <v>3931</v>
      </c>
      <c r="C1398" s="995"/>
      <c r="D1398" s="995"/>
      <c r="E1398" s="995"/>
      <c r="F1398" s="995"/>
      <c r="G1398" s="995"/>
      <c r="H1398" s="995"/>
      <c r="I1398" s="996"/>
      <c r="J1398" s="1000" t="s">
        <v>3932</v>
      </c>
      <c r="K1398" s="1001"/>
      <c r="L1398" s="1004"/>
      <c r="M1398" s="1005"/>
      <c r="N1398" s="1005"/>
      <c r="O1398" s="1005"/>
      <c r="P1398" s="1005"/>
      <c r="Q1398" s="1005"/>
      <c r="R1398" s="1006"/>
      <c r="S1398" s="1006"/>
      <c r="T1398" s="1006"/>
      <c r="U1398" s="1007"/>
      <c r="V1398" s="1008" t="s">
        <v>3933</v>
      </c>
      <c r="W1398" s="1008"/>
      <c r="X1398" s="1008"/>
      <c r="Y1398" s="1008"/>
      <c r="Z1398" s="1008"/>
      <c r="AA1398" s="1008"/>
      <c r="AB1398" s="1009"/>
      <c r="AD1398" s="994" t="s">
        <v>3931</v>
      </c>
      <c r="AE1398" s="995"/>
      <c r="AF1398" s="995"/>
      <c r="AG1398" s="995"/>
      <c r="AH1398" s="995"/>
      <c r="AI1398" s="995"/>
      <c r="AJ1398" s="995"/>
      <c r="AK1398" s="996"/>
      <c r="AL1398" s="1000" t="s">
        <v>3932</v>
      </c>
      <c r="AM1398" s="1001"/>
      <c r="AN1398" s="1004"/>
      <c r="AO1398" s="1005"/>
      <c r="AP1398" s="1005"/>
      <c r="AQ1398" s="1005"/>
      <c r="AR1398" s="1005"/>
      <c r="AS1398" s="1005"/>
      <c r="AT1398" s="1006"/>
      <c r="AU1398" s="1006"/>
      <c r="AV1398" s="1006"/>
      <c r="AW1398" s="1007"/>
      <c r="AX1398" s="1008" t="s">
        <v>3933</v>
      </c>
      <c r="AY1398" s="1008"/>
      <c r="AZ1398" s="1008"/>
      <c r="BA1398" s="1008"/>
      <c r="BB1398" s="1008"/>
      <c r="BC1398" s="1008"/>
      <c r="BD1398" s="1009"/>
    </row>
    <row r="1399" spans="2:58" s="236" customFormat="1" ht="15" hidden="1" customHeight="1">
      <c r="B1399" s="997"/>
      <c r="C1399" s="998"/>
      <c r="D1399" s="998"/>
      <c r="E1399" s="998"/>
      <c r="F1399" s="998"/>
      <c r="G1399" s="998"/>
      <c r="H1399" s="998"/>
      <c r="I1399" s="999"/>
      <c r="J1399" s="1002"/>
      <c r="K1399" s="1003"/>
      <c r="L1399" s="1004"/>
      <c r="M1399" s="1005"/>
      <c r="N1399" s="1005"/>
      <c r="O1399" s="1005"/>
      <c r="P1399" s="1005"/>
      <c r="Q1399" s="1005"/>
      <c r="R1399" s="1006"/>
      <c r="S1399" s="1006"/>
      <c r="T1399" s="1006"/>
      <c r="U1399" s="1007"/>
      <c r="V1399" s="1010"/>
      <c r="W1399" s="1010"/>
      <c r="X1399" s="1010"/>
      <c r="Y1399" s="1010"/>
      <c r="Z1399" s="1010"/>
      <c r="AA1399" s="1010"/>
      <c r="AB1399" s="1011"/>
      <c r="AC1399" s="241"/>
      <c r="AD1399" s="997"/>
      <c r="AE1399" s="998"/>
      <c r="AF1399" s="998"/>
      <c r="AG1399" s="998"/>
      <c r="AH1399" s="998"/>
      <c r="AI1399" s="998"/>
      <c r="AJ1399" s="998"/>
      <c r="AK1399" s="999"/>
      <c r="AL1399" s="1002"/>
      <c r="AM1399" s="1003"/>
      <c r="AN1399" s="1004"/>
      <c r="AO1399" s="1005"/>
      <c r="AP1399" s="1005"/>
      <c r="AQ1399" s="1005"/>
      <c r="AR1399" s="1005"/>
      <c r="AS1399" s="1005"/>
      <c r="AT1399" s="1006"/>
      <c r="AU1399" s="1006"/>
      <c r="AV1399" s="1006"/>
      <c r="AW1399" s="1007"/>
      <c r="AX1399" s="1010"/>
      <c r="AY1399" s="1010"/>
      <c r="AZ1399" s="1010"/>
      <c r="BA1399" s="1010"/>
      <c r="BB1399" s="1010"/>
      <c r="BC1399" s="1010"/>
      <c r="BD1399" s="1011"/>
      <c r="BF1399" s="241"/>
    </row>
    <row r="1400" spans="2:58" s="236" customFormat="1" ht="15" hidden="1" customHeight="1">
      <c r="B1400" s="994" t="s">
        <v>3934</v>
      </c>
      <c r="C1400" s="995"/>
      <c r="D1400" s="995"/>
      <c r="E1400" s="995"/>
      <c r="F1400" s="995"/>
      <c r="G1400" s="995"/>
      <c r="H1400" s="995"/>
      <c r="I1400" s="996"/>
      <c r="J1400" s="968"/>
      <c r="K1400" s="969"/>
      <c r="L1400" s="1012"/>
      <c r="M1400" s="1012" t="s">
        <v>12</v>
      </c>
      <c r="N1400" s="1012"/>
      <c r="O1400" s="1012" t="s">
        <v>11</v>
      </c>
      <c r="P1400" s="1012"/>
      <c r="Q1400" s="1012" t="s">
        <v>227</v>
      </c>
      <c r="S1400" s="476"/>
      <c r="T1400" s="476"/>
      <c r="U1400" s="476"/>
      <c r="V1400" s="476"/>
      <c r="W1400" s="476"/>
      <c r="X1400" s="476"/>
      <c r="Y1400" s="476"/>
      <c r="Z1400" s="476"/>
      <c r="AA1400" s="476"/>
      <c r="AB1400" s="477"/>
      <c r="AC1400" s="241"/>
      <c r="AD1400" s="994" t="s">
        <v>3934</v>
      </c>
      <c r="AE1400" s="995"/>
      <c r="AF1400" s="995"/>
      <c r="AG1400" s="995"/>
      <c r="AH1400" s="995"/>
      <c r="AI1400" s="995"/>
      <c r="AJ1400" s="995"/>
      <c r="AK1400" s="996"/>
      <c r="AL1400" s="968"/>
      <c r="AM1400" s="969"/>
      <c r="AN1400" s="1012"/>
      <c r="AO1400" s="1012" t="s">
        <v>12</v>
      </c>
      <c r="AP1400" s="1012"/>
      <c r="AQ1400" s="1012" t="s">
        <v>11</v>
      </c>
      <c r="AR1400" s="1012"/>
      <c r="AS1400" s="1012" t="s">
        <v>227</v>
      </c>
      <c r="AU1400" s="476"/>
      <c r="AV1400" s="476"/>
      <c r="AW1400" s="476"/>
      <c r="AX1400" s="476"/>
      <c r="AY1400" s="476"/>
      <c r="AZ1400" s="476"/>
      <c r="BA1400" s="476"/>
      <c r="BB1400" s="476"/>
      <c r="BC1400" s="476"/>
      <c r="BD1400" s="477"/>
      <c r="BF1400" s="241"/>
    </row>
    <row r="1401" spans="2:58" s="236" customFormat="1" ht="15" hidden="1" customHeight="1">
      <c r="B1401" s="997"/>
      <c r="C1401" s="998"/>
      <c r="D1401" s="998"/>
      <c r="E1401" s="998"/>
      <c r="F1401" s="998"/>
      <c r="G1401" s="998"/>
      <c r="H1401" s="998"/>
      <c r="I1401" s="999"/>
      <c r="J1401" s="970"/>
      <c r="K1401" s="971"/>
      <c r="L1401" s="1013"/>
      <c r="M1401" s="1013"/>
      <c r="N1401" s="1013"/>
      <c r="O1401" s="1013"/>
      <c r="P1401" s="1013"/>
      <c r="Q1401" s="1013"/>
      <c r="R1401" s="481"/>
      <c r="S1401" s="479"/>
      <c r="T1401" s="479"/>
      <c r="U1401" s="479"/>
      <c r="V1401" s="479"/>
      <c r="W1401" s="479"/>
      <c r="X1401" s="479"/>
      <c r="Y1401" s="479"/>
      <c r="Z1401" s="479"/>
      <c r="AA1401" s="479"/>
      <c r="AB1401" s="480"/>
      <c r="AC1401" s="241"/>
      <c r="AD1401" s="997"/>
      <c r="AE1401" s="998"/>
      <c r="AF1401" s="998"/>
      <c r="AG1401" s="998"/>
      <c r="AH1401" s="998"/>
      <c r="AI1401" s="998"/>
      <c r="AJ1401" s="998"/>
      <c r="AK1401" s="999"/>
      <c r="AL1401" s="970"/>
      <c r="AM1401" s="971"/>
      <c r="AN1401" s="1013"/>
      <c r="AO1401" s="1013"/>
      <c r="AP1401" s="1013"/>
      <c r="AQ1401" s="1013"/>
      <c r="AR1401" s="1013"/>
      <c r="AS1401" s="1013"/>
      <c r="AT1401" s="481"/>
      <c r="AU1401" s="479"/>
      <c r="AV1401" s="479"/>
      <c r="AW1401" s="479"/>
      <c r="AX1401" s="479"/>
      <c r="AY1401" s="479"/>
      <c r="AZ1401" s="479"/>
      <c r="BA1401" s="479"/>
      <c r="BB1401" s="479"/>
      <c r="BC1401" s="479"/>
      <c r="BD1401" s="480"/>
      <c r="BF1401" s="241"/>
    </row>
    <row r="1402" spans="2:58" s="236" customFormat="1" ht="20.100000000000001" hidden="1" customHeight="1">
      <c r="B1402" s="482"/>
      <c r="C1402" s="482"/>
      <c r="D1402" s="482"/>
      <c r="E1402" s="482"/>
      <c r="F1402" s="482"/>
      <c r="G1402" s="482"/>
      <c r="H1402" s="482"/>
      <c r="I1402" s="482"/>
      <c r="J1402" s="482"/>
      <c r="K1402" s="482"/>
      <c r="L1402" s="482"/>
      <c r="M1402" s="482"/>
      <c r="N1402" s="482"/>
      <c r="O1402" s="482"/>
      <c r="P1402" s="482"/>
      <c r="Q1402" s="482"/>
      <c r="R1402" s="482"/>
      <c r="S1402" s="482"/>
      <c r="T1402" s="482"/>
      <c r="U1402" s="482"/>
      <c r="V1402" s="482"/>
      <c r="W1402" s="482"/>
      <c r="X1402" s="482"/>
      <c r="Y1402" s="478"/>
      <c r="Z1402" s="478"/>
      <c r="AA1402" s="478"/>
      <c r="AB1402" s="478"/>
      <c r="AC1402" s="241"/>
      <c r="AD1402" s="482"/>
      <c r="AE1402" s="482"/>
      <c r="AF1402" s="482"/>
      <c r="AG1402" s="482"/>
      <c r="AH1402" s="482"/>
      <c r="AI1402" s="482"/>
      <c r="AJ1402" s="482"/>
      <c r="AK1402" s="482"/>
      <c r="AL1402" s="482"/>
      <c r="AM1402" s="482"/>
      <c r="AN1402" s="482"/>
      <c r="AO1402" s="482"/>
      <c r="AP1402" s="482"/>
      <c r="AQ1402" s="482"/>
      <c r="AR1402" s="482"/>
      <c r="AS1402" s="482"/>
      <c r="AT1402" s="482"/>
      <c r="AU1402" s="482"/>
      <c r="AV1402" s="482"/>
      <c r="AW1402" s="482"/>
      <c r="AX1402" s="482"/>
      <c r="AY1402" s="482"/>
      <c r="AZ1402" s="482"/>
      <c r="BA1402" s="478"/>
      <c r="BB1402" s="478"/>
      <c r="BC1402" s="478"/>
      <c r="BD1402" s="478"/>
      <c r="BF1402" s="241"/>
    </row>
    <row r="1403" spans="2:58" s="236" customFormat="1" ht="12.45" hidden="1" customHeight="1">
      <c r="B1403" s="1014" t="s">
        <v>3917</v>
      </c>
      <c r="C1403" s="1015"/>
      <c r="D1403" s="1015"/>
      <c r="E1403" s="1015"/>
      <c r="F1403" s="1015"/>
      <c r="G1403" s="1015"/>
      <c r="H1403" s="1015"/>
      <c r="I1403" s="1016"/>
      <c r="J1403" s="1017"/>
      <c r="K1403" s="1018"/>
      <c r="L1403" s="1018"/>
      <c r="M1403" s="1018"/>
      <c r="N1403" s="1018"/>
      <c r="O1403" s="1018"/>
      <c r="P1403" s="1018"/>
      <c r="Q1403" s="1018"/>
      <c r="R1403" s="1018"/>
      <c r="S1403" s="1018"/>
      <c r="T1403" s="1018"/>
      <c r="U1403" s="1018"/>
      <c r="V1403" s="1018"/>
      <c r="W1403" s="1018"/>
      <c r="X1403" s="1018"/>
      <c r="Y1403" s="1018"/>
      <c r="Z1403" s="1018"/>
      <c r="AA1403" s="1018"/>
      <c r="AB1403" s="1019"/>
      <c r="AD1403" s="1014" t="s">
        <v>3917</v>
      </c>
      <c r="AE1403" s="1015"/>
      <c r="AF1403" s="1015"/>
      <c r="AG1403" s="1015"/>
      <c r="AH1403" s="1015"/>
      <c r="AI1403" s="1015"/>
      <c r="AJ1403" s="1015"/>
      <c r="AK1403" s="1016"/>
      <c r="AL1403" s="1017"/>
      <c r="AM1403" s="1018"/>
      <c r="AN1403" s="1018"/>
      <c r="AO1403" s="1018"/>
      <c r="AP1403" s="1018"/>
      <c r="AQ1403" s="1018"/>
      <c r="AR1403" s="1018"/>
      <c r="AS1403" s="1018"/>
      <c r="AT1403" s="1018"/>
      <c r="AU1403" s="1018"/>
      <c r="AV1403" s="1018"/>
      <c r="AW1403" s="1018"/>
      <c r="AX1403" s="1018"/>
      <c r="AY1403" s="1018"/>
      <c r="AZ1403" s="1018"/>
      <c r="BA1403" s="1018"/>
      <c r="BB1403" s="1018"/>
      <c r="BC1403" s="1018"/>
      <c r="BD1403" s="1019"/>
    </row>
    <row r="1404" spans="2:58" s="236" customFormat="1" ht="22.5" hidden="1" customHeight="1">
      <c r="B1404" s="1020" t="s">
        <v>8</v>
      </c>
      <c r="C1404" s="1021"/>
      <c r="D1404" s="1021"/>
      <c r="E1404" s="1021"/>
      <c r="F1404" s="1021"/>
      <c r="G1404" s="1021"/>
      <c r="H1404" s="1021"/>
      <c r="I1404" s="1022"/>
      <c r="J1404" s="1023"/>
      <c r="K1404" s="1024"/>
      <c r="L1404" s="1024"/>
      <c r="M1404" s="1025"/>
      <c r="N1404" s="1025"/>
      <c r="O1404" s="1024"/>
      <c r="P1404" s="1025"/>
      <c r="Q1404" s="1025"/>
      <c r="R1404" s="1024"/>
      <c r="S1404" s="1024"/>
      <c r="T1404" s="1024"/>
      <c r="U1404" s="1024"/>
      <c r="V1404" s="1024"/>
      <c r="W1404" s="1024"/>
      <c r="X1404" s="1024"/>
      <c r="Y1404" s="1024"/>
      <c r="Z1404" s="1024"/>
      <c r="AA1404" s="1024"/>
      <c r="AB1404" s="1026"/>
      <c r="AC1404" s="236">
        <v>82</v>
      </c>
      <c r="AD1404" s="1020" t="s">
        <v>8</v>
      </c>
      <c r="AE1404" s="1021"/>
      <c r="AF1404" s="1021"/>
      <c r="AG1404" s="1021"/>
      <c r="AH1404" s="1021"/>
      <c r="AI1404" s="1021"/>
      <c r="AJ1404" s="1021"/>
      <c r="AK1404" s="1022"/>
      <c r="AL1404" s="1023"/>
      <c r="AM1404" s="1024"/>
      <c r="AN1404" s="1024"/>
      <c r="AO1404" s="1025"/>
      <c r="AP1404" s="1025"/>
      <c r="AQ1404" s="1024"/>
      <c r="AR1404" s="1025"/>
      <c r="AS1404" s="1025"/>
      <c r="AT1404" s="1024"/>
      <c r="AU1404" s="1024"/>
      <c r="AV1404" s="1024"/>
      <c r="AW1404" s="1024"/>
      <c r="AX1404" s="1024"/>
      <c r="AY1404" s="1024"/>
      <c r="AZ1404" s="1024"/>
      <c r="BA1404" s="1024"/>
      <c r="BB1404" s="1024"/>
      <c r="BC1404" s="1024"/>
      <c r="BD1404" s="1026"/>
      <c r="BF1404" s="236">
        <v>82</v>
      </c>
    </row>
    <row r="1405" spans="2:58" s="236" customFormat="1" ht="25.2" hidden="1" customHeight="1">
      <c r="B1405" s="1027" t="s">
        <v>23</v>
      </c>
      <c r="C1405" s="1028"/>
      <c r="D1405" s="1028"/>
      <c r="E1405" s="1028"/>
      <c r="F1405" s="1028"/>
      <c r="G1405" s="1028"/>
      <c r="H1405" s="1028"/>
      <c r="I1405" s="1029"/>
      <c r="J1405" s="972" t="s">
        <v>3918</v>
      </c>
      <c r="K1405" s="973"/>
      <c r="L1405" s="973"/>
      <c r="M1405" s="975"/>
      <c r="N1405" s="977"/>
      <c r="O1405" s="239" t="s">
        <v>3919</v>
      </c>
      <c r="P1405" s="975"/>
      <c r="Q1405" s="977"/>
      <c r="R1405" s="973"/>
      <c r="S1405" s="973"/>
      <c r="T1405" s="973"/>
      <c r="U1405" s="973"/>
      <c r="V1405" s="973"/>
      <c r="W1405" s="973"/>
      <c r="X1405" s="973"/>
      <c r="Y1405" s="973"/>
      <c r="Z1405" s="973"/>
      <c r="AA1405" s="973"/>
      <c r="AB1405" s="974"/>
      <c r="AD1405" s="1027" t="s">
        <v>23</v>
      </c>
      <c r="AE1405" s="1028"/>
      <c r="AF1405" s="1028"/>
      <c r="AG1405" s="1028"/>
      <c r="AH1405" s="1028"/>
      <c r="AI1405" s="1028"/>
      <c r="AJ1405" s="1028"/>
      <c r="AK1405" s="1029"/>
      <c r="AL1405" s="972" t="s">
        <v>3918</v>
      </c>
      <c r="AM1405" s="973"/>
      <c r="AN1405" s="973"/>
      <c r="AO1405" s="975"/>
      <c r="AP1405" s="977"/>
      <c r="AQ1405" s="239" t="s">
        <v>3919</v>
      </c>
      <c r="AR1405" s="975"/>
      <c r="AS1405" s="977"/>
      <c r="AT1405" s="973"/>
      <c r="AU1405" s="973"/>
      <c r="AV1405" s="973"/>
      <c r="AW1405" s="973"/>
      <c r="AX1405" s="973"/>
      <c r="AY1405" s="973"/>
      <c r="AZ1405" s="973"/>
      <c r="BA1405" s="973"/>
      <c r="BB1405" s="973"/>
      <c r="BC1405" s="973"/>
      <c r="BD1405" s="974"/>
    </row>
    <row r="1406" spans="2:58" s="236" customFormat="1" ht="25.2" hidden="1" customHeight="1">
      <c r="B1406" s="1030"/>
      <c r="C1406" s="1025"/>
      <c r="D1406" s="1025"/>
      <c r="E1406" s="1025"/>
      <c r="F1406" s="1025"/>
      <c r="G1406" s="1025"/>
      <c r="H1406" s="1025"/>
      <c r="I1406" s="1031"/>
      <c r="J1406" s="972" t="s">
        <v>3920</v>
      </c>
      <c r="K1406" s="973"/>
      <c r="L1406" s="973"/>
      <c r="M1406" s="975"/>
      <c r="N1406" s="976"/>
      <c r="O1406" s="976"/>
      <c r="P1406" s="976"/>
      <c r="Q1406" s="977"/>
      <c r="R1406" s="972" t="s">
        <v>3921</v>
      </c>
      <c r="S1406" s="973"/>
      <c r="T1406" s="974"/>
      <c r="U1406" s="975"/>
      <c r="V1406" s="976"/>
      <c r="W1406" s="976"/>
      <c r="X1406" s="976"/>
      <c r="Y1406" s="976"/>
      <c r="Z1406" s="976"/>
      <c r="AA1406" s="976"/>
      <c r="AB1406" s="977"/>
      <c r="AD1406" s="1030"/>
      <c r="AE1406" s="1025"/>
      <c r="AF1406" s="1025"/>
      <c r="AG1406" s="1025"/>
      <c r="AH1406" s="1025"/>
      <c r="AI1406" s="1025"/>
      <c r="AJ1406" s="1025"/>
      <c r="AK1406" s="1031"/>
      <c r="AL1406" s="972" t="s">
        <v>3920</v>
      </c>
      <c r="AM1406" s="973"/>
      <c r="AN1406" s="973"/>
      <c r="AO1406" s="975"/>
      <c r="AP1406" s="976"/>
      <c r="AQ1406" s="976"/>
      <c r="AR1406" s="976"/>
      <c r="AS1406" s="977"/>
      <c r="AT1406" s="972" t="s">
        <v>3921</v>
      </c>
      <c r="AU1406" s="973"/>
      <c r="AV1406" s="974"/>
      <c r="AW1406" s="975"/>
      <c r="AX1406" s="976"/>
      <c r="AY1406" s="976"/>
      <c r="AZ1406" s="976"/>
      <c r="BA1406" s="976"/>
      <c r="BB1406" s="976"/>
      <c r="BC1406" s="976"/>
      <c r="BD1406" s="977"/>
    </row>
    <row r="1407" spans="2:58" s="236" customFormat="1" ht="25.2" hidden="1" customHeight="1">
      <c r="B1407" s="1030"/>
      <c r="C1407" s="1025"/>
      <c r="D1407" s="1025"/>
      <c r="E1407" s="1025"/>
      <c r="F1407" s="1025"/>
      <c r="G1407" s="1025"/>
      <c r="H1407" s="1025"/>
      <c r="I1407" s="1031"/>
      <c r="J1407" s="972" t="s">
        <v>3922</v>
      </c>
      <c r="K1407" s="973"/>
      <c r="L1407" s="973"/>
      <c r="M1407" s="978"/>
      <c r="N1407" s="979"/>
      <c r="O1407" s="979"/>
      <c r="P1407" s="979"/>
      <c r="Q1407" s="980"/>
      <c r="R1407" s="972" t="s">
        <v>3923</v>
      </c>
      <c r="S1407" s="973"/>
      <c r="T1407" s="974"/>
      <c r="U1407" s="975"/>
      <c r="V1407" s="976"/>
      <c r="W1407" s="976"/>
      <c r="X1407" s="976"/>
      <c r="Y1407" s="976"/>
      <c r="Z1407" s="976"/>
      <c r="AA1407" s="976"/>
      <c r="AB1407" s="977"/>
      <c r="AD1407" s="1030"/>
      <c r="AE1407" s="1025"/>
      <c r="AF1407" s="1025"/>
      <c r="AG1407" s="1025"/>
      <c r="AH1407" s="1025"/>
      <c r="AI1407" s="1025"/>
      <c r="AJ1407" s="1025"/>
      <c r="AK1407" s="1031"/>
      <c r="AL1407" s="972" t="s">
        <v>3922</v>
      </c>
      <c r="AM1407" s="973"/>
      <c r="AN1407" s="973"/>
      <c r="AO1407" s="978"/>
      <c r="AP1407" s="979"/>
      <c r="AQ1407" s="979"/>
      <c r="AR1407" s="979"/>
      <c r="AS1407" s="980"/>
      <c r="AT1407" s="972" t="s">
        <v>3923</v>
      </c>
      <c r="AU1407" s="973"/>
      <c r="AV1407" s="974"/>
      <c r="AW1407" s="975"/>
      <c r="AX1407" s="976"/>
      <c r="AY1407" s="976"/>
      <c r="AZ1407" s="976"/>
      <c r="BA1407" s="976"/>
      <c r="BB1407" s="976"/>
      <c r="BC1407" s="976"/>
      <c r="BD1407" s="977"/>
    </row>
    <row r="1408" spans="2:58" s="236" customFormat="1" ht="25.2" hidden="1" customHeight="1">
      <c r="B1408" s="1023"/>
      <c r="C1408" s="1024"/>
      <c r="D1408" s="1024"/>
      <c r="E1408" s="1024"/>
      <c r="F1408" s="1024"/>
      <c r="G1408" s="1024"/>
      <c r="H1408" s="1024"/>
      <c r="I1408" s="1026"/>
      <c r="J1408" s="972" t="s">
        <v>3924</v>
      </c>
      <c r="K1408" s="973"/>
      <c r="L1408" s="973"/>
      <c r="M1408" s="981"/>
      <c r="N1408" s="981"/>
      <c r="O1408" s="981"/>
      <c r="P1408" s="981"/>
      <c r="Q1408" s="981"/>
      <c r="R1408" s="981"/>
      <c r="S1408" s="981"/>
      <c r="T1408" s="981"/>
      <c r="U1408" s="981"/>
      <c r="V1408" s="981"/>
      <c r="W1408" s="981"/>
      <c r="X1408" s="981"/>
      <c r="Y1408" s="981"/>
      <c r="Z1408" s="981"/>
      <c r="AA1408" s="981"/>
      <c r="AB1408" s="981"/>
      <c r="AD1408" s="1023"/>
      <c r="AE1408" s="1024"/>
      <c r="AF1408" s="1024"/>
      <c r="AG1408" s="1024"/>
      <c r="AH1408" s="1024"/>
      <c r="AI1408" s="1024"/>
      <c r="AJ1408" s="1024"/>
      <c r="AK1408" s="1026"/>
      <c r="AL1408" s="972" t="s">
        <v>3924</v>
      </c>
      <c r="AM1408" s="973"/>
      <c r="AN1408" s="973"/>
      <c r="AO1408" s="981"/>
      <c r="AP1408" s="981"/>
      <c r="AQ1408" s="981"/>
      <c r="AR1408" s="981"/>
      <c r="AS1408" s="981"/>
      <c r="AT1408" s="981"/>
      <c r="AU1408" s="981"/>
      <c r="AV1408" s="981"/>
      <c r="AW1408" s="981"/>
      <c r="AX1408" s="981"/>
      <c r="AY1408" s="981"/>
      <c r="AZ1408" s="981"/>
      <c r="BA1408" s="981"/>
      <c r="BB1408" s="981"/>
      <c r="BC1408" s="981"/>
      <c r="BD1408" s="981"/>
    </row>
    <row r="1409" spans="2:58" s="236" customFormat="1" ht="30" hidden="1" customHeight="1">
      <c r="B1409" s="982" t="s">
        <v>3925</v>
      </c>
      <c r="C1409" s="983"/>
      <c r="D1409" s="983"/>
      <c r="E1409" s="983"/>
      <c r="F1409" s="983"/>
      <c r="G1409" s="983"/>
      <c r="H1409" s="983"/>
      <c r="I1409" s="984"/>
      <c r="J1409" s="444"/>
      <c r="K1409" s="445"/>
      <c r="L1409" s="446" t="s">
        <v>388</v>
      </c>
      <c r="M1409" s="447"/>
      <c r="N1409" s="448" t="s">
        <v>112</v>
      </c>
      <c r="O1409" s="449"/>
      <c r="P1409" s="450"/>
      <c r="V1409" s="451"/>
      <c r="W1409" s="451"/>
      <c r="X1409" s="451"/>
      <c r="Y1409" s="451"/>
      <c r="Z1409" s="451"/>
      <c r="AA1409" s="451"/>
      <c r="AB1409" s="452"/>
      <c r="AD1409" s="982" t="s">
        <v>3925</v>
      </c>
      <c r="AE1409" s="983"/>
      <c r="AF1409" s="983"/>
      <c r="AG1409" s="983"/>
      <c r="AH1409" s="983"/>
      <c r="AI1409" s="983"/>
      <c r="AJ1409" s="983"/>
      <c r="AK1409" s="984"/>
      <c r="AL1409" s="444"/>
      <c r="AM1409" s="445"/>
      <c r="AN1409" s="446" t="s">
        <v>388</v>
      </c>
      <c r="AO1409" s="447"/>
      <c r="AP1409" s="448" t="s">
        <v>112</v>
      </c>
      <c r="AQ1409" s="449"/>
      <c r="AR1409" s="450"/>
      <c r="AX1409" s="451"/>
      <c r="AY1409" s="451"/>
      <c r="AZ1409" s="451"/>
      <c r="BA1409" s="451"/>
      <c r="BB1409" s="451"/>
      <c r="BC1409" s="451"/>
      <c r="BD1409" s="452"/>
    </row>
    <row r="1410" spans="2:58" s="236" customFormat="1" ht="15" hidden="1" customHeight="1">
      <c r="B1410" s="985"/>
      <c r="C1410" s="986"/>
      <c r="D1410" s="986"/>
      <c r="E1410" s="986"/>
      <c r="F1410" s="986"/>
      <c r="G1410" s="986"/>
      <c r="H1410" s="986"/>
      <c r="I1410" s="987"/>
      <c r="J1410" s="453" t="s">
        <v>3926</v>
      </c>
      <c r="K1410" s="454"/>
      <c r="L1410" s="454"/>
      <c r="M1410" s="454"/>
      <c r="N1410" s="454"/>
      <c r="O1410" s="454"/>
      <c r="P1410" s="454"/>
      <c r="Q1410" s="454"/>
      <c r="R1410" s="454"/>
      <c r="S1410" s="449"/>
      <c r="T1410" s="455"/>
      <c r="U1410" s="456"/>
      <c r="V1410" s="457"/>
      <c r="W1410" s="458"/>
      <c r="X1410" s="459" t="s">
        <v>388</v>
      </c>
      <c r="Y1410" s="460"/>
      <c r="Z1410" s="461" t="s">
        <v>112</v>
      </c>
      <c r="AA1410" s="461"/>
      <c r="AB1410" s="462"/>
      <c r="AD1410" s="985"/>
      <c r="AE1410" s="986"/>
      <c r="AF1410" s="986"/>
      <c r="AG1410" s="986"/>
      <c r="AH1410" s="986"/>
      <c r="AI1410" s="986"/>
      <c r="AJ1410" s="986"/>
      <c r="AK1410" s="987"/>
      <c r="AL1410" s="453" t="s">
        <v>3926</v>
      </c>
      <c r="AM1410" s="454"/>
      <c r="AN1410" s="454"/>
      <c r="AO1410" s="454"/>
      <c r="AP1410" s="454"/>
      <c r="AQ1410" s="454"/>
      <c r="AR1410" s="454"/>
      <c r="AS1410" s="454"/>
      <c r="AT1410" s="454"/>
      <c r="AU1410" s="449"/>
      <c r="AV1410" s="455"/>
      <c r="AW1410" s="456"/>
      <c r="AX1410" s="457"/>
      <c r="AY1410" s="458"/>
      <c r="AZ1410" s="459" t="s">
        <v>388</v>
      </c>
      <c r="BA1410" s="460"/>
      <c r="BB1410" s="461" t="s">
        <v>112</v>
      </c>
      <c r="BC1410" s="461"/>
      <c r="BD1410" s="462"/>
    </row>
    <row r="1411" spans="2:58" s="236" customFormat="1" ht="15" hidden="1" customHeight="1">
      <c r="B1411" s="988"/>
      <c r="C1411" s="989"/>
      <c r="D1411" s="989"/>
      <c r="E1411" s="989"/>
      <c r="F1411" s="989"/>
      <c r="G1411" s="989"/>
      <c r="H1411" s="989"/>
      <c r="I1411" s="990"/>
      <c r="J1411" s="463" t="s">
        <v>3927</v>
      </c>
      <c r="K1411" s="464"/>
      <c r="L1411" s="464"/>
      <c r="M1411" s="464"/>
      <c r="N1411" s="464"/>
      <c r="O1411" s="464"/>
      <c r="P1411" s="464"/>
      <c r="Q1411" s="464"/>
      <c r="R1411" s="464"/>
      <c r="S1411" s="465"/>
      <c r="T1411" s="466"/>
      <c r="U1411" s="467"/>
      <c r="V1411" s="468"/>
      <c r="W1411" s="469"/>
      <c r="X1411" s="464" t="s">
        <v>388</v>
      </c>
      <c r="Y1411" s="470"/>
      <c r="Z1411" s="466" t="s">
        <v>112</v>
      </c>
      <c r="AA1411" s="466"/>
      <c r="AB1411" s="471"/>
      <c r="AD1411" s="988"/>
      <c r="AE1411" s="989"/>
      <c r="AF1411" s="989"/>
      <c r="AG1411" s="989"/>
      <c r="AH1411" s="989"/>
      <c r="AI1411" s="989"/>
      <c r="AJ1411" s="989"/>
      <c r="AK1411" s="990"/>
      <c r="AL1411" s="463" t="s">
        <v>3927</v>
      </c>
      <c r="AM1411" s="464"/>
      <c r="AN1411" s="464"/>
      <c r="AO1411" s="464"/>
      <c r="AP1411" s="464"/>
      <c r="AQ1411" s="464"/>
      <c r="AR1411" s="464"/>
      <c r="AS1411" s="464"/>
      <c r="AT1411" s="464"/>
      <c r="AU1411" s="465"/>
      <c r="AV1411" s="466"/>
      <c r="AW1411" s="467"/>
      <c r="AX1411" s="468"/>
      <c r="AY1411" s="469"/>
      <c r="AZ1411" s="464" t="s">
        <v>388</v>
      </c>
      <c r="BA1411" s="470"/>
      <c r="BB1411" s="466" t="s">
        <v>112</v>
      </c>
      <c r="BC1411" s="466"/>
      <c r="BD1411" s="471"/>
    </row>
    <row r="1412" spans="2:58" s="236" customFormat="1" ht="18" hidden="1" customHeight="1">
      <c r="B1412" s="991" t="s">
        <v>3928</v>
      </c>
      <c r="C1412" s="992"/>
      <c r="D1412" s="992"/>
      <c r="E1412" s="992"/>
      <c r="F1412" s="992"/>
      <c r="G1412" s="992"/>
      <c r="H1412" s="992"/>
      <c r="I1412" s="993"/>
      <c r="J1412" s="472" t="s">
        <v>3783</v>
      </c>
      <c r="K1412" s="473" t="s">
        <v>3929</v>
      </c>
      <c r="L1412" s="474"/>
      <c r="M1412" s="474"/>
      <c r="N1412" s="474"/>
      <c r="O1412" s="472" t="s">
        <v>3783</v>
      </c>
      <c r="P1412" s="473" t="s">
        <v>3930</v>
      </c>
      <c r="Q1412" s="474"/>
      <c r="R1412" s="474"/>
      <c r="T1412" s="461" t="s">
        <v>3935</v>
      </c>
      <c r="U1412" s="472" t="s">
        <v>3783</v>
      </c>
      <c r="V1412" s="461" t="s">
        <v>3936</v>
      </c>
      <c r="X1412" s="473"/>
      <c r="Y1412" s="474"/>
      <c r="Z1412" s="474"/>
      <c r="AA1412" s="474"/>
      <c r="AB1412" s="475"/>
      <c r="AD1412" s="991" t="s">
        <v>3928</v>
      </c>
      <c r="AE1412" s="992"/>
      <c r="AF1412" s="992"/>
      <c r="AG1412" s="992"/>
      <c r="AH1412" s="992"/>
      <c r="AI1412" s="992"/>
      <c r="AJ1412" s="992"/>
      <c r="AK1412" s="993"/>
      <c r="AL1412" s="472" t="s">
        <v>3783</v>
      </c>
      <c r="AM1412" s="473" t="s">
        <v>3929</v>
      </c>
      <c r="AN1412" s="474"/>
      <c r="AO1412" s="474"/>
      <c r="AP1412" s="474"/>
      <c r="AQ1412" s="472" t="s">
        <v>3783</v>
      </c>
      <c r="AR1412" s="473" t="s">
        <v>3930</v>
      </c>
      <c r="AS1412" s="474"/>
      <c r="AT1412" s="474"/>
      <c r="AV1412" s="461" t="s">
        <v>3935</v>
      </c>
      <c r="AW1412" s="472" t="s">
        <v>3783</v>
      </c>
      <c r="AX1412" s="461" t="s">
        <v>3936</v>
      </c>
      <c r="AZ1412" s="473"/>
      <c r="BA1412" s="474"/>
      <c r="BB1412" s="474"/>
      <c r="BC1412" s="474"/>
      <c r="BD1412" s="475"/>
    </row>
    <row r="1413" spans="2:58" s="236" customFormat="1" ht="15" hidden="1" customHeight="1">
      <c r="B1413" s="994" t="s">
        <v>3931</v>
      </c>
      <c r="C1413" s="995"/>
      <c r="D1413" s="995"/>
      <c r="E1413" s="995"/>
      <c r="F1413" s="995"/>
      <c r="G1413" s="995"/>
      <c r="H1413" s="995"/>
      <c r="I1413" s="996"/>
      <c r="J1413" s="1000" t="s">
        <v>3932</v>
      </c>
      <c r="K1413" s="1001"/>
      <c r="L1413" s="1004"/>
      <c r="M1413" s="1005"/>
      <c r="N1413" s="1005"/>
      <c r="O1413" s="1005"/>
      <c r="P1413" s="1005"/>
      <c r="Q1413" s="1005"/>
      <c r="R1413" s="1006"/>
      <c r="S1413" s="1006"/>
      <c r="T1413" s="1006"/>
      <c r="U1413" s="1007"/>
      <c r="V1413" s="1008" t="s">
        <v>3933</v>
      </c>
      <c r="W1413" s="1008"/>
      <c r="X1413" s="1008"/>
      <c r="Y1413" s="1008"/>
      <c r="Z1413" s="1008"/>
      <c r="AA1413" s="1008"/>
      <c r="AB1413" s="1009"/>
      <c r="AD1413" s="994" t="s">
        <v>3931</v>
      </c>
      <c r="AE1413" s="995"/>
      <c r="AF1413" s="995"/>
      <c r="AG1413" s="995"/>
      <c r="AH1413" s="995"/>
      <c r="AI1413" s="995"/>
      <c r="AJ1413" s="995"/>
      <c r="AK1413" s="996"/>
      <c r="AL1413" s="1000" t="s">
        <v>3932</v>
      </c>
      <c r="AM1413" s="1001"/>
      <c r="AN1413" s="1004"/>
      <c r="AO1413" s="1005"/>
      <c r="AP1413" s="1005"/>
      <c r="AQ1413" s="1005"/>
      <c r="AR1413" s="1005"/>
      <c r="AS1413" s="1005"/>
      <c r="AT1413" s="1006"/>
      <c r="AU1413" s="1006"/>
      <c r="AV1413" s="1006"/>
      <c r="AW1413" s="1007"/>
      <c r="AX1413" s="1008" t="s">
        <v>3933</v>
      </c>
      <c r="AY1413" s="1008"/>
      <c r="AZ1413" s="1008"/>
      <c r="BA1413" s="1008"/>
      <c r="BB1413" s="1008"/>
      <c r="BC1413" s="1008"/>
      <c r="BD1413" s="1009"/>
    </row>
    <row r="1414" spans="2:58" s="236" customFormat="1" ht="15" hidden="1" customHeight="1">
      <c r="B1414" s="997"/>
      <c r="C1414" s="998"/>
      <c r="D1414" s="998"/>
      <c r="E1414" s="998"/>
      <c r="F1414" s="998"/>
      <c r="G1414" s="998"/>
      <c r="H1414" s="998"/>
      <c r="I1414" s="999"/>
      <c r="J1414" s="1002"/>
      <c r="K1414" s="1003"/>
      <c r="L1414" s="1004"/>
      <c r="M1414" s="1005"/>
      <c r="N1414" s="1005"/>
      <c r="O1414" s="1005"/>
      <c r="P1414" s="1005"/>
      <c r="Q1414" s="1005"/>
      <c r="R1414" s="1006"/>
      <c r="S1414" s="1006"/>
      <c r="T1414" s="1006"/>
      <c r="U1414" s="1007"/>
      <c r="V1414" s="1010"/>
      <c r="W1414" s="1010"/>
      <c r="X1414" s="1010"/>
      <c r="Y1414" s="1010"/>
      <c r="Z1414" s="1010"/>
      <c r="AA1414" s="1010"/>
      <c r="AB1414" s="1011"/>
      <c r="AC1414" s="241"/>
      <c r="AD1414" s="997"/>
      <c r="AE1414" s="998"/>
      <c r="AF1414" s="998"/>
      <c r="AG1414" s="998"/>
      <c r="AH1414" s="998"/>
      <c r="AI1414" s="998"/>
      <c r="AJ1414" s="998"/>
      <c r="AK1414" s="999"/>
      <c r="AL1414" s="1002"/>
      <c r="AM1414" s="1003"/>
      <c r="AN1414" s="1004"/>
      <c r="AO1414" s="1005"/>
      <c r="AP1414" s="1005"/>
      <c r="AQ1414" s="1005"/>
      <c r="AR1414" s="1005"/>
      <c r="AS1414" s="1005"/>
      <c r="AT1414" s="1006"/>
      <c r="AU1414" s="1006"/>
      <c r="AV1414" s="1006"/>
      <c r="AW1414" s="1007"/>
      <c r="AX1414" s="1010"/>
      <c r="AY1414" s="1010"/>
      <c r="AZ1414" s="1010"/>
      <c r="BA1414" s="1010"/>
      <c r="BB1414" s="1010"/>
      <c r="BC1414" s="1010"/>
      <c r="BD1414" s="1011"/>
      <c r="BF1414" s="241"/>
    </row>
    <row r="1415" spans="2:58" s="236" customFormat="1" ht="15" hidden="1" customHeight="1">
      <c r="B1415" s="994" t="s">
        <v>3934</v>
      </c>
      <c r="C1415" s="995"/>
      <c r="D1415" s="995"/>
      <c r="E1415" s="995"/>
      <c r="F1415" s="995"/>
      <c r="G1415" s="995"/>
      <c r="H1415" s="995"/>
      <c r="I1415" s="996"/>
      <c r="J1415" s="968"/>
      <c r="K1415" s="969"/>
      <c r="L1415" s="1012"/>
      <c r="M1415" s="1012" t="s">
        <v>12</v>
      </c>
      <c r="N1415" s="1012"/>
      <c r="O1415" s="1012" t="s">
        <v>11</v>
      </c>
      <c r="P1415" s="1012"/>
      <c r="Q1415" s="1012" t="s">
        <v>227</v>
      </c>
      <c r="S1415" s="476"/>
      <c r="T1415" s="476"/>
      <c r="U1415" s="476"/>
      <c r="V1415" s="476"/>
      <c r="W1415" s="476"/>
      <c r="X1415" s="476"/>
      <c r="Y1415" s="476"/>
      <c r="Z1415" s="476"/>
      <c r="AA1415" s="476"/>
      <c r="AB1415" s="477"/>
      <c r="AC1415" s="241"/>
      <c r="AD1415" s="994" t="s">
        <v>3934</v>
      </c>
      <c r="AE1415" s="995"/>
      <c r="AF1415" s="995"/>
      <c r="AG1415" s="995"/>
      <c r="AH1415" s="995"/>
      <c r="AI1415" s="995"/>
      <c r="AJ1415" s="995"/>
      <c r="AK1415" s="996"/>
      <c r="AL1415" s="968"/>
      <c r="AM1415" s="969"/>
      <c r="AN1415" s="1012"/>
      <c r="AO1415" s="1012" t="s">
        <v>12</v>
      </c>
      <c r="AP1415" s="1012"/>
      <c r="AQ1415" s="1012" t="s">
        <v>11</v>
      </c>
      <c r="AR1415" s="1012"/>
      <c r="AS1415" s="1012" t="s">
        <v>227</v>
      </c>
      <c r="AU1415" s="476"/>
      <c r="AV1415" s="476"/>
      <c r="AW1415" s="476"/>
      <c r="AX1415" s="476"/>
      <c r="AY1415" s="476"/>
      <c r="AZ1415" s="476"/>
      <c r="BA1415" s="476"/>
      <c r="BB1415" s="476"/>
      <c r="BC1415" s="476"/>
      <c r="BD1415" s="477"/>
      <c r="BF1415" s="241"/>
    </row>
    <row r="1416" spans="2:58" s="236" customFormat="1" ht="15" hidden="1" customHeight="1">
      <c r="B1416" s="997"/>
      <c r="C1416" s="998"/>
      <c r="D1416" s="998"/>
      <c r="E1416" s="998"/>
      <c r="F1416" s="998"/>
      <c r="G1416" s="998"/>
      <c r="H1416" s="998"/>
      <c r="I1416" s="999"/>
      <c r="J1416" s="970"/>
      <c r="K1416" s="971"/>
      <c r="L1416" s="1013"/>
      <c r="M1416" s="1013"/>
      <c r="N1416" s="1013"/>
      <c r="O1416" s="1013"/>
      <c r="P1416" s="1013"/>
      <c r="Q1416" s="1013"/>
      <c r="R1416" s="481"/>
      <c r="S1416" s="479"/>
      <c r="T1416" s="479"/>
      <c r="U1416" s="479"/>
      <c r="V1416" s="479"/>
      <c r="W1416" s="479"/>
      <c r="X1416" s="479"/>
      <c r="Y1416" s="479"/>
      <c r="Z1416" s="479"/>
      <c r="AA1416" s="479"/>
      <c r="AB1416" s="480"/>
      <c r="AC1416" s="241"/>
      <c r="AD1416" s="997"/>
      <c r="AE1416" s="998"/>
      <c r="AF1416" s="998"/>
      <c r="AG1416" s="998"/>
      <c r="AH1416" s="998"/>
      <c r="AI1416" s="998"/>
      <c r="AJ1416" s="998"/>
      <c r="AK1416" s="999"/>
      <c r="AL1416" s="970"/>
      <c r="AM1416" s="971"/>
      <c r="AN1416" s="1013"/>
      <c r="AO1416" s="1013"/>
      <c r="AP1416" s="1013"/>
      <c r="AQ1416" s="1013"/>
      <c r="AR1416" s="1013"/>
      <c r="AS1416" s="1013"/>
      <c r="AT1416" s="481"/>
      <c r="AU1416" s="479"/>
      <c r="AV1416" s="479"/>
      <c r="AW1416" s="479"/>
      <c r="AX1416" s="479"/>
      <c r="AY1416" s="479"/>
      <c r="AZ1416" s="479"/>
      <c r="BA1416" s="479"/>
      <c r="BB1416" s="479"/>
      <c r="BC1416" s="479"/>
      <c r="BD1416" s="480"/>
      <c r="BF1416" s="241"/>
    </row>
    <row r="1417" spans="2:58" s="236" customFormat="1" ht="20.100000000000001" hidden="1" customHeight="1">
      <c r="B1417" s="482"/>
      <c r="C1417" s="482"/>
      <c r="D1417" s="482"/>
      <c r="E1417" s="482"/>
      <c r="F1417" s="482"/>
      <c r="G1417" s="482"/>
      <c r="H1417" s="482"/>
      <c r="I1417" s="482"/>
      <c r="J1417" s="482"/>
      <c r="K1417" s="482"/>
      <c r="L1417" s="482"/>
      <c r="M1417" s="482"/>
      <c r="N1417" s="482"/>
      <c r="O1417" s="482"/>
      <c r="P1417" s="482"/>
      <c r="Q1417" s="482"/>
      <c r="R1417" s="482"/>
      <c r="S1417" s="482"/>
      <c r="T1417" s="482"/>
      <c r="U1417" s="482"/>
      <c r="V1417" s="482"/>
      <c r="W1417" s="482"/>
      <c r="X1417" s="482"/>
      <c r="Y1417" s="482"/>
      <c r="Z1417" s="482"/>
      <c r="AA1417" s="482"/>
      <c r="AB1417" s="482"/>
      <c r="AC1417" s="241"/>
      <c r="AD1417" s="482"/>
      <c r="AE1417" s="482"/>
      <c r="AF1417" s="482"/>
      <c r="AG1417" s="482"/>
      <c r="AH1417" s="482"/>
      <c r="AI1417" s="482"/>
      <c r="AJ1417" s="482"/>
      <c r="AK1417" s="482"/>
      <c r="AL1417" s="482"/>
      <c r="AM1417" s="482"/>
      <c r="AN1417" s="482"/>
      <c r="AO1417" s="482"/>
      <c r="AP1417" s="482"/>
      <c r="AQ1417" s="482"/>
      <c r="AR1417" s="482"/>
      <c r="AS1417" s="482"/>
      <c r="AT1417" s="482"/>
      <c r="AU1417" s="482"/>
      <c r="AV1417" s="482"/>
      <c r="AW1417" s="482"/>
      <c r="AX1417" s="482"/>
      <c r="AY1417" s="482"/>
      <c r="AZ1417" s="482"/>
      <c r="BA1417" s="482"/>
      <c r="BB1417" s="482"/>
      <c r="BC1417" s="482"/>
      <c r="BD1417" s="482"/>
      <c r="BF1417" s="241"/>
    </row>
    <row r="1418" spans="2:58" s="236" customFormat="1" ht="18" hidden="1" customHeight="1">
      <c r="C1418" s="437" t="s">
        <v>3937</v>
      </c>
      <c r="D1418" s="243" t="s">
        <v>16092</v>
      </c>
      <c r="F1418" s="243"/>
      <c r="G1418" s="243"/>
      <c r="H1418" s="243"/>
      <c r="I1418" s="243"/>
      <c r="J1418" s="483"/>
      <c r="K1418" s="483"/>
      <c r="L1418" s="483"/>
      <c r="M1418" s="483"/>
      <c r="N1418" s="483"/>
      <c r="O1418" s="483"/>
      <c r="P1418" s="483"/>
      <c r="Q1418" s="483"/>
      <c r="R1418" s="483"/>
      <c r="S1418" s="484"/>
      <c r="T1418" s="483"/>
      <c r="U1418" s="483"/>
      <c r="V1418" s="483"/>
      <c r="W1418" s="483"/>
      <c r="X1418" s="243"/>
      <c r="Y1418" s="243"/>
      <c r="Z1418" s="243"/>
      <c r="AA1418" s="243"/>
      <c r="AB1418" s="243"/>
      <c r="AE1418" s="437" t="s">
        <v>3937</v>
      </c>
      <c r="AF1418" s="243" t="s">
        <v>16092</v>
      </c>
      <c r="AH1418" s="243"/>
      <c r="AI1418" s="243"/>
      <c r="AJ1418" s="243"/>
      <c r="AK1418" s="243"/>
      <c r="AL1418" s="483"/>
      <c r="AM1418" s="483"/>
      <c r="AN1418" s="483"/>
      <c r="AO1418" s="483"/>
      <c r="AP1418" s="483"/>
      <c r="AQ1418" s="483"/>
      <c r="AR1418" s="483"/>
      <c r="AS1418" s="483"/>
      <c r="AT1418" s="483"/>
      <c r="AU1418" s="484"/>
      <c r="AV1418" s="483"/>
      <c r="AW1418" s="483"/>
      <c r="AX1418" s="483"/>
      <c r="AY1418" s="483"/>
      <c r="AZ1418" s="243"/>
      <c r="BA1418" s="243"/>
      <c r="BB1418" s="243"/>
      <c r="BC1418" s="243"/>
      <c r="BD1418" s="243"/>
    </row>
    <row r="1419" spans="2:58" s="236" customFormat="1" ht="30" hidden="1" customHeight="1">
      <c r="C1419" s="485" t="s">
        <v>3938</v>
      </c>
      <c r="D1419" s="1032" t="s">
        <v>16093</v>
      </c>
      <c r="E1419" s="1032"/>
      <c r="F1419" s="1032"/>
      <c r="G1419" s="1032"/>
      <c r="H1419" s="1032"/>
      <c r="I1419" s="1032"/>
      <c r="J1419" s="1032"/>
      <c r="K1419" s="1032"/>
      <c r="L1419" s="1032"/>
      <c r="M1419" s="1032"/>
      <c r="N1419" s="1032"/>
      <c r="O1419" s="1032"/>
      <c r="P1419" s="1032"/>
      <c r="Q1419" s="1032"/>
      <c r="R1419" s="1032"/>
      <c r="S1419" s="1032"/>
      <c r="T1419" s="1032"/>
      <c r="U1419" s="1032"/>
      <c r="V1419" s="1032"/>
      <c r="W1419" s="1032"/>
      <c r="X1419" s="1032"/>
      <c r="Y1419" s="1032"/>
      <c r="Z1419" s="1032"/>
      <c r="AA1419" s="1032"/>
      <c r="AB1419" s="1032"/>
      <c r="AE1419" s="485" t="s">
        <v>3938</v>
      </c>
      <c r="AF1419" s="1032" t="s">
        <v>16093</v>
      </c>
      <c r="AG1419" s="1032"/>
      <c r="AH1419" s="1032"/>
      <c r="AI1419" s="1032"/>
      <c r="AJ1419" s="1032"/>
      <c r="AK1419" s="1032"/>
      <c r="AL1419" s="1032"/>
      <c r="AM1419" s="1032"/>
      <c r="AN1419" s="1032"/>
      <c r="AO1419" s="1032"/>
      <c r="AP1419" s="1032"/>
      <c r="AQ1419" s="1032"/>
      <c r="AR1419" s="1032"/>
      <c r="AS1419" s="1032"/>
      <c r="AT1419" s="1032"/>
      <c r="AU1419" s="1032"/>
      <c r="AV1419" s="1032"/>
      <c r="AW1419" s="1032"/>
      <c r="AX1419" s="1032"/>
      <c r="AY1419" s="1032"/>
      <c r="AZ1419" s="1032"/>
      <c r="BA1419" s="1032"/>
      <c r="BB1419" s="1032"/>
      <c r="BC1419" s="1032"/>
      <c r="BD1419" s="1032"/>
    </row>
    <row r="1420" spans="2:58" s="236" customFormat="1" ht="7.95" hidden="1" customHeight="1">
      <c r="E1420" s="486"/>
      <c r="F1420" s="486"/>
      <c r="G1420" s="486"/>
      <c r="H1420" s="486"/>
      <c r="I1420" s="486"/>
      <c r="J1420" s="486"/>
      <c r="K1420" s="486"/>
      <c r="L1420" s="486"/>
      <c r="M1420" s="486"/>
      <c r="N1420" s="486"/>
      <c r="O1420" s="486"/>
      <c r="P1420" s="486"/>
      <c r="Q1420" s="486"/>
      <c r="R1420" s="486"/>
      <c r="S1420" s="486"/>
      <c r="T1420" s="486"/>
      <c r="U1420" s="486"/>
      <c r="V1420" s="486"/>
      <c r="W1420" s="486"/>
      <c r="X1420" s="486"/>
      <c r="Y1420" s="486"/>
      <c r="Z1420" s="486"/>
      <c r="AA1420" s="486"/>
      <c r="AB1420" s="486"/>
      <c r="AG1420" s="486"/>
      <c r="AH1420" s="486"/>
      <c r="AI1420" s="486"/>
      <c r="AJ1420" s="486"/>
      <c r="AK1420" s="486"/>
      <c r="AL1420" s="486"/>
      <c r="AM1420" s="486"/>
      <c r="AN1420" s="486"/>
      <c r="AO1420" s="486"/>
      <c r="AP1420" s="486"/>
      <c r="AQ1420" s="486"/>
      <c r="AR1420" s="486"/>
      <c r="AS1420" s="486"/>
      <c r="AT1420" s="486"/>
      <c r="AU1420" s="486"/>
      <c r="AV1420" s="486"/>
      <c r="AW1420" s="486"/>
      <c r="AX1420" s="486"/>
      <c r="AY1420" s="486"/>
      <c r="AZ1420" s="486"/>
      <c r="BA1420" s="486"/>
      <c r="BB1420" s="486"/>
      <c r="BC1420" s="486"/>
      <c r="BD1420" s="486"/>
    </row>
    <row r="1421" spans="2:58" s="236" customFormat="1" ht="25.35" hidden="1" customHeight="1">
      <c r="B1421" s="441" t="s">
        <v>3939</v>
      </c>
      <c r="I1421" s="442"/>
      <c r="J1421" s="442"/>
      <c r="W1421" s="442"/>
      <c r="X1421" s="442"/>
      <c r="Y1421" s="442"/>
      <c r="Z1421" s="442"/>
      <c r="AA1421" s="442"/>
      <c r="AB1421" s="442"/>
      <c r="AD1421" s="441" t="s">
        <v>3939</v>
      </c>
      <c r="AK1421" s="442"/>
      <c r="AL1421" s="442"/>
      <c r="AY1421" s="442"/>
      <c r="AZ1421" s="442"/>
      <c r="BA1421" s="442"/>
      <c r="BB1421" s="442"/>
      <c r="BC1421" s="442"/>
      <c r="BD1421" s="442"/>
    </row>
    <row r="1422" spans="2:58" s="236" customFormat="1" ht="12.45" hidden="1" customHeight="1">
      <c r="B1422" s="1014" t="s">
        <v>3917</v>
      </c>
      <c r="C1422" s="1015"/>
      <c r="D1422" s="1015"/>
      <c r="E1422" s="1015"/>
      <c r="F1422" s="1015"/>
      <c r="G1422" s="1015"/>
      <c r="H1422" s="1015"/>
      <c r="I1422" s="1016"/>
      <c r="J1422" s="1017"/>
      <c r="K1422" s="1018"/>
      <c r="L1422" s="1018"/>
      <c r="M1422" s="1018"/>
      <c r="N1422" s="1018"/>
      <c r="O1422" s="1018"/>
      <c r="P1422" s="1018"/>
      <c r="Q1422" s="1018"/>
      <c r="R1422" s="1018"/>
      <c r="S1422" s="1018"/>
      <c r="T1422" s="1018"/>
      <c r="U1422" s="1018"/>
      <c r="V1422" s="1018"/>
      <c r="W1422" s="1018"/>
      <c r="X1422" s="1018"/>
      <c r="Y1422" s="1018"/>
      <c r="Z1422" s="1018"/>
      <c r="AA1422" s="1018"/>
      <c r="AB1422" s="1019"/>
      <c r="AD1422" s="1014" t="s">
        <v>3917</v>
      </c>
      <c r="AE1422" s="1015"/>
      <c r="AF1422" s="1015"/>
      <c r="AG1422" s="1015"/>
      <c r="AH1422" s="1015"/>
      <c r="AI1422" s="1015"/>
      <c r="AJ1422" s="1015"/>
      <c r="AK1422" s="1016"/>
      <c r="AL1422" s="1017"/>
      <c r="AM1422" s="1018"/>
      <c r="AN1422" s="1018"/>
      <c r="AO1422" s="1018"/>
      <c r="AP1422" s="1018"/>
      <c r="AQ1422" s="1018"/>
      <c r="AR1422" s="1018"/>
      <c r="AS1422" s="1018"/>
      <c r="AT1422" s="1018"/>
      <c r="AU1422" s="1018"/>
      <c r="AV1422" s="1018"/>
      <c r="AW1422" s="1018"/>
      <c r="AX1422" s="1018"/>
      <c r="AY1422" s="1018"/>
      <c r="AZ1422" s="1018"/>
      <c r="BA1422" s="1018"/>
      <c r="BB1422" s="1018"/>
      <c r="BC1422" s="1018"/>
      <c r="BD1422" s="1019"/>
    </row>
    <row r="1423" spans="2:58" s="236" customFormat="1" ht="22.5" hidden="1" customHeight="1">
      <c r="B1423" s="1020" t="s">
        <v>8</v>
      </c>
      <c r="C1423" s="1021"/>
      <c r="D1423" s="1021"/>
      <c r="E1423" s="1021"/>
      <c r="F1423" s="1021"/>
      <c r="G1423" s="1021"/>
      <c r="H1423" s="1021"/>
      <c r="I1423" s="1022"/>
      <c r="J1423" s="1023"/>
      <c r="K1423" s="1024"/>
      <c r="L1423" s="1024"/>
      <c r="M1423" s="1025"/>
      <c r="N1423" s="1025"/>
      <c r="O1423" s="1024"/>
      <c r="P1423" s="1025"/>
      <c r="Q1423" s="1025"/>
      <c r="R1423" s="1024"/>
      <c r="S1423" s="1024"/>
      <c r="T1423" s="1024"/>
      <c r="U1423" s="1024"/>
      <c r="V1423" s="1024"/>
      <c r="W1423" s="1024"/>
      <c r="X1423" s="1024"/>
      <c r="Y1423" s="1024"/>
      <c r="Z1423" s="1024"/>
      <c r="AA1423" s="1024"/>
      <c r="AB1423" s="1026"/>
      <c r="AC1423" s="236">
        <v>83</v>
      </c>
      <c r="AD1423" s="1020" t="s">
        <v>8</v>
      </c>
      <c r="AE1423" s="1021"/>
      <c r="AF1423" s="1021"/>
      <c r="AG1423" s="1021"/>
      <c r="AH1423" s="1021"/>
      <c r="AI1423" s="1021"/>
      <c r="AJ1423" s="1021"/>
      <c r="AK1423" s="1022"/>
      <c r="AL1423" s="1023"/>
      <c r="AM1423" s="1024"/>
      <c r="AN1423" s="1024"/>
      <c r="AO1423" s="1025"/>
      <c r="AP1423" s="1025"/>
      <c r="AQ1423" s="1024"/>
      <c r="AR1423" s="1025"/>
      <c r="AS1423" s="1025"/>
      <c r="AT1423" s="1024"/>
      <c r="AU1423" s="1024"/>
      <c r="AV1423" s="1024"/>
      <c r="AW1423" s="1024"/>
      <c r="AX1423" s="1024"/>
      <c r="AY1423" s="1024"/>
      <c r="AZ1423" s="1024"/>
      <c r="BA1423" s="1024"/>
      <c r="BB1423" s="1024"/>
      <c r="BC1423" s="1024"/>
      <c r="BD1423" s="1026"/>
      <c r="BF1423" s="236">
        <v>83</v>
      </c>
    </row>
    <row r="1424" spans="2:58" s="236" customFormat="1" ht="25.2" hidden="1" customHeight="1">
      <c r="B1424" s="1027" t="s">
        <v>23</v>
      </c>
      <c r="C1424" s="1028"/>
      <c r="D1424" s="1028"/>
      <c r="E1424" s="1028"/>
      <c r="F1424" s="1028"/>
      <c r="G1424" s="1028"/>
      <c r="H1424" s="1028"/>
      <c r="I1424" s="1029"/>
      <c r="J1424" s="972" t="s">
        <v>3918</v>
      </c>
      <c r="K1424" s="973"/>
      <c r="L1424" s="973"/>
      <c r="M1424" s="975"/>
      <c r="N1424" s="977"/>
      <c r="O1424" s="239" t="s">
        <v>3919</v>
      </c>
      <c r="P1424" s="975"/>
      <c r="Q1424" s="977"/>
      <c r="R1424" s="973"/>
      <c r="S1424" s="973"/>
      <c r="T1424" s="973"/>
      <c r="U1424" s="973"/>
      <c r="V1424" s="973"/>
      <c r="W1424" s="973"/>
      <c r="X1424" s="973"/>
      <c r="Y1424" s="973"/>
      <c r="Z1424" s="973"/>
      <c r="AA1424" s="973"/>
      <c r="AB1424" s="974"/>
      <c r="AD1424" s="1027" t="s">
        <v>23</v>
      </c>
      <c r="AE1424" s="1028"/>
      <c r="AF1424" s="1028"/>
      <c r="AG1424" s="1028"/>
      <c r="AH1424" s="1028"/>
      <c r="AI1424" s="1028"/>
      <c r="AJ1424" s="1028"/>
      <c r="AK1424" s="1029"/>
      <c r="AL1424" s="972" t="s">
        <v>3918</v>
      </c>
      <c r="AM1424" s="973"/>
      <c r="AN1424" s="973"/>
      <c r="AO1424" s="975"/>
      <c r="AP1424" s="977"/>
      <c r="AQ1424" s="239" t="s">
        <v>3919</v>
      </c>
      <c r="AR1424" s="975"/>
      <c r="AS1424" s="977"/>
      <c r="AT1424" s="973"/>
      <c r="AU1424" s="973"/>
      <c r="AV1424" s="973"/>
      <c r="AW1424" s="973"/>
      <c r="AX1424" s="973"/>
      <c r="AY1424" s="973"/>
      <c r="AZ1424" s="973"/>
      <c r="BA1424" s="973"/>
      <c r="BB1424" s="973"/>
      <c r="BC1424" s="973"/>
      <c r="BD1424" s="974"/>
    </row>
    <row r="1425" spans="2:58" s="236" customFormat="1" ht="25.2" hidden="1" customHeight="1">
      <c r="B1425" s="1030"/>
      <c r="C1425" s="1025"/>
      <c r="D1425" s="1025"/>
      <c r="E1425" s="1025"/>
      <c r="F1425" s="1025"/>
      <c r="G1425" s="1025"/>
      <c r="H1425" s="1025"/>
      <c r="I1425" s="1031"/>
      <c r="J1425" s="972" t="s">
        <v>3920</v>
      </c>
      <c r="K1425" s="973"/>
      <c r="L1425" s="973"/>
      <c r="M1425" s="975"/>
      <c r="N1425" s="976"/>
      <c r="O1425" s="976"/>
      <c r="P1425" s="976"/>
      <c r="Q1425" s="977"/>
      <c r="R1425" s="972" t="s">
        <v>3921</v>
      </c>
      <c r="S1425" s="973"/>
      <c r="T1425" s="974"/>
      <c r="U1425" s="975"/>
      <c r="V1425" s="976"/>
      <c r="W1425" s="976"/>
      <c r="X1425" s="976"/>
      <c r="Y1425" s="976"/>
      <c r="Z1425" s="976"/>
      <c r="AA1425" s="976"/>
      <c r="AB1425" s="977"/>
      <c r="AD1425" s="1030"/>
      <c r="AE1425" s="1025"/>
      <c r="AF1425" s="1025"/>
      <c r="AG1425" s="1025"/>
      <c r="AH1425" s="1025"/>
      <c r="AI1425" s="1025"/>
      <c r="AJ1425" s="1025"/>
      <c r="AK1425" s="1031"/>
      <c r="AL1425" s="972" t="s">
        <v>3920</v>
      </c>
      <c r="AM1425" s="973"/>
      <c r="AN1425" s="973"/>
      <c r="AO1425" s="975"/>
      <c r="AP1425" s="976"/>
      <c r="AQ1425" s="976"/>
      <c r="AR1425" s="976"/>
      <c r="AS1425" s="977"/>
      <c r="AT1425" s="972" t="s">
        <v>3921</v>
      </c>
      <c r="AU1425" s="973"/>
      <c r="AV1425" s="974"/>
      <c r="AW1425" s="975"/>
      <c r="AX1425" s="976"/>
      <c r="AY1425" s="976"/>
      <c r="AZ1425" s="976"/>
      <c r="BA1425" s="976"/>
      <c r="BB1425" s="976"/>
      <c r="BC1425" s="976"/>
      <c r="BD1425" s="977"/>
    </row>
    <row r="1426" spans="2:58" s="236" customFormat="1" ht="25.2" hidden="1" customHeight="1">
      <c r="B1426" s="1030"/>
      <c r="C1426" s="1025"/>
      <c r="D1426" s="1025"/>
      <c r="E1426" s="1025"/>
      <c r="F1426" s="1025"/>
      <c r="G1426" s="1025"/>
      <c r="H1426" s="1025"/>
      <c r="I1426" s="1031"/>
      <c r="J1426" s="972" t="s">
        <v>3922</v>
      </c>
      <c r="K1426" s="973"/>
      <c r="L1426" s="973"/>
      <c r="M1426" s="978"/>
      <c r="N1426" s="979"/>
      <c r="O1426" s="979"/>
      <c r="P1426" s="979"/>
      <c r="Q1426" s="980"/>
      <c r="R1426" s="972" t="s">
        <v>3923</v>
      </c>
      <c r="S1426" s="973"/>
      <c r="T1426" s="974"/>
      <c r="U1426" s="975"/>
      <c r="V1426" s="976"/>
      <c r="W1426" s="976"/>
      <c r="X1426" s="976"/>
      <c r="Y1426" s="976"/>
      <c r="Z1426" s="976"/>
      <c r="AA1426" s="976"/>
      <c r="AB1426" s="977"/>
      <c r="AD1426" s="1030"/>
      <c r="AE1426" s="1025"/>
      <c r="AF1426" s="1025"/>
      <c r="AG1426" s="1025"/>
      <c r="AH1426" s="1025"/>
      <c r="AI1426" s="1025"/>
      <c r="AJ1426" s="1025"/>
      <c r="AK1426" s="1031"/>
      <c r="AL1426" s="972" t="s">
        <v>3922</v>
      </c>
      <c r="AM1426" s="973"/>
      <c r="AN1426" s="973"/>
      <c r="AO1426" s="978"/>
      <c r="AP1426" s="979"/>
      <c r="AQ1426" s="979"/>
      <c r="AR1426" s="979"/>
      <c r="AS1426" s="980"/>
      <c r="AT1426" s="972" t="s">
        <v>3923</v>
      </c>
      <c r="AU1426" s="973"/>
      <c r="AV1426" s="974"/>
      <c r="AW1426" s="975"/>
      <c r="AX1426" s="976"/>
      <c r="AY1426" s="976"/>
      <c r="AZ1426" s="976"/>
      <c r="BA1426" s="976"/>
      <c r="BB1426" s="976"/>
      <c r="BC1426" s="976"/>
      <c r="BD1426" s="977"/>
    </row>
    <row r="1427" spans="2:58" s="236" customFormat="1" ht="25.2" hidden="1" customHeight="1">
      <c r="B1427" s="1023"/>
      <c r="C1427" s="1024"/>
      <c r="D1427" s="1024"/>
      <c r="E1427" s="1024"/>
      <c r="F1427" s="1024"/>
      <c r="G1427" s="1024"/>
      <c r="H1427" s="1024"/>
      <c r="I1427" s="1026"/>
      <c r="J1427" s="972" t="s">
        <v>3924</v>
      </c>
      <c r="K1427" s="973"/>
      <c r="L1427" s="973"/>
      <c r="M1427" s="981"/>
      <c r="N1427" s="981"/>
      <c r="O1427" s="981"/>
      <c r="P1427" s="981"/>
      <c r="Q1427" s="981"/>
      <c r="R1427" s="981"/>
      <c r="S1427" s="981"/>
      <c r="T1427" s="981"/>
      <c r="U1427" s="981"/>
      <c r="V1427" s="981"/>
      <c r="W1427" s="981"/>
      <c r="X1427" s="981"/>
      <c r="Y1427" s="981"/>
      <c r="Z1427" s="981"/>
      <c r="AA1427" s="981"/>
      <c r="AB1427" s="981"/>
      <c r="AD1427" s="1023"/>
      <c r="AE1427" s="1024"/>
      <c r="AF1427" s="1024"/>
      <c r="AG1427" s="1024"/>
      <c r="AH1427" s="1024"/>
      <c r="AI1427" s="1024"/>
      <c r="AJ1427" s="1024"/>
      <c r="AK1427" s="1026"/>
      <c r="AL1427" s="972" t="s">
        <v>3924</v>
      </c>
      <c r="AM1427" s="973"/>
      <c r="AN1427" s="973"/>
      <c r="AO1427" s="981"/>
      <c r="AP1427" s="981"/>
      <c r="AQ1427" s="981"/>
      <c r="AR1427" s="981"/>
      <c r="AS1427" s="981"/>
      <c r="AT1427" s="981"/>
      <c r="AU1427" s="981"/>
      <c r="AV1427" s="981"/>
      <c r="AW1427" s="981"/>
      <c r="AX1427" s="981"/>
      <c r="AY1427" s="981"/>
      <c r="AZ1427" s="981"/>
      <c r="BA1427" s="981"/>
      <c r="BB1427" s="981"/>
      <c r="BC1427" s="981"/>
      <c r="BD1427" s="981"/>
    </row>
    <row r="1428" spans="2:58" s="236" customFormat="1" ht="30" hidden="1" customHeight="1">
      <c r="B1428" s="982" t="s">
        <v>3925</v>
      </c>
      <c r="C1428" s="983"/>
      <c r="D1428" s="983"/>
      <c r="E1428" s="983"/>
      <c r="F1428" s="983"/>
      <c r="G1428" s="983"/>
      <c r="H1428" s="983"/>
      <c r="I1428" s="984"/>
      <c r="J1428" s="444"/>
      <c r="K1428" s="445"/>
      <c r="L1428" s="446" t="s">
        <v>388</v>
      </c>
      <c r="M1428" s="447"/>
      <c r="N1428" s="448" t="s">
        <v>112</v>
      </c>
      <c r="O1428" s="449"/>
      <c r="P1428" s="450"/>
      <c r="V1428" s="451"/>
      <c r="W1428" s="451"/>
      <c r="X1428" s="451"/>
      <c r="Y1428" s="451"/>
      <c r="Z1428" s="451"/>
      <c r="AA1428" s="451"/>
      <c r="AB1428" s="452"/>
      <c r="AD1428" s="982" t="s">
        <v>3925</v>
      </c>
      <c r="AE1428" s="983"/>
      <c r="AF1428" s="983"/>
      <c r="AG1428" s="983"/>
      <c r="AH1428" s="983"/>
      <c r="AI1428" s="983"/>
      <c r="AJ1428" s="983"/>
      <c r="AK1428" s="984"/>
      <c r="AL1428" s="444"/>
      <c r="AM1428" s="445"/>
      <c r="AN1428" s="446" t="s">
        <v>388</v>
      </c>
      <c r="AO1428" s="447"/>
      <c r="AP1428" s="448" t="s">
        <v>112</v>
      </c>
      <c r="AQ1428" s="449"/>
      <c r="AR1428" s="450"/>
      <c r="AX1428" s="451"/>
      <c r="AY1428" s="451"/>
      <c r="AZ1428" s="451"/>
      <c r="BA1428" s="451"/>
      <c r="BB1428" s="451"/>
      <c r="BC1428" s="451"/>
      <c r="BD1428" s="452"/>
    </row>
    <row r="1429" spans="2:58" s="236" customFormat="1" ht="15" hidden="1" customHeight="1">
      <c r="B1429" s="985"/>
      <c r="C1429" s="986"/>
      <c r="D1429" s="986"/>
      <c r="E1429" s="986"/>
      <c r="F1429" s="986"/>
      <c r="G1429" s="986"/>
      <c r="H1429" s="986"/>
      <c r="I1429" s="987"/>
      <c r="J1429" s="453" t="s">
        <v>3926</v>
      </c>
      <c r="K1429" s="454"/>
      <c r="L1429" s="454"/>
      <c r="M1429" s="454"/>
      <c r="N1429" s="454"/>
      <c r="O1429" s="454"/>
      <c r="P1429" s="454"/>
      <c r="Q1429" s="454"/>
      <c r="R1429" s="454"/>
      <c r="S1429" s="449"/>
      <c r="T1429" s="455"/>
      <c r="U1429" s="456"/>
      <c r="V1429" s="457"/>
      <c r="W1429" s="458"/>
      <c r="X1429" s="459" t="s">
        <v>388</v>
      </c>
      <c r="Y1429" s="460"/>
      <c r="Z1429" s="461" t="s">
        <v>112</v>
      </c>
      <c r="AA1429" s="461"/>
      <c r="AB1429" s="462"/>
      <c r="AD1429" s="985"/>
      <c r="AE1429" s="986"/>
      <c r="AF1429" s="986"/>
      <c r="AG1429" s="986"/>
      <c r="AH1429" s="986"/>
      <c r="AI1429" s="986"/>
      <c r="AJ1429" s="986"/>
      <c r="AK1429" s="987"/>
      <c r="AL1429" s="453" t="s">
        <v>3926</v>
      </c>
      <c r="AM1429" s="454"/>
      <c r="AN1429" s="454"/>
      <c r="AO1429" s="454"/>
      <c r="AP1429" s="454"/>
      <c r="AQ1429" s="454"/>
      <c r="AR1429" s="454"/>
      <c r="AS1429" s="454"/>
      <c r="AT1429" s="454"/>
      <c r="AU1429" s="449"/>
      <c r="AV1429" s="455"/>
      <c r="AW1429" s="456"/>
      <c r="AX1429" s="457"/>
      <c r="AY1429" s="458"/>
      <c r="AZ1429" s="459" t="s">
        <v>388</v>
      </c>
      <c r="BA1429" s="460"/>
      <c r="BB1429" s="461" t="s">
        <v>112</v>
      </c>
      <c r="BC1429" s="461"/>
      <c r="BD1429" s="462"/>
    </row>
    <row r="1430" spans="2:58" s="236" customFormat="1" ht="15" hidden="1" customHeight="1">
      <c r="B1430" s="988"/>
      <c r="C1430" s="989"/>
      <c r="D1430" s="989"/>
      <c r="E1430" s="989"/>
      <c r="F1430" s="989"/>
      <c r="G1430" s="989"/>
      <c r="H1430" s="989"/>
      <c r="I1430" s="990"/>
      <c r="J1430" s="463" t="s">
        <v>3927</v>
      </c>
      <c r="K1430" s="464"/>
      <c r="L1430" s="464"/>
      <c r="M1430" s="464"/>
      <c r="N1430" s="464"/>
      <c r="O1430" s="464"/>
      <c r="P1430" s="464"/>
      <c r="Q1430" s="464"/>
      <c r="R1430" s="464"/>
      <c r="S1430" s="465"/>
      <c r="T1430" s="466"/>
      <c r="U1430" s="467"/>
      <c r="V1430" s="468"/>
      <c r="W1430" s="469"/>
      <c r="X1430" s="464" t="s">
        <v>388</v>
      </c>
      <c r="Y1430" s="470"/>
      <c r="Z1430" s="466" t="s">
        <v>112</v>
      </c>
      <c r="AA1430" s="466"/>
      <c r="AB1430" s="471"/>
      <c r="AD1430" s="988"/>
      <c r="AE1430" s="989"/>
      <c r="AF1430" s="989"/>
      <c r="AG1430" s="989"/>
      <c r="AH1430" s="989"/>
      <c r="AI1430" s="989"/>
      <c r="AJ1430" s="989"/>
      <c r="AK1430" s="990"/>
      <c r="AL1430" s="463" t="s">
        <v>3927</v>
      </c>
      <c r="AM1430" s="464"/>
      <c r="AN1430" s="464"/>
      <c r="AO1430" s="464"/>
      <c r="AP1430" s="464"/>
      <c r="AQ1430" s="464"/>
      <c r="AR1430" s="464"/>
      <c r="AS1430" s="464"/>
      <c r="AT1430" s="464"/>
      <c r="AU1430" s="465"/>
      <c r="AV1430" s="466"/>
      <c r="AW1430" s="467"/>
      <c r="AX1430" s="468"/>
      <c r="AY1430" s="469"/>
      <c r="AZ1430" s="464" t="s">
        <v>388</v>
      </c>
      <c r="BA1430" s="470"/>
      <c r="BB1430" s="466" t="s">
        <v>112</v>
      </c>
      <c r="BC1430" s="466"/>
      <c r="BD1430" s="471"/>
    </row>
    <row r="1431" spans="2:58" s="236" customFormat="1" ht="18" hidden="1" customHeight="1">
      <c r="B1431" s="991" t="s">
        <v>3928</v>
      </c>
      <c r="C1431" s="992"/>
      <c r="D1431" s="992"/>
      <c r="E1431" s="992"/>
      <c r="F1431" s="992"/>
      <c r="G1431" s="992"/>
      <c r="H1431" s="992"/>
      <c r="I1431" s="993"/>
      <c r="J1431" s="472" t="s">
        <v>3783</v>
      </c>
      <c r="K1431" s="473" t="s">
        <v>3929</v>
      </c>
      <c r="L1431" s="474"/>
      <c r="M1431" s="474"/>
      <c r="N1431" s="474"/>
      <c r="O1431" s="472" t="s">
        <v>3783</v>
      </c>
      <c r="P1431" s="473" t="s">
        <v>3930</v>
      </c>
      <c r="Q1431" s="474"/>
      <c r="R1431" s="474"/>
      <c r="T1431" s="461" t="s">
        <v>3935</v>
      </c>
      <c r="U1431" s="472" t="s">
        <v>3783</v>
      </c>
      <c r="V1431" s="461" t="s">
        <v>3936</v>
      </c>
      <c r="X1431" s="473"/>
      <c r="Y1431" s="474"/>
      <c r="Z1431" s="474"/>
      <c r="AA1431" s="474"/>
      <c r="AB1431" s="475"/>
      <c r="AD1431" s="991" t="s">
        <v>3928</v>
      </c>
      <c r="AE1431" s="992"/>
      <c r="AF1431" s="992"/>
      <c r="AG1431" s="992"/>
      <c r="AH1431" s="992"/>
      <c r="AI1431" s="992"/>
      <c r="AJ1431" s="992"/>
      <c r="AK1431" s="993"/>
      <c r="AL1431" s="472" t="s">
        <v>3783</v>
      </c>
      <c r="AM1431" s="473" t="s">
        <v>3929</v>
      </c>
      <c r="AN1431" s="474"/>
      <c r="AO1431" s="474"/>
      <c r="AP1431" s="474"/>
      <c r="AQ1431" s="472" t="s">
        <v>3783</v>
      </c>
      <c r="AR1431" s="473" t="s">
        <v>3930</v>
      </c>
      <c r="AS1431" s="474"/>
      <c r="AT1431" s="474"/>
      <c r="AV1431" s="461" t="s">
        <v>3935</v>
      </c>
      <c r="AW1431" s="472" t="s">
        <v>3783</v>
      </c>
      <c r="AX1431" s="461" t="s">
        <v>3936</v>
      </c>
      <c r="AZ1431" s="473"/>
      <c r="BA1431" s="474"/>
      <c r="BB1431" s="474"/>
      <c r="BC1431" s="474"/>
      <c r="BD1431" s="475"/>
    </row>
    <row r="1432" spans="2:58" s="236" customFormat="1" ht="15" hidden="1" customHeight="1">
      <c r="B1432" s="994" t="s">
        <v>3931</v>
      </c>
      <c r="C1432" s="995"/>
      <c r="D1432" s="995"/>
      <c r="E1432" s="995"/>
      <c r="F1432" s="995"/>
      <c r="G1432" s="995"/>
      <c r="H1432" s="995"/>
      <c r="I1432" s="996"/>
      <c r="J1432" s="1000" t="s">
        <v>3932</v>
      </c>
      <c r="K1432" s="1001"/>
      <c r="L1432" s="1004"/>
      <c r="M1432" s="1005"/>
      <c r="N1432" s="1005"/>
      <c r="O1432" s="1005"/>
      <c r="P1432" s="1005"/>
      <c r="Q1432" s="1005"/>
      <c r="R1432" s="1006"/>
      <c r="S1432" s="1006"/>
      <c r="T1432" s="1006"/>
      <c r="U1432" s="1007"/>
      <c r="V1432" s="1008" t="s">
        <v>3933</v>
      </c>
      <c r="W1432" s="1008"/>
      <c r="X1432" s="1008"/>
      <c r="Y1432" s="1008"/>
      <c r="Z1432" s="1008"/>
      <c r="AA1432" s="1008"/>
      <c r="AB1432" s="1009"/>
      <c r="AD1432" s="994" t="s">
        <v>3931</v>
      </c>
      <c r="AE1432" s="995"/>
      <c r="AF1432" s="995"/>
      <c r="AG1432" s="995"/>
      <c r="AH1432" s="995"/>
      <c r="AI1432" s="995"/>
      <c r="AJ1432" s="995"/>
      <c r="AK1432" s="996"/>
      <c r="AL1432" s="1000" t="s">
        <v>3932</v>
      </c>
      <c r="AM1432" s="1001"/>
      <c r="AN1432" s="1004"/>
      <c r="AO1432" s="1005"/>
      <c r="AP1432" s="1005"/>
      <c r="AQ1432" s="1005"/>
      <c r="AR1432" s="1005"/>
      <c r="AS1432" s="1005"/>
      <c r="AT1432" s="1006"/>
      <c r="AU1432" s="1006"/>
      <c r="AV1432" s="1006"/>
      <c r="AW1432" s="1007"/>
      <c r="AX1432" s="1008" t="s">
        <v>3933</v>
      </c>
      <c r="AY1432" s="1008"/>
      <c r="AZ1432" s="1008"/>
      <c r="BA1432" s="1008"/>
      <c r="BB1432" s="1008"/>
      <c r="BC1432" s="1008"/>
      <c r="BD1432" s="1009"/>
    </row>
    <row r="1433" spans="2:58" s="236" customFormat="1" ht="15" hidden="1" customHeight="1">
      <c r="B1433" s="997"/>
      <c r="C1433" s="998"/>
      <c r="D1433" s="998"/>
      <c r="E1433" s="998"/>
      <c r="F1433" s="998"/>
      <c r="G1433" s="998"/>
      <c r="H1433" s="998"/>
      <c r="I1433" s="999"/>
      <c r="J1433" s="1002"/>
      <c r="K1433" s="1003"/>
      <c r="L1433" s="1004"/>
      <c r="M1433" s="1005"/>
      <c r="N1433" s="1005"/>
      <c r="O1433" s="1005"/>
      <c r="P1433" s="1005"/>
      <c r="Q1433" s="1005"/>
      <c r="R1433" s="1006"/>
      <c r="S1433" s="1006"/>
      <c r="T1433" s="1006"/>
      <c r="U1433" s="1007"/>
      <c r="V1433" s="1010"/>
      <c r="W1433" s="1010"/>
      <c r="X1433" s="1010"/>
      <c r="Y1433" s="1010"/>
      <c r="Z1433" s="1010"/>
      <c r="AA1433" s="1010"/>
      <c r="AB1433" s="1011"/>
      <c r="AC1433" s="241"/>
      <c r="AD1433" s="997"/>
      <c r="AE1433" s="998"/>
      <c r="AF1433" s="998"/>
      <c r="AG1433" s="998"/>
      <c r="AH1433" s="998"/>
      <c r="AI1433" s="998"/>
      <c r="AJ1433" s="998"/>
      <c r="AK1433" s="999"/>
      <c r="AL1433" s="1002"/>
      <c r="AM1433" s="1003"/>
      <c r="AN1433" s="1004"/>
      <c r="AO1433" s="1005"/>
      <c r="AP1433" s="1005"/>
      <c r="AQ1433" s="1005"/>
      <c r="AR1433" s="1005"/>
      <c r="AS1433" s="1005"/>
      <c r="AT1433" s="1006"/>
      <c r="AU1433" s="1006"/>
      <c r="AV1433" s="1006"/>
      <c r="AW1433" s="1007"/>
      <c r="AX1433" s="1010"/>
      <c r="AY1433" s="1010"/>
      <c r="AZ1433" s="1010"/>
      <c r="BA1433" s="1010"/>
      <c r="BB1433" s="1010"/>
      <c r="BC1433" s="1010"/>
      <c r="BD1433" s="1011"/>
      <c r="BF1433" s="241"/>
    </row>
    <row r="1434" spans="2:58" s="236" customFormat="1" ht="15" hidden="1" customHeight="1">
      <c r="B1434" s="994" t="s">
        <v>3934</v>
      </c>
      <c r="C1434" s="995"/>
      <c r="D1434" s="995"/>
      <c r="E1434" s="995"/>
      <c r="F1434" s="995"/>
      <c r="G1434" s="995"/>
      <c r="H1434" s="995"/>
      <c r="I1434" s="996"/>
      <c r="J1434" s="968"/>
      <c r="K1434" s="969"/>
      <c r="L1434" s="1012"/>
      <c r="M1434" s="1012" t="s">
        <v>12</v>
      </c>
      <c r="N1434" s="1012"/>
      <c r="O1434" s="1012" t="s">
        <v>11</v>
      </c>
      <c r="P1434" s="1012"/>
      <c r="Q1434" s="1012" t="s">
        <v>227</v>
      </c>
      <c r="S1434" s="476"/>
      <c r="T1434" s="476"/>
      <c r="U1434" s="476"/>
      <c r="V1434" s="476"/>
      <c r="W1434" s="476"/>
      <c r="X1434" s="476"/>
      <c r="Y1434" s="476"/>
      <c r="Z1434" s="476"/>
      <c r="AA1434" s="476"/>
      <c r="AB1434" s="477"/>
      <c r="AC1434" s="241"/>
      <c r="AD1434" s="994" t="s">
        <v>3934</v>
      </c>
      <c r="AE1434" s="995"/>
      <c r="AF1434" s="995"/>
      <c r="AG1434" s="995"/>
      <c r="AH1434" s="995"/>
      <c r="AI1434" s="995"/>
      <c r="AJ1434" s="995"/>
      <c r="AK1434" s="996"/>
      <c r="AL1434" s="968"/>
      <c r="AM1434" s="969"/>
      <c r="AN1434" s="1012"/>
      <c r="AO1434" s="1012" t="s">
        <v>12</v>
      </c>
      <c r="AP1434" s="1012"/>
      <c r="AQ1434" s="1012" t="s">
        <v>11</v>
      </c>
      <c r="AR1434" s="1012"/>
      <c r="AS1434" s="1012" t="s">
        <v>227</v>
      </c>
      <c r="AU1434" s="476"/>
      <c r="AV1434" s="476"/>
      <c r="AW1434" s="476"/>
      <c r="AX1434" s="476"/>
      <c r="AY1434" s="476"/>
      <c r="AZ1434" s="476"/>
      <c r="BA1434" s="476"/>
      <c r="BB1434" s="476"/>
      <c r="BC1434" s="476"/>
      <c r="BD1434" s="477"/>
      <c r="BF1434" s="241"/>
    </row>
    <row r="1435" spans="2:58" s="236" customFormat="1" ht="15" hidden="1" customHeight="1">
      <c r="B1435" s="997"/>
      <c r="C1435" s="998"/>
      <c r="D1435" s="998"/>
      <c r="E1435" s="998"/>
      <c r="F1435" s="998"/>
      <c r="G1435" s="998"/>
      <c r="H1435" s="998"/>
      <c r="I1435" s="999"/>
      <c r="J1435" s="970"/>
      <c r="K1435" s="971"/>
      <c r="L1435" s="1013"/>
      <c r="M1435" s="1013"/>
      <c r="N1435" s="1013"/>
      <c r="O1435" s="1013"/>
      <c r="P1435" s="1013"/>
      <c r="Q1435" s="1013"/>
      <c r="R1435" s="481"/>
      <c r="S1435" s="479"/>
      <c r="T1435" s="479"/>
      <c r="U1435" s="479"/>
      <c r="V1435" s="479"/>
      <c r="W1435" s="479"/>
      <c r="X1435" s="479"/>
      <c r="Y1435" s="479"/>
      <c r="Z1435" s="479"/>
      <c r="AA1435" s="479"/>
      <c r="AB1435" s="480"/>
      <c r="AC1435" s="241"/>
      <c r="AD1435" s="997"/>
      <c r="AE1435" s="998"/>
      <c r="AF1435" s="998"/>
      <c r="AG1435" s="998"/>
      <c r="AH1435" s="998"/>
      <c r="AI1435" s="998"/>
      <c r="AJ1435" s="998"/>
      <c r="AK1435" s="999"/>
      <c r="AL1435" s="970"/>
      <c r="AM1435" s="971"/>
      <c r="AN1435" s="1013"/>
      <c r="AO1435" s="1013"/>
      <c r="AP1435" s="1013"/>
      <c r="AQ1435" s="1013"/>
      <c r="AR1435" s="1013"/>
      <c r="AS1435" s="1013"/>
      <c r="AT1435" s="481"/>
      <c r="AU1435" s="479"/>
      <c r="AV1435" s="479"/>
      <c r="AW1435" s="479"/>
      <c r="AX1435" s="479"/>
      <c r="AY1435" s="479"/>
      <c r="AZ1435" s="479"/>
      <c r="BA1435" s="479"/>
      <c r="BB1435" s="479"/>
      <c r="BC1435" s="479"/>
      <c r="BD1435" s="480"/>
      <c r="BF1435" s="241"/>
    </row>
    <row r="1436" spans="2:58" s="236" customFormat="1" ht="20.100000000000001" hidden="1" customHeight="1">
      <c r="B1436" s="482"/>
      <c r="C1436" s="482"/>
      <c r="D1436" s="482"/>
      <c r="E1436" s="482"/>
      <c r="F1436" s="482"/>
      <c r="G1436" s="482"/>
      <c r="H1436" s="482"/>
      <c r="I1436" s="482"/>
      <c r="J1436" s="482"/>
      <c r="K1436" s="482"/>
      <c r="L1436" s="482"/>
      <c r="M1436" s="482"/>
      <c r="N1436" s="482"/>
      <c r="O1436" s="482"/>
      <c r="P1436" s="482"/>
      <c r="Q1436" s="482"/>
      <c r="R1436" s="482"/>
      <c r="S1436" s="482"/>
      <c r="T1436" s="482"/>
      <c r="U1436" s="482"/>
      <c r="V1436" s="482"/>
      <c r="W1436" s="482"/>
      <c r="X1436" s="482"/>
      <c r="Y1436" s="478"/>
      <c r="Z1436" s="478"/>
      <c r="AA1436" s="478"/>
      <c r="AB1436" s="478"/>
      <c r="AC1436" s="241"/>
      <c r="AD1436" s="482"/>
      <c r="AE1436" s="482"/>
      <c r="AF1436" s="482"/>
      <c r="AG1436" s="482"/>
      <c r="AH1436" s="482"/>
      <c r="AI1436" s="482"/>
      <c r="AJ1436" s="482"/>
      <c r="AK1436" s="482"/>
      <c r="AL1436" s="482"/>
      <c r="AM1436" s="482"/>
      <c r="AN1436" s="482"/>
      <c r="AO1436" s="482"/>
      <c r="AP1436" s="482"/>
      <c r="AQ1436" s="482"/>
      <c r="AR1436" s="482"/>
      <c r="AS1436" s="482"/>
      <c r="AT1436" s="482"/>
      <c r="AU1436" s="482"/>
      <c r="AV1436" s="482"/>
      <c r="AW1436" s="482"/>
      <c r="AX1436" s="482"/>
      <c r="AY1436" s="482"/>
      <c r="AZ1436" s="482"/>
      <c r="BA1436" s="478"/>
      <c r="BB1436" s="478"/>
      <c r="BC1436" s="478"/>
      <c r="BD1436" s="478"/>
      <c r="BF1436" s="241"/>
    </row>
    <row r="1437" spans="2:58" s="236" customFormat="1" ht="12.45" hidden="1" customHeight="1">
      <c r="B1437" s="1014" t="s">
        <v>3917</v>
      </c>
      <c r="C1437" s="1015"/>
      <c r="D1437" s="1015"/>
      <c r="E1437" s="1015"/>
      <c r="F1437" s="1015"/>
      <c r="G1437" s="1015"/>
      <c r="H1437" s="1015"/>
      <c r="I1437" s="1016"/>
      <c r="J1437" s="1017"/>
      <c r="K1437" s="1018"/>
      <c r="L1437" s="1018"/>
      <c r="M1437" s="1018"/>
      <c r="N1437" s="1018"/>
      <c r="O1437" s="1018"/>
      <c r="P1437" s="1018"/>
      <c r="Q1437" s="1018"/>
      <c r="R1437" s="1018"/>
      <c r="S1437" s="1018"/>
      <c r="T1437" s="1018"/>
      <c r="U1437" s="1018"/>
      <c r="V1437" s="1018"/>
      <c r="W1437" s="1018"/>
      <c r="X1437" s="1018"/>
      <c r="Y1437" s="1018"/>
      <c r="Z1437" s="1018"/>
      <c r="AA1437" s="1018"/>
      <c r="AB1437" s="1019"/>
      <c r="AD1437" s="1014" t="s">
        <v>3917</v>
      </c>
      <c r="AE1437" s="1015"/>
      <c r="AF1437" s="1015"/>
      <c r="AG1437" s="1015"/>
      <c r="AH1437" s="1015"/>
      <c r="AI1437" s="1015"/>
      <c r="AJ1437" s="1015"/>
      <c r="AK1437" s="1016"/>
      <c r="AL1437" s="1017"/>
      <c r="AM1437" s="1018"/>
      <c r="AN1437" s="1018"/>
      <c r="AO1437" s="1018"/>
      <c r="AP1437" s="1018"/>
      <c r="AQ1437" s="1018"/>
      <c r="AR1437" s="1018"/>
      <c r="AS1437" s="1018"/>
      <c r="AT1437" s="1018"/>
      <c r="AU1437" s="1018"/>
      <c r="AV1437" s="1018"/>
      <c r="AW1437" s="1018"/>
      <c r="AX1437" s="1018"/>
      <c r="AY1437" s="1018"/>
      <c r="AZ1437" s="1018"/>
      <c r="BA1437" s="1018"/>
      <c r="BB1437" s="1018"/>
      <c r="BC1437" s="1018"/>
      <c r="BD1437" s="1019"/>
    </row>
    <row r="1438" spans="2:58" s="236" customFormat="1" ht="22.5" hidden="1" customHeight="1">
      <c r="B1438" s="1020" t="s">
        <v>8</v>
      </c>
      <c r="C1438" s="1021"/>
      <c r="D1438" s="1021"/>
      <c r="E1438" s="1021"/>
      <c r="F1438" s="1021"/>
      <c r="G1438" s="1021"/>
      <c r="H1438" s="1021"/>
      <c r="I1438" s="1022"/>
      <c r="J1438" s="1023"/>
      <c r="K1438" s="1024"/>
      <c r="L1438" s="1024"/>
      <c r="M1438" s="1025"/>
      <c r="N1438" s="1025"/>
      <c r="O1438" s="1024"/>
      <c r="P1438" s="1025"/>
      <c r="Q1438" s="1025"/>
      <c r="R1438" s="1024"/>
      <c r="S1438" s="1024"/>
      <c r="T1438" s="1024"/>
      <c r="U1438" s="1024"/>
      <c r="V1438" s="1024"/>
      <c r="W1438" s="1024"/>
      <c r="X1438" s="1024"/>
      <c r="Y1438" s="1024"/>
      <c r="Z1438" s="1024"/>
      <c r="AA1438" s="1024"/>
      <c r="AB1438" s="1026"/>
      <c r="AC1438" s="236">
        <v>84</v>
      </c>
      <c r="AD1438" s="1020" t="s">
        <v>8</v>
      </c>
      <c r="AE1438" s="1021"/>
      <c r="AF1438" s="1021"/>
      <c r="AG1438" s="1021"/>
      <c r="AH1438" s="1021"/>
      <c r="AI1438" s="1021"/>
      <c r="AJ1438" s="1021"/>
      <c r="AK1438" s="1022"/>
      <c r="AL1438" s="1023"/>
      <c r="AM1438" s="1024"/>
      <c r="AN1438" s="1024"/>
      <c r="AO1438" s="1025"/>
      <c r="AP1438" s="1025"/>
      <c r="AQ1438" s="1024"/>
      <c r="AR1438" s="1025"/>
      <c r="AS1438" s="1025"/>
      <c r="AT1438" s="1024"/>
      <c r="AU1438" s="1024"/>
      <c r="AV1438" s="1024"/>
      <c r="AW1438" s="1024"/>
      <c r="AX1438" s="1024"/>
      <c r="AY1438" s="1024"/>
      <c r="AZ1438" s="1024"/>
      <c r="BA1438" s="1024"/>
      <c r="BB1438" s="1024"/>
      <c r="BC1438" s="1024"/>
      <c r="BD1438" s="1026"/>
      <c r="BF1438" s="236">
        <v>84</v>
      </c>
    </row>
    <row r="1439" spans="2:58" s="236" customFormat="1" ht="25.2" hidden="1" customHeight="1">
      <c r="B1439" s="1027" t="s">
        <v>23</v>
      </c>
      <c r="C1439" s="1028"/>
      <c r="D1439" s="1028"/>
      <c r="E1439" s="1028"/>
      <c r="F1439" s="1028"/>
      <c r="G1439" s="1028"/>
      <c r="H1439" s="1028"/>
      <c r="I1439" s="1029"/>
      <c r="J1439" s="972" t="s">
        <v>3918</v>
      </c>
      <c r="K1439" s="973"/>
      <c r="L1439" s="973"/>
      <c r="M1439" s="975"/>
      <c r="N1439" s="977"/>
      <c r="O1439" s="239" t="s">
        <v>3919</v>
      </c>
      <c r="P1439" s="975"/>
      <c r="Q1439" s="977"/>
      <c r="R1439" s="973"/>
      <c r="S1439" s="973"/>
      <c r="T1439" s="973"/>
      <c r="U1439" s="973"/>
      <c r="V1439" s="973"/>
      <c r="W1439" s="973"/>
      <c r="X1439" s="973"/>
      <c r="Y1439" s="973"/>
      <c r="Z1439" s="973"/>
      <c r="AA1439" s="973"/>
      <c r="AB1439" s="974"/>
      <c r="AD1439" s="1027" t="s">
        <v>23</v>
      </c>
      <c r="AE1439" s="1028"/>
      <c r="AF1439" s="1028"/>
      <c r="AG1439" s="1028"/>
      <c r="AH1439" s="1028"/>
      <c r="AI1439" s="1028"/>
      <c r="AJ1439" s="1028"/>
      <c r="AK1439" s="1029"/>
      <c r="AL1439" s="972" t="s">
        <v>3918</v>
      </c>
      <c r="AM1439" s="973"/>
      <c r="AN1439" s="973"/>
      <c r="AO1439" s="975"/>
      <c r="AP1439" s="977"/>
      <c r="AQ1439" s="239" t="s">
        <v>3919</v>
      </c>
      <c r="AR1439" s="975"/>
      <c r="AS1439" s="977"/>
      <c r="AT1439" s="973"/>
      <c r="AU1439" s="973"/>
      <c r="AV1439" s="973"/>
      <c r="AW1439" s="973"/>
      <c r="AX1439" s="973"/>
      <c r="AY1439" s="973"/>
      <c r="AZ1439" s="973"/>
      <c r="BA1439" s="973"/>
      <c r="BB1439" s="973"/>
      <c r="BC1439" s="973"/>
      <c r="BD1439" s="974"/>
    </row>
    <row r="1440" spans="2:58" s="236" customFormat="1" ht="25.2" hidden="1" customHeight="1">
      <c r="B1440" s="1030"/>
      <c r="C1440" s="1025"/>
      <c r="D1440" s="1025"/>
      <c r="E1440" s="1025"/>
      <c r="F1440" s="1025"/>
      <c r="G1440" s="1025"/>
      <c r="H1440" s="1025"/>
      <c r="I1440" s="1031"/>
      <c r="J1440" s="972" t="s">
        <v>3920</v>
      </c>
      <c r="K1440" s="973"/>
      <c r="L1440" s="973"/>
      <c r="M1440" s="975"/>
      <c r="N1440" s="976"/>
      <c r="O1440" s="976"/>
      <c r="P1440" s="976"/>
      <c r="Q1440" s="977"/>
      <c r="R1440" s="972" t="s">
        <v>3921</v>
      </c>
      <c r="S1440" s="973"/>
      <c r="T1440" s="974"/>
      <c r="U1440" s="975"/>
      <c r="V1440" s="976"/>
      <c r="W1440" s="976"/>
      <c r="X1440" s="976"/>
      <c r="Y1440" s="976"/>
      <c r="Z1440" s="976"/>
      <c r="AA1440" s="976"/>
      <c r="AB1440" s="977"/>
      <c r="AD1440" s="1030"/>
      <c r="AE1440" s="1025"/>
      <c r="AF1440" s="1025"/>
      <c r="AG1440" s="1025"/>
      <c r="AH1440" s="1025"/>
      <c r="AI1440" s="1025"/>
      <c r="AJ1440" s="1025"/>
      <c r="AK1440" s="1031"/>
      <c r="AL1440" s="972" t="s">
        <v>3920</v>
      </c>
      <c r="AM1440" s="973"/>
      <c r="AN1440" s="973"/>
      <c r="AO1440" s="975"/>
      <c r="AP1440" s="976"/>
      <c r="AQ1440" s="976"/>
      <c r="AR1440" s="976"/>
      <c r="AS1440" s="977"/>
      <c r="AT1440" s="972" t="s">
        <v>3921</v>
      </c>
      <c r="AU1440" s="973"/>
      <c r="AV1440" s="974"/>
      <c r="AW1440" s="975"/>
      <c r="AX1440" s="976"/>
      <c r="AY1440" s="976"/>
      <c r="AZ1440" s="976"/>
      <c r="BA1440" s="976"/>
      <c r="BB1440" s="976"/>
      <c r="BC1440" s="976"/>
      <c r="BD1440" s="977"/>
    </row>
    <row r="1441" spans="2:58" s="236" customFormat="1" ht="25.2" hidden="1" customHeight="1">
      <c r="B1441" s="1030"/>
      <c r="C1441" s="1025"/>
      <c r="D1441" s="1025"/>
      <c r="E1441" s="1025"/>
      <c r="F1441" s="1025"/>
      <c r="G1441" s="1025"/>
      <c r="H1441" s="1025"/>
      <c r="I1441" s="1031"/>
      <c r="J1441" s="972" t="s">
        <v>3922</v>
      </c>
      <c r="K1441" s="973"/>
      <c r="L1441" s="973"/>
      <c r="M1441" s="978"/>
      <c r="N1441" s="979"/>
      <c r="O1441" s="979"/>
      <c r="P1441" s="979"/>
      <c r="Q1441" s="980"/>
      <c r="R1441" s="972" t="s">
        <v>3923</v>
      </c>
      <c r="S1441" s="973"/>
      <c r="T1441" s="974"/>
      <c r="U1441" s="975"/>
      <c r="V1441" s="976"/>
      <c r="W1441" s="976"/>
      <c r="X1441" s="976"/>
      <c r="Y1441" s="976"/>
      <c r="Z1441" s="976"/>
      <c r="AA1441" s="976"/>
      <c r="AB1441" s="977"/>
      <c r="AD1441" s="1030"/>
      <c r="AE1441" s="1025"/>
      <c r="AF1441" s="1025"/>
      <c r="AG1441" s="1025"/>
      <c r="AH1441" s="1025"/>
      <c r="AI1441" s="1025"/>
      <c r="AJ1441" s="1025"/>
      <c r="AK1441" s="1031"/>
      <c r="AL1441" s="972" t="s">
        <v>3922</v>
      </c>
      <c r="AM1441" s="973"/>
      <c r="AN1441" s="973"/>
      <c r="AO1441" s="978"/>
      <c r="AP1441" s="979"/>
      <c r="AQ1441" s="979"/>
      <c r="AR1441" s="979"/>
      <c r="AS1441" s="980"/>
      <c r="AT1441" s="972" t="s">
        <v>3923</v>
      </c>
      <c r="AU1441" s="973"/>
      <c r="AV1441" s="974"/>
      <c r="AW1441" s="975"/>
      <c r="AX1441" s="976"/>
      <c r="AY1441" s="976"/>
      <c r="AZ1441" s="976"/>
      <c r="BA1441" s="976"/>
      <c r="BB1441" s="976"/>
      <c r="BC1441" s="976"/>
      <c r="BD1441" s="977"/>
    </row>
    <row r="1442" spans="2:58" s="236" customFormat="1" ht="25.2" hidden="1" customHeight="1">
      <c r="B1442" s="1023"/>
      <c r="C1442" s="1024"/>
      <c r="D1442" s="1024"/>
      <c r="E1442" s="1024"/>
      <c r="F1442" s="1024"/>
      <c r="G1442" s="1024"/>
      <c r="H1442" s="1024"/>
      <c r="I1442" s="1026"/>
      <c r="J1442" s="972" t="s">
        <v>3924</v>
      </c>
      <c r="K1442" s="973"/>
      <c r="L1442" s="973"/>
      <c r="M1442" s="981"/>
      <c r="N1442" s="981"/>
      <c r="O1442" s="981"/>
      <c r="P1442" s="981"/>
      <c r="Q1442" s="981"/>
      <c r="R1442" s="981"/>
      <c r="S1442" s="981"/>
      <c r="T1442" s="981"/>
      <c r="U1442" s="981"/>
      <c r="V1442" s="981"/>
      <c r="W1442" s="981"/>
      <c r="X1442" s="981"/>
      <c r="Y1442" s="981"/>
      <c r="Z1442" s="981"/>
      <c r="AA1442" s="981"/>
      <c r="AB1442" s="981"/>
      <c r="AD1442" s="1023"/>
      <c r="AE1442" s="1024"/>
      <c r="AF1442" s="1024"/>
      <c r="AG1442" s="1024"/>
      <c r="AH1442" s="1024"/>
      <c r="AI1442" s="1024"/>
      <c r="AJ1442" s="1024"/>
      <c r="AK1442" s="1026"/>
      <c r="AL1442" s="972" t="s">
        <v>3924</v>
      </c>
      <c r="AM1442" s="973"/>
      <c r="AN1442" s="973"/>
      <c r="AO1442" s="981"/>
      <c r="AP1442" s="981"/>
      <c r="AQ1442" s="981"/>
      <c r="AR1442" s="981"/>
      <c r="AS1442" s="981"/>
      <c r="AT1442" s="981"/>
      <c r="AU1442" s="981"/>
      <c r="AV1442" s="981"/>
      <c r="AW1442" s="981"/>
      <c r="AX1442" s="981"/>
      <c r="AY1442" s="981"/>
      <c r="AZ1442" s="981"/>
      <c r="BA1442" s="981"/>
      <c r="BB1442" s="981"/>
      <c r="BC1442" s="981"/>
      <c r="BD1442" s="981"/>
    </row>
    <row r="1443" spans="2:58" s="236" customFormat="1" ht="30" hidden="1" customHeight="1">
      <c r="B1443" s="982" t="s">
        <v>3925</v>
      </c>
      <c r="C1443" s="983"/>
      <c r="D1443" s="983"/>
      <c r="E1443" s="983"/>
      <c r="F1443" s="983"/>
      <c r="G1443" s="983"/>
      <c r="H1443" s="983"/>
      <c r="I1443" s="984"/>
      <c r="J1443" s="444"/>
      <c r="K1443" s="445"/>
      <c r="L1443" s="446" t="s">
        <v>388</v>
      </c>
      <c r="M1443" s="447"/>
      <c r="N1443" s="448" t="s">
        <v>112</v>
      </c>
      <c r="O1443" s="449"/>
      <c r="P1443" s="450"/>
      <c r="V1443" s="451"/>
      <c r="W1443" s="451"/>
      <c r="X1443" s="451"/>
      <c r="Y1443" s="451"/>
      <c r="Z1443" s="451"/>
      <c r="AA1443" s="451"/>
      <c r="AB1443" s="452"/>
      <c r="AD1443" s="982" t="s">
        <v>3925</v>
      </c>
      <c r="AE1443" s="983"/>
      <c r="AF1443" s="983"/>
      <c r="AG1443" s="983"/>
      <c r="AH1443" s="983"/>
      <c r="AI1443" s="983"/>
      <c r="AJ1443" s="983"/>
      <c r="AK1443" s="984"/>
      <c r="AL1443" s="444"/>
      <c r="AM1443" s="445"/>
      <c r="AN1443" s="446" t="s">
        <v>388</v>
      </c>
      <c r="AO1443" s="447"/>
      <c r="AP1443" s="448" t="s">
        <v>112</v>
      </c>
      <c r="AQ1443" s="449"/>
      <c r="AR1443" s="450"/>
      <c r="AX1443" s="451"/>
      <c r="AY1443" s="451"/>
      <c r="AZ1443" s="451"/>
      <c r="BA1443" s="451"/>
      <c r="BB1443" s="451"/>
      <c r="BC1443" s="451"/>
      <c r="BD1443" s="452"/>
    </row>
    <row r="1444" spans="2:58" s="236" customFormat="1" ht="15" hidden="1" customHeight="1">
      <c r="B1444" s="985"/>
      <c r="C1444" s="986"/>
      <c r="D1444" s="986"/>
      <c r="E1444" s="986"/>
      <c r="F1444" s="986"/>
      <c r="G1444" s="986"/>
      <c r="H1444" s="986"/>
      <c r="I1444" s="987"/>
      <c r="J1444" s="453" t="s">
        <v>3926</v>
      </c>
      <c r="K1444" s="454"/>
      <c r="L1444" s="454"/>
      <c r="M1444" s="454"/>
      <c r="N1444" s="454"/>
      <c r="O1444" s="454"/>
      <c r="P1444" s="454"/>
      <c r="Q1444" s="454"/>
      <c r="R1444" s="454"/>
      <c r="S1444" s="449"/>
      <c r="T1444" s="455"/>
      <c r="U1444" s="456"/>
      <c r="V1444" s="457"/>
      <c r="W1444" s="458"/>
      <c r="X1444" s="459" t="s">
        <v>388</v>
      </c>
      <c r="Y1444" s="460"/>
      <c r="Z1444" s="461" t="s">
        <v>112</v>
      </c>
      <c r="AA1444" s="461"/>
      <c r="AB1444" s="462"/>
      <c r="AD1444" s="985"/>
      <c r="AE1444" s="986"/>
      <c r="AF1444" s="986"/>
      <c r="AG1444" s="986"/>
      <c r="AH1444" s="986"/>
      <c r="AI1444" s="986"/>
      <c r="AJ1444" s="986"/>
      <c r="AK1444" s="987"/>
      <c r="AL1444" s="453" t="s">
        <v>3926</v>
      </c>
      <c r="AM1444" s="454"/>
      <c r="AN1444" s="454"/>
      <c r="AO1444" s="454"/>
      <c r="AP1444" s="454"/>
      <c r="AQ1444" s="454"/>
      <c r="AR1444" s="454"/>
      <c r="AS1444" s="454"/>
      <c r="AT1444" s="454"/>
      <c r="AU1444" s="449"/>
      <c r="AV1444" s="455"/>
      <c r="AW1444" s="456"/>
      <c r="AX1444" s="457"/>
      <c r="AY1444" s="458"/>
      <c r="AZ1444" s="459" t="s">
        <v>388</v>
      </c>
      <c r="BA1444" s="460"/>
      <c r="BB1444" s="461" t="s">
        <v>112</v>
      </c>
      <c r="BC1444" s="461"/>
      <c r="BD1444" s="462"/>
    </row>
    <row r="1445" spans="2:58" s="236" customFormat="1" ht="15" hidden="1" customHeight="1">
      <c r="B1445" s="988"/>
      <c r="C1445" s="989"/>
      <c r="D1445" s="989"/>
      <c r="E1445" s="989"/>
      <c r="F1445" s="989"/>
      <c r="G1445" s="989"/>
      <c r="H1445" s="989"/>
      <c r="I1445" s="990"/>
      <c r="J1445" s="463" t="s">
        <v>3927</v>
      </c>
      <c r="K1445" s="464"/>
      <c r="L1445" s="464"/>
      <c r="M1445" s="464"/>
      <c r="N1445" s="464"/>
      <c r="O1445" s="464"/>
      <c r="P1445" s="464"/>
      <c r="Q1445" s="464"/>
      <c r="R1445" s="464"/>
      <c r="S1445" s="465"/>
      <c r="T1445" s="466"/>
      <c r="U1445" s="467"/>
      <c r="V1445" s="468"/>
      <c r="W1445" s="469"/>
      <c r="X1445" s="464" t="s">
        <v>388</v>
      </c>
      <c r="Y1445" s="470"/>
      <c r="Z1445" s="466" t="s">
        <v>112</v>
      </c>
      <c r="AA1445" s="466"/>
      <c r="AB1445" s="471"/>
      <c r="AD1445" s="988"/>
      <c r="AE1445" s="989"/>
      <c r="AF1445" s="989"/>
      <c r="AG1445" s="989"/>
      <c r="AH1445" s="989"/>
      <c r="AI1445" s="989"/>
      <c r="AJ1445" s="989"/>
      <c r="AK1445" s="990"/>
      <c r="AL1445" s="463" t="s">
        <v>3927</v>
      </c>
      <c r="AM1445" s="464"/>
      <c r="AN1445" s="464"/>
      <c r="AO1445" s="464"/>
      <c r="AP1445" s="464"/>
      <c r="AQ1445" s="464"/>
      <c r="AR1445" s="464"/>
      <c r="AS1445" s="464"/>
      <c r="AT1445" s="464"/>
      <c r="AU1445" s="465"/>
      <c r="AV1445" s="466"/>
      <c r="AW1445" s="467"/>
      <c r="AX1445" s="468"/>
      <c r="AY1445" s="469"/>
      <c r="AZ1445" s="464" t="s">
        <v>388</v>
      </c>
      <c r="BA1445" s="470"/>
      <c r="BB1445" s="466" t="s">
        <v>112</v>
      </c>
      <c r="BC1445" s="466"/>
      <c r="BD1445" s="471"/>
    </row>
    <row r="1446" spans="2:58" s="236" customFormat="1" ht="18" hidden="1" customHeight="1">
      <c r="B1446" s="991" t="s">
        <v>3928</v>
      </c>
      <c r="C1446" s="992"/>
      <c r="D1446" s="992"/>
      <c r="E1446" s="992"/>
      <c r="F1446" s="992"/>
      <c r="G1446" s="992"/>
      <c r="H1446" s="992"/>
      <c r="I1446" s="993"/>
      <c r="J1446" s="472" t="s">
        <v>3783</v>
      </c>
      <c r="K1446" s="473" t="s">
        <v>3929</v>
      </c>
      <c r="L1446" s="474"/>
      <c r="M1446" s="474"/>
      <c r="N1446" s="474"/>
      <c r="O1446" s="472" t="s">
        <v>3783</v>
      </c>
      <c r="P1446" s="473" t="s">
        <v>3930</v>
      </c>
      <c r="Q1446" s="474"/>
      <c r="R1446" s="474"/>
      <c r="T1446" s="461" t="s">
        <v>3935</v>
      </c>
      <c r="U1446" s="472" t="s">
        <v>3783</v>
      </c>
      <c r="V1446" s="461" t="s">
        <v>3936</v>
      </c>
      <c r="X1446" s="473"/>
      <c r="Y1446" s="474"/>
      <c r="Z1446" s="474"/>
      <c r="AA1446" s="474"/>
      <c r="AB1446" s="475"/>
      <c r="AD1446" s="991" t="s">
        <v>3928</v>
      </c>
      <c r="AE1446" s="992"/>
      <c r="AF1446" s="992"/>
      <c r="AG1446" s="992"/>
      <c r="AH1446" s="992"/>
      <c r="AI1446" s="992"/>
      <c r="AJ1446" s="992"/>
      <c r="AK1446" s="993"/>
      <c r="AL1446" s="472" t="s">
        <v>3783</v>
      </c>
      <c r="AM1446" s="473" t="s">
        <v>3929</v>
      </c>
      <c r="AN1446" s="474"/>
      <c r="AO1446" s="474"/>
      <c r="AP1446" s="474"/>
      <c r="AQ1446" s="472" t="s">
        <v>3783</v>
      </c>
      <c r="AR1446" s="473" t="s">
        <v>3930</v>
      </c>
      <c r="AS1446" s="474"/>
      <c r="AT1446" s="474"/>
      <c r="AV1446" s="461" t="s">
        <v>3935</v>
      </c>
      <c r="AW1446" s="472" t="s">
        <v>3783</v>
      </c>
      <c r="AX1446" s="461" t="s">
        <v>3936</v>
      </c>
      <c r="AZ1446" s="473"/>
      <c r="BA1446" s="474"/>
      <c r="BB1446" s="474"/>
      <c r="BC1446" s="474"/>
      <c r="BD1446" s="475"/>
    </row>
    <row r="1447" spans="2:58" s="236" customFormat="1" ht="15" hidden="1" customHeight="1">
      <c r="B1447" s="994" t="s">
        <v>3931</v>
      </c>
      <c r="C1447" s="995"/>
      <c r="D1447" s="995"/>
      <c r="E1447" s="995"/>
      <c r="F1447" s="995"/>
      <c r="G1447" s="995"/>
      <c r="H1447" s="995"/>
      <c r="I1447" s="996"/>
      <c r="J1447" s="1000" t="s">
        <v>3932</v>
      </c>
      <c r="K1447" s="1001"/>
      <c r="L1447" s="1004"/>
      <c r="M1447" s="1005"/>
      <c r="N1447" s="1005"/>
      <c r="O1447" s="1005"/>
      <c r="P1447" s="1005"/>
      <c r="Q1447" s="1005"/>
      <c r="R1447" s="1006"/>
      <c r="S1447" s="1006"/>
      <c r="T1447" s="1006"/>
      <c r="U1447" s="1007"/>
      <c r="V1447" s="1008" t="s">
        <v>3933</v>
      </c>
      <c r="W1447" s="1008"/>
      <c r="X1447" s="1008"/>
      <c r="Y1447" s="1008"/>
      <c r="Z1447" s="1008"/>
      <c r="AA1447" s="1008"/>
      <c r="AB1447" s="1009"/>
      <c r="AD1447" s="994" t="s">
        <v>3931</v>
      </c>
      <c r="AE1447" s="995"/>
      <c r="AF1447" s="995"/>
      <c r="AG1447" s="995"/>
      <c r="AH1447" s="995"/>
      <c r="AI1447" s="995"/>
      <c r="AJ1447" s="995"/>
      <c r="AK1447" s="996"/>
      <c r="AL1447" s="1000" t="s">
        <v>3932</v>
      </c>
      <c r="AM1447" s="1001"/>
      <c r="AN1447" s="1004"/>
      <c r="AO1447" s="1005"/>
      <c r="AP1447" s="1005"/>
      <c r="AQ1447" s="1005"/>
      <c r="AR1447" s="1005"/>
      <c r="AS1447" s="1005"/>
      <c r="AT1447" s="1006"/>
      <c r="AU1447" s="1006"/>
      <c r="AV1447" s="1006"/>
      <c r="AW1447" s="1007"/>
      <c r="AX1447" s="1008" t="s">
        <v>3933</v>
      </c>
      <c r="AY1447" s="1008"/>
      <c r="AZ1447" s="1008"/>
      <c r="BA1447" s="1008"/>
      <c r="BB1447" s="1008"/>
      <c r="BC1447" s="1008"/>
      <c r="BD1447" s="1009"/>
    </row>
    <row r="1448" spans="2:58" s="236" customFormat="1" ht="15" hidden="1" customHeight="1">
      <c r="B1448" s="997"/>
      <c r="C1448" s="998"/>
      <c r="D1448" s="998"/>
      <c r="E1448" s="998"/>
      <c r="F1448" s="998"/>
      <c r="G1448" s="998"/>
      <c r="H1448" s="998"/>
      <c r="I1448" s="999"/>
      <c r="J1448" s="1002"/>
      <c r="K1448" s="1003"/>
      <c r="L1448" s="1004"/>
      <c r="M1448" s="1005"/>
      <c r="N1448" s="1005"/>
      <c r="O1448" s="1005"/>
      <c r="P1448" s="1005"/>
      <c r="Q1448" s="1005"/>
      <c r="R1448" s="1006"/>
      <c r="S1448" s="1006"/>
      <c r="T1448" s="1006"/>
      <c r="U1448" s="1007"/>
      <c r="V1448" s="1010"/>
      <c r="W1448" s="1010"/>
      <c r="X1448" s="1010"/>
      <c r="Y1448" s="1010"/>
      <c r="Z1448" s="1010"/>
      <c r="AA1448" s="1010"/>
      <c r="AB1448" s="1011"/>
      <c r="AC1448" s="241"/>
      <c r="AD1448" s="997"/>
      <c r="AE1448" s="998"/>
      <c r="AF1448" s="998"/>
      <c r="AG1448" s="998"/>
      <c r="AH1448" s="998"/>
      <c r="AI1448" s="998"/>
      <c r="AJ1448" s="998"/>
      <c r="AK1448" s="999"/>
      <c r="AL1448" s="1002"/>
      <c r="AM1448" s="1003"/>
      <c r="AN1448" s="1004"/>
      <c r="AO1448" s="1005"/>
      <c r="AP1448" s="1005"/>
      <c r="AQ1448" s="1005"/>
      <c r="AR1448" s="1005"/>
      <c r="AS1448" s="1005"/>
      <c r="AT1448" s="1006"/>
      <c r="AU1448" s="1006"/>
      <c r="AV1448" s="1006"/>
      <c r="AW1448" s="1007"/>
      <c r="AX1448" s="1010"/>
      <c r="AY1448" s="1010"/>
      <c r="AZ1448" s="1010"/>
      <c r="BA1448" s="1010"/>
      <c r="BB1448" s="1010"/>
      <c r="BC1448" s="1010"/>
      <c r="BD1448" s="1011"/>
      <c r="BF1448" s="241"/>
    </row>
    <row r="1449" spans="2:58" s="236" customFormat="1" ht="15" hidden="1" customHeight="1">
      <c r="B1449" s="994" t="s">
        <v>3934</v>
      </c>
      <c r="C1449" s="995"/>
      <c r="D1449" s="995"/>
      <c r="E1449" s="995"/>
      <c r="F1449" s="995"/>
      <c r="G1449" s="995"/>
      <c r="H1449" s="995"/>
      <c r="I1449" s="996"/>
      <c r="J1449" s="968"/>
      <c r="K1449" s="969"/>
      <c r="L1449" s="1012"/>
      <c r="M1449" s="1012" t="s">
        <v>12</v>
      </c>
      <c r="N1449" s="1012"/>
      <c r="O1449" s="1012" t="s">
        <v>11</v>
      </c>
      <c r="P1449" s="1012"/>
      <c r="Q1449" s="1012" t="s">
        <v>227</v>
      </c>
      <c r="S1449" s="476"/>
      <c r="T1449" s="476"/>
      <c r="U1449" s="476"/>
      <c r="V1449" s="476"/>
      <c r="W1449" s="476"/>
      <c r="X1449" s="476"/>
      <c r="Y1449" s="476"/>
      <c r="Z1449" s="476"/>
      <c r="AA1449" s="476"/>
      <c r="AB1449" s="477"/>
      <c r="AC1449" s="241"/>
      <c r="AD1449" s="994" t="s">
        <v>3934</v>
      </c>
      <c r="AE1449" s="995"/>
      <c r="AF1449" s="995"/>
      <c r="AG1449" s="995"/>
      <c r="AH1449" s="995"/>
      <c r="AI1449" s="995"/>
      <c r="AJ1449" s="995"/>
      <c r="AK1449" s="996"/>
      <c r="AL1449" s="968"/>
      <c r="AM1449" s="969"/>
      <c r="AN1449" s="1012"/>
      <c r="AO1449" s="1012" t="s">
        <v>12</v>
      </c>
      <c r="AP1449" s="1012"/>
      <c r="AQ1449" s="1012" t="s">
        <v>11</v>
      </c>
      <c r="AR1449" s="1012"/>
      <c r="AS1449" s="1012" t="s">
        <v>227</v>
      </c>
      <c r="AU1449" s="476"/>
      <c r="AV1449" s="476"/>
      <c r="AW1449" s="476"/>
      <c r="AX1449" s="476"/>
      <c r="AY1449" s="476"/>
      <c r="AZ1449" s="476"/>
      <c r="BA1449" s="476"/>
      <c r="BB1449" s="476"/>
      <c r="BC1449" s="476"/>
      <c r="BD1449" s="477"/>
      <c r="BF1449" s="241"/>
    </row>
    <row r="1450" spans="2:58" s="236" customFormat="1" ht="15" hidden="1" customHeight="1">
      <c r="B1450" s="997"/>
      <c r="C1450" s="998"/>
      <c r="D1450" s="998"/>
      <c r="E1450" s="998"/>
      <c r="F1450" s="998"/>
      <c r="G1450" s="998"/>
      <c r="H1450" s="998"/>
      <c r="I1450" s="999"/>
      <c r="J1450" s="970"/>
      <c r="K1450" s="971"/>
      <c r="L1450" s="1013"/>
      <c r="M1450" s="1013"/>
      <c r="N1450" s="1013"/>
      <c r="O1450" s="1013"/>
      <c r="P1450" s="1013"/>
      <c r="Q1450" s="1013"/>
      <c r="R1450" s="481"/>
      <c r="S1450" s="479"/>
      <c r="T1450" s="479"/>
      <c r="U1450" s="479"/>
      <c r="V1450" s="479"/>
      <c r="W1450" s="479"/>
      <c r="X1450" s="479"/>
      <c r="Y1450" s="479"/>
      <c r="Z1450" s="479"/>
      <c r="AA1450" s="479"/>
      <c r="AB1450" s="480"/>
      <c r="AC1450" s="241"/>
      <c r="AD1450" s="997"/>
      <c r="AE1450" s="998"/>
      <c r="AF1450" s="998"/>
      <c r="AG1450" s="998"/>
      <c r="AH1450" s="998"/>
      <c r="AI1450" s="998"/>
      <c r="AJ1450" s="998"/>
      <c r="AK1450" s="999"/>
      <c r="AL1450" s="970"/>
      <c r="AM1450" s="971"/>
      <c r="AN1450" s="1013"/>
      <c r="AO1450" s="1013"/>
      <c r="AP1450" s="1013"/>
      <c r="AQ1450" s="1013"/>
      <c r="AR1450" s="1013"/>
      <c r="AS1450" s="1013"/>
      <c r="AT1450" s="481"/>
      <c r="AU1450" s="479"/>
      <c r="AV1450" s="479"/>
      <c r="AW1450" s="479"/>
      <c r="AX1450" s="479"/>
      <c r="AY1450" s="479"/>
      <c r="AZ1450" s="479"/>
      <c r="BA1450" s="479"/>
      <c r="BB1450" s="479"/>
      <c r="BC1450" s="479"/>
      <c r="BD1450" s="480"/>
      <c r="BF1450" s="241"/>
    </row>
    <row r="1451" spans="2:58" s="236" customFormat="1" ht="20.100000000000001" hidden="1" customHeight="1">
      <c r="B1451" s="482"/>
      <c r="C1451" s="482"/>
      <c r="D1451" s="482"/>
      <c r="E1451" s="482"/>
      <c r="F1451" s="482"/>
      <c r="G1451" s="482"/>
      <c r="H1451" s="482"/>
      <c r="I1451" s="482"/>
      <c r="J1451" s="482"/>
      <c r="K1451" s="482"/>
      <c r="L1451" s="482"/>
      <c r="M1451" s="482"/>
      <c r="N1451" s="482"/>
      <c r="O1451" s="482"/>
      <c r="P1451" s="482"/>
      <c r="Q1451" s="482"/>
      <c r="R1451" s="482"/>
      <c r="S1451" s="482"/>
      <c r="T1451" s="482"/>
      <c r="U1451" s="482"/>
      <c r="V1451" s="482"/>
      <c r="W1451" s="482"/>
      <c r="X1451" s="482"/>
      <c r="Y1451" s="482"/>
      <c r="Z1451" s="482"/>
      <c r="AA1451" s="482"/>
      <c r="AB1451" s="482"/>
      <c r="AC1451" s="241"/>
      <c r="AD1451" s="482"/>
      <c r="AE1451" s="482"/>
      <c r="AF1451" s="482"/>
      <c r="AG1451" s="482"/>
      <c r="AH1451" s="482"/>
      <c r="AI1451" s="482"/>
      <c r="AJ1451" s="482"/>
      <c r="AK1451" s="482"/>
      <c r="AL1451" s="482"/>
      <c r="AM1451" s="482"/>
      <c r="AN1451" s="482"/>
      <c r="AO1451" s="482"/>
      <c r="AP1451" s="482"/>
      <c r="AQ1451" s="482"/>
      <c r="AR1451" s="482"/>
      <c r="AS1451" s="482"/>
      <c r="AT1451" s="482"/>
      <c r="AU1451" s="482"/>
      <c r="AV1451" s="482"/>
      <c r="AW1451" s="482"/>
      <c r="AX1451" s="482"/>
      <c r="AY1451" s="482"/>
      <c r="AZ1451" s="482"/>
      <c r="BA1451" s="482"/>
      <c r="BB1451" s="482"/>
      <c r="BC1451" s="482"/>
      <c r="BD1451" s="482"/>
      <c r="BF1451" s="241"/>
    </row>
    <row r="1452" spans="2:58" s="236" customFormat="1" ht="18" hidden="1" customHeight="1">
      <c r="C1452" s="437" t="s">
        <v>3937</v>
      </c>
      <c r="D1452" s="243" t="s">
        <v>16092</v>
      </c>
      <c r="F1452" s="243"/>
      <c r="G1452" s="243"/>
      <c r="H1452" s="243"/>
      <c r="I1452" s="243"/>
      <c r="J1452" s="483"/>
      <c r="K1452" s="483"/>
      <c r="L1452" s="483"/>
      <c r="M1452" s="483"/>
      <c r="N1452" s="483"/>
      <c r="O1452" s="483"/>
      <c r="P1452" s="483"/>
      <c r="Q1452" s="483"/>
      <c r="R1452" s="483"/>
      <c r="S1452" s="484"/>
      <c r="T1452" s="483"/>
      <c r="U1452" s="483"/>
      <c r="V1452" s="483"/>
      <c r="W1452" s="483"/>
      <c r="X1452" s="243"/>
      <c r="Y1452" s="243"/>
      <c r="Z1452" s="243"/>
      <c r="AA1452" s="243"/>
      <c r="AB1452" s="243"/>
      <c r="AE1452" s="437" t="s">
        <v>3937</v>
      </c>
      <c r="AF1452" s="243" t="s">
        <v>16092</v>
      </c>
      <c r="AH1452" s="243"/>
      <c r="AI1452" s="243"/>
      <c r="AJ1452" s="243"/>
      <c r="AK1452" s="243"/>
      <c r="AL1452" s="483"/>
      <c r="AM1452" s="483"/>
      <c r="AN1452" s="483"/>
      <c r="AO1452" s="483"/>
      <c r="AP1452" s="483"/>
      <c r="AQ1452" s="483"/>
      <c r="AR1452" s="483"/>
      <c r="AS1452" s="483"/>
      <c r="AT1452" s="483"/>
      <c r="AU1452" s="484"/>
      <c r="AV1452" s="483"/>
      <c r="AW1452" s="483"/>
      <c r="AX1452" s="483"/>
      <c r="AY1452" s="483"/>
      <c r="AZ1452" s="243"/>
      <c r="BA1452" s="243"/>
      <c r="BB1452" s="243"/>
      <c r="BC1452" s="243"/>
      <c r="BD1452" s="243"/>
    </row>
    <row r="1453" spans="2:58" s="236" customFormat="1" ht="30" hidden="1" customHeight="1">
      <c r="C1453" s="485" t="s">
        <v>3938</v>
      </c>
      <c r="D1453" s="1032" t="s">
        <v>16093</v>
      </c>
      <c r="E1453" s="1032"/>
      <c r="F1453" s="1032"/>
      <c r="G1453" s="1032"/>
      <c r="H1453" s="1032"/>
      <c r="I1453" s="1032"/>
      <c r="J1453" s="1032"/>
      <c r="K1453" s="1032"/>
      <c r="L1453" s="1032"/>
      <c r="M1453" s="1032"/>
      <c r="N1453" s="1032"/>
      <c r="O1453" s="1032"/>
      <c r="P1453" s="1032"/>
      <c r="Q1453" s="1032"/>
      <c r="R1453" s="1032"/>
      <c r="S1453" s="1032"/>
      <c r="T1453" s="1032"/>
      <c r="U1453" s="1032"/>
      <c r="V1453" s="1032"/>
      <c r="W1453" s="1032"/>
      <c r="X1453" s="1032"/>
      <c r="Y1453" s="1032"/>
      <c r="Z1453" s="1032"/>
      <c r="AA1453" s="1032"/>
      <c r="AB1453" s="1032"/>
      <c r="AE1453" s="485" t="s">
        <v>3938</v>
      </c>
      <c r="AF1453" s="1032" t="s">
        <v>16093</v>
      </c>
      <c r="AG1453" s="1032"/>
      <c r="AH1453" s="1032"/>
      <c r="AI1453" s="1032"/>
      <c r="AJ1453" s="1032"/>
      <c r="AK1453" s="1032"/>
      <c r="AL1453" s="1032"/>
      <c r="AM1453" s="1032"/>
      <c r="AN1453" s="1032"/>
      <c r="AO1453" s="1032"/>
      <c r="AP1453" s="1032"/>
      <c r="AQ1453" s="1032"/>
      <c r="AR1453" s="1032"/>
      <c r="AS1453" s="1032"/>
      <c r="AT1453" s="1032"/>
      <c r="AU1453" s="1032"/>
      <c r="AV1453" s="1032"/>
      <c r="AW1453" s="1032"/>
      <c r="AX1453" s="1032"/>
      <c r="AY1453" s="1032"/>
      <c r="AZ1453" s="1032"/>
      <c r="BA1453" s="1032"/>
      <c r="BB1453" s="1032"/>
      <c r="BC1453" s="1032"/>
      <c r="BD1453" s="1032"/>
    </row>
    <row r="1454" spans="2:58" s="236" customFormat="1" ht="7.95" hidden="1" customHeight="1">
      <c r="E1454" s="486"/>
      <c r="F1454" s="486"/>
      <c r="G1454" s="486"/>
      <c r="H1454" s="486"/>
      <c r="I1454" s="486"/>
      <c r="J1454" s="486"/>
      <c r="K1454" s="486"/>
      <c r="L1454" s="486"/>
      <c r="M1454" s="486"/>
      <c r="N1454" s="486"/>
      <c r="O1454" s="486"/>
      <c r="P1454" s="486"/>
      <c r="Q1454" s="486"/>
      <c r="R1454" s="486"/>
      <c r="S1454" s="486"/>
      <c r="T1454" s="486"/>
      <c r="U1454" s="486"/>
      <c r="V1454" s="486"/>
      <c r="W1454" s="486"/>
      <c r="X1454" s="486"/>
      <c r="Y1454" s="486"/>
      <c r="Z1454" s="486"/>
      <c r="AA1454" s="486"/>
      <c r="AB1454" s="486"/>
      <c r="AG1454" s="486"/>
      <c r="AH1454" s="486"/>
      <c r="AI1454" s="486"/>
      <c r="AJ1454" s="486"/>
      <c r="AK1454" s="486"/>
      <c r="AL1454" s="486"/>
      <c r="AM1454" s="486"/>
      <c r="AN1454" s="486"/>
      <c r="AO1454" s="486"/>
      <c r="AP1454" s="486"/>
      <c r="AQ1454" s="486"/>
      <c r="AR1454" s="486"/>
      <c r="AS1454" s="486"/>
      <c r="AT1454" s="486"/>
      <c r="AU1454" s="486"/>
      <c r="AV1454" s="486"/>
      <c r="AW1454" s="486"/>
      <c r="AX1454" s="486"/>
      <c r="AY1454" s="486"/>
      <c r="AZ1454" s="486"/>
      <c r="BA1454" s="486"/>
      <c r="BB1454" s="486"/>
      <c r="BC1454" s="486"/>
      <c r="BD1454" s="486"/>
    </row>
    <row r="1455" spans="2:58" s="236" customFormat="1" ht="25.35" hidden="1" customHeight="1">
      <c r="B1455" s="441" t="s">
        <v>3939</v>
      </c>
      <c r="I1455" s="442"/>
      <c r="J1455" s="442"/>
      <c r="W1455" s="442"/>
      <c r="X1455" s="442"/>
      <c r="Y1455" s="442"/>
      <c r="Z1455" s="442"/>
      <c r="AA1455" s="442"/>
      <c r="AB1455" s="442"/>
      <c r="AD1455" s="441" t="s">
        <v>3939</v>
      </c>
      <c r="AK1455" s="442"/>
      <c r="AL1455" s="442"/>
      <c r="AY1455" s="442"/>
      <c r="AZ1455" s="442"/>
      <c r="BA1455" s="442"/>
      <c r="BB1455" s="442"/>
      <c r="BC1455" s="442"/>
      <c r="BD1455" s="442"/>
    </row>
    <row r="1456" spans="2:58" s="236" customFormat="1" ht="12.45" hidden="1" customHeight="1">
      <c r="B1456" s="1014" t="s">
        <v>3917</v>
      </c>
      <c r="C1456" s="1015"/>
      <c r="D1456" s="1015"/>
      <c r="E1456" s="1015"/>
      <c r="F1456" s="1015"/>
      <c r="G1456" s="1015"/>
      <c r="H1456" s="1015"/>
      <c r="I1456" s="1016"/>
      <c r="J1456" s="1017"/>
      <c r="K1456" s="1018"/>
      <c r="L1456" s="1018"/>
      <c r="M1456" s="1018"/>
      <c r="N1456" s="1018"/>
      <c r="O1456" s="1018"/>
      <c r="P1456" s="1018"/>
      <c r="Q1456" s="1018"/>
      <c r="R1456" s="1018"/>
      <c r="S1456" s="1018"/>
      <c r="T1456" s="1018"/>
      <c r="U1456" s="1018"/>
      <c r="V1456" s="1018"/>
      <c r="W1456" s="1018"/>
      <c r="X1456" s="1018"/>
      <c r="Y1456" s="1018"/>
      <c r="Z1456" s="1018"/>
      <c r="AA1456" s="1018"/>
      <c r="AB1456" s="1019"/>
      <c r="AD1456" s="1014" t="s">
        <v>3917</v>
      </c>
      <c r="AE1456" s="1015"/>
      <c r="AF1456" s="1015"/>
      <c r="AG1456" s="1015"/>
      <c r="AH1456" s="1015"/>
      <c r="AI1456" s="1015"/>
      <c r="AJ1456" s="1015"/>
      <c r="AK1456" s="1016"/>
      <c r="AL1456" s="1017"/>
      <c r="AM1456" s="1018"/>
      <c r="AN1456" s="1018"/>
      <c r="AO1456" s="1018"/>
      <c r="AP1456" s="1018"/>
      <c r="AQ1456" s="1018"/>
      <c r="AR1456" s="1018"/>
      <c r="AS1456" s="1018"/>
      <c r="AT1456" s="1018"/>
      <c r="AU1456" s="1018"/>
      <c r="AV1456" s="1018"/>
      <c r="AW1456" s="1018"/>
      <c r="AX1456" s="1018"/>
      <c r="AY1456" s="1018"/>
      <c r="AZ1456" s="1018"/>
      <c r="BA1456" s="1018"/>
      <c r="BB1456" s="1018"/>
      <c r="BC1456" s="1018"/>
      <c r="BD1456" s="1019"/>
    </row>
    <row r="1457" spans="2:58" s="236" customFormat="1" ht="22.5" hidden="1" customHeight="1">
      <c r="B1457" s="1020" t="s">
        <v>8</v>
      </c>
      <c r="C1457" s="1021"/>
      <c r="D1457" s="1021"/>
      <c r="E1457" s="1021"/>
      <c r="F1457" s="1021"/>
      <c r="G1457" s="1021"/>
      <c r="H1457" s="1021"/>
      <c r="I1457" s="1022"/>
      <c r="J1457" s="1023"/>
      <c r="K1457" s="1024"/>
      <c r="L1457" s="1024"/>
      <c r="M1457" s="1025"/>
      <c r="N1457" s="1025"/>
      <c r="O1457" s="1024"/>
      <c r="P1457" s="1025"/>
      <c r="Q1457" s="1025"/>
      <c r="R1457" s="1024"/>
      <c r="S1457" s="1024"/>
      <c r="T1457" s="1024"/>
      <c r="U1457" s="1024"/>
      <c r="V1457" s="1024"/>
      <c r="W1457" s="1024"/>
      <c r="X1457" s="1024"/>
      <c r="Y1457" s="1024"/>
      <c r="Z1457" s="1024"/>
      <c r="AA1457" s="1024"/>
      <c r="AB1457" s="1026"/>
      <c r="AC1457" s="236">
        <v>85</v>
      </c>
      <c r="AD1457" s="1020" t="s">
        <v>8</v>
      </c>
      <c r="AE1457" s="1021"/>
      <c r="AF1457" s="1021"/>
      <c r="AG1457" s="1021"/>
      <c r="AH1457" s="1021"/>
      <c r="AI1457" s="1021"/>
      <c r="AJ1457" s="1021"/>
      <c r="AK1457" s="1022"/>
      <c r="AL1457" s="1023"/>
      <c r="AM1457" s="1024"/>
      <c r="AN1457" s="1024"/>
      <c r="AO1457" s="1025"/>
      <c r="AP1457" s="1025"/>
      <c r="AQ1457" s="1024"/>
      <c r="AR1457" s="1025"/>
      <c r="AS1457" s="1025"/>
      <c r="AT1457" s="1024"/>
      <c r="AU1457" s="1024"/>
      <c r="AV1457" s="1024"/>
      <c r="AW1457" s="1024"/>
      <c r="AX1457" s="1024"/>
      <c r="AY1457" s="1024"/>
      <c r="AZ1457" s="1024"/>
      <c r="BA1457" s="1024"/>
      <c r="BB1457" s="1024"/>
      <c r="BC1457" s="1024"/>
      <c r="BD1457" s="1026"/>
      <c r="BF1457" s="236">
        <v>85</v>
      </c>
    </row>
    <row r="1458" spans="2:58" s="236" customFormat="1" ht="25.2" hidden="1" customHeight="1">
      <c r="B1458" s="1027" t="s">
        <v>23</v>
      </c>
      <c r="C1458" s="1028"/>
      <c r="D1458" s="1028"/>
      <c r="E1458" s="1028"/>
      <c r="F1458" s="1028"/>
      <c r="G1458" s="1028"/>
      <c r="H1458" s="1028"/>
      <c r="I1458" s="1029"/>
      <c r="J1458" s="972" t="s">
        <v>3918</v>
      </c>
      <c r="K1458" s="973"/>
      <c r="L1458" s="973"/>
      <c r="M1458" s="975"/>
      <c r="N1458" s="977"/>
      <c r="O1458" s="239" t="s">
        <v>3919</v>
      </c>
      <c r="P1458" s="975"/>
      <c r="Q1458" s="977"/>
      <c r="R1458" s="973"/>
      <c r="S1458" s="973"/>
      <c r="T1458" s="973"/>
      <c r="U1458" s="973"/>
      <c r="V1458" s="973"/>
      <c r="W1458" s="973"/>
      <c r="X1458" s="973"/>
      <c r="Y1458" s="973"/>
      <c r="Z1458" s="973"/>
      <c r="AA1458" s="973"/>
      <c r="AB1458" s="974"/>
      <c r="AD1458" s="1027" t="s">
        <v>23</v>
      </c>
      <c r="AE1458" s="1028"/>
      <c r="AF1458" s="1028"/>
      <c r="AG1458" s="1028"/>
      <c r="AH1458" s="1028"/>
      <c r="AI1458" s="1028"/>
      <c r="AJ1458" s="1028"/>
      <c r="AK1458" s="1029"/>
      <c r="AL1458" s="972" t="s">
        <v>3918</v>
      </c>
      <c r="AM1458" s="973"/>
      <c r="AN1458" s="973"/>
      <c r="AO1458" s="975"/>
      <c r="AP1458" s="977"/>
      <c r="AQ1458" s="239" t="s">
        <v>3919</v>
      </c>
      <c r="AR1458" s="975"/>
      <c r="AS1458" s="977"/>
      <c r="AT1458" s="973"/>
      <c r="AU1458" s="973"/>
      <c r="AV1458" s="973"/>
      <c r="AW1458" s="973"/>
      <c r="AX1458" s="973"/>
      <c r="AY1458" s="973"/>
      <c r="AZ1458" s="973"/>
      <c r="BA1458" s="973"/>
      <c r="BB1458" s="973"/>
      <c r="BC1458" s="973"/>
      <c r="BD1458" s="974"/>
    </row>
    <row r="1459" spans="2:58" s="236" customFormat="1" ht="25.2" hidden="1" customHeight="1">
      <c r="B1459" s="1030"/>
      <c r="C1459" s="1025"/>
      <c r="D1459" s="1025"/>
      <c r="E1459" s="1025"/>
      <c r="F1459" s="1025"/>
      <c r="G1459" s="1025"/>
      <c r="H1459" s="1025"/>
      <c r="I1459" s="1031"/>
      <c r="J1459" s="972" t="s">
        <v>3920</v>
      </c>
      <c r="K1459" s="973"/>
      <c r="L1459" s="973"/>
      <c r="M1459" s="975"/>
      <c r="N1459" s="976"/>
      <c r="O1459" s="976"/>
      <c r="P1459" s="976"/>
      <c r="Q1459" s="977"/>
      <c r="R1459" s="972" t="s">
        <v>3921</v>
      </c>
      <c r="S1459" s="973"/>
      <c r="T1459" s="974"/>
      <c r="U1459" s="975"/>
      <c r="V1459" s="976"/>
      <c r="W1459" s="976"/>
      <c r="X1459" s="976"/>
      <c r="Y1459" s="976"/>
      <c r="Z1459" s="976"/>
      <c r="AA1459" s="976"/>
      <c r="AB1459" s="977"/>
      <c r="AD1459" s="1030"/>
      <c r="AE1459" s="1025"/>
      <c r="AF1459" s="1025"/>
      <c r="AG1459" s="1025"/>
      <c r="AH1459" s="1025"/>
      <c r="AI1459" s="1025"/>
      <c r="AJ1459" s="1025"/>
      <c r="AK1459" s="1031"/>
      <c r="AL1459" s="972" t="s">
        <v>3920</v>
      </c>
      <c r="AM1459" s="973"/>
      <c r="AN1459" s="973"/>
      <c r="AO1459" s="975"/>
      <c r="AP1459" s="976"/>
      <c r="AQ1459" s="976"/>
      <c r="AR1459" s="976"/>
      <c r="AS1459" s="977"/>
      <c r="AT1459" s="972" t="s">
        <v>3921</v>
      </c>
      <c r="AU1459" s="973"/>
      <c r="AV1459" s="974"/>
      <c r="AW1459" s="975"/>
      <c r="AX1459" s="976"/>
      <c r="AY1459" s="976"/>
      <c r="AZ1459" s="976"/>
      <c r="BA1459" s="976"/>
      <c r="BB1459" s="976"/>
      <c r="BC1459" s="976"/>
      <c r="BD1459" s="977"/>
    </row>
    <row r="1460" spans="2:58" s="236" customFormat="1" ht="25.2" hidden="1" customHeight="1">
      <c r="B1460" s="1030"/>
      <c r="C1460" s="1025"/>
      <c r="D1460" s="1025"/>
      <c r="E1460" s="1025"/>
      <c r="F1460" s="1025"/>
      <c r="G1460" s="1025"/>
      <c r="H1460" s="1025"/>
      <c r="I1460" s="1031"/>
      <c r="J1460" s="972" t="s">
        <v>3922</v>
      </c>
      <c r="K1460" s="973"/>
      <c r="L1460" s="973"/>
      <c r="M1460" s="978"/>
      <c r="N1460" s="979"/>
      <c r="O1460" s="979"/>
      <c r="P1460" s="979"/>
      <c r="Q1460" s="980"/>
      <c r="R1460" s="972" t="s">
        <v>3923</v>
      </c>
      <c r="S1460" s="973"/>
      <c r="T1460" s="974"/>
      <c r="U1460" s="975"/>
      <c r="V1460" s="976"/>
      <c r="W1460" s="976"/>
      <c r="X1460" s="976"/>
      <c r="Y1460" s="976"/>
      <c r="Z1460" s="976"/>
      <c r="AA1460" s="976"/>
      <c r="AB1460" s="977"/>
      <c r="AD1460" s="1030"/>
      <c r="AE1460" s="1025"/>
      <c r="AF1460" s="1025"/>
      <c r="AG1460" s="1025"/>
      <c r="AH1460" s="1025"/>
      <c r="AI1460" s="1025"/>
      <c r="AJ1460" s="1025"/>
      <c r="AK1460" s="1031"/>
      <c r="AL1460" s="972" t="s">
        <v>3922</v>
      </c>
      <c r="AM1460" s="973"/>
      <c r="AN1460" s="973"/>
      <c r="AO1460" s="978"/>
      <c r="AP1460" s="979"/>
      <c r="AQ1460" s="979"/>
      <c r="AR1460" s="979"/>
      <c r="AS1460" s="980"/>
      <c r="AT1460" s="972" t="s">
        <v>3923</v>
      </c>
      <c r="AU1460" s="973"/>
      <c r="AV1460" s="974"/>
      <c r="AW1460" s="975"/>
      <c r="AX1460" s="976"/>
      <c r="AY1460" s="976"/>
      <c r="AZ1460" s="976"/>
      <c r="BA1460" s="976"/>
      <c r="BB1460" s="976"/>
      <c r="BC1460" s="976"/>
      <c r="BD1460" s="977"/>
    </row>
    <row r="1461" spans="2:58" s="236" customFormat="1" ht="25.2" hidden="1" customHeight="1">
      <c r="B1461" s="1023"/>
      <c r="C1461" s="1024"/>
      <c r="D1461" s="1024"/>
      <c r="E1461" s="1024"/>
      <c r="F1461" s="1024"/>
      <c r="G1461" s="1024"/>
      <c r="H1461" s="1024"/>
      <c r="I1461" s="1026"/>
      <c r="J1461" s="972" t="s">
        <v>3924</v>
      </c>
      <c r="K1461" s="973"/>
      <c r="L1461" s="973"/>
      <c r="M1461" s="981"/>
      <c r="N1461" s="981"/>
      <c r="O1461" s="981"/>
      <c r="P1461" s="981"/>
      <c r="Q1461" s="981"/>
      <c r="R1461" s="981"/>
      <c r="S1461" s="981"/>
      <c r="T1461" s="981"/>
      <c r="U1461" s="981"/>
      <c r="V1461" s="981"/>
      <c r="W1461" s="981"/>
      <c r="X1461" s="981"/>
      <c r="Y1461" s="981"/>
      <c r="Z1461" s="981"/>
      <c r="AA1461" s="981"/>
      <c r="AB1461" s="981"/>
      <c r="AD1461" s="1023"/>
      <c r="AE1461" s="1024"/>
      <c r="AF1461" s="1024"/>
      <c r="AG1461" s="1024"/>
      <c r="AH1461" s="1024"/>
      <c r="AI1461" s="1024"/>
      <c r="AJ1461" s="1024"/>
      <c r="AK1461" s="1026"/>
      <c r="AL1461" s="972" t="s">
        <v>3924</v>
      </c>
      <c r="AM1461" s="973"/>
      <c r="AN1461" s="973"/>
      <c r="AO1461" s="981"/>
      <c r="AP1461" s="981"/>
      <c r="AQ1461" s="981"/>
      <c r="AR1461" s="981"/>
      <c r="AS1461" s="981"/>
      <c r="AT1461" s="981"/>
      <c r="AU1461" s="981"/>
      <c r="AV1461" s="981"/>
      <c r="AW1461" s="981"/>
      <c r="AX1461" s="981"/>
      <c r="AY1461" s="981"/>
      <c r="AZ1461" s="981"/>
      <c r="BA1461" s="981"/>
      <c r="BB1461" s="981"/>
      <c r="BC1461" s="981"/>
      <c r="BD1461" s="981"/>
    </row>
    <row r="1462" spans="2:58" s="236" customFormat="1" ht="30" hidden="1" customHeight="1">
      <c r="B1462" s="982" t="s">
        <v>3925</v>
      </c>
      <c r="C1462" s="983"/>
      <c r="D1462" s="983"/>
      <c r="E1462" s="983"/>
      <c r="F1462" s="983"/>
      <c r="G1462" s="983"/>
      <c r="H1462" s="983"/>
      <c r="I1462" s="984"/>
      <c r="J1462" s="444"/>
      <c r="K1462" s="445"/>
      <c r="L1462" s="446" t="s">
        <v>388</v>
      </c>
      <c r="M1462" s="447"/>
      <c r="N1462" s="448" t="s">
        <v>112</v>
      </c>
      <c r="O1462" s="449"/>
      <c r="P1462" s="450"/>
      <c r="V1462" s="451"/>
      <c r="W1462" s="451"/>
      <c r="X1462" s="451"/>
      <c r="Y1462" s="451"/>
      <c r="Z1462" s="451"/>
      <c r="AA1462" s="451"/>
      <c r="AB1462" s="452"/>
      <c r="AD1462" s="982" t="s">
        <v>3925</v>
      </c>
      <c r="AE1462" s="983"/>
      <c r="AF1462" s="983"/>
      <c r="AG1462" s="983"/>
      <c r="AH1462" s="983"/>
      <c r="AI1462" s="983"/>
      <c r="AJ1462" s="983"/>
      <c r="AK1462" s="984"/>
      <c r="AL1462" s="444"/>
      <c r="AM1462" s="445"/>
      <c r="AN1462" s="446" t="s">
        <v>388</v>
      </c>
      <c r="AO1462" s="447"/>
      <c r="AP1462" s="448" t="s">
        <v>112</v>
      </c>
      <c r="AQ1462" s="449"/>
      <c r="AR1462" s="450"/>
      <c r="AX1462" s="451"/>
      <c r="AY1462" s="451"/>
      <c r="AZ1462" s="451"/>
      <c r="BA1462" s="451"/>
      <c r="BB1462" s="451"/>
      <c r="BC1462" s="451"/>
      <c r="BD1462" s="452"/>
    </row>
    <row r="1463" spans="2:58" s="236" customFormat="1" ht="15" hidden="1" customHeight="1">
      <c r="B1463" s="985"/>
      <c r="C1463" s="986"/>
      <c r="D1463" s="986"/>
      <c r="E1463" s="986"/>
      <c r="F1463" s="986"/>
      <c r="G1463" s="986"/>
      <c r="H1463" s="986"/>
      <c r="I1463" s="987"/>
      <c r="J1463" s="453" t="s">
        <v>3926</v>
      </c>
      <c r="K1463" s="454"/>
      <c r="L1463" s="454"/>
      <c r="M1463" s="454"/>
      <c r="N1463" s="454"/>
      <c r="O1463" s="454"/>
      <c r="P1463" s="454"/>
      <c r="Q1463" s="454"/>
      <c r="R1463" s="454"/>
      <c r="S1463" s="449"/>
      <c r="T1463" s="455"/>
      <c r="U1463" s="456"/>
      <c r="V1463" s="457"/>
      <c r="W1463" s="458"/>
      <c r="X1463" s="459" t="s">
        <v>388</v>
      </c>
      <c r="Y1463" s="460"/>
      <c r="Z1463" s="461" t="s">
        <v>112</v>
      </c>
      <c r="AA1463" s="461"/>
      <c r="AB1463" s="462"/>
      <c r="AD1463" s="985"/>
      <c r="AE1463" s="986"/>
      <c r="AF1463" s="986"/>
      <c r="AG1463" s="986"/>
      <c r="AH1463" s="986"/>
      <c r="AI1463" s="986"/>
      <c r="AJ1463" s="986"/>
      <c r="AK1463" s="987"/>
      <c r="AL1463" s="453" t="s">
        <v>3926</v>
      </c>
      <c r="AM1463" s="454"/>
      <c r="AN1463" s="454"/>
      <c r="AO1463" s="454"/>
      <c r="AP1463" s="454"/>
      <c r="AQ1463" s="454"/>
      <c r="AR1463" s="454"/>
      <c r="AS1463" s="454"/>
      <c r="AT1463" s="454"/>
      <c r="AU1463" s="449"/>
      <c r="AV1463" s="455"/>
      <c r="AW1463" s="456"/>
      <c r="AX1463" s="457"/>
      <c r="AY1463" s="458"/>
      <c r="AZ1463" s="459" t="s">
        <v>388</v>
      </c>
      <c r="BA1463" s="460"/>
      <c r="BB1463" s="461" t="s">
        <v>112</v>
      </c>
      <c r="BC1463" s="461"/>
      <c r="BD1463" s="462"/>
    </row>
    <row r="1464" spans="2:58" s="236" customFormat="1" ht="15" hidden="1" customHeight="1">
      <c r="B1464" s="988"/>
      <c r="C1464" s="989"/>
      <c r="D1464" s="989"/>
      <c r="E1464" s="989"/>
      <c r="F1464" s="989"/>
      <c r="G1464" s="989"/>
      <c r="H1464" s="989"/>
      <c r="I1464" s="990"/>
      <c r="J1464" s="463" t="s">
        <v>3927</v>
      </c>
      <c r="K1464" s="464"/>
      <c r="L1464" s="464"/>
      <c r="M1464" s="464"/>
      <c r="N1464" s="464"/>
      <c r="O1464" s="464"/>
      <c r="P1464" s="464"/>
      <c r="Q1464" s="464"/>
      <c r="R1464" s="464"/>
      <c r="S1464" s="465"/>
      <c r="T1464" s="466"/>
      <c r="U1464" s="467"/>
      <c r="V1464" s="468"/>
      <c r="W1464" s="469"/>
      <c r="X1464" s="464" t="s">
        <v>388</v>
      </c>
      <c r="Y1464" s="470"/>
      <c r="Z1464" s="466" t="s">
        <v>112</v>
      </c>
      <c r="AA1464" s="466"/>
      <c r="AB1464" s="471"/>
      <c r="AD1464" s="988"/>
      <c r="AE1464" s="989"/>
      <c r="AF1464" s="989"/>
      <c r="AG1464" s="989"/>
      <c r="AH1464" s="989"/>
      <c r="AI1464" s="989"/>
      <c r="AJ1464" s="989"/>
      <c r="AK1464" s="990"/>
      <c r="AL1464" s="463" t="s">
        <v>3927</v>
      </c>
      <c r="AM1464" s="464"/>
      <c r="AN1464" s="464"/>
      <c r="AO1464" s="464"/>
      <c r="AP1464" s="464"/>
      <c r="AQ1464" s="464"/>
      <c r="AR1464" s="464"/>
      <c r="AS1464" s="464"/>
      <c r="AT1464" s="464"/>
      <c r="AU1464" s="465"/>
      <c r="AV1464" s="466"/>
      <c r="AW1464" s="467"/>
      <c r="AX1464" s="468"/>
      <c r="AY1464" s="469"/>
      <c r="AZ1464" s="464" t="s">
        <v>388</v>
      </c>
      <c r="BA1464" s="470"/>
      <c r="BB1464" s="466" t="s">
        <v>112</v>
      </c>
      <c r="BC1464" s="466"/>
      <c r="BD1464" s="471"/>
    </row>
    <row r="1465" spans="2:58" s="236" customFormat="1" ht="18" hidden="1" customHeight="1">
      <c r="B1465" s="991" t="s">
        <v>3928</v>
      </c>
      <c r="C1465" s="992"/>
      <c r="D1465" s="992"/>
      <c r="E1465" s="992"/>
      <c r="F1465" s="992"/>
      <c r="G1465" s="992"/>
      <c r="H1465" s="992"/>
      <c r="I1465" s="993"/>
      <c r="J1465" s="472" t="s">
        <v>3783</v>
      </c>
      <c r="K1465" s="473" t="s">
        <v>3929</v>
      </c>
      <c r="L1465" s="474"/>
      <c r="M1465" s="474"/>
      <c r="N1465" s="474"/>
      <c r="O1465" s="472" t="s">
        <v>3783</v>
      </c>
      <c r="P1465" s="473" t="s">
        <v>3930</v>
      </c>
      <c r="Q1465" s="474"/>
      <c r="R1465" s="474"/>
      <c r="T1465" s="461" t="s">
        <v>3935</v>
      </c>
      <c r="U1465" s="472" t="s">
        <v>3783</v>
      </c>
      <c r="V1465" s="461" t="s">
        <v>3936</v>
      </c>
      <c r="X1465" s="473"/>
      <c r="Y1465" s="474"/>
      <c r="Z1465" s="474"/>
      <c r="AA1465" s="474"/>
      <c r="AB1465" s="475"/>
      <c r="AD1465" s="991" t="s">
        <v>3928</v>
      </c>
      <c r="AE1465" s="992"/>
      <c r="AF1465" s="992"/>
      <c r="AG1465" s="992"/>
      <c r="AH1465" s="992"/>
      <c r="AI1465" s="992"/>
      <c r="AJ1465" s="992"/>
      <c r="AK1465" s="993"/>
      <c r="AL1465" s="472" t="s">
        <v>3783</v>
      </c>
      <c r="AM1465" s="473" t="s">
        <v>3929</v>
      </c>
      <c r="AN1465" s="474"/>
      <c r="AO1465" s="474"/>
      <c r="AP1465" s="474"/>
      <c r="AQ1465" s="472" t="s">
        <v>3783</v>
      </c>
      <c r="AR1465" s="473" t="s">
        <v>3930</v>
      </c>
      <c r="AS1465" s="474"/>
      <c r="AT1465" s="474"/>
      <c r="AV1465" s="461" t="s">
        <v>3935</v>
      </c>
      <c r="AW1465" s="472" t="s">
        <v>3783</v>
      </c>
      <c r="AX1465" s="461" t="s">
        <v>3936</v>
      </c>
      <c r="AZ1465" s="473"/>
      <c r="BA1465" s="474"/>
      <c r="BB1465" s="474"/>
      <c r="BC1465" s="474"/>
      <c r="BD1465" s="475"/>
    </row>
    <row r="1466" spans="2:58" s="236" customFormat="1" ht="15" hidden="1" customHeight="1">
      <c r="B1466" s="994" t="s">
        <v>3931</v>
      </c>
      <c r="C1466" s="995"/>
      <c r="D1466" s="995"/>
      <c r="E1466" s="995"/>
      <c r="F1466" s="995"/>
      <c r="G1466" s="995"/>
      <c r="H1466" s="995"/>
      <c r="I1466" s="996"/>
      <c r="J1466" s="1000" t="s">
        <v>3932</v>
      </c>
      <c r="K1466" s="1001"/>
      <c r="L1466" s="1004"/>
      <c r="M1466" s="1005"/>
      <c r="N1466" s="1005"/>
      <c r="O1466" s="1005"/>
      <c r="P1466" s="1005"/>
      <c r="Q1466" s="1005"/>
      <c r="R1466" s="1006"/>
      <c r="S1466" s="1006"/>
      <c r="T1466" s="1006"/>
      <c r="U1466" s="1007"/>
      <c r="V1466" s="1008" t="s">
        <v>3933</v>
      </c>
      <c r="W1466" s="1008"/>
      <c r="X1466" s="1008"/>
      <c r="Y1466" s="1008"/>
      <c r="Z1466" s="1008"/>
      <c r="AA1466" s="1008"/>
      <c r="AB1466" s="1009"/>
      <c r="AD1466" s="994" t="s">
        <v>3931</v>
      </c>
      <c r="AE1466" s="995"/>
      <c r="AF1466" s="995"/>
      <c r="AG1466" s="995"/>
      <c r="AH1466" s="995"/>
      <c r="AI1466" s="995"/>
      <c r="AJ1466" s="995"/>
      <c r="AK1466" s="996"/>
      <c r="AL1466" s="1000" t="s">
        <v>3932</v>
      </c>
      <c r="AM1466" s="1001"/>
      <c r="AN1466" s="1004"/>
      <c r="AO1466" s="1005"/>
      <c r="AP1466" s="1005"/>
      <c r="AQ1466" s="1005"/>
      <c r="AR1466" s="1005"/>
      <c r="AS1466" s="1005"/>
      <c r="AT1466" s="1006"/>
      <c r="AU1466" s="1006"/>
      <c r="AV1466" s="1006"/>
      <c r="AW1466" s="1007"/>
      <c r="AX1466" s="1008" t="s">
        <v>3933</v>
      </c>
      <c r="AY1466" s="1008"/>
      <c r="AZ1466" s="1008"/>
      <c r="BA1466" s="1008"/>
      <c r="BB1466" s="1008"/>
      <c r="BC1466" s="1008"/>
      <c r="BD1466" s="1009"/>
    </row>
    <row r="1467" spans="2:58" s="236" customFormat="1" ht="15" hidden="1" customHeight="1">
      <c r="B1467" s="997"/>
      <c r="C1467" s="998"/>
      <c r="D1467" s="998"/>
      <c r="E1467" s="998"/>
      <c r="F1467" s="998"/>
      <c r="G1467" s="998"/>
      <c r="H1467" s="998"/>
      <c r="I1467" s="999"/>
      <c r="J1467" s="1002"/>
      <c r="K1467" s="1003"/>
      <c r="L1467" s="1004"/>
      <c r="M1467" s="1005"/>
      <c r="N1467" s="1005"/>
      <c r="O1467" s="1005"/>
      <c r="P1467" s="1005"/>
      <c r="Q1467" s="1005"/>
      <c r="R1467" s="1006"/>
      <c r="S1467" s="1006"/>
      <c r="T1467" s="1006"/>
      <c r="U1467" s="1007"/>
      <c r="V1467" s="1010"/>
      <c r="W1467" s="1010"/>
      <c r="X1467" s="1010"/>
      <c r="Y1467" s="1010"/>
      <c r="Z1467" s="1010"/>
      <c r="AA1467" s="1010"/>
      <c r="AB1467" s="1011"/>
      <c r="AC1467" s="241"/>
      <c r="AD1467" s="997"/>
      <c r="AE1467" s="998"/>
      <c r="AF1467" s="998"/>
      <c r="AG1467" s="998"/>
      <c r="AH1467" s="998"/>
      <c r="AI1467" s="998"/>
      <c r="AJ1467" s="998"/>
      <c r="AK1467" s="999"/>
      <c r="AL1467" s="1002"/>
      <c r="AM1467" s="1003"/>
      <c r="AN1467" s="1004"/>
      <c r="AO1467" s="1005"/>
      <c r="AP1467" s="1005"/>
      <c r="AQ1467" s="1005"/>
      <c r="AR1467" s="1005"/>
      <c r="AS1467" s="1005"/>
      <c r="AT1467" s="1006"/>
      <c r="AU1467" s="1006"/>
      <c r="AV1467" s="1006"/>
      <c r="AW1467" s="1007"/>
      <c r="AX1467" s="1010"/>
      <c r="AY1467" s="1010"/>
      <c r="AZ1467" s="1010"/>
      <c r="BA1467" s="1010"/>
      <c r="BB1467" s="1010"/>
      <c r="BC1467" s="1010"/>
      <c r="BD1467" s="1011"/>
      <c r="BF1467" s="241"/>
    </row>
    <row r="1468" spans="2:58" s="236" customFormat="1" ht="15" hidden="1" customHeight="1">
      <c r="B1468" s="994" t="s">
        <v>3934</v>
      </c>
      <c r="C1468" s="995"/>
      <c r="D1468" s="995"/>
      <c r="E1468" s="995"/>
      <c r="F1468" s="995"/>
      <c r="G1468" s="995"/>
      <c r="H1468" s="995"/>
      <c r="I1468" s="996"/>
      <c r="J1468" s="968"/>
      <c r="K1468" s="969"/>
      <c r="L1468" s="1012"/>
      <c r="M1468" s="1012" t="s">
        <v>12</v>
      </c>
      <c r="N1468" s="1012"/>
      <c r="O1468" s="1012" t="s">
        <v>11</v>
      </c>
      <c r="P1468" s="1012"/>
      <c r="Q1468" s="1012" t="s">
        <v>227</v>
      </c>
      <c r="S1468" s="476"/>
      <c r="T1468" s="476"/>
      <c r="U1468" s="476"/>
      <c r="V1468" s="476"/>
      <c r="W1468" s="476"/>
      <c r="X1468" s="476"/>
      <c r="Y1468" s="476"/>
      <c r="Z1468" s="476"/>
      <c r="AA1468" s="476"/>
      <c r="AB1468" s="477"/>
      <c r="AC1468" s="241"/>
      <c r="AD1468" s="994" t="s">
        <v>3934</v>
      </c>
      <c r="AE1468" s="995"/>
      <c r="AF1468" s="995"/>
      <c r="AG1468" s="995"/>
      <c r="AH1468" s="995"/>
      <c r="AI1468" s="995"/>
      <c r="AJ1468" s="995"/>
      <c r="AK1468" s="996"/>
      <c r="AL1468" s="968"/>
      <c r="AM1468" s="969"/>
      <c r="AN1468" s="1012"/>
      <c r="AO1468" s="1012" t="s">
        <v>12</v>
      </c>
      <c r="AP1468" s="1012"/>
      <c r="AQ1468" s="1012" t="s">
        <v>11</v>
      </c>
      <c r="AR1468" s="1012"/>
      <c r="AS1468" s="1012" t="s">
        <v>227</v>
      </c>
      <c r="AU1468" s="476"/>
      <c r="AV1468" s="476"/>
      <c r="AW1468" s="476"/>
      <c r="AX1468" s="476"/>
      <c r="AY1468" s="476"/>
      <c r="AZ1468" s="476"/>
      <c r="BA1468" s="476"/>
      <c r="BB1468" s="476"/>
      <c r="BC1468" s="476"/>
      <c r="BD1468" s="477"/>
      <c r="BF1468" s="241"/>
    </row>
    <row r="1469" spans="2:58" s="236" customFormat="1" ht="15" hidden="1" customHeight="1">
      <c r="B1469" s="997"/>
      <c r="C1469" s="998"/>
      <c r="D1469" s="998"/>
      <c r="E1469" s="998"/>
      <c r="F1469" s="998"/>
      <c r="G1469" s="998"/>
      <c r="H1469" s="998"/>
      <c r="I1469" s="999"/>
      <c r="J1469" s="970"/>
      <c r="K1469" s="971"/>
      <c r="L1469" s="1013"/>
      <c r="M1469" s="1013"/>
      <c r="N1469" s="1013"/>
      <c r="O1469" s="1013"/>
      <c r="P1469" s="1013"/>
      <c r="Q1469" s="1013"/>
      <c r="R1469" s="481"/>
      <c r="S1469" s="479"/>
      <c r="T1469" s="479"/>
      <c r="U1469" s="479"/>
      <c r="V1469" s="479"/>
      <c r="W1469" s="479"/>
      <c r="X1469" s="479"/>
      <c r="Y1469" s="479"/>
      <c r="Z1469" s="479"/>
      <c r="AA1469" s="479"/>
      <c r="AB1469" s="480"/>
      <c r="AC1469" s="241"/>
      <c r="AD1469" s="997"/>
      <c r="AE1469" s="998"/>
      <c r="AF1469" s="998"/>
      <c r="AG1469" s="998"/>
      <c r="AH1469" s="998"/>
      <c r="AI1469" s="998"/>
      <c r="AJ1469" s="998"/>
      <c r="AK1469" s="999"/>
      <c r="AL1469" s="970"/>
      <c r="AM1469" s="971"/>
      <c r="AN1469" s="1013"/>
      <c r="AO1469" s="1013"/>
      <c r="AP1469" s="1013"/>
      <c r="AQ1469" s="1013"/>
      <c r="AR1469" s="1013"/>
      <c r="AS1469" s="1013"/>
      <c r="AT1469" s="481"/>
      <c r="AU1469" s="479"/>
      <c r="AV1469" s="479"/>
      <c r="AW1469" s="479"/>
      <c r="AX1469" s="479"/>
      <c r="AY1469" s="479"/>
      <c r="AZ1469" s="479"/>
      <c r="BA1469" s="479"/>
      <c r="BB1469" s="479"/>
      <c r="BC1469" s="479"/>
      <c r="BD1469" s="480"/>
      <c r="BF1469" s="241"/>
    </row>
    <row r="1470" spans="2:58" s="236" customFormat="1" ht="20.100000000000001" hidden="1" customHeight="1">
      <c r="B1470" s="482"/>
      <c r="C1470" s="482"/>
      <c r="D1470" s="482"/>
      <c r="E1470" s="482"/>
      <c r="F1470" s="482"/>
      <c r="G1470" s="482"/>
      <c r="H1470" s="482"/>
      <c r="I1470" s="482"/>
      <c r="J1470" s="482"/>
      <c r="K1470" s="482"/>
      <c r="L1470" s="482"/>
      <c r="M1470" s="482"/>
      <c r="N1470" s="482"/>
      <c r="O1470" s="482"/>
      <c r="P1470" s="482"/>
      <c r="Q1470" s="482"/>
      <c r="R1470" s="482"/>
      <c r="S1470" s="482"/>
      <c r="T1470" s="482"/>
      <c r="U1470" s="482"/>
      <c r="V1470" s="482"/>
      <c r="W1470" s="482"/>
      <c r="X1470" s="482"/>
      <c r="Y1470" s="478"/>
      <c r="Z1470" s="478"/>
      <c r="AA1470" s="478"/>
      <c r="AB1470" s="478"/>
      <c r="AC1470" s="241"/>
      <c r="AD1470" s="482"/>
      <c r="AE1470" s="482"/>
      <c r="AF1470" s="482"/>
      <c r="AG1470" s="482"/>
      <c r="AH1470" s="482"/>
      <c r="AI1470" s="482"/>
      <c r="AJ1470" s="482"/>
      <c r="AK1470" s="482"/>
      <c r="AL1470" s="482"/>
      <c r="AM1470" s="482"/>
      <c r="AN1470" s="482"/>
      <c r="AO1470" s="482"/>
      <c r="AP1470" s="482"/>
      <c r="AQ1470" s="482"/>
      <c r="AR1470" s="482"/>
      <c r="AS1470" s="482"/>
      <c r="AT1470" s="482"/>
      <c r="AU1470" s="482"/>
      <c r="AV1470" s="482"/>
      <c r="AW1470" s="482"/>
      <c r="AX1470" s="482"/>
      <c r="AY1470" s="482"/>
      <c r="AZ1470" s="482"/>
      <c r="BA1470" s="478"/>
      <c r="BB1470" s="478"/>
      <c r="BC1470" s="478"/>
      <c r="BD1470" s="478"/>
      <c r="BF1470" s="241"/>
    </row>
    <row r="1471" spans="2:58" s="236" customFormat="1" ht="12.45" hidden="1" customHeight="1">
      <c r="B1471" s="1014" t="s">
        <v>3917</v>
      </c>
      <c r="C1471" s="1015"/>
      <c r="D1471" s="1015"/>
      <c r="E1471" s="1015"/>
      <c r="F1471" s="1015"/>
      <c r="G1471" s="1015"/>
      <c r="H1471" s="1015"/>
      <c r="I1471" s="1016"/>
      <c r="J1471" s="1017"/>
      <c r="K1471" s="1018"/>
      <c r="L1471" s="1018"/>
      <c r="M1471" s="1018"/>
      <c r="N1471" s="1018"/>
      <c r="O1471" s="1018"/>
      <c r="P1471" s="1018"/>
      <c r="Q1471" s="1018"/>
      <c r="R1471" s="1018"/>
      <c r="S1471" s="1018"/>
      <c r="T1471" s="1018"/>
      <c r="U1471" s="1018"/>
      <c r="V1471" s="1018"/>
      <c r="W1471" s="1018"/>
      <c r="X1471" s="1018"/>
      <c r="Y1471" s="1018"/>
      <c r="Z1471" s="1018"/>
      <c r="AA1471" s="1018"/>
      <c r="AB1471" s="1019"/>
      <c r="AD1471" s="1014" t="s">
        <v>3917</v>
      </c>
      <c r="AE1471" s="1015"/>
      <c r="AF1471" s="1015"/>
      <c r="AG1471" s="1015"/>
      <c r="AH1471" s="1015"/>
      <c r="AI1471" s="1015"/>
      <c r="AJ1471" s="1015"/>
      <c r="AK1471" s="1016"/>
      <c r="AL1471" s="1017"/>
      <c r="AM1471" s="1018"/>
      <c r="AN1471" s="1018"/>
      <c r="AO1471" s="1018"/>
      <c r="AP1471" s="1018"/>
      <c r="AQ1471" s="1018"/>
      <c r="AR1471" s="1018"/>
      <c r="AS1471" s="1018"/>
      <c r="AT1471" s="1018"/>
      <c r="AU1471" s="1018"/>
      <c r="AV1471" s="1018"/>
      <c r="AW1471" s="1018"/>
      <c r="AX1471" s="1018"/>
      <c r="AY1471" s="1018"/>
      <c r="AZ1471" s="1018"/>
      <c r="BA1471" s="1018"/>
      <c r="BB1471" s="1018"/>
      <c r="BC1471" s="1018"/>
      <c r="BD1471" s="1019"/>
    </row>
    <row r="1472" spans="2:58" s="236" customFormat="1" ht="22.5" hidden="1" customHeight="1">
      <c r="B1472" s="1020" t="s">
        <v>8</v>
      </c>
      <c r="C1472" s="1021"/>
      <c r="D1472" s="1021"/>
      <c r="E1472" s="1021"/>
      <c r="F1472" s="1021"/>
      <c r="G1472" s="1021"/>
      <c r="H1472" s="1021"/>
      <c r="I1472" s="1022"/>
      <c r="J1472" s="1023"/>
      <c r="K1472" s="1024"/>
      <c r="L1472" s="1024"/>
      <c r="M1472" s="1025"/>
      <c r="N1472" s="1025"/>
      <c r="O1472" s="1024"/>
      <c r="P1472" s="1025"/>
      <c r="Q1472" s="1025"/>
      <c r="R1472" s="1024"/>
      <c r="S1472" s="1024"/>
      <c r="T1472" s="1024"/>
      <c r="U1472" s="1024"/>
      <c r="V1472" s="1024"/>
      <c r="W1472" s="1024"/>
      <c r="X1472" s="1024"/>
      <c r="Y1472" s="1024"/>
      <c r="Z1472" s="1024"/>
      <c r="AA1472" s="1024"/>
      <c r="AB1472" s="1026"/>
      <c r="AC1472" s="236">
        <v>86</v>
      </c>
      <c r="AD1472" s="1020" t="s">
        <v>8</v>
      </c>
      <c r="AE1472" s="1021"/>
      <c r="AF1472" s="1021"/>
      <c r="AG1472" s="1021"/>
      <c r="AH1472" s="1021"/>
      <c r="AI1472" s="1021"/>
      <c r="AJ1472" s="1021"/>
      <c r="AK1472" s="1022"/>
      <c r="AL1472" s="1023"/>
      <c r="AM1472" s="1024"/>
      <c r="AN1472" s="1024"/>
      <c r="AO1472" s="1025"/>
      <c r="AP1472" s="1025"/>
      <c r="AQ1472" s="1024"/>
      <c r="AR1472" s="1025"/>
      <c r="AS1472" s="1025"/>
      <c r="AT1472" s="1024"/>
      <c r="AU1472" s="1024"/>
      <c r="AV1472" s="1024"/>
      <c r="AW1472" s="1024"/>
      <c r="AX1472" s="1024"/>
      <c r="AY1472" s="1024"/>
      <c r="AZ1472" s="1024"/>
      <c r="BA1472" s="1024"/>
      <c r="BB1472" s="1024"/>
      <c r="BC1472" s="1024"/>
      <c r="BD1472" s="1026"/>
      <c r="BF1472" s="236">
        <v>86</v>
      </c>
    </row>
    <row r="1473" spans="2:58" s="236" customFormat="1" ht="25.2" hidden="1" customHeight="1">
      <c r="B1473" s="1027" t="s">
        <v>23</v>
      </c>
      <c r="C1473" s="1028"/>
      <c r="D1473" s="1028"/>
      <c r="E1473" s="1028"/>
      <c r="F1473" s="1028"/>
      <c r="G1473" s="1028"/>
      <c r="H1473" s="1028"/>
      <c r="I1473" s="1029"/>
      <c r="J1473" s="972" t="s">
        <v>3918</v>
      </c>
      <c r="K1473" s="973"/>
      <c r="L1473" s="973"/>
      <c r="M1473" s="975"/>
      <c r="N1473" s="977"/>
      <c r="O1473" s="239" t="s">
        <v>3919</v>
      </c>
      <c r="P1473" s="975"/>
      <c r="Q1473" s="977"/>
      <c r="R1473" s="973"/>
      <c r="S1473" s="973"/>
      <c r="T1473" s="973"/>
      <c r="U1473" s="973"/>
      <c r="V1473" s="973"/>
      <c r="W1473" s="973"/>
      <c r="X1473" s="973"/>
      <c r="Y1473" s="973"/>
      <c r="Z1473" s="973"/>
      <c r="AA1473" s="973"/>
      <c r="AB1473" s="974"/>
      <c r="AD1473" s="1027" t="s">
        <v>23</v>
      </c>
      <c r="AE1473" s="1028"/>
      <c r="AF1473" s="1028"/>
      <c r="AG1473" s="1028"/>
      <c r="AH1473" s="1028"/>
      <c r="AI1473" s="1028"/>
      <c r="AJ1473" s="1028"/>
      <c r="AK1473" s="1029"/>
      <c r="AL1473" s="972" t="s">
        <v>3918</v>
      </c>
      <c r="AM1473" s="973"/>
      <c r="AN1473" s="973"/>
      <c r="AO1473" s="975"/>
      <c r="AP1473" s="977"/>
      <c r="AQ1473" s="239" t="s">
        <v>3919</v>
      </c>
      <c r="AR1473" s="975"/>
      <c r="AS1473" s="977"/>
      <c r="AT1473" s="973"/>
      <c r="AU1473" s="973"/>
      <c r="AV1473" s="973"/>
      <c r="AW1473" s="973"/>
      <c r="AX1473" s="973"/>
      <c r="AY1473" s="973"/>
      <c r="AZ1473" s="973"/>
      <c r="BA1473" s="973"/>
      <c r="BB1473" s="973"/>
      <c r="BC1473" s="973"/>
      <c r="BD1473" s="974"/>
    </row>
    <row r="1474" spans="2:58" s="236" customFormat="1" ht="25.2" hidden="1" customHeight="1">
      <c r="B1474" s="1030"/>
      <c r="C1474" s="1025"/>
      <c r="D1474" s="1025"/>
      <c r="E1474" s="1025"/>
      <c r="F1474" s="1025"/>
      <c r="G1474" s="1025"/>
      <c r="H1474" s="1025"/>
      <c r="I1474" s="1031"/>
      <c r="J1474" s="972" t="s">
        <v>3920</v>
      </c>
      <c r="K1474" s="973"/>
      <c r="L1474" s="973"/>
      <c r="M1474" s="975"/>
      <c r="N1474" s="976"/>
      <c r="O1474" s="976"/>
      <c r="P1474" s="976"/>
      <c r="Q1474" s="977"/>
      <c r="R1474" s="972" t="s">
        <v>3921</v>
      </c>
      <c r="S1474" s="973"/>
      <c r="T1474" s="974"/>
      <c r="U1474" s="975"/>
      <c r="V1474" s="976"/>
      <c r="W1474" s="976"/>
      <c r="X1474" s="976"/>
      <c r="Y1474" s="976"/>
      <c r="Z1474" s="976"/>
      <c r="AA1474" s="976"/>
      <c r="AB1474" s="977"/>
      <c r="AD1474" s="1030"/>
      <c r="AE1474" s="1025"/>
      <c r="AF1474" s="1025"/>
      <c r="AG1474" s="1025"/>
      <c r="AH1474" s="1025"/>
      <c r="AI1474" s="1025"/>
      <c r="AJ1474" s="1025"/>
      <c r="AK1474" s="1031"/>
      <c r="AL1474" s="972" t="s">
        <v>3920</v>
      </c>
      <c r="AM1474" s="973"/>
      <c r="AN1474" s="973"/>
      <c r="AO1474" s="975"/>
      <c r="AP1474" s="976"/>
      <c r="AQ1474" s="976"/>
      <c r="AR1474" s="976"/>
      <c r="AS1474" s="977"/>
      <c r="AT1474" s="972" t="s">
        <v>3921</v>
      </c>
      <c r="AU1474" s="973"/>
      <c r="AV1474" s="974"/>
      <c r="AW1474" s="975"/>
      <c r="AX1474" s="976"/>
      <c r="AY1474" s="976"/>
      <c r="AZ1474" s="976"/>
      <c r="BA1474" s="976"/>
      <c r="BB1474" s="976"/>
      <c r="BC1474" s="976"/>
      <c r="BD1474" s="977"/>
    </row>
    <row r="1475" spans="2:58" s="236" customFormat="1" ht="25.2" hidden="1" customHeight="1">
      <c r="B1475" s="1030"/>
      <c r="C1475" s="1025"/>
      <c r="D1475" s="1025"/>
      <c r="E1475" s="1025"/>
      <c r="F1475" s="1025"/>
      <c r="G1475" s="1025"/>
      <c r="H1475" s="1025"/>
      <c r="I1475" s="1031"/>
      <c r="J1475" s="972" t="s">
        <v>3922</v>
      </c>
      <c r="K1475" s="973"/>
      <c r="L1475" s="973"/>
      <c r="M1475" s="978"/>
      <c r="N1475" s="979"/>
      <c r="O1475" s="979"/>
      <c r="P1475" s="979"/>
      <c r="Q1475" s="980"/>
      <c r="R1475" s="972" t="s">
        <v>3923</v>
      </c>
      <c r="S1475" s="973"/>
      <c r="T1475" s="974"/>
      <c r="U1475" s="975"/>
      <c r="V1475" s="976"/>
      <c r="W1475" s="976"/>
      <c r="X1475" s="976"/>
      <c r="Y1475" s="976"/>
      <c r="Z1475" s="976"/>
      <c r="AA1475" s="976"/>
      <c r="AB1475" s="977"/>
      <c r="AD1475" s="1030"/>
      <c r="AE1475" s="1025"/>
      <c r="AF1475" s="1025"/>
      <c r="AG1475" s="1025"/>
      <c r="AH1475" s="1025"/>
      <c r="AI1475" s="1025"/>
      <c r="AJ1475" s="1025"/>
      <c r="AK1475" s="1031"/>
      <c r="AL1475" s="972" t="s">
        <v>3922</v>
      </c>
      <c r="AM1475" s="973"/>
      <c r="AN1475" s="973"/>
      <c r="AO1475" s="978"/>
      <c r="AP1475" s="979"/>
      <c r="AQ1475" s="979"/>
      <c r="AR1475" s="979"/>
      <c r="AS1475" s="980"/>
      <c r="AT1475" s="972" t="s">
        <v>3923</v>
      </c>
      <c r="AU1475" s="973"/>
      <c r="AV1475" s="974"/>
      <c r="AW1475" s="975"/>
      <c r="AX1475" s="976"/>
      <c r="AY1475" s="976"/>
      <c r="AZ1475" s="976"/>
      <c r="BA1475" s="976"/>
      <c r="BB1475" s="976"/>
      <c r="BC1475" s="976"/>
      <c r="BD1475" s="977"/>
    </row>
    <row r="1476" spans="2:58" s="236" customFormat="1" ht="25.2" hidden="1" customHeight="1">
      <c r="B1476" s="1023"/>
      <c r="C1476" s="1024"/>
      <c r="D1476" s="1024"/>
      <c r="E1476" s="1024"/>
      <c r="F1476" s="1024"/>
      <c r="G1476" s="1024"/>
      <c r="H1476" s="1024"/>
      <c r="I1476" s="1026"/>
      <c r="J1476" s="972" t="s">
        <v>3924</v>
      </c>
      <c r="K1476" s="973"/>
      <c r="L1476" s="973"/>
      <c r="M1476" s="981"/>
      <c r="N1476" s="981"/>
      <c r="O1476" s="981"/>
      <c r="P1476" s="981"/>
      <c r="Q1476" s="981"/>
      <c r="R1476" s="981"/>
      <c r="S1476" s="981"/>
      <c r="T1476" s="981"/>
      <c r="U1476" s="981"/>
      <c r="V1476" s="981"/>
      <c r="W1476" s="981"/>
      <c r="X1476" s="981"/>
      <c r="Y1476" s="981"/>
      <c r="Z1476" s="981"/>
      <c r="AA1476" s="981"/>
      <c r="AB1476" s="981"/>
      <c r="AD1476" s="1023"/>
      <c r="AE1476" s="1024"/>
      <c r="AF1476" s="1024"/>
      <c r="AG1476" s="1024"/>
      <c r="AH1476" s="1024"/>
      <c r="AI1476" s="1024"/>
      <c r="AJ1476" s="1024"/>
      <c r="AK1476" s="1026"/>
      <c r="AL1476" s="972" t="s">
        <v>3924</v>
      </c>
      <c r="AM1476" s="973"/>
      <c r="AN1476" s="973"/>
      <c r="AO1476" s="981"/>
      <c r="AP1476" s="981"/>
      <c r="AQ1476" s="981"/>
      <c r="AR1476" s="981"/>
      <c r="AS1476" s="981"/>
      <c r="AT1476" s="981"/>
      <c r="AU1476" s="981"/>
      <c r="AV1476" s="981"/>
      <c r="AW1476" s="981"/>
      <c r="AX1476" s="981"/>
      <c r="AY1476" s="981"/>
      <c r="AZ1476" s="981"/>
      <c r="BA1476" s="981"/>
      <c r="BB1476" s="981"/>
      <c r="BC1476" s="981"/>
      <c r="BD1476" s="981"/>
    </row>
    <row r="1477" spans="2:58" s="236" customFormat="1" ht="30" hidden="1" customHeight="1">
      <c r="B1477" s="982" t="s">
        <v>3925</v>
      </c>
      <c r="C1477" s="983"/>
      <c r="D1477" s="983"/>
      <c r="E1477" s="983"/>
      <c r="F1477" s="983"/>
      <c r="G1477" s="983"/>
      <c r="H1477" s="983"/>
      <c r="I1477" s="984"/>
      <c r="J1477" s="444"/>
      <c r="K1477" s="445"/>
      <c r="L1477" s="446" t="s">
        <v>388</v>
      </c>
      <c r="M1477" s="447"/>
      <c r="N1477" s="448" t="s">
        <v>112</v>
      </c>
      <c r="O1477" s="449"/>
      <c r="P1477" s="450"/>
      <c r="V1477" s="451"/>
      <c r="W1477" s="451"/>
      <c r="X1477" s="451"/>
      <c r="Y1477" s="451"/>
      <c r="Z1477" s="451"/>
      <c r="AA1477" s="451"/>
      <c r="AB1477" s="452"/>
      <c r="AD1477" s="982" t="s">
        <v>3925</v>
      </c>
      <c r="AE1477" s="983"/>
      <c r="AF1477" s="983"/>
      <c r="AG1477" s="983"/>
      <c r="AH1477" s="983"/>
      <c r="AI1477" s="983"/>
      <c r="AJ1477" s="983"/>
      <c r="AK1477" s="984"/>
      <c r="AL1477" s="444"/>
      <c r="AM1477" s="445"/>
      <c r="AN1477" s="446" t="s">
        <v>388</v>
      </c>
      <c r="AO1477" s="447"/>
      <c r="AP1477" s="448" t="s">
        <v>112</v>
      </c>
      <c r="AQ1477" s="449"/>
      <c r="AR1477" s="450"/>
      <c r="AX1477" s="451"/>
      <c r="AY1477" s="451"/>
      <c r="AZ1477" s="451"/>
      <c r="BA1477" s="451"/>
      <c r="BB1477" s="451"/>
      <c r="BC1477" s="451"/>
      <c r="BD1477" s="452"/>
    </row>
    <row r="1478" spans="2:58" s="236" customFormat="1" ht="15" hidden="1" customHeight="1">
      <c r="B1478" s="985"/>
      <c r="C1478" s="986"/>
      <c r="D1478" s="986"/>
      <c r="E1478" s="986"/>
      <c r="F1478" s="986"/>
      <c r="G1478" s="986"/>
      <c r="H1478" s="986"/>
      <c r="I1478" s="987"/>
      <c r="J1478" s="453" t="s">
        <v>3926</v>
      </c>
      <c r="K1478" s="454"/>
      <c r="L1478" s="454"/>
      <c r="M1478" s="454"/>
      <c r="N1478" s="454"/>
      <c r="O1478" s="454"/>
      <c r="P1478" s="454"/>
      <c r="Q1478" s="454"/>
      <c r="R1478" s="454"/>
      <c r="S1478" s="449"/>
      <c r="T1478" s="455"/>
      <c r="U1478" s="456"/>
      <c r="V1478" s="457"/>
      <c r="W1478" s="458"/>
      <c r="X1478" s="459" t="s">
        <v>388</v>
      </c>
      <c r="Y1478" s="460"/>
      <c r="Z1478" s="461" t="s">
        <v>112</v>
      </c>
      <c r="AA1478" s="461"/>
      <c r="AB1478" s="462"/>
      <c r="AD1478" s="985"/>
      <c r="AE1478" s="986"/>
      <c r="AF1478" s="986"/>
      <c r="AG1478" s="986"/>
      <c r="AH1478" s="986"/>
      <c r="AI1478" s="986"/>
      <c r="AJ1478" s="986"/>
      <c r="AK1478" s="987"/>
      <c r="AL1478" s="453" t="s">
        <v>3926</v>
      </c>
      <c r="AM1478" s="454"/>
      <c r="AN1478" s="454"/>
      <c r="AO1478" s="454"/>
      <c r="AP1478" s="454"/>
      <c r="AQ1478" s="454"/>
      <c r="AR1478" s="454"/>
      <c r="AS1478" s="454"/>
      <c r="AT1478" s="454"/>
      <c r="AU1478" s="449"/>
      <c r="AV1478" s="455"/>
      <c r="AW1478" s="456"/>
      <c r="AX1478" s="457"/>
      <c r="AY1478" s="458"/>
      <c r="AZ1478" s="459" t="s">
        <v>388</v>
      </c>
      <c r="BA1478" s="460"/>
      <c r="BB1478" s="461" t="s">
        <v>112</v>
      </c>
      <c r="BC1478" s="461"/>
      <c r="BD1478" s="462"/>
    </row>
    <row r="1479" spans="2:58" s="236" customFormat="1" ht="15" hidden="1" customHeight="1">
      <c r="B1479" s="988"/>
      <c r="C1479" s="989"/>
      <c r="D1479" s="989"/>
      <c r="E1479" s="989"/>
      <c r="F1479" s="989"/>
      <c r="G1479" s="989"/>
      <c r="H1479" s="989"/>
      <c r="I1479" s="990"/>
      <c r="J1479" s="463" t="s">
        <v>3927</v>
      </c>
      <c r="K1479" s="464"/>
      <c r="L1479" s="464"/>
      <c r="M1479" s="464"/>
      <c r="N1479" s="464"/>
      <c r="O1479" s="464"/>
      <c r="P1479" s="464"/>
      <c r="Q1479" s="464"/>
      <c r="R1479" s="464"/>
      <c r="S1479" s="465"/>
      <c r="T1479" s="466"/>
      <c r="U1479" s="467"/>
      <c r="V1479" s="468"/>
      <c r="W1479" s="469"/>
      <c r="X1479" s="464" t="s">
        <v>388</v>
      </c>
      <c r="Y1479" s="470"/>
      <c r="Z1479" s="466" t="s">
        <v>112</v>
      </c>
      <c r="AA1479" s="466"/>
      <c r="AB1479" s="471"/>
      <c r="AD1479" s="988"/>
      <c r="AE1479" s="989"/>
      <c r="AF1479" s="989"/>
      <c r="AG1479" s="989"/>
      <c r="AH1479" s="989"/>
      <c r="AI1479" s="989"/>
      <c r="AJ1479" s="989"/>
      <c r="AK1479" s="990"/>
      <c r="AL1479" s="463" t="s">
        <v>3927</v>
      </c>
      <c r="AM1479" s="464"/>
      <c r="AN1479" s="464"/>
      <c r="AO1479" s="464"/>
      <c r="AP1479" s="464"/>
      <c r="AQ1479" s="464"/>
      <c r="AR1479" s="464"/>
      <c r="AS1479" s="464"/>
      <c r="AT1479" s="464"/>
      <c r="AU1479" s="465"/>
      <c r="AV1479" s="466"/>
      <c r="AW1479" s="467"/>
      <c r="AX1479" s="468"/>
      <c r="AY1479" s="469"/>
      <c r="AZ1479" s="464" t="s">
        <v>388</v>
      </c>
      <c r="BA1479" s="470"/>
      <c r="BB1479" s="466" t="s">
        <v>112</v>
      </c>
      <c r="BC1479" s="466"/>
      <c r="BD1479" s="471"/>
    </row>
    <row r="1480" spans="2:58" s="236" customFormat="1" ht="18" hidden="1" customHeight="1">
      <c r="B1480" s="991" t="s">
        <v>3928</v>
      </c>
      <c r="C1480" s="992"/>
      <c r="D1480" s="992"/>
      <c r="E1480" s="992"/>
      <c r="F1480" s="992"/>
      <c r="G1480" s="992"/>
      <c r="H1480" s="992"/>
      <c r="I1480" s="993"/>
      <c r="J1480" s="472" t="s">
        <v>3783</v>
      </c>
      <c r="K1480" s="473" t="s">
        <v>3929</v>
      </c>
      <c r="L1480" s="474"/>
      <c r="M1480" s="474"/>
      <c r="N1480" s="474"/>
      <c r="O1480" s="472" t="s">
        <v>3783</v>
      </c>
      <c r="P1480" s="473" t="s">
        <v>3930</v>
      </c>
      <c r="Q1480" s="474"/>
      <c r="R1480" s="474"/>
      <c r="T1480" s="461" t="s">
        <v>3935</v>
      </c>
      <c r="U1480" s="472" t="s">
        <v>3783</v>
      </c>
      <c r="V1480" s="461" t="s">
        <v>3936</v>
      </c>
      <c r="X1480" s="473"/>
      <c r="Y1480" s="474"/>
      <c r="Z1480" s="474"/>
      <c r="AA1480" s="474"/>
      <c r="AB1480" s="475"/>
      <c r="AD1480" s="991" t="s">
        <v>3928</v>
      </c>
      <c r="AE1480" s="992"/>
      <c r="AF1480" s="992"/>
      <c r="AG1480" s="992"/>
      <c r="AH1480" s="992"/>
      <c r="AI1480" s="992"/>
      <c r="AJ1480" s="992"/>
      <c r="AK1480" s="993"/>
      <c r="AL1480" s="472" t="s">
        <v>3783</v>
      </c>
      <c r="AM1480" s="473" t="s">
        <v>3929</v>
      </c>
      <c r="AN1480" s="474"/>
      <c r="AO1480" s="474"/>
      <c r="AP1480" s="474"/>
      <c r="AQ1480" s="472" t="s">
        <v>3783</v>
      </c>
      <c r="AR1480" s="473" t="s">
        <v>3930</v>
      </c>
      <c r="AS1480" s="474"/>
      <c r="AT1480" s="474"/>
      <c r="AV1480" s="461" t="s">
        <v>3935</v>
      </c>
      <c r="AW1480" s="472" t="s">
        <v>3783</v>
      </c>
      <c r="AX1480" s="461" t="s">
        <v>3936</v>
      </c>
      <c r="AZ1480" s="473"/>
      <c r="BA1480" s="474"/>
      <c r="BB1480" s="474"/>
      <c r="BC1480" s="474"/>
      <c r="BD1480" s="475"/>
    </row>
    <row r="1481" spans="2:58" s="236" customFormat="1" ht="15" hidden="1" customHeight="1">
      <c r="B1481" s="994" t="s">
        <v>3931</v>
      </c>
      <c r="C1481" s="995"/>
      <c r="D1481" s="995"/>
      <c r="E1481" s="995"/>
      <c r="F1481" s="995"/>
      <c r="G1481" s="995"/>
      <c r="H1481" s="995"/>
      <c r="I1481" s="996"/>
      <c r="J1481" s="1000" t="s">
        <v>3932</v>
      </c>
      <c r="K1481" s="1001"/>
      <c r="L1481" s="1004"/>
      <c r="M1481" s="1005"/>
      <c r="N1481" s="1005"/>
      <c r="O1481" s="1005"/>
      <c r="P1481" s="1005"/>
      <c r="Q1481" s="1005"/>
      <c r="R1481" s="1006"/>
      <c r="S1481" s="1006"/>
      <c r="T1481" s="1006"/>
      <c r="U1481" s="1007"/>
      <c r="V1481" s="1008" t="s">
        <v>3933</v>
      </c>
      <c r="W1481" s="1008"/>
      <c r="X1481" s="1008"/>
      <c r="Y1481" s="1008"/>
      <c r="Z1481" s="1008"/>
      <c r="AA1481" s="1008"/>
      <c r="AB1481" s="1009"/>
      <c r="AD1481" s="994" t="s">
        <v>3931</v>
      </c>
      <c r="AE1481" s="995"/>
      <c r="AF1481" s="995"/>
      <c r="AG1481" s="995"/>
      <c r="AH1481" s="995"/>
      <c r="AI1481" s="995"/>
      <c r="AJ1481" s="995"/>
      <c r="AK1481" s="996"/>
      <c r="AL1481" s="1000" t="s">
        <v>3932</v>
      </c>
      <c r="AM1481" s="1001"/>
      <c r="AN1481" s="1004"/>
      <c r="AO1481" s="1005"/>
      <c r="AP1481" s="1005"/>
      <c r="AQ1481" s="1005"/>
      <c r="AR1481" s="1005"/>
      <c r="AS1481" s="1005"/>
      <c r="AT1481" s="1006"/>
      <c r="AU1481" s="1006"/>
      <c r="AV1481" s="1006"/>
      <c r="AW1481" s="1007"/>
      <c r="AX1481" s="1008" t="s">
        <v>3933</v>
      </c>
      <c r="AY1481" s="1008"/>
      <c r="AZ1481" s="1008"/>
      <c r="BA1481" s="1008"/>
      <c r="BB1481" s="1008"/>
      <c r="BC1481" s="1008"/>
      <c r="BD1481" s="1009"/>
    </row>
    <row r="1482" spans="2:58" s="236" customFormat="1" ht="15" hidden="1" customHeight="1">
      <c r="B1482" s="997"/>
      <c r="C1482" s="998"/>
      <c r="D1482" s="998"/>
      <c r="E1482" s="998"/>
      <c r="F1482" s="998"/>
      <c r="G1482" s="998"/>
      <c r="H1482" s="998"/>
      <c r="I1482" s="999"/>
      <c r="J1482" s="1002"/>
      <c r="K1482" s="1003"/>
      <c r="L1482" s="1004"/>
      <c r="M1482" s="1005"/>
      <c r="N1482" s="1005"/>
      <c r="O1482" s="1005"/>
      <c r="P1482" s="1005"/>
      <c r="Q1482" s="1005"/>
      <c r="R1482" s="1006"/>
      <c r="S1482" s="1006"/>
      <c r="T1482" s="1006"/>
      <c r="U1482" s="1007"/>
      <c r="V1482" s="1010"/>
      <c r="W1482" s="1010"/>
      <c r="X1482" s="1010"/>
      <c r="Y1482" s="1010"/>
      <c r="Z1482" s="1010"/>
      <c r="AA1482" s="1010"/>
      <c r="AB1482" s="1011"/>
      <c r="AC1482" s="241"/>
      <c r="AD1482" s="997"/>
      <c r="AE1482" s="998"/>
      <c r="AF1482" s="998"/>
      <c r="AG1482" s="998"/>
      <c r="AH1482" s="998"/>
      <c r="AI1482" s="998"/>
      <c r="AJ1482" s="998"/>
      <c r="AK1482" s="999"/>
      <c r="AL1482" s="1002"/>
      <c r="AM1482" s="1003"/>
      <c r="AN1482" s="1004"/>
      <c r="AO1482" s="1005"/>
      <c r="AP1482" s="1005"/>
      <c r="AQ1482" s="1005"/>
      <c r="AR1482" s="1005"/>
      <c r="AS1482" s="1005"/>
      <c r="AT1482" s="1006"/>
      <c r="AU1482" s="1006"/>
      <c r="AV1482" s="1006"/>
      <c r="AW1482" s="1007"/>
      <c r="AX1482" s="1010"/>
      <c r="AY1482" s="1010"/>
      <c r="AZ1482" s="1010"/>
      <c r="BA1482" s="1010"/>
      <c r="BB1482" s="1010"/>
      <c r="BC1482" s="1010"/>
      <c r="BD1482" s="1011"/>
      <c r="BF1482" s="241"/>
    </row>
    <row r="1483" spans="2:58" s="236" customFormat="1" ht="15" hidden="1" customHeight="1">
      <c r="B1483" s="994" t="s">
        <v>3934</v>
      </c>
      <c r="C1483" s="995"/>
      <c r="D1483" s="995"/>
      <c r="E1483" s="995"/>
      <c r="F1483" s="995"/>
      <c r="G1483" s="995"/>
      <c r="H1483" s="995"/>
      <c r="I1483" s="996"/>
      <c r="J1483" s="968"/>
      <c r="K1483" s="969"/>
      <c r="L1483" s="1012"/>
      <c r="M1483" s="1012" t="s">
        <v>12</v>
      </c>
      <c r="N1483" s="1012"/>
      <c r="O1483" s="1012" t="s">
        <v>11</v>
      </c>
      <c r="P1483" s="1012"/>
      <c r="Q1483" s="1012" t="s">
        <v>227</v>
      </c>
      <c r="S1483" s="476"/>
      <c r="T1483" s="476"/>
      <c r="U1483" s="476"/>
      <c r="V1483" s="476"/>
      <c r="W1483" s="476"/>
      <c r="X1483" s="476"/>
      <c r="Y1483" s="476"/>
      <c r="Z1483" s="476"/>
      <c r="AA1483" s="476"/>
      <c r="AB1483" s="477"/>
      <c r="AC1483" s="241"/>
      <c r="AD1483" s="994" t="s">
        <v>3934</v>
      </c>
      <c r="AE1483" s="995"/>
      <c r="AF1483" s="995"/>
      <c r="AG1483" s="995"/>
      <c r="AH1483" s="995"/>
      <c r="AI1483" s="995"/>
      <c r="AJ1483" s="995"/>
      <c r="AK1483" s="996"/>
      <c r="AL1483" s="968"/>
      <c r="AM1483" s="969"/>
      <c r="AN1483" s="1012"/>
      <c r="AO1483" s="1012" t="s">
        <v>12</v>
      </c>
      <c r="AP1483" s="1012"/>
      <c r="AQ1483" s="1012" t="s">
        <v>11</v>
      </c>
      <c r="AR1483" s="1012"/>
      <c r="AS1483" s="1012" t="s">
        <v>227</v>
      </c>
      <c r="AU1483" s="476"/>
      <c r="AV1483" s="476"/>
      <c r="AW1483" s="476"/>
      <c r="AX1483" s="476"/>
      <c r="AY1483" s="476"/>
      <c r="AZ1483" s="476"/>
      <c r="BA1483" s="476"/>
      <c r="BB1483" s="476"/>
      <c r="BC1483" s="476"/>
      <c r="BD1483" s="477"/>
      <c r="BF1483" s="241"/>
    </row>
    <row r="1484" spans="2:58" s="236" customFormat="1" ht="15" hidden="1" customHeight="1">
      <c r="B1484" s="997"/>
      <c r="C1484" s="998"/>
      <c r="D1484" s="998"/>
      <c r="E1484" s="998"/>
      <c r="F1484" s="998"/>
      <c r="G1484" s="998"/>
      <c r="H1484" s="998"/>
      <c r="I1484" s="999"/>
      <c r="J1484" s="970"/>
      <c r="K1484" s="971"/>
      <c r="L1484" s="1013"/>
      <c r="M1484" s="1013"/>
      <c r="N1484" s="1013"/>
      <c r="O1484" s="1013"/>
      <c r="P1484" s="1013"/>
      <c r="Q1484" s="1013"/>
      <c r="R1484" s="481"/>
      <c r="S1484" s="479"/>
      <c r="T1484" s="479"/>
      <c r="U1484" s="479"/>
      <c r="V1484" s="479"/>
      <c r="W1484" s="479"/>
      <c r="X1484" s="479"/>
      <c r="Y1484" s="479"/>
      <c r="Z1484" s="479"/>
      <c r="AA1484" s="479"/>
      <c r="AB1484" s="480"/>
      <c r="AC1484" s="241"/>
      <c r="AD1484" s="997"/>
      <c r="AE1484" s="998"/>
      <c r="AF1484" s="998"/>
      <c r="AG1484" s="998"/>
      <c r="AH1484" s="998"/>
      <c r="AI1484" s="998"/>
      <c r="AJ1484" s="998"/>
      <c r="AK1484" s="999"/>
      <c r="AL1484" s="970"/>
      <c r="AM1484" s="971"/>
      <c r="AN1484" s="1013"/>
      <c r="AO1484" s="1013"/>
      <c r="AP1484" s="1013"/>
      <c r="AQ1484" s="1013"/>
      <c r="AR1484" s="1013"/>
      <c r="AS1484" s="1013"/>
      <c r="AT1484" s="481"/>
      <c r="AU1484" s="479"/>
      <c r="AV1484" s="479"/>
      <c r="AW1484" s="479"/>
      <c r="AX1484" s="479"/>
      <c r="AY1484" s="479"/>
      <c r="AZ1484" s="479"/>
      <c r="BA1484" s="479"/>
      <c r="BB1484" s="479"/>
      <c r="BC1484" s="479"/>
      <c r="BD1484" s="480"/>
      <c r="BF1484" s="241"/>
    </row>
    <row r="1485" spans="2:58" s="236" customFormat="1" ht="20.100000000000001" hidden="1" customHeight="1">
      <c r="B1485" s="482"/>
      <c r="C1485" s="482"/>
      <c r="D1485" s="482"/>
      <c r="E1485" s="482"/>
      <c r="F1485" s="482"/>
      <c r="G1485" s="482"/>
      <c r="H1485" s="482"/>
      <c r="I1485" s="482"/>
      <c r="J1485" s="482"/>
      <c r="K1485" s="482"/>
      <c r="L1485" s="482"/>
      <c r="M1485" s="482"/>
      <c r="N1485" s="482"/>
      <c r="O1485" s="482"/>
      <c r="P1485" s="482"/>
      <c r="Q1485" s="482"/>
      <c r="R1485" s="482"/>
      <c r="S1485" s="482"/>
      <c r="T1485" s="482"/>
      <c r="U1485" s="482"/>
      <c r="V1485" s="482"/>
      <c r="W1485" s="482"/>
      <c r="X1485" s="482"/>
      <c r="Y1485" s="482"/>
      <c r="Z1485" s="482"/>
      <c r="AA1485" s="482"/>
      <c r="AB1485" s="482"/>
      <c r="AC1485" s="241"/>
      <c r="AD1485" s="482"/>
      <c r="AE1485" s="482"/>
      <c r="AF1485" s="482"/>
      <c r="AG1485" s="482"/>
      <c r="AH1485" s="482"/>
      <c r="AI1485" s="482"/>
      <c r="AJ1485" s="482"/>
      <c r="AK1485" s="482"/>
      <c r="AL1485" s="482"/>
      <c r="AM1485" s="482"/>
      <c r="AN1485" s="482"/>
      <c r="AO1485" s="482"/>
      <c r="AP1485" s="482"/>
      <c r="AQ1485" s="482"/>
      <c r="AR1485" s="482"/>
      <c r="AS1485" s="482"/>
      <c r="AT1485" s="482"/>
      <c r="AU1485" s="482"/>
      <c r="AV1485" s="482"/>
      <c r="AW1485" s="482"/>
      <c r="AX1485" s="482"/>
      <c r="AY1485" s="482"/>
      <c r="AZ1485" s="482"/>
      <c r="BA1485" s="482"/>
      <c r="BB1485" s="482"/>
      <c r="BC1485" s="482"/>
      <c r="BD1485" s="482"/>
      <c r="BF1485" s="241"/>
    </row>
    <row r="1486" spans="2:58" s="236" customFormat="1" ht="18" hidden="1" customHeight="1">
      <c r="C1486" s="437" t="s">
        <v>3937</v>
      </c>
      <c r="D1486" s="243" t="s">
        <v>16092</v>
      </c>
      <c r="F1486" s="243"/>
      <c r="G1486" s="243"/>
      <c r="H1486" s="243"/>
      <c r="I1486" s="243"/>
      <c r="J1486" s="483"/>
      <c r="K1486" s="483"/>
      <c r="L1486" s="483"/>
      <c r="M1486" s="483"/>
      <c r="N1486" s="483"/>
      <c r="O1486" s="483"/>
      <c r="P1486" s="483"/>
      <c r="Q1486" s="483"/>
      <c r="R1486" s="483"/>
      <c r="S1486" s="484"/>
      <c r="T1486" s="483"/>
      <c r="U1486" s="483"/>
      <c r="V1486" s="483"/>
      <c r="W1486" s="483"/>
      <c r="X1486" s="243"/>
      <c r="Y1486" s="243"/>
      <c r="Z1486" s="243"/>
      <c r="AA1486" s="243"/>
      <c r="AB1486" s="243"/>
      <c r="AE1486" s="437" t="s">
        <v>3937</v>
      </c>
      <c r="AF1486" s="243" t="s">
        <v>16092</v>
      </c>
      <c r="AH1486" s="243"/>
      <c r="AI1486" s="243"/>
      <c r="AJ1486" s="243"/>
      <c r="AK1486" s="243"/>
      <c r="AL1486" s="483"/>
      <c r="AM1486" s="483"/>
      <c r="AN1486" s="483"/>
      <c r="AO1486" s="483"/>
      <c r="AP1486" s="483"/>
      <c r="AQ1486" s="483"/>
      <c r="AR1486" s="483"/>
      <c r="AS1486" s="483"/>
      <c r="AT1486" s="483"/>
      <c r="AU1486" s="484"/>
      <c r="AV1486" s="483"/>
      <c r="AW1486" s="483"/>
      <c r="AX1486" s="483"/>
      <c r="AY1486" s="483"/>
      <c r="AZ1486" s="243"/>
      <c r="BA1486" s="243"/>
      <c r="BB1486" s="243"/>
      <c r="BC1486" s="243"/>
      <c r="BD1486" s="243"/>
    </row>
    <row r="1487" spans="2:58" s="236" customFormat="1" ht="30" hidden="1" customHeight="1">
      <c r="C1487" s="485" t="s">
        <v>3938</v>
      </c>
      <c r="D1487" s="1032" t="s">
        <v>16093</v>
      </c>
      <c r="E1487" s="1032"/>
      <c r="F1487" s="1032"/>
      <c r="G1487" s="1032"/>
      <c r="H1487" s="1032"/>
      <c r="I1487" s="1032"/>
      <c r="J1487" s="1032"/>
      <c r="K1487" s="1032"/>
      <c r="L1487" s="1032"/>
      <c r="M1487" s="1032"/>
      <c r="N1487" s="1032"/>
      <c r="O1487" s="1032"/>
      <c r="P1487" s="1032"/>
      <c r="Q1487" s="1032"/>
      <c r="R1487" s="1032"/>
      <c r="S1487" s="1032"/>
      <c r="T1487" s="1032"/>
      <c r="U1487" s="1032"/>
      <c r="V1487" s="1032"/>
      <c r="W1487" s="1032"/>
      <c r="X1487" s="1032"/>
      <c r="Y1487" s="1032"/>
      <c r="Z1487" s="1032"/>
      <c r="AA1487" s="1032"/>
      <c r="AB1487" s="1032"/>
      <c r="AE1487" s="485" t="s">
        <v>3938</v>
      </c>
      <c r="AF1487" s="1032" t="s">
        <v>16093</v>
      </c>
      <c r="AG1487" s="1032"/>
      <c r="AH1487" s="1032"/>
      <c r="AI1487" s="1032"/>
      <c r="AJ1487" s="1032"/>
      <c r="AK1487" s="1032"/>
      <c r="AL1487" s="1032"/>
      <c r="AM1487" s="1032"/>
      <c r="AN1487" s="1032"/>
      <c r="AO1487" s="1032"/>
      <c r="AP1487" s="1032"/>
      <c r="AQ1487" s="1032"/>
      <c r="AR1487" s="1032"/>
      <c r="AS1487" s="1032"/>
      <c r="AT1487" s="1032"/>
      <c r="AU1487" s="1032"/>
      <c r="AV1487" s="1032"/>
      <c r="AW1487" s="1032"/>
      <c r="AX1487" s="1032"/>
      <c r="AY1487" s="1032"/>
      <c r="AZ1487" s="1032"/>
      <c r="BA1487" s="1032"/>
      <c r="BB1487" s="1032"/>
      <c r="BC1487" s="1032"/>
      <c r="BD1487" s="1032"/>
    </row>
    <row r="1488" spans="2:58" s="236" customFormat="1" ht="7.95" hidden="1" customHeight="1">
      <c r="E1488" s="486"/>
      <c r="F1488" s="486"/>
      <c r="G1488" s="486"/>
      <c r="H1488" s="486"/>
      <c r="I1488" s="486"/>
      <c r="J1488" s="486"/>
      <c r="K1488" s="486"/>
      <c r="L1488" s="486"/>
      <c r="M1488" s="486"/>
      <c r="N1488" s="486"/>
      <c r="O1488" s="486"/>
      <c r="P1488" s="486"/>
      <c r="Q1488" s="486"/>
      <c r="R1488" s="486"/>
      <c r="S1488" s="486"/>
      <c r="T1488" s="486"/>
      <c r="U1488" s="486"/>
      <c r="V1488" s="486"/>
      <c r="W1488" s="486"/>
      <c r="X1488" s="486"/>
      <c r="Y1488" s="486"/>
      <c r="Z1488" s="486"/>
      <c r="AA1488" s="486"/>
      <c r="AB1488" s="486"/>
      <c r="AG1488" s="486"/>
      <c r="AH1488" s="486"/>
      <c r="AI1488" s="486"/>
      <c r="AJ1488" s="486"/>
      <c r="AK1488" s="486"/>
      <c r="AL1488" s="486"/>
      <c r="AM1488" s="486"/>
      <c r="AN1488" s="486"/>
      <c r="AO1488" s="486"/>
      <c r="AP1488" s="486"/>
      <c r="AQ1488" s="486"/>
      <c r="AR1488" s="486"/>
      <c r="AS1488" s="486"/>
      <c r="AT1488" s="486"/>
      <c r="AU1488" s="486"/>
      <c r="AV1488" s="486"/>
      <c r="AW1488" s="486"/>
      <c r="AX1488" s="486"/>
      <c r="AY1488" s="486"/>
      <c r="AZ1488" s="486"/>
      <c r="BA1488" s="486"/>
      <c r="BB1488" s="486"/>
      <c r="BC1488" s="486"/>
      <c r="BD1488" s="486"/>
    </row>
    <row r="1489" spans="2:58" s="236" customFormat="1" ht="25.35" hidden="1" customHeight="1">
      <c r="B1489" s="441" t="s">
        <v>3939</v>
      </c>
      <c r="I1489" s="442"/>
      <c r="J1489" s="442"/>
      <c r="W1489" s="442"/>
      <c r="X1489" s="442"/>
      <c r="Y1489" s="442"/>
      <c r="Z1489" s="442"/>
      <c r="AA1489" s="442"/>
      <c r="AB1489" s="442"/>
      <c r="AD1489" s="441" t="s">
        <v>3939</v>
      </c>
      <c r="AK1489" s="442"/>
      <c r="AL1489" s="442"/>
      <c r="AY1489" s="442"/>
      <c r="AZ1489" s="442"/>
      <c r="BA1489" s="442"/>
      <c r="BB1489" s="442"/>
      <c r="BC1489" s="442"/>
      <c r="BD1489" s="442"/>
    </row>
    <row r="1490" spans="2:58" s="236" customFormat="1" ht="12.45" hidden="1" customHeight="1">
      <c r="B1490" s="1014" t="s">
        <v>3917</v>
      </c>
      <c r="C1490" s="1015"/>
      <c r="D1490" s="1015"/>
      <c r="E1490" s="1015"/>
      <c r="F1490" s="1015"/>
      <c r="G1490" s="1015"/>
      <c r="H1490" s="1015"/>
      <c r="I1490" s="1016"/>
      <c r="J1490" s="1017"/>
      <c r="K1490" s="1018"/>
      <c r="L1490" s="1018"/>
      <c r="M1490" s="1018"/>
      <c r="N1490" s="1018"/>
      <c r="O1490" s="1018"/>
      <c r="P1490" s="1018"/>
      <c r="Q1490" s="1018"/>
      <c r="R1490" s="1018"/>
      <c r="S1490" s="1018"/>
      <c r="T1490" s="1018"/>
      <c r="U1490" s="1018"/>
      <c r="V1490" s="1018"/>
      <c r="W1490" s="1018"/>
      <c r="X1490" s="1018"/>
      <c r="Y1490" s="1018"/>
      <c r="Z1490" s="1018"/>
      <c r="AA1490" s="1018"/>
      <c r="AB1490" s="1019"/>
      <c r="AD1490" s="1014" t="s">
        <v>3917</v>
      </c>
      <c r="AE1490" s="1015"/>
      <c r="AF1490" s="1015"/>
      <c r="AG1490" s="1015"/>
      <c r="AH1490" s="1015"/>
      <c r="AI1490" s="1015"/>
      <c r="AJ1490" s="1015"/>
      <c r="AK1490" s="1016"/>
      <c r="AL1490" s="1017"/>
      <c r="AM1490" s="1018"/>
      <c r="AN1490" s="1018"/>
      <c r="AO1490" s="1018"/>
      <c r="AP1490" s="1018"/>
      <c r="AQ1490" s="1018"/>
      <c r="AR1490" s="1018"/>
      <c r="AS1490" s="1018"/>
      <c r="AT1490" s="1018"/>
      <c r="AU1490" s="1018"/>
      <c r="AV1490" s="1018"/>
      <c r="AW1490" s="1018"/>
      <c r="AX1490" s="1018"/>
      <c r="AY1490" s="1018"/>
      <c r="AZ1490" s="1018"/>
      <c r="BA1490" s="1018"/>
      <c r="BB1490" s="1018"/>
      <c r="BC1490" s="1018"/>
      <c r="BD1490" s="1019"/>
    </row>
    <row r="1491" spans="2:58" s="236" customFormat="1" ht="22.5" hidden="1" customHeight="1">
      <c r="B1491" s="1020" t="s">
        <v>8</v>
      </c>
      <c r="C1491" s="1021"/>
      <c r="D1491" s="1021"/>
      <c r="E1491" s="1021"/>
      <c r="F1491" s="1021"/>
      <c r="G1491" s="1021"/>
      <c r="H1491" s="1021"/>
      <c r="I1491" s="1022"/>
      <c r="J1491" s="1023"/>
      <c r="K1491" s="1024"/>
      <c r="L1491" s="1024"/>
      <c r="M1491" s="1025"/>
      <c r="N1491" s="1025"/>
      <c r="O1491" s="1024"/>
      <c r="P1491" s="1025"/>
      <c r="Q1491" s="1025"/>
      <c r="R1491" s="1024"/>
      <c r="S1491" s="1024"/>
      <c r="T1491" s="1024"/>
      <c r="U1491" s="1024"/>
      <c r="V1491" s="1024"/>
      <c r="W1491" s="1024"/>
      <c r="X1491" s="1024"/>
      <c r="Y1491" s="1024"/>
      <c r="Z1491" s="1024"/>
      <c r="AA1491" s="1024"/>
      <c r="AB1491" s="1026"/>
      <c r="AC1491" s="236">
        <v>87</v>
      </c>
      <c r="AD1491" s="1020" t="s">
        <v>8</v>
      </c>
      <c r="AE1491" s="1021"/>
      <c r="AF1491" s="1021"/>
      <c r="AG1491" s="1021"/>
      <c r="AH1491" s="1021"/>
      <c r="AI1491" s="1021"/>
      <c r="AJ1491" s="1021"/>
      <c r="AK1491" s="1022"/>
      <c r="AL1491" s="1023"/>
      <c r="AM1491" s="1024"/>
      <c r="AN1491" s="1024"/>
      <c r="AO1491" s="1025"/>
      <c r="AP1491" s="1025"/>
      <c r="AQ1491" s="1024"/>
      <c r="AR1491" s="1025"/>
      <c r="AS1491" s="1025"/>
      <c r="AT1491" s="1024"/>
      <c r="AU1491" s="1024"/>
      <c r="AV1491" s="1024"/>
      <c r="AW1491" s="1024"/>
      <c r="AX1491" s="1024"/>
      <c r="AY1491" s="1024"/>
      <c r="AZ1491" s="1024"/>
      <c r="BA1491" s="1024"/>
      <c r="BB1491" s="1024"/>
      <c r="BC1491" s="1024"/>
      <c r="BD1491" s="1026"/>
      <c r="BF1491" s="236">
        <v>87</v>
      </c>
    </row>
    <row r="1492" spans="2:58" s="236" customFormat="1" ht="25.2" hidden="1" customHeight="1">
      <c r="B1492" s="1027" t="s">
        <v>23</v>
      </c>
      <c r="C1492" s="1028"/>
      <c r="D1492" s="1028"/>
      <c r="E1492" s="1028"/>
      <c r="F1492" s="1028"/>
      <c r="G1492" s="1028"/>
      <c r="H1492" s="1028"/>
      <c r="I1492" s="1029"/>
      <c r="J1492" s="972" t="s">
        <v>3918</v>
      </c>
      <c r="K1492" s="973"/>
      <c r="L1492" s="973"/>
      <c r="M1492" s="975"/>
      <c r="N1492" s="977"/>
      <c r="O1492" s="239" t="s">
        <v>3919</v>
      </c>
      <c r="P1492" s="975"/>
      <c r="Q1492" s="977"/>
      <c r="R1492" s="973"/>
      <c r="S1492" s="973"/>
      <c r="T1492" s="973"/>
      <c r="U1492" s="973"/>
      <c r="V1492" s="973"/>
      <c r="W1492" s="973"/>
      <c r="X1492" s="973"/>
      <c r="Y1492" s="973"/>
      <c r="Z1492" s="973"/>
      <c r="AA1492" s="973"/>
      <c r="AB1492" s="974"/>
      <c r="AD1492" s="1027" t="s">
        <v>23</v>
      </c>
      <c r="AE1492" s="1028"/>
      <c r="AF1492" s="1028"/>
      <c r="AG1492" s="1028"/>
      <c r="AH1492" s="1028"/>
      <c r="AI1492" s="1028"/>
      <c r="AJ1492" s="1028"/>
      <c r="AK1492" s="1029"/>
      <c r="AL1492" s="972" t="s">
        <v>3918</v>
      </c>
      <c r="AM1492" s="973"/>
      <c r="AN1492" s="973"/>
      <c r="AO1492" s="975"/>
      <c r="AP1492" s="977"/>
      <c r="AQ1492" s="239" t="s">
        <v>3919</v>
      </c>
      <c r="AR1492" s="975"/>
      <c r="AS1492" s="977"/>
      <c r="AT1492" s="973"/>
      <c r="AU1492" s="973"/>
      <c r="AV1492" s="973"/>
      <c r="AW1492" s="973"/>
      <c r="AX1492" s="973"/>
      <c r="AY1492" s="973"/>
      <c r="AZ1492" s="973"/>
      <c r="BA1492" s="973"/>
      <c r="BB1492" s="973"/>
      <c r="BC1492" s="973"/>
      <c r="BD1492" s="974"/>
    </row>
    <row r="1493" spans="2:58" s="236" customFormat="1" ht="25.2" hidden="1" customHeight="1">
      <c r="B1493" s="1030"/>
      <c r="C1493" s="1025"/>
      <c r="D1493" s="1025"/>
      <c r="E1493" s="1025"/>
      <c r="F1493" s="1025"/>
      <c r="G1493" s="1025"/>
      <c r="H1493" s="1025"/>
      <c r="I1493" s="1031"/>
      <c r="J1493" s="972" t="s">
        <v>3920</v>
      </c>
      <c r="K1493" s="973"/>
      <c r="L1493" s="973"/>
      <c r="M1493" s="975"/>
      <c r="N1493" s="976"/>
      <c r="O1493" s="976"/>
      <c r="P1493" s="976"/>
      <c r="Q1493" s="977"/>
      <c r="R1493" s="972" t="s">
        <v>3921</v>
      </c>
      <c r="S1493" s="973"/>
      <c r="T1493" s="974"/>
      <c r="U1493" s="975"/>
      <c r="V1493" s="976"/>
      <c r="W1493" s="976"/>
      <c r="X1493" s="976"/>
      <c r="Y1493" s="976"/>
      <c r="Z1493" s="976"/>
      <c r="AA1493" s="976"/>
      <c r="AB1493" s="977"/>
      <c r="AD1493" s="1030"/>
      <c r="AE1493" s="1025"/>
      <c r="AF1493" s="1025"/>
      <c r="AG1493" s="1025"/>
      <c r="AH1493" s="1025"/>
      <c r="AI1493" s="1025"/>
      <c r="AJ1493" s="1025"/>
      <c r="AK1493" s="1031"/>
      <c r="AL1493" s="972" t="s">
        <v>3920</v>
      </c>
      <c r="AM1493" s="973"/>
      <c r="AN1493" s="973"/>
      <c r="AO1493" s="975"/>
      <c r="AP1493" s="976"/>
      <c r="AQ1493" s="976"/>
      <c r="AR1493" s="976"/>
      <c r="AS1493" s="977"/>
      <c r="AT1493" s="972" t="s">
        <v>3921</v>
      </c>
      <c r="AU1493" s="973"/>
      <c r="AV1493" s="974"/>
      <c r="AW1493" s="975"/>
      <c r="AX1493" s="976"/>
      <c r="AY1493" s="976"/>
      <c r="AZ1493" s="976"/>
      <c r="BA1493" s="976"/>
      <c r="BB1493" s="976"/>
      <c r="BC1493" s="976"/>
      <c r="BD1493" s="977"/>
    </row>
    <row r="1494" spans="2:58" s="236" customFormat="1" ht="25.2" hidden="1" customHeight="1">
      <c r="B1494" s="1030"/>
      <c r="C1494" s="1025"/>
      <c r="D1494" s="1025"/>
      <c r="E1494" s="1025"/>
      <c r="F1494" s="1025"/>
      <c r="G1494" s="1025"/>
      <c r="H1494" s="1025"/>
      <c r="I1494" s="1031"/>
      <c r="J1494" s="972" t="s">
        <v>3922</v>
      </c>
      <c r="K1494" s="973"/>
      <c r="L1494" s="973"/>
      <c r="M1494" s="978"/>
      <c r="N1494" s="979"/>
      <c r="O1494" s="979"/>
      <c r="P1494" s="979"/>
      <c r="Q1494" s="980"/>
      <c r="R1494" s="972" t="s">
        <v>3923</v>
      </c>
      <c r="S1494" s="973"/>
      <c r="T1494" s="974"/>
      <c r="U1494" s="975"/>
      <c r="V1494" s="976"/>
      <c r="W1494" s="976"/>
      <c r="X1494" s="976"/>
      <c r="Y1494" s="976"/>
      <c r="Z1494" s="976"/>
      <c r="AA1494" s="976"/>
      <c r="AB1494" s="977"/>
      <c r="AD1494" s="1030"/>
      <c r="AE1494" s="1025"/>
      <c r="AF1494" s="1025"/>
      <c r="AG1494" s="1025"/>
      <c r="AH1494" s="1025"/>
      <c r="AI1494" s="1025"/>
      <c r="AJ1494" s="1025"/>
      <c r="AK1494" s="1031"/>
      <c r="AL1494" s="972" t="s">
        <v>3922</v>
      </c>
      <c r="AM1494" s="973"/>
      <c r="AN1494" s="973"/>
      <c r="AO1494" s="978"/>
      <c r="AP1494" s="979"/>
      <c r="AQ1494" s="979"/>
      <c r="AR1494" s="979"/>
      <c r="AS1494" s="980"/>
      <c r="AT1494" s="972" t="s">
        <v>3923</v>
      </c>
      <c r="AU1494" s="973"/>
      <c r="AV1494" s="974"/>
      <c r="AW1494" s="975"/>
      <c r="AX1494" s="976"/>
      <c r="AY1494" s="976"/>
      <c r="AZ1494" s="976"/>
      <c r="BA1494" s="976"/>
      <c r="BB1494" s="976"/>
      <c r="BC1494" s="976"/>
      <c r="BD1494" s="977"/>
    </row>
    <row r="1495" spans="2:58" s="236" customFormat="1" ht="25.2" hidden="1" customHeight="1">
      <c r="B1495" s="1023"/>
      <c r="C1495" s="1024"/>
      <c r="D1495" s="1024"/>
      <c r="E1495" s="1024"/>
      <c r="F1495" s="1024"/>
      <c r="G1495" s="1024"/>
      <c r="H1495" s="1024"/>
      <c r="I1495" s="1026"/>
      <c r="J1495" s="972" t="s">
        <v>3924</v>
      </c>
      <c r="K1495" s="973"/>
      <c r="L1495" s="973"/>
      <c r="M1495" s="981"/>
      <c r="N1495" s="981"/>
      <c r="O1495" s="981"/>
      <c r="P1495" s="981"/>
      <c r="Q1495" s="981"/>
      <c r="R1495" s="981"/>
      <c r="S1495" s="981"/>
      <c r="T1495" s="981"/>
      <c r="U1495" s="981"/>
      <c r="V1495" s="981"/>
      <c r="W1495" s="981"/>
      <c r="X1495" s="981"/>
      <c r="Y1495" s="981"/>
      <c r="Z1495" s="981"/>
      <c r="AA1495" s="981"/>
      <c r="AB1495" s="981"/>
      <c r="AD1495" s="1023"/>
      <c r="AE1495" s="1024"/>
      <c r="AF1495" s="1024"/>
      <c r="AG1495" s="1024"/>
      <c r="AH1495" s="1024"/>
      <c r="AI1495" s="1024"/>
      <c r="AJ1495" s="1024"/>
      <c r="AK1495" s="1026"/>
      <c r="AL1495" s="972" t="s">
        <v>3924</v>
      </c>
      <c r="AM1495" s="973"/>
      <c r="AN1495" s="973"/>
      <c r="AO1495" s="981"/>
      <c r="AP1495" s="981"/>
      <c r="AQ1495" s="981"/>
      <c r="AR1495" s="981"/>
      <c r="AS1495" s="981"/>
      <c r="AT1495" s="981"/>
      <c r="AU1495" s="981"/>
      <c r="AV1495" s="981"/>
      <c r="AW1495" s="981"/>
      <c r="AX1495" s="981"/>
      <c r="AY1495" s="981"/>
      <c r="AZ1495" s="981"/>
      <c r="BA1495" s="981"/>
      <c r="BB1495" s="981"/>
      <c r="BC1495" s="981"/>
      <c r="BD1495" s="981"/>
    </row>
    <row r="1496" spans="2:58" s="236" customFormat="1" ht="30" hidden="1" customHeight="1">
      <c r="B1496" s="982" t="s">
        <v>3925</v>
      </c>
      <c r="C1496" s="983"/>
      <c r="D1496" s="983"/>
      <c r="E1496" s="983"/>
      <c r="F1496" s="983"/>
      <c r="G1496" s="983"/>
      <c r="H1496" s="983"/>
      <c r="I1496" s="984"/>
      <c r="J1496" s="444"/>
      <c r="K1496" s="445"/>
      <c r="L1496" s="446" t="s">
        <v>388</v>
      </c>
      <c r="M1496" s="447"/>
      <c r="N1496" s="448" t="s">
        <v>112</v>
      </c>
      <c r="O1496" s="449"/>
      <c r="P1496" s="450"/>
      <c r="V1496" s="451"/>
      <c r="W1496" s="451"/>
      <c r="X1496" s="451"/>
      <c r="Y1496" s="451"/>
      <c r="Z1496" s="451"/>
      <c r="AA1496" s="451"/>
      <c r="AB1496" s="452"/>
      <c r="AD1496" s="982" t="s">
        <v>3925</v>
      </c>
      <c r="AE1496" s="983"/>
      <c r="AF1496" s="983"/>
      <c r="AG1496" s="983"/>
      <c r="AH1496" s="983"/>
      <c r="AI1496" s="983"/>
      <c r="AJ1496" s="983"/>
      <c r="AK1496" s="984"/>
      <c r="AL1496" s="444"/>
      <c r="AM1496" s="445"/>
      <c r="AN1496" s="446" t="s">
        <v>388</v>
      </c>
      <c r="AO1496" s="447"/>
      <c r="AP1496" s="448" t="s">
        <v>112</v>
      </c>
      <c r="AQ1496" s="449"/>
      <c r="AR1496" s="450"/>
      <c r="AX1496" s="451"/>
      <c r="AY1496" s="451"/>
      <c r="AZ1496" s="451"/>
      <c r="BA1496" s="451"/>
      <c r="BB1496" s="451"/>
      <c r="BC1496" s="451"/>
      <c r="BD1496" s="452"/>
    </row>
    <row r="1497" spans="2:58" s="236" customFormat="1" ht="15" hidden="1" customHeight="1">
      <c r="B1497" s="985"/>
      <c r="C1497" s="986"/>
      <c r="D1497" s="986"/>
      <c r="E1497" s="986"/>
      <c r="F1497" s="986"/>
      <c r="G1497" s="986"/>
      <c r="H1497" s="986"/>
      <c r="I1497" s="987"/>
      <c r="J1497" s="453" t="s">
        <v>3926</v>
      </c>
      <c r="K1497" s="454"/>
      <c r="L1497" s="454"/>
      <c r="M1497" s="454"/>
      <c r="N1497" s="454"/>
      <c r="O1497" s="454"/>
      <c r="P1497" s="454"/>
      <c r="Q1497" s="454"/>
      <c r="R1497" s="454"/>
      <c r="S1497" s="449"/>
      <c r="T1497" s="455"/>
      <c r="U1497" s="456"/>
      <c r="V1497" s="457"/>
      <c r="W1497" s="458"/>
      <c r="X1497" s="459" t="s">
        <v>388</v>
      </c>
      <c r="Y1497" s="460"/>
      <c r="Z1497" s="461" t="s">
        <v>112</v>
      </c>
      <c r="AA1497" s="461"/>
      <c r="AB1497" s="462"/>
      <c r="AD1497" s="985"/>
      <c r="AE1497" s="986"/>
      <c r="AF1497" s="986"/>
      <c r="AG1497" s="986"/>
      <c r="AH1497" s="986"/>
      <c r="AI1497" s="986"/>
      <c r="AJ1497" s="986"/>
      <c r="AK1497" s="987"/>
      <c r="AL1497" s="453" t="s">
        <v>3926</v>
      </c>
      <c r="AM1497" s="454"/>
      <c r="AN1497" s="454"/>
      <c r="AO1497" s="454"/>
      <c r="AP1497" s="454"/>
      <c r="AQ1497" s="454"/>
      <c r="AR1497" s="454"/>
      <c r="AS1497" s="454"/>
      <c r="AT1497" s="454"/>
      <c r="AU1497" s="449"/>
      <c r="AV1497" s="455"/>
      <c r="AW1497" s="456"/>
      <c r="AX1497" s="457"/>
      <c r="AY1497" s="458"/>
      <c r="AZ1497" s="459" t="s">
        <v>388</v>
      </c>
      <c r="BA1497" s="460"/>
      <c r="BB1497" s="461" t="s">
        <v>112</v>
      </c>
      <c r="BC1497" s="461"/>
      <c r="BD1497" s="462"/>
    </row>
    <row r="1498" spans="2:58" s="236" customFormat="1" ht="15" hidden="1" customHeight="1">
      <c r="B1498" s="988"/>
      <c r="C1498" s="989"/>
      <c r="D1498" s="989"/>
      <c r="E1498" s="989"/>
      <c r="F1498" s="989"/>
      <c r="G1498" s="989"/>
      <c r="H1498" s="989"/>
      <c r="I1498" s="990"/>
      <c r="J1498" s="463" t="s">
        <v>3927</v>
      </c>
      <c r="K1498" s="464"/>
      <c r="L1498" s="464"/>
      <c r="M1498" s="464"/>
      <c r="N1498" s="464"/>
      <c r="O1498" s="464"/>
      <c r="P1498" s="464"/>
      <c r="Q1498" s="464"/>
      <c r="R1498" s="464"/>
      <c r="S1498" s="465"/>
      <c r="T1498" s="466"/>
      <c r="U1498" s="467"/>
      <c r="V1498" s="468"/>
      <c r="W1498" s="469"/>
      <c r="X1498" s="464" t="s">
        <v>388</v>
      </c>
      <c r="Y1498" s="470"/>
      <c r="Z1498" s="466" t="s">
        <v>112</v>
      </c>
      <c r="AA1498" s="466"/>
      <c r="AB1498" s="471"/>
      <c r="AD1498" s="988"/>
      <c r="AE1498" s="989"/>
      <c r="AF1498" s="989"/>
      <c r="AG1498" s="989"/>
      <c r="AH1498" s="989"/>
      <c r="AI1498" s="989"/>
      <c r="AJ1498" s="989"/>
      <c r="AK1498" s="990"/>
      <c r="AL1498" s="463" t="s">
        <v>3927</v>
      </c>
      <c r="AM1498" s="464"/>
      <c r="AN1498" s="464"/>
      <c r="AO1498" s="464"/>
      <c r="AP1498" s="464"/>
      <c r="AQ1498" s="464"/>
      <c r="AR1498" s="464"/>
      <c r="AS1498" s="464"/>
      <c r="AT1498" s="464"/>
      <c r="AU1498" s="465"/>
      <c r="AV1498" s="466"/>
      <c r="AW1498" s="467"/>
      <c r="AX1498" s="468"/>
      <c r="AY1498" s="469"/>
      <c r="AZ1498" s="464" t="s">
        <v>388</v>
      </c>
      <c r="BA1498" s="470"/>
      <c r="BB1498" s="466" t="s">
        <v>112</v>
      </c>
      <c r="BC1498" s="466"/>
      <c r="BD1498" s="471"/>
    </row>
    <row r="1499" spans="2:58" s="236" customFormat="1" ht="18" hidden="1" customHeight="1">
      <c r="B1499" s="991" t="s">
        <v>3928</v>
      </c>
      <c r="C1499" s="992"/>
      <c r="D1499" s="992"/>
      <c r="E1499" s="992"/>
      <c r="F1499" s="992"/>
      <c r="G1499" s="992"/>
      <c r="H1499" s="992"/>
      <c r="I1499" s="993"/>
      <c r="J1499" s="472" t="s">
        <v>3783</v>
      </c>
      <c r="K1499" s="473" t="s">
        <v>3929</v>
      </c>
      <c r="L1499" s="474"/>
      <c r="M1499" s="474"/>
      <c r="N1499" s="474"/>
      <c r="O1499" s="472" t="s">
        <v>3783</v>
      </c>
      <c r="P1499" s="473" t="s">
        <v>3930</v>
      </c>
      <c r="Q1499" s="474"/>
      <c r="R1499" s="474"/>
      <c r="T1499" s="461" t="s">
        <v>3935</v>
      </c>
      <c r="U1499" s="472" t="s">
        <v>3783</v>
      </c>
      <c r="V1499" s="461" t="s">
        <v>3936</v>
      </c>
      <c r="X1499" s="473"/>
      <c r="Y1499" s="474"/>
      <c r="Z1499" s="474"/>
      <c r="AA1499" s="474"/>
      <c r="AB1499" s="475"/>
      <c r="AD1499" s="991" t="s">
        <v>3928</v>
      </c>
      <c r="AE1499" s="992"/>
      <c r="AF1499" s="992"/>
      <c r="AG1499" s="992"/>
      <c r="AH1499" s="992"/>
      <c r="AI1499" s="992"/>
      <c r="AJ1499" s="992"/>
      <c r="AK1499" s="993"/>
      <c r="AL1499" s="472" t="s">
        <v>3783</v>
      </c>
      <c r="AM1499" s="473" t="s">
        <v>3929</v>
      </c>
      <c r="AN1499" s="474"/>
      <c r="AO1499" s="474"/>
      <c r="AP1499" s="474"/>
      <c r="AQ1499" s="472" t="s">
        <v>3783</v>
      </c>
      <c r="AR1499" s="473" t="s">
        <v>3930</v>
      </c>
      <c r="AS1499" s="474"/>
      <c r="AT1499" s="474"/>
      <c r="AV1499" s="461" t="s">
        <v>3935</v>
      </c>
      <c r="AW1499" s="472" t="s">
        <v>3783</v>
      </c>
      <c r="AX1499" s="461" t="s">
        <v>3936</v>
      </c>
      <c r="AZ1499" s="473"/>
      <c r="BA1499" s="474"/>
      <c r="BB1499" s="474"/>
      <c r="BC1499" s="474"/>
      <c r="BD1499" s="475"/>
    </row>
    <row r="1500" spans="2:58" s="236" customFormat="1" ht="15" hidden="1" customHeight="1">
      <c r="B1500" s="994" t="s">
        <v>3931</v>
      </c>
      <c r="C1500" s="995"/>
      <c r="D1500" s="995"/>
      <c r="E1500" s="995"/>
      <c r="F1500" s="995"/>
      <c r="G1500" s="995"/>
      <c r="H1500" s="995"/>
      <c r="I1500" s="996"/>
      <c r="J1500" s="1000" t="s">
        <v>3932</v>
      </c>
      <c r="K1500" s="1001"/>
      <c r="L1500" s="1004"/>
      <c r="M1500" s="1005"/>
      <c r="N1500" s="1005"/>
      <c r="O1500" s="1005"/>
      <c r="P1500" s="1005"/>
      <c r="Q1500" s="1005"/>
      <c r="R1500" s="1006"/>
      <c r="S1500" s="1006"/>
      <c r="T1500" s="1006"/>
      <c r="U1500" s="1007"/>
      <c r="V1500" s="1008" t="s">
        <v>3933</v>
      </c>
      <c r="W1500" s="1008"/>
      <c r="X1500" s="1008"/>
      <c r="Y1500" s="1008"/>
      <c r="Z1500" s="1008"/>
      <c r="AA1500" s="1008"/>
      <c r="AB1500" s="1009"/>
      <c r="AD1500" s="994" t="s">
        <v>3931</v>
      </c>
      <c r="AE1500" s="995"/>
      <c r="AF1500" s="995"/>
      <c r="AG1500" s="995"/>
      <c r="AH1500" s="995"/>
      <c r="AI1500" s="995"/>
      <c r="AJ1500" s="995"/>
      <c r="AK1500" s="996"/>
      <c r="AL1500" s="1000" t="s">
        <v>3932</v>
      </c>
      <c r="AM1500" s="1001"/>
      <c r="AN1500" s="1004"/>
      <c r="AO1500" s="1005"/>
      <c r="AP1500" s="1005"/>
      <c r="AQ1500" s="1005"/>
      <c r="AR1500" s="1005"/>
      <c r="AS1500" s="1005"/>
      <c r="AT1500" s="1006"/>
      <c r="AU1500" s="1006"/>
      <c r="AV1500" s="1006"/>
      <c r="AW1500" s="1007"/>
      <c r="AX1500" s="1008" t="s">
        <v>3933</v>
      </c>
      <c r="AY1500" s="1008"/>
      <c r="AZ1500" s="1008"/>
      <c r="BA1500" s="1008"/>
      <c r="BB1500" s="1008"/>
      <c r="BC1500" s="1008"/>
      <c r="BD1500" s="1009"/>
    </row>
    <row r="1501" spans="2:58" s="236" customFormat="1" ht="15" hidden="1" customHeight="1">
      <c r="B1501" s="997"/>
      <c r="C1501" s="998"/>
      <c r="D1501" s="998"/>
      <c r="E1501" s="998"/>
      <c r="F1501" s="998"/>
      <c r="G1501" s="998"/>
      <c r="H1501" s="998"/>
      <c r="I1501" s="999"/>
      <c r="J1501" s="1002"/>
      <c r="K1501" s="1003"/>
      <c r="L1501" s="1004"/>
      <c r="M1501" s="1005"/>
      <c r="N1501" s="1005"/>
      <c r="O1501" s="1005"/>
      <c r="P1501" s="1005"/>
      <c r="Q1501" s="1005"/>
      <c r="R1501" s="1006"/>
      <c r="S1501" s="1006"/>
      <c r="T1501" s="1006"/>
      <c r="U1501" s="1007"/>
      <c r="V1501" s="1010"/>
      <c r="W1501" s="1010"/>
      <c r="X1501" s="1010"/>
      <c r="Y1501" s="1010"/>
      <c r="Z1501" s="1010"/>
      <c r="AA1501" s="1010"/>
      <c r="AB1501" s="1011"/>
      <c r="AC1501" s="241"/>
      <c r="AD1501" s="997"/>
      <c r="AE1501" s="998"/>
      <c r="AF1501" s="998"/>
      <c r="AG1501" s="998"/>
      <c r="AH1501" s="998"/>
      <c r="AI1501" s="998"/>
      <c r="AJ1501" s="998"/>
      <c r="AK1501" s="999"/>
      <c r="AL1501" s="1002"/>
      <c r="AM1501" s="1003"/>
      <c r="AN1501" s="1004"/>
      <c r="AO1501" s="1005"/>
      <c r="AP1501" s="1005"/>
      <c r="AQ1501" s="1005"/>
      <c r="AR1501" s="1005"/>
      <c r="AS1501" s="1005"/>
      <c r="AT1501" s="1006"/>
      <c r="AU1501" s="1006"/>
      <c r="AV1501" s="1006"/>
      <c r="AW1501" s="1007"/>
      <c r="AX1501" s="1010"/>
      <c r="AY1501" s="1010"/>
      <c r="AZ1501" s="1010"/>
      <c r="BA1501" s="1010"/>
      <c r="BB1501" s="1010"/>
      <c r="BC1501" s="1010"/>
      <c r="BD1501" s="1011"/>
      <c r="BF1501" s="241"/>
    </row>
    <row r="1502" spans="2:58" s="236" customFormat="1" ht="15" hidden="1" customHeight="1">
      <c r="B1502" s="994" t="s">
        <v>3934</v>
      </c>
      <c r="C1502" s="995"/>
      <c r="D1502" s="995"/>
      <c r="E1502" s="995"/>
      <c r="F1502" s="995"/>
      <c r="G1502" s="995"/>
      <c r="H1502" s="995"/>
      <c r="I1502" s="996"/>
      <c r="J1502" s="968"/>
      <c r="K1502" s="969"/>
      <c r="L1502" s="1012"/>
      <c r="M1502" s="1012" t="s">
        <v>12</v>
      </c>
      <c r="N1502" s="1012"/>
      <c r="O1502" s="1012" t="s">
        <v>11</v>
      </c>
      <c r="P1502" s="1012"/>
      <c r="Q1502" s="1012" t="s">
        <v>227</v>
      </c>
      <c r="S1502" s="476"/>
      <c r="T1502" s="476"/>
      <c r="U1502" s="476"/>
      <c r="V1502" s="476"/>
      <c r="W1502" s="476"/>
      <c r="X1502" s="476"/>
      <c r="Y1502" s="476"/>
      <c r="Z1502" s="476"/>
      <c r="AA1502" s="476"/>
      <c r="AB1502" s="477"/>
      <c r="AC1502" s="241"/>
      <c r="AD1502" s="994" t="s">
        <v>3934</v>
      </c>
      <c r="AE1502" s="995"/>
      <c r="AF1502" s="995"/>
      <c r="AG1502" s="995"/>
      <c r="AH1502" s="995"/>
      <c r="AI1502" s="995"/>
      <c r="AJ1502" s="995"/>
      <c r="AK1502" s="996"/>
      <c r="AL1502" s="968"/>
      <c r="AM1502" s="969"/>
      <c r="AN1502" s="1012"/>
      <c r="AO1502" s="1012" t="s">
        <v>12</v>
      </c>
      <c r="AP1502" s="1012"/>
      <c r="AQ1502" s="1012" t="s">
        <v>11</v>
      </c>
      <c r="AR1502" s="1012"/>
      <c r="AS1502" s="1012" t="s">
        <v>227</v>
      </c>
      <c r="AU1502" s="476"/>
      <c r="AV1502" s="476"/>
      <c r="AW1502" s="476"/>
      <c r="AX1502" s="476"/>
      <c r="AY1502" s="476"/>
      <c r="AZ1502" s="476"/>
      <c r="BA1502" s="476"/>
      <c r="BB1502" s="476"/>
      <c r="BC1502" s="476"/>
      <c r="BD1502" s="477"/>
      <c r="BF1502" s="241"/>
    </row>
    <row r="1503" spans="2:58" s="236" customFormat="1" ht="15" hidden="1" customHeight="1">
      <c r="B1503" s="997"/>
      <c r="C1503" s="998"/>
      <c r="D1503" s="998"/>
      <c r="E1503" s="998"/>
      <c r="F1503" s="998"/>
      <c r="G1503" s="998"/>
      <c r="H1503" s="998"/>
      <c r="I1503" s="999"/>
      <c r="J1503" s="970"/>
      <c r="K1503" s="971"/>
      <c r="L1503" s="1013"/>
      <c r="M1503" s="1013"/>
      <c r="N1503" s="1013"/>
      <c r="O1503" s="1013"/>
      <c r="P1503" s="1013"/>
      <c r="Q1503" s="1013"/>
      <c r="R1503" s="481"/>
      <c r="S1503" s="479"/>
      <c r="T1503" s="479"/>
      <c r="U1503" s="479"/>
      <c r="V1503" s="479"/>
      <c r="W1503" s="479"/>
      <c r="X1503" s="479"/>
      <c r="Y1503" s="479"/>
      <c r="Z1503" s="479"/>
      <c r="AA1503" s="479"/>
      <c r="AB1503" s="480"/>
      <c r="AC1503" s="241"/>
      <c r="AD1503" s="997"/>
      <c r="AE1503" s="998"/>
      <c r="AF1503" s="998"/>
      <c r="AG1503" s="998"/>
      <c r="AH1503" s="998"/>
      <c r="AI1503" s="998"/>
      <c r="AJ1503" s="998"/>
      <c r="AK1503" s="999"/>
      <c r="AL1503" s="970"/>
      <c r="AM1503" s="971"/>
      <c r="AN1503" s="1013"/>
      <c r="AO1503" s="1013"/>
      <c r="AP1503" s="1013"/>
      <c r="AQ1503" s="1013"/>
      <c r="AR1503" s="1013"/>
      <c r="AS1503" s="1013"/>
      <c r="AT1503" s="481"/>
      <c r="AU1503" s="479"/>
      <c r="AV1503" s="479"/>
      <c r="AW1503" s="479"/>
      <c r="AX1503" s="479"/>
      <c r="AY1503" s="479"/>
      <c r="AZ1503" s="479"/>
      <c r="BA1503" s="479"/>
      <c r="BB1503" s="479"/>
      <c r="BC1503" s="479"/>
      <c r="BD1503" s="480"/>
      <c r="BF1503" s="241"/>
    </row>
    <row r="1504" spans="2:58" s="236" customFormat="1" ht="20.100000000000001" hidden="1" customHeight="1">
      <c r="B1504" s="482"/>
      <c r="C1504" s="482"/>
      <c r="D1504" s="482"/>
      <c r="E1504" s="482"/>
      <c r="F1504" s="482"/>
      <c r="G1504" s="482"/>
      <c r="H1504" s="482"/>
      <c r="I1504" s="482"/>
      <c r="J1504" s="482"/>
      <c r="K1504" s="482"/>
      <c r="L1504" s="482"/>
      <c r="M1504" s="482"/>
      <c r="N1504" s="482"/>
      <c r="O1504" s="482"/>
      <c r="P1504" s="482"/>
      <c r="Q1504" s="482"/>
      <c r="R1504" s="482"/>
      <c r="S1504" s="482"/>
      <c r="T1504" s="482"/>
      <c r="U1504" s="482"/>
      <c r="V1504" s="482"/>
      <c r="W1504" s="482"/>
      <c r="X1504" s="482"/>
      <c r="Y1504" s="478"/>
      <c r="Z1504" s="478"/>
      <c r="AA1504" s="478"/>
      <c r="AB1504" s="478"/>
      <c r="AC1504" s="241"/>
      <c r="AD1504" s="482"/>
      <c r="AE1504" s="482"/>
      <c r="AF1504" s="482"/>
      <c r="AG1504" s="482"/>
      <c r="AH1504" s="482"/>
      <c r="AI1504" s="482"/>
      <c r="AJ1504" s="482"/>
      <c r="AK1504" s="482"/>
      <c r="AL1504" s="482"/>
      <c r="AM1504" s="482"/>
      <c r="AN1504" s="482"/>
      <c r="AO1504" s="482"/>
      <c r="AP1504" s="482"/>
      <c r="AQ1504" s="482"/>
      <c r="AR1504" s="482"/>
      <c r="AS1504" s="482"/>
      <c r="AT1504" s="482"/>
      <c r="AU1504" s="482"/>
      <c r="AV1504" s="482"/>
      <c r="AW1504" s="482"/>
      <c r="AX1504" s="482"/>
      <c r="AY1504" s="482"/>
      <c r="AZ1504" s="482"/>
      <c r="BA1504" s="478"/>
      <c r="BB1504" s="478"/>
      <c r="BC1504" s="478"/>
      <c r="BD1504" s="478"/>
      <c r="BF1504" s="241"/>
    </row>
    <row r="1505" spans="2:58" s="236" customFormat="1" ht="12.45" hidden="1" customHeight="1">
      <c r="B1505" s="1014" t="s">
        <v>3917</v>
      </c>
      <c r="C1505" s="1015"/>
      <c r="D1505" s="1015"/>
      <c r="E1505" s="1015"/>
      <c r="F1505" s="1015"/>
      <c r="G1505" s="1015"/>
      <c r="H1505" s="1015"/>
      <c r="I1505" s="1016"/>
      <c r="J1505" s="1017"/>
      <c r="K1505" s="1018"/>
      <c r="L1505" s="1018"/>
      <c r="M1505" s="1018"/>
      <c r="N1505" s="1018"/>
      <c r="O1505" s="1018"/>
      <c r="P1505" s="1018"/>
      <c r="Q1505" s="1018"/>
      <c r="R1505" s="1018"/>
      <c r="S1505" s="1018"/>
      <c r="T1505" s="1018"/>
      <c r="U1505" s="1018"/>
      <c r="V1505" s="1018"/>
      <c r="W1505" s="1018"/>
      <c r="X1505" s="1018"/>
      <c r="Y1505" s="1018"/>
      <c r="Z1505" s="1018"/>
      <c r="AA1505" s="1018"/>
      <c r="AB1505" s="1019"/>
      <c r="AD1505" s="1014" t="s">
        <v>3917</v>
      </c>
      <c r="AE1505" s="1015"/>
      <c r="AF1505" s="1015"/>
      <c r="AG1505" s="1015"/>
      <c r="AH1505" s="1015"/>
      <c r="AI1505" s="1015"/>
      <c r="AJ1505" s="1015"/>
      <c r="AK1505" s="1016"/>
      <c r="AL1505" s="1017"/>
      <c r="AM1505" s="1018"/>
      <c r="AN1505" s="1018"/>
      <c r="AO1505" s="1018"/>
      <c r="AP1505" s="1018"/>
      <c r="AQ1505" s="1018"/>
      <c r="AR1505" s="1018"/>
      <c r="AS1505" s="1018"/>
      <c r="AT1505" s="1018"/>
      <c r="AU1505" s="1018"/>
      <c r="AV1505" s="1018"/>
      <c r="AW1505" s="1018"/>
      <c r="AX1505" s="1018"/>
      <c r="AY1505" s="1018"/>
      <c r="AZ1505" s="1018"/>
      <c r="BA1505" s="1018"/>
      <c r="BB1505" s="1018"/>
      <c r="BC1505" s="1018"/>
      <c r="BD1505" s="1019"/>
    </row>
    <row r="1506" spans="2:58" s="236" customFormat="1" ht="22.5" hidden="1" customHeight="1">
      <c r="B1506" s="1020" t="s">
        <v>8</v>
      </c>
      <c r="C1506" s="1021"/>
      <c r="D1506" s="1021"/>
      <c r="E1506" s="1021"/>
      <c r="F1506" s="1021"/>
      <c r="G1506" s="1021"/>
      <c r="H1506" s="1021"/>
      <c r="I1506" s="1022"/>
      <c r="J1506" s="1023"/>
      <c r="K1506" s="1024"/>
      <c r="L1506" s="1024"/>
      <c r="M1506" s="1025"/>
      <c r="N1506" s="1025"/>
      <c r="O1506" s="1024"/>
      <c r="P1506" s="1025"/>
      <c r="Q1506" s="1025"/>
      <c r="R1506" s="1024"/>
      <c r="S1506" s="1024"/>
      <c r="T1506" s="1024"/>
      <c r="U1506" s="1024"/>
      <c r="V1506" s="1024"/>
      <c r="W1506" s="1024"/>
      <c r="X1506" s="1024"/>
      <c r="Y1506" s="1024"/>
      <c r="Z1506" s="1024"/>
      <c r="AA1506" s="1024"/>
      <c r="AB1506" s="1026"/>
      <c r="AC1506" s="236">
        <v>88</v>
      </c>
      <c r="AD1506" s="1020" t="s">
        <v>8</v>
      </c>
      <c r="AE1506" s="1021"/>
      <c r="AF1506" s="1021"/>
      <c r="AG1506" s="1021"/>
      <c r="AH1506" s="1021"/>
      <c r="AI1506" s="1021"/>
      <c r="AJ1506" s="1021"/>
      <c r="AK1506" s="1022"/>
      <c r="AL1506" s="1023"/>
      <c r="AM1506" s="1024"/>
      <c r="AN1506" s="1024"/>
      <c r="AO1506" s="1025"/>
      <c r="AP1506" s="1025"/>
      <c r="AQ1506" s="1024"/>
      <c r="AR1506" s="1025"/>
      <c r="AS1506" s="1025"/>
      <c r="AT1506" s="1024"/>
      <c r="AU1506" s="1024"/>
      <c r="AV1506" s="1024"/>
      <c r="AW1506" s="1024"/>
      <c r="AX1506" s="1024"/>
      <c r="AY1506" s="1024"/>
      <c r="AZ1506" s="1024"/>
      <c r="BA1506" s="1024"/>
      <c r="BB1506" s="1024"/>
      <c r="BC1506" s="1024"/>
      <c r="BD1506" s="1026"/>
      <c r="BF1506" s="236">
        <v>88</v>
      </c>
    </row>
    <row r="1507" spans="2:58" s="236" customFormat="1" ht="25.2" hidden="1" customHeight="1">
      <c r="B1507" s="1027" t="s">
        <v>23</v>
      </c>
      <c r="C1507" s="1028"/>
      <c r="D1507" s="1028"/>
      <c r="E1507" s="1028"/>
      <c r="F1507" s="1028"/>
      <c r="G1507" s="1028"/>
      <c r="H1507" s="1028"/>
      <c r="I1507" s="1029"/>
      <c r="J1507" s="972" t="s">
        <v>3918</v>
      </c>
      <c r="K1507" s="973"/>
      <c r="L1507" s="973"/>
      <c r="M1507" s="975"/>
      <c r="N1507" s="977"/>
      <c r="O1507" s="239" t="s">
        <v>3919</v>
      </c>
      <c r="P1507" s="975"/>
      <c r="Q1507" s="977"/>
      <c r="R1507" s="973"/>
      <c r="S1507" s="973"/>
      <c r="T1507" s="973"/>
      <c r="U1507" s="973"/>
      <c r="V1507" s="973"/>
      <c r="W1507" s="973"/>
      <c r="X1507" s="973"/>
      <c r="Y1507" s="973"/>
      <c r="Z1507" s="973"/>
      <c r="AA1507" s="973"/>
      <c r="AB1507" s="974"/>
      <c r="AD1507" s="1027" t="s">
        <v>23</v>
      </c>
      <c r="AE1507" s="1028"/>
      <c r="AF1507" s="1028"/>
      <c r="AG1507" s="1028"/>
      <c r="AH1507" s="1028"/>
      <c r="AI1507" s="1028"/>
      <c r="AJ1507" s="1028"/>
      <c r="AK1507" s="1029"/>
      <c r="AL1507" s="972" t="s">
        <v>3918</v>
      </c>
      <c r="AM1507" s="973"/>
      <c r="AN1507" s="973"/>
      <c r="AO1507" s="975"/>
      <c r="AP1507" s="977"/>
      <c r="AQ1507" s="239" t="s">
        <v>3919</v>
      </c>
      <c r="AR1507" s="975"/>
      <c r="AS1507" s="977"/>
      <c r="AT1507" s="973"/>
      <c r="AU1507" s="973"/>
      <c r="AV1507" s="973"/>
      <c r="AW1507" s="973"/>
      <c r="AX1507" s="973"/>
      <c r="AY1507" s="973"/>
      <c r="AZ1507" s="973"/>
      <c r="BA1507" s="973"/>
      <c r="BB1507" s="973"/>
      <c r="BC1507" s="973"/>
      <c r="BD1507" s="974"/>
    </row>
    <row r="1508" spans="2:58" s="236" customFormat="1" ht="25.2" hidden="1" customHeight="1">
      <c r="B1508" s="1030"/>
      <c r="C1508" s="1025"/>
      <c r="D1508" s="1025"/>
      <c r="E1508" s="1025"/>
      <c r="F1508" s="1025"/>
      <c r="G1508" s="1025"/>
      <c r="H1508" s="1025"/>
      <c r="I1508" s="1031"/>
      <c r="J1508" s="972" t="s">
        <v>3920</v>
      </c>
      <c r="K1508" s="973"/>
      <c r="L1508" s="973"/>
      <c r="M1508" s="975"/>
      <c r="N1508" s="976"/>
      <c r="O1508" s="976"/>
      <c r="P1508" s="976"/>
      <c r="Q1508" s="977"/>
      <c r="R1508" s="972" t="s">
        <v>3921</v>
      </c>
      <c r="S1508" s="973"/>
      <c r="T1508" s="974"/>
      <c r="U1508" s="975"/>
      <c r="V1508" s="976"/>
      <c r="W1508" s="976"/>
      <c r="X1508" s="976"/>
      <c r="Y1508" s="976"/>
      <c r="Z1508" s="976"/>
      <c r="AA1508" s="976"/>
      <c r="AB1508" s="977"/>
      <c r="AD1508" s="1030"/>
      <c r="AE1508" s="1025"/>
      <c r="AF1508" s="1025"/>
      <c r="AG1508" s="1025"/>
      <c r="AH1508" s="1025"/>
      <c r="AI1508" s="1025"/>
      <c r="AJ1508" s="1025"/>
      <c r="AK1508" s="1031"/>
      <c r="AL1508" s="972" t="s">
        <v>3920</v>
      </c>
      <c r="AM1508" s="973"/>
      <c r="AN1508" s="973"/>
      <c r="AO1508" s="975"/>
      <c r="AP1508" s="976"/>
      <c r="AQ1508" s="976"/>
      <c r="AR1508" s="976"/>
      <c r="AS1508" s="977"/>
      <c r="AT1508" s="972" t="s">
        <v>3921</v>
      </c>
      <c r="AU1508" s="973"/>
      <c r="AV1508" s="974"/>
      <c r="AW1508" s="975"/>
      <c r="AX1508" s="976"/>
      <c r="AY1508" s="976"/>
      <c r="AZ1508" s="976"/>
      <c r="BA1508" s="976"/>
      <c r="BB1508" s="976"/>
      <c r="BC1508" s="976"/>
      <c r="BD1508" s="977"/>
    </row>
    <row r="1509" spans="2:58" s="236" customFormat="1" ht="25.2" hidden="1" customHeight="1">
      <c r="B1509" s="1030"/>
      <c r="C1509" s="1025"/>
      <c r="D1509" s="1025"/>
      <c r="E1509" s="1025"/>
      <c r="F1509" s="1025"/>
      <c r="G1509" s="1025"/>
      <c r="H1509" s="1025"/>
      <c r="I1509" s="1031"/>
      <c r="J1509" s="972" t="s">
        <v>3922</v>
      </c>
      <c r="K1509" s="973"/>
      <c r="L1509" s="973"/>
      <c r="M1509" s="978"/>
      <c r="N1509" s="979"/>
      <c r="O1509" s="979"/>
      <c r="P1509" s="979"/>
      <c r="Q1509" s="980"/>
      <c r="R1509" s="972" t="s">
        <v>3923</v>
      </c>
      <c r="S1509" s="973"/>
      <c r="T1509" s="974"/>
      <c r="U1509" s="975"/>
      <c r="V1509" s="976"/>
      <c r="W1509" s="976"/>
      <c r="X1509" s="976"/>
      <c r="Y1509" s="976"/>
      <c r="Z1509" s="976"/>
      <c r="AA1509" s="976"/>
      <c r="AB1509" s="977"/>
      <c r="AD1509" s="1030"/>
      <c r="AE1509" s="1025"/>
      <c r="AF1509" s="1025"/>
      <c r="AG1509" s="1025"/>
      <c r="AH1509" s="1025"/>
      <c r="AI1509" s="1025"/>
      <c r="AJ1509" s="1025"/>
      <c r="AK1509" s="1031"/>
      <c r="AL1509" s="972" t="s">
        <v>3922</v>
      </c>
      <c r="AM1509" s="973"/>
      <c r="AN1509" s="973"/>
      <c r="AO1509" s="978"/>
      <c r="AP1509" s="979"/>
      <c r="AQ1509" s="979"/>
      <c r="AR1509" s="979"/>
      <c r="AS1509" s="980"/>
      <c r="AT1509" s="972" t="s">
        <v>3923</v>
      </c>
      <c r="AU1509" s="973"/>
      <c r="AV1509" s="974"/>
      <c r="AW1509" s="975"/>
      <c r="AX1509" s="976"/>
      <c r="AY1509" s="976"/>
      <c r="AZ1509" s="976"/>
      <c r="BA1509" s="976"/>
      <c r="BB1509" s="976"/>
      <c r="BC1509" s="976"/>
      <c r="BD1509" s="977"/>
    </row>
    <row r="1510" spans="2:58" s="236" customFormat="1" ht="25.2" hidden="1" customHeight="1">
      <c r="B1510" s="1023"/>
      <c r="C1510" s="1024"/>
      <c r="D1510" s="1024"/>
      <c r="E1510" s="1024"/>
      <c r="F1510" s="1024"/>
      <c r="G1510" s="1024"/>
      <c r="H1510" s="1024"/>
      <c r="I1510" s="1026"/>
      <c r="J1510" s="972" t="s">
        <v>3924</v>
      </c>
      <c r="K1510" s="973"/>
      <c r="L1510" s="973"/>
      <c r="M1510" s="981"/>
      <c r="N1510" s="981"/>
      <c r="O1510" s="981"/>
      <c r="P1510" s="981"/>
      <c r="Q1510" s="981"/>
      <c r="R1510" s="981"/>
      <c r="S1510" s="981"/>
      <c r="T1510" s="981"/>
      <c r="U1510" s="981"/>
      <c r="V1510" s="981"/>
      <c r="W1510" s="981"/>
      <c r="X1510" s="981"/>
      <c r="Y1510" s="981"/>
      <c r="Z1510" s="981"/>
      <c r="AA1510" s="981"/>
      <c r="AB1510" s="981"/>
      <c r="AD1510" s="1023"/>
      <c r="AE1510" s="1024"/>
      <c r="AF1510" s="1024"/>
      <c r="AG1510" s="1024"/>
      <c r="AH1510" s="1024"/>
      <c r="AI1510" s="1024"/>
      <c r="AJ1510" s="1024"/>
      <c r="AK1510" s="1026"/>
      <c r="AL1510" s="972" t="s">
        <v>3924</v>
      </c>
      <c r="AM1510" s="973"/>
      <c r="AN1510" s="973"/>
      <c r="AO1510" s="981"/>
      <c r="AP1510" s="981"/>
      <c r="AQ1510" s="981"/>
      <c r="AR1510" s="981"/>
      <c r="AS1510" s="981"/>
      <c r="AT1510" s="981"/>
      <c r="AU1510" s="981"/>
      <c r="AV1510" s="981"/>
      <c r="AW1510" s="981"/>
      <c r="AX1510" s="981"/>
      <c r="AY1510" s="981"/>
      <c r="AZ1510" s="981"/>
      <c r="BA1510" s="981"/>
      <c r="BB1510" s="981"/>
      <c r="BC1510" s="981"/>
      <c r="BD1510" s="981"/>
    </row>
    <row r="1511" spans="2:58" s="236" customFormat="1" ht="30" hidden="1" customHeight="1">
      <c r="B1511" s="982" t="s">
        <v>3925</v>
      </c>
      <c r="C1511" s="983"/>
      <c r="D1511" s="983"/>
      <c r="E1511" s="983"/>
      <c r="F1511" s="983"/>
      <c r="G1511" s="983"/>
      <c r="H1511" s="983"/>
      <c r="I1511" s="984"/>
      <c r="J1511" s="444"/>
      <c r="K1511" s="445"/>
      <c r="L1511" s="446" t="s">
        <v>388</v>
      </c>
      <c r="M1511" s="447"/>
      <c r="N1511" s="448" t="s">
        <v>112</v>
      </c>
      <c r="O1511" s="449"/>
      <c r="P1511" s="450"/>
      <c r="V1511" s="451"/>
      <c r="W1511" s="451"/>
      <c r="X1511" s="451"/>
      <c r="Y1511" s="451"/>
      <c r="Z1511" s="451"/>
      <c r="AA1511" s="451"/>
      <c r="AB1511" s="452"/>
      <c r="AD1511" s="982" t="s">
        <v>3925</v>
      </c>
      <c r="AE1511" s="983"/>
      <c r="AF1511" s="983"/>
      <c r="AG1511" s="983"/>
      <c r="AH1511" s="983"/>
      <c r="AI1511" s="983"/>
      <c r="AJ1511" s="983"/>
      <c r="AK1511" s="984"/>
      <c r="AL1511" s="444"/>
      <c r="AM1511" s="445"/>
      <c r="AN1511" s="446" t="s">
        <v>388</v>
      </c>
      <c r="AO1511" s="447"/>
      <c r="AP1511" s="448" t="s">
        <v>112</v>
      </c>
      <c r="AQ1511" s="449"/>
      <c r="AR1511" s="450"/>
      <c r="AX1511" s="451"/>
      <c r="AY1511" s="451"/>
      <c r="AZ1511" s="451"/>
      <c r="BA1511" s="451"/>
      <c r="BB1511" s="451"/>
      <c r="BC1511" s="451"/>
      <c r="BD1511" s="452"/>
    </row>
    <row r="1512" spans="2:58" s="236" customFormat="1" ht="15" hidden="1" customHeight="1">
      <c r="B1512" s="985"/>
      <c r="C1512" s="986"/>
      <c r="D1512" s="986"/>
      <c r="E1512" s="986"/>
      <c r="F1512" s="986"/>
      <c r="G1512" s="986"/>
      <c r="H1512" s="986"/>
      <c r="I1512" s="987"/>
      <c r="J1512" s="453" t="s">
        <v>3926</v>
      </c>
      <c r="K1512" s="454"/>
      <c r="L1512" s="454"/>
      <c r="M1512" s="454"/>
      <c r="N1512" s="454"/>
      <c r="O1512" s="454"/>
      <c r="P1512" s="454"/>
      <c r="Q1512" s="454"/>
      <c r="R1512" s="454"/>
      <c r="S1512" s="449"/>
      <c r="T1512" s="455"/>
      <c r="U1512" s="456"/>
      <c r="V1512" s="457"/>
      <c r="W1512" s="458"/>
      <c r="X1512" s="459" t="s">
        <v>388</v>
      </c>
      <c r="Y1512" s="460"/>
      <c r="Z1512" s="461" t="s">
        <v>112</v>
      </c>
      <c r="AA1512" s="461"/>
      <c r="AB1512" s="462"/>
      <c r="AD1512" s="985"/>
      <c r="AE1512" s="986"/>
      <c r="AF1512" s="986"/>
      <c r="AG1512" s="986"/>
      <c r="AH1512" s="986"/>
      <c r="AI1512" s="986"/>
      <c r="AJ1512" s="986"/>
      <c r="AK1512" s="987"/>
      <c r="AL1512" s="453" t="s">
        <v>3926</v>
      </c>
      <c r="AM1512" s="454"/>
      <c r="AN1512" s="454"/>
      <c r="AO1512" s="454"/>
      <c r="AP1512" s="454"/>
      <c r="AQ1512" s="454"/>
      <c r="AR1512" s="454"/>
      <c r="AS1512" s="454"/>
      <c r="AT1512" s="454"/>
      <c r="AU1512" s="449"/>
      <c r="AV1512" s="455"/>
      <c r="AW1512" s="456"/>
      <c r="AX1512" s="457"/>
      <c r="AY1512" s="458"/>
      <c r="AZ1512" s="459" t="s">
        <v>388</v>
      </c>
      <c r="BA1512" s="460"/>
      <c r="BB1512" s="461" t="s">
        <v>112</v>
      </c>
      <c r="BC1512" s="461"/>
      <c r="BD1512" s="462"/>
    </row>
    <row r="1513" spans="2:58" s="236" customFormat="1" ht="15" hidden="1" customHeight="1">
      <c r="B1513" s="988"/>
      <c r="C1513" s="989"/>
      <c r="D1513" s="989"/>
      <c r="E1513" s="989"/>
      <c r="F1513" s="989"/>
      <c r="G1513" s="989"/>
      <c r="H1513" s="989"/>
      <c r="I1513" s="990"/>
      <c r="J1513" s="463" t="s">
        <v>3927</v>
      </c>
      <c r="K1513" s="464"/>
      <c r="L1513" s="464"/>
      <c r="M1513" s="464"/>
      <c r="N1513" s="464"/>
      <c r="O1513" s="464"/>
      <c r="P1513" s="464"/>
      <c r="Q1513" s="464"/>
      <c r="R1513" s="464"/>
      <c r="S1513" s="465"/>
      <c r="T1513" s="466"/>
      <c r="U1513" s="467"/>
      <c r="V1513" s="468"/>
      <c r="W1513" s="469"/>
      <c r="X1513" s="464" t="s">
        <v>388</v>
      </c>
      <c r="Y1513" s="470"/>
      <c r="Z1513" s="466" t="s">
        <v>112</v>
      </c>
      <c r="AA1513" s="466"/>
      <c r="AB1513" s="471"/>
      <c r="AD1513" s="988"/>
      <c r="AE1513" s="989"/>
      <c r="AF1513" s="989"/>
      <c r="AG1513" s="989"/>
      <c r="AH1513" s="989"/>
      <c r="AI1513" s="989"/>
      <c r="AJ1513" s="989"/>
      <c r="AK1513" s="990"/>
      <c r="AL1513" s="463" t="s">
        <v>3927</v>
      </c>
      <c r="AM1513" s="464"/>
      <c r="AN1513" s="464"/>
      <c r="AO1513" s="464"/>
      <c r="AP1513" s="464"/>
      <c r="AQ1513" s="464"/>
      <c r="AR1513" s="464"/>
      <c r="AS1513" s="464"/>
      <c r="AT1513" s="464"/>
      <c r="AU1513" s="465"/>
      <c r="AV1513" s="466"/>
      <c r="AW1513" s="467"/>
      <c r="AX1513" s="468"/>
      <c r="AY1513" s="469"/>
      <c r="AZ1513" s="464" t="s">
        <v>388</v>
      </c>
      <c r="BA1513" s="470"/>
      <c r="BB1513" s="466" t="s">
        <v>112</v>
      </c>
      <c r="BC1513" s="466"/>
      <c r="BD1513" s="471"/>
    </row>
    <row r="1514" spans="2:58" s="236" customFormat="1" ht="18" hidden="1" customHeight="1">
      <c r="B1514" s="991" t="s">
        <v>3928</v>
      </c>
      <c r="C1514" s="992"/>
      <c r="D1514" s="992"/>
      <c r="E1514" s="992"/>
      <c r="F1514" s="992"/>
      <c r="G1514" s="992"/>
      <c r="H1514" s="992"/>
      <c r="I1514" s="993"/>
      <c r="J1514" s="472" t="s">
        <v>3783</v>
      </c>
      <c r="K1514" s="473" t="s">
        <v>3929</v>
      </c>
      <c r="L1514" s="474"/>
      <c r="M1514" s="474"/>
      <c r="N1514" s="474"/>
      <c r="O1514" s="472" t="s">
        <v>3783</v>
      </c>
      <c r="P1514" s="473" t="s">
        <v>3930</v>
      </c>
      <c r="Q1514" s="474"/>
      <c r="R1514" s="474"/>
      <c r="T1514" s="461" t="s">
        <v>3935</v>
      </c>
      <c r="U1514" s="472" t="s">
        <v>3783</v>
      </c>
      <c r="V1514" s="461" t="s">
        <v>3936</v>
      </c>
      <c r="X1514" s="473"/>
      <c r="Y1514" s="474"/>
      <c r="Z1514" s="474"/>
      <c r="AA1514" s="474"/>
      <c r="AB1514" s="475"/>
      <c r="AD1514" s="991" t="s">
        <v>3928</v>
      </c>
      <c r="AE1514" s="992"/>
      <c r="AF1514" s="992"/>
      <c r="AG1514" s="992"/>
      <c r="AH1514" s="992"/>
      <c r="AI1514" s="992"/>
      <c r="AJ1514" s="992"/>
      <c r="AK1514" s="993"/>
      <c r="AL1514" s="472" t="s">
        <v>3783</v>
      </c>
      <c r="AM1514" s="473" t="s">
        <v>3929</v>
      </c>
      <c r="AN1514" s="474"/>
      <c r="AO1514" s="474"/>
      <c r="AP1514" s="474"/>
      <c r="AQ1514" s="472" t="s">
        <v>3783</v>
      </c>
      <c r="AR1514" s="473" t="s">
        <v>3930</v>
      </c>
      <c r="AS1514" s="474"/>
      <c r="AT1514" s="474"/>
      <c r="AV1514" s="461" t="s">
        <v>3935</v>
      </c>
      <c r="AW1514" s="472" t="s">
        <v>3783</v>
      </c>
      <c r="AX1514" s="461" t="s">
        <v>3936</v>
      </c>
      <c r="AZ1514" s="473"/>
      <c r="BA1514" s="474"/>
      <c r="BB1514" s="474"/>
      <c r="BC1514" s="474"/>
      <c r="BD1514" s="475"/>
    </row>
    <row r="1515" spans="2:58" s="236" customFormat="1" ht="15" hidden="1" customHeight="1">
      <c r="B1515" s="994" t="s">
        <v>3931</v>
      </c>
      <c r="C1515" s="995"/>
      <c r="D1515" s="995"/>
      <c r="E1515" s="995"/>
      <c r="F1515" s="995"/>
      <c r="G1515" s="995"/>
      <c r="H1515" s="995"/>
      <c r="I1515" s="996"/>
      <c r="J1515" s="1000" t="s">
        <v>3932</v>
      </c>
      <c r="K1515" s="1001"/>
      <c r="L1515" s="1004"/>
      <c r="M1515" s="1005"/>
      <c r="N1515" s="1005"/>
      <c r="O1515" s="1005"/>
      <c r="P1515" s="1005"/>
      <c r="Q1515" s="1005"/>
      <c r="R1515" s="1006"/>
      <c r="S1515" s="1006"/>
      <c r="T1515" s="1006"/>
      <c r="U1515" s="1007"/>
      <c r="V1515" s="1008" t="s">
        <v>3933</v>
      </c>
      <c r="W1515" s="1008"/>
      <c r="X1515" s="1008"/>
      <c r="Y1515" s="1008"/>
      <c r="Z1515" s="1008"/>
      <c r="AA1515" s="1008"/>
      <c r="AB1515" s="1009"/>
      <c r="AD1515" s="994" t="s">
        <v>3931</v>
      </c>
      <c r="AE1515" s="995"/>
      <c r="AF1515" s="995"/>
      <c r="AG1515" s="995"/>
      <c r="AH1515" s="995"/>
      <c r="AI1515" s="995"/>
      <c r="AJ1515" s="995"/>
      <c r="AK1515" s="996"/>
      <c r="AL1515" s="1000" t="s">
        <v>3932</v>
      </c>
      <c r="AM1515" s="1001"/>
      <c r="AN1515" s="1004"/>
      <c r="AO1515" s="1005"/>
      <c r="AP1515" s="1005"/>
      <c r="AQ1515" s="1005"/>
      <c r="AR1515" s="1005"/>
      <c r="AS1515" s="1005"/>
      <c r="AT1515" s="1006"/>
      <c r="AU1515" s="1006"/>
      <c r="AV1515" s="1006"/>
      <c r="AW1515" s="1007"/>
      <c r="AX1515" s="1008" t="s">
        <v>3933</v>
      </c>
      <c r="AY1515" s="1008"/>
      <c r="AZ1515" s="1008"/>
      <c r="BA1515" s="1008"/>
      <c r="BB1515" s="1008"/>
      <c r="BC1515" s="1008"/>
      <c r="BD1515" s="1009"/>
    </row>
    <row r="1516" spans="2:58" s="236" customFormat="1" ht="15" hidden="1" customHeight="1">
      <c r="B1516" s="997"/>
      <c r="C1516" s="998"/>
      <c r="D1516" s="998"/>
      <c r="E1516" s="998"/>
      <c r="F1516" s="998"/>
      <c r="G1516" s="998"/>
      <c r="H1516" s="998"/>
      <c r="I1516" s="999"/>
      <c r="J1516" s="1002"/>
      <c r="K1516" s="1003"/>
      <c r="L1516" s="1004"/>
      <c r="M1516" s="1005"/>
      <c r="N1516" s="1005"/>
      <c r="O1516" s="1005"/>
      <c r="P1516" s="1005"/>
      <c r="Q1516" s="1005"/>
      <c r="R1516" s="1006"/>
      <c r="S1516" s="1006"/>
      <c r="T1516" s="1006"/>
      <c r="U1516" s="1007"/>
      <c r="V1516" s="1010"/>
      <c r="W1516" s="1010"/>
      <c r="X1516" s="1010"/>
      <c r="Y1516" s="1010"/>
      <c r="Z1516" s="1010"/>
      <c r="AA1516" s="1010"/>
      <c r="AB1516" s="1011"/>
      <c r="AC1516" s="241"/>
      <c r="AD1516" s="997"/>
      <c r="AE1516" s="998"/>
      <c r="AF1516" s="998"/>
      <c r="AG1516" s="998"/>
      <c r="AH1516" s="998"/>
      <c r="AI1516" s="998"/>
      <c r="AJ1516" s="998"/>
      <c r="AK1516" s="999"/>
      <c r="AL1516" s="1002"/>
      <c r="AM1516" s="1003"/>
      <c r="AN1516" s="1004"/>
      <c r="AO1516" s="1005"/>
      <c r="AP1516" s="1005"/>
      <c r="AQ1516" s="1005"/>
      <c r="AR1516" s="1005"/>
      <c r="AS1516" s="1005"/>
      <c r="AT1516" s="1006"/>
      <c r="AU1516" s="1006"/>
      <c r="AV1516" s="1006"/>
      <c r="AW1516" s="1007"/>
      <c r="AX1516" s="1010"/>
      <c r="AY1516" s="1010"/>
      <c r="AZ1516" s="1010"/>
      <c r="BA1516" s="1010"/>
      <c r="BB1516" s="1010"/>
      <c r="BC1516" s="1010"/>
      <c r="BD1516" s="1011"/>
      <c r="BF1516" s="241"/>
    </row>
    <row r="1517" spans="2:58" s="236" customFormat="1" ht="15" hidden="1" customHeight="1">
      <c r="B1517" s="994" t="s">
        <v>3934</v>
      </c>
      <c r="C1517" s="995"/>
      <c r="D1517" s="995"/>
      <c r="E1517" s="995"/>
      <c r="F1517" s="995"/>
      <c r="G1517" s="995"/>
      <c r="H1517" s="995"/>
      <c r="I1517" s="996"/>
      <c r="J1517" s="968"/>
      <c r="K1517" s="969"/>
      <c r="L1517" s="1012"/>
      <c r="M1517" s="1012" t="s">
        <v>12</v>
      </c>
      <c r="N1517" s="1012"/>
      <c r="O1517" s="1012" t="s">
        <v>11</v>
      </c>
      <c r="P1517" s="1012"/>
      <c r="Q1517" s="1012" t="s">
        <v>227</v>
      </c>
      <c r="S1517" s="476"/>
      <c r="T1517" s="476"/>
      <c r="U1517" s="476"/>
      <c r="V1517" s="476"/>
      <c r="W1517" s="476"/>
      <c r="X1517" s="476"/>
      <c r="Y1517" s="476"/>
      <c r="Z1517" s="476"/>
      <c r="AA1517" s="476"/>
      <c r="AB1517" s="477"/>
      <c r="AC1517" s="241"/>
      <c r="AD1517" s="994" t="s">
        <v>3934</v>
      </c>
      <c r="AE1517" s="995"/>
      <c r="AF1517" s="995"/>
      <c r="AG1517" s="995"/>
      <c r="AH1517" s="995"/>
      <c r="AI1517" s="995"/>
      <c r="AJ1517" s="995"/>
      <c r="AK1517" s="996"/>
      <c r="AL1517" s="968"/>
      <c r="AM1517" s="969"/>
      <c r="AN1517" s="1012"/>
      <c r="AO1517" s="1012" t="s">
        <v>12</v>
      </c>
      <c r="AP1517" s="1012"/>
      <c r="AQ1517" s="1012" t="s">
        <v>11</v>
      </c>
      <c r="AR1517" s="1012"/>
      <c r="AS1517" s="1012" t="s">
        <v>227</v>
      </c>
      <c r="AU1517" s="476"/>
      <c r="AV1517" s="476"/>
      <c r="AW1517" s="476"/>
      <c r="AX1517" s="476"/>
      <c r="AY1517" s="476"/>
      <c r="AZ1517" s="476"/>
      <c r="BA1517" s="476"/>
      <c r="BB1517" s="476"/>
      <c r="BC1517" s="476"/>
      <c r="BD1517" s="477"/>
      <c r="BF1517" s="241"/>
    </row>
    <row r="1518" spans="2:58" s="236" customFormat="1" ht="15" hidden="1" customHeight="1">
      <c r="B1518" s="997"/>
      <c r="C1518" s="998"/>
      <c r="D1518" s="998"/>
      <c r="E1518" s="998"/>
      <c r="F1518" s="998"/>
      <c r="G1518" s="998"/>
      <c r="H1518" s="998"/>
      <c r="I1518" s="999"/>
      <c r="J1518" s="970"/>
      <c r="K1518" s="971"/>
      <c r="L1518" s="1013"/>
      <c r="M1518" s="1013"/>
      <c r="N1518" s="1013"/>
      <c r="O1518" s="1013"/>
      <c r="P1518" s="1013"/>
      <c r="Q1518" s="1013"/>
      <c r="R1518" s="481"/>
      <c r="S1518" s="479"/>
      <c r="T1518" s="479"/>
      <c r="U1518" s="479"/>
      <c r="V1518" s="479"/>
      <c r="W1518" s="479"/>
      <c r="X1518" s="479"/>
      <c r="Y1518" s="479"/>
      <c r="Z1518" s="479"/>
      <c r="AA1518" s="479"/>
      <c r="AB1518" s="480"/>
      <c r="AC1518" s="241"/>
      <c r="AD1518" s="997"/>
      <c r="AE1518" s="998"/>
      <c r="AF1518" s="998"/>
      <c r="AG1518" s="998"/>
      <c r="AH1518" s="998"/>
      <c r="AI1518" s="998"/>
      <c r="AJ1518" s="998"/>
      <c r="AK1518" s="999"/>
      <c r="AL1518" s="970"/>
      <c r="AM1518" s="971"/>
      <c r="AN1518" s="1013"/>
      <c r="AO1518" s="1013"/>
      <c r="AP1518" s="1013"/>
      <c r="AQ1518" s="1013"/>
      <c r="AR1518" s="1013"/>
      <c r="AS1518" s="1013"/>
      <c r="AT1518" s="481"/>
      <c r="AU1518" s="479"/>
      <c r="AV1518" s="479"/>
      <c r="AW1518" s="479"/>
      <c r="AX1518" s="479"/>
      <c r="AY1518" s="479"/>
      <c r="AZ1518" s="479"/>
      <c r="BA1518" s="479"/>
      <c r="BB1518" s="479"/>
      <c r="BC1518" s="479"/>
      <c r="BD1518" s="480"/>
      <c r="BF1518" s="241"/>
    </row>
    <row r="1519" spans="2:58" s="236" customFormat="1" ht="20.100000000000001" hidden="1" customHeight="1">
      <c r="B1519" s="482"/>
      <c r="C1519" s="482"/>
      <c r="D1519" s="482"/>
      <c r="E1519" s="482"/>
      <c r="F1519" s="482"/>
      <c r="G1519" s="482"/>
      <c r="H1519" s="482"/>
      <c r="I1519" s="482"/>
      <c r="J1519" s="482"/>
      <c r="K1519" s="482"/>
      <c r="L1519" s="482"/>
      <c r="M1519" s="482"/>
      <c r="N1519" s="482"/>
      <c r="O1519" s="482"/>
      <c r="P1519" s="482"/>
      <c r="Q1519" s="482"/>
      <c r="R1519" s="482"/>
      <c r="S1519" s="482"/>
      <c r="T1519" s="482"/>
      <c r="U1519" s="482"/>
      <c r="V1519" s="482"/>
      <c r="W1519" s="482"/>
      <c r="X1519" s="482"/>
      <c r="Y1519" s="482"/>
      <c r="Z1519" s="482"/>
      <c r="AA1519" s="482"/>
      <c r="AB1519" s="482"/>
      <c r="AC1519" s="241"/>
      <c r="AD1519" s="482"/>
      <c r="AE1519" s="482"/>
      <c r="AF1519" s="482"/>
      <c r="AG1519" s="482"/>
      <c r="AH1519" s="482"/>
      <c r="AI1519" s="482"/>
      <c r="AJ1519" s="482"/>
      <c r="AK1519" s="482"/>
      <c r="AL1519" s="482"/>
      <c r="AM1519" s="482"/>
      <c r="AN1519" s="482"/>
      <c r="AO1519" s="482"/>
      <c r="AP1519" s="482"/>
      <c r="AQ1519" s="482"/>
      <c r="AR1519" s="482"/>
      <c r="AS1519" s="482"/>
      <c r="AT1519" s="482"/>
      <c r="AU1519" s="482"/>
      <c r="AV1519" s="482"/>
      <c r="AW1519" s="482"/>
      <c r="AX1519" s="482"/>
      <c r="AY1519" s="482"/>
      <c r="AZ1519" s="482"/>
      <c r="BA1519" s="482"/>
      <c r="BB1519" s="482"/>
      <c r="BC1519" s="482"/>
      <c r="BD1519" s="482"/>
      <c r="BF1519" s="241"/>
    </row>
    <row r="1520" spans="2:58" s="236" customFormat="1" ht="18" hidden="1" customHeight="1">
      <c r="C1520" s="437" t="s">
        <v>3937</v>
      </c>
      <c r="D1520" s="243" t="s">
        <v>16092</v>
      </c>
      <c r="F1520" s="243"/>
      <c r="G1520" s="243"/>
      <c r="H1520" s="243"/>
      <c r="I1520" s="243"/>
      <c r="J1520" s="483"/>
      <c r="K1520" s="483"/>
      <c r="L1520" s="483"/>
      <c r="M1520" s="483"/>
      <c r="N1520" s="483"/>
      <c r="O1520" s="483"/>
      <c r="P1520" s="483"/>
      <c r="Q1520" s="483"/>
      <c r="R1520" s="483"/>
      <c r="S1520" s="484"/>
      <c r="T1520" s="483"/>
      <c r="U1520" s="483"/>
      <c r="V1520" s="483"/>
      <c r="W1520" s="483"/>
      <c r="X1520" s="243"/>
      <c r="Y1520" s="243"/>
      <c r="Z1520" s="243"/>
      <c r="AA1520" s="243"/>
      <c r="AB1520" s="243"/>
      <c r="AE1520" s="437" t="s">
        <v>3937</v>
      </c>
      <c r="AF1520" s="243" t="s">
        <v>16092</v>
      </c>
      <c r="AH1520" s="243"/>
      <c r="AI1520" s="243"/>
      <c r="AJ1520" s="243"/>
      <c r="AK1520" s="243"/>
      <c r="AL1520" s="483"/>
      <c r="AM1520" s="483"/>
      <c r="AN1520" s="483"/>
      <c r="AO1520" s="483"/>
      <c r="AP1520" s="483"/>
      <c r="AQ1520" s="483"/>
      <c r="AR1520" s="483"/>
      <c r="AS1520" s="483"/>
      <c r="AT1520" s="483"/>
      <c r="AU1520" s="484"/>
      <c r="AV1520" s="483"/>
      <c r="AW1520" s="483"/>
      <c r="AX1520" s="483"/>
      <c r="AY1520" s="483"/>
      <c r="AZ1520" s="243"/>
      <c r="BA1520" s="243"/>
      <c r="BB1520" s="243"/>
      <c r="BC1520" s="243"/>
      <c r="BD1520" s="243"/>
    </row>
    <row r="1521" spans="2:58" s="236" customFormat="1" ht="30" hidden="1" customHeight="1">
      <c r="C1521" s="485" t="s">
        <v>3938</v>
      </c>
      <c r="D1521" s="1032" t="s">
        <v>16093</v>
      </c>
      <c r="E1521" s="1032"/>
      <c r="F1521" s="1032"/>
      <c r="G1521" s="1032"/>
      <c r="H1521" s="1032"/>
      <c r="I1521" s="1032"/>
      <c r="J1521" s="1032"/>
      <c r="K1521" s="1032"/>
      <c r="L1521" s="1032"/>
      <c r="M1521" s="1032"/>
      <c r="N1521" s="1032"/>
      <c r="O1521" s="1032"/>
      <c r="P1521" s="1032"/>
      <c r="Q1521" s="1032"/>
      <c r="R1521" s="1032"/>
      <c r="S1521" s="1032"/>
      <c r="T1521" s="1032"/>
      <c r="U1521" s="1032"/>
      <c r="V1521" s="1032"/>
      <c r="W1521" s="1032"/>
      <c r="X1521" s="1032"/>
      <c r="Y1521" s="1032"/>
      <c r="Z1521" s="1032"/>
      <c r="AA1521" s="1032"/>
      <c r="AB1521" s="1032"/>
      <c r="AE1521" s="485" t="s">
        <v>3938</v>
      </c>
      <c r="AF1521" s="1032" t="s">
        <v>16093</v>
      </c>
      <c r="AG1521" s="1032"/>
      <c r="AH1521" s="1032"/>
      <c r="AI1521" s="1032"/>
      <c r="AJ1521" s="1032"/>
      <c r="AK1521" s="1032"/>
      <c r="AL1521" s="1032"/>
      <c r="AM1521" s="1032"/>
      <c r="AN1521" s="1032"/>
      <c r="AO1521" s="1032"/>
      <c r="AP1521" s="1032"/>
      <c r="AQ1521" s="1032"/>
      <c r="AR1521" s="1032"/>
      <c r="AS1521" s="1032"/>
      <c r="AT1521" s="1032"/>
      <c r="AU1521" s="1032"/>
      <c r="AV1521" s="1032"/>
      <c r="AW1521" s="1032"/>
      <c r="AX1521" s="1032"/>
      <c r="AY1521" s="1032"/>
      <c r="AZ1521" s="1032"/>
      <c r="BA1521" s="1032"/>
      <c r="BB1521" s="1032"/>
      <c r="BC1521" s="1032"/>
      <c r="BD1521" s="1032"/>
    </row>
    <row r="1522" spans="2:58" s="236" customFormat="1" ht="7.95" hidden="1" customHeight="1">
      <c r="E1522" s="486"/>
      <c r="F1522" s="486"/>
      <c r="G1522" s="486"/>
      <c r="H1522" s="486"/>
      <c r="I1522" s="486"/>
      <c r="J1522" s="486"/>
      <c r="K1522" s="486"/>
      <c r="L1522" s="486"/>
      <c r="M1522" s="486"/>
      <c r="N1522" s="486"/>
      <c r="O1522" s="486"/>
      <c r="P1522" s="486"/>
      <c r="Q1522" s="486"/>
      <c r="R1522" s="486"/>
      <c r="S1522" s="486"/>
      <c r="T1522" s="486"/>
      <c r="U1522" s="486"/>
      <c r="V1522" s="486"/>
      <c r="W1522" s="486"/>
      <c r="X1522" s="486"/>
      <c r="Y1522" s="486"/>
      <c r="Z1522" s="486"/>
      <c r="AA1522" s="486"/>
      <c r="AB1522" s="486"/>
      <c r="AG1522" s="486"/>
      <c r="AH1522" s="486"/>
      <c r="AI1522" s="486"/>
      <c r="AJ1522" s="486"/>
      <c r="AK1522" s="486"/>
      <c r="AL1522" s="486"/>
      <c r="AM1522" s="486"/>
      <c r="AN1522" s="486"/>
      <c r="AO1522" s="486"/>
      <c r="AP1522" s="486"/>
      <c r="AQ1522" s="486"/>
      <c r="AR1522" s="486"/>
      <c r="AS1522" s="486"/>
      <c r="AT1522" s="486"/>
      <c r="AU1522" s="486"/>
      <c r="AV1522" s="486"/>
      <c r="AW1522" s="486"/>
      <c r="AX1522" s="486"/>
      <c r="AY1522" s="486"/>
      <c r="AZ1522" s="486"/>
      <c r="BA1522" s="486"/>
      <c r="BB1522" s="486"/>
      <c r="BC1522" s="486"/>
      <c r="BD1522" s="486"/>
    </row>
    <row r="1523" spans="2:58" s="236" customFormat="1" ht="25.35" hidden="1" customHeight="1">
      <c r="B1523" s="441" t="s">
        <v>3939</v>
      </c>
      <c r="I1523" s="442"/>
      <c r="J1523" s="442"/>
      <c r="W1523" s="442"/>
      <c r="X1523" s="442"/>
      <c r="Y1523" s="442"/>
      <c r="Z1523" s="442"/>
      <c r="AA1523" s="442"/>
      <c r="AB1523" s="442"/>
      <c r="AD1523" s="441" t="s">
        <v>3939</v>
      </c>
      <c r="AK1523" s="442"/>
      <c r="AL1523" s="442"/>
      <c r="AY1523" s="442"/>
      <c r="AZ1523" s="442"/>
      <c r="BA1523" s="442"/>
      <c r="BB1523" s="442"/>
      <c r="BC1523" s="442"/>
      <c r="BD1523" s="442"/>
    </row>
    <row r="1524" spans="2:58" s="236" customFormat="1" ht="12.45" hidden="1" customHeight="1">
      <c r="B1524" s="1014" t="s">
        <v>3917</v>
      </c>
      <c r="C1524" s="1015"/>
      <c r="D1524" s="1015"/>
      <c r="E1524" s="1015"/>
      <c r="F1524" s="1015"/>
      <c r="G1524" s="1015"/>
      <c r="H1524" s="1015"/>
      <c r="I1524" s="1016"/>
      <c r="J1524" s="1017"/>
      <c r="K1524" s="1018"/>
      <c r="L1524" s="1018"/>
      <c r="M1524" s="1018"/>
      <c r="N1524" s="1018"/>
      <c r="O1524" s="1018"/>
      <c r="P1524" s="1018"/>
      <c r="Q1524" s="1018"/>
      <c r="R1524" s="1018"/>
      <c r="S1524" s="1018"/>
      <c r="T1524" s="1018"/>
      <c r="U1524" s="1018"/>
      <c r="V1524" s="1018"/>
      <c r="W1524" s="1018"/>
      <c r="X1524" s="1018"/>
      <c r="Y1524" s="1018"/>
      <c r="Z1524" s="1018"/>
      <c r="AA1524" s="1018"/>
      <c r="AB1524" s="1019"/>
      <c r="AD1524" s="1014" t="s">
        <v>3917</v>
      </c>
      <c r="AE1524" s="1015"/>
      <c r="AF1524" s="1015"/>
      <c r="AG1524" s="1015"/>
      <c r="AH1524" s="1015"/>
      <c r="AI1524" s="1015"/>
      <c r="AJ1524" s="1015"/>
      <c r="AK1524" s="1016"/>
      <c r="AL1524" s="1017"/>
      <c r="AM1524" s="1018"/>
      <c r="AN1524" s="1018"/>
      <c r="AO1524" s="1018"/>
      <c r="AP1524" s="1018"/>
      <c r="AQ1524" s="1018"/>
      <c r="AR1524" s="1018"/>
      <c r="AS1524" s="1018"/>
      <c r="AT1524" s="1018"/>
      <c r="AU1524" s="1018"/>
      <c r="AV1524" s="1018"/>
      <c r="AW1524" s="1018"/>
      <c r="AX1524" s="1018"/>
      <c r="AY1524" s="1018"/>
      <c r="AZ1524" s="1018"/>
      <c r="BA1524" s="1018"/>
      <c r="BB1524" s="1018"/>
      <c r="BC1524" s="1018"/>
      <c r="BD1524" s="1019"/>
    </row>
    <row r="1525" spans="2:58" s="236" customFormat="1" ht="22.5" hidden="1" customHeight="1">
      <c r="B1525" s="1020" t="s">
        <v>8</v>
      </c>
      <c r="C1525" s="1021"/>
      <c r="D1525" s="1021"/>
      <c r="E1525" s="1021"/>
      <c r="F1525" s="1021"/>
      <c r="G1525" s="1021"/>
      <c r="H1525" s="1021"/>
      <c r="I1525" s="1022"/>
      <c r="J1525" s="1023"/>
      <c r="K1525" s="1024"/>
      <c r="L1525" s="1024"/>
      <c r="M1525" s="1025"/>
      <c r="N1525" s="1025"/>
      <c r="O1525" s="1024"/>
      <c r="P1525" s="1025"/>
      <c r="Q1525" s="1025"/>
      <c r="R1525" s="1024"/>
      <c r="S1525" s="1024"/>
      <c r="T1525" s="1024"/>
      <c r="U1525" s="1024"/>
      <c r="V1525" s="1024"/>
      <c r="W1525" s="1024"/>
      <c r="X1525" s="1024"/>
      <c r="Y1525" s="1024"/>
      <c r="Z1525" s="1024"/>
      <c r="AA1525" s="1024"/>
      <c r="AB1525" s="1026"/>
      <c r="AC1525" s="236">
        <v>89</v>
      </c>
      <c r="AD1525" s="1020" t="s">
        <v>8</v>
      </c>
      <c r="AE1525" s="1021"/>
      <c r="AF1525" s="1021"/>
      <c r="AG1525" s="1021"/>
      <c r="AH1525" s="1021"/>
      <c r="AI1525" s="1021"/>
      <c r="AJ1525" s="1021"/>
      <c r="AK1525" s="1022"/>
      <c r="AL1525" s="1023"/>
      <c r="AM1525" s="1024"/>
      <c r="AN1525" s="1024"/>
      <c r="AO1525" s="1025"/>
      <c r="AP1525" s="1025"/>
      <c r="AQ1525" s="1024"/>
      <c r="AR1525" s="1025"/>
      <c r="AS1525" s="1025"/>
      <c r="AT1525" s="1024"/>
      <c r="AU1525" s="1024"/>
      <c r="AV1525" s="1024"/>
      <c r="AW1525" s="1024"/>
      <c r="AX1525" s="1024"/>
      <c r="AY1525" s="1024"/>
      <c r="AZ1525" s="1024"/>
      <c r="BA1525" s="1024"/>
      <c r="BB1525" s="1024"/>
      <c r="BC1525" s="1024"/>
      <c r="BD1525" s="1026"/>
      <c r="BF1525" s="236">
        <v>89</v>
      </c>
    </row>
    <row r="1526" spans="2:58" s="236" customFormat="1" ht="25.2" hidden="1" customHeight="1">
      <c r="B1526" s="1027" t="s">
        <v>23</v>
      </c>
      <c r="C1526" s="1028"/>
      <c r="D1526" s="1028"/>
      <c r="E1526" s="1028"/>
      <c r="F1526" s="1028"/>
      <c r="G1526" s="1028"/>
      <c r="H1526" s="1028"/>
      <c r="I1526" s="1029"/>
      <c r="J1526" s="972" t="s">
        <v>3918</v>
      </c>
      <c r="K1526" s="973"/>
      <c r="L1526" s="973"/>
      <c r="M1526" s="975"/>
      <c r="N1526" s="977"/>
      <c r="O1526" s="239" t="s">
        <v>3919</v>
      </c>
      <c r="P1526" s="975"/>
      <c r="Q1526" s="977"/>
      <c r="R1526" s="973"/>
      <c r="S1526" s="973"/>
      <c r="T1526" s="973"/>
      <c r="U1526" s="973"/>
      <c r="V1526" s="973"/>
      <c r="W1526" s="973"/>
      <c r="X1526" s="973"/>
      <c r="Y1526" s="973"/>
      <c r="Z1526" s="973"/>
      <c r="AA1526" s="973"/>
      <c r="AB1526" s="974"/>
      <c r="AD1526" s="1027" t="s">
        <v>23</v>
      </c>
      <c r="AE1526" s="1028"/>
      <c r="AF1526" s="1028"/>
      <c r="AG1526" s="1028"/>
      <c r="AH1526" s="1028"/>
      <c r="AI1526" s="1028"/>
      <c r="AJ1526" s="1028"/>
      <c r="AK1526" s="1029"/>
      <c r="AL1526" s="972" t="s">
        <v>3918</v>
      </c>
      <c r="AM1526" s="973"/>
      <c r="AN1526" s="973"/>
      <c r="AO1526" s="975"/>
      <c r="AP1526" s="977"/>
      <c r="AQ1526" s="239" t="s">
        <v>3919</v>
      </c>
      <c r="AR1526" s="975"/>
      <c r="AS1526" s="977"/>
      <c r="AT1526" s="973"/>
      <c r="AU1526" s="973"/>
      <c r="AV1526" s="973"/>
      <c r="AW1526" s="973"/>
      <c r="AX1526" s="973"/>
      <c r="AY1526" s="973"/>
      <c r="AZ1526" s="973"/>
      <c r="BA1526" s="973"/>
      <c r="BB1526" s="973"/>
      <c r="BC1526" s="973"/>
      <c r="BD1526" s="974"/>
    </row>
    <row r="1527" spans="2:58" s="236" customFormat="1" ht="25.2" hidden="1" customHeight="1">
      <c r="B1527" s="1030"/>
      <c r="C1527" s="1025"/>
      <c r="D1527" s="1025"/>
      <c r="E1527" s="1025"/>
      <c r="F1527" s="1025"/>
      <c r="G1527" s="1025"/>
      <c r="H1527" s="1025"/>
      <c r="I1527" s="1031"/>
      <c r="J1527" s="972" t="s">
        <v>3920</v>
      </c>
      <c r="K1527" s="973"/>
      <c r="L1527" s="973"/>
      <c r="M1527" s="975"/>
      <c r="N1527" s="976"/>
      <c r="O1527" s="976"/>
      <c r="P1527" s="976"/>
      <c r="Q1527" s="977"/>
      <c r="R1527" s="972" t="s">
        <v>3921</v>
      </c>
      <c r="S1527" s="973"/>
      <c r="T1527" s="974"/>
      <c r="U1527" s="975"/>
      <c r="V1527" s="976"/>
      <c r="W1527" s="976"/>
      <c r="X1527" s="976"/>
      <c r="Y1527" s="976"/>
      <c r="Z1527" s="976"/>
      <c r="AA1527" s="976"/>
      <c r="AB1527" s="977"/>
      <c r="AD1527" s="1030"/>
      <c r="AE1527" s="1025"/>
      <c r="AF1527" s="1025"/>
      <c r="AG1527" s="1025"/>
      <c r="AH1527" s="1025"/>
      <c r="AI1527" s="1025"/>
      <c r="AJ1527" s="1025"/>
      <c r="AK1527" s="1031"/>
      <c r="AL1527" s="972" t="s">
        <v>3920</v>
      </c>
      <c r="AM1527" s="973"/>
      <c r="AN1527" s="973"/>
      <c r="AO1527" s="975"/>
      <c r="AP1527" s="976"/>
      <c r="AQ1527" s="976"/>
      <c r="AR1527" s="976"/>
      <c r="AS1527" s="977"/>
      <c r="AT1527" s="972" t="s">
        <v>3921</v>
      </c>
      <c r="AU1527" s="973"/>
      <c r="AV1527" s="974"/>
      <c r="AW1527" s="975"/>
      <c r="AX1527" s="976"/>
      <c r="AY1527" s="976"/>
      <c r="AZ1527" s="976"/>
      <c r="BA1527" s="976"/>
      <c r="BB1527" s="976"/>
      <c r="BC1527" s="976"/>
      <c r="BD1527" s="977"/>
    </row>
    <row r="1528" spans="2:58" s="236" customFormat="1" ht="25.2" hidden="1" customHeight="1">
      <c r="B1528" s="1030"/>
      <c r="C1528" s="1025"/>
      <c r="D1528" s="1025"/>
      <c r="E1528" s="1025"/>
      <c r="F1528" s="1025"/>
      <c r="G1528" s="1025"/>
      <c r="H1528" s="1025"/>
      <c r="I1528" s="1031"/>
      <c r="J1528" s="972" t="s">
        <v>3922</v>
      </c>
      <c r="K1528" s="973"/>
      <c r="L1528" s="973"/>
      <c r="M1528" s="978"/>
      <c r="N1528" s="979"/>
      <c r="O1528" s="979"/>
      <c r="P1528" s="979"/>
      <c r="Q1528" s="980"/>
      <c r="R1528" s="972" t="s">
        <v>3923</v>
      </c>
      <c r="S1528" s="973"/>
      <c r="T1528" s="974"/>
      <c r="U1528" s="975"/>
      <c r="V1528" s="976"/>
      <c r="W1528" s="976"/>
      <c r="X1528" s="976"/>
      <c r="Y1528" s="976"/>
      <c r="Z1528" s="976"/>
      <c r="AA1528" s="976"/>
      <c r="AB1528" s="977"/>
      <c r="AD1528" s="1030"/>
      <c r="AE1528" s="1025"/>
      <c r="AF1528" s="1025"/>
      <c r="AG1528" s="1025"/>
      <c r="AH1528" s="1025"/>
      <c r="AI1528" s="1025"/>
      <c r="AJ1528" s="1025"/>
      <c r="AK1528" s="1031"/>
      <c r="AL1528" s="972" t="s">
        <v>3922</v>
      </c>
      <c r="AM1528" s="973"/>
      <c r="AN1528" s="973"/>
      <c r="AO1528" s="978"/>
      <c r="AP1528" s="979"/>
      <c r="AQ1528" s="979"/>
      <c r="AR1528" s="979"/>
      <c r="AS1528" s="980"/>
      <c r="AT1528" s="972" t="s">
        <v>3923</v>
      </c>
      <c r="AU1528" s="973"/>
      <c r="AV1528" s="974"/>
      <c r="AW1528" s="975"/>
      <c r="AX1528" s="976"/>
      <c r="AY1528" s="976"/>
      <c r="AZ1528" s="976"/>
      <c r="BA1528" s="976"/>
      <c r="BB1528" s="976"/>
      <c r="BC1528" s="976"/>
      <c r="BD1528" s="977"/>
    </row>
    <row r="1529" spans="2:58" s="236" customFormat="1" ht="25.2" hidden="1" customHeight="1">
      <c r="B1529" s="1023"/>
      <c r="C1529" s="1024"/>
      <c r="D1529" s="1024"/>
      <c r="E1529" s="1024"/>
      <c r="F1529" s="1024"/>
      <c r="G1529" s="1024"/>
      <c r="H1529" s="1024"/>
      <c r="I1529" s="1026"/>
      <c r="J1529" s="972" t="s">
        <v>3924</v>
      </c>
      <c r="K1529" s="973"/>
      <c r="L1529" s="973"/>
      <c r="M1529" s="981"/>
      <c r="N1529" s="981"/>
      <c r="O1529" s="981"/>
      <c r="P1529" s="981"/>
      <c r="Q1529" s="981"/>
      <c r="R1529" s="981"/>
      <c r="S1529" s="981"/>
      <c r="T1529" s="981"/>
      <c r="U1529" s="981"/>
      <c r="V1529" s="981"/>
      <c r="W1529" s="981"/>
      <c r="X1529" s="981"/>
      <c r="Y1529" s="981"/>
      <c r="Z1529" s="981"/>
      <c r="AA1529" s="981"/>
      <c r="AB1529" s="981"/>
      <c r="AD1529" s="1023"/>
      <c r="AE1529" s="1024"/>
      <c r="AF1529" s="1024"/>
      <c r="AG1529" s="1024"/>
      <c r="AH1529" s="1024"/>
      <c r="AI1529" s="1024"/>
      <c r="AJ1529" s="1024"/>
      <c r="AK1529" s="1026"/>
      <c r="AL1529" s="972" t="s">
        <v>3924</v>
      </c>
      <c r="AM1529" s="973"/>
      <c r="AN1529" s="973"/>
      <c r="AO1529" s="981"/>
      <c r="AP1529" s="981"/>
      <c r="AQ1529" s="981"/>
      <c r="AR1529" s="981"/>
      <c r="AS1529" s="981"/>
      <c r="AT1529" s="981"/>
      <c r="AU1529" s="981"/>
      <c r="AV1529" s="981"/>
      <c r="AW1529" s="981"/>
      <c r="AX1529" s="981"/>
      <c r="AY1529" s="981"/>
      <c r="AZ1529" s="981"/>
      <c r="BA1529" s="981"/>
      <c r="BB1529" s="981"/>
      <c r="BC1529" s="981"/>
      <c r="BD1529" s="981"/>
    </row>
    <row r="1530" spans="2:58" s="236" customFormat="1" ht="30" hidden="1" customHeight="1">
      <c r="B1530" s="982" t="s">
        <v>3925</v>
      </c>
      <c r="C1530" s="983"/>
      <c r="D1530" s="983"/>
      <c r="E1530" s="983"/>
      <c r="F1530" s="983"/>
      <c r="G1530" s="983"/>
      <c r="H1530" s="983"/>
      <c r="I1530" s="984"/>
      <c r="J1530" s="444"/>
      <c r="K1530" s="445"/>
      <c r="L1530" s="446" t="s">
        <v>388</v>
      </c>
      <c r="M1530" s="447"/>
      <c r="N1530" s="448" t="s">
        <v>112</v>
      </c>
      <c r="O1530" s="449"/>
      <c r="P1530" s="450"/>
      <c r="V1530" s="451"/>
      <c r="W1530" s="451"/>
      <c r="X1530" s="451"/>
      <c r="Y1530" s="451"/>
      <c r="Z1530" s="451"/>
      <c r="AA1530" s="451"/>
      <c r="AB1530" s="452"/>
      <c r="AD1530" s="982" t="s">
        <v>3925</v>
      </c>
      <c r="AE1530" s="983"/>
      <c r="AF1530" s="983"/>
      <c r="AG1530" s="983"/>
      <c r="AH1530" s="983"/>
      <c r="AI1530" s="983"/>
      <c r="AJ1530" s="983"/>
      <c r="AK1530" s="984"/>
      <c r="AL1530" s="444"/>
      <c r="AM1530" s="445"/>
      <c r="AN1530" s="446" t="s">
        <v>388</v>
      </c>
      <c r="AO1530" s="447"/>
      <c r="AP1530" s="448" t="s">
        <v>112</v>
      </c>
      <c r="AQ1530" s="449"/>
      <c r="AR1530" s="450"/>
      <c r="AX1530" s="451"/>
      <c r="AY1530" s="451"/>
      <c r="AZ1530" s="451"/>
      <c r="BA1530" s="451"/>
      <c r="BB1530" s="451"/>
      <c r="BC1530" s="451"/>
      <c r="BD1530" s="452"/>
    </row>
    <row r="1531" spans="2:58" s="236" customFormat="1" ht="15" hidden="1" customHeight="1">
      <c r="B1531" s="985"/>
      <c r="C1531" s="986"/>
      <c r="D1531" s="986"/>
      <c r="E1531" s="986"/>
      <c r="F1531" s="986"/>
      <c r="G1531" s="986"/>
      <c r="H1531" s="986"/>
      <c r="I1531" s="987"/>
      <c r="J1531" s="453" t="s">
        <v>3926</v>
      </c>
      <c r="K1531" s="454"/>
      <c r="L1531" s="454"/>
      <c r="M1531" s="454"/>
      <c r="N1531" s="454"/>
      <c r="O1531" s="454"/>
      <c r="P1531" s="454"/>
      <c r="Q1531" s="454"/>
      <c r="R1531" s="454"/>
      <c r="S1531" s="449"/>
      <c r="T1531" s="455"/>
      <c r="U1531" s="456"/>
      <c r="V1531" s="457"/>
      <c r="W1531" s="458"/>
      <c r="X1531" s="459" t="s">
        <v>388</v>
      </c>
      <c r="Y1531" s="460"/>
      <c r="Z1531" s="461" t="s">
        <v>112</v>
      </c>
      <c r="AA1531" s="461"/>
      <c r="AB1531" s="462"/>
      <c r="AD1531" s="985"/>
      <c r="AE1531" s="986"/>
      <c r="AF1531" s="986"/>
      <c r="AG1531" s="986"/>
      <c r="AH1531" s="986"/>
      <c r="AI1531" s="986"/>
      <c r="AJ1531" s="986"/>
      <c r="AK1531" s="987"/>
      <c r="AL1531" s="453" t="s">
        <v>3926</v>
      </c>
      <c r="AM1531" s="454"/>
      <c r="AN1531" s="454"/>
      <c r="AO1531" s="454"/>
      <c r="AP1531" s="454"/>
      <c r="AQ1531" s="454"/>
      <c r="AR1531" s="454"/>
      <c r="AS1531" s="454"/>
      <c r="AT1531" s="454"/>
      <c r="AU1531" s="449"/>
      <c r="AV1531" s="455"/>
      <c r="AW1531" s="456"/>
      <c r="AX1531" s="457"/>
      <c r="AY1531" s="458"/>
      <c r="AZ1531" s="459" t="s">
        <v>388</v>
      </c>
      <c r="BA1531" s="460"/>
      <c r="BB1531" s="461" t="s">
        <v>112</v>
      </c>
      <c r="BC1531" s="461"/>
      <c r="BD1531" s="462"/>
    </row>
    <row r="1532" spans="2:58" s="236" customFormat="1" ht="15" hidden="1" customHeight="1">
      <c r="B1532" s="988"/>
      <c r="C1532" s="989"/>
      <c r="D1532" s="989"/>
      <c r="E1532" s="989"/>
      <c r="F1532" s="989"/>
      <c r="G1532" s="989"/>
      <c r="H1532" s="989"/>
      <c r="I1532" s="990"/>
      <c r="J1532" s="463" t="s">
        <v>3927</v>
      </c>
      <c r="K1532" s="464"/>
      <c r="L1532" s="464"/>
      <c r="M1532" s="464"/>
      <c r="N1532" s="464"/>
      <c r="O1532" s="464"/>
      <c r="P1532" s="464"/>
      <c r="Q1532" s="464"/>
      <c r="R1532" s="464"/>
      <c r="S1532" s="465"/>
      <c r="T1532" s="466"/>
      <c r="U1532" s="467"/>
      <c r="V1532" s="468"/>
      <c r="W1532" s="469"/>
      <c r="X1532" s="464" t="s">
        <v>388</v>
      </c>
      <c r="Y1532" s="470"/>
      <c r="Z1532" s="466" t="s">
        <v>112</v>
      </c>
      <c r="AA1532" s="466"/>
      <c r="AB1532" s="471"/>
      <c r="AD1532" s="988"/>
      <c r="AE1532" s="989"/>
      <c r="AF1532" s="989"/>
      <c r="AG1532" s="989"/>
      <c r="AH1532" s="989"/>
      <c r="AI1532" s="989"/>
      <c r="AJ1532" s="989"/>
      <c r="AK1532" s="990"/>
      <c r="AL1532" s="463" t="s">
        <v>3927</v>
      </c>
      <c r="AM1532" s="464"/>
      <c r="AN1532" s="464"/>
      <c r="AO1532" s="464"/>
      <c r="AP1532" s="464"/>
      <c r="AQ1532" s="464"/>
      <c r="AR1532" s="464"/>
      <c r="AS1532" s="464"/>
      <c r="AT1532" s="464"/>
      <c r="AU1532" s="465"/>
      <c r="AV1532" s="466"/>
      <c r="AW1532" s="467"/>
      <c r="AX1532" s="468"/>
      <c r="AY1532" s="469"/>
      <c r="AZ1532" s="464" t="s">
        <v>388</v>
      </c>
      <c r="BA1532" s="470"/>
      <c r="BB1532" s="466" t="s">
        <v>112</v>
      </c>
      <c r="BC1532" s="466"/>
      <c r="BD1532" s="471"/>
    </row>
    <row r="1533" spans="2:58" s="236" customFormat="1" ht="18" hidden="1" customHeight="1">
      <c r="B1533" s="991" t="s">
        <v>3928</v>
      </c>
      <c r="C1533" s="992"/>
      <c r="D1533" s="992"/>
      <c r="E1533" s="992"/>
      <c r="F1533" s="992"/>
      <c r="G1533" s="992"/>
      <c r="H1533" s="992"/>
      <c r="I1533" s="993"/>
      <c r="J1533" s="472" t="s">
        <v>3783</v>
      </c>
      <c r="K1533" s="473" t="s">
        <v>3929</v>
      </c>
      <c r="L1533" s="474"/>
      <c r="M1533" s="474"/>
      <c r="N1533" s="474"/>
      <c r="O1533" s="472" t="s">
        <v>3783</v>
      </c>
      <c r="P1533" s="473" t="s">
        <v>3930</v>
      </c>
      <c r="Q1533" s="474"/>
      <c r="R1533" s="474"/>
      <c r="T1533" s="461" t="s">
        <v>3935</v>
      </c>
      <c r="U1533" s="472" t="s">
        <v>3783</v>
      </c>
      <c r="V1533" s="461" t="s">
        <v>3936</v>
      </c>
      <c r="X1533" s="473"/>
      <c r="Y1533" s="474"/>
      <c r="Z1533" s="474"/>
      <c r="AA1533" s="474"/>
      <c r="AB1533" s="475"/>
      <c r="AD1533" s="991" t="s">
        <v>3928</v>
      </c>
      <c r="AE1533" s="992"/>
      <c r="AF1533" s="992"/>
      <c r="AG1533" s="992"/>
      <c r="AH1533" s="992"/>
      <c r="AI1533" s="992"/>
      <c r="AJ1533" s="992"/>
      <c r="AK1533" s="993"/>
      <c r="AL1533" s="472" t="s">
        <v>3783</v>
      </c>
      <c r="AM1533" s="473" t="s">
        <v>3929</v>
      </c>
      <c r="AN1533" s="474"/>
      <c r="AO1533" s="474"/>
      <c r="AP1533" s="474"/>
      <c r="AQ1533" s="472" t="s">
        <v>3783</v>
      </c>
      <c r="AR1533" s="473" t="s">
        <v>3930</v>
      </c>
      <c r="AS1533" s="474"/>
      <c r="AT1533" s="474"/>
      <c r="AV1533" s="461" t="s">
        <v>3935</v>
      </c>
      <c r="AW1533" s="472" t="s">
        <v>3783</v>
      </c>
      <c r="AX1533" s="461" t="s">
        <v>3936</v>
      </c>
      <c r="AZ1533" s="473"/>
      <c r="BA1533" s="474"/>
      <c r="BB1533" s="474"/>
      <c r="BC1533" s="474"/>
      <c r="BD1533" s="475"/>
    </row>
    <row r="1534" spans="2:58" s="236" customFormat="1" ht="15" hidden="1" customHeight="1">
      <c r="B1534" s="994" t="s">
        <v>3931</v>
      </c>
      <c r="C1534" s="995"/>
      <c r="D1534" s="995"/>
      <c r="E1534" s="995"/>
      <c r="F1534" s="995"/>
      <c r="G1534" s="995"/>
      <c r="H1534" s="995"/>
      <c r="I1534" s="996"/>
      <c r="J1534" s="1000" t="s">
        <v>3932</v>
      </c>
      <c r="K1534" s="1001"/>
      <c r="L1534" s="1004"/>
      <c r="M1534" s="1005"/>
      <c r="N1534" s="1005"/>
      <c r="O1534" s="1005"/>
      <c r="P1534" s="1005"/>
      <c r="Q1534" s="1005"/>
      <c r="R1534" s="1006"/>
      <c r="S1534" s="1006"/>
      <c r="T1534" s="1006"/>
      <c r="U1534" s="1007"/>
      <c r="V1534" s="1008" t="s">
        <v>3933</v>
      </c>
      <c r="W1534" s="1008"/>
      <c r="X1534" s="1008"/>
      <c r="Y1534" s="1008"/>
      <c r="Z1534" s="1008"/>
      <c r="AA1534" s="1008"/>
      <c r="AB1534" s="1009"/>
      <c r="AD1534" s="994" t="s">
        <v>3931</v>
      </c>
      <c r="AE1534" s="995"/>
      <c r="AF1534" s="995"/>
      <c r="AG1534" s="995"/>
      <c r="AH1534" s="995"/>
      <c r="AI1534" s="995"/>
      <c r="AJ1534" s="995"/>
      <c r="AK1534" s="996"/>
      <c r="AL1534" s="1000" t="s">
        <v>3932</v>
      </c>
      <c r="AM1534" s="1001"/>
      <c r="AN1534" s="1004"/>
      <c r="AO1534" s="1005"/>
      <c r="AP1534" s="1005"/>
      <c r="AQ1534" s="1005"/>
      <c r="AR1534" s="1005"/>
      <c r="AS1534" s="1005"/>
      <c r="AT1534" s="1006"/>
      <c r="AU1534" s="1006"/>
      <c r="AV1534" s="1006"/>
      <c r="AW1534" s="1007"/>
      <c r="AX1534" s="1008" t="s">
        <v>3933</v>
      </c>
      <c r="AY1534" s="1008"/>
      <c r="AZ1534" s="1008"/>
      <c r="BA1534" s="1008"/>
      <c r="BB1534" s="1008"/>
      <c r="BC1534" s="1008"/>
      <c r="BD1534" s="1009"/>
    </row>
    <row r="1535" spans="2:58" s="236" customFormat="1" ht="15" hidden="1" customHeight="1">
      <c r="B1535" s="997"/>
      <c r="C1535" s="998"/>
      <c r="D1535" s="998"/>
      <c r="E1535" s="998"/>
      <c r="F1535" s="998"/>
      <c r="G1535" s="998"/>
      <c r="H1535" s="998"/>
      <c r="I1535" s="999"/>
      <c r="J1535" s="1002"/>
      <c r="K1535" s="1003"/>
      <c r="L1535" s="1004"/>
      <c r="M1535" s="1005"/>
      <c r="N1535" s="1005"/>
      <c r="O1535" s="1005"/>
      <c r="P1535" s="1005"/>
      <c r="Q1535" s="1005"/>
      <c r="R1535" s="1006"/>
      <c r="S1535" s="1006"/>
      <c r="T1535" s="1006"/>
      <c r="U1535" s="1007"/>
      <c r="V1535" s="1010"/>
      <c r="W1535" s="1010"/>
      <c r="X1535" s="1010"/>
      <c r="Y1535" s="1010"/>
      <c r="Z1535" s="1010"/>
      <c r="AA1535" s="1010"/>
      <c r="AB1535" s="1011"/>
      <c r="AC1535" s="241"/>
      <c r="AD1535" s="997"/>
      <c r="AE1535" s="998"/>
      <c r="AF1535" s="998"/>
      <c r="AG1535" s="998"/>
      <c r="AH1535" s="998"/>
      <c r="AI1535" s="998"/>
      <c r="AJ1535" s="998"/>
      <c r="AK1535" s="999"/>
      <c r="AL1535" s="1002"/>
      <c r="AM1535" s="1003"/>
      <c r="AN1535" s="1004"/>
      <c r="AO1535" s="1005"/>
      <c r="AP1535" s="1005"/>
      <c r="AQ1535" s="1005"/>
      <c r="AR1535" s="1005"/>
      <c r="AS1535" s="1005"/>
      <c r="AT1535" s="1006"/>
      <c r="AU1535" s="1006"/>
      <c r="AV1535" s="1006"/>
      <c r="AW1535" s="1007"/>
      <c r="AX1535" s="1010"/>
      <c r="AY1535" s="1010"/>
      <c r="AZ1535" s="1010"/>
      <c r="BA1535" s="1010"/>
      <c r="BB1535" s="1010"/>
      <c r="BC1535" s="1010"/>
      <c r="BD1535" s="1011"/>
      <c r="BF1535" s="241"/>
    </row>
    <row r="1536" spans="2:58" s="236" customFormat="1" ht="15" hidden="1" customHeight="1">
      <c r="B1536" s="994" t="s">
        <v>3934</v>
      </c>
      <c r="C1536" s="995"/>
      <c r="D1536" s="995"/>
      <c r="E1536" s="995"/>
      <c r="F1536" s="995"/>
      <c r="G1536" s="995"/>
      <c r="H1536" s="995"/>
      <c r="I1536" s="996"/>
      <c r="J1536" s="968"/>
      <c r="K1536" s="969"/>
      <c r="L1536" s="1012"/>
      <c r="M1536" s="1012" t="s">
        <v>12</v>
      </c>
      <c r="N1536" s="1012"/>
      <c r="O1536" s="1012" t="s">
        <v>11</v>
      </c>
      <c r="P1536" s="1012"/>
      <c r="Q1536" s="1012" t="s">
        <v>227</v>
      </c>
      <c r="S1536" s="476"/>
      <c r="T1536" s="476"/>
      <c r="U1536" s="476"/>
      <c r="V1536" s="476"/>
      <c r="W1536" s="476"/>
      <c r="X1536" s="476"/>
      <c r="Y1536" s="476"/>
      <c r="Z1536" s="476"/>
      <c r="AA1536" s="476"/>
      <c r="AB1536" s="477"/>
      <c r="AC1536" s="241"/>
      <c r="AD1536" s="994" t="s">
        <v>3934</v>
      </c>
      <c r="AE1536" s="995"/>
      <c r="AF1536" s="995"/>
      <c r="AG1536" s="995"/>
      <c r="AH1536" s="995"/>
      <c r="AI1536" s="995"/>
      <c r="AJ1536" s="995"/>
      <c r="AK1536" s="996"/>
      <c r="AL1536" s="968"/>
      <c r="AM1536" s="969"/>
      <c r="AN1536" s="1012"/>
      <c r="AO1536" s="1012" t="s">
        <v>12</v>
      </c>
      <c r="AP1536" s="1012"/>
      <c r="AQ1536" s="1012" t="s">
        <v>11</v>
      </c>
      <c r="AR1536" s="1012"/>
      <c r="AS1536" s="1012" t="s">
        <v>227</v>
      </c>
      <c r="AU1536" s="476"/>
      <c r="AV1536" s="476"/>
      <c r="AW1536" s="476"/>
      <c r="AX1536" s="476"/>
      <c r="AY1536" s="476"/>
      <c r="AZ1536" s="476"/>
      <c r="BA1536" s="476"/>
      <c r="BB1536" s="476"/>
      <c r="BC1536" s="476"/>
      <c r="BD1536" s="477"/>
      <c r="BF1536" s="241"/>
    </row>
    <row r="1537" spans="2:58" s="236" customFormat="1" ht="15" hidden="1" customHeight="1">
      <c r="B1537" s="997"/>
      <c r="C1537" s="998"/>
      <c r="D1537" s="998"/>
      <c r="E1537" s="998"/>
      <c r="F1537" s="998"/>
      <c r="G1537" s="998"/>
      <c r="H1537" s="998"/>
      <c r="I1537" s="999"/>
      <c r="J1537" s="970"/>
      <c r="K1537" s="971"/>
      <c r="L1537" s="1013"/>
      <c r="M1537" s="1013"/>
      <c r="N1537" s="1013"/>
      <c r="O1537" s="1013"/>
      <c r="P1537" s="1013"/>
      <c r="Q1537" s="1013"/>
      <c r="R1537" s="481"/>
      <c r="S1537" s="479"/>
      <c r="T1537" s="479"/>
      <c r="U1537" s="479"/>
      <c r="V1537" s="479"/>
      <c r="W1537" s="479"/>
      <c r="X1537" s="479"/>
      <c r="Y1537" s="479"/>
      <c r="Z1537" s="479"/>
      <c r="AA1537" s="479"/>
      <c r="AB1537" s="480"/>
      <c r="AC1537" s="241"/>
      <c r="AD1537" s="997"/>
      <c r="AE1537" s="998"/>
      <c r="AF1537" s="998"/>
      <c r="AG1537" s="998"/>
      <c r="AH1537" s="998"/>
      <c r="AI1537" s="998"/>
      <c r="AJ1537" s="998"/>
      <c r="AK1537" s="999"/>
      <c r="AL1537" s="970"/>
      <c r="AM1537" s="971"/>
      <c r="AN1537" s="1013"/>
      <c r="AO1537" s="1013"/>
      <c r="AP1537" s="1013"/>
      <c r="AQ1537" s="1013"/>
      <c r="AR1537" s="1013"/>
      <c r="AS1537" s="1013"/>
      <c r="AT1537" s="481"/>
      <c r="AU1537" s="479"/>
      <c r="AV1537" s="479"/>
      <c r="AW1537" s="479"/>
      <c r="AX1537" s="479"/>
      <c r="AY1537" s="479"/>
      <c r="AZ1537" s="479"/>
      <c r="BA1537" s="479"/>
      <c r="BB1537" s="479"/>
      <c r="BC1537" s="479"/>
      <c r="BD1537" s="480"/>
      <c r="BF1537" s="241"/>
    </row>
    <row r="1538" spans="2:58" s="236" customFormat="1" ht="20.100000000000001" hidden="1" customHeight="1">
      <c r="B1538" s="482"/>
      <c r="C1538" s="482"/>
      <c r="D1538" s="482"/>
      <c r="E1538" s="482"/>
      <c r="F1538" s="482"/>
      <c r="G1538" s="482"/>
      <c r="H1538" s="482"/>
      <c r="I1538" s="482"/>
      <c r="J1538" s="482"/>
      <c r="K1538" s="482"/>
      <c r="L1538" s="482"/>
      <c r="M1538" s="482"/>
      <c r="N1538" s="482"/>
      <c r="O1538" s="482"/>
      <c r="P1538" s="482"/>
      <c r="Q1538" s="482"/>
      <c r="R1538" s="482"/>
      <c r="S1538" s="482"/>
      <c r="T1538" s="482"/>
      <c r="U1538" s="482"/>
      <c r="V1538" s="482"/>
      <c r="W1538" s="482"/>
      <c r="X1538" s="482"/>
      <c r="Y1538" s="478"/>
      <c r="Z1538" s="478"/>
      <c r="AA1538" s="478"/>
      <c r="AB1538" s="478"/>
      <c r="AC1538" s="241"/>
      <c r="AD1538" s="482"/>
      <c r="AE1538" s="482"/>
      <c r="AF1538" s="482"/>
      <c r="AG1538" s="482"/>
      <c r="AH1538" s="482"/>
      <c r="AI1538" s="482"/>
      <c r="AJ1538" s="482"/>
      <c r="AK1538" s="482"/>
      <c r="AL1538" s="482"/>
      <c r="AM1538" s="482"/>
      <c r="AN1538" s="482"/>
      <c r="AO1538" s="482"/>
      <c r="AP1538" s="482"/>
      <c r="AQ1538" s="482"/>
      <c r="AR1538" s="482"/>
      <c r="AS1538" s="482"/>
      <c r="AT1538" s="482"/>
      <c r="AU1538" s="482"/>
      <c r="AV1538" s="482"/>
      <c r="AW1538" s="482"/>
      <c r="AX1538" s="482"/>
      <c r="AY1538" s="482"/>
      <c r="AZ1538" s="482"/>
      <c r="BA1538" s="478"/>
      <c r="BB1538" s="478"/>
      <c r="BC1538" s="478"/>
      <c r="BD1538" s="478"/>
      <c r="BF1538" s="241"/>
    </row>
    <row r="1539" spans="2:58" s="236" customFormat="1" ht="12.45" hidden="1" customHeight="1">
      <c r="B1539" s="1014" t="s">
        <v>3917</v>
      </c>
      <c r="C1539" s="1015"/>
      <c r="D1539" s="1015"/>
      <c r="E1539" s="1015"/>
      <c r="F1539" s="1015"/>
      <c r="G1539" s="1015"/>
      <c r="H1539" s="1015"/>
      <c r="I1539" s="1016"/>
      <c r="J1539" s="1017"/>
      <c r="K1539" s="1018"/>
      <c r="L1539" s="1018"/>
      <c r="M1539" s="1018"/>
      <c r="N1539" s="1018"/>
      <c r="O1539" s="1018"/>
      <c r="P1539" s="1018"/>
      <c r="Q1539" s="1018"/>
      <c r="R1539" s="1018"/>
      <c r="S1539" s="1018"/>
      <c r="T1539" s="1018"/>
      <c r="U1539" s="1018"/>
      <c r="V1539" s="1018"/>
      <c r="W1539" s="1018"/>
      <c r="X1539" s="1018"/>
      <c r="Y1539" s="1018"/>
      <c r="Z1539" s="1018"/>
      <c r="AA1539" s="1018"/>
      <c r="AB1539" s="1019"/>
      <c r="AD1539" s="1014" t="s">
        <v>3917</v>
      </c>
      <c r="AE1539" s="1015"/>
      <c r="AF1539" s="1015"/>
      <c r="AG1539" s="1015"/>
      <c r="AH1539" s="1015"/>
      <c r="AI1539" s="1015"/>
      <c r="AJ1539" s="1015"/>
      <c r="AK1539" s="1016"/>
      <c r="AL1539" s="1017"/>
      <c r="AM1539" s="1018"/>
      <c r="AN1539" s="1018"/>
      <c r="AO1539" s="1018"/>
      <c r="AP1539" s="1018"/>
      <c r="AQ1539" s="1018"/>
      <c r="AR1539" s="1018"/>
      <c r="AS1539" s="1018"/>
      <c r="AT1539" s="1018"/>
      <c r="AU1539" s="1018"/>
      <c r="AV1539" s="1018"/>
      <c r="AW1539" s="1018"/>
      <c r="AX1539" s="1018"/>
      <c r="AY1539" s="1018"/>
      <c r="AZ1539" s="1018"/>
      <c r="BA1539" s="1018"/>
      <c r="BB1539" s="1018"/>
      <c r="BC1539" s="1018"/>
      <c r="BD1539" s="1019"/>
    </row>
    <row r="1540" spans="2:58" s="236" customFormat="1" ht="22.5" hidden="1" customHeight="1">
      <c r="B1540" s="1020" t="s">
        <v>8</v>
      </c>
      <c r="C1540" s="1021"/>
      <c r="D1540" s="1021"/>
      <c r="E1540" s="1021"/>
      <c r="F1540" s="1021"/>
      <c r="G1540" s="1021"/>
      <c r="H1540" s="1021"/>
      <c r="I1540" s="1022"/>
      <c r="J1540" s="1023"/>
      <c r="K1540" s="1024"/>
      <c r="L1540" s="1024"/>
      <c r="M1540" s="1025"/>
      <c r="N1540" s="1025"/>
      <c r="O1540" s="1024"/>
      <c r="P1540" s="1025"/>
      <c r="Q1540" s="1025"/>
      <c r="R1540" s="1024"/>
      <c r="S1540" s="1024"/>
      <c r="T1540" s="1024"/>
      <c r="U1540" s="1024"/>
      <c r="V1540" s="1024"/>
      <c r="W1540" s="1024"/>
      <c r="X1540" s="1024"/>
      <c r="Y1540" s="1024"/>
      <c r="Z1540" s="1024"/>
      <c r="AA1540" s="1024"/>
      <c r="AB1540" s="1026"/>
      <c r="AC1540" s="236">
        <v>90</v>
      </c>
      <c r="AD1540" s="1020" t="s">
        <v>8</v>
      </c>
      <c r="AE1540" s="1021"/>
      <c r="AF1540" s="1021"/>
      <c r="AG1540" s="1021"/>
      <c r="AH1540" s="1021"/>
      <c r="AI1540" s="1021"/>
      <c r="AJ1540" s="1021"/>
      <c r="AK1540" s="1022"/>
      <c r="AL1540" s="1023"/>
      <c r="AM1540" s="1024"/>
      <c r="AN1540" s="1024"/>
      <c r="AO1540" s="1025"/>
      <c r="AP1540" s="1025"/>
      <c r="AQ1540" s="1024"/>
      <c r="AR1540" s="1025"/>
      <c r="AS1540" s="1025"/>
      <c r="AT1540" s="1024"/>
      <c r="AU1540" s="1024"/>
      <c r="AV1540" s="1024"/>
      <c r="AW1540" s="1024"/>
      <c r="AX1540" s="1024"/>
      <c r="AY1540" s="1024"/>
      <c r="AZ1540" s="1024"/>
      <c r="BA1540" s="1024"/>
      <c r="BB1540" s="1024"/>
      <c r="BC1540" s="1024"/>
      <c r="BD1540" s="1026"/>
      <c r="BF1540" s="236">
        <v>90</v>
      </c>
    </row>
    <row r="1541" spans="2:58" s="236" customFormat="1" ht="25.2" hidden="1" customHeight="1">
      <c r="B1541" s="1027" t="s">
        <v>23</v>
      </c>
      <c r="C1541" s="1028"/>
      <c r="D1541" s="1028"/>
      <c r="E1541" s="1028"/>
      <c r="F1541" s="1028"/>
      <c r="G1541" s="1028"/>
      <c r="H1541" s="1028"/>
      <c r="I1541" s="1029"/>
      <c r="J1541" s="972" t="s">
        <v>3918</v>
      </c>
      <c r="K1541" s="973"/>
      <c r="L1541" s="973"/>
      <c r="M1541" s="975"/>
      <c r="N1541" s="977"/>
      <c r="O1541" s="239" t="s">
        <v>3919</v>
      </c>
      <c r="P1541" s="975"/>
      <c r="Q1541" s="977"/>
      <c r="R1541" s="973"/>
      <c r="S1541" s="973"/>
      <c r="T1541" s="973"/>
      <c r="U1541" s="973"/>
      <c r="V1541" s="973"/>
      <c r="W1541" s="973"/>
      <c r="X1541" s="973"/>
      <c r="Y1541" s="973"/>
      <c r="Z1541" s="973"/>
      <c r="AA1541" s="973"/>
      <c r="AB1541" s="974"/>
      <c r="AD1541" s="1027" t="s">
        <v>23</v>
      </c>
      <c r="AE1541" s="1028"/>
      <c r="AF1541" s="1028"/>
      <c r="AG1541" s="1028"/>
      <c r="AH1541" s="1028"/>
      <c r="AI1541" s="1028"/>
      <c r="AJ1541" s="1028"/>
      <c r="AK1541" s="1029"/>
      <c r="AL1541" s="972" t="s">
        <v>3918</v>
      </c>
      <c r="AM1541" s="973"/>
      <c r="AN1541" s="973"/>
      <c r="AO1541" s="975"/>
      <c r="AP1541" s="977"/>
      <c r="AQ1541" s="239" t="s">
        <v>3919</v>
      </c>
      <c r="AR1541" s="975"/>
      <c r="AS1541" s="977"/>
      <c r="AT1541" s="973"/>
      <c r="AU1541" s="973"/>
      <c r="AV1541" s="973"/>
      <c r="AW1541" s="973"/>
      <c r="AX1541" s="973"/>
      <c r="AY1541" s="973"/>
      <c r="AZ1541" s="973"/>
      <c r="BA1541" s="973"/>
      <c r="BB1541" s="973"/>
      <c r="BC1541" s="973"/>
      <c r="BD1541" s="974"/>
    </row>
    <row r="1542" spans="2:58" s="236" customFormat="1" ht="25.2" hidden="1" customHeight="1">
      <c r="B1542" s="1030"/>
      <c r="C1542" s="1025"/>
      <c r="D1542" s="1025"/>
      <c r="E1542" s="1025"/>
      <c r="F1542" s="1025"/>
      <c r="G1542" s="1025"/>
      <c r="H1542" s="1025"/>
      <c r="I1542" s="1031"/>
      <c r="J1542" s="972" t="s">
        <v>3920</v>
      </c>
      <c r="K1542" s="973"/>
      <c r="L1542" s="973"/>
      <c r="M1542" s="975"/>
      <c r="N1542" s="976"/>
      <c r="O1542" s="976"/>
      <c r="P1542" s="976"/>
      <c r="Q1542" s="977"/>
      <c r="R1542" s="972" t="s">
        <v>3921</v>
      </c>
      <c r="S1542" s="973"/>
      <c r="T1542" s="974"/>
      <c r="U1542" s="975"/>
      <c r="V1542" s="976"/>
      <c r="W1542" s="976"/>
      <c r="X1542" s="976"/>
      <c r="Y1542" s="976"/>
      <c r="Z1542" s="976"/>
      <c r="AA1542" s="976"/>
      <c r="AB1542" s="977"/>
      <c r="AD1542" s="1030"/>
      <c r="AE1542" s="1025"/>
      <c r="AF1542" s="1025"/>
      <c r="AG1542" s="1025"/>
      <c r="AH1542" s="1025"/>
      <c r="AI1542" s="1025"/>
      <c r="AJ1542" s="1025"/>
      <c r="AK1542" s="1031"/>
      <c r="AL1542" s="972" t="s">
        <v>3920</v>
      </c>
      <c r="AM1542" s="973"/>
      <c r="AN1542" s="973"/>
      <c r="AO1542" s="975"/>
      <c r="AP1542" s="976"/>
      <c r="AQ1542" s="976"/>
      <c r="AR1542" s="976"/>
      <c r="AS1542" s="977"/>
      <c r="AT1542" s="972" t="s">
        <v>3921</v>
      </c>
      <c r="AU1542" s="973"/>
      <c r="AV1542" s="974"/>
      <c r="AW1542" s="975"/>
      <c r="AX1542" s="976"/>
      <c r="AY1542" s="976"/>
      <c r="AZ1542" s="976"/>
      <c r="BA1542" s="976"/>
      <c r="BB1542" s="976"/>
      <c r="BC1542" s="976"/>
      <c r="BD1542" s="977"/>
    </row>
    <row r="1543" spans="2:58" s="236" customFormat="1" ht="25.2" hidden="1" customHeight="1">
      <c r="B1543" s="1030"/>
      <c r="C1543" s="1025"/>
      <c r="D1543" s="1025"/>
      <c r="E1543" s="1025"/>
      <c r="F1543" s="1025"/>
      <c r="G1543" s="1025"/>
      <c r="H1543" s="1025"/>
      <c r="I1543" s="1031"/>
      <c r="J1543" s="972" t="s">
        <v>3922</v>
      </c>
      <c r="K1543" s="973"/>
      <c r="L1543" s="973"/>
      <c r="M1543" s="978"/>
      <c r="N1543" s="979"/>
      <c r="O1543" s="979"/>
      <c r="P1543" s="979"/>
      <c r="Q1543" s="980"/>
      <c r="R1543" s="972" t="s">
        <v>3923</v>
      </c>
      <c r="S1543" s="973"/>
      <c r="T1543" s="974"/>
      <c r="U1543" s="975"/>
      <c r="V1543" s="976"/>
      <c r="W1543" s="976"/>
      <c r="X1543" s="976"/>
      <c r="Y1543" s="976"/>
      <c r="Z1543" s="976"/>
      <c r="AA1543" s="976"/>
      <c r="AB1543" s="977"/>
      <c r="AD1543" s="1030"/>
      <c r="AE1543" s="1025"/>
      <c r="AF1543" s="1025"/>
      <c r="AG1543" s="1025"/>
      <c r="AH1543" s="1025"/>
      <c r="AI1543" s="1025"/>
      <c r="AJ1543" s="1025"/>
      <c r="AK1543" s="1031"/>
      <c r="AL1543" s="972" t="s">
        <v>3922</v>
      </c>
      <c r="AM1543" s="973"/>
      <c r="AN1543" s="973"/>
      <c r="AO1543" s="978"/>
      <c r="AP1543" s="979"/>
      <c r="AQ1543" s="979"/>
      <c r="AR1543" s="979"/>
      <c r="AS1543" s="980"/>
      <c r="AT1543" s="972" t="s">
        <v>3923</v>
      </c>
      <c r="AU1543" s="973"/>
      <c r="AV1543" s="974"/>
      <c r="AW1543" s="975"/>
      <c r="AX1543" s="976"/>
      <c r="AY1543" s="976"/>
      <c r="AZ1543" s="976"/>
      <c r="BA1543" s="976"/>
      <c r="BB1543" s="976"/>
      <c r="BC1543" s="976"/>
      <c r="BD1543" s="977"/>
    </row>
    <row r="1544" spans="2:58" s="236" customFormat="1" ht="25.2" hidden="1" customHeight="1">
      <c r="B1544" s="1023"/>
      <c r="C1544" s="1024"/>
      <c r="D1544" s="1024"/>
      <c r="E1544" s="1024"/>
      <c r="F1544" s="1024"/>
      <c r="G1544" s="1024"/>
      <c r="H1544" s="1024"/>
      <c r="I1544" s="1026"/>
      <c r="J1544" s="972" t="s">
        <v>3924</v>
      </c>
      <c r="K1544" s="973"/>
      <c r="L1544" s="973"/>
      <c r="M1544" s="981"/>
      <c r="N1544" s="981"/>
      <c r="O1544" s="981"/>
      <c r="P1544" s="981"/>
      <c r="Q1544" s="981"/>
      <c r="R1544" s="981"/>
      <c r="S1544" s="981"/>
      <c r="T1544" s="981"/>
      <c r="U1544" s="981"/>
      <c r="V1544" s="981"/>
      <c r="W1544" s="981"/>
      <c r="X1544" s="981"/>
      <c r="Y1544" s="981"/>
      <c r="Z1544" s="981"/>
      <c r="AA1544" s="981"/>
      <c r="AB1544" s="981"/>
      <c r="AD1544" s="1023"/>
      <c r="AE1544" s="1024"/>
      <c r="AF1544" s="1024"/>
      <c r="AG1544" s="1024"/>
      <c r="AH1544" s="1024"/>
      <c r="AI1544" s="1024"/>
      <c r="AJ1544" s="1024"/>
      <c r="AK1544" s="1026"/>
      <c r="AL1544" s="972" t="s">
        <v>3924</v>
      </c>
      <c r="AM1544" s="973"/>
      <c r="AN1544" s="973"/>
      <c r="AO1544" s="981"/>
      <c r="AP1544" s="981"/>
      <c r="AQ1544" s="981"/>
      <c r="AR1544" s="981"/>
      <c r="AS1544" s="981"/>
      <c r="AT1544" s="981"/>
      <c r="AU1544" s="981"/>
      <c r="AV1544" s="981"/>
      <c r="AW1544" s="981"/>
      <c r="AX1544" s="981"/>
      <c r="AY1544" s="981"/>
      <c r="AZ1544" s="981"/>
      <c r="BA1544" s="981"/>
      <c r="BB1544" s="981"/>
      <c r="BC1544" s="981"/>
      <c r="BD1544" s="981"/>
    </row>
    <row r="1545" spans="2:58" s="236" customFormat="1" ht="30" hidden="1" customHeight="1">
      <c r="B1545" s="982" t="s">
        <v>3925</v>
      </c>
      <c r="C1545" s="983"/>
      <c r="D1545" s="983"/>
      <c r="E1545" s="983"/>
      <c r="F1545" s="983"/>
      <c r="G1545" s="983"/>
      <c r="H1545" s="983"/>
      <c r="I1545" s="984"/>
      <c r="J1545" s="444"/>
      <c r="K1545" s="445"/>
      <c r="L1545" s="446" t="s">
        <v>388</v>
      </c>
      <c r="M1545" s="447"/>
      <c r="N1545" s="448" t="s">
        <v>112</v>
      </c>
      <c r="O1545" s="449"/>
      <c r="P1545" s="450"/>
      <c r="V1545" s="451"/>
      <c r="W1545" s="451"/>
      <c r="X1545" s="451"/>
      <c r="Y1545" s="451"/>
      <c r="Z1545" s="451"/>
      <c r="AA1545" s="451"/>
      <c r="AB1545" s="452"/>
      <c r="AD1545" s="982" t="s">
        <v>3925</v>
      </c>
      <c r="AE1545" s="983"/>
      <c r="AF1545" s="983"/>
      <c r="AG1545" s="983"/>
      <c r="AH1545" s="983"/>
      <c r="AI1545" s="983"/>
      <c r="AJ1545" s="983"/>
      <c r="AK1545" s="984"/>
      <c r="AL1545" s="444"/>
      <c r="AM1545" s="445"/>
      <c r="AN1545" s="446" t="s">
        <v>388</v>
      </c>
      <c r="AO1545" s="447"/>
      <c r="AP1545" s="448" t="s">
        <v>112</v>
      </c>
      <c r="AQ1545" s="449"/>
      <c r="AR1545" s="450"/>
      <c r="AX1545" s="451"/>
      <c r="AY1545" s="451"/>
      <c r="AZ1545" s="451"/>
      <c r="BA1545" s="451"/>
      <c r="BB1545" s="451"/>
      <c r="BC1545" s="451"/>
      <c r="BD1545" s="452"/>
    </row>
    <row r="1546" spans="2:58" s="236" customFormat="1" ht="15" hidden="1" customHeight="1">
      <c r="B1546" s="985"/>
      <c r="C1546" s="986"/>
      <c r="D1546" s="986"/>
      <c r="E1546" s="986"/>
      <c r="F1546" s="986"/>
      <c r="G1546" s="986"/>
      <c r="H1546" s="986"/>
      <c r="I1546" s="987"/>
      <c r="J1546" s="453" t="s">
        <v>3926</v>
      </c>
      <c r="K1546" s="454"/>
      <c r="L1546" s="454"/>
      <c r="M1546" s="454"/>
      <c r="N1546" s="454"/>
      <c r="O1546" s="454"/>
      <c r="P1546" s="454"/>
      <c r="Q1546" s="454"/>
      <c r="R1546" s="454"/>
      <c r="S1546" s="449"/>
      <c r="T1546" s="455"/>
      <c r="U1546" s="456"/>
      <c r="V1546" s="457"/>
      <c r="W1546" s="458"/>
      <c r="X1546" s="459" t="s">
        <v>388</v>
      </c>
      <c r="Y1546" s="460"/>
      <c r="Z1546" s="461" t="s">
        <v>112</v>
      </c>
      <c r="AA1546" s="461"/>
      <c r="AB1546" s="462"/>
      <c r="AD1546" s="985"/>
      <c r="AE1546" s="986"/>
      <c r="AF1546" s="986"/>
      <c r="AG1546" s="986"/>
      <c r="AH1546" s="986"/>
      <c r="AI1546" s="986"/>
      <c r="AJ1546" s="986"/>
      <c r="AK1546" s="987"/>
      <c r="AL1546" s="453" t="s">
        <v>3926</v>
      </c>
      <c r="AM1546" s="454"/>
      <c r="AN1546" s="454"/>
      <c r="AO1546" s="454"/>
      <c r="AP1546" s="454"/>
      <c r="AQ1546" s="454"/>
      <c r="AR1546" s="454"/>
      <c r="AS1546" s="454"/>
      <c r="AT1546" s="454"/>
      <c r="AU1546" s="449"/>
      <c r="AV1546" s="455"/>
      <c r="AW1546" s="456"/>
      <c r="AX1546" s="457"/>
      <c r="AY1546" s="458"/>
      <c r="AZ1546" s="459" t="s">
        <v>388</v>
      </c>
      <c r="BA1546" s="460"/>
      <c r="BB1546" s="461" t="s">
        <v>112</v>
      </c>
      <c r="BC1546" s="461"/>
      <c r="BD1546" s="462"/>
    </row>
    <row r="1547" spans="2:58" s="236" customFormat="1" ht="15" hidden="1" customHeight="1">
      <c r="B1547" s="988"/>
      <c r="C1547" s="989"/>
      <c r="D1547" s="989"/>
      <c r="E1547" s="989"/>
      <c r="F1547" s="989"/>
      <c r="G1547" s="989"/>
      <c r="H1547" s="989"/>
      <c r="I1547" s="990"/>
      <c r="J1547" s="463" t="s">
        <v>3927</v>
      </c>
      <c r="K1547" s="464"/>
      <c r="L1547" s="464"/>
      <c r="M1547" s="464"/>
      <c r="N1547" s="464"/>
      <c r="O1547" s="464"/>
      <c r="P1547" s="464"/>
      <c r="Q1547" s="464"/>
      <c r="R1547" s="464"/>
      <c r="S1547" s="465"/>
      <c r="T1547" s="466"/>
      <c r="U1547" s="467"/>
      <c r="V1547" s="468"/>
      <c r="W1547" s="469"/>
      <c r="X1547" s="464" t="s">
        <v>388</v>
      </c>
      <c r="Y1547" s="470"/>
      <c r="Z1547" s="466" t="s">
        <v>112</v>
      </c>
      <c r="AA1547" s="466"/>
      <c r="AB1547" s="471"/>
      <c r="AD1547" s="988"/>
      <c r="AE1547" s="989"/>
      <c r="AF1547" s="989"/>
      <c r="AG1547" s="989"/>
      <c r="AH1547" s="989"/>
      <c r="AI1547" s="989"/>
      <c r="AJ1547" s="989"/>
      <c r="AK1547" s="990"/>
      <c r="AL1547" s="463" t="s">
        <v>3927</v>
      </c>
      <c r="AM1547" s="464"/>
      <c r="AN1547" s="464"/>
      <c r="AO1547" s="464"/>
      <c r="AP1547" s="464"/>
      <c r="AQ1547" s="464"/>
      <c r="AR1547" s="464"/>
      <c r="AS1547" s="464"/>
      <c r="AT1547" s="464"/>
      <c r="AU1547" s="465"/>
      <c r="AV1547" s="466"/>
      <c r="AW1547" s="467"/>
      <c r="AX1547" s="468"/>
      <c r="AY1547" s="469"/>
      <c r="AZ1547" s="464" t="s">
        <v>388</v>
      </c>
      <c r="BA1547" s="470"/>
      <c r="BB1547" s="466" t="s">
        <v>112</v>
      </c>
      <c r="BC1547" s="466"/>
      <c r="BD1547" s="471"/>
    </row>
    <row r="1548" spans="2:58" s="236" customFormat="1" ht="18" hidden="1" customHeight="1">
      <c r="B1548" s="991" t="s">
        <v>3928</v>
      </c>
      <c r="C1548" s="992"/>
      <c r="D1548" s="992"/>
      <c r="E1548" s="992"/>
      <c r="F1548" s="992"/>
      <c r="G1548" s="992"/>
      <c r="H1548" s="992"/>
      <c r="I1548" s="993"/>
      <c r="J1548" s="472" t="s">
        <v>3783</v>
      </c>
      <c r="K1548" s="473" t="s">
        <v>3929</v>
      </c>
      <c r="L1548" s="474"/>
      <c r="M1548" s="474"/>
      <c r="N1548" s="474"/>
      <c r="O1548" s="472" t="s">
        <v>3783</v>
      </c>
      <c r="P1548" s="473" t="s">
        <v>3930</v>
      </c>
      <c r="Q1548" s="474"/>
      <c r="R1548" s="474"/>
      <c r="T1548" s="461" t="s">
        <v>3935</v>
      </c>
      <c r="U1548" s="472" t="s">
        <v>3783</v>
      </c>
      <c r="V1548" s="461" t="s">
        <v>3936</v>
      </c>
      <c r="X1548" s="473"/>
      <c r="Y1548" s="474"/>
      <c r="Z1548" s="474"/>
      <c r="AA1548" s="474"/>
      <c r="AB1548" s="475"/>
      <c r="AD1548" s="991" t="s">
        <v>3928</v>
      </c>
      <c r="AE1548" s="992"/>
      <c r="AF1548" s="992"/>
      <c r="AG1548" s="992"/>
      <c r="AH1548" s="992"/>
      <c r="AI1548" s="992"/>
      <c r="AJ1548" s="992"/>
      <c r="AK1548" s="993"/>
      <c r="AL1548" s="472" t="s">
        <v>3783</v>
      </c>
      <c r="AM1548" s="473" t="s">
        <v>3929</v>
      </c>
      <c r="AN1548" s="474"/>
      <c r="AO1548" s="474"/>
      <c r="AP1548" s="474"/>
      <c r="AQ1548" s="472" t="s">
        <v>3783</v>
      </c>
      <c r="AR1548" s="473" t="s">
        <v>3930</v>
      </c>
      <c r="AS1548" s="474"/>
      <c r="AT1548" s="474"/>
      <c r="AV1548" s="461" t="s">
        <v>3935</v>
      </c>
      <c r="AW1548" s="472" t="s">
        <v>3783</v>
      </c>
      <c r="AX1548" s="461" t="s">
        <v>3936</v>
      </c>
      <c r="AZ1548" s="473"/>
      <c r="BA1548" s="474"/>
      <c r="BB1548" s="474"/>
      <c r="BC1548" s="474"/>
      <c r="BD1548" s="475"/>
    </row>
    <row r="1549" spans="2:58" s="236" customFormat="1" ht="15" hidden="1" customHeight="1">
      <c r="B1549" s="994" t="s">
        <v>3931</v>
      </c>
      <c r="C1549" s="995"/>
      <c r="D1549" s="995"/>
      <c r="E1549" s="995"/>
      <c r="F1549" s="995"/>
      <c r="G1549" s="995"/>
      <c r="H1549" s="995"/>
      <c r="I1549" s="996"/>
      <c r="J1549" s="1000" t="s">
        <v>3932</v>
      </c>
      <c r="K1549" s="1001"/>
      <c r="L1549" s="1004"/>
      <c r="M1549" s="1005"/>
      <c r="N1549" s="1005"/>
      <c r="O1549" s="1005"/>
      <c r="P1549" s="1005"/>
      <c r="Q1549" s="1005"/>
      <c r="R1549" s="1006"/>
      <c r="S1549" s="1006"/>
      <c r="T1549" s="1006"/>
      <c r="U1549" s="1007"/>
      <c r="V1549" s="1008" t="s">
        <v>3933</v>
      </c>
      <c r="W1549" s="1008"/>
      <c r="X1549" s="1008"/>
      <c r="Y1549" s="1008"/>
      <c r="Z1549" s="1008"/>
      <c r="AA1549" s="1008"/>
      <c r="AB1549" s="1009"/>
      <c r="AD1549" s="994" t="s">
        <v>3931</v>
      </c>
      <c r="AE1549" s="995"/>
      <c r="AF1549" s="995"/>
      <c r="AG1549" s="995"/>
      <c r="AH1549" s="995"/>
      <c r="AI1549" s="995"/>
      <c r="AJ1549" s="995"/>
      <c r="AK1549" s="996"/>
      <c r="AL1549" s="1000" t="s">
        <v>3932</v>
      </c>
      <c r="AM1549" s="1001"/>
      <c r="AN1549" s="1004"/>
      <c r="AO1549" s="1005"/>
      <c r="AP1549" s="1005"/>
      <c r="AQ1549" s="1005"/>
      <c r="AR1549" s="1005"/>
      <c r="AS1549" s="1005"/>
      <c r="AT1549" s="1006"/>
      <c r="AU1549" s="1006"/>
      <c r="AV1549" s="1006"/>
      <c r="AW1549" s="1007"/>
      <c r="AX1549" s="1008" t="s">
        <v>3933</v>
      </c>
      <c r="AY1549" s="1008"/>
      <c r="AZ1549" s="1008"/>
      <c r="BA1549" s="1008"/>
      <c r="BB1549" s="1008"/>
      <c r="BC1549" s="1008"/>
      <c r="BD1549" s="1009"/>
    </row>
    <row r="1550" spans="2:58" s="236" customFormat="1" ht="15" hidden="1" customHeight="1">
      <c r="B1550" s="997"/>
      <c r="C1550" s="998"/>
      <c r="D1550" s="998"/>
      <c r="E1550" s="998"/>
      <c r="F1550" s="998"/>
      <c r="G1550" s="998"/>
      <c r="H1550" s="998"/>
      <c r="I1550" s="999"/>
      <c r="J1550" s="1002"/>
      <c r="K1550" s="1003"/>
      <c r="L1550" s="1004"/>
      <c r="M1550" s="1005"/>
      <c r="N1550" s="1005"/>
      <c r="O1550" s="1005"/>
      <c r="P1550" s="1005"/>
      <c r="Q1550" s="1005"/>
      <c r="R1550" s="1006"/>
      <c r="S1550" s="1006"/>
      <c r="T1550" s="1006"/>
      <c r="U1550" s="1007"/>
      <c r="V1550" s="1010"/>
      <c r="W1550" s="1010"/>
      <c r="X1550" s="1010"/>
      <c r="Y1550" s="1010"/>
      <c r="Z1550" s="1010"/>
      <c r="AA1550" s="1010"/>
      <c r="AB1550" s="1011"/>
      <c r="AC1550" s="241"/>
      <c r="AD1550" s="997"/>
      <c r="AE1550" s="998"/>
      <c r="AF1550" s="998"/>
      <c r="AG1550" s="998"/>
      <c r="AH1550" s="998"/>
      <c r="AI1550" s="998"/>
      <c r="AJ1550" s="998"/>
      <c r="AK1550" s="999"/>
      <c r="AL1550" s="1002"/>
      <c r="AM1550" s="1003"/>
      <c r="AN1550" s="1004"/>
      <c r="AO1550" s="1005"/>
      <c r="AP1550" s="1005"/>
      <c r="AQ1550" s="1005"/>
      <c r="AR1550" s="1005"/>
      <c r="AS1550" s="1005"/>
      <c r="AT1550" s="1006"/>
      <c r="AU1550" s="1006"/>
      <c r="AV1550" s="1006"/>
      <c r="AW1550" s="1007"/>
      <c r="AX1550" s="1010"/>
      <c r="AY1550" s="1010"/>
      <c r="AZ1550" s="1010"/>
      <c r="BA1550" s="1010"/>
      <c r="BB1550" s="1010"/>
      <c r="BC1550" s="1010"/>
      <c r="BD1550" s="1011"/>
      <c r="BF1550" s="241"/>
    </row>
    <row r="1551" spans="2:58" s="236" customFormat="1" ht="15" hidden="1" customHeight="1">
      <c r="B1551" s="994" t="s">
        <v>3934</v>
      </c>
      <c r="C1551" s="995"/>
      <c r="D1551" s="995"/>
      <c r="E1551" s="995"/>
      <c r="F1551" s="995"/>
      <c r="G1551" s="995"/>
      <c r="H1551" s="995"/>
      <c r="I1551" s="996"/>
      <c r="J1551" s="968"/>
      <c r="K1551" s="969"/>
      <c r="L1551" s="1012"/>
      <c r="M1551" s="1012" t="s">
        <v>12</v>
      </c>
      <c r="N1551" s="1012"/>
      <c r="O1551" s="1012" t="s">
        <v>11</v>
      </c>
      <c r="P1551" s="1012"/>
      <c r="Q1551" s="1012" t="s">
        <v>227</v>
      </c>
      <c r="S1551" s="476"/>
      <c r="T1551" s="476"/>
      <c r="U1551" s="476"/>
      <c r="V1551" s="476"/>
      <c r="W1551" s="476"/>
      <c r="X1551" s="476"/>
      <c r="Y1551" s="476"/>
      <c r="Z1551" s="476"/>
      <c r="AA1551" s="476"/>
      <c r="AB1551" s="477"/>
      <c r="AC1551" s="241"/>
      <c r="AD1551" s="994" t="s">
        <v>3934</v>
      </c>
      <c r="AE1551" s="995"/>
      <c r="AF1551" s="995"/>
      <c r="AG1551" s="995"/>
      <c r="AH1551" s="995"/>
      <c r="AI1551" s="995"/>
      <c r="AJ1551" s="995"/>
      <c r="AK1551" s="996"/>
      <c r="AL1551" s="968"/>
      <c r="AM1551" s="969"/>
      <c r="AN1551" s="1012"/>
      <c r="AO1551" s="1012" t="s">
        <v>12</v>
      </c>
      <c r="AP1551" s="1012"/>
      <c r="AQ1551" s="1012" t="s">
        <v>11</v>
      </c>
      <c r="AR1551" s="1012"/>
      <c r="AS1551" s="1012" t="s">
        <v>227</v>
      </c>
      <c r="AU1551" s="476"/>
      <c r="AV1551" s="476"/>
      <c r="AW1551" s="476"/>
      <c r="AX1551" s="476"/>
      <c r="AY1551" s="476"/>
      <c r="AZ1551" s="476"/>
      <c r="BA1551" s="476"/>
      <c r="BB1551" s="476"/>
      <c r="BC1551" s="476"/>
      <c r="BD1551" s="477"/>
      <c r="BF1551" s="241"/>
    </row>
    <row r="1552" spans="2:58" s="236" customFormat="1" ht="15" hidden="1" customHeight="1">
      <c r="B1552" s="997"/>
      <c r="C1552" s="998"/>
      <c r="D1552" s="998"/>
      <c r="E1552" s="998"/>
      <c r="F1552" s="998"/>
      <c r="G1552" s="998"/>
      <c r="H1552" s="998"/>
      <c r="I1552" s="999"/>
      <c r="J1552" s="970"/>
      <c r="K1552" s="971"/>
      <c r="L1552" s="1013"/>
      <c r="M1552" s="1013"/>
      <c r="N1552" s="1013"/>
      <c r="O1552" s="1013"/>
      <c r="P1552" s="1013"/>
      <c r="Q1552" s="1013"/>
      <c r="R1552" s="481"/>
      <c r="S1552" s="479"/>
      <c r="T1552" s="479"/>
      <c r="U1552" s="479"/>
      <c r="V1552" s="479"/>
      <c r="W1552" s="479"/>
      <c r="X1552" s="479"/>
      <c r="Y1552" s="479"/>
      <c r="Z1552" s="479"/>
      <c r="AA1552" s="479"/>
      <c r="AB1552" s="480"/>
      <c r="AC1552" s="241"/>
      <c r="AD1552" s="997"/>
      <c r="AE1552" s="998"/>
      <c r="AF1552" s="998"/>
      <c r="AG1552" s="998"/>
      <c r="AH1552" s="998"/>
      <c r="AI1552" s="998"/>
      <c r="AJ1552" s="998"/>
      <c r="AK1552" s="999"/>
      <c r="AL1552" s="970"/>
      <c r="AM1552" s="971"/>
      <c r="AN1552" s="1013"/>
      <c r="AO1552" s="1013"/>
      <c r="AP1552" s="1013"/>
      <c r="AQ1552" s="1013"/>
      <c r="AR1552" s="1013"/>
      <c r="AS1552" s="1013"/>
      <c r="AT1552" s="481"/>
      <c r="AU1552" s="479"/>
      <c r="AV1552" s="479"/>
      <c r="AW1552" s="479"/>
      <c r="AX1552" s="479"/>
      <c r="AY1552" s="479"/>
      <c r="AZ1552" s="479"/>
      <c r="BA1552" s="479"/>
      <c r="BB1552" s="479"/>
      <c r="BC1552" s="479"/>
      <c r="BD1552" s="480"/>
      <c r="BF1552" s="241"/>
    </row>
    <row r="1553" spans="2:58" s="236" customFormat="1" ht="20.100000000000001" hidden="1" customHeight="1">
      <c r="B1553" s="482"/>
      <c r="C1553" s="482"/>
      <c r="D1553" s="482"/>
      <c r="E1553" s="482"/>
      <c r="F1553" s="482"/>
      <c r="G1553" s="482"/>
      <c r="H1553" s="482"/>
      <c r="I1553" s="482"/>
      <c r="J1553" s="482"/>
      <c r="K1553" s="482"/>
      <c r="L1553" s="482"/>
      <c r="M1553" s="482"/>
      <c r="N1553" s="482"/>
      <c r="O1553" s="482"/>
      <c r="P1553" s="482"/>
      <c r="Q1553" s="482"/>
      <c r="R1553" s="482"/>
      <c r="S1553" s="482"/>
      <c r="T1553" s="482"/>
      <c r="U1553" s="482"/>
      <c r="V1553" s="482"/>
      <c r="W1553" s="482"/>
      <c r="X1553" s="482"/>
      <c r="Y1553" s="482"/>
      <c r="Z1553" s="482"/>
      <c r="AA1553" s="482"/>
      <c r="AB1553" s="482"/>
      <c r="AC1553" s="241"/>
      <c r="AD1553" s="482"/>
      <c r="AE1553" s="482"/>
      <c r="AF1553" s="482"/>
      <c r="AG1553" s="482"/>
      <c r="AH1553" s="482"/>
      <c r="AI1553" s="482"/>
      <c r="AJ1553" s="482"/>
      <c r="AK1553" s="482"/>
      <c r="AL1553" s="482"/>
      <c r="AM1553" s="482"/>
      <c r="AN1553" s="482"/>
      <c r="AO1553" s="482"/>
      <c r="AP1553" s="482"/>
      <c r="AQ1553" s="482"/>
      <c r="AR1553" s="482"/>
      <c r="AS1553" s="482"/>
      <c r="AT1553" s="482"/>
      <c r="AU1553" s="482"/>
      <c r="AV1553" s="482"/>
      <c r="AW1553" s="482"/>
      <c r="AX1553" s="482"/>
      <c r="AY1553" s="482"/>
      <c r="AZ1553" s="482"/>
      <c r="BA1553" s="482"/>
      <c r="BB1553" s="482"/>
      <c r="BC1553" s="482"/>
      <c r="BD1553" s="482"/>
      <c r="BF1553" s="241"/>
    </row>
    <row r="1554" spans="2:58" s="236" customFormat="1" ht="18" hidden="1" customHeight="1">
      <c r="C1554" s="437" t="s">
        <v>3937</v>
      </c>
      <c r="D1554" s="243" t="s">
        <v>16092</v>
      </c>
      <c r="F1554" s="243"/>
      <c r="G1554" s="243"/>
      <c r="H1554" s="243"/>
      <c r="I1554" s="243"/>
      <c r="J1554" s="483"/>
      <c r="K1554" s="483"/>
      <c r="L1554" s="483"/>
      <c r="M1554" s="483"/>
      <c r="N1554" s="483"/>
      <c r="O1554" s="483"/>
      <c r="P1554" s="483"/>
      <c r="Q1554" s="483"/>
      <c r="R1554" s="483"/>
      <c r="S1554" s="484"/>
      <c r="T1554" s="483"/>
      <c r="U1554" s="483"/>
      <c r="V1554" s="483"/>
      <c r="W1554" s="483"/>
      <c r="X1554" s="243"/>
      <c r="Y1554" s="243"/>
      <c r="Z1554" s="243"/>
      <c r="AA1554" s="243"/>
      <c r="AB1554" s="243"/>
      <c r="AE1554" s="437" t="s">
        <v>3937</v>
      </c>
      <c r="AF1554" s="243" t="s">
        <v>16092</v>
      </c>
      <c r="AH1554" s="243"/>
      <c r="AI1554" s="243"/>
      <c r="AJ1554" s="243"/>
      <c r="AK1554" s="243"/>
      <c r="AL1554" s="483"/>
      <c r="AM1554" s="483"/>
      <c r="AN1554" s="483"/>
      <c r="AO1554" s="483"/>
      <c r="AP1554" s="483"/>
      <c r="AQ1554" s="483"/>
      <c r="AR1554" s="483"/>
      <c r="AS1554" s="483"/>
      <c r="AT1554" s="483"/>
      <c r="AU1554" s="484"/>
      <c r="AV1554" s="483"/>
      <c r="AW1554" s="483"/>
      <c r="AX1554" s="483"/>
      <c r="AY1554" s="483"/>
      <c r="AZ1554" s="243"/>
      <c r="BA1554" s="243"/>
      <c r="BB1554" s="243"/>
      <c r="BC1554" s="243"/>
      <c r="BD1554" s="243"/>
    </row>
    <row r="1555" spans="2:58" s="236" customFormat="1" ht="30" hidden="1" customHeight="1">
      <c r="C1555" s="485" t="s">
        <v>3938</v>
      </c>
      <c r="D1555" s="1032" t="s">
        <v>16093</v>
      </c>
      <c r="E1555" s="1032"/>
      <c r="F1555" s="1032"/>
      <c r="G1555" s="1032"/>
      <c r="H1555" s="1032"/>
      <c r="I1555" s="1032"/>
      <c r="J1555" s="1032"/>
      <c r="K1555" s="1032"/>
      <c r="L1555" s="1032"/>
      <c r="M1555" s="1032"/>
      <c r="N1555" s="1032"/>
      <c r="O1555" s="1032"/>
      <c r="P1555" s="1032"/>
      <c r="Q1555" s="1032"/>
      <c r="R1555" s="1032"/>
      <c r="S1555" s="1032"/>
      <c r="T1555" s="1032"/>
      <c r="U1555" s="1032"/>
      <c r="V1555" s="1032"/>
      <c r="W1555" s="1032"/>
      <c r="X1555" s="1032"/>
      <c r="Y1555" s="1032"/>
      <c r="Z1555" s="1032"/>
      <c r="AA1555" s="1032"/>
      <c r="AB1555" s="1032"/>
      <c r="AE1555" s="485" t="s">
        <v>3938</v>
      </c>
      <c r="AF1555" s="1032" t="s">
        <v>16093</v>
      </c>
      <c r="AG1555" s="1032"/>
      <c r="AH1555" s="1032"/>
      <c r="AI1555" s="1032"/>
      <c r="AJ1555" s="1032"/>
      <c r="AK1555" s="1032"/>
      <c r="AL1555" s="1032"/>
      <c r="AM1555" s="1032"/>
      <c r="AN1555" s="1032"/>
      <c r="AO1555" s="1032"/>
      <c r="AP1555" s="1032"/>
      <c r="AQ1555" s="1032"/>
      <c r="AR1555" s="1032"/>
      <c r="AS1555" s="1032"/>
      <c r="AT1555" s="1032"/>
      <c r="AU1555" s="1032"/>
      <c r="AV1555" s="1032"/>
      <c r="AW1555" s="1032"/>
      <c r="AX1555" s="1032"/>
      <c r="AY1555" s="1032"/>
      <c r="AZ1555" s="1032"/>
      <c r="BA1555" s="1032"/>
      <c r="BB1555" s="1032"/>
      <c r="BC1555" s="1032"/>
      <c r="BD1555" s="1032"/>
    </row>
    <row r="1556" spans="2:58" s="236" customFormat="1" ht="7.95" hidden="1" customHeight="1">
      <c r="E1556" s="486"/>
      <c r="F1556" s="486"/>
      <c r="G1556" s="486"/>
      <c r="H1556" s="486"/>
      <c r="I1556" s="486"/>
      <c r="J1556" s="486"/>
      <c r="K1556" s="486"/>
      <c r="L1556" s="486"/>
      <c r="M1556" s="486"/>
      <c r="N1556" s="486"/>
      <c r="O1556" s="486"/>
      <c r="P1556" s="486"/>
      <c r="Q1556" s="486"/>
      <c r="R1556" s="486"/>
      <c r="S1556" s="486"/>
      <c r="T1556" s="486"/>
      <c r="U1556" s="486"/>
      <c r="V1556" s="486"/>
      <c r="W1556" s="486"/>
      <c r="X1556" s="486"/>
      <c r="Y1556" s="486"/>
      <c r="Z1556" s="486"/>
      <c r="AA1556" s="486"/>
      <c r="AB1556" s="486"/>
      <c r="AG1556" s="486"/>
      <c r="AH1556" s="486"/>
      <c r="AI1556" s="486"/>
      <c r="AJ1556" s="486"/>
      <c r="AK1556" s="486"/>
      <c r="AL1556" s="486"/>
      <c r="AM1556" s="486"/>
      <c r="AN1556" s="486"/>
      <c r="AO1556" s="486"/>
      <c r="AP1556" s="486"/>
      <c r="AQ1556" s="486"/>
      <c r="AR1556" s="486"/>
      <c r="AS1556" s="486"/>
      <c r="AT1556" s="486"/>
      <c r="AU1556" s="486"/>
      <c r="AV1556" s="486"/>
      <c r="AW1556" s="486"/>
      <c r="AX1556" s="486"/>
      <c r="AY1556" s="486"/>
      <c r="AZ1556" s="486"/>
      <c r="BA1556" s="486"/>
      <c r="BB1556" s="486"/>
      <c r="BC1556" s="486"/>
      <c r="BD1556" s="486"/>
    </row>
    <row r="1557" spans="2:58" s="236" customFormat="1" ht="25.35" hidden="1" customHeight="1">
      <c r="B1557" s="441" t="s">
        <v>3939</v>
      </c>
      <c r="I1557" s="442"/>
      <c r="J1557" s="442"/>
      <c r="W1557" s="442"/>
      <c r="X1557" s="442"/>
      <c r="Y1557" s="442"/>
      <c r="Z1557" s="442"/>
      <c r="AA1557" s="442"/>
      <c r="AB1557" s="442"/>
      <c r="AD1557" s="441" t="s">
        <v>3939</v>
      </c>
      <c r="AK1557" s="442"/>
      <c r="AL1557" s="442"/>
      <c r="AY1557" s="442"/>
      <c r="AZ1557" s="442"/>
      <c r="BA1557" s="442"/>
      <c r="BB1557" s="442"/>
      <c r="BC1557" s="442"/>
      <c r="BD1557" s="442"/>
    </row>
    <row r="1558" spans="2:58" s="236" customFormat="1" ht="12.45" hidden="1" customHeight="1">
      <c r="B1558" s="1014" t="s">
        <v>3917</v>
      </c>
      <c r="C1558" s="1015"/>
      <c r="D1558" s="1015"/>
      <c r="E1558" s="1015"/>
      <c r="F1558" s="1015"/>
      <c r="G1558" s="1015"/>
      <c r="H1558" s="1015"/>
      <c r="I1558" s="1016"/>
      <c r="J1558" s="1017"/>
      <c r="K1558" s="1018"/>
      <c r="L1558" s="1018"/>
      <c r="M1558" s="1018"/>
      <c r="N1558" s="1018"/>
      <c r="O1558" s="1018"/>
      <c r="P1558" s="1018"/>
      <c r="Q1558" s="1018"/>
      <c r="R1558" s="1018"/>
      <c r="S1558" s="1018"/>
      <c r="T1558" s="1018"/>
      <c r="U1558" s="1018"/>
      <c r="V1558" s="1018"/>
      <c r="W1558" s="1018"/>
      <c r="X1558" s="1018"/>
      <c r="Y1558" s="1018"/>
      <c r="Z1558" s="1018"/>
      <c r="AA1558" s="1018"/>
      <c r="AB1558" s="1019"/>
      <c r="AD1558" s="1014" t="s">
        <v>3917</v>
      </c>
      <c r="AE1558" s="1015"/>
      <c r="AF1558" s="1015"/>
      <c r="AG1558" s="1015"/>
      <c r="AH1558" s="1015"/>
      <c r="AI1558" s="1015"/>
      <c r="AJ1558" s="1015"/>
      <c r="AK1558" s="1016"/>
      <c r="AL1558" s="1017"/>
      <c r="AM1558" s="1018"/>
      <c r="AN1558" s="1018"/>
      <c r="AO1558" s="1018"/>
      <c r="AP1558" s="1018"/>
      <c r="AQ1558" s="1018"/>
      <c r="AR1558" s="1018"/>
      <c r="AS1558" s="1018"/>
      <c r="AT1558" s="1018"/>
      <c r="AU1558" s="1018"/>
      <c r="AV1558" s="1018"/>
      <c r="AW1558" s="1018"/>
      <c r="AX1558" s="1018"/>
      <c r="AY1558" s="1018"/>
      <c r="AZ1558" s="1018"/>
      <c r="BA1558" s="1018"/>
      <c r="BB1558" s="1018"/>
      <c r="BC1558" s="1018"/>
      <c r="BD1558" s="1019"/>
    </row>
    <row r="1559" spans="2:58" s="236" customFormat="1" ht="22.5" hidden="1" customHeight="1">
      <c r="B1559" s="1020" t="s">
        <v>8</v>
      </c>
      <c r="C1559" s="1021"/>
      <c r="D1559" s="1021"/>
      <c r="E1559" s="1021"/>
      <c r="F1559" s="1021"/>
      <c r="G1559" s="1021"/>
      <c r="H1559" s="1021"/>
      <c r="I1559" s="1022"/>
      <c r="J1559" s="1023"/>
      <c r="K1559" s="1024"/>
      <c r="L1559" s="1024"/>
      <c r="M1559" s="1025"/>
      <c r="N1559" s="1025"/>
      <c r="O1559" s="1024"/>
      <c r="P1559" s="1025"/>
      <c r="Q1559" s="1025"/>
      <c r="R1559" s="1024"/>
      <c r="S1559" s="1024"/>
      <c r="T1559" s="1024"/>
      <c r="U1559" s="1024"/>
      <c r="V1559" s="1024"/>
      <c r="W1559" s="1024"/>
      <c r="X1559" s="1024"/>
      <c r="Y1559" s="1024"/>
      <c r="Z1559" s="1024"/>
      <c r="AA1559" s="1024"/>
      <c r="AB1559" s="1026"/>
      <c r="AC1559" s="236">
        <v>91</v>
      </c>
      <c r="AD1559" s="1020" t="s">
        <v>8</v>
      </c>
      <c r="AE1559" s="1021"/>
      <c r="AF1559" s="1021"/>
      <c r="AG1559" s="1021"/>
      <c r="AH1559" s="1021"/>
      <c r="AI1559" s="1021"/>
      <c r="AJ1559" s="1021"/>
      <c r="AK1559" s="1022"/>
      <c r="AL1559" s="1023"/>
      <c r="AM1559" s="1024"/>
      <c r="AN1559" s="1024"/>
      <c r="AO1559" s="1025"/>
      <c r="AP1559" s="1025"/>
      <c r="AQ1559" s="1024"/>
      <c r="AR1559" s="1025"/>
      <c r="AS1559" s="1025"/>
      <c r="AT1559" s="1024"/>
      <c r="AU1559" s="1024"/>
      <c r="AV1559" s="1024"/>
      <c r="AW1559" s="1024"/>
      <c r="AX1559" s="1024"/>
      <c r="AY1559" s="1024"/>
      <c r="AZ1559" s="1024"/>
      <c r="BA1559" s="1024"/>
      <c r="BB1559" s="1024"/>
      <c r="BC1559" s="1024"/>
      <c r="BD1559" s="1026"/>
      <c r="BF1559" s="236">
        <v>91</v>
      </c>
    </row>
    <row r="1560" spans="2:58" s="236" customFormat="1" ht="25.2" hidden="1" customHeight="1">
      <c r="B1560" s="1027" t="s">
        <v>23</v>
      </c>
      <c r="C1560" s="1028"/>
      <c r="D1560" s="1028"/>
      <c r="E1560" s="1028"/>
      <c r="F1560" s="1028"/>
      <c r="G1560" s="1028"/>
      <c r="H1560" s="1028"/>
      <c r="I1560" s="1029"/>
      <c r="J1560" s="972" t="s">
        <v>3918</v>
      </c>
      <c r="K1560" s="973"/>
      <c r="L1560" s="973"/>
      <c r="M1560" s="975"/>
      <c r="N1560" s="977"/>
      <c r="O1560" s="239" t="s">
        <v>3919</v>
      </c>
      <c r="P1560" s="975"/>
      <c r="Q1560" s="977"/>
      <c r="R1560" s="973"/>
      <c r="S1560" s="973"/>
      <c r="T1560" s="973"/>
      <c r="U1560" s="973"/>
      <c r="V1560" s="973"/>
      <c r="W1560" s="973"/>
      <c r="X1560" s="973"/>
      <c r="Y1560" s="973"/>
      <c r="Z1560" s="973"/>
      <c r="AA1560" s="973"/>
      <c r="AB1560" s="974"/>
      <c r="AD1560" s="1027" t="s">
        <v>23</v>
      </c>
      <c r="AE1560" s="1028"/>
      <c r="AF1560" s="1028"/>
      <c r="AG1560" s="1028"/>
      <c r="AH1560" s="1028"/>
      <c r="AI1560" s="1028"/>
      <c r="AJ1560" s="1028"/>
      <c r="AK1560" s="1029"/>
      <c r="AL1560" s="972" t="s">
        <v>3918</v>
      </c>
      <c r="AM1560" s="973"/>
      <c r="AN1560" s="973"/>
      <c r="AO1560" s="975"/>
      <c r="AP1560" s="977"/>
      <c r="AQ1560" s="239" t="s">
        <v>3919</v>
      </c>
      <c r="AR1560" s="975"/>
      <c r="AS1560" s="977"/>
      <c r="AT1560" s="973"/>
      <c r="AU1560" s="973"/>
      <c r="AV1560" s="973"/>
      <c r="AW1560" s="973"/>
      <c r="AX1560" s="973"/>
      <c r="AY1560" s="973"/>
      <c r="AZ1560" s="973"/>
      <c r="BA1560" s="973"/>
      <c r="BB1560" s="973"/>
      <c r="BC1560" s="973"/>
      <c r="BD1560" s="974"/>
    </row>
    <row r="1561" spans="2:58" s="236" customFormat="1" ht="25.2" hidden="1" customHeight="1">
      <c r="B1561" s="1030"/>
      <c r="C1561" s="1025"/>
      <c r="D1561" s="1025"/>
      <c r="E1561" s="1025"/>
      <c r="F1561" s="1025"/>
      <c r="G1561" s="1025"/>
      <c r="H1561" s="1025"/>
      <c r="I1561" s="1031"/>
      <c r="J1561" s="972" t="s">
        <v>3920</v>
      </c>
      <c r="K1561" s="973"/>
      <c r="L1561" s="973"/>
      <c r="M1561" s="975"/>
      <c r="N1561" s="976"/>
      <c r="O1561" s="976"/>
      <c r="P1561" s="976"/>
      <c r="Q1561" s="977"/>
      <c r="R1561" s="972" t="s">
        <v>3921</v>
      </c>
      <c r="S1561" s="973"/>
      <c r="T1561" s="974"/>
      <c r="U1561" s="975"/>
      <c r="V1561" s="976"/>
      <c r="W1561" s="976"/>
      <c r="X1561" s="976"/>
      <c r="Y1561" s="976"/>
      <c r="Z1561" s="976"/>
      <c r="AA1561" s="976"/>
      <c r="AB1561" s="977"/>
      <c r="AD1561" s="1030"/>
      <c r="AE1561" s="1025"/>
      <c r="AF1561" s="1025"/>
      <c r="AG1561" s="1025"/>
      <c r="AH1561" s="1025"/>
      <c r="AI1561" s="1025"/>
      <c r="AJ1561" s="1025"/>
      <c r="AK1561" s="1031"/>
      <c r="AL1561" s="972" t="s">
        <v>3920</v>
      </c>
      <c r="AM1561" s="973"/>
      <c r="AN1561" s="973"/>
      <c r="AO1561" s="975"/>
      <c r="AP1561" s="976"/>
      <c r="AQ1561" s="976"/>
      <c r="AR1561" s="976"/>
      <c r="AS1561" s="977"/>
      <c r="AT1561" s="972" t="s">
        <v>3921</v>
      </c>
      <c r="AU1561" s="973"/>
      <c r="AV1561" s="974"/>
      <c r="AW1561" s="975"/>
      <c r="AX1561" s="976"/>
      <c r="AY1561" s="976"/>
      <c r="AZ1561" s="976"/>
      <c r="BA1561" s="976"/>
      <c r="BB1561" s="976"/>
      <c r="BC1561" s="976"/>
      <c r="BD1561" s="977"/>
    </row>
    <row r="1562" spans="2:58" s="236" customFormat="1" ht="25.2" hidden="1" customHeight="1">
      <c r="B1562" s="1030"/>
      <c r="C1562" s="1025"/>
      <c r="D1562" s="1025"/>
      <c r="E1562" s="1025"/>
      <c r="F1562" s="1025"/>
      <c r="G1562" s="1025"/>
      <c r="H1562" s="1025"/>
      <c r="I1562" s="1031"/>
      <c r="J1562" s="972" t="s">
        <v>3922</v>
      </c>
      <c r="K1562" s="973"/>
      <c r="L1562" s="973"/>
      <c r="M1562" s="978"/>
      <c r="N1562" s="979"/>
      <c r="O1562" s="979"/>
      <c r="P1562" s="979"/>
      <c r="Q1562" s="980"/>
      <c r="R1562" s="972" t="s">
        <v>3923</v>
      </c>
      <c r="S1562" s="973"/>
      <c r="T1562" s="974"/>
      <c r="U1562" s="975"/>
      <c r="V1562" s="976"/>
      <c r="W1562" s="976"/>
      <c r="X1562" s="976"/>
      <c r="Y1562" s="976"/>
      <c r="Z1562" s="976"/>
      <c r="AA1562" s="976"/>
      <c r="AB1562" s="977"/>
      <c r="AD1562" s="1030"/>
      <c r="AE1562" s="1025"/>
      <c r="AF1562" s="1025"/>
      <c r="AG1562" s="1025"/>
      <c r="AH1562" s="1025"/>
      <c r="AI1562" s="1025"/>
      <c r="AJ1562" s="1025"/>
      <c r="AK1562" s="1031"/>
      <c r="AL1562" s="972" t="s">
        <v>3922</v>
      </c>
      <c r="AM1562" s="973"/>
      <c r="AN1562" s="973"/>
      <c r="AO1562" s="978"/>
      <c r="AP1562" s="979"/>
      <c r="AQ1562" s="979"/>
      <c r="AR1562" s="979"/>
      <c r="AS1562" s="980"/>
      <c r="AT1562" s="972" t="s">
        <v>3923</v>
      </c>
      <c r="AU1562" s="973"/>
      <c r="AV1562" s="974"/>
      <c r="AW1562" s="975"/>
      <c r="AX1562" s="976"/>
      <c r="AY1562" s="976"/>
      <c r="AZ1562" s="976"/>
      <c r="BA1562" s="976"/>
      <c r="BB1562" s="976"/>
      <c r="BC1562" s="976"/>
      <c r="BD1562" s="977"/>
    </row>
    <row r="1563" spans="2:58" s="236" customFormat="1" ht="25.2" hidden="1" customHeight="1">
      <c r="B1563" s="1023"/>
      <c r="C1563" s="1024"/>
      <c r="D1563" s="1024"/>
      <c r="E1563" s="1024"/>
      <c r="F1563" s="1024"/>
      <c r="G1563" s="1024"/>
      <c r="H1563" s="1024"/>
      <c r="I1563" s="1026"/>
      <c r="J1563" s="972" t="s">
        <v>3924</v>
      </c>
      <c r="K1563" s="973"/>
      <c r="L1563" s="973"/>
      <c r="M1563" s="981"/>
      <c r="N1563" s="981"/>
      <c r="O1563" s="981"/>
      <c r="P1563" s="981"/>
      <c r="Q1563" s="981"/>
      <c r="R1563" s="981"/>
      <c r="S1563" s="981"/>
      <c r="T1563" s="981"/>
      <c r="U1563" s="981"/>
      <c r="V1563" s="981"/>
      <c r="W1563" s="981"/>
      <c r="X1563" s="981"/>
      <c r="Y1563" s="981"/>
      <c r="Z1563" s="981"/>
      <c r="AA1563" s="981"/>
      <c r="AB1563" s="981"/>
      <c r="AD1563" s="1023"/>
      <c r="AE1563" s="1024"/>
      <c r="AF1563" s="1024"/>
      <c r="AG1563" s="1024"/>
      <c r="AH1563" s="1024"/>
      <c r="AI1563" s="1024"/>
      <c r="AJ1563" s="1024"/>
      <c r="AK1563" s="1026"/>
      <c r="AL1563" s="972" t="s">
        <v>3924</v>
      </c>
      <c r="AM1563" s="973"/>
      <c r="AN1563" s="973"/>
      <c r="AO1563" s="981"/>
      <c r="AP1563" s="981"/>
      <c r="AQ1563" s="981"/>
      <c r="AR1563" s="981"/>
      <c r="AS1563" s="981"/>
      <c r="AT1563" s="981"/>
      <c r="AU1563" s="981"/>
      <c r="AV1563" s="981"/>
      <c r="AW1563" s="981"/>
      <c r="AX1563" s="981"/>
      <c r="AY1563" s="981"/>
      <c r="AZ1563" s="981"/>
      <c r="BA1563" s="981"/>
      <c r="BB1563" s="981"/>
      <c r="BC1563" s="981"/>
      <c r="BD1563" s="981"/>
    </row>
    <row r="1564" spans="2:58" s="236" customFormat="1" ht="30" hidden="1" customHeight="1">
      <c r="B1564" s="982" t="s">
        <v>3925</v>
      </c>
      <c r="C1564" s="983"/>
      <c r="D1564" s="983"/>
      <c r="E1564" s="983"/>
      <c r="F1564" s="983"/>
      <c r="G1564" s="983"/>
      <c r="H1564" s="983"/>
      <c r="I1564" s="984"/>
      <c r="J1564" s="444"/>
      <c r="K1564" s="445"/>
      <c r="L1564" s="446" t="s">
        <v>388</v>
      </c>
      <c r="M1564" s="447"/>
      <c r="N1564" s="448" t="s">
        <v>112</v>
      </c>
      <c r="O1564" s="449"/>
      <c r="P1564" s="450"/>
      <c r="V1564" s="451"/>
      <c r="W1564" s="451"/>
      <c r="X1564" s="451"/>
      <c r="Y1564" s="451"/>
      <c r="Z1564" s="451"/>
      <c r="AA1564" s="451"/>
      <c r="AB1564" s="452"/>
      <c r="AD1564" s="982" t="s">
        <v>3925</v>
      </c>
      <c r="AE1564" s="983"/>
      <c r="AF1564" s="983"/>
      <c r="AG1564" s="983"/>
      <c r="AH1564" s="983"/>
      <c r="AI1564" s="983"/>
      <c r="AJ1564" s="983"/>
      <c r="AK1564" s="984"/>
      <c r="AL1564" s="444"/>
      <c r="AM1564" s="445"/>
      <c r="AN1564" s="446" t="s">
        <v>388</v>
      </c>
      <c r="AO1564" s="447"/>
      <c r="AP1564" s="448" t="s">
        <v>112</v>
      </c>
      <c r="AQ1564" s="449"/>
      <c r="AR1564" s="450"/>
      <c r="AX1564" s="451"/>
      <c r="AY1564" s="451"/>
      <c r="AZ1564" s="451"/>
      <c r="BA1564" s="451"/>
      <c r="BB1564" s="451"/>
      <c r="BC1564" s="451"/>
      <c r="BD1564" s="452"/>
    </row>
    <row r="1565" spans="2:58" s="236" customFormat="1" ht="15" hidden="1" customHeight="1">
      <c r="B1565" s="985"/>
      <c r="C1565" s="986"/>
      <c r="D1565" s="986"/>
      <c r="E1565" s="986"/>
      <c r="F1565" s="986"/>
      <c r="G1565" s="986"/>
      <c r="H1565" s="986"/>
      <c r="I1565" s="987"/>
      <c r="J1565" s="453" t="s">
        <v>3926</v>
      </c>
      <c r="K1565" s="454"/>
      <c r="L1565" s="454"/>
      <c r="M1565" s="454"/>
      <c r="N1565" s="454"/>
      <c r="O1565" s="454"/>
      <c r="P1565" s="454"/>
      <c r="Q1565" s="454"/>
      <c r="R1565" s="454"/>
      <c r="S1565" s="449"/>
      <c r="T1565" s="455"/>
      <c r="U1565" s="456"/>
      <c r="V1565" s="457"/>
      <c r="W1565" s="458"/>
      <c r="X1565" s="459" t="s">
        <v>388</v>
      </c>
      <c r="Y1565" s="460"/>
      <c r="Z1565" s="461" t="s">
        <v>112</v>
      </c>
      <c r="AA1565" s="461"/>
      <c r="AB1565" s="462"/>
      <c r="AD1565" s="985"/>
      <c r="AE1565" s="986"/>
      <c r="AF1565" s="986"/>
      <c r="AG1565" s="986"/>
      <c r="AH1565" s="986"/>
      <c r="AI1565" s="986"/>
      <c r="AJ1565" s="986"/>
      <c r="AK1565" s="987"/>
      <c r="AL1565" s="453" t="s">
        <v>3926</v>
      </c>
      <c r="AM1565" s="454"/>
      <c r="AN1565" s="454"/>
      <c r="AO1565" s="454"/>
      <c r="AP1565" s="454"/>
      <c r="AQ1565" s="454"/>
      <c r="AR1565" s="454"/>
      <c r="AS1565" s="454"/>
      <c r="AT1565" s="454"/>
      <c r="AU1565" s="449"/>
      <c r="AV1565" s="455"/>
      <c r="AW1565" s="456"/>
      <c r="AX1565" s="457"/>
      <c r="AY1565" s="458"/>
      <c r="AZ1565" s="459" t="s">
        <v>388</v>
      </c>
      <c r="BA1565" s="460"/>
      <c r="BB1565" s="461" t="s">
        <v>112</v>
      </c>
      <c r="BC1565" s="461"/>
      <c r="BD1565" s="462"/>
    </row>
    <row r="1566" spans="2:58" s="236" customFormat="1" ht="15" hidden="1" customHeight="1">
      <c r="B1566" s="988"/>
      <c r="C1566" s="989"/>
      <c r="D1566" s="989"/>
      <c r="E1566" s="989"/>
      <c r="F1566" s="989"/>
      <c r="G1566" s="989"/>
      <c r="H1566" s="989"/>
      <c r="I1566" s="990"/>
      <c r="J1566" s="463" t="s">
        <v>3927</v>
      </c>
      <c r="K1566" s="464"/>
      <c r="L1566" s="464"/>
      <c r="M1566" s="464"/>
      <c r="N1566" s="464"/>
      <c r="O1566" s="464"/>
      <c r="P1566" s="464"/>
      <c r="Q1566" s="464"/>
      <c r="R1566" s="464"/>
      <c r="S1566" s="465"/>
      <c r="T1566" s="466"/>
      <c r="U1566" s="467"/>
      <c r="V1566" s="468"/>
      <c r="W1566" s="469"/>
      <c r="X1566" s="464" t="s">
        <v>388</v>
      </c>
      <c r="Y1566" s="470"/>
      <c r="Z1566" s="466" t="s">
        <v>112</v>
      </c>
      <c r="AA1566" s="466"/>
      <c r="AB1566" s="471"/>
      <c r="AD1566" s="988"/>
      <c r="AE1566" s="989"/>
      <c r="AF1566" s="989"/>
      <c r="AG1566" s="989"/>
      <c r="AH1566" s="989"/>
      <c r="AI1566" s="989"/>
      <c r="AJ1566" s="989"/>
      <c r="AK1566" s="990"/>
      <c r="AL1566" s="463" t="s">
        <v>3927</v>
      </c>
      <c r="AM1566" s="464"/>
      <c r="AN1566" s="464"/>
      <c r="AO1566" s="464"/>
      <c r="AP1566" s="464"/>
      <c r="AQ1566" s="464"/>
      <c r="AR1566" s="464"/>
      <c r="AS1566" s="464"/>
      <c r="AT1566" s="464"/>
      <c r="AU1566" s="465"/>
      <c r="AV1566" s="466"/>
      <c r="AW1566" s="467"/>
      <c r="AX1566" s="468"/>
      <c r="AY1566" s="469"/>
      <c r="AZ1566" s="464" t="s">
        <v>388</v>
      </c>
      <c r="BA1566" s="470"/>
      <c r="BB1566" s="466" t="s">
        <v>112</v>
      </c>
      <c r="BC1566" s="466"/>
      <c r="BD1566" s="471"/>
    </row>
    <row r="1567" spans="2:58" s="236" customFormat="1" ht="18" hidden="1" customHeight="1">
      <c r="B1567" s="991" t="s">
        <v>3928</v>
      </c>
      <c r="C1567" s="992"/>
      <c r="D1567" s="992"/>
      <c r="E1567" s="992"/>
      <c r="F1567" s="992"/>
      <c r="G1567" s="992"/>
      <c r="H1567" s="992"/>
      <c r="I1567" s="993"/>
      <c r="J1567" s="472" t="s">
        <v>3783</v>
      </c>
      <c r="K1567" s="473" t="s">
        <v>3929</v>
      </c>
      <c r="L1567" s="474"/>
      <c r="M1567" s="474"/>
      <c r="N1567" s="474"/>
      <c r="O1567" s="472" t="s">
        <v>3783</v>
      </c>
      <c r="P1567" s="473" t="s">
        <v>3930</v>
      </c>
      <c r="Q1567" s="474"/>
      <c r="R1567" s="474"/>
      <c r="T1567" s="461" t="s">
        <v>3935</v>
      </c>
      <c r="U1567" s="472" t="s">
        <v>3783</v>
      </c>
      <c r="V1567" s="461" t="s">
        <v>3936</v>
      </c>
      <c r="X1567" s="473"/>
      <c r="Y1567" s="474"/>
      <c r="Z1567" s="474"/>
      <c r="AA1567" s="474"/>
      <c r="AB1567" s="475"/>
      <c r="AD1567" s="991" t="s">
        <v>3928</v>
      </c>
      <c r="AE1567" s="992"/>
      <c r="AF1567" s="992"/>
      <c r="AG1567" s="992"/>
      <c r="AH1567" s="992"/>
      <c r="AI1567" s="992"/>
      <c r="AJ1567" s="992"/>
      <c r="AK1567" s="993"/>
      <c r="AL1567" s="472" t="s">
        <v>3783</v>
      </c>
      <c r="AM1567" s="473" t="s">
        <v>3929</v>
      </c>
      <c r="AN1567" s="474"/>
      <c r="AO1567" s="474"/>
      <c r="AP1567" s="474"/>
      <c r="AQ1567" s="472" t="s">
        <v>3783</v>
      </c>
      <c r="AR1567" s="473" t="s">
        <v>3930</v>
      </c>
      <c r="AS1567" s="474"/>
      <c r="AT1567" s="474"/>
      <c r="AV1567" s="461" t="s">
        <v>3935</v>
      </c>
      <c r="AW1567" s="472" t="s">
        <v>3783</v>
      </c>
      <c r="AX1567" s="461" t="s">
        <v>3936</v>
      </c>
      <c r="AZ1567" s="473"/>
      <c r="BA1567" s="474"/>
      <c r="BB1567" s="474"/>
      <c r="BC1567" s="474"/>
      <c r="BD1567" s="475"/>
    </row>
    <row r="1568" spans="2:58" s="236" customFormat="1" ht="15" hidden="1" customHeight="1">
      <c r="B1568" s="994" t="s">
        <v>3931</v>
      </c>
      <c r="C1568" s="995"/>
      <c r="D1568" s="995"/>
      <c r="E1568" s="995"/>
      <c r="F1568" s="995"/>
      <c r="G1568" s="995"/>
      <c r="H1568" s="995"/>
      <c r="I1568" s="996"/>
      <c r="J1568" s="1000" t="s">
        <v>3932</v>
      </c>
      <c r="K1568" s="1001"/>
      <c r="L1568" s="1004"/>
      <c r="M1568" s="1005"/>
      <c r="N1568" s="1005"/>
      <c r="O1568" s="1005"/>
      <c r="P1568" s="1005"/>
      <c r="Q1568" s="1005"/>
      <c r="R1568" s="1006"/>
      <c r="S1568" s="1006"/>
      <c r="T1568" s="1006"/>
      <c r="U1568" s="1007"/>
      <c r="V1568" s="1008" t="s">
        <v>3933</v>
      </c>
      <c r="W1568" s="1008"/>
      <c r="X1568" s="1008"/>
      <c r="Y1568" s="1008"/>
      <c r="Z1568" s="1008"/>
      <c r="AA1568" s="1008"/>
      <c r="AB1568" s="1009"/>
      <c r="AD1568" s="994" t="s">
        <v>3931</v>
      </c>
      <c r="AE1568" s="995"/>
      <c r="AF1568" s="995"/>
      <c r="AG1568" s="995"/>
      <c r="AH1568" s="995"/>
      <c r="AI1568" s="995"/>
      <c r="AJ1568" s="995"/>
      <c r="AK1568" s="996"/>
      <c r="AL1568" s="1000" t="s">
        <v>3932</v>
      </c>
      <c r="AM1568" s="1001"/>
      <c r="AN1568" s="1004"/>
      <c r="AO1568" s="1005"/>
      <c r="AP1568" s="1005"/>
      <c r="AQ1568" s="1005"/>
      <c r="AR1568" s="1005"/>
      <c r="AS1568" s="1005"/>
      <c r="AT1568" s="1006"/>
      <c r="AU1568" s="1006"/>
      <c r="AV1568" s="1006"/>
      <c r="AW1568" s="1007"/>
      <c r="AX1568" s="1008" t="s">
        <v>3933</v>
      </c>
      <c r="AY1568" s="1008"/>
      <c r="AZ1568" s="1008"/>
      <c r="BA1568" s="1008"/>
      <c r="BB1568" s="1008"/>
      <c r="BC1568" s="1008"/>
      <c r="BD1568" s="1009"/>
    </row>
    <row r="1569" spans="2:58" s="236" customFormat="1" ht="15" hidden="1" customHeight="1">
      <c r="B1569" s="997"/>
      <c r="C1569" s="998"/>
      <c r="D1569" s="998"/>
      <c r="E1569" s="998"/>
      <c r="F1569" s="998"/>
      <c r="G1569" s="998"/>
      <c r="H1569" s="998"/>
      <c r="I1569" s="999"/>
      <c r="J1569" s="1002"/>
      <c r="K1569" s="1003"/>
      <c r="L1569" s="1004"/>
      <c r="M1569" s="1005"/>
      <c r="N1569" s="1005"/>
      <c r="O1569" s="1005"/>
      <c r="P1569" s="1005"/>
      <c r="Q1569" s="1005"/>
      <c r="R1569" s="1006"/>
      <c r="S1569" s="1006"/>
      <c r="T1569" s="1006"/>
      <c r="U1569" s="1007"/>
      <c r="V1569" s="1010"/>
      <c r="W1569" s="1010"/>
      <c r="X1569" s="1010"/>
      <c r="Y1569" s="1010"/>
      <c r="Z1569" s="1010"/>
      <c r="AA1569" s="1010"/>
      <c r="AB1569" s="1011"/>
      <c r="AC1569" s="241"/>
      <c r="AD1569" s="997"/>
      <c r="AE1569" s="998"/>
      <c r="AF1569" s="998"/>
      <c r="AG1569" s="998"/>
      <c r="AH1569" s="998"/>
      <c r="AI1569" s="998"/>
      <c r="AJ1569" s="998"/>
      <c r="AK1569" s="999"/>
      <c r="AL1569" s="1002"/>
      <c r="AM1569" s="1003"/>
      <c r="AN1569" s="1004"/>
      <c r="AO1569" s="1005"/>
      <c r="AP1569" s="1005"/>
      <c r="AQ1569" s="1005"/>
      <c r="AR1569" s="1005"/>
      <c r="AS1569" s="1005"/>
      <c r="AT1569" s="1006"/>
      <c r="AU1569" s="1006"/>
      <c r="AV1569" s="1006"/>
      <c r="AW1569" s="1007"/>
      <c r="AX1569" s="1010"/>
      <c r="AY1569" s="1010"/>
      <c r="AZ1569" s="1010"/>
      <c r="BA1569" s="1010"/>
      <c r="BB1569" s="1010"/>
      <c r="BC1569" s="1010"/>
      <c r="BD1569" s="1011"/>
      <c r="BF1569" s="241"/>
    </row>
    <row r="1570" spans="2:58" s="236" customFormat="1" ht="15" hidden="1" customHeight="1">
      <c r="B1570" s="994" t="s">
        <v>3934</v>
      </c>
      <c r="C1570" s="995"/>
      <c r="D1570" s="995"/>
      <c r="E1570" s="995"/>
      <c r="F1570" s="995"/>
      <c r="G1570" s="995"/>
      <c r="H1570" s="995"/>
      <c r="I1570" s="996"/>
      <c r="J1570" s="968"/>
      <c r="K1570" s="969"/>
      <c r="L1570" s="1012"/>
      <c r="M1570" s="1012" t="s">
        <v>12</v>
      </c>
      <c r="N1570" s="1012"/>
      <c r="O1570" s="1012" t="s">
        <v>11</v>
      </c>
      <c r="P1570" s="1012"/>
      <c r="Q1570" s="1012" t="s">
        <v>227</v>
      </c>
      <c r="S1570" s="476"/>
      <c r="T1570" s="476"/>
      <c r="U1570" s="476"/>
      <c r="V1570" s="476"/>
      <c r="W1570" s="476"/>
      <c r="X1570" s="476"/>
      <c r="Y1570" s="476"/>
      <c r="Z1570" s="476"/>
      <c r="AA1570" s="476"/>
      <c r="AB1570" s="477"/>
      <c r="AC1570" s="241"/>
      <c r="AD1570" s="994" t="s">
        <v>3934</v>
      </c>
      <c r="AE1570" s="995"/>
      <c r="AF1570" s="995"/>
      <c r="AG1570" s="995"/>
      <c r="AH1570" s="995"/>
      <c r="AI1570" s="995"/>
      <c r="AJ1570" s="995"/>
      <c r="AK1570" s="996"/>
      <c r="AL1570" s="968"/>
      <c r="AM1570" s="969"/>
      <c r="AN1570" s="1012"/>
      <c r="AO1570" s="1012" t="s">
        <v>12</v>
      </c>
      <c r="AP1570" s="1012"/>
      <c r="AQ1570" s="1012" t="s">
        <v>11</v>
      </c>
      <c r="AR1570" s="1012"/>
      <c r="AS1570" s="1012" t="s">
        <v>227</v>
      </c>
      <c r="AU1570" s="476"/>
      <c r="AV1570" s="476"/>
      <c r="AW1570" s="476"/>
      <c r="AX1570" s="476"/>
      <c r="AY1570" s="476"/>
      <c r="AZ1570" s="476"/>
      <c r="BA1570" s="476"/>
      <c r="BB1570" s="476"/>
      <c r="BC1570" s="476"/>
      <c r="BD1570" s="477"/>
      <c r="BF1570" s="241"/>
    </row>
    <row r="1571" spans="2:58" s="236" customFormat="1" ht="15" hidden="1" customHeight="1">
      <c r="B1571" s="997"/>
      <c r="C1571" s="998"/>
      <c r="D1571" s="998"/>
      <c r="E1571" s="998"/>
      <c r="F1571" s="998"/>
      <c r="G1571" s="998"/>
      <c r="H1571" s="998"/>
      <c r="I1571" s="999"/>
      <c r="J1571" s="970"/>
      <c r="K1571" s="971"/>
      <c r="L1571" s="1013"/>
      <c r="M1571" s="1013"/>
      <c r="N1571" s="1013"/>
      <c r="O1571" s="1013"/>
      <c r="P1571" s="1013"/>
      <c r="Q1571" s="1013"/>
      <c r="R1571" s="481"/>
      <c r="S1571" s="479"/>
      <c r="T1571" s="479"/>
      <c r="U1571" s="479"/>
      <c r="V1571" s="479"/>
      <c r="W1571" s="479"/>
      <c r="X1571" s="479"/>
      <c r="Y1571" s="479"/>
      <c r="Z1571" s="479"/>
      <c r="AA1571" s="479"/>
      <c r="AB1571" s="480"/>
      <c r="AC1571" s="241"/>
      <c r="AD1571" s="997"/>
      <c r="AE1571" s="998"/>
      <c r="AF1571" s="998"/>
      <c r="AG1571" s="998"/>
      <c r="AH1571" s="998"/>
      <c r="AI1571" s="998"/>
      <c r="AJ1571" s="998"/>
      <c r="AK1571" s="999"/>
      <c r="AL1571" s="970"/>
      <c r="AM1571" s="971"/>
      <c r="AN1571" s="1013"/>
      <c r="AO1571" s="1013"/>
      <c r="AP1571" s="1013"/>
      <c r="AQ1571" s="1013"/>
      <c r="AR1571" s="1013"/>
      <c r="AS1571" s="1013"/>
      <c r="AT1571" s="481"/>
      <c r="AU1571" s="479"/>
      <c r="AV1571" s="479"/>
      <c r="AW1571" s="479"/>
      <c r="AX1571" s="479"/>
      <c r="AY1571" s="479"/>
      <c r="AZ1571" s="479"/>
      <c r="BA1571" s="479"/>
      <c r="BB1571" s="479"/>
      <c r="BC1571" s="479"/>
      <c r="BD1571" s="480"/>
      <c r="BF1571" s="241"/>
    </row>
    <row r="1572" spans="2:58" s="236" customFormat="1" ht="20.100000000000001" hidden="1" customHeight="1">
      <c r="B1572" s="482"/>
      <c r="C1572" s="482"/>
      <c r="D1572" s="482"/>
      <c r="E1572" s="482"/>
      <c r="F1572" s="482"/>
      <c r="G1572" s="482"/>
      <c r="H1572" s="482"/>
      <c r="I1572" s="482"/>
      <c r="J1572" s="482"/>
      <c r="K1572" s="482"/>
      <c r="L1572" s="482"/>
      <c r="M1572" s="482"/>
      <c r="N1572" s="482"/>
      <c r="O1572" s="482"/>
      <c r="P1572" s="482"/>
      <c r="Q1572" s="482"/>
      <c r="R1572" s="482"/>
      <c r="S1572" s="482"/>
      <c r="T1572" s="482"/>
      <c r="U1572" s="482"/>
      <c r="V1572" s="482"/>
      <c r="W1572" s="482"/>
      <c r="X1572" s="482"/>
      <c r="Y1572" s="478"/>
      <c r="Z1572" s="478"/>
      <c r="AA1572" s="478"/>
      <c r="AB1572" s="478"/>
      <c r="AC1572" s="241"/>
      <c r="AD1572" s="482"/>
      <c r="AE1572" s="482"/>
      <c r="AF1572" s="482"/>
      <c r="AG1572" s="482"/>
      <c r="AH1572" s="482"/>
      <c r="AI1572" s="482"/>
      <c r="AJ1572" s="482"/>
      <c r="AK1572" s="482"/>
      <c r="AL1572" s="482"/>
      <c r="AM1572" s="482"/>
      <c r="AN1572" s="482"/>
      <c r="AO1572" s="482"/>
      <c r="AP1572" s="482"/>
      <c r="AQ1572" s="482"/>
      <c r="AR1572" s="482"/>
      <c r="AS1572" s="482"/>
      <c r="AT1572" s="482"/>
      <c r="AU1572" s="482"/>
      <c r="AV1572" s="482"/>
      <c r="AW1572" s="482"/>
      <c r="AX1572" s="482"/>
      <c r="AY1572" s="482"/>
      <c r="AZ1572" s="482"/>
      <c r="BA1572" s="478"/>
      <c r="BB1572" s="478"/>
      <c r="BC1572" s="478"/>
      <c r="BD1572" s="478"/>
      <c r="BF1572" s="241"/>
    </row>
    <row r="1573" spans="2:58" s="236" customFormat="1" ht="12.45" hidden="1" customHeight="1">
      <c r="B1573" s="1014" t="s">
        <v>3917</v>
      </c>
      <c r="C1573" s="1015"/>
      <c r="D1573" s="1015"/>
      <c r="E1573" s="1015"/>
      <c r="F1573" s="1015"/>
      <c r="G1573" s="1015"/>
      <c r="H1573" s="1015"/>
      <c r="I1573" s="1016"/>
      <c r="J1573" s="1017"/>
      <c r="K1573" s="1018"/>
      <c r="L1573" s="1018"/>
      <c r="M1573" s="1018"/>
      <c r="N1573" s="1018"/>
      <c r="O1573" s="1018"/>
      <c r="P1573" s="1018"/>
      <c r="Q1573" s="1018"/>
      <c r="R1573" s="1018"/>
      <c r="S1573" s="1018"/>
      <c r="T1573" s="1018"/>
      <c r="U1573" s="1018"/>
      <c r="V1573" s="1018"/>
      <c r="W1573" s="1018"/>
      <c r="X1573" s="1018"/>
      <c r="Y1573" s="1018"/>
      <c r="Z1573" s="1018"/>
      <c r="AA1573" s="1018"/>
      <c r="AB1573" s="1019"/>
      <c r="AD1573" s="1014" t="s">
        <v>3917</v>
      </c>
      <c r="AE1573" s="1015"/>
      <c r="AF1573" s="1015"/>
      <c r="AG1573" s="1015"/>
      <c r="AH1573" s="1015"/>
      <c r="AI1573" s="1015"/>
      <c r="AJ1573" s="1015"/>
      <c r="AK1573" s="1016"/>
      <c r="AL1573" s="1017"/>
      <c r="AM1573" s="1018"/>
      <c r="AN1573" s="1018"/>
      <c r="AO1573" s="1018"/>
      <c r="AP1573" s="1018"/>
      <c r="AQ1573" s="1018"/>
      <c r="AR1573" s="1018"/>
      <c r="AS1573" s="1018"/>
      <c r="AT1573" s="1018"/>
      <c r="AU1573" s="1018"/>
      <c r="AV1573" s="1018"/>
      <c r="AW1573" s="1018"/>
      <c r="AX1573" s="1018"/>
      <c r="AY1573" s="1018"/>
      <c r="AZ1573" s="1018"/>
      <c r="BA1573" s="1018"/>
      <c r="BB1573" s="1018"/>
      <c r="BC1573" s="1018"/>
      <c r="BD1573" s="1019"/>
    </row>
    <row r="1574" spans="2:58" s="236" customFormat="1" ht="22.5" hidden="1" customHeight="1">
      <c r="B1574" s="1020" t="s">
        <v>8</v>
      </c>
      <c r="C1574" s="1021"/>
      <c r="D1574" s="1021"/>
      <c r="E1574" s="1021"/>
      <c r="F1574" s="1021"/>
      <c r="G1574" s="1021"/>
      <c r="H1574" s="1021"/>
      <c r="I1574" s="1022"/>
      <c r="J1574" s="1023"/>
      <c r="K1574" s="1024"/>
      <c r="L1574" s="1024"/>
      <c r="M1574" s="1025"/>
      <c r="N1574" s="1025"/>
      <c r="O1574" s="1024"/>
      <c r="P1574" s="1025"/>
      <c r="Q1574" s="1025"/>
      <c r="R1574" s="1024"/>
      <c r="S1574" s="1024"/>
      <c r="T1574" s="1024"/>
      <c r="U1574" s="1024"/>
      <c r="V1574" s="1024"/>
      <c r="W1574" s="1024"/>
      <c r="X1574" s="1024"/>
      <c r="Y1574" s="1024"/>
      <c r="Z1574" s="1024"/>
      <c r="AA1574" s="1024"/>
      <c r="AB1574" s="1026"/>
      <c r="AC1574" s="236">
        <v>92</v>
      </c>
      <c r="AD1574" s="1020" t="s">
        <v>8</v>
      </c>
      <c r="AE1574" s="1021"/>
      <c r="AF1574" s="1021"/>
      <c r="AG1574" s="1021"/>
      <c r="AH1574" s="1021"/>
      <c r="AI1574" s="1021"/>
      <c r="AJ1574" s="1021"/>
      <c r="AK1574" s="1022"/>
      <c r="AL1574" s="1023"/>
      <c r="AM1574" s="1024"/>
      <c r="AN1574" s="1024"/>
      <c r="AO1574" s="1025"/>
      <c r="AP1574" s="1025"/>
      <c r="AQ1574" s="1024"/>
      <c r="AR1574" s="1025"/>
      <c r="AS1574" s="1025"/>
      <c r="AT1574" s="1024"/>
      <c r="AU1574" s="1024"/>
      <c r="AV1574" s="1024"/>
      <c r="AW1574" s="1024"/>
      <c r="AX1574" s="1024"/>
      <c r="AY1574" s="1024"/>
      <c r="AZ1574" s="1024"/>
      <c r="BA1574" s="1024"/>
      <c r="BB1574" s="1024"/>
      <c r="BC1574" s="1024"/>
      <c r="BD1574" s="1026"/>
      <c r="BF1574" s="236">
        <v>92</v>
      </c>
    </row>
    <row r="1575" spans="2:58" s="236" customFormat="1" ht="25.2" hidden="1" customHeight="1">
      <c r="B1575" s="1027" t="s">
        <v>23</v>
      </c>
      <c r="C1575" s="1028"/>
      <c r="D1575" s="1028"/>
      <c r="E1575" s="1028"/>
      <c r="F1575" s="1028"/>
      <c r="G1575" s="1028"/>
      <c r="H1575" s="1028"/>
      <c r="I1575" s="1029"/>
      <c r="J1575" s="972" t="s">
        <v>3918</v>
      </c>
      <c r="K1575" s="973"/>
      <c r="L1575" s="973"/>
      <c r="M1575" s="975"/>
      <c r="N1575" s="977"/>
      <c r="O1575" s="239" t="s">
        <v>3919</v>
      </c>
      <c r="P1575" s="975"/>
      <c r="Q1575" s="977"/>
      <c r="R1575" s="973"/>
      <c r="S1575" s="973"/>
      <c r="T1575" s="973"/>
      <c r="U1575" s="973"/>
      <c r="V1575" s="973"/>
      <c r="W1575" s="973"/>
      <c r="X1575" s="973"/>
      <c r="Y1575" s="973"/>
      <c r="Z1575" s="973"/>
      <c r="AA1575" s="973"/>
      <c r="AB1575" s="974"/>
      <c r="AD1575" s="1027" t="s">
        <v>23</v>
      </c>
      <c r="AE1575" s="1028"/>
      <c r="AF1575" s="1028"/>
      <c r="AG1575" s="1028"/>
      <c r="AH1575" s="1028"/>
      <c r="AI1575" s="1028"/>
      <c r="AJ1575" s="1028"/>
      <c r="AK1575" s="1029"/>
      <c r="AL1575" s="972" t="s">
        <v>3918</v>
      </c>
      <c r="AM1575" s="973"/>
      <c r="AN1575" s="973"/>
      <c r="AO1575" s="975"/>
      <c r="AP1575" s="977"/>
      <c r="AQ1575" s="239" t="s">
        <v>3919</v>
      </c>
      <c r="AR1575" s="975"/>
      <c r="AS1575" s="977"/>
      <c r="AT1575" s="973"/>
      <c r="AU1575" s="973"/>
      <c r="AV1575" s="973"/>
      <c r="AW1575" s="973"/>
      <c r="AX1575" s="973"/>
      <c r="AY1575" s="973"/>
      <c r="AZ1575" s="973"/>
      <c r="BA1575" s="973"/>
      <c r="BB1575" s="973"/>
      <c r="BC1575" s="973"/>
      <c r="BD1575" s="974"/>
    </row>
    <row r="1576" spans="2:58" s="236" customFormat="1" ht="25.2" hidden="1" customHeight="1">
      <c r="B1576" s="1030"/>
      <c r="C1576" s="1025"/>
      <c r="D1576" s="1025"/>
      <c r="E1576" s="1025"/>
      <c r="F1576" s="1025"/>
      <c r="G1576" s="1025"/>
      <c r="H1576" s="1025"/>
      <c r="I1576" s="1031"/>
      <c r="J1576" s="972" t="s">
        <v>3920</v>
      </c>
      <c r="K1576" s="973"/>
      <c r="L1576" s="973"/>
      <c r="M1576" s="975"/>
      <c r="N1576" s="976"/>
      <c r="O1576" s="976"/>
      <c r="P1576" s="976"/>
      <c r="Q1576" s="977"/>
      <c r="R1576" s="972" t="s">
        <v>3921</v>
      </c>
      <c r="S1576" s="973"/>
      <c r="T1576" s="974"/>
      <c r="U1576" s="975"/>
      <c r="V1576" s="976"/>
      <c r="W1576" s="976"/>
      <c r="X1576" s="976"/>
      <c r="Y1576" s="976"/>
      <c r="Z1576" s="976"/>
      <c r="AA1576" s="976"/>
      <c r="AB1576" s="977"/>
      <c r="AD1576" s="1030"/>
      <c r="AE1576" s="1025"/>
      <c r="AF1576" s="1025"/>
      <c r="AG1576" s="1025"/>
      <c r="AH1576" s="1025"/>
      <c r="AI1576" s="1025"/>
      <c r="AJ1576" s="1025"/>
      <c r="AK1576" s="1031"/>
      <c r="AL1576" s="972" t="s">
        <v>3920</v>
      </c>
      <c r="AM1576" s="973"/>
      <c r="AN1576" s="973"/>
      <c r="AO1576" s="975"/>
      <c r="AP1576" s="976"/>
      <c r="AQ1576" s="976"/>
      <c r="AR1576" s="976"/>
      <c r="AS1576" s="977"/>
      <c r="AT1576" s="972" t="s">
        <v>3921</v>
      </c>
      <c r="AU1576" s="973"/>
      <c r="AV1576" s="974"/>
      <c r="AW1576" s="975"/>
      <c r="AX1576" s="976"/>
      <c r="AY1576" s="976"/>
      <c r="AZ1576" s="976"/>
      <c r="BA1576" s="976"/>
      <c r="BB1576" s="976"/>
      <c r="BC1576" s="976"/>
      <c r="BD1576" s="977"/>
    </row>
    <row r="1577" spans="2:58" s="236" customFormat="1" ht="25.2" hidden="1" customHeight="1">
      <c r="B1577" s="1030"/>
      <c r="C1577" s="1025"/>
      <c r="D1577" s="1025"/>
      <c r="E1577" s="1025"/>
      <c r="F1577" s="1025"/>
      <c r="G1577" s="1025"/>
      <c r="H1577" s="1025"/>
      <c r="I1577" s="1031"/>
      <c r="J1577" s="972" t="s">
        <v>3922</v>
      </c>
      <c r="K1577" s="973"/>
      <c r="L1577" s="973"/>
      <c r="M1577" s="978"/>
      <c r="N1577" s="979"/>
      <c r="O1577" s="979"/>
      <c r="P1577" s="979"/>
      <c r="Q1577" s="980"/>
      <c r="R1577" s="972" t="s">
        <v>3923</v>
      </c>
      <c r="S1577" s="973"/>
      <c r="T1577" s="974"/>
      <c r="U1577" s="975"/>
      <c r="V1577" s="976"/>
      <c r="W1577" s="976"/>
      <c r="X1577" s="976"/>
      <c r="Y1577" s="976"/>
      <c r="Z1577" s="976"/>
      <c r="AA1577" s="976"/>
      <c r="AB1577" s="977"/>
      <c r="AD1577" s="1030"/>
      <c r="AE1577" s="1025"/>
      <c r="AF1577" s="1025"/>
      <c r="AG1577" s="1025"/>
      <c r="AH1577" s="1025"/>
      <c r="AI1577" s="1025"/>
      <c r="AJ1577" s="1025"/>
      <c r="AK1577" s="1031"/>
      <c r="AL1577" s="972" t="s">
        <v>3922</v>
      </c>
      <c r="AM1577" s="973"/>
      <c r="AN1577" s="973"/>
      <c r="AO1577" s="978"/>
      <c r="AP1577" s="979"/>
      <c r="AQ1577" s="979"/>
      <c r="AR1577" s="979"/>
      <c r="AS1577" s="980"/>
      <c r="AT1577" s="972" t="s">
        <v>3923</v>
      </c>
      <c r="AU1577" s="973"/>
      <c r="AV1577" s="974"/>
      <c r="AW1577" s="975"/>
      <c r="AX1577" s="976"/>
      <c r="AY1577" s="976"/>
      <c r="AZ1577" s="976"/>
      <c r="BA1577" s="976"/>
      <c r="BB1577" s="976"/>
      <c r="BC1577" s="976"/>
      <c r="BD1577" s="977"/>
    </row>
    <row r="1578" spans="2:58" s="236" customFormat="1" ht="25.2" hidden="1" customHeight="1">
      <c r="B1578" s="1023"/>
      <c r="C1578" s="1024"/>
      <c r="D1578" s="1024"/>
      <c r="E1578" s="1024"/>
      <c r="F1578" s="1024"/>
      <c r="G1578" s="1024"/>
      <c r="H1578" s="1024"/>
      <c r="I1578" s="1026"/>
      <c r="J1578" s="972" t="s">
        <v>3924</v>
      </c>
      <c r="K1578" s="973"/>
      <c r="L1578" s="973"/>
      <c r="M1578" s="981"/>
      <c r="N1578" s="981"/>
      <c r="O1578" s="981"/>
      <c r="P1578" s="981"/>
      <c r="Q1578" s="981"/>
      <c r="R1578" s="981"/>
      <c r="S1578" s="981"/>
      <c r="T1578" s="981"/>
      <c r="U1578" s="981"/>
      <c r="V1578" s="981"/>
      <c r="W1578" s="981"/>
      <c r="X1578" s="981"/>
      <c r="Y1578" s="981"/>
      <c r="Z1578" s="981"/>
      <c r="AA1578" s="981"/>
      <c r="AB1578" s="981"/>
      <c r="AD1578" s="1023"/>
      <c r="AE1578" s="1024"/>
      <c r="AF1578" s="1024"/>
      <c r="AG1578" s="1024"/>
      <c r="AH1578" s="1024"/>
      <c r="AI1578" s="1024"/>
      <c r="AJ1578" s="1024"/>
      <c r="AK1578" s="1026"/>
      <c r="AL1578" s="972" t="s">
        <v>3924</v>
      </c>
      <c r="AM1578" s="973"/>
      <c r="AN1578" s="973"/>
      <c r="AO1578" s="981"/>
      <c r="AP1578" s="981"/>
      <c r="AQ1578" s="981"/>
      <c r="AR1578" s="981"/>
      <c r="AS1578" s="981"/>
      <c r="AT1578" s="981"/>
      <c r="AU1578" s="981"/>
      <c r="AV1578" s="981"/>
      <c r="AW1578" s="981"/>
      <c r="AX1578" s="981"/>
      <c r="AY1578" s="981"/>
      <c r="AZ1578" s="981"/>
      <c r="BA1578" s="981"/>
      <c r="BB1578" s="981"/>
      <c r="BC1578" s="981"/>
      <c r="BD1578" s="981"/>
    </row>
    <row r="1579" spans="2:58" s="236" customFormat="1" ht="30" hidden="1" customHeight="1">
      <c r="B1579" s="982" t="s">
        <v>3925</v>
      </c>
      <c r="C1579" s="983"/>
      <c r="D1579" s="983"/>
      <c r="E1579" s="983"/>
      <c r="F1579" s="983"/>
      <c r="G1579" s="983"/>
      <c r="H1579" s="983"/>
      <c r="I1579" s="984"/>
      <c r="J1579" s="444"/>
      <c r="K1579" s="445"/>
      <c r="L1579" s="446" t="s">
        <v>388</v>
      </c>
      <c r="M1579" s="447"/>
      <c r="N1579" s="448" t="s">
        <v>112</v>
      </c>
      <c r="O1579" s="449"/>
      <c r="P1579" s="450"/>
      <c r="V1579" s="451"/>
      <c r="W1579" s="451"/>
      <c r="X1579" s="451"/>
      <c r="Y1579" s="451"/>
      <c r="Z1579" s="451"/>
      <c r="AA1579" s="451"/>
      <c r="AB1579" s="452"/>
      <c r="AD1579" s="982" t="s">
        <v>3925</v>
      </c>
      <c r="AE1579" s="983"/>
      <c r="AF1579" s="983"/>
      <c r="AG1579" s="983"/>
      <c r="AH1579" s="983"/>
      <c r="AI1579" s="983"/>
      <c r="AJ1579" s="983"/>
      <c r="AK1579" s="984"/>
      <c r="AL1579" s="444"/>
      <c r="AM1579" s="445"/>
      <c r="AN1579" s="446" t="s">
        <v>388</v>
      </c>
      <c r="AO1579" s="447"/>
      <c r="AP1579" s="448" t="s">
        <v>112</v>
      </c>
      <c r="AQ1579" s="449"/>
      <c r="AR1579" s="450"/>
      <c r="AX1579" s="451"/>
      <c r="AY1579" s="451"/>
      <c r="AZ1579" s="451"/>
      <c r="BA1579" s="451"/>
      <c r="BB1579" s="451"/>
      <c r="BC1579" s="451"/>
      <c r="BD1579" s="452"/>
    </row>
    <row r="1580" spans="2:58" s="236" customFormat="1" ht="15" hidden="1" customHeight="1">
      <c r="B1580" s="985"/>
      <c r="C1580" s="986"/>
      <c r="D1580" s="986"/>
      <c r="E1580" s="986"/>
      <c r="F1580" s="986"/>
      <c r="G1580" s="986"/>
      <c r="H1580" s="986"/>
      <c r="I1580" s="987"/>
      <c r="J1580" s="453" t="s">
        <v>3926</v>
      </c>
      <c r="K1580" s="454"/>
      <c r="L1580" s="454"/>
      <c r="M1580" s="454"/>
      <c r="N1580" s="454"/>
      <c r="O1580" s="454"/>
      <c r="P1580" s="454"/>
      <c r="Q1580" s="454"/>
      <c r="R1580" s="454"/>
      <c r="S1580" s="449"/>
      <c r="T1580" s="455"/>
      <c r="U1580" s="456"/>
      <c r="V1580" s="457"/>
      <c r="W1580" s="458"/>
      <c r="X1580" s="459" t="s">
        <v>388</v>
      </c>
      <c r="Y1580" s="460"/>
      <c r="Z1580" s="461" t="s">
        <v>112</v>
      </c>
      <c r="AA1580" s="461"/>
      <c r="AB1580" s="462"/>
      <c r="AD1580" s="985"/>
      <c r="AE1580" s="986"/>
      <c r="AF1580" s="986"/>
      <c r="AG1580" s="986"/>
      <c r="AH1580" s="986"/>
      <c r="AI1580" s="986"/>
      <c r="AJ1580" s="986"/>
      <c r="AK1580" s="987"/>
      <c r="AL1580" s="453" t="s">
        <v>3926</v>
      </c>
      <c r="AM1580" s="454"/>
      <c r="AN1580" s="454"/>
      <c r="AO1580" s="454"/>
      <c r="AP1580" s="454"/>
      <c r="AQ1580" s="454"/>
      <c r="AR1580" s="454"/>
      <c r="AS1580" s="454"/>
      <c r="AT1580" s="454"/>
      <c r="AU1580" s="449"/>
      <c r="AV1580" s="455"/>
      <c r="AW1580" s="456"/>
      <c r="AX1580" s="457"/>
      <c r="AY1580" s="458"/>
      <c r="AZ1580" s="459" t="s">
        <v>388</v>
      </c>
      <c r="BA1580" s="460"/>
      <c r="BB1580" s="461" t="s">
        <v>112</v>
      </c>
      <c r="BC1580" s="461"/>
      <c r="BD1580" s="462"/>
    </row>
    <row r="1581" spans="2:58" s="236" customFormat="1" ht="15" hidden="1" customHeight="1">
      <c r="B1581" s="988"/>
      <c r="C1581" s="989"/>
      <c r="D1581" s="989"/>
      <c r="E1581" s="989"/>
      <c r="F1581" s="989"/>
      <c r="G1581" s="989"/>
      <c r="H1581" s="989"/>
      <c r="I1581" s="990"/>
      <c r="J1581" s="463" t="s">
        <v>3927</v>
      </c>
      <c r="K1581" s="464"/>
      <c r="L1581" s="464"/>
      <c r="M1581" s="464"/>
      <c r="N1581" s="464"/>
      <c r="O1581" s="464"/>
      <c r="P1581" s="464"/>
      <c r="Q1581" s="464"/>
      <c r="R1581" s="464"/>
      <c r="S1581" s="465"/>
      <c r="T1581" s="466"/>
      <c r="U1581" s="467"/>
      <c r="V1581" s="468"/>
      <c r="W1581" s="469"/>
      <c r="X1581" s="464" t="s">
        <v>388</v>
      </c>
      <c r="Y1581" s="470"/>
      <c r="Z1581" s="466" t="s">
        <v>112</v>
      </c>
      <c r="AA1581" s="466"/>
      <c r="AB1581" s="471"/>
      <c r="AD1581" s="988"/>
      <c r="AE1581" s="989"/>
      <c r="AF1581" s="989"/>
      <c r="AG1581" s="989"/>
      <c r="AH1581" s="989"/>
      <c r="AI1581" s="989"/>
      <c r="AJ1581" s="989"/>
      <c r="AK1581" s="990"/>
      <c r="AL1581" s="463" t="s">
        <v>3927</v>
      </c>
      <c r="AM1581" s="464"/>
      <c r="AN1581" s="464"/>
      <c r="AO1581" s="464"/>
      <c r="AP1581" s="464"/>
      <c r="AQ1581" s="464"/>
      <c r="AR1581" s="464"/>
      <c r="AS1581" s="464"/>
      <c r="AT1581" s="464"/>
      <c r="AU1581" s="465"/>
      <c r="AV1581" s="466"/>
      <c r="AW1581" s="467"/>
      <c r="AX1581" s="468"/>
      <c r="AY1581" s="469"/>
      <c r="AZ1581" s="464" t="s">
        <v>388</v>
      </c>
      <c r="BA1581" s="470"/>
      <c r="BB1581" s="466" t="s">
        <v>112</v>
      </c>
      <c r="BC1581" s="466"/>
      <c r="BD1581" s="471"/>
    </row>
    <row r="1582" spans="2:58" s="236" customFormat="1" ht="18" hidden="1" customHeight="1">
      <c r="B1582" s="991" t="s">
        <v>3928</v>
      </c>
      <c r="C1582" s="992"/>
      <c r="D1582" s="992"/>
      <c r="E1582" s="992"/>
      <c r="F1582" s="992"/>
      <c r="G1582" s="992"/>
      <c r="H1582" s="992"/>
      <c r="I1582" s="993"/>
      <c r="J1582" s="472" t="s">
        <v>3783</v>
      </c>
      <c r="K1582" s="473" t="s">
        <v>3929</v>
      </c>
      <c r="L1582" s="474"/>
      <c r="M1582" s="474"/>
      <c r="N1582" s="474"/>
      <c r="O1582" s="472" t="s">
        <v>3783</v>
      </c>
      <c r="P1582" s="473" t="s">
        <v>3930</v>
      </c>
      <c r="Q1582" s="474"/>
      <c r="R1582" s="474"/>
      <c r="T1582" s="461" t="s">
        <v>3935</v>
      </c>
      <c r="U1582" s="472" t="s">
        <v>3783</v>
      </c>
      <c r="V1582" s="461" t="s">
        <v>3936</v>
      </c>
      <c r="X1582" s="473"/>
      <c r="Y1582" s="474"/>
      <c r="Z1582" s="474"/>
      <c r="AA1582" s="474"/>
      <c r="AB1582" s="475"/>
      <c r="AD1582" s="991" t="s">
        <v>3928</v>
      </c>
      <c r="AE1582" s="992"/>
      <c r="AF1582" s="992"/>
      <c r="AG1582" s="992"/>
      <c r="AH1582" s="992"/>
      <c r="AI1582" s="992"/>
      <c r="AJ1582" s="992"/>
      <c r="AK1582" s="993"/>
      <c r="AL1582" s="472" t="s">
        <v>3783</v>
      </c>
      <c r="AM1582" s="473" t="s">
        <v>3929</v>
      </c>
      <c r="AN1582" s="474"/>
      <c r="AO1582" s="474"/>
      <c r="AP1582" s="474"/>
      <c r="AQ1582" s="472" t="s">
        <v>3783</v>
      </c>
      <c r="AR1582" s="473" t="s">
        <v>3930</v>
      </c>
      <c r="AS1582" s="474"/>
      <c r="AT1582" s="474"/>
      <c r="AV1582" s="461" t="s">
        <v>3935</v>
      </c>
      <c r="AW1582" s="472" t="s">
        <v>3783</v>
      </c>
      <c r="AX1582" s="461" t="s">
        <v>3936</v>
      </c>
      <c r="AZ1582" s="473"/>
      <c r="BA1582" s="474"/>
      <c r="BB1582" s="474"/>
      <c r="BC1582" s="474"/>
      <c r="BD1582" s="475"/>
    </row>
    <row r="1583" spans="2:58" s="236" customFormat="1" ht="15" hidden="1" customHeight="1">
      <c r="B1583" s="994" t="s">
        <v>3931</v>
      </c>
      <c r="C1583" s="995"/>
      <c r="D1583" s="995"/>
      <c r="E1583" s="995"/>
      <c r="F1583" s="995"/>
      <c r="G1583" s="995"/>
      <c r="H1583" s="995"/>
      <c r="I1583" s="996"/>
      <c r="J1583" s="1000" t="s">
        <v>3932</v>
      </c>
      <c r="K1583" s="1001"/>
      <c r="L1583" s="1004"/>
      <c r="M1583" s="1005"/>
      <c r="N1583" s="1005"/>
      <c r="O1583" s="1005"/>
      <c r="P1583" s="1005"/>
      <c r="Q1583" s="1005"/>
      <c r="R1583" s="1006"/>
      <c r="S1583" s="1006"/>
      <c r="T1583" s="1006"/>
      <c r="U1583" s="1007"/>
      <c r="V1583" s="1008" t="s">
        <v>3933</v>
      </c>
      <c r="W1583" s="1008"/>
      <c r="X1583" s="1008"/>
      <c r="Y1583" s="1008"/>
      <c r="Z1583" s="1008"/>
      <c r="AA1583" s="1008"/>
      <c r="AB1583" s="1009"/>
      <c r="AD1583" s="994" t="s">
        <v>3931</v>
      </c>
      <c r="AE1583" s="995"/>
      <c r="AF1583" s="995"/>
      <c r="AG1583" s="995"/>
      <c r="AH1583" s="995"/>
      <c r="AI1583" s="995"/>
      <c r="AJ1583" s="995"/>
      <c r="AK1583" s="996"/>
      <c r="AL1583" s="1000" t="s">
        <v>3932</v>
      </c>
      <c r="AM1583" s="1001"/>
      <c r="AN1583" s="1004"/>
      <c r="AO1583" s="1005"/>
      <c r="AP1583" s="1005"/>
      <c r="AQ1583" s="1005"/>
      <c r="AR1583" s="1005"/>
      <c r="AS1583" s="1005"/>
      <c r="AT1583" s="1006"/>
      <c r="AU1583" s="1006"/>
      <c r="AV1583" s="1006"/>
      <c r="AW1583" s="1007"/>
      <c r="AX1583" s="1008" t="s">
        <v>3933</v>
      </c>
      <c r="AY1583" s="1008"/>
      <c r="AZ1583" s="1008"/>
      <c r="BA1583" s="1008"/>
      <c r="BB1583" s="1008"/>
      <c r="BC1583" s="1008"/>
      <c r="BD1583" s="1009"/>
    </row>
    <row r="1584" spans="2:58" s="236" customFormat="1" ht="15" hidden="1" customHeight="1">
      <c r="B1584" s="997"/>
      <c r="C1584" s="998"/>
      <c r="D1584" s="998"/>
      <c r="E1584" s="998"/>
      <c r="F1584" s="998"/>
      <c r="G1584" s="998"/>
      <c r="H1584" s="998"/>
      <c r="I1584" s="999"/>
      <c r="J1584" s="1002"/>
      <c r="K1584" s="1003"/>
      <c r="L1584" s="1004"/>
      <c r="M1584" s="1005"/>
      <c r="N1584" s="1005"/>
      <c r="O1584" s="1005"/>
      <c r="P1584" s="1005"/>
      <c r="Q1584" s="1005"/>
      <c r="R1584" s="1006"/>
      <c r="S1584" s="1006"/>
      <c r="T1584" s="1006"/>
      <c r="U1584" s="1007"/>
      <c r="V1584" s="1010"/>
      <c r="W1584" s="1010"/>
      <c r="X1584" s="1010"/>
      <c r="Y1584" s="1010"/>
      <c r="Z1584" s="1010"/>
      <c r="AA1584" s="1010"/>
      <c r="AB1584" s="1011"/>
      <c r="AC1584" s="241"/>
      <c r="AD1584" s="997"/>
      <c r="AE1584" s="998"/>
      <c r="AF1584" s="998"/>
      <c r="AG1584" s="998"/>
      <c r="AH1584" s="998"/>
      <c r="AI1584" s="998"/>
      <c r="AJ1584" s="998"/>
      <c r="AK1584" s="999"/>
      <c r="AL1584" s="1002"/>
      <c r="AM1584" s="1003"/>
      <c r="AN1584" s="1004"/>
      <c r="AO1584" s="1005"/>
      <c r="AP1584" s="1005"/>
      <c r="AQ1584" s="1005"/>
      <c r="AR1584" s="1005"/>
      <c r="AS1584" s="1005"/>
      <c r="AT1584" s="1006"/>
      <c r="AU1584" s="1006"/>
      <c r="AV1584" s="1006"/>
      <c r="AW1584" s="1007"/>
      <c r="AX1584" s="1010"/>
      <c r="AY1584" s="1010"/>
      <c r="AZ1584" s="1010"/>
      <c r="BA1584" s="1010"/>
      <c r="BB1584" s="1010"/>
      <c r="BC1584" s="1010"/>
      <c r="BD1584" s="1011"/>
      <c r="BF1584" s="241"/>
    </row>
    <row r="1585" spans="2:58" s="236" customFormat="1" ht="15" hidden="1" customHeight="1">
      <c r="B1585" s="994" t="s">
        <v>3934</v>
      </c>
      <c r="C1585" s="995"/>
      <c r="D1585" s="995"/>
      <c r="E1585" s="995"/>
      <c r="F1585" s="995"/>
      <c r="G1585" s="995"/>
      <c r="H1585" s="995"/>
      <c r="I1585" s="996"/>
      <c r="J1585" s="968"/>
      <c r="K1585" s="969"/>
      <c r="L1585" s="1012"/>
      <c r="M1585" s="1012" t="s">
        <v>12</v>
      </c>
      <c r="N1585" s="1012"/>
      <c r="O1585" s="1012" t="s">
        <v>11</v>
      </c>
      <c r="P1585" s="1012"/>
      <c r="Q1585" s="1012" t="s">
        <v>227</v>
      </c>
      <c r="S1585" s="476"/>
      <c r="T1585" s="476"/>
      <c r="U1585" s="476"/>
      <c r="V1585" s="476"/>
      <c r="W1585" s="476"/>
      <c r="X1585" s="476"/>
      <c r="Y1585" s="476"/>
      <c r="Z1585" s="476"/>
      <c r="AA1585" s="476"/>
      <c r="AB1585" s="477"/>
      <c r="AC1585" s="241"/>
      <c r="AD1585" s="994" t="s">
        <v>3934</v>
      </c>
      <c r="AE1585" s="995"/>
      <c r="AF1585" s="995"/>
      <c r="AG1585" s="995"/>
      <c r="AH1585" s="995"/>
      <c r="AI1585" s="995"/>
      <c r="AJ1585" s="995"/>
      <c r="AK1585" s="996"/>
      <c r="AL1585" s="968"/>
      <c r="AM1585" s="969"/>
      <c r="AN1585" s="1012"/>
      <c r="AO1585" s="1012" t="s">
        <v>12</v>
      </c>
      <c r="AP1585" s="1012"/>
      <c r="AQ1585" s="1012" t="s">
        <v>11</v>
      </c>
      <c r="AR1585" s="1012"/>
      <c r="AS1585" s="1012" t="s">
        <v>227</v>
      </c>
      <c r="AU1585" s="476"/>
      <c r="AV1585" s="476"/>
      <c r="AW1585" s="476"/>
      <c r="AX1585" s="476"/>
      <c r="AY1585" s="476"/>
      <c r="AZ1585" s="476"/>
      <c r="BA1585" s="476"/>
      <c r="BB1585" s="476"/>
      <c r="BC1585" s="476"/>
      <c r="BD1585" s="477"/>
      <c r="BF1585" s="241"/>
    </row>
    <row r="1586" spans="2:58" s="236" customFormat="1" ht="15" hidden="1" customHeight="1">
      <c r="B1586" s="997"/>
      <c r="C1586" s="998"/>
      <c r="D1586" s="998"/>
      <c r="E1586" s="998"/>
      <c r="F1586" s="998"/>
      <c r="G1586" s="998"/>
      <c r="H1586" s="998"/>
      <c r="I1586" s="999"/>
      <c r="J1586" s="970"/>
      <c r="K1586" s="971"/>
      <c r="L1586" s="1013"/>
      <c r="M1586" s="1013"/>
      <c r="N1586" s="1013"/>
      <c r="O1586" s="1013"/>
      <c r="P1586" s="1013"/>
      <c r="Q1586" s="1013"/>
      <c r="R1586" s="481"/>
      <c r="S1586" s="479"/>
      <c r="T1586" s="479"/>
      <c r="U1586" s="479"/>
      <c r="V1586" s="479"/>
      <c r="W1586" s="479"/>
      <c r="X1586" s="479"/>
      <c r="Y1586" s="479"/>
      <c r="Z1586" s="479"/>
      <c r="AA1586" s="479"/>
      <c r="AB1586" s="480"/>
      <c r="AC1586" s="241"/>
      <c r="AD1586" s="997"/>
      <c r="AE1586" s="998"/>
      <c r="AF1586" s="998"/>
      <c r="AG1586" s="998"/>
      <c r="AH1586" s="998"/>
      <c r="AI1586" s="998"/>
      <c r="AJ1586" s="998"/>
      <c r="AK1586" s="999"/>
      <c r="AL1586" s="970"/>
      <c r="AM1586" s="971"/>
      <c r="AN1586" s="1013"/>
      <c r="AO1586" s="1013"/>
      <c r="AP1586" s="1013"/>
      <c r="AQ1586" s="1013"/>
      <c r="AR1586" s="1013"/>
      <c r="AS1586" s="1013"/>
      <c r="AT1586" s="481"/>
      <c r="AU1586" s="479"/>
      <c r="AV1586" s="479"/>
      <c r="AW1586" s="479"/>
      <c r="AX1586" s="479"/>
      <c r="AY1586" s="479"/>
      <c r="AZ1586" s="479"/>
      <c r="BA1586" s="479"/>
      <c r="BB1586" s="479"/>
      <c r="BC1586" s="479"/>
      <c r="BD1586" s="480"/>
      <c r="BF1586" s="241"/>
    </row>
    <row r="1587" spans="2:58" s="236" customFormat="1" ht="20.100000000000001" hidden="1" customHeight="1">
      <c r="B1587" s="482"/>
      <c r="C1587" s="482"/>
      <c r="D1587" s="482"/>
      <c r="E1587" s="482"/>
      <c r="F1587" s="482"/>
      <c r="G1587" s="482"/>
      <c r="H1587" s="482"/>
      <c r="I1587" s="482"/>
      <c r="J1587" s="482"/>
      <c r="K1587" s="482"/>
      <c r="L1587" s="482"/>
      <c r="M1587" s="482"/>
      <c r="N1587" s="482"/>
      <c r="O1587" s="482"/>
      <c r="P1587" s="482"/>
      <c r="Q1587" s="482"/>
      <c r="R1587" s="482"/>
      <c r="S1587" s="482"/>
      <c r="T1587" s="482"/>
      <c r="U1587" s="482"/>
      <c r="V1587" s="482"/>
      <c r="W1587" s="482"/>
      <c r="X1587" s="482"/>
      <c r="Y1587" s="482"/>
      <c r="Z1587" s="482"/>
      <c r="AA1587" s="482"/>
      <c r="AB1587" s="482"/>
      <c r="AC1587" s="241"/>
      <c r="AD1587" s="482"/>
      <c r="AE1587" s="482"/>
      <c r="AF1587" s="482"/>
      <c r="AG1587" s="482"/>
      <c r="AH1587" s="482"/>
      <c r="AI1587" s="482"/>
      <c r="AJ1587" s="482"/>
      <c r="AK1587" s="482"/>
      <c r="AL1587" s="482"/>
      <c r="AM1587" s="482"/>
      <c r="AN1587" s="482"/>
      <c r="AO1587" s="482"/>
      <c r="AP1587" s="482"/>
      <c r="AQ1587" s="482"/>
      <c r="AR1587" s="482"/>
      <c r="AS1587" s="482"/>
      <c r="AT1587" s="482"/>
      <c r="AU1587" s="482"/>
      <c r="AV1587" s="482"/>
      <c r="AW1587" s="482"/>
      <c r="AX1587" s="482"/>
      <c r="AY1587" s="482"/>
      <c r="AZ1587" s="482"/>
      <c r="BA1587" s="482"/>
      <c r="BB1587" s="482"/>
      <c r="BC1587" s="482"/>
      <c r="BD1587" s="482"/>
      <c r="BF1587" s="241"/>
    </row>
    <row r="1588" spans="2:58" s="236" customFormat="1" ht="18" hidden="1" customHeight="1">
      <c r="C1588" s="437" t="s">
        <v>3937</v>
      </c>
      <c r="D1588" s="243" t="s">
        <v>16092</v>
      </c>
      <c r="F1588" s="243"/>
      <c r="G1588" s="243"/>
      <c r="H1588" s="243"/>
      <c r="I1588" s="243"/>
      <c r="J1588" s="483"/>
      <c r="K1588" s="483"/>
      <c r="L1588" s="483"/>
      <c r="M1588" s="483"/>
      <c r="N1588" s="483"/>
      <c r="O1588" s="483"/>
      <c r="P1588" s="483"/>
      <c r="Q1588" s="483"/>
      <c r="R1588" s="483"/>
      <c r="S1588" s="484"/>
      <c r="T1588" s="483"/>
      <c r="U1588" s="483"/>
      <c r="V1588" s="483"/>
      <c r="W1588" s="483"/>
      <c r="X1588" s="243"/>
      <c r="Y1588" s="243"/>
      <c r="Z1588" s="243"/>
      <c r="AA1588" s="243"/>
      <c r="AB1588" s="243"/>
      <c r="AE1588" s="437" t="s">
        <v>3937</v>
      </c>
      <c r="AF1588" s="243" t="s">
        <v>16092</v>
      </c>
      <c r="AH1588" s="243"/>
      <c r="AI1588" s="243"/>
      <c r="AJ1588" s="243"/>
      <c r="AK1588" s="243"/>
      <c r="AL1588" s="483"/>
      <c r="AM1588" s="483"/>
      <c r="AN1588" s="483"/>
      <c r="AO1588" s="483"/>
      <c r="AP1588" s="483"/>
      <c r="AQ1588" s="483"/>
      <c r="AR1588" s="483"/>
      <c r="AS1588" s="483"/>
      <c r="AT1588" s="483"/>
      <c r="AU1588" s="484"/>
      <c r="AV1588" s="483"/>
      <c r="AW1588" s="483"/>
      <c r="AX1588" s="483"/>
      <c r="AY1588" s="483"/>
      <c r="AZ1588" s="243"/>
      <c r="BA1588" s="243"/>
      <c r="BB1588" s="243"/>
      <c r="BC1588" s="243"/>
      <c r="BD1588" s="243"/>
    </row>
    <row r="1589" spans="2:58" s="236" customFormat="1" ht="30" hidden="1" customHeight="1">
      <c r="C1589" s="485" t="s">
        <v>3938</v>
      </c>
      <c r="D1589" s="1032" t="s">
        <v>16093</v>
      </c>
      <c r="E1589" s="1032"/>
      <c r="F1589" s="1032"/>
      <c r="G1589" s="1032"/>
      <c r="H1589" s="1032"/>
      <c r="I1589" s="1032"/>
      <c r="J1589" s="1032"/>
      <c r="K1589" s="1032"/>
      <c r="L1589" s="1032"/>
      <c r="M1589" s="1032"/>
      <c r="N1589" s="1032"/>
      <c r="O1589" s="1032"/>
      <c r="P1589" s="1032"/>
      <c r="Q1589" s="1032"/>
      <c r="R1589" s="1032"/>
      <c r="S1589" s="1032"/>
      <c r="T1589" s="1032"/>
      <c r="U1589" s="1032"/>
      <c r="V1589" s="1032"/>
      <c r="W1589" s="1032"/>
      <c r="X1589" s="1032"/>
      <c r="Y1589" s="1032"/>
      <c r="Z1589" s="1032"/>
      <c r="AA1589" s="1032"/>
      <c r="AB1589" s="1032"/>
      <c r="AE1589" s="485" t="s">
        <v>3938</v>
      </c>
      <c r="AF1589" s="1032" t="s">
        <v>16093</v>
      </c>
      <c r="AG1589" s="1032"/>
      <c r="AH1589" s="1032"/>
      <c r="AI1589" s="1032"/>
      <c r="AJ1589" s="1032"/>
      <c r="AK1589" s="1032"/>
      <c r="AL1589" s="1032"/>
      <c r="AM1589" s="1032"/>
      <c r="AN1589" s="1032"/>
      <c r="AO1589" s="1032"/>
      <c r="AP1589" s="1032"/>
      <c r="AQ1589" s="1032"/>
      <c r="AR1589" s="1032"/>
      <c r="AS1589" s="1032"/>
      <c r="AT1589" s="1032"/>
      <c r="AU1589" s="1032"/>
      <c r="AV1589" s="1032"/>
      <c r="AW1589" s="1032"/>
      <c r="AX1589" s="1032"/>
      <c r="AY1589" s="1032"/>
      <c r="AZ1589" s="1032"/>
      <c r="BA1589" s="1032"/>
      <c r="BB1589" s="1032"/>
      <c r="BC1589" s="1032"/>
      <c r="BD1589" s="1032"/>
    </row>
    <row r="1590" spans="2:58" s="236" customFormat="1" ht="7.95" hidden="1" customHeight="1">
      <c r="E1590" s="486"/>
      <c r="F1590" s="486"/>
      <c r="G1590" s="486"/>
      <c r="H1590" s="486"/>
      <c r="I1590" s="486"/>
      <c r="J1590" s="486"/>
      <c r="K1590" s="486"/>
      <c r="L1590" s="486"/>
      <c r="M1590" s="486"/>
      <c r="N1590" s="486"/>
      <c r="O1590" s="486"/>
      <c r="P1590" s="486"/>
      <c r="Q1590" s="486"/>
      <c r="R1590" s="486"/>
      <c r="S1590" s="486"/>
      <c r="T1590" s="486"/>
      <c r="U1590" s="486"/>
      <c r="V1590" s="486"/>
      <c r="W1590" s="486"/>
      <c r="X1590" s="486"/>
      <c r="Y1590" s="486"/>
      <c r="Z1590" s="486"/>
      <c r="AA1590" s="486"/>
      <c r="AB1590" s="486"/>
      <c r="AG1590" s="486"/>
      <c r="AH1590" s="486"/>
      <c r="AI1590" s="486"/>
      <c r="AJ1590" s="486"/>
      <c r="AK1590" s="486"/>
      <c r="AL1590" s="486"/>
      <c r="AM1590" s="486"/>
      <c r="AN1590" s="486"/>
      <c r="AO1590" s="486"/>
      <c r="AP1590" s="486"/>
      <c r="AQ1590" s="486"/>
      <c r="AR1590" s="486"/>
      <c r="AS1590" s="486"/>
      <c r="AT1590" s="486"/>
      <c r="AU1590" s="486"/>
      <c r="AV1590" s="486"/>
      <c r="AW1590" s="486"/>
      <c r="AX1590" s="486"/>
      <c r="AY1590" s="486"/>
      <c r="AZ1590" s="486"/>
      <c r="BA1590" s="486"/>
      <c r="BB1590" s="486"/>
      <c r="BC1590" s="486"/>
      <c r="BD1590" s="486"/>
    </row>
    <row r="1591" spans="2:58" s="236" customFormat="1" ht="25.35" hidden="1" customHeight="1">
      <c r="B1591" s="441" t="s">
        <v>3939</v>
      </c>
      <c r="I1591" s="442"/>
      <c r="J1591" s="442"/>
      <c r="W1591" s="442"/>
      <c r="X1591" s="442"/>
      <c r="Y1591" s="442"/>
      <c r="Z1591" s="442"/>
      <c r="AA1591" s="442"/>
      <c r="AB1591" s="442"/>
      <c r="AD1591" s="441" t="s">
        <v>3939</v>
      </c>
      <c r="AK1591" s="442"/>
      <c r="AL1591" s="442"/>
      <c r="AY1591" s="442"/>
      <c r="AZ1591" s="442"/>
      <c r="BA1591" s="442"/>
      <c r="BB1591" s="442"/>
      <c r="BC1591" s="442"/>
      <c r="BD1591" s="442"/>
    </row>
    <row r="1592" spans="2:58" s="236" customFormat="1" ht="12.45" hidden="1" customHeight="1">
      <c r="B1592" s="1014" t="s">
        <v>3917</v>
      </c>
      <c r="C1592" s="1015"/>
      <c r="D1592" s="1015"/>
      <c r="E1592" s="1015"/>
      <c r="F1592" s="1015"/>
      <c r="G1592" s="1015"/>
      <c r="H1592" s="1015"/>
      <c r="I1592" s="1016"/>
      <c r="J1592" s="1017"/>
      <c r="K1592" s="1018"/>
      <c r="L1592" s="1018"/>
      <c r="M1592" s="1018"/>
      <c r="N1592" s="1018"/>
      <c r="O1592" s="1018"/>
      <c r="P1592" s="1018"/>
      <c r="Q1592" s="1018"/>
      <c r="R1592" s="1018"/>
      <c r="S1592" s="1018"/>
      <c r="T1592" s="1018"/>
      <c r="U1592" s="1018"/>
      <c r="V1592" s="1018"/>
      <c r="W1592" s="1018"/>
      <c r="X1592" s="1018"/>
      <c r="Y1592" s="1018"/>
      <c r="Z1592" s="1018"/>
      <c r="AA1592" s="1018"/>
      <c r="AB1592" s="1019"/>
      <c r="AD1592" s="1014" t="s">
        <v>3917</v>
      </c>
      <c r="AE1592" s="1015"/>
      <c r="AF1592" s="1015"/>
      <c r="AG1592" s="1015"/>
      <c r="AH1592" s="1015"/>
      <c r="AI1592" s="1015"/>
      <c r="AJ1592" s="1015"/>
      <c r="AK1592" s="1016"/>
      <c r="AL1592" s="1017"/>
      <c r="AM1592" s="1018"/>
      <c r="AN1592" s="1018"/>
      <c r="AO1592" s="1018"/>
      <c r="AP1592" s="1018"/>
      <c r="AQ1592" s="1018"/>
      <c r="AR1592" s="1018"/>
      <c r="AS1592" s="1018"/>
      <c r="AT1592" s="1018"/>
      <c r="AU1592" s="1018"/>
      <c r="AV1592" s="1018"/>
      <c r="AW1592" s="1018"/>
      <c r="AX1592" s="1018"/>
      <c r="AY1592" s="1018"/>
      <c r="AZ1592" s="1018"/>
      <c r="BA1592" s="1018"/>
      <c r="BB1592" s="1018"/>
      <c r="BC1592" s="1018"/>
      <c r="BD1592" s="1019"/>
    </row>
    <row r="1593" spans="2:58" s="236" customFormat="1" ht="22.5" hidden="1" customHeight="1">
      <c r="B1593" s="1020" t="s">
        <v>8</v>
      </c>
      <c r="C1593" s="1021"/>
      <c r="D1593" s="1021"/>
      <c r="E1593" s="1021"/>
      <c r="F1593" s="1021"/>
      <c r="G1593" s="1021"/>
      <c r="H1593" s="1021"/>
      <c r="I1593" s="1022"/>
      <c r="J1593" s="1023"/>
      <c r="K1593" s="1024"/>
      <c r="L1593" s="1024"/>
      <c r="M1593" s="1025"/>
      <c r="N1593" s="1025"/>
      <c r="O1593" s="1024"/>
      <c r="P1593" s="1025"/>
      <c r="Q1593" s="1025"/>
      <c r="R1593" s="1024"/>
      <c r="S1593" s="1024"/>
      <c r="T1593" s="1024"/>
      <c r="U1593" s="1024"/>
      <c r="V1593" s="1024"/>
      <c r="W1593" s="1024"/>
      <c r="X1593" s="1024"/>
      <c r="Y1593" s="1024"/>
      <c r="Z1593" s="1024"/>
      <c r="AA1593" s="1024"/>
      <c r="AB1593" s="1026"/>
      <c r="AC1593" s="236">
        <v>93</v>
      </c>
      <c r="AD1593" s="1020" t="s">
        <v>8</v>
      </c>
      <c r="AE1593" s="1021"/>
      <c r="AF1593" s="1021"/>
      <c r="AG1593" s="1021"/>
      <c r="AH1593" s="1021"/>
      <c r="AI1593" s="1021"/>
      <c r="AJ1593" s="1021"/>
      <c r="AK1593" s="1022"/>
      <c r="AL1593" s="1023"/>
      <c r="AM1593" s="1024"/>
      <c r="AN1593" s="1024"/>
      <c r="AO1593" s="1025"/>
      <c r="AP1593" s="1025"/>
      <c r="AQ1593" s="1024"/>
      <c r="AR1593" s="1025"/>
      <c r="AS1593" s="1025"/>
      <c r="AT1593" s="1024"/>
      <c r="AU1593" s="1024"/>
      <c r="AV1593" s="1024"/>
      <c r="AW1593" s="1024"/>
      <c r="AX1593" s="1024"/>
      <c r="AY1593" s="1024"/>
      <c r="AZ1593" s="1024"/>
      <c r="BA1593" s="1024"/>
      <c r="BB1593" s="1024"/>
      <c r="BC1593" s="1024"/>
      <c r="BD1593" s="1026"/>
      <c r="BF1593" s="236">
        <v>93</v>
      </c>
    </row>
    <row r="1594" spans="2:58" s="236" customFormat="1" ht="25.2" hidden="1" customHeight="1">
      <c r="B1594" s="1027" t="s">
        <v>23</v>
      </c>
      <c r="C1594" s="1028"/>
      <c r="D1594" s="1028"/>
      <c r="E1594" s="1028"/>
      <c r="F1594" s="1028"/>
      <c r="G1594" s="1028"/>
      <c r="H1594" s="1028"/>
      <c r="I1594" s="1029"/>
      <c r="J1594" s="972" t="s">
        <v>3918</v>
      </c>
      <c r="K1594" s="973"/>
      <c r="L1594" s="973"/>
      <c r="M1594" s="975"/>
      <c r="N1594" s="977"/>
      <c r="O1594" s="239" t="s">
        <v>3919</v>
      </c>
      <c r="P1594" s="975"/>
      <c r="Q1594" s="977"/>
      <c r="R1594" s="973"/>
      <c r="S1594" s="973"/>
      <c r="T1594" s="973"/>
      <c r="U1594" s="973"/>
      <c r="V1594" s="973"/>
      <c r="W1594" s="973"/>
      <c r="X1594" s="973"/>
      <c r="Y1594" s="973"/>
      <c r="Z1594" s="973"/>
      <c r="AA1594" s="973"/>
      <c r="AB1594" s="974"/>
      <c r="AD1594" s="1027" t="s">
        <v>23</v>
      </c>
      <c r="AE1594" s="1028"/>
      <c r="AF1594" s="1028"/>
      <c r="AG1594" s="1028"/>
      <c r="AH1594" s="1028"/>
      <c r="AI1594" s="1028"/>
      <c r="AJ1594" s="1028"/>
      <c r="AK1594" s="1029"/>
      <c r="AL1594" s="972" t="s">
        <v>3918</v>
      </c>
      <c r="AM1594" s="973"/>
      <c r="AN1594" s="973"/>
      <c r="AO1594" s="975"/>
      <c r="AP1594" s="977"/>
      <c r="AQ1594" s="239" t="s">
        <v>3919</v>
      </c>
      <c r="AR1594" s="975"/>
      <c r="AS1594" s="977"/>
      <c r="AT1594" s="973"/>
      <c r="AU1594" s="973"/>
      <c r="AV1594" s="973"/>
      <c r="AW1594" s="973"/>
      <c r="AX1594" s="973"/>
      <c r="AY1594" s="973"/>
      <c r="AZ1594" s="973"/>
      <c r="BA1594" s="973"/>
      <c r="BB1594" s="973"/>
      <c r="BC1594" s="973"/>
      <c r="BD1594" s="974"/>
    </row>
    <row r="1595" spans="2:58" s="236" customFormat="1" ht="25.2" hidden="1" customHeight="1">
      <c r="B1595" s="1030"/>
      <c r="C1595" s="1025"/>
      <c r="D1595" s="1025"/>
      <c r="E1595" s="1025"/>
      <c r="F1595" s="1025"/>
      <c r="G1595" s="1025"/>
      <c r="H1595" s="1025"/>
      <c r="I1595" s="1031"/>
      <c r="J1595" s="972" t="s">
        <v>3920</v>
      </c>
      <c r="K1595" s="973"/>
      <c r="L1595" s="973"/>
      <c r="M1595" s="975"/>
      <c r="N1595" s="976"/>
      <c r="O1595" s="976"/>
      <c r="P1595" s="976"/>
      <c r="Q1595" s="977"/>
      <c r="R1595" s="972" t="s">
        <v>3921</v>
      </c>
      <c r="S1595" s="973"/>
      <c r="T1595" s="974"/>
      <c r="U1595" s="975"/>
      <c r="V1595" s="976"/>
      <c r="W1595" s="976"/>
      <c r="X1595" s="976"/>
      <c r="Y1595" s="976"/>
      <c r="Z1595" s="976"/>
      <c r="AA1595" s="976"/>
      <c r="AB1595" s="977"/>
      <c r="AD1595" s="1030"/>
      <c r="AE1595" s="1025"/>
      <c r="AF1595" s="1025"/>
      <c r="AG1595" s="1025"/>
      <c r="AH1595" s="1025"/>
      <c r="AI1595" s="1025"/>
      <c r="AJ1595" s="1025"/>
      <c r="AK1595" s="1031"/>
      <c r="AL1595" s="972" t="s">
        <v>3920</v>
      </c>
      <c r="AM1595" s="973"/>
      <c r="AN1595" s="973"/>
      <c r="AO1595" s="975"/>
      <c r="AP1595" s="976"/>
      <c r="AQ1595" s="976"/>
      <c r="AR1595" s="976"/>
      <c r="AS1595" s="977"/>
      <c r="AT1595" s="972" t="s">
        <v>3921</v>
      </c>
      <c r="AU1595" s="973"/>
      <c r="AV1595" s="974"/>
      <c r="AW1595" s="975"/>
      <c r="AX1595" s="976"/>
      <c r="AY1595" s="976"/>
      <c r="AZ1595" s="976"/>
      <c r="BA1595" s="976"/>
      <c r="BB1595" s="976"/>
      <c r="BC1595" s="976"/>
      <c r="BD1595" s="977"/>
    </row>
    <row r="1596" spans="2:58" s="236" customFormat="1" ht="25.2" hidden="1" customHeight="1">
      <c r="B1596" s="1030"/>
      <c r="C1596" s="1025"/>
      <c r="D1596" s="1025"/>
      <c r="E1596" s="1025"/>
      <c r="F1596" s="1025"/>
      <c r="G1596" s="1025"/>
      <c r="H1596" s="1025"/>
      <c r="I1596" s="1031"/>
      <c r="J1596" s="972" t="s">
        <v>3922</v>
      </c>
      <c r="K1596" s="973"/>
      <c r="L1596" s="973"/>
      <c r="M1596" s="978"/>
      <c r="N1596" s="979"/>
      <c r="O1596" s="979"/>
      <c r="P1596" s="979"/>
      <c r="Q1596" s="980"/>
      <c r="R1596" s="972" t="s">
        <v>3923</v>
      </c>
      <c r="S1596" s="973"/>
      <c r="T1596" s="974"/>
      <c r="U1596" s="975"/>
      <c r="V1596" s="976"/>
      <c r="W1596" s="976"/>
      <c r="X1596" s="976"/>
      <c r="Y1596" s="976"/>
      <c r="Z1596" s="976"/>
      <c r="AA1596" s="976"/>
      <c r="AB1596" s="977"/>
      <c r="AD1596" s="1030"/>
      <c r="AE1596" s="1025"/>
      <c r="AF1596" s="1025"/>
      <c r="AG1596" s="1025"/>
      <c r="AH1596" s="1025"/>
      <c r="AI1596" s="1025"/>
      <c r="AJ1596" s="1025"/>
      <c r="AK1596" s="1031"/>
      <c r="AL1596" s="972" t="s">
        <v>3922</v>
      </c>
      <c r="AM1596" s="973"/>
      <c r="AN1596" s="973"/>
      <c r="AO1596" s="978"/>
      <c r="AP1596" s="979"/>
      <c r="AQ1596" s="979"/>
      <c r="AR1596" s="979"/>
      <c r="AS1596" s="980"/>
      <c r="AT1596" s="972" t="s">
        <v>3923</v>
      </c>
      <c r="AU1596" s="973"/>
      <c r="AV1596" s="974"/>
      <c r="AW1596" s="975"/>
      <c r="AX1596" s="976"/>
      <c r="AY1596" s="976"/>
      <c r="AZ1596" s="976"/>
      <c r="BA1596" s="976"/>
      <c r="BB1596" s="976"/>
      <c r="BC1596" s="976"/>
      <c r="BD1596" s="977"/>
    </row>
    <row r="1597" spans="2:58" s="236" customFormat="1" ht="25.2" hidden="1" customHeight="1">
      <c r="B1597" s="1023"/>
      <c r="C1597" s="1024"/>
      <c r="D1597" s="1024"/>
      <c r="E1597" s="1024"/>
      <c r="F1597" s="1024"/>
      <c r="G1597" s="1024"/>
      <c r="H1597" s="1024"/>
      <c r="I1597" s="1026"/>
      <c r="J1597" s="972" t="s">
        <v>3924</v>
      </c>
      <c r="K1597" s="973"/>
      <c r="L1597" s="973"/>
      <c r="M1597" s="981"/>
      <c r="N1597" s="981"/>
      <c r="O1597" s="981"/>
      <c r="P1597" s="981"/>
      <c r="Q1597" s="981"/>
      <c r="R1597" s="981"/>
      <c r="S1597" s="981"/>
      <c r="T1597" s="981"/>
      <c r="U1597" s="981"/>
      <c r="V1597" s="981"/>
      <c r="W1597" s="981"/>
      <c r="X1597" s="981"/>
      <c r="Y1597" s="981"/>
      <c r="Z1597" s="981"/>
      <c r="AA1597" s="981"/>
      <c r="AB1597" s="981"/>
      <c r="AD1597" s="1023"/>
      <c r="AE1597" s="1024"/>
      <c r="AF1597" s="1024"/>
      <c r="AG1597" s="1024"/>
      <c r="AH1597" s="1024"/>
      <c r="AI1597" s="1024"/>
      <c r="AJ1597" s="1024"/>
      <c r="AK1597" s="1026"/>
      <c r="AL1597" s="972" t="s">
        <v>3924</v>
      </c>
      <c r="AM1597" s="973"/>
      <c r="AN1597" s="973"/>
      <c r="AO1597" s="981"/>
      <c r="AP1597" s="981"/>
      <c r="AQ1597" s="981"/>
      <c r="AR1597" s="981"/>
      <c r="AS1597" s="981"/>
      <c r="AT1597" s="981"/>
      <c r="AU1597" s="981"/>
      <c r="AV1597" s="981"/>
      <c r="AW1597" s="981"/>
      <c r="AX1597" s="981"/>
      <c r="AY1597" s="981"/>
      <c r="AZ1597" s="981"/>
      <c r="BA1597" s="981"/>
      <c r="BB1597" s="981"/>
      <c r="BC1597" s="981"/>
      <c r="BD1597" s="981"/>
    </row>
    <row r="1598" spans="2:58" s="236" customFormat="1" ht="30" hidden="1" customHeight="1">
      <c r="B1598" s="982" t="s">
        <v>3925</v>
      </c>
      <c r="C1598" s="983"/>
      <c r="D1598" s="983"/>
      <c r="E1598" s="983"/>
      <c r="F1598" s="983"/>
      <c r="G1598" s="983"/>
      <c r="H1598" s="983"/>
      <c r="I1598" s="984"/>
      <c r="J1598" s="444"/>
      <c r="K1598" s="445"/>
      <c r="L1598" s="446" t="s">
        <v>388</v>
      </c>
      <c r="M1598" s="447"/>
      <c r="N1598" s="448" t="s">
        <v>112</v>
      </c>
      <c r="O1598" s="449"/>
      <c r="P1598" s="450"/>
      <c r="V1598" s="451"/>
      <c r="W1598" s="451"/>
      <c r="X1598" s="451"/>
      <c r="Y1598" s="451"/>
      <c r="Z1598" s="451"/>
      <c r="AA1598" s="451"/>
      <c r="AB1598" s="452"/>
      <c r="AD1598" s="982" t="s">
        <v>3925</v>
      </c>
      <c r="AE1598" s="983"/>
      <c r="AF1598" s="983"/>
      <c r="AG1598" s="983"/>
      <c r="AH1598" s="983"/>
      <c r="AI1598" s="983"/>
      <c r="AJ1598" s="983"/>
      <c r="AK1598" s="984"/>
      <c r="AL1598" s="444"/>
      <c r="AM1598" s="445"/>
      <c r="AN1598" s="446" t="s">
        <v>388</v>
      </c>
      <c r="AO1598" s="447"/>
      <c r="AP1598" s="448" t="s">
        <v>112</v>
      </c>
      <c r="AQ1598" s="449"/>
      <c r="AR1598" s="450"/>
      <c r="AX1598" s="451"/>
      <c r="AY1598" s="451"/>
      <c r="AZ1598" s="451"/>
      <c r="BA1598" s="451"/>
      <c r="BB1598" s="451"/>
      <c r="BC1598" s="451"/>
      <c r="BD1598" s="452"/>
    </row>
    <row r="1599" spans="2:58" s="236" customFormat="1" ht="15" hidden="1" customHeight="1">
      <c r="B1599" s="985"/>
      <c r="C1599" s="986"/>
      <c r="D1599" s="986"/>
      <c r="E1599" s="986"/>
      <c r="F1599" s="986"/>
      <c r="G1599" s="986"/>
      <c r="H1599" s="986"/>
      <c r="I1599" s="987"/>
      <c r="J1599" s="453" t="s">
        <v>3926</v>
      </c>
      <c r="K1599" s="454"/>
      <c r="L1599" s="454"/>
      <c r="M1599" s="454"/>
      <c r="N1599" s="454"/>
      <c r="O1599" s="454"/>
      <c r="P1599" s="454"/>
      <c r="Q1599" s="454"/>
      <c r="R1599" s="454"/>
      <c r="S1599" s="449"/>
      <c r="T1599" s="455"/>
      <c r="U1599" s="456"/>
      <c r="V1599" s="457"/>
      <c r="W1599" s="458"/>
      <c r="X1599" s="459" t="s">
        <v>388</v>
      </c>
      <c r="Y1599" s="460"/>
      <c r="Z1599" s="461" t="s">
        <v>112</v>
      </c>
      <c r="AA1599" s="461"/>
      <c r="AB1599" s="462"/>
      <c r="AD1599" s="985"/>
      <c r="AE1599" s="986"/>
      <c r="AF1599" s="986"/>
      <c r="AG1599" s="986"/>
      <c r="AH1599" s="986"/>
      <c r="AI1599" s="986"/>
      <c r="AJ1599" s="986"/>
      <c r="AK1599" s="987"/>
      <c r="AL1599" s="453" t="s">
        <v>3926</v>
      </c>
      <c r="AM1599" s="454"/>
      <c r="AN1599" s="454"/>
      <c r="AO1599" s="454"/>
      <c r="AP1599" s="454"/>
      <c r="AQ1599" s="454"/>
      <c r="AR1599" s="454"/>
      <c r="AS1599" s="454"/>
      <c r="AT1599" s="454"/>
      <c r="AU1599" s="449"/>
      <c r="AV1599" s="455"/>
      <c r="AW1599" s="456"/>
      <c r="AX1599" s="457"/>
      <c r="AY1599" s="458"/>
      <c r="AZ1599" s="459" t="s">
        <v>388</v>
      </c>
      <c r="BA1599" s="460"/>
      <c r="BB1599" s="461" t="s">
        <v>112</v>
      </c>
      <c r="BC1599" s="461"/>
      <c r="BD1599" s="462"/>
    </row>
    <row r="1600" spans="2:58" s="236" customFormat="1" ht="15" hidden="1" customHeight="1">
      <c r="B1600" s="988"/>
      <c r="C1600" s="989"/>
      <c r="D1600" s="989"/>
      <c r="E1600" s="989"/>
      <c r="F1600" s="989"/>
      <c r="G1600" s="989"/>
      <c r="H1600" s="989"/>
      <c r="I1600" s="990"/>
      <c r="J1600" s="463" t="s">
        <v>3927</v>
      </c>
      <c r="K1600" s="464"/>
      <c r="L1600" s="464"/>
      <c r="M1600" s="464"/>
      <c r="N1600" s="464"/>
      <c r="O1600" s="464"/>
      <c r="P1600" s="464"/>
      <c r="Q1600" s="464"/>
      <c r="R1600" s="464"/>
      <c r="S1600" s="465"/>
      <c r="T1600" s="466"/>
      <c r="U1600" s="467"/>
      <c r="V1600" s="468"/>
      <c r="W1600" s="469"/>
      <c r="X1600" s="464" t="s">
        <v>388</v>
      </c>
      <c r="Y1600" s="470"/>
      <c r="Z1600" s="466" t="s">
        <v>112</v>
      </c>
      <c r="AA1600" s="466"/>
      <c r="AB1600" s="471"/>
      <c r="AD1600" s="988"/>
      <c r="AE1600" s="989"/>
      <c r="AF1600" s="989"/>
      <c r="AG1600" s="989"/>
      <c r="AH1600" s="989"/>
      <c r="AI1600" s="989"/>
      <c r="AJ1600" s="989"/>
      <c r="AK1600" s="990"/>
      <c r="AL1600" s="463" t="s">
        <v>3927</v>
      </c>
      <c r="AM1600" s="464"/>
      <c r="AN1600" s="464"/>
      <c r="AO1600" s="464"/>
      <c r="AP1600" s="464"/>
      <c r="AQ1600" s="464"/>
      <c r="AR1600" s="464"/>
      <c r="AS1600" s="464"/>
      <c r="AT1600" s="464"/>
      <c r="AU1600" s="465"/>
      <c r="AV1600" s="466"/>
      <c r="AW1600" s="467"/>
      <c r="AX1600" s="468"/>
      <c r="AY1600" s="469"/>
      <c r="AZ1600" s="464" t="s">
        <v>388</v>
      </c>
      <c r="BA1600" s="470"/>
      <c r="BB1600" s="466" t="s">
        <v>112</v>
      </c>
      <c r="BC1600" s="466"/>
      <c r="BD1600" s="471"/>
    </row>
    <row r="1601" spans="2:58" s="236" customFormat="1" ht="18" hidden="1" customHeight="1">
      <c r="B1601" s="991" t="s">
        <v>3928</v>
      </c>
      <c r="C1601" s="992"/>
      <c r="D1601" s="992"/>
      <c r="E1601" s="992"/>
      <c r="F1601" s="992"/>
      <c r="G1601" s="992"/>
      <c r="H1601" s="992"/>
      <c r="I1601" s="993"/>
      <c r="J1601" s="472" t="s">
        <v>3783</v>
      </c>
      <c r="K1601" s="473" t="s">
        <v>3929</v>
      </c>
      <c r="L1601" s="474"/>
      <c r="M1601" s="474"/>
      <c r="N1601" s="474"/>
      <c r="O1601" s="472" t="s">
        <v>3783</v>
      </c>
      <c r="P1601" s="473" t="s">
        <v>3930</v>
      </c>
      <c r="Q1601" s="474"/>
      <c r="R1601" s="474"/>
      <c r="T1601" s="461" t="s">
        <v>3935</v>
      </c>
      <c r="U1601" s="472" t="s">
        <v>3783</v>
      </c>
      <c r="V1601" s="461" t="s">
        <v>3936</v>
      </c>
      <c r="X1601" s="473"/>
      <c r="Y1601" s="474"/>
      <c r="Z1601" s="474"/>
      <c r="AA1601" s="474"/>
      <c r="AB1601" s="475"/>
      <c r="AD1601" s="991" t="s">
        <v>3928</v>
      </c>
      <c r="AE1601" s="992"/>
      <c r="AF1601" s="992"/>
      <c r="AG1601" s="992"/>
      <c r="AH1601" s="992"/>
      <c r="AI1601" s="992"/>
      <c r="AJ1601" s="992"/>
      <c r="AK1601" s="993"/>
      <c r="AL1601" s="472" t="s">
        <v>3783</v>
      </c>
      <c r="AM1601" s="473" t="s">
        <v>3929</v>
      </c>
      <c r="AN1601" s="474"/>
      <c r="AO1601" s="474"/>
      <c r="AP1601" s="474"/>
      <c r="AQ1601" s="472" t="s">
        <v>3783</v>
      </c>
      <c r="AR1601" s="473" t="s">
        <v>3930</v>
      </c>
      <c r="AS1601" s="474"/>
      <c r="AT1601" s="474"/>
      <c r="AV1601" s="461" t="s">
        <v>3935</v>
      </c>
      <c r="AW1601" s="472" t="s">
        <v>3783</v>
      </c>
      <c r="AX1601" s="461" t="s">
        <v>3936</v>
      </c>
      <c r="AZ1601" s="473"/>
      <c r="BA1601" s="474"/>
      <c r="BB1601" s="474"/>
      <c r="BC1601" s="474"/>
      <c r="BD1601" s="475"/>
    </row>
    <row r="1602" spans="2:58" s="236" customFormat="1" ht="15" hidden="1" customHeight="1">
      <c r="B1602" s="994" t="s">
        <v>3931</v>
      </c>
      <c r="C1602" s="995"/>
      <c r="D1602" s="995"/>
      <c r="E1602" s="995"/>
      <c r="F1602" s="995"/>
      <c r="G1602" s="995"/>
      <c r="H1602" s="995"/>
      <c r="I1602" s="996"/>
      <c r="J1602" s="1000" t="s">
        <v>3932</v>
      </c>
      <c r="K1602" s="1001"/>
      <c r="L1602" s="1004"/>
      <c r="M1602" s="1005"/>
      <c r="N1602" s="1005"/>
      <c r="O1602" s="1005"/>
      <c r="P1602" s="1005"/>
      <c r="Q1602" s="1005"/>
      <c r="R1602" s="1006"/>
      <c r="S1602" s="1006"/>
      <c r="T1602" s="1006"/>
      <c r="U1602" s="1007"/>
      <c r="V1602" s="1008" t="s">
        <v>3933</v>
      </c>
      <c r="W1602" s="1008"/>
      <c r="X1602" s="1008"/>
      <c r="Y1602" s="1008"/>
      <c r="Z1602" s="1008"/>
      <c r="AA1602" s="1008"/>
      <c r="AB1602" s="1009"/>
      <c r="AD1602" s="994" t="s">
        <v>3931</v>
      </c>
      <c r="AE1602" s="995"/>
      <c r="AF1602" s="995"/>
      <c r="AG1602" s="995"/>
      <c r="AH1602" s="995"/>
      <c r="AI1602" s="995"/>
      <c r="AJ1602" s="995"/>
      <c r="AK1602" s="996"/>
      <c r="AL1602" s="1000" t="s">
        <v>3932</v>
      </c>
      <c r="AM1602" s="1001"/>
      <c r="AN1602" s="1004"/>
      <c r="AO1602" s="1005"/>
      <c r="AP1602" s="1005"/>
      <c r="AQ1602" s="1005"/>
      <c r="AR1602" s="1005"/>
      <c r="AS1602" s="1005"/>
      <c r="AT1602" s="1006"/>
      <c r="AU1602" s="1006"/>
      <c r="AV1602" s="1006"/>
      <c r="AW1602" s="1007"/>
      <c r="AX1602" s="1008" t="s">
        <v>3933</v>
      </c>
      <c r="AY1602" s="1008"/>
      <c r="AZ1602" s="1008"/>
      <c r="BA1602" s="1008"/>
      <c r="BB1602" s="1008"/>
      <c r="BC1602" s="1008"/>
      <c r="BD1602" s="1009"/>
    </row>
    <row r="1603" spans="2:58" s="236" customFormat="1" ht="15" hidden="1" customHeight="1">
      <c r="B1603" s="997"/>
      <c r="C1603" s="998"/>
      <c r="D1603" s="998"/>
      <c r="E1603" s="998"/>
      <c r="F1603" s="998"/>
      <c r="G1603" s="998"/>
      <c r="H1603" s="998"/>
      <c r="I1603" s="999"/>
      <c r="J1603" s="1002"/>
      <c r="K1603" s="1003"/>
      <c r="L1603" s="1004"/>
      <c r="M1603" s="1005"/>
      <c r="N1603" s="1005"/>
      <c r="O1603" s="1005"/>
      <c r="P1603" s="1005"/>
      <c r="Q1603" s="1005"/>
      <c r="R1603" s="1006"/>
      <c r="S1603" s="1006"/>
      <c r="T1603" s="1006"/>
      <c r="U1603" s="1007"/>
      <c r="V1603" s="1010"/>
      <c r="W1603" s="1010"/>
      <c r="X1603" s="1010"/>
      <c r="Y1603" s="1010"/>
      <c r="Z1603" s="1010"/>
      <c r="AA1603" s="1010"/>
      <c r="AB1603" s="1011"/>
      <c r="AC1603" s="241"/>
      <c r="AD1603" s="997"/>
      <c r="AE1603" s="998"/>
      <c r="AF1603" s="998"/>
      <c r="AG1603" s="998"/>
      <c r="AH1603" s="998"/>
      <c r="AI1603" s="998"/>
      <c r="AJ1603" s="998"/>
      <c r="AK1603" s="999"/>
      <c r="AL1603" s="1002"/>
      <c r="AM1603" s="1003"/>
      <c r="AN1603" s="1004"/>
      <c r="AO1603" s="1005"/>
      <c r="AP1603" s="1005"/>
      <c r="AQ1603" s="1005"/>
      <c r="AR1603" s="1005"/>
      <c r="AS1603" s="1005"/>
      <c r="AT1603" s="1006"/>
      <c r="AU1603" s="1006"/>
      <c r="AV1603" s="1006"/>
      <c r="AW1603" s="1007"/>
      <c r="AX1603" s="1010"/>
      <c r="AY1603" s="1010"/>
      <c r="AZ1603" s="1010"/>
      <c r="BA1603" s="1010"/>
      <c r="BB1603" s="1010"/>
      <c r="BC1603" s="1010"/>
      <c r="BD1603" s="1011"/>
      <c r="BF1603" s="241"/>
    </row>
    <row r="1604" spans="2:58" s="236" customFormat="1" ht="15" hidden="1" customHeight="1">
      <c r="B1604" s="994" t="s">
        <v>3934</v>
      </c>
      <c r="C1604" s="995"/>
      <c r="D1604" s="995"/>
      <c r="E1604" s="995"/>
      <c r="F1604" s="995"/>
      <c r="G1604" s="995"/>
      <c r="H1604" s="995"/>
      <c r="I1604" s="996"/>
      <c r="J1604" s="968"/>
      <c r="K1604" s="969"/>
      <c r="L1604" s="1012"/>
      <c r="M1604" s="1012" t="s">
        <v>12</v>
      </c>
      <c r="N1604" s="1012"/>
      <c r="O1604" s="1012" t="s">
        <v>11</v>
      </c>
      <c r="P1604" s="1012"/>
      <c r="Q1604" s="1012" t="s">
        <v>227</v>
      </c>
      <c r="S1604" s="476"/>
      <c r="T1604" s="476"/>
      <c r="U1604" s="476"/>
      <c r="V1604" s="476"/>
      <c r="W1604" s="476"/>
      <c r="X1604" s="476"/>
      <c r="Y1604" s="476"/>
      <c r="Z1604" s="476"/>
      <c r="AA1604" s="476"/>
      <c r="AB1604" s="477"/>
      <c r="AC1604" s="241"/>
      <c r="AD1604" s="994" t="s">
        <v>3934</v>
      </c>
      <c r="AE1604" s="995"/>
      <c r="AF1604" s="995"/>
      <c r="AG1604" s="995"/>
      <c r="AH1604" s="995"/>
      <c r="AI1604" s="995"/>
      <c r="AJ1604" s="995"/>
      <c r="AK1604" s="996"/>
      <c r="AL1604" s="968"/>
      <c r="AM1604" s="969"/>
      <c r="AN1604" s="1012"/>
      <c r="AO1604" s="1012" t="s">
        <v>12</v>
      </c>
      <c r="AP1604" s="1012"/>
      <c r="AQ1604" s="1012" t="s">
        <v>11</v>
      </c>
      <c r="AR1604" s="1012"/>
      <c r="AS1604" s="1012" t="s">
        <v>227</v>
      </c>
      <c r="AU1604" s="476"/>
      <c r="AV1604" s="476"/>
      <c r="AW1604" s="476"/>
      <c r="AX1604" s="476"/>
      <c r="AY1604" s="476"/>
      <c r="AZ1604" s="476"/>
      <c r="BA1604" s="476"/>
      <c r="BB1604" s="476"/>
      <c r="BC1604" s="476"/>
      <c r="BD1604" s="477"/>
      <c r="BF1604" s="241"/>
    </row>
    <row r="1605" spans="2:58" s="236" customFormat="1" ht="15" hidden="1" customHeight="1">
      <c r="B1605" s="997"/>
      <c r="C1605" s="998"/>
      <c r="D1605" s="998"/>
      <c r="E1605" s="998"/>
      <c r="F1605" s="998"/>
      <c r="G1605" s="998"/>
      <c r="H1605" s="998"/>
      <c r="I1605" s="999"/>
      <c r="J1605" s="970"/>
      <c r="K1605" s="971"/>
      <c r="L1605" s="1013"/>
      <c r="M1605" s="1013"/>
      <c r="N1605" s="1013"/>
      <c r="O1605" s="1013"/>
      <c r="P1605" s="1013"/>
      <c r="Q1605" s="1013"/>
      <c r="R1605" s="481"/>
      <c r="S1605" s="479"/>
      <c r="T1605" s="479"/>
      <c r="U1605" s="479"/>
      <c r="V1605" s="479"/>
      <c r="W1605" s="479"/>
      <c r="X1605" s="479"/>
      <c r="Y1605" s="479"/>
      <c r="Z1605" s="479"/>
      <c r="AA1605" s="479"/>
      <c r="AB1605" s="480"/>
      <c r="AC1605" s="241"/>
      <c r="AD1605" s="997"/>
      <c r="AE1605" s="998"/>
      <c r="AF1605" s="998"/>
      <c r="AG1605" s="998"/>
      <c r="AH1605" s="998"/>
      <c r="AI1605" s="998"/>
      <c r="AJ1605" s="998"/>
      <c r="AK1605" s="999"/>
      <c r="AL1605" s="970"/>
      <c r="AM1605" s="971"/>
      <c r="AN1605" s="1013"/>
      <c r="AO1605" s="1013"/>
      <c r="AP1605" s="1013"/>
      <c r="AQ1605" s="1013"/>
      <c r="AR1605" s="1013"/>
      <c r="AS1605" s="1013"/>
      <c r="AT1605" s="481"/>
      <c r="AU1605" s="479"/>
      <c r="AV1605" s="479"/>
      <c r="AW1605" s="479"/>
      <c r="AX1605" s="479"/>
      <c r="AY1605" s="479"/>
      <c r="AZ1605" s="479"/>
      <c r="BA1605" s="479"/>
      <c r="BB1605" s="479"/>
      <c r="BC1605" s="479"/>
      <c r="BD1605" s="480"/>
      <c r="BF1605" s="241"/>
    </row>
    <row r="1606" spans="2:58" s="236" customFormat="1" ht="20.100000000000001" hidden="1" customHeight="1">
      <c r="B1606" s="482"/>
      <c r="C1606" s="482"/>
      <c r="D1606" s="482"/>
      <c r="E1606" s="482"/>
      <c r="F1606" s="482"/>
      <c r="G1606" s="482"/>
      <c r="H1606" s="482"/>
      <c r="I1606" s="482"/>
      <c r="J1606" s="482"/>
      <c r="K1606" s="482"/>
      <c r="L1606" s="482"/>
      <c r="M1606" s="482"/>
      <c r="N1606" s="482"/>
      <c r="O1606" s="482"/>
      <c r="P1606" s="482"/>
      <c r="Q1606" s="482"/>
      <c r="R1606" s="482"/>
      <c r="S1606" s="482"/>
      <c r="T1606" s="482"/>
      <c r="U1606" s="482"/>
      <c r="V1606" s="482"/>
      <c r="W1606" s="482"/>
      <c r="X1606" s="482"/>
      <c r="Y1606" s="478"/>
      <c r="Z1606" s="478"/>
      <c r="AA1606" s="478"/>
      <c r="AB1606" s="478"/>
      <c r="AC1606" s="241"/>
      <c r="AD1606" s="482"/>
      <c r="AE1606" s="482"/>
      <c r="AF1606" s="482"/>
      <c r="AG1606" s="482"/>
      <c r="AH1606" s="482"/>
      <c r="AI1606" s="482"/>
      <c r="AJ1606" s="482"/>
      <c r="AK1606" s="482"/>
      <c r="AL1606" s="482"/>
      <c r="AM1606" s="482"/>
      <c r="AN1606" s="482"/>
      <c r="AO1606" s="482"/>
      <c r="AP1606" s="482"/>
      <c r="AQ1606" s="482"/>
      <c r="AR1606" s="482"/>
      <c r="AS1606" s="482"/>
      <c r="AT1606" s="482"/>
      <c r="AU1606" s="482"/>
      <c r="AV1606" s="482"/>
      <c r="AW1606" s="482"/>
      <c r="AX1606" s="482"/>
      <c r="AY1606" s="482"/>
      <c r="AZ1606" s="482"/>
      <c r="BA1606" s="478"/>
      <c r="BB1606" s="478"/>
      <c r="BC1606" s="478"/>
      <c r="BD1606" s="478"/>
      <c r="BF1606" s="241"/>
    </row>
    <row r="1607" spans="2:58" s="236" customFormat="1" ht="12.45" hidden="1" customHeight="1">
      <c r="B1607" s="1014" t="s">
        <v>3917</v>
      </c>
      <c r="C1607" s="1015"/>
      <c r="D1607" s="1015"/>
      <c r="E1607" s="1015"/>
      <c r="F1607" s="1015"/>
      <c r="G1607" s="1015"/>
      <c r="H1607" s="1015"/>
      <c r="I1607" s="1016"/>
      <c r="J1607" s="1017"/>
      <c r="K1607" s="1018"/>
      <c r="L1607" s="1018"/>
      <c r="M1607" s="1018"/>
      <c r="N1607" s="1018"/>
      <c r="O1607" s="1018"/>
      <c r="P1607" s="1018"/>
      <c r="Q1607" s="1018"/>
      <c r="R1607" s="1018"/>
      <c r="S1607" s="1018"/>
      <c r="T1607" s="1018"/>
      <c r="U1607" s="1018"/>
      <c r="V1607" s="1018"/>
      <c r="W1607" s="1018"/>
      <c r="X1607" s="1018"/>
      <c r="Y1607" s="1018"/>
      <c r="Z1607" s="1018"/>
      <c r="AA1607" s="1018"/>
      <c r="AB1607" s="1019"/>
      <c r="AD1607" s="1014" t="s">
        <v>3917</v>
      </c>
      <c r="AE1607" s="1015"/>
      <c r="AF1607" s="1015"/>
      <c r="AG1607" s="1015"/>
      <c r="AH1607" s="1015"/>
      <c r="AI1607" s="1015"/>
      <c r="AJ1607" s="1015"/>
      <c r="AK1607" s="1016"/>
      <c r="AL1607" s="1017"/>
      <c r="AM1607" s="1018"/>
      <c r="AN1607" s="1018"/>
      <c r="AO1607" s="1018"/>
      <c r="AP1607" s="1018"/>
      <c r="AQ1607" s="1018"/>
      <c r="AR1607" s="1018"/>
      <c r="AS1607" s="1018"/>
      <c r="AT1607" s="1018"/>
      <c r="AU1607" s="1018"/>
      <c r="AV1607" s="1018"/>
      <c r="AW1607" s="1018"/>
      <c r="AX1607" s="1018"/>
      <c r="AY1607" s="1018"/>
      <c r="AZ1607" s="1018"/>
      <c r="BA1607" s="1018"/>
      <c r="BB1607" s="1018"/>
      <c r="BC1607" s="1018"/>
      <c r="BD1607" s="1019"/>
    </row>
    <row r="1608" spans="2:58" s="236" customFormat="1" ht="22.5" hidden="1" customHeight="1">
      <c r="B1608" s="1020" t="s">
        <v>8</v>
      </c>
      <c r="C1608" s="1021"/>
      <c r="D1608" s="1021"/>
      <c r="E1608" s="1021"/>
      <c r="F1608" s="1021"/>
      <c r="G1608" s="1021"/>
      <c r="H1608" s="1021"/>
      <c r="I1608" s="1022"/>
      <c r="J1608" s="1023"/>
      <c r="K1608" s="1024"/>
      <c r="L1608" s="1024"/>
      <c r="M1608" s="1025"/>
      <c r="N1608" s="1025"/>
      <c r="O1608" s="1024"/>
      <c r="P1608" s="1025"/>
      <c r="Q1608" s="1025"/>
      <c r="R1608" s="1024"/>
      <c r="S1608" s="1024"/>
      <c r="T1608" s="1024"/>
      <c r="U1608" s="1024"/>
      <c r="V1608" s="1024"/>
      <c r="W1608" s="1024"/>
      <c r="X1608" s="1024"/>
      <c r="Y1608" s="1024"/>
      <c r="Z1608" s="1024"/>
      <c r="AA1608" s="1024"/>
      <c r="AB1608" s="1026"/>
      <c r="AC1608" s="236">
        <v>94</v>
      </c>
      <c r="AD1608" s="1020" t="s">
        <v>8</v>
      </c>
      <c r="AE1608" s="1021"/>
      <c r="AF1608" s="1021"/>
      <c r="AG1608" s="1021"/>
      <c r="AH1608" s="1021"/>
      <c r="AI1608" s="1021"/>
      <c r="AJ1608" s="1021"/>
      <c r="AK1608" s="1022"/>
      <c r="AL1608" s="1023"/>
      <c r="AM1608" s="1024"/>
      <c r="AN1608" s="1024"/>
      <c r="AO1608" s="1025"/>
      <c r="AP1608" s="1025"/>
      <c r="AQ1608" s="1024"/>
      <c r="AR1608" s="1025"/>
      <c r="AS1608" s="1025"/>
      <c r="AT1608" s="1024"/>
      <c r="AU1608" s="1024"/>
      <c r="AV1608" s="1024"/>
      <c r="AW1608" s="1024"/>
      <c r="AX1608" s="1024"/>
      <c r="AY1608" s="1024"/>
      <c r="AZ1608" s="1024"/>
      <c r="BA1608" s="1024"/>
      <c r="BB1608" s="1024"/>
      <c r="BC1608" s="1024"/>
      <c r="BD1608" s="1026"/>
      <c r="BF1608" s="236">
        <v>94</v>
      </c>
    </row>
    <row r="1609" spans="2:58" s="236" customFormat="1" ht="25.2" hidden="1" customHeight="1">
      <c r="B1609" s="1027" t="s">
        <v>23</v>
      </c>
      <c r="C1609" s="1028"/>
      <c r="D1609" s="1028"/>
      <c r="E1609" s="1028"/>
      <c r="F1609" s="1028"/>
      <c r="G1609" s="1028"/>
      <c r="H1609" s="1028"/>
      <c r="I1609" s="1029"/>
      <c r="J1609" s="972" t="s">
        <v>3918</v>
      </c>
      <c r="K1609" s="973"/>
      <c r="L1609" s="973"/>
      <c r="M1609" s="975"/>
      <c r="N1609" s="977"/>
      <c r="O1609" s="239" t="s">
        <v>3919</v>
      </c>
      <c r="P1609" s="975"/>
      <c r="Q1609" s="977"/>
      <c r="R1609" s="973"/>
      <c r="S1609" s="973"/>
      <c r="T1609" s="973"/>
      <c r="U1609" s="973"/>
      <c r="V1609" s="973"/>
      <c r="W1609" s="973"/>
      <c r="X1609" s="973"/>
      <c r="Y1609" s="973"/>
      <c r="Z1609" s="973"/>
      <c r="AA1609" s="973"/>
      <c r="AB1609" s="974"/>
      <c r="AD1609" s="1027" t="s">
        <v>23</v>
      </c>
      <c r="AE1609" s="1028"/>
      <c r="AF1609" s="1028"/>
      <c r="AG1609" s="1028"/>
      <c r="AH1609" s="1028"/>
      <c r="AI1609" s="1028"/>
      <c r="AJ1609" s="1028"/>
      <c r="AK1609" s="1029"/>
      <c r="AL1609" s="972" t="s">
        <v>3918</v>
      </c>
      <c r="AM1609" s="973"/>
      <c r="AN1609" s="973"/>
      <c r="AO1609" s="975"/>
      <c r="AP1609" s="977"/>
      <c r="AQ1609" s="239" t="s">
        <v>3919</v>
      </c>
      <c r="AR1609" s="975"/>
      <c r="AS1609" s="977"/>
      <c r="AT1609" s="973"/>
      <c r="AU1609" s="973"/>
      <c r="AV1609" s="973"/>
      <c r="AW1609" s="973"/>
      <c r="AX1609" s="973"/>
      <c r="AY1609" s="973"/>
      <c r="AZ1609" s="973"/>
      <c r="BA1609" s="973"/>
      <c r="BB1609" s="973"/>
      <c r="BC1609" s="973"/>
      <c r="BD1609" s="974"/>
    </row>
    <row r="1610" spans="2:58" s="236" customFormat="1" ht="25.2" hidden="1" customHeight="1">
      <c r="B1610" s="1030"/>
      <c r="C1610" s="1025"/>
      <c r="D1610" s="1025"/>
      <c r="E1610" s="1025"/>
      <c r="F1610" s="1025"/>
      <c r="G1610" s="1025"/>
      <c r="H1610" s="1025"/>
      <c r="I1610" s="1031"/>
      <c r="J1610" s="972" t="s">
        <v>3920</v>
      </c>
      <c r="K1610" s="973"/>
      <c r="L1610" s="973"/>
      <c r="M1610" s="975"/>
      <c r="N1610" s="976"/>
      <c r="O1610" s="976"/>
      <c r="P1610" s="976"/>
      <c r="Q1610" s="977"/>
      <c r="R1610" s="972" t="s">
        <v>3921</v>
      </c>
      <c r="S1610" s="973"/>
      <c r="T1610" s="974"/>
      <c r="U1610" s="975"/>
      <c r="V1610" s="976"/>
      <c r="W1610" s="976"/>
      <c r="X1610" s="976"/>
      <c r="Y1610" s="976"/>
      <c r="Z1610" s="976"/>
      <c r="AA1610" s="976"/>
      <c r="AB1610" s="977"/>
      <c r="AD1610" s="1030"/>
      <c r="AE1610" s="1025"/>
      <c r="AF1610" s="1025"/>
      <c r="AG1610" s="1025"/>
      <c r="AH1610" s="1025"/>
      <c r="AI1610" s="1025"/>
      <c r="AJ1610" s="1025"/>
      <c r="AK1610" s="1031"/>
      <c r="AL1610" s="972" t="s">
        <v>3920</v>
      </c>
      <c r="AM1610" s="973"/>
      <c r="AN1610" s="973"/>
      <c r="AO1610" s="975"/>
      <c r="AP1610" s="976"/>
      <c r="AQ1610" s="976"/>
      <c r="AR1610" s="976"/>
      <c r="AS1610" s="977"/>
      <c r="AT1610" s="972" t="s">
        <v>3921</v>
      </c>
      <c r="AU1610" s="973"/>
      <c r="AV1610" s="974"/>
      <c r="AW1610" s="975"/>
      <c r="AX1610" s="976"/>
      <c r="AY1610" s="976"/>
      <c r="AZ1610" s="976"/>
      <c r="BA1610" s="976"/>
      <c r="BB1610" s="976"/>
      <c r="BC1610" s="976"/>
      <c r="BD1610" s="977"/>
    </row>
    <row r="1611" spans="2:58" s="236" customFormat="1" ht="25.2" hidden="1" customHeight="1">
      <c r="B1611" s="1030"/>
      <c r="C1611" s="1025"/>
      <c r="D1611" s="1025"/>
      <c r="E1611" s="1025"/>
      <c r="F1611" s="1025"/>
      <c r="G1611" s="1025"/>
      <c r="H1611" s="1025"/>
      <c r="I1611" s="1031"/>
      <c r="J1611" s="972" t="s">
        <v>3922</v>
      </c>
      <c r="K1611" s="973"/>
      <c r="L1611" s="973"/>
      <c r="M1611" s="978"/>
      <c r="N1611" s="979"/>
      <c r="O1611" s="979"/>
      <c r="P1611" s="979"/>
      <c r="Q1611" s="980"/>
      <c r="R1611" s="972" t="s">
        <v>3923</v>
      </c>
      <c r="S1611" s="973"/>
      <c r="T1611" s="974"/>
      <c r="U1611" s="975"/>
      <c r="V1611" s="976"/>
      <c r="W1611" s="976"/>
      <c r="X1611" s="976"/>
      <c r="Y1611" s="976"/>
      <c r="Z1611" s="976"/>
      <c r="AA1611" s="976"/>
      <c r="AB1611" s="977"/>
      <c r="AD1611" s="1030"/>
      <c r="AE1611" s="1025"/>
      <c r="AF1611" s="1025"/>
      <c r="AG1611" s="1025"/>
      <c r="AH1611" s="1025"/>
      <c r="AI1611" s="1025"/>
      <c r="AJ1611" s="1025"/>
      <c r="AK1611" s="1031"/>
      <c r="AL1611" s="972" t="s">
        <v>3922</v>
      </c>
      <c r="AM1611" s="973"/>
      <c r="AN1611" s="973"/>
      <c r="AO1611" s="978"/>
      <c r="AP1611" s="979"/>
      <c r="AQ1611" s="979"/>
      <c r="AR1611" s="979"/>
      <c r="AS1611" s="980"/>
      <c r="AT1611" s="972" t="s">
        <v>3923</v>
      </c>
      <c r="AU1611" s="973"/>
      <c r="AV1611" s="974"/>
      <c r="AW1611" s="975"/>
      <c r="AX1611" s="976"/>
      <c r="AY1611" s="976"/>
      <c r="AZ1611" s="976"/>
      <c r="BA1611" s="976"/>
      <c r="BB1611" s="976"/>
      <c r="BC1611" s="976"/>
      <c r="BD1611" s="977"/>
    </row>
    <row r="1612" spans="2:58" s="236" customFormat="1" ht="25.2" hidden="1" customHeight="1">
      <c r="B1612" s="1023"/>
      <c r="C1612" s="1024"/>
      <c r="D1612" s="1024"/>
      <c r="E1612" s="1024"/>
      <c r="F1612" s="1024"/>
      <c r="G1612" s="1024"/>
      <c r="H1612" s="1024"/>
      <c r="I1612" s="1026"/>
      <c r="J1612" s="972" t="s">
        <v>3924</v>
      </c>
      <c r="K1612" s="973"/>
      <c r="L1612" s="973"/>
      <c r="M1612" s="981"/>
      <c r="N1612" s="981"/>
      <c r="O1612" s="981"/>
      <c r="P1612" s="981"/>
      <c r="Q1612" s="981"/>
      <c r="R1612" s="981"/>
      <c r="S1612" s="981"/>
      <c r="T1612" s="981"/>
      <c r="U1612" s="981"/>
      <c r="V1612" s="981"/>
      <c r="W1612" s="981"/>
      <c r="X1612" s="981"/>
      <c r="Y1612" s="981"/>
      <c r="Z1612" s="981"/>
      <c r="AA1612" s="981"/>
      <c r="AB1612" s="981"/>
      <c r="AD1612" s="1023"/>
      <c r="AE1612" s="1024"/>
      <c r="AF1612" s="1024"/>
      <c r="AG1612" s="1024"/>
      <c r="AH1612" s="1024"/>
      <c r="AI1612" s="1024"/>
      <c r="AJ1612" s="1024"/>
      <c r="AK1612" s="1026"/>
      <c r="AL1612" s="972" t="s">
        <v>3924</v>
      </c>
      <c r="AM1612" s="973"/>
      <c r="AN1612" s="973"/>
      <c r="AO1612" s="981"/>
      <c r="AP1612" s="981"/>
      <c r="AQ1612" s="981"/>
      <c r="AR1612" s="981"/>
      <c r="AS1612" s="981"/>
      <c r="AT1612" s="981"/>
      <c r="AU1612" s="981"/>
      <c r="AV1612" s="981"/>
      <c r="AW1612" s="981"/>
      <c r="AX1612" s="981"/>
      <c r="AY1612" s="981"/>
      <c r="AZ1612" s="981"/>
      <c r="BA1612" s="981"/>
      <c r="BB1612" s="981"/>
      <c r="BC1612" s="981"/>
      <c r="BD1612" s="981"/>
    </row>
    <row r="1613" spans="2:58" s="236" customFormat="1" ht="30" hidden="1" customHeight="1">
      <c r="B1613" s="982" t="s">
        <v>3925</v>
      </c>
      <c r="C1613" s="983"/>
      <c r="D1613" s="983"/>
      <c r="E1613" s="983"/>
      <c r="F1613" s="983"/>
      <c r="G1613" s="983"/>
      <c r="H1613" s="983"/>
      <c r="I1613" s="984"/>
      <c r="J1613" s="444"/>
      <c r="K1613" s="445"/>
      <c r="L1613" s="446" t="s">
        <v>388</v>
      </c>
      <c r="M1613" s="447"/>
      <c r="N1613" s="448" t="s">
        <v>112</v>
      </c>
      <c r="O1613" s="449"/>
      <c r="P1613" s="450"/>
      <c r="V1613" s="451"/>
      <c r="W1613" s="451"/>
      <c r="X1613" s="451"/>
      <c r="Y1613" s="451"/>
      <c r="Z1613" s="451"/>
      <c r="AA1613" s="451"/>
      <c r="AB1613" s="452"/>
      <c r="AD1613" s="982" t="s">
        <v>3925</v>
      </c>
      <c r="AE1613" s="983"/>
      <c r="AF1613" s="983"/>
      <c r="AG1613" s="983"/>
      <c r="AH1613" s="983"/>
      <c r="AI1613" s="983"/>
      <c r="AJ1613" s="983"/>
      <c r="AK1613" s="984"/>
      <c r="AL1613" s="444"/>
      <c r="AM1613" s="445"/>
      <c r="AN1613" s="446" t="s">
        <v>388</v>
      </c>
      <c r="AO1613" s="447"/>
      <c r="AP1613" s="448" t="s">
        <v>112</v>
      </c>
      <c r="AQ1613" s="449"/>
      <c r="AR1613" s="450"/>
      <c r="AX1613" s="451"/>
      <c r="AY1613" s="451"/>
      <c r="AZ1613" s="451"/>
      <c r="BA1613" s="451"/>
      <c r="BB1613" s="451"/>
      <c r="BC1613" s="451"/>
      <c r="BD1613" s="452"/>
    </row>
    <row r="1614" spans="2:58" s="236" customFormat="1" ht="15" hidden="1" customHeight="1">
      <c r="B1614" s="985"/>
      <c r="C1614" s="986"/>
      <c r="D1614" s="986"/>
      <c r="E1614" s="986"/>
      <c r="F1614" s="986"/>
      <c r="G1614" s="986"/>
      <c r="H1614" s="986"/>
      <c r="I1614" s="987"/>
      <c r="J1614" s="453" t="s">
        <v>3926</v>
      </c>
      <c r="K1614" s="454"/>
      <c r="L1614" s="454"/>
      <c r="M1614" s="454"/>
      <c r="N1614" s="454"/>
      <c r="O1614" s="454"/>
      <c r="P1614" s="454"/>
      <c r="Q1614" s="454"/>
      <c r="R1614" s="454"/>
      <c r="S1614" s="449"/>
      <c r="T1614" s="455"/>
      <c r="U1614" s="456"/>
      <c r="V1614" s="457"/>
      <c r="W1614" s="458"/>
      <c r="X1614" s="459" t="s">
        <v>388</v>
      </c>
      <c r="Y1614" s="460"/>
      <c r="Z1614" s="461" t="s">
        <v>112</v>
      </c>
      <c r="AA1614" s="461"/>
      <c r="AB1614" s="462"/>
      <c r="AD1614" s="985"/>
      <c r="AE1614" s="986"/>
      <c r="AF1614" s="986"/>
      <c r="AG1614" s="986"/>
      <c r="AH1614" s="986"/>
      <c r="AI1614" s="986"/>
      <c r="AJ1614" s="986"/>
      <c r="AK1614" s="987"/>
      <c r="AL1614" s="453" t="s">
        <v>3926</v>
      </c>
      <c r="AM1614" s="454"/>
      <c r="AN1614" s="454"/>
      <c r="AO1614" s="454"/>
      <c r="AP1614" s="454"/>
      <c r="AQ1614" s="454"/>
      <c r="AR1614" s="454"/>
      <c r="AS1614" s="454"/>
      <c r="AT1614" s="454"/>
      <c r="AU1614" s="449"/>
      <c r="AV1614" s="455"/>
      <c r="AW1614" s="456"/>
      <c r="AX1614" s="457"/>
      <c r="AY1614" s="458"/>
      <c r="AZ1614" s="459" t="s">
        <v>388</v>
      </c>
      <c r="BA1614" s="460"/>
      <c r="BB1614" s="461" t="s">
        <v>112</v>
      </c>
      <c r="BC1614" s="461"/>
      <c r="BD1614" s="462"/>
    </row>
    <row r="1615" spans="2:58" s="236" customFormat="1" ht="15" hidden="1" customHeight="1">
      <c r="B1615" s="988"/>
      <c r="C1615" s="989"/>
      <c r="D1615" s="989"/>
      <c r="E1615" s="989"/>
      <c r="F1615" s="989"/>
      <c r="G1615" s="989"/>
      <c r="H1615" s="989"/>
      <c r="I1615" s="990"/>
      <c r="J1615" s="463" t="s">
        <v>3927</v>
      </c>
      <c r="K1615" s="464"/>
      <c r="L1615" s="464"/>
      <c r="M1615" s="464"/>
      <c r="N1615" s="464"/>
      <c r="O1615" s="464"/>
      <c r="P1615" s="464"/>
      <c r="Q1615" s="464"/>
      <c r="R1615" s="464"/>
      <c r="S1615" s="465"/>
      <c r="T1615" s="466"/>
      <c r="U1615" s="467"/>
      <c r="V1615" s="468"/>
      <c r="W1615" s="469"/>
      <c r="X1615" s="464" t="s">
        <v>388</v>
      </c>
      <c r="Y1615" s="470"/>
      <c r="Z1615" s="466" t="s">
        <v>112</v>
      </c>
      <c r="AA1615" s="466"/>
      <c r="AB1615" s="471"/>
      <c r="AD1615" s="988"/>
      <c r="AE1615" s="989"/>
      <c r="AF1615" s="989"/>
      <c r="AG1615" s="989"/>
      <c r="AH1615" s="989"/>
      <c r="AI1615" s="989"/>
      <c r="AJ1615" s="989"/>
      <c r="AK1615" s="990"/>
      <c r="AL1615" s="463" t="s">
        <v>3927</v>
      </c>
      <c r="AM1615" s="464"/>
      <c r="AN1615" s="464"/>
      <c r="AO1615" s="464"/>
      <c r="AP1615" s="464"/>
      <c r="AQ1615" s="464"/>
      <c r="AR1615" s="464"/>
      <c r="AS1615" s="464"/>
      <c r="AT1615" s="464"/>
      <c r="AU1615" s="465"/>
      <c r="AV1615" s="466"/>
      <c r="AW1615" s="467"/>
      <c r="AX1615" s="468"/>
      <c r="AY1615" s="469"/>
      <c r="AZ1615" s="464" t="s">
        <v>388</v>
      </c>
      <c r="BA1615" s="470"/>
      <c r="BB1615" s="466" t="s">
        <v>112</v>
      </c>
      <c r="BC1615" s="466"/>
      <c r="BD1615" s="471"/>
    </row>
    <row r="1616" spans="2:58" s="236" customFormat="1" ht="18" hidden="1" customHeight="1">
      <c r="B1616" s="991" t="s">
        <v>3928</v>
      </c>
      <c r="C1616" s="992"/>
      <c r="D1616" s="992"/>
      <c r="E1616" s="992"/>
      <c r="F1616" s="992"/>
      <c r="G1616" s="992"/>
      <c r="H1616" s="992"/>
      <c r="I1616" s="993"/>
      <c r="J1616" s="472" t="s">
        <v>3783</v>
      </c>
      <c r="K1616" s="473" t="s">
        <v>3929</v>
      </c>
      <c r="L1616" s="474"/>
      <c r="M1616" s="474"/>
      <c r="N1616" s="474"/>
      <c r="O1616" s="472" t="s">
        <v>3783</v>
      </c>
      <c r="P1616" s="473" t="s">
        <v>3930</v>
      </c>
      <c r="Q1616" s="474"/>
      <c r="R1616" s="474"/>
      <c r="T1616" s="461" t="s">
        <v>3935</v>
      </c>
      <c r="U1616" s="472" t="s">
        <v>3783</v>
      </c>
      <c r="V1616" s="461" t="s">
        <v>3936</v>
      </c>
      <c r="X1616" s="473"/>
      <c r="Y1616" s="474"/>
      <c r="Z1616" s="474"/>
      <c r="AA1616" s="474"/>
      <c r="AB1616" s="475"/>
      <c r="AD1616" s="991" t="s">
        <v>3928</v>
      </c>
      <c r="AE1616" s="992"/>
      <c r="AF1616" s="992"/>
      <c r="AG1616" s="992"/>
      <c r="AH1616" s="992"/>
      <c r="AI1616" s="992"/>
      <c r="AJ1616" s="992"/>
      <c r="AK1616" s="993"/>
      <c r="AL1616" s="472" t="s">
        <v>3783</v>
      </c>
      <c r="AM1616" s="473" t="s">
        <v>3929</v>
      </c>
      <c r="AN1616" s="474"/>
      <c r="AO1616" s="474"/>
      <c r="AP1616" s="474"/>
      <c r="AQ1616" s="472" t="s">
        <v>3783</v>
      </c>
      <c r="AR1616" s="473" t="s">
        <v>3930</v>
      </c>
      <c r="AS1616" s="474"/>
      <c r="AT1616" s="474"/>
      <c r="AV1616" s="461" t="s">
        <v>3935</v>
      </c>
      <c r="AW1616" s="472" t="s">
        <v>3783</v>
      </c>
      <c r="AX1616" s="461" t="s">
        <v>3936</v>
      </c>
      <c r="AZ1616" s="473"/>
      <c r="BA1616" s="474"/>
      <c r="BB1616" s="474"/>
      <c r="BC1616" s="474"/>
      <c r="BD1616" s="475"/>
    </row>
    <row r="1617" spans="2:58" s="236" customFormat="1" ht="15" hidden="1" customHeight="1">
      <c r="B1617" s="994" t="s">
        <v>3931</v>
      </c>
      <c r="C1617" s="995"/>
      <c r="D1617" s="995"/>
      <c r="E1617" s="995"/>
      <c r="F1617" s="995"/>
      <c r="G1617" s="995"/>
      <c r="H1617" s="995"/>
      <c r="I1617" s="996"/>
      <c r="J1617" s="1000" t="s">
        <v>3932</v>
      </c>
      <c r="K1617" s="1001"/>
      <c r="L1617" s="1004"/>
      <c r="M1617" s="1005"/>
      <c r="N1617" s="1005"/>
      <c r="O1617" s="1005"/>
      <c r="P1617" s="1005"/>
      <c r="Q1617" s="1005"/>
      <c r="R1617" s="1006"/>
      <c r="S1617" s="1006"/>
      <c r="T1617" s="1006"/>
      <c r="U1617" s="1007"/>
      <c r="V1617" s="1008" t="s">
        <v>3933</v>
      </c>
      <c r="W1617" s="1008"/>
      <c r="X1617" s="1008"/>
      <c r="Y1617" s="1008"/>
      <c r="Z1617" s="1008"/>
      <c r="AA1617" s="1008"/>
      <c r="AB1617" s="1009"/>
      <c r="AD1617" s="994" t="s">
        <v>3931</v>
      </c>
      <c r="AE1617" s="995"/>
      <c r="AF1617" s="995"/>
      <c r="AG1617" s="995"/>
      <c r="AH1617" s="995"/>
      <c r="AI1617" s="995"/>
      <c r="AJ1617" s="995"/>
      <c r="AK1617" s="996"/>
      <c r="AL1617" s="1000" t="s">
        <v>3932</v>
      </c>
      <c r="AM1617" s="1001"/>
      <c r="AN1617" s="1004"/>
      <c r="AO1617" s="1005"/>
      <c r="AP1617" s="1005"/>
      <c r="AQ1617" s="1005"/>
      <c r="AR1617" s="1005"/>
      <c r="AS1617" s="1005"/>
      <c r="AT1617" s="1006"/>
      <c r="AU1617" s="1006"/>
      <c r="AV1617" s="1006"/>
      <c r="AW1617" s="1007"/>
      <c r="AX1617" s="1008" t="s">
        <v>3933</v>
      </c>
      <c r="AY1617" s="1008"/>
      <c r="AZ1617" s="1008"/>
      <c r="BA1617" s="1008"/>
      <c r="BB1617" s="1008"/>
      <c r="BC1617" s="1008"/>
      <c r="BD1617" s="1009"/>
    </row>
    <row r="1618" spans="2:58" s="236" customFormat="1" ht="15" hidden="1" customHeight="1">
      <c r="B1618" s="997"/>
      <c r="C1618" s="998"/>
      <c r="D1618" s="998"/>
      <c r="E1618" s="998"/>
      <c r="F1618" s="998"/>
      <c r="G1618" s="998"/>
      <c r="H1618" s="998"/>
      <c r="I1618" s="999"/>
      <c r="J1618" s="1002"/>
      <c r="K1618" s="1003"/>
      <c r="L1618" s="1004"/>
      <c r="M1618" s="1005"/>
      <c r="N1618" s="1005"/>
      <c r="O1618" s="1005"/>
      <c r="P1618" s="1005"/>
      <c r="Q1618" s="1005"/>
      <c r="R1618" s="1006"/>
      <c r="S1618" s="1006"/>
      <c r="T1618" s="1006"/>
      <c r="U1618" s="1007"/>
      <c r="V1618" s="1010"/>
      <c r="W1618" s="1010"/>
      <c r="X1618" s="1010"/>
      <c r="Y1618" s="1010"/>
      <c r="Z1618" s="1010"/>
      <c r="AA1618" s="1010"/>
      <c r="AB1618" s="1011"/>
      <c r="AC1618" s="241"/>
      <c r="AD1618" s="997"/>
      <c r="AE1618" s="998"/>
      <c r="AF1618" s="998"/>
      <c r="AG1618" s="998"/>
      <c r="AH1618" s="998"/>
      <c r="AI1618" s="998"/>
      <c r="AJ1618" s="998"/>
      <c r="AK1618" s="999"/>
      <c r="AL1618" s="1002"/>
      <c r="AM1618" s="1003"/>
      <c r="AN1618" s="1004"/>
      <c r="AO1618" s="1005"/>
      <c r="AP1618" s="1005"/>
      <c r="AQ1618" s="1005"/>
      <c r="AR1618" s="1005"/>
      <c r="AS1618" s="1005"/>
      <c r="AT1618" s="1006"/>
      <c r="AU1618" s="1006"/>
      <c r="AV1618" s="1006"/>
      <c r="AW1618" s="1007"/>
      <c r="AX1618" s="1010"/>
      <c r="AY1618" s="1010"/>
      <c r="AZ1618" s="1010"/>
      <c r="BA1618" s="1010"/>
      <c r="BB1618" s="1010"/>
      <c r="BC1618" s="1010"/>
      <c r="BD1618" s="1011"/>
      <c r="BF1618" s="241"/>
    </row>
    <row r="1619" spans="2:58" s="236" customFormat="1" ht="15" hidden="1" customHeight="1">
      <c r="B1619" s="994" t="s">
        <v>3934</v>
      </c>
      <c r="C1619" s="995"/>
      <c r="D1619" s="995"/>
      <c r="E1619" s="995"/>
      <c r="F1619" s="995"/>
      <c r="G1619" s="995"/>
      <c r="H1619" s="995"/>
      <c r="I1619" s="996"/>
      <c r="J1619" s="968"/>
      <c r="K1619" s="969"/>
      <c r="L1619" s="1012"/>
      <c r="M1619" s="1012" t="s">
        <v>12</v>
      </c>
      <c r="N1619" s="1012"/>
      <c r="O1619" s="1012" t="s">
        <v>11</v>
      </c>
      <c r="P1619" s="1012"/>
      <c r="Q1619" s="1012" t="s">
        <v>227</v>
      </c>
      <c r="S1619" s="476"/>
      <c r="T1619" s="476"/>
      <c r="U1619" s="476"/>
      <c r="V1619" s="476"/>
      <c r="W1619" s="476"/>
      <c r="X1619" s="476"/>
      <c r="Y1619" s="476"/>
      <c r="Z1619" s="476"/>
      <c r="AA1619" s="476"/>
      <c r="AB1619" s="477"/>
      <c r="AC1619" s="241"/>
      <c r="AD1619" s="994" t="s">
        <v>3934</v>
      </c>
      <c r="AE1619" s="995"/>
      <c r="AF1619" s="995"/>
      <c r="AG1619" s="995"/>
      <c r="AH1619" s="995"/>
      <c r="AI1619" s="995"/>
      <c r="AJ1619" s="995"/>
      <c r="AK1619" s="996"/>
      <c r="AL1619" s="968"/>
      <c r="AM1619" s="969"/>
      <c r="AN1619" s="1012"/>
      <c r="AO1619" s="1012" t="s">
        <v>12</v>
      </c>
      <c r="AP1619" s="1012"/>
      <c r="AQ1619" s="1012" t="s">
        <v>11</v>
      </c>
      <c r="AR1619" s="1012"/>
      <c r="AS1619" s="1012" t="s">
        <v>227</v>
      </c>
      <c r="AU1619" s="476"/>
      <c r="AV1619" s="476"/>
      <c r="AW1619" s="476"/>
      <c r="AX1619" s="476"/>
      <c r="AY1619" s="476"/>
      <c r="AZ1619" s="476"/>
      <c r="BA1619" s="476"/>
      <c r="BB1619" s="476"/>
      <c r="BC1619" s="476"/>
      <c r="BD1619" s="477"/>
      <c r="BF1619" s="241"/>
    </row>
    <row r="1620" spans="2:58" s="236" customFormat="1" ht="15" hidden="1" customHeight="1">
      <c r="B1620" s="997"/>
      <c r="C1620" s="998"/>
      <c r="D1620" s="998"/>
      <c r="E1620" s="998"/>
      <c r="F1620" s="998"/>
      <c r="G1620" s="998"/>
      <c r="H1620" s="998"/>
      <c r="I1620" s="999"/>
      <c r="J1620" s="970"/>
      <c r="K1620" s="971"/>
      <c r="L1620" s="1013"/>
      <c r="M1620" s="1013"/>
      <c r="N1620" s="1013"/>
      <c r="O1620" s="1013"/>
      <c r="P1620" s="1013"/>
      <c r="Q1620" s="1013"/>
      <c r="R1620" s="481"/>
      <c r="S1620" s="479"/>
      <c r="T1620" s="479"/>
      <c r="U1620" s="479"/>
      <c r="V1620" s="479"/>
      <c r="W1620" s="479"/>
      <c r="X1620" s="479"/>
      <c r="Y1620" s="479"/>
      <c r="Z1620" s="479"/>
      <c r="AA1620" s="479"/>
      <c r="AB1620" s="480"/>
      <c r="AC1620" s="241"/>
      <c r="AD1620" s="997"/>
      <c r="AE1620" s="998"/>
      <c r="AF1620" s="998"/>
      <c r="AG1620" s="998"/>
      <c r="AH1620" s="998"/>
      <c r="AI1620" s="998"/>
      <c r="AJ1620" s="998"/>
      <c r="AK1620" s="999"/>
      <c r="AL1620" s="970"/>
      <c r="AM1620" s="971"/>
      <c r="AN1620" s="1013"/>
      <c r="AO1620" s="1013"/>
      <c r="AP1620" s="1013"/>
      <c r="AQ1620" s="1013"/>
      <c r="AR1620" s="1013"/>
      <c r="AS1620" s="1013"/>
      <c r="AT1620" s="481"/>
      <c r="AU1620" s="479"/>
      <c r="AV1620" s="479"/>
      <c r="AW1620" s="479"/>
      <c r="AX1620" s="479"/>
      <c r="AY1620" s="479"/>
      <c r="AZ1620" s="479"/>
      <c r="BA1620" s="479"/>
      <c r="BB1620" s="479"/>
      <c r="BC1620" s="479"/>
      <c r="BD1620" s="480"/>
      <c r="BF1620" s="241"/>
    </row>
    <row r="1621" spans="2:58" s="236" customFormat="1" ht="20.100000000000001" hidden="1" customHeight="1">
      <c r="B1621" s="482"/>
      <c r="C1621" s="482"/>
      <c r="D1621" s="482"/>
      <c r="E1621" s="482"/>
      <c r="F1621" s="482"/>
      <c r="G1621" s="482"/>
      <c r="H1621" s="482"/>
      <c r="I1621" s="482"/>
      <c r="J1621" s="482"/>
      <c r="K1621" s="482"/>
      <c r="L1621" s="482"/>
      <c r="M1621" s="482"/>
      <c r="N1621" s="482"/>
      <c r="O1621" s="482"/>
      <c r="P1621" s="482"/>
      <c r="Q1621" s="482"/>
      <c r="R1621" s="482"/>
      <c r="S1621" s="482"/>
      <c r="T1621" s="482"/>
      <c r="U1621" s="482"/>
      <c r="V1621" s="482"/>
      <c r="W1621" s="482"/>
      <c r="X1621" s="482"/>
      <c r="Y1621" s="482"/>
      <c r="Z1621" s="482"/>
      <c r="AA1621" s="482"/>
      <c r="AB1621" s="482"/>
      <c r="AC1621" s="241"/>
      <c r="AD1621" s="482"/>
      <c r="AE1621" s="482"/>
      <c r="AF1621" s="482"/>
      <c r="AG1621" s="482"/>
      <c r="AH1621" s="482"/>
      <c r="AI1621" s="482"/>
      <c r="AJ1621" s="482"/>
      <c r="AK1621" s="482"/>
      <c r="AL1621" s="482"/>
      <c r="AM1621" s="482"/>
      <c r="AN1621" s="482"/>
      <c r="AO1621" s="482"/>
      <c r="AP1621" s="482"/>
      <c r="AQ1621" s="482"/>
      <c r="AR1621" s="482"/>
      <c r="AS1621" s="482"/>
      <c r="AT1621" s="482"/>
      <c r="AU1621" s="482"/>
      <c r="AV1621" s="482"/>
      <c r="AW1621" s="482"/>
      <c r="AX1621" s="482"/>
      <c r="AY1621" s="482"/>
      <c r="AZ1621" s="482"/>
      <c r="BA1621" s="482"/>
      <c r="BB1621" s="482"/>
      <c r="BC1621" s="482"/>
      <c r="BD1621" s="482"/>
      <c r="BF1621" s="241"/>
    </row>
    <row r="1622" spans="2:58" s="236" customFormat="1" ht="18" hidden="1" customHeight="1">
      <c r="C1622" s="437" t="s">
        <v>3937</v>
      </c>
      <c r="D1622" s="243" t="s">
        <v>16092</v>
      </c>
      <c r="F1622" s="243"/>
      <c r="G1622" s="243"/>
      <c r="H1622" s="243"/>
      <c r="I1622" s="243"/>
      <c r="J1622" s="483"/>
      <c r="K1622" s="483"/>
      <c r="L1622" s="483"/>
      <c r="M1622" s="483"/>
      <c r="N1622" s="483"/>
      <c r="O1622" s="483"/>
      <c r="P1622" s="483"/>
      <c r="Q1622" s="483"/>
      <c r="R1622" s="483"/>
      <c r="S1622" s="484"/>
      <c r="T1622" s="483"/>
      <c r="U1622" s="483"/>
      <c r="V1622" s="483"/>
      <c r="W1622" s="483"/>
      <c r="X1622" s="243"/>
      <c r="Y1622" s="243"/>
      <c r="Z1622" s="243"/>
      <c r="AA1622" s="243"/>
      <c r="AB1622" s="243"/>
      <c r="AE1622" s="437" t="s">
        <v>3937</v>
      </c>
      <c r="AF1622" s="243" t="s">
        <v>16092</v>
      </c>
      <c r="AH1622" s="243"/>
      <c r="AI1622" s="243"/>
      <c r="AJ1622" s="243"/>
      <c r="AK1622" s="243"/>
      <c r="AL1622" s="483"/>
      <c r="AM1622" s="483"/>
      <c r="AN1622" s="483"/>
      <c r="AO1622" s="483"/>
      <c r="AP1622" s="483"/>
      <c r="AQ1622" s="483"/>
      <c r="AR1622" s="483"/>
      <c r="AS1622" s="483"/>
      <c r="AT1622" s="483"/>
      <c r="AU1622" s="484"/>
      <c r="AV1622" s="483"/>
      <c r="AW1622" s="483"/>
      <c r="AX1622" s="483"/>
      <c r="AY1622" s="483"/>
      <c r="AZ1622" s="243"/>
      <c r="BA1622" s="243"/>
      <c r="BB1622" s="243"/>
      <c r="BC1622" s="243"/>
      <c r="BD1622" s="243"/>
    </row>
    <row r="1623" spans="2:58" s="236" customFormat="1" ht="30" hidden="1" customHeight="1">
      <c r="C1623" s="485" t="s">
        <v>3938</v>
      </c>
      <c r="D1623" s="1032" t="s">
        <v>16093</v>
      </c>
      <c r="E1623" s="1032"/>
      <c r="F1623" s="1032"/>
      <c r="G1623" s="1032"/>
      <c r="H1623" s="1032"/>
      <c r="I1623" s="1032"/>
      <c r="J1623" s="1032"/>
      <c r="K1623" s="1032"/>
      <c r="L1623" s="1032"/>
      <c r="M1623" s="1032"/>
      <c r="N1623" s="1032"/>
      <c r="O1623" s="1032"/>
      <c r="P1623" s="1032"/>
      <c r="Q1623" s="1032"/>
      <c r="R1623" s="1032"/>
      <c r="S1623" s="1032"/>
      <c r="T1623" s="1032"/>
      <c r="U1623" s="1032"/>
      <c r="V1623" s="1032"/>
      <c r="W1623" s="1032"/>
      <c r="X1623" s="1032"/>
      <c r="Y1623" s="1032"/>
      <c r="Z1623" s="1032"/>
      <c r="AA1623" s="1032"/>
      <c r="AB1623" s="1032"/>
      <c r="AE1623" s="485" t="s">
        <v>3938</v>
      </c>
      <c r="AF1623" s="1032" t="s">
        <v>16093</v>
      </c>
      <c r="AG1623" s="1032"/>
      <c r="AH1623" s="1032"/>
      <c r="AI1623" s="1032"/>
      <c r="AJ1623" s="1032"/>
      <c r="AK1623" s="1032"/>
      <c r="AL1623" s="1032"/>
      <c r="AM1623" s="1032"/>
      <c r="AN1623" s="1032"/>
      <c r="AO1623" s="1032"/>
      <c r="AP1623" s="1032"/>
      <c r="AQ1623" s="1032"/>
      <c r="AR1623" s="1032"/>
      <c r="AS1623" s="1032"/>
      <c r="AT1623" s="1032"/>
      <c r="AU1623" s="1032"/>
      <c r="AV1623" s="1032"/>
      <c r="AW1623" s="1032"/>
      <c r="AX1623" s="1032"/>
      <c r="AY1623" s="1032"/>
      <c r="AZ1623" s="1032"/>
      <c r="BA1623" s="1032"/>
      <c r="BB1623" s="1032"/>
      <c r="BC1623" s="1032"/>
      <c r="BD1623" s="1032"/>
    </row>
    <row r="1624" spans="2:58" s="236" customFormat="1" ht="7.95" hidden="1" customHeight="1">
      <c r="E1624" s="486"/>
      <c r="F1624" s="486"/>
      <c r="G1624" s="486"/>
      <c r="H1624" s="486"/>
      <c r="I1624" s="486"/>
      <c r="J1624" s="486"/>
      <c r="K1624" s="486"/>
      <c r="L1624" s="486"/>
      <c r="M1624" s="486"/>
      <c r="N1624" s="486"/>
      <c r="O1624" s="486"/>
      <c r="P1624" s="486"/>
      <c r="Q1624" s="486"/>
      <c r="R1624" s="486"/>
      <c r="S1624" s="486"/>
      <c r="T1624" s="486"/>
      <c r="U1624" s="486"/>
      <c r="V1624" s="486"/>
      <c r="W1624" s="486"/>
      <c r="X1624" s="486"/>
      <c r="Y1624" s="486"/>
      <c r="Z1624" s="486"/>
      <c r="AA1624" s="486"/>
      <c r="AB1624" s="486"/>
      <c r="AG1624" s="486"/>
      <c r="AH1624" s="486"/>
      <c r="AI1624" s="486"/>
      <c r="AJ1624" s="486"/>
      <c r="AK1624" s="486"/>
      <c r="AL1624" s="486"/>
      <c r="AM1624" s="486"/>
      <c r="AN1624" s="486"/>
      <c r="AO1624" s="486"/>
      <c r="AP1624" s="486"/>
      <c r="AQ1624" s="486"/>
      <c r="AR1624" s="486"/>
      <c r="AS1624" s="486"/>
      <c r="AT1624" s="486"/>
      <c r="AU1624" s="486"/>
      <c r="AV1624" s="486"/>
      <c r="AW1624" s="486"/>
      <c r="AX1624" s="486"/>
      <c r="AY1624" s="486"/>
      <c r="AZ1624" s="486"/>
      <c r="BA1624" s="486"/>
      <c r="BB1624" s="486"/>
      <c r="BC1624" s="486"/>
      <c r="BD1624" s="486"/>
    </row>
    <row r="1625" spans="2:58" s="236" customFormat="1" ht="25.35" hidden="1" customHeight="1">
      <c r="B1625" s="441" t="s">
        <v>3939</v>
      </c>
      <c r="I1625" s="442"/>
      <c r="J1625" s="442"/>
      <c r="W1625" s="442"/>
      <c r="X1625" s="442"/>
      <c r="Y1625" s="442"/>
      <c r="Z1625" s="442"/>
      <c r="AA1625" s="442"/>
      <c r="AB1625" s="442"/>
      <c r="AD1625" s="441" t="s">
        <v>3939</v>
      </c>
      <c r="AK1625" s="442"/>
      <c r="AL1625" s="442"/>
      <c r="AY1625" s="442"/>
      <c r="AZ1625" s="442"/>
      <c r="BA1625" s="442"/>
      <c r="BB1625" s="442"/>
      <c r="BC1625" s="442"/>
      <c r="BD1625" s="442"/>
    </row>
    <row r="1626" spans="2:58" s="236" customFormat="1" ht="12.45" hidden="1" customHeight="1">
      <c r="B1626" s="1014" t="s">
        <v>3917</v>
      </c>
      <c r="C1626" s="1015"/>
      <c r="D1626" s="1015"/>
      <c r="E1626" s="1015"/>
      <c r="F1626" s="1015"/>
      <c r="G1626" s="1015"/>
      <c r="H1626" s="1015"/>
      <c r="I1626" s="1016"/>
      <c r="J1626" s="1017"/>
      <c r="K1626" s="1018"/>
      <c r="L1626" s="1018"/>
      <c r="M1626" s="1018"/>
      <c r="N1626" s="1018"/>
      <c r="O1626" s="1018"/>
      <c r="P1626" s="1018"/>
      <c r="Q1626" s="1018"/>
      <c r="R1626" s="1018"/>
      <c r="S1626" s="1018"/>
      <c r="T1626" s="1018"/>
      <c r="U1626" s="1018"/>
      <c r="V1626" s="1018"/>
      <c r="W1626" s="1018"/>
      <c r="X1626" s="1018"/>
      <c r="Y1626" s="1018"/>
      <c r="Z1626" s="1018"/>
      <c r="AA1626" s="1018"/>
      <c r="AB1626" s="1019"/>
      <c r="AD1626" s="1014" t="s">
        <v>3917</v>
      </c>
      <c r="AE1626" s="1015"/>
      <c r="AF1626" s="1015"/>
      <c r="AG1626" s="1015"/>
      <c r="AH1626" s="1015"/>
      <c r="AI1626" s="1015"/>
      <c r="AJ1626" s="1015"/>
      <c r="AK1626" s="1016"/>
      <c r="AL1626" s="1017"/>
      <c r="AM1626" s="1018"/>
      <c r="AN1626" s="1018"/>
      <c r="AO1626" s="1018"/>
      <c r="AP1626" s="1018"/>
      <c r="AQ1626" s="1018"/>
      <c r="AR1626" s="1018"/>
      <c r="AS1626" s="1018"/>
      <c r="AT1626" s="1018"/>
      <c r="AU1626" s="1018"/>
      <c r="AV1626" s="1018"/>
      <c r="AW1626" s="1018"/>
      <c r="AX1626" s="1018"/>
      <c r="AY1626" s="1018"/>
      <c r="AZ1626" s="1018"/>
      <c r="BA1626" s="1018"/>
      <c r="BB1626" s="1018"/>
      <c r="BC1626" s="1018"/>
      <c r="BD1626" s="1019"/>
    </row>
    <row r="1627" spans="2:58" s="236" customFormat="1" ht="22.5" hidden="1" customHeight="1">
      <c r="B1627" s="1020" t="s">
        <v>8</v>
      </c>
      <c r="C1627" s="1021"/>
      <c r="D1627" s="1021"/>
      <c r="E1627" s="1021"/>
      <c r="F1627" s="1021"/>
      <c r="G1627" s="1021"/>
      <c r="H1627" s="1021"/>
      <c r="I1627" s="1022"/>
      <c r="J1627" s="1023"/>
      <c r="K1627" s="1024"/>
      <c r="L1627" s="1024"/>
      <c r="M1627" s="1025"/>
      <c r="N1627" s="1025"/>
      <c r="O1627" s="1024"/>
      <c r="P1627" s="1025"/>
      <c r="Q1627" s="1025"/>
      <c r="R1627" s="1024"/>
      <c r="S1627" s="1024"/>
      <c r="T1627" s="1024"/>
      <c r="U1627" s="1024"/>
      <c r="V1627" s="1024"/>
      <c r="W1627" s="1024"/>
      <c r="X1627" s="1024"/>
      <c r="Y1627" s="1024"/>
      <c r="Z1627" s="1024"/>
      <c r="AA1627" s="1024"/>
      <c r="AB1627" s="1026"/>
      <c r="AC1627" s="236">
        <v>95</v>
      </c>
      <c r="AD1627" s="1020" t="s">
        <v>8</v>
      </c>
      <c r="AE1627" s="1021"/>
      <c r="AF1627" s="1021"/>
      <c r="AG1627" s="1021"/>
      <c r="AH1627" s="1021"/>
      <c r="AI1627" s="1021"/>
      <c r="AJ1627" s="1021"/>
      <c r="AK1627" s="1022"/>
      <c r="AL1627" s="1023"/>
      <c r="AM1627" s="1024"/>
      <c r="AN1627" s="1024"/>
      <c r="AO1627" s="1025"/>
      <c r="AP1627" s="1025"/>
      <c r="AQ1627" s="1024"/>
      <c r="AR1627" s="1025"/>
      <c r="AS1627" s="1025"/>
      <c r="AT1627" s="1024"/>
      <c r="AU1627" s="1024"/>
      <c r="AV1627" s="1024"/>
      <c r="AW1627" s="1024"/>
      <c r="AX1627" s="1024"/>
      <c r="AY1627" s="1024"/>
      <c r="AZ1627" s="1024"/>
      <c r="BA1627" s="1024"/>
      <c r="BB1627" s="1024"/>
      <c r="BC1627" s="1024"/>
      <c r="BD1627" s="1026"/>
      <c r="BF1627" s="236">
        <v>95</v>
      </c>
    </row>
    <row r="1628" spans="2:58" s="236" customFormat="1" ht="25.2" hidden="1" customHeight="1">
      <c r="B1628" s="1027" t="s">
        <v>23</v>
      </c>
      <c r="C1628" s="1028"/>
      <c r="D1628" s="1028"/>
      <c r="E1628" s="1028"/>
      <c r="F1628" s="1028"/>
      <c r="G1628" s="1028"/>
      <c r="H1628" s="1028"/>
      <c r="I1628" s="1029"/>
      <c r="J1628" s="972" t="s">
        <v>3918</v>
      </c>
      <c r="K1628" s="973"/>
      <c r="L1628" s="973"/>
      <c r="M1628" s="975"/>
      <c r="N1628" s="977"/>
      <c r="O1628" s="239" t="s">
        <v>3919</v>
      </c>
      <c r="P1628" s="975"/>
      <c r="Q1628" s="977"/>
      <c r="R1628" s="973"/>
      <c r="S1628" s="973"/>
      <c r="T1628" s="973"/>
      <c r="U1628" s="973"/>
      <c r="V1628" s="973"/>
      <c r="W1628" s="973"/>
      <c r="X1628" s="973"/>
      <c r="Y1628" s="973"/>
      <c r="Z1628" s="973"/>
      <c r="AA1628" s="973"/>
      <c r="AB1628" s="974"/>
      <c r="AD1628" s="1027" t="s">
        <v>23</v>
      </c>
      <c r="AE1628" s="1028"/>
      <c r="AF1628" s="1028"/>
      <c r="AG1628" s="1028"/>
      <c r="AH1628" s="1028"/>
      <c r="AI1628" s="1028"/>
      <c r="AJ1628" s="1028"/>
      <c r="AK1628" s="1029"/>
      <c r="AL1628" s="972" t="s">
        <v>3918</v>
      </c>
      <c r="AM1628" s="973"/>
      <c r="AN1628" s="973"/>
      <c r="AO1628" s="975"/>
      <c r="AP1628" s="977"/>
      <c r="AQ1628" s="239" t="s">
        <v>3919</v>
      </c>
      <c r="AR1628" s="975"/>
      <c r="AS1628" s="977"/>
      <c r="AT1628" s="973"/>
      <c r="AU1628" s="973"/>
      <c r="AV1628" s="973"/>
      <c r="AW1628" s="973"/>
      <c r="AX1628" s="973"/>
      <c r="AY1628" s="973"/>
      <c r="AZ1628" s="973"/>
      <c r="BA1628" s="973"/>
      <c r="BB1628" s="973"/>
      <c r="BC1628" s="973"/>
      <c r="BD1628" s="974"/>
    </row>
    <row r="1629" spans="2:58" s="236" customFormat="1" ht="25.2" hidden="1" customHeight="1">
      <c r="B1629" s="1030"/>
      <c r="C1629" s="1025"/>
      <c r="D1629" s="1025"/>
      <c r="E1629" s="1025"/>
      <c r="F1629" s="1025"/>
      <c r="G1629" s="1025"/>
      <c r="H1629" s="1025"/>
      <c r="I1629" s="1031"/>
      <c r="J1629" s="972" t="s">
        <v>3920</v>
      </c>
      <c r="K1629" s="973"/>
      <c r="L1629" s="973"/>
      <c r="M1629" s="975"/>
      <c r="N1629" s="976"/>
      <c r="O1629" s="976"/>
      <c r="P1629" s="976"/>
      <c r="Q1629" s="977"/>
      <c r="R1629" s="972" t="s">
        <v>3921</v>
      </c>
      <c r="S1629" s="973"/>
      <c r="T1629" s="974"/>
      <c r="U1629" s="975"/>
      <c r="V1629" s="976"/>
      <c r="W1629" s="976"/>
      <c r="X1629" s="976"/>
      <c r="Y1629" s="976"/>
      <c r="Z1629" s="976"/>
      <c r="AA1629" s="976"/>
      <c r="AB1629" s="977"/>
      <c r="AD1629" s="1030"/>
      <c r="AE1629" s="1025"/>
      <c r="AF1629" s="1025"/>
      <c r="AG1629" s="1025"/>
      <c r="AH1629" s="1025"/>
      <c r="AI1629" s="1025"/>
      <c r="AJ1629" s="1025"/>
      <c r="AK1629" s="1031"/>
      <c r="AL1629" s="972" t="s">
        <v>3920</v>
      </c>
      <c r="AM1629" s="973"/>
      <c r="AN1629" s="973"/>
      <c r="AO1629" s="975"/>
      <c r="AP1629" s="976"/>
      <c r="AQ1629" s="976"/>
      <c r="AR1629" s="976"/>
      <c r="AS1629" s="977"/>
      <c r="AT1629" s="972" t="s">
        <v>3921</v>
      </c>
      <c r="AU1629" s="973"/>
      <c r="AV1629" s="974"/>
      <c r="AW1629" s="975"/>
      <c r="AX1629" s="976"/>
      <c r="AY1629" s="976"/>
      <c r="AZ1629" s="976"/>
      <c r="BA1629" s="976"/>
      <c r="BB1629" s="976"/>
      <c r="BC1629" s="976"/>
      <c r="BD1629" s="977"/>
    </row>
    <row r="1630" spans="2:58" s="236" customFormat="1" ht="25.2" hidden="1" customHeight="1">
      <c r="B1630" s="1030"/>
      <c r="C1630" s="1025"/>
      <c r="D1630" s="1025"/>
      <c r="E1630" s="1025"/>
      <c r="F1630" s="1025"/>
      <c r="G1630" s="1025"/>
      <c r="H1630" s="1025"/>
      <c r="I1630" s="1031"/>
      <c r="J1630" s="972" t="s">
        <v>3922</v>
      </c>
      <c r="K1630" s="973"/>
      <c r="L1630" s="973"/>
      <c r="M1630" s="978"/>
      <c r="N1630" s="979"/>
      <c r="O1630" s="979"/>
      <c r="P1630" s="979"/>
      <c r="Q1630" s="980"/>
      <c r="R1630" s="972" t="s">
        <v>3923</v>
      </c>
      <c r="S1630" s="973"/>
      <c r="T1630" s="974"/>
      <c r="U1630" s="975"/>
      <c r="V1630" s="976"/>
      <c r="W1630" s="976"/>
      <c r="X1630" s="976"/>
      <c r="Y1630" s="976"/>
      <c r="Z1630" s="976"/>
      <c r="AA1630" s="976"/>
      <c r="AB1630" s="977"/>
      <c r="AD1630" s="1030"/>
      <c r="AE1630" s="1025"/>
      <c r="AF1630" s="1025"/>
      <c r="AG1630" s="1025"/>
      <c r="AH1630" s="1025"/>
      <c r="AI1630" s="1025"/>
      <c r="AJ1630" s="1025"/>
      <c r="AK1630" s="1031"/>
      <c r="AL1630" s="972" t="s">
        <v>3922</v>
      </c>
      <c r="AM1630" s="973"/>
      <c r="AN1630" s="973"/>
      <c r="AO1630" s="978"/>
      <c r="AP1630" s="979"/>
      <c r="AQ1630" s="979"/>
      <c r="AR1630" s="979"/>
      <c r="AS1630" s="980"/>
      <c r="AT1630" s="972" t="s">
        <v>3923</v>
      </c>
      <c r="AU1630" s="973"/>
      <c r="AV1630" s="974"/>
      <c r="AW1630" s="975"/>
      <c r="AX1630" s="976"/>
      <c r="AY1630" s="976"/>
      <c r="AZ1630" s="976"/>
      <c r="BA1630" s="976"/>
      <c r="BB1630" s="976"/>
      <c r="BC1630" s="976"/>
      <c r="BD1630" s="977"/>
    </row>
    <row r="1631" spans="2:58" s="236" customFormat="1" ht="25.2" hidden="1" customHeight="1">
      <c r="B1631" s="1023"/>
      <c r="C1631" s="1024"/>
      <c r="D1631" s="1024"/>
      <c r="E1631" s="1024"/>
      <c r="F1631" s="1024"/>
      <c r="G1631" s="1024"/>
      <c r="H1631" s="1024"/>
      <c r="I1631" s="1026"/>
      <c r="J1631" s="972" t="s">
        <v>3924</v>
      </c>
      <c r="K1631" s="973"/>
      <c r="L1631" s="973"/>
      <c r="M1631" s="981"/>
      <c r="N1631" s="981"/>
      <c r="O1631" s="981"/>
      <c r="P1631" s="981"/>
      <c r="Q1631" s="981"/>
      <c r="R1631" s="981"/>
      <c r="S1631" s="981"/>
      <c r="T1631" s="981"/>
      <c r="U1631" s="981"/>
      <c r="V1631" s="981"/>
      <c r="W1631" s="981"/>
      <c r="X1631" s="981"/>
      <c r="Y1631" s="981"/>
      <c r="Z1631" s="981"/>
      <c r="AA1631" s="981"/>
      <c r="AB1631" s="981"/>
      <c r="AD1631" s="1023"/>
      <c r="AE1631" s="1024"/>
      <c r="AF1631" s="1024"/>
      <c r="AG1631" s="1024"/>
      <c r="AH1631" s="1024"/>
      <c r="AI1631" s="1024"/>
      <c r="AJ1631" s="1024"/>
      <c r="AK1631" s="1026"/>
      <c r="AL1631" s="972" t="s">
        <v>3924</v>
      </c>
      <c r="AM1631" s="973"/>
      <c r="AN1631" s="973"/>
      <c r="AO1631" s="981"/>
      <c r="AP1631" s="981"/>
      <c r="AQ1631" s="981"/>
      <c r="AR1631" s="981"/>
      <c r="AS1631" s="981"/>
      <c r="AT1631" s="981"/>
      <c r="AU1631" s="981"/>
      <c r="AV1631" s="981"/>
      <c r="AW1631" s="981"/>
      <c r="AX1631" s="981"/>
      <c r="AY1631" s="981"/>
      <c r="AZ1631" s="981"/>
      <c r="BA1631" s="981"/>
      <c r="BB1631" s="981"/>
      <c r="BC1631" s="981"/>
      <c r="BD1631" s="981"/>
    </row>
    <row r="1632" spans="2:58" s="236" customFormat="1" ht="30" hidden="1" customHeight="1">
      <c r="B1632" s="982" t="s">
        <v>3925</v>
      </c>
      <c r="C1632" s="983"/>
      <c r="D1632" s="983"/>
      <c r="E1632" s="983"/>
      <c r="F1632" s="983"/>
      <c r="G1632" s="983"/>
      <c r="H1632" s="983"/>
      <c r="I1632" s="984"/>
      <c r="J1632" s="444"/>
      <c r="K1632" s="445"/>
      <c r="L1632" s="446" t="s">
        <v>388</v>
      </c>
      <c r="M1632" s="447"/>
      <c r="N1632" s="448" t="s">
        <v>112</v>
      </c>
      <c r="O1632" s="449"/>
      <c r="P1632" s="450"/>
      <c r="V1632" s="451"/>
      <c r="W1632" s="451"/>
      <c r="X1632" s="451"/>
      <c r="Y1632" s="451"/>
      <c r="Z1632" s="451"/>
      <c r="AA1632" s="451"/>
      <c r="AB1632" s="452"/>
      <c r="AD1632" s="982" t="s">
        <v>3925</v>
      </c>
      <c r="AE1632" s="983"/>
      <c r="AF1632" s="983"/>
      <c r="AG1632" s="983"/>
      <c r="AH1632" s="983"/>
      <c r="AI1632" s="983"/>
      <c r="AJ1632" s="983"/>
      <c r="AK1632" s="984"/>
      <c r="AL1632" s="444"/>
      <c r="AM1632" s="445"/>
      <c r="AN1632" s="446" t="s">
        <v>388</v>
      </c>
      <c r="AO1632" s="447"/>
      <c r="AP1632" s="448" t="s">
        <v>112</v>
      </c>
      <c r="AQ1632" s="449"/>
      <c r="AR1632" s="450"/>
      <c r="AX1632" s="451"/>
      <c r="AY1632" s="451"/>
      <c r="AZ1632" s="451"/>
      <c r="BA1632" s="451"/>
      <c r="BB1632" s="451"/>
      <c r="BC1632" s="451"/>
      <c r="BD1632" s="452"/>
    </row>
    <row r="1633" spans="2:58" s="236" customFormat="1" ht="15" hidden="1" customHeight="1">
      <c r="B1633" s="985"/>
      <c r="C1633" s="986"/>
      <c r="D1633" s="986"/>
      <c r="E1633" s="986"/>
      <c r="F1633" s="986"/>
      <c r="G1633" s="986"/>
      <c r="H1633" s="986"/>
      <c r="I1633" s="987"/>
      <c r="J1633" s="453" t="s">
        <v>3926</v>
      </c>
      <c r="K1633" s="454"/>
      <c r="L1633" s="454"/>
      <c r="M1633" s="454"/>
      <c r="N1633" s="454"/>
      <c r="O1633" s="454"/>
      <c r="P1633" s="454"/>
      <c r="Q1633" s="454"/>
      <c r="R1633" s="454"/>
      <c r="S1633" s="449"/>
      <c r="T1633" s="455"/>
      <c r="U1633" s="456"/>
      <c r="V1633" s="457"/>
      <c r="W1633" s="458"/>
      <c r="X1633" s="459" t="s">
        <v>388</v>
      </c>
      <c r="Y1633" s="460"/>
      <c r="Z1633" s="461" t="s">
        <v>112</v>
      </c>
      <c r="AA1633" s="461"/>
      <c r="AB1633" s="462"/>
      <c r="AD1633" s="985"/>
      <c r="AE1633" s="986"/>
      <c r="AF1633" s="986"/>
      <c r="AG1633" s="986"/>
      <c r="AH1633" s="986"/>
      <c r="AI1633" s="986"/>
      <c r="AJ1633" s="986"/>
      <c r="AK1633" s="987"/>
      <c r="AL1633" s="453" t="s">
        <v>3926</v>
      </c>
      <c r="AM1633" s="454"/>
      <c r="AN1633" s="454"/>
      <c r="AO1633" s="454"/>
      <c r="AP1633" s="454"/>
      <c r="AQ1633" s="454"/>
      <c r="AR1633" s="454"/>
      <c r="AS1633" s="454"/>
      <c r="AT1633" s="454"/>
      <c r="AU1633" s="449"/>
      <c r="AV1633" s="455"/>
      <c r="AW1633" s="456"/>
      <c r="AX1633" s="457"/>
      <c r="AY1633" s="458"/>
      <c r="AZ1633" s="459" t="s">
        <v>388</v>
      </c>
      <c r="BA1633" s="460"/>
      <c r="BB1633" s="461" t="s">
        <v>112</v>
      </c>
      <c r="BC1633" s="461"/>
      <c r="BD1633" s="462"/>
    </row>
    <row r="1634" spans="2:58" s="236" customFormat="1" ht="15" hidden="1" customHeight="1">
      <c r="B1634" s="988"/>
      <c r="C1634" s="989"/>
      <c r="D1634" s="989"/>
      <c r="E1634" s="989"/>
      <c r="F1634" s="989"/>
      <c r="G1634" s="989"/>
      <c r="H1634" s="989"/>
      <c r="I1634" s="990"/>
      <c r="J1634" s="463" t="s">
        <v>3927</v>
      </c>
      <c r="K1634" s="464"/>
      <c r="L1634" s="464"/>
      <c r="M1634" s="464"/>
      <c r="N1634" s="464"/>
      <c r="O1634" s="464"/>
      <c r="P1634" s="464"/>
      <c r="Q1634" s="464"/>
      <c r="R1634" s="464"/>
      <c r="S1634" s="465"/>
      <c r="T1634" s="466"/>
      <c r="U1634" s="467"/>
      <c r="V1634" s="468"/>
      <c r="W1634" s="469"/>
      <c r="X1634" s="464" t="s">
        <v>388</v>
      </c>
      <c r="Y1634" s="470"/>
      <c r="Z1634" s="466" t="s">
        <v>112</v>
      </c>
      <c r="AA1634" s="466"/>
      <c r="AB1634" s="471"/>
      <c r="AD1634" s="988"/>
      <c r="AE1634" s="989"/>
      <c r="AF1634" s="989"/>
      <c r="AG1634" s="989"/>
      <c r="AH1634" s="989"/>
      <c r="AI1634" s="989"/>
      <c r="AJ1634" s="989"/>
      <c r="AK1634" s="990"/>
      <c r="AL1634" s="463" t="s">
        <v>3927</v>
      </c>
      <c r="AM1634" s="464"/>
      <c r="AN1634" s="464"/>
      <c r="AO1634" s="464"/>
      <c r="AP1634" s="464"/>
      <c r="AQ1634" s="464"/>
      <c r="AR1634" s="464"/>
      <c r="AS1634" s="464"/>
      <c r="AT1634" s="464"/>
      <c r="AU1634" s="465"/>
      <c r="AV1634" s="466"/>
      <c r="AW1634" s="467"/>
      <c r="AX1634" s="468"/>
      <c r="AY1634" s="469"/>
      <c r="AZ1634" s="464" t="s">
        <v>388</v>
      </c>
      <c r="BA1634" s="470"/>
      <c r="BB1634" s="466" t="s">
        <v>112</v>
      </c>
      <c r="BC1634" s="466"/>
      <c r="BD1634" s="471"/>
    </row>
    <row r="1635" spans="2:58" s="236" customFormat="1" ht="18" hidden="1" customHeight="1">
      <c r="B1635" s="991" t="s">
        <v>3928</v>
      </c>
      <c r="C1635" s="992"/>
      <c r="D1635" s="992"/>
      <c r="E1635" s="992"/>
      <c r="F1635" s="992"/>
      <c r="G1635" s="992"/>
      <c r="H1635" s="992"/>
      <c r="I1635" s="993"/>
      <c r="J1635" s="472" t="s">
        <v>3783</v>
      </c>
      <c r="K1635" s="473" t="s">
        <v>3929</v>
      </c>
      <c r="L1635" s="474"/>
      <c r="M1635" s="474"/>
      <c r="N1635" s="474"/>
      <c r="O1635" s="472" t="s">
        <v>3783</v>
      </c>
      <c r="P1635" s="473" t="s">
        <v>3930</v>
      </c>
      <c r="Q1635" s="474"/>
      <c r="R1635" s="474"/>
      <c r="T1635" s="461" t="s">
        <v>3935</v>
      </c>
      <c r="U1635" s="472" t="s">
        <v>3783</v>
      </c>
      <c r="V1635" s="461" t="s">
        <v>3936</v>
      </c>
      <c r="X1635" s="473"/>
      <c r="Y1635" s="474"/>
      <c r="Z1635" s="474"/>
      <c r="AA1635" s="474"/>
      <c r="AB1635" s="475"/>
      <c r="AD1635" s="991" t="s">
        <v>3928</v>
      </c>
      <c r="AE1635" s="992"/>
      <c r="AF1635" s="992"/>
      <c r="AG1635" s="992"/>
      <c r="AH1635" s="992"/>
      <c r="AI1635" s="992"/>
      <c r="AJ1635" s="992"/>
      <c r="AK1635" s="993"/>
      <c r="AL1635" s="472" t="s">
        <v>3783</v>
      </c>
      <c r="AM1635" s="473" t="s">
        <v>3929</v>
      </c>
      <c r="AN1635" s="474"/>
      <c r="AO1635" s="474"/>
      <c r="AP1635" s="474"/>
      <c r="AQ1635" s="472" t="s">
        <v>3783</v>
      </c>
      <c r="AR1635" s="473" t="s">
        <v>3930</v>
      </c>
      <c r="AS1635" s="474"/>
      <c r="AT1635" s="474"/>
      <c r="AV1635" s="461" t="s">
        <v>3935</v>
      </c>
      <c r="AW1635" s="472" t="s">
        <v>3783</v>
      </c>
      <c r="AX1635" s="461" t="s">
        <v>3936</v>
      </c>
      <c r="AZ1635" s="473"/>
      <c r="BA1635" s="474"/>
      <c r="BB1635" s="474"/>
      <c r="BC1635" s="474"/>
      <c r="BD1635" s="475"/>
    </row>
    <row r="1636" spans="2:58" s="236" customFormat="1" ht="15" hidden="1" customHeight="1">
      <c r="B1636" s="994" t="s">
        <v>3931</v>
      </c>
      <c r="C1636" s="995"/>
      <c r="D1636" s="995"/>
      <c r="E1636" s="995"/>
      <c r="F1636" s="995"/>
      <c r="G1636" s="995"/>
      <c r="H1636" s="995"/>
      <c r="I1636" s="996"/>
      <c r="J1636" s="1000" t="s">
        <v>3932</v>
      </c>
      <c r="K1636" s="1001"/>
      <c r="L1636" s="1004"/>
      <c r="M1636" s="1005"/>
      <c r="N1636" s="1005"/>
      <c r="O1636" s="1005"/>
      <c r="P1636" s="1005"/>
      <c r="Q1636" s="1005"/>
      <c r="R1636" s="1006"/>
      <c r="S1636" s="1006"/>
      <c r="T1636" s="1006"/>
      <c r="U1636" s="1007"/>
      <c r="V1636" s="1008" t="s">
        <v>3933</v>
      </c>
      <c r="W1636" s="1008"/>
      <c r="X1636" s="1008"/>
      <c r="Y1636" s="1008"/>
      <c r="Z1636" s="1008"/>
      <c r="AA1636" s="1008"/>
      <c r="AB1636" s="1009"/>
      <c r="AD1636" s="994" t="s">
        <v>3931</v>
      </c>
      <c r="AE1636" s="995"/>
      <c r="AF1636" s="995"/>
      <c r="AG1636" s="995"/>
      <c r="AH1636" s="995"/>
      <c r="AI1636" s="995"/>
      <c r="AJ1636" s="995"/>
      <c r="AK1636" s="996"/>
      <c r="AL1636" s="1000" t="s">
        <v>3932</v>
      </c>
      <c r="AM1636" s="1001"/>
      <c r="AN1636" s="1004"/>
      <c r="AO1636" s="1005"/>
      <c r="AP1636" s="1005"/>
      <c r="AQ1636" s="1005"/>
      <c r="AR1636" s="1005"/>
      <c r="AS1636" s="1005"/>
      <c r="AT1636" s="1006"/>
      <c r="AU1636" s="1006"/>
      <c r="AV1636" s="1006"/>
      <c r="AW1636" s="1007"/>
      <c r="AX1636" s="1008" t="s">
        <v>3933</v>
      </c>
      <c r="AY1636" s="1008"/>
      <c r="AZ1636" s="1008"/>
      <c r="BA1636" s="1008"/>
      <c r="BB1636" s="1008"/>
      <c r="BC1636" s="1008"/>
      <c r="BD1636" s="1009"/>
    </row>
    <row r="1637" spans="2:58" s="236" customFormat="1" ht="15" hidden="1" customHeight="1">
      <c r="B1637" s="997"/>
      <c r="C1637" s="998"/>
      <c r="D1637" s="998"/>
      <c r="E1637" s="998"/>
      <c r="F1637" s="998"/>
      <c r="G1637" s="998"/>
      <c r="H1637" s="998"/>
      <c r="I1637" s="999"/>
      <c r="J1637" s="1002"/>
      <c r="K1637" s="1003"/>
      <c r="L1637" s="1004"/>
      <c r="M1637" s="1005"/>
      <c r="N1637" s="1005"/>
      <c r="O1637" s="1005"/>
      <c r="P1637" s="1005"/>
      <c r="Q1637" s="1005"/>
      <c r="R1637" s="1006"/>
      <c r="S1637" s="1006"/>
      <c r="T1637" s="1006"/>
      <c r="U1637" s="1007"/>
      <c r="V1637" s="1010"/>
      <c r="W1637" s="1010"/>
      <c r="X1637" s="1010"/>
      <c r="Y1637" s="1010"/>
      <c r="Z1637" s="1010"/>
      <c r="AA1637" s="1010"/>
      <c r="AB1637" s="1011"/>
      <c r="AC1637" s="241"/>
      <c r="AD1637" s="997"/>
      <c r="AE1637" s="998"/>
      <c r="AF1637" s="998"/>
      <c r="AG1637" s="998"/>
      <c r="AH1637" s="998"/>
      <c r="AI1637" s="998"/>
      <c r="AJ1637" s="998"/>
      <c r="AK1637" s="999"/>
      <c r="AL1637" s="1002"/>
      <c r="AM1637" s="1003"/>
      <c r="AN1637" s="1004"/>
      <c r="AO1637" s="1005"/>
      <c r="AP1637" s="1005"/>
      <c r="AQ1637" s="1005"/>
      <c r="AR1637" s="1005"/>
      <c r="AS1637" s="1005"/>
      <c r="AT1637" s="1006"/>
      <c r="AU1637" s="1006"/>
      <c r="AV1637" s="1006"/>
      <c r="AW1637" s="1007"/>
      <c r="AX1637" s="1010"/>
      <c r="AY1637" s="1010"/>
      <c r="AZ1637" s="1010"/>
      <c r="BA1637" s="1010"/>
      <c r="BB1637" s="1010"/>
      <c r="BC1637" s="1010"/>
      <c r="BD1637" s="1011"/>
      <c r="BF1637" s="241"/>
    </row>
    <row r="1638" spans="2:58" s="236" customFormat="1" ht="15" hidden="1" customHeight="1">
      <c r="B1638" s="994" t="s">
        <v>3934</v>
      </c>
      <c r="C1638" s="995"/>
      <c r="D1638" s="995"/>
      <c r="E1638" s="995"/>
      <c r="F1638" s="995"/>
      <c r="G1638" s="995"/>
      <c r="H1638" s="995"/>
      <c r="I1638" s="996"/>
      <c r="J1638" s="968"/>
      <c r="K1638" s="969"/>
      <c r="L1638" s="1012"/>
      <c r="M1638" s="1012" t="s">
        <v>12</v>
      </c>
      <c r="N1638" s="1012"/>
      <c r="O1638" s="1012" t="s">
        <v>11</v>
      </c>
      <c r="P1638" s="1012"/>
      <c r="Q1638" s="1012" t="s">
        <v>227</v>
      </c>
      <c r="S1638" s="476"/>
      <c r="T1638" s="476"/>
      <c r="U1638" s="476"/>
      <c r="V1638" s="476"/>
      <c r="W1638" s="476"/>
      <c r="X1638" s="476"/>
      <c r="Y1638" s="476"/>
      <c r="Z1638" s="476"/>
      <c r="AA1638" s="476"/>
      <c r="AB1638" s="477"/>
      <c r="AC1638" s="241"/>
      <c r="AD1638" s="994" t="s">
        <v>3934</v>
      </c>
      <c r="AE1638" s="995"/>
      <c r="AF1638" s="995"/>
      <c r="AG1638" s="995"/>
      <c r="AH1638" s="995"/>
      <c r="AI1638" s="995"/>
      <c r="AJ1638" s="995"/>
      <c r="AK1638" s="996"/>
      <c r="AL1638" s="968"/>
      <c r="AM1638" s="969"/>
      <c r="AN1638" s="1012"/>
      <c r="AO1638" s="1012" t="s">
        <v>12</v>
      </c>
      <c r="AP1638" s="1012"/>
      <c r="AQ1638" s="1012" t="s">
        <v>11</v>
      </c>
      <c r="AR1638" s="1012"/>
      <c r="AS1638" s="1012" t="s">
        <v>227</v>
      </c>
      <c r="AU1638" s="476"/>
      <c r="AV1638" s="476"/>
      <c r="AW1638" s="476"/>
      <c r="AX1638" s="476"/>
      <c r="AY1638" s="476"/>
      <c r="AZ1638" s="476"/>
      <c r="BA1638" s="476"/>
      <c r="BB1638" s="476"/>
      <c r="BC1638" s="476"/>
      <c r="BD1638" s="477"/>
      <c r="BF1638" s="241"/>
    </row>
    <row r="1639" spans="2:58" s="236" customFormat="1" ht="15" hidden="1" customHeight="1">
      <c r="B1639" s="997"/>
      <c r="C1639" s="998"/>
      <c r="D1639" s="998"/>
      <c r="E1639" s="998"/>
      <c r="F1639" s="998"/>
      <c r="G1639" s="998"/>
      <c r="H1639" s="998"/>
      <c r="I1639" s="999"/>
      <c r="J1639" s="970"/>
      <c r="K1639" s="971"/>
      <c r="L1639" s="1013"/>
      <c r="M1639" s="1013"/>
      <c r="N1639" s="1013"/>
      <c r="O1639" s="1013"/>
      <c r="P1639" s="1013"/>
      <c r="Q1639" s="1013"/>
      <c r="R1639" s="481"/>
      <c r="S1639" s="479"/>
      <c r="T1639" s="479"/>
      <c r="U1639" s="479"/>
      <c r="V1639" s="479"/>
      <c r="W1639" s="479"/>
      <c r="X1639" s="479"/>
      <c r="Y1639" s="479"/>
      <c r="Z1639" s="479"/>
      <c r="AA1639" s="479"/>
      <c r="AB1639" s="480"/>
      <c r="AC1639" s="241"/>
      <c r="AD1639" s="997"/>
      <c r="AE1639" s="998"/>
      <c r="AF1639" s="998"/>
      <c r="AG1639" s="998"/>
      <c r="AH1639" s="998"/>
      <c r="AI1639" s="998"/>
      <c r="AJ1639" s="998"/>
      <c r="AK1639" s="999"/>
      <c r="AL1639" s="970"/>
      <c r="AM1639" s="971"/>
      <c r="AN1639" s="1013"/>
      <c r="AO1639" s="1013"/>
      <c r="AP1639" s="1013"/>
      <c r="AQ1639" s="1013"/>
      <c r="AR1639" s="1013"/>
      <c r="AS1639" s="1013"/>
      <c r="AT1639" s="481"/>
      <c r="AU1639" s="479"/>
      <c r="AV1639" s="479"/>
      <c r="AW1639" s="479"/>
      <c r="AX1639" s="479"/>
      <c r="AY1639" s="479"/>
      <c r="AZ1639" s="479"/>
      <c r="BA1639" s="479"/>
      <c r="BB1639" s="479"/>
      <c r="BC1639" s="479"/>
      <c r="BD1639" s="480"/>
      <c r="BF1639" s="241"/>
    </row>
    <row r="1640" spans="2:58" s="236" customFormat="1" ht="20.100000000000001" hidden="1" customHeight="1">
      <c r="B1640" s="482"/>
      <c r="C1640" s="482"/>
      <c r="D1640" s="482"/>
      <c r="E1640" s="482"/>
      <c r="F1640" s="482"/>
      <c r="G1640" s="482"/>
      <c r="H1640" s="482"/>
      <c r="I1640" s="482"/>
      <c r="J1640" s="482"/>
      <c r="K1640" s="482"/>
      <c r="L1640" s="482"/>
      <c r="M1640" s="482"/>
      <c r="N1640" s="482"/>
      <c r="O1640" s="482"/>
      <c r="P1640" s="482"/>
      <c r="Q1640" s="482"/>
      <c r="R1640" s="482"/>
      <c r="S1640" s="482"/>
      <c r="T1640" s="482"/>
      <c r="U1640" s="482"/>
      <c r="V1640" s="482"/>
      <c r="W1640" s="482"/>
      <c r="X1640" s="482"/>
      <c r="Y1640" s="478"/>
      <c r="Z1640" s="478"/>
      <c r="AA1640" s="478"/>
      <c r="AB1640" s="478"/>
      <c r="AC1640" s="241"/>
      <c r="AD1640" s="482"/>
      <c r="AE1640" s="482"/>
      <c r="AF1640" s="482"/>
      <c r="AG1640" s="482"/>
      <c r="AH1640" s="482"/>
      <c r="AI1640" s="482"/>
      <c r="AJ1640" s="482"/>
      <c r="AK1640" s="482"/>
      <c r="AL1640" s="482"/>
      <c r="AM1640" s="482"/>
      <c r="AN1640" s="482"/>
      <c r="AO1640" s="482"/>
      <c r="AP1640" s="482"/>
      <c r="AQ1640" s="482"/>
      <c r="AR1640" s="482"/>
      <c r="AS1640" s="482"/>
      <c r="AT1640" s="482"/>
      <c r="AU1640" s="482"/>
      <c r="AV1640" s="482"/>
      <c r="AW1640" s="482"/>
      <c r="AX1640" s="482"/>
      <c r="AY1640" s="482"/>
      <c r="AZ1640" s="482"/>
      <c r="BA1640" s="478"/>
      <c r="BB1640" s="478"/>
      <c r="BC1640" s="478"/>
      <c r="BD1640" s="478"/>
      <c r="BF1640" s="241"/>
    </row>
    <row r="1641" spans="2:58" s="236" customFormat="1" ht="12.45" hidden="1" customHeight="1">
      <c r="B1641" s="1014" t="s">
        <v>3917</v>
      </c>
      <c r="C1641" s="1015"/>
      <c r="D1641" s="1015"/>
      <c r="E1641" s="1015"/>
      <c r="F1641" s="1015"/>
      <c r="G1641" s="1015"/>
      <c r="H1641" s="1015"/>
      <c r="I1641" s="1016"/>
      <c r="J1641" s="1017"/>
      <c r="K1641" s="1018"/>
      <c r="L1641" s="1018"/>
      <c r="M1641" s="1018"/>
      <c r="N1641" s="1018"/>
      <c r="O1641" s="1018"/>
      <c r="P1641" s="1018"/>
      <c r="Q1641" s="1018"/>
      <c r="R1641" s="1018"/>
      <c r="S1641" s="1018"/>
      <c r="T1641" s="1018"/>
      <c r="U1641" s="1018"/>
      <c r="V1641" s="1018"/>
      <c r="W1641" s="1018"/>
      <c r="X1641" s="1018"/>
      <c r="Y1641" s="1018"/>
      <c r="Z1641" s="1018"/>
      <c r="AA1641" s="1018"/>
      <c r="AB1641" s="1019"/>
      <c r="AD1641" s="1014" t="s">
        <v>3917</v>
      </c>
      <c r="AE1641" s="1015"/>
      <c r="AF1641" s="1015"/>
      <c r="AG1641" s="1015"/>
      <c r="AH1641" s="1015"/>
      <c r="AI1641" s="1015"/>
      <c r="AJ1641" s="1015"/>
      <c r="AK1641" s="1016"/>
      <c r="AL1641" s="1017"/>
      <c r="AM1641" s="1018"/>
      <c r="AN1641" s="1018"/>
      <c r="AO1641" s="1018"/>
      <c r="AP1641" s="1018"/>
      <c r="AQ1641" s="1018"/>
      <c r="AR1641" s="1018"/>
      <c r="AS1641" s="1018"/>
      <c r="AT1641" s="1018"/>
      <c r="AU1641" s="1018"/>
      <c r="AV1641" s="1018"/>
      <c r="AW1641" s="1018"/>
      <c r="AX1641" s="1018"/>
      <c r="AY1641" s="1018"/>
      <c r="AZ1641" s="1018"/>
      <c r="BA1641" s="1018"/>
      <c r="BB1641" s="1018"/>
      <c r="BC1641" s="1018"/>
      <c r="BD1641" s="1019"/>
    </row>
    <row r="1642" spans="2:58" s="236" customFormat="1" ht="22.5" hidden="1" customHeight="1">
      <c r="B1642" s="1020" t="s">
        <v>8</v>
      </c>
      <c r="C1642" s="1021"/>
      <c r="D1642" s="1021"/>
      <c r="E1642" s="1021"/>
      <c r="F1642" s="1021"/>
      <c r="G1642" s="1021"/>
      <c r="H1642" s="1021"/>
      <c r="I1642" s="1022"/>
      <c r="J1642" s="1023"/>
      <c r="K1642" s="1024"/>
      <c r="L1642" s="1024"/>
      <c r="M1642" s="1025"/>
      <c r="N1642" s="1025"/>
      <c r="O1642" s="1024"/>
      <c r="P1642" s="1025"/>
      <c r="Q1642" s="1025"/>
      <c r="R1642" s="1024"/>
      <c r="S1642" s="1024"/>
      <c r="T1642" s="1024"/>
      <c r="U1642" s="1024"/>
      <c r="V1642" s="1024"/>
      <c r="W1642" s="1024"/>
      <c r="X1642" s="1024"/>
      <c r="Y1642" s="1024"/>
      <c r="Z1642" s="1024"/>
      <c r="AA1642" s="1024"/>
      <c r="AB1642" s="1026"/>
      <c r="AC1642" s="236">
        <v>96</v>
      </c>
      <c r="AD1642" s="1020" t="s">
        <v>8</v>
      </c>
      <c r="AE1642" s="1021"/>
      <c r="AF1642" s="1021"/>
      <c r="AG1642" s="1021"/>
      <c r="AH1642" s="1021"/>
      <c r="AI1642" s="1021"/>
      <c r="AJ1642" s="1021"/>
      <c r="AK1642" s="1022"/>
      <c r="AL1642" s="1023"/>
      <c r="AM1642" s="1024"/>
      <c r="AN1642" s="1024"/>
      <c r="AO1642" s="1025"/>
      <c r="AP1642" s="1025"/>
      <c r="AQ1642" s="1024"/>
      <c r="AR1642" s="1025"/>
      <c r="AS1642" s="1025"/>
      <c r="AT1642" s="1024"/>
      <c r="AU1642" s="1024"/>
      <c r="AV1642" s="1024"/>
      <c r="AW1642" s="1024"/>
      <c r="AX1642" s="1024"/>
      <c r="AY1642" s="1024"/>
      <c r="AZ1642" s="1024"/>
      <c r="BA1642" s="1024"/>
      <c r="BB1642" s="1024"/>
      <c r="BC1642" s="1024"/>
      <c r="BD1642" s="1026"/>
      <c r="BF1642" s="236">
        <v>96</v>
      </c>
    </row>
    <row r="1643" spans="2:58" s="236" customFormat="1" ht="25.2" hidden="1" customHeight="1">
      <c r="B1643" s="1027" t="s">
        <v>23</v>
      </c>
      <c r="C1643" s="1028"/>
      <c r="D1643" s="1028"/>
      <c r="E1643" s="1028"/>
      <c r="F1643" s="1028"/>
      <c r="G1643" s="1028"/>
      <c r="H1643" s="1028"/>
      <c r="I1643" s="1029"/>
      <c r="J1643" s="972" t="s">
        <v>3918</v>
      </c>
      <c r="K1643" s="973"/>
      <c r="L1643" s="973"/>
      <c r="M1643" s="975"/>
      <c r="N1643" s="977"/>
      <c r="O1643" s="239" t="s">
        <v>3919</v>
      </c>
      <c r="P1643" s="975"/>
      <c r="Q1643" s="977"/>
      <c r="R1643" s="973"/>
      <c r="S1643" s="973"/>
      <c r="T1643" s="973"/>
      <c r="U1643" s="973"/>
      <c r="V1643" s="973"/>
      <c r="W1643" s="973"/>
      <c r="X1643" s="973"/>
      <c r="Y1643" s="973"/>
      <c r="Z1643" s="973"/>
      <c r="AA1643" s="973"/>
      <c r="AB1643" s="974"/>
      <c r="AD1643" s="1027" t="s">
        <v>23</v>
      </c>
      <c r="AE1643" s="1028"/>
      <c r="AF1643" s="1028"/>
      <c r="AG1643" s="1028"/>
      <c r="AH1643" s="1028"/>
      <c r="AI1643" s="1028"/>
      <c r="AJ1643" s="1028"/>
      <c r="AK1643" s="1029"/>
      <c r="AL1643" s="972" t="s">
        <v>3918</v>
      </c>
      <c r="AM1643" s="973"/>
      <c r="AN1643" s="973"/>
      <c r="AO1643" s="975"/>
      <c r="AP1643" s="977"/>
      <c r="AQ1643" s="239" t="s">
        <v>3919</v>
      </c>
      <c r="AR1643" s="975"/>
      <c r="AS1643" s="977"/>
      <c r="AT1643" s="973"/>
      <c r="AU1643" s="973"/>
      <c r="AV1643" s="973"/>
      <c r="AW1643" s="973"/>
      <c r="AX1643" s="973"/>
      <c r="AY1643" s="973"/>
      <c r="AZ1643" s="973"/>
      <c r="BA1643" s="973"/>
      <c r="BB1643" s="973"/>
      <c r="BC1643" s="973"/>
      <c r="BD1643" s="974"/>
    </row>
    <row r="1644" spans="2:58" s="236" customFormat="1" ht="25.2" hidden="1" customHeight="1">
      <c r="B1644" s="1030"/>
      <c r="C1644" s="1025"/>
      <c r="D1644" s="1025"/>
      <c r="E1644" s="1025"/>
      <c r="F1644" s="1025"/>
      <c r="G1644" s="1025"/>
      <c r="H1644" s="1025"/>
      <c r="I1644" s="1031"/>
      <c r="J1644" s="972" t="s">
        <v>3920</v>
      </c>
      <c r="K1644" s="973"/>
      <c r="L1644" s="973"/>
      <c r="M1644" s="975"/>
      <c r="N1644" s="976"/>
      <c r="O1644" s="976"/>
      <c r="P1644" s="976"/>
      <c r="Q1644" s="977"/>
      <c r="R1644" s="972" t="s">
        <v>3921</v>
      </c>
      <c r="S1644" s="973"/>
      <c r="T1644" s="974"/>
      <c r="U1644" s="975"/>
      <c r="V1644" s="976"/>
      <c r="W1644" s="976"/>
      <c r="X1644" s="976"/>
      <c r="Y1644" s="976"/>
      <c r="Z1644" s="976"/>
      <c r="AA1644" s="976"/>
      <c r="AB1644" s="977"/>
      <c r="AD1644" s="1030"/>
      <c r="AE1644" s="1025"/>
      <c r="AF1644" s="1025"/>
      <c r="AG1644" s="1025"/>
      <c r="AH1644" s="1025"/>
      <c r="AI1644" s="1025"/>
      <c r="AJ1644" s="1025"/>
      <c r="AK1644" s="1031"/>
      <c r="AL1644" s="972" t="s">
        <v>3920</v>
      </c>
      <c r="AM1644" s="973"/>
      <c r="AN1644" s="973"/>
      <c r="AO1644" s="975"/>
      <c r="AP1644" s="976"/>
      <c r="AQ1644" s="976"/>
      <c r="AR1644" s="976"/>
      <c r="AS1644" s="977"/>
      <c r="AT1644" s="972" t="s">
        <v>3921</v>
      </c>
      <c r="AU1644" s="973"/>
      <c r="AV1644" s="974"/>
      <c r="AW1644" s="975"/>
      <c r="AX1644" s="976"/>
      <c r="AY1644" s="976"/>
      <c r="AZ1644" s="976"/>
      <c r="BA1644" s="976"/>
      <c r="BB1644" s="976"/>
      <c r="BC1644" s="976"/>
      <c r="BD1644" s="977"/>
    </row>
    <row r="1645" spans="2:58" s="236" customFormat="1" ht="25.2" hidden="1" customHeight="1">
      <c r="B1645" s="1030"/>
      <c r="C1645" s="1025"/>
      <c r="D1645" s="1025"/>
      <c r="E1645" s="1025"/>
      <c r="F1645" s="1025"/>
      <c r="G1645" s="1025"/>
      <c r="H1645" s="1025"/>
      <c r="I1645" s="1031"/>
      <c r="J1645" s="972" t="s">
        <v>3922</v>
      </c>
      <c r="K1645" s="973"/>
      <c r="L1645" s="973"/>
      <c r="M1645" s="978"/>
      <c r="N1645" s="979"/>
      <c r="O1645" s="979"/>
      <c r="P1645" s="979"/>
      <c r="Q1645" s="980"/>
      <c r="R1645" s="972" t="s">
        <v>3923</v>
      </c>
      <c r="S1645" s="973"/>
      <c r="T1645" s="974"/>
      <c r="U1645" s="975"/>
      <c r="V1645" s="976"/>
      <c r="W1645" s="976"/>
      <c r="X1645" s="976"/>
      <c r="Y1645" s="976"/>
      <c r="Z1645" s="976"/>
      <c r="AA1645" s="976"/>
      <c r="AB1645" s="977"/>
      <c r="AD1645" s="1030"/>
      <c r="AE1645" s="1025"/>
      <c r="AF1645" s="1025"/>
      <c r="AG1645" s="1025"/>
      <c r="AH1645" s="1025"/>
      <c r="AI1645" s="1025"/>
      <c r="AJ1645" s="1025"/>
      <c r="AK1645" s="1031"/>
      <c r="AL1645" s="972" t="s">
        <v>3922</v>
      </c>
      <c r="AM1645" s="973"/>
      <c r="AN1645" s="973"/>
      <c r="AO1645" s="978"/>
      <c r="AP1645" s="979"/>
      <c r="AQ1645" s="979"/>
      <c r="AR1645" s="979"/>
      <c r="AS1645" s="980"/>
      <c r="AT1645" s="972" t="s">
        <v>3923</v>
      </c>
      <c r="AU1645" s="973"/>
      <c r="AV1645" s="974"/>
      <c r="AW1645" s="975"/>
      <c r="AX1645" s="976"/>
      <c r="AY1645" s="976"/>
      <c r="AZ1645" s="976"/>
      <c r="BA1645" s="976"/>
      <c r="BB1645" s="976"/>
      <c r="BC1645" s="976"/>
      <c r="BD1645" s="977"/>
    </row>
    <row r="1646" spans="2:58" s="236" customFormat="1" ht="25.2" hidden="1" customHeight="1">
      <c r="B1646" s="1023"/>
      <c r="C1646" s="1024"/>
      <c r="D1646" s="1024"/>
      <c r="E1646" s="1024"/>
      <c r="F1646" s="1024"/>
      <c r="G1646" s="1024"/>
      <c r="H1646" s="1024"/>
      <c r="I1646" s="1026"/>
      <c r="J1646" s="972" t="s">
        <v>3924</v>
      </c>
      <c r="K1646" s="973"/>
      <c r="L1646" s="973"/>
      <c r="M1646" s="981"/>
      <c r="N1646" s="981"/>
      <c r="O1646" s="981"/>
      <c r="P1646" s="981"/>
      <c r="Q1646" s="981"/>
      <c r="R1646" s="981"/>
      <c r="S1646" s="981"/>
      <c r="T1646" s="981"/>
      <c r="U1646" s="981"/>
      <c r="V1646" s="981"/>
      <c r="W1646" s="981"/>
      <c r="X1646" s="981"/>
      <c r="Y1646" s="981"/>
      <c r="Z1646" s="981"/>
      <c r="AA1646" s="981"/>
      <c r="AB1646" s="981"/>
      <c r="AD1646" s="1023"/>
      <c r="AE1646" s="1024"/>
      <c r="AF1646" s="1024"/>
      <c r="AG1646" s="1024"/>
      <c r="AH1646" s="1024"/>
      <c r="AI1646" s="1024"/>
      <c r="AJ1646" s="1024"/>
      <c r="AK1646" s="1026"/>
      <c r="AL1646" s="972" t="s">
        <v>3924</v>
      </c>
      <c r="AM1646" s="973"/>
      <c r="AN1646" s="973"/>
      <c r="AO1646" s="981"/>
      <c r="AP1646" s="981"/>
      <c r="AQ1646" s="981"/>
      <c r="AR1646" s="981"/>
      <c r="AS1646" s="981"/>
      <c r="AT1646" s="981"/>
      <c r="AU1646" s="981"/>
      <c r="AV1646" s="981"/>
      <c r="AW1646" s="981"/>
      <c r="AX1646" s="981"/>
      <c r="AY1646" s="981"/>
      <c r="AZ1646" s="981"/>
      <c r="BA1646" s="981"/>
      <c r="BB1646" s="981"/>
      <c r="BC1646" s="981"/>
      <c r="BD1646" s="981"/>
    </row>
    <row r="1647" spans="2:58" s="236" customFormat="1" ht="30" hidden="1" customHeight="1">
      <c r="B1647" s="982" t="s">
        <v>3925</v>
      </c>
      <c r="C1647" s="983"/>
      <c r="D1647" s="983"/>
      <c r="E1647" s="983"/>
      <c r="F1647" s="983"/>
      <c r="G1647" s="983"/>
      <c r="H1647" s="983"/>
      <c r="I1647" s="984"/>
      <c r="J1647" s="444"/>
      <c r="K1647" s="445"/>
      <c r="L1647" s="446" t="s">
        <v>388</v>
      </c>
      <c r="M1647" s="447"/>
      <c r="N1647" s="448" t="s">
        <v>112</v>
      </c>
      <c r="O1647" s="449"/>
      <c r="P1647" s="450"/>
      <c r="V1647" s="451"/>
      <c r="W1647" s="451"/>
      <c r="X1647" s="451"/>
      <c r="Y1647" s="451"/>
      <c r="Z1647" s="451"/>
      <c r="AA1647" s="451"/>
      <c r="AB1647" s="452"/>
      <c r="AD1647" s="982" t="s">
        <v>3925</v>
      </c>
      <c r="AE1647" s="983"/>
      <c r="AF1647" s="983"/>
      <c r="AG1647" s="983"/>
      <c r="AH1647" s="983"/>
      <c r="AI1647" s="983"/>
      <c r="AJ1647" s="983"/>
      <c r="AK1647" s="984"/>
      <c r="AL1647" s="444"/>
      <c r="AM1647" s="445"/>
      <c r="AN1647" s="446" t="s">
        <v>388</v>
      </c>
      <c r="AO1647" s="447"/>
      <c r="AP1647" s="448" t="s">
        <v>112</v>
      </c>
      <c r="AQ1647" s="449"/>
      <c r="AR1647" s="450"/>
      <c r="AX1647" s="451"/>
      <c r="AY1647" s="451"/>
      <c r="AZ1647" s="451"/>
      <c r="BA1647" s="451"/>
      <c r="BB1647" s="451"/>
      <c r="BC1647" s="451"/>
      <c r="BD1647" s="452"/>
    </row>
    <row r="1648" spans="2:58" s="236" customFormat="1" ht="15" hidden="1" customHeight="1">
      <c r="B1648" s="985"/>
      <c r="C1648" s="986"/>
      <c r="D1648" s="986"/>
      <c r="E1648" s="986"/>
      <c r="F1648" s="986"/>
      <c r="G1648" s="986"/>
      <c r="H1648" s="986"/>
      <c r="I1648" s="987"/>
      <c r="J1648" s="453" t="s">
        <v>3926</v>
      </c>
      <c r="K1648" s="454"/>
      <c r="L1648" s="454"/>
      <c r="M1648" s="454"/>
      <c r="N1648" s="454"/>
      <c r="O1648" s="454"/>
      <c r="P1648" s="454"/>
      <c r="Q1648" s="454"/>
      <c r="R1648" s="454"/>
      <c r="S1648" s="449"/>
      <c r="T1648" s="455"/>
      <c r="U1648" s="456"/>
      <c r="V1648" s="457"/>
      <c r="W1648" s="458"/>
      <c r="X1648" s="459" t="s">
        <v>388</v>
      </c>
      <c r="Y1648" s="460"/>
      <c r="Z1648" s="461" t="s">
        <v>112</v>
      </c>
      <c r="AA1648" s="461"/>
      <c r="AB1648" s="462"/>
      <c r="AD1648" s="985"/>
      <c r="AE1648" s="986"/>
      <c r="AF1648" s="986"/>
      <c r="AG1648" s="986"/>
      <c r="AH1648" s="986"/>
      <c r="AI1648" s="986"/>
      <c r="AJ1648" s="986"/>
      <c r="AK1648" s="987"/>
      <c r="AL1648" s="453" t="s">
        <v>3926</v>
      </c>
      <c r="AM1648" s="454"/>
      <c r="AN1648" s="454"/>
      <c r="AO1648" s="454"/>
      <c r="AP1648" s="454"/>
      <c r="AQ1648" s="454"/>
      <c r="AR1648" s="454"/>
      <c r="AS1648" s="454"/>
      <c r="AT1648" s="454"/>
      <c r="AU1648" s="449"/>
      <c r="AV1648" s="455"/>
      <c r="AW1648" s="456"/>
      <c r="AX1648" s="457"/>
      <c r="AY1648" s="458"/>
      <c r="AZ1648" s="459" t="s">
        <v>388</v>
      </c>
      <c r="BA1648" s="460"/>
      <c r="BB1648" s="461" t="s">
        <v>112</v>
      </c>
      <c r="BC1648" s="461"/>
      <c r="BD1648" s="462"/>
    </row>
    <row r="1649" spans="2:58" s="236" customFormat="1" ht="15" hidden="1" customHeight="1">
      <c r="B1649" s="988"/>
      <c r="C1649" s="989"/>
      <c r="D1649" s="989"/>
      <c r="E1649" s="989"/>
      <c r="F1649" s="989"/>
      <c r="G1649" s="989"/>
      <c r="H1649" s="989"/>
      <c r="I1649" s="990"/>
      <c r="J1649" s="463" t="s">
        <v>3927</v>
      </c>
      <c r="K1649" s="464"/>
      <c r="L1649" s="464"/>
      <c r="M1649" s="464"/>
      <c r="N1649" s="464"/>
      <c r="O1649" s="464"/>
      <c r="P1649" s="464"/>
      <c r="Q1649" s="464"/>
      <c r="R1649" s="464"/>
      <c r="S1649" s="465"/>
      <c r="T1649" s="466"/>
      <c r="U1649" s="467"/>
      <c r="V1649" s="468"/>
      <c r="W1649" s="469"/>
      <c r="X1649" s="464" t="s">
        <v>388</v>
      </c>
      <c r="Y1649" s="470"/>
      <c r="Z1649" s="466" t="s">
        <v>112</v>
      </c>
      <c r="AA1649" s="466"/>
      <c r="AB1649" s="471"/>
      <c r="AD1649" s="988"/>
      <c r="AE1649" s="989"/>
      <c r="AF1649" s="989"/>
      <c r="AG1649" s="989"/>
      <c r="AH1649" s="989"/>
      <c r="AI1649" s="989"/>
      <c r="AJ1649" s="989"/>
      <c r="AK1649" s="990"/>
      <c r="AL1649" s="463" t="s">
        <v>3927</v>
      </c>
      <c r="AM1649" s="464"/>
      <c r="AN1649" s="464"/>
      <c r="AO1649" s="464"/>
      <c r="AP1649" s="464"/>
      <c r="AQ1649" s="464"/>
      <c r="AR1649" s="464"/>
      <c r="AS1649" s="464"/>
      <c r="AT1649" s="464"/>
      <c r="AU1649" s="465"/>
      <c r="AV1649" s="466"/>
      <c r="AW1649" s="467"/>
      <c r="AX1649" s="468"/>
      <c r="AY1649" s="469"/>
      <c r="AZ1649" s="464" t="s">
        <v>388</v>
      </c>
      <c r="BA1649" s="470"/>
      <c r="BB1649" s="466" t="s">
        <v>112</v>
      </c>
      <c r="BC1649" s="466"/>
      <c r="BD1649" s="471"/>
    </row>
    <row r="1650" spans="2:58" s="236" customFormat="1" ht="18" hidden="1" customHeight="1">
      <c r="B1650" s="991" t="s">
        <v>3928</v>
      </c>
      <c r="C1650" s="992"/>
      <c r="D1650" s="992"/>
      <c r="E1650" s="992"/>
      <c r="F1650" s="992"/>
      <c r="G1650" s="992"/>
      <c r="H1650" s="992"/>
      <c r="I1650" s="993"/>
      <c r="J1650" s="472" t="s">
        <v>3783</v>
      </c>
      <c r="K1650" s="473" t="s">
        <v>3929</v>
      </c>
      <c r="L1650" s="474"/>
      <c r="M1650" s="474"/>
      <c r="N1650" s="474"/>
      <c r="O1650" s="472" t="s">
        <v>3783</v>
      </c>
      <c r="P1650" s="473" t="s">
        <v>3930</v>
      </c>
      <c r="Q1650" s="474"/>
      <c r="R1650" s="474"/>
      <c r="T1650" s="461" t="s">
        <v>3935</v>
      </c>
      <c r="U1650" s="472" t="s">
        <v>3783</v>
      </c>
      <c r="V1650" s="461" t="s">
        <v>3936</v>
      </c>
      <c r="X1650" s="473"/>
      <c r="Y1650" s="474"/>
      <c r="Z1650" s="474"/>
      <c r="AA1650" s="474"/>
      <c r="AB1650" s="475"/>
      <c r="AD1650" s="991" t="s">
        <v>3928</v>
      </c>
      <c r="AE1650" s="992"/>
      <c r="AF1650" s="992"/>
      <c r="AG1650" s="992"/>
      <c r="AH1650" s="992"/>
      <c r="AI1650" s="992"/>
      <c r="AJ1650" s="992"/>
      <c r="AK1650" s="993"/>
      <c r="AL1650" s="472" t="s">
        <v>3783</v>
      </c>
      <c r="AM1650" s="473" t="s">
        <v>3929</v>
      </c>
      <c r="AN1650" s="474"/>
      <c r="AO1650" s="474"/>
      <c r="AP1650" s="474"/>
      <c r="AQ1650" s="472" t="s">
        <v>3783</v>
      </c>
      <c r="AR1650" s="473" t="s">
        <v>3930</v>
      </c>
      <c r="AS1650" s="474"/>
      <c r="AT1650" s="474"/>
      <c r="AV1650" s="461" t="s">
        <v>3935</v>
      </c>
      <c r="AW1650" s="472" t="s">
        <v>3783</v>
      </c>
      <c r="AX1650" s="461" t="s">
        <v>3936</v>
      </c>
      <c r="AZ1650" s="473"/>
      <c r="BA1650" s="474"/>
      <c r="BB1650" s="474"/>
      <c r="BC1650" s="474"/>
      <c r="BD1650" s="475"/>
    </row>
    <row r="1651" spans="2:58" s="236" customFormat="1" ht="15" hidden="1" customHeight="1">
      <c r="B1651" s="994" t="s">
        <v>3931</v>
      </c>
      <c r="C1651" s="995"/>
      <c r="D1651" s="995"/>
      <c r="E1651" s="995"/>
      <c r="F1651" s="995"/>
      <c r="G1651" s="995"/>
      <c r="H1651" s="995"/>
      <c r="I1651" s="996"/>
      <c r="J1651" s="1000" t="s">
        <v>3932</v>
      </c>
      <c r="K1651" s="1001"/>
      <c r="L1651" s="1004"/>
      <c r="M1651" s="1005"/>
      <c r="N1651" s="1005"/>
      <c r="O1651" s="1005"/>
      <c r="P1651" s="1005"/>
      <c r="Q1651" s="1005"/>
      <c r="R1651" s="1006"/>
      <c r="S1651" s="1006"/>
      <c r="T1651" s="1006"/>
      <c r="U1651" s="1007"/>
      <c r="V1651" s="1008" t="s">
        <v>3933</v>
      </c>
      <c r="W1651" s="1008"/>
      <c r="X1651" s="1008"/>
      <c r="Y1651" s="1008"/>
      <c r="Z1651" s="1008"/>
      <c r="AA1651" s="1008"/>
      <c r="AB1651" s="1009"/>
      <c r="AD1651" s="994" t="s">
        <v>3931</v>
      </c>
      <c r="AE1651" s="995"/>
      <c r="AF1651" s="995"/>
      <c r="AG1651" s="995"/>
      <c r="AH1651" s="995"/>
      <c r="AI1651" s="995"/>
      <c r="AJ1651" s="995"/>
      <c r="AK1651" s="996"/>
      <c r="AL1651" s="1000" t="s">
        <v>3932</v>
      </c>
      <c r="AM1651" s="1001"/>
      <c r="AN1651" s="1004"/>
      <c r="AO1651" s="1005"/>
      <c r="AP1651" s="1005"/>
      <c r="AQ1651" s="1005"/>
      <c r="AR1651" s="1005"/>
      <c r="AS1651" s="1005"/>
      <c r="AT1651" s="1006"/>
      <c r="AU1651" s="1006"/>
      <c r="AV1651" s="1006"/>
      <c r="AW1651" s="1007"/>
      <c r="AX1651" s="1008" t="s">
        <v>3933</v>
      </c>
      <c r="AY1651" s="1008"/>
      <c r="AZ1651" s="1008"/>
      <c r="BA1651" s="1008"/>
      <c r="BB1651" s="1008"/>
      <c r="BC1651" s="1008"/>
      <c r="BD1651" s="1009"/>
    </row>
    <row r="1652" spans="2:58" s="236" customFormat="1" ht="15" hidden="1" customHeight="1">
      <c r="B1652" s="997"/>
      <c r="C1652" s="998"/>
      <c r="D1652" s="998"/>
      <c r="E1652" s="998"/>
      <c r="F1652" s="998"/>
      <c r="G1652" s="998"/>
      <c r="H1652" s="998"/>
      <c r="I1652" s="999"/>
      <c r="J1652" s="1002"/>
      <c r="K1652" s="1003"/>
      <c r="L1652" s="1004"/>
      <c r="M1652" s="1005"/>
      <c r="N1652" s="1005"/>
      <c r="O1652" s="1005"/>
      <c r="P1652" s="1005"/>
      <c r="Q1652" s="1005"/>
      <c r="R1652" s="1006"/>
      <c r="S1652" s="1006"/>
      <c r="T1652" s="1006"/>
      <c r="U1652" s="1007"/>
      <c r="V1652" s="1010"/>
      <c r="W1652" s="1010"/>
      <c r="X1652" s="1010"/>
      <c r="Y1652" s="1010"/>
      <c r="Z1652" s="1010"/>
      <c r="AA1652" s="1010"/>
      <c r="AB1652" s="1011"/>
      <c r="AC1652" s="241"/>
      <c r="AD1652" s="997"/>
      <c r="AE1652" s="998"/>
      <c r="AF1652" s="998"/>
      <c r="AG1652" s="998"/>
      <c r="AH1652" s="998"/>
      <c r="AI1652" s="998"/>
      <c r="AJ1652" s="998"/>
      <c r="AK1652" s="999"/>
      <c r="AL1652" s="1002"/>
      <c r="AM1652" s="1003"/>
      <c r="AN1652" s="1004"/>
      <c r="AO1652" s="1005"/>
      <c r="AP1652" s="1005"/>
      <c r="AQ1652" s="1005"/>
      <c r="AR1652" s="1005"/>
      <c r="AS1652" s="1005"/>
      <c r="AT1652" s="1006"/>
      <c r="AU1652" s="1006"/>
      <c r="AV1652" s="1006"/>
      <c r="AW1652" s="1007"/>
      <c r="AX1652" s="1010"/>
      <c r="AY1652" s="1010"/>
      <c r="AZ1652" s="1010"/>
      <c r="BA1652" s="1010"/>
      <c r="BB1652" s="1010"/>
      <c r="BC1652" s="1010"/>
      <c r="BD1652" s="1011"/>
      <c r="BF1652" s="241"/>
    </row>
    <row r="1653" spans="2:58" s="236" customFormat="1" ht="15" hidden="1" customHeight="1">
      <c r="B1653" s="994" t="s">
        <v>3934</v>
      </c>
      <c r="C1653" s="995"/>
      <c r="D1653" s="995"/>
      <c r="E1653" s="995"/>
      <c r="F1653" s="995"/>
      <c r="G1653" s="995"/>
      <c r="H1653" s="995"/>
      <c r="I1653" s="996"/>
      <c r="J1653" s="968"/>
      <c r="K1653" s="969"/>
      <c r="L1653" s="1012"/>
      <c r="M1653" s="1012" t="s">
        <v>12</v>
      </c>
      <c r="N1653" s="1012"/>
      <c r="O1653" s="1012" t="s">
        <v>11</v>
      </c>
      <c r="P1653" s="1012"/>
      <c r="Q1653" s="1012" t="s">
        <v>227</v>
      </c>
      <c r="S1653" s="476"/>
      <c r="T1653" s="476"/>
      <c r="U1653" s="476"/>
      <c r="V1653" s="476"/>
      <c r="W1653" s="476"/>
      <c r="X1653" s="476"/>
      <c r="Y1653" s="476"/>
      <c r="Z1653" s="476"/>
      <c r="AA1653" s="476"/>
      <c r="AB1653" s="477"/>
      <c r="AC1653" s="241"/>
      <c r="AD1653" s="994" t="s">
        <v>3934</v>
      </c>
      <c r="AE1653" s="995"/>
      <c r="AF1653" s="995"/>
      <c r="AG1653" s="995"/>
      <c r="AH1653" s="995"/>
      <c r="AI1653" s="995"/>
      <c r="AJ1653" s="995"/>
      <c r="AK1653" s="996"/>
      <c r="AL1653" s="968"/>
      <c r="AM1653" s="969"/>
      <c r="AN1653" s="1012"/>
      <c r="AO1653" s="1012" t="s">
        <v>12</v>
      </c>
      <c r="AP1653" s="1012"/>
      <c r="AQ1653" s="1012" t="s">
        <v>11</v>
      </c>
      <c r="AR1653" s="1012"/>
      <c r="AS1653" s="1012" t="s">
        <v>227</v>
      </c>
      <c r="AU1653" s="476"/>
      <c r="AV1653" s="476"/>
      <c r="AW1653" s="476"/>
      <c r="AX1653" s="476"/>
      <c r="AY1653" s="476"/>
      <c r="AZ1653" s="476"/>
      <c r="BA1653" s="476"/>
      <c r="BB1653" s="476"/>
      <c r="BC1653" s="476"/>
      <c r="BD1653" s="477"/>
      <c r="BF1653" s="241"/>
    </row>
    <row r="1654" spans="2:58" s="236" customFormat="1" ht="15" hidden="1" customHeight="1">
      <c r="B1654" s="997"/>
      <c r="C1654" s="998"/>
      <c r="D1654" s="998"/>
      <c r="E1654" s="998"/>
      <c r="F1654" s="998"/>
      <c r="G1654" s="998"/>
      <c r="H1654" s="998"/>
      <c r="I1654" s="999"/>
      <c r="J1654" s="970"/>
      <c r="K1654" s="971"/>
      <c r="L1654" s="1013"/>
      <c r="M1654" s="1013"/>
      <c r="N1654" s="1013"/>
      <c r="O1654" s="1013"/>
      <c r="P1654" s="1013"/>
      <c r="Q1654" s="1013"/>
      <c r="R1654" s="481"/>
      <c r="S1654" s="479"/>
      <c r="T1654" s="479"/>
      <c r="U1654" s="479"/>
      <c r="V1654" s="479"/>
      <c r="W1654" s="479"/>
      <c r="X1654" s="479"/>
      <c r="Y1654" s="479"/>
      <c r="Z1654" s="479"/>
      <c r="AA1654" s="479"/>
      <c r="AB1654" s="480"/>
      <c r="AC1654" s="241"/>
      <c r="AD1654" s="997"/>
      <c r="AE1654" s="998"/>
      <c r="AF1654" s="998"/>
      <c r="AG1654" s="998"/>
      <c r="AH1654" s="998"/>
      <c r="AI1654" s="998"/>
      <c r="AJ1654" s="998"/>
      <c r="AK1654" s="999"/>
      <c r="AL1654" s="970"/>
      <c r="AM1654" s="971"/>
      <c r="AN1654" s="1013"/>
      <c r="AO1654" s="1013"/>
      <c r="AP1654" s="1013"/>
      <c r="AQ1654" s="1013"/>
      <c r="AR1654" s="1013"/>
      <c r="AS1654" s="1013"/>
      <c r="AT1654" s="481"/>
      <c r="AU1654" s="479"/>
      <c r="AV1654" s="479"/>
      <c r="AW1654" s="479"/>
      <c r="AX1654" s="479"/>
      <c r="AY1654" s="479"/>
      <c r="AZ1654" s="479"/>
      <c r="BA1654" s="479"/>
      <c r="BB1654" s="479"/>
      <c r="BC1654" s="479"/>
      <c r="BD1654" s="480"/>
      <c r="BF1654" s="241"/>
    </row>
    <row r="1655" spans="2:58" s="236" customFormat="1" ht="20.100000000000001" hidden="1" customHeight="1">
      <c r="B1655" s="482"/>
      <c r="C1655" s="482"/>
      <c r="D1655" s="482"/>
      <c r="E1655" s="482"/>
      <c r="F1655" s="482"/>
      <c r="G1655" s="482"/>
      <c r="H1655" s="482"/>
      <c r="I1655" s="482"/>
      <c r="J1655" s="482"/>
      <c r="K1655" s="482"/>
      <c r="L1655" s="482"/>
      <c r="M1655" s="482"/>
      <c r="N1655" s="482"/>
      <c r="O1655" s="482"/>
      <c r="P1655" s="482"/>
      <c r="Q1655" s="482"/>
      <c r="R1655" s="482"/>
      <c r="S1655" s="482"/>
      <c r="T1655" s="482"/>
      <c r="U1655" s="482"/>
      <c r="V1655" s="482"/>
      <c r="W1655" s="482"/>
      <c r="X1655" s="482"/>
      <c r="Y1655" s="482"/>
      <c r="Z1655" s="482"/>
      <c r="AA1655" s="482"/>
      <c r="AB1655" s="482"/>
      <c r="AC1655" s="241"/>
      <c r="AD1655" s="482"/>
      <c r="AE1655" s="482"/>
      <c r="AF1655" s="482"/>
      <c r="AG1655" s="482"/>
      <c r="AH1655" s="482"/>
      <c r="AI1655" s="482"/>
      <c r="AJ1655" s="482"/>
      <c r="AK1655" s="482"/>
      <c r="AL1655" s="482"/>
      <c r="AM1655" s="482"/>
      <c r="AN1655" s="482"/>
      <c r="AO1655" s="482"/>
      <c r="AP1655" s="482"/>
      <c r="AQ1655" s="482"/>
      <c r="AR1655" s="482"/>
      <c r="AS1655" s="482"/>
      <c r="AT1655" s="482"/>
      <c r="AU1655" s="482"/>
      <c r="AV1655" s="482"/>
      <c r="AW1655" s="482"/>
      <c r="AX1655" s="482"/>
      <c r="AY1655" s="482"/>
      <c r="AZ1655" s="482"/>
      <c r="BA1655" s="482"/>
      <c r="BB1655" s="482"/>
      <c r="BC1655" s="482"/>
      <c r="BD1655" s="482"/>
      <c r="BF1655" s="241"/>
    </row>
    <row r="1656" spans="2:58" s="236" customFormat="1" ht="18" hidden="1" customHeight="1">
      <c r="C1656" s="437" t="s">
        <v>3937</v>
      </c>
      <c r="D1656" s="243" t="s">
        <v>16092</v>
      </c>
      <c r="F1656" s="243"/>
      <c r="G1656" s="243"/>
      <c r="H1656" s="243"/>
      <c r="I1656" s="243"/>
      <c r="J1656" s="483"/>
      <c r="K1656" s="483"/>
      <c r="L1656" s="483"/>
      <c r="M1656" s="483"/>
      <c r="N1656" s="483"/>
      <c r="O1656" s="483"/>
      <c r="P1656" s="483"/>
      <c r="Q1656" s="483"/>
      <c r="R1656" s="483"/>
      <c r="S1656" s="484"/>
      <c r="T1656" s="483"/>
      <c r="U1656" s="483"/>
      <c r="V1656" s="483"/>
      <c r="W1656" s="483"/>
      <c r="X1656" s="243"/>
      <c r="Y1656" s="243"/>
      <c r="Z1656" s="243"/>
      <c r="AA1656" s="243"/>
      <c r="AB1656" s="243"/>
      <c r="AE1656" s="437" t="s">
        <v>3937</v>
      </c>
      <c r="AF1656" s="243" t="s">
        <v>16092</v>
      </c>
      <c r="AH1656" s="243"/>
      <c r="AI1656" s="243"/>
      <c r="AJ1656" s="243"/>
      <c r="AK1656" s="243"/>
      <c r="AL1656" s="483"/>
      <c r="AM1656" s="483"/>
      <c r="AN1656" s="483"/>
      <c r="AO1656" s="483"/>
      <c r="AP1656" s="483"/>
      <c r="AQ1656" s="483"/>
      <c r="AR1656" s="483"/>
      <c r="AS1656" s="483"/>
      <c r="AT1656" s="483"/>
      <c r="AU1656" s="484"/>
      <c r="AV1656" s="483"/>
      <c r="AW1656" s="483"/>
      <c r="AX1656" s="483"/>
      <c r="AY1656" s="483"/>
      <c r="AZ1656" s="243"/>
      <c r="BA1656" s="243"/>
      <c r="BB1656" s="243"/>
      <c r="BC1656" s="243"/>
      <c r="BD1656" s="243"/>
    </row>
    <row r="1657" spans="2:58" s="236" customFormat="1" ht="30" hidden="1" customHeight="1">
      <c r="C1657" s="485" t="s">
        <v>3938</v>
      </c>
      <c r="D1657" s="1032" t="s">
        <v>16093</v>
      </c>
      <c r="E1657" s="1032"/>
      <c r="F1657" s="1032"/>
      <c r="G1657" s="1032"/>
      <c r="H1657" s="1032"/>
      <c r="I1657" s="1032"/>
      <c r="J1657" s="1032"/>
      <c r="K1657" s="1032"/>
      <c r="L1657" s="1032"/>
      <c r="M1657" s="1032"/>
      <c r="N1657" s="1032"/>
      <c r="O1657" s="1032"/>
      <c r="P1657" s="1032"/>
      <c r="Q1657" s="1032"/>
      <c r="R1657" s="1032"/>
      <c r="S1657" s="1032"/>
      <c r="T1657" s="1032"/>
      <c r="U1657" s="1032"/>
      <c r="V1657" s="1032"/>
      <c r="W1657" s="1032"/>
      <c r="X1657" s="1032"/>
      <c r="Y1657" s="1032"/>
      <c r="Z1657" s="1032"/>
      <c r="AA1657" s="1032"/>
      <c r="AB1657" s="1032"/>
      <c r="AE1657" s="485" t="s">
        <v>3938</v>
      </c>
      <c r="AF1657" s="1032" t="s">
        <v>16093</v>
      </c>
      <c r="AG1657" s="1032"/>
      <c r="AH1657" s="1032"/>
      <c r="AI1657" s="1032"/>
      <c r="AJ1657" s="1032"/>
      <c r="AK1657" s="1032"/>
      <c r="AL1657" s="1032"/>
      <c r="AM1657" s="1032"/>
      <c r="AN1657" s="1032"/>
      <c r="AO1657" s="1032"/>
      <c r="AP1657" s="1032"/>
      <c r="AQ1657" s="1032"/>
      <c r="AR1657" s="1032"/>
      <c r="AS1657" s="1032"/>
      <c r="AT1657" s="1032"/>
      <c r="AU1657" s="1032"/>
      <c r="AV1657" s="1032"/>
      <c r="AW1657" s="1032"/>
      <c r="AX1657" s="1032"/>
      <c r="AY1657" s="1032"/>
      <c r="AZ1657" s="1032"/>
      <c r="BA1657" s="1032"/>
      <c r="BB1657" s="1032"/>
      <c r="BC1657" s="1032"/>
      <c r="BD1657" s="1032"/>
    </row>
    <row r="1658" spans="2:58" s="236" customFormat="1" ht="7.95" hidden="1" customHeight="1">
      <c r="E1658" s="486"/>
      <c r="F1658" s="486"/>
      <c r="G1658" s="486"/>
      <c r="H1658" s="486"/>
      <c r="I1658" s="486"/>
      <c r="J1658" s="486"/>
      <c r="K1658" s="486"/>
      <c r="L1658" s="486"/>
      <c r="M1658" s="486"/>
      <c r="N1658" s="486"/>
      <c r="O1658" s="486"/>
      <c r="P1658" s="486"/>
      <c r="Q1658" s="486"/>
      <c r="R1658" s="486"/>
      <c r="S1658" s="486"/>
      <c r="T1658" s="486"/>
      <c r="U1658" s="486"/>
      <c r="V1658" s="486"/>
      <c r="W1658" s="486"/>
      <c r="X1658" s="486"/>
      <c r="Y1658" s="486"/>
      <c r="Z1658" s="486"/>
      <c r="AA1658" s="486"/>
      <c r="AB1658" s="486"/>
      <c r="AG1658" s="486"/>
      <c r="AH1658" s="486"/>
      <c r="AI1658" s="486"/>
      <c r="AJ1658" s="486"/>
      <c r="AK1658" s="486"/>
      <c r="AL1658" s="486"/>
      <c r="AM1658" s="486"/>
      <c r="AN1658" s="486"/>
      <c r="AO1658" s="486"/>
      <c r="AP1658" s="486"/>
      <c r="AQ1658" s="486"/>
      <c r="AR1658" s="486"/>
      <c r="AS1658" s="486"/>
      <c r="AT1658" s="486"/>
      <c r="AU1658" s="486"/>
      <c r="AV1658" s="486"/>
      <c r="AW1658" s="486"/>
      <c r="AX1658" s="486"/>
      <c r="AY1658" s="486"/>
      <c r="AZ1658" s="486"/>
      <c r="BA1658" s="486"/>
      <c r="BB1658" s="486"/>
      <c r="BC1658" s="486"/>
      <c r="BD1658" s="486"/>
    </row>
    <row r="1659" spans="2:58" s="236" customFormat="1" ht="25.35" hidden="1" customHeight="1">
      <c r="B1659" s="441" t="s">
        <v>3939</v>
      </c>
      <c r="I1659" s="442"/>
      <c r="J1659" s="442"/>
      <c r="W1659" s="442"/>
      <c r="X1659" s="442"/>
      <c r="Y1659" s="442"/>
      <c r="Z1659" s="442"/>
      <c r="AA1659" s="442"/>
      <c r="AB1659" s="442"/>
      <c r="AD1659" s="441" t="s">
        <v>3939</v>
      </c>
      <c r="AK1659" s="442"/>
      <c r="AL1659" s="442"/>
      <c r="AY1659" s="442"/>
      <c r="AZ1659" s="442"/>
      <c r="BA1659" s="442"/>
      <c r="BB1659" s="442"/>
      <c r="BC1659" s="442"/>
      <c r="BD1659" s="442"/>
    </row>
    <row r="1660" spans="2:58" s="236" customFormat="1" ht="12.45" hidden="1" customHeight="1">
      <c r="B1660" s="1014" t="s">
        <v>3917</v>
      </c>
      <c r="C1660" s="1015"/>
      <c r="D1660" s="1015"/>
      <c r="E1660" s="1015"/>
      <c r="F1660" s="1015"/>
      <c r="G1660" s="1015"/>
      <c r="H1660" s="1015"/>
      <c r="I1660" s="1016"/>
      <c r="J1660" s="1017"/>
      <c r="K1660" s="1018"/>
      <c r="L1660" s="1018"/>
      <c r="M1660" s="1018"/>
      <c r="N1660" s="1018"/>
      <c r="O1660" s="1018"/>
      <c r="P1660" s="1018"/>
      <c r="Q1660" s="1018"/>
      <c r="R1660" s="1018"/>
      <c r="S1660" s="1018"/>
      <c r="T1660" s="1018"/>
      <c r="U1660" s="1018"/>
      <c r="V1660" s="1018"/>
      <c r="W1660" s="1018"/>
      <c r="X1660" s="1018"/>
      <c r="Y1660" s="1018"/>
      <c r="Z1660" s="1018"/>
      <c r="AA1660" s="1018"/>
      <c r="AB1660" s="1019"/>
      <c r="AD1660" s="1014" t="s">
        <v>3917</v>
      </c>
      <c r="AE1660" s="1015"/>
      <c r="AF1660" s="1015"/>
      <c r="AG1660" s="1015"/>
      <c r="AH1660" s="1015"/>
      <c r="AI1660" s="1015"/>
      <c r="AJ1660" s="1015"/>
      <c r="AK1660" s="1016"/>
      <c r="AL1660" s="1017"/>
      <c r="AM1660" s="1018"/>
      <c r="AN1660" s="1018"/>
      <c r="AO1660" s="1018"/>
      <c r="AP1660" s="1018"/>
      <c r="AQ1660" s="1018"/>
      <c r="AR1660" s="1018"/>
      <c r="AS1660" s="1018"/>
      <c r="AT1660" s="1018"/>
      <c r="AU1660" s="1018"/>
      <c r="AV1660" s="1018"/>
      <c r="AW1660" s="1018"/>
      <c r="AX1660" s="1018"/>
      <c r="AY1660" s="1018"/>
      <c r="AZ1660" s="1018"/>
      <c r="BA1660" s="1018"/>
      <c r="BB1660" s="1018"/>
      <c r="BC1660" s="1018"/>
      <c r="BD1660" s="1019"/>
    </row>
    <row r="1661" spans="2:58" s="236" customFormat="1" ht="22.5" hidden="1" customHeight="1">
      <c r="B1661" s="1020" t="s">
        <v>8</v>
      </c>
      <c r="C1661" s="1021"/>
      <c r="D1661" s="1021"/>
      <c r="E1661" s="1021"/>
      <c r="F1661" s="1021"/>
      <c r="G1661" s="1021"/>
      <c r="H1661" s="1021"/>
      <c r="I1661" s="1022"/>
      <c r="J1661" s="1023"/>
      <c r="K1661" s="1024"/>
      <c r="L1661" s="1024"/>
      <c r="M1661" s="1025"/>
      <c r="N1661" s="1025"/>
      <c r="O1661" s="1024"/>
      <c r="P1661" s="1025"/>
      <c r="Q1661" s="1025"/>
      <c r="R1661" s="1024"/>
      <c r="S1661" s="1024"/>
      <c r="T1661" s="1024"/>
      <c r="U1661" s="1024"/>
      <c r="V1661" s="1024"/>
      <c r="W1661" s="1024"/>
      <c r="X1661" s="1024"/>
      <c r="Y1661" s="1024"/>
      <c r="Z1661" s="1024"/>
      <c r="AA1661" s="1024"/>
      <c r="AB1661" s="1026"/>
      <c r="AC1661" s="236" t="s">
        <v>4153</v>
      </c>
      <c r="AD1661" s="1020" t="s">
        <v>8</v>
      </c>
      <c r="AE1661" s="1021"/>
      <c r="AF1661" s="1021"/>
      <c r="AG1661" s="1021"/>
      <c r="AH1661" s="1021"/>
      <c r="AI1661" s="1021"/>
      <c r="AJ1661" s="1021"/>
      <c r="AK1661" s="1022"/>
      <c r="AL1661" s="1023"/>
      <c r="AM1661" s="1024"/>
      <c r="AN1661" s="1024"/>
      <c r="AO1661" s="1025"/>
      <c r="AP1661" s="1025"/>
      <c r="AQ1661" s="1024"/>
      <c r="AR1661" s="1025"/>
      <c r="AS1661" s="1025"/>
      <c r="AT1661" s="1024"/>
      <c r="AU1661" s="1024"/>
      <c r="AV1661" s="1024"/>
      <c r="AW1661" s="1024"/>
      <c r="AX1661" s="1024"/>
      <c r="AY1661" s="1024"/>
      <c r="AZ1661" s="1024"/>
      <c r="BA1661" s="1024"/>
      <c r="BB1661" s="1024"/>
      <c r="BC1661" s="1024"/>
      <c r="BD1661" s="1026"/>
      <c r="BF1661" s="236" t="s">
        <v>4153</v>
      </c>
    </row>
    <row r="1662" spans="2:58" s="236" customFormat="1" ht="25.2" hidden="1" customHeight="1">
      <c r="B1662" s="1027" t="s">
        <v>23</v>
      </c>
      <c r="C1662" s="1028"/>
      <c r="D1662" s="1028"/>
      <c r="E1662" s="1028"/>
      <c r="F1662" s="1028"/>
      <c r="G1662" s="1028"/>
      <c r="H1662" s="1028"/>
      <c r="I1662" s="1029"/>
      <c r="J1662" s="972" t="s">
        <v>3918</v>
      </c>
      <c r="K1662" s="973"/>
      <c r="L1662" s="973"/>
      <c r="M1662" s="975"/>
      <c r="N1662" s="977"/>
      <c r="O1662" s="239" t="s">
        <v>3919</v>
      </c>
      <c r="P1662" s="975"/>
      <c r="Q1662" s="977"/>
      <c r="R1662" s="973"/>
      <c r="S1662" s="973"/>
      <c r="T1662" s="973"/>
      <c r="U1662" s="973"/>
      <c r="V1662" s="973"/>
      <c r="W1662" s="973"/>
      <c r="X1662" s="973"/>
      <c r="Y1662" s="973"/>
      <c r="Z1662" s="973"/>
      <c r="AA1662" s="973"/>
      <c r="AB1662" s="974"/>
      <c r="AD1662" s="1027" t="s">
        <v>23</v>
      </c>
      <c r="AE1662" s="1028"/>
      <c r="AF1662" s="1028"/>
      <c r="AG1662" s="1028"/>
      <c r="AH1662" s="1028"/>
      <c r="AI1662" s="1028"/>
      <c r="AJ1662" s="1028"/>
      <c r="AK1662" s="1029"/>
      <c r="AL1662" s="972" t="s">
        <v>3918</v>
      </c>
      <c r="AM1662" s="973"/>
      <c r="AN1662" s="973"/>
      <c r="AO1662" s="975"/>
      <c r="AP1662" s="977"/>
      <c r="AQ1662" s="239" t="s">
        <v>3919</v>
      </c>
      <c r="AR1662" s="975"/>
      <c r="AS1662" s="977"/>
      <c r="AT1662" s="973"/>
      <c r="AU1662" s="973"/>
      <c r="AV1662" s="973"/>
      <c r="AW1662" s="973"/>
      <c r="AX1662" s="973"/>
      <c r="AY1662" s="973"/>
      <c r="AZ1662" s="973"/>
      <c r="BA1662" s="973"/>
      <c r="BB1662" s="973"/>
      <c r="BC1662" s="973"/>
      <c r="BD1662" s="974"/>
    </row>
    <row r="1663" spans="2:58" s="236" customFormat="1" ht="25.2" hidden="1" customHeight="1">
      <c r="B1663" s="1030"/>
      <c r="C1663" s="1025"/>
      <c r="D1663" s="1025"/>
      <c r="E1663" s="1025"/>
      <c r="F1663" s="1025"/>
      <c r="G1663" s="1025"/>
      <c r="H1663" s="1025"/>
      <c r="I1663" s="1031"/>
      <c r="J1663" s="972" t="s">
        <v>3920</v>
      </c>
      <c r="K1663" s="973"/>
      <c r="L1663" s="973"/>
      <c r="M1663" s="975"/>
      <c r="N1663" s="976"/>
      <c r="O1663" s="976"/>
      <c r="P1663" s="976"/>
      <c r="Q1663" s="977"/>
      <c r="R1663" s="972" t="s">
        <v>3921</v>
      </c>
      <c r="S1663" s="973"/>
      <c r="T1663" s="974"/>
      <c r="U1663" s="975"/>
      <c r="V1663" s="976"/>
      <c r="W1663" s="976"/>
      <c r="X1663" s="976"/>
      <c r="Y1663" s="976"/>
      <c r="Z1663" s="976"/>
      <c r="AA1663" s="976"/>
      <c r="AB1663" s="977"/>
      <c r="AD1663" s="1030"/>
      <c r="AE1663" s="1025"/>
      <c r="AF1663" s="1025"/>
      <c r="AG1663" s="1025"/>
      <c r="AH1663" s="1025"/>
      <c r="AI1663" s="1025"/>
      <c r="AJ1663" s="1025"/>
      <c r="AK1663" s="1031"/>
      <c r="AL1663" s="972" t="s">
        <v>3920</v>
      </c>
      <c r="AM1663" s="973"/>
      <c r="AN1663" s="973"/>
      <c r="AO1663" s="975"/>
      <c r="AP1663" s="976"/>
      <c r="AQ1663" s="976"/>
      <c r="AR1663" s="976"/>
      <c r="AS1663" s="977"/>
      <c r="AT1663" s="972" t="s">
        <v>3921</v>
      </c>
      <c r="AU1663" s="973"/>
      <c r="AV1663" s="974"/>
      <c r="AW1663" s="975"/>
      <c r="AX1663" s="976"/>
      <c r="AY1663" s="976"/>
      <c r="AZ1663" s="976"/>
      <c r="BA1663" s="976"/>
      <c r="BB1663" s="976"/>
      <c r="BC1663" s="976"/>
      <c r="BD1663" s="977"/>
    </row>
    <row r="1664" spans="2:58" s="236" customFormat="1" ht="25.2" hidden="1" customHeight="1">
      <c r="B1664" s="1030"/>
      <c r="C1664" s="1025"/>
      <c r="D1664" s="1025"/>
      <c r="E1664" s="1025"/>
      <c r="F1664" s="1025"/>
      <c r="G1664" s="1025"/>
      <c r="H1664" s="1025"/>
      <c r="I1664" s="1031"/>
      <c r="J1664" s="972" t="s">
        <v>3922</v>
      </c>
      <c r="K1664" s="973"/>
      <c r="L1664" s="973"/>
      <c r="M1664" s="978"/>
      <c r="N1664" s="979"/>
      <c r="O1664" s="979"/>
      <c r="P1664" s="979"/>
      <c r="Q1664" s="980"/>
      <c r="R1664" s="972" t="s">
        <v>3923</v>
      </c>
      <c r="S1664" s="973"/>
      <c r="T1664" s="974"/>
      <c r="U1664" s="975"/>
      <c r="V1664" s="976"/>
      <c r="W1664" s="976"/>
      <c r="X1664" s="976"/>
      <c r="Y1664" s="976"/>
      <c r="Z1664" s="976"/>
      <c r="AA1664" s="976"/>
      <c r="AB1664" s="977"/>
      <c r="AD1664" s="1030"/>
      <c r="AE1664" s="1025"/>
      <c r="AF1664" s="1025"/>
      <c r="AG1664" s="1025"/>
      <c r="AH1664" s="1025"/>
      <c r="AI1664" s="1025"/>
      <c r="AJ1664" s="1025"/>
      <c r="AK1664" s="1031"/>
      <c r="AL1664" s="972" t="s">
        <v>3922</v>
      </c>
      <c r="AM1664" s="973"/>
      <c r="AN1664" s="973"/>
      <c r="AO1664" s="978"/>
      <c r="AP1664" s="979"/>
      <c r="AQ1664" s="979"/>
      <c r="AR1664" s="979"/>
      <c r="AS1664" s="980"/>
      <c r="AT1664" s="972" t="s">
        <v>3923</v>
      </c>
      <c r="AU1664" s="973"/>
      <c r="AV1664" s="974"/>
      <c r="AW1664" s="975"/>
      <c r="AX1664" s="976"/>
      <c r="AY1664" s="976"/>
      <c r="AZ1664" s="976"/>
      <c r="BA1664" s="976"/>
      <c r="BB1664" s="976"/>
      <c r="BC1664" s="976"/>
      <c r="BD1664" s="977"/>
    </row>
    <row r="1665" spans="2:58" s="236" customFormat="1" ht="25.2" hidden="1" customHeight="1">
      <c r="B1665" s="1023"/>
      <c r="C1665" s="1024"/>
      <c r="D1665" s="1024"/>
      <c r="E1665" s="1024"/>
      <c r="F1665" s="1024"/>
      <c r="G1665" s="1024"/>
      <c r="H1665" s="1024"/>
      <c r="I1665" s="1026"/>
      <c r="J1665" s="972" t="s">
        <v>3924</v>
      </c>
      <c r="K1665" s="973"/>
      <c r="L1665" s="973"/>
      <c r="M1665" s="981"/>
      <c r="N1665" s="981"/>
      <c r="O1665" s="981"/>
      <c r="P1665" s="981"/>
      <c r="Q1665" s="981"/>
      <c r="R1665" s="981"/>
      <c r="S1665" s="981"/>
      <c r="T1665" s="981"/>
      <c r="U1665" s="981"/>
      <c r="V1665" s="981"/>
      <c r="W1665" s="981"/>
      <c r="X1665" s="981"/>
      <c r="Y1665" s="981"/>
      <c r="Z1665" s="981"/>
      <c r="AA1665" s="981"/>
      <c r="AB1665" s="981"/>
      <c r="AD1665" s="1023"/>
      <c r="AE1665" s="1024"/>
      <c r="AF1665" s="1024"/>
      <c r="AG1665" s="1024"/>
      <c r="AH1665" s="1024"/>
      <c r="AI1665" s="1024"/>
      <c r="AJ1665" s="1024"/>
      <c r="AK1665" s="1026"/>
      <c r="AL1665" s="972" t="s">
        <v>3924</v>
      </c>
      <c r="AM1665" s="973"/>
      <c r="AN1665" s="973"/>
      <c r="AO1665" s="981"/>
      <c r="AP1665" s="981"/>
      <c r="AQ1665" s="981"/>
      <c r="AR1665" s="981"/>
      <c r="AS1665" s="981"/>
      <c r="AT1665" s="981"/>
      <c r="AU1665" s="981"/>
      <c r="AV1665" s="981"/>
      <c r="AW1665" s="981"/>
      <c r="AX1665" s="981"/>
      <c r="AY1665" s="981"/>
      <c r="AZ1665" s="981"/>
      <c r="BA1665" s="981"/>
      <c r="BB1665" s="981"/>
      <c r="BC1665" s="981"/>
      <c r="BD1665" s="981"/>
    </row>
    <row r="1666" spans="2:58" s="236" customFormat="1" ht="30" hidden="1" customHeight="1">
      <c r="B1666" s="982" t="s">
        <v>3925</v>
      </c>
      <c r="C1666" s="983"/>
      <c r="D1666" s="983"/>
      <c r="E1666" s="983"/>
      <c r="F1666" s="983"/>
      <c r="G1666" s="983"/>
      <c r="H1666" s="983"/>
      <c r="I1666" s="984"/>
      <c r="J1666" s="444"/>
      <c r="K1666" s="445"/>
      <c r="L1666" s="446" t="s">
        <v>388</v>
      </c>
      <c r="M1666" s="447"/>
      <c r="N1666" s="448" t="s">
        <v>112</v>
      </c>
      <c r="O1666" s="449"/>
      <c r="P1666" s="450"/>
      <c r="V1666" s="451"/>
      <c r="W1666" s="451"/>
      <c r="X1666" s="451"/>
      <c r="Y1666" s="451"/>
      <c r="Z1666" s="451"/>
      <c r="AA1666" s="451"/>
      <c r="AB1666" s="452"/>
      <c r="AD1666" s="982" t="s">
        <v>3925</v>
      </c>
      <c r="AE1666" s="983"/>
      <c r="AF1666" s="983"/>
      <c r="AG1666" s="983"/>
      <c r="AH1666" s="983"/>
      <c r="AI1666" s="983"/>
      <c r="AJ1666" s="983"/>
      <c r="AK1666" s="984"/>
      <c r="AL1666" s="444"/>
      <c r="AM1666" s="445"/>
      <c r="AN1666" s="446" t="s">
        <v>388</v>
      </c>
      <c r="AO1666" s="447"/>
      <c r="AP1666" s="448" t="s">
        <v>112</v>
      </c>
      <c r="AQ1666" s="449"/>
      <c r="AR1666" s="450"/>
      <c r="AX1666" s="451"/>
      <c r="AY1666" s="451"/>
      <c r="AZ1666" s="451"/>
      <c r="BA1666" s="451"/>
      <c r="BB1666" s="451"/>
      <c r="BC1666" s="451"/>
      <c r="BD1666" s="452"/>
    </row>
    <row r="1667" spans="2:58" s="236" customFormat="1" ht="15" hidden="1" customHeight="1">
      <c r="B1667" s="985"/>
      <c r="C1667" s="986"/>
      <c r="D1667" s="986"/>
      <c r="E1667" s="986"/>
      <c r="F1667" s="986"/>
      <c r="G1667" s="986"/>
      <c r="H1667" s="986"/>
      <c r="I1667" s="987"/>
      <c r="J1667" s="453" t="s">
        <v>3926</v>
      </c>
      <c r="K1667" s="454"/>
      <c r="L1667" s="454"/>
      <c r="M1667" s="454"/>
      <c r="N1667" s="454"/>
      <c r="O1667" s="454"/>
      <c r="P1667" s="454"/>
      <c r="Q1667" s="454"/>
      <c r="R1667" s="454"/>
      <c r="S1667" s="449"/>
      <c r="T1667" s="455"/>
      <c r="U1667" s="456"/>
      <c r="V1667" s="457"/>
      <c r="W1667" s="458"/>
      <c r="X1667" s="459" t="s">
        <v>388</v>
      </c>
      <c r="Y1667" s="460"/>
      <c r="Z1667" s="461" t="s">
        <v>112</v>
      </c>
      <c r="AA1667" s="461"/>
      <c r="AB1667" s="462"/>
      <c r="AD1667" s="985"/>
      <c r="AE1667" s="986"/>
      <c r="AF1667" s="986"/>
      <c r="AG1667" s="986"/>
      <c r="AH1667" s="986"/>
      <c r="AI1667" s="986"/>
      <c r="AJ1667" s="986"/>
      <c r="AK1667" s="987"/>
      <c r="AL1667" s="453" t="s">
        <v>3926</v>
      </c>
      <c r="AM1667" s="454"/>
      <c r="AN1667" s="454"/>
      <c r="AO1667" s="454"/>
      <c r="AP1667" s="454"/>
      <c r="AQ1667" s="454"/>
      <c r="AR1667" s="454"/>
      <c r="AS1667" s="454"/>
      <c r="AT1667" s="454"/>
      <c r="AU1667" s="449"/>
      <c r="AV1667" s="455"/>
      <c r="AW1667" s="456"/>
      <c r="AX1667" s="457"/>
      <c r="AY1667" s="458"/>
      <c r="AZ1667" s="459" t="s">
        <v>388</v>
      </c>
      <c r="BA1667" s="460"/>
      <c r="BB1667" s="461" t="s">
        <v>112</v>
      </c>
      <c r="BC1667" s="461"/>
      <c r="BD1667" s="462"/>
    </row>
    <row r="1668" spans="2:58" s="236" customFormat="1" ht="15" hidden="1" customHeight="1">
      <c r="B1668" s="988"/>
      <c r="C1668" s="989"/>
      <c r="D1668" s="989"/>
      <c r="E1668" s="989"/>
      <c r="F1668" s="989"/>
      <c r="G1668" s="989"/>
      <c r="H1668" s="989"/>
      <c r="I1668" s="990"/>
      <c r="J1668" s="463" t="s">
        <v>3927</v>
      </c>
      <c r="K1668" s="464"/>
      <c r="L1668" s="464"/>
      <c r="M1668" s="464"/>
      <c r="N1668" s="464"/>
      <c r="O1668" s="464"/>
      <c r="P1668" s="464"/>
      <c r="Q1668" s="464"/>
      <c r="R1668" s="464"/>
      <c r="S1668" s="465"/>
      <c r="T1668" s="466"/>
      <c r="U1668" s="467"/>
      <c r="V1668" s="468"/>
      <c r="W1668" s="469"/>
      <c r="X1668" s="464" t="s">
        <v>388</v>
      </c>
      <c r="Y1668" s="470"/>
      <c r="Z1668" s="466" t="s">
        <v>112</v>
      </c>
      <c r="AA1668" s="466"/>
      <c r="AB1668" s="471"/>
      <c r="AD1668" s="988"/>
      <c r="AE1668" s="989"/>
      <c r="AF1668" s="989"/>
      <c r="AG1668" s="989"/>
      <c r="AH1668" s="989"/>
      <c r="AI1668" s="989"/>
      <c r="AJ1668" s="989"/>
      <c r="AK1668" s="990"/>
      <c r="AL1668" s="463" t="s">
        <v>3927</v>
      </c>
      <c r="AM1668" s="464"/>
      <c r="AN1668" s="464"/>
      <c r="AO1668" s="464"/>
      <c r="AP1668" s="464"/>
      <c r="AQ1668" s="464"/>
      <c r="AR1668" s="464"/>
      <c r="AS1668" s="464"/>
      <c r="AT1668" s="464"/>
      <c r="AU1668" s="465"/>
      <c r="AV1668" s="466"/>
      <c r="AW1668" s="467"/>
      <c r="AX1668" s="468"/>
      <c r="AY1668" s="469"/>
      <c r="AZ1668" s="464" t="s">
        <v>388</v>
      </c>
      <c r="BA1668" s="470"/>
      <c r="BB1668" s="466" t="s">
        <v>112</v>
      </c>
      <c r="BC1668" s="466"/>
      <c r="BD1668" s="471"/>
    </row>
    <row r="1669" spans="2:58" s="236" customFormat="1" ht="18" hidden="1" customHeight="1">
      <c r="B1669" s="991" t="s">
        <v>3928</v>
      </c>
      <c r="C1669" s="992"/>
      <c r="D1669" s="992"/>
      <c r="E1669" s="992"/>
      <c r="F1669" s="992"/>
      <c r="G1669" s="992"/>
      <c r="H1669" s="992"/>
      <c r="I1669" s="993"/>
      <c r="J1669" s="472" t="s">
        <v>3783</v>
      </c>
      <c r="K1669" s="473" t="s">
        <v>3929</v>
      </c>
      <c r="L1669" s="474"/>
      <c r="M1669" s="474"/>
      <c r="N1669" s="474"/>
      <c r="O1669" s="472" t="s">
        <v>3783</v>
      </c>
      <c r="P1669" s="473" t="s">
        <v>3930</v>
      </c>
      <c r="Q1669" s="474"/>
      <c r="R1669" s="474"/>
      <c r="T1669" s="461" t="s">
        <v>3935</v>
      </c>
      <c r="U1669" s="472" t="s">
        <v>3783</v>
      </c>
      <c r="V1669" s="461" t="s">
        <v>3936</v>
      </c>
      <c r="X1669" s="473"/>
      <c r="Y1669" s="474"/>
      <c r="Z1669" s="474"/>
      <c r="AA1669" s="474"/>
      <c r="AB1669" s="475"/>
      <c r="AD1669" s="991" t="s">
        <v>3928</v>
      </c>
      <c r="AE1669" s="992"/>
      <c r="AF1669" s="992"/>
      <c r="AG1669" s="992"/>
      <c r="AH1669" s="992"/>
      <c r="AI1669" s="992"/>
      <c r="AJ1669" s="992"/>
      <c r="AK1669" s="993"/>
      <c r="AL1669" s="472" t="s">
        <v>3783</v>
      </c>
      <c r="AM1669" s="473" t="s">
        <v>3929</v>
      </c>
      <c r="AN1669" s="474"/>
      <c r="AO1669" s="474"/>
      <c r="AP1669" s="474"/>
      <c r="AQ1669" s="472" t="s">
        <v>3783</v>
      </c>
      <c r="AR1669" s="473" t="s">
        <v>3930</v>
      </c>
      <c r="AS1669" s="474"/>
      <c r="AT1669" s="474"/>
      <c r="AV1669" s="461" t="s">
        <v>3935</v>
      </c>
      <c r="AW1669" s="472" t="s">
        <v>3783</v>
      </c>
      <c r="AX1669" s="461" t="s">
        <v>3936</v>
      </c>
      <c r="AZ1669" s="473"/>
      <c r="BA1669" s="474"/>
      <c r="BB1669" s="474"/>
      <c r="BC1669" s="474"/>
      <c r="BD1669" s="475"/>
    </row>
    <row r="1670" spans="2:58" s="236" customFormat="1" ht="15" hidden="1" customHeight="1">
      <c r="B1670" s="994" t="s">
        <v>3931</v>
      </c>
      <c r="C1670" s="995"/>
      <c r="D1670" s="995"/>
      <c r="E1670" s="995"/>
      <c r="F1670" s="995"/>
      <c r="G1670" s="995"/>
      <c r="H1670" s="995"/>
      <c r="I1670" s="996"/>
      <c r="J1670" s="1000" t="s">
        <v>3932</v>
      </c>
      <c r="K1670" s="1001"/>
      <c r="L1670" s="1004"/>
      <c r="M1670" s="1005"/>
      <c r="N1670" s="1005"/>
      <c r="O1670" s="1005"/>
      <c r="P1670" s="1005"/>
      <c r="Q1670" s="1005"/>
      <c r="R1670" s="1006"/>
      <c r="S1670" s="1006"/>
      <c r="T1670" s="1006"/>
      <c r="U1670" s="1007"/>
      <c r="V1670" s="1008" t="s">
        <v>3933</v>
      </c>
      <c r="W1670" s="1008"/>
      <c r="X1670" s="1008"/>
      <c r="Y1670" s="1008"/>
      <c r="Z1670" s="1008"/>
      <c r="AA1670" s="1008"/>
      <c r="AB1670" s="1009"/>
      <c r="AD1670" s="994" t="s">
        <v>3931</v>
      </c>
      <c r="AE1670" s="995"/>
      <c r="AF1670" s="995"/>
      <c r="AG1670" s="995"/>
      <c r="AH1670" s="995"/>
      <c r="AI1670" s="995"/>
      <c r="AJ1670" s="995"/>
      <c r="AK1670" s="996"/>
      <c r="AL1670" s="1000" t="s">
        <v>3932</v>
      </c>
      <c r="AM1670" s="1001"/>
      <c r="AN1670" s="1004"/>
      <c r="AO1670" s="1005"/>
      <c r="AP1670" s="1005"/>
      <c r="AQ1670" s="1005"/>
      <c r="AR1670" s="1005"/>
      <c r="AS1670" s="1005"/>
      <c r="AT1670" s="1006"/>
      <c r="AU1670" s="1006"/>
      <c r="AV1670" s="1006"/>
      <c r="AW1670" s="1007"/>
      <c r="AX1670" s="1008" t="s">
        <v>3933</v>
      </c>
      <c r="AY1670" s="1008"/>
      <c r="AZ1670" s="1008"/>
      <c r="BA1670" s="1008"/>
      <c r="BB1670" s="1008"/>
      <c r="BC1670" s="1008"/>
      <c r="BD1670" s="1009"/>
    </row>
    <row r="1671" spans="2:58" s="236" customFormat="1" ht="15" hidden="1" customHeight="1">
      <c r="B1671" s="997"/>
      <c r="C1671" s="998"/>
      <c r="D1671" s="998"/>
      <c r="E1671" s="998"/>
      <c r="F1671" s="998"/>
      <c r="G1671" s="998"/>
      <c r="H1671" s="998"/>
      <c r="I1671" s="999"/>
      <c r="J1671" s="1002"/>
      <c r="K1671" s="1003"/>
      <c r="L1671" s="1004"/>
      <c r="M1671" s="1005"/>
      <c r="N1671" s="1005"/>
      <c r="O1671" s="1005"/>
      <c r="P1671" s="1005"/>
      <c r="Q1671" s="1005"/>
      <c r="R1671" s="1006"/>
      <c r="S1671" s="1006"/>
      <c r="T1671" s="1006"/>
      <c r="U1671" s="1007"/>
      <c r="V1671" s="1010"/>
      <c r="W1671" s="1010"/>
      <c r="X1671" s="1010"/>
      <c r="Y1671" s="1010"/>
      <c r="Z1671" s="1010"/>
      <c r="AA1671" s="1010"/>
      <c r="AB1671" s="1011"/>
      <c r="AC1671" s="241"/>
      <c r="AD1671" s="997"/>
      <c r="AE1671" s="998"/>
      <c r="AF1671" s="998"/>
      <c r="AG1671" s="998"/>
      <c r="AH1671" s="998"/>
      <c r="AI1671" s="998"/>
      <c r="AJ1671" s="998"/>
      <c r="AK1671" s="999"/>
      <c r="AL1671" s="1002"/>
      <c r="AM1671" s="1003"/>
      <c r="AN1671" s="1004"/>
      <c r="AO1671" s="1005"/>
      <c r="AP1671" s="1005"/>
      <c r="AQ1671" s="1005"/>
      <c r="AR1671" s="1005"/>
      <c r="AS1671" s="1005"/>
      <c r="AT1671" s="1006"/>
      <c r="AU1671" s="1006"/>
      <c r="AV1671" s="1006"/>
      <c r="AW1671" s="1007"/>
      <c r="AX1671" s="1010"/>
      <c r="AY1671" s="1010"/>
      <c r="AZ1671" s="1010"/>
      <c r="BA1671" s="1010"/>
      <c r="BB1671" s="1010"/>
      <c r="BC1671" s="1010"/>
      <c r="BD1671" s="1011"/>
      <c r="BF1671" s="241"/>
    </row>
    <row r="1672" spans="2:58" s="236" customFormat="1" ht="15" hidden="1" customHeight="1">
      <c r="B1672" s="994" t="s">
        <v>3934</v>
      </c>
      <c r="C1672" s="995"/>
      <c r="D1672" s="995"/>
      <c r="E1672" s="995"/>
      <c r="F1672" s="995"/>
      <c r="G1672" s="995"/>
      <c r="H1672" s="995"/>
      <c r="I1672" s="996"/>
      <c r="J1672" s="968"/>
      <c r="K1672" s="969"/>
      <c r="L1672" s="1012"/>
      <c r="M1672" s="1012" t="s">
        <v>12</v>
      </c>
      <c r="N1672" s="1012"/>
      <c r="O1672" s="1012" t="s">
        <v>11</v>
      </c>
      <c r="P1672" s="1012"/>
      <c r="Q1672" s="1012" t="s">
        <v>227</v>
      </c>
      <c r="S1672" s="476"/>
      <c r="T1672" s="476"/>
      <c r="U1672" s="476"/>
      <c r="V1672" s="476"/>
      <c r="W1672" s="476"/>
      <c r="X1672" s="476"/>
      <c r="Y1672" s="476"/>
      <c r="Z1672" s="476"/>
      <c r="AA1672" s="476"/>
      <c r="AB1672" s="477"/>
      <c r="AC1672" s="241"/>
      <c r="AD1672" s="994" t="s">
        <v>3934</v>
      </c>
      <c r="AE1672" s="995"/>
      <c r="AF1672" s="995"/>
      <c r="AG1672" s="995"/>
      <c r="AH1672" s="995"/>
      <c r="AI1672" s="995"/>
      <c r="AJ1672" s="995"/>
      <c r="AK1672" s="996"/>
      <c r="AL1672" s="968"/>
      <c r="AM1672" s="969"/>
      <c r="AN1672" s="1012"/>
      <c r="AO1672" s="1012" t="s">
        <v>12</v>
      </c>
      <c r="AP1672" s="1012"/>
      <c r="AQ1672" s="1012" t="s">
        <v>11</v>
      </c>
      <c r="AR1672" s="1012"/>
      <c r="AS1672" s="1012" t="s">
        <v>227</v>
      </c>
      <c r="AU1672" s="476"/>
      <c r="AV1672" s="476"/>
      <c r="AW1672" s="476"/>
      <c r="AX1672" s="476"/>
      <c r="AY1672" s="476"/>
      <c r="AZ1672" s="476"/>
      <c r="BA1672" s="476"/>
      <c r="BB1672" s="476"/>
      <c r="BC1672" s="476"/>
      <c r="BD1672" s="477"/>
      <c r="BF1672" s="241"/>
    </row>
    <row r="1673" spans="2:58" s="236" customFormat="1" ht="15" hidden="1" customHeight="1">
      <c r="B1673" s="997"/>
      <c r="C1673" s="998"/>
      <c r="D1673" s="998"/>
      <c r="E1673" s="998"/>
      <c r="F1673" s="998"/>
      <c r="G1673" s="998"/>
      <c r="H1673" s="998"/>
      <c r="I1673" s="999"/>
      <c r="J1673" s="970"/>
      <c r="K1673" s="971"/>
      <c r="L1673" s="1013"/>
      <c r="M1673" s="1013"/>
      <c r="N1673" s="1013"/>
      <c r="O1673" s="1013"/>
      <c r="P1673" s="1013"/>
      <c r="Q1673" s="1013"/>
      <c r="R1673" s="481"/>
      <c r="S1673" s="479"/>
      <c r="T1673" s="479"/>
      <c r="U1673" s="479"/>
      <c r="V1673" s="479"/>
      <c r="W1673" s="479"/>
      <c r="X1673" s="479"/>
      <c r="Y1673" s="479"/>
      <c r="Z1673" s="479"/>
      <c r="AA1673" s="479"/>
      <c r="AB1673" s="480"/>
      <c r="AC1673" s="241"/>
      <c r="AD1673" s="997"/>
      <c r="AE1673" s="998"/>
      <c r="AF1673" s="998"/>
      <c r="AG1673" s="998"/>
      <c r="AH1673" s="998"/>
      <c r="AI1673" s="998"/>
      <c r="AJ1673" s="998"/>
      <c r="AK1673" s="999"/>
      <c r="AL1673" s="970"/>
      <c r="AM1673" s="971"/>
      <c r="AN1673" s="1013"/>
      <c r="AO1673" s="1013"/>
      <c r="AP1673" s="1013"/>
      <c r="AQ1673" s="1013"/>
      <c r="AR1673" s="1013"/>
      <c r="AS1673" s="1013"/>
      <c r="AT1673" s="481"/>
      <c r="AU1673" s="479"/>
      <c r="AV1673" s="479"/>
      <c r="AW1673" s="479"/>
      <c r="AX1673" s="479"/>
      <c r="AY1673" s="479"/>
      <c r="AZ1673" s="479"/>
      <c r="BA1673" s="479"/>
      <c r="BB1673" s="479"/>
      <c r="BC1673" s="479"/>
      <c r="BD1673" s="480"/>
      <c r="BF1673" s="241"/>
    </row>
    <row r="1674" spans="2:58" s="236" customFormat="1" ht="20.100000000000001" hidden="1" customHeight="1">
      <c r="B1674" s="482"/>
      <c r="C1674" s="482"/>
      <c r="D1674" s="482"/>
      <c r="E1674" s="482"/>
      <c r="F1674" s="482"/>
      <c r="G1674" s="482"/>
      <c r="H1674" s="482"/>
      <c r="I1674" s="482"/>
      <c r="J1674" s="482"/>
      <c r="K1674" s="482"/>
      <c r="L1674" s="482"/>
      <c r="M1674" s="482"/>
      <c r="N1674" s="482"/>
      <c r="O1674" s="482"/>
      <c r="P1674" s="482"/>
      <c r="Q1674" s="482"/>
      <c r="R1674" s="482"/>
      <c r="S1674" s="482"/>
      <c r="T1674" s="482"/>
      <c r="U1674" s="482"/>
      <c r="V1674" s="482"/>
      <c r="W1674" s="482"/>
      <c r="X1674" s="482"/>
      <c r="Y1674" s="478"/>
      <c r="Z1674" s="478"/>
      <c r="AA1674" s="478"/>
      <c r="AB1674" s="478"/>
      <c r="AC1674" s="241"/>
      <c r="AD1674" s="482"/>
      <c r="AE1674" s="482"/>
      <c r="AF1674" s="482"/>
      <c r="AG1674" s="482"/>
      <c r="AH1674" s="482"/>
      <c r="AI1674" s="482"/>
      <c r="AJ1674" s="482"/>
      <c r="AK1674" s="482"/>
      <c r="AL1674" s="482"/>
      <c r="AM1674" s="482"/>
      <c r="AN1674" s="482"/>
      <c r="AO1674" s="482"/>
      <c r="AP1674" s="482"/>
      <c r="AQ1674" s="482"/>
      <c r="AR1674" s="482"/>
      <c r="AS1674" s="482"/>
      <c r="AT1674" s="482"/>
      <c r="AU1674" s="482"/>
      <c r="AV1674" s="482"/>
      <c r="AW1674" s="482"/>
      <c r="AX1674" s="482"/>
      <c r="AY1674" s="482"/>
      <c r="AZ1674" s="482"/>
      <c r="BA1674" s="478"/>
      <c r="BB1674" s="478"/>
      <c r="BC1674" s="478"/>
      <c r="BD1674" s="478"/>
      <c r="BF1674" s="241"/>
    </row>
    <row r="1675" spans="2:58" s="236" customFormat="1" ht="12.45" hidden="1" customHeight="1">
      <c r="B1675" s="1014" t="s">
        <v>3917</v>
      </c>
      <c r="C1675" s="1015"/>
      <c r="D1675" s="1015"/>
      <c r="E1675" s="1015"/>
      <c r="F1675" s="1015"/>
      <c r="G1675" s="1015"/>
      <c r="H1675" s="1015"/>
      <c r="I1675" s="1016"/>
      <c r="J1675" s="1017"/>
      <c r="K1675" s="1018"/>
      <c r="L1675" s="1018"/>
      <c r="M1675" s="1018"/>
      <c r="N1675" s="1018"/>
      <c r="O1675" s="1018"/>
      <c r="P1675" s="1018"/>
      <c r="Q1675" s="1018"/>
      <c r="R1675" s="1018"/>
      <c r="S1675" s="1018"/>
      <c r="T1675" s="1018"/>
      <c r="U1675" s="1018"/>
      <c r="V1675" s="1018"/>
      <c r="W1675" s="1018"/>
      <c r="X1675" s="1018"/>
      <c r="Y1675" s="1018"/>
      <c r="Z1675" s="1018"/>
      <c r="AA1675" s="1018"/>
      <c r="AB1675" s="1019"/>
      <c r="AD1675" s="1014" t="s">
        <v>3917</v>
      </c>
      <c r="AE1675" s="1015"/>
      <c r="AF1675" s="1015"/>
      <c r="AG1675" s="1015"/>
      <c r="AH1675" s="1015"/>
      <c r="AI1675" s="1015"/>
      <c r="AJ1675" s="1015"/>
      <c r="AK1675" s="1016"/>
      <c r="AL1675" s="1017"/>
      <c r="AM1675" s="1018"/>
      <c r="AN1675" s="1018"/>
      <c r="AO1675" s="1018"/>
      <c r="AP1675" s="1018"/>
      <c r="AQ1675" s="1018"/>
      <c r="AR1675" s="1018"/>
      <c r="AS1675" s="1018"/>
      <c r="AT1675" s="1018"/>
      <c r="AU1675" s="1018"/>
      <c r="AV1675" s="1018"/>
      <c r="AW1675" s="1018"/>
      <c r="AX1675" s="1018"/>
      <c r="AY1675" s="1018"/>
      <c r="AZ1675" s="1018"/>
      <c r="BA1675" s="1018"/>
      <c r="BB1675" s="1018"/>
      <c r="BC1675" s="1018"/>
      <c r="BD1675" s="1019"/>
    </row>
    <row r="1676" spans="2:58" s="236" customFormat="1" ht="22.5" hidden="1" customHeight="1">
      <c r="B1676" s="1020" t="s">
        <v>8</v>
      </c>
      <c r="C1676" s="1021"/>
      <c r="D1676" s="1021"/>
      <c r="E1676" s="1021"/>
      <c r="F1676" s="1021"/>
      <c r="G1676" s="1021"/>
      <c r="H1676" s="1021"/>
      <c r="I1676" s="1022"/>
      <c r="J1676" s="1023"/>
      <c r="K1676" s="1024"/>
      <c r="L1676" s="1024"/>
      <c r="M1676" s="1025"/>
      <c r="N1676" s="1025"/>
      <c r="O1676" s="1024"/>
      <c r="P1676" s="1025"/>
      <c r="Q1676" s="1025"/>
      <c r="R1676" s="1024"/>
      <c r="S1676" s="1024"/>
      <c r="T1676" s="1024"/>
      <c r="U1676" s="1024"/>
      <c r="V1676" s="1024"/>
      <c r="W1676" s="1024"/>
      <c r="X1676" s="1024"/>
      <c r="Y1676" s="1024"/>
      <c r="Z1676" s="1024"/>
      <c r="AA1676" s="1024"/>
      <c r="AB1676" s="1026"/>
      <c r="AC1676" s="236" t="s">
        <v>4154</v>
      </c>
      <c r="AD1676" s="1020" t="s">
        <v>8</v>
      </c>
      <c r="AE1676" s="1021"/>
      <c r="AF1676" s="1021"/>
      <c r="AG1676" s="1021"/>
      <c r="AH1676" s="1021"/>
      <c r="AI1676" s="1021"/>
      <c r="AJ1676" s="1021"/>
      <c r="AK1676" s="1022"/>
      <c r="AL1676" s="1023"/>
      <c r="AM1676" s="1024"/>
      <c r="AN1676" s="1024"/>
      <c r="AO1676" s="1025"/>
      <c r="AP1676" s="1025"/>
      <c r="AQ1676" s="1024"/>
      <c r="AR1676" s="1025"/>
      <c r="AS1676" s="1025"/>
      <c r="AT1676" s="1024"/>
      <c r="AU1676" s="1024"/>
      <c r="AV1676" s="1024"/>
      <c r="AW1676" s="1024"/>
      <c r="AX1676" s="1024"/>
      <c r="AY1676" s="1024"/>
      <c r="AZ1676" s="1024"/>
      <c r="BA1676" s="1024"/>
      <c r="BB1676" s="1024"/>
      <c r="BC1676" s="1024"/>
      <c r="BD1676" s="1026"/>
      <c r="BF1676" s="236" t="s">
        <v>4154</v>
      </c>
    </row>
    <row r="1677" spans="2:58" s="236" customFormat="1" ht="25.2" hidden="1" customHeight="1">
      <c r="B1677" s="1027" t="s">
        <v>23</v>
      </c>
      <c r="C1677" s="1028"/>
      <c r="D1677" s="1028"/>
      <c r="E1677" s="1028"/>
      <c r="F1677" s="1028"/>
      <c r="G1677" s="1028"/>
      <c r="H1677" s="1028"/>
      <c r="I1677" s="1029"/>
      <c r="J1677" s="972" t="s">
        <v>3918</v>
      </c>
      <c r="K1677" s="973"/>
      <c r="L1677" s="973"/>
      <c r="M1677" s="975"/>
      <c r="N1677" s="977"/>
      <c r="O1677" s="239" t="s">
        <v>3919</v>
      </c>
      <c r="P1677" s="975"/>
      <c r="Q1677" s="977"/>
      <c r="R1677" s="973"/>
      <c r="S1677" s="973"/>
      <c r="T1677" s="973"/>
      <c r="U1677" s="973"/>
      <c r="V1677" s="973"/>
      <c r="W1677" s="973"/>
      <c r="X1677" s="973"/>
      <c r="Y1677" s="973"/>
      <c r="Z1677" s="973"/>
      <c r="AA1677" s="973"/>
      <c r="AB1677" s="974"/>
      <c r="AD1677" s="1027" t="s">
        <v>23</v>
      </c>
      <c r="AE1677" s="1028"/>
      <c r="AF1677" s="1028"/>
      <c r="AG1677" s="1028"/>
      <c r="AH1677" s="1028"/>
      <c r="AI1677" s="1028"/>
      <c r="AJ1677" s="1028"/>
      <c r="AK1677" s="1029"/>
      <c r="AL1677" s="972" t="s">
        <v>3918</v>
      </c>
      <c r="AM1677" s="973"/>
      <c r="AN1677" s="973"/>
      <c r="AO1677" s="975"/>
      <c r="AP1677" s="977"/>
      <c r="AQ1677" s="239" t="s">
        <v>3919</v>
      </c>
      <c r="AR1677" s="975"/>
      <c r="AS1677" s="977"/>
      <c r="AT1677" s="973"/>
      <c r="AU1677" s="973"/>
      <c r="AV1677" s="973"/>
      <c r="AW1677" s="973"/>
      <c r="AX1677" s="973"/>
      <c r="AY1677" s="973"/>
      <c r="AZ1677" s="973"/>
      <c r="BA1677" s="973"/>
      <c r="BB1677" s="973"/>
      <c r="BC1677" s="973"/>
      <c r="BD1677" s="974"/>
    </row>
    <row r="1678" spans="2:58" s="236" customFormat="1" ht="25.2" hidden="1" customHeight="1">
      <c r="B1678" s="1030"/>
      <c r="C1678" s="1025"/>
      <c r="D1678" s="1025"/>
      <c r="E1678" s="1025"/>
      <c r="F1678" s="1025"/>
      <c r="G1678" s="1025"/>
      <c r="H1678" s="1025"/>
      <c r="I1678" s="1031"/>
      <c r="J1678" s="972" t="s">
        <v>3920</v>
      </c>
      <c r="K1678" s="973"/>
      <c r="L1678" s="973"/>
      <c r="M1678" s="975"/>
      <c r="N1678" s="976"/>
      <c r="O1678" s="976"/>
      <c r="P1678" s="976"/>
      <c r="Q1678" s="977"/>
      <c r="R1678" s="972" t="s">
        <v>3921</v>
      </c>
      <c r="S1678" s="973"/>
      <c r="T1678" s="974"/>
      <c r="U1678" s="975"/>
      <c r="V1678" s="976"/>
      <c r="W1678" s="976"/>
      <c r="X1678" s="976"/>
      <c r="Y1678" s="976"/>
      <c r="Z1678" s="976"/>
      <c r="AA1678" s="976"/>
      <c r="AB1678" s="977"/>
      <c r="AD1678" s="1030"/>
      <c r="AE1678" s="1025"/>
      <c r="AF1678" s="1025"/>
      <c r="AG1678" s="1025"/>
      <c r="AH1678" s="1025"/>
      <c r="AI1678" s="1025"/>
      <c r="AJ1678" s="1025"/>
      <c r="AK1678" s="1031"/>
      <c r="AL1678" s="972" t="s">
        <v>3920</v>
      </c>
      <c r="AM1678" s="973"/>
      <c r="AN1678" s="973"/>
      <c r="AO1678" s="975"/>
      <c r="AP1678" s="976"/>
      <c r="AQ1678" s="976"/>
      <c r="AR1678" s="976"/>
      <c r="AS1678" s="977"/>
      <c r="AT1678" s="972" t="s">
        <v>3921</v>
      </c>
      <c r="AU1678" s="973"/>
      <c r="AV1678" s="974"/>
      <c r="AW1678" s="975"/>
      <c r="AX1678" s="976"/>
      <c r="AY1678" s="976"/>
      <c r="AZ1678" s="976"/>
      <c r="BA1678" s="976"/>
      <c r="BB1678" s="976"/>
      <c r="BC1678" s="976"/>
      <c r="BD1678" s="977"/>
    </row>
    <row r="1679" spans="2:58" s="236" customFormat="1" ht="25.2" hidden="1" customHeight="1">
      <c r="B1679" s="1030"/>
      <c r="C1679" s="1025"/>
      <c r="D1679" s="1025"/>
      <c r="E1679" s="1025"/>
      <c r="F1679" s="1025"/>
      <c r="G1679" s="1025"/>
      <c r="H1679" s="1025"/>
      <c r="I1679" s="1031"/>
      <c r="J1679" s="972" t="s">
        <v>3922</v>
      </c>
      <c r="K1679" s="973"/>
      <c r="L1679" s="973"/>
      <c r="M1679" s="978"/>
      <c r="N1679" s="979"/>
      <c r="O1679" s="979"/>
      <c r="P1679" s="979"/>
      <c r="Q1679" s="980"/>
      <c r="R1679" s="972" t="s">
        <v>3923</v>
      </c>
      <c r="S1679" s="973"/>
      <c r="T1679" s="974"/>
      <c r="U1679" s="975"/>
      <c r="V1679" s="976"/>
      <c r="W1679" s="976"/>
      <c r="X1679" s="976"/>
      <c r="Y1679" s="976"/>
      <c r="Z1679" s="976"/>
      <c r="AA1679" s="976"/>
      <c r="AB1679" s="977"/>
      <c r="AD1679" s="1030"/>
      <c r="AE1679" s="1025"/>
      <c r="AF1679" s="1025"/>
      <c r="AG1679" s="1025"/>
      <c r="AH1679" s="1025"/>
      <c r="AI1679" s="1025"/>
      <c r="AJ1679" s="1025"/>
      <c r="AK1679" s="1031"/>
      <c r="AL1679" s="972" t="s">
        <v>3922</v>
      </c>
      <c r="AM1679" s="973"/>
      <c r="AN1679" s="973"/>
      <c r="AO1679" s="978"/>
      <c r="AP1679" s="979"/>
      <c r="AQ1679" s="979"/>
      <c r="AR1679" s="979"/>
      <c r="AS1679" s="980"/>
      <c r="AT1679" s="972" t="s">
        <v>3923</v>
      </c>
      <c r="AU1679" s="973"/>
      <c r="AV1679" s="974"/>
      <c r="AW1679" s="975"/>
      <c r="AX1679" s="976"/>
      <c r="AY1679" s="976"/>
      <c r="AZ1679" s="976"/>
      <c r="BA1679" s="976"/>
      <c r="BB1679" s="976"/>
      <c r="BC1679" s="976"/>
      <c r="BD1679" s="977"/>
    </row>
    <row r="1680" spans="2:58" s="236" customFormat="1" ht="25.2" hidden="1" customHeight="1">
      <c r="B1680" s="1023"/>
      <c r="C1680" s="1024"/>
      <c r="D1680" s="1024"/>
      <c r="E1680" s="1024"/>
      <c r="F1680" s="1024"/>
      <c r="G1680" s="1024"/>
      <c r="H1680" s="1024"/>
      <c r="I1680" s="1026"/>
      <c r="J1680" s="972" t="s">
        <v>3924</v>
      </c>
      <c r="K1680" s="973"/>
      <c r="L1680" s="973"/>
      <c r="M1680" s="981"/>
      <c r="N1680" s="981"/>
      <c r="O1680" s="981"/>
      <c r="P1680" s="981"/>
      <c r="Q1680" s="981"/>
      <c r="R1680" s="981"/>
      <c r="S1680" s="981"/>
      <c r="T1680" s="981"/>
      <c r="U1680" s="981"/>
      <c r="V1680" s="981"/>
      <c r="W1680" s="981"/>
      <c r="X1680" s="981"/>
      <c r="Y1680" s="981"/>
      <c r="Z1680" s="981"/>
      <c r="AA1680" s="981"/>
      <c r="AB1680" s="981"/>
      <c r="AD1680" s="1023"/>
      <c r="AE1680" s="1024"/>
      <c r="AF1680" s="1024"/>
      <c r="AG1680" s="1024"/>
      <c r="AH1680" s="1024"/>
      <c r="AI1680" s="1024"/>
      <c r="AJ1680" s="1024"/>
      <c r="AK1680" s="1026"/>
      <c r="AL1680" s="972" t="s">
        <v>3924</v>
      </c>
      <c r="AM1680" s="973"/>
      <c r="AN1680" s="973"/>
      <c r="AO1680" s="981"/>
      <c r="AP1680" s="981"/>
      <c r="AQ1680" s="981"/>
      <c r="AR1680" s="981"/>
      <c r="AS1680" s="981"/>
      <c r="AT1680" s="981"/>
      <c r="AU1680" s="981"/>
      <c r="AV1680" s="981"/>
      <c r="AW1680" s="981"/>
      <c r="AX1680" s="981"/>
      <c r="AY1680" s="981"/>
      <c r="AZ1680" s="981"/>
      <c r="BA1680" s="981"/>
      <c r="BB1680" s="981"/>
      <c r="BC1680" s="981"/>
      <c r="BD1680" s="981"/>
    </row>
    <row r="1681" spans="2:58" s="236" customFormat="1" ht="30" hidden="1" customHeight="1">
      <c r="B1681" s="982" t="s">
        <v>3925</v>
      </c>
      <c r="C1681" s="983"/>
      <c r="D1681" s="983"/>
      <c r="E1681" s="983"/>
      <c r="F1681" s="983"/>
      <c r="G1681" s="983"/>
      <c r="H1681" s="983"/>
      <c r="I1681" s="984"/>
      <c r="J1681" s="444"/>
      <c r="K1681" s="445"/>
      <c r="L1681" s="446" t="s">
        <v>388</v>
      </c>
      <c r="M1681" s="447"/>
      <c r="N1681" s="448" t="s">
        <v>112</v>
      </c>
      <c r="O1681" s="449"/>
      <c r="P1681" s="450"/>
      <c r="V1681" s="451"/>
      <c r="W1681" s="451"/>
      <c r="X1681" s="451"/>
      <c r="Y1681" s="451"/>
      <c r="Z1681" s="451"/>
      <c r="AA1681" s="451"/>
      <c r="AB1681" s="452"/>
      <c r="AD1681" s="982" t="s">
        <v>3925</v>
      </c>
      <c r="AE1681" s="983"/>
      <c r="AF1681" s="983"/>
      <c r="AG1681" s="983"/>
      <c r="AH1681" s="983"/>
      <c r="AI1681" s="983"/>
      <c r="AJ1681" s="983"/>
      <c r="AK1681" s="984"/>
      <c r="AL1681" s="444"/>
      <c r="AM1681" s="445"/>
      <c r="AN1681" s="446" t="s">
        <v>388</v>
      </c>
      <c r="AO1681" s="447"/>
      <c r="AP1681" s="448" t="s">
        <v>112</v>
      </c>
      <c r="AQ1681" s="449"/>
      <c r="AR1681" s="450"/>
      <c r="AX1681" s="451"/>
      <c r="AY1681" s="451"/>
      <c r="AZ1681" s="451"/>
      <c r="BA1681" s="451"/>
      <c r="BB1681" s="451"/>
      <c r="BC1681" s="451"/>
      <c r="BD1681" s="452"/>
    </row>
    <row r="1682" spans="2:58" s="236" customFormat="1" ht="15" hidden="1" customHeight="1">
      <c r="B1682" s="985"/>
      <c r="C1682" s="986"/>
      <c r="D1682" s="986"/>
      <c r="E1682" s="986"/>
      <c r="F1682" s="986"/>
      <c r="G1682" s="986"/>
      <c r="H1682" s="986"/>
      <c r="I1682" s="987"/>
      <c r="J1682" s="453" t="s">
        <v>3926</v>
      </c>
      <c r="K1682" s="454"/>
      <c r="L1682" s="454"/>
      <c r="M1682" s="454"/>
      <c r="N1682" s="454"/>
      <c r="O1682" s="454"/>
      <c r="P1682" s="454"/>
      <c r="Q1682" s="454"/>
      <c r="R1682" s="454"/>
      <c r="S1682" s="449"/>
      <c r="T1682" s="455"/>
      <c r="U1682" s="456"/>
      <c r="V1682" s="457"/>
      <c r="W1682" s="458"/>
      <c r="X1682" s="459" t="s">
        <v>388</v>
      </c>
      <c r="Y1682" s="460"/>
      <c r="Z1682" s="461" t="s">
        <v>112</v>
      </c>
      <c r="AA1682" s="461"/>
      <c r="AB1682" s="462"/>
      <c r="AD1682" s="985"/>
      <c r="AE1682" s="986"/>
      <c r="AF1682" s="986"/>
      <c r="AG1682" s="986"/>
      <c r="AH1682" s="986"/>
      <c r="AI1682" s="986"/>
      <c r="AJ1682" s="986"/>
      <c r="AK1682" s="987"/>
      <c r="AL1682" s="453" t="s">
        <v>3926</v>
      </c>
      <c r="AM1682" s="454"/>
      <c r="AN1682" s="454"/>
      <c r="AO1682" s="454"/>
      <c r="AP1682" s="454"/>
      <c r="AQ1682" s="454"/>
      <c r="AR1682" s="454"/>
      <c r="AS1682" s="454"/>
      <c r="AT1682" s="454"/>
      <c r="AU1682" s="449"/>
      <c r="AV1682" s="455"/>
      <c r="AW1682" s="456"/>
      <c r="AX1682" s="457"/>
      <c r="AY1682" s="458"/>
      <c r="AZ1682" s="459" t="s">
        <v>388</v>
      </c>
      <c r="BA1682" s="460"/>
      <c r="BB1682" s="461" t="s">
        <v>112</v>
      </c>
      <c r="BC1682" s="461"/>
      <c r="BD1682" s="462"/>
    </row>
    <row r="1683" spans="2:58" s="236" customFormat="1" ht="15" hidden="1" customHeight="1">
      <c r="B1683" s="988"/>
      <c r="C1683" s="989"/>
      <c r="D1683" s="989"/>
      <c r="E1683" s="989"/>
      <c r="F1683" s="989"/>
      <c r="G1683" s="989"/>
      <c r="H1683" s="989"/>
      <c r="I1683" s="990"/>
      <c r="J1683" s="463" t="s">
        <v>3927</v>
      </c>
      <c r="K1683" s="464"/>
      <c r="L1683" s="464"/>
      <c r="M1683" s="464"/>
      <c r="N1683" s="464"/>
      <c r="O1683" s="464"/>
      <c r="P1683" s="464"/>
      <c r="Q1683" s="464"/>
      <c r="R1683" s="464"/>
      <c r="S1683" s="465"/>
      <c r="T1683" s="466"/>
      <c r="U1683" s="467"/>
      <c r="V1683" s="468"/>
      <c r="W1683" s="469"/>
      <c r="X1683" s="464" t="s">
        <v>388</v>
      </c>
      <c r="Y1683" s="470"/>
      <c r="Z1683" s="466" t="s">
        <v>112</v>
      </c>
      <c r="AA1683" s="466"/>
      <c r="AB1683" s="471"/>
      <c r="AD1683" s="988"/>
      <c r="AE1683" s="989"/>
      <c r="AF1683" s="989"/>
      <c r="AG1683" s="989"/>
      <c r="AH1683" s="989"/>
      <c r="AI1683" s="989"/>
      <c r="AJ1683" s="989"/>
      <c r="AK1683" s="990"/>
      <c r="AL1683" s="463" t="s">
        <v>3927</v>
      </c>
      <c r="AM1683" s="464"/>
      <c r="AN1683" s="464"/>
      <c r="AO1683" s="464"/>
      <c r="AP1683" s="464"/>
      <c r="AQ1683" s="464"/>
      <c r="AR1683" s="464"/>
      <c r="AS1683" s="464"/>
      <c r="AT1683" s="464"/>
      <c r="AU1683" s="465"/>
      <c r="AV1683" s="466"/>
      <c r="AW1683" s="467"/>
      <c r="AX1683" s="468"/>
      <c r="AY1683" s="469"/>
      <c r="AZ1683" s="464" t="s">
        <v>388</v>
      </c>
      <c r="BA1683" s="470"/>
      <c r="BB1683" s="466" t="s">
        <v>112</v>
      </c>
      <c r="BC1683" s="466"/>
      <c r="BD1683" s="471"/>
    </row>
    <row r="1684" spans="2:58" s="236" customFormat="1" ht="18" hidden="1" customHeight="1">
      <c r="B1684" s="991" t="s">
        <v>3928</v>
      </c>
      <c r="C1684" s="992"/>
      <c r="D1684" s="992"/>
      <c r="E1684" s="992"/>
      <c r="F1684" s="992"/>
      <c r="G1684" s="992"/>
      <c r="H1684" s="992"/>
      <c r="I1684" s="993"/>
      <c r="J1684" s="472" t="s">
        <v>3783</v>
      </c>
      <c r="K1684" s="473" t="s">
        <v>3929</v>
      </c>
      <c r="L1684" s="474"/>
      <c r="M1684" s="474"/>
      <c r="N1684" s="474"/>
      <c r="O1684" s="472" t="s">
        <v>3783</v>
      </c>
      <c r="P1684" s="473" t="s">
        <v>3930</v>
      </c>
      <c r="Q1684" s="474"/>
      <c r="R1684" s="474"/>
      <c r="T1684" s="461" t="s">
        <v>3935</v>
      </c>
      <c r="U1684" s="472" t="s">
        <v>3783</v>
      </c>
      <c r="V1684" s="461" t="s">
        <v>3936</v>
      </c>
      <c r="X1684" s="473"/>
      <c r="Y1684" s="474"/>
      <c r="Z1684" s="474"/>
      <c r="AA1684" s="474"/>
      <c r="AB1684" s="475"/>
      <c r="AD1684" s="991" t="s">
        <v>3928</v>
      </c>
      <c r="AE1684" s="992"/>
      <c r="AF1684" s="992"/>
      <c r="AG1684" s="992"/>
      <c r="AH1684" s="992"/>
      <c r="AI1684" s="992"/>
      <c r="AJ1684" s="992"/>
      <c r="AK1684" s="993"/>
      <c r="AL1684" s="472" t="s">
        <v>3783</v>
      </c>
      <c r="AM1684" s="473" t="s">
        <v>3929</v>
      </c>
      <c r="AN1684" s="474"/>
      <c r="AO1684" s="474"/>
      <c r="AP1684" s="474"/>
      <c r="AQ1684" s="472" t="s">
        <v>3783</v>
      </c>
      <c r="AR1684" s="473" t="s">
        <v>3930</v>
      </c>
      <c r="AS1684" s="474"/>
      <c r="AT1684" s="474"/>
      <c r="AV1684" s="461" t="s">
        <v>3935</v>
      </c>
      <c r="AW1684" s="472" t="s">
        <v>3783</v>
      </c>
      <c r="AX1684" s="461" t="s">
        <v>3936</v>
      </c>
      <c r="AZ1684" s="473"/>
      <c r="BA1684" s="474"/>
      <c r="BB1684" s="474"/>
      <c r="BC1684" s="474"/>
      <c r="BD1684" s="475"/>
    </row>
    <row r="1685" spans="2:58" s="236" customFormat="1" ht="15" hidden="1" customHeight="1">
      <c r="B1685" s="994" t="s">
        <v>3931</v>
      </c>
      <c r="C1685" s="995"/>
      <c r="D1685" s="995"/>
      <c r="E1685" s="995"/>
      <c r="F1685" s="995"/>
      <c r="G1685" s="995"/>
      <c r="H1685" s="995"/>
      <c r="I1685" s="996"/>
      <c r="J1685" s="1000" t="s">
        <v>3932</v>
      </c>
      <c r="K1685" s="1001"/>
      <c r="L1685" s="1004"/>
      <c r="M1685" s="1005"/>
      <c r="N1685" s="1005"/>
      <c r="O1685" s="1005"/>
      <c r="P1685" s="1005"/>
      <c r="Q1685" s="1005"/>
      <c r="R1685" s="1006"/>
      <c r="S1685" s="1006"/>
      <c r="T1685" s="1006"/>
      <c r="U1685" s="1007"/>
      <c r="V1685" s="1008" t="s">
        <v>3933</v>
      </c>
      <c r="W1685" s="1008"/>
      <c r="X1685" s="1008"/>
      <c r="Y1685" s="1008"/>
      <c r="Z1685" s="1008"/>
      <c r="AA1685" s="1008"/>
      <c r="AB1685" s="1009"/>
      <c r="AD1685" s="994" t="s">
        <v>3931</v>
      </c>
      <c r="AE1685" s="995"/>
      <c r="AF1685" s="995"/>
      <c r="AG1685" s="995"/>
      <c r="AH1685" s="995"/>
      <c r="AI1685" s="995"/>
      <c r="AJ1685" s="995"/>
      <c r="AK1685" s="996"/>
      <c r="AL1685" s="1000" t="s">
        <v>3932</v>
      </c>
      <c r="AM1685" s="1001"/>
      <c r="AN1685" s="1004"/>
      <c r="AO1685" s="1005"/>
      <c r="AP1685" s="1005"/>
      <c r="AQ1685" s="1005"/>
      <c r="AR1685" s="1005"/>
      <c r="AS1685" s="1005"/>
      <c r="AT1685" s="1006"/>
      <c r="AU1685" s="1006"/>
      <c r="AV1685" s="1006"/>
      <c r="AW1685" s="1007"/>
      <c r="AX1685" s="1008" t="s">
        <v>3933</v>
      </c>
      <c r="AY1685" s="1008"/>
      <c r="AZ1685" s="1008"/>
      <c r="BA1685" s="1008"/>
      <c r="BB1685" s="1008"/>
      <c r="BC1685" s="1008"/>
      <c r="BD1685" s="1009"/>
    </row>
    <row r="1686" spans="2:58" s="236" customFormat="1" ht="15" hidden="1" customHeight="1">
      <c r="B1686" s="997"/>
      <c r="C1686" s="998"/>
      <c r="D1686" s="998"/>
      <c r="E1686" s="998"/>
      <c r="F1686" s="998"/>
      <c r="G1686" s="998"/>
      <c r="H1686" s="998"/>
      <c r="I1686" s="999"/>
      <c r="J1686" s="1002"/>
      <c r="K1686" s="1003"/>
      <c r="L1686" s="1004"/>
      <c r="M1686" s="1005"/>
      <c r="N1686" s="1005"/>
      <c r="O1686" s="1005"/>
      <c r="P1686" s="1005"/>
      <c r="Q1686" s="1005"/>
      <c r="R1686" s="1006"/>
      <c r="S1686" s="1006"/>
      <c r="T1686" s="1006"/>
      <c r="U1686" s="1007"/>
      <c r="V1686" s="1010"/>
      <c r="W1686" s="1010"/>
      <c r="X1686" s="1010"/>
      <c r="Y1686" s="1010"/>
      <c r="Z1686" s="1010"/>
      <c r="AA1686" s="1010"/>
      <c r="AB1686" s="1011"/>
      <c r="AC1686" s="241"/>
      <c r="AD1686" s="997"/>
      <c r="AE1686" s="998"/>
      <c r="AF1686" s="998"/>
      <c r="AG1686" s="998"/>
      <c r="AH1686" s="998"/>
      <c r="AI1686" s="998"/>
      <c r="AJ1686" s="998"/>
      <c r="AK1686" s="999"/>
      <c r="AL1686" s="1002"/>
      <c r="AM1686" s="1003"/>
      <c r="AN1686" s="1004"/>
      <c r="AO1686" s="1005"/>
      <c r="AP1686" s="1005"/>
      <c r="AQ1686" s="1005"/>
      <c r="AR1686" s="1005"/>
      <c r="AS1686" s="1005"/>
      <c r="AT1686" s="1006"/>
      <c r="AU1686" s="1006"/>
      <c r="AV1686" s="1006"/>
      <c r="AW1686" s="1007"/>
      <c r="AX1686" s="1010"/>
      <c r="AY1686" s="1010"/>
      <c r="AZ1686" s="1010"/>
      <c r="BA1686" s="1010"/>
      <c r="BB1686" s="1010"/>
      <c r="BC1686" s="1010"/>
      <c r="BD1686" s="1011"/>
      <c r="BF1686" s="241"/>
    </row>
    <row r="1687" spans="2:58" s="236" customFormat="1" ht="15" hidden="1" customHeight="1">
      <c r="B1687" s="994" t="s">
        <v>3934</v>
      </c>
      <c r="C1687" s="995"/>
      <c r="D1687" s="995"/>
      <c r="E1687" s="995"/>
      <c r="F1687" s="995"/>
      <c r="G1687" s="995"/>
      <c r="H1687" s="995"/>
      <c r="I1687" s="996"/>
      <c r="J1687" s="968"/>
      <c r="K1687" s="969"/>
      <c r="L1687" s="1012"/>
      <c r="M1687" s="1012" t="s">
        <v>12</v>
      </c>
      <c r="N1687" s="1012"/>
      <c r="O1687" s="1012" t="s">
        <v>11</v>
      </c>
      <c r="P1687" s="1012"/>
      <c r="Q1687" s="1012" t="s">
        <v>227</v>
      </c>
      <c r="S1687" s="476"/>
      <c r="T1687" s="476"/>
      <c r="U1687" s="476"/>
      <c r="V1687" s="476"/>
      <c r="W1687" s="476"/>
      <c r="X1687" s="476"/>
      <c r="Y1687" s="476"/>
      <c r="Z1687" s="476"/>
      <c r="AA1687" s="476"/>
      <c r="AB1687" s="477"/>
      <c r="AC1687" s="241"/>
      <c r="AD1687" s="994" t="s">
        <v>3934</v>
      </c>
      <c r="AE1687" s="995"/>
      <c r="AF1687" s="995"/>
      <c r="AG1687" s="995"/>
      <c r="AH1687" s="995"/>
      <c r="AI1687" s="995"/>
      <c r="AJ1687" s="995"/>
      <c r="AK1687" s="996"/>
      <c r="AL1687" s="968"/>
      <c r="AM1687" s="969"/>
      <c r="AN1687" s="1012"/>
      <c r="AO1687" s="1012" t="s">
        <v>12</v>
      </c>
      <c r="AP1687" s="1012"/>
      <c r="AQ1687" s="1012" t="s">
        <v>11</v>
      </c>
      <c r="AR1687" s="1012"/>
      <c r="AS1687" s="1012" t="s">
        <v>227</v>
      </c>
      <c r="AU1687" s="476"/>
      <c r="AV1687" s="476"/>
      <c r="AW1687" s="476"/>
      <c r="AX1687" s="476"/>
      <c r="AY1687" s="476"/>
      <c r="AZ1687" s="476"/>
      <c r="BA1687" s="476"/>
      <c r="BB1687" s="476"/>
      <c r="BC1687" s="476"/>
      <c r="BD1687" s="477"/>
      <c r="BF1687" s="241"/>
    </row>
    <row r="1688" spans="2:58" s="236" customFormat="1" ht="15" hidden="1" customHeight="1">
      <c r="B1688" s="997"/>
      <c r="C1688" s="998"/>
      <c r="D1688" s="998"/>
      <c r="E1688" s="998"/>
      <c r="F1688" s="998"/>
      <c r="G1688" s="998"/>
      <c r="H1688" s="998"/>
      <c r="I1688" s="999"/>
      <c r="J1688" s="970"/>
      <c r="K1688" s="971"/>
      <c r="L1688" s="1013"/>
      <c r="M1688" s="1013"/>
      <c r="N1688" s="1013"/>
      <c r="O1688" s="1013"/>
      <c r="P1688" s="1013"/>
      <c r="Q1688" s="1013"/>
      <c r="R1688" s="481"/>
      <c r="S1688" s="479"/>
      <c r="T1688" s="479"/>
      <c r="U1688" s="479"/>
      <c r="V1688" s="479"/>
      <c r="W1688" s="479"/>
      <c r="X1688" s="479"/>
      <c r="Y1688" s="479"/>
      <c r="Z1688" s="479"/>
      <c r="AA1688" s="479"/>
      <c r="AB1688" s="480"/>
      <c r="AC1688" s="241"/>
      <c r="AD1688" s="997"/>
      <c r="AE1688" s="998"/>
      <c r="AF1688" s="998"/>
      <c r="AG1688" s="998"/>
      <c r="AH1688" s="998"/>
      <c r="AI1688" s="998"/>
      <c r="AJ1688" s="998"/>
      <c r="AK1688" s="999"/>
      <c r="AL1688" s="970"/>
      <c r="AM1688" s="971"/>
      <c r="AN1688" s="1013"/>
      <c r="AO1688" s="1013"/>
      <c r="AP1688" s="1013"/>
      <c r="AQ1688" s="1013"/>
      <c r="AR1688" s="1013"/>
      <c r="AS1688" s="1013"/>
      <c r="AT1688" s="481"/>
      <c r="AU1688" s="479"/>
      <c r="AV1688" s="479"/>
      <c r="AW1688" s="479"/>
      <c r="AX1688" s="479"/>
      <c r="AY1688" s="479"/>
      <c r="AZ1688" s="479"/>
      <c r="BA1688" s="479"/>
      <c r="BB1688" s="479"/>
      <c r="BC1688" s="479"/>
      <c r="BD1688" s="480"/>
      <c r="BF1688" s="241"/>
    </row>
    <row r="1689" spans="2:58" s="236" customFormat="1" ht="20.100000000000001" hidden="1" customHeight="1">
      <c r="B1689" s="482"/>
      <c r="C1689" s="482"/>
      <c r="D1689" s="482"/>
      <c r="E1689" s="482"/>
      <c r="F1689" s="482"/>
      <c r="G1689" s="482"/>
      <c r="H1689" s="482"/>
      <c r="I1689" s="482"/>
      <c r="J1689" s="482"/>
      <c r="K1689" s="482"/>
      <c r="L1689" s="482"/>
      <c r="M1689" s="482"/>
      <c r="N1689" s="482"/>
      <c r="O1689" s="482"/>
      <c r="P1689" s="482"/>
      <c r="Q1689" s="482"/>
      <c r="R1689" s="482"/>
      <c r="S1689" s="482"/>
      <c r="T1689" s="482"/>
      <c r="U1689" s="482"/>
      <c r="V1689" s="482"/>
      <c r="W1689" s="482"/>
      <c r="X1689" s="482"/>
      <c r="Y1689" s="482"/>
      <c r="Z1689" s="482"/>
      <c r="AA1689" s="482"/>
      <c r="AB1689" s="482"/>
      <c r="AC1689" s="241"/>
      <c r="AD1689" s="482"/>
      <c r="AE1689" s="482"/>
      <c r="AF1689" s="482"/>
      <c r="AG1689" s="482"/>
      <c r="AH1689" s="482"/>
      <c r="AI1689" s="482"/>
      <c r="AJ1689" s="482"/>
      <c r="AK1689" s="482"/>
      <c r="AL1689" s="482"/>
      <c r="AM1689" s="482"/>
      <c r="AN1689" s="482"/>
      <c r="AO1689" s="482"/>
      <c r="AP1689" s="482"/>
      <c r="AQ1689" s="482"/>
      <c r="AR1689" s="482"/>
      <c r="AS1689" s="482"/>
      <c r="AT1689" s="482"/>
      <c r="AU1689" s="482"/>
      <c r="AV1689" s="482"/>
      <c r="AW1689" s="482"/>
      <c r="AX1689" s="482"/>
      <c r="AY1689" s="482"/>
      <c r="AZ1689" s="482"/>
      <c r="BA1689" s="482"/>
      <c r="BB1689" s="482"/>
      <c r="BC1689" s="482"/>
      <c r="BD1689" s="482"/>
      <c r="BF1689" s="241"/>
    </row>
    <row r="1690" spans="2:58" s="236" customFormat="1" ht="18" hidden="1" customHeight="1">
      <c r="C1690" s="437" t="s">
        <v>3937</v>
      </c>
      <c r="D1690" s="243" t="s">
        <v>16092</v>
      </c>
      <c r="F1690" s="243"/>
      <c r="G1690" s="243"/>
      <c r="H1690" s="243"/>
      <c r="I1690" s="243"/>
      <c r="J1690" s="483"/>
      <c r="K1690" s="483"/>
      <c r="L1690" s="483"/>
      <c r="M1690" s="483"/>
      <c r="N1690" s="483"/>
      <c r="O1690" s="483"/>
      <c r="P1690" s="483"/>
      <c r="Q1690" s="483"/>
      <c r="R1690" s="483"/>
      <c r="S1690" s="484"/>
      <c r="T1690" s="483"/>
      <c r="U1690" s="483"/>
      <c r="V1690" s="483"/>
      <c r="W1690" s="483"/>
      <c r="X1690" s="243"/>
      <c r="Y1690" s="243"/>
      <c r="Z1690" s="243"/>
      <c r="AA1690" s="243"/>
      <c r="AB1690" s="243"/>
      <c r="AE1690" s="437" t="s">
        <v>3937</v>
      </c>
      <c r="AF1690" s="243" t="s">
        <v>16092</v>
      </c>
      <c r="AH1690" s="243"/>
      <c r="AI1690" s="243"/>
      <c r="AJ1690" s="243"/>
      <c r="AK1690" s="243"/>
      <c r="AL1690" s="483"/>
      <c r="AM1690" s="483"/>
      <c r="AN1690" s="483"/>
      <c r="AO1690" s="483"/>
      <c r="AP1690" s="483"/>
      <c r="AQ1690" s="483"/>
      <c r="AR1690" s="483"/>
      <c r="AS1690" s="483"/>
      <c r="AT1690" s="483"/>
      <c r="AU1690" s="484"/>
      <c r="AV1690" s="483"/>
      <c r="AW1690" s="483"/>
      <c r="AX1690" s="483"/>
      <c r="AY1690" s="483"/>
      <c r="AZ1690" s="243"/>
      <c r="BA1690" s="243"/>
      <c r="BB1690" s="243"/>
      <c r="BC1690" s="243"/>
      <c r="BD1690" s="243"/>
    </row>
    <row r="1691" spans="2:58" s="236" customFormat="1" ht="30" hidden="1" customHeight="1">
      <c r="C1691" s="485" t="s">
        <v>3938</v>
      </c>
      <c r="D1691" s="1032" t="s">
        <v>16093</v>
      </c>
      <c r="E1691" s="1032"/>
      <c r="F1691" s="1032"/>
      <c r="G1691" s="1032"/>
      <c r="H1691" s="1032"/>
      <c r="I1691" s="1032"/>
      <c r="J1691" s="1032"/>
      <c r="K1691" s="1032"/>
      <c r="L1691" s="1032"/>
      <c r="M1691" s="1032"/>
      <c r="N1691" s="1032"/>
      <c r="O1691" s="1032"/>
      <c r="P1691" s="1032"/>
      <c r="Q1691" s="1032"/>
      <c r="R1691" s="1032"/>
      <c r="S1691" s="1032"/>
      <c r="T1691" s="1032"/>
      <c r="U1691" s="1032"/>
      <c r="V1691" s="1032"/>
      <c r="W1691" s="1032"/>
      <c r="X1691" s="1032"/>
      <c r="Y1691" s="1032"/>
      <c r="Z1691" s="1032"/>
      <c r="AA1691" s="1032"/>
      <c r="AB1691" s="1032"/>
      <c r="AE1691" s="485" t="s">
        <v>3938</v>
      </c>
      <c r="AF1691" s="1032" t="s">
        <v>16093</v>
      </c>
      <c r="AG1691" s="1032"/>
      <c r="AH1691" s="1032"/>
      <c r="AI1691" s="1032"/>
      <c r="AJ1691" s="1032"/>
      <c r="AK1691" s="1032"/>
      <c r="AL1691" s="1032"/>
      <c r="AM1691" s="1032"/>
      <c r="AN1691" s="1032"/>
      <c r="AO1691" s="1032"/>
      <c r="AP1691" s="1032"/>
      <c r="AQ1691" s="1032"/>
      <c r="AR1691" s="1032"/>
      <c r="AS1691" s="1032"/>
      <c r="AT1691" s="1032"/>
      <c r="AU1691" s="1032"/>
      <c r="AV1691" s="1032"/>
      <c r="AW1691" s="1032"/>
      <c r="AX1691" s="1032"/>
      <c r="AY1691" s="1032"/>
      <c r="AZ1691" s="1032"/>
      <c r="BA1691" s="1032"/>
      <c r="BB1691" s="1032"/>
      <c r="BC1691" s="1032"/>
      <c r="BD1691" s="1032"/>
    </row>
    <row r="1692" spans="2:58" s="236" customFormat="1" ht="7.95" hidden="1" customHeight="1">
      <c r="E1692" s="486"/>
      <c r="F1692" s="486"/>
      <c r="G1692" s="486"/>
      <c r="H1692" s="486"/>
      <c r="I1692" s="486"/>
      <c r="J1692" s="486"/>
      <c r="K1692" s="486"/>
      <c r="L1692" s="486"/>
      <c r="M1692" s="486"/>
      <c r="N1692" s="486"/>
      <c r="O1692" s="486"/>
      <c r="P1692" s="486"/>
      <c r="Q1692" s="486"/>
      <c r="R1692" s="486"/>
      <c r="S1692" s="486"/>
      <c r="T1692" s="486"/>
      <c r="U1692" s="486"/>
      <c r="V1692" s="486"/>
      <c r="W1692" s="486"/>
      <c r="X1692" s="486"/>
      <c r="Y1692" s="486"/>
      <c r="Z1692" s="486"/>
      <c r="AA1692" s="486"/>
      <c r="AB1692" s="486"/>
      <c r="AG1692" s="486"/>
      <c r="AH1692" s="486"/>
      <c r="AI1692" s="486"/>
      <c r="AJ1692" s="486"/>
      <c r="AK1692" s="486"/>
      <c r="AL1692" s="486"/>
      <c r="AM1692" s="486"/>
      <c r="AN1692" s="486"/>
      <c r="AO1692" s="486"/>
      <c r="AP1692" s="486"/>
      <c r="AQ1692" s="486"/>
      <c r="AR1692" s="486"/>
      <c r="AS1692" s="486"/>
      <c r="AT1692" s="486"/>
      <c r="AU1692" s="486"/>
      <c r="AV1692" s="486"/>
      <c r="AW1692" s="486"/>
      <c r="AX1692" s="486"/>
      <c r="AY1692" s="486"/>
      <c r="AZ1692" s="486"/>
      <c r="BA1692" s="486"/>
      <c r="BB1692" s="486"/>
      <c r="BC1692" s="486"/>
      <c r="BD1692" s="486"/>
    </row>
    <row r="1693" spans="2:58" s="236" customFormat="1" ht="25.35" hidden="1" customHeight="1">
      <c r="B1693" s="441" t="s">
        <v>3939</v>
      </c>
      <c r="I1693" s="442"/>
      <c r="J1693" s="442"/>
      <c r="W1693" s="442"/>
      <c r="X1693" s="442"/>
      <c r="Y1693" s="442"/>
      <c r="Z1693" s="442"/>
      <c r="AA1693" s="442"/>
      <c r="AB1693" s="442"/>
      <c r="AD1693" s="441" t="s">
        <v>3939</v>
      </c>
      <c r="AK1693" s="442"/>
      <c r="AL1693" s="442"/>
      <c r="AY1693" s="442"/>
      <c r="AZ1693" s="442"/>
      <c r="BA1693" s="442"/>
      <c r="BB1693" s="442"/>
      <c r="BC1693" s="442"/>
      <c r="BD1693" s="442"/>
    </row>
    <row r="1694" spans="2:58" s="236" customFormat="1" ht="12.45" hidden="1" customHeight="1">
      <c r="B1694" s="1014" t="s">
        <v>3917</v>
      </c>
      <c r="C1694" s="1015"/>
      <c r="D1694" s="1015"/>
      <c r="E1694" s="1015"/>
      <c r="F1694" s="1015"/>
      <c r="G1694" s="1015"/>
      <c r="H1694" s="1015"/>
      <c r="I1694" s="1016"/>
      <c r="J1694" s="1017"/>
      <c r="K1694" s="1018"/>
      <c r="L1694" s="1018"/>
      <c r="M1694" s="1018"/>
      <c r="N1694" s="1018"/>
      <c r="O1694" s="1018"/>
      <c r="P1694" s="1018"/>
      <c r="Q1694" s="1018"/>
      <c r="R1694" s="1018"/>
      <c r="S1694" s="1018"/>
      <c r="T1694" s="1018"/>
      <c r="U1694" s="1018"/>
      <c r="V1694" s="1018"/>
      <c r="W1694" s="1018"/>
      <c r="X1694" s="1018"/>
      <c r="Y1694" s="1018"/>
      <c r="Z1694" s="1018"/>
      <c r="AA1694" s="1018"/>
      <c r="AB1694" s="1019"/>
      <c r="AD1694" s="1014" t="s">
        <v>3917</v>
      </c>
      <c r="AE1694" s="1015"/>
      <c r="AF1694" s="1015"/>
      <c r="AG1694" s="1015"/>
      <c r="AH1694" s="1015"/>
      <c r="AI1694" s="1015"/>
      <c r="AJ1694" s="1015"/>
      <c r="AK1694" s="1016"/>
      <c r="AL1694" s="1017"/>
      <c r="AM1694" s="1018"/>
      <c r="AN1694" s="1018"/>
      <c r="AO1694" s="1018"/>
      <c r="AP1694" s="1018"/>
      <c r="AQ1694" s="1018"/>
      <c r="AR1694" s="1018"/>
      <c r="AS1694" s="1018"/>
      <c r="AT1694" s="1018"/>
      <c r="AU1694" s="1018"/>
      <c r="AV1694" s="1018"/>
      <c r="AW1694" s="1018"/>
      <c r="AX1694" s="1018"/>
      <c r="AY1694" s="1018"/>
      <c r="AZ1694" s="1018"/>
      <c r="BA1694" s="1018"/>
      <c r="BB1694" s="1018"/>
      <c r="BC1694" s="1018"/>
      <c r="BD1694" s="1019"/>
    </row>
    <row r="1695" spans="2:58" s="236" customFormat="1" ht="22.5" hidden="1" customHeight="1">
      <c r="B1695" s="1020" t="s">
        <v>8</v>
      </c>
      <c r="C1695" s="1021"/>
      <c r="D1695" s="1021"/>
      <c r="E1695" s="1021"/>
      <c r="F1695" s="1021"/>
      <c r="G1695" s="1021"/>
      <c r="H1695" s="1021"/>
      <c r="I1695" s="1022"/>
      <c r="J1695" s="1023"/>
      <c r="K1695" s="1024"/>
      <c r="L1695" s="1024"/>
      <c r="M1695" s="1025"/>
      <c r="N1695" s="1025"/>
      <c r="O1695" s="1024"/>
      <c r="P1695" s="1025"/>
      <c r="Q1695" s="1025"/>
      <c r="R1695" s="1024"/>
      <c r="S1695" s="1024"/>
      <c r="T1695" s="1024"/>
      <c r="U1695" s="1024"/>
      <c r="V1695" s="1024"/>
      <c r="W1695" s="1024"/>
      <c r="X1695" s="1024"/>
      <c r="Y1695" s="1024"/>
      <c r="Z1695" s="1024"/>
      <c r="AA1695" s="1024"/>
      <c r="AB1695" s="1026"/>
      <c r="AC1695" s="236" t="s">
        <v>4155</v>
      </c>
      <c r="AD1695" s="1020" t="s">
        <v>8</v>
      </c>
      <c r="AE1695" s="1021"/>
      <c r="AF1695" s="1021"/>
      <c r="AG1695" s="1021"/>
      <c r="AH1695" s="1021"/>
      <c r="AI1695" s="1021"/>
      <c r="AJ1695" s="1021"/>
      <c r="AK1695" s="1022"/>
      <c r="AL1695" s="1023"/>
      <c r="AM1695" s="1024"/>
      <c r="AN1695" s="1024"/>
      <c r="AO1695" s="1025"/>
      <c r="AP1695" s="1025"/>
      <c r="AQ1695" s="1024"/>
      <c r="AR1695" s="1025"/>
      <c r="AS1695" s="1025"/>
      <c r="AT1695" s="1024"/>
      <c r="AU1695" s="1024"/>
      <c r="AV1695" s="1024"/>
      <c r="AW1695" s="1024"/>
      <c r="AX1695" s="1024"/>
      <c r="AY1695" s="1024"/>
      <c r="AZ1695" s="1024"/>
      <c r="BA1695" s="1024"/>
      <c r="BB1695" s="1024"/>
      <c r="BC1695" s="1024"/>
      <c r="BD1695" s="1026"/>
      <c r="BF1695" s="236" t="s">
        <v>4155</v>
      </c>
    </row>
    <row r="1696" spans="2:58" s="236" customFormat="1" ht="25.2" hidden="1" customHeight="1">
      <c r="B1696" s="1027" t="s">
        <v>23</v>
      </c>
      <c r="C1696" s="1028"/>
      <c r="D1696" s="1028"/>
      <c r="E1696" s="1028"/>
      <c r="F1696" s="1028"/>
      <c r="G1696" s="1028"/>
      <c r="H1696" s="1028"/>
      <c r="I1696" s="1029"/>
      <c r="J1696" s="972" t="s">
        <v>3918</v>
      </c>
      <c r="K1696" s="973"/>
      <c r="L1696" s="973"/>
      <c r="M1696" s="975"/>
      <c r="N1696" s="977"/>
      <c r="O1696" s="239" t="s">
        <v>3919</v>
      </c>
      <c r="P1696" s="975"/>
      <c r="Q1696" s="977"/>
      <c r="R1696" s="973"/>
      <c r="S1696" s="973"/>
      <c r="T1696" s="973"/>
      <c r="U1696" s="973"/>
      <c r="V1696" s="973"/>
      <c r="W1696" s="973"/>
      <c r="X1696" s="973"/>
      <c r="Y1696" s="973"/>
      <c r="Z1696" s="973"/>
      <c r="AA1696" s="973"/>
      <c r="AB1696" s="974"/>
      <c r="AD1696" s="1027" t="s">
        <v>23</v>
      </c>
      <c r="AE1696" s="1028"/>
      <c r="AF1696" s="1028"/>
      <c r="AG1696" s="1028"/>
      <c r="AH1696" s="1028"/>
      <c r="AI1696" s="1028"/>
      <c r="AJ1696" s="1028"/>
      <c r="AK1696" s="1029"/>
      <c r="AL1696" s="972" t="s">
        <v>3918</v>
      </c>
      <c r="AM1696" s="973"/>
      <c r="AN1696" s="973"/>
      <c r="AO1696" s="975"/>
      <c r="AP1696" s="977"/>
      <c r="AQ1696" s="239" t="s">
        <v>3919</v>
      </c>
      <c r="AR1696" s="975"/>
      <c r="AS1696" s="977"/>
      <c r="AT1696" s="973"/>
      <c r="AU1696" s="973"/>
      <c r="AV1696" s="973"/>
      <c r="AW1696" s="973"/>
      <c r="AX1696" s="973"/>
      <c r="AY1696" s="973"/>
      <c r="AZ1696" s="973"/>
      <c r="BA1696" s="973"/>
      <c r="BB1696" s="973"/>
      <c r="BC1696" s="973"/>
      <c r="BD1696" s="974"/>
    </row>
    <row r="1697" spans="2:58" s="236" customFormat="1" ht="25.2" hidden="1" customHeight="1">
      <c r="B1697" s="1030"/>
      <c r="C1697" s="1025"/>
      <c r="D1697" s="1025"/>
      <c r="E1697" s="1025"/>
      <c r="F1697" s="1025"/>
      <c r="G1697" s="1025"/>
      <c r="H1697" s="1025"/>
      <c r="I1697" s="1031"/>
      <c r="J1697" s="972" t="s">
        <v>3920</v>
      </c>
      <c r="K1697" s="973"/>
      <c r="L1697" s="973"/>
      <c r="M1697" s="975"/>
      <c r="N1697" s="976"/>
      <c r="O1697" s="976"/>
      <c r="P1697" s="976"/>
      <c r="Q1697" s="977"/>
      <c r="R1697" s="972" t="s">
        <v>3921</v>
      </c>
      <c r="S1697" s="973"/>
      <c r="T1697" s="974"/>
      <c r="U1697" s="975"/>
      <c r="V1697" s="976"/>
      <c r="W1697" s="976"/>
      <c r="X1697" s="976"/>
      <c r="Y1697" s="976"/>
      <c r="Z1697" s="976"/>
      <c r="AA1697" s="976"/>
      <c r="AB1697" s="977"/>
      <c r="AD1697" s="1030"/>
      <c r="AE1697" s="1025"/>
      <c r="AF1697" s="1025"/>
      <c r="AG1697" s="1025"/>
      <c r="AH1697" s="1025"/>
      <c r="AI1697" s="1025"/>
      <c r="AJ1697" s="1025"/>
      <c r="AK1697" s="1031"/>
      <c r="AL1697" s="972" t="s">
        <v>3920</v>
      </c>
      <c r="AM1697" s="973"/>
      <c r="AN1697" s="973"/>
      <c r="AO1697" s="975"/>
      <c r="AP1697" s="976"/>
      <c r="AQ1697" s="976"/>
      <c r="AR1697" s="976"/>
      <c r="AS1697" s="977"/>
      <c r="AT1697" s="972" t="s">
        <v>3921</v>
      </c>
      <c r="AU1697" s="973"/>
      <c r="AV1697" s="974"/>
      <c r="AW1697" s="975"/>
      <c r="AX1697" s="976"/>
      <c r="AY1697" s="976"/>
      <c r="AZ1697" s="976"/>
      <c r="BA1697" s="976"/>
      <c r="BB1697" s="976"/>
      <c r="BC1697" s="976"/>
      <c r="BD1697" s="977"/>
    </row>
    <row r="1698" spans="2:58" s="236" customFormat="1" ht="25.2" hidden="1" customHeight="1">
      <c r="B1698" s="1030"/>
      <c r="C1698" s="1025"/>
      <c r="D1698" s="1025"/>
      <c r="E1698" s="1025"/>
      <c r="F1698" s="1025"/>
      <c r="G1698" s="1025"/>
      <c r="H1698" s="1025"/>
      <c r="I1698" s="1031"/>
      <c r="J1698" s="972" t="s">
        <v>3922</v>
      </c>
      <c r="K1698" s="973"/>
      <c r="L1698" s="973"/>
      <c r="M1698" s="978"/>
      <c r="N1698" s="979"/>
      <c r="O1698" s="979"/>
      <c r="P1698" s="979"/>
      <c r="Q1698" s="980"/>
      <c r="R1698" s="972" t="s">
        <v>3923</v>
      </c>
      <c r="S1698" s="973"/>
      <c r="T1698" s="974"/>
      <c r="U1698" s="975"/>
      <c r="V1698" s="976"/>
      <c r="W1698" s="976"/>
      <c r="X1698" s="976"/>
      <c r="Y1698" s="976"/>
      <c r="Z1698" s="976"/>
      <c r="AA1698" s="976"/>
      <c r="AB1698" s="977"/>
      <c r="AD1698" s="1030"/>
      <c r="AE1698" s="1025"/>
      <c r="AF1698" s="1025"/>
      <c r="AG1698" s="1025"/>
      <c r="AH1698" s="1025"/>
      <c r="AI1698" s="1025"/>
      <c r="AJ1698" s="1025"/>
      <c r="AK1698" s="1031"/>
      <c r="AL1698" s="972" t="s">
        <v>3922</v>
      </c>
      <c r="AM1698" s="973"/>
      <c r="AN1698" s="973"/>
      <c r="AO1698" s="978"/>
      <c r="AP1698" s="979"/>
      <c r="AQ1698" s="979"/>
      <c r="AR1698" s="979"/>
      <c r="AS1698" s="980"/>
      <c r="AT1698" s="972" t="s">
        <v>3923</v>
      </c>
      <c r="AU1698" s="973"/>
      <c r="AV1698" s="974"/>
      <c r="AW1698" s="975"/>
      <c r="AX1698" s="976"/>
      <c r="AY1698" s="976"/>
      <c r="AZ1698" s="976"/>
      <c r="BA1698" s="976"/>
      <c r="BB1698" s="976"/>
      <c r="BC1698" s="976"/>
      <c r="BD1698" s="977"/>
    </row>
    <row r="1699" spans="2:58" s="236" customFormat="1" ht="25.2" hidden="1" customHeight="1">
      <c r="B1699" s="1023"/>
      <c r="C1699" s="1024"/>
      <c r="D1699" s="1024"/>
      <c r="E1699" s="1024"/>
      <c r="F1699" s="1024"/>
      <c r="G1699" s="1024"/>
      <c r="H1699" s="1024"/>
      <c r="I1699" s="1026"/>
      <c r="J1699" s="972" t="s">
        <v>3924</v>
      </c>
      <c r="K1699" s="973"/>
      <c r="L1699" s="973"/>
      <c r="M1699" s="981"/>
      <c r="N1699" s="981"/>
      <c r="O1699" s="981"/>
      <c r="P1699" s="981"/>
      <c r="Q1699" s="981"/>
      <c r="R1699" s="981"/>
      <c r="S1699" s="981"/>
      <c r="T1699" s="981"/>
      <c r="U1699" s="981"/>
      <c r="V1699" s="981"/>
      <c r="W1699" s="981"/>
      <c r="X1699" s="981"/>
      <c r="Y1699" s="981"/>
      <c r="Z1699" s="981"/>
      <c r="AA1699" s="981"/>
      <c r="AB1699" s="981"/>
      <c r="AD1699" s="1023"/>
      <c r="AE1699" s="1024"/>
      <c r="AF1699" s="1024"/>
      <c r="AG1699" s="1024"/>
      <c r="AH1699" s="1024"/>
      <c r="AI1699" s="1024"/>
      <c r="AJ1699" s="1024"/>
      <c r="AK1699" s="1026"/>
      <c r="AL1699" s="972" t="s">
        <v>3924</v>
      </c>
      <c r="AM1699" s="973"/>
      <c r="AN1699" s="973"/>
      <c r="AO1699" s="981"/>
      <c r="AP1699" s="981"/>
      <c r="AQ1699" s="981"/>
      <c r="AR1699" s="981"/>
      <c r="AS1699" s="981"/>
      <c r="AT1699" s="981"/>
      <c r="AU1699" s="981"/>
      <c r="AV1699" s="981"/>
      <c r="AW1699" s="981"/>
      <c r="AX1699" s="981"/>
      <c r="AY1699" s="981"/>
      <c r="AZ1699" s="981"/>
      <c r="BA1699" s="981"/>
      <c r="BB1699" s="981"/>
      <c r="BC1699" s="981"/>
      <c r="BD1699" s="981"/>
    </row>
    <row r="1700" spans="2:58" s="236" customFormat="1" ht="30" hidden="1" customHeight="1">
      <c r="B1700" s="982" t="s">
        <v>3925</v>
      </c>
      <c r="C1700" s="983"/>
      <c r="D1700" s="983"/>
      <c r="E1700" s="983"/>
      <c r="F1700" s="983"/>
      <c r="G1700" s="983"/>
      <c r="H1700" s="983"/>
      <c r="I1700" s="984"/>
      <c r="J1700" s="444"/>
      <c r="K1700" s="445"/>
      <c r="L1700" s="446" t="s">
        <v>388</v>
      </c>
      <c r="M1700" s="447"/>
      <c r="N1700" s="448" t="s">
        <v>112</v>
      </c>
      <c r="O1700" s="449"/>
      <c r="P1700" s="450"/>
      <c r="V1700" s="451"/>
      <c r="W1700" s="451"/>
      <c r="X1700" s="451"/>
      <c r="Y1700" s="451"/>
      <c r="Z1700" s="451"/>
      <c r="AA1700" s="451"/>
      <c r="AB1700" s="452"/>
      <c r="AD1700" s="982" t="s">
        <v>3925</v>
      </c>
      <c r="AE1700" s="983"/>
      <c r="AF1700" s="983"/>
      <c r="AG1700" s="983"/>
      <c r="AH1700" s="983"/>
      <c r="AI1700" s="983"/>
      <c r="AJ1700" s="983"/>
      <c r="AK1700" s="984"/>
      <c r="AL1700" s="444"/>
      <c r="AM1700" s="445"/>
      <c r="AN1700" s="446" t="s">
        <v>388</v>
      </c>
      <c r="AO1700" s="447"/>
      <c r="AP1700" s="448" t="s">
        <v>112</v>
      </c>
      <c r="AQ1700" s="449"/>
      <c r="AR1700" s="450"/>
      <c r="AX1700" s="451"/>
      <c r="AY1700" s="451"/>
      <c r="AZ1700" s="451"/>
      <c r="BA1700" s="451"/>
      <c r="BB1700" s="451"/>
      <c r="BC1700" s="451"/>
      <c r="BD1700" s="452"/>
    </row>
    <row r="1701" spans="2:58" s="236" customFormat="1" ht="15" hidden="1" customHeight="1">
      <c r="B1701" s="985"/>
      <c r="C1701" s="986"/>
      <c r="D1701" s="986"/>
      <c r="E1701" s="986"/>
      <c r="F1701" s="986"/>
      <c r="G1701" s="986"/>
      <c r="H1701" s="986"/>
      <c r="I1701" s="987"/>
      <c r="J1701" s="453" t="s">
        <v>3926</v>
      </c>
      <c r="K1701" s="454"/>
      <c r="L1701" s="454"/>
      <c r="M1701" s="454"/>
      <c r="N1701" s="454"/>
      <c r="O1701" s="454"/>
      <c r="P1701" s="454"/>
      <c r="Q1701" s="454"/>
      <c r="R1701" s="454"/>
      <c r="S1701" s="449"/>
      <c r="T1701" s="455"/>
      <c r="U1701" s="456"/>
      <c r="V1701" s="457"/>
      <c r="W1701" s="458"/>
      <c r="X1701" s="459" t="s">
        <v>388</v>
      </c>
      <c r="Y1701" s="460"/>
      <c r="Z1701" s="461" t="s">
        <v>112</v>
      </c>
      <c r="AA1701" s="461"/>
      <c r="AB1701" s="462"/>
      <c r="AD1701" s="985"/>
      <c r="AE1701" s="986"/>
      <c r="AF1701" s="986"/>
      <c r="AG1701" s="986"/>
      <c r="AH1701" s="986"/>
      <c r="AI1701" s="986"/>
      <c r="AJ1701" s="986"/>
      <c r="AK1701" s="987"/>
      <c r="AL1701" s="453" t="s">
        <v>3926</v>
      </c>
      <c r="AM1701" s="454"/>
      <c r="AN1701" s="454"/>
      <c r="AO1701" s="454"/>
      <c r="AP1701" s="454"/>
      <c r="AQ1701" s="454"/>
      <c r="AR1701" s="454"/>
      <c r="AS1701" s="454"/>
      <c r="AT1701" s="454"/>
      <c r="AU1701" s="449"/>
      <c r="AV1701" s="455"/>
      <c r="AW1701" s="456"/>
      <c r="AX1701" s="457"/>
      <c r="AY1701" s="458"/>
      <c r="AZ1701" s="459" t="s">
        <v>388</v>
      </c>
      <c r="BA1701" s="460"/>
      <c r="BB1701" s="461" t="s">
        <v>112</v>
      </c>
      <c r="BC1701" s="461"/>
      <c r="BD1701" s="462"/>
    </row>
    <row r="1702" spans="2:58" s="236" customFormat="1" ht="15" hidden="1" customHeight="1">
      <c r="B1702" s="988"/>
      <c r="C1702" s="989"/>
      <c r="D1702" s="989"/>
      <c r="E1702" s="989"/>
      <c r="F1702" s="989"/>
      <c r="G1702" s="989"/>
      <c r="H1702" s="989"/>
      <c r="I1702" s="990"/>
      <c r="J1702" s="463" t="s">
        <v>3927</v>
      </c>
      <c r="K1702" s="464"/>
      <c r="L1702" s="464"/>
      <c r="M1702" s="464"/>
      <c r="N1702" s="464"/>
      <c r="O1702" s="464"/>
      <c r="P1702" s="464"/>
      <c r="Q1702" s="464"/>
      <c r="R1702" s="464"/>
      <c r="S1702" s="465"/>
      <c r="T1702" s="466"/>
      <c r="U1702" s="467"/>
      <c r="V1702" s="468"/>
      <c r="W1702" s="469"/>
      <c r="X1702" s="464" t="s">
        <v>388</v>
      </c>
      <c r="Y1702" s="470"/>
      <c r="Z1702" s="466" t="s">
        <v>112</v>
      </c>
      <c r="AA1702" s="466"/>
      <c r="AB1702" s="471"/>
      <c r="AD1702" s="988"/>
      <c r="AE1702" s="989"/>
      <c r="AF1702" s="989"/>
      <c r="AG1702" s="989"/>
      <c r="AH1702" s="989"/>
      <c r="AI1702" s="989"/>
      <c r="AJ1702" s="989"/>
      <c r="AK1702" s="990"/>
      <c r="AL1702" s="463" t="s">
        <v>3927</v>
      </c>
      <c r="AM1702" s="464"/>
      <c r="AN1702" s="464"/>
      <c r="AO1702" s="464"/>
      <c r="AP1702" s="464"/>
      <c r="AQ1702" s="464"/>
      <c r="AR1702" s="464"/>
      <c r="AS1702" s="464"/>
      <c r="AT1702" s="464"/>
      <c r="AU1702" s="465"/>
      <c r="AV1702" s="466"/>
      <c r="AW1702" s="467"/>
      <c r="AX1702" s="468"/>
      <c r="AY1702" s="469"/>
      <c r="AZ1702" s="464" t="s">
        <v>388</v>
      </c>
      <c r="BA1702" s="470"/>
      <c r="BB1702" s="466" t="s">
        <v>112</v>
      </c>
      <c r="BC1702" s="466"/>
      <c r="BD1702" s="471"/>
    </row>
    <row r="1703" spans="2:58" s="236" customFormat="1" ht="18" hidden="1" customHeight="1">
      <c r="B1703" s="991" t="s">
        <v>3928</v>
      </c>
      <c r="C1703" s="992"/>
      <c r="D1703" s="992"/>
      <c r="E1703" s="992"/>
      <c r="F1703" s="992"/>
      <c r="G1703" s="992"/>
      <c r="H1703" s="992"/>
      <c r="I1703" s="993"/>
      <c r="J1703" s="472" t="s">
        <v>3783</v>
      </c>
      <c r="K1703" s="473" t="s">
        <v>3929</v>
      </c>
      <c r="L1703" s="474"/>
      <c r="M1703" s="474"/>
      <c r="N1703" s="474"/>
      <c r="O1703" s="472" t="s">
        <v>3783</v>
      </c>
      <c r="P1703" s="473" t="s">
        <v>3930</v>
      </c>
      <c r="Q1703" s="474"/>
      <c r="R1703" s="474"/>
      <c r="T1703" s="461" t="s">
        <v>3935</v>
      </c>
      <c r="U1703" s="472" t="s">
        <v>3783</v>
      </c>
      <c r="V1703" s="461" t="s">
        <v>3936</v>
      </c>
      <c r="X1703" s="473"/>
      <c r="Y1703" s="474"/>
      <c r="Z1703" s="474"/>
      <c r="AA1703" s="474"/>
      <c r="AB1703" s="475"/>
      <c r="AD1703" s="991" t="s">
        <v>3928</v>
      </c>
      <c r="AE1703" s="992"/>
      <c r="AF1703" s="992"/>
      <c r="AG1703" s="992"/>
      <c r="AH1703" s="992"/>
      <c r="AI1703" s="992"/>
      <c r="AJ1703" s="992"/>
      <c r="AK1703" s="993"/>
      <c r="AL1703" s="472" t="s">
        <v>3783</v>
      </c>
      <c r="AM1703" s="473" t="s">
        <v>3929</v>
      </c>
      <c r="AN1703" s="474"/>
      <c r="AO1703" s="474"/>
      <c r="AP1703" s="474"/>
      <c r="AQ1703" s="472" t="s">
        <v>3783</v>
      </c>
      <c r="AR1703" s="473" t="s">
        <v>3930</v>
      </c>
      <c r="AS1703" s="474"/>
      <c r="AT1703" s="474"/>
      <c r="AV1703" s="461" t="s">
        <v>3935</v>
      </c>
      <c r="AW1703" s="472" t="s">
        <v>3783</v>
      </c>
      <c r="AX1703" s="461" t="s">
        <v>3936</v>
      </c>
      <c r="AZ1703" s="473"/>
      <c r="BA1703" s="474"/>
      <c r="BB1703" s="474"/>
      <c r="BC1703" s="474"/>
      <c r="BD1703" s="475"/>
    </row>
    <row r="1704" spans="2:58" s="236" customFormat="1" ht="15" hidden="1" customHeight="1">
      <c r="B1704" s="994" t="s">
        <v>3931</v>
      </c>
      <c r="C1704" s="995"/>
      <c r="D1704" s="995"/>
      <c r="E1704" s="995"/>
      <c r="F1704" s="995"/>
      <c r="G1704" s="995"/>
      <c r="H1704" s="995"/>
      <c r="I1704" s="996"/>
      <c r="J1704" s="1000" t="s">
        <v>3932</v>
      </c>
      <c r="K1704" s="1033"/>
      <c r="L1704" s="1004"/>
      <c r="M1704" s="1005"/>
      <c r="N1704" s="1005"/>
      <c r="O1704" s="1005"/>
      <c r="P1704" s="1005"/>
      <c r="Q1704" s="1005"/>
      <c r="R1704" s="1006"/>
      <c r="S1704" s="1006"/>
      <c r="T1704" s="1006"/>
      <c r="U1704" s="1007"/>
      <c r="V1704" s="1008" t="s">
        <v>3933</v>
      </c>
      <c r="W1704" s="1008"/>
      <c r="X1704" s="1008"/>
      <c r="Y1704" s="1008"/>
      <c r="Z1704" s="1008"/>
      <c r="AA1704" s="1008"/>
      <c r="AB1704" s="1009"/>
      <c r="AD1704" s="994" t="s">
        <v>3931</v>
      </c>
      <c r="AE1704" s="995"/>
      <c r="AF1704" s="995"/>
      <c r="AG1704" s="995"/>
      <c r="AH1704" s="995"/>
      <c r="AI1704" s="995"/>
      <c r="AJ1704" s="995"/>
      <c r="AK1704" s="996"/>
      <c r="AL1704" s="1000" t="s">
        <v>3932</v>
      </c>
      <c r="AM1704" s="1033"/>
      <c r="AN1704" s="1004"/>
      <c r="AO1704" s="1005"/>
      <c r="AP1704" s="1005"/>
      <c r="AQ1704" s="1005"/>
      <c r="AR1704" s="1005"/>
      <c r="AS1704" s="1005"/>
      <c r="AT1704" s="1006"/>
      <c r="AU1704" s="1006"/>
      <c r="AV1704" s="1006"/>
      <c r="AW1704" s="1007"/>
      <c r="AX1704" s="1008" t="s">
        <v>3933</v>
      </c>
      <c r="AY1704" s="1008"/>
      <c r="AZ1704" s="1008"/>
      <c r="BA1704" s="1008"/>
      <c r="BB1704" s="1008"/>
      <c r="BC1704" s="1008"/>
      <c r="BD1704" s="1009"/>
    </row>
    <row r="1705" spans="2:58" s="236" customFormat="1" ht="15" hidden="1" customHeight="1">
      <c r="B1705" s="997"/>
      <c r="C1705" s="998"/>
      <c r="D1705" s="998"/>
      <c r="E1705" s="998"/>
      <c r="F1705" s="998"/>
      <c r="G1705" s="998"/>
      <c r="H1705" s="998"/>
      <c r="I1705" s="999"/>
      <c r="J1705" s="1034"/>
      <c r="K1705" s="1035"/>
      <c r="L1705" s="1004"/>
      <c r="M1705" s="1005"/>
      <c r="N1705" s="1005"/>
      <c r="O1705" s="1005"/>
      <c r="P1705" s="1005"/>
      <c r="Q1705" s="1005"/>
      <c r="R1705" s="1006"/>
      <c r="S1705" s="1006"/>
      <c r="T1705" s="1006"/>
      <c r="U1705" s="1007"/>
      <c r="V1705" s="1010"/>
      <c r="W1705" s="1010"/>
      <c r="X1705" s="1010"/>
      <c r="Y1705" s="1010"/>
      <c r="Z1705" s="1010"/>
      <c r="AA1705" s="1010"/>
      <c r="AB1705" s="1011"/>
      <c r="AC1705" s="241"/>
      <c r="AD1705" s="997"/>
      <c r="AE1705" s="998"/>
      <c r="AF1705" s="998"/>
      <c r="AG1705" s="998"/>
      <c r="AH1705" s="998"/>
      <c r="AI1705" s="998"/>
      <c r="AJ1705" s="998"/>
      <c r="AK1705" s="999"/>
      <c r="AL1705" s="1034"/>
      <c r="AM1705" s="1035"/>
      <c r="AN1705" s="1004"/>
      <c r="AO1705" s="1005"/>
      <c r="AP1705" s="1005"/>
      <c r="AQ1705" s="1005"/>
      <c r="AR1705" s="1005"/>
      <c r="AS1705" s="1005"/>
      <c r="AT1705" s="1006"/>
      <c r="AU1705" s="1006"/>
      <c r="AV1705" s="1006"/>
      <c r="AW1705" s="1007"/>
      <c r="AX1705" s="1010"/>
      <c r="AY1705" s="1010"/>
      <c r="AZ1705" s="1010"/>
      <c r="BA1705" s="1010"/>
      <c r="BB1705" s="1010"/>
      <c r="BC1705" s="1010"/>
      <c r="BD1705" s="1011"/>
      <c r="BF1705" s="241"/>
    </row>
    <row r="1706" spans="2:58" s="236" customFormat="1" ht="15" hidden="1" customHeight="1">
      <c r="B1706" s="994" t="s">
        <v>3934</v>
      </c>
      <c r="C1706" s="995"/>
      <c r="D1706" s="995"/>
      <c r="E1706" s="995"/>
      <c r="F1706" s="995"/>
      <c r="G1706" s="995"/>
      <c r="H1706" s="995"/>
      <c r="I1706" s="996"/>
      <c r="J1706" s="968"/>
      <c r="K1706" s="969"/>
      <c r="L1706" s="1012"/>
      <c r="M1706" s="1012" t="s">
        <v>12</v>
      </c>
      <c r="N1706" s="1012"/>
      <c r="O1706" s="1012" t="s">
        <v>11</v>
      </c>
      <c r="P1706" s="1012"/>
      <c r="Q1706" s="1012" t="s">
        <v>227</v>
      </c>
      <c r="S1706" s="476"/>
      <c r="T1706" s="476"/>
      <c r="U1706" s="476"/>
      <c r="V1706" s="476"/>
      <c r="W1706" s="476"/>
      <c r="X1706" s="476"/>
      <c r="Y1706" s="476"/>
      <c r="Z1706" s="476"/>
      <c r="AA1706" s="476"/>
      <c r="AB1706" s="477"/>
      <c r="AC1706" s="241"/>
      <c r="AD1706" s="994" t="s">
        <v>3934</v>
      </c>
      <c r="AE1706" s="995"/>
      <c r="AF1706" s="995"/>
      <c r="AG1706" s="995"/>
      <c r="AH1706" s="995"/>
      <c r="AI1706" s="995"/>
      <c r="AJ1706" s="995"/>
      <c r="AK1706" s="996"/>
      <c r="AL1706" s="968"/>
      <c r="AM1706" s="969"/>
      <c r="AN1706" s="1012"/>
      <c r="AO1706" s="1012" t="s">
        <v>12</v>
      </c>
      <c r="AP1706" s="1012"/>
      <c r="AQ1706" s="1012" t="s">
        <v>11</v>
      </c>
      <c r="AR1706" s="1012"/>
      <c r="AS1706" s="1012" t="s">
        <v>227</v>
      </c>
      <c r="AU1706" s="476"/>
      <c r="AV1706" s="476"/>
      <c r="AW1706" s="476"/>
      <c r="AX1706" s="476"/>
      <c r="AY1706" s="476"/>
      <c r="AZ1706" s="476"/>
      <c r="BA1706" s="476"/>
      <c r="BB1706" s="476"/>
      <c r="BC1706" s="476"/>
      <c r="BD1706" s="477"/>
      <c r="BF1706" s="241"/>
    </row>
    <row r="1707" spans="2:58" s="236" customFormat="1" ht="15" hidden="1" customHeight="1">
      <c r="B1707" s="997"/>
      <c r="C1707" s="998"/>
      <c r="D1707" s="998"/>
      <c r="E1707" s="998"/>
      <c r="F1707" s="998"/>
      <c r="G1707" s="998"/>
      <c r="H1707" s="998"/>
      <c r="I1707" s="999"/>
      <c r="J1707" s="970"/>
      <c r="K1707" s="971"/>
      <c r="L1707" s="1013"/>
      <c r="M1707" s="1013"/>
      <c r="N1707" s="1013"/>
      <c r="O1707" s="1013"/>
      <c r="P1707" s="1013"/>
      <c r="Q1707" s="1013"/>
      <c r="R1707" s="481"/>
      <c r="S1707" s="479"/>
      <c r="T1707" s="479"/>
      <c r="U1707" s="479"/>
      <c r="V1707" s="479"/>
      <c r="W1707" s="479"/>
      <c r="X1707" s="479"/>
      <c r="Y1707" s="479"/>
      <c r="Z1707" s="479"/>
      <c r="AA1707" s="479"/>
      <c r="AB1707" s="480"/>
      <c r="AC1707" s="241"/>
      <c r="AD1707" s="997"/>
      <c r="AE1707" s="998"/>
      <c r="AF1707" s="998"/>
      <c r="AG1707" s="998"/>
      <c r="AH1707" s="998"/>
      <c r="AI1707" s="998"/>
      <c r="AJ1707" s="998"/>
      <c r="AK1707" s="999"/>
      <c r="AL1707" s="970"/>
      <c r="AM1707" s="971"/>
      <c r="AN1707" s="1013"/>
      <c r="AO1707" s="1013"/>
      <c r="AP1707" s="1013"/>
      <c r="AQ1707" s="1013"/>
      <c r="AR1707" s="1013"/>
      <c r="AS1707" s="1013"/>
      <c r="AT1707" s="481"/>
      <c r="AU1707" s="479"/>
      <c r="AV1707" s="479"/>
      <c r="AW1707" s="479"/>
      <c r="AX1707" s="479"/>
      <c r="AY1707" s="479"/>
      <c r="AZ1707" s="479"/>
      <c r="BA1707" s="479"/>
      <c r="BB1707" s="479"/>
      <c r="BC1707" s="479"/>
      <c r="BD1707" s="480"/>
      <c r="BF1707" s="241"/>
    </row>
    <row r="1708" spans="2:58" s="236" customFormat="1" ht="20.100000000000001" hidden="1" customHeight="1">
      <c r="B1708" s="482"/>
      <c r="C1708" s="482"/>
      <c r="D1708" s="482"/>
      <c r="E1708" s="482"/>
      <c r="F1708" s="482"/>
      <c r="G1708" s="482"/>
      <c r="H1708" s="482"/>
      <c r="I1708" s="482"/>
      <c r="J1708" s="487"/>
      <c r="K1708" s="487"/>
      <c r="L1708" s="488"/>
      <c r="M1708" s="487"/>
      <c r="N1708" s="488"/>
      <c r="O1708" s="487"/>
      <c r="P1708" s="488"/>
      <c r="Q1708" s="487"/>
      <c r="R1708" s="488"/>
      <c r="S1708" s="478"/>
      <c r="T1708" s="478"/>
      <c r="U1708" s="478"/>
      <c r="V1708" s="478"/>
      <c r="W1708" s="478"/>
      <c r="X1708" s="478"/>
      <c r="Y1708" s="478"/>
      <c r="Z1708" s="478"/>
      <c r="AA1708" s="478"/>
      <c r="AB1708" s="478"/>
      <c r="AC1708" s="241"/>
      <c r="AD1708" s="482"/>
      <c r="AE1708" s="482"/>
      <c r="AF1708" s="482"/>
      <c r="AG1708" s="482"/>
      <c r="AH1708" s="482"/>
      <c r="AI1708" s="482"/>
      <c r="AJ1708" s="482"/>
      <c r="AK1708" s="482"/>
      <c r="AL1708" s="487"/>
      <c r="AM1708" s="487"/>
      <c r="AN1708" s="488"/>
      <c r="AO1708" s="487"/>
      <c r="AP1708" s="488"/>
      <c r="AQ1708" s="487"/>
      <c r="AR1708" s="488"/>
      <c r="AS1708" s="487"/>
      <c r="AT1708" s="488"/>
      <c r="AU1708" s="478"/>
      <c r="AV1708" s="478"/>
      <c r="AW1708" s="478"/>
      <c r="AX1708" s="478"/>
      <c r="AY1708" s="478"/>
      <c r="AZ1708" s="478"/>
      <c r="BA1708" s="478"/>
      <c r="BB1708" s="478"/>
      <c r="BC1708" s="478"/>
      <c r="BD1708" s="478"/>
      <c r="BF1708" s="241"/>
    </row>
    <row r="1709" spans="2:58" s="236" customFormat="1" ht="12.45" hidden="1" customHeight="1">
      <c r="B1709" s="1014" t="s">
        <v>3917</v>
      </c>
      <c r="C1709" s="1015"/>
      <c r="D1709" s="1015"/>
      <c r="E1709" s="1015"/>
      <c r="F1709" s="1015"/>
      <c r="G1709" s="1015"/>
      <c r="H1709" s="1015"/>
      <c r="I1709" s="1016"/>
      <c r="J1709" s="1017"/>
      <c r="K1709" s="1018"/>
      <c r="L1709" s="1018"/>
      <c r="M1709" s="1018"/>
      <c r="N1709" s="1018"/>
      <c r="O1709" s="1018"/>
      <c r="P1709" s="1018"/>
      <c r="Q1709" s="1018"/>
      <c r="R1709" s="1018"/>
      <c r="S1709" s="1018"/>
      <c r="T1709" s="1018"/>
      <c r="U1709" s="1018"/>
      <c r="V1709" s="1018"/>
      <c r="W1709" s="1018"/>
      <c r="X1709" s="1018"/>
      <c r="Y1709" s="1018"/>
      <c r="Z1709" s="1018"/>
      <c r="AA1709" s="1018"/>
      <c r="AB1709" s="1019"/>
      <c r="AD1709" s="1014" t="s">
        <v>3917</v>
      </c>
      <c r="AE1709" s="1015"/>
      <c r="AF1709" s="1015"/>
      <c r="AG1709" s="1015"/>
      <c r="AH1709" s="1015"/>
      <c r="AI1709" s="1015"/>
      <c r="AJ1709" s="1015"/>
      <c r="AK1709" s="1016"/>
      <c r="AL1709" s="1017"/>
      <c r="AM1709" s="1018"/>
      <c r="AN1709" s="1018"/>
      <c r="AO1709" s="1018"/>
      <c r="AP1709" s="1018"/>
      <c r="AQ1709" s="1018"/>
      <c r="AR1709" s="1018"/>
      <c r="AS1709" s="1018"/>
      <c r="AT1709" s="1018"/>
      <c r="AU1709" s="1018"/>
      <c r="AV1709" s="1018"/>
      <c r="AW1709" s="1018"/>
      <c r="AX1709" s="1018"/>
      <c r="AY1709" s="1018"/>
      <c r="AZ1709" s="1018"/>
      <c r="BA1709" s="1018"/>
      <c r="BB1709" s="1018"/>
      <c r="BC1709" s="1018"/>
      <c r="BD1709" s="1019"/>
    </row>
    <row r="1710" spans="2:58" s="236" customFormat="1" ht="22.5" hidden="1" customHeight="1">
      <c r="B1710" s="1020" t="s">
        <v>8</v>
      </c>
      <c r="C1710" s="1021"/>
      <c r="D1710" s="1021"/>
      <c r="E1710" s="1021"/>
      <c r="F1710" s="1021"/>
      <c r="G1710" s="1021"/>
      <c r="H1710" s="1021"/>
      <c r="I1710" s="1022"/>
      <c r="J1710" s="1023"/>
      <c r="K1710" s="1024"/>
      <c r="L1710" s="1024"/>
      <c r="M1710" s="1025"/>
      <c r="N1710" s="1025"/>
      <c r="O1710" s="1024"/>
      <c r="P1710" s="1025"/>
      <c r="Q1710" s="1025"/>
      <c r="R1710" s="1024"/>
      <c r="S1710" s="1024"/>
      <c r="T1710" s="1024"/>
      <c r="U1710" s="1024"/>
      <c r="V1710" s="1024"/>
      <c r="W1710" s="1024"/>
      <c r="X1710" s="1024"/>
      <c r="Y1710" s="1024"/>
      <c r="Z1710" s="1024"/>
      <c r="AA1710" s="1024"/>
      <c r="AB1710" s="1026"/>
      <c r="AC1710" s="236" t="s">
        <v>4156</v>
      </c>
      <c r="AD1710" s="1020" t="s">
        <v>8</v>
      </c>
      <c r="AE1710" s="1021"/>
      <c r="AF1710" s="1021"/>
      <c r="AG1710" s="1021"/>
      <c r="AH1710" s="1021"/>
      <c r="AI1710" s="1021"/>
      <c r="AJ1710" s="1021"/>
      <c r="AK1710" s="1022"/>
      <c r="AL1710" s="1023"/>
      <c r="AM1710" s="1024"/>
      <c r="AN1710" s="1024"/>
      <c r="AO1710" s="1025"/>
      <c r="AP1710" s="1025"/>
      <c r="AQ1710" s="1024"/>
      <c r="AR1710" s="1025"/>
      <c r="AS1710" s="1025"/>
      <c r="AT1710" s="1024"/>
      <c r="AU1710" s="1024"/>
      <c r="AV1710" s="1024"/>
      <c r="AW1710" s="1024"/>
      <c r="AX1710" s="1024"/>
      <c r="AY1710" s="1024"/>
      <c r="AZ1710" s="1024"/>
      <c r="BA1710" s="1024"/>
      <c r="BB1710" s="1024"/>
      <c r="BC1710" s="1024"/>
      <c r="BD1710" s="1026"/>
      <c r="BF1710" s="236" t="s">
        <v>4156</v>
      </c>
    </row>
    <row r="1711" spans="2:58" s="236" customFormat="1" ht="25.2" hidden="1" customHeight="1">
      <c r="B1711" s="1027" t="s">
        <v>23</v>
      </c>
      <c r="C1711" s="1028"/>
      <c r="D1711" s="1028"/>
      <c r="E1711" s="1028"/>
      <c r="F1711" s="1028"/>
      <c r="G1711" s="1028"/>
      <c r="H1711" s="1028"/>
      <c r="I1711" s="1029"/>
      <c r="J1711" s="972" t="s">
        <v>3918</v>
      </c>
      <c r="K1711" s="973"/>
      <c r="L1711" s="973"/>
      <c r="M1711" s="975"/>
      <c r="N1711" s="977"/>
      <c r="O1711" s="239" t="s">
        <v>3919</v>
      </c>
      <c r="P1711" s="975"/>
      <c r="Q1711" s="977"/>
      <c r="R1711" s="973"/>
      <c r="S1711" s="973"/>
      <c r="T1711" s="973"/>
      <c r="U1711" s="973"/>
      <c r="V1711" s="973"/>
      <c r="W1711" s="973"/>
      <c r="X1711" s="973"/>
      <c r="Y1711" s="973"/>
      <c r="Z1711" s="973"/>
      <c r="AA1711" s="973"/>
      <c r="AB1711" s="974"/>
      <c r="AD1711" s="1027" t="s">
        <v>23</v>
      </c>
      <c r="AE1711" s="1028"/>
      <c r="AF1711" s="1028"/>
      <c r="AG1711" s="1028"/>
      <c r="AH1711" s="1028"/>
      <c r="AI1711" s="1028"/>
      <c r="AJ1711" s="1028"/>
      <c r="AK1711" s="1029"/>
      <c r="AL1711" s="972" t="s">
        <v>3918</v>
      </c>
      <c r="AM1711" s="973"/>
      <c r="AN1711" s="973"/>
      <c r="AO1711" s="975"/>
      <c r="AP1711" s="977"/>
      <c r="AQ1711" s="239" t="s">
        <v>3919</v>
      </c>
      <c r="AR1711" s="975"/>
      <c r="AS1711" s="977"/>
      <c r="AT1711" s="973"/>
      <c r="AU1711" s="973"/>
      <c r="AV1711" s="973"/>
      <c r="AW1711" s="973"/>
      <c r="AX1711" s="973"/>
      <c r="AY1711" s="973"/>
      <c r="AZ1711" s="973"/>
      <c r="BA1711" s="973"/>
      <c r="BB1711" s="973"/>
      <c r="BC1711" s="973"/>
      <c r="BD1711" s="974"/>
    </row>
    <row r="1712" spans="2:58" s="236" customFormat="1" ht="25.2" hidden="1" customHeight="1">
      <c r="B1712" s="1030"/>
      <c r="C1712" s="1025"/>
      <c r="D1712" s="1025"/>
      <c r="E1712" s="1025"/>
      <c r="F1712" s="1025"/>
      <c r="G1712" s="1025"/>
      <c r="H1712" s="1025"/>
      <c r="I1712" s="1031"/>
      <c r="J1712" s="972" t="s">
        <v>3920</v>
      </c>
      <c r="K1712" s="973"/>
      <c r="L1712" s="973"/>
      <c r="M1712" s="975"/>
      <c r="N1712" s="976"/>
      <c r="O1712" s="976"/>
      <c r="P1712" s="976"/>
      <c r="Q1712" s="977"/>
      <c r="R1712" s="972" t="s">
        <v>3921</v>
      </c>
      <c r="S1712" s="973"/>
      <c r="T1712" s="974"/>
      <c r="U1712" s="975"/>
      <c r="V1712" s="976"/>
      <c r="W1712" s="976"/>
      <c r="X1712" s="976"/>
      <c r="Y1712" s="976"/>
      <c r="Z1712" s="976"/>
      <c r="AA1712" s="976"/>
      <c r="AB1712" s="977"/>
      <c r="AD1712" s="1030"/>
      <c r="AE1712" s="1025"/>
      <c r="AF1712" s="1025"/>
      <c r="AG1712" s="1025"/>
      <c r="AH1712" s="1025"/>
      <c r="AI1712" s="1025"/>
      <c r="AJ1712" s="1025"/>
      <c r="AK1712" s="1031"/>
      <c r="AL1712" s="972" t="s">
        <v>3920</v>
      </c>
      <c r="AM1712" s="973"/>
      <c r="AN1712" s="973"/>
      <c r="AO1712" s="975"/>
      <c r="AP1712" s="976"/>
      <c r="AQ1712" s="976"/>
      <c r="AR1712" s="976"/>
      <c r="AS1712" s="977"/>
      <c r="AT1712" s="972" t="s">
        <v>3921</v>
      </c>
      <c r="AU1712" s="973"/>
      <c r="AV1712" s="974"/>
      <c r="AW1712" s="975"/>
      <c r="AX1712" s="976"/>
      <c r="AY1712" s="976"/>
      <c r="AZ1712" s="976"/>
      <c r="BA1712" s="976"/>
      <c r="BB1712" s="976"/>
      <c r="BC1712" s="976"/>
      <c r="BD1712" s="977"/>
    </row>
    <row r="1713" spans="1:58" s="236" customFormat="1" ht="25.2" hidden="1" customHeight="1">
      <c r="B1713" s="1030"/>
      <c r="C1713" s="1025"/>
      <c r="D1713" s="1025"/>
      <c r="E1713" s="1025"/>
      <c r="F1713" s="1025"/>
      <c r="G1713" s="1025"/>
      <c r="H1713" s="1025"/>
      <c r="I1713" s="1031"/>
      <c r="J1713" s="972" t="s">
        <v>3922</v>
      </c>
      <c r="K1713" s="973"/>
      <c r="L1713" s="973"/>
      <c r="M1713" s="978"/>
      <c r="N1713" s="979"/>
      <c r="O1713" s="979"/>
      <c r="P1713" s="979"/>
      <c r="Q1713" s="980"/>
      <c r="R1713" s="972" t="s">
        <v>3923</v>
      </c>
      <c r="S1713" s="973"/>
      <c r="T1713" s="974"/>
      <c r="U1713" s="975"/>
      <c r="V1713" s="976"/>
      <c r="W1713" s="976"/>
      <c r="X1713" s="976"/>
      <c r="Y1713" s="976"/>
      <c r="Z1713" s="976"/>
      <c r="AA1713" s="976"/>
      <c r="AB1713" s="977"/>
      <c r="AD1713" s="1030"/>
      <c r="AE1713" s="1025"/>
      <c r="AF1713" s="1025"/>
      <c r="AG1713" s="1025"/>
      <c r="AH1713" s="1025"/>
      <c r="AI1713" s="1025"/>
      <c r="AJ1713" s="1025"/>
      <c r="AK1713" s="1031"/>
      <c r="AL1713" s="972" t="s">
        <v>3922</v>
      </c>
      <c r="AM1713" s="973"/>
      <c r="AN1713" s="973"/>
      <c r="AO1713" s="978"/>
      <c r="AP1713" s="979"/>
      <c r="AQ1713" s="979"/>
      <c r="AR1713" s="979"/>
      <c r="AS1713" s="980"/>
      <c r="AT1713" s="972" t="s">
        <v>3923</v>
      </c>
      <c r="AU1713" s="973"/>
      <c r="AV1713" s="974"/>
      <c r="AW1713" s="975"/>
      <c r="AX1713" s="976"/>
      <c r="AY1713" s="976"/>
      <c r="AZ1713" s="976"/>
      <c r="BA1713" s="976"/>
      <c r="BB1713" s="976"/>
      <c r="BC1713" s="976"/>
      <c r="BD1713" s="977"/>
    </row>
    <row r="1714" spans="1:58" s="236" customFormat="1" ht="25.2" hidden="1" customHeight="1">
      <c r="B1714" s="1023"/>
      <c r="C1714" s="1024"/>
      <c r="D1714" s="1024"/>
      <c r="E1714" s="1024"/>
      <c r="F1714" s="1024"/>
      <c r="G1714" s="1024"/>
      <c r="H1714" s="1024"/>
      <c r="I1714" s="1026"/>
      <c r="J1714" s="972" t="s">
        <v>3924</v>
      </c>
      <c r="K1714" s="973"/>
      <c r="L1714" s="973"/>
      <c r="M1714" s="981"/>
      <c r="N1714" s="981"/>
      <c r="O1714" s="981"/>
      <c r="P1714" s="981"/>
      <c r="Q1714" s="981"/>
      <c r="R1714" s="981"/>
      <c r="S1714" s="981"/>
      <c r="T1714" s="981"/>
      <c r="U1714" s="981"/>
      <c r="V1714" s="981"/>
      <c r="W1714" s="981"/>
      <c r="X1714" s="981"/>
      <c r="Y1714" s="981"/>
      <c r="Z1714" s="981"/>
      <c r="AA1714" s="981"/>
      <c r="AB1714" s="981"/>
      <c r="AD1714" s="1023"/>
      <c r="AE1714" s="1024"/>
      <c r="AF1714" s="1024"/>
      <c r="AG1714" s="1024"/>
      <c r="AH1714" s="1024"/>
      <c r="AI1714" s="1024"/>
      <c r="AJ1714" s="1024"/>
      <c r="AK1714" s="1026"/>
      <c r="AL1714" s="972" t="s">
        <v>3924</v>
      </c>
      <c r="AM1714" s="973"/>
      <c r="AN1714" s="973"/>
      <c r="AO1714" s="981"/>
      <c r="AP1714" s="981"/>
      <c r="AQ1714" s="981"/>
      <c r="AR1714" s="981"/>
      <c r="AS1714" s="981"/>
      <c r="AT1714" s="981"/>
      <c r="AU1714" s="981"/>
      <c r="AV1714" s="981"/>
      <c r="AW1714" s="981"/>
      <c r="AX1714" s="981"/>
      <c r="AY1714" s="981"/>
      <c r="AZ1714" s="981"/>
      <c r="BA1714" s="981"/>
      <c r="BB1714" s="981"/>
      <c r="BC1714" s="981"/>
      <c r="BD1714" s="981"/>
    </row>
    <row r="1715" spans="1:58" s="236" customFormat="1" ht="30" hidden="1" customHeight="1">
      <c r="B1715" s="982" t="s">
        <v>3925</v>
      </c>
      <c r="C1715" s="983"/>
      <c r="D1715" s="983"/>
      <c r="E1715" s="983"/>
      <c r="F1715" s="983"/>
      <c r="G1715" s="983"/>
      <c r="H1715" s="983"/>
      <c r="I1715" s="984"/>
      <c r="J1715" s="444"/>
      <c r="K1715" s="445"/>
      <c r="L1715" s="446" t="s">
        <v>388</v>
      </c>
      <c r="M1715" s="447"/>
      <c r="N1715" s="448" t="s">
        <v>112</v>
      </c>
      <c r="O1715" s="449"/>
      <c r="P1715" s="450"/>
      <c r="V1715" s="451"/>
      <c r="W1715" s="451"/>
      <c r="X1715" s="451"/>
      <c r="Y1715" s="451"/>
      <c r="Z1715" s="451"/>
      <c r="AA1715" s="451"/>
      <c r="AB1715" s="452"/>
      <c r="AD1715" s="982" t="s">
        <v>3925</v>
      </c>
      <c r="AE1715" s="983"/>
      <c r="AF1715" s="983"/>
      <c r="AG1715" s="983"/>
      <c r="AH1715" s="983"/>
      <c r="AI1715" s="983"/>
      <c r="AJ1715" s="983"/>
      <c r="AK1715" s="984"/>
      <c r="AL1715" s="444"/>
      <c r="AM1715" s="445"/>
      <c r="AN1715" s="446" t="s">
        <v>388</v>
      </c>
      <c r="AO1715" s="447"/>
      <c r="AP1715" s="448" t="s">
        <v>112</v>
      </c>
      <c r="AQ1715" s="449"/>
      <c r="AR1715" s="450"/>
      <c r="AX1715" s="451"/>
      <c r="AY1715" s="451"/>
      <c r="AZ1715" s="451"/>
      <c r="BA1715" s="451"/>
      <c r="BB1715" s="451"/>
      <c r="BC1715" s="451"/>
      <c r="BD1715" s="452"/>
    </row>
    <row r="1716" spans="1:58" s="236" customFormat="1" ht="15" hidden="1" customHeight="1">
      <c r="B1716" s="985"/>
      <c r="C1716" s="986"/>
      <c r="D1716" s="986"/>
      <c r="E1716" s="986"/>
      <c r="F1716" s="986"/>
      <c r="G1716" s="986"/>
      <c r="H1716" s="986"/>
      <c r="I1716" s="987"/>
      <c r="J1716" s="453" t="s">
        <v>3926</v>
      </c>
      <c r="K1716" s="454"/>
      <c r="L1716" s="454"/>
      <c r="M1716" s="454"/>
      <c r="N1716" s="454"/>
      <c r="O1716" s="454"/>
      <c r="P1716" s="454"/>
      <c r="Q1716" s="454"/>
      <c r="R1716" s="454"/>
      <c r="S1716" s="449"/>
      <c r="T1716" s="455"/>
      <c r="U1716" s="456"/>
      <c r="V1716" s="457"/>
      <c r="W1716" s="458"/>
      <c r="X1716" s="459" t="s">
        <v>388</v>
      </c>
      <c r="Y1716" s="460"/>
      <c r="Z1716" s="461" t="s">
        <v>112</v>
      </c>
      <c r="AA1716" s="461"/>
      <c r="AB1716" s="462"/>
      <c r="AD1716" s="985"/>
      <c r="AE1716" s="986"/>
      <c r="AF1716" s="986"/>
      <c r="AG1716" s="986"/>
      <c r="AH1716" s="986"/>
      <c r="AI1716" s="986"/>
      <c r="AJ1716" s="986"/>
      <c r="AK1716" s="987"/>
      <c r="AL1716" s="453" t="s">
        <v>3926</v>
      </c>
      <c r="AM1716" s="454"/>
      <c r="AN1716" s="454"/>
      <c r="AO1716" s="454"/>
      <c r="AP1716" s="454"/>
      <c r="AQ1716" s="454"/>
      <c r="AR1716" s="454"/>
      <c r="AS1716" s="454"/>
      <c r="AT1716" s="454"/>
      <c r="AU1716" s="449"/>
      <c r="AV1716" s="455"/>
      <c r="AW1716" s="456"/>
      <c r="AX1716" s="457"/>
      <c r="AY1716" s="458"/>
      <c r="AZ1716" s="459" t="s">
        <v>388</v>
      </c>
      <c r="BA1716" s="460"/>
      <c r="BB1716" s="461" t="s">
        <v>112</v>
      </c>
      <c r="BC1716" s="461"/>
      <c r="BD1716" s="462"/>
    </row>
    <row r="1717" spans="1:58" s="236" customFormat="1" ht="15" hidden="1" customHeight="1">
      <c r="B1717" s="988"/>
      <c r="C1717" s="989"/>
      <c r="D1717" s="989"/>
      <c r="E1717" s="989"/>
      <c r="F1717" s="989"/>
      <c r="G1717" s="989"/>
      <c r="H1717" s="989"/>
      <c r="I1717" s="990"/>
      <c r="J1717" s="463" t="s">
        <v>3927</v>
      </c>
      <c r="K1717" s="464"/>
      <c r="L1717" s="464"/>
      <c r="M1717" s="464"/>
      <c r="N1717" s="464"/>
      <c r="O1717" s="464"/>
      <c r="P1717" s="464"/>
      <c r="Q1717" s="464"/>
      <c r="R1717" s="464"/>
      <c r="S1717" s="465"/>
      <c r="T1717" s="466"/>
      <c r="U1717" s="467"/>
      <c r="V1717" s="468"/>
      <c r="W1717" s="469"/>
      <c r="X1717" s="464" t="s">
        <v>388</v>
      </c>
      <c r="Y1717" s="470"/>
      <c r="Z1717" s="466" t="s">
        <v>112</v>
      </c>
      <c r="AA1717" s="466"/>
      <c r="AB1717" s="471"/>
      <c r="AD1717" s="988"/>
      <c r="AE1717" s="989"/>
      <c r="AF1717" s="989"/>
      <c r="AG1717" s="989"/>
      <c r="AH1717" s="989"/>
      <c r="AI1717" s="989"/>
      <c r="AJ1717" s="989"/>
      <c r="AK1717" s="990"/>
      <c r="AL1717" s="463" t="s">
        <v>3927</v>
      </c>
      <c r="AM1717" s="464"/>
      <c r="AN1717" s="464"/>
      <c r="AO1717" s="464"/>
      <c r="AP1717" s="464"/>
      <c r="AQ1717" s="464"/>
      <c r="AR1717" s="464"/>
      <c r="AS1717" s="464"/>
      <c r="AT1717" s="464"/>
      <c r="AU1717" s="465"/>
      <c r="AV1717" s="466"/>
      <c r="AW1717" s="467"/>
      <c r="AX1717" s="468"/>
      <c r="AY1717" s="469"/>
      <c r="AZ1717" s="464" t="s">
        <v>388</v>
      </c>
      <c r="BA1717" s="470"/>
      <c r="BB1717" s="466" t="s">
        <v>112</v>
      </c>
      <c r="BC1717" s="466"/>
      <c r="BD1717" s="471"/>
    </row>
    <row r="1718" spans="1:58" s="236" customFormat="1" ht="18" hidden="1" customHeight="1">
      <c r="B1718" s="991" t="s">
        <v>3928</v>
      </c>
      <c r="C1718" s="992"/>
      <c r="D1718" s="992"/>
      <c r="E1718" s="992"/>
      <c r="F1718" s="992"/>
      <c r="G1718" s="992"/>
      <c r="H1718" s="992"/>
      <c r="I1718" s="993"/>
      <c r="J1718" s="472" t="s">
        <v>3783</v>
      </c>
      <c r="K1718" s="473" t="s">
        <v>3929</v>
      </c>
      <c r="L1718" s="474"/>
      <c r="M1718" s="474"/>
      <c r="N1718" s="474"/>
      <c r="O1718" s="472" t="s">
        <v>3783</v>
      </c>
      <c r="P1718" s="473" t="s">
        <v>3930</v>
      </c>
      <c r="Q1718" s="474"/>
      <c r="R1718" s="474"/>
      <c r="T1718" s="461" t="s">
        <v>3935</v>
      </c>
      <c r="U1718" s="472" t="s">
        <v>3783</v>
      </c>
      <c r="V1718" s="461" t="s">
        <v>3936</v>
      </c>
      <c r="X1718" s="473"/>
      <c r="Y1718" s="474"/>
      <c r="Z1718" s="474"/>
      <c r="AA1718" s="474"/>
      <c r="AB1718" s="475"/>
      <c r="AD1718" s="991" t="s">
        <v>3928</v>
      </c>
      <c r="AE1718" s="992"/>
      <c r="AF1718" s="992"/>
      <c r="AG1718" s="992"/>
      <c r="AH1718" s="992"/>
      <c r="AI1718" s="992"/>
      <c r="AJ1718" s="992"/>
      <c r="AK1718" s="993"/>
      <c r="AL1718" s="472" t="s">
        <v>3783</v>
      </c>
      <c r="AM1718" s="473" t="s">
        <v>3929</v>
      </c>
      <c r="AN1718" s="474"/>
      <c r="AO1718" s="474"/>
      <c r="AP1718" s="474"/>
      <c r="AQ1718" s="472" t="s">
        <v>3783</v>
      </c>
      <c r="AR1718" s="473" t="s">
        <v>3930</v>
      </c>
      <c r="AS1718" s="474"/>
      <c r="AT1718" s="474"/>
      <c r="AV1718" s="461" t="s">
        <v>3935</v>
      </c>
      <c r="AW1718" s="472" t="s">
        <v>3783</v>
      </c>
      <c r="AX1718" s="461" t="s">
        <v>3936</v>
      </c>
      <c r="AZ1718" s="473"/>
      <c r="BA1718" s="474"/>
      <c r="BB1718" s="474"/>
      <c r="BC1718" s="474"/>
      <c r="BD1718" s="475"/>
    </row>
    <row r="1719" spans="1:58" s="236" customFormat="1" ht="15" hidden="1" customHeight="1">
      <c r="B1719" s="994" t="s">
        <v>3931</v>
      </c>
      <c r="C1719" s="995"/>
      <c r="D1719" s="995"/>
      <c r="E1719" s="995"/>
      <c r="F1719" s="995"/>
      <c r="G1719" s="995"/>
      <c r="H1719" s="995"/>
      <c r="I1719" s="996"/>
      <c r="J1719" s="1000" t="s">
        <v>3932</v>
      </c>
      <c r="K1719" s="1001"/>
      <c r="L1719" s="1004"/>
      <c r="M1719" s="1005"/>
      <c r="N1719" s="1005"/>
      <c r="O1719" s="1005"/>
      <c r="P1719" s="1005"/>
      <c r="Q1719" s="1005"/>
      <c r="R1719" s="1006"/>
      <c r="S1719" s="1006"/>
      <c r="T1719" s="1006"/>
      <c r="U1719" s="1007"/>
      <c r="V1719" s="1008" t="s">
        <v>3933</v>
      </c>
      <c r="W1719" s="1008"/>
      <c r="X1719" s="1008"/>
      <c r="Y1719" s="1008"/>
      <c r="Z1719" s="1008"/>
      <c r="AA1719" s="1008"/>
      <c r="AB1719" s="1009"/>
      <c r="AD1719" s="994" t="s">
        <v>3931</v>
      </c>
      <c r="AE1719" s="995"/>
      <c r="AF1719" s="995"/>
      <c r="AG1719" s="995"/>
      <c r="AH1719" s="995"/>
      <c r="AI1719" s="995"/>
      <c r="AJ1719" s="995"/>
      <c r="AK1719" s="996"/>
      <c r="AL1719" s="1000" t="s">
        <v>3932</v>
      </c>
      <c r="AM1719" s="1001"/>
      <c r="AN1719" s="1004"/>
      <c r="AO1719" s="1005"/>
      <c r="AP1719" s="1005"/>
      <c r="AQ1719" s="1005"/>
      <c r="AR1719" s="1005"/>
      <c r="AS1719" s="1005"/>
      <c r="AT1719" s="1006"/>
      <c r="AU1719" s="1006"/>
      <c r="AV1719" s="1006"/>
      <c r="AW1719" s="1007"/>
      <c r="AX1719" s="1008" t="s">
        <v>3933</v>
      </c>
      <c r="AY1719" s="1008"/>
      <c r="AZ1719" s="1008"/>
      <c r="BA1719" s="1008"/>
      <c r="BB1719" s="1008"/>
      <c r="BC1719" s="1008"/>
      <c r="BD1719" s="1009"/>
    </row>
    <row r="1720" spans="1:58" s="236" customFormat="1" ht="15" hidden="1" customHeight="1">
      <c r="B1720" s="997"/>
      <c r="C1720" s="998"/>
      <c r="D1720" s="998"/>
      <c r="E1720" s="998"/>
      <c r="F1720" s="998"/>
      <c r="G1720" s="998"/>
      <c r="H1720" s="998"/>
      <c r="I1720" s="999"/>
      <c r="J1720" s="1002"/>
      <c r="K1720" s="1003"/>
      <c r="L1720" s="1004"/>
      <c r="M1720" s="1005"/>
      <c r="N1720" s="1005"/>
      <c r="O1720" s="1005"/>
      <c r="P1720" s="1005"/>
      <c r="Q1720" s="1005"/>
      <c r="R1720" s="1006"/>
      <c r="S1720" s="1006"/>
      <c r="T1720" s="1006"/>
      <c r="U1720" s="1007"/>
      <c r="V1720" s="1010"/>
      <c r="W1720" s="1010"/>
      <c r="X1720" s="1010"/>
      <c r="Y1720" s="1010"/>
      <c r="Z1720" s="1010"/>
      <c r="AA1720" s="1010"/>
      <c r="AB1720" s="1011"/>
      <c r="AC1720" s="241"/>
      <c r="AD1720" s="997"/>
      <c r="AE1720" s="998"/>
      <c r="AF1720" s="998"/>
      <c r="AG1720" s="998"/>
      <c r="AH1720" s="998"/>
      <c r="AI1720" s="998"/>
      <c r="AJ1720" s="998"/>
      <c r="AK1720" s="999"/>
      <c r="AL1720" s="1002"/>
      <c r="AM1720" s="1003"/>
      <c r="AN1720" s="1004"/>
      <c r="AO1720" s="1005"/>
      <c r="AP1720" s="1005"/>
      <c r="AQ1720" s="1005"/>
      <c r="AR1720" s="1005"/>
      <c r="AS1720" s="1005"/>
      <c r="AT1720" s="1006"/>
      <c r="AU1720" s="1006"/>
      <c r="AV1720" s="1006"/>
      <c r="AW1720" s="1007"/>
      <c r="AX1720" s="1010"/>
      <c r="AY1720" s="1010"/>
      <c r="AZ1720" s="1010"/>
      <c r="BA1720" s="1010"/>
      <c r="BB1720" s="1010"/>
      <c r="BC1720" s="1010"/>
      <c r="BD1720" s="1011"/>
      <c r="BF1720" s="241"/>
    </row>
    <row r="1721" spans="1:58" s="236" customFormat="1" ht="15" hidden="1" customHeight="1">
      <c r="B1721" s="994" t="s">
        <v>3934</v>
      </c>
      <c r="C1721" s="995"/>
      <c r="D1721" s="995"/>
      <c r="E1721" s="995"/>
      <c r="F1721" s="995"/>
      <c r="G1721" s="995"/>
      <c r="H1721" s="995"/>
      <c r="I1721" s="995"/>
      <c r="J1721" s="968"/>
      <c r="K1721" s="969"/>
      <c r="L1721" s="1012"/>
      <c r="M1721" s="1012" t="s">
        <v>12</v>
      </c>
      <c r="N1721" s="1012"/>
      <c r="O1721" s="1012" t="s">
        <v>11</v>
      </c>
      <c r="P1721" s="1012"/>
      <c r="Q1721" s="1012" t="s">
        <v>227</v>
      </c>
      <c r="S1721" s="476"/>
      <c r="T1721" s="476"/>
      <c r="U1721" s="476"/>
      <c r="V1721" s="476"/>
      <c r="W1721" s="476"/>
      <c r="X1721" s="476"/>
      <c r="Y1721" s="476"/>
      <c r="Z1721" s="476"/>
      <c r="AA1721" s="476"/>
      <c r="AB1721" s="477"/>
      <c r="AC1721" s="241"/>
      <c r="AD1721" s="994" t="s">
        <v>3934</v>
      </c>
      <c r="AE1721" s="995"/>
      <c r="AF1721" s="995"/>
      <c r="AG1721" s="995"/>
      <c r="AH1721" s="995"/>
      <c r="AI1721" s="995"/>
      <c r="AJ1721" s="995"/>
      <c r="AK1721" s="995"/>
      <c r="AL1721" s="968"/>
      <c r="AM1721" s="969"/>
      <c r="AN1721" s="1012"/>
      <c r="AO1721" s="1012" t="s">
        <v>12</v>
      </c>
      <c r="AP1721" s="1012"/>
      <c r="AQ1721" s="1012" t="s">
        <v>11</v>
      </c>
      <c r="AR1721" s="1012"/>
      <c r="AS1721" s="1012" t="s">
        <v>227</v>
      </c>
      <c r="AU1721" s="476"/>
      <c r="AV1721" s="476"/>
      <c r="AW1721" s="476"/>
      <c r="AX1721" s="476"/>
      <c r="AY1721" s="476"/>
      <c r="AZ1721" s="476"/>
      <c r="BA1721" s="476"/>
      <c r="BB1721" s="476"/>
      <c r="BC1721" s="476"/>
      <c r="BD1721" s="477"/>
      <c r="BF1721" s="241"/>
    </row>
    <row r="1722" spans="1:58" s="236" customFormat="1" ht="15" hidden="1" customHeight="1">
      <c r="B1722" s="997"/>
      <c r="C1722" s="998"/>
      <c r="D1722" s="998"/>
      <c r="E1722" s="998"/>
      <c r="F1722" s="998"/>
      <c r="G1722" s="998"/>
      <c r="H1722" s="998"/>
      <c r="I1722" s="998"/>
      <c r="J1722" s="970"/>
      <c r="K1722" s="971"/>
      <c r="L1722" s="1013"/>
      <c r="M1722" s="1013"/>
      <c r="N1722" s="1013"/>
      <c r="O1722" s="1013"/>
      <c r="P1722" s="1013"/>
      <c r="Q1722" s="1013"/>
      <c r="R1722" s="481"/>
      <c r="S1722" s="479"/>
      <c r="T1722" s="479"/>
      <c r="U1722" s="479"/>
      <c r="V1722" s="479"/>
      <c r="W1722" s="479"/>
      <c r="X1722" s="479"/>
      <c r="Y1722" s="479"/>
      <c r="Z1722" s="479"/>
      <c r="AA1722" s="479"/>
      <c r="AB1722" s="480"/>
      <c r="AC1722" s="241"/>
      <c r="AD1722" s="997"/>
      <c r="AE1722" s="998"/>
      <c r="AF1722" s="998"/>
      <c r="AG1722" s="998"/>
      <c r="AH1722" s="998"/>
      <c r="AI1722" s="998"/>
      <c r="AJ1722" s="998"/>
      <c r="AK1722" s="998"/>
      <c r="AL1722" s="970"/>
      <c r="AM1722" s="971"/>
      <c r="AN1722" s="1013"/>
      <c r="AO1722" s="1013"/>
      <c r="AP1722" s="1013"/>
      <c r="AQ1722" s="1013"/>
      <c r="AR1722" s="1013"/>
      <c r="AS1722" s="1013"/>
      <c r="AT1722" s="481"/>
      <c r="AU1722" s="479"/>
      <c r="AV1722" s="479"/>
      <c r="AW1722" s="479"/>
      <c r="AX1722" s="479"/>
      <c r="AY1722" s="479"/>
      <c r="AZ1722" s="479"/>
      <c r="BA1722" s="479"/>
      <c r="BB1722" s="479"/>
      <c r="BC1722" s="479"/>
      <c r="BD1722" s="480"/>
      <c r="BF1722" s="241"/>
    </row>
    <row r="1723" spans="1:58" s="236" customFormat="1" ht="20.100000000000001" hidden="1" customHeight="1">
      <c r="B1723" s="482"/>
      <c r="C1723" s="482"/>
      <c r="D1723" s="482"/>
      <c r="E1723" s="482"/>
      <c r="F1723" s="482"/>
      <c r="G1723" s="482"/>
      <c r="H1723" s="482"/>
      <c r="I1723" s="482"/>
      <c r="J1723" s="487"/>
      <c r="K1723" s="487"/>
      <c r="L1723" s="488"/>
      <c r="M1723" s="487"/>
      <c r="N1723" s="488"/>
      <c r="O1723" s="487"/>
      <c r="P1723" s="488"/>
      <c r="Q1723" s="487"/>
      <c r="R1723" s="488"/>
      <c r="S1723" s="478"/>
      <c r="T1723" s="478"/>
      <c r="U1723" s="478"/>
      <c r="V1723" s="478"/>
      <c r="W1723" s="478"/>
      <c r="X1723" s="478"/>
      <c r="Y1723" s="478"/>
      <c r="Z1723" s="478"/>
      <c r="AA1723" s="478"/>
      <c r="AB1723" s="478"/>
      <c r="AC1723" s="241"/>
      <c r="AE1723" s="241"/>
      <c r="AF1723" s="241"/>
      <c r="AG1723" s="241"/>
      <c r="AH1723" s="241"/>
      <c r="BF1723" s="241"/>
    </row>
    <row r="1724" spans="1:58" s="236" customFormat="1" ht="18" hidden="1" customHeight="1">
      <c r="C1724" s="437" t="s">
        <v>3937</v>
      </c>
      <c r="D1724" s="243" t="s">
        <v>16092</v>
      </c>
      <c r="F1724" s="243"/>
      <c r="G1724" s="243"/>
      <c r="H1724" s="243"/>
      <c r="I1724" s="243"/>
      <c r="J1724" s="483"/>
      <c r="K1724" s="483"/>
      <c r="L1724" s="483"/>
      <c r="M1724" s="483"/>
      <c r="N1724" s="483"/>
      <c r="O1724" s="483"/>
      <c r="P1724" s="483"/>
      <c r="Q1724" s="483"/>
      <c r="R1724" s="483"/>
      <c r="S1724" s="484"/>
      <c r="T1724" s="483"/>
      <c r="U1724" s="483"/>
      <c r="V1724" s="483"/>
      <c r="W1724" s="483"/>
      <c r="X1724" s="243"/>
      <c r="Y1724" s="243"/>
      <c r="Z1724" s="243"/>
      <c r="AA1724" s="243"/>
      <c r="AB1724" s="243"/>
      <c r="AE1724" s="437" t="s">
        <v>3937</v>
      </c>
      <c r="AF1724" s="243" t="s">
        <v>16092</v>
      </c>
      <c r="AH1724" s="243"/>
      <c r="AI1724" s="243"/>
      <c r="AJ1724" s="243"/>
      <c r="AK1724" s="243"/>
      <c r="AL1724" s="483"/>
      <c r="AM1724" s="483"/>
      <c r="AN1724" s="483"/>
      <c r="AO1724" s="483"/>
      <c r="AP1724" s="483"/>
      <c r="AQ1724" s="483"/>
      <c r="AR1724" s="483"/>
      <c r="AS1724" s="483"/>
      <c r="AT1724" s="483"/>
      <c r="AU1724" s="484"/>
      <c r="AV1724" s="483"/>
      <c r="AW1724" s="483"/>
      <c r="AX1724" s="483"/>
      <c r="AY1724" s="483"/>
      <c r="AZ1724" s="243"/>
      <c r="BA1724" s="243"/>
      <c r="BB1724" s="243"/>
      <c r="BC1724" s="243"/>
      <c r="BD1724" s="243"/>
    </row>
    <row r="1725" spans="1:58" s="236" customFormat="1" ht="30" hidden="1" customHeight="1">
      <c r="C1725" s="485" t="s">
        <v>3938</v>
      </c>
      <c r="D1725" s="1032" t="s">
        <v>16093</v>
      </c>
      <c r="E1725" s="1032"/>
      <c r="F1725" s="1032"/>
      <c r="G1725" s="1032"/>
      <c r="H1725" s="1032"/>
      <c r="I1725" s="1032"/>
      <c r="J1725" s="1032"/>
      <c r="K1725" s="1032"/>
      <c r="L1725" s="1032"/>
      <c r="M1725" s="1032"/>
      <c r="N1725" s="1032"/>
      <c r="O1725" s="1032"/>
      <c r="P1725" s="1032"/>
      <c r="Q1725" s="1032"/>
      <c r="R1725" s="1032"/>
      <c r="S1725" s="1032"/>
      <c r="T1725" s="1032"/>
      <c r="U1725" s="1032"/>
      <c r="V1725" s="1032"/>
      <c r="W1725" s="1032"/>
      <c r="X1725" s="1032"/>
      <c r="Y1725" s="1032"/>
      <c r="Z1725" s="1032"/>
      <c r="AA1725" s="1032"/>
      <c r="AB1725" s="1032"/>
      <c r="AE1725" s="485" t="s">
        <v>3938</v>
      </c>
      <c r="AF1725" s="1032" t="s">
        <v>16093</v>
      </c>
      <c r="AG1725" s="1032"/>
      <c r="AH1725" s="1032"/>
      <c r="AI1725" s="1032"/>
      <c r="AJ1725" s="1032"/>
      <c r="AK1725" s="1032"/>
      <c r="AL1725" s="1032"/>
      <c r="AM1725" s="1032"/>
      <c r="AN1725" s="1032"/>
      <c r="AO1725" s="1032"/>
      <c r="AP1725" s="1032"/>
      <c r="AQ1725" s="1032"/>
      <c r="AR1725" s="1032"/>
      <c r="AS1725" s="1032"/>
      <c r="AT1725" s="1032"/>
      <c r="AU1725" s="1032"/>
      <c r="AV1725" s="1032"/>
      <c r="AW1725" s="1032"/>
      <c r="AX1725" s="1032"/>
      <c r="AY1725" s="1032"/>
      <c r="AZ1725" s="1032"/>
      <c r="BA1725" s="1032"/>
      <c r="BB1725" s="1032"/>
      <c r="BC1725" s="1032"/>
      <c r="BD1725" s="1032"/>
    </row>
    <row r="1726" spans="1:58" s="243" customFormat="1" ht="18" customHeight="1">
      <c r="A1726" s="243" t="s">
        <v>16222</v>
      </c>
    </row>
    <row r="1727" spans="1:58" s="243" customFormat="1" ht="18" customHeight="1">
      <c r="A1727" s="243" t="s">
        <v>16223</v>
      </c>
    </row>
    <row r="1728" spans="1:58" s="243" customFormat="1" ht="18" customHeight="1">
      <c r="A1728" s="243" t="s">
        <v>16224</v>
      </c>
    </row>
    <row r="1729" spans="1:28" s="243" customFormat="1" ht="18" customHeight="1">
      <c r="A1729" s="243" t="s">
        <v>16225</v>
      </c>
    </row>
    <row r="1730" spans="1:28" s="236" customFormat="1" ht="7.95" customHeight="1">
      <c r="E1730" s="486"/>
      <c r="F1730" s="486"/>
      <c r="G1730" s="486"/>
      <c r="H1730" s="486"/>
      <c r="I1730" s="486"/>
      <c r="J1730" s="486"/>
      <c r="K1730" s="486"/>
      <c r="L1730" s="486"/>
      <c r="M1730" s="486"/>
      <c r="N1730" s="486"/>
      <c r="O1730" s="486"/>
      <c r="P1730" s="486"/>
      <c r="Q1730" s="486"/>
      <c r="R1730" s="486"/>
      <c r="S1730" s="486"/>
      <c r="T1730" s="486"/>
      <c r="U1730" s="486"/>
      <c r="V1730" s="486"/>
      <c r="W1730" s="486"/>
      <c r="X1730" s="486"/>
      <c r="Y1730" s="486"/>
      <c r="Z1730" s="486"/>
      <c r="AA1730" s="486"/>
      <c r="AB1730" s="486"/>
    </row>
    <row r="1732" spans="1:28" ht="12" customHeight="1">
      <c r="C1732" s="1" t="s">
        <v>4152</v>
      </c>
    </row>
    <row r="1733" spans="1:28" ht="12" customHeight="1">
      <c r="C1733" s="862"/>
      <c r="D1733" s="862"/>
      <c r="F1733" s="1" t="s">
        <v>12</v>
      </c>
      <c r="H1733" s="1" t="s">
        <v>11</v>
      </c>
      <c r="J1733" s="1" t="s">
        <v>227</v>
      </c>
      <c r="M1733" s="98"/>
      <c r="N1733" s="98"/>
      <c r="O1733" s="98"/>
      <c r="P1733" s="98"/>
      <c r="Q1733" s="98"/>
      <c r="R1733" s="98"/>
      <c r="S1733" s="98"/>
      <c r="T1733" s="98"/>
      <c r="U1733" s="98"/>
      <c r="V1733" s="98"/>
      <c r="W1733" s="98"/>
      <c r="X1733" s="98"/>
      <c r="Y1733" s="98"/>
      <c r="Z1733" s="98"/>
      <c r="AA1733" s="98"/>
    </row>
    <row r="1734" spans="1:28" s="2" customFormat="1" ht="14.55" customHeight="1">
      <c r="C1734" s="923" t="s">
        <v>23</v>
      </c>
      <c r="D1734" s="924"/>
      <c r="E1734" s="924"/>
      <c r="F1734" s="1238"/>
      <c r="G1734" s="1240" t="s">
        <v>3794</v>
      </c>
      <c r="H1734" s="1188"/>
      <c r="I1734" s="1188"/>
      <c r="J1734" s="1188"/>
      <c r="K1734" s="1188"/>
      <c r="L1734" s="1189"/>
      <c r="M1734" s="1198" t="s">
        <v>3918</v>
      </c>
      <c r="N1734" s="1199"/>
      <c r="O1734" s="1200"/>
      <c r="P1734" s="866"/>
      <c r="Q1734" s="867"/>
      <c r="R1734" s="95" t="s">
        <v>3919</v>
      </c>
      <c r="S1734" s="866"/>
      <c r="T1734" s="867"/>
      <c r="V1734" s="95"/>
      <c r="W1734" s="95"/>
      <c r="X1734" s="95"/>
      <c r="Y1734" s="95"/>
      <c r="Z1734" s="95"/>
      <c r="AA1734" s="95"/>
    </row>
    <row r="1735" spans="1:28" s="2" customFormat="1" ht="14.55" customHeight="1">
      <c r="C1735" s="1138"/>
      <c r="D1735" s="1110"/>
      <c r="E1735" s="1110"/>
      <c r="F1735" s="1173"/>
      <c r="G1735" s="1182"/>
      <c r="H1735" s="1136"/>
      <c r="I1735" s="1136"/>
      <c r="J1735" s="1136"/>
      <c r="K1735" s="1136"/>
      <c r="L1735" s="1191"/>
      <c r="M1735" s="1198" t="s">
        <v>3920</v>
      </c>
      <c r="N1735" s="1199"/>
      <c r="O1735" s="1200"/>
      <c r="P1735" s="866"/>
      <c r="Q1735" s="870"/>
      <c r="R1735" s="870"/>
      <c r="S1735" s="867"/>
      <c r="T1735" s="1198" t="s">
        <v>3921</v>
      </c>
      <c r="U1735" s="1199"/>
      <c r="V1735" s="1200"/>
      <c r="W1735" s="866"/>
      <c r="X1735" s="870"/>
      <c r="Y1735" s="870"/>
      <c r="Z1735" s="870"/>
      <c r="AA1735" s="867"/>
    </row>
    <row r="1736" spans="1:28" s="2" customFormat="1" ht="14.55" customHeight="1">
      <c r="C1736" s="1138"/>
      <c r="D1736" s="1110"/>
      <c r="E1736" s="1110"/>
      <c r="F1736" s="1173"/>
      <c r="G1736" s="1182"/>
      <c r="H1736" s="1136"/>
      <c r="I1736" s="1136"/>
      <c r="J1736" s="1136"/>
      <c r="K1736" s="1136"/>
      <c r="L1736" s="1191"/>
      <c r="M1736" s="1198" t="s">
        <v>3922</v>
      </c>
      <c r="N1736" s="1199"/>
      <c r="O1736" s="1200"/>
      <c r="P1736" s="866"/>
      <c r="Q1736" s="870"/>
      <c r="R1736" s="870"/>
      <c r="S1736" s="867"/>
      <c r="T1736" s="1198" t="s">
        <v>3923</v>
      </c>
      <c r="U1736" s="1199"/>
      <c r="V1736" s="1200"/>
      <c r="W1736" s="866"/>
      <c r="X1736" s="870"/>
      <c r="Y1736" s="870"/>
      <c r="Z1736" s="870"/>
      <c r="AA1736" s="867"/>
    </row>
    <row r="1737" spans="1:28" s="2" customFormat="1" ht="14.55" customHeight="1">
      <c r="C1737" s="926"/>
      <c r="D1737" s="927"/>
      <c r="E1737" s="927"/>
      <c r="F1737" s="1239"/>
      <c r="G1737" s="1241"/>
      <c r="H1737" s="1193"/>
      <c r="I1737" s="1193"/>
      <c r="J1737" s="1193"/>
      <c r="K1737" s="1193"/>
      <c r="L1737" s="1194"/>
      <c r="M1737" s="1198" t="s">
        <v>3924</v>
      </c>
      <c r="N1737" s="1199"/>
      <c r="O1737" s="1200"/>
      <c r="P1737" s="866"/>
      <c r="Q1737" s="870"/>
      <c r="R1737" s="870"/>
      <c r="S1737" s="870"/>
      <c r="T1737" s="870"/>
      <c r="U1737" s="870"/>
      <c r="V1737" s="870"/>
      <c r="W1737" s="870"/>
      <c r="X1737" s="870"/>
      <c r="Y1737" s="870"/>
      <c r="Z1737" s="870"/>
      <c r="AA1737" s="867"/>
    </row>
    <row r="1738" spans="1:28" s="2" customFormat="1" ht="14.55" customHeight="1">
      <c r="C1738" s="923" t="s">
        <v>7284</v>
      </c>
      <c r="D1738" s="924"/>
      <c r="E1738" s="924"/>
      <c r="F1738" s="924"/>
      <c r="G1738" s="924"/>
      <c r="H1738" s="924"/>
      <c r="I1738" s="924"/>
      <c r="J1738" s="924"/>
      <c r="K1738" s="924"/>
      <c r="L1738" s="1238"/>
      <c r="M1738" s="1245"/>
      <c r="N1738" s="924"/>
      <c r="O1738" s="924"/>
      <c r="P1738" s="924"/>
      <c r="Q1738" s="924"/>
      <c r="R1738" s="924"/>
      <c r="S1738" s="924"/>
      <c r="T1738" s="924"/>
      <c r="U1738" s="924"/>
      <c r="V1738" s="924"/>
      <c r="W1738" s="924"/>
      <c r="X1738" s="924"/>
      <c r="Y1738" s="924"/>
      <c r="Z1738" s="924"/>
      <c r="AA1738" s="925"/>
    </row>
    <row r="1739" spans="1:28" s="2" customFormat="1" ht="14.55" customHeight="1">
      <c r="C1739" s="926"/>
      <c r="D1739" s="927"/>
      <c r="E1739" s="927"/>
      <c r="F1739" s="927"/>
      <c r="G1739" s="927"/>
      <c r="H1739" s="927"/>
      <c r="I1739" s="927"/>
      <c r="J1739" s="927"/>
      <c r="K1739" s="927"/>
      <c r="L1739" s="1239"/>
      <c r="M1739" s="1246"/>
      <c r="N1739" s="927"/>
      <c r="O1739" s="927"/>
      <c r="P1739" s="927"/>
      <c r="Q1739" s="927"/>
      <c r="R1739" s="927"/>
      <c r="S1739" s="927"/>
      <c r="T1739" s="927"/>
      <c r="U1739" s="927"/>
      <c r="V1739" s="927"/>
      <c r="W1739" s="927"/>
      <c r="X1739" s="927"/>
      <c r="Y1739" s="927"/>
      <c r="Z1739" s="927"/>
      <c r="AA1739" s="928"/>
      <c r="AB1739" s="355"/>
    </row>
    <row r="1740" spans="1:28" s="2" customFormat="1" ht="14.55" customHeight="1">
      <c r="C1740" s="923" t="s">
        <v>7285</v>
      </c>
      <c r="D1740" s="924"/>
      <c r="E1740" s="924"/>
      <c r="F1740" s="924"/>
      <c r="G1740" s="924"/>
      <c r="H1740" s="924"/>
      <c r="I1740" s="924"/>
      <c r="J1740" s="924"/>
      <c r="K1740" s="924"/>
      <c r="L1740" s="925"/>
      <c r="M1740" s="924"/>
      <c r="N1740" s="924"/>
      <c r="O1740" s="924"/>
      <c r="P1740" s="924"/>
      <c r="Q1740" s="924"/>
      <c r="R1740" s="924"/>
      <c r="S1740" s="924"/>
      <c r="T1740" s="924"/>
      <c r="U1740" s="924"/>
      <c r="V1740" s="924"/>
      <c r="W1740" s="924"/>
      <c r="X1740" s="924"/>
      <c r="Y1740" s="924"/>
      <c r="Z1740" s="924"/>
      <c r="AA1740" s="925"/>
    </row>
    <row r="1741" spans="1:28" s="2" customFormat="1" ht="14.55" customHeight="1">
      <c r="C1741" s="926"/>
      <c r="D1741" s="927"/>
      <c r="E1741" s="927"/>
      <c r="F1741" s="927"/>
      <c r="G1741" s="927"/>
      <c r="H1741" s="927"/>
      <c r="I1741" s="927"/>
      <c r="J1741" s="927"/>
      <c r="K1741" s="927"/>
      <c r="L1741" s="928"/>
      <c r="M1741" s="927"/>
      <c r="N1741" s="927"/>
      <c r="O1741" s="927"/>
      <c r="P1741" s="927"/>
      <c r="Q1741" s="927"/>
      <c r="R1741" s="927"/>
      <c r="S1741" s="927"/>
      <c r="T1741" s="927"/>
      <c r="U1741" s="927"/>
      <c r="V1741" s="927"/>
      <c r="W1741" s="927"/>
      <c r="X1741" s="927"/>
      <c r="Y1741" s="927"/>
      <c r="Z1741" s="927"/>
      <c r="AA1741" s="928"/>
    </row>
    <row r="1742" spans="1:28" ht="12" customHeight="1">
      <c r="D1742" s="99"/>
      <c r="E1742" s="566" t="s">
        <v>4102</v>
      </c>
      <c r="F1742" s="566"/>
      <c r="G1742" s="566"/>
      <c r="H1742" s="99"/>
      <c r="J1742" s="99"/>
      <c r="K1742" s="99"/>
      <c r="L1742" s="99"/>
      <c r="M1742" s="99"/>
    </row>
    <row r="1743" spans="1:28" ht="12" customHeight="1">
      <c r="D1743" s="99"/>
      <c r="E1743" s="120" t="s">
        <v>4106</v>
      </c>
      <c r="F1743" s="120"/>
      <c r="G1743" s="120"/>
      <c r="H1743" s="95"/>
      <c r="J1743" s="95"/>
      <c r="K1743" s="95"/>
      <c r="L1743" s="95"/>
      <c r="M1743" s="99"/>
    </row>
    <row r="1746" spans="2:57" ht="12" customHeight="1">
      <c r="B1746" s="96" t="s">
        <v>3763</v>
      </c>
      <c r="AD1746" s="1"/>
      <c r="BE1746" s="1"/>
    </row>
    <row r="1747" spans="2:57" ht="13.35" customHeight="1">
      <c r="C1747" s="117">
        <v>1</v>
      </c>
      <c r="D1747" s="851" t="s">
        <v>4109</v>
      </c>
      <c r="E1747" s="851"/>
      <c r="F1747" s="851"/>
      <c r="G1747" s="851"/>
      <c r="H1747" s="851"/>
      <c r="I1747" s="851"/>
      <c r="J1747" s="851"/>
      <c r="K1747" s="851"/>
      <c r="L1747" s="851"/>
      <c r="M1747" s="851"/>
      <c r="N1747" s="851"/>
      <c r="O1747" s="851"/>
      <c r="P1747" s="851"/>
      <c r="Q1747" s="851"/>
      <c r="R1747" s="851"/>
      <c r="S1747" s="851"/>
      <c r="T1747" s="851"/>
      <c r="U1747" s="851"/>
      <c r="V1747" s="851"/>
      <c r="W1747" s="851"/>
      <c r="X1747" s="851"/>
      <c r="Y1747" s="851"/>
      <c r="Z1747" s="851"/>
      <c r="AA1747" s="851"/>
      <c r="AB1747" s="851"/>
      <c r="AD1747" s="1"/>
      <c r="BE1747" s="1"/>
    </row>
    <row r="1748" spans="2:57" ht="4.5" customHeight="1">
      <c r="C1748" s="117"/>
      <c r="D1748" s="118"/>
      <c r="E1748" s="118"/>
      <c r="F1748" s="118"/>
      <c r="G1748" s="118"/>
      <c r="H1748" s="118"/>
      <c r="I1748" s="118"/>
      <c r="J1748" s="118"/>
      <c r="K1748" s="118"/>
      <c r="L1748" s="118"/>
      <c r="M1748" s="118"/>
      <c r="N1748" s="118"/>
      <c r="O1748" s="118"/>
      <c r="P1748" s="118"/>
      <c r="Q1748" s="118"/>
      <c r="R1748" s="118"/>
      <c r="S1748" s="118"/>
      <c r="T1748" s="118"/>
      <c r="U1748" s="118"/>
      <c r="V1748" s="118"/>
      <c r="W1748" s="118"/>
      <c r="X1748" s="118"/>
      <c r="Y1748" s="118"/>
      <c r="Z1748" s="118"/>
      <c r="AA1748" s="118"/>
      <c r="AD1748" s="1"/>
      <c r="BE1748" s="1"/>
    </row>
    <row r="1749" spans="2:57" ht="13.35" customHeight="1">
      <c r="C1749" s="117">
        <v>2</v>
      </c>
      <c r="D1749" s="851" t="s">
        <v>4110</v>
      </c>
      <c r="E1749" s="851"/>
      <c r="F1749" s="851"/>
      <c r="G1749" s="851"/>
      <c r="H1749" s="851"/>
      <c r="I1749" s="851"/>
      <c r="J1749" s="851"/>
      <c r="K1749" s="851"/>
      <c r="L1749" s="851"/>
      <c r="M1749" s="851"/>
      <c r="N1749" s="851"/>
      <c r="O1749" s="851"/>
      <c r="P1749" s="851"/>
      <c r="Q1749" s="851"/>
      <c r="R1749" s="851"/>
      <c r="S1749" s="851"/>
      <c r="T1749" s="851"/>
      <c r="U1749" s="851"/>
      <c r="V1749" s="851"/>
      <c r="W1749" s="851"/>
      <c r="X1749" s="851"/>
      <c r="Y1749" s="851"/>
      <c r="Z1749" s="851"/>
      <c r="AA1749" s="851"/>
      <c r="AB1749" s="851"/>
      <c r="AD1749" s="1"/>
      <c r="BE1749" s="1"/>
    </row>
    <row r="1750" spans="2:57" ht="4.5" customHeight="1">
      <c r="C1750" s="117"/>
      <c r="D1750" s="118"/>
      <c r="E1750" s="118"/>
      <c r="F1750" s="118"/>
      <c r="G1750" s="118"/>
      <c r="H1750" s="118"/>
      <c r="I1750" s="118"/>
      <c r="J1750" s="118"/>
      <c r="K1750" s="118"/>
      <c r="L1750" s="118"/>
      <c r="M1750" s="118"/>
      <c r="N1750" s="118"/>
      <c r="O1750" s="118"/>
      <c r="P1750" s="118"/>
      <c r="Q1750" s="118"/>
      <c r="R1750" s="118"/>
      <c r="S1750" s="118"/>
      <c r="T1750" s="118"/>
      <c r="U1750" s="118"/>
      <c r="V1750" s="118"/>
      <c r="W1750" s="118"/>
      <c r="X1750" s="118"/>
      <c r="Y1750" s="118"/>
      <c r="Z1750" s="118"/>
      <c r="AA1750" s="118"/>
      <c r="AD1750" s="1"/>
      <c r="BE1750" s="1"/>
    </row>
    <row r="1751" spans="2:57" ht="229.8" customHeight="1">
      <c r="C1751" s="117">
        <v>3</v>
      </c>
      <c r="D1751" s="851" t="s">
        <v>16065</v>
      </c>
      <c r="E1751" s="851"/>
      <c r="F1751" s="851"/>
      <c r="G1751" s="851"/>
      <c r="H1751" s="851"/>
      <c r="I1751" s="851"/>
      <c r="J1751" s="851"/>
      <c r="K1751" s="851"/>
      <c r="L1751" s="851"/>
      <c r="M1751" s="851"/>
      <c r="N1751" s="851"/>
      <c r="O1751" s="851"/>
      <c r="P1751" s="851"/>
      <c r="Q1751" s="851"/>
      <c r="R1751" s="851"/>
      <c r="S1751" s="851"/>
      <c r="T1751" s="851"/>
      <c r="U1751" s="851"/>
      <c r="V1751" s="851"/>
      <c r="W1751" s="851"/>
      <c r="X1751" s="851"/>
      <c r="Y1751" s="851"/>
      <c r="Z1751" s="851"/>
      <c r="AA1751" s="851"/>
      <c r="AB1751" s="851"/>
      <c r="AD1751" s="1"/>
      <c r="BE1751" s="1"/>
    </row>
    <row r="1752" spans="2:57" ht="4.5" customHeight="1">
      <c r="C1752" s="117"/>
      <c r="D1752" s="118"/>
      <c r="E1752" s="118"/>
      <c r="F1752" s="118"/>
      <c r="G1752" s="118"/>
      <c r="H1752" s="118"/>
      <c r="I1752" s="118"/>
      <c r="J1752" s="118"/>
      <c r="K1752" s="118"/>
      <c r="L1752" s="118"/>
      <c r="M1752" s="118"/>
      <c r="N1752" s="118"/>
      <c r="O1752" s="118"/>
      <c r="P1752" s="118"/>
      <c r="Q1752" s="118"/>
      <c r="R1752" s="118"/>
      <c r="S1752" s="118"/>
      <c r="T1752" s="118"/>
      <c r="U1752" s="118"/>
      <c r="V1752" s="118"/>
      <c r="W1752" s="118"/>
      <c r="X1752" s="118"/>
      <c r="Y1752" s="118"/>
      <c r="Z1752" s="118"/>
      <c r="AA1752" s="118"/>
      <c r="AD1752" s="1"/>
      <c r="BE1752" s="1"/>
    </row>
    <row r="1753" spans="2:57" ht="60.6" customHeight="1">
      <c r="C1753" s="117">
        <v>4</v>
      </c>
      <c r="D1753" s="851" t="s">
        <v>16066</v>
      </c>
      <c r="E1753" s="851"/>
      <c r="F1753" s="851"/>
      <c r="G1753" s="851"/>
      <c r="H1753" s="851"/>
      <c r="I1753" s="851"/>
      <c r="J1753" s="851"/>
      <c r="K1753" s="851"/>
      <c r="L1753" s="851"/>
      <c r="M1753" s="851"/>
      <c r="N1753" s="851"/>
      <c r="O1753" s="851"/>
      <c r="P1753" s="851"/>
      <c r="Q1753" s="851"/>
      <c r="R1753" s="851"/>
      <c r="S1753" s="851"/>
      <c r="T1753" s="851"/>
      <c r="U1753" s="851"/>
      <c r="V1753" s="851"/>
      <c r="W1753" s="851"/>
      <c r="X1753" s="851"/>
      <c r="Y1753" s="851"/>
      <c r="Z1753" s="851"/>
      <c r="AA1753" s="851"/>
      <c r="AB1753" s="851"/>
      <c r="AD1753" s="1"/>
      <c r="BE1753" s="1"/>
    </row>
    <row r="1754" spans="2:57" ht="4.5" customHeight="1">
      <c r="C1754" s="117"/>
      <c r="D1754" s="118"/>
      <c r="E1754" s="118"/>
      <c r="F1754" s="118"/>
      <c r="G1754" s="118"/>
      <c r="H1754" s="118"/>
      <c r="I1754" s="118"/>
      <c r="J1754" s="118"/>
      <c r="K1754" s="118"/>
      <c r="L1754" s="118"/>
      <c r="M1754" s="118"/>
      <c r="N1754" s="118"/>
      <c r="O1754" s="118"/>
      <c r="P1754" s="118"/>
      <c r="Q1754" s="118"/>
      <c r="R1754" s="118"/>
      <c r="S1754" s="118"/>
      <c r="T1754" s="118"/>
      <c r="U1754" s="118"/>
      <c r="V1754" s="118"/>
      <c r="W1754" s="118"/>
      <c r="X1754" s="118"/>
      <c r="Y1754" s="118"/>
      <c r="Z1754" s="118"/>
      <c r="AA1754" s="118"/>
      <c r="AD1754" s="1"/>
      <c r="BE1754" s="1"/>
    </row>
    <row r="1755" spans="2:57" ht="28.8" customHeight="1">
      <c r="C1755" s="117">
        <v>5</v>
      </c>
      <c r="D1755" s="851" t="s">
        <v>4107</v>
      </c>
      <c r="E1755" s="851"/>
      <c r="F1755" s="851"/>
      <c r="G1755" s="851"/>
      <c r="H1755" s="851"/>
      <c r="I1755" s="851"/>
      <c r="J1755" s="851"/>
      <c r="K1755" s="851"/>
      <c r="L1755" s="851"/>
      <c r="M1755" s="851"/>
      <c r="N1755" s="851"/>
      <c r="O1755" s="851"/>
      <c r="P1755" s="851"/>
      <c r="Q1755" s="851"/>
      <c r="R1755" s="851"/>
      <c r="S1755" s="851"/>
      <c r="T1755" s="851"/>
      <c r="U1755" s="851"/>
      <c r="V1755" s="851"/>
      <c r="W1755" s="851"/>
      <c r="X1755" s="851"/>
      <c r="Y1755" s="851"/>
      <c r="Z1755" s="851"/>
      <c r="AA1755" s="851"/>
      <c r="AB1755" s="851"/>
      <c r="AD1755" s="1"/>
      <c r="BE1755" s="1"/>
    </row>
    <row r="1756" spans="2:57" ht="4.5" customHeight="1">
      <c r="C1756" s="117"/>
      <c r="D1756" s="118"/>
      <c r="E1756" s="118"/>
      <c r="F1756" s="118"/>
      <c r="G1756" s="118"/>
      <c r="H1756" s="118"/>
      <c r="I1756" s="118"/>
      <c r="J1756" s="118"/>
      <c r="K1756" s="118"/>
      <c r="L1756" s="118"/>
      <c r="M1756" s="118"/>
      <c r="N1756" s="118"/>
      <c r="O1756" s="118"/>
      <c r="P1756" s="118"/>
      <c r="Q1756" s="118"/>
      <c r="R1756" s="118"/>
      <c r="S1756" s="118"/>
      <c r="T1756" s="118"/>
      <c r="U1756" s="118"/>
      <c r="V1756" s="118"/>
      <c r="W1756" s="118"/>
      <c r="X1756" s="118"/>
      <c r="Y1756" s="118"/>
      <c r="Z1756" s="118"/>
      <c r="AA1756" s="118"/>
      <c r="AD1756" s="1"/>
      <c r="BE1756" s="1"/>
    </row>
    <row r="1757" spans="2:57" ht="25.95" customHeight="1">
      <c r="C1757" s="117">
        <v>6</v>
      </c>
      <c r="D1757" s="851" t="s">
        <v>16067</v>
      </c>
      <c r="E1757" s="851"/>
      <c r="F1757" s="851"/>
      <c r="G1757" s="851"/>
      <c r="H1757" s="851"/>
      <c r="I1757" s="851"/>
      <c r="J1757" s="851"/>
      <c r="K1757" s="851"/>
      <c r="L1757" s="851"/>
      <c r="M1757" s="851"/>
      <c r="N1757" s="851"/>
      <c r="O1757" s="851"/>
      <c r="P1757" s="851"/>
      <c r="Q1757" s="851"/>
      <c r="R1757" s="851"/>
      <c r="S1757" s="851"/>
      <c r="T1757" s="851"/>
      <c r="U1757" s="851"/>
      <c r="V1757" s="851"/>
      <c r="W1757" s="851"/>
      <c r="X1757" s="851"/>
      <c r="Y1757" s="851"/>
      <c r="Z1757" s="851"/>
      <c r="AA1757" s="851"/>
      <c r="AB1757" s="851"/>
      <c r="AD1757" s="1"/>
      <c r="BE1757" s="1"/>
    </row>
    <row r="1758" spans="2:57" ht="4.5" customHeight="1">
      <c r="C1758" s="117"/>
      <c r="D1758" s="118"/>
      <c r="E1758" s="118"/>
      <c r="F1758" s="118"/>
      <c r="G1758" s="118"/>
      <c r="H1758" s="118"/>
      <c r="I1758" s="118"/>
      <c r="J1758" s="118"/>
      <c r="K1758" s="118"/>
      <c r="L1758" s="118"/>
      <c r="M1758" s="118"/>
      <c r="N1758" s="118"/>
      <c r="O1758" s="118"/>
      <c r="P1758" s="118"/>
      <c r="Q1758" s="118"/>
      <c r="R1758" s="118"/>
      <c r="S1758" s="118"/>
      <c r="T1758" s="118"/>
      <c r="U1758" s="118"/>
      <c r="V1758" s="118"/>
      <c r="W1758" s="118"/>
      <c r="X1758" s="118"/>
      <c r="Y1758" s="118"/>
      <c r="Z1758" s="118"/>
      <c r="AA1758" s="118"/>
      <c r="AD1758" s="1"/>
      <c r="BE1758" s="1"/>
    </row>
    <row r="1759" spans="2:57" ht="261.60000000000002" customHeight="1">
      <c r="C1759" s="117">
        <v>7</v>
      </c>
      <c r="D1759" s="851" t="s">
        <v>4108</v>
      </c>
      <c r="E1759" s="851"/>
      <c r="F1759" s="851"/>
      <c r="G1759" s="851"/>
      <c r="H1759" s="851"/>
      <c r="I1759" s="851"/>
      <c r="J1759" s="851"/>
      <c r="K1759" s="851"/>
      <c r="L1759" s="851"/>
      <c r="M1759" s="851"/>
      <c r="N1759" s="851"/>
      <c r="O1759" s="851"/>
      <c r="P1759" s="851"/>
      <c r="Q1759" s="851"/>
      <c r="R1759" s="851"/>
      <c r="S1759" s="851"/>
      <c r="T1759" s="851"/>
      <c r="U1759" s="851"/>
      <c r="V1759" s="851"/>
      <c r="W1759" s="851"/>
      <c r="X1759" s="851"/>
      <c r="Y1759" s="851"/>
      <c r="Z1759" s="851"/>
      <c r="AA1759" s="851"/>
      <c r="AB1759" s="851"/>
      <c r="AD1759" s="1"/>
      <c r="BE1759" s="1"/>
    </row>
    <row r="1760" spans="2:57" ht="4.5" customHeight="1">
      <c r="C1760" s="117"/>
      <c r="D1760" s="118"/>
      <c r="E1760" s="118"/>
      <c r="F1760" s="118"/>
      <c r="G1760" s="118"/>
      <c r="H1760" s="118"/>
      <c r="I1760" s="118"/>
      <c r="J1760" s="118"/>
      <c r="K1760" s="118"/>
      <c r="L1760" s="118"/>
      <c r="M1760" s="118"/>
      <c r="N1760" s="118"/>
      <c r="O1760" s="118"/>
      <c r="P1760" s="118"/>
      <c r="Q1760" s="118"/>
      <c r="R1760" s="118"/>
      <c r="S1760" s="118"/>
      <c r="T1760" s="118"/>
      <c r="U1760" s="118"/>
      <c r="V1760" s="118"/>
      <c r="W1760" s="118"/>
      <c r="X1760" s="118"/>
      <c r="Y1760" s="118"/>
      <c r="Z1760" s="118"/>
      <c r="AA1760" s="118"/>
      <c r="AD1760" s="1"/>
      <c r="BE1760" s="1"/>
    </row>
    <row r="1761" spans="3:57" ht="52.5" customHeight="1">
      <c r="C1761" s="117">
        <v>8</v>
      </c>
      <c r="D1761" s="851" t="s">
        <v>4111</v>
      </c>
      <c r="E1761" s="851"/>
      <c r="F1761" s="851"/>
      <c r="G1761" s="851"/>
      <c r="H1761" s="851"/>
      <c r="I1761" s="851"/>
      <c r="J1761" s="851"/>
      <c r="K1761" s="851"/>
      <c r="L1761" s="851"/>
      <c r="M1761" s="851"/>
      <c r="N1761" s="851"/>
      <c r="O1761" s="851"/>
      <c r="P1761" s="851"/>
      <c r="Q1761" s="851"/>
      <c r="R1761" s="851"/>
      <c r="S1761" s="851"/>
      <c r="T1761" s="851"/>
      <c r="U1761" s="851"/>
      <c r="V1761" s="851"/>
      <c r="W1761" s="851"/>
      <c r="X1761" s="851"/>
      <c r="Y1761" s="851"/>
      <c r="Z1761" s="851"/>
      <c r="AA1761" s="851"/>
      <c r="AB1761" s="851"/>
      <c r="AD1761" s="1"/>
      <c r="BE1761" s="1"/>
    </row>
    <row r="1762" spans="3:57" ht="4.5" customHeight="1">
      <c r="C1762" s="117"/>
      <c r="D1762" s="118"/>
      <c r="E1762" s="118"/>
      <c r="F1762" s="118"/>
      <c r="G1762" s="118"/>
      <c r="H1762" s="118"/>
      <c r="I1762" s="118"/>
      <c r="J1762" s="118"/>
      <c r="K1762" s="118"/>
      <c r="L1762" s="118"/>
      <c r="M1762" s="118"/>
      <c r="N1762" s="118"/>
      <c r="O1762" s="118"/>
      <c r="P1762" s="118"/>
      <c r="Q1762" s="118"/>
      <c r="R1762" s="118"/>
      <c r="S1762" s="118"/>
      <c r="T1762" s="118"/>
      <c r="U1762" s="118"/>
      <c r="V1762" s="118"/>
      <c r="W1762" s="118"/>
      <c r="X1762" s="118"/>
      <c r="Y1762" s="118"/>
      <c r="Z1762" s="118"/>
      <c r="AA1762" s="118"/>
      <c r="AD1762" s="1"/>
      <c r="BE1762" s="1"/>
    </row>
    <row r="1763" spans="3:57" ht="61.2" customHeight="1">
      <c r="C1763" s="117">
        <v>9</v>
      </c>
      <c r="D1763" s="851" t="s">
        <v>4112</v>
      </c>
      <c r="E1763" s="851"/>
      <c r="F1763" s="851"/>
      <c r="G1763" s="851"/>
      <c r="H1763" s="851"/>
      <c r="I1763" s="851"/>
      <c r="J1763" s="851"/>
      <c r="K1763" s="851"/>
      <c r="L1763" s="851"/>
      <c r="M1763" s="851"/>
      <c r="N1763" s="851"/>
      <c r="O1763" s="851"/>
      <c r="P1763" s="851"/>
      <c r="Q1763" s="851"/>
      <c r="R1763" s="851"/>
      <c r="S1763" s="851"/>
      <c r="T1763" s="851"/>
      <c r="U1763" s="851"/>
      <c r="V1763" s="851"/>
      <c r="W1763" s="851"/>
      <c r="X1763" s="851"/>
      <c r="Y1763" s="851"/>
      <c r="Z1763" s="851"/>
      <c r="AA1763" s="851"/>
      <c r="AB1763" s="851"/>
      <c r="AD1763" s="1"/>
      <c r="BE1763" s="1"/>
    </row>
    <row r="1764" spans="3:57" ht="4.5" customHeight="1">
      <c r="C1764" s="117"/>
      <c r="D1764" s="118"/>
      <c r="E1764" s="118"/>
      <c r="F1764" s="118"/>
      <c r="G1764" s="118"/>
      <c r="H1764" s="118"/>
      <c r="I1764" s="118"/>
      <c r="J1764" s="118"/>
      <c r="K1764" s="118"/>
      <c r="L1764" s="118"/>
      <c r="M1764" s="118"/>
      <c r="N1764" s="118"/>
      <c r="O1764" s="118"/>
      <c r="P1764" s="118"/>
      <c r="Q1764" s="118"/>
      <c r="R1764" s="118"/>
      <c r="S1764" s="118"/>
      <c r="T1764" s="118"/>
      <c r="U1764" s="118"/>
      <c r="V1764" s="118"/>
      <c r="W1764" s="118"/>
      <c r="X1764" s="118"/>
      <c r="Y1764" s="118"/>
      <c r="Z1764" s="118"/>
      <c r="AA1764" s="118"/>
      <c r="AD1764" s="1"/>
      <c r="BE1764" s="1"/>
    </row>
    <row r="1765" spans="3:57" ht="40.799999999999997" customHeight="1">
      <c r="C1765" s="117">
        <v>10</v>
      </c>
      <c r="D1765" s="851" t="s">
        <v>16068</v>
      </c>
      <c r="E1765" s="851"/>
      <c r="F1765" s="851"/>
      <c r="G1765" s="851"/>
      <c r="H1765" s="851"/>
      <c r="I1765" s="851"/>
      <c r="J1765" s="851"/>
      <c r="K1765" s="851"/>
      <c r="L1765" s="851"/>
      <c r="M1765" s="851"/>
      <c r="N1765" s="851"/>
      <c r="O1765" s="851"/>
      <c r="P1765" s="851"/>
      <c r="Q1765" s="851"/>
      <c r="R1765" s="851"/>
      <c r="S1765" s="851"/>
      <c r="T1765" s="851"/>
      <c r="U1765" s="851"/>
      <c r="V1765" s="851"/>
      <c r="W1765" s="851"/>
      <c r="X1765" s="851"/>
      <c r="Y1765" s="851"/>
      <c r="Z1765" s="851"/>
      <c r="AA1765" s="851"/>
      <c r="AB1765" s="851"/>
      <c r="AD1765" s="1"/>
      <c r="BE1765" s="1"/>
    </row>
    <row r="1766" spans="3:57" ht="4.5" customHeight="1">
      <c r="C1766" s="117"/>
      <c r="D1766" s="118"/>
      <c r="E1766" s="118"/>
      <c r="F1766" s="118"/>
      <c r="G1766" s="118"/>
      <c r="H1766" s="118"/>
      <c r="I1766" s="118"/>
      <c r="J1766" s="118"/>
      <c r="K1766" s="118"/>
      <c r="L1766" s="118"/>
      <c r="M1766" s="118"/>
      <c r="N1766" s="118"/>
      <c r="O1766" s="118"/>
      <c r="P1766" s="118"/>
      <c r="Q1766" s="118"/>
      <c r="R1766" s="118"/>
      <c r="S1766" s="118"/>
      <c r="T1766" s="118"/>
      <c r="U1766" s="118"/>
      <c r="V1766" s="118"/>
      <c r="W1766" s="118"/>
      <c r="X1766" s="118"/>
      <c r="Y1766" s="118"/>
      <c r="Z1766" s="118"/>
      <c r="AA1766" s="118"/>
      <c r="AD1766" s="1"/>
      <c r="BE1766" s="1"/>
    </row>
    <row r="1767" spans="3:57" ht="33.6" customHeight="1">
      <c r="C1767" s="117">
        <v>11</v>
      </c>
      <c r="D1767" s="851" t="s">
        <v>4146</v>
      </c>
      <c r="E1767" s="851"/>
      <c r="F1767" s="851"/>
      <c r="G1767" s="851"/>
      <c r="H1767" s="851"/>
      <c r="I1767" s="851"/>
      <c r="J1767" s="851"/>
      <c r="K1767" s="851"/>
      <c r="L1767" s="851"/>
      <c r="M1767" s="851"/>
      <c r="N1767" s="851"/>
      <c r="O1767" s="851"/>
      <c r="P1767" s="851"/>
      <c r="Q1767" s="851"/>
      <c r="R1767" s="851"/>
      <c r="S1767" s="851"/>
      <c r="T1767" s="851"/>
      <c r="U1767" s="851"/>
      <c r="V1767" s="851"/>
      <c r="W1767" s="851"/>
      <c r="X1767" s="851"/>
      <c r="Y1767" s="851"/>
      <c r="Z1767" s="851"/>
      <c r="AA1767" s="851"/>
      <c r="AB1767" s="851"/>
      <c r="AD1767" s="1"/>
      <c r="BE1767" s="1"/>
    </row>
  </sheetData>
  <mergeCells count="7313">
    <mergeCell ref="AF1725:BD1725"/>
    <mergeCell ref="C1738:L1739"/>
    <mergeCell ref="M1740:AA1741"/>
    <mergeCell ref="C1740:L1741"/>
    <mergeCell ref="C1733:D1733"/>
    <mergeCell ref="AO1678:AS1678"/>
    <mergeCell ref="AT1678:AV1678"/>
    <mergeCell ref="AW1678:BD1678"/>
    <mergeCell ref="AO1680:BD1680"/>
    <mergeCell ref="AD1681:AK1683"/>
    <mergeCell ref="AD1684:AK1684"/>
    <mergeCell ref="AD1685:AK1686"/>
    <mergeCell ref="AW1679:BD1679"/>
    <mergeCell ref="AL1680:AN1680"/>
    <mergeCell ref="AD1678:AK1680"/>
    <mergeCell ref="AX1685:BD1686"/>
    <mergeCell ref="AD1687:AK1688"/>
    <mergeCell ref="AL1687:AM1688"/>
    <mergeCell ref="AN1687:AN1688"/>
    <mergeCell ref="AO1687:AO1688"/>
    <mergeCell ref="AP1687:AP1688"/>
    <mergeCell ref="AQ1687:AQ1688"/>
    <mergeCell ref="AR1687:AR1688"/>
    <mergeCell ref="AS1687:AS1688"/>
    <mergeCell ref="D1725:AB1725"/>
    <mergeCell ref="AO1696:AP1696"/>
    <mergeCell ref="AR1696:AS1696"/>
    <mergeCell ref="AT1696:BD1696"/>
    <mergeCell ref="AD1697:AK1699"/>
    <mergeCell ref="AO1697:AS1697"/>
    <mergeCell ref="AT1697:AV1697"/>
    <mergeCell ref="AW1697:BD1697"/>
    <mergeCell ref="AO1699:BD1699"/>
    <mergeCell ref="AD1700:AK1702"/>
    <mergeCell ref="AD1703:AK1703"/>
    <mergeCell ref="AD1704:AK1705"/>
    <mergeCell ref="AL1704:AM1705"/>
    <mergeCell ref="AN1704:AQ1705"/>
    <mergeCell ref="AR1704:AS1705"/>
    <mergeCell ref="AT1704:AW1705"/>
    <mergeCell ref="AX1704:BD1705"/>
    <mergeCell ref="AD1706:AK1707"/>
    <mergeCell ref="AO1698:AS1698"/>
    <mergeCell ref="AT1698:AV1698"/>
    <mergeCell ref="AW1698:BD1698"/>
    <mergeCell ref="AL1699:AN1699"/>
    <mergeCell ref="AD1719:AK1720"/>
    <mergeCell ref="AL1698:AN1698"/>
    <mergeCell ref="AD1709:AK1709"/>
    <mergeCell ref="AL1709:BD1709"/>
    <mergeCell ref="AD1710:AK1710"/>
    <mergeCell ref="AL1710:BD1710"/>
    <mergeCell ref="AD1711:AK1711"/>
    <mergeCell ref="AL1711:AN1711"/>
    <mergeCell ref="AL1719:AM1720"/>
    <mergeCell ref="AN1719:AQ1720"/>
    <mergeCell ref="AD1712:AK1714"/>
    <mergeCell ref="AL1712:AN1712"/>
    <mergeCell ref="AO1712:AS1712"/>
    <mergeCell ref="AT1712:AV1712"/>
    <mergeCell ref="AW1712:BD1712"/>
    <mergeCell ref="AL1713:AN1713"/>
    <mergeCell ref="AO1713:AS1713"/>
    <mergeCell ref="AT1713:AV1713"/>
    <mergeCell ref="AW1713:BD1713"/>
    <mergeCell ref="AL1714:AN1714"/>
    <mergeCell ref="AO1714:BD1714"/>
    <mergeCell ref="AD1715:AK1717"/>
    <mergeCell ref="AP1721:AP1722"/>
    <mergeCell ref="AQ1721:AQ1722"/>
    <mergeCell ref="AR1721:AR1722"/>
    <mergeCell ref="AS1721:AS1722"/>
    <mergeCell ref="AW1664:BD1664"/>
    <mergeCell ref="AL1665:AN1665"/>
    <mergeCell ref="AO1665:BD1665"/>
    <mergeCell ref="AD1666:AK1668"/>
    <mergeCell ref="AD1669:AK1669"/>
    <mergeCell ref="AD1670:AK1671"/>
    <mergeCell ref="AL1670:AM1671"/>
    <mergeCell ref="AN1670:AQ1671"/>
    <mergeCell ref="AR1670:AS1671"/>
    <mergeCell ref="AT1670:AW1671"/>
    <mergeCell ref="AX1670:BD1671"/>
    <mergeCell ref="AO1677:AP1677"/>
    <mergeCell ref="AR1677:AS1677"/>
    <mergeCell ref="AT1677:BD1677"/>
    <mergeCell ref="AL1706:AM1707"/>
    <mergeCell ref="AN1706:AN1707"/>
    <mergeCell ref="AO1706:AO1707"/>
    <mergeCell ref="AP1706:AP1707"/>
    <mergeCell ref="AQ1706:AQ1707"/>
    <mergeCell ref="AR1719:AS1720"/>
    <mergeCell ref="AT1719:AW1720"/>
    <mergeCell ref="AX1719:BD1720"/>
    <mergeCell ref="AD1721:AK1722"/>
    <mergeCell ref="AL1721:AM1722"/>
    <mergeCell ref="AN1721:AN1722"/>
    <mergeCell ref="AO1721:AO1722"/>
    <mergeCell ref="AR1706:AR1707"/>
    <mergeCell ref="AS1706:AS1707"/>
    <mergeCell ref="AL1685:AM1686"/>
    <mergeCell ref="AN1685:AQ1686"/>
    <mergeCell ref="AR1685:AS1686"/>
    <mergeCell ref="AT1685:AW1686"/>
    <mergeCell ref="AL1631:AN1631"/>
    <mergeCell ref="AO1631:BD1631"/>
    <mergeCell ref="AD1632:AK1634"/>
    <mergeCell ref="AD1635:AK1635"/>
    <mergeCell ref="AD1636:AK1637"/>
    <mergeCell ref="AL1636:AM1637"/>
    <mergeCell ref="AN1636:AQ1637"/>
    <mergeCell ref="AR1636:AS1637"/>
    <mergeCell ref="AT1636:AW1637"/>
    <mergeCell ref="AX1636:BD1637"/>
    <mergeCell ref="AD1647:AK1649"/>
    <mergeCell ref="AD1650:AK1650"/>
    <mergeCell ref="AD1651:AK1652"/>
    <mergeCell ref="AL1651:AM1652"/>
    <mergeCell ref="AN1651:AQ1652"/>
    <mergeCell ref="AR1651:AS1652"/>
    <mergeCell ref="AT1651:AW1652"/>
    <mergeCell ref="AX1651:BD1652"/>
    <mergeCell ref="AL1645:AN1645"/>
    <mergeCell ref="AO1645:AS1645"/>
    <mergeCell ref="AT1645:AV1645"/>
    <mergeCell ref="AW1645:BD1645"/>
    <mergeCell ref="AO1643:AP1643"/>
    <mergeCell ref="AR1643:AS1643"/>
    <mergeCell ref="AD1598:AK1600"/>
    <mergeCell ref="AD1601:AK1601"/>
    <mergeCell ref="AD1602:AK1603"/>
    <mergeCell ref="AL1602:AM1603"/>
    <mergeCell ref="AN1602:AQ1603"/>
    <mergeCell ref="AR1602:AS1603"/>
    <mergeCell ref="AT1602:AW1603"/>
    <mergeCell ref="AX1602:BD1603"/>
    <mergeCell ref="AO1609:AP1609"/>
    <mergeCell ref="AR1609:AS1609"/>
    <mergeCell ref="AT1609:BD1609"/>
    <mergeCell ref="AD1619:AK1620"/>
    <mergeCell ref="AL1619:AM1620"/>
    <mergeCell ref="AN1619:AN1620"/>
    <mergeCell ref="AO1619:AO1620"/>
    <mergeCell ref="AP1619:AP1620"/>
    <mergeCell ref="AQ1619:AQ1620"/>
    <mergeCell ref="AR1619:AR1620"/>
    <mergeCell ref="AS1619:AS1620"/>
    <mergeCell ref="AL1612:AN1612"/>
    <mergeCell ref="AD1617:AK1618"/>
    <mergeCell ref="AL1617:AM1618"/>
    <mergeCell ref="AN1617:AQ1618"/>
    <mergeCell ref="AR1617:AS1618"/>
    <mergeCell ref="AT1617:AW1618"/>
    <mergeCell ref="AX1617:BD1618"/>
    <mergeCell ref="AD1609:AK1609"/>
    <mergeCell ref="AL1610:AN1610"/>
    <mergeCell ref="AD1604:AK1605"/>
    <mergeCell ref="AL1604:AM1605"/>
    <mergeCell ref="AN1604:AN1605"/>
    <mergeCell ref="AN1585:AN1586"/>
    <mergeCell ref="AO1585:AO1586"/>
    <mergeCell ref="AP1585:AP1586"/>
    <mergeCell ref="AQ1585:AQ1586"/>
    <mergeCell ref="AR1585:AR1586"/>
    <mergeCell ref="AS1585:AS1586"/>
    <mergeCell ref="AL1578:AN1578"/>
    <mergeCell ref="AL1595:AN1595"/>
    <mergeCell ref="AO1595:AS1595"/>
    <mergeCell ref="AT1595:AV1595"/>
    <mergeCell ref="AW1595:BD1595"/>
    <mergeCell ref="AL1596:AN1596"/>
    <mergeCell ref="AO1596:AS1596"/>
    <mergeCell ref="AT1596:AV1596"/>
    <mergeCell ref="AW1596:BD1596"/>
    <mergeCell ref="AL1597:AN1597"/>
    <mergeCell ref="AO1597:BD1597"/>
    <mergeCell ref="AL1594:AN1594"/>
    <mergeCell ref="AF1589:BD1589"/>
    <mergeCell ref="AD1592:AK1592"/>
    <mergeCell ref="AL1592:BD1592"/>
    <mergeCell ref="AD1593:AK1593"/>
    <mergeCell ref="AL1593:BD1593"/>
    <mergeCell ref="AD1594:AK1594"/>
    <mergeCell ref="AO1594:AP1594"/>
    <mergeCell ref="AR1594:AS1594"/>
    <mergeCell ref="AT1594:BD1594"/>
    <mergeCell ref="AD1595:AK1597"/>
    <mergeCell ref="AD1567:AK1567"/>
    <mergeCell ref="AD1568:AK1569"/>
    <mergeCell ref="AL1568:AM1569"/>
    <mergeCell ref="AN1568:AQ1569"/>
    <mergeCell ref="AR1568:AS1569"/>
    <mergeCell ref="AT1568:AW1569"/>
    <mergeCell ref="AX1568:BD1569"/>
    <mergeCell ref="AD1561:AK1563"/>
    <mergeCell ref="AO1575:AP1575"/>
    <mergeCell ref="AR1575:AS1575"/>
    <mergeCell ref="AT1575:BD1575"/>
    <mergeCell ref="AD1576:AK1578"/>
    <mergeCell ref="AO1576:AS1576"/>
    <mergeCell ref="AT1576:AV1576"/>
    <mergeCell ref="AW1576:BD1576"/>
    <mergeCell ref="AO1578:BD1578"/>
    <mergeCell ref="AO1577:AS1577"/>
    <mergeCell ref="AT1577:AV1577"/>
    <mergeCell ref="AW1577:BD1577"/>
    <mergeCell ref="AL1561:AN1561"/>
    <mergeCell ref="AO1561:AS1561"/>
    <mergeCell ref="AT1561:AV1561"/>
    <mergeCell ref="AW1561:BD1561"/>
    <mergeCell ref="AP1570:AP1571"/>
    <mergeCell ref="AQ1570:AQ1571"/>
    <mergeCell ref="AR1570:AR1571"/>
    <mergeCell ref="AS1570:AS1571"/>
    <mergeCell ref="AD1573:AK1573"/>
    <mergeCell ref="AL1573:BD1573"/>
    <mergeCell ref="AL1575:AN1575"/>
    <mergeCell ref="AL1577:AN1577"/>
    <mergeCell ref="AO1562:AS1562"/>
    <mergeCell ref="AX1549:BD1550"/>
    <mergeCell ref="AD1564:AK1566"/>
    <mergeCell ref="AD1551:AK1552"/>
    <mergeCell ref="AL1551:AM1552"/>
    <mergeCell ref="AN1551:AN1552"/>
    <mergeCell ref="AO1551:AO1552"/>
    <mergeCell ref="AP1551:AP1552"/>
    <mergeCell ref="AR1551:AR1552"/>
    <mergeCell ref="AS1551:AS1552"/>
    <mergeCell ref="AD1545:AK1547"/>
    <mergeCell ref="AD1548:AK1548"/>
    <mergeCell ref="AD1549:AK1550"/>
    <mergeCell ref="AL1549:AM1550"/>
    <mergeCell ref="AN1549:AQ1550"/>
    <mergeCell ref="AR1549:AS1550"/>
    <mergeCell ref="AT1549:AW1550"/>
    <mergeCell ref="AL1562:AN1562"/>
    <mergeCell ref="AR1560:AS1560"/>
    <mergeCell ref="AT1560:BD1560"/>
    <mergeCell ref="AD1515:AK1516"/>
    <mergeCell ref="AL1515:AM1516"/>
    <mergeCell ref="AN1515:AQ1516"/>
    <mergeCell ref="AR1515:AS1516"/>
    <mergeCell ref="AT1515:AW1516"/>
    <mergeCell ref="AX1515:BD1516"/>
    <mergeCell ref="AD1511:AK1513"/>
    <mergeCell ref="AD1514:AK1514"/>
    <mergeCell ref="AD1524:AK1524"/>
    <mergeCell ref="AL1524:BD1524"/>
    <mergeCell ref="AD1525:AK1525"/>
    <mergeCell ref="AL1525:BD1525"/>
    <mergeCell ref="AD1526:AK1526"/>
    <mergeCell ref="AO1526:AP1526"/>
    <mergeCell ref="AR1526:AS1526"/>
    <mergeCell ref="AT1526:BD1526"/>
    <mergeCell ref="AL1528:AN1528"/>
    <mergeCell ref="AO1528:AS1528"/>
    <mergeCell ref="AT1528:AV1528"/>
    <mergeCell ref="AW1528:BD1528"/>
    <mergeCell ref="AD1517:AK1518"/>
    <mergeCell ref="AL1517:AM1518"/>
    <mergeCell ref="AN1517:AN1518"/>
    <mergeCell ref="AO1517:AO1518"/>
    <mergeCell ref="AP1517:AP1518"/>
    <mergeCell ref="AQ1517:AQ1518"/>
    <mergeCell ref="AR1517:AR1518"/>
    <mergeCell ref="AS1517:AS1518"/>
    <mergeCell ref="AF1521:BD1521"/>
    <mergeCell ref="AL1527:AN1527"/>
    <mergeCell ref="AO1527:AS1527"/>
    <mergeCell ref="AT1527:AV1527"/>
    <mergeCell ref="AL1495:AN1495"/>
    <mergeCell ref="AO1495:BD1495"/>
    <mergeCell ref="AD1483:AK1484"/>
    <mergeCell ref="AL1483:AM1484"/>
    <mergeCell ref="AN1483:AN1484"/>
    <mergeCell ref="AO1483:AO1484"/>
    <mergeCell ref="AP1483:AP1484"/>
    <mergeCell ref="AQ1483:AQ1484"/>
    <mergeCell ref="AR1483:AR1484"/>
    <mergeCell ref="AS1483:AS1484"/>
    <mergeCell ref="AF1487:BD1487"/>
    <mergeCell ref="AL1492:AN1492"/>
    <mergeCell ref="AD1490:AK1490"/>
    <mergeCell ref="AL1490:BD1490"/>
    <mergeCell ref="AD1491:AK1491"/>
    <mergeCell ref="AL1491:BD1491"/>
    <mergeCell ref="AD1502:AK1503"/>
    <mergeCell ref="AL1502:AM1503"/>
    <mergeCell ref="AN1502:AN1503"/>
    <mergeCell ref="AO1502:AO1503"/>
    <mergeCell ref="AP1502:AP1503"/>
    <mergeCell ref="AQ1502:AQ1503"/>
    <mergeCell ref="AR1502:AR1503"/>
    <mergeCell ref="AS1502:AS1503"/>
    <mergeCell ref="AD1493:AK1495"/>
    <mergeCell ref="AL1493:AN1493"/>
    <mergeCell ref="AO1493:AS1493"/>
    <mergeCell ref="AT1493:AV1493"/>
    <mergeCell ref="AW1493:BD1493"/>
    <mergeCell ref="AL1494:AN1494"/>
    <mergeCell ref="AD1496:AK1498"/>
    <mergeCell ref="AD1499:AK1499"/>
    <mergeCell ref="AL1481:AM1482"/>
    <mergeCell ref="AN1481:AQ1482"/>
    <mergeCell ref="AR1481:AS1482"/>
    <mergeCell ref="AT1481:AW1482"/>
    <mergeCell ref="AX1481:BD1482"/>
    <mergeCell ref="AL1474:AN1474"/>
    <mergeCell ref="AD1473:AK1473"/>
    <mergeCell ref="AL1475:AN1475"/>
    <mergeCell ref="AO1475:AS1475"/>
    <mergeCell ref="AT1475:AV1475"/>
    <mergeCell ref="AW1475:BD1475"/>
    <mergeCell ref="AL1476:AN1476"/>
    <mergeCell ref="AO1494:AS1494"/>
    <mergeCell ref="AT1494:AV1494"/>
    <mergeCell ref="AW1494:BD1494"/>
    <mergeCell ref="AD1492:AK1492"/>
    <mergeCell ref="AO1492:AP1492"/>
    <mergeCell ref="AR1492:AS1492"/>
    <mergeCell ref="AT1492:BD1492"/>
    <mergeCell ref="AF1453:BD1453"/>
    <mergeCell ref="AD1456:AK1456"/>
    <mergeCell ref="AL1456:BD1456"/>
    <mergeCell ref="AP1468:AP1469"/>
    <mergeCell ref="AQ1468:AQ1469"/>
    <mergeCell ref="AR1468:AR1469"/>
    <mergeCell ref="AS1468:AS1469"/>
    <mergeCell ref="AD1471:AK1471"/>
    <mergeCell ref="AL1471:BD1471"/>
    <mergeCell ref="AL1473:AN1473"/>
    <mergeCell ref="AO1473:AP1473"/>
    <mergeCell ref="AR1473:AS1473"/>
    <mergeCell ref="AT1473:BD1473"/>
    <mergeCell ref="AD1474:AK1476"/>
    <mergeCell ref="AO1474:AS1474"/>
    <mergeCell ref="AT1474:AV1474"/>
    <mergeCell ref="AW1474:BD1474"/>
    <mergeCell ref="AO1476:BD1476"/>
    <mergeCell ref="AL1472:BD1472"/>
    <mergeCell ref="AL1461:AN1461"/>
    <mergeCell ref="AO1461:BD1461"/>
    <mergeCell ref="AD1462:AK1464"/>
    <mergeCell ref="AD1465:AK1465"/>
    <mergeCell ref="AD1466:AK1467"/>
    <mergeCell ref="AL1466:AM1467"/>
    <mergeCell ref="AN1466:AQ1467"/>
    <mergeCell ref="AR1466:AS1467"/>
    <mergeCell ref="AT1466:AW1467"/>
    <mergeCell ref="AX1466:BD1467"/>
    <mergeCell ref="AD1468:AK1469"/>
    <mergeCell ref="AL1468:AM1469"/>
    <mergeCell ref="AN1468:AN1469"/>
    <mergeCell ref="AL1441:AN1441"/>
    <mergeCell ref="AO1441:AS1441"/>
    <mergeCell ref="AT1441:AV1441"/>
    <mergeCell ref="AW1441:BD1441"/>
    <mergeCell ref="AL1442:AN1442"/>
    <mergeCell ref="AO1442:BD1442"/>
    <mergeCell ref="AD1443:AK1445"/>
    <mergeCell ref="AD1440:AK1442"/>
    <mergeCell ref="AD1446:AK1446"/>
    <mergeCell ref="AD1447:AK1448"/>
    <mergeCell ref="AL1447:AM1448"/>
    <mergeCell ref="AN1447:AQ1448"/>
    <mergeCell ref="AR1447:AS1448"/>
    <mergeCell ref="AT1447:AW1448"/>
    <mergeCell ref="AX1447:BD1448"/>
    <mergeCell ref="AD1449:AK1450"/>
    <mergeCell ref="AL1449:AM1450"/>
    <mergeCell ref="AN1449:AN1450"/>
    <mergeCell ref="AO1449:AO1450"/>
    <mergeCell ref="AP1449:AP1450"/>
    <mergeCell ref="AQ1449:AQ1450"/>
    <mergeCell ref="AR1449:AR1450"/>
    <mergeCell ref="AS1449:AS1450"/>
    <mergeCell ref="AN1434:AN1435"/>
    <mergeCell ref="AO1434:AO1435"/>
    <mergeCell ref="AP1434:AP1435"/>
    <mergeCell ref="AQ1434:AQ1435"/>
    <mergeCell ref="AR1434:AR1435"/>
    <mergeCell ref="AS1434:AS1435"/>
    <mergeCell ref="AD1437:AK1437"/>
    <mergeCell ref="AL1437:BD1437"/>
    <mergeCell ref="AD1438:AK1438"/>
    <mergeCell ref="AL1438:BD1438"/>
    <mergeCell ref="AD1439:AK1439"/>
    <mergeCell ref="AO1439:AP1439"/>
    <mergeCell ref="AR1439:AS1439"/>
    <mergeCell ref="AT1439:BD1439"/>
    <mergeCell ref="AL1440:AN1440"/>
    <mergeCell ref="AO1440:AS1440"/>
    <mergeCell ref="AT1440:AV1440"/>
    <mergeCell ref="AW1440:BD1440"/>
    <mergeCell ref="AL1407:AN1407"/>
    <mergeCell ref="AO1407:AS1407"/>
    <mergeCell ref="AT1407:AV1407"/>
    <mergeCell ref="AW1407:BD1407"/>
    <mergeCell ref="AL1408:AN1408"/>
    <mergeCell ref="AO1408:BD1408"/>
    <mergeCell ref="AD1409:AK1411"/>
    <mergeCell ref="AD1412:AK1412"/>
    <mergeCell ref="AD1413:AK1414"/>
    <mergeCell ref="AL1413:AM1414"/>
    <mergeCell ref="AN1413:AQ1414"/>
    <mergeCell ref="AR1413:AS1414"/>
    <mergeCell ref="AT1413:AW1414"/>
    <mergeCell ref="AX1413:BD1414"/>
    <mergeCell ref="AD1415:AK1416"/>
    <mergeCell ref="AL1415:AM1416"/>
    <mergeCell ref="AN1415:AN1416"/>
    <mergeCell ref="AO1415:AO1416"/>
    <mergeCell ref="AP1415:AP1416"/>
    <mergeCell ref="AQ1415:AQ1416"/>
    <mergeCell ref="AR1415:AR1416"/>
    <mergeCell ref="AS1415:AS1416"/>
    <mergeCell ref="AD1406:AK1408"/>
    <mergeCell ref="AT1405:BD1405"/>
    <mergeCell ref="AL1406:AN1406"/>
    <mergeCell ref="AO1406:AS1406"/>
    <mergeCell ref="AT1406:AV1406"/>
    <mergeCell ref="AW1406:BD1406"/>
    <mergeCell ref="AD1394:AK1396"/>
    <mergeCell ref="AD1397:AK1397"/>
    <mergeCell ref="AD1398:AK1399"/>
    <mergeCell ref="AL1398:AM1399"/>
    <mergeCell ref="AN1398:AQ1399"/>
    <mergeCell ref="AR1398:AS1399"/>
    <mergeCell ref="AT1398:AW1399"/>
    <mergeCell ref="AX1398:BD1399"/>
    <mergeCell ref="AD1400:AK1401"/>
    <mergeCell ref="AL1400:AM1401"/>
    <mergeCell ref="AN1400:AN1401"/>
    <mergeCell ref="AL1405:AN1405"/>
    <mergeCell ref="AO1400:AO1401"/>
    <mergeCell ref="AP1400:AP1401"/>
    <mergeCell ref="AQ1400:AQ1401"/>
    <mergeCell ref="AR1400:AR1401"/>
    <mergeCell ref="AS1400:AS1401"/>
    <mergeCell ref="AD1403:AK1403"/>
    <mergeCell ref="AL1403:BD1403"/>
    <mergeCell ref="AD1404:AK1404"/>
    <mergeCell ref="AL1404:BD1404"/>
    <mergeCell ref="AD1405:AK1405"/>
    <mergeCell ref="AO1405:AP1405"/>
    <mergeCell ref="AR1405:AS1405"/>
    <mergeCell ref="AD1375:AK1377"/>
    <mergeCell ref="AD1378:AK1378"/>
    <mergeCell ref="AD1379:AK1380"/>
    <mergeCell ref="AL1379:AM1380"/>
    <mergeCell ref="AN1379:AQ1380"/>
    <mergeCell ref="AR1379:AS1380"/>
    <mergeCell ref="AT1379:AW1380"/>
    <mergeCell ref="AX1379:BD1380"/>
    <mergeCell ref="AD1381:AK1382"/>
    <mergeCell ref="AL1381:AM1382"/>
    <mergeCell ref="AN1381:AN1382"/>
    <mergeCell ref="AO1381:AO1382"/>
    <mergeCell ref="AP1381:AP1382"/>
    <mergeCell ref="AQ1381:AQ1382"/>
    <mergeCell ref="AR1381:AR1382"/>
    <mergeCell ref="AS1381:AS1382"/>
    <mergeCell ref="AD1388:AK1388"/>
    <mergeCell ref="AL1388:BD1388"/>
    <mergeCell ref="AF1385:BD1385"/>
    <mergeCell ref="AO1366:AO1367"/>
    <mergeCell ref="AP1366:AP1367"/>
    <mergeCell ref="AQ1366:AQ1367"/>
    <mergeCell ref="AR1366:AR1367"/>
    <mergeCell ref="AS1366:AS1367"/>
    <mergeCell ref="AD1369:AK1369"/>
    <mergeCell ref="AL1369:BD1369"/>
    <mergeCell ref="AD1370:AK1370"/>
    <mergeCell ref="AL1370:BD1370"/>
    <mergeCell ref="AD1371:AK1371"/>
    <mergeCell ref="AO1371:AP1371"/>
    <mergeCell ref="AR1371:AS1371"/>
    <mergeCell ref="AT1371:BD1371"/>
    <mergeCell ref="AL1372:AN1372"/>
    <mergeCell ref="AO1372:AS1372"/>
    <mergeCell ref="AT1372:AV1372"/>
    <mergeCell ref="AW1372:BD1372"/>
    <mergeCell ref="AD1366:AK1367"/>
    <mergeCell ref="AL1366:AM1367"/>
    <mergeCell ref="AN1366:AN1367"/>
    <mergeCell ref="AL1371:AN1371"/>
    <mergeCell ref="AD1372:AK1374"/>
    <mergeCell ref="AL1373:AN1373"/>
    <mergeCell ref="AO1373:AS1373"/>
    <mergeCell ref="AT1373:AV1373"/>
    <mergeCell ref="AW1373:BD1373"/>
    <mergeCell ref="AL1374:AN1374"/>
    <mergeCell ref="AO1374:BD1374"/>
    <mergeCell ref="AD1347:AK1348"/>
    <mergeCell ref="AL1347:AM1348"/>
    <mergeCell ref="AN1347:AN1348"/>
    <mergeCell ref="AO1347:AO1348"/>
    <mergeCell ref="AP1347:AP1348"/>
    <mergeCell ref="AQ1347:AQ1348"/>
    <mergeCell ref="AR1347:AR1348"/>
    <mergeCell ref="AS1347:AS1348"/>
    <mergeCell ref="AD1354:AK1354"/>
    <mergeCell ref="AL1354:BD1354"/>
    <mergeCell ref="AD1355:AK1355"/>
    <mergeCell ref="AL1355:BD1355"/>
    <mergeCell ref="AL1356:AN1356"/>
    <mergeCell ref="AO1356:AP1356"/>
    <mergeCell ref="AR1356:AS1356"/>
    <mergeCell ref="AT1356:BD1356"/>
    <mergeCell ref="AD1357:AK1359"/>
    <mergeCell ref="AL1357:AN1357"/>
    <mergeCell ref="AO1357:AS1357"/>
    <mergeCell ref="AT1357:AV1357"/>
    <mergeCell ref="AW1357:BD1357"/>
    <mergeCell ref="AL1358:AN1358"/>
    <mergeCell ref="AO1358:AS1358"/>
    <mergeCell ref="AT1358:AV1358"/>
    <mergeCell ref="AW1358:BD1358"/>
    <mergeCell ref="AL1359:AN1359"/>
    <mergeCell ref="AO1359:BD1359"/>
    <mergeCell ref="AO1337:AP1337"/>
    <mergeCell ref="AR1337:AS1337"/>
    <mergeCell ref="AT1337:BD1337"/>
    <mergeCell ref="AL1338:AN1338"/>
    <mergeCell ref="AO1338:AS1338"/>
    <mergeCell ref="AT1338:AV1338"/>
    <mergeCell ref="AW1338:BD1338"/>
    <mergeCell ref="AL1339:AN1339"/>
    <mergeCell ref="AO1339:AS1339"/>
    <mergeCell ref="AT1339:AV1339"/>
    <mergeCell ref="AW1339:BD1339"/>
    <mergeCell ref="AL1340:AN1340"/>
    <mergeCell ref="AO1340:BD1340"/>
    <mergeCell ref="AD1341:AK1343"/>
    <mergeCell ref="AD1344:AK1344"/>
    <mergeCell ref="AD1345:AK1346"/>
    <mergeCell ref="AL1345:AM1346"/>
    <mergeCell ref="AN1345:AQ1346"/>
    <mergeCell ref="AR1345:AS1346"/>
    <mergeCell ref="AT1345:AW1346"/>
    <mergeCell ref="AX1345:BD1346"/>
    <mergeCell ref="AD1320:AK1320"/>
    <mergeCell ref="AL1320:BD1320"/>
    <mergeCell ref="AD1321:AK1321"/>
    <mergeCell ref="AL1321:BD1321"/>
    <mergeCell ref="AL1322:AN1322"/>
    <mergeCell ref="AO1322:AP1322"/>
    <mergeCell ref="AR1322:AS1322"/>
    <mergeCell ref="AT1322:BD1322"/>
    <mergeCell ref="AD1323:AK1325"/>
    <mergeCell ref="AL1323:AN1323"/>
    <mergeCell ref="AO1323:AS1323"/>
    <mergeCell ref="AT1323:AV1323"/>
    <mergeCell ref="AW1323:BD1323"/>
    <mergeCell ref="AL1324:AN1324"/>
    <mergeCell ref="AO1324:AS1324"/>
    <mergeCell ref="AT1324:AV1324"/>
    <mergeCell ref="AW1324:BD1324"/>
    <mergeCell ref="AL1325:AN1325"/>
    <mergeCell ref="AO1325:BD1325"/>
    <mergeCell ref="AD1322:AK1322"/>
    <mergeCell ref="AL1305:AN1305"/>
    <mergeCell ref="AO1305:AS1305"/>
    <mergeCell ref="AT1305:AV1305"/>
    <mergeCell ref="AW1305:BD1305"/>
    <mergeCell ref="AL1306:AN1306"/>
    <mergeCell ref="AO1306:BD1306"/>
    <mergeCell ref="AD1307:AK1309"/>
    <mergeCell ref="AD1310:AK1310"/>
    <mergeCell ref="AD1311:AK1312"/>
    <mergeCell ref="AL1311:AM1312"/>
    <mergeCell ref="AN1311:AQ1312"/>
    <mergeCell ref="AR1311:AS1312"/>
    <mergeCell ref="AT1311:AW1312"/>
    <mergeCell ref="AX1311:BD1312"/>
    <mergeCell ref="AD1313:AK1314"/>
    <mergeCell ref="AL1313:AM1314"/>
    <mergeCell ref="AN1313:AN1314"/>
    <mergeCell ref="AO1313:AO1314"/>
    <mergeCell ref="AP1313:AP1314"/>
    <mergeCell ref="AQ1313:AQ1314"/>
    <mergeCell ref="AR1313:AR1314"/>
    <mergeCell ref="AS1313:AS1314"/>
    <mergeCell ref="AD1304:AK1306"/>
    <mergeCell ref="AX1296:BD1297"/>
    <mergeCell ref="AD1298:AK1299"/>
    <mergeCell ref="AL1298:AM1299"/>
    <mergeCell ref="AN1298:AN1299"/>
    <mergeCell ref="AL1303:AN1303"/>
    <mergeCell ref="AO1298:AO1299"/>
    <mergeCell ref="AP1298:AP1299"/>
    <mergeCell ref="AQ1298:AQ1299"/>
    <mergeCell ref="AR1298:AR1299"/>
    <mergeCell ref="AS1298:AS1299"/>
    <mergeCell ref="AD1301:AK1301"/>
    <mergeCell ref="AL1301:BD1301"/>
    <mergeCell ref="AD1302:AK1302"/>
    <mergeCell ref="AL1302:BD1302"/>
    <mergeCell ref="AD1303:AK1303"/>
    <mergeCell ref="AO1303:AP1303"/>
    <mergeCell ref="AR1303:AS1303"/>
    <mergeCell ref="AD1273:AK1275"/>
    <mergeCell ref="AD1276:AK1276"/>
    <mergeCell ref="AD1277:AK1278"/>
    <mergeCell ref="AL1277:AM1278"/>
    <mergeCell ref="AN1277:AQ1278"/>
    <mergeCell ref="AR1277:AS1278"/>
    <mergeCell ref="AT1277:AW1278"/>
    <mergeCell ref="AX1277:BD1278"/>
    <mergeCell ref="AD1279:AK1280"/>
    <mergeCell ref="AL1279:AM1280"/>
    <mergeCell ref="AN1279:AN1280"/>
    <mergeCell ref="AO1279:AO1280"/>
    <mergeCell ref="AP1279:AP1280"/>
    <mergeCell ref="AQ1279:AQ1280"/>
    <mergeCell ref="AR1279:AR1280"/>
    <mergeCell ref="AS1279:AS1280"/>
    <mergeCell ref="AD1286:AK1286"/>
    <mergeCell ref="AL1286:BD1286"/>
    <mergeCell ref="AF1283:BD1283"/>
    <mergeCell ref="AO1264:AO1265"/>
    <mergeCell ref="AP1264:AP1265"/>
    <mergeCell ref="AQ1264:AQ1265"/>
    <mergeCell ref="AR1264:AR1265"/>
    <mergeCell ref="AS1264:AS1265"/>
    <mergeCell ref="AD1267:AK1267"/>
    <mergeCell ref="AL1267:BD1267"/>
    <mergeCell ref="AD1268:AK1268"/>
    <mergeCell ref="AL1268:BD1268"/>
    <mergeCell ref="AD1269:AK1269"/>
    <mergeCell ref="AO1269:AP1269"/>
    <mergeCell ref="AR1269:AS1269"/>
    <mergeCell ref="AT1269:BD1269"/>
    <mergeCell ref="AL1270:AN1270"/>
    <mergeCell ref="AO1270:AS1270"/>
    <mergeCell ref="AT1270:AV1270"/>
    <mergeCell ref="AW1270:BD1270"/>
    <mergeCell ref="AD1264:AK1265"/>
    <mergeCell ref="AL1264:AM1265"/>
    <mergeCell ref="AN1264:AN1265"/>
    <mergeCell ref="AL1269:AN1269"/>
    <mergeCell ref="AD1270:AK1272"/>
    <mergeCell ref="AL1271:AN1271"/>
    <mergeCell ref="AO1271:AS1271"/>
    <mergeCell ref="AT1271:AV1271"/>
    <mergeCell ref="AW1271:BD1271"/>
    <mergeCell ref="AL1272:AN1272"/>
    <mergeCell ref="AO1272:BD1272"/>
    <mergeCell ref="AD1245:AK1246"/>
    <mergeCell ref="AL1245:AM1246"/>
    <mergeCell ref="AN1245:AN1246"/>
    <mergeCell ref="AO1245:AO1246"/>
    <mergeCell ref="AP1245:AP1246"/>
    <mergeCell ref="AQ1245:AQ1246"/>
    <mergeCell ref="AR1245:AR1246"/>
    <mergeCell ref="AS1245:AS1246"/>
    <mergeCell ref="AD1252:AK1252"/>
    <mergeCell ref="AL1252:BD1252"/>
    <mergeCell ref="AD1253:AK1253"/>
    <mergeCell ref="AL1253:BD1253"/>
    <mergeCell ref="AL1254:AN1254"/>
    <mergeCell ref="AO1254:AP1254"/>
    <mergeCell ref="AR1254:AS1254"/>
    <mergeCell ref="AT1254:BD1254"/>
    <mergeCell ref="AD1255:AK1257"/>
    <mergeCell ref="AL1255:AN1255"/>
    <mergeCell ref="AO1255:AS1255"/>
    <mergeCell ref="AT1255:AV1255"/>
    <mergeCell ref="AW1255:BD1255"/>
    <mergeCell ref="AL1256:AN1256"/>
    <mergeCell ref="AO1256:AS1256"/>
    <mergeCell ref="AT1256:AV1256"/>
    <mergeCell ref="AW1256:BD1256"/>
    <mergeCell ref="AL1257:AN1257"/>
    <mergeCell ref="AO1257:BD1257"/>
    <mergeCell ref="AO1235:AP1235"/>
    <mergeCell ref="AR1235:AS1235"/>
    <mergeCell ref="AT1235:BD1235"/>
    <mergeCell ref="AL1236:AN1236"/>
    <mergeCell ref="AO1236:AS1236"/>
    <mergeCell ref="AT1236:AV1236"/>
    <mergeCell ref="AW1236:BD1236"/>
    <mergeCell ref="AL1237:AN1237"/>
    <mergeCell ref="AO1237:AS1237"/>
    <mergeCell ref="AT1237:AV1237"/>
    <mergeCell ref="AW1237:BD1237"/>
    <mergeCell ref="AL1238:AN1238"/>
    <mergeCell ref="AO1238:BD1238"/>
    <mergeCell ref="AD1239:AK1241"/>
    <mergeCell ref="AD1242:AK1242"/>
    <mergeCell ref="AD1243:AK1244"/>
    <mergeCell ref="AL1243:AM1244"/>
    <mergeCell ref="AN1243:AQ1244"/>
    <mergeCell ref="AR1243:AS1244"/>
    <mergeCell ref="AT1243:AW1244"/>
    <mergeCell ref="AX1243:BD1244"/>
    <mergeCell ref="AD1218:AK1218"/>
    <mergeCell ref="AL1218:BD1218"/>
    <mergeCell ref="AD1219:AK1219"/>
    <mergeCell ref="AL1219:BD1219"/>
    <mergeCell ref="AL1220:AN1220"/>
    <mergeCell ref="AO1220:AP1220"/>
    <mergeCell ref="AR1220:AS1220"/>
    <mergeCell ref="AT1220:BD1220"/>
    <mergeCell ref="AD1221:AK1223"/>
    <mergeCell ref="AL1221:AN1221"/>
    <mergeCell ref="AO1221:AS1221"/>
    <mergeCell ref="AT1221:AV1221"/>
    <mergeCell ref="AW1221:BD1221"/>
    <mergeCell ref="AL1222:AN1222"/>
    <mergeCell ref="AO1222:AS1222"/>
    <mergeCell ref="AT1222:AV1222"/>
    <mergeCell ref="AW1222:BD1222"/>
    <mergeCell ref="AL1223:AN1223"/>
    <mergeCell ref="AO1223:BD1223"/>
    <mergeCell ref="AD1220:AK1220"/>
    <mergeCell ref="AL1203:AN1203"/>
    <mergeCell ref="AO1203:AS1203"/>
    <mergeCell ref="AT1203:AV1203"/>
    <mergeCell ref="AW1203:BD1203"/>
    <mergeCell ref="AL1204:AN1204"/>
    <mergeCell ref="AO1204:BD1204"/>
    <mergeCell ref="AD1205:AK1207"/>
    <mergeCell ref="AD1208:AK1208"/>
    <mergeCell ref="AD1209:AK1210"/>
    <mergeCell ref="AL1209:AM1210"/>
    <mergeCell ref="AN1209:AQ1210"/>
    <mergeCell ref="AR1209:AS1210"/>
    <mergeCell ref="AT1209:AW1210"/>
    <mergeCell ref="AX1209:BD1210"/>
    <mergeCell ref="AD1211:AK1212"/>
    <mergeCell ref="AL1211:AM1212"/>
    <mergeCell ref="AN1211:AN1212"/>
    <mergeCell ref="AO1211:AO1212"/>
    <mergeCell ref="AP1211:AP1212"/>
    <mergeCell ref="AQ1211:AQ1212"/>
    <mergeCell ref="AR1211:AR1212"/>
    <mergeCell ref="AS1211:AS1212"/>
    <mergeCell ref="AD1202:AK1204"/>
    <mergeCell ref="AX1194:BD1195"/>
    <mergeCell ref="AD1196:AK1197"/>
    <mergeCell ref="AL1196:AM1197"/>
    <mergeCell ref="AN1196:AN1197"/>
    <mergeCell ref="AL1201:AN1201"/>
    <mergeCell ref="AO1196:AO1197"/>
    <mergeCell ref="AP1196:AP1197"/>
    <mergeCell ref="AQ1196:AQ1197"/>
    <mergeCell ref="AR1196:AR1197"/>
    <mergeCell ref="AS1196:AS1197"/>
    <mergeCell ref="AD1199:AK1199"/>
    <mergeCell ref="AL1199:BD1199"/>
    <mergeCell ref="AD1200:AK1200"/>
    <mergeCell ref="AL1200:BD1200"/>
    <mergeCell ref="AD1201:AK1201"/>
    <mergeCell ref="AO1201:AP1201"/>
    <mergeCell ref="AR1201:AS1201"/>
    <mergeCell ref="AD1171:AK1173"/>
    <mergeCell ref="AD1174:AK1174"/>
    <mergeCell ref="AD1175:AK1176"/>
    <mergeCell ref="AL1175:AM1176"/>
    <mergeCell ref="AN1175:AQ1176"/>
    <mergeCell ref="AR1175:AS1176"/>
    <mergeCell ref="AT1175:AW1176"/>
    <mergeCell ref="AX1175:BD1176"/>
    <mergeCell ref="AD1177:AK1178"/>
    <mergeCell ref="AL1177:AM1178"/>
    <mergeCell ref="AN1177:AN1178"/>
    <mergeCell ref="AO1177:AO1178"/>
    <mergeCell ref="AP1177:AP1178"/>
    <mergeCell ref="AQ1177:AQ1178"/>
    <mergeCell ref="AR1177:AR1178"/>
    <mergeCell ref="AS1177:AS1178"/>
    <mergeCell ref="AD1184:AK1184"/>
    <mergeCell ref="AL1184:BD1184"/>
    <mergeCell ref="AF1181:BD1181"/>
    <mergeCell ref="AR1162:AR1163"/>
    <mergeCell ref="AS1162:AS1163"/>
    <mergeCell ref="AD1165:AK1165"/>
    <mergeCell ref="AL1165:BD1165"/>
    <mergeCell ref="AD1166:AK1166"/>
    <mergeCell ref="AL1166:BD1166"/>
    <mergeCell ref="AD1167:AK1167"/>
    <mergeCell ref="AO1167:AP1167"/>
    <mergeCell ref="AR1167:AS1167"/>
    <mergeCell ref="AT1167:BD1167"/>
    <mergeCell ref="AL1168:AN1168"/>
    <mergeCell ref="AO1168:AS1168"/>
    <mergeCell ref="AT1168:AV1168"/>
    <mergeCell ref="AW1168:BD1168"/>
    <mergeCell ref="AL1169:AN1169"/>
    <mergeCell ref="AO1169:AS1169"/>
    <mergeCell ref="AT1169:AV1169"/>
    <mergeCell ref="AW1169:BD1169"/>
    <mergeCell ref="AD1162:AK1163"/>
    <mergeCell ref="AL1162:AM1163"/>
    <mergeCell ref="AN1162:AN1163"/>
    <mergeCell ref="AO1162:AO1163"/>
    <mergeCell ref="AP1162:AP1163"/>
    <mergeCell ref="AQ1162:AQ1163"/>
    <mergeCell ref="AL1167:AN1167"/>
    <mergeCell ref="AD1168:AK1170"/>
    <mergeCell ref="AL1170:AN1170"/>
    <mergeCell ref="AO1170:BD1170"/>
    <mergeCell ref="AD1132:AK1132"/>
    <mergeCell ref="AL1132:BD1132"/>
    <mergeCell ref="AD1133:AK1133"/>
    <mergeCell ref="AO1133:AP1133"/>
    <mergeCell ref="AR1133:AS1133"/>
    <mergeCell ref="AT1133:BD1133"/>
    <mergeCell ref="AL1134:AN1134"/>
    <mergeCell ref="AO1134:AS1134"/>
    <mergeCell ref="AT1134:AV1134"/>
    <mergeCell ref="AW1134:BD1134"/>
    <mergeCell ref="AL1135:AN1135"/>
    <mergeCell ref="AO1135:AS1135"/>
    <mergeCell ref="AT1135:AV1135"/>
    <mergeCell ref="AW1135:BD1135"/>
    <mergeCell ref="AL1136:AN1136"/>
    <mergeCell ref="AO1136:BD1136"/>
    <mergeCell ref="AD1137:AK1139"/>
    <mergeCell ref="AL1133:AN1133"/>
    <mergeCell ref="AD1134:AK1136"/>
    <mergeCell ref="AD1122:AK1124"/>
    <mergeCell ref="AD1125:AK1125"/>
    <mergeCell ref="AD1126:AK1127"/>
    <mergeCell ref="AL1126:AM1127"/>
    <mergeCell ref="AN1126:AQ1127"/>
    <mergeCell ref="AR1126:AS1127"/>
    <mergeCell ref="AT1126:AW1127"/>
    <mergeCell ref="AX1126:BD1127"/>
    <mergeCell ref="AD1128:AK1129"/>
    <mergeCell ref="AL1128:AM1129"/>
    <mergeCell ref="AN1128:AN1129"/>
    <mergeCell ref="AO1128:AO1129"/>
    <mergeCell ref="AP1128:AP1129"/>
    <mergeCell ref="AQ1128:AQ1129"/>
    <mergeCell ref="AR1128:AR1129"/>
    <mergeCell ref="AS1128:AS1129"/>
    <mergeCell ref="AD1131:AK1131"/>
    <mergeCell ref="AL1131:BD1131"/>
    <mergeCell ref="AD1117:AK1117"/>
    <mergeCell ref="AL1117:BD1117"/>
    <mergeCell ref="AD1118:AK1118"/>
    <mergeCell ref="AL1118:AN1118"/>
    <mergeCell ref="AO1118:AP1118"/>
    <mergeCell ref="AR1118:AS1118"/>
    <mergeCell ref="AT1118:BD1118"/>
    <mergeCell ref="AD1119:AK1121"/>
    <mergeCell ref="AL1119:AN1119"/>
    <mergeCell ref="AO1119:AS1119"/>
    <mergeCell ref="AT1119:AV1119"/>
    <mergeCell ref="AW1119:BD1119"/>
    <mergeCell ref="AL1120:AN1120"/>
    <mergeCell ref="AO1120:AS1120"/>
    <mergeCell ref="AT1120:AV1120"/>
    <mergeCell ref="AW1120:BD1120"/>
    <mergeCell ref="AL1121:AN1121"/>
    <mergeCell ref="AO1121:BD1121"/>
    <mergeCell ref="AD1103:AK1105"/>
    <mergeCell ref="AD1107:AK1108"/>
    <mergeCell ref="AL1107:AM1108"/>
    <mergeCell ref="AN1107:AQ1108"/>
    <mergeCell ref="AR1107:AS1108"/>
    <mergeCell ref="AT1107:AW1108"/>
    <mergeCell ref="AX1107:BD1108"/>
    <mergeCell ref="AD1109:AK1110"/>
    <mergeCell ref="AL1109:AM1110"/>
    <mergeCell ref="AN1109:AN1110"/>
    <mergeCell ref="AO1109:AO1110"/>
    <mergeCell ref="AP1109:AP1110"/>
    <mergeCell ref="AQ1109:AQ1110"/>
    <mergeCell ref="AR1109:AR1110"/>
    <mergeCell ref="AS1109:AS1110"/>
    <mergeCell ref="AF1113:BD1113"/>
    <mergeCell ref="AD1116:AK1116"/>
    <mergeCell ref="AL1116:BD1116"/>
    <mergeCell ref="AD1106:AK1106"/>
    <mergeCell ref="AD1098:AK1098"/>
    <mergeCell ref="AL1098:BD1098"/>
    <mergeCell ref="AL1099:AN1099"/>
    <mergeCell ref="AO1099:AP1099"/>
    <mergeCell ref="AR1099:AS1099"/>
    <mergeCell ref="AT1099:BD1099"/>
    <mergeCell ref="AD1100:AK1102"/>
    <mergeCell ref="AL1100:AN1100"/>
    <mergeCell ref="AO1100:AS1100"/>
    <mergeCell ref="AT1100:AV1100"/>
    <mergeCell ref="AW1100:BD1100"/>
    <mergeCell ref="AL1101:AN1101"/>
    <mergeCell ref="AO1101:AS1101"/>
    <mergeCell ref="AT1101:AV1101"/>
    <mergeCell ref="AW1101:BD1101"/>
    <mergeCell ref="AL1102:AN1102"/>
    <mergeCell ref="AO1102:BD1102"/>
    <mergeCell ref="AD1099:AK1099"/>
    <mergeCell ref="AD1088:AK1090"/>
    <mergeCell ref="AD1092:AK1093"/>
    <mergeCell ref="AL1092:AM1093"/>
    <mergeCell ref="AN1092:AQ1093"/>
    <mergeCell ref="AR1092:AS1093"/>
    <mergeCell ref="AT1092:AW1093"/>
    <mergeCell ref="AX1092:BD1093"/>
    <mergeCell ref="AD1094:AK1095"/>
    <mergeCell ref="AL1094:AM1095"/>
    <mergeCell ref="AN1094:AN1095"/>
    <mergeCell ref="AO1094:AO1095"/>
    <mergeCell ref="AP1094:AP1095"/>
    <mergeCell ref="AQ1094:AQ1095"/>
    <mergeCell ref="AR1094:AR1095"/>
    <mergeCell ref="AS1094:AS1095"/>
    <mergeCell ref="AD1097:AK1097"/>
    <mergeCell ref="AL1097:BD1097"/>
    <mergeCell ref="AD1091:AK1091"/>
    <mergeCell ref="AT1084:BD1084"/>
    <mergeCell ref="AD1085:AK1087"/>
    <mergeCell ref="AL1085:AN1085"/>
    <mergeCell ref="AO1085:AS1085"/>
    <mergeCell ref="AT1085:AV1085"/>
    <mergeCell ref="AW1085:BD1085"/>
    <mergeCell ref="AL1086:AN1086"/>
    <mergeCell ref="AO1086:AS1086"/>
    <mergeCell ref="AT1086:AV1086"/>
    <mergeCell ref="AW1086:BD1086"/>
    <mergeCell ref="AL1087:AN1087"/>
    <mergeCell ref="AO1087:BD1087"/>
    <mergeCell ref="AD1075:AK1076"/>
    <mergeCell ref="AL1075:AM1076"/>
    <mergeCell ref="AN1075:AN1076"/>
    <mergeCell ref="AO1075:AO1076"/>
    <mergeCell ref="AP1075:AP1076"/>
    <mergeCell ref="AD1084:AK1084"/>
    <mergeCell ref="AL1084:AN1084"/>
    <mergeCell ref="AO1084:AP1084"/>
    <mergeCell ref="AR1084:AS1084"/>
    <mergeCell ref="AD1060:AK1061"/>
    <mergeCell ref="AL1060:AM1061"/>
    <mergeCell ref="AN1060:AN1061"/>
    <mergeCell ref="AO1060:AO1061"/>
    <mergeCell ref="AP1060:AP1061"/>
    <mergeCell ref="AQ1060:AQ1061"/>
    <mergeCell ref="AR1060:AR1061"/>
    <mergeCell ref="AS1060:AS1061"/>
    <mergeCell ref="AD1057:AK1057"/>
    <mergeCell ref="AD1054:AK1056"/>
    <mergeCell ref="AD1058:AK1059"/>
    <mergeCell ref="AL1058:AM1059"/>
    <mergeCell ref="AN1058:AQ1059"/>
    <mergeCell ref="AR1058:AS1059"/>
    <mergeCell ref="AT1058:AW1059"/>
    <mergeCell ref="AX1058:BD1059"/>
    <mergeCell ref="AT1067:AV1067"/>
    <mergeCell ref="AW1067:BD1067"/>
    <mergeCell ref="AD1065:AK1065"/>
    <mergeCell ref="AD1063:AK1063"/>
    <mergeCell ref="AL1063:BD1063"/>
    <mergeCell ref="AD1064:AK1064"/>
    <mergeCell ref="AL1064:BD1064"/>
    <mergeCell ref="AL1065:AN1065"/>
    <mergeCell ref="AO1065:AP1065"/>
    <mergeCell ref="AR1065:AS1065"/>
    <mergeCell ref="AT1065:BD1065"/>
    <mergeCell ref="AD1066:AK1068"/>
    <mergeCell ref="AL1066:AN1066"/>
    <mergeCell ref="AO1066:AS1066"/>
    <mergeCell ref="AT1066:AV1066"/>
    <mergeCell ref="AW1066:BD1066"/>
    <mergeCell ref="AQ1041:AQ1042"/>
    <mergeCell ref="AR1041:AR1042"/>
    <mergeCell ref="AS1041:AS1042"/>
    <mergeCell ref="AF1045:BD1045"/>
    <mergeCell ref="AD1048:AK1048"/>
    <mergeCell ref="AL1048:BD1048"/>
    <mergeCell ref="AD1049:AK1049"/>
    <mergeCell ref="AL1049:BD1049"/>
    <mergeCell ref="AD1050:AK1050"/>
    <mergeCell ref="AL1050:AN1050"/>
    <mergeCell ref="AO1050:AP1050"/>
    <mergeCell ref="AR1050:AS1050"/>
    <mergeCell ref="AT1050:BD1050"/>
    <mergeCell ref="AD1051:AK1053"/>
    <mergeCell ref="AL1051:AN1051"/>
    <mergeCell ref="AO1051:AS1051"/>
    <mergeCell ref="AT1051:AV1051"/>
    <mergeCell ref="AW1051:BD1051"/>
    <mergeCell ref="AL1052:AN1052"/>
    <mergeCell ref="AO1052:AS1052"/>
    <mergeCell ref="AT1052:AV1052"/>
    <mergeCell ref="AW1052:BD1052"/>
    <mergeCell ref="AL1053:AN1053"/>
    <mergeCell ref="AO1053:BD1053"/>
    <mergeCell ref="AD1041:AK1042"/>
    <mergeCell ref="AL1041:AM1042"/>
    <mergeCell ref="AN1041:AN1042"/>
    <mergeCell ref="AO1041:AO1042"/>
    <mergeCell ref="AP1041:AP1042"/>
    <mergeCell ref="AD1026:AK1027"/>
    <mergeCell ref="AL1026:AM1027"/>
    <mergeCell ref="AN1026:AN1027"/>
    <mergeCell ref="AO1026:AO1027"/>
    <mergeCell ref="AP1026:AP1027"/>
    <mergeCell ref="AQ1026:AQ1027"/>
    <mergeCell ref="AR1026:AR1027"/>
    <mergeCell ref="AS1026:AS1027"/>
    <mergeCell ref="AD1023:AK1023"/>
    <mergeCell ref="AD1020:AK1022"/>
    <mergeCell ref="AD1024:AK1025"/>
    <mergeCell ref="AL1024:AM1025"/>
    <mergeCell ref="AN1024:AQ1025"/>
    <mergeCell ref="AR1024:AS1025"/>
    <mergeCell ref="AT1024:AW1025"/>
    <mergeCell ref="AX1024:BD1025"/>
    <mergeCell ref="AT1033:AV1033"/>
    <mergeCell ref="AW1033:BD1033"/>
    <mergeCell ref="AD1031:AK1031"/>
    <mergeCell ref="AQ1007:AQ1008"/>
    <mergeCell ref="AR1007:AR1008"/>
    <mergeCell ref="AS1007:AS1008"/>
    <mergeCell ref="AF1011:BD1011"/>
    <mergeCell ref="AD1014:AK1014"/>
    <mergeCell ref="AL1014:BD1014"/>
    <mergeCell ref="AD1015:AK1015"/>
    <mergeCell ref="AL1015:BD1015"/>
    <mergeCell ref="AD1016:AK1016"/>
    <mergeCell ref="AL1016:AN1016"/>
    <mergeCell ref="AO1016:AP1016"/>
    <mergeCell ref="AR1016:AS1016"/>
    <mergeCell ref="AT1016:BD1016"/>
    <mergeCell ref="AD1017:AK1019"/>
    <mergeCell ref="AL1017:AN1017"/>
    <mergeCell ref="AO1017:AS1017"/>
    <mergeCell ref="AT1017:AV1017"/>
    <mergeCell ref="AW1017:BD1017"/>
    <mergeCell ref="AL1018:AN1018"/>
    <mergeCell ref="AO1018:AS1018"/>
    <mergeCell ref="AT1018:AV1018"/>
    <mergeCell ref="AW1018:BD1018"/>
    <mergeCell ref="AL1019:AN1019"/>
    <mergeCell ref="AO1019:BD1019"/>
    <mergeCell ref="AD1007:AK1008"/>
    <mergeCell ref="AL1007:AM1008"/>
    <mergeCell ref="AN1007:AN1008"/>
    <mergeCell ref="AO1007:AO1008"/>
    <mergeCell ref="AP1007:AP1008"/>
    <mergeCell ref="AD992:AK993"/>
    <mergeCell ref="AL992:AM993"/>
    <mergeCell ref="AN992:AN993"/>
    <mergeCell ref="AO992:AO993"/>
    <mergeCell ref="AP992:AP993"/>
    <mergeCell ref="AQ992:AQ993"/>
    <mergeCell ref="AR992:AR993"/>
    <mergeCell ref="AS992:AS993"/>
    <mergeCell ref="AD989:AK989"/>
    <mergeCell ref="AD986:AK988"/>
    <mergeCell ref="AD990:AK991"/>
    <mergeCell ref="AL990:AM991"/>
    <mergeCell ref="AN990:AQ991"/>
    <mergeCell ref="AR990:AS991"/>
    <mergeCell ref="AT990:AW991"/>
    <mergeCell ref="AX990:BD991"/>
    <mergeCell ref="AT999:AV999"/>
    <mergeCell ref="AW999:BD999"/>
    <mergeCell ref="AD997:AK997"/>
    <mergeCell ref="AF977:BD977"/>
    <mergeCell ref="AD980:AK980"/>
    <mergeCell ref="AL980:BD980"/>
    <mergeCell ref="AD981:AK981"/>
    <mergeCell ref="AL981:BD981"/>
    <mergeCell ref="AD982:AK982"/>
    <mergeCell ref="AL982:AN982"/>
    <mergeCell ref="AO982:AP982"/>
    <mergeCell ref="AR982:AS982"/>
    <mergeCell ref="AT982:BD982"/>
    <mergeCell ref="AD983:AK985"/>
    <mergeCell ref="AL983:AN983"/>
    <mergeCell ref="AO983:AS983"/>
    <mergeCell ref="AT983:AV983"/>
    <mergeCell ref="AW983:BD983"/>
    <mergeCell ref="AL984:AN984"/>
    <mergeCell ref="AO984:AS984"/>
    <mergeCell ref="AT984:AV984"/>
    <mergeCell ref="AW984:BD984"/>
    <mergeCell ref="AL985:AN985"/>
    <mergeCell ref="AO985:BD985"/>
    <mergeCell ref="AD958:AK959"/>
    <mergeCell ref="AL958:AM959"/>
    <mergeCell ref="AN958:AN959"/>
    <mergeCell ref="AO958:AO959"/>
    <mergeCell ref="AP958:AP959"/>
    <mergeCell ref="AQ958:AQ959"/>
    <mergeCell ref="AR958:AR959"/>
    <mergeCell ref="AS958:AS959"/>
    <mergeCell ref="AD955:AK955"/>
    <mergeCell ref="AD952:AK954"/>
    <mergeCell ref="AD956:AK957"/>
    <mergeCell ref="AL956:AM957"/>
    <mergeCell ref="AN956:AQ957"/>
    <mergeCell ref="AR956:AS957"/>
    <mergeCell ref="AT956:AW957"/>
    <mergeCell ref="AX956:BD957"/>
    <mergeCell ref="AQ973:AQ974"/>
    <mergeCell ref="AR973:AR974"/>
    <mergeCell ref="AS973:AS974"/>
    <mergeCell ref="AD973:AK974"/>
    <mergeCell ref="AL973:AM974"/>
    <mergeCell ref="AN973:AN974"/>
    <mergeCell ref="AO973:AO974"/>
    <mergeCell ref="AP973:AP974"/>
    <mergeCell ref="AD970:AK970"/>
    <mergeCell ref="AD967:AK969"/>
    <mergeCell ref="AD927:AK927"/>
    <mergeCell ref="AL927:BD927"/>
    <mergeCell ref="AD928:AK928"/>
    <mergeCell ref="AL928:BD928"/>
    <mergeCell ref="AL929:AN929"/>
    <mergeCell ref="AO929:AP929"/>
    <mergeCell ref="AD949:AK951"/>
    <mergeCell ref="AL949:AN949"/>
    <mergeCell ref="AO949:AS949"/>
    <mergeCell ref="AT949:AV949"/>
    <mergeCell ref="AW949:BD949"/>
    <mergeCell ref="AL950:AN950"/>
    <mergeCell ref="AO950:AS950"/>
    <mergeCell ref="AT950:AV950"/>
    <mergeCell ref="AW950:BD950"/>
    <mergeCell ref="AL951:AN951"/>
    <mergeCell ref="AO951:BD951"/>
    <mergeCell ref="AD939:AK940"/>
    <mergeCell ref="AL939:AM940"/>
    <mergeCell ref="AN939:AN940"/>
    <mergeCell ref="AO939:AO940"/>
    <mergeCell ref="AP939:AP940"/>
    <mergeCell ref="AR939:AR940"/>
    <mergeCell ref="AS939:AS940"/>
    <mergeCell ref="AF943:BD943"/>
    <mergeCell ref="AD946:AK946"/>
    <mergeCell ref="AL946:BD946"/>
    <mergeCell ref="AD947:AK947"/>
    <mergeCell ref="AL947:BD947"/>
    <mergeCell ref="AD948:AK948"/>
    <mergeCell ref="AL948:AN948"/>
    <mergeCell ref="AO948:AP948"/>
    <mergeCell ref="AR948:AS948"/>
    <mergeCell ref="AT948:BD948"/>
    <mergeCell ref="AD936:AK936"/>
    <mergeCell ref="AD933:AK935"/>
    <mergeCell ref="AD937:AK938"/>
    <mergeCell ref="AL937:AM938"/>
    <mergeCell ref="AN937:AQ938"/>
    <mergeCell ref="AR937:AS938"/>
    <mergeCell ref="AT937:AW938"/>
    <mergeCell ref="AX937:BD938"/>
    <mergeCell ref="AL898:AN898"/>
    <mergeCell ref="AO898:BD898"/>
    <mergeCell ref="AD905:AK906"/>
    <mergeCell ref="AL905:AM906"/>
    <mergeCell ref="AN905:AN906"/>
    <mergeCell ref="AO905:AO906"/>
    <mergeCell ref="AP905:AP906"/>
    <mergeCell ref="AD924:AK925"/>
    <mergeCell ref="AL924:AM925"/>
    <mergeCell ref="AN924:AN925"/>
    <mergeCell ref="AO924:AO925"/>
    <mergeCell ref="AP924:AP925"/>
    <mergeCell ref="AQ924:AQ925"/>
    <mergeCell ref="AR924:AR925"/>
    <mergeCell ref="AS924:AS925"/>
    <mergeCell ref="AD921:AK921"/>
    <mergeCell ref="AD918:AK920"/>
    <mergeCell ref="AD922:AK923"/>
    <mergeCell ref="AL922:AM923"/>
    <mergeCell ref="AN922:AQ923"/>
    <mergeCell ref="AR922:AS923"/>
    <mergeCell ref="AL912:BD912"/>
    <mergeCell ref="AD913:AK913"/>
    <mergeCell ref="AL913:BD913"/>
    <mergeCell ref="AD914:AK914"/>
    <mergeCell ref="AL914:AN914"/>
    <mergeCell ref="AO914:AP914"/>
    <mergeCell ref="AR914:AS914"/>
    <mergeCell ref="AT914:BD914"/>
    <mergeCell ref="AD915:AK917"/>
    <mergeCell ref="AL915:AN915"/>
    <mergeCell ref="AO915:AS915"/>
    <mergeCell ref="AD890:AK891"/>
    <mergeCell ref="AL890:AM891"/>
    <mergeCell ref="AN890:AN891"/>
    <mergeCell ref="AO890:AO891"/>
    <mergeCell ref="AP890:AP891"/>
    <mergeCell ref="AQ890:AQ891"/>
    <mergeCell ref="AR890:AR891"/>
    <mergeCell ref="AS890:AS891"/>
    <mergeCell ref="AD902:AK902"/>
    <mergeCell ref="AD899:AK901"/>
    <mergeCell ref="AD903:AK904"/>
    <mergeCell ref="AL903:AM904"/>
    <mergeCell ref="AN903:AQ904"/>
    <mergeCell ref="AR903:AS904"/>
    <mergeCell ref="AT903:AW904"/>
    <mergeCell ref="AX903:BD904"/>
    <mergeCell ref="AD893:AK893"/>
    <mergeCell ref="AL893:BD893"/>
    <mergeCell ref="AD894:AK894"/>
    <mergeCell ref="AL894:BD894"/>
    <mergeCell ref="AL895:AN895"/>
    <mergeCell ref="AO895:AP895"/>
    <mergeCell ref="AD887:AK887"/>
    <mergeCell ref="AD884:AK886"/>
    <mergeCell ref="AD888:AK889"/>
    <mergeCell ref="AL888:AM889"/>
    <mergeCell ref="AN888:AQ889"/>
    <mergeCell ref="AR888:AS889"/>
    <mergeCell ref="AT888:AW889"/>
    <mergeCell ref="AX888:BD889"/>
    <mergeCell ref="AT897:AV897"/>
    <mergeCell ref="AW897:BD897"/>
    <mergeCell ref="AD895:AK895"/>
    <mergeCell ref="AO897:AS897"/>
    <mergeCell ref="AQ871:AQ872"/>
    <mergeCell ref="AR871:AR872"/>
    <mergeCell ref="AS871:AS872"/>
    <mergeCell ref="AF875:BD875"/>
    <mergeCell ref="AD878:AK878"/>
    <mergeCell ref="AL878:BD878"/>
    <mergeCell ref="AD879:AK879"/>
    <mergeCell ref="AL879:BD879"/>
    <mergeCell ref="AD880:AK880"/>
    <mergeCell ref="AL880:AN880"/>
    <mergeCell ref="AO880:AP880"/>
    <mergeCell ref="AR880:AS880"/>
    <mergeCell ref="AT880:BD880"/>
    <mergeCell ref="AD881:AK883"/>
    <mergeCell ref="AL881:AN881"/>
    <mergeCell ref="AO881:AS881"/>
    <mergeCell ref="AT881:AV881"/>
    <mergeCell ref="AW881:BD881"/>
    <mergeCell ref="AL882:AN882"/>
    <mergeCell ref="AO882:AS882"/>
    <mergeCell ref="AT882:AV882"/>
    <mergeCell ref="AW882:BD882"/>
    <mergeCell ref="AL883:AN883"/>
    <mergeCell ref="AO883:BD883"/>
    <mergeCell ref="AD871:AK872"/>
    <mergeCell ref="AL871:AM872"/>
    <mergeCell ref="AN871:AN872"/>
    <mergeCell ref="AO871:AO872"/>
    <mergeCell ref="AP871:AP872"/>
    <mergeCell ref="AD846:AK846"/>
    <mergeCell ref="AL846:AN846"/>
    <mergeCell ref="AO846:AP846"/>
    <mergeCell ref="AR846:AS846"/>
    <mergeCell ref="AT846:BD846"/>
    <mergeCell ref="AD847:AK849"/>
    <mergeCell ref="AL847:AN847"/>
    <mergeCell ref="AO847:AS847"/>
    <mergeCell ref="AT847:AV847"/>
    <mergeCell ref="AW847:BD847"/>
    <mergeCell ref="AL848:AN848"/>
    <mergeCell ref="AO848:AS848"/>
    <mergeCell ref="AT848:AV848"/>
    <mergeCell ref="AW848:BD848"/>
    <mergeCell ref="AL849:AN849"/>
    <mergeCell ref="AO849:BD849"/>
    <mergeCell ref="AD856:AK857"/>
    <mergeCell ref="AL856:AM857"/>
    <mergeCell ref="AN856:AN857"/>
    <mergeCell ref="AO856:AO857"/>
    <mergeCell ref="AP856:AP857"/>
    <mergeCell ref="AQ856:AQ857"/>
    <mergeCell ref="AR856:AR857"/>
    <mergeCell ref="AS856:AS857"/>
    <mergeCell ref="AD853:AK853"/>
    <mergeCell ref="AD850:AK852"/>
    <mergeCell ref="AD854:AK855"/>
    <mergeCell ref="AL854:AM855"/>
    <mergeCell ref="AN854:AQ855"/>
    <mergeCell ref="AR854:AS855"/>
    <mergeCell ref="AT854:AW855"/>
    <mergeCell ref="AX854:BD855"/>
    <mergeCell ref="AD825:AK825"/>
    <mergeCell ref="AL825:BD825"/>
    <mergeCell ref="AD820:AK821"/>
    <mergeCell ref="AL820:AM821"/>
    <mergeCell ref="AN820:AQ821"/>
    <mergeCell ref="AR820:AS821"/>
    <mergeCell ref="AT820:AW821"/>
    <mergeCell ref="AX820:BD821"/>
    <mergeCell ref="AO829:AS829"/>
    <mergeCell ref="AT829:AV829"/>
    <mergeCell ref="AW829:BD829"/>
    <mergeCell ref="AL830:AN830"/>
    <mergeCell ref="AO830:BD830"/>
    <mergeCell ref="AQ837:AQ838"/>
    <mergeCell ref="AD819:AK819"/>
    <mergeCell ref="AD816:AK818"/>
    <mergeCell ref="AR837:AR838"/>
    <mergeCell ref="AS837:AS838"/>
    <mergeCell ref="AF841:BD841"/>
    <mergeCell ref="AD844:AK844"/>
    <mergeCell ref="AL844:BD844"/>
    <mergeCell ref="AD845:AK845"/>
    <mergeCell ref="AL845:BD845"/>
    <mergeCell ref="AD835:AK836"/>
    <mergeCell ref="AL835:AM836"/>
    <mergeCell ref="AN835:AQ836"/>
    <mergeCell ref="AR835:AS836"/>
    <mergeCell ref="AT835:AW836"/>
    <mergeCell ref="AX835:BD836"/>
    <mergeCell ref="AD837:AK838"/>
    <mergeCell ref="AL837:AM838"/>
    <mergeCell ref="AN837:AN838"/>
    <mergeCell ref="AO837:AO838"/>
    <mergeCell ref="AP837:AP838"/>
    <mergeCell ref="AD826:AK826"/>
    <mergeCell ref="AL826:BD826"/>
    <mergeCell ref="AL827:AN827"/>
    <mergeCell ref="AO827:AP827"/>
    <mergeCell ref="AR827:AS827"/>
    <mergeCell ref="AT827:BD827"/>
    <mergeCell ref="AD828:AK830"/>
    <mergeCell ref="AL828:AN828"/>
    <mergeCell ref="AO828:AS828"/>
    <mergeCell ref="AT828:AV828"/>
    <mergeCell ref="AW828:BD828"/>
    <mergeCell ref="AL829:AN829"/>
    <mergeCell ref="AD792:AK792"/>
    <mergeCell ref="AL792:BD792"/>
    <mergeCell ref="AL793:AN793"/>
    <mergeCell ref="AO793:AP793"/>
    <mergeCell ref="AR793:AS793"/>
    <mergeCell ref="AT793:BD793"/>
    <mergeCell ref="AD794:AK796"/>
    <mergeCell ref="AL794:AN794"/>
    <mergeCell ref="AO794:AS794"/>
    <mergeCell ref="AT794:AV794"/>
    <mergeCell ref="AW794:BD794"/>
    <mergeCell ref="AL795:AN795"/>
    <mergeCell ref="AO795:AS795"/>
    <mergeCell ref="AT795:AV795"/>
    <mergeCell ref="AW795:BD795"/>
    <mergeCell ref="AL796:AN796"/>
    <mergeCell ref="AO796:BD796"/>
    <mergeCell ref="AD793:AK793"/>
    <mergeCell ref="AD782:AK784"/>
    <mergeCell ref="AD786:AK787"/>
    <mergeCell ref="AL786:AM787"/>
    <mergeCell ref="AN786:AQ787"/>
    <mergeCell ref="AR786:AS787"/>
    <mergeCell ref="AT786:AW787"/>
    <mergeCell ref="AX786:BD787"/>
    <mergeCell ref="AD788:AK789"/>
    <mergeCell ref="AL788:AM789"/>
    <mergeCell ref="AN788:AN789"/>
    <mergeCell ref="AO788:AO789"/>
    <mergeCell ref="AP788:AP789"/>
    <mergeCell ref="AQ788:AQ789"/>
    <mergeCell ref="AR788:AR789"/>
    <mergeCell ref="AS788:AS789"/>
    <mergeCell ref="AD791:AK791"/>
    <mergeCell ref="AL791:BD791"/>
    <mergeCell ref="AD785:AK785"/>
    <mergeCell ref="AS769:AS770"/>
    <mergeCell ref="AF773:BD773"/>
    <mergeCell ref="AD776:AK776"/>
    <mergeCell ref="AL776:BD776"/>
    <mergeCell ref="AD777:AK777"/>
    <mergeCell ref="AL777:BD777"/>
    <mergeCell ref="AD778:AK778"/>
    <mergeCell ref="AL778:AN778"/>
    <mergeCell ref="AO778:AP778"/>
    <mergeCell ref="AR778:AS778"/>
    <mergeCell ref="AT778:BD778"/>
    <mergeCell ref="AD779:AK781"/>
    <mergeCell ref="AL779:AN779"/>
    <mergeCell ref="AO779:AS779"/>
    <mergeCell ref="AT779:AV779"/>
    <mergeCell ref="AW779:BD779"/>
    <mergeCell ref="AL780:AN780"/>
    <mergeCell ref="AO780:AS780"/>
    <mergeCell ref="AT780:AV780"/>
    <mergeCell ref="AW780:BD780"/>
    <mergeCell ref="AL781:AN781"/>
    <mergeCell ref="AO781:BD781"/>
    <mergeCell ref="AD769:AK770"/>
    <mergeCell ref="AL769:AM770"/>
    <mergeCell ref="AN769:AN770"/>
    <mergeCell ref="AO769:AO770"/>
    <mergeCell ref="AP769:AP770"/>
    <mergeCell ref="AQ769:AQ770"/>
    <mergeCell ref="AR769:AR770"/>
    <mergeCell ref="AD757:AK757"/>
    <mergeCell ref="AL757:BD757"/>
    <mergeCell ref="AD758:AK758"/>
    <mergeCell ref="AL758:BD758"/>
    <mergeCell ref="AD759:AK759"/>
    <mergeCell ref="AL759:AN759"/>
    <mergeCell ref="AO759:AP759"/>
    <mergeCell ref="AR759:AS759"/>
    <mergeCell ref="AT759:BD759"/>
    <mergeCell ref="AD760:AK762"/>
    <mergeCell ref="AL760:AN760"/>
    <mergeCell ref="AO760:AS760"/>
    <mergeCell ref="AT760:AV760"/>
    <mergeCell ref="AW760:BD760"/>
    <mergeCell ref="AL761:AN761"/>
    <mergeCell ref="AO761:AS761"/>
    <mergeCell ref="AT761:AV761"/>
    <mergeCell ref="AW761:BD761"/>
    <mergeCell ref="AL762:AN762"/>
    <mergeCell ref="AO762:BD762"/>
    <mergeCell ref="AL746:AN746"/>
    <mergeCell ref="AO746:AS746"/>
    <mergeCell ref="AT746:AV746"/>
    <mergeCell ref="AW746:BD746"/>
    <mergeCell ref="AL747:AN747"/>
    <mergeCell ref="AO747:BD747"/>
    <mergeCell ref="AD748:AK750"/>
    <mergeCell ref="AD751:AK751"/>
    <mergeCell ref="AD752:AK753"/>
    <mergeCell ref="AL752:AM753"/>
    <mergeCell ref="AN752:AQ753"/>
    <mergeCell ref="AR752:AS753"/>
    <mergeCell ref="AT752:AW753"/>
    <mergeCell ref="AX752:BD753"/>
    <mergeCell ref="AD754:AK755"/>
    <mergeCell ref="AL754:AM755"/>
    <mergeCell ref="AN754:AN755"/>
    <mergeCell ref="AO754:AO755"/>
    <mergeCell ref="AP754:AP755"/>
    <mergeCell ref="AQ754:AQ755"/>
    <mergeCell ref="AR754:AR755"/>
    <mergeCell ref="AS754:AS755"/>
    <mergeCell ref="AD723:AK723"/>
    <mergeCell ref="AL723:BD723"/>
    <mergeCell ref="AD724:AK724"/>
    <mergeCell ref="AL724:BD724"/>
    <mergeCell ref="AD725:AK725"/>
    <mergeCell ref="AL725:AN725"/>
    <mergeCell ref="AO725:AP725"/>
    <mergeCell ref="AR725:AS725"/>
    <mergeCell ref="AT725:BD725"/>
    <mergeCell ref="AD726:AK728"/>
    <mergeCell ref="AL726:AN726"/>
    <mergeCell ref="AO726:AS726"/>
    <mergeCell ref="AT726:AV726"/>
    <mergeCell ref="AW726:BD726"/>
    <mergeCell ref="AL727:AN727"/>
    <mergeCell ref="AO727:AS727"/>
    <mergeCell ref="AT727:AV727"/>
    <mergeCell ref="AW727:BD727"/>
    <mergeCell ref="AL728:AN728"/>
    <mergeCell ref="AO728:BD728"/>
    <mergeCell ref="AD714:AK716"/>
    <mergeCell ref="AD717:AK717"/>
    <mergeCell ref="AD718:AK719"/>
    <mergeCell ref="AL718:AM719"/>
    <mergeCell ref="AN718:AQ719"/>
    <mergeCell ref="AR718:AS719"/>
    <mergeCell ref="AT718:AW719"/>
    <mergeCell ref="AX718:BD719"/>
    <mergeCell ref="AD720:AK721"/>
    <mergeCell ref="AL720:AM721"/>
    <mergeCell ref="AN720:AN721"/>
    <mergeCell ref="AO720:AO721"/>
    <mergeCell ref="AP720:AP721"/>
    <mergeCell ref="AQ720:AQ721"/>
    <mergeCell ref="AR720:AR721"/>
    <mergeCell ref="AS720:AS721"/>
    <mergeCell ref="AD711:AK713"/>
    <mergeCell ref="AL711:AN711"/>
    <mergeCell ref="AO711:AS711"/>
    <mergeCell ref="AT711:AV711"/>
    <mergeCell ref="AD701:AK702"/>
    <mergeCell ref="AL701:AM702"/>
    <mergeCell ref="AN701:AN702"/>
    <mergeCell ref="AO701:AO702"/>
    <mergeCell ref="AP701:AP702"/>
    <mergeCell ref="AQ701:AQ702"/>
    <mergeCell ref="AR701:AR702"/>
    <mergeCell ref="AS701:AS702"/>
    <mergeCell ref="AF705:BD705"/>
    <mergeCell ref="AD708:AK708"/>
    <mergeCell ref="AL708:BD708"/>
    <mergeCell ref="AW711:BD711"/>
    <mergeCell ref="AL712:AN712"/>
    <mergeCell ref="AO712:AS712"/>
    <mergeCell ref="AT712:AV712"/>
    <mergeCell ref="AW712:BD712"/>
    <mergeCell ref="AL713:AN713"/>
    <mergeCell ref="AO713:BD713"/>
    <mergeCell ref="AD709:AK709"/>
    <mergeCell ref="AL709:BD709"/>
    <mergeCell ref="AD710:AK710"/>
    <mergeCell ref="AL710:AN710"/>
    <mergeCell ref="AO710:AP710"/>
    <mergeCell ref="AR710:AS710"/>
    <mergeCell ref="AT710:BD710"/>
    <mergeCell ref="AD692:AK694"/>
    <mergeCell ref="AL692:AN692"/>
    <mergeCell ref="AO692:AS692"/>
    <mergeCell ref="AT692:AV692"/>
    <mergeCell ref="AW692:BD692"/>
    <mergeCell ref="AL693:AN693"/>
    <mergeCell ref="AO693:AS693"/>
    <mergeCell ref="AT693:AV693"/>
    <mergeCell ref="AW693:BD693"/>
    <mergeCell ref="AL694:AN694"/>
    <mergeCell ref="AO694:BD694"/>
    <mergeCell ref="AD699:AK700"/>
    <mergeCell ref="AL699:AM700"/>
    <mergeCell ref="AN699:AQ700"/>
    <mergeCell ref="AR699:AS700"/>
    <mergeCell ref="AT699:AW700"/>
    <mergeCell ref="AX699:BD700"/>
    <mergeCell ref="AD695:AK697"/>
    <mergeCell ref="AD698:AK698"/>
    <mergeCell ref="AW677:BD677"/>
    <mergeCell ref="AL678:AN678"/>
    <mergeCell ref="AO678:AS678"/>
    <mergeCell ref="AT678:AV678"/>
    <mergeCell ref="AW678:BD678"/>
    <mergeCell ref="AL679:AN679"/>
    <mergeCell ref="AO679:BD679"/>
    <mergeCell ref="AD676:AK676"/>
    <mergeCell ref="AL676:AN676"/>
    <mergeCell ref="AO676:AP676"/>
    <mergeCell ref="AR676:AS676"/>
    <mergeCell ref="AT676:BD676"/>
    <mergeCell ref="AD677:AK679"/>
    <mergeCell ref="AL677:AN677"/>
    <mergeCell ref="AO677:AS677"/>
    <mergeCell ref="AT677:AV677"/>
    <mergeCell ref="AR686:AR687"/>
    <mergeCell ref="AS686:AS687"/>
    <mergeCell ref="AD680:AK682"/>
    <mergeCell ref="AD683:AK683"/>
    <mergeCell ref="AD684:AK685"/>
    <mergeCell ref="AL684:AM685"/>
    <mergeCell ref="AN684:AQ685"/>
    <mergeCell ref="AR684:AS685"/>
    <mergeCell ref="AT684:AW685"/>
    <mergeCell ref="AX684:BD685"/>
    <mergeCell ref="AD686:AK687"/>
    <mergeCell ref="AL686:AM687"/>
    <mergeCell ref="AN686:AN687"/>
    <mergeCell ref="AO686:AO687"/>
    <mergeCell ref="AP686:AP687"/>
    <mergeCell ref="AQ686:AQ687"/>
    <mergeCell ref="AD665:AK666"/>
    <mergeCell ref="AL665:AM666"/>
    <mergeCell ref="AN665:AQ666"/>
    <mergeCell ref="AR665:AS666"/>
    <mergeCell ref="AT665:AW666"/>
    <mergeCell ref="AX665:BD666"/>
    <mergeCell ref="AD667:AK668"/>
    <mergeCell ref="AL667:AM668"/>
    <mergeCell ref="AN667:AN668"/>
    <mergeCell ref="AO667:AO668"/>
    <mergeCell ref="AP667:AP668"/>
    <mergeCell ref="AQ667:AQ668"/>
    <mergeCell ref="AR667:AR668"/>
    <mergeCell ref="AS667:AS668"/>
    <mergeCell ref="AF671:BD671"/>
    <mergeCell ref="AD674:AK674"/>
    <mergeCell ref="AL674:BD674"/>
    <mergeCell ref="AQ652:AQ653"/>
    <mergeCell ref="AR652:AR653"/>
    <mergeCell ref="AS652:AS653"/>
    <mergeCell ref="AD655:AK655"/>
    <mergeCell ref="AL655:BD655"/>
    <mergeCell ref="AD656:AK656"/>
    <mergeCell ref="AL656:BD656"/>
    <mergeCell ref="AD657:AK657"/>
    <mergeCell ref="AL657:AN657"/>
    <mergeCell ref="AO657:AP657"/>
    <mergeCell ref="AR657:AS657"/>
    <mergeCell ref="AT657:BD657"/>
    <mergeCell ref="AD658:AK660"/>
    <mergeCell ref="AL658:AN658"/>
    <mergeCell ref="AO658:AS658"/>
    <mergeCell ref="AT658:AV658"/>
    <mergeCell ref="AW658:BD658"/>
    <mergeCell ref="AL659:AN659"/>
    <mergeCell ref="AO659:AS659"/>
    <mergeCell ref="AT659:AV659"/>
    <mergeCell ref="AW659:BD659"/>
    <mergeCell ref="AL660:AN660"/>
    <mergeCell ref="AO660:BD660"/>
    <mergeCell ref="AD624:AK626"/>
    <mergeCell ref="AL624:AN624"/>
    <mergeCell ref="AO624:AS624"/>
    <mergeCell ref="AT624:AV624"/>
    <mergeCell ref="AW624:BD624"/>
    <mergeCell ref="AL625:AN625"/>
    <mergeCell ref="AO625:AS625"/>
    <mergeCell ref="AT625:AV625"/>
    <mergeCell ref="AW625:BD625"/>
    <mergeCell ref="AL626:AN626"/>
    <mergeCell ref="AO626:BD626"/>
    <mergeCell ref="AD640:AK640"/>
    <mergeCell ref="AL640:BD640"/>
    <mergeCell ref="AW643:BD643"/>
    <mergeCell ref="AL644:AN644"/>
    <mergeCell ref="AO644:AS644"/>
    <mergeCell ref="AT644:AV644"/>
    <mergeCell ref="AW644:BD644"/>
    <mergeCell ref="AD643:AK645"/>
    <mergeCell ref="AL643:AN643"/>
    <mergeCell ref="AO643:AS643"/>
    <mergeCell ref="AT643:AV643"/>
    <mergeCell ref="AL645:AN645"/>
    <mergeCell ref="AO645:BD645"/>
    <mergeCell ref="AD618:AK619"/>
    <mergeCell ref="AL618:AM619"/>
    <mergeCell ref="AN618:AN619"/>
    <mergeCell ref="AO618:AO619"/>
    <mergeCell ref="AP618:AP619"/>
    <mergeCell ref="AQ618:AQ619"/>
    <mergeCell ref="AR618:AR619"/>
    <mergeCell ref="AS618:AS619"/>
    <mergeCell ref="AD609:AK611"/>
    <mergeCell ref="AL609:AN609"/>
    <mergeCell ref="AO609:AS609"/>
    <mergeCell ref="AT609:AV609"/>
    <mergeCell ref="AD621:AK621"/>
    <mergeCell ref="AL621:BD621"/>
    <mergeCell ref="AD622:AK622"/>
    <mergeCell ref="AL622:BD622"/>
    <mergeCell ref="AD623:AK623"/>
    <mergeCell ref="AL623:AN623"/>
    <mergeCell ref="AO623:AP623"/>
    <mergeCell ref="AR623:AS623"/>
    <mergeCell ref="AT623:BD623"/>
    <mergeCell ref="AL611:AN611"/>
    <mergeCell ref="AO611:BD611"/>
    <mergeCell ref="AD612:AK614"/>
    <mergeCell ref="AD615:AK615"/>
    <mergeCell ref="AD616:AK617"/>
    <mergeCell ref="AL616:AM617"/>
    <mergeCell ref="AN616:AQ617"/>
    <mergeCell ref="AR616:AS617"/>
    <mergeCell ref="AT616:AW617"/>
    <mergeCell ref="AX616:BD617"/>
    <mergeCell ref="AW609:BD609"/>
    <mergeCell ref="AD607:AK607"/>
    <mergeCell ref="AL607:BD607"/>
    <mergeCell ref="AD608:AK608"/>
    <mergeCell ref="AL608:AN608"/>
    <mergeCell ref="AO608:AP608"/>
    <mergeCell ref="AR608:AS608"/>
    <mergeCell ref="AT608:BD608"/>
    <mergeCell ref="AX597:BD598"/>
    <mergeCell ref="AD599:AK600"/>
    <mergeCell ref="AL599:AM600"/>
    <mergeCell ref="AN599:AN600"/>
    <mergeCell ref="AO599:AO600"/>
    <mergeCell ref="AP599:AP600"/>
    <mergeCell ref="AQ599:AQ600"/>
    <mergeCell ref="AR599:AR600"/>
    <mergeCell ref="AS599:AS600"/>
    <mergeCell ref="AD593:AK595"/>
    <mergeCell ref="AD596:AK596"/>
    <mergeCell ref="AF603:BD603"/>
    <mergeCell ref="AD606:AK606"/>
    <mergeCell ref="AL606:BD606"/>
    <mergeCell ref="AL610:AN610"/>
    <mergeCell ref="AO610:AS610"/>
    <mergeCell ref="AT610:AV610"/>
    <mergeCell ref="AW610:BD610"/>
    <mergeCell ref="AD565:AK566"/>
    <mergeCell ref="AL565:AM566"/>
    <mergeCell ref="AN565:AN566"/>
    <mergeCell ref="AO565:AO566"/>
    <mergeCell ref="AP565:AP566"/>
    <mergeCell ref="AQ565:AQ566"/>
    <mergeCell ref="AR565:AR566"/>
    <mergeCell ref="AS565:AS566"/>
    <mergeCell ref="AF569:BD569"/>
    <mergeCell ref="AD572:AK572"/>
    <mergeCell ref="AL572:BD572"/>
    <mergeCell ref="AW575:BD575"/>
    <mergeCell ref="AL576:AN576"/>
    <mergeCell ref="AO576:AS576"/>
    <mergeCell ref="AT576:AV576"/>
    <mergeCell ref="AW576:BD576"/>
    <mergeCell ref="AL577:AN577"/>
    <mergeCell ref="AO577:BD577"/>
    <mergeCell ref="AD573:AK573"/>
    <mergeCell ref="AL573:BD573"/>
    <mergeCell ref="AD574:AK574"/>
    <mergeCell ref="AL574:AN574"/>
    <mergeCell ref="AO574:AP574"/>
    <mergeCell ref="AR574:AS574"/>
    <mergeCell ref="AT574:BD574"/>
    <mergeCell ref="AD575:AK577"/>
    <mergeCell ref="AL575:AN575"/>
    <mergeCell ref="AO575:AS575"/>
    <mergeCell ref="AT575:AV575"/>
    <mergeCell ref="AD555:AK555"/>
    <mergeCell ref="AL555:AN555"/>
    <mergeCell ref="AO555:AP555"/>
    <mergeCell ref="AR555:AS555"/>
    <mergeCell ref="AT555:BD555"/>
    <mergeCell ref="AD556:AK558"/>
    <mergeCell ref="AL556:AN556"/>
    <mergeCell ref="AO556:AS556"/>
    <mergeCell ref="AT556:AV556"/>
    <mergeCell ref="AW556:BD556"/>
    <mergeCell ref="AL557:AN557"/>
    <mergeCell ref="AO557:AS557"/>
    <mergeCell ref="AT557:AV557"/>
    <mergeCell ref="AW557:BD557"/>
    <mergeCell ref="AL558:AN558"/>
    <mergeCell ref="AO558:BD558"/>
    <mergeCell ref="AD563:AK564"/>
    <mergeCell ref="AL563:AM564"/>
    <mergeCell ref="AN563:AQ564"/>
    <mergeCell ref="AR563:AS564"/>
    <mergeCell ref="AT563:AW564"/>
    <mergeCell ref="AX563:BD564"/>
    <mergeCell ref="AD559:AK561"/>
    <mergeCell ref="AD562:AK562"/>
    <mergeCell ref="AT548:AW549"/>
    <mergeCell ref="AX548:BD549"/>
    <mergeCell ref="AD541:AK543"/>
    <mergeCell ref="AL541:AN541"/>
    <mergeCell ref="AO541:AS541"/>
    <mergeCell ref="AT541:AV541"/>
    <mergeCell ref="AD550:AK551"/>
    <mergeCell ref="AL550:AM551"/>
    <mergeCell ref="AN550:AN551"/>
    <mergeCell ref="AO550:AO551"/>
    <mergeCell ref="AP550:AP551"/>
    <mergeCell ref="AQ550:AQ551"/>
    <mergeCell ref="AR550:AR551"/>
    <mergeCell ref="AS550:AS551"/>
    <mergeCell ref="AD553:AK553"/>
    <mergeCell ref="AL553:BD553"/>
    <mergeCell ref="AD554:AK554"/>
    <mergeCell ref="AL554:BD554"/>
    <mergeCell ref="AW541:BD541"/>
    <mergeCell ref="AL542:AN542"/>
    <mergeCell ref="AO542:AS542"/>
    <mergeCell ref="AT542:AV542"/>
    <mergeCell ref="AW542:BD542"/>
    <mergeCell ref="AL543:AN543"/>
    <mergeCell ref="AO543:BD543"/>
    <mergeCell ref="AD544:AK546"/>
    <mergeCell ref="AD547:AK547"/>
    <mergeCell ref="AD548:AK549"/>
    <mergeCell ref="AL548:AM549"/>
    <mergeCell ref="AN548:AQ549"/>
    <mergeCell ref="AR548:AS549"/>
    <mergeCell ref="AD519:AK519"/>
    <mergeCell ref="AL519:BD519"/>
    <mergeCell ref="AD520:AK520"/>
    <mergeCell ref="AL520:BD520"/>
    <mergeCell ref="AD521:AK521"/>
    <mergeCell ref="AL521:AN521"/>
    <mergeCell ref="AO521:AP521"/>
    <mergeCell ref="AR521:AS521"/>
    <mergeCell ref="AT521:BD521"/>
    <mergeCell ref="AD522:AK524"/>
    <mergeCell ref="AL522:AN522"/>
    <mergeCell ref="AO522:AS522"/>
    <mergeCell ref="AT522:AV522"/>
    <mergeCell ref="AW522:BD522"/>
    <mergeCell ref="AL523:AN523"/>
    <mergeCell ref="AO523:AS523"/>
    <mergeCell ref="AT523:AV523"/>
    <mergeCell ref="AW523:BD523"/>
    <mergeCell ref="AL524:AN524"/>
    <mergeCell ref="AO524:BD524"/>
    <mergeCell ref="AD513:AK513"/>
    <mergeCell ref="AD514:AK515"/>
    <mergeCell ref="AL514:AM515"/>
    <mergeCell ref="AN514:AQ515"/>
    <mergeCell ref="AR514:AS515"/>
    <mergeCell ref="AT514:AW515"/>
    <mergeCell ref="AX514:BD515"/>
    <mergeCell ref="AD516:AK517"/>
    <mergeCell ref="AL516:AM517"/>
    <mergeCell ref="AN516:AN517"/>
    <mergeCell ref="AO516:AO517"/>
    <mergeCell ref="AP516:AP517"/>
    <mergeCell ref="AQ516:AQ517"/>
    <mergeCell ref="AR516:AR517"/>
    <mergeCell ref="AS516:AS517"/>
    <mergeCell ref="AD507:AK509"/>
    <mergeCell ref="AL507:AN507"/>
    <mergeCell ref="AO507:AS507"/>
    <mergeCell ref="AT507:AV507"/>
    <mergeCell ref="AD504:AK504"/>
    <mergeCell ref="AL504:BD504"/>
    <mergeCell ref="AW507:BD507"/>
    <mergeCell ref="AL508:AN508"/>
    <mergeCell ref="AO508:AS508"/>
    <mergeCell ref="AT508:AV508"/>
    <mergeCell ref="AW508:BD508"/>
    <mergeCell ref="AL509:AN509"/>
    <mergeCell ref="AO509:BD509"/>
    <mergeCell ref="AD505:AK505"/>
    <mergeCell ref="AL505:BD505"/>
    <mergeCell ref="AD506:AK506"/>
    <mergeCell ref="AL506:AN506"/>
    <mergeCell ref="AO506:AP506"/>
    <mergeCell ref="AR506:AS506"/>
    <mergeCell ref="AT506:BD506"/>
    <mergeCell ref="AD510:AK512"/>
    <mergeCell ref="AD495:AK496"/>
    <mergeCell ref="AL495:AM496"/>
    <mergeCell ref="AN495:AQ496"/>
    <mergeCell ref="AR495:AS496"/>
    <mergeCell ref="AT495:AW496"/>
    <mergeCell ref="AX495:BD496"/>
    <mergeCell ref="AD491:AK493"/>
    <mergeCell ref="AD494:AK494"/>
    <mergeCell ref="AD497:AK498"/>
    <mergeCell ref="AL497:AM498"/>
    <mergeCell ref="AN497:AN498"/>
    <mergeCell ref="AO497:AO498"/>
    <mergeCell ref="AP497:AP498"/>
    <mergeCell ref="AQ497:AQ498"/>
    <mergeCell ref="AR497:AR498"/>
    <mergeCell ref="AS497:AS498"/>
    <mergeCell ref="AF501:BD501"/>
    <mergeCell ref="AD487:AK487"/>
    <mergeCell ref="AL487:AN487"/>
    <mergeCell ref="AO487:AP487"/>
    <mergeCell ref="AR487:AS487"/>
    <mergeCell ref="AT487:BD487"/>
    <mergeCell ref="AD488:AK490"/>
    <mergeCell ref="AL488:AN488"/>
    <mergeCell ref="AO488:AS488"/>
    <mergeCell ref="AT488:AV488"/>
    <mergeCell ref="AW488:BD488"/>
    <mergeCell ref="AL489:AN489"/>
    <mergeCell ref="AO489:AS489"/>
    <mergeCell ref="AT489:AV489"/>
    <mergeCell ref="AW489:BD489"/>
    <mergeCell ref="AL490:AN490"/>
    <mergeCell ref="AO490:BD490"/>
    <mergeCell ref="AD482:AK483"/>
    <mergeCell ref="AL482:AM483"/>
    <mergeCell ref="AN482:AN483"/>
    <mergeCell ref="AO482:AO483"/>
    <mergeCell ref="AP482:AP483"/>
    <mergeCell ref="AQ482:AQ483"/>
    <mergeCell ref="AR482:AR483"/>
    <mergeCell ref="AS482:AS483"/>
    <mergeCell ref="AD485:AK485"/>
    <mergeCell ref="AL485:BD485"/>
    <mergeCell ref="AD486:AK486"/>
    <mergeCell ref="AL486:BD486"/>
    <mergeCell ref="AW473:BD473"/>
    <mergeCell ref="AL474:AN474"/>
    <mergeCell ref="AO474:AS474"/>
    <mergeCell ref="AT474:AV474"/>
    <mergeCell ref="AW474:BD474"/>
    <mergeCell ref="AL475:AN475"/>
    <mergeCell ref="AO475:BD475"/>
    <mergeCell ref="AD476:AK478"/>
    <mergeCell ref="AD479:AK479"/>
    <mergeCell ref="AD480:AK481"/>
    <mergeCell ref="AL480:AM481"/>
    <mergeCell ref="AN480:AQ481"/>
    <mergeCell ref="AR480:AS481"/>
    <mergeCell ref="AT480:AW481"/>
    <mergeCell ref="AX480:BD481"/>
    <mergeCell ref="AD471:AK471"/>
    <mergeCell ref="AL471:BD471"/>
    <mergeCell ref="AD472:AK472"/>
    <mergeCell ref="AL472:AN472"/>
    <mergeCell ref="AO472:AP472"/>
    <mergeCell ref="AR472:AS472"/>
    <mergeCell ref="AT472:BD472"/>
    <mergeCell ref="AD473:AK475"/>
    <mergeCell ref="AL473:AN473"/>
    <mergeCell ref="AO473:AS473"/>
    <mergeCell ref="AT473:AV473"/>
    <mergeCell ref="AD448:AK449"/>
    <mergeCell ref="AL448:AM449"/>
    <mergeCell ref="AN448:AN449"/>
    <mergeCell ref="AO448:AO449"/>
    <mergeCell ref="AP448:AP449"/>
    <mergeCell ref="AQ448:AQ449"/>
    <mergeCell ref="AR448:AR449"/>
    <mergeCell ref="AS448:AS449"/>
    <mergeCell ref="AD451:AK451"/>
    <mergeCell ref="AL451:BD451"/>
    <mergeCell ref="AO463:AO464"/>
    <mergeCell ref="AP463:AP464"/>
    <mergeCell ref="AQ463:AQ464"/>
    <mergeCell ref="AR463:AR464"/>
    <mergeCell ref="AS463:AS464"/>
    <mergeCell ref="AD452:AK452"/>
    <mergeCell ref="AL452:BD452"/>
    <mergeCell ref="AD453:AK453"/>
    <mergeCell ref="AL453:AN453"/>
    <mergeCell ref="AO453:AP453"/>
    <mergeCell ref="AR453:AS453"/>
    <mergeCell ref="AT453:BD453"/>
    <mergeCell ref="AD454:AK456"/>
    <mergeCell ref="AL454:AN454"/>
    <mergeCell ref="AO454:AS454"/>
    <mergeCell ref="AT454:AV454"/>
    <mergeCell ref="AW454:BD454"/>
    <mergeCell ref="AL455:AN455"/>
    <mergeCell ref="AO455:AS455"/>
    <mergeCell ref="H7:X8"/>
    <mergeCell ref="B14:F19"/>
    <mergeCell ref="AD436:AK436"/>
    <mergeCell ref="AL436:BD436"/>
    <mergeCell ref="AD437:AK437"/>
    <mergeCell ref="AL437:BD437"/>
    <mergeCell ref="AD438:AK438"/>
    <mergeCell ref="AL438:AN438"/>
    <mergeCell ref="AO438:AP438"/>
    <mergeCell ref="AR438:AS438"/>
    <mergeCell ref="AT438:BD438"/>
    <mergeCell ref="G14:H15"/>
    <mergeCell ref="G16:H19"/>
    <mergeCell ref="B10:H11"/>
    <mergeCell ref="B12:H13"/>
    <mergeCell ref="I12:I13"/>
    <mergeCell ref="J12:Q13"/>
    <mergeCell ref="R12:R13"/>
    <mergeCell ref="S12:T13"/>
    <mergeCell ref="U12:U13"/>
    <mergeCell ref="V12:V13"/>
    <mergeCell ref="W12:W13"/>
    <mergeCell ref="X12:X13"/>
    <mergeCell ref="Y12:Y13"/>
    <mergeCell ref="Z12:Z13"/>
    <mergeCell ref="AD52:BD53"/>
    <mergeCell ref="B20:F24"/>
    <mergeCell ref="G20:H24"/>
    <mergeCell ref="B25:H25"/>
    <mergeCell ref="I25:J25"/>
    <mergeCell ref="B26:H28"/>
    <mergeCell ref="AD56:AK56"/>
    <mergeCell ref="AD442:AK444"/>
    <mergeCell ref="AD445:AK445"/>
    <mergeCell ref="AD446:AK447"/>
    <mergeCell ref="AL446:AM447"/>
    <mergeCell ref="AD54:AK54"/>
    <mergeCell ref="AL54:BD54"/>
    <mergeCell ref="AD55:AK55"/>
    <mergeCell ref="AL55:BD55"/>
    <mergeCell ref="AD39:AK39"/>
    <mergeCell ref="AD38:AK38"/>
    <mergeCell ref="AD40:AK43"/>
    <mergeCell ref="AL38:BD38"/>
    <mergeCell ref="AL39:BD39"/>
    <mergeCell ref="AO40:AP40"/>
    <mergeCell ref="AR40:AS40"/>
    <mergeCell ref="AO41:AS41"/>
    <mergeCell ref="AW41:BD41"/>
    <mergeCell ref="AO42:AS42"/>
    <mergeCell ref="AW42:BD42"/>
    <mergeCell ref="AO43:BD43"/>
    <mergeCell ref="AD44:AK46"/>
    <mergeCell ref="AD47:AK47"/>
    <mergeCell ref="AD48:AK49"/>
    <mergeCell ref="AN50:AN51"/>
    <mergeCell ref="AO50:AO51"/>
    <mergeCell ref="AP50:AP51"/>
    <mergeCell ref="AQ50:AQ51"/>
    <mergeCell ref="AR50:AR51"/>
    <mergeCell ref="AN446:AQ447"/>
    <mergeCell ref="AR446:AS447"/>
    <mergeCell ref="AT446:AW447"/>
    <mergeCell ref="AX446:BD447"/>
    <mergeCell ref="AD439:AK441"/>
    <mergeCell ref="AL439:AN439"/>
    <mergeCell ref="AO439:AS439"/>
    <mergeCell ref="AT439:AV439"/>
    <mergeCell ref="AW439:BD439"/>
    <mergeCell ref="AL440:AN440"/>
    <mergeCell ref="AO440:AS440"/>
    <mergeCell ref="AT440:AV440"/>
    <mergeCell ref="AW440:BD440"/>
    <mergeCell ref="AL441:AN441"/>
    <mergeCell ref="AD57:AK59"/>
    <mergeCell ref="AL57:AN57"/>
    <mergeCell ref="AO57:AS57"/>
    <mergeCell ref="AT57:AV57"/>
    <mergeCell ref="AW57:BD57"/>
    <mergeCell ref="AO441:BD441"/>
    <mergeCell ref="AD78:AK78"/>
    <mergeCell ref="AL78:BD78"/>
    <mergeCell ref="AD79:AK79"/>
    <mergeCell ref="AL79:AN79"/>
    <mergeCell ref="AO79:AP79"/>
    <mergeCell ref="AR79:AS79"/>
    <mergeCell ref="AT79:BD79"/>
    <mergeCell ref="AD80:AK82"/>
    <mergeCell ref="AL80:AN80"/>
    <mergeCell ref="AO80:AS80"/>
    <mergeCell ref="AT80:AV80"/>
    <mergeCell ref="AW80:BD80"/>
    <mergeCell ref="AL81:AN81"/>
    <mergeCell ref="AO81:AS81"/>
    <mergeCell ref="AT81:AV81"/>
    <mergeCell ref="AT65:AV65"/>
    <mergeCell ref="AL56:AN56"/>
    <mergeCell ref="AO56:AP56"/>
    <mergeCell ref="AR56:AS56"/>
    <mergeCell ref="AT56:BD56"/>
    <mergeCell ref="AD74:AK75"/>
    <mergeCell ref="AL74:AM75"/>
    <mergeCell ref="AN74:AN75"/>
    <mergeCell ref="AO74:AO75"/>
    <mergeCell ref="AP74:AP75"/>
    <mergeCell ref="AQ74:AQ75"/>
    <mergeCell ref="AR74:AR75"/>
    <mergeCell ref="AS74:AS75"/>
    <mergeCell ref="AD77:AK77"/>
    <mergeCell ref="AL77:BD77"/>
    <mergeCell ref="AL58:AN58"/>
    <mergeCell ref="AO58:AS58"/>
    <mergeCell ref="AT58:AV58"/>
    <mergeCell ref="AW58:BD58"/>
    <mergeCell ref="AL59:AN59"/>
    <mergeCell ref="AO59:BD59"/>
    <mergeCell ref="AD62:AK62"/>
    <mergeCell ref="AL62:BD62"/>
    <mergeCell ref="AD63:AK63"/>
    <mergeCell ref="AL63:BD63"/>
    <mergeCell ref="AD64:AK64"/>
    <mergeCell ref="AL64:AN64"/>
    <mergeCell ref="AO64:AP64"/>
    <mergeCell ref="AR64:AS64"/>
    <mergeCell ref="AT64:BD64"/>
    <mergeCell ref="AD65:AK67"/>
    <mergeCell ref="AL65:AN65"/>
    <mergeCell ref="AO65:AS65"/>
    <mergeCell ref="AW65:BD65"/>
    <mergeCell ref="AL66:AN66"/>
    <mergeCell ref="AO66:AS66"/>
    <mergeCell ref="AT66:AV66"/>
    <mergeCell ref="AW66:BD66"/>
    <mergeCell ref="AL67:AN67"/>
    <mergeCell ref="AO67:BD67"/>
    <mergeCell ref="AD112:AK112"/>
    <mergeCell ref="AL112:BD112"/>
    <mergeCell ref="AD113:AK113"/>
    <mergeCell ref="AL113:AN113"/>
    <mergeCell ref="AO113:AP113"/>
    <mergeCell ref="AR113:AS113"/>
    <mergeCell ref="AT113:BD113"/>
    <mergeCell ref="AS108:AS109"/>
    <mergeCell ref="AD111:AK111"/>
    <mergeCell ref="AL111:BD111"/>
    <mergeCell ref="AF93:BD93"/>
    <mergeCell ref="AD96:AK96"/>
    <mergeCell ref="AL96:BD96"/>
    <mergeCell ref="AD87:AK88"/>
    <mergeCell ref="AL87:AM88"/>
    <mergeCell ref="AN87:AQ88"/>
    <mergeCell ref="AD83:AK85"/>
    <mergeCell ref="AD86:AK86"/>
    <mergeCell ref="AD97:AK97"/>
    <mergeCell ref="AL97:BD97"/>
    <mergeCell ref="AD98:AK98"/>
    <mergeCell ref="AL98:AN98"/>
    <mergeCell ref="AO98:AP98"/>
    <mergeCell ref="AR98:AS98"/>
    <mergeCell ref="AT98:BD98"/>
    <mergeCell ref="AD114:AK116"/>
    <mergeCell ref="AL114:AN114"/>
    <mergeCell ref="AO114:AS114"/>
    <mergeCell ref="AT114:AV114"/>
    <mergeCell ref="AW114:BD114"/>
    <mergeCell ref="AL115:AN115"/>
    <mergeCell ref="AO115:AS115"/>
    <mergeCell ref="AT115:AV115"/>
    <mergeCell ref="AD68:AK70"/>
    <mergeCell ref="AD71:AK71"/>
    <mergeCell ref="AD72:AK73"/>
    <mergeCell ref="AL72:AM73"/>
    <mergeCell ref="AN72:AQ73"/>
    <mergeCell ref="AR72:AS73"/>
    <mergeCell ref="AT72:AW73"/>
    <mergeCell ref="AX72:BD73"/>
    <mergeCell ref="AW81:BD81"/>
    <mergeCell ref="AL82:AN82"/>
    <mergeCell ref="AO82:BD82"/>
    <mergeCell ref="AR87:AS88"/>
    <mergeCell ref="AT87:AW88"/>
    <mergeCell ref="AX87:BD88"/>
    <mergeCell ref="AD89:AK90"/>
    <mergeCell ref="AL89:AM90"/>
    <mergeCell ref="AN89:AN90"/>
    <mergeCell ref="AD108:AK109"/>
    <mergeCell ref="AL108:AM109"/>
    <mergeCell ref="AN108:AN109"/>
    <mergeCell ref="AO108:AO109"/>
    <mergeCell ref="AP108:AP109"/>
    <mergeCell ref="AQ108:AQ109"/>
    <mergeCell ref="AR108:AR109"/>
    <mergeCell ref="AO89:AO90"/>
    <mergeCell ref="AP89:AP90"/>
    <mergeCell ref="AQ89:AQ90"/>
    <mergeCell ref="AR89:AR90"/>
    <mergeCell ref="AS89:AS90"/>
    <mergeCell ref="AD99:AK101"/>
    <mergeCell ref="AL99:AN99"/>
    <mergeCell ref="AO99:AS99"/>
    <mergeCell ref="AT99:AV99"/>
    <mergeCell ref="AW99:BD99"/>
    <mergeCell ref="AL100:AN100"/>
    <mergeCell ref="AO100:AS100"/>
    <mergeCell ref="AT100:AV100"/>
    <mergeCell ref="AW100:BD100"/>
    <mergeCell ref="AL101:AN101"/>
    <mergeCell ref="AO101:BD101"/>
    <mergeCell ref="AD146:AK146"/>
    <mergeCell ref="AL146:BD146"/>
    <mergeCell ref="AN142:AN143"/>
    <mergeCell ref="AO142:AO143"/>
    <mergeCell ref="AP142:AP143"/>
    <mergeCell ref="AQ142:AQ143"/>
    <mergeCell ref="AR142:AR143"/>
    <mergeCell ref="AS142:AS143"/>
    <mergeCell ref="AD145:AK145"/>
    <mergeCell ref="AL145:BD145"/>
    <mergeCell ref="AF127:BD127"/>
    <mergeCell ref="AD130:AK130"/>
    <mergeCell ref="AL130:BD130"/>
    <mergeCell ref="AD121:AK122"/>
    <mergeCell ref="AL121:AM122"/>
    <mergeCell ref="AN121:AQ122"/>
    <mergeCell ref="AD147:AK147"/>
    <mergeCell ref="AL147:AN147"/>
    <mergeCell ref="AO147:AP147"/>
    <mergeCell ref="AR147:AS147"/>
    <mergeCell ref="AT147:BD147"/>
    <mergeCell ref="AD148:AK150"/>
    <mergeCell ref="AL148:AN148"/>
    <mergeCell ref="AO148:AS148"/>
    <mergeCell ref="AT148:AV148"/>
    <mergeCell ref="AW148:BD148"/>
    <mergeCell ref="AL149:AN149"/>
    <mergeCell ref="AO149:AS149"/>
    <mergeCell ref="AT149:AV149"/>
    <mergeCell ref="AD102:AK104"/>
    <mergeCell ref="AD105:AK105"/>
    <mergeCell ref="AD106:AK107"/>
    <mergeCell ref="AL106:AM107"/>
    <mergeCell ref="AN106:AQ107"/>
    <mergeCell ref="AR106:AS107"/>
    <mergeCell ref="AT106:AW107"/>
    <mergeCell ref="AX106:BD107"/>
    <mergeCell ref="AW115:BD115"/>
    <mergeCell ref="AL116:AN116"/>
    <mergeCell ref="AO116:BD116"/>
    <mergeCell ref="AR121:AS122"/>
    <mergeCell ref="AT121:AW122"/>
    <mergeCell ref="AX121:BD122"/>
    <mergeCell ref="AD123:AK124"/>
    <mergeCell ref="AL123:AM124"/>
    <mergeCell ref="AN123:AN124"/>
    <mergeCell ref="AD142:AK143"/>
    <mergeCell ref="AL142:AM143"/>
    <mergeCell ref="AD117:AK119"/>
    <mergeCell ref="AD120:AK120"/>
    <mergeCell ref="AD131:AK131"/>
    <mergeCell ref="AL131:BD131"/>
    <mergeCell ref="AD132:AK132"/>
    <mergeCell ref="AL132:AN132"/>
    <mergeCell ref="AO132:AP132"/>
    <mergeCell ref="AR132:AS132"/>
    <mergeCell ref="AT132:BD132"/>
    <mergeCell ref="AO123:AO124"/>
    <mergeCell ref="AP123:AP124"/>
    <mergeCell ref="AQ123:AQ124"/>
    <mergeCell ref="AR123:AR124"/>
    <mergeCell ref="AS123:AS124"/>
    <mergeCell ref="AD133:AK135"/>
    <mergeCell ref="AL133:AN133"/>
    <mergeCell ref="AO133:AS133"/>
    <mergeCell ref="AT133:AV133"/>
    <mergeCell ref="AW133:BD133"/>
    <mergeCell ref="AL134:AN134"/>
    <mergeCell ref="AO134:AS134"/>
    <mergeCell ref="AT134:AV134"/>
    <mergeCell ref="AW134:BD134"/>
    <mergeCell ref="AL135:AN135"/>
    <mergeCell ref="AO135:BD135"/>
    <mergeCell ref="AD180:AK180"/>
    <mergeCell ref="AL180:BD180"/>
    <mergeCell ref="AD181:AK181"/>
    <mergeCell ref="AL181:AN181"/>
    <mergeCell ref="AO181:AP181"/>
    <mergeCell ref="AR181:AS181"/>
    <mergeCell ref="AT181:BD181"/>
    <mergeCell ref="AD182:AK184"/>
    <mergeCell ref="AL182:AN182"/>
    <mergeCell ref="AO182:AS182"/>
    <mergeCell ref="AT182:AV182"/>
    <mergeCell ref="AW182:BD182"/>
    <mergeCell ref="AL183:AN183"/>
    <mergeCell ref="AO183:AS183"/>
    <mergeCell ref="AT183:AV183"/>
    <mergeCell ref="AD136:AK138"/>
    <mergeCell ref="AD139:AK139"/>
    <mergeCell ref="AD140:AK141"/>
    <mergeCell ref="AL140:AM141"/>
    <mergeCell ref="AN140:AQ141"/>
    <mergeCell ref="AR140:AS141"/>
    <mergeCell ref="AT140:AW141"/>
    <mergeCell ref="AX140:BD141"/>
    <mergeCell ref="AW149:BD149"/>
    <mergeCell ref="AL150:AN150"/>
    <mergeCell ref="AO150:BD150"/>
    <mergeCell ref="AR155:AS156"/>
    <mergeCell ref="AT155:AW156"/>
    <mergeCell ref="AX155:BD156"/>
    <mergeCell ref="AD157:AK158"/>
    <mergeCell ref="AL157:AM158"/>
    <mergeCell ref="AN157:AN158"/>
    <mergeCell ref="AD176:AK177"/>
    <mergeCell ref="AL176:AM177"/>
    <mergeCell ref="AN176:AN177"/>
    <mergeCell ref="AO176:AO177"/>
    <mergeCell ref="AP176:AP177"/>
    <mergeCell ref="AQ176:AQ177"/>
    <mergeCell ref="AR176:AR177"/>
    <mergeCell ref="AS176:AS177"/>
    <mergeCell ref="AD179:AK179"/>
    <mergeCell ref="AL179:BD179"/>
    <mergeCell ref="AF161:BD161"/>
    <mergeCell ref="AD164:AK164"/>
    <mergeCell ref="AL164:BD164"/>
    <mergeCell ref="AD155:AK156"/>
    <mergeCell ref="AL155:AM156"/>
    <mergeCell ref="AN155:AQ156"/>
    <mergeCell ref="AD151:AK153"/>
    <mergeCell ref="AD154:AK154"/>
    <mergeCell ref="AD165:AK165"/>
    <mergeCell ref="AL165:BD165"/>
    <mergeCell ref="AD166:AK166"/>
    <mergeCell ref="AL166:AN166"/>
    <mergeCell ref="AO166:AP166"/>
    <mergeCell ref="AR166:AS166"/>
    <mergeCell ref="AT166:BD166"/>
    <mergeCell ref="AO157:AO158"/>
    <mergeCell ref="AP157:AP158"/>
    <mergeCell ref="AQ157:AQ158"/>
    <mergeCell ref="AR157:AR158"/>
    <mergeCell ref="AS157:AS158"/>
    <mergeCell ref="AD167:AK169"/>
    <mergeCell ref="AL167:AN167"/>
    <mergeCell ref="AO167:AS167"/>
    <mergeCell ref="AT167:AV167"/>
    <mergeCell ref="AW167:BD167"/>
    <mergeCell ref="AL168:AN168"/>
    <mergeCell ref="AO168:AS168"/>
    <mergeCell ref="AT168:AV168"/>
    <mergeCell ref="AW168:BD168"/>
    <mergeCell ref="AL169:AN169"/>
    <mergeCell ref="AO169:BD169"/>
    <mergeCell ref="AD170:AK172"/>
    <mergeCell ref="AD173:AK173"/>
    <mergeCell ref="AD174:AK175"/>
    <mergeCell ref="AL174:AM175"/>
    <mergeCell ref="AN174:AQ175"/>
    <mergeCell ref="AR174:AS175"/>
    <mergeCell ref="AT174:AW175"/>
    <mergeCell ref="AX174:BD175"/>
    <mergeCell ref="AW183:BD183"/>
    <mergeCell ref="AL184:AN184"/>
    <mergeCell ref="AO184:BD184"/>
    <mergeCell ref="AR189:AS190"/>
    <mergeCell ref="AT189:AW190"/>
    <mergeCell ref="AX189:BD190"/>
    <mergeCell ref="AD191:AK192"/>
    <mergeCell ref="AL191:AM192"/>
    <mergeCell ref="AN191:AN192"/>
    <mergeCell ref="AO191:AO192"/>
    <mergeCell ref="AP191:AP192"/>
    <mergeCell ref="AQ191:AQ192"/>
    <mergeCell ref="AR191:AR192"/>
    <mergeCell ref="AS191:AS192"/>
    <mergeCell ref="AF195:BD195"/>
    <mergeCell ref="AD198:AK198"/>
    <mergeCell ref="AL198:BD198"/>
    <mergeCell ref="AD189:AK190"/>
    <mergeCell ref="AL189:AM190"/>
    <mergeCell ref="AN189:AQ190"/>
    <mergeCell ref="AD185:AK187"/>
    <mergeCell ref="AD188:AK188"/>
    <mergeCell ref="AD199:AK199"/>
    <mergeCell ref="AL199:BD199"/>
    <mergeCell ref="AD200:AK200"/>
    <mergeCell ref="AL200:AN200"/>
    <mergeCell ref="AO200:AP200"/>
    <mergeCell ref="AR200:AS200"/>
    <mergeCell ref="AT200:BD200"/>
    <mergeCell ref="AD219:AK221"/>
    <mergeCell ref="AD222:AK222"/>
    <mergeCell ref="AD223:AK224"/>
    <mergeCell ref="AL223:AM224"/>
    <mergeCell ref="AN223:AQ224"/>
    <mergeCell ref="AD201:AK203"/>
    <mergeCell ref="AL201:AN201"/>
    <mergeCell ref="AO201:AS201"/>
    <mergeCell ref="AT201:AV201"/>
    <mergeCell ref="AW201:BD201"/>
    <mergeCell ref="AL202:AN202"/>
    <mergeCell ref="AO202:AS202"/>
    <mergeCell ref="AT202:AV202"/>
    <mergeCell ref="AW202:BD202"/>
    <mergeCell ref="AL203:AN203"/>
    <mergeCell ref="AO203:BD203"/>
    <mergeCell ref="AD204:AK206"/>
    <mergeCell ref="AD207:AK207"/>
    <mergeCell ref="AD208:AK209"/>
    <mergeCell ref="AL208:AM209"/>
    <mergeCell ref="AN208:AQ209"/>
    <mergeCell ref="AR208:AS209"/>
    <mergeCell ref="AT208:AW209"/>
    <mergeCell ref="AX208:BD209"/>
    <mergeCell ref="AD210:AK211"/>
    <mergeCell ref="AL210:AM211"/>
    <mergeCell ref="AN210:AN211"/>
    <mergeCell ref="AO210:AO211"/>
    <mergeCell ref="AP210:AP211"/>
    <mergeCell ref="AQ210:AQ211"/>
    <mergeCell ref="AR210:AR211"/>
    <mergeCell ref="AS210:AS211"/>
    <mergeCell ref="AD213:AK213"/>
    <mergeCell ref="AL213:BD213"/>
    <mergeCell ref="AD214:AK214"/>
    <mergeCell ref="AL214:BD214"/>
    <mergeCell ref="AD215:AK215"/>
    <mergeCell ref="AL215:AN215"/>
    <mergeCell ref="AO215:AP215"/>
    <mergeCell ref="AR215:AS215"/>
    <mergeCell ref="AT215:BD215"/>
    <mergeCell ref="AD216:AK218"/>
    <mergeCell ref="AL216:AN216"/>
    <mergeCell ref="AO216:AS216"/>
    <mergeCell ref="AT216:AV216"/>
    <mergeCell ref="AW216:BD216"/>
    <mergeCell ref="AL217:AN217"/>
    <mergeCell ref="AO217:AS217"/>
    <mergeCell ref="AT217:AV217"/>
    <mergeCell ref="AW217:BD217"/>
    <mergeCell ref="AL218:AN218"/>
    <mergeCell ref="AO218:BD218"/>
    <mergeCell ref="AR223:AS224"/>
    <mergeCell ref="AT223:AW224"/>
    <mergeCell ref="AX223:BD224"/>
    <mergeCell ref="AD225:AK226"/>
    <mergeCell ref="AL225:AM226"/>
    <mergeCell ref="AN225:AN226"/>
    <mergeCell ref="AO225:AO226"/>
    <mergeCell ref="AP225:AP226"/>
    <mergeCell ref="AQ225:AQ226"/>
    <mergeCell ref="AR225:AR226"/>
    <mergeCell ref="AS225:AS226"/>
    <mergeCell ref="AF229:BD229"/>
    <mergeCell ref="AD232:AK232"/>
    <mergeCell ref="AL232:BD232"/>
    <mergeCell ref="AD233:AK233"/>
    <mergeCell ref="AL233:BD233"/>
    <mergeCell ref="AD234:AK234"/>
    <mergeCell ref="AL234:AN234"/>
    <mergeCell ref="AO234:AP234"/>
    <mergeCell ref="AR234:AS234"/>
    <mergeCell ref="AT234:BD234"/>
    <mergeCell ref="AD253:AK255"/>
    <mergeCell ref="AD256:AK256"/>
    <mergeCell ref="AD257:AK258"/>
    <mergeCell ref="AL257:AM258"/>
    <mergeCell ref="AN257:AQ258"/>
    <mergeCell ref="AD235:AK237"/>
    <mergeCell ref="AL235:AN235"/>
    <mergeCell ref="AO235:AS235"/>
    <mergeCell ref="AT235:AV235"/>
    <mergeCell ref="AW235:BD235"/>
    <mergeCell ref="AL236:AN236"/>
    <mergeCell ref="AO236:AS236"/>
    <mergeCell ref="AT236:AV236"/>
    <mergeCell ref="AW236:BD236"/>
    <mergeCell ref="AL237:AN237"/>
    <mergeCell ref="AO237:BD237"/>
    <mergeCell ref="AD238:AK240"/>
    <mergeCell ref="AD241:AK241"/>
    <mergeCell ref="AD242:AK243"/>
    <mergeCell ref="AL242:AM243"/>
    <mergeCell ref="AN242:AQ243"/>
    <mergeCell ref="AR242:AS243"/>
    <mergeCell ref="AT242:AW243"/>
    <mergeCell ref="AX242:BD243"/>
    <mergeCell ref="AD244:AK245"/>
    <mergeCell ref="AL244:AM245"/>
    <mergeCell ref="AN244:AN245"/>
    <mergeCell ref="AO244:AO245"/>
    <mergeCell ref="AP244:AP245"/>
    <mergeCell ref="AQ244:AQ245"/>
    <mergeCell ref="AR244:AR245"/>
    <mergeCell ref="AS244:AS245"/>
    <mergeCell ref="AD247:AK247"/>
    <mergeCell ref="AL247:BD247"/>
    <mergeCell ref="AD248:AK248"/>
    <mergeCell ref="AL248:BD248"/>
    <mergeCell ref="AD249:AK249"/>
    <mergeCell ref="AL249:AN249"/>
    <mergeCell ref="AO249:AP249"/>
    <mergeCell ref="AR249:AS249"/>
    <mergeCell ref="AT249:BD249"/>
    <mergeCell ref="AD250:AK252"/>
    <mergeCell ref="AL250:AN250"/>
    <mergeCell ref="AO250:AS250"/>
    <mergeCell ref="AT250:AV250"/>
    <mergeCell ref="AW250:BD250"/>
    <mergeCell ref="AL251:AN251"/>
    <mergeCell ref="AO251:AS251"/>
    <mergeCell ref="AT251:AV251"/>
    <mergeCell ref="AW251:BD251"/>
    <mergeCell ref="AL252:AN252"/>
    <mergeCell ref="AO252:BD252"/>
    <mergeCell ref="AR257:AS258"/>
    <mergeCell ref="AT257:AW258"/>
    <mergeCell ref="AX257:BD258"/>
    <mergeCell ref="AD259:AK260"/>
    <mergeCell ref="AL259:AM260"/>
    <mergeCell ref="AN259:AN260"/>
    <mergeCell ref="AO259:AO260"/>
    <mergeCell ref="AP259:AP260"/>
    <mergeCell ref="AQ259:AQ260"/>
    <mergeCell ref="AR259:AR260"/>
    <mergeCell ref="AS259:AS260"/>
    <mergeCell ref="AF263:BD263"/>
    <mergeCell ref="AD266:AK266"/>
    <mergeCell ref="AL266:BD266"/>
    <mergeCell ref="AD267:AK267"/>
    <mergeCell ref="AL267:BD267"/>
    <mergeCell ref="AD268:AK268"/>
    <mergeCell ref="AL268:AN268"/>
    <mergeCell ref="AO268:AP268"/>
    <mergeCell ref="AR268:AS268"/>
    <mergeCell ref="AT268:BD268"/>
    <mergeCell ref="AD287:AK289"/>
    <mergeCell ref="AD290:AK290"/>
    <mergeCell ref="AD291:AK292"/>
    <mergeCell ref="AL291:AM292"/>
    <mergeCell ref="AN291:AQ292"/>
    <mergeCell ref="AD269:AK271"/>
    <mergeCell ref="AL269:AN269"/>
    <mergeCell ref="AO269:AS269"/>
    <mergeCell ref="AT269:AV269"/>
    <mergeCell ref="AW269:BD269"/>
    <mergeCell ref="AL270:AN270"/>
    <mergeCell ref="AO270:AS270"/>
    <mergeCell ref="AT270:AV270"/>
    <mergeCell ref="AW270:BD270"/>
    <mergeCell ref="AL271:AN271"/>
    <mergeCell ref="AO271:BD271"/>
    <mergeCell ref="AD272:AK274"/>
    <mergeCell ref="AD275:AK275"/>
    <mergeCell ref="AD276:AK277"/>
    <mergeCell ref="AL276:AM277"/>
    <mergeCell ref="AN276:AQ277"/>
    <mergeCell ref="AR276:AS277"/>
    <mergeCell ref="AT276:AW277"/>
    <mergeCell ref="AX276:BD277"/>
    <mergeCell ref="AD278:AK279"/>
    <mergeCell ref="AL278:AM279"/>
    <mergeCell ref="AN278:AN279"/>
    <mergeCell ref="AO278:AO279"/>
    <mergeCell ref="AP278:AP279"/>
    <mergeCell ref="AQ278:AQ279"/>
    <mergeCell ref="AR278:AR279"/>
    <mergeCell ref="AS278:AS279"/>
    <mergeCell ref="AD281:AK281"/>
    <mergeCell ref="AL281:BD281"/>
    <mergeCell ref="AD282:AK282"/>
    <mergeCell ref="AL282:BD282"/>
    <mergeCell ref="AD283:AK283"/>
    <mergeCell ref="AL283:AN283"/>
    <mergeCell ref="AO283:AP283"/>
    <mergeCell ref="AR283:AS283"/>
    <mergeCell ref="AT283:BD283"/>
    <mergeCell ref="AD284:AK286"/>
    <mergeCell ref="AL284:AN284"/>
    <mergeCell ref="AO284:AS284"/>
    <mergeCell ref="AT284:AV284"/>
    <mergeCell ref="AW284:BD284"/>
    <mergeCell ref="AL285:AN285"/>
    <mergeCell ref="AO285:AS285"/>
    <mergeCell ref="AT285:AV285"/>
    <mergeCell ref="AW285:BD285"/>
    <mergeCell ref="AL286:AN286"/>
    <mergeCell ref="AO286:BD286"/>
    <mergeCell ref="AR291:AS292"/>
    <mergeCell ref="AT291:AW292"/>
    <mergeCell ref="AX291:BD292"/>
    <mergeCell ref="AD293:AK294"/>
    <mergeCell ref="AL293:AM294"/>
    <mergeCell ref="AN293:AN294"/>
    <mergeCell ref="AO293:AO294"/>
    <mergeCell ref="AP293:AP294"/>
    <mergeCell ref="AQ293:AQ294"/>
    <mergeCell ref="AR293:AR294"/>
    <mergeCell ref="AS293:AS294"/>
    <mergeCell ref="AF297:BD297"/>
    <mergeCell ref="AD300:AK300"/>
    <mergeCell ref="AL300:BD300"/>
    <mergeCell ref="AD301:AK301"/>
    <mergeCell ref="AL301:BD301"/>
    <mergeCell ref="AD302:AK302"/>
    <mergeCell ref="AL302:AN302"/>
    <mergeCell ref="AO302:AP302"/>
    <mergeCell ref="AR302:AS302"/>
    <mergeCell ref="AT302:BD302"/>
    <mergeCell ref="AD321:AK323"/>
    <mergeCell ref="AD324:AK324"/>
    <mergeCell ref="AD325:AK326"/>
    <mergeCell ref="AL325:AM326"/>
    <mergeCell ref="AN325:AQ326"/>
    <mergeCell ref="AD303:AK305"/>
    <mergeCell ref="AL303:AN303"/>
    <mergeCell ref="AO303:AS303"/>
    <mergeCell ref="AT303:AV303"/>
    <mergeCell ref="AW303:BD303"/>
    <mergeCell ref="AL304:AN304"/>
    <mergeCell ref="AO304:AS304"/>
    <mergeCell ref="AT304:AV304"/>
    <mergeCell ref="AW304:BD304"/>
    <mergeCell ref="AL305:AN305"/>
    <mergeCell ref="AO305:BD305"/>
    <mergeCell ref="AD306:AK308"/>
    <mergeCell ref="AD309:AK309"/>
    <mergeCell ref="AD310:AK311"/>
    <mergeCell ref="AL310:AM311"/>
    <mergeCell ref="AN310:AQ311"/>
    <mergeCell ref="AR310:AS311"/>
    <mergeCell ref="AT310:AW311"/>
    <mergeCell ref="AX310:BD311"/>
    <mergeCell ref="AD312:AK313"/>
    <mergeCell ref="AL312:AM313"/>
    <mergeCell ref="AN312:AN313"/>
    <mergeCell ref="AO312:AO313"/>
    <mergeCell ref="AP312:AP313"/>
    <mergeCell ref="AQ312:AQ313"/>
    <mergeCell ref="AR312:AR313"/>
    <mergeCell ref="AS312:AS313"/>
    <mergeCell ref="AD315:AK315"/>
    <mergeCell ref="AL315:BD315"/>
    <mergeCell ref="AD316:AK316"/>
    <mergeCell ref="AL316:BD316"/>
    <mergeCell ref="AD317:AK317"/>
    <mergeCell ref="AL317:AN317"/>
    <mergeCell ref="AO317:AP317"/>
    <mergeCell ref="AR317:AS317"/>
    <mergeCell ref="AT317:BD317"/>
    <mergeCell ref="AD318:AK320"/>
    <mergeCell ref="AL318:AN318"/>
    <mergeCell ref="AO318:AS318"/>
    <mergeCell ref="AT318:AV318"/>
    <mergeCell ref="AW318:BD318"/>
    <mergeCell ref="AL319:AN319"/>
    <mergeCell ref="AO319:AS319"/>
    <mergeCell ref="AT319:AV319"/>
    <mergeCell ref="AW319:BD319"/>
    <mergeCell ref="AL320:AN320"/>
    <mergeCell ref="AO320:BD320"/>
    <mergeCell ref="AR325:AS326"/>
    <mergeCell ref="AT325:AW326"/>
    <mergeCell ref="AX325:BD326"/>
    <mergeCell ref="AD327:AK328"/>
    <mergeCell ref="AL327:AM328"/>
    <mergeCell ref="AN327:AN328"/>
    <mergeCell ref="AO327:AO328"/>
    <mergeCell ref="AP327:AP328"/>
    <mergeCell ref="AQ327:AQ328"/>
    <mergeCell ref="AR327:AR328"/>
    <mergeCell ref="AS327:AS328"/>
    <mergeCell ref="AF331:BD331"/>
    <mergeCell ref="AD334:AK334"/>
    <mergeCell ref="AL334:BD334"/>
    <mergeCell ref="AD335:AK335"/>
    <mergeCell ref="AL335:BD335"/>
    <mergeCell ref="AD336:AK336"/>
    <mergeCell ref="AL336:AN336"/>
    <mergeCell ref="AO336:AP336"/>
    <mergeCell ref="AR336:AS336"/>
    <mergeCell ref="AT336:BD336"/>
    <mergeCell ref="AD355:AK357"/>
    <mergeCell ref="AD358:AK358"/>
    <mergeCell ref="AD359:AK360"/>
    <mergeCell ref="AL359:AM360"/>
    <mergeCell ref="AN359:AQ360"/>
    <mergeCell ref="AD337:AK339"/>
    <mergeCell ref="AL337:AN337"/>
    <mergeCell ref="AO337:AS337"/>
    <mergeCell ref="AT337:AV337"/>
    <mergeCell ref="AW337:BD337"/>
    <mergeCell ref="AL338:AN338"/>
    <mergeCell ref="AO338:AS338"/>
    <mergeCell ref="AT338:AV338"/>
    <mergeCell ref="AW338:BD338"/>
    <mergeCell ref="AL339:AN339"/>
    <mergeCell ref="AO339:BD339"/>
    <mergeCell ref="AD340:AK342"/>
    <mergeCell ref="AD343:AK343"/>
    <mergeCell ref="AD344:AK345"/>
    <mergeCell ref="AL344:AM345"/>
    <mergeCell ref="AN344:AQ345"/>
    <mergeCell ref="AR344:AS345"/>
    <mergeCell ref="AT344:AW345"/>
    <mergeCell ref="AX344:BD345"/>
    <mergeCell ref="AD346:AK347"/>
    <mergeCell ref="AL346:AM347"/>
    <mergeCell ref="AN346:AN347"/>
    <mergeCell ref="AO346:AO347"/>
    <mergeCell ref="AP346:AP347"/>
    <mergeCell ref="AQ346:AQ347"/>
    <mergeCell ref="AR346:AR347"/>
    <mergeCell ref="AS346:AS347"/>
    <mergeCell ref="AD349:AK349"/>
    <mergeCell ref="AL349:BD349"/>
    <mergeCell ref="AD350:AK350"/>
    <mergeCell ref="AL350:BD350"/>
    <mergeCell ref="AD351:AK351"/>
    <mergeCell ref="AL351:AN351"/>
    <mergeCell ref="AO351:AP351"/>
    <mergeCell ref="AR351:AS351"/>
    <mergeCell ref="AT351:BD351"/>
    <mergeCell ref="AD352:AK354"/>
    <mergeCell ref="AL352:AN352"/>
    <mergeCell ref="AO352:AS352"/>
    <mergeCell ref="AT352:AV352"/>
    <mergeCell ref="AW352:BD352"/>
    <mergeCell ref="AL353:AN353"/>
    <mergeCell ref="AO353:AS353"/>
    <mergeCell ref="AT353:AV353"/>
    <mergeCell ref="AW353:BD353"/>
    <mergeCell ref="AL354:AN354"/>
    <mergeCell ref="AO354:BD354"/>
    <mergeCell ref="AR359:AS360"/>
    <mergeCell ref="AT359:AW360"/>
    <mergeCell ref="AX359:BD360"/>
    <mergeCell ref="AD361:AK362"/>
    <mergeCell ref="AL361:AM362"/>
    <mergeCell ref="AN361:AN362"/>
    <mergeCell ref="AO361:AO362"/>
    <mergeCell ref="AP361:AP362"/>
    <mergeCell ref="AQ361:AQ362"/>
    <mergeCell ref="AR361:AR362"/>
    <mergeCell ref="AS361:AS362"/>
    <mergeCell ref="AF365:BD365"/>
    <mergeCell ref="AD368:AK368"/>
    <mergeCell ref="AL368:BD368"/>
    <mergeCell ref="AD369:AK369"/>
    <mergeCell ref="AL369:BD369"/>
    <mergeCell ref="AD370:AK370"/>
    <mergeCell ref="AL370:AN370"/>
    <mergeCell ref="AO370:AP370"/>
    <mergeCell ref="AR370:AS370"/>
    <mergeCell ref="AT370:BD370"/>
    <mergeCell ref="AD389:AK391"/>
    <mergeCell ref="AD392:AK392"/>
    <mergeCell ref="AD393:AK394"/>
    <mergeCell ref="AL393:AM394"/>
    <mergeCell ref="AN393:AQ394"/>
    <mergeCell ref="AD371:AK373"/>
    <mergeCell ref="AL371:AN371"/>
    <mergeCell ref="AO371:AS371"/>
    <mergeCell ref="AT371:AV371"/>
    <mergeCell ref="AW371:BD371"/>
    <mergeCell ref="AL372:AN372"/>
    <mergeCell ref="AO372:AS372"/>
    <mergeCell ref="AT372:AV372"/>
    <mergeCell ref="AW372:BD372"/>
    <mergeCell ref="AL373:AN373"/>
    <mergeCell ref="AO373:BD373"/>
    <mergeCell ref="AD374:AK376"/>
    <mergeCell ref="AD377:AK377"/>
    <mergeCell ref="AD378:AK379"/>
    <mergeCell ref="AL378:AM379"/>
    <mergeCell ref="AN378:AQ379"/>
    <mergeCell ref="AR378:AS379"/>
    <mergeCell ref="AT378:AW379"/>
    <mergeCell ref="AX378:BD379"/>
    <mergeCell ref="AD380:AK381"/>
    <mergeCell ref="AL380:AM381"/>
    <mergeCell ref="AN380:AN381"/>
    <mergeCell ref="AO380:AO381"/>
    <mergeCell ref="AP380:AP381"/>
    <mergeCell ref="AQ380:AQ381"/>
    <mergeCell ref="AR380:AR381"/>
    <mergeCell ref="AS380:AS381"/>
    <mergeCell ref="AD383:AK383"/>
    <mergeCell ref="AL383:BD383"/>
    <mergeCell ref="AD384:AK384"/>
    <mergeCell ref="AL384:BD384"/>
    <mergeCell ref="AD385:AK385"/>
    <mergeCell ref="AL385:AN385"/>
    <mergeCell ref="AO385:AP385"/>
    <mergeCell ref="AR385:AS385"/>
    <mergeCell ref="AT385:BD385"/>
    <mergeCell ref="AD386:AK388"/>
    <mergeCell ref="AL386:AN386"/>
    <mergeCell ref="AO386:AS386"/>
    <mergeCell ref="AT386:AV386"/>
    <mergeCell ref="AW386:BD386"/>
    <mergeCell ref="AL387:AN387"/>
    <mergeCell ref="AO387:AS387"/>
    <mergeCell ref="AT387:AV387"/>
    <mergeCell ref="AW387:BD387"/>
    <mergeCell ref="AL388:AN388"/>
    <mergeCell ref="AO388:BD388"/>
    <mergeCell ref="AR393:AS394"/>
    <mergeCell ref="AT393:AW394"/>
    <mergeCell ref="AX393:BD394"/>
    <mergeCell ref="AD395:AK396"/>
    <mergeCell ref="AL395:AM396"/>
    <mergeCell ref="AN395:AN396"/>
    <mergeCell ref="AO395:AO396"/>
    <mergeCell ref="AP395:AP396"/>
    <mergeCell ref="AQ395:AQ396"/>
    <mergeCell ref="AR395:AR396"/>
    <mergeCell ref="AS395:AS396"/>
    <mergeCell ref="AF399:BD399"/>
    <mergeCell ref="AD402:AK402"/>
    <mergeCell ref="AL402:BD402"/>
    <mergeCell ref="AD403:AK403"/>
    <mergeCell ref="AL403:BD403"/>
    <mergeCell ref="AD404:AK404"/>
    <mergeCell ref="AL404:AN404"/>
    <mergeCell ref="AO404:AP404"/>
    <mergeCell ref="AR404:AS404"/>
    <mergeCell ref="AT404:BD404"/>
    <mergeCell ref="AT405:AV405"/>
    <mergeCell ref="AW405:BD405"/>
    <mergeCell ref="AL406:AN406"/>
    <mergeCell ref="AO406:AS406"/>
    <mergeCell ref="AT406:AV406"/>
    <mergeCell ref="AW406:BD406"/>
    <mergeCell ref="AL407:AN407"/>
    <mergeCell ref="AO407:BD407"/>
    <mergeCell ref="AD408:AK410"/>
    <mergeCell ref="AD411:AK411"/>
    <mergeCell ref="AD412:AK413"/>
    <mergeCell ref="AL412:AM413"/>
    <mergeCell ref="AN412:AQ413"/>
    <mergeCell ref="AR412:AS413"/>
    <mergeCell ref="AT412:AW413"/>
    <mergeCell ref="AX412:BD413"/>
    <mergeCell ref="AD417:AK417"/>
    <mergeCell ref="AL417:BD417"/>
    <mergeCell ref="AD414:AK415"/>
    <mergeCell ref="AL414:AM415"/>
    <mergeCell ref="AN414:AN415"/>
    <mergeCell ref="AO414:AO415"/>
    <mergeCell ref="AP414:AP415"/>
    <mergeCell ref="AQ414:AQ415"/>
    <mergeCell ref="AR414:AR415"/>
    <mergeCell ref="AS414:AS415"/>
    <mergeCell ref="AD405:AK407"/>
    <mergeCell ref="AL405:AN405"/>
    <mergeCell ref="AO405:AS405"/>
    <mergeCell ref="AD418:AK418"/>
    <mergeCell ref="AL418:BD418"/>
    <mergeCell ref="AD419:AK419"/>
    <mergeCell ref="AL419:AN419"/>
    <mergeCell ref="AO419:AP419"/>
    <mergeCell ref="AR419:AS419"/>
    <mergeCell ref="AT419:BD419"/>
    <mergeCell ref="AD420:AK422"/>
    <mergeCell ref="AL420:AN420"/>
    <mergeCell ref="AO420:AS420"/>
    <mergeCell ref="AT420:AV420"/>
    <mergeCell ref="AW420:BD420"/>
    <mergeCell ref="AL421:AN421"/>
    <mergeCell ref="AO421:AS421"/>
    <mergeCell ref="AT421:AV421"/>
    <mergeCell ref="AW421:BD421"/>
    <mergeCell ref="AL422:AN422"/>
    <mergeCell ref="AO422:BD422"/>
    <mergeCell ref="AD423:AK425"/>
    <mergeCell ref="AD426:AK426"/>
    <mergeCell ref="AD427:AK428"/>
    <mergeCell ref="AL427:AM428"/>
    <mergeCell ref="AN427:AQ428"/>
    <mergeCell ref="AR427:AS428"/>
    <mergeCell ref="AT427:AW428"/>
    <mergeCell ref="AX427:BD428"/>
    <mergeCell ref="AD429:AK430"/>
    <mergeCell ref="AL429:AM430"/>
    <mergeCell ref="AN429:AN430"/>
    <mergeCell ref="AO429:AO430"/>
    <mergeCell ref="AP429:AP430"/>
    <mergeCell ref="AQ429:AQ430"/>
    <mergeCell ref="AR429:AR430"/>
    <mergeCell ref="AS429:AS430"/>
    <mergeCell ref="AF433:BD433"/>
    <mergeCell ref="AF467:BD467"/>
    <mergeCell ref="AD470:AK470"/>
    <mergeCell ref="AL470:BD470"/>
    <mergeCell ref="AT455:AV455"/>
    <mergeCell ref="AW455:BD455"/>
    <mergeCell ref="AL456:AN456"/>
    <mergeCell ref="AO456:BD456"/>
    <mergeCell ref="AD457:AK459"/>
    <mergeCell ref="AD460:AK460"/>
    <mergeCell ref="AD461:AK462"/>
    <mergeCell ref="AL461:AM462"/>
    <mergeCell ref="AN461:AQ462"/>
    <mergeCell ref="AR461:AS462"/>
    <mergeCell ref="AT461:AW462"/>
    <mergeCell ref="AX461:BD462"/>
    <mergeCell ref="AD463:AK464"/>
    <mergeCell ref="AL463:AM464"/>
    <mergeCell ref="AN463:AN464"/>
    <mergeCell ref="AD525:AK527"/>
    <mergeCell ref="AD528:AK528"/>
    <mergeCell ref="AD539:AK539"/>
    <mergeCell ref="AL539:BD539"/>
    <mergeCell ref="AD540:AK540"/>
    <mergeCell ref="AL540:AN540"/>
    <mergeCell ref="AO540:AP540"/>
    <mergeCell ref="AR540:AS540"/>
    <mergeCell ref="AT540:BD540"/>
    <mergeCell ref="AD529:AK530"/>
    <mergeCell ref="AL529:AM530"/>
    <mergeCell ref="AN529:AQ530"/>
    <mergeCell ref="AR529:AS530"/>
    <mergeCell ref="AT529:AW530"/>
    <mergeCell ref="AX529:BD530"/>
    <mergeCell ref="AD531:AK532"/>
    <mergeCell ref="AL531:AM532"/>
    <mergeCell ref="AN531:AN532"/>
    <mergeCell ref="AO531:AO532"/>
    <mergeCell ref="AP531:AP532"/>
    <mergeCell ref="AQ531:AQ532"/>
    <mergeCell ref="AR531:AR532"/>
    <mergeCell ref="AS531:AS532"/>
    <mergeCell ref="AF535:BD535"/>
    <mergeCell ref="AD538:AK538"/>
    <mergeCell ref="AL538:BD538"/>
    <mergeCell ref="AD578:AK580"/>
    <mergeCell ref="AD581:AK581"/>
    <mergeCell ref="AD582:AK583"/>
    <mergeCell ref="AL582:AM583"/>
    <mergeCell ref="AN582:AQ583"/>
    <mergeCell ref="AR582:AS583"/>
    <mergeCell ref="AT582:AW583"/>
    <mergeCell ref="AX582:BD583"/>
    <mergeCell ref="AD584:AK585"/>
    <mergeCell ref="AL584:AM585"/>
    <mergeCell ref="AN584:AN585"/>
    <mergeCell ref="AO584:AO585"/>
    <mergeCell ref="AP584:AP585"/>
    <mergeCell ref="AQ584:AQ585"/>
    <mergeCell ref="AR584:AR585"/>
    <mergeCell ref="AS584:AS585"/>
    <mergeCell ref="AD587:AK587"/>
    <mergeCell ref="AL587:BD587"/>
    <mergeCell ref="AD588:AK588"/>
    <mergeCell ref="AL588:BD588"/>
    <mergeCell ref="AD589:AK589"/>
    <mergeCell ref="AL589:AN589"/>
    <mergeCell ref="AO589:AP589"/>
    <mergeCell ref="AR589:AS589"/>
    <mergeCell ref="AT589:BD589"/>
    <mergeCell ref="AD590:AK592"/>
    <mergeCell ref="AL590:AN590"/>
    <mergeCell ref="AD627:AK629"/>
    <mergeCell ref="AD630:AK630"/>
    <mergeCell ref="AD641:AK641"/>
    <mergeCell ref="AL641:BD641"/>
    <mergeCell ref="AD642:AK642"/>
    <mergeCell ref="AL642:AN642"/>
    <mergeCell ref="AO642:AP642"/>
    <mergeCell ref="AR642:AS642"/>
    <mergeCell ref="AT642:BD642"/>
    <mergeCell ref="AO590:AS590"/>
    <mergeCell ref="AT590:AV590"/>
    <mergeCell ref="AW590:BD590"/>
    <mergeCell ref="AL591:AN591"/>
    <mergeCell ref="AO591:AS591"/>
    <mergeCell ref="AT591:AV591"/>
    <mergeCell ref="AW591:BD591"/>
    <mergeCell ref="AL592:AN592"/>
    <mergeCell ref="AO592:BD592"/>
    <mergeCell ref="AD597:AK598"/>
    <mergeCell ref="AL597:AM598"/>
    <mergeCell ref="AN597:AQ598"/>
    <mergeCell ref="AR597:AS598"/>
    <mergeCell ref="AT597:AW598"/>
    <mergeCell ref="AD661:AK663"/>
    <mergeCell ref="AD664:AK664"/>
    <mergeCell ref="AD675:AK675"/>
    <mergeCell ref="AL675:BD675"/>
    <mergeCell ref="AD631:AK632"/>
    <mergeCell ref="AL631:AM632"/>
    <mergeCell ref="AN631:AQ632"/>
    <mergeCell ref="AR631:AS632"/>
    <mergeCell ref="AT631:AW632"/>
    <mergeCell ref="AX631:BD632"/>
    <mergeCell ref="AD633:AK634"/>
    <mergeCell ref="AL633:AM634"/>
    <mergeCell ref="AN633:AN634"/>
    <mergeCell ref="AO633:AO634"/>
    <mergeCell ref="AP633:AP634"/>
    <mergeCell ref="AQ633:AQ634"/>
    <mergeCell ref="AR633:AR634"/>
    <mergeCell ref="AS633:AS634"/>
    <mergeCell ref="AF637:BD637"/>
    <mergeCell ref="AD646:AK648"/>
    <mergeCell ref="AD649:AK649"/>
    <mergeCell ref="AD650:AK651"/>
    <mergeCell ref="AL650:AM651"/>
    <mergeCell ref="AN650:AQ651"/>
    <mergeCell ref="AR650:AS651"/>
    <mergeCell ref="AT650:AW651"/>
    <mergeCell ref="AX650:BD651"/>
    <mergeCell ref="AD652:AK653"/>
    <mergeCell ref="AL652:AM653"/>
    <mergeCell ref="AN652:AN653"/>
    <mergeCell ref="AO652:AO653"/>
    <mergeCell ref="AP652:AP653"/>
    <mergeCell ref="AD689:AK689"/>
    <mergeCell ref="AL689:BD689"/>
    <mergeCell ref="AD690:AK690"/>
    <mergeCell ref="AL690:BD690"/>
    <mergeCell ref="AD691:AK691"/>
    <mergeCell ref="AL691:AN691"/>
    <mergeCell ref="AO691:AP691"/>
    <mergeCell ref="AR691:AS691"/>
    <mergeCell ref="AT691:BD691"/>
    <mergeCell ref="AD729:AK731"/>
    <mergeCell ref="AD732:AK732"/>
    <mergeCell ref="AD763:AK765"/>
    <mergeCell ref="AD766:AK766"/>
    <mergeCell ref="AD767:AK768"/>
    <mergeCell ref="AL767:AM768"/>
    <mergeCell ref="AN767:AQ768"/>
    <mergeCell ref="AR767:AS768"/>
    <mergeCell ref="AT767:AW768"/>
    <mergeCell ref="AX767:BD768"/>
    <mergeCell ref="AD733:AK734"/>
    <mergeCell ref="AL733:AM734"/>
    <mergeCell ref="AN733:AQ734"/>
    <mergeCell ref="AR733:AS734"/>
    <mergeCell ref="AT733:AW734"/>
    <mergeCell ref="AX733:BD734"/>
    <mergeCell ref="AD735:AK736"/>
    <mergeCell ref="AL735:AM736"/>
    <mergeCell ref="AN735:AN736"/>
    <mergeCell ref="AO735:AO736"/>
    <mergeCell ref="AP735:AP736"/>
    <mergeCell ref="AQ735:AQ736"/>
    <mergeCell ref="AR735:AR736"/>
    <mergeCell ref="AS735:AS736"/>
    <mergeCell ref="AF739:BD739"/>
    <mergeCell ref="AD800:AK800"/>
    <mergeCell ref="AD797:AK799"/>
    <mergeCell ref="AD801:AK802"/>
    <mergeCell ref="AL801:AM802"/>
    <mergeCell ref="AN801:AQ802"/>
    <mergeCell ref="AR801:AS802"/>
    <mergeCell ref="AT801:AW802"/>
    <mergeCell ref="AX801:BD802"/>
    <mergeCell ref="AD803:AK804"/>
    <mergeCell ref="AL803:AM804"/>
    <mergeCell ref="AN803:AN804"/>
    <mergeCell ref="AO803:AO804"/>
    <mergeCell ref="AP803:AP804"/>
    <mergeCell ref="AQ803:AQ804"/>
    <mergeCell ref="AR803:AR804"/>
    <mergeCell ref="AS803:AS804"/>
    <mergeCell ref="AD742:AK742"/>
    <mergeCell ref="AL742:BD742"/>
    <mergeCell ref="AD743:AK743"/>
    <mergeCell ref="AL743:BD743"/>
    <mergeCell ref="AD744:AK744"/>
    <mergeCell ref="AL744:AN744"/>
    <mergeCell ref="AO744:AP744"/>
    <mergeCell ref="AR744:AS744"/>
    <mergeCell ref="AT744:BD744"/>
    <mergeCell ref="AD745:AK747"/>
    <mergeCell ref="AL745:AN745"/>
    <mergeCell ref="AO745:AS745"/>
    <mergeCell ref="AT745:AV745"/>
    <mergeCell ref="AW745:BD745"/>
    <mergeCell ref="AF807:BD807"/>
    <mergeCell ref="AD810:AK810"/>
    <mergeCell ref="AL810:BD810"/>
    <mergeCell ref="AD811:AK811"/>
    <mergeCell ref="AL811:BD811"/>
    <mergeCell ref="AD812:AK812"/>
    <mergeCell ref="AL812:AN812"/>
    <mergeCell ref="AO812:AP812"/>
    <mergeCell ref="AR812:AS812"/>
    <mergeCell ref="AT812:BD812"/>
    <mergeCell ref="AD813:AK815"/>
    <mergeCell ref="AL813:AN813"/>
    <mergeCell ref="AO813:AS813"/>
    <mergeCell ref="AT813:AV813"/>
    <mergeCell ref="AD827:AK827"/>
    <mergeCell ref="AD834:AK834"/>
    <mergeCell ref="AD831:AK833"/>
    <mergeCell ref="AW813:BD813"/>
    <mergeCell ref="AL814:AN814"/>
    <mergeCell ref="AO814:AS814"/>
    <mergeCell ref="AT814:AV814"/>
    <mergeCell ref="AW814:BD814"/>
    <mergeCell ref="AL815:AN815"/>
    <mergeCell ref="AO815:BD815"/>
    <mergeCell ref="AD822:AK823"/>
    <mergeCell ref="AL822:AM823"/>
    <mergeCell ref="AN822:AN823"/>
    <mergeCell ref="AO822:AO823"/>
    <mergeCell ref="AP822:AP823"/>
    <mergeCell ref="AQ822:AQ823"/>
    <mergeCell ref="AR822:AR823"/>
    <mergeCell ref="AS822:AS823"/>
    <mergeCell ref="AD868:AK868"/>
    <mergeCell ref="AD865:AK867"/>
    <mergeCell ref="AD869:AK870"/>
    <mergeCell ref="AL869:AM870"/>
    <mergeCell ref="AN869:AQ870"/>
    <mergeCell ref="AR869:AS870"/>
    <mergeCell ref="AT869:AW870"/>
    <mergeCell ref="AX869:BD870"/>
    <mergeCell ref="AD859:AK859"/>
    <mergeCell ref="AL859:BD859"/>
    <mergeCell ref="AD860:AK860"/>
    <mergeCell ref="AL860:BD860"/>
    <mergeCell ref="AL861:AN861"/>
    <mergeCell ref="AO861:AP861"/>
    <mergeCell ref="AR861:AS861"/>
    <mergeCell ref="AT861:BD861"/>
    <mergeCell ref="AD862:AK864"/>
    <mergeCell ref="AL862:AN862"/>
    <mergeCell ref="AO862:AS862"/>
    <mergeCell ref="AT862:AV862"/>
    <mergeCell ref="AW862:BD862"/>
    <mergeCell ref="AL863:AN863"/>
    <mergeCell ref="AO863:AS863"/>
    <mergeCell ref="AL864:AN864"/>
    <mergeCell ref="AO864:BD864"/>
    <mergeCell ref="AT863:AV863"/>
    <mergeCell ref="AW863:BD863"/>
    <mergeCell ref="AD861:AK861"/>
    <mergeCell ref="AR895:AS895"/>
    <mergeCell ref="AT895:BD895"/>
    <mergeCell ref="AD896:AK898"/>
    <mergeCell ref="AL896:AN896"/>
    <mergeCell ref="AO896:AS896"/>
    <mergeCell ref="AT896:AV896"/>
    <mergeCell ref="AW896:BD896"/>
    <mergeCell ref="AL897:AN897"/>
    <mergeCell ref="AR929:AS929"/>
    <mergeCell ref="AT929:BD929"/>
    <mergeCell ref="AD930:AK932"/>
    <mergeCell ref="AL930:AN930"/>
    <mergeCell ref="AO930:AS930"/>
    <mergeCell ref="AT930:AV930"/>
    <mergeCell ref="AW930:BD930"/>
    <mergeCell ref="AL931:AN931"/>
    <mergeCell ref="AO931:AS931"/>
    <mergeCell ref="AL932:AN932"/>
    <mergeCell ref="AO932:BD932"/>
    <mergeCell ref="AQ905:AQ906"/>
    <mergeCell ref="AR905:AR906"/>
    <mergeCell ref="AS905:AS906"/>
    <mergeCell ref="AF909:BD909"/>
    <mergeCell ref="AD912:AK912"/>
    <mergeCell ref="AL916:AN916"/>
    <mergeCell ref="AO916:AS916"/>
    <mergeCell ref="AT916:AV916"/>
    <mergeCell ref="AW916:BD916"/>
    <mergeCell ref="AL917:AN917"/>
    <mergeCell ref="AO917:BD917"/>
    <mergeCell ref="AT915:AV915"/>
    <mergeCell ref="AW915:BD915"/>
    <mergeCell ref="AT922:AW923"/>
    <mergeCell ref="AX922:BD923"/>
    <mergeCell ref="AT931:AV931"/>
    <mergeCell ref="AW931:BD931"/>
    <mergeCell ref="AD929:AK929"/>
    <mergeCell ref="AQ939:AQ940"/>
    <mergeCell ref="AD971:AK972"/>
    <mergeCell ref="AL971:AM972"/>
    <mergeCell ref="AN971:AQ972"/>
    <mergeCell ref="AR971:AS972"/>
    <mergeCell ref="AT971:AW972"/>
    <mergeCell ref="AX971:BD972"/>
    <mergeCell ref="AD961:AK961"/>
    <mergeCell ref="AL961:BD961"/>
    <mergeCell ref="AD962:AK962"/>
    <mergeCell ref="AL962:BD962"/>
    <mergeCell ref="AL963:AN963"/>
    <mergeCell ref="AO963:AP963"/>
    <mergeCell ref="AR963:AS963"/>
    <mergeCell ref="AT963:BD963"/>
    <mergeCell ref="AD964:AK966"/>
    <mergeCell ref="AL964:AN964"/>
    <mergeCell ref="AO964:AS964"/>
    <mergeCell ref="AT964:AV964"/>
    <mergeCell ref="AW964:BD964"/>
    <mergeCell ref="AL965:AN965"/>
    <mergeCell ref="AO965:AS965"/>
    <mergeCell ref="AL966:AN966"/>
    <mergeCell ref="AO966:BD966"/>
    <mergeCell ref="AT965:AV965"/>
    <mergeCell ref="AW965:BD965"/>
    <mergeCell ref="AD963:AK963"/>
    <mergeCell ref="AD1004:AK1004"/>
    <mergeCell ref="AD1001:AK1003"/>
    <mergeCell ref="AD1005:AK1006"/>
    <mergeCell ref="AL1005:AM1006"/>
    <mergeCell ref="AN1005:AQ1006"/>
    <mergeCell ref="AR1005:AS1006"/>
    <mergeCell ref="AT1005:AW1006"/>
    <mergeCell ref="AX1005:BD1006"/>
    <mergeCell ref="AD995:AK995"/>
    <mergeCell ref="AL995:BD995"/>
    <mergeCell ref="AD996:AK996"/>
    <mergeCell ref="AL996:BD996"/>
    <mergeCell ref="AL997:AN997"/>
    <mergeCell ref="AO997:AP997"/>
    <mergeCell ref="AR997:AS997"/>
    <mergeCell ref="AT997:BD997"/>
    <mergeCell ref="AD998:AK1000"/>
    <mergeCell ref="AL998:AN998"/>
    <mergeCell ref="AO998:AS998"/>
    <mergeCell ref="AT998:AV998"/>
    <mergeCell ref="AW998:BD998"/>
    <mergeCell ref="AL999:AN999"/>
    <mergeCell ref="AO999:AS999"/>
    <mergeCell ref="AL1000:AN1000"/>
    <mergeCell ref="AO1000:BD1000"/>
    <mergeCell ref="AD1038:AK1038"/>
    <mergeCell ref="AD1035:AK1037"/>
    <mergeCell ref="AD1039:AK1040"/>
    <mergeCell ref="AL1039:AM1040"/>
    <mergeCell ref="AN1039:AQ1040"/>
    <mergeCell ref="AR1039:AS1040"/>
    <mergeCell ref="AT1039:AW1040"/>
    <mergeCell ref="AX1039:BD1040"/>
    <mergeCell ref="AD1029:AK1029"/>
    <mergeCell ref="AL1029:BD1029"/>
    <mergeCell ref="AD1030:AK1030"/>
    <mergeCell ref="AL1030:BD1030"/>
    <mergeCell ref="AL1031:AN1031"/>
    <mergeCell ref="AO1031:AP1031"/>
    <mergeCell ref="AR1031:AS1031"/>
    <mergeCell ref="AT1031:BD1031"/>
    <mergeCell ref="AD1032:AK1034"/>
    <mergeCell ref="AL1032:AN1032"/>
    <mergeCell ref="AO1032:AS1032"/>
    <mergeCell ref="AT1032:AV1032"/>
    <mergeCell ref="AW1032:BD1032"/>
    <mergeCell ref="AL1033:AN1033"/>
    <mergeCell ref="AO1033:AS1033"/>
    <mergeCell ref="AL1034:AN1034"/>
    <mergeCell ref="AO1034:BD1034"/>
    <mergeCell ref="AL1067:AN1067"/>
    <mergeCell ref="AO1067:AS1067"/>
    <mergeCell ref="AL1068:AN1068"/>
    <mergeCell ref="AO1068:BD1068"/>
    <mergeCell ref="AT1160:AW1161"/>
    <mergeCell ref="AX1160:BD1161"/>
    <mergeCell ref="AS1143:AS1144"/>
    <mergeCell ref="AF1147:BD1147"/>
    <mergeCell ref="AD1150:AK1150"/>
    <mergeCell ref="AL1150:BD1150"/>
    <mergeCell ref="AD1151:AK1151"/>
    <mergeCell ref="AL1151:BD1151"/>
    <mergeCell ref="AL1152:AN1152"/>
    <mergeCell ref="AO1152:AP1152"/>
    <mergeCell ref="AR1152:AS1152"/>
    <mergeCell ref="AT1152:BD1152"/>
    <mergeCell ref="AD1072:AK1072"/>
    <mergeCell ref="AD1069:AK1071"/>
    <mergeCell ref="AD1073:AK1074"/>
    <mergeCell ref="AL1073:AM1074"/>
    <mergeCell ref="AN1073:AQ1074"/>
    <mergeCell ref="AR1073:AS1074"/>
    <mergeCell ref="AT1073:AW1074"/>
    <mergeCell ref="AX1073:BD1074"/>
    <mergeCell ref="AQ1075:AQ1076"/>
    <mergeCell ref="AR1075:AR1076"/>
    <mergeCell ref="AS1075:AS1076"/>
    <mergeCell ref="AF1079:BD1079"/>
    <mergeCell ref="AD1082:AK1082"/>
    <mergeCell ref="AL1082:BD1082"/>
    <mergeCell ref="AD1083:AK1083"/>
    <mergeCell ref="AL1083:BD1083"/>
    <mergeCell ref="AD1140:AK1140"/>
    <mergeCell ref="AD1141:AK1142"/>
    <mergeCell ref="AL1141:AM1142"/>
    <mergeCell ref="AN1141:AQ1142"/>
    <mergeCell ref="AR1141:AS1142"/>
    <mergeCell ref="AT1141:AW1142"/>
    <mergeCell ref="AX1141:BD1142"/>
    <mergeCell ref="AD1143:AK1144"/>
    <mergeCell ref="AL1143:AM1144"/>
    <mergeCell ref="AN1143:AN1144"/>
    <mergeCell ref="AO1143:AO1144"/>
    <mergeCell ref="AP1143:AP1144"/>
    <mergeCell ref="AQ1143:AQ1144"/>
    <mergeCell ref="AR1143:AR1144"/>
    <mergeCell ref="AD1156:AK1158"/>
    <mergeCell ref="AD1159:AK1159"/>
    <mergeCell ref="AD1160:AK1161"/>
    <mergeCell ref="AL1160:AM1161"/>
    <mergeCell ref="AN1160:AQ1161"/>
    <mergeCell ref="AR1160:AS1161"/>
    <mergeCell ref="AD1153:AK1155"/>
    <mergeCell ref="AL1153:AN1153"/>
    <mergeCell ref="AO1153:AS1153"/>
    <mergeCell ref="AT1153:AV1153"/>
    <mergeCell ref="AW1153:BD1153"/>
    <mergeCell ref="AL1154:AN1154"/>
    <mergeCell ref="AO1154:AS1154"/>
    <mergeCell ref="AT1154:AV1154"/>
    <mergeCell ref="AW1154:BD1154"/>
    <mergeCell ref="AL1155:AN1155"/>
    <mergeCell ref="AO1155:BD1155"/>
    <mergeCell ref="AD1152:AK1152"/>
    <mergeCell ref="AF1215:BD1215"/>
    <mergeCell ref="AD1224:AK1226"/>
    <mergeCell ref="AD1185:AK1185"/>
    <mergeCell ref="AL1185:BD1185"/>
    <mergeCell ref="AL1186:AN1186"/>
    <mergeCell ref="AO1186:AP1186"/>
    <mergeCell ref="AR1186:AS1186"/>
    <mergeCell ref="AT1186:BD1186"/>
    <mergeCell ref="AD1187:AK1189"/>
    <mergeCell ref="AL1187:AN1187"/>
    <mergeCell ref="AO1187:AS1187"/>
    <mergeCell ref="AT1187:AV1187"/>
    <mergeCell ref="AW1187:BD1187"/>
    <mergeCell ref="AL1188:AN1188"/>
    <mergeCell ref="AO1188:AS1188"/>
    <mergeCell ref="AT1188:AV1188"/>
    <mergeCell ref="AW1188:BD1188"/>
    <mergeCell ref="AL1189:AN1189"/>
    <mergeCell ref="AO1189:BD1189"/>
    <mergeCell ref="AD1186:AK1186"/>
    <mergeCell ref="AT1201:BD1201"/>
    <mergeCell ref="AL1202:AN1202"/>
    <mergeCell ref="AO1202:AS1202"/>
    <mergeCell ref="AT1202:AV1202"/>
    <mergeCell ref="AW1202:BD1202"/>
    <mergeCell ref="AD1190:AK1192"/>
    <mergeCell ref="AD1193:AK1193"/>
    <mergeCell ref="AD1194:AK1195"/>
    <mergeCell ref="AL1194:AM1195"/>
    <mergeCell ref="AN1194:AQ1195"/>
    <mergeCell ref="AR1194:AS1195"/>
    <mergeCell ref="AT1194:AW1195"/>
    <mergeCell ref="AD1227:AK1227"/>
    <mergeCell ref="AD1228:AK1229"/>
    <mergeCell ref="AL1228:AM1229"/>
    <mergeCell ref="AN1228:AQ1229"/>
    <mergeCell ref="AR1228:AS1229"/>
    <mergeCell ref="AT1228:AW1229"/>
    <mergeCell ref="AX1228:BD1229"/>
    <mergeCell ref="AD1230:AK1231"/>
    <mergeCell ref="AL1230:AM1231"/>
    <mergeCell ref="AN1230:AN1231"/>
    <mergeCell ref="AD1254:AK1254"/>
    <mergeCell ref="AL1235:AN1235"/>
    <mergeCell ref="AD1236:AK1238"/>
    <mergeCell ref="AF1249:BD1249"/>
    <mergeCell ref="AD1258:AK1260"/>
    <mergeCell ref="AD1261:AK1261"/>
    <mergeCell ref="AD1262:AK1263"/>
    <mergeCell ref="AL1262:AM1263"/>
    <mergeCell ref="AN1262:AQ1263"/>
    <mergeCell ref="AR1262:AS1263"/>
    <mergeCell ref="AT1262:AW1263"/>
    <mergeCell ref="AX1262:BD1263"/>
    <mergeCell ref="AO1230:AO1231"/>
    <mergeCell ref="AP1230:AP1231"/>
    <mergeCell ref="AQ1230:AQ1231"/>
    <mergeCell ref="AR1230:AR1231"/>
    <mergeCell ref="AS1230:AS1231"/>
    <mergeCell ref="AD1233:AK1233"/>
    <mergeCell ref="AL1233:BD1233"/>
    <mergeCell ref="AD1234:AK1234"/>
    <mergeCell ref="AL1234:BD1234"/>
    <mergeCell ref="AD1235:AK1235"/>
    <mergeCell ref="AF1317:BD1317"/>
    <mergeCell ref="AD1326:AK1328"/>
    <mergeCell ref="AD1287:AK1287"/>
    <mergeCell ref="AL1287:BD1287"/>
    <mergeCell ref="AL1288:AN1288"/>
    <mergeCell ref="AO1288:AP1288"/>
    <mergeCell ref="AR1288:AS1288"/>
    <mergeCell ref="AT1288:BD1288"/>
    <mergeCell ref="AD1289:AK1291"/>
    <mergeCell ref="AL1289:AN1289"/>
    <mergeCell ref="AO1289:AS1289"/>
    <mergeCell ref="AT1289:AV1289"/>
    <mergeCell ref="AW1289:BD1289"/>
    <mergeCell ref="AL1290:AN1290"/>
    <mergeCell ref="AO1290:AS1290"/>
    <mergeCell ref="AT1290:AV1290"/>
    <mergeCell ref="AW1290:BD1290"/>
    <mergeCell ref="AL1291:AN1291"/>
    <mergeCell ref="AO1291:BD1291"/>
    <mergeCell ref="AD1288:AK1288"/>
    <mergeCell ref="AT1303:BD1303"/>
    <mergeCell ref="AL1304:AN1304"/>
    <mergeCell ref="AO1304:AS1304"/>
    <mergeCell ref="AT1304:AV1304"/>
    <mergeCell ref="AW1304:BD1304"/>
    <mergeCell ref="AD1292:AK1294"/>
    <mergeCell ref="AD1295:AK1295"/>
    <mergeCell ref="AD1296:AK1297"/>
    <mergeCell ref="AL1296:AM1297"/>
    <mergeCell ref="AN1296:AQ1297"/>
    <mergeCell ref="AR1296:AS1297"/>
    <mergeCell ref="AT1296:AW1297"/>
    <mergeCell ref="AD1329:AK1329"/>
    <mergeCell ref="AD1330:AK1331"/>
    <mergeCell ref="AL1330:AM1331"/>
    <mergeCell ref="AN1330:AQ1331"/>
    <mergeCell ref="AR1330:AS1331"/>
    <mergeCell ref="AT1330:AW1331"/>
    <mergeCell ref="AX1330:BD1331"/>
    <mergeCell ref="AD1332:AK1333"/>
    <mergeCell ref="AL1332:AM1333"/>
    <mergeCell ref="AN1332:AN1333"/>
    <mergeCell ref="AD1356:AK1356"/>
    <mergeCell ref="AL1337:AN1337"/>
    <mergeCell ref="AD1338:AK1340"/>
    <mergeCell ref="AF1351:BD1351"/>
    <mergeCell ref="AD1360:AK1362"/>
    <mergeCell ref="AD1363:AK1363"/>
    <mergeCell ref="AD1364:AK1365"/>
    <mergeCell ref="AL1364:AM1365"/>
    <mergeCell ref="AN1364:AQ1365"/>
    <mergeCell ref="AR1364:AS1365"/>
    <mergeCell ref="AT1364:AW1365"/>
    <mergeCell ref="AX1364:BD1365"/>
    <mergeCell ref="AO1332:AO1333"/>
    <mergeCell ref="AP1332:AP1333"/>
    <mergeCell ref="AQ1332:AQ1333"/>
    <mergeCell ref="AR1332:AR1333"/>
    <mergeCell ref="AS1332:AS1333"/>
    <mergeCell ref="AD1335:AK1335"/>
    <mergeCell ref="AL1335:BD1335"/>
    <mergeCell ref="AD1336:AK1336"/>
    <mergeCell ref="AL1336:BD1336"/>
    <mergeCell ref="AD1337:AK1337"/>
    <mergeCell ref="AD1389:AK1389"/>
    <mergeCell ref="AL1389:BD1389"/>
    <mergeCell ref="AL1390:AN1390"/>
    <mergeCell ref="AO1390:AP1390"/>
    <mergeCell ref="AR1390:AS1390"/>
    <mergeCell ref="AT1390:BD1390"/>
    <mergeCell ref="AD1391:AK1393"/>
    <mergeCell ref="AL1391:AN1391"/>
    <mergeCell ref="AO1391:AS1391"/>
    <mergeCell ref="AT1391:AV1391"/>
    <mergeCell ref="AW1391:BD1391"/>
    <mergeCell ref="AL1392:AN1392"/>
    <mergeCell ref="AO1392:AS1392"/>
    <mergeCell ref="AT1392:AV1392"/>
    <mergeCell ref="AW1392:BD1392"/>
    <mergeCell ref="AL1393:AN1393"/>
    <mergeCell ref="AO1393:BD1393"/>
    <mergeCell ref="AD1390:AK1390"/>
    <mergeCell ref="AF1419:BD1419"/>
    <mergeCell ref="AL1439:AN1439"/>
    <mergeCell ref="AD1422:AK1422"/>
    <mergeCell ref="AL1422:BD1422"/>
    <mergeCell ref="AD1423:AK1423"/>
    <mergeCell ref="AL1423:BD1423"/>
    <mergeCell ref="AL1424:AN1424"/>
    <mergeCell ref="AO1424:AP1424"/>
    <mergeCell ref="AR1424:AS1424"/>
    <mergeCell ref="AT1424:BD1424"/>
    <mergeCell ref="AD1425:AK1427"/>
    <mergeCell ref="AL1425:AN1425"/>
    <mergeCell ref="AO1425:AS1425"/>
    <mergeCell ref="AT1425:AV1425"/>
    <mergeCell ref="AW1425:BD1425"/>
    <mergeCell ref="AL1426:AN1426"/>
    <mergeCell ref="AO1426:AS1426"/>
    <mergeCell ref="AT1426:AV1426"/>
    <mergeCell ref="AW1426:BD1426"/>
    <mergeCell ref="AL1427:AN1427"/>
    <mergeCell ref="AO1427:BD1427"/>
    <mergeCell ref="AD1424:AK1424"/>
    <mergeCell ref="AD1428:AK1430"/>
    <mergeCell ref="AD1431:AK1431"/>
    <mergeCell ref="AD1432:AK1433"/>
    <mergeCell ref="AL1432:AM1433"/>
    <mergeCell ref="AN1432:AQ1433"/>
    <mergeCell ref="AR1432:AS1433"/>
    <mergeCell ref="AT1432:AW1433"/>
    <mergeCell ref="AX1432:BD1433"/>
    <mergeCell ref="AD1434:AK1435"/>
    <mergeCell ref="AL1434:AM1435"/>
    <mergeCell ref="AT1507:BD1507"/>
    <mergeCell ref="AD1508:AK1510"/>
    <mergeCell ref="AO1508:AS1508"/>
    <mergeCell ref="AT1508:AV1508"/>
    <mergeCell ref="AW1508:BD1508"/>
    <mergeCell ref="AO1510:BD1510"/>
    <mergeCell ref="AL1509:AN1509"/>
    <mergeCell ref="AO1509:AS1509"/>
    <mergeCell ref="AT1509:AV1509"/>
    <mergeCell ref="AW1509:BD1509"/>
    <mergeCell ref="AL1510:AN1510"/>
    <mergeCell ref="AD1458:AK1458"/>
    <mergeCell ref="AD1457:AK1457"/>
    <mergeCell ref="AL1457:BD1457"/>
    <mergeCell ref="AL1458:AN1458"/>
    <mergeCell ref="AO1458:AP1458"/>
    <mergeCell ref="AR1458:AS1458"/>
    <mergeCell ref="AT1458:BD1458"/>
    <mergeCell ref="AD1459:AK1461"/>
    <mergeCell ref="AL1459:AN1459"/>
    <mergeCell ref="AO1459:AS1459"/>
    <mergeCell ref="AT1459:AV1459"/>
    <mergeCell ref="AW1459:BD1459"/>
    <mergeCell ref="AL1460:AN1460"/>
    <mergeCell ref="AO1460:AS1460"/>
    <mergeCell ref="AT1460:AV1460"/>
    <mergeCell ref="AW1460:BD1460"/>
    <mergeCell ref="AD1472:AK1472"/>
    <mergeCell ref="AO1468:AO1469"/>
    <mergeCell ref="AD1477:AK1479"/>
    <mergeCell ref="AD1480:AK1480"/>
    <mergeCell ref="AD1481:AK1482"/>
    <mergeCell ref="AN1534:AQ1535"/>
    <mergeCell ref="AR1534:AS1535"/>
    <mergeCell ref="AT1534:AW1535"/>
    <mergeCell ref="AW1542:BD1542"/>
    <mergeCell ref="AO1544:BD1544"/>
    <mergeCell ref="AD1540:AK1540"/>
    <mergeCell ref="AL1540:BD1540"/>
    <mergeCell ref="AD1541:AK1541"/>
    <mergeCell ref="AL1542:AN1542"/>
    <mergeCell ref="AD1536:AK1537"/>
    <mergeCell ref="AL1536:AM1537"/>
    <mergeCell ref="AN1536:AN1537"/>
    <mergeCell ref="AO1536:AO1537"/>
    <mergeCell ref="AP1536:AP1537"/>
    <mergeCell ref="AQ1536:AQ1537"/>
    <mergeCell ref="AR1536:AR1537"/>
    <mergeCell ref="AS1536:AS1537"/>
    <mergeCell ref="AD1539:AK1539"/>
    <mergeCell ref="AL1539:BD1539"/>
    <mergeCell ref="AL1541:AN1541"/>
    <mergeCell ref="AL1543:AN1543"/>
    <mergeCell ref="AO1543:AS1543"/>
    <mergeCell ref="AT1543:AV1543"/>
    <mergeCell ref="AW1543:BD1543"/>
    <mergeCell ref="AL1544:AN1544"/>
    <mergeCell ref="AL1627:BD1627"/>
    <mergeCell ref="AD1628:AK1628"/>
    <mergeCell ref="AO1628:AP1628"/>
    <mergeCell ref="AR1628:AS1628"/>
    <mergeCell ref="AD1642:AK1642"/>
    <mergeCell ref="AL1642:BD1642"/>
    <mergeCell ref="AD1643:AK1643"/>
    <mergeCell ref="AL1644:AN1644"/>
    <mergeCell ref="AD1638:AK1639"/>
    <mergeCell ref="AL1638:AM1639"/>
    <mergeCell ref="AN1638:AN1639"/>
    <mergeCell ref="AO1611:AS1611"/>
    <mergeCell ref="AT1611:AV1611"/>
    <mergeCell ref="AW1611:BD1611"/>
    <mergeCell ref="AD1644:AK1646"/>
    <mergeCell ref="AO1644:AS1644"/>
    <mergeCell ref="AT1644:AV1644"/>
    <mergeCell ref="AO1638:AO1639"/>
    <mergeCell ref="AP1638:AP1639"/>
    <mergeCell ref="AQ1638:AQ1639"/>
    <mergeCell ref="AR1638:AR1639"/>
    <mergeCell ref="AS1638:AS1639"/>
    <mergeCell ref="AD1641:AK1641"/>
    <mergeCell ref="AL1641:BD1641"/>
    <mergeCell ref="AL1643:AN1643"/>
    <mergeCell ref="AL1629:AN1629"/>
    <mergeCell ref="AD1616:AK1616"/>
    <mergeCell ref="AT1643:BD1643"/>
    <mergeCell ref="AL1500:AM1501"/>
    <mergeCell ref="AN1500:AQ1501"/>
    <mergeCell ref="AR1500:AS1501"/>
    <mergeCell ref="AT1500:AW1501"/>
    <mergeCell ref="AX1500:BD1501"/>
    <mergeCell ref="AQ1551:AQ1552"/>
    <mergeCell ref="AD1506:AK1506"/>
    <mergeCell ref="AL1506:BD1506"/>
    <mergeCell ref="AD1507:AK1507"/>
    <mergeCell ref="AL1508:AN1508"/>
    <mergeCell ref="AD1505:AK1505"/>
    <mergeCell ref="AL1505:BD1505"/>
    <mergeCell ref="AL1507:AN1507"/>
    <mergeCell ref="AO1507:AP1507"/>
    <mergeCell ref="AR1507:AS1507"/>
    <mergeCell ref="AL1560:AN1560"/>
    <mergeCell ref="AF1555:BD1555"/>
    <mergeCell ref="AD1558:AK1558"/>
    <mergeCell ref="AL1558:BD1558"/>
    <mergeCell ref="AD1559:AK1559"/>
    <mergeCell ref="AL1559:BD1559"/>
    <mergeCell ref="AD1560:AK1560"/>
    <mergeCell ref="AO1560:AP1560"/>
    <mergeCell ref="AW1527:BD1527"/>
    <mergeCell ref="AD1527:AK1529"/>
    <mergeCell ref="AL1526:AN1526"/>
    <mergeCell ref="AL1529:AN1529"/>
    <mergeCell ref="AO1529:BD1529"/>
    <mergeCell ref="AD1530:AK1532"/>
    <mergeCell ref="AD1533:AK1533"/>
    <mergeCell ref="AD1534:AK1535"/>
    <mergeCell ref="AL1534:AM1535"/>
    <mergeCell ref="D2:AA5"/>
    <mergeCell ref="AO1711:AP1711"/>
    <mergeCell ref="AR1711:AS1711"/>
    <mergeCell ref="AT1711:BD1711"/>
    <mergeCell ref="AD1695:AK1695"/>
    <mergeCell ref="AL1695:BD1695"/>
    <mergeCell ref="AD1676:AK1676"/>
    <mergeCell ref="AL1676:BD1676"/>
    <mergeCell ref="AD1677:AK1677"/>
    <mergeCell ref="AL1678:AN1678"/>
    <mergeCell ref="AD1672:AK1673"/>
    <mergeCell ref="AL1672:AM1673"/>
    <mergeCell ref="AN1672:AN1673"/>
    <mergeCell ref="AO1672:AO1673"/>
    <mergeCell ref="AP1672:AP1673"/>
    <mergeCell ref="AQ1672:AQ1673"/>
    <mergeCell ref="AR1672:AR1673"/>
    <mergeCell ref="AX1534:BD1535"/>
    <mergeCell ref="AO1541:AP1541"/>
    <mergeCell ref="AR1541:AS1541"/>
    <mergeCell ref="AT1541:BD1541"/>
    <mergeCell ref="AO1542:AS1542"/>
    <mergeCell ref="AT1542:AV1542"/>
    <mergeCell ref="AD1542:AK1544"/>
    <mergeCell ref="AT1628:BD1628"/>
    <mergeCell ref="AD1574:AK1574"/>
    <mergeCell ref="AL1574:BD1574"/>
    <mergeCell ref="AD1575:AK1575"/>
    <mergeCell ref="AL1576:AN1576"/>
    <mergeCell ref="AD1570:AK1571"/>
    <mergeCell ref="AL1570:AM1571"/>
    <mergeCell ref="AD1500:AK1501"/>
    <mergeCell ref="AT1664:AV1664"/>
    <mergeCell ref="AS1653:AS1654"/>
    <mergeCell ref="AT1562:AV1562"/>
    <mergeCell ref="AW1562:BD1562"/>
    <mergeCell ref="AL1563:AN1563"/>
    <mergeCell ref="AO1563:BD1563"/>
    <mergeCell ref="AD1579:AK1581"/>
    <mergeCell ref="AD1582:AK1582"/>
    <mergeCell ref="AD1583:AK1584"/>
    <mergeCell ref="AL1583:AM1584"/>
    <mergeCell ref="AN1583:AQ1584"/>
    <mergeCell ref="AR1583:AS1584"/>
    <mergeCell ref="AT1583:AW1584"/>
    <mergeCell ref="AX1583:BD1584"/>
    <mergeCell ref="AD1585:AK1586"/>
    <mergeCell ref="AL1585:AM1586"/>
    <mergeCell ref="AN1570:AN1571"/>
    <mergeCell ref="AO1570:AO1571"/>
    <mergeCell ref="AD1629:AK1631"/>
    <mergeCell ref="AL1611:AN1611"/>
    <mergeCell ref="AD1610:AK1612"/>
    <mergeCell ref="AO1610:AS1610"/>
    <mergeCell ref="AT1610:AV1610"/>
    <mergeCell ref="AW1610:BD1610"/>
    <mergeCell ref="AO1612:BD1612"/>
    <mergeCell ref="AD1613:AK1615"/>
    <mergeCell ref="AL1628:AN1628"/>
    <mergeCell ref="AL1646:AN1646"/>
    <mergeCell ref="AF1623:BD1623"/>
    <mergeCell ref="AD1626:AK1626"/>
    <mergeCell ref="AL1626:BD1626"/>
    <mergeCell ref="AD1627:AK1627"/>
    <mergeCell ref="AD1675:AK1675"/>
    <mergeCell ref="Z7:AA7"/>
    <mergeCell ref="I10:AB11"/>
    <mergeCell ref="AO1629:AS1629"/>
    <mergeCell ref="AT1629:AV1629"/>
    <mergeCell ref="AW1629:BD1629"/>
    <mergeCell ref="AL1630:AN1630"/>
    <mergeCell ref="AO1630:AS1630"/>
    <mergeCell ref="AT1630:AV1630"/>
    <mergeCell ref="AW1630:BD1630"/>
    <mergeCell ref="AQ1653:AQ1654"/>
    <mergeCell ref="AR1653:AR1654"/>
    <mergeCell ref="AD1653:AK1654"/>
    <mergeCell ref="AL1653:AM1654"/>
    <mergeCell ref="AN1653:AN1654"/>
    <mergeCell ref="AD1662:AK1662"/>
    <mergeCell ref="AO1662:AP1662"/>
    <mergeCell ref="AL1660:BD1660"/>
    <mergeCell ref="AD1661:AK1661"/>
    <mergeCell ref="B39:I39"/>
    <mergeCell ref="J39:AB39"/>
    <mergeCell ref="B40:I43"/>
    <mergeCell ref="AR1662:AS1662"/>
    <mergeCell ref="AT1662:BD1662"/>
    <mergeCell ref="AD1663:AK1665"/>
    <mergeCell ref="AL1664:AN1664"/>
    <mergeCell ref="M40:N40"/>
    <mergeCell ref="P40:Q40"/>
    <mergeCell ref="M41:Q41"/>
    <mergeCell ref="U41:AB41"/>
    <mergeCell ref="M42:Q42"/>
    <mergeCell ref="AO1664:AS1664"/>
    <mergeCell ref="M1738:AA1739"/>
    <mergeCell ref="M1734:O1734"/>
    <mergeCell ref="M1735:O1735"/>
    <mergeCell ref="M1736:O1736"/>
    <mergeCell ref="M1737:O1737"/>
    <mergeCell ref="P1734:Q1734"/>
    <mergeCell ref="S1734:T1734"/>
    <mergeCell ref="P1735:S1735"/>
    <mergeCell ref="P1736:S1736"/>
    <mergeCell ref="P1737:AA1737"/>
    <mergeCell ref="W1736:AA1736"/>
    <mergeCell ref="W1735:AA1735"/>
    <mergeCell ref="T1736:V1736"/>
    <mergeCell ref="T1735:V1735"/>
    <mergeCell ref="AF1691:BD1691"/>
    <mergeCell ref="AD1660:AK1660"/>
    <mergeCell ref="AO1653:AO1654"/>
    <mergeCell ref="AP1653:AP1654"/>
    <mergeCell ref="AL1663:AN1663"/>
    <mergeCell ref="AO1663:AS1663"/>
    <mergeCell ref="AT1663:AV1663"/>
    <mergeCell ref="AW1663:BD1663"/>
    <mergeCell ref="AL1661:BD1661"/>
    <mergeCell ref="AF1657:BD1657"/>
    <mergeCell ref="AO1679:AS1679"/>
    <mergeCell ref="AT1679:AV1679"/>
    <mergeCell ref="AD1696:AK1696"/>
    <mergeCell ref="AL1697:AN1697"/>
    <mergeCell ref="AD1694:AK1694"/>
    <mergeCell ref="AL1694:BD1694"/>
    <mergeCell ref="AL1696:AN1696"/>
    <mergeCell ref="AL1662:AN1662"/>
    <mergeCell ref="C1734:F1737"/>
    <mergeCell ref="G1734:L1737"/>
    <mergeCell ref="AD1718:AK1718"/>
    <mergeCell ref="AL1675:BD1675"/>
    <mergeCell ref="AL1677:AN1677"/>
    <mergeCell ref="AL1679:AN1679"/>
    <mergeCell ref="AO1604:AO1605"/>
    <mergeCell ref="AP1604:AP1605"/>
    <mergeCell ref="AQ1604:AQ1605"/>
    <mergeCell ref="AR1604:AR1605"/>
    <mergeCell ref="AS1604:AS1605"/>
    <mergeCell ref="AD1607:AK1607"/>
    <mergeCell ref="AL1607:BD1607"/>
    <mergeCell ref="AL1609:AN1609"/>
    <mergeCell ref="AA12:AB13"/>
    <mergeCell ref="I14:AB15"/>
    <mergeCell ref="I26:AB28"/>
    <mergeCell ref="AD50:AK51"/>
    <mergeCell ref="AL48:AM49"/>
    <mergeCell ref="AT48:AW49"/>
    <mergeCell ref="AN48:AQ49"/>
    <mergeCell ref="AR48:AS49"/>
    <mergeCell ref="AX48:BD49"/>
    <mergeCell ref="AS50:AS51"/>
    <mergeCell ref="AL50:AM51"/>
    <mergeCell ref="B38:I38"/>
    <mergeCell ref="J38:AB38"/>
    <mergeCell ref="AW1644:BD1644"/>
    <mergeCell ref="AO1646:BD1646"/>
    <mergeCell ref="AD1608:AK1608"/>
    <mergeCell ref="AL1608:BD1608"/>
    <mergeCell ref="AS1672:AS1673"/>
    <mergeCell ref="U42:AB42"/>
    <mergeCell ref="M43:AB43"/>
    <mergeCell ref="B44:I46"/>
    <mergeCell ref="B47:I47"/>
    <mergeCell ref="B48:I49"/>
    <mergeCell ref="J48:K49"/>
    <mergeCell ref="L48:O49"/>
    <mergeCell ref="P48:Q49"/>
    <mergeCell ref="R48:U49"/>
    <mergeCell ref="V48:AB49"/>
    <mergeCell ref="B50:I51"/>
    <mergeCell ref="J50:K51"/>
    <mergeCell ref="L50:L51"/>
    <mergeCell ref="M50:M51"/>
    <mergeCell ref="N50:N51"/>
    <mergeCell ref="O50:O51"/>
    <mergeCell ref="P50:P51"/>
    <mergeCell ref="Q50:Q51"/>
    <mergeCell ref="B52:AB53"/>
    <mergeCell ref="B54:I54"/>
    <mergeCell ref="J54:AB54"/>
    <mergeCell ref="B55:I55"/>
    <mergeCell ref="J55:AB55"/>
    <mergeCell ref="B56:I56"/>
    <mergeCell ref="J56:L56"/>
    <mergeCell ref="M56:N56"/>
    <mergeCell ref="P56:Q56"/>
    <mergeCell ref="R56:AB56"/>
    <mergeCell ref="B57:I59"/>
    <mergeCell ref="J57:L57"/>
    <mergeCell ref="M57:Q57"/>
    <mergeCell ref="R57:T57"/>
    <mergeCell ref="U57:AB57"/>
    <mergeCell ref="J58:L58"/>
    <mergeCell ref="M58:Q58"/>
    <mergeCell ref="R58:T58"/>
    <mergeCell ref="U58:AB58"/>
    <mergeCell ref="J59:L59"/>
    <mergeCell ref="M59:AB59"/>
    <mergeCell ref="B62:I62"/>
    <mergeCell ref="J62:AB62"/>
    <mergeCell ref="B63:I63"/>
    <mergeCell ref="J63:AB63"/>
    <mergeCell ref="B64:I64"/>
    <mergeCell ref="J64:L64"/>
    <mergeCell ref="M64:N64"/>
    <mergeCell ref="P64:Q64"/>
    <mergeCell ref="R64:AB64"/>
    <mergeCell ref="B65:I67"/>
    <mergeCell ref="J65:L65"/>
    <mergeCell ref="M65:Q65"/>
    <mergeCell ref="R65:T65"/>
    <mergeCell ref="U65:AB65"/>
    <mergeCell ref="J66:L66"/>
    <mergeCell ref="M66:Q66"/>
    <mergeCell ref="R66:T66"/>
    <mergeCell ref="U66:AB66"/>
    <mergeCell ref="J67:L67"/>
    <mergeCell ref="M67:AB67"/>
    <mergeCell ref="B68:I70"/>
    <mergeCell ref="B71:I71"/>
    <mergeCell ref="B72:I73"/>
    <mergeCell ref="J72:K73"/>
    <mergeCell ref="L72:O73"/>
    <mergeCell ref="P72:Q73"/>
    <mergeCell ref="R72:U73"/>
    <mergeCell ref="V72:AB73"/>
    <mergeCell ref="B74:I75"/>
    <mergeCell ref="J74:K75"/>
    <mergeCell ref="L74:L75"/>
    <mergeCell ref="M74:M75"/>
    <mergeCell ref="N74:N75"/>
    <mergeCell ref="O74:O75"/>
    <mergeCell ref="P74:P75"/>
    <mergeCell ref="Q74:Q75"/>
    <mergeCell ref="B77:I77"/>
    <mergeCell ref="J77:AB77"/>
    <mergeCell ref="B78:I78"/>
    <mergeCell ref="J78:AB78"/>
    <mergeCell ref="B79:I79"/>
    <mergeCell ref="J79:L79"/>
    <mergeCell ref="M79:N79"/>
    <mergeCell ref="P79:Q79"/>
    <mergeCell ref="R79:AB79"/>
    <mergeCell ref="B80:I82"/>
    <mergeCell ref="J80:L80"/>
    <mergeCell ref="M80:Q80"/>
    <mergeCell ref="R80:T80"/>
    <mergeCell ref="U80:AB80"/>
    <mergeCell ref="J81:L81"/>
    <mergeCell ref="M81:Q81"/>
    <mergeCell ref="R81:T81"/>
    <mergeCell ref="U81:AB81"/>
    <mergeCell ref="J82:L82"/>
    <mergeCell ref="M82:AB82"/>
    <mergeCell ref="B83:I85"/>
    <mergeCell ref="B86:I86"/>
    <mergeCell ref="B87:I88"/>
    <mergeCell ref="J87:K88"/>
    <mergeCell ref="L87:O88"/>
    <mergeCell ref="P87:Q88"/>
    <mergeCell ref="R87:U88"/>
    <mergeCell ref="V87:AB88"/>
    <mergeCell ref="B89:I90"/>
    <mergeCell ref="J89:K90"/>
    <mergeCell ref="L89:L90"/>
    <mergeCell ref="M89:M90"/>
    <mergeCell ref="N89:N90"/>
    <mergeCell ref="O89:O90"/>
    <mergeCell ref="P89:P90"/>
    <mergeCell ref="Q89:Q90"/>
    <mergeCell ref="D93:AB93"/>
    <mergeCell ref="B96:I96"/>
    <mergeCell ref="J96:AB96"/>
    <mergeCell ref="B97:I97"/>
    <mergeCell ref="J97:AB97"/>
    <mergeCell ref="B98:I98"/>
    <mergeCell ref="J98:L98"/>
    <mergeCell ref="M98:N98"/>
    <mergeCell ref="P98:Q98"/>
    <mergeCell ref="R98:AB98"/>
    <mergeCell ref="B99:I101"/>
    <mergeCell ref="J99:L99"/>
    <mergeCell ref="M99:Q99"/>
    <mergeCell ref="R99:T99"/>
    <mergeCell ref="U99:AB99"/>
    <mergeCell ref="J100:L100"/>
    <mergeCell ref="M100:Q100"/>
    <mergeCell ref="R100:T100"/>
    <mergeCell ref="U100:AB100"/>
    <mergeCell ref="J101:L101"/>
    <mergeCell ref="M101:AB101"/>
    <mergeCell ref="B102:I104"/>
    <mergeCell ref="B105:I105"/>
    <mergeCell ref="B106:I107"/>
    <mergeCell ref="J106:K107"/>
    <mergeCell ref="L106:O107"/>
    <mergeCell ref="P106:Q107"/>
    <mergeCell ref="R106:U107"/>
    <mergeCell ref="V106:AB107"/>
    <mergeCell ref="B108:I109"/>
    <mergeCell ref="J108:K109"/>
    <mergeCell ref="L108:L109"/>
    <mergeCell ref="M108:M109"/>
    <mergeCell ref="N108:N109"/>
    <mergeCell ref="O108:O109"/>
    <mergeCell ref="P108:P109"/>
    <mergeCell ref="Q108:Q109"/>
    <mergeCell ref="B111:I111"/>
    <mergeCell ref="J111:AB111"/>
    <mergeCell ref="B112:I112"/>
    <mergeCell ref="J112:AB112"/>
    <mergeCell ref="B113:I113"/>
    <mergeCell ref="J113:L113"/>
    <mergeCell ref="M113:N113"/>
    <mergeCell ref="P113:Q113"/>
    <mergeCell ref="R113:AB113"/>
    <mergeCell ref="B114:I116"/>
    <mergeCell ref="J114:L114"/>
    <mergeCell ref="M114:Q114"/>
    <mergeCell ref="R114:T114"/>
    <mergeCell ref="U114:AB114"/>
    <mergeCell ref="J115:L115"/>
    <mergeCell ref="M115:Q115"/>
    <mergeCell ref="R115:T115"/>
    <mergeCell ref="U115:AB115"/>
    <mergeCell ref="J116:L116"/>
    <mergeCell ref="M116:AB116"/>
    <mergeCell ref="B117:I119"/>
    <mergeCell ref="B120:I120"/>
    <mergeCell ref="B121:I122"/>
    <mergeCell ref="J121:K122"/>
    <mergeCell ref="L121:O122"/>
    <mergeCell ref="P121:Q122"/>
    <mergeCell ref="R121:U122"/>
    <mergeCell ref="V121:AB122"/>
    <mergeCell ref="B123:I124"/>
    <mergeCell ref="J123:K124"/>
    <mergeCell ref="L123:L124"/>
    <mergeCell ref="M123:M124"/>
    <mergeCell ref="N123:N124"/>
    <mergeCell ref="O123:O124"/>
    <mergeCell ref="P123:P124"/>
    <mergeCell ref="Q123:Q124"/>
    <mergeCell ref="D127:AB127"/>
    <mergeCell ref="B130:I130"/>
    <mergeCell ref="J130:AB130"/>
    <mergeCell ref="B131:I131"/>
    <mergeCell ref="J131:AB131"/>
    <mergeCell ref="B132:I132"/>
    <mergeCell ref="J132:L132"/>
    <mergeCell ref="M132:N132"/>
    <mergeCell ref="P132:Q132"/>
    <mergeCell ref="R132:AB132"/>
    <mergeCell ref="B133:I135"/>
    <mergeCell ref="J133:L133"/>
    <mergeCell ref="M133:Q133"/>
    <mergeCell ref="R133:T133"/>
    <mergeCell ref="U133:AB133"/>
    <mergeCell ref="J134:L134"/>
    <mergeCell ref="M134:Q134"/>
    <mergeCell ref="R134:T134"/>
    <mergeCell ref="U134:AB134"/>
    <mergeCell ref="J135:L135"/>
    <mergeCell ref="M135:AB135"/>
    <mergeCell ref="B136:I138"/>
    <mergeCell ref="B139:I139"/>
    <mergeCell ref="B140:I141"/>
    <mergeCell ref="J140:K141"/>
    <mergeCell ref="L140:O141"/>
    <mergeCell ref="P140:Q141"/>
    <mergeCell ref="R140:U141"/>
    <mergeCell ref="V140:AB141"/>
    <mergeCell ref="B142:I143"/>
    <mergeCell ref="J142:K143"/>
    <mergeCell ref="L142:L143"/>
    <mergeCell ref="M142:M143"/>
    <mergeCell ref="N142:N143"/>
    <mergeCell ref="O142:O143"/>
    <mergeCell ref="P142:P143"/>
    <mergeCell ref="Q142:Q143"/>
    <mergeCell ref="B145:I145"/>
    <mergeCell ref="J145:AB145"/>
    <mergeCell ref="B146:I146"/>
    <mergeCell ref="J146:AB146"/>
    <mergeCell ref="B147:I147"/>
    <mergeCell ref="J147:L147"/>
    <mergeCell ref="M147:N147"/>
    <mergeCell ref="P147:Q147"/>
    <mergeCell ref="R147:AB147"/>
    <mergeCell ref="B148:I150"/>
    <mergeCell ref="J148:L148"/>
    <mergeCell ref="M148:Q148"/>
    <mergeCell ref="R148:T148"/>
    <mergeCell ref="U148:AB148"/>
    <mergeCell ref="J149:L149"/>
    <mergeCell ref="M149:Q149"/>
    <mergeCell ref="R149:T149"/>
    <mergeCell ref="U149:AB149"/>
    <mergeCell ref="J150:L150"/>
    <mergeCell ref="M150:AB150"/>
    <mergeCell ref="B151:I153"/>
    <mergeCell ref="B154:I154"/>
    <mergeCell ref="B155:I156"/>
    <mergeCell ref="J155:K156"/>
    <mergeCell ref="L155:O156"/>
    <mergeCell ref="P155:Q156"/>
    <mergeCell ref="R155:U156"/>
    <mergeCell ref="V155:AB156"/>
    <mergeCell ref="B157:I158"/>
    <mergeCell ref="J157:K158"/>
    <mergeCell ref="L157:L158"/>
    <mergeCell ref="M157:M158"/>
    <mergeCell ref="N157:N158"/>
    <mergeCell ref="O157:O158"/>
    <mergeCell ref="P157:P158"/>
    <mergeCell ref="Q157:Q158"/>
    <mergeCell ref="D161:AB161"/>
    <mergeCell ref="B164:I164"/>
    <mergeCell ref="J164:AB164"/>
    <mergeCell ref="B165:I165"/>
    <mergeCell ref="J165:AB165"/>
    <mergeCell ref="B166:I166"/>
    <mergeCell ref="J166:L166"/>
    <mergeCell ref="M166:N166"/>
    <mergeCell ref="P166:Q166"/>
    <mergeCell ref="R166:AB166"/>
    <mergeCell ref="B167:I169"/>
    <mergeCell ref="J167:L167"/>
    <mergeCell ref="M167:Q167"/>
    <mergeCell ref="R167:T167"/>
    <mergeCell ref="U167:AB167"/>
    <mergeCell ref="J168:L168"/>
    <mergeCell ref="M168:Q168"/>
    <mergeCell ref="R168:T168"/>
    <mergeCell ref="U168:AB168"/>
    <mergeCell ref="J169:L169"/>
    <mergeCell ref="M169:AB169"/>
    <mergeCell ref="B170:I172"/>
    <mergeCell ref="B173:I173"/>
    <mergeCell ref="B174:I175"/>
    <mergeCell ref="J174:K175"/>
    <mergeCell ref="L174:O175"/>
    <mergeCell ref="P174:Q175"/>
    <mergeCell ref="R174:U175"/>
    <mergeCell ref="V174:AB175"/>
    <mergeCell ref="B176:I177"/>
    <mergeCell ref="J176:K177"/>
    <mergeCell ref="L176:L177"/>
    <mergeCell ref="M176:M177"/>
    <mergeCell ref="N176:N177"/>
    <mergeCell ref="O176:O177"/>
    <mergeCell ref="P176:P177"/>
    <mergeCell ref="Q176:Q177"/>
    <mergeCell ref="B179:I179"/>
    <mergeCell ref="J179:AB179"/>
    <mergeCell ref="B180:I180"/>
    <mergeCell ref="J180:AB180"/>
    <mergeCell ref="B181:I181"/>
    <mergeCell ref="J181:L181"/>
    <mergeCell ref="M181:N181"/>
    <mergeCell ref="P181:Q181"/>
    <mergeCell ref="R181:AB181"/>
    <mergeCell ref="B182:I184"/>
    <mergeCell ref="J182:L182"/>
    <mergeCell ref="M182:Q182"/>
    <mergeCell ref="R182:T182"/>
    <mergeCell ref="U182:AB182"/>
    <mergeCell ref="J183:L183"/>
    <mergeCell ref="M183:Q183"/>
    <mergeCell ref="R183:T183"/>
    <mergeCell ref="U183:AB183"/>
    <mergeCell ref="J184:L184"/>
    <mergeCell ref="M184:AB184"/>
    <mergeCell ref="B185:I187"/>
    <mergeCell ref="B188:I188"/>
    <mergeCell ref="B189:I190"/>
    <mergeCell ref="J189:K190"/>
    <mergeCell ref="L189:O190"/>
    <mergeCell ref="P189:Q190"/>
    <mergeCell ref="R189:U190"/>
    <mergeCell ref="V189:AB190"/>
    <mergeCell ref="B191:I192"/>
    <mergeCell ref="J191:K192"/>
    <mergeCell ref="L191:L192"/>
    <mergeCell ref="M191:M192"/>
    <mergeCell ref="N191:N192"/>
    <mergeCell ref="O191:O192"/>
    <mergeCell ref="P191:P192"/>
    <mergeCell ref="Q191:Q192"/>
    <mergeCell ref="D195:AB195"/>
    <mergeCell ref="B198:I198"/>
    <mergeCell ref="J198:AB198"/>
    <mergeCell ref="B199:I199"/>
    <mergeCell ref="J199:AB199"/>
    <mergeCell ref="B200:I200"/>
    <mergeCell ref="J200:L200"/>
    <mergeCell ref="M200:N200"/>
    <mergeCell ref="P200:Q200"/>
    <mergeCell ref="R200:AB200"/>
    <mergeCell ref="B201:I203"/>
    <mergeCell ref="J201:L201"/>
    <mergeCell ref="M201:Q201"/>
    <mergeCell ref="R201:T201"/>
    <mergeCell ref="U201:AB201"/>
    <mergeCell ref="J202:L202"/>
    <mergeCell ref="M202:Q202"/>
    <mergeCell ref="R202:T202"/>
    <mergeCell ref="U202:AB202"/>
    <mergeCell ref="J203:L203"/>
    <mergeCell ref="M203:AB203"/>
    <mergeCell ref="B204:I206"/>
    <mergeCell ref="B207:I207"/>
    <mergeCell ref="B208:I209"/>
    <mergeCell ref="J208:K209"/>
    <mergeCell ref="L208:O209"/>
    <mergeCell ref="P208:Q209"/>
    <mergeCell ref="R208:U209"/>
    <mergeCell ref="V208:AB209"/>
    <mergeCell ref="B210:I211"/>
    <mergeCell ref="J210:K211"/>
    <mergeCell ref="L210:L211"/>
    <mergeCell ref="M210:M211"/>
    <mergeCell ref="N210:N211"/>
    <mergeCell ref="O210:O211"/>
    <mergeCell ref="P210:P211"/>
    <mergeCell ref="Q210:Q211"/>
    <mergeCell ref="B213:I213"/>
    <mergeCell ref="J213:AB213"/>
    <mergeCell ref="B214:I214"/>
    <mergeCell ref="J214:AB214"/>
    <mergeCell ref="B215:I215"/>
    <mergeCell ref="J215:L215"/>
    <mergeCell ref="M215:N215"/>
    <mergeCell ref="P215:Q215"/>
    <mergeCell ref="R215:AB215"/>
    <mergeCell ref="B216:I218"/>
    <mergeCell ref="J216:L216"/>
    <mergeCell ref="M216:Q216"/>
    <mergeCell ref="R216:T216"/>
    <mergeCell ref="U216:AB216"/>
    <mergeCell ref="J217:L217"/>
    <mergeCell ref="M217:Q217"/>
    <mergeCell ref="R217:T217"/>
    <mergeCell ref="U217:AB217"/>
    <mergeCell ref="J218:L218"/>
    <mergeCell ref="M218:AB218"/>
    <mergeCell ref="B219:I221"/>
    <mergeCell ref="B222:I222"/>
    <mergeCell ref="B223:I224"/>
    <mergeCell ref="J223:K224"/>
    <mergeCell ref="L223:O224"/>
    <mergeCell ref="P223:Q224"/>
    <mergeCell ref="R223:U224"/>
    <mergeCell ref="V223:AB224"/>
    <mergeCell ref="B225:I226"/>
    <mergeCell ref="J225:K226"/>
    <mergeCell ref="L225:L226"/>
    <mergeCell ref="M225:M226"/>
    <mergeCell ref="N225:N226"/>
    <mergeCell ref="O225:O226"/>
    <mergeCell ref="P225:P226"/>
    <mergeCell ref="Q225:Q226"/>
    <mergeCell ref="D229:AB229"/>
    <mergeCell ref="B232:I232"/>
    <mergeCell ref="J232:AB232"/>
    <mergeCell ref="B233:I233"/>
    <mergeCell ref="J233:AB233"/>
    <mergeCell ref="B234:I234"/>
    <mergeCell ref="J234:L234"/>
    <mergeCell ref="M234:N234"/>
    <mergeCell ref="P234:Q234"/>
    <mergeCell ref="R234:AB234"/>
    <mergeCell ref="B235:I237"/>
    <mergeCell ref="J235:L235"/>
    <mergeCell ref="M235:Q235"/>
    <mergeCell ref="R235:T235"/>
    <mergeCell ref="U235:AB235"/>
    <mergeCell ref="J236:L236"/>
    <mergeCell ref="M236:Q236"/>
    <mergeCell ref="R236:T236"/>
    <mergeCell ref="U236:AB236"/>
    <mergeCell ref="J237:L237"/>
    <mergeCell ref="M237:AB237"/>
    <mergeCell ref="B238:I240"/>
    <mergeCell ref="B241:I241"/>
    <mergeCell ref="B242:I243"/>
    <mergeCell ref="J242:K243"/>
    <mergeCell ref="L242:O243"/>
    <mergeCell ref="P242:Q243"/>
    <mergeCell ref="R242:U243"/>
    <mergeCell ref="V242:AB243"/>
    <mergeCell ref="B244:I245"/>
    <mergeCell ref="J244:K245"/>
    <mergeCell ref="L244:L245"/>
    <mergeCell ref="M244:M245"/>
    <mergeCell ref="N244:N245"/>
    <mergeCell ref="O244:O245"/>
    <mergeCell ref="P244:P245"/>
    <mergeCell ref="Q244:Q245"/>
    <mergeCell ref="B247:I247"/>
    <mergeCell ref="J247:AB247"/>
    <mergeCell ref="B248:I248"/>
    <mergeCell ref="J248:AB248"/>
    <mergeCell ref="B249:I249"/>
    <mergeCell ref="J249:L249"/>
    <mergeCell ref="M249:N249"/>
    <mergeCell ref="P249:Q249"/>
    <mergeCell ref="R249:AB249"/>
    <mergeCell ref="B250:I252"/>
    <mergeCell ref="J250:L250"/>
    <mergeCell ref="M250:Q250"/>
    <mergeCell ref="R250:T250"/>
    <mergeCell ref="U250:AB250"/>
    <mergeCell ref="J251:L251"/>
    <mergeCell ref="M251:Q251"/>
    <mergeCell ref="R251:T251"/>
    <mergeCell ref="U251:AB251"/>
    <mergeCell ref="J252:L252"/>
    <mergeCell ref="M252:AB252"/>
    <mergeCell ref="B253:I255"/>
    <mergeCell ref="B256:I256"/>
    <mergeCell ref="B257:I258"/>
    <mergeCell ref="J257:K258"/>
    <mergeCell ref="L257:O258"/>
    <mergeCell ref="P257:Q258"/>
    <mergeCell ref="R257:U258"/>
    <mergeCell ref="V257:AB258"/>
    <mergeCell ref="B259:I260"/>
    <mergeCell ref="J259:K260"/>
    <mergeCell ref="L259:L260"/>
    <mergeCell ref="M259:M260"/>
    <mergeCell ref="N259:N260"/>
    <mergeCell ref="O259:O260"/>
    <mergeCell ref="P259:P260"/>
    <mergeCell ref="Q259:Q260"/>
    <mergeCell ref="D263:AB263"/>
    <mergeCell ref="B266:I266"/>
    <mergeCell ref="J266:AB266"/>
    <mergeCell ref="B267:I267"/>
    <mergeCell ref="J267:AB267"/>
    <mergeCell ref="B268:I268"/>
    <mergeCell ref="J268:L268"/>
    <mergeCell ref="M268:N268"/>
    <mergeCell ref="P268:Q268"/>
    <mergeCell ref="R268:AB268"/>
    <mergeCell ref="B269:I271"/>
    <mergeCell ref="J269:L269"/>
    <mergeCell ref="M269:Q269"/>
    <mergeCell ref="R269:T269"/>
    <mergeCell ref="U269:AB269"/>
    <mergeCell ref="J270:L270"/>
    <mergeCell ref="M270:Q270"/>
    <mergeCell ref="R270:T270"/>
    <mergeCell ref="U270:AB270"/>
    <mergeCell ref="J271:L271"/>
    <mergeCell ref="M271:AB271"/>
    <mergeCell ref="B272:I274"/>
    <mergeCell ref="B275:I275"/>
    <mergeCell ref="B276:I277"/>
    <mergeCell ref="J276:K277"/>
    <mergeCell ref="L276:O277"/>
    <mergeCell ref="P276:Q277"/>
    <mergeCell ref="R276:U277"/>
    <mergeCell ref="V276:AB277"/>
    <mergeCell ref="B278:I279"/>
    <mergeCell ref="J278:K279"/>
    <mergeCell ref="L278:L279"/>
    <mergeCell ref="M278:M279"/>
    <mergeCell ref="N278:N279"/>
    <mergeCell ref="O278:O279"/>
    <mergeCell ref="P278:P279"/>
    <mergeCell ref="Q278:Q279"/>
    <mergeCell ref="B281:I281"/>
    <mergeCell ref="J281:AB281"/>
    <mergeCell ref="B282:I282"/>
    <mergeCell ref="J282:AB282"/>
    <mergeCell ref="B283:I283"/>
    <mergeCell ref="J283:L283"/>
    <mergeCell ref="M283:N283"/>
    <mergeCell ref="P283:Q283"/>
    <mergeCell ref="R283:AB283"/>
    <mergeCell ref="B284:I286"/>
    <mergeCell ref="J284:L284"/>
    <mergeCell ref="M284:Q284"/>
    <mergeCell ref="R284:T284"/>
    <mergeCell ref="U284:AB284"/>
    <mergeCell ref="J285:L285"/>
    <mergeCell ref="M285:Q285"/>
    <mergeCell ref="R285:T285"/>
    <mergeCell ref="U285:AB285"/>
    <mergeCell ref="J286:L286"/>
    <mergeCell ref="M286:AB286"/>
    <mergeCell ref="B287:I289"/>
    <mergeCell ref="B290:I290"/>
    <mergeCell ref="B291:I292"/>
    <mergeCell ref="J291:K292"/>
    <mergeCell ref="L291:O292"/>
    <mergeCell ref="P291:Q292"/>
    <mergeCell ref="R291:U292"/>
    <mergeCell ref="V291:AB292"/>
    <mergeCell ref="B293:I294"/>
    <mergeCell ref="J293:K294"/>
    <mergeCell ref="L293:L294"/>
    <mergeCell ref="M293:M294"/>
    <mergeCell ref="N293:N294"/>
    <mergeCell ref="O293:O294"/>
    <mergeCell ref="P293:P294"/>
    <mergeCell ref="Q293:Q294"/>
    <mergeCell ref="D297:AB297"/>
    <mergeCell ref="B300:I300"/>
    <mergeCell ref="J300:AB300"/>
    <mergeCell ref="B301:I301"/>
    <mergeCell ref="J301:AB301"/>
    <mergeCell ref="B302:I302"/>
    <mergeCell ref="J302:L302"/>
    <mergeCell ref="M302:N302"/>
    <mergeCell ref="P302:Q302"/>
    <mergeCell ref="R302:AB302"/>
    <mergeCell ref="B303:I305"/>
    <mergeCell ref="J303:L303"/>
    <mergeCell ref="M303:Q303"/>
    <mergeCell ref="R303:T303"/>
    <mergeCell ref="U303:AB303"/>
    <mergeCell ref="J304:L304"/>
    <mergeCell ref="M304:Q304"/>
    <mergeCell ref="R304:T304"/>
    <mergeCell ref="U304:AB304"/>
    <mergeCell ref="J305:L305"/>
    <mergeCell ref="M305:AB305"/>
    <mergeCell ref="B306:I308"/>
    <mergeCell ref="B309:I309"/>
    <mergeCell ref="B310:I311"/>
    <mergeCell ref="J310:K311"/>
    <mergeCell ref="L310:O311"/>
    <mergeCell ref="P310:Q311"/>
    <mergeCell ref="R310:U311"/>
    <mergeCell ref="V310:AB311"/>
    <mergeCell ref="B312:I313"/>
    <mergeCell ref="J312:K313"/>
    <mergeCell ref="L312:L313"/>
    <mergeCell ref="M312:M313"/>
    <mergeCell ref="N312:N313"/>
    <mergeCell ref="O312:O313"/>
    <mergeCell ref="P312:P313"/>
    <mergeCell ref="Q312:Q313"/>
    <mergeCell ref="B315:I315"/>
    <mergeCell ref="J315:AB315"/>
    <mergeCell ref="B316:I316"/>
    <mergeCell ref="J316:AB316"/>
    <mergeCell ref="B317:I317"/>
    <mergeCell ref="J317:L317"/>
    <mergeCell ref="M317:N317"/>
    <mergeCell ref="P317:Q317"/>
    <mergeCell ref="R317:AB317"/>
    <mergeCell ref="B318:I320"/>
    <mergeCell ref="J318:L318"/>
    <mergeCell ref="M318:Q318"/>
    <mergeCell ref="R318:T318"/>
    <mergeCell ref="U318:AB318"/>
    <mergeCell ref="J319:L319"/>
    <mergeCell ref="M319:Q319"/>
    <mergeCell ref="R319:T319"/>
    <mergeCell ref="U319:AB319"/>
    <mergeCell ref="J320:L320"/>
    <mergeCell ref="M320:AB320"/>
    <mergeCell ref="B321:I323"/>
    <mergeCell ref="B324:I324"/>
    <mergeCell ref="B325:I326"/>
    <mergeCell ref="J325:K326"/>
    <mergeCell ref="L325:O326"/>
    <mergeCell ref="P325:Q326"/>
    <mergeCell ref="R325:U326"/>
    <mergeCell ref="V325:AB326"/>
    <mergeCell ref="B327:I328"/>
    <mergeCell ref="J327:K328"/>
    <mergeCell ref="L327:L328"/>
    <mergeCell ref="M327:M328"/>
    <mergeCell ref="N327:N328"/>
    <mergeCell ref="O327:O328"/>
    <mergeCell ref="P327:P328"/>
    <mergeCell ref="Q327:Q328"/>
    <mergeCell ref="D331:AB331"/>
    <mergeCell ref="B334:I334"/>
    <mergeCell ref="J334:AB334"/>
    <mergeCell ref="B335:I335"/>
    <mergeCell ref="J335:AB335"/>
    <mergeCell ref="B336:I336"/>
    <mergeCell ref="J336:L336"/>
    <mergeCell ref="M336:N336"/>
    <mergeCell ref="P336:Q336"/>
    <mergeCell ref="R336:AB336"/>
    <mergeCell ref="B337:I339"/>
    <mergeCell ref="J337:L337"/>
    <mergeCell ref="M337:Q337"/>
    <mergeCell ref="R337:T337"/>
    <mergeCell ref="U337:AB337"/>
    <mergeCell ref="J338:L338"/>
    <mergeCell ref="M338:Q338"/>
    <mergeCell ref="R338:T338"/>
    <mergeCell ref="U338:AB338"/>
    <mergeCell ref="J339:L339"/>
    <mergeCell ref="M339:AB339"/>
    <mergeCell ref="B340:I342"/>
    <mergeCell ref="B343:I343"/>
    <mergeCell ref="B344:I345"/>
    <mergeCell ref="J344:K345"/>
    <mergeCell ref="L344:O345"/>
    <mergeCell ref="P344:Q345"/>
    <mergeCell ref="R344:U345"/>
    <mergeCell ref="V344:AB345"/>
    <mergeCell ref="B346:I347"/>
    <mergeCell ref="J346:K347"/>
    <mergeCell ref="L346:L347"/>
    <mergeCell ref="M346:M347"/>
    <mergeCell ref="N346:N347"/>
    <mergeCell ref="O346:O347"/>
    <mergeCell ref="P346:P347"/>
    <mergeCell ref="Q346:Q347"/>
    <mergeCell ref="B349:I349"/>
    <mergeCell ref="J349:AB349"/>
    <mergeCell ref="B350:I350"/>
    <mergeCell ref="J350:AB350"/>
    <mergeCell ref="B351:I351"/>
    <mergeCell ref="J351:L351"/>
    <mergeCell ref="M351:N351"/>
    <mergeCell ref="P351:Q351"/>
    <mergeCell ref="R351:AB351"/>
    <mergeCell ref="B352:I354"/>
    <mergeCell ref="J352:L352"/>
    <mergeCell ref="M352:Q352"/>
    <mergeCell ref="R352:T352"/>
    <mergeCell ref="U352:AB352"/>
    <mergeCell ref="J353:L353"/>
    <mergeCell ref="M353:Q353"/>
    <mergeCell ref="R353:T353"/>
    <mergeCell ref="U353:AB353"/>
    <mergeCell ref="J354:L354"/>
    <mergeCell ref="M354:AB354"/>
    <mergeCell ref="B355:I357"/>
    <mergeCell ref="B358:I358"/>
    <mergeCell ref="B359:I360"/>
    <mergeCell ref="J359:K360"/>
    <mergeCell ref="L359:O360"/>
    <mergeCell ref="P359:Q360"/>
    <mergeCell ref="R359:U360"/>
    <mergeCell ref="V359:AB360"/>
    <mergeCell ref="B361:I362"/>
    <mergeCell ref="J361:K362"/>
    <mergeCell ref="L361:L362"/>
    <mergeCell ref="M361:M362"/>
    <mergeCell ref="N361:N362"/>
    <mergeCell ref="O361:O362"/>
    <mergeCell ref="P361:P362"/>
    <mergeCell ref="Q361:Q362"/>
    <mergeCell ref="D365:AB365"/>
    <mergeCell ref="B368:I368"/>
    <mergeCell ref="J368:AB368"/>
    <mergeCell ref="B369:I369"/>
    <mergeCell ref="J369:AB369"/>
    <mergeCell ref="B370:I370"/>
    <mergeCell ref="J370:L370"/>
    <mergeCell ref="M370:N370"/>
    <mergeCell ref="P370:Q370"/>
    <mergeCell ref="R370:AB370"/>
    <mergeCell ref="B371:I373"/>
    <mergeCell ref="J371:L371"/>
    <mergeCell ref="M371:Q371"/>
    <mergeCell ref="R371:T371"/>
    <mergeCell ref="U371:AB371"/>
    <mergeCell ref="J372:L372"/>
    <mergeCell ref="M372:Q372"/>
    <mergeCell ref="R372:T372"/>
    <mergeCell ref="U372:AB372"/>
    <mergeCell ref="J373:L373"/>
    <mergeCell ref="M373:AB373"/>
    <mergeCell ref="B374:I376"/>
    <mergeCell ref="B377:I377"/>
    <mergeCell ref="B378:I379"/>
    <mergeCell ref="J378:K379"/>
    <mergeCell ref="L378:O379"/>
    <mergeCell ref="P378:Q379"/>
    <mergeCell ref="R378:U379"/>
    <mergeCell ref="V378:AB379"/>
    <mergeCell ref="B380:I381"/>
    <mergeCell ref="J380:K381"/>
    <mergeCell ref="L380:L381"/>
    <mergeCell ref="M380:M381"/>
    <mergeCell ref="N380:N381"/>
    <mergeCell ref="O380:O381"/>
    <mergeCell ref="P380:P381"/>
    <mergeCell ref="Q380:Q381"/>
    <mergeCell ref="B383:I383"/>
    <mergeCell ref="J383:AB383"/>
    <mergeCell ref="B384:I384"/>
    <mergeCell ref="J384:AB384"/>
    <mergeCell ref="B385:I385"/>
    <mergeCell ref="J385:L385"/>
    <mergeCell ref="M385:N385"/>
    <mergeCell ref="P385:Q385"/>
    <mergeCell ref="R385:AB385"/>
    <mergeCell ref="B386:I388"/>
    <mergeCell ref="J386:L386"/>
    <mergeCell ref="M386:Q386"/>
    <mergeCell ref="R386:T386"/>
    <mergeCell ref="U386:AB386"/>
    <mergeCell ref="J387:L387"/>
    <mergeCell ref="M387:Q387"/>
    <mergeCell ref="R387:T387"/>
    <mergeCell ref="U387:AB387"/>
    <mergeCell ref="J388:L388"/>
    <mergeCell ref="M388:AB388"/>
    <mergeCell ref="B389:I391"/>
    <mergeCell ref="B392:I392"/>
    <mergeCell ref="B393:I394"/>
    <mergeCell ref="J393:K394"/>
    <mergeCell ref="L393:O394"/>
    <mergeCell ref="P393:Q394"/>
    <mergeCell ref="R393:U394"/>
    <mergeCell ref="V393:AB394"/>
    <mergeCell ref="B395:I396"/>
    <mergeCell ref="J395:K396"/>
    <mergeCell ref="L395:L396"/>
    <mergeCell ref="M395:M396"/>
    <mergeCell ref="N395:N396"/>
    <mergeCell ref="O395:O396"/>
    <mergeCell ref="P395:P396"/>
    <mergeCell ref="Q395:Q396"/>
    <mergeCell ref="D399:AB399"/>
    <mergeCell ref="B402:I402"/>
    <mergeCell ref="J402:AB402"/>
    <mergeCell ref="B403:I403"/>
    <mergeCell ref="J403:AB403"/>
    <mergeCell ref="B404:I404"/>
    <mergeCell ref="J404:L404"/>
    <mergeCell ref="M404:N404"/>
    <mergeCell ref="P404:Q404"/>
    <mergeCell ref="R404:AB404"/>
    <mergeCell ref="B405:I407"/>
    <mergeCell ref="J405:L405"/>
    <mergeCell ref="M405:Q405"/>
    <mergeCell ref="R405:T405"/>
    <mergeCell ref="U405:AB405"/>
    <mergeCell ref="J406:L406"/>
    <mergeCell ref="M406:Q406"/>
    <mergeCell ref="R406:T406"/>
    <mergeCell ref="U406:AB406"/>
    <mergeCell ref="J407:L407"/>
    <mergeCell ref="M407:AB407"/>
    <mergeCell ref="B408:I410"/>
    <mergeCell ref="B411:I411"/>
    <mergeCell ref="B412:I413"/>
    <mergeCell ref="J412:K413"/>
    <mergeCell ref="L412:O413"/>
    <mergeCell ref="P412:Q413"/>
    <mergeCell ref="R412:U413"/>
    <mergeCell ref="V412:AB413"/>
    <mergeCell ref="B414:I415"/>
    <mergeCell ref="J414:K415"/>
    <mergeCell ref="L414:L415"/>
    <mergeCell ref="M414:M415"/>
    <mergeCell ref="N414:N415"/>
    <mergeCell ref="O414:O415"/>
    <mergeCell ref="P414:P415"/>
    <mergeCell ref="Q414:Q415"/>
    <mergeCell ref="B417:I417"/>
    <mergeCell ref="J417:AB417"/>
    <mergeCell ref="B418:I418"/>
    <mergeCell ref="J418:AB418"/>
    <mergeCell ref="B419:I419"/>
    <mergeCell ref="J419:L419"/>
    <mergeCell ref="M419:N419"/>
    <mergeCell ref="P419:Q419"/>
    <mergeCell ref="R419:AB419"/>
    <mergeCell ref="B420:I422"/>
    <mergeCell ref="J420:L420"/>
    <mergeCell ref="M420:Q420"/>
    <mergeCell ref="R420:T420"/>
    <mergeCell ref="U420:AB420"/>
    <mergeCell ref="J421:L421"/>
    <mergeCell ref="M421:Q421"/>
    <mergeCell ref="R421:T421"/>
    <mergeCell ref="U421:AB421"/>
    <mergeCell ref="J422:L422"/>
    <mergeCell ref="M422:AB422"/>
    <mergeCell ref="B423:I425"/>
    <mergeCell ref="B426:I426"/>
    <mergeCell ref="B427:I428"/>
    <mergeCell ref="J427:K428"/>
    <mergeCell ref="L427:O428"/>
    <mergeCell ref="P427:Q428"/>
    <mergeCell ref="R427:U428"/>
    <mergeCell ref="V427:AB428"/>
    <mergeCell ref="B429:I430"/>
    <mergeCell ref="J429:K430"/>
    <mergeCell ref="L429:L430"/>
    <mergeCell ref="M429:M430"/>
    <mergeCell ref="N429:N430"/>
    <mergeCell ref="O429:O430"/>
    <mergeCell ref="P429:P430"/>
    <mergeCell ref="Q429:Q430"/>
    <mergeCell ref="D433:AB433"/>
    <mergeCell ref="B436:I436"/>
    <mergeCell ref="J436:AB436"/>
    <mergeCell ref="B437:I437"/>
    <mergeCell ref="J437:AB437"/>
    <mergeCell ref="B438:I438"/>
    <mergeCell ref="J438:L438"/>
    <mergeCell ref="M438:N438"/>
    <mergeCell ref="P438:Q438"/>
    <mergeCell ref="R438:AB438"/>
    <mergeCell ref="B439:I441"/>
    <mergeCell ref="J439:L439"/>
    <mergeCell ref="M439:Q439"/>
    <mergeCell ref="R439:T439"/>
    <mergeCell ref="U439:AB439"/>
    <mergeCell ref="J440:L440"/>
    <mergeCell ref="M440:Q440"/>
    <mergeCell ref="R440:T440"/>
    <mergeCell ref="U440:AB440"/>
    <mergeCell ref="J441:L441"/>
    <mergeCell ref="M441:AB441"/>
    <mergeCell ref="B442:I444"/>
    <mergeCell ref="B445:I445"/>
    <mergeCell ref="B446:I447"/>
    <mergeCell ref="J446:K447"/>
    <mergeCell ref="L446:O447"/>
    <mergeCell ref="P446:Q447"/>
    <mergeCell ref="R446:U447"/>
    <mergeCell ref="V446:AB447"/>
    <mergeCell ref="B448:I449"/>
    <mergeCell ref="J448:K449"/>
    <mergeCell ref="L448:L449"/>
    <mergeCell ref="M448:M449"/>
    <mergeCell ref="N448:N449"/>
    <mergeCell ref="O448:O449"/>
    <mergeCell ref="P448:P449"/>
    <mergeCell ref="Q448:Q449"/>
    <mergeCell ref="B451:I451"/>
    <mergeCell ref="J451:AB451"/>
    <mergeCell ref="B452:I452"/>
    <mergeCell ref="J452:AB452"/>
    <mergeCell ref="B453:I453"/>
    <mergeCell ref="J453:L453"/>
    <mergeCell ref="M453:N453"/>
    <mergeCell ref="P453:Q453"/>
    <mergeCell ref="R453:AB453"/>
    <mergeCell ref="B454:I456"/>
    <mergeCell ref="J454:L454"/>
    <mergeCell ref="M454:Q454"/>
    <mergeCell ref="R454:T454"/>
    <mergeCell ref="U454:AB454"/>
    <mergeCell ref="J455:L455"/>
    <mergeCell ref="M455:Q455"/>
    <mergeCell ref="R455:T455"/>
    <mergeCell ref="U455:AB455"/>
    <mergeCell ref="J456:L456"/>
    <mergeCell ref="M456:AB456"/>
    <mergeCell ref="B457:I459"/>
    <mergeCell ref="B460:I460"/>
    <mergeCell ref="B461:I462"/>
    <mergeCell ref="J461:K462"/>
    <mergeCell ref="L461:O462"/>
    <mergeCell ref="P461:Q462"/>
    <mergeCell ref="R461:U462"/>
    <mergeCell ref="V461:AB462"/>
    <mergeCell ref="B463:I464"/>
    <mergeCell ref="J463:K464"/>
    <mergeCell ref="L463:L464"/>
    <mergeCell ref="M463:M464"/>
    <mergeCell ref="N463:N464"/>
    <mergeCell ref="O463:O464"/>
    <mergeCell ref="P463:P464"/>
    <mergeCell ref="Q463:Q464"/>
    <mergeCell ref="D467:AB467"/>
    <mergeCell ref="B470:I470"/>
    <mergeCell ref="J470:AB470"/>
    <mergeCell ref="B471:I471"/>
    <mergeCell ref="J471:AB471"/>
    <mergeCell ref="B472:I472"/>
    <mergeCell ref="J472:L472"/>
    <mergeCell ref="M472:N472"/>
    <mergeCell ref="P472:Q472"/>
    <mergeCell ref="R472:AB472"/>
    <mergeCell ref="B473:I475"/>
    <mergeCell ref="J473:L473"/>
    <mergeCell ref="M473:Q473"/>
    <mergeCell ref="R473:T473"/>
    <mergeCell ref="U473:AB473"/>
    <mergeCell ref="J474:L474"/>
    <mergeCell ref="M474:Q474"/>
    <mergeCell ref="R474:T474"/>
    <mergeCell ref="U474:AB474"/>
    <mergeCell ref="J475:L475"/>
    <mergeCell ref="M475:AB475"/>
    <mergeCell ref="B476:I478"/>
    <mergeCell ref="B479:I479"/>
    <mergeCell ref="B480:I481"/>
    <mergeCell ref="J480:K481"/>
    <mergeCell ref="L480:O481"/>
    <mergeCell ref="P480:Q481"/>
    <mergeCell ref="R480:U481"/>
    <mergeCell ref="V480:AB481"/>
    <mergeCell ref="B482:I483"/>
    <mergeCell ref="J482:K483"/>
    <mergeCell ref="L482:L483"/>
    <mergeCell ref="M482:M483"/>
    <mergeCell ref="N482:N483"/>
    <mergeCell ref="O482:O483"/>
    <mergeCell ref="P482:P483"/>
    <mergeCell ref="Q482:Q483"/>
    <mergeCell ref="B485:I485"/>
    <mergeCell ref="J485:AB485"/>
    <mergeCell ref="B486:I486"/>
    <mergeCell ref="J486:AB486"/>
    <mergeCell ref="B487:I487"/>
    <mergeCell ref="J487:L487"/>
    <mergeCell ref="M487:N487"/>
    <mergeCell ref="P487:Q487"/>
    <mergeCell ref="R487:AB487"/>
    <mergeCell ref="B488:I490"/>
    <mergeCell ref="J488:L488"/>
    <mergeCell ref="M488:Q488"/>
    <mergeCell ref="R488:T488"/>
    <mergeCell ref="U488:AB488"/>
    <mergeCell ref="J489:L489"/>
    <mergeCell ref="M489:Q489"/>
    <mergeCell ref="R489:T489"/>
    <mergeCell ref="U489:AB489"/>
    <mergeCell ref="J490:L490"/>
    <mergeCell ref="M490:AB490"/>
    <mergeCell ref="B491:I493"/>
    <mergeCell ref="B494:I494"/>
    <mergeCell ref="B495:I496"/>
    <mergeCell ref="J495:K496"/>
    <mergeCell ref="L495:O496"/>
    <mergeCell ref="P495:Q496"/>
    <mergeCell ref="R495:U496"/>
    <mergeCell ref="V495:AB496"/>
    <mergeCell ref="B497:I498"/>
    <mergeCell ref="J497:K498"/>
    <mergeCell ref="L497:L498"/>
    <mergeCell ref="M497:M498"/>
    <mergeCell ref="N497:N498"/>
    <mergeCell ref="O497:O498"/>
    <mergeCell ref="P497:P498"/>
    <mergeCell ref="Q497:Q498"/>
    <mergeCell ref="D501:AB501"/>
    <mergeCell ref="B504:I504"/>
    <mergeCell ref="J504:AB504"/>
    <mergeCell ref="B505:I505"/>
    <mergeCell ref="J505:AB505"/>
    <mergeCell ref="B506:I506"/>
    <mergeCell ref="J506:L506"/>
    <mergeCell ref="M506:N506"/>
    <mergeCell ref="P506:Q506"/>
    <mergeCell ref="R506:AB506"/>
    <mergeCell ref="B507:I509"/>
    <mergeCell ref="J507:L507"/>
    <mergeCell ref="M507:Q507"/>
    <mergeCell ref="R507:T507"/>
    <mergeCell ref="U507:AB507"/>
    <mergeCell ref="J508:L508"/>
    <mergeCell ref="M508:Q508"/>
    <mergeCell ref="R508:T508"/>
    <mergeCell ref="U508:AB508"/>
    <mergeCell ref="J509:L509"/>
    <mergeCell ref="M509:AB509"/>
    <mergeCell ref="B510:I512"/>
    <mergeCell ref="B513:I513"/>
    <mergeCell ref="B514:I515"/>
    <mergeCell ref="J514:K515"/>
    <mergeCell ref="L514:O515"/>
    <mergeCell ref="P514:Q515"/>
    <mergeCell ref="R514:U515"/>
    <mergeCell ref="V514:AB515"/>
    <mergeCell ref="B516:I517"/>
    <mergeCell ref="J516:K517"/>
    <mergeCell ref="L516:L517"/>
    <mergeCell ref="M516:M517"/>
    <mergeCell ref="N516:N517"/>
    <mergeCell ref="O516:O517"/>
    <mergeCell ref="P516:P517"/>
    <mergeCell ref="Q516:Q517"/>
    <mergeCell ref="B519:I519"/>
    <mergeCell ref="J519:AB519"/>
    <mergeCell ref="B520:I520"/>
    <mergeCell ref="J520:AB520"/>
    <mergeCell ref="B521:I521"/>
    <mergeCell ref="J521:L521"/>
    <mergeCell ref="M521:N521"/>
    <mergeCell ref="P521:Q521"/>
    <mergeCell ref="R521:AB521"/>
    <mergeCell ref="B522:I524"/>
    <mergeCell ref="J522:L522"/>
    <mergeCell ref="M522:Q522"/>
    <mergeCell ref="R522:T522"/>
    <mergeCell ref="U522:AB522"/>
    <mergeCell ref="J523:L523"/>
    <mergeCell ref="M523:Q523"/>
    <mergeCell ref="R523:T523"/>
    <mergeCell ref="U523:AB523"/>
    <mergeCell ref="J524:L524"/>
    <mergeCell ref="M524:AB524"/>
    <mergeCell ref="B525:I527"/>
    <mergeCell ref="B528:I528"/>
    <mergeCell ref="B529:I530"/>
    <mergeCell ref="J529:K530"/>
    <mergeCell ref="L529:O530"/>
    <mergeCell ref="P529:Q530"/>
    <mergeCell ref="R529:U530"/>
    <mergeCell ref="V529:AB530"/>
    <mergeCell ref="B531:I532"/>
    <mergeCell ref="J531:K532"/>
    <mergeCell ref="L531:L532"/>
    <mergeCell ref="M531:M532"/>
    <mergeCell ref="N531:N532"/>
    <mergeCell ref="O531:O532"/>
    <mergeCell ref="P531:P532"/>
    <mergeCell ref="Q531:Q532"/>
    <mergeCell ref="D535:AB535"/>
    <mergeCell ref="B538:I538"/>
    <mergeCell ref="J538:AB538"/>
    <mergeCell ref="B539:I539"/>
    <mergeCell ref="J539:AB539"/>
    <mergeCell ref="B540:I540"/>
    <mergeCell ref="J540:L540"/>
    <mergeCell ref="M540:N540"/>
    <mergeCell ref="P540:Q540"/>
    <mergeCell ref="R540:AB540"/>
    <mergeCell ref="B541:I543"/>
    <mergeCell ref="J541:L541"/>
    <mergeCell ref="M541:Q541"/>
    <mergeCell ref="R541:T541"/>
    <mergeCell ref="U541:AB541"/>
    <mergeCell ref="J542:L542"/>
    <mergeCell ref="M542:Q542"/>
    <mergeCell ref="R542:T542"/>
    <mergeCell ref="U542:AB542"/>
    <mergeCell ref="J543:L543"/>
    <mergeCell ref="M543:AB543"/>
    <mergeCell ref="B544:I546"/>
    <mergeCell ref="B547:I547"/>
    <mergeCell ref="B548:I549"/>
    <mergeCell ref="J548:K549"/>
    <mergeCell ref="L548:O549"/>
    <mergeCell ref="P548:Q549"/>
    <mergeCell ref="R548:U549"/>
    <mergeCell ref="V548:AB549"/>
    <mergeCell ref="B550:I551"/>
    <mergeCell ref="J550:K551"/>
    <mergeCell ref="L550:L551"/>
    <mergeCell ref="M550:M551"/>
    <mergeCell ref="N550:N551"/>
    <mergeCell ref="O550:O551"/>
    <mergeCell ref="P550:P551"/>
    <mergeCell ref="Q550:Q551"/>
    <mergeCell ref="B553:I553"/>
    <mergeCell ref="J553:AB553"/>
    <mergeCell ref="B554:I554"/>
    <mergeCell ref="J554:AB554"/>
    <mergeCell ref="B555:I555"/>
    <mergeCell ref="J555:L555"/>
    <mergeCell ref="M555:N555"/>
    <mergeCell ref="P555:Q555"/>
    <mergeCell ref="R555:AB555"/>
    <mergeCell ref="B556:I558"/>
    <mergeCell ref="J556:L556"/>
    <mergeCell ref="M556:Q556"/>
    <mergeCell ref="R556:T556"/>
    <mergeCell ref="U556:AB556"/>
    <mergeCell ref="J557:L557"/>
    <mergeCell ref="M557:Q557"/>
    <mergeCell ref="R557:T557"/>
    <mergeCell ref="U557:AB557"/>
    <mergeCell ref="J558:L558"/>
    <mergeCell ref="M558:AB558"/>
    <mergeCell ref="B559:I561"/>
    <mergeCell ref="B562:I562"/>
    <mergeCell ref="B563:I564"/>
    <mergeCell ref="J563:K564"/>
    <mergeCell ref="L563:O564"/>
    <mergeCell ref="P563:Q564"/>
    <mergeCell ref="R563:U564"/>
    <mergeCell ref="V563:AB564"/>
    <mergeCell ref="B565:I566"/>
    <mergeCell ref="J565:K566"/>
    <mergeCell ref="L565:L566"/>
    <mergeCell ref="M565:M566"/>
    <mergeCell ref="N565:N566"/>
    <mergeCell ref="O565:O566"/>
    <mergeCell ref="P565:P566"/>
    <mergeCell ref="Q565:Q566"/>
    <mergeCell ref="D569:AB569"/>
    <mergeCell ref="B572:I572"/>
    <mergeCell ref="J572:AB572"/>
    <mergeCell ref="B573:I573"/>
    <mergeCell ref="J573:AB573"/>
    <mergeCell ref="B574:I574"/>
    <mergeCell ref="J574:L574"/>
    <mergeCell ref="M574:N574"/>
    <mergeCell ref="P574:Q574"/>
    <mergeCell ref="R574:AB574"/>
    <mergeCell ref="B575:I577"/>
    <mergeCell ref="J575:L575"/>
    <mergeCell ref="M575:Q575"/>
    <mergeCell ref="R575:T575"/>
    <mergeCell ref="U575:AB575"/>
    <mergeCell ref="J576:L576"/>
    <mergeCell ref="M576:Q576"/>
    <mergeCell ref="R576:T576"/>
    <mergeCell ref="U576:AB576"/>
    <mergeCell ref="J577:L577"/>
    <mergeCell ref="M577:AB577"/>
    <mergeCell ref="B578:I580"/>
    <mergeCell ref="B581:I581"/>
    <mergeCell ref="B582:I583"/>
    <mergeCell ref="J582:K583"/>
    <mergeCell ref="L582:O583"/>
    <mergeCell ref="P582:Q583"/>
    <mergeCell ref="R582:U583"/>
    <mergeCell ref="V582:AB583"/>
    <mergeCell ref="B584:I585"/>
    <mergeCell ref="J584:K585"/>
    <mergeCell ref="L584:L585"/>
    <mergeCell ref="M584:M585"/>
    <mergeCell ref="N584:N585"/>
    <mergeCell ref="O584:O585"/>
    <mergeCell ref="P584:P585"/>
    <mergeCell ref="Q584:Q585"/>
    <mergeCell ref="B587:I587"/>
    <mergeCell ref="J587:AB587"/>
    <mergeCell ref="B588:I588"/>
    <mergeCell ref="J588:AB588"/>
    <mergeCell ref="B589:I589"/>
    <mergeCell ref="J589:L589"/>
    <mergeCell ref="M589:N589"/>
    <mergeCell ref="P589:Q589"/>
    <mergeCell ref="R589:AB589"/>
    <mergeCell ref="B590:I592"/>
    <mergeCell ref="J590:L590"/>
    <mergeCell ref="M590:Q590"/>
    <mergeCell ref="R590:T590"/>
    <mergeCell ref="U590:AB590"/>
    <mergeCell ref="J591:L591"/>
    <mergeCell ref="M591:Q591"/>
    <mergeCell ref="R591:T591"/>
    <mergeCell ref="U591:AB591"/>
    <mergeCell ref="J592:L592"/>
    <mergeCell ref="M592:AB592"/>
    <mergeCell ref="B593:I595"/>
    <mergeCell ref="B596:I596"/>
    <mergeCell ref="B597:I598"/>
    <mergeCell ref="J597:K598"/>
    <mergeCell ref="L597:O598"/>
    <mergeCell ref="P597:Q598"/>
    <mergeCell ref="R597:U598"/>
    <mergeCell ref="V597:AB598"/>
    <mergeCell ref="B599:I600"/>
    <mergeCell ref="J599:K600"/>
    <mergeCell ref="L599:L600"/>
    <mergeCell ref="M599:M600"/>
    <mergeCell ref="N599:N600"/>
    <mergeCell ref="O599:O600"/>
    <mergeCell ref="P599:P600"/>
    <mergeCell ref="Q599:Q600"/>
    <mergeCell ref="D603:AB603"/>
    <mergeCell ref="B606:I606"/>
    <mergeCell ref="J606:AB606"/>
    <mergeCell ref="B607:I607"/>
    <mergeCell ref="J607:AB607"/>
    <mergeCell ref="B608:I608"/>
    <mergeCell ref="J608:L608"/>
    <mergeCell ref="M608:N608"/>
    <mergeCell ref="P608:Q608"/>
    <mergeCell ref="R608:AB608"/>
    <mergeCell ref="B609:I611"/>
    <mergeCell ref="J609:L609"/>
    <mergeCell ref="M609:Q609"/>
    <mergeCell ref="R609:T609"/>
    <mergeCell ref="U609:AB609"/>
    <mergeCell ref="J610:L610"/>
    <mergeCell ref="M610:Q610"/>
    <mergeCell ref="R610:T610"/>
    <mergeCell ref="U610:AB610"/>
    <mergeCell ref="J611:L611"/>
    <mergeCell ref="M611:AB611"/>
    <mergeCell ref="B612:I614"/>
    <mergeCell ref="B615:I615"/>
    <mergeCell ref="B616:I617"/>
    <mergeCell ref="J616:K617"/>
    <mergeCell ref="L616:O617"/>
    <mergeCell ref="P616:Q617"/>
    <mergeCell ref="R616:U617"/>
    <mergeCell ref="V616:AB617"/>
    <mergeCell ref="B618:I619"/>
    <mergeCell ref="J618:K619"/>
    <mergeCell ref="L618:L619"/>
    <mergeCell ref="M618:M619"/>
    <mergeCell ref="N618:N619"/>
    <mergeCell ref="O618:O619"/>
    <mergeCell ref="P618:P619"/>
    <mergeCell ref="Q618:Q619"/>
    <mergeCell ref="B621:I621"/>
    <mergeCell ref="J621:AB621"/>
    <mergeCell ref="B622:I622"/>
    <mergeCell ref="J622:AB622"/>
    <mergeCell ref="B623:I623"/>
    <mergeCell ref="J623:L623"/>
    <mergeCell ref="M623:N623"/>
    <mergeCell ref="P623:Q623"/>
    <mergeCell ref="R623:AB623"/>
    <mergeCell ref="B624:I626"/>
    <mergeCell ref="J624:L624"/>
    <mergeCell ref="M624:Q624"/>
    <mergeCell ref="R624:T624"/>
    <mergeCell ref="U624:AB624"/>
    <mergeCell ref="J625:L625"/>
    <mergeCell ref="M625:Q625"/>
    <mergeCell ref="R625:T625"/>
    <mergeCell ref="U625:AB625"/>
    <mergeCell ref="J626:L626"/>
    <mergeCell ref="M626:AB626"/>
    <mergeCell ref="B627:I629"/>
    <mergeCell ref="B630:I630"/>
    <mergeCell ref="B631:I632"/>
    <mergeCell ref="J631:K632"/>
    <mergeCell ref="L631:O632"/>
    <mergeCell ref="P631:Q632"/>
    <mergeCell ref="R631:U632"/>
    <mergeCell ref="V631:AB632"/>
    <mergeCell ref="B633:I634"/>
    <mergeCell ref="J633:K634"/>
    <mergeCell ref="L633:L634"/>
    <mergeCell ref="M633:M634"/>
    <mergeCell ref="N633:N634"/>
    <mergeCell ref="O633:O634"/>
    <mergeCell ref="P633:P634"/>
    <mergeCell ref="Q633:Q634"/>
    <mergeCell ref="D637:AB637"/>
    <mergeCell ref="B640:I640"/>
    <mergeCell ref="J640:AB640"/>
    <mergeCell ref="B641:I641"/>
    <mergeCell ref="J641:AB641"/>
    <mergeCell ref="B642:I642"/>
    <mergeCell ref="J642:L642"/>
    <mergeCell ref="M642:N642"/>
    <mergeCell ref="P642:Q642"/>
    <mergeCell ref="R642:AB642"/>
    <mergeCell ref="B643:I645"/>
    <mergeCell ref="J643:L643"/>
    <mergeCell ref="M643:Q643"/>
    <mergeCell ref="R643:T643"/>
    <mergeCell ref="U643:AB643"/>
    <mergeCell ref="J644:L644"/>
    <mergeCell ref="M644:Q644"/>
    <mergeCell ref="R644:T644"/>
    <mergeCell ref="U644:AB644"/>
    <mergeCell ref="J645:L645"/>
    <mergeCell ref="M645:AB645"/>
    <mergeCell ref="B646:I648"/>
    <mergeCell ref="B649:I649"/>
    <mergeCell ref="B650:I651"/>
    <mergeCell ref="J650:K651"/>
    <mergeCell ref="L650:O651"/>
    <mergeCell ref="P650:Q651"/>
    <mergeCell ref="R650:U651"/>
    <mergeCell ref="V650:AB651"/>
    <mergeCell ref="B652:I653"/>
    <mergeCell ref="J652:K653"/>
    <mergeCell ref="L652:L653"/>
    <mergeCell ref="M652:M653"/>
    <mergeCell ref="N652:N653"/>
    <mergeCell ref="O652:O653"/>
    <mergeCell ref="P652:P653"/>
    <mergeCell ref="Q652:Q653"/>
    <mergeCell ref="B655:I655"/>
    <mergeCell ref="J655:AB655"/>
    <mergeCell ref="B656:I656"/>
    <mergeCell ref="J656:AB656"/>
    <mergeCell ref="B657:I657"/>
    <mergeCell ref="J657:L657"/>
    <mergeCell ref="M657:N657"/>
    <mergeCell ref="P657:Q657"/>
    <mergeCell ref="R657:AB657"/>
    <mergeCell ref="B658:I660"/>
    <mergeCell ref="J658:L658"/>
    <mergeCell ref="M658:Q658"/>
    <mergeCell ref="R658:T658"/>
    <mergeCell ref="U658:AB658"/>
    <mergeCell ref="J659:L659"/>
    <mergeCell ref="M659:Q659"/>
    <mergeCell ref="R659:T659"/>
    <mergeCell ref="U659:AB659"/>
    <mergeCell ref="J660:L660"/>
    <mergeCell ref="M660:AB660"/>
    <mergeCell ref="B661:I663"/>
    <mergeCell ref="B664:I664"/>
    <mergeCell ref="B665:I666"/>
    <mergeCell ref="J665:K666"/>
    <mergeCell ref="L665:O666"/>
    <mergeCell ref="P665:Q666"/>
    <mergeCell ref="R665:U666"/>
    <mergeCell ref="V665:AB666"/>
    <mergeCell ref="B667:I668"/>
    <mergeCell ref="J667:K668"/>
    <mergeCell ref="L667:L668"/>
    <mergeCell ref="M667:M668"/>
    <mergeCell ref="N667:N668"/>
    <mergeCell ref="O667:O668"/>
    <mergeCell ref="P667:P668"/>
    <mergeCell ref="Q667:Q668"/>
    <mergeCell ref="D671:AB671"/>
    <mergeCell ref="B674:I674"/>
    <mergeCell ref="J674:AB674"/>
    <mergeCell ref="B675:I675"/>
    <mergeCell ref="J675:AB675"/>
    <mergeCell ref="B676:I676"/>
    <mergeCell ref="J676:L676"/>
    <mergeCell ref="M676:N676"/>
    <mergeCell ref="P676:Q676"/>
    <mergeCell ref="R676:AB676"/>
    <mergeCell ref="B677:I679"/>
    <mergeCell ref="J677:L677"/>
    <mergeCell ref="M677:Q677"/>
    <mergeCell ref="R677:T677"/>
    <mergeCell ref="U677:AB677"/>
    <mergeCell ref="J678:L678"/>
    <mergeCell ref="M678:Q678"/>
    <mergeCell ref="R678:T678"/>
    <mergeCell ref="U678:AB678"/>
    <mergeCell ref="J679:L679"/>
    <mergeCell ref="M679:AB679"/>
    <mergeCell ref="B680:I682"/>
    <mergeCell ref="B683:I683"/>
    <mergeCell ref="B684:I685"/>
    <mergeCell ref="J684:K685"/>
    <mergeCell ref="L684:O685"/>
    <mergeCell ref="P684:Q685"/>
    <mergeCell ref="R684:U685"/>
    <mergeCell ref="V684:AB685"/>
    <mergeCell ref="B686:I687"/>
    <mergeCell ref="J686:K687"/>
    <mergeCell ref="L686:L687"/>
    <mergeCell ref="M686:M687"/>
    <mergeCell ref="N686:N687"/>
    <mergeCell ref="O686:O687"/>
    <mergeCell ref="P686:P687"/>
    <mergeCell ref="Q686:Q687"/>
    <mergeCell ref="B689:I689"/>
    <mergeCell ref="J689:AB689"/>
    <mergeCell ref="B690:I690"/>
    <mergeCell ref="J690:AB690"/>
    <mergeCell ref="B691:I691"/>
    <mergeCell ref="J691:L691"/>
    <mergeCell ref="M691:N691"/>
    <mergeCell ref="P691:Q691"/>
    <mergeCell ref="R691:AB691"/>
    <mergeCell ref="B692:I694"/>
    <mergeCell ref="J692:L692"/>
    <mergeCell ref="M692:Q692"/>
    <mergeCell ref="R692:T692"/>
    <mergeCell ref="U692:AB692"/>
    <mergeCell ref="J693:L693"/>
    <mergeCell ref="M693:Q693"/>
    <mergeCell ref="R693:T693"/>
    <mergeCell ref="U693:AB693"/>
    <mergeCell ref="J694:L694"/>
    <mergeCell ref="M694:AB694"/>
    <mergeCell ref="B695:I697"/>
    <mergeCell ref="B698:I698"/>
    <mergeCell ref="B699:I700"/>
    <mergeCell ref="J699:K700"/>
    <mergeCell ref="L699:O700"/>
    <mergeCell ref="P699:Q700"/>
    <mergeCell ref="R699:U700"/>
    <mergeCell ref="V699:AB700"/>
    <mergeCell ref="B701:I702"/>
    <mergeCell ref="J701:K702"/>
    <mergeCell ref="L701:L702"/>
    <mergeCell ref="M701:M702"/>
    <mergeCell ref="N701:N702"/>
    <mergeCell ref="O701:O702"/>
    <mergeCell ref="P701:P702"/>
    <mergeCell ref="Q701:Q702"/>
    <mergeCell ref="D705:AB705"/>
    <mergeCell ref="B708:I708"/>
    <mergeCell ref="J708:AB708"/>
    <mergeCell ref="B709:I709"/>
    <mergeCell ref="J709:AB709"/>
    <mergeCell ref="B710:I710"/>
    <mergeCell ref="J710:L710"/>
    <mergeCell ref="M710:N710"/>
    <mergeCell ref="P710:Q710"/>
    <mergeCell ref="R710:AB710"/>
    <mergeCell ref="B711:I713"/>
    <mergeCell ref="J711:L711"/>
    <mergeCell ref="M711:Q711"/>
    <mergeCell ref="R711:T711"/>
    <mergeCell ref="U711:AB711"/>
    <mergeCell ref="J712:L712"/>
    <mergeCell ref="M712:Q712"/>
    <mergeCell ref="R712:T712"/>
    <mergeCell ref="U712:AB712"/>
    <mergeCell ref="J713:L713"/>
    <mergeCell ref="M713:AB713"/>
    <mergeCell ref="B714:I716"/>
    <mergeCell ref="B717:I717"/>
    <mergeCell ref="B718:I719"/>
    <mergeCell ref="J718:K719"/>
    <mergeCell ref="L718:O719"/>
    <mergeCell ref="P718:Q719"/>
    <mergeCell ref="R718:U719"/>
    <mergeCell ref="V718:AB719"/>
    <mergeCell ref="B720:I721"/>
    <mergeCell ref="J720:K721"/>
    <mergeCell ref="L720:L721"/>
    <mergeCell ref="M720:M721"/>
    <mergeCell ref="N720:N721"/>
    <mergeCell ref="O720:O721"/>
    <mergeCell ref="P720:P721"/>
    <mergeCell ref="Q720:Q721"/>
    <mergeCell ref="B723:I723"/>
    <mergeCell ref="J723:AB723"/>
    <mergeCell ref="B724:I724"/>
    <mergeCell ref="J724:AB724"/>
    <mergeCell ref="B725:I725"/>
    <mergeCell ref="J725:L725"/>
    <mergeCell ref="M725:N725"/>
    <mergeCell ref="P725:Q725"/>
    <mergeCell ref="R725:AB725"/>
    <mergeCell ref="B726:I728"/>
    <mergeCell ref="J726:L726"/>
    <mergeCell ref="M726:Q726"/>
    <mergeCell ref="R726:T726"/>
    <mergeCell ref="U726:AB726"/>
    <mergeCell ref="J727:L727"/>
    <mergeCell ref="M727:Q727"/>
    <mergeCell ref="R727:T727"/>
    <mergeCell ref="U727:AB727"/>
    <mergeCell ref="J728:L728"/>
    <mergeCell ref="M728:AB728"/>
    <mergeCell ref="B729:I731"/>
    <mergeCell ref="B732:I732"/>
    <mergeCell ref="B733:I734"/>
    <mergeCell ref="J733:K734"/>
    <mergeCell ref="L733:O734"/>
    <mergeCell ref="P733:Q734"/>
    <mergeCell ref="R733:U734"/>
    <mergeCell ref="V733:AB734"/>
    <mergeCell ref="B735:I736"/>
    <mergeCell ref="J735:K736"/>
    <mergeCell ref="L735:L736"/>
    <mergeCell ref="M735:M736"/>
    <mergeCell ref="N735:N736"/>
    <mergeCell ref="O735:O736"/>
    <mergeCell ref="P735:P736"/>
    <mergeCell ref="Q735:Q736"/>
    <mergeCell ref="D739:AB739"/>
    <mergeCell ref="B742:I742"/>
    <mergeCell ref="J742:AB742"/>
    <mergeCell ref="B743:I743"/>
    <mergeCell ref="J743:AB743"/>
    <mergeCell ref="B744:I744"/>
    <mergeCell ref="J744:L744"/>
    <mergeCell ref="M744:N744"/>
    <mergeCell ref="P744:Q744"/>
    <mergeCell ref="R744:AB744"/>
    <mergeCell ref="B745:I747"/>
    <mergeCell ref="J745:L745"/>
    <mergeCell ref="M745:Q745"/>
    <mergeCell ref="R745:T745"/>
    <mergeCell ref="U745:AB745"/>
    <mergeCell ref="J746:L746"/>
    <mergeCell ref="M746:Q746"/>
    <mergeCell ref="R746:T746"/>
    <mergeCell ref="U746:AB746"/>
    <mergeCell ref="J747:L747"/>
    <mergeCell ref="M747:AB747"/>
    <mergeCell ref="B748:I750"/>
    <mergeCell ref="B751:I751"/>
    <mergeCell ref="B752:I753"/>
    <mergeCell ref="J752:K753"/>
    <mergeCell ref="L752:O753"/>
    <mergeCell ref="P752:Q753"/>
    <mergeCell ref="R752:U753"/>
    <mergeCell ref="V752:AB753"/>
    <mergeCell ref="B754:I755"/>
    <mergeCell ref="J754:K755"/>
    <mergeCell ref="L754:L755"/>
    <mergeCell ref="M754:M755"/>
    <mergeCell ref="N754:N755"/>
    <mergeCell ref="O754:O755"/>
    <mergeCell ref="P754:P755"/>
    <mergeCell ref="Q754:Q755"/>
    <mergeCell ref="B757:I757"/>
    <mergeCell ref="J757:AB757"/>
    <mergeCell ref="B758:I758"/>
    <mergeCell ref="J758:AB758"/>
    <mergeCell ref="B759:I759"/>
    <mergeCell ref="J759:L759"/>
    <mergeCell ref="M759:N759"/>
    <mergeCell ref="P759:Q759"/>
    <mergeCell ref="R759:AB759"/>
    <mergeCell ref="B760:I762"/>
    <mergeCell ref="J760:L760"/>
    <mergeCell ref="M760:Q760"/>
    <mergeCell ref="R760:T760"/>
    <mergeCell ref="U760:AB760"/>
    <mergeCell ref="J761:L761"/>
    <mergeCell ref="M761:Q761"/>
    <mergeCell ref="R761:T761"/>
    <mergeCell ref="U761:AB761"/>
    <mergeCell ref="J762:L762"/>
    <mergeCell ref="M762:AB762"/>
    <mergeCell ref="B763:I765"/>
    <mergeCell ref="B766:I766"/>
    <mergeCell ref="B767:I768"/>
    <mergeCell ref="J767:K768"/>
    <mergeCell ref="L767:O768"/>
    <mergeCell ref="P767:Q768"/>
    <mergeCell ref="R767:U768"/>
    <mergeCell ref="V767:AB768"/>
    <mergeCell ref="B769:I770"/>
    <mergeCell ref="J769:K770"/>
    <mergeCell ref="L769:L770"/>
    <mergeCell ref="M769:M770"/>
    <mergeCell ref="N769:N770"/>
    <mergeCell ref="O769:O770"/>
    <mergeCell ref="P769:P770"/>
    <mergeCell ref="Q769:Q770"/>
    <mergeCell ref="D773:AB773"/>
    <mergeCell ref="B776:I776"/>
    <mergeCell ref="J776:AB776"/>
    <mergeCell ref="B777:I777"/>
    <mergeCell ref="J777:AB777"/>
    <mergeCell ref="B778:I778"/>
    <mergeCell ref="J778:L778"/>
    <mergeCell ref="M778:N778"/>
    <mergeCell ref="P778:Q778"/>
    <mergeCell ref="R778:AB778"/>
    <mergeCell ref="B779:I781"/>
    <mergeCell ref="J779:L779"/>
    <mergeCell ref="M779:Q779"/>
    <mergeCell ref="R779:T779"/>
    <mergeCell ref="U779:AB779"/>
    <mergeCell ref="J780:L780"/>
    <mergeCell ref="M780:Q780"/>
    <mergeCell ref="R780:T780"/>
    <mergeCell ref="U780:AB780"/>
    <mergeCell ref="J781:L781"/>
    <mergeCell ref="M781:AB781"/>
    <mergeCell ref="B782:I784"/>
    <mergeCell ref="B785:I785"/>
    <mergeCell ref="B786:I787"/>
    <mergeCell ref="J786:K787"/>
    <mergeCell ref="L786:O787"/>
    <mergeCell ref="P786:Q787"/>
    <mergeCell ref="R786:U787"/>
    <mergeCell ref="V786:AB787"/>
    <mergeCell ref="B788:I789"/>
    <mergeCell ref="J788:K789"/>
    <mergeCell ref="L788:L789"/>
    <mergeCell ref="M788:M789"/>
    <mergeCell ref="N788:N789"/>
    <mergeCell ref="O788:O789"/>
    <mergeCell ref="P788:P789"/>
    <mergeCell ref="Q788:Q789"/>
    <mergeCell ref="B791:I791"/>
    <mergeCell ref="J791:AB791"/>
    <mergeCell ref="B792:I792"/>
    <mergeCell ref="J792:AB792"/>
    <mergeCell ref="B793:I793"/>
    <mergeCell ref="J793:L793"/>
    <mergeCell ref="M793:N793"/>
    <mergeCell ref="P793:Q793"/>
    <mergeCell ref="R793:AB793"/>
    <mergeCell ref="B794:I796"/>
    <mergeCell ref="J794:L794"/>
    <mergeCell ref="M794:Q794"/>
    <mergeCell ref="R794:T794"/>
    <mergeCell ref="U794:AB794"/>
    <mergeCell ref="J795:L795"/>
    <mergeCell ref="M795:Q795"/>
    <mergeCell ref="R795:T795"/>
    <mergeCell ref="U795:AB795"/>
    <mergeCell ref="J796:L796"/>
    <mergeCell ref="M796:AB796"/>
    <mergeCell ref="B797:I799"/>
    <mergeCell ref="B800:I800"/>
    <mergeCell ref="B801:I802"/>
    <mergeCell ref="J801:K802"/>
    <mergeCell ref="L801:O802"/>
    <mergeCell ref="P801:Q802"/>
    <mergeCell ref="R801:U802"/>
    <mergeCell ref="V801:AB802"/>
    <mergeCell ref="B803:I804"/>
    <mergeCell ref="J803:K804"/>
    <mergeCell ref="L803:L804"/>
    <mergeCell ref="M803:M804"/>
    <mergeCell ref="N803:N804"/>
    <mergeCell ref="O803:O804"/>
    <mergeCell ref="P803:P804"/>
    <mergeCell ref="Q803:Q804"/>
    <mergeCell ref="D807:AB807"/>
    <mergeCell ref="B810:I810"/>
    <mergeCell ref="J810:AB810"/>
    <mergeCell ref="B811:I811"/>
    <mergeCell ref="J811:AB811"/>
    <mergeCell ref="B812:I812"/>
    <mergeCell ref="J812:L812"/>
    <mergeCell ref="M812:N812"/>
    <mergeCell ref="P812:Q812"/>
    <mergeCell ref="R812:AB812"/>
    <mergeCell ref="B813:I815"/>
    <mergeCell ref="J813:L813"/>
    <mergeCell ref="M813:Q813"/>
    <mergeCell ref="R813:T813"/>
    <mergeCell ref="U813:AB813"/>
    <mergeCell ref="J814:L814"/>
    <mergeCell ref="M814:Q814"/>
    <mergeCell ref="R814:T814"/>
    <mergeCell ref="U814:AB814"/>
    <mergeCell ref="J815:L815"/>
    <mergeCell ref="M815:AB815"/>
    <mergeCell ref="B816:I818"/>
    <mergeCell ref="B819:I819"/>
    <mergeCell ref="B820:I821"/>
    <mergeCell ref="J820:K821"/>
    <mergeCell ref="L820:O821"/>
    <mergeCell ref="P820:Q821"/>
    <mergeCell ref="R820:U821"/>
    <mergeCell ref="V820:AB821"/>
    <mergeCell ref="B822:I823"/>
    <mergeCell ref="J822:K823"/>
    <mergeCell ref="L822:L823"/>
    <mergeCell ref="M822:M823"/>
    <mergeCell ref="N822:N823"/>
    <mergeCell ref="O822:O823"/>
    <mergeCell ref="P822:P823"/>
    <mergeCell ref="Q822:Q823"/>
    <mergeCell ref="B825:I825"/>
    <mergeCell ref="J825:AB825"/>
    <mergeCell ref="B826:I826"/>
    <mergeCell ref="J826:AB826"/>
    <mergeCell ref="B827:I827"/>
    <mergeCell ref="J827:L827"/>
    <mergeCell ref="M827:N827"/>
    <mergeCell ref="P827:Q827"/>
    <mergeCell ref="R827:AB827"/>
    <mergeCell ref="B828:I830"/>
    <mergeCell ref="J828:L828"/>
    <mergeCell ref="M828:Q828"/>
    <mergeCell ref="R828:T828"/>
    <mergeCell ref="U828:AB828"/>
    <mergeCell ref="J829:L829"/>
    <mergeCell ref="M829:Q829"/>
    <mergeCell ref="R829:T829"/>
    <mergeCell ref="U829:AB829"/>
    <mergeCell ref="J830:L830"/>
    <mergeCell ref="M830:AB830"/>
    <mergeCell ref="B831:I833"/>
    <mergeCell ref="B834:I834"/>
    <mergeCell ref="B835:I836"/>
    <mergeCell ref="J835:K836"/>
    <mergeCell ref="L835:O836"/>
    <mergeCell ref="P835:Q836"/>
    <mergeCell ref="R835:U836"/>
    <mergeCell ref="V835:AB836"/>
    <mergeCell ref="B837:I838"/>
    <mergeCell ref="J837:K838"/>
    <mergeCell ref="L837:L838"/>
    <mergeCell ref="M837:M838"/>
    <mergeCell ref="N837:N838"/>
    <mergeCell ref="O837:O838"/>
    <mergeCell ref="P837:P838"/>
    <mergeCell ref="Q837:Q838"/>
    <mergeCell ref="D841:AB841"/>
    <mergeCell ref="B844:I844"/>
    <mergeCell ref="J844:AB844"/>
    <mergeCell ref="B845:I845"/>
    <mergeCell ref="J845:AB845"/>
    <mergeCell ref="B846:I846"/>
    <mergeCell ref="J846:L846"/>
    <mergeCell ref="M846:N846"/>
    <mergeCell ref="P846:Q846"/>
    <mergeCell ref="R846:AB846"/>
    <mergeCell ref="B847:I849"/>
    <mergeCell ref="J847:L847"/>
    <mergeCell ref="M847:Q847"/>
    <mergeCell ref="R847:T847"/>
    <mergeCell ref="U847:AB847"/>
    <mergeCell ref="J848:L848"/>
    <mergeCell ref="M848:Q848"/>
    <mergeCell ref="R848:T848"/>
    <mergeCell ref="U848:AB848"/>
    <mergeCell ref="J849:L849"/>
    <mergeCell ref="M849:AB849"/>
    <mergeCell ref="B850:I852"/>
    <mergeCell ref="B853:I853"/>
    <mergeCell ref="B854:I855"/>
    <mergeCell ref="J854:K855"/>
    <mergeCell ref="L854:O855"/>
    <mergeCell ref="P854:Q855"/>
    <mergeCell ref="R854:U855"/>
    <mergeCell ref="V854:AB855"/>
    <mergeCell ref="B856:I857"/>
    <mergeCell ref="J856:K857"/>
    <mergeCell ref="L856:L857"/>
    <mergeCell ref="M856:M857"/>
    <mergeCell ref="N856:N857"/>
    <mergeCell ref="O856:O857"/>
    <mergeCell ref="P856:P857"/>
    <mergeCell ref="Q856:Q857"/>
    <mergeCell ref="B859:I859"/>
    <mergeCell ref="J859:AB859"/>
    <mergeCell ref="B860:I860"/>
    <mergeCell ref="J860:AB860"/>
    <mergeCell ref="B861:I861"/>
    <mergeCell ref="J861:L861"/>
    <mergeCell ref="M861:N861"/>
    <mergeCell ref="P861:Q861"/>
    <mergeCell ref="R861:AB861"/>
    <mergeCell ref="B862:I864"/>
    <mergeCell ref="J862:L862"/>
    <mergeCell ref="M862:Q862"/>
    <mergeCell ref="R862:T862"/>
    <mergeCell ref="U862:AB862"/>
    <mergeCell ref="J863:L863"/>
    <mergeCell ref="M863:Q863"/>
    <mergeCell ref="R863:T863"/>
    <mergeCell ref="U863:AB863"/>
    <mergeCell ref="J864:L864"/>
    <mergeCell ref="M864:AB864"/>
    <mergeCell ref="B865:I867"/>
    <mergeCell ref="B868:I868"/>
    <mergeCell ref="B869:I870"/>
    <mergeCell ref="J869:K870"/>
    <mergeCell ref="L869:O870"/>
    <mergeCell ref="P869:Q870"/>
    <mergeCell ref="R869:U870"/>
    <mergeCell ref="V869:AB870"/>
    <mergeCell ref="B871:I872"/>
    <mergeCell ref="J871:K872"/>
    <mergeCell ref="L871:L872"/>
    <mergeCell ref="M871:M872"/>
    <mergeCell ref="N871:N872"/>
    <mergeCell ref="O871:O872"/>
    <mergeCell ref="P871:P872"/>
    <mergeCell ref="Q871:Q872"/>
    <mergeCell ref="D875:AB875"/>
    <mergeCell ref="B878:I878"/>
    <mergeCell ref="J878:AB878"/>
    <mergeCell ref="B879:I879"/>
    <mergeCell ref="J879:AB879"/>
    <mergeCell ref="B880:I880"/>
    <mergeCell ref="J880:L880"/>
    <mergeCell ref="M880:N880"/>
    <mergeCell ref="P880:Q880"/>
    <mergeCell ref="R880:AB880"/>
    <mergeCell ref="B881:I883"/>
    <mergeCell ref="J881:L881"/>
    <mergeCell ref="M881:Q881"/>
    <mergeCell ref="R881:T881"/>
    <mergeCell ref="U881:AB881"/>
    <mergeCell ref="J882:L882"/>
    <mergeCell ref="M882:Q882"/>
    <mergeCell ref="R882:T882"/>
    <mergeCell ref="U882:AB882"/>
    <mergeCell ref="J883:L883"/>
    <mergeCell ref="M883:AB883"/>
    <mergeCell ref="B884:I886"/>
    <mergeCell ref="B887:I887"/>
    <mergeCell ref="B888:I889"/>
    <mergeCell ref="J888:K889"/>
    <mergeCell ref="L888:O889"/>
    <mergeCell ref="P888:Q889"/>
    <mergeCell ref="R888:U889"/>
    <mergeCell ref="V888:AB889"/>
    <mergeCell ref="B890:I891"/>
    <mergeCell ref="J890:K891"/>
    <mergeCell ref="L890:L891"/>
    <mergeCell ref="M890:M891"/>
    <mergeCell ref="N890:N891"/>
    <mergeCell ref="O890:O891"/>
    <mergeCell ref="P890:P891"/>
    <mergeCell ref="Q890:Q891"/>
    <mergeCell ref="B893:I893"/>
    <mergeCell ref="J893:AB893"/>
    <mergeCell ref="B894:I894"/>
    <mergeCell ref="J894:AB894"/>
    <mergeCell ref="B895:I895"/>
    <mergeCell ref="J895:L895"/>
    <mergeCell ref="M895:N895"/>
    <mergeCell ref="P895:Q895"/>
    <mergeCell ref="R895:AB895"/>
    <mergeCell ref="B896:I898"/>
    <mergeCell ref="J896:L896"/>
    <mergeCell ref="M896:Q896"/>
    <mergeCell ref="R896:T896"/>
    <mergeCell ref="U896:AB896"/>
    <mergeCell ref="J897:L897"/>
    <mergeCell ref="M897:Q897"/>
    <mergeCell ref="R897:T897"/>
    <mergeCell ref="U897:AB897"/>
    <mergeCell ref="J898:L898"/>
    <mergeCell ref="M898:AB898"/>
    <mergeCell ref="B899:I901"/>
    <mergeCell ref="B902:I902"/>
    <mergeCell ref="B903:I904"/>
    <mergeCell ref="J903:K904"/>
    <mergeCell ref="L903:O904"/>
    <mergeCell ref="P903:Q904"/>
    <mergeCell ref="R903:U904"/>
    <mergeCell ref="V903:AB904"/>
    <mergeCell ref="B905:I906"/>
    <mergeCell ref="J905:K906"/>
    <mergeCell ref="L905:L906"/>
    <mergeCell ref="M905:M906"/>
    <mergeCell ref="N905:N906"/>
    <mergeCell ref="O905:O906"/>
    <mergeCell ref="P905:P906"/>
    <mergeCell ref="Q905:Q906"/>
    <mergeCell ref="D909:AB909"/>
    <mergeCell ref="B912:I912"/>
    <mergeCell ref="J912:AB912"/>
    <mergeCell ref="B913:I913"/>
    <mergeCell ref="J913:AB913"/>
    <mergeCell ref="B914:I914"/>
    <mergeCell ref="J914:L914"/>
    <mergeCell ref="M914:N914"/>
    <mergeCell ref="P914:Q914"/>
    <mergeCell ref="R914:AB914"/>
    <mergeCell ref="B915:I917"/>
    <mergeCell ref="J915:L915"/>
    <mergeCell ref="M915:Q915"/>
    <mergeCell ref="R915:T915"/>
    <mergeCell ref="U915:AB915"/>
    <mergeCell ref="J916:L916"/>
    <mergeCell ref="M916:Q916"/>
    <mergeCell ref="R916:T916"/>
    <mergeCell ref="U916:AB916"/>
    <mergeCell ref="J917:L917"/>
    <mergeCell ref="M917:AB917"/>
    <mergeCell ref="B918:I920"/>
    <mergeCell ref="B921:I921"/>
    <mergeCell ref="B922:I923"/>
    <mergeCell ref="J922:K923"/>
    <mergeCell ref="L922:O923"/>
    <mergeCell ref="P922:Q923"/>
    <mergeCell ref="R922:U923"/>
    <mergeCell ref="V922:AB923"/>
    <mergeCell ref="B924:I925"/>
    <mergeCell ref="J924:K925"/>
    <mergeCell ref="L924:L925"/>
    <mergeCell ref="M924:M925"/>
    <mergeCell ref="N924:N925"/>
    <mergeCell ref="O924:O925"/>
    <mergeCell ref="P924:P925"/>
    <mergeCell ref="Q924:Q925"/>
    <mergeCell ref="B927:I927"/>
    <mergeCell ref="J927:AB927"/>
    <mergeCell ref="B928:I928"/>
    <mergeCell ref="J928:AB928"/>
    <mergeCell ref="B929:I929"/>
    <mergeCell ref="J929:L929"/>
    <mergeCell ref="M929:N929"/>
    <mergeCell ref="P929:Q929"/>
    <mergeCell ref="R929:AB929"/>
    <mergeCell ref="B930:I932"/>
    <mergeCell ref="J930:L930"/>
    <mergeCell ref="M930:Q930"/>
    <mergeCell ref="R930:T930"/>
    <mergeCell ref="U930:AB930"/>
    <mergeCell ref="J931:L931"/>
    <mergeCell ref="M931:Q931"/>
    <mergeCell ref="R931:T931"/>
    <mergeCell ref="U931:AB931"/>
    <mergeCell ref="J932:L932"/>
    <mergeCell ref="M932:AB932"/>
    <mergeCell ref="B933:I935"/>
    <mergeCell ref="B936:I936"/>
    <mergeCell ref="B937:I938"/>
    <mergeCell ref="J937:K938"/>
    <mergeCell ref="L937:O938"/>
    <mergeCell ref="P937:Q938"/>
    <mergeCell ref="R937:U938"/>
    <mergeCell ref="V937:AB938"/>
    <mergeCell ref="B939:I940"/>
    <mergeCell ref="J939:K940"/>
    <mergeCell ref="L939:L940"/>
    <mergeCell ref="M939:M940"/>
    <mergeCell ref="N939:N940"/>
    <mergeCell ref="O939:O940"/>
    <mergeCell ref="P939:P940"/>
    <mergeCell ref="Q939:Q940"/>
    <mergeCell ref="D943:AB943"/>
    <mergeCell ref="B946:I946"/>
    <mergeCell ref="J946:AB946"/>
    <mergeCell ref="B947:I947"/>
    <mergeCell ref="J947:AB947"/>
    <mergeCell ref="B948:I948"/>
    <mergeCell ref="J948:L948"/>
    <mergeCell ref="M948:N948"/>
    <mergeCell ref="P948:Q948"/>
    <mergeCell ref="R948:AB948"/>
    <mergeCell ref="B949:I951"/>
    <mergeCell ref="J949:L949"/>
    <mergeCell ref="M949:Q949"/>
    <mergeCell ref="R949:T949"/>
    <mergeCell ref="U949:AB949"/>
    <mergeCell ref="J950:L950"/>
    <mergeCell ref="M950:Q950"/>
    <mergeCell ref="R950:T950"/>
    <mergeCell ref="U950:AB950"/>
    <mergeCell ref="J951:L951"/>
    <mergeCell ref="M951:AB951"/>
    <mergeCell ref="B952:I954"/>
    <mergeCell ref="B955:I955"/>
    <mergeCell ref="B956:I957"/>
    <mergeCell ref="J956:K957"/>
    <mergeCell ref="L956:O957"/>
    <mergeCell ref="P956:Q957"/>
    <mergeCell ref="R956:U957"/>
    <mergeCell ref="V956:AB957"/>
    <mergeCell ref="B958:I959"/>
    <mergeCell ref="J958:K959"/>
    <mergeCell ref="L958:L959"/>
    <mergeCell ref="M958:M959"/>
    <mergeCell ref="N958:N959"/>
    <mergeCell ref="O958:O959"/>
    <mergeCell ref="P958:P959"/>
    <mergeCell ref="Q958:Q959"/>
    <mergeCell ref="B961:I961"/>
    <mergeCell ref="J961:AB961"/>
    <mergeCell ref="B962:I962"/>
    <mergeCell ref="J962:AB962"/>
    <mergeCell ref="B963:I963"/>
    <mergeCell ref="J963:L963"/>
    <mergeCell ref="M963:N963"/>
    <mergeCell ref="P963:Q963"/>
    <mergeCell ref="R963:AB963"/>
    <mergeCell ref="B964:I966"/>
    <mergeCell ref="J964:L964"/>
    <mergeCell ref="M964:Q964"/>
    <mergeCell ref="R964:T964"/>
    <mergeCell ref="U964:AB964"/>
    <mergeCell ref="J965:L965"/>
    <mergeCell ref="M965:Q965"/>
    <mergeCell ref="R965:T965"/>
    <mergeCell ref="U965:AB965"/>
    <mergeCell ref="J966:L966"/>
    <mergeCell ref="M966:AB966"/>
    <mergeCell ref="B967:I969"/>
    <mergeCell ref="B970:I970"/>
    <mergeCell ref="B971:I972"/>
    <mergeCell ref="J971:K972"/>
    <mergeCell ref="L971:O972"/>
    <mergeCell ref="P971:Q972"/>
    <mergeCell ref="R971:U972"/>
    <mergeCell ref="V971:AB972"/>
    <mergeCell ref="B973:I974"/>
    <mergeCell ref="J973:K974"/>
    <mergeCell ref="L973:L974"/>
    <mergeCell ref="M973:M974"/>
    <mergeCell ref="N973:N974"/>
    <mergeCell ref="O973:O974"/>
    <mergeCell ref="P973:P974"/>
    <mergeCell ref="Q973:Q974"/>
    <mergeCell ref="D977:AB977"/>
    <mergeCell ref="B980:I980"/>
    <mergeCell ref="J980:AB980"/>
    <mergeCell ref="B981:I981"/>
    <mergeCell ref="J981:AB981"/>
    <mergeCell ref="B982:I982"/>
    <mergeCell ref="J982:L982"/>
    <mergeCell ref="M982:N982"/>
    <mergeCell ref="P982:Q982"/>
    <mergeCell ref="R982:AB982"/>
    <mergeCell ref="B983:I985"/>
    <mergeCell ref="J983:L983"/>
    <mergeCell ref="M983:Q983"/>
    <mergeCell ref="R983:T983"/>
    <mergeCell ref="U983:AB983"/>
    <mergeCell ref="J984:L984"/>
    <mergeCell ref="M984:Q984"/>
    <mergeCell ref="R984:T984"/>
    <mergeCell ref="U984:AB984"/>
    <mergeCell ref="J985:L985"/>
    <mergeCell ref="M985:AB985"/>
    <mergeCell ref="B986:I988"/>
    <mergeCell ref="B989:I989"/>
    <mergeCell ref="B990:I991"/>
    <mergeCell ref="J990:K991"/>
    <mergeCell ref="L990:O991"/>
    <mergeCell ref="P990:Q991"/>
    <mergeCell ref="R990:U991"/>
    <mergeCell ref="V990:AB991"/>
    <mergeCell ref="B992:I993"/>
    <mergeCell ref="J992:K993"/>
    <mergeCell ref="L992:L993"/>
    <mergeCell ref="M992:M993"/>
    <mergeCell ref="N992:N993"/>
    <mergeCell ref="O992:O993"/>
    <mergeCell ref="P992:P993"/>
    <mergeCell ref="Q992:Q993"/>
    <mergeCell ref="B995:I995"/>
    <mergeCell ref="J995:AB995"/>
    <mergeCell ref="B996:I996"/>
    <mergeCell ref="J996:AB996"/>
    <mergeCell ref="B997:I997"/>
    <mergeCell ref="J997:L997"/>
    <mergeCell ref="M997:N997"/>
    <mergeCell ref="P997:Q997"/>
    <mergeCell ref="R997:AB997"/>
    <mergeCell ref="B998:I1000"/>
    <mergeCell ref="J998:L998"/>
    <mergeCell ref="M998:Q998"/>
    <mergeCell ref="R998:T998"/>
    <mergeCell ref="U998:AB998"/>
    <mergeCell ref="J999:L999"/>
    <mergeCell ref="M999:Q999"/>
    <mergeCell ref="R999:T999"/>
    <mergeCell ref="U999:AB999"/>
    <mergeCell ref="J1000:L1000"/>
    <mergeCell ref="M1000:AB1000"/>
    <mergeCell ref="B1001:I1003"/>
    <mergeCell ref="B1004:I1004"/>
    <mergeCell ref="B1005:I1006"/>
    <mergeCell ref="J1005:K1006"/>
    <mergeCell ref="L1005:O1006"/>
    <mergeCell ref="P1005:Q1006"/>
    <mergeCell ref="R1005:U1006"/>
    <mergeCell ref="V1005:AB1006"/>
    <mergeCell ref="B1007:I1008"/>
    <mergeCell ref="J1007:K1008"/>
    <mergeCell ref="L1007:L1008"/>
    <mergeCell ref="M1007:M1008"/>
    <mergeCell ref="N1007:N1008"/>
    <mergeCell ref="O1007:O1008"/>
    <mergeCell ref="P1007:P1008"/>
    <mergeCell ref="Q1007:Q1008"/>
    <mergeCell ref="D1011:AB1011"/>
    <mergeCell ref="B1014:I1014"/>
    <mergeCell ref="J1014:AB1014"/>
    <mergeCell ref="B1015:I1015"/>
    <mergeCell ref="J1015:AB1015"/>
    <mergeCell ref="B1016:I1016"/>
    <mergeCell ref="J1016:L1016"/>
    <mergeCell ref="M1016:N1016"/>
    <mergeCell ref="P1016:Q1016"/>
    <mergeCell ref="R1016:AB1016"/>
    <mergeCell ref="B1017:I1019"/>
    <mergeCell ref="J1017:L1017"/>
    <mergeCell ref="M1017:Q1017"/>
    <mergeCell ref="R1017:T1017"/>
    <mergeCell ref="U1017:AB1017"/>
    <mergeCell ref="J1018:L1018"/>
    <mergeCell ref="M1018:Q1018"/>
    <mergeCell ref="R1018:T1018"/>
    <mergeCell ref="U1018:AB1018"/>
    <mergeCell ref="J1019:L1019"/>
    <mergeCell ref="M1019:AB1019"/>
    <mergeCell ref="B1020:I1022"/>
    <mergeCell ref="B1023:I1023"/>
    <mergeCell ref="B1024:I1025"/>
    <mergeCell ref="J1024:K1025"/>
    <mergeCell ref="L1024:O1025"/>
    <mergeCell ref="P1024:Q1025"/>
    <mergeCell ref="R1024:U1025"/>
    <mergeCell ref="V1024:AB1025"/>
    <mergeCell ref="B1026:I1027"/>
    <mergeCell ref="J1026:K1027"/>
    <mergeCell ref="L1026:L1027"/>
    <mergeCell ref="M1026:M1027"/>
    <mergeCell ref="N1026:N1027"/>
    <mergeCell ref="O1026:O1027"/>
    <mergeCell ref="P1026:P1027"/>
    <mergeCell ref="Q1026:Q1027"/>
    <mergeCell ref="B1029:I1029"/>
    <mergeCell ref="J1029:AB1029"/>
    <mergeCell ref="B1030:I1030"/>
    <mergeCell ref="J1030:AB1030"/>
    <mergeCell ref="B1031:I1031"/>
    <mergeCell ref="J1031:L1031"/>
    <mergeCell ref="M1031:N1031"/>
    <mergeCell ref="P1031:Q1031"/>
    <mergeCell ref="R1031:AB1031"/>
    <mergeCell ref="B1032:I1034"/>
    <mergeCell ref="J1032:L1032"/>
    <mergeCell ref="M1032:Q1032"/>
    <mergeCell ref="R1032:T1032"/>
    <mergeCell ref="U1032:AB1032"/>
    <mergeCell ref="J1033:L1033"/>
    <mergeCell ref="M1033:Q1033"/>
    <mergeCell ref="R1033:T1033"/>
    <mergeCell ref="U1033:AB1033"/>
    <mergeCell ref="J1034:L1034"/>
    <mergeCell ref="M1034:AB1034"/>
    <mergeCell ref="B1035:I1037"/>
    <mergeCell ref="B1038:I1038"/>
    <mergeCell ref="B1039:I1040"/>
    <mergeCell ref="J1039:K1040"/>
    <mergeCell ref="L1039:O1040"/>
    <mergeCell ref="P1039:Q1040"/>
    <mergeCell ref="R1039:U1040"/>
    <mergeCell ref="V1039:AB1040"/>
    <mergeCell ref="B1041:I1042"/>
    <mergeCell ref="J1041:K1042"/>
    <mergeCell ref="L1041:L1042"/>
    <mergeCell ref="M1041:M1042"/>
    <mergeCell ref="N1041:N1042"/>
    <mergeCell ref="O1041:O1042"/>
    <mergeCell ref="P1041:P1042"/>
    <mergeCell ref="Q1041:Q1042"/>
    <mergeCell ref="D1045:AB1045"/>
    <mergeCell ref="B1048:I1048"/>
    <mergeCell ref="J1048:AB1048"/>
    <mergeCell ref="B1049:I1049"/>
    <mergeCell ref="J1049:AB1049"/>
    <mergeCell ref="B1050:I1050"/>
    <mergeCell ref="J1050:L1050"/>
    <mergeCell ref="M1050:N1050"/>
    <mergeCell ref="P1050:Q1050"/>
    <mergeCell ref="R1050:AB1050"/>
    <mergeCell ref="B1051:I1053"/>
    <mergeCell ref="J1051:L1051"/>
    <mergeCell ref="M1051:Q1051"/>
    <mergeCell ref="R1051:T1051"/>
    <mergeCell ref="U1051:AB1051"/>
    <mergeCell ref="J1052:L1052"/>
    <mergeCell ref="M1052:Q1052"/>
    <mergeCell ref="R1052:T1052"/>
    <mergeCell ref="U1052:AB1052"/>
    <mergeCell ref="J1053:L1053"/>
    <mergeCell ref="M1053:AB1053"/>
    <mergeCell ref="B1054:I1056"/>
    <mergeCell ref="B1057:I1057"/>
    <mergeCell ref="B1058:I1059"/>
    <mergeCell ref="J1058:K1059"/>
    <mergeCell ref="L1058:O1059"/>
    <mergeCell ref="P1058:Q1059"/>
    <mergeCell ref="R1058:U1059"/>
    <mergeCell ref="V1058:AB1059"/>
    <mergeCell ref="B1060:I1061"/>
    <mergeCell ref="J1060:K1061"/>
    <mergeCell ref="L1060:L1061"/>
    <mergeCell ref="M1060:M1061"/>
    <mergeCell ref="N1060:N1061"/>
    <mergeCell ref="O1060:O1061"/>
    <mergeCell ref="P1060:P1061"/>
    <mergeCell ref="Q1060:Q1061"/>
    <mergeCell ref="B1063:I1063"/>
    <mergeCell ref="J1063:AB1063"/>
    <mergeCell ref="B1064:I1064"/>
    <mergeCell ref="J1064:AB1064"/>
    <mergeCell ref="B1065:I1065"/>
    <mergeCell ref="J1065:L1065"/>
    <mergeCell ref="M1065:N1065"/>
    <mergeCell ref="P1065:Q1065"/>
    <mergeCell ref="R1065:AB1065"/>
    <mergeCell ref="B1066:I1068"/>
    <mergeCell ref="J1066:L1066"/>
    <mergeCell ref="M1066:Q1066"/>
    <mergeCell ref="R1066:T1066"/>
    <mergeCell ref="U1066:AB1066"/>
    <mergeCell ref="J1067:L1067"/>
    <mergeCell ref="M1067:Q1067"/>
    <mergeCell ref="R1067:T1067"/>
    <mergeCell ref="U1067:AB1067"/>
    <mergeCell ref="J1068:L1068"/>
    <mergeCell ref="M1068:AB1068"/>
    <mergeCell ref="B1069:I1071"/>
    <mergeCell ref="B1072:I1072"/>
    <mergeCell ref="B1073:I1074"/>
    <mergeCell ref="J1073:K1074"/>
    <mergeCell ref="L1073:O1074"/>
    <mergeCell ref="P1073:Q1074"/>
    <mergeCell ref="R1073:U1074"/>
    <mergeCell ref="V1073:AB1074"/>
    <mergeCell ref="B1075:I1076"/>
    <mergeCell ref="J1075:K1076"/>
    <mergeCell ref="L1075:L1076"/>
    <mergeCell ref="M1075:M1076"/>
    <mergeCell ref="N1075:N1076"/>
    <mergeCell ref="O1075:O1076"/>
    <mergeCell ref="P1075:P1076"/>
    <mergeCell ref="Q1075:Q1076"/>
    <mergeCell ref="D1079:AB1079"/>
    <mergeCell ref="B1082:I1082"/>
    <mergeCell ref="J1082:AB1082"/>
    <mergeCell ref="B1083:I1083"/>
    <mergeCell ref="J1083:AB1083"/>
    <mergeCell ref="B1084:I1084"/>
    <mergeCell ref="J1084:L1084"/>
    <mergeCell ref="M1084:N1084"/>
    <mergeCell ref="P1084:Q1084"/>
    <mergeCell ref="R1084:AB1084"/>
    <mergeCell ref="B1085:I1087"/>
    <mergeCell ref="J1085:L1085"/>
    <mergeCell ref="M1085:Q1085"/>
    <mergeCell ref="R1085:T1085"/>
    <mergeCell ref="U1085:AB1085"/>
    <mergeCell ref="J1086:L1086"/>
    <mergeCell ref="M1086:Q1086"/>
    <mergeCell ref="R1086:T1086"/>
    <mergeCell ref="U1086:AB1086"/>
    <mergeCell ref="J1087:L1087"/>
    <mergeCell ref="M1087:AB1087"/>
    <mergeCell ref="B1088:I1090"/>
    <mergeCell ref="B1091:I1091"/>
    <mergeCell ref="B1092:I1093"/>
    <mergeCell ref="J1092:K1093"/>
    <mergeCell ref="L1092:O1093"/>
    <mergeCell ref="P1092:Q1093"/>
    <mergeCell ref="R1092:U1093"/>
    <mergeCell ref="V1092:AB1093"/>
    <mergeCell ref="B1094:I1095"/>
    <mergeCell ref="J1094:K1095"/>
    <mergeCell ref="L1094:L1095"/>
    <mergeCell ref="M1094:M1095"/>
    <mergeCell ref="N1094:N1095"/>
    <mergeCell ref="O1094:O1095"/>
    <mergeCell ref="P1094:P1095"/>
    <mergeCell ref="Q1094:Q1095"/>
    <mergeCell ref="B1097:I1097"/>
    <mergeCell ref="J1097:AB1097"/>
    <mergeCell ref="B1098:I1098"/>
    <mergeCell ref="J1098:AB1098"/>
    <mergeCell ref="B1099:I1099"/>
    <mergeCell ref="J1099:L1099"/>
    <mergeCell ref="M1099:N1099"/>
    <mergeCell ref="P1099:Q1099"/>
    <mergeCell ref="R1099:AB1099"/>
    <mergeCell ref="B1100:I1102"/>
    <mergeCell ref="J1100:L1100"/>
    <mergeCell ref="M1100:Q1100"/>
    <mergeCell ref="R1100:T1100"/>
    <mergeCell ref="U1100:AB1100"/>
    <mergeCell ref="J1101:L1101"/>
    <mergeCell ref="M1101:Q1101"/>
    <mergeCell ref="R1101:T1101"/>
    <mergeCell ref="U1101:AB1101"/>
    <mergeCell ref="J1102:L1102"/>
    <mergeCell ref="M1102:AB1102"/>
    <mergeCell ref="B1103:I1105"/>
    <mergeCell ref="B1106:I1106"/>
    <mergeCell ref="B1107:I1108"/>
    <mergeCell ref="J1107:K1108"/>
    <mergeCell ref="L1107:O1108"/>
    <mergeCell ref="P1107:Q1108"/>
    <mergeCell ref="R1107:U1108"/>
    <mergeCell ref="V1107:AB1108"/>
    <mergeCell ref="B1109:I1110"/>
    <mergeCell ref="J1109:K1110"/>
    <mergeCell ref="L1109:L1110"/>
    <mergeCell ref="M1109:M1110"/>
    <mergeCell ref="N1109:N1110"/>
    <mergeCell ref="O1109:O1110"/>
    <mergeCell ref="P1109:P1110"/>
    <mergeCell ref="Q1109:Q1110"/>
    <mergeCell ref="D1113:AB1113"/>
    <mergeCell ref="B1116:I1116"/>
    <mergeCell ref="J1116:AB1116"/>
    <mergeCell ref="B1117:I1117"/>
    <mergeCell ref="J1117:AB1117"/>
    <mergeCell ref="B1118:I1118"/>
    <mergeCell ref="J1118:L1118"/>
    <mergeCell ref="M1118:N1118"/>
    <mergeCell ref="P1118:Q1118"/>
    <mergeCell ref="R1118:AB1118"/>
    <mergeCell ref="B1119:I1121"/>
    <mergeCell ref="J1119:L1119"/>
    <mergeCell ref="M1119:Q1119"/>
    <mergeCell ref="R1119:T1119"/>
    <mergeCell ref="U1119:AB1119"/>
    <mergeCell ref="J1120:L1120"/>
    <mergeCell ref="M1120:Q1120"/>
    <mergeCell ref="R1120:T1120"/>
    <mergeCell ref="U1120:AB1120"/>
    <mergeCell ref="J1121:L1121"/>
    <mergeCell ref="M1121:AB1121"/>
    <mergeCell ref="B1122:I1124"/>
    <mergeCell ref="B1125:I1125"/>
    <mergeCell ref="B1126:I1127"/>
    <mergeCell ref="J1126:K1127"/>
    <mergeCell ref="L1126:O1127"/>
    <mergeCell ref="P1126:Q1127"/>
    <mergeCell ref="R1126:U1127"/>
    <mergeCell ref="V1126:AB1127"/>
    <mergeCell ref="B1128:I1129"/>
    <mergeCell ref="J1128:K1129"/>
    <mergeCell ref="L1128:L1129"/>
    <mergeCell ref="M1128:M1129"/>
    <mergeCell ref="N1128:N1129"/>
    <mergeCell ref="O1128:O1129"/>
    <mergeCell ref="P1128:P1129"/>
    <mergeCell ref="Q1128:Q1129"/>
    <mergeCell ref="B1131:I1131"/>
    <mergeCell ref="J1131:AB1131"/>
    <mergeCell ref="B1132:I1132"/>
    <mergeCell ref="J1132:AB1132"/>
    <mergeCell ref="B1133:I1133"/>
    <mergeCell ref="J1133:L1133"/>
    <mergeCell ref="M1133:N1133"/>
    <mergeCell ref="P1133:Q1133"/>
    <mergeCell ref="R1133:AB1133"/>
    <mergeCell ref="B1134:I1136"/>
    <mergeCell ref="J1134:L1134"/>
    <mergeCell ref="M1134:Q1134"/>
    <mergeCell ref="R1134:T1134"/>
    <mergeCell ref="U1134:AB1134"/>
    <mergeCell ref="J1135:L1135"/>
    <mergeCell ref="M1135:Q1135"/>
    <mergeCell ref="R1135:T1135"/>
    <mergeCell ref="U1135:AB1135"/>
    <mergeCell ref="J1136:L1136"/>
    <mergeCell ref="M1136:AB1136"/>
    <mergeCell ref="B1137:I1139"/>
    <mergeCell ref="B1140:I1140"/>
    <mergeCell ref="B1141:I1142"/>
    <mergeCell ref="J1141:K1142"/>
    <mergeCell ref="L1141:O1142"/>
    <mergeCell ref="P1141:Q1142"/>
    <mergeCell ref="R1141:U1142"/>
    <mergeCell ref="V1141:AB1142"/>
    <mergeCell ref="B1143:I1144"/>
    <mergeCell ref="J1143:K1144"/>
    <mergeCell ref="L1143:L1144"/>
    <mergeCell ref="M1143:M1144"/>
    <mergeCell ref="N1143:N1144"/>
    <mergeCell ref="O1143:O1144"/>
    <mergeCell ref="P1143:P1144"/>
    <mergeCell ref="Q1143:Q1144"/>
    <mergeCell ref="D1147:AB1147"/>
    <mergeCell ref="B1150:I1150"/>
    <mergeCell ref="J1150:AB1150"/>
    <mergeCell ref="B1151:I1151"/>
    <mergeCell ref="J1151:AB1151"/>
    <mergeCell ref="B1152:I1152"/>
    <mergeCell ref="J1152:L1152"/>
    <mergeCell ref="M1152:N1152"/>
    <mergeCell ref="P1152:Q1152"/>
    <mergeCell ref="R1152:AB1152"/>
    <mergeCell ref="B1153:I1155"/>
    <mergeCell ref="J1153:L1153"/>
    <mergeCell ref="M1153:Q1153"/>
    <mergeCell ref="R1153:T1153"/>
    <mergeCell ref="U1153:AB1153"/>
    <mergeCell ref="J1154:L1154"/>
    <mergeCell ref="M1154:Q1154"/>
    <mergeCell ref="R1154:T1154"/>
    <mergeCell ref="U1154:AB1154"/>
    <mergeCell ref="J1155:L1155"/>
    <mergeCell ref="M1155:AB1155"/>
    <mergeCell ref="B1156:I1158"/>
    <mergeCell ref="B1159:I1159"/>
    <mergeCell ref="B1160:I1161"/>
    <mergeCell ref="J1160:K1161"/>
    <mergeCell ref="L1160:O1161"/>
    <mergeCell ref="P1160:Q1161"/>
    <mergeCell ref="R1160:U1161"/>
    <mergeCell ref="V1160:AB1161"/>
    <mergeCell ref="B1162:I1163"/>
    <mergeCell ref="J1162:K1163"/>
    <mergeCell ref="L1162:L1163"/>
    <mergeCell ref="M1162:M1163"/>
    <mergeCell ref="N1162:N1163"/>
    <mergeCell ref="O1162:O1163"/>
    <mergeCell ref="P1162:P1163"/>
    <mergeCell ref="Q1162:Q1163"/>
    <mergeCell ref="B1165:I1165"/>
    <mergeCell ref="J1165:AB1165"/>
    <mergeCell ref="B1166:I1166"/>
    <mergeCell ref="J1166:AB1166"/>
    <mergeCell ref="B1167:I1167"/>
    <mergeCell ref="J1167:L1167"/>
    <mergeCell ref="M1167:N1167"/>
    <mergeCell ref="P1167:Q1167"/>
    <mergeCell ref="R1167:AB1167"/>
    <mergeCell ref="B1168:I1170"/>
    <mergeCell ref="J1168:L1168"/>
    <mergeCell ref="M1168:Q1168"/>
    <mergeCell ref="R1168:T1168"/>
    <mergeCell ref="U1168:AB1168"/>
    <mergeCell ref="J1169:L1169"/>
    <mergeCell ref="M1169:Q1169"/>
    <mergeCell ref="R1169:T1169"/>
    <mergeCell ref="U1169:AB1169"/>
    <mergeCell ref="J1170:L1170"/>
    <mergeCell ref="M1170:AB1170"/>
    <mergeCell ref="B1171:I1173"/>
    <mergeCell ref="B1174:I1174"/>
    <mergeCell ref="B1175:I1176"/>
    <mergeCell ref="J1175:K1176"/>
    <mergeCell ref="L1175:O1176"/>
    <mergeCell ref="P1175:Q1176"/>
    <mergeCell ref="R1175:U1176"/>
    <mergeCell ref="V1175:AB1176"/>
    <mergeCell ref="B1177:I1178"/>
    <mergeCell ref="J1177:K1178"/>
    <mergeCell ref="L1177:L1178"/>
    <mergeCell ref="M1177:M1178"/>
    <mergeCell ref="N1177:N1178"/>
    <mergeCell ref="O1177:O1178"/>
    <mergeCell ref="P1177:P1178"/>
    <mergeCell ref="Q1177:Q1178"/>
    <mergeCell ref="D1181:AB1181"/>
    <mergeCell ref="B1184:I1184"/>
    <mergeCell ref="J1184:AB1184"/>
    <mergeCell ref="B1185:I1185"/>
    <mergeCell ref="J1185:AB1185"/>
    <mergeCell ref="B1186:I1186"/>
    <mergeCell ref="J1186:L1186"/>
    <mergeCell ref="M1186:N1186"/>
    <mergeCell ref="P1186:Q1186"/>
    <mergeCell ref="R1186:AB1186"/>
    <mergeCell ref="B1187:I1189"/>
    <mergeCell ref="J1187:L1187"/>
    <mergeCell ref="M1187:Q1187"/>
    <mergeCell ref="R1187:T1187"/>
    <mergeCell ref="U1187:AB1187"/>
    <mergeCell ref="J1188:L1188"/>
    <mergeCell ref="M1188:Q1188"/>
    <mergeCell ref="R1188:T1188"/>
    <mergeCell ref="U1188:AB1188"/>
    <mergeCell ref="J1189:L1189"/>
    <mergeCell ref="M1189:AB1189"/>
    <mergeCell ref="B1190:I1192"/>
    <mergeCell ref="B1193:I1193"/>
    <mergeCell ref="B1194:I1195"/>
    <mergeCell ref="J1194:K1195"/>
    <mergeCell ref="L1194:O1195"/>
    <mergeCell ref="P1194:Q1195"/>
    <mergeCell ref="R1194:U1195"/>
    <mergeCell ref="V1194:AB1195"/>
    <mergeCell ref="B1196:I1197"/>
    <mergeCell ref="J1196:K1197"/>
    <mergeCell ref="L1196:L1197"/>
    <mergeCell ref="M1196:M1197"/>
    <mergeCell ref="N1196:N1197"/>
    <mergeCell ref="O1196:O1197"/>
    <mergeCell ref="P1196:P1197"/>
    <mergeCell ref="Q1196:Q1197"/>
    <mergeCell ref="B1199:I1199"/>
    <mergeCell ref="J1199:AB1199"/>
    <mergeCell ref="B1200:I1200"/>
    <mergeCell ref="J1200:AB1200"/>
    <mergeCell ref="B1201:I1201"/>
    <mergeCell ref="J1201:L1201"/>
    <mergeCell ref="M1201:N1201"/>
    <mergeCell ref="P1201:Q1201"/>
    <mergeCell ref="R1201:AB1201"/>
    <mergeCell ref="B1202:I1204"/>
    <mergeCell ref="J1202:L1202"/>
    <mergeCell ref="M1202:Q1202"/>
    <mergeCell ref="R1202:T1202"/>
    <mergeCell ref="U1202:AB1202"/>
    <mergeCell ref="J1203:L1203"/>
    <mergeCell ref="M1203:Q1203"/>
    <mergeCell ref="R1203:T1203"/>
    <mergeCell ref="U1203:AB1203"/>
    <mergeCell ref="J1204:L1204"/>
    <mergeCell ref="M1204:AB1204"/>
    <mergeCell ref="B1205:I1207"/>
    <mergeCell ref="B1208:I1208"/>
    <mergeCell ref="B1209:I1210"/>
    <mergeCell ref="J1209:K1210"/>
    <mergeCell ref="L1209:O1210"/>
    <mergeCell ref="P1209:Q1210"/>
    <mergeCell ref="R1209:U1210"/>
    <mergeCell ref="V1209:AB1210"/>
    <mergeCell ref="B1211:I1212"/>
    <mergeCell ref="J1211:K1212"/>
    <mergeCell ref="L1211:L1212"/>
    <mergeCell ref="M1211:M1212"/>
    <mergeCell ref="N1211:N1212"/>
    <mergeCell ref="O1211:O1212"/>
    <mergeCell ref="P1211:P1212"/>
    <mergeCell ref="Q1211:Q1212"/>
    <mergeCell ref="D1215:AB1215"/>
    <mergeCell ref="B1218:I1218"/>
    <mergeCell ref="J1218:AB1218"/>
    <mergeCell ref="B1219:I1219"/>
    <mergeCell ref="J1219:AB1219"/>
    <mergeCell ref="B1220:I1220"/>
    <mergeCell ref="J1220:L1220"/>
    <mergeCell ref="M1220:N1220"/>
    <mergeCell ref="P1220:Q1220"/>
    <mergeCell ref="R1220:AB1220"/>
    <mergeCell ref="B1221:I1223"/>
    <mergeCell ref="J1221:L1221"/>
    <mergeCell ref="M1221:Q1221"/>
    <mergeCell ref="R1221:T1221"/>
    <mergeCell ref="U1221:AB1221"/>
    <mergeCell ref="J1222:L1222"/>
    <mergeCell ref="M1222:Q1222"/>
    <mergeCell ref="R1222:T1222"/>
    <mergeCell ref="U1222:AB1222"/>
    <mergeCell ref="J1223:L1223"/>
    <mergeCell ref="M1223:AB1223"/>
    <mergeCell ref="B1224:I1226"/>
    <mergeCell ref="B1227:I1227"/>
    <mergeCell ref="B1228:I1229"/>
    <mergeCell ref="J1228:K1229"/>
    <mergeCell ref="L1228:O1229"/>
    <mergeCell ref="P1228:Q1229"/>
    <mergeCell ref="R1228:U1229"/>
    <mergeCell ref="V1228:AB1229"/>
    <mergeCell ref="B1230:I1231"/>
    <mergeCell ref="J1230:K1231"/>
    <mergeCell ref="L1230:L1231"/>
    <mergeCell ref="M1230:M1231"/>
    <mergeCell ref="N1230:N1231"/>
    <mergeCell ref="O1230:O1231"/>
    <mergeCell ref="P1230:P1231"/>
    <mergeCell ref="Q1230:Q1231"/>
    <mergeCell ref="B1233:I1233"/>
    <mergeCell ref="J1233:AB1233"/>
    <mergeCell ref="B1234:I1234"/>
    <mergeCell ref="J1234:AB1234"/>
    <mergeCell ref="B1235:I1235"/>
    <mergeCell ref="J1235:L1235"/>
    <mergeCell ref="M1235:N1235"/>
    <mergeCell ref="P1235:Q1235"/>
    <mergeCell ref="R1235:AB1235"/>
    <mergeCell ref="B1236:I1238"/>
    <mergeCell ref="J1236:L1236"/>
    <mergeCell ref="M1236:Q1236"/>
    <mergeCell ref="R1236:T1236"/>
    <mergeCell ref="U1236:AB1236"/>
    <mergeCell ref="J1237:L1237"/>
    <mergeCell ref="M1237:Q1237"/>
    <mergeCell ref="R1237:T1237"/>
    <mergeCell ref="U1237:AB1237"/>
    <mergeCell ref="J1238:L1238"/>
    <mergeCell ref="M1238:AB1238"/>
    <mergeCell ref="B1239:I1241"/>
    <mergeCell ref="B1242:I1242"/>
    <mergeCell ref="B1243:I1244"/>
    <mergeCell ref="J1243:K1244"/>
    <mergeCell ref="L1243:O1244"/>
    <mergeCell ref="P1243:Q1244"/>
    <mergeCell ref="R1243:U1244"/>
    <mergeCell ref="V1243:AB1244"/>
    <mergeCell ref="B1245:I1246"/>
    <mergeCell ref="J1245:K1246"/>
    <mergeCell ref="L1245:L1246"/>
    <mergeCell ref="M1245:M1246"/>
    <mergeCell ref="N1245:N1246"/>
    <mergeCell ref="O1245:O1246"/>
    <mergeCell ref="P1245:P1246"/>
    <mergeCell ref="Q1245:Q1246"/>
    <mergeCell ref="D1249:AB1249"/>
    <mergeCell ref="B1252:I1252"/>
    <mergeCell ref="J1252:AB1252"/>
    <mergeCell ref="B1253:I1253"/>
    <mergeCell ref="J1253:AB1253"/>
    <mergeCell ref="B1254:I1254"/>
    <mergeCell ref="J1254:L1254"/>
    <mergeCell ref="M1254:N1254"/>
    <mergeCell ref="P1254:Q1254"/>
    <mergeCell ref="R1254:AB1254"/>
    <mergeCell ref="B1255:I1257"/>
    <mergeCell ref="J1255:L1255"/>
    <mergeCell ref="M1255:Q1255"/>
    <mergeCell ref="R1255:T1255"/>
    <mergeCell ref="U1255:AB1255"/>
    <mergeCell ref="J1256:L1256"/>
    <mergeCell ref="M1256:Q1256"/>
    <mergeCell ref="R1256:T1256"/>
    <mergeCell ref="U1256:AB1256"/>
    <mergeCell ref="J1257:L1257"/>
    <mergeCell ref="M1257:AB1257"/>
    <mergeCell ref="B1258:I1260"/>
    <mergeCell ref="B1261:I1261"/>
    <mergeCell ref="B1262:I1263"/>
    <mergeCell ref="J1262:K1263"/>
    <mergeCell ref="L1262:O1263"/>
    <mergeCell ref="P1262:Q1263"/>
    <mergeCell ref="R1262:U1263"/>
    <mergeCell ref="V1262:AB1263"/>
    <mergeCell ref="B1264:I1265"/>
    <mergeCell ref="J1264:K1265"/>
    <mergeCell ref="L1264:L1265"/>
    <mergeCell ref="M1264:M1265"/>
    <mergeCell ref="N1264:N1265"/>
    <mergeCell ref="O1264:O1265"/>
    <mergeCell ref="P1264:P1265"/>
    <mergeCell ref="Q1264:Q1265"/>
    <mergeCell ref="B1267:I1267"/>
    <mergeCell ref="J1267:AB1267"/>
    <mergeCell ref="B1268:I1268"/>
    <mergeCell ref="J1268:AB1268"/>
    <mergeCell ref="B1269:I1269"/>
    <mergeCell ref="J1269:L1269"/>
    <mergeCell ref="M1269:N1269"/>
    <mergeCell ref="P1269:Q1269"/>
    <mergeCell ref="R1269:AB1269"/>
    <mergeCell ref="B1270:I1272"/>
    <mergeCell ref="J1270:L1270"/>
    <mergeCell ref="M1270:Q1270"/>
    <mergeCell ref="R1270:T1270"/>
    <mergeCell ref="U1270:AB1270"/>
    <mergeCell ref="J1271:L1271"/>
    <mergeCell ref="M1271:Q1271"/>
    <mergeCell ref="R1271:T1271"/>
    <mergeCell ref="U1271:AB1271"/>
    <mergeCell ref="J1272:L1272"/>
    <mergeCell ref="M1272:AB1272"/>
    <mergeCell ref="B1273:I1275"/>
    <mergeCell ref="B1276:I1276"/>
    <mergeCell ref="B1277:I1278"/>
    <mergeCell ref="J1277:K1278"/>
    <mergeCell ref="L1277:O1278"/>
    <mergeCell ref="P1277:Q1278"/>
    <mergeCell ref="R1277:U1278"/>
    <mergeCell ref="V1277:AB1278"/>
    <mergeCell ref="B1279:I1280"/>
    <mergeCell ref="J1279:K1280"/>
    <mergeCell ref="L1279:L1280"/>
    <mergeCell ref="M1279:M1280"/>
    <mergeCell ref="N1279:N1280"/>
    <mergeCell ref="O1279:O1280"/>
    <mergeCell ref="P1279:P1280"/>
    <mergeCell ref="Q1279:Q1280"/>
    <mergeCell ref="D1283:AB1283"/>
    <mergeCell ref="B1286:I1286"/>
    <mergeCell ref="J1286:AB1286"/>
    <mergeCell ref="B1287:I1287"/>
    <mergeCell ref="J1287:AB1287"/>
    <mergeCell ref="B1288:I1288"/>
    <mergeCell ref="J1288:L1288"/>
    <mergeCell ref="M1288:N1288"/>
    <mergeCell ref="P1288:Q1288"/>
    <mergeCell ref="R1288:AB1288"/>
    <mergeCell ref="B1289:I1291"/>
    <mergeCell ref="J1289:L1289"/>
    <mergeCell ref="M1289:Q1289"/>
    <mergeCell ref="R1289:T1289"/>
    <mergeCell ref="U1289:AB1289"/>
    <mergeCell ref="J1290:L1290"/>
    <mergeCell ref="M1290:Q1290"/>
    <mergeCell ref="R1290:T1290"/>
    <mergeCell ref="U1290:AB1290"/>
    <mergeCell ref="J1291:L1291"/>
    <mergeCell ref="M1291:AB1291"/>
    <mergeCell ref="B1292:I1294"/>
    <mergeCell ref="B1295:I1295"/>
    <mergeCell ref="B1296:I1297"/>
    <mergeCell ref="J1296:K1297"/>
    <mergeCell ref="L1296:O1297"/>
    <mergeCell ref="P1296:Q1297"/>
    <mergeCell ref="R1296:U1297"/>
    <mergeCell ref="V1296:AB1297"/>
    <mergeCell ref="B1298:I1299"/>
    <mergeCell ref="J1298:K1299"/>
    <mergeCell ref="L1298:L1299"/>
    <mergeCell ref="M1298:M1299"/>
    <mergeCell ref="N1298:N1299"/>
    <mergeCell ref="O1298:O1299"/>
    <mergeCell ref="P1298:P1299"/>
    <mergeCell ref="Q1298:Q1299"/>
    <mergeCell ref="B1301:I1301"/>
    <mergeCell ref="J1301:AB1301"/>
    <mergeCell ref="B1302:I1302"/>
    <mergeCell ref="J1302:AB1302"/>
    <mergeCell ref="B1303:I1303"/>
    <mergeCell ref="J1303:L1303"/>
    <mergeCell ref="M1303:N1303"/>
    <mergeCell ref="P1303:Q1303"/>
    <mergeCell ref="R1303:AB1303"/>
    <mergeCell ref="B1304:I1306"/>
    <mergeCell ref="J1304:L1304"/>
    <mergeCell ref="M1304:Q1304"/>
    <mergeCell ref="R1304:T1304"/>
    <mergeCell ref="U1304:AB1304"/>
    <mergeCell ref="J1305:L1305"/>
    <mergeCell ref="M1305:Q1305"/>
    <mergeCell ref="R1305:T1305"/>
    <mergeCell ref="U1305:AB1305"/>
    <mergeCell ref="J1306:L1306"/>
    <mergeCell ref="M1306:AB1306"/>
    <mergeCell ref="B1307:I1309"/>
    <mergeCell ref="B1310:I1310"/>
    <mergeCell ref="B1311:I1312"/>
    <mergeCell ref="J1311:K1312"/>
    <mergeCell ref="L1311:O1312"/>
    <mergeCell ref="P1311:Q1312"/>
    <mergeCell ref="R1311:U1312"/>
    <mergeCell ref="V1311:AB1312"/>
    <mergeCell ref="B1313:I1314"/>
    <mergeCell ref="J1313:K1314"/>
    <mergeCell ref="L1313:L1314"/>
    <mergeCell ref="M1313:M1314"/>
    <mergeCell ref="N1313:N1314"/>
    <mergeCell ref="O1313:O1314"/>
    <mergeCell ref="P1313:P1314"/>
    <mergeCell ref="Q1313:Q1314"/>
    <mergeCell ref="D1317:AB1317"/>
    <mergeCell ref="B1320:I1320"/>
    <mergeCell ref="J1320:AB1320"/>
    <mergeCell ref="B1321:I1321"/>
    <mergeCell ref="J1321:AB1321"/>
    <mergeCell ref="B1322:I1322"/>
    <mergeCell ref="J1322:L1322"/>
    <mergeCell ref="M1322:N1322"/>
    <mergeCell ref="P1322:Q1322"/>
    <mergeCell ref="R1322:AB1322"/>
    <mergeCell ref="B1323:I1325"/>
    <mergeCell ref="J1323:L1323"/>
    <mergeCell ref="M1323:Q1323"/>
    <mergeCell ref="R1323:T1323"/>
    <mergeCell ref="U1323:AB1323"/>
    <mergeCell ref="J1324:L1324"/>
    <mergeCell ref="M1324:Q1324"/>
    <mergeCell ref="R1324:T1324"/>
    <mergeCell ref="U1324:AB1324"/>
    <mergeCell ref="J1325:L1325"/>
    <mergeCell ref="M1325:AB1325"/>
    <mergeCell ref="B1326:I1328"/>
    <mergeCell ref="B1329:I1329"/>
    <mergeCell ref="B1330:I1331"/>
    <mergeCell ref="J1330:K1331"/>
    <mergeCell ref="L1330:O1331"/>
    <mergeCell ref="P1330:Q1331"/>
    <mergeCell ref="R1330:U1331"/>
    <mergeCell ref="V1330:AB1331"/>
    <mergeCell ref="B1332:I1333"/>
    <mergeCell ref="J1332:K1333"/>
    <mergeCell ref="L1332:L1333"/>
    <mergeCell ref="M1332:M1333"/>
    <mergeCell ref="N1332:N1333"/>
    <mergeCell ref="O1332:O1333"/>
    <mergeCell ref="P1332:P1333"/>
    <mergeCell ref="Q1332:Q1333"/>
    <mergeCell ref="B1335:I1335"/>
    <mergeCell ref="J1335:AB1335"/>
    <mergeCell ref="B1336:I1336"/>
    <mergeCell ref="J1336:AB1336"/>
    <mergeCell ref="B1337:I1337"/>
    <mergeCell ref="J1337:L1337"/>
    <mergeCell ref="M1337:N1337"/>
    <mergeCell ref="P1337:Q1337"/>
    <mergeCell ref="R1337:AB1337"/>
    <mergeCell ref="B1338:I1340"/>
    <mergeCell ref="J1338:L1338"/>
    <mergeCell ref="M1338:Q1338"/>
    <mergeCell ref="R1338:T1338"/>
    <mergeCell ref="U1338:AB1338"/>
    <mergeCell ref="J1339:L1339"/>
    <mergeCell ref="M1339:Q1339"/>
    <mergeCell ref="R1339:T1339"/>
    <mergeCell ref="U1339:AB1339"/>
    <mergeCell ref="J1340:L1340"/>
    <mergeCell ref="M1340:AB1340"/>
    <mergeCell ref="B1341:I1343"/>
    <mergeCell ref="B1344:I1344"/>
    <mergeCell ref="B1345:I1346"/>
    <mergeCell ref="J1345:K1346"/>
    <mergeCell ref="L1345:O1346"/>
    <mergeCell ref="P1345:Q1346"/>
    <mergeCell ref="R1345:U1346"/>
    <mergeCell ref="V1345:AB1346"/>
    <mergeCell ref="B1347:I1348"/>
    <mergeCell ref="J1347:K1348"/>
    <mergeCell ref="L1347:L1348"/>
    <mergeCell ref="M1347:M1348"/>
    <mergeCell ref="N1347:N1348"/>
    <mergeCell ref="O1347:O1348"/>
    <mergeCell ref="P1347:P1348"/>
    <mergeCell ref="Q1347:Q1348"/>
    <mergeCell ref="D1351:AB1351"/>
    <mergeCell ref="B1354:I1354"/>
    <mergeCell ref="J1354:AB1354"/>
    <mergeCell ref="B1355:I1355"/>
    <mergeCell ref="J1355:AB1355"/>
    <mergeCell ref="B1356:I1356"/>
    <mergeCell ref="J1356:L1356"/>
    <mergeCell ref="M1356:N1356"/>
    <mergeCell ref="P1356:Q1356"/>
    <mergeCell ref="R1356:AB1356"/>
    <mergeCell ref="B1357:I1359"/>
    <mergeCell ref="J1357:L1357"/>
    <mergeCell ref="M1357:Q1357"/>
    <mergeCell ref="R1357:T1357"/>
    <mergeCell ref="U1357:AB1357"/>
    <mergeCell ref="J1358:L1358"/>
    <mergeCell ref="M1358:Q1358"/>
    <mergeCell ref="R1358:T1358"/>
    <mergeCell ref="U1358:AB1358"/>
    <mergeCell ref="J1359:L1359"/>
    <mergeCell ref="M1359:AB1359"/>
    <mergeCell ref="B1360:I1362"/>
    <mergeCell ref="B1363:I1363"/>
    <mergeCell ref="B1364:I1365"/>
    <mergeCell ref="J1364:K1365"/>
    <mergeCell ref="L1364:O1365"/>
    <mergeCell ref="P1364:Q1365"/>
    <mergeCell ref="R1364:U1365"/>
    <mergeCell ref="V1364:AB1365"/>
    <mergeCell ref="B1366:I1367"/>
    <mergeCell ref="J1366:K1367"/>
    <mergeCell ref="L1366:L1367"/>
    <mergeCell ref="M1366:M1367"/>
    <mergeCell ref="N1366:N1367"/>
    <mergeCell ref="O1366:O1367"/>
    <mergeCell ref="P1366:P1367"/>
    <mergeCell ref="Q1366:Q1367"/>
    <mergeCell ref="B1369:I1369"/>
    <mergeCell ref="J1369:AB1369"/>
    <mergeCell ref="B1370:I1370"/>
    <mergeCell ref="J1370:AB1370"/>
    <mergeCell ref="B1371:I1371"/>
    <mergeCell ref="J1371:L1371"/>
    <mergeCell ref="M1371:N1371"/>
    <mergeCell ref="P1371:Q1371"/>
    <mergeCell ref="R1371:AB1371"/>
    <mergeCell ref="B1372:I1374"/>
    <mergeCell ref="J1372:L1372"/>
    <mergeCell ref="M1372:Q1372"/>
    <mergeCell ref="R1372:T1372"/>
    <mergeCell ref="U1372:AB1372"/>
    <mergeCell ref="J1373:L1373"/>
    <mergeCell ref="M1373:Q1373"/>
    <mergeCell ref="R1373:T1373"/>
    <mergeCell ref="U1373:AB1373"/>
    <mergeCell ref="J1374:L1374"/>
    <mergeCell ref="M1374:AB1374"/>
    <mergeCell ref="B1375:I1377"/>
    <mergeCell ref="B1378:I1378"/>
    <mergeCell ref="B1379:I1380"/>
    <mergeCell ref="J1379:K1380"/>
    <mergeCell ref="L1379:O1380"/>
    <mergeCell ref="P1379:Q1380"/>
    <mergeCell ref="R1379:U1380"/>
    <mergeCell ref="V1379:AB1380"/>
    <mergeCell ref="B1381:I1382"/>
    <mergeCell ref="J1381:K1382"/>
    <mergeCell ref="L1381:L1382"/>
    <mergeCell ref="M1381:M1382"/>
    <mergeCell ref="N1381:N1382"/>
    <mergeCell ref="O1381:O1382"/>
    <mergeCell ref="P1381:P1382"/>
    <mergeCell ref="Q1381:Q1382"/>
    <mergeCell ref="D1385:AB1385"/>
    <mergeCell ref="B1388:I1388"/>
    <mergeCell ref="J1388:AB1388"/>
    <mergeCell ref="B1389:I1389"/>
    <mergeCell ref="J1389:AB1389"/>
    <mergeCell ref="B1390:I1390"/>
    <mergeCell ref="J1390:L1390"/>
    <mergeCell ref="M1390:N1390"/>
    <mergeCell ref="P1390:Q1390"/>
    <mergeCell ref="R1390:AB1390"/>
    <mergeCell ref="B1391:I1393"/>
    <mergeCell ref="J1391:L1391"/>
    <mergeCell ref="M1391:Q1391"/>
    <mergeCell ref="R1391:T1391"/>
    <mergeCell ref="U1391:AB1391"/>
    <mergeCell ref="J1392:L1392"/>
    <mergeCell ref="M1392:Q1392"/>
    <mergeCell ref="R1392:T1392"/>
    <mergeCell ref="U1392:AB1392"/>
    <mergeCell ref="J1393:L1393"/>
    <mergeCell ref="M1393:AB1393"/>
    <mergeCell ref="B1394:I1396"/>
    <mergeCell ref="B1397:I1397"/>
    <mergeCell ref="B1398:I1399"/>
    <mergeCell ref="J1398:K1399"/>
    <mergeCell ref="L1398:O1399"/>
    <mergeCell ref="P1398:Q1399"/>
    <mergeCell ref="R1398:U1399"/>
    <mergeCell ref="V1398:AB1399"/>
    <mergeCell ref="B1400:I1401"/>
    <mergeCell ref="J1400:K1401"/>
    <mergeCell ref="L1400:L1401"/>
    <mergeCell ref="M1400:M1401"/>
    <mergeCell ref="N1400:N1401"/>
    <mergeCell ref="O1400:O1401"/>
    <mergeCell ref="P1400:P1401"/>
    <mergeCell ref="Q1400:Q1401"/>
    <mergeCell ref="B1403:I1403"/>
    <mergeCell ref="J1403:AB1403"/>
    <mergeCell ref="B1404:I1404"/>
    <mergeCell ref="J1404:AB1404"/>
    <mergeCell ref="B1405:I1405"/>
    <mergeCell ref="J1405:L1405"/>
    <mergeCell ref="M1405:N1405"/>
    <mergeCell ref="P1405:Q1405"/>
    <mergeCell ref="R1405:AB1405"/>
    <mergeCell ref="B1406:I1408"/>
    <mergeCell ref="J1406:L1406"/>
    <mergeCell ref="M1406:Q1406"/>
    <mergeCell ref="R1406:T1406"/>
    <mergeCell ref="U1406:AB1406"/>
    <mergeCell ref="J1407:L1407"/>
    <mergeCell ref="M1407:Q1407"/>
    <mergeCell ref="R1407:T1407"/>
    <mergeCell ref="U1407:AB1407"/>
    <mergeCell ref="J1408:L1408"/>
    <mergeCell ref="M1408:AB1408"/>
    <mergeCell ref="B1409:I1411"/>
    <mergeCell ref="B1412:I1412"/>
    <mergeCell ref="B1413:I1414"/>
    <mergeCell ref="J1413:K1414"/>
    <mergeCell ref="L1413:O1414"/>
    <mergeCell ref="P1413:Q1414"/>
    <mergeCell ref="R1413:U1414"/>
    <mergeCell ref="V1413:AB1414"/>
    <mergeCell ref="B1415:I1416"/>
    <mergeCell ref="J1415:K1416"/>
    <mergeCell ref="L1415:L1416"/>
    <mergeCell ref="M1415:M1416"/>
    <mergeCell ref="N1415:N1416"/>
    <mergeCell ref="O1415:O1416"/>
    <mergeCell ref="P1415:P1416"/>
    <mergeCell ref="Q1415:Q1416"/>
    <mergeCell ref="D1419:AB1419"/>
    <mergeCell ref="B1422:I1422"/>
    <mergeCell ref="J1422:AB1422"/>
    <mergeCell ref="B1423:I1423"/>
    <mergeCell ref="J1423:AB1423"/>
    <mergeCell ref="B1424:I1424"/>
    <mergeCell ref="J1424:L1424"/>
    <mergeCell ref="M1424:N1424"/>
    <mergeCell ref="P1424:Q1424"/>
    <mergeCell ref="R1424:AB1424"/>
    <mergeCell ref="B1425:I1427"/>
    <mergeCell ref="J1425:L1425"/>
    <mergeCell ref="M1425:Q1425"/>
    <mergeCell ref="R1425:T1425"/>
    <mergeCell ref="U1425:AB1425"/>
    <mergeCell ref="J1426:L1426"/>
    <mergeCell ref="M1426:Q1426"/>
    <mergeCell ref="R1426:T1426"/>
    <mergeCell ref="U1426:AB1426"/>
    <mergeCell ref="J1427:L1427"/>
    <mergeCell ref="M1427:AB1427"/>
    <mergeCell ref="B1428:I1430"/>
    <mergeCell ref="B1431:I1431"/>
    <mergeCell ref="B1432:I1433"/>
    <mergeCell ref="J1432:K1433"/>
    <mergeCell ref="L1432:O1433"/>
    <mergeCell ref="P1432:Q1433"/>
    <mergeCell ref="R1432:U1433"/>
    <mergeCell ref="V1432:AB1433"/>
    <mergeCell ref="B1434:I1435"/>
    <mergeCell ref="J1434:K1435"/>
    <mergeCell ref="L1434:L1435"/>
    <mergeCell ref="M1434:M1435"/>
    <mergeCell ref="N1434:N1435"/>
    <mergeCell ref="O1434:O1435"/>
    <mergeCell ref="P1434:P1435"/>
    <mergeCell ref="Q1434:Q1435"/>
    <mergeCell ref="B1437:I1437"/>
    <mergeCell ref="J1437:AB1437"/>
    <mergeCell ref="B1438:I1438"/>
    <mergeCell ref="J1438:AB1438"/>
    <mergeCell ref="B1439:I1439"/>
    <mergeCell ref="J1439:L1439"/>
    <mergeCell ref="M1439:N1439"/>
    <mergeCell ref="P1439:Q1439"/>
    <mergeCell ref="R1439:AB1439"/>
    <mergeCell ref="B1440:I1442"/>
    <mergeCell ref="J1440:L1440"/>
    <mergeCell ref="M1440:Q1440"/>
    <mergeCell ref="R1440:T1440"/>
    <mergeCell ref="U1440:AB1440"/>
    <mergeCell ref="J1441:L1441"/>
    <mergeCell ref="M1441:Q1441"/>
    <mergeCell ref="R1441:T1441"/>
    <mergeCell ref="U1441:AB1441"/>
    <mergeCell ref="J1442:L1442"/>
    <mergeCell ref="M1442:AB1442"/>
    <mergeCell ref="B1443:I1445"/>
    <mergeCell ref="B1446:I1446"/>
    <mergeCell ref="B1447:I1448"/>
    <mergeCell ref="J1447:K1448"/>
    <mergeCell ref="L1447:O1448"/>
    <mergeCell ref="P1447:Q1448"/>
    <mergeCell ref="R1447:U1448"/>
    <mergeCell ref="V1447:AB1448"/>
    <mergeCell ref="B1449:I1450"/>
    <mergeCell ref="J1449:K1450"/>
    <mergeCell ref="L1449:L1450"/>
    <mergeCell ref="M1449:M1450"/>
    <mergeCell ref="N1449:N1450"/>
    <mergeCell ref="O1449:O1450"/>
    <mergeCell ref="P1449:P1450"/>
    <mergeCell ref="Q1449:Q1450"/>
    <mergeCell ref="D1453:AB1453"/>
    <mergeCell ref="B1456:I1456"/>
    <mergeCell ref="J1456:AB1456"/>
    <mergeCell ref="B1457:I1457"/>
    <mergeCell ref="J1457:AB1457"/>
    <mergeCell ref="B1458:I1458"/>
    <mergeCell ref="J1458:L1458"/>
    <mergeCell ref="M1458:N1458"/>
    <mergeCell ref="P1458:Q1458"/>
    <mergeCell ref="R1458:AB1458"/>
    <mergeCell ref="B1459:I1461"/>
    <mergeCell ref="J1459:L1459"/>
    <mergeCell ref="M1459:Q1459"/>
    <mergeCell ref="R1459:T1459"/>
    <mergeCell ref="U1459:AB1459"/>
    <mergeCell ref="J1460:L1460"/>
    <mergeCell ref="M1460:Q1460"/>
    <mergeCell ref="R1460:T1460"/>
    <mergeCell ref="U1460:AB1460"/>
    <mergeCell ref="J1461:L1461"/>
    <mergeCell ref="M1461:AB1461"/>
    <mergeCell ref="B1462:I1464"/>
    <mergeCell ref="B1465:I1465"/>
    <mergeCell ref="B1466:I1467"/>
    <mergeCell ref="J1466:K1467"/>
    <mergeCell ref="L1466:O1467"/>
    <mergeCell ref="P1466:Q1467"/>
    <mergeCell ref="R1466:U1467"/>
    <mergeCell ref="V1466:AB1467"/>
    <mergeCell ref="B1468:I1469"/>
    <mergeCell ref="J1468:K1469"/>
    <mergeCell ref="L1468:L1469"/>
    <mergeCell ref="M1468:M1469"/>
    <mergeCell ref="N1468:N1469"/>
    <mergeCell ref="O1468:O1469"/>
    <mergeCell ref="P1468:P1469"/>
    <mergeCell ref="Q1468:Q1469"/>
    <mergeCell ref="B1471:I1471"/>
    <mergeCell ref="J1471:AB1471"/>
    <mergeCell ref="B1472:I1472"/>
    <mergeCell ref="J1472:AB1472"/>
    <mergeCell ref="B1473:I1473"/>
    <mergeCell ref="J1473:L1473"/>
    <mergeCell ref="M1473:N1473"/>
    <mergeCell ref="P1473:Q1473"/>
    <mergeCell ref="R1473:AB1473"/>
    <mergeCell ref="B1474:I1476"/>
    <mergeCell ref="J1474:L1474"/>
    <mergeCell ref="M1474:Q1474"/>
    <mergeCell ref="R1474:T1474"/>
    <mergeCell ref="U1474:AB1474"/>
    <mergeCell ref="J1475:L1475"/>
    <mergeCell ref="M1475:Q1475"/>
    <mergeCell ref="R1475:T1475"/>
    <mergeCell ref="U1475:AB1475"/>
    <mergeCell ref="J1476:L1476"/>
    <mergeCell ref="M1476:AB1476"/>
    <mergeCell ref="B1477:I1479"/>
    <mergeCell ref="B1480:I1480"/>
    <mergeCell ref="B1481:I1482"/>
    <mergeCell ref="J1481:K1482"/>
    <mergeCell ref="L1481:O1482"/>
    <mergeCell ref="P1481:Q1482"/>
    <mergeCell ref="R1481:U1482"/>
    <mergeCell ref="V1481:AB1482"/>
    <mergeCell ref="B1483:I1484"/>
    <mergeCell ref="J1483:K1484"/>
    <mergeCell ref="L1483:L1484"/>
    <mergeCell ref="M1483:M1484"/>
    <mergeCell ref="N1483:N1484"/>
    <mergeCell ref="O1483:O1484"/>
    <mergeCell ref="P1483:P1484"/>
    <mergeCell ref="Q1483:Q1484"/>
    <mergeCell ref="D1487:AB1487"/>
    <mergeCell ref="B1490:I1490"/>
    <mergeCell ref="J1490:AB1490"/>
    <mergeCell ref="B1491:I1491"/>
    <mergeCell ref="J1491:AB1491"/>
    <mergeCell ref="B1492:I1492"/>
    <mergeCell ref="J1492:L1492"/>
    <mergeCell ref="M1492:N1492"/>
    <mergeCell ref="P1492:Q1492"/>
    <mergeCell ref="R1492:AB1492"/>
    <mergeCell ref="B1493:I1495"/>
    <mergeCell ref="J1493:L1493"/>
    <mergeCell ref="M1493:Q1493"/>
    <mergeCell ref="R1493:T1493"/>
    <mergeCell ref="U1493:AB1493"/>
    <mergeCell ref="J1494:L1494"/>
    <mergeCell ref="M1494:Q1494"/>
    <mergeCell ref="R1494:T1494"/>
    <mergeCell ref="U1494:AB1494"/>
    <mergeCell ref="J1495:L1495"/>
    <mergeCell ref="M1495:AB1495"/>
    <mergeCell ref="B1496:I1498"/>
    <mergeCell ref="B1499:I1499"/>
    <mergeCell ref="B1500:I1501"/>
    <mergeCell ref="J1500:K1501"/>
    <mergeCell ref="L1500:O1501"/>
    <mergeCell ref="P1500:Q1501"/>
    <mergeCell ref="R1500:U1501"/>
    <mergeCell ref="V1500:AB1501"/>
    <mergeCell ref="B1502:I1503"/>
    <mergeCell ref="J1502:K1503"/>
    <mergeCell ref="L1502:L1503"/>
    <mergeCell ref="M1502:M1503"/>
    <mergeCell ref="N1502:N1503"/>
    <mergeCell ref="O1502:O1503"/>
    <mergeCell ref="P1502:P1503"/>
    <mergeCell ref="Q1502:Q1503"/>
    <mergeCell ref="B1505:I1505"/>
    <mergeCell ref="J1505:AB1505"/>
    <mergeCell ref="B1506:I1506"/>
    <mergeCell ref="J1506:AB1506"/>
    <mergeCell ref="B1507:I1507"/>
    <mergeCell ref="J1507:L1507"/>
    <mergeCell ref="M1507:N1507"/>
    <mergeCell ref="P1507:Q1507"/>
    <mergeCell ref="R1507:AB1507"/>
    <mergeCell ref="B1508:I1510"/>
    <mergeCell ref="J1508:L1508"/>
    <mergeCell ref="M1508:Q1508"/>
    <mergeCell ref="R1508:T1508"/>
    <mergeCell ref="U1508:AB1508"/>
    <mergeCell ref="J1509:L1509"/>
    <mergeCell ref="M1509:Q1509"/>
    <mergeCell ref="R1509:T1509"/>
    <mergeCell ref="U1509:AB1509"/>
    <mergeCell ref="J1510:L1510"/>
    <mergeCell ref="M1510:AB1510"/>
    <mergeCell ref="B1511:I1513"/>
    <mergeCell ref="B1514:I1514"/>
    <mergeCell ref="B1515:I1516"/>
    <mergeCell ref="J1515:K1516"/>
    <mergeCell ref="L1515:O1516"/>
    <mergeCell ref="P1515:Q1516"/>
    <mergeCell ref="R1515:U1516"/>
    <mergeCell ref="V1515:AB1516"/>
    <mergeCell ref="B1517:I1518"/>
    <mergeCell ref="J1517:K1518"/>
    <mergeCell ref="L1517:L1518"/>
    <mergeCell ref="M1517:M1518"/>
    <mergeCell ref="N1517:N1518"/>
    <mergeCell ref="O1517:O1518"/>
    <mergeCell ref="P1517:P1518"/>
    <mergeCell ref="Q1517:Q1518"/>
    <mergeCell ref="D1521:AB1521"/>
    <mergeCell ref="B1524:I1524"/>
    <mergeCell ref="J1524:AB1524"/>
    <mergeCell ref="B1525:I1525"/>
    <mergeCell ref="J1525:AB1525"/>
    <mergeCell ref="B1526:I1526"/>
    <mergeCell ref="J1526:L1526"/>
    <mergeCell ref="M1526:N1526"/>
    <mergeCell ref="P1526:Q1526"/>
    <mergeCell ref="R1526:AB1526"/>
    <mergeCell ref="B1527:I1529"/>
    <mergeCell ref="J1527:L1527"/>
    <mergeCell ref="M1527:Q1527"/>
    <mergeCell ref="R1527:T1527"/>
    <mergeCell ref="U1527:AB1527"/>
    <mergeCell ref="J1528:L1528"/>
    <mergeCell ref="M1528:Q1528"/>
    <mergeCell ref="R1528:T1528"/>
    <mergeCell ref="U1528:AB1528"/>
    <mergeCell ref="J1529:L1529"/>
    <mergeCell ref="M1529:AB1529"/>
    <mergeCell ref="B1530:I1532"/>
    <mergeCell ref="B1533:I1533"/>
    <mergeCell ref="B1534:I1535"/>
    <mergeCell ref="J1534:K1535"/>
    <mergeCell ref="L1534:O1535"/>
    <mergeCell ref="P1534:Q1535"/>
    <mergeCell ref="R1534:U1535"/>
    <mergeCell ref="V1534:AB1535"/>
    <mergeCell ref="B1536:I1537"/>
    <mergeCell ref="J1536:K1537"/>
    <mergeCell ref="L1536:L1537"/>
    <mergeCell ref="M1536:M1537"/>
    <mergeCell ref="N1536:N1537"/>
    <mergeCell ref="O1536:O1537"/>
    <mergeCell ref="P1536:P1537"/>
    <mergeCell ref="Q1536:Q1537"/>
    <mergeCell ref="B1539:I1539"/>
    <mergeCell ref="J1539:AB1539"/>
    <mergeCell ref="B1540:I1540"/>
    <mergeCell ref="J1540:AB1540"/>
    <mergeCell ref="B1541:I1541"/>
    <mergeCell ref="J1541:L1541"/>
    <mergeCell ref="M1541:N1541"/>
    <mergeCell ref="P1541:Q1541"/>
    <mergeCell ref="R1541:AB1541"/>
    <mergeCell ref="B1542:I1544"/>
    <mergeCell ref="J1542:L1542"/>
    <mergeCell ref="M1542:Q1542"/>
    <mergeCell ref="R1542:T1542"/>
    <mergeCell ref="U1542:AB1542"/>
    <mergeCell ref="J1543:L1543"/>
    <mergeCell ref="M1543:Q1543"/>
    <mergeCell ref="R1543:T1543"/>
    <mergeCell ref="U1543:AB1543"/>
    <mergeCell ref="J1544:L1544"/>
    <mergeCell ref="M1544:AB1544"/>
    <mergeCell ref="B1545:I1547"/>
    <mergeCell ref="B1548:I1548"/>
    <mergeCell ref="B1549:I1550"/>
    <mergeCell ref="J1549:K1550"/>
    <mergeCell ref="L1549:O1550"/>
    <mergeCell ref="P1549:Q1550"/>
    <mergeCell ref="R1549:U1550"/>
    <mergeCell ref="V1549:AB1550"/>
    <mergeCell ref="B1551:I1552"/>
    <mergeCell ref="J1551:K1552"/>
    <mergeCell ref="L1551:L1552"/>
    <mergeCell ref="M1551:M1552"/>
    <mergeCell ref="N1551:N1552"/>
    <mergeCell ref="O1551:O1552"/>
    <mergeCell ref="P1551:P1552"/>
    <mergeCell ref="Q1551:Q1552"/>
    <mergeCell ref="D1555:AB1555"/>
    <mergeCell ref="B1558:I1558"/>
    <mergeCell ref="J1558:AB1558"/>
    <mergeCell ref="B1559:I1559"/>
    <mergeCell ref="J1559:AB1559"/>
    <mergeCell ref="B1560:I1560"/>
    <mergeCell ref="J1560:L1560"/>
    <mergeCell ref="M1560:N1560"/>
    <mergeCell ref="P1560:Q1560"/>
    <mergeCell ref="R1560:AB1560"/>
    <mergeCell ref="B1561:I1563"/>
    <mergeCell ref="J1561:L1561"/>
    <mergeCell ref="M1561:Q1561"/>
    <mergeCell ref="R1561:T1561"/>
    <mergeCell ref="U1561:AB1561"/>
    <mergeCell ref="J1562:L1562"/>
    <mergeCell ref="M1562:Q1562"/>
    <mergeCell ref="R1562:T1562"/>
    <mergeCell ref="U1562:AB1562"/>
    <mergeCell ref="J1563:L1563"/>
    <mergeCell ref="M1563:AB1563"/>
    <mergeCell ref="B1564:I1566"/>
    <mergeCell ref="B1567:I1567"/>
    <mergeCell ref="B1568:I1569"/>
    <mergeCell ref="J1568:K1569"/>
    <mergeCell ref="L1568:O1569"/>
    <mergeCell ref="P1568:Q1569"/>
    <mergeCell ref="R1568:U1569"/>
    <mergeCell ref="V1568:AB1569"/>
    <mergeCell ref="B1570:I1571"/>
    <mergeCell ref="J1570:K1571"/>
    <mergeCell ref="L1570:L1571"/>
    <mergeCell ref="M1570:M1571"/>
    <mergeCell ref="N1570:N1571"/>
    <mergeCell ref="O1570:O1571"/>
    <mergeCell ref="P1570:P1571"/>
    <mergeCell ref="Q1570:Q1571"/>
    <mergeCell ref="B1573:I1573"/>
    <mergeCell ref="J1573:AB1573"/>
    <mergeCell ref="B1574:I1574"/>
    <mergeCell ref="J1574:AB1574"/>
    <mergeCell ref="B1575:I1575"/>
    <mergeCell ref="J1575:L1575"/>
    <mergeCell ref="M1575:N1575"/>
    <mergeCell ref="P1575:Q1575"/>
    <mergeCell ref="R1575:AB1575"/>
    <mergeCell ref="B1576:I1578"/>
    <mergeCell ref="J1576:L1576"/>
    <mergeCell ref="M1576:Q1576"/>
    <mergeCell ref="R1576:T1576"/>
    <mergeCell ref="U1576:AB1576"/>
    <mergeCell ref="J1577:L1577"/>
    <mergeCell ref="M1577:Q1577"/>
    <mergeCell ref="R1577:T1577"/>
    <mergeCell ref="U1577:AB1577"/>
    <mergeCell ref="J1578:L1578"/>
    <mergeCell ref="M1578:AB1578"/>
    <mergeCell ref="B1579:I1581"/>
    <mergeCell ref="B1582:I1582"/>
    <mergeCell ref="B1583:I1584"/>
    <mergeCell ref="J1583:K1584"/>
    <mergeCell ref="L1583:O1584"/>
    <mergeCell ref="P1583:Q1584"/>
    <mergeCell ref="R1583:U1584"/>
    <mergeCell ref="V1583:AB1584"/>
    <mergeCell ref="B1585:I1586"/>
    <mergeCell ref="J1585:K1586"/>
    <mergeCell ref="L1585:L1586"/>
    <mergeCell ref="M1585:M1586"/>
    <mergeCell ref="N1585:N1586"/>
    <mergeCell ref="O1585:O1586"/>
    <mergeCell ref="P1585:P1586"/>
    <mergeCell ref="Q1585:Q1586"/>
    <mergeCell ref="D1589:AB1589"/>
    <mergeCell ref="B1592:I1592"/>
    <mergeCell ref="J1592:AB1592"/>
    <mergeCell ref="B1593:I1593"/>
    <mergeCell ref="J1593:AB1593"/>
    <mergeCell ref="B1594:I1594"/>
    <mergeCell ref="J1594:L1594"/>
    <mergeCell ref="M1594:N1594"/>
    <mergeCell ref="P1594:Q1594"/>
    <mergeCell ref="R1594:AB1594"/>
    <mergeCell ref="B1595:I1597"/>
    <mergeCell ref="J1595:L1595"/>
    <mergeCell ref="M1595:Q1595"/>
    <mergeCell ref="R1595:T1595"/>
    <mergeCell ref="U1595:AB1595"/>
    <mergeCell ref="J1596:L1596"/>
    <mergeCell ref="M1596:Q1596"/>
    <mergeCell ref="R1596:T1596"/>
    <mergeCell ref="U1596:AB1596"/>
    <mergeCell ref="J1597:L1597"/>
    <mergeCell ref="M1597:AB1597"/>
    <mergeCell ref="B1598:I1600"/>
    <mergeCell ref="B1601:I1601"/>
    <mergeCell ref="B1602:I1603"/>
    <mergeCell ref="J1602:K1603"/>
    <mergeCell ref="L1602:O1603"/>
    <mergeCell ref="P1602:Q1603"/>
    <mergeCell ref="R1602:U1603"/>
    <mergeCell ref="V1602:AB1603"/>
    <mergeCell ref="B1604:I1605"/>
    <mergeCell ref="J1604:K1605"/>
    <mergeCell ref="L1604:L1605"/>
    <mergeCell ref="M1604:M1605"/>
    <mergeCell ref="N1604:N1605"/>
    <mergeCell ref="O1604:O1605"/>
    <mergeCell ref="P1604:P1605"/>
    <mergeCell ref="Q1604:Q1605"/>
    <mergeCell ref="B1607:I1607"/>
    <mergeCell ref="J1607:AB1607"/>
    <mergeCell ref="B1608:I1608"/>
    <mergeCell ref="J1608:AB1608"/>
    <mergeCell ref="B1609:I1609"/>
    <mergeCell ref="J1609:L1609"/>
    <mergeCell ref="M1609:N1609"/>
    <mergeCell ref="P1609:Q1609"/>
    <mergeCell ref="R1609:AB1609"/>
    <mergeCell ref="B1610:I1612"/>
    <mergeCell ref="J1610:L1610"/>
    <mergeCell ref="M1610:Q1610"/>
    <mergeCell ref="R1610:T1610"/>
    <mergeCell ref="U1610:AB1610"/>
    <mergeCell ref="J1611:L1611"/>
    <mergeCell ref="M1611:Q1611"/>
    <mergeCell ref="R1611:T1611"/>
    <mergeCell ref="U1611:AB1611"/>
    <mergeCell ref="J1612:L1612"/>
    <mergeCell ref="M1612:AB1612"/>
    <mergeCell ref="B1613:I1615"/>
    <mergeCell ref="B1616:I1616"/>
    <mergeCell ref="B1617:I1618"/>
    <mergeCell ref="J1617:K1618"/>
    <mergeCell ref="L1617:O1618"/>
    <mergeCell ref="P1617:Q1618"/>
    <mergeCell ref="R1617:U1618"/>
    <mergeCell ref="V1617:AB1618"/>
    <mergeCell ref="B1619:I1620"/>
    <mergeCell ref="J1619:K1620"/>
    <mergeCell ref="L1619:L1620"/>
    <mergeCell ref="M1619:M1620"/>
    <mergeCell ref="N1619:N1620"/>
    <mergeCell ref="O1619:O1620"/>
    <mergeCell ref="P1619:P1620"/>
    <mergeCell ref="Q1619:Q1620"/>
    <mergeCell ref="D1623:AB1623"/>
    <mergeCell ref="B1626:I1626"/>
    <mergeCell ref="J1626:AB1626"/>
    <mergeCell ref="B1627:I1627"/>
    <mergeCell ref="J1627:AB1627"/>
    <mergeCell ref="B1628:I1628"/>
    <mergeCell ref="J1628:L1628"/>
    <mergeCell ref="M1628:N1628"/>
    <mergeCell ref="P1628:Q1628"/>
    <mergeCell ref="R1628:AB1628"/>
    <mergeCell ref="B1629:I1631"/>
    <mergeCell ref="J1629:L1629"/>
    <mergeCell ref="M1629:Q1629"/>
    <mergeCell ref="R1629:T1629"/>
    <mergeCell ref="U1629:AB1629"/>
    <mergeCell ref="J1630:L1630"/>
    <mergeCell ref="M1630:Q1630"/>
    <mergeCell ref="R1630:T1630"/>
    <mergeCell ref="U1630:AB1630"/>
    <mergeCell ref="J1631:L1631"/>
    <mergeCell ref="M1631:AB1631"/>
    <mergeCell ref="B1632:I1634"/>
    <mergeCell ref="B1635:I1635"/>
    <mergeCell ref="B1636:I1637"/>
    <mergeCell ref="J1636:K1637"/>
    <mergeCell ref="L1636:O1637"/>
    <mergeCell ref="P1636:Q1637"/>
    <mergeCell ref="R1636:U1637"/>
    <mergeCell ref="V1636:AB1637"/>
    <mergeCell ref="B1638:I1639"/>
    <mergeCell ref="J1638:K1639"/>
    <mergeCell ref="L1638:L1639"/>
    <mergeCell ref="M1638:M1639"/>
    <mergeCell ref="N1638:N1639"/>
    <mergeCell ref="O1638:O1639"/>
    <mergeCell ref="P1638:P1639"/>
    <mergeCell ref="Q1638:Q1639"/>
    <mergeCell ref="B1641:I1641"/>
    <mergeCell ref="J1641:AB1641"/>
    <mergeCell ref="B1642:I1642"/>
    <mergeCell ref="J1642:AB1642"/>
    <mergeCell ref="B1643:I1643"/>
    <mergeCell ref="J1643:L1643"/>
    <mergeCell ref="M1643:N1643"/>
    <mergeCell ref="P1643:Q1643"/>
    <mergeCell ref="R1643:AB1643"/>
    <mergeCell ref="B1644:I1646"/>
    <mergeCell ref="J1644:L1644"/>
    <mergeCell ref="M1644:Q1644"/>
    <mergeCell ref="R1644:T1644"/>
    <mergeCell ref="U1644:AB1644"/>
    <mergeCell ref="J1645:L1645"/>
    <mergeCell ref="M1645:Q1645"/>
    <mergeCell ref="R1645:T1645"/>
    <mergeCell ref="U1645:AB1645"/>
    <mergeCell ref="J1646:L1646"/>
    <mergeCell ref="M1646:AB1646"/>
    <mergeCell ref="B1647:I1649"/>
    <mergeCell ref="B1650:I1650"/>
    <mergeCell ref="B1651:I1652"/>
    <mergeCell ref="J1651:K1652"/>
    <mergeCell ref="L1651:O1652"/>
    <mergeCell ref="P1651:Q1652"/>
    <mergeCell ref="R1651:U1652"/>
    <mergeCell ref="V1651:AB1652"/>
    <mergeCell ref="B1653:I1654"/>
    <mergeCell ref="J1653:K1654"/>
    <mergeCell ref="L1653:L1654"/>
    <mergeCell ref="M1653:M1654"/>
    <mergeCell ref="N1653:N1654"/>
    <mergeCell ref="O1653:O1654"/>
    <mergeCell ref="P1653:P1654"/>
    <mergeCell ref="Q1653:Q1654"/>
    <mergeCell ref="D1657:AB1657"/>
    <mergeCell ref="B1660:I1660"/>
    <mergeCell ref="J1660:AB1660"/>
    <mergeCell ref="B1661:I1661"/>
    <mergeCell ref="J1661:AB1661"/>
    <mergeCell ref="B1662:I1662"/>
    <mergeCell ref="J1662:L1662"/>
    <mergeCell ref="M1662:N1662"/>
    <mergeCell ref="P1662:Q1662"/>
    <mergeCell ref="R1662:AB1662"/>
    <mergeCell ref="B1663:I1665"/>
    <mergeCell ref="J1663:L1663"/>
    <mergeCell ref="M1663:Q1663"/>
    <mergeCell ref="R1663:T1663"/>
    <mergeCell ref="U1663:AB1663"/>
    <mergeCell ref="J1664:L1664"/>
    <mergeCell ref="M1664:Q1664"/>
    <mergeCell ref="R1664:T1664"/>
    <mergeCell ref="U1664:AB1664"/>
    <mergeCell ref="J1665:L1665"/>
    <mergeCell ref="M1665:AB1665"/>
    <mergeCell ref="B1666:I1668"/>
    <mergeCell ref="B1669:I1669"/>
    <mergeCell ref="B1670:I1671"/>
    <mergeCell ref="J1670:K1671"/>
    <mergeCell ref="L1670:O1671"/>
    <mergeCell ref="P1670:Q1671"/>
    <mergeCell ref="R1670:U1671"/>
    <mergeCell ref="V1670:AB1671"/>
    <mergeCell ref="B1672:I1673"/>
    <mergeCell ref="J1672:K1673"/>
    <mergeCell ref="L1672:L1673"/>
    <mergeCell ref="M1672:M1673"/>
    <mergeCell ref="N1672:N1673"/>
    <mergeCell ref="O1672:O1673"/>
    <mergeCell ref="P1672:P1673"/>
    <mergeCell ref="Q1672:Q1673"/>
    <mergeCell ref="B1675:I1675"/>
    <mergeCell ref="J1675:AB1675"/>
    <mergeCell ref="P1696:Q1696"/>
    <mergeCell ref="R1696:AB1696"/>
    <mergeCell ref="B1697:I1699"/>
    <mergeCell ref="J1697:L1697"/>
    <mergeCell ref="M1697:Q1697"/>
    <mergeCell ref="R1697:T1697"/>
    <mergeCell ref="U1697:AB1697"/>
    <mergeCell ref="B1676:I1676"/>
    <mergeCell ref="J1676:AB1676"/>
    <mergeCell ref="B1677:I1677"/>
    <mergeCell ref="J1677:L1677"/>
    <mergeCell ref="M1677:N1677"/>
    <mergeCell ref="P1677:Q1677"/>
    <mergeCell ref="R1677:AB1677"/>
    <mergeCell ref="B1678:I1680"/>
    <mergeCell ref="J1678:L1678"/>
    <mergeCell ref="M1678:Q1678"/>
    <mergeCell ref="R1678:T1678"/>
    <mergeCell ref="U1678:AB1678"/>
    <mergeCell ref="J1679:L1679"/>
    <mergeCell ref="M1679:Q1679"/>
    <mergeCell ref="R1679:T1679"/>
    <mergeCell ref="U1679:AB1679"/>
    <mergeCell ref="J1680:L1680"/>
    <mergeCell ref="M1680:AB1680"/>
    <mergeCell ref="N1706:N1707"/>
    <mergeCell ref="O1706:O1707"/>
    <mergeCell ref="P1706:P1707"/>
    <mergeCell ref="Q1706:Q1707"/>
    <mergeCell ref="B1709:I1709"/>
    <mergeCell ref="J1709:AB1709"/>
    <mergeCell ref="B1710:I1710"/>
    <mergeCell ref="B1681:I1683"/>
    <mergeCell ref="B1684:I1684"/>
    <mergeCell ref="B1685:I1686"/>
    <mergeCell ref="J1685:K1686"/>
    <mergeCell ref="L1685:O1686"/>
    <mergeCell ref="P1685:Q1686"/>
    <mergeCell ref="R1685:U1686"/>
    <mergeCell ref="V1685:AB1686"/>
    <mergeCell ref="V1704:AB1705"/>
    <mergeCell ref="B1687:I1688"/>
    <mergeCell ref="J1687:K1688"/>
    <mergeCell ref="L1687:L1688"/>
    <mergeCell ref="M1687:M1688"/>
    <mergeCell ref="N1687:N1688"/>
    <mergeCell ref="O1687:O1688"/>
    <mergeCell ref="P1687:P1688"/>
    <mergeCell ref="Q1687:Q1688"/>
    <mergeCell ref="D1691:AB1691"/>
    <mergeCell ref="B1694:I1694"/>
    <mergeCell ref="J1694:AB1694"/>
    <mergeCell ref="B1695:I1695"/>
    <mergeCell ref="J1695:AB1695"/>
    <mergeCell ref="B1696:I1696"/>
    <mergeCell ref="J1696:L1696"/>
    <mergeCell ref="M1696:N1696"/>
    <mergeCell ref="D1767:AB1767"/>
    <mergeCell ref="D1765:AB1765"/>
    <mergeCell ref="D1763:AB1763"/>
    <mergeCell ref="D1761:AB1761"/>
    <mergeCell ref="D1759:AB1759"/>
    <mergeCell ref="D1757:AB1757"/>
    <mergeCell ref="D1755:AB1755"/>
    <mergeCell ref="D1753:AB1753"/>
    <mergeCell ref="D1751:AB1751"/>
    <mergeCell ref="D1749:AB1749"/>
    <mergeCell ref="D1747:AB1747"/>
    <mergeCell ref="J1698:L1698"/>
    <mergeCell ref="M1698:Q1698"/>
    <mergeCell ref="R1698:T1698"/>
    <mergeCell ref="U1698:AB1698"/>
    <mergeCell ref="J1699:L1699"/>
    <mergeCell ref="M1699:AB1699"/>
    <mergeCell ref="B1700:I1702"/>
    <mergeCell ref="B1703:I1703"/>
    <mergeCell ref="B1704:I1705"/>
    <mergeCell ref="J1704:K1705"/>
    <mergeCell ref="L1704:O1705"/>
    <mergeCell ref="P1704:Q1705"/>
    <mergeCell ref="R1704:U1705"/>
    <mergeCell ref="B1715:I1717"/>
    <mergeCell ref="B1718:I1718"/>
    <mergeCell ref="B1719:I1720"/>
    <mergeCell ref="J1719:K1720"/>
    <mergeCell ref="L1719:O1720"/>
    <mergeCell ref="P1719:Q1720"/>
    <mergeCell ref="R1719:U1720"/>
    <mergeCell ref="V1719:AB1720"/>
    <mergeCell ref="I16:AB19"/>
    <mergeCell ref="AD36:BD36"/>
    <mergeCell ref="B1721:I1722"/>
    <mergeCell ref="J1721:K1722"/>
    <mergeCell ref="L1721:L1722"/>
    <mergeCell ref="M1721:M1722"/>
    <mergeCell ref="N1721:N1722"/>
    <mergeCell ref="O1721:O1722"/>
    <mergeCell ref="P1721:P1722"/>
    <mergeCell ref="Q1721:Q1722"/>
    <mergeCell ref="B36:AB36"/>
    <mergeCell ref="B1712:I1714"/>
    <mergeCell ref="J1712:L1712"/>
    <mergeCell ref="M1712:Q1712"/>
    <mergeCell ref="R1712:T1712"/>
    <mergeCell ref="U1712:AB1712"/>
    <mergeCell ref="J1713:L1713"/>
    <mergeCell ref="M1713:Q1713"/>
    <mergeCell ref="R1713:T1713"/>
    <mergeCell ref="U1713:AB1713"/>
    <mergeCell ref="J1714:L1714"/>
    <mergeCell ref="M1714:AB1714"/>
    <mergeCell ref="J1710:AB1710"/>
    <mergeCell ref="B1711:I1711"/>
    <mergeCell ref="J1711:L1711"/>
    <mergeCell ref="M1711:N1711"/>
    <mergeCell ref="P1711:Q1711"/>
    <mergeCell ref="R1711:AB1711"/>
    <mergeCell ref="B1706:I1707"/>
    <mergeCell ref="J1706:K1707"/>
    <mergeCell ref="L1706:L1707"/>
    <mergeCell ref="M1706:M1707"/>
  </mergeCells>
  <phoneticPr fontId="3"/>
  <dataValidations count="7">
    <dataValidation type="list" allowBlank="1" showErrorMessage="1" promptTitle="【学校】運営単位" prompt="学校の場合どちらかを選択してください。_x000a_共同調理場：給食センター等_x000a_単独実施：自校給食" sqref="AQ1718 AL615 AL1718 AW1703 AQ1703 AL1703 AQ615 AL853 AQ853 AL241 AQ241 AW241 AL256 AQ256 AW256 AL105 AQ105 AW105 AL120 AQ120 AW120 AL139 AQ139 AW139 AL154 AQ154 AW154 AL173 AQ173 AW173 AL188 AQ188 AW188 AL207 AQ207 AW207 AL222 AQ222 AW222 AL275 AQ275 AW275 AL290 AQ290 AW290 AL309 AQ309 AW309 AL324 AQ324 AW324 AL343 AQ343 AW343 AL358 AQ358 AW358 AL47 AQ47 AW1718 AL71 AQ71 AW71 AL86 AQ86 AW86 AW377 AL392 AQ392 AW392 AL411 AQ411 AW411 AL426 AQ426 AW426 AL445 AQ445 AW445 AL460 AQ460 AW460 AL479 AQ479 AW479 AL494 AQ494 AW494 AL513 AQ513 AW513 AL528 AQ528 AW528 AL547 AQ547 AW547 AL562 AQ562 AW562 AL581 AQ581 AW581 AL596 AQ596 AW596 AW615 AL630 AQ630 AW630 AL649 AQ649 AW649 AL664 AQ664 AW664 AL683 AQ683 AW683 AL698 AQ698 AW698 AL717 AQ717 AW717 AL732 AQ732 AW732 AL751 AQ751 AW751 AL766 AQ766 AW766 AL785 AQ785 AW785 AL800 AQ800 AW800 AL819 AQ819 AW819 AL834 AQ834 AW834 AW853 AL868 AQ868 AW868 AL377 AQ377 AL1431 AQ1431 AL1669 AQ1669 AL1057 AQ1057 AW1057 AL1072 AQ1072 AW1072 AL921 AQ921 AW921 AL936 AQ936 AW936 AL955 AQ955 AW955 AL970 AQ970 AW970 AL989 AQ989 AW989 AL1004 AQ1004 AW1004 AL1023 AQ1023 AW1023 AL1038 AQ1038 AW1038 AL1091 AQ1091 AW1091 AL1106 AQ1106 AW1106 AL1125 AQ1125 AW1125 AL1140 AQ1140 AW1140 AL1159 AQ1159 AW1159 AL1174 AQ1174 AW1174 AL887 AQ887 AW887 AL902 AQ902 AW902 AW1193 AL1208 AQ1208 AW1208 AL1227 AQ1227 AW1227 AL1242 AQ1242 AW1242 AL1261 AQ1261 AW1261 AL1276 AQ1276 AW1276 AL1295 AQ1295 AW1295 AL1310 AQ1310 AW1310 AL1329 AQ1329 AW1329 AL1344 AQ1344 AW1344 AL1363 AQ1363 AW1363 AL1378 AQ1378 AW1378 AL1397 AQ1397 AW1397 AL1412 AQ1412 AW1412 AW1431 AL1446 AQ1446 AW1446 AL1465 AQ1465 AW1465 AL1480 AQ1480 AW1480 AL1499 AQ1499 AW1499 AL1514 AQ1514 AW1514 AL1533 AQ1533 AW1533 AL1548 AQ1548 AW1548 AL1567 AQ1567 AW1567 AL1582 AQ1582 AW1582 AL1601 AQ1601 AW1601 AL1616 AQ1616 AW1616 AL1635 AQ1635 AW1635 AL1650 AQ1650 AW1650 AW1669 AL1684 AQ1684 AW1684 AL1193 AQ1193 O1718 J615 J1718 U1703 O1703 J1703 O615 J853 O853 J241 O241 U241 J256 O256 U256 J105 O105 U105 J120 O120 U120 J139 O139 U139 J154 O154 U154 J173 O173 U173 J188 O188 U188 J207 O207 U207 J222 O222 U222 J275 O275 U275 J290 O290 U290 J309 O309 U309 J324 O324 U324 J343 O343 U343 J358 O358 U358 J47 O47 U1718 J71 O71 U71 J86 O86 U86 U377 J392 O392 U392 J411 O411 U411 J426 O426 U426 J445 O445 U445 J460 O460 U460 J479 O479 U479 J494 O494 U494 J513 O513 U513 J528 O528 U528 J547 O547 U547 J562 O562 U562 J581 O581 U581 J596 O596 U596 U615 J630 O630 U630 J649 O649 U649 J664 O664 U664 J683 O683 U683 J698 O698 U698 J717 O717 U717 J732 O732 U732 J751 O751 U751 J766 O766 U766 J785 O785 U785 J800 O800 U800 J819 O819 U819 J834 O834 U834 U853 J868 O868 U868 J377 O377 J1431 O1431 J1669 O1669 J1057 O1057 U1057 J1072 O1072 U1072 J921 O921 U921 J936 O936 U936 J955 O955 U955 J970 O970 U970 J989 O989 U989 J1004 O1004 U1004 J1023 O1023 U1023 J1038 O1038 U1038 J1091 O1091 U1091 J1106 O1106 U1106 J1125 O1125 U1125 J1140 O1140 U1140 J1159 O1159 U1159 J1174 O1174 U1174 J887 O887 U887 J902 O902 U902 U1193 J1208 O1208 U1208 J1227 O1227 U1227 J1242 O1242 U1242 J1261 O1261 U1261 J1276 O1276 U1276 J1295 O1295 U1295 J1310 O1310 U1310 J1329 O1329 U1329 J1344 O1344 U1344 J1363 O1363 U1363 J1378 O1378 U1378 J1397 O1397 U1397 J1412 O1412 U1412 U1431 J1446 O1446 U1446 J1465 O1465 U1465 J1480 O1480 U1480 J1499 O1499 U1499 J1514 O1514 U1514 J1533 O1533 U1533 J1548 O1548 U1548 J1567 O1567 U1567 J1582 O1582 U1582 J1601 O1601 U1601 J1616 O1616 U1616 J1635 O1635 U1635 J1650 O1650 U1650 U1669 J1684 O1684 U1684 J1193 O1193" xr:uid="{7BB08028-4761-4F56-9B9A-902A38B4CF0D}">
      <formula1>"☐,☑"</formula1>
    </dataValidation>
    <dataValidation type="list" allowBlank="1" showInputMessage="1" showErrorMessage="1" sqref="AR497:AR498 Y12:Y13 O25 AR448:AR449 AR463:AR464 AR74:AR75 AR89:AR90 AR701:AR702 AR244:AR245 AR259:AR260 AR123:AR124 AR871:AR872 AR210:AR211 AR225:AR226 AR278:AR279 AR293:AR294 AR327:AR328 AR361:AR362 AR380:AR381 AR395:AR396 AR108:AR109 AR482:AR483 AR429:AR430 AR837:AR838 AR531:AR532 AR565:AR566 AR142:AR143 AR157:AR158 AR176:AR177 AR856:AR857 AR191:AR192 AR346:AR347 AR516:AR517 AR550:AR551 AR584:AR585 AR599:AR600 AR618:AR619 AR633:AR634 AR652:AR653 AR667:AR668 AR414:AR415 AR686:AR687 AR720:AR721 I1733 AR735:AR736 AR754:AR755 AR769:AR770 AR788:AR789 AR803:AR804 AR312:AR313 AS1708 Q1723 AR822:AR823 AR1313:AR1314 AR1264:AR1265 AR1279:AR1280 AR890:AR891 AR905:AR906 AR1517:AR1518 AR1060:AR1061 AR1075:AR1076 AR939:AR940 AR1687:AR1688 AR1026:AR1027 AR1041:AR1042 AR1094:AR1095 AR1109:AR1110 AR1143:AR1144 AR1177:AR1178 AR1196:AR1197 AR1211:AR1212 AR924:AR925 AR1298:AR1299 AR1245:AR1246 AR1653:AR1654 AR1347:AR1348 AR1381:AR1382 AR958:AR959 AR973:AR974 AR992:AR993 AR1672:AR1673 AR1007:AR1008 AR1162:AR1163 AR1332:AR1333 AR1366:AR1367 AR1400:AR1401 AR1415:AR1416 AR1434:AR1435 AR1449:AR1450 AR1468:AR1469 AR1483:AR1484 AR1230:AR1231 AR1502:AR1503 AR1536:AR1537 AR1551:AR1552 AR1570:AR1571 AR1585:AR1586 AR1604:AR1605 AR1619:AR1620 AR1128:AR1129 AR1638:AR1639 AR1706:AR1707 AR1721:AR1722 AR50:AR51 P497:P498 P448:P449 P463:P464 P74:P75 P89:P90 P701:P702 P244:P245 P259:P260 P123:P124 P871:P872 P210:P211 P225:P226 P278:P279 P293:P294 P327:P328 P361:P362 P380:P381 P395:P396 P108:P109 P482:P483 P429:P430 P837:P838 P531:P532 P565:P566 P142:P143 P157:P158 P176:P177 P856:P857 P191:P192 P346:P347 P516:P517 P550:P551 P584:P585 P599:P600 P618:P619 P633:P634 P652:P653 P667:P668 P414:P415 P686:P687 P720:P721 P735:P736 P754:P755 P769:P770 P788:P789 P803:P804 P312:P313 Q1708 P822:P823 P1313:P1314 P1264:P1265 P1279:P1280 P890:P891 P905:P906 P1517:P1518 P1060:P1061 P1075:P1076 P939:P940 P1687:P1688 P1026:P1027 P1041:P1042 P1094:P1095 P1109:P1110 P1143:P1144 P1177:P1178 P1196:P1197 P1211:P1212 P924:P925 P1298:P1299 P1245:P1246 P1653:P1654 P1347:P1348 P1381:P1382 P958:P959 P973:P974 P992:P993 P1672:P1673 P1007:P1008 P1162:P1163 P1332:P1333 P1366:P1367 P1400:P1401 P1415:P1416 P1434:P1435 P1449:P1450 P1468:P1469 P1483:P1484 P1230:P1231 P1502:P1503 P1536:P1537 P1551:P1552 P1570:P1571 P1585:P1586 P1604:P1605 P1619:P1620 P1128:P1129 P1638:P1639 P1706:P1707 P1721:P1722 P50:P51" xr:uid="{5EF5F1D7-10D8-4246-BC3D-4C43EAB70653}">
      <formula1>日</formula1>
    </dataValidation>
    <dataValidation type="list" allowBlank="1" showInputMessage="1" showErrorMessage="1" sqref="AP497:AP498 W12:W13 M25 AP448:AP449 AP463:AP464 AP74:AP75 AP89:AP90 AP803:AP804 AP244:AP245 AP259:AP260 AP225:AP226 AP871:AP872 AP108:AP109 AP210:AP211 AP278:AP279 AP293:AP294 AP327:AP328 AP361:AP362 AP380:AP381 AP395:AP396 AP123:AP124 AP482:AP483 AP429:AP430 AP837:AP838 AP550:AP551 AP565:AP566 AP142:AP143 AP157:AP158 AP176:AP177 AP856:AP857 AP191:AP192 AP346:AP347 AP531:AP532 AP516:AP517 AP584:AP585 AP599:AP600 AP618:AP619 AP633:AP634 AP652:AP653 AP667:AP668 AP414:AP415 AP686:AP687 AP720:AP721 G1733 AP735:AP736 AP754:AP755 AP769:AP770 AP701:AP702 AP788:AP789 AP312:AP313 AQ1708 O1723 AP822:AP823 AP1313:AP1314 AP1264:AP1265 AP1279:AP1280 AP890:AP891 AP905:AP906 AP1619:AP1620 AP1060:AP1061 AP1075:AP1076 AP1041:AP1042 AP1687:AP1688 AP924:AP925 AP1026:AP1027 AP1094:AP1095 AP1109:AP1110 AP1143:AP1144 AP1177:AP1178 AP1196:AP1197 AP1211:AP1212 AP939:AP940 AP1298:AP1299 AP1245:AP1246 AP1653:AP1654 AP1366:AP1367 AP1381:AP1382 AP958:AP959 AP973:AP974 AP992:AP993 AP1672:AP1673 AP1007:AP1008 AP1162:AP1163 AP1347:AP1348 AP1332:AP1333 AP1400:AP1401 AP1415:AP1416 AP1434:AP1435 AP1449:AP1450 AP1468:AP1469 AP1483:AP1484 AP1230:AP1231 AP1502:AP1503 AP1536:AP1537 AP1551:AP1552 AP1570:AP1571 AP1585:AP1586 AP1517:AP1518 AP1604:AP1605 AP1128:AP1129 AP1638:AP1639 AP1706:AP1707 AP1721:AP1722 AP50:AP51 N497:N498 N448:N449 N463:N464 N74:N75 N89:N90 N803:N804 N244:N245 N259:N260 N225:N226 N871:N872 N108:N109 N210:N211 N278:N279 N293:N294 N327:N328 N361:N362 N380:N381 N395:N396 N123:N124 N482:N483 N429:N430 N837:N838 N550:N551 N565:N566 N142:N143 N157:N158 N176:N177 N856:N857 N191:N192 N346:N347 N531:N532 N516:N517 N584:N585 N599:N600 N618:N619 N633:N634 N652:N653 N667:N668 N414:N415 N686:N687 N720:N721 N735:N736 N754:N755 N769:N770 N701:N702 N788:N789 N312:N313 O1708 N822:N823 N1313:N1314 N1264:N1265 N1279:N1280 N890:N891 N905:N906 N1619:N1620 N1060:N1061 N1075:N1076 N1041:N1042 N1687:N1688 N924:N925 N1026:N1027 N1094:N1095 N1109:N1110 N1143:N1144 N1177:N1178 N1196:N1197 N1211:N1212 N939:N940 N1298:N1299 N1245:N1246 N1653:N1654 N1366:N1367 N1381:N1382 N958:N959 N973:N974 N992:N993 N1672:N1673 N1007:N1008 N1162:N1163 N1347:N1348 N1332:N1333 N1400:N1401 N1415:N1416 N1434:N1435 N1449:N1450 N1468:N1469 N1483:N1484 N1230:N1231 N1502:N1503 N1536:N1537 N1551:N1552 N1570:N1571 N1585:N1586 N1517:N1518 N1604:N1605 N1128:N1129 N1638:N1639 N1706:N1707 N1721:N1722 N50:N51" xr:uid="{382C3EF9-2EA7-4D76-A665-A38FDE0B5AA3}">
      <formula1>月</formula1>
    </dataValidation>
    <dataValidation type="list" allowBlank="1" showInputMessage="1" showErrorMessage="1" sqref="AN701:AN702 M1723 U12:U13 AN769:AN770 AN822:AN823 K25 AN244:AN245 AN448:AN449 AN497:AN498 AN259:AN260 AN225:AN226 AN871:AN872 AN278:AN279 AN210:AN211 AN108:AN109 AN293:AN294 AN463:AN464 AN327:AN328 AN361:AN362 AN380:AN381 AN395:AN396 AN482:AN483 AN123:AN124 AN584:AN585 AN429:AN430 AN837:AN838 AN346:AN347 AN550:AN551 AN565:AN566 AN618:AN619 AN142:AN143 AN599:AN600 AN633:AN634 AN516:AN517 AN531:AN532 AN157:AN158 AN176:AN177 AN856:AN857 AN191:AN192 AN652:AN653 AN667:AN668 AN720:AN721 AN754:AN755 E1733 AN312:AN313 AN735:AN736 AN414:AN415 AN788:AN789 AN74:AN75 AN89:AN90 AN803:AN804 AN686:AN687 AO1708 AN1517:AN1518 AN1585:AN1586 AN1638:AN1639 AN1060:AN1061 AN1264:AN1265 AN1313:AN1314 AN1075:AN1076 AN1041:AN1042 AN1687:AN1688 AN1094:AN1095 AN1026:AN1027 AN924:AN925 AN1109:AN1110 AN1279:AN1280 AN1143:AN1144 AN1177:AN1178 AN1196:AN1197 AN1211:AN1212 AN1298:AN1299 AN939:AN940 AN1400:AN1401 AN1245:AN1246 AN1653:AN1654 AN1162:AN1163 AN1366:AN1367 AN1381:AN1382 AN1434:AN1435 AN958:AN959 AN1415:AN1416 AN1449:AN1450 AN1332:AN1333 AN1347:AN1348 AN973:AN974 AN992:AN993 AN1672:AN1673 AN1007:AN1008 AN1468:AN1469 AN1483:AN1484 AN1536:AN1537 AN1570:AN1571 AN1128:AN1129 AN1551:AN1552 AN1230:AN1231 AN1604:AN1605 AN890:AN891 AN905:AN906 AN1619:AN1620 AN1502:AN1503 AN1706:AN1707 AN1721:AN1722 AN50:AN51 L701:L702 L769:L770 L822:L823 L244:L245 L448:L449 L497:L498 L259:L260 L225:L226 L871:L872 L278:L279 L210:L211 L108:L109 L293:L294 L463:L464 L327:L328 L361:L362 L380:L381 L395:L396 L482:L483 L123:L124 L584:L585 L429:L430 L837:L838 L346:L347 L550:L551 L565:L566 L618:L619 L142:L143 L599:L600 L633:L634 L516:L517 L531:L532 L157:L158 L176:L177 L856:L857 L191:L192 L652:L653 L667:L668 L720:L721 L754:L755 L312:L313 L735:L736 L414:L415 L788:L789 L74:L75 L89:L90 L803:L804 L686:L687 M1708 L1517:L1518 L1585:L1586 L1638:L1639 L1060:L1061 L1264:L1265 L1313:L1314 L1075:L1076 L1041:L1042 L1687:L1688 L1094:L1095 L1026:L1027 L924:L925 L1109:L1110 L1279:L1280 L1143:L1144 L1177:L1178 L1196:L1197 L1211:L1212 L1298:L1299 L939:L940 L1400:L1401 L1245:L1246 L1653:L1654 L1162:L1163 L1366:L1367 L1381:L1382 L1434:L1435 L958:L959 L1415:L1416 L1449:L1450 L1332:L1333 L1347:L1348 L973:L974 L992:L993 L1672:L1673 L1007:L1008 L1468:L1469 L1483:L1484 L1536:L1537 L1570:L1571 L1128:L1129 L1551:L1552 L1230:L1231 L1604:L1605 L890:L891 L905:L906 L1619:L1620 L1502:L1503 L1706:L1707 L1721:L1722 L50:L51" xr:uid="{E1D8F7F2-60D9-4C4C-909E-CCBE10D96005}">
      <formula1>年</formula1>
    </dataValidation>
    <dataValidation type="list" allowBlank="1" showInputMessage="1" showErrorMessage="1" sqref="AL550:AM551 S12:T13 AL123:AM124 AL584:AM585 I25:J25 AL89:AM90 AL463:AM464 AL293:AM294 AL225:AM226 AL837:AM838 AL497:AM498 AL618:AM619 AL278:AM279 AL803:AM804 AL108:AM109 AL652:AM653 AL157:AM158 AL312:AM313 AL142:AM143 AL74:AM75 AL191:AM192 AL176:AM177 AL327:AM328 AL361:AM362 AL531:AM532 AL633:AM634 AL516:AM517 AL599:AM600 AL259:AM260 AL244:AM245 AL210:AM211 AL482:AM483 AL667:AM668 AL788:AM789 AL429:AM430 AL448:AM449 AL701:AM702 AL871:AM872 AL686:AM687 AL856:AM857 AL735:AM736 AL720:AM721 AL346:AM347 AL769:AM770 C1733:D1733 AL754:AM755 AL395:AM396 AL822:AM823 AL380:AM381 AL414:AM415 AL565:AM566 AL1706:AM1708 AL1366:AM1367 AL939:AM940 AL1400:AM1401 AL905:AM906 AL1279:AM1280 AL1109:AM1110 AL1041:AM1042 AL1653:AM1654 AL1313:AM1314 AL1434:AM1435 AL1094:AM1095 AL1619:AM1620 AL924:AM925 AL1468:AM1469 AL973:AM974 AL1128:AM1129 AL958:AM959 AL890:AM891 AL1007:AM1008 AL992:AM993 AL1143:AM1144 AL1177:AM1178 AL1347:AM1348 AL1449:AM1450 AL1332:AM1333 AL1415:AM1416 AL1075:AM1076 AL1060:AM1061 AL1026:AM1027 AL1298:AM1299 AL1483:AM1484 AL1604:AM1605 AL1245:AM1246 AL1264:AM1265 AL1517:AM1518 AL1687:AM1688 AL1502:AM1503 AL1672:AM1673 AL1551:AM1552 AL1536:AM1537 AL1162:AM1163 AL1585:AM1586 AL1570:AM1571 AL1211:AM1212 AL1638:AM1639 AL1196:AM1197 AL1230:AM1231 AL1381:AM1382 AL50:AM51 AL1721:AM1722 J1721:K1723 J550:K551 J123:K124 J584:K585 J89:K90 J463:K464 J293:K294 J225:K226 J837:K838 J497:K498 J618:K619 J278:K279 J803:K804 J108:K109 J652:K653 J157:K158 J312:K313 J142:K143 J74:K75 J191:K192 J176:K177 J327:K328 J361:K362 J531:K532 J633:K634 J516:K517 J599:K600 J259:K260 J244:K245 J210:K211 J482:K483 J667:K668 J788:K789 J429:K430 J448:K449 J701:K702 J871:K872 J686:K687 J856:K857 J735:K736 J720:K721 J346:K347 J769:K770 J754:K755 J395:K396 J822:K823 J380:K381 J414:K415 J565:K566 J1706:K1708 J1366:K1367 J939:K940 J1400:K1401 J905:K906 J1279:K1280 J1109:K1110 J1041:K1042 J1653:K1654 J1313:K1314 J1434:K1435 J1094:K1095 J1619:K1620 J924:K925 J1468:K1469 J973:K974 J1128:K1129 J958:K959 J890:K891 J1007:K1008 J992:K993 J1143:K1144 J1177:K1178 J1347:K1348 J1449:K1450 J1332:K1333 J1415:K1416 J1075:K1076 J1060:K1061 J1026:K1027 J1298:K1299 J1483:K1484 J1604:K1605 J1245:K1246 J1264:K1265 J1517:K1518 J1687:K1688 J1502:K1503 J1672:K1673 J1551:K1552 J1536:K1537 J1162:K1163 J1585:K1586 J1570:K1571 J1211:K1212 J1638:K1639 J1196:K1197 J1230:K1231 J1381:K1382 J50:K51" xr:uid="{C4E70DBA-6E4A-4040-9B74-9449EC71418D}">
      <formula1>元号</formula1>
    </dataValidation>
    <dataValidation type="list" allowBlank="1" showInputMessage="1" showErrorMessage="1" sqref="Z7:AA7" xr:uid="{B73DF94F-B94C-4DD6-ABB4-8DCC5B5D9199}">
      <formula1>選択</formula1>
    </dataValidation>
    <dataValidation type="list" allowBlank="1" showErrorMessage="1" promptTitle="【学校】運営単位" prompt="学校の場合どちらかを選択してください。_x000a_共同調理場：給食センター等_x000a_単独実施：自校給食" sqref="S21:S22 J21:J23 N21:N22" xr:uid="{FFF8AD83-08CE-49A2-8D19-966DFF4869CB}">
      <formula1>〇</formula1>
    </dataValidation>
  </dataValidations>
  <pageMargins left="0.7" right="0.7" top="0.75" bottom="0.75" header="0.3" footer="0.3"/>
  <pageSetup paperSize="9" scale="92" orientation="portrait" r:id="rId1"/>
  <rowBreaks count="3" manualBreakCount="3">
    <brk id="35" max="56" man="1"/>
    <brk id="60" max="56" man="1"/>
    <brk id="1730" max="56" man="1"/>
  </rowBreaks>
  <colBreaks count="2" manualBreakCount="2">
    <brk id="28" max="1048575" man="1"/>
    <brk id="29" max="1761" man="1"/>
  </colBreaks>
  <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A3C0E3-6895-4FC0-B523-6C0E93B97AF2}">
  <sheetPr codeName="Sheet17"/>
  <dimension ref="A1:DS117"/>
  <sheetViews>
    <sheetView view="pageBreakPreview" zoomScaleNormal="100" zoomScaleSheetLayoutView="100" workbookViewId="0"/>
  </sheetViews>
  <sheetFormatPr defaultColWidth="8.69921875" defaultRowHeight="12" customHeight="1"/>
  <cols>
    <col min="1" max="1" width="1.3984375" style="1" customWidth="1"/>
    <col min="2" max="25" width="3" style="1" customWidth="1"/>
    <col min="26" max="26" width="3.796875" style="1" customWidth="1"/>
    <col min="27" max="27" width="1.3984375" style="1" customWidth="1"/>
    <col min="28" max="28" width="3.69921875" style="1" customWidth="1"/>
    <col min="29" max="58" width="1.69921875" style="3" customWidth="1"/>
    <col min="59" max="59" width="2.296875" style="3" customWidth="1"/>
    <col min="60" max="97" width="1.69921875" style="3" customWidth="1"/>
    <col min="98" max="98" width="6.09765625" style="3" hidden="1" customWidth="1"/>
    <col min="99" max="99" width="11.59765625" style="3" hidden="1" customWidth="1"/>
    <col min="100" max="100" width="5.59765625" style="3" hidden="1" customWidth="1"/>
    <col min="101" max="107" width="6.09765625" style="3" hidden="1" customWidth="1"/>
    <col min="108" max="108" width="10.19921875" style="3" hidden="1" customWidth="1"/>
    <col min="109" max="114" width="6.09765625" style="3" hidden="1" customWidth="1"/>
    <col min="115" max="121" width="6.09765625" style="3" customWidth="1"/>
    <col min="122" max="123" width="6.09765625" style="1" customWidth="1"/>
    <col min="124" max="16384" width="8.69921875" style="1"/>
  </cols>
  <sheetData>
    <row r="1" spans="2:113" ht="12" customHeight="1">
      <c r="CT1" s="18"/>
    </row>
    <row r="2" spans="2:113" ht="12" customHeight="1">
      <c r="B2" s="1136" t="s">
        <v>4103</v>
      </c>
      <c r="C2" s="1136"/>
      <c r="D2" s="1136"/>
      <c r="E2" s="1136"/>
      <c r="F2" s="1136"/>
      <c r="G2" s="1136"/>
      <c r="H2" s="1136"/>
      <c r="I2" s="1136"/>
      <c r="J2" s="1136"/>
      <c r="K2" s="1136"/>
      <c r="L2" s="1136"/>
      <c r="M2" s="1136"/>
      <c r="N2" s="1136"/>
      <c r="O2" s="1136"/>
      <c r="P2" s="1136"/>
      <c r="Q2" s="1136"/>
      <c r="R2" s="1136"/>
      <c r="S2" s="1136"/>
      <c r="T2" s="1136"/>
      <c r="U2" s="1136"/>
      <c r="V2" s="1136"/>
      <c r="W2" s="1136"/>
      <c r="X2" s="1136"/>
      <c r="Y2" s="1136"/>
      <c r="CT2" s="18"/>
    </row>
    <row r="3" spans="2:113" ht="12" customHeight="1">
      <c r="B3" s="1136"/>
      <c r="C3" s="1136"/>
      <c r="D3" s="1136"/>
      <c r="E3" s="1136"/>
      <c r="F3" s="1136"/>
      <c r="G3" s="1136"/>
      <c r="H3" s="1136"/>
      <c r="I3" s="1136"/>
      <c r="J3" s="1136"/>
      <c r="K3" s="1136"/>
      <c r="L3" s="1136"/>
      <c r="M3" s="1136"/>
      <c r="N3" s="1136"/>
      <c r="O3" s="1136"/>
      <c r="P3" s="1136"/>
      <c r="Q3" s="1136"/>
      <c r="R3" s="1136"/>
      <c r="S3" s="1136"/>
      <c r="T3" s="1136"/>
      <c r="U3" s="1136"/>
      <c r="V3" s="1136"/>
      <c r="W3" s="1136"/>
      <c r="X3" s="1136"/>
      <c r="Y3" s="1136"/>
      <c r="CT3" s="18"/>
    </row>
    <row r="4" spans="2:113" ht="12" customHeight="1">
      <c r="B4" s="1136"/>
      <c r="C4" s="1136"/>
      <c r="D4" s="1136"/>
      <c r="E4" s="1136"/>
      <c r="F4" s="1136"/>
      <c r="G4" s="1136"/>
      <c r="H4" s="1136"/>
      <c r="I4" s="1136"/>
      <c r="J4" s="1136"/>
      <c r="K4" s="1136"/>
      <c r="L4" s="1136"/>
      <c r="M4" s="1136"/>
      <c r="N4" s="1136"/>
      <c r="O4" s="1136"/>
      <c r="P4" s="1136"/>
      <c r="Q4" s="1136"/>
      <c r="R4" s="1136"/>
      <c r="S4" s="1136"/>
      <c r="T4" s="1136"/>
      <c r="U4" s="1136"/>
      <c r="V4" s="1136"/>
      <c r="W4" s="1136"/>
      <c r="X4" s="1136"/>
      <c r="Y4" s="1136"/>
      <c r="CT4" s="18"/>
    </row>
    <row r="5" spans="2:113" ht="12" customHeight="1">
      <c r="B5" s="1136"/>
      <c r="C5" s="1136"/>
      <c r="D5" s="1136"/>
      <c r="E5" s="1136"/>
      <c r="F5" s="1136"/>
      <c r="G5" s="1136"/>
      <c r="H5" s="1136"/>
      <c r="I5" s="1136"/>
      <c r="J5" s="1136"/>
      <c r="K5" s="1136"/>
      <c r="L5" s="1136"/>
      <c r="M5" s="1136"/>
      <c r="N5" s="1136"/>
      <c r="O5" s="1136"/>
      <c r="P5" s="1136"/>
      <c r="Q5" s="1136"/>
      <c r="R5" s="1136"/>
      <c r="S5" s="1136"/>
      <c r="T5" s="1136"/>
      <c r="U5" s="1136"/>
      <c r="V5" s="1136"/>
      <c r="W5" s="1136"/>
      <c r="X5" s="1136"/>
      <c r="Y5" s="1136"/>
      <c r="CT5" s="18"/>
    </row>
    <row r="6" spans="2:113" ht="12" customHeight="1">
      <c r="B6" s="122"/>
      <c r="C6" s="122"/>
      <c r="D6" s="122"/>
      <c r="E6" s="122"/>
      <c r="F6" s="122"/>
      <c r="G6" s="122"/>
      <c r="H6" s="122"/>
      <c r="I6" s="122"/>
      <c r="J6" s="122"/>
      <c r="K6" s="122"/>
      <c r="L6" s="122"/>
      <c r="M6" s="122"/>
      <c r="N6" s="122"/>
      <c r="O6" s="122"/>
      <c r="P6" s="122"/>
      <c r="Q6" s="122"/>
      <c r="R6" s="122"/>
      <c r="S6" s="122"/>
      <c r="T6" s="122"/>
      <c r="U6" s="122"/>
      <c r="V6" s="122"/>
      <c r="W6" s="122"/>
      <c r="X6" s="122"/>
      <c r="Y6" s="122"/>
      <c r="CT6" s="18"/>
    </row>
    <row r="7" spans="2:113" ht="12" customHeight="1">
      <c r="F7" s="1204" t="s">
        <v>4105</v>
      </c>
      <c r="G7" s="1204"/>
      <c r="H7" s="1204"/>
      <c r="I7" s="1204"/>
      <c r="J7" s="1204"/>
      <c r="K7" s="1204"/>
      <c r="L7" s="1204"/>
      <c r="M7" s="1204"/>
      <c r="N7" s="1204"/>
      <c r="O7" s="1204"/>
      <c r="P7" s="1204"/>
      <c r="Q7" s="1204"/>
      <c r="R7" s="1204"/>
      <c r="S7" s="1204"/>
      <c r="T7" s="1204"/>
      <c r="U7" s="1204"/>
      <c r="V7" s="1204"/>
      <c r="X7" s="861"/>
      <c r="Y7" s="861"/>
      <c r="CT7" s="18"/>
    </row>
    <row r="8" spans="2:113" ht="12" customHeight="1">
      <c r="F8" s="1204"/>
      <c r="G8" s="1204"/>
      <c r="H8" s="1204"/>
      <c r="I8" s="1204"/>
      <c r="J8" s="1204"/>
      <c r="K8" s="1204"/>
      <c r="L8" s="1204"/>
      <c r="M8" s="1204"/>
      <c r="N8" s="1204"/>
      <c r="O8" s="1204"/>
      <c r="P8" s="1204"/>
      <c r="Q8" s="1204"/>
      <c r="R8" s="1204"/>
      <c r="S8" s="1204"/>
      <c r="T8" s="1204"/>
      <c r="U8" s="1204"/>
      <c r="V8" s="1204"/>
      <c r="CT8" s="18"/>
    </row>
    <row r="9" spans="2:113" ht="12" customHeight="1">
      <c r="CT9" s="18"/>
    </row>
    <row r="10" spans="2:113" ht="12" customHeight="1">
      <c r="B10" s="895" t="s">
        <v>4097</v>
      </c>
      <c r="C10" s="896"/>
      <c r="D10" s="896"/>
      <c r="E10" s="896"/>
      <c r="F10" s="896"/>
      <c r="G10" s="896"/>
      <c r="H10" s="897"/>
      <c r="I10" s="889"/>
      <c r="J10" s="890"/>
      <c r="K10" s="890"/>
      <c r="L10" s="890"/>
      <c r="M10" s="890"/>
      <c r="N10" s="890"/>
      <c r="O10" s="890"/>
      <c r="P10" s="890"/>
      <c r="Q10" s="890"/>
      <c r="R10" s="890"/>
      <c r="S10" s="890"/>
      <c r="T10" s="890"/>
      <c r="U10" s="890"/>
      <c r="V10" s="890"/>
      <c r="W10" s="890"/>
      <c r="X10" s="890"/>
      <c r="Y10" s="890"/>
      <c r="Z10" s="891"/>
      <c r="AB10" s="1110" t="s">
        <v>16119</v>
      </c>
      <c r="AC10" s="1110"/>
      <c r="AD10" s="1110"/>
      <c r="AE10" s="1110"/>
      <c r="AF10" s="1110"/>
      <c r="AG10" s="1110"/>
      <c r="AH10" s="1110"/>
      <c r="AI10" s="1110"/>
      <c r="AJ10" s="1110"/>
      <c r="AK10" s="1110"/>
      <c r="AL10" s="1110"/>
      <c r="AM10" s="1110"/>
      <c r="AN10" s="1110"/>
      <c r="AO10" s="1110"/>
      <c r="AP10" s="1110"/>
      <c r="AQ10" s="1110"/>
      <c r="AR10" s="1110"/>
      <c r="AS10" s="1110"/>
      <c r="AT10" s="1110"/>
      <c r="AU10" s="1110"/>
      <c r="AV10" s="1110"/>
      <c r="AW10" s="1110"/>
      <c r="AX10" s="1110"/>
      <c r="AY10" s="1110"/>
      <c r="AZ10" s="1110"/>
      <c r="BA10" s="1110"/>
      <c r="BB10" s="1110"/>
      <c r="BC10" s="1110"/>
      <c r="BD10" s="1110"/>
      <c r="BE10" s="1110"/>
      <c r="BF10" s="1110"/>
      <c r="BG10" s="1110"/>
      <c r="BH10" s="1110"/>
      <c r="BI10" s="1110"/>
      <c r="BJ10" s="1110"/>
      <c r="BK10" s="1110"/>
      <c r="BL10" s="1110"/>
      <c r="BM10" s="1110"/>
      <c r="BN10" s="1110"/>
      <c r="BO10" s="1110"/>
      <c r="BP10" s="1110"/>
      <c r="BQ10" s="1110"/>
      <c r="BR10" s="1110"/>
      <c r="BS10" s="1110"/>
      <c r="BT10" s="1110"/>
      <c r="BU10" s="1110"/>
      <c r="BV10" s="1110"/>
      <c r="BW10" s="1110"/>
      <c r="BX10" s="1110"/>
      <c r="BY10" s="1110"/>
      <c r="BZ10" s="1110"/>
      <c r="CA10" s="1110"/>
      <c r="CB10" s="1110"/>
      <c r="CC10" s="1110"/>
      <c r="CD10" s="1110"/>
      <c r="CE10" s="1110"/>
      <c r="CF10" s="1110"/>
      <c r="CG10" s="1110"/>
      <c r="CH10" s="1110"/>
      <c r="CI10" s="1110"/>
      <c r="CJ10" s="1110"/>
      <c r="CK10" s="1110"/>
      <c r="CL10" s="1110"/>
      <c r="CM10" s="1110"/>
      <c r="CN10" s="1110"/>
      <c r="CO10" s="1110"/>
      <c r="CP10" s="1110"/>
      <c r="CQ10" s="1110"/>
      <c r="CR10" s="1110"/>
      <c r="CS10" s="1110"/>
      <c r="CT10" s="18"/>
    </row>
    <row r="11" spans="2:113" ht="12" customHeight="1">
      <c r="B11" s="898"/>
      <c r="C11" s="899"/>
      <c r="D11" s="899"/>
      <c r="E11" s="899"/>
      <c r="F11" s="899"/>
      <c r="G11" s="899"/>
      <c r="H11" s="900"/>
      <c r="I11" s="892"/>
      <c r="J11" s="893"/>
      <c r="K11" s="893"/>
      <c r="L11" s="893"/>
      <c r="M11" s="893"/>
      <c r="N11" s="893"/>
      <c r="O11" s="893"/>
      <c r="P11" s="893"/>
      <c r="Q11" s="893"/>
      <c r="R11" s="893"/>
      <c r="S11" s="893"/>
      <c r="T11" s="893"/>
      <c r="U11" s="893"/>
      <c r="V11" s="893"/>
      <c r="W11" s="893"/>
      <c r="X11" s="893"/>
      <c r="Y11" s="893"/>
      <c r="Z11" s="894"/>
      <c r="AB11" s="1110"/>
      <c r="AC11" s="1110"/>
      <c r="AD11" s="1110"/>
      <c r="AE11" s="1110"/>
      <c r="AF11" s="1110"/>
      <c r="AG11" s="1110"/>
      <c r="AH11" s="1110"/>
      <c r="AI11" s="1110"/>
      <c r="AJ11" s="1110"/>
      <c r="AK11" s="1110"/>
      <c r="AL11" s="1110"/>
      <c r="AM11" s="1110"/>
      <c r="AN11" s="1110"/>
      <c r="AO11" s="1110"/>
      <c r="AP11" s="1110"/>
      <c r="AQ11" s="1110"/>
      <c r="AR11" s="1110"/>
      <c r="AS11" s="1110"/>
      <c r="AT11" s="1110"/>
      <c r="AU11" s="1110"/>
      <c r="AV11" s="1110"/>
      <c r="AW11" s="1110"/>
      <c r="AX11" s="1110"/>
      <c r="AY11" s="1110"/>
      <c r="AZ11" s="1110"/>
      <c r="BA11" s="1110"/>
      <c r="BB11" s="1110"/>
      <c r="BC11" s="1110"/>
      <c r="BD11" s="1110"/>
      <c r="BE11" s="1110"/>
      <c r="BF11" s="1110"/>
      <c r="BG11" s="1110"/>
      <c r="BH11" s="1110"/>
      <c r="BI11" s="1110"/>
      <c r="BJ11" s="1110"/>
      <c r="BK11" s="1110"/>
      <c r="BL11" s="1110"/>
      <c r="BM11" s="1110"/>
      <c r="BN11" s="1110"/>
      <c r="BO11" s="1110"/>
      <c r="BP11" s="1110"/>
      <c r="BQ11" s="1110"/>
      <c r="BR11" s="1110"/>
      <c r="BS11" s="1110"/>
      <c r="BT11" s="1110"/>
      <c r="BU11" s="1110"/>
      <c r="BV11" s="1110"/>
      <c r="BW11" s="1110"/>
      <c r="BX11" s="1110"/>
      <c r="BY11" s="1110"/>
      <c r="BZ11" s="1110"/>
      <c r="CA11" s="1110"/>
      <c r="CB11" s="1110"/>
      <c r="CC11" s="1110"/>
      <c r="CD11" s="1110"/>
      <c r="CE11" s="1110"/>
      <c r="CF11" s="1110"/>
      <c r="CG11" s="1110"/>
      <c r="CH11" s="1110"/>
      <c r="CI11" s="1110"/>
      <c r="CJ11" s="1110"/>
      <c r="CK11" s="1110"/>
      <c r="CL11" s="1110"/>
      <c r="CM11" s="1110"/>
      <c r="CN11" s="1110"/>
      <c r="CO11" s="1110"/>
      <c r="CP11" s="1110"/>
      <c r="CQ11" s="1110"/>
      <c r="CR11" s="1110"/>
      <c r="CS11" s="1110"/>
      <c r="CT11" s="18"/>
    </row>
    <row r="12" spans="2:113" ht="12" customHeight="1">
      <c r="B12" s="879" t="s">
        <v>4104</v>
      </c>
      <c r="C12" s="880"/>
      <c r="D12" s="880"/>
      <c r="E12" s="880"/>
      <c r="F12" s="880"/>
      <c r="G12" s="880"/>
      <c r="H12" s="881"/>
      <c r="I12" s="1082" t="s">
        <v>4095</v>
      </c>
      <c r="J12" s="1012"/>
      <c r="K12" s="1012"/>
      <c r="L12" s="1012"/>
      <c r="M12" s="1012"/>
      <c r="N12" s="1012"/>
      <c r="O12" s="1012"/>
      <c r="P12" s="1012"/>
      <c r="Q12" s="1012"/>
      <c r="R12" s="1205" t="s">
        <v>4096</v>
      </c>
      <c r="S12" s="968"/>
      <c r="T12" s="969"/>
      <c r="U12" s="1012"/>
      <c r="V12" s="1012" t="s">
        <v>12</v>
      </c>
      <c r="W12" s="1012"/>
      <c r="X12" s="1012" t="s">
        <v>11</v>
      </c>
      <c r="Y12" s="1012"/>
      <c r="Z12" s="1078" t="s">
        <v>227</v>
      </c>
      <c r="AB12" s="121"/>
      <c r="AC12" s="121"/>
      <c r="AD12" s="121"/>
      <c r="AE12" s="121"/>
      <c r="AF12" s="121"/>
      <c r="AG12" s="121"/>
      <c r="AH12" s="121"/>
      <c r="AI12" s="121"/>
      <c r="AJ12" s="121"/>
      <c r="AK12" s="121"/>
      <c r="AL12" s="121"/>
      <c r="AM12" s="121"/>
      <c r="AN12" s="121"/>
      <c r="AO12" s="121"/>
      <c r="AP12" s="121"/>
      <c r="AQ12" s="121"/>
      <c r="AR12" s="121"/>
      <c r="AS12" s="121"/>
      <c r="AT12" s="121"/>
      <c r="AU12" s="121"/>
      <c r="AV12" s="121"/>
      <c r="AW12" s="121"/>
      <c r="AX12" s="121"/>
      <c r="AY12" s="121"/>
      <c r="AZ12" s="121"/>
      <c r="BA12" s="121"/>
      <c r="BB12" s="121"/>
      <c r="BC12" s="121"/>
      <c r="BD12" s="121"/>
      <c r="BE12" s="121"/>
      <c r="BF12" s="121"/>
      <c r="BG12" s="121"/>
      <c r="BH12" s="121"/>
      <c r="BI12" s="121"/>
      <c r="BJ12" s="121"/>
      <c r="BK12" s="121"/>
      <c r="BL12" s="121"/>
      <c r="BM12" s="121"/>
      <c r="BN12" s="121"/>
      <c r="BO12" s="121"/>
      <c r="BP12" s="121"/>
      <c r="BQ12" s="121"/>
      <c r="BR12" s="121"/>
      <c r="BS12" s="121"/>
      <c r="BT12" s="121"/>
      <c r="BU12" s="121"/>
      <c r="BV12" s="121"/>
      <c r="BW12" s="121"/>
      <c r="BX12" s="121"/>
      <c r="BY12" s="121"/>
      <c r="BZ12" s="121"/>
      <c r="CA12" s="121"/>
      <c r="CB12" s="121"/>
      <c r="CC12" s="121"/>
      <c r="CD12" s="121"/>
      <c r="CE12" s="121"/>
      <c r="CF12" s="121"/>
      <c r="CG12" s="121"/>
      <c r="CH12" s="121"/>
      <c r="CI12" s="121"/>
      <c r="CJ12" s="121"/>
      <c r="CK12" s="121"/>
      <c r="CL12" s="121"/>
      <c r="CM12" s="121"/>
      <c r="CN12" s="121"/>
      <c r="CO12" s="121"/>
      <c r="CP12" s="121"/>
      <c r="CQ12" s="121"/>
      <c r="CR12" s="121"/>
      <c r="CS12" s="121"/>
      <c r="CT12" s="18"/>
    </row>
    <row r="13" spans="2:113" ht="12" customHeight="1">
      <c r="B13" s="882"/>
      <c r="C13" s="883"/>
      <c r="D13" s="883"/>
      <c r="E13" s="883"/>
      <c r="F13" s="883"/>
      <c r="G13" s="883"/>
      <c r="H13" s="884"/>
      <c r="I13" s="1083"/>
      <c r="J13" s="1013"/>
      <c r="K13" s="1013"/>
      <c r="L13" s="1013"/>
      <c r="M13" s="1013"/>
      <c r="N13" s="1013"/>
      <c r="O13" s="1013"/>
      <c r="P13" s="1013"/>
      <c r="Q13" s="1013"/>
      <c r="R13" s="1206"/>
      <c r="S13" s="970"/>
      <c r="T13" s="971"/>
      <c r="U13" s="1013"/>
      <c r="V13" s="1013"/>
      <c r="W13" s="1013"/>
      <c r="X13" s="1013"/>
      <c r="Y13" s="1013"/>
      <c r="Z13" s="1079"/>
      <c r="AC13" s="18"/>
      <c r="AD13" s="245" t="s">
        <v>3871</v>
      </c>
      <c r="AE13" s="245"/>
      <c r="AF13" s="245"/>
      <c r="AG13" s="245"/>
      <c r="AH13" s="245"/>
      <c r="AI13" s="245"/>
      <c r="AJ13" s="245"/>
      <c r="AK13" s="245"/>
      <c r="AL13" s="245"/>
      <c r="AM13" s="245"/>
      <c r="AN13" s="245"/>
      <c r="AO13" s="245"/>
      <c r="AP13" s="245"/>
      <c r="AQ13" s="245"/>
      <c r="AR13" s="245"/>
      <c r="AS13" s="245"/>
      <c r="AT13" s="245"/>
      <c r="AU13" s="245"/>
      <c r="AV13" s="245"/>
      <c r="AW13" s="245"/>
      <c r="AX13" s="245"/>
      <c r="AY13" s="18"/>
      <c r="AZ13" s="18"/>
      <c r="BA13" s="18"/>
      <c r="BB13" s="18"/>
      <c r="BC13" s="18"/>
      <c r="BD13" s="18"/>
      <c r="BE13" s="18"/>
      <c r="BF13" s="18"/>
      <c r="BG13" s="18"/>
      <c r="BH13" s="18"/>
      <c r="BI13" s="18"/>
      <c r="BJ13" s="18"/>
      <c r="BK13" s="18"/>
      <c r="BL13" s="18"/>
      <c r="BM13" s="18"/>
      <c r="BN13" s="18"/>
      <c r="BO13" s="18"/>
      <c r="BP13" s="18"/>
      <c r="BQ13" s="18"/>
      <c r="BR13" s="18"/>
      <c r="BS13" s="18"/>
      <c r="BT13" s="18"/>
      <c r="BU13" s="18"/>
      <c r="BV13" s="18"/>
      <c r="BW13" s="18"/>
      <c r="BX13" s="18"/>
      <c r="BY13" s="18"/>
      <c r="BZ13" s="18"/>
      <c r="CA13" s="18"/>
      <c r="CB13" s="18"/>
      <c r="CC13" s="18"/>
      <c r="CD13" s="18"/>
      <c r="CE13" s="18"/>
      <c r="CF13" s="18"/>
      <c r="CG13" s="18"/>
      <c r="CH13" s="18"/>
      <c r="CI13" s="18"/>
      <c r="CJ13" s="18"/>
      <c r="CK13" s="18"/>
      <c r="CL13" s="18"/>
      <c r="CM13" s="18"/>
      <c r="CN13" s="18"/>
      <c r="CO13" s="18"/>
      <c r="CP13" s="18"/>
      <c r="CQ13" s="18"/>
      <c r="CR13" s="18"/>
      <c r="CS13" s="18"/>
      <c r="CT13" s="18"/>
    </row>
    <row r="14" spans="2:113" ht="12" customHeight="1">
      <c r="B14" s="1147" t="s">
        <v>4098</v>
      </c>
      <c r="C14" s="1147"/>
      <c r="D14" s="1147"/>
      <c r="E14" s="1147"/>
      <c r="F14" s="1147"/>
      <c r="G14" s="1113" t="s">
        <v>3755</v>
      </c>
      <c r="H14" s="1113"/>
      <c r="I14" s="1115"/>
      <c r="J14" s="1115"/>
      <c r="K14" s="1115"/>
      <c r="L14" s="1115"/>
      <c r="M14" s="1115"/>
      <c r="N14" s="1115"/>
      <c r="O14" s="1115"/>
      <c r="P14" s="1115"/>
      <c r="Q14" s="1115"/>
      <c r="R14" s="1115"/>
      <c r="S14" s="1115"/>
      <c r="T14" s="1115"/>
      <c r="U14" s="1115"/>
      <c r="V14" s="1115"/>
      <c r="W14" s="1115"/>
      <c r="X14" s="1115"/>
      <c r="Y14" s="1115"/>
      <c r="Z14" s="1115"/>
      <c r="AC14" s="18"/>
      <c r="AD14" s="246"/>
      <c r="AE14" s="246"/>
      <c r="AF14" s="246"/>
      <c r="AG14" s="246"/>
      <c r="AH14" s="246"/>
      <c r="AI14" s="246"/>
      <c r="AJ14" s="246"/>
      <c r="AK14" s="246"/>
      <c r="AL14" s="246"/>
      <c r="AM14" s="246"/>
      <c r="AN14" s="246"/>
      <c r="AO14" s="246"/>
      <c r="AP14" s="246"/>
      <c r="AQ14" s="246"/>
      <c r="AR14" s="246"/>
      <c r="AS14" s="246"/>
      <c r="AT14" s="246"/>
      <c r="AU14" s="246"/>
      <c r="AV14" s="246"/>
      <c r="AW14" s="246"/>
      <c r="AX14" s="246"/>
      <c r="AY14" s="247"/>
      <c r="AZ14" s="18"/>
      <c r="BA14" s="18"/>
      <c r="BB14" s="18"/>
      <c r="BC14" s="18"/>
      <c r="BD14" s="18"/>
      <c r="BE14" s="18"/>
      <c r="BF14" s="18"/>
      <c r="BG14" s="18"/>
      <c r="BH14" s="18"/>
      <c r="BI14" s="18"/>
      <c r="BJ14" s="18"/>
      <c r="BK14" s="18"/>
      <c r="BL14" s="18"/>
      <c r="BM14" s="18"/>
      <c r="BN14" s="18"/>
      <c r="BO14" s="18"/>
      <c r="BP14" s="18"/>
      <c r="BQ14" s="18"/>
      <c r="BR14" s="18"/>
      <c r="BS14" s="18"/>
      <c r="BT14" s="18"/>
      <c r="BU14" s="18"/>
      <c r="BV14" s="18"/>
      <c r="BW14" s="18"/>
      <c r="BX14" s="18"/>
      <c r="BY14" s="18"/>
      <c r="BZ14" s="18"/>
      <c r="CA14" s="18"/>
      <c r="CB14" s="18"/>
      <c r="CC14" s="18"/>
      <c r="CD14" s="18"/>
      <c r="CE14" s="18"/>
      <c r="CF14" s="18"/>
      <c r="CG14" s="18"/>
      <c r="CH14" s="18"/>
      <c r="CI14" s="18"/>
      <c r="CJ14" s="18"/>
      <c r="CK14" s="18"/>
      <c r="CL14" s="18"/>
      <c r="CM14" s="18"/>
      <c r="CN14" s="18"/>
      <c r="CO14" s="18"/>
      <c r="CP14" s="18"/>
      <c r="CQ14" s="18"/>
      <c r="CR14" s="18"/>
      <c r="CS14" s="18"/>
      <c r="CT14" s="18"/>
    </row>
    <row r="15" spans="2:113" ht="12" customHeight="1">
      <c r="B15" s="1147"/>
      <c r="C15" s="1147"/>
      <c r="D15" s="1147"/>
      <c r="E15" s="1147"/>
      <c r="F15" s="1147"/>
      <c r="G15" s="1113"/>
      <c r="H15" s="1113"/>
      <c r="I15" s="1115"/>
      <c r="J15" s="1115"/>
      <c r="K15" s="1115"/>
      <c r="L15" s="1115"/>
      <c r="M15" s="1115"/>
      <c r="N15" s="1115"/>
      <c r="O15" s="1115"/>
      <c r="P15" s="1115"/>
      <c r="Q15" s="1115"/>
      <c r="R15" s="1115"/>
      <c r="S15" s="1115"/>
      <c r="T15" s="1115"/>
      <c r="U15" s="1115"/>
      <c r="V15" s="1115"/>
      <c r="W15" s="1115"/>
      <c r="X15" s="1115"/>
      <c r="Y15" s="1115"/>
      <c r="Z15" s="1115"/>
      <c r="AC15" s="18"/>
      <c r="AD15" s="248"/>
      <c r="AE15" s="18"/>
      <c r="AF15" s="18"/>
      <c r="AG15" s="249"/>
      <c r="AH15" s="249"/>
      <c r="AI15" s="249"/>
      <c r="AJ15" s="249"/>
      <c r="AK15" s="249"/>
      <c r="AL15" s="259"/>
      <c r="AM15" s="259"/>
      <c r="AN15" s="259"/>
      <c r="AO15" s="259"/>
      <c r="AP15" s="259"/>
      <c r="AQ15" s="260"/>
      <c r="AR15" s="259"/>
      <c r="AS15" s="259"/>
      <c r="AT15" s="259"/>
      <c r="AU15" s="259"/>
      <c r="AV15" s="259"/>
      <c r="AW15" s="18"/>
      <c r="AX15" s="18"/>
      <c r="AY15" s="18"/>
      <c r="AZ15" s="18"/>
      <c r="BA15" s="18"/>
      <c r="BB15" s="18"/>
      <c r="BC15" s="18"/>
      <c r="BD15" s="18"/>
      <c r="BE15" s="18"/>
      <c r="BF15" s="18"/>
      <c r="BG15" s="18"/>
      <c r="BH15" s="18"/>
      <c r="BI15" s="249"/>
      <c r="BJ15" s="249" t="s">
        <v>3810</v>
      </c>
      <c r="BK15" s="261">
        <f>[2]業務体制①!AL3</f>
        <v>0</v>
      </c>
      <c r="BL15" s="261"/>
      <c r="BM15" s="261"/>
      <c r="BN15" s="261"/>
      <c r="BO15" s="261"/>
      <c r="BP15" s="261"/>
      <c r="BQ15" s="261"/>
      <c r="BR15" s="261"/>
      <c r="BS15" s="261"/>
      <c r="BT15" s="261"/>
      <c r="BU15" s="261"/>
      <c r="BV15" s="262"/>
      <c r="BW15" s="262"/>
      <c r="BX15" s="262"/>
      <c r="BY15" s="262"/>
      <c r="BZ15" s="262"/>
      <c r="CA15" s="262"/>
      <c r="CB15" s="262"/>
      <c r="CC15" s="262"/>
      <c r="CD15" s="262"/>
      <c r="CE15" s="262"/>
      <c r="CF15" s="262"/>
      <c r="CG15" s="262"/>
      <c r="CH15" s="262"/>
      <c r="CI15" s="262"/>
      <c r="CJ15" s="262"/>
      <c r="CK15" s="262"/>
      <c r="CL15" s="262"/>
      <c r="CM15" s="262"/>
      <c r="CN15" s="262"/>
      <c r="CO15" s="262"/>
      <c r="CP15" s="262"/>
      <c r="CQ15" s="262"/>
      <c r="CR15" s="18"/>
      <c r="CS15" s="18"/>
      <c r="CT15" s="18"/>
    </row>
    <row r="16" spans="2:113" ht="12" customHeight="1">
      <c r="B16" s="1147"/>
      <c r="C16" s="1147"/>
      <c r="D16" s="1147"/>
      <c r="E16" s="1147"/>
      <c r="F16" s="1147"/>
      <c r="G16" s="1114" t="s">
        <v>3975</v>
      </c>
      <c r="H16" s="1114"/>
      <c r="I16" s="1156"/>
      <c r="J16" s="1157"/>
      <c r="K16" s="1157"/>
      <c r="L16" s="1157"/>
      <c r="M16" s="1157"/>
      <c r="N16" s="1157"/>
      <c r="O16" s="1157"/>
      <c r="P16" s="1157"/>
      <c r="Q16" s="1157"/>
      <c r="R16" s="1157"/>
      <c r="S16" s="1157"/>
      <c r="T16" s="1157"/>
      <c r="U16" s="1157"/>
      <c r="V16" s="1157"/>
      <c r="W16" s="1157"/>
      <c r="X16" s="1157"/>
      <c r="Y16" s="1157"/>
      <c r="Z16" s="1169"/>
      <c r="AC16" s="18"/>
      <c r="AD16" s="24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8"/>
      <c r="BK16" s="18"/>
      <c r="BL16" s="18"/>
      <c r="BM16" s="18"/>
      <c r="BN16" s="18"/>
      <c r="BO16" s="18"/>
      <c r="BP16" s="18"/>
      <c r="BQ16" s="18"/>
      <c r="BR16" s="18"/>
      <c r="BS16" s="18"/>
      <c r="BT16" s="18"/>
      <c r="BU16" s="18"/>
      <c r="BV16" s="18"/>
      <c r="BW16" s="18"/>
      <c r="BX16" s="18"/>
      <c r="BY16" s="18"/>
      <c r="BZ16" s="18"/>
      <c r="CA16" s="18"/>
      <c r="CB16" s="18"/>
      <c r="CC16" s="18"/>
      <c r="CD16" s="18"/>
      <c r="CE16" s="18"/>
      <c r="CF16" s="18"/>
      <c r="CG16" s="18"/>
      <c r="CH16" s="18"/>
      <c r="CI16" s="18"/>
      <c r="CJ16" s="18"/>
      <c r="CK16" s="18"/>
      <c r="CL16" s="18"/>
      <c r="CM16" s="18"/>
      <c r="CN16" s="18"/>
      <c r="CO16" s="18"/>
      <c r="CP16" s="18"/>
      <c r="CQ16" s="18"/>
      <c r="CR16" s="18"/>
      <c r="CS16" s="18"/>
      <c r="CT16" s="18"/>
      <c r="CW16" s="3">
        <v>0</v>
      </c>
      <c r="CX16" s="24">
        <v>0</v>
      </c>
      <c r="DE16" s="418" t="s">
        <v>3847</v>
      </c>
      <c r="DF16" s="418" t="s">
        <v>3835</v>
      </c>
      <c r="DG16" s="418" t="s">
        <v>3841</v>
      </c>
      <c r="DH16" s="418" t="s">
        <v>3886</v>
      </c>
      <c r="DI16" s="418" t="s">
        <v>3887</v>
      </c>
    </row>
    <row r="17" spans="2:123" ht="12" customHeight="1">
      <c r="B17" s="1147"/>
      <c r="C17" s="1147"/>
      <c r="D17" s="1147"/>
      <c r="E17" s="1147"/>
      <c r="F17" s="1147"/>
      <c r="G17" s="1114"/>
      <c r="H17" s="1114"/>
      <c r="I17" s="1159"/>
      <c r="J17" s="1160"/>
      <c r="K17" s="1160"/>
      <c r="L17" s="1160"/>
      <c r="M17" s="1160"/>
      <c r="N17" s="1160"/>
      <c r="O17" s="1160"/>
      <c r="P17" s="1160"/>
      <c r="Q17" s="1160"/>
      <c r="R17" s="1160"/>
      <c r="S17" s="1160"/>
      <c r="T17" s="1160"/>
      <c r="U17" s="1160"/>
      <c r="V17" s="1160"/>
      <c r="W17" s="1160"/>
      <c r="X17" s="1160"/>
      <c r="Y17" s="1160"/>
      <c r="Z17" s="1231"/>
      <c r="AC17" s="18"/>
      <c r="AD17" s="250" t="s">
        <v>3872</v>
      </c>
      <c r="AE17" s="250"/>
      <c r="AF17" s="250"/>
      <c r="AG17" s="250"/>
      <c r="AH17" s="250"/>
      <c r="AI17" s="250"/>
      <c r="AJ17" s="250"/>
      <c r="AK17" s="250"/>
      <c r="AL17" s="250"/>
      <c r="AM17" s="250"/>
      <c r="AN17" s="250"/>
      <c r="AO17" s="250"/>
      <c r="AP17" s="250"/>
      <c r="AQ17" s="250"/>
      <c r="AR17" s="250"/>
      <c r="AS17" s="250"/>
      <c r="AT17" s="250"/>
      <c r="AU17" s="250"/>
      <c r="AV17" s="250"/>
      <c r="AW17" s="250"/>
      <c r="AX17" s="250"/>
      <c r="AY17" s="18"/>
      <c r="AZ17" s="18"/>
      <c r="BA17" s="18"/>
      <c r="BB17" s="18"/>
      <c r="BC17" s="18"/>
      <c r="BD17" s="18"/>
      <c r="BE17" s="18"/>
      <c r="BF17" s="18"/>
      <c r="BG17" s="18"/>
      <c r="BH17" s="18"/>
      <c r="BI17" s="18"/>
      <c r="BJ17" s="18"/>
      <c r="BK17" s="18"/>
      <c r="BL17" s="18"/>
      <c r="BM17" s="18"/>
      <c r="BN17" s="18"/>
      <c r="BO17" s="18"/>
      <c r="BP17" s="18"/>
      <c r="BQ17" s="18"/>
      <c r="BR17" s="18"/>
      <c r="BS17" s="18"/>
      <c r="BT17" s="18"/>
      <c r="BU17" s="18"/>
      <c r="BV17" s="18"/>
      <c r="BW17" s="18"/>
      <c r="BX17" s="18"/>
      <c r="BY17" s="18"/>
      <c r="BZ17" s="18"/>
      <c r="CA17" s="18"/>
      <c r="CB17" s="18"/>
      <c r="CC17" s="18"/>
      <c r="CD17" s="18"/>
      <c r="CE17" s="18"/>
      <c r="CF17" s="18"/>
      <c r="CG17" s="18"/>
      <c r="CH17" s="18"/>
      <c r="CI17" s="18"/>
      <c r="CJ17" s="18"/>
      <c r="CK17" s="18"/>
      <c r="CL17" s="18"/>
      <c r="CM17" s="18"/>
      <c r="CN17" s="18"/>
      <c r="CO17" s="18"/>
      <c r="CP17" s="18"/>
      <c r="CQ17" s="18"/>
      <c r="CR17" s="18"/>
      <c r="CS17" s="18"/>
      <c r="CT17" s="18"/>
      <c r="CW17" s="3">
        <v>1</v>
      </c>
      <c r="CX17" s="24">
        <v>5</v>
      </c>
      <c r="DD17" s="3" t="s">
        <v>3876</v>
      </c>
      <c r="DE17" s="417" t="b">
        <f>'業務体制 ② (2)'!$CC17</f>
        <v>0</v>
      </c>
      <c r="DF17" s="417" t="b">
        <f>'業務体制 ② (2)'!$CD17</f>
        <v>0</v>
      </c>
      <c r="DG17" s="417" t="b">
        <f>'業務体制 ② (2)'!$CE17</f>
        <v>0</v>
      </c>
      <c r="DH17" s="417" t="b">
        <f>'業務体制 ② (2)'!$CF17</f>
        <v>0</v>
      </c>
      <c r="DI17" s="417" t="b">
        <f>'業務体制 ② (2)'!$CG17</f>
        <v>0</v>
      </c>
      <c r="DK17" s="413"/>
      <c r="DL17" s="413"/>
      <c r="DM17" s="418"/>
      <c r="DN17" s="413"/>
      <c r="DO17" s="413"/>
      <c r="DP17" s="418"/>
    </row>
    <row r="18" spans="2:123" ht="12" customHeight="1">
      <c r="B18" s="1147"/>
      <c r="C18" s="1147"/>
      <c r="D18" s="1147"/>
      <c r="E18" s="1147"/>
      <c r="F18" s="1147"/>
      <c r="G18" s="1114"/>
      <c r="H18" s="1114"/>
      <c r="I18" s="1159"/>
      <c r="J18" s="1160"/>
      <c r="K18" s="1160"/>
      <c r="L18" s="1160"/>
      <c r="M18" s="1160"/>
      <c r="N18" s="1160"/>
      <c r="O18" s="1160"/>
      <c r="P18" s="1160"/>
      <c r="Q18" s="1160"/>
      <c r="R18" s="1160"/>
      <c r="S18" s="1160"/>
      <c r="T18" s="1160"/>
      <c r="U18" s="1160"/>
      <c r="V18" s="1160"/>
      <c r="W18" s="1160"/>
      <c r="X18" s="1160"/>
      <c r="Y18" s="1160"/>
      <c r="Z18" s="1231"/>
      <c r="AC18" s="18"/>
      <c r="AD18" s="250"/>
      <c r="AE18" s="250" t="s">
        <v>3873</v>
      </c>
      <c r="AF18" s="250"/>
      <c r="AG18" s="250"/>
      <c r="AH18" s="250"/>
      <c r="AI18" s="250"/>
      <c r="AJ18" s="250"/>
      <c r="AK18" s="250"/>
      <c r="AL18" s="250"/>
      <c r="AM18" s="250"/>
      <c r="AN18" s="250"/>
      <c r="AO18" s="250"/>
      <c r="AP18" s="250"/>
      <c r="AQ18" s="250"/>
      <c r="AR18" s="250"/>
      <c r="AS18" s="250"/>
      <c r="AT18" s="250"/>
      <c r="AU18" s="250"/>
      <c r="AV18" s="250"/>
      <c r="AW18" s="250"/>
      <c r="AX18" s="250"/>
      <c r="AY18" s="18"/>
      <c r="AZ18" s="18"/>
      <c r="BA18" s="18"/>
      <c r="BB18" s="18"/>
      <c r="BC18" s="18"/>
      <c r="BD18" s="18" t="s">
        <v>3874</v>
      </c>
      <c r="BE18" s="18"/>
      <c r="BF18" s="18"/>
      <c r="BG18" s="18"/>
      <c r="BH18" s="18"/>
      <c r="BI18" s="18"/>
      <c r="BJ18" s="18"/>
      <c r="BK18" s="18"/>
      <c r="BL18" s="18"/>
      <c r="BM18" s="18"/>
      <c r="BN18" s="18"/>
      <c r="BO18" s="18"/>
      <c r="BP18" s="18"/>
      <c r="BQ18" s="18"/>
      <c r="BR18" s="18"/>
      <c r="BS18" s="18"/>
      <c r="BT18" s="18" t="s">
        <v>3875</v>
      </c>
      <c r="BU18" s="18"/>
      <c r="BV18" s="18"/>
      <c r="BW18" s="18"/>
      <c r="BX18" s="18"/>
      <c r="BY18" s="18"/>
      <c r="BZ18" s="18"/>
      <c r="CA18" s="18"/>
      <c r="CB18" s="18"/>
      <c r="CC18" s="18"/>
      <c r="CD18" s="18"/>
      <c r="CE18" s="18"/>
      <c r="CF18" s="18"/>
      <c r="CG18" s="18"/>
      <c r="CH18" s="18"/>
      <c r="CI18" s="18"/>
      <c r="CJ18" s="18"/>
      <c r="CK18" s="18"/>
      <c r="CL18" s="18"/>
      <c r="CM18" s="18"/>
      <c r="CN18" s="18"/>
      <c r="CO18" s="18"/>
      <c r="CP18" s="18"/>
      <c r="CQ18" s="18"/>
      <c r="CR18" s="18"/>
      <c r="CS18" s="18"/>
      <c r="CT18" s="18"/>
      <c r="CW18" s="3">
        <v>2</v>
      </c>
      <c r="CX18" s="24">
        <v>10</v>
      </c>
      <c r="DD18" s="3" t="s">
        <v>3899</v>
      </c>
      <c r="DE18" s="417" t="b">
        <f>'業務体制 ② (2)'!$CC18</f>
        <v>0</v>
      </c>
      <c r="DF18" s="417" t="b">
        <f>'業務体制 ② (2)'!$CD18</f>
        <v>0</v>
      </c>
      <c r="DG18" s="417" t="b">
        <f>'業務体制 ② (2)'!$CE18</f>
        <v>0</v>
      </c>
      <c r="DH18" s="417" t="b">
        <f>'業務体制 ② (2)'!$CF18</f>
        <v>0</v>
      </c>
      <c r="DI18" s="417" t="b">
        <f>'業務体制 ② (2)'!$CG18</f>
        <v>0</v>
      </c>
      <c r="DK18" s="413"/>
      <c r="DL18" s="413"/>
      <c r="DM18" s="418"/>
      <c r="DN18" s="413"/>
      <c r="DO18" s="413"/>
      <c r="DP18" s="418"/>
    </row>
    <row r="19" spans="2:123" ht="12" customHeight="1">
      <c r="B19" s="1147"/>
      <c r="C19" s="1147"/>
      <c r="D19" s="1147"/>
      <c r="E19" s="1147"/>
      <c r="F19" s="1147"/>
      <c r="G19" s="1114"/>
      <c r="H19" s="1114"/>
      <c r="I19" s="1162"/>
      <c r="J19" s="1163"/>
      <c r="K19" s="1163"/>
      <c r="L19" s="1163"/>
      <c r="M19" s="1163"/>
      <c r="N19" s="1163"/>
      <c r="O19" s="1163"/>
      <c r="P19" s="1163"/>
      <c r="Q19" s="1163"/>
      <c r="R19" s="1163"/>
      <c r="S19" s="1163"/>
      <c r="T19" s="1163"/>
      <c r="U19" s="1163"/>
      <c r="V19" s="1163"/>
      <c r="W19" s="1163"/>
      <c r="X19" s="1163"/>
      <c r="Y19" s="1163"/>
      <c r="Z19" s="1171"/>
      <c r="AC19" s="18"/>
      <c r="AD19" s="250"/>
      <c r="AE19" s="250" t="s">
        <v>3847</v>
      </c>
      <c r="AF19" s="252"/>
      <c r="AG19" s="252"/>
      <c r="AH19" s="263"/>
      <c r="AI19" s="263" t="s">
        <v>3876</v>
      </c>
      <c r="AJ19" s="263"/>
      <c r="AK19" s="263"/>
      <c r="AL19" s="263" t="s">
        <v>3877</v>
      </c>
      <c r="AM19" s="263"/>
      <c r="AN19" s="263"/>
      <c r="AO19" s="263" t="s">
        <v>3878</v>
      </c>
      <c r="AP19" s="263"/>
      <c r="AQ19" s="263"/>
      <c r="AR19" s="263" t="s">
        <v>3879</v>
      </c>
      <c r="AS19" s="263"/>
      <c r="AT19" s="263"/>
      <c r="AU19" s="263" t="s">
        <v>3880</v>
      </c>
      <c r="AV19" s="263"/>
      <c r="AW19" s="263"/>
      <c r="AX19" s="263" t="s">
        <v>3881</v>
      </c>
      <c r="AY19" s="263"/>
      <c r="AZ19" s="263"/>
      <c r="BA19" s="263" t="s">
        <v>4</v>
      </c>
      <c r="BB19" s="263"/>
      <c r="BC19" s="252"/>
      <c r="BD19" s="1073"/>
      <c r="BE19" s="839"/>
      <c r="BF19" s="839"/>
      <c r="BG19" s="252" t="s">
        <v>4158</v>
      </c>
      <c r="BH19" s="1074"/>
      <c r="BI19" s="842"/>
      <c r="BJ19" s="842"/>
      <c r="BK19" s="250" t="s">
        <v>4159</v>
      </c>
      <c r="BL19" s="250"/>
      <c r="BM19" s="1073"/>
      <c r="BN19" s="839"/>
      <c r="BO19" s="839"/>
      <c r="BP19" s="252" t="s">
        <v>4160</v>
      </c>
      <c r="BQ19" s="1074"/>
      <c r="BR19" s="842"/>
      <c r="BS19" s="842"/>
      <c r="BT19" s="250" t="s">
        <v>4161</v>
      </c>
      <c r="BU19" s="1073"/>
      <c r="BV19" s="839"/>
      <c r="BW19" s="839"/>
      <c r="BX19" s="252" t="s">
        <v>4158</v>
      </c>
      <c r="BY19" s="1074"/>
      <c r="BZ19" s="842"/>
      <c r="CA19" s="842"/>
      <c r="CB19" s="18" t="s">
        <v>4159</v>
      </c>
      <c r="CC19" s="18"/>
      <c r="CD19" s="1073"/>
      <c r="CE19" s="839"/>
      <c r="CF19" s="839"/>
      <c r="CG19" s="252" t="s">
        <v>4158</v>
      </c>
      <c r="CH19" s="1074"/>
      <c r="CI19" s="842"/>
      <c r="CJ19" s="842"/>
      <c r="CK19" s="18" t="s">
        <v>3885</v>
      </c>
      <c r="CL19" s="18"/>
      <c r="CM19" s="18"/>
      <c r="CN19" s="18"/>
      <c r="CO19" s="18"/>
      <c r="CP19" s="18"/>
      <c r="CQ19" s="18"/>
      <c r="CR19" s="18"/>
      <c r="CS19" s="18"/>
      <c r="CT19" s="256"/>
      <c r="CW19" s="3">
        <v>3</v>
      </c>
      <c r="CX19" s="24">
        <v>15</v>
      </c>
      <c r="DD19" s="3" t="s">
        <v>3901</v>
      </c>
      <c r="DE19" s="417" t="b">
        <f>'業務体制 ② (2)'!$CC19</f>
        <v>0</v>
      </c>
      <c r="DF19" s="417" t="b">
        <f>'業務体制 ② (2)'!$CD19</f>
        <v>0</v>
      </c>
      <c r="DG19" s="417" t="b">
        <f>'業務体制 ② (2)'!$CE19</f>
        <v>0</v>
      </c>
      <c r="DH19" s="417" t="b">
        <f>'業務体制 ② (2)'!$CF19</f>
        <v>0</v>
      </c>
      <c r="DI19" s="417" t="b">
        <f>'業務体制 ② (2)'!$CG19</f>
        <v>0</v>
      </c>
      <c r="DK19" s="413"/>
      <c r="DL19" s="413"/>
      <c r="DM19" s="418"/>
      <c r="DN19" s="413"/>
      <c r="DO19" s="413"/>
      <c r="DP19" s="418"/>
    </row>
    <row r="20" spans="2:123" ht="12" customHeight="1">
      <c r="B20" s="1082" t="s">
        <v>4099</v>
      </c>
      <c r="C20" s="1012"/>
      <c r="D20" s="1012"/>
      <c r="E20" s="1012"/>
      <c r="F20" s="1078"/>
      <c r="G20" s="1082" t="s">
        <v>4100</v>
      </c>
      <c r="H20" s="1078"/>
      <c r="I20" s="171"/>
      <c r="J20" s="172"/>
      <c r="K20" s="172"/>
      <c r="L20" s="172"/>
      <c r="M20" s="172"/>
      <c r="N20" s="172"/>
      <c r="O20" s="172"/>
      <c r="P20" s="172"/>
      <c r="Q20" s="172"/>
      <c r="R20" s="172"/>
      <c r="S20" s="172"/>
      <c r="T20" s="172"/>
      <c r="U20" s="172"/>
      <c r="V20" s="172"/>
      <c r="W20" s="172"/>
      <c r="X20" s="172"/>
      <c r="Y20" s="172"/>
      <c r="Z20" s="173"/>
      <c r="AC20" s="18"/>
      <c r="AD20" s="250"/>
      <c r="AE20" s="250" t="s">
        <v>3835</v>
      </c>
      <c r="AF20" s="250"/>
      <c r="AG20" s="250"/>
      <c r="AH20" s="263"/>
      <c r="AI20" s="263" t="s">
        <v>3876</v>
      </c>
      <c r="AJ20" s="263"/>
      <c r="AK20" s="263"/>
      <c r="AL20" s="263" t="s">
        <v>3877</v>
      </c>
      <c r="AM20" s="263"/>
      <c r="AN20" s="263"/>
      <c r="AO20" s="263" t="s">
        <v>3878</v>
      </c>
      <c r="AP20" s="263"/>
      <c r="AQ20" s="263"/>
      <c r="AR20" s="263" t="s">
        <v>3879</v>
      </c>
      <c r="AS20" s="263"/>
      <c r="AT20" s="263"/>
      <c r="AU20" s="263" t="s">
        <v>3880</v>
      </c>
      <c r="AV20" s="263"/>
      <c r="AW20" s="263"/>
      <c r="AX20" s="263" t="s">
        <v>3881</v>
      </c>
      <c r="AY20" s="263"/>
      <c r="AZ20" s="263"/>
      <c r="BA20" s="263" t="s">
        <v>4</v>
      </c>
      <c r="BB20" s="263"/>
      <c r="BC20" s="252"/>
      <c r="BD20" s="1073"/>
      <c r="BE20" s="839"/>
      <c r="BF20" s="839"/>
      <c r="BG20" s="252" t="s">
        <v>3882</v>
      </c>
      <c r="BH20" s="1074"/>
      <c r="BI20" s="842"/>
      <c r="BJ20" s="842"/>
      <c r="BK20" s="250" t="s">
        <v>3883</v>
      </c>
      <c r="BL20" s="250"/>
      <c r="BM20" s="1073"/>
      <c r="BN20" s="839"/>
      <c r="BO20" s="839"/>
      <c r="BP20" s="252" t="s">
        <v>3882</v>
      </c>
      <c r="BQ20" s="1074"/>
      <c r="BR20" s="842"/>
      <c r="BS20" s="842"/>
      <c r="BT20" s="250" t="s">
        <v>3884</v>
      </c>
      <c r="BU20" s="1073"/>
      <c r="BV20" s="839"/>
      <c r="BW20" s="839"/>
      <c r="BX20" s="252" t="s">
        <v>3882</v>
      </c>
      <c r="BY20" s="1074"/>
      <c r="BZ20" s="842"/>
      <c r="CA20" s="842"/>
      <c r="CB20" s="250" t="s">
        <v>3883</v>
      </c>
      <c r="CC20" s="250"/>
      <c r="CD20" s="1073"/>
      <c r="CE20" s="839"/>
      <c r="CF20" s="839"/>
      <c r="CG20" s="252" t="s">
        <v>3882</v>
      </c>
      <c r="CH20" s="1074"/>
      <c r="CI20" s="842"/>
      <c r="CJ20" s="842"/>
      <c r="CK20" s="18" t="s">
        <v>3885</v>
      </c>
      <c r="CL20" s="18"/>
      <c r="CM20" s="18"/>
      <c r="CN20" s="18"/>
      <c r="CO20" s="18"/>
      <c r="CP20" s="18"/>
      <c r="CQ20" s="18"/>
      <c r="CR20" s="18"/>
      <c r="CS20" s="18"/>
      <c r="CT20" s="256"/>
      <c r="CW20" s="3">
        <v>4</v>
      </c>
      <c r="CX20" s="24">
        <v>20</v>
      </c>
      <c r="DD20" s="3" t="s">
        <v>3879</v>
      </c>
      <c r="DE20" s="417" t="b">
        <f>'業務体制 ② (2)'!$CC20</f>
        <v>0</v>
      </c>
      <c r="DF20" s="417" t="b">
        <f>'業務体制 ② (2)'!$CD20</f>
        <v>0</v>
      </c>
      <c r="DG20" s="417" t="b">
        <f>'業務体制 ② (2)'!$CE20</f>
        <v>0</v>
      </c>
      <c r="DH20" s="417" t="b">
        <f>'業務体制 ② (2)'!$CF20</f>
        <v>0</v>
      </c>
      <c r="DI20" s="417" t="b">
        <f>'業務体制 ② (2)'!$CG20</f>
        <v>0</v>
      </c>
      <c r="DK20" s="413"/>
      <c r="DL20" s="413"/>
      <c r="DM20" s="418"/>
      <c r="DN20" s="413"/>
      <c r="DO20" s="413"/>
      <c r="DP20" s="418"/>
    </row>
    <row r="21" spans="2:123" ht="12" customHeight="1">
      <c r="B21" s="1109"/>
      <c r="C21" s="1110"/>
      <c r="D21" s="1110"/>
      <c r="E21" s="1110"/>
      <c r="F21" s="1111"/>
      <c r="G21" s="1109"/>
      <c r="H21" s="1111"/>
      <c r="J21" s="148"/>
      <c r="K21" s="129" t="s">
        <v>3709</v>
      </c>
      <c r="N21" s="148"/>
      <c r="O21" s="129" t="s">
        <v>3711</v>
      </c>
      <c r="T21" s="148"/>
      <c r="U21" s="129" t="s">
        <v>3765</v>
      </c>
      <c r="V21" s="129"/>
      <c r="Z21" s="182"/>
      <c r="AC21" s="18"/>
      <c r="AD21" s="250"/>
      <c r="AE21" s="250" t="s">
        <v>3841</v>
      </c>
      <c r="AF21" s="250"/>
      <c r="AG21" s="250"/>
      <c r="AH21" s="263"/>
      <c r="AI21" s="263" t="s">
        <v>3876</v>
      </c>
      <c r="AJ21" s="263"/>
      <c r="AK21" s="263"/>
      <c r="AL21" s="263" t="s">
        <v>3877</v>
      </c>
      <c r="AM21" s="263"/>
      <c r="AN21" s="263"/>
      <c r="AO21" s="263" t="s">
        <v>3878</v>
      </c>
      <c r="AP21" s="263"/>
      <c r="AQ21" s="263"/>
      <c r="AR21" s="263" t="s">
        <v>3879</v>
      </c>
      <c r="AS21" s="263"/>
      <c r="AT21" s="263"/>
      <c r="AU21" s="263" t="s">
        <v>3880</v>
      </c>
      <c r="AV21" s="263"/>
      <c r="AW21" s="263"/>
      <c r="AX21" s="263" t="s">
        <v>3881</v>
      </c>
      <c r="AY21" s="263"/>
      <c r="AZ21" s="263"/>
      <c r="BA21" s="263" t="s">
        <v>4</v>
      </c>
      <c r="BB21" s="263"/>
      <c r="BC21" s="252"/>
      <c r="BD21" s="1073"/>
      <c r="BE21" s="839"/>
      <c r="BF21" s="839"/>
      <c r="BG21" s="252" t="s">
        <v>3882</v>
      </c>
      <c r="BH21" s="1074"/>
      <c r="BI21" s="842"/>
      <c r="BJ21" s="842"/>
      <c r="BK21" s="250" t="s">
        <v>3883</v>
      </c>
      <c r="BL21" s="250"/>
      <c r="BM21" s="1073"/>
      <c r="BN21" s="839"/>
      <c r="BO21" s="839"/>
      <c r="BP21" s="252" t="s">
        <v>3882</v>
      </c>
      <c r="BQ21" s="1074"/>
      <c r="BR21" s="842"/>
      <c r="BS21" s="842"/>
      <c r="BT21" s="250" t="s">
        <v>3884</v>
      </c>
      <c r="BU21" s="1073"/>
      <c r="BV21" s="839"/>
      <c r="BW21" s="839"/>
      <c r="BX21" s="252" t="s">
        <v>3882</v>
      </c>
      <c r="BY21" s="1074"/>
      <c r="BZ21" s="842"/>
      <c r="CA21" s="842"/>
      <c r="CB21" s="250" t="s">
        <v>3883</v>
      </c>
      <c r="CC21" s="250"/>
      <c r="CD21" s="1073"/>
      <c r="CE21" s="839"/>
      <c r="CF21" s="839"/>
      <c r="CG21" s="252" t="s">
        <v>3882</v>
      </c>
      <c r="CH21" s="1074"/>
      <c r="CI21" s="842"/>
      <c r="CJ21" s="842"/>
      <c r="CK21" s="18" t="s">
        <v>3885</v>
      </c>
      <c r="CL21" s="18"/>
      <c r="CM21" s="18"/>
      <c r="CN21" s="18"/>
      <c r="CO21" s="18"/>
      <c r="CP21" s="18"/>
      <c r="CQ21" s="18"/>
      <c r="CR21" s="18"/>
      <c r="CS21" s="18"/>
      <c r="CT21" s="256"/>
      <c r="CW21" s="3">
        <v>5</v>
      </c>
      <c r="CX21" s="24">
        <v>25</v>
      </c>
      <c r="DD21" s="3" t="s">
        <v>3903</v>
      </c>
      <c r="DE21" s="417" t="b">
        <f>'業務体制 ② (2)'!$CC21</f>
        <v>0</v>
      </c>
      <c r="DF21" s="417" t="b">
        <f>'業務体制 ② (2)'!$CD21</f>
        <v>0</v>
      </c>
      <c r="DG21" s="417" t="b">
        <f>'業務体制 ② (2)'!$CE21</f>
        <v>0</v>
      </c>
      <c r="DH21" s="417" t="b">
        <f>'業務体制 ② (2)'!$CF21</f>
        <v>0</v>
      </c>
      <c r="DI21" s="417" t="b">
        <f>'業務体制 ② (2)'!$CG21</f>
        <v>0</v>
      </c>
      <c r="DK21" s="413"/>
      <c r="DL21" s="413"/>
      <c r="DM21" s="418"/>
      <c r="DN21" s="413"/>
      <c r="DO21" s="413"/>
      <c r="DP21" s="418"/>
    </row>
    <row r="22" spans="2:123" ht="12" customHeight="1">
      <c r="B22" s="1109"/>
      <c r="C22" s="1110"/>
      <c r="D22" s="1110"/>
      <c r="E22" s="1110"/>
      <c r="F22" s="1111"/>
      <c r="G22" s="1109"/>
      <c r="H22" s="1111"/>
      <c r="I22" s="183"/>
      <c r="J22" s="148"/>
      <c r="K22" s="129" t="s">
        <v>3712</v>
      </c>
      <c r="T22" s="148"/>
      <c r="U22" s="129" t="s">
        <v>3730</v>
      </c>
      <c r="V22" s="129"/>
      <c r="Z22" s="182"/>
      <c r="AC22" s="18"/>
      <c r="AD22" s="250"/>
      <c r="AE22" s="250" t="s">
        <v>3886</v>
      </c>
      <c r="AF22" s="250"/>
      <c r="AG22" s="250"/>
      <c r="AH22" s="263"/>
      <c r="AI22" s="263" t="s">
        <v>3876</v>
      </c>
      <c r="AJ22" s="263"/>
      <c r="AK22" s="263"/>
      <c r="AL22" s="263" t="s">
        <v>3877</v>
      </c>
      <c r="AM22" s="263"/>
      <c r="AN22" s="263"/>
      <c r="AO22" s="263" t="s">
        <v>3878</v>
      </c>
      <c r="AP22" s="263"/>
      <c r="AQ22" s="263"/>
      <c r="AR22" s="263" t="s">
        <v>3879</v>
      </c>
      <c r="AS22" s="263"/>
      <c r="AT22" s="263"/>
      <c r="AU22" s="263" t="s">
        <v>3880</v>
      </c>
      <c r="AV22" s="263"/>
      <c r="AW22" s="263"/>
      <c r="AX22" s="263" t="s">
        <v>3881</v>
      </c>
      <c r="AY22" s="263"/>
      <c r="AZ22" s="263"/>
      <c r="BA22" s="263" t="s">
        <v>4</v>
      </c>
      <c r="BB22" s="263"/>
      <c r="BC22" s="252"/>
      <c r="BD22" s="1073"/>
      <c r="BE22" s="839"/>
      <c r="BF22" s="839"/>
      <c r="BG22" s="252" t="s">
        <v>3882</v>
      </c>
      <c r="BH22" s="1074"/>
      <c r="BI22" s="842"/>
      <c r="BJ22" s="842"/>
      <c r="BK22" s="250" t="s">
        <v>3883</v>
      </c>
      <c r="BL22" s="250"/>
      <c r="BM22" s="1073"/>
      <c r="BN22" s="839"/>
      <c r="BO22" s="839"/>
      <c r="BP22" s="252" t="s">
        <v>3882</v>
      </c>
      <c r="BQ22" s="1074"/>
      <c r="BR22" s="842"/>
      <c r="BS22" s="842"/>
      <c r="BT22" s="250" t="s">
        <v>3884</v>
      </c>
      <c r="BU22" s="1073"/>
      <c r="BV22" s="839"/>
      <c r="BW22" s="839"/>
      <c r="BX22" s="252" t="s">
        <v>3882</v>
      </c>
      <c r="BY22" s="1074"/>
      <c r="BZ22" s="842"/>
      <c r="CA22" s="842"/>
      <c r="CB22" s="250" t="s">
        <v>3883</v>
      </c>
      <c r="CC22" s="250"/>
      <c r="CD22" s="1073"/>
      <c r="CE22" s="839"/>
      <c r="CF22" s="839"/>
      <c r="CG22" s="252" t="s">
        <v>3882</v>
      </c>
      <c r="CH22" s="1074"/>
      <c r="CI22" s="842"/>
      <c r="CJ22" s="842"/>
      <c r="CK22" s="18" t="s">
        <v>3885</v>
      </c>
      <c r="CL22" s="18"/>
      <c r="CM22" s="18"/>
      <c r="CN22" s="18"/>
      <c r="CO22" s="18"/>
      <c r="CP22" s="18"/>
      <c r="CQ22" s="18"/>
      <c r="CR22" s="18"/>
      <c r="CS22" s="18"/>
      <c r="CT22" s="256"/>
      <c r="CW22" s="3">
        <v>6</v>
      </c>
      <c r="CX22" s="24">
        <v>30</v>
      </c>
      <c r="DD22" s="3" t="s">
        <v>3905</v>
      </c>
      <c r="DE22" s="417" t="b">
        <f>'業務体制 ② (2)'!$CC22</f>
        <v>0</v>
      </c>
      <c r="DF22" s="417" t="b">
        <f>'業務体制 ② (2)'!$CD22</f>
        <v>0</v>
      </c>
      <c r="DG22" s="417" t="b">
        <f>'業務体制 ② (2)'!$CE22</f>
        <v>0</v>
      </c>
      <c r="DH22" s="417" t="b">
        <f>'業務体制 ② (2)'!$CF22</f>
        <v>0</v>
      </c>
      <c r="DI22" s="417" t="b">
        <f>'業務体制 ② (2)'!$CG22</f>
        <v>0</v>
      </c>
      <c r="DK22" s="413"/>
      <c r="DL22" s="413"/>
      <c r="DM22" s="418"/>
      <c r="DN22" s="413"/>
      <c r="DO22" s="413"/>
      <c r="DP22" s="418"/>
    </row>
    <row r="23" spans="2:123" ht="12" customHeight="1">
      <c r="B23" s="1083"/>
      <c r="C23" s="1013"/>
      <c r="D23" s="1013"/>
      <c r="E23" s="1013"/>
      <c r="F23" s="1079"/>
      <c r="G23" s="1083"/>
      <c r="H23" s="1079"/>
      <c r="I23" s="176"/>
      <c r="J23" s="177"/>
      <c r="K23" s="177"/>
      <c r="L23" s="177"/>
      <c r="M23" s="177"/>
      <c r="N23" s="177"/>
      <c r="O23" s="177"/>
      <c r="P23" s="177"/>
      <c r="Q23" s="177"/>
      <c r="R23" s="177"/>
      <c r="S23" s="177"/>
      <c r="T23" s="177"/>
      <c r="U23" s="177"/>
      <c r="V23" s="177"/>
      <c r="W23" s="177"/>
      <c r="X23" s="177"/>
      <c r="Y23" s="177"/>
      <c r="Z23" s="178"/>
      <c r="AC23" s="18"/>
      <c r="AD23" s="250"/>
      <c r="AE23" s="250" t="s">
        <v>3887</v>
      </c>
      <c r="AF23" s="250"/>
      <c r="AG23" s="250"/>
      <c r="AH23" s="263"/>
      <c r="AI23" s="263" t="s">
        <v>3876</v>
      </c>
      <c r="AJ23" s="263"/>
      <c r="AK23" s="263"/>
      <c r="AL23" s="263" t="s">
        <v>3877</v>
      </c>
      <c r="AM23" s="263"/>
      <c r="AN23" s="263"/>
      <c r="AO23" s="263" t="s">
        <v>3878</v>
      </c>
      <c r="AP23" s="263"/>
      <c r="AQ23" s="263"/>
      <c r="AR23" s="263" t="s">
        <v>3879</v>
      </c>
      <c r="AS23" s="263"/>
      <c r="AT23" s="263"/>
      <c r="AU23" s="263" t="s">
        <v>3880</v>
      </c>
      <c r="AV23" s="263"/>
      <c r="AW23" s="263"/>
      <c r="AX23" s="263" t="s">
        <v>3881</v>
      </c>
      <c r="AY23" s="263"/>
      <c r="AZ23" s="263"/>
      <c r="BA23" s="263" t="s">
        <v>4</v>
      </c>
      <c r="BB23" s="263"/>
      <c r="BC23" s="252"/>
      <c r="BD23" s="1073"/>
      <c r="BE23" s="839"/>
      <c r="BF23" s="839"/>
      <c r="BG23" s="252" t="s">
        <v>3882</v>
      </c>
      <c r="BH23" s="1074"/>
      <c r="BI23" s="842"/>
      <c r="BJ23" s="842"/>
      <c r="BK23" s="250" t="s">
        <v>3883</v>
      </c>
      <c r="BL23" s="250"/>
      <c r="BM23" s="1073"/>
      <c r="BN23" s="839"/>
      <c r="BO23" s="839"/>
      <c r="BP23" s="252" t="s">
        <v>3882</v>
      </c>
      <c r="BQ23" s="1074"/>
      <c r="BR23" s="842"/>
      <c r="BS23" s="842"/>
      <c r="BT23" s="250" t="s">
        <v>3884</v>
      </c>
      <c r="BU23" s="1073"/>
      <c r="BV23" s="839"/>
      <c r="BW23" s="839"/>
      <c r="BX23" s="252" t="s">
        <v>3882</v>
      </c>
      <c r="BY23" s="1074"/>
      <c r="BZ23" s="842"/>
      <c r="CA23" s="842"/>
      <c r="CB23" s="250" t="s">
        <v>3883</v>
      </c>
      <c r="CC23" s="250"/>
      <c r="CD23" s="1073"/>
      <c r="CE23" s="839"/>
      <c r="CF23" s="839"/>
      <c r="CG23" s="252" t="s">
        <v>3882</v>
      </c>
      <c r="CH23" s="1074"/>
      <c r="CI23" s="842"/>
      <c r="CJ23" s="842"/>
      <c r="CK23" s="18" t="s">
        <v>3885</v>
      </c>
      <c r="CL23" s="18"/>
      <c r="CM23" s="18"/>
      <c r="CN23" s="18"/>
      <c r="CO23" s="18"/>
      <c r="CP23" s="18"/>
      <c r="CQ23" s="18"/>
      <c r="CR23" s="18"/>
      <c r="CS23" s="18"/>
      <c r="CT23" s="256"/>
      <c r="CW23" s="3">
        <v>7</v>
      </c>
      <c r="CX23" s="24">
        <v>35</v>
      </c>
      <c r="DD23" s="3" t="s">
        <v>4</v>
      </c>
      <c r="DE23" s="417" t="b">
        <f>'業務体制 ② (2)'!$CC23</f>
        <v>0</v>
      </c>
      <c r="DF23" s="417" t="b">
        <f>'業務体制 ② (2)'!$CD23</f>
        <v>0</v>
      </c>
      <c r="DG23" s="417" t="b">
        <f>'業務体制 ② (2)'!$CE23</f>
        <v>0</v>
      </c>
      <c r="DH23" s="417" t="b">
        <f>'業務体制 ② (2)'!$CF23</f>
        <v>0</v>
      </c>
      <c r="DI23" s="417" t="b">
        <f>'業務体制 ② (2)'!$CG23</f>
        <v>0</v>
      </c>
      <c r="DK23" s="413"/>
      <c r="DL23" s="413"/>
      <c r="DM23" s="418"/>
      <c r="DN23" s="413"/>
      <c r="DO23" s="413"/>
      <c r="DP23" s="418"/>
    </row>
    <row r="24" spans="2:123" ht="12" customHeight="1">
      <c r="B24" s="1140" t="s">
        <v>4101</v>
      </c>
      <c r="C24" s="1140"/>
      <c r="D24" s="1140"/>
      <c r="E24" s="1140"/>
      <c r="F24" s="1140"/>
      <c r="G24" s="1140"/>
      <c r="H24" s="1140"/>
      <c r="I24" s="862"/>
      <c r="J24" s="862"/>
      <c r="L24" s="1" t="s">
        <v>12</v>
      </c>
      <c r="N24" s="1" t="s">
        <v>11</v>
      </c>
      <c r="P24" s="1" t="s">
        <v>227</v>
      </c>
      <c r="Z24" s="185"/>
      <c r="AC24" s="18"/>
      <c r="AD24" s="250"/>
      <c r="AE24" s="250"/>
      <c r="AF24" s="250"/>
      <c r="AG24" s="250"/>
      <c r="AH24" s="252"/>
      <c r="AI24" s="252"/>
      <c r="AJ24" s="252"/>
      <c r="AK24" s="252"/>
      <c r="AL24" s="252"/>
      <c r="AM24" s="252"/>
      <c r="AN24" s="252"/>
      <c r="AO24" s="252"/>
      <c r="AP24" s="252"/>
      <c r="AQ24" s="252"/>
      <c r="AR24" s="252"/>
      <c r="AS24" s="252"/>
      <c r="AT24" s="252"/>
      <c r="AU24" s="252"/>
      <c r="AV24" s="252"/>
      <c r="AW24" s="252"/>
      <c r="AX24" s="252"/>
      <c r="AY24" s="252"/>
      <c r="AZ24" s="252"/>
      <c r="BA24" s="252"/>
      <c r="BB24" s="252"/>
      <c r="BC24" s="252"/>
      <c r="BD24" s="252"/>
      <c r="BE24" s="248"/>
      <c r="BF24" s="248"/>
      <c r="BG24" s="252"/>
      <c r="BH24" s="252"/>
      <c r="BI24" s="18"/>
      <c r="BJ24" s="18"/>
      <c r="BK24" s="250"/>
      <c r="BL24" s="250"/>
      <c r="BM24" s="250"/>
      <c r="BN24" s="18"/>
      <c r="BO24" s="18"/>
      <c r="BP24" s="250"/>
      <c r="BQ24" s="250"/>
      <c r="BR24" s="18"/>
      <c r="BS24" s="18"/>
      <c r="BT24" s="250"/>
      <c r="BU24" s="250"/>
      <c r="BV24" s="250"/>
      <c r="BW24" s="250"/>
      <c r="BX24" s="250"/>
      <c r="BY24" s="250"/>
      <c r="BZ24" s="250"/>
      <c r="CA24" s="250"/>
      <c r="CB24" s="250"/>
      <c r="CC24" s="250"/>
      <c r="CD24" s="250"/>
      <c r="CE24" s="250"/>
      <c r="CF24" s="18"/>
      <c r="CG24" s="18"/>
      <c r="CH24" s="18"/>
      <c r="CI24" s="18"/>
      <c r="CJ24" s="18"/>
      <c r="CK24" s="18"/>
      <c r="CL24" s="18"/>
      <c r="CM24" s="18"/>
      <c r="CN24" s="18"/>
      <c r="CO24" s="18"/>
      <c r="CP24" s="18"/>
      <c r="CQ24" s="18"/>
      <c r="CR24" s="18"/>
      <c r="CS24" s="18"/>
      <c r="CT24" s="256"/>
      <c r="CU24" s="349"/>
      <c r="CW24" s="3">
        <v>8</v>
      </c>
      <c r="CX24" s="24">
        <v>40</v>
      </c>
      <c r="DE24" s="3">
        <f>COUNTIF(DE17:DE23,TRUE)</f>
        <v>0</v>
      </c>
      <c r="DF24" s="3">
        <f>COUNTIF(DF17:DF23,TRUE)</f>
        <v>0</v>
      </c>
      <c r="DG24" s="3">
        <f>COUNTIF(DG17:DG23,TRUE)</f>
        <v>0</v>
      </c>
      <c r="DH24" s="3">
        <f>COUNTIF(DH17:DH23,TRUE)</f>
        <v>0</v>
      </c>
      <c r="DI24" s="3">
        <f>COUNTIF(DI17:DI23,TRUE)</f>
        <v>0</v>
      </c>
      <c r="DK24" s="27"/>
      <c r="DL24" s="27"/>
      <c r="DN24" s="413"/>
      <c r="DO24" s="413"/>
    </row>
    <row r="25" spans="2:123" ht="12" customHeight="1">
      <c r="B25" s="1113" t="s">
        <v>67</v>
      </c>
      <c r="C25" s="1113"/>
      <c r="D25" s="1113"/>
      <c r="E25" s="1113"/>
      <c r="F25" s="1113"/>
      <c r="G25" s="1113"/>
      <c r="H25" s="1113"/>
      <c r="I25" s="1114"/>
      <c r="J25" s="1114"/>
      <c r="K25" s="1114"/>
      <c r="L25" s="1114"/>
      <c r="M25" s="1114"/>
      <c r="N25" s="1114"/>
      <c r="O25" s="1114"/>
      <c r="P25" s="1114"/>
      <c r="Q25" s="1114"/>
      <c r="R25" s="1114"/>
      <c r="S25" s="1114"/>
      <c r="T25" s="1114"/>
      <c r="U25" s="1114"/>
      <c r="V25" s="1114"/>
      <c r="W25" s="1114"/>
      <c r="X25" s="1114"/>
      <c r="Y25" s="1114"/>
      <c r="Z25" s="1114"/>
      <c r="AC25" s="18"/>
      <c r="AD25" s="250"/>
      <c r="AE25" s="250"/>
      <c r="AF25" s="250"/>
      <c r="AG25" s="250"/>
      <c r="AH25" s="252"/>
      <c r="AI25" s="252"/>
      <c r="AJ25" s="252"/>
      <c r="AK25" s="252"/>
      <c r="AL25" s="252"/>
      <c r="AM25" s="252"/>
      <c r="AN25" s="252"/>
      <c r="AO25" s="252"/>
      <c r="AP25" s="252"/>
      <c r="AQ25" s="252"/>
      <c r="AR25" s="252"/>
      <c r="AS25" s="252"/>
      <c r="AT25" s="252"/>
      <c r="AU25" s="252"/>
      <c r="AV25" s="252"/>
      <c r="AW25" s="252"/>
      <c r="AY25" s="252"/>
      <c r="AZ25" s="264" t="s">
        <v>3888</v>
      </c>
      <c r="BA25" s="265"/>
      <c r="BB25" s="265"/>
      <c r="BC25" s="265"/>
      <c r="BD25" s="265"/>
      <c r="BE25" s="265"/>
      <c r="BF25" s="265"/>
      <c r="BG25" s="265"/>
      <c r="BH25" s="265"/>
      <c r="BI25" s="265"/>
      <c r="BJ25" s="265"/>
      <c r="BK25" s="265"/>
      <c r="BL25" s="265"/>
      <c r="BM25" s="265"/>
      <c r="BN25" s="265"/>
      <c r="BO25" s="265"/>
      <c r="BP25" s="265"/>
      <c r="BQ25" s="265"/>
      <c r="BR25" s="265"/>
      <c r="BS25" s="265"/>
      <c r="BT25" s="265"/>
      <c r="BU25" s="265"/>
      <c r="BV25" s="265"/>
      <c r="BW25" s="265"/>
      <c r="BX25" s="265"/>
      <c r="BY25" s="265"/>
      <c r="BZ25" s="265"/>
      <c r="CA25" s="265"/>
      <c r="CB25" s="265"/>
      <c r="CC25" s="265"/>
      <c r="CD25" s="265"/>
      <c r="CE25" s="265"/>
      <c r="CF25" s="265"/>
      <c r="CG25" s="265"/>
      <c r="CH25" s="265"/>
      <c r="CI25" s="265"/>
      <c r="CJ25" s="265"/>
      <c r="CK25" s="265"/>
      <c r="CL25" s="265"/>
      <c r="CM25" s="265"/>
      <c r="CN25" s="265"/>
      <c r="CO25" s="265"/>
      <c r="CP25" s="265"/>
      <c r="CQ25" s="265"/>
      <c r="CR25" s="266"/>
      <c r="CS25" s="18"/>
      <c r="CT25" s="256"/>
      <c r="CW25" s="3">
        <v>9</v>
      </c>
      <c r="CX25" s="24">
        <v>45</v>
      </c>
      <c r="DD25" s="18" t="s">
        <v>16203</v>
      </c>
      <c r="DE25" s="418" t="str">
        <f>RIGHT("00"&amp;BD19,2)&amp;":"&amp;RIGHT("00"&amp;BH19,2)</f>
        <v>00:00</v>
      </c>
      <c r="DF25" s="418" t="str">
        <f>RIGHT("00"&amp;BD20,2)&amp;":"&amp;RIGHT("00"&amp;BH20,2)</f>
        <v>00:00</v>
      </c>
      <c r="DG25" s="418" t="str">
        <f>RIGHT("00"&amp;BD21,2)&amp;":"&amp;RIGHT("00"&amp;BH21,2)</f>
        <v>00:00</v>
      </c>
      <c r="DH25" s="418" t="str">
        <f>RIGHT("00"&amp;BD22,2)&amp;":"&amp;RIGHT("00"&amp;BH22,2)</f>
        <v>00:00</v>
      </c>
      <c r="DI25" s="418" t="str">
        <f>RIGHT("00"&amp;BD23,2)&amp;":"&amp;RIGHT("00"&amp;BH23,2)</f>
        <v>00:00</v>
      </c>
      <c r="DK25" s="413"/>
      <c r="DL25" s="413"/>
      <c r="DN25" s="413"/>
      <c r="DO25" s="413"/>
    </row>
    <row r="26" spans="2:123" ht="12" customHeight="1">
      <c r="B26" s="1113"/>
      <c r="C26" s="1113"/>
      <c r="D26" s="1113"/>
      <c r="E26" s="1113"/>
      <c r="F26" s="1113"/>
      <c r="G26" s="1113"/>
      <c r="H26" s="1113"/>
      <c r="I26" s="1114"/>
      <c r="J26" s="1114"/>
      <c r="K26" s="1114"/>
      <c r="L26" s="1114"/>
      <c r="M26" s="1114"/>
      <c r="N26" s="1114"/>
      <c r="O26" s="1114"/>
      <c r="P26" s="1114"/>
      <c r="Q26" s="1114"/>
      <c r="R26" s="1114"/>
      <c r="S26" s="1114"/>
      <c r="T26" s="1114"/>
      <c r="U26" s="1114"/>
      <c r="V26" s="1114"/>
      <c r="W26" s="1114"/>
      <c r="X26" s="1114"/>
      <c r="Y26" s="1114"/>
      <c r="Z26" s="1114"/>
      <c r="AC26" s="18"/>
      <c r="AD26" s="250"/>
      <c r="AE26" s="250"/>
      <c r="AF26" s="250"/>
      <c r="AG26" s="250"/>
      <c r="AH26" s="252"/>
      <c r="AI26" s="252"/>
      <c r="AJ26" s="252"/>
      <c r="AK26" s="252"/>
      <c r="AM26" s="252"/>
      <c r="AN26" s="252"/>
      <c r="AO26" s="252"/>
      <c r="AP26" s="252"/>
      <c r="AQ26" s="252"/>
      <c r="AR26" s="252"/>
      <c r="AS26" s="252"/>
      <c r="AT26" s="252"/>
      <c r="AU26" s="252"/>
      <c r="AV26" s="252"/>
      <c r="AW26" s="252"/>
      <c r="AX26" s="252"/>
      <c r="AY26" s="252"/>
      <c r="AZ26" s="267"/>
      <c r="BA26" s="256" t="s">
        <v>3889</v>
      </c>
      <c r="BB26" s="256"/>
      <c r="BC26" s="256"/>
      <c r="BD26" s="256"/>
      <c r="BE26" s="256"/>
      <c r="BF26" s="256"/>
      <c r="BG26" s="552">
        <f>MOD(INT('業務体制 ② (2)'!AF14/100),10)</f>
        <v>0</v>
      </c>
      <c r="BH26" s="553">
        <f>MOD(INT('業務体制 ② (2)'!AF14/10),10)</f>
        <v>0</v>
      </c>
      <c r="BI26" s="553">
        <f>MOD(INT('業務体制 ② (2)'!AF14),10)</f>
        <v>0</v>
      </c>
      <c r="BJ26" s="268" t="s">
        <v>388</v>
      </c>
      <c r="BK26" s="553">
        <f>MOD(INT('業務体制 ② (2)'!AF14*10),10)</f>
        <v>0</v>
      </c>
      <c r="BL26" s="256" t="s">
        <v>3820</v>
      </c>
      <c r="BM26" s="256"/>
      <c r="BN26" s="256"/>
      <c r="BO26" s="256"/>
      <c r="BP26" s="256"/>
      <c r="BQ26" s="256"/>
      <c r="BR26" s="256"/>
      <c r="BS26" s="256"/>
      <c r="BT26" s="256" t="s">
        <v>3890</v>
      </c>
      <c r="BU26" s="256"/>
      <c r="BV26" s="256"/>
      <c r="BW26" s="256"/>
      <c r="BX26" s="256"/>
      <c r="BY26" s="256"/>
      <c r="BZ26" s="256"/>
      <c r="CA26" s="256"/>
      <c r="CB26" s="256"/>
      <c r="CC26" s="256"/>
      <c r="CD26" s="256"/>
      <c r="CE26" s="256"/>
      <c r="CF26" s="256"/>
      <c r="CG26" s="256"/>
      <c r="CH26" s="256"/>
      <c r="CI26" s="256"/>
      <c r="CJ26" s="256"/>
      <c r="CK26" s="553">
        <f>MOD(INT('業務体制 ② (2)'!BK14/100),10)</f>
        <v>0</v>
      </c>
      <c r="CL26" s="553">
        <f>MOD(INT('業務体制 ② (2)'!BK14/10),10)</f>
        <v>0</v>
      </c>
      <c r="CM26" s="553">
        <f>MOD(INT('業務体制 ② (2)'!BK14),10)</f>
        <v>0</v>
      </c>
      <c r="CN26" s="268" t="s">
        <v>388</v>
      </c>
      <c r="CO26" s="553">
        <f>MOD(INT('業務体制 ② (2)'!BK14*10),10)</f>
        <v>0</v>
      </c>
      <c r="CP26" s="256" t="s">
        <v>3820</v>
      </c>
      <c r="CQ26" s="256"/>
      <c r="CR26" s="269"/>
      <c r="CS26" s="18"/>
      <c r="CT26" s="256"/>
      <c r="CW26" s="3">
        <v>10</v>
      </c>
      <c r="CX26" s="24">
        <v>50</v>
      </c>
      <c r="DD26" s="18" t="s">
        <v>16204</v>
      </c>
      <c r="DE26" s="418" t="str">
        <f>RIGHT("00"&amp;BM19,2)&amp;":"&amp;RIGHT("00"&amp;BQ19,2)</f>
        <v>00:00</v>
      </c>
      <c r="DF26" s="418" t="str">
        <f>RIGHT("00"&amp;BM20,2)&amp;":"&amp;RIGHT("00"&amp;BQ20,2)</f>
        <v>00:00</v>
      </c>
      <c r="DG26" s="418" t="str">
        <f>RIGHT("00"&amp;BM21,2)&amp;":"&amp;RIGHT("00"&amp;BQ21,2)</f>
        <v>00:00</v>
      </c>
      <c r="DH26" s="418" t="str">
        <f>RIGHT("00"&amp;BM22,2)&amp;":"&amp;RIGHT("00"&amp;BQ22,2)</f>
        <v>00:00</v>
      </c>
      <c r="DI26" s="418" t="str">
        <f>RIGHT("00"&amp;BM23,2)&amp;":"&amp;RIGHT("00"&amp;BQ23,2)</f>
        <v>00:00</v>
      </c>
      <c r="DM26" s="418"/>
      <c r="DN26" s="27"/>
      <c r="DO26" s="27"/>
      <c r="DP26" s="418"/>
      <c r="DS26" s="109"/>
    </row>
    <row r="27" spans="2:123" ht="12" customHeight="1">
      <c r="B27" s="1263"/>
      <c r="C27" s="1263"/>
      <c r="D27" s="1263"/>
      <c r="E27" s="1263"/>
      <c r="F27" s="1263"/>
      <c r="G27" s="1263"/>
      <c r="H27" s="1263"/>
      <c r="I27" s="1261"/>
      <c r="J27" s="1261"/>
      <c r="K27" s="1261"/>
      <c r="L27" s="1261"/>
      <c r="M27" s="1261"/>
      <c r="N27" s="1261"/>
      <c r="O27" s="1261"/>
      <c r="P27" s="1261"/>
      <c r="Q27" s="1261"/>
      <c r="R27" s="1261"/>
      <c r="S27" s="1261"/>
      <c r="T27" s="1261"/>
      <c r="U27" s="1261"/>
      <c r="V27" s="1261"/>
      <c r="W27" s="1261"/>
      <c r="X27" s="1261"/>
      <c r="Y27" s="1261"/>
      <c r="Z27" s="1261"/>
      <c r="AC27" s="18"/>
      <c r="AD27" s="250"/>
      <c r="AE27" s="250"/>
      <c r="AF27" s="250"/>
      <c r="AG27" s="250"/>
      <c r="AH27" s="252"/>
      <c r="AI27" s="252"/>
      <c r="AJ27" s="252"/>
      <c r="AK27" s="252"/>
      <c r="AL27" s="252"/>
      <c r="AM27" s="252"/>
      <c r="AN27" s="252"/>
      <c r="AO27" s="252"/>
      <c r="AP27" s="252"/>
      <c r="AQ27" s="252"/>
      <c r="AR27" s="252"/>
      <c r="AS27" s="252"/>
      <c r="AT27" s="252"/>
      <c r="AU27" s="252"/>
      <c r="AV27" s="252"/>
      <c r="AW27" s="252"/>
      <c r="AX27" s="252"/>
      <c r="AY27" s="252"/>
      <c r="AZ27" s="270"/>
      <c r="BA27" s="271"/>
      <c r="BB27" s="271"/>
      <c r="BC27" s="271"/>
      <c r="BD27" s="271"/>
      <c r="BE27" s="271"/>
      <c r="BF27" s="271"/>
      <c r="BG27" s="271"/>
      <c r="BH27" s="1071"/>
      <c r="BI27" s="1071"/>
      <c r="BJ27" s="1071"/>
      <c r="BK27" s="1071"/>
      <c r="BL27" s="271"/>
      <c r="BM27" s="271"/>
      <c r="BN27" s="271"/>
      <c r="BO27" s="271"/>
      <c r="BP27" s="271"/>
      <c r="BQ27" s="271"/>
      <c r="BR27" s="271"/>
      <c r="BS27" s="271"/>
      <c r="BT27" s="271"/>
      <c r="BU27" s="271" t="s">
        <v>3891</v>
      </c>
      <c r="BV27" s="271"/>
      <c r="BW27" s="271"/>
      <c r="BX27" s="271"/>
      <c r="BY27" s="271"/>
      <c r="BZ27" s="271"/>
      <c r="CA27" s="271"/>
      <c r="CB27" s="271"/>
      <c r="CC27" s="271"/>
      <c r="CD27" s="271"/>
      <c r="CE27" s="271"/>
      <c r="CF27" s="271"/>
      <c r="CG27" s="271"/>
      <c r="CH27" s="271"/>
      <c r="CI27" s="271"/>
      <c r="CJ27" s="271"/>
      <c r="CK27" s="553">
        <f>MOD(INT('業務体制 ② (2)'!BK15/100),10)</f>
        <v>0</v>
      </c>
      <c r="CL27" s="553">
        <f>MOD(INT('業務体制 ② (2)'!BK15/10),10)</f>
        <v>0</v>
      </c>
      <c r="CM27" s="553">
        <f>MOD(INT('業務体制 ② (2)'!BK15),10)</f>
        <v>0</v>
      </c>
      <c r="CN27" s="272" t="s">
        <v>388</v>
      </c>
      <c r="CO27" s="553">
        <f>MOD(INT('業務体制 ② (2)'!BK15*10),10)</f>
        <v>0</v>
      </c>
      <c r="CP27" s="271" t="s">
        <v>3820</v>
      </c>
      <c r="CQ27" s="271"/>
      <c r="CR27" s="273"/>
      <c r="CS27" s="18"/>
      <c r="CT27" s="256"/>
      <c r="CW27" s="3">
        <v>11</v>
      </c>
      <c r="CX27" s="24">
        <v>55</v>
      </c>
      <c r="DD27" s="18" t="s">
        <v>16205</v>
      </c>
      <c r="DE27" s="418" t="str">
        <f>RIGHT("00"&amp;BU19,2)&amp;":"&amp;RIGHT("00"&amp;BY19,2)</f>
        <v>00:00</v>
      </c>
      <c r="DF27" s="418" t="str">
        <f>RIGHT("00"&amp;BU20,2)&amp;":"&amp;RIGHT("00"&amp;BY20,2)</f>
        <v>00:00</v>
      </c>
      <c r="DG27" s="418" t="str">
        <f>RIGHT("00"&amp;BU21,2)&amp;":"&amp;RIGHT("00"&amp;BY21,2)</f>
        <v>00:00</v>
      </c>
      <c r="DH27" s="418" t="str">
        <f>RIGHT("00"&amp;BU22,2)&amp;":"&amp;RIGHT("00"&amp;BY22,2)</f>
        <v>00:00</v>
      </c>
      <c r="DI27" s="418" t="str">
        <f>RIGHT("00"&amp;BU23,2)&amp;":"&amp;RIGHT("00"&amp;BY23,2)</f>
        <v>00:00</v>
      </c>
      <c r="DM27" s="416"/>
      <c r="DN27" s="27"/>
      <c r="DO27" s="27"/>
      <c r="DP27" s="71"/>
    </row>
    <row r="28" spans="2:123" ht="12" customHeight="1">
      <c r="B28" s="889" t="s">
        <v>4138</v>
      </c>
      <c r="C28" s="890"/>
      <c r="D28" s="890"/>
      <c r="E28" s="890"/>
      <c r="F28" s="890"/>
      <c r="G28" s="890"/>
      <c r="H28" s="890"/>
      <c r="I28" s="890"/>
      <c r="J28" s="890"/>
      <c r="K28" s="890"/>
      <c r="L28" s="890"/>
      <c r="M28" s="890"/>
      <c r="N28" s="890"/>
      <c r="O28" s="890"/>
      <c r="P28" s="890"/>
      <c r="Q28" s="890"/>
      <c r="R28" s="890"/>
      <c r="S28" s="890"/>
      <c r="T28" s="890"/>
      <c r="U28" s="890"/>
      <c r="V28" s="890"/>
      <c r="W28" s="890"/>
      <c r="X28" s="890"/>
      <c r="Y28" s="890"/>
      <c r="Z28" s="891"/>
      <c r="AA28" s="3"/>
      <c r="AC28" s="18"/>
      <c r="AD28" s="250"/>
      <c r="AE28" s="250" t="s">
        <v>3892</v>
      </c>
      <c r="AF28" s="250"/>
      <c r="AG28" s="250"/>
      <c r="AH28" s="250"/>
      <c r="AI28" s="250"/>
      <c r="AJ28" s="250"/>
      <c r="AK28" s="250"/>
      <c r="AL28" s="250"/>
      <c r="AM28" s="250"/>
      <c r="AN28" s="250"/>
      <c r="AO28" s="250"/>
      <c r="AP28" s="250"/>
      <c r="AQ28" s="250"/>
      <c r="AR28" s="250"/>
      <c r="AS28" s="250"/>
      <c r="AT28" s="250"/>
      <c r="AU28" s="250"/>
      <c r="AV28" s="250"/>
      <c r="AW28" s="250"/>
      <c r="AX28" s="250"/>
      <c r="AY28" s="250"/>
      <c r="AZ28" s="250"/>
      <c r="BA28" s="250"/>
      <c r="BB28" s="250"/>
      <c r="BC28" s="250"/>
      <c r="BD28" s="250"/>
      <c r="BE28" s="250"/>
      <c r="BF28" s="250"/>
      <c r="BG28" s="250"/>
      <c r="BH28" s="250"/>
      <c r="BI28" s="250"/>
      <c r="BJ28" s="250"/>
      <c r="BK28" s="250"/>
      <c r="BL28" s="250"/>
      <c r="BM28" s="250"/>
      <c r="BN28" s="250"/>
      <c r="BO28" s="250"/>
      <c r="BP28" s="250"/>
      <c r="BQ28" s="250"/>
      <c r="BR28" s="250"/>
      <c r="BS28" s="250"/>
      <c r="BT28" s="250"/>
      <c r="BU28" s="250"/>
      <c r="BV28" s="250"/>
      <c r="BW28" s="250"/>
      <c r="BX28" s="250"/>
      <c r="BY28" s="250"/>
      <c r="BZ28" s="250"/>
      <c r="CA28" s="250"/>
      <c r="CB28" s="250"/>
      <c r="CC28" s="250"/>
      <c r="CD28" s="250"/>
      <c r="CE28" s="250"/>
      <c r="CF28" s="18"/>
      <c r="CG28" s="18"/>
      <c r="CH28" s="18"/>
      <c r="CI28" s="18"/>
      <c r="CJ28" s="18"/>
      <c r="CK28" s="18"/>
      <c r="CL28" s="18"/>
      <c r="CM28" s="18"/>
      <c r="CN28" s="18"/>
      <c r="CO28" s="18"/>
      <c r="CP28" s="18"/>
      <c r="CQ28" s="18"/>
      <c r="CR28" s="18"/>
      <c r="CS28" s="18"/>
      <c r="CT28" s="256"/>
      <c r="CW28" s="3">
        <v>12</v>
      </c>
      <c r="CX28" s="24"/>
      <c r="DD28" s="18" t="s">
        <v>16206</v>
      </c>
      <c r="DE28" s="418" t="str">
        <f>RIGHT("00"&amp;CD19,2)&amp;":"&amp;RIGHT("00"&amp;CH19,2)</f>
        <v>00:00</v>
      </c>
      <c r="DF28" s="418" t="str">
        <f>RIGHT("00"&amp;CD20,2)&amp;":"&amp;RIGHT("00"&amp;CH20,2)</f>
        <v>00:00</v>
      </c>
      <c r="DG28" s="418" t="str">
        <f>RIGHT("00"&amp;CD21,2)&amp;":"&amp;RIGHT("00"&amp;CH21,2)</f>
        <v>00:00</v>
      </c>
      <c r="DH28" s="418" t="str">
        <f>RIGHT("00"&amp;CD22,2)&amp;":"&amp;RIGHT("00"&amp;CH22,2)</f>
        <v>00:00</v>
      </c>
      <c r="DI28" s="418" t="str">
        <f>RIGHT("00"&amp;CD23,2)&amp;":"&amp;RIGHT("00"&amp;CH23,2)</f>
        <v>00:00</v>
      </c>
      <c r="DM28" s="71"/>
    </row>
    <row r="29" spans="2:123" ht="12" customHeight="1">
      <c r="B29" s="892"/>
      <c r="C29" s="893"/>
      <c r="D29" s="893"/>
      <c r="E29" s="893"/>
      <c r="F29" s="893"/>
      <c r="G29" s="893"/>
      <c r="H29" s="893"/>
      <c r="I29" s="893"/>
      <c r="J29" s="893"/>
      <c r="K29" s="893"/>
      <c r="L29" s="893"/>
      <c r="M29" s="893"/>
      <c r="N29" s="893"/>
      <c r="O29" s="893"/>
      <c r="P29" s="893"/>
      <c r="Q29" s="893"/>
      <c r="R29" s="893"/>
      <c r="S29" s="893"/>
      <c r="T29" s="893"/>
      <c r="U29" s="893"/>
      <c r="V29" s="893"/>
      <c r="W29" s="893"/>
      <c r="X29" s="893"/>
      <c r="Y29" s="893"/>
      <c r="Z29" s="894"/>
      <c r="AA29" s="3"/>
      <c r="AC29" s="18"/>
      <c r="AD29" s="250"/>
      <c r="AE29" s="250"/>
      <c r="AF29" s="253" t="s">
        <v>3897</v>
      </c>
      <c r="AG29" s="253"/>
      <c r="AH29" s="250"/>
      <c r="AI29" s="250"/>
      <c r="AJ29" s="250"/>
      <c r="AK29" s="250"/>
      <c r="AL29" s="250"/>
      <c r="AM29" s="250"/>
      <c r="AN29" s="250"/>
      <c r="AO29" s="250"/>
      <c r="AP29" s="250"/>
      <c r="AQ29" s="250"/>
      <c r="AR29" s="250"/>
      <c r="AS29" s="250"/>
      <c r="AT29" s="250"/>
      <c r="AU29" s="250"/>
      <c r="AV29" s="250"/>
      <c r="AW29" s="250"/>
      <c r="AX29" s="250"/>
      <c r="AY29" s="250"/>
      <c r="AZ29" s="250"/>
      <c r="BA29" s="250"/>
      <c r="BB29" s="250"/>
      <c r="BC29" s="250"/>
      <c r="BD29" s="250"/>
      <c r="BE29" s="250"/>
      <c r="BF29" s="250"/>
      <c r="BG29" s="250"/>
      <c r="BH29" s="250"/>
      <c r="BI29" s="250"/>
      <c r="BJ29" s="250"/>
      <c r="BK29" s="250"/>
      <c r="BL29" s="250"/>
      <c r="BM29" s="250"/>
      <c r="BN29" s="250"/>
      <c r="BO29" s="250"/>
      <c r="BP29" s="250"/>
      <c r="BQ29" s="250"/>
      <c r="BR29" s="250"/>
      <c r="BS29" s="250"/>
      <c r="BT29" s="250"/>
      <c r="BU29" s="250"/>
      <c r="BV29" s="250"/>
      <c r="BW29" s="250"/>
      <c r="BX29" s="250"/>
      <c r="BY29" s="250"/>
      <c r="BZ29" s="250"/>
      <c r="CA29" s="250"/>
      <c r="CB29" s="250"/>
      <c r="CC29" s="250"/>
      <c r="CD29" s="250"/>
      <c r="CE29" s="250"/>
      <c r="CF29" s="18"/>
      <c r="CG29" s="18"/>
      <c r="CH29" s="18"/>
      <c r="CI29" s="18"/>
      <c r="CJ29" s="18"/>
      <c r="CK29" s="18"/>
      <c r="CL29" s="18"/>
      <c r="CM29" s="18"/>
      <c r="CN29" s="18"/>
      <c r="CO29" s="18"/>
      <c r="CP29" s="18"/>
      <c r="CQ29" s="18"/>
      <c r="CR29" s="18"/>
      <c r="CS29" s="18"/>
      <c r="CT29" s="256"/>
      <c r="CW29" s="3">
        <v>13</v>
      </c>
      <c r="CX29" s="24"/>
      <c r="DD29" s="18"/>
      <c r="DM29" s="71"/>
    </row>
    <row r="30" spans="2:123" ht="11.55" customHeight="1">
      <c r="B30" s="1251" t="s">
        <v>3711</v>
      </c>
      <c r="C30" s="1251"/>
      <c r="D30" s="1251"/>
      <c r="E30" s="1251"/>
      <c r="F30" s="1251"/>
      <c r="G30" s="1251"/>
      <c r="H30" s="1251"/>
      <c r="I30" s="880"/>
      <c r="J30" s="880"/>
      <c r="K30" s="880"/>
      <c r="L30" s="880"/>
      <c r="M30" s="880"/>
      <c r="N30" s="880"/>
      <c r="O30" s="880"/>
      <c r="P30" s="880"/>
      <c r="Q30" s="880"/>
      <c r="R30" s="880"/>
      <c r="S30" s="880"/>
      <c r="T30" s="880"/>
      <c r="U30" s="880"/>
      <c r="V30" s="880"/>
      <c r="W30" s="880"/>
      <c r="X30" s="880"/>
      <c r="Y30" s="880"/>
      <c r="Z30" s="881"/>
      <c r="AA30" s="3"/>
      <c r="AC30" s="18"/>
      <c r="AD30" s="250"/>
      <c r="AE30" s="250"/>
      <c r="AF30" s="250"/>
      <c r="AG30" s="276" t="s">
        <v>3898</v>
      </c>
      <c r="AH30" s="276"/>
      <c r="AI30" s="250"/>
      <c r="AJ30" s="250"/>
      <c r="AK30" s="250"/>
      <c r="AL30" s="250"/>
      <c r="AM30" s="250"/>
      <c r="AN30" s="250"/>
      <c r="AO30" s="250"/>
      <c r="AP30" s="250"/>
      <c r="AQ30" s="250"/>
      <c r="AR30" s="250"/>
      <c r="AS30" s="250"/>
      <c r="AT30" s="250"/>
      <c r="AU30" s="250"/>
      <c r="AV30" s="250"/>
      <c r="AW30" s="250"/>
      <c r="AX30" s="250"/>
      <c r="AY30" s="250"/>
      <c r="AZ30" s="250"/>
      <c r="BA30" s="250"/>
      <c r="BB30" s="250"/>
      <c r="BC30" s="250"/>
      <c r="BD30" s="250"/>
      <c r="BE30" s="250"/>
      <c r="BF30" s="250"/>
      <c r="BG30" s="250"/>
      <c r="BH30" s="250"/>
      <c r="BI30" s="250"/>
      <c r="BJ30" s="250"/>
      <c r="BK30" s="250"/>
      <c r="BL30" s="250"/>
      <c r="BM30" s="250"/>
      <c r="BN30" s="250"/>
      <c r="BO30" s="250"/>
      <c r="BP30" s="250"/>
      <c r="BQ30" s="250"/>
      <c r="BR30" s="250"/>
      <c r="BS30" s="250"/>
      <c r="BT30" s="250"/>
      <c r="BU30" s="250"/>
      <c r="BV30" s="250"/>
      <c r="BW30" s="250"/>
      <c r="BX30" s="250"/>
      <c r="BY30" s="250"/>
      <c r="BZ30" s="250"/>
      <c r="CA30" s="250"/>
      <c r="CB30" s="250"/>
      <c r="CC30" s="250"/>
      <c r="CD30" s="250"/>
      <c r="CE30" s="250"/>
      <c r="CF30" s="18"/>
      <c r="CG30" s="18"/>
      <c r="CH30" s="18"/>
      <c r="CI30" s="18"/>
      <c r="CJ30" s="18"/>
      <c r="CK30" s="18"/>
      <c r="CL30" s="18"/>
      <c r="CM30" s="18"/>
      <c r="CN30" s="18"/>
      <c r="CO30" s="18"/>
      <c r="CP30" s="18"/>
      <c r="CQ30" s="18"/>
      <c r="CR30" s="18"/>
      <c r="CS30" s="18"/>
      <c r="CT30" s="256"/>
      <c r="CW30" s="3">
        <v>14</v>
      </c>
      <c r="CX30" s="24"/>
      <c r="DK30" s="71"/>
    </row>
    <row r="31" spans="2:123" ht="12" customHeight="1">
      <c r="B31" s="1251"/>
      <c r="C31" s="1251"/>
      <c r="D31" s="1251"/>
      <c r="E31" s="1251"/>
      <c r="F31" s="1251"/>
      <c r="G31" s="1251"/>
      <c r="H31" s="1251"/>
      <c r="I31" s="887"/>
      <c r="J31" s="887"/>
      <c r="K31" s="887"/>
      <c r="L31" s="887"/>
      <c r="M31" s="887"/>
      <c r="N31" s="887"/>
      <c r="O31" s="887"/>
      <c r="P31" s="887"/>
      <c r="Q31" s="887"/>
      <c r="R31" s="887"/>
      <c r="S31" s="887"/>
      <c r="T31" s="887"/>
      <c r="U31" s="887"/>
      <c r="V31" s="887"/>
      <c r="W31" s="887"/>
      <c r="X31" s="887"/>
      <c r="Y31" s="887"/>
      <c r="Z31" s="888"/>
      <c r="AA31" s="3"/>
      <c r="AC31" s="18"/>
      <c r="AD31" s="255"/>
      <c r="AE31" s="255"/>
      <c r="AF31" s="255"/>
      <c r="AG31" s="255"/>
      <c r="AH31" s="255"/>
      <c r="AI31" s="255"/>
      <c r="AJ31" s="255"/>
      <c r="AK31" s="255"/>
      <c r="AL31" s="255"/>
      <c r="AM31" s="255" t="s">
        <v>3900</v>
      </c>
      <c r="AO31" s="255"/>
      <c r="AP31" s="1063">
        <v>0</v>
      </c>
      <c r="AQ31" s="822"/>
      <c r="AR31" s="1062">
        <v>1</v>
      </c>
      <c r="AS31" s="823"/>
      <c r="AT31" s="1063">
        <v>2</v>
      </c>
      <c r="AU31" s="822"/>
      <c r="AV31" s="1062">
        <v>3</v>
      </c>
      <c r="AW31" s="823"/>
      <c r="AX31" s="1063">
        <v>4</v>
      </c>
      <c r="AY31" s="822"/>
      <c r="AZ31" s="1062">
        <v>5</v>
      </c>
      <c r="BA31" s="823"/>
      <c r="BB31" s="1063">
        <v>6</v>
      </c>
      <c r="BC31" s="822"/>
      <c r="BD31" s="1062">
        <v>7</v>
      </c>
      <c r="BE31" s="823"/>
      <c r="BF31" s="1063">
        <v>8</v>
      </c>
      <c r="BG31" s="822"/>
      <c r="BH31" s="1062">
        <v>9</v>
      </c>
      <c r="BI31" s="823"/>
      <c r="BJ31" s="1063">
        <v>10</v>
      </c>
      <c r="BK31" s="822"/>
      <c r="BL31" s="1062">
        <v>11</v>
      </c>
      <c r="BM31" s="823"/>
      <c r="BN31" s="1063">
        <v>12</v>
      </c>
      <c r="BO31" s="822"/>
      <c r="BP31" s="1062">
        <v>13</v>
      </c>
      <c r="BQ31" s="823"/>
      <c r="BR31" s="1063">
        <v>14</v>
      </c>
      <c r="BS31" s="822"/>
      <c r="BT31" s="1062">
        <v>15</v>
      </c>
      <c r="BU31" s="823"/>
      <c r="BV31" s="1063">
        <v>16</v>
      </c>
      <c r="BW31" s="822"/>
      <c r="BX31" s="1062">
        <v>17</v>
      </c>
      <c r="BY31" s="823"/>
      <c r="BZ31" s="1063">
        <v>18</v>
      </c>
      <c r="CA31" s="822"/>
      <c r="CB31" s="1062">
        <v>19</v>
      </c>
      <c r="CC31" s="823" t="b">
        <v>0</v>
      </c>
      <c r="CD31" s="1063">
        <v>20</v>
      </c>
      <c r="CE31" s="822"/>
      <c r="CF31" s="1062">
        <v>21</v>
      </c>
      <c r="CG31" s="823"/>
      <c r="CH31" s="1063">
        <v>22</v>
      </c>
      <c r="CI31" s="822"/>
      <c r="CJ31" s="1062">
        <v>23</v>
      </c>
      <c r="CK31" s="823"/>
      <c r="CL31" s="1063">
        <v>24</v>
      </c>
      <c r="CM31" s="822"/>
      <c r="CN31" s="256"/>
      <c r="CO31" s="256"/>
      <c r="CP31" s="256"/>
      <c r="CQ31" s="256"/>
      <c r="CR31" s="256"/>
      <c r="CS31" s="256"/>
      <c r="CT31" s="256"/>
      <c r="CW31" s="3">
        <v>15</v>
      </c>
      <c r="CX31" s="24"/>
      <c r="DL31" s="81"/>
      <c r="DM31" s="81"/>
    </row>
    <row r="32" spans="2:123" ht="12" customHeight="1">
      <c r="B32" s="1251"/>
      <c r="C32" s="1251"/>
      <c r="D32" s="1251"/>
      <c r="E32" s="1251"/>
      <c r="F32" s="1251"/>
      <c r="G32" s="1251"/>
      <c r="H32" s="1251"/>
      <c r="I32" s="887"/>
      <c r="J32" s="887"/>
      <c r="K32" s="887"/>
      <c r="L32" s="887"/>
      <c r="M32" s="887"/>
      <c r="N32" s="887"/>
      <c r="O32" s="887"/>
      <c r="P32" s="887"/>
      <c r="Q32" s="887"/>
      <c r="R32" s="887"/>
      <c r="S32" s="887"/>
      <c r="T32" s="887"/>
      <c r="U32" s="887"/>
      <c r="V32" s="887"/>
      <c r="W32" s="887"/>
      <c r="X32" s="887"/>
      <c r="Y32" s="887"/>
      <c r="Z32" s="888"/>
      <c r="AA32" s="3"/>
      <c r="AC32" s="18"/>
      <c r="AD32" s="255"/>
      <c r="AE32" s="255"/>
      <c r="AF32" s="255" t="s">
        <v>3889</v>
      </c>
      <c r="AG32" s="255"/>
      <c r="AH32" s="255"/>
      <c r="AI32" s="255"/>
      <c r="AJ32" s="255"/>
      <c r="AK32" s="255"/>
      <c r="AL32" s="255"/>
      <c r="AM32" s="255"/>
      <c r="AN32" s="255"/>
      <c r="AO32" s="255"/>
      <c r="AP32" s="255"/>
      <c r="AQ32" s="277"/>
      <c r="AR32" s="278"/>
      <c r="AS32" s="279"/>
      <c r="AT32" s="280"/>
      <c r="AU32" s="281"/>
      <c r="AV32" s="278"/>
      <c r="AW32" s="279"/>
      <c r="AX32" s="280"/>
      <c r="AY32" s="282"/>
      <c r="AZ32" s="283"/>
      <c r="BA32" s="284"/>
      <c r="BB32" s="285"/>
      <c r="BC32" s="282"/>
      <c r="BD32" s="283"/>
      <c r="BE32" s="284"/>
      <c r="BF32" s="285"/>
      <c r="BG32" s="282"/>
      <c r="BH32" s="283"/>
      <c r="BI32" s="284"/>
      <c r="BJ32" s="285"/>
      <c r="BK32" s="282"/>
      <c r="BL32" s="283"/>
      <c r="BM32" s="284"/>
      <c r="BN32" s="285"/>
      <c r="BO32" s="282"/>
      <c r="BP32" s="283"/>
      <c r="BQ32" s="284"/>
      <c r="BR32" s="285"/>
      <c r="BS32" s="282"/>
      <c r="BT32" s="283"/>
      <c r="BU32" s="284"/>
      <c r="BV32" s="285"/>
      <c r="BW32" s="282"/>
      <c r="BX32" s="283"/>
      <c r="BY32" s="284"/>
      <c r="BZ32" s="285"/>
      <c r="CA32" s="282"/>
      <c r="CB32" s="283"/>
      <c r="CC32" s="284"/>
      <c r="CD32" s="285"/>
      <c r="CE32" s="282"/>
      <c r="CF32" s="283"/>
      <c r="CG32" s="284"/>
      <c r="CH32" s="285"/>
      <c r="CI32" s="282"/>
      <c r="CJ32" s="283"/>
      <c r="CK32" s="284"/>
      <c r="CL32" s="285"/>
      <c r="CM32" s="1059"/>
      <c r="CN32" s="1060"/>
      <c r="CO32" s="1060"/>
      <c r="CP32" s="1061"/>
      <c r="CQ32" s="256" t="s">
        <v>3820</v>
      </c>
      <c r="CR32" s="256"/>
      <c r="CS32" s="256"/>
      <c r="CT32" s="256"/>
      <c r="CW32" s="3">
        <v>20</v>
      </c>
    </row>
    <row r="33" spans="2:115" ht="12" customHeight="1">
      <c r="B33" s="1251"/>
      <c r="C33" s="1251"/>
      <c r="D33" s="1251"/>
      <c r="E33" s="1251"/>
      <c r="F33" s="1251"/>
      <c r="G33" s="1251"/>
      <c r="H33" s="1251"/>
      <c r="I33" s="883"/>
      <c r="J33" s="883"/>
      <c r="K33" s="883"/>
      <c r="L33" s="883"/>
      <c r="M33" s="883"/>
      <c r="N33" s="883"/>
      <c r="O33" s="883"/>
      <c r="P33" s="883"/>
      <c r="Q33" s="883"/>
      <c r="R33" s="883"/>
      <c r="S33" s="883"/>
      <c r="T33" s="883"/>
      <c r="U33" s="883"/>
      <c r="V33" s="883"/>
      <c r="W33" s="883"/>
      <c r="X33" s="883"/>
      <c r="Y33" s="883"/>
      <c r="Z33" s="884"/>
      <c r="AA33" s="3"/>
      <c r="AC33" s="18"/>
      <c r="AD33" s="286" t="s">
        <v>3847</v>
      </c>
      <c r="AE33" s="286"/>
      <c r="AF33" s="286" t="s">
        <v>3902</v>
      </c>
      <c r="AG33" s="286"/>
      <c r="AH33" s="286"/>
      <c r="AI33" s="286"/>
      <c r="AJ33" s="286"/>
      <c r="AK33" s="286"/>
      <c r="AL33" s="286"/>
      <c r="AM33" s="286"/>
      <c r="AN33" s="286"/>
      <c r="AO33" s="286"/>
      <c r="AP33" s="286"/>
      <c r="AQ33" s="287"/>
      <c r="AR33" s="288"/>
      <c r="AS33" s="289"/>
      <c r="AT33" s="290"/>
      <c r="AU33" s="291"/>
      <c r="AV33" s="288"/>
      <c r="AW33" s="289"/>
      <c r="AX33" s="290"/>
      <c r="AY33" s="282"/>
      <c r="AZ33" s="283"/>
      <c r="BA33" s="284"/>
      <c r="BB33" s="285"/>
      <c r="BC33" s="282"/>
      <c r="BD33" s="283"/>
      <c r="BE33" s="284"/>
      <c r="BF33" s="285"/>
      <c r="BG33" s="282"/>
      <c r="BH33" s="283"/>
      <c r="BI33" s="284"/>
      <c r="BJ33" s="285"/>
      <c r="BK33" s="282"/>
      <c r="BL33" s="283"/>
      <c r="BM33" s="284"/>
      <c r="BN33" s="285"/>
      <c r="BO33" s="282"/>
      <c r="BP33" s="283"/>
      <c r="BQ33" s="284"/>
      <c r="BR33" s="285"/>
      <c r="BS33" s="282"/>
      <c r="BT33" s="283"/>
      <c r="BU33" s="284"/>
      <c r="BV33" s="285"/>
      <c r="BW33" s="282"/>
      <c r="BX33" s="283"/>
      <c r="BY33" s="284"/>
      <c r="BZ33" s="285"/>
      <c r="CA33" s="282"/>
      <c r="CB33" s="283"/>
      <c r="CC33" s="284"/>
      <c r="CD33" s="285"/>
      <c r="CE33" s="282"/>
      <c r="CF33" s="283"/>
      <c r="CG33" s="284"/>
      <c r="CH33" s="285"/>
      <c r="CI33" s="282"/>
      <c r="CJ33" s="283"/>
      <c r="CK33" s="284"/>
      <c r="CL33" s="285"/>
      <c r="CM33" s="1059"/>
      <c r="CN33" s="1060"/>
      <c r="CO33" s="1060"/>
      <c r="CP33" s="1061"/>
      <c r="CQ33" s="256" t="s">
        <v>3820</v>
      </c>
      <c r="CR33" s="256"/>
      <c r="CS33" s="256"/>
      <c r="CT33" s="256"/>
      <c r="CW33" s="3">
        <v>21</v>
      </c>
    </row>
    <row r="34" spans="2:115" ht="12" customHeight="1">
      <c r="B34" s="1251" t="s">
        <v>16113</v>
      </c>
      <c r="C34" s="1251"/>
      <c r="D34" s="1251"/>
      <c r="E34" s="1251"/>
      <c r="F34" s="1251"/>
      <c r="G34" s="1251"/>
      <c r="H34" s="1251"/>
      <c r="I34" s="580"/>
      <c r="J34" s="580"/>
      <c r="K34" s="580"/>
      <c r="L34" s="580"/>
      <c r="M34" s="580"/>
      <c r="N34" s="580"/>
      <c r="O34" s="580"/>
      <c r="P34" s="580"/>
      <c r="Q34" s="580"/>
      <c r="R34" s="580"/>
      <c r="S34" s="580"/>
      <c r="T34" s="580"/>
      <c r="U34" s="580"/>
      <c r="V34" s="580"/>
      <c r="W34" s="580"/>
      <c r="X34" s="580"/>
      <c r="Y34" s="580"/>
      <c r="Z34" s="581"/>
      <c r="AA34" s="3"/>
      <c r="AC34" s="18"/>
      <c r="AD34" s="286"/>
      <c r="AE34" s="286"/>
      <c r="AF34" s="286" t="s">
        <v>3904</v>
      </c>
      <c r="AG34" s="286"/>
      <c r="AH34" s="286"/>
      <c r="AI34" s="286"/>
      <c r="AJ34" s="286"/>
      <c r="AK34" s="286"/>
      <c r="AL34" s="286"/>
      <c r="AM34" s="286"/>
      <c r="AN34" s="286"/>
      <c r="AO34" s="286"/>
      <c r="AP34" s="286"/>
      <c r="AQ34" s="287"/>
      <c r="AR34" s="288"/>
      <c r="AS34" s="289"/>
      <c r="AT34" s="290"/>
      <c r="AU34" s="291"/>
      <c r="AV34" s="288"/>
      <c r="AW34" s="289"/>
      <c r="AX34" s="290"/>
      <c r="AY34" s="282"/>
      <c r="AZ34" s="283"/>
      <c r="BA34" s="284"/>
      <c r="BB34" s="285"/>
      <c r="BC34" s="282"/>
      <c r="BD34" s="283"/>
      <c r="BE34" s="284"/>
      <c r="BF34" s="285"/>
      <c r="BG34" s="282"/>
      <c r="BH34" s="283"/>
      <c r="BI34" s="284"/>
      <c r="BJ34" s="285"/>
      <c r="BK34" s="282"/>
      <c r="BL34" s="283"/>
      <c r="BM34" s="284"/>
      <c r="BN34" s="285"/>
      <c r="BO34" s="282"/>
      <c r="BP34" s="283"/>
      <c r="BQ34" s="284"/>
      <c r="BR34" s="285"/>
      <c r="BS34" s="282"/>
      <c r="BT34" s="283"/>
      <c r="BU34" s="284"/>
      <c r="BV34" s="285"/>
      <c r="BW34" s="282"/>
      <c r="BX34" s="283"/>
      <c r="BY34" s="284"/>
      <c r="BZ34" s="285"/>
      <c r="CA34" s="282"/>
      <c r="CB34" s="283"/>
      <c r="CC34" s="284"/>
      <c r="CD34" s="285"/>
      <c r="CE34" s="282"/>
      <c r="CF34" s="283"/>
      <c r="CG34" s="284"/>
      <c r="CH34" s="285"/>
      <c r="CI34" s="282"/>
      <c r="CJ34" s="283"/>
      <c r="CK34" s="284"/>
      <c r="CL34" s="285"/>
      <c r="CM34" s="1059"/>
      <c r="CN34" s="1060"/>
      <c r="CO34" s="1060"/>
      <c r="CP34" s="1061"/>
      <c r="CQ34" s="256" t="s">
        <v>3820</v>
      </c>
      <c r="CR34" s="256"/>
      <c r="CS34" s="256"/>
      <c r="CT34" s="256"/>
      <c r="CW34" s="3">
        <v>22</v>
      </c>
    </row>
    <row r="35" spans="2:115" ht="12" customHeight="1">
      <c r="B35" s="1251"/>
      <c r="C35" s="1251"/>
      <c r="D35" s="1251"/>
      <c r="E35" s="1251"/>
      <c r="F35" s="1251"/>
      <c r="G35" s="1251"/>
      <c r="H35" s="1251"/>
      <c r="I35" s="96"/>
      <c r="J35" s="188"/>
      <c r="K35" s="1" t="s">
        <v>3785</v>
      </c>
      <c r="O35" s="188"/>
      <c r="P35" s="2" t="s">
        <v>3786</v>
      </c>
      <c r="U35" s="96"/>
      <c r="V35" s="96"/>
      <c r="W35" s="96"/>
      <c r="X35" s="96"/>
      <c r="Y35" s="96"/>
      <c r="Z35" s="592"/>
      <c r="AA35" s="3"/>
      <c r="AC35" s="18"/>
      <c r="AD35" s="286"/>
      <c r="AE35" s="286"/>
      <c r="AF35" s="292" t="s">
        <v>3906</v>
      </c>
      <c r="AG35" s="286"/>
      <c r="AH35" s="286"/>
      <c r="AI35" s="286"/>
      <c r="AJ35" s="286"/>
      <c r="AK35" s="286"/>
      <c r="AL35" s="286"/>
      <c r="AM35" s="286"/>
      <c r="AN35" s="286"/>
      <c r="AO35" s="286"/>
      <c r="AP35" s="286"/>
      <c r="AQ35" s="293"/>
      <c r="AR35" s="294"/>
      <c r="AS35" s="295"/>
      <c r="AT35" s="296"/>
      <c r="AU35" s="297"/>
      <c r="AV35" s="294"/>
      <c r="AW35" s="295"/>
      <c r="AX35" s="296"/>
      <c r="AY35" s="298"/>
      <c r="AZ35" s="299"/>
      <c r="BA35" s="300"/>
      <c r="BB35" s="301"/>
      <c r="BC35" s="298"/>
      <c r="BD35" s="299"/>
      <c r="BE35" s="300"/>
      <c r="BF35" s="301"/>
      <c r="BG35" s="298"/>
      <c r="BH35" s="299"/>
      <c r="BI35" s="300"/>
      <c r="BJ35" s="301"/>
      <c r="BK35" s="298"/>
      <c r="BL35" s="299"/>
      <c r="BM35" s="300"/>
      <c r="BN35" s="301"/>
      <c r="BO35" s="298"/>
      <c r="BP35" s="299"/>
      <c r="BQ35" s="300"/>
      <c r="BR35" s="301"/>
      <c r="BS35" s="298"/>
      <c r="BT35" s="299"/>
      <c r="BU35" s="300"/>
      <c r="BV35" s="301"/>
      <c r="BW35" s="298"/>
      <c r="BX35" s="299"/>
      <c r="BY35" s="300"/>
      <c r="BZ35" s="301"/>
      <c r="CA35" s="298"/>
      <c r="CB35" s="299"/>
      <c r="CC35" s="300"/>
      <c r="CD35" s="301"/>
      <c r="CE35" s="298"/>
      <c r="CF35" s="299"/>
      <c r="CG35" s="300"/>
      <c r="CH35" s="301"/>
      <c r="CI35" s="298"/>
      <c r="CJ35" s="299"/>
      <c r="CK35" s="300"/>
      <c r="CL35" s="301"/>
      <c r="CM35" s="1059"/>
      <c r="CN35" s="1060"/>
      <c r="CO35" s="1060"/>
      <c r="CP35" s="1061"/>
      <c r="CQ35" s="256" t="s">
        <v>3820</v>
      </c>
      <c r="CR35" s="256"/>
      <c r="CS35" s="256"/>
      <c r="CT35" s="256"/>
      <c r="CW35" s="3">
        <v>23</v>
      </c>
    </row>
    <row r="36" spans="2:115" ht="12" customHeight="1" thickBot="1">
      <c r="B36" s="1251"/>
      <c r="C36" s="1251"/>
      <c r="D36" s="1251"/>
      <c r="E36" s="1251"/>
      <c r="F36" s="1251"/>
      <c r="G36" s="1251"/>
      <c r="H36" s="1251"/>
      <c r="I36" s="96"/>
      <c r="J36" s="188"/>
      <c r="K36" s="1" t="s">
        <v>3787</v>
      </c>
      <c r="O36" s="188"/>
      <c r="P36" s="1" t="s">
        <v>3788</v>
      </c>
      <c r="U36" s="96"/>
      <c r="V36" s="96"/>
      <c r="W36" s="96"/>
      <c r="X36" s="96"/>
      <c r="Y36" s="96"/>
      <c r="Z36" s="592"/>
      <c r="AA36" s="3"/>
      <c r="AC36" s="18"/>
      <c r="AD36" s="286"/>
      <c r="AE36" s="286"/>
      <c r="AF36" s="286" t="s">
        <v>3907</v>
      </c>
      <c r="AG36" s="286"/>
      <c r="AH36" s="286"/>
      <c r="AI36" s="286"/>
      <c r="AJ36" s="286"/>
      <c r="AK36" s="286"/>
      <c r="AL36" s="286"/>
      <c r="AM36" s="286"/>
      <c r="AN36" s="286"/>
      <c r="AO36" s="286"/>
      <c r="AP36" s="286"/>
      <c r="AQ36" s="293"/>
      <c r="AR36" s="294"/>
      <c r="AS36" s="295"/>
      <c r="AT36" s="296"/>
      <c r="AU36" s="297"/>
      <c r="AV36" s="294"/>
      <c r="AW36" s="295"/>
      <c r="AX36" s="296"/>
      <c r="AY36" s="298"/>
      <c r="AZ36" s="299"/>
      <c r="BA36" s="300"/>
      <c r="BB36" s="301"/>
      <c r="BC36" s="298"/>
      <c r="BD36" s="299"/>
      <c r="BE36" s="300"/>
      <c r="BF36" s="301"/>
      <c r="BG36" s="298"/>
      <c r="BH36" s="299"/>
      <c r="BI36" s="300"/>
      <c r="BJ36" s="301"/>
      <c r="BK36" s="298"/>
      <c r="BL36" s="299"/>
      <c r="BM36" s="300"/>
      <c r="BN36" s="301"/>
      <c r="BO36" s="298"/>
      <c r="BP36" s="299"/>
      <c r="BQ36" s="300"/>
      <c r="BR36" s="301"/>
      <c r="BS36" s="298"/>
      <c r="BT36" s="299"/>
      <c r="BU36" s="300"/>
      <c r="BV36" s="301"/>
      <c r="BW36" s="298"/>
      <c r="BX36" s="299"/>
      <c r="BY36" s="300"/>
      <c r="BZ36" s="301"/>
      <c r="CA36" s="298"/>
      <c r="CB36" s="299"/>
      <c r="CC36" s="300"/>
      <c r="CD36" s="301"/>
      <c r="CE36" s="298"/>
      <c r="CF36" s="299"/>
      <c r="CG36" s="300"/>
      <c r="CH36" s="301"/>
      <c r="CI36" s="298"/>
      <c r="CJ36" s="299"/>
      <c r="CK36" s="300"/>
      <c r="CL36" s="301"/>
      <c r="CM36" s="1059"/>
      <c r="CN36" s="1060"/>
      <c r="CO36" s="1060"/>
      <c r="CP36" s="1061"/>
      <c r="CQ36" s="256" t="s">
        <v>3820</v>
      </c>
      <c r="CR36" s="256"/>
      <c r="CS36" s="256"/>
      <c r="CT36" s="256"/>
      <c r="CW36" s="3">
        <v>24</v>
      </c>
      <c r="DK36" s="92"/>
    </row>
    <row r="37" spans="2:115" ht="12" customHeight="1">
      <c r="B37" s="1251"/>
      <c r="C37" s="1251"/>
      <c r="D37" s="1251"/>
      <c r="E37" s="1251"/>
      <c r="F37" s="1251"/>
      <c r="G37" s="1251"/>
      <c r="H37" s="1251"/>
      <c r="I37" s="582"/>
      <c r="J37" s="582"/>
      <c r="K37" s="582"/>
      <c r="L37" s="582"/>
      <c r="M37" s="582"/>
      <c r="N37" s="582"/>
      <c r="O37" s="582"/>
      <c r="P37" s="582"/>
      <c r="Q37" s="582"/>
      <c r="R37" s="582"/>
      <c r="S37" s="582"/>
      <c r="T37" s="582"/>
      <c r="U37" s="582"/>
      <c r="V37" s="582"/>
      <c r="W37" s="582"/>
      <c r="X37" s="582"/>
      <c r="Y37" s="582"/>
      <c r="Z37" s="583"/>
      <c r="AA37" s="3"/>
      <c r="AC37" s="18"/>
      <c r="AD37" s="286"/>
      <c r="AE37" s="302"/>
      <c r="AF37" s="302" t="s">
        <v>3889</v>
      </c>
      <c r="AG37" s="302"/>
      <c r="AH37" s="302"/>
      <c r="AI37" s="302"/>
      <c r="AJ37" s="302"/>
      <c r="AK37" s="302"/>
      <c r="AL37" s="302"/>
      <c r="AM37" s="302"/>
      <c r="AN37" s="302"/>
      <c r="AO37" s="302"/>
      <c r="AP37" s="303"/>
      <c r="AQ37" s="304"/>
      <c r="AR37" s="305"/>
      <c r="AS37" s="306"/>
      <c r="AT37" s="307"/>
      <c r="AU37" s="308"/>
      <c r="AV37" s="305"/>
      <c r="AW37" s="306"/>
      <c r="AX37" s="307"/>
      <c r="AY37" s="309"/>
      <c r="AZ37" s="310"/>
      <c r="BA37" s="311"/>
      <c r="BB37" s="312"/>
      <c r="BC37" s="309"/>
      <c r="BD37" s="310"/>
      <c r="BE37" s="311"/>
      <c r="BF37" s="312"/>
      <c r="BG37" s="309"/>
      <c r="BH37" s="310"/>
      <c r="BI37" s="311"/>
      <c r="BJ37" s="312"/>
      <c r="BK37" s="309"/>
      <c r="BL37" s="310"/>
      <c r="BM37" s="311"/>
      <c r="BN37" s="312"/>
      <c r="BO37" s="309"/>
      <c r="BP37" s="310"/>
      <c r="BQ37" s="311"/>
      <c r="BR37" s="312"/>
      <c r="BS37" s="309"/>
      <c r="BT37" s="310"/>
      <c r="BU37" s="311"/>
      <c r="BV37" s="312"/>
      <c r="BW37" s="309"/>
      <c r="BX37" s="310"/>
      <c r="BY37" s="311"/>
      <c r="BZ37" s="312"/>
      <c r="CA37" s="309"/>
      <c r="CB37" s="310"/>
      <c r="CC37" s="311"/>
      <c r="CD37" s="312"/>
      <c r="CE37" s="309"/>
      <c r="CF37" s="310"/>
      <c r="CG37" s="311"/>
      <c r="CH37" s="312"/>
      <c r="CI37" s="309"/>
      <c r="CJ37" s="310"/>
      <c r="CK37" s="311"/>
      <c r="CL37" s="312"/>
      <c r="CM37" s="1067"/>
      <c r="CN37" s="813"/>
      <c r="CO37" s="813"/>
      <c r="CP37" s="814"/>
      <c r="CQ37" s="313" t="s">
        <v>3820</v>
      </c>
      <c r="CR37" s="314"/>
      <c r="CS37" s="314"/>
      <c r="CT37" s="256"/>
    </row>
    <row r="38" spans="2:115" ht="12" customHeight="1">
      <c r="B38" s="1109" t="s">
        <v>3709</v>
      </c>
      <c r="C38" s="1110"/>
      <c r="D38" s="1110"/>
      <c r="E38" s="1110"/>
      <c r="F38" s="1110"/>
      <c r="G38" s="1110"/>
      <c r="H38" s="1111"/>
      <c r="I38" s="96"/>
      <c r="J38" s="96"/>
      <c r="K38" s="96"/>
      <c r="L38" s="96"/>
      <c r="M38" s="96"/>
      <c r="N38" s="96"/>
      <c r="O38" s="96"/>
      <c r="P38" s="96"/>
      <c r="Q38" s="96"/>
      <c r="R38" s="96"/>
      <c r="S38" s="96"/>
      <c r="T38" s="96"/>
      <c r="U38" s="96"/>
      <c r="V38" s="96"/>
      <c r="W38" s="96"/>
      <c r="X38" s="96"/>
      <c r="Y38" s="96"/>
      <c r="Z38" s="592"/>
      <c r="AA38" s="3"/>
      <c r="AC38" s="18"/>
      <c r="AD38" s="286" t="s">
        <v>3835</v>
      </c>
      <c r="AE38" s="286"/>
      <c r="AF38" s="286" t="s">
        <v>3902</v>
      </c>
      <c r="AG38" s="286"/>
      <c r="AH38" s="286"/>
      <c r="AI38" s="286"/>
      <c r="AJ38" s="286"/>
      <c r="AK38" s="286"/>
      <c r="AL38" s="286"/>
      <c r="AM38" s="286"/>
      <c r="AN38" s="286"/>
      <c r="AO38" s="286"/>
      <c r="AP38" s="286"/>
      <c r="AQ38" s="287"/>
      <c r="AR38" s="288"/>
      <c r="AS38" s="289"/>
      <c r="AT38" s="290"/>
      <c r="AU38" s="291"/>
      <c r="AV38" s="288"/>
      <c r="AW38" s="289"/>
      <c r="AX38" s="290"/>
      <c r="AY38" s="282"/>
      <c r="AZ38" s="283"/>
      <c r="BA38" s="284"/>
      <c r="BB38" s="285"/>
      <c r="BC38" s="282"/>
      <c r="BD38" s="283"/>
      <c r="BE38" s="284"/>
      <c r="BF38" s="285"/>
      <c r="BG38" s="282"/>
      <c r="BH38" s="283"/>
      <c r="BI38" s="284"/>
      <c r="BJ38" s="285"/>
      <c r="BK38" s="282"/>
      <c r="BL38" s="283"/>
      <c r="BM38" s="284"/>
      <c r="BN38" s="285"/>
      <c r="BO38" s="282"/>
      <c r="BP38" s="283"/>
      <c r="BQ38" s="284"/>
      <c r="BR38" s="285"/>
      <c r="BS38" s="282"/>
      <c r="BT38" s="283"/>
      <c r="BU38" s="284"/>
      <c r="BV38" s="285"/>
      <c r="BW38" s="282"/>
      <c r="BX38" s="283"/>
      <c r="BY38" s="284"/>
      <c r="BZ38" s="285"/>
      <c r="CA38" s="282"/>
      <c r="CB38" s="283"/>
      <c r="CC38" s="284"/>
      <c r="CD38" s="285"/>
      <c r="CE38" s="282"/>
      <c r="CF38" s="283"/>
      <c r="CG38" s="284"/>
      <c r="CH38" s="285"/>
      <c r="CI38" s="282"/>
      <c r="CJ38" s="283"/>
      <c r="CK38" s="284"/>
      <c r="CL38" s="285"/>
      <c r="CM38" s="1059"/>
      <c r="CN38" s="1060"/>
      <c r="CO38" s="1060"/>
      <c r="CP38" s="1061"/>
      <c r="CQ38" s="256" t="s">
        <v>3820</v>
      </c>
      <c r="CR38" s="256"/>
      <c r="CS38" s="256"/>
      <c r="CT38" s="256"/>
    </row>
    <row r="39" spans="2:115" ht="12" customHeight="1">
      <c r="B39" s="1109"/>
      <c r="C39" s="1110"/>
      <c r="D39" s="1110"/>
      <c r="E39" s="1110"/>
      <c r="F39" s="1110"/>
      <c r="G39" s="1110"/>
      <c r="H39" s="1111"/>
      <c r="J39" s="188"/>
      <c r="K39" s="254" t="s">
        <v>6696</v>
      </c>
      <c r="O39" s="96"/>
      <c r="P39" s="96"/>
      <c r="Q39" s="96"/>
      <c r="R39" s="96"/>
      <c r="S39" s="96"/>
      <c r="T39" s="96"/>
      <c r="U39" s="96"/>
      <c r="V39" s="96"/>
      <c r="W39" s="96"/>
      <c r="X39" s="96"/>
      <c r="Y39" s="96"/>
      <c r="Z39" s="592"/>
      <c r="AA39" s="3"/>
      <c r="AC39" s="18"/>
      <c r="AD39" s="286"/>
      <c r="AE39" s="286"/>
      <c r="AF39" s="286" t="s">
        <v>3909</v>
      </c>
      <c r="AG39" s="286"/>
      <c r="AH39" s="286"/>
      <c r="AI39" s="286"/>
      <c r="AJ39" s="286"/>
      <c r="AK39" s="286"/>
      <c r="AL39" s="286"/>
      <c r="AM39" s="286"/>
      <c r="AN39" s="286"/>
      <c r="AO39" s="286"/>
      <c r="AP39" s="286"/>
      <c r="AQ39" s="287"/>
      <c r="AR39" s="288"/>
      <c r="AS39" s="289"/>
      <c r="AT39" s="290"/>
      <c r="AU39" s="291"/>
      <c r="AV39" s="288"/>
      <c r="AW39" s="289"/>
      <c r="AX39" s="290"/>
      <c r="AY39" s="282"/>
      <c r="AZ39" s="283"/>
      <c r="BA39" s="284"/>
      <c r="BB39" s="285"/>
      <c r="BC39" s="282"/>
      <c r="BD39" s="283"/>
      <c r="BE39" s="284"/>
      <c r="BF39" s="285"/>
      <c r="BG39" s="282"/>
      <c r="BH39" s="283"/>
      <c r="BI39" s="284"/>
      <c r="BJ39" s="285"/>
      <c r="BK39" s="282"/>
      <c r="BL39" s="283"/>
      <c r="BM39" s="284"/>
      <c r="BN39" s="285"/>
      <c r="BO39" s="282"/>
      <c r="BP39" s="283"/>
      <c r="BQ39" s="284"/>
      <c r="BR39" s="285"/>
      <c r="BS39" s="282"/>
      <c r="BT39" s="283"/>
      <c r="BU39" s="284"/>
      <c r="BV39" s="285"/>
      <c r="BW39" s="282"/>
      <c r="BX39" s="283"/>
      <c r="BY39" s="284"/>
      <c r="BZ39" s="285"/>
      <c r="CA39" s="282"/>
      <c r="CB39" s="283"/>
      <c r="CC39" s="284"/>
      <c r="CD39" s="285"/>
      <c r="CE39" s="282"/>
      <c r="CF39" s="283"/>
      <c r="CG39" s="284"/>
      <c r="CH39" s="285"/>
      <c r="CI39" s="282"/>
      <c r="CJ39" s="283"/>
      <c r="CK39" s="284"/>
      <c r="CL39" s="285"/>
      <c r="CM39" s="1059"/>
      <c r="CN39" s="1060"/>
      <c r="CO39" s="1060"/>
      <c r="CP39" s="1061"/>
      <c r="CQ39" s="256" t="s">
        <v>3820</v>
      </c>
      <c r="CR39" s="256"/>
      <c r="CS39" s="256"/>
      <c r="CT39" s="256"/>
    </row>
    <row r="40" spans="2:115" ht="12" customHeight="1">
      <c r="B40" s="1109"/>
      <c r="C40" s="1110"/>
      <c r="D40" s="1110"/>
      <c r="E40" s="1110"/>
      <c r="F40" s="1110"/>
      <c r="G40" s="1110"/>
      <c r="H40" s="1111"/>
      <c r="J40" s="188"/>
      <c r="K40" s="254" t="s">
        <v>3730</v>
      </c>
      <c r="O40" s="96"/>
      <c r="P40" s="96"/>
      <c r="Q40" s="96"/>
      <c r="R40" s="96"/>
      <c r="S40" s="96"/>
      <c r="T40" s="96"/>
      <c r="U40" s="96"/>
      <c r="V40" s="96"/>
      <c r="W40" s="96"/>
      <c r="X40" s="96"/>
      <c r="Y40" s="96"/>
      <c r="Z40" s="592"/>
      <c r="AA40" s="3"/>
      <c r="AC40" s="18"/>
      <c r="AD40" s="286"/>
      <c r="AE40" s="286"/>
      <c r="AF40" s="292" t="s">
        <v>3906</v>
      </c>
      <c r="AG40" s="286"/>
      <c r="AH40" s="286"/>
      <c r="AI40" s="286"/>
      <c r="AJ40" s="286"/>
      <c r="AK40" s="286"/>
      <c r="AL40" s="286"/>
      <c r="AM40" s="286"/>
      <c r="AN40" s="286"/>
      <c r="AO40" s="286"/>
      <c r="AP40" s="286"/>
      <c r="AQ40" s="277"/>
      <c r="AR40" s="278"/>
      <c r="AS40" s="279"/>
      <c r="AT40" s="280"/>
      <c r="AU40" s="281"/>
      <c r="AV40" s="278"/>
      <c r="AW40" s="279"/>
      <c r="AX40" s="280"/>
      <c r="AY40" s="282"/>
      <c r="AZ40" s="283"/>
      <c r="BA40" s="284"/>
      <c r="BB40" s="285"/>
      <c r="BC40" s="282"/>
      <c r="BD40" s="283"/>
      <c r="BE40" s="284"/>
      <c r="BF40" s="285"/>
      <c r="BG40" s="282"/>
      <c r="BH40" s="283"/>
      <c r="BI40" s="284"/>
      <c r="BJ40" s="285"/>
      <c r="BK40" s="282"/>
      <c r="BL40" s="283"/>
      <c r="BM40" s="284"/>
      <c r="BN40" s="285"/>
      <c r="BO40" s="282"/>
      <c r="BP40" s="283"/>
      <c r="BQ40" s="284"/>
      <c r="BR40" s="285"/>
      <c r="BS40" s="282"/>
      <c r="BT40" s="283"/>
      <c r="BU40" s="284"/>
      <c r="BV40" s="285"/>
      <c r="BW40" s="282"/>
      <c r="BX40" s="283"/>
      <c r="BY40" s="284"/>
      <c r="BZ40" s="285"/>
      <c r="CA40" s="282"/>
      <c r="CB40" s="283"/>
      <c r="CC40" s="284"/>
      <c r="CD40" s="285"/>
      <c r="CE40" s="282"/>
      <c r="CF40" s="283"/>
      <c r="CG40" s="284"/>
      <c r="CH40" s="285"/>
      <c r="CI40" s="282"/>
      <c r="CJ40" s="283"/>
      <c r="CK40" s="284"/>
      <c r="CL40" s="285"/>
      <c r="CM40" s="1059"/>
      <c r="CN40" s="1060"/>
      <c r="CO40" s="1060"/>
      <c r="CP40" s="1061"/>
      <c r="CQ40" s="256" t="s">
        <v>3820</v>
      </c>
      <c r="CR40" s="256"/>
      <c r="CS40" s="256"/>
      <c r="CT40" s="256"/>
    </row>
    <row r="41" spans="2:115" ht="12" customHeight="1" thickBot="1">
      <c r="B41" s="1109"/>
      <c r="C41" s="1110"/>
      <c r="D41" s="1110"/>
      <c r="E41" s="1110"/>
      <c r="F41" s="1110"/>
      <c r="G41" s="1110"/>
      <c r="H41" s="1111"/>
      <c r="I41" s="96"/>
      <c r="J41" s="96"/>
      <c r="K41" s="96"/>
      <c r="L41" s="96"/>
      <c r="M41" s="96"/>
      <c r="N41" s="96"/>
      <c r="O41" s="96"/>
      <c r="P41" s="96"/>
      <c r="Q41" s="96"/>
      <c r="R41" s="96"/>
      <c r="S41" s="96"/>
      <c r="T41" s="96"/>
      <c r="U41" s="96"/>
      <c r="V41" s="96"/>
      <c r="W41" s="96"/>
      <c r="X41" s="96"/>
      <c r="Y41" s="96"/>
      <c r="Z41" s="592"/>
      <c r="AA41" s="3"/>
      <c r="AC41" s="18"/>
      <c r="AD41" s="286"/>
      <c r="AE41" s="286"/>
      <c r="AF41" s="286" t="s">
        <v>3907</v>
      </c>
      <c r="AG41" s="286"/>
      <c r="AH41" s="286"/>
      <c r="AI41" s="286"/>
      <c r="AJ41" s="286"/>
      <c r="AK41" s="286"/>
      <c r="AL41" s="286"/>
      <c r="AM41" s="286"/>
      <c r="AN41" s="286"/>
      <c r="AO41" s="286"/>
      <c r="AP41" s="286"/>
      <c r="AQ41" s="287"/>
      <c r="AR41" s="288"/>
      <c r="AS41" s="289"/>
      <c r="AT41" s="290"/>
      <c r="AU41" s="291"/>
      <c r="AV41" s="288"/>
      <c r="AW41" s="289"/>
      <c r="AX41" s="290"/>
      <c r="AY41" s="282"/>
      <c r="AZ41" s="283"/>
      <c r="BA41" s="284"/>
      <c r="BB41" s="285"/>
      <c r="BC41" s="282"/>
      <c r="BD41" s="283"/>
      <c r="BE41" s="284"/>
      <c r="BF41" s="285"/>
      <c r="BG41" s="282"/>
      <c r="BH41" s="283"/>
      <c r="BI41" s="284"/>
      <c r="BJ41" s="285"/>
      <c r="BK41" s="282"/>
      <c r="BL41" s="283"/>
      <c r="BM41" s="284"/>
      <c r="BN41" s="285"/>
      <c r="BO41" s="282"/>
      <c r="BP41" s="283"/>
      <c r="BQ41" s="284"/>
      <c r="BR41" s="285"/>
      <c r="BS41" s="282"/>
      <c r="BT41" s="283"/>
      <c r="BU41" s="284"/>
      <c r="BV41" s="285"/>
      <c r="BW41" s="282"/>
      <c r="BX41" s="283"/>
      <c r="BY41" s="284"/>
      <c r="BZ41" s="285"/>
      <c r="CA41" s="282"/>
      <c r="CB41" s="283"/>
      <c r="CC41" s="284"/>
      <c r="CD41" s="285"/>
      <c r="CE41" s="282"/>
      <c r="CF41" s="283"/>
      <c r="CG41" s="284"/>
      <c r="CH41" s="285"/>
      <c r="CI41" s="282"/>
      <c r="CJ41" s="283"/>
      <c r="CK41" s="284"/>
      <c r="CL41" s="285"/>
      <c r="CM41" s="1059"/>
      <c r="CN41" s="1060"/>
      <c r="CO41" s="1060"/>
      <c r="CP41" s="1061"/>
      <c r="CQ41" s="256" t="s">
        <v>3820</v>
      </c>
      <c r="CR41" s="256"/>
      <c r="CS41" s="256"/>
      <c r="CT41" s="256"/>
    </row>
    <row r="42" spans="2:115" ht="12" customHeight="1">
      <c r="B42" s="1114" t="s">
        <v>16097</v>
      </c>
      <c r="C42" s="1114"/>
      <c r="D42" s="1114"/>
      <c r="E42" s="1114"/>
      <c r="F42" s="1114"/>
      <c r="G42" s="1114"/>
      <c r="H42" s="1114"/>
      <c r="I42" s="1252"/>
      <c r="J42" s="1252"/>
      <c r="K42" s="1252"/>
      <c r="L42" s="1252"/>
      <c r="M42" s="1252"/>
      <c r="N42" s="1252"/>
      <c r="O42" s="1252"/>
      <c r="P42" s="1252"/>
      <c r="Q42" s="1252"/>
      <c r="R42" s="1252"/>
      <c r="S42" s="1252"/>
      <c r="T42" s="1252"/>
      <c r="U42" s="1252"/>
      <c r="V42" s="1252"/>
      <c r="W42" s="1252"/>
      <c r="X42" s="1252"/>
      <c r="Y42" s="1252"/>
      <c r="Z42" s="1252"/>
      <c r="AA42" s="3"/>
      <c r="AC42" s="18"/>
      <c r="AD42" s="286"/>
      <c r="AE42" s="302"/>
      <c r="AF42" s="302" t="s">
        <v>3889</v>
      </c>
      <c r="AG42" s="302"/>
      <c r="AH42" s="302"/>
      <c r="AI42" s="302"/>
      <c r="AJ42" s="302"/>
      <c r="AK42" s="302"/>
      <c r="AL42" s="302"/>
      <c r="AM42" s="302"/>
      <c r="AN42" s="302"/>
      <c r="AO42" s="302"/>
      <c r="AP42" s="302"/>
      <c r="AQ42" s="316"/>
      <c r="AR42" s="317"/>
      <c r="AS42" s="318"/>
      <c r="AT42" s="319"/>
      <c r="AU42" s="320"/>
      <c r="AV42" s="317"/>
      <c r="AW42" s="318"/>
      <c r="AX42" s="319"/>
      <c r="AY42" s="321"/>
      <c r="AZ42" s="322"/>
      <c r="BA42" s="323"/>
      <c r="BB42" s="324"/>
      <c r="BC42" s="321"/>
      <c r="BD42" s="322"/>
      <c r="BE42" s="323"/>
      <c r="BF42" s="324"/>
      <c r="BG42" s="321"/>
      <c r="BH42" s="322"/>
      <c r="BI42" s="323"/>
      <c r="BJ42" s="324"/>
      <c r="BK42" s="321"/>
      <c r="BL42" s="322"/>
      <c r="BM42" s="323"/>
      <c r="BN42" s="324"/>
      <c r="BO42" s="321"/>
      <c r="BP42" s="322"/>
      <c r="BQ42" s="323"/>
      <c r="BR42" s="324"/>
      <c r="BS42" s="321"/>
      <c r="BT42" s="322"/>
      <c r="BU42" s="323"/>
      <c r="BV42" s="324"/>
      <c r="BW42" s="321"/>
      <c r="BX42" s="322"/>
      <c r="BY42" s="323"/>
      <c r="BZ42" s="324"/>
      <c r="CA42" s="321"/>
      <c r="CB42" s="322"/>
      <c r="CC42" s="323"/>
      <c r="CD42" s="324"/>
      <c r="CE42" s="321"/>
      <c r="CF42" s="322"/>
      <c r="CG42" s="323"/>
      <c r="CH42" s="324"/>
      <c r="CI42" s="321"/>
      <c r="CJ42" s="322"/>
      <c r="CK42" s="323"/>
      <c r="CL42" s="324"/>
      <c r="CM42" s="1067"/>
      <c r="CN42" s="811"/>
      <c r="CO42" s="811"/>
      <c r="CP42" s="812"/>
      <c r="CQ42" s="314" t="s">
        <v>3820</v>
      </c>
      <c r="CR42" s="314"/>
      <c r="CS42" s="314"/>
      <c r="CT42" s="256"/>
    </row>
    <row r="43" spans="2:115" ht="12" customHeight="1">
      <c r="B43" s="1114"/>
      <c r="C43" s="1114"/>
      <c r="D43" s="1114"/>
      <c r="E43" s="1114"/>
      <c r="F43" s="1114"/>
      <c r="G43" s="1114"/>
      <c r="H43" s="1114"/>
      <c r="I43" s="1252"/>
      <c r="J43" s="1252"/>
      <c r="K43" s="1252"/>
      <c r="L43" s="1252"/>
      <c r="M43" s="1252"/>
      <c r="N43" s="1252"/>
      <c r="O43" s="1252"/>
      <c r="P43" s="1252"/>
      <c r="Q43" s="1252"/>
      <c r="R43" s="1252"/>
      <c r="S43" s="1252"/>
      <c r="T43" s="1252"/>
      <c r="U43" s="1252"/>
      <c r="V43" s="1252"/>
      <c r="W43" s="1252"/>
      <c r="X43" s="1252"/>
      <c r="Y43" s="1252"/>
      <c r="Z43" s="1252"/>
      <c r="AA43" s="3"/>
      <c r="AC43" s="18"/>
      <c r="AD43" s="286" t="s">
        <v>3841</v>
      </c>
      <c r="AE43" s="286"/>
      <c r="AF43" s="286" t="s">
        <v>3902</v>
      </c>
      <c r="AG43" s="286"/>
      <c r="AH43" s="286"/>
      <c r="AI43" s="286"/>
      <c r="AJ43" s="286"/>
      <c r="AK43" s="286"/>
      <c r="AL43" s="286"/>
      <c r="AM43" s="286"/>
      <c r="AN43" s="286"/>
      <c r="AO43" s="286"/>
      <c r="AP43" s="286"/>
      <c r="AQ43" s="287"/>
      <c r="AR43" s="288"/>
      <c r="AS43" s="289"/>
      <c r="AT43" s="290"/>
      <c r="AU43" s="291"/>
      <c r="AV43" s="288"/>
      <c r="AW43" s="289"/>
      <c r="AX43" s="290"/>
      <c r="AY43" s="282"/>
      <c r="AZ43" s="283"/>
      <c r="BA43" s="284"/>
      <c r="BB43" s="285"/>
      <c r="BC43" s="282"/>
      <c r="BD43" s="283"/>
      <c r="BE43" s="284"/>
      <c r="BF43" s="285"/>
      <c r="BG43" s="282"/>
      <c r="BH43" s="283"/>
      <c r="BI43" s="284"/>
      <c r="BJ43" s="285"/>
      <c r="BK43" s="282"/>
      <c r="BL43" s="283"/>
      <c r="BM43" s="284"/>
      <c r="BN43" s="285"/>
      <c r="BO43" s="282"/>
      <c r="BP43" s="283"/>
      <c r="BQ43" s="284"/>
      <c r="BR43" s="285"/>
      <c r="BS43" s="282"/>
      <c r="BT43" s="283"/>
      <c r="BU43" s="284"/>
      <c r="BV43" s="285"/>
      <c r="BW43" s="282"/>
      <c r="BX43" s="283"/>
      <c r="BY43" s="284"/>
      <c r="BZ43" s="285"/>
      <c r="CA43" s="282"/>
      <c r="CB43" s="283"/>
      <c r="CC43" s="284"/>
      <c r="CD43" s="285"/>
      <c r="CE43" s="282"/>
      <c r="CF43" s="283"/>
      <c r="CG43" s="284"/>
      <c r="CH43" s="285"/>
      <c r="CI43" s="282"/>
      <c r="CJ43" s="283"/>
      <c r="CK43" s="284"/>
      <c r="CL43" s="285"/>
      <c r="CM43" s="1059"/>
      <c r="CN43" s="1060"/>
      <c r="CO43" s="1060"/>
      <c r="CP43" s="1061"/>
      <c r="CQ43" s="256" t="s">
        <v>3820</v>
      </c>
      <c r="CR43" s="256"/>
      <c r="CS43" s="256"/>
      <c r="CT43" s="256"/>
    </row>
    <row r="44" spans="2:115" ht="12" customHeight="1">
      <c r="B44" s="1114" t="s">
        <v>16098</v>
      </c>
      <c r="C44" s="1114"/>
      <c r="D44" s="1114"/>
      <c r="E44" s="1114"/>
      <c r="F44" s="1114"/>
      <c r="G44" s="1114"/>
      <c r="H44" s="1114"/>
      <c r="I44" s="1252"/>
      <c r="J44" s="1252"/>
      <c r="K44" s="1252"/>
      <c r="L44" s="1252"/>
      <c r="M44" s="1252"/>
      <c r="N44" s="1252"/>
      <c r="O44" s="1252"/>
      <c r="P44" s="1252"/>
      <c r="Q44" s="1252"/>
      <c r="R44" s="1252"/>
      <c r="S44" s="1252"/>
      <c r="T44" s="1252"/>
      <c r="U44" s="1252"/>
      <c r="V44" s="1252"/>
      <c r="W44" s="1252"/>
      <c r="X44" s="1252"/>
      <c r="Y44" s="1252"/>
      <c r="Z44" s="1252"/>
      <c r="AA44" s="3"/>
      <c r="AC44" s="18"/>
      <c r="AD44" s="286" t="s">
        <v>3886</v>
      </c>
      <c r="AE44" s="286"/>
      <c r="AF44" s="286" t="s">
        <v>3902</v>
      </c>
      <c r="AG44" s="286"/>
      <c r="AH44" s="286"/>
      <c r="AI44" s="286"/>
      <c r="AJ44" s="286"/>
      <c r="AK44" s="286"/>
      <c r="AL44" s="286"/>
      <c r="AM44" s="286"/>
      <c r="AN44" s="286"/>
      <c r="AO44" s="286"/>
      <c r="AP44" s="286"/>
      <c r="AQ44" s="287"/>
      <c r="AR44" s="288"/>
      <c r="AS44" s="289"/>
      <c r="AT44" s="290"/>
      <c r="AU44" s="291"/>
      <c r="AV44" s="288"/>
      <c r="AW44" s="289"/>
      <c r="AX44" s="290"/>
      <c r="AY44" s="282"/>
      <c r="AZ44" s="283"/>
      <c r="BA44" s="284"/>
      <c r="BB44" s="285"/>
      <c r="BC44" s="282"/>
      <c r="BD44" s="283"/>
      <c r="BE44" s="284"/>
      <c r="BF44" s="285"/>
      <c r="BG44" s="282"/>
      <c r="BH44" s="283"/>
      <c r="BI44" s="284"/>
      <c r="BJ44" s="285"/>
      <c r="BK44" s="282"/>
      <c r="BL44" s="283"/>
      <c r="BM44" s="284"/>
      <c r="BN44" s="285"/>
      <c r="BO44" s="282"/>
      <c r="BP44" s="283"/>
      <c r="BQ44" s="284"/>
      <c r="BR44" s="285"/>
      <c r="BS44" s="282"/>
      <c r="BT44" s="283"/>
      <c r="BU44" s="284"/>
      <c r="BV44" s="285"/>
      <c r="BW44" s="282"/>
      <c r="BX44" s="283"/>
      <c r="BY44" s="284"/>
      <c r="BZ44" s="285"/>
      <c r="CA44" s="282"/>
      <c r="CB44" s="283"/>
      <c r="CC44" s="284"/>
      <c r="CD44" s="285"/>
      <c r="CE44" s="282"/>
      <c r="CF44" s="283"/>
      <c r="CG44" s="284"/>
      <c r="CH44" s="285"/>
      <c r="CI44" s="282"/>
      <c r="CJ44" s="283"/>
      <c r="CK44" s="284"/>
      <c r="CL44" s="285"/>
      <c r="CM44" s="1059"/>
      <c r="CN44" s="1060"/>
      <c r="CO44" s="1060"/>
      <c r="CP44" s="1061"/>
      <c r="CQ44" s="256" t="s">
        <v>3820</v>
      </c>
      <c r="CR44" s="256"/>
      <c r="CS44" s="256"/>
      <c r="CT44" s="256"/>
    </row>
    <row r="45" spans="2:115" ht="12" customHeight="1">
      <c r="B45" s="1114"/>
      <c r="C45" s="1114"/>
      <c r="D45" s="1114"/>
      <c r="E45" s="1114"/>
      <c r="F45" s="1114"/>
      <c r="G45" s="1114"/>
      <c r="H45" s="1114"/>
      <c r="I45" s="1252"/>
      <c r="J45" s="1252"/>
      <c r="K45" s="1252"/>
      <c r="L45" s="1252"/>
      <c r="M45" s="1252"/>
      <c r="N45" s="1252"/>
      <c r="O45" s="1252"/>
      <c r="P45" s="1252"/>
      <c r="Q45" s="1252"/>
      <c r="R45" s="1252"/>
      <c r="S45" s="1252"/>
      <c r="T45" s="1252"/>
      <c r="U45" s="1252"/>
      <c r="V45" s="1252"/>
      <c r="W45" s="1252"/>
      <c r="X45" s="1252"/>
      <c r="Y45" s="1252"/>
      <c r="Z45" s="1252"/>
      <c r="AA45" s="3"/>
      <c r="AC45" s="18"/>
      <c r="AD45" s="286"/>
      <c r="AE45" s="286"/>
      <c r="AF45" s="286" t="s">
        <v>3909</v>
      </c>
      <c r="AG45" s="286"/>
      <c r="AH45" s="286"/>
      <c r="AI45" s="286"/>
      <c r="AJ45" s="286"/>
      <c r="AK45" s="286"/>
      <c r="AL45" s="286"/>
      <c r="AM45" s="286"/>
      <c r="AN45" s="286"/>
      <c r="AO45" s="286"/>
      <c r="AP45" s="286"/>
      <c r="AQ45" s="287"/>
      <c r="AR45" s="288"/>
      <c r="AS45" s="289"/>
      <c r="AT45" s="290"/>
      <c r="AU45" s="291"/>
      <c r="AV45" s="288"/>
      <c r="AW45" s="289"/>
      <c r="AX45" s="290"/>
      <c r="AY45" s="282"/>
      <c r="AZ45" s="283"/>
      <c r="BA45" s="284"/>
      <c r="BB45" s="285"/>
      <c r="BC45" s="282"/>
      <c r="BD45" s="283"/>
      <c r="BE45" s="284"/>
      <c r="BF45" s="285"/>
      <c r="BG45" s="282"/>
      <c r="BH45" s="283"/>
      <c r="BI45" s="284"/>
      <c r="BJ45" s="285"/>
      <c r="BK45" s="282"/>
      <c r="BL45" s="283"/>
      <c r="BM45" s="284"/>
      <c r="BN45" s="285"/>
      <c r="BO45" s="282"/>
      <c r="BP45" s="283"/>
      <c r="BQ45" s="284"/>
      <c r="BR45" s="285"/>
      <c r="BS45" s="282"/>
      <c r="BT45" s="283"/>
      <c r="BU45" s="284"/>
      <c r="BV45" s="285"/>
      <c r="BW45" s="282"/>
      <c r="BX45" s="283"/>
      <c r="BY45" s="284"/>
      <c r="BZ45" s="285"/>
      <c r="CA45" s="282"/>
      <c r="CB45" s="283"/>
      <c r="CC45" s="284"/>
      <c r="CD45" s="285"/>
      <c r="CE45" s="282"/>
      <c r="CF45" s="283"/>
      <c r="CG45" s="284"/>
      <c r="CH45" s="285"/>
      <c r="CI45" s="282"/>
      <c r="CJ45" s="283"/>
      <c r="CK45" s="284"/>
      <c r="CL45" s="285"/>
      <c r="CM45" s="1059"/>
      <c r="CN45" s="1060"/>
      <c r="CO45" s="1060"/>
      <c r="CP45" s="1061"/>
      <c r="CQ45" s="256" t="s">
        <v>3820</v>
      </c>
      <c r="CR45" s="256"/>
      <c r="CS45" s="256"/>
    </row>
    <row r="46" spans="2:115" ht="12" customHeight="1">
      <c r="B46" s="1253" t="s">
        <v>3767</v>
      </c>
      <c r="C46" s="1254"/>
      <c r="D46" s="1254"/>
      <c r="E46" s="1254"/>
      <c r="F46" s="1254"/>
      <c r="G46" s="1254"/>
      <c r="H46" s="1255"/>
      <c r="I46" s="1082"/>
      <c r="J46" s="1012"/>
      <c r="K46" s="1012"/>
      <c r="L46" s="1012"/>
      <c r="M46" s="1012"/>
      <c r="N46" s="1012"/>
      <c r="O46" s="1012"/>
      <c r="P46" s="1012"/>
      <c r="Q46" s="1012"/>
      <c r="R46" s="1012"/>
      <c r="S46" s="1012"/>
      <c r="T46" s="1012"/>
      <c r="U46" s="1012"/>
      <c r="V46" s="1012"/>
      <c r="W46" s="1012"/>
      <c r="X46" s="1012"/>
      <c r="Y46" s="1259"/>
      <c r="Z46" s="1260"/>
      <c r="AA46" s="3"/>
      <c r="AC46" s="18"/>
      <c r="AD46" s="286"/>
      <c r="AE46" s="286"/>
      <c r="AF46" s="292" t="s">
        <v>3906</v>
      </c>
      <c r="AG46" s="286"/>
      <c r="AH46" s="286"/>
      <c r="AI46" s="286"/>
      <c r="AJ46" s="286"/>
      <c r="AK46" s="286"/>
      <c r="AL46" s="286"/>
      <c r="AM46" s="286"/>
      <c r="AN46" s="286"/>
      <c r="AO46" s="286"/>
      <c r="AP46" s="286"/>
      <c r="AQ46" s="277"/>
      <c r="AR46" s="278"/>
      <c r="AS46" s="279"/>
      <c r="AT46" s="280"/>
      <c r="AU46" s="281"/>
      <c r="AV46" s="278"/>
      <c r="AW46" s="279"/>
      <c r="AX46" s="280"/>
      <c r="AY46" s="282"/>
      <c r="AZ46" s="283"/>
      <c r="BA46" s="284"/>
      <c r="BB46" s="285"/>
      <c r="BC46" s="282"/>
      <c r="BD46" s="283"/>
      <c r="BE46" s="284"/>
      <c r="BF46" s="285"/>
      <c r="BG46" s="282"/>
      <c r="BH46" s="283"/>
      <c r="BI46" s="284"/>
      <c r="BJ46" s="285"/>
      <c r="BK46" s="282"/>
      <c r="BL46" s="283"/>
      <c r="BM46" s="284"/>
      <c r="BN46" s="285"/>
      <c r="BO46" s="282"/>
      <c r="BP46" s="283"/>
      <c r="BQ46" s="284"/>
      <c r="BR46" s="285"/>
      <c r="BS46" s="282"/>
      <c r="BT46" s="283"/>
      <c r="BU46" s="284"/>
      <c r="BV46" s="285"/>
      <c r="BW46" s="282"/>
      <c r="BX46" s="283"/>
      <c r="BY46" s="284"/>
      <c r="BZ46" s="285"/>
      <c r="CA46" s="282"/>
      <c r="CB46" s="283"/>
      <c r="CC46" s="284"/>
      <c r="CD46" s="285"/>
      <c r="CE46" s="282"/>
      <c r="CF46" s="283"/>
      <c r="CG46" s="284"/>
      <c r="CH46" s="285"/>
      <c r="CI46" s="282"/>
      <c r="CJ46" s="283"/>
      <c r="CK46" s="284"/>
      <c r="CL46" s="285"/>
      <c r="CM46" s="1059"/>
      <c r="CN46" s="1060"/>
      <c r="CO46" s="1060"/>
      <c r="CP46" s="1061"/>
      <c r="CQ46" s="256" t="s">
        <v>3820</v>
      </c>
      <c r="CR46" s="256"/>
      <c r="CS46" s="256"/>
    </row>
    <row r="47" spans="2:115" ht="12" customHeight="1" thickBot="1">
      <c r="B47" s="1256"/>
      <c r="C47" s="1257"/>
      <c r="D47" s="1257"/>
      <c r="E47" s="1257"/>
      <c r="F47" s="1257"/>
      <c r="G47" s="1257"/>
      <c r="H47" s="1258"/>
      <c r="I47" s="1083"/>
      <c r="J47" s="1013"/>
      <c r="K47" s="1013"/>
      <c r="L47" s="1013"/>
      <c r="M47" s="1013"/>
      <c r="N47" s="1013"/>
      <c r="O47" s="1013"/>
      <c r="P47" s="1013"/>
      <c r="Q47" s="1013"/>
      <c r="R47" s="1013"/>
      <c r="S47" s="1013"/>
      <c r="T47" s="1013"/>
      <c r="U47" s="1013"/>
      <c r="V47" s="1013"/>
      <c r="W47" s="1013"/>
      <c r="X47" s="1013"/>
      <c r="Y47" s="1179"/>
      <c r="Z47" s="1180"/>
      <c r="AA47" s="3"/>
      <c r="AC47" s="18"/>
      <c r="AD47" s="286"/>
      <c r="AE47" s="286"/>
      <c r="AF47" s="286" t="s">
        <v>3907</v>
      </c>
      <c r="AG47" s="286"/>
      <c r="AH47" s="286"/>
      <c r="AI47" s="286"/>
      <c r="AJ47" s="286"/>
      <c r="AK47" s="286"/>
      <c r="AL47" s="286"/>
      <c r="AM47" s="286"/>
      <c r="AN47" s="286"/>
      <c r="AO47" s="286"/>
      <c r="AP47" s="286"/>
      <c r="AQ47" s="287"/>
      <c r="AR47" s="288"/>
      <c r="AS47" s="289"/>
      <c r="AT47" s="290"/>
      <c r="AU47" s="291"/>
      <c r="AV47" s="288"/>
      <c r="AW47" s="289"/>
      <c r="AX47" s="290"/>
      <c r="AY47" s="282"/>
      <c r="AZ47" s="283"/>
      <c r="BA47" s="284"/>
      <c r="BB47" s="285"/>
      <c r="BC47" s="282"/>
      <c r="BD47" s="283"/>
      <c r="BE47" s="284"/>
      <c r="BF47" s="285"/>
      <c r="BG47" s="282"/>
      <c r="BH47" s="283"/>
      <c r="BI47" s="284"/>
      <c r="BJ47" s="285"/>
      <c r="BK47" s="282"/>
      <c r="BL47" s="283"/>
      <c r="BM47" s="284"/>
      <c r="BN47" s="285"/>
      <c r="BO47" s="282"/>
      <c r="BP47" s="283"/>
      <c r="BQ47" s="284"/>
      <c r="BR47" s="285"/>
      <c r="BS47" s="282"/>
      <c r="BT47" s="283"/>
      <c r="BU47" s="284"/>
      <c r="BV47" s="285"/>
      <c r="BW47" s="282"/>
      <c r="BX47" s="283"/>
      <c r="BY47" s="284"/>
      <c r="BZ47" s="285"/>
      <c r="CA47" s="282"/>
      <c r="CB47" s="283"/>
      <c r="CC47" s="284"/>
      <c r="CD47" s="285"/>
      <c r="CE47" s="282"/>
      <c r="CF47" s="283"/>
      <c r="CG47" s="284"/>
      <c r="CH47" s="285"/>
      <c r="CI47" s="282"/>
      <c r="CJ47" s="283"/>
      <c r="CK47" s="284"/>
      <c r="CL47" s="285"/>
      <c r="CM47" s="1059"/>
      <c r="CN47" s="1060"/>
      <c r="CO47" s="1060"/>
      <c r="CP47" s="1061"/>
      <c r="CQ47" s="256" t="s">
        <v>3820</v>
      </c>
      <c r="CR47" s="256"/>
      <c r="CS47" s="256"/>
    </row>
    <row r="48" spans="2:115" ht="12" customHeight="1">
      <c r="B48" s="889" t="s">
        <v>10147</v>
      </c>
      <c r="C48" s="890"/>
      <c r="D48" s="890"/>
      <c r="E48" s="890"/>
      <c r="F48" s="890"/>
      <c r="G48" s="890"/>
      <c r="H48" s="890"/>
      <c r="I48" s="890"/>
      <c r="J48" s="890"/>
      <c r="K48" s="890"/>
      <c r="L48" s="890"/>
      <c r="M48" s="890"/>
      <c r="N48" s="890"/>
      <c r="O48" s="890"/>
      <c r="P48" s="890"/>
      <c r="Q48" s="890"/>
      <c r="R48" s="890"/>
      <c r="S48" s="890"/>
      <c r="T48" s="890"/>
      <c r="U48" s="890"/>
      <c r="V48" s="890"/>
      <c r="W48" s="890"/>
      <c r="X48" s="890"/>
      <c r="Y48" s="890"/>
      <c r="Z48" s="891"/>
      <c r="AA48" s="3"/>
      <c r="AC48" s="18"/>
      <c r="AD48" s="286"/>
      <c r="AE48" s="302"/>
      <c r="AF48" s="302" t="s">
        <v>3889</v>
      </c>
      <c r="AG48" s="302"/>
      <c r="AH48" s="302"/>
      <c r="AI48" s="302"/>
      <c r="AJ48" s="302"/>
      <c r="AK48" s="302"/>
      <c r="AL48" s="302"/>
      <c r="AM48" s="302"/>
      <c r="AN48" s="302"/>
      <c r="AO48" s="302"/>
      <c r="AP48" s="302"/>
      <c r="AQ48" s="316"/>
      <c r="AR48" s="317"/>
      <c r="AS48" s="318"/>
      <c r="AT48" s="319"/>
      <c r="AU48" s="320"/>
      <c r="AV48" s="317"/>
      <c r="AW48" s="318"/>
      <c r="AX48" s="319"/>
      <c r="AY48" s="321"/>
      <c r="AZ48" s="322"/>
      <c r="BA48" s="323"/>
      <c r="BB48" s="324"/>
      <c r="BC48" s="321"/>
      <c r="BD48" s="322"/>
      <c r="BE48" s="323"/>
      <c r="BF48" s="324"/>
      <c r="BG48" s="321"/>
      <c r="BH48" s="322"/>
      <c r="BI48" s="323"/>
      <c r="BJ48" s="324"/>
      <c r="BK48" s="321"/>
      <c r="BL48" s="322"/>
      <c r="BM48" s="323"/>
      <c r="BN48" s="324"/>
      <c r="BO48" s="321"/>
      <c r="BP48" s="322"/>
      <c r="BQ48" s="323"/>
      <c r="BR48" s="324"/>
      <c r="BS48" s="321"/>
      <c r="BT48" s="322"/>
      <c r="BU48" s="323"/>
      <c r="BV48" s="324"/>
      <c r="BW48" s="321"/>
      <c r="BX48" s="322"/>
      <c r="BY48" s="323"/>
      <c r="BZ48" s="324"/>
      <c r="CA48" s="321"/>
      <c r="CB48" s="322"/>
      <c r="CC48" s="323"/>
      <c r="CD48" s="324"/>
      <c r="CE48" s="321"/>
      <c r="CF48" s="322"/>
      <c r="CG48" s="323"/>
      <c r="CH48" s="324"/>
      <c r="CI48" s="321"/>
      <c r="CJ48" s="322"/>
      <c r="CK48" s="323"/>
      <c r="CL48" s="324"/>
      <c r="CM48" s="1067"/>
      <c r="CN48" s="813"/>
      <c r="CO48" s="813"/>
      <c r="CP48" s="814"/>
      <c r="CQ48" s="314" t="s">
        <v>3820</v>
      </c>
      <c r="CR48" s="314"/>
      <c r="CS48" s="314"/>
    </row>
    <row r="49" spans="2:121" ht="12" customHeight="1">
      <c r="B49" s="892"/>
      <c r="C49" s="893"/>
      <c r="D49" s="893"/>
      <c r="E49" s="893"/>
      <c r="F49" s="893"/>
      <c r="G49" s="893"/>
      <c r="H49" s="893"/>
      <c r="I49" s="893"/>
      <c r="J49" s="893"/>
      <c r="K49" s="893"/>
      <c r="L49" s="893"/>
      <c r="M49" s="893"/>
      <c r="N49" s="893"/>
      <c r="O49" s="893"/>
      <c r="P49" s="893"/>
      <c r="Q49" s="893"/>
      <c r="R49" s="893"/>
      <c r="S49" s="893"/>
      <c r="T49" s="893"/>
      <c r="U49" s="893"/>
      <c r="V49" s="893"/>
      <c r="W49" s="893"/>
      <c r="X49" s="893"/>
      <c r="Y49" s="893"/>
      <c r="Z49" s="894"/>
      <c r="AA49" s="3"/>
      <c r="AC49" s="18"/>
      <c r="AD49" s="286" t="s">
        <v>3887</v>
      </c>
      <c r="AE49" s="286"/>
      <c r="AF49" s="286" t="s">
        <v>3902</v>
      </c>
      <c r="AG49" s="286"/>
      <c r="AH49" s="286"/>
      <c r="AI49" s="286"/>
      <c r="AJ49" s="286"/>
      <c r="AK49" s="286"/>
      <c r="AL49" s="286"/>
      <c r="AM49" s="286"/>
      <c r="AN49" s="286"/>
      <c r="AO49" s="286"/>
      <c r="AP49" s="286"/>
      <c r="AQ49" s="287"/>
      <c r="AR49" s="288"/>
      <c r="AS49" s="289"/>
      <c r="AT49" s="290"/>
      <c r="AU49" s="291"/>
      <c r="AV49" s="288"/>
      <c r="AW49" s="289"/>
      <c r="AX49" s="290"/>
      <c r="AY49" s="282"/>
      <c r="AZ49" s="283"/>
      <c r="BA49" s="284"/>
      <c r="BB49" s="285"/>
      <c r="BC49" s="282"/>
      <c r="BD49" s="283"/>
      <c r="BE49" s="284"/>
      <c r="BF49" s="285"/>
      <c r="BG49" s="282"/>
      <c r="BH49" s="283"/>
      <c r="BI49" s="284"/>
      <c r="BJ49" s="285"/>
      <c r="BK49" s="282"/>
      <c r="BL49" s="283"/>
      <c r="BM49" s="284"/>
      <c r="BN49" s="285"/>
      <c r="BO49" s="282"/>
      <c r="BP49" s="283"/>
      <c r="BQ49" s="284"/>
      <c r="BR49" s="285"/>
      <c r="BS49" s="282"/>
      <c r="BT49" s="283"/>
      <c r="BU49" s="284"/>
      <c r="BV49" s="285"/>
      <c r="BW49" s="282"/>
      <c r="BX49" s="283"/>
      <c r="BY49" s="284"/>
      <c r="BZ49" s="285"/>
      <c r="CA49" s="282"/>
      <c r="CB49" s="283"/>
      <c r="CC49" s="284"/>
      <c r="CD49" s="285"/>
      <c r="CE49" s="282"/>
      <c r="CF49" s="283"/>
      <c r="CG49" s="284"/>
      <c r="CH49" s="285"/>
      <c r="CI49" s="282"/>
      <c r="CJ49" s="283"/>
      <c r="CK49" s="284"/>
      <c r="CL49" s="285"/>
      <c r="CM49" s="1059"/>
      <c r="CN49" s="1060"/>
      <c r="CO49" s="1060"/>
      <c r="CP49" s="1061"/>
      <c r="CQ49" s="256" t="s">
        <v>3820</v>
      </c>
      <c r="CR49" s="256"/>
      <c r="CS49" s="256"/>
    </row>
    <row r="50" spans="2:121" ht="12" customHeight="1">
      <c r="B50" s="1251" t="s">
        <v>3711</v>
      </c>
      <c r="C50" s="1251"/>
      <c r="D50" s="1251"/>
      <c r="E50" s="1251"/>
      <c r="F50" s="1251"/>
      <c r="G50" s="1251"/>
      <c r="H50" s="1251"/>
      <c r="I50" s="880"/>
      <c r="J50" s="880"/>
      <c r="K50" s="880"/>
      <c r="L50" s="880"/>
      <c r="M50" s="880"/>
      <c r="N50" s="880"/>
      <c r="O50" s="880"/>
      <c r="P50" s="880"/>
      <c r="Q50" s="880"/>
      <c r="R50" s="880"/>
      <c r="S50" s="880"/>
      <c r="T50" s="880"/>
      <c r="U50" s="880"/>
      <c r="V50" s="880"/>
      <c r="W50" s="880"/>
      <c r="X50" s="880"/>
      <c r="Y50" s="880"/>
      <c r="Z50" s="881"/>
      <c r="AA50" s="3"/>
      <c r="AC50" s="18"/>
      <c r="AD50" s="286"/>
      <c r="AE50" s="286"/>
      <c r="AF50" s="286" t="s">
        <v>3909</v>
      </c>
      <c r="AG50" s="286"/>
      <c r="AH50" s="286"/>
      <c r="AI50" s="286"/>
      <c r="AJ50" s="286"/>
      <c r="AK50" s="286"/>
      <c r="AL50" s="286"/>
      <c r="AM50" s="286"/>
      <c r="AN50" s="286"/>
      <c r="AO50" s="286"/>
      <c r="AP50" s="286"/>
      <c r="AQ50" s="326"/>
      <c r="AR50" s="327"/>
      <c r="AS50" s="328"/>
      <c r="AT50" s="329"/>
      <c r="AU50" s="330"/>
      <c r="AV50" s="327"/>
      <c r="AW50" s="328"/>
      <c r="AX50" s="329"/>
      <c r="AY50" s="331"/>
      <c r="AZ50" s="332"/>
      <c r="BA50" s="333"/>
      <c r="BB50" s="334"/>
      <c r="BC50" s="331"/>
      <c r="BD50" s="332"/>
      <c r="BE50" s="333"/>
      <c r="BF50" s="334"/>
      <c r="BG50" s="331"/>
      <c r="BH50" s="332"/>
      <c r="BI50" s="333"/>
      <c r="BJ50" s="334"/>
      <c r="BK50" s="331"/>
      <c r="BL50" s="332"/>
      <c r="BM50" s="333"/>
      <c r="BN50" s="334"/>
      <c r="BO50" s="331"/>
      <c r="BP50" s="332"/>
      <c r="BQ50" s="333"/>
      <c r="BR50" s="334"/>
      <c r="BS50" s="331"/>
      <c r="BT50" s="332"/>
      <c r="BU50" s="333"/>
      <c r="BV50" s="334"/>
      <c r="BW50" s="331"/>
      <c r="BX50" s="332"/>
      <c r="BY50" s="333"/>
      <c r="BZ50" s="334"/>
      <c r="CA50" s="331"/>
      <c r="CB50" s="332"/>
      <c r="CC50" s="333"/>
      <c r="CD50" s="334"/>
      <c r="CE50" s="331"/>
      <c r="CF50" s="332"/>
      <c r="CG50" s="333"/>
      <c r="CH50" s="334"/>
      <c r="CI50" s="331"/>
      <c r="CJ50" s="332"/>
      <c r="CK50" s="333"/>
      <c r="CL50" s="334"/>
      <c r="CM50" s="1059"/>
      <c r="CN50" s="1060"/>
      <c r="CO50" s="1060"/>
      <c r="CP50" s="1061"/>
      <c r="CQ50" s="256" t="s">
        <v>3820</v>
      </c>
      <c r="CR50" s="256"/>
      <c r="CS50" s="256"/>
    </row>
    <row r="51" spans="2:121" ht="12" customHeight="1">
      <c r="B51" s="1251"/>
      <c r="C51" s="1251"/>
      <c r="D51" s="1251"/>
      <c r="E51" s="1251"/>
      <c r="F51" s="1251"/>
      <c r="G51" s="1251"/>
      <c r="H51" s="1251"/>
      <c r="I51" s="887"/>
      <c r="J51" s="887"/>
      <c r="K51" s="887"/>
      <c r="L51" s="887"/>
      <c r="M51" s="887"/>
      <c r="N51" s="887"/>
      <c r="O51" s="887"/>
      <c r="P51" s="887"/>
      <c r="Q51" s="887"/>
      <c r="R51" s="887"/>
      <c r="S51" s="887"/>
      <c r="T51" s="887"/>
      <c r="U51" s="887"/>
      <c r="V51" s="887"/>
      <c r="W51" s="887"/>
      <c r="X51" s="887"/>
      <c r="Y51" s="887"/>
      <c r="Z51" s="888"/>
      <c r="AA51" s="3"/>
      <c r="AC51" s="18"/>
      <c r="AD51" s="286"/>
      <c r="AE51" s="286"/>
      <c r="AF51" s="292" t="s">
        <v>3906</v>
      </c>
      <c r="AG51" s="286"/>
      <c r="AH51" s="286"/>
      <c r="AI51" s="286"/>
      <c r="AJ51" s="286"/>
      <c r="AK51" s="286"/>
      <c r="AL51" s="286"/>
      <c r="AM51" s="286"/>
      <c r="AN51" s="286"/>
      <c r="AO51" s="286"/>
      <c r="AP51" s="286"/>
      <c r="AQ51" s="287"/>
      <c r="AR51" s="288"/>
      <c r="AS51" s="289"/>
      <c r="AT51" s="290"/>
      <c r="AU51" s="291"/>
      <c r="AV51" s="288"/>
      <c r="AW51" s="289"/>
      <c r="AX51" s="290"/>
      <c r="AY51" s="282"/>
      <c r="AZ51" s="283"/>
      <c r="BA51" s="284"/>
      <c r="BB51" s="285"/>
      <c r="BC51" s="282"/>
      <c r="BD51" s="283"/>
      <c r="BE51" s="284"/>
      <c r="BF51" s="285"/>
      <c r="BG51" s="282"/>
      <c r="BH51" s="283"/>
      <c r="BI51" s="284"/>
      <c r="BJ51" s="285"/>
      <c r="BK51" s="282"/>
      <c r="BL51" s="283"/>
      <c r="BM51" s="284"/>
      <c r="BN51" s="285"/>
      <c r="BO51" s="282"/>
      <c r="BP51" s="283"/>
      <c r="BQ51" s="284"/>
      <c r="BR51" s="285"/>
      <c r="BS51" s="282"/>
      <c r="BT51" s="283"/>
      <c r="BU51" s="284"/>
      <c r="BV51" s="285"/>
      <c r="BW51" s="282"/>
      <c r="BX51" s="283"/>
      <c r="BY51" s="284"/>
      <c r="BZ51" s="285"/>
      <c r="CA51" s="282"/>
      <c r="CB51" s="283"/>
      <c r="CC51" s="284"/>
      <c r="CD51" s="285"/>
      <c r="CE51" s="282"/>
      <c r="CF51" s="283"/>
      <c r="CG51" s="284"/>
      <c r="CH51" s="285"/>
      <c r="CI51" s="282"/>
      <c r="CJ51" s="283"/>
      <c r="CK51" s="284"/>
      <c r="CL51" s="285"/>
      <c r="CM51" s="1059"/>
      <c r="CN51" s="1060"/>
      <c r="CO51" s="1060"/>
      <c r="CP51" s="1061"/>
      <c r="CQ51" s="256" t="s">
        <v>3820</v>
      </c>
      <c r="CR51" s="256"/>
      <c r="CS51" s="256"/>
    </row>
    <row r="52" spans="2:121" ht="12" customHeight="1">
      <c r="B52" s="1251"/>
      <c r="C52" s="1251"/>
      <c r="D52" s="1251"/>
      <c r="E52" s="1251"/>
      <c r="F52" s="1251"/>
      <c r="G52" s="1251"/>
      <c r="H52" s="1251"/>
      <c r="I52" s="887"/>
      <c r="J52" s="887"/>
      <c r="K52" s="887"/>
      <c r="L52" s="887"/>
      <c r="M52" s="887"/>
      <c r="N52" s="887"/>
      <c r="O52" s="887"/>
      <c r="P52" s="887"/>
      <c r="Q52" s="887"/>
      <c r="R52" s="887"/>
      <c r="S52" s="887"/>
      <c r="T52" s="887"/>
      <c r="U52" s="887"/>
      <c r="V52" s="887"/>
      <c r="W52" s="887"/>
      <c r="X52" s="887"/>
      <c r="Y52" s="887"/>
      <c r="Z52" s="888"/>
      <c r="AA52" s="3"/>
      <c r="AC52" s="18"/>
      <c r="AD52" s="286"/>
      <c r="AE52" s="286"/>
      <c r="AF52" s="286" t="s">
        <v>3907</v>
      </c>
      <c r="AG52" s="286"/>
      <c r="AH52" s="286"/>
      <c r="AI52" s="286"/>
      <c r="AJ52" s="286"/>
      <c r="AK52" s="286"/>
      <c r="AL52" s="286"/>
      <c r="AM52" s="286"/>
      <c r="AN52" s="286"/>
      <c r="AO52" s="286"/>
      <c r="AP52" s="286"/>
      <c r="AQ52" s="287"/>
      <c r="AR52" s="288"/>
      <c r="AS52" s="289"/>
      <c r="AT52" s="290"/>
      <c r="AU52" s="291"/>
      <c r="AV52" s="288"/>
      <c r="AW52" s="289"/>
      <c r="AX52" s="290"/>
      <c r="AY52" s="282"/>
      <c r="AZ52" s="283"/>
      <c r="BA52" s="284"/>
      <c r="BB52" s="285"/>
      <c r="BC52" s="282"/>
      <c r="BD52" s="283"/>
      <c r="BE52" s="284"/>
      <c r="BF52" s="285"/>
      <c r="BG52" s="282"/>
      <c r="BH52" s="283"/>
      <c r="BI52" s="284"/>
      <c r="BJ52" s="285"/>
      <c r="BK52" s="282"/>
      <c r="BL52" s="283"/>
      <c r="BM52" s="284"/>
      <c r="BN52" s="285"/>
      <c r="BO52" s="282"/>
      <c r="BP52" s="283"/>
      <c r="BQ52" s="284"/>
      <c r="BR52" s="285"/>
      <c r="BS52" s="282"/>
      <c r="BT52" s="283"/>
      <c r="BU52" s="284"/>
      <c r="BV52" s="285"/>
      <c r="BW52" s="282"/>
      <c r="BX52" s="283"/>
      <c r="BY52" s="284"/>
      <c r="BZ52" s="285"/>
      <c r="CA52" s="282"/>
      <c r="CB52" s="283"/>
      <c r="CC52" s="284"/>
      <c r="CD52" s="285"/>
      <c r="CE52" s="282"/>
      <c r="CF52" s="283"/>
      <c r="CG52" s="284"/>
      <c r="CH52" s="285"/>
      <c r="CI52" s="282"/>
      <c r="CJ52" s="283"/>
      <c r="CK52" s="284"/>
      <c r="CL52" s="285"/>
      <c r="CM52" s="1059"/>
      <c r="CN52" s="1060"/>
      <c r="CO52" s="1060"/>
      <c r="CP52" s="1061"/>
      <c r="CQ52" s="256" t="s">
        <v>3820</v>
      </c>
      <c r="CR52" s="256"/>
      <c r="CS52" s="256"/>
    </row>
    <row r="53" spans="2:121" ht="12" customHeight="1">
      <c r="B53" s="1251"/>
      <c r="C53" s="1251"/>
      <c r="D53" s="1251"/>
      <c r="E53" s="1251"/>
      <c r="F53" s="1251"/>
      <c r="G53" s="1251"/>
      <c r="H53" s="1251"/>
      <c r="I53" s="883"/>
      <c r="J53" s="883"/>
      <c r="K53" s="883"/>
      <c r="L53" s="883"/>
      <c r="M53" s="883"/>
      <c r="N53" s="883"/>
      <c r="O53" s="883"/>
      <c r="P53" s="883"/>
      <c r="Q53" s="883"/>
      <c r="R53" s="883"/>
      <c r="S53" s="883"/>
      <c r="T53" s="883"/>
      <c r="U53" s="883"/>
      <c r="V53" s="883"/>
      <c r="W53" s="883"/>
      <c r="X53" s="883"/>
      <c r="Y53" s="883"/>
      <c r="Z53" s="884"/>
      <c r="AA53" s="3"/>
      <c r="AC53" s="18" t="s">
        <v>3912</v>
      </c>
      <c r="AD53" s="256"/>
      <c r="AE53" s="256"/>
      <c r="AF53" s="256"/>
      <c r="AG53" s="256"/>
      <c r="AH53" s="256"/>
      <c r="AI53" s="256"/>
      <c r="AJ53" s="256"/>
      <c r="AK53" s="256"/>
      <c r="AL53" s="256"/>
      <c r="AM53" s="256"/>
      <c r="AN53" s="256"/>
      <c r="AO53" s="256"/>
      <c r="AP53" s="256"/>
      <c r="AQ53" s="336"/>
      <c r="AR53" s="336"/>
      <c r="AS53" s="336"/>
      <c r="AT53" s="336"/>
      <c r="AU53" s="336"/>
      <c r="AV53" s="336"/>
      <c r="AW53" s="336"/>
      <c r="AX53" s="336"/>
      <c r="AY53" s="336"/>
      <c r="AZ53" s="336"/>
      <c r="BA53" s="336"/>
      <c r="BB53" s="336"/>
      <c r="BC53" s="336"/>
      <c r="BD53" s="336"/>
      <c r="BE53" s="336"/>
      <c r="BF53" s="336"/>
      <c r="BG53" s="336"/>
      <c r="BH53" s="336"/>
      <c r="BI53" s="336"/>
      <c r="BJ53" s="336"/>
      <c r="BK53" s="336"/>
      <c r="BL53" s="336"/>
      <c r="BM53" s="336"/>
      <c r="BN53" s="336"/>
      <c r="BO53" s="336"/>
      <c r="BP53" s="336"/>
      <c r="BQ53" s="336"/>
      <c r="BR53" s="336"/>
      <c r="BS53" s="336"/>
      <c r="BT53" s="336"/>
      <c r="BU53" s="336"/>
      <c r="BV53" s="336"/>
      <c r="BW53" s="336"/>
      <c r="BX53" s="336"/>
      <c r="BY53" s="336"/>
      <c r="BZ53" s="336"/>
      <c r="CA53" s="336"/>
      <c r="CB53" s="336"/>
      <c r="CC53" s="336"/>
      <c r="CD53" s="336"/>
      <c r="CE53" s="336"/>
      <c r="CF53" s="336"/>
      <c r="CG53" s="336"/>
      <c r="CH53" s="336"/>
      <c r="CI53" s="336"/>
      <c r="CJ53" s="336"/>
      <c r="CK53" s="336"/>
      <c r="CL53" s="336"/>
      <c r="CM53" s="336"/>
      <c r="CN53" s="336"/>
      <c r="CO53" s="336"/>
      <c r="CP53" s="336"/>
      <c r="CQ53" s="256"/>
      <c r="CR53" s="256"/>
      <c r="CS53" s="256"/>
    </row>
    <row r="54" spans="2:121" ht="12" customHeight="1">
      <c r="B54" s="1251" t="s">
        <v>16113</v>
      </c>
      <c r="C54" s="1251"/>
      <c r="D54" s="1251"/>
      <c r="E54" s="1251"/>
      <c r="F54" s="1251"/>
      <c r="G54" s="1251"/>
      <c r="H54" s="1251"/>
      <c r="I54" s="580"/>
      <c r="J54" s="580"/>
      <c r="K54" s="580"/>
      <c r="L54" s="580"/>
      <c r="M54" s="580"/>
      <c r="N54" s="580"/>
      <c r="O54" s="580"/>
      <c r="P54" s="580"/>
      <c r="Q54" s="580"/>
      <c r="R54" s="580"/>
      <c r="S54" s="580"/>
      <c r="T54" s="580"/>
      <c r="U54" s="580"/>
      <c r="V54" s="580"/>
      <c r="W54" s="580"/>
      <c r="X54" s="580"/>
      <c r="Y54" s="580"/>
      <c r="Z54" s="581"/>
      <c r="AA54" s="3"/>
      <c r="AC54" s="18"/>
      <c r="AD54" s="256"/>
      <c r="AE54" s="256"/>
      <c r="AF54" s="256" t="s">
        <v>3889</v>
      </c>
      <c r="AG54" s="256"/>
      <c r="AH54" s="256"/>
      <c r="AI54" s="256"/>
      <c r="AJ54" s="256"/>
      <c r="AK54" s="256"/>
      <c r="AL54" s="256"/>
      <c r="AM54" s="256"/>
      <c r="AN54" s="256"/>
      <c r="AO54" s="256"/>
      <c r="AP54" s="256"/>
      <c r="AQ54" s="277"/>
      <c r="AR54" s="278"/>
      <c r="AS54" s="279"/>
      <c r="AT54" s="280"/>
      <c r="AU54" s="281"/>
      <c r="AV54" s="278"/>
      <c r="AW54" s="279"/>
      <c r="AX54" s="280"/>
      <c r="AY54" s="282"/>
      <c r="AZ54" s="283"/>
      <c r="BA54" s="284"/>
      <c r="BB54" s="285"/>
      <c r="BC54" s="282"/>
      <c r="BD54" s="283"/>
      <c r="BE54" s="284"/>
      <c r="BF54" s="285"/>
      <c r="BG54" s="282"/>
      <c r="BH54" s="283"/>
      <c r="BI54" s="284"/>
      <c r="BJ54" s="285"/>
      <c r="BK54" s="282"/>
      <c r="BL54" s="283"/>
      <c r="BM54" s="284"/>
      <c r="BN54" s="285"/>
      <c r="BO54" s="282"/>
      <c r="BP54" s="283"/>
      <c r="BQ54" s="284"/>
      <c r="BR54" s="285"/>
      <c r="BS54" s="282"/>
      <c r="BT54" s="283"/>
      <c r="BU54" s="284"/>
      <c r="BV54" s="285"/>
      <c r="BW54" s="282"/>
      <c r="BX54" s="283"/>
      <c r="BY54" s="284"/>
      <c r="BZ54" s="285"/>
      <c r="CA54" s="282"/>
      <c r="CB54" s="283"/>
      <c r="CC54" s="284"/>
      <c r="CD54" s="285"/>
      <c r="CE54" s="282"/>
      <c r="CF54" s="283"/>
      <c r="CG54" s="284"/>
      <c r="CH54" s="285"/>
      <c r="CI54" s="282"/>
      <c r="CJ54" s="283"/>
      <c r="CK54" s="284"/>
      <c r="CL54" s="285"/>
      <c r="CM54" s="1059"/>
      <c r="CN54" s="1060"/>
      <c r="CO54" s="1060"/>
      <c r="CP54" s="1061"/>
      <c r="CQ54" s="256" t="s">
        <v>3820</v>
      </c>
      <c r="CR54" s="256"/>
      <c r="CS54" s="256"/>
    </row>
    <row r="55" spans="2:121" ht="12" customHeight="1">
      <c r="B55" s="1251"/>
      <c r="C55" s="1251"/>
      <c r="D55" s="1251"/>
      <c r="E55" s="1251"/>
      <c r="F55" s="1251"/>
      <c r="G55" s="1251"/>
      <c r="H55" s="1251"/>
      <c r="I55" s="96"/>
      <c r="J55" s="188"/>
      <c r="K55" s="1" t="s">
        <v>3785</v>
      </c>
      <c r="O55" s="188"/>
      <c r="P55" s="2" t="s">
        <v>3786</v>
      </c>
      <c r="U55" s="96"/>
      <c r="V55" s="96"/>
      <c r="W55" s="96"/>
      <c r="X55" s="96"/>
      <c r="Y55" s="96"/>
      <c r="Z55" s="592"/>
      <c r="AA55" s="3"/>
      <c r="AC55" s="18"/>
      <c r="AD55" s="286"/>
      <c r="AE55" s="286"/>
      <c r="AF55" s="286" t="s">
        <v>3902</v>
      </c>
      <c r="AG55" s="286"/>
      <c r="AH55" s="286"/>
      <c r="AI55" s="286"/>
      <c r="AJ55" s="286"/>
      <c r="AK55" s="286"/>
      <c r="AL55" s="286"/>
      <c r="AM55" s="286"/>
      <c r="AN55" s="286"/>
      <c r="AO55" s="286"/>
      <c r="AP55" s="286"/>
      <c r="AQ55" s="287"/>
      <c r="AR55" s="288"/>
      <c r="AS55" s="289"/>
      <c r="AT55" s="290"/>
      <c r="AU55" s="291"/>
      <c r="AV55" s="288"/>
      <c r="AW55" s="289"/>
      <c r="AX55" s="290"/>
      <c r="AY55" s="282"/>
      <c r="AZ55" s="283"/>
      <c r="BA55" s="284"/>
      <c r="BB55" s="285"/>
      <c r="BC55" s="282"/>
      <c r="BD55" s="283"/>
      <c r="BE55" s="284"/>
      <c r="BF55" s="285"/>
      <c r="BG55" s="282"/>
      <c r="BH55" s="283"/>
      <c r="BI55" s="284"/>
      <c r="BJ55" s="285"/>
      <c r="BK55" s="282"/>
      <c r="BL55" s="283"/>
      <c r="BM55" s="284"/>
      <c r="BN55" s="285"/>
      <c r="BO55" s="282"/>
      <c r="BP55" s="283"/>
      <c r="BQ55" s="284"/>
      <c r="BR55" s="285"/>
      <c r="BS55" s="282"/>
      <c r="BT55" s="283"/>
      <c r="BU55" s="284"/>
      <c r="BV55" s="285"/>
      <c r="BW55" s="282"/>
      <c r="BX55" s="283"/>
      <c r="BY55" s="284"/>
      <c r="BZ55" s="285"/>
      <c r="CA55" s="282"/>
      <c r="CB55" s="283"/>
      <c r="CC55" s="284"/>
      <c r="CD55" s="285"/>
      <c r="CE55" s="282"/>
      <c r="CF55" s="283"/>
      <c r="CG55" s="284"/>
      <c r="CH55" s="285"/>
      <c r="CI55" s="282"/>
      <c r="CJ55" s="283"/>
      <c r="CK55" s="284"/>
      <c r="CL55" s="285"/>
      <c r="CM55" s="1059"/>
      <c r="CN55" s="1060"/>
      <c r="CO55" s="1060"/>
      <c r="CP55" s="1061"/>
      <c r="CQ55" s="256" t="s">
        <v>3820</v>
      </c>
      <c r="CR55" s="256"/>
      <c r="CS55" s="256"/>
    </row>
    <row r="56" spans="2:121" ht="12" customHeight="1">
      <c r="B56" s="1251"/>
      <c r="C56" s="1251"/>
      <c r="D56" s="1251"/>
      <c r="E56" s="1251"/>
      <c r="F56" s="1251"/>
      <c r="G56" s="1251"/>
      <c r="H56" s="1251"/>
      <c r="I56" s="96"/>
      <c r="J56" s="188"/>
      <c r="K56" s="1" t="s">
        <v>3787</v>
      </c>
      <c r="O56" s="188"/>
      <c r="P56" s="1" t="s">
        <v>3788</v>
      </c>
      <c r="U56" s="96"/>
      <c r="V56" s="96"/>
      <c r="W56" s="96"/>
      <c r="X56" s="96"/>
      <c r="Y56" s="96"/>
      <c r="Z56" s="592"/>
      <c r="AA56" s="3"/>
      <c r="AC56" s="18"/>
      <c r="AD56" s="286"/>
      <c r="AE56" s="286"/>
      <c r="AF56" s="286" t="s">
        <v>3909</v>
      </c>
      <c r="AG56" s="286"/>
      <c r="AH56" s="286"/>
      <c r="AI56" s="286"/>
      <c r="AJ56" s="286"/>
      <c r="AK56" s="286"/>
      <c r="AL56" s="286"/>
      <c r="AM56" s="286"/>
      <c r="AN56" s="286"/>
      <c r="AO56" s="286"/>
      <c r="AP56" s="286"/>
      <c r="AQ56" s="287"/>
      <c r="AR56" s="288"/>
      <c r="AS56" s="289"/>
      <c r="AT56" s="290"/>
      <c r="AU56" s="291"/>
      <c r="AV56" s="288"/>
      <c r="AW56" s="289"/>
      <c r="AX56" s="290"/>
      <c r="AY56" s="282"/>
      <c r="AZ56" s="283"/>
      <c r="BA56" s="284"/>
      <c r="BB56" s="285"/>
      <c r="BC56" s="282"/>
      <c r="BD56" s="283"/>
      <c r="BE56" s="284"/>
      <c r="BF56" s="285"/>
      <c r="BG56" s="282"/>
      <c r="BH56" s="283"/>
      <c r="BI56" s="284"/>
      <c r="BJ56" s="285"/>
      <c r="BK56" s="282"/>
      <c r="BL56" s="283"/>
      <c r="BM56" s="284"/>
      <c r="BN56" s="285"/>
      <c r="BO56" s="282"/>
      <c r="BP56" s="283"/>
      <c r="BQ56" s="284"/>
      <c r="BR56" s="285"/>
      <c r="BS56" s="282"/>
      <c r="BT56" s="283"/>
      <c r="BU56" s="284"/>
      <c r="BV56" s="285"/>
      <c r="BW56" s="282"/>
      <c r="BX56" s="283"/>
      <c r="BY56" s="284"/>
      <c r="BZ56" s="285"/>
      <c r="CA56" s="282"/>
      <c r="CB56" s="283"/>
      <c r="CC56" s="284"/>
      <c r="CD56" s="285"/>
      <c r="CE56" s="282"/>
      <c r="CF56" s="283"/>
      <c r="CG56" s="284"/>
      <c r="CH56" s="285"/>
      <c r="CI56" s="282"/>
      <c r="CJ56" s="283"/>
      <c r="CK56" s="284"/>
      <c r="CL56" s="285"/>
      <c r="CM56" s="1059"/>
      <c r="CN56" s="1060"/>
      <c r="CO56" s="1060"/>
      <c r="CP56" s="1061"/>
      <c r="CQ56" s="256" t="s">
        <v>3820</v>
      </c>
      <c r="CR56" s="256"/>
      <c r="CS56" s="256"/>
    </row>
    <row r="57" spans="2:121" ht="12" customHeight="1">
      <c r="B57" s="1251"/>
      <c r="C57" s="1251"/>
      <c r="D57" s="1251"/>
      <c r="E57" s="1251"/>
      <c r="F57" s="1251"/>
      <c r="G57" s="1251"/>
      <c r="H57" s="1251"/>
      <c r="I57" s="582"/>
      <c r="J57" s="582"/>
      <c r="K57" s="582"/>
      <c r="L57" s="582"/>
      <c r="M57" s="582"/>
      <c r="N57" s="582"/>
      <c r="O57" s="582"/>
      <c r="P57" s="582"/>
      <c r="Q57" s="582"/>
      <c r="R57" s="582"/>
      <c r="S57" s="582"/>
      <c r="T57" s="582"/>
      <c r="U57" s="582"/>
      <c r="V57" s="582"/>
      <c r="W57" s="582"/>
      <c r="X57" s="582"/>
      <c r="Y57" s="582"/>
      <c r="Z57" s="583"/>
      <c r="AA57" s="3"/>
      <c r="AC57" s="258"/>
      <c r="AD57" s="258"/>
      <c r="AE57" s="258"/>
      <c r="AF57" s="292" t="s">
        <v>3906</v>
      </c>
      <c r="AG57" s="258"/>
      <c r="AH57" s="258"/>
      <c r="AI57" s="258"/>
      <c r="AJ57" s="258"/>
      <c r="AK57" s="258"/>
      <c r="AL57" s="258"/>
      <c r="AM57" s="258"/>
      <c r="AN57" s="258"/>
      <c r="AO57" s="258"/>
      <c r="AP57" s="258"/>
      <c r="AQ57" s="277"/>
      <c r="AR57" s="278"/>
      <c r="AS57" s="279"/>
      <c r="AT57" s="280"/>
      <c r="AU57" s="281"/>
      <c r="AV57" s="278"/>
      <c r="AW57" s="279"/>
      <c r="AX57" s="280"/>
      <c r="AY57" s="282"/>
      <c r="AZ57" s="283"/>
      <c r="BA57" s="284"/>
      <c r="BB57" s="285"/>
      <c r="BC57" s="282"/>
      <c r="BD57" s="283"/>
      <c r="BE57" s="284"/>
      <c r="BF57" s="285"/>
      <c r="BG57" s="282"/>
      <c r="BH57" s="283"/>
      <c r="BI57" s="284"/>
      <c r="BJ57" s="285"/>
      <c r="BK57" s="282"/>
      <c r="BL57" s="283"/>
      <c r="BM57" s="284"/>
      <c r="BN57" s="285"/>
      <c r="BO57" s="282"/>
      <c r="BP57" s="283"/>
      <c r="BQ57" s="284"/>
      <c r="BR57" s="285"/>
      <c r="BS57" s="282"/>
      <c r="BT57" s="283"/>
      <c r="BU57" s="284"/>
      <c r="BV57" s="285"/>
      <c r="BW57" s="282"/>
      <c r="BX57" s="283"/>
      <c r="BY57" s="284"/>
      <c r="BZ57" s="285"/>
      <c r="CA57" s="282"/>
      <c r="CB57" s="283"/>
      <c r="CC57" s="284"/>
      <c r="CD57" s="285"/>
      <c r="CE57" s="282"/>
      <c r="CF57" s="283"/>
      <c r="CG57" s="284"/>
      <c r="CH57" s="285"/>
      <c r="CI57" s="282"/>
      <c r="CJ57" s="283"/>
      <c r="CK57" s="284"/>
      <c r="CL57" s="285"/>
      <c r="CM57" s="1059"/>
      <c r="CN57" s="1060"/>
      <c r="CO57" s="1060"/>
      <c r="CP57" s="1061"/>
      <c r="CQ57" s="256" t="s">
        <v>3820</v>
      </c>
    </row>
    <row r="58" spans="2:121" ht="12" customHeight="1">
      <c r="B58" s="1082" t="s">
        <v>3709</v>
      </c>
      <c r="C58" s="1012"/>
      <c r="D58" s="1012"/>
      <c r="E58" s="1012"/>
      <c r="F58" s="1012"/>
      <c r="G58" s="1012"/>
      <c r="H58" s="1078"/>
      <c r="I58" s="96"/>
      <c r="J58" s="96"/>
      <c r="K58" s="96"/>
      <c r="L58" s="96"/>
      <c r="M58" s="96"/>
      <c r="N58" s="96"/>
      <c r="O58" s="96"/>
      <c r="P58" s="96"/>
      <c r="Q58" s="96"/>
      <c r="R58" s="96"/>
      <c r="S58" s="96"/>
      <c r="T58" s="96"/>
      <c r="U58" s="96"/>
      <c r="V58" s="96"/>
      <c r="W58" s="96"/>
      <c r="X58" s="96"/>
      <c r="Y58" s="96"/>
      <c r="Z58" s="592"/>
      <c r="AA58" s="3"/>
      <c r="AC58" s="258"/>
      <c r="AD58" s="258"/>
      <c r="AE58" s="258"/>
      <c r="AF58" s="286" t="s">
        <v>3907</v>
      </c>
      <c r="AG58" s="258"/>
      <c r="AH58" s="258"/>
      <c r="AI58" s="258"/>
      <c r="AJ58" s="258"/>
      <c r="AK58" s="258"/>
      <c r="AL58" s="258"/>
      <c r="AM58" s="258"/>
      <c r="AN58" s="258"/>
      <c r="AO58" s="258"/>
      <c r="AP58" s="258"/>
      <c r="AQ58" s="287"/>
      <c r="AR58" s="288"/>
      <c r="AS58" s="289"/>
      <c r="AT58" s="290"/>
      <c r="AU58" s="291"/>
      <c r="AV58" s="288"/>
      <c r="AW58" s="289"/>
      <c r="AX58" s="290"/>
      <c r="AY58" s="282"/>
      <c r="AZ58" s="283"/>
      <c r="BA58" s="284"/>
      <c r="BB58" s="285"/>
      <c r="BC58" s="282"/>
      <c r="BD58" s="283"/>
      <c r="BE58" s="284"/>
      <c r="BF58" s="285"/>
      <c r="BG58" s="282"/>
      <c r="BH58" s="283"/>
      <c r="BI58" s="284"/>
      <c r="BJ58" s="285"/>
      <c r="BK58" s="282"/>
      <c r="BL58" s="283"/>
      <c r="BM58" s="284"/>
      <c r="BN58" s="285"/>
      <c r="BO58" s="282"/>
      <c r="BP58" s="283"/>
      <c r="BQ58" s="284"/>
      <c r="BR58" s="285"/>
      <c r="BS58" s="282"/>
      <c r="BT58" s="283"/>
      <c r="BU58" s="284"/>
      <c r="BV58" s="285"/>
      <c r="BW58" s="282"/>
      <c r="BX58" s="283"/>
      <c r="BY58" s="284"/>
      <c r="BZ58" s="285"/>
      <c r="CA58" s="282"/>
      <c r="CB58" s="283"/>
      <c r="CC58" s="284"/>
      <c r="CD58" s="285"/>
      <c r="CE58" s="282"/>
      <c r="CF58" s="283"/>
      <c r="CG58" s="284"/>
      <c r="CH58" s="285"/>
      <c r="CI58" s="282"/>
      <c r="CJ58" s="283"/>
      <c r="CK58" s="284"/>
      <c r="CL58" s="285"/>
      <c r="CM58" s="1059"/>
      <c r="CN58" s="1060"/>
      <c r="CO58" s="1060"/>
      <c r="CP58" s="1061"/>
      <c r="CQ58" s="256" t="s">
        <v>3820</v>
      </c>
    </row>
    <row r="59" spans="2:121" ht="12" customHeight="1">
      <c r="B59" s="1109"/>
      <c r="C59" s="1110"/>
      <c r="D59" s="1110"/>
      <c r="E59" s="1110"/>
      <c r="F59" s="1110"/>
      <c r="G59" s="1110"/>
      <c r="H59" s="1111"/>
      <c r="J59" s="188"/>
      <c r="K59" s="254" t="s">
        <v>6696</v>
      </c>
      <c r="O59" s="96"/>
      <c r="P59" s="96"/>
      <c r="Q59" s="96"/>
      <c r="R59" s="96"/>
      <c r="S59" s="96"/>
      <c r="T59" s="96"/>
      <c r="U59" s="96"/>
      <c r="V59" s="96"/>
      <c r="W59" s="96"/>
      <c r="X59" s="96"/>
      <c r="Y59" s="96"/>
      <c r="Z59" s="592"/>
      <c r="AA59" s="3"/>
    </row>
    <row r="60" spans="2:121" ht="12" customHeight="1">
      <c r="B60" s="1109"/>
      <c r="C60" s="1110"/>
      <c r="D60" s="1110"/>
      <c r="E60" s="1110"/>
      <c r="F60" s="1110"/>
      <c r="G60" s="1110"/>
      <c r="H60" s="1111"/>
      <c r="J60" s="188"/>
      <c r="K60" s="254" t="s">
        <v>3730</v>
      </c>
      <c r="O60" s="96"/>
      <c r="P60" s="96"/>
      <c r="Q60" s="96"/>
      <c r="R60" s="96"/>
      <c r="S60" s="96"/>
      <c r="T60" s="96"/>
      <c r="U60" s="96"/>
      <c r="V60" s="96"/>
      <c r="W60" s="96"/>
      <c r="X60" s="96"/>
      <c r="Y60" s="96"/>
      <c r="Z60" s="592"/>
      <c r="AA60" s="3"/>
    </row>
    <row r="61" spans="2:121" ht="12" customHeight="1">
      <c r="B61" s="1109"/>
      <c r="C61" s="1110"/>
      <c r="D61" s="1110"/>
      <c r="E61" s="1110"/>
      <c r="F61" s="1110"/>
      <c r="G61" s="1110"/>
      <c r="H61" s="1111"/>
      <c r="I61" s="96"/>
      <c r="J61" s="96"/>
      <c r="K61" s="96"/>
      <c r="L61" s="96"/>
      <c r="M61" s="96"/>
      <c r="N61" s="96"/>
      <c r="O61" s="96"/>
      <c r="P61" s="96"/>
      <c r="Q61" s="96"/>
      <c r="R61" s="96"/>
      <c r="S61" s="96"/>
      <c r="T61" s="96"/>
      <c r="U61" s="96"/>
      <c r="V61" s="96"/>
      <c r="W61" s="96"/>
      <c r="X61" s="96"/>
      <c r="Y61" s="96"/>
      <c r="Z61" s="592"/>
      <c r="AA61" s="3"/>
      <c r="CT61" s="1"/>
      <c r="CU61" s="1"/>
      <c r="CV61" s="1"/>
      <c r="CW61" s="1"/>
      <c r="CX61" s="1"/>
      <c r="CY61" s="1"/>
      <c r="CZ61" s="1"/>
      <c r="DA61" s="1"/>
      <c r="DB61" s="1"/>
      <c r="DC61" s="1"/>
      <c r="DD61" s="1"/>
      <c r="DE61" s="1"/>
      <c r="DF61" s="1"/>
      <c r="DG61" s="1"/>
      <c r="DH61" s="1"/>
      <c r="DI61" s="1"/>
      <c r="DJ61" s="1"/>
      <c r="DK61" s="1"/>
      <c r="DL61" s="1"/>
      <c r="DM61" s="1"/>
      <c r="DN61" s="1"/>
      <c r="DO61" s="1"/>
      <c r="DP61" s="1"/>
      <c r="DQ61" s="1"/>
    </row>
    <row r="62" spans="2:121" ht="12" customHeight="1">
      <c r="B62" s="1114" t="s">
        <v>16097</v>
      </c>
      <c r="C62" s="1114"/>
      <c r="D62" s="1114"/>
      <c r="E62" s="1114"/>
      <c r="F62" s="1114"/>
      <c r="G62" s="1114"/>
      <c r="H62" s="1114"/>
      <c r="I62" s="1252"/>
      <c r="J62" s="1252"/>
      <c r="K62" s="1252"/>
      <c r="L62" s="1252"/>
      <c r="M62" s="1252"/>
      <c r="N62" s="1252"/>
      <c r="O62" s="1252"/>
      <c r="P62" s="1252"/>
      <c r="Q62" s="1252"/>
      <c r="R62" s="1252"/>
      <c r="S62" s="1252"/>
      <c r="T62" s="1252"/>
      <c r="U62" s="1252"/>
      <c r="V62" s="1252"/>
      <c r="W62" s="1252"/>
      <c r="X62" s="1252"/>
      <c r="Y62" s="1252"/>
      <c r="Z62" s="1252"/>
      <c r="AA62" s="3"/>
    </row>
    <row r="63" spans="2:121" ht="12" customHeight="1">
      <c r="B63" s="1114"/>
      <c r="C63" s="1114"/>
      <c r="D63" s="1114"/>
      <c r="E63" s="1114"/>
      <c r="F63" s="1114"/>
      <c r="G63" s="1114"/>
      <c r="H63" s="1114"/>
      <c r="I63" s="1252"/>
      <c r="J63" s="1252"/>
      <c r="K63" s="1252"/>
      <c r="L63" s="1252"/>
      <c r="M63" s="1252"/>
      <c r="N63" s="1252"/>
      <c r="O63" s="1252"/>
      <c r="P63" s="1252"/>
      <c r="Q63" s="1252"/>
      <c r="R63" s="1252"/>
      <c r="S63" s="1252"/>
      <c r="T63" s="1252"/>
      <c r="U63" s="1252"/>
      <c r="V63" s="1252"/>
      <c r="W63" s="1252"/>
      <c r="X63" s="1252"/>
      <c r="Y63" s="1252"/>
      <c r="Z63" s="1252"/>
      <c r="AA63" s="3"/>
    </row>
    <row r="64" spans="2:121" ht="12" customHeight="1">
      <c r="B64" s="1114" t="s">
        <v>16098</v>
      </c>
      <c r="C64" s="1114"/>
      <c r="D64" s="1114"/>
      <c r="E64" s="1114"/>
      <c r="F64" s="1114"/>
      <c r="G64" s="1114"/>
      <c r="H64" s="1114"/>
      <c r="I64" s="1252"/>
      <c r="J64" s="1252"/>
      <c r="K64" s="1252"/>
      <c r="L64" s="1252"/>
      <c r="M64" s="1252"/>
      <c r="N64" s="1252"/>
      <c r="O64" s="1252"/>
      <c r="P64" s="1252"/>
      <c r="Q64" s="1252"/>
      <c r="R64" s="1252"/>
      <c r="S64" s="1252"/>
      <c r="T64" s="1252"/>
      <c r="U64" s="1252"/>
      <c r="V64" s="1252"/>
      <c r="W64" s="1252"/>
      <c r="X64" s="1252"/>
      <c r="Y64" s="1252"/>
      <c r="Z64" s="1252"/>
      <c r="AA64" s="3"/>
    </row>
    <row r="65" spans="1:98" ht="12" customHeight="1">
      <c r="B65" s="1261"/>
      <c r="C65" s="1261"/>
      <c r="D65" s="1261"/>
      <c r="E65" s="1261"/>
      <c r="F65" s="1261"/>
      <c r="G65" s="1261"/>
      <c r="H65" s="1261"/>
      <c r="I65" s="1262"/>
      <c r="J65" s="1262"/>
      <c r="K65" s="1262"/>
      <c r="L65" s="1262"/>
      <c r="M65" s="1262"/>
      <c r="N65" s="1262"/>
      <c r="O65" s="1262"/>
      <c r="P65" s="1262"/>
      <c r="Q65" s="1262"/>
      <c r="R65" s="1262"/>
      <c r="S65" s="1262"/>
      <c r="T65" s="1262"/>
      <c r="U65" s="1262"/>
      <c r="V65" s="1262"/>
      <c r="W65" s="1262"/>
      <c r="X65" s="1262"/>
      <c r="Y65" s="1262"/>
      <c r="Z65" s="1262"/>
      <c r="AA65" s="3"/>
    </row>
    <row r="66" spans="1:98" ht="12" customHeight="1">
      <c r="B66" s="1253" t="s">
        <v>3767</v>
      </c>
      <c r="C66" s="1254"/>
      <c r="D66" s="1254"/>
      <c r="E66" s="1254"/>
      <c r="F66" s="1254"/>
      <c r="G66" s="1254"/>
      <c r="H66" s="1255"/>
      <c r="I66" s="1082"/>
      <c r="J66" s="1012"/>
      <c r="K66" s="1012"/>
      <c r="L66" s="1012"/>
      <c r="M66" s="1012"/>
      <c r="N66" s="1012"/>
      <c r="O66" s="1012"/>
      <c r="P66" s="1012"/>
      <c r="Q66" s="1012"/>
      <c r="R66" s="1012"/>
      <c r="S66" s="1012"/>
      <c r="T66" s="1012"/>
      <c r="U66" s="1012"/>
      <c r="V66" s="1012"/>
      <c r="W66" s="1012"/>
      <c r="X66" s="1012"/>
      <c r="Y66" s="1259"/>
      <c r="Z66" s="1260"/>
      <c r="AA66" s="3"/>
    </row>
    <row r="67" spans="1:98" ht="12" customHeight="1">
      <c r="B67" s="1256"/>
      <c r="C67" s="1257"/>
      <c r="D67" s="1257"/>
      <c r="E67" s="1257"/>
      <c r="F67" s="1257"/>
      <c r="G67" s="1257"/>
      <c r="H67" s="1258"/>
      <c r="I67" s="1083"/>
      <c r="J67" s="1013"/>
      <c r="K67" s="1013"/>
      <c r="L67" s="1013"/>
      <c r="M67" s="1013"/>
      <c r="N67" s="1013"/>
      <c r="O67" s="1013"/>
      <c r="P67" s="1013"/>
      <c r="Q67" s="1013"/>
      <c r="R67" s="1013"/>
      <c r="S67" s="1013"/>
      <c r="T67" s="1013"/>
      <c r="U67" s="1013"/>
      <c r="V67" s="1013"/>
      <c r="W67" s="1013"/>
      <c r="X67" s="1013"/>
      <c r="Y67" s="1179"/>
      <c r="Z67" s="1180"/>
      <c r="AA67" s="3"/>
    </row>
    <row r="68" spans="1:98" ht="12" customHeight="1">
      <c r="B68" s="18"/>
      <c r="C68" s="248"/>
      <c r="D68" s="248"/>
      <c r="E68" s="248"/>
      <c r="F68" s="248"/>
      <c r="G68" s="248"/>
      <c r="H68" s="248"/>
      <c r="I68" s="248"/>
      <c r="J68" s="248"/>
      <c r="K68" s="248"/>
      <c r="L68" s="248"/>
      <c r="M68" s="248"/>
      <c r="N68" s="248"/>
      <c r="O68" s="248"/>
      <c r="P68" s="248"/>
      <c r="Q68" s="248"/>
      <c r="R68" s="248"/>
      <c r="S68" s="18"/>
      <c r="AA68" s="3"/>
    </row>
    <row r="69" spans="1:98" ht="12" customHeight="1">
      <c r="C69" s="1" t="s">
        <v>4152</v>
      </c>
      <c r="AA69" s="3"/>
      <c r="CT69" s="8"/>
    </row>
    <row r="70" spans="1:98" ht="12" customHeight="1">
      <c r="C70" s="1250"/>
      <c r="D70" s="1250"/>
      <c r="F70" s="1" t="s">
        <v>12</v>
      </c>
      <c r="H70" s="1" t="s">
        <v>11</v>
      </c>
      <c r="J70" s="1" t="s">
        <v>227</v>
      </c>
      <c r="M70" s="98"/>
      <c r="N70" s="98"/>
      <c r="O70" s="98"/>
      <c r="P70" s="98"/>
      <c r="Q70" s="98"/>
      <c r="R70" s="98"/>
      <c r="S70" s="98"/>
      <c r="T70" s="98"/>
      <c r="U70" s="98"/>
      <c r="V70" s="98"/>
      <c r="W70" s="98"/>
      <c r="X70" s="98"/>
      <c r="Y70" s="98"/>
      <c r="Z70" s="98"/>
      <c r="AA70" s="94"/>
    </row>
    <row r="71" spans="1:98" ht="12" customHeight="1">
      <c r="A71" s="108"/>
      <c r="B71" s="923" t="s">
        <v>23</v>
      </c>
      <c r="C71" s="924"/>
      <c r="D71" s="924"/>
      <c r="E71" s="924"/>
      <c r="F71" s="925"/>
      <c r="G71" s="1187" t="s">
        <v>3794</v>
      </c>
      <c r="H71" s="1188"/>
      <c r="I71" s="1188"/>
      <c r="J71" s="1188"/>
      <c r="K71" s="1188"/>
      <c r="L71" s="1189"/>
      <c r="M71" s="1198" t="s">
        <v>3918</v>
      </c>
      <c r="N71" s="1199"/>
      <c r="O71" s="1200"/>
      <c r="P71" s="866"/>
      <c r="Q71" s="867"/>
      <c r="R71" s="95" t="s">
        <v>3919</v>
      </c>
      <c r="S71" s="1184"/>
      <c r="T71" s="1185"/>
      <c r="U71" s="2"/>
      <c r="V71" s="95"/>
      <c r="W71" s="95"/>
      <c r="X71" s="95"/>
      <c r="Y71" s="95"/>
      <c r="Z71" s="113"/>
      <c r="AA71" s="94"/>
      <c r="CT71" s="8"/>
    </row>
    <row r="72" spans="1:98" ht="12" customHeight="1">
      <c r="B72" s="1138"/>
      <c r="C72" s="1110"/>
      <c r="D72" s="1110"/>
      <c r="E72" s="1110"/>
      <c r="F72" s="1139"/>
      <c r="G72" s="1190"/>
      <c r="H72" s="1136"/>
      <c r="I72" s="1136"/>
      <c r="J72" s="1136"/>
      <c r="K72" s="1136"/>
      <c r="L72" s="1191"/>
      <c r="M72" s="1198" t="s">
        <v>3920</v>
      </c>
      <c r="N72" s="1199"/>
      <c r="O72" s="1200"/>
      <c r="P72" s="866"/>
      <c r="Q72" s="870"/>
      <c r="R72" s="870"/>
      <c r="S72" s="867"/>
      <c r="T72" s="1198" t="s">
        <v>3921</v>
      </c>
      <c r="U72" s="1199"/>
      <c r="V72" s="1200"/>
      <c r="W72" s="866"/>
      <c r="X72" s="870"/>
      <c r="Y72" s="870"/>
      <c r="Z72" s="867"/>
      <c r="AA72" s="94"/>
      <c r="CT72" s="8"/>
    </row>
    <row r="73" spans="1:98" ht="12" customHeight="1">
      <c r="B73" s="1138"/>
      <c r="C73" s="1110"/>
      <c r="D73" s="1110"/>
      <c r="E73" s="1110"/>
      <c r="F73" s="1139"/>
      <c r="G73" s="1190"/>
      <c r="H73" s="1136"/>
      <c r="I73" s="1136"/>
      <c r="J73" s="1136"/>
      <c r="K73" s="1136"/>
      <c r="L73" s="1191"/>
      <c r="M73" s="1198" t="s">
        <v>3922</v>
      </c>
      <c r="N73" s="1199"/>
      <c r="O73" s="1200"/>
      <c r="P73" s="866"/>
      <c r="Q73" s="870"/>
      <c r="R73" s="870"/>
      <c r="S73" s="867"/>
      <c r="T73" s="1198" t="s">
        <v>3923</v>
      </c>
      <c r="U73" s="1199"/>
      <c r="V73" s="1200"/>
      <c r="W73" s="866"/>
      <c r="X73" s="870"/>
      <c r="Y73" s="870"/>
      <c r="Z73" s="867"/>
      <c r="AA73" s="94"/>
      <c r="CT73" s="8"/>
    </row>
    <row r="74" spans="1:98" ht="12" customHeight="1">
      <c r="B74" s="926"/>
      <c r="C74" s="927"/>
      <c r="D74" s="927"/>
      <c r="E74" s="927"/>
      <c r="F74" s="928"/>
      <c r="G74" s="1192"/>
      <c r="H74" s="1193"/>
      <c r="I74" s="1193"/>
      <c r="J74" s="1193"/>
      <c r="K74" s="1193"/>
      <c r="L74" s="1194"/>
      <c r="M74" s="1198" t="s">
        <v>3924</v>
      </c>
      <c r="N74" s="1199"/>
      <c r="O74" s="1200"/>
      <c r="P74" s="866"/>
      <c r="Q74" s="870"/>
      <c r="R74" s="870"/>
      <c r="S74" s="870"/>
      <c r="T74" s="870"/>
      <c r="U74" s="870"/>
      <c r="V74" s="870"/>
      <c r="W74" s="870"/>
      <c r="X74" s="870"/>
      <c r="Y74" s="870"/>
      <c r="Z74" s="867"/>
      <c r="AA74" s="94"/>
      <c r="CT74" s="8"/>
    </row>
    <row r="75" spans="1:98" ht="12" customHeight="1">
      <c r="B75" s="923" t="s">
        <v>7284</v>
      </c>
      <c r="C75" s="924"/>
      <c r="D75" s="924"/>
      <c r="E75" s="924"/>
      <c r="F75" s="924"/>
      <c r="G75" s="924"/>
      <c r="H75" s="924"/>
      <c r="I75" s="924"/>
      <c r="J75" s="924"/>
      <c r="K75" s="924"/>
      <c r="L75" s="925"/>
      <c r="M75" s="923"/>
      <c r="N75" s="924"/>
      <c r="O75" s="924"/>
      <c r="P75" s="924"/>
      <c r="Q75" s="924"/>
      <c r="R75" s="924"/>
      <c r="S75" s="924"/>
      <c r="T75" s="924"/>
      <c r="U75" s="924"/>
      <c r="V75" s="924"/>
      <c r="W75" s="924"/>
      <c r="X75" s="924"/>
      <c r="Y75" s="924"/>
      <c r="Z75" s="925"/>
      <c r="AA75" s="94"/>
      <c r="CT75" s="8"/>
    </row>
    <row r="76" spans="1:98" ht="12" customHeight="1">
      <c r="B76" s="1138"/>
      <c r="C76" s="1110"/>
      <c r="D76" s="1110"/>
      <c r="E76" s="1110"/>
      <c r="F76" s="1110"/>
      <c r="G76" s="1110"/>
      <c r="H76" s="1110"/>
      <c r="I76" s="1110"/>
      <c r="J76" s="1110"/>
      <c r="K76" s="1110"/>
      <c r="L76" s="1139"/>
      <c r="M76" s="1138"/>
      <c r="N76" s="1110"/>
      <c r="O76" s="1110"/>
      <c r="P76" s="1110"/>
      <c r="Q76" s="1110"/>
      <c r="R76" s="1110"/>
      <c r="S76" s="1110"/>
      <c r="T76" s="1110"/>
      <c r="U76" s="1110"/>
      <c r="V76" s="1110"/>
      <c r="W76" s="1110"/>
      <c r="X76" s="1110"/>
      <c r="Y76" s="1110"/>
      <c r="Z76" s="1139"/>
      <c r="AA76" s="94"/>
      <c r="CT76" s="8"/>
    </row>
    <row r="77" spans="1:98" ht="12" customHeight="1">
      <c r="B77" s="1137" t="s">
        <v>7285</v>
      </c>
      <c r="C77" s="1137"/>
      <c r="D77" s="1137"/>
      <c r="E77" s="1137"/>
      <c r="F77" s="1137"/>
      <c r="G77" s="1137"/>
      <c r="H77" s="1137"/>
      <c r="I77" s="1137"/>
      <c r="J77" s="1137"/>
      <c r="K77" s="1137"/>
      <c r="L77" s="1137"/>
      <c r="M77" s="1137"/>
      <c r="N77" s="1137"/>
      <c r="O77" s="1137"/>
      <c r="P77" s="1137"/>
      <c r="Q77" s="1137"/>
      <c r="R77" s="1137"/>
      <c r="S77" s="1137"/>
      <c r="T77" s="1137"/>
      <c r="U77" s="1137"/>
      <c r="V77" s="1137"/>
      <c r="W77" s="1137"/>
      <c r="X77" s="1137"/>
      <c r="Y77" s="1137"/>
      <c r="Z77" s="1137"/>
      <c r="AA77" s="94"/>
      <c r="CT77" s="8"/>
    </row>
    <row r="78" spans="1:98" ht="12" customHeight="1">
      <c r="B78" s="1137"/>
      <c r="C78" s="1137"/>
      <c r="D78" s="1137"/>
      <c r="E78" s="1137"/>
      <c r="F78" s="1137"/>
      <c r="G78" s="1137"/>
      <c r="H78" s="1137"/>
      <c r="I78" s="1137"/>
      <c r="J78" s="1137"/>
      <c r="K78" s="1137"/>
      <c r="L78" s="1137"/>
      <c r="M78" s="1137"/>
      <c r="N78" s="1137"/>
      <c r="O78" s="1137"/>
      <c r="P78" s="1137"/>
      <c r="Q78" s="1137"/>
      <c r="R78" s="1137"/>
      <c r="S78" s="1137"/>
      <c r="T78" s="1137"/>
      <c r="U78" s="1137"/>
      <c r="V78" s="1137"/>
      <c r="W78" s="1137"/>
      <c r="X78" s="1137"/>
      <c r="Y78" s="1137"/>
      <c r="Z78" s="1137"/>
      <c r="AA78" s="94"/>
      <c r="CT78" s="8"/>
    </row>
    <row r="79" spans="1:98" ht="12" customHeight="1">
      <c r="B79"/>
      <c r="C79"/>
      <c r="D79"/>
      <c r="E79"/>
      <c r="F79"/>
      <c r="G79"/>
      <c r="H79"/>
      <c r="I79"/>
      <c r="J79"/>
      <c r="K79"/>
      <c r="L79"/>
      <c r="M79"/>
      <c r="N79"/>
      <c r="O79"/>
      <c r="P79"/>
      <c r="Q79"/>
      <c r="R79"/>
      <c r="S79"/>
      <c r="T79"/>
      <c r="U79"/>
      <c r="V79"/>
      <c r="W79"/>
      <c r="X79"/>
      <c r="Y79"/>
      <c r="Z79"/>
      <c r="AA79" s="94"/>
      <c r="CT79" s="8"/>
    </row>
    <row r="80" spans="1:98" ht="12" customHeight="1">
      <c r="C80" s="100"/>
      <c r="D80" s="101"/>
      <c r="E80" s="102" t="s">
        <v>4102</v>
      </c>
      <c r="F80" s="102"/>
      <c r="G80" s="102"/>
      <c r="H80" s="101"/>
      <c r="I80" s="101"/>
      <c r="J80" s="101"/>
      <c r="K80" s="101"/>
      <c r="L80" s="103"/>
      <c r="M80" s="923"/>
      <c r="N80" s="924"/>
      <c r="O80" s="924"/>
      <c r="P80" s="924"/>
      <c r="Q80" s="924"/>
      <c r="R80" s="924"/>
      <c r="S80" s="924"/>
      <c r="T80" s="924"/>
      <c r="U80" s="924"/>
      <c r="V80" s="924"/>
      <c r="W80" s="924"/>
      <c r="X80" s="924"/>
      <c r="Y80" s="924"/>
      <c r="Z80" s="925"/>
      <c r="AA80" s="94"/>
      <c r="CT80" s="8"/>
    </row>
    <row r="81" spans="2:121" ht="12" customHeight="1">
      <c r="C81" s="104"/>
      <c r="D81" s="99"/>
      <c r="E81" s="876" t="s">
        <v>4106</v>
      </c>
      <c r="F81" s="876"/>
      <c r="G81" s="876"/>
      <c r="H81" s="876"/>
      <c r="I81" s="876"/>
      <c r="J81" s="95"/>
      <c r="K81" s="95"/>
      <c r="L81" s="105"/>
      <c r="M81" s="1138"/>
      <c r="N81" s="1110"/>
      <c r="O81" s="1110"/>
      <c r="P81" s="1110"/>
      <c r="Q81" s="1110"/>
      <c r="R81" s="1110"/>
      <c r="S81" s="1110"/>
      <c r="T81" s="1110"/>
      <c r="U81" s="1110"/>
      <c r="V81" s="1110"/>
      <c r="W81" s="1110"/>
      <c r="X81" s="1110"/>
      <c r="Y81" s="1110"/>
      <c r="Z81" s="1139"/>
      <c r="AA81" s="94"/>
      <c r="CT81" s="8"/>
    </row>
    <row r="82" spans="2:121" ht="12" customHeight="1">
      <c r="C82" s="106"/>
      <c r="D82" s="98"/>
      <c r="E82" s="98"/>
      <c r="F82" s="98"/>
      <c r="G82" s="98"/>
      <c r="H82" s="98"/>
      <c r="I82" s="98"/>
      <c r="J82" s="98"/>
      <c r="K82" s="98"/>
      <c r="L82" s="107"/>
      <c r="M82" s="926"/>
      <c r="N82" s="927"/>
      <c r="O82" s="927"/>
      <c r="P82" s="927"/>
      <c r="Q82" s="927"/>
      <c r="R82" s="927"/>
      <c r="S82" s="927"/>
      <c r="T82" s="927"/>
      <c r="U82" s="927"/>
      <c r="V82" s="927"/>
      <c r="W82" s="927"/>
      <c r="X82" s="927"/>
      <c r="Y82" s="927"/>
      <c r="Z82" s="928"/>
      <c r="AA82" s="94"/>
      <c r="CT82" s="8"/>
    </row>
    <row r="83" spans="2:121" ht="12" customHeight="1">
      <c r="AA83" s="94"/>
      <c r="CT83" s="8"/>
    </row>
    <row r="84" spans="2:121" ht="12" customHeight="1">
      <c r="B84" s="96" t="s">
        <v>3763</v>
      </c>
      <c r="CT84" s="1"/>
      <c r="CU84" s="1"/>
      <c r="CV84" s="1"/>
      <c r="CW84" s="1"/>
      <c r="CX84" s="1"/>
      <c r="CY84" s="1"/>
      <c r="CZ84" s="1"/>
      <c r="DA84" s="1"/>
      <c r="DB84" s="1"/>
      <c r="DC84" s="1"/>
      <c r="DD84" s="1"/>
      <c r="DE84" s="1"/>
      <c r="DF84" s="1"/>
      <c r="DG84" s="1"/>
      <c r="DH84" s="1"/>
      <c r="DI84" s="1"/>
      <c r="DJ84" s="1"/>
      <c r="DK84" s="1"/>
      <c r="DL84" s="1"/>
      <c r="DM84" s="1"/>
      <c r="DN84" s="1"/>
      <c r="DO84" s="1"/>
      <c r="DP84" s="1"/>
      <c r="DQ84" s="1"/>
    </row>
    <row r="85" spans="2:121" ht="13.35" customHeight="1">
      <c r="C85" s="117">
        <v>1</v>
      </c>
      <c r="D85" s="851" t="s">
        <v>4109</v>
      </c>
      <c r="E85" s="851"/>
      <c r="F85" s="851"/>
      <c r="G85" s="851"/>
      <c r="H85" s="851"/>
      <c r="I85" s="851"/>
      <c r="J85" s="851"/>
      <c r="K85" s="851"/>
      <c r="L85" s="851"/>
      <c r="M85" s="851"/>
      <c r="N85" s="851"/>
      <c r="O85" s="851"/>
      <c r="P85" s="851"/>
      <c r="Q85" s="851"/>
      <c r="R85" s="851"/>
      <c r="S85" s="851"/>
      <c r="T85" s="851"/>
      <c r="U85" s="851"/>
      <c r="V85" s="851"/>
      <c r="W85" s="851"/>
      <c r="X85" s="851"/>
      <c r="Y85" s="851"/>
      <c r="Z85" s="851"/>
      <c r="AA85" s="85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row>
    <row r="86" spans="2:121" ht="4.5" customHeight="1">
      <c r="C86" s="117"/>
      <c r="D86" s="118"/>
      <c r="E86" s="118"/>
      <c r="F86" s="118"/>
      <c r="G86" s="118"/>
      <c r="H86" s="118"/>
      <c r="I86" s="118"/>
      <c r="J86" s="118"/>
      <c r="K86" s="118"/>
      <c r="L86" s="118"/>
      <c r="M86" s="118"/>
      <c r="N86" s="118"/>
      <c r="O86" s="118"/>
      <c r="P86" s="118"/>
      <c r="Q86" s="118"/>
      <c r="R86" s="118"/>
      <c r="S86" s="118"/>
      <c r="T86" s="118"/>
      <c r="U86" s="118"/>
      <c r="V86" s="118"/>
      <c r="W86" s="118"/>
      <c r="X86" s="118"/>
      <c r="Y86" s="118"/>
      <c r="Z86" s="118"/>
      <c r="AA86" s="118"/>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row>
    <row r="87" spans="2:121" ht="13.35" customHeight="1">
      <c r="C87" s="117">
        <v>2</v>
      </c>
      <c r="D87" s="851" t="s">
        <v>4110</v>
      </c>
      <c r="E87" s="851"/>
      <c r="F87" s="851"/>
      <c r="G87" s="851"/>
      <c r="H87" s="851"/>
      <c r="I87" s="851"/>
      <c r="J87" s="851"/>
      <c r="K87" s="851"/>
      <c r="L87" s="851"/>
      <c r="M87" s="851"/>
      <c r="N87" s="851"/>
      <c r="O87" s="851"/>
      <c r="P87" s="851"/>
      <c r="Q87" s="851"/>
      <c r="R87" s="851"/>
      <c r="S87" s="851"/>
      <c r="T87" s="851"/>
      <c r="U87" s="851"/>
      <c r="V87" s="851"/>
      <c r="W87" s="851"/>
      <c r="X87" s="851"/>
      <c r="Y87" s="851"/>
      <c r="Z87" s="851"/>
      <c r="AA87" s="85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row>
    <row r="88" spans="2:121" ht="4.5" customHeight="1">
      <c r="C88" s="117"/>
      <c r="D88" s="118"/>
      <c r="E88" s="118"/>
      <c r="F88" s="118"/>
      <c r="G88" s="118"/>
      <c r="H88" s="118"/>
      <c r="I88" s="118"/>
      <c r="J88" s="118"/>
      <c r="K88" s="118"/>
      <c r="L88" s="118"/>
      <c r="M88" s="118"/>
      <c r="N88" s="118"/>
      <c r="O88" s="118"/>
      <c r="P88" s="118"/>
      <c r="Q88" s="118"/>
      <c r="R88" s="118"/>
      <c r="S88" s="118"/>
      <c r="T88" s="118"/>
      <c r="U88" s="118"/>
      <c r="V88" s="118"/>
      <c r="W88" s="118"/>
      <c r="X88" s="118"/>
      <c r="Y88" s="118"/>
      <c r="Z88" s="118"/>
      <c r="AA88" s="118"/>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row>
    <row r="89" spans="2:121" ht="213" customHeight="1">
      <c r="C89" s="117">
        <v>3</v>
      </c>
      <c r="D89" s="851" t="s">
        <v>16065</v>
      </c>
      <c r="E89" s="851"/>
      <c r="F89" s="851"/>
      <c r="G89" s="851"/>
      <c r="H89" s="851"/>
      <c r="I89" s="851"/>
      <c r="J89" s="851"/>
      <c r="K89" s="851"/>
      <c r="L89" s="851"/>
      <c r="M89" s="851"/>
      <c r="N89" s="851"/>
      <c r="O89" s="851"/>
      <c r="P89" s="851"/>
      <c r="Q89" s="851"/>
      <c r="R89" s="851"/>
      <c r="S89" s="851"/>
      <c r="T89" s="851"/>
      <c r="U89" s="851"/>
      <c r="V89" s="851"/>
      <c r="W89" s="851"/>
      <c r="X89" s="851"/>
      <c r="Y89" s="851"/>
      <c r="Z89" s="851"/>
      <c r="AA89" s="85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row>
    <row r="90" spans="2:121" ht="4.5" customHeight="1">
      <c r="C90" s="117"/>
      <c r="D90" s="118"/>
      <c r="E90" s="118"/>
      <c r="F90" s="118"/>
      <c r="G90" s="118"/>
      <c r="H90" s="118"/>
      <c r="I90" s="118"/>
      <c r="J90" s="118"/>
      <c r="K90" s="118"/>
      <c r="L90" s="118"/>
      <c r="M90" s="118"/>
      <c r="N90" s="118"/>
      <c r="O90" s="118"/>
      <c r="P90" s="118"/>
      <c r="Q90" s="118"/>
      <c r="R90" s="118"/>
      <c r="S90" s="118"/>
      <c r="T90" s="118"/>
      <c r="U90" s="118"/>
      <c r="V90" s="118"/>
      <c r="W90" s="118"/>
      <c r="X90" s="118"/>
      <c r="Y90" s="118"/>
      <c r="Z90" s="118"/>
      <c r="AA90" s="118"/>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row>
    <row r="91" spans="2:121" ht="57.6" customHeight="1">
      <c r="C91" s="117">
        <v>4</v>
      </c>
      <c r="D91" s="851" t="s">
        <v>16066</v>
      </c>
      <c r="E91" s="851"/>
      <c r="F91" s="851"/>
      <c r="G91" s="851"/>
      <c r="H91" s="851"/>
      <c r="I91" s="851"/>
      <c r="J91" s="851"/>
      <c r="K91" s="851"/>
      <c r="L91" s="851"/>
      <c r="M91" s="851"/>
      <c r="N91" s="851"/>
      <c r="O91" s="851"/>
      <c r="P91" s="851"/>
      <c r="Q91" s="851"/>
      <c r="R91" s="851"/>
      <c r="S91" s="851"/>
      <c r="T91" s="851"/>
      <c r="U91" s="851"/>
      <c r="V91" s="851"/>
      <c r="W91" s="851"/>
      <c r="X91" s="851"/>
      <c r="Y91" s="851"/>
      <c r="Z91" s="851"/>
      <c r="AA91" s="85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row>
    <row r="92" spans="2:121" ht="4.5" customHeight="1">
      <c r="C92" s="117"/>
      <c r="D92" s="118"/>
      <c r="E92" s="118"/>
      <c r="F92" s="118"/>
      <c r="G92" s="118"/>
      <c r="H92" s="118"/>
      <c r="I92" s="118"/>
      <c r="J92" s="118"/>
      <c r="K92" s="118"/>
      <c r="L92" s="118"/>
      <c r="M92" s="118"/>
      <c r="N92" s="118"/>
      <c r="O92" s="118"/>
      <c r="P92" s="118"/>
      <c r="Q92" s="118"/>
      <c r="R92" s="118"/>
      <c r="S92" s="118"/>
      <c r="T92" s="118"/>
      <c r="U92" s="118"/>
      <c r="V92" s="118"/>
      <c r="W92" s="118"/>
      <c r="X92" s="118"/>
      <c r="Y92" s="118"/>
      <c r="Z92" s="118"/>
      <c r="AA92" s="118"/>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row>
    <row r="93" spans="2:121" ht="28.2" customHeight="1">
      <c r="C93" s="117">
        <v>5</v>
      </c>
      <c r="D93" s="851" t="s">
        <v>4107</v>
      </c>
      <c r="E93" s="851"/>
      <c r="F93" s="851"/>
      <c r="G93" s="851"/>
      <c r="H93" s="851"/>
      <c r="I93" s="851"/>
      <c r="J93" s="851"/>
      <c r="K93" s="851"/>
      <c r="L93" s="851"/>
      <c r="M93" s="851"/>
      <c r="N93" s="851"/>
      <c r="O93" s="851"/>
      <c r="P93" s="851"/>
      <c r="Q93" s="851"/>
      <c r="R93" s="851"/>
      <c r="S93" s="851"/>
      <c r="T93" s="851"/>
      <c r="U93" s="851"/>
      <c r="V93" s="851"/>
      <c r="W93" s="851"/>
      <c r="X93" s="851"/>
      <c r="Y93" s="851"/>
      <c r="Z93" s="851"/>
      <c r="AA93" s="85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row>
    <row r="94" spans="2:121" ht="4.5" customHeight="1">
      <c r="C94" s="117"/>
      <c r="D94" s="118"/>
      <c r="E94" s="118"/>
      <c r="F94" s="118"/>
      <c r="G94" s="118"/>
      <c r="H94" s="118"/>
      <c r="I94" s="118"/>
      <c r="J94" s="118"/>
      <c r="K94" s="118"/>
      <c r="L94" s="118"/>
      <c r="M94" s="118"/>
      <c r="N94" s="118"/>
      <c r="O94" s="118"/>
      <c r="P94" s="118"/>
      <c r="Q94" s="118"/>
      <c r="R94" s="118"/>
      <c r="S94" s="118"/>
      <c r="T94" s="118"/>
      <c r="U94" s="118"/>
      <c r="V94" s="118"/>
      <c r="W94" s="118"/>
      <c r="X94" s="118"/>
      <c r="Y94" s="118"/>
      <c r="Z94" s="118"/>
      <c r="AA94" s="118"/>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row>
    <row r="95" spans="2:121" ht="36" customHeight="1">
      <c r="C95" s="117">
        <v>6</v>
      </c>
      <c r="D95" s="851" t="s">
        <v>16067</v>
      </c>
      <c r="E95" s="851"/>
      <c r="F95" s="851"/>
      <c r="G95" s="851"/>
      <c r="H95" s="851"/>
      <c r="I95" s="851"/>
      <c r="J95" s="851"/>
      <c r="K95" s="851"/>
      <c r="L95" s="851"/>
      <c r="M95" s="851"/>
      <c r="N95" s="851"/>
      <c r="O95" s="851"/>
      <c r="P95" s="851"/>
      <c r="Q95" s="851"/>
      <c r="R95" s="851"/>
      <c r="S95" s="851"/>
      <c r="T95" s="851"/>
      <c r="U95" s="851"/>
      <c r="V95" s="851"/>
      <c r="W95" s="851"/>
      <c r="X95" s="851"/>
      <c r="Y95" s="851"/>
      <c r="Z95" s="851"/>
      <c r="AA95" s="85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row>
    <row r="96" spans="2:121" ht="4.5" customHeight="1">
      <c r="C96" s="117"/>
      <c r="D96" s="118"/>
      <c r="E96" s="118"/>
      <c r="F96" s="118"/>
      <c r="G96" s="118"/>
      <c r="H96" s="118"/>
      <c r="I96" s="118"/>
      <c r="J96" s="118"/>
      <c r="K96" s="118"/>
      <c r="L96" s="118"/>
      <c r="M96" s="118"/>
      <c r="N96" s="118"/>
      <c r="O96" s="118"/>
      <c r="P96" s="118"/>
      <c r="Q96" s="118"/>
      <c r="R96" s="118"/>
      <c r="S96" s="118"/>
      <c r="T96" s="118"/>
      <c r="U96" s="118"/>
      <c r="V96" s="118"/>
      <c r="W96" s="118"/>
      <c r="X96" s="118"/>
      <c r="Y96" s="118"/>
      <c r="Z96" s="118"/>
      <c r="AA96" s="118"/>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row>
    <row r="97" spans="3:121" ht="244.8" customHeight="1">
      <c r="C97" s="117">
        <v>7</v>
      </c>
      <c r="D97" s="851" t="s">
        <v>4108</v>
      </c>
      <c r="E97" s="851"/>
      <c r="F97" s="851"/>
      <c r="G97" s="851"/>
      <c r="H97" s="851"/>
      <c r="I97" s="851"/>
      <c r="J97" s="851"/>
      <c r="K97" s="851"/>
      <c r="L97" s="851"/>
      <c r="M97" s="851"/>
      <c r="N97" s="851"/>
      <c r="O97" s="851"/>
      <c r="P97" s="851"/>
      <c r="Q97" s="851"/>
      <c r="R97" s="851"/>
      <c r="S97" s="851"/>
      <c r="T97" s="851"/>
      <c r="U97" s="851"/>
      <c r="V97" s="851"/>
      <c r="W97" s="851"/>
      <c r="X97" s="851"/>
      <c r="Y97" s="851"/>
      <c r="Z97" s="851"/>
      <c r="AA97" s="85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row>
    <row r="98" spans="3:121" ht="4.5" customHeight="1">
      <c r="C98" s="117"/>
      <c r="D98" s="118"/>
      <c r="E98" s="118"/>
      <c r="F98" s="118"/>
      <c r="G98" s="118"/>
      <c r="H98" s="118"/>
      <c r="I98" s="118"/>
      <c r="J98" s="118"/>
      <c r="K98" s="118"/>
      <c r="L98" s="118"/>
      <c r="M98" s="118"/>
      <c r="N98" s="118"/>
      <c r="O98" s="118"/>
      <c r="P98" s="118"/>
      <c r="Q98" s="118"/>
      <c r="R98" s="118"/>
      <c r="S98" s="118"/>
      <c r="T98" s="118"/>
      <c r="U98" s="118"/>
      <c r="V98" s="118"/>
      <c r="W98" s="118"/>
      <c r="X98" s="118"/>
      <c r="Y98" s="118"/>
      <c r="Z98" s="118"/>
      <c r="AA98" s="118"/>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row>
    <row r="99" spans="3:121" ht="47.4" customHeight="1">
      <c r="C99" s="117">
        <v>8</v>
      </c>
      <c r="D99" s="851" t="s">
        <v>4111</v>
      </c>
      <c r="E99" s="851"/>
      <c r="F99" s="851"/>
      <c r="G99" s="851"/>
      <c r="H99" s="851"/>
      <c r="I99" s="851"/>
      <c r="J99" s="851"/>
      <c r="K99" s="851"/>
      <c r="L99" s="851"/>
      <c r="M99" s="851"/>
      <c r="N99" s="851"/>
      <c r="O99" s="851"/>
      <c r="P99" s="851"/>
      <c r="Q99" s="851"/>
      <c r="R99" s="851"/>
      <c r="S99" s="851"/>
      <c r="T99" s="851"/>
      <c r="U99" s="851"/>
      <c r="V99" s="851"/>
      <c r="W99" s="851"/>
      <c r="X99" s="851"/>
      <c r="Y99" s="851"/>
      <c r="Z99" s="851"/>
      <c r="AA99" s="85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row>
    <row r="100" spans="3:121" ht="4.5" customHeight="1">
      <c r="C100" s="117"/>
      <c r="D100" s="118"/>
      <c r="E100" s="118"/>
      <c r="F100" s="118"/>
      <c r="G100" s="118"/>
      <c r="H100" s="118"/>
      <c r="I100" s="118"/>
      <c r="J100" s="118"/>
      <c r="K100" s="118"/>
      <c r="L100" s="118"/>
      <c r="M100" s="118"/>
      <c r="N100" s="118"/>
      <c r="O100" s="118"/>
      <c r="P100" s="118"/>
      <c r="Q100" s="118"/>
      <c r="R100" s="118"/>
      <c r="S100" s="118"/>
      <c r="T100" s="118"/>
      <c r="U100" s="118"/>
      <c r="V100" s="118"/>
      <c r="W100" s="118"/>
      <c r="X100" s="118"/>
      <c r="Y100" s="118"/>
      <c r="Z100" s="118"/>
      <c r="AA100" s="118"/>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row>
    <row r="101" spans="3:121" ht="56.4" customHeight="1">
      <c r="C101" s="117">
        <v>9</v>
      </c>
      <c r="D101" s="851" t="s">
        <v>4112</v>
      </c>
      <c r="E101" s="851"/>
      <c r="F101" s="851"/>
      <c r="G101" s="851"/>
      <c r="H101" s="851"/>
      <c r="I101" s="851"/>
      <c r="J101" s="851"/>
      <c r="K101" s="851"/>
      <c r="L101" s="851"/>
      <c r="M101" s="851"/>
      <c r="N101" s="851"/>
      <c r="O101" s="851"/>
      <c r="P101" s="851"/>
      <c r="Q101" s="851"/>
      <c r="R101" s="851"/>
      <c r="S101" s="851"/>
      <c r="T101" s="851"/>
      <c r="U101" s="851"/>
      <c r="V101" s="851"/>
      <c r="W101" s="851"/>
      <c r="X101" s="851"/>
      <c r="Y101" s="851"/>
      <c r="Z101" s="851"/>
      <c r="AA101" s="85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row>
    <row r="102" spans="3:121" ht="4.5" customHeight="1">
      <c r="C102" s="117"/>
      <c r="D102" s="118"/>
      <c r="E102" s="118"/>
      <c r="F102" s="118"/>
      <c r="G102" s="118"/>
      <c r="H102" s="118"/>
      <c r="I102" s="118"/>
      <c r="J102" s="118"/>
      <c r="K102" s="118"/>
      <c r="L102" s="118"/>
      <c r="M102" s="118"/>
      <c r="N102" s="118"/>
      <c r="O102" s="118"/>
      <c r="P102" s="118"/>
      <c r="Q102" s="118"/>
      <c r="R102" s="118"/>
      <c r="S102" s="118"/>
      <c r="T102" s="118"/>
      <c r="U102" s="118"/>
      <c r="V102" s="118"/>
      <c r="W102" s="118"/>
      <c r="X102" s="118"/>
      <c r="Y102" s="118"/>
      <c r="Z102" s="118"/>
      <c r="AA102" s="118"/>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row>
    <row r="103" spans="3:121" ht="46.2" customHeight="1">
      <c r="C103" s="117">
        <v>10</v>
      </c>
      <c r="D103" s="851" t="s">
        <v>16068</v>
      </c>
      <c r="E103" s="851"/>
      <c r="F103" s="851"/>
      <c r="G103" s="851"/>
      <c r="H103" s="851"/>
      <c r="I103" s="851"/>
      <c r="J103" s="851"/>
      <c r="K103" s="851"/>
      <c r="L103" s="851"/>
      <c r="M103" s="851"/>
      <c r="N103" s="851"/>
      <c r="O103" s="851"/>
      <c r="P103" s="851"/>
      <c r="Q103" s="851"/>
      <c r="R103" s="851"/>
      <c r="S103" s="851"/>
      <c r="T103" s="851"/>
      <c r="U103" s="851"/>
      <c r="V103" s="851"/>
      <c r="W103" s="851"/>
      <c r="X103" s="851"/>
      <c r="Y103" s="851"/>
      <c r="Z103" s="851"/>
      <c r="AA103" s="85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row>
    <row r="104" spans="3:121" ht="4.5" customHeight="1">
      <c r="C104" s="117"/>
      <c r="D104" s="118"/>
      <c r="E104" s="118"/>
      <c r="F104" s="118"/>
      <c r="G104" s="118"/>
      <c r="H104" s="118"/>
      <c r="I104" s="118"/>
      <c r="J104" s="118"/>
      <c r="K104" s="118"/>
      <c r="L104" s="118"/>
      <c r="M104" s="118"/>
      <c r="N104" s="118"/>
      <c r="O104" s="118"/>
      <c r="P104" s="118"/>
      <c r="Q104" s="118"/>
      <c r="R104" s="118"/>
      <c r="S104" s="118"/>
      <c r="T104" s="118"/>
      <c r="U104" s="118"/>
      <c r="V104" s="118"/>
      <c r="W104" s="118"/>
      <c r="X104" s="118"/>
      <c r="Y104" s="118"/>
      <c r="Z104" s="118"/>
      <c r="AA104" s="118"/>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row>
    <row r="105" spans="3:121" ht="31.8" customHeight="1">
      <c r="C105" s="117">
        <v>11</v>
      </c>
      <c r="D105" s="851" t="s">
        <v>4146</v>
      </c>
      <c r="E105" s="851"/>
      <c r="F105" s="851"/>
      <c r="G105" s="851"/>
      <c r="H105" s="851"/>
      <c r="I105" s="851"/>
      <c r="J105" s="851"/>
      <c r="K105" s="851"/>
      <c r="L105" s="851"/>
      <c r="M105" s="851"/>
      <c r="N105" s="851"/>
      <c r="O105" s="851"/>
      <c r="P105" s="851"/>
      <c r="Q105" s="851"/>
      <c r="R105" s="851"/>
      <c r="S105" s="851"/>
      <c r="T105" s="851"/>
      <c r="U105" s="851"/>
      <c r="V105" s="851"/>
      <c r="W105" s="851"/>
      <c r="X105" s="851"/>
      <c r="Y105" s="851"/>
      <c r="Z105" s="851"/>
      <c r="AA105" s="85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row>
    <row r="106" spans="3:121" ht="12" customHeight="1">
      <c r="E106" s="97"/>
      <c r="F106" s="97"/>
      <c r="G106" s="97"/>
      <c r="H106" s="97"/>
      <c r="I106" s="97"/>
      <c r="J106" s="97"/>
      <c r="K106" s="97"/>
      <c r="L106" s="97"/>
      <c r="M106" s="97"/>
      <c r="N106" s="97"/>
      <c r="O106" s="97"/>
      <c r="P106" s="97"/>
      <c r="Q106" s="97"/>
      <c r="R106" s="97"/>
      <c r="S106" s="97"/>
      <c r="T106" s="97"/>
      <c r="U106" s="97"/>
      <c r="V106" s="97"/>
      <c r="W106" s="97"/>
    </row>
    <row r="107" spans="3:121" ht="16.05" customHeight="1"/>
    <row r="111" spans="3:121" ht="19.5" customHeight="1"/>
    <row r="115" ht="19.5" customHeight="1"/>
    <row r="117" ht="17.55" customHeight="1"/>
  </sheetData>
  <mergeCells count="176">
    <mergeCell ref="CM35:CP35"/>
    <mergeCell ref="CM36:CP36"/>
    <mergeCell ref="BH19:BJ19"/>
    <mergeCell ref="BM19:BO19"/>
    <mergeCell ref="BQ19:BS19"/>
    <mergeCell ref="BU19:BW19"/>
    <mergeCell ref="BY19:CA19"/>
    <mergeCell ref="CD19:CF19"/>
    <mergeCell ref="CH19:CJ19"/>
    <mergeCell ref="CH23:CJ23"/>
    <mergeCell ref="CH20:CJ20"/>
    <mergeCell ref="BH21:BJ21"/>
    <mergeCell ref="BM21:BO21"/>
    <mergeCell ref="BQ21:BS21"/>
    <mergeCell ref="BU21:BW21"/>
    <mergeCell ref="BR31:BS31"/>
    <mergeCell ref="CD31:CE31"/>
    <mergeCell ref="CF31:CG31"/>
    <mergeCell ref="BT31:BU31"/>
    <mergeCell ref="BV31:BW31"/>
    <mergeCell ref="BX31:BY31"/>
    <mergeCell ref="BZ31:CA31"/>
    <mergeCell ref="CB31:CC31"/>
    <mergeCell ref="BH27:BK27"/>
    <mergeCell ref="BD19:BF19"/>
    <mergeCell ref="BD21:BF21"/>
    <mergeCell ref="B14:F19"/>
    <mergeCell ref="G14:H15"/>
    <mergeCell ref="I14:Z15"/>
    <mergeCell ref="I16:Z19"/>
    <mergeCell ref="AP31:AQ31"/>
    <mergeCell ref="AR31:AS31"/>
    <mergeCell ref="AT31:AU31"/>
    <mergeCell ref="AV31:AW31"/>
    <mergeCell ref="AX31:AY31"/>
    <mergeCell ref="AZ31:BA31"/>
    <mergeCell ref="BB31:BC31"/>
    <mergeCell ref="BD22:BF22"/>
    <mergeCell ref="CM43:CP43"/>
    <mergeCell ref="CM44:CP44"/>
    <mergeCell ref="CM45:CP45"/>
    <mergeCell ref="CM47:CP47"/>
    <mergeCell ref="BL31:BM31"/>
    <mergeCell ref="BN31:BO31"/>
    <mergeCell ref="BP31:BQ31"/>
    <mergeCell ref="B2:Y5"/>
    <mergeCell ref="F7:V8"/>
    <mergeCell ref="B10:H11"/>
    <mergeCell ref="I10:Z11"/>
    <mergeCell ref="B12:H13"/>
    <mergeCell ref="U12:U13"/>
    <mergeCell ref="X12:X13"/>
    <mergeCell ref="Z12:Z13"/>
    <mergeCell ref="Y12:Y13"/>
    <mergeCell ref="I12:I13"/>
    <mergeCell ref="R12:R13"/>
    <mergeCell ref="S12:T13"/>
    <mergeCell ref="X7:Y7"/>
    <mergeCell ref="J12:Q13"/>
    <mergeCell ref="V12:V13"/>
    <mergeCell ref="W12:W13"/>
    <mergeCell ref="AB10:CS11"/>
    <mergeCell ref="CM49:CP49"/>
    <mergeCell ref="CM50:CP50"/>
    <mergeCell ref="CM51:CP51"/>
    <mergeCell ref="CM52:CP52"/>
    <mergeCell ref="CM54:CP54"/>
    <mergeCell ref="CM55:CP55"/>
    <mergeCell ref="CM56:CP56"/>
    <mergeCell ref="BY21:CA21"/>
    <mergeCell ref="CD21:CF21"/>
    <mergeCell ref="CH21:CJ21"/>
    <mergeCell ref="CH22:CJ22"/>
    <mergeCell ref="CM48:CP48"/>
    <mergeCell ref="CH31:CI31"/>
    <mergeCell ref="CJ31:CK31"/>
    <mergeCell ref="CL31:CM31"/>
    <mergeCell ref="CM32:CP32"/>
    <mergeCell ref="CM33:CP33"/>
    <mergeCell ref="CM34:CP34"/>
    <mergeCell ref="CM37:CP37"/>
    <mergeCell ref="CM38:CP38"/>
    <mergeCell ref="CM39:CP39"/>
    <mergeCell ref="CM40:CP40"/>
    <mergeCell ref="CM41:CP41"/>
    <mergeCell ref="CM42:CP42"/>
    <mergeCell ref="CM57:CP57"/>
    <mergeCell ref="CM58:CP58"/>
    <mergeCell ref="BD20:BF20"/>
    <mergeCell ref="BH20:BJ20"/>
    <mergeCell ref="BM20:BO20"/>
    <mergeCell ref="BQ20:BS20"/>
    <mergeCell ref="BU20:BW20"/>
    <mergeCell ref="BY20:CA20"/>
    <mergeCell ref="CD20:CF20"/>
    <mergeCell ref="BD23:BF23"/>
    <mergeCell ref="BH23:BJ23"/>
    <mergeCell ref="BM23:BO23"/>
    <mergeCell ref="BQ23:BS23"/>
    <mergeCell ref="BU23:BW23"/>
    <mergeCell ref="BY23:CA23"/>
    <mergeCell ref="CD23:CF23"/>
    <mergeCell ref="BU22:BW22"/>
    <mergeCell ref="BY22:CA22"/>
    <mergeCell ref="CD22:CF22"/>
    <mergeCell ref="BD31:BE31"/>
    <mergeCell ref="BF31:BG31"/>
    <mergeCell ref="BH31:BI31"/>
    <mergeCell ref="BJ31:BK31"/>
    <mergeCell ref="CM46:CP46"/>
    <mergeCell ref="BH22:BJ22"/>
    <mergeCell ref="BM22:BO22"/>
    <mergeCell ref="BQ22:BS22"/>
    <mergeCell ref="I62:Z63"/>
    <mergeCell ref="B64:H65"/>
    <mergeCell ref="I64:Z65"/>
    <mergeCell ref="B66:H67"/>
    <mergeCell ref="I66:Z67"/>
    <mergeCell ref="B62:H63"/>
    <mergeCell ref="B24:H24"/>
    <mergeCell ref="I24:J24"/>
    <mergeCell ref="B25:H27"/>
    <mergeCell ref="I25:Z27"/>
    <mergeCell ref="I44:Z45"/>
    <mergeCell ref="B20:F23"/>
    <mergeCell ref="G20:H23"/>
    <mergeCell ref="B48:Z49"/>
    <mergeCell ref="C70:D70"/>
    <mergeCell ref="B71:F74"/>
    <mergeCell ref="G16:H19"/>
    <mergeCell ref="B58:H61"/>
    <mergeCell ref="B34:H37"/>
    <mergeCell ref="B54:H57"/>
    <mergeCell ref="B30:H33"/>
    <mergeCell ref="I30:Z33"/>
    <mergeCell ref="B50:H53"/>
    <mergeCell ref="I50:Z53"/>
    <mergeCell ref="B44:H45"/>
    <mergeCell ref="B28:Z29"/>
    <mergeCell ref="B38:H41"/>
    <mergeCell ref="B42:H43"/>
    <mergeCell ref="I42:Z43"/>
    <mergeCell ref="B46:H47"/>
    <mergeCell ref="I46:Z47"/>
    <mergeCell ref="G71:L74"/>
    <mergeCell ref="M71:O71"/>
    <mergeCell ref="P71:Q71"/>
    <mergeCell ref="S71:T71"/>
    <mergeCell ref="M72:O72"/>
    <mergeCell ref="P72:S72"/>
    <mergeCell ref="T72:V72"/>
    <mergeCell ref="W72:Z72"/>
    <mergeCell ref="M73:O73"/>
    <mergeCell ref="P73:S73"/>
    <mergeCell ref="T73:V73"/>
    <mergeCell ref="W73:Z73"/>
    <mergeCell ref="M74:O74"/>
    <mergeCell ref="P74:Z74"/>
    <mergeCell ref="B75:L76"/>
    <mergeCell ref="M75:Z76"/>
    <mergeCell ref="B77:L78"/>
    <mergeCell ref="M77:Z78"/>
    <mergeCell ref="M80:Z82"/>
    <mergeCell ref="E81:G81"/>
    <mergeCell ref="H81:I81"/>
    <mergeCell ref="D103:AA103"/>
    <mergeCell ref="D105:AA105"/>
    <mergeCell ref="D85:AA85"/>
    <mergeCell ref="D87:AA87"/>
    <mergeCell ref="D89:AA89"/>
    <mergeCell ref="D91:AA91"/>
    <mergeCell ref="D93:AA93"/>
    <mergeCell ref="D95:AA95"/>
    <mergeCell ref="D97:AA97"/>
    <mergeCell ref="D99:AA99"/>
    <mergeCell ref="D101:AA101"/>
  </mergeCells>
  <phoneticPr fontId="3"/>
  <dataValidations count="9">
    <dataValidation type="list" allowBlank="1" showInputMessage="1" showErrorMessage="1" sqref="BH19:BJ23 BQ19:BS23 BY19:CA23 CH19:CJ23" xr:uid="{53D243C2-9C4E-4D21-8B1A-B9E7530764C3}">
      <formula1>$CX$16:$CX$27</formula1>
    </dataValidation>
    <dataValidation type="list" allowBlank="1" showInputMessage="1" showErrorMessage="1" sqref="X7:Y7" xr:uid="{580CD9FF-F82B-41BF-97FA-7DE9289A5449}">
      <formula1>選択</formula1>
    </dataValidation>
    <dataValidation type="list" allowBlank="1" showErrorMessage="1" promptTitle="【学校】運営単位" prompt="学校の場合どちらかを選択してください。_x000a_共同調理場：給食センター等_x000a_単独実施：自校給食" sqref="N21 J21:J22 T21:T22" xr:uid="{45F72A37-8A17-49FF-A66B-1ED2A5082333}">
      <formula1>〇</formula1>
    </dataValidation>
    <dataValidation type="list" allowBlank="1" showInputMessage="1" showErrorMessage="1" sqref="BD19:BF23 CD19:CF23 BU19:BW23 BM19:BO23" xr:uid="{BAE5F0CE-C0AA-4112-8BF4-66068E3BD1E9}">
      <formula1>$CW$16:$CW$36</formula1>
    </dataValidation>
    <dataValidation type="list" allowBlank="1" showInputMessage="1" showErrorMessage="1" sqref="Y12:Y13 O24 I70" xr:uid="{E582741F-CD88-45C0-AC71-40C35D6AF3A9}">
      <formula1>日</formula1>
    </dataValidation>
    <dataValidation type="list" allowBlank="1" showInputMessage="1" showErrorMessage="1" sqref="W12:W13 M24 G70" xr:uid="{84BC3FB6-187A-4E26-9BB6-039EBBC4AF80}">
      <formula1>月</formula1>
    </dataValidation>
    <dataValidation type="list" allowBlank="1" showInputMessage="1" showErrorMessage="1" sqref="U12:U13 K24 E70" xr:uid="{8FE45ADA-2BBA-421B-8F71-FB443695DFF0}">
      <formula1>年</formula1>
    </dataValidation>
    <dataValidation type="list" allowBlank="1" showInputMessage="1" showErrorMessage="1" sqref="S12:T13 I24:J24 C70:D70" xr:uid="{DBA3016D-2700-4F96-A2F1-7F85A13EE10D}">
      <formula1>元号</formula1>
    </dataValidation>
    <dataValidation type="list" allowBlank="1" showInputMessage="1" showErrorMessage="1" sqref="J35:J36 O35:O36 J39:J40 J59:J60 J55:J56 O55:O56" xr:uid="{3A6E405A-49E7-4836-B2CC-C9D86264096E}">
      <formula1>チェック</formula1>
    </dataValidation>
  </dataValidations>
  <pageMargins left="0.7" right="0.7" top="0.75" bottom="0.75" header="0.3" footer="0.3"/>
  <pageSetup paperSize="9" scale="59" orientation="landscape" r:id="rId1"/>
  <rowBreaks count="1" manualBreakCount="1">
    <brk id="68" max="96" man="1"/>
  </rowBreaks>
  <colBreaks count="1" manualBreakCount="1">
    <brk id="27" min="12" max="105" man="1"/>
  </colBreaks>
  <drawing r:id="rId2"/>
  <legacyDrawing r:id="rId3"/>
  <mc:AlternateContent xmlns:mc="http://schemas.openxmlformats.org/markup-compatibility/2006">
    <mc:Choice Requires="x14">
      <controls>
        <mc:AlternateContent xmlns:mc="http://schemas.openxmlformats.org/markup-compatibility/2006">
          <mc:Choice Requires="x14">
            <control shapeId="8228" r:id="rId4" name="Check Box 36">
              <controlPr defaultSize="0" autoFill="0" autoLine="0" autoPict="0">
                <anchor moveWithCells="1">
                  <from>
                    <xdr:col>32</xdr:col>
                    <xdr:colOff>22860</xdr:colOff>
                    <xdr:row>18</xdr:row>
                    <xdr:rowOff>22860</xdr:rowOff>
                  </from>
                  <to>
                    <xdr:col>33</xdr:col>
                    <xdr:colOff>99060</xdr:colOff>
                    <xdr:row>19</xdr:row>
                    <xdr:rowOff>38100</xdr:rowOff>
                  </to>
                </anchor>
              </controlPr>
            </control>
          </mc:Choice>
        </mc:AlternateContent>
        <mc:AlternateContent xmlns:mc="http://schemas.openxmlformats.org/markup-compatibility/2006">
          <mc:Choice Requires="x14">
            <control shapeId="8229" r:id="rId5" name="Check Box 37">
              <controlPr defaultSize="0" autoFill="0" autoLine="0" autoPict="0">
                <anchor moveWithCells="1">
                  <from>
                    <xdr:col>32</xdr:col>
                    <xdr:colOff>22860</xdr:colOff>
                    <xdr:row>21</xdr:row>
                    <xdr:rowOff>22860</xdr:rowOff>
                  </from>
                  <to>
                    <xdr:col>34</xdr:col>
                    <xdr:colOff>68580</xdr:colOff>
                    <xdr:row>22</xdr:row>
                    <xdr:rowOff>22860</xdr:rowOff>
                  </to>
                </anchor>
              </controlPr>
            </control>
          </mc:Choice>
        </mc:AlternateContent>
        <mc:AlternateContent xmlns:mc="http://schemas.openxmlformats.org/markup-compatibility/2006">
          <mc:Choice Requires="x14">
            <control shapeId="8230" r:id="rId6" name="Check Box 38">
              <controlPr defaultSize="0" autoFill="0" autoLine="0" autoPict="0">
                <anchor moveWithCells="1">
                  <from>
                    <xdr:col>32</xdr:col>
                    <xdr:colOff>22860</xdr:colOff>
                    <xdr:row>22</xdr:row>
                    <xdr:rowOff>22860</xdr:rowOff>
                  </from>
                  <to>
                    <xdr:col>33</xdr:col>
                    <xdr:colOff>83820</xdr:colOff>
                    <xdr:row>23</xdr:row>
                    <xdr:rowOff>30480</xdr:rowOff>
                  </to>
                </anchor>
              </controlPr>
            </control>
          </mc:Choice>
        </mc:AlternateContent>
        <mc:AlternateContent xmlns:mc="http://schemas.openxmlformats.org/markup-compatibility/2006">
          <mc:Choice Requires="x14">
            <control shapeId="8231" r:id="rId7" name="Check Box 39">
              <controlPr defaultSize="0" autoFill="0" autoLine="0" autoPict="0">
                <anchor moveWithCells="1">
                  <from>
                    <xdr:col>32</xdr:col>
                    <xdr:colOff>38100</xdr:colOff>
                    <xdr:row>20</xdr:row>
                    <xdr:rowOff>22860</xdr:rowOff>
                  </from>
                  <to>
                    <xdr:col>33</xdr:col>
                    <xdr:colOff>83820</xdr:colOff>
                    <xdr:row>21</xdr:row>
                    <xdr:rowOff>38100</xdr:rowOff>
                  </to>
                </anchor>
              </controlPr>
            </control>
          </mc:Choice>
        </mc:AlternateContent>
        <mc:AlternateContent xmlns:mc="http://schemas.openxmlformats.org/markup-compatibility/2006">
          <mc:Choice Requires="x14">
            <control shapeId="8232" r:id="rId8" name="Check Box 40">
              <controlPr defaultSize="0" autoFill="0" autoLine="0" autoPict="0">
                <anchor moveWithCells="1">
                  <from>
                    <xdr:col>32</xdr:col>
                    <xdr:colOff>22860</xdr:colOff>
                    <xdr:row>19</xdr:row>
                    <xdr:rowOff>22860</xdr:rowOff>
                  </from>
                  <to>
                    <xdr:col>33</xdr:col>
                    <xdr:colOff>106680</xdr:colOff>
                    <xdr:row>20</xdr:row>
                    <xdr:rowOff>22860</xdr:rowOff>
                  </to>
                </anchor>
              </controlPr>
            </control>
          </mc:Choice>
        </mc:AlternateContent>
        <mc:AlternateContent xmlns:mc="http://schemas.openxmlformats.org/markup-compatibility/2006">
          <mc:Choice Requires="x14">
            <control shapeId="8233" r:id="rId9" name="Check Box 41">
              <controlPr defaultSize="0" autoFill="0" autoLine="0" autoPict="0">
                <anchor moveWithCells="1">
                  <from>
                    <xdr:col>35</xdr:col>
                    <xdr:colOff>22860</xdr:colOff>
                    <xdr:row>18</xdr:row>
                    <xdr:rowOff>30480</xdr:rowOff>
                  </from>
                  <to>
                    <xdr:col>36</xdr:col>
                    <xdr:colOff>121920</xdr:colOff>
                    <xdr:row>19</xdr:row>
                    <xdr:rowOff>30480</xdr:rowOff>
                  </to>
                </anchor>
              </controlPr>
            </control>
          </mc:Choice>
        </mc:AlternateContent>
        <mc:AlternateContent xmlns:mc="http://schemas.openxmlformats.org/markup-compatibility/2006">
          <mc:Choice Requires="x14">
            <control shapeId="8234" r:id="rId10" name="Check Box 42">
              <controlPr defaultSize="0" autoFill="0" autoLine="0" autoPict="0">
                <anchor moveWithCells="1">
                  <from>
                    <xdr:col>35</xdr:col>
                    <xdr:colOff>30480</xdr:colOff>
                    <xdr:row>21</xdr:row>
                    <xdr:rowOff>22860</xdr:rowOff>
                  </from>
                  <to>
                    <xdr:col>36</xdr:col>
                    <xdr:colOff>121920</xdr:colOff>
                    <xdr:row>22</xdr:row>
                    <xdr:rowOff>22860</xdr:rowOff>
                  </to>
                </anchor>
              </controlPr>
            </control>
          </mc:Choice>
        </mc:AlternateContent>
        <mc:AlternateContent xmlns:mc="http://schemas.openxmlformats.org/markup-compatibility/2006">
          <mc:Choice Requires="x14">
            <control shapeId="8235" r:id="rId11" name="Check Box 43">
              <controlPr defaultSize="0" autoFill="0" autoLine="0" autoPict="0">
                <anchor moveWithCells="1">
                  <from>
                    <xdr:col>35</xdr:col>
                    <xdr:colOff>30480</xdr:colOff>
                    <xdr:row>19</xdr:row>
                    <xdr:rowOff>22860</xdr:rowOff>
                  </from>
                  <to>
                    <xdr:col>36</xdr:col>
                    <xdr:colOff>83820</xdr:colOff>
                    <xdr:row>19</xdr:row>
                    <xdr:rowOff>144780</xdr:rowOff>
                  </to>
                </anchor>
              </controlPr>
            </control>
          </mc:Choice>
        </mc:AlternateContent>
        <mc:AlternateContent xmlns:mc="http://schemas.openxmlformats.org/markup-compatibility/2006">
          <mc:Choice Requires="x14">
            <control shapeId="8236" r:id="rId12" name="Check Box 44">
              <controlPr defaultSize="0" autoFill="0" autoLine="0" autoPict="0">
                <anchor moveWithCells="1">
                  <from>
                    <xdr:col>35</xdr:col>
                    <xdr:colOff>30480</xdr:colOff>
                    <xdr:row>20</xdr:row>
                    <xdr:rowOff>22860</xdr:rowOff>
                  </from>
                  <to>
                    <xdr:col>36</xdr:col>
                    <xdr:colOff>68580</xdr:colOff>
                    <xdr:row>21</xdr:row>
                    <xdr:rowOff>22860</xdr:rowOff>
                  </to>
                </anchor>
              </controlPr>
            </control>
          </mc:Choice>
        </mc:AlternateContent>
        <mc:AlternateContent xmlns:mc="http://schemas.openxmlformats.org/markup-compatibility/2006">
          <mc:Choice Requires="x14">
            <control shapeId="8237" r:id="rId13" name="Check Box 45">
              <controlPr defaultSize="0" autoFill="0" autoLine="0" autoPict="0">
                <anchor moveWithCells="1">
                  <from>
                    <xdr:col>35</xdr:col>
                    <xdr:colOff>22860</xdr:colOff>
                    <xdr:row>22</xdr:row>
                    <xdr:rowOff>7620</xdr:rowOff>
                  </from>
                  <to>
                    <xdr:col>36</xdr:col>
                    <xdr:colOff>68580</xdr:colOff>
                    <xdr:row>23</xdr:row>
                    <xdr:rowOff>38100</xdr:rowOff>
                  </to>
                </anchor>
              </controlPr>
            </control>
          </mc:Choice>
        </mc:AlternateContent>
        <mc:AlternateContent xmlns:mc="http://schemas.openxmlformats.org/markup-compatibility/2006">
          <mc:Choice Requires="x14">
            <control shapeId="8238" r:id="rId14" name="Check Box 46">
              <controlPr defaultSize="0" autoFill="0" autoLine="0" autoPict="0">
                <anchor moveWithCells="1">
                  <from>
                    <xdr:col>38</xdr:col>
                    <xdr:colOff>30480</xdr:colOff>
                    <xdr:row>18</xdr:row>
                    <xdr:rowOff>60960</xdr:rowOff>
                  </from>
                  <to>
                    <xdr:col>40</xdr:col>
                    <xdr:colOff>30480</xdr:colOff>
                    <xdr:row>19</xdr:row>
                    <xdr:rowOff>22860</xdr:rowOff>
                  </to>
                </anchor>
              </controlPr>
            </control>
          </mc:Choice>
        </mc:AlternateContent>
        <mc:AlternateContent xmlns:mc="http://schemas.openxmlformats.org/markup-compatibility/2006">
          <mc:Choice Requires="x14">
            <control shapeId="8239" r:id="rId15" name="Check Box 47">
              <controlPr defaultSize="0" autoFill="0" autoLine="0" autoPict="0">
                <anchor moveWithCells="1">
                  <from>
                    <xdr:col>38</xdr:col>
                    <xdr:colOff>22860</xdr:colOff>
                    <xdr:row>21</xdr:row>
                    <xdr:rowOff>30480</xdr:rowOff>
                  </from>
                  <to>
                    <xdr:col>39</xdr:col>
                    <xdr:colOff>83820</xdr:colOff>
                    <xdr:row>22</xdr:row>
                    <xdr:rowOff>22860</xdr:rowOff>
                  </to>
                </anchor>
              </controlPr>
            </control>
          </mc:Choice>
        </mc:AlternateContent>
        <mc:AlternateContent xmlns:mc="http://schemas.openxmlformats.org/markup-compatibility/2006">
          <mc:Choice Requires="x14">
            <control shapeId="8240" r:id="rId16" name="Check Box 48">
              <controlPr defaultSize="0" autoFill="0" autoLine="0" autoPict="0">
                <anchor moveWithCells="1">
                  <from>
                    <xdr:col>38</xdr:col>
                    <xdr:colOff>22860</xdr:colOff>
                    <xdr:row>20</xdr:row>
                    <xdr:rowOff>30480</xdr:rowOff>
                  </from>
                  <to>
                    <xdr:col>39</xdr:col>
                    <xdr:colOff>83820</xdr:colOff>
                    <xdr:row>21</xdr:row>
                    <xdr:rowOff>22860</xdr:rowOff>
                  </to>
                </anchor>
              </controlPr>
            </control>
          </mc:Choice>
        </mc:AlternateContent>
        <mc:AlternateContent xmlns:mc="http://schemas.openxmlformats.org/markup-compatibility/2006">
          <mc:Choice Requires="x14">
            <control shapeId="8241" r:id="rId17" name="Check Box 49">
              <controlPr defaultSize="0" autoFill="0" autoLine="0" autoPict="0">
                <anchor moveWithCells="1">
                  <from>
                    <xdr:col>38</xdr:col>
                    <xdr:colOff>22860</xdr:colOff>
                    <xdr:row>19</xdr:row>
                    <xdr:rowOff>22860</xdr:rowOff>
                  </from>
                  <to>
                    <xdr:col>39</xdr:col>
                    <xdr:colOff>68580</xdr:colOff>
                    <xdr:row>20</xdr:row>
                    <xdr:rowOff>53340</xdr:rowOff>
                  </to>
                </anchor>
              </controlPr>
            </control>
          </mc:Choice>
        </mc:AlternateContent>
        <mc:AlternateContent xmlns:mc="http://schemas.openxmlformats.org/markup-compatibility/2006">
          <mc:Choice Requires="x14">
            <control shapeId="8242" r:id="rId18" name="Check Box 50">
              <controlPr defaultSize="0" autoFill="0" autoLine="0" autoPict="0">
                <anchor moveWithCells="1">
                  <from>
                    <xdr:col>38</xdr:col>
                    <xdr:colOff>30480</xdr:colOff>
                    <xdr:row>22</xdr:row>
                    <xdr:rowOff>22860</xdr:rowOff>
                  </from>
                  <to>
                    <xdr:col>39</xdr:col>
                    <xdr:colOff>83820</xdr:colOff>
                    <xdr:row>23</xdr:row>
                    <xdr:rowOff>0</xdr:rowOff>
                  </to>
                </anchor>
              </controlPr>
            </control>
          </mc:Choice>
        </mc:AlternateContent>
        <mc:AlternateContent xmlns:mc="http://schemas.openxmlformats.org/markup-compatibility/2006">
          <mc:Choice Requires="x14">
            <control shapeId="8243" r:id="rId19" name="Check Box 51">
              <controlPr defaultSize="0" autoFill="0" autoLine="0" autoPict="0">
                <anchor moveWithCells="1">
                  <from>
                    <xdr:col>41</xdr:col>
                    <xdr:colOff>30480</xdr:colOff>
                    <xdr:row>18</xdr:row>
                    <xdr:rowOff>22860</xdr:rowOff>
                  </from>
                  <to>
                    <xdr:col>42</xdr:col>
                    <xdr:colOff>91440</xdr:colOff>
                    <xdr:row>19</xdr:row>
                    <xdr:rowOff>22860</xdr:rowOff>
                  </to>
                </anchor>
              </controlPr>
            </control>
          </mc:Choice>
        </mc:AlternateContent>
        <mc:AlternateContent xmlns:mc="http://schemas.openxmlformats.org/markup-compatibility/2006">
          <mc:Choice Requires="x14">
            <control shapeId="8244" r:id="rId20" name="Check Box 52">
              <controlPr defaultSize="0" autoFill="0" autoLine="0" autoPict="0">
                <anchor moveWithCells="1">
                  <from>
                    <xdr:col>41</xdr:col>
                    <xdr:colOff>22860</xdr:colOff>
                    <xdr:row>20</xdr:row>
                    <xdr:rowOff>30480</xdr:rowOff>
                  </from>
                  <to>
                    <xdr:col>42</xdr:col>
                    <xdr:colOff>68580</xdr:colOff>
                    <xdr:row>21</xdr:row>
                    <xdr:rowOff>15240</xdr:rowOff>
                  </to>
                </anchor>
              </controlPr>
            </control>
          </mc:Choice>
        </mc:AlternateContent>
        <mc:AlternateContent xmlns:mc="http://schemas.openxmlformats.org/markup-compatibility/2006">
          <mc:Choice Requires="x14">
            <control shapeId="8245" r:id="rId21" name="Check Box 53">
              <controlPr defaultSize="0" autoFill="0" autoLine="0" autoPict="0">
                <anchor moveWithCells="1">
                  <from>
                    <xdr:col>41</xdr:col>
                    <xdr:colOff>30480</xdr:colOff>
                    <xdr:row>19</xdr:row>
                    <xdr:rowOff>22860</xdr:rowOff>
                  </from>
                  <to>
                    <xdr:col>42</xdr:col>
                    <xdr:colOff>91440</xdr:colOff>
                    <xdr:row>20</xdr:row>
                    <xdr:rowOff>22860</xdr:rowOff>
                  </to>
                </anchor>
              </controlPr>
            </control>
          </mc:Choice>
        </mc:AlternateContent>
        <mc:AlternateContent xmlns:mc="http://schemas.openxmlformats.org/markup-compatibility/2006">
          <mc:Choice Requires="x14">
            <control shapeId="8246" r:id="rId22" name="Check Box 54">
              <controlPr defaultSize="0" autoFill="0" autoLine="0" autoPict="0">
                <anchor moveWithCells="1">
                  <from>
                    <xdr:col>44</xdr:col>
                    <xdr:colOff>22860</xdr:colOff>
                    <xdr:row>17</xdr:row>
                    <xdr:rowOff>152400</xdr:rowOff>
                  </from>
                  <to>
                    <xdr:col>46</xdr:col>
                    <xdr:colOff>0</xdr:colOff>
                    <xdr:row>19</xdr:row>
                    <xdr:rowOff>53340</xdr:rowOff>
                  </to>
                </anchor>
              </controlPr>
            </control>
          </mc:Choice>
        </mc:AlternateContent>
        <mc:AlternateContent xmlns:mc="http://schemas.openxmlformats.org/markup-compatibility/2006">
          <mc:Choice Requires="x14">
            <control shapeId="8247" r:id="rId23" name="Check Box 55">
              <controlPr defaultSize="0" autoFill="0" autoLine="0" autoPict="0">
                <anchor moveWithCells="1">
                  <from>
                    <xdr:col>41</xdr:col>
                    <xdr:colOff>38100</xdr:colOff>
                    <xdr:row>21</xdr:row>
                    <xdr:rowOff>22860</xdr:rowOff>
                  </from>
                  <to>
                    <xdr:col>42</xdr:col>
                    <xdr:colOff>83820</xdr:colOff>
                    <xdr:row>22</xdr:row>
                    <xdr:rowOff>38100</xdr:rowOff>
                  </to>
                </anchor>
              </controlPr>
            </control>
          </mc:Choice>
        </mc:AlternateContent>
        <mc:AlternateContent xmlns:mc="http://schemas.openxmlformats.org/markup-compatibility/2006">
          <mc:Choice Requires="x14">
            <control shapeId="8248" r:id="rId24" name="Check Box 56">
              <controlPr defaultSize="0" autoFill="0" autoLine="0" autoPict="0">
                <anchor moveWithCells="1">
                  <from>
                    <xdr:col>50</xdr:col>
                    <xdr:colOff>30480</xdr:colOff>
                    <xdr:row>18</xdr:row>
                    <xdr:rowOff>7620</xdr:rowOff>
                  </from>
                  <to>
                    <xdr:col>51</xdr:col>
                    <xdr:colOff>91440</xdr:colOff>
                    <xdr:row>19</xdr:row>
                    <xdr:rowOff>60960</xdr:rowOff>
                  </to>
                </anchor>
              </controlPr>
            </control>
          </mc:Choice>
        </mc:AlternateContent>
        <mc:AlternateContent xmlns:mc="http://schemas.openxmlformats.org/markup-compatibility/2006">
          <mc:Choice Requires="x14">
            <control shapeId="8249" r:id="rId25" name="Check Box 57">
              <controlPr defaultSize="0" autoFill="0" autoLine="0" autoPict="0">
                <anchor moveWithCells="1">
                  <from>
                    <xdr:col>47</xdr:col>
                    <xdr:colOff>38100</xdr:colOff>
                    <xdr:row>18</xdr:row>
                    <xdr:rowOff>22860</xdr:rowOff>
                  </from>
                  <to>
                    <xdr:col>48</xdr:col>
                    <xdr:colOff>68580</xdr:colOff>
                    <xdr:row>19</xdr:row>
                    <xdr:rowOff>22860</xdr:rowOff>
                  </to>
                </anchor>
              </controlPr>
            </control>
          </mc:Choice>
        </mc:AlternateContent>
        <mc:AlternateContent xmlns:mc="http://schemas.openxmlformats.org/markup-compatibility/2006">
          <mc:Choice Requires="x14">
            <control shapeId="8250" r:id="rId26" name="Check Box 58">
              <controlPr defaultSize="0" autoFill="0" autoLine="0" autoPict="0">
                <anchor moveWithCells="1">
                  <from>
                    <xdr:col>41</xdr:col>
                    <xdr:colOff>30480</xdr:colOff>
                    <xdr:row>22</xdr:row>
                    <xdr:rowOff>22860</xdr:rowOff>
                  </from>
                  <to>
                    <xdr:col>42</xdr:col>
                    <xdr:colOff>83820</xdr:colOff>
                    <xdr:row>23</xdr:row>
                    <xdr:rowOff>15240</xdr:rowOff>
                  </to>
                </anchor>
              </controlPr>
            </control>
          </mc:Choice>
        </mc:AlternateContent>
        <mc:AlternateContent xmlns:mc="http://schemas.openxmlformats.org/markup-compatibility/2006">
          <mc:Choice Requires="x14">
            <control shapeId="8251" r:id="rId27" name="Check Box 59">
              <controlPr defaultSize="0" autoFill="0" autoLine="0" autoPict="0">
                <anchor moveWithCells="1">
                  <from>
                    <xdr:col>44</xdr:col>
                    <xdr:colOff>22860</xdr:colOff>
                    <xdr:row>19</xdr:row>
                    <xdr:rowOff>30480</xdr:rowOff>
                  </from>
                  <to>
                    <xdr:col>45</xdr:col>
                    <xdr:colOff>60960</xdr:colOff>
                    <xdr:row>20</xdr:row>
                    <xdr:rowOff>15240</xdr:rowOff>
                  </to>
                </anchor>
              </controlPr>
            </control>
          </mc:Choice>
        </mc:AlternateContent>
        <mc:AlternateContent xmlns:mc="http://schemas.openxmlformats.org/markup-compatibility/2006">
          <mc:Choice Requires="x14">
            <control shapeId="8252" r:id="rId28" name="Check Box 60">
              <controlPr defaultSize="0" autoFill="0" autoLine="0" autoPict="0">
                <anchor moveWithCells="1">
                  <from>
                    <xdr:col>44</xdr:col>
                    <xdr:colOff>22860</xdr:colOff>
                    <xdr:row>20</xdr:row>
                    <xdr:rowOff>22860</xdr:rowOff>
                  </from>
                  <to>
                    <xdr:col>45</xdr:col>
                    <xdr:colOff>83820</xdr:colOff>
                    <xdr:row>21</xdr:row>
                    <xdr:rowOff>22860</xdr:rowOff>
                  </to>
                </anchor>
              </controlPr>
            </control>
          </mc:Choice>
        </mc:AlternateContent>
        <mc:AlternateContent xmlns:mc="http://schemas.openxmlformats.org/markup-compatibility/2006">
          <mc:Choice Requires="x14">
            <control shapeId="8253" r:id="rId29" name="Check Box 61">
              <controlPr defaultSize="0" autoFill="0" autoLine="0" autoPict="0">
                <anchor moveWithCells="1">
                  <from>
                    <xdr:col>44</xdr:col>
                    <xdr:colOff>30480</xdr:colOff>
                    <xdr:row>21</xdr:row>
                    <xdr:rowOff>22860</xdr:rowOff>
                  </from>
                  <to>
                    <xdr:col>45</xdr:col>
                    <xdr:colOff>83820</xdr:colOff>
                    <xdr:row>22</xdr:row>
                    <xdr:rowOff>38100</xdr:rowOff>
                  </to>
                </anchor>
              </controlPr>
            </control>
          </mc:Choice>
        </mc:AlternateContent>
        <mc:AlternateContent xmlns:mc="http://schemas.openxmlformats.org/markup-compatibility/2006">
          <mc:Choice Requires="x14">
            <control shapeId="8254" r:id="rId30" name="Check Box 62">
              <controlPr defaultSize="0" autoFill="0" autoLine="0" autoPict="0">
                <anchor moveWithCells="1">
                  <from>
                    <xdr:col>44</xdr:col>
                    <xdr:colOff>30480</xdr:colOff>
                    <xdr:row>22</xdr:row>
                    <xdr:rowOff>22860</xdr:rowOff>
                  </from>
                  <to>
                    <xdr:col>45</xdr:col>
                    <xdr:colOff>83820</xdr:colOff>
                    <xdr:row>23</xdr:row>
                    <xdr:rowOff>38100</xdr:rowOff>
                  </to>
                </anchor>
              </controlPr>
            </control>
          </mc:Choice>
        </mc:AlternateContent>
        <mc:AlternateContent xmlns:mc="http://schemas.openxmlformats.org/markup-compatibility/2006">
          <mc:Choice Requires="x14">
            <control shapeId="8255" r:id="rId31" name="Check Box 63">
              <controlPr defaultSize="0" autoFill="0" autoLine="0" autoPict="0">
                <anchor moveWithCells="1">
                  <from>
                    <xdr:col>47</xdr:col>
                    <xdr:colOff>38100</xdr:colOff>
                    <xdr:row>19</xdr:row>
                    <xdr:rowOff>22860</xdr:rowOff>
                  </from>
                  <to>
                    <xdr:col>48</xdr:col>
                    <xdr:colOff>83820</xdr:colOff>
                    <xdr:row>20</xdr:row>
                    <xdr:rowOff>15240</xdr:rowOff>
                  </to>
                </anchor>
              </controlPr>
            </control>
          </mc:Choice>
        </mc:AlternateContent>
        <mc:AlternateContent xmlns:mc="http://schemas.openxmlformats.org/markup-compatibility/2006">
          <mc:Choice Requires="x14">
            <control shapeId="8256" r:id="rId32" name="Check Box 64">
              <controlPr defaultSize="0" autoFill="0" autoLine="0" autoPict="0">
                <anchor moveWithCells="1">
                  <from>
                    <xdr:col>47</xdr:col>
                    <xdr:colOff>22860</xdr:colOff>
                    <xdr:row>20</xdr:row>
                    <xdr:rowOff>38100</xdr:rowOff>
                  </from>
                  <to>
                    <xdr:col>48</xdr:col>
                    <xdr:colOff>99060</xdr:colOff>
                    <xdr:row>21</xdr:row>
                    <xdr:rowOff>22860</xdr:rowOff>
                  </to>
                </anchor>
              </controlPr>
            </control>
          </mc:Choice>
        </mc:AlternateContent>
        <mc:AlternateContent xmlns:mc="http://schemas.openxmlformats.org/markup-compatibility/2006">
          <mc:Choice Requires="x14">
            <control shapeId="8257" r:id="rId33" name="Check Box 65">
              <controlPr defaultSize="0" autoFill="0" autoLine="0" autoPict="0">
                <anchor moveWithCells="1">
                  <from>
                    <xdr:col>47</xdr:col>
                    <xdr:colOff>22860</xdr:colOff>
                    <xdr:row>21</xdr:row>
                    <xdr:rowOff>22860</xdr:rowOff>
                  </from>
                  <to>
                    <xdr:col>48</xdr:col>
                    <xdr:colOff>83820</xdr:colOff>
                    <xdr:row>22</xdr:row>
                    <xdr:rowOff>30480</xdr:rowOff>
                  </to>
                </anchor>
              </controlPr>
            </control>
          </mc:Choice>
        </mc:AlternateContent>
        <mc:AlternateContent xmlns:mc="http://schemas.openxmlformats.org/markup-compatibility/2006">
          <mc:Choice Requires="x14">
            <control shapeId="8258" r:id="rId34" name="Check Box 66">
              <controlPr defaultSize="0" autoFill="0" autoLine="0" autoPict="0">
                <anchor moveWithCells="1">
                  <from>
                    <xdr:col>47</xdr:col>
                    <xdr:colOff>30480</xdr:colOff>
                    <xdr:row>22</xdr:row>
                    <xdr:rowOff>22860</xdr:rowOff>
                  </from>
                  <to>
                    <xdr:col>48</xdr:col>
                    <xdr:colOff>99060</xdr:colOff>
                    <xdr:row>23</xdr:row>
                    <xdr:rowOff>15240</xdr:rowOff>
                  </to>
                </anchor>
              </controlPr>
            </control>
          </mc:Choice>
        </mc:AlternateContent>
        <mc:AlternateContent xmlns:mc="http://schemas.openxmlformats.org/markup-compatibility/2006">
          <mc:Choice Requires="x14">
            <control shapeId="8259" r:id="rId35" name="Check Box 67">
              <controlPr defaultSize="0" autoFill="0" autoLine="0" autoPict="0">
                <anchor moveWithCells="1">
                  <from>
                    <xdr:col>50</xdr:col>
                    <xdr:colOff>38100</xdr:colOff>
                    <xdr:row>19</xdr:row>
                    <xdr:rowOff>22860</xdr:rowOff>
                  </from>
                  <to>
                    <xdr:col>51</xdr:col>
                    <xdr:colOff>83820</xdr:colOff>
                    <xdr:row>20</xdr:row>
                    <xdr:rowOff>30480</xdr:rowOff>
                  </to>
                </anchor>
              </controlPr>
            </control>
          </mc:Choice>
        </mc:AlternateContent>
        <mc:AlternateContent xmlns:mc="http://schemas.openxmlformats.org/markup-compatibility/2006">
          <mc:Choice Requires="x14">
            <control shapeId="8260" r:id="rId36" name="Check Box 68">
              <controlPr defaultSize="0" autoFill="0" autoLine="0" autoPict="0">
                <anchor moveWithCells="1">
                  <from>
                    <xdr:col>50</xdr:col>
                    <xdr:colOff>22860</xdr:colOff>
                    <xdr:row>20</xdr:row>
                    <xdr:rowOff>30480</xdr:rowOff>
                  </from>
                  <to>
                    <xdr:col>51</xdr:col>
                    <xdr:colOff>83820</xdr:colOff>
                    <xdr:row>21</xdr:row>
                    <xdr:rowOff>30480</xdr:rowOff>
                  </to>
                </anchor>
              </controlPr>
            </control>
          </mc:Choice>
        </mc:AlternateContent>
        <mc:AlternateContent xmlns:mc="http://schemas.openxmlformats.org/markup-compatibility/2006">
          <mc:Choice Requires="x14">
            <control shapeId="8261" r:id="rId37" name="Check Box 69">
              <controlPr defaultSize="0" autoFill="0" autoLine="0" autoPict="0">
                <anchor moveWithCells="1">
                  <from>
                    <xdr:col>50</xdr:col>
                    <xdr:colOff>30480</xdr:colOff>
                    <xdr:row>21</xdr:row>
                    <xdr:rowOff>22860</xdr:rowOff>
                  </from>
                  <to>
                    <xdr:col>51</xdr:col>
                    <xdr:colOff>68580</xdr:colOff>
                    <xdr:row>22</xdr:row>
                    <xdr:rowOff>22860</xdr:rowOff>
                  </to>
                </anchor>
              </controlPr>
            </control>
          </mc:Choice>
        </mc:AlternateContent>
        <mc:AlternateContent xmlns:mc="http://schemas.openxmlformats.org/markup-compatibility/2006">
          <mc:Choice Requires="x14">
            <control shapeId="8262" r:id="rId38" name="Check Box 70">
              <controlPr defaultSize="0" autoFill="0" autoLine="0" autoPict="0">
                <anchor moveWithCells="1">
                  <from>
                    <xdr:col>50</xdr:col>
                    <xdr:colOff>30480</xdr:colOff>
                    <xdr:row>22</xdr:row>
                    <xdr:rowOff>22860</xdr:rowOff>
                  </from>
                  <to>
                    <xdr:col>51</xdr:col>
                    <xdr:colOff>83820</xdr:colOff>
                    <xdr:row>23</xdr:row>
                    <xdr:rowOff>22860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41AAA7-793B-4A2C-BC98-19F5408B3386}">
  <sheetPr codeName="Sheet19"/>
  <dimension ref="A2:AC55"/>
  <sheetViews>
    <sheetView view="pageBreakPreview" zoomScaleNormal="100" zoomScaleSheetLayoutView="100" workbookViewId="0"/>
  </sheetViews>
  <sheetFormatPr defaultColWidth="8.69921875" defaultRowHeight="12" customHeight="1"/>
  <cols>
    <col min="1" max="1" width="1.19921875" style="1" customWidth="1"/>
    <col min="2" max="26" width="3.09765625" style="1" customWidth="1"/>
    <col min="27" max="27" width="1.19921875" style="1" customWidth="1"/>
    <col min="28" max="16384" width="8.69921875" style="1"/>
  </cols>
  <sheetData>
    <row r="2" spans="2:29" ht="12" customHeight="1">
      <c r="C2" s="595"/>
      <c r="D2" s="94"/>
      <c r="E2" s="94"/>
      <c r="F2" s="94"/>
      <c r="G2" s="94"/>
      <c r="H2" s="94"/>
      <c r="I2" s="94"/>
      <c r="J2" s="94"/>
      <c r="K2" s="94"/>
      <c r="L2" s="94"/>
      <c r="M2" s="94"/>
      <c r="N2" s="596" t="s">
        <v>4114</v>
      </c>
      <c r="O2" s="94"/>
      <c r="P2" s="94"/>
      <c r="Q2" s="94"/>
      <c r="R2" s="94"/>
      <c r="S2" s="94"/>
      <c r="T2" s="94"/>
      <c r="U2" s="94"/>
      <c r="V2" s="94"/>
      <c r="W2" s="94"/>
      <c r="X2" s="94"/>
      <c r="Y2" s="94"/>
      <c r="Z2" s="94"/>
      <c r="AA2" s="94"/>
      <c r="AB2" s="94"/>
      <c r="AC2" s="94"/>
    </row>
    <row r="4" spans="2:29" ht="12" customHeight="1">
      <c r="K4" s="1" t="s">
        <v>4126</v>
      </c>
      <c r="M4" s="1" t="s">
        <v>4116</v>
      </c>
      <c r="O4" s="1" t="s">
        <v>4117</v>
      </c>
      <c r="Q4" s="1" t="s">
        <v>4118</v>
      </c>
      <c r="T4" s="861"/>
      <c r="U4" s="861"/>
    </row>
    <row r="6" spans="2:29" ht="12" customHeight="1">
      <c r="B6" s="1113" t="s">
        <v>16229</v>
      </c>
      <c r="C6" s="1113"/>
      <c r="D6" s="1113"/>
      <c r="E6" s="1113"/>
      <c r="F6" s="1113"/>
      <c r="G6" s="1113"/>
      <c r="H6" s="1113"/>
      <c r="I6" s="1113"/>
      <c r="J6" s="1113"/>
      <c r="K6" s="1113"/>
      <c r="L6" s="1114" t="s">
        <v>4144</v>
      </c>
      <c r="M6" s="1114"/>
      <c r="N6" s="1114"/>
      <c r="O6" s="1114"/>
      <c r="P6" s="1114"/>
      <c r="Q6" s="1114"/>
      <c r="R6" s="1114"/>
      <c r="S6" s="1114"/>
      <c r="T6" s="1114"/>
      <c r="U6" s="1114"/>
      <c r="V6" s="1114"/>
      <c r="W6" s="1114"/>
      <c r="X6" s="1114"/>
      <c r="Y6" s="1114"/>
      <c r="Z6" s="1114"/>
    </row>
    <row r="7" spans="2:29" ht="12" customHeight="1">
      <c r="B7" s="1113"/>
      <c r="C7" s="1113"/>
      <c r="D7" s="1113"/>
      <c r="E7" s="1113"/>
      <c r="F7" s="1113"/>
      <c r="G7" s="1113"/>
      <c r="H7" s="1113"/>
      <c r="I7" s="1113"/>
      <c r="J7" s="1113"/>
      <c r="K7" s="1113"/>
      <c r="L7" s="1114"/>
      <c r="M7" s="1114"/>
      <c r="N7" s="1114"/>
      <c r="O7" s="1114"/>
      <c r="P7" s="1114"/>
      <c r="Q7" s="1114"/>
      <c r="R7" s="1114"/>
      <c r="S7" s="1114"/>
      <c r="T7" s="1114"/>
      <c r="U7" s="1114"/>
      <c r="V7" s="1114"/>
      <c r="W7" s="1114"/>
      <c r="X7" s="1114"/>
      <c r="Y7" s="1114"/>
      <c r="Z7" s="1114"/>
    </row>
    <row r="8" spans="2:29" ht="12" customHeight="1">
      <c r="B8" s="1266" t="s">
        <v>4119</v>
      </c>
      <c r="C8" s="1266"/>
      <c r="D8" s="1266"/>
      <c r="E8" s="1266"/>
      <c r="F8" s="1266"/>
      <c r="G8" s="1266"/>
      <c r="H8" s="1266"/>
      <c r="I8" s="1266"/>
      <c r="J8" s="1266"/>
      <c r="K8" s="1266"/>
      <c r="L8" s="1082" t="s">
        <v>4095</v>
      </c>
      <c r="M8" s="1012"/>
      <c r="N8" s="1012"/>
      <c r="O8" s="1012"/>
      <c r="P8" s="1012"/>
      <c r="Q8" s="1012"/>
      <c r="R8" s="1205" t="s">
        <v>4096</v>
      </c>
      <c r="S8" s="968"/>
      <c r="T8" s="969"/>
      <c r="U8" s="1012"/>
      <c r="V8" s="1012" t="s">
        <v>12</v>
      </c>
      <c r="W8" s="1012"/>
      <c r="X8" s="1012" t="s">
        <v>11</v>
      </c>
      <c r="Y8" s="1012"/>
      <c r="Z8" s="1078" t="s">
        <v>227</v>
      </c>
    </row>
    <row r="9" spans="2:29" ht="12" customHeight="1">
      <c r="B9" s="1266"/>
      <c r="C9" s="1266"/>
      <c r="D9" s="1266"/>
      <c r="E9" s="1266"/>
      <c r="F9" s="1266"/>
      <c r="G9" s="1266"/>
      <c r="H9" s="1266"/>
      <c r="I9" s="1266"/>
      <c r="J9" s="1266"/>
      <c r="K9" s="1266"/>
      <c r="L9" s="1083"/>
      <c r="M9" s="1013"/>
      <c r="N9" s="1013"/>
      <c r="O9" s="1013"/>
      <c r="P9" s="1013"/>
      <c r="Q9" s="1013"/>
      <c r="R9" s="1206"/>
      <c r="S9" s="970"/>
      <c r="T9" s="971"/>
      <c r="U9" s="1013"/>
      <c r="V9" s="1013"/>
      <c r="W9" s="1013"/>
      <c r="X9" s="1013"/>
      <c r="Y9" s="1013"/>
      <c r="Z9" s="1079"/>
    </row>
    <row r="10" spans="2:29" ht="12" customHeight="1">
      <c r="B10" s="1266" t="s">
        <v>4120</v>
      </c>
      <c r="C10" s="1266"/>
      <c r="D10" s="1266"/>
      <c r="E10" s="1266"/>
      <c r="F10" s="1266"/>
      <c r="G10" s="1266"/>
      <c r="H10" s="1113" t="s">
        <v>3755</v>
      </c>
      <c r="I10" s="1113"/>
      <c r="J10" s="1113"/>
      <c r="K10" s="1113"/>
      <c r="L10" s="1265"/>
      <c r="M10" s="1265"/>
      <c r="N10" s="1265"/>
      <c r="O10" s="1265"/>
      <c r="P10" s="1265"/>
      <c r="Q10" s="1265"/>
      <c r="R10" s="1265"/>
      <c r="S10" s="1265"/>
      <c r="T10" s="1265"/>
      <c r="U10" s="1265"/>
      <c r="V10" s="1265"/>
      <c r="W10" s="1265"/>
      <c r="X10" s="1265"/>
      <c r="Y10" s="1265"/>
      <c r="Z10" s="1265"/>
    </row>
    <row r="11" spans="2:29" ht="12" customHeight="1">
      <c r="B11" s="1266"/>
      <c r="C11" s="1266"/>
      <c r="D11" s="1266"/>
      <c r="E11" s="1266"/>
      <c r="F11" s="1266"/>
      <c r="G11" s="1266"/>
      <c r="H11" s="1113"/>
      <c r="I11" s="1113"/>
      <c r="J11" s="1113"/>
      <c r="K11" s="1113"/>
      <c r="L11" s="1265"/>
      <c r="M11" s="1265"/>
      <c r="N11" s="1265"/>
      <c r="O11" s="1265"/>
      <c r="P11" s="1265"/>
      <c r="Q11" s="1265"/>
      <c r="R11" s="1265"/>
      <c r="S11" s="1265"/>
      <c r="T11" s="1265"/>
      <c r="U11" s="1265"/>
      <c r="V11" s="1265"/>
      <c r="W11" s="1265"/>
      <c r="X11" s="1265"/>
      <c r="Y11" s="1265"/>
      <c r="Z11" s="1265"/>
    </row>
    <row r="12" spans="2:29" ht="12" customHeight="1">
      <c r="B12" s="1266"/>
      <c r="C12" s="1266"/>
      <c r="D12" s="1266"/>
      <c r="E12" s="1266"/>
      <c r="F12" s="1266"/>
      <c r="G12" s="1266"/>
      <c r="H12" s="1113" t="s">
        <v>3975</v>
      </c>
      <c r="I12" s="1113"/>
      <c r="J12" s="1113"/>
      <c r="K12" s="1113"/>
      <c r="L12" s="1156"/>
      <c r="M12" s="1157"/>
      <c r="N12" s="1157"/>
      <c r="O12" s="1157"/>
      <c r="P12" s="1157"/>
      <c r="Q12" s="1157"/>
      <c r="R12" s="1157"/>
      <c r="S12" s="1157"/>
      <c r="T12" s="1157"/>
      <c r="U12" s="1157"/>
      <c r="V12" s="1157"/>
      <c r="W12" s="1157"/>
      <c r="X12" s="1157"/>
      <c r="Y12" s="1157"/>
      <c r="Z12" s="1158"/>
    </row>
    <row r="13" spans="2:29" ht="12" customHeight="1">
      <c r="B13" s="1266"/>
      <c r="C13" s="1266"/>
      <c r="D13" s="1266"/>
      <c r="E13" s="1266"/>
      <c r="F13" s="1266"/>
      <c r="G13" s="1266"/>
      <c r="H13" s="1113"/>
      <c r="I13" s="1113"/>
      <c r="J13" s="1113"/>
      <c r="K13" s="1113"/>
      <c r="L13" s="1159"/>
      <c r="M13" s="1160"/>
      <c r="N13" s="1160"/>
      <c r="O13" s="1160"/>
      <c r="P13" s="1160"/>
      <c r="Q13" s="1160"/>
      <c r="R13" s="1160"/>
      <c r="S13" s="1160"/>
      <c r="T13" s="1160"/>
      <c r="U13" s="1160"/>
      <c r="V13" s="1160"/>
      <c r="W13" s="1160"/>
      <c r="X13" s="1160"/>
      <c r="Y13" s="1160"/>
      <c r="Z13" s="1161"/>
    </row>
    <row r="14" spans="2:29" ht="12" customHeight="1">
      <c r="B14" s="1266"/>
      <c r="C14" s="1266"/>
      <c r="D14" s="1266"/>
      <c r="E14" s="1266"/>
      <c r="F14" s="1266"/>
      <c r="G14" s="1266"/>
      <c r="H14" s="1113"/>
      <c r="I14" s="1113"/>
      <c r="J14" s="1113"/>
      <c r="K14" s="1113"/>
      <c r="L14" s="1159"/>
      <c r="M14" s="1160"/>
      <c r="N14" s="1160"/>
      <c r="O14" s="1160"/>
      <c r="P14" s="1160"/>
      <c r="Q14" s="1160"/>
      <c r="R14" s="1160"/>
      <c r="S14" s="1160"/>
      <c r="T14" s="1160"/>
      <c r="U14" s="1160"/>
      <c r="V14" s="1160"/>
      <c r="W14" s="1160"/>
      <c r="X14" s="1160"/>
      <c r="Y14" s="1160"/>
      <c r="Z14" s="1161"/>
    </row>
    <row r="15" spans="2:29" ht="12" customHeight="1">
      <c r="B15" s="1266"/>
      <c r="C15" s="1266"/>
      <c r="D15" s="1266"/>
      <c r="E15" s="1266"/>
      <c r="F15" s="1266"/>
      <c r="G15" s="1266"/>
      <c r="H15" s="1113"/>
      <c r="I15" s="1113"/>
      <c r="J15" s="1113"/>
      <c r="K15" s="1113"/>
      <c r="L15" s="1162"/>
      <c r="M15" s="1163"/>
      <c r="N15" s="1163"/>
      <c r="O15" s="1163"/>
      <c r="P15" s="1163"/>
      <c r="Q15" s="1163"/>
      <c r="R15" s="1163"/>
      <c r="S15" s="1163"/>
      <c r="T15" s="1163"/>
      <c r="U15" s="1163"/>
      <c r="V15" s="1163"/>
      <c r="W15" s="1163"/>
      <c r="X15" s="1163"/>
      <c r="Y15" s="1163"/>
      <c r="Z15" s="1164"/>
    </row>
    <row r="16" spans="2:29" ht="12" customHeight="1">
      <c r="B16" s="1267" t="s">
        <v>4127</v>
      </c>
      <c r="C16" s="1268"/>
      <c r="D16" s="1268"/>
      <c r="E16" s="1268"/>
      <c r="F16" s="1268"/>
      <c r="G16" s="1268"/>
      <c r="H16" s="1268"/>
      <c r="I16" s="1268"/>
      <c r="J16" s="1268"/>
      <c r="K16" s="1269"/>
      <c r="L16" s="862"/>
      <c r="M16" s="862"/>
      <c r="O16" s="1" t="s">
        <v>12</v>
      </c>
      <c r="Q16" s="1" t="s">
        <v>11</v>
      </c>
      <c r="S16" s="1" t="s">
        <v>227</v>
      </c>
      <c r="T16" s="598"/>
      <c r="U16" s="598"/>
      <c r="V16" s="598"/>
      <c r="W16" s="598"/>
      <c r="X16" s="598"/>
      <c r="Y16" s="598"/>
      <c r="Z16" s="599"/>
    </row>
    <row r="17" spans="1:27" ht="12" customHeight="1">
      <c r="B17" s="1113" t="s">
        <v>67</v>
      </c>
      <c r="C17" s="1113"/>
      <c r="D17" s="1113"/>
      <c r="E17" s="1113"/>
      <c r="F17" s="1113"/>
      <c r="G17" s="1113"/>
      <c r="H17" s="1113"/>
      <c r="I17" s="1113"/>
      <c r="J17" s="1113"/>
      <c r="K17" s="1113"/>
      <c r="L17" s="1114"/>
      <c r="M17" s="1114"/>
      <c r="N17" s="1114"/>
      <c r="O17" s="1114"/>
      <c r="P17" s="1114"/>
      <c r="Q17" s="1114"/>
      <c r="R17" s="1114"/>
      <c r="S17" s="1114"/>
      <c r="T17" s="1114"/>
      <c r="U17" s="1114"/>
      <c r="V17" s="1114"/>
      <c r="W17" s="1114"/>
      <c r="X17" s="1114"/>
      <c r="Y17" s="1114"/>
      <c r="Z17" s="1114"/>
    </row>
    <row r="18" spans="1:27" ht="12" customHeight="1">
      <c r="B18" s="1113"/>
      <c r="C18" s="1113"/>
      <c r="D18" s="1113"/>
      <c r="E18" s="1113"/>
      <c r="F18" s="1113"/>
      <c r="G18" s="1113"/>
      <c r="H18" s="1113"/>
      <c r="I18" s="1113"/>
      <c r="J18" s="1113"/>
      <c r="K18" s="1113"/>
      <c r="L18" s="1114"/>
      <c r="M18" s="1114"/>
      <c r="N18" s="1114"/>
      <c r="O18" s="1114"/>
      <c r="P18" s="1114"/>
      <c r="Q18" s="1114"/>
      <c r="R18" s="1114"/>
      <c r="S18" s="1114"/>
      <c r="T18" s="1114"/>
      <c r="U18" s="1114"/>
      <c r="V18" s="1114"/>
      <c r="W18" s="1114"/>
      <c r="X18" s="1114"/>
      <c r="Y18" s="1114"/>
      <c r="Z18" s="1114"/>
    </row>
    <row r="19" spans="1:27" ht="12" customHeight="1">
      <c r="B19" s="121"/>
      <c r="C19" s="121"/>
      <c r="D19" s="121"/>
      <c r="E19" s="121"/>
      <c r="F19" s="121"/>
      <c r="G19" s="121"/>
      <c r="H19" s="121"/>
      <c r="I19" s="121"/>
      <c r="J19" s="121"/>
      <c r="K19" s="121"/>
      <c r="L19" s="121"/>
      <c r="M19" s="121"/>
      <c r="N19" s="121"/>
      <c r="O19" s="121"/>
      <c r="P19" s="121"/>
      <c r="Q19" s="121"/>
      <c r="R19" s="121"/>
      <c r="S19" s="121"/>
      <c r="T19" s="121"/>
      <c r="U19" s="121"/>
      <c r="V19" s="121"/>
      <c r="W19" s="121"/>
      <c r="X19" s="121"/>
      <c r="Y19" s="121"/>
      <c r="Z19" s="121"/>
    </row>
    <row r="20" spans="1:27" ht="12" customHeight="1">
      <c r="B20" s="1" t="s">
        <v>4122</v>
      </c>
      <c r="F20" s="1110" t="s">
        <v>4128</v>
      </c>
      <c r="G20" s="1110"/>
      <c r="H20" s="1" t="s">
        <v>4124</v>
      </c>
    </row>
    <row r="21" spans="1:27" ht="12" customHeight="1">
      <c r="F21" s="121"/>
      <c r="G21" s="121"/>
    </row>
    <row r="22" spans="1:27" ht="12" customHeight="1">
      <c r="C22" s="862"/>
      <c r="D22" s="862"/>
      <c r="F22" s="1" t="s">
        <v>12</v>
      </c>
      <c r="H22" s="1" t="s">
        <v>11</v>
      </c>
      <c r="J22" s="1" t="s">
        <v>227</v>
      </c>
    </row>
    <row r="24" spans="1:27" ht="12" customHeight="1">
      <c r="C24" s="1135" t="s">
        <v>23</v>
      </c>
      <c r="D24" s="1135"/>
      <c r="E24" s="862" t="s">
        <v>3794</v>
      </c>
      <c r="F24" s="862"/>
      <c r="G24" s="862"/>
      <c r="H24" s="862"/>
      <c r="I24" s="862"/>
      <c r="J24" s="862"/>
      <c r="K24" s="862"/>
      <c r="L24" s="99"/>
      <c r="M24" s="972" t="s">
        <v>3918</v>
      </c>
      <c r="N24" s="973"/>
      <c r="O24" s="973"/>
      <c r="P24" s="1125"/>
      <c r="Q24" s="1128"/>
      <c r="R24" s="342" t="s">
        <v>3919</v>
      </c>
      <c r="S24" s="1129"/>
      <c r="T24" s="1128"/>
      <c r="U24" s="237"/>
      <c r="V24" s="237"/>
      <c r="W24" s="237"/>
      <c r="X24" s="237"/>
      <c r="Y24" s="237"/>
      <c r="Z24" s="238"/>
    </row>
    <row r="25" spans="1:27" ht="12" customHeight="1">
      <c r="C25" s="1135"/>
      <c r="D25" s="1135"/>
      <c r="E25" s="862"/>
      <c r="F25" s="862"/>
      <c r="G25" s="862"/>
      <c r="H25" s="862"/>
      <c r="I25" s="862"/>
      <c r="J25" s="862"/>
      <c r="K25" s="862"/>
      <c r="L25" s="190"/>
      <c r="M25" s="972" t="s">
        <v>3920</v>
      </c>
      <c r="N25" s="973"/>
      <c r="O25" s="974"/>
      <c r="P25" s="1125"/>
      <c r="Q25" s="1126"/>
      <c r="R25" s="1127"/>
      <c r="S25" s="1130" t="s">
        <v>3921</v>
      </c>
      <c r="T25" s="1131"/>
      <c r="U25" s="974"/>
      <c r="V25" s="1125"/>
      <c r="W25" s="1126"/>
      <c r="X25" s="1126"/>
      <c r="Y25" s="1126"/>
      <c r="Z25" s="1127"/>
    </row>
    <row r="26" spans="1:27" ht="12" customHeight="1">
      <c r="C26" s="1135"/>
      <c r="D26" s="1135"/>
      <c r="E26" s="862"/>
      <c r="F26" s="862"/>
      <c r="G26" s="862"/>
      <c r="H26" s="862"/>
      <c r="I26" s="862"/>
      <c r="J26" s="862"/>
      <c r="K26" s="862"/>
      <c r="L26" s="190"/>
      <c r="M26" s="972" t="s">
        <v>3922</v>
      </c>
      <c r="N26" s="973"/>
      <c r="O26" s="974"/>
      <c r="P26" s="1125"/>
      <c r="Q26" s="1126"/>
      <c r="R26" s="1127"/>
      <c r="S26" s="972" t="s">
        <v>3923</v>
      </c>
      <c r="T26" s="973"/>
      <c r="U26" s="974"/>
      <c r="V26" s="1125"/>
      <c r="W26" s="1126"/>
      <c r="X26" s="1126"/>
      <c r="Y26" s="1126"/>
      <c r="Z26" s="1127"/>
    </row>
    <row r="27" spans="1:27" ht="12" customHeight="1">
      <c r="C27" s="95"/>
      <c r="D27" s="95"/>
      <c r="E27" s="338"/>
      <c r="F27" s="338"/>
      <c r="G27" s="338"/>
      <c r="H27" s="338"/>
      <c r="I27" s="338"/>
      <c r="J27" s="338"/>
      <c r="K27" s="338"/>
      <c r="L27" s="190"/>
      <c r="M27" s="972" t="s">
        <v>3924</v>
      </c>
      <c r="N27" s="973"/>
      <c r="O27" s="973"/>
      <c r="P27" s="1046"/>
      <c r="Q27" s="1046"/>
      <c r="R27" s="1046"/>
      <c r="S27" s="1046"/>
      <c r="T27" s="1046"/>
      <c r="U27" s="1046"/>
      <c r="V27" s="1046"/>
      <c r="W27" s="1046"/>
      <c r="X27" s="1046"/>
      <c r="Y27" s="1046"/>
      <c r="Z27" s="1046"/>
    </row>
    <row r="28" spans="1:27" ht="12" customHeight="1">
      <c r="C28" s="99"/>
      <c r="D28" s="99"/>
      <c r="E28" s="99"/>
      <c r="F28" s="99"/>
      <c r="G28" s="99"/>
      <c r="H28" s="344"/>
      <c r="I28" s="344"/>
      <c r="J28" s="190"/>
      <c r="K28" s="190"/>
      <c r="L28" s="190"/>
      <c r="M28" s="99"/>
      <c r="N28" s="99"/>
      <c r="O28" s="99"/>
      <c r="P28" s="99"/>
      <c r="Q28" s="99"/>
      <c r="R28" s="99"/>
      <c r="S28" s="99"/>
      <c r="T28" s="99"/>
      <c r="U28" s="99"/>
      <c r="V28" s="99"/>
      <c r="W28" s="99"/>
      <c r="X28" s="99"/>
      <c r="Y28" s="99"/>
      <c r="Z28" s="99"/>
    </row>
    <row r="29" spans="1:27" customFormat="1" ht="18" customHeight="1">
      <c r="B29" s="923" t="s">
        <v>7284</v>
      </c>
      <c r="C29" s="924"/>
      <c r="D29" s="924"/>
      <c r="E29" s="924"/>
      <c r="F29" s="924"/>
      <c r="G29" s="924"/>
      <c r="H29" s="924"/>
      <c r="I29" s="924"/>
      <c r="J29" s="924"/>
      <c r="K29" s="924"/>
      <c r="L29" s="925"/>
      <c r="M29" s="923"/>
      <c r="N29" s="924"/>
      <c r="O29" s="924"/>
      <c r="P29" s="924"/>
      <c r="Q29" s="924"/>
      <c r="R29" s="924"/>
      <c r="S29" s="924"/>
      <c r="T29" s="924"/>
      <c r="U29" s="924"/>
      <c r="V29" s="924"/>
      <c r="W29" s="924"/>
      <c r="X29" s="924"/>
      <c r="Y29" s="924"/>
      <c r="Z29" s="925"/>
    </row>
    <row r="30" spans="1:27" customFormat="1" ht="18">
      <c r="A30" s="1"/>
      <c r="B30" s="1138"/>
      <c r="C30" s="1110"/>
      <c r="D30" s="1110"/>
      <c r="E30" s="1110"/>
      <c r="F30" s="1110"/>
      <c r="G30" s="1110"/>
      <c r="H30" s="1110"/>
      <c r="I30" s="1110"/>
      <c r="J30" s="1110"/>
      <c r="K30" s="1110"/>
      <c r="L30" s="1139"/>
      <c r="M30" s="926"/>
      <c r="N30" s="927"/>
      <c r="O30" s="927"/>
      <c r="P30" s="927"/>
      <c r="Q30" s="927"/>
      <c r="R30" s="927"/>
      <c r="S30" s="927"/>
      <c r="T30" s="927"/>
      <c r="U30" s="927"/>
      <c r="V30" s="927"/>
      <c r="W30" s="927"/>
      <c r="X30" s="927"/>
      <c r="Y30" s="927"/>
      <c r="Z30" s="928"/>
      <c r="AA30" s="1"/>
    </row>
    <row r="31" spans="1:27" s="2" customFormat="1" ht="14.55" customHeight="1">
      <c r="B31" s="1137" t="s">
        <v>7285</v>
      </c>
      <c r="C31" s="1137"/>
      <c r="D31" s="1137"/>
      <c r="E31" s="1137"/>
      <c r="F31" s="1137"/>
      <c r="G31" s="1137"/>
      <c r="H31" s="1137"/>
      <c r="I31" s="1137"/>
      <c r="J31" s="1137"/>
      <c r="K31" s="1137"/>
      <c r="L31" s="1137"/>
      <c r="M31" s="1137"/>
      <c r="N31" s="1137"/>
      <c r="O31" s="1137"/>
      <c r="P31" s="1137"/>
      <c r="Q31" s="1137"/>
      <c r="R31" s="1137"/>
      <c r="S31" s="1137"/>
      <c r="T31" s="1137"/>
      <c r="U31" s="1137"/>
      <c r="V31" s="1137"/>
      <c r="W31" s="1137"/>
      <c r="X31" s="1137"/>
      <c r="Y31" s="1137"/>
      <c r="Z31" s="1137"/>
      <c r="AA31" s="363"/>
    </row>
    <row r="32" spans="1:27" s="2" customFormat="1" ht="14.55" customHeight="1">
      <c r="B32" s="1137"/>
      <c r="C32" s="1137"/>
      <c r="D32" s="1137"/>
      <c r="E32" s="1137"/>
      <c r="F32" s="1137"/>
      <c r="G32" s="1137"/>
      <c r="H32" s="1137"/>
      <c r="I32" s="1137"/>
      <c r="J32" s="1137"/>
      <c r="K32" s="1137"/>
      <c r="L32" s="1137"/>
      <c r="M32" s="1137"/>
      <c r="N32" s="1137"/>
      <c r="O32" s="1137"/>
      <c r="P32" s="1137"/>
      <c r="Q32" s="1137"/>
      <c r="R32" s="1137"/>
      <c r="S32" s="1137"/>
      <c r="T32" s="1137"/>
      <c r="U32" s="1137"/>
      <c r="V32" s="1137"/>
      <c r="W32" s="1137"/>
      <c r="X32" s="1137"/>
      <c r="Y32" s="1137"/>
      <c r="Z32" s="1137"/>
      <c r="AA32" s="363"/>
    </row>
    <row r="33" spans="1:27" ht="12" customHeight="1">
      <c r="C33" s="120"/>
      <c r="D33" s="120"/>
      <c r="E33" s="190"/>
      <c r="F33" s="190"/>
      <c r="G33" s="190"/>
      <c r="H33" s="190"/>
      <c r="I33" s="190"/>
      <c r="J33" s="190"/>
      <c r="K33" s="190"/>
      <c r="L33" s="99"/>
      <c r="M33" s="346"/>
      <c r="N33" s="346"/>
      <c r="O33" s="346"/>
      <c r="P33" s="346"/>
      <c r="Q33" s="346"/>
      <c r="R33" s="346"/>
      <c r="S33" s="346"/>
      <c r="T33" s="346"/>
      <c r="U33" s="346"/>
      <c r="V33" s="346"/>
      <c r="W33" s="346"/>
      <c r="X33" s="346"/>
      <c r="Y33" s="346"/>
      <c r="Z33" s="346"/>
    </row>
    <row r="34" spans="1:27" ht="12" customHeight="1">
      <c r="A34" s="2"/>
      <c r="C34" s="1" t="s">
        <v>3790</v>
      </c>
      <c r="H34" s="99"/>
      <c r="I34" s="99"/>
      <c r="J34" s="99"/>
      <c r="K34" s="99"/>
      <c r="L34" s="600"/>
      <c r="M34" s="600"/>
      <c r="N34" s="600"/>
      <c r="O34" s="99"/>
      <c r="P34" s="99"/>
      <c r="Q34" s="99"/>
      <c r="R34" s="99"/>
      <c r="S34" s="99"/>
      <c r="T34" s="99"/>
      <c r="U34" s="99"/>
      <c r="V34" s="99"/>
      <c r="W34" s="99"/>
      <c r="X34" s="99"/>
      <c r="Y34" s="99"/>
      <c r="Z34" s="99"/>
    </row>
    <row r="35" spans="1:27" ht="12" customHeight="1">
      <c r="A35" s="2"/>
      <c r="C35" s="1" t="s">
        <v>3791</v>
      </c>
      <c r="D35" s="2"/>
      <c r="H35" s="95"/>
      <c r="I35" s="95"/>
      <c r="J35" s="95"/>
      <c r="K35" s="99"/>
      <c r="L35" s="600"/>
      <c r="M35" s="600"/>
      <c r="N35" s="601"/>
      <c r="O35" s="99"/>
      <c r="P35" s="600"/>
      <c r="Q35" s="600"/>
      <c r="R35" s="600"/>
      <c r="S35" s="600"/>
      <c r="T35" s="600"/>
      <c r="U35" s="600"/>
      <c r="V35" s="600"/>
      <c r="W35" s="600"/>
      <c r="X35" s="600"/>
      <c r="Y35" s="600"/>
      <c r="Z35" s="600"/>
    </row>
    <row r="37" spans="1:27" ht="12" customHeight="1">
      <c r="B37" s="1" t="s">
        <v>4125</v>
      </c>
    </row>
    <row r="38" spans="1:27" ht="12" customHeight="1">
      <c r="B38" s="364">
        <v>1</v>
      </c>
      <c r="C38" s="1264" t="s">
        <v>4109</v>
      </c>
      <c r="D38" s="1264"/>
      <c r="E38" s="1264"/>
      <c r="F38" s="1264"/>
      <c r="G38" s="1264"/>
      <c r="H38" s="1264"/>
      <c r="I38" s="1264"/>
      <c r="J38" s="1264"/>
      <c r="K38" s="1264"/>
      <c r="L38" s="1264"/>
      <c r="M38" s="1264"/>
      <c r="N38" s="1264"/>
      <c r="O38" s="1264"/>
      <c r="P38" s="1264"/>
      <c r="Q38" s="1264"/>
      <c r="R38" s="1264"/>
      <c r="S38" s="1264"/>
      <c r="T38" s="1264"/>
      <c r="U38" s="1264"/>
      <c r="V38" s="1264"/>
      <c r="W38" s="1264"/>
      <c r="X38" s="1264"/>
      <c r="Y38" s="1264"/>
      <c r="Z38" s="1264"/>
      <c r="AA38" s="1264"/>
    </row>
    <row r="39" spans="1:27" ht="2.7" customHeight="1">
      <c r="B39" s="364"/>
      <c r="C39" s="593"/>
      <c r="D39" s="593"/>
      <c r="E39" s="593"/>
      <c r="F39" s="593"/>
      <c r="G39" s="593"/>
      <c r="H39" s="593"/>
      <c r="I39" s="593"/>
      <c r="J39" s="593"/>
      <c r="K39" s="593"/>
      <c r="L39" s="593"/>
      <c r="M39" s="593"/>
      <c r="N39" s="593"/>
      <c r="O39" s="593"/>
      <c r="P39" s="593"/>
      <c r="Q39" s="593"/>
      <c r="R39" s="593"/>
      <c r="S39" s="593"/>
      <c r="T39" s="593"/>
      <c r="U39" s="593"/>
      <c r="V39" s="593"/>
      <c r="W39" s="593"/>
      <c r="X39" s="593"/>
      <c r="Y39" s="593"/>
      <c r="Z39" s="593"/>
      <c r="AA39" s="593"/>
    </row>
    <row r="40" spans="1:27" ht="12" customHeight="1">
      <c r="B40" s="364">
        <v>2</v>
      </c>
      <c r="C40" s="1264" t="s">
        <v>4110</v>
      </c>
      <c r="D40" s="1264"/>
      <c r="E40" s="1264"/>
      <c r="F40" s="1264"/>
      <c r="G40" s="1264"/>
      <c r="H40" s="1264"/>
      <c r="I40" s="1264"/>
      <c r="J40" s="1264"/>
      <c r="K40" s="1264"/>
      <c r="L40" s="1264"/>
      <c r="M40" s="1264"/>
      <c r="N40" s="1264"/>
      <c r="O40" s="1264"/>
      <c r="P40" s="1264"/>
      <c r="Q40" s="1264"/>
      <c r="R40" s="1264"/>
      <c r="S40" s="1264"/>
      <c r="T40" s="1264"/>
      <c r="U40" s="1264"/>
      <c r="V40" s="1264"/>
      <c r="W40" s="1264"/>
      <c r="X40" s="1264"/>
      <c r="Y40" s="1264"/>
      <c r="Z40" s="1264"/>
      <c r="AA40" s="1264"/>
    </row>
    <row r="41" spans="1:27" ht="2.7" customHeight="1">
      <c r="B41" s="364"/>
      <c r="C41" s="593"/>
      <c r="D41" s="593"/>
      <c r="E41" s="593"/>
      <c r="F41" s="593"/>
      <c r="G41" s="593"/>
      <c r="H41" s="593"/>
      <c r="I41" s="593"/>
      <c r="J41" s="593"/>
      <c r="K41" s="593"/>
      <c r="L41" s="593"/>
      <c r="M41" s="593"/>
      <c r="N41" s="593"/>
      <c r="O41" s="593"/>
      <c r="P41" s="593"/>
      <c r="Q41" s="593"/>
      <c r="R41" s="593"/>
      <c r="S41" s="593"/>
      <c r="T41" s="593"/>
      <c r="U41" s="593"/>
      <c r="V41" s="593"/>
      <c r="W41" s="593"/>
      <c r="X41" s="593"/>
      <c r="Y41" s="593"/>
      <c r="Z41" s="593"/>
      <c r="AA41" s="593"/>
    </row>
    <row r="42" spans="1:27" ht="67.05" customHeight="1">
      <c r="B42" s="364">
        <v>3</v>
      </c>
      <c r="C42" s="1264" t="s">
        <v>16069</v>
      </c>
      <c r="D42" s="1264"/>
      <c r="E42" s="1264"/>
      <c r="F42" s="1264"/>
      <c r="G42" s="1264"/>
      <c r="H42" s="1264"/>
      <c r="I42" s="1264"/>
      <c r="J42" s="1264"/>
      <c r="K42" s="1264"/>
      <c r="L42" s="1264"/>
      <c r="M42" s="1264"/>
      <c r="N42" s="1264"/>
      <c r="O42" s="1264"/>
      <c r="P42" s="1264"/>
      <c r="Q42" s="1264"/>
      <c r="R42" s="1264"/>
      <c r="S42" s="1264"/>
      <c r="T42" s="1264"/>
      <c r="U42" s="1264"/>
      <c r="V42" s="1264"/>
      <c r="W42" s="1264"/>
      <c r="X42" s="1264"/>
      <c r="Y42" s="1264"/>
      <c r="Z42" s="1264"/>
      <c r="AA42" s="1264"/>
    </row>
    <row r="43" spans="1:27" ht="2.7" customHeight="1">
      <c r="B43" s="364"/>
      <c r="C43" s="593"/>
      <c r="D43" s="593"/>
      <c r="E43" s="593"/>
      <c r="F43" s="593"/>
      <c r="G43" s="593"/>
      <c r="H43" s="593"/>
      <c r="I43" s="593"/>
      <c r="J43" s="593"/>
      <c r="K43" s="593"/>
      <c r="L43" s="593"/>
      <c r="M43" s="593"/>
      <c r="N43" s="593"/>
      <c r="O43" s="593"/>
      <c r="P43" s="593"/>
      <c r="Q43" s="593"/>
      <c r="R43" s="593"/>
      <c r="S43" s="593"/>
      <c r="T43" s="593"/>
      <c r="U43" s="593"/>
      <c r="V43" s="593"/>
      <c r="W43" s="593"/>
      <c r="X43" s="593"/>
      <c r="Y43" s="593"/>
      <c r="Z43" s="593"/>
      <c r="AA43" s="593"/>
    </row>
    <row r="44" spans="1:27" ht="34.049999999999997" customHeight="1">
      <c r="B44" s="364">
        <v>4</v>
      </c>
      <c r="C44" s="1264" t="s">
        <v>16070</v>
      </c>
      <c r="D44" s="1264"/>
      <c r="E44" s="1264"/>
      <c r="F44" s="1264"/>
      <c r="G44" s="1264"/>
      <c r="H44" s="1264"/>
      <c r="I44" s="1264"/>
      <c r="J44" s="1264"/>
      <c r="K44" s="1264"/>
      <c r="L44" s="1264"/>
      <c r="M44" s="1264"/>
      <c r="N44" s="1264"/>
      <c r="O44" s="1264"/>
      <c r="P44" s="1264"/>
      <c r="Q44" s="1264"/>
      <c r="R44" s="1264"/>
      <c r="S44" s="1264"/>
      <c r="T44" s="1264"/>
      <c r="U44" s="1264"/>
      <c r="V44" s="1264"/>
      <c r="W44" s="1264"/>
      <c r="X44" s="1264"/>
      <c r="Y44" s="1264"/>
      <c r="Z44" s="1264"/>
      <c r="AA44" s="1264"/>
    </row>
    <row r="45" spans="1:27" ht="2.7" customHeight="1">
      <c r="B45" s="364"/>
      <c r="C45" s="593"/>
      <c r="D45" s="593"/>
      <c r="E45" s="593"/>
      <c r="F45" s="593"/>
      <c r="G45" s="593"/>
      <c r="H45" s="593"/>
      <c r="I45" s="593"/>
      <c r="J45" s="593"/>
      <c r="K45" s="593"/>
      <c r="L45" s="593"/>
      <c r="M45" s="593"/>
      <c r="N45" s="593"/>
      <c r="O45" s="593"/>
      <c r="P45" s="593"/>
      <c r="Q45" s="593"/>
      <c r="R45" s="593"/>
      <c r="S45" s="593"/>
      <c r="T45" s="593"/>
      <c r="U45" s="593"/>
      <c r="V45" s="593"/>
      <c r="W45" s="593"/>
      <c r="X45" s="593"/>
      <c r="Y45" s="593"/>
      <c r="Z45" s="593"/>
      <c r="AA45" s="593"/>
    </row>
    <row r="46" spans="1:27" ht="22.95" customHeight="1">
      <c r="B46" s="364">
        <v>5</v>
      </c>
      <c r="C46" s="1264" t="s">
        <v>16071</v>
      </c>
      <c r="D46" s="1264"/>
      <c r="E46" s="1264"/>
      <c r="F46" s="1264"/>
      <c r="G46" s="1264"/>
      <c r="H46" s="1264"/>
      <c r="I46" s="1264"/>
      <c r="J46" s="1264"/>
      <c r="K46" s="1264"/>
      <c r="L46" s="1264"/>
      <c r="M46" s="1264"/>
      <c r="N46" s="1264"/>
      <c r="O46" s="1264"/>
      <c r="P46" s="1264"/>
      <c r="Q46" s="1264"/>
      <c r="R46" s="1264"/>
      <c r="S46" s="1264"/>
      <c r="T46" s="1264"/>
      <c r="U46" s="1264"/>
      <c r="V46" s="1264"/>
      <c r="W46" s="1264"/>
      <c r="X46" s="1264"/>
      <c r="Y46" s="1264"/>
      <c r="Z46" s="1264"/>
      <c r="AA46" s="1264"/>
    </row>
    <row r="47" spans="1:27" ht="2.7" customHeight="1">
      <c r="B47" s="364"/>
      <c r="C47" s="593"/>
      <c r="D47" s="593"/>
      <c r="E47" s="593"/>
      <c r="F47" s="593"/>
      <c r="G47" s="593"/>
      <c r="H47" s="593"/>
      <c r="I47" s="593"/>
      <c r="J47" s="593"/>
      <c r="K47" s="593"/>
      <c r="L47" s="593"/>
      <c r="M47" s="593"/>
      <c r="N47" s="593"/>
      <c r="O47" s="593"/>
      <c r="P47" s="593"/>
      <c r="Q47" s="593"/>
      <c r="R47" s="593"/>
      <c r="S47" s="593"/>
      <c r="T47" s="593"/>
      <c r="U47" s="593"/>
      <c r="V47" s="593"/>
      <c r="W47" s="593"/>
      <c r="X47" s="593"/>
      <c r="Y47" s="593"/>
      <c r="Z47" s="593"/>
      <c r="AA47" s="593"/>
    </row>
    <row r="48" spans="1:27" ht="25.2" customHeight="1">
      <c r="B48" s="364">
        <v>6</v>
      </c>
      <c r="C48" s="1264" t="s">
        <v>16072</v>
      </c>
      <c r="D48" s="1264"/>
      <c r="E48" s="1264"/>
      <c r="F48" s="1264"/>
      <c r="G48" s="1264"/>
      <c r="H48" s="1264"/>
      <c r="I48" s="1264"/>
      <c r="J48" s="1264"/>
      <c r="K48" s="1264"/>
      <c r="L48" s="1264"/>
      <c r="M48" s="1264"/>
      <c r="N48" s="1264"/>
      <c r="O48" s="1264"/>
      <c r="P48" s="1264"/>
      <c r="Q48" s="1264"/>
      <c r="R48" s="1264"/>
      <c r="S48" s="1264"/>
      <c r="T48" s="1264"/>
      <c r="U48" s="1264"/>
      <c r="V48" s="1264"/>
      <c r="W48" s="1264"/>
      <c r="X48" s="1264"/>
      <c r="Y48" s="1264"/>
      <c r="Z48" s="1264"/>
      <c r="AA48" s="1264"/>
    </row>
    <row r="49" spans="2:27" ht="2.7" customHeight="1">
      <c r="B49" s="364"/>
      <c r="C49" s="593"/>
      <c r="D49" s="593"/>
      <c r="E49" s="593"/>
      <c r="F49" s="593"/>
      <c r="G49" s="593"/>
      <c r="H49" s="593"/>
      <c r="I49" s="593"/>
      <c r="J49" s="593"/>
      <c r="K49" s="593"/>
      <c r="L49" s="593"/>
      <c r="M49" s="593"/>
      <c r="N49" s="593"/>
      <c r="O49" s="593"/>
      <c r="P49" s="593"/>
      <c r="Q49" s="593"/>
      <c r="R49" s="593"/>
      <c r="S49" s="593"/>
      <c r="T49" s="593"/>
      <c r="U49" s="593"/>
      <c r="V49" s="593"/>
      <c r="W49" s="593"/>
      <c r="X49" s="593"/>
      <c r="Y49" s="593"/>
      <c r="Z49" s="593"/>
      <c r="AA49" s="593"/>
    </row>
    <row r="50" spans="2:27" ht="12" customHeight="1">
      <c r="B50" s="364">
        <v>7</v>
      </c>
      <c r="C50" s="1264" t="s">
        <v>16067</v>
      </c>
      <c r="D50" s="1264"/>
      <c r="E50" s="1264"/>
      <c r="F50" s="1264"/>
      <c r="G50" s="1264"/>
      <c r="H50" s="1264"/>
      <c r="I50" s="1264"/>
      <c r="J50" s="1264"/>
      <c r="K50" s="1264"/>
      <c r="L50" s="1264"/>
      <c r="M50" s="1264"/>
      <c r="N50" s="1264"/>
      <c r="O50" s="1264"/>
      <c r="P50" s="1264"/>
      <c r="Q50" s="1264"/>
      <c r="R50" s="1264"/>
      <c r="S50" s="1264"/>
      <c r="T50" s="1264"/>
      <c r="U50" s="1264"/>
      <c r="V50" s="1264"/>
      <c r="W50" s="1264"/>
      <c r="X50" s="1264"/>
      <c r="Y50" s="1264"/>
      <c r="Z50" s="1264"/>
      <c r="AA50" s="1264"/>
    </row>
    <row r="51" spans="2:27" ht="2.7" customHeight="1">
      <c r="B51" s="364"/>
      <c r="C51" s="593"/>
      <c r="D51" s="593"/>
      <c r="E51" s="593"/>
      <c r="F51" s="593"/>
      <c r="G51" s="593"/>
      <c r="H51" s="593"/>
      <c r="I51" s="593"/>
      <c r="J51" s="593"/>
      <c r="K51" s="593"/>
      <c r="L51" s="593"/>
      <c r="M51" s="593"/>
      <c r="N51" s="593"/>
      <c r="O51" s="593"/>
      <c r="P51" s="593"/>
      <c r="Q51" s="593"/>
      <c r="R51" s="593"/>
      <c r="S51" s="593"/>
      <c r="T51" s="593"/>
      <c r="U51" s="593"/>
      <c r="V51" s="593"/>
      <c r="W51" s="593"/>
      <c r="X51" s="593"/>
      <c r="Y51" s="593"/>
      <c r="Z51" s="593"/>
      <c r="AA51" s="593"/>
    </row>
    <row r="52" spans="2:27" ht="27.6" customHeight="1">
      <c r="B52" s="364">
        <v>8</v>
      </c>
      <c r="C52" s="1264" t="s">
        <v>4146</v>
      </c>
      <c r="D52" s="1264"/>
      <c r="E52" s="126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row>
    <row r="53" spans="2:27" ht="12" customHeight="1">
      <c r="C53" s="94"/>
      <c r="D53" s="94"/>
    </row>
    <row r="54" spans="2:27" ht="12" customHeight="1">
      <c r="C54" s="94"/>
      <c r="D54" s="94"/>
    </row>
    <row r="55" spans="2:27" ht="12" customHeight="1">
      <c r="C55" s="94"/>
      <c r="D55" s="94"/>
    </row>
  </sheetData>
  <mergeCells count="52">
    <mergeCell ref="B29:L30"/>
    <mergeCell ref="M29:Z30"/>
    <mergeCell ref="B31:L32"/>
    <mergeCell ref="M31:Z32"/>
    <mergeCell ref="S24:T24"/>
    <mergeCell ref="M25:O25"/>
    <mergeCell ref="P25:R25"/>
    <mergeCell ref="S25:U25"/>
    <mergeCell ref="P24:Q24"/>
    <mergeCell ref="M27:O27"/>
    <mergeCell ref="P27:Z27"/>
    <mergeCell ref="V25:Z25"/>
    <mergeCell ref="M26:O26"/>
    <mergeCell ref="P26:R26"/>
    <mergeCell ref="S26:U26"/>
    <mergeCell ref="V26:Z26"/>
    <mergeCell ref="F20:G20"/>
    <mergeCell ref="C22:D22"/>
    <mergeCell ref="C24:D26"/>
    <mergeCell ref="E24:K26"/>
    <mergeCell ref="M24:O24"/>
    <mergeCell ref="B16:K16"/>
    <mergeCell ref="L16:M16"/>
    <mergeCell ref="B17:K18"/>
    <mergeCell ref="L17:Z18"/>
    <mergeCell ref="B10:G15"/>
    <mergeCell ref="H10:K11"/>
    <mergeCell ref="H12:K15"/>
    <mergeCell ref="T4:U4"/>
    <mergeCell ref="L10:Z11"/>
    <mergeCell ref="L12:Z15"/>
    <mergeCell ref="B6:K7"/>
    <mergeCell ref="L6:Z7"/>
    <mergeCell ref="B8:K9"/>
    <mergeCell ref="L8:L9"/>
    <mergeCell ref="M8:Q9"/>
    <mergeCell ref="R8:R9"/>
    <mergeCell ref="S8:T9"/>
    <mergeCell ref="U8:U9"/>
    <mergeCell ref="V8:V9"/>
    <mergeCell ref="W8:W9"/>
    <mergeCell ref="X8:X9"/>
    <mergeCell ref="Y8:Y9"/>
    <mergeCell ref="Z8:Z9"/>
    <mergeCell ref="C48:AA48"/>
    <mergeCell ref="C50:AA50"/>
    <mergeCell ref="C52:AA52"/>
    <mergeCell ref="C38:AA38"/>
    <mergeCell ref="C40:AA40"/>
    <mergeCell ref="C42:AA42"/>
    <mergeCell ref="C44:AA44"/>
    <mergeCell ref="C46:AA46"/>
  </mergeCells>
  <phoneticPr fontId="3"/>
  <dataValidations count="5">
    <dataValidation type="list" allowBlank="1" showInputMessage="1" showErrorMessage="1" sqref="T4:U4" xr:uid="{B57C5A7E-0BEB-4026-A8C5-2B15A5A6CDAB}">
      <formula1>選択</formula1>
    </dataValidation>
    <dataValidation type="list" allowBlank="1" showInputMessage="1" showErrorMessage="1" sqref="Y8:Y9 R16 I22" xr:uid="{512C32D3-EB07-4579-B66B-B25492C4F11A}">
      <formula1>日</formula1>
    </dataValidation>
    <dataValidation type="list" allowBlank="1" showInputMessage="1" showErrorMessage="1" sqref="W8:W9 P16 G22" xr:uid="{F98C85B5-0420-4488-A84C-C65AE36FDAB9}">
      <formula1>月</formula1>
    </dataValidation>
    <dataValidation type="list" allowBlank="1" showInputMessage="1" showErrorMessage="1" sqref="U8:U9 N16 E22" xr:uid="{AB12A358-732E-4AA9-828B-F45BF5AA9370}">
      <formula1>年</formula1>
    </dataValidation>
    <dataValidation type="list" allowBlank="1" showInputMessage="1" showErrorMessage="1" sqref="S8:T9 L16:M16 C22:D22" xr:uid="{FFE64BB1-F625-4B88-B59A-A2D28C6C9EAC}">
      <formula1>元号</formula1>
    </dataValidation>
  </dataValidation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31950-C624-45DA-BC86-31B6599A4EB3}">
  <sheetPr codeName="Sheet18"/>
  <dimension ref="A2:AC58"/>
  <sheetViews>
    <sheetView view="pageBreakPreview" zoomScaleNormal="100" zoomScaleSheetLayoutView="100" workbookViewId="0"/>
  </sheetViews>
  <sheetFormatPr defaultColWidth="8.69921875" defaultRowHeight="12" customHeight="1"/>
  <cols>
    <col min="1" max="1" width="1.19921875" style="1" customWidth="1"/>
    <col min="2" max="26" width="3.09765625" style="1" customWidth="1"/>
    <col min="27" max="27" width="1.19921875" style="1" customWidth="1"/>
    <col min="28" max="16384" width="8.69921875" style="1"/>
  </cols>
  <sheetData>
    <row r="2" spans="2:29" ht="12" customHeight="1">
      <c r="C2" s="595"/>
      <c r="D2" s="94"/>
      <c r="E2" s="94"/>
      <c r="F2" s="94"/>
      <c r="G2" s="94"/>
      <c r="H2" s="94"/>
      <c r="I2" s="94"/>
      <c r="J2" s="94"/>
      <c r="K2" s="94"/>
      <c r="L2" s="94"/>
      <c r="M2" s="94"/>
      <c r="N2" s="596" t="s">
        <v>4114</v>
      </c>
      <c r="O2" s="94"/>
      <c r="P2" s="94"/>
      <c r="Q2" s="94"/>
      <c r="R2" s="94"/>
      <c r="S2" s="94"/>
      <c r="T2" s="94"/>
      <c r="U2" s="94"/>
      <c r="V2" s="94"/>
      <c r="W2" s="94"/>
      <c r="X2" s="94"/>
      <c r="Y2" s="94"/>
      <c r="Z2" s="94"/>
      <c r="AA2" s="94"/>
      <c r="AB2" s="94"/>
      <c r="AC2" s="94"/>
    </row>
    <row r="4" spans="2:29" ht="12" customHeight="1">
      <c r="K4" s="1" t="s">
        <v>4115</v>
      </c>
      <c r="M4" s="1" t="s">
        <v>4116</v>
      </c>
      <c r="O4" s="1" t="s">
        <v>4117</v>
      </c>
      <c r="Q4" s="1" t="s">
        <v>4118</v>
      </c>
      <c r="T4" s="861"/>
      <c r="U4" s="861"/>
    </row>
    <row r="6" spans="2:29" ht="12" customHeight="1">
      <c r="B6" s="1113" t="s">
        <v>16229</v>
      </c>
      <c r="C6" s="1113"/>
      <c r="D6" s="1113"/>
      <c r="E6" s="1113"/>
      <c r="F6" s="1113"/>
      <c r="G6" s="1113"/>
      <c r="H6" s="1113"/>
      <c r="I6" s="1113"/>
      <c r="J6" s="1113"/>
      <c r="K6" s="1113"/>
      <c r="L6" s="1114" t="s">
        <v>4144</v>
      </c>
      <c r="M6" s="1114"/>
      <c r="N6" s="1114"/>
      <c r="O6" s="1114"/>
      <c r="P6" s="1114"/>
      <c r="Q6" s="1114"/>
      <c r="R6" s="1114"/>
      <c r="S6" s="1114"/>
      <c r="T6" s="1114"/>
      <c r="U6" s="1114"/>
      <c r="V6" s="1114"/>
      <c r="W6" s="1114"/>
      <c r="X6" s="1114"/>
      <c r="Y6" s="1114"/>
      <c r="Z6" s="1114"/>
    </row>
    <row r="7" spans="2:29" ht="12" customHeight="1">
      <c r="B7" s="1113"/>
      <c r="C7" s="1113"/>
      <c r="D7" s="1113"/>
      <c r="E7" s="1113"/>
      <c r="F7" s="1113"/>
      <c r="G7" s="1113"/>
      <c r="H7" s="1113"/>
      <c r="I7" s="1113"/>
      <c r="J7" s="1113"/>
      <c r="K7" s="1113"/>
      <c r="L7" s="1114"/>
      <c r="M7" s="1114"/>
      <c r="N7" s="1114"/>
      <c r="O7" s="1114"/>
      <c r="P7" s="1114"/>
      <c r="Q7" s="1114"/>
      <c r="R7" s="1114"/>
      <c r="S7" s="1114"/>
      <c r="T7" s="1114"/>
      <c r="U7" s="1114"/>
      <c r="V7" s="1114"/>
      <c r="W7" s="1114"/>
      <c r="X7" s="1114"/>
      <c r="Y7" s="1114"/>
      <c r="Z7" s="1114"/>
    </row>
    <row r="8" spans="2:29" ht="12" customHeight="1">
      <c r="B8" s="1266" t="s">
        <v>4119</v>
      </c>
      <c r="C8" s="1266"/>
      <c r="D8" s="1266"/>
      <c r="E8" s="1266"/>
      <c r="F8" s="1266"/>
      <c r="G8" s="1266"/>
      <c r="H8" s="1266"/>
      <c r="I8" s="1266"/>
      <c r="J8" s="1266"/>
      <c r="K8" s="1266"/>
      <c r="L8" s="1082" t="s">
        <v>4095</v>
      </c>
      <c r="M8" s="1012"/>
      <c r="N8" s="1012"/>
      <c r="O8" s="1012"/>
      <c r="P8" s="1012"/>
      <c r="Q8" s="1012"/>
      <c r="R8" s="1205" t="s">
        <v>4096</v>
      </c>
      <c r="S8" s="968"/>
      <c r="T8" s="969"/>
      <c r="U8" s="1012"/>
      <c r="V8" s="1012" t="s">
        <v>12</v>
      </c>
      <c r="W8" s="1012"/>
      <c r="X8" s="1012" t="s">
        <v>11</v>
      </c>
      <c r="Y8" s="1012"/>
      <c r="Z8" s="1078" t="s">
        <v>227</v>
      </c>
    </row>
    <row r="9" spans="2:29" ht="12" customHeight="1">
      <c r="B9" s="1266"/>
      <c r="C9" s="1266"/>
      <c r="D9" s="1266"/>
      <c r="E9" s="1266"/>
      <c r="F9" s="1266"/>
      <c r="G9" s="1266"/>
      <c r="H9" s="1266"/>
      <c r="I9" s="1266"/>
      <c r="J9" s="1266"/>
      <c r="K9" s="1266"/>
      <c r="L9" s="1083"/>
      <c r="M9" s="1013"/>
      <c r="N9" s="1013"/>
      <c r="O9" s="1013"/>
      <c r="P9" s="1013"/>
      <c r="Q9" s="1013"/>
      <c r="R9" s="1206"/>
      <c r="S9" s="970"/>
      <c r="T9" s="971"/>
      <c r="U9" s="1013"/>
      <c r="V9" s="1013"/>
      <c r="W9" s="1013"/>
      <c r="X9" s="1013"/>
      <c r="Y9" s="1013"/>
      <c r="Z9" s="1079"/>
    </row>
    <row r="10" spans="2:29" ht="12" customHeight="1">
      <c r="B10" s="1266" t="s">
        <v>4120</v>
      </c>
      <c r="C10" s="1266"/>
      <c r="D10" s="1266"/>
      <c r="E10" s="1266"/>
      <c r="F10" s="1266"/>
      <c r="G10" s="1266"/>
      <c r="H10" s="1113" t="s">
        <v>3755</v>
      </c>
      <c r="I10" s="1113"/>
      <c r="J10" s="1113"/>
      <c r="K10" s="1113"/>
      <c r="L10" s="1265"/>
      <c r="M10" s="1265"/>
      <c r="N10" s="1265"/>
      <c r="O10" s="1265"/>
      <c r="P10" s="1265"/>
      <c r="Q10" s="1265"/>
      <c r="R10" s="1265"/>
      <c r="S10" s="1265"/>
      <c r="T10" s="1265"/>
      <c r="U10" s="1265"/>
      <c r="V10" s="1265"/>
      <c r="W10" s="1265"/>
      <c r="X10" s="1265"/>
      <c r="Y10" s="1265"/>
      <c r="Z10" s="1265"/>
    </row>
    <row r="11" spans="2:29" ht="12" customHeight="1">
      <c r="B11" s="1266"/>
      <c r="C11" s="1266"/>
      <c r="D11" s="1266"/>
      <c r="E11" s="1266"/>
      <c r="F11" s="1266"/>
      <c r="G11" s="1266"/>
      <c r="H11" s="1113"/>
      <c r="I11" s="1113"/>
      <c r="J11" s="1113"/>
      <c r="K11" s="1113"/>
      <c r="L11" s="1265"/>
      <c r="M11" s="1265"/>
      <c r="N11" s="1265"/>
      <c r="O11" s="1265"/>
      <c r="P11" s="1265"/>
      <c r="Q11" s="1265"/>
      <c r="R11" s="1265"/>
      <c r="S11" s="1265"/>
      <c r="T11" s="1265"/>
      <c r="U11" s="1265"/>
      <c r="V11" s="1265"/>
      <c r="W11" s="1265"/>
      <c r="X11" s="1265"/>
      <c r="Y11" s="1265"/>
      <c r="Z11" s="1265"/>
    </row>
    <row r="12" spans="2:29" ht="12" customHeight="1">
      <c r="B12" s="1266"/>
      <c r="C12" s="1266"/>
      <c r="D12" s="1266"/>
      <c r="E12" s="1266"/>
      <c r="F12" s="1266"/>
      <c r="G12" s="1266"/>
      <c r="H12" s="1113" t="s">
        <v>3975</v>
      </c>
      <c r="I12" s="1113"/>
      <c r="J12" s="1113"/>
      <c r="K12" s="1113"/>
      <c r="L12" s="1156"/>
      <c r="M12" s="1157"/>
      <c r="N12" s="1157"/>
      <c r="O12" s="1157"/>
      <c r="P12" s="1157"/>
      <c r="Q12" s="1157"/>
      <c r="R12" s="1157"/>
      <c r="S12" s="1157"/>
      <c r="T12" s="1157"/>
      <c r="U12" s="1157"/>
      <c r="V12" s="1157"/>
      <c r="W12" s="1157"/>
      <c r="X12" s="1157"/>
      <c r="Y12" s="1157"/>
      <c r="Z12" s="1158"/>
    </row>
    <row r="13" spans="2:29" ht="12" customHeight="1">
      <c r="B13" s="1266"/>
      <c r="C13" s="1266"/>
      <c r="D13" s="1266"/>
      <c r="E13" s="1266"/>
      <c r="F13" s="1266"/>
      <c r="G13" s="1266"/>
      <c r="H13" s="1113"/>
      <c r="I13" s="1113"/>
      <c r="J13" s="1113"/>
      <c r="K13" s="1113"/>
      <c r="L13" s="1159"/>
      <c r="M13" s="1160"/>
      <c r="N13" s="1160"/>
      <c r="O13" s="1160"/>
      <c r="P13" s="1160"/>
      <c r="Q13" s="1160"/>
      <c r="R13" s="1160"/>
      <c r="S13" s="1160"/>
      <c r="T13" s="1160"/>
      <c r="U13" s="1160"/>
      <c r="V13" s="1160"/>
      <c r="W13" s="1160"/>
      <c r="X13" s="1160"/>
      <c r="Y13" s="1160"/>
      <c r="Z13" s="1161"/>
    </row>
    <row r="14" spans="2:29" ht="12" customHeight="1">
      <c r="B14" s="1266"/>
      <c r="C14" s="1266"/>
      <c r="D14" s="1266"/>
      <c r="E14" s="1266"/>
      <c r="F14" s="1266"/>
      <c r="G14" s="1266"/>
      <c r="H14" s="1113"/>
      <c r="I14" s="1113"/>
      <c r="J14" s="1113"/>
      <c r="K14" s="1113"/>
      <c r="L14" s="1159"/>
      <c r="M14" s="1160"/>
      <c r="N14" s="1160"/>
      <c r="O14" s="1160"/>
      <c r="P14" s="1160"/>
      <c r="Q14" s="1160"/>
      <c r="R14" s="1160"/>
      <c r="S14" s="1160"/>
      <c r="T14" s="1160"/>
      <c r="U14" s="1160"/>
      <c r="V14" s="1160"/>
      <c r="W14" s="1160"/>
      <c r="X14" s="1160"/>
      <c r="Y14" s="1160"/>
      <c r="Z14" s="1161"/>
    </row>
    <row r="15" spans="2:29" ht="12" customHeight="1">
      <c r="B15" s="1266"/>
      <c r="C15" s="1266"/>
      <c r="D15" s="1266"/>
      <c r="E15" s="1266"/>
      <c r="F15" s="1266"/>
      <c r="G15" s="1266"/>
      <c r="H15" s="1113"/>
      <c r="I15" s="1113"/>
      <c r="J15" s="1113"/>
      <c r="K15" s="1113"/>
      <c r="L15" s="1162"/>
      <c r="M15" s="1163"/>
      <c r="N15" s="1163"/>
      <c r="O15" s="1163"/>
      <c r="P15" s="1163"/>
      <c r="Q15" s="1163"/>
      <c r="R15" s="1163"/>
      <c r="S15" s="1163"/>
      <c r="T15" s="1163"/>
      <c r="U15" s="1163"/>
      <c r="V15" s="1163"/>
      <c r="W15" s="1163"/>
      <c r="X15" s="1163"/>
      <c r="Y15" s="1163"/>
      <c r="Z15" s="1164"/>
    </row>
    <row r="16" spans="2:29" ht="12" customHeight="1">
      <c r="B16" s="1267" t="s">
        <v>4121</v>
      </c>
      <c r="C16" s="1268"/>
      <c r="D16" s="1268"/>
      <c r="E16" s="1268"/>
      <c r="F16" s="1268"/>
      <c r="G16" s="1268"/>
      <c r="H16" s="1268"/>
      <c r="I16" s="1268"/>
      <c r="J16" s="1268"/>
      <c r="K16" s="1269"/>
      <c r="L16" s="862"/>
      <c r="M16" s="862"/>
      <c r="O16" s="1" t="s">
        <v>12</v>
      </c>
      <c r="Q16" s="1" t="s">
        <v>11</v>
      </c>
      <c r="S16" s="1" t="s">
        <v>227</v>
      </c>
      <c r="T16" s="598"/>
      <c r="U16" s="598"/>
      <c r="V16" s="598"/>
      <c r="W16" s="598"/>
      <c r="X16" s="598"/>
      <c r="Y16" s="598"/>
      <c r="Z16" s="599"/>
    </row>
    <row r="17" spans="1:27" ht="12" customHeight="1">
      <c r="B17" s="1113" t="s">
        <v>67</v>
      </c>
      <c r="C17" s="1113"/>
      <c r="D17" s="1113"/>
      <c r="E17" s="1113"/>
      <c r="F17" s="1113"/>
      <c r="G17" s="1113"/>
      <c r="H17" s="1113"/>
      <c r="I17" s="1113"/>
      <c r="J17" s="1113"/>
      <c r="K17" s="1113"/>
      <c r="L17" s="1114"/>
      <c r="M17" s="1114"/>
      <c r="N17" s="1114"/>
      <c r="O17" s="1114"/>
      <c r="P17" s="1114"/>
      <c r="Q17" s="1114"/>
      <c r="R17" s="1114"/>
      <c r="S17" s="1114"/>
      <c r="T17" s="1114"/>
      <c r="U17" s="1114"/>
      <c r="V17" s="1114"/>
      <c r="W17" s="1114"/>
      <c r="X17" s="1114"/>
      <c r="Y17" s="1114"/>
      <c r="Z17" s="1114"/>
    </row>
    <row r="18" spans="1:27" ht="12" customHeight="1">
      <c r="B18" s="1113"/>
      <c r="C18" s="1113"/>
      <c r="D18" s="1113"/>
      <c r="E18" s="1113"/>
      <c r="F18" s="1113"/>
      <c r="G18" s="1113"/>
      <c r="H18" s="1113"/>
      <c r="I18" s="1113"/>
      <c r="J18" s="1113"/>
      <c r="K18" s="1113"/>
      <c r="L18" s="1114"/>
      <c r="M18" s="1114"/>
      <c r="N18" s="1114"/>
      <c r="O18" s="1114"/>
      <c r="P18" s="1114"/>
      <c r="Q18" s="1114"/>
      <c r="R18" s="1114"/>
      <c r="S18" s="1114"/>
      <c r="T18" s="1114"/>
      <c r="U18" s="1114"/>
      <c r="V18" s="1114"/>
      <c r="W18" s="1114"/>
      <c r="X18" s="1114"/>
      <c r="Y18" s="1114"/>
      <c r="Z18" s="1114"/>
    </row>
    <row r="19" spans="1:27" ht="12" customHeight="1">
      <c r="B19" s="121"/>
      <c r="C19" s="121"/>
      <c r="D19" s="121"/>
      <c r="E19" s="121"/>
      <c r="F19" s="121"/>
      <c r="G19" s="121"/>
      <c r="H19" s="121"/>
      <c r="I19" s="121"/>
      <c r="J19" s="121"/>
      <c r="K19" s="121"/>
      <c r="L19" s="121"/>
      <c r="M19" s="121"/>
      <c r="N19" s="121"/>
      <c r="O19" s="121"/>
      <c r="P19" s="121"/>
      <c r="Q19" s="121"/>
      <c r="R19" s="121"/>
      <c r="S19" s="121"/>
      <c r="T19" s="121"/>
      <c r="U19" s="121"/>
      <c r="V19" s="121"/>
      <c r="W19" s="121"/>
      <c r="X19" s="121"/>
      <c r="Y19" s="121"/>
      <c r="Z19" s="121"/>
    </row>
    <row r="20" spans="1:27" ht="12" customHeight="1">
      <c r="B20" s="1" t="s">
        <v>4122</v>
      </c>
      <c r="F20" s="1110" t="s">
        <v>4123</v>
      </c>
      <c r="G20" s="1110"/>
      <c r="H20" s="1" t="s">
        <v>4124</v>
      </c>
    </row>
    <row r="21" spans="1:27" ht="12" customHeight="1">
      <c r="F21" s="121"/>
      <c r="G21" s="121"/>
    </row>
    <row r="22" spans="1:27" ht="12" customHeight="1">
      <c r="C22" s="862"/>
      <c r="D22" s="862"/>
      <c r="F22" s="1" t="s">
        <v>12</v>
      </c>
      <c r="H22" s="1" t="s">
        <v>11</v>
      </c>
      <c r="J22" s="1" t="s">
        <v>227</v>
      </c>
    </row>
    <row r="24" spans="1:27" ht="12" customHeight="1">
      <c r="C24" s="1135" t="s">
        <v>23</v>
      </c>
      <c r="D24" s="1135"/>
      <c r="E24" s="862" t="s">
        <v>3794</v>
      </c>
      <c r="F24" s="862"/>
      <c r="G24" s="862"/>
      <c r="H24" s="862"/>
      <c r="I24" s="862"/>
      <c r="J24" s="862"/>
      <c r="K24" s="862"/>
      <c r="L24" s="99"/>
      <c r="M24" s="972" t="s">
        <v>3918</v>
      </c>
      <c r="N24" s="973"/>
      <c r="O24" s="973"/>
      <c r="P24" s="1125"/>
      <c r="Q24" s="1128"/>
      <c r="R24" s="342" t="s">
        <v>3919</v>
      </c>
      <c r="S24" s="1129"/>
      <c r="T24" s="1128"/>
      <c r="U24" s="237"/>
      <c r="V24" s="237"/>
      <c r="W24" s="237"/>
      <c r="X24" s="237"/>
      <c r="Y24" s="237"/>
      <c r="Z24" s="238"/>
    </row>
    <row r="25" spans="1:27" ht="12" customHeight="1">
      <c r="C25" s="1135"/>
      <c r="D25" s="1135"/>
      <c r="E25" s="862"/>
      <c r="F25" s="862"/>
      <c r="G25" s="862"/>
      <c r="H25" s="862"/>
      <c r="I25" s="862"/>
      <c r="J25" s="862"/>
      <c r="K25" s="862"/>
      <c r="L25" s="190"/>
      <c r="M25" s="972" t="s">
        <v>3920</v>
      </c>
      <c r="N25" s="973"/>
      <c r="O25" s="974"/>
      <c r="P25" s="1125"/>
      <c r="Q25" s="1126"/>
      <c r="R25" s="1127"/>
      <c r="S25" s="1130" t="s">
        <v>3921</v>
      </c>
      <c r="T25" s="1131"/>
      <c r="U25" s="974"/>
      <c r="V25" s="1125"/>
      <c r="W25" s="1126"/>
      <c r="X25" s="1126"/>
      <c r="Y25" s="1126"/>
      <c r="Z25" s="1127"/>
    </row>
    <row r="26" spans="1:27" ht="12" customHeight="1">
      <c r="C26" s="1135"/>
      <c r="D26" s="1135"/>
      <c r="E26" s="862"/>
      <c r="F26" s="862"/>
      <c r="G26" s="862"/>
      <c r="H26" s="862"/>
      <c r="I26" s="862"/>
      <c r="J26" s="862"/>
      <c r="K26" s="862"/>
      <c r="L26" s="190"/>
      <c r="M26" s="972" t="s">
        <v>3922</v>
      </c>
      <c r="N26" s="973"/>
      <c r="O26" s="974"/>
      <c r="P26" s="1125"/>
      <c r="Q26" s="1126"/>
      <c r="R26" s="1127"/>
      <c r="S26" s="972" t="s">
        <v>3923</v>
      </c>
      <c r="T26" s="973"/>
      <c r="U26" s="974"/>
      <c r="V26" s="1125"/>
      <c r="W26" s="1126"/>
      <c r="X26" s="1126"/>
      <c r="Y26" s="1126"/>
      <c r="Z26" s="1127"/>
    </row>
    <row r="27" spans="1:27" ht="12" customHeight="1">
      <c r="C27" s="95"/>
      <c r="D27" s="95"/>
      <c r="E27" s="338"/>
      <c r="F27" s="338"/>
      <c r="G27" s="338"/>
      <c r="H27" s="338"/>
      <c r="I27" s="338"/>
      <c r="J27" s="338"/>
      <c r="K27" s="338"/>
      <c r="L27" s="190"/>
      <c r="M27" s="972" t="s">
        <v>3924</v>
      </c>
      <c r="N27" s="973"/>
      <c r="O27" s="973"/>
      <c r="P27" s="1046"/>
      <c r="Q27" s="1046"/>
      <c r="R27" s="1046"/>
      <c r="S27" s="1046"/>
      <c r="T27" s="1046"/>
      <c r="U27" s="1046"/>
      <c r="V27" s="1046"/>
      <c r="W27" s="1046"/>
      <c r="X27" s="1046"/>
      <c r="Y27" s="1046"/>
      <c r="Z27" s="1046"/>
    </row>
    <row r="28" spans="1:27" ht="12" customHeight="1">
      <c r="C28" s="99"/>
      <c r="D28" s="99"/>
      <c r="E28" s="99"/>
      <c r="F28" s="99"/>
      <c r="G28" s="99"/>
      <c r="H28" s="344"/>
      <c r="I28" s="344"/>
      <c r="J28" s="190"/>
      <c r="K28" s="190"/>
      <c r="L28" s="190"/>
      <c r="M28" s="99"/>
      <c r="N28" s="99"/>
      <c r="O28" s="99"/>
      <c r="P28" s="99"/>
      <c r="Q28" s="99"/>
      <c r="R28" s="99"/>
      <c r="S28" s="99"/>
      <c r="T28" s="99"/>
      <c r="U28" s="99"/>
      <c r="V28" s="99"/>
      <c r="W28" s="99"/>
      <c r="X28" s="99"/>
      <c r="Y28" s="99"/>
      <c r="Z28" s="99"/>
    </row>
    <row r="29" spans="1:27" customFormat="1" ht="18" customHeight="1">
      <c r="B29" s="923" t="s">
        <v>7284</v>
      </c>
      <c r="C29" s="924"/>
      <c r="D29" s="924"/>
      <c r="E29" s="924"/>
      <c r="F29" s="924"/>
      <c r="G29" s="924"/>
      <c r="H29" s="924"/>
      <c r="I29" s="924"/>
      <c r="J29" s="924"/>
      <c r="K29" s="924"/>
      <c r="L29" s="925"/>
      <c r="M29" s="923"/>
      <c r="N29" s="924"/>
      <c r="O29" s="924"/>
      <c r="P29" s="924"/>
      <c r="Q29" s="924"/>
      <c r="R29" s="924"/>
      <c r="S29" s="924"/>
      <c r="T29" s="924"/>
      <c r="U29" s="924"/>
      <c r="V29" s="924"/>
      <c r="W29" s="924"/>
      <c r="X29" s="924"/>
      <c r="Y29" s="924"/>
      <c r="Z29" s="925"/>
    </row>
    <row r="30" spans="1:27" customFormat="1" ht="18">
      <c r="A30" s="1"/>
      <c r="B30" s="1138"/>
      <c r="C30" s="1110"/>
      <c r="D30" s="1110"/>
      <c r="E30" s="1110"/>
      <c r="F30" s="1110"/>
      <c r="G30" s="1110"/>
      <c r="H30" s="1110"/>
      <c r="I30" s="1110"/>
      <c r="J30" s="1110"/>
      <c r="K30" s="1110"/>
      <c r="L30" s="1139"/>
      <c r="M30" s="926"/>
      <c r="N30" s="927"/>
      <c r="O30" s="927"/>
      <c r="P30" s="927"/>
      <c r="Q30" s="927"/>
      <c r="R30" s="927"/>
      <c r="S30" s="927"/>
      <c r="T30" s="927"/>
      <c r="U30" s="927"/>
      <c r="V30" s="927"/>
      <c r="W30" s="927"/>
      <c r="X30" s="927"/>
      <c r="Y30" s="927"/>
      <c r="Z30" s="928"/>
      <c r="AA30" s="1"/>
    </row>
    <row r="31" spans="1:27" s="2" customFormat="1" ht="14.55" customHeight="1">
      <c r="B31" s="1137" t="s">
        <v>7285</v>
      </c>
      <c r="C31" s="1137"/>
      <c r="D31" s="1137"/>
      <c r="E31" s="1137"/>
      <c r="F31" s="1137"/>
      <c r="G31" s="1137"/>
      <c r="H31" s="1137"/>
      <c r="I31" s="1137"/>
      <c r="J31" s="1137"/>
      <c r="K31" s="1137"/>
      <c r="L31" s="1137"/>
      <c r="M31" s="1137"/>
      <c r="N31" s="1137"/>
      <c r="O31" s="1137"/>
      <c r="P31" s="1137"/>
      <c r="Q31" s="1137"/>
      <c r="R31" s="1137"/>
      <c r="S31" s="1137"/>
      <c r="T31" s="1137"/>
      <c r="U31" s="1137"/>
      <c r="V31" s="1137"/>
      <c r="W31" s="1137"/>
      <c r="X31" s="1137"/>
      <c r="Y31" s="1137"/>
      <c r="Z31" s="1137"/>
      <c r="AA31" s="363"/>
    </row>
    <row r="32" spans="1:27" s="2" customFormat="1" ht="14.55" customHeight="1">
      <c r="B32" s="1137"/>
      <c r="C32" s="1137"/>
      <c r="D32" s="1137"/>
      <c r="E32" s="1137"/>
      <c r="F32" s="1137"/>
      <c r="G32" s="1137"/>
      <c r="H32" s="1137"/>
      <c r="I32" s="1137"/>
      <c r="J32" s="1137"/>
      <c r="K32" s="1137"/>
      <c r="L32" s="1137"/>
      <c r="M32" s="1137"/>
      <c r="N32" s="1137"/>
      <c r="O32" s="1137"/>
      <c r="P32" s="1137"/>
      <c r="Q32" s="1137"/>
      <c r="R32" s="1137"/>
      <c r="S32" s="1137"/>
      <c r="T32" s="1137"/>
      <c r="U32" s="1137"/>
      <c r="V32" s="1137"/>
      <c r="W32" s="1137"/>
      <c r="X32" s="1137"/>
      <c r="Y32" s="1137"/>
      <c r="Z32" s="1137"/>
      <c r="AA32" s="363"/>
    </row>
    <row r="33" spans="1:27" ht="12" customHeight="1">
      <c r="C33" s="120"/>
      <c r="D33" s="120"/>
      <c r="E33" s="190"/>
      <c r="F33" s="190"/>
      <c r="G33" s="190"/>
      <c r="H33" s="190"/>
      <c r="I33" s="190"/>
      <c r="J33" s="190"/>
      <c r="K33" s="190"/>
      <c r="L33" s="99"/>
      <c r="M33" s="346"/>
      <c r="N33" s="346"/>
      <c r="O33" s="346"/>
      <c r="P33" s="346"/>
      <c r="Q33" s="346"/>
      <c r="R33" s="346"/>
      <c r="S33" s="346"/>
      <c r="T33" s="346"/>
      <c r="U33" s="346"/>
      <c r="V33" s="346"/>
      <c r="W33" s="346"/>
      <c r="X33" s="346"/>
      <c r="Y33" s="346"/>
      <c r="Z33" s="346"/>
    </row>
    <row r="34" spans="1:27" ht="12" customHeight="1">
      <c r="A34" s="2"/>
      <c r="C34" s="1" t="s">
        <v>3790</v>
      </c>
      <c r="H34" s="99"/>
      <c r="I34" s="99"/>
      <c r="J34" s="99"/>
      <c r="K34" s="99"/>
      <c r="L34" s="600"/>
      <c r="M34" s="600"/>
      <c r="N34" s="600"/>
      <c r="O34" s="99"/>
      <c r="P34" s="99"/>
      <c r="Q34" s="99"/>
      <c r="R34" s="99"/>
      <c r="S34" s="99"/>
      <c r="T34" s="99"/>
      <c r="U34" s="99"/>
      <c r="V34" s="99"/>
      <c r="W34" s="99"/>
      <c r="X34" s="99"/>
      <c r="Y34" s="99"/>
      <c r="Z34" s="99"/>
    </row>
    <row r="35" spans="1:27" ht="12" customHeight="1">
      <c r="A35" s="2"/>
      <c r="C35" s="1" t="s">
        <v>3791</v>
      </c>
      <c r="D35" s="2"/>
      <c r="H35" s="95"/>
      <c r="I35" s="95"/>
      <c r="J35" s="95"/>
      <c r="K35" s="99"/>
      <c r="L35" s="600"/>
      <c r="M35" s="600"/>
      <c r="N35" s="601"/>
      <c r="O35" s="99"/>
      <c r="P35" s="600"/>
      <c r="Q35" s="600"/>
      <c r="R35" s="600"/>
      <c r="S35" s="600"/>
      <c r="T35" s="600"/>
      <c r="U35" s="600"/>
      <c r="V35" s="600"/>
      <c r="W35" s="600"/>
      <c r="X35" s="600"/>
      <c r="Y35" s="600"/>
      <c r="Z35" s="600"/>
    </row>
    <row r="37" spans="1:27" ht="12" customHeight="1">
      <c r="B37" s="1" t="s">
        <v>4125</v>
      </c>
    </row>
    <row r="38" spans="1:27" ht="12" customHeight="1">
      <c r="B38" s="364">
        <v>1</v>
      </c>
      <c r="C38" s="1264" t="s">
        <v>4109</v>
      </c>
      <c r="D38" s="1264"/>
      <c r="E38" s="1264"/>
      <c r="F38" s="1264"/>
      <c r="G38" s="1264"/>
      <c r="H38" s="1264"/>
      <c r="I38" s="1264"/>
      <c r="J38" s="1264"/>
      <c r="K38" s="1264"/>
      <c r="L38" s="1264"/>
      <c r="M38" s="1264"/>
      <c r="N38" s="1264"/>
      <c r="O38" s="1264"/>
      <c r="P38" s="1264"/>
      <c r="Q38" s="1264"/>
      <c r="R38" s="1264"/>
      <c r="S38" s="1264"/>
      <c r="T38" s="1264"/>
      <c r="U38" s="1264"/>
      <c r="V38" s="1264"/>
      <c r="W38" s="1264"/>
      <c r="X38" s="1264"/>
      <c r="Y38" s="1264"/>
      <c r="Z38" s="1264"/>
      <c r="AA38" s="1264"/>
    </row>
    <row r="39" spans="1:27" ht="2.7" customHeight="1">
      <c r="B39" s="364"/>
      <c r="C39" s="593"/>
      <c r="D39" s="593"/>
      <c r="E39" s="593"/>
      <c r="F39" s="593"/>
      <c r="G39" s="593"/>
      <c r="H39" s="593"/>
      <c r="I39" s="593"/>
      <c r="J39" s="593"/>
      <c r="K39" s="593"/>
      <c r="L39" s="593"/>
      <c r="M39" s="593"/>
      <c r="N39" s="593"/>
      <c r="O39" s="593"/>
      <c r="P39" s="593"/>
      <c r="Q39" s="593"/>
      <c r="R39" s="593"/>
      <c r="S39" s="593"/>
      <c r="T39" s="593"/>
      <c r="U39" s="593"/>
      <c r="V39" s="593"/>
      <c r="W39" s="593"/>
      <c r="X39" s="593"/>
      <c r="Y39" s="593"/>
      <c r="Z39" s="593"/>
      <c r="AA39" s="593"/>
    </row>
    <row r="40" spans="1:27" ht="12" customHeight="1">
      <c r="B40" s="364">
        <v>2</v>
      </c>
      <c r="C40" s="1264" t="s">
        <v>4110</v>
      </c>
      <c r="D40" s="1264"/>
      <c r="E40" s="1264"/>
      <c r="F40" s="1264"/>
      <c r="G40" s="1264"/>
      <c r="H40" s="1264"/>
      <c r="I40" s="1264"/>
      <c r="J40" s="1264"/>
      <c r="K40" s="1264"/>
      <c r="L40" s="1264"/>
      <c r="M40" s="1264"/>
      <c r="N40" s="1264"/>
      <c r="O40" s="1264"/>
      <c r="P40" s="1264"/>
      <c r="Q40" s="1264"/>
      <c r="R40" s="1264"/>
      <c r="S40" s="1264"/>
      <c r="T40" s="1264"/>
      <c r="U40" s="1264"/>
      <c r="V40" s="1264"/>
      <c r="W40" s="1264"/>
      <c r="X40" s="1264"/>
      <c r="Y40" s="1264"/>
      <c r="Z40" s="1264"/>
      <c r="AA40" s="1264"/>
    </row>
    <row r="41" spans="1:27" ht="2.7" customHeight="1">
      <c r="B41" s="364"/>
      <c r="C41" s="593"/>
      <c r="D41" s="593"/>
      <c r="E41" s="593"/>
      <c r="F41" s="593"/>
      <c r="G41" s="593"/>
      <c r="H41" s="593"/>
      <c r="I41" s="593"/>
      <c r="J41" s="593"/>
      <c r="K41" s="593"/>
      <c r="L41" s="593"/>
      <c r="M41" s="593"/>
      <c r="N41" s="593"/>
      <c r="O41" s="593"/>
      <c r="P41" s="593"/>
      <c r="Q41" s="593"/>
      <c r="R41" s="593"/>
      <c r="S41" s="593"/>
      <c r="T41" s="593"/>
      <c r="U41" s="593"/>
      <c r="V41" s="593"/>
      <c r="W41" s="593"/>
      <c r="X41" s="593"/>
      <c r="Y41" s="593"/>
      <c r="Z41" s="593"/>
      <c r="AA41" s="593"/>
    </row>
    <row r="42" spans="1:27" ht="67.05" customHeight="1">
      <c r="B42" s="364">
        <v>3</v>
      </c>
      <c r="C42" s="1264" t="s">
        <v>16069</v>
      </c>
      <c r="D42" s="1264"/>
      <c r="E42" s="1264"/>
      <c r="F42" s="1264"/>
      <c r="G42" s="1264"/>
      <c r="H42" s="1264"/>
      <c r="I42" s="1264"/>
      <c r="J42" s="1264"/>
      <c r="K42" s="1264"/>
      <c r="L42" s="1264"/>
      <c r="M42" s="1264"/>
      <c r="N42" s="1264"/>
      <c r="O42" s="1264"/>
      <c r="P42" s="1264"/>
      <c r="Q42" s="1264"/>
      <c r="R42" s="1264"/>
      <c r="S42" s="1264"/>
      <c r="T42" s="1264"/>
      <c r="U42" s="1264"/>
      <c r="V42" s="1264"/>
      <c r="W42" s="1264"/>
      <c r="X42" s="1264"/>
      <c r="Y42" s="1264"/>
      <c r="Z42" s="1264"/>
      <c r="AA42" s="1264"/>
    </row>
    <row r="43" spans="1:27" ht="2.7" customHeight="1">
      <c r="B43" s="364"/>
      <c r="C43" s="593"/>
      <c r="D43" s="593"/>
      <c r="E43" s="593"/>
      <c r="F43" s="593"/>
      <c r="G43" s="593"/>
      <c r="H43" s="593"/>
      <c r="I43" s="593"/>
      <c r="J43" s="593"/>
      <c r="K43" s="593"/>
      <c r="L43" s="593"/>
      <c r="M43" s="593"/>
      <c r="N43" s="593"/>
      <c r="O43" s="593"/>
      <c r="P43" s="593"/>
      <c r="Q43" s="593"/>
      <c r="R43" s="593"/>
      <c r="S43" s="593"/>
      <c r="T43" s="593"/>
      <c r="U43" s="593"/>
      <c r="V43" s="593"/>
      <c r="W43" s="593"/>
      <c r="X43" s="593"/>
      <c r="Y43" s="593"/>
      <c r="Z43" s="593"/>
      <c r="AA43" s="593"/>
    </row>
    <row r="44" spans="1:27" ht="34.049999999999997" customHeight="1">
      <c r="B44" s="364">
        <v>4</v>
      </c>
      <c r="C44" s="1264" t="s">
        <v>16070</v>
      </c>
      <c r="D44" s="1264"/>
      <c r="E44" s="1264"/>
      <c r="F44" s="1264"/>
      <c r="G44" s="1264"/>
      <c r="H44" s="1264"/>
      <c r="I44" s="1264"/>
      <c r="J44" s="1264"/>
      <c r="K44" s="1264"/>
      <c r="L44" s="1264"/>
      <c r="M44" s="1264"/>
      <c r="N44" s="1264"/>
      <c r="O44" s="1264"/>
      <c r="P44" s="1264"/>
      <c r="Q44" s="1264"/>
      <c r="R44" s="1264"/>
      <c r="S44" s="1264"/>
      <c r="T44" s="1264"/>
      <c r="U44" s="1264"/>
      <c r="V44" s="1264"/>
      <c r="W44" s="1264"/>
      <c r="X44" s="1264"/>
      <c r="Y44" s="1264"/>
      <c r="Z44" s="1264"/>
      <c r="AA44" s="1264"/>
    </row>
    <row r="45" spans="1:27" ht="2.7" customHeight="1">
      <c r="B45" s="364"/>
      <c r="C45" s="593"/>
      <c r="D45" s="593"/>
      <c r="E45" s="593"/>
      <c r="F45" s="593"/>
      <c r="G45" s="593"/>
      <c r="H45" s="593"/>
      <c r="I45" s="593"/>
      <c r="J45" s="593"/>
      <c r="K45" s="593"/>
      <c r="L45" s="593"/>
      <c r="M45" s="593"/>
      <c r="N45" s="593"/>
      <c r="O45" s="593"/>
      <c r="P45" s="593"/>
      <c r="Q45" s="593"/>
      <c r="R45" s="593"/>
      <c r="S45" s="593"/>
      <c r="T45" s="593"/>
      <c r="U45" s="593"/>
      <c r="V45" s="593"/>
      <c r="W45" s="593"/>
      <c r="X45" s="593"/>
      <c r="Y45" s="593"/>
      <c r="Z45" s="593"/>
      <c r="AA45" s="593"/>
    </row>
    <row r="46" spans="1:27" ht="22.95" customHeight="1">
      <c r="B46" s="364">
        <v>5</v>
      </c>
      <c r="C46" s="1264" t="s">
        <v>16071</v>
      </c>
      <c r="D46" s="1264"/>
      <c r="E46" s="1264"/>
      <c r="F46" s="1264"/>
      <c r="G46" s="1264"/>
      <c r="H46" s="1264"/>
      <c r="I46" s="1264"/>
      <c r="J46" s="1264"/>
      <c r="K46" s="1264"/>
      <c r="L46" s="1264"/>
      <c r="M46" s="1264"/>
      <c r="N46" s="1264"/>
      <c r="O46" s="1264"/>
      <c r="P46" s="1264"/>
      <c r="Q46" s="1264"/>
      <c r="R46" s="1264"/>
      <c r="S46" s="1264"/>
      <c r="T46" s="1264"/>
      <c r="U46" s="1264"/>
      <c r="V46" s="1264"/>
      <c r="W46" s="1264"/>
      <c r="X46" s="1264"/>
      <c r="Y46" s="1264"/>
      <c r="Z46" s="1264"/>
      <c r="AA46" s="1264"/>
    </row>
    <row r="47" spans="1:27" ht="2.7" customHeight="1">
      <c r="B47" s="364"/>
      <c r="C47" s="593"/>
      <c r="D47" s="593"/>
      <c r="E47" s="593"/>
      <c r="F47" s="593"/>
      <c r="G47" s="593"/>
      <c r="H47" s="593"/>
      <c r="I47" s="593"/>
      <c r="J47" s="593"/>
      <c r="K47" s="593"/>
      <c r="L47" s="593"/>
      <c r="M47" s="593"/>
      <c r="N47" s="593"/>
      <c r="O47" s="593"/>
      <c r="P47" s="593"/>
      <c r="Q47" s="593"/>
      <c r="R47" s="593"/>
      <c r="S47" s="593"/>
      <c r="T47" s="593"/>
      <c r="U47" s="593"/>
      <c r="V47" s="593"/>
      <c r="W47" s="593"/>
      <c r="X47" s="593"/>
      <c r="Y47" s="593"/>
      <c r="Z47" s="593"/>
      <c r="AA47" s="593"/>
    </row>
    <row r="48" spans="1:27" ht="23.4" customHeight="1">
      <c r="B48" s="364">
        <v>6</v>
      </c>
      <c r="C48" s="1264" t="s">
        <v>16072</v>
      </c>
      <c r="D48" s="1264"/>
      <c r="E48" s="1264"/>
      <c r="F48" s="1264"/>
      <c r="G48" s="1264"/>
      <c r="H48" s="1264"/>
      <c r="I48" s="1264"/>
      <c r="J48" s="1264"/>
      <c r="K48" s="1264"/>
      <c r="L48" s="1264"/>
      <c r="M48" s="1264"/>
      <c r="N48" s="1264"/>
      <c r="O48" s="1264"/>
      <c r="P48" s="1264"/>
      <c r="Q48" s="1264"/>
      <c r="R48" s="1264"/>
      <c r="S48" s="1264"/>
      <c r="T48" s="1264"/>
      <c r="U48" s="1264"/>
      <c r="V48" s="1264"/>
      <c r="W48" s="1264"/>
      <c r="X48" s="1264"/>
      <c r="Y48" s="1264"/>
      <c r="Z48" s="1264"/>
      <c r="AA48" s="1264"/>
    </row>
    <row r="49" spans="2:27" ht="2.7" customHeight="1">
      <c r="B49" s="364"/>
      <c r="C49" s="593"/>
      <c r="D49" s="593"/>
      <c r="E49" s="593"/>
      <c r="F49" s="593"/>
      <c r="G49" s="593"/>
      <c r="H49" s="593"/>
      <c r="I49" s="593"/>
      <c r="J49" s="593"/>
      <c r="K49" s="593"/>
      <c r="L49" s="593"/>
      <c r="M49" s="593"/>
      <c r="N49" s="593"/>
      <c r="O49" s="593"/>
      <c r="P49" s="593"/>
      <c r="Q49" s="593"/>
      <c r="R49" s="593"/>
      <c r="S49" s="593"/>
      <c r="T49" s="593"/>
      <c r="U49" s="593"/>
      <c r="V49" s="593"/>
      <c r="W49" s="593"/>
      <c r="X49" s="593"/>
      <c r="Y49" s="593"/>
      <c r="Z49" s="593"/>
      <c r="AA49" s="593"/>
    </row>
    <row r="50" spans="2:27" ht="12" customHeight="1">
      <c r="B50" s="364">
        <v>7</v>
      </c>
      <c r="C50" s="1264" t="s">
        <v>16067</v>
      </c>
      <c r="D50" s="1264"/>
      <c r="E50" s="1264"/>
      <c r="F50" s="1264"/>
      <c r="G50" s="1264"/>
      <c r="H50" s="1264"/>
      <c r="I50" s="1264"/>
      <c r="J50" s="1264"/>
      <c r="K50" s="1264"/>
      <c r="L50" s="1264"/>
      <c r="M50" s="1264"/>
      <c r="N50" s="1264"/>
      <c r="O50" s="1264"/>
      <c r="P50" s="1264"/>
      <c r="Q50" s="1264"/>
      <c r="R50" s="1264"/>
      <c r="S50" s="1264"/>
      <c r="T50" s="1264"/>
      <c r="U50" s="1264"/>
      <c r="V50" s="1264"/>
      <c r="W50" s="1264"/>
      <c r="X50" s="1264"/>
      <c r="Y50" s="1264"/>
      <c r="Z50" s="1264"/>
      <c r="AA50" s="1264"/>
    </row>
    <row r="51" spans="2:27" ht="2.7" customHeight="1">
      <c r="B51" s="364"/>
      <c r="C51" s="593"/>
      <c r="D51" s="593"/>
      <c r="E51" s="593"/>
      <c r="F51" s="593"/>
      <c r="G51" s="593"/>
      <c r="H51" s="593"/>
      <c r="I51" s="593"/>
      <c r="J51" s="593"/>
      <c r="K51" s="593"/>
      <c r="L51" s="593"/>
      <c r="M51" s="593"/>
      <c r="N51" s="593"/>
      <c r="O51" s="593"/>
      <c r="P51" s="593"/>
      <c r="Q51" s="593"/>
      <c r="R51" s="593"/>
      <c r="S51" s="593"/>
      <c r="T51" s="593"/>
      <c r="U51" s="593"/>
      <c r="V51" s="593"/>
      <c r="W51" s="593"/>
      <c r="X51" s="593"/>
      <c r="Y51" s="593"/>
      <c r="Z51" s="593"/>
      <c r="AA51" s="593"/>
    </row>
    <row r="52" spans="2:27" ht="24" customHeight="1">
      <c r="B52" s="364">
        <v>8</v>
      </c>
      <c r="C52" s="1264" t="s">
        <v>4146</v>
      </c>
      <c r="D52" s="1264"/>
      <c r="E52" s="126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row>
    <row r="53" spans="2:27" ht="12" customHeight="1">
      <c r="C53" s="94"/>
      <c r="D53" s="94"/>
    </row>
    <row r="54" spans="2:27" ht="12" customHeight="1">
      <c r="C54" s="94"/>
      <c r="D54" s="94"/>
    </row>
    <row r="55" spans="2:27" ht="12" customHeight="1">
      <c r="C55" s="94"/>
      <c r="D55" s="94"/>
    </row>
    <row r="56" spans="2:27" ht="12" customHeight="1">
      <c r="C56" s="94"/>
      <c r="D56" s="94"/>
    </row>
    <row r="57" spans="2:27" ht="12" customHeight="1">
      <c r="C57" s="94"/>
      <c r="D57" s="94"/>
    </row>
    <row r="58" spans="2:27" ht="12" customHeight="1">
      <c r="C58" s="94"/>
      <c r="D58" s="94"/>
    </row>
  </sheetData>
  <mergeCells count="52">
    <mergeCell ref="M29:Z30"/>
    <mergeCell ref="B31:L32"/>
    <mergeCell ref="M31:Z32"/>
    <mergeCell ref="M27:O27"/>
    <mergeCell ref="P27:Z27"/>
    <mergeCell ref="M26:O26"/>
    <mergeCell ref="P26:R26"/>
    <mergeCell ref="S26:U26"/>
    <mergeCell ref="V26:Z26"/>
    <mergeCell ref="P24:Q24"/>
    <mergeCell ref="M24:O24"/>
    <mergeCell ref="S24:T24"/>
    <mergeCell ref="M25:O25"/>
    <mergeCell ref="P25:R25"/>
    <mergeCell ref="S25:U25"/>
    <mergeCell ref="V25:Z25"/>
    <mergeCell ref="F20:G20"/>
    <mergeCell ref="C22:D22"/>
    <mergeCell ref="C24:D26"/>
    <mergeCell ref="E24:K26"/>
    <mergeCell ref="B29:L30"/>
    <mergeCell ref="L12:Z15"/>
    <mergeCell ref="B16:K16"/>
    <mergeCell ref="L16:M16"/>
    <mergeCell ref="B17:K18"/>
    <mergeCell ref="L17:Z18"/>
    <mergeCell ref="B10:G15"/>
    <mergeCell ref="H10:K11"/>
    <mergeCell ref="L10:Z11"/>
    <mergeCell ref="H12:K15"/>
    <mergeCell ref="T4:U4"/>
    <mergeCell ref="B6:K7"/>
    <mergeCell ref="L6:Z7"/>
    <mergeCell ref="B8:K9"/>
    <mergeCell ref="S8:T9"/>
    <mergeCell ref="U8:U9"/>
    <mergeCell ref="V8:V9"/>
    <mergeCell ref="W8:W9"/>
    <mergeCell ref="X8:X9"/>
    <mergeCell ref="Y8:Y9"/>
    <mergeCell ref="Z8:Z9"/>
    <mergeCell ref="L8:L9"/>
    <mergeCell ref="M8:Q9"/>
    <mergeCell ref="R8:R9"/>
    <mergeCell ref="C48:AA48"/>
    <mergeCell ref="C50:AA50"/>
    <mergeCell ref="C52:AA52"/>
    <mergeCell ref="C38:AA38"/>
    <mergeCell ref="C40:AA40"/>
    <mergeCell ref="C42:AA42"/>
    <mergeCell ref="C44:AA44"/>
    <mergeCell ref="C46:AA46"/>
  </mergeCells>
  <phoneticPr fontId="3"/>
  <dataValidations count="5">
    <dataValidation type="list" allowBlank="1" showInputMessage="1" showErrorMessage="1" sqref="T4:U4" xr:uid="{60C56215-337C-45FF-9B5F-42715015B313}">
      <formula1>選択</formula1>
    </dataValidation>
    <dataValidation type="list" allowBlank="1" showInputMessage="1" showErrorMessage="1" sqref="Y8:Y9 R16 I22" xr:uid="{E215CB6F-6577-48A8-A92E-747DCF42ECC8}">
      <formula1>日</formula1>
    </dataValidation>
    <dataValidation type="list" allowBlank="1" showInputMessage="1" showErrorMessage="1" sqref="W8:W9 P16 G22" xr:uid="{A6A6FCDE-285E-4389-8393-949E31BFF95D}">
      <formula1>月</formula1>
    </dataValidation>
    <dataValidation type="list" allowBlank="1" showInputMessage="1" showErrorMessage="1" sqref="U8:U9 N16 E22" xr:uid="{5AB214DB-73B1-4104-8C15-BD4811DFB08E}">
      <formula1>年</formula1>
    </dataValidation>
    <dataValidation type="list" allowBlank="1" showInputMessage="1" showErrorMessage="1" sqref="S8:T9 L16:M16 C22:D22" xr:uid="{C91B7093-68D9-4B49-9008-FFE37AF03403}">
      <formula1>元号</formula1>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FFD99-272A-430E-ACF5-1EE7D1F91CAF}">
  <sheetPr codeName="Sheet1">
    <pageSetUpPr fitToPage="1"/>
  </sheetPr>
  <dimension ref="B1:BA7663"/>
  <sheetViews>
    <sheetView view="pageBreakPreview" zoomScaleNormal="100" zoomScaleSheetLayoutView="100" workbookViewId="0">
      <selection activeCell="AX86" sqref="AX86"/>
    </sheetView>
  </sheetViews>
  <sheetFormatPr defaultColWidth="2.69921875" defaultRowHeight="13.35" customHeight="1"/>
  <cols>
    <col min="1" max="1" width="1.59765625" style="124" customWidth="1"/>
    <col min="2" max="17" width="2.69921875" style="124"/>
    <col min="18" max="18" width="3.19921875" style="124" customWidth="1"/>
    <col min="19" max="19" width="3.69921875" style="124" customWidth="1"/>
    <col min="20" max="21" width="2.69921875" style="124"/>
    <col min="22" max="22" width="6.796875" style="124" bestFit="1" customWidth="1"/>
    <col min="23" max="23" width="2.69921875" style="124"/>
    <col min="24" max="24" width="5.19921875" style="124" bestFit="1" customWidth="1"/>
    <col min="25" max="25" width="2.69921875" style="124"/>
    <col min="26" max="26" width="5.19921875" style="124" bestFit="1" customWidth="1"/>
    <col min="27" max="27" width="2.69921875" style="124" customWidth="1"/>
    <col min="28" max="29" width="2.69921875" style="124"/>
    <col min="30" max="31" width="2.69921875" style="124" customWidth="1"/>
    <col min="32" max="33" width="2.69921875" style="124"/>
    <col min="34" max="34" width="3.69921875" style="124" customWidth="1"/>
    <col min="35" max="41" width="2.69921875" style="124"/>
    <col min="42" max="42" width="2.69921875" style="124" customWidth="1"/>
    <col min="43" max="47" width="2.69921875" style="124"/>
    <col min="48" max="48" width="5.59765625" style="124" bestFit="1" customWidth="1"/>
    <col min="49" max="16384" width="2.69921875" style="124"/>
  </cols>
  <sheetData>
    <row r="1" spans="2:53" ht="3.6" customHeight="1"/>
    <row r="2" spans="2:53" ht="13.35" customHeight="1">
      <c r="B2" s="750" t="str">
        <f>IF(COUNTA(注意事項!C15,注意事項!C18,注意事項!C21,注意事項!C24,注意事項!C28,注意事項!C30,注意事項!C33,注意事項!C36,注意事項!C40,注意事項!C42,注意事項!C44,注意事項!C49,注意事項!C52,注意事項!C55,注意事項!C58,注意事項!C62,注意事項!C64,注意事項!C67,注意事項!C71,注意事項!C73,注意事項!C75)&gt;0,
_xlfn.TEXTJOIN(CHAR(10),TRUE,IF(OR(注意事項!C15=コードマスタ!M3,注意事項!C49=コードマスタ!M3),コードマスタ!P2,""),
IF(OR(注意事項!C18=コードマスタ!M3,注意事項!C52=コードマスタ!M3),コードマスタ!P3,""),
IF(OR(注意事項!C21=コードマスタ!M3,注意事項!C55=コードマスタ!M3),コードマスタ!P9,""),
IF(OR(注意事項!C24=コードマスタ!M3,注意事項!C58=コードマスタ!M3),コードマスタ!P10,""),
IF(OR(注意事項!C28=コードマスタ!M3,注意事項!C30=コードマスタ!M3,注意事項!C33=コードマスタ!M3,注意事項!C36=コードマスタ!M3,注意事項!C62=コードマスタ!M3,注意事項!C64=コードマスタ!M3,注意事項!C67=コードマスタ!M3),コードマスタ!P4,""),
IF(OR(注意事項!C40=コードマスタ!M3,注意事項!C71=コードマスタ!M3),コードマスタ!P7,""),
IF(OR(注意事項!C42=コードマスタ!M3,注意事項!C73=コードマスタ!M3),コードマスタ!P6,""),
IF(OR(注意事項!C44=コードマスタ!M3,注意事項!C75=コードマスタ!M3),コードマスタ!P8,"")),"")</f>
        <v/>
      </c>
      <c r="C2" s="750"/>
      <c r="D2" s="750"/>
      <c r="E2" s="750"/>
      <c r="F2" s="750"/>
      <c r="G2" s="750"/>
      <c r="H2" s="750"/>
      <c r="I2" s="750"/>
      <c r="J2" s="750"/>
      <c r="K2" s="750"/>
      <c r="L2" s="750"/>
      <c r="M2" s="750"/>
      <c r="N2" s="750"/>
      <c r="O2" s="750"/>
      <c r="P2" s="750"/>
      <c r="Q2" s="750"/>
      <c r="R2" s="750"/>
      <c r="S2" s="750"/>
      <c r="T2" s="750"/>
      <c r="U2" s="750"/>
      <c r="V2" s="750"/>
      <c r="W2" s="750"/>
      <c r="X2" s="750"/>
      <c r="Y2" s="750"/>
      <c r="Z2" s="750"/>
      <c r="AA2" s="750"/>
      <c r="AB2" s="750"/>
      <c r="AC2" s="750"/>
      <c r="AD2" s="750"/>
      <c r="AE2" s="750"/>
      <c r="AF2" s="750"/>
      <c r="AG2" s="750"/>
      <c r="AH2" s="750"/>
      <c r="AI2" s="750"/>
      <c r="AJ2" s="750"/>
      <c r="AK2" s="750"/>
      <c r="AL2" s="750"/>
      <c r="AM2" s="750"/>
      <c r="AN2" s="750"/>
      <c r="AO2" s="750"/>
      <c r="AP2" s="125"/>
      <c r="AQ2" s="125"/>
      <c r="AR2" s="125"/>
      <c r="AS2" s="125"/>
      <c r="AT2" s="624"/>
      <c r="AU2" s="625" t="s">
        <v>16165</v>
      </c>
      <c r="AV2" s="625"/>
      <c r="AW2" s="594" t="s">
        <v>16167</v>
      </c>
      <c r="AX2" s="125"/>
    </row>
    <row r="3" spans="2:53" ht="3.75" customHeight="1"/>
    <row r="4" spans="2:53" ht="3.75" customHeight="1"/>
    <row r="5" spans="2:53" ht="13.35" customHeight="1">
      <c r="B5" s="661" t="s">
        <v>3685</v>
      </c>
      <c r="C5" s="661"/>
      <c r="D5" s="661"/>
      <c r="E5" s="661"/>
      <c r="F5" s="661"/>
      <c r="G5" s="661"/>
      <c r="H5" s="126"/>
      <c r="I5" s="126"/>
      <c r="J5" s="126"/>
      <c r="K5" s="126"/>
      <c r="L5" s="126"/>
      <c r="M5" s="126"/>
      <c r="N5" s="126"/>
      <c r="AH5" s="751"/>
      <c r="AI5" s="751"/>
      <c r="AJ5" s="665"/>
      <c r="AK5" s="666" t="s">
        <v>2</v>
      </c>
      <c r="AL5" s="665"/>
      <c r="AM5" s="664" t="s">
        <v>3</v>
      </c>
      <c r="AN5" s="665"/>
      <c r="AO5" s="664" t="s">
        <v>4</v>
      </c>
      <c r="AP5" s="127"/>
      <c r="AQ5" s="127"/>
      <c r="AR5" s="127"/>
      <c r="AS5" s="127"/>
      <c r="AT5" s="127"/>
      <c r="AU5" s="127"/>
      <c r="AV5" s="127"/>
      <c r="AW5" s="127"/>
      <c r="AX5" s="127"/>
      <c r="AY5" s="127"/>
      <c r="AZ5" s="128"/>
      <c r="BA5" s="128"/>
    </row>
    <row r="6" spans="2:53" ht="3.75" customHeight="1">
      <c r="B6" s="126"/>
      <c r="C6" s="126"/>
      <c r="D6" s="126"/>
      <c r="E6" s="126"/>
      <c r="F6" s="126"/>
      <c r="G6" s="126"/>
      <c r="H6" s="126"/>
      <c r="I6" s="126"/>
      <c r="J6" s="126"/>
      <c r="K6" s="126"/>
      <c r="L6" s="126"/>
      <c r="M6" s="126"/>
      <c r="N6" s="126"/>
      <c r="AK6" s="128"/>
      <c r="AL6" s="128"/>
      <c r="AM6" s="128"/>
      <c r="AN6" s="127"/>
      <c r="AO6" s="127"/>
      <c r="AP6" s="127"/>
      <c r="AQ6" s="127"/>
      <c r="AR6" s="127"/>
      <c r="AS6" s="127"/>
      <c r="AT6" s="127"/>
      <c r="AU6" s="127"/>
      <c r="AV6" s="127"/>
      <c r="AW6" s="127"/>
      <c r="AX6" s="127"/>
      <c r="AY6" s="127"/>
      <c r="AZ6" s="128"/>
      <c r="BA6" s="128"/>
    </row>
    <row r="7" spans="2:53" ht="3.75" customHeight="1">
      <c r="AL7" s="125"/>
      <c r="AM7" s="125"/>
      <c r="AN7" s="125"/>
      <c r="AO7" s="125"/>
    </row>
    <row r="8" spans="2:53" ht="13.35" customHeight="1">
      <c r="N8" s="129"/>
      <c r="S8" s="129"/>
      <c r="T8" s="129"/>
      <c r="U8" s="129"/>
      <c r="AG8" s="125"/>
      <c r="AH8" s="125"/>
      <c r="AI8" s="125"/>
      <c r="AJ8" s="125"/>
      <c r="AK8" s="125"/>
      <c r="AL8" s="125"/>
      <c r="AM8" s="125"/>
      <c r="AN8" s="125"/>
      <c r="AO8" s="125"/>
    </row>
    <row r="9" spans="2:53" ht="3.75" customHeight="1">
      <c r="AL9" s="125"/>
      <c r="AM9" s="125"/>
      <c r="AN9" s="125"/>
      <c r="AO9" s="125"/>
    </row>
    <row r="10" spans="2:53" ht="3.75" customHeight="1"/>
    <row r="11" spans="2:53" ht="13.35" customHeight="1">
      <c r="B11" s="124" t="s">
        <v>3686</v>
      </c>
    </row>
    <row r="12" spans="2:53" ht="3.75" customHeight="1"/>
    <row r="13" spans="2:53" ht="3.75" customHeight="1">
      <c r="B13" s="130"/>
      <c r="C13" s="131"/>
      <c r="D13" s="131"/>
      <c r="E13" s="131"/>
      <c r="F13" s="131"/>
      <c r="G13" s="131"/>
      <c r="H13" s="131"/>
      <c r="I13" s="132"/>
      <c r="J13" s="130"/>
      <c r="K13" s="131"/>
      <c r="L13" s="131"/>
      <c r="M13" s="131"/>
      <c r="N13" s="131"/>
      <c r="O13" s="132"/>
      <c r="P13" s="683" t="str">
        <f xml:space="preserve">
IF(新_変更_1!K12&lt;&gt;"",新_変更_1!K12,
IF(新_変更_2!K12&lt;&gt;"",新_変更_2!K12,
IF(新_変更_3!J12&lt;&gt;"",新_変更_3!J12,
IF(新_変更_4!J12&lt;&gt;"",新_変更_4!J12,
IF(新_変更_5!J12&lt;&gt;"",新_変更_5!J12,
IF(新_変更_6!J12&lt;&gt;"",新_変更_6!J12,"")))))
&amp;新_休止_1!M8&amp;新_廃止_1!M8&amp;新_再開_1!M8&amp;新_書換_1!J11&amp;新_再交付_1!J11&amp;旧_新規_1!J35&amp;
IF(旧_変更_1!J12&lt;&gt;"",旧_変更_1!J12,
IF(旧_変更_2!J12&lt;&gt;"",旧_変更_2!J12,
IF(旧_変更_3!J12&lt;&gt;"",旧_変更_3!J12,
IF(旧_変更_4!J12&lt;&gt;"",旧_変更_4!J12,""))))
&amp;旧_休止_1!M8&amp;旧_廃止_1!M8&amp;旧_再開_1!M8&amp;旧_書換_1!J11&amp;旧_再交付_1!J11)</f>
        <v/>
      </c>
      <c r="Q13" s="684"/>
      <c r="R13" s="684"/>
      <c r="S13" s="684"/>
      <c r="T13" s="684"/>
      <c r="U13" s="684"/>
      <c r="V13" s="684"/>
      <c r="W13" s="684"/>
      <c r="X13" s="684"/>
      <c r="Y13" s="684"/>
      <c r="Z13" s="684"/>
      <c r="AA13" s="684"/>
      <c r="AB13" s="684"/>
      <c r="AC13" s="684"/>
      <c r="AD13" s="684"/>
      <c r="AE13" s="684"/>
      <c r="AF13" s="685"/>
      <c r="AG13" s="131"/>
      <c r="AH13" s="131"/>
      <c r="AI13" s="131"/>
      <c r="AJ13" s="131"/>
      <c r="AK13" s="131"/>
      <c r="AL13" s="131"/>
      <c r="AM13" s="131"/>
      <c r="AN13" s="131"/>
      <c r="AO13" s="132"/>
    </row>
    <row r="14" spans="2:53" ht="13.35" customHeight="1">
      <c r="B14" s="135" t="s">
        <v>3687</v>
      </c>
      <c r="I14" s="136"/>
      <c r="J14" s="135" t="s">
        <v>177</v>
      </c>
      <c r="O14" s="136"/>
      <c r="P14" s="686"/>
      <c r="Q14" s="687"/>
      <c r="R14" s="687"/>
      <c r="S14" s="687"/>
      <c r="T14" s="687"/>
      <c r="U14" s="687"/>
      <c r="V14" s="687"/>
      <c r="W14" s="687"/>
      <c r="X14" s="687"/>
      <c r="Y14" s="687"/>
      <c r="Z14" s="687"/>
      <c r="AA14" s="687"/>
      <c r="AB14" s="687"/>
      <c r="AC14" s="687"/>
      <c r="AD14" s="687"/>
      <c r="AE14" s="687"/>
      <c r="AF14" s="688"/>
      <c r="AH14" s="139"/>
      <c r="AO14" s="136"/>
      <c r="AQ14" s="124" t="s">
        <v>10146</v>
      </c>
    </row>
    <row r="15" spans="2:53" ht="3.75" customHeight="1">
      <c r="B15" s="135"/>
      <c r="I15" s="136"/>
      <c r="J15" s="140"/>
      <c r="K15" s="141"/>
      <c r="L15" s="141"/>
      <c r="M15" s="141"/>
      <c r="N15" s="141"/>
      <c r="O15" s="142"/>
      <c r="P15" s="689"/>
      <c r="Q15" s="690"/>
      <c r="R15" s="690"/>
      <c r="S15" s="690"/>
      <c r="T15" s="690"/>
      <c r="U15" s="690"/>
      <c r="V15" s="690"/>
      <c r="W15" s="690"/>
      <c r="X15" s="690"/>
      <c r="Y15" s="690"/>
      <c r="Z15" s="690"/>
      <c r="AA15" s="690"/>
      <c r="AB15" s="690"/>
      <c r="AC15" s="690"/>
      <c r="AD15" s="690"/>
      <c r="AE15" s="690"/>
      <c r="AF15" s="691"/>
      <c r="AG15" s="141"/>
      <c r="AH15" s="141"/>
      <c r="AI15" s="141"/>
      <c r="AJ15" s="141"/>
      <c r="AK15" s="141"/>
      <c r="AL15" s="141"/>
      <c r="AM15" s="141"/>
      <c r="AN15" s="141"/>
      <c r="AO15" s="142"/>
    </row>
    <row r="16" spans="2:53" ht="3.75" customHeight="1">
      <c r="B16" s="135"/>
      <c r="I16" s="136"/>
      <c r="J16" s="130"/>
      <c r="K16" s="131"/>
      <c r="L16" s="131"/>
      <c r="M16" s="131"/>
      <c r="N16" s="131"/>
      <c r="O16" s="132"/>
      <c r="P16" s="130"/>
      <c r="Q16" s="131"/>
      <c r="R16" s="131"/>
      <c r="S16" s="131"/>
      <c r="T16" s="131"/>
      <c r="U16" s="131"/>
      <c r="V16" s="131"/>
      <c r="W16" s="131"/>
      <c r="X16" s="131"/>
      <c r="Y16" s="132"/>
      <c r="Z16" s="130"/>
      <c r="AA16" s="131"/>
      <c r="AB16" s="131"/>
      <c r="AC16" s="131"/>
      <c r="AD16" s="131"/>
      <c r="AE16" s="132"/>
      <c r="AF16" s="130"/>
      <c r="AG16" s="131"/>
      <c r="AH16" s="131"/>
      <c r="AI16" s="131"/>
      <c r="AJ16" s="131"/>
      <c r="AK16" s="131"/>
      <c r="AL16" s="131"/>
      <c r="AM16" s="131"/>
      <c r="AN16" s="131"/>
      <c r="AO16" s="132"/>
    </row>
    <row r="17" spans="2:43" ht="13.35" customHeight="1">
      <c r="B17" s="135"/>
      <c r="C17" s="145"/>
      <c r="I17" s="136"/>
      <c r="J17" s="135" t="s">
        <v>188</v>
      </c>
      <c r="O17" s="136"/>
      <c r="P17" s="135"/>
      <c r="Q17" s="752" t="str">
        <f>新_新規_1!C42&amp;
IF(新_変更_1!C54&lt;&gt;"",新_変更_1!C54,
IF(新_変更_2!C49&lt;&gt;"",新_変更_2!C49,
IF(新_変更_3!C1733&lt;&gt;"",新_変更_3!C1733,
IF(新_変更_4!C70&lt;&gt;"",新_変更_4!C70,
IF(新_変更_5!C35&lt;&gt;"",新_変更_5!C35,
IF(新_変更_6!C37&lt;&gt;"",新_変更_6!C37,"")))))
&amp;新_休止_1!C22&amp;新_廃止_1!C22&amp;新_再開_1!C22&amp;新_書換_1!C33&amp;新_再交付_1!C30&amp;旧_新規_1!D47&amp;
IF(旧_変更_1!C61&lt;&gt;"",旧_変更_1!C61,
IF(旧_変更_2!C44&lt;&gt;"",旧_変更_2!C44,
IF(旧_変更_3!C67&lt;&gt;"",旧_変更_3!C67,
IF(旧_変更_4!C41&lt;&gt;"",旧_変更_4!C41,""))))
&amp;旧_休止_1!C22&amp;旧_廃止_1!C22&amp;旧_再開_1!C22&amp;旧_書換_1!C33&amp;旧_再交付_1!C30)</f>
        <v/>
      </c>
      <c r="R17" s="694"/>
      <c r="T17" s="146" t="str">
        <f>新_新規_1!E42&amp;
IF(新_変更_1!E54&lt;&gt;"",新_変更_1!E54,
IF(新_変更_2!E49&lt;&gt;"",新_変更_2!E49,
IF(新_変更_3!E1733&lt;&gt;"",新_変更_3!E1733,
IF(新_変更_4!E70&lt;&gt;"",新_変更_4!E70,
IF(新_変更_5!E35&lt;&gt;"",新_変更_5!E35,
IF(新_変更_6!E37&lt;&gt;"",新_変更_6!E37,""))))))
&amp;新_休止_1!E22&amp;新_廃止_1!E22&amp;新_再開_1!E22&amp;新_書換_1!E33&amp;新_再交付_1!E30&amp;旧_新規_1!F47&amp;
IF(旧_変更_1!E61&lt;&gt;"",旧_変更_1!E61,
IF(旧_変更_2!E44&lt;&gt;"",旧_変更_2!E44,
IF(旧_変更_3!E67&lt;&gt;"",旧_変更_3!E67,
IF(旧_変更_4!E41&lt;&gt;"",旧_変更_4!E41,""))))
&amp;旧_休止_1!E22&amp;旧_廃止_1!E22&amp;旧_再開_1!E22&amp;旧_書換_1!E33&amp;旧_再交付_1!E30</f>
        <v/>
      </c>
      <c r="U17" s="124" t="s">
        <v>12</v>
      </c>
      <c r="V17" s="146" t="str">
        <f>新_新規_1!G42&amp;
IF(新_変更_1!G54&lt;&gt;"",新_変更_1!G54,
IF(新_変更_2!G49&lt;&gt;"",新_変更_2!G49,
IF(新_変更_3!G1733&lt;&gt;"",新_変更_3!G1733,
IF(新_変更_4!G70&lt;&gt;"",新_変更_4!G70,
IF(新_変更_5!G35&lt;&gt;"",新_変更_5!G35,
IF(新_変更_6!G37&lt;&gt;"",新_変更_6!G37,"")))))
&amp;新_休止_1!G22&amp;新_廃止_1!G22&amp;新_再開_1!G22&amp;新_書換_1!G33&amp;新_再交付_1!G30&amp;旧_新規_1!H47&amp;
IF(旧_変更_1!G61&lt;&gt;"",旧_変更_1!G61,
IF(旧_変更_2!G44&lt;&gt;"",旧_変更_2!G44,
IF(旧_変更_3!G67&lt;&gt;"",旧_変更_3!G67,
IF(旧_変更_4!G41&lt;&gt;"",旧_変更_4!G41,""))))
&amp;旧_休止_1!G22&amp;旧_廃止_1!G22&amp;旧_再開_1!G22&amp;旧_書換_1!G33&amp;旧_再交付_1!G30)</f>
        <v/>
      </c>
      <c r="W17" s="124" t="s">
        <v>11</v>
      </c>
      <c r="X17" s="146" t="str">
        <f>新_新規_1!I42&amp;
IF(新_変更_1!I54&lt;&gt;"",新_変更_1!I54,
IF(新_変更_2!I49&lt;&gt;"",新_変更_2!I49,
IF(新_変更_3!I1733&lt;&gt;"",新_変更_3!I1733,
IF(新_変更_4!I70&lt;&gt;"",新_変更_4!I70,
IF(新_変更_5!I35&lt;&gt;"",新_変更_5!I35,
IF(新_変更_6!I37&lt;&gt;"",新_変更_6!I37,"")))))
&amp;新_休止_1!I22&amp;新_廃止_1!I22&amp;新_再開_1!I22&amp;新_書換_1!I33&amp;新_再交付_1!I30&amp;旧_新規_1!J47&amp;
IF(旧_変更_1!I61&lt;&gt;"",旧_変更_1!I61,
IF(旧_変更_2!I44&lt;&gt;"",旧_変更_2!I44,
IF(旧_変更_3!I67&lt;&gt;"",旧_変更_3!I67,
IF(旧_変更_4!I41&lt;&gt;"",旧_変更_4!I41,""))))
&amp;旧_休止_1!I22&amp;旧_廃止_1!I22&amp;旧_再開_1!I22&amp;旧_書換_1!I33&amp;旧_再交付_1!I30)</f>
        <v/>
      </c>
      <c r="Y17" s="124" t="s">
        <v>364</v>
      </c>
      <c r="Z17" s="135" t="s">
        <v>196</v>
      </c>
      <c r="AE17" s="136"/>
      <c r="AF17" s="135"/>
      <c r="AG17" s="752" t="str">
        <f>IF(新_変更_1!J23&lt;&gt;"",新_変更_1!J23,
IF(新_変更_2!J23&lt;&gt;"",新_変更_2!J23,
IF(新_変更_3!I25&lt;&gt;"",新_変更_3!I25,
IF(新_変更_4!I24&lt;&gt;"",新_変更_4!I24,
IF(新_変更_5!I24&lt;&gt;"",新_変更_5!I24,
IF(新_変更_6!I24&lt;&gt;"",新_変更_6!I24,
IF(旧_変更_1!I23&lt;&gt;"",旧_変更_1!I23,
IF(旧_変更_2!I23&lt;&gt;"",旧_変更_2!I23,
IF(旧_変更_3!I25&lt;&gt;"",旧_変更_3!I25,
IF(旧_変更_4!I24&lt;&gt;"",旧_変更_4!I24,""))))))))))</f>
        <v/>
      </c>
      <c r="AH17" s="694"/>
      <c r="AJ17" s="146" t="str">
        <f>IF(新_変更_1!L23&lt;&gt;"",新_変更_1!L23,
IF(新_変更_2!L23&lt;&gt;"",新_変更_2!L23,
IF(新_変更_3!K25&lt;&gt;"",新_変更_3!K25,
IF(新_変更_4!K24&lt;&gt;"",新_変更_4!K24,
IF(新_変更_5!K24&lt;&gt;"",新_変更_5!K24,
IF(新_変更_6!K24&lt;&gt;"",新_変更_6!K24,
IF(旧_変更_1!K23&lt;&gt;"",旧_変更_1!K23,
IF(旧_変更_2!K23&lt;&gt;"",旧_変更_2!K23,
IF(旧_変更_3!K25&lt;&gt;"",旧_変更_3!K25,
IF(旧_変更_4!K24&lt;&gt;"",旧_変更_4!K24,""))))))))))</f>
        <v/>
      </c>
      <c r="AK17" s="124" t="s">
        <v>12</v>
      </c>
      <c r="AL17" s="146" t="str">
        <f>IF(新_変更_1!N23&lt;&gt;"",新_変更_1!N23,
IF(新_変更_2!N23&lt;&gt;"",新_変更_2!N23,
IF(新_変更_3!M25&lt;&gt;"",新_変更_3!M25,
IF(新_変更_4!M24&lt;&gt;"",新_変更_4!M24,
IF(新_変更_5!M24&lt;&gt;"",新_変更_5!M24,
IF(新_変更_6!M24&lt;&gt;"",新_変更_6!M24,
IF(旧_変更_1!M23&lt;&gt;"",旧_変更_1!M23,
IF(旧_変更_2!M23&lt;&gt;"",旧_変更_2!M23,
IF(旧_変更_3!M25&lt;&gt;"",旧_変更_3!M25,
IF(旧_変更_4!M24&lt;&gt;"",旧_変更_4!M24,""))))))))))</f>
        <v/>
      </c>
      <c r="AM17" s="124" t="s">
        <v>11</v>
      </c>
      <c r="AN17" s="146" t="str">
        <f>IF(新_変更_1!P23&lt;&gt;"",新_変更_1!P23,
IF(新_変更_2!P23&lt;&gt;"",新_変更_2!P23,
IF(新_変更_3!O25&lt;&gt;"",新_変更_3!O25,
IF(新_変更_4!O24&lt;&gt;"",新_変更_4!O24,
IF(新_変更_5!O24&lt;&gt;"",新_変更_5!O24,
IF(新_変更_6!O24&lt;&gt;"",新_変更_6!O24,
IF(旧_変更_1!O23&lt;&gt;"",旧_変更_1!O23,
IF(旧_変更_2!O23&lt;&gt;"",旧_変更_2!O23,
IF(旧_変更_3!O25&lt;&gt;"",旧_変更_3!O25,
IF(旧_変更_4!O24&lt;&gt;"",旧_変更_4!O24,""))))))))))</f>
        <v/>
      </c>
      <c r="AO17" s="136" t="s">
        <v>364</v>
      </c>
    </row>
    <row r="18" spans="2:43" ht="3.75" customHeight="1">
      <c r="B18" s="135"/>
      <c r="I18" s="136"/>
      <c r="J18" s="140"/>
      <c r="K18" s="141"/>
      <c r="L18" s="141"/>
      <c r="M18" s="141"/>
      <c r="N18" s="141"/>
      <c r="O18" s="142"/>
      <c r="P18" s="140"/>
      <c r="Q18" s="141"/>
      <c r="R18" s="141"/>
      <c r="S18" s="141"/>
      <c r="T18" s="141"/>
      <c r="U18" s="141"/>
      <c r="V18" s="141"/>
      <c r="W18" s="141"/>
      <c r="X18" s="141"/>
      <c r="Y18" s="142"/>
      <c r="Z18" s="140"/>
      <c r="AA18" s="141"/>
      <c r="AB18" s="141"/>
      <c r="AC18" s="141"/>
      <c r="AD18" s="141"/>
      <c r="AE18" s="142"/>
      <c r="AF18" s="140"/>
      <c r="AG18" s="141"/>
      <c r="AH18" s="141"/>
      <c r="AI18" s="141"/>
      <c r="AJ18" s="141"/>
      <c r="AK18" s="141"/>
      <c r="AL18" s="141"/>
      <c r="AM18" s="141"/>
      <c r="AN18" s="141"/>
      <c r="AO18" s="142"/>
    </row>
    <row r="19" spans="2:43" ht="3.75" customHeight="1">
      <c r="B19" s="135"/>
      <c r="I19" s="136"/>
      <c r="J19" s="130"/>
      <c r="K19" s="131"/>
      <c r="L19" s="131"/>
      <c r="M19" s="131"/>
      <c r="N19" s="131"/>
      <c r="O19" s="132"/>
      <c r="P19" s="130"/>
      <c r="Q19" s="131"/>
      <c r="R19" s="131"/>
      <c r="S19" s="131"/>
      <c r="T19" s="131"/>
      <c r="U19" s="131"/>
      <c r="V19" s="131"/>
      <c r="W19" s="131"/>
      <c r="X19" s="131"/>
      <c r="Y19" s="132"/>
      <c r="Z19" s="130"/>
      <c r="AA19" s="131"/>
      <c r="AB19" s="131"/>
      <c r="AC19" s="131"/>
      <c r="AD19" s="131"/>
      <c r="AE19" s="132"/>
      <c r="AF19" s="130"/>
      <c r="AG19" s="131"/>
      <c r="AH19" s="131"/>
      <c r="AI19" s="131"/>
      <c r="AJ19" s="131"/>
      <c r="AK19" s="131"/>
      <c r="AL19" s="131"/>
      <c r="AM19" s="131"/>
      <c r="AN19" s="131"/>
      <c r="AO19" s="132"/>
    </row>
    <row r="20" spans="2:43" ht="13.35" customHeight="1">
      <c r="B20" s="135"/>
      <c r="C20" s="145"/>
      <c r="I20" s="136"/>
      <c r="J20" s="135" t="s">
        <v>194</v>
      </c>
      <c r="O20" s="136"/>
      <c r="P20" s="135"/>
      <c r="Q20" s="752" t="str">
        <f>IF(新_廃止_1!L16&lt;&gt;"", 新_廃止_1!L16, "") &amp; IF(旧_廃止_1!L16&lt;&gt;"", 旧_廃止_1!L16, "")</f>
        <v/>
      </c>
      <c r="R20" s="694"/>
      <c r="T20" s="146" t="str">
        <f>IF(新_廃止_1!N16&lt;&gt;"", 新_廃止_1!N16, "") &amp; IF(旧_廃止_1!N16&lt;&gt;"", 旧_廃止_1!N16, "")</f>
        <v/>
      </c>
      <c r="U20" s="124" t="s">
        <v>12</v>
      </c>
      <c r="V20" s="146" t="str">
        <f>IF(新_廃止_1!P16&lt;&gt;"", 新_廃止_1!P16, "") &amp; IF(旧_廃止_1!P16&lt;&gt;"", 旧_廃止_1!P16, "")</f>
        <v/>
      </c>
      <c r="W20" s="124" t="s">
        <v>11</v>
      </c>
      <c r="X20" s="146" t="str">
        <f>IF(新_廃止_1!R16&lt;&gt;"", 新_廃止_1!R16, "") &amp; IF(旧_廃止_1!R16&lt;&gt;"", 旧_廃止_1!R16, "")</f>
        <v/>
      </c>
      <c r="Y20" s="124" t="s">
        <v>364</v>
      </c>
      <c r="Z20" s="135" t="s">
        <v>195</v>
      </c>
      <c r="AE20" s="136"/>
      <c r="AF20" s="135"/>
      <c r="AG20" s="752" t="str">
        <f>IF(新_休止_1!L16&lt;&gt;"", 新_休止_1!L16, "") &amp; IF(旧_休止_1!L16&lt;&gt;"", 旧_休止_1!L16, "")</f>
        <v/>
      </c>
      <c r="AH20" s="694"/>
      <c r="AJ20" s="146" t="str">
        <f>IF(新_休止_1!N16&lt;&gt;"", 新_休止_1!N16, "") &amp; IF(旧_休止_1!N16&lt;&gt;"", 旧_休止_1!N16, "")</f>
        <v/>
      </c>
      <c r="AK20" s="124" t="s">
        <v>12</v>
      </c>
      <c r="AL20" s="146" t="str">
        <f>IF(新_休止_1!P16&lt;&gt;"", 新_休止_1!P16, "") &amp; IF(旧_休止_1!P16&lt;&gt;"", 旧_休止_1!P16, "")</f>
        <v/>
      </c>
      <c r="AM20" s="124" t="s">
        <v>11</v>
      </c>
      <c r="AN20" s="146" t="str">
        <f>IF(新_休止_1!R16&lt;&gt;"", 新_休止_1!R16, "") &amp; IF(旧_休止_1!R16&lt;&gt;"", 旧_休止_1!R16, "")</f>
        <v/>
      </c>
      <c r="AO20" s="136" t="s">
        <v>364</v>
      </c>
    </row>
    <row r="21" spans="2:43" ht="3.75" customHeight="1">
      <c r="B21" s="135"/>
      <c r="I21" s="136"/>
      <c r="J21" s="140"/>
      <c r="K21" s="141"/>
      <c r="L21" s="141"/>
      <c r="M21" s="141"/>
      <c r="N21" s="141"/>
      <c r="O21" s="142"/>
      <c r="P21" s="140"/>
      <c r="Q21" s="141"/>
      <c r="R21" s="141"/>
      <c r="S21" s="141"/>
      <c r="T21" s="141"/>
      <c r="U21" s="141"/>
      <c r="V21" s="141"/>
      <c r="W21" s="141"/>
      <c r="X21" s="141"/>
      <c r="Y21" s="142"/>
      <c r="Z21" s="140"/>
      <c r="AA21" s="141"/>
      <c r="AB21" s="141"/>
      <c r="AC21" s="141"/>
      <c r="AD21" s="141"/>
      <c r="AE21" s="142"/>
      <c r="AF21" s="140"/>
      <c r="AG21" s="141"/>
      <c r="AH21" s="141"/>
      <c r="AI21" s="141"/>
      <c r="AJ21" s="141"/>
      <c r="AK21" s="141"/>
      <c r="AL21" s="141"/>
      <c r="AM21" s="141"/>
      <c r="AN21" s="141"/>
      <c r="AO21" s="142"/>
    </row>
    <row r="22" spans="2:43" ht="3.75" customHeight="1">
      <c r="B22" s="135"/>
      <c r="I22" s="136"/>
      <c r="J22" s="130"/>
      <c r="K22" s="131"/>
      <c r="L22" s="131"/>
      <c r="M22" s="131"/>
      <c r="N22" s="131"/>
      <c r="O22" s="132"/>
      <c r="P22" s="130"/>
      <c r="Q22" s="131"/>
      <c r="R22" s="131"/>
      <c r="S22" s="131"/>
      <c r="T22" s="131"/>
      <c r="U22" s="131"/>
      <c r="V22" s="131"/>
      <c r="W22" s="131"/>
      <c r="X22" s="131"/>
      <c r="Y22" s="132"/>
      <c r="Z22" s="130"/>
      <c r="AA22" s="131"/>
      <c r="AB22" s="131"/>
      <c r="AC22" s="131"/>
      <c r="AD22" s="131"/>
      <c r="AE22" s="132"/>
      <c r="AF22" s="130"/>
      <c r="AG22" s="131"/>
      <c r="AH22" s="131"/>
      <c r="AI22" s="131"/>
      <c r="AJ22" s="131"/>
      <c r="AK22" s="131"/>
      <c r="AL22" s="131"/>
      <c r="AM22" s="131"/>
      <c r="AN22" s="131"/>
      <c r="AO22" s="132"/>
    </row>
    <row r="23" spans="2:43" ht="13.35" customHeight="1">
      <c r="B23" s="135"/>
      <c r="I23" s="136"/>
      <c r="J23" s="135" t="s">
        <v>318</v>
      </c>
      <c r="O23" s="136"/>
      <c r="P23" s="135"/>
      <c r="Q23" s="696" t="str">
        <f>IF(新_書換_1!I26&gt;"", 新_書換_1!I26, "") &amp; IF(旧_書換_1!I26&lt;&gt;"", 旧_書換_1!I26, "")</f>
        <v/>
      </c>
      <c r="R23" s="694"/>
      <c r="T23" s="146" t="str">
        <f>IF(新_書換_1!K26&gt;"", 新_書換_1!K26, "") &amp; IF(旧_書換_1!K26&lt;&gt;"", 旧_書換_1!K26, "")</f>
        <v/>
      </c>
      <c r="U23" s="124" t="s">
        <v>12</v>
      </c>
      <c r="V23" s="146" t="str">
        <f>IF(新_書換_1!M26&gt;"", 新_書換_1!M26, "") &amp; IF(旧_書換_1!M26&lt;&gt;"", 旧_書換_1!M26, "")</f>
        <v/>
      </c>
      <c r="W23" s="124" t="s">
        <v>11</v>
      </c>
      <c r="X23" s="146" t="str">
        <f>IF(新_書換_1!O26&gt;"", 新_書換_1!O26, "") &amp; IF(旧_書換_1!O26&lt;&gt;"", 旧_書換_1!O26, "")</f>
        <v/>
      </c>
      <c r="Y23" s="124" t="s">
        <v>364</v>
      </c>
      <c r="Z23" s="135" t="s">
        <v>197</v>
      </c>
      <c r="AE23" s="136"/>
      <c r="AF23" s="135"/>
      <c r="AG23" s="696" t="str">
        <f>IF(新_再開_1!L16&lt;&gt;"", 新_再開_1!L16, "") &amp; IF(旧_再開_1!L16&lt;&gt;"", 旧_再開_1!L16, "")</f>
        <v/>
      </c>
      <c r="AH23" s="694"/>
      <c r="AJ23" s="146" t="str">
        <f>IF(新_再開_1!N16&lt;&gt;"", 新_再開_1!N16, "") &amp; IF(旧_再開_1!N16&lt;&gt;"", 旧_再開_1!N16, "")</f>
        <v/>
      </c>
      <c r="AK23" s="124" t="s">
        <v>12</v>
      </c>
      <c r="AL23" s="146" t="str">
        <f>IF(新_再開_1!P16&lt;&gt;"", 新_再開_1!P16, "") &amp; IF(旧_再開_1!P16&lt;&gt;"", 旧_再開_1!P16, "")</f>
        <v/>
      </c>
      <c r="AM23" s="124" t="s">
        <v>11</v>
      </c>
      <c r="AN23" s="146" t="str">
        <f>IF(新_再開_1!R16&lt;&gt;"", 新_再開_1!R16, "") &amp; IF(旧_再開_1!R16&lt;&gt;"", 旧_再開_1!R16, "")</f>
        <v/>
      </c>
      <c r="AO23" s="136" t="s">
        <v>364</v>
      </c>
    </row>
    <row r="24" spans="2:43" ht="3.75" customHeight="1">
      <c r="B24" s="135"/>
      <c r="I24" s="136"/>
      <c r="J24" s="140"/>
      <c r="K24" s="141"/>
      <c r="L24" s="141"/>
      <c r="M24" s="141"/>
      <c r="N24" s="141"/>
      <c r="O24" s="142"/>
      <c r="P24" s="140"/>
      <c r="Q24" s="141"/>
      <c r="R24" s="141"/>
      <c r="S24" s="141"/>
      <c r="T24" s="141"/>
      <c r="U24" s="141"/>
      <c r="V24" s="141"/>
      <c r="W24" s="141"/>
      <c r="X24" s="141"/>
      <c r="Y24" s="142"/>
      <c r="Z24" s="140"/>
      <c r="AA24" s="141"/>
      <c r="AB24" s="141"/>
      <c r="AC24" s="141"/>
      <c r="AD24" s="141"/>
      <c r="AE24" s="142"/>
      <c r="AF24" s="140"/>
      <c r="AG24" s="141"/>
      <c r="AH24" s="141"/>
      <c r="AI24" s="141"/>
      <c r="AJ24" s="141"/>
      <c r="AK24" s="141"/>
      <c r="AL24" s="141"/>
      <c r="AM24" s="141"/>
      <c r="AN24" s="141"/>
      <c r="AO24" s="142"/>
    </row>
    <row r="25" spans="2:43" ht="3.75" customHeight="1">
      <c r="B25" s="135"/>
      <c r="I25" s="136"/>
      <c r="J25" s="130"/>
      <c r="K25" s="131"/>
      <c r="L25" s="131"/>
      <c r="M25" s="131"/>
      <c r="N25" s="131"/>
      <c r="O25" s="132"/>
      <c r="P25" s="130"/>
      <c r="Q25" s="131"/>
      <c r="R25" s="131"/>
      <c r="S25" s="131"/>
      <c r="T25" s="131"/>
      <c r="U25" s="131"/>
      <c r="V25" s="131"/>
      <c r="W25" s="131"/>
      <c r="X25" s="131"/>
      <c r="Y25" s="132"/>
      <c r="Z25" s="130"/>
      <c r="AA25" s="131"/>
      <c r="AB25" s="131"/>
      <c r="AC25" s="131"/>
      <c r="AD25" s="131"/>
      <c r="AE25" s="131"/>
      <c r="AF25" s="131"/>
      <c r="AG25" s="131"/>
      <c r="AH25" s="131"/>
      <c r="AI25" s="131"/>
      <c r="AJ25" s="131"/>
      <c r="AK25" s="131"/>
      <c r="AL25" s="131"/>
      <c r="AM25" s="131"/>
      <c r="AN25" s="131"/>
      <c r="AO25" s="132"/>
    </row>
    <row r="26" spans="2:43" ht="13.35" customHeight="1">
      <c r="B26" s="135"/>
      <c r="I26" s="136"/>
      <c r="J26" s="135" t="s">
        <v>3688</v>
      </c>
      <c r="O26" s="136"/>
      <c r="P26" s="135"/>
      <c r="Q26" s="696" t="str">
        <f>IF(新_再交付_1!R11&lt;&gt;"", 新_再交付_1!R11, "") &amp; IF(旧_再交付_1!R11&lt;&gt;"", 旧_再交付_1!R11, "")</f>
        <v/>
      </c>
      <c r="R26" s="694"/>
      <c r="T26" s="146" t="str">
        <f>IF(新_再交付_1!T11&lt;&gt;"", 新_再交付_1!T11, "") &amp; IF(旧_再交付_1!T11&lt;&gt;"", 旧_再交付_1!T11, "")</f>
        <v/>
      </c>
      <c r="U26" s="124" t="s">
        <v>12</v>
      </c>
      <c r="V26" s="146" t="str">
        <f>IF(新_再交付_1!W11&lt;&gt;"", 新_再交付_1!W11, "") &amp; IF(旧_再交付_1!W11&lt;&gt;"", 旧_再交付_1!W11, "")</f>
        <v/>
      </c>
      <c r="W26" s="124" t="s">
        <v>11</v>
      </c>
      <c r="X26" s="146" t="str">
        <f>IF(新_再交付_1!Y11&lt;&gt;"", 新_再交付_1!Y11, "") &amp; IF(旧_再交付_1!Y11&lt;&gt;"", 旧_再交付_1!Y11, "")</f>
        <v/>
      </c>
      <c r="Y26" s="124" t="s">
        <v>364</v>
      </c>
      <c r="Z26" s="135"/>
      <c r="AO26" s="136"/>
    </row>
    <row r="27" spans="2:43" ht="3.75" customHeight="1">
      <c r="B27" s="135"/>
      <c r="I27" s="136"/>
      <c r="J27" s="140"/>
      <c r="K27" s="141"/>
      <c r="L27" s="141"/>
      <c r="M27" s="141"/>
      <c r="N27" s="141"/>
      <c r="O27" s="142"/>
      <c r="P27" s="140"/>
      <c r="Q27" s="141"/>
      <c r="R27" s="141"/>
      <c r="S27" s="141"/>
      <c r="T27" s="141"/>
      <c r="U27" s="141"/>
      <c r="V27" s="141"/>
      <c r="W27" s="141"/>
      <c r="X27" s="141"/>
      <c r="Y27" s="142"/>
      <c r="Z27" s="140"/>
      <c r="AA27" s="141"/>
      <c r="AB27" s="141"/>
      <c r="AC27" s="141"/>
      <c r="AD27" s="141"/>
      <c r="AE27" s="141"/>
      <c r="AF27" s="141"/>
      <c r="AG27" s="141"/>
      <c r="AH27" s="141"/>
      <c r="AI27" s="141"/>
      <c r="AJ27" s="141"/>
      <c r="AK27" s="141"/>
      <c r="AL27" s="141"/>
      <c r="AM27" s="141"/>
      <c r="AN27" s="141"/>
      <c r="AO27" s="142"/>
    </row>
    <row r="28" spans="2:43" ht="3.75" customHeight="1">
      <c r="B28" s="135"/>
      <c r="I28" s="136"/>
      <c r="J28" s="130"/>
      <c r="K28" s="131"/>
      <c r="L28" s="131"/>
      <c r="M28" s="131"/>
      <c r="N28" s="131"/>
      <c r="O28" s="131"/>
      <c r="P28" s="131"/>
      <c r="Q28" s="131"/>
      <c r="R28" s="131"/>
      <c r="S28" s="131"/>
      <c r="T28" s="131"/>
      <c r="U28" s="131"/>
      <c r="V28" s="131"/>
      <c r="W28" s="131"/>
      <c r="X28" s="131"/>
      <c r="Y28" s="131"/>
      <c r="Z28" s="131"/>
      <c r="AA28" s="131"/>
      <c r="AB28" s="131"/>
      <c r="AC28" s="131"/>
      <c r="AD28" s="131"/>
      <c r="AE28" s="131"/>
      <c r="AF28" s="131"/>
      <c r="AG28" s="131"/>
      <c r="AH28" s="131"/>
      <c r="AI28" s="131"/>
      <c r="AJ28" s="131"/>
      <c r="AK28" s="131"/>
      <c r="AL28" s="131"/>
      <c r="AM28" s="131"/>
      <c r="AN28" s="131"/>
      <c r="AO28" s="132"/>
    </row>
    <row r="29" spans="2:43" ht="13.35" customHeight="1">
      <c r="B29" s="135"/>
      <c r="I29" s="136"/>
      <c r="J29" s="135" t="s">
        <v>199</v>
      </c>
      <c r="M29" s="147" t="str">
        <f>IF(新_新規_1!T4="選択中","〇","")&amp;
IF(新_新規_2!M1="選択中","〇","")&amp;
IF(新_新規_3!N1="選択中","〇","")&amp;
IF(新_新規_4!AO1="選択中","〇","")&amp;
IF(旧_新規_1!T4="選択中","〇","")&amp;
IF(旧_新規_2!T2="選択中","〇","")</f>
        <v/>
      </c>
      <c r="N29" s="124" t="s">
        <v>38</v>
      </c>
      <c r="S29" s="633"/>
      <c r="T29" s="630" t="s">
        <v>3689</v>
      </c>
      <c r="U29" s="630"/>
      <c r="V29" s="630"/>
      <c r="W29" s="630"/>
      <c r="X29" s="633"/>
      <c r="Y29" s="630" t="s">
        <v>3690</v>
      </c>
      <c r="Z29" s="630"/>
      <c r="AA29" s="630"/>
      <c r="AB29" s="630"/>
      <c r="AC29" s="630"/>
      <c r="AD29" s="630"/>
      <c r="AE29" s="633"/>
      <c r="AF29" s="630" t="s">
        <v>3691</v>
      </c>
      <c r="AG29" s="630"/>
      <c r="AH29" s="630"/>
      <c r="AI29" s="630"/>
      <c r="AJ29" s="630"/>
      <c r="AK29" s="633"/>
      <c r="AL29" s="630" t="s">
        <v>3692</v>
      </c>
      <c r="AM29" s="630"/>
      <c r="AN29" s="630"/>
      <c r="AO29" s="632"/>
      <c r="AQ29" s="124" t="s">
        <v>3693</v>
      </c>
    </row>
    <row r="30" spans="2:43" ht="3.75" customHeight="1">
      <c r="B30" s="135"/>
      <c r="I30" s="136"/>
      <c r="J30" s="135"/>
      <c r="AO30" s="136"/>
    </row>
    <row r="31" spans="2:43" ht="3.75" customHeight="1">
      <c r="B31" s="135"/>
      <c r="I31" s="136"/>
      <c r="J31" s="135"/>
      <c r="AO31" s="136"/>
    </row>
    <row r="32" spans="2:43" ht="13.35" customHeight="1">
      <c r="B32" s="135"/>
      <c r="I32" s="136"/>
      <c r="J32" s="135"/>
      <c r="M32" s="633"/>
      <c r="N32" s="630" t="s">
        <v>3694</v>
      </c>
      <c r="O32" s="630"/>
      <c r="P32" s="630"/>
      <c r="Q32" s="630"/>
      <c r="R32" s="630"/>
      <c r="S32" s="633"/>
      <c r="T32" s="630" t="s">
        <v>3695</v>
      </c>
      <c r="U32" s="630"/>
      <c r="V32" s="630"/>
      <c r="AO32" s="136"/>
    </row>
    <row r="33" spans="2:43" ht="3.75" customHeight="1">
      <c r="B33" s="135"/>
      <c r="I33" s="136"/>
      <c r="J33" s="135"/>
      <c r="AO33" s="136"/>
    </row>
    <row r="34" spans="2:43" ht="3.75" customHeight="1">
      <c r="B34" s="135"/>
      <c r="I34" s="136"/>
      <c r="J34" s="135"/>
      <c r="AO34" s="136"/>
    </row>
    <row r="35" spans="2:43" ht="13.35" customHeight="1">
      <c r="B35" s="135"/>
      <c r="I35" s="136"/>
      <c r="J35" s="135"/>
      <c r="M35" s="147" t="str">
        <f>IF(新_変更_3!J21=コードマスタ!N3,新_変更_3!J21,"")
&amp;IF(旧_変更_3!R22=コードマスタ!N3,新_変更_3!J21,"")</f>
        <v/>
      </c>
      <c r="N35" s="124" t="s">
        <v>3696</v>
      </c>
      <c r="S35" s="147" t="str">
        <f>IF(新_変更_3!N21=コードマスタ!N3,新_変更_3!N21,"")</f>
        <v/>
      </c>
      <c r="T35" s="124" t="s">
        <v>200</v>
      </c>
      <c r="X35" s="147" t="str">
        <f>IF(新_変更_3!S21=コードマスタ!N3,新_変更_3!S21,"")</f>
        <v/>
      </c>
      <c r="Y35" s="124" t="s">
        <v>3697</v>
      </c>
      <c r="AE35" s="147" t="str">
        <f>IF(新_変更_1!K21=コードマスタ!N3,新_変更_1!K21,"")
&amp;IF(旧_変更_1!J21=コードマスタ!N3,旧_変更_1!J21,"")</f>
        <v/>
      </c>
      <c r="AF35" s="124" t="s">
        <v>3698</v>
      </c>
      <c r="AK35" s="147" t="str">
        <f>IF(新_変更_2!K21=コードマスタ!N3,新_変更_2!K21,"")
&amp;IF(旧_変更_3!J22=コードマスタ!N3,旧_変更_3!J22,"")</f>
        <v/>
      </c>
      <c r="AL35" s="124" t="s">
        <v>53</v>
      </c>
      <c r="AO35" s="136"/>
      <c r="AQ35" s="124" t="s">
        <v>3699</v>
      </c>
    </row>
    <row r="36" spans="2:43" ht="3.75" customHeight="1">
      <c r="B36" s="135"/>
      <c r="I36" s="136"/>
      <c r="J36" s="135"/>
      <c r="AO36" s="136"/>
    </row>
    <row r="37" spans="2:43" ht="3.75" customHeight="1">
      <c r="B37" s="135"/>
      <c r="I37" s="136"/>
      <c r="J37" s="135"/>
      <c r="AO37" s="136"/>
    </row>
    <row r="38" spans="2:43" ht="13.35" customHeight="1">
      <c r="B38" s="135"/>
      <c r="I38" s="136"/>
      <c r="J38" s="135"/>
      <c r="M38" s="147" t="str">
        <f>IF(新_変更_1!O21=コードマスタ!N3,新_変更_1!O21,"")
&amp;IF(旧_変更_1!O21=コードマスタ!N3,旧_変更_1!O21,"")</f>
        <v/>
      </c>
      <c r="N38" s="124" t="s">
        <v>3700</v>
      </c>
      <c r="S38" s="634"/>
      <c r="T38" s="630" t="s">
        <v>3701</v>
      </c>
      <c r="U38" s="630"/>
      <c r="V38" s="630"/>
      <c r="X38" s="147" t="str">
        <f>IF(新_変更_3!J22=コードマスタ!N3,新_変更_3!J22,"")
&amp;IF(旧_変更_2!J21=コードマスタ!N3,旧_変更_2!J21,"")</f>
        <v/>
      </c>
      <c r="Y38" s="124" t="s">
        <v>3702</v>
      </c>
      <c r="AE38" s="147" t="str">
        <f>IF(新_変更_3!N22=コードマスタ!N3,新_変更_3!N22,"")
&amp;IF(旧_変更_2!N21=コードマスタ!N3,旧_変更_2!N21,"")</f>
        <v/>
      </c>
      <c r="AF38" s="124" t="s">
        <v>3703</v>
      </c>
      <c r="AK38" s="147" t="str">
        <f>IF(新_変更_3!S22=コードマスタ!N3,新_変更_3!S22,"")
&amp;IF(旧_変更_2!S21=コードマスタ!N3,旧_変更_2!S21,"")</f>
        <v/>
      </c>
      <c r="AL38" s="124" t="s">
        <v>3704</v>
      </c>
      <c r="AO38" s="136"/>
    </row>
    <row r="39" spans="2:43" ht="3.75" customHeight="1">
      <c r="B39" s="135"/>
      <c r="I39" s="136"/>
      <c r="J39" s="135"/>
      <c r="AO39" s="136"/>
    </row>
    <row r="40" spans="2:43" ht="3.75" customHeight="1">
      <c r="B40" s="135"/>
      <c r="I40" s="136"/>
      <c r="J40" s="135"/>
      <c r="AO40" s="136"/>
    </row>
    <row r="41" spans="2:43" ht="13.35" customHeight="1">
      <c r="B41" s="135"/>
      <c r="I41" s="136"/>
      <c r="J41" s="135"/>
      <c r="M41" s="147" t="str">
        <f>IF(新_変更_3!J23=コードマスタ!N3,新_変更_3!J23,"")</f>
        <v/>
      </c>
      <c r="N41" s="124" t="s">
        <v>3705</v>
      </c>
      <c r="X41" s="139" t="s">
        <v>13</v>
      </c>
      <c r="AO41" s="136"/>
    </row>
    <row r="42" spans="2:43" ht="3.75" customHeight="1">
      <c r="B42" s="135"/>
      <c r="I42" s="136"/>
      <c r="J42" s="135"/>
      <c r="AO42" s="136"/>
    </row>
    <row r="43" spans="2:43" ht="3.75" customHeight="1">
      <c r="B43" s="135"/>
      <c r="I43" s="136"/>
      <c r="J43" s="135"/>
      <c r="AO43" s="136"/>
    </row>
    <row r="44" spans="2:43" ht="13.35" customHeight="1">
      <c r="B44" s="135"/>
      <c r="I44" s="136"/>
      <c r="J44" s="629"/>
      <c r="K44" s="630"/>
      <c r="L44" s="630"/>
      <c r="M44" s="631" t="str">
        <f>新_変更_6!C29&amp;旧_変更_4!C29</f>
        <v/>
      </c>
      <c r="N44" s="630" t="s">
        <v>3706</v>
      </c>
      <c r="O44" s="630"/>
      <c r="P44" s="630"/>
      <c r="Q44" s="630"/>
      <c r="R44" s="630"/>
      <c r="S44" s="631" t="str">
        <f>新_変更_6!I29&amp;旧_変更_4!I29</f>
        <v/>
      </c>
      <c r="T44" s="630" t="s">
        <v>3707</v>
      </c>
      <c r="U44" s="630"/>
      <c r="V44" s="630"/>
      <c r="W44" s="630"/>
      <c r="X44" s="630"/>
      <c r="Y44" s="630"/>
      <c r="Z44" s="630"/>
      <c r="AA44" s="631" t="str">
        <f>新_変更_6!Q29&amp;旧_変更_4!Q29</f>
        <v/>
      </c>
      <c r="AB44" s="630" t="s">
        <v>3708</v>
      </c>
      <c r="AC44" s="630"/>
      <c r="AD44" s="630"/>
      <c r="AE44" s="630"/>
      <c r="AF44" s="630"/>
      <c r="AG44" s="630"/>
      <c r="AH44" s="630"/>
      <c r="AI44" s="630"/>
      <c r="AJ44" s="630"/>
      <c r="AK44" s="630"/>
      <c r="AL44" s="630"/>
      <c r="AM44" s="630"/>
      <c r="AN44" s="630"/>
      <c r="AO44" s="632"/>
    </row>
    <row r="45" spans="2:43" ht="3.75" customHeight="1">
      <c r="B45" s="135"/>
      <c r="I45" s="136"/>
      <c r="J45" s="135"/>
      <c r="AO45" s="136"/>
    </row>
    <row r="46" spans="2:43" ht="3.75" customHeight="1">
      <c r="B46" s="135"/>
      <c r="I46" s="136"/>
      <c r="J46" s="135"/>
      <c r="AO46" s="136"/>
    </row>
    <row r="47" spans="2:43" ht="13.35" customHeight="1">
      <c r="B47" s="135"/>
      <c r="I47" s="136"/>
      <c r="J47" s="135"/>
      <c r="M47" s="160" t="str">
        <f>IF(新_変更_4!J21=コードマスタ!N3,新_変更_4!J21,"")
&amp;IF(旧_変更_3!R21=コードマスタ!N3,旧_変更_3!R21,"")</f>
        <v/>
      </c>
      <c r="N47" s="124" t="s">
        <v>3709</v>
      </c>
      <c r="S47" s="631" t="str">
        <f>新_変更_6!C31&amp;旧_変更_4!I31</f>
        <v/>
      </c>
      <c r="T47" s="630" t="s">
        <v>3710</v>
      </c>
      <c r="U47" s="630"/>
      <c r="V47" s="630"/>
      <c r="W47" s="630"/>
      <c r="X47" s="630"/>
      <c r="Y47" s="630"/>
      <c r="AA47" s="147" t="str">
        <f>IF(新_変更_4!N21=コードマスタ!N3,新_変更_4!N21,"")</f>
        <v/>
      </c>
      <c r="AB47" s="124" t="s">
        <v>3711</v>
      </c>
      <c r="AO47" s="136"/>
    </row>
    <row r="48" spans="2:43" ht="3.75" customHeight="1">
      <c r="B48" s="135"/>
      <c r="I48" s="136"/>
      <c r="J48" s="135"/>
      <c r="AO48" s="136"/>
    </row>
    <row r="49" spans="2:43" ht="3.75" customHeight="1">
      <c r="B49" s="135"/>
      <c r="I49" s="136"/>
      <c r="J49" s="135"/>
      <c r="AO49" s="136"/>
    </row>
    <row r="50" spans="2:43" ht="13.35" customHeight="1">
      <c r="B50" s="135"/>
      <c r="I50" s="136"/>
      <c r="J50" s="135"/>
      <c r="M50" s="147" t="str">
        <f>IF(新_変更_4!J22=コードマスタ!N3,新_変更_4!J22,"")</f>
        <v/>
      </c>
      <c r="N50" s="124" t="s">
        <v>3712</v>
      </c>
      <c r="X50" s="634" t="str">
        <f>新_変更_6!I25&amp;旧_変更_4!M33</f>
        <v/>
      </c>
      <c r="Y50" s="630" t="s">
        <v>3713</v>
      </c>
      <c r="Z50" s="630"/>
      <c r="AA50" s="630"/>
      <c r="AB50" s="630"/>
      <c r="AC50" s="630"/>
      <c r="AD50" s="630"/>
      <c r="AE50" s="630"/>
      <c r="AO50" s="136"/>
    </row>
    <row r="51" spans="2:43" ht="3.75" customHeight="1">
      <c r="B51" s="135"/>
      <c r="I51" s="136"/>
      <c r="J51" s="135"/>
      <c r="AO51" s="136"/>
    </row>
    <row r="52" spans="2:43" ht="3.75" customHeight="1">
      <c r="B52" s="135"/>
      <c r="I52" s="136"/>
      <c r="J52" s="135"/>
      <c r="AO52" s="136"/>
    </row>
    <row r="53" spans="2:43" ht="13.35" customHeight="1">
      <c r="B53" s="135"/>
      <c r="I53" s="136"/>
      <c r="J53" s="629"/>
      <c r="K53" s="630"/>
      <c r="L53" s="630"/>
      <c r="M53" s="631"/>
      <c r="N53" s="630" t="s">
        <v>3714</v>
      </c>
      <c r="O53" s="630"/>
      <c r="P53" s="630"/>
      <c r="Q53" s="630"/>
      <c r="R53" s="630"/>
      <c r="S53" s="630"/>
      <c r="T53" s="630"/>
      <c r="U53" s="630"/>
      <c r="V53" s="630"/>
      <c r="W53" s="630"/>
      <c r="X53" s="631" t="str">
        <f>新_変更_6!C33&amp;旧_変更_4!M35</f>
        <v/>
      </c>
      <c r="Y53" s="630" t="s">
        <v>3715</v>
      </c>
      <c r="Z53" s="630"/>
      <c r="AA53" s="630"/>
      <c r="AB53" s="630"/>
      <c r="AC53" s="630"/>
      <c r="AD53" s="630"/>
      <c r="AE53" s="631" t="str">
        <f>新_変更_4!T21&amp;旧_変更_4!T35</f>
        <v/>
      </c>
      <c r="AF53" s="630" t="s">
        <v>3716</v>
      </c>
      <c r="AG53" s="630"/>
      <c r="AH53" s="630"/>
      <c r="AI53" s="630"/>
      <c r="AJ53" s="630"/>
      <c r="AK53" s="630"/>
      <c r="AL53" s="630"/>
      <c r="AM53" s="630"/>
      <c r="AN53" s="630"/>
      <c r="AO53" s="632"/>
    </row>
    <row r="54" spans="2:43" ht="3.75" customHeight="1">
      <c r="B54" s="135"/>
      <c r="I54" s="136"/>
      <c r="J54" s="135"/>
      <c r="AO54" s="136"/>
    </row>
    <row r="55" spans="2:43" ht="3.75" customHeight="1">
      <c r="B55" s="135"/>
      <c r="I55" s="136"/>
      <c r="J55" s="135"/>
      <c r="AO55" s="136"/>
    </row>
    <row r="56" spans="2:43" ht="13.35" customHeight="1">
      <c r="B56" s="135"/>
      <c r="I56" s="136"/>
      <c r="J56" s="135"/>
      <c r="M56" s="147" t="str">
        <f>IF(新_変更_4!T22=コードマスタ!N3,新_変更_4!T22,"")
&amp;IF(旧_変更_3!J23=コードマスタ!N3,旧_変更_3!J23,"")</f>
        <v/>
      </c>
      <c r="N56" s="124" t="s">
        <v>68</v>
      </c>
      <c r="AO56" s="136"/>
    </row>
    <row r="57" spans="2:43" ht="3.75" customHeight="1">
      <c r="B57" s="135"/>
      <c r="I57" s="136"/>
      <c r="J57" s="135"/>
      <c r="AO57" s="136"/>
    </row>
    <row r="58" spans="2:43" ht="3.75" customHeight="1">
      <c r="B58" s="135"/>
      <c r="I58" s="136"/>
      <c r="J58" s="135"/>
      <c r="AO58" s="136"/>
    </row>
    <row r="59" spans="2:43" ht="13.35" customHeight="1">
      <c r="B59" s="135"/>
      <c r="I59" s="136"/>
      <c r="J59" s="629"/>
      <c r="K59" s="630"/>
      <c r="L59" s="630"/>
      <c r="M59" s="634" t="s">
        <v>13</v>
      </c>
      <c r="N59" s="630" t="s">
        <v>3717</v>
      </c>
      <c r="O59" s="630"/>
      <c r="P59" s="630"/>
      <c r="Q59" s="630"/>
      <c r="R59" s="630"/>
      <c r="S59" s="633"/>
      <c r="T59" s="630" t="s">
        <v>3718</v>
      </c>
      <c r="U59" s="630"/>
      <c r="V59" s="630"/>
      <c r="W59" s="630"/>
      <c r="X59" s="630"/>
      <c r="Y59" s="630"/>
      <c r="Z59" s="630"/>
      <c r="AA59" s="630"/>
      <c r="AB59" s="630"/>
      <c r="AC59" s="630"/>
      <c r="AD59" s="630"/>
      <c r="AE59" s="630"/>
      <c r="AF59" s="630"/>
      <c r="AG59" s="630"/>
      <c r="AH59" s="630"/>
      <c r="AI59" s="630"/>
      <c r="AJ59" s="630"/>
      <c r="AK59" s="630"/>
      <c r="AL59" s="630"/>
      <c r="AM59" s="630"/>
      <c r="AN59" s="630"/>
      <c r="AO59" s="632"/>
      <c r="AQ59" s="124" t="s">
        <v>3719</v>
      </c>
    </row>
    <row r="60" spans="2:43" ht="3.75" customHeight="1">
      <c r="B60" s="135"/>
      <c r="I60" s="136"/>
      <c r="J60" s="140"/>
      <c r="K60" s="141"/>
      <c r="L60" s="141"/>
      <c r="M60" s="141"/>
      <c r="N60" s="141"/>
      <c r="O60" s="141"/>
      <c r="P60" s="141"/>
      <c r="Q60" s="141"/>
      <c r="R60" s="141"/>
      <c r="S60" s="141"/>
      <c r="T60" s="141"/>
      <c r="U60" s="141"/>
      <c r="V60" s="141"/>
      <c r="W60" s="141"/>
      <c r="X60" s="141"/>
      <c r="Y60" s="141"/>
      <c r="Z60" s="141"/>
      <c r="AA60" s="141"/>
      <c r="AB60" s="141"/>
      <c r="AC60" s="141"/>
      <c r="AD60" s="141"/>
      <c r="AE60" s="141"/>
      <c r="AF60" s="141"/>
      <c r="AG60" s="141"/>
      <c r="AH60" s="141"/>
      <c r="AI60" s="141"/>
      <c r="AJ60" s="141"/>
      <c r="AK60" s="141"/>
      <c r="AL60" s="141"/>
      <c r="AM60" s="141"/>
      <c r="AN60" s="141"/>
      <c r="AO60" s="142"/>
    </row>
    <row r="61" spans="2:43" ht="3.75" customHeight="1">
      <c r="B61" s="135"/>
      <c r="I61" s="136"/>
      <c r="J61" s="135"/>
      <c r="O61" s="136"/>
      <c r="P61" s="743" t="str">
        <f>(IF(新_変更_1!J20&lt;&gt;"","事項：","")&amp;IF(新_変更_1!J20&lt;&gt;"",新_変更_1!J20,"")&amp;"　")&amp;
(IF(新_変更_1!J24&lt;&gt;"","備考：","")&amp;IF(新_変更_1!J24&lt;&gt;"",新_変更_1!J24,"")&amp;"　")&amp;
(IF(新_変更_2!J20&lt;&gt;"","事項：","")&amp;IF(新_変更_2!J20&lt;&gt;"",新_変更_2!J20,"")&amp;"　")&amp;
(IF(新_変更_2!J24&lt;&gt;"","備考：","")&amp;IF(新_変更_2!J24&lt;&gt;"",新_変更_2!J24,"")&amp;"　")&amp;
(IF(新_変更_3!I20&lt;&gt;"","事項：","")&amp;IF(新_変更_3!I20&lt;&gt;"",新_変更_3!I20,"")&amp;"　")&amp;
(IF(新_変更_3!I26&lt;&gt;"","備考：","")&amp;IF(新_変更_3!I26&lt;&gt;"",新_変更_3!I26,"")&amp;"　")&amp;
(IF(新_変更_4!I20&lt;&gt;"","事項：","")&amp;IF(新_変更_4!I20&lt;&gt;"",新_変更_4!I20,"")&amp;"　")&amp;
(IF(新_変更_4!I25&lt;&gt;"","備考：","")&amp;IF(新_変更_4!I25&lt;&gt;"",新_変更_4!I25,"")&amp;"　")&amp;
(IF(新_変更_6!I20&lt;&gt;"","事項：","")&amp;IF(新_変更_6!I20&lt;&gt;"",新_変更_6!I20,"")&amp;"　")&amp;
(IF(新_変更_6!I25&lt;&gt;"","備考：","")&amp;IF(新_変更_6!I25&lt;&gt;"",新_変更_6!I25,"")&amp;"　")&amp;
(IF(旧_変更_1!I20&lt;&gt;"","事項：","")&amp;IF(旧_変更_1!I20&lt;&gt;"",旧_変更_1!I20,"")&amp;"　")&amp;
(IF(旧_変更_1!I24&lt;&gt;"","備考：","")&amp;IF(旧_変更_1!I24&lt;&gt;"",旧_変更_1!I24,"")&amp;"　")&amp;
(IF(旧_変更_2!I20&lt;&gt;"","事項：","")&amp;IF(旧_変更_2!I20&lt;&gt;"",旧_変更_2!I20,"")&amp;"　")&amp;
(IF(旧_変更_2!I24&lt;&gt;"","備考：","")&amp;IF(旧_変更_2!I24&lt;&gt;"",旧_変更_2!I24,"")&amp;"　")&amp;
(IF(旧_変更_4!I20&lt;&gt;"","事項：","")&amp;IF(旧_変更_4!I20&lt;&gt;"",旧_変更_4!I20,"")&amp;"　")&amp;
(IF(旧_変更_4!I25&lt;&gt;"","備考：","")&amp;IF(旧_変更_4!I25&lt;&gt;"",旧_変更_4!I25,"")&amp;"　")&amp;
(IF(新_休止_1!L17&lt;&gt;"","備考：","")&amp;IF(新_休止_1!L17&lt;&gt;"",新_休止_1!L17,"")&amp;"　")&amp;
(IF(旧_休止_1!L17&lt;&gt;"","備考：","")&amp;IF(旧_休止_1!L17&lt;&gt;"",旧_休止_1!L17,"")&amp;"　")&amp;
(IF(新_廃止_1!L17&lt;&gt;"","備考：","")&amp;IF(新_廃止_1!L17&lt;&gt;"",新_廃止_1!L17,"")&amp;"　")&amp;
(IF(旧_廃止_1!L17&lt;&gt;"","備考：","")&amp;IF(旧_廃止_1!L17&lt;&gt;"",旧_廃止_1!L17,"")&amp;"　")&amp;
(IF(新_再開_1!L17&lt;&gt;"","備考：","")&amp;IF(新_再開_1!L17&lt;&gt;"",新_再開_1!L17,"")&amp;"　")&amp;
(IF(旧_再開_1!L17&lt;&gt;"","備考：","")&amp;IF(旧_再開_1!L17&lt;&gt;"",旧_再開_1!L17,"")&amp;"　")&amp;
(IF(新_書換_1!C22&lt;&gt;"","事項：","")&amp;IF(新_書換_1!C22&lt;&gt;"",新_書換_1!C22,"")&amp;"　")&amp;
(IF(新_書換_1!I22&lt;&gt;"","変更前：","")&amp;IF(新_書換_1!I22&lt;&gt;"",新_書換_1!I22,"")&amp;"　")&amp;
(IF(新_書換_1!R22&lt;&gt;"","変更後：","")&amp;IF(新_書換_1!R22&lt;&gt;"",新_書換_1!R22,"")&amp;"　")&amp;
(IF(旧_書換_1!C22&lt;&gt;"","事項：","")&amp;IF(旧_書換_1!C22&lt;&gt;"",旧_書換_1!C22,"")&amp;"　")&amp;
(IF(旧_書換_1!I22&lt;&gt;"","変更前：","")&amp;IF(旧_書換_1!I22&lt;&gt;"",旧_書換_1!I22,"")&amp;"　")&amp;
(IF(旧_書換_1!R22&lt;&gt;"","変更後：","")&amp;IF(旧_書換_1!R22&lt;&gt;"",旧_書換_1!R22,"")&amp;"　")&amp;
(IF(新_再交付_1!I21&lt;&gt;"","再交付の理由：","")&amp;IF(新_再交付_1!I21&lt;&gt;"",新_再交付_1!I21,"")&amp;"　")&amp;
(IF(旧_再交付_1!I21&lt;&gt;"","再交付の理由：","")&amp;IF(旧_再交付_1!I21&lt;&gt;"",旧_再交付_1!I21,"")&amp;"　")&amp;
(IF(新_再交付_1!I24&lt;&gt;"","備考：","")&amp;IF(新_再交付_1!I24&lt;&gt;"",新_再交付_1!I24,"")&amp;"　")&amp;
(IF(旧_再交付_1!I24&lt;&gt;"","備考：","")&amp;IF(旧_再交付_1!I24&lt;&gt;"",旧_再交付_1!I24,"")&amp;"　")</f>
        <v>　　　　　　　　　　　　　　　　　　　　　　　　　　　　　　　　</v>
      </c>
      <c r="Q61" s="684"/>
      <c r="R61" s="684"/>
      <c r="S61" s="684"/>
      <c r="T61" s="684"/>
      <c r="U61" s="684"/>
      <c r="V61" s="684"/>
      <c r="W61" s="684"/>
      <c r="X61" s="684"/>
      <c r="Y61" s="684"/>
      <c r="Z61" s="684"/>
      <c r="AA61" s="684"/>
      <c r="AB61" s="684"/>
      <c r="AC61" s="684"/>
      <c r="AD61" s="684"/>
      <c r="AE61" s="684"/>
      <c r="AF61" s="684"/>
      <c r="AG61" s="684"/>
      <c r="AH61" s="684"/>
      <c r="AI61" s="684"/>
      <c r="AJ61" s="684"/>
      <c r="AK61" s="684"/>
      <c r="AL61" s="684"/>
      <c r="AM61" s="684"/>
      <c r="AN61" s="684"/>
      <c r="AO61" s="685"/>
    </row>
    <row r="62" spans="2:43" ht="13.35" customHeight="1">
      <c r="B62" s="135"/>
      <c r="I62" s="136"/>
      <c r="J62" s="135" t="s">
        <v>218</v>
      </c>
      <c r="O62" s="136"/>
      <c r="P62" s="686"/>
      <c r="Q62" s="687"/>
      <c r="R62" s="687"/>
      <c r="S62" s="687"/>
      <c r="T62" s="687"/>
      <c r="U62" s="687"/>
      <c r="V62" s="687"/>
      <c r="W62" s="687"/>
      <c r="X62" s="687"/>
      <c r="Y62" s="687"/>
      <c r="Z62" s="687"/>
      <c r="AA62" s="687"/>
      <c r="AB62" s="687"/>
      <c r="AC62" s="687"/>
      <c r="AD62" s="687"/>
      <c r="AE62" s="687"/>
      <c r="AF62" s="687"/>
      <c r="AG62" s="687"/>
      <c r="AH62" s="687"/>
      <c r="AI62" s="687"/>
      <c r="AJ62" s="687"/>
      <c r="AK62" s="687"/>
      <c r="AL62" s="687"/>
      <c r="AM62" s="687"/>
      <c r="AN62" s="687"/>
      <c r="AO62" s="688"/>
    </row>
    <row r="63" spans="2:43" ht="3.75" customHeight="1">
      <c r="B63" s="140"/>
      <c r="C63" s="141"/>
      <c r="D63" s="141"/>
      <c r="E63" s="141"/>
      <c r="F63" s="141"/>
      <c r="G63" s="141"/>
      <c r="H63" s="141"/>
      <c r="I63" s="142"/>
      <c r="J63" s="140"/>
      <c r="K63" s="141"/>
      <c r="L63" s="141"/>
      <c r="M63" s="141"/>
      <c r="N63" s="141"/>
      <c r="O63" s="142"/>
      <c r="P63" s="689"/>
      <c r="Q63" s="690"/>
      <c r="R63" s="690"/>
      <c r="S63" s="690"/>
      <c r="T63" s="690"/>
      <c r="U63" s="690"/>
      <c r="V63" s="690"/>
      <c r="W63" s="690"/>
      <c r="X63" s="690"/>
      <c r="Y63" s="690"/>
      <c r="Z63" s="690"/>
      <c r="AA63" s="690"/>
      <c r="AB63" s="690"/>
      <c r="AC63" s="690"/>
      <c r="AD63" s="690"/>
      <c r="AE63" s="690"/>
      <c r="AF63" s="690"/>
      <c r="AG63" s="690"/>
      <c r="AH63" s="690"/>
      <c r="AI63" s="690"/>
      <c r="AJ63" s="690"/>
      <c r="AK63" s="690"/>
      <c r="AL63" s="690"/>
      <c r="AM63" s="690"/>
      <c r="AN63" s="690"/>
      <c r="AO63" s="691"/>
    </row>
    <row r="64" spans="2:43" ht="3.75" customHeight="1">
      <c r="B64" s="135"/>
      <c r="I64" s="136"/>
      <c r="K64" s="133"/>
      <c r="L64" s="133"/>
      <c r="M64" s="133"/>
      <c r="N64" s="753" t="str">
        <f>IF(OR(注意事項!C15=コードマスタ!M3,注意事項!C18=コードマスタ!M3,注意事項!C21=コードマスタ!M3,注意事項!C24=コードマスタ!M3,注意事項!C28=コードマスタ!M3,注意事項!C30=コードマスタ!M3,注意事項!C33=コードマスタ!M3,注意事項!C36=コードマスタ!M3,注意事項!C40=コードマスタ!M3,注意事項!C42=コードマスタ!M3,注意事項!C44=コードマスタ!M3),"1:新配置販売業","") &amp;
 IF(OR(注意事項!C49=コードマスタ!M3,注意事項!C52=コードマスタ!M3,注意事項!C55=コードマスタ!M3,注意事項!C58=コードマスタ!M3,注意事項!C62=コードマスタ!M3,注意事項!C64=コードマスタ!M3,注意事項!C67=コードマスタ!M3,注意事項!C71=コードマスタ!M3,注意事項!C73=コードマスタ!M3,注意事項!C75=コードマスタ!M3),"2:既存配置販売業","")</f>
        <v/>
      </c>
      <c r="O64" s="754"/>
      <c r="P64" s="754"/>
      <c r="Q64" s="754"/>
      <c r="R64" s="754"/>
      <c r="S64" s="754"/>
      <c r="T64" s="754"/>
      <c r="U64" s="754"/>
      <c r="V64" s="754"/>
      <c r="W64" s="754"/>
      <c r="X64" s="754"/>
      <c r="Y64" s="754"/>
      <c r="Z64" s="754"/>
      <c r="AA64" s="754"/>
      <c r="AB64" s="754"/>
      <c r="AC64" s="754"/>
      <c r="AD64" s="754"/>
      <c r="AE64" s="754"/>
      <c r="AF64" s="754"/>
      <c r="AG64" s="754"/>
      <c r="AH64" s="754"/>
      <c r="AI64" s="754"/>
      <c r="AJ64" s="754"/>
      <c r="AK64" s="754"/>
      <c r="AL64" s="754"/>
      <c r="AM64" s="754"/>
      <c r="AN64" s="754"/>
      <c r="AO64" s="755"/>
    </row>
    <row r="65" spans="2:48" ht="13.35" customHeight="1">
      <c r="B65" s="135" t="s">
        <v>3720</v>
      </c>
      <c r="I65" s="136"/>
      <c r="J65" s="137" t="s">
        <v>3745</v>
      </c>
      <c r="K65" s="137"/>
      <c r="L65" s="137"/>
      <c r="M65" s="137"/>
      <c r="N65" s="756"/>
      <c r="O65" s="757"/>
      <c r="P65" s="757"/>
      <c r="Q65" s="757"/>
      <c r="R65" s="757"/>
      <c r="S65" s="757"/>
      <c r="T65" s="757"/>
      <c r="U65" s="757"/>
      <c r="V65" s="757"/>
      <c r="W65" s="757"/>
      <c r="X65" s="757"/>
      <c r="Y65" s="757"/>
      <c r="Z65" s="757"/>
      <c r="AA65" s="757"/>
      <c r="AB65" s="757"/>
      <c r="AC65" s="757"/>
      <c r="AD65" s="757"/>
      <c r="AE65" s="757"/>
      <c r="AF65" s="757"/>
      <c r="AG65" s="757"/>
      <c r="AH65" s="757"/>
      <c r="AI65" s="757"/>
      <c r="AJ65" s="757"/>
      <c r="AK65" s="757"/>
      <c r="AL65" s="757"/>
      <c r="AM65" s="757"/>
      <c r="AN65" s="757"/>
      <c r="AO65" s="758"/>
      <c r="AQ65" s="124" t="s">
        <v>6662</v>
      </c>
      <c r="AR65" s="129"/>
    </row>
    <row r="66" spans="2:48" ht="3.75" customHeight="1">
      <c r="B66" s="135"/>
      <c r="I66" s="136"/>
      <c r="J66" s="143"/>
      <c r="K66" s="143"/>
      <c r="L66" s="143"/>
      <c r="M66" s="143"/>
      <c r="N66" s="759"/>
      <c r="O66" s="760"/>
      <c r="P66" s="760"/>
      <c r="Q66" s="760"/>
      <c r="R66" s="760"/>
      <c r="S66" s="760"/>
      <c r="T66" s="760"/>
      <c r="U66" s="760"/>
      <c r="V66" s="760"/>
      <c r="W66" s="760"/>
      <c r="X66" s="760"/>
      <c r="Y66" s="760"/>
      <c r="Z66" s="760"/>
      <c r="AA66" s="760"/>
      <c r="AB66" s="760"/>
      <c r="AC66" s="760"/>
      <c r="AD66" s="760"/>
      <c r="AE66" s="760"/>
      <c r="AF66" s="760"/>
      <c r="AG66" s="760"/>
      <c r="AH66" s="760"/>
      <c r="AI66" s="760"/>
      <c r="AJ66" s="760"/>
      <c r="AK66" s="760"/>
      <c r="AL66" s="760"/>
      <c r="AM66" s="760"/>
      <c r="AN66" s="760"/>
      <c r="AO66" s="761"/>
    </row>
    <row r="67" spans="2:48" ht="3.75" customHeight="1">
      <c r="B67" s="135"/>
      <c r="I67" s="136"/>
      <c r="J67" s="630"/>
      <c r="K67" s="649"/>
      <c r="L67" s="649"/>
      <c r="M67" s="649"/>
      <c r="N67" s="762"/>
      <c r="O67" s="699"/>
      <c r="P67" s="699"/>
      <c r="Q67" s="699"/>
      <c r="R67" s="699"/>
      <c r="S67" s="699"/>
      <c r="T67" s="699"/>
      <c r="U67" s="699"/>
      <c r="V67" s="699"/>
      <c r="W67" s="699"/>
      <c r="X67" s="699"/>
      <c r="Y67" s="699"/>
      <c r="Z67" s="699"/>
      <c r="AA67" s="699"/>
      <c r="AB67" s="699"/>
      <c r="AC67" s="699"/>
      <c r="AD67" s="699"/>
      <c r="AE67" s="699"/>
      <c r="AF67" s="699"/>
      <c r="AG67" s="699"/>
      <c r="AH67" s="699"/>
      <c r="AI67" s="699"/>
      <c r="AJ67" s="708"/>
      <c r="AK67" s="645"/>
      <c r="AL67" s="645"/>
      <c r="AM67" s="645"/>
      <c r="AN67" s="645"/>
      <c r="AO67" s="646"/>
    </row>
    <row r="68" spans="2:48" ht="13.35" customHeight="1">
      <c r="B68" s="135"/>
      <c r="I68" s="136"/>
      <c r="J68" s="636" t="s">
        <v>3755</v>
      </c>
      <c r="K68" s="636"/>
      <c r="L68" s="636"/>
      <c r="M68" s="636"/>
      <c r="N68" s="701"/>
      <c r="O68" s="702"/>
      <c r="P68" s="702"/>
      <c r="Q68" s="702"/>
      <c r="R68" s="702"/>
      <c r="S68" s="702"/>
      <c r="T68" s="702"/>
      <c r="U68" s="702"/>
      <c r="V68" s="702"/>
      <c r="W68" s="702"/>
      <c r="X68" s="702"/>
      <c r="Y68" s="702"/>
      <c r="Z68" s="702"/>
      <c r="AA68" s="702"/>
      <c r="AB68" s="702"/>
      <c r="AC68" s="702"/>
      <c r="AD68" s="702"/>
      <c r="AE68" s="702"/>
      <c r="AF68" s="702"/>
      <c r="AG68" s="702"/>
      <c r="AH68" s="702"/>
      <c r="AI68" s="702"/>
      <c r="AJ68" s="710"/>
      <c r="AK68" s="630"/>
      <c r="AL68" s="634"/>
      <c r="AM68" s="630" t="s">
        <v>29</v>
      </c>
      <c r="AN68" s="630"/>
      <c r="AO68" s="632"/>
      <c r="AQ68" s="129"/>
      <c r="AR68" s="129"/>
    </row>
    <row r="69" spans="2:48" ht="3.75" customHeight="1">
      <c r="B69" s="135"/>
      <c r="I69" s="136"/>
      <c r="J69" s="642"/>
      <c r="K69" s="642"/>
      <c r="L69" s="642"/>
      <c r="M69" s="642"/>
      <c r="N69" s="704"/>
      <c r="O69" s="705"/>
      <c r="P69" s="705"/>
      <c r="Q69" s="705"/>
      <c r="R69" s="705"/>
      <c r="S69" s="705"/>
      <c r="T69" s="705"/>
      <c r="U69" s="705"/>
      <c r="V69" s="705"/>
      <c r="W69" s="705"/>
      <c r="X69" s="705"/>
      <c r="Y69" s="705"/>
      <c r="Z69" s="705"/>
      <c r="AA69" s="705"/>
      <c r="AB69" s="705"/>
      <c r="AC69" s="705"/>
      <c r="AD69" s="705"/>
      <c r="AE69" s="705"/>
      <c r="AF69" s="705"/>
      <c r="AG69" s="705"/>
      <c r="AH69" s="705"/>
      <c r="AI69" s="705"/>
      <c r="AJ69" s="712"/>
      <c r="AK69" s="639"/>
      <c r="AL69" s="639"/>
      <c r="AM69" s="639"/>
      <c r="AN69" s="639"/>
      <c r="AO69" s="640"/>
    </row>
    <row r="70" spans="2:48" ht="3.75" customHeight="1">
      <c r="B70" s="135"/>
      <c r="I70" s="136"/>
      <c r="J70" s="630"/>
      <c r="K70" s="649"/>
      <c r="L70" s="649"/>
      <c r="M70" s="649"/>
      <c r="N70" s="698"/>
      <c r="O70" s="699"/>
      <c r="P70" s="699"/>
      <c r="Q70" s="699"/>
      <c r="R70" s="699"/>
      <c r="S70" s="699"/>
      <c r="T70" s="699"/>
      <c r="U70" s="699"/>
      <c r="V70" s="699"/>
      <c r="W70" s="699"/>
      <c r="X70" s="699"/>
      <c r="Y70" s="699"/>
      <c r="Z70" s="699"/>
      <c r="AA70" s="699"/>
      <c r="AB70" s="699"/>
      <c r="AC70" s="699"/>
      <c r="AD70" s="699"/>
      <c r="AE70" s="699"/>
      <c r="AF70" s="699"/>
      <c r="AG70" s="699"/>
      <c r="AH70" s="699"/>
      <c r="AI70" s="699"/>
      <c r="AJ70" s="699"/>
      <c r="AK70" s="699"/>
      <c r="AL70" s="699"/>
      <c r="AM70" s="699"/>
      <c r="AN70" s="699"/>
      <c r="AO70" s="708"/>
    </row>
    <row r="71" spans="2:48" ht="13.35" customHeight="1">
      <c r="B71" s="135"/>
      <c r="I71" s="136"/>
      <c r="J71" s="636" t="s">
        <v>61</v>
      </c>
      <c r="K71" s="636"/>
      <c r="L71" s="636"/>
      <c r="M71" s="636"/>
      <c r="N71" s="701"/>
      <c r="O71" s="702"/>
      <c r="P71" s="702"/>
      <c r="Q71" s="702"/>
      <c r="R71" s="702"/>
      <c r="S71" s="702"/>
      <c r="T71" s="702"/>
      <c r="U71" s="702"/>
      <c r="V71" s="702"/>
      <c r="W71" s="702"/>
      <c r="X71" s="702"/>
      <c r="Y71" s="702"/>
      <c r="Z71" s="702"/>
      <c r="AA71" s="702"/>
      <c r="AB71" s="702"/>
      <c r="AC71" s="702"/>
      <c r="AD71" s="702"/>
      <c r="AE71" s="702"/>
      <c r="AF71" s="702"/>
      <c r="AG71" s="702"/>
      <c r="AH71" s="702"/>
      <c r="AI71" s="702"/>
      <c r="AJ71" s="702"/>
      <c r="AK71" s="702"/>
      <c r="AL71" s="702"/>
      <c r="AM71" s="702"/>
      <c r="AN71" s="702"/>
      <c r="AO71" s="710"/>
    </row>
    <row r="72" spans="2:48" ht="3.75" customHeight="1">
      <c r="B72" s="135"/>
      <c r="I72" s="136"/>
      <c r="J72" s="642"/>
      <c r="K72" s="642"/>
      <c r="L72" s="642"/>
      <c r="M72" s="642"/>
      <c r="N72" s="704"/>
      <c r="O72" s="705"/>
      <c r="P72" s="705"/>
      <c r="Q72" s="705"/>
      <c r="R72" s="705"/>
      <c r="S72" s="705"/>
      <c r="T72" s="705"/>
      <c r="U72" s="705"/>
      <c r="V72" s="705"/>
      <c r="W72" s="705"/>
      <c r="X72" s="705"/>
      <c r="Y72" s="705"/>
      <c r="Z72" s="705"/>
      <c r="AA72" s="705"/>
      <c r="AB72" s="705"/>
      <c r="AC72" s="705"/>
      <c r="AD72" s="705"/>
      <c r="AE72" s="705"/>
      <c r="AF72" s="705"/>
      <c r="AG72" s="705"/>
      <c r="AH72" s="705"/>
      <c r="AI72" s="705"/>
      <c r="AJ72" s="705"/>
      <c r="AK72" s="705"/>
      <c r="AL72" s="705"/>
      <c r="AM72" s="705"/>
      <c r="AN72" s="705"/>
      <c r="AO72" s="712"/>
    </row>
    <row r="73" spans="2:48" ht="3.75" customHeight="1">
      <c r="B73" s="135"/>
      <c r="I73" s="136"/>
      <c r="J73" s="660"/>
      <c r="K73" s="660"/>
      <c r="L73" s="660"/>
      <c r="M73" s="660"/>
      <c r="N73" s="670"/>
      <c r="O73" s="671"/>
      <c r="P73" s="671"/>
      <c r="Q73" s="671"/>
      <c r="R73" s="672"/>
      <c r="S73" s="645"/>
      <c r="T73" s="679"/>
      <c r="U73" s="671"/>
      <c r="V73" s="671"/>
      <c r="W73" s="671"/>
      <c r="X73" s="671"/>
      <c r="Y73" s="672"/>
      <c r="Z73" s="645"/>
      <c r="AA73" s="645"/>
      <c r="AB73" s="645"/>
      <c r="AC73" s="646"/>
      <c r="AD73" s="679"/>
      <c r="AE73" s="671"/>
      <c r="AF73" s="671"/>
      <c r="AG73" s="671"/>
      <c r="AH73" s="671"/>
      <c r="AI73" s="671"/>
      <c r="AJ73" s="671"/>
      <c r="AK73" s="671"/>
      <c r="AL73" s="671"/>
      <c r="AM73" s="671"/>
      <c r="AN73" s="671"/>
      <c r="AO73" s="672"/>
    </row>
    <row r="74" spans="2:48" ht="13.35" customHeight="1">
      <c r="B74" s="135"/>
      <c r="I74" s="136"/>
      <c r="J74" s="661" t="s">
        <v>15</v>
      </c>
      <c r="K74" s="662"/>
      <c r="L74" s="662"/>
      <c r="M74" s="662"/>
      <c r="N74" s="673"/>
      <c r="O74" s="674"/>
      <c r="P74" s="674"/>
      <c r="Q74" s="674"/>
      <c r="R74" s="675"/>
      <c r="S74" s="662" t="s">
        <v>359</v>
      </c>
      <c r="T74" s="673"/>
      <c r="U74" s="674"/>
      <c r="V74" s="674"/>
      <c r="W74" s="674"/>
      <c r="X74" s="674"/>
      <c r="Y74" s="675"/>
      <c r="Z74" s="630" t="s">
        <v>56</v>
      </c>
      <c r="AA74" s="630"/>
      <c r="AB74" s="630"/>
      <c r="AC74" s="632"/>
      <c r="AD74" s="673"/>
      <c r="AE74" s="674"/>
      <c r="AF74" s="674"/>
      <c r="AG74" s="674"/>
      <c r="AH74" s="674"/>
      <c r="AI74" s="674"/>
      <c r="AJ74" s="674"/>
      <c r="AK74" s="674"/>
      <c r="AL74" s="674"/>
      <c r="AM74" s="674"/>
      <c r="AN74" s="674"/>
      <c r="AO74" s="675"/>
      <c r="AQ74" s="153"/>
      <c r="AR74" s="153"/>
      <c r="AS74" s="153"/>
      <c r="AT74" s="153"/>
      <c r="AU74" s="153"/>
      <c r="AV74" s="153"/>
    </row>
    <row r="75" spans="2:48" ht="3.75" customHeight="1">
      <c r="B75" s="135"/>
      <c r="I75" s="136"/>
      <c r="J75" s="663"/>
      <c r="K75" s="663"/>
      <c r="L75" s="663"/>
      <c r="M75" s="663"/>
      <c r="N75" s="676"/>
      <c r="O75" s="677"/>
      <c r="P75" s="677"/>
      <c r="Q75" s="677"/>
      <c r="R75" s="678"/>
      <c r="S75" s="639"/>
      <c r="T75" s="676"/>
      <c r="U75" s="677"/>
      <c r="V75" s="677"/>
      <c r="W75" s="677"/>
      <c r="X75" s="677"/>
      <c r="Y75" s="678"/>
      <c r="Z75" s="639"/>
      <c r="AA75" s="639"/>
      <c r="AB75" s="639"/>
      <c r="AC75" s="640"/>
      <c r="AD75" s="676"/>
      <c r="AE75" s="677"/>
      <c r="AF75" s="677"/>
      <c r="AG75" s="677"/>
      <c r="AH75" s="677"/>
      <c r="AI75" s="677"/>
      <c r="AJ75" s="677"/>
      <c r="AK75" s="677"/>
      <c r="AL75" s="677"/>
      <c r="AM75" s="677"/>
      <c r="AN75" s="677"/>
      <c r="AO75" s="678"/>
    </row>
    <row r="76" spans="2:48" ht="3.75" customHeight="1">
      <c r="B76" s="135"/>
      <c r="I76" s="136"/>
      <c r="J76" s="645"/>
      <c r="K76" s="645"/>
      <c r="L76" s="645"/>
      <c r="M76" s="646"/>
      <c r="N76" s="673"/>
      <c r="O76" s="674"/>
      <c r="P76" s="674"/>
      <c r="Q76" s="674"/>
      <c r="R76" s="674"/>
      <c r="S76" s="674"/>
      <c r="T76" s="674"/>
      <c r="U76" s="674"/>
      <c r="V76" s="674"/>
      <c r="W76" s="674"/>
      <c r="X76" s="674"/>
      <c r="Y76" s="675"/>
      <c r="Z76" s="644"/>
      <c r="AA76" s="645"/>
      <c r="AB76" s="645"/>
      <c r="AC76" s="646"/>
      <c r="AD76" s="679"/>
      <c r="AE76" s="671"/>
      <c r="AF76" s="671"/>
      <c r="AG76" s="671"/>
      <c r="AH76" s="671"/>
      <c r="AI76" s="671"/>
      <c r="AJ76" s="671"/>
      <c r="AK76" s="671"/>
      <c r="AL76" s="671"/>
      <c r="AM76" s="671"/>
      <c r="AN76" s="671"/>
      <c r="AO76" s="672"/>
    </row>
    <row r="77" spans="2:48" ht="13.35" customHeight="1">
      <c r="B77" s="135"/>
      <c r="I77" s="136"/>
      <c r="J77" s="630" t="s">
        <v>17</v>
      </c>
      <c r="K77" s="630"/>
      <c r="L77" s="630"/>
      <c r="M77" s="632"/>
      <c r="N77" s="673"/>
      <c r="O77" s="674"/>
      <c r="P77" s="674"/>
      <c r="Q77" s="674"/>
      <c r="R77" s="674"/>
      <c r="S77" s="674"/>
      <c r="T77" s="674"/>
      <c r="U77" s="674"/>
      <c r="V77" s="674"/>
      <c r="W77" s="674"/>
      <c r="X77" s="674"/>
      <c r="Y77" s="675"/>
      <c r="Z77" s="629" t="s">
        <v>18</v>
      </c>
      <c r="AA77" s="630"/>
      <c r="AB77" s="630"/>
      <c r="AC77" s="632"/>
      <c r="AD77" s="673"/>
      <c r="AE77" s="674"/>
      <c r="AF77" s="674"/>
      <c r="AG77" s="674"/>
      <c r="AH77" s="674"/>
      <c r="AI77" s="674"/>
      <c r="AJ77" s="674"/>
      <c r="AK77" s="674"/>
      <c r="AL77" s="674"/>
      <c r="AM77" s="674"/>
      <c r="AN77" s="674"/>
      <c r="AO77" s="675"/>
    </row>
    <row r="78" spans="2:48" ht="3.75" customHeight="1">
      <c r="B78" s="135"/>
      <c r="I78" s="136"/>
      <c r="J78" s="639"/>
      <c r="K78" s="639"/>
      <c r="L78" s="639"/>
      <c r="M78" s="640"/>
      <c r="N78" s="676"/>
      <c r="O78" s="677"/>
      <c r="P78" s="677"/>
      <c r="Q78" s="677"/>
      <c r="R78" s="677"/>
      <c r="S78" s="677"/>
      <c r="T78" s="677"/>
      <c r="U78" s="677"/>
      <c r="V78" s="677"/>
      <c r="W78" s="677"/>
      <c r="X78" s="677"/>
      <c r="Y78" s="678"/>
      <c r="Z78" s="638"/>
      <c r="AA78" s="639"/>
      <c r="AB78" s="639"/>
      <c r="AC78" s="640"/>
      <c r="AD78" s="676"/>
      <c r="AE78" s="677"/>
      <c r="AF78" s="677"/>
      <c r="AG78" s="677"/>
      <c r="AH78" s="677"/>
      <c r="AI78" s="677"/>
      <c r="AJ78" s="677"/>
      <c r="AK78" s="677"/>
      <c r="AL78" s="677"/>
      <c r="AM78" s="677"/>
      <c r="AN78" s="677"/>
      <c r="AO78" s="678"/>
    </row>
    <row r="79" spans="2:48" ht="3.75" customHeight="1">
      <c r="B79" s="135"/>
      <c r="I79" s="136"/>
      <c r="J79" s="630"/>
      <c r="K79" s="630"/>
      <c r="L79" s="630"/>
      <c r="M79" s="632"/>
      <c r="N79" s="679"/>
      <c r="O79" s="671"/>
      <c r="P79" s="671"/>
      <c r="Q79" s="671"/>
      <c r="R79" s="671"/>
      <c r="S79" s="671"/>
      <c r="T79" s="671"/>
      <c r="U79" s="671"/>
      <c r="V79" s="671"/>
      <c r="W79" s="671"/>
      <c r="X79" s="671"/>
      <c r="Y79" s="672"/>
      <c r="Z79" s="644"/>
      <c r="AA79" s="645"/>
      <c r="AB79" s="645"/>
      <c r="AC79" s="646"/>
      <c r="AD79" s="679"/>
      <c r="AE79" s="671"/>
      <c r="AF79" s="671"/>
      <c r="AG79" s="671"/>
      <c r="AH79" s="671"/>
      <c r="AI79" s="671"/>
      <c r="AJ79" s="671"/>
      <c r="AK79" s="671"/>
      <c r="AL79" s="671"/>
      <c r="AM79" s="671"/>
      <c r="AN79" s="671"/>
      <c r="AO79" s="672"/>
    </row>
    <row r="80" spans="2:48" ht="13.35" customHeight="1">
      <c r="B80" s="135"/>
      <c r="I80" s="136"/>
      <c r="J80" s="630" t="s">
        <v>19</v>
      </c>
      <c r="K80" s="630"/>
      <c r="L80" s="630"/>
      <c r="M80" s="632"/>
      <c r="N80" s="673"/>
      <c r="O80" s="674"/>
      <c r="P80" s="674"/>
      <c r="Q80" s="674"/>
      <c r="R80" s="674"/>
      <c r="S80" s="674"/>
      <c r="T80" s="674"/>
      <c r="U80" s="674"/>
      <c r="V80" s="674"/>
      <c r="W80" s="674"/>
      <c r="X80" s="674"/>
      <c r="Y80" s="675"/>
      <c r="Z80" s="629" t="s">
        <v>20</v>
      </c>
      <c r="AA80" s="630"/>
      <c r="AB80" s="630"/>
      <c r="AC80" s="632"/>
      <c r="AD80" s="673"/>
      <c r="AE80" s="674"/>
      <c r="AF80" s="674"/>
      <c r="AG80" s="674"/>
      <c r="AH80" s="674"/>
      <c r="AI80" s="674"/>
      <c r="AJ80" s="674"/>
      <c r="AK80" s="674"/>
      <c r="AL80" s="674"/>
      <c r="AM80" s="674"/>
      <c r="AN80" s="674"/>
      <c r="AO80" s="675"/>
    </row>
    <row r="81" spans="2:41" ht="3.75" customHeight="1">
      <c r="B81" s="135"/>
      <c r="I81" s="136"/>
      <c r="J81" s="639"/>
      <c r="K81" s="639"/>
      <c r="L81" s="639"/>
      <c r="M81" s="640"/>
      <c r="N81" s="676"/>
      <c r="O81" s="677"/>
      <c r="P81" s="677"/>
      <c r="Q81" s="677"/>
      <c r="R81" s="677"/>
      <c r="S81" s="677"/>
      <c r="T81" s="677"/>
      <c r="U81" s="677"/>
      <c r="V81" s="677"/>
      <c r="W81" s="677"/>
      <c r="X81" s="677"/>
      <c r="Y81" s="678"/>
      <c r="Z81" s="638"/>
      <c r="AA81" s="639"/>
      <c r="AB81" s="639"/>
      <c r="AC81" s="640"/>
      <c r="AD81" s="676"/>
      <c r="AE81" s="677"/>
      <c r="AF81" s="677"/>
      <c r="AG81" s="677"/>
      <c r="AH81" s="677"/>
      <c r="AI81" s="677"/>
      <c r="AJ81" s="677"/>
      <c r="AK81" s="677"/>
      <c r="AL81" s="677"/>
      <c r="AM81" s="677"/>
      <c r="AN81" s="677"/>
      <c r="AO81" s="678"/>
    </row>
    <row r="82" spans="2:41" ht="3.75" customHeight="1">
      <c r="B82" s="135"/>
      <c r="I82" s="136"/>
      <c r="J82" s="131"/>
      <c r="K82" s="131"/>
      <c r="L82" s="131"/>
      <c r="M82" s="132"/>
      <c r="N82" s="763" t="str">
        <f>IF(新_新規_1!L6&lt;&gt;"",新_新規_1!L6,"")&amp;
IF(新_変更_4!I64&lt;&gt;"",新_変更_4!I64,"")&amp;
IF(旧_新規_1!K6&lt;&gt;"",旧_新規_1!K6,"")&amp;
IF(旧_変更_3!I54&lt;&gt;"",旧_変更_3!I54,"")</f>
        <v/>
      </c>
      <c r="O82" s="764"/>
      <c r="P82" s="764"/>
      <c r="Q82" s="764"/>
      <c r="R82" s="764"/>
      <c r="S82" s="764"/>
      <c r="T82" s="765"/>
      <c r="U82" s="644"/>
      <c r="V82" s="645"/>
      <c r="W82" s="645"/>
      <c r="X82" s="646"/>
      <c r="Y82" s="679"/>
      <c r="Z82" s="671"/>
      <c r="AA82" s="671"/>
      <c r="AB82" s="671"/>
      <c r="AC82" s="671"/>
      <c r="AD82" s="671"/>
      <c r="AE82" s="672"/>
      <c r="AF82" s="644"/>
      <c r="AG82" s="645"/>
      <c r="AH82" s="646"/>
      <c r="AI82" s="679"/>
      <c r="AJ82" s="671"/>
      <c r="AK82" s="671"/>
      <c r="AL82" s="671"/>
      <c r="AM82" s="671"/>
      <c r="AN82" s="671"/>
      <c r="AO82" s="672"/>
    </row>
    <row r="83" spans="2:41" ht="13.35" customHeight="1">
      <c r="B83" s="135"/>
      <c r="I83" s="136"/>
      <c r="J83" s="124" t="s">
        <v>4150</v>
      </c>
      <c r="M83" s="136"/>
      <c r="N83" s="766"/>
      <c r="O83" s="767"/>
      <c r="P83" s="767"/>
      <c r="Q83" s="767"/>
      <c r="R83" s="767"/>
      <c r="S83" s="767"/>
      <c r="T83" s="768"/>
      <c r="U83" s="629" t="s">
        <v>4149</v>
      </c>
      <c r="V83" s="630"/>
      <c r="W83" s="630"/>
      <c r="X83" s="632"/>
      <c r="Y83" s="673"/>
      <c r="Z83" s="674"/>
      <c r="AA83" s="674"/>
      <c r="AB83" s="674"/>
      <c r="AC83" s="674"/>
      <c r="AD83" s="674"/>
      <c r="AE83" s="675"/>
      <c r="AF83" s="629" t="s">
        <v>3722</v>
      </c>
      <c r="AG83" s="630"/>
      <c r="AH83" s="632"/>
      <c r="AI83" s="673"/>
      <c r="AJ83" s="674"/>
      <c r="AK83" s="674"/>
      <c r="AL83" s="674"/>
      <c r="AM83" s="674"/>
      <c r="AN83" s="674"/>
      <c r="AO83" s="675"/>
    </row>
    <row r="84" spans="2:41" ht="3.75" customHeight="1">
      <c r="B84" s="135"/>
      <c r="I84" s="136"/>
      <c r="J84" s="141"/>
      <c r="K84" s="141"/>
      <c r="L84" s="141"/>
      <c r="M84" s="142"/>
      <c r="N84" s="769"/>
      <c r="O84" s="770"/>
      <c r="P84" s="770"/>
      <c r="Q84" s="770"/>
      <c r="R84" s="770"/>
      <c r="S84" s="770"/>
      <c r="T84" s="771"/>
      <c r="U84" s="638"/>
      <c r="V84" s="639"/>
      <c r="W84" s="639"/>
      <c r="X84" s="640"/>
      <c r="Y84" s="676"/>
      <c r="Z84" s="677"/>
      <c r="AA84" s="677"/>
      <c r="AB84" s="677"/>
      <c r="AC84" s="677"/>
      <c r="AD84" s="677"/>
      <c r="AE84" s="678"/>
      <c r="AF84" s="638"/>
      <c r="AG84" s="639"/>
      <c r="AH84" s="640"/>
      <c r="AI84" s="676"/>
      <c r="AJ84" s="677"/>
      <c r="AK84" s="677"/>
      <c r="AL84" s="677"/>
      <c r="AM84" s="677"/>
      <c r="AN84" s="677"/>
      <c r="AO84" s="678"/>
    </row>
    <row r="85" spans="2:41" ht="3.75" customHeight="1">
      <c r="B85" s="135"/>
      <c r="I85" s="136"/>
      <c r="J85" s="645"/>
      <c r="K85" s="645"/>
      <c r="L85" s="645"/>
      <c r="M85" s="646"/>
      <c r="N85" s="698"/>
      <c r="O85" s="699"/>
      <c r="P85" s="699"/>
      <c r="Q85" s="699"/>
      <c r="R85" s="699"/>
      <c r="S85" s="699"/>
      <c r="T85" s="699"/>
      <c r="U85" s="699"/>
      <c r="V85" s="699"/>
      <c r="W85" s="699"/>
      <c r="X85" s="699"/>
      <c r="Y85" s="708"/>
      <c r="Z85" s="644"/>
      <c r="AA85" s="645"/>
      <c r="AB85" s="645"/>
      <c r="AC85" s="646"/>
      <c r="AD85" s="698"/>
      <c r="AE85" s="699"/>
      <c r="AF85" s="699"/>
      <c r="AG85" s="699"/>
      <c r="AH85" s="699"/>
      <c r="AI85" s="699"/>
      <c r="AJ85" s="699"/>
      <c r="AK85" s="699"/>
      <c r="AL85" s="699"/>
      <c r="AM85" s="699"/>
      <c r="AN85" s="699"/>
      <c r="AO85" s="708"/>
    </row>
    <row r="86" spans="2:41" ht="13.35" customHeight="1">
      <c r="B86" s="135"/>
      <c r="I86" s="136"/>
      <c r="J86" s="630" t="s">
        <v>42</v>
      </c>
      <c r="K86" s="630"/>
      <c r="L86" s="630"/>
      <c r="M86" s="632"/>
      <c r="N86" s="701"/>
      <c r="O86" s="702"/>
      <c r="P86" s="702"/>
      <c r="Q86" s="702"/>
      <c r="R86" s="702"/>
      <c r="S86" s="702"/>
      <c r="T86" s="702"/>
      <c r="U86" s="702"/>
      <c r="V86" s="702"/>
      <c r="W86" s="702"/>
      <c r="X86" s="702"/>
      <c r="Y86" s="710"/>
      <c r="Z86" s="629" t="s">
        <v>3756</v>
      </c>
      <c r="AA86" s="630"/>
      <c r="AB86" s="630"/>
      <c r="AC86" s="632"/>
      <c r="AD86" s="701"/>
      <c r="AE86" s="702"/>
      <c r="AF86" s="702"/>
      <c r="AG86" s="702"/>
      <c r="AH86" s="702"/>
      <c r="AI86" s="702"/>
      <c r="AJ86" s="702"/>
      <c r="AK86" s="702"/>
      <c r="AL86" s="702"/>
      <c r="AM86" s="702"/>
      <c r="AN86" s="702"/>
      <c r="AO86" s="710"/>
    </row>
    <row r="87" spans="2:41" ht="3.75" customHeight="1">
      <c r="B87" s="140"/>
      <c r="C87" s="141"/>
      <c r="D87" s="141"/>
      <c r="E87" s="141"/>
      <c r="F87" s="141"/>
      <c r="G87" s="141"/>
      <c r="H87" s="141"/>
      <c r="I87" s="142"/>
      <c r="J87" s="639"/>
      <c r="K87" s="639"/>
      <c r="L87" s="639"/>
      <c r="M87" s="640"/>
      <c r="N87" s="704"/>
      <c r="O87" s="705"/>
      <c r="P87" s="705"/>
      <c r="Q87" s="705"/>
      <c r="R87" s="705"/>
      <c r="S87" s="705"/>
      <c r="T87" s="705"/>
      <c r="U87" s="705"/>
      <c r="V87" s="705"/>
      <c r="W87" s="705"/>
      <c r="X87" s="705"/>
      <c r="Y87" s="712"/>
      <c r="Z87" s="638"/>
      <c r="AA87" s="639"/>
      <c r="AB87" s="639"/>
      <c r="AC87" s="640"/>
      <c r="AD87" s="704"/>
      <c r="AE87" s="705"/>
      <c r="AF87" s="705"/>
      <c r="AG87" s="705"/>
      <c r="AH87" s="705"/>
      <c r="AI87" s="705"/>
      <c r="AJ87" s="705"/>
      <c r="AK87" s="705"/>
      <c r="AL87" s="705"/>
      <c r="AM87" s="705"/>
      <c r="AN87" s="705"/>
      <c r="AO87" s="712"/>
    </row>
    <row r="88" spans="2:41" ht="3.75" customHeight="1">
      <c r="B88" s="130"/>
      <c r="C88" s="131"/>
      <c r="D88" s="131"/>
      <c r="E88" s="131"/>
      <c r="F88" s="131"/>
      <c r="G88" s="131"/>
      <c r="H88" s="131"/>
      <c r="I88" s="132"/>
      <c r="J88" s="130"/>
      <c r="K88" s="131"/>
      <c r="L88" s="131"/>
      <c r="M88" s="132"/>
      <c r="N88" s="698"/>
      <c r="O88" s="699"/>
      <c r="P88" s="699"/>
      <c r="Q88" s="699"/>
      <c r="R88" s="699"/>
      <c r="S88" s="699"/>
      <c r="T88" s="699"/>
      <c r="U88" s="699"/>
      <c r="V88" s="699"/>
      <c r="W88" s="699"/>
      <c r="X88" s="699"/>
      <c r="Y88" s="699"/>
      <c r="Z88" s="699"/>
      <c r="AA88" s="699"/>
      <c r="AB88" s="699"/>
      <c r="AC88" s="699"/>
      <c r="AD88" s="699"/>
      <c r="AE88" s="699"/>
      <c r="AF88" s="699"/>
      <c r="AG88" s="699"/>
      <c r="AH88" s="699"/>
      <c r="AI88" s="699"/>
      <c r="AJ88" s="699"/>
      <c r="AK88" s="699"/>
      <c r="AL88" s="699"/>
      <c r="AM88" s="699"/>
      <c r="AN88" s="699"/>
      <c r="AO88" s="708"/>
    </row>
    <row r="89" spans="2:41" ht="13.35" customHeight="1">
      <c r="B89" s="135" t="s">
        <v>3723</v>
      </c>
      <c r="I89" s="136"/>
      <c r="J89" s="135" t="s">
        <v>21</v>
      </c>
      <c r="M89" s="136"/>
      <c r="N89" s="701"/>
      <c r="O89" s="702"/>
      <c r="P89" s="702"/>
      <c r="Q89" s="702"/>
      <c r="R89" s="702"/>
      <c r="S89" s="702"/>
      <c r="T89" s="702"/>
      <c r="U89" s="702"/>
      <c r="V89" s="702"/>
      <c r="W89" s="702"/>
      <c r="X89" s="702"/>
      <c r="Y89" s="702"/>
      <c r="Z89" s="702"/>
      <c r="AA89" s="702"/>
      <c r="AB89" s="702"/>
      <c r="AC89" s="702"/>
      <c r="AD89" s="702"/>
      <c r="AE89" s="702"/>
      <c r="AF89" s="702"/>
      <c r="AG89" s="702"/>
      <c r="AH89" s="702"/>
      <c r="AI89" s="702"/>
      <c r="AJ89" s="702"/>
      <c r="AK89" s="702"/>
      <c r="AL89" s="702"/>
      <c r="AM89" s="702"/>
      <c r="AN89" s="702"/>
      <c r="AO89" s="710"/>
    </row>
    <row r="90" spans="2:41" ht="3.75" customHeight="1">
      <c r="B90" s="135"/>
      <c r="I90" s="136"/>
      <c r="J90" s="140"/>
      <c r="K90" s="141"/>
      <c r="L90" s="141"/>
      <c r="M90" s="142"/>
      <c r="N90" s="704"/>
      <c r="O90" s="705"/>
      <c r="P90" s="705"/>
      <c r="Q90" s="705"/>
      <c r="R90" s="705"/>
      <c r="S90" s="705"/>
      <c r="T90" s="705"/>
      <c r="U90" s="705"/>
      <c r="V90" s="705"/>
      <c r="W90" s="705"/>
      <c r="X90" s="705"/>
      <c r="Y90" s="705"/>
      <c r="Z90" s="705"/>
      <c r="AA90" s="705"/>
      <c r="AB90" s="705"/>
      <c r="AC90" s="705"/>
      <c r="AD90" s="705"/>
      <c r="AE90" s="705"/>
      <c r="AF90" s="705"/>
      <c r="AG90" s="705"/>
      <c r="AH90" s="705"/>
      <c r="AI90" s="705"/>
      <c r="AJ90" s="705"/>
      <c r="AK90" s="705"/>
      <c r="AL90" s="705"/>
      <c r="AM90" s="705"/>
      <c r="AN90" s="705"/>
      <c r="AO90" s="712"/>
    </row>
    <row r="91" spans="2:41" ht="3.75" customHeight="1">
      <c r="B91" s="135"/>
      <c r="I91" s="136"/>
      <c r="J91" s="130"/>
      <c r="K91" s="131"/>
      <c r="L91" s="131"/>
      <c r="M91" s="132"/>
      <c r="N91" s="683" t="str">
        <f>IF(新_新規_1!L48&lt;&gt;"",新_新規_1!L48,"")&amp;
IF(新_変更_1!K45&lt;&gt;"",新_変更_1!K45,"")&amp;
IF(旧_新規_1!M55&lt;&gt;"",旧_新規_1!M55,"")&amp;
IF(旧_変更_1!I48&lt;&gt;"",旧_変更_1!I48,"")</f>
        <v/>
      </c>
      <c r="O91" s="684"/>
      <c r="P91" s="684"/>
      <c r="Q91" s="684"/>
      <c r="R91" s="684"/>
      <c r="S91" s="684"/>
      <c r="T91" s="684"/>
      <c r="U91" s="684"/>
      <c r="V91" s="684"/>
      <c r="W91" s="684"/>
      <c r="X91" s="684"/>
      <c r="Y91" s="684"/>
      <c r="Z91" s="684"/>
      <c r="AA91" s="684"/>
      <c r="AB91" s="684"/>
      <c r="AC91" s="684"/>
      <c r="AD91" s="684"/>
      <c r="AE91" s="684"/>
      <c r="AF91" s="684"/>
      <c r="AG91" s="684"/>
      <c r="AH91" s="684"/>
      <c r="AI91" s="684"/>
      <c r="AJ91" s="685"/>
      <c r="AK91" s="131"/>
      <c r="AL91" s="131"/>
      <c r="AM91" s="131"/>
      <c r="AN91" s="131"/>
      <c r="AO91" s="132"/>
    </row>
    <row r="92" spans="2:41" ht="13.35" customHeight="1">
      <c r="B92" s="135"/>
      <c r="I92" s="136"/>
      <c r="J92" s="135" t="s">
        <v>8</v>
      </c>
      <c r="M92" s="136"/>
      <c r="N92" s="686"/>
      <c r="O92" s="687"/>
      <c r="P92" s="687"/>
      <c r="Q92" s="687"/>
      <c r="R92" s="687"/>
      <c r="S92" s="687"/>
      <c r="T92" s="687"/>
      <c r="U92" s="687"/>
      <c r="V92" s="687"/>
      <c r="W92" s="687"/>
      <c r="X92" s="687"/>
      <c r="Y92" s="687"/>
      <c r="Z92" s="687"/>
      <c r="AA92" s="687"/>
      <c r="AB92" s="687"/>
      <c r="AC92" s="687"/>
      <c r="AD92" s="687"/>
      <c r="AE92" s="687"/>
      <c r="AF92" s="687"/>
      <c r="AG92" s="687"/>
      <c r="AH92" s="687"/>
      <c r="AI92" s="687"/>
      <c r="AJ92" s="688"/>
      <c r="AL92" s="634" t="s">
        <v>13</v>
      </c>
      <c r="AM92" s="124" t="s">
        <v>29</v>
      </c>
      <c r="AO92" s="136"/>
    </row>
    <row r="93" spans="2:41" ht="3.75" customHeight="1">
      <c r="B93" s="135"/>
      <c r="I93" s="136"/>
      <c r="J93" s="140"/>
      <c r="K93" s="141"/>
      <c r="L93" s="141"/>
      <c r="M93" s="142"/>
      <c r="N93" s="689"/>
      <c r="O93" s="690"/>
      <c r="P93" s="690"/>
      <c r="Q93" s="690"/>
      <c r="R93" s="690"/>
      <c r="S93" s="690"/>
      <c r="T93" s="690"/>
      <c r="U93" s="690"/>
      <c r="V93" s="690"/>
      <c r="W93" s="690"/>
      <c r="X93" s="690"/>
      <c r="Y93" s="690"/>
      <c r="Z93" s="690"/>
      <c r="AA93" s="690"/>
      <c r="AB93" s="690"/>
      <c r="AC93" s="690"/>
      <c r="AD93" s="690"/>
      <c r="AE93" s="690"/>
      <c r="AF93" s="690"/>
      <c r="AG93" s="690"/>
      <c r="AH93" s="690"/>
      <c r="AI93" s="690"/>
      <c r="AJ93" s="691"/>
      <c r="AK93" s="141"/>
      <c r="AL93" s="141"/>
      <c r="AM93" s="141"/>
      <c r="AN93" s="141"/>
      <c r="AO93" s="142"/>
    </row>
    <row r="94" spans="2:41" ht="3.75" customHeight="1">
      <c r="B94" s="135"/>
      <c r="I94" s="136"/>
      <c r="J94" s="130"/>
      <c r="K94" s="131"/>
      <c r="L94" s="131"/>
      <c r="M94" s="132"/>
      <c r="N94" s="683" t="str">
        <f>IF(NM_申請者情報_氏名="","",(IF(旧_新規_1!M54&lt;&gt;"", ASC(PHONETIC(旧_新規_1!M54)), "") &amp; IF(旧_変更_1!I47&lt;&gt;"", ASC(PHONETIC(旧_変更_1!I47)), "")))</f>
        <v/>
      </c>
      <c r="O94" s="684"/>
      <c r="P94" s="684"/>
      <c r="Q94" s="684"/>
      <c r="R94" s="684"/>
      <c r="S94" s="684"/>
      <c r="T94" s="684"/>
      <c r="U94" s="684"/>
      <c r="V94" s="684"/>
      <c r="W94" s="684"/>
      <c r="X94" s="684"/>
      <c r="Y94" s="684"/>
      <c r="Z94" s="684"/>
      <c r="AA94" s="684"/>
      <c r="AB94" s="684"/>
      <c r="AC94" s="684"/>
      <c r="AD94" s="684"/>
      <c r="AE94" s="684"/>
      <c r="AF94" s="684"/>
      <c r="AG94" s="684"/>
      <c r="AH94" s="684"/>
      <c r="AI94" s="684"/>
      <c r="AJ94" s="684"/>
      <c r="AK94" s="684"/>
      <c r="AL94" s="684"/>
      <c r="AM94" s="684"/>
      <c r="AN94" s="684"/>
      <c r="AO94" s="685"/>
    </row>
    <row r="95" spans="2:41" ht="13.35" customHeight="1">
      <c r="B95" s="135"/>
      <c r="C95" s="139"/>
      <c r="I95" s="136"/>
      <c r="J95" s="135" t="s">
        <v>61</v>
      </c>
      <c r="M95" s="136"/>
      <c r="N95" s="686"/>
      <c r="O95" s="687"/>
      <c r="P95" s="687"/>
      <c r="Q95" s="687"/>
      <c r="R95" s="687"/>
      <c r="S95" s="687"/>
      <c r="T95" s="687"/>
      <c r="U95" s="687"/>
      <c r="V95" s="687"/>
      <c r="W95" s="687"/>
      <c r="X95" s="687"/>
      <c r="Y95" s="687"/>
      <c r="Z95" s="687"/>
      <c r="AA95" s="687"/>
      <c r="AB95" s="687"/>
      <c r="AC95" s="687"/>
      <c r="AD95" s="687"/>
      <c r="AE95" s="687"/>
      <c r="AF95" s="687"/>
      <c r="AG95" s="687"/>
      <c r="AH95" s="687"/>
      <c r="AI95" s="687"/>
      <c r="AJ95" s="687"/>
      <c r="AK95" s="687"/>
      <c r="AL95" s="687"/>
      <c r="AM95" s="687"/>
      <c r="AN95" s="687"/>
      <c r="AO95" s="688"/>
    </row>
    <row r="96" spans="2:41" ht="3.75" customHeight="1">
      <c r="B96" s="135"/>
      <c r="I96" s="136"/>
      <c r="J96" s="140"/>
      <c r="K96" s="141"/>
      <c r="L96" s="141"/>
      <c r="M96" s="142"/>
      <c r="N96" s="689"/>
      <c r="O96" s="690"/>
      <c r="P96" s="690"/>
      <c r="Q96" s="690"/>
      <c r="R96" s="690"/>
      <c r="S96" s="690"/>
      <c r="T96" s="690"/>
      <c r="U96" s="690"/>
      <c r="V96" s="690"/>
      <c r="W96" s="690"/>
      <c r="X96" s="690"/>
      <c r="Y96" s="690"/>
      <c r="Z96" s="690"/>
      <c r="AA96" s="690"/>
      <c r="AB96" s="690"/>
      <c r="AC96" s="690"/>
      <c r="AD96" s="690"/>
      <c r="AE96" s="690"/>
      <c r="AF96" s="690"/>
      <c r="AG96" s="690"/>
      <c r="AH96" s="690"/>
      <c r="AI96" s="690"/>
      <c r="AJ96" s="690"/>
      <c r="AK96" s="690"/>
      <c r="AL96" s="690"/>
      <c r="AM96" s="690"/>
      <c r="AN96" s="690"/>
      <c r="AO96" s="691"/>
    </row>
    <row r="97" spans="2:41" ht="3.75" customHeight="1">
      <c r="B97" s="135"/>
      <c r="I97" s="136"/>
      <c r="N97" s="155"/>
      <c r="O97" s="152"/>
      <c r="P97" s="152"/>
      <c r="Q97" s="152"/>
      <c r="R97" s="683" t="str">
        <f>IF(新_新規_1!O44&lt;&gt;"", 新_新規_1!O44, "")
&amp; IF(旧_新規_1!N49&lt;&gt;"", 旧_新規_1!N49, "")
&amp; IF(新_変更_1!M38&lt;&gt;"",新_変更_1!M38, "")
&amp; IF(旧_変更_1!L54&lt;&gt;"", 旧_変更_1!L54, "")</f>
        <v/>
      </c>
      <c r="S97" s="684"/>
      <c r="T97" s="684"/>
      <c r="U97" s="685"/>
      <c r="V97" s="131"/>
      <c r="W97" s="683" t="str">
        <f>IF(新_新規_1!R44&lt;&gt;"", 新_新規_1!R44, "") &amp; IF(旧_新規_1!Q49&lt;&gt;"", 旧_新規_1!Q49, "") &amp; IF(新_変更_1!P38&lt;&gt;"",新_変更_1!P38, "") &amp; IF(旧_変更_1!O54&lt;&gt;"",旧_変更_1!O54, "")</f>
        <v/>
      </c>
      <c r="X97" s="684"/>
      <c r="Y97" s="684"/>
      <c r="Z97" s="684"/>
      <c r="AA97" s="685"/>
      <c r="AB97" s="131"/>
      <c r="AC97" s="131"/>
      <c r="AD97" s="131"/>
      <c r="AE97" s="132"/>
      <c r="AF97" s="683" t="str">
        <f>IF(新_新規_1!O45&lt;&gt;"", 新_新規_1!O45, "") &amp; IF(旧_新規_1!N50&lt;&gt;"", 旧_新規_1!N50, "") &amp; IF(新_変更_1!M39&lt;&gt;"",新_変更_1!M39, "") &amp; IF(旧_変更_1!L55&lt;&gt;"", 旧_変更_1!L55, "")</f>
        <v/>
      </c>
      <c r="AG97" s="684"/>
      <c r="AH97" s="684"/>
      <c r="AI97" s="684"/>
      <c r="AJ97" s="684"/>
      <c r="AK97" s="684"/>
      <c r="AL97" s="684"/>
      <c r="AM97" s="684"/>
      <c r="AN97" s="684"/>
      <c r="AO97" s="685"/>
    </row>
    <row r="98" spans="2:41" ht="13.35" customHeight="1">
      <c r="B98" s="135"/>
      <c r="I98" s="136"/>
      <c r="N98" s="156" t="s">
        <v>15</v>
      </c>
      <c r="O98" s="125"/>
      <c r="P98" s="125"/>
      <c r="Q98" s="125"/>
      <c r="R98" s="686"/>
      <c r="S98" s="687"/>
      <c r="T98" s="687"/>
      <c r="U98" s="688"/>
      <c r="V98" s="125" t="s">
        <v>359</v>
      </c>
      <c r="W98" s="686"/>
      <c r="X98" s="687"/>
      <c r="Y98" s="687"/>
      <c r="Z98" s="687"/>
      <c r="AA98" s="688"/>
      <c r="AB98" s="124" t="s">
        <v>56</v>
      </c>
      <c r="AE98" s="136"/>
      <c r="AF98" s="686"/>
      <c r="AG98" s="687"/>
      <c r="AH98" s="687"/>
      <c r="AI98" s="687"/>
      <c r="AJ98" s="687"/>
      <c r="AK98" s="687"/>
      <c r="AL98" s="687"/>
      <c r="AM98" s="687"/>
      <c r="AN98" s="687"/>
      <c r="AO98" s="688"/>
    </row>
    <row r="99" spans="2:41" ht="3.75" customHeight="1">
      <c r="B99" s="135"/>
      <c r="I99" s="136"/>
      <c r="N99" s="157"/>
      <c r="O99" s="154"/>
      <c r="P99" s="154"/>
      <c r="Q99" s="154"/>
      <c r="R99" s="689"/>
      <c r="S99" s="690"/>
      <c r="T99" s="690"/>
      <c r="U99" s="691"/>
      <c r="V99" s="141"/>
      <c r="W99" s="689"/>
      <c r="X99" s="690"/>
      <c r="Y99" s="690"/>
      <c r="Z99" s="690"/>
      <c r="AA99" s="691"/>
      <c r="AB99" s="141"/>
      <c r="AC99" s="141"/>
      <c r="AD99" s="141"/>
      <c r="AE99" s="142"/>
      <c r="AF99" s="689"/>
      <c r="AG99" s="690"/>
      <c r="AH99" s="690"/>
      <c r="AI99" s="690"/>
      <c r="AJ99" s="690"/>
      <c r="AK99" s="690"/>
      <c r="AL99" s="690"/>
      <c r="AM99" s="690"/>
      <c r="AN99" s="690"/>
      <c r="AO99" s="691"/>
    </row>
    <row r="100" spans="2:41" ht="3.75" customHeight="1">
      <c r="B100" s="135"/>
      <c r="I100" s="136"/>
      <c r="N100" s="130"/>
      <c r="O100" s="131"/>
      <c r="P100" s="131"/>
      <c r="Q100" s="132"/>
      <c r="R100" s="683" t="str">
        <f>IF(新_新規_1!U45&lt;&gt;"", 新_新規_1!U45, "") &amp; IF(旧_新規_1!T50&lt;&gt;"", 旧_新規_1!T50, "") &amp; IF(新_変更_1!T39&lt;&gt;"",新_変更_1!T39, "") &amp; IF(旧_変更_1!R55&lt;&gt;"",旧_変更_1!R55, "")</f>
        <v/>
      </c>
      <c r="S100" s="684"/>
      <c r="T100" s="684"/>
      <c r="U100" s="684"/>
      <c r="V100" s="684"/>
      <c r="W100" s="684"/>
      <c r="X100" s="684"/>
      <c r="Y100" s="684"/>
      <c r="Z100" s="684"/>
      <c r="AA100" s="685"/>
      <c r="AB100" s="130"/>
      <c r="AC100" s="131"/>
      <c r="AD100" s="131"/>
      <c r="AE100" s="132"/>
      <c r="AF100" s="683" t="str">
        <f>IF(新_新規_1!O46&lt;&gt;"", 新_新規_1!O46, "") &amp; IF(旧_新規_1!N51&lt;&gt;"", 旧_新規_1!N51, "") &amp; IF(新_変更_1!M40&lt;&gt;"",新_変更_1!M40, "") &amp; IF(旧_変更_1!L56&lt;&gt;"", 旧_変更_1!L56, "")</f>
        <v/>
      </c>
      <c r="AG100" s="684"/>
      <c r="AH100" s="684"/>
      <c r="AI100" s="684"/>
      <c r="AJ100" s="684"/>
      <c r="AK100" s="684"/>
      <c r="AL100" s="684"/>
      <c r="AM100" s="684"/>
      <c r="AN100" s="684"/>
      <c r="AO100" s="685"/>
    </row>
    <row r="101" spans="2:41" ht="13.35" customHeight="1">
      <c r="B101" s="135"/>
      <c r="I101" s="136"/>
      <c r="J101" s="124" t="s">
        <v>23</v>
      </c>
      <c r="N101" s="135" t="s">
        <v>17</v>
      </c>
      <c r="Q101" s="136"/>
      <c r="R101" s="686"/>
      <c r="S101" s="687"/>
      <c r="T101" s="687"/>
      <c r="U101" s="687"/>
      <c r="V101" s="687"/>
      <c r="W101" s="687"/>
      <c r="X101" s="687"/>
      <c r="Y101" s="687"/>
      <c r="Z101" s="687"/>
      <c r="AA101" s="688"/>
      <c r="AB101" s="135" t="s">
        <v>18</v>
      </c>
      <c r="AE101" s="136"/>
      <c r="AF101" s="686"/>
      <c r="AG101" s="687"/>
      <c r="AH101" s="687"/>
      <c r="AI101" s="687"/>
      <c r="AJ101" s="687"/>
      <c r="AK101" s="687"/>
      <c r="AL101" s="687"/>
      <c r="AM101" s="687"/>
      <c r="AN101" s="687"/>
      <c r="AO101" s="688"/>
    </row>
    <row r="102" spans="2:41" ht="3.75" customHeight="1">
      <c r="B102" s="135"/>
      <c r="I102" s="136"/>
      <c r="N102" s="140"/>
      <c r="O102" s="141"/>
      <c r="P102" s="141"/>
      <c r="Q102" s="142"/>
      <c r="R102" s="689"/>
      <c r="S102" s="690"/>
      <c r="T102" s="690"/>
      <c r="U102" s="690"/>
      <c r="V102" s="690"/>
      <c r="W102" s="690"/>
      <c r="X102" s="690"/>
      <c r="Y102" s="690"/>
      <c r="Z102" s="690"/>
      <c r="AA102" s="691"/>
      <c r="AB102" s="140"/>
      <c r="AC102" s="141"/>
      <c r="AD102" s="141"/>
      <c r="AE102" s="142"/>
      <c r="AF102" s="689"/>
      <c r="AG102" s="690"/>
      <c r="AH102" s="690"/>
      <c r="AI102" s="690"/>
      <c r="AJ102" s="690"/>
      <c r="AK102" s="690"/>
      <c r="AL102" s="690"/>
      <c r="AM102" s="690"/>
      <c r="AN102" s="690"/>
      <c r="AO102" s="691"/>
    </row>
    <row r="103" spans="2:41" ht="3.75" customHeight="1">
      <c r="B103" s="135"/>
      <c r="I103" s="136"/>
      <c r="N103" s="130"/>
      <c r="O103" s="131"/>
      <c r="P103" s="131"/>
      <c r="Q103" s="132"/>
      <c r="R103" s="683" t="str">
        <f>IF(新_新規_1!U46&lt;&gt;"", 新_新規_1!U46, "") &amp; IF(旧_新規_1!T51&lt;&gt;"", 旧_新規_1!T51, "") &amp; IF(新_変更_1!T40&lt;&gt;"",新_変更_1!T40, "") &amp; IF(旧_変更_1!R56&lt;&gt;"", 旧_変更_1!R56, "")</f>
        <v/>
      </c>
      <c r="S103" s="684"/>
      <c r="T103" s="684"/>
      <c r="U103" s="684"/>
      <c r="V103" s="684"/>
      <c r="W103" s="684"/>
      <c r="X103" s="684"/>
      <c r="Y103" s="684"/>
      <c r="Z103" s="684"/>
      <c r="AA103" s="685"/>
      <c r="AB103" s="130"/>
      <c r="AC103" s="131"/>
      <c r="AD103" s="131"/>
      <c r="AE103" s="132"/>
      <c r="AF103" s="683" t="str">
        <f>IF(新_新規_1!O47&lt;&gt;"", 新_新規_1!O47, "") &amp; IF(旧_新規_1!N52&lt;&gt;"", 旧_新規_1!N52, "") &amp; IF(新_変更_1!M41&lt;&gt;"",新_変更_1!M41, "") &amp; IF(旧_変更_1!L57&lt;&gt;"", 旧_変更_1!L57, "")</f>
        <v/>
      </c>
      <c r="AG103" s="684"/>
      <c r="AH103" s="684"/>
      <c r="AI103" s="684"/>
      <c r="AJ103" s="684"/>
      <c r="AK103" s="684"/>
      <c r="AL103" s="684"/>
      <c r="AM103" s="684"/>
      <c r="AN103" s="684"/>
      <c r="AO103" s="685"/>
    </row>
    <row r="104" spans="2:41" ht="13.35" customHeight="1">
      <c r="B104" s="135"/>
      <c r="I104" s="136"/>
      <c r="N104" s="135" t="s">
        <v>19</v>
      </c>
      <c r="Q104" s="136"/>
      <c r="R104" s="686"/>
      <c r="S104" s="687"/>
      <c r="T104" s="687"/>
      <c r="U104" s="687"/>
      <c r="V104" s="687"/>
      <c r="W104" s="687"/>
      <c r="X104" s="687"/>
      <c r="Y104" s="687"/>
      <c r="Z104" s="687"/>
      <c r="AA104" s="688"/>
      <c r="AB104" s="135" t="s">
        <v>20</v>
      </c>
      <c r="AE104" s="136"/>
      <c r="AF104" s="686"/>
      <c r="AG104" s="687"/>
      <c r="AH104" s="687"/>
      <c r="AI104" s="687"/>
      <c r="AJ104" s="687"/>
      <c r="AK104" s="687"/>
      <c r="AL104" s="687"/>
      <c r="AM104" s="687"/>
      <c r="AN104" s="687"/>
      <c r="AO104" s="688"/>
    </row>
    <row r="105" spans="2:41" ht="3.75" customHeight="1">
      <c r="B105" s="135"/>
      <c r="I105" s="136"/>
      <c r="N105" s="140"/>
      <c r="O105" s="141"/>
      <c r="P105" s="141"/>
      <c r="Q105" s="142"/>
      <c r="R105" s="689"/>
      <c r="S105" s="690"/>
      <c r="T105" s="690"/>
      <c r="U105" s="690"/>
      <c r="V105" s="690"/>
      <c r="W105" s="690"/>
      <c r="X105" s="690"/>
      <c r="Y105" s="690"/>
      <c r="Z105" s="690"/>
      <c r="AA105" s="691"/>
      <c r="AB105" s="140"/>
      <c r="AC105" s="141"/>
      <c r="AD105" s="141"/>
      <c r="AE105" s="142"/>
      <c r="AF105" s="689"/>
      <c r="AG105" s="690"/>
      <c r="AH105" s="690"/>
      <c r="AI105" s="690"/>
      <c r="AJ105" s="690"/>
      <c r="AK105" s="690"/>
      <c r="AL105" s="690"/>
      <c r="AM105" s="690"/>
      <c r="AN105" s="690"/>
      <c r="AO105" s="691"/>
    </row>
    <row r="106" spans="2:41" ht="3.75" customHeight="1">
      <c r="B106" s="135"/>
      <c r="I106" s="136"/>
      <c r="J106" s="130"/>
      <c r="K106" s="131"/>
      <c r="L106" s="131"/>
      <c r="M106" s="132"/>
      <c r="N106" s="683" t="str">
        <f>IF(旧_新規_1!R59&lt;&gt;"",旧_新規_1!R59,"")</f>
        <v/>
      </c>
      <c r="O106" s="684"/>
      <c r="P106" s="684"/>
      <c r="Q106" s="684"/>
      <c r="R106" s="684"/>
      <c r="S106" s="684"/>
      <c r="T106" s="685"/>
      <c r="U106" s="130"/>
      <c r="V106" s="131"/>
      <c r="W106" s="131"/>
      <c r="X106" s="132"/>
      <c r="Y106" s="679"/>
      <c r="Z106" s="671"/>
      <c r="AA106" s="671"/>
      <c r="AB106" s="671"/>
      <c r="AC106" s="671"/>
      <c r="AD106" s="671"/>
      <c r="AE106" s="672"/>
      <c r="AF106" s="130"/>
      <c r="AG106" s="131"/>
      <c r="AH106" s="132"/>
      <c r="AI106" s="679"/>
      <c r="AJ106" s="671"/>
      <c r="AK106" s="671"/>
      <c r="AL106" s="671"/>
      <c r="AM106" s="671"/>
      <c r="AN106" s="671"/>
      <c r="AO106" s="672"/>
    </row>
    <row r="107" spans="2:41" ht="13.35" customHeight="1">
      <c r="B107" s="135"/>
      <c r="I107" s="136"/>
      <c r="J107" s="135" t="s">
        <v>3721</v>
      </c>
      <c r="M107" s="136"/>
      <c r="N107" s="686"/>
      <c r="O107" s="687"/>
      <c r="P107" s="687"/>
      <c r="Q107" s="687"/>
      <c r="R107" s="687"/>
      <c r="S107" s="687"/>
      <c r="T107" s="688"/>
      <c r="U107" s="135" t="s">
        <v>3722</v>
      </c>
      <c r="X107" s="136"/>
      <c r="Y107" s="673"/>
      <c r="Z107" s="674"/>
      <c r="AA107" s="674"/>
      <c r="AB107" s="674"/>
      <c r="AC107" s="674"/>
      <c r="AD107" s="674"/>
      <c r="AE107" s="675"/>
      <c r="AF107" s="135" t="s">
        <v>42</v>
      </c>
      <c r="AH107" s="136"/>
      <c r="AI107" s="673"/>
      <c r="AJ107" s="674"/>
      <c r="AK107" s="674"/>
      <c r="AL107" s="674"/>
      <c r="AM107" s="674"/>
      <c r="AN107" s="674"/>
      <c r="AO107" s="675"/>
    </row>
    <row r="108" spans="2:41" ht="3.75" customHeight="1">
      <c r="B108" s="135"/>
      <c r="I108" s="136"/>
      <c r="J108" s="135"/>
      <c r="M108" s="136"/>
      <c r="N108" s="686"/>
      <c r="O108" s="687"/>
      <c r="P108" s="687"/>
      <c r="Q108" s="687"/>
      <c r="R108" s="687"/>
      <c r="S108" s="687"/>
      <c r="T108" s="688"/>
      <c r="U108" s="135"/>
      <c r="X108" s="136"/>
      <c r="Y108" s="673"/>
      <c r="Z108" s="674"/>
      <c r="AA108" s="674"/>
      <c r="AB108" s="674"/>
      <c r="AC108" s="674"/>
      <c r="AD108" s="674"/>
      <c r="AE108" s="675"/>
      <c r="AF108" s="135"/>
      <c r="AH108" s="136"/>
      <c r="AI108" s="673"/>
      <c r="AJ108" s="674"/>
      <c r="AK108" s="674"/>
      <c r="AL108" s="674"/>
      <c r="AM108" s="674"/>
      <c r="AN108" s="674"/>
      <c r="AO108" s="675"/>
    </row>
    <row r="109" spans="2:41" ht="3.75" customHeight="1">
      <c r="B109" s="135"/>
      <c r="J109" s="130"/>
      <c r="K109" s="131"/>
      <c r="L109" s="131"/>
      <c r="M109" s="132"/>
      <c r="N109" s="133"/>
      <c r="O109" s="133"/>
      <c r="P109" s="133"/>
      <c r="Q109" s="133"/>
      <c r="R109" s="133"/>
      <c r="S109" s="133"/>
      <c r="T109" s="133"/>
      <c r="U109" s="131"/>
      <c r="V109" s="131"/>
      <c r="W109" s="131"/>
      <c r="X109" s="131"/>
      <c r="Y109" s="133"/>
      <c r="Z109" s="133"/>
      <c r="AA109" s="133"/>
      <c r="AB109" s="133"/>
      <c r="AC109" s="133"/>
      <c r="AD109" s="133"/>
      <c r="AE109" s="133"/>
      <c r="AF109" s="131"/>
      <c r="AG109" s="131"/>
      <c r="AH109" s="131"/>
      <c r="AI109" s="133"/>
      <c r="AJ109" s="133"/>
      <c r="AK109" s="133"/>
      <c r="AL109" s="133"/>
      <c r="AM109" s="133"/>
      <c r="AN109" s="133"/>
      <c r="AO109" s="134"/>
    </row>
    <row r="110" spans="2:41" ht="13.35" customHeight="1">
      <c r="B110" s="135"/>
      <c r="J110" s="135" t="s">
        <v>22</v>
      </c>
      <c r="M110" s="136"/>
      <c r="N110" s="137"/>
      <c r="O110" s="147" t="str">
        <f>IF(OR(新_新規_1!L50&lt;&gt;"",新_変更_1!J62&lt;&gt;"",新_変更_2!M57&lt;&gt;"",新_変更_3!M1740&lt;&gt;"",新_変更_4!M77&lt;&gt;"",旧_新規_1!M58&lt;&gt;"",旧_変更_1!M69&lt;&gt;"",旧_変更_2!M52&lt;&gt;"",旧_変更_3!M74&lt;&gt;""),コードマスタ!O3,"")</f>
        <v/>
      </c>
      <c r="P110" s="124" t="s">
        <v>22</v>
      </c>
      <c r="R110" s="137"/>
      <c r="S110" s="137"/>
      <c r="T110" s="137"/>
      <c r="Y110" s="137"/>
      <c r="Z110" s="137"/>
      <c r="AA110" s="137"/>
      <c r="AB110" s="137"/>
      <c r="AC110" s="137"/>
      <c r="AD110" s="137"/>
      <c r="AE110" s="137"/>
      <c r="AI110" s="137"/>
      <c r="AJ110" s="137"/>
      <c r="AK110" s="137"/>
      <c r="AL110" s="137"/>
      <c r="AM110" s="137"/>
      <c r="AN110" s="137"/>
      <c r="AO110" s="138"/>
    </row>
    <row r="111" spans="2:41" ht="3.45" customHeight="1">
      <c r="B111" s="135"/>
      <c r="J111" s="140"/>
      <c r="K111" s="141"/>
      <c r="L111" s="141"/>
      <c r="M111" s="142"/>
      <c r="N111" s="143"/>
      <c r="O111" s="143"/>
      <c r="P111" s="143"/>
      <c r="Q111" s="143"/>
      <c r="R111" s="143"/>
      <c r="S111" s="143"/>
      <c r="T111" s="143"/>
      <c r="U111" s="141"/>
      <c r="V111" s="141"/>
      <c r="W111" s="141"/>
      <c r="X111" s="141"/>
      <c r="Y111" s="143"/>
      <c r="Z111" s="143"/>
      <c r="AA111" s="143"/>
      <c r="AB111" s="143"/>
      <c r="AC111" s="143"/>
      <c r="AD111" s="143"/>
      <c r="AE111" s="143"/>
      <c r="AF111" s="141"/>
      <c r="AG111" s="141"/>
      <c r="AH111" s="141"/>
      <c r="AI111" s="143"/>
      <c r="AJ111" s="143"/>
      <c r="AK111" s="143"/>
      <c r="AL111" s="143"/>
      <c r="AM111" s="143"/>
      <c r="AN111" s="143"/>
      <c r="AO111" s="144"/>
    </row>
    <row r="112" spans="2:41" ht="3.75" customHeight="1">
      <c r="B112" s="130"/>
      <c r="C112" s="131"/>
      <c r="D112" s="131"/>
      <c r="E112" s="131"/>
      <c r="F112" s="131"/>
      <c r="G112" s="131"/>
      <c r="H112" s="131"/>
      <c r="I112" s="132"/>
      <c r="J112" s="630"/>
      <c r="K112" s="630"/>
      <c r="L112" s="630"/>
      <c r="M112" s="632"/>
      <c r="N112" s="629"/>
      <c r="O112" s="630"/>
      <c r="P112" s="630"/>
      <c r="Q112" s="632"/>
      <c r="R112" s="673"/>
      <c r="S112" s="674"/>
      <c r="T112" s="674"/>
      <c r="U112" s="674"/>
      <c r="V112" s="674"/>
      <c r="W112" s="674"/>
      <c r="X112" s="674"/>
      <c r="Y112" s="674"/>
      <c r="Z112" s="674"/>
      <c r="AA112" s="674"/>
      <c r="AB112" s="674"/>
      <c r="AC112" s="674"/>
      <c r="AD112" s="674"/>
      <c r="AE112" s="674"/>
      <c r="AF112" s="675"/>
      <c r="AG112" s="630"/>
      <c r="AH112" s="630"/>
      <c r="AI112" s="630"/>
      <c r="AJ112" s="630"/>
      <c r="AK112" s="630"/>
      <c r="AL112" s="630"/>
      <c r="AM112" s="630"/>
      <c r="AN112" s="630"/>
      <c r="AO112" s="632"/>
    </row>
    <row r="113" spans="2:42" ht="13.35" customHeight="1">
      <c r="B113" s="135" t="s">
        <v>3724</v>
      </c>
      <c r="I113" s="136"/>
      <c r="J113" s="630" t="s">
        <v>16193</v>
      </c>
      <c r="K113" s="630"/>
      <c r="L113" s="630"/>
      <c r="M113" s="632"/>
      <c r="N113" s="629" t="s">
        <v>8</v>
      </c>
      <c r="O113" s="630"/>
      <c r="P113" s="630"/>
      <c r="Q113" s="632"/>
      <c r="R113" s="673"/>
      <c r="S113" s="674"/>
      <c r="T113" s="674"/>
      <c r="U113" s="674"/>
      <c r="V113" s="674"/>
      <c r="W113" s="674"/>
      <c r="X113" s="674"/>
      <c r="Y113" s="674"/>
      <c r="Z113" s="674"/>
      <c r="AA113" s="674"/>
      <c r="AB113" s="674"/>
      <c r="AC113" s="674"/>
      <c r="AD113" s="674"/>
      <c r="AE113" s="674"/>
      <c r="AF113" s="675"/>
      <c r="AG113" s="630"/>
      <c r="AH113" s="634"/>
      <c r="AI113" s="630" t="s">
        <v>64</v>
      </c>
      <c r="AJ113" s="630"/>
      <c r="AK113" s="630"/>
      <c r="AL113" s="630"/>
      <c r="AM113" s="630"/>
      <c r="AN113" s="630"/>
      <c r="AO113" s="632"/>
      <c r="AP113" s="124" t="s">
        <v>16192</v>
      </c>
    </row>
    <row r="114" spans="2:42" ht="3.75" customHeight="1">
      <c r="B114" s="135"/>
      <c r="I114" s="136"/>
      <c r="J114" s="630"/>
      <c r="K114" s="630"/>
      <c r="L114" s="630"/>
      <c r="M114" s="632"/>
      <c r="N114" s="638"/>
      <c r="O114" s="639"/>
      <c r="P114" s="639"/>
      <c r="Q114" s="640"/>
      <c r="R114" s="676"/>
      <c r="S114" s="677"/>
      <c r="T114" s="677"/>
      <c r="U114" s="677"/>
      <c r="V114" s="677"/>
      <c r="W114" s="677"/>
      <c r="X114" s="677"/>
      <c r="Y114" s="677"/>
      <c r="Z114" s="677"/>
      <c r="AA114" s="677"/>
      <c r="AB114" s="677"/>
      <c r="AC114" s="677"/>
      <c r="AD114" s="677"/>
      <c r="AE114" s="677"/>
      <c r="AF114" s="678"/>
      <c r="AG114" s="630"/>
      <c r="AH114" s="639"/>
      <c r="AI114" s="639"/>
      <c r="AJ114" s="639"/>
      <c r="AK114" s="639"/>
      <c r="AL114" s="639"/>
      <c r="AM114" s="639"/>
      <c r="AN114" s="639"/>
      <c r="AO114" s="640"/>
    </row>
    <row r="115" spans="2:42" ht="3.75" hidden="1" customHeight="1">
      <c r="B115" s="135"/>
      <c r="I115" s="136"/>
      <c r="J115" s="630"/>
      <c r="K115" s="630"/>
      <c r="L115" s="630"/>
      <c r="M115" s="632"/>
      <c r="N115" s="644"/>
      <c r="O115" s="645"/>
      <c r="P115" s="645"/>
      <c r="Q115" s="646"/>
      <c r="R115" s="644"/>
      <c r="S115" s="645"/>
      <c r="T115" s="645"/>
      <c r="U115" s="645"/>
      <c r="V115" s="645"/>
      <c r="W115" s="645"/>
      <c r="X115" s="645"/>
      <c r="Y115" s="645"/>
      <c r="Z115" s="645"/>
      <c r="AA115" s="646"/>
      <c r="AB115" s="644"/>
      <c r="AC115" s="645"/>
      <c r="AD115" s="645"/>
      <c r="AE115" s="646"/>
      <c r="AF115" s="644"/>
      <c r="AG115" s="645"/>
      <c r="AH115" s="645"/>
      <c r="AI115" s="645"/>
      <c r="AJ115" s="645"/>
      <c r="AK115" s="645"/>
      <c r="AL115" s="645"/>
      <c r="AM115" s="645"/>
      <c r="AN115" s="645"/>
      <c r="AO115" s="646"/>
    </row>
    <row r="116" spans="2:42" ht="13.35" hidden="1" customHeight="1">
      <c r="B116" s="135"/>
      <c r="I116" s="136"/>
      <c r="J116" s="630"/>
      <c r="K116" s="630"/>
      <c r="L116" s="630"/>
      <c r="M116" s="632"/>
      <c r="N116" s="629" t="s">
        <v>65</v>
      </c>
      <c r="O116" s="630"/>
      <c r="P116" s="630"/>
      <c r="Q116" s="632"/>
      <c r="R116" s="629"/>
      <c r="S116" s="680"/>
      <c r="T116" s="681"/>
      <c r="U116" s="630"/>
      <c r="V116" s="647"/>
      <c r="W116" s="630" t="s">
        <v>12</v>
      </c>
      <c r="X116" s="647"/>
      <c r="Y116" s="630" t="s">
        <v>11</v>
      </c>
      <c r="Z116" s="647"/>
      <c r="AA116" s="632" t="s">
        <v>364</v>
      </c>
      <c r="AB116" s="629" t="s">
        <v>24</v>
      </c>
      <c r="AC116" s="630"/>
      <c r="AD116" s="630"/>
      <c r="AE116" s="632"/>
      <c r="AF116" s="629"/>
      <c r="AG116" s="680"/>
      <c r="AH116" s="681"/>
      <c r="AI116" s="630"/>
      <c r="AJ116" s="647"/>
      <c r="AK116" s="630" t="s">
        <v>12</v>
      </c>
      <c r="AL116" s="647"/>
      <c r="AM116" s="630" t="s">
        <v>11</v>
      </c>
      <c r="AN116" s="647"/>
      <c r="AO116" s="632" t="s">
        <v>364</v>
      </c>
    </row>
    <row r="117" spans="2:42" ht="3.75" hidden="1" customHeight="1">
      <c r="B117" s="135"/>
      <c r="I117" s="136"/>
      <c r="J117" s="630"/>
      <c r="K117" s="630"/>
      <c r="L117" s="630"/>
      <c r="M117" s="632"/>
      <c r="N117" s="638"/>
      <c r="O117" s="639"/>
      <c r="P117" s="639"/>
      <c r="Q117" s="640"/>
      <c r="R117" s="638"/>
      <c r="S117" s="639"/>
      <c r="T117" s="639"/>
      <c r="U117" s="639"/>
      <c r="V117" s="639"/>
      <c r="W117" s="639"/>
      <c r="X117" s="639"/>
      <c r="Y117" s="639"/>
      <c r="Z117" s="639"/>
      <c r="AA117" s="640"/>
      <c r="AB117" s="638"/>
      <c r="AC117" s="639"/>
      <c r="AD117" s="639"/>
      <c r="AE117" s="640"/>
      <c r="AF117" s="638"/>
      <c r="AG117" s="639"/>
      <c r="AH117" s="639"/>
      <c r="AI117" s="639"/>
      <c r="AJ117" s="639"/>
      <c r="AK117" s="639"/>
      <c r="AL117" s="639"/>
      <c r="AM117" s="639"/>
      <c r="AN117" s="639"/>
      <c r="AO117" s="640"/>
    </row>
    <row r="118" spans="2:42" ht="3.75" hidden="1" customHeight="1">
      <c r="B118" s="135"/>
      <c r="I118" s="136"/>
      <c r="J118" s="630"/>
      <c r="K118" s="630"/>
      <c r="L118" s="630"/>
      <c r="M118" s="632"/>
      <c r="N118" s="644"/>
      <c r="O118" s="645"/>
      <c r="P118" s="645"/>
      <c r="Q118" s="646"/>
      <c r="R118" s="644"/>
      <c r="S118" s="645"/>
      <c r="T118" s="645"/>
      <c r="U118" s="645"/>
      <c r="V118" s="645"/>
      <c r="W118" s="645"/>
      <c r="X118" s="645"/>
      <c r="Y118" s="645"/>
      <c r="Z118" s="645"/>
      <c r="AA118" s="646"/>
      <c r="AB118" s="644"/>
      <c r="AC118" s="645"/>
      <c r="AD118" s="645"/>
      <c r="AE118" s="646"/>
      <c r="AF118" s="679"/>
      <c r="AG118" s="671"/>
      <c r="AH118" s="671"/>
      <c r="AI118" s="671"/>
      <c r="AJ118" s="671"/>
      <c r="AK118" s="671"/>
      <c r="AL118" s="671"/>
      <c r="AM118" s="671"/>
      <c r="AN118" s="671"/>
      <c r="AO118" s="672"/>
    </row>
    <row r="119" spans="2:42" ht="13.35" hidden="1" customHeight="1">
      <c r="B119" s="135"/>
      <c r="I119" s="136"/>
      <c r="J119" s="630"/>
      <c r="K119" s="630"/>
      <c r="L119" s="630"/>
      <c r="M119" s="632"/>
      <c r="N119" s="629" t="s">
        <v>25</v>
      </c>
      <c r="O119" s="630"/>
      <c r="P119" s="630"/>
      <c r="Q119" s="632"/>
      <c r="R119" s="629"/>
      <c r="S119" s="680"/>
      <c r="T119" s="682"/>
      <c r="U119" s="682"/>
      <c r="V119" s="682"/>
      <c r="W119" s="682"/>
      <c r="X119" s="682"/>
      <c r="Y119" s="682"/>
      <c r="Z119" s="682"/>
      <c r="AA119" s="681"/>
      <c r="AB119" s="629" t="s">
        <v>26</v>
      </c>
      <c r="AC119" s="630"/>
      <c r="AD119" s="630"/>
      <c r="AE119" s="632"/>
      <c r="AF119" s="673"/>
      <c r="AG119" s="674"/>
      <c r="AH119" s="674"/>
      <c r="AI119" s="674"/>
      <c r="AJ119" s="674"/>
      <c r="AK119" s="674"/>
      <c r="AL119" s="674"/>
      <c r="AM119" s="674"/>
      <c r="AN119" s="674"/>
      <c r="AO119" s="675"/>
    </row>
    <row r="120" spans="2:42" ht="3.75" hidden="1" customHeight="1">
      <c r="B120" s="135"/>
      <c r="I120" s="136"/>
      <c r="J120" s="630"/>
      <c r="K120" s="630"/>
      <c r="L120" s="630"/>
      <c r="M120" s="632"/>
      <c r="N120" s="638"/>
      <c r="O120" s="639"/>
      <c r="P120" s="639"/>
      <c r="Q120" s="640"/>
      <c r="R120" s="638"/>
      <c r="S120" s="639"/>
      <c r="T120" s="639"/>
      <c r="U120" s="639"/>
      <c r="V120" s="639"/>
      <c r="W120" s="639"/>
      <c r="X120" s="639"/>
      <c r="Y120" s="639"/>
      <c r="Z120" s="639"/>
      <c r="AA120" s="640"/>
      <c r="AB120" s="638"/>
      <c r="AC120" s="639"/>
      <c r="AD120" s="639"/>
      <c r="AE120" s="640"/>
      <c r="AF120" s="676"/>
      <c r="AG120" s="677"/>
      <c r="AH120" s="677"/>
      <c r="AI120" s="677"/>
      <c r="AJ120" s="677"/>
      <c r="AK120" s="677"/>
      <c r="AL120" s="677"/>
      <c r="AM120" s="677"/>
      <c r="AN120" s="677"/>
      <c r="AO120" s="678"/>
    </row>
    <row r="121" spans="2:42" ht="3.75" hidden="1" customHeight="1">
      <c r="B121" s="135"/>
      <c r="I121" s="136"/>
      <c r="J121" s="630"/>
      <c r="K121" s="630"/>
      <c r="L121" s="630"/>
      <c r="M121" s="632"/>
      <c r="N121" s="644"/>
      <c r="O121" s="645"/>
      <c r="P121" s="645"/>
      <c r="Q121" s="646"/>
      <c r="R121" s="679"/>
      <c r="S121" s="671"/>
      <c r="T121" s="671"/>
      <c r="U121" s="671"/>
      <c r="V121" s="671"/>
      <c r="W121" s="671"/>
      <c r="X121" s="671"/>
      <c r="Y121" s="671"/>
      <c r="Z121" s="671"/>
      <c r="AA121" s="671"/>
      <c r="AB121" s="671"/>
      <c r="AC121" s="671"/>
      <c r="AD121" s="671"/>
      <c r="AE121" s="671"/>
      <c r="AF121" s="671"/>
      <c r="AG121" s="671"/>
      <c r="AH121" s="671"/>
      <c r="AI121" s="671"/>
      <c r="AJ121" s="671"/>
      <c r="AK121" s="671"/>
      <c r="AL121" s="671"/>
      <c r="AM121" s="671"/>
      <c r="AN121" s="671"/>
      <c r="AO121" s="672"/>
    </row>
    <row r="122" spans="2:42" ht="13.35" hidden="1" customHeight="1">
      <c r="B122" s="135"/>
      <c r="I122" s="136"/>
      <c r="J122" s="630"/>
      <c r="K122" s="630"/>
      <c r="L122" s="630"/>
      <c r="M122" s="632"/>
      <c r="N122" s="629" t="s">
        <v>3757</v>
      </c>
      <c r="O122" s="630"/>
      <c r="P122" s="630"/>
      <c r="Q122" s="632"/>
      <c r="R122" s="673"/>
      <c r="S122" s="674"/>
      <c r="T122" s="674"/>
      <c r="U122" s="674"/>
      <c r="V122" s="674"/>
      <c r="W122" s="674"/>
      <c r="X122" s="674"/>
      <c r="Y122" s="674"/>
      <c r="Z122" s="674"/>
      <c r="AA122" s="674"/>
      <c r="AB122" s="674"/>
      <c r="AC122" s="674"/>
      <c r="AD122" s="674"/>
      <c r="AE122" s="674"/>
      <c r="AF122" s="674"/>
      <c r="AG122" s="674"/>
      <c r="AH122" s="674"/>
      <c r="AI122" s="674"/>
      <c r="AJ122" s="674"/>
      <c r="AK122" s="674"/>
      <c r="AL122" s="674"/>
      <c r="AM122" s="674"/>
      <c r="AN122" s="674"/>
      <c r="AO122" s="675"/>
    </row>
    <row r="123" spans="2:42" ht="3.75" hidden="1" customHeight="1">
      <c r="B123" s="135"/>
      <c r="I123" s="136"/>
      <c r="J123" s="639"/>
      <c r="K123" s="639"/>
      <c r="L123" s="639"/>
      <c r="M123" s="640"/>
      <c r="N123" s="638"/>
      <c r="O123" s="639"/>
      <c r="P123" s="639"/>
      <c r="Q123" s="640"/>
      <c r="R123" s="676"/>
      <c r="S123" s="677"/>
      <c r="T123" s="677"/>
      <c r="U123" s="677"/>
      <c r="V123" s="677"/>
      <c r="W123" s="677"/>
      <c r="X123" s="677"/>
      <c r="Y123" s="677"/>
      <c r="Z123" s="677"/>
      <c r="AA123" s="677"/>
      <c r="AB123" s="677"/>
      <c r="AC123" s="677"/>
      <c r="AD123" s="677"/>
      <c r="AE123" s="677"/>
      <c r="AF123" s="677"/>
      <c r="AG123" s="677"/>
      <c r="AH123" s="677"/>
      <c r="AI123" s="677"/>
      <c r="AJ123" s="677"/>
      <c r="AK123" s="677"/>
      <c r="AL123" s="677"/>
      <c r="AM123" s="677"/>
      <c r="AN123" s="677"/>
      <c r="AO123" s="678"/>
    </row>
    <row r="124" spans="2:42" ht="3.75" customHeight="1">
      <c r="B124" s="135"/>
      <c r="I124" s="136"/>
      <c r="M124" s="136"/>
      <c r="N124" s="135"/>
      <c r="Q124" s="136"/>
      <c r="R124" s="686" t="str">
        <f>IF(新_変更_2!J33&lt;&gt;"",新_変更_2!J33,"")&amp;IF(旧_変更_3!I39&lt;&gt;"",旧_変更_3!I39,"")</f>
        <v/>
      </c>
      <c r="S124" s="687"/>
      <c r="T124" s="687"/>
      <c r="U124" s="687"/>
      <c r="V124" s="687"/>
      <c r="W124" s="687"/>
      <c r="X124" s="687"/>
      <c r="Y124" s="687"/>
      <c r="Z124" s="687"/>
      <c r="AA124" s="687"/>
      <c r="AB124" s="687"/>
      <c r="AC124" s="687"/>
      <c r="AD124" s="687"/>
      <c r="AE124" s="687"/>
      <c r="AF124" s="688"/>
      <c r="AG124" s="630"/>
      <c r="AH124" s="630"/>
      <c r="AI124" s="630"/>
      <c r="AJ124" s="630"/>
      <c r="AK124" s="630"/>
      <c r="AL124" s="630"/>
      <c r="AM124" s="630"/>
      <c r="AN124" s="630"/>
      <c r="AO124" s="632"/>
    </row>
    <row r="125" spans="2:42" ht="13.35" customHeight="1">
      <c r="B125" s="135"/>
      <c r="I125" s="136"/>
      <c r="J125" s="124" t="s">
        <v>16194</v>
      </c>
      <c r="M125" s="136"/>
      <c r="N125" s="135" t="s">
        <v>8</v>
      </c>
      <c r="Q125" s="136"/>
      <c r="R125" s="686"/>
      <c r="S125" s="687"/>
      <c r="T125" s="687"/>
      <c r="U125" s="687"/>
      <c r="V125" s="687"/>
      <c r="W125" s="687"/>
      <c r="X125" s="687"/>
      <c r="Y125" s="687"/>
      <c r="Z125" s="687"/>
      <c r="AA125" s="687"/>
      <c r="AB125" s="687"/>
      <c r="AC125" s="687"/>
      <c r="AD125" s="687"/>
      <c r="AE125" s="687"/>
      <c r="AF125" s="688"/>
      <c r="AG125" s="630"/>
      <c r="AH125" s="634"/>
      <c r="AI125" s="630" t="s">
        <v>64</v>
      </c>
      <c r="AJ125" s="630"/>
      <c r="AK125" s="630"/>
      <c r="AL125" s="630"/>
      <c r="AM125" s="630"/>
      <c r="AN125" s="630"/>
      <c r="AO125" s="632"/>
    </row>
    <row r="126" spans="2:42" ht="3.75" customHeight="1">
      <c r="B126" s="135"/>
      <c r="I126" s="136"/>
      <c r="M126" s="136"/>
      <c r="N126" s="140"/>
      <c r="O126" s="141"/>
      <c r="P126" s="141"/>
      <c r="Q126" s="142"/>
      <c r="R126" s="689"/>
      <c r="S126" s="690"/>
      <c r="T126" s="690"/>
      <c r="U126" s="690"/>
      <c r="V126" s="690"/>
      <c r="W126" s="690"/>
      <c r="X126" s="690"/>
      <c r="Y126" s="690"/>
      <c r="Z126" s="690"/>
      <c r="AA126" s="690"/>
      <c r="AB126" s="690"/>
      <c r="AC126" s="690"/>
      <c r="AD126" s="690"/>
      <c r="AE126" s="690"/>
      <c r="AF126" s="691"/>
      <c r="AH126" s="141"/>
      <c r="AI126" s="141"/>
      <c r="AJ126" s="141"/>
      <c r="AK126" s="141"/>
      <c r="AL126" s="141"/>
      <c r="AM126" s="141"/>
      <c r="AN126" s="141"/>
      <c r="AO126" s="142"/>
    </row>
    <row r="127" spans="2:42" ht="3.75" hidden="1" customHeight="1">
      <c r="B127" s="135"/>
      <c r="I127" s="136"/>
      <c r="M127" s="136"/>
      <c r="N127" s="644"/>
      <c r="O127" s="645"/>
      <c r="P127" s="645"/>
      <c r="Q127" s="646"/>
      <c r="R127" s="644"/>
      <c r="S127" s="645"/>
      <c r="T127" s="645"/>
      <c r="U127" s="645"/>
      <c r="V127" s="645"/>
      <c r="W127" s="645"/>
      <c r="X127" s="645"/>
      <c r="Y127" s="645"/>
      <c r="Z127" s="645"/>
      <c r="AA127" s="646"/>
      <c r="AB127" s="644"/>
      <c r="AC127" s="645"/>
      <c r="AD127" s="645"/>
      <c r="AE127" s="646"/>
      <c r="AF127" s="644"/>
      <c r="AG127" s="645"/>
      <c r="AH127" s="645"/>
      <c r="AI127" s="645"/>
      <c r="AJ127" s="645"/>
      <c r="AK127" s="645"/>
      <c r="AL127" s="645"/>
      <c r="AM127" s="645"/>
      <c r="AN127" s="645"/>
      <c r="AO127" s="646"/>
    </row>
    <row r="128" spans="2:42" ht="13.35" hidden="1" customHeight="1">
      <c r="B128" s="135"/>
      <c r="I128" s="136"/>
      <c r="M128" s="136"/>
      <c r="N128" s="629" t="s">
        <v>65</v>
      </c>
      <c r="O128" s="630"/>
      <c r="P128" s="630"/>
      <c r="Q128" s="632"/>
      <c r="R128" s="629"/>
      <c r="S128" s="680"/>
      <c r="T128" s="681"/>
      <c r="U128" s="630"/>
      <c r="V128" s="647"/>
      <c r="W128" s="630"/>
      <c r="X128" s="647"/>
      <c r="Y128" s="630"/>
      <c r="Z128" s="647"/>
      <c r="AA128" s="632" t="s">
        <v>364</v>
      </c>
      <c r="AB128" s="629" t="s">
        <v>24</v>
      </c>
      <c r="AC128" s="630"/>
      <c r="AD128" s="630"/>
      <c r="AE128" s="632"/>
      <c r="AF128" s="629"/>
      <c r="AG128" s="680"/>
      <c r="AH128" s="681"/>
      <c r="AI128" s="630"/>
      <c r="AJ128" s="647"/>
      <c r="AK128" s="630" t="s">
        <v>12</v>
      </c>
      <c r="AL128" s="647"/>
      <c r="AM128" s="630" t="s">
        <v>11</v>
      </c>
      <c r="AN128" s="647"/>
      <c r="AO128" s="632" t="s">
        <v>364</v>
      </c>
    </row>
    <row r="129" spans="2:41" ht="3.75" hidden="1" customHeight="1">
      <c r="B129" s="135"/>
      <c r="I129" s="136"/>
      <c r="M129" s="136"/>
      <c r="N129" s="638"/>
      <c r="O129" s="639"/>
      <c r="P129" s="639"/>
      <c r="Q129" s="640"/>
      <c r="R129" s="638"/>
      <c r="S129" s="639"/>
      <c r="T129" s="639"/>
      <c r="U129" s="639"/>
      <c r="V129" s="639"/>
      <c r="W129" s="639"/>
      <c r="X129" s="639"/>
      <c r="Y129" s="639"/>
      <c r="Z129" s="639"/>
      <c r="AA129" s="640"/>
      <c r="AB129" s="638"/>
      <c r="AC129" s="639"/>
      <c r="AD129" s="639"/>
      <c r="AE129" s="640"/>
      <c r="AF129" s="638"/>
      <c r="AG129" s="639"/>
      <c r="AH129" s="639"/>
      <c r="AI129" s="639"/>
      <c r="AJ129" s="639"/>
      <c r="AK129" s="639"/>
      <c r="AL129" s="639"/>
      <c r="AM129" s="639"/>
      <c r="AN129" s="639"/>
      <c r="AO129" s="640"/>
    </row>
    <row r="130" spans="2:41" ht="3.75" hidden="1" customHeight="1">
      <c r="B130" s="135"/>
      <c r="I130" s="136"/>
      <c r="M130" s="136"/>
      <c r="N130" s="644"/>
      <c r="O130" s="645"/>
      <c r="P130" s="645"/>
      <c r="Q130" s="646"/>
      <c r="R130" s="644"/>
      <c r="S130" s="645"/>
      <c r="T130" s="645"/>
      <c r="U130" s="645"/>
      <c r="V130" s="645"/>
      <c r="W130" s="645"/>
      <c r="X130" s="645"/>
      <c r="Y130" s="645"/>
      <c r="Z130" s="645"/>
      <c r="AA130" s="646"/>
      <c r="AB130" s="644"/>
      <c r="AC130" s="645"/>
      <c r="AD130" s="645"/>
      <c r="AE130" s="646"/>
      <c r="AF130" s="679"/>
      <c r="AG130" s="671"/>
      <c r="AH130" s="671"/>
      <c r="AI130" s="671"/>
      <c r="AJ130" s="671"/>
      <c r="AK130" s="671"/>
      <c r="AL130" s="671"/>
      <c r="AM130" s="671"/>
      <c r="AN130" s="671"/>
      <c r="AO130" s="672"/>
    </row>
    <row r="131" spans="2:41" ht="13.35" hidden="1" customHeight="1">
      <c r="B131" s="135"/>
      <c r="I131" s="136"/>
      <c r="M131" s="136"/>
      <c r="N131" s="629" t="s">
        <v>25</v>
      </c>
      <c r="O131" s="630"/>
      <c r="P131" s="630"/>
      <c r="Q131" s="632"/>
      <c r="R131" s="629"/>
      <c r="S131" s="680"/>
      <c r="T131" s="682"/>
      <c r="U131" s="682"/>
      <c r="V131" s="682"/>
      <c r="W131" s="682"/>
      <c r="X131" s="682"/>
      <c r="Y131" s="682"/>
      <c r="Z131" s="682"/>
      <c r="AA131" s="681"/>
      <c r="AB131" s="629" t="s">
        <v>26</v>
      </c>
      <c r="AC131" s="630"/>
      <c r="AD131" s="630"/>
      <c r="AE131" s="632"/>
      <c r="AF131" s="673"/>
      <c r="AG131" s="674"/>
      <c r="AH131" s="674"/>
      <c r="AI131" s="674"/>
      <c r="AJ131" s="674"/>
      <c r="AK131" s="674"/>
      <c r="AL131" s="674"/>
      <c r="AM131" s="674"/>
      <c r="AN131" s="674"/>
      <c r="AO131" s="675"/>
    </row>
    <row r="132" spans="2:41" ht="3.75" hidden="1" customHeight="1">
      <c r="B132" s="135"/>
      <c r="I132" s="136"/>
      <c r="M132" s="136"/>
      <c r="N132" s="638"/>
      <c r="O132" s="639"/>
      <c r="P132" s="639"/>
      <c r="Q132" s="640"/>
      <c r="R132" s="638"/>
      <c r="S132" s="639"/>
      <c r="T132" s="639"/>
      <c r="U132" s="639"/>
      <c r="V132" s="639"/>
      <c r="W132" s="639"/>
      <c r="X132" s="639"/>
      <c r="Y132" s="639"/>
      <c r="Z132" s="639"/>
      <c r="AA132" s="640"/>
      <c r="AB132" s="638"/>
      <c r="AC132" s="639"/>
      <c r="AD132" s="639"/>
      <c r="AE132" s="640"/>
      <c r="AF132" s="676"/>
      <c r="AG132" s="677"/>
      <c r="AH132" s="677"/>
      <c r="AI132" s="677"/>
      <c r="AJ132" s="677"/>
      <c r="AK132" s="677"/>
      <c r="AL132" s="677"/>
      <c r="AM132" s="677"/>
      <c r="AN132" s="677"/>
      <c r="AO132" s="678"/>
    </row>
    <row r="133" spans="2:41" ht="3.75" hidden="1" customHeight="1">
      <c r="B133" s="135"/>
      <c r="I133" s="136"/>
      <c r="M133" s="136"/>
      <c r="N133" s="644"/>
      <c r="O133" s="645"/>
      <c r="P133" s="645"/>
      <c r="Q133" s="646"/>
      <c r="R133" s="679"/>
      <c r="S133" s="671"/>
      <c r="T133" s="671"/>
      <c r="U133" s="671"/>
      <c r="V133" s="671"/>
      <c r="W133" s="671"/>
      <c r="X133" s="671"/>
      <c r="Y133" s="671"/>
      <c r="Z133" s="671"/>
      <c r="AA133" s="671"/>
      <c r="AB133" s="671"/>
      <c r="AC133" s="671"/>
      <c r="AD133" s="671"/>
      <c r="AE133" s="671"/>
      <c r="AF133" s="671"/>
      <c r="AG133" s="671"/>
      <c r="AH133" s="671"/>
      <c r="AI133" s="671"/>
      <c r="AJ133" s="671"/>
      <c r="AK133" s="671"/>
      <c r="AL133" s="671"/>
      <c r="AM133" s="671"/>
      <c r="AN133" s="671"/>
      <c r="AO133" s="672"/>
    </row>
    <row r="134" spans="2:41" ht="13.35" hidden="1" customHeight="1">
      <c r="B134" s="135"/>
      <c r="I134" s="136"/>
      <c r="M134" s="136"/>
      <c r="N134" s="629" t="s">
        <v>3757</v>
      </c>
      <c r="O134" s="630"/>
      <c r="P134" s="630"/>
      <c r="Q134" s="632"/>
      <c r="R134" s="673"/>
      <c r="S134" s="674"/>
      <c r="T134" s="674"/>
      <c r="U134" s="674"/>
      <c r="V134" s="674"/>
      <c r="W134" s="674"/>
      <c r="X134" s="674"/>
      <c r="Y134" s="674"/>
      <c r="Z134" s="674"/>
      <c r="AA134" s="674"/>
      <c r="AB134" s="674"/>
      <c r="AC134" s="674"/>
      <c r="AD134" s="674"/>
      <c r="AE134" s="674"/>
      <c r="AF134" s="674"/>
      <c r="AG134" s="674"/>
      <c r="AH134" s="674"/>
      <c r="AI134" s="674"/>
      <c r="AJ134" s="674"/>
      <c r="AK134" s="674"/>
      <c r="AL134" s="674"/>
      <c r="AM134" s="674"/>
      <c r="AN134" s="674"/>
      <c r="AO134" s="675"/>
    </row>
    <row r="135" spans="2:41" ht="3.75" hidden="1" customHeight="1">
      <c r="B135" s="135"/>
      <c r="I135" s="136"/>
      <c r="J135" s="141"/>
      <c r="K135" s="141"/>
      <c r="L135" s="141"/>
      <c r="M135" s="142"/>
      <c r="N135" s="638"/>
      <c r="O135" s="639"/>
      <c r="P135" s="639"/>
      <c r="Q135" s="640"/>
      <c r="R135" s="676"/>
      <c r="S135" s="677"/>
      <c r="T135" s="677"/>
      <c r="U135" s="677"/>
      <c r="V135" s="677"/>
      <c r="W135" s="677"/>
      <c r="X135" s="677"/>
      <c r="Y135" s="677"/>
      <c r="Z135" s="677"/>
      <c r="AA135" s="677"/>
      <c r="AB135" s="677"/>
      <c r="AC135" s="677"/>
      <c r="AD135" s="677"/>
      <c r="AE135" s="677"/>
      <c r="AF135" s="677"/>
      <c r="AG135" s="677"/>
      <c r="AH135" s="677"/>
      <c r="AI135" s="677"/>
      <c r="AJ135" s="677"/>
      <c r="AK135" s="677"/>
      <c r="AL135" s="677"/>
      <c r="AM135" s="677"/>
      <c r="AN135" s="677"/>
      <c r="AO135" s="678"/>
    </row>
    <row r="136" spans="2:41" ht="3.75" customHeight="1">
      <c r="B136" s="135"/>
      <c r="I136" s="136"/>
      <c r="M136" s="136"/>
      <c r="N136" s="135"/>
      <c r="Q136" s="136"/>
      <c r="R136" s="686" t="str">
        <f>IF(新_変更_2!J34&lt;&gt;"",新_変更_2!J34,"")&amp;IF(旧_変更_3!I40&lt;&gt;"",旧_変更_3!I40,"")</f>
        <v/>
      </c>
      <c r="S136" s="687"/>
      <c r="T136" s="687"/>
      <c r="U136" s="687"/>
      <c r="V136" s="687"/>
      <c r="W136" s="687"/>
      <c r="X136" s="687"/>
      <c r="Y136" s="687"/>
      <c r="Z136" s="687"/>
      <c r="AA136" s="687"/>
      <c r="AB136" s="687"/>
      <c r="AC136" s="687"/>
      <c r="AD136" s="687"/>
      <c r="AE136" s="687"/>
      <c r="AF136" s="688"/>
      <c r="AG136" s="630"/>
      <c r="AH136" s="630"/>
      <c r="AI136" s="630"/>
      <c r="AJ136" s="630"/>
      <c r="AK136" s="630"/>
      <c r="AL136" s="630"/>
      <c r="AM136" s="630"/>
      <c r="AN136" s="630"/>
      <c r="AO136" s="632"/>
    </row>
    <row r="137" spans="2:41" ht="13.35" customHeight="1">
      <c r="B137" s="135"/>
      <c r="I137" s="136"/>
      <c r="J137" s="124" t="s">
        <v>16195</v>
      </c>
      <c r="M137" s="136"/>
      <c r="N137" s="135" t="s">
        <v>8</v>
      </c>
      <c r="Q137" s="136"/>
      <c r="R137" s="686"/>
      <c r="S137" s="687"/>
      <c r="T137" s="687"/>
      <c r="U137" s="687"/>
      <c r="V137" s="687"/>
      <c r="W137" s="687"/>
      <c r="X137" s="687"/>
      <c r="Y137" s="687"/>
      <c r="Z137" s="687"/>
      <c r="AA137" s="687"/>
      <c r="AB137" s="687"/>
      <c r="AC137" s="687"/>
      <c r="AD137" s="687"/>
      <c r="AE137" s="687"/>
      <c r="AF137" s="688"/>
      <c r="AG137" s="630"/>
      <c r="AH137" s="634" t="s">
        <v>13</v>
      </c>
      <c r="AI137" s="630" t="s">
        <v>64</v>
      </c>
      <c r="AJ137" s="630"/>
      <c r="AK137" s="630"/>
      <c r="AL137" s="630"/>
      <c r="AM137" s="630"/>
      <c r="AN137" s="630"/>
      <c r="AO137" s="632"/>
    </row>
    <row r="138" spans="2:41" ht="3.75" customHeight="1">
      <c r="B138" s="135"/>
      <c r="I138" s="136"/>
      <c r="M138" s="136"/>
      <c r="N138" s="140"/>
      <c r="O138" s="141"/>
      <c r="P138" s="141"/>
      <c r="Q138" s="142"/>
      <c r="R138" s="689"/>
      <c r="S138" s="690"/>
      <c r="T138" s="690"/>
      <c r="U138" s="690"/>
      <c r="V138" s="690"/>
      <c r="W138" s="690"/>
      <c r="X138" s="690"/>
      <c r="Y138" s="690"/>
      <c r="Z138" s="690"/>
      <c r="AA138" s="690"/>
      <c r="AB138" s="690"/>
      <c r="AC138" s="690"/>
      <c r="AD138" s="690"/>
      <c r="AE138" s="690"/>
      <c r="AF138" s="691"/>
      <c r="AG138" s="630"/>
      <c r="AH138" s="639"/>
      <c r="AI138" s="639"/>
      <c r="AJ138" s="639"/>
      <c r="AK138" s="639"/>
      <c r="AL138" s="639"/>
      <c r="AM138" s="639"/>
      <c r="AN138" s="639"/>
      <c r="AO138" s="640"/>
    </row>
    <row r="139" spans="2:41" ht="3.75" hidden="1" customHeight="1">
      <c r="B139" s="135"/>
      <c r="I139" s="136"/>
      <c r="M139" s="136"/>
      <c r="N139" s="644"/>
      <c r="O139" s="645"/>
      <c r="P139" s="645"/>
      <c r="Q139" s="646"/>
      <c r="R139" s="644"/>
      <c r="S139" s="645"/>
      <c r="T139" s="645"/>
      <c r="U139" s="645"/>
      <c r="V139" s="645"/>
      <c r="W139" s="645"/>
      <c r="X139" s="645"/>
      <c r="Y139" s="645"/>
      <c r="Z139" s="645"/>
      <c r="AA139" s="646"/>
      <c r="AB139" s="644"/>
      <c r="AC139" s="645"/>
      <c r="AD139" s="645"/>
      <c r="AE139" s="646"/>
      <c r="AF139" s="644"/>
      <c r="AG139" s="645"/>
      <c r="AH139" s="645"/>
      <c r="AI139" s="645"/>
      <c r="AJ139" s="645"/>
      <c r="AK139" s="645"/>
      <c r="AL139" s="645"/>
      <c r="AM139" s="645"/>
      <c r="AN139" s="645"/>
      <c r="AO139" s="646"/>
    </row>
    <row r="140" spans="2:41" ht="13.35" hidden="1" customHeight="1">
      <c r="B140" s="135"/>
      <c r="I140" s="136"/>
      <c r="M140" s="136"/>
      <c r="N140" s="629" t="s">
        <v>65</v>
      </c>
      <c r="O140" s="630"/>
      <c r="P140" s="630"/>
      <c r="Q140" s="632"/>
      <c r="R140" s="629"/>
      <c r="S140" s="680"/>
      <c r="T140" s="681"/>
      <c r="U140" s="630"/>
      <c r="V140" s="647"/>
      <c r="W140" s="630"/>
      <c r="X140" s="647"/>
      <c r="Y140" s="630"/>
      <c r="Z140" s="647"/>
      <c r="AA140" s="632" t="s">
        <v>364</v>
      </c>
      <c r="AB140" s="629" t="s">
        <v>24</v>
      </c>
      <c r="AC140" s="630"/>
      <c r="AD140" s="630"/>
      <c r="AE140" s="632"/>
      <c r="AF140" s="629"/>
      <c r="AG140" s="680"/>
      <c r="AH140" s="681"/>
      <c r="AI140" s="630"/>
      <c r="AJ140" s="647"/>
      <c r="AK140" s="630" t="s">
        <v>12</v>
      </c>
      <c r="AL140" s="647"/>
      <c r="AM140" s="630" t="s">
        <v>11</v>
      </c>
      <c r="AN140" s="647"/>
      <c r="AO140" s="632" t="s">
        <v>364</v>
      </c>
    </row>
    <row r="141" spans="2:41" ht="3.75" hidden="1" customHeight="1">
      <c r="B141" s="135"/>
      <c r="I141" s="136"/>
      <c r="M141" s="136"/>
      <c r="N141" s="638"/>
      <c r="O141" s="639"/>
      <c r="P141" s="639"/>
      <c r="Q141" s="640"/>
      <c r="R141" s="638"/>
      <c r="S141" s="639"/>
      <c r="T141" s="639"/>
      <c r="U141" s="639"/>
      <c r="V141" s="639"/>
      <c r="W141" s="639"/>
      <c r="X141" s="639"/>
      <c r="Y141" s="639"/>
      <c r="Z141" s="639"/>
      <c r="AA141" s="640"/>
      <c r="AB141" s="638"/>
      <c r="AC141" s="639"/>
      <c r="AD141" s="639"/>
      <c r="AE141" s="640"/>
      <c r="AF141" s="638"/>
      <c r="AG141" s="639"/>
      <c r="AH141" s="639"/>
      <c r="AI141" s="639"/>
      <c r="AJ141" s="639"/>
      <c r="AK141" s="639"/>
      <c r="AL141" s="639"/>
      <c r="AM141" s="639"/>
      <c r="AN141" s="639"/>
      <c r="AO141" s="640"/>
    </row>
    <row r="142" spans="2:41" ht="3.75" hidden="1" customHeight="1">
      <c r="B142" s="135"/>
      <c r="I142" s="136"/>
      <c r="M142" s="136"/>
      <c r="N142" s="644"/>
      <c r="O142" s="645"/>
      <c r="P142" s="645"/>
      <c r="Q142" s="646"/>
      <c r="R142" s="644"/>
      <c r="S142" s="645"/>
      <c r="T142" s="645"/>
      <c r="U142" s="645"/>
      <c r="V142" s="645"/>
      <c r="W142" s="645"/>
      <c r="X142" s="645"/>
      <c r="Y142" s="645"/>
      <c r="Z142" s="645"/>
      <c r="AA142" s="646"/>
      <c r="AB142" s="644"/>
      <c r="AC142" s="645"/>
      <c r="AD142" s="645"/>
      <c r="AE142" s="646"/>
      <c r="AF142" s="679"/>
      <c r="AG142" s="671"/>
      <c r="AH142" s="671"/>
      <c r="AI142" s="671"/>
      <c r="AJ142" s="671"/>
      <c r="AK142" s="671"/>
      <c r="AL142" s="671"/>
      <c r="AM142" s="671"/>
      <c r="AN142" s="671"/>
      <c r="AO142" s="672"/>
    </row>
    <row r="143" spans="2:41" ht="13.35" hidden="1" customHeight="1">
      <c r="B143" s="135"/>
      <c r="I143" s="136"/>
      <c r="M143" s="136"/>
      <c r="N143" s="629" t="s">
        <v>25</v>
      </c>
      <c r="O143" s="630"/>
      <c r="P143" s="630"/>
      <c r="Q143" s="632"/>
      <c r="R143" s="629"/>
      <c r="S143" s="680"/>
      <c r="T143" s="682"/>
      <c r="U143" s="682"/>
      <c r="V143" s="682"/>
      <c r="W143" s="682"/>
      <c r="X143" s="682"/>
      <c r="Y143" s="682"/>
      <c r="Z143" s="682"/>
      <c r="AA143" s="681"/>
      <c r="AB143" s="629" t="s">
        <v>26</v>
      </c>
      <c r="AC143" s="630"/>
      <c r="AD143" s="630"/>
      <c r="AE143" s="632"/>
      <c r="AF143" s="673"/>
      <c r="AG143" s="674"/>
      <c r="AH143" s="674"/>
      <c r="AI143" s="674"/>
      <c r="AJ143" s="674"/>
      <c r="AK143" s="674"/>
      <c r="AL143" s="674"/>
      <c r="AM143" s="674"/>
      <c r="AN143" s="674"/>
      <c r="AO143" s="675"/>
    </row>
    <row r="144" spans="2:41" ht="3.75" hidden="1" customHeight="1">
      <c r="B144" s="135"/>
      <c r="I144" s="136"/>
      <c r="M144" s="136"/>
      <c r="N144" s="638"/>
      <c r="O144" s="639"/>
      <c r="P144" s="639"/>
      <c r="Q144" s="640"/>
      <c r="R144" s="638"/>
      <c r="S144" s="639"/>
      <c r="T144" s="639"/>
      <c r="U144" s="639"/>
      <c r="V144" s="639"/>
      <c r="W144" s="639"/>
      <c r="X144" s="639"/>
      <c r="Y144" s="639"/>
      <c r="Z144" s="639"/>
      <c r="AA144" s="640"/>
      <c r="AB144" s="638"/>
      <c r="AC144" s="639"/>
      <c r="AD144" s="639"/>
      <c r="AE144" s="640"/>
      <c r="AF144" s="676"/>
      <c r="AG144" s="677"/>
      <c r="AH144" s="677"/>
      <c r="AI144" s="677"/>
      <c r="AJ144" s="677"/>
      <c r="AK144" s="677"/>
      <c r="AL144" s="677"/>
      <c r="AM144" s="677"/>
      <c r="AN144" s="677"/>
      <c r="AO144" s="678"/>
    </row>
    <row r="145" spans="2:44" ht="3.75" hidden="1" customHeight="1">
      <c r="B145" s="135"/>
      <c r="I145" s="136"/>
      <c r="M145" s="136"/>
      <c r="N145" s="644"/>
      <c r="O145" s="645"/>
      <c r="P145" s="645"/>
      <c r="Q145" s="646"/>
      <c r="R145" s="679"/>
      <c r="S145" s="671"/>
      <c r="T145" s="671"/>
      <c r="U145" s="671"/>
      <c r="V145" s="671"/>
      <c r="W145" s="671"/>
      <c r="X145" s="671"/>
      <c r="Y145" s="671"/>
      <c r="Z145" s="671"/>
      <c r="AA145" s="671"/>
      <c r="AB145" s="671"/>
      <c r="AC145" s="671"/>
      <c r="AD145" s="671"/>
      <c r="AE145" s="671"/>
      <c r="AF145" s="671"/>
      <c r="AG145" s="671"/>
      <c r="AH145" s="671"/>
      <c r="AI145" s="671"/>
      <c r="AJ145" s="671"/>
      <c r="AK145" s="671"/>
      <c r="AL145" s="671"/>
      <c r="AM145" s="671"/>
      <c r="AN145" s="671"/>
      <c r="AO145" s="672"/>
    </row>
    <row r="146" spans="2:44" ht="13.35" hidden="1" customHeight="1">
      <c r="B146" s="135"/>
      <c r="I146" s="136"/>
      <c r="M146" s="136"/>
      <c r="N146" s="629" t="s">
        <v>3757</v>
      </c>
      <c r="O146" s="630"/>
      <c r="P146" s="630"/>
      <c r="Q146" s="632"/>
      <c r="R146" s="673"/>
      <c r="S146" s="674"/>
      <c r="T146" s="674"/>
      <c r="U146" s="674"/>
      <c r="V146" s="674"/>
      <c r="W146" s="674"/>
      <c r="X146" s="674"/>
      <c r="Y146" s="674"/>
      <c r="Z146" s="674"/>
      <c r="AA146" s="674"/>
      <c r="AB146" s="674"/>
      <c r="AC146" s="674"/>
      <c r="AD146" s="674"/>
      <c r="AE146" s="674"/>
      <c r="AF146" s="674"/>
      <c r="AG146" s="674"/>
      <c r="AH146" s="674"/>
      <c r="AI146" s="674"/>
      <c r="AJ146" s="674"/>
      <c r="AK146" s="674"/>
      <c r="AL146" s="674"/>
      <c r="AM146" s="674"/>
      <c r="AN146" s="674"/>
      <c r="AO146" s="675"/>
    </row>
    <row r="147" spans="2:44" ht="3.75" hidden="1" customHeight="1">
      <c r="B147" s="135"/>
      <c r="I147" s="136"/>
      <c r="J147" s="141"/>
      <c r="K147" s="141"/>
      <c r="L147" s="141"/>
      <c r="M147" s="142"/>
      <c r="N147" s="638"/>
      <c r="O147" s="639"/>
      <c r="P147" s="639"/>
      <c r="Q147" s="640"/>
      <c r="R147" s="676"/>
      <c r="S147" s="677"/>
      <c r="T147" s="677"/>
      <c r="U147" s="677"/>
      <c r="V147" s="677"/>
      <c r="W147" s="677"/>
      <c r="X147" s="677"/>
      <c r="Y147" s="677"/>
      <c r="Z147" s="677"/>
      <c r="AA147" s="677"/>
      <c r="AB147" s="677"/>
      <c r="AC147" s="677"/>
      <c r="AD147" s="677"/>
      <c r="AE147" s="677"/>
      <c r="AF147" s="677"/>
      <c r="AG147" s="677"/>
      <c r="AH147" s="677"/>
      <c r="AI147" s="677"/>
      <c r="AJ147" s="677"/>
      <c r="AK147" s="677"/>
      <c r="AL147" s="677"/>
      <c r="AM147" s="677"/>
      <c r="AN147" s="677"/>
      <c r="AO147" s="678"/>
    </row>
    <row r="148" spans="2:44" ht="3.75" customHeight="1">
      <c r="B148" s="135"/>
      <c r="I148" s="136"/>
      <c r="M148" s="136"/>
      <c r="N148" s="135"/>
      <c r="Q148" s="136"/>
      <c r="R148" s="686" t="str">
        <f>IF(新_変更_2!J35&lt;&gt;"",新_変更_2!J35,"")&amp;IF(旧_変更_3!I41&lt;&gt;"",旧_変更_3!I41,"")</f>
        <v/>
      </c>
      <c r="S148" s="687"/>
      <c r="T148" s="687"/>
      <c r="U148" s="687"/>
      <c r="V148" s="687"/>
      <c r="W148" s="687"/>
      <c r="X148" s="687"/>
      <c r="Y148" s="687"/>
      <c r="Z148" s="687"/>
      <c r="AA148" s="687"/>
      <c r="AB148" s="687"/>
      <c r="AC148" s="687"/>
      <c r="AD148" s="687"/>
      <c r="AE148" s="687"/>
      <c r="AF148" s="688"/>
      <c r="AG148" s="630"/>
      <c r="AH148" s="630"/>
      <c r="AI148" s="630"/>
      <c r="AJ148" s="630"/>
      <c r="AK148" s="630"/>
      <c r="AL148" s="630"/>
      <c r="AM148" s="630"/>
      <c r="AN148" s="630"/>
      <c r="AO148" s="632"/>
    </row>
    <row r="149" spans="2:44" ht="13.35" customHeight="1">
      <c r="B149" s="135"/>
      <c r="I149" s="136"/>
      <c r="J149" s="124" t="s">
        <v>16196</v>
      </c>
      <c r="M149" s="136"/>
      <c r="N149" s="135" t="s">
        <v>8</v>
      </c>
      <c r="Q149" s="136"/>
      <c r="R149" s="686"/>
      <c r="S149" s="687"/>
      <c r="T149" s="687"/>
      <c r="U149" s="687"/>
      <c r="V149" s="687"/>
      <c r="W149" s="687"/>
      <c r="X149" s="687"/>
      <c r="Y149" s="687"/>
      <c r="Z149" s="687"/>
      <c r="AA149" s="687"/>
      <c r="AB149" s="687"/>
      <c r="AC149" s="687"/>
      <c r="AD149" s="687"/>
      <c r="AE149" s="687"/>
      <c r="AF149" s="688"/>
      <c r="AG149" s="630"/>
      <c r="AH149" s="634" t="s">
        <v>13</v>
      </c>
      <c r="AI149" s="630" t="s">
        <v>64</v>
      </c>
      <c r="AJ149" s="630"/>
      <c r="AK149" s="630"/>
      <c r="AL149" s="630"/>
      <c r="AM149" s="630"/>
      <c r="AN149" s="630"/>
      <c r="AO149" s="632"/>
      <c r="AR149" s="124" t="s">
        <v>4138</v>
      </c>
    </row>
    <row r="150" spans="2:44" ht="3.75" customHeight="1">
      <c r="B150" s="135"/>
      <c r="I150" s="136"/>
      <c r="M150" s="136"/>
      <c r="N150" s="140"/>
      <c r="O150" s="141"/>
      <c r="P150" s="141"/>
      <c r="Q150" s="142"/>
      <c r="R150" s="689"/>
      <c r="S150" s="690"/>
      <c r="T150" s="690"/>
      <c r="U150" s="690"/>
      <c r="V150" s="690"/>
      <c r="W150" s="690"/>
      <c r="X150" s="690"/>
      <c r="Y150" s="690"/>
      <c r="Z150" s="690"/>
      <c r="AA150" s="690"/>
      <c r="AB150" s="690"/>
      <c r="AC150" s="690"/>
      <c r="AD150" s="690"/>
      <c r="AE150" s="690"/>
      <c r="AF150" s="691"/>
      <c r="AG150" s="630"/>
      <c r="AH150" s="639"/>
      <c r="AI150" s="639"/>
      <c r="AJ150" s="639"/>
      <c r="AK150" s="639"/>
      <c r="AL150" s="639"/>
      <c r="AM150" s="639"/>
      <c r="AN150" s="639"/>
      <c r="AO150" s="640"/>
    </row>
    <row r="151" spans="2:44" ht="3.75" hidden="1" customHeight="1">
      <c r="B151" s="135"/>
      <c r="I151" s="136"/>
      <c r="M151" s="136"/>
      <c r="N151" s="644"/>
      <c r="O151" s="645"/>
      <c r="P151" s="645"/>
      <c r="Q151" s="646"/>
      <c r="R151" s="644"/>
      <c r="S151" s="645"/>
      <c r="T151" s="645"/>
      <c r="U151" s="645"/>
      <c r="V151" s="645"/>
      <c r="W151" s="645"/>
      <c r="X151" s="645"/>
      <c r="Y151" s="645"/>
      <c r="Z151" s="645"/>
      <c r="AA151" s="646"/>
      <c r="AB151" s="644"/>
      <c r="AC151" s="645"/>
      <c r="AD151" s="645"/>
      <c r="AE151" s="646"/>
      <c r="AF151" s="644"/>
      <c r="AG151" s="645"/>
      <c r="AH151" s="645"/>
      <c r="AI151" s="645"/>
      <c r="AJ151" s="645"/>
      <c r="AK151" s="645"/>
      <c r="AL151" s="645"/>
      <c r="AM151" s="645"/>
      <c r="AN151" s="645"/>
      <c r="AO151" s="646"/>
    </row>
    <row r="152" spans="2:44" ht="13.35" hidden="1" customHeight="1">
      <c r="B152" s="135"/>
      <c r="I152" s="136"/>
      <c r="M152" s="136"/>
      <c r="N152" s="629" t="s">
        <v>65</v>
      </c>
      <c r="O152" s="630"/>
      <c r="P152" s="630"/>
      <c r="Q152" s="632"/>
      <c r="R152" s="629"/>
      <c r="S152" s="680"/>
      <c r="T152" s="681"/>
      <c r="U152" s="630"/>
      <c r="V152" s="647"/>
      <c r="W152" s="630" t="s">
        <v>12</v>
      </c>
      <c r="X152" s="647"/>
      <c r="Y152" s="630" t="s">
        <v>11</v>
      </c>
      <c r="Z152" s="647"/>
      <c r="AA152" s="632" t="s">
        <v>364</v>
      </c>
      <c r="AB152" s="629" t="s">
        <v>24</v>
      </c>
      <c r="AC152" s="630"/>
      <c r="AD152" s="630"/>
      <c r="AE152" s="632"/>
      <c r="AF152" s="629"/>
      <c r="AG152" s="680"/>
      <c r="AH152" s="681"/>
      <c r="AI152" s="630"/>
      <c r="AJ152" s="647"/>
      <c r="AK152" s="630" t="s">
        <v>12</v>
      </c>
      <c r="AL152" s="647"/>
      <c r="AM152" s="630" t="s">
        <v>11</v>
      </c>
      <c r="AN152" s="647"/>
      <c r="AO152" s="632" t="s">
        <v>364</v>
      </c>
    </row>
    <row r="153" spans="2:44" ht="3.75" hidden="1" customHeight="1">
      <c r="B153" s="135"/>
      <c r="I153" s="136"/>
      <c r="M153" s="136"/>
      <c r="N153" s="638"/>
      <c r="O153" s="639"/>
      <c r="P153" s="639"/>
      <c r="Q153" s="640"/>
      <c r="R153" s="638"/>
      <c r="S153" s="639"/>
      <c r="T153" s="639"/>
      <c r="U153" s="639"/>
      <c r="V153" s="639"/>
      <c r="W153" s="639"/>
      <c r="X153" s="639"/>
      <c r="Y153" s="639"/>
      <c r="Z153" s="639"/>
      <c r="AA153" s="640"/>
      <c r="AB153" s="638"/>
      <c r="AC153" s="639"/>
      <c r="AD153" s="639"/>
      <c r="AE153" s="640"/>
      <c r="AF153" s="638"/>
      <c r="AG153" s="639"/>
      <c r="AH153" s="639"/>
      <c r="AI153" s="639"/>
      <c r="AJ153" s="639"/>
      <c r="AK153" s="639"/>
      <c r="AL153" s="639"/>
      <c r="AM153" s="639"/>
      <c r="AN153" s="639"/>
      <c r="AO153" s="640"/>
    </row>
    <row r="154" spans="2:44" ht="3.75" hidden="1" customHeight="1">
      <c r="B154" s="135"/>
      <c r="I154" s="136"/>
      <c r="M154" s="136"/>
      <c r="N154" s="644"/>
      <c r="O154" s="645"/>
      <c r="P154" s="645"/>
      <c r="Q154" s="646"/>
      <c r="R154" s="644"/>
      <c r="S154" s="645"/>
      <c r="T154" s="645"/>
      <c r="U154" s="645"/>
      <c r="V154" s="645"/>
      <c r="W154" s="645"/>
      <c r="X154" s="645"/>
      <c r="Y154" s="645"/>
      <c r="Z154" s="645"/>
      <c r="AA154" s="646"/>
      <c r="AB154" s="644"/>
      <c r="AC154" s="645"/>
      <c r="AD154" s="645"/>
      <c r="AE154" s="646"/>
      <c r="AF154" s="679"/>
      <c r="AG154" s="671"/>
      <c r="AH154" s="671"/>
      <c r="AI154" s="671"/>
      <c r="AJ154" s="671"/>
      <c r="AK154" s="671"/>
      <c r="AL154" s="671"/>
      <c r="AM154" s="671"/>
      <c r="AN154" s="671"/>
      <c r="AO154" s="672"/>
    </row>
    <row r="155" spans="2:44" ht="13.35" hidden="1" customHeight="1">
      <c r="B155" s="135"/>
      <c r="I155" s="136"/>
      <c r="M155" s="136"/>
      <c r="N155" s="629" t="s">
        <v>25</v>
      </c>
      <c r="O155" s="630"/>
      <c r="P155" s="630"/>
      <c r="Q155" s="632"/>
      <c r="R155" s="629"/>
      <c r="S155" s="680"/>
      <c r="T155" s="682"/>
      <c r="U155" s="682"/>
      <c r="V155" s="682"/>
      <c r="W155" s="682"/>
      <c r="X155" s="682"/>
      <c r="Y155" s="682"/>
      <c r="Z155" s="682"/>
      <c r="AA155" s="681"/>
      <c r="AB155" s="629" t="s">
        <v>26</v>
      </c>
      <c r="AC155" s="630"/>
      <c r="AD155" s="630"/>
      <c r="AE155" s="632"/>
      <c r="AF155" s="673"/>
      <c r="AG155" s="674"/>
      <c r="AH155" s="674"/>
      <c r="AI155" s="674"/>
      <c r="AJ155" s="674"/>
      <c r="AK155" s="674"/>
      <c r="AL155" s="674"/>
      <c r="AM155" s="674"/>
      <c r="AN155" s="674"/>
      <c r="AO155" s="675"/>
    </row>
    <row r="156" spans="2:44" ht="3.75" hidden="1" customHeight="1">
      <c r="B156" s="135"/>
      <c r="I156" s="136"/>
      <c r="M156" s="136"/>
      <c r="N156" s="638"/>
      <c r="O156" s="639"/>
      <c r="P156" s="639"/>
      <c r="Q156" s="640"/>
      <c r="R156" s="638"/>
      <c r="S156" s="639"/>
      <c r="T156" s="639"/>
      <c r="U156" s="639"/>
      <c r="V156" s="639"/>
      <c r="W156" s="639"/>
      <c r="X156" s="639"/>
      <c r="Y156" s="639"/>
      <c r="Z156" s="639"/>
      <c r="AA156" s="640"/>
      <c r="AB156" s="638"/>
      <c r="AC156" s="639"/>
      <c r="AD156" s="639"/>
      <c r="AE156" s="640"/>
      <c r="AF156" s="676"/>
      <c r="AG156" s="677"/>
      <c r="AH156" s="677"/>
      <c r="AI156" s="677"/>
      <c r="AJ156" s="677"/>
      <c r="AK156" s="677"/>
      <c r="AL156" s="677"/>
      <c r="AM156" s="677"/>
      <c r="AN156" s="677"/>
      <c r="AO156" s="678"/>
    </row>
    <row r="157" spans="2:44" ht="3.75" hidden="1" customHeight="1">
      <c r="B157" s="135"/>
      <c r="I157" s="136"/>
      <c r="M157" s="136"/>
      <c r="N157" s="644"/>
      <c r="O157" s="645"/>
      <c r="P157" s="645"/>
      <c r="Q157" s="646"/>
      <c r="R157" s="679"/>
      <c r="S157" s="671"/>
      <c r="T157" s="671"/>
      <c r="U157" s="671"/>
      <c r="V157" s="671"/>
      <c r="W157" s="671"/>
      <c r="X157" s="671"/>
      <c r="Y157" s="671"/>
      <c r="Z157" s="671"/>
      <c r="AA157" s="671"/>
      <c r="AB157" s="671"/>
      <c r="AC157" s="671"/>
      <c r="AD157" s="671"/>
      <c r="AE157" s="671"/>
      <c r="AF157" s="671"/>
      <c r="AG157" s="671"/>
      <c r="AH157" s="671"/>
      <c r="AI157" s="671"/>
      <c r="AJ157" s="671"/>
      <c r="AK157" s="671"/>
      <c r="AL157" s="671"/>
      <c r="AM157" s="671"/>
      <c r="AN157" s="671"/>
      <c r="AO157" s="672"/>
    </row>
    <row r="158" spans="2:44" ht="13.2" hidden="1" customHeight="1">
      <c r="B158" s="135"/>
      <c r="I158" s="136"/>
      <c r="M158" s="136"/>
      <c r="N158" s="629" t="s">
        <v>3757</v>
      </c>
      <c r="O158" s="630"/>
      <c r="P158" s="630"/>
      <c r="Q158" s="632"/>
      <c r="R158" s="673"/>
      <c r="S158" s="674"/>
      <c r="T158" s="674"/>
      <c r="U158" s="674"/>
      <c r="V158" s="674"/>
      <c r="W158" s="674"/>
      <c r="X158" s="674"/>
      <c r="Y158" s="674"/>
      <c r="Z158" s="674"/>
      <c r="AA158" s="674"/>
      <c r="AB158" s="674"/>
      <c r="AC158" s="674"/>
      <c r="AD158" s="674"/>
      <c r="AE158" s="674"/>
      <c r="AF158" s="674"/>
      <c r="AG158" s="674"/>
      <c r="AH158" s="674"/>
      <c r="AI158" s="674"/>
      <c r="AJ158" s="674"/>
      <c r="AK158" s="674"/>
      <c r="AL158" s="674"/>
      <c r="AM158" s="674"/>
      <c r="AN158" s="674"/>
      <c r="AO158" s="675"/>
    </row>
    <row r="159" spans="2:44" ht="3.75" hidden="1" customHeight="1">
      <c r="B159" s="135"/>
      <c r="I159" s="136"/>
      <c r="J159" s="141"/>
      <c r="K159" s="141"/>
      <c r="L159" s="141"/>
      <c r="M159" s="142"/>
      <c r="N159" s="638"/>
      <c r="O159" s="639"/>
      <c r="P159" s="639"/>
      <c r="Q159" s="640"/>
      <c r="R159" s="676"/>
      <c r="S159" s="677"/>
      <c r="T159" s="677"/>
      <c r="U159" s="677"/>
      <c r="V159" s="677"/>
      <c r="W159" s="677"/>
      <c r="X159" s="677"/>
      <c r="Y159" s="677"/>
      <c r="Z159" s="677"/>
      <c r="AA159" s="677"/>
      <c r="AB159" s="677"/>
      <c r="AC159" s="677"/>
      <c r="AD159" s="677"/>
      <c r="AE159" s="677"/>
      <c r="AF159" s="677"/>
      <c r="AG159" s="677"/>
      <c r="AH159" s="677"/>
      <c r="AI159" s="677"/>
      <c r="AJ159" s="677"/>
      <c r="AK159" s="677"/>
      <c r="AL159" s="677"/>
      <c r="AM159" s="677"/>
      <c r="AN159" s="677"/>
      <c r="AO159" s="678"/>
    </row>
    <row r="160" spans="2:44" ht="3.75" customHeight="1">
      <c r="B160" s="135"/>
      <c r="I160" s="136"/>
      <c r="M160" s="136"/>
      <c r="N160" s="135"/>
      <c r="Q160" s="136"/>
      <c r="R160" s="686" t="str">
        <f>IF(新_変更_2!J36&lt;&gt;"",新_変更_2!J36,"")&amp;IF(旧_変更_3!I42&lt;&gt;"",旧_変更_3!I42,"")</f>
        <v/>
      </c>
      <c r="S160" s="687"/>
      <c r="T160" s="687"/>
      <c r="U160" s="687"/>
      <c r="V160" s="687"/>
      <c r="W160" s="687"/>
      <c r="X160" s="687"/>
      <c r="Y160" s="687"/>
      <c r="Z160" s="687"/>
      <c r="AA160" s="687"/>
      <c r="AB160" s="687"/>
      <c r="AC160" s="687"/>
      <c r="AD160" s="687"/>
      <c r="AE160" s="687"/>
      <c r="AF160" s="688"/>
      <c r="AG160" s="630"/>
      <c r="AH160" s="630"/>
      <c r="AI160" s="630"/>
      <c r="AJ160" s="630"/>
      <c r="AK160" s="630"/>
      <c r="AL160" s="630"/>
      <c r="AM160" s="630"/>
      <c r="AN160" s="630"/>
      <c r="AO160" s="632"/>
    </row>
    <row r="161" spans="2:41" ht="13.35" customHeight="1">
      <c r="B161" s="135"/>
      <c r="I161" s="136"/>
      <c r="J161" s="124" t="s">
        <v>16198</v>
      </c>
      <c r="M161" s="136"/>
      <c r="N161" s="135" t="s">
        <v>8</v>
      </c>
      <c r="Q161" s="136"/>
      <c r="R161" s="686"/>
      <c r="S161" s="687"/>
      <c r="T161" s="687"/>
      <c r="U161" s="687"/>
      <c r="V161" s="687"/>
      <c r="W161" s="687"/>
      <c r="X161" s="687"/>
      <c r="Y161" s="687"/>
      <c r="Z161" s="687"/>
      <c r="AA161" s="687"/>
      <c r="AB161" s="687"/>
      <c r="AC161" s="687"/>
      <c r="AD161" s="687"/>
      <c r="AE161" s="687"/>
      <c r="AF161" s="688"/>
      <c r="AG161" s="630"/>
      <c r="AH161" s="634" t="s">
        <v>13</v>
      </c>
      <c r="AI161" s="630" t="s">
        <v>64</v>
      </c>
      <c r="AJ161" s="630"/>
      <c r="AK161" s="630"/>
      <c r="AL161" s="630"/>
      <c r="AM161" s="630"/>
      <c r="AN161" s="630"/>
      <c r="AO161" s="632"/>
    </row>
    <row r="162" spans="2:41" ht="3.75" customHeight="1">
      <c r="B162" s="135"/>
      <c r="I162" s="136"/>
      <c r="M162" s="136"/>
      <c r="N162" s="140"/>
      <c r="O162" s="141"/>
      <c r="P162" s="141"/>
      <c r="Q162" s="142"/>
      <c r="R162" s="689"/>
      <c r="S162" s="690"/>
      <c r="T162" s="690"/>
      <c r="U162" s="690"/>
      <c r="V162" s="690"/>
      <c r="W162" s="690"/>
      <c r="X162" s="690"/>
      <c r="Y162" s="690"/>
      <c r="Z162" s="690"/>
      <c r="AA162" s="690"/>
      <c r="AB162" s="690"/>
      <c r="AC162" s="690"/>
      <c r="AD162" s="690"/>
      <c r="AE162" s="690"/>
      <c r="AF162" s="691"/>
      <c r="AG162" s="630"/>
      <c r="AH162" s="639"/>
      <c r="AI162" s="639"/>
      <c r="AJ162" s="639"/>
      <c r="AK162" s="639"/>
      <c r="AL162" s="639"/>
      <c r="AM162" s="639"/>
      <c r="AN162" s="639"/>
      <c r="AO162" s="640"/>
    </row>
    <row r="163" spans="2:41" ht="3.75" hidden="1" customHeight="1">
      <c r="B163" s="135"/>
      <c r="I163" s="136"/>
      <c r="M163" s="136"/>
      <c r="N163" s="644"/>
      <c r="O163" s="645"/>
      <c r="P163" s="645"/>
      <c r="Q163" s="646"/>
      <c r="R163" s="644"/>
      <c r="S163" s="645"/>
      <c r="T163" s="645"/>
      <c r="U163" s="645"/>
      <c r="V163" s="645"/>
      <c r="W163" s="645"/>
      <c r="X163" s="645"/>
      <c r="Y163" s="645"/>
      <c r="Z163" s="645"/>
      <c r="AA163" s="646"/>
      <c r="AB163" s="644"/>
      <c r="AC163" s="645"/>
      <c r="AD163" s="645"/>
      <c r="AE163" s="646"/>
      <c r="AF163" s="644"/>
      <c r="AG163" s="645"/>
      <c r="AH163" s="645"/>
      <c r="AI163" s="645"/>
      <c r="AJ163" s="645"/>
      <c r="AK163" s="645"/>
      <c r="AL163" s="645"/>
      <c r="AM163" s="645"/>
      <c r="AN163" s="645"/>
      <c r="AO163" s="646"/>
    </row>
    <row r="164" spans="2:41" ht="13.35" hidden="1" customHeight="1">
      <c r="B164" s="135"/>
      <c r="I164" s="136"/>
      <c r="M164" s="136"/>
      <c r="N164" s="629" t="s">
        <v>65</v>
      </c>
      <c r="O164" s="630"/>
      <c r="P164" s="630"/>
      <c r="Q164" s="632"/>
      <c r="R164" s="629"/>
      <c r="S164" s="680"/>
      <c r="T164" s="681"/>
      <c r="U164" s="630"/>
      <c r="V164" s="647"/>
      <c r="W164" s="630" t="s">
        <v>12</v>
      </c>
      <c r="X164" s="647"/>
      <c r="Y164" s="630" t="s">
        <v>11</v>
      </c>
      <c r="Z164" s="647"/>
      <c r="AA164" s="632" t="s">
        <v>364</v>
      </c>
      <c r="AB164" s="629" t="s">
        <v>24</v>
      </c>
      <c r="AC164" s="630"/>
      <c r="AD164" s="630"/>
      <c r="AE164" s="632"/>
      <c r="AF164" s="629"/>
      <c r="AG164" s="680"/>
      <c r="AH164" s="681"/>
      <c r="AI164" s="630"/>
      <c r="AJ164" s="647"/>
      <c r="AK164" s="630" t="s">
        <v>12</v>
      </c>
      <c r="AL164" s="647"/>
      <c r="AM164" s="630" t="s">
        <v>11</v>
      </c>
      <c r="AN164" s="647"/>
      <c r="AO164" s="632" t="s">
        <v>364</v>
      </c>
    </row>
    <row r="165" spans="2:41" ht="3.75" hidden="1" customHeight="1">
      <c r="B165" s="135"/>
      <c r="I165" s="136"/>
      <c r="M165" s="136"/>
      <c r="N165" s="638"/>
      <c r="O165" s="639"/>
      <c r="P165" s="639"/>
      <c r="Q165" s="640"/>
      <c r="R165" s="638"/>
      <c r="S165" s="639"/>
      <c r="T165" s="639"/>
      <c r="U165" s="639"/>
      <c r="V165" s="639"/>
      <c r="W165" s="639"/>
      <c r="X165" s="639"/>
      <c r="Y165" s="639"/>
      <c r="Z165" s="639"/>
      <c r="AA165" s="640"/>
      <c r="AB165" s="638"/>
      <c r="AC165" s="639"/>
      <c r="AD165" s="639"/>
      <c r="AE165" s="640"/>
      <c r="AF165" s="638"/>
      <c r="AG165" s="639"/>
      <c r="AH165" s="639"/>
      <c r="AI165" s="639"/>
      <c r="AJ165" s="639"/>
      <c r="AK165" s="639"/>
      <c r="AL165" s="639"/>
      <c r="AM165" s="639"/>
      <c r="AN165" s="639"/>
      <c r="AO165" s="640"/>
    </row>
    <row r="166" spans="2:41" ht="3.75" hidden="1" customHeight="1">
      <c r="B166" s="135"/>
      <c r="I166" s="136"/>
      <c r="M166" s="136"/>
      <c r="N166" s="644"/>
      <c r="O166" s="645"/>
      <c r="P166" s="645"/>
      <c r="Q166" s="646"/>
      <c r="R166" s="644"/>
      <c r="S166" s="645"/>
      <c r="T166" s="645"/>
      <c r="U166" s="645"/>
      <c r="V166" s="645"/>
      <c r="W166" s="645"/>
      <c r="X166" s="645"/>
      <c r="Y166" s="645"/>
      <c r="Z166" s="645"/>
      <c r="AA166" s="646"/>
      <c r="AB166" s="644"/>
      <c r="AC166" s="645"/>
      <c r="AD166" s="645"/>
      <c r="AE166" s="646"/>
      <c r="AF166" s="679"/>
      <c r="AG166" s="671"/>
      <c r="AH166" s="671"/>
      <c r="AI166" s="671"/>
      <c r="AJ166" s="671"/>
      <c r="AK166" s="671"/>
      <c r="AL166" s="671"/>
      <c r="AM166" s="671"/>
      <c r="AN166" s="671"/>
      <c r="AO166" s="672"/>
    </row>
    <row r="167" spans="2:41" ht="13.35" hidden="1" customHeight="1">
      <c r="B167" s="135"/>
      <c r="I167" s="136"/>
      <c r="M167" s="136"/>
      <c r="N167" s="629" t="s">
        <v>25</v>
      </c>
      <c r="O167" s="630"/>
      <c r="P167" s="630"/>
      <c r="Q167" s="632"/>
      <c r="R167" s="629"/>
      <c r="S167" s="680"/>
      <c r="T167" s="682"/>
      <c r="U167" s="682"/>
      <c r="V167" s="682"/>
      <c r="W167" s="682"/>
      <c r="X167" s="682"/>
      <c r="Y167" s="682"/>
      <c r="Z167" s="682"/>
      <c r="AA167" s="681"/>
      <c r="AB167" s="629" t="s">
        <v>26</v>
      </c>
      <c r="AC167" s="630"/>
      <c r="AD167" s="630"/>
      <c r="AE167" s="632"/>
      <c r="AF167" s="673"/>
      <c r="AG167" s="674"/>
      <c r="AH167" s="674"/>
      <c r="AI167" s="674"/>
      <c r="AJ167" s="674"/>
      <c r="AK167" s="674"/>
      <c r="AL167" s="674"/>
      <c r="AM167" s="674"/>
      <c r="AN167" s="674"/>
      <c r="AO167" s="675"/>
    </row>
    <row r="168" spans="2:41" ht="3.75" hidden="1" customHeight="1">
      <c r="B168" s="135"/>
      <c r="I168" s="136"/>
      <c r="M168" s="136"/>
      <c r="N168" s="638"/>
      <c r="O168" s="639"/>
      <c r="P168" s="639"/>
      <c r="Q168" s="640"/>
      <c r="R168" s="638"/>
      <c r="S168" s="639"/>
      <c r="T168" s="639"/>
      <c r="U168" s="639"/>
      <c r="V168" s="639"/>
      <c r="W168" s="639"/>
      <c r="X168" s="639"/>
      <c r="Y168" s="639"/>
      <c r="Z168" s="639"/>
      <c r="AA168" s="640"/>
      <c r="AB168" s="638"/>
      <c r="AC168" s="639"/>
      <c r="AD168" s="639"/>
      <c r="AE168" s="640"/>
      <c r="AF168" s="676"/>
      <c r="AG168" s="677"/>
      <c r="AH168" s="677"/>
      <c r="AI168" s="677"/>
      <c r="AJ168" s="677"/>
      <c r="AK168" s="677"/>
      <c r="AL168" s="677"/>
      <c r="AM168" s="677"/>
      <c r="AN168" s="677"/>
      <c r="AO168" s="678"/>
    </row>
    <row r="169" spans="2:41" ht="3.75" hidden="1" customHeight="1">
      <c r="B169" s="135"/>
      <c r="I169" s="136"/>
      <c r="M169" s="136"/>
      <c r="N169" s="644"/>
      <c r="O169" s="645"/>
      <c r="P169" s="645"/>
      <c r="Q169" s="646"/>
      <c r="R169" s="679"/>
      <c r="S169" s="671"/>
      <c r="T169" s="671"/>
      <c r="U169" s="671"/>
      <c r="V169" s="671"/>
      <c r="W169" s="671"/>
      <c r="X169" s="671"/>
      <c r="Y169" s="671"/>
      <c r="Z169" s="671"/>
      <c r="AA169" s="671"/>
      <c r="AB169" s="671"/>
      <c r="AC169" s="671"/>
      <c r="AD169" s="671"/>
      <c r="AE169" s="671"/>
      <c r="AF169" s="671"/>
      <c r="AG169" s="671"/>
      <c r="AH169" s="671"/>
      <c r="AI169" s="671"/>
      <c r="AJ169" s="671"/>
      <c r="AK169" s="671"/>
      <c r="AL169" s="671"/>
      <c r="AM169" s="671"/>
      <c r="AN169" s="671"/>
      <c r="AO169" s="672"/>
    </row>
    <row r="170" spans="2:41" ht="13.35" hidden="1" customHeight="1">
      <c r="B170" s="135"/>
      <c r="I170" s="136"/>
      <c r="M170" s="136"/>
      <c r="N170" s="629" t="s">
        <v>3757</v>
      </c>
      <c r="O170" s="630"/>
      <c r="P170" s="630"/>
      <c r="Q170" s="632"/>
      <c r="R170" s="673"/>
      <c r="S170" s="674"/>
      <c r="T170" s="674"/>
      <c r="U170" s="674"/>
      <c r="V170" s="674"/>
      <c r="W170" s="674"/>
      <c r="X170" s="674"/>
      <c r="Y170" s="674"/>
      <c r="Z170" s="674"/>
      <c r="AA170" s="674"/>
      <c r="AB170" s="674"/>
      <c r="AC170" s="674"/>
      <c r="AD170" s="674"/>
      <c r="AE170" s="674"/>
      <c r="AF170" s="674"/>
      <c r="AG170" s="674"/>
      <c r="AH170" s="674"/>
      <c r="AI170" s="674"/>
      <c r="AJ170" s="674"/>
      <c r="AK170" s="674"/>
      <c r="AL170" s="674"/>
      <c r="AM170" s="674"/>
      <c r="AN170" s="674"/>
      <c r="AO170" s="675"/>
    </row>
    <row r="171" spans="2:41" ht="3.75" hidden="1" customHeight="1">
      <c r="B171" s="135"/>
      <c r="I171" s="136"/>
      <c r="J171" s="141"/>
      <c r="K171" s="141"/>
      <c r="L171" s="141"/>
      <c r="M171" s="142"/>
      <c r="N171" s="638"/>
      <c r="O171" s="639"/>
      <c r="P171" s="639"/>
      <c r="Q171" s="640"/>
      <c r="R171" s="676"/>
      <c r="S171" s="677"/>
      <c r="T171" s="677"/>
      <c r="U171" s="677"/>
      <c r="V171" s="677"/>
      <c r="W171" s="677"/>
      <c r="X171" s="677"/>
      <c r="Y171" s="677"/>
      <c r="Z171" s="677"/>
      <c r="AA171" s="677"/>
      <c r="AB171" s="677"/>
      <c r="AC171" s="677"/>
      <c r="AD171" s="677"/>
      <c r="AE171" s="677"/>
      <c r="AF171" s="677"/>
      <c r="AG171" s="677"/>
      <c r="AH171" s="677"/>
      <c r="AI171" s="677"/>
      <c r="AJ171" s="677"/>
      <c r="AK171" s="677"/>
      <c r="AL171" s="677"/>
      <c r="AM171" s="677"/>
      <c r="AN171" s="677"/>
      <c r="AO171" s="678"/>
    </row>
    <row r="172" spans="2:41" ht="3.75" customHeight="1">
      <c r="B172" s="135"/>
      <c r="I172" s="136"/>
      <c r="M172" s="136"/>
      <c r="N172" s="135"/>
      <c r="Q172" s="136"/>
      <c r="R172" s="686" t="str">
        <f>IF(新_変更_2!J37&lt;&gt;"",新_変更_2!J37,"")&amp;IF(旧_変更_3!I43&lt;&gt;"",旧_変更_3!I43,"")</f>
        <v/>
      </c>
      <c r="S172" s="687"/>
      <c r="T172" s="687"/>
      <c r="U172" s="687"/>
      <c r="V172" s="687"/>
      <c r="W172" s="687"/>
      <c r="X172" s="687"/>
      <c r="Y172" s="687"/>
      <c r="Z172" s="687"/>
      <c r="AA172" s="687"/>
      <c r="AB172" s="687"/>
      <c r="AC172" s="687"/>
      <c r="AD172" s="687"/>
      <c r="AE172" s="687"/>
      <c r="AF172" s="688"/>
      <c r="AG172" s="630"/>
      <c r="AH172" s="630"/>
      <c r="AI172" s="630"/>
      <c r="AJ172" s="630"/>
      <c r="AK172" s="630"/>
      <c r="AL172" s="630"/>
      <c r="AM172" s="630"/>
      <c r="AN172" s="630"/>
      <c r="AO172" s="632"/>
    </row>
    <row r="173" spans="2:41" ht="13.35" customHeight="1">
      <c r="B173" s="135"/>
      <c r="I173" s="136"/>
      <c r="J173" s="135" t="s">
        <v>16199</v>
      </c>
      <c r="M173" s="136"/>
      <c r="N173" s="135" t="s">
        <v>8</v>
      </c>
      <c r="Q173" s="136"/>
      <c r="R173" s="686"/>
      <c r="S173" s="687"/>
      <c r="T173" s="687"/>
      <c r="U173" s="687"/>
      <c r="V173" s="687"/>
      <c r="W173" s="687"/>
      <c r="X173" s="687"/>
      <c r="Y173" s="687"/>
      <c r="Z173" s="687"/>
      <c r="AA173" s="687"/>
      <c r="AB173" s="687"/>
      <c r="AC173" s="687"/>
      <c r="AD173" s="687"/>
      <c r="AE173" s="687"/>
      <c r="AF173" s="688"/>
      <c r="AG173" s="630"/>
      <c r="AH173" s="634" t="s">
        <v>13</v>
      </c>
      <c r="AI173" s="630" t="s">
        <v>64</v>
      </c>
      <c r="AJ173" s="630"/>
      <c r="AK173" s="630"/>
      <c r="AL173" s="630"/>
      <c r="AM173" s="630"/>
      <c r="AN173" s="630"/>
      <c r="AO173" s="632"/>
    </row>
    <row r="174" spans="2:41" ht="3.75" customHeight="1">
      <c r="B174" s="135"/>
      <c r="I174" s="136"/>
      <c r="J174" s="140"/>
      <c r="K174" s="141"/>
      <c r="L174" s="141"/>
      <c r="M174" s="142"/>
      <c r="N174" s="140"/>
      <c r="O174" s="141"/>
      <c r="P174" s="141"/>
      <c r="Q174" s="142"/>
      <c r="R174" s="689"/>
      <c r="S174" s="690"/>
      <c r="T174" s="690"/>
      <c r="U174" s="690"/>
      <c r="V174" s="690"/>
      <c r="W174" s="690"/>
      <c r="X174" s="690"/>
      <c r="Y174" s="690"/>
      <c r="Z174" s="690"/>
      <c r="AA174" s="690"/>
      <c r="AB174" s="690"/>
      <c r="AC174" s="690"/>
      <c r="AD174" s="690"/>
      <c r="AE174" s="690"/>
      <c r="AF174" s="691"/>
      <c r="AG174" s="630"/>
      <c r="AH174" s="639"/>
      <c r="AI174" s="639"/>
      <c r="AJ174" s="639"/>
      <c r="AK174" s="639"/>
      <c r="AL174" s="639"/>
      <c r="AM174" s="639"/>
      <c r="AN174" s="639"/>
      <c r="AO174" s="640"/>
    </row>
    <row r="175" spans="2:41" ht="3.75" hidden="1" customHeight="1">
      <c r="B175" s="135"/>
      <c r="I175" s="136"/>
      <c r="M175" s="136"/>
      <c r="N175" s="644"/>
      <c r="O175" s="645"/>
      <c r="P175" s="645"/>
      <c r="Q175" s="646"/>
      <c r="R175" s="644"/>
      <c r="S175" s="645"/>
      <c r="T175" s="645"/>
      <c r="U175" s="645"/>
      <c r="V175" s="645"/>
      <c r="W175" s="645"/>
      <c r="X175" s="645"/>
      <c r="Y175" s="645"/>
      <c r="Z175" s="645"/>
      <c r="AA175" s="646"/>
      <c r="AB175" s="644"/>
      <c r="AC175" s="645"/>
      <c r="AD175" s="645"/>
      <c r="AE175" s="646"/>
      <c r="AF175" s="644"/>
      <c r="AG175" s="645"/>
      <c r="AH175" s="645"/>
      <c r="AI175" s="645"/>
      <c r="AJ175" s="645"/>
      <c r="AK175" s="645"/>
      <c r="AL175" s="645"/>
      <c r="AM175" s="645"/>
      <c r="AN175" s="645"/>
      <c r="AO175" s="646"/>
    </row>
    <row r="176" spans="2:41" ht="13.35" hidden="1" customHeight="1">
      <c r="B176" s="135"/>
      <c r="I176" s="136"/>
      <c r="M176" s="136"/>
      <c r="N176" s="629" t="s">
        <v>65</v>
      </c>
      <c r="O176" s="630"/>
      <c r="P176" s="630"/>
      <c r="Q176" s="632"/>
      <c r="R176" s="629"/>
      <c r="S176" s="680"/>
      <c r="T176" s="681"/>
      <c r="U176" s="630"/>
      <c r="V176" s="647"/>
      <c r="W176" s="630" t="s">
        <v>12</v>
      </c>
      <c r="X176" s="647"/>
      <c r="Y176" s="630" t="s">
        <v>11</v>
      </c>
      <c r="Z176" s="647"/>
      <c r="AA176" s="632" t="s">
        <v>364</v>
      </c>
      <c r="AB176" s="629" t="s">
        <v>24</v>
      </c>
      <c r="AC176" s="630"/>
      <c r="AD176" s="630"/>
      <c r="AE176" s="632"/>
      <c r="AF176" s="629"/>
      <c r="AG176" s="680"/>
      <c r="AH176" s="681"/>
      <c r="AI176" s="630"/>
      <c r="AJ176" s="647"/>
      <c r="AK176" s="630" t="s">
        <v>12</v>
      </c>
      <c r="AL176" s="647"/>
      <c r="AM176" s="630" t="s">
        <v>11</v>
      </c>
      <c r="AN176" s="647"/>
      <c r="AO176" s="632" t="s">
        <v>364</v>
      </c>
    </row>
    <row r="177" spans="2:42" ht="3.75" hidden="1" customHeight="1">
      <c r="B177" s="135"/>
      <c r="I177" s="136"/>
      <c r="M177" s="136"/>
      <c r="N177" s="638"/>
      <c r="O177" s="639"/>
      <c r="P177" s="639"/>
      <c r="Q177" s="640"/>
      <c r="R177" s="638"/>
      <c r="S177" s="639"/>
      <c r="T177" s="639"/>
      <c r="U177" s="639"/>
      <c r="V177" s="639"/>
      <c r="W177" s="639"/>
      <c r="X177" s="639"/>
      <c r="Y177" s="639"/>
      <c r="Z177" s="639"/>
      <c r="AA177" s="640"/>
      <c r="AB177" s="638"/>
      <c r="AC177" s="639"/>
      <c r="AD177" s="639"/>
      <c r="AE177" s="640"/>
      <c r="AF177" s="638"/>
      <c r="AG177" s="639"/>
      <c r="AH177" s="639"/>
      <c r="AI177" s="639"/>
      <c r="AJ177" s="639"/>
      <c r="AK177" s="639"/>
      <c r="AL177" s="639"/>
      <c r="AM177" s="639"/>
      <c r="AN177" s="639"/>
      <c r="AO177" s="640"/>
    </row>
    <row r="178" spans="2:42" ht="3.75" hidden="1" customHeight="1">
      <c r="B178" s="135"/>
      <c r="I178" s="136"/>
      <c r="M178" s="136"/>
      <c r="N178" s="644"/>
      <c r="O178" s="645"/>
      <c r="P178" s="645"/>
      <c r="Q178" s="646"/>
      <c r="R178" s="644"/>
      <c r="S178" s="645"/>
      <c r="T178" s="645"/>
      <c r="U178" s="645"/>
      <c r="V178" s="645"/>
      <c r="W178" s="645"/>
      <c r="X178" s="645"/>
      <c r="Y178" s="645"/>
      <c r="Z178" s="645"/>
      <c r="AA178" s="646"/>
      <c r="AB178" s="644"/>
      <c r="AC178" s="645"/>
      <c r="AD178" s="645"/>
      <c r="AE178" s="646"/>
      <c r="AF178" s="679"/>
      <c r="AG178" s="671"/>
      <c r="AH178" s="671"/>
      <c r="AI178" s="671"/>
      <c r="AJ178" s="671"/>
      <c r="AK178" s="671"/>
      <c r="AL178" s="671"/>
      <c r="AM178" s="671"/>
      <c r="AN178" s="671"/>
      <c r="AO178" s="672"/>
    </row>
    <row r="179" spans="2:42" ht="13.35" hidden="1" customHeight="1">
      <c r="B179" s="135"/>
      <c r="I179" s="136"/>
      <c r="M179" s="136"/>
      <c r="N179" s="629" t="s">
        <v>25</v>
      </c>
      <c r="O179" s="630"/>
      <c r="P179" s="630"/>
      <c r="Q179" s="632"/>
      <c r="R179" s="629"/>
      <c r="S179" s="680"/>
      <c r="T179" s="682"/>
      <c r="U179" s="682"/>
      <c r="V179" s="682"/>
      <c r="W179" s="682"/>
      <c r="X179" s="682"/>
      <c r="Y179" s="682"/>
      <c r="Z179" s="682"/>
      <c r="AA179" s="681"/>
      <c r="AB179" s="629" t="s">
        <v>26</v>
      </c>
      <c r="AC179" s="630"/>
      <c r="AD179" s="630"/>
      <c r="AE179" s="632"/>
      <c r="AF179" s="673"/>
      <c r="AG179" s="674"/>
      <c r="AH179" s="674"/>
      <c r="AI179" s="674"/>
      <c r="AJ179" s="674"/>
      <c r="AK179" s="674"/>
      <c r="AL179" s="674"/>
      <c r="AM179" s="674"/>
      <c r="AN179" s="674"/>
      <c r="AO179" s="675"/>
    </row>
    <row r="180" spans="2:42" ht="3.75" hidden="1" customHeight="1">
      <c r="B180" s="135"/>
      <c r="I180" s="136"/>
      <c r="M180" s="136"/>
      <c r="N180" s="638"/>
      <c r="O180" s="639"/>
      <c r="P180" s="639"/>
      <c r="Q180" s="640"/>
      <c r="R180" s="638"/>
      <c r="S180" s="639"/>
      <c r="T180" s="639"/>
      <c r="U180" s="639"/>
      <c r="V180" s="639"/>
      <c r="W180" s="639"/>
      <c r="X180" s="639"/>
      <c r="Y180" s="639"/>
      <c r="Z180" s="639"/>
      <c r="AA180" s="640"/>
      <c r="AB180" s="638"/>
      <c r="AC180" s="639"/>
      <c r="AD180" s="639"/>
      <c r="AE180" s="640"/>
      <c r="AF180" s="676"/>
      <c r="AG180" s="677"/>
      <c r="AH180" s="677"/>
      <c r="AI180" s="677"/>
      <c r="AJ180" s="677"/>
      <c r="AK180" s="677"/>
      <c r="AL180" s="677"/>
      <c r="AM180" s="677"/>
      <c r="AN180" s="677"/>
      <c r="AO180" s="678"/>
    </row>
    <row r="181" spans="2:42" ht="3.75" hidden="1" customHeight="1">
      <c r="B181" s="135"/>
      <c r="I181" s="136"/>
      <c r="M181" s="136"/>
      <c r="N181" s="644"/>
      <c r="O181" s="645"/>
      <c r="P181" s="645"/>
      <c r="Q181" s="646"/>
      <c r="R181" s="679"/>
      <c r="S181" s="671"/>
      <c r="T181" s="671"/>
      <c r="U181" s="671"/>
      <c r="V181" s="671"/>
      <c r="W181" s="671"/>
      <c r="X181" s="671"/>
      <c r="Y181" s="671"/>
      <c r="Z181" s="671"/>
      <c r="AA181" s="671"/>
      <c r="AB181" s="671"/>
      <c r="AC181" s="671"/>
      <c r="AD181" s="671"/>
      <c r="AE181" s="671"/>
      <c r="AF181" s="671"/>
      <c r="AG181" s="671"/>
      <c r="AH181" s="671"/>
      <c r="AI181" s="671"/>
      <c r="AJ181" s="671"/>
      <c r="AK181" s="671"/>
      <c r="AL181" s="671"/>
      <c r="AM181" s="671"/>
      <c r="AN181" s="671"/>
      <c r="AO181" s="672"/>
    </row>
    <row r="182" spans="2:42" ht="13.35" hidden="1" customHeight="1">
      <c r="B182" s="135"/>
      <c r="I182" s="136"/>
      <c r="M182" s="136"/>
      <c r="N182" s="629" t="s">
        <v>3757</v>
      </c>
      <c r="O182" s="630"/>
      <c r="P182" s="630"/>
      <c r="Q182" s="632"/>
      <c r="R182" s="673"/>
      <c r="S182" s="674"/>
      <c r="T182" s="674"/>
      <c r="U182" s="674"/>
      <c r="V182" s="674"/>
      <c r="W182" s="674"/>
      <c r="X182" s="674"/>
      <c r="Y182" s="674"/>
      <c r="Z182" s="674"/>
      <c r="AA182" s="674"/>
      <c r="AB182" s="674"/>
      <c r="AC182" s="674"/>
      <c r="AD182" s="674"/>
      <c r="AE182" s="674"/>
      <c r="AF182" s="674"/>
      <c r="AG182" s="674"/>
      <c r="AH182" s="674"/>
      <c r="AI182" s="674"/>
      <c r="AJ182" s="674"/>
      <c r="AK182" s="674"/>
      <c r="AL182" s="674"/>
      <c r="AM182" s="674"/>
      <c r="AN182" s="674"/>
      <c r="AO182" s="675"/>
    </row>
    <row r="183" spans="2:42" ht="3.75" hidden="1" customHeight="1">
      <c r="B183" s="135"/>
      <c r="I183" s="136"/>
      <c r="J183" s="141"/>
      <c r="K183" s="141"/>
      <c r="L183" s="141"/>
      <c r="M183" s="142"/>
      <c r="N183" s="638"/>
      <c r="O183" s="639"/>
      <c r="P183" s="639"/>
      <c r="Q183" s="640"/>
      <c r="R183" s="676"/>
      <c r="S183" s="677"/>
      <c r="T183" s="677"/>
      <c r="U183" s="677"/>
      <c r="V183" s="677"/>
      <c r="W183" s="677"/>
      <c r="X183" s="677"/>
      <c r="Y183" s="677"/>
      <c r="Z183" s="677"/>
      <c r="AA183" s="677"/>
      <c r="AB183" s="677"/>
      <c r="AC183" s="677"/>
      <c r="AD183" s="677"/>
      <c r="AE183" s="677"/>
      <c r="AF183" s="677"/>
      <c r="AG183" s="677"/>
      <c r="AH183" s="677"/>
      <c r="AI183" s="677"/>
      <c r="AJ183" s="677"/>
      <c r="AK183" s="677"/>
      <c r="AL183" s="677"/>
      <c r="AM183" s="677"/>
      <c r="AN183" s="677"/>
      <c r="AO183" s="678"/>
    </row>
    <row r="184" spans="2:42" ht="3.75" customHeight="1">
      <c r="B184" s="130"/>
      <c r="C184" s="131"/>
      <c r="D184" s="131"/>
      <c r="E184" s="131"/>
      <c r="F184" s="131"/>
      <c r="G184" s="131"/>
      <c r="H184" s="131"/>
      <c r="I184" s="132"/>
      <c r="J184" s="630"/>
      <c r="K184" s="630"/>
      <c r="L184" s="630"/>
      <c r="M184" s="632"/>
      <c r="N184" s="629"/>
      <c r="O184" s="630"/>
      <c r="P184" s="630"/>
      <c r="Q184" s="632"/>
      <c r="R184" s="673"/>
      <c r="S184" s="674"/>
      <c r="T184" s="674"/>
      <c r="U184" s="674"/>
      <c r="V184" s="674"/>
      <c r="W184" s="674"/>
      <c r="X184" s="674"/>
      <c r="Y184" s="674"/>
      <c r="Z184" s="674"/>
      <c r="AA184" s="674"/>
      <c r="AB184" s="674"/>
      <c r="AC184" s="674"/>
      <c r="AD184" s="674"/>
      <c r="AE184" s="674"/>
      <c r="AF184" s="675"/>
      <c r="AG184" s="630"/>
      <c r="AH184" s="630"/>
      <c r="AI184" s="630"/>
      <c r="AJ184" s="630"/>
      <c r="AK184" s="630"/>
      <c r="AL184" s="630"/>
      <c r="AM184" s="630"/>
      <c r="AN184" s="630"/>
      <c r="AO184" s="632"/>
    </row>
    <row r="185" spans="2:42" ht="13.35" customHeight="1">
      <c r="B185" s="135"/>
      <c r="I185" s="136"/>
      <c r="J185" s="630" t="s">
        <v>16200</v>
      </c>
      <c r="K185" s="630"/>
      <c r="L185" s="630"/>
      <c r="M185" s="632"/>
      <c r="N185" s="629" t="s">
        <v>8</v>
      </c>
      <c r="O185" s="630"/>
      <c r="P185" s="630"/>
      <c r="Q185" s="632"/>
      <c r="R185" s="673"/>
      <c r="S185" s="674"/>
      <c r="T185" s="674"/>
      <c r="U185" s="674"/>
      <c r="V185" s="674"/>
      <c r="W185" s="674"/>
      <c r="X185" s="674"/>
      <c r="Y185" s="674"/>
      <c r="Z185" s="674"/>
      <c r="AA185" s="674"/>
      <c r="AB185" s="674"/>
      <c r="AC185" s="674"/>
      <c r="AD185" s="674"/>
      <c r="AE185" s="674"/>
      <c r="AF185" s="675"/>
      <c r="AG185" s="630"/>
      <c r="AH185" s="634"/>
      <c r="AI185" s="630" t="s">
        <v>64</v>
      </c>
      <c r="AJ185" s="630"/>
      <c r="AK185" s="630"/>
      <c r="AL185" s="630"/>
      <c r="AM185" s="630"/>
      <c r="AN185" s="630"/>
      <c r="AO185" s="632"/>
      <c r="AP185" s="124" t="s">
        <v>16192</v>
      </c>
    </row>
    <row r="186" spans="2:42" ht="3.75" customHeight="1">
      <c r="B186" s="135"/>
      <c r="I186" s="136"/>
      <c r="J186" s="630"/>
      <c r="K186" s="630"/>
      <c r="L186" s="630"/>
      <c r="M186" s="632"/>
      <c r="N186" s="638"/>
      <c r="O186" s="639"/>
      <c r="P186" s="639"/>
      <c r="Q186" s="640"/>
      <c r="R186" s="676"/>
      <c r="S186" s="677"/>
      <c r="T186" s="677"/>
      <c r="U186" s="677"/>
      <c r="V186" s="677"/>
      <c r="W186" s="677"/>
      <c r="X186" s="677"/>
      <c r="Y186" s="677"/>
      <c r="Z186" s="677"/>
      <c r="AA186" s="677"/>
      <c r="AB186" s="677"/>
      <c r="AC186" s="677"/>
      <c r="AD186" s="677"/>
      <c r="AE186" s="677"/>
      <c r="AF186" s="678"/>
      <c r="AG186" s="630"/>
      <c r="AH186" s="639"/>
      <c r="AI186" s="639"/>
      <c r="AJ186" s="639"/>
      <c r="AK186" s="639"/>
      <c r="AL186" s="639"/>
      <c r="AM186" s="639"/>
      <c r="AN186" s="639"/>
      <c r="AO186" s="640"/>
    </row>
    <row r="187" spans="2:42" ht="3.75" hidden="1" customHeight="1">
      <c r="B187" s="135"/>
      <c r="I187" s="136"/>
      <c r="J187" s="630"/>
      <c r="K187" s="630"/>
      <c r="L187" s="630"/>
      <c r="M187" s="632"/>
      <c r="N187" s="644"/>
      <c r="O187" s="645"/>
      <c r="P187" s="645"/>
      <c r="Q187" s="646"/>
      <c r="R187" s="644"/>
      <c r="S187" s="645"/>
      <c r="T187" s="645"/>
      <c r="U187" s="645"/>
      <c r="V187" s="645"/>
      <c r="W187" s="645"/>
      <c r="X187" s="645"/>
      <c r="Y187" s="645"/>
      <c r="Z187" s="645"/>
      <c r="AA187" s="646"/>
      <c r="AB187" s="644"/>
      <c r="AC187" s="645"/>
      <c r="AD187" s="645"/>
      <c r="AE187" s="646"/>
      <c r="AF187" s="644"/>
      <c r="AG187" s="645"/>
      <c r="AH187" s="645"/>
      <c r="AI187" s="645"/>
      <c r="AJ187" s="645"/>
      <c r="AK187" s="645"/>
      <c r="AL187" s="645"/>
      <c r="AM187" s="645"/>
      <c r="AN187" s="645"/>
      <c r="AO187" s="646"/>
    </row>
    <row r="188" spans="2:42" ht="13.35" hidden="1" customHeight="1">
      <c r="B188" s="135"/>
      <c r="I188" s="136"/>
      <c r="J188" s="630"/>
      <c r="K188" s="630"/>
      <c r="L188" s="630"/>
      <c r="M188" s="632"/>
      <c r="N188" s="629" t="s">
        <v>65</v>
      </c>
      <c r="O188" s="630"/>
      <c r="P188" s="630"/>
      <c r="Q188" s="632"/>
      <c r="R188" s="629"/>
      <c r="S188" s="680"/>
      <c r="T188" s="681"/>
      <c r="U188" s="630"/>
      <c r="V188" s="647"/>
      <c r="W188" s="630" t="s">
        <v>12</v>
      </c>
      <c r="X188" s="647"/>
      <c r="Y188" s="630" t="s">
        <v>11</v>
      </c>
      <c r="Z188" s="647"/>
      <c r="AA188" s="632" t="s">
        <v>364</v>
      </c>
      <c r="AB188" s="629" t="s">
        <v>24</v>
      </c>
      <c r="AC188" s="630"/>
      <c r="AD188" s="630"/>
      <c r="AE188" s="632"/>
      <c r="AF188" s="629"/>
      <c r="AG188" s="680"/>
      <c r="AH188" s="681"/>
      <c r="AI188" s="630"/>
      <c r="AJ188" s="647"/>
      <c r="AK188" s="630" t="s">
        <v>12</v>
      </c>
      <c r="AL188" s="647"/>
      <c r="AM188" s="630" t="s">
        <v>11</v>
      </c>
      <c r="AN188" s="647"/>
      <c r="AO188" s="632" t="s">
        <v>364</v>
      </c>
    </row>
    <row r="189" spans="2:42" ht="3.75" hidden="1" customHeight="1">
      <c r="B189" s="135"/>
      <c r="I189" s="136"/>
      <c r="J189" s="630"/>
      <c r="K189" s="630"/>
      <c r="L189" s="630"/>
      <c r="M189" s="632"/>
      <c r="N189" s="638"/>
      <c r="O189" s="639"/>
      <c r="P189" s="639"/>
      <c r="Q189" s="640"/>
      <c r="R189" s="638"/>
      <c r="S189" s="639"/>
      <c r="T189" s="639"/>
      <c r="U189" s="639"/>
      <c r="V189" s="639"/>
      <c r="W189" s="639"/>
      <c r="X189" s="639"/>
      <c r="Y189" s="639"/>
      <c r="Z189" s="639"/>
      <c r="AA189" s="640"/>
      <c r="AB189" s="638"/>
      <c r="AC189" s="639"/>
      <c r="AD189" s="639"/>
      <c r="AE189" s="640"/>
      <c r="AF189" s="638"/>
      <c r="AG189" s="639"/>
      <c r="AH189" s="639"/>
      <c r="AI189" s="639"/>
      <c r="AJ189" s="639"/>
      <c r="AK189" s="639"/>
      <c r="AL189" s="639"/>
      <c r="AM189" s="639"/>
      <c r="AN189" s="639"/>
      <c r="AO189" s="640"/>
    </row>
    <row r="190" spans="2:42" ht="3.75" hidden="1" customHeight="1">
      <c r="B190" s="135"/>
      <c r="I190" s="136"/>
      <c r="J190" s="630"/>
      <c r="K190" s="630"/>
      <c r="L190" s="630"/>
      <c r="M190" s="632"/>
      <c r="N190" s="644"/>
      <c r="O190" s="645"/>
      <c r="P190" s="645"/>
      <c r="Q190" s="646"/>
      <c r="R190" s="644"/>
      <c r="S190" s="645"/>
      <c r="T190" s="645"/>
      <c r="U190" s="645"/>
      <c r="V190" s="645"/>
      <c r="W190" s="645"/>
      <c r="X190" s="645"/>
      <c r="Y190" s="645"/>
      <c r="Z190" s="645"/>
      <c r="AA190" s="646"/>
      <c r="AB190" s="644"/>
      <c r="AC190" s="645"/>
      <c r="AD190" s="645"/>
      <c r="AE190" s="646"/>
      <c r="AF190" s="679"/>
      <c r="AG190" s="671"/>
      <c r="AH190" s="671"/>
      <c r="AI190" s="671"/>
      <c r="AJ190" s="671"/>
      <c r="AK190" s="671"/>
      <c r="AL190" s="671"/>
      <c r="AM190" s="671"/>
      <c r="AN190" s="671"/>
      <c r="AO190" s="672"/>
    </row>
    <row r="191" spans="2:42" ht="13.35" hidden="1" customHeight="1">
      <c r="B191" s="135"/>
      <c r="I191" s="136"/>
      <c r="J191" s="630"/>
      <c r="K191" s="630"/>
      <c r="L191" s="630"/>
      <c r="M191" s="632"/>
      <c r="N191" s="629" t="s">
        <v>25</v>
      </c>
      <c r="O191" s="630"/>
      <c r="P191" s="630"/>
      <c r="Q191" s="632"/>
      <c r="R191" s="629"/>
      <c r="S191" s="680"/>
      <c r="T191" s="682"/>
      <c r="U191" s="682"/>
      <c r="V191" s="682"/>
      <c r="W191" s="682"/>
      <c r="X191" s="682"/>
      <c r="Y191" s="682"/>
      <c r="Z191" s="682"/>
      <c r="AA191" s="681"/>
      <c r="AB191" s="629" t="s">
        <v>26</v>
      </c>
      <c r="AC191" s="630"/>
      <c r="AD191" s="630"/>
      <c r="AE191" s="632"/>
      <c r="AF191" s="673"/>
      <c r="AG191" s="674"/>
      <c r="AH191" s="674"/>
      <c r="AI191" s="674"/>
      <c r="AJ191" s="674"/>
      <c r="AK191" s="674"/>
      <c r="AL191" s="674"/>
      <c r="AM191" s="674"/>
      <c r="AN191" s="674"/>
      <c r="AO191" s="675"/>
    </row>
    <row r="192" spans="2:42" ht="3.75" hidden="1" customHeight="1">
      <c r="B192" s="135"/>
      <c r="I192" s="136"/>
      <c r="J192" s="630"/>
      <c r="K192" s="630"/>
      <c r="L192" s="630"/>
      <c r="M192" s="632"/>
      <c r="N192" s="638"/>
      <c r="O192" s="639"/>
      <c r="P192" s="639"/>
      <c r="Q192" s="640"/>
      <c r="R192" s="638"/>
      <c r="S192" s="639"/>
      <c r="T192" s="639"/>
      <c r="U192" s="639"/>
      <c r="V192" s="639"/>
      <c r="W192" s="639"/>
      <c r="X192" s="639"/>
      <c r="Y192" s="639"/>
      <c r="Z192" s="639"/>
      <c r="AA192" s="640"/>
      <c r="AB192" s="638"/>
      <c r="AC192" s="639"/>
      <c r="AD192" s="639"/>
      <c r="AE192" s="640"/>
      <c r="AF192" s="676"/>
      <c r="AG192" s="677"/>
      <c r="AH192" s="677"/>
      <c r="AI192" s="677"/>
      <c r="AJ192" s="677"/>
      <c r="AK192" s="677"/>
      <c r="AL192" s="677"/>
      <c r="AM192" s="677"/>
      <c r="AN192" s="677"/>
      <c r="AO192" s="678"/>
    </row>
    <row r="193" spans="2:41" ht="3.75" hidden="1" customHeight="1">
      <c r="B193" s="135"/>
      <c r="I193" s="136"/>
      <c r="J193" s="630"/>
      <c r="K193" s="630"/>
      <c r="L193" s="630"/>
      <c r="M193" s="632"/>
      <c r="N193" s="644"/>
      <c r="O193" s="645"/>
      <c r="P193" s="645"/>
      <c r="Q193" s="646"/>
      <c r="R193" s="679"/>
      <c r="S193" s="671"/>
      <c r="T193" s="671"/>
      <c r="U193" s="671"/>
      <c r="V193" s="671"/>
      <c r="W193" s="671"/>
      <c r="X193" s="671"/>
      <c r="Y193" s="671"/>
      <c r="Z193" s="671"/>
      <c r="AA193" s="671"/>
      <c r="AB193" s="671"/>
      <c r="AC193" s="671"/>
      <c r="AD193" s="671"/>
      <c r="AE193" s="671"/>
      <c r="AF193" s="671"/>
      <c r="AG193" s="671"/>
      <c r="AH193" s="671"/>
      <c r="AI193" s="671"/>
      <c r="AJ193" s="671"/>
      <c r="AK193" s="671"/>
      <c r="AL193" s="671"/>
      <c r="AM193" s="671"/>
      <c r="AN193" s="671"/>
      <c r="AO193" s="672"/>
    </row>
    <row r="194" spans="2:41" ht="13.35" hidden="1" customHeight="1">
      <c r="B194" s="135"/>
      <c r="I194" s="136"/>
      <c r="J194" s="630"/>
      <c r="K194" s="630"/>
      <c r="L194" s="630"/>
      <c r="M194" s="632"/>
      <c r="N194" s="629" t="s">
        <v>3757</v>
      </c>
      <c r="O194" s="630"/>
      <c r="P194" s="630"/>
      <c r="Q194" s="632"/>
      <c r="R194" s="673"/>
      <c r="S194" s="674"/>
      <c r="T194" s="674"/>
      <c r="U194" s="674"/>
      <c r="V194" s="674"/>
      <c r="W194" s="674"/>
      <c r="X194" s="674"/>
      <c r="Y194" s="674"/>
      <c r="Z194" s="674"/>
      <c r="AA194" s="674"/>
      <c r="AB194" s="674"/>
      <c r="AC194" s="674"/>
      <c r="AD194" s="674"/>
      <c r="AE194" s="674"/>
      <c r="AF194" s="674"/>
      <c r="AG194" s="674"/>
      <c r="AH194" s="674"/>
      <c r="AI194" s="674"/>
      <c r="AJ194" s="674"/>
      <c r="AK194" s="674"/>
      <c r="AL194" s="674"/>
      <c r="AM194" s="674"/>
      <c r="AN194" s="674"/>
      <c r="AO194" s="675"/>
    </row>
    <row r="195" spans="2:41" ht="3.75" hidden="1" customHeight="1">
      <c r="B195" s="135"/>
      <c r="I195" s="136"/>
      <c r="J195" s="639"/>
      <c r="K195" s="639"/>
      <c r="L195" s="639"/>
      <c r="M195" s="640"/>
      <c r="N195" s="638"/>
      <c r="O195" s="639"/>
      <c r="P195" s="639"/>
      <c r="Q195" s="640"/>
      <c r="R195" s="676"/>
      <c r="S195" s="677"/>
      <c r="T195" s="677"/>
      <c r="U195" s="677"/>
      <c r="V195" s="677"/>
      <c r="W195" s="677"/>
      <c r="X195" s="677"/>
      <c r="Y195" s="677"/>
      <c r="Z195" s="677"/>
      <c r="AA195" s="677"/>
      <c r="AB195" s="677"/>
      <c r="AC195" s="677"/>
      <c r="AD195" s="677"/>
      <c r="AE195" s="677"/>
      <c r="AF195" s="677"/>
      <c r="AG195" s="677"/>
      <c r="AH195" s="677"/>
      <c r="AI195" s="677"/>
      <c r="AJ195" s="677"/>
      <c r="AK195" s="677"/>
      <c r="AL195" s="677"/>
      <c r="AM195" s="677"/>
      <c r="AN195" s="677"/>
      <c r="AO195" s="678"/>
    </row>
    <row r="196" spans="2:41" ht="3.75" customHeight="1">
      <c r="B196" s="135"/>
      <c r="I196" s="136"/>
      <c r="M196" s="136"/>
      <c r="N196" s="135"/>
      <c r="Q196" s="136"/>
      <c r="R196" s="686" t="str">
        <f>IF(新_新規_1!L10&lt;&gt;"",新_新規_1!L10,"") &amp;
 IF(新_変更_2!J41&lt;&gt;"",新_変更_2!J41,"")&amp;IF(旧_変更_3!I58&lt;&gt;"",旧_変更_3!I58,"")</f>
        <v/>
      </c>
      <c r="S196" s="687"/>
      <c r="T196" s="687"/>
      <c r="U196" s="687"/>
      <c r="V196" s="687"/>
      <c r="W196" s="687"/>
      <c r="X196" s="687"/>
      <c r="Y196" s="687"/>
      <c r="Z196" s="687"/>
      <c r="AA196" s="687"/>
      <c r="AB196" s="687"/>
      <c r="AC196" s="687"/>
      <c r="AD196" s="687"/>
      <c r="AE196" s="687"/>
      <c r="AF196" s="688"/>
      <c r="AO196" s="136"/>
    </row>
    <row r="197" spans="2:41" ht="13.35" customHeight="1">
      <c r="B197" s="135"/>
      <c r="I197" s="136"/>
      <c r="J197" s="124" t="s">
        <v>314</v>
      </c>
      <c r="M197" s="136"/>
      <c r="N197" s="135" t="s">
        <v>8</v>
      </c>
      <c r="Q197" s="136"/>
      <c r="R197" s="686"/>
      <c r="S197" s="687"/>
      <c r="T197" s="687"/>
      <c r="U197" s="687"/>
      <c r="V197" s="687"/>
      <c r="W197" s="687"/>
      <c r="X197" s="687"/>
      <c r="Y197" s="687"/>
      <c r="Z197" s="687"/>
      <c r="AA197" s="687"/>
      <c r="AB197" s="687"/>
      <c r="AC197" s="687"/>
      <c r="AD197" s="687"/>
      <c r="AE197" s="687"/>
      <c r="AF197" s="688"/>
      <c r="AH197" s="147" t="str">
        <f>IF(OR(新_新規_1!Z10=コードマスタ!O3,新_変更_2!Z41=コードマスタ!O3,旧_変更_3!Z58=コードマスタ!O3),コードマスタ!O3,"")</f>
        <v/>
      </c>
      <c r="AI197" s="124" t="s">
        <v>64</v>
      </c>
      <c r="AO197" s="136"/>
    </row>
    <row r="198" spans="2:41" ht="3.75" customHeight="1">
      <c r="B198" s="135"/>
      <c r="I198" s="136"/>
      <c r="J198" s="135"/>
      <c r="M198" s="136"/>
      <c r="N198" s="140"/>
      <c r="O198" s="141"/>
      <c r="P198" s="141"/>
      <c r="Q198" s="142"/>
      <c r="R198" s="689"/>
      <c r="S198" s="690"/>
      <c r="T198" s="690"/>
      <c r="U198" s="690"/>
      <c r="V198" s="690"/>
      <c r="W198" s="690"/>
      <c r="X198" s="690"/>
      <c r="Y198" s="690"/>
      <c r="Z198" s="690"/>
      <c r="AA198" s="690"/>
      <c r="AB198" s="690"/>
      <c r="AC198" s="690"/>
      <c r="AD198" s="690"/>
      <c r="AE198" s="690"/>
      <c r="AF198" s="691"/>
      <c r="AH198" s="141"/>
      <c r="AI198" s="141"/>
      <c r="AJ198" s="141"/>
      <c r="AK198" s="141"/>
      <c r="AL198" s="141"/>
      <c r="AM198" s="141"/>
      <c r="AN198" s="141"/>
      <c r="AO198" s="142"/>
    </row>
    <row r="199" spans="2:41" ht="3.75" hidden="1" customHeight="1">
      <c r="B199" s="135"/>
      <c r="I199" s="136"/>
      <c r="J199" s="135"/>
      <c r="M199" s="136"/>
      <c r="N199" s="130"/>
      <c r="O199" s="131"/>
      <c r="P199" s="131"/>
      <c r="Q199" s="132"/>
      <c r="R199" s="644"/>
      <c r="S199" s="645"/>
      <c r="T199" s="645"/>
      <c r="U199" s="645"/>
      <c r="V199" s="645"/>
      <c r="W199" s="645"/>
      <c r="X199" s="645"/>
      <c r="Y199" s="645"/>
      <c r="Z199" s="645"/>
      <c r="AA199" s="646"/>
      <c r="AB199" s="644"/>
      <c r="AC199" s="645"/>
      <c r="AD199" s="645"/>
      <c r="AE199" s="646"/>
      <c r="AF199" s="644"/>
      <c r="AG199" s="645"/>
      <c r="AH199" s="645"/>
      <c r="AI199" s="645"/>
      <c r="AJ199" s="645"/>
      <c r="AK199" s="645"/>
      <c r="AL199" s="645"/>
      <c r="AM199" s="645"/>
      <c r="AN199" s="645"/>
      <c r="AO199" s="646"/>
    </row>
    <row r="200" spans="2:41" ht="13.35" hidden="1" customHeight="1">
      <c r="B200" s="135"/>
      <c r="I200" s="136"/>
      <c r="J200" s="135"/>
      <c r="M200" s="136"/>
      <c r="N200" s="135" t="s">
        <v>65</v>
      </c>
      <c r="Q200" s="136"/>
      <c r="R200" s="629"/>
      <c r="S200" s="680"/>
      <c r="T200" s="681"/>
      <c r="U200" s="630"/>
      <c r="V200" s="647"/>
      <c r="W200" s="630"/>
      <c r="X200" s="647"/>
      <c r="Y200" s="630"/>
      <c r="Z200" s="647"/>
      <c r="AA200" s="632" t="s">
        <v>364</v>
      </c>
      <c r="AB200" s="629" t="s">
        <v>24</v>
      </c>
      <c r="AC200" s="630"/>
      <c r="AD200" s="630"/>
      <c r="AE200" s="632"/>
      <c r="AF200" s="629"/>
      <c r="AG200" s="680"/>
      <c r="AH200" s="681"/>
      <c r="AI200" s="630"/>
      <c r="AJ200" s="647"/>
      <c r="AK200" s="630" t="s">
        <v>12</v>
      </c>
      <c r="AL200" s="647"/>
      <c r="AM200" s="630" t="s">
        <v>11</v>
      </c>
      <c r="AN200" s="647"/>
      <c r="AO200" s="632" t="s">
        <v>364</v>
      </c>
    </row>
    <row r="201" spans="2:41" ht="3.75" hidden="1" customHeight="1">
      <c r="B201" s="135"/>
      <c r="I201" s="136"/>
      <c r="M201" s="136"/>
      <c r="N201" s="140"/>
      <c r="O201" s="141"/>
      <c r="P201" s="141"/>
      <c r="Q201" s="142"/>
      <c r="R201" s="638"/>
      <c r="S201" s="639"/>
      <c r="T201" s="639"/>
      <c r="U201" s="639"/>
      <c r="V201" s="639"/>
      <c r="W201" s="639"/>
      <c r="X201" s="639"/>
      <c r="Y201" s="639"/>
      <c r="Z201" s="639"/>
      <c r="AA201" s="640"/>
      <c r="AB201" s="638"/>
      <c r="AC201" s="639"/>
      <c r="AD201" s="639"/>
      <c r="AE201" s="640"/>
      <c r="AF201" s="638"/>
      <c r="AG201" s="639"/>
      <c r="AH201" s="639"/>
      <c r="AI201" s="639"/>
      <c r="AJ201" s="639"/>
      <c r="AK201" s="639"/>
      <c r="AL201" s="639"/>
      <c r="AM201" s="639"/>
      <c r="AN201" s="639"/>
      <c r="AO201" s="640"/>
    </row>
    <row r="202" spans="2:41" ht="3.75" hidden="1" customHeight="1">
      <c r="B202" s="135"/>
      <c r="I202" s="136"/>
      <c r="M202" s="136"/>
      <c r="N202" s="130"/>
      <c r="O202" s="131"/>
      <c r="P202" s="131"/>
      <c r="Q202" s="132"/>
      <c r="R202" s="644"/>
      <c r="S202" s="645"/>
      <c r="T202" s="645"/>
      <c r="U202" s="645"/>
      <c r="V202" s="645"/>
      <c r="W202" s="645"/>
      <c r="X202" s="645"/>
      <c r="Y202" s="645"/>
      <c r="Z202" s="645"/>
      <c r="AA202" s="646"/>
      <c r="AB202" s="644"/>
      <c r="AC202" s="645"/>
      <c r="AD202" s="645"/>
      <c r="AE202" s="646"/>
      <c r="AF202" s="679"/>
      <c r="AG202" s="671"/>
      <c r="AH202" s="671"/>
      <c r="AI202" s="671"/>
      <c r="AJ202" s="671"/>
      <c r="AK202" s="671"/>
      <c r="AL202" s="671"/>
      <c r="AM202" s="671"/>
      <c r="AN202" s="671"/>
      <c r="AO202" s="672"/>
    </row>
    <row r="203" spans="2:41" ht="13.35" hidden="1" customHeight="1">
      <c r="B203" s="135"/>
      <c r="I203" s="136"/>
      <c r="M203" s="136"/>
      <c r="N203" s="135" t="s">
        <v>25</v>
      </c>
      <c r="Q203" s="136"/>
      <c r="R203" s="629"/>
      <c r="S203" s="680"/>
      <c r="T203" s="682"/>
      <c r="U203" s="682"/>
      <c r="V203" s="682"/>
      <c r="W203" s="682"/>
      <c r="X203" s="682"/>
      <c r="Y203" s="682"/>
      <c r="Z203" s="682"/>
      <c r="AA203" s="681"/>
      <c r="AB203" s="629" t="s">
        <v>26</v>
      </c>
      <c r="AC203" s="630"/>
      <c r="AD203" s="630"/>
      <c r="AE203" s="632"/>
      <c r="AF203" s="673"/>
      <c r="AG203" s="674"/>
      <c r="AH203" s="674"/>
      <c r="AI203" s="674"/>
      <c r="AJ203" s="674"/>
      <c r="AK203" s="674"/>
      <c r="AL203" s="674"/>
      <c r="AM203" s="674"/>
      <c r="AN203" s="674"/>
      <c r="AO203" s="675"/>
    </row>
    <row r="204" spans="2:41" ht="3.75" hidden="1" customHeight="1">
      <c r="B204" s="135"/>
      <c r="I204" s="136"/>
      <c r="M204" s="136"/>
      <c r="N204" s="140"/>
      <c r="O204" s="141"/>
      <c r="P204" s="141"/>
      <c r="Q204" s="142"/>
      <c r="R204" s="638"/>
      <c r="S204" s="639"/>
      <c r="T204" s="639"/>
      <c r="U204" s="639"/>
      <c r="V204" s="639"/>
      <c r="W204" s="639"/>
      <c r="X204" s="639"/>
      <c r="Y204" s="639"/>
      <c r="Z204" s="639"/>
      <c r="AA204" s="640"/>
      <c r="AB204" s="638"/>
      <c r="AC204" s="639"/>
      <c r="AD204" s="639"/>
      <c r="AE204" s="640"/>
      <c r="AF204" s="676"/>
      <c r="AG204" s="677"/>
      <c r="AH204" s="677"/>
      <c r="AI204" s="677"/>
      <c r="AJ204" s="677"/>
      <c r="AK204" s="677"/>
      <c r="AL204" s="677"/>
      <c r="AM204" s="677"/>
      <c r="AN204" s="677"/>
      <c r="AO204" s="678"/>
    </row>
    <row r="205" spans="2:41" ht="3.75" hidden="1" customHeight="1">
      <c r="B205" s="135"/>
      <c r="I205" s="136"/>
      <c r="M205" s="136"/>
      <c r="N205" s="130"/>
      <c r="O205" s="131"/>
      <c r="P205" s="131"/>
      <c r="Q205" s="132"/>
      <c r="R205" s="679"/>
      <c r="S205" s="671"/>
      <c r="T205" s="671"/>
      <c r="U205" s="671"/>
      <c r="V205" s="671"/>
      <c r="W205" s="671"/>
      <c r="X205" s="671"/>
      <c r="Y205" s="671"/>
      <c r="Z205" s="671"/>
      <c r="AA205" s="671"/>
      <c r="AB205" s="671"/>
      <c r="AC205" s="671"/>
      <c r="AD205" s="671"/>
      <c r="AE205" s="671"/>
      <c r="AF205" s="671"/>
      <c r="AG205" s="671"/>
      <c r="AH205" s="671"/>
      <c r="AI205" s="671"/>
      <c r="AJ205" s="671"/>
      <c r="AK205" s="671"/>
      <c r="AL205" s="671"/>
      <c r="AM205" s="671"/>
      <c r="AN205" s="671"/>
      <c r="AO205" s="672"/>
    </row>
    <row r="206" spans="2:41" ht="13.35" hidden="1" customHeight="1">
      <c r="B206" s="135"/>
      <c r="I206" s="136"/>
      <c r="M206" s="136"/>
      <c r="N206" s="135" t="s">
        <v>3757</v>
      </c>
      <c r="Q206" s="136"/>
      <c r="R206" s="673"/>
      <c r="S206" s="674"/>
      <c r="T206" s="674"/>
      <c r="U206" s="674"/>
      <c r="V206" s="674"/>
      <c r="W206" s="674"/>
      <c r="X206" s="674"/>
      <c r="Y206" s="674"/>
      <c r="Z206" s="674"/>
      <c r="AA206" s="674"/>
      <c r="AB206" s="674"/>
      <c r="AC206" s="674"/>
      <c r="AD206" s="674"/>
      <c r="AE206" s="674"/>
      <c r="AF206" s="674"/>
      <c r="AG206" s="674"/>
      <c r="AH206" s="674"/>
      <c r="AI206" s="674"/>
      <c r="AJ206" s="674"/>
      <c r="AK206" s="674"/>
      <c r="AL206" s="674"/>
      <c r="AM206" s="674"/>
      <c r="AN206" s="674"/>
      <c r="AO206" s="675"/>
    </row>
    <row r="207" spans="2:41" ht="3.75" hidden="1" customHeight="1">
      <c r="B207" s="135"/>
      <c r="I207" s="136"/>
      <c r="J207" s="141"/>
      <c r="K207" s="141"/>
      <c r="L207" s="141"/>
      <c r="M207" s="142"/>
      <c r="N207" s="140"/>
      <c r="O207" s="141"/>
      <c r="P207" s="141"/>
      <c r="Q207" s="142"/>
      <c r="R207" s="676"/>
      <c r="S207" s="677"/>
      <c r="T207" s="677"/>
      <c r="U207" s="677"/>
      <c r="V207" s="677"/>
      <c r="W207" s="677"/>
      <c r="X207" s="677"/>
      <c r="Y207" s="677"/>
      <c r="Z207" s="677"/>
      <c r="AA207" s="677"/>
      <c r="AB207" s="677"/>
      <c r="AC207" s="677"/>
      <c r="AD207" s="677"/>
      <c r="AE207" s="677"/>
      <c r="AF207" s="677"/>
      <c r="AG207" s="677"/>
      <c r="AH207" s="677"/>
      <c r="AI207" s="677"/>
      <c r="AJ207" s="677"/>
      <c r="AK207" s="677"/>
      <c r="AL207" s="677"/>
      <c r="AM207" s="677"/>
      <c r="AN207" s="677"/>
      <c r="AO207" s="678"/>
    </row>
    <row r="208" spans="2:41" ht="3.75" customHeight="1">
      <c r="B208" s="135"/>
      <c r="I208" s="136"/>
      <c r="M208" s="136"/>
      <c r="N208" s="135"/>
      <c r="Q208" s="136"/>
      <c r="R208" s="683" t="str">
        <f>IF(新_新規_1!L11&lt;&gt;"",新_新規_1!L11,"")&amp;
 IF(新_変更_2!J42&lt;&gt;"",新_変更_2!J42,"")&amp;IF(旧_変更_3!I59&lt;&gt;"",旧_変更_3!I59,"")</f>
        <v/>
      </c>
      <c r="S208" s="684"/>
      <c r="T208" s="684"/>
      <c r="U208" s="684"/>
      <c r="V208" s="684"/>
      <c r="W208" s="684"/>
      <c r="X208" s="684"/>
      <c r="Y208" s="684"/>
      <c r="Z208" s="684"/>
      <c r="AA208" s="684"/>
      <c r="AB208" s="684"/>
      <c r="AC208" s="684"/>
      <c r="AD208" s="684"/>
      <c r="AE208" s="684"/>
      <c r="AF208" s="685"/>
      <c r="AO208" s="136"/>
    </row>
    <row r="209" spans="2:44" ht="13.35" customHeight="1">
      <c r="B209" s="135"/>
      <c r="I209" s="136"/>
      <c r="J209" s="124" t="s">
        <v>16201</v>
      </c>
      <c r="M209" s="136"/>
      <c r="N209" s="135" t="s">
        <v>8</v>
      </c>
      <c r="Q209" s="136"/>
      <c r="R209" s="686"/>
      <c r="S209" s="687"/>
      <c r="T209" s="687"/>
      <c r="U209" s="687"/>
      <c r="V209" s="687"/>
      <c r="W209" s="687"/>
      <c r="X209" s="687"/>
      <c r="Y209" s="687"/>
      <c r="Z209" s="687"/>
      <c r="AA209" s="687"/>
      <c r="AB209" s="687"/>
      <c r="AC209" s="687"/>
      <c r="AD209" s="687"/>
      <c r="AE209" s="687"/>
      <c r="AF209" s="688"/>
      <c r="AH209" s="147" t="str">
        <f>IF(OR(新_新規_1!Z11=コードマスタ!O3,新_変更_2!Z42=コードマスタ!O3,旧_変更_3!Z59=コードマスタ!O3),コードマスタ!O3,"")</f>
        <v/>
      </c>
      <c r="AI209" s="124" t="s">
        <v>64</v>
      </c>
      <c r="AO209" s="136"/>
    </row>
    <row r="210" spans="2:44" ht="3.75" customHeight="1">
      <c r="B210" s="135"/>
      <c r="I210" s="136"/>
      <c r="M210" s="136"/>
      <c r="N210" s="140"/>
      <c r="O210" s="141"/>
      <c r="P210" s="141"/>
      <c r="Q210" s="142"/>
      <c r="R210" s="689"/>
      <c r="S210" s="690"/>
      <c r="T210" s="690"/>
      <c r="U210" s="690"/>
      <c r="V210" s="690"/>
      <c r="W210" s="690"/>
      <c r="X210" s="690"/>
      <c r="Y210" s="690"/>
      <c r="Z210" s="690"/>
      <c r="AA210" s="690"/>
      <c r="AB210" s="690"/>
      <c r="AC210" s="690"/>
      <c r="AD210" s="690"/>
      <c r="AE210" s="690"/>
      <c r="AF210" s="691"/>
      <c r="AH210" s="141"/>
      <c r="AI210" s="141"/>
      <c r="AJ210" s="141"/>
      <c r="AK210" s="141"/>
      <c r="AL210" s="141"/>
      <c r="AM210" s="141"/>
      <c r="AN210" s="141"/>
      <c r="AO210" s="142"/>
    </row>
    <row r="211" spans="2:44" ht="3.75" hidden="1" customHeight="1">
      <c r="B211" s="135"/>
      <c r="I211" s="136"/>
      <c r="M211" s="136"/>
      <c r="N211" s="644"/>
      <c r="O211" s="645"/>
      <c r="P211" s="645"/>
      <c r="Q211" s="646"/>
      <c r="R211" s="644"/>
      <c r="S211" s="645"/>
      <c r="T211" s="645"/>
      <c r="U211" s="645"/>
      <c r="V211" s="645"/>
      <c r="W211" s="645"/>
      <c r="X211" s="645"/>
      <c r="Y211" s="645"/>
      <c r="Z211" s="645"/>
      <c r="AA211" s="646"/>
      <c r="AB211" s="644"/>
      <c r="AC211" s="645"/>
      <c r="AD211" s="645"/>
      <c r="AE211" s="646"/>
      <c r="AF211" s="644"/>
      <c r="AG211" s="645"/>
      <c r="AH211" s="645"/>
      <c r="AI211" s="645"/>
      <c r="AJ211" s="645"/>
      <c r="AK211" s="645"/>
      <c r="AL211" s="645"/>
      <c r="AM211" s="645"/>
      <c r="AN211" s="645"/>
      <c r="AO211" s="646"/>
    </row>
    <row r="212" spans="2:44" ht="13.35" hidden="1" customHeight="1">
      <c r="B212" s="135"/>
      <c r="I212" s="136"/>
      <c r="M212" s="136"/>
      <c r="N212" s="629" t="s">
        <v>65</v>
      </c>
      <c r="O212" s="630"/>
      <c r="P212" s="630"/>
      <c r="Q212" s="632"/>
      <c r="R212" s="629"/>
      <c r="S212" s="680"/>
      <c r="T212" s="681"/>
      <c r="U212" s="630"/>
      <c r="V212" s="647"/>
      <c r="W212" s="630"/>
      <c r="X212" s="647"/>
      <c r="Y212" s="630"/>
      <c r="Z212" s="647"/>
      <c r="AA212" s="632" t="s">
        <v>364</v>
      </c>
      <c r="AB212" s="629" t="s">
        <v>24</v>
      </c>
      <c r="AC212" s="630"/>
      <c r="AD212" s="630"/>
      <c r="AE212" s="632"/>
      <c r="AF212" s="629"/>
      <c r="AG212" s="680"/>
      <c r="AH212" s="681"/>
      <c r="AI212" s="630"/>
      <c r="AJ212" s="647"/>
      <c r="AK212" s="630" t="s">
        <v>12</v>
      </c>
      <c r="AL212" s="647"/>
      <c r="AM212" s="630" t="s">
        <v>11</v>
      </c>
      <c r="AN212" s="647"/>
      <c r="AO212" s="632" t="s">
        <v>364</v>
      </c>
    </row>
    <row r="213" spans="2:44" ht="3.75" hidden="1" customHeight="1">
      <c r="B213" s="135"/>
      <c r="I213" s="136"/>
      <c r="M213" s="136"/>
      <c r="N213" s="638"/>
      <c r="O213" s="639"/>
      <c r="P213" s="639"/>
      <c r="Q213" s="640"/>
      <c r="R213" s="638"/>
      <c r="S213" s="639"/>
      <c r="T213" s="639"/>
      <c r="U213" s="639"/>
      <c r="V213" s="639"/>
      <c r="W213" s="639"/>
      <c r="X213" s="639"/>
      <c r="Y213" s="639"/>
      <c r="Z213" s="639"/>
      <c r="AA213" s="640"/>
      <c r="AB213" s="638"/>
      <c r="AC213" s="639"/>
      <c r="AD213" s="639"/>
      <c r="AE213" s="640"/>
      <c r="AF213" s="638"/>
      <c r="AG213" s="639"/>
      <c r="AH213" s="639"/>
      <c r="AI213" s="639"/>
      <c r="AJ213" s="639"/>
      <c r="AK213" s="639"/>
      <c r="AL213" s="639"/>
      <c r="AM213" s="639"/>
      <c r="AN213" s="639"/>
      <c r="AO213" s="640"/>
    </row>
    <row r="214" spans="2:44" ht="3.75" hidden="1" customHeight="1">
      <c r="B214" s="135"/>
      <c r="I214" s="136"/>
      <c r="M214" s="136"/>
      <c r="N214" s="644"/>
      <c r="O214" s="645"/>
      <c r="P214" s="645"/>
      <c r="Q214" s="646"/>
      <c r="R214" s="644"/>
      <c r="S214" s="645"/>
      <c r="T214" s="645"/>
      <c r="U214" s="645"/>
      <c r="V214" s="645"/>
      <c r="W214" s="645"/>
      <c r="X214" s="645"/>
      <c r="Y214" s="645"/>
      <c r="Z214" s="645"/>
      <c r="AA214" s="646"/>
      <c r="AB214" s="644"/>
      <c r="AC214" s="645"/>
      <c r="AD214" s="645"/>
      <c r="AE214" s="646"/>
      <c r="AF214" s="679"/>
      <c r="AG214" s="671"/>
      <c r="AH214" s="671"/>
      <c r="AI214" s="671"/>
      <c r="AJ214" s="671"/>
      <c r="AK214" s="671"/>
      <c r="AL214" s="671"/>
      <c r="AM214" s="671"/>
      <c r="AN214" s="671"/>
      <c r="AO214" s="672"/>
    </row>
    <row r="215" spans="2:44" ht="13.35" hidden="1" customHeight="1">
      <c r="B215" s="135"/>
      <c r="I215" s="136"/>
      <c r="M215" s="136"/>
      <c r="N215" s="629" t="s">
        <v>25</v>
      </c>
      <c r="O215" s="630"/>
      <c r="P215" s="630"/>
      <c r="Q215" s="632"/>
      <c r="R215" s="629"/>
      <c r="S215" s="680"/>
      <c r="T215" s="682"/>
      <c r="U215" s="682"/>
      <c r="V215" s="682"/>
      <c r="W215" s="682"/>
      <c r="X215" s="682"/>
      <c r="Y215" s="682"/>
      <c r="Z215" s="682"/>
      <c r="AA215" s="681"/>
      <c r="AB215" s="629" t="s">
        <v>26</v>
      </c>
      <c r="AC215" s="630"/>
      <c r="AD215" s="630"/>
      <c r="AE215" s="632"/>
      <c r="AF215" s="673"/>
      <c r="AG215" s="674"/>
      <c r="AH215" s="674"/>
      <c r="AI215" s="674"/>
      <c r="AJ215" s="674"/>
      <c r="AK215" s="674"/>
      <c r="AL215" s="674"/>
      <c r="AM215" s="674"/>
      <c r="AN215" s="674"/>
      <c r="AO215" s="675"/>
    </row>
    <row r="216" spans="2:44" ht="3.75" hidden="1" customHeight="1">
      <c r="B216" s="135"/>
      <c r="I216" s="136"/>
      <c r="M216" s="136"/>
      <c r="N216" s="638"/>
      <c r="O216" s="639"/>
      <c r="P216" s="639"/>
      <c r="Q216" s="640"/>
      <c r="R216" s="638"/>
      <c r="S216" s="639"/>
      <c r="T216" s="639"/>
      <c r="U216" s="639"/>
      <c r="V216" s="639"/>
      <c r="W216" s="639"/>
      <c r="X216" s="639"/>
      <c r="Y216" s="639"/>
      <c r="Z216" s="639"/>
      <c r="AA216" s="640"/>
      <c r="AB216" s="638"/>
      <c r="AC216" s="639"/>
      <c r="AD216" s="639"/>
      <c r="AE216" s="640"/>
      <c r="AF216" s="676"/>
      <c r="AG216" s="677"/>
      <c r="AH216" s="677"/>
      <c r="AI216" s="677"/>
      <c r="AJ216" s="677"/>
      <c r="AK216" s="677"/>
      <c r="AL216" s="677"/>
      <c r="AM216" s="677"/>
      <c r="AN216" s="677"/>
      <c r="AO216" s="678"/>
    </row>
    <row r="217" spans="2:44" ht="3.75" hidden="1" customHeight="1">
      <c r="B217" s="135"/>
      <c r="I217" s="136"/>
      <c r="M217" s="136"/>
      <c r="N217" s="644"/>
      <c r="O217" s="645"/>
      <c r="P217" s="645"/>
      <c r="Q217" s="646"/>
      <c r="R217" s="679"/>
      <c r="S217" s="671"/>
      <c r="T217" s="671"/>
      <c r="U217" s="671"/>
      <c r="V217" s="671"/>
      <c r="W217" s="671"/>
      <c r="X217" s="671"/>
      <c r="Y217" s="671"/>
      <c r="Z217" s="671"/>
      <c r="AA217" s="671"/>
      <c r="AB217" s="671"/>
      <c r="AC217" s="671"/>
      <c r="AD217" s="671"/>
      <c r="AE217" s="671"/>
      <c r="AF217" s="671"/>
      <c r="AG217" s="671"/>
      <c r="AH217" s="671"/>
      <c r="AI217" s="671"/>
      <c r="AJ217" s="671"/>
      <c r="AK217" s="671"/>
      <c r="AL217" s="671"/>
      <c r="AM217" s="671"/>
      <c r="AN217" s="671"/>
      <c r="AO217" s="672"/>
    </row>
    <row r="218" spans="2:44" ht="13.35" hidden="1" customHeight="1">
      <c r="B218" s="135"/>
      <c r="I218" s="136"/>
      <c r="M218" s="136"/>
      <c r="N218" s="629" t="s">
        <v>3757</v>
      </c>
      <c r="O218" s="630"/>
      <c r="P218" s="630"/>
      <c r="Q218" s="632"/>
      <c r="R218" s="673"/>
      <c r="S218" s="674"/>
      <c r="T218" s="674"/>
      <c r="U218" s="674"/>
      <c r="V218" s="674"/>
      <c r="W218" s="674"/>
      <c r="X218" s="674"/>
      <c r="Y218" s="674"/>
      <c r="Z218" s="674"/>
      <c r="AA218" s="674"/>
      <c r="AB218" s="674"/>
      <c r="AC218" s="674"/>
      <c r="AD218" s="674"/>
      <c r="AE218" s="674"/>
      <c r="AF218" s="674"/>
      <c r="AG218" s="674"/>
      <c r="AH218" s="674"/>
      <c r="AI218" s="674"/>
      <c r="AJ218" s="674"/>
      <c r="AK218" s="674"/>
      <c r="AL218" s="674"/>
      <c r="AM218" s="674"/>
      <c r="AN218" s="674"/>
      <c r="AO218" s="675"/>
    </row>
    <row r="219" spans="2:44" ht="3.75" hidden="1" customHeight="1">
      <c r="B219" s="135"/>
      <c r="I219" s="136"/>
      <c r="J219" s="141"/>
      <c r="K219" s="141"/>
      <c r="L219" s="141"/>
      <c r="M219" s="142"/>
      <c r="N219" s="638"/>
      <c r="O219" s="639"/>
      <c r="P219" s="639"/>
      <c r="Q219" s="640"/>
      <c r="R219" s="676"/>
      <c r="S219" s="677"/>
      <c r="T219" s="677"/>
      <c r="U219" s="677"/>
      <c r="V219" s="677"/>
      <c r="W219" s="677"/>
      <c r="X219" s="677"/>
      <c r="Y219" s="677"/>
      <c r="Z219" s="677"/>
      <c r="AA219" s="677"/>
      <c r="AB219" s="677"/>
      <c r="AC219" s="677"/>
      <c r="AD219" s="677"/>
      <c r="AE219" s="677"/>
      <c r="AF219" s="677"/>
      <c r="AG219" s="677"/>
      <c r="AH219" s="677"/>
      <c r="AI219" s="677"/>
      <c r="AJ219" s="677"/>
      <c r="AK219" s="677"/>
      <c r="AL219" s="677"/>
      <c r="AM219" s="677"/>
      <c r="AN219" s="677"/>
      <c r="AO219" s="678"/>
    </row>
    <row r="220" spans="2:44" ht="3.75" customHeight="1">
      <c r="B220" s="135"/>
      <c r="I220" s="136"/>
      <c r="M220" s="136"/>
      <c r="N220" s="135"/>
      <c r="Q220" s="136"/>
      <c r="R220" s="686" t="str">
        <f>IF(新_新規_1!L12&lt;&gt;"",新_新規_1!L12,"")&amp;
 IF(新_変更_2!J43&lt;&gt;"",新_変更_2!J43,"")&amp;IF(旧_変更_3!I60&lt;&gt;"",旧_変更_3!I60,"")</f>
        <v/>
      </c>
      <c r="S220" s="687"/>
      <c r="T220" s="687"/>
      <c r="U220" s="687"/>
      <c r="V220" s="687"/>
      <c r="W220" s="687"/>
      <c r="X220" s="687"/>
      <c r="Y220" s="687"/>
      <c r="Z220" s="687"/>
      <c r="AA220" s="687"/>
      <c r="AB220" s="687"/>
      <c r="AC220" s="687"/>
      <c r="AD220" s="687"/>
      <c r="AE220" s="687"/>
      <c r="AF220" s="688"/>
      <c r="AO220" s="136"/>
    </row>
    <row r="221" spans="2:44" ht="13.35" customHeight="1">
      <c r="B221" s="135"/>
      <c r="I221" s="136"/>
      <c r="J221" s="124" t="s">
        <v>16196</v>
      </c>
      <c r="M221" s="136"/>
      <c r="N221" s="135" t="s">
        <v>8</v>
      </c>
      <c r="Q221" s="136"/>
      <c r="R221" s="686"/>
      <c r="S221" s="687"/>
      <c r="T221" s="687"/>
      <c r="U221" s="687"/>
      <c r="V221" s="687"/>
      <c r="W221" s="687"/>
      <c r="X221" s="687"/>
      <c r="Y221" s="687"/>
      <c r="Z221" s="687"/>
      <c r="AA221" s="687"/>
      <c r="AB221" s="687"/>
      <c r="AC221" s="687"/>
      <c r="AD221" s="687"/>
      <c r="AE221" s="687"/>
      <c r="AF221" s="688"/>
      <c r="AH221" s="147" t="str">
        <f>IF(OR(新_新規_1!Z12=コードマスタ!O3,新_変更_2!Z43=コードマスタ!O3,旧_変更_3!Z60=コードマスタ!O3),コードマスタ!O3,"")</f>
        <v/>
      </c>
      <c r="AI221" s="124" t="s">
        <v>64</v>
      </c>
      <c r="AO221" s="136"/>
      <c r="AR221" s="124" t="s">
        <v>4139</v>
      </c>
    </row>
    <row r="222" spans="2:44" ht="3.75" customHeight="1">
      <c r="B222" s="135"/>
      <c r="I222" s="136"/>
      <c r="M222" s="136"/>
      <c r="N222" s="140"/>
      <c r="O222" s="141"/>
      <c r="P222" s="141"/>
      <c r="Q222" s="142"/>
      <c r="R222" s="689"/>
      <c r="S222" s="690"/>
      <c r="T222" s="690"/>
      <c r="U222" s="690"/>
      <c r="V222" s="690"/>
      <c r="W222" s="690"/>
      <c r="X222" s="690"/>
      <c r="Y222" s="690"/>
      <c r="Z222" s="690"/>
      <c r="AA222" s="690"/>
      <c r="AB222" s="690"/>
      <c r="AC222" s="690"/>
      <c r="AD222" s="690"/>
      <c r="AE222" s="690"/>
      <c r="AF222" s="691"/>
      <c r="AH222" s="141"/>
      <c r="AI222" s="141"/>
      <c r="AJ222" s="141"/>
      <c r="AK222" s="141"/>
      <c r="AL222" s="141"/>
      <c r="AM222" s="141"/>
      <c r="AN222" s="141"/>
      <c r="AO222" s="142"/>
    </row>
    <row r="223" spans="2:44" ht="3.75" hidden="1" customHeight="1">
      <c r="B223" s="135"/>
      <c r="I223" s="136"/>
      <c r="M223" s="136"/>
      <c r="N223" s="644"/>
      <c r="O223" s="645"/>
      <c r="P223" s="645"/>
      <c r="Q223" s="646"/>
      <c r="R223" s="644"/>
      <c r="S223" s="645"/>
      <c r="T223" s="645"/>
      <c r="U223" s="645"/>
      <c r="V223" s="645"/>
      <c r="W223" s="645"/>
      <c r="X223" s="645"/>
      <c r="Y223" s="645"/>
      <c r="Z223" s="645"/>
      <c r="AA223" s="646"/>
      <c r="AB223" s="644"/>
      <c r="AC223" s="645"/>
      <c r="AD223" s="645"/>
      <c r="AE223" s="646"/>
      <c r="AF223" s="644"/>
      <c r="AG223" s="645"/>
      <c r="AH223" s="645"/>
      <c r="AI223" s="645"/>
      <c r="AJ223" s="645"/>
      <c r="AK223" s="645"/>
      <c r="AL223" s="645"/>
      <c r="AM223" s="645"/>
      <c r="AN223" s="645"/>
      <c r="AO223" s="646"/>
    </row>
    <row r="224" spans="2:44" ht="13.35" hidden="1" customHeight="1">
      <c r="B224" s="135"/>
      <c r="I224" s="136"/>
      <c r="M224" s="136"/>
      <c r="N224" s="629" t="s">
        <v>65</v>
      </c>
      <c r="O224" s="630"/>
      <c r="P224" s="630"/>
      <c r="Q224" s="632"/>
      <c r="R224" s="629"/>
      <c r="S224" s="680"/>
      <c r="T224" s="681"/>
      <c r="U224" s="630"/>
      <c r="V224" s="647"/>
      <c r="W224" s="630" t="s">
        <v>12</v>
      </c>
      <c r="X224" s="647"/>
      <c r="Y224" s="630" t="s">
        <v>11</v>
      </c>
      <c r="Z224" s="647"/>
      <c r="AA224" s="632" t="s">
        <v>364</v>
      </c>
      <c r="AB224" s="629" t="s">
        <v>24</v>
      </c>
      <c r="AC224" s="630"/>
      <c r="AD224" s="630"/>
      <c r="AE224" s="632"/>
      <c r="AF224" s="629"/>
      <c r="AG224" s="680"/>
      <c r="AH224" s="681"/>
      <c r="AI224" s="630"/>
      <c r="AJ224" s="647"/>
      <c r="AK224" s="630" t="s">
        <v>12</v>
      </c>
      <c r="AL224" s="647"/>
      <c r="AM224" s="630" t="s">
        <v>11</v>
      </c>
      <c r="AN224" s="647"/>
      <c r="AO224" s="632" t="s">
        <v>364</v>
      </c>
    </row>
    <row r="225" spans="2:41" ht="3.75" hidden="1" customHeight="1">
      <c r="B225" s="135"/>
      <c r="I225" s="136"/>
      <c r="M225" s="136"/>
      <c r="N225" s="638"/>
      <c r="O225" s="639"/>
      <c r="P225" s="639"/>
      <c r="Q225" s="640"/>
      <c r="R225" s="638"/>
      <c r="S225" s="639"/>
      <c r="T225" s="639"/>
      <c r="U225" s="639"/>
      <c r="V225" s="639"/>
      <c r="W225" s="639"/>
      <c r="X225" s="639"/>
      <c r="Y225" s="639"/>
      <c r="Z225" s="639"/>
      <c r="AA225" s="640"/>
      <c r="AB225" s="638"/>
      <c r="AC225" s="639"/>
      <c r="AD225" s="639"/>
      <c r="AE225" s="640"/>
      <c r="AF225" s="638"/>
      <c r="AG225" s="639"/>
      <c r="AH225" s="639"/>
      <c r="AI225" s="639"/>
      <c r="AJ225" s="639"/>
      <c r="AK225" s="639"/>
      <c r="AL225" s="639"/>
      <c r="AM225" s="639"/>
      <c r="AN225" s="639"/>
      <c r="AO225" s="640"/>
    </row>
    <row r="226" spans="2:41" ht="3.75" hidden="1" customHeight="1">
      <c r="B226" s="135"/>
      <c r="I226" s="136"/>
      <c r="M226" s="136"/>
      <c r="N226" s="644"/>
      <c r="O226" s="645"/>
      <c r="P226" s="645"/>
      <c r="Q226" s="646"/>
      <c r="R226" s="644"/>
      <c r="S226" s="645"/>
      <c r="T226" s="645"/>
      <c r="U226" s="645"/>
      <c r="V226" s="645"/>
      <c r="W226" s="645"/>
      <c r="X226" s="645"/>
      <c r="Y226" s="645"/>
      <c r="Z226" s="645"/>
      <c r="AA226" s="646"/>
      <c r="AB226" s="644"/>
      <c r="AC226" s="645"/>
      <c r="AD226" s="645"/>
      <c r="AE226" s="646"/>
      <c r="AF226" s="679"/>
      <c r="AG226" s="671"/>
      <c r="AH226" s="671"/>
      <c r="AI226" s="671"/>
      <c r="AJ226" s="671"/>
      <c r="AK226" s="671"/>
      <c r="AL226" s="671"/>
      <c r="AM226" s="671"/>
      <c r="AN226" s="671"/>
      <c r="AO226" s="672"/>
    </row>
    <row r="227" spans="2:41" ht="13.35" hidden="1" customHeight="1">
      <c r="B227" s="135"/>
      <c r="I227" s="136"/>
      <c r="M227" s="136"/>
      <c r="N227" s="629" t="s">
        <v>25</v>
      </c>
      <c r="O227" s="630"/>
      <c r="P227" s="630"/>
      <c r="Q227" s="632"/>
      <c r="R227" s="629"/>
      <c r="S227" s="680"/>
      <c r="T227" s="682"/>
      <c r="U227" s="682"/>
      <c r="V227" s="682"/>
      <c r="W227" s="682"/>
      <c r="X227" s="682"/>
      <c r="Y227" s="682"/>
      <c r="Z227" s="682"/>
      <c r="AA227" s="681"/>
      <c r="AB227" s="629" t="s">
        <v>26</v>
      </c>
      <c r="AC227" s="630"/>
      <c r="AD227" s="630"/>
      <c r="AE227" s="632"/>
      <c r="AF227" s="673"/>
      <c r="AG227" s="674"/>
      <c r="AH227" s="674"/>
      <c r="AI227" s="674"/>
      <c r="AJ227" s="674"/>
      <c r="AK227" s="674"/>
      <c r="AL227" s="674"/>
      <c r="AM227" s="674"/>
      <c r="AN227" s="674"/>
      <c r="AO227" s="675"/>
    </row>
    <row r="228" spans="2:41" ht="3.75" hidden="1" customHeight="1">
      <c r="B228" s="135"/>
      <c r="I228" s="136"/>
      <c r="M228" s="136"/>
      <c r="N228" s="638"/>
      <c r="O228" s="639"/>
      <c r="P228" s="639"/>
      <c r="Q228" s="640"/>
      <c r="R228" s="638"/>
      <c r="S228" s="639"/>
      <c r="T228" s="639"/>
      <c r="U228" s="639"/>
      <c r="V228" s="639"/>
      <c r="W228" s="639"/>
      <c r="X228" s="639"/>
      <c r="Y228" s="639"/>
      <c r="Z228" s="639"/>
      <c r="AA228" s="640"/>
      <c r="AB228" s="638"/>
      <c r="AC228" s="639"/>
      <c r="AD228" s="639"/>
      <c r="AE228" s="640"/>
      <c r="AF228" s="676"/>
      <c r="AG228" s="677"/>
      <c r="AH228" s="677"/>
      <c r="AI228" s="677"/>
      <c r="AJ228" s="677"/>
      <c r="AK228" s="677"/>
      <c r="AL228" s="677"/>
      <c r="AM228" s="677"/>
      <c r="AN228" s="677"/>
      <c r="AO228" s="678"/>
    </row>
    <row r="229" spans="2:41" ht="3.75" hidden="1" customHeight="1">
      <c r="B229" s="135"/>
      <c r="I229" s="136"/>
      <c r="M229" s="136"/>
      <c r="N229" s="644"/>
      <c r="O229" s="645"/>
      <c r="P229" s="645"/>
      <c r="Q229" s="646"/>
      <c r="R229" s="679"/>
      <c r="S229" s="671"/>
      <c r="T229" s="671"/>
      <c r="U229" s="671"/>
      <c r="V229" s="671"/>
      <c r="W229" s="671"/>
      <c r="X229" s="671"/>
      <c r="Y229" s="671"/>
      <c r="Z229" s="671"/>
      <c r="AA229" s="671"/>
      <c r="AB229" s="671"/>
      <c r="AC229" s="671"/>
      <c r="AD229" s="671"/>
      <c r="AE229" s="671"/>
      <c r="AF229" s="671"/>
      <c r="AG229" s="671"/>
      <c r="AH229" s="671"/>
      <c r="AI229" s="671"/>
      <c r="AJ229" s="671"/>
      <c r="AK229" s="671"/>
      <c r="AL229" s="671"/>
      <c r="AM229" s="671"/>
      <c r="AN229" s="671"/>
      <c r="AO229" s="672"/>
    </row>
    <row r="230" spans="2:41" ht="13.35" hidden="1" customHeight="1">
      <c r="B230" s="135"/>
      <c r="I230" s="136"/>
      <c r="M230" s="136"/>
      <c r="N230" s="629" t="s">
        <v>3757</v>
      </c>
      <c r="O230" s="630"/>
      <c r="P230" s="630"/>
      <c r="Q230" s="632"/>
      <c r="R230" s="673"/>
      <c r="S230" s="674"/>
      <c r="T230" s="674"/>
      <c r="U230" s="674"/>
      <c r="V230" s="674"/>
      <c r="W230" s="674"/>
      <c r="X230" s="674"/>
      <c r="Y230" s="674"/>
      <c r="Z230" s="674"/>
      <c r="AA230" s="674"/>
      <c r="AB230" s="674"/>
      <c r="AC230" s="674"/>
      <c r="AD230" s="674"/>
      <c r="AE230" s="674"/>
      <c r="AF230" s="674"/>
      <c r="AG230" s="674"/>
      <c r="AH230" s="674"/>
      <c r="AI230" s="674"/>
      <c r="AJ230" s="674"/>
      <c r="AK230" s="674"/>
      <c r="AL230" s="674"/>
      <c r="AM230" s="674"/>
      <c r="AN230" s="674"/>
      <c r="AO230" s="675"/>
    </row>
    <row r="231" spans="2:41" ht="3.75" hidden="1" customHeight="1">
      <c r="B231" s="135"/>
      <c r="I231" s="136"/>
      <c r="J231" s="141"/>
      <c r="K231" s="141"/>
      <c r="L231" s="141"/>
      <c r="M231" s="142"/>
      <c r="N231" s="638"/>
      <c r="O231" s="639"/>
      <c r="P231" s="639"/>
      <c r="Q231" s="640"/>
      <c r="R231" s="676"/>
      <c r="S231" s="677"/>
      <c r="T231" s="677"/>
      <c r="U231" s="677"/>
      <c r="V231" s="677"/>
      <c r="W231" s="677"/>
      <c r="X231" s="677"/>
      <c r="Y231" s="677"/>
      <c r="Z231" s="677"/>
      <c r="AA231" s="677"/>
      <c r="AB231" s="677"/>
      <c r="AC231" s="677"/>
      <c r="AD231" s="677"/>
      <c r="AE231" s="677"/>
      <c r="AF231" s="677"/>
      <c r="AG231" s="677"/>
      <c r="AH231" s="677"/>
      <c r="AI231" s="677"/>
      <c r="AJ231" s="677"/>
      <c r="AK231" s="677"/>
      <c r="AL231" s="677"/>
      <c r="AM231" s="677"/>
      <c r="AN231" s="677"/>
      <c r="AO231" s="678"/>
    </row>
    <row r="232" spans="2:41" ht="3.75" customHeight="1">
      <c r="B232" s="135"/>
      <c r="I232" s="136"/>
      <c r="M232" s="136"/>
      <c r="N232" s="135"/>
      <c r="Q232" s="136"/>
      <c r="R232" s="686" t="str">
        <f>IF(新_新規_1!L13&lt;&gt;"",新_新規_1!L13,"")&amp;
 IF(新_変更_2!J44&lt;&gt;"",新_変更_2!J44,"")&amp;IF(旧_変更_3!I61&lt;&gt;"",旧_変更_3!I61,"")</f>
        <v/>
      </c>
      <c r="S232" s="687"/>
      <c r="T232" s="687"/>
      <c r="U232" s="687"/>
      <c r="V232" s="687"/>
      <c r="W232" s="687"/>
      <c r="X232" s="687"/>
      <c r="Y232" s="687"/>
      <c r="Z232" s="687"/>
      <c r="AA232" s="687"/>
      <c r="AB232" s="687"/>
      <c r="AC232" s="687"/>
      <c r="AD232" s="687"/>
      <c r="AE232" s="687"/>
      <c r="AF232" s="688"/>
      <c r="AO232" s="136"/>
    </row>
    <row r="233" spans="2:41" ht="13.35" customHeight="1">
      <c r="B233" s="135"/>
      <c r="I233" s="136"/>
      <c r="J233" s="124" t="s">
        <v>16197</v>
      </c>
      <c r="M233" s="136"/>
      <c r="N233" s="135" t="s">
        <v>8</v>
      </c>
      <c r="Q233" s="136"/>
      <c r="R233" s="686"/>
      <c r="S233" s="687"/>
      <c r="T233" s="687"/>
      <c r="U233" s="687"/>
      <c r="V233" s="687"/>
      <c r="W233" s="687"/>
      <c r="X233" s="687"/>
      <c r="Y233" s="687"/>
      <c r="Z233" s="687"/>
      <c r="AA233" s="687"/>
      <c r="AB233" s="687"/>
      <c r="AC233" s="687"/>
      <c r="AD233" s="687"/>
      <c r="AE233" s="687"/>
      <c r="AF233" s="688"/>
      <c r="AH233" s="147" t="str">
        <f>IF(OR(新_新規_1!Z13=コードマスタ!O3,新_変更_2!Z44=コードマスタ!O3,旧_変更_3!Z61=コードマスタ!O3),コードマスタ!O3,"")</f>
        <v/>
      </c>
      <c r="AI233" s="124" t="s">
        <v>64</v>
      </c>
      <c r="AO233" s="136"/>
    </row>
    <row r="234" spans="2:41" ht="3.75" customHeight="1">
      <c r="B234" s="135"/>
      <c r="I234" s="136"/>
      <c r="M234" s="136"/>
      <c r="N234" s="140"/>
      <c r="O234" s="141"/>
      <c r="P234" s="141"/>
      <c r="Q234" s="142"/>
      <c r="R234" s="689"/>
      <c r="S234" s="690"/>
      <c r="T234" s="690"/>
      <c r="U234" s="690"/>
      <c r="V234" s="690"/>
      <c r="W234" s="690"/>
      <c r="X234" s="690"/>
      <c r="Y234" s="690"/>
      <c r="Z234" s="690"/>
      <c r="AA234" s="690"/>
      <c r="AB234" s="690"/>
      <c r="AC234" s="690"/>
      <c r="AD234" s="690"/>
      <c r="AE234" s="690"/>
      <c r="AF234" s="691"/>
      <c r="AH234" s="141"/>
      <c r="AI234" s="141"/>
      <c r="AJ234" s="141"/>
      <c r="AK234" s="141"/>
      <c r="AL234" s="141"/>
      <c r="AM234" s="141"/>
      <c r="AN234" s="141"/>
      <c r="AO234" s="142"/>
    </row>
    <row r="235" spans="2:41" ht="3.75" hidden="1" customHeight="1">
      <c r="B235" s="135"/>
      <c r="I235" s="136"/>
      <c r="M235" s="136"/>
      <c r="N235" s="644"/>
      <c r="O235" s="645"/>
      <c r="P235" s="645"/>
      <c r="Q235" s="646"/>
      <c r="R235" s="644"/>
      <c r="S235" s="645"/>
      <c r="T235" s="645"/>
      <c r="U235" s="645"/>
      <c r="V235" s="645"/>
      <c r="W235" s="645"/>
      <c r="X235" s="645"/>
      <c r="Y235" s="645"/>
      <c r="Z235" s="645"/>
      <c r="AA235" s="646"/>
      <c r="AB235" s="644"/>
      <c r="AC235" s="645"/>
      <c r="AD235" s="645"/>
      <c r="AE235" s="646"/>
      <c r="AF235" s="644"/>
      <c r="AG235" s="645"/>
      <c r="AH235" s="645"/>
      <c r="AI235" s="645"/>
      <c r="AJ235" s="645"/>
      <c r="AK235" s="645"/>
      <c r="AL235" s="645"/>
      <c r="AM235" s="645"/>
      <c r="AN235" s="645"/>
      <c r="AO235" s="646"/>
    </row>
    <row r="236" spans="2:41" ht="13.35" hidden="1" customHeight="1">
      <c r="B236" s="135"/>
      <c r="I236" s="136"/>
      <c r="M236" s="136"/>
      <c r="N236" s="629" t="s">
        <v>65</v>
      </c>
      <c r="O236" s="630"/>
      <c r="P236" s="630"/>
      <c r="Q236" s="632"/>
      <c r="R236" s="629"/>
      <c r="S236" s="680"/>
      <c r="T236" s="681"/>
      <c r="U236" s="630"/>
      <c r="V236" s="647"/>
      <c r="W236" s="630" t="s">
        <v>12</v>
      </c>
      <c r="X236" s="647"/>
      <c r="Y236" s="630" t="s">
        <v>11</v>
      </c>
      <c r="Z236" s="647"/>
      <c r="AA236" s="632" t="s">
        <v>364</v>
      </c>
      <c r="AB236" s="629" t="s">
        <v>24</v>
      </c>
      <c r="AC236" s="630"/>
      <c r="AD236" s="630"/>
      <c r="AE236" s="632"/>
      <c r="AF236" s="629"/>
      <c r="AG236" s="680"/>
      <c r="AH236" s="681"/>
      <c r="AI236" s="630"/>
      <c r="AJ236" s="647"/>
      <c r="AK236" s="630" t="s">
        <v>12</v>
      </c>
      <c r="AL236" s="647"/>
      <c r="AM236" s="630" t="s">
        <v>11</v>
      </c>
      <c r="AN236" s="647"/>
      <c r="AO236" s="632" t="s">
        <v>364</v>
      </c>
    </row>
    <row r="237" spans="2:41" ht="3.75" hidden="1" customHeight="1">
      <c r="B237" s="135"/>
      <c r="I237" s="136"/>
      <c r="M237" s="136"/>
      <c r="N237" s="638"/>
      <c r="O237" s="639"/>
      <c r="P237" s="639"/>
      <c r="Q237" s="640"/>
      <c r="R237" s="638"/>
      <c r="S237" s="639"/>
      <c r="T237" s="639"/>
      <c r="U237" s="639"/>
      <c r="V237" s="639"/>
      <c r="W237" s="639"/>
      <c r="X237" s="639"/>
      <c r="Y237" s="639"/>
      <c r="Z237" s="639"/>
      <c r="AA237" s="640"/>
      <c r="AB237" s="638"/>
      <c r="AC237" s="639"/>
      <c r="AD237" s="639"/>
      <c r="AE237" s="640"/>
      <c r="AF237" s="638"/>
      <c r="AG237" s="639"/>
      <c r="AH237" s="639"/>
      <c r="AI237" s="639"/>
      <c r="AJ237" s="639"/>
      <c r="AK237" s="639"/>
      <c r="AL237" s="639"/>
      <c r="AM237" s="639"/>
      <c r="AN237" s="639"/>
      <c r="AO237" s="640"/>
    </row>
    <row r="238" spans="2:41" ht="3.75" hidden="1" customHeight="1">
      <c r="B238" s="135"/>
      <c r="I238" s="136"/>
      <c r="M238" s="136"/>
      <c r="N238" s="644"/>
      <c r="O238" s="645"/>
      <c r="P238" s="645"/>
      <c r="Q238" s="646"/>
      <c r="R238" s="644"/>
      <c r="S238" s="645"/>
      <c r="T238" s="645"/>
      <c r="U238" s="645"/>
      <c r="V238" s="645"/>
      <c r="W238" s="645"/>
      <c r="X238" s="645"/>
      <c r="Y238" s="645"/>
      <c r="Z238" s="645"/>
      <c r="AA238" s="646"/>
      <c r="AB238" s="644"/>
      <c r="AC238" s="645"/>
      <c r="AD238" s="645"/>
      <c r="AE238" s="646"/>
      <c r="AF238" s="679"/>
      <c r="AG238" s="671"/>
      <c r="AH238" s="671"/>
      <c r="AI238" s="671"/>
      <c r="AJ238" s="671"/>
      <c r="AK238" s="671"/>
      <c r="AL238" s="671"/>
      <c r="AM238" s="671"/>
      <c r="AN238" s="671"/>
      <c r="AO238" s="672"/>
    </row>
    <row r="239" spans="2:41" ht="13.35" hidden="1" customHeight="1">
      <c r="B239" s="135"/>
      <c r="I239" s="136"/>
      <c r="M239" s="136"/>
      <c r="N239" s="629" t="s">
        <v>25</v>
      </c>
      <c r="O239" s="630"/>
      <c r="P239" s="630"/>
      <c r="Q239" s="632"/>
      <c r="R239" s="629"/>
      <c r="S239" s="680"/>
      <c r="T239" s="682"/>
      <c r="U239" s="682"/>
      <c r="V239" s="682"/>
      <c r="W239" s="682"/>
      <c r="X239" s="682"/>
      <c r="Y239" s="682"/>
      <c r="Z239" s="682"/>
      <c r="AA239" s="681"/>
      <c r="AB239" s="629" t="s">
        <v>26</v>
      </c>
      <c r="AC239" s="630"/>
      <c r="AD239" s="630"/>
      <c r="AE239" s="632"/>
      <c r="AF239" s="673"/>
      <c r="AG239" s="674"/>
      <c r="AH239" s="674"/>
      <c r="AI239" s="674"/>
      <c r="AJ239" s="674"/>
      <c r="AK239" s="674"/>
      <c r="AL239" s="674"/>
      <c r="AM239" s="674"/>
      <c r="AN239" s="674"/>
      <c r="AO239" s="675"/>
    </row>
    <row r="240" spans="2:41" ht="3.75" hidden="1" customHeight="1">
      <c r="B240" s="135"/>
      <c r="I240" s="136"/>
      <c r="M240" s="136"/>
      <c r="N240" s="638"/>
      <c r="O240" s="639"/>
      <c r="P240" s="639"/>
      <c r="Q240" s="640"/>
      <c r="R240" s="638"/>
      <c r="S240" s="639"/>
      <c r="T240" s="639"/>
      <c r="U240" s="639"/>
      <c r="V240" s="639"/>
      <c r="W240" s="639"/>
      <c r="X240" s="639"/>
      <c r="Y240" s="639"/>
      <c r="Z240" s="639"/>
      <c r="AA240" s="640"/>
      <c r="AB240" s="638"/>
      <c r="AC240" s="639"/>
      <c r="AD240" s="639"/>
      <c r="AE240" s="640"/>
      <c r="AF240" s="676"/>
      <c r="AG240" s="677"/>
      <c r="AH240" s="677"/>
      <c r="AI240" s="677"/>
      <c r="AJ240" s="677"/>
      <c r="AK240" s="677"/>
      <c r="AL240" s="677"/>
      <c r="AM240" s="677"/>
      <c r="AN240" s="677"/>
      <c r="AO240" s="678"/>
    </row>
    <row r="241" spans="2:41" ht="3.75" hidden="1" customHeight="1">
      <c r="B241" s="135"/>
      <c r="I241" s="136"/>
      <c r="M241" s="136"/>
      <c r="N241" s="644"/>
      <c r="O241" s="645"/>
      <c r="P241" s="645"/>
      <c r="Q241" s="646"/>
      <c r="R241" s="679"/>
      <c r="S241" s="671"/>
      <c r="T241" s="671"/>
      <c r="U241" s="671"/>
      <c r="V241" s="671"/>
      <c r="W241" s="671"/>
      <c r="X241" s="671"/>
      <c r="Y241" s="671"/>
      <c r="Z241" s="671"/>
      <c r="AA241" s="671"/>
      <c r="AB241" s="671"/>
      <c r="AC241" s="671"/>
      <c r="AD241" s="671"/>
      <c r="AE241" s="671"/>
      <c r="AF241" s="671"/>
      <c r="AG241" s="671"/>
      <c r="AH241" s="671"/>
      <c r="AI241" s="671"/>
      <c r="AJ241" s="671"/>
      <c r="AK241" s="671"/>
      <c r="AL241" s="671"/>
      <c r="AM241" s="671"/>
      <c r="AN241" s="671"/>
      <c r="AO241" s="672"/>
    </row>
    <row r="242" spans="2:41" ht="13.35" hidden="1" customHeight="1">
      <c r="B242" s="135"/>
      <c r="I242" s="136"/>
      <c r="M242" s="136"/>
      <c r="N242" s="629" t="s">
        <v>3757</v>
      </c>
      <c r="O242" s="630"/>
      <c r="P242" s="630"/>
      <c r="Q242" s="632"/>
      <c r="R242" s="673"/>
      <c r="S242" s="674"/>
      <c r="T242" s="674"/>
      <c r="U242" s="674"/>
      <c r="V242" s="674"/>
      <c r="W242" s="674"/>
      <c r="X242" s="674"/>
      <c r="Y242" s="674"/>
      <c r="Z242" s="674"/>
      <c r="AA242" s="674"/>
      <c r="AB242" s="674"/>
      <c r="AC242" s="674"/>
      <c r="AD242" s="674"/>
      <c r="AE242" s="674"/>
      <c r="AF242" s="674"/>
      <c r="AG242" s="674"/>
      <c r="AH242" s="674"/>
      <c r="AI242" s="674"/>
      <c r="AJ242" s="674"/>
      <c r="AK242" s="674"/>
      <c r="AL242" s="674"/>
      <c r="AM242" s="674"/>
      <c r="AN242" s="674"/>
      <c r="AO242" s="675"/>
    </row>
    <row r="243" spans="2:41" ht="3.75" hidden="1" customHeight="1">
      <c r="B243" s="135"/>
      <c r="I243" s="136"/>
      <c r="J243" s="141"/>
      <c r="K243" s="141"/>
      <c r="L243" s="141"/>
      <c r="M243" s="142"/>
      <c r="N243" s="638"/>
      <c r="O243" s="639"/>
      <c r="P243" s="639"/>
      <c r="Q243" s="640"/>
      <c r="R243" s="676"/>
      <c r="S243" s="677"/>
      <c r="T243" s="677"/>
      <c r="U243" s="677"/>
      <c r="V243" s="677"/>
      <c r="W243" s="677"/>
      <c r="X243" s="677"/>
      <c r="Y243" s="677"/>
      <c r="Z243" s="677"/>
      <c r="AA243" s="677"/>
      <c r="AB243" s="677"/>
      <c r="AC243" s="677"/>
      <c r="AD243" s="677"/>
      <c r="AE243" s="677"/>
      <c r="AF243" s="677"/>
      <c r="AG243" s="677"/>
      <c r="AH243" s="677"/>
      <c r="AI243" s="677"/>
      <c r="AJ243" s="677"/>
      <c r="AK243" s="677"/>
      <c r="AL243" s="677"/>
      <c r="AM243" s="677"/>
      <c r="AN243" s="677"/>
      <c r="AO243" s="678"/>
    </row>
    <row r="244" spans="2:41" ht="3.75" customHeight="1">
      <c r="B244" s="135"/>
      <c r="I244" s="136"/>
      <c r="M244" s="136"/>
      <c r="N244" s="135"/>
      <c r="Q244" s="136"/>
      <c r="R244" s="686" t="str">
        <f>IF(新_新規_1!L14&lt;&gt;"",新_新規_1!L14,"")&amp;
 IF(新_変更_2!J45&lt;&gt;"",新_変更_2!J45,"")&amp;IF(旧_変更_3!I62&lt;&gt;"",旧_変更_3!I62,"")</f>
        <v/>
      </c>
      <c r="S244" s="687"/>
      <c r="T244" s="687"/>
      <c r="U244" s="687"/>
      <c r="V244" s="687"/>
      <c r="W244" s="687"/>
      <c r="X244" s="687"/>
      <c r="Y244" s="687"/>
      <c r="Z244" s="687"/>
      <c r="AA244" s="687"/>
      <c r="AB244" s="687"/>
      <c r="AC244" s="687"/>
      <c r="AD244" s="687"/>
      <c r="AE244" s="687"/>
      <c r="AF244" s="688"/>
      <c r="AO244" s="136"/>
    </row>
    <row r="245" spans="2:41" ht="13.35" customHeight="1">
      <c r="B245" s="135"/>
      <c r="I245" s="136"/>
      <c r="J245" s="124" t="s">
        <v>16199</v>
      </c>
      <c r="M245" s="136"/>
      <c r="N245" s="135" t="s">
        <v>8</v>
      </c>
      <c r="Q245" s="136"/>
      <c r="R245" s="686"/>
      <c r="S245" s="687"/>
      <c r="T245" s="687"/>
      <c r="U245" s="687"/>
      <c r="V245" s="687"/>
      <c r="W245" s="687"/>
      <c r="X245" s="687"/>
      <c r="Y245" s="687"/>
      <c r="Z245" s="687"/>
      <c r="AA245" s="687"/>
      <c r="AB245" s="687"/>
      <c r="AC245" s="687"/>
      <c r="AD245" s="687"/>
      <c r="AE245" s="687"/>
      <c r="AF245" s="688"/>
      <c r="AH245" s="147" t="str">
        <f>IF(OR(新_新規_1!Z14=コードマスタ!O3,新_変更_2!Z45=コードマスタ!O3,旧_変更_3!Z62=コードマスタ!O3),コードマスタ!O3,"")</f>
        <v/>
      </c>
      <c r="AI245" s="124" t="s">
        <v>64</v>
      </c>
      <c r="AO245" s="136"/>
    </row>
    <row r="246" spans="2:41" ht="3.75" customHeight="1">
      <c r="B246" s="135"/>
      <c r="I246" s="136"/>
      <c r="M246" s="136"/>
      <c r="N246" s="140"/>
      <c r="O246" s="141"/>
      <c r="P246" s="141"/>
      <c r="Q246" s="142"/>
      <c r="R246" s="689"/>
      <c r="S246" s="690"/>
      <c r="T246" s="690"/>
      <c r="U246" s="690"/>
      <c r="V246" s="690"/>
      <c r="W246" s="690"/>
      <c r="X246" s="690"/>
      <c r="Y246" s="690"/>
      <c r="Z246" s="690"/>
      <c r="AA246" s="690"/>
      <c r="AB246" s="690"/>
      <c r="AC246" s="690"/>
      <c r="AD246" s="690"/>
      <c r="AE246" s="690"/>
      <c r="AF246" s="691"/>
      <c r="AH246" s="141"/>
      <c r="AI246" s="141"/>
      <c r="AJ246" s="141"/>
      <c r="AK246" s="141"/>
      <c r="AL246" s="141"/>
      <c r="AM246" s="141"/>
      <c r="AN246" s="141"/>
      <c r="AO246" s="142"/>
    </row>
    <row r="247" spans="2:41" ht="3.75" hidden="1" customHeight="1">
      <c r="B247" s="135"/>
      <c r="I247" s="136"/>
      <c r="M247" s="136"/>
      <c r="N247" s="644"/>
      <c r="O247" s="645"/>
      <c r="P247" s="645"/>
      <c r="Q247" s="646"/>
      <c r="R247" s="644"/>
      <c r="S247" s="645"/>
      <c r="T247" s="645"/>
      <c r="U247" s="645"/>
      <c r="V247" s="645"/>
      <c r="W247" s="645"/>
      <c r="X247" s="645"/>
      <c r="Y247" s="645"/>
      <c r="Z247" s="645"/>
      <c r="AA247" s="646"/>
      <c r="AB247" s="644"/>
      <c r="AC247" s="645"/>
      <c r="AD247" s="645"/>
      <c r="AE247" s="646"/>
      <c r="AF247" s="644"/>
      <c r="AG247" s="645"/>
      <c r="AH247" s="645"/>
      <c r="AI247" s="645"/>
      <c r="AJ247" s="645"/>
      <c r="AK247" s="645"/>
      <c r="AL247" s="645"/>
      <c r="AM247" s="645"/>
      <c r="AN247" s="645"/>
      <c r="AO247" s="646"/>
    </row>
    <row r="248" spans="2:41" ht="13.35" hidden="1" customHeight="1">
      <c r="B248" s="135"/>
      <c r="I248" s="136"/>
      <c r="M248" s="136"/>
      <c r="N248" s="629" t="s">
        <v>65</v>
      </c>
      <c r="O248" s="630"/>
      <c r="P248" s="630"/>
      <c r="Q248" s="632"/>
      <c r="R248" s="629"/>
      <c r="S248" s="680"/>
      <c r="T248" s="681"/>
      <c r="U248" s="630"/>
      <c r="V248" s="647"/>
      <c r="W248" s="630" t="s">
        <v>12</v>
      </c>
      <c r="X248" s="647"/>
      <c r="Y248" s="630" t="s">
        <v>11</v>
      </c>
      <c r="Z248" s="647"/>
      <c r="AA248" s="632" t="s">
        <v>364</v>
      </c>
      <c r="AB248" s="629" t="s">
        <v>24</v>
      </c>
      <c r="AC248" s="630"/>
      <c r="AD248" s="630"/>
      <c r="AE248" s="632"/>
      <c r="AF248" s="629"/>
      <c r="AG248" s="680"/>
      <c r="AH248" s="681"/>
      <c r="AI248" s="630"/>
      <c r="AJ248" s="647"/>
      <c r="AK248" s="630" t="s">
        <v>12</v>
      </c>
      <c r="AL248" s="647"/>
      <c r="AM248" s="630" t="s">
        <v>11</v>
      </c>
      <c r="AN248" s="647"/>
      <c r="AO248" s="632" t="s">
        <v>364</v>
      </c>
    </row>
    <row r="249" spans="2:41" ht="3.75" hidden="1" customHeight="1">
      <c r="B249" s="135"/>
      <c r="I249" s="136"/>
      <c r="M249" s="136"/>
      <c r="N249" s="638"/>
      <c r="O249" s="639"/>
      <c r="P249" s="639"/>
      <c r="Q249" s="640"/>
      <c r="R249" s="638"/>
      <c r="S249" s="639"/>
      <c r="T249" s="639"/>
      <c r="U249" s="639"/>
      <c r="V249" s="639"/>
      <c r="W249" s="639"/>
      <c r="X249" s="639"/>
      <c r="Y249" s="639"/>
      <c r="Z249" s="639"/>
      <c r="AA249" s="640"/>
      <c r="AB249" s="638"/>
      <c r="AC249" s="639"/>
      <c r="AD249" s="639"/>
      <c r="AE249" s="640"/>
      <c r="AF249" s="638"/>
      <c r="AG249" s="639"/>
      <c r="AH249" s="639"/>
      <c r="AI249" s="639"/>
      <c r="AJ249" s="639"/>
      <c r="AK249" s="639"/>
      <c r="AL249" s="639"/>
      <c r="AM249" s="639"/>
      <c r="AN249" s="639"/>
      <c r="AO249" s="640"/>
    </row>
    <row r="250" spans="2:41" ht="3.75" hidden="1" customHeight="1">
      <c r="B250" s="135"/>
      <c r="I250" s="136"/>
      <c r="M250" s="136"/>
      <c r="N250" s="644"/>
      <c r="O250" s="645"/>
      <c r="P250" s="645"/>
      <c r="Q250" s="646"/>
      <c r="R250" s="644"/>
      <c r="S250" s="645"/>
      <c r="T250" s="645"/>
      <c r="U250" s="645"/>
      <c r="V250" s="645"/>
      <c r="W250" s="645"/>
      <c r="X250" s="645"/>
      <c r="Y250" s="645"/>
      <c r="Z250" s="645"/>
      <c r="AA250" s="646"/>
      <c r="AB250" s="644"/>
      <c r="AC250" s="645"/>
      <c r="AD250" s="645"/>
      <c r="AE250" s="646"/>
      <c r="AF250" s="679"/>
      <c r="AG250" s="671"/>
      <c r="AH250" s="671"/>
      <c r="AI250" s="671"/>
      <c r="AJ250" s="671"/>
      <c r="AK250" s="671"/>
      <c r="AL250" s="671"/>
      <c r="AM250" s="671"/>
      <c r="AN250" s="671"/>
      <c r="AO250" s="672"/>
    </row>
    <row r="251" spans="2:41" ht="13.35" hidden="1" customHeight="1">
      <c r="B251" s="135"/>
      <c r="I251" s="136"/>
      <c r="M251" s="136"/>
      <c r="N251" s="629" t="s">
        <v>25</v>
      </c>
      <c r="O251" s="630"/>
      <c r="P251" s="630"/>
      <c r="Q251" s="632"/>
      <c r="R251" s="629"/>
      <c r="S251" s="680"/>
      <c r="T251" s="682"/>
      <c r="U251" s="682"/>
      <c r="V251" s="682"/>
      <c r="W251" s="682"/>
      <c r="X251" s="682"/>
      <c r="Y251" s="682"/>
      <c r="Z251" s="682"/>
      <c r="AA251" s="681"/>
      <c r="AB251" s="629" t="s">
        <v>26</v>
      </c>
      <c r="AC251" s="630"/>
      <c r="AD251" s="630"/>
      <c r="AE251" s="632"/>
      <c r="AF251" s="673"/>
      <c r="AG251" s="674"/>
      <c r="AH251" s="674"/>
      <c r="AI251" s="674"/>
      <c r="AJ251" s="674"/>
      <c r="AK251" s="674"/>
      <c r="AL251" s="674"/>
      <c r="AM251" s="674"/>
      <c r="AN251" s="674"/>
      <c r="AO251" s="675"/>
    </row>
    <row r="252" spans="2:41" ht="3.75" hidden="1" customHeight="1">
      <c r="B252" s="135"/>
      <c r="I252" s="136"/>
      <c r="M252" s="136"/>
      <c r="N252" s="638"/>
      <c r="O252" s="639"/>
      <c r="P252" s="639"/>
      <c r="Q252" s="640"/>
      <c r="R252" s="638"/>
      <c r="S252" s="639"/>
      <c r="T252" s="639"/>
      <c r="U252" s="639"/>
      <c r="V252" s="639"/>
      <c r="W252" s="639"/>
      <c r="X252" s="639"/>
      <c r="Y252" s="639"/>
      <c r="Z252" s="639"/>
      <c r="AA252" s="640"/>
      <c r="AB252" s="638"/>
      <c r="AC252" s="639"/>
      <c r="AD252" s="639"/>
      <c r="AE252" s="640"/>
      <c r="AF252" s="676"/>
      <c r="AG252" s="677"/>
      <c r="AH252" s="677"/>
      <c r="AI252" s="677"/>
      <c r="AJ252" s="677"/>
      <c r="AK252" s="677"/>
      <c r="AL252" s="677"/>
      <c r="AM252" s="677"/>
      <c r="AN252" s="677"/>
      <c r="AO252" s="678"/>
    </row>
    <row r="253" spans="2:41" ht="3.75" hidden="1" customHeight="1">
      <c r="B253" s="135"/>
      <c r="I253" s="136"/>
      <c r="M253" s="136"/>
      <c r="N253" s="644"/>
      <c r="O253" s="645"/>
      <c r="P253" s="645"/>
      <c r="Q253" s="646"/>
      <c r="R253" s="679"/>
      <c r="S253" s="671"/>
      <c r="T253" s="671"/>
      <c r="U253" s="671"/>
      <c r="V253" s="671"/>
      <c r="W253" s="671"/>
      <c r="X253" s="671"/>
      <c r="Y253" s="671"/>
      <c r="Z253" s="671"/>
      <c r="AA253" s="671"/>
      <c r="AB253" s="671"/>
      <c r="AC253" s="671"/>
      <c r="AD253" s="671"/>
      <c r="AE253" s="671"/>
      <c r="AF253" s="671"/>
      <c r="AG253" s="671"/>
      <c r="AH253" s="671"/>
      <c r="AI253" s="671"/>
      <c r="AJ253" s="671"/>
      <c r="AK253" s="671"/>
      <c r="AL253" s="671"/>
      <c r="AM253" s="671"/>
      <c r="AN253" s="671"/>
      <c r="AO253" s="672"/>
    </row>
    <row r="254" spans="2:41" ht="13.35" hidden="1" customHeight="1">
      <c r="B254" s="135"/>
      <c r="I254" s="136"/>
      <c r="M254" s="136"/>
      <c r="N254" s="629" t="s">
        <v>3757</v>
      </c>
      <c r="O254" s="630"/>
      <c r="P254" s="630"/>
      <c r="Q254" s="632"/>
      <c r="R254" s="673"/>
      <c r="S254" s="674"/>
      <c r="T254" s="674"/>
      <c r="U254" s="674"/>
      <c r="V254" s="674"/>
      <c r="W254" s="674"/>
      <c r="X254" s="674"/>
      <c r="Y254" s="674"/>
      <c r="Z254" s="674"/>
      <c r="AA254" s="674"/>
      <c r="AB254" s="674"/>
      <c r="AC254" s="674"/>
      <c r="AD254" s="674"/>
      <c r="AE254" s="674"/>
      <c r="AF254" s="674"/>
      <c r="AG254" s="674"/>
      <c r="AH254" s="674"/>
      <c r="AI254" s="674"/>
      <c r="AJ254" s="674"/>
      <c r="AK254" s="674"/>
      <c r="AL254" s="674"/>
      <c r="AM254" s="674"/>
      <c r="AN254" s="674"/>
      <c r="AO254" s="675"/>
    </row>
    <row r="255" spans="2:41" ht="3.75" hidden="1" customHeight="1">
      <c r="B255" s="135"/>
      <c r="I255" s="136"/>
      <c r="J255" s="141"/>
      <c r="K255" s="141"/>
      <c r="L255" s="141"/>
      <c r="M255" s="142"/>
      <c r="N255" s="638"/>
      <c r="O255" s="639"/>
      <c r="P255" s="639"/>
      <c r="Q255" s="640"/>
      <c r="R255" s="676"/>
      <c r="S255" s="677"/>
      <c r="T255" s="677"/>
      <c r="U255" s="677"/>
      <c r="V255" s="677"/>
      <c r="W255" s="677"/>
      <c r="X255" s="677"/>
      <c r="Y255" s="677"/>
      <c r="Z255" s="677"/>
      <c r="AA255" s="677"/>
      <c r="AB255" s="677"/>
      <c r="AC255" s="677"/>
      <c r="AD255" s="677"/>
      <c r="AE255" s="677"/>
      <c r="AF255" s="677"/>
      <c r="AG255" s="677"/>
      <c r="AH255" s="677"/>
      <c r="AI255" s="677"/>
      <c r="AJ255" s="677"/>
      <c r="AK255" s="677"/>
      <c r="AL255" s="677"/>
      <c r="AM255" s="677"/>
      <c r="AN255" s="677"/>
      <c r="AO255" s="678"/>
    </row>
    <row r="256" spans="2:41" ht="3.75" customHeight="1">
      <c r="B256" s="130"/>
      <c r="C256" s="131"/>
      <c r="D256" s="131"/>
      <c r="E256" s="131"/>
      <c r="F256" s="131"/>
      <c r="G256" s="131"/>
      <c r="H256" s="131"/>
      <c r="I256" s="132"/>
      <c r="J256" s="135"/>
      <c r="M256" s="136"/>
      <c r="N256" s="749"/>
      <c r="O256" s="671"/>
      <c r="P256" s="671"/>
      <c r="Q256" s="671"/>
      <c r="R256" s="671"/>
      <c r="S256" s="671"/>
      <c r="T256" s="671"/>
      <c r="U256" s="671"/>
      <c r="V256" s="671"/>
      <c r="W256" s="671"/>
      <c r="X256" s="671"/>
      <c r="Y256" s="671"/>
      <c r="Z256" s="671"/>
      <c r="AA256" s="671"/>
      <c r="AB256" s="671"/>
      <c r="AC256" s="671"/>
      <c r="AD256" s="671"/>
      <c r="AE256" s="671"/>
      <c r="AF256" s="671"/>
      <c r="AG256" s="671"/>
      <c r="AH256" s="671"/>
      <c r="AI256" s="671"/>
      <c r="AJ256" s="671"/>
      <c r="AK256" s="671"/>
      <c r="AL256" s="671"/>
      <c r="AM256" s="671"/>
      <c r="AN256" s="671"/>
      <c r="AO256" s="672"/>
    </row>
    <row r="257" spans="2:41" ht="13.35" customHeight="1">
      <c r="B257" s="135" t="s">
        <v>87</v>
      </c>
      <c r="I257" s="136"/>
      <c r="J257" s="135" t="s">
        <v>3758</v>
      </c>
      <c r="M257" s="136"/>
      <c r="N257" s="673"/>
      <c r="O257" s="674"/>
      <c r="P257" s="674"/>
      <c r="Q257" s="674"/>
      <c r="R257" s="674"/>
      <c r="S257" s="674"/>
      <c r="T257" s="674"/>
      <c r="U257" s="674"/>
      <c r="V257" s="674"/>
      <c r="W257" s="674"/>
      <c r="X257" s="674"/>
      <c r="Y257" s="674"/>
      <c r="Z257" s="674"/>
      <c r="AA257" s="674"/>
      <c r="AB257" s="674"/>
      <c r="AC257" s="674"/>
      <c r="AD257" s="674"/>
      <c r="AE257" s="674"/>
      <c r="AF257" s="674"/>
      <c r="AG257" s="674"/>
      <c r="AH257" s="674"/>
      <c r="AI257" s="674"/>
      <c r="AJ257" s="674"/>
      <c r="AK257" s="674"/>
      <c r="AL257" s="674"/>
      <c r="AM257" s="674"/>
      <c r="AN257" s="674"/>
      <c r="AO257" s="675"/>
    </row>
    <row r="258" spans="2:41" ht="3.75" customHeight="1">
      <c r="B258" s="135"/>
      <c r="I258" s="136"/>
      <c r="J258" s="135"/>
      <c r="M258" s="136"/>
      <c r="N258" s="673"/>
      <c r="O258" s="674"/>
      <c r="P258" s="674"/>
      <c r="Q258" s="674"/>
      <c r="R258" s="674"/>
      <c r="S258" s="674"/>
      <c r="T258" s="674"/>
      <c r="U258" s="674"/>
      <c r="V258" s="674"/>
      <c r="W258" s="674"/>
      <c r="X258" s="674"/>
      <c r="Y258" s="674"/>
      <c r="Z258" s="674"/>
      <c r="AA258" s="674"/>
      <c r="AB258" s="674"/>
      <c r="AC258" s="674"/>
      <c r="AD258" s="674"/>
      <c r="AE258" s="674"/>
      <c r="AF258" s="674"/>
      <c r="AG258" s="674"/>
      <c r="AH258" s="674"/>
      <c r="AI258" s="674"/>
      <c r="AJ258" s="674"/>
      <c r="AK258" s="674"/>
      <c r="AL258" s="674"/>
      <c r="AM258" s="674"/>
      <c r="AN258" s="674"/>
      <c r="AO258" s="675"/>
    </row>
    <row r="259" spans="2:41" ht="3.75" customHeight="1">
      <c r="B259" s="135"/>
      <c r="I259" s="136"/>
      <c r="J259" s="135"/>
      <c r="M259" s="136"/>
      <c r="N259" s="673"/>
      <c r="O259" s="674"/>
      <c r="P259" s="674"/>
      <c r="Q259" s="674"/>
      <c r="R259" s="674"/>
      <c r="S259" s="674"/>
      <c r="T259" s="674"/>
      <c r="U259" s="674"/>
      <c r="V259" s="674"/>
      <c r="W259" s="674"/>
      <c r="X259" s="674"/>
      <c r="Y259" s="674"/>
      <c r="Z259" s="674"/>
      <c r="AA259" s="674"/>
      <c r="AB259" s="674"/>
      <c r="AC259" s="674"/>
      <c r="AD259" s="674"/>
      <c r="AE259" s="674"/>
      <c r="AF259" s="674"/>
      <c r="AG259" s="674"/>
      <c r="AH259" s="674"/>
      <c r="AI259" s="674"/>
      <c r="AJ259" s="674"/>
      <c r="AK259" s="674"/>
      <c r="AL259" s="674"/>
      <c r="AM259" s="674"/>
      <c r="AN259" s="674"/>
      <c r="AO259" s="675"/>
    </row>
    <row r="260" spans="2:41" ht="13.35" customHeight="1">
      <c r="B260" s="135"/>
      <c r="I260" s="136"/>
      <c r="J260" s="135" t="s">
        <v>67</v>
      </c>
      <c r="M260" s="136"/>
      <c r="N260" s="673"/>
      <c r="O260" s="674"/>
      <c r="P260" s="674"/>
      <c r="Q260" s="674"/>
      <c r="R260" s="674"/>
      <c r="S260" s="674"/>
      <c r="T260" s="674"/>
      <c r="U260" s="674"/>
      <c r="V260" s="674"/>
      <c r="W260" s="674"/>
      <c r="X260" s="674"/>
      <c r="Y260" s="674"/>
      <c r="Z260" s="674"/>
      <c r="AA260" s="674"/>
      <c r="AB260" s="674"/>
      <c r="AC260" s="674"/>
      <c r="AD260" s="674"/>
      <c r="AE260" s="674"/>
      <c r="AF260" s="674"/>
      <c r="AG260" s="674"/>
      <c r="AH260" s="674"/>
      <c r="AI260" s="674"/>
      <c r="AJ260" s="674"/>
      <c r="AK260" s="674"/>
      <c r="AL260" s="674"/>
      <c r="AM260" s="674"/>
      <c r="AN260" s="674"/>
      <c r="AO260" s="675"/>
    </row>
    <row r="261" spans="2:41" ht="3.75" customHeight="1">
      <c r="B261" s="135"/>
      <c r="I261" s="136"/>
      <c r="J261" s="140"/>
      <c r="K261" s="141"/>
      <c r="L261" s="141"/>
      <c r="M261" s="142"/>
      <c r="N261" s="676"/>
      <c r="O261" s="677"/>
      <c r="P261" s="677"/>
      <c r="Q261" s="677"/>
      <c r="R261" s="677"/>
      <c r="S261" s="677"/>
      <c r="T261" s="677"/>
      <c r="U261" s="677"/>
      <c r="V261" s="677"/>
      <c r="W261" s="677"/>
      <c r="X261" s="677"/>
      <c r="Y261" s="677"/>
      <c r="Z261" s="677"/>
      <c r="AA261" s="677"/>
      <c r="AB261" s="677"/>
      <c r="AC261" s="677"/>
      <c r="AD261" s="677"/>
      <c r="AE261" s="677"/>
      <c r="AF261" s="677"/>
      <c r="AG261" s="677"/>
      <c r="AH261" s="677"/>
      <c r="AI261" s="677"/>
      <c r="AJ261" s="677"/>
      <c r="AK261" s="677"/>
      <c r="AL261" s="677"/>
      <c r="AM261" s="677"/>
      <c r="AN261" s="677"/>
      <c r="AO261" s="678"/>
    </row>
    <row r="262" spans="2:41" ht="3.75" customHeight="1">
      <c r="B262" s="135"/>
      <c r="I262" s="136"/>
      <c r="J262" s="135"/>
      <c r="M262" s="136"/>
      <c r="N262" s="679"/>
      <c r="O262" s="671"/>
      <c r="P262" s="671"/>
      <c r="Q262" s="671"/>
      <c r="R262" s="671"/>
      <c r="S262" s="671"/>
      <c r="T262" s="671"/>
      <c r="U262" s="671"/>
      <c r="V262" s="671"/>
      <c r="W262" s="671"/>
      <c r="X262" s="671"/>
      <c r="Y262" s="671"/>
      <c r="Z262" s="671"/>
      <c r="AA262" s="671"/>
      <c r="AB262" s="671"/>
      <c r="AC262" s="671"/>
      <c r="AD262" s="671"/>
      <c r="AE262" s="671"/>
      <c r="AF262" s="671"/>
      <c r="AG262" s="671"/>
      <c r="AH262" s="671"/>
      <c r="AI262" s="671"/>
      <c r="AJ262" s="671"/>
      <c r="AK262" s="671"/>
      <c r="AL262" s="671"/>
      <c r="AM262" s="671"/>
      <c r="AN262" s="671"/>
      <c r="AO262" s="672"/>
    </row>
    <row r="263" spans="2:41" ht="13.35" customHeight="1">
      <c r="B263" s="135"/>
      <c r="I263" s="136"/>
      <c r="J263" s="135" t="s">
        <v>3758</v>
      </c>
      <c r="M263" s="136"/>
      <c r="N263" s="673"/>
      <c r="O263" s="674"/>
      <c r="P263" s="674"/>
      <c r="Q263" s="674"/>
      <c r="R263" s="674"/>
      <c r="S263" s="674"/>
      <c r="T263" s="674"/>
      <c r="U263" s="674"/>
      <c r="V263" s="674"/>
      <c r="W263" s="674"/>
      <c r="X263" s="674"/>
      <c r="Y263" s="674"/>
      <c r="Z263" s="674"/>
      <c r="AA263" s="674"/>
      <c r="AB263" s="674"/>
      <c r="AC263" s="674"/>
      <c r="AD263" s="674"/>
      <c r="AE263" s="674"/>
      <c r="AF263" s="674"/>
      <c r="AG263" s="674"/>
      <c r="AH263" s="674"/>
      <c r="AI263" s="674"/>
      <c r="AJ263" s="674"/>
      <c r="AK263" s="674"/>
      <c r="AL263" s="674"/>
      <c r="AM263" s="674"/>
      <c r="AN263" s="674"/>
      <c r="AO263" s="675"/>
    </row>
    <row r="264" spans="2:41" ht="3.75" customHeight="1">
      <c r="B264" s="135"/>
      <c r="I264" s="136"/>
      <c r="J264" s="135"/>
      <c r="M264" s="136"/>
      <c r="N264" s="673"/>
      <c r="O264" s="674"/>
      <c r="P264" s="674"/>
      <c r="Q264" s="674"/>
      <c r="R264" s="674"/>
      <c r="S264" s="674"/>
      <c r="T264" s="674"/>
      <c r="U264" s="674"/>
      <c r="V264" s="674"/>
      <c r="W264" s="674"/>
      <c r="X264" s="674"/>
      <c r="Y264" s="674"/>
      <c r="Z264" s="674"/>
      <c r="AA264" s="674"/>
      <c r="AB264" s="674"/>
      <c r="AC264" s="674"/>
      <c r="AD264" s="674"/>
      <c r="AE264" s="674"/>
      <c r="AF264" s="674"/>
      <c r="AG264" s="674"/>
      <c r="AH264" s="674"/>
      <c r="AI264" s="674"/>
      <c r="AJ264" s="674"/>
      <c r="AK264" s="674"/>
      <c r="AL264" s="674"/>
      <c r="AM264" s="674"/>
      <c r="AN264" s="674"/>
      <c r="AO264" s="675"/>
    </row>
    <row r="265" spans="2:41" ht="3.75" customHeight="1">
      <c r="B265" s="135"/>
      <c r="I265" s="136"/>
      <c r="J265" s="135"/>
      <c r="M265" s="136"/>
      <c r="N265" s="673"/>
      <c r="O265" s="674"/>
      <c r="P265" s="674"/>
      <c r="Q265" s="674"/>
      <c r="R265" s="674"/>
      <c r="S265" s="674"/>
      <c r="T265" s="674"/>
      <c r="U265" s="674"/>
      <c r="V265" s="674"/>
      <c r="W265" s="674"/>
      <c r="X265" s="674"/>
      <c r="Y265" s="674"/>
      <c r="Z265" s="674"/>
      <c r="AA265" s="674"/>
      <c r="AB265" s="674"/>
      <c r="AC265" s="674"/>
      <c r="AD265" s="674"/>
      <c r="AE265" s="674"/>
      <c r="AF265" s="674"/>
      <c r="AG265" s="674"/>
      <c r="AH265" s="674"/>
      <c r="AI265" s="674"/>
      <c r="AJ265" s="674"/>
      <c r="AK265" s="674"/>
      <c r="AL265" s="674"/>
      <c r="AM265" s="674"/>
      <c r="AN265" s="674"/>
      <c r="AO265" s="675"/>
    </row>
    <row r="266" spans="2:41" ht="13.35" customHeight="1">
      <c r="B266" s="135"/>
      <c r="I266" s="136"/>
      <c r="J266" s="135" t="s">
        <v>3759</v>
      </c>
      <c r="M266" s="136"/>
      <c r="N266" s="673"/>
      <c r="O266" s="674"/>
      <c r="P266" s="674"/>
      <c r="Q266" s="674"/>
      <c r="R266" s="674"/>
      <c r="S266" s="674"/>
      <c r="T266" s="674"/>
      <c r="U266" s="674"/>
      <c r="V266" s="674"/>
      <c r="W266" s="674"/>
      <c r="X266" s="674"/>
      <c r="Y266" s="674"/>
      <c r="Z266" s="674"/>
      <c r="AA266" s="674"/>
      <c r="AB266" s="674"/>
      <c r="AC266" s="674"/>
      <c r="AD266" s="674"/>
      <c r="AE266" s="674"/>
      <c r="AF266" s="674"/>
      <c r="AG266" s="674"/>
      <c r="AH266" s="674"/>
      <c r="AI266" s="674"/>
      <c r="AJ266" s="674"/>
      <c r="AK266" s="674"/>
      <c r="AL266" s="674"/>
      <c r="AM266" s="674"/>
      <c r="AN266" s="674"/>
      <c r="AO266" s="675"/>
    </row>
    <row r="267" spans="2:41" ht="3.75" customHeight="1">
      <c r="B267" s="135"/>
      <c r="I267" s="136"/>
      <c r="J267" s="140"/>
      <c r="K267" s="141"/>
      <c r="L267" s="141"/>
      <c r="M267" s="142"/>
      <c r="N267" s="676"/>
      <c r="O267" s="677"/>
      <c r="P267" s="677"/>
      <c r="Q267" s="677"/>
      <c r="R267" s="677"/>
      <c r="S267" s="677"/>
      <c r="T267" s="677"/>
      <c r="U267" s="677"/>
      <c r="V267" s="677"/>
      <c r="W267" s="677"/>
      <c r="X267" s="677"/>
      <c r="Y267" s="677"/>
      <c r="Z267" s="677"/>
      <c r="AA267" s="677"/>
      <c r="AB267" s="677"/>
      <c r="AC267" s="677"/>
      <c r="AD267" s="677"/>
      <c r="AE267" s="677"/>
      <c r="AF267" s="677"/>
      <c r="AG267" s="677"/>
      <c r="AH267" s="677"/>
      <c r="AI267" s="677"/>
      <c r="AJ267" s="677"/>
      <c r="AK267" s="677"/>
      <c r="AL267" s="677"/>
      <c r="AM267" s="677"/>
      <c r="AN267" s="677"/>
      <c r="AO267" s="678"/>
    </row>
    <row r="268" spans="2:41" ht="3.75" customHeight="1">
      <c r="B268" s="135"/>
      <c r="J268" s="130"/>
      <c r="K268" s="131"/>
      <c r="L268" s="131"/>
      <c r="M268" s="132"/>
      <c r="N268" s="130"/>
      <c r="O268" s="131"/>
      <c r="P268" s="131"/>
      <c r="Q268" s="131"/>
      <c r="R268" s="131"/>
      <c r="S268" s="131"/>
      <c r="T268" s="131"/>
      <c r="U268" s="131"/>
      <c r="V268" s="131"/>
      <c r="W268" s="131"/>
      <c r="X268" s="131"/>
      <c r="Y268" s="131"/>
      <c r="Z268" s="131"/>
      <c r="AA268" s="131"/>
      <c r="AB268" s="131"/>
      <c r="AC268" s="131"/>
      <c r="AD268" s="131"/>
      <c r="AE268" s="131"/>
      <c r="AF268" s="131"/>
      <c r="AG268" s="131"/>
      <c r="AH268" s="131"/>
      <c r="AI268" s="131"/>
      <c r="AJ268" s="131"/>
      <c r="AK268" s="131"/>
      <c r="AL268" s="131"/>
      <c r="AM268" s="131"/>
      <c r="AN268" s="131"/>
      <c r="AO268" s="132"/>
    </row>
    <row r="269" spans="2:41" ht="13.35" customHeight="1">
      <c r="B269" s="135"/>
      <c r="J269" s="135" t="s">
        <v>3725</v>
      </c>
      <c r="M269" s="136"/>
      <c r="N269" s="135"/>
      <c r="O269" s="634"/>
      <c r="P269" s="630" t="s">
        <v>3726</v>
      </c>
      <c r="Q269" s="630"/>
      <c r="R269" s="630"/>
      <c r="S269" s="630"/>
      <c r="T269" s="630"/>
      <c r="U269" s="630"/>
      <c r="V269" s="630"/>
      <c r="W269" s="630"/>
      <c r="X269" s="634" t="str">
        <f>新_新規_3!K14&amp;新_変更_4!Q61</f>
        <v/>
      </c>
      <c r="Y269" s="630" t="s">
        <v>3727</v>
      </c>
      <c r="Z269" s="630"/>
      <c r="AA269" s="630"/>
      <c r="AB269" s="630"/>
      <c r="AC269" s="630"/>
      <c r="AD269" s="630"/>
      <c r="AE269" s="147" t="str">
        <f>新_新規_3!K15&amp;新_変更_4!J59&amp;旧_変更_3!J49</f>
        <v/>
      </c>
      <c r="AF269" s="124" t="s">
        <v>3728</v>
      </c>
      <c r="AO269" s="136"/>
    </row>
    <row r="270" spans="2:41" ht="3.75" customHeight="1">
      <c r="B270" s="135"/>
      <c r="I270" s="136"/>
      <c r="J270" s="135"/>
      <c r="M270" s="136"/>
      <c r="N270" s="135"/>
      <c r="AO270" s="136"/>
    </row>
    <row r="271" spans="2:41" ht="3.75" customHeight="1">
      <c r="B271" s="135"/>
      <c r="I271" s="136"/>
      <c r="J271" s="135"/>
      <c r="M271" s="136"/>
      <c r="N271" s="135"/>
      <c r="AO271" s="136"/>
    </row>
    <row r="272" spans="2:41" ht="13.35" customHeight="1">
      <c r="B272" s="135"/>
      <c r="I272" s="136"/>
      <c r="J272" s="135"/>
      <c r="M272" s="136"/>
      <c r="N272" s="135"/>
      <c r="O272" s="634" t="str">
        <f>新_新規_3!K16&amp;新_変更_4!Q63</f>
        <v/>
      </c>
      <c r="P272" s="630" t="s">
        <v>3729</v>
      </c>
      <c r="Q272" s="630"/>
      <c r="R272" s="630"/>
      <c r="S272" s="630"/>
      <c r="T272" s="630"/>
      <c r="U272" s="630"/>
      <c r="V272" s="630"/>
      <c r="W272" s="630"/>
      <c r="X272" s="147" t="str">
        <f>新_新規_3!K17&amp;新_変更_4!J60&amp;旧_変更_3!J50</f>
        <v/>
      </c>
      <c r="Y272" s="124" t="s">
        <v>3730</v>
      </c>
      <c r="AE272" s="139"/>
      <c r="AO272" s="136"/>
    </row>
    <row r="273" spans="2:41" ht="3.75" customHeight="1">
      <c r="B273" s="135"/>
      <c r="I273" s="136"/>
      <c r="J273" s="140"/>
      <c r="K273" s="141"/>
      <c r="L273" s="141"/>
      <c r="M273" s="142"/>
      <c r="N273" s="140"/>
      <c r="AO273" s="136"/>
    </row>
    <row r="274" spans="2:41" ht="3.75" customHeight="1">
      <c r="B274" s="135"/>
      <c r="I274" s="136"/>
      <c r="J274" s="135"/>
      <c r="M274" s="136"/>
      <c r="N274" s="683" t="str">
        <f>新_新規_3!J19&amp;新_変更_4!I62&amp;旧_変更_3!I52</f>
        <v/>
      </c>
      <c r="O274" s="684"/>
      <c r="P274" s="684"/>
      <c r="Q274" s="684"/>
      <c r="R274" s="684"/>
      <c r="S274" s="684"/>
      <c r="T274" s="684"/>
      <c r="U274" s="684"/>
      <c r="V274" s="684"/>
      <c r="W274" s="684"/>
      <c r="X274" s="684"/>
      <c r="Y274" s="684"/>
      <c r="Z274" s="684"/>
      <c r="AA274" s="684"/>
      <c r="AB274" s="684"/>
      <c r="AC274" s="684"/>
      <c r="AD274" s="684"/>
      <c r="AE274" s="684"/>
      <c r="AF274" s="684"/>
      <c r="AG274" s="684"/>
      <c r="AH274" s="684"/>
      <c r="AI274" s="684"/>
      <c r="AJ274" s="684"/>
      <c r="AK274" s="684"/>
      <c r="AL274" s="684"/>
      <c r="AM274" s="684"/>
      <c r="AN274" s="684"/>
      <c r="AO274" s="685"/>
    </row>
    <row r="275" spans="2:41" ht="13.35" customHeight="1">
      <c r="B275" s="135"/>
      <c r="I275" s="136"/>
      <c r="J275" s="135" t="s">
        <v>98</v>
      </c>
      <c r="M275" s="136"/>
      <c r="N275" s="686"/>
      <c r="O275" s="687"/>
      <c r="P275" s="687"/>
      <c r="Q275" s="687"/>
      <c r="R275" s="687"/>
      <c r="S275" s="687"/>
      <c r="T275" s="687"/>
      <c r="U275" s="687"/>
      <c r="V275" s="687"/>
      <c r="W275" s="687"/>
      <c r="X275" s="687"/>
      <c r="Y275" s="687"/>
      <c r="Z275" s="687"/>
      <c r="AA275" s="687"/>
      <c r="AB275" s="687"/>
      <c r="AC275" s="687"/>
      <c r="AD275" s="687"/>
      <c r="AE275" s="687"/>
      <c r="AF275" s="687"/>
      <c r="AG275" s="687"/>
      <c r="AH275" s="687"/>
      <c r="AI275" s="687"/>
      <c r="AJ275" s="687"/>
      <c r="AK275" s="687"/>
      <c r="AL275" s="687"/>
      <c r="AM275" s="687"/>
      <c r="AN275" s="687"/>
      <c r="AO275" s="688"/>
    </row>
    <row r="276" spans="2:41" ht="3.75" customHeight="1">
      <c r="B276" s="135"/>
      <c r="I276" s="136"/>
      <c r="J276" s="135"/>
      <c r="M276" s="136"/>
      <c r="N276" s="686"/>
      <c r="O276" s="687"/>
      <c r="P276" s="687"/>
      <c r="Q276" s="687"/>
      <c r="R276" s="687"/>
      <c r="S276" s="687"/>
      <c r="T276" s="687"/>
      <c r="U276" s="687"/>
      <c r="V276" s="687"/>
      <c r="W276" s="687"/>
      <c r="X276" s="687"/>
      <c r="Y276" s="687"/>
      <c r="Z276" s="687"/>
      <c r="AA276" s="687"/>
      <c r="AB276" s="687"/>
      <c r="AC276" s="687"/>
      <c r="AD276" s="687"/>
      <c r="AE276" s="687"/>
      <c r="AF276" s="687"/>
      <c r="AG276" s="687"/>
      <c r="AH276" s="687"/>
      <c r="AI276" s="687"/>
      <c r="AJ276" s="687"/>
      <c r="AK276" s="687"/>
      <c r="AL276" s="687"/>
      <c r="AM276" s="687"/>
      <c r="AN276" s="687"/>
      <c r="AO276" s="688"/>
    </row>
    <row r="277" spans="2:41" ht="3.75" customHeight="1">
      <c r="B277" s="135"/>
      <c r="I277" s="136"/>
      <c r="J277" s="135"/>
      <c r="M277" s="136"/>
      <c r="N277" s="686"/>
      <c r="O277" s="687"/>
      <c r="P277" s="687"/>
      <c r="Q277" s="687"/>
      <c r="R277" s="687"/>
      <c r="S277" s="687"/>
      <c r="T277" s="687"/>
      <c r="U277" s="687"/>
      <c r="V277" s="687"/>
      <c r="W277" s="687"/>
      <c r="X277" s="687"/>
      <c r="Y277" s="687"/>
      <c r="Z277" s="687"/>
      <c r="AA277" s="687"/>
      <c r="AB277" s="687"/>
      <c r="AC277" s="687"/>
      <c r="AD277" s="687"/>
      <c r="AE277" s="687"/>
      <c r="AF277" s="687"/>
      <c r="AG277" s="687"/>
      <c r="AH277" s="687"/>
      <c r="AI277" s="687"/>
      <c r="AJ277" s="687"/>
      <c r="AK277" s="687"/>
      <c r="AL277" s="687"/>
      <c r="AM277" s="687"/>
      <c r="AN277" s="687"/>
      <c r="AO277" s="688"/>
    </row>
    <row r="278" spans="2:41" ht="13.35" customHeight="1">
      <c r="B278" s="135"/>
      <c r="I278" s="136"/>
      <c r="J278" s="135" t="s">
        <v>3709</v>
      </c>
      <c r="M278" s="136"/>
      <c r="N278" s="686"/>
      <c r="O278" s="687"/>
      <c r="P278" s="687"/>
      <c r="Q278" s="687"/>
      <c r="R278" s="687"/>
      <c r="S278" s="687"/>
      <c r="T278" s="687"/>
      <c r="U278" s="687"/>
      <c r="V278" s="687"/>
      <c r="W278" s="687"/>
      <c r="X278" s="687"/>
      <c r="Y278" s="687"/>
      <c r="Z278" s="687"/>
      <c r="AA278" s="687"/>
      <c r="AB278" s="687"/>
      <c r="AC278" s="687"/>
      <c r="AD278" s="687"/>
      <c r="AE278" s="687"/>
      <c r="AF278" s="687"/>
      <c r="AG278" s="687"/>
      <c r="AH278" s="687"/>
      <c r="AI278" s="687"/>
      <c r="AJ278" s="687"/>
      <c r="AK278" s="687"/>
      <c r="AL278" s="687"/>
      <c r="AM278" s="687"/>
      <c r="AN278" s="687"/>
      <c r="AO278" s="688"/>
    </row>
    <row r="279" spans="2:41" ht="3.75" customHeight="1">
      <c r="B279" s="135"/>
      <c r="I279" s="136"/>
      <c r="J279" s="140"/>
      <c r="K279" s="141"/>
      <c r="L279" s="141"/>
      <c r="M279" s="142"/>
      <c r="N279" s="689"/>
      <c r="O279" s="690"/>
      <c r="P279" s="690"/>
      <c r="Q279" s="690"/>
      <c r="R279" s="690"/>
      <c r="S279" s="690"/>
      <c r="T279" s="690"/>
      <c r="U279" s="690"/>
      <c r="V279" s="690"/>
      <c r="W279" s="690"/>
      <c r="X279" s="690"/>
      <c r="Y279" s="690"/>
      <c r="Z279" s="690"/>
      <c r="AA279" s="690"/>
      <c r="AB279" s="690"/>
      <c r="AC279" s="690"/>
      <c r="AD279" s="690"/>
      <c r="AE279" s="690"/>
      <c r="AF279" s="690"/>
      <c r="AG279" s="690"/>
      <c r="AH279" s="690"/>
      <c r="AI279" s="690"/>
      <c r="AJ279" s="690"/>
      <c r="AK279" s="690"/>
      <c r="AL279" s="690"/>
      <c r="AM279" s="690"/>
      <c r="AN279" s="690"/>
      <c r="AO279" s="691"/>
    </row>
    <row r="280" spans="2:41" ht="3.75" hidden="1" customHeight="1">
      <c r="B280" s="130"/>
      <c r="C280" s="131"/>
      <c r="D280" s="131"/>
      <c r="E280" s="131"/>
      <c r="F280" s="131"/>
      <c r="G280" s="131"/>
      <c r="H280" s="131"/>
      <c r="I280" s="132"/>
      <c r="J280" s="644"/>
      <c r="K280" s="645"/>
      <c r="L280" s="645"/>
      <c r="M280" s="646"/>
      <c r="N280" s="645"/>
      <c r="O280" s="645"/>
      <c r="P280" s="645"/>
      <c r="Q280" s="645"/>
      <c r="R280" s="645"/>
      <c r="S280" s="645"/>
      <c r="T280" s="645"/>
      <c r="U280" s="644"/>
      <c r="V280" s="645"/>
      <c r="W280" s="645"/>
      <c r="X280" s="645"/>
      <c r="Y280" s="645"/>
      <c r="Z280" s="645"/>
      <c r="AA280" s="646"/>
      <c r="AB280" s="644"/>
      <c r="AC280" s="645"/>
      <c r="AD280" s="645"/>
      <c r="AE280" s="630"/>
      <c r="AF280" s="630"/>
      <c r="AG280" s="645"/>
      <c r="AH280" s="645"/>
      <c r="AI280" s="645"/>
      <c r="AJ280" s="645"/>
      <c r="AK280" s="645"/>
      <c r="AL280" s="645"/>
      <c r="AM280" s="645"/>
      <c r="AN280" s="645"/>
      <c r="AO280" s="646"/>
    </row>
    <row r="281" spans="2:41" ht="13.35" hidden="1" customHeight="1">
      <c r="B281" s="135" t="s">
        <v>3731</v>
      </c>
      <c r="I281" s="136"/>
      <c r="J281" s="629" t="s">
        <v>3732</v>
      </c>
      <c r="K281" s="630"/>
      <c r="L281" s="630"/>
      <c r="M281" s="632"/>
      <c r="N281" s="630"/>
      <c r="O281" s="634"/>
      <c r="P281" s="630" t="s">
        <v>33</v>
      </c>
      <c r="Q281" s="630"/>
      <c r="R281" s="630"/>
      <c r="S281" s="630"/>
      <c r="T281" s="630"/>
      <c r="U281" s="629" t="s">
        <v>3733</v>
      </c>
      <c r="V281" s="630"/>
      <c r="W281" s="630"/>
      <c r="X281" s="630"/>
      <c r="Y281" s="630"/>
      <c r="Z281" s="630"/>
      <c r="AA281" s="632"/>
      <c r="AB281" s="629"/>
      <c r="AC281" s="634"/>
      <c r="AD281" s="630" t="s">
        <v>33</v>
      </c>
      <c r="AE281" s="630"/>
      <c r="AF281" s="630"/>
      <c r="AG281" s="630"/>
      <c r="AH281" s="630"/>
      <c r="AI281" s="630"/>
      <c r="AJ281" s="630"/>
      <c r="AK281" s="630"/>
      <c r="AL281" s="630"/>
      <c r="AM281" s="630"/>
      <c r="AN281" s="630"/>
      <c r="AO281" s="632"/>
    </row>
    <row r="282" spans="2:41" ht="3.75" hidden="1" customHeight="1">
      <c r="B282" s="135"/>
      <c r="I282" s="136"/>
      <c r="J282" s="638"/>
      <c r="K282" s="639"/>
      <c r="L282" s="639"/>
      <c r="M282" s="640"/>
      <c r="N282" s="639"/>
      <c r="O282" s="639"/>
      <c r="P282" s="639"/>
      <c r="Q282" s="639"/>
      <c r="R282" s="639"/>
      <c r="S282" s="639"/>
      <c r="T282" s="639"/>
      <c r="U282" s="638"/>
      <c r="V282" s="639"/>
      <c r="W282" s="639"/>
      <c r="X282" s="639"/>
      <c r="Y282" s="639"/>
      <c r="Z282" s="630"/>
      <c r="AA282" s="640"/>
      <c r="AB282" s="629"/>
      <c r="AC282" s="630"/>
      <c r="AD282" s="630"/>
      <c r="AE282" s="630"/>
      <c r="AF282" s="630"/>
      <c r="AG282" s="630"/>
      <c r="AH282" s="630"/>
      <c r="AI282" s="630"/>
      <c r="AJ282" s="630"/>
      <c r="AK282" s="630"/>
      <c r="AL282" s="630"/>
      <c r="AM282" s="630"/>
      <c r="AN282" s="630"/>
      <c r="AO282" s="632"/>
    </row>
    <row r="283" spans="2:41" ht="3.75" hidden="1" customHeight="1">
      <c r="B283" s="135"/>
      <c r="I283" s="136"/>
      <c r="J283" s="645"/>
      <c r="K283" s="645"/>
      <c r="L283" s="645"/>
      <c r="M283" s="646"/>
      <c r="N283" s="645"/>
      <c r="O283" s="645"/>
      <c r="P283" s="645"/>
      <c r="Q283" s="645"/>
      <c r="R283" s="645"/>
      <c r="S283" s="649"/>
      <c r="T283" s="649"/>
      <c r="U283" s="648"/>
      <c r="V283" s="649"/>
      <c r="W283" s="649"/>
      <c r="X283" s="649"/>
      <c r="Y283" s="649"/>
      <c r="Z283" s="649"/>
      <c r="AA283" s="650"/>
      <c r="AB283" s="698"/>
      <c r="AC283" s="699"/>
      <c r="AD283" s="699"/>
      <c r="AE283" s="699"/>
      <c r="AF283" s="699"/>
      <c r="AG283" s="699"/>
      <c r="AH283" s="699"/>
      <c r="AI283" s="699"/>
      <c r="AJ283" s="699"/>
      <c r="AK283" s="699"/>
      <c r="AL283" s="699"/>
      <c r="AM283" s="699"/>
      <c r="AN283" s="699"/>
      <c r="AO283" s="708"/>
    </row>
    <row r="284" spans="2:41" ht="13.35" hidden="1" customHeight="1">
      <c r="B284" s="135"/>
      <c r="I284" s="136"/>
      <c r="J284" s="629" t="s">
        <v>3734</v>
      </c>
      <c r="K284" s="630"/>
      <c r="L284" s="630"/>
      <c r="M284" s="632"/>
      <c r="N284" s="630"/>
      <c r="O284" s="634" t="s">
        <v>13</v>
      </c>
      <c r="P284" s="630" t="s">
        <v>33</v>
      </c>
      <c r="Q284" s="630"/>
      <c r="R284" s="636"/>
      <c r="S284" s="636"/>
      <c r="T284" s="636"/>
      <c r="U284" s="635" t="s">
        <v>103</v>
      </c>
      <c r="V284" s="636"/>
      <c r="W284" s="636"/>
      <c r="X284" s="636"/>
      <c r="Y284" s="636"/>
      <c r="Z284" s="636"/>
      <c r="AA284" s="637"/>
      <c r="AB284" s="701"/>
      <c r="AC284" s="702"/>
      <c r="AD284" s="702"/>
      <c r="AE284" s="702"/>
      <c r="AF284" s="702"/>
      <c r="AG284" s="702"/>
      <c r="AH284" s="702"/>
      <c r="AI284" s="702"/>
      <c r="AJ284" s="702"/>
      <c r="AK284" s="702"/>
      <c r="AL284" s="702"/>
      <c r="AM284" s="702"/>
      <c r="AN284" s="702"/>
      <c r="AO284" s="710"/>
    </row>
    <row r="285" spans="2:41" ht="3.75" hidden="1" customHeight="1">
      <c r="B285" s="135"/>
      <c r="I285" s="136"/>
      <c r="J285" s="638"/>
      <c r="K285" s="639"/>
      <c r="L285" s="639"/>
      <c r="M285" s="640"/>
      <c r="N285" s="639"/>
      <c r="O285" s="639"/>
      <c r="P285" s="639"/>
      <c r="Q285" s="639"/>
      <c r="R285" s="642"/>
      <c r="S285" s="642"/>
      <c r="T285" s="642"/>
      <c r="U285" s="641"/>
      <c r="V285" s="642"/>
      <c r="W285" s="642"/>
      <c r="X285" s="642"/>
      <c r="Y285" s="642"/>
      <c r="Z285" s="642"/>
      <c r="AA285" s="643"/>
      <c r="AB285" s="704"/>
      <c r="AC285" s="705"/>
      <c r="AD285" s="705"/>
      <c r="AE285" s="705"/>
      <c r="AF285" s="705"/>
      <c r="AG285" s="705"/>
      <c r="AH285" s="705"/>
      <c r="AI285" s="705"/>
      <c r="AJ285" s="705"/>
      <c r="AK285" s="705"/>
      <c r="AL285" s="705"/>
      <c r="AM285" s="705"/>
      <c r="AN285" s="705"/>
      <c r="AO285" s="712"/>
    </row>
    <row r="286" spans="2:41" ht="3.75" hidden="1" customHeight="1">
      <c r="B286" s="135"/>
      <c r="I286" s="136"/>
      <c r="J286" s="630"/>
      <c r="K286" s="649"/>
      <c r="L286" s="649"/>
      <c r="M286" s="649"/>
      <c r="N286" s="644"/>
      <c r="O286" s="649"/>
      <c r="P286" s="649"/>
      <c r="Q286" s="649"/>
      <c r="R286" s="772"/>
      <c r="S286" s="773"/>
      <c r="T286" s="773"/>
      <c r="U286" s="773"/>
      <c r="V286" s="773"/>
      <c r="W286" s="773"/>
      <c r="X286" s="773"/>
      <c r="Y286" s="773"/>
      <c r="Z286" s="773"/>
      <c r="AA286" s="773"/>
      <c r="AB286" s="773"/>
      <c r="AC286" s="773"/>
      <c r="AD286" s="773"/>
      <c r="AE286" s="773"/>
      <c r="AF286" s="773"/>
      <c r="AG286" s="773"/>
      <c r="AH286" s="773"/>
      <c r="AI286" s="773"/>
      <c r="AJ286" s="773"/>
      <c r="AK286" s="773"/>
      <c r="AL286" s="773"/>
      <c r="AM286" s="773"/>
      <c r="AN286" s="773"/>
      <c r="AO286" s="774"/>
    </row>
    <row r="287" spans="2:41" ht="13.35" hidden="1" customHeight="1">
      <c r="B287" s="135"/>
      <c r="I287" s="136"/>
      <c r="J287" s="636"/>
      <c r="K287" s="636"/>
      <c r="L287" s="636"/>
      <c r="M287" s="636"/>
      <c r="N287" s="635" t="s">
        <v>46</v>
      </c>
      <c r="O287" s="636"/>
      <c r="P287" s="636"/>
      <c r="Q287" s="636"/>
      <c r="R287" s="775"/>
      <c r="S287" s="776"/>
      <c r="T287" s="776"/>
      <c r="U287" s="776"/>
      <c r="V287" s="776"/>
      <c r="W287" s="776"/>
      <c r="X287" s="776"/>
      <c r="Y287" s="776"/>
      <c r="Z287" s="776"/>
      <c r="AA287" s="776"/>
      <c r="AB287" s="776"/>
      <c r="AC287" s="776"/>
      <c r="AD287" s="776"/>
      <c r="AE287" s="776"/>
      <c r="AF287" s="776"/>
      <c r="AG287" s="776"/>
      <c r="AH287" s="776"/>
      <c r="AI287" s="776"/>
      <c r="AJ287" s="776"/>
      <c r="AK287" s="776"/>
      <c r="AL287" s="776"/>
      <c r="AM287" s="776"/>
      <c r="AN287" s="776"/>
      <c r="AO287" s="777"/>
    </row>
    <row r="288" spans="2:41" ht="3.75" hidden="1" customHeight="1">
      <c r="B288" s="135"/>
      <c r="I288" s="136"/>
      <c r="J288" s="636"/>
      <c r="K288" s="636"/>
      <c r="L288" s="636"/>
      <c r="M288" s="636"/>
      <c r="N288" s="641"/>
      <c r="O288" s="642"/>
      <c r="P288" s="642"/>
      <c r="Q288" s="642"/>
      <c r="R288" s="778"/>
      <c r="S288" s="779"/>
      <c r="T288" s="779"/>
      <c r="U288" s="779"/>
      <c r="V288" s="779"/>
      <c r="W288" s="779"/>
      <c r="X288" s="779"/>
      <c r="Y288" s="779"/>
      <c r="Z288" s="779"/>
      <c r="AA288" s="779"/>
      <c r="AB288" s="779"/>
      <c r="AC288" s="779"/>
      <c r="AD288" s="779"/>
      <c r="AE288" s="779"/>
      <c r="AF288" s="779"/>
      <c r="AG288" s="779"/>
      <c r="AH288" s="779"/>
      <c r="AI288" s="779"/>
      <c r="AJ288" s="779"/>
      <c r="AK288" s="779"/>
      <c r="AL288" s="779"/>
      <c r="AM288" s="779"/>
      <c r="AN288" s="779"/>
      <c r="AO288" s="780"/>
    </row>
    <row r="289" spans="2:41" ht="3.75" hidden="1" customHeight="1">
      <c r="B289" s="135"/>
      <c r="J289" s="629"/>
      <c r="K289" s="636"/>
      <c r="L289" s="636"/>
      <c r="M289" s="636"/>
      <c r="N289" s="629"/>
      <c r="O289" s="649"/>
      <c r="P289" s="649"/>
      <c r="Q289" s="649"/>
      <c r="R289" s="772"/>
      <c r="S289" s="773"/>
      <c r="T289" s="773"/>
      <c r="U289" s="773"/>
      <c r="V289" s="773"/>
      <c r="W289" s="773"/>
      <c r="X289" s="773"/>
      <c r="Y289" s="773"/>
      <c r="Z289" s="773"/>
      <c r="AA289" s="773"/>
      <c r="AB289" s="773"/>
      <c r="AC289" s="773"/>
      <c r="AD289" s="773"/>
      <c r="AE289" s="773"/>
      <c r="AF289" s="773"/>
      <c r="AG289" s="773"/>
      <c r="AH289" s="773"/>
      <c r="AI289" s="773"/>
      <c r="AJ289" s="773"/>
      <c r="AK289" s="773"/>
      <c r="AL289" s="773"/>
      <c r="AM289" s="773"/>
      <c r="AN289" s="773"/>
      <c r="AO289" s="774"/>
    </row>
    <row r="290" spans="2:41" ht="13.35" hidden="1" customHeight="1">
      <c r="B290" s="135"/>
      <c r="J290" s="635"/>
      <c r="K290" s="636"/>
      <c r="L290" s="636"/>
      <c r="M290" s="636"/>
      <c r="N290" s="635" t="s">
        <v>47</v>
      </c>
      <c r="O290" s="636"/>
      <c r="P290" s="636"/>
      <c r="Q290" s="636"/>
      <c r="R290" s="775"/>
      <c r="S290" s="776"/>
      <c r="T290" s="776"/>
      <c r="U290" s="776"/>
      <c r="V290" s="776"/>
      <c r="W290" s="776"/>
      <c r="X290" s="776"/>
      <c r="Y290" s="776"/>
      <c r="Z290" s="776"/>
      <c r="AA290" s="776"/>
      <c r="AB290" s="776"/>
      <c r="AC290" s="776"/>
      <c r="AD290" s="776"/>
      <c r="AE290" s="776"/>
      <c r="AF290" s="776"/>
      <c r="AG290" s="776"/>
      <c r="AH290" s="776"/>
      <c r="AI290" s="776"/>
      <c r="AJ290" s="776"/>
      <c r="AK290" s="776"/>
      <c r="AL290" s="776"/>
      <c r="AM290" s="776"/>
      <c r="AN290" s="776"/>
      <c r="AO290" s="777"/>
    </row>
    <row r="291" spans="2:41" ht="3.75" hidden="1" customHeight="1">
      <c r="B291" s="135"/>
      <c r="J291" s="635"/>
      <c r="K291" s="636"/>
      <c r="L291" s="636"/>
      <c r="M291" s="636"/>
      <c r="N291" s="641"/>
      <c r="O291" s="642"/>
      <c r="P291" s="642"/>
      <c r="Q291" s="642"/>
      <c r="R291" s="778"/>
      <c r="S291" s="779"/>
      <c r="T291" s="779"/>
      <c r="U291" s="779"/>
      <c r="V291" s="779"/>
      <c r="W291" s="779"/>
      <c r="X291" s="779"/>
      <c r="Y291" s="779"/>
      <c r="Z291" s="779"/>
      <c r="AA291" s="779"/>
      <c r="AB291" s="779"/>
      <c r="AC291" s="779"/>
      <c r="AD291" s="779"/>
      <c r="AE291" s="779"/>
      <c r="AF291" s="779"/>
      <c r="AG291" s="779"/>
      <c r="AH291" s="779"/>
      <c r="AI291" s="779"/>
      <c r="AJ291" s="779"/>
      <c r="AK291" s="779"/>
      <c r="AL291" s="779"/>
      <c r="AM291" s="779"/>
      <c r="AN291" s="779"/>
      <c r="AO291" s="780"/>
    </row>
    <row r="292" spans="2:41" ht="3.75" hidden="1" customHeight="1">
      <c r="B292" s="135"/>
      <c r="J292" s="629"/>
      <c r="K292" s="636"/>
      <c r="L292" s="636"/>
      <c r="M292" s="636"/>
      <c r="N292" s="629"/>
      <c r="O292" s="649"/>
      <c r="P292" s="649"/>
      <c r="Q292" s="649"/>
      <c r="R292" s="772"/>
      <c r="S292" s="773"/>
      <c r="T292" s="773"/>
      <c r="U292" s="773"/>
      <c r="V292" s="773"/>
      <c r="W292" s="773"/>
      <c r="X292" s="773"/>
      <c r="Y292" s="773"/>
      <c r="Z292" s="773"/>
      <c r="AA292" s="773"/>
      <c r="AB292" s="773"/>
      <c r="AC292" s="773"/>
      <c r="AD292" s="773"/>
      <c r="AE292" s="773"/>
      <c r="AF292" s="773"/>
      <c r="AG292" s="773"/>
      <c r="AH292" s="773"/>
      <c r="AI292" s="773"/>
      <c r="AJ292" s="773"/>
      <c r="AK292" s="773"/>
      <c r="AL292" s="773"/>
      <c r="AM292" s="773"/>
      <c r="AN292" s="773"/>
      <c r="AO292" s="774"/>
    </row>
    <row r="293" spans="2:41" ht="13.35" hidden="1" customHeight="1">
      <c r="B293" s="135"/>
      <c r="J293" s="635"/>
      <c r="K293" s="636"/>
      <c r="L293" s="636"/>
      <c r="M293" s="636"/>
      <c r="N293" s="635" t="s">
        <v>48</v>
      </c>
      <c r="O293" s="636"/>
      <c r="P293" s="636"/>
      <c r="Q293" s="636"/>
      <c r="R293" s="775"/>
      <c r="S293" s="776"/>
      <c r="T293" s="776"/>
      <c r="U293" s="776"/>
      <c r="V293" s="776"/>
      <c r="W293" s="776"/>
      <c r="X293" s="776"/>
      <c r="Y293" s="776"/>
      <c r="Z293" s="776"/>
      <c r="AA293" s="776"/>
      <c r="AB293" s="776"/>
      <c r="AC293" s="776"/>
      <c r="AD293" s="776"/>
      <c r="AE293" s="776"/>
      <c r="AF293" s="776"/>
      <c r="AG293" s="776"/>
      <c r="AH293" s="776"/>
      <c r="AI293" s="776"/>
      <c r="AJ293" s="776"/>
      <c r="AK293" s="776"/>
      <c r="AL293" s="776"/>
      <c r="AM293" s="776"/>
      <c r="AN293" s="776"/>
      <c r="AO293" s="777"/>
    </row>
    <row r="294" spans="2:41" ht="3.75" hidden="1" customHeight="1">
      <c r="B294" s="135"/>
      <c r="J294" s="635"/>
      <c r="K294" s="636"/>
      <c r="L294" s="636"/>
      <c r="M294" s="636"/>
      <c r="N294" s="641"/>
      <c r="O294" s="642"/>
      <c r="P294" s="642"/>
      <c r="Q294" s="642"/>
      <c r="R294" s="778"/>
      <c r="S294" s="779"/>
      <c r="T294" s="779"/>
      <c r="U294" s="779"/>
      <c r="V294" s="779"/>
      <c r="W294" s="779"/>
      <c r="X294" s="779"/>
      <c r="Y294" s="779"/>
      <c r="Z294" s="779"/>
      <c r="AA294" s="779"/>
      <c r="AB294" s="779"/>
      <c r="AC294" s="779"/>
      <c r="AD294" s="779"/>
      <c r="AE294" s="779"/>
      <c r="AF294" s="779"/>
      <c r="AG294" s="779"/>
      <c r="AH294" s="779"/>
      <c r="AI294" s="779"/>
      <c r="AJ294" s="779"/>
      <c r="AK294" s="779"/>
      <c r="AL294" s="779"/>
      <c r="AM294" s="779"/>
      <c r="AN294" s="779"/>
      <c r="AO294" s="780"/>
    </row>
    <row r="295" spans="2:41" ht="3.75" hidden="1" customHeight="1">
      <c r="B295" s="135"/>
      <c r="J295" s="629"/>
      <c r="K295" s="636"/>
      <c r="L295" s="636"/>
      <c r="M295" s="636"/>
      <c r="N295" s="629"/>
      <c r="O295" s="649"/>
      <c r="P295" s="649"/>
      <c r="Q295" s="649"/>
      <c r="R295" s="772"/>
      <c r="S295" s="773"/>
      <c r="T295" s="773"/>
      <c r="U295" s="773"/>
      <c r="V295" s="773"/>
      <c r="W295" s="773"/>
      <c r="X295" s="773"/>
      <c r="Y295" s="773"/>
      <c r="Z295" s="773"/>
      <c r="AA295" s="773"/>
      <c r="AB295" s="773"/>
      <c r="AC295" s="773"/>
      <c r="AD295" s="773"/>
      <c r="AE295" s="773"/>
      <c r="AF295" s="773"/>
      <c r="AG295" s="773"/>
      <c r="AH295" s="773"/>
      <c r="AI295" s="773"/>
      <c r="AJ295" s="773"/>
      <c r="AK295" s="773"/>
      <c r="AL295" s="773"/>
      <c r="AM295" s="773"/>
      <c r="AN295" s="773"/>
      <c r="AO295" s="774"/>
    </row>
    <row r="296" spans="2:41" ht="13.35" hidden="1" customHeight="1">
      <c r="B296" s="135"/>
      <c r="J296" s="635"/>
      <c r="K296" s="636"/>
      <c r="L296" s="636"/>
      <c r="M296" s="636"/>
      <c r="N296" s="635" t="s">
        <v>49</v>
      </c>
      <c r="O296" s="636"/>
      <c r="P296" s="636"/>
      <c r="Q296" s="636"/>
      <c r="R296" s="775"/>
      <c r="S296" s="776"/>
      <c r="T296" s="776"/>
      <c r="U296" s="776"/>
      <c r="V296" s="776"/>
      <c r="W296" s="776"/>
      <c r="X296" s="776"/>
      <c r="Y296" s="776"/>
      <c r="Z296" s="776"/>
      <c r="AA296" s="776"/>
      <c r="AB296" s="776"/>
      <c r="AC296" s="776"/>
      <c r="AD296" s="776"/>
      <c r="AE296" s="776"/>
      <c r="AF296" s="776"/>
      <c r="AG296" s="776"/>
      <c r="AH296" s="776"/>
      <c r="AI296" s="776"/>
      <c r="AJ296" s="776"/>
      <c r="AK296" s="776"/>
      <c r="AL296" s="776"/>
      <c r="AM296" s="776"/>
      <c r="AN296" s="776"/>
      <c r="AO296" s="777"/>
    </row>
    <row r="297" spans="2:41" ht="3.75" hidden="1" customHeight="1">
      <c r="B297" s="135"/>
      <c r="I297" s="136"/>
      <c r="J297" s="635"/>
      <c r="K297" s="636"/>
      <c r="L297" s="636"/>
      <c r="M297" s="637"/>
      <c r="N297" s="641"/>
      <c r="O297" s="642"/>
      <c r="P297" s="642"/>
      <c r="Q297" s="642"/>
      <c r="R297" s="778"/>
      <c r="S297" s="779"/>
      <c r="T297" s="779"/>
      <c r="U297" s="779"/>
      <c r="V297" s="779"/>
      <c r="W297" s="779"/>
      <c r="X297" s="779"/>
      <c r="Y297" s="779"/>
      <c r="Z297" s="779"/>
      <c r="AA297" s="779"/>
      <c r="AB297" s="779"/>
      <c r="AC297" s="779"/>
      <c r="AD297" s="779"/>
      <c r="AE297" s="779"/>
      <c r="AF297" s="779"/>
      <c r="AG297" s="779"/>
      <c r="AH297" s="779"/>
      <c r="AI297" s="779"/>
      <c r="AJ297" s="779"/>
      <c r="AK297" s="779"/>
      <c r="AL297" s="779"/>
      <c r="AM297" s="779"/>
      <c r="AN297" s="779"/>
      <c r="AO297" s="780"/>
    </row>
    <row r="298" spans="2:41" ht="3.75" hidden="1" customHeight="1">
      <c r="B298" s="135"/>
      <c r="I298" s="136"/>
      <c r="J298" s="630"/>
      <c r="K298" s="636"/>
      <c r="L298" s="636"/>
      <c r="M298" s="637"/>
      <c r="N298" s="651"/>
      <c r="O298" s="651"/>
      <c r="P298" s="651"/>
      <c r="Q298" s="651"/>
      <c r="R298" s="772"/>
      <c r="S298" s="773"/>
      <c r="T298" s="773"/>
      <c r="U298" s="773"/>
      <c r="V298" s="773"/>
      <c r="W298" s="773"/>
      <c r="X298" s="773"/>
      <c r="Y298" s="773"/>
      <c r="Z298" s="773"/>
      <c r="AA298" s="773"/>
      <c r="AB298" s="773"/>
      <c r="AC298" s="773"/>
      <c r="AD298" s="773"/>
      <c r="AE298" s="773"/>
      <c r="AF298" s="773"/>
      <c r="AG298" s="773"/>
      <c r="AH298" s="773"/>
      <c r="AI298" s="773"/>
      <c r="AJ298" s="773"/>
      <c r="AK298" s="773"/>
      <c r="AL298" s="773"/>
      <c r="AM298" s="773"/>
      <c r="AN298" s="773"/>
      <c r="AO298" s="774"/>
    </row>
    <row r="299" spans="2:41" ht="13.35" hidden="1" customHeight="1">
      <c r="B299" s="135"/>
      <c r="I299" s="136"/>
      <c r="J299" s="636"/>
      <c r="K299" s="636"/>
      <c r="L299" s="636"/>
      <c r="M299" s="637"/>
      <c r="N299" s="636" t="s">
        <v>3760</v>
      </c>
      <c r="O299" s="636"/>
      <c r="P299" s="636"/>
      <c r="Q299" s="636"/>
      <c r="R299" s="775"/>
      <c r="S299" s="776"/>
      <c r="T299" s="776"/>
      <c r="U299" s="776"/>
      <c r="V299" s="776"/>
      <c r="W299" s="776"/>
      <c r="X299" s="776"/>
      <c r="Y299" s="776"/>
      <c r="Z299" s="776"/>
      <c r="AA299" s="776"/>
      <c r="AB299" s="776"/>
      <c r="AC299" s="776"/>
      <c r="AD299" s="776"/>
      <c r="AE299" s="776"/>
      <c r="AF299" s="776"/>
      <c r="AG299" s="776"/>
      <c r="AH299" s="776"/>
      <c r="AI299" s="776"/>
      <c r="AJ299" s="776"/>
      <c r="AK299" s="776"/>
      <c r="AL299" s="776"/>
      <c r="AM299" s="776"/>
      <c r="AN299" s="776"/>
      <c r="AO299" s="777"/>
    </row>
    <row r="300" spans="2:41" ht="3.75" hidden="1" customHeight="1">
      <c r="B300" s="135"/>
      <c r="I300" s="136"/>
      <c r="J300" s="635"/>
      <c r="K300" s="636"/>
      <c r="L300" s="636"/>
      <c r="M300" s="637"/>
      <c r="N300" s="642"/>
      <c r="O300" s="642"/>
      <c r="P300" s="642"/>
      <c r="Q300" s="642"/>
      <c r="R300" s="778"/>
      <c r="S300" s="779"/>
      <c r="T300" s="779"/>
      <c r="U300" s="779"/>
      <c r="V300" s="779"/>
      <c r="W300" s="779"/>
      <c r="X300" s="779"/>
      <c r="Y300" s="779"/>
      <c r="Z300" s="779"/>
      <c r="AA300" s="779"/>
      <c r="AB300" s="779"/>
      <c r="AC300" s="779"/>
      <c r="AD300" s="779"/>
      <c r="AE300" s="779"/>
      <c r="AF300" s="779"/>
      <c r="AG300" s="779"/>
      <c r="AH300" s="779"/>
      <c r="AI300" s="779"/>
      <c r="AJ300" s="779"/>
      <c r="AK300" s="779"/>
      <c r="AL300" s="779"/>
      <c r="AM300" s="779"/>
      <c r="AN300" s="779"/>
      <c r="AO300" s="780"/>
    </row>
    <row r="301" spans="2:41" ht="3.75" hidden="1" customHeight="1">
      <c r="B301" s="135"/>
      <c r="I301" s="136"/>
      <c r="J301" s="629"/>
      <c r="K301" s="636"/>
      <c r="L301" s="636"/>
      <c r="M301" s="637"/>
      <c r="N301" s="644"/>
      <c r="O301" s="645"/>
      <c r="P301" s="645"/>
      <c r="Q301" s="651"/>
      <c r="R301" s="645"/>
      <c r="S301" s="645"/>
      <c r="T301" s="651"/>
      <c r="U301" s="651"/>
      <c r="V301" s="651"/>
      <c r="W301" s="651"/>
      <c r="X301" s="659"/>
      <c r="Y301" s="651"/>
      <c r="Z301" s="651"/>
      <c r="AA301" s="651"/>
      <c r="AB301" s="651"/>
      <c r="AC301" s="651"/>
      <c r="AD301" s="651"/>
      <c r="AE301" s="651"/>
      <c r="AF301" s="651"/>
      <c r="AG301" s="659"/>
      <c r="AH301" s="651"/>
      <c r="AI301" s="651"/>
      <c r="AJ301" s="651"/>
      <c r="AK301" s="651"/>
      <c r="AL301" s="651"/>
      <c r="AM301" s="651"/>
      <c r="AN301" s="651"/>
      <c r="AO301" s="652"/>
    </row>
    <row r="302" spans="2:41" ht="13.35" hidden="1" customHeight="1">
      <c r="B302" s="135"/>
      <c r="I302" s="136"/>
      <c r="J302" s="635"/>
      <c r="K302" s="636"/>
      <c r="L302" s="636"/>
      <c r="M302" s="636"/>
      <c r="N302" s="629"/>
      <c r="O302" s="634"/>
      <c r="P302" s="630" t="s">
        <v>3761</v>
      </c>
      <c r="Q302" s="654"/>
      <c r="R302" s="630"/>
      <c r="S302" s="630"/>
      <c r="T302" s="654"/>
      <c r="U302" s="654"/>
      <c r="V302" s="654"/>
      <c r="W302" s="630"/>
      <c r="X302" s="629"/>
      <c r="Y302" s="634"/>
      <c r="Z302" s="667" t="s">
        <v>47</v>
      </c>
      <c r="AA302" s="654"/>
      <c r="AB302" s="630"/>
      <c r="AC302" s="654"/>
      <c r="AD302" s="654"/>
      <c r="AE302" s="654"/>
      <c r="AF302" s="654"/>
      <c r="AG302" s="653"/>
      <c r="AH302" s="634"/>
      <c r="AI302" s="667" t="s">
        <v>48</v>
      </c>
      <c r="AJ302" s="654"/>
      <c r="AK302" s="654"/>
      <c r="AL302" s="654"/>
      <c r="AM302" s="654"/>
      <c r="AN302" s="654"/>
      <c r="AO302" s="655"/>
    </row>
    <row r="303" spans="2:41" ht="3.75" hidden="1" customHeight="1">
      <c r="B303" s="135"/>
      <c r="I303" s="136"/>
      <c r="J303" s="635"/>
      <c r="K303" s="636"/>
      <c r="L303" s="636"/>
      <c r="M303" s="637"/>
      <c r="N303" s="638"/>
      <c r="O303" s="639"/>
      <c r="P303" s="639"/>
      <c r="Q303" s="657"/>
      <c r="R303" s="639"/>
      <c r="S303" s="639"/>
      <c r="T303" s="657"/>
      <c r="U303" s="657"/>
      <c r="V303" s="657"/>
      <c r="W303" s="657"/>
      <c r="X303" s="656"/>
      <c r="Y303" s="657"/>
      <c r="Z303" s="657"/>
      <c r="AA303" s="657"/>
      <c r="AB303" s="657"/>
      <c r="AC303" s="657"/>
      <c r="AD303" s="657"/>
      <c r="AE303" s="657"/>
      <c r="AF303" s="657"/>
      <c r="AG303" s="656"/>
      <c r="AH303" s="657"/>
      <c r="AI303" s="657"/>
      <c r="AJ303" s="657"/>
      <c r="AK303" s="657"/>
      <c r="AL303" s="657"/>
      <c r="AM303" s="657"/>
      <c r="AN303" s="657"/>
      <c r="AO303" s="658"/>
    </row>
    <row r="304" spans="2:41" ht="3.75" hidden="1" customHeight="1">
      <c r="B304" s="135"/>
      <c r="I304" s="136"/>
      <c r="J304" s="629"/>
      <c r="K304" s="636"/>
      <c r="L304" s="636"/>
      <c r="M304" s="636"/>
      <c r="N304" s="629"/>
      <c r="O304" s="630"/>
      <c r="P304" s="630"/>
      <c r="Q304" s="630"/>
      <c r="R304" s="651"/>
      <c r="S304" s="651"/>
      <c r="T304" s="651"/>
      <c r="U304" s="651"/>
      <c r="V304" s="651"/>
      <c r="W304" s="651"/>
      <c r="X304" s="659"/>
      <c r="Y304" s="651"/>
      <c r="Z304" s="651"/>
      <c r="AA304" s="651"/>
      <c r="AB304" s="651"/>
      <c r="AC304" s="651"/>
      <c r="AD304" s="651"/>
      <c r="AE304" s="651"/>
      <c r="AF304" s="651"/>
      <c r="AG304" s="659"/>
      <c r="AH304" s="651"/>
      <c r="AI304" s="651"/>
      <c r="AJ304" s="651"/>
      <c r="AK304" s="651"/>
      <c r="AL304" s="651"/>
      <c r="AM304" s="651"/>
      <c r="AN304" s="651"/>
      <c r="AO304" s="652"/>
    </row>
    <row r="305" spans="2:45" ht="13.35" hidden="1" customHeight="1">
      <c r="B305" s="135"/>
      <c r="I305" s="136"/>
      <c r="J305" s="635"/>
      <c r="K305" s="636"/>
      <c r="L305" s="636"/>
      <c r="M305" s="636"/>
      <c r="N305" s="629"/>
      <c r="O305" s="634"/>
      <c r="P305" s="667" t="s">
        <v>49</v>
      </c>
      <c r="Q305" s="654"/>
      <c r="R305" s="654"/>
      <c r="S305" s="654"/>
      <c r="T305" s="654"/>
      <c r="U305" s="654"/>
      <c r="V305" s="654"/>
      <c r="W305" s="654"/>
      <c r="X305" s="653"/>
      <c r="Y305" s="634"/>
      <c r="Z305" s="667" t="s">
        <v>50</v>
      </c>
      <c r="AA305" s="654"/>
      <c r="AB305" s="654"/>
      <c r="AC305" s="654"/>
      <c r="AD305" s="654"/>
      <c r="AE305" s="654"/>
      <c r="AF305" s="654"/>
      <c r="AG305" s="653"/>
      <c r="AH305" s="654"/>
      <c r="AI305" s="654"/>
      <c r="AJ305" s="654"/>
      <c r="AK305" s="654"/>
      <c r="AL305" s="654"/>
      <c r="AM305" s="654"/>
      <c r="AN305" s="654"/>
      <c r="AO305" s="654"/>
    </row>
    <row r="306" spans="2:45" ht="3.75" hidden="1" customHeight="1">
      <c r="B306" s="135"/>
      <c r="I306" s="136"/>
      <c r="J306" s="641"/>
      <c r="K306" s="642"/>
      <c r="L306" s="642"/>
      <c r="M306" s="642"/>
      <c r="N306" s="638"/>
      <c r="O306" s="630"/>
      <c r="P306" s="630"/>
      <c r="Q306" s="639"/>
      <c r="R306" s="657"/>
      <c r="S306" s="657"/>
      <c r="T306" s="657"/>
      <c r="U306" s="657"/>
      <c r="V306" s="657"/>
      <c r="W306" s="657"/>
      <c r="X306" s="656"/>
      <c r="Y306" s="657"/>
      <c r="Z306" s="657"/>
      <c r="AA306" s="657"/>
      <c r="AB306" s="657"/>
      <c r="AC306" s="657"/>
      <c r="AD306" s="657"/>
      <c r="AE306" s="657"/>
      <c r="AF306" s="657"/>
      <c r="AG306" s="656"/>
      <c r="AH306" s="657"/>
      <c r="AI306" s="657"/>
      <c r="AJ306" s="657"/>
      <c r="AK306" s="657"/>
      <c r="AL306" s="657"/>
      <c r="AM306" s="657"/>
      <c r="AN306" s="657"/>
      <c r="AO306" s="658"/>
    </row>
    <row r="307" spans="2:45" ht="3.75" customHeight="1">
      <c r="B307" s="130"/>
      <c r="C307" s="131"/>
      <c r="D307" s="131"/>
      <c r="E307" s="131"/>
      <c r="F307" s="131"/>
      <c r="G307" s="131"/>
      <c r="H307" s="131"/>
      <c r="I307" s="132"/>
      <c r="J307" s="130"/>
      <c r="K307" s="131"/>
      <c r="L307" s="131"/>
      <c r="M307" s="132"/>
      <c r="N307" s="644"/>
      <c r="O307" s="645"/>
      <c r="P307" s="645"/>
      <c r="Q307" s="646"/>
      <c r="R307" s="644"/>
      <c r="S307" s="645"/>
      <c r="T307" s="645"/>
      <c r="U307" s="645"/>
      <c r="V307" s="645"/>
      <c r="W307" s="645"/>
      <c r="X307" s="645"/>
      <c r="Y307" s="645"/>
      <c r="Z307" s="645"/>
      <c r="AA307" s="646"/>
      <c r="AB307" s="644"/>
      <c r="AC307" s="645"/>
      <c r="AD307" s="645"/>
      <c r="AE307" s="646"/>
      <c r="AF307" s="645"/>
      <c r="AG307" s="645"/>
      <c r="AH307" s="645"/>
      <c r="AI307" s="645"/>
      <c r="AJ307" s="645"/>
      <c r="AK307" s="645"/>
      <c r="AL307" s="645"/>
      <c r="AM307" s="645"/>
      <c r="AN307" s="645"/>
      <c r="AO307" s="646"/>
    </row>
    <row r="308" spans="2:45" ht="13.35" customHeight="1">
      <c r="B308" s="135" t="s">
        <v>3735</v>
      </c>
      <c r="I308" s="136"/>
      <c r="J308" s="135" t="s">
        <v>3746</v>
      </c>
      <c r="M308" s="136"/>
      <c r="N308" s="629" t="s">
        <v>27</v>
      </c>
      <c r="O308" s="630"/>
      <c r="P308" s="630"/>
      <c r="Q308" s="632"/>
      <c r="R308" s="629"/>
      <c r="S308" s="719"/>
      <c r="T308" s="682"/>
      <c r="U308" s="682"/>
      <c r="V308" s="682"/>
      <c r="W308" s="682"/>
      <c r="X308" s="682"/>
      <c r="Y308" s="682"/>
      <c r="Z308" s="682"/>
      <c r="AA308" s="681"/>
      <c r="AB308" s="629" t="s">
        <v>28</v>
      </c>
      <c r="AC308" s="630"/>
      <c r="AD308" s="630"/>
      <c r="AE308" s="632"/>
      <c r="AF308" s="629"/>
      <c r="AG308" s="720"/>
      <c r="AH308" s="682"/>
      <c r="AI308" s="682"/>
      <c r="AJ308" s="682"/>
      <c r="AK308" s="682"/>
      <c r="AL308" s="682"/>
      <c r="AM308" s="682"/>
      <c r="AN308" s="682"/>
      <c r="AO308" s="681"/>
      <c r="AS308" s="124" t="s">
        <v>4138</v>
      </c>
    </row>
    <row r="309" spans="2:45" ht="3.75" customHeight="1">
      <c r="B309" s="135"/>
      <c r="I309" s="136"/>
      <c r="J309" s="135"/>
      <c r="M309" s="136"/>
      <c r="N309" s="638"/>
      <c r="O309" s="639"/>
      <c r="P309" s="639"/>
      <c r="Q309" s="640"/>
      <c r="R309" s="638"/>
      <c r="S309" s="639"/>
      <c r="T309" s="639"/>
      <c r="U309" s="639"/>
      <c r="V309" s="639"/>
      <c r="W309" s="639"/>
      <c r="X309" s="639"/>
      <c r="Y309" s="639"/>
      <c r="Z309" s="639"/>
      <c r="AA309" s="640"/>
      <c r="AB309" s="638"/>
      <c r="AC309" s="639"/>
      <c r="AD309" s="639"/>
      <c r="AE309" s="640"/>
      <c r="AF309" s="639"/>
      <c r="AG309" s="639"/>
      <c r="AH309" s="639"/>
      <c r="AI309" s="639"/>
      <c r="AJ309" s="639"/>
      <c r="AK309" s="639"/>
      <c r="AL309" s="639"/>
      <c r="AM309" s="639"/>
      <c r="AN309" s="639"/>
      <c r="AO309" s="640"/>
    </row>
    <row r="310" spans="2:45" ht="3.75" customHeight="1">
      <c r="B310" s="135"/>
      <c r="I310" s="136"/>
      <c r="J310" s="135"/>
      <c r="M310" s="136"/>
      <c r="N310" s="644"/>
      <c r="O310" s="645"/>
      <c r="P310" s="645"/>
      <c r="Q310" s="646"/>
      <c r="R310" s="644"/>
      <c r="S310" s="645"/>
      <c r="T310" s="645"/>
      <c r="U310" s="645"/>
      <c r="V310" s="645"/>
      <c r="W310" s="645"/>
      <c r="X310" s="645"/>
      <c r="Y310" s="645"/>
      <c r="Z310" s="645"/>
      <c r="AA310" s="646"/>
      <c r="AB310" s="644"/>
      <c r="AC310" s="645"/>
      <c r="AD310" s="645"/>
      <c r="AE310" s="646"/>
      <c r="AF310" s="644"/>
      <c r="AG310" s="645"/>
      <c r="AH310" s="645"/>
      <c r="AI310" s="645"/>
      <c r="AJ310" s="645"/>
      <c r="AK310" s="645"/>
      <c r="AL310" s="645"/>
      <c r="AM310" s="645"/>
      <c r="AN310" s="645"/>
      <c r="AO310" s="646"/>
    </row>
    <row r="311" spans="2:45" ht="13.35" customHeight="1">
      <c r="B311" s="135"/>
      <c r="I311" s="136"/>
      <c r="J311" s="135"/>
      <c r="M311" s="136"/>
      <c r="N311" s="629" t="s">
        <v>3990</v>
      </c>
      <c r="O311" s="630"/>
      <c r="P311" s="630"/>
      <c r="Q311" s="632"/>
      <c r="R311" s="629"/>
      <c r="S311" s="680"/>
      <c r="T311" s="681"/>
      <c r="U311" s="630"/>
      <c r="V311" s="647"/>
      <c r="W311" s="630" t="s">
        <v>12</v>
      </c>
      <c r="X311" s="647"/>
      <c r="Y311" s="630" t="s">
        <v>11</v>
      </c>
      <c r="Z311" s="647"/>
      <c r="AA311" s="632" t="s">
        <v>364</v>
      </c>
      <c r="AB311" s="629" t="s">
        <v>66</v>
      </c>
      <c r="AC311" s="630"/>
      <c r="AD311" s="630"/>
      <c r="AE311" s="632"/>
      <c r="AF311" s="629"/>
      <c r="AG311" s="680"/>
      <c r="AH311" s="681"/>
      <c r="AI311" s="630"/>
      <c r="AJ311" s="647"/>
      <c r="AK311" s="630" t="s">
        <v>12</v>
      </c>
      <c r="AL311" s="647"/>
      <c r="AM311" s="630" t="s">
        <v>11</v>
      </c>
      <c r="AN311" s="647"/>
      <c r="AO311" s="632" t="s">
        <v>364</v>
      </c>
    </row>
    <row r="312" spans="2:45" ht="3.75" customHeight="1">
      <c r="B312" s="135"/>
      <c r="I312" s="136"/>
      <c r="J312" s="135"/>
      <c r="M312" s="136"/>
      <c r="N312" s="638"/>
      <c r="O312" s="639"/>
      <c r="P312" s="639"/>
      <c r="Q312" s="640"/>
      <c r="R312" s="638"/>
      <c r="S312" s="639"/>
      <c r="T312" s="639"/>
      <c r="U312" s="639"/>
      <c r="V312" s="639"/>
      <c r="W312" s="639"/>
      <c r="X312" s="639"/>
      <c r="Y312" s="639"/>
      <c r="Z312" s="639"/>
      <c r="AA312" s="640"/>
      <c r="AB312" s="638"/>
      <c r="AC312" s="639"/>
      <c r="AD312" s="639"/>
      <c r="AE312" s="640"/>
      <c r="AF312" s="638"/>
      <c r="AG312" s="639"/>
      <c r="AH312" s="639"/>
      <c r="AI312" s="639"/>
      <c r="AJ312" s="639"/>
      <c r="AK312" s="639"/>
      <c r="AL312" s="639"/>
      <c r="AM312" s="639"/>
      <c r="AN312" s="639"/>
      <c r="AO312" s="640"/>
    </row>
    <row r="313" spans="2:45" ht="3.75" customHeight="1">
      <c r="B313" s="135"/>
      <c r="I313" s="136"/>
      <c r="J313" s="135"/>
      <c r="M313" s="136"/>
      <c r="N313" s="130"/>
      <c r="O313" s="131"/>
      <c r="P313" s="131"/>
      <c r="Q313" s="132"/>
      <c r="R313" s="697" t="str">
        <f>新_変更_3!J39&amp;旧_変更_2!G33</f>
        <v/>
      </c>
      <c r="S313" s="684"/>
      <c r="T313" s="684"/>
      <c r="U313" s="684"/>
      <c r="V313" s="684"/>
      <c r="W313" s="684"/>
      <c r="X313" s="684"/>
      <c r="Y313" s="684"/>
      <c r="Z313" s="684"/>
      <c r="AA313" s="684"/>
      <c r="AB313" s="684"/>
      <c r="AC313" s="684"/>
      <c r="AD313" s="684"/>
      <c r="AE313" s="684"/>
      <c r="AF313" s="684"/>
      <c r="AG313" s="684"/>
      <c r="AH313" s="684"/>
      <c r="AI313" s="684"/>
      <c r="AJ313" s="685"/>
      <c r="AK313" s="645"/>
      <c r="AL313" s="645"/>
      <c r="AM313" s="645"/>
      <c r="AN313" s="645"/>
      <c r="AO313" s="646"/>
    </row>
    <row r="314" spans="2:45" ht="13.35" customHeight="1">
      <c r="B314" s="135"/>
      <c r="I314" s="136"/>
      <c r="J314" s="135"/>
      <c r="M314" s="136"/>
      <c r="N314" s="135" t="s">
        <v>8</v>
      </c>
      <c r="Q314" s="136"/>
      <c r="R314" s="686"/>
      <c r="S314" s="687"/>
      <c r="T314" s="687"/>
      <c r="U314" s="687"/>
      <c r="V314" s="687"/>
      <c r="W314" s="687"/>
      <c r="X314" s="687"/>
      <c r="Y314" s="687"/>
      <c r="Z314" s="687"/>
      <c r="AA314" s="687"/>
      <c r="AB314" s="687"/>
      <c r="AC314" s="687"/>
      <c r="AD314" s="687"/>
      <c r="AE314" s="687"/>
      <c r="AF314" s="687"/>
      <c r="AG314" s="687"/>
      <c r="AH314" s="687"/>
      <c r="AI314" s="687"/>
      <c r="AJ314" s="688"/>
      <c r="AK314" s="630"/>
      <c r="AL314" s="634" t="s">
        <v>13</v>
      </c>
      <c r="AM314" s="630" t="s">
        <v>29</v>
      </c>
      <c r="AN314" s="630"/>
      <c r="AO314" s="632"/>
    </row>
    <row r="315" spans="2:45" ht="3.75" customHeight="1">
      <c r="B315" s="135"/>
      <c r="I315" s="136"/>
      <c r="J315" s="135"/>
      <c r="M315" s="136"/>
      <c r="N315" s="140"/>
      <c r="O315" s="141"/>
      <c r="P315" s="141"/>
      <c r="Q315" s="142"/>
      <c r="R315" s="689"/>
      <c r="S315" s="690"/>
      <c r="T315" s="690"/>
      <c r="U315" s="690"/>
      <c r="V315" s="690"/>
      <c r="W315" s="690"/>
      <c r="X315" s="690"/>
      <c r="Y315" s="690"/>
      <c r="Z315" s="690"/>
      <c r="AA315" s="690"/>
      <c r="AB315" s="690"/>
      <c r="AC315" s="690"/>
      <c r="AD315" s="690"/>
      <c r="AE315" s="690"/>
      <c r="AF315" s="690"/>
      <c r="AG315" s="690"/>
      <c r="AH315" s="690"/>
      <c r="AI315" s="690"/>
      <c r="AJ315" s="691"/>
      <c r="AK315" s="639"/>
      <c r="AL315" s="639"/>
      <c r="AM315" s="639"/>
      <c r="AN315" s="639"/>
      <c r="AO315" s="640"/>
    </row>
    <row r="316" spans="2:45" ht="3.75" hidden="1" customHeight="1">
      <c r="B316" s="135"/>
      <c r="I316" s="136"/>
      <c r="J316" s="135"/>
      <c r="M316" s="136"/>
      <c r="N316" s="644"/>
      <c r="O316" s="645"/>
      <c r="P316" s="645"/>
      <c r="Q316" s="646"/>
      <c r="R316" s="679"/>
      <c r="S316" s="671"/>
      <c r="T316" s="671"/>
      <c r="U316" s="671"/>
      <c r="V316" s="671"/>
      <c r="W316" s="671"/>
      <c r="X316" s="671"/>
      <c r="Y316" s="671"/>
      <c r="Z316" s="671"/>
      <c r="AA316" s="671"/>
      <c r="AB316" s="671"/>
      <c r="AC316" s="671"/>
      <c r="AD316" s="671"/>
      <c r="AE316" s="671"/>
      <c r="AF316" s="671"/>
      <c r="AG316" s="671"/>
      <c r="AH316" s="671"/>
      <c r="AI316" s="671"/>
      <c r="AJ316" s="671"/>
      <c r="AK316" s="671"/>
      <c r="AL316" s="671"/>
      <c r="AM316" s="671"/>
      <c r="AN316" s="671"/>
      <c r="AO316" s="672"/>
    </row>
    <row r="317" spans="2:45" ht="13.35" hidden="1" customHeight="1">
      <c r="B317" s="135"/>
      <c r="I317" s="136"/>
      <c r="J317" s="135"/>
      <c r="M317" s="136"/>
      <c r="N317" s="629" t="s">
        <v>61</v>
      </c>
      <c r="O317" s="630"/>
      <c r="P317" s="630"/>
      <c r="Q317" s="632"/>
      <c r="R317" s="673"/>
      <c r="S317" s="674"/>
      <c r="T317" s="674"/>
      <c r="U317" s="674"/>
      <c r="V317" s="674"/>
      <c r="W317" s="674"/>
      <c r="X317" s="674"/>
      <c r="Y317" s="674"/>
      <c r="Z317" s="674"/>
      <c r="AA317" s="674"/>
      <c r="AB317" s="674"/>
      <c r="AC317" s="674"/>
      <c r="AD317" s="674"/>
      <c r="AE317" s="674"/>
      <c r="AF317" s="674"/>
      <c r="AG317" s="674"/>
      <c r="AH317" s="674"/>
      <c r="AI317" s="674"/>
      <c r="AJ317" s="674"/>
      <c r="AK317" s="674"/>
      <c r="AL317" s="674"/>
      <c r="AM317" s="674"/>
      <c r="AN317" s="674"/>
      <c r="AO317" s="675"/>
    </row>
    <row r="318" spans="2:45" ht="3.75" hidden="1" customHeight="1">
      <c r="B318" s="135"/>
      <c r="I318" s="136"/>
      <c r="J318" s="135"/>
      <c r="M318" s="136"/>
      <c r="N318" s="629"/>
      <c r="O318" s="630"/>
      <c r="P318" s="630"/>
      <c r="Q318" s="632"/>
      <c r="R318" s="676"/>
      <c r="S318" s="677"/>
      <c r="T318" s="677"/>
      <c r="U318" s="677"/>
      <c r="V318" s="677"/>
      <c r="W318" s="677"/>
      <c r="X318" s="677"/>
      <c r="Y318" s="677"/>
      <c r="Z318" s="677"/>
      <c r="AA318" s="677"/>
      <c r="AB318" s="677"/>
      <c r="AC318" s="677"/>
      <c r="AD318" s="677"/>
      <c r="AE318" s="677"/>
      <c r="AF318" s="677"/>
      <c r="AG318" s="677"/>
      <c r="AH318" s="677"/>
      <c r="AI318" s="677"/>
      <c r="AJ318" s="677"/>
      <c r="AK318" s="677"/>
      <c r="AL318" s="677"/>
      <c r="AM318" s="677"/>
      <c r="AN318" s="677"/>
      <c r="AO318" s="678"/>
    </row>
    <row r="319" spans="2:45" ht="3.75" hidden="1" customHeight="1">
      <c r="B319" s="135"/>
      <c r="I319" s="136"/>
      <c r="J319" s="135"/>
      <c r="N319" s="644"/>
      <c r="O319" s="645"/>
      <c r="P319" s="645"/>
      <c r="Q319" s="646"/>
      <c r="R319" s="630"/>
      <c r="S319" s="630"/>
      <c r="T319" s="630"/>
      <c r="U319" s="721"/>
      <c r="V319" s="699"/>
      <c r="W319" s="699"/>
      <c r="X319" s="700"/>
      <c r="Y319" s="645"/>
      <c r="Z319" s="748"/>
      <c r="AA319" s="699"/>
      <c r="AB319" s="699"/>
      <c r="AC319" s="708"/>
      <c r="AD319" s="630"/>
      <c r="AE319" s="630"/>
      <c r="AF319" s="630"/>
      <c r="AG319" s="679"/>
      <c r="AH319" s="671"/>
      <c r="AI319" s="671"/>
      <c r="AJ319" s="671"/>
      <c r="AK319" s="671"/>
      <c r="AL319" s="671"/>
      <c r="AM319" s="671"/>
      <c r="AN319" s="671"/>
      <c r="AO319" s="672"/>
    </row>
    <row r="320" spans="2:45" ht="13.35" hidden="1" customHeight="1">
      <c r="B320" s="135"/>
      <c r="I320" s="136"/>
      <c r="J320" s="135"/>
      <c r="N320" s="629"/>
      <c r="O320" s="630"/>
      <c r="P320" s="630"/>
      <c r="Q320" s="632"/>
      <c r="R320" s="630" t="s">
        <v>15</v>
      </c>
      <c r="S320" s="630"/>
      <c r="T320" s="630"/>
      <c r="U320" s="701"/>
      <c r="V320" s="702"/>
      <c r="W320" s="702"/>
      <c r="X320" s="703"/>
      <c r="Y320" s="662" t="s">
        <v>359</v>
      </c>
      <c r="Z320" s="709"/>
      <c r="AA320" s="702"/>
      <c r="AB320" s="702"/>
      <c r="AC320" s="710"/>
      <c r="AD320" s="630" t="s">
        <v>56</v>
      </c>
      <c r="AE320" s="630"/>
      <c r="AF320" s="630"/>
      <c r="AG320" s="673"/>
      <c r="AH320" s="674"/>
      <c r="AI320" s="674"/>
      <c r="AJ320" s="674"/>
      <c r="AK320" s="674"/>
      <c r="AL320" s="674"/>
      <c r="AM320" s="674"/>
      <c r="AN320" s="674"/>
      <c r="AO320" s="675"/>
    </row>
    <row r="321" spans="2:47" ht="3.75" hidden="1" customHeight="1">
      <c r="B321" s="135"/>
      <c r="I321" s="136"/>
      <c r="J321" s="135"/>
      <c r="N321" s="629"/>
      <c r="O321" s="630"/>
      <c r="P321" s="630"/>
      <c r="Q321" s="632"/>
      <c r="R321" s="639"/>
      <c r="S321" s="639"/>
      <c r="T321" s="639"/>
      <c r="U321" s="704"/>
      <c r="V321" s="705"/>
      <c r="W321" s="705"/>
      <c r="X321" s="706"/>
      <c r="Y321" s="639"/>
      <c r="Z321" s="711"/>
      <c r="AA321" s="705"/>
      <c r="AB321" s="705"/>
      <c r="AC321" s="712"/>
      <c r="AD321" s="639"/>
      <c r="AE321" s="639"/>
      <c r="AF321" s="639"/>
      <c r="AG321" s="676"/>
      <c r="AH321" s="677"/>
      <c r="AI321" s="677"/>
      <c r="AJ321" s="677"/>
      <c r="AK321" s="677"/>
      <c r="AL321" s="677"/>
      <c r="AM321" s="677"/>
      <c r="AN321" s="677"/>
      <c r="AO321" s="678"/>
    </row>
    <row r="322" spans="2:47" ht="3.75" hidden="1" customHeight="1">
      <c r="B322" s="135"/>
      <c r="I322" s="136"/>
      <c r="J322" s="135"/>
      <c r="N322" s="629"/>
      <c r="O322" s="630"/>
      <c r="P322" s="630"/>
      <c r="Q322" s="632"/>
      <c r="R322" s="645"/>
      <c r="S322" s="645"/>
      <c r="T322" s="646"/>
      <c r="U322" s="679"/>
      <c r="V322" s="671"/>
      <c r="W322" s="671"/>
      <c r="X322" s="671"/>
      <c r="Y322" s="671"/>
      <c r="Z322" s="671"/>
      <c r="AA322" s="671"/>
      <c r="AB322" s="671"/>
      <c r="AC322" s="672"/>
      <c r="AD322" s="644"/>
      <c r="AE322" s="645"/>
      <c r="AF322" s="646"/>
      <c r="AG322" s="679"/>
      <c r="AH322" s="671"/>
      <c r="AI322" s="671"/>
      <c r="AJ322" s="671"/>
      <c r="AK322" s="671"/>
      <c r="AL322" s="671"/>
      <c r="AM322" s="671"/>
      <c r="AN322" s="671"/>
      <c r="AO322" s="672"/>
    </row>
    <row r="323" spans="2:47" ht="13.35" hidden="1" customHeight="1">
      <c r="B323" s="135"/>
      <c r="I323" s="136"/>
      <c r="N323" s="629" t="s">
        <v>23</v>
      </c>
      <c r="O323" s="630"/>
      <c r="P323" s="630"/>
      <c r="Q323" s="632"/>
      <c r="R323" s="630" t="s">
        <v>17</v>
      </c>
      <c r="S323" s="630"/>
      <c r="T323" s="632"/>
      <c r="U323" s="673"/>
      <c r="V323" s="674"/>
      <c r="W323" s="674"/>
      <c r="X323" s="674"/>
      <c r="Y323" s="674"/>
      <c r="Z323" s="674"/>
      <c r="AA323" s="674"/>
      <c r="AB323" s="674"/>
      <c r="AC323" s="675"/>
      <c r="AD323" s="629" t="s">
        <v>18</v>
      </c>
      <c r="AE323" s="630"/>
      <c r="AF323" s="632"/>
      <c r="AG323" s="673"/>
      <c r="AH323" s="674"/>
      <c r="AI323" s="674"/>
      <c r="AJ323" s="674"/>
      <c r="AK323" s="674"/>
      <c r="AL323" s="674"/>
      <c r="AM323" s="674"/>
      <c r="AN323" s="674"/>
      <c r="AO323" s="675"/>
      <c r="AU323"/>
    </row>
    <row r="324" spans="2:47" ht="3.75" hidden="1" customHeight="1">
      <c r="B324" s="135"/>
      <c r="I324" s="136"/>
      <c r="J324" s="135"/>
      <c r="N324" s="629"/>
      <c r="O324" s="630"/>
      <c r="P324" s="630"/>
      <c r="Q324" s="632"/>
      <c r="R324" s="639"/>
      <c r="S324" s="639"/>
      <c r="T324" s="640"/>
      <c r="U324" s="676"/>
      <c r="V324" s="677"/>
      <c r="W324" s="677"/>
      <c r="X324" s="677"/>
      <c r="Y324" s="677"/>
      <c r="Z324" s="677"/>
      <c r="AA324" s="677"/>
      <c r="AB324" s="677"/>
      <c r="AC324" s="678"/>
      <c r="AD324" s="638"/>
      <c r="AE324" s="639"/>
      <c r="AF324" s="640"/>
      <c r="AG324" s="676"/>
      <c r="AH324" s="677"/>
      <c r="AI324" s="677"/>
      <c r="AJ324" s="677"/>
      <c r="AK324" s="677"/>
      <c r="AL324" s="677"/>
      <c r="AM324" s="677"/>
      <c r="AN324" s="677"/>
      <c r="AO324" s="678"/>
    </row>
    <row r="325" spans="2:47" ht="3.75" hidden="1" customHeight="1">
      <c r="B325" s="135"/>
      <c r="I325" s="136"/>
      <c r="J325" s="135"/>
      <c r="N325" s="629"/>
      <c r="O325" s="630"/>
      <c r="P325" s="630"/>
      <c r="Q325" s="632"/>
      <c r="R325" s="645"/>
      <c r="S325" s="645"/>
      <c r="T325" s="646"/>
      <c r="U325" s="679"/>
      <c r="V325" s="671"/>
      <c r="W325" s="671"/>
      <c r="X325" s="671"/>
      <c r="Y325" s="671"/>
      <c r="Z325" s="671"/>
      <c r="AA325" s="671"/>
      <c r="AB325" s="671"/>
      <c r="AC325" s="672"/>
      <c r="AD325" s="644"/>
      <c r="AE325" s="645"/>
      <c r="AF325" s="646"/>
      <c r="AG325" s="679"/>
      <c r="AH325" s="671"/>
      <c r="AI325" s="671"/>
      <c r="AJ325" s="671"/>
      <c r="AK325" s="671"/>
      <c r="AL325" s="671"/>
      <c r="AM325" s="671"/>
      <c r="AN325" s="671"/>
      <c r="AO325" s="672"/>
    </row>
    <row r="326" spans="2:47" ht="13.35" hidden="1" customHeight="1">
      <c r="B326" s="135"/>
      <c r="I326" s="136"/>
      <c r="J326" s="135"/>
      <c r="N326" s="629"/>
      <c r="O326" s="630"/>
      <c r="P326" s="630"/>
      <c r="Q326" s="632"/>
      <c r="R326" s="630" t="s">
        <v>19</v>
      </c>
      <c r="S326" s="630"/>
      <c r="T326" s="632"/>
      <c r="U326" s="673"/>
      <c r="V326" s="674"/>
      <c r="W326" s="674"/>
      <c r="X326" s="674"/>
      <c r="Y326" s="674"/>
      <c r="Z326" s="674"/>
      <c r="AA326" s="674"/>
      <c r="AB326" s="674"/>
      <c r="AC326" s="675"/>
      <c r="AD326" s="629" t="s">
        <v>20</v>
      </c>
      <c r="AE326" s="630"/>
      <c r="AF326" s="632"/>
      <c r="AG326" s="673"/>
      <c r="AH326" s="674"/>
      <c r="AI326" s="674"/>
      <c r="AJ326" s="674"/>
      <c r="AK326" s="674"/>
      <c r="AL326" s="674"/>
      <c r="AM326" s="674"/>
      <c r="AN326" s="674"/>
      <c r="AO326" s="675"/>
    </row>
    <row r="327" spans="2:47" ht="3.75" hidden="1" customHeight="1">
      <c r="B327" s="135"/>
      <c r="I327" s="136"/>
      <c r="J327" s="135"/>
      <c r="N327" s="638"/>
      <c r="O327" s="639"/>
      <c r="P327" s="639"/>
      <c r="Q327" s="640"/>
      <c r="R327" s="639"/>
      <c r="S327" s="639"/>
      <c r="T327" s="640"/>
      <c r="U327" s="676"/>
      <c r="V327" s="677"/>
      <c r="W327" s="677"/>
      <c r="X327" s="677"/>
      <c r="Y327" s="677"/>
      <c r="Z327" s="677"/>
      <c r="AA327" s="677"/>
      <c r="AB327" s="677"/>
      <c r="AC327" s="678"/>
      <c r="AD327" s="638"/>
      <c r="AE327" s="639"/>
      <c r="AF327" s="640"/>
      <c r="AG327" s="676"/>
      <c r="AH327" s="677"/>
      <c r="AI327" s="677"/>
      <c r="AJ327" s="677"/>
      <c r="AK327" s="677"/>
      <c r="AL327" s="677"/>
      <c r="AM327" s="677"/>
      <c r="AN327" s="677"/>
      <c r="AO327" s="678"/>
    </row>
    <row r="328" spans="2:47" ht="3.75" hidden="1" customHeight="1">
      <c r="B328" s="135"/>
      <c r="I328" s="136"/>
      <c r="J328" s="135"/>
      <c r="M328" s="136"/>
      <c r="N328" s="629"/>
      <c r="O328" s="630"/>
      <c r="P328" s="630"/>
      <c r="Q328" s="632"/>
      <c r="R328" s="644"/>
      <c r="S328" s="645"/>
      <c r="T328" s="645"/>
      <c r="U328" s="645"/>
      <c r="V328" s="645"/>
      <c r="W328" s="645"/>
      <c r="X328" s="645"/>
      <c r="Y328" s="645"/>
      <c r="Z328" s="645"/>
      <c r="AA328" s="645"/>
      <c r="AB328" s="645"/>
      <c r="AC328" s="645"/>
      <c r="AD328" s="645"/>
      <c r="AE328" s="645"/>
      <c r="AF328" s="645"/>
      <c r="AG328" s="645"/>
      <c r="AH328" s="645"/>
      <c r="AI328" s="645"/>
      <c r="AJ328" s="645"/>
      <c r="AK328" s="645"/>
      <c r="AL328" s="645"/>
      <c r="AM328" s="645"/>
      <c r="AN328" s="645"/>
      <c r="AO328" s="646"/>
    </row>
    <row r="329" spans="2:47" ht="13.35" hidden="1" customHeight="1">
      <c r="B329" s="135"/>
      <c r="I329" s="136"/>
      <c r="J329" s="135"/>
      <c r="M329" s="136"/>
      <c r="N329" s="629" t="s">
        <v>111</v>
      </c>
      <c r="O329" s="630"/>
      <c r="P329" s="630"/>
      <c r="Q329" s="632"/>
      <c r="R329" s="629"/>
      <c r="S329" s="680"/>
      <c r="T329" s="681"/>
      <c r="U329" s="630"/>
      <c r="V329" s="647"/>
      <c r="W329" s="630" t="s">
        <v>12</v>
      </c>
      <c r="X329" s="647"/>
      <c r="Y329" s="630" t="s">
        <v>11</v>
      </c>
      <c r="Z329" s="647"/>
      <c r="AA329" s="630" t="s">
        <v>364</v>
      </c>
      <c r="AB329" s="630"/>
      <c r="AC329" s="630"/>
      <c r="AD329" s="630"/>
      <c r="AE329" s="630"/>
      <c r="AF329" s="630"/>
      <c r="AG329" s="630"/>
      <c r="AH329" s="630"/>
      <c r="AI329" s="630"/>
      <c r="AJ329" s="630"/>
      <c r="AK329" s="630"/>
      <c r="AL329" s="630"/>
      <c r="AM329" s="630"/>
      <c r="AN329" s="630"/>
      <c r="AO329" s="632"/>
    </row>
    <row r="330" spans="2:47" ht="3.75" hidden="1" customHeight="1">
      <c r="B330" s="135"/>
      <c r="I330" s="136"/>
      <c r="J330" s="135"/>
      <c r="M330" s="136"/>
      <c r="N330" s="629"/>
      <c r="O330" s="630"/>
      <c r="P330" s="630"/>
      <c r="Q330" s="632"/>
      <c r="R330" s="629"/>
      <c r="S330" s="630"/>
      <c r="T330" s="630"/>
      <c r="U330" s="630"/>
      <c r="V330" s="630"/>
      <c r="W330" s="630"/>
      <c r="X330" s="630"/>
      <c r="Y330" s="630"/>
      <c r="Z330" s="630"/>
      <c r="AA330" s="630"/>
      <c r="AB330" s="630"/>
      <c r="AC330" s="630"/>
      <c r="AD330" s="630"/>
      <c r="AE330" s="630"/>
      <c r="AF330" s="630"/>
      <c r="AG330" s="630"/>
      <c r="AH330" s="630"/>
      <c r="AI330" s="630"/>
      <c r="AJ330" s="630"/>
      <c r="AK330" s="630"/>
      <c r="AL330" s="630"/>
      <c r="AM330" s="630"/>
      <c r="AN330" s="630"/>
      <c r="AO330" s="632"/>
    </row>
    <row r="331" spans="2:47" ht="3.75" hidden="1" customHeight="1">
      <c r="B331" s="135"/>
      <c r="J331" s="135"/>
      <c r="M331" s="136"/>
      <c r="N331" s="644"/>
      <c r="O331" s="645"/>
      <c r="P331" s="645"/>
      <c r="Q331" s="645"/>
      <c r="R331" s="713"/>
      <c r="S331" s="716"/>
      <c r="T331" s="645"/>
      <c r="U331" s="698"/>
      <c r="V331" s="644"/>
      <c r="W331" s="645"/>
      <c r="X331" s="645"/>
      <c r="Y331" s="645"/>
      <c r="Z331" s="645"/>
      <c r="AA331" s="645"/>
      <c r="AB331" s="645"/>
      <c r="AC331" s="645"/>
      <c r="AD331" s="645"/>
      <c r="AE331" s="645"/>
      <c r="AF331" s="645"/>
      <c r="AG331" s="645"/>
      <c r="AH331" s="649"/>
      <c r="AI331" s="649"/>
      <c r="AJ331" s="645"/>
      <c r="AK331" s="651"/>
      <c r="AL331" s="645"/>
      <c r="AM331" s="645"/>
      <c r="AN331" s="645"/>
      <c r="AO331" s="646"/>
    </row>
    <row r="332" spans="2:47" ht="13.35" hidden="1" customHeight="1">
      <c r="B332" s="135"/>
      <c r="J332" s="135"/>
      <c r="M332" s="136"/>
      <c r="N332" s="629" t="s">
        <v>30</v>
      </c>
      <c r="O332" s="630"/>
      <c r="P332" s="630"/>
      <c r="Q332" s="630"/>
      <c r="R332" s="714"/>
      <c r="S332" s="717"/>
      <c r="T332" s="630" t="s">
        <v>388</v>
      </c>
      <c r="U332" s="701"/>
      <c r="V332" s="629" t="s">
        <v>112</v>
      </c>
      <c r="W332" s="630"/>
      <c r="X332" s="630"/>
      <c r="Y332" s="630"/>
      <c r="Z332" s="630"/>
      <c r="AA332" s="630"/>
      <c r="AB332" s="630"/>
      <c r="AC332" s="630"/>
      <c r="AD332" s="630"/>
      <c r="AE332" s="630"/>
      <c r="AF332" s="630"/>
      <c r="AG332" s="630"/>
      <c r="AH332" s="636"/>
      <c r="AI332" s="636"/>
      <c r="AJ332" s="630"/>
      <c r="AK332" s="654"/>
      <c r="AL332" s="630"/>
      <c r="AM332" s="630"/>
      <c r="AN332" s="630"/>
      <c r="AO332" s="632"/>
    </row>
    <row r="333" spans="2:47" ht="3.75" hidden="1" customHeight="1">
      <c r="B333" s="135"/>
      <c r="J333" s="135"/>
      <c r="M333" s="136"/>
      <c r="N333" s="629"/>
      <c r="O333" s="630"/>
      <c r="P333" s="630"/>
      <c r="Q333" s="630"/>
      <c r="R333" s="715"/>
      <c r="S333" s="718"/>
      <c r="T333" s="639"/>
      <c r="U333" s="704"/>
      <c r="V333" s="638"/>
      <c r="W333" s="639"/>
      <c r="X333" s="639"/>
      <c r="Y333" s="639"/>
      <c r="Z333" s="639"/>
      <c r="AA333" s="639"/>
      <c r="AB333" s="639"/>
      <c r="AC333" s="639"/>
      <c r="AD333" s="639"/>
      <c r="AE333" s="639"/>
      <c r="AF333" s="639"/>
      <c r="AG333" s="639"/>
      <c r="AH333" s="642"/>
      <c r="AI333" s="642"/>
      <c r="AJ333" s="639"/>
      <c r="AK333" s="657"/>
      <c r="AL333" s="639"/>
      <c r="AM333" s="639"/>
      <c r="AN333" s="639"/>
      <c r="AO333" s="640"/>
    </row>
    <row r="334" spans="2:47" ht="3.75" hidden="1" customHeight="1">
      <c r="B334" s="135"/>
      <c r="I334" s="136"/>
      <c r="J334" s="135"/>
      <c r="M334" s="136"/>
      <c r="N334" s="644"/>
      <c r="O334" s="645"/>
      <c r="P334" s="645"/>
      <c r="Q334" s="646"/>
      <c r="R334" s="670" t="str">
        <f>新_変更_3!L48&amp;旧_新規_2!L37</f>
        <v/>
      </c>
      <c r="S334" s="671"/>
      <c r="T334" s="671"/>
      <c r="U334" s="672"/>
      <c r="V334" s="673"/>
      <c r="W334" s="675"/>
      <c r="X334" s="679"/>
      <c r="Y334" s="671"/>
      <c r="Z334" s="671"/>
      <c r="AA334" s="672"/>
      <c r="AB334" s="630"/>
      <c r="AC334" s="630"/>
      <c r="AD334" s="630"/>
      <c r="AE334" s="630"/>
      <c r="AF334" s="630"/>
      <c r="AG334" s="630"/>
      <c r="AH334" s="630"/>
      <c r="AI334" s="645"/>
      <c r="AJ334" s="630"/>
      <c r="AK334" s="630"/>
      <c r="AL334" s="630"/>
      <c r="AM334" s="630"/>
      <c r="AN334" s="630"/>
      <c r="AO334" s="632"/>
    </row>
    <row r="335" spans="2:47" ht="13.35" hidden="1" customHeight="1">
      <c r="B335" s="135"/>
      <c r="I335" s="136"/>
      <c r="J335" s="135"/>
      <c r="M335" s="136"/>
      <c r="N335" s="629" t="s">
        <v>114</v>
      </c>
      <c r="O335" s="630"/>
      <c r="P335" s="630"/>
      <c r="Q335" s="632"/>
      <c r="R335" s="673"/>
      <c r="S335" s="674"/>
      <c r="T335" s="674"/>
      <c r="U335" s="675"/>
      <c r="V335" s="673"/>
      <c r="W335" s="675"/>
      <c r="X335" s="673"/>
      <c r="Y335" s="674"/>
      <c r="Z335" s="674"/>
      <c r="AA335" s="675"/>
      <c r="AB335" s="668" t="s">
        <v>171</v>
      </c>
      <c r="AC335" s="630"/>
      <c r="AD335" s="630"/>
      <c r="AE335" s="630"/>
      <c r="AF335" s="630"/>
      <c r="AG335" s="630"/>
      <c r="AH335" s="630"/>
      <c r="AI335" s="630"/>
      <c r="AJ335" s="630"/>
      <c r="AK335" s="630"/>
      <c r="AL335" s="630"/>
      <c r="AM335" s="630"/>
      <c r="AN335" s="630"/>
      <c r="AO335" s="632"/>
    </row>
    <row r="336" spans="2:47" ht="3.75" hidden="1" customHeight="1">
      <c r="B336" s="135"/>
      <c r="I336" s="136"/>
      <c r="J336" s="135"/>
      <c r="M336" s="136"/>
      <c r="N336" s="629"/>
      <c r="O336" s="630"/>
      <c r="P336" s="630"/>
      <c r="Q336" s="632"/>
      <c r="R336" s="676"/>
      <c r="S336" s="677"/>
      <c r="T336" s="677"/>
      <c r="U336" s="678"/>
      <c r="V336" s="676"/>
      <c r="W336" s="678"/>
      <c r="X336" s="676"/>
      <c r="Y336" s="677"/>
      <c r="Z336" s="677"/>
      <c r="AA336" s="678"/>
      <c r="AB336" s="639"/>
      <c r="AC336" s="639"/>
      <c r="AD336" s="639"/>
      <c r="AE336" s="639"/>
      <c r="AF336" s="639"/>
      <c r="AG336" s="639"/>
      <c r="AH336" s="639"/>
      <c r="AI336" s="639"/>
      <c r="AJ336" s="639"/>
      <c r="AK336" s="639"/>
      <c r="AL336" s="639"/>
      <c r="AM336" s="639"/>
      <c r="AN336" s="639"/>
      <c r="AO336" s="640"/>
    </row>
    <row r="337" spans="2:47" ht="3.75" hidden="1" customHeight="1">
      <c r="B337" s="135"/>
      <c r="I337" s="136"/>
      <c r="J337" s="135"/>
      <c r="M337" s="136"/>
      <c r="N337" s="644"/>
      <c r="O337" s="645"/>
      <c r="P337" s="645"/>
      <c r="Q337" s="645"/>
      <c r="R337" s="644"/>
      <c r="S337" s="645"/>
      <c r="T337" s="645"/>
      <c r="U337" s="645"/>
      <c r="V337" s="645"/>
      <c r="W337" s="645"/>
      <c r="X337" s="645"/>
      <c r="Y337" s="645"/>
      <c r="Z337" s="645"/>
      <c r="AA337" s="646"/>
      <c r="AB337" s="644"/>
      <c r="AC337" s="630"/>
      <c r="AD337" s="630"/>
      <c r="AE337" s="630"/>
      <c r="AF337" s="630"/>
      <c r="AG337" s="630"/>
      <c r="AH337" s="630"/>
      <c r="AI337" s="632"/>
      <c r="AJ337" s="644"/>
      <c r="AK337" s="645"/>
      <c r="AL337" s="645"/>
      <c r="AM337" s="645"/>
      <c r="AN337" s="645"/>
      <c r="AO337" s="646"/>
    </row>
    <row r="338" spans="2:47" ht="13.35" hidden="1" customHeight="1">
      <c r="B338" s="135"/>
      <c r="I338" s="136"/>
      <c r="J338" s="135"/>
      <c r="M338" s="136"/>
      <c r="N338" s="629" t="s">
        <v>115</v>
      </c>
      <c r="O338" s="630"/>
      <c r="P338" s="630"/>
      <c r="Q338" s="630"/>
      <c r="R338" s="629"/>
      <c r="S338" s="742"/>
      <c r="T338" s="681"/>
      <c r="U338" s="630"/>
      <c r="V338" s="647"/>
      <c r="W338" s="630" t="s">
        <v>12</v>
      </c>
      <c r="X338" s="647"/>
      <c r="Y338" s="630" t="s">
        <v>11</v>
      </c>
      <c r="Z338" s="647"/>
      <c r="AA338" s="630" t="s">
        <v>364</v>
      </c>
      <c r="AB338" s="629" t="s">
        <v>170</v>
      </c>
      <c r="AC338" s="630"/>
      <c r="AD338" s="630"/>
      <c r="AE338" s="630"/>
      <c r="AF338" s="630"/>
      <c r="AG338" s="630"/>
      <c r="AH338" s="630"/>
      <c r="AI338" s="632"/>
      <c r="AJ338" s="629"/>
      <c r="AK338" s="680"/>
      <c r="AL338" s="682"/>
      <c r="AM338" s="682"/>
      <c r="AN338" s="682"/>
      <c r="AO338" s="681"/>
      <c r="AU338"/>
    </row>
    <row r="339" spans="2:47" ht="3.75" hidden="1" customHeight="1">
      <c r="B339" s="135"/>
      <c r="I339" s="136"/>
      <c r="J339" s="135"/>
      <c r="M339" s="136"/>
      <c r="N339" s="629"/>
      <c r="O339" s="630"/>
      <c r="P339" s="630"/>
      <c r="Q339" s="630"/>
      <c r="R339" s="638"/>
      <c r="S339" s="639"/>
      <c r="T339" s="639"/>
      <c r="U339" s="639"/>
      <c r="V339" s="639"/>
      <c r="W339" s="639"/>
      <c r="X339" s="639"/>
      <c r="Y339" s="639"/>
      <c r="Z339" s="639"/>
      <c r="AA339" s="640"/>
      <c r="AB339" s="638"/>
      <c r="AC339" s="639"/>
      <c r="AD339" s="639"/>
      <c r="AE339" s="639"/>
      <c r="AF339" s="639"/>
      <c r="AG339" s="639"/>
      <c r="AH339" s="639"/>
      <c r="AI339" s="640"/>
      <c r="AJ339" s="638"/>
      <c r="AK339" s="639"/>
      <c r="AL339" s="639"/>
      <c r="AM339" s="639"/>
      <c r="AN339" s="639"/>
      <c r="AO339" s="640"/>
    </row>
    <row r="340" spans="2:47" ht="3.75" customHeight="1">
      <c r="B340" s="135"/>
      <c r="I340" s="136"/>
      <c r="J340" s="135"/>
      <c r="M340" s="136"/>
      <c r="N340" s="130"/>
      <c r="O340" s="131"/>
      <c r="P340" s="131"/>
      <c r="Q340" s="132"/>
      <c r="R340" s="743" t="str" cm="1">
        <f t="array" ref="R340">IF(新_変更_3!AL39&lt;&gt;"",AND(新_変更_3!J38:AB44=新_変更_3!AL38:BD44),"")&amp;IF(旧_変更_2!G39&lt;&gt;"",AND(旧_変更_2!G30:Z34=旧_変更_2!G36:Z40),"")</f>
        <v/>
      </c>
      <c r="S340" s="684"/>
      <c r="T340" s="684"/>
      <c r="U340" s="684"/>
      <c r="V340" s="684"/>
      <c r="W340" s="684"/>
      <c r="X340" s="684"/>
      <c r="Y340" s="684"/>
      <c r="Z340" s="684"/>
      <c r="AA340" s="684"/>
      <c r="AB340" s="684"/>
      <c r="AC340" s="684"/>
      <c r="AD340" s="684"/>
      <c r="AE340" s="684"/>
      <c r="AF340" s="684"/>
      <c r="AG340" s="684"/>
      <c r="AH340" s="684"/>
      <c r="AI340" s="684"/>
      <c r="AJ340" s="684"/>
      <c r="AK340" s="684"/>
      <c r="AL340" s="684"/>
      <c r="AM340" s="684"/>
      <c r="AN340" s="684"/>
      <c r="AO340" s="685"/>
    </row>
    <row r="341" spans="2:47" ht="13.35" customHeight="1">
      <c r="B341" s="135"/>
      <c r="I341" s="136"/>
      <c r="J341" s="135"/>
      <c r="M341" s="136"/>
      <c r="N341" s="135" t="s">
        <v>32</v>
      </c>
      <c r="Q341" s="136"/>
      <c r="R341" s="686"/>
      <c r="S341" s="687"/>
      <c r="T341" s="687"/>
      <c r="U341" s="687"/>
      <c r="V341" s="687"/>
      <c r="W341" s="687"/>
      <c r="X341" s="687"/>
      <c r="Y341" s="687"/>
      <c r="Z341" s="687"/>
      <c r="AA341" s="687"/>
      <c r="AB341" s="687"/>
      <c r="AC341" s="687"/>
      <c r="AD341" s="687"/>
      <c r="AE341" s="687"/>
      <c r="AF341" s="687"/>
      <c r="AG341" s="687"/>
      <c r="AH341" s="687"/>
      <c r="AI341" s="687"/>
      <c r="AJ341" s="687"/>
      <c r="AK341" s="687"/>
      <c r="AL341" s="687"/>
      <c r="AM341" s="687"/>
      <c r="AN341" s="687"/>
      <c r="AO341" s="688"/>
    </row>
    <row r="342" spans="2:47" ht="3.45" customHeight="1">
      <c r="B342" s="135"/>
      <c r="I342" s="136"/>
      <c r="J342" s="135"/>
      <c r="M342" s="136"/>
      <c r="N342" s="140"/>
      <c r="O342" s="141"/>
      <c r="P342" s="141"/>
      <c r="Q342" s="142"/>
      <c r="R342" s="689"/>
      <c r="S342" s="690"/>
      <c r="T342" s="690"/>
      <c r="U342" s="690"/>
      <c r="V342" s="690"/>
      <c r="W342" s="690"/>
      <c r="X342" s="690"/>
      <c r="Y342" s="690"/>
      <c r="Z342" s="690"/>
      <c r="AA342" s="690"/>
      <c r="AB342" s="690"/>
      <c r="AC342" s="690"/>
      <c r="AD342" s="690"/>
      <c r="AE342" s="690"/>
      <c r="AF342" s="690"/>
      <c r="AG342" s="690"/>
      <c r="AH342" s="690"/>
      <c r="AI342" s="690"/>
      <c r="AJ342" s="690"/>
      <c r="AK342" s="690"/>
      <c r="AL342" s="690"/>
      <c r="AM342" s="690"/>
      <c r="AN342" s="690"/>
      <c r="AO342" s="691"/>
    </row>
    <row r="343" spans="2:47" ht="3.75" customHeight="1">
      <c r="B343" s="135"/>
      <c r="I343" s="136"/>
      <c r="J343" s="130"/>
      <c r="K343" s="131"/>
      <c r="L343" s="131"/>
      <c r="M343" s="132"/>
      <c r="N343" s="644"/>
      <c r="O343" s="645"/>
      <c r="P343" s="645"/>
      <c r="Q343" s="646"/>
      <c r="R343" s="644"/>
      <c r="S343" s="645"/>
      <c r="T343" s="645"/>
      <c r="U343" s="645"/>
      <c r="V343" s="645"/>
      <c r="W343" s="645"/>
      <c r="X343" s="645"/>
      <c r="Y343" s="645"/>
      <c r="Z343" s="645"/>
      <c r="AA343" s="646"/>
      <c r="AB343" s="644"/>
      <c r="AC343" s="645"/>
      <c r="AD343" s="645"/>
      <c r="AE343" s="646"/>
      <c r="AF343" s="645"/>
      <c r="AG343" s="645"/>
      <c r="AH343" s="645"/>
      <c r="AI343" s="645"/>
      <c r="AJ343" s="645"/>
      <c r="AK343" s="645"/>
      <c r="AL343" s="645"/>
      <c r="AM343" s="645"/>
      <c r="AN343" s="645"/>
      <c r="AO343" s="646"/>
    </row>
    <row r="344" spans="2:47" ht="13.35" customHeight="1">
      <c r="B344" s="135"/>
      <c r="I344" s="136"/>
      <c r="J344" s="135" t="s">
        <v>3994</v>
      </c>
      <c r="M344" s="136"/>
      <c r="N344" s="629" t="s">
        <v>27</v>
      </c>
      <c r="O344" s="630"/>
      <c r="P344" s="630"/>
      <c r="Q344" s="632"/>
      <c r="R344" s="629"/>
      <c r="S344" s="719"/>
      <c r="T344" s="744"/>
      <c r="U344" s="744"/>
      <c r="V344" s="744"/>
      <c r="W344" s="744"/>
      <c r="X344" s="744"/>
      <c r="Y344" s="744"/>
      <c r="Z344" s="744"/>
      <c r="AA344" s="745"/>
      <c r="AB344" s="629" t="s">
        <v>28</v>
      </c>
      <c r="AC344" s="630"/>
      <c r="AD344" s="630"/>
      <c r="AE344" s="632"/>
      <c r="AF344" s="629"/>
      <c r="AG344" s="720"/>
      <c r="AH344" s="746"/>
      <c r="AI344" s="746"/>
      <c r="AJ344" s="746"/>
      <c r="AK344" s="746"/>
      <c r="AL344" s="746"/>
      <c r="AM344" s="746"/>
      <c r="AN344" s="746"/>
      <c r="AO344" s="747"/>
    </row>
    <row r="345" spans="2:47" ht="3.75" customHeight="1">
      <c r="B345" s="135"/>
      <c r="I345" s="136"/>
      <c r="J345" s="135"/>
      <c r="M345" s="136"/>
      <c r="N345" s="638"/>
      <c r="O345" s="639"/>
      <c r="P345" s="639"/>
      <c r="Q345" s="640"/>
      <c r="R345" s="638"/>
      <c r="S345" s="639"/>
      <c r="T345" s="639"/>
      <c r="U345" s="639"/>
      <c r="V345" s="639"/>
      <c r="W345" s="639"/>
      <c r="X345" s="639"/>
      <c r="Y345" s="639"/>
      <c r="Z345" s="639"/>
      <c r="AA345" s="640"/>
      <c r="AB345" s="638"/>
      <c r="AC345" s="639"/>
      <c r="AD345" s="639"/>
      <c r="AE345" s="640"/>
      <c r="AF345" s="639"/>
      <c r="AG345" s="639"/>
      <c r="AH345" s="639"/>
      <c r="AI345" s="639"/>
      <c r="AJ345" s="639"/>
      <c r="AK345" s="639"/>
      <c r="AL345" s="639"/>
      <c r="AM345" s="639"/>
      <c r="AN345" s="639"/>
      <c r="AO345" s="640"/>
    </row>
    <row r="346" spans="2:47" ht="3.75" customHeight="1">
      <c r="B346" s="135"/>
      <c r="I346" s="136"/>
      <c r="J346" s="135"/>
      <c r="M346" s="136"/>
      <c r="N346" s="644"/>
      <c r="O346" s="645"/>
      <c r="P346" s="645"/>
      <c r="Q346" s="646"/>
      <c r="R346" s="644"/>
      <c r="S346" s="645"/>
      <c r="T346" s="645"/>
      <c r="U346" s="645"/>
      <c r="V346" s="645"/>
      <c r="W346" s="645"/>
      <c r="X346" s="645"/>
      <c r="Y346" s="645"/>
      <c r="Z346" s="645"/>
      <c r="AA346" s="646"/>
      <c r="AB346" s="644"/>
      <c r="AC346" s="645"/>
      <c r="AD346" s="645"/>
      <c r="AE346" s="646"/>
      <c r="AF346" s="644"/>
      <c r="AG346" s="645"/>
      <c r="AH346" s="645"/>
      <c r="AI346" s="645"/>
      <c r="AJ346" s="645"/>
      <c r="AK346" s="645"/>
      <c r="AL346" s="645"/>
      <c r="AM346" s="645"/>
      <c r="AN346" s="645"/>
      <c r="AO346" s="646"/>
    </row>
    <row r="347" spans="2:47" ht="13.35" customHeight="1">
      <c r="B347" s="135"/>
      <c r="I347" s="136"/>
      <c r="J347" s="135"/>
      <c r="M347" s="136"/>
      <c r="N347" s="629" t="s">
        <v>3990</v>
      </c>
      <c r="O347" s="630"/>
      <c r="P347" s="630"/>
      <c r="Q347" s="632"/>
      <c r="R347" s="629"/>
      <c r="S347" s="680"/>
      <c r="T347" s="681"/>
      <c r="U347" s="630"/>
      <c r="V347" s="647"/>
      <c r="W347" s="630" t="s">
        <v>12</v>
      </c>
      <c r="X347" s="647"/>
      <c r="Y347" s="630" t="s">
        <v>11</v>
      </c>
      <c r="Z347" s="647"/>
      <c r="AA347" s="632" t="s">
        <v>364</v>
      </c>
      <c r="AB347" s="629" t="s">
        <v>66</v>
      </c>
      <c r="AC347" s="630"/>
      <c r="AD347" s="630"/>
      <c r="AE347" s="632"/>
      <c r="AF347" s="629"/>
      <c r="AG347" s="680"/>
      <c r="AH347" s="681"/>
      <c r="AI347" s="630"/>
      <c r="AJ347" s="647"/>
      <c r="AK347" s="630" t="s">
        <v>12</v>
      </c>
      <c r="AL347" s="647"/>
      <c r="AM347" s="630" t="s">
        <v>11</v>
      </c>
      <c r="AN347" s="647"/>
      <c r="AO347" s="632" t="s">
        <v>364</v>
      </c>
    </row>
    <row r="348" spans="2:47" ht="3.75" customHeight="1">
      <c r="B348" s="135"/>
      <c r="I348" s="136"/>
      <c r="J348" s="135"/>
      <c r="M348" s="136"/>
      <c r="N348" s="638"/>
      <c r="O348" s="639"/>
      <c r="P348" s="639"/>
      <c r="Q348" s="640"/>
      <c r="R348" s="638"/>
      <c r="S348" s="639"/>
      <c r="T348" s="639"/>
      <c r="U348" s="639"/>
      <c r="V348" s="639"/>
      <c r="W348" s="639"/>
      <c r="X348" s="639"/>
      <c r="Y348" s="639"/>
      <c r="Z348" s="639"/>
      <c r="AA348" s="640"/>
      <c r="AB348" s="638"/>
      <c r="AC348" s="639"/>
      <c r="AD348" s="639"/>
      <c r="AE348" s="640"/>
      <c r="AF348" s="638"/>
      <c r="AG348" s="639"/>
      <c r="AH348" s="639"/>
      <c r="AI348" s="639"/>
      <c r="AJ348" s="639"/>
      <c r="AK348" s="639"/>
      <c r="AL348" s="639"/>
      <c r="AM348" s="639"/>
      <c r="AN348" s="639"/>
      <c r="AO348" s="640"/>
    </row>
    <row r="349" spans="2:47" ht="3.75" customHeight="1">
      <c r="B349" s="135"/>
      <c r="I349" s="136"/>
      <c r="J349" s="135"/>
      <c r="M349" s="136"/>
      <c r="N349" s="130"/>
      <c r="O349" s="131"/>
      <c r="P349" s="131"/>
      <c r="Q349" s="132"/>
      <c r="R349" s="697">
        <f>新_変更_3!J55</f>
        <v>0</v>
      </c>
      <c r="S349" s="684"/>
      <c r="T349" s="684"/>
      <c r="U349" s="684"/>
      <c r="V349" s="684"/>
      <c r="W349" s="684"/>
      <c r="X349" s="684"/>
      <c r="Y349" s="684"/>
      <c r="Z349" s="684"/>
      <c r="AA349" s="684"/>
      <c r="AB349" s="684"/>
      <c r="AC349" s="684"/>
      <c r="AD349" s="684"/>
      <c r="AE349" s="684"/>
      <c r="AF349" s="684"/>
      <c r="AG349" s="684"/>
      <c r="AH349" s="684"/>
      <c r="AI349" s="684"/>
      <c r="AJ349" s="685"/>
      <c r="AK349" s="645"/>
      <c r="AL349" s="645"/>
      <c r="AM349" s="645"/>
      <c r="AN349" s="645"/>
      <c r="AO349" s="646"/>
    </row>
    <row r="350" spans="2:47" ht="13.35" customHeight="1">
      <c r="B350" s="135"/>
      <c r="I350" s="136"/>
      <c r="J350" s="135"/>
      <c r="M350" s="136"/>
      <c r="N350" s="135" t="s">
        <v>8</v>
      </c>
      <c r="Q350" s="136"/>
      <c r="R350" s="686"/>
      <c r="S350" s="687"/>
      <c r="T350" s="687"/>
      <c r="U350" s="687"/>
      <c r="V350" s="687"/>
      <c r="W350" s="687"/>
      <c r="X350" s="687"/>
      <c r="Y350" s="687"/>
      <c r="Z350" s="687"/>
      <c r="AA350" s="687"/>
      <c r="AB350" s="687"/>
      <c r="AC350" s="687"/>
      <c r="AD350" s="687"/>
      <c r="AE350" s="687"/>
      <c r="AF350" s="687"/>
      <c r="AG350" s="687"/>
      <c r="AH350" s="687"/>
      <c r="AI350" s="687"/>
      <c r="AJ350" s="688"/>
      <c r="AK350" s="630"/>
      <c r="AL350" s="634" t="s">
        <v>13</v>
      </c>
      <c r="AM350" s="630" t="s">
        <v>29</v>
      </c>
      <c r="AN350" s="630"/>
      <c r="AO350" s="632"/>
    </row>
    <row r="351" spans="2:47" ht="3.75" customHeight="1">
      <c r="B351" s="135"/>
      <c r="I351" s="136"/>
      <c r="J351" s="135"/>
      <c r="M351" s="136"/>
      <c r="N351" s="140"/>
      <c r="O351" s="141"/>
      <c r="P351" s="141"/>
      <c r="Q351" s="142"/>
      <c r="R351" s="689"/>
      <c r="S351" s="690"/>
      <c r="T351" s="690"/>
      <c r="U351" s="690"/>
      <c r="V351" s="690"/>
      <c r="W351" s="690"/>
      <c r="X351" s="690"/>
      <c r="Y351" s="690"/>
      <c r="Z351" s="690"/>
      <c r="AA351" s="690"/>
      <c r="AB351" s="690"/>
      <c r="AC351" s="690"/>
      <c r="AD351" s="690"/>
      <c r="AE351" s="690"/>
      <c r="AF351" s="690"/>
      <c r="AG351" s="690"/>
      <c r="AH351" s="690"/>
      <c r="AI351" s="690"/>
      <c r="AJ351" s="691"/>
      <c r="AK351" s="639"/>
      <c r="AL351" s="639"/>
      <c r="AM351" s="639"/>
      <c r="AN351" s="639"/>
      <c r="AO351" s="640"/>
    </row>
    <row r="352" spans="2:47" ht="3.75" hidden="1" customHeight="1">
      <c r="B352" s="135"/>
      <c r="I352" s="136"/>
      <c r="J352" s="135"/>
      <c r="M352" s="136"/>
      <c r="N352" s="644"/>
      <c r="O352" s="645"/>
      <c r="P352" s="645"/>
      <c r="Q352" s="646"/>
      <c r="R352" s="679" t="str">
        <f xml:space="preserve"> IF(新_変更_3!J54&lt;&gt;"", ASC(PHONETIC(新_変更_3!J54)), "")</f>
        <v/>
      </c>
      <c r="S352" s="671"/>
      <c r="T352" s="671"/>
      <c r="U352" s="671"/>
      <c r="V352" s="671"/>
      <c r="W352" s="671"/>
      <c r="X352" s="671"/>
      <c r="Y352" s="671"/>
      <c r="Z352" s="671"/>
      <c r="AA352" s="671"/>
      <c r="AB352" s="671"/>
      <c r="AC352" s="671"/>
      <c r="AD352" s="671"/>
      <c r="AE352" s="671"/>
      <c r="AF352" s="671"/>
      <c r="AG352" s="671"/>
      <c r="AH352" s="671"/>
      <c r="AI352" s="671"/>
      <c r="AJ352" s="671"/>
      <c r="AK352" s="671"/>
      <c r="AL352" s="671"/>
      <c r="AM352" s="671"/>
      <c r="AN352" s="671"/>
      <c r="AO352" s="672"/>
    </row>
    <row r="353" spans="2:41" ht="13.35" hidden="1" customHeight="1">
      <c r="B353" s="135"/>
      <c r="I353" s="136"/>
      <c r="J353" s="135"/>
      <c r="M353" s="136"/>
      <c r="N353" s="629" t="s">
        <v>61</v>
      </c>
      <c r="O353" s="630"/>
      <c r="P353" s="630"/>
      <c r="Q353" s="632"/>
      <c r="R353" s="673"/>
      <c r="S353" s="674"/>
      <c r="T353" s="674"/>
      <c r="U353" s="674"/>
      <c r="V353" s="674"/>
      <c r="W353" s="674"/>
      <c r="X353" s="674"/>
      <c r="Y353" s="674"/>
      <c r="Z353" s="674"/>
      <c r="AA353" s="674"/>
      <c r="AB353" s="674"/>
      <c r="AC353" s="674"/>
      <c r="AD353" s="674"/>
      <c r="AE353" s="674"/>
      <c r="AF353" s="674"/>
      <c r="AG353" s="674"/>
      <c r="AH353" s="674"/>
      <c r="AI353" s="674"/>
      <c r="AJ353" s="674"/>
      <c r="AK353" s="674"/>
      <c r="AL353" s="674"/>
      <c r="AM353" s="674"/>
      <c r="AN353" s="674"/>
      <c r="AO353" s="675"/>
    </row>
    <row r="354" spans="2:41" ht="3.75" hidden="1" customHeight="1">
      <c r="B354" s="135"/>
      <c r="I354" s="136"/>
      <c r="J354" s="135"/>
      <c r="M354" s="136"/>
      <c r="N354" s="629"/>
      <c r="O354" s="630"/>
      <c r="P354" s="630"/>
      <c r="Q354" s="632"/>
      <c r="R354" s="676"/>
      <c r="S354" s="677"/>
      <c r="T354" s="677"/>
      <c r="U354" s="677"/>
      <c r="V354" s="677"/>
      <c r="W354" s="677"/>
      <c r="X354" s="677"/>
      <c r="Y354" s="677"/>
      <c r="Z354" s="677"/>
      <c r="AA354" s="677"/>
      <c r="AB354" s="677"/>
      <c r="AC354" s="677"/>
      <c r="AD354" s="677"/>
      <c r="AE354" s="677"/>
      <c r="AF354" s="677"/>
      <c r="AG354" s="677"/>
      <c r="AH354" s="677"/>
      <c r="AI354" s="677"/>
      <c r="AJ354" s="677"/>
      <c r="AK354" s="677"/>
      <c r="AL354" s="677"/>
      <c r="AM354" s="677"/>
      <c r="AN354" s="677"/>
      <c r="AO354" s="678"/>
    </row>
    <row r="355" spans="2:41" ht="3.75" hidden="1" customHeight="1">
      <c r="B355" s="135"/>
      <c r="I355" s="136"/>
      <c r="J355" s="135"/>
      <c r="N355" s="644"/>
      <c r="O355" s="645"/>
      <c r="P355" s="645"/>
      <c r="Q355" s="646"/>
      <c r="R355" s="630"/>
      <c r="S355" s="630"/>
      <c r="T355" s="630"/>
      <c r="U355" s="721"/>
      <c r="V355" s="699"/>
      <c r="W355" s="699"/>
      <c r="X355" s="700"/>
      <c r="Y355" s="645"/>
      <c r="Z355" s="748"/>
      <c r="AA355" s="699"/>
      <c r="AB355" s="699"/>
      <c r="AC355" s="708"/>
      <c r="AD355" s="630"/>
      <c r="AE355" s="630"/>
      <c r="AF355" s="630"/>
      <c r="AG355" s="679"/>
      <c r="AH355" s="671"/>
      <c r="AI355" s="671"/>
      <c r="AJ355" s="671"/>
      <c r="AK355" s="671"/>
      <c r="AL355" s="671"/>
      <c r="AM355" s="671"/>
      <c r="AN355" s="671"/>
      <c r="AO355" s="672"/>
    </row>
    <row r="356" spans="2:41" ht="13.35" hidden="1" customHeight="1">
      <c r="B356" s="135"/>
      <c r="I356" s="136"/>
      <c r="J356" s="135"/>
      <c r="N356" s="629"/>
      <c r="O356" s="630"/>
      <c r="P356" s="630"/>
      <c r="Q356" s="632"/>
      <c r="R356" s="630" t="s">
        <v>15</v>
      </c>
      <c r="S356" s="630"/>
      <c r="T356" s="630"/>
      <c r="U356" s="701"/>
      <c r="V356" s="702"/>
      <c r="W356" s="702"/>
      <c r="X356" s="703"/>
      <c r="Y356" s="662" t="s">
        <v>359</v>
      </c>
      <c r="Z356" s="709"/>
      <c r="AA356" s="702"/>
      <c r="AB356" s="702"/>
      <c r="AC356" s="710"/>
      <c r="AD356" s="630" t="s">
        <v>56</v>
      </c>
      <c r="AE356" s="630"/>
      <c r="AF356" s="630"/>
      <c r="AG356" s="673"/>
      <c r="AH356" s="674"/>
      <c r="AI356" s="674"/>
      <c r="AJ356" s="674"/>
      <c r="AK356" s="674"/>
      <c r="AL356" s="674"/>
      <c r="AM356" s="674"/>
      <c r="AN356" s="674"/>
      <c r="AO356" s="675"/>
    </row>
    <row r="357" spans="2:41" ht="3.75" hidden="1" customHeight="1">
      <c r="B357" s="135"/>
      <c r="I357" s="136"/>
      <c r="J357" s="135"/>
      <c r="N357" s="629"/>
      <c r="O357" s="630"/>
      <c r="P357" s="630"/>
      <c r="Q357" s="632"/>
      <c r="R357" s="639"/>
      <c r="S357" s="639"/>
      <c r="T357" s="639"/>
      <c r="U357" s="704"/>
      <c r="V357" s="705"/>
      <c r="W357" s="705"/>
      <c r="X357" s="706"/>
      <c r="Y357" s="639"/>
      <c r="Z357" s="711"/>
      <c r="AA357" s="705"/>
      <c r="AB357" s="705"/>
      <c r="AC357" s="712"/>
      <c r="AD357" s="639"/>
      <c r="AE357" s="639"/>
      <c r="AF357" s="639"/>
      <c r="AG357" s="676"/>
      <c r="AH357" s="677"/>
      <c r="AI357" s="677"/>
      <c r="AJ357" s="677"/>
      <c r="AK357" s="677"/>
      <c r="AL357" s="677"/>
      <c r="AM357" s="677"/>
      <c r="AN357" s="677"/>
      <c r="AO357" s="678"/>
    </row>
    <row r="358" spans="2:41" ht="3.75" hidden="1" customHeight="1">
      <c r="B358" s="135"/>
      <c r="I358" s="136"/>
      <c r="J358" s="135"/>
      <c r="N358" s="629"/>
      <c r="O358" s="630"/>
      <c r="P358" s="630"/>
      <c r="Q358" s="632"/>
      <c r="R358" s="645"/>
      <c r="S358" s="645"/>
      <c r="T358" s="646"/>
      <c r="U358" s="679"/>
      <c r="V358" s="671"/>
      <c r="W358" s="671"/>
      <c r="X358" s="671"/>
      <c r="Y358" s="671"/>
      <c r="Z358" s="671"/>
      <c r="AA358" s="671"/>
      <c r="AB358" s="671"/>
      <c r="AC358" s="672"/>
      <c r="AD358" s="644"/>
      <c r="AE358" s="645"/>
      <c r="AF358" s="646"/>
      <c r="AG358" s="679"/>
      <c r="AH358" s="671"/>
      <c r="AI358" s="671"/>
      <c r="AJ358" s="671"/>
      <c r="AK358" s="671"/>
      <c r="AL358" s="671"/>
      <c r="AM358" s="671"/>
      <c r="AN358" s="671"/>
      <c r="AO358" s="672"/>
    </row>
    <row r="359" spans="2:41" ht="13.35" hidden="1" customHeight="1">
      <c r="B359" s="135"/>
      <c r="I359" s="136"/>
      <c r="N359" s="629" t="s">
        <v>23</v>
      </c>
      <c r="O359" s="630"/>
      <c r="P359" s="630"/>
      <c r="Q359" s="632"/>
      <c r="R359" s="630" t="s">
        <v>17</v>
      </c>
      <c r="S359" s="630"/>
      <c r="T359" s="632"/>
      <c r="U359" s="673"/>
      <c r="V359" s="674"/>
      <c r="W359" s="674"/>
      <c r="X359" s="674"/>
      <c r="Y359" s="674"/>
      <c r="Z359" s="674"/>
      <c r="AA359" s="674"/>
      <c r="AB359" s="674"/>
      <c r="AC359" s="675"/>
      <c r="AD359" s="629" t="s">
        <v>18</v>
      </c>
      <c r="AE359" s="630"/>
      <c r="AF359" s="632"/>
      <c r="AG359" s="673"/>
      <c r="AH359" s="674"/>
      <c r="AI359" s="674"/>
      <c r="AJ359" s="674"/>
      <c r="AK359" s="674"/>
      <c r="AL359" s="674"/>
      <c r="AM359" s="674"/>
      <c r="AN359" s="674"/>
      <c r="AO359" s="675"/>
    </row>
    <row r="360" spans="2:41" ht="3.75" hidden="1" customHeight="1">
      <c r="B360" s="135"/>
      <c r="I360" s="136"/>
      <c r="J360" s="135"/>
      <c r="N360" s="629"/>
      <c r="O360" s="630"/>
      <c r="P360" s="630"/>
      <c r="Q360" s="632"/>
      <c r="R360" s="639"/>
      <c r="S360" s="639"/>
      <c r="T360" s="640"/>
      <c r="U360" s="676"/>
      <c r="V360" s="677"/>
      <c r="W360" s="677"/>
      <c r="X360" s="677"/>
      <c r="Y360" s="677"/>
      <c r="Z360" s="677"/>
      <c r="AA360" s="677"/>
      <c r="AB360" s="677"/>
      <c r="AC360" s="678"/>
      <c r="AD360" s="638"/>
      <c r="AE360" s="639"/>
      <c r="AF360" s="640"/>
      <c r="AG360" s="676"/>
      <c r="AH360" s="677"/>
      <c r="AI360" s="677"/>
      <c r="AJ360" s="677"/>
      <c r="AK360" s="677"/>
      <c r="AL360" s="677"/>
      <c r="AM360" s="677"/>
      <c r="AN360" s="677"/>
      <c r="AO360" s="678"/>
    </row>
    <row r="361" spans="2:41" ht="3.75" hidden="1" customHeight="1">
      <c r="B361" s="135"/>
      <c r="I361" s="136"/>
      <c r="J361" s="135"/>
      <c r="N361" s="629"/>
      <c r="O361" s="630"/>
      <c r="P361" s="630"/>
      <c r="Q361" s="632"/>
      <c r="R361" s="645"/>
      <c r="S361" s="645"/>
      <c r="T361" s="646"/>
      <c r="U361" s="722"/>
      <c r="V361" s="723"/>
      <c r="W361" s="723"/>
      <c r="X361" s="723"/>
      <c r="Y361" s="723"/>
      <c r="Z361" s="723"/>
      <c r="AA361" s="723"/>
      <c r="AB361" s="723"/>
      <c r="AC361" s="724"/>
      <c r="AD361" s="644"/>
      <c r="AE361" s="645"/>
      <c r="AF361" s="646"/>
      <c r="AG361" s="679"/>
      <c r="AH361" s="671"/>
      <c r="AI361" s="671"/>
      <c r="AJ361" s="671"/>
      <c r="AK361" s="671"/>
      <c r="AL361" s="671"/>
      <c r="AM361" s="671"/>
      <c r="AN361" s="671"/>
      <c r="AO361" s="672"/>
    </row>
    <row r="362" spans="2:41" ht="13.35" hidden="1" customHeight="1">
      <c r="B362" s="135"/>
      <c r="I362" s="136"/>
      <c r="J362" s="135"/>
      <c r="N362" s="629"/>
      <c r="O362" s="630"/>
      <c r="P362" s="630"/>
      <c r="Q362" s="632"/>
      <c r="R362" s="630" t="s">
        <v>19</v>
      </c>
      <c r="S362" s="630"/>
      <c r="T362" s="632"/>
      <c r="U362" s="725"/>
      <c r="V362" s="726"/>
      <c r="W362" s="726"/>
      <c r="X362" s="726"/>
      <c r="Y362" s="726"/>
      <c r="Z362" s="726"/>
      <c r="AA362" s="726"/>
      <c r="AB362" s="726"/>
      <c r="AC362" s="727"/>
      <c r="AD362" s="629" t="s">
        <v>20</v>
      </c>
      <c r="AE362" s="630"/>
      <c r="AF362" s="632"/>
      <c r="AG362" s="673"/>
      <c r="AH362" s="674"/>
      <c r="AI362" s="674"/>
      <c r="AJ362" s="674"/>
      <c r="AK362" s="674"/>
      <c r="AL362" s="674"/>
      <c r="AM362" s="674"/>
      <c r="AN362" s="674"/>
      <c r="AO362" s="675"/>
    </row>
    <row r="363" spans="2:41" ht="3.75" hidden="1" customHeight="1">
      <c r="B363" s="135"/>
      <c r="I363" s="136"/>
      <c r="J363" s="135"/>
      <c r="N363" s="638"/>
      <c r="O363" s="639"/>
      <c r="P363" s="639"/>
      <c r="Q363" s="640"/>
      <c r="R363" s="639"/>
      <c r="S363" s="639"/>
      <c r="T363" s="640"/>
      <c r="U363" s="728"/>
      <c r="V363" s="729"/>
      <c r="W363" s="729"/>
      <c r="X363" s="729"/>
      <c r="Y363" s="729"/>
      <c r="Z363" s="729"/>
      <c r="AA363" s="729"/>
      <c r="AB363" s="729"/>
      <c r="AC363" s="730"/>
      <c r="AD363" s="638"/>
      <c r="AE363" s="639"/>
      <c r="AF363" s="640"/>
      <c r="AG363" s="676"/>
      <c r="AH363" s="677"/>
      <c r="AI363" s="677"/>
      <c r="AJ363" s="677"/>
      <c r="AK363" s="677"/>
      <c r="AL363" s="677"/>
      <c r="AM363" s="677"/>
      <c r="AN363" s="677"/>
      <c r="AO363" s="678"/>
    </row>
    <row r="364" spans="2:41" ht="3.75" hidden="1" customHeight="1">
      <c r="B364" s="135"/>
      <c r="I364" s="136"/>
      <c r="J364" s="135"/>
      <c r="M364" s="136"/>
      <c r="N364" s="629"/>
      <c r="O364" s="630"/>
      <c r="P364" s="630"/>
      <c r="Q364" s="632"/>
      <c r="R364" s="644"/>
      <c r="S364" s="645"/>
      <c r="T364" s="645"/>
      <c r="U364" s="645"/>
      <c r="V364" s="645"/>
      <c r="W364" s="645"/>
      <c r="X364" s="645"/>
      <c r="Y364" s="645"/>
      <c r="Z364" s="645"/>
      <c r="AA364" s="645"/>
      <c r="AB364" s="645"/>
      <c r="AC364" s="645"/>
      <c r="AD364" s="645"/>
      <c r="AE364" s="645"/>
      <c r="AF364" s="645"/>
      <c r="AG364" s="645"/>
      <c r="AH364" s="645"/>
      <c r="AI364" s="645"/>
      <c r="AJ364" s="645"/>
      <c r="AK364" s="645"/>
      <c r="AL364" s="645"/>
      <c r="AM364" s="645"/>
      <c r="AN364" s="645"/>
      <c r="AO364" s="646"/>
    </row>
    <row r="365" spans="2:41" ht="13.35" hidden="1" customHeight="1">
      <c r="B365" s="135"/>
      <c r="I365" s="136"/>
      <c r="J365" s="135"/>
      <c r="M365" s="136"/>
      <c r="N365" s="629" t="s">
        <v>111</v>
      </c>
      <c r="O365" s="630"/>
      <c r="P365" s="630"/>
      <c r="Q365" s="632"/>
      <c r="R365" s="629"/>
      <c r="S365" s="680"/>
      <c r="T365" s="681"/>
      <c r="U365" s="630"/>
      <c r="V365" s="647"/>
      <c r="W365" s="630" t="s">
        <v>12</v>
      </c>
      <c r="X365" s="647"/>
      <c r="Y365" s="630" t="s">
        <v>11</v>
      </c>
      <c r="Z365" s="647"/>
      <c r="AA365" s="630" t="s">
        <v>364</v>
      </c>
      <c r="AB365" s="630"/>
      <c r="AC365" s="630"/>
      <c r="AD365" s="630"/>
      <c r="AE365" s="630"/>
      <c r="AF365" s="630"/>
      <c r="AG365" s="630"/>
      <c r="AH365" s="630"/>
      <c r="AI365" s="630"/>
      <c r="AJ365" s="630"/>
      <c r="AK365" s="630"/>
      <c r="AL365" s="630"/>
      <c r="AM365" s="630"/>
      <c r="AN365" s="630"/>
      <c r="AO365" s="632"/>
    </row>
    <row r="366" spans="2:41" ht="3.75" hidden="1" customHeight="1">
      <c r="B366" s="135"/>
      <c r="I366" s="136"/>
      <c r="J366" s="135"/>
      <c r="M366" s="136"/>
      <c r="N366" s="629"/>
      <c r="O366" s="630"/>
      <c r="P366" s="630"/>
      <c r="Q366" s="632"/>
      <c r="R366" s="629"/>
      <c r="S366" s="630"/>
      <c r="T366" s="630"/>
      <c r="U366" s="630"/>
      <c r="V366" s="630"/>
      <c r="W366" s="630"/>
      <c r="X366" s="630"/>
      <c r="Y366" s="630"/>
      <c r="Z366" s="630"/>
      <c r="AA366" s="630"/>
      <c r="AB366" s="630"/>
      <c r="AC366" s="630"/>
      <c r="AD366" s="630"/>
      <c r="AE366" s="630"/>
      <c r="AF366" s="630"/>
      <c r="AG366" s="630"/>
      <c r="AH366" s="630"/>
      <c r="AI366" s="630"/>
      <c r="AJ366" s="630"/>
      <c r="AK366" s="630"/>
      <c r="AL366" s="630"/>
      <c r="AM366" s="630"/>
      <c r="AN366" s="630"/>
      <c r="AO366" s="632"/>
    </row>
    <row r="367" spans="2:41" ht="3.75" hidden="1" customHeight="1">
      <c r="B367" s="135"/>
      <c r="I367" s="136"/>
      <c r="J367" s="135"/>
      <c r="M367" s="136"/>
      <c r="N367" s="644"/>
      <c r="O367" s="645"/>
      <c r="P367" s="645"/>
      <c r="Q367" s="645"/>
      <c r="R367" s="713"/>
      <c r="S367" s="716"/>
      <c r="T367" s="645"/>
      <c r="U367" s="731"/>
      <c r="V367" s="644"/>
      <c r="W367" s="645"/>
      <c r="X367" s="645"/>
      <c r="Y367" s="645"/>
      <c r="Z367" s="645"/>
      <c r="AA367" s="645"/>
      <c r="AB367" s="645"/>
      <c r="AC367" s="645"/>
      <c r="AD367" s="645"/>
      <c r="AE367" s="645"/>
      <c r="AF367" s="645"/>
      <c r="AG367" s="645"/>
      <c r="AH367" s="649"/>
      <c r="AI367" s="649"/>
      <c r="AJ367" s="645"/>
      <c r="AK367" s="651"/>
      <c r="AL367" s="645"/>
      <c r="AM367" s="645"/>
      <c r="AN367" s="645"/>
      <c r="AO367" s="646"/>
    </row>
    <row r="368" spans="2:41" ht="13.35" hidden="1" customHeight="1">
      <c r="B368" s="135"/>
      <c r="I368" s="136"/>
      <c r="J368" s="135"/>
      <c r="M368" s="136"/>
      <c r="N368" s="629" t="s">
        <v>30</v>
      </c>
      <c r="O368" s="630"/>
      <c r="P368" s="630"/>
      <c r="Q368" s="630"/>
      <c r="R368" s="714"/>
      <c r="S368" s="717"/>
      <c r="T368" s="630" t="s">
        <v>388</v>
      </c>
      <c r="U368" s="732"/>
      <c r="V368" s="629" t="s">
        <v>112</v>
      </c>
      <c r="W368" s="630"/>
      <c r="X368" s="630"/>
      <c r="Y368" s="630"/>
      <c r="Z368" s="630"/>
      <c r="AA368" s="630"/>
      <c r="AB368" s="630"/>
      <c r="AC368" s="630"/>
      <c r="AD368" s="630"/>
      <c r="AE368" s="630"/>
      <c r="AF368" s="630"/>
      <c r="AG368" s="630"/>
      <c r="AH368" s="636"/>
      <c r="AI368" s="636"/>
      <c r="AJ368" s="630"/>
      <c r="AK368" s="654"/>
      <c r="AL368" s="630"/>
      <c r="AM368" s="630"/>
      <c r="AN368" s="630"/>
      <c r="AO368" s="632"/>
    </row>
    <row r="369" spans="2:41" ht="3.75" hidden="1" customHeight="1">
      <c r="B369" s="135"/>
      <c r="I369" s="136"/>
      <c r="J369" s="135"/>
      <c r="M369" s="136"/>
      <c r="N369" s="629"/>
      <c r="O369" s="630"/>
      <c r="P369" s="630"/>
      <c r="Q369" s="630"/>
      <c r="R369" s="715"/>
      <c r="S369" s="718"/>
      <c r="T369" s="639"/>
      <c r="U369" s="733"/>
      <c r="V369" s="638"/>
      <c r="W369" s="639"/>
      <c r="X369" s="639"/>
      <c r="Y369" s="639"/>
      <c r="Z369" s="639"/>
      <c r="AA369" s="639"/>
      <c r="AB369" s="639"/>
      <c r="AC369" s="639"/>
      <c r="AD369" s="639"/>
      <c r="AE369" s="639"/>
      <c r="AF369" s="639"/>
      <c r="AG369" s="639"/>
      <c r="AH369" s="642"/>
      <c r="AI369" s="642"/>
      <c r="AJ369" s="639"/>
      <c r="AK369" s="657"/>
      <c r="AL369" s="639"/>
      <c r="AM369" s="639"/>
      <c r="AN369" s="639"/>
      <c r="AO369" s="640"/>
    </row>
    <row r="370" spans="2:41" ht="3.75" hidden="1" customHeight="1">
      <c r="B370" s="135"/>
      <c r="I370" s="136"/>
      <c r="J370" s="135"/>
      <c r="M370" s="136"/>
      <c r="N370" s="644"/>
      <c r="O370" s="645"/>
      <c r="P370" s="645"/>
      <c r="Q370" s="646"/>
      <c r="R370" s="670"/>
      <c r="S370" s="734"/>
      <c r="T370" s="734"/>
      <c r="U370" s="735"/>
      <c r="V370" s="679"/>
      <c r="W370" s="672"/>
      <c r="X370" s="679"/>
      <c r="Y370" s="671"/>
      <c r="Z370" s="671"/>
      <c r="AA370" s="672"/>
      <c r="AB370" s="630"/>
      <c r="AC370" s="630"/>
      <c r="AD370" s="630"/>
      <c r="AE370" s="630"/>
      <c r="AF370" s="630"/>
      <c r="AG370" s="630"/>
      <c r="AH370" s="630"/>
      <c r="AI370" s="645"/>
      <c r="AJ370" s="630"/>
      <c r="AK370" s="630"/>
      <c r="AL370" s="630"/>
      <c r="AM370" s="630"/>
      <c r="AN370" s="630"/>
      <c r="AO370" s="632"/>
    </row>
    <row r="371" spans="2:41" ht="13.35" hidden="1" customHeight="1">
      <c r="B371" s="135"/>
      <c r="I371" s="136"/>
      <c r="J371" s="135"/>
      <c r="M371" s="136"/>
      <c r="N371" s="629" t="s">
        <v>114</v>
      </c>
      <c r="O371" s="630"/>
      <c r="P371" s="630"/>
      <c r="Q371" s="632"/>
      <c r="R371" s="736"/>
      <c r="S371" s="737"/>
      <c r="T371" s="737"/>
      <c r="U371" s="738"/>
      <c r="V371" s="673"/>
      <c r="W371" s="675"/>
      <c r="X371" s="673"/>
      <c r="Y371" s="674"/>
      <c r="Z371" s="674"/>
      <c r="AA371" s="675"/>
      <c r="AB371" s="668" t="s">
        <v>171</v>
      </c>
      <c r="AC371" s="630"/>
      <c r="AD371" s="630"/>
      <c r="AE371" s="630"/>
      <c r="AF371" s="630"/>
      <c r="AG371" s="630"/>
      <c r="AH371" s="630"/>
      <c r="AI371" s="630"/>
      <c r="AJ371" s="630"/>
      <c r="AK371" s="630"/>
      <c r="AL371" s="630"/>
      <c r="AM371" s="630"/>
      <c r="AN371" s="630"/>
      <c r="AO371" s="632"/>
    </row>
    <row r="372" spans="2:41" ht="3.75" hidden="1" customHeight="1">
      <c r="B372" s="135"/>
      <c r="I372" s="136"/>
      <c r="J372" s="135"/>
      <c r="M372" s="136"/>
      <c r="N372" s="629"/>
      <c r="O372" s="630"/>
      <c r="P372" s="630"/>
      <c r="Q372" s="632"/>
      <c r="R372" s="739"/>
      <c r="S372" s="740"/>
      <c r="T372" s="740"/>
      <c r="U372" s="741"/>
      <c r="V372" s="676"/>
      <c r="W372" s="678"/>
      <c r="X372" s="676"/>
      <c r="Y372" s="677"/>
      <c r="Z372" s="677"/>
      <c r="AA372" s="678"/>
      <c r="AB372" s="639"/>
      <c r="AC372" s="639"/>
      <c r="AD372" s="639"/>
      <c r="AE372" s="639"/>
      <c r="AF372" s="639"/>
      <c r="AG372" s="639"/>
      <c r="AH372" s="639"/>
      <c r="AI372" s="639"/>
      <c r="AJ372" s="639"/>
      <c r="AK372" s="639"/>
      <c r="AL372" s="639"/>
      <c r="AM372" s="639"/>
      <c r="AN372" s="639"/>
      <c r="AO372" s="640"/>
    </row>
    <row r="373" spans="2:41" ht="3.75" hidden="1" customHeight="1">
      <c r="B373" s="135"/>
      <c r="I373" s="136"/>
      <c r="J373" s="135"/>
      <c r="M373" s="136"/>
      <c r="N373" s="644"/>
      <c r="O373" s="645"/>
      <c r="P373" s="645"/>
      <c r="Q373" s="645"/>
      <c r="R373" s="644"/>
      <c r="S373" s="645"/>
      <c r="T373" s="645"/>
      <c r="U373" s="645"/>
      <c r="V373" s="645"/>
      <c r="W373" s="645"/>
      <c r="X373" s="645"/>
      <c r="Y373" s="645"/>
      <c r="Z373" s="645"/>
      <c r="AA373" s="646"/>
      <c r="AB373" s="644"/>
      <c r="AC373" s="630"/>
      <c r="AD373" s="630"/>
      <c r="AE373" s="630"/>
      <c r="AF373" s="630"/>
      <c r="AG373" s="630"/>
      <c r="AH373" s="630"/>
      <c r="AI373" s="632"/>
      <c r="AJ373" s="644"/>
      <c r="AK373" s="645"/>
      <c r="AL373" s="645"/>
      <c r="AM373" s="645"/>
      <c r="AN373" s="645"/>
      <c r="AO373" s="646"/>
    </row>
    <row r="374" spans="2:41" ht="13.35" hidden="1" customHeight="1">
      <c r="B374" s="135"/>
      <c r="I374" s="136"/>
      <c r="J374" s="135"/>
      <c r="M374" s="136"/>
      <c r="N374" s="629" t="s">
        <v>115</v>
      </c>
      <c r="O374" s="630"/>
      <c r="P374" s="630"/>
      <c r="Q374" s="630"/>
      <c r="R374" s="629"/>
      <c r="S374" s="680"/>
      <c r="T374" s="681"/>
      <c r="U374" s="630"/>
      <c r="V374" s="669"/>
      <c r="W374" s="630" t="s">
        <v>12</v>
      </c>
      <c r="X374" s="647"/>
      <c r="Y374" s="630" t="s">
        <v>11</v>
      </c>
      <c r="Z374" s="647"/>
      <c r="AA374" s="630" t="s">
        <v>364</v>
      </c>
      <c r="AB374" s="629" t="s">
        <v>170</v>
      </c>
      <c r="AC374" s="630"/>
      <c r="AD374" s="630"/>
      <c r="AE374" s="630"/>
      <c r="AF374" s="630"/>
      <c r="AG374" s="630"/>
      <c r="AH374" s="630"/>
      <c r="AI374" s="632"/>
      <c r="AJ374" s="629"/>
      <c r="AK374" s="680"/>
      <c r="AL374" s="682"/>
      <c r="AM374" s="682"/>
      <c r="AN374" s="682"/>
      <c r="AO374" s="681"/>
    </row>
    <row r="375" spans="2:41" ht="3.75" hidden="1" customHeight="1">
      <c r="B375" s="135"/>
      <c r="I375" s="136"/>
      <c r="J375" s="135"/>
      <c r="M375" s="136"/>
      <c r="N375" s="629"/>
      <c r="O375" s="630"/>
      <c r="P375" s="630"/>
      <c r="Q375" s="630"/>
      <c r="R375" s="638"/>
      <c r="S375" s="639"/>
      <c r="T375" s="639"/>
      <c r="U375" s="639"/>
      <c r="V375" s="639"/>
      <c r="W375" s="639"/>
      <c r="X375" s="639"/>
      <c r="Y375" s="639"/>
      <c r="Z375" s="639"/>
      <c r="AA375" s="640"/>
      <c r="AB375" s="638"/>
      <c r="AC375" s="639"/>
      <c r="AD375" s="639"/>
      <c r="AE375" s="639"/>
      <c r="AF375" s="639"/>
      <c r="AG375" s="639"/>
      <c r="AH375" s="639"/>
      <c r="AI375" s="640"/>
      <c r="AJ375" s="638"/>
      <c r="AK375" s="639"/>
      <c r="AL375" s="639"/>
      <c r="AM375" s="639"/>
      <c r="AN375" s="639"/>
      <c r="AO375" s="640"/>
    </row>
    <row r="376" spans="2:41" ht="3.75" customHeight="1">
      <c r="B376" s="135"/>
      <c r="I376" s="136"/>
      <c r="J376" s="135"/>
      <c r="M376" s="136"/>
      <c r="N376" s="130"/>
      <c r="O376" s="131"/>
      <c r="P376" s="131"/>
      <c r="Q376" s="132"/>
      <c r="R376" s="683" t="str" cm="1">
        <f t="array" ref="R376">IF(新_変更_3!AL55&lt;&gt;"",AND(新_変更_3!J54:AB59=新_変更_3!AL54:BD59),"")</f>
        <v/>
      </c>
      <c r="S376" s="684"/>
      <c r="T376" s="684"/>
      <c r="U376" s="684"/>
      <c r="V376" s="684"/>
      <c r="W376" s="684"/>
      <c r="X376" s="684"/>
      <c r="Y376" s="684"/>
      <c r="Z376" s="684"/>
      <c r="AA376" s="684"/>
      <c r="AB376" s="684"/>
      <c r="AC376" s="684"/>
      <c r="AD376" s="684"/>
      <c r="AE376" s="684"/>
      <c r="AF376" s="684"/>
      <c r="AG376" s="684"/>
      <c r="AH376" s="684"/>
      <c r="AI376" s="684"/>
      <c r="AJ376" s="684"/>
      <c r="AK376" s="684"/>
      <c r="AL376" s="684"/>
      <c r="AM376" s="684"/>
      <c r="AN376" s="684"/>
      <c r="AO376" s="685"/>
    </row>
    <row r="377" spans="2:41" ht="13.35" customHeight="1">
      <c r="B377" s="135"/>
      <c r="I377" s="136"/>
      <c r="J377" s="135"/>
      <c r="M377" s="136"/>
      <c r="N377" s="135" t="s">
        <v>32</v>
      </c>
      <c r="Q377" s="136"/>
      <c r="R377" s="686"/>
      <c r="S377" s="687"/>
      <c r="T377" s="687"/>
      <c r="U377" s="687"/>
      <c r="V377" s="687"/>
      <c r="W377" s="687"/>
      <c r="X377" s="687"/>
      <c r="Y377" s="687"/>
      <c r="Z377" s="687"/>
      <c r="AA377" s="687"/>
      <c r="AB377" s="687"/>
      <c r="AC377" s="687"/>
      <c r="AD377" s="687"/>
      <c r="AE377" s="687"/>
      <c r="AF377" s="687"/>
      <c r="AG377" s="687"/>
      <c r="AH377" s="687"/>
      <c r="AI377" s="687"/>
      <c r="AJ377" s="687"/>
      <c r="AK377" s="687"/>
      <c r="AL377" s="687"/>
      <c r="AM377" s="687"/>
      <c r="AN377" s="687"/>
      <c r="AO377" s="688"/>
    </row>
    <row r="378" spans="2:41" ht="3.75" customHeight="1">
      <c r="B378" s="135"/>
      <c r="I378" s="136"/>
      <c r="J378" s="135"/>
      <c r="M378" s="136"/>
      <c r="N378" s="140"/>
      <c r="O378" s="141"/>
      <c r="P378" s="141"/>
      <c r="Q378" s="142"/>
      <c r="R378" s="689"/>
      <c r="S378" s="690"/>
      <c r="T378" s="690"/>
      <c r="U378" s="690"/>
      <c r="V378" s="690"/>
      <c r="W378" s="690"/>
      <c r="X378" s="690"/>
      <c r="Y378" s="690"/>
      <c r="Z378" s="690"/>
      <c r="AA378" s="690"/>
      <c r="AB378" s="690"/>
      <c r="AC378" s="690"/>
      <c r="AD378" s="690"/>
      <c r="AE378" s="690"/>
      <c r="AF378" s="690"/>
      <c r="AG378" s="690"/>
      <c r="AH378" s="690"/>
      <c r="AI378" s="690"/>
      <c r="AJ378" s="690"/>
      <c r="AK378" s="690"/>
      <c r="AL378" s="690"/>
      <c r="AM378" s="690"/>
      <c r="AN378" s="690"/>
      <c r="AO378" s="691"/>
    </row>
    <row r="379" spans="2:41" ht="3.75" customHeight="1">
      <c r="B379" s="135"/>
      <c r="I379" s="136"/>
      <c r="J379" s="130"/>
      <c r="K379" s="131"/>
      <c r="L379" s="131"/>
      <c r="M379" s="132"/>
      <c r="N379" s="644"/>
      <c r="O379" s="645"/>
      <c r="P379" s="645"/>
      <c r="Q379" s="646"/>
      <c r="R379" s="644"/>
      <c r="S379" s="645"/>
      <c r="T379" s="645"/>
      <c r="U379" s="645"/>
      <c r="V379" s="645"/>
      <c r="W379" s="645"/>
      <c r="X379" s="645"/>
      <c r="Y379" s="645"/>
      <c r="Z379" s="645"/>
      <c r="AA379" s="646"/>
      <c r="AB379" s="644"/>
      <c r="AC379" s="645"/>
      <c r="AD379" s="645"/>
      <c r="AE379" s="646"/>
      <c r="AF379" s="645"/>
      <c r="AG379" s="645"/>
      <c r="AH379" s="645"/>
      <c r="AI379" s="645"/>
      <c r="AJ379" s="645"/>
      <c r="AK379" s="645"/>
      <c r="AL379" s="645"/>
      <c r="AM379" s="645"/>
      <c r="AN379" s="645"/>
      <c r="AO379" s="646"/>
    </row>
    <row r="380" spans="2:41" ht="13.35" customHeight="1">
      <c r="B380" s="135"/>
      <c r="I380" s="136"/>
      <c r="J380" s="135" t="s">
        <v>3995</v>
      </c>
      <c r="M380" s="136"/>
      <c r="N380" s="629" t="s">
        <v>27</v>
      </c>
      <c r="O380" s="630"/>
      <c r="P380" s="630"/>
      <c r="Q380" s="632"/>
      <c r="R380" s="629"/>
      <c r="S380" s="719"/>
      <c r="T380" s="682"/>
      <c r="U380" s="682"/>
      <c r="V380" s="682"/>
      <c r="W380" s="682"/>
      <c r="X380" s="682"/>
      <c r="Y380" s="682"/>
      <c r="Z380" s="682"/>
      <c r="AA380" s="681"/>
      <c r="AB380" s="629" t="s">
        <v>28</v>
      </c>
      <c r="AC380" s="630"/>
      <c r="AD380" s="630"/>
      <c r="AE380" s="632"/>
      <c r="AF380" s="629"/>
      <c r="AG380" s="720"/>
      <c r="AH380" s="682"/>
      <c r="AI380" s="682"/>
      <c r="AJ380" s="682"/>
      <c r="AK380" s="682"/>
      <c r="AL380" s="682"/>
      <c r="AM380" s="682"/>
      <c r="AN380" s="682"/>
      <c r="AO380" s="681"/>
    </row>
    <row r="381" spans="2:41" ht="3.75" customHeight="1">
      <c r="B381" s="135"/>
      <c r="I381" s="136"/>
      <c r="J381" s="135"/>
      <c r="M381" s="136"/>
      <c r="N381" s="638"/>
      <c r="O381" s="639"/>
      <c r="P381" s="639"/>
      <c r="Q381" s="640"/>
      <c r="R381" s="638"/>
      <c r="S381" s="639"/>
      <c r="T381" s="639"/>
      <c r="U381" s="639"/>
      <c r="V381" s="639"/>
      <c r="W381" s="639"/>
      <c r="X381" s="639"/>
      <c r="Y381" s="639"/>
      <c r="Z381" s="639"/>
      <c r="AA381" s="640"/>
      <c r="AB381" s="638"/>
      <c r="AC381" s="639"/>
      <c r="AD381" s="639"/>
      <c r="AE381" s="640"/>
      <c r="AF381" s="639"/>
      <c r="AG381" s="639"/>
      <c r="AH381" s="639"/>
      <c r="AI381" s="639"/>
      <c r="AJ381" s="639"/>
      <c r="AK381" s="639"/>
      <c r="AL381" s="639"/>
      <c r="AM381" s="639"/>
      <c r="AN381" s="639"/>
      <c r="AO381" s="640"/>
    </row>
    <row r="382" spans="2:41" ht="3.75" customHeight="1">
      <c r="B382" s="135"/>
      <c r="I382" s="136"/>
      <c r="J382" s="135"/>
      <c r="M382" s="136"/>
      <c r="N382" s="644"/>
      <c r="O382" s="645"/>
      <c r="P382" s="645"/>
      <c r="Q382" s="646"/>
      <c r="R382" s="644"/>
      <c r="S382" s="645"/>
      <c r="T382" s="645"/>
      <c r="U382" s="645"/>
      <c r="V382" s="645"/>
      <c r="W382" s="645"/>
      <c r="X382" s="645"/>
      <c r="Y382" s="645"/>
      <c r="Z382" s="645"/>
      <c r="AA382" s="646"/>
      <c r="AB382" s="644"/>
      <c r="AC382" s="645"/>
      <c r="AD382" s="645"/>
      <c r="AE382" s="646"/>
      <c r="AF382" s="644"/>
      <c r="AG382" s="645"/>
      <c r="AH382" s="645"/>
      <c r="AI382" s="645"/>
      <c r="AJ382" s="645"/>
      <c r="AK382" s="645"/>
      <c r="AL382" s="645"/>
      <c r="AM382" s="645"/>
      <c r="AN382" s="645"/>
      <c r="AO382" s="646"/>
    </row>
    <row r="383" spans="2:41" ht="13.35" customHeight="1">
      <c r="B383" s="135"/>
      <c r="I383" s="136"/>
      <c r="J383" s="135"/>
      <c r="M383" s="136"/>
      <c r="N383" s="629" t="s">
        <v>3990</v>
      </c>
      <c r="O383" s="630"/>
      <c r="P383" s="630"/>
      <c r="Q383" s="632"/>
      <c r="R383" s="629"/>
      <c r="S383" s="680"/>
      <c r="T383" s="681"/>
      <c r="U383" s="630"/>
      <c r="V383" s="647"/>
      <c r="W383" s="630" t="s">
        <v>12</v>
      </c>
      <c r="X383" s="647"/>
      <c r="Y383" s="630" t="s">
        <v>11</v>
      </c>
      <c r="Z383" s="647"/>
      <c r="AA383" s="632" t="s">
        <v>364</v>
      </c>
      <c r="AB383" s="629" t="s">
        <v>66</v>
      </c>
      <c r="AC383" s="630"/>
      <c r="AD383" s="630"/>
      <c r="AE383" s="632"/>
      <c r="AF383" s="629"/>
      <c r="AG383" s="680"/>
      <c r="AH383" s="681"/>
      <c r="AI383" s="630"/>
      <c r="AJ383" s="647"/>
      <c r="AK383" s="630" t="s">
        <v>12</v>
      </c>
      <c r="AL383" s="647"/>
      <c r="AM383" s="630" t="s">
        <v>11</v>
      </c>
      <c r="AN383" s="647"/>
      <c r="AO383" s="632" t="s">
        <v>364</v>
      </c>
    </row>
    <row r="384" spans="2:41" ht="3.75" customHeight="1">
      <c r="B384" s="135"/>
      <c r="I384" s="136"/>
      <c r="J384" s="135"/>
      <c r="M384" s="136"/>
      <c r="N384" s="638"/>
      <c r="O384" s="639"/>
      <c r="P384" s="639"/>
      <c r="Q384" s="640"/>
      <c r="R384" s="638"/>
      <c r="S384" s="639"/>
      <c r="T384" s="639"/>
      <c r="U384" s="639"/>
      <c r="V384" s="639"/>
      <c r="W384" s="639"/>
      <c r="X384" s="639"/>
      <c r="Y384" s="639"/>
      <c r="Z384" s="639"/>
      <c r="AA384" s="640"/>
      <c r="AB384" s="638"/>
      <c r="AC384" s="639"/>
      <c r="AD384" s="639"/>
      <c r="AE384" s="640"/>
      <c r="AF384" s="638"/>
      <c r="AG384" s="639"/>
      <c r="AH384" s="639"/>
      <c r="AI384" s="639"/>
      <c r="AJ384" s="639"/>
      <c r="AK384" s="639"/>
      <c r="AL384" s="639"/>
      <c r="AM384" s="639"/>
      <c r="AN384" s="639"/>
      <c r="AO384" s="640"/>
    </row>
    <row r="385" spans="2:41" ht="3.75" customHeight="1">
      <c r="B385" s="135"/>
      <c r="I385" s="136"/>
      <c r="J385" s="135"/>
      <c r="M385" s="136"/>
      <c r="N385" s="130"/>
      <c r="O385" s="131"/>
      <c r="P385" s="131"/>
      <c r="Q385" s="132"/>
      <c r="R385" s="697"/>
      <c r="S385" s="684"/>
      <c r="T385" s="684"/>
      <c r="U385" s="684"/>
      <c r="V385" s="684"/>
      <c r="W385" s="684"/>
      <c r="X385" s="684"/>
      <c r="Y385" s="684"/>
      <c r="Z385" s="684"/>
      <c r="AA385" s="684"/>
      <c r="AB385" s="684"/>
      <c r="AC385" s="684"/>
      <c r="AD385" s="684"/>
      <c r="AE385" s="684"/>
      <c r="AF385" s="684"/>
      <c r="AG385" s="684"/>
      <c r="AH385" s="684"/>
      <c r="AI385" s="684"/>
      <c r="AJ385" s="685"/>
      <c r="AK385" s="645"/>
      <c r="AL385" s="645"/>
      <c r="AM385" s="645"/>
      <c r="AN385" s="645"/>
      <c r="AO385" s="646"/>
    </row>
    <row r="386" spans="2:41" ht="13.35" customHeight="1">
      <c r="B386" s="135"/>
      <c r="I386" s="136"/>
      <c r="J386" s="135"/>
      <c r="M386" s="136"/>
      <c r="N386" s="135" t="s">
        <v>8</v>
      </c>
      <c r="Q386" s="136"/>
      <c r="R386" s="686"/>
      <c r="S386" s="687"/>
      <c r="T386" s="687"/>
      <c r="U386" s="687"/>
      <c r="V386" s="687"/>
      <c r="W386" s="687"/>
      <c r="X386" s="687"/>
      <c r="Y386" s="687"/>
      <c r="Z386" s="687"/>
      <c r="AA386" s="687"/>
      <c r="AB386" s="687"/>
      <c r="AC386" s="687"/>
      <c r="AD386" s="687"/>
      <c r="AE386" s="687"/>
      <c r="AF386" s="687"/>
      <c r="AG386" s="687"/>
      <c r="AH386" s="687"/>
      <c r="AI386" s="687"/>
      <c r="AJ386" s="688"/>
      <c r="AK386" s="630"/>
      <c r="AL386" s="634" t="s">
        <v>13</v>
      </c>
      <c r="AM386" s="630" t="s">
        <v>29</v>
      </c>
      <c r="AN386" s="630"/>
      <c r="AO386" s="632"/>
    </row>
    <row r="387" spans="2:41" ht="3.75" customHeight="1">
      <c r="B387" s="135"/>
      <c r="I387" s="136"/>
      <c r="J387" s="135"/>
      <c r="M387" s="136"/>
      <c r="N387" s="140"/>
      <c r="O387" s="141"/>
      <c r="P387" s="141"/>
      <c r="Q387" s="142"/>
      <c r="R387" s="689"/>
      <c r="S387" s="690"/>
      <c r="T387" s="690"/>
      <c r="U387" s="690"/>
      <c r="V387" s="690"/>
      <c r="W387" s="690"/>
      <c r="X387" s="690"/>
      <c r="Y387" s="690"/>
      <c r="Z387" s="690"/>
      <c r="AA387" s="690"/>
      <c r="AB387" s="690"/>
      <c r="AC387" s="690"/>
      <c r="AD387" s="690"/>
      <c r="AE387" s="690"/>
      <c r="AF387" s="690"/>
      <c r="AG387" s="690"/>
      <c r="AH387" s="690"/>
      <c r="AI387" s="690"/>
      <c r="AJ387" s="691"/>
      <c r="AK387" s="639"/>
      <c r="AL387" s="639"/>
      <c r="AM387" s="639"/>
      <c r="AN387" s="639"/>
      <c r="AO387" s="640"/>
    </row>
    <row r="388" spans="2:41" ht="3.75" hidden="1" customHeight="1">
      <c r="B388" s="135"/>
      <c r="I388" s="136"/>
      <c r="J388" s="135"/>
      <c r="M388" s="136"/>
      <c r="N388" s="644"/>
      <c r="O388" s="645"/>
      <c r="P388" s="645"/>
      <c r="Q388" s="646"/>
      <c r="R388" s="679" t="str">
        <f>IF(新_変更_3!J62&lt;&gt;"", ASC(PHONETIC(新_変更_3!J62)), "")</f>
        <v/>
      </c>
      <c r="S388" s="671"/>
      <c r="T388" s="671"/>
      <c r="U388" s="671"/>
      <c r="V388" s="671"/>
      <c r="W388" s="671"/>
      <c r="X388" s="671"/>
      <c r="Y388" s="671"/>
      <c r="Z388" s="671"/>
      <c r="AA388" s="671"/>
      <c r="AB388" s="671"/>
      <c r="AC388" s="671"/>
      <c r="AD388" s="671"/>
      <c r="AE388" s="671"/>
      <c r="AF388" s="671"/>
      <c r="AG388" s="671"/>
      <c r="AH388" s="671"/>
      <c r="AI388" s="671"/>
      <c r="AJ388" s="671"/>
      <c r="AK388" s="671"/>
      <c r="AL388" s="671"/>
      <c r="AM388" s="671"/>
      <c r="AN388" s="671"/>
      <c r="AO388" s="672"/>
    </row>
    <row r="389" spans="2:41" ht="13.35" hidden="1" customHeight="1">
      <c r="B389" s="135"/>
      <c r="I389" s="136"/>
      <c r="J389" s="135"/>
      <c r="M389" s="136"/>
      <c r="N389" s="629" t="s">
        <v>61</v>
      </c>
      <c r="O389" s="630"/>
      <c r="P389" s="630"/>
      <c r="Q389" s="632"/>
      <c r="R389" s="673"/>
      <c r="S389" s="674"/>
      <c r="T389" s="674"/>
      <c r="U389" s="674"/>
      <c r="V389" s="674"/>
      <c r="W389" s="674"/>
      <c r="X389" s="674"/>
      <c r="Y389" s="674"/>
      <c r="Z389" s="674"/>
      <c r="AA389" s="674"/>
      <c r="AB389" s="674"/>
      <c r="AC389" s="674"/>
      <c r="AD389" s="674"/>
      <c r="AE389" s="674"/>
      <c r="AF389" s="674"/>
      <c r="AG389" s="674"/>
      <c r="AH389" s="674"/>
      <c r="AI389" s="674"/>
      <c r="AJ389" s="674"/>
      <c r="AK389" s="674"/>
      <c r="AL389" s="674"/>
      <c r="AM389" s="674"/>
      <c r="AN389" s="674"/>
      <c r="AO389" s="675"/>
    </row>
    <row r="390" spans="2:41" ht="3.75" hidden="1" customHeight="1">
      <c r="B390" s="135"/>
      <c r="I390" s="136"/>
      <c r="J390" s="135"/>
      <c r="M390" s="136"/>
      <c r="N390" s="629"/>
      <c r="O390" s="630"/>
      <c r="P390" s="630"/>
      <c r="Q390" s="632"/>
      <c r="R390" s="676"/>
      <c r="S390" s="677"/>
      <c r="T390" s="677"/>
      <c r="U390" s="677"/>
      <c r="V390" s="677"/>
      <c r="W390" s="677"/>
      <c r="X390" s="677"/>
      <c r="Y390" s="677"/>
      <c r="Z390" s="677"/>
      <c r="AA390" s="677"/>
      <c r="AB390" s="677"/>
      <c r="AC390" s="677"/>
      <c r="AD390" s="677"/>
      <c r="AE390" s="677"/>
      <c r="AF390" s="677"/>
      <c r="AG390" s="677"/>
      <c r="AH390" s="677"/>
      <c r="AI390" s="677"/>
      <c r="AJ390" s="677"/>
      <c r="AK390" s="677"/>
      <c r="AL390" s="677"/>
      <c r="AM390" s="677"/>
      <c r="AN390" s="677"/>
      <c r="AO390" s="678"/>
    </row>
    <row r="391" spans="2:41" ht="3.75" hidden="1" customHeight="1">
      <c r="B391" s="135"/>
      <c r="I391" s="136"/>
      <c r="J391" s="135"/>
      <c r="N391" s="644"/>
      <c r="O391" s="645"/>
      <c r="P391" s="645"/>
      <c r="Q391" s="646"/>
      <c r="R391" s="630"/>
      <c r="S391" s="630"/>
      <c r="T391" s="630"/>
      <c r="U391" s="698"/>
      <c r="V391" s="699"/>
      <c r="W391" s="699"/>
      <c r="X391" s="700"/>
      <c r="Y391" s="645"/>
      <c r="Z391" s="707"/>
      <c r="AA391" s="699"/>
      <c r="AB391" s="699"/>
      <c r="AC391" s="708"/>
      <c r="AD391" s="630"/>
      <c r="AE391" s="630"/>
      <c r="AF391" s="630"/>
      <c r="AG391" s="679"/>
      <c r="AH391" s="671"/>
      <c r="AI391" s="671"/>
      <c r="AJ391" s="671"/>
      <c r="AK391" s="671"/>
      <c r="AL391" s="671"/>
      <c r="AM391" s="671"/>
      <c r="AN391" s="671"/>
      <c r="AO391" s="672"/>
    </row>
    <row r="392" spans="2:41" ht="13.35" hidden="1" customHeight="1">
      <c r="B392" s="135"/>
      <c r="I392" s="136"/>
      <c r="J392" s="135"/>
      <c r="N392" s="629"/>
      <c r="O392" s="630"/>
      <c r="P392" s="630"/>
      <c r="Q392" s="632"/>
      <c r="R392" s="630" t="s">
        <v>15</v>
      </c>
      <c r="S392" s="630"/>
      <c r="T392" s="630"/>
      <c r="U392" s="701"/>
      <c r="V392" s="702"/>
      <c r="W392" s="702"/>
      <c r="X392" s="703"/>
      <c r="Y392" s="662" t="s">
        <v>359</v>
      </c>
      <c r="Z392" s="709"/>
      <c r="AA392" s="702"/>
      <c r="AB392" s="702"/>
      <c r="AC392" s="710"/>
      <c r="AD392" s="630" t="s">
        <v>56</v>
      </c>
      <c r="AE392" s="630"/>
      <c r="AF392" s="630"/>
      <c r="AG392" s="673"/>
      <c r="AH392" s="674"/>
      <c r="AI392" s="674"/>
      <c r="AJ392" s="674"/>
      <c r="AK392" s="674"/>
      <c r="AL392" s="674"/>
      <c r="AM392" s="674"/>
      <c r="AN392" s="674"/>
      <c r="AO392" s="675"/>
    </row>
    <row r="393" spans="2:41" ht="3.75" hidden="1" customHeight="1">
      <c r="B393" s="135"/>
      <c r="I393" s="136"/>
      <c r="J393" s="135"/>
      <c r="N393" s="629"/>
      <c r="O393" s="630"/>
      <c r="P393" s="630"/>
      <c r="Q393" s="632"/>
      <c r="R393" s="639"/>
      <c r="S393" s="639"/>
      <c r="T393" s="639"/>
      <c r="U393" s="704"/>
      <c r="V393" s="705"/>
      <c r="W393" s="705"/>
      <c r="X393" s="706"/>
      <c r="Y393" s="639"/>
      <c r="Z393" s="711"/>
      <c r="AA393" s="705"/>
      <c r="AB393" s="705"/>
      <c r="AC393" s="712"/>
      <c r="AD393" s="639"/>
      <c r="AE393" s="639"/>
      <c r="AF393" s="639"/>
      <c r="AG393" s="676"/>
      <c r="AH393" s="677"/>
      <c r="AI393" s="677"/>
      <c r="AJ393" s="677"/>
      <c r="AK393" s="677"/>
      <c r="AL393" s="677"/>
      <c r="AM393" s="677"/>
      <c r="AN393" s="677"/>
      <c r="AO393" s="678"/>
    </row>
    <row r="394" spans="2:41" ht="3.75" hidden="1" customHeight="1">
      <c r="B394" s="135"/>
      <c r="I394" s="136"/>
      <c r="J394" s="135"/>
      <c r="N394" s="629"/>
      <c r="O394" s="630"/>
      <c r="P394" s="630"/>
      <c r="Q394" s="632"/>
      <c r="R394" s="645"/>
      <c r="S394" s="645"/>
      <c r="T394" s="646"/>
      <c r="U394" s="679"/>
      <c r="V394" s="671"/>
      <c r="W394" s="671"/>
      <c r="X394" s="671"/>
      <c r="Y394" s="671"/>
      <c r="Z394" s="671"/>
      <c r="AA394" s="671"/>
      <c r="AB394" s="671"/>
      <c r="AC394" s="672"/>
      <c r="AD394" s="644"/>
      <c r="AE394" s="645"/>
      <c r="AF394" s="646"/>
      <c r="AG394" s="679"/>
      <c r="AH394" s="671"/>
      <c r="AI394" s="671"/>
      <c r="AJ394" s="671"/>
      <c r="AK394" s="671"/>
      <c r="AL394" s="671"/>
      <c r="AM394" s="671"/>
      <c r="AN394" s="671"/>
      <c r="AO394" s="672"/>
    </row>
    <row r="395" spans="2:41" ht="13.35" hidden="1" customHeight="1">
      <c r="B395" s="135"/>
      <c r="I395" s="136"/>
      <c r="N395" s="629" t="s">
        <v>23</v>
      </c>
      <c r="O395" s="630"/>
      <c r="P395" s="630"/>
      <c r="Q395" s="632"/>
      <c r="R395" s="630" t="s">
        <v>17</v>
      </c>
      <c r="S395" s="630"/>
      <c r="T395" s="632"/>
      <c r="U395" s="673"/>
      <c r="V395" s="674"/>
      <c r="W395" s="674"/>
      <c r="X395" s="674"/>
      <c r="Y395" s="674"/>
      <c r="Z395" s="674"/>
      <c r="AA395" s="674"/>
      <c r="AB395" s="674"/>
      <c r="AC395" s="675"/>
      <c r="AD395" s="629" t="s">
        <v>18</v>
      </c>
      <c r="AE395" s="630"/>
      <c r="AF395" s="632"/>
      <c r="AG395" s="673"/>
      <c r="AH395" s="674"/>
      <c r="AI395" s="674"/>
      <c r="AJ395" s="674"/>
      <c r="AK395" s="674"/>
      <c r="AL395" s="674"/>
      <c r="AM395" s="674"/>
      <c r="AN395" s="674"/>
      <c r="AO395" s="675"/>
    </row>
    <row r="396" spans="2:41" ht="3.75" hidden="1" customHeight="1">
      <c r="B396" s="135"/>
      <c r="I396" s="136"/>
      <c r="J396" s="135"/>
      <c r="N396" s="629"/>
      <c r="O396" s="630"/>
      <c r="P396" s="630"/>
      <c r="Q396" s="632"/>
      <c r="R396" s="639"/>
      <c r="S396" s="639"/>
      <c r="T396" s="640"/>
      <c r="U396" s="676"/>
      <c r="V396" s="677"/>
      <c r="W396" s="677"/>
      <c r="X396" s="677"/>
      <c r="Y396" s="677"/>
      <c r="Z396" s="677"/>
      <c r="AA396" s="677"/>
      <c r="AB396" s="677"/>
      <c r="AC396" s="678"/>
      <c r="AD396" s="638"/>
      <c r="AE396" s="639"/>
      <c r="AF396" s="640"/>
      <c r="AG396" s="676"/>
      <c r="AH396" s="677"/>
      <c r="AI396" s="677"/>
      <c r="AJ396" s="677"/>
      <c r="AK396" s="677"/>
      <c r="AL396" s="677"/>
      <c r="AM396" s="677"/>
      <c r="AN396" s="677"/>
      <c r="AO396" s="678"/>
    </row>
    <row r="397" spans="2:41" ht="3.75" hidden="1" customHeight="1">
      <c r="B397" s="135"/>
      <c r="I397" s="136"/>
      <c r="J397" s="135"/>
      <c r="N397" s="629"/>
      <c r="O397" s="630"/>
      <c r="P397" s="630"/>
      <c r="Q397" s="632"/>
      <c r="R397" s="645"/>
      <c r="S397" s="645"/>
      <c r="T397" s="646"/>
      <c r="U397" s="679"/>
      <c r="V397" s="671"/>
      <c r="W397" s="671"/>
      <c r="X397" s="671"/>
      <c r="Y397" s="671"/>
      <c r="Z397" s="671"/>
      <c r="AA397" s="671"/>
      <c r="AB397" s="671"/>
      <c r="AC397" s="672"/>
      <c r="AD397" s="644"/>
      <c r="AE397" s="645"/>
      <c r="AF397" s="646"/>
      <c r="AG397" s="679"/>
      <c r="AH397" s="671"/>
      <c r="AI397" s="671"/>
      <c r="AJ397" s="671"/>
      <c r="AK397" s="671"/>
      <c r="AL397" s="671"/>
      <c r="AM397" s="671"/>
      <c r="AN397" s="671"/>
      <c r="AO397" s="672"/>
    </row>
    <row r="398" spans="2:41" ht="13.35" hidden="1" customHeight="1">
      <c r="B398" s="135"/>
      <c r="I398" s="136"/>
      <c r="J398" s="135"/>
      <c r="N398" s="629"/>
      <c r="O398" s="630"/>
      <c r="P398" s="630"/>
      <c r="Q398" s="632"/>
      <c r="R398" s="630" t="s">
        <v>19</v>
      </c>
      <c r="S398" s="630"/>
      <c r="T398" s="632"/>
      <c r="U398" s="673"/>
      <c r="V398" s="674"/>
      <c r="W398" s="674"/>
      <c r="X398" s="674"/>
      <c r="Y398" s="674"/>
      <c r="Z398" s="674"/>
      <c r="AA398" s="674"/>
      <c r="AB398" s="674"/>
      <c r="AC398" s="675"/>
      <c r="AD398" s="629" t="s">
        <v>20</v>
      </c>
      <c r="AE398" s="630"/>
      <c r="AF398" s="632"/>
      <c r="AG398" s="673"/>
      <c r="AH398" s="674"/>
      <c r="AI398" s="674"/>
      <c r="AJ398" s="674"/>
      <c r="AK398" s="674"/>
      <c r="AL398" s="674"/>
      <c r="AM398" s="674"/>
      <c r="AN398" s="674"/>
      <c r="AO398" s="675"/>
    </row>
    <row r="399" spans="2:41" ht="3.75" hidden="1" customHeight="1">
      <c r="B399" s="135"/>
      <c r="I399" s="136"/>
      <c r="J399" s="135"/>
      <c r="N399" s="638"/>
      <c r="O399" s="639"/>
      <c r="P399" s="639"/>
      <c r="Q399" s="640"/>
      <c r="R399" s="639"/>
      <c r="S399" s="639"/>
      <c r="T399" s="640"/>
      <c r="U399" s="676"/>
      <c r="V399" s="677"/>
      <c r="W399" s="677"/>
      <c r="X399" s="677"/>
      <c r="Y399" s="677"/>
      <c r="Z399" s="677"/>
      <c r="AA399" s="677"/>
      <c r="AB399" s="677"/>
      <c r="AC399" s="678"/>
      <c r="AD399" s="638"/>
      <c r="AE399" s="639"/>
      <c r="AF399" s="640"/>
      <c r="AG399" s="676"/>
      <c r="AH399" s="677"/>
      <c r="AI399" s="677"/>
      <c r="AJ399" s="677"/>
      <c r="AK399" s="677"/>
      <c r="AL399" s="677"/>
      <c r="AM399" s="677"/>
      <c r="AN399" s="677"/>
      <c r="AO399" s="678"/>
    </row>
    <row r="400" spans="2:41" ht="3.75" hidden="1" customHeight="1">
      <c r="B400" s="135"/>
      <c r="I400" s="136"/>
      <c r="J400" s="135"/>
      <c r="M400" s="136"/>
      <c r="N400" s="629"/>
      <c r="O400" s="630"/>
      <c r="P400" s="630"/>
      <c r="Q400" s="632"/>
      <c r="R400" s="644"/>
      <c r="S400" s="645"/>
      <c r="T400" s="645"/>
      <c r="U400" s="645"/>
      <c r="V400" s="645"/>
      <c r="W400" s="645"/>
      <c r="X400" s="645"/>
      <c r="Y400" s="645"/>
      <c r="Z400" s="645"/>
      <c r="AA400" s="645"/>
      <c r="AB400" s="645"/>
      <c r="AC400" s="645"/>
      <c r="AD400" s="645"/>
      <c r="AE400" s="645"/>
      <c r="AF400" s="645"/>
      <c r="AG400" s="645"/>
      <c r="AH400" s="645"/>
      <c r="AI400" s="645"/>
      <c r="AJ400" s="645"/>
      <c r="AK400" s="645"/>
      <c r="AL400" s="645"/>
      <c r="AM400" s="645"/>
      <c r="AN400" s="645"/>
      <c r="AO400" s="646"/>
    </row>
    <row r="401" spans="2:48" ht="13.35" hidden="1" customHeight="1">
      <c r="B401" s="135"/>
      <c r="I401" s="136"/>
      <c r="J401" s="135"/>
      <c r="M401" s="136"/>
      <c r="N401" s="629" t="s">
        <v>111</v>
      </c>
      <c r="O401" s="630"/>
      <c r="P401" s="630"/>
      <c r="Q401" s="632"/>
      <c r="R401" s="629"/>
      <c r="S401" s="680"/>
      <c r="T401" s="681"/>
      <c r="U401" s="630"/>
      <c r="V401" s="647"/>
      <c r="W401" s="630" t="s">
        <v>12</v>
      </c>
      <c r="X401" s="647"/>
      <c r="Y401" s="630" t="s">
        <v>11</v>
      </c>
      <c r="Z401" s="647"/>
      <c r="AA401" s="630" t="s">
        <v>364</v>
      </c>
      <c r="AB401" s="630"/>
      <c r="AC401" s="630"/>
      <c r="AD401" s="630"/>
      <c r="AE401" s="630"/>
      <c r="AF401" s="630"/>
      <c r="AG401" s="630"/>
      <c r="AH401" s="630"/>
      <c r="AI401" s="630"/>
      <c r="AJ401" s="630"/>
      <c r="AK401" s="630"/>
      <c r="AL401" s="630"/>
      <c r="AM401" s="630"/>
      <c r="AN401" s="630"/>
      <c r="AO401" s="632"/>
    </row>
    <row r="402" spans="2:48" ht="3.75" hidden="1" customHeight="1">
      <c r="B402" s="135"/>
      <c r="I402" s="136"/>
      <c r="J402" s="135"/>
      <c r="M402" s="136"/>
      <c r="N402" s="629"/>
      <c r="O402" s="630"/>
      <c r="P402" s="630"/>
      <c r="Q402" s="632"/>
      <c r="R402" s="629"/>
      <c r="S402" s="630"/>
      <c r="T402" s="630"/>
      <c r="U402" s="630"/>
      <c r="V402" s="630"/>
      <c r="W402" s="630"/>
      <c r="X402" s="630"/>
      <c r="Y402" s="630"/>
      <c r="Z402" s="630"/>
      <c r="AA402" s="630"/>
      <c r="AB402" s="630"/>
      <c r="AC402" s="630"/>
      <c r="AD402" s="630"/>
      <c r="AE402" s="630"/>
      <c r="AF402" s="630"/>
      <c r="AG402" s="630"/>
      <c r="AH402" s="630"/>
      <c r="AI402" s="630"/>
      <c r="AJ402" s="630"/>
      <c r="AK402" s="630"/>
      <c r="AL402" s="630"/>
      <c r="AM402" s="630"/>
      <c r="AN402" s="630"/>
      <c r="AO402" s="632"/>
    </row>
    <row r="403" spans="2:48" ht="3.75" hidden="1" customHeight="1">
      <c r="B403" s="135"/>
      <c r="I403" s="136"/>
      <c r="J403" s="135"/>
      <c r="M403" s="136"/>
      <c r="N403" s="644"/>
      <c r="O403" s="645"/>
      <c r="P403" s="645"/>
      <c r="Q403" s="645"/>
      <c r="R403" s="713"/>
      <c r="S403" s="713"/>
      <c r="T403" s="645"/>
      <c r="U403" s="713"/>
      <c r="V403" s="644"/>
      <c r="W403" s="645"/>
      <c r="X403" s="645"/>
      <c r="Y403" s="645"/>
      <c r="Z403" s="645"/>
      <c r="AA403" s="645"/>
      <c r="AB403" s="645"/>
      <c r="AC403" s="645"/>
      <c r="AD403" s="645"/>
      <c r="AE403" s="645"/>
      <c r="AF403" s="645"/>
      <c r="AG403" s="645"/>
      <c r="AH403" s="649"/>
      <c r="AI403" s="649"/>
      <c r="AJ403" s="645"/>
      <c r="AK403" s="651"/>
      <c r="AL403" s="645"/>
      <c r="AM403" s="645"/>
      <c r="AN403" s="645"/>
      <c r="AO403" s="646"/>
    </row>
    <row r="404" spans="2:48" ht="13.35" hidden="1" customHeight="1">
      <c r="B404" s="135"/>
      <c r="I404" s="136"/>
      <c r="J404" s="135"/>
      <c r="M404" s="136"/>
      <c r="N404" s="629" t="s">
        <v>30</v>
      </c>
      <c r="O404" s="630"/>
      <c r="P404" s="630"/>
      <c r="Q404" s="630"/>
      <c r="R404" s="714"/>
      <c r="S404" s="714"/>
      <c r="T404" s="630" t="s">
        <v>388</v>
      </c>
      <c r="U404" s="714"/>
      <c r="V404" s="629" t="s">
        <v>112</v>
      </c>
      <c r="W404" s="630"/>
      <c r="X404" s="630"/>
      <c r="Y404" s="630"/>
      <c r="Z404" s="630"/>
      <c r="AA404" s="630"/>
      <c r="AB404" s="630"/>
      <c r="AC404" s="630"/>
      <c r="AD404" s="630"/>
      <c r="AE404" s="630"/>
      <c r="AF404" s="630"/>
      <c r="AG404" s="630"/>
      <c r="AH404" s="636"/>
      <c r="AI404" s="636"/>
      <c r="AJ404" s="630"/>
      <c r="AK404" s="654"/>
      <c r="AL404" s="630"/>
      <c r="AM404" s="630"/>
      <c r="AN404" s="630"/>
      <c r="AO404" s="632"/>
    </row>
    <row r="405" spans="2:48" ht="3.75" hidden="1" customHeight="1">
      <c r="B405" s="135"/>
      <c r="I405" s="136"/>
      <c r="J405" s="135"/>
      <c r="M405" s="136"/>
      <c r="N405" s="629"/>
      <c r="O405" s="630"/>
      <c r="P405" s="630"/>
      <c r="Q405" s="630"/>
      <c r="R405" s="715"/>
      <c r="S405" s="715"/>
      <c r="T405" s="639"/>
      <c r="U405" s="715"/>
      <c r="V405" s="638"/>
      <c r="W405" s="639"/>
      <c r="X405" s="639"/>
      <c r="Y405" s="639"/>
      <c r="Z405" s="639"/>
      <c r="AA405" s="639"/>
      <c r="AB405" s="639"/>
      <c r="AC405" s="639"/>
      <c r="AD405" s="639"/>
      <c r="AE405" s="639"/>
      <c r="AF405" s="639"/>
      <c r="AG405" s="639"/>
      <c r="AH405" s="642"/>
      <c r="AI405" s="642"/>
      <c r="AJ405" s="639"/>
      <c r="AK405" s="657"/>
      <c r="AL405" s="639"/>
      <c r="AM405" s="639"/>
      <c r="AN405" s="639"/>
      <c r="AO405" s="640"/>
    </row>
    <row r="406" spans="2:48" ht="3.75" hidden="1" customHeight="1">
      <c r="B406" s="135"/>
      <c r="I406" s="136"/>
      <c r="J406" s="135"/>
      <c r="M406" s="136"/>
      <c r="N406" s="644"/>
      <c r="O406" s="645"/>
      <c r="P406" s="645"/>
      <c r="Q406" s="646"/>
      <c r="R406" s="670"/>
      <c r="S406" s="671"/>
      <c r="T406" s="671"/>
      <c r="U406" s="672"/>
      <c r="V406" s="673"/>
      <c r="W406" s="675"/>
      <c r="X406" s="679"/>
      <c r="Y406" s="671"/>
      <c r="Z406" s="671"/>
      <c r="AA406" s="672"/>
      <c r="AB406" s="630"/>
      <c r="AC406" s="630"/>
      <c r="AD406" s="630"/>
      <c r="AE406" s="630"/>
      <c r="AF406" s="630"/>
      <c r="AG406" s="630"/>
      <c r="AH406" s="630"/>
      <c r="AI406" s="645"/>
      <c r="AJ406" s="630"/>
      <c r="AK406" s="630"/>
      <c r="AL406" s="630"/>
      <c r="AM406" s="630"/>
      <c r="AN406" s="630"/>
      <c r="AO406" s="632"/>
    </row>
    <row r="407" spans="2:48" ht="13.35" hidden="1" customHeight="1">
      <c r="B407" s="135"/>
      <c r="I407" s="136"/>
      <c r="J407" s="135"/>
      <c r="M407" s="136"/>
      <c r="N407" s="629" t="s">
        <v>114</v>
      </c>
      <c r="O407" s="630"/>
      <c r="P407" s="630"/>
      <c r="Q407" s="632"/>
      <c r="R407" s="673"/>
      <c r="S407" s="674"/>
      <c r="T407" s="674"/>
      <c r="U407" s="675"/>
      <c r="V407" s="673"/>
      <c r="W407" s="675"/>
      <c r="X407" s="673"/>
      <c r="Y407" s="674"/>
      <c r="Z407" s="674"/>
      <c r="AA407" s="675"/>
      <c r="AB407" s="668" t="s">
        <v>171</v>
      </c>
      <c r="AC407" s="630"/>
      <c r="AD407" s="630"/>
      <c r="AE407" s="630"/>
      <c r="AF407" s="630"/>
      <c r="AG407" s="630"/>
      <c r="AH407" s="630"/>
      <c r="AI407" s="630"/>
      <c r="AJ407" s="630"/>
      <c r="AK407" s="630"/>
      <c r="AL407" s="630"/>
      <c r="AM407" s="630"/>
      <c r="AN407" s="630"/>
      <c r="AO407" s="632"/>
    </row>
    <row r="408" spans="2:48" ht="3.75" hidden="1" customHeight="1">
      <c r="B408" s="135"/>
      <c r="I408" s="136"/>
      <c r="J408" s="135"/>
      <c r="M408" s="136"/>
      <c r="N408" s="629"/>
      <c r="O408" s="630"/>
      <c r="P408" s="630"/>
      <c r="Q408" s="632"/>
      <c r="R408" s="676"/>
      <c r="S408" s="677"/>
      <c r="T408" s="677"/>
      <c r="U408" s="678"/>
      <c r="V408" s="676"/>
      <c r="W408" s="678"/>
      <c r="X408" s="676"/>
      <c r="Y408" s="677"/>
      <c r="Z408" s="677"/>
      <c r="AA408" s="678"/>
      <c r="AB408" s="639"/>
      <c r="AC408" s="639"/>
      <c r="AD408" s="639"/>
      <c r="AE408" s="639"/>
      <c r="AF408" s="639"/>
      <c r="AG408" s="639"/>
      <c r="AH408" s="639"/>
      <c r="AI408" s="639"/>
      <c r="AJ408" s="639"/>
      <c r="AK408" s="639"/>
      <c r="AL408" s="639"/>
      <c r="AM408" s="639"/>
      <c r="AN408" s="639"/>
      <c r="AO408" s="640"/>
    </row>
    <row r="409" spans="2:48" ht="3.75" hidden="1" customHeight="1">
      <c r="B409" s="135"/>
      <c r="I409" s="136"/>
      <c r="J409" s="135"/>
      <c r="M409" s="136"/>
      <c r="N409" s="644"/>
      <c r="O409" s="645"/>
      <c r="P409" s="645"/>
      <c r="Q409" s="645"/>
      <c r="R409" s="644"/>
      <c r="S409" s="645"/>
      <c r="T409" s="645"/>
      <c r="U409" s="645"/>
      <c r="V409" s="645"/>
      <c r="W409" s="645"/>
      <c r="X409" s="645"/>
      <c r="Y409" s="645"/>
      <c r="Z409" s="645"/>
      <c r="AA409" s="646"/>
      <c r="AB409" s="644"/>
      <c r="AC409" s="630"/>
      <c r="AD409" s="630"/>
      <c r="AE409" s="630"/>
      <c r="AF409" s="630"/>
      <c r="AG409" s="630"/>
      <c r="AH409" s="630"/>
      <c r="AI409" s="632"/>
      <c r="AJ409" s="644"/>
      <c r="AK409" s="645"/>
      <c r="AL409" s="645"/>
      <c r="AM409" s="645"/>
      <c r="AN409" s="645"/>
      <c r="AO409" s="646"/>
    </row>
    <row r="410" spans="2:48" ht="13.35" hidden="1" customHeight="1">
      <c r="B410" s="135"/>
      <c r="I410" s="136"/>
      <c r="J410" s="135"/>
      <c r="M410" s="136"/>
      <c r="N410" s="629" t="s">
        <v>115</v>
      </c>
      <c r="O410" s="630"/>
      <c r="P410" s="630"/>
      <c r="Q410" s="630"/>
      <c r="R410" s="629"/>
      <c r="S410" s="680"/>
      <c r="T410" s="681"/>
      <c r="U410" s="630"/>
      <c r="V410" s="647"/>
      <c r="W410" s="630" t="s">
        <v>12</v>
      </c>
      <c r="X410" s="647"/>
      <c r="Y410" s="630" t="s">
        <v>11</v>
      </c>
      <c r="Z410" s="647"/>
      <c r="AA410" s="630" t="s">
        <v>364</v>
      </c>
      <c r="AB410" s="629" t="s">
        <v>170</v>
      </c>
      <c r="AC410" s="630"/>
      <c r="AD410" s="630"/>
      <c r="AE410" s="630"/>
      <c r="AF410" s="630"/>
      <c r="AG410" s="630"/>
      <c r="AH410" s="630"/>
      <c r="AI410" s="632"/>
      <c r="AJ410" s="629"/>
      <c r="AK410" s="680"/>
      <c r="AL410" s="682"/>
      <c r="AM410" s="682"/>
      <c r="AN410" s="682"/>
      <c r="AO410" s="681"/>
    </row>
    <row r="411" spans="2:48" ht="3.75" hidden="1" customHeight="1">
      <c r="B411" s="135"/>
      <c r="I411" s="136"/>
      <c r="J411" s="135"/>
      <c r="M411" s="136"/>
      <c r="N411" s="629"/>
      <c r="O411" s="630"/>
      <c r="P411" s="630"/>
      <c r="Q411" s="630"/>
      <c r="R411" s="638"/>
      <c r="S411" s="639"/>
      <c r="T411" s="639"/>
      <c r="U411" s="639"/>
      <c r="V411" s="639"/>
      <c r="W411" s="639"/>
      <c r="X411" s="639"/>
      <c r="Y411" s="639"/>
      <c r="Z411" s="639"/>
      <c r="AA411" s="640"/>
      <c r="AB411" s="638"/>
      <c r="AC411" s="639"/>
      <c r="AD411" s="639"/>
      <c r="AE411" s="639"/>
      <c r="AF411" s="639"/>
      <c r="AG411" s="639"/>
      <c r="AH411" s="639"/>
      <c r="AI411" s="640"/>
      <c r="AJ411" s="638"/>
      <c r="AK411" s="639"/>
      <c r="AL411" s="639"/>
      <c r="AM411" s="639"/>
      <c r="AN411" s="639"/>
      <c r="AO411" s="640"/>
    </row>
    <row r="412" spans="2:48" ht="3.75" customHeight="1">
      <c r="B412" s="135"/>
      <c r="I412" s="136"/>
      <c r="J412" s="135"/>
      <c r="M412" s="136"/>
      <c r="N412" s="130"/>
      <c r="O412" s="131"/>
      <c r="P412" s="131"/>
      <c r="Q412" s="132"/>
      <c r="R412" s="683" t="str" cm="1">
        <f t="array" ref="R412">IF(新_変更_3!AL63&lt;&gt;"",AND(新_変更_3!J62:AB68=新_変更_3!AL62:BD68),"")</f>
        <v/>
      </c>
      <c r="S412" s="684"/>
      <c r="T412" s="684"/>
      <c r="U412" s="684"/>
      <c r="V412" s="684"/>
      <c r="W412" s="684"/>
      <c r="X412" s="684"/>
      <c r="Y412" s="684"/>
      <c r="Z412" s="684"/>
      <c r="AA412" s="684"/>
      <c r="AB412" s="684"/>
      <c r="AC412" s="684"/>
      <c r="AD412" s="684"/>
      <c r="AE412" s="684"/>
      <c r="AF412" s="684"/>
      <c r="AG412" s="684"/>
      <c r="AH412" s="684"/>
      <c r="AI412" s="684"/>
      <c r="AJ412" s="684"/>
      <c r="AK412" s="684"/>
      <c r="AL412" s="684"/>
      <c r="AM412" s="684"/>
      <c r="AN412" s="684"/>
      <c r="AO412" s="685"/>
    </row>
    <row r="413" spans="2:48" ht="13.35" customHeight="1">
      <c r="B413" s="135"/>
      <c r="I413" s="136"/>
      <c r="J413" s="135"/>
      <c r="M413" s="136"/>
      <c r="N413" s="135" t="s">
        <v>32</v>
      </c>
      <c r="Q413" s="136"/>
      <c r="R413" s="686"/>
      <c r="S413" s="687"/>
      <c r="T413" s="687"/>
      <c r="U413" s="687"/>
      <c r="V413" s="687"/>
      <c r="W413" s="687"/>
      <c r="X413" s="687"/>
      <c r="Y413" s="687"/>
      <c r="Z413" s="687"/>
      <c r="AA413" s="687"/>
      <c r="AB413" s="687"/>
      <c r="AC413" s="687"/>
      <c r="AD413" s="687"/>
      <c r="AE413" s="687"/>
      <c r="AF413" s="687"/>
      <c r="AG413" s="687"/>
      <c r="AH413" s="687"/>
      <c r="AI413" s="687"/>
      <c r="AJ413" s="687"/>
      <c r="AK413" s="687"/>
      <c r="AL413" s="687"/>
      <c r="AM413" s="687"/>
      <c r="AN413" s="687"/>
      <c r="AO413" s="688"/>
    </row>
    <row r="414" spans="2:48" ht="3.75" customHeight="1">
      <c r="B414" s="135"/>
      <c r="I414" s="136"/>
      <c r="J414" s="135"/>
      <c r="M414" s="136"/>
      <c r="N414" s="140"/>
      <c r="O414" s="141"/>
      <c r="P414" s="141"/>
      <c r="Q414" s="142"/>
      <c r="R414" s="689"/>
      <c r="S414" s="690"/>
      <c r="T414" s="690"/>
      <c r="U414" s="690"/>
      <c r="V414" s="690"/>
      <c r="W414" s="690"/>
      <c r="X414" s="690"/>
      <c r="Y414" s="690"/>
      <c r="Z414" s="690"/>
      <c r="AA414" s="690"/>
      <c r="AB414" s="690"/>
      <c r="AC414" s="690"/>
      <c r="AD414" s="690"/>
      <c r="AE414" s="690"/>
      <c r="AF414" s="690"/>
      <c r="AG414" s="690"/>
      <c r="AH414" s="690"/>
      <c r="AI414" s="690"/>
      <c r="AJ414" s="690"/>
      <c r="AK414" s="690"/>
      <c r="AL414" s="690"/>
      <c r="AM414" s="690"/>
      <c r="AN414" s="690"/>
      <c r="AO414" s="691"/>
    </row>
    <row r="415" spans="2:48" ht="3.75" customHeight="1">
      <c r="B415" s="135"/>
      <c r="I415" s="136"/>
      <c r="J415" s="130"/>
      <c r="K415" s="131"/>
      <c r="L415" s="131"/>
      <c r="M415" s="132"/>
      <c r="N415" s="644"/>
      <c r="O415" s="645"/>
      <c r="P415" s="645"/>
      <c r="Q415" s="646"/>
      <c r="R415" s="644"/>
      <c r="S415" s="645"/>
      <c r="T415" s="645"/>
      <c r="U415" s="645"/>
      <c r="V415" s="645"/>
      <c r="W415" s="645"/>
      <c r="X415" s="645"/>
      <c r="Y415" s="645"/>
      <c r="Z415" s="645"/>
      <c r="AA415" s="646"/>
      <c r="AB415" s="644"/>
      <c r="AC415" s="645"/>
      <c r="AD415" s="645"/>
      <c r="AE415" s="646"/>
      <c r="AF415" s="645"/>
      <c r="AG415" s="645"/>
      <c r="AH415" s="645"/>
      <c r="AI415" s="645"/>
      <c r="AJ415" s="645"/>
      <c r="AK415" s="645"/>
      <c r="AL415" s="645"/>
      <c r="AM415" s="645"/>
      <c r="AN415" s="645"/>
      <c r="AO415" s="646"/>
    </row>
    <row r="416" spans="2:48" ht="13.35" customHeight="1">
      <c r="B416" s="135"/>
      <c r="I416" s="136"/>
      <c r="J416" s="135" t="s">
        <v>3996</v>
      </c>
      <c r="M416" s="136"/>
      <c r="N416" s="629" t="s">
        <v>27</v>
      </c>
      <c r="O416" s="630"/>
      <c r="P416" s="630"/>
      <c r="Q416" s="632"/>
      <c r="R416" s="629"/>
      <c r="S416" s="719"/>
      <c r="T416" s="682"/>
      <c r="U416" s="682"/>
      <c r="V416" s="682"/>
      <c r="W416" s="682"/>
      <c r="X416" s="682"/>
      <c r="Y416" s="682"/>
      <c r="Z416" s="682"/>
      <c r="AA416" s="681"/>
      <c r="AB416" s="629" t="s">
        <v>28</v>
      </c>
      <c r="AC416" s="630"/>
      <c r="AD416" s="630"/>
      <c r="AE416" s="632"/>
      <c r="AF416" s="629"/>
      <c r="AG416" s="720"/>
      <c r="AH416" s="682"/>
      <c r="AI416" s="682"/>
      <c r="AJ416" s="682"/>
      <c r="AK416" s="682"/>
      <c r="AL416" s="682"/>
      <c r="AM416" s="682"/>
      <c r="AN416" s="682"/>
      <c r="AO416" s="681"/>
      <c r="AV416"/>
    </row>
    <row r="417" spans="2:48" ht="3.75" customHeight="1">
      <c r="B417" s="135"/>
      <c r="I417" s="136"/>
      <c r="J417" s="135"/>
      <c r="M417" s="136"/>
      <c r="N417" s="638"/>
      <c r="O417" s="639"/>
      <c r="P417" s="639"/>
      <c r="Q417" s="640"/>
      <c r="R417" s="638"/>
      <c r="S417" s="639"/>
      <c r="T417" s="639"/>
      <c r="U417" s="639"/>
      <c r="V417" s="639"/>
      <c r="W417" s="639"/>
      <c r="X417" s="639"/>
      <c r="Y417" s="639"/>
      <c r="Z417" s="639"/>
      <c r="AA417" s="640"/>
      <c r="AB417" s="638"/>
      <c r="AC417" s="639"/>
      <c r="AD417" s="639"/>
      <c r="AE417" s="640"/>
      <c r="AF417" s="639"/>
      <c r="AG417" s="639"/>
      <c r="AH417" s="639"/>
      <c r="AI417" s="639"/>
      <c r="AJ417" s="639"/>
      <c r="AK417" s="639"/>
      <c r="AL417" s="639"/>
      <c r="AM417" s="639"/>
      <c r="AN417" s="639"/>
      <c r="AO417" s="640"/>
      <c r="AV417"/>
    </row>
    <row r="418" spans="2:48" ht="3.75" customHeight="1">
      <c r="B418" s="135"/>
      <c r="I418" s="136"/>
      <c r="J418" s="135"/>
      <c r="M418" s="136"/>
      <c r="N418" s="644"/>
      <c r="O418" s="645"/>
      <c r="P418" s="645"/>
      <c r="Q418" s="646"/>
      <c r="R418" s="644"/>
      <c r="S418" s="645"/>
      <c r="T418" s="645"/>
      <c r="U418" s="645"/>
      <c r="V418" s="645"/>
      <c r="W418" s="645"/>
      <c r="X418" s="645"/>
      <c r="Y418" s="645"/>
      <c r="Z418" s="645"/>
      <c r="AA418" s="646"/>
      <c r="AB418" s="644"/>
      <c r="AC418" s="645"/>
      <c r="AD418" s="645"/>
      <c r="AE418" s="646"/>
      <c r="AF418" s="644"/>
      <c r="AG418" s="645"/>
      <c r="AH418" s="645"/>
      <c r="AI418" s="645"/>
      <c r="AJ418" s="645"/>
      <c r="AK418" s="645"/>
      <c r="AL418" s="645"/>
      <c r="AM418" s="645"/>
      <c r="AN418" s="645"/>
      <c r="AO418" s="646"/>
      <c r="AV418"/>
    </row>
    <row r="419" spans="2:48" ht="13.35" customHeight="1">
      <c r="B419" s="135"/>
      <c r="I419" s="136"/>
      <c r="J419" s="135"/>
      <c r="M419" s="136"/>
      <c r="N419" s="629" t="s">
        <v>3990</v>
      </c>
      <c r="O419" s="630"/>
      <c r="P419" s="630"/>
      <c r="Q419" s="632"/>
      <c r="R419" s="629"/>
      <c r="S419" s="680"/>
      <c r="T419" s="681"/>
      <c r="U419" s="630"/>
      <c r="V419" s="647"/>
      <c r="W419" s="630" t="s">
        <v>12</v>
      </c>
      <c r="X419" s="647"/>
      <c r="Y419" s="630" t="s">
        <v>11</v>
      </c>
      <c r="Z419" s="647"/>
      <c r="AA419" s="632" t="s">
        <v>364</v>
      </c>
      <c r="AB419" s="629" t="s">
        <v>66</v>
      </c>
      <c r="AC419" s="630"/>
      <c r="AD419" s="630"/>
      <c r="AE419" s="632"/>
      <c r="AF419" s="629"/>
      <c r="AG419" s="680"/>
      <c r="AH419" s="681"/>
      <c r="AI419" s="630"/>
      <c r="AJ419" s="647"/>
      <c r="AK419" s="630" t="s">
        <v>12</v>
      </c>
      <c r="AL419" s="647"/>
      <c r="AM419" s="630" t="s">
        <v>11</v>
      </c>
      <c r="AN419" s="647"/>
      <c r="AO419" s="632" t="s">
        <v>364</v>
      </c>
      <c r="AV419"/>
    </row>
    <row r="420" spans="2:48" ht="3.75" customHeight="1">
      <c r="B420" s="135"/>
      <c r="I420" s="136"/>
      <c r="J420" s="135"/>
      <c r="M420" s="136"/>
      <c r="N420" s="638"/>
      <c r="O420" s="639"/>
      <c r="P420" s="639"/>
      <c r="Q420" s="640"/>
      <c r="R420" s="638"/>
      <c r="S420" s="639"/>
      <c r="T420" s="639"/>
      <c r="U420" s="639"/>
      <c r="V420" s="639"/>
      <c r="W420" s="639"/>
      <c r="X420" s="639"/>
      <c r="Y420" s="639"/>
      <c r="Z420" s="639"/>
      <c r="AA420" s="640"/>
      <c r="AB420" s="638"/>
      <c r="AC420" s="639"/>
      <c r="AD420" s="639"/>
      <c r="AE420" s="640"/>
      <c r="AF420" s="638"/>
      <c r="AG420" s="639"/>
      <c r="AH420" s="639"/>
      <c r="AI420" s="639"/>
      <c r="AJ420" s="639"/>
      <c r="AK420" s="639"/>
      <c r="AL420" s="639"/>
      <c r="AM420" s="639"/>
      <c r="AN420" s="639"/>
      <c r="AO420" s="640"/>
      <c r="AV420"/>
    </row>
    <row r="421" spans="2:48" ht="3.75" customHeight="1">
      <c r="B421" s="135"/>
      <c r="I421" s="136"/>
      <c r="J421" s="135"/>
      <c r="M421" s="136"/>
      <c r="N421" s="130"/>
      <c r="O421" s="131"/>
      <c r="P421" s="131"/>
      <c r="Q421" s="132"/>
      <c r="R421" s="697">
        <f>新_変更_3!J78</f>
        <v>0</v>
      </c>
      <c r="S421" s="684"/>
      <c r="T421" s="684"/>
      <c r="U421" s="684"/>
      <c r="V421" s="684"/>
      <c r="W421" s="684"/>
      <c r="X421" s="684"/>
      <c r="Y421" s="684"/>
      <c r="Z421" s="684"/>
      <c r="AA421" s="684"/>
      <c r="AB421" s="684"/>
      <c r="AC421" s="684"/>
      <c r="AD421" s="684"/>
      <c r="AE421" s="684"/>
      <c r="AF421" s="684"/>
      <c r="AG421" s="684"/>
      <c r="AH421" s="684"/>
      <c r="AI421" s="684"/>
      <c r="AJ421" s="685"/>
      <c r="AK421" s="645"/>
      <c r="AL421" s="645"/>
      <c r="AM421" s="645"/>
      <c r="AN421" s="645"/>
      <c r="AO421" s="646"/>
      <c r="AV421"/>
    </row>
    <row r="422" spans="2:48" ht="13.35" customHeight="1">
      <c r="B422" s="135"/>
      <c r="I422" s="136"/>
      <c r="J422" s="135"/>
      <c r="M422" s="136"/>
      <c r="N422" s="135" t="s">
        <v>8</v>
      </c>
      <c r="Q422" s="136"/>
      <c r="R422" s="686"/>
      <c r="S422" s="687"/>
      <c r="T422" s="687"/>
      <c r="U422" s="687"/>
      <c r="V422" s="687"/>
      <c r="W422" s="687"/>
      <c r="X422" s="687"/>
      <c r="Y422" s="687"/>
      <c r="Z422" s="687"/>
      <c r="AA422" s="687"/>
      <c r="AB422" s="687"/>
      <c r="AC422" s="687"/>
      <c r="AD422" s="687"/>
      <c r="AE422" s="687"/>
      <c r="AF422" s="687"/>
      <c r="AG422" s="687"/>
      <c r="AH422" s="687"/>
      <c r="AI422" s="687"/>
      <c r="AJ422" s="688"/>
      <c r="AK422" s="630"/>
      <c r="AL422" s="634" t="s">
        <v>13</v>
      </c>
      <c r="AM422" s="630" t="s">
        <v>29</v>
      </c>
      <c r="AN422" s="630"/>
      <c r="AO422" s="632"/>
      <c r="AV422"/>
    </row>
    <row r="423" spans="2:48" ht="3.75" customHeight="1">
      <c r="B423" s="135"/>
      <c r="I423" s="136"/>
      <c r="J423" s="135"/>
      <c r="M423" s="136"/>
      <c r="N423" s="140"/>
      <c r="O423" s="141"/>
      <c r="P423" s="141"/>
      <c r="Q423" s="142"/>
      <c r="R423" s="689"/>
      <c r="S423" s="690"/>
      <c r="T423" s="690"/>
      <c r="U423" s="690"/>
      <c r="V423" s="690"/>
      <c r="W423" s="690"/>
      <c r="X423" s="690"/>
      <c r="Y423" s="690"/>
      <c r="Z423" s="690"/>
      <c r="AA423" s="690"/>
      <c r="AB423" s="690"/>
      <c r="AC423" s="690"/>
      <c r="AD423" s="690"/>
      <c r="AE423" s="690"/>
      <c r="AF423" s="690"/>
      <c r="AG423" s="690"/>
      <c r="AH423" s="690"/>
      <c r="AI423" s="690"/>
      <c r="AJ423" s="691"/>
      <c r="AK423" s="639"/>
      <c r="AL423" s="639"/>
      <c r="AM423" s="639"/>
      <c r="AN423" s="639"/>
      <c r="AO423" s="640"/>
    </row>
    <row r="424" spans="2:48" ht="4.2" hidden="1" customHeight="1">
      <c r="B424" s="135"/>
      <c r="I424" s="136"/>
      <c r="J424" s="135"/>
      <c r="M424" s="136"/>
      <c r="N424" s="644"/>
      <c r="O424" s="645"/>
      <c r="P424" s="645"/>
      <c r="Q424" s="646"/>
      <c r="R424" s="679" t="str">
        <f>IF(新_変更_3!J77&lt;&gt;"", ASC(PHONETIC(新_変更_3!J77)), "")</f>
        <v/>
      </c>
      <c r="S424" s="671"/>
      <c r="T424" s="671"/>
      <c r="U424" s="671"/>
      <c r="V424" s="671"/>
      <c r="W424" s="671"/>
      <c r="X424" s="671"/>
      <c r="Y424" s="671"/>
      <c r="Z424" s="671"/>
      <c r="AA424" s="671"/>
      <c r="AB424" s="671"/>
      <c r="AC424" s="671"/>
      <c r="AD424" s="671"/>
      <c r="AE424" s="671"/>
      <c r="AF424" s="671"/>
      <c r="AG424" s="671"/>
      <c r="AH424" s="671"/>
      <c r="AI424" s="671"/>
      <c r="AJ424" s="671"/>
      <c r="AK424" s="671"/>
      <c r="AL424" s="671"/>
      <c r="AM424" s="671"/>
      <c r="AN424" s="671"/>
      <c r="AO424" s="672"/>
    </row>
    <row r="425" spans="2:48" ht="13.35" hidden="1" customHeight="1">
      <c r="B425" s="135"/>
      <c r="I425" s="136"/>
      <c r="J425" s="135"/>
      <c r="M425" s="136"/>
      <c r="N425" s="629" t="s">
        <v>61</v>
      </c>
      <c r="O425" s="630"/>
      <c r="P425" s="630"/>
      <c r="Q425" s="632"/>
      <c r="R425" s="673"/>
      <c r="S425" s="674"/>
      <c r="T425" s="674"/>
      <c r="U425" s="674"/>
      <c r="V425" s="674"/>
      <c r="W425" s="674"/>
      <c r="X425" s="674"/>
      <c r="Y425" s="674"/>
      <c r="Z425" s="674"/>
      <c r="AA425" s="674"/>
      <c r="AB425" s="674"/>
      <c r="AC425" s="674"/>
      <c r="AD425" s="674"/>
      <c r="AE425" s="674"/>
      <c r="AF425" s="674"/>
      <c r="AG425" s="674"/>
      <c r="AH425" s="674"/>
      <c r="AI425" s="674"/>
      <c r="AJ425" s="674"/>
      <c r="AK425" s="674"/>
      <c r="AL425" s="674"/>
      <c r="AM425" s="674"/>
      <c r="AN425" s="674"/>
      <c r="AO425" s="675"/>
    </row>
    <row r="426" spans="2:48" ht="3.75" hidden="1" customHeight="1">
      <c r="B426" s="135"/>
      <c r="I426" s="136"/>
      <c r="J426" s="135"/>
      <c r="M426" s="136"/>
      <c r="N426" s="629"/>
      <c r="O426" s="630"/>
      <c r="P426" s="630"/>
      <c r="Q426" s="632"/>
      <c r="R426" s="676"/>
      <c r="S426" s="677"/>
      <c r="T426" s="677"/>
      <c r="U426" s="677"/>
      <c r="V426" s="677"/>
      <c r="W426" s="677"/>
      <c r="X426" s="677"/>
      <c r="Y426" s="677"/>
      <c r="Z426" s="677"/>
      <c r="AA426" s="677"/>
      <c r="AB426" s="677"/>
      <c r="AC426" s="677"/>
      <c r="AD426" s="677"/>
      <c r="AE426" s="677"/>
      <c r="AF426" s="677"/>
      <c r="AG426" s="677"/>
      <c r="AH426" s="677"/>
      <c r="AI426" s="677"/>
      <c r="AJ426" s="677"/>
      <c r="AK426" s="677"/>
      <c r="AL426" s="677"/>
      <c r="AM426" s="677"/>
      <c r="AN426" s="677"/>
      <c r="AO426" s="678"/>
    </row>
    <row r="427" spans="2:48" ht="3.75" hidden="1" customHeight="1">
      <c r="B427" s="135"/>
      <c r="I427" s="136"/>
      <c r="J427" s="135"/>
      <c r="N427" s="644"/>
      <c r="O427" s="645"/>
      <c r="P427" s="645"/>
      <c r="Q427" s="646"/>
      <c r="R427" s="630"/>
      <c r="S427" s="630"/>
      <c r="T427" s="630"/>
      <c r="U427" s="698"/>
      <c r="V427" s="699"/>
      <c r="W427" s="699"/>
      <c r="X427" s="700"/>
      <c r="Y427" s="645"/>
      <c r="Z427" s="707"/>
      <c r="AA427" s="699"/>
      <c r="AB427" s="699"/>
      <c r="AC427" s="708"/>
      <c r="AD427" s="630"/>
      <c r="AE427" s="630"/>
      <c r="AF427" s="630"/>
      <c r="AG427" s="679"/>
      <c r="AH427" s="671"/>
      <c r="AI427" s="671"/>
      <c r="AJ427" s="671"/>
      <c r="AK427" s="671"/>
      <c r="AL427" s="671"/>
      <c r="AM427" s="671"/>
      <c r="AN427" s="671"/>
      <c r="AO427" s="672"/>
    </row>
    <row r="428" spans="2:48" ht="13.35" hidden="1" customHeight="1">
      <c r="B428" s="135"/>
      <c r="I428" s="136"/>
      <c r="J428" s="135"/>
      <c r="N428" s="629"/>
      <c r="O428" s="630"/>
      <c r="P428" s="630"/>
      <c r="Q428" s="632"/>
      <c r="R428" s="630" t="s">
        <v>15</v>
      </c>
      <c r="S428" s="630"/>
      <c r="T428" s="630"/>
      <c r="U428" s="701"/>
      <c r="V428" s="702"/>
      <c r="W428" s="702"/>
      <c r="X428" s="703"/>
      <c r="Y428" s="662" t="s">
        <v>359</v>
      </c>
      <c r="Z428" s="709"/>
      <c r="AA428" s="702"/>
      <c r="AB428" s="702"/>
      <c r="AC428" s="710"/>
      <c r="AD428" s="630" t="s">
        <v>56</v>
      </c>
      <c r="AE428" s="630"/>
      <c r="AF428" s="630"/>
      <c r="AG428" s="673"/>
      <c r="AH428" s="674"/>
      <c r="AI428" s="674"/>
      <c r="AJ428" s="674"/>
      <c r="AK428" s="674"/>
      <c r="AL428" s="674"/>
      <c r="AM428" s="674"/>
      <c r="AN428" s="674"/>
      <c r="AO428" s="675"/>
    </row>
    <row r="429" spans="2:48" ht="3.75" hidden="1" customHeight="1">
      <c r="B429" s="135"/>
      <c r="I429" s="136"/>
      <c r="J429" s="135"/>
      <c r="N429" s="629"/>
      <c r="O429" s="630"/>
      <c r="P429" s="630"/>
      <c r="Q429" s="632"/>
      <c r="R429" s="639"/>
      <c r="S429" s="639"/>
      <c r="T429" s="639"/>
      <c r="U429" s="704"/>
      <c r="V429" s="705"/>
      <c r="W429" s="705"/>
      <c r="X429" s="706"/>
      <c r="Y429" s="639"/>
      <c r="Z429" s="711"/>
      <c r="AA429" s="705"/>
      <c r="AB429" s="705"/>
      <c r="AC429" s="712"/>
      <c r="AD429" s="639"/>
      <c r="AE429" s="639"/>
      <c r="AF429" s="639"/>
      <c r="AG429" s="676"/>
      <c r="AH429" s="677"/>
      <c r="AI429" s="677"/>
      <c r="AJ429" s="677"/>
      <c r="AK429" s="677"/>
      <c r="AL429" s="677"/>
      <c r="AM429" s="677"/>
      <c r="AN429" s="677"/>
      <c r="AO429" s="678"/>
    </row>
    <row r="430" spans="2:48" ht="3.75" hidden="1" customHeight="1">
      <c r="B430" s="135"/>
      <c r="I430" s="136"/>
      <c r="J430" s="135"/>
      <c r="N430" s="629"/>
      <c r="O430" s="630"/>
      <c r="P430" s="630"/>
      <c r="Q430" s="632"/>
      <c r="R430" s="645"/>
      <c r="S430" s="645"/>
      <c r="T430" s="646"/>
      <c r="U430" s="679"/>
      <c r="V430" s="671"/>
      <c r="W430" s="671"/>
      <c r="X430" s="671"/>
      <c r="Y430" s="671"/>
      <c r="Z430" s="671"/>
      <c r="AA430" s="671"/>
      <c r="AB430" s="671"/>
      <c r="AC430" s="672"/>
      <c r="AD430" s="644"/>
      <c r="AE430" s="645"/>
      <c r="AF430" s="646"/>
      <c r="AG430" s="679"/>
      <c r="AH430" s="671"/>
      <c r="AI430" s="671"/>
      <c r="AJ430" s="671"/>
      <c r="AK430" s="671"/>
      <c r="AL430" s="671"/>
      <c r="AM430" s="671"/>
      <c r="AN430" s="671"/>
      <c r="AO430" s="672"/>
    </row>
    <row r="431" spans="2:48" ht="13.35" hidden="1" customHeight="1">
      <c r="B431" s="135"/>
      <c r="I431" s="136"/>
      <c r="N431" s="629" t="s">
        <v>23</v>
      </c>
      <c r="O431" s="630"/>
      <c r="P431" s="630"/>
      <c r="Q431" s="632"/>
      <c r="R431" s="630" t="s">
        <v>17</v>
      </c>
      <c r="S431" s="630"/>
      <c r="T431" s="632"/>
      <c r="U431" s="673"/>
      <c r="V431" s="674"/>
      <c r="W431" s="674"/>
      <c r="X431" s="674"/>
      <c r="Y431" s="674"/>
      <c r="Z431" s="674"/>
      <c r="AA431" s="674"/>
      <c r="AB431" s="674"/>
      <c r="AC431" s="675"/>
      <c r="AD431" s="629" t="s">
        <v>18</v>
      </c>
      <c r="AE431" s="630"/>
      <c r="AF431" s="632"/>
      <c r="AG431" s="673"/>
      <c r="AH431" s="674"/>
      <c r="AI431" s="674"/>
      <c r="AJ431" s="674"/>
      <c r="AK431" s="674"/>
      <c r="AL431" s="674"/>
      <c r="AM431" s="674"/>
      <c r="AN431" s="674"/>
      <c r="AO431" s="675"/>
    </row>
    <row r="432" spans="2:48" ht="3.75" hidden="1" customHeight="1">
      <c r="B432" s="135"/>
      <c r="I432" s="136"/>
      <c r="J432" s="135"/>
      <c r="N432" s="629"/>
      <c r="O432" s="630"/>
      <c r="P432" s="630"/>
      <c r="Q432" s="632"/>
      <c r="R432" s="639"/>
      <c r="S432" s="639"/>
      <c r="T432" s="640"/>
      <c r="U432" s="676"/>
      <c r="V432" s="677"/>
      <c r="W432" s="677"/>
      <c r="X432" s="677"/>
      <c r="Y432" s="677"/>
      <c r="Z432" s="677"/>
      <c r="AA432" s="677"/>
      <c r="AB432" s="677"/>
      <c r="AC432" s="678"/>
      <c r="AD432" s="638"/>
      <c r="AE432" s="639"/>
      <c r="AF432" s="640"/>
      <c r="AG432" s="676"/>
      <c r="AH432" s="677"/>
      <c r="AI432" s="677"/>
      <c r="AJ432" s="677"/>
      <c r="AK432" s="677"/>
      <c r="AL432" s="677"/>
      <c r="AM432" s="677"/>
      <c r="AN432" s="677"/>
      <c r="AO432" s="678"/>
    </row>
    <row r="433" spans="2:41" ht="3.75" hidden="1" customHeight="1">
      <c r="B433" s="135"/>
      <c r="I433" s="136"/>
      <c r="J433" s="135"/>
      <c r="N433" s="629"/>
      <c r="O433" s="630"/>
      <c r="P433" s="630"/>
      <c r="Q433" s="632"/>
      <c r="R433" s="645"/>
      <c r="S433" s="645"/>
      <c r="T433" s="646"/>
      <c r="U433" s="679"/>
      <c r="V433" s="671"/>
      <c r="W433" s="671"/>
      <c r="X433" s="671"/>
      <c r="Y433" s="671"/>
      <c r="Z433" s="671"/>
      <c r="AA433" s="671"/>
      <c r="AB433" s="671"/>
      <c r="AC433" s="672"/>
      <c r="AD433" s="644"/>
      <c r="AE433" s="645"/>
      <c r="AF433" s="646"/>
      <c r="AG433" s="679"/>
      <c r="AH433" s="671"/>
      <c r="AI433" s="671"/>
      <c r="AJ433" s="671"/>
      <c r="AK433" s="671"/>
      <c r="AL433" s="671"/>
      <c r="AM433" s="671"/>
      <c r="AN433" s="671"/>
      <c r="AO433" s="672"/>
    </row>
    <row r="434" spans="2:41" ht="13.35" hidden="1" customHeight="1">
      <c r="B434" s="135"/>
      <c r="I434" s="136"/>
      <c r="J434" s="135"/>
      <c r="N434" s="629"/>
      <c r="O434" s="630"/>
      <c r="P434" s="630"/>
      <c r="Q434" s="632"/>
      <c r="R434" s="630" t="s">
        <v>19</v>
      </c>
      <c r="S434" s="630"/>
      <c r="T434" s="632"/>
      <c r="U434" s="673"/>
      <c r="V434" s="674"/>
      <c r="W434" s="674"/>
      <c r="X434" s="674"/>
      <c r="Y434" s="674"/>
      <c r="Z434" s="674"/>
      <c r="AA434" s="674"/>
      <c r="AB434" s="674"/>
      <c r="AC434" s="675"/>
      <c r="AD434" s="629" t="s">
        <v>20</v>
      </c>
      <c r="AE434" s="630"/>
      <c r="AF434" s="632"/>
      <c r="AG434" s="673"/>
      <c r="AH434" s="674"/>
      <c r="AI434" s="674"/>
      <c r="AJ434" s="674"/>
      <c r="AK434" s="674"/>
      <c r="AL434" s="674"/>
      <c r="AM434" s="674"/>
      <c r="AN434" s="674"/>
      <c r="AO434" s="675"/>
    </row>
    <row r="435" spans="2:41" ht="3.75" hidden="1" customHeight="1">
      <c r="B435" s="135"/>
      <c r="I435" s="136"/>
      <c r="J435" s="135"/>
      <c r="N435" s="638"/>
      <c r="O435" s="639"/>
      <c r="P435" s="639"/>
      <c r="Q435" s="640"/>
      <c r="R435" s="639"/>
      <c r="S435" s="639"/>
      <c r="T435" s="640"/>
      <c r="U435" s="676"/>
      <c r="V435" s="677"/>
      <c r="W435" s="677"/>
      <c r="X435" s="677"/>
      <c r="Y435" s="677"/>
      <c r="Z435" s="677"/>
      <c r="AA435" s="677"/>
      <c r="AB435" s="677"/>
      <c r="AC435" s="678"/>
      <c r="AD435" s="638"/>
      <c r="AE435" s="639"/>
      <c r="AF435" s="640"/>
      <c r="AG435" s="676"/>
      <c r="AH435" s="677"/>
      <c r="AI435" s="677"/>
      <c r="AJ435" s="677"/>
      <c r="AK435" s="677"/>
      <c r="AL435" s="677"/>
      <c r="AM435" s="677"/>
      <c r="AN435" s="677"/>
      <c r="AO435" s="678"/>
    </row>
    <row r="436" spans="2:41" ht="3.75" hidden="1" customHeight="1">
      <c r="B436" s="135"/>
      <c r="I436" s="136"/>
      <c r="J436" s="135"/>
      <c r="M436" s="136"/>
      <c r="N436" s="629"/>
      <c r="O436" s="630"/>
      <c r="P436" s="630"/>
      <c r="Q436" s="632"/>
      <c r="R436" s="644"/>
      <c r="S436" s="645"/>
      <c r="T436" s="645"/>
      <c r="U436" s="645"/>
      <c r="V436" s="645"/>
      <c r="W436" s="645"/>
      <c r="X436" s="645"/>
      <c r="Y436" s="645"/>
      <c r="Z436" s="645"/>
      <c r="AA436" s="645"/>
      <c r="AB436" s="645"/>
      <c r="AC436" s="645"/>
      <c r="AD436" s="645"/>
      <c r="AE436" s="645"/>
      <c r="AF436" s="645"/>
      <c r="AG436" s="645"/>
      <c r="AH436" s="645"/>
      <c r="AI436" s="645"/>
      <c r="AJ436" s="645"/>
      <c r="AK436" s="645"/>
      <c r="AL436" s="645"/>
      <c r="AM436" s="645"/>
      <c r="AN436" s="645"/>
      <c r="AO436" s="646"/>
    </row>
    <row r="437" spans="2:41" ht="13.35" hidden="1" customHeight="1">
      <c r="B437" s="135"/>
      <c r="I437" s="136"/>
      <c r="J437" s="135"/>
      <c r="M437" s="136"/>
      <c r="N437" s="629" t="s">
        <v>111</v>
      </c>
      <c r="O437" s="630"/>
      <c r="P437" s="630"/>
      <c r="Q437" s="632"/>
      <c r="R437" s="629"/>
      <c r="S437" s="680"/>
      <c r="T437" s="681"/>
      <c r="U437" s="630"/>
      <c r="V437" s="647"/>
      <c r="W437" s="630" t="s">
        <v>12</v>
      </c>
      <c r="X437" s="647"/>
      <c r="Y437" s="630" t="s">
        <v>11</v>
      </c>
      <c r="Z437" s="647"/>
      <c r="AA437" s="630" t="s">
        <v>364</v>
      </c>
      <c r="AB437" s="630"/>
      <c r="AC437" s="630"/>
      <c r="AD437" s="630"/>
      <c r="AE437" s="630"/>
      <c r="AF437" s="630"/>
      <c r="AG437" s="630"/>
      <c r="AH437" s="630"/>
      <c r="AI437" s="630"/>
      <c r="AJ437" s="630"/>
      <c r="AK437" s="630"/>
      <c r="AL437" s="630"/>
      <c r="AM437" s="630"/>
      <c r="AN437" s="630"/>
      <c r="AO437" s="632"/>
    </row>
    <row r="438" spans="2:41" ht="3.75" hidden="1" customHeight="1">
      <c r="B438" s="135"/>
      <c r="I438" s="136"/>
      <c r="J438" s="135"/>
      <c r="M438" s="136"/>
      <c r="N438" s="629"/>
      <c r="O438" s="630"/>
      <c r="P438" s="630"/>
      <c r="Q438" s="632"/>
      <c r="R438" s="629"/>
      <c r="S438" s="630"/>
      <c r="T438" s="630"/>
      <c r="U438" s="630"/>
      <c r="V438" s="630"/>
      <c r="W438" s="630"/>
      <c r="X438" s="630"/>
      <c r="Y438" s="630"/>
      <c r="Z438" s="630"/>
      <c r="AA438" s="630"/>
      <c r="AB438" s="630"/>
      <c r="AC438" s="630"/>
      <c r="AD438" s="630"/>
      <c r="AE438" s="630"/>
      <c r="AF438" s="630"/>
      <c r="AG438" s="630"/>
      <c r="AH438" s="630"/>
      <c r="AI438" s="630"/>
      <c r="AJ438" s="630"/>
      <c r="AK438" s="630"/>
      <c r="AL438" s="630"/>
      <c r="AM438" s="630"/>
      <c r="AN438" s="630"/>
      <c r="AO438" s="632"/>
    </row>
    <row r="439" spans="2:41" ht="3.75" hidden="1" customHeight="1">
      <c r="B439" s="135"/>
      <c r="I439" s="136"/>
      <c r="J439" s="135"/>
      <c r="M439" s="136"/>
      <c r="N439" s="644"/>
      <c r="O439" s="645"/>
      <c r="P439" s="645"/>
      <c r="Q439" s="645"/>
      <c r="R439" s="713"/>
      <c r="S439" s="716"/>
      <c r="T439" s="645"/>
      <c r="U439" s="698"/>
      <c r="V439" s="644"/>
      <c r="W439" s="645"/>
      <c r="X439" s="645"/>
      <c r="Y439" s="645"/>
      <c r="Z439" s="645"/>
      <c r="AA439" s="645"/>
      <c r="AB439" s="645"/>
      <c r="AC439" s="645"/>
      <c r="AD439" s="645"/>
      <c r="AE439" s="645"/>
      <c r="AF439" s="645"/>
      <c r="AG439" s="645"/>
      <c r="AH439" s="649"/>
      <c r="AI439" s="649"/>
      <c r="AJ439" s="645"/>
      <c r="AK439" s="651"/>
      <c r="AL439" s="645"/>
      <c r="AM439" s="645"/>
      <c r="AN439" s="645"/>
      <c r="AO439" s="646"/>
    </row>
    <row r="440" spans="2:41" ht="13.35" hidden="1" customHeight="1">
      <c r="B440" s="135"/>
      <c r="I440" s="136"/>
      <c r="J440" s="135"/>
      <c r="M440" s="136"/>
      <c r="N440" s="629" t="s">
        <v>30</v>
      </c>
      <c r="O440" s="630"/>
      <c r="P440" s="630"/>
      <c r="Q440" s="630"/>
      <c r="R440" s="714"/>
      <c r="S440" s="717"/>
      <c r="T440" s="630" t="s">
        <v>388</v>
      </c>
      <c r="U440" s="701"/>
      <c r="V440" s="629" t="s">
        <v>112</v>
      </c>
      <c r="W440" s="630"/>
      <c r="X440" s="630"/>
      <c r="Y440" s="630"/>
      <c r="Z440" s="630"/>
      <c r="AA440" s="630"/>
      <c r="AB440" s="630"/>
      <c r="AC440" s="630"/>
      <c r="AD440" s="630"/>
      <c r="AE440" s="630"/>
      <c r="AF440" s="630"/>
      <c r="AG440" s="630"/>
      <c r="AH440" s="636"/>
      <c r="AI440" s="636"/>
      <c r="AJ440" s="630"/>
      <c r="AK440" s="654"/>
      <c r="AL440" s="630"/>
      <c r="AM440" s="630"/>
      <c r="AN440" s="630"/>
      <c r="AO440" s="632"/>
    </row>
    <row r="441" spans="2:41" ht="3.75" hidden="1" customHeight="1">
      <c r="B441" s="135"/>
      <c r="I441" s="136"/>
      <c r="J441" s="135"/>
      <c r="M441" s="136"/>
      <c r="N441" s="629"/>
      <c r="O441" s="630"/>
      <c r="P441" s="630"/>
      <c r="Q441" s="630"/>
      <c r="R441" s="715"/>
      <c r="S441" s="718"/>
      <c r="T441" s="639"/>
      <c r="U441" s="704"/>
      <c r="V441" s="638"/>
      <c r="W441" s="639"/>
      <c r="X441" s="639"/>
      <c r="Y441" s="639"/>
      <c r="Z441" s="639"/>
      <c r="AA441" s="639"/>
      <c r="AB441" s="639"/>
      <c r="AC441" s="639"/>
      <c r="AD441" s="639"/>
      <c r="AE441" s="639"/>
      <c r="AF441" s="639"/>
      <c r="AG441" s="639"/>
      <c r="AH441" s="642"/>
      <c r="AI441" s="642"/>
      <c r="AJ441" s="639"/>
      <c r="AK441" s="657"/>
      <c r="AL441" s="639"/>
      <c r="AM441" s="639"/>
      <c r="AN441" s="639"/>
      <c r="AO441" s="640"/>
    </row>
    <row r="442" spans="2:41" ht="3.75" hidden="1" customHeight="1">
      <c r="B442" s="135"/>
      <c r="I442" s="136"/>
      <c r="J442" s="135"/>
      <c r="M442" s="136"/>
      <c r="N442" s="644"/>
      <c r="O442" s="645"/>
      <c r="P442" s="645"/>
      <c r="Q442" s="646"/>
      <c r="R442" s="670"/>
      <c r="S442" s="671"/>
      <c r="T442" s="671"/>
      <c r="U442" s="672"/>
      <c r="V442" s="673"/>
      <c r="W442" s="675"/>
      <c r="X442" s="679"/>
      <c r="Y442" s="671"/>
      <c r="Z442" s="671"/>
      <c r="AA442" s="672"/>
      <c r="AB442" s="630"/>
      <c r="AC442" s="630"/>
      <c r="AD442" s="630"/>
      <c r="AE442" s="630"/>
      <c r="AF442" s="630"/>
      <c r="AG442" s="630"/>
      <c r="AH442" s="630"/>
      <c r="AI442" s="645"/>
      <c r="AJ442" s="630"/>
      <c r="AK442" s="630"/>
      <c r="AL442" s="630"/>
      <c r="AM442" s="630"/>
      <c r="AN442" s="630"/>
      <c r="AO442" s="632"/>
    </row>
    <row r="443" spans="2:41" ht="13.35" hidden="1" customHeight="1">
      <c r="B443" s="135"/>
      <c r="I443" s="136"/>
      <c r="J443" s="135"/>
      <c r="M443" s="136"/>
      <c r="N443" s="629" t="s">
        <v>114</v>
      </c>
      <c r="O443" s="630"/>
      <c r="P443" s="630"/>
      <c r="Q443" s="632"/>
      <c r="R443" s="673"/>
      <c r="S443" s="674"/>
      <c r="T443" s="674"/>
      <c r="U443" s="675"/>
      <c r="V443" s="673"/>
      <c r="W443" s="675"/>
      <c r="X443" s="673"/>
      <c r="Y443" s="674"/>
      <c r="Z443" s="674"/>
      <c r="AA443" s="675"/>
      <c r="AB443" s="668" t="s">
        <v>171</v>
      </c>
      <c r="AC443" s="630"/>
      <c r="AD443" s="630"/>
      <c r="AE443" s="630"/>
      <c r="AF443" s="630"/>
      <c r="AG443" s="630"/>
      <c r="AH443" s="630"/>
      <c r="AI443" s="630"/>
      <c r="AJ443" s="630"/>
      <c r="AK443" s="630"/>
      <c r="AL443" s="630"/>
      <c r="AM443" s="630"/>
      <c r="AN443" s="630"/>
      <c r="AO443" s="632"/>
    </row>
    <row r="444" spans="2:41" ht="3.75" hidden="1" customHeight="1">
      <c r="B444" s="135"/>
      <c r="I444" s="136"/>
      <c r="J444" s="135"/>
      <c r="M444" s="136"/>
      <c r="N444" s="629"/>
      <c r="O444" s="630"/>
      <c r="P444" s="630"/>
      <c r="Q444" s="632"/>
      <c r="R444" s="676"/>
      <c r="S444" s="677"/>
      <c r="T444" s="677"/>
      <c r="U444" s="678"/>
      <c r="V444" s="676"/>
      <c r="W444" s="678"/>
      <c r="X444" s="676"/>
      <c r="Y444" s="677"/>
      <c r="Z444" s="677"/>
      <c r="AA444" s="678"/>
      <c r="AB444" s="639"/>
      <c r="AC444" s="639"/>
      <c r="AD444" s="639"/>
      <c r="AE444" s="639"/>
      <c r="AF444" s="639"/>
      <c r="AG444" s="639"/>
      <c r="AH444" s="639"/>
      <c r="AI444" s="639"/>
      <c r="AJ444" s="639"/>
      <c r="AK444" s="639"/>
      <c r="AL444" s="639"/>
      <c r="AM444" s="639"/>
      <c r="AN444" s="639"/>
      <c r="AO444" s="640"/>
    </row>
    <row r="445" spans="2:41" ht="3.75" hidden="1" customHeight="1">
      <c r="B445" s="135"/>
      <c r="I445" s="136"/>
      <c r="J445" s="135"/>
      <c r="M445" s="136"/>
      <c r="N445" s="644"/>
      <c r="O445" s="645"/>
      <c r="P445" s="645"/>
      <c r="Q445" s="645"/>
      <c r="R445" s="644"/>
      <c r="S445" s="645"/>
      <c r="T445" s="645"/>
      <c r="U445" s="645"/>
      <c r="V445" s="645"/>
      <c r="W445" s="645"/>
      <c r="X445" s="645"/>
      <c r="Y445" s="645"/>
      <c r="Z445" s="645"/>
      <c r="AA445" s="646"/>
      <c r="AB445" s="644"/>
      <c r="AC445" s="630"/>
      <c r="AD445" s="630"/>
      <c r="AE445" s="630"/>
      <c r="AF445" s="630"/>
      <c r="AG445" s="630"/>
      <c r="AH445" s="630"/>
      <c r="AI445" s="632"/>
      <c r="AJ445" s="644"/>
      <c r="AK445" s="645"/>
      <c r="AL445" s="645"/>
      <c r="AM445" s="645"/>
      <c r="AN445" s="645"/>
      <c r="AO445" s="646"/>
    </row>
    <row r="446" spans="2:41" ht="13.35" hidden="1" customHeight="1">
      <c r="B446" s="135"/>
      <c r="I446" s="136"/>
      <c r="J446" s="135"/>
      <c r="M446" s="136"/>
      <c r="N446" s="629" t="s">
        <v>115</v>
      </c>
      <c r="O446" s="630"/>
      <c r="P446" s="630"/>
      <c r="Q446" s="630"/>
      <c r="R446" s="629"/>
      <c r="S446" s="680"/>
      <c r="T446" s="681"/>
      <c r="U446" s="630"/>
      <c r="V446" s="647"/>
      <c r="W446" s="630" t="s">
        <v>12</v>
      </c>
      <c r="X446" s="647"/>
      <c r="Y446" s="630" t="s">
        <v>11</v>
      </c>
      <c r="Z446" s="647"/>
      <c r="AA446" s="630" t="s">
        <v>364</v>
      </c>
      <c r="AB446" s="629" t="s">
        <v>170</v>
      </c>
      <c r="AC446" s="630"/>
      <c r="AD446" s="630"/>
      <c r="AE446" s="630"/>
      <c r="AF446" s="630"/>
      <c r="AG446" s="630"/>
      <c r="AH446" s="630"/>
      <c r="AI446" s="632"/>
      <c r="AJ446" s="629"/>
      <c r="AK446" s="680"/>
      <c r="AL446" s="682"/>
      <c r="AM446" s="682"/>
      <c r="AN446" s="682"/>
      <c r="AO446" s="681"/>
    </row>
    <row r="447" spans="2:41" ht="3.75" hidden="1" customHeight="1">
      <c r="B447" s="135"/>
      <c r="I447" s="136"/>
      <c r="J447" s="135"/>
      <c r="M447" s="136"/>
      <c r="N447" s="629"/>
      <c r="O447" s="630"/>
      <c r="P447" s="630"/>
      <c r="Q447" s="630"/>
      <c r="R447" s="638"/>
      <c r="S447" s="639"/>
      <c r="T447" s="639"/>
      <c r="U447" s="639"/>
      <c r="V447" s="639"/>
      <c r="W447" s="639"/>
      <c r="X447" s="639"/>
      <c r="Y447" s="639"/>
      <c r="Z447" s="639"/>
      <c r="AA447" s="640"/>
      <c r="AB447" s="638"/>
      <c r="AC447" s="639"/>
      <c r="AD447" s="639"/>
      <c r="AE447" s="639"/>
      <c r="AF447" s="639"/>
      <c r="AG447" s="639"/>
      <c r="AH447" s="639"/>
      <c r="AI447" s="640"/>
      <c r="AJ447" s="638"/>
      <c r="AK447" s="639"/>
      <c r="AL447" s="639"/>
      <c r="AM447" s="639"/>
      <c r="AN447" s="639"/>
      <c r="AO447" s="640"/>
    </row>
    <row r="448" spans="2:41" ht="3.75" customHeight="1">
      <c r="B448" s="135"/>
      <c r="I448" s="136"/>
      <c r="J448" s="135"/>
      <c r="M448" s="136"/>
      <c r="N448" s="130"/>
      <c r="O448" s="131"/>
      <c r="P448" s="131"/>
      <c r="Q448" s="132"/>
      <c r="R448" s="683" t="str" cm="1">
        <f t="array" ref="R448">IF(新_変更_3!AL78&lt;&gt;"",AND(新_変更_3!J77:AB83=新_変更_3!AL77:BD83),"")</f>
        <v/>
      </c>
      <c r="S448" s="684"/>
      <c r="T448" s="684"/>
      <c r="U448" s="684"/>
      <c r="V448" s="684"/>
      <c r="W448" s="684"/>
      <c r="X448" s="684"/>
      <c r="Y448" s="684"/>
      <c r="Z448" s="684"/>
      <c r="AA448" s="684"/>
      <c r="AB448" s="684"/>
      <c r="AC448" s="684"/>
      <c r="AD448" s="684"/>
      <c r="AE448" s="684"/>
      <c r="AF448" s="684"/>
      <c r="AG448" s="684"/>
      <c r="AH448" s="684"/>
      <c r="AI448" s="684"/>
      <c r="AJ448" s="684"/>
      <c r="AK448" s="684"/>
      <c r="AL448" s="684"/>
      <c r="AM448" s="684"/>
      <c r="AN448" s="684"/>
      <c r="AO448" s="685"/>
    </row>
    <row r="449" spans="2:41" ht="13.35" customHeight="1">
      <c r="B449" s="135"/>
      <c r="I449" s="136"/>
      <c r="J449" s="135"/>
      <c r="M449" s="136"/>
      <c r="N449" s="135" t="s">
        <v>32</v>
      </c>
      <c r="Q449" s="136"/>
      <c r="R449" s="686"/>
      <c r="S449" s="687"/>
      <c r="T449" s="687"/>
      <c r="U449" s="687"/>
      <c r="V449" s="687"/>
      <c r="W449" s="687"/>
      <c r="X449" s="687"/>
      <c r="Y449" s="687"/>
      <c r="Z449" s="687"/>
      <c r="AA449" s="687"/>
      <c r="AB449" s="687"/>
      <c r="AC449" s="687"/>
      <c r="AD449" s="687"/>
      <c r="AE449" s="687"/>
      <c r="AF449" s="687"/>
      <c r="AG449" s="687"/>
      <c r="AH449" s="687"/>
      <c r="AI449" s="687"/>
      <c r="AJ449" s="687"/>
      <c r="AK449" s="687"/>
      <c r="AL449" s="687"/>
      <c r="AM449" s="687"/>
      <c r="AN449" s="687"/>
      <c r="AO449" s="688"/>
    </row>
    <row r="450" spans="2:41" ht="3.75" customHeight="1">
      <c r="B450" s="135"/>
      <c r="I450" s="136"/>
      <c r="J450" s="135"/>
      <c r="M450" s="136"/>
      <c r="N450" s="140"/>
      <c r="O450" s="141"/>
      <c r="P450" s="141"/>
      <c r="Q450" s="142"/>
      <c r="R450" s="689"/>
      <c r="S450" s="690"/>
      <c r="T450" s="690"/>
      <c r="U450" s="690"/>
      <c r="V450" s="690"/>
      <c r="W450" s="690"/>
      <c r="X450" s="690"/>
      <c r="Y450" s="690"/>
      <c r="Z450" s="690"/>
      <c r="AA450" s="690"/>
      <c r="AB450" s="690"/>
      <c r="AC450" s="690"/>
      <c r="AD450" s="690"/>
      <c r="AE450" s="690"/>
      <c r="AF450" s="690"/>
      <c r="AG450" s="690"/>
      <c r="AH450" s="690"/>
      <c r="AI450" s="690"/>
      <c r="AJ450" s="690"/>
      <c r="AK450" s="690"/>
      <c r="AL450" s="690"/>
      <c r="AM450" s="690"/>
      <c r="AN450" s="690"/>
      <c r="AO450" s="691"/>
    </row>
    <row r="451" spans="2:41" ht="3.75" customHeight="1">
      <c r="B451" s="135"/>
      <c r="I451" s="136"/>
      <c r="J451" s="130"/>
      <c r="K451" s="131"/>
      <c r="L451" s="131"/>
      <c r="M451" s="132"/>
      <c r="N451" s="644"/>
      <c r="O451" s="645"/>
      <c r="P451" s="645"/>
      <c r="Q451" s="646"/>
      <c r="R451" s="644"/>
      <c r="S451" s="645"/>
      <c r="T451" s="645"/>
      <c r="U451" s="645"/>
      <c r="V451" s="645"/>
      <c r="W451" s="645"/>
      <c r="X451" s="645"/>
      <c r="Y451" s="645"/>
      <c r="Z451" s="645"/>
      <c r="AA451" s="646"/>
      <c r="AB451" s="644"/>
      <c r="AC451" s="645"/>
      <c r="AD451" s="645"/>
      <c r="AE451" s="646"/>
      <c r="AF451" s="645"/>
      <c r="AG451" s="645"/>
      <c r="AH451" s="645"/>
      <c r="AI451" s="645"/>
      <c r="AJ451" s="645"/>
      <c r="AK451" s="645"/>
      <c r="AL451" s="645"/>
      <c r="AM451" s="645"/>
      <c r="AN451" s="645"/>
      <c r="AO451" s="646"/>
    </row>
    <row r="452" spans="2:41" ht="13.35" customHeight="1">
      <c r="B452" s="135"/>
      <c r="I452" s="136"/>
      <c r="J452" s="135" t="s">
        <v>3997</v>
      </c>
      <c r="M452" s="136"/>
      <c r="N452" s="629" t="s">
        <v>27</v>
      </c>
      <c r="O452" s="630"/>
      <c r="P452" s="630"/>
      <c r="Q452" s="632"/>
      <c r="R452" s="629"/>
      <c r="S452" s="719"/>
      <c r="T452" s="682"/>
      <c r="U452" s="682"/>
      <c r="V452" s="682"/>
      <c r="W452" s="682"/>
      <c r="X452" s="682"/>
      <c r="Y452" s="682"/>
      <c r="Z452" s="682"/>
      <c r="AA452" s="681"/>
      <c r="AB452" s="629" t="s">
        <v>28</v>
      </c>
      <c r="AC452" s="630"/>
      <c r="AD452" s="630"/>
      <c r="AE452" s="632"/>
      <c r="AF452" s="629"/>
      <c r="AG452" s="720"/>
      <c r="AH452" s="682"/>
      <c r="AI452" s="682"/>
      <c r="AJ452" s="682"/>
      <c r="AK452" s="682"/>
      <c r="AL452" s="682"/>
      <c r="AM452" s="682"/>
      <c r="AN452" s="682"/>
      <c r="AO452" s="681"/>
    </row>
    <row r="453" spans="2:41" ht="3.75" customHeight="1">
      <c r="B453" s="135"/>
      <c r="I453" s="136"/>
      <c r="J453" s="135"/>
      <c r="M453" s="136"/>
      <c r="N453" s="638"/>
      <c r="O453" s="639"/>
      <c r="P453" s="639"/>
      <c r="Q453" s="640"/>
      <c r="R453" s="638"/>
      <c r="S453" s="639"/>
      <c r="T453" s="639"/>
      <c r="U453" s="639"/>
      <c r="V453" s="639"/>
      <c r="W453" s="639"/>
      <c r="X453" s="639"/>
      <c r="Y453" s="639"/>
      <c r="Z453" s="639"/>
      <c r="AA453" s="640"/>
      <c r="AB453" s="638"/>
      <c r="AC453" s="639"/>
      <c r="AD453" s="639"/>
      <c r="AE453" s="640"/>
      <c r="AF453" s="639"/>
      <c r="AG453" s="639"/>
      <c r="AH453" s="639"/>
      <c r="AI453" s="639"/>
      <c r="AJ453" s="639"/>
      <c r="AK453" s="639"/>
      <c r="AL453" s="639"/>
      <c r="AM453" s="639"/>
      <c r="AN453" s="639"/>
      <c r="AO453" s="640"/>
    </row>
    <row r="454" spans="2:41" ht="3.75" customHeight="1">
      <c r="B454" s="135"/>
      <c r="I454" s="136"/>
      <c r="J454" s="135"/>
      <c r="M454" s="136"/>
      <c r="N454" s="644"/>
      <c r="O454" s="645"/>
      <c r="P454" s="645"/>
      <c r="Q454" s="646"/>
      <c r="R454" s="644"/>
      <c r="S454" s="645"/>
      <c r="T454" s="645"/>
      <c r="U454" s="645"/>
      <c r="V454" s="645"/>
      <c r="W454" s="645"/>
      <c r="X454" s="645"/>
      <c r="Y454" s="645"/>
      <c r="Z454" s="645"/>
      <c r="AA454" s="646"/>
      <c r="AB454" s="644"/>
      <c r="AC454" s="645"/>
      <c r="AD454" s="645"/>
      <c r="AE454" s="646"/>
      <c r="AF454" s="644"/>
      <c r="AG454" s="645"/>
      <c r="AH454" s="645"/>
      <c r="AI454" s="645"/>
      <c r="AJ454" s="645"/>
      <c r="AK454" s="645"/>
      <c r="AL454" s="645"/>
      <c r="AM454" s="645"/>
      <c r="AN454" s="645"/>
      <c r="AO454" s="646"/>
    </row>
    <row r="455" spans="2:41" ht="13.35" customHeight="1">
      <c r="B455" s="135"/>
      <c r="I455" s="136"/>
      <c r="J455" s="135"/>
      <c r="M455" s="136"/>
      <c r="N455" s="629" t="s">
        <v>3990</v>
      </c>
      <c r="O455" s="630"/>
      <c r="P455" s="630"/>
      <c r="Q455" s="632"/>
      <c r="R455" s="629"/>
      <c r="S455" s="680"/>
      <c r="T455" s="681"/>
      <c r="U455" s="630"/>
      <c r="V455" s="647"/>
      <c r="W455" s="630" t="s">
        <v>12</v>
      </c>
      <c r="X455" s="647"/>
      <c r="Y455" s="630" t="s">
        <v>11</v>
      </c>
      <c r="Z455" s="647"/>
      <c r="AA455" s="632" t="s">
        <v>364</v>
      </c>
      <c r="AB455" s="629" t="s">
        <v>66</v>
      </c>
      <c r="AC455" s="630"/>
      <c r="AD455" s="630"/>
      <c r="AE455" s="632"/>
      <c r="AF455" s="629"/>
      <c r="AG455" s="680"/>
      <c r="AH455" s="681"/>
      <c r="AI455" s="630"/>
      <c r="AJ455" s="647"/>
      <c r="AK455" s="630" t="s">
        <v>12</v>
      </c>
      <c r="AL455" s="647"/>
      <c r="AM455" s="630" t="s">
        <v>11</v>
      </c>
      <c r="AN455" s="647"/>
      <c r="AO455" s="632" t="s">
        <v>364</v>
      </c>
    </row>
    <row r="456" spans="2:41" ht="3.75" customHeight="1">
      <c r="B456" s="135"/>
      <c r="I456" s="136"/>
      <c r="J456" s="135"/>
      <c r="M456" s="136"/>
      <c r="N456" s="638"/>
      <c r="O456" s="639"/>
      <c r="P456" s="639"/>
      <c r="Q456" s="640"/>
      <c r="R456" s="638"/>
      <c r="S456" s="639"/>
      <c r="T456" s="639"/>
      <c r="U456" s="639"/>
      <c r="V456" s="639"/>
      <c r="W456" s="639"/>
      <c r="X456" s="639"/>
      <c r="Y456" s="639"/>
      <c r="Z456" s="639"/>
      <c r="AA456" s="640"/>
      <c r="AB456" s="638"/>
      <c r="AC456" s="639"/>
      <c r="AD456" s="639"/>
      <c r="AE456" s="640"/>
      <c r="AF456" s="638"/>
      <c r="AG456" s="639"/>
      <c r="AH456" s="639"/>
      <c r="AI456" s="639"/>
      <c r="AJ456" s="639"/>
      <c r="AK456" s="639"/>
      <c r="AL456" s="639"/>
      <c r="AM456" s="639"/>
      <c r="AN456" s="639"/>
      <c r="AO456" s="640"/>
    </row>
    <row r="457" spans="2:41" ht="3.75" customHeight="1">
      <c r="B457" s="135"/>
      <c r="I457" s="136"/>
      <c r="J457" s="135"/>
      <c r="M457" s="136"/>
      <c r="N457" s="130"/>
      <c r="O457" s="131"/>
      <c r="P457" s="131"/>
      <c r="Q457" s="132"/>
      <c r="R457" s="697">
        <f>新_変更_3!J97</f>
        <v>0</v>
      </c>
      <c r="S457" s="684"/>
      <c r="T457" s="684"/>
      <c r="U457" s="684"/>
      <c r="V457" s="684"/>
      <c r="W457" s="684"/>
      <c r="X457" s="684"/>
      <c r="Y457" s="684"/>
      <c r="Z457" s="684"/>
      <c r="AA457" s="684"/>
      <c r="AB457" s="684"/>
      <c r="AC457" s="684"/>
      <c r="AD457" s="684"/>
      <c r="AE457" s="684"/>
      <c r="AF457" s="684"/>
      <c r="AG457" s="684"/>
      <c r="AH457" s="684"/>
      <c r="AI457" s="684"/>
      <c r="AJ457" s="685"/>
      <c r="AK457" s="131"/>
      <c r="AL457" s="131"/>
      <c r="AM457" s="131"/>
      <c r="AN457" s="131"/>
      <c r="AO457" s="132"/>
    </row>
    <row r="458" spans="2:41" ht="13.35" customHeight="1">
      <c r="B458" s="135"/>
      <c r="I458" s="136"/>
      <c r="J458" s="135"/>
      <c r="M458" s="136"/>
      <c r="N458" s="135" t="s">
        <v>8</v>
      </c>
      <c r="Q458" s="136"/>
      <c r="R458" s="686"/>
      <c r="S458" s="687"/>
      <c r="T458" s="687"/>
      <c r="U458" s="687"/>
      <c r="V458" s="687"/>
      <c r="W458" s="687"/>
      <c r="X458" s="687"/>
      <c r="Y458" s="687"/>
      <c r="Z458" s="687"/>
      <c r="AA458" s="687"/>
      <c r="AB458" s="687"/>
      <c r="AC458" s="687"/>
      <c r="AD458" s="687"/>
      <c r="AE458" s="687"/>
      <c r="AF458" s="687"/>
      <c r="AG458" s="687"/>
      <c r="AH458" s="687"/>
      <c r="AI458" s="687"/>
      <c r="AJ458" s="688"/>
      <c r="AL458" s="147" t="s">
        <v>13</v>
      </c>
      <c r="AM458" s="124" t="s">
        <v>29</v>
      </c>
      <c r="AO458" s="136"/>
    </row>
    <row r="459" spans="2:41" ht="3.75" customHeight="1">
      <c r="B459" s="135"/>
      <c r="I459" s="136"/>
      <c r="J459" s="135"/>
      <c r="M459" s="136"/>
      <c r="N459" s="140"/>
      <c r="O459" s="141"/>
      <c r="P459" s="141"/>
      <c r="Q459" s="142"/>
      <c r="R459" s="689"/>
      <c r="S459" s="690"/>
      <c r="T459" s="690"/>
      <c r="U459" s="690"/>
      <c r="V459" s="690"/>
      <c r="W459" s="690"/>
      <c r="X459" s="690"/>
      <c r="Y459" s="690"/>
      <c r="Z459" s="690"/>
      <c r="AA459" s="690"/>
      <c r="AB459" s="690"/>
      <c r="AC459" s="690"/>
      <c r="AD459" s="690"/>
      <c r="AE459" s="690"/>
      <c r="AF459" s="690"/>
      <c r="AG459" s="690"/>
      <c r="AH459" s="690"/>
      <c r="AI459" s="690"/>
      <c r="AJ459" s="691"/>
      <c r="AK459" s="141"/>
      <c r="AL459" s="141"/>
      <c r="AM459" s="141"/>
      <c r="AN459" s="141"/>
      <c r="AO459" s="142"/>
    </row>
    <row r="460" spans="2:41" ht="3.75" hidden="1" customHeight="1">
      <c r="B460" s="135"/>
      <c r="I460" s="136"/>
      <c r="J460" s="135"/>
      <c r="M460" s="136"/>
      <c r="N460" s="644"/>
      <c r="O460" s="645"/>
      <c r="P460" s="645"/>
      <c r="Q460" s="646"/>
      <c r="R460" s="679" t="str">
        <f>IF(新_変更_3!J96&lt;&gt;"", ASC(PHONETIC(新_変更_3!J96)), "")</f>
        <v/>
      </c>
      <c r="S460" s="671"/>
      <c r="T460" s="671"/>
      <c r="U460" s="671"/>
      <c r="V460" s="671"/>
      <c r="W460" s="671"/>
      <c r="X460" s="671"/>
      <c r="Y460" s="671"/>
      <c r="Z460" s="671"/>
      <c r="AA460" s="671"/>
      <c r="AB460" s="671"/>
      <c r="AC460" s="671"/>
      <c r="AD460" s="671"/>
      <c r="AE460" s="671"/>
      <c r="AF460" s="671"/>
      <c r="AG460" s="671"/>
      <c r="AH460" s="671"/>
      <c r="AI460" s="671"/>
      <c r="AJ460" s="671"/>
      <c r="AK460" s="671"/>
      <c r="AL460" s="671"/>
      <c r="AM460" s="671"/>
      <c r="AN460" s="671"/>
      <c r="AO460" s="672"/>
    </row>
    <row r="461" spans="2:41" ht="13.35" hidden="1" customHeight="1">
      <c r="B461" s="135"/>
      <c r="I461" s="136"/>
      <c r="J461" s="135"/>
      <c r="M461" s="136"/>
      <c r="N461" s="629" t="s">
        <v>61</v>
      </c>
      <c r="O461" s="630"/>
      <c r="P461" s="630"/>
      <c r="Q461" s="632"/>
      <c r="R461" s="673"/>
      <c r="S461" s="674"/>
      <c r="T461" s="674"/>
      <c r="U461" s="674"/>
      <c r="V461" s="674"/>
      <c r="W461" s="674"/>
      <c r="X461" s="674"/>
      <c r="Y461" s="674"/>
      <c r="Z461" s="674"/>
      <c r="AA461" s="674"/>
      <c r="AB461" s="674"/>
      <c r="AC461" s="674"/>
      <c r="AD461" s="674"/>
      <c r="AE461" s="674"/>
      <c r="AF461" s="674"/>
      <c r="AG461" s="674"/>
      <c r="AH461" s="674"/>
      <c r="AI461" s="674"/>
      <c r="AJ461" s="674"/>
      <c r="AK461" s="674"/>
      <c r="AL461" s="674"/>
      <c r="AM461" s="674"/>
      <c r="AN461" s="674"/>
      <c r="AO461" s="675"/>
    </row>
    <row r="462" spans="2:41" ht="3.75" hidden="1" customHeight="1">
      <c r="B462" s="135"/>
      <c r="I462" s="136"/>
      <c r="J462" s="135"/>
      <c r="M462" s="136"/>
      <c r="N462" s="629"/>
      <c r="O462" s="630"/>
      <c r="P462" s="630"/>
      <c r="Q462" s="632"/>
      <c r="R462" s="676"/>
      <c r="S462" s="677"/>
      <c r="T462" s="677"/>
      <c r="U462" s="677"/>
      <c r="V462" s="677"/>
      <c r="W462" s="677"/>
      <c r="X462" s="677"/>
      <c r="Y462" s="677"/>
      <c r="Z462" s="677"/>
      <c r="AA462" s="677"/>
      <c r="AB462" s="677"/>
      <c r="AC462" s="677"/>
      <c r="AD462" s="677"/>
      <c r="AE462" s="677"/>
      <c r="AF462" s="677"/>
      <c r="AG462" s="677"/>
      <c r="AH462" s="677"/>
      <c r="AI462" s="677"/>
      <c r="AJ462" s="677"/>
      <c r="AK462" s="677"/>
      <c r="AL462" s="677"/>
      <c r="AM462" s="677"/>
      <c r="AN462" s="677"/>
      <c r="AO462" s="678"/>
    </row>
    <row r="463" spans="2:41" ht="3.75" hidden="1" customHeight="1">
      <c r="B463" s="135"/>
      <c r="I463" s="136"/>
      <c r="J463" s="135"/>
      <c r="N463" s="644"/>
      <c r="O463" s="645"/>
      <c r="P463" s="645"/>
      <c r="Q463" s="646"/>
      <c r="R463" s="630"/>
      <c r="S463" s="630"/>
      <c r="T463" s="630"/>
      <c r="U463" s="698"/>
      <c r="V463" s="699"/>
      <c r="W463" s="699"/>
      <c r="X463" s="700"/>
      <c r="Y463" s="645"/>
      <c r="Z463" s="707"/>
      <c r="AA463" s="699"/>
      <c r="AB463" s="699"/>
      <c r="AC463" s="708"/>
      <c r="AD463" s="630"/>
      <c r="AE463" s="630"/>
      <c r="AF463" s="630"/>
      <c r="AG463" s="679"/>
      <c r="AH463" s="671"/>
      <c r="AI463" s="671"/>
      <c r="AJ463" s="671"/>
      <c r="AK463" s="671"/>
      <c r="AL463" s="671"/>
      <c r="AM463" s="671"/>
      <c r="AN463" s="671"/>
      <c r="AO463" s="672"/>
    </row>
    <row r="464" spans="2:41" ht="13.35" hidden="1" customHeight="1">
      <c r="B464" s="135"/>
      <c r="I464" s="136"/>
      <c r="J464" s="135"/>
      <c r="N464" s="629"/>
      <c r="O464" s="630"/>
      <c r="P464" s="630"/>
      <c r="Q464" s="632"/>
      <c r="R464" s="630" t="s">
        <v>15</v>
      </c>
      <c r="S464" s="630"/>
      <c r="T464" s="630"/>
      <c r="U464" s="701"/>
      <c r="V464" s="702"/>
      <c r="W464" s="702"/>
      <c r="X464" s="703"/>
      <c r="Y464" s="662" t="s">
        <v>359</v>
      </c>
      <c r="Z464" s="709"/>
      <c r="AA464" s="702"/>
      <c r="AB464" s="702"/>
      <c r="AC464" s="710"/>
      <c r="AD464" s="630" t="s">
        <v>56</v>
      </c>
      <c r="AE464" s="630"/>
      <c r="AF464" s="630"/>
      <c r="AG464" s="673"/>
      <c r="AH464" s="674"/>
      <c r="AI464" s="674"/>
      <c r="AJ464" s="674"/>
      <c r="AK464" s="674"/>
      <c r="AL464" s="674"/>
      <c r="AM464" s="674"/>
      <c r="AN464" s="674"/>
      <c r="AO464" s="675"/>
    </row>
    <row r="465" spans="2:41" ht="3.75" hidden="1" customHeight="1">
      <c r="B465" s="135"/>
      <c r="I465" s="136"/>
      <c r="J465" s="135"/>
      <c r="N465" s="629"/>
      <c r="O465" s="630"/>
      <c r="P465" s="630"/>
      <c r="Q465" s="632"/>
      <c r="R465" s="639"/>
      <c r="S465" s="639"/>
      <c r="T465" s="639"/>
      <c r="U465" s="704"/>
      <c r="V465" s="705"/>
      <c r="W465" s="705"/>
      <c r="X465" s="706"/>
      <c r="Y465" s="639"/>
      <c r="Z465" s="711"/>
      <c r="AA465" s="705"/>
      <c r="AB465" s="705"/>
      <c r="AC465" s="712"/>
      <c r="AD465" s="639"/>
      <c r="AE465" s="639"/>
      <c r="AF465" s="639"/>
      <c r="AG465" s="676"/>
      <c r="AH465" s="677"/>
      <c r="AI465" s="677"/>
      <c r="AJ465" s="677"/>
      <c r="AK465" s="677"/>
      <c r="AL465" s="677"/>
      <c r="AM465" s="677"/>
      <c r="AN465" s="677"/>
      <c r="AO465" s="678"/>
    </row>
    <row r="466" spans="2:41" ht="3.75" hidden="1" customHeight="1">
      <c r="B466" s="135"/>
      <c r="I466" s="136"/>
      <c r="J466" s="135"/>
      <c r="N466" s="629"/>
      <c r="O466" s="630"/>
      <c r="P466" s="630"/>
      <c r="Q466" s="632"/>
      <c r="R466" s="645"/>
      <c r="S466" s="645"/>
      <c r="T466" s="646"/>
      <c r="U466" s="679"/>
      <c r="V466" s="671"/>
      <c r="W466" s="671"/>
      <c r="X466" s="671"/>
      <c r="Y466" s="671"/>
      <c r="Z466" s="671"/>
      <c r="AA466" s="671"/>
      <c r="AB466" s="671"/>
      <c r="AC466" s="672"/>
      <c r="AD466" s="644"/>
      <c r="AE466" s="645"/>
      <c r="AF466" s="646"/>
      <c r="AG466" s="679"/>
      <c r="AH466" s="671"/>
      <c r="AI466" s="671"/>
      <c r="AJ466" s="671"/>
      <c r="AK466" s="671"/>
      <c r="AL466" s="671"/>
      <c r="AM466" s="671"/>
      <c r="AN466" s="671"/>
      <c r="AO466" s="672"/>
    </row>
    <row r="467" spans="2:41" ht="13.35" hidden="1" customHeight="1">
      <c r="B467" s="135"/>
      <c r="I467" s="136"/>
      <c r="N467" s="629" t="s">
        <v>23</v>
      </c>
      <c r="O467" s="630"/>
      <c r="P467" s="630"/>
      <c r="Q467" s="632"/>
      <c r="R467" s="630" t="s">
        <v>17</v>
      </c>
      <c r="S467" s="630"/>
      <c r="T467" s="632"/>
      <c r="U467" s="673"/>
      <c r="V467" s="674"/>
      <c r="W467" s="674"/>
      <c r="X467" s="674"/>
      <c r="Y467" s="674"/>
      <c r="Z467" s="674"/>
      <c r="AA467" s="674"/>
      <c r="AB467" s="674"/>
      <c r="AC467" s="675"/>
      <c r="AD467" s="629" t="s">
        <v>18</v>
      </c>
      <c r="AE467" s="630"/>
      <c r="AF467" s="632"/>
      <c r="AG467" s="673"/>
      <c r="AH467" s="674"/>
      <c r="AI467" s="674"/>
      <c r="AJ467" s="674"/>
      <c r="AK467" s="674"/>
      <c r="AL467" s="674"/>
      <c r="AM467" s="674"/>
      <c r="AN467" s="674"/>
      <c r="AO467" s="675"/>
    </row>
    <row r="468" spans="2:41" ht="3.75" hidden="1" customHeight="1">
      <c r="B468" s="135"/>
      <c r="I468" s="136"/>
      <c r="J468" s="135"/>
      <c r="N468" s="629"/>
      <c r="O468" s="630"/>
      <c r="P468" s="630"/>
      <c r="Q468" s="632"/>
      <c r="R468" s="639"/>
      <c r="S468" s="639"/>
      <c r="T468" s="640"/>
      <c r="U468" s="676"/>
      <c r="V468" s="677"/>
      <c r="W468" s="677"/>
      <c r="X468" s="677"/>
      <c r="Y468" s="677"/>
      <c r="Z468" s="677"/>
      <c r="AA468" s="677"/>
      <c r="AB468" s="677"/>
      <c r="AC468" s="678"/>
      <c r="AD468" s="638"/>
      <c r="AE468" s="639"/>
      <c r="AF468" s="640"/>
      <c r="AG468" s="676"/>
      <c r="AH468" s="677"/>
      <c r="AI468" s="677"/>
      <c r="AJ468" s="677"/>
      <c r="AK468" s="677"/>
      <c r="AL468" s="677"/>
      <c r="AM468" s="677"/>
      <c r="AN468" s="677"/>
      <c r="AO468" s="678"/>
    </row>
    <row r="469" spans="2:41" ht="3.75" hidden="1" customHeight="1">
      <c r="B469" s="135"/>
      <c r="I469" s="136"/>
      <c r="J469" s="135"/>
      <c r="N469" s="629"/>
      <c r="O469" s="630"/>
      <c r="P469" s="630"/>
      <c r="Q469" s="632"/>
      <c r="R469" s="645"/>
      <c r="S469" s="645"/>
      <c r="T469" s="646"/>
      <c r="U469" s="679"/>
      <c r="V469" s="671"/>
      <c r="W469" s="671"/>
      <c r="X469" s="671"/>
      <c r="Y469" s="671"/>
      <c r="Z469" s="671"/>
      <c r="AA469" s="671"/>
      <c r="AB469" s="671"/>
      <c r="AC469" s="672"/>
      <c r="AD469" s="644"/>
      <c r="AE469" s="645"/>
      <c r="AF469" s="646"/>
      <c r="AG469" s="679"/>
      <c r="AH469" s="671"/>
      <c r="AI469" s="671"/>
      <c r="AJ469" s="671"/>
      <c r="AK469" s="671"/>
      <c r="AL469" s="671"/>
      <c r="AM469" s="671"/>
      <c r="AN469" s="671"/>
      <c r="AO469" s="672"/>
    </row>
    <row r="470" spans="2:41" ht="13.35" hidden="1" customHeight="1">
      <c r="B470" s="135"/>
      <c r="I470" s="136"/>
      <c r="J470" s="135"/>
      <c r="N470" s="629"/>
      <c r="O470" s="630"/>
      <c r="P470" s="630"/>
      <c r="Q470" s="632"/>
      <c r="R470" s="630" t="s">
        <v>19</v>
      </c>
      <c r="S470" s="630"/>
      <c r="T470" s="632"/>
      <c r="U470" s="673"/>
      <c r="V470" s="674"/>
      <c r="W470" s="674"/>
      <c r="X470" s="674"/>
      <c r="Y470" s="674"/>
      <c r="Z470" s="674"/>
      <c r="AA470" s="674"/>
      <c r="AB470" s="674"/>
      <c r="AC470" s="675"/>
      <c r="AD470" s="629" t="s">
        <v>20</v>
      </c>
      <c r="AE470" s="630"/>
      <c r="AF470" s="632"/>
      <c r="AG470" s="673"/>
      <c r="AH470" s="674"/>
      <c r="AI470" s="674"/>
      <c r="AJ470" s="674"/>
      <c r="AK470" s="674"/>
      <c r="AL470" s="674"/>
      <c r="AM470" s="674"/>
      <c r="AN470" s="674"/>
      <c r="AO470" s="675"/>
    </row>
    <row r="471" spans="2:41" ht="3.75" hidden="1" customHeight="1">
      <c r="B471" s="135"/>
      <c r="I471" s="136"/>
      <c r="J471" s="135"/>
      <c r="N471" s="638"/>
      <c r="O471" s="639"/>
      <c r="P471" s="639"/>
      <c r="Q471" s="640"/>
      <c r="R471" s="639"/>
      <c r="S471" s="639"/>
      <c r="T471" s="640"/>
      <c r="U471" s="676"/>
      <c r="V471" s="677"/>
      <c r="W471" s="677"/>
      <c r="X471" s="677"/>
      <c r="Y471" s="677"/>
      <c r="Z471" s="677"/>
      <c r="AA471" s="677"/>
      <c r="AB471" s="677"/>
      <c r="AC471" s="678"/>
      <c r="AD471" s="638"/>
      <c r="AE471" s="639"/>
      <c r="AF471" s="640"/>
      <c r="AG471" s="676"/>
      <c r="AH471" s="677"/>
      <c r="AI471" s="677"/>
      <c r="AJ471" s="677"/>
      <c r="AK471" s="677"/>
      <c r="AL471" s="677"/>
      <c r="AM471" s="677"/>
      <c r="AN471" s="677"/>
      <c r="AO471" s="678"/>
    </row>
    <row r="472" spans="2:41" ht="3.75" hidden="1" customHeight="1">
      <c r="B472" s="135"/>
      <c r="I472" s="136"/>
      <c r="J472" s="135"/>
      <c r="M472" s="136"/>
      <c r="N472" s="629"/>
      <c r="O472" s="630"/>
      <c r="P472" s="630"/>
      <c r="Q472" s="632"/>
      <c r="R472" s="644"/>
      <c r="S472" s="645"/>
      <c r="T472" s="645"/>
      <c r="U472" s="645"/>
      <c r="V472" s="645"/>
      <c r="W472" s="645"/>
      <c r="X472" s="645"/>
      <c r="Y472" s="645"/>
      <c r="Z472" s="645"/>
      <c r="AA472" s="645"/>
      <c r="AB472" s="645"/>
      <c r="AC472" s="645"/>
      <c r="AD472" s="645"/>
      <c r="AE472" s="645"/>
      <c r="AF472" s="645"/>
      <c r="AG472" s="645"/>
      <c r="AH472" s="645"/>
      <c r="AI472" s="645"/>
      <c r="AJ472" s="645"/>
      <c r="AK472" s="645"/>
      <c r="AL472" s="645"/>
      <c r="AM472" s="645"/>
      <c r="AN472" s="645"/>
      <c r="AO472" s="646"/>
    </row>
    <row r="473" spans="2:41" ht="13.35" hidden="1" customHeight="1">
      <c r="B473" s="135"/>
      <c r="I473" s="136"/>
      <c r="J473" s="135"/>
      <c r="M473" s="136"/>
      <c r="N473" s="629" t="s">
        <v>111</v>
      </c>
      <c r="O473" s="630"/>
      <c r="P473" s="630"/>
      <c r="Q473" s="632"/>
      <c r="R473" s="629"/>
      <c r="S473" s="680"/>
      <c r="T473" s="681"/>
      <c r="U473" s="630"/>
      <c r="V473" s="647"/>
      <c r="W473" s="630" t="s">
        <v>12</v>
      </c>
      <c r="X473" s="647"/>
      <c r="Y473" s="630" t="s">
        <v>11</v>
      </c>
      <c r="Z473" s="647"/>
      <c r="AA473" s="630" t="s">
        <v>364</v>
      </c>
      <c r="AB473" s="630"/>
      <c r="AC473" s="630"/>
      <c r="AD473" s="630"/>
      <c r="AE473" s="630"/>
      <c r="AF473" s="630"/>
      <c r="AG473" s="630"/>
      <c r="AH473" s="630"/>
      <c r="AI473" s="630"/>
      <c r="AJ473" s="630"/>
      <c r="AK473" s="630"/>
      <c r="AL473" s="630"/>
      <c r="AM473" s="630"/>
      <c r="AN473" s="630"/>
      <c r="AO473" s="632"/>
    </row>
    <row r="474" spans="2:41" ht="3.75" hidden="1" customHeight="1">
      <c r="B474" s="135"/>
      <c r="I474" s="136"/>
      <c r="J474" s="135"/>
      <c r="M474" s="136"/>
      <c r="N474" s="629"/>
      <c r="O474" s="630"/>
      <c r="P474" s="630"/>
      <c r="Q474" s="632"/>
      <c r="R474" s="629"/>
      <c r="S474" s="630"/>
      <c r="T474" s="630"/>
      <c r="U474" s="630"/>
      <c r="V474" s="630"/>
      <c r="W474" s="630"/>
      <c r="X474" s="630"/>
      <c r="Y474" s="630"/>
      <c r="Z474" s="630"/>
      <c r="AA474" s="630"/>
      <c r="AB474" s="630"/>
      <c r="AC474" s="630"/>
      <c r="AD474" s="630"/>
      <c r="AE474" s="630"/>
      <c r="AF474" s="630"/>
      <c r="AG474" s="630"/>
      <c r="AH474" s="630"/>
      <c r="AI474" s="630"/>
      <c r="AJ474" s="630"/>
      <c r="AK474" s="630"/>
      <c r="AL474" s="630"/>
      <c r="AM474" s="630"/>
      <c r="AN474" s="630"/>
      <c r="AO474" s="632"/>
    </row>
    <row r="475" spans="2:41" ht="3.75" hidden="1" customHeight="1">
      <c r="B475" s="135"/>
      <c r="I475" s="136"/>
      <c r="J475" s="135"/>
      <c r="M475" s="136"/>
      <c r="N475" s="644"/>
      <c r="O475" s="645"/>
      <c r="P475" s="645"/>
      <c r="Q475" s="645"/>
      <c r="R475" s="713"/>
      <c r="S475" s="716"/>
      <c r="T475" s="645"/>
      <c r="U475" s="698"/>
      <c r="V475" s="644"/>
      <c r="W475" s="645"/>
      <c r="X475" s="645"/>
      <c r="Y475" s="645"/>
      <c r="Z475" s="645"/>
      <c r="AA475" s="645"/>
      <c r="AB475" s="645"/>
      <c r="AC475" s="645"/>
      <c r="AD475" s="645"/>
      <c r="AE475" s="645"/>
      <c r="AF475" s="645"/>
      <c r="AG475" s="645"/>
      <c r="AH475" s="649"/>
      <c r="AI475" s="649"/>
      <c r="AJ475" s="645"/>
      <c r="AK475" s="651"/>
      <c r="AL475" s="645"/>
      <c r="AM475" s="645"/>
      <c r="AN475" s="645"/>
      <c r="AO475" s="646"/>
    </row>
    <row r="476" spans="2:41" ht="13.35" hidden="1" customHeight="1">
      <c r="B476" s="135"/>
      <c r="I476" s="136"/>
      <c r="J476" s="135"/>
      <c r="M476" s="136"/>
      <c r="N476" s="629" t="s">
        <v>30</v>
      </c>
      <c r="O476" s="630"/>
      <c r="P476" s="630"/>
      <c r="Q476" s="630"/>
      <c r="R476" s="714"/>
      <c r="S476" s="717"/>
      <c r="T476" s="630" t="s">
        <v>388</v>
      </c>
      <c r="U476" s="701"/>
      <c r="V476" s="629" t="s">
        <v>112</v>
      </c>
      <c r="W476" s="630"/>
      <c r="X476" s="630"/>
      <c r="Y476" s="630"/>
      <c r="Z476" s="630"/>
      <c r="AA476" s="630"/>
      <c r="AB476" s="630"/>
      <c r="AC476" s="630"/>
      <c r="AD476" s="630"/>
      <c r="AE476" s="630"/>
      <c r="AF476" s="630"/>
      <c r="AG476" s="630"/>
      <c r="AH476" s="636"/>
      <c r="AI476" s="636"/>
      <c r="AJ476" s="630"/>
      <c r="AK476" s="654"/>
      <c r="AL476" s="630"/>
      <c r="AM476" s="630"/>
      <c r="AN476" s="630"/>
      <c r="AO476" s="632"/>
    </row>
    <row r="477" spans="2:41" ht="3.75" hidden="1" customHeight="1">
      <c r="B477" s="135"/>
      <c r="I477" s="136"/>
      <c r="J477" s="135"/>
      <c r="M477" s="136"/>
      <c r="N477" s="629"/>
      <c r="O477" s="630"/>
      <c r="P477" s="630"/>
      <c r="Q477" s="630"/>
      <c r="R477" s="715"/>
      <c r="S477" s="718"/>
      <c r="T477" s="639"/>
      <c r="U477" s="704"/>
      <c r="V477" s="638"/>
      <c r="W477" s="639"/>
      <c r="X477" s="639"/>
      <c r="Y477" s="639"/>
      <c r="Z477" s="639"/>
      <c r="AA477" s="639"/>
      <c r="AB477" s="639"/>
      <c r="AC477" s="639"/>
      <c r="AD477" s="639"/>
      <c r="AE477" s="639"/>
      <c r="AF477" s="639"/>
      <c r="AG477" s="639"/>
      <c r="AH477" s="642"/>
      <c r="AI477" s="642"/>
      <c r="AJ477" s="639"/>
      <c r="AK477" s="657"/>
      <c r="AL477" s="639"/>
      <c r="AM477" s="639"/>
      <c r="AN477" s="639"/>
      <c r="AO477" s="640"/>
    </row>
    <row r="478" spans="2:41" ht="3.75" hidden="1" customHeight="1">
      <c r="B478" s="135"/>
      <c r="I478" s="136"/>
      <c r="J478" s="135"/>
      <c r="M478" s="136"/>
      <c r="N478" s="644"/>
      <c r="O478" s="645"/>
      <c r="P478" s="645"/>
      <c r="Q478" s="646"/>
      <c r="R478" s="670"/>
      <c r="S478" s="671"/>
      <c r="T478" s="671"/>
      <c r="U478" s="672"/>
      <c r="V478" s="673"/>
      <c r="W478" s="675"/>
      <c r="X478" s="679"/>
      <c r="Y478" s="671"/>
      <c r="Z478" s="671"/>
      <c r="AA478" s="672"/>
      <c r="AB478" s="630"/>
      <c r="AC478" s="630"/>
      <c r="AD478" s="630"/>
      <c r="AE478" s="630"/>
      <c r="AF478" s="630"/>
      <c r="AG478" s="630"/>
      <c r="AH478" s="630"/>
      <c r="AI478" s="645"/>
      <c r="AJ478" s="630"/>
      <c r="AK478" s="630"/>
      <c r="AL478" s="630"/>
      <c r="AM478" s="630"/>
      <c r="AN478" s="630"/>
      <c r="AO478" s="632"/>
    </row>
    <row r="479" spans="2:41" ht="13.35" hidden="1" customHeight="1">
      <c r="B479" s="135"/>
      <c r="I479" s="136"/>
      <c r="J479" s="135"/>
      <c r="M479" s="136"/>
      <c r="N479" s="629" t="s">
        <v>114</v>
      </c>
      <c r="O479" s="630"/>
      <c r="P479" s="630"/>
      <c r="Q479" s="632"/>
      <c r="R479" s="673"/>
      <c r="S479" s="674"/>
      <c r="T479" s="674"/>
      <c r="U479" s="675"/>
      <c r="V479" s="673"/>
      <c r="W479" s="675"/>
      <c r="X479" s="673"/>
      <c r="Y479" s="674"/>
      <c r="Z479" s="674"/>
      <c r="AA479" s="675"/>
      <c r="AB479" s="668" t="s">
        <v>171</v>
      </c>
      <c r="AC479" s="630"/>
      <c r="AD479" s="630"/>
      <c r="AE479" s="630"/>
      <c r="AF479" s="630"/>
      <c r="AG479" s="630"/>
      <c r="AH479" s="630"/>
      <c r="AI479" s="630"/>
      <c r="AJ479" s="630"/>
      <c r="AK479" s="630"/>
      <c r="AL479" s="630"/>
      <c r="AM479" s="630"/>
      <c r="AN479" s="630"/>
      <c r="AO479" s="632"/>
    </row>
    <row r="480" spans="2:41" ht="3.75" hidden="1" customHeight="1">
      <c r="B480" s="135"/>
      <c r="I480" s="136"/>
      <c r="J480" s="135"/>
      <c r="M480" s="136"/>
      <c r="N480" s="629"/>
      <c r="O480" s="630"/>
      <c r="P480" s="630"/>
      <c r="Q480" s="632"/>
      <c r="R480" s="676"/>
      <c r="S480" s="677"/>
      <c r="T480" s="677"/>
      <c r="U480" s="678"/>
      <c r="V480" s="676"/>
      <c r="W480" s="678"/>
      <c r="X480" s="676"/>
      <c r="Y480" s="677"/>
      <c r="Z480" s="677"/>
      <c r="AA480" s="678"/>
      <c r="AB480" s="639"/>
      <c r="AC480" s="639"/>
      <c r="AD480" s="639"/>
      <c r="AE480" s="639"/>
      <c r="AF480" s="639"/>
      <c r="AG480" s="639"/>
      <c r="AH480" s="639"/>
      <c r="AI480" s="639"/>
      <c r="AJ480" s="639"/>
      <c r="AK480" s="639"/>
      <c r="AL480" s="639"/>
      <c r="AM480" s="639"/>
      <c r="AN480" s="639"/>
      <c r="AO480" s="640"/>
    </row>
    <row r="481" spans="2:41" ht="3.75" hidden="1" customHeight="1">
      <c r="B481" s="135"/>
      <c r="I481" s="136"/>
      <c r="J481" s="135"/>
      <c r="M481" s="136"/>
      <c r="N481" s="644"/>
      <c r="O481" s="645"/>
      <c r="P481" s="645"/>
      <c r="Q481" s="645"/>
      <c r="R481" s="644"/>
      <c r="S481" s="645"/>
      <c r="T481" s="645"/>
      <c r="U481" s="645"/>
      <c r="V481" s="645"/>
      <c r="W481" s="645"/>
      <c r="X481" s="645"/>
      <c r="Y481" s="645"/>
      <c r="Z481" s="645"/>
      <c r="AA481" s="646"/>
      <c r="AB481" s="644"/>
      <c r="AC481" s="630"/>
      <c r="AD481" s="630"/>
      <c r="AE481" s="630"/>
      <c r="AF481" s="630"/>
      <c r="AG481" s="630"/>
      <c r="AH481" s="630"/>
      <c r="AI481" s="632"/>
      <c r="AJ481" s="644"/>
      <c r="AK481" s="645"/>
      <c r="AL481" s="645"/>
      <c r="AM481" s="645"/>
      <c r="AN481" s="645"/>
      <c r="AO481" s="646"/>
    </row>
    <row r="482" spans="2:41" ht="13.35" hidden="1" customHeight="1">
      <c r="B482" s="135"/>
      <c r="I482" s="136"/>
      <c r="J482" s="135"/>
      <c r="M482" s="136"/>
      <c r="N482" s="629" t="s">
        <v>115</v>
      </c>
      <c r="O482" s="630"/>
      <c r="P482" s="630"/>
      <c r="Q482" s="630"/>
      <c r="R482" s="629"/>
      <c r="S482" s="680"/>
      <c r="T482" s="681"/>
      <c r="U482" s="630"/>
      <c r="V482" s="647"/>
      <c r="W482" s="630" t="s">
        <v>12</v>
      </c>
      <c r="X482" s="647"/>
      <c r="Y482" s="630" t="s">
        <v>11</v>
      </c>
      <c r="Z482" s="647"/>
      <c r="AA482" s="630" t="s">
        <v>364</v>
      </c>
      <c r="AB482" s="629" t="s">
        <v>170</v>
      </c>
      <c r="AC482" s="630"/>
      <c r="AD482" s="630"/>
      <c r="AE482" s="630"/>
      <c r="AF482" s="630"/>
      <c r="AG482" s="630"/>
      <c r="AH482" s="630"/>
      <c r="AI482" s="632"/>
      <c r="AJ482" s="629"/>
      <c r="AK482" s="680"/>
      <c r="AL482" s="682"/>
      <c r="AM482" s="682"/>
      <c r="AN482" s="682"/>
      <c r="AO482" s="681"/>
    </row>
    <row r="483" spans="2:41" ht="3.75" hidden="1" customHeight="1">
      <c r="B483" s="135"/>
      <c r="I483" s="136"/>
      <c r="J483" s="135"/>
      <c r="M483" s="136"/>
      <c r="N483" s="629"/>
      <c r="O483" s="630"/>
      <c r="P483" s="630"/>
      <c r="Q483" s="630"/>
      <c r="R483" s="638"/>
      <c r="S483" s="639"/>
      <c r="T483" s="639"/>
      <c r="U483" s="639"/>
      <c r="V483" s="639"/>
      <c r="W483" s="639"/>
      <c r="X483" s="639"/>
      <c r="Y483" s="639"/>
      <c r="Z483" s="639"/>
      <c r="AA483" s="640"/>
      <c r="AB483" s="638"/>
      <c r="AC483" s="639"/>
      <c r="AD483" s="639"/>
      <c r="AE483" s="639"/>
      <c r="AF483" s="639"/>
      <c r="AG483" s="639"/>
      <c r="AH483" s="639"/>
      <c r="AI483" s="640"/>
      <c r="AJ483" s="638"/>
      <c r="AK483" s="639"/>
      <c r="AL483" s="639"/>
      <c r="AM483" s="639"/>
      <c r="AN483" s="639"/>
      <c r="AO483" s="640"/>
    </row>
    <row r="484" spans="2:41" ht="3.75" customHeight="1">
      <c r="B484" s="135"/>
      <c r="I484" s="136"/>
      <c r="J484" s="135"/>
      <c r="M484" s="136"/>
      <c r="N484" s="130"/>
      <c r="O484" s="131"/>
      <c r="P484" s="131"/>
      <c r="Q484" s="132"/>
      <c r="R484" s="683" t="str" cm="1">
        <f t="array" ref="R484">IF(新_変更_3!AL97&lt;&gt;"",AND(新_変更_3!J96:AB102=新_変更_3!AL96:BD102),"")</f>
        <v/>
      </c>
      <c r="S484" s="684"/>
      <c r="T484" s="684"/>
      <c r="U484" s="684"/>
      <c r="V484" s="684"/>
      <c r="W484" s="684"/>
      <c r="X484" s="684"/>
      <c r="Y484" s="684"/>
      <c r="Z484" s="684"/>
      <c r="AA484" s="684"/>
      <c r="AB484" s="684"/>
      <c r="AC484" s="684"/>
      <c r="AD484" s="684"/>
      <c r="AE484" s="684"/>
      <c r="AF484" s="684"/>
      <c r="AG484" s="684"/>
      <c r="AH484" s="684"/>
      <c r="AI484" s="684"/>
      <c r="AJ484" s="684"/>
      <c r="AK484" s="684"/>
      <c r="AL484" s="684"/>
      <c r="AM484" s="684"/>
      <c r="AN484" s="684"/>
      <c r="AO484" s="685"/>
    </row>
    <row r="485" spans="2:41" ht="13.35" customHeight="1">
      <c r="B485" s="135"/>
      <c r="I485" s="136"/>
      <c r="J485" s="135"/>
      <c r="M485" s="136"/>
      <c r="N485" s="135" t="s">
        <v>32</v>
      </c>
      <c r="Q485" s="136"/>
      <c r="R485" s="686"/>
      <c r="S485" s="687"/>
      <c r="T485" s="687"/>
      <c r="U485" s="687"/>
      <c r="V485" s="687"/>
      <c r="W485" s="687"/>
      <c r="X485" s="687"/>
      <c r="Y485" s="687"/>
      <c r="Z485" s="687"/>
      <c r="AA485" s="687"/>
      <c r="AB485" s="687"/>
      <c r="AC485" s="687"/>
      <c r="AD485" s="687"/>
      <c r="AE485" s="687"/>
      <c r="AF485" s="687"/>
      <c r="AG485" s="687"/>
      <c r="AH485" s="687"/>
      <c r="AI485" s="687"/>
      <c r="AJ485" s="687"/>
      <c r="AK485" s="687"/>
      <c r="AL485" s="687"/>
      <c r="AM485" s="687"/>
      <c r="AN485" s="687"/>
      <c r="AO485" s="688"/>
    </row>
    <row r="486" spans="2:41" ht="3.75" customHeight="1">
      <c r="B486" s="135"/>
      <c r="I486" s="136"/>
      <c r="J486" s="135"/>
      <c r="M486" s="136"/>
      <c r="N486" s="140"/>
      <c r="O486" s="141"/>
      <c r="P486" s="141"/>
      <c r="Q486" s="142"/>
      <c r="R486" s="689"/>
      <c r="S486" s="690"/>
      <c r="T486" s="690"/>
      <c r="U486" s="690"/>
      <c r="V486" s="690"/>
      <c r="W486" s="690"/>
      <c r="X486" s="690"/>
      <c r="Y486" s="690"/>
      <c r="Z486" s="690"/>
      <c r="AA486" s="690"/>
      <c r="AB486" s="690"/>
      <c r="AC486" s="690"/>
      <c r="AD486" s="690"/>
      <c r="AE486" s="690"/>
      <c r="AF486" s="690"/>
      <c r="AG486" s="690"/>
      <c r="AH486" s="690"/>
      <c r="AI486" s="690"/>
      <c r="AJ486" s="690"/>
      <c r="AK486" s="690"/>
      <c r="AL486" s="690"/>
      <c r="AM486" s="690"/>
      <c r="AN486" s="690"/>
      <c r="AO486" s="691"/>
    </row>
    <row r="487" spans="2:41" ht="3.75" customHeight="1">
      <c r="B487" s="135"/>
      <c r="I487" s="136"/>
      <c r="J487" s="130"/>
      <c r="K487" s="131"/>
      <c r="L487" s="131"/>
      <c r="M487" s="132"/>
      <c r="N487" s="644"/>
      <c r="O487" s="645"/>
      <c r="P487" s="645"/>
      <c r="Q487" s="646"/>
      <c r="R487" s="644"/>
      <c r="S487" s="645"/>
      <c r="T487" s="645"/>
      <c r="U487" s="645"/>
      <c r="V487" s="645"/>
      <c r="W487" s="645"/>
      <c r="X487" s="645"/>
      <c r="Y487" s="645"/>
      <c r="Z487" s="645"/>
      <c r="AA487" s="646"/>
      <c r="AB487" s="644"/>
      <c r="AC487" s="645"/>
      <c r="AD487" s="645"/>
      <c r="AE487" s="646"/>
      <c r="AF487" s="645"/>
      <c r="AG487" s="645"/>
      <c r="AH487" s="645"/>
      <c r="AI487" s="645"/>
      <c r="AJ487" s="645"/>
      <c r="AK487" s="645"/>
      <c r="AL487" s="645"/>
      <c r="AM487" s="645"/>
      <c r="AN487" s="645"/>
      <c r="AO487" s="646"/>
    </row>
    <row r="488" spans="2:41" ht="13.35" customHeight="1">
      <c r="B488" s="135"/>
      <c r="I488" s="136"/>
      <c r="J488" s="135" t="s">
        <v>3998</v>
      </c>
      <c r="M488" s="136"/>
      <c r="N488" s="629" t="s">
        <v>27</v>
      </c>
      <c r="O488" s="630"/>
      <c r="P488" s="630"/>
      <c r="Q488" s="632"/>
      <c r="R488" s="629"/>
      <c r="S488" s="719"/>
      <c r="T488" s="682"/>
      <c r="U488" s="682"/>
      <c r="V488" s="682"/>
      <c r="W488" s="682"/>
      <c r="X488" s="682"/>
      <c r="Y488" s="682"/>
      <c r="Z488" s="682"/>
      <c r="AA488" s="681"/>
      <c r="AB488" s="629" t="s">
        <v>28</v>
      </c>
      <c r="AC488" s="630"/>
      <c r="AD488" s="630"/>
      <c r="AE488" s="632"/>
      <c r="AF488" s="629"/>
      <c r="AG488" s="720"/>
      <c r="AH488" s="682"/>
      <c r="AI488" s="682"/>
      <c r="AJ488" s="682"/>
      <c r="AK488" s="682"/>
      <c r="AL488" s="682"/>
      <c r="AM488" s="682"/>
      <c r="AN488" s="682"/>
      <c r="AO488" s="681"/>
    </row>
    <row r="489" spans="2:41" ht="3.75" customHeight="1">
      <c r="B489" s="135"/>
      <c r="I489" s="136"/>
      <c r="M489" s="136"/>
      <c r="N489" s="638"/>
      <c r="O489" s="639"/>
      <c r="P489" s="639"/>
      <c r="Q489" s="640"/>
      <c r="R489" s="638"/>
      <c r="S489" s="639"/>
      <c r="T489" s="639"/>
      <c r="U489" s="639"/>
      <c r="V489" s="639"/>
      <c r="W489" s="639"/>
      <c r="X489" s="639"/>
      <c r="Y489" s="639"/>
      <c r="Z489" s="639"/>
      <c r="AA489" s="640"/>
      <c r="AB489" s="638"/>
      <c r="AC489" s="639"/>
      <c r="AD489" s="639"/>
      <c r="AE489" s="640"/>
      <c r="AF489" s="639"/>
      <c r="AG489" s="639"/>
      <c r="AH489" s="639"/>
      <c r="AI489" s="639"/>
      <c r="AJ489" s="639"/>
      <c r="AK489" s="639"/>
      <c r="AL489" s="639"/>
      <c r="AM489" s="639"/>
      <c r="AN489" s="639"/>
      <c r="AO489" s="640"/>
    </row>
    <row r="490" spans="2:41" ht="3.75" customHeight="1">
      <c r="B490" s="135"/>
      <c r="I490" s="136"/>
      <c r="J490" s="135"/>
      <c r="M490" s="136"/>
      <c r="N490" s="644"/>
      <c r="O490" s="645"/>
      <c r="P490" s="645"/>
      <c r="Q490" s="646"/>
      <c r="R490" s="644"/>
      <c r="S490" s="645"/>
      <c r="T490" s="645"/>
      <c r="U490" s="645"/>
      <c r="V490" s="645"/>
      <c r="W490" s="645"/>
      <c r="X490" s="645"/>
      <c r="Y490" s="645"/>
      <c r="Z490" s="645"/>
      <c r="AA490" s="646"/>
      <c r="AB490" s="644"/>
      <c r="AC490" s="645"/>
      <c r="AD490" s="645"/>
      <c r="AE490" s="646"/>
      <c r="AF490" s="644"/>
      <c r="AG490" s="645"/>
      <c r="AH490" s="645"/>
      <c r="AI490" s="645"/>
      <c r="AJ490" s="645"/>
      <c r="AK490" s="645"/>
      <c r="AL490" s="645"/>
      <c r="AM490" s="645"/>
      <c r="AN490" s="645"/>
      <c r="AO490" s="646"/>
    </row>
    <row r="491" spans="2:41" ht="13.35" customHeight="1">
      <c r="B491" s="135"/>
      <c r="I491" s="136"/>
      <c r="J491" s="135"/>
      <c r="M491" s="136"/>
      <c r="N491" s="629" t="s">
        <v>3990</v>
      </c>
      <c r="O491" s="630"/>
      <c r="P491" s="630"/>
      <c r="Q491" s="632"/>
      <c r="R491" s="629"/>
      <c r="S491" s="680"/>
      <c r="T491" s="681"/>
      <c r="U491" s="630"/>
      <c r="V491" s="647"/>
      <c r="W491" s="630" t="s">
        <v>12</v>
      </c>
      <c r="X491" s="647"/>
      <c r="Y491" s="630" t="s">
        <v>11</v>
      </c>
      <c r="Z491" s="647"/>
      <c r="AA491" s="632" t="s">
        <v>364</v>
      </c>
      <c r="AB491" s="629" t="s">
        <v>66</v>
      </c>
      <c r="AC491" s="630"/>
      <c r="AD491" s="630"/>
      <c r="AE491" s="632"/>
      <c r="AF491" s="629"/>
      <c r="AG491" s="680"/>
      <c r="AH491" s="681"/>
      <c r="AI491" s="630"/>
      <c r="AJ491" s="647"/>
      <c r="AK491" s="630" t="s">
        <v>12</v>
      </c>
      <c r="AL491" s="647"/>
      <c r="AM491" s="630" t="s">
        <v>11</v>
      </c>
      <c r="AN491" s="647"/>
      <c r="AO491" s="632" t="s">
        <v>364</v>
      </c>
    </row>
    <row r="492" spans="2:41" ht="3.75" customHeight="1">
      <c r="B492" s="135"/>
      <c r="I492" s="136"/>
      <c r="J492" s="135"/>
      <c r="M492" s="136"/>
      <c r="N492" s="638"/>
      <c r="O492" s="639"/>
      <c r="P492" s="639"/>
      <c r="Q492" s="640"/>
      <c r="R492" s="638"/>
      <c r="S492" s="639"/>
      <c r="T492" s="639"/>
      <c r="U492" s="639"/>
      <c r="V492" s="639"/>
      <c r="W492" s="639"/>
      <c r="X492" s="639"/>
      <c r="Y492" s="639"/>
      <c r="Z492" s="639"/>
      <c r="AA492" s="640"/>
      <c r="AB492" s="638"/>
      <c r="AC492" s="639"/>
      <c r="AD492" s="639"/>
      <c r="AE492" s="640"/>
      <c r="AF492" s="638"/>
      <c r="AG492" s="639"/>
      <c r="AH492" s="639"/>
      <c r="AI492" s="639"/>
      <c r="AJ492" s="639"/>
      <c r="AK492" s="639"/>
      <c r="AL492" s="639"/>
      <c r="AM492" s="639"/>
      <c r="AN492" s="639"/>
      <c r="AO492" s="640"/>
    </row>
    <row r="493" spans="2:41" ht="3.75" customHeight="1">
      <c r="B493" s="135"/>
      <c r="I493" s="136"/>
      <c r="J493" s="135"/>
      <c r="M493" s="136"/>
      <c r="N493" s="130"/>
      <c r="O493" s="131"/>
      <c r="P493" s="131"/>
      <c r="Q493" s="132"/>
      <c r="R493" s="697">
        <f>新_変更_3!J112</f>
        <v>0</v>
      </c>
      <c r="S493" s="684"/>
      <c r="T493" s="684"/>
      <c r="U493" s="684"/>
      <c r="V493" s="684"/>
      <c r="W493" s="684"/>
      <c r="X493" s="684"/>
      <c r="Y493" s="684"/>
      <c r="Z493" s="684"/>
      <c r="AA493" s="684"/>
      <c r="AB493" s="684"/>
      <c r="AC493" s="684"/>
      <c r="AD493" s="684"/>
      <c r="AE493" s="684"/>
      <c r="AF493" s="684"/>
      <c r="AG493" s="684"/>
      <c r="AH493" s="684"/>
      <c r="AI493" s="684"/>
      <c r="AJ493" s="685"/>
      <c r="AK493" s="131"/>
      <c r="AL493" s="131"/>
      <c r="AM493" s="131"/>
      <c r="AN493" s="131"/>
      <c r="AO493" s="132"/>
    </row>
    <row r="494" spans="2:41" ht="13.35" customHeight="1">
      <c r="B494" s="135"/>
      <c r="I494" s="136"/>
      <c r="J494" s="135"/>
      <c r="M494" s="136"/>
      <c r="N494" s="135" t="s">
        <v>8</v>
      </c>
      <c r="Q494" s="136"/>
      <c r="R494" s="686"/>
      <c r="S494" s="687"/>
      <c r="T494" s="687"/>
      <c r="U494" s="687"/>
      <c r="V494" s="687"/>
      <c r="W494" s="687"/>
      <c r="X494" s="687"/>
      <c r="Y494" s="687"/>
      <c r="Z494" s="687"/>
      <c r="AA494" s="687"/>
      <c r="AB494" s="687"/>
      <c r="AC494" s="687"/>
      <c r="AD494" s="687"/>
      <c r="AE494" s="687"/>
      <c r="AF494" s="687"/>
      <c r="AG494" s="687"/>
      <c r="AH494" s="687"/>
      <c r="AI494" s="687"/>
      <c r="AJ494" s="688"/>
      <c r="AL494" s="147" t="s">
        <v>13</v>
      </c>
      <c r="AM494" s="124" t="s">
        <v>29</v>
      </c>
      <c r="AO494" s="136"/>
    </row>
    <row r="495" spans="2:41" ht="3.75" customHeight="1">
      <c r="B495" s="135"/>
      <c r="I495" s="136"/>
      <c r="J495" s="135"/>
      <c r="M495" s="136"/>
      <c r="N495" s="140"/>
      <c r="O495" s="141"/>
      <c r="P495" s="141"/>
      <c r="Q495" s="142"/>
      <c r="R495" s="689"/>
      <c r="S495" s="690"/>
      <c r="T495" s="690"/>
      <c r="U495" s="690"/>
      <c r="V495" s="690"/>
      <c r="W495" s="690"/>
      <c r="X495" s="690"/>
      <c r="Y495" s="690"/>
      <c r="Z495" s="690"/>
      <c r="AA495" s="690"/>
      <c r="AB495" s="690"/>
      <c r="AC495" s="690"/>
      <c r="AD495" s="690"/>
      <c r="AE495" s="690"/>
      <c r="AF495" s="690"/>
      <c r="AG495" s="690"/>
      <c r="AH495" s="690"/>
      <c r="AI495" s="690"/>
      <c r="AJ495" s="691"/>
      <c r="AK495" s="141"/>
      <c r="AL495" s="141"/>
      <c r="AM495" s="141"/>
      <c r="AN495" s="141"/>
      <c r="AO495" s="142"/>
    </row>
    <row r="496" spans="2:41" ht="3.75" hidden="1" customHeight="1">
      <c r="B496" s="135"/>
      <c r="I496" s="136"/>
      <c r="J496" s="135"/>
      <c r="M496" s="136"/>
      <c r="N496" s="644"/>
      <c r="O496" s="645"/>
      <c r="P496" s="645"/>
      <c r="Q496" s="646"/>
      <c r="R496" s="679"/>
      <c r="S496" s="671"/>
      <c r="T496" s="671"/>
      <c r="U496" s="671"/>
      <c r="V496" s="671"/>
      <c r="W496" s="671"/>
      <c r="X496" s="671"/>
      <c r="Y496" s="671"/>
      <c r="Z496" s="671"/>
      <c r="AA496" s="671"/>
      <c r="AB496" s="671"/>
      <c r="AC496" s="671"/>
      <c r="AD496" s="671"/>
      <c r="AE496" s="671"/>
      <c r="AF496" s="671"/>
      <c r="AG496" s="671"/>
      <c r="AH496" s="671"/>
      <c r="AI496" s="671"/>
      <c r="AJ496" s="671"/>
      <c r="AK496" s="671"/>
      <c r="AL496" s="671"/>
      <c r="AM496" s="671"/>
      <c r="AN496" s="671"/>
      <c r="AO496" s="672"/>
    </row>
    <row r="497" spans="2:41" ht="13.35" hidden="1" customHeight="1">
      <c r="B497" s="135"/>
      <c r="I497" s="136"/>
      <c r="J497" s="135"/>
      <c r="M497" s="136"/>
      <c r="N497" s="629" t="s">
        <v>61</v>
      </c>
      <c r="O497" s="630"/>
      <c r="P497" s="630"/>
      <c r="Q497" s="632"/>
      <c r="R497" s="673"/>
      <c r="S497" s="674"/>
      <c r="T497" s="674"/>
      <c r="U497" s="674"/>
      <c r="V497" s="674"/>
      <c r="W497" s="674"/>
      <c r="X497" s="674"/>
      <c r="Y497" s="674"/>
      <c r="Z497" s="674"/>
      <c r="AA497" s="674"/>
      <c r="AB497" s="674"/>
      <c r="AC497" s="674"/>
      <c r="AD497" s="674"/>
      <c r="AE497" s="674"/>
      <c r="AF497" s="674"/>
      <c r="AG497" s="674"/>
      <c r="AH497" s="674"/>
      <c r="AI497" s="674"/>
      <c r="AJ497" s="674"/>
      <c r="AK497" s="674"/>
      <c r="AL497" s="674"/>
      <c r="AM497" s="674"/>
      <c r="AN497" s="674"/>
      <c r="AO497" s="675"/>
    </row>
    <row r="498" spans="2:41" ht="3.75" hidden="1" customHeight="1">
      <c r="B498" s="135"/>
      <c r="I498" s="136"/>
      <c r="J498" s="135"/>
      <c r="M498" s="136"/>
      <c r="N498" s="629"/>
      <c r="O498" s="630"/>
      <c r="P498" s="630"/>
      <c r="Q498" s="632"/>
      <c r="R498" s="676"/>
      <c r="S498" s="677"/>
      <c r="T498" s="677"/>
      <c r="U498" s="677"/>
      <c r="V498" s="677"/>
      <c r="W498" s="677"/>
      <c r="X498" s="677"/>
      <c r="Y498" s="677"/>
      <c r="Z498" s="677"/>
      <c r="AA498" s="677"/>
      <c r="AB498" s="677"/>
      <c r="AC498" s="677"/>
      <c r="AD498" s="677"/>
      <c r="AE498" s="677"/>
      <c r="AF498" s="677"/>
      <c r="AG498" s="677"/>
      <c r="AH498" s="677"/>
      <c r="AI498" s="677"/>
      <c r="AJ498" s="677"/>
      <c r="AK498" s="677"/>
      <c r="AL498" s="677"/>
      <c r="AM498" s="677"/>
      <c r="AN498" s="677"/>
      <c r="AO498" s="678"/>
    </row>
    <row r="499" spans="2:41" ht="3.75" hidden="1" customHeight="1">
      <c r="B499" s="135"/>
      <c r="I499" s="136"/>
      <c r="J499" s="135"/>
      <c r="N499" s="644"/>
      <c r="O499" s="645"/>
      <c r="P499" s="645"/>
      <c r="Q499" s="646"/>
      <c r="R499" s="630"/>
      <c r="S499" s="630"/>
      <c r="T499" s="630"/>
      <c r="U499" s="698"/>
      <c r="V499" s="699"/>
      <c r="W499" s="699"/>
      <c r="X499" s="700"/>
      <c r="Y499" s="645"/>
      <c r="Z499" s="707"/>
      <c r="AA499" s="699"/>
      <c r="AB499" s="699"/>
      <c r="AC499" s="708"/>
      <c r="AD499" s="630"/>
      <c r="AE499" s="630"/>
      <c r="AF499" s="630"/>
      <c r="AG499" s="679"/>
      <c r="AH499" s="671"/>
      <c r="AI499" s="671"/>
      <c r="AJ499" s="671"/>
      <c r="AK499" s="671"/>
      <c r="AL499" s="671"/>
      <c r="AM499" s="671"/>
      <c r="AN499" s="671"/>
      <c r="AO499" s="672"/>
    </row>
    <row r="500" spans="2:41" ht="13.35" hidden="1" customHeight="1">
      <c r="B500" s="135"/>
      <c r="I500" s="136"/>
      <c r="J500" s="135"/>
      <c r="N500" s="629"/>
      <c r="O500" s="630"/>
      <c r="P500" s="630"/>
      <c r="Q500" s="632"/>
      <c r="R500" s="630" t="s">
        <v>15</v>
      </c>
      <c r="S500" s="630"/>
      <c r="T500" s="630"/>
      <c r="U500" s="701"/>
      <c r="V500" s="702"/>
      <c r="W500" s="702"/>
      <c r="X500" s="703"/>
      <c r="Y500" s="662" t="s">
        <v>359</v>
      </c>
      <c r="Z500" s="709"/>
      <c r="AA500" s="702"/>
      <c r="AB500" s="702"/>
      <c r="AC500" s="710"/>
      <c r="AD500" s="630" t="s">
        <v>56</v>
      </c>
      <c r="AE500" s="630"/>
      <c r="AF500" s="630"/>
      <c r="AG500" s="673"/>
      <c r="AH500" s="674"/>
      <c r="AI500" s="674"/>
      <c r="AJ500" s="674"/>
      <c r="AK500" s="674"/>
      <c r="AL500" s="674"/>
      <c r="AM500" s="674"/>
      <c r="AN500" s="674"/>
      <c r="AO500" s="675"/>
    </row>
    <row r="501" spans="2:41" ht="3.75" hidden="1" customHeight="1">
      <c r="B501" s="135"/>
      <c r="I501" s="136"/>
      <c r="J501" s="135"/>
      <c r="N501" s="629"/>
      <c r="O501" s="630"/>
      <c r="P501" s="630"/>
      <c r="Q501" s="632"/>
      <c r="R501" s="639"/>
      <c r="S501" s="639"/>
      <c r="T501" s="639"/>
      <c r="U501" s="704"/>
      <c r="V501" s="705"/>
      <c r="W501" s="705"/>
      <c r="X501" s="706"/>
      <c r="Y501" s="639"/>
      <c r="Z501" s="711"/>
      <c r="AA501" s="705"/>
      <c r="AB501" s="705"/>
      <c r="AC501" s="712"/>
      <c r="AD501" s="639"/>
      <c r="AE501" s="639"/>
      <c r="AF501" s="639"/>
      <c r="AG501" s="676"/>
      <c r="AH501" s="677"/>
      <c r="AI501" s="677"/>
      <c r="AJ501" s="677"/>
      <c r="AK501" s="677"/>
      <c r="AL501" s="677"/>
      <c r="AM501" s="677"/>
      <c r="AN501" s="677"/>
      <c r="AO501" s="678"/>
    </row>
    <row r="502" spans="2:41" ht="3.75" hidden="1" customHeight="1">
      <c r="B502" s="135"/>
      <c r="I502" s="136"/>
      <c r="J502" s="135"/>
      <c r="N502" s="629"/>
      <c r="O502" s="630"/>
      <c r="P502" s="630"/>
      <c r="Q502" s="632"/>
      <c r="R502" s="645"/>
      <c r="S502" s="645"/>
      <c r="T502" s="646"/>
      <c r="U502" s="679"/>
      <c r="V502" s="671"/>
      <c r="W502" s="671"/>
      <c r="X502" s="671"/>
      <c r="Y502" s="671"/>
      <c r="Z502" s="671"/>
      <c r="AA502" s="671"/>
      <c r="AB502" s="671"/>
      <c r="AC502" s="672"/>
      <c r="AD502" s="644"/>
      <c r="AE502" s="645"/>
      <c r="AF502" s="646"/>
      <c r="AG502" s="679"/>
      <c r="AH502" s="671"/>
      <c r="AI502" s="671"/>
      <c r="AJ502" s="671"/>
      <c r="AK502" s="671"/>
      <c r="AL502" s="671"/>
      <c r="AM502" s="671"/>
      <c r="AN502" s="671"/>
      <c r="AO502" s="672"/>
    </row>
    <row r="503" spans="2:41" ht="13.35" hidden="1" customHeight="1">
      <c r="B503" s="135"/>
      <c r="I503" s="136"/>
      <c r="N503" s="629" t="s">
        <v>23</v>
      </c>
      <c r="O503" s="630"/>
      <c r="P503" s="630"/>
      <c r="Q503" s="632"/>
      <c r="R503" s="630" t="s">
        <v>17</v>
      </c>
      <c r="S503" s="630"/>
      <c r="T503" s="632"/>
      <c r="U503" s="673"/>
      <c r="V503" s="674"/>
      <c r="W503" s="674"/>
      <c r="X503" s="674"/>
      <c r="Y503" s="674"/>
      <c r="Z503" s="674"/>
      <c r="AA503" s="674"/>
      <c r="AB503" s="674"/>
      <c r="AC503" s="675"/>
      <c r="AD503" s="629" t="s">
        <v>18</v>
      </c>
      <c r="AE503" s="630"/>
      <c r="AF503" s="632"/>
      <c r="AG503" s="673"/>
      <c r="AH503" s="674"/>
      <c r="AI503" s="674"/>
      <c r="AJ503" s="674"/>
      <c r="AK503" s="674"/>
      <c r="AL503" s="674"/>
      <c r="AM503" s="674"/>
      <c r="AN503" s="674"/>
      <c r="AO503" s="675"/>
    </row>
    <row r="504" spans="2:41" ht="3.75" hidden="1" customHeight="1">
      <c r="B504" s="135"/>
      <c r="I504" s="136"/>
      <c r="J504" s="135"/>
      <c r="N504" s="629"/>
      <c r="O504" s="630"/>
      <c r="P504" s="630"/>
      <c r="Q504" s="632"/>
      <c r="R504" s="639"/>
      <c r="S504" s="639"/>
      <c r="T504" s="640"/>
      <c r="U504" s="676"/>
      <c r="V504" s="677"/>
      <c r="W504" s="677"/>
      <c r="X504" s="677"/>
      <c r="Y504" s="677"/>
      <c r="Z504" s="677"/>
      <c r="AA504" s="677"/>
      <c r="AB504" s="677"/>
      <c r="AC504" s="678"/>
      <c r="AD504" s="638"/>
      <c r="AE504" s="639"/>
      <c r="AF504" s="640"/>
      <c r="AG504" s="676"/>
      <c r="AH504" s="677"/>
      <c r="AI504" s="677"/>
      <c r="AJ504" s="677"/>
      <c r="AK504" s="677"/>
      <c r="AL504" s="677"/>
      <c r="AM504" s="677"/>
      <c r="AN504" s="677"/>
      <c r="AO504" s="678"/>
    </row>
    <row r="505" spans="2:41" ht="3.75" hidden="1" customHeight="1">
      <c r="B505" s="135"/>
      <c r="I505" s="136"/>
      <c r="J505" s="135"/>
      <c r="N505" s="629"/>
      <c r="O505" s="630"/>
      <c r="P505" s="630"/>
      <c r="Q505" s="632"/>
      <c r="R505" s="645"/>
      <c r="S505" s="645"/>
      <c r="T505" s="646"/>
      <c r="U505" s="679"/>
      <c r="V505" s="671"/>
      <c r="W505" s="671"/>
      <c r="X505" s="671"/>
      <c r="Y505" s="671"/>
      <c r="Z505" s="671"/>
      <c r="AA505" s="671"/>
      <c r="AB505" s="671"/>
      <c r="AC505" s="672"/>
      <c r="AD505" s="644"/>
      <c r="AE505" s="645"/>
      <c r="AF505" s="646"/>
      <c r="AG505" s="679"/>
      <c r="AH505" s="671"/>
      <c r="AI505" s="671"/>
      <c r="AJ505" s="671"/>
      <c r="AK505" s="671"/>
      <c r="AL505" s="671"/>
      <c r="AM505" s="671"/>
      <c r="AN505" s="671"/>
      <c r="AO505" s="672"/>
    </row>
    <row r="506" spans="2:41" ht="13.35" hidden="1" customHeight="1">
      <c r="B506" s="135"/>
      <c r="I506" s="136"/>
      <c r="J506" s="135"/>
      <c r="N506" s="629"/>
      <c r="O506" s="630"/>
      <c r="P506" s="630"/>
      <c r="Q506" s="632"/>
      <c r="R506" s="630" t="s">
        <v>19</v>
      </c>
      <c r="S506" s="630"/>
      <c r="T506" s="632"/>
      <c r="U506" s="673"/>
      <c r="V506" s="674"/>
      <c r="W506" s="674"/>
      <c r="X506" s="674"/>
      <c r="Y506" s="674"/>
      <c r="Z506" s="674"/>
      <c r="AA506" s="674"/>
      <c r="AB506" s="674"/>
      <c r="AC506" s="675"/>
      <c r="AD506" s="629" t="s">
        <v>20</v>
      </c>
      <c r="AE506" s="630"/>
      <c r="AF506" s="632"/>
      <c r="AG506" s="673"/>
      <c r="AH506" s="674"/>
      <c r="AI506" s="674"/>
      <c r="AJ506" s="674"/>
      <c r="AK506" s="674"/>
      <c r="AL506" s="674"/>
      <c r="AM506" s="674"/>
      <c r="AN506" s="674"/>
      <c r="AO506" s="675"/>
    </row>
    <row r="507" spans="2:41" ht="3.75" hidden="1" customHeight="1">
      <c r="B507" s="135"/>
      <c r="I507" s="136"/>
      <c r="J507" s="135"/>
      <c r="N507" s="638"/>
      <c r="O507" s="639"/>
      <c r="P507" s="639"/>
      <c r="Q507" s="640"/>
      <c r="R507" s="639"/>
      <c r="S507" s="639"/>
      <c r="T507" s="640"/>
      <c r="U507" s="676"/>
      <c r="V507" s="677"/>
      <c r="W507" s="677"/>
      <c r="X507" s="677"/>
      <c r="Y507" s="677"/>
      <c r="Z507" s="677"/>
      <c r="AA507" s="677"/>
      <c r="AB507" s="677"/>
      <c r="AC507" s="678"/>
      <c r="AD507" s="638"/>
      <c r="AE507" s="639"/>
      <c r="AF507" s="640"/>
      <c r="AG507" s="676"/>
      <c r="AH507" s="677"/>
      <c r="AI507" s="677"/>
      <c r="AJ507" s="677"/>
      <c r="AK507" s="677"/>
      <c r="AL507" s="677"/>
      <c r="AM507" s="677"/>
      <c r="AN507" s="677"/>
      <c r="AO507" s="678"/>
    </row>
    <row r="508" spans="2:41" ht="3.75" hidden="1" customHeight="1">
      <c r="B508" s="135"/>
      <c r="I508" s="136"/>
      <c r="J508" s="135"/>
      <c r="M508" s="136"/>
      <c r="N508" s="629"/>
      <c r="O508" s="630"/>
      <c r="P508" s="630"/>
      <c r="Q508" s="632"/>
      <c r="R508" s="644"/>
      <c r="S508" s="645"/>
      <c r="T508" s="645"/>
      <c r="U508" s="645"/>
      <c r="V508" s="645"/>
      <c r="W508" s="645"/>
      <c r="X508" s="645"/>
      <c r="Y508" s="645"/>
      <c r="Z508" s="645"/>
      <c r="AA508" s="645"/>
      <c r="AB508" s="645"/>
      <c r="AC508" s="645"/>
      <c r="AD508" s="645"/>
      <c r="AE508" s="645"/>
      <c r="AF508" s="645"/>
      <c r="AG508" s="645"/>
      <c r="AH508" s="645"/>
      <c r="AI508" s="645"/>
      <c r="AJ508" s="645"/>
      <c r="AK508" s="645"/>
      <c r="AL508" s="645"/>
      <c r="AM508" s="645"/>
      <c r="AN508" s="645"/>
      <c r="AO508" s="646"/>
    </row>
    <row r="509" spans="2:41" ht="13.35" hidden="1" customHeight="1">
      <c r="B509" s="135"/>
      <c r="I509" s="136"/>
      <c r="J509" s="135"/>
      <c r="M509" s="136"/>
      <c r="N509" s="629" t="s">
        <v>111</v>
      </c>
      <c r="O509" s="630"/>
      <c r="P509" s="630"/>
      <c r="Q509" s="632"/>
      <c r="R509" s="629"/>
      <c r="S509" s="680"/>
      <c r="T509" s="681"/>
      <c r="U509" s="630"/>
      <c r="V509" s="647"/>
      <c r="W509" s="630" t="s">
        <v>12</v>
      </c>
      <c r="X509" s="647"/>
      <c r="Y509" s="630" t="s">
        <v>11</v>
      </c>
      <c r="Z509" s="647"/>
      <c r="AA509" s="630" t="s">
        <v>364</v>
      </c>
      <c r="AB509" s="630"/>
      <c r="AC509" s="630"/>
      <c r="AD509" s="630"/>
      <c r="AE509" s="630"/>
      <c r="AF509" s="630"/>
      <c r="AG509" s="630"/>
      <c r="AH509" s="630"/>
      <c r="AI509" s="630"/>
      <c r="AJ509" s="630"/>
      <c r="AK509" s="630"/>
      <c r="AL509" s="630"/>
      <c r="AM509" s="630"/>
      <c r="AN509" s="630"/>
      <c r="AO509" s="632"/>
    </row>
    <row r="510" spans="2:41" ht="3.75" hidden="1" customHeight="1">
      <c r="B510" s="135"/>
      <c r="I510" s="136"/>
      <c r="J510" s="135"/>
      <c r="M510" s="136"/>
      <c r="N510" s="629"/>
      <c r="O510" s="630"/>
      <c r="P510" s="630"/>
      <c r="Q510" s="632"/>
      <c r="R510" s="629"/>
      <c r="S510" s="630"/>
      <c r="T510" s="630"/>
      <c r="U510" s="630"/>
      <c r="V510" s="630"/>
      <c r="W510" s="630"/>
      <c r="X510" s="630"/>
      <c r="Y510" s="630"/>
      <c r="Z510" s="630"/>
      <c r="AA510" s="630"/>
      <c r="AB510" s="630"/>
      <c r="AC510" s="630"/>
      <c r="AD510" s="630"/>
      <c r="AE510" s="630"/>
      <c r="AF510" s="630"/>
      <c r="AG510" s="630"/>
      <c r="AH510" s="630"/>
      <c r="AI510" s="630"/>
      <c r="AJ510" s="630"/>
      <c r="AK510" s="630"/>
      <c r="AL510" s="630"/>
      <c r="AM510" s="630"/>
      <c r="AN510" s="630"/>
      <c r="AO510" s="632"/>
    </row>
    <row r="511" spans="2:41" ht="3.75" hidden="1" customHeight="1">
      <c r="B511" s="135"/>
      <c r="I511" s="136"/>
      <c r="J511" s="135"/>
      <c r="M511" s="136"/>
      <c r="N511" s="644"/>
      <c r="O511" s="645"/>
      <c r="P511" s="645"/>
      <c r="Q511" s="645"/>
      <c r="R511" s="713"/>
      <c r="S511" s="716"/>
      <c r="T511" s="645"/>
      <c r="U511" s="698"/>
      <c r="V511" s="644"/>
      <c r="W511" s="645"/>
      <c r="X511" s="645"/>
      <c r="Y511" s="645"/>
      <c r="Z511" s="645"/>
      <c r="AA511" s="645"/>
      <c r="AB511" s="645"/>
      <c r="AC511" s="645"/>
      <c r="AD511" s="645"/>
      <c r="AE511" s="645"/>
      <c r="AF511" s="645"/>
      <c r="AG511" s="645"/>
      <c r="AH511" s="649"/>
      <c r="AI511" s="649"/>
      <c r="AJ511" s="645"/>
      <c r="AK511" s="651"/>
      <c r="AL511" s="645"/>
      <c r="AM511" s="645"/>
      <c r="AN511" s="645"/>
      <c r="AO511" s="646"/>
    </row>
    <row r="512" spans="2:41" ht="13.35" hidden="1" customHeight="1">
      <c r="B512" s="135"/>
      <c r="I512" s="136"/>
      <c r="J512" s="135"/>
      <c r="M512" s="136"/>
      <c r="N512" s="629" t="s">
        <v>30</v>
      </c>
      <c r="O512" s="630"/>
      <c r="P512" s="630"/>
      <c r="Q512" s="630"/>
      <c r="R512" s="714"/>
      <c r="S512" s="717"/>
      <c r="T512" s="630" t="s">
        <v>388</v>
      </c>
      <c r="U512" s="701"/>
      <c r="V512" s="629" t="s">
        <v>112</v>
      </c>
      <c r="W512" s="630"/>
      <c r="X512" s="630"/>
      <c r="Y512" s="630"/>
      <c r="Z512" s="630"/>
      <c r="AA512" s="630"/>
      <c r="AB512" s="630"/>
      <c r="AC512" s="630"/>
      <c r="AD512" s="630"/>
      <c r="AE512" s="630"/>
      <c r="AF512" s="630"/>
      <c r="AG512" s="630"/>
      <c r="AH512" s="636"/>
      <c r="AI512" s="636"/>
      <c r="AJ512" s="630"/>
      <c r="AK512" s="654"/>
      <c r="AL512" s="630"/>
      <c r="AM512" s="630"/>
      <c r="AN512" s="630"/>
      <c r="AO512" s="632"/>
    </row>
    <row r="513" spans="2:41" ht="3.75" hidden="1" customHeight="1">
      <c r="B513" s="135"/>
      <c r="I513" s="136"/>
      <c r="J513" s="135"/>
      <c r="M513" s="136"/>
      <c r="N513" s="629"/>
      <c r="O513" s="630"/>
      <c r="P513" s="630"/>
      <c r="Q513" s="630"/>
      <c r="R513" s="715"/>
      <c r="S513" s="718"/>
      <c r="T513" s="639"/>
      <c r="U513" s="704"/>
      <c r="V513" s="638"/>
      <c r="W513" s="639"/>
      <c r="X513" s="639"/>
      <c r="Y513" s="639"/>
      <c r="Z513" s="639"/>
      <c r="AA513" s="639"/>
      <c r="AB513" s="639"/>
      <c r="AC513" s="639"/>
      <c r="AD513" s="639"/>
      <c r="AE513" s="639"/>
      <c r="AF513" s="639"/>
      <c r="AG513" s="639"/>
      <c r="AH513" s="642"/>
      <c r="AI513" s="642"/>
      <c r="AJ513" s="639"/>
      <c r="AK513" s="657"/>
      <c r="AL513" s="639"/>
      <c r="AM513" s="639"/>
      <c r="AN513" s="639"/>
      <c r="AO513" s="640"/>
    </row>
    <row r="514" spans="2:41" ht="3.75" hidden="1" customHeight="1">
      <c r="B514" s="135"/>
      <c r="I514" s="136"/>
      <c r="J514" s="135"/>
      <c r="M514" s="136"/>
      <c r="N514" s="644"/>
      <c r="O514" s="645"/>
      <c r="P514" s="645"/>
      <c r="Q514" s="646"/>
      <c r="R514" s="670"/>
      <c r="S514" s="671"/>
      <c r="T514" s="671"/>
      <c r="U514" s="672"/>
      <c r="V514" s="673"/>
      <c r="W514" s="675"/>
      <c r="X514" s="679"/>
      <c r="Y514" s="671"/>
      <c r="Z514" s="671"/>
      <c r="AA514" s="672"/>
      <c r="AB514" s="630"/>
      <c r="AC514" s="630"/>
      <c r="AD514" s="630"/>
      <c r="AE514" s="630"/>
      <c r="AF514" s="630"/>
      <c r="AG514" s="630"/>
      <c r="AH514" s="630"/>
      <c r="AI514" s="645"/>
      <c r="AJ514" s="630"/>
      <c r="AK514" s="630"/>
      <c r="AL514" s="630"/>
      <c r="AM514" s="630"/>
      <c r="AN514" s="630"/>
      <c r="AO514" s="632"/>
    </row>
    <row r="515" spans="2:41" ht="13.35" hidden="1" customHeight="1">
      <c r="B515" s="135"/>
      <c r="I515" s="136"/>
      <c r="J515" s="135"/>
      <c r="M515" s="136"/>
      <c r="N515" s="629" t="s">
        <v>114</v>
      </c>
      <c r="O515" s="630"/>
      <c r="P515" s="630"/>
      <c r="Q515" s="632"/>
      <c r="R515" s="673"/>
      <c r="S515" s="674"/>
      <c r="T515" s="674"/>
      <c r="U515" s="675"/>
      <c r="V515" s="673"/>
      <c r="W515" s="675"/>
      <c r="X515" s="673"/>
      <c r="Y515" s="674"/>
      <c r="Z515" s="674"/>
      <c r="AA515" s="675"/>
      <c r="AB515" s="668" t="s">
        <v>171</v>
      </c>
      <c r="AC515" s="630"/>
      <c r="AD515" s="630"/>
      <c r="AE515" s="630"/>
      <c r="AF515" s="630"/>
      <c r="AG515" s="630"/>
      <c r="AH515" s="630"/>
      <c r="AI515" s="630"/>
      <c r="AJ515" s="630"/>
      <c r="AK515" s="630"/>
      <c r="AL515" s="630"/>
      <c r="AM515" s="630"/>
      <c r="AN515" s="630"/>
      <c r="AO515" s="632"/>
    </row>
    <row r="516" spans="2:41" ht="3.75" hidden="1" customHeight="1">
      <c r="B516" s="135"/>
      <c r="I516" s="136"/>
      <c r="J516" s="135"/>
      <c r="M516" s="136"/>
      <c r="N516" s="629"/>
      <c r="O516" s="630"/>
      <c r="P516" s="630"/>
      <c r="Q516" s="632"/>
      <c r="R516" s="676"/>
      <c r="S516" s="677"/>
      <c r="T516" s="677"/>
      <c r="U516" s="678"/>
      <c r="V516" s="676"/>
      <c r="W516" s="678"/>
      <c r="X516" s="676"/>
      <c r="Y516" s="677"/>
      <c r="Z516" s="677"/>
      <c r="AA516" s="678"/>
      <c r="AB516" s="639"/>
      <c r="AC516" s="639"/>
      <c r="AD516" s="639"/>
      <c r="AE516" s="639"/>
      <c r="AF516" s="639"/>
      <c r="AG516" s="639"/>
      <c r="AH516" s="639"/>
      <c r="AI516" s="639"/>
      <c r="AJ516" s="639"/>
      <c r="AK516" s="639"/>
      <c r="AL516" s="639"/>
      <c r="AM516" s="639"/>
      <c r="AN516" s="639"/>
      <c r="AO516" s="640"/>
    </row>
    <row r="517" spans="2:41" ht="3.75" hidden="1" customHeight="1">
      <c r="B517" s="135"/>
      <c r="I517" s="136"/>
      <c r="J517" s="135"/>
      <c r="M517" s="136"/>
      <c r="N517" s="644"/>
      <c r="O517" s="645"/>
      <c r="P517" s="645"/>
      <c r="Q517" s="645"/>
      <c r="R517" s="644"/>
      <c r="S517" s="645"/>
      <c r="T517" s="645"/>
      <c r="U517" s="645"/>
      <c r="V517" s="645"/>
      <c r="W517" s="645"/>
      <c r="X517" s="645"/>
      <c r="Y517" s="645"/>
      <c r="Z517" s="645"/>
      <c r="AA517" s="646"/>
      <c r="AB517" s="644"/>
      <c r="AC517" s="630"/>
      <c r="AD517" s="630"/>
      <c r="AE517" s="630"/>
      <c r="AF517" s="630"/>
      <c r="AG517" s="630"/>
      <c r="AH517" s="630"/>
      <c r="AI517" s="632"/>
      <c r="AJ517" s="644"/>
      <c r="AK517" s="645"/>
      <c r="AL517" s="645"/>
      <c r="AM517" s="645"/>
      <c r="AN517" s="645"/>
      <c r="AO517" s="646"/>
    </row>
    <row r="518" spans="2:41" ht="13.35" hidden="1" customHeight="1">
      <c r="B518" s="135"/>
      <c r="I518" s="136"/>
      <c r="J518" s="135"/>
      <c r="M518" s="136"/>
      <c r="N518" s="629" t="s">
        <v>115</v>
      </c>
      <c r="O518" s="630"/>
      <c r="P518" s="630"/>
      <c r="Q518" s="630"/>
      <c r="R518" s="629"/>
      <c r="S518" s="680"/>
      <c r="T518" s="681"/>
      <c r="U518" s="630"/>
      <c r="V518" s="647"/>
      <c r="W518" s="630" t="s">
        <v>12</v>
      </c>
      <c r="X518" s="647"/>
      <c r="Y518" s="630" t="s">
        <v>11</v>
      </c>
      <c r="Z518" s="647"/>
      <c r="AA518" s="630" t="s">
        <v>364</v>
      </c>
      <c r="AB518" s="629" t="s">
        <v>170</v>
      </c>
      <c r="AC518" s="630"/>
      <c r="AD518" s="630"/>
      <c r="AE518" s="630"/>
      <c r="AF518" s="630"/>
      <c r="AG518" s="630"/>
      <c r="AH518" s="630"/>
      <c r="AI518" s="632"/>
      <c r="AJ518" s="629"/>
      <c r="AK518" s="680"/>
      <c r="AL518" s="682"/>
      <c r="AM518" s="682"/>
      <c r="AN518" s="682"/>
      <c r="AO518" s="681"/>
    </row>
    <row r="519" spans="2:41" ht="3.75" hidden="1" customHeight="1">
      <c r="B519" s="135"/>
      <c r="I519" s="136"/>
      <c r="J519" s="135"/>
      <c r="M519" s="136"/>
      <c r="N519" s="629"/>
      <c r="O519" s="630"/>
      <c r="P519" s="630"/>
      <c r="Q519" s="630"/>
      <c r="R519" s="638"/>
      <c r="S519" s="639"/>
      <c r="T519" s="639"/>
      <c r="U519" s="639"/>
      <c r="V519" s="639"/>
      <c r="W519" s="639"/>
      <c r="X519" s="639"/>
      <c r="Y519" s="639"/>
      <c r="Z519" s="639"/>
      <c r="AA519" s="640"/>
      <c r="AB519" s="638"/>
      <c r="AC519" s="639"/>
      <c r="AD519" s="639"/>
      <c r="AE519" s="639"/>
      <c r="AF519" s="639"/>
      <c r="AG519" s="639"/>
      <c r="AH519" s="639"/>
      <c r="AI519" s="640"/>
      <c r="AJ519" s="638"/>
      <c r="AK519" s="639"/>
      <c r="AL519" s="639"/>
      <c r="AM519" s="639"/>
      <c r="AN519" s="639"/>
      <c r="AO519" s="640"/>
    </row>
    <row r="520" spans="2:41" ht="3.75" customHeight="1">
      <c r="B520" s="135"/>
      <c r="I520" s="136"/>
      <c r="J520" s="135"/>
      <c r="M520" s="136"/>
      <c r="N520" s="130"/>
      <c r="O520" s="131"/>
      <c r="P520" s="131"/>
      <c r="Q520" s="132"/>
      <c r="R520" s="683" t="str" cm="1">
        <f t="array" ref="R520">IF(新_変更_3!AL112&lt;&gt;"",AND(新_変更_3!J111:AB117=新_変更_3!AL111:BD117),"")</f>
        <v/>
      </c>
      <c r="S520" s="684"/>
      <c r="T520" s="684"/>
      <c r="U520" s="684"/>
      <c r="V520" s="684"/>
      <c r="W520" s="684"/>
      <c r="X520" s="684"/>
      <c r="Y520" s="684"/>
      <c r="Z520" s="684"/>
      <c r="AA520" s="684"/>
      <c r="AB520" s="684"/>
      <c r="AC520" s="684"/>
      <c r="AD520" s="684"/>
      <c r="AE520" s="684"/>
      <c r="AF520" s="684"/>
      <c r="AG520" s="684"/>
      <c r="AH520" s="684"/>
      <c r="AI520" s="684"/>
      <c r="AJ520" s="684"/>
      <c r="AK520" s="684"/>
      <c r="AL520" s="684"/>
      <c r="AM520" s="684"/>
      <c r="AN520" s="684"/>
      <c r="AO520" s="685"/>
    </row>
    <row r="521" spans="2:41" ht="13.35" customHeight="1">
      <c r="B521" s="135"/>
      <c r="I521" s="136"/>
      <c r="J521" s="135"/>
      <c r="M521" s="136"/>
      <c r="N521" s="135" t="s">
        <v>32</v>
      </c>
      <c r="Q521" s="136"/>
      <c r="R521" s="686"/>
      <c r="S521" s="687"/>
      <c r="T521" s="687"/>
      <c r="U521" s="687"/>
      <c r="V521" s="687"/>
      <c r="W521" s="687"/>
      <c r="X521" s="687"/>
      <c r="Y521" s="687"/>
      <c r="Z521" s="687"/>
      <c r="AA521" s="687"/>
      <c r="AB521" s="687"/>
      <c r="AC521" s="687"/>
      <c r="AD521" s="687"/>
      <c r="AE521" s="687"/>
      <c r="AF521" s="687"/>
      <c r="AG521" s="687"/>
      <c r="AH521" s="687"/>
      <c r="AI521" s="687"/>
      <c r="AJ521" s="687"/>
      <c r="AK521" s="687"/>
      <c r="AL521" s="687"/>
      <c r="AM521" s="687"/>
      <c r="AN521" s="687"/>
      <c r="AO521" s="688"/>
    </row>
    <row r="522" spans="2:41" ht="3.75" customHeight="1">
      <c r="B522" s="135"/>
      <c r="I522" s="136"/>
      <c r="J522" s="135"/>
      <c r="M522" s="136"/>
      <c r="N522" s="140"/>
      <c r="O522" s="141"/>
      <c r="P522" s="141"/>
      <c r="Q522" s="142"/>
      <c r="R522" s="689"/>
      <c r="S522" s="690"/>
      <c r="T522" s="690"/>
      <c r="U522" s="690"/>
      <c r="V522" s="690"/>
      <c r="W522" s="690"/>
      <c r="X522" s="690"/>
      <c r="Y522" s="690"/>
      <c r="Z522" s="690"/>
      <c r="AA522" s="690"/>
      <c r="AB522" s="690"/>
      <c r="AC522" s="690"/>
      <c r="AD522" s="690"/>
      <c r="AE522" s="690"/>
      <c r="AF522" s="690"/>
      <c r="AG522" s="690"/>
      <c r="AH522" s="690"/>
      <c r="AI522" s="690"/>
      <c r="AJ522" s="690"/>
      <c r="AK522" s="690"/>
      <c r="AL522" s="690"/>
      <c r="AM522" s="690"/>
      <c r="AN522" s="690"/>
      <c r="AO522" s="691"/>
    </row>
    <row r="523" spans="2:41" ht="3.75" customHeight="1">
      <c r="B523" s="135"/>
      <c r="I523" s="136"/>
      <c r="J523" s="130"/>
      <c r="K523" s="131"/>
      <c r="L523" s="131"/>
      <c r="M523" s="132"/>
      <c r="N523" s="644"/>
      <c r="O523" s="645"/>
      <c r="P523" s="645"/>
      <c r="Q523" s="646"/>
      <c r="R523" s="644"/>
      <c r="S523" s="645"/>
      <c r="T523" s="645"/>
      <c r="U523" s="645"/>
      <c r="V523" s="645"/>
      <c r="W523" s="645"/>
      <c r="X523" s="645"/>
      <c r="Y523" s="645"/>
      <c r="Z523" s="645"/>
      <c r="AA523" s="646"/>
      <c r="AB523" s="644"/>
      <c r="AC523" s="645"/>
      <c r="AD523" s="645"/>
      <c r="AE523" s="646"/>
      <c r="AF523" s="645"/>
      <c r="AG523" s="645"/>
      <c r="AH523" s="645"/>
      <c r="AI523" s="645"/>
      <c r="AJ523" s="645"/>
      <c r="AK523" s="645"/>
      <c r="AL523" s="645"/>
      <c r="AM523" s="645"/>
      <c r="AN523" s="645"/>
      <c r="AO523" s="646"/>
    </row>
    <row r="524" spans="2:41" ht="13.35" customHeight="1">
      <c r="B524" s="135"/>
      <c r="I524" s="136"/>
      <c r="J524" s="135" t="s">
        <v>16202</v>
      </c>
      <c r="M524" s="136"/>
      <c r="N524" s="629" t="s">
        <v>27</v>
      </c>
      <c r="O524" s="630"/>
      <c r="P524" s="630"/>
      <c r="Q524" s="632"/>
      <c r="R524" s="629"/>
      <c r="S524" s="719"/>
      <c r="T524" s="682"/>
      <c r="U524" s="682"/>
      <c r="V524" s="682"/>
      <c r="W524" s="682"/>
      <c r="X524" s="682"/>
      <c r="Y524" s="682"/>
      <c r="Z524" s="682"/>
      <c r="AA524" s="681"/>
      <c r="AB524" s="629" t="s">
        <v>28</v>
      </c>
      <c r="AC524" s="630"/>
      <c r="AD524" s="630"/>
      <c r="AE524" s="632"/>
      <c r="AF524" s="629"/>
      <c r="AG524" s="720"/>
      <c r="AH524" s="682"/>
      <c r="AI524" s="682"/>
      <c r="AJ524" s="682"/>
      <c r="AK524" s="682"/>
      <c r="AL524" s="682"/>
      <c r="AM524" s="682"/>
      <c r="AN524" s="682"/>
      <c r="AO524" s="681"/>
    </row>
    <row r="525" spans="2:41" ht="3.75" customHeight="1">
      <c r="B525" s="135"/>
      <c r="I525" s="136"/>
      <c r="J525" s="135"/>
      <c r="M525" s="136"/>
      <c r="N525" s="638"/>
      <c r="O525" s="639"/>
      <c r="P525" s="639"/>
      <c r="Q525" s="640"/>
      <c r="R525" s="638"/>
      <c r="S525" s="639"/>
      <c r="T525" s="639"/>
      <c r="U525" s="639"/>
      <c r="V525" s="639"/>
      <c r="W525" s="639"/>
      <c r="X525" s="639"/>
      <c r="Y525" s="639"/>
      <c r="Z525" s="639"/>
      <c r="AA525" s="640"/>
      <c r="AB525" s="638"/>
      <c r="AC525" s="639"/>
      <c r="AD525" s="639"/>
      <c r="AE525" s="640"/>
      <c r="AF525" s="639"/>
      <c r="AG525" s="639"/>
      <c r="AH525" s="639"/>
      <c r="AI525" s="639"/>
      <c r="AJ525" s="639"/>
      <c r="AK525" s="639"/>
      <c r="AL525" s="639"/>
      <c r="AM525" s="639"/>
      <c r="AN525" s="639"/>
      <c r="AO525" s="640"/>
    </row>
    <row r="526" spans="2:41" ht="3.75" customHeight="1">
      <c r="B526" s="135"/>
      <c r="I526" s="136"/>
      <c r="J526" s="135"/>
      <c r="M526" s="136"/>
      <c r="N526" s="644"/>
      <c r="O526" s="645"/>
      <c r="P526" s="645"/>
      <c r="Q526" s="646"/>
      <c r="R526" s="644"/>
      <c r="S526" s="645"/>
      <c r="T526" s="645"/>
      <c r="U526" s="645"/>
      <c r="V526" s="645"/>
      <c r="W526" s="645"/>
      <c r="X526" s="645"/>
      <c r="Y526" s="645"/>
      <c r="Z526" s="645"/>
      <c r="AA526" s="646"/>
      <c r="AB526" s="644"/>
      <c r="AC526" s="645"/>
      <c r="AD526" s="645"/>
      <c r="AE526" s="646"/>
      <c r="AF526" s="644"/>
      <c r="AG526" s="645"/>
      <c r="AH526" s="645"/>
      <c r="AI526" s="645"/>
      <c r="AJ526" s="645"/>
      <c r="AK526" s="645"/>
      <c r="AL526" s="645"/>
      <c r="AM526" s="645"/>
      <c r="AN526" s="645"/>
      <c r="AO526" s="646"/>
    </row>
    <row r="527" spans="2:41" ht="13.35" customHeight="1">
      <c r="B527" s="135"/>
      <c r="I527" s="136"/>
      <c r="J527" s="135"/>
      <c r="M527" s="136"/>
      <c r="N527" s="629" t="s">
        <v>3990</v>
      </c>
      <c r="O527" s="630"/>
      <c r="P527" s="630"/>
      <c r="Q527" s="632"/>
      <c r="R527" s="629"/>
      <c r="S527" s="680"/>
      <c r="T527" s="681"/>
      <c r="U527" s="630"/>
      <c r="V527" s="647"/>
      <c r="W527" s="630" t="s">
        <v>12</v>
      </c>
      <c r="X527" s="647"/>
      <c r="Y527" s="630" t="s">
        <v>11</v>
      </c>
      <c r="Z527" s="647"/>
      <c r="AA527" s="632" t="s">
        <v>364</v>
      </c>
      <c r="AB527" s="629" t="s">
        <v>66</v>
      </c>
      <c r="AC527" s="630"/>
      <c r="AD527" s="630"/>
      <c r="AE527" s="632"/>
      <c r="AF527" s="629"/>
      <c r="AG527" s="680"/>
      <c r="AH527" s="681"/>
      <c r="AI527" s="630"/>
      <c r="AJ527" s="647"/>
      <c r="AK527" s="630" t="s">
        <v>12</v>
      </c>
      <c r="AL527" s="647"/>
      <c r="AM527" s="630" t="s">
        <v>11</v>
      </c>
      <c r="AN527" s="647"/>
      <c r="AO527" s="632" t="s">
        <v>364</v>
      </c>
    </row>
    <row r="528" spans="2:41" ht="3.75" customHeight="1">
      <c r="B528" s="135"/>
      <c r="I528" s="136"/>
      <c r="J528" s="135"/>
      <c r="M528" s="136"/>
      <c r="N528" s="638"/>
      <c r="O528" s="639"/>
      <c r="P528" s="639"/>
      <c r="Q528" s="640"/>
      <c r="R528" s="638"/>
      <c r="S528" s="639"/>
      <c r="T528" s="639"/>
      <c r="U528" s="639"/>
      <c r="V528" s="639"/>
      <c r="W528" s="639"/>
      <c r="X528" s="639"/>
      <c r="Y528" s="639"/>
      <c r="Z528" s="639"/>
      <c r="AA528" s="640"/>
      <c r="AB528" s="638"/>
      <c r="AC528" s="639"/>
      <c r="AD528" s="639"/>
      <c r="AE528" s="640"/>
      <c r="AF528" s="638"/>
      <c r="AG528" s="639"/>
      <c r="AH528" s="639"/>
      <c r="AI528" s="639"/>
      <c r="AJ528" s="639"/>
      <c r="AK528" s="639"/>
      <c r="AL528" s="639"/>
      <c r="AM528" s="639"/>
      <c r="AN528" s="639"/>
      <c r="AO528" s="640"/>
    </row>
    <row r="529" spans="2:41" ht="3.75" customHeight="1">
      <c r="B529" s="135"/>
      <c r="I529" s="136"/>
      <c r="J529" s="135"/>
      <c r="M529" s="136"/>
      <c r="N529" s="130"/>
      <c r="O529" s="131"/>
      <c r="P529" s="131"/>
      <c r="Q529" s="132"/>
      <c r="R529" s="697">
        <f>新_変更_3!J131</f>
        <v>0</v>
      </c>
      <c r="S529" s="684"/>
      <c r="T529" s="684"/>
      <c r="U529" s="684"/>
      <c r="V529" s="684"/>
      <c r="W529" s="684"/>
      <c r="X529" s="684"/>
      <c r="Y529" s="684"/>
      <c r="Z529" s="684"/>
      <c r="AA529" s="684"/>
      <c r="AB529" s="684"/>
      <c r="AC529" s="684"/>
      <c r="AD529" s="684"/>
      <c r="AE529" s="684"/>
      <c r="AF529" s="684"/>
      <c r="AG529" s="684"/>
      <c r="AH529" s="684"/>
      <c r="AI529" s="684"/>
      <c r="AJ529" s="685"/>
      <c r="AK529" s="131"/>
      <c r="AL529" s="131"/>
      <c r="AM529" s="131"/>
      <c r="AN529" s="131"/>
      <c r="AO529" s="132"/>
    </row>
    <row r="530" spans="2:41" ht="13.35" customHeight="1">
      <c r="B530" s="135"/>
      <c r="I530" s="136"/>
      <c r="J530" s="135"/>
      <c r="M530" s="136"/>
      <c r="N530" s="135" t="s">
        <v>8</v>
      </c>
      <c r="Q530" s="136"/>
      <c r="R530" s="686"/>
      <c r="S530" s="687"/>
      <c r="T530" s="687"/>
      <c r="U530" s="687"/>
      <c r="V530" s="687"/>
      <c r="W530" s="687"/>
      <c r="X530" s="687"/>
      <c r="Y530" s="687"/>
      <c r="Z530" s="687"/>
      <c r="AA530" s="687"/>
      <c r="AB530" s="687"/>
      <c r="AC530" s="687"/>
      <c r="AD530" s="687"/>
      <c r="AE530" s="687"/>
      <c r="AF530" s="687"/>
      <c r="AG530" s="687"/>
      <c r="AH530" s="687"/>
      <c r="AI530" s="687"/>
      <c r="AJ530" s="688"/>
      <c r="AL530" s="147" t="s">
        <v>13</v>
      </c>
      <c r="AM530" s="124" t="s">
        <v>29</v>
      </c>
      <c r="AO530" s="136"/>
    </row>
    <row r="531" spans="2:41" ht="3.75" customHeight="1">
      <c r="B531" s="135"/>
      <c r="I531" s="136"/>
      <c r="J531" s="135"/>
      <c r="M531" s="136"/>
      <c r="N531" s="140"/>
      <c r="O531" s="141"/>
      <c r="P531" s="141"/>
      <c r="Q531" s="142"/>
      <c r="R531" s="689"/>
      <c r="S531" s="690"/>
      <c r="T531" s="690"/>
      <c r="U531" s="690"/>
      <c r="V531" s="690"/>
      <c r="W531" s="690"/>
      <c r="X531" s="690"/>
      <c r="Y531" s="690"/>
      <c r="Z531" s="690"/>
      <c r="AA531" s="690"/>
      <c r="AB531" s="690"/>
      <c r="AC531" s="690"/>
      <c r="AD531" s="690"/>
      <c r="AE531" s="690"/>
      <c r="AF531" s="690"/>
      <c r="AG531" s="690"/>
      <c r="AH531" s="690"/>
      <c r="AI531" s="690"/>
      <c r="AJ531" s="691"/>
      <c r="AK531" s="141"/>
      <c r="AL531" s="141"/>
      <c r="AM531" s="141"/>
      <c r="AN531" s="141"/>
      <c r="AO531" s="142"/>
    </row>
    <row r="532" spans="2:41" ht="3.75" hidden="1" customHeight="1">
      <c r="B532" s="135"/>
      <c r="I532" s="136"/>
      <c r="J532" s="135"/>
      <c r="M532" s="136"/>
      <c r="N532" s="644"/>
      <c r="O532" s="645"/>
      <c r="P532" s="645"/>
      <c r="Q532" s="646"/>
      <c r="R532" s="679"/>
      <c r="S532" s="671"/>
      <c r="T532" s="671"/>
      <c r="U532" s="671"/>
      <c r="V532" s="671"/>
      <c r="W532" s="671"/>
      <c r="X532" s="671"/>
      <c r="Y532" s="671"/>
      <c r="Z532" s="671"/>
      <c r="AA532" s="671"/>
      <c r="AB532" s="671"/>
      <c r="AC532" s="671"/>
      <c r="AD532" s="671"/>
      <c r="AE532" s="671"/>
      <c r="AF532" s="671"/>
      <c r="AG532" s="671"/>
      <c r="AH532" s="671"/>
      <c r="AI532" s="671"/>
      <c r="AJ532" s="671"/>
      <c r="AK532" s="671"/>
      <c r="AL532" s="671"/>
      <c r="AM532" s="671"/>
      <c r="AN532" s="671"/>
      <c r="AO532" s="672"/>
    </row>
    <row r="533" spans="2:41" ht="13.35" hidden="1" customHeight="1">
      <c r="B533" s="135"/>
      <c r="I533" s="136"/>
      <c r="J533" s="135"/>
      <c r="M533" s="136"/>
      <c r="N533" s="629" t="s">
        <v>61</v>
      </c>
      <c r="O533" s="630"/>
      <c r="P533" s="630"/>
      <c r="Q533" s="632"/>
      <c r="R533" s="673"/>
      <c r="S533" s="674"/>
      <c r="T533" s="674"/>
      <c r="U533" s="674"/>
      <c r="V533" s="674"/>
      <c r="W533" s="674"/>
      <c r="X533" s="674"/>
      <c r="Y533" s="674"/>
      <c r="Z533" s="674"/>
      <c r="AA533" s="674"/>
      <c r="AB533" s="674"/>
      <c r="AC533" s="674"/>
      <c r="AD533" s="674"/>
      <c r="AE533" s="674"/>
      <c r="AF533" s="674"/>
      <c r="AG533" s="674"/>
      <c r="AH533" s="674"/>
      <c r="AI533" s="674"/>
      <c r="AJ533" s="674"/>
      <c r="AK533" s="674"/>
      <c r="AL533" s="674"/>
      <c r="AM533" s="674"/>
      <c r="AN533" s="674"/>
      <c r="AO533" s="675"/>
    </row>
    <row r="534" spans="2:41" ht="3.75" hidden="1" customHeight="1">
      <c r="B534" s="135"/>
      <c r="I534" s="136"/>
      <c r="J534" s="135"/>
      <c r="M534" s="136"/>
      <c r="N534" s="629"/>
      <c r="O534" s="630"/>
      <c r="P534" s="630"/>
      <c r="Q534" s="632"/>
      <c r="R534" s="676"/>
      <c r="S534" s="677"/>
      <c r="T534" s="677"/>
      <c r="U534" s="677"/>
      <c r="V534" s="677"/>
      <c r="W534" s="677"/>
      <c r="X534" s="677"/>
      <c r="Y534" s="677"/>
      <c r="Z534" s="677"/>
      <c r="AA534" s="677"/>
      <c r="AB534" s="677"/>
      <c r="AC534" s="677"/>
      <c r="AD534" s="677"/>
      <c r="AE534" s="677"/>
      <c r="AF534" s="677"/>
      <c r="AG534" s="677"/>
      <c r="AH534" s="677"/>
      <c r="AI534" s="677"/>
      <c r="AJ534" s="677"/>
      <c r="AK534" s="677"/>
      <c r="AL534" s="677"/>
      <c r="AM534" s="677"/>
      <c r="AN534" s="677"/>
      <c r="AO534" s="678"/>
    </row>
    <row r="535" spans="2:41" ht="3.75" hidden="1" customHeight="1">
      <c r="B535" s="135"/>
      <c r="I535" s="136"/>
      <c r="J535" s="135"/>
      <c r="N535" s="644"/>
      <c r="O535" s="645"/>
      <c r="P535" s="645"/>
      <c r="Q535" s="646"/>
      <c r="R535" s="630"/>
      <c r="S535" s="630"/>
      <c r="T535" s="630"/>
      <c r="U535" s="698"/>
      <c r="V535" s="699"/>
      <c r="W535" s="699"/>
      <c r="X535" s="700"/>
      <c r="Y535" s="645"/>
      <c r="Z535" s="707"/>
      <c r="AA535" s="699"/>
      <c r="AB535" s="699"/>
      <c r="AC535" s="708"/>
      <c r="AD535" s="630"/>
      <c r="AE535" s="630"/>
      <c r="AF535" s="630"/>
      <c r="AG535" s="679"/>
      <c r="AH535" s="671"/>
      <c r="AI535" s="671"/>
      <c r="AJ535" s="671"/>
      <c r="AK535" s="671"/>
      <c r="AL535" s="671"/>
      <c r="AM535" s="671"/>
      <c r="AN535" s="671"/>
      <c r="AO535" s="672"/>
    </row>
    <row r="536" spans="2:41" ht="13.35" hidden="1" customHeight="1">
      <c r="B536" s="135"/>
      <c r="I536" s="136"/>
      <c r="J536" s="135"/>
      <c r="N536" s="629"/>
      <c r="O536" s="630"/>
      <c r="P536" s="630"/>
      <c r="Q536" s="632"/>
      <c r="R536" s="630" t="s">
        <v>15</v>
      </c>
      <c r="S536" s="630"/>
      <c r="T536" s="630"/>
      <c r="U536" s="701"/>
      <c r="V536" s="702"/>
      <c r="W536" s="702"/>
      <c r="X536" s="703"/>
      <c r="Y536" s="662" t="s">
        <v>359</v>
      </c>
      <c r="Z536" s="709"/>
      <c r="AA536" s="702"/>
      <c r="AB536" s="702"/>
      <c r="AC536" s="710"/>
      <c r="AD536" s="630" t="s">
        <v>56</v>
      </c>
      <c r="AE536" s="630"/>
      <c r="AF536" s="630"/>
      <c r="AG536" s="673"/>
      <c r="AH536" s="674"/>
      <c r="AI536" s="674"/>
      <c r="AJ536" s="674"/>
      <c r="AK536" s="674"/>
      <c r="AL536" s="674"/>
      <c r="AM536" s="674"/>
      <c r="AN536" s="674"/>
      <c r="AO536" s="675"/>
    </row>
    <row r="537" spans="2:41" ht="3.75" hidden="1" customHeight="1">
      <c r="B537" s="135"/>
      <c r="I537" s="136"/>
      <c r="J537" s="135"/>
      <c r="N537" s="629"/>
      <c r="O537" s="630"/>
      <c r="P537" s="630"/>
      <c r="Q537" s="632"/>
      <c r="R537" s="639"/>
      <c r="S537" s="639"/>
      <c r="T537" s="639"/>
      <c r="U537" s="704"/>
      <c r="V537" s="705"/>
      <c r="W537" s="705"/>
      <c r="X537" s="706"/>
      <c r="Y537" s="639"/>
      <c r="Z537" s="711"/>
      <c r="AA537" s="705"/>
      <c r="AB537" s="705"/>
      <c r="AC537" s="712"/>
      <c r="AD537" s="639"/>
      <c r="AE537" s="639"/>
      <c r="AF537" s="639"/>
      <c r="AG537" s="676"/>
      <c r="AH537" s="677"/>
      <c r="AI537" s="677"/>
      <c r="AJ537" s="677"/>
      <c r="AK537" s="677"/>
      <c r="AL537" s="677"/>
      <c r="AM537" s="677"/>
      <c r="AN537" s="677"/>
      <c r="AO537" s="678"/>
    </row>
    <row r="538" spans="2:41" ht="3.75" hidden="1" customHeight="1">
      <c r="B538" s="135"/>
      <c r="I538" s="136"/>
      <c r="J538" s="135"/>
      <c r="N538" s="629"/>
      <c r="O538" s="630"/>
      <c r="P538" s="630"/>
      <c r="Q538" s="632"/>
      <c r="R538" s="645"/>
      <c r="S538" s="645"/>
      <c r="T538" s="646"/>
      <c r="U538" s="679"/>
      <c r="V538" s="671"/>
      <c r="W538" s="671"/>
      <c r="X538" s="671"/>
      <c r="Y538" s="671"/>
      <c r="Z538" s="671"/>
      <c r="AA538" s="671"/>
      <c r="AB538" s="671"/>
      <c r="AC538" s="672"/>
      <c r="AD538" s="644"/>
      <c r="AE538" s="645"/>
      <c r="AF538" s="646"/>
      <c r="AG538" s="679"/>
      <c r="AH538" s="671"/>
      <c r="AI538" s="671"/>
      <c r="AJ538" s="671"/>
      <c r="AK538" s="671"/>
      <c r="AL538" s="671"/>
      <c r="AM538" s="671"/>
      <c r="AN538" s="671"/>
      <c r="AO538" s="672"/>
    </row>
    <row r="539" spans="2:41" ht="13.35" hidden="1" customHeight="1">
      <c r="B539" s="135"/>
      <c r="I539" s="136"/>
      <c r="J539" s="135" t="s">
        <v>3999</v>
      </c>
      <c r="N539" s="629" t="s">
        <v>23</v>
      </c>
      <c r="O539" s="630"/>
      <c r="P539" s="630"/>
      <c r="Q539" s="632"/>
      <c r="R539" s="630" t="s">
        <v>17</v>
      </c>
      <c r="S539" s="630"/>
      <c r="T539" s="632"/>
      <c r="U539" s="673"/>
      <c r="V539" s="674"/>
      <c r="W539" s="674"/>
      <c r="X539" s="674"/>
      <c r="Y539" s="674"/>
      <c r="Z539" s="674"/>
      <c r="AA539" s="674"/>
      <c r="AB539" s="674"/>
      <c r="AC539" s="675"/>
      <c r="AD539" s="629" t="s">
        <v>18</v>
      </c>
      <c r="AE539" s="630"/>
      <c r="AF539" s="632"/>
      <c r="AG539" s="673"/>
      <c r="AH539" s="674"/>
      <c r="AI539" s="674"/>
      <c r="AJ539" s="674"/>
      <c r="AK539" s="674"/>
      <c r="AL539" s="674"/>
      <c r="AM539" s="674"/>
      <c r="AN539" s="674"/>
      <c r="AO539" s="675"/>
    </row>
    <row r="540" spans="2:41" ht="3.75" hidden="1" customHeight="1">
      <c r="B540" s="135"/>
      <c r="I540" s="136"/>
      <c r="J540" s="135"/>
      <c r="N540" s="629"/>
      <c r="O540" s="630"/>
      <c r="P540" s="630"/>
      <c r="Q540" s="632"/>
      <c r="R540" s="639"/>
      <c r="S540" s="639"/>
      <c r="T540" s="640"/>
      <c r="U540" s="676"/>
      <c r="V540" s="677"/>
      <c r="W540" s="677"/>
      <c r="X540" s="677"/>
      <c r="Y540" s="677"/>
      <c r="Z540" s="677"/>
      <c r="AA540" s="677"/>
      <c r="AB540" s="677"/>
      <c r="AC540" s="678"/>
      <c r="AD540" s="638"/>
      <c r="AE540" s="639"/>
      <c r="AF540" s="640"/>
      <c r="AG540" s="676"/>
      <c r="AH540" s="677"/>
      <c r="AI540" s="677"/>
      <c r="AJ540" s="677"/>
      <c r="AK540" s="677"/>
      <c r="AL540" s="677"/>
      <c r="AM540" s="677"/>
      <c r="AN540" s="677"/>
      <c r="AO540" s="678"/>
    </row>
    <row r="541" spans="2:41" ht="3.75" hidden="1" customHeight="1">
      <c r="B541" s="135"/>
      <c r="I541" s="136"/>
      <c r="J541" s="135"/>
      <c r="N541" s="629"/>
      <c r="O541" s="630"/>
      <c r="P541" s="630"/>
      <c r="Q541" s="632"/>
      <c r="R541" s="645"/>
      <c r="S541" s="645"/>
      <c r="T541" s="646"/>
      <c r="U541" s="679"/>
      <c r="V541" s="671"/>
      <c r="W541" s="671"/>
      <c r="X541" s="671"/>
      <c r="Y541" s="671"/>
      <c r="Z541" s="671"/>
      <c r="AA541" s="671"/>
      <c r="AB541" s="671"/>
      <c r="AC541" s="672"/>
      <c r="AD541" s="644"/>
      <c r="AE541" s="645"/>
      <c r="AF541" s="646"/>
      <c r="AG541" s="679"/>
      <c r="AH541" s="671"/>
      <c r="AI541" s="671"/>
      <c r="AJ541" s="671"/>
      <c r="AK541" s="671"/>
      <c r="AL541" s="671"/>
      <c r="AM541" s="671"/>
      <c r="AN541" s="671"/>
      <c r="AO541" s="672"/>
    </row>
    <row r="542" spans="2:41" ht="13.35" hidden="1" customHeight="1">
      <c r="B542" s="135"/>
      <c r="I542" s="136"/>
      <c r="J542" s="135"/>
      <c r="N542" s="629"/>
      <c r="O542" s="630"/>
      <c r="P542" s="630"/>
      <c r="Q542" s="632"/>
      <c r="R542" s="630" t="s">
        <v>19</v>
      </c>
      <c r="S542" s="630"/>
      <c r="T542" s="632"/>
      <c r="U542" s="673"/>
      <c r="V542" s="674"/>
      <c r="W542" s="674"/>
      <c r="X542" s="674"/>
      <c r="Y542" s="674"/>
      <c r="Z542" s="674"/>
      <c r="AA542" s="674"/>
      <c r="AB542" s="674"/>
      <c r="AC542" s="675"/>
      <c r="AD542" s="629" t="s">
        <v>20</v>
      </c>
      <c r="AE542" s="630"/>
      <c r="AF542" s="632"/>
      <c r="AG542" s="673"/>
      <c r="AH542" s="674"/>
      <c r="AI542" s="674"/>
      <c r="AJ542" s="674"/>
      <c r="AK542" s="674"/>
      <c r="AL542" s="674"/>
      <c r="AM542" s="674"/>
      <c r="AN542" s="674"/>
      <c r="AO542" s="675"/>
    </row>
    <row r="543" spans="2:41" ht="3.75" hidden="1" customHeight="1">
      <c r="B543" s="135"/>
      <c r="I543" s="136"/>
      <c r="J543" s="135"/>
      <c r="N543" s="638"/>
      <c r="O543" s="639"/>
      <c r="P543" s="639"/>
      <c r="Q543" s="640"/>
      <c r="R543" s="639"/>
      <c r="S543" s="639"/>
      <c r="T543" s="640"/>
      <c r="U543" s="676"/>
      <c r="V543" s="677"/>
      <c r="W543" s="677"/>
      <c r="X543" s="677"/>
      <c r="Y543" s="677"/>
      <c r="Z543" s="677"/>
      <c r="AA543" s="677"/>
      <c r="AB543" s="677"/>
      <c r="AC543" s="678"/>
      <c r="AD543" s="638"/>
      <c r="AE543" s="639"/>
      <c r="AF543" s="640"/>
      <c r="AG543" s="676"/>
      <c r="AH543" s="677"/>
      <c r="AI543" s="677"/>
      <c r="AJ543" s="677"/>
      <c r="AK543" s="677"/>
      <c r="AL543" s="677"/>
      <c r="AM543" s="677"/>
      <c r="AN543" s="677"/>
      <c r="AO543" s="678"/>
    </row>
    <row r="544" spans="2:41" ht="3.75" hidden="1" customHeight="1">
      <c r="B544" s="135"/>
      <c r="I544" s="136"/>
      <c r="J544" s="135"/>
      <c r="M544" s="136"/>
      <c r="N544" s="629"/>
      <c r="O544" s="630"/>
      <c r="P544" s="630"/>
      <c r="Q544" s="632"/>
      <c r="R544" s="644"/>
      <c r="S544" s="645"/>
      <c r="T544" s="645"/>
      <c r="U544" s="645"/>
      <c r="V544" s="645"/>
      <c r="W544" s="645"/>
      <c r="X544" s="645"/>
      <c r="Y544" s="645"/>
      <c r="Z544" s="645"/>
      <c r="AA544" s="645"/>
      <c r="AB544" s="645"/>
      <c r="AC544" s="645"/>
      <c r="AD544" s="645"/>
      <c r="AE544" s="645"/>
      <c r="AF544" s="645"/>
      <c r="AG544" s="645"/>
      <c r="AH544" s="645"/>
      <c r="AI544" s="645"/>
      <c r="AJ544" s="645"/>
      <c r="AK544" s="645"/>
      <c r="AL544" s="645"/>
      <c r="AM544" s="645"/>
      <c r="AN544" s="645"/>
      <c r="AO544" s="646"/>
    </row>
    <row r="545" spans="2:41" ht="13.35" hidden="1" customHeight="1">
      <c r="B545" s="135"/>
      <c r="I545" s="136"/>
      <c r="J545" s="135"/>
      <c r="M545" s="136"/>
      <c r="N545" s="629" t="s">
        <v>111</v>
      </c>
      <c r="O545" s="630"/>
      <c r="P545" s="630"/>
      <c r="Q545" s="632"/>
      <c r="R545" s="629"/>
      <c r="S545" s="680"/>
      <c r="T545" s="681"/>
      <c r="U545" s="630"/>
      <c r="V545" s="647"/>
      <c r="W545" s="630" t="s">
        <v>12</v>
      </c>
      <c r="X545" s="647"/>
      <c r="Y545" s="630" t="s">
        <v>11</v>
      </c>
      <c r="Z545" s="647"/>
      <c r="AA545" s="630" t="s">
        <v>364</v>
      </c>
      <c r="AB545" s="630"/>
      <c r="AC545" s="630"/>
      <c r="AD545" s="630"/>
      <c r="AE545" s="630"/>
      <c r="AF545" s="630"/>
      <c r="AG545" s="630"/>
      <c r="AH545" s="630"/>
      <c r="AI545" s="630"/>
      <c r="AJ545" s="630"/>
      <c r="AK545" s="630"/>
      <c r="AL545" s="630"/>
      <c r="AM545" s="630"/>
      <c r="AN545" s="630"/>
      <c r="AO545" s="632"/>
    </row>
    <row r="546" spans="2:41" ht="3.75" hidden="1" customHeight="1">
      <c r="B546" s="135"/>
      <c r="I546" s="136"/>
      <c r="J546" s="135"/>
      <c r="M546" s="136"/>
      <c r="N546" s="629"/>
      <c r="O546" s="630"/>
      <c r="P546" s="630"/>
      <c r="Q546" s="632"/>
      <c r="R546" s="629"/>
      <c r="S546" s="630"/>
      <c r="T546" s="630"/>
      <c r="U546" s="630"/>
      <c r="V546" s="630"/>
      <c r="W546" s="630"/>
      <c r="X546" s="630"/>
      <c r="Y546" s="630"/>
      <c r="Z546" s="630"/>
      <c r="AA546" s="630"/>
      <c r="AB546" s="630"/>
      <c r="AC546" s="630"/>
      <c r="AD546" s="630"/>
      <c r="AE546" s="630"/>
      <c r="AF546" s="630"/>
      <c r="AG546" s="630"/>
      <c r="AH546" s="630"/>
      <c r="AI546" s="630"/>
      <c r="AJ546" s="630"/>
      <c r="AK546" s="630"/>
      <c r="AL546" s="630"/>
      <c r="AM546" s="630"/>
      <c r="AN546" s="630"/>
      <c r="AO546" s="632"/>
    </row>
    <row r="547" spans="2:41" ht="3.75" hidden="1" customHeight="1">
      <c r="B547" s="135"/>
      <c r="I547" s="136"/>
      <c r="J547" s="135"/>
      <c r="M547" s="136"/>
      <c r="N547" s="644"/>
      <c r="O547" s="645"/>
      <c r="P547" s="645"/>
      <c r="Q547" s="645"/>
      <c r="R547" s="713"/>
      <c r="S547" s="716"/>
      <c r="T547" s="645"/>
      <c r="U547" s="698"/>
      <c r="V547" s="644"/>
      <c r="W547" s="645"/>
      <c r="X547" s="645"/>
      <c r="Y547" s="645"/>
      <c r="Z547" s="645"/>
      <c r="AA547" s="645"/>
      <c r="AB547" s="645"/>
      <c r="AC547" s="645"/>
      <c r="AD547" s="645"/>
      <c r="AE547" s="645"/>
      <c r="AF547" s="645"/>
      <c r="AG547" s="645"/>
      <c r="AH547" s="649"/>
      <c r="AI547" s="649"/>
      <c r="AJ547" s="645"/>
      <c r="AK547" s="651"/>
      <c r="AL547" s="645"/>
      <c r="AM547" s="645"/>
      <c r="AN547" s="645"/>
      <c r="AO547" s="646"/>
    </row>
    <row r="548" spans="2:41" ht="13.35" hidden="1" customHeight="1">
      <c r="B548" s="135"/>
      <c r="I548" s="136"/>
      <c r="J548" s="135"/>
      <c r="M548" s="136"/>
      <c r="N548" s="629" t="s">
        <v>30</v>
      </c>
      <c r="O548" s="630"/>
      <c r="P548" s="630"/>
      <c r="Q548" s="630"/>
      <c r="R548" s="714"/>
      <c r="S548" s="717"/>
      <c r="T548" s="630" t="s">
        <v>388</v>
      </c>
      <c r="U548" s="701"/>
      <c r="V548" s="629" t="s">
        <v>112</v>
      </c>
      <c r="W548" s="630"/>
      <c r="X548" s="630"/>
      <c r="Y548" s="630"/>
      <c r="Z548" s="630"/>
      <c r="AA548" s="630"/>
      <c r="AB548" s="630"/>
      <c r="AC548" s="630"/>
      <c r="AD548" s="630"/>
      <c r="AE548" s="630"/>
      <c r="AF548" s="630"/>
      <c r="AG548" s="630"/>
      <c r="AH548" s="636"/>
      <c r="AI548" s="636"/>
      <c r="AJ548" s="630"/>
      <c r="AK548" s="654"/>
      <c r="AL548" s="630"/>
      <c r="AM548" s="630"/>
      <c r="AN548" s="630"/>
      <c r="AO548" s="632"/>
    </row>
    <row r="549" spans="2:41" ht="3.75" hidden="1" customHeight="1">
      <c r="B549" s="135"/>
      <c r="I549" s="136"/>
      <c r="J549" s="135"/>
      <c r="M549" s="136"/>
      <c r="N549" s="629"/>
      <c r="O549" s="630"/>
      <c r="P549" s="630"/>
      <c r="Q549" s="630"/>
      <c r="R549" s="715"/>
      <c r="S549" s="718"/>
      <c r="T549" s="639"/>
      <c r="U549" s="704"/>
      <c r="V549" s="638"/>
      <c r="W549" s="639"/>
      <c r="X549" s="639"/>
      <c r="Y549" s="639"/>
      <c r="Z549" s="639"/>
      <c r="AA549" s="639"/>
      <c r="AB549" s="639"/>
      <c r="AC549" s="639"/>
      <c r="AD549" s="639"/>
      <c r="AE549" s="639"/>
      <c r="AF549" s="639"/>
      <c r="AG549" s="639"/>
      <c r="AH549" s="642"/>
      <c r="AI549" s="642"/>
      <c r="AJ549" s="639"/>
      <c r="AK549" s="657"/>
      <c r="AL549" s="639"/>
      <c r="AM549" s="639"/>
      <c r="AN549" s="639"/>
      <c r="AO549" s="640"/>
    </row>
    <row r="550" spans="2:41" ht="3.75" hidden="1" customHeight="1">
      <c r="B550" s="135"/>
      <c r="I550" s="136"/>
      <c r="J550" s="135"/>
      <c r="M550" s="136"/>
      <c r="N550" s="644"/>
      <c r="O550" s="645"/>
      <c r="P550" s="645"/>
      <c r="Q550" s="646"/>
      <c r="R550" s="670"/>
      <c r="S550" s="671"/>
      <c r="T550" s="671"/>
      <c r="U550" s="672"/>
      <c r="V550" s="673"/>
      <c r="W550" s="675"/>
      <c r="X550" s="679"/>
      <c r="Y550" s="671"/>
      <c r="Z550" s="671"/>
      <c r="AA550" s="672"/>
      <c r="AB550" s="630"/>
      <c r="AC550" s="630"/>
      <c r="AD550" s="630"/>
      <c r="AE550" s="630"/>
      <c r="AF550" s="630"/>
      <c r="AG550" s="630"/>
      <c r="AH550" s="630"/>
      <c r="AI550" s="645"/>
      <c r="AJ550" s="630"/>
      <c r="AK550" s="630"/>
      <c r="AL550" s="630"/>
      <c r="AM550" s="630"/>
      <c r="AN550" s="630"/>
      <c r="AO550" s="632"/>
    </row>
    <row r="551" spans="2:41" ht="13.35" hidden="1" customHeight="1">
      <c r="B551" s="135"/>
      <c r="I551" s="136"/>
      <c r="J551" s="135"/>
      <c r="M551" s="136"/>
      <c r="N551" s="629" t="s">
        <v>114</v>
      </c>
      <c r="O551" s="630"/>
      <c r="P551" s="630"/>
      <c r="Q551" s="632"/>
      <c r="R551" s="673"/>
      <c r="S551" s="674"/>
      <c r="T551" s="674"/>
      <c r="U551" s="675"/>
      <c r="V551" s="673"/>
      <c r="W551" s="675"/>
      <c r="X551" s="673"/>
      <c r="Y551" s="674"/>
      <c r="Z551" s="674"/>
      <c r="AA551" s="675"/>
      <c r="AB551" s="668" t="s">
        <v>171</v>
      </c>
      <c r="AC551" s="630"/>
      <c r="AD551" s="630"/>
      <c r="AE551" s="630"/>
      <c r="AF551" s="630"/>
      <c r="AG551" s="630"/>
      <c r="AH551" s="630"/>
      <c r="AI551" s="630"/>
      <c r="AJ551" s="630"/>
      <c r="AK551" s="630"/>
      <c r="AL551" s="630"/>
      <c r="AM551" s="630"/>
      <c r="AN551" s="630"/>
      <c r="AO551" s="632"/>
    </row>
    <row r="552" spans="2:41" ht="3.75" hidden="1" customHeight="1">
      <c r="B552" s="135"/>
      <c r="I552" s="136"/>
      <c r="J552" s="135"/>
      <c r="M552" s="136"/>
      <c r="N552" s="629"/>
      <c r="O552" s="630"/>
      <c r="P552" s="630"/>
      <c r="Q552" s="632"/>
      <c r="R552" s="676"/>
      <c r="S552" s="677"/>
      <c r="T552" s="677"/>
      <c r="U552" s="678"/>
      <c r="V552" s="676"/>
      <c r="W552" s="678"/>
      <c r="X552" s="676"/>
      <c r="Y552" s="677"/>
      <c r="Z552" s="677"/>
      <c r="AA552" s="678"/>
      <c r="AB552" s="639"/>
      <c r="AC552" s="639"/>
      <c r="AD552" s="639"/>
      <c r="AE552" s="639"/>
      <c r="AF552" s="639"/>
      <c r="AG552" s="639"/>
      <c r="AH552" s="639"/>
      <c r="AI552" s="639"/>
      <c r="AJ552" s="639"/>
      <c r="AK552" s="639"/>
      <c r="AL552" s="639"/>
      <c r="AM552" s="639"/>
      <c r="AN552" s="639"/>
      <c r="AO552" s="640"/>
    </row>
    <row r="553" spans="2:41" ht="3.75" hidden="1" customHeight="1">
      <c r="B553" s="135"/>
      <c r="I553" s="136"/>
      <c r="J553" s="135"/>
      <c r="M553" s="136"/>
      <c r="N553" s="644"/>
      <c r="O553" s="645"/>
      <c r="P553" s="645"/>
      <c r="Q553" s="645"/>
      <c r="R553" s="644"/>
      <c r="S553" s="645"/>
      <c r="T553" s="645"/>
      <c r="U553" s="645"/>
      <c r="V553" s="645"/>
      <c r="W553" s="645"/>
      <c r="X553" s="645"/>
      <c r="Y553" s="645"/>
      <c r="Z553" s="645"/>
      <c r="AA553" s="646"/>
      <c r="AB553" s="644"/>
      <c r="AC553" s="630"/>
      <c r="AD553" s="630"/>
      <c r="AE553" s="630"/>
      <c r="AF553" s="630"/>
      <c r="AG553" s="630"/>
      <c r="AH553" s="630"/>
      <c r="AI553" s="632"/>
      <c r="AJ553" s="644"/>
      <c r="AK553" s="645"/>
      <c r="AL553" s="645"/>
      <c r="AM553" s="645"/>
      <c r="AN553" s="645"/>
      <c r="AO553" s="646"/>
    </row>
    <row r="554" spans="2:41" ht="13.35" hidden="1" customHeight="1">
      <c r="B554" s="135"/>
      <c r="I554" s="136"/>
      <c r="J554" s="135"/>
      <c r="M554" s="136"/>
      <c r="N554" s="629" t="s">
        <v>115</v>
      </c>
      <c r="O554" s="630"/>
      <c r="P554" s="630"/>
      <c r="Q554" s="630"/>
      <c r="R554" s="629"/>
      <c r="S554" s="680"/>
      <c r="T554" s="681"/>
      <c r="U554" s="630"/>
      <c r="V554" s="647"/>
      <c r="W554" s="630" t="s">
        <v>12</v>
      </c>
      <c r="X554" s="647"/>
      <c r="Y554" s="630" t="s">
        <v>11</v>
      </c>
      <c r="Z554" s="647"/>
      <c r="AA554" s="630" t="s">
        <v>364</v>
      </c>
      <c r="AB554" s="629" t="s">
        <v>170</v>
      </c>
      <c r="AC554" s="630"/>
      <c r="AD554" s="630"/>
      <c r="AE554" s="630"/>
      <c r="AF554" s="630"/>
      <c r="AG554" s="630"/>
      <c r="AH554" s="630"/>
      <c r="AI554" s="632"/>
      <c r="AJ554" s="629"/>
      <c r="AK554" s="680"/>
      <c r="AL554" s="682"/>
      <c r="AM554" s="682"/>
      <c r="AN554" s="682"/>
      <c r="AO554" s="681"/>
    </row>
    <row r="555" spans="2:41" ht="3.75" hidden="1" customHeight="1">
      <c r="B555" s="135"/>
      <c r="I555" s="136"/>
      <c r="J555" s="135"/>
      <c r="M555" s="136"/>
      <c r="N555" s="629"/>
      <c r="O555" s="630"/>
      <c r="P555" s="630"/>
      <c r="Q555" s="630"/>
      <c r="R555" s="638"/>
      <c r="S555" s="639"/>
      <c r="T555" s="639"/>
      <c r="U555" s="639"/>
      <c r="V555" s="639"/>
      <c r="W555" s="639"/>
      <c r="X555" s="639"/>
      <c r="Y555" s="639"/>
      <c r="Z555" s="639"/>
      <c r="AA555" s="640"/>
      <c r="AB555" s="638"/>
      <c r="AC555" s="639"/>
      <c r="AD555" s="639"/>
      <c r="AE555" s="639"/>
      <c r="AF555" s="639"/>
      <c r="AG555" s="639"/>
      <c r="AH555" s="639"/>
      <c r="AI555" s="640"/>
      <c r="AJ555" s="638"/>
      <c r="AK555" s="639"/>
      <c r="AL555" s="639"/>
      <c r="AM555" s="639"/>
      <c r="AN555" s="639"/>
      <c r="AO555" s="640"/>
    </row>
    <row r="556" spans="2:41" ht="3.75" customHeight="1">
      <c r="B556" s="135"/>
      <c r="I556" s="136"/>
      <c r="J556" s="135"/>
      <c r="M556" s="136"/>
      <c r="N556" s="130"/>
      <c r="O556" s="131"/>
      <c r="P556" s="131"/>
      <c r="Q556" s="132"/>
      <c r="R556" s="683" t="str" cm="1">
        <f t="array" ref="R556">IF(新_変更_3!AL131&lt;&gt;"",AND(新_変更_3!J130:AB136=新_変更_3!AL130:BD136),"")</f>
        <v/>
      </c>
      <c r="S556" s="684"/>
      <c r="T556" s="684"/>
      <c r="U556" s="684"/>
      <c r="V556" s="684"/>
      <c r="W556" s="684"/>
      <c r="X556" s="684"/>
      <c r="Y556" s="684"/>
      <c r="Z556" s="684"/>
      <c r="AA556" s="684"/>
      <c r="AB556" s="684"/>
      <c r="AC556" s="684"/>
      <c r="AD556" s="684"/>
      <c r="AE556" s="684"/>
      <c r="AF556" s="684"/>
      <c r="AG556" s="684"/>
      <c r="AH556" s="684"/>
      <c r="AI556" s="684"/>
      <c r="AJ556" s="684"/>
      <c r="AK556" s="684"/>
      <c r="AL556" s="684"/>
      <c r="AM556" s="684"/>
      <c r="AN556" s="684"/>
      <c r="AO556" s="685"/>
    </row>
    <row r="557" spans="2:41" ht="13.35" customHeight="1">
      <c r="B557" s="135"/>
      <c r="I557" s="136"/>
      <c r="J557" s="135"/>
      <c r="M557" s="136"/>
      <c r="N557" s="135" t="s">
        <v>32</v>
      </c>
      <c r="Q557" s="136"/>
      <c r="R557" s="686"/>
      <c r="S557" s="687"/>
      <c r="T557" s="687"/>
      <c r="U557" s="687"/>
      <c r="V557" s="687"/>
      <c r="W557" s="687"/>
      <c r="X557" s="687"/>
      <c r="Y557" s="687"/>
      <c r="Z557" s="687"/>
      <c r="AA557" s="687"/>
      <c r="AB557" s="687"/>
      <c r="AC557" s="687"/>
      <c r="AD557" s="687"/>
      <c r="AE557" s="687"/>
      <c r="AF557" s="687"/>
      <c r="AG557" s="687"/>
      <c r="AH557" s="687"/>
      <c r="AI557" s="687"/>
      <c r="AJ557" s="687"/>
      <c r="AK557" s="687"/>
      <c r="AL557" s="687"/>
      <c r="AM557" s="687"/>
      <c r="AN557" s="687"/>
      <c r="AO557" s="688"/>
    </row>
    <row r="558" spans="2:41" ht="3.75" customHeight="1">
      <c r="B558" s="135"/>
      <c r="I558" s="136"/>
      <c r="J558" s="135"/>
      <c r="M558" s="136"/>
      <c r="N558" s="140"/>
      <c r="O558" s="141"/>
      <c r="P558" s="141"/>
      <c r="Q558" s="142"/>
      <c r="R558" s="689"/>
      <c r="S558" s="690"/>
      <c r="T558" s="690"/>
      <c r="U558" s="690"/>
      <c r="V558" s="690"/>
      <c r="W558" s="690"/>
      <c r="X558" s="690"/>
      <c r="Y558" s="690"/>
      <c r="Z558" s="690"/>
      <c r="AA558" s="690"/>
      <c r="AB558" s="690"/>
      <c r="AC558" s="690"/>
      <c r="AD558" s="690"/>
      <c r="AE558" s="690"/>
      <c r="AF558" s="690"/>
      <c r="AG558" s="690"/>
      <c r="AH558" s="690"/>
      <c r="AI558" s="690"/>
      <c r="AJ558" s="690"/>
      <c r="AK558" s="690"/>
      <c r="AL558" s="690"/>
      <c r="AM558" s="690"/>
      <c r="AN558" s="690"/>
      <c r="AO558" s="691"/>
    </row>
    <row r="559" spans="2:41" ht="3.75" customHeight="1">
      <c r="B559" s="135"/>
      <c r="I559" s="136"/>
      <c r="J559" s="130"/>
      <c r="K559" s="131"/>
      <c r="L559" s="131"/>
      <c r="M559" s="132"/>
      <c r="N559" s="130"/>
      <c r="O559" s="131"/>
      <c r="P559" s="131"/>
      <c r="Q559" s="132"/>
      <c r="R559" s="130"/>
      <c r="S559" s="131"/>
      <c r="T559" s="131"/>
      <c r="U559" s="131"/>
      <c r="V559" s="131"/>
      <c r="W559" s="131"/>
      <c r="X559" s="131"/>
      <c r="Y559" s="131"/>
      <c r="Z559" s="131"/>
      <c r="AA559" s="132"/>
      <c r="AB559" s="130"/>
      <c r="AC559" s="131"/>
      <c r="AD559" s="131"/>
      <c r="AE559" s="132"/>
      <c r="AF559" s="131"/>
      <c r="AG559" s="131"/>
      <c r="AH559" s="131"/>
      <c r="AI559" s="131"/>
      <c r="AJ559" s="131"/>
      <c r="AK559" s="131"/>
      <c r="AL559" s="131"/>
      <c r="AM559" s="131"/>
      <c r="AN559" s="131"/>
      <c r="AO559" s="132"/>
    </row>
    <row r="560" spans="2:41" ht="13.35" customHeight="1">
      <c r="B560" s="135"/>
      <c r="I560" s="136"/>
      <c r="J560" s="135" t="s">
        <v>4000</v>
      </c>
      <c r="M560" s="136"/>
      <c r="N560" s="135" t="s">
        <v>27</v>
      </c>
      <c r="Q560" s="136"/>
      <c r="R560" s="135"/>
      <c r="S560" s="692"/>
      <c r="T560" s="693"/>
      <c r="U560" s="693"/>
      <c r="V560" s="693"/>
      <c r="W560" s="693"/>
      <c r="X560" s="693"/>
      <c r="Y560" s="693"/>
      <c r="Z560" s="693"/>
      <c r="AA560" s="694"/>
      <c r="AB560" s="135" t="s">
        <v>28</v>
      </c>
      <c r="AE560" s="136"/>
      <c r="AF560" s="135"/>
      <c r="AG560" s="695"/>
      <c r="AH560" s="693"/>
      <c r="AI560" s="693"/>
      <c r="AJ560" s="693"/>
      <c r="AK560" s="693"/>
      <c r="AL560" s="693"/>
      <c r="AM560" s="693"/>
      <c r="AN560" s="693"/>
      <c r="AO560" s="694"/>
    </row>
    <row r="561" spans="2:41" ht="3.75" customHeight="1">
      <c r="B561" s="135"/>
      <c r="I561" s="136"/>
      <c r="J561" s="135"/>
      <c r="M561" s="136"/>
      <c r="N561" s="140"/>
      <c r="O561" s="141"/>
      <c r="P561" s="141"/>
      <c r="Q561" s="142"/>
      <c r="R561" s="140"/>
      <c r="S561" s="141"/>
      <c r="T561" s="141"/>
      <c r="U561" s="141"/>
      <c r="V561" s="141"/>
      <c r="W561" s="141"/>
      <c r="X561" s="141"/>
      <c r="Y561" s="141"/>
      <c r="Z561" s="141"/>
      <c r="AA561" s="142"/>
      <c r="AB561" s="140"/>
      <c r="AC561" s="141"/>
      <c r="AD561" s="141"/>
      <c r="AE561" s="142"/>
      <c r="AF561" s="141"/>
      <c r="AG561" s="141"/>
      <c r="AH561" s="141"/>
      <c r="AI561" s="141"/>
      <c r="AJ561" s="141"/>
      <c r="AK561" s="141"/>
      <c r="AL561" s="141"/>
      <c r="AM561" s="141"/>
      <c r="AN561" s="141"/>
      <c r="AO561" s="142"/>
    </row>
    <row r="562" spans="2:41" ht="3.75" customHeight="1">
      <c r="B562" s="135"/>
      <c r="I562" s="136"/>
      <c r="J562" s="135"/>
      <c r="M562" s="136"/>
      <c r="N562" s="130"/>
      <c r="O562" s="131"/>
      <c r="P562" s="131"/>
      <c r="Q562" s="132"/>
      <c r="R562" s="130"/>
      <c r="S562" s="131"/>
      <c r="T562" s="131"/>
      <c r="U562" s="131"/>
      <c r="V562" s="131"/>
      <c r="W562" s="131"/>
      <c r="X562" s="131"/>
      <c r="Y562" s="131"/>
      <c r="Z562" s="131"/>
      <c r="AA562" s="132"/>
      <c r="AB562" s="130"/>
      <c r="AC562" s="131"/>
      <c r="AD562" s="131"/>
      <c r="AE562" s="132"/>
      <c r="AF562" s="130"/>
      <c r="AG562" s="131"/>
      <c r="AH562" s="131"/>
      <c r="AI562" s="131"/>
      <c r="AJ562" s="131"/>
      <c r="AK562" s="131"/>
      <c r="AL562" s="131"/>
      <c r="AM562" s="131"/>
      <c r="AN562" s="131"/>
      <c r="AO562" s="132"/>
    </row>
    <row r="563" spans="2:41" ht="13.35" customHeight="1">
      <c r="B563" s="135"/>
      <c r="I563" s="136"/>
      <c r="J563" s="135"/>
      <c r="M563" s="136"/>
      <c r="N563" s="135" t="s">
        <v>3990</v>
      </c>
      <c r="Q563" s="136"/>
      <c r="R563" s="135"/>
      <c r="S563" s="696"/>
      <c r="T563" s="694"/>
      <c r="V563" s="146"/>
      <c r="W563" s="124" t="s">
        <v>12</v>
      </c>
      <c r="X563" s="146"/>
      <c r="Y563" s="124" t="s">
        <v>11</v>
      </c>
      <c r="Z563" s="146"/>
      <c r="AA563" s="136" t="s">
        <v>364</v>
      </c>
      <c r="AB563" s="135" t="s">
        <v>66</v>
      </c>
      <c r="AE563" s="136"/>
      <c r="AF563" s="135"/>
      <c r="AG563" s="696"/>
      <c r="AH563" s="694"/>
      <c r="AJ563" s="146"/>
      <c r="AK563" s="124" t="s">
        <v>12</v>
      </c>
      <c r="AL563" s="146"/>
      <c r="AM563" s="124" t="s">
        <v>11</v>
      </c>
      <c r="AN563" s="146"/>
      <c r="AO563" s="136" t="s">
        <v>364</v>
      </c>
    </row>
    <row r="564" spans="2:41" ht="3.75" customHeight="1">
      <c r="B564" s="135"/>
      <c r="I564" s="136"/>
      <c r="J564" s="135"/>
      <c r="M564" s="136"/>
      <c r="N564" s="140"/>
      <c r="O564" s="141"/>
      <c r="P564" s="141"/>
      <c r="Q564" s="142"/>
      <c r="R564" s="140"/>
      <c r="S564" s="141"/>
      <c r="T564" s="141"/>
      <c r="U564" s="141"/>
      <c r="V564" s="141"/>
      <c r="W564" s="141"/>
      <c r="X564" s="141"/>
      <c r="Y564" s="141"/>
      <c r="Z564" s="141"/>
      <c r="AA564" s="142"/>
      <c r="AB564" s="140"/>
      <c r="AC564" s="141"/>
      <c r="AD564" s="141"/>
      <c r="AE564" s="142"/>
      <c r="AF564" s="140"/>
      <c r="AG564" s="141"/>
      <c r="AH564" s="141"/>
      <c r="AI564" s="141"/>
      <c r="AJ564" s="141"/>
      <c r="AK564" s="141"/>
      <c r="AL564" s="141"/>
      <c r="AM564" s="141"/>
      <c r="AN564" s="141"/>
      <c r="AO564" s="142"/>
    </row>
    <row r="565" spans="2:41" ht="3.75" customHeight="1">
      <c r="B565" s="135"/>
      <c r="I565" s="136"/>
      <c r="J565" s="135"/>
      <c r="M565" s="136"/>
      <c r="N565" s="130"/>
      <c r="O565" s="131"/>
      <c r="P565" s="131"/>
      <c r="Q565" s="132"/>
      <c r="R565" s="697">
        <f>新_変更_3!J146</f>
        <v>0</v>
      </c>
      <c r="S565" s="684"/>
      <c r="T565" s="684"/>
      <c r="U565" s="684"/>
      <c r="V565" s="684"/>
      <c r="W565" s="684"/>
      <c r="X565" s="684"/>
      <c r="Y565" s="684"/>
      <c r="Z565" s="684"/>
      <c r="AA565" s="684"/>
      <c r="AB565" s="684"/>
      <c r="AC565" s="684"/>
      <c r="AD565" s="684"/>
      <c r="AE565" s="684"/>
      <c r="AF565" s="684"/>
      <c r="AG565" s="684"/>
      <c r="AH565" s="684"/>
      <c r="AI565" s="684"/>
      <c r="AJ565" s="685"/>
      <c r="AK565" s="131"/>
      <c r="AL565" s="131"/>
      <c r="AM565" s="131"/>
      <c r="AN565" s="131"/>
      <c r="AO565" s="132"/>
    </row>
    <row r="566" spans="2:41" ht="13.35" customHeight="1">
      <c r="B566" s="135"/>
      <c r="I566" s="136"/>
      <c r="J566" s="135"/>
      <c r="M566" s="136"/>
      <c r="N566" s="135" t="s">
        <v>8</v>
      </c>
      <c r="Q566" s="136"/>
      <c r="R566" s="686"/>
      <c r="S566" s="687"/>
      <c r="T566" s="687"/>
      <c r="U566" s="687"/>
      <c r="V566" s="687"/>
      <c r="W566" s="687"/>
      <c r="X566" s="687"/>
      <c r="Y566" s="687"/>
      <c r="Z566" s="687"/>
      <c r="AA566" s="687"/>
      <c r="AB566" s="687"/>
      <c r="AC566" s="687"/>
      <c r="AD566" s="687"/>
      <c r="AE566" s="687"/>
      <c r="AF566" s="687"/>
      <c r="AG566" s="687"/>
      <c r="AH566" s="687"/>
      <c r="AI566" s="687"/>
      <c r="AJ566" s="688"/>
      <c r="AL566" s="147" t="s">
        <v>13</v>
      </c>
      <c r="AM566" s="124" t="s">
        <v>29</v>
      </c>
      <c r="AO566" s="136"/>
    </row>
    <row r="567" spans="2:41" ht="3.75" customHeight="1">
      <c r="B567" s="135"/>
      <c r="I567" s="136"/>
      <c r="J567" s="135"/>
      <c r="M567" s="136"/>
      <c r="N567" s="140"/>
      <c r="O567" s="141"/>
      <c r="P567" s="141"/>
      <c r="Q567" s="142"/>
      <c r="R567" s="689"/>
      <c r="S567" s="690"/>
      <c r="T567" s="690"/>
      <c r="U567" s="690"/>
      <c r="V567" s="690"/>
      <c r="W567" s="690"/>
      <c r="X567" s="690"/>
      <c r="Y567" s="690"/>
      <c r="Z567" s="690"/>
      <c r="AA567" s="690"/>
      <c r="AB567" s="690"/>
      <c r="AC567" s="690"/>
      <c r="AD567" s="690"/>
      <c r="AE567" s="690"/>
      <c r="AF567" s="690"/>
      <c r="AG567" s="690"/>
      <c r="AH567" s="690"/>
      <c r="AI567" s="690"/>
      <c r="AJ567" s="691"/>
      <c r="AK567" s="141"/>
      <c r="AL567" s="141"/>
      <c r="AM567" s="141"/>
      <c r="AN567" s="141"/>
      <c r="AO567" s="142"/>
    </row>
    <row r="568" spans="2:41" ht="3.75" hidden="1" customHeight="1">
      <c r="B568" s="135"/>
      <c r="I568" s="136"/>
      <c r="J568" s="135"/>
      <c r="M568" s="136"/>
      <c r="N568" s="644"/>
      <c r="O568" s="645"/>
      <c r="P568" s="645"/>
      <c r="Q568" s="646"/>
      <c r="R568" s="679"/>
      <c r="S568" s="671"/>
      <c r="T568" s="671"/>
      <c r="U568" s="671"/>
      <c r="V568" s="671"/>
      <c r="W568" s="671"/>
      <c r="X568" s="671"/>
      <c r="Y568" s="671"/>
      <c r="Z568" s="671"/>
      <c r="AA568" s="671"/>
      <c r="AB568" s="671"/>
      <c r="AC568" s="671"/>
      <c r="AD568" s="671"/>
      <c r="AE568" s="671"/>
      <c r="AF568" s="671"/>
      <c r="AG568" s="671"/>
      <c r="AH568" s="671"/>
      <c r="AI568" s="671"/>
      <c r="AJ568" s="671"/>
      <c r="AK568" s="671"/>
      <c r="AL568" s="671"/>
      <c r="AM568" s="671"/>
      <c r="AN568" s="671"/>
      <c r="AO568" s="672"/>
    </row>
    <row r="569" spans="2:41" ht="13.35" hidden="1" customHeight="1">
      <c r="B569" s="135"/>
      <c r="I569" s="136"/>
      <c r="J569" s="135"/>
      <c r="M569" s="136"/>
      <c r="N569" s="629" t="s">
        <v>61</v>
      </c>
      <c r="O569" s="630"/>
      <c r="P569" s="630"/>
      <c r="Q569" s="632"/>
      <c r="R569" s="673"/>
      <c r="S569" s="674"/>
      <c r="T569" s="674"/>
      <c r="U569" s="674"/>
      <c r="V569" s="674"/>
      <c r="W569" s="674"/>
      <c r="X569" s="674"/>
      <c r="Y569" s="674"/>
      <c r="Z569" s="674"/>
      <c r="AA569" s="674"/>
      <c r="AB569" s="674"/>
      <c r="AC569" s="674"/>
      <c r="AD569" s="674"/>
      <c r="AE569" s="674"/>
      <c r="AF569" s="674"/>
      <c r="AG569" s="674"/>
      <c r="AH569" s="674"/>
      <c r="AI569" s="674"/>
      <c r="AJ569" s="674"/>
      <c r="AK569" s="674"/>
      <c r="AL569" s="674"/>
      <c r="AM569" s="674"/>
      <c r="AN569" s="674"/>
      <c r="AO569" s="675"/>
    </row>
    <row r="570" spans="2:41" ht="3.75" hidden="1" customHeight="1">
      <c r="B570" s="135"/>
      <c r="I570" s="136"/>
      <c r="J570" s="135"/>
      <c r="M570" s="136"/>
      <c r="N570" s="629"/>
      <c r="O570" s="630"/>
      <c r="P570" s="630"/>
      <c r="Q570" s="632"/>
      <c r="R570" s="676"/>
      <c r="S570" s="677"/>
      <c r="T570" s="677"/>
      <c r="U570" s="677"/>
      <c r="V570" s="677"/>
      <c r="W570" s="677"/>
      <c r="X570" s="677"/>
      <c r="Y570" s="677"/>
      <c r="Z570" s="677"/>
      <c r="AA570" s="677"/>
      <c r="AB570" s="677"/>
      <c r="AC570" s="677"/>
      <c r="AD570" s="677"/>
      <c r="AE570" s="677"/>
      <c r="AF570" s="677"/>
      <c r="AG570" s="677"/>
      <c r="AH570" s="677"/>
      <c r="AI570" s="677"/>
      <c r="AJ570" s="677"/>
      <c r="AK570" s="677"/>
      <c r="AL570" s="677"/>
      <c r="AM570" s="677"/>
      <c r="AN570" s="677"/>
      <c r="AO570" s="678"/>
    </row>
    <row r="571" spans="2:41" ht="3.75" hidden="1" customHeight="1">
      <c r="B571" s="135"/>
      <c r="I571" s="136"/>
      <c r="J571" s="135"/>
      <c r="N571" s="644"/>
      <c r="O571" s="645"/>
      <c r="P571" s="645"/>
      <c r="Q571" s="646"/>
      <c r="R571" s="630"/>
      <c r="S571" s="630"/>
      <c r="T571" s="630"/>
      <c r="U571" s="698"/>
      <c r="V571" s="699"/>
      <c r="W571" s="699"/>
      <c r="X571" s="700"/>
      <c r="Y571" s="645"/>
      <c r="Z571" s="707"/>
      <c r="AA571" s="699"/>
      <c r="AB571" s="699"/>
      <c r="AC571" s="708"/>
      <c r="AD571" s="630"/>
      <c r="AE571" s="630"/>
      <c r="AF571" s="630"/>
      <c r="AG571" s="679"/>
      <c r="AH571" s="671"/>
      <c r="AI571" s="671"/>
      <c r="AJ571" s="671"/>
      <c r="AK571" s="671"/>
      <c r="AL571" s="671"/>
      <c r="AM571" s="671"/>
      <c r="AN571" s="671"/>
      <c r="AO571" s="672"/>
    </row>
    <row r="572" spans="2:41" ht="13.35" hidden="1" customHeight="1">
      <c r="B572" s="135"/>
      <c r="I572" s="136"/>
      <c r="J572" s="135"/>
      <c r="N572" s="629"/>
      <c r="O572" s="630"/>
      <c r="P572" s="630"/>
      <c r="Q572" s="632"/>
      <c r="R572" s="630" t="s">
        <v>15</v>
      </c>
      <c r="S572" s="630"/>
      <c r="T572" s="630"/>
      <c r="U572" s="701"/>
      <c r="V572" s="702"/>
      <c r="W572" s="702"/>
      <c r="X572" s="703"/>
      <c r="Y572" s="662" t="s">
        <v>359</v>
      </c>
      <c r="Z572" s="709"/>
      <c r="AA572" s="702"/>
      <c r="AB572" s="702"/>
      <c r="AC572" s="710"/>
      <c r="AD572" s="630" t="s">
        <v>56</v>
      </c>
      <c r="AE572" s="630"/>
      <c r="AF572" s="630"/>
      <c r="AG572" s="673"/>
      <c r="AH572" s="674"/>
      <c r="AI572" s="674"/>
      <c r="AJ572" s="674"/>
      <c r="AK572" s="674"/>
      <c r="AL572" s="674"/>
      <c r="AM572" s="674"/>
      <c r="AN572" s="674"/>
      <c r="AO572" s="675"/>
    </row>
    <row r="573" spans="2:41" ht="3.75" hidden="1" customHeight="1">
      <c r="B573" s="135"/>
      <c r="I573" s="136"/>
      <c r="J573" s="135"/>
      <c r="N573" s="629"/>
      <c r="O573" s="630"/>
      <c r="P573" s="630"/>
      <c r="Q573" s="632"/>
      <c r="R573" s="639"/>
      <c r="S573" s="639"/>
      <c r="T573" s="639"/>
      <c r="U573" s="704"/>
      <c r="V573" s="705"/>
      <c r="W573" s="705"/>
      <c r="X573" s="706"/>
      <c r="Y573" s="639"/>
      <c r="Z573" s="711"/>
      <c r="AA573" s="705"/>
      <c r="AB573" s="705"/>
      <c r="AC573" s="712"/>
      <c r="AD573" s="639"/>
      <c r="AE573" s="639"/>
      <c r="AF573" s="639"/>
      <c r="AG573" s="676"/>
      <c r="AH573" s="677"/>
      <c r="AI573" s="677"/>
      <c r="AJ573" s="677"/>
      <c r="AK573" s="677"/>
      <c r="AL573" s="677"/>
      <c r="AM573" s="677"/>
      <c r="AN573" s="677"/>
      <c r="AO573" s="678"/>
    </row>
    <row r="574" spans="2:41" ht="3.75" hidden="1" customHeight="1">
      <c r="B574" s="135"/>
      <c r="I574" s="136"/>
      <c r="J574" s="135"/>
      <c r="N574" s="629"/>
      <c r="O574" s="630"/>
      <c r="P574" s="630"/>
      <c r="Q574" s="632"/>
      <c r="R574" s="645"/>
      <c r="S574" s="645"/>
      <c r="T574" s="646"/>
      <c r="U574" s="679"/>
      <c r="V574" s="671"/>
      <c r="W574" s="671"/>
      <c r="X574" s="671"/>
      <c r="Y574" s="671"/>
      <c r="Z574" s="671"/>
      <c r="AA574" s="671"/>
      <c r="AB574" s="671"/>
      <c r="AC574" s="672"/>
      <c r="AD574" s="644"/>
      <c r="AE574" s="645"/>
      <c r="AF574" s="646"/>
      <c r="AG574" s="679"/>
      <c r="AH574" s="671"/>
      <c r="AI574" s="671"/>
      <c r="AJ574" s="671"/>
      <c r="AK574" s="671"/>
      <c r="AL574" s="671"/>
      <c r="AM574" s="671"/>
      <c r="AN574" s="671"/>
      <c r="AO574" s="672"/>
    </row>
    <row r="575" spans="2:41" ht="13.35" hidden="1" customHeight="1">
      <c r="B575" s="135"/>
      <c r="I575" s="136"/>
      <c r="N575" s="629" t="s">
        <v>23</v>
      </c>
      <c r="O575" s="630"/>
      <c r="P575" s="630"/>
      <c r="Q575" s="632"/>
      <c r="R575" s="630" t="s">
        <v>17</v>
      </c>
      <c r="S575" s="630"/>
      <c r="T575" s="632"/>
      <c r="U575" s="673"/>
      <c r="V575" s="674"/>
      <c r="W575" s="674"/>
      <c r="X575" s="674"/>
      <c r="Y575" s="674"/>
      <c r="Z575" s="674"/>
      <c r="AA575" s="674"/>
      <c r="AB575" s="674"/>
      <c r="AC575" s="675"/>
      <c r="AD575" s="629" t="s">
        <v>18</v>
      </c>
      <c r="AE575" s="630"/>
      <c r="AF575" s="632"/>
      <c r="AG575" s="673"/>
      <c r="AH575" s="674"/>
      <c r="AI575" s="674"/>
      <c r="AJ575" s="674"/>
      <c r="AK575" s="674"/>
      <c r="AL575" s="674"/>
      <c r="AM575" s="674"/>
      <c r="AN575" s="674"/>
      <c r="AO575" s="675"/>
    </row>
    <row r="576" spans="2:41" ht="3.75" hidden="1" customHeight="1">
      <c r="B576" s="135"/>
      <c r="I576" s="136"/>
      <c r="J576" s="135"/>
      <c r="N576" s="629"/>
      <c r="O576" s="630"/>
      <c r="P576" s="630"/>
      <c r="Q576" s="632"/>
      <c r="R576" s="639"/>
      <c r="S576" s="639"/>
      <c r="T576" s="640"/>
      <c r="U576" s="676"/>
      <c r="V576" s="677"/>
      <c r="W576" s="677"/>
      <c r="X576" s="677"/>
      <c r="Y576" s="677"/>
      <c r="Z576" s="677"/>
      <c r="AA576" s="677"/>
      <c r="AB576" s="677"/>
      <c r="AC576" s="678"/>
      <c r="AD576" s="638"/>
      <c r="AE576" s="639"/>
      <c r="AF576" s="640"/>
      <c r="AG576" s="676"/>
      <c r="AH576" s="677"/>
      <c r="AI576" s="677"/>
      <c r="AJ576" s="677"/>
      <c r="AK576" s="677"/>
      <c r="AL576" s="677"/>
      <c r="AM576" s="677"/>
      <c r="AN576" s="677"/>
      <c r="AO576" s="678"/>
    </row>
    <row r="577" spans="2:41" ht="3.75" hidden="1" customHeight="1">
      <c r="B577" s="135"/>
      <c r="I577" s="136"/>
      <c r="J577" s="135"/>
      <c r="N577" s="629"/>
      <c r="O577" s="630"/>
      <c r="P577" s="630"/>
      <c r="Q577" s="632"/>
      <c r="R577" s="645"/>
      <c r="S577" s="645"/>
      <c r="T577" s="646"/>
      <c r="U577" s="679"/>
      <c r="V577" s="671"/>
      <c r="W577" s="671"/>
      <c r="X577" s="671"/>
      <c r="Y577" s="671"/>
      <c r="Z577" s="671"/>
      <c r="AA577" s="671"/>
      <c r="AB577" s="671"/>
      <c r="AC577" s="672"/>
      <c r="AD577" s="644"/>
      <c r="AE577" s="645"/>
      <c r="AF577" s="646"/>
      <c r="AG577" s="679"/>
      <c r="AH577" s="671"/>
      <c r="AI577" s="671"/>
      <c r="AJ577" s="671"/>
      <c r="AK577" s="671"/>
      <c r="AL577" s="671"/>
      <c r="AM577" s="671"/>
      <c r="AN577" s="671"/>
      <c r="AO577" s="672"/>
    </row>
    <row r="578" spans="2:41" ht="13.35" hidden="1" customHeight="1">
      <c r="B578" s="135"/>
      <c r="I578" s="136"/>
      <c r="J578" s="135"/>
      <c r="N578" s="629"/>
      <c r="O578" s="630"/>
      <c r="P578" s="630"/>
      <c r="Q578" s="632"/>
      <c r="R578" s="630" t="s">
        <v>19</v>
      </c>
      <c r="S578" s="630"/>
      <c r="T578" s="632"/>
      <c r="U578" s="673"/>
      <c r="V578" s="674"/>
      <c r="W578" s="674"/>
      <c r="X578" s="674"/>
      <c r="Y578" s="674"/>
      <c r="Z578" s="674"/>
      <c r="AA578" s="674"/>
      <c r="AB578" s="674"/>
      <c r="AC578" s="675"/>
      <c r="AD578" s="629" t="s">
        <v>20</v>
      </c>
      <c r="AE578" s="630"/>
      <c r="AF578" s="632"/>
      <c r="AG578" s="673"/>
      <c r="AH578" s="674"/>
      <c r="AI578" s="674"/>
      <c r="AJ578" s="674"/>
      <c r="AK578" s="674"/>
      <c r="AL578" s="674"/>
      <c r="AM578" s="674"/>
      <c r="AN578" s="674"/>
      <c r="AO578" s="675"/>
    </row>
    <row r="579" spans="2:41" ht="3.75" hidden="1" customHeight="1">
      <c r="B579" s="135"/>
      <c r="I579" s="136"/>
      <c r="J579" s="135"/>
      <c r="N579" s="638"/>
      <c r="O579" s="639"/>
      <c r="P579" s="639"/>
      <c r="Q579" s="640"/>
      <c r="R579" s="639"/>
      <c r="S579" s="639"/>
      <c r="T579" s="640"/>
      <c r="U579" s="676"/>
      <c r="V579" s="677"/>
      <c r="W579" s="677"/>
      <c r="X579" s="677"/>
      <c r="Y579" s="677"/>
      <c r="Z579" s="677"/>
      <c r="AA579" s="677"/>
      <c r="AB579" s="677"/>
      <c r="AC579" s="678"/>
      <c r="AD579" s="638"/>
      <c r="AE579" s="639"/>
      <c r="AF579" s="640"/>
      <c r="AG579" s="676"/>
      <c r="AH579" s="677"/>
      <c r="AI579" s="677"/>
      <c r="AJ579" s="677"/>
      <c r="AK579" s="677"/>
      <c r="AL579" s="677"/>
      <c r="AM579" s="677"/>
      <c r="AN579" s="677"/>
      <c r="AO579" s="678"/>
    </row>
    <row r="580" spans="2:41" ht="3.75" hidden="1" customHeight="1">
      <c r="B580" s="135"/>
      <c r="I580" s="136"/>
      <c r="J580" s="135"/>
      <c r="M580" s="136"/>
      <c r="N580" s="629"/>
      <c r="O580" s="630"/>
      <c r="P580" s="630"/>
      <c r="Q580" s="632"/>
      <c r="R580" s="644"/>
      <c r="S580" s="645"/>
      <c r="T580" s="645"/>
      <c r="U580" s="645"/>
      <c r="V580" s="645"/>
      <c r="W580" s="645"/>
      <c r="X580" s="645"/>
      <c r="Y580" s="645"/>
      <c r="Z580" s="645"/>
      <c r="AA580" s="645"/>
      <c r="AB580" s="645"/>
      <c r="AC580" s="645"/>
      <c r="AD580" s="645"/>
      <c r="AE580" s="645"/>
      <c r="AF580" s="645"/>
      <c r="AG580" s="645"/>
      <c r="AH580" s="645"/>
      <c r="AI580" s="645"/>
      <c r="AJ580" s="645"/>
      <c r="AK580" s="645"/>
      <c r="AL580" s="645"/>
      <c r="AM580" s="645"/>
      <c r="AN580" s="645"/>
      <c r="AO580" s="646"/>
    </row>
    <row r="581" spans="2:41" ht="13.35" hidden="1" customHeight="1">
      <c r="B581" s="135"/>
      <c r="I581" s="136"/>
      <c r="J581" s="135"/>
      <c r="M581" s="136"/>
      <c r="N581" s="629" t="s">
        <v>111</v>
      </c>
      <c r="O581" s="630"/>
      <c r="P581" s="630"/>
      <c r="Q581" s="632"/>
      <c r="R581" s="629"/>
      <c r="S581" s="680"/>
      <c r="T581" s="681"/>
      <c r="U581" s="630"/>
      <c r="V581" s="647"/>
      <c r="W581" s="630" t="s">
        <v>12</v>
      </c>
      <c r="X581" s="647"/>
      <c r="Y581" s="630" t="s">
        <v>11</v>
      </c>
      <c r="Z581" s="647"/>
      <c r="AA581" s="630" t="s">
        <v>364</v>
      </c>
      <c r="AB581" s="630"/>
      <c r="AC581" s="630"/>
      <c r="AD581" s="630"/>
      <c r="AE581" s="630"/>
      <c r="AF581" s="630"/>
      <c r="AG581" s="630"/>
      <c r="AH581" s="630"/>
      <c r="AI581" s="630"/>
      <c r="AJ581" s="630"/>
      <c r="AK581" s="630"/>
      <c r="AL581" s="630"/>
      <c r="AM581" s="630"/>
      <c r="AN581" s="630"/>
      <c r="AO581" s="632"/>
    </row>
    <row r="582" spans="2:41" ht="3.75" hidden="1" customHeight="1">
      <c r="B582" s="135"/>
      <c r="I582" s="136"/>
      <c r="J582" s="135"/>
      <c r="M582" s="136"/>
      <c r="N582" s="629"/>
      <c r="O582" s="630"/>
      <c r="P582" s="630"/>
      <c r="Q582" s="632"/>
      <c r="R582" s="629"/>
      <c r="S582" s="630"/>
      <c r="T582" s="630"/>
      <c r="U582" s="630"/>
      <c r="V582" s="630"/>
      <c r="W582" s="630"/>
      <c r="X582" s="630"/>
      <c r="Y582" s="630"/>
      <c r="Z582" s="630"/>
      <c r="AA582" s="630"/>
      <c r="AB582" s="630"/>
      <c r="AC582" s="630"/>
      <c r="AD582" s="630"/>
      <c r="AE582" s="630"/>
      <c r="AF582" s="630"/>
      <c r="AG582" s="630"/>
      <c r="AH582" s="630"/>
      <c r="AI582" s="630"/>
      <c r="AJ582" s="630"/>
      <c r="AK582" s="630"/>
      <c r="AL582" s="630"/>
      <c r="AM582" s="630"/>
      <c r="AN582" s="630"/>
      <c r="AO582" s="632"/>
    </row>
    <row r="583" spans="2:41" ht="3.75" hidden="1" customHeight="1">
      <c r="B583" s="135"/>
      <c r="I583" s="136"/>
      <c r="J583" s="135"/>
      <c r="M583" s="136"/>
      <c r="N583" s="644"/>
      <c r="O583" s="645"/>
      <c r="P583" s="645"/>
      <c r="Q583" s="645"/>
      <c r="R583" s="713"/>
      <c r="S583" s="716"/>
      <c r="T583" s="645"/>
      <c r="U583" s="698"/>
      <c r="V583" s="644"/>
      <c r="W583" s="645"/>
      <c r="X583" s="645"/>
      <c r="Y583" s="645"/>
      <c r="Z583" s="645"/>
      <c r="AA583" s="645"/>
      <c r="AB583" s="645"/>
      <c r="AC583" s="645"/>
      <c r="AD583" s="645"/>
      <c r="AE583" s="645"/>
      <c r="AF583" s="645"/>
      <c r="AG583" s="645"/>
      <c r="AH583" s="649"/>
      <c r="AI583" s="649"/>
      <c r="AJ583" s="645"/>
      <c r="AK583" s="651"/>
      <c r="AL583" s="645"/>
      <c r="AM583" s="645"/>
      <c r="AN583" s="645"/>
      <c r="AO583" s="646"/>
    </row>
    <row r="584" spans="2:41" ht="13.35" hidden="1" customHeight="1">
      <c r="B584" s="135"/>
      <c r="I584" s="136"/>
      <c r="J584" s="135"/>
      <c r="M584" s="136"/>
      <c r="N584" s="629" t="s">
        <v>30</v>
      </c>
      <c r="O584" s="630"/>
      <c r="P584" s="630"/>
      <c r="Q584" s="630"/>
      <c r="R584" s="714"/>
      <c r="S584" s="717"/>
      <c r="T584" s="630" t="s">
        <v>388</v>
      </c>
      <c r="U584" s="701"/>
      <c r="V584" s="629" t="s">
        <v>112</v>
      </c>
      <c r="W584" s="630"/>
      <c r="X584" s="630"/>
      <c r="Y584" s="630"/>
      <c r="Z584" s="630"/>
      <c r="AA584" s="630"/>
      <c r="AB584" s="630"/>
      <c r="AC584" s="630"/>
      <c r="AD584" s="630"/>
      <c r="AE584" s="630"/>
      <c r="AF584" s="630"/>
      <c r="AG584" s="630"/>
      <c r="AH584" s="636"/>
      <c r="AI584" s="636"/>
      <c r="AJ584" s="630"/>
      <c r="AK584" s="654"/>
      <c r="AL584" s="630"/>
      <c r="AM584" s="630"/>
      <c r="AN584" s="630"/>
      <c r="AO584" s="632"/>
    </row>
    <row r="585" spans="2:41" ht="3.75" hidden="1" customHeight="1">
      <c r="B585" s="135"/>
      <c r="I585" s="136"/>
      <c r="J585" s="135"/>
      <c r="M585" s="136"/>
      <c r="N585" s="629"/>
      <c r="O585" s="630"/>
      <c r="P585" s="630"/>
      <c r="Q585" s="630"/>
      <c r="R585" s="715"/>
      <c r="S585" s="718"/>
      <c r="T585" s="639"/>
      <c r="U585" s="704"/>
      <c r="V585" s="638"/>
      <c r="W585" s="639"/>
      <c r="X585" s="639"/>
      <c r="Y585" s="639"/>
      <c r="Z585" s="639"/>
      <c r="AA585" s="639"/>
      <c r="AB585" s="639"/>
      <c r="AC585" s="639"/>
      <c r="AD585" s="639"/>
      <c r="AE585" s="639"/>
      <c r="AF585" s="639"/>
      <c r="AG585" s="639"/>
      <c r="AH585" s="642"/>
      <c r="AI585" s="642"/>
      <c r="AJ585" s="639"/>
      <c r="AK585" s="657"/>
      <c r="AL585" s="639"/>
      <c r="AM585" s="639"/>
      <c r="AN585" s="639"/>
      <c r="AO585" s="640"/>
    </row>
    <row r="586" spans="2:41" ht="3.75" hidden="1" customHeight="1">
      <c r="B586" s="135"/>
      <c r="I586" s="136"/>
      <c r="J586" s="135"/>
      <c r="M586" s="136"/>
      <c r="N586" s="644"/>
      <c r="O586" s="645"/>
      <c r="P586" s="645"/>
      <c r="Q586" s="646"/>
      <c r="R586" s="670"/>
      <c r="S586" s="671"/>
      <c r="T586" s="671"/>
      <c r="U586" s="672"/>
      <c r="V586" s="673"/>
      <c r="W586" s="675"/>
      <c r="X586" s="679"/>
      <c r="Y586" s="671"/>
      <c r="Z586" s="671"/>
      <c r="AA586" s="672"/>
      <c r="AB586" s="630"/>
      <c r="AC586" s="630"/>
      <c r="AD586" s="630"/>
      <c r="AE586" s="630"/>
      <c r="AF586" s="630"/>
      <c r="AG586" s="630"/>
      <c r="AH586" s="630"/>
      <c r="AI586" s="645"/>
      <c r="AJ586" s="630"/>
      <c r="AK586" s="630"/>
      <c r="AL586" s="630"/>
      <c r="AM586" s="630"/>
      <c r="AN586" s="630"/>
      <c r="AO586" s="632"/>
    </row>
    <row r="587" spans="2:41" ht="13.35" hidden="1" customHeight="1">
      <c r="B587" s="135"/>
      <c r="I587" s="136"/>
      <c r="J587" s="135"/>
      <c r="M587" s="136"/>
      <c r="N587" s="629" t="s">
        <v>114</v>
      </c>
      <c r="O587" s="630"/>
      <c r="P587" s="630"/>
      <c r="Q587" s="632"/>
      <c r="R587" s="673"/>
      <c r="S587" s="674"/>
      <c r="T587" s="674"/>
      <c r="U587" s="675"/>
      <c r="V587" s="673"/>
      <c r="W587" s="675"/>
      <c r="X587" s="673"/>
      <c r="Y587" s="674"/>
      <c r="Z587" s="674"/>
      <c r="AA587" s="675"/>
      <c r="AB587" s="668" t="s">
        <v>171</v>
      </c>
      <c r="AC587" s="630"/>
      <c r="AD587" s="630"/>
      <c r="AE587" s="630"/>
      <c r="AF587" s="630"/>
      <c r="AG587" s="630"/>
      <c r="AH587" s="630"/>
      <c r="AI587" s="630"/>
      <c r="AJ587" s="630"/>
      <c r="AK587" s="630"/>
      <c r="AL587" s="630"/>
      <c r="AM587" s="630"/>
      <c r="AN587" s="630"/>
      <c r="AO587" s="632"/>
    </row>
    <row r="588" spans="2:41" ht="3.75" hidden="1" customHeight="1">
      <c r="B588" s="135"/>
      <c r="I588" s="136"/>
      <c r="J588" s="135"/>
      <c r="M588" s="136"/>
      <c r="N588" s="629"/>
      <c r="O588" s="630"/>
      <c r="P588" s="630"/>
      <c r="Q588" s="632"/>
      <c r="R588" s="676"/>
      <c r="S588" s="677"/>
      <c r="T588" s="677"/>
      <c r="U588" s="678"/>
      <c r="V588" s="676"/>
      <c r="W588" s="678"/>
      <c r="X588" s="676"/>
      <c r="Y588" s="677"/>
      <c r="Z588" s="677"/>
      <c r="AA588" s="678"/>
      <c r="AB588" s="639"/>
      <c r="AC588" s="639"/>
      <c r="AD588" s="639"/>
      <c r="AE588" s="639"/>
      <c r="AF588" s="639"/>
      <c r="AG588" s="639"/>
      <c r="AH588" s="639"/>
      <c r="AI588" s="639"/>
      <c r="AJ588" s="639"/>
      <c r="AK588" s="639"/>
      <c r="AL588" s="639"/>
      <c r="AM588" s="639"/>
      <c r="AN588" s="639"/>
      <c r="AO588" s="640"/>
    </row>
    <row r="589" spans="2:41" ht="3.75" hidden="1" customHeight="1">
      <c r="B589" s="135"/>
      <c r="I589" s="136"/>
      <c r="J589" s="135"/>
      <c r="M589" s="136"/>
      <c r="N589" s="644"/>
      <c r="O589" s="645"/>
      <c r="P589" s="645"/>
      <c r="Q589" s="645"/>
      <c r="R589" s="644"/>
      <c r="S589" s="645"/>
      <c r="T589" s="645"/>
      <c r="U589" s="645"/>
      <c r="V589" s="645"/>
      <c r="W589" s="645"/>
      <c r="X589" s="645"/>
      <c r="Y589" s="645"/>
      <c r="Z589" s="645"/>
      <c r="AA589" s="646"/>
      <c r="AB589" s="644"/>
      <c r="AC589" s="630"/>
      <c r="AD589" s="630"/>
      <c r="AE589" s="630"/>
      <c r="AF589" s="630"/>
      <c r="AG589" s="630"/>
      <c r="AH589" s="630"/>
      <c r="AI589" s="632"/>
      <c r="AJ589" s="644"/>
      <c r="AK589" s="645"/>
      <c r="AL589" s="645"/>
      <c r="AM589" s="645"/>
      <c r="AN589" s="645"/>
      <c r="AO589" s="646"/>
    </row>
    <row r="590" spans="2:41" ht="13.35" hidden="1" customHeight="1">
      <c r="B590" s="135"/>
      <c r="I590" s="136"/>
      <c r="J590" s="135"/>
      <c r="M590" s="136"/>
      <c r="N590" s="629" t="s">
        <v>115</v>
      </c>
      <c r="O590" s="630"/>
      <c r="P590" s="630"/>
      <c r="Q590" s="630"/>
      <c r="R590" s="629"/>
      <c r="S590" s="680"/>
      <c r="T590" s="681"/>
      <c r="U590" s="630"/>
      <c r="V590" s="647"/>
      <c r="W590" s="630" t="s">
        <v>12</v>
      </c>
      <c r="X590" s="647"/>
      <c r="Y590" s="630" t="s">
        <v>11</v>
      </c>
      <c r="Z590" s="647"/>
      <c r="AA590" s="630" t="s">
        <v>364</v>
      </c>
      <c r="AB590" s="629" t="s">
        <v>170</v>
      </c>
      <c r="AC590" s="630"/>
      <c r="AD590" s="630"/>
      <c r="AE590" s="630"/>
      <c r="AF590" s="630"/>
      <c r="AG590" s="630"/>
      <c r="AH590" s="630"/>
      <c r="AI590" s="632"/>
      <c r="AJ590" s="629"/>
      <c r="AK590" s="680"/>
      <c r="AL590" s="682"/>
      <c r="AM590" s="682"/>
      <c r="AN590" s="682"/>
      <c r="AO590" s="681"/>
    </row>
    <row r="591" spans="2:41" ht="3.75" hidden="1" customHeight="1">
      <c r="B591" s="135"/>
      <c r="I591" s="136"/>
      <c r="J591" s="135"/>
      <c r="M591" s="136"/>
      <c r="N591" s="629"/>
      <c r="O591" s="630"/>
      <c r="P591" s="630"/>
      <c r="Q591" s="630"/>
      <c r="R591" s="638"/>
      <c r="S591" s="639"/>
      <c r="T591" s="639"/>
      <c r="U591" s="639"/>
      <c r="V591" s="639"/>
      <c r="W591" s="639"/>
      <c r="X591" s="639"/>
      <c r="Y591" s="639"/>
      <c r="Z591" s="639"/>
      <c r="AA591" s="640"/>
      <c r="AB591" s="638"/>
      <c r="AC591" s="639"/>
      <c r="AD591" s="639"/>
      <c r="AE591" s="639"/>
      <c r="AF591" s="639"/>
      <c r="AG591" s="639"/>
      <c r="AH591" s="639"/>
      <c r="AI591" s="640"/>
      <c r="AJ591" s="638"/>
      <c r="AK591" s="639"/>
      <c r="AL591" s="639"/>
      <c r="AM591" s="639"/>
      <c r="AN591" s="639"/>
      <c r="AO591" s="640"/>
    </row>
    <row r="592" spans="2:41" ht="3.75" customHeight="1">
      <c r="B592" s="135"/>
      <c r="I592" s="136"/>
      <c r="J592" s="135"/>
      <c r="M592" s="136"/>
      <c r="N592" s="130"/>
      <c r="O592" s="131"/>
      <c r="P592" s="131"/>
      <c r="Q592" s="132"/>
      <c r="R592" s="683" t="str" cm="1">
        <f t="array" ref="R592">IF(新_変更_3!AL146&lt;&gt;"",AND(新_変更_3!J145:AB151=新_変更_3!AL145:BD151),"")</f>
        <v/>
      </c>
      <c r="S592" s="684"/>
      <c r="T592" s="684"/>
      <c r="U592" s="684"/>
      <c r="V592" s="684"/>
      <c r="W592" s="684"/>
      <c r="X592" s="684"/>
      <c r="Y592" s="684"/>
      <c r="Z592" s="684"/>
      <c r="AA592" s="684"/>
      <c r="AB592" s="684"/>
      <c r="AC592" s="684"/>
      <c r="AD592" s="684"/>
      <c r="AE592" s="684"/>
      <c r="AF592" s="684"/>
      <c r="AG592" s="684"/>
      <c r="AH592" s="684"/>
      <c r="AI592" s="684"/>
      <c r="AJ592" s="684"/>
      <c r="AK592" s="684"/>
      <c r="AL592" s="684"/>
      <c r="AM592" s="684"/>
      <c r="AN592" s="684"/>
      <c r="AO592" s="685"/>
    </row>
    <row r="593" spans="2:41" ht="13.35" customHeight="1">
      <c r="B593" s="135"/>
      <c r="I593" s="136"/>
      <c r="J593" s="135"/>
      <c r="M593" s="136"/>
      <c r="N593" s="135" t="s">
        <v>32</v>
      </c>
      <c r="Q593" s="136"/>
      <c r="R593" s="686"/>
      <c r="S593" s="687"/>
      <c r="T593" s="687"/>
      <c r="U593" s="687"/>
      <c r="V593" s="687"/>
      <c r="W593" s="687"/>
      <c r="X593" s="687"/>
      <c r="Y593" s="687"/>
      <c r="Z593" s="687"/>
      <c r="AA593" s="687"/>
      <c r="AB593" s="687"/>
      <c r="AC593" s="687"/>
      <c r="AD593" s="687"/>
      <c r="AE593" s="687"/>
      <c r="AF593" s="687"/>
      <c r="AG593" s="687"/>
      <c r="AH593" s="687"/>
      <c r="AI593" s="687"/>
      <c r="AJ593" s="687"/>
      <c r="AK593" s="687"/>
      <c r="AL593" s="687"/>
      <c r="AM593" s="687"/>
      <c r="AN593" s="687"/>
      <c r="AO593" s="688"/>
    </row>
    <row r="594" spans="2:41" ht="3.75" customHeight="1">
      <c r="B594" s="135"/>
      <c r="I594" s="136"/>
      <c r="J594" s="135"/>
      <c r="M594" s="136"/>
      <c r="N594" s="140"/>
      <c r="O594" s="141"/>
      <c r="P594" s="141"/>
      <c r="Q594" s="142"/>
      <c r="R594" s="689"/>
      <c r="S594" s="690"/>
      <c r="T594" s="690"/>
      <c r="U594" s="690"/>
      <c r="V594" s="690"/>
      <c r="W594" s="690"/>
      <c r="X594" s="690"/>
      <c r="Y594" s="690"/>
      <c r="Z594" s="690"/>
      <c r="AA594" s="690"/>
      <c r="AB594" s="690"/>
      <c r="AC594" s="690"/>
      <c r="AD594" s="690"/>
      <c r="AE594" s="690"/>
      <c r="AF594" s="690"/>
      <c r="AG594" s="690"/>
      <c r="AH594" s="690"/>
      <c r="AI594" s="690"/>
      <c r="AJ594" s="690"/>
      <c r="AK594" s="690"/>
      <c r="AL594" s="690"/>
      <c r="AM594" s="690"/>
      <c r="AN594" s="690"/>
      <c r="AO594" s="691"/>
    </row>
    <row r="595" spans="2:41" ht="3.75" customHeight="1">
      <c r="B595" s="135"/>
      <c r="I595" s="136"/>
      <c r="J595" s="130"/>
      <c r="K595" s="131"/>
      <c r="L595" s="131"/>
      <c r="M595" s="132"/>
      <c r="N595" s="130"/>
      <c r="O595" s="131"/>
      <c r="P595" s="131"/>
      <c r="Q595" s="132"/>
      <c r="R595" s="130"/>
      <c r="S595" s="131"/>
      <c r="T595" s="131"/>
      <c r="U595" s="131"/>
      <c r="V595" s="131"/>
      <c r="W595" s="131"/>
      <c r="X595" s="131"/>
      <c r="Y595" s="131"/>
      <c r="Z595" s="131"/>
      <c r="AA595" s="132"/>
      <c r="AB595" s="130"/>
      <c r="AC595" s="131"/>
      <c r="AD595" s="131"/>
      <c r="AE595" s="132"/>
      <c r="AF595" s="131"/>
      <c r="AG595" s="131"/>
      <c r="AH595" s="131"/>
      <c r="AI595" s="131"/>
      <c r="AJ595" s="131"/>
      <c r="AK595" s="131"/>
      <c r="AL595" s="131"/>
      <c r="AM595" s="131"/>
      <c r="AN595" s="131"/>
      <c r="AO595" s="132"/>
    </row>
    <row r="596" spans="2:41" ht="13.35" customHeight="1">
      <c r="B596" s="135"/>
      <c r="I596" s="136"/>
      <c r="J596" s="135" t="s">
        <v>4001</v>
      </c>
      <c r="M596" s="136"/>
      <c r="N596" s="629" t="s">
        <v>27</v>
      </c>
      <c r="O596" s="630"/>
      <c r="P596" s="630"/>
      <c r="Q596" s="632"/>
      <c r="R596" s="629"/>
      <c r="S596" s="719"/>
      <c r="T596" s="682"/>
      <c r="U596" s="682"/>
      <c r="V596" s="682"/>
      <c r="W596" s="682"/>
      <c r="X596" s="682"/>
      <c r="Y596" s="682"/>
      <c r="Z596" s="682"/>
      <c r="AA596" s="681"/>
      <c r="AB596" s="629" t="s">
        <v>28</v>
      </c>
      <c r="AC596" s="630"/>
      <c r="AD596" s="630"/>
      <c r="AE596" s="632"/>
      <c r="AF596" s="629"/>
      <c r="AG596" s="720"/>
      <c r="AH596" s="682"/>
      <c r="AI596" s="682"/>
      <c r="AJ596" s="682"/>
      <c r="AK596" s="682"/>
      <c r="AL596" s="682"/>
      <c r="AM596" s="682"/>
      <c r="AN596" s="682"/>
      <c r="AO596" s="681"/>
    </row>
    <row r="597" spans="2:41" ht="3.75" customHeight="1">
      <c r="B597" s="135"/>
      <c r="I597" s="136"/>
      <c r="J597" s="135"/>
      <c r="M597" s="136"/>
      <c r="N597" s="638"/>
      <c r="O597" s="639"/>
      <c r="P597" s="639"/>
      <c r="Q597" s="640"/>
      <c r="R597" s="638"/>
      <c r="S597" s="639"/>
      <c r="T597" s="639"/>
      <c r="U597" s="639"/>
      <c r="V597" s="639"/>
      <c r="W597" s="639"/>
      <c r="X597" s="639"/>
      <c r="Y597" s="639"/>
      <c r="Z597" s="639"/>
      <c r="AA597" s="640"/>
      <c r="AB597" s="638"/>
      <c r="AC597" s="639"/>
      <c r="AD597" s="639"/>
      <c r="AE597" s="640"/>
      <c r="AF597" s="639"/>
      <c r="AG597" s="639"/>
      <c r="AH597" s="639"/>
      <c r="AI597" s="639"/>
      <c r="AJ597" s="639"/>
      <c r="AK597" s="639"/>
      <c r="AL597" s="639"/>
      <c r="AM597" s="639"/>
      <c r="AN597" s="639"/>
      <c r="AO597" s="640"/>
    </row>
    <row r="598" spans="2:41" ht="3.75" customHeight="1">
      <c r="B598" s="135"/>
      <c r="I598" s="136"/>
      <c r="J598" s="135"/>
      <c r="M598" s="136"/>
      <c r="N598" s="644"/>
      <c r="O598" s="645"/>
      <c r="P598" s="645"/>
      <c r="Q598" s="646"/>
      <c r="R598" s="644"/>
      <c r="S598" s="645"/>
      <c r="T598" s="645"/>
      <c r="U598" s="645"/>
      <c r="V598" s="645"/>
      <c r="W598" s="645"/>
      <c r="X598" s="645"/>
      <c r="Y598" s="645"/>
      <c r="Z598" s="645"/>
      <c r="AA598" s="646"/>
      <c r="AB598" s="644"/>
      <c r="AC598" s="645"/>
      <c r="AD598" s="645"/>
      <c r="AE598" s="646"/>
      <c r="AF598" s="644"/>
      <c r="AG598" s="645"/>
      <c r="AH598" s="645"/>
      <c r="AI598" s="645"/>
      <c r="AJ598" s="645"/>
      <c r="AK598" s="645"/>
      <c r="AL598" s="645"/>
      <c r="AM598" s="645"/>
      <c r="AN598" s="645"/>
      <c r="AO598" s="646"/>
    </row>
    <row r="599" spans="2:41" ht="13.35" customHeight="1">
      <c r="B599" s="135"/>
      <c r="I599" s="136"/>
      <c r="J599" s="135"/>
      <c r="M599" s="136"/>
      <c r="N599" s="629" t="s">
        <v>3990</v>
      </c>
      <c r="O599" s="630"/>
      <c r="P599" s="630"/>
      <c r="Q599" s="632"/>
      <c r="R599" s="629"/>
      <c r="S599" s="680"/>
      <c r="T599" s="681"/>
      <c r="U599" s="630"/>
      <c r="V599" s="647"/>
      <c r="W599" s="630" t="s">
        <v>12</v>
      </c>
      <c r="X599" s="647"/>
      <c r="Y599" s="630" t="s">
        <v>11</v>
      </c>
      <c r="Z599" s="647"/>
      <c r="AA599" s="632" t="s">
        <v>364</v>
      </c>
      <c r="AB599" s="629" t="s">
        <v>66</v>
      </c>
      <c r="AC599" s="630"/>
      <c r="AD599" s="630"/>
      <c r="AE599" s="632"/>
      <c r="AF599" s="629"/>
      <c r="AG599" s="680"/>
      <c r="AH599" s="681"/>
      <c r="AI599" s="630"/>
      <c r="AJ599" s="647"/>
      <c r="AK599" s="630" t="s">
        <v>12</v>
      </c>
      <c r="AL599" s="647"/>
      <c r="AM599" s="630" t="s">
        <v>11</v>
      </c>
      <c r="AN599" s="647"/>
      <c r="AO599" s="632" t="s">
        <v>364</v>
      </c>
    </row>
    <row r="600" spans="2:41" ht="3.75" customHeight="1">
      <c r="B600" s="135"/>
      <c r="I600" s="136"/>
      <c r="J600" s="135"/>
      <c r="M600" s="136"/>
      <c r="N600" s="638"/>
      <c r="O600" s="639"/>
      <c r="P600" s="639"/>
      <c r="Q600" s="640"/>
      <c r="R600" s="638"/>
      <c r="S600" s="639"/>
      <c r="T600" s="639"/>
      <c r="U600" s="639"/>
      <c r="V600" s="639"/>
      <c r="W600" s="639"/>
      <c r="X600" s="639"/>
      <c r="Y600" s="639"/>
      <c r="Z600" s="639"/>
      <c r="AA600" s="640"/>
      <c r="AB600" s="638"/>
      <c r="AC600" s="639"/>
      <c r="AD600" s="639"/>
      <c r="AE600" s="640"/>
      <c r="AF600" s="638"/>
      <c r="AG600" s="639"/>
      <c r="AH600" s="639"/>
      <c r="AI600" s="639"/>
      <c r="AJ600" s="639"/>
      <c r="AK600" s="639"/>
      <c r="AL600" s="639"/>
      <c r="AM600" s="639"/>
      <c r="AN600" s="639"/>
      <c r="AO600" s="640"/>
    </row>
    <row r="601" spans="2:41" ht="3.75" customHeight="1">
      <c r="B601" s="135"/>
      <c r="I601" s="136"/>
      <c r="J601" s="135"/>
      <c r="M601" s="136"/>
      <c r="N601" s="130"/>
      <c r="O601" s="131"/>
      <c r="P601" s="131"/>
      <c r="Q601" s="132"/>
      <c r="R601" s="697">
        <f>新_変更_3!J165</f>
        <v>0</v>
      </c>
      <c r="S601" s="684"/>
      <c r="T601" s="684"/>
      <c r="U601" s="684"/>
      <c r="V601" s="684"/>
      <c r="W601" s="684"/>
      <c r="X601" s="684"/>
      <c r="Y601" s="684"/>
      <c r="Z601" s="684"/>
      <c r="AA601" s="684"/>
      <c r="AB601" s="684"/>
      <c r="AC601" s="684"/>
      <c r="AD601" s="684"/>
      <c r="AE601" s="684"/>
      <c r="AF601" s="684"/>
      <c r="AG601" s="684"/>
      <c r="AH601" s="684"/>
      <c r="AI601" s="684"/>
      <c r="AJ601" s="685"/>
      <c r="AK601" s="645"/>
      <c r="AL601" s="645"/>
      <c r="AM601" s="645"/>
      <c r="AN601" s="645"/>
      <c r="AO601" s="646"/>
    </row>
    <row r="602" spans="2:41" ht="13.35" customHeight="1">
      <c r="B602" s="135"/>
      <c r="I602" s="136"/>
      <c r="J602" s="135"/>
      <c r="M602" s="136"/>
      <c r="N602" s="135" t="s">
        <v>8</v>
      </c>
      <c r="Q602" s="136"/>
      <c r="R602" s="686"/>
      <c r="S602" s="687"/>
      <c r="T602" s="687"/>
      <c r="U602" s="687"/>
      <c r="V602" s="687"/>
      <c r="W602" s="687"/>
      <c r="X602" s="687"/>
      <c r="Y602" s="687"/>
      <c r="Z602" s="687"/>
      <c r="AA602" s="687"/>
      <c r="AB602" s="687"/>
      <c r="AC602" s="687"/>
      <c r="AD602" s="687"/>
      <c r="AE602" s="687"/>
      <c r="AF602" s="687"/>
      <c r="AG602" s="687"/>
      <c r="AH602" s="687"/>
      <c r="AI602" s="687"/>
      <c r="AJ602" s="688"/>
      <c r="AK602" s="630"/>
      <c r="AL602" s="634" t="s">
        <v>13</v>
      </c>
      <c r="AM602" s="630" t="s">
        <v>29</v>
      </c>
      <c r="AN602" s="630"/>
      <c r="AO602" s="632"/>
    </row>
    <row r="603" spans="2:41" ht="3.75" customHeight="1">
      <c r="B603" s="135"/>
      <c r="I603" s="136"/>
      <c r="J603" s="135"/>
      <c r="M603" s="136"/>
      <c r="N603" s="140"/>
      <c r="O603" s="141"/>
      <c r="P603" s="141"/>
      <c r="Q603" s="142"/>
      <c r="R603" s="689"/>
      <c r="S603" s="690"/>
      <c r="T603" s="690"/>
      <c r="U603" s="690"/>
      <c r="V603" s="690"/>
      <c r="W603" s="690"/>
      <c r="X603" s="690"/>
      <c r="Y603" s="690"/>
      <c r="Z603" s="690"/>
      <c r="AA603" s="690"/>
      <c r="AB603" s="690"/>
      <c r="AC603" s="690"/>
      <c r="AD603" s="690"/>
      <c r="AE603" s="690"/>
      <c r="AF603" s="690"/>
      <c r="AG603" s="690"/>
      <c r="AH603" s="690"/>
      <c r="AI603" s="690"/>
      <c r="AJ603" s="691"/>
      <c r="AK603" s="639"/>
      <c r="AL603" s="639"/>
      <c r="AM603" s="639"/>
      <c r="AN603" s="639"/>
      <c r="AO603" s="640"/>
    </row>
    <row r="604" spans="2:41" ht="3.75" hidden="1" customHeight="1">
      <c r="B604" s="135"/>
      <c r="I604" s="136"/>
      <c r="J604" s="135"/>
      <c r="M604" s="136"/>
      <c r="N604" s="644"/>
      <c r="O604" s="645"/>
      <c r="P604" s="645"/>
      <c r="Q604" s="646"/>
      <c r="R604" s="679"/>
      <c r="S604" s="671"/>
      <c r="T604" s="671"/>
      <c r="U604" s="671"/>
      <c r="V604" s="671"/>
      <c r="W604" s="671"/>
      <c r="X604" s="671"/>
      <c r="Y604" s="671"/>
      <c r="Z604" s="671"/>
      <c r="AA604" s="671"/>
      <c r="AB604" s="671"/>
      <c r="AC604" s="671"/>
      <c r="AD604" s="671"/>
      <c r="AE604" s="671"/>
      <c r="AF604" s="671"/>
      <c r="AG604" s="671"/>
      <c r="AH604" s="671"/>
      <c r="AI604" s="671"/>
      <c r="AJ604" s="671"/>
      <c r="AK604" s="671"/>
      <c r="AL604" s="671"/>
      <c r="AM604" s="671"/>
      <c r="AN604" s="671"/>
      <c r="AO604" s="672"/>
    </row>
    <row r="605" spans="2:41" ht="13.35" hidden="1" customHeight="1">
      <c r="B605" s="135"/>
      <c r="I605" s="136"/>
      <c r="J605" s="135"/>
      <c r="M605" s="136"/>
      <c r="N605" s="629" t="s">
        <v>61</v>
      </c>
      <c r="O605" s="630"/>
      <c r="P605" s="630"/>
      <c r="Q605" s="632"/>
      <c r="R605" s="673"/>
      <c r="S605" s="674"/>
      <c r="T605" s="674"/>
      <c r="U605" s="674"/>
      <c r="V605" s="674"/>
      <c r="W605" s="674"/>
      <c r="X605" s="674"/>
      <c r="Y605" s="674"/>
      <c r="Z605" s="674"/>
      <c r="AA605" s="674"/>
      <c r="AB605" s="674"/>
      <c r="AC605" s="674"/>
      <c r="AD605" s="674"/>
      <c r="AE605" s="674"/>
      <c r="AF605" s="674"/>
      <c r="AG605" s="674"/>
      <c r="AH605" s="674"/>
      <c r="AI605" s="674"/>
      <c r="AJ605" s="674"/>
      <c r="AK605" s="674"/>
      <c r="AL605" s="674"/>
      <c r="AM605" s="674"/>
      <c r="AN605" s="674"/>
      <c r="AO605" s="675"/>
    </row>
    <row r="606" spans="2:41" ht="3.75" hidden="1" customHeight="1">
      <c r="B606" s="135"/>
      <c r="I606" s="136"/>
      <c r="J606" s="135"/>
      <c r="M606" s="136"/>
      <c r="N606" s="629"/>
      <c r="O606" s="630"/>
      <c r="P606" s="630"/>
      <c r="Q606" s="632"/>
      <c r="R606" s="676"/>
      <c r="S606" s="677"/>
      <c r="T606" s="677"/>
      <c r="U606" s="677"/>
      <c r="V606" s="677"/>
      <c r="W606" s="677"/>
      <c r="X606" s="677"/>
      <c r="Y606" s="677"/>
      <c r="Z606" s="677"/>
      <c r="AA606" s="677"/>
      <c r="AB606" s="677"/>
      <c r="AC606" s="677"/>
      <c r="AD606" s="677"/>
      <c r="AE606" s="677"/>
      <c r="AF606" s="677"/>
      <c r="AG606" s="677"/>
      <c r="AH606" s="677"/>
      <c r="AI606" s="677"/>
      <c r="AJ606" s="677"/>
      <c r="AK606" s="677"/>
      <c r="AL606" s="677"/>
      <c r="AM606" s="677"/>
      <c r="AN606" s="677"/>
      <c r="AO606" s="678"/>
    </row>
    <row r="607" spans="2:41" ht="3.75" hidden="1" customHeight="1">
      <c r="B607" s="135"/>
      <c r="I607" s="136"/>
      <c r="J607" s="135"/>
      <c r="N607" s="644"/>
      <c r="O607" s="645"/>
      <c r="P607" s="645"/>
      <c r="Q607" s="646"/>
      <c r="R607" s="630"/>
      <c r="S607" s="630"/>
      <c r="T607" s="630"/>
      <c r="U607" s="698"/>
      <c r="V607" s="699"/>
      <c r="W607" s="699"/>
      <c r="X607" s="700"/>
      <c r="Y607" s="645"/>
      <c r="Z607" s="707"/>
      <c r="AA607" s="699"/>
      <c r="AB607" s="699"/>
      <c r="AC607" s="708"/>
      <c r="AD607" s="630"/>
      <c r="AE607" s="630"/>
      <c r="AF607" s="630"/>
      <c r="AG607" s="679"/>
      <c r="AH607" s="671"/>
      <c r="AI607" s="671"/>
      <c r="AJ607" s="671"/>
      <c r="AK607" s="671"/>
      <c r="AL607" s="671"/>
      <c r="AM607" s="671"/>
      <c r="AN607" s="671"/>
      <c r="AO607" s="672"/>
    </row>
    <row r="608" spans="2:41" ht="13.35" hidden="1" customHeight="1">
      <c r="B608" s="135"/>
      <c r="I608" s="136"/>
      <c r="J608" s="135"/>
      <c r="N608" s="629"/>
      <c r="O608" s="630"/>
      <c r="P608" s="630"/>
      <c r="Q608" s="632"/>
      <c r="R608" s="630" t="s">
        <v>15</v>
      </c>
      <c r="S608" s="630"/>
      <c r="T608" s="630"/>
      <c r="U608" s="701"/>
      <c r="V608" s="702"/>
      <c r="W608" s="702"/>
      <c r="X608" s="703"/>
      <c r="Y608" s="662" t="s">
        <v>359</v>
      </c>
      <c r="Z608" s="709"/>
      <c r="AA608" s="702"/>
      <c r="AB608" s="702"/>
      <c r="AC608" s="710"/>
      <c r="AD608" s="630" t="s">
        <v>56</v>
      </c>
      <c r="AE608" s="630"/>
      <c r="AF608" s="630"/>
      <c r="AG608" s="673"/>
      <c r="AH608" s="674"/>
      <c r="AI608" s="674"/>
      <c r="AJ608" s="674"/>
      <c r="AK608" s="674"/>
      <c r="AL608" s="674"/>
      <c r="AM608" s="674"/>
      <c r="AN608" s="674"/>
      <c r="AO608" s="675"/>
    </row>
    <row r="609" spans="2:41" ht="3.75" hidden="1" customHeight="1">
      <c r="B609" s="135"/>
      <c r="I609" s="136"/>
      <c r="J609" s="135"/>
      <c r="N609" s="629"/>
      <c r="O609" s="630"/>
      <c r="P609" s="630"/>
      <c r="Q609" s="632"/>
      <c r="R609" s="639"/>
      <c r="S609" s="639"/>
      <c r="T609" s="639"/>
      <c r="U609" s="704"/>
      <c r="V609" s="705"/>
      <c r="W609" s="705"/>
      <c r="X609" s="706"/>
      <c r="Y609" s="639"/>
      <c r="Z609" s="711"/>
      <c r="AA609" s="705"/>
      <c r="AB609" s="705"/>
      <c r="AC609" s="712"/>
      <c r="AD609" s="639"/>
      <c r="AE609" s="639"/>
      <c r="AF609" s="639"/>
      <c r="AG609" s="676"/>
      <c r="AH609" s="677"/>
      <c r="AI609" s="677"/>
      <c r="AJ609" s="677"/>
      <c r="AK609" s="677"/>
      <c r="AL609" s="677"/>
      <c r="AM609" s="677"/>
      <c r="AN609" s="677"/>
      <c r="AO609" s="678"/>
    </row>
    <row r="610" spans="2:41" ht="3.75" hidden="1" customHeight="1">
      <c r="B610" s="135"/>
      <c r="I610" s="136"/>
      <c r="J610" s="135"/>
      <c r="N610" s="629"/>
      <c r="O610" s="630"/>
      <c r="P610" s="630"/>
      <c r="Q610" s="632"/>
      <c r="R610" s="645"/>
      <c r="S610" s="645"/>
      <c r="T610" s="646"/>
      <c r="U610" s="679"/>
      <c r="V610" s="671"/>
      <c r="W610" s="671"/>
      <c r="X610" s="671"/>
      <c r="Y610" s="671"/>
      <c r="Z610" s="671"/>
      <c r="AA610" s="671"/>
      <c r="AB610" s="671"/>
      <c r="AC610" s="672"/>
      <c r="AD610" s="644"/>
      <c r="AE610" s="645"/>
      <c r="AF610" s="646"/>
      <c r="AG610" s="679"/>
      <c r="AH610" s="671"/>
      <c r="AI610" s="671"/>
      <c r="AJ610" s="671"/>
      <c r="AK610" s="671"/>
      <c r="AL610" s="671"/>
      <c r="AM610" s="671"/>
      <c r="AN610" s="671"/>
      <c r="AO610" s="672"/>
    </row>
    <row r="611" spans="2:41" ht="13.35" hidden="1" customHeight="1">
      <c r="B611" s="135"/>
      <c r="I611" s="136"/>
      <c r="N611" s="629" t="s">
        <v>23</v>
      </c>
      <c r="O611" s="630"/>
      <c r="P611" s="630"/>
      <c r="Q611" s="632"/>
      <c r="R611" s="630" t="s">
        <v>17</v>
      </c>
      <c r="S611" s="630"/>
      <c r="T611" s="632"/>
      <c r="U611" s="673"/>
      <c r="V611" s="674"/>
      <c r="W611" s="674"/>
      <c r="X611" s="674"/>
      <c r="Y611" s="674"/>
      <c r="Z611" s="674"/>
      <c r="AA611" s="674"/>
      <c r="AB611" s="674"/>
      <c r="AC611" s="675"/>
      <c r="AD611" s="629" t="s">
        <v>18</v>
      </c>
      <c r="AE611" s="630"/>
      <c r="AF611" s="632"/>
      <c r="AG611" s="673"/>
      <c r="AH611" s="674"/>
      <c r="AI611" s="674"/>
      <c r="AJ611" s="674"/>
      <c r="AK611" s="674"/>
      <c r="AL611" s="674"/>
      <c r="AM611" s="674"/>
      <c r="AN611" s="674"/>
      <c r="AO611" s="675"/>
    </row>
    <row r="612" spans="2:41" ht="3.75" hidden="1" customHeight="1">
      <c r="B612" s="135"/>
      <c r="I612" s="136"/>
      <c r="J612" s="135"/>
      <c r="N612" s="629"/>
      <c r="O612" s="630"/>
      <c r="P612" s="630"/>
      <c r="Q612" s="632"/>
      <c r="R612" s="639"/>
      <c r="S612" s="639"/>
      <c r="T612" s="640"/>
      <c r="U612" s="676"/>
      <c r="V612" s="677"/>
      <c r="W612" s="677"/>
      <c r="X612" s="677"/>
      <c r="Y612" s="677"/>
      <c r="Z612" s="677"/>
      <c r="AA612" s="677"/>
      <c r="AB612" s="677"/>
      <c r="AC612" s="678"/>
      <c r="AD612" s="638"/>
      <c r="AE612" s="639"/>
      <c r="AF612" s="640"/>
      <c r="AG612" s="676"/>
      <c r="AH612" s="677"/>
      <c r="AI612" s="677"/>
      <c r="AJ612" s="677"/>
      <c r="AK612" s="677"/>
      <c r="AL612" s="677"/>
      <c r="AM612" s="677"/>
      <c r="AN612" s="677"/>
      <c r="AO612" s="678"/>
    </row>
    <row r="613" spans="2:41" ht="3.75" hidden="1" customHeight="1">
      <c r="B613" s="135"/>
      <c r="I613" s="136"/>
      <c r="J613" s="135"/>
      <c r="N613" s="629"/>
      <c r="O613" s="630"/>
      <c r="P613" s="630"/>
      <c r="Q613" s="632"/>
      <c r="R613" s="645"/>
      <c r="S613" s="645"/>
      <c r="T613" s="646"/>
      <c r="U613" s="679"/>
      <c r="V613" s="671"/>
      <c r="W613" s="671"/>
      <c r="X613" s="671"/>
      <c r="Y613" s="671"/>
      <c r="Z613" s="671"/>
      <c r="AA613" s="671"/>
      <c r="AB613" s="671"/>
      <c r="AC613" s="672"/>
      <c r="AD613" s="644"/>
      <c r="AE613" s="645"/>
      <c r="AF613" s="646"/>
      <c r="AG613" s="679"/>
      <c r="AH613" s="671"/>
      <c r="AI613" s="671"/>
      <c r="AJ613" s="671"/>
      <c r="AK613" s="671"/>
      <c r="AL613" s="671"/>
      <c r="AM613" s="671"/>
      <c r="AN613" s="671"/>
      <c r="AO613" s="672"/>
    </row>
    <row r="614" spans="2:41" ht="13.35" hidden="1" customHeight="1">
      <c r="B614" s="135"/>
      <c r="I614" s="136"/>
      <c r="J614" s="135"/>
      <c r="N614" s="629"/>
      <c r="O614" s="630"/>
      <c r="P614" s="630"/>
      <c r="Q614" s="632"/>
      <c r="R614" s="630" t="s">
        <v>19</v>
      </c>
      <c r="S614" s="630"/>
      <c r="T614" s="632"/>
      <c r="U614" s="673"/>
      <c r="V614" s="674"/>
      <c r="W614" s="674"/>
      <c r="X614" s="674"/>
      <c r="Y614" s="674"/>
      <c r="Z614" s="674"/>
      <c r="AA614" s="674"/>
      <c r="AB614" s="674"/>
      <c r="AC614" s="675"/>
      <c r="AD614" s="629" t="s">
        <v>20</v>
      </c>
      <c r="AE614" s="630"/>
      <c r="AF614" s="632"/>
      <c r="AG614" s="673"/>
      <c r="AH614" s="674"/>
      <c r="AI614" s="674"/>
      <c r="AJ614" s="674"/>
      <c r="AK614" s="674"/>
      <c r="AL614" s="674"/>
      <c r="AM614" s="674"/>
      <c r="AN614" s="674"/>
      <c r="AO614" s="675"/>
    </row>
    <row r="615" spans="2:41" ht="3.75" hidden="1" customHeight="1">
      <c r="B615" s="135"/>
      <c r="I615" s="136"/>
      <c r="J615" s="135"/>
      <c r="N615" s="638"/>
      <c r="O615" s="639"/>
      <c r="P615" s="639"/>
      <c r="Q615" s="640"/>
      <c r="R615" s="639"/>
      <c r="S615" s="639"/>
      <c r="T615" s="640"/>
      <c r="U615" s="676"/>
      <c r="V615" s="677"/>
      <c r="W615" s="677"/>
      <c r="X615" s="677"/>
      <c r="Y615" s="677"/>
      <c r="Z615" s="677"/>
      <c r="AA615" s="677"/>
      <c r="AB615" s="677"/>
      <c r="AC615" s="678"/>
      <c r="AD615" s="638"/>
      <c r="AE615" s="639"/>
      <c r="AF615" s="640"/>
      <c r="AG615" s="676"/>
      <c r="AH615" s="677"/>
      <c r="AI615" s="677"/>
      <c r="AJ615" s="677"/>
      <c r="AK615" s="677"/>
      <c r="AL615" s="677"/>
      <c r="AM615" s="677"/>
      <c r="AN615" s="677"/>
      <c r="AO615" s="678"/>
    </row>
    <row r="616" spans="2:41" ht="3.75" hidden="1" customHeight="1">
      <c r="B616" s="135"/>
      <c r="I616" s="136"/>
      <c r="J616" s="135"/>
      <c r="M616" s="136"/>
      <c r="N616" s="629"/>
      <c r="O616" s="630"/>
      <c r="P616" s="630"/>
      <c r="Q616" s="632"/>
      <c r="R616" s="644"/>
      <c r="S616" s="645"/>
      <c r="T616" s="645"/>
      <c r="U616" s="645"/>
      <c r="V616" s="645"/>
      <c r="W616" s="645"/>
      <c r="X616" s="645"/>
      <c r="Y616" s="645"/>
      <c r="Z616" s="645"/>
      <c r="AA616" s="645"/>
      <c r="AB616" s="645"/>
      <c r="AC616" s="645"/>
      <c r="AD616" s="645"/>
      <c r="AE616" s="645"/>
      <c r="AF616" s="645"/>
      <c r="AG616" s="645"/>
      <c r="AH616" s="645"/>
      <c r="AI616" s="645"/>
      <c r="AJ616" s="645"/>
      <c r="AK616" s="645"/>
      <c r="AL616" s="645"/>
      <c r="AM616" s="645"/>
      <c r="AN616" s="645"/>
      <c r="AO616" s="646"/>
    </row>
    <row r="617" spans="2:41" ht="13.35" hidden="1" customHeight="1">
      <c r="B617" s="135"/>
      <c r="I617" s="136"/>
      <c r="J617" s="135"/>
      <c r="M617" s="136"/>
      <c r="N617" s="629" t="s">
        <v>111</v>
      </c>
      <c r="O617" s="630"/>
      <c r="P617" s="630"/>
      <c r="Q617" s="632"/>
      <c r="R617" s="629"/>
      <c r="S617" s="680"/>
      <c r="T617" s="681"/>
      <c r="U617" s="630"/>
      <c r="V617" s="647"/>
      <c r="W617" s="630" t="s">
        <v>12</v>
      </c>
      <c r="X617" s="647"/>
      <c r="Y617" s="630" t="s">
        <v>11</v>
      </c>
      <c r="Z617" s="647"/>
      <c r="AA617" s="630" t="s">
        <v>364</v>
      </c>
      <c r="AB617" s="630"/>
      <c r="AC617" s="630"/>
      <c r="AD617" s="630"/>
      <c r="AE617" s="630"/>
      <c r="AF617" s="630"/>
      <c r="AG617" s="630"/>
      <c r="AH617" s="630"/>
      <c r="AI617" s="630"/>
      <c r="AJ617" s="630"/>
      <c r="AK617" s="630"/>
      <c r="AL617" s="630"/>
      <c r="AM617" s="630"/>
      <c r="AN617" s="630"/>
      <c r="AO617" s="632"/>
    </row>
    <row r="618" spans="2:41" ht="3.75" hidden="1" customHeight="1">
      <c r="B618" s="135"/>
      <c r="I618" s="136"/>
      <c r="J618" s="135"/>
      <c r="M618" s="136"/>
      <c r="N618" s="629"/>
      <c r="O618" s="630"/>
      <c r="P618" s="630"/>
      <c r="Q618" s="632"/>
      <c r="R618" s="629"/>
      <c r="S618" s="630"/>
      <c r="T618" s="630"/>
      <c r="U618" s="630"/>
      <c r="V618" s="630"/>
      <c r="W618" s="630"/>
      <c r="X618" s="630"/>
      <c r="Y618" s="630"/>
      <c r="Z618" s="630"/>
      <c r="AA618" s="630"/>
      <c r="AB618" s="630"/>
      <c r="AC618" s="630"/>
      <c r="AD618" s="630"/>
      <c r="AE618" s="630"/>
      <c r="AF618" s="630"/>
      <c r="AG618" s="630"/>
      <c r="AH618" s="630"/>
      <c r="AI618" s="630"/>
      <c r="AJ618" s="630"/>
      <c r="AK618" s="630"/>
      <c r="AL618" s="630"/>
      <c r="AM618" s="630"/>
      <c r="AN618" s="630"/>
      <c r="AO618" s="632"/>
    </row>
    <row r="619" spans="2:41" ht="3.75" hidden="1" customHeight="1">
      <c r="B619" s="135"/>
      <c r="I619" s="136"/>
      <c r="J619" s="135"/>
      <c r="M619" s="136"/>
      <c r="N619" s="644"/>
      <c r="O619" s="645"/>
      <c r="P619" s="645"/>
      <c r="Q619" s="645"/>
      <c r="R619" s="713"/>
      <c r="S619" s="716"/>
      <c r="T619" s="645"/>
      <c r="U619" s="698"/>
      <c r="V619" s="644"/>
      <c r="W619" s="645"/>
      <c r="X619" s="645"/>
      <c r="Y619" s="645"/>
      <c r="Z619" s="645"/>
      <c r="AA619" s="645"/>
      <c r="AB619" s="645"/>
      <c r="AC619" s="645"/>
      <c r="AD619" s="645"/>
      <c r="AE619" s="645"/>
      <c r="AF619" s="645"/>
      <c r="AG619" s="645"/>
      <c r="AH619" s="649"/>
      <c r="AI619" s="649"/>
      <c r="AJ619" s="645"/>
      <c r="AK619" s="651"/>
      <c r="AL619" s="645"/>
      <c r="AM619" s="645"/>
      <c r="AN619" s="645"/>
      <c r="AO619" s="646"/>
    </row>
    <row r="620" spans="2:41" ht="13.35" hidden="1" customHeight="1">
      <c r="B620" s="135"/>
      <c r="I620" s="136"/>
      <c r="J620" s="135"/>
      <c r="M620" s="136"/>
      <c r="N620" s="629" t="s">
        <v>30</v>
      </c>
      <c r="O620" s="630"/>
      <c r="P620" s="630"/>
      <c r="Q620" s="630"/>
      <c r="R620" s="714"/>
      <c r="S620" s="717"/>
      <c r="T620" s="630" t="s">
        <v>388</v>
      </c>
      <c r="U620" s="701"/>
      <c r="V620" s="629" t="s">
        <v>112</v>
      </c>
      <c r="W620" s="630"/>
      <c r="X620" s="630"/>
      <c r="Y620" s="630"/>
      <c r="Z620" s="630"/>
      <c r="AA620" s="630"/>
      <c r="AB620" s="630"/>
      <c r="AC620" s="630"/>
      <c r="AD620" s="630"/>
      <c r="AE620" s="630"/>
      <c r="AF620" s="630"/>
      <c r="AG620" s="630"/>
      <c r="AH620" s="636"/>
      <c r="AI620" s="636"/>
      <c r="AJ620" s="630"/>
      <c r="AK620" s="654"/>
      <c r="AL620" s="630"/>
      <c r="AM620" s="630"/>
      <c r="AN620" s="630"/>
      <c r="AO620" s="632"/>
    </row>
    <row r="621" spans="2:41" ht="3.75" hidden="1" customHeight="1">
      <c r="B621" s="135"/>
      <c r="I621" s="136"/>
      <c r="J621" s="135"/>
      <c r="M621" s="136"/>
      <c r="N621" s="629"/>
      <c r="O621" s="630"/>
      <c r="P621" s="630"/>
      <c r="Q621" s="630"/>
      <c r="R621" s="715"/>
      <c r="S621" s="718"/>
      <c r="T621" s="639"/>
      <c r="U621" s="704"/>
      <c r="V621" s="638"/>
      <c r="W621" s="639"/>
      <c r="X621" s="639"/>
      <c r="Y621" s="639"/>
      <c r="Z621" s="639"/>
      <c r="AA621" s="639"/>
      <c r="AB621" s="639"/>
      <c r="AC621" s="639"/>
      <c r="AD621" s="639"/>
      <c r="AE621" s="639"/>
      <c r="AF621" s="639"/>
      <c r="AG621" s="639"/>
      <c r="AH621" s="642"/>
      <c r="AI621" s="642"/>
      <c r="AJ621" s="639"/>
      <c r="AK621" s="657"/>
      <c r="AL621" s="639"/>
      <c r="AM621" s="639"/>
      <c r="AN621" s="639"/>
      <c r="AO621" s="640"/>
    </row>
    <row r="622" spans="2:41" ht="3.75" hidden="1" customHeight="1">
      <c r="B622" s="135"/>
      <c r="I622" s="136"/>
      <c r="J622" s="135"/>
      <c r="M622" s="136"/>
      <c r="N622" s="644"/>
      <c r="O622" s="645"/>
      <c r="P622" s="645"/>
      <c r="Q622" s="646"/>
      <c r="R622" s="670"/>
      <c r="S622" s="671"/>
      <c r="T622" s="671"/>
      <c r="U622" s="672"/>
      <c r="V622" s="673"/>
      <c r="W622" s="675"/>
      <c r="X622" s="679"/>
      <c r="Y622" s="671"/>
      <c r="Z622" s="671"/>
      <c r="AA622" s="672"/>
      <c r="AB622" s="630"/>
      <c r="AC622" s="630"/>
      <c r="AD622" s="630"/>
      <c r="AE622" s="630"/>
      <c r="AF622" s="630"/>
      <c r="AG622" s="630"/>
      <c r="AH622" s="630"/>
      <c r="AI622" s="645"/>
      <c r="AJ622" s="630"/>
      <c r="AK622" s="630"/>
      <c r="AL622" s="630"/>
      <c r="AM622" s="630"/>
      <c r="AN622" s="630"/>
      <c r="AO622" s="632"/>
    </row>
    <row r="623" spans="2:41" ht="13.35" hidden="1" customHeight="1">
      <c r="B623" s="135"/>
      <c r="I623" s="136"/>
      <c r="J623" s="135"/>
      <c r="M623" s="136"/>
      <c r="N623" s="629" t="s">
        <v>114</v>
      </c>
      <c r="O623" s="630"/>
      <c r="P623" s="630"/>
      <c r="Q623" s="632"/>
      <c r="R623" s="673"/>
      <c r="S623" s="674"/>
      <c r="T623" s="674"/>
      <c r="U623" s="675"/>
      <c r="V623" s="673"/>
      <c r="W623" s="675"/>
      <c r="X623" s="673"/>
      <c r="Y623" s="674"/>
      <c r="Z623" s="674"/>
      <c r="AA623" s="675"/>
      <c r="AB623" s="668" t="s">
        <v>171</v>
      </c>
      <c r="AC623" s="630"/>
      <c r="AD623" s="630"/>
      <c r="AE623" s="630"/>
      <c r="AF623" s="630"/>
      <c r="AG623" s="630"/>
      <c r="AH623" s="630"/>
      <c r="AI623" s="630"/>
      <c r="AJ623" s="630"/>
      <c r="AK623" s="630"/>
      <c r="AL623" s="630"/>
      <c r="AM623" s="630"/>
      <c r="AN623" s="630"/>
      <c r="AO623" s="632"/>
    </row>
    <row r="624" spans="2:41" ht="3.75" hidden="1" customHeight="1">
      <c r="B624" s="135"/>
      <c r="I624" s="136"/>
      <c r="J624" s="135"/>
      <c r="M624" s="136"/>
      <c r="N624" s="629"/>
      <c r="O624" s="630"/>
      <c r="P624" s="630"/>
      <c r="Q624" s="632"/>
      <c r="R624" s="676"/>
      <c r="S624" s="677"/>
      <c r="T624" s="677"/>
      <c r="U624" s="678"/>
      <c r="V624" s="676"/>
      <c r="W624" s="678"/>
      <c r="X624" s="676"/>
      <c r="Y624" s="677"/>
      <c r="Z624" s="677"/>
      <c r="AA624" s="678"/>
      <c r="AB624" s="639"/>
      <c r="AC624" s="639"/>
      <c r="AD624" s="639"/>
      <c r="AE624" s="639"/>
      <c r="AF624" s="639"/>
      <c r="AG624" s="639"/>
      <c r="AH624" s="639"/>
      <c r="AI624" s="639"/>
      <c r="AJ624" s="639"/>
      <c r="AK624" s="639"/>
      <c r="AL624" s="639"/>
      <c r="AM624" s="639"/>
      <c r="AN624" s="639"/>
      <c r="AO624" s="640"/>
    </row>
    <row r="625" spans="2:41" ht="3.75" hidden="1" customHeight="1">
      <c r="B625" s="135"/>
      <c r="I625" s="136"/>
      <c r="J625" s="135"/>
      <c r="M625" s="136"/>
      <c r="N625" s="644"/>
      <c r="O625" s="645"/>
      <c r="P625" s="645"/>
      <c r="Q625" s="645"/>
      <c r="R625" s="644"/>
      <c r="S625" s="645"/>
      <c r="T625" s="645"/>
      <c r="U625" s="645"/>
      <c r="V625" s="645"/>
      <c r="W625" s="645"/>
      <c r="X625" s="645"/>
      <c r="Y625" s="645"/>
      <c r="Z625" s="645"/>
      <c r="AA625" s="646"/>
      <c r="AB625" s="644"/>
      <c r="AC625" s="630"/>
      <c r="AD625" s="630"/>
      <c r="AE625" s="630"/>
      <c r="AF625" s="630"/>
      <c r="AG625" s="630"/>
      <c r="AH625" s="630"/>
      <c r="AI625" s="632"/>
      <c r="AJ625" s="644"/>
      <c r="AK625" s="645"/>
      <c r="AL625" s="645"/>
      <c r="AM625" s="645"/>
      <c r="AN625" s="645"/>
      <c r="AO625" s="646"/>
    </row>
    <row r="626" spans="2:41" ht="13.35" hidden="1" customHeight="1">
      <c r="B626" s="135"/>
      <c r="I626" s="136"/>
      <c r="J626" s="135"/>
      <c r="M626" s="136"/>
      <c r="N626" s="629" t="s">
        <v>115</v>
      </c>
      <c r="O626" s="630"/>
      <c r="P626" s="630"/>
      <c r="Q626" s="630"/>
      <c r="R626" s="629"/>
      <c r="S626" s="680"/>
      <c r="T626" s="681"/>
      <c r="U626" s="630"/>
      <c r="V626" s="647"/>
      <c r="W626" s="630" t="s">
        <v>12</v>
      </c>
      <c r="X626" s="647"/>
      <c r="Y626" s="630" t="s">
        <v>11</v>
      </c>
      <c r="Z626" s="647"/>
      <c r="AA626" s="630" t="s">
        <v>364</v>
      </c>
      <c r="AB626" s="629" t="s">
        <v>170</v>
      </c>
      <c r="AC626" s="630"/>
      <c r="AD626" s="630"/>
      <c r="AE626" s="630"/>
      <c r="AF626" s="630"/>
      <c r="AG626" s="630"/>
      <c r="AH626" s="630"/>
      <c r="AI626" s="632"/>
      <c r="AJ626" s="629"/>
      <c r="AK626" s="680"/>
      <c r="AL626" s="682"/>
      <c r="AM626" s="682"/>
      <c r="AN626" s="682"/>
      <c r="AO626" s="681"/>
    </row>
    <row r="627" spans="2:41" ht="3.75" hidden="1" customHeight="1">
      <c r="B627" s="135"/>
      <c r="I627" s="136"/>
      <c r="J627" s="135"/>
      <c r="M627" s="136"/>
      <c r="N627" s="629"/>
      <c r="O627" s="630"/>
      <c r="P627" s="630"/>
      <c r="Q627" s="630"/>
      <c r="R627" s="638"/>
      <c r="S627" s="639"/>
      <c r="T627" s="639"/>
      <c r="U627" s="639"/>
      <c r="V627" s="639"/>
      <c r="W627" s="639"/>
      <c r="X627" s="639"/>
      <c r="Y627" s="639"/>
      <c r="Z627" s="639"/>
      <c r="AA627" s="640"/>
      <c r="AB627" s="638"/>
      <c r="AC627" s="639"/>
      <c r="AD627" s="639"/>
      <c r="AE627" s="639"/>
      <c r="AF627" s="639"/>
      <c r="AG627" s="639"/>
      <c r="AH627" s="639"/>
      <c r="AI627" s="640"/>
      <c r="AJ627" s="638"/>
      <c r="AK627" s="639"/>
      <c r="AL627" s="639"/>
      <c r="AM627" s="639"/>
      <c r="AN627" s="639"/>
      <c r="AO627" s="640"/>
    </row>
    <row r="628" spans="2:41" ht="3.75" customHeight="1">
      <c r="B628" s="135"/>
      <c r="I628" s="136"/>
      <c r="J628" s="135"/>
      <c r="M628" s="136"/>
      <c r="N628" s="130"/>
      <c r="O628" s="131"/>
      <c r="P628" s="131"/>
      <c r="Q628" s="132"/>
      <c r="R628" s="683" t="str" cm="1">
        <f t="array" ref="R628">IF(新_変更_3!AL165&lt;&gt;"",AND(新_変更_3!J164:AB170=新_変更_3!AL164:BD170),"")</f>
        <v/>
      </c>
      <c r="S628" s="684"/>
      <c r="T628" s="684"/>
      <c r="U628" s="684"/>
      <c r="V628" s="684"/>
      <c r="W628" s="684"/>
      <c r="X628" s="684"/>
      <c r="Y628" s="684"/>
      <c r="Z628" s="684"/>
      <c r="AA628" s="684"/>
      <c r="AB628" s="684"/>
      <c r="AC628" s="684"/>
      <c r="AD628" s="684"/>
      <c r="AE628" s="684"/>
      <c r="AF628" s="684"/>
      <c r="AG628" s="684"/>
      <c r="AH628" s="684"/>
      <c r="AI628" s="684"/>
      <c r="AJ628" s="684"/>
      <c r="AK628" s="684"/>
      <c r="AL628" s="684"/>
      <c r="AM628" s="684"/>
      <c r="AN628" s="684"/>
      <c r="AO628" s="685"/>
    </row>
    <row r="629" spans="2:41" ht="13.35" customHeight="1">
      <c r="B629" s="135"/>
      <c r="I629" s="136"/>
      <c r="J629" s="135"/>
      <c r="M629" s="136"/>
      <c r="N629" s="135" t="s">
        <v>32</v>
      </c>
      <c r="Q629" s="136"/>
      <c r="R629" s="686"/>
      <c r="S629" s="687"/>
      <c r="T629" s="687"/>
      <c r="U629" s="687"/>
      <c r="V629" s="687"/>
      <c r="W629" s="687"/>
      <c r="X629" s="687"/>
      <c r="Y629" s="687"/>
      <c r="Z629" s="687"/>
      <c r="AA629" s="687"/>
      <c r="AB629" s="687"/>
      <c r="AC629" s="687"/>
      <c r="AD629" s="687"/>
      <c r="AE629" s="687"/>
      <c r="AF629" s="687"/>
      <c r="AG629" s="687"/>
      <c r="AH629" s="687"/>
      <c r="AI629" s="687"/>
      <c r="AJ629" s="687"/>
      <c r="AK629" s="687"/>
      <c r="AL629" s="687"/>
      <c r="AM629" s="687"/>
      <c r="AN629" s="687"/>
      <c r="AO629" s="688"/>
    </row>
    <row r="630" spans="2:41" ht="3.75" customHeight="1">
      <c r="B630" s="135"/>
      <c r="I630" s="136"/>
      <c r="J630" s="135"/>
      <c r="M630" s="136"/>
      <c r="N630" s="140"/>
      <c r="O630" s="141"/>
      <c r="P630" s="141"/>
      <c r="Q630" s="142"/>
      <c r="R630" s="689"/>
      <c r="S630" s="690"/>
      <c r="T630" s="690"/>
      <c r="U630" s="690"/>
      <c r="V630" s="690"/>
      <c r="W630" s="690"/>
      <c r="X630" s="690"/>
      <c r="Y630" s="690"/>
      <c r="Z630" s="690"/>
      <c r="AA630" s="690"/>
      <c r="AB630" s="690"/>
      <c r="AC630" s="690"/>
      <c r="AD630" s="690"/>
      <c r="AE630" s="690"/>
      <c r="AF630" s="690"/>
      <c r="AG630" s="690"/>
      <c r="AH630" s="690"/>
      <c r="AI630" s="690"/>
      <c r="AJ630" s="690"/>
      <c r="AK630" s="690"/>
      <c r="AL630" s="690"/>
      <c r="AM630" s="690"/>
      <c r="AN630" s="690"/>
      <c r="AO630" s="691"/>
    </row>
    <row r="631" spans="2:41" ht="3.75" customHeight="1">
      <c r="B631" s="135"/>
      <c r="I631" s="136"/>
      <c r="J631" s="130"/>
      <c r="K631" s="131"/>
      <c r="L631" s="131"/>
      <c r="M631" s="132"/>
      <c r="N631" s="644"/>
      <c r="O631" s="645"/>
      <c r="P631" s="645"/>
      <c r="Q631" s="646"/>
      <c r="R631" s="644"/>
      <c r="S631" s="645"/>
      <c r="T631" s="645"/>
      <c r="U631" s="645"/>
      <c r="V631" s="645"/>
      <c r="W631" s="645"/>
      <c r="X631" s="645"/>
      <c r="Y631" s="645"/>
      <c r="Z631" s="645"/>
      <c r="AA631" s="646"/>
      <c r="AB631" s="644"/>
      <c r="AC631" s="645"/>
      <c r="AD631" s="645"/>
      <c r="AE631" s="646"/>
      <c r="AF631" s="645"/>
      <c r="AG631" s="645"/>
      <c r="AH631" s="645"/>
      <c r="AI631" s="645"/>
      <c r="AJ631" s="645"/>
      <c r="AK631" s="645"/>
      <c r="AL631" s="645"/>
      <c r="AM631" s="645"/>
      <c r="AN631" s="645"/>
      <c r="AO631" s="646"/>
    </row>
    <row r="632" spans="2:41" ht="13.35" customHeight="1">
      <c r="B632" s="135"/>
      <c r="I632" s="136"/>
      <c r="J632" s="135" t="s">
        <v>4002</v>
      </c>
      <c r="M632" s="136"/>
      <c r="N632" s="629" t="s">
        <v>27</v>
      </c>
      <c r="O632" s="630"/>
      <c r="P632" s="630"/>
      <c r="Q632" s="632"/>
      <c r="R632" s="629"/>
      <c r="S632" s="719"/>
      <c r="T632" s="682"/>
      <c r="U632" s="682"/>
      <c r="V632" s="682"/>
      <c r="W632" s="682"/>
      <c r="X632" s="682"/>
      <c r="Y632" s="682"/>
      <c r="Z632" s="682"/>
      <c r="AA632" s="681"/>
      <c r="AB632" s="629" t="s">
        <v>28</v>
      </c>
      <c r="AC632" s="630"/>
      <c r="AD632" s="630"/>
      <c r="AE632" s="632"/>
      <c r="AF632" s="629"/>
      <c r="AG632" s="720"/>
      <c r="AH632" s="682"/>
      <c r="AI632" s="682"/>
      <c r="AJ632" s="682"/>
      <c r="AK632" s="682"/>
      <c r="AL632" s="682"/>
      <c r="AM632" s="682"/>
      <c r="AN632" s="682"/>
      <c r="AO632" s="681"/>
    </row>
    <row r="633" spans="2:41" ht="3.75" customHeight="1">
      <c r="B633" s="135"/>
      <c r="I633" s="136"/>
      <c r="J633" s="135"/>
      <c r="M633" s="136"/>
      <c r="N633" s="638"/>
      <c r="O633" s="639"/>
      <c r="P633" s="639"/>
      <c r="Q633" s="640"/>
      <c r="R633" s="638"/>
      <c r="S633" s="639"/>
      <c r="T633" s="639"/>
      <c r="U633" s="639"/>
      <c r="V633" s="639"/>
      <c r="W633" s="639"/>
      <c r="X633" s="639"/>
      <c r="Y633" s="639"/>
      <c r="Z633" s="639"/>
      <c r="AA633" s="640"/>
      <c r="AB633" s="638"/>
      <c r="AC633" s="639"/>
      <c r="AD633" s="639"/>
      <c r="AE633" s="640"/>
      <c r="AF633" s="639"/>
      <c r="AG633" s="639"/>
      <c r="AH633" s="639"/>
      <c r="AI633" s="639"/>
      <c r="AJ633" s="639"/>
      <c r="AK633" s="639"/>
      <c r="AL633" s="639"/>
      <c r="AM633" s="639"/>
      <c r="AN633" s="639"/>
      <c r="AO633" s="640"/>
    </row>
    <row r="634" spans="2:41" ht="3.75" customHeight="1">
      <c r="B634" s="135"/>
      <c r="I634" s="136"/>
      <c r="J634" s="135"/>
      <c r="M634" s="136"/>
      <c r="N634" s="644"/>
      <c r="O634" s="645"/>
      <c r="P634" s="645"/>
      <c r="Q634" s="646"/>
      <c r="R634" s="644"/>
      <c r="S634" s="645"/>
      <c r="T634" s="645"/>
      <c r="U634" s="645"/>
      <c r="V634" s="645"/>
      <c r="W634" s="645"/>
      <c r="X634" s="645"/>
      <c r="Y634" s="645"/>
      <c r="Z634" s="645"/>
      <c r="AA634" s="646"/>
      <c r="AB634" s="644"/>
      <c r="AC634" s="645"/>
      <c r="AD634" s="645"/>
      <c r="AE634" s="646"/>
      <c r="AF634" s="644"/>
      <c r="AG634" s="645"/>
      <c r="AH634" s="645"/>
      <c r="AI634" s="645"/>
      <c r="AJ634" s="645"/>
      <c r="AK634" s="645"/>
      <c r="AL634" s="645"/>
      <c r="AM634" s="645"/>
      <c r="AN634" s="645"/>
      <c r="AO634" s="646"/>
    </row>
    <row r="635" spans="2:41" ht="13.35" customHeight="1">
      <c r="B635" s="135"/>
      <c r="I635" s="136"/>
      <c r="J635" s="135"/>
      <c r="M635" s="136"/>
      <c r="N635" s="629" t="s">
        <v>3990</v>
      </c>
      <c r="O635" s="630"/>
      <c r="P635" s="630"/>
      <c r="Q635" s="632"/>
      <c r="R635" s="629"/>
      <c r="S635" s="680"/>
      <c r="T635" s="681"/>
      <c r="U635" s="630"/>
      <c r="V635" s="647"/>
      <c r="W635" s="630" t="s">
        <v>12</v>
      </c>
      <c r="X635" s="647"/>
      <c r="Y635" s="630" t="s">
        <v>11</v>
      </c>
      <c r="Z635" s="647"/>
      <c r="AA635" s="632" t="s">
        <v>364</v>
      </c>
      <c r="AB635" s="629" t="s">
        <v>66</v>
      </c>
      <c r="AC635" s="630"/>
      <c r="AD635" s="630"/>
      <c r="AE635" s="632"/>
      <c r="AF635" s="629"/>
      <c r="AG635" s="680"/>
      <c r="AH635" s="681"/>
      <c r="AI635" s="630"/>
      <c r="AJ635" s="647"/>
      <c r="AK635" s="630" t="s">
        <v>12</v>
      </c>
      <c r="AL635" s="647"/>
      <c r="AM635" s="630" t="s">
        <v>11</v>
      </c>
      <c r="AN635" s="647"/>
      <c r="AO635" s="632" t="s">
        <v>364</v>
      </c>
    </row>
    <row r="636" spans="2:41" ht="3.75" customHeight="1">
      <c r="B636" s="135"/>
      <c r="I636" s="136"/>
      <c r="J636" s="135"/>
      <c r="M636" s="136"/>
      <c r="N636" s="638"/>
      <c r="O636" s="639"/>
      <c r="P636" s="639"/>
      <c r="Q636" s="640"/>
      <c r="R636" s="638"/>
      <c r="S636" s="639"/>
      <c r="T636" s="639"/>
      <c r="U636" s="639"/>
      <c r="V636" s="639"/>
      <c r="W636" s="639"/>
      <c r="X636" s="639"/>
      <c r="Y636" s="639"/>
      <c r="Z636" s="639"/>
      <c r="AA636" s="640"/>
      <c r="AB636" s="638"/>
      <c r="AC636" s="639"/>
      <c r="AD636" s="639"/>
      <c r="AE636" s="640"/>
      <c r="AF636" s="638"/>
      <c r="AG636" s="639"/>
      <c r="AH636" s="639"/>
      <c r="AI636" s="639"/>
      <c r="AJ636" s="639"/>
      <c r="AK636" s="639"/>
      <c r="AL636" s="639"/>
      <c r="AM636" s="639"/>
      <c r="AN636" s="639"/>
      <c r="AO636" s="640"/>
    </row>
    <row r="637" spans="2:41" ht="3.75" customHeight="1">
      <c r="B637" s="135"/>
      <c r="I637" s="136"/>
      <c r="J637" s="135"/>
      <c r="M637" s="136"/>
      <c r="N637" s="130"/>
      <c r="O637" s="131"/>
      <c r="P637" s="131"/>
      <c r="Q637" s="132"/>
      <c r="R637" s="697">
        <f>新_変更_3!J180</f>
        <v>0</v>
      </c>
      <c r="S637" s="684"/>
      <c r="T637" s="684"/>
      <c r="U637" s="684"/>
      <c r="V637" s="684"/>
      <c r="W637" s="684"/>
      <c r="X637" s="684"/>
      <c r="Y637" s="684"/>
      <c r="Z637" s="684"/>
      <c r="AA637" s="684"/>
      <c r="AB637" s="684"/>
      <c r="AC637" s="684"/>
      <c r="AD637" s="684"/>
      <c r="AE637" s="684"/>
      <c r="AF637" s="684"/>
      <c r="AG637" s="684"/>
      <c r="AH637" s="684"/>
      <c r="AI637" s="684"/>
      <c r="AJ637" s="685"/>
      <c r="AK637" s="645"/>
      <c r="AL637" s="645"/>
      <c r="AM637" s="645"/>
      <c r="AN637" s="645"/>
      <c r="AO637" s="646"/>
    </row>
    <row r="638" spans="2:41" ht="13.35" customHeight="1">
      <c r="B638" s="135"/>
      <c r="I638" s="136"/>
      <c r="J638" s="135"/>
      <c r="M638" s="136"/>
      <c r="N638" s="135" t="s">
        <v>8</v>
      </c>
      <c r="Q638" s="136"/>
      <c r="R638" s="686"/>
      <c r="S638" s="687"/>
      <c r="T638" s="687"/>
      <c r="U638" s="687"/>
      <c r="V638" s="687"/>
      <c r="W638" s="687"/>
      <c r="X638" s="687"/>
      <c r="Y638" s="687"/>
      <c r="Z638" s="687"/>
      <c r="AA638" s="687"/>
      <c r="AB638" s="687"/>
      <c r="AC638" s="687"/>
      <c r="AD638" s="687"/>
      <c r="AE638" s="687"/>
      <c r="AF638" s="687"/>
      <c r="AG638" s="687"/>
      <c r="AH638" s="687"/>
      <c r="AI638" s="687"/>
      <c r="AJ638" s="688"/>
      <c r="AK638" s="630"/>
      <c r="AL638" s="634" t="s">
        <v>13</v>
      </c>
      <c r="AM638" s="630" t="s">
        <v>29</v>
      </c>
      <c r="AN638" s="630"/>
      <c r="AO638" s="632"/>
    </row>
    <row r="639" spans="2:41" ht="3.75" customHeight="1">
      <c r="B639" s="135"/>
      <c r="I639" s="136"/>
      <c r="J639" s="135"/>
      <c r="M639" s="136"/>
      <c r="N639" s="140"/>
      <c r="O639" s="141"/>
      <c r="P639" s="141"/>
      <c r="Q639" s="142"/>
      <c r="R639" s="689"/>
      <c r="S639" s="690"/>
      <c r="T639" s="690"/>
      <c r="U639" s="690"/>
      <c r="V639" s="690"/>
      <c r="W639" s="690"/>
      <c r="X639" s="690"/>
      <c r="Y639" s="690"/>
      <c r="Z639" s="690"/>
      <c r="AA639" s="690"/>
      <c r="AB639" s="690"/>
      <c r="AC639" s="690"/>
      <c r="AD639" s="690"/>
      <c r="AE639" s="690"/>
      <c r="AF639" s="690"/>
      <c r="AG639" s="690"/>
      <c r="AH639" s="690"/>
      <c r="AI639" s="690"/>
      <c r="AJ639" s="691"/>
      <c r="AK639" s="639"/>
      <c r="AL639" s="639"/>
      <c r="AM639" s="639"/>
      <c r="AN639" s="639"/>
      <c r="AO639" s="640"/>
    </row>
    <row r="640" spans="2:41" ht="3.75" hidden="1" customHeight="1">
      <c r="B640" s="135"/>
      <c r="I640" s="136"/>
      <c r="J640" s="135"/>
      <c r="M640" s="136"/>
      <c r="N640" s="644"/>
      <c r="O640" s="645"/>
      <c r="P640" s="645"/>
      <c r="Q640" s="646"/>
      <c r="R640" s="679"/>
      <c r="S640" s="671"/>
      <c r="T640" s="671"/>
      <c r="U640" s="671"/>
      <c r="V640" s="671"/>
      <c r="W640" s="671"/>
      <c r="X640" s="671"/>
      <c r="Y640" s="671"/>
      <c r="Z640" s="671"/>
      <c r="AA640" s="671"/>
      <c r="AB640" s="671"/>
      <c r="AC640" s="671"/>
      <c r="AD640" s="671"/>
      <c r="AE640" s="671"/>
      <c r="AF640" s="671"/>
      <c r="AG640" s="671"/>
      <c r="AH640" s="671"/>
      <c r="AI640" s="671"/>
      <c r="AJ640" s="671"/>
      <c r="AK640" s="671"/>
      <c r="AL640" s="671"/>
      <c r="AM640" s="671"/>
      <c r="AN640" s="671"/>
      <c r="AO640" s="672"/>
    </row>
    <row r="641" spans="2:41" ht="13.35" hidden="1" customHeight="1">
      <c r="B641" s="135"/>
      <c r="I641" s="136"/>
      <c r="J641" s="135"/>
      <c r="M641" s="136"/>
      <c r="N641" s="629" t="s">
        <v>61</v>
      </c>
      <c r="O641" s="630"/>
      <c r="P641" s="630"/>
      <c r="Q641" s="632"/>
      <c r="R641" s="673"/>
      <c r="S641" s="674"/>
      <c r="T641" s="674"/>
      <c r="U641" s="674"/>
      <c r="V641" s="674"/>
      <c r="W641" s="674"/>
      <c r="X641" s="674"/>
      <c r="Y641" s="674"/>
      <c r="Z641" s="674"/>
      <c r="AA641" s="674"/>
      <c r="AB641" s="674"/>
      <c r="AC641" s="674"/>
      <c r="AD641" s="674"/>
      <c r="AE641" s="674"/>
      <c r="AF641" s="674"/>
      <c r="AG641" s="674"/>
      <c r="AH641" s="674"/>
      <c r="AI641" s="674"/>
      <c r="AJ641" s="674"/>
      <c r="AK641" s="674"/>
      <c r="AL641" s="674"/>
      <c r="AM641" s="674"/>
      <c r="AN641" s="674"/>
      <c r="AO641" s="675"/>
    </row>
    <row r="642" spans="2:41" ht="3.75" hidden="1" customHeight="1">
      <c r="B642" s="135"/>
      <c r="I642" s="136"/>
      <c r="J642" s="135"/>
      <c r="M642" s="136"/>
      <c r="N642" s="629"/>
      <c r="O642" s="630"/>
      <c r="P642" s="630"/>
      <c r="Q642" s="632"/>
      <c r="R642" s="676"/>
      <c r="S642" s="677"/>
      <c r="T642" s="677"/>
      <c r="U642" s="677"/>
      <c r="V642" s="677"/>
      <c r="W642" s="677"/>
      <c r="X642" s="677"/>
      <c r="Y642" s="677"/>
      <c r="Z642" s="677"/>
      <c r="AA642" s="677"/>
      <c r="AB642" s="677"/>
      <c r="AC642" s="677"/>
      <c r="AD642" s="677"/>
      <c r="AE642" s="677"/>
      <c r="AF642" s="677"/>
      <c r="AG642" s="677"/>
      <c r="AH642" s="677"/>
      <c r="AI642" s="677"/>
      <c r="AJ642" s="677"/>
      <c r="AK642" s="677"/>
      <c r="AL642" s="677"/>
      <c r="AM642" s="677"/>
      <c r="AN642" s="677"/>
      <c r="AO642" s="678"/>
    </row>
    <row r="643" spans="2:41" ht="3.75" hidden="1" customHeight="1">
      <c r="B643" s="135"/>
      <c r="I643" s="136"/>
      <c r="J643" s="135"/>
      <c r="N643" s="644"/>
      <c r="O643" s="645"/>
      <c r="P643" s="645"/>
      <c r="Q643" s="646"/>
      <c r="R643" s="630"/>
      <c r="S643" s="630"/>
      <c r="T643" s="630"/>
      <c r="U643" s="698"/>
      <c r="V643" s="699"/>
      <c r="W643" s="699"/>
      <c r="X643" s="700"/>
      <c r="Y643" s="645"/>
      <c r="Z643" s="707"/>
      <c r="AA643" s="699"/>
      <c r="AB643" s="699"/>
      <c r="AC643" s="708"/>
      <c r="AD643" s="630"/>
      <c r="AE643" s="630"/>
      <c r="AF643" s="630"/>
      <c r="AG643" s="679"/>
      <c r="AH643" s="671"/>
      <c r="AI643" s="671"/>
      <c r="AJ643" s="671"/>
      <c r="AK643" s="671"/>
      <c r="AL643" s="671"/>
      <c r="AM643" s="671"/>
      <c r="AN643" s="671"/>
      <c r="AO643" s="672"/>
    </row>
    <row r="644" spans="2:41" ht="13.35" hidden="1" customHeight="1">
      <c r="B644" s="135"/>
      <c r="I644" s="136"/>
      <c r="J644" s="135"/>
      <c r="N644" s="629"/>
      <c r="O644" s="630"/>
      <c r="P644" s="630"/>
      <c r="Q644" s="632"/>
      <c r="R644" s="630" t="s">
        <v>15</v>
      </c>
      <c r="S644" s="630"/>
      <c r="T644" s="630"/>
      <c r="U644" s="701"/>
      <c r="V644" s="702"/>
      <c r="W644" s="702"/>
      <c r="X644" s="703"/>
      <c r="Y644" s="662" t="s">
        <v>359</v>
      </c>
      <c r="Z644" s="709"/>
      <c r="AA644" s="702"/>
      <c r="AB644" s="702"/>
      <c r="AC644" s="710"/>
      <c r="AD644" s="630" t="s">
        <v>56</v>
      </c>
      <c r="AE644" s="630"/>
      <c r="AF644" s="630"/>
      <c r="AG644" s="673"/>
      <c r="AH644" s="674"/>
      <c r="AI644" s="674"/>
      <c r="AJ644" s="674"/>
      <c r="AK644" s="674"/>
      <c r="AL644" s="674"/>
      <c r="AM644" s="674"/>
      <c r="AN644" s="674"/>
      <c r="AO644" s="675"/>
    </row>
    <row r="645" spans="2:41" ht="3.75" hidden="1" customHeight="1">
      <c r="B645" s="135"/>
      <c r="I645" s="136"/>
      <c r="J645" s="135"/>
      <c r="N645" s="629"/>
      <c r="O645" s="630"/>
      <c r="P645" s="630"/>
      <c r="Q645" s="632"/>
      <c r="R645" s="639"/>
      <c r="S645" s="639"/>
      <c r="T645" s="639"/>
      <c r="U645" s="704"/>
      <c r="V645" s="705"/>
      <c r="W645" s="705"/>
      <c r="X645" s="706"/>
      <c r="Y645" s="639"/>
      <c r="Z645" s="711"/>
      <c r="AA645" s="705"/>
      <c r="AB645" s="705"/>
      <c r="AC645" s="712"/>
      <c r="AD645" s="639"/>
      <c r="AE645" s="639"/>
      <c r="AF645" s="639"/>
      <c r="AG645" s="676"/>
      <c r="AH645" s="677"/>
      <c r="AI645" s="677"/>
      <c r="AJ645" s="677"/>
      <c r="AK645" s="677"/>
      <c r="AL645" s="677"/>
      <c r="AM645" s="677"/>
      <c r="AN645" s="677"/>
      <c r="AO645" s="678"/>
    </row>
    <row r="646" spans="2:41" ht="3.75" hidden="1" customHeight="1">
      <c r="B646" s="135"/>
      <c r="I646" s="136"/>
      <c r="J646" s="135"/>
      <c r="N646" s="629"/>
      <c r="O646" s="630"/>
      <c r="P646" s="630"/>
      <c r="Q646" s="632"/>
      <c r="R646" s="645"/>
      <c r="S646" s="645"/>
      <c r="T646" s="646"/>
      <c r="U646" s="679"/>
      <c r="V646" s="671"/>
      <c r="W646" s="671"/>
      <c r="X646" s="671"/>
      <c r="Y646" s="671"/>
      <c r="Z646" s="671"/>
      <c r="AA646" s="671"/>
      <c r="AB646" s="671"/>
      <c r="AC646" s="672"/>
      <c r="AD646" s="644"/>
      <c r="AE646" s="645"/>
      <c r="AF646" s="646"/>
      <c r="AG646" s="679"/>
      <c r="AH646" s="671"/>
      <c r="AI646" s="671"/>
      <c r="AJ646" s="671"/>
      <c r="AK646" s="671"/>
      <c r="AL646" s="671"/>
      <c r="AM646" s="671"/>
      <c r="AN646" s="671"/>
      <c r="AO646" s="672"/>
    </row>
    <row r="647" spans="2:41" ht="13.35" hidden="1" customHeight="1">
      <c r="B647" s="135"/>
      <c r="I647" s="136"/>
      <c r="N647" s="629" t="s">
        <v>23</v>
      </c>
      <c r="O647" s="630"/>
      <c r="P647" s="630"/>
      <c r="Q647" s="632"/>
      <c r="R647" s="630" t="s">
        <v>17</v>
      </c>
      <c r="S647" s="630"/>
      <c r="T647" s="632"/>
      <c r="U647" s="673"/>
      <c r="V647" s="674"/>
      <c r="W647" s="674"/>
      <c r="X647" s="674"/>
      <c r="Y647" s="674"/>
      <c r="Z647" s="674"/>
      <c r="AA647" s="674"/>
      <c r="AB647" s="674"/>
      <c r="AC647" s="675"/>
      <c r="AD647" s="629" t="s">
        <v>18</v>
      </c>
      <c r="AE647" s="630"/>
      <c r="AF647" s="632"/>
      <c r="AG647" s="673"/>
      <c r="AH647" s="674"/>
      <c r="AI647" s="674"/>
      <c r="AJ647" s="674"/>
      <c r="AK647" s="674"/>
      <c r="AL647" s="674"/>
      <c r="AM647" s="674"/>
      <c r="AN647" s="674"/>
      <c r="AO647" s="675"/>
    </row>
    <row r="648" spans="2:41" ht="3.75" hidden="1" customHeight="1">
      <c r="B648" s="135"/>
      <c r="I648" s="136"/>
      <c r="J648" s="135"/>
      <c r="N648" s="629"/>
      <c r="O648" s="630"/>
      <c r="P648" s="630"/>
      <c r="Q648" s="632"/>
      <c r="R648" s="639"/>
      <c r="S648" s="639"/>
      <c r="T648" s="640"/>
      <c r="U648" s="676"/>
      <c r="V648" s="677"/>
      <c r="W648" s="677"/>
      <c r="X648" s="677"/>
      <c r="Y648" s="677"/>
      <c r="Z648" s="677"/>
      <c r="AA648" s="677"/>
      <c r="AB648" s="677"/>
      <c r="AC648" s="678"/>
      <c r="AD648" s="638"/>
      <c r="AE648" s="639"/>
      <c r="AF648" s="640"/>
      <c r="AG648" s="676"/>
      <c r="AH648" s="677"/>
      <c r="AI648" s="677"/>
      <c r="AJ648" s="677"/>
      <c r="AK648" s="677"/>
      <c r="AL648" s="677"/>
      <c r="AM648" s="677"/>
      <c r="AN648" s="677"/>
      <c r="AO648" s="678"/>
    </row>
    <row r="649" spans="2:41" ht="3.75" hidden="1" customHeight="1">
      <c r="B649" s="135"/>
      <c r="I649" s="136"/>
      <c r="J649" s="135"/>
      <c r="N649" s="629"/>
      <c r="O649" s="630"/>
      <c r="P649" s="630"/>
      <c r="Q649" s="632"/>
      <c r="R649" s="645"/>
      <c r="S649" s="645"/>
      <c r="T649" s="646"/>
      <c r="U649" s="679"/>
      <c r="V649" s="671"/>
      <c r="W649" s="671"/>
      <c r="X649" s="671"/>
      <c r="Y649" s="671"/>
      <c r="Z649" s="671"/>
      <c r="AA649" s="671"/>
      <c r="AB649" s="671"/>
      <c r="AC649" s="672"/>
      <c r="AD649" s="644"/>
      <c r="AE649" s="645"/>
      <c r="AF649" s="646"/>
      <c r="AG649" s="679"/>
      <c r="AH649" s="671"/>
      <c r="AI649" s="671"/>
      <c r="AJ649" s="671"/>
      <c r="AK649" s="671"/>
      <c r="AL649" s="671"/>
      <c r="AM649" s="671"/>
      <c r="AN649" s="671"/>
      <c r="AO649" s="672"/>
    </row>
    <row r="650" spans="2:41" ht="13.35" hidden="1" customHeight="1">
      <c r="B650" s="135"/>
      <c r="I650" s="136"/>
      <c r="J650" s="135"/>
      <c r="N650" s="629"/>
      <c r="O650" s="630"/>
      <c r="P650" s="630"/>
      <c r="Q650" s="632"/>
      <c r="R650" s="630" t="s">
        <v>19</v>
      </c>
      <c r="S650" s="630"/>
      <c r="T650" s="632"/>
      <c r="U650" s="673"/>
      <c r="V650" s="674"/>
      <c r="W650" s="674"/>
      <c r="X650" s="674"/>
      <c r="Y650" s="674"/>
      <c r="Z650" s="674"/>
      <c r="AA650" s="674"/>
      <c r="AB650" s="674"/>
      <c r="AC650" s="675"/>
      <c r="AD650" s="629" t="s">
        <v>20</v>
      </c>
      <c r="AE650" s="630"/>
      <c r="AF650" s="632"/>
      <c r="AG650" s="673"/>
      <c r="AH650" s="674"/>
      <c r="AI650" s="674"/>
      <c r="AJ650" s="674"/>
      <c r="AK650" s="674"/>
      <c r="AL650" s="674"/>
      <c r="AM650" s="674"/>
      <c r="AN650" s="674"/>
      <c r="AO650" s="675"/>
    </row>
    <row r="651" spans="2:41" ht="3.75" hidden="1" customHeight="1">
      <c r="B651" s="135"/>
      <c r="I651" s="136"/>
      <c r="J651" s="135"/>
      <c r="N651" s="638"/>
      <c r="O651" s="639"/>
      <c r="P651" s="639"/>
      <c r="Q651" s="640"/>
      <c r="R651" s="639"/>
      <c r="S651" s="639"/>
      <c r="T651" s="640"/>
      <c r="U651" s="676"/>
      <c r="V651" s="677"/>
      <c r="W651" s="677"/>
      <c r="X651" s="677"/>
      <c r="Y651" s="677"/>
      <c r="Z651" s="677"/>
      <c r="AA651" s="677"/>
      <c r="AB651" s="677"/>
      <c r="AC651" s="678"/>
      <c r="AD651" s="638"/>
      <c r="AE651" s="639"/>
      <c r="AF651" s="640"/>
      <c r="AG651" s="676"/>
      <c r="AH651" s="677"/>
      <c r="AI651" s="677"/>
      <c r="AJ651" s="677"/>
      <c r="AK651" s="677"/>
      <c r="AL651" s="677"/>
      <c r="AM651" s="677"/>
      <c r="AN651" s="677"/>
      <c r="AO651" s="678"/>
    </row>
    <row r="652" spans="2:41" ht="3.75" hidden="1" customHeight="1">
      <c r="B652" s="135"/>
      <c r="I652" s="136"/>
      <c r="J652" s="135"/>
      <c r="M652" s="136"/>
      <c r="N652" s="629"/>
      <c r="O652" s="630"/>
      <c r="P652" s="630"/>
      <c r="Q652" s="632"/>
      <c r="R652" s="644"/>
      <c r="S652" s="645"/>
      <c r="T652" s="645"/>
      <c r="U652" s="645"/>
      <c r="V652" s="645"/>
      <c r="W652" s="645"/>
      <c r="X652" s="645"/>
      <c r="Y652" s="645"/>
      <c r="Z652" s="645"/>
      <c r="AA652" s="645"/>
      <c r="AB652" s="645"/>
      <c r="AC652" s="645"/>
      <c r="AD652" s="645"/>
      <c r="AE652" s="645"/>
      <c r="AF652" s="645"/>
      <c r="AG652" s="645"/>
      <c r="AH652" s="645"/>
      <c r="AI652" s="645"/>
      <c r="AJ652" s="645"/>
      <c r="AK652" s="645"/>
      <c r="AL652" s="645"/>
      <c r="AM652" s="645"/>
      <c r="AN652" s="645"/>
      <c r="AO652" s="646"/>
    </row>
    <row r="653" spans="2:41" ht="13.35" hidden="1" customHeight="1">
      <c r="B653" s="135"/>
      <c r="I653" s="136"/>
      <c r="J653" s="135"/>
      <c r="M653" s="136"/>
      <c r="N653" s="629" t="s">
        <v>111</v>
      </c>
      <c r="O653" s="630"/>
      <c r="P653" s="630"/>
      <c r="Q653" s="632"/>
      <c r="R653" s="629"/>
      <c r="S653" s="680"/>
      <c r="T653" s="681"/>
      <c r="U653" s="630"/>
      <c r="V653" s="647"/>
      <c r="W653" s="630" t="s">
        <v>12</v>
      </c>
      <c r="X653" s="647"/>
      <c r="Y653" s="630" t="s">
        <v>11</v>
      </c>
      <c r="Z653" s="647"/>
      <c r="AA653" s="630" t="s">
        <v>364</v>
      </c>
      <c r="AB653" s="630"/>
      <c r="AC653" s="630"/>
      <c r="AD653" s="630"/>
      <c r="AE653" s="630"/>
      <c r="AF653" s="630"/>
      <c r="AG653" s="630"/>
      <c r="AH653" s="630"/>
      <c r="AI653" s="630"/>
      <c r="AJ653" s="630"/>
      <c r="AK653" s="630"/>
      <c r="AL653" s="630"/>
      <c r="AM653" s="630"/>
      <c r="AN653" s="630"/>
      <c r="AO653" s="632"/>
    </row>
    <row r="654" spans="2:41" ht="3.75" hidden="1" customHeight="1">
      <c r="B654" s="135"/>
      <c r="I654" s="136"/>
      <c r="J654" s="135"/>
      <c r="M654" s="136"/>
      <c r="N654" s="629"/>
      <c r="O654" s="630"/>
      <c r="P654" s="630"/>
      <c r="Q654" s="632"/>
      <c r="R654" s="629"/>
      <c r="S654" s="630"/>
      <c r="T654" s="630"/>
      <c r="U654" s="630"/>
      <c r="V654" s="630"/>
      <c r="W654" s="630"/>
      <c r="X654" s="630"/>
      <c r="Y654" s="630"/>
      <c r="Z654" s="630"/>
      <c r="AA654" s="630"/>
      <c r="AB654" s="630"/>
      <c r="AC654" s="630"/>
      <c r="AD654" s="630"/>
      <c r="AE654" s="630"/>
      <c r="AF654" s="630"/>
      <c r="AG654" s="630"/>
      <c r="AH654" s="630"/>
      <c r="AI654" s="630"/>
      <c r="AJ654" s="630"/>
      <c r="AK654" s="630"/>
      <c r="AL654" s="630"/>
      <c r="AM654" s="630"/>
      <c r="AN654" s="630"/>
      <c r="AO654" s="632"/>
    </row>
    <row r="655" spans="2:41" ht="3.75" hidden="1" customHeight="1">
      <c r="B655" s="135"/>
      <c r="I655" s="136"/>
      <c r="J655" s="135"/>
      <c r="M655" s="136"/>
      <c r="N655" s="644"/>
      <c r="O655" s="645"/>
      <c r="P655" s="645"/>
      <c r="Q655" s="645"/>
      <c r="R655" s="713"/>
      <c r="S655" s="716"/>
      <c r="T655" s="645"/>
      <c r="U655" s="698"/>
      <c r="V655" s="644"/>
      <c r="W655" s="645"/>
      <c r="X655" s="645"/>
      <c r="Y655" s="645"/>
      <c r="Z655" s="645"/>
      <c r="AA655" s="645"/>
      <c r="AB655" s="645"/>
      <c r="AC655" s="645"/>
      <c r="AD655" s="645"/>
      <c r="AE655" s="645"/>
      <c r="AF655" s="645"/>
      <c r="AG655" s="645"/>
      <c r="AH655" s="649"/>
      <c r="AI655" s="649"/>
      <c r="AJ655" s="645"/>
      <c r="AK655" s="651"/>
      <c r="AL655" s="645"/>
      <c r="AM655" s="645"/>
      <c r="AN655" s="645"/>
      <c r="AO655" s="646"/>
    </row>
    <row r="656" spans="2:41" ht="13.35" hidden="1" customHeight="1">
      <c r="B656" s="135"/>
      <c r="I656" s="136"/>
      <c r="J656" s="135"/>
      <c r="M656" s="136"/>
      <c r="N656" s="629" t="s">
        <v>30</v>
      </c>
      <c r="O656" s="630"/>
      <c r="P656" s="630"/>
      <c r="Q656" s="630"/>
      <c r="R656" s="714"/>
      <c r="S656" s="717"/>
      <c r="T656" s="630" t="s">
        <v>388</v>
      </c>
      <c r="U656" s="701"/>
      <c r="V656" s="629" t="s">
        <v>112</v>
      </c>
      <c r="W656" s="630"/>
      <c r="X656" s="630"/>
      <c r="Y656" s="630"/>
      <c r="Z656" s="630"/>
      <c r="AA656" s="630"/>
      <c r="AB656" s="630"/>
      <c r="AC656" s="630"/>
      <c r="AD656" s="630"/>
      <c r="AE656" s="630"/>
      <c r="AF656" s="630"/>
      <c r="AG656" s="630"/>
      <c r="AH656" s="636"/>
      <c r="AI656" s="636"/>
      <c r="AJ656" s="630"/>
      <c r="AK656" s="654"/>
      <c r="AL656" s="630"/>
      <c r="AM656" s="630"/>
      <c r="AN656" s="630"/>
      <c r="AO656" s="632"/>
    </row>
    <row r="657" spans="2:41" ht="3.75" hidden="1" customHeight="1">
      <c r="B657" s="135"/>
      <c r="I657" s="136"/>
      <c r="J657" s="135"/>
      <c r="M657" s="136"/>
      <c r="N657" s="629"/>
      <c r="O657" s="630"/>
      <c r="P657" s="630"/>
      <c r="Q657" s="630"/>
      <c r="R657" s="715"/>
      <c r="S657" s="718"/>
      <c r="T657" s="639"/>
      <c r="U657" s="704"/>
      <c r="V657" s="638"/>
      <c r="W657" s="639"/>
      <c r="X657" s="639"/>
      <c r="Y657" s="639"/>
      <c r="Z657" s="639"/>
      <c r="AA657" s="639"/>
      <c r="AB657" s="639"/>
      <c r="AC657" s="639"/>
      <c r="AD657" s="639"/>
      <c r="AE657" s="639"/>
      <c r="AF657" s="639"/>
      <c r="AG657" s="639"/>
      <c r="AH657" s="642"/>
      <c r="AI657" s="642"/>
      <c r="AJ657" s="639"/>
      <c r="AK657" s="657"/>
      <c r="AL657" s="639"/>
      <c r="AM657" s="639"/>
      <c r="AN657" s="639"/>
      <c r="AO657" s="640"/>
    </row>
    <row r="658" spans="2:41" ht="3.75" hidden="1" customHeight="1">
      <c r="B658" s="135"/>
      <c r="I658" s="136"/>
      <c r="J658" s="135"/>
      <c r="M658" s="136"/>
      <c r="N658" s="644"/>
      <c r="O658" s="645"/>
      <c r="P658" s="645"/>
      <c r="Q658" s="646"/>
      <c r="R658" s="670"/>
      <c r="S658" s="671"/>
      <c r="T658" s="671"/>
      <c r="U658" s="672"/>
      <c r="V658" s="673"/>
      <c r="W658" s="675"/>
      <c r="X658" s="679"/>
      <c r="Y658" s="671"/>
      <c r="Z658" s="671"/>
      <c r="AA658" s="672"/>
      <c r="AB658" s="630"/>
      <c r="AC658" s="630"/>
      <c r="AD658" s="630"/>
      <c r="AE658" s="630"/>
      <c r="AF658" s="630"/>
      <c r="AG658" s="630"/>
      <c r="AH658" s="630"/>
      <c r="AI658" s="645"/>
      <c r="AJ658" s="630"/>
      <c r="AK658" s="630"/>
      <c r="AL658" s="630"/>
      <c r="AM658" s="630"/>
      <c r="AN658" s="630"/>
      <c r="AO658" s="632"/>
    </row>
    <row r="659" spans="2:41" ht="13.35" hidden="1" customHeight="1">
      <c r="B659" s="135"/>
      <c r="I659" s="136"/>
      <c r="J659" s="135"/>
      <c r="M659" s="136"/>
      <c r="N659" s="629" t="s">
        <v>114</v>
      </c>
      <c r="O659" s="630"/>
      <c r="P659" s="630"/>
      <c r="Q659" s="632"/>
      <c r="R659" s="673"/>
      <c r="S659" s="674"/>
      <c r="T659" s="674"/>
      <c r="U659" s="675"/>
      <c r="V659" s="673"/>
      <c r="W659" s="675"/>
      <c r="X659" s="673"/>
      <c r="Y659" s="674"/>
      <c r="Z659" s="674"/>
      <c r="AA659" s="675"/>
      <c r="AB659" s="668" t="s">
        <v>171</v>
      </c>
      <c r="AC659" s="630"/>
      <c r="AD659" s="630"/>
      <c r="AE659" s="630"/>
      <c r="AF659" s="630"/>
      <c r="AG659" s="630"/>
      <c r="AH659" s="630"/>
      <c r="AI659" s="630"/>
      <c r="AJ659" s="630"/>
      <c r="AK659" s="630"/>
      <c r="AL659" s="630"/>
      <c r="AM659" s="630"/>
      <c r="AN659" s="630"/>
      <c r="AO659" s="632"/>
    </row>
    <row r="660" spans="2:41" ht="3.75" hidden="1" customHeight="1">
      <c r="B660" s="135"/>
      <c r="I660" s="136"/>
      <c r="J660" s="135"/>
      <c r="M660" s="136"/>
      <c r="N660" s="629"/>
      <c r="O660" s="630"/>
      <c r="P660" s="630"/>
      <c r="Q660" s="632"/>
      <c r="R660" s="676"/>
      <c r="S660" s="677"/>
      <c r="T660" s="677"/>
      <c r="U660" s="678"/>
      <c r="V660" s="676"/>
      <c r="W660" s="678"/>
      <c r="X660" s="676"/>
      <c r="Y660" s="677"/>
      <c r="Z660" s="677"/>
      <c r="AA660" s="678"/>
      <c r="AB660" s="639"/>
      <c r="AC660" s="639"/>
      <c r="AD660" s="639"/>
      <c r="AE660" s="639"/>
      <c r="AF660" s="639"/>
      <c r="AG660" s="639"/>
      <c r="AH660" s="639"/>
      <c r="AI660" s="639"/>
      <c r="AJ660" s="639"/>
      <c r="AK660" s="639"/>
      <c r="AL660" s="639"/>
      <c r="AM660" s="639"/>
      <c r="AN660" s="639"/>
      <c r="AO660" s="640"/>
    </row>
    <row r="661" spans="2:41" ht="3.75" hidden="1" customHeight="1">
      <c r="B661" s="135"/>
      <c r="I661" s="136"/>
      <c r="J661" s="135"/>
      <c r="M661" s="136"/>
      <c r="N661" s="644"/>
      <c r="O661" s="645"/>
      <c r="P661" s="645"/>
      <c r="Q661" s="645"/>
      <c r="R661" s="644"/>
      <c r="S661" s="645"/>
      <c r="T661" s="645"/>
      <c r="U661" s="645"/>
      <c r="V661" s="645"/>
      <c r="W661" s="645"/>
      <c r="X661" s="645"/>
      <c r="Y661" s="645"/>
      <c r="Z661" s="645"/>
      <c r="AA661" s="646"/>
      <c r="AB661" s="644"/>
      <c r="AC661" s="630"/>
      <c r="AD661" s="630"/>
      <c r="AE661" s="630"/>
      <c r="AF661" s="630"/>
      <c r="AG661" s="630"/>
      <c r="AH661" s="630"/>
      <c r="AI661" s="632"/>
      <c r="AJ661" s="644"/>
      <c r="AK661" s="645"/>
      <c r="AL661" s="645"/>
      <c r="AM661" s="645"/>
      <c r="AN661" s="645"/>
      <c r="AO661" s="646"/>
    </row>
    <row r="662" spans="2:41" ht="13.35" hidden="1" customHeight="1">
      <c r="B662" s="135"/>
      <c r="I662" s="136"/>
      <c r="J662" s="135"/>
      <c r="M662" s="136"/>
      <c r="N662" s="629" t="s">
        <v>115</v>
      </c>
      <c r="O662" s="630"/>
      <c r="P662" s="630"/>
      <c r="Q662" s="630"/>
      <c r="R662" s="629"/>
      <c r="S662" s="680"/>
      <c r="T662" s="681"/>
      <c r="U662" s="630"/>
      <c r="V662" s="647"/>
      <c r="W662" s="630" t="s">
        <v>12</v>
      </c>
      <c r="X662" s="647"/>
      <c r="Y662" s="630" t="s">
        <v>11</v>
      </c>
      <c r="Z662" s="647"/>
      <c r="AA662" s="630" t="s">
        <v>364</v>
      </c>
      <c r="AB662" s="629" t="s">
        <v>170</v>
      </c>
      <c r="AC662" s="630"/>
      <c r="AD662" s="630"/>
      <c r="AE662" s="630"/>
      <c r="AF662" s="630"/>
      <c r="AG662" s="630"/>
      <c r="AH662" s="630"/>
      <c r="AI662" s="632"/>
      <c r="AJ662" s="629"/>
      <c r="AK662" s="680"/>
      <c r="AL662" s="682"/>
      <c r="AM662" s="682"/>
      <c r="AN662" s="682"/>
      <c r="AO662" s="681"/>
    </row>
    <row r="663" spans="2:41" ht="3.75" hidden="1" customHeight="1">
      <c r="B663" s="135"/>
      <c r="I663" s="136"/>
      <c r="J663" s="135"/>
      <c r="M663" s="136"/>
      <c r="N663" s="629"/>
      <c r="O663" s="630"/>
      <c r="P663" s="630"/>
      <c r="Q663" s="630"/>
      <c r="R663" s="638"/>
      <c r="S663" s="639"/>
      <c r="T663" s="639"/>
      <c r="U663" s="639"/>
      <c r="V663" s="639"/>
      <c r="W663" s="639"/>
      <c r="X663" s="639"/>
      <c r="Y663" s="639"/>
      <c r="Z663" s="639"/>
      <c r="AA663" s="640"/>
      <c r="AB663" s="638"/>
      <c r="AC663" s="639"/>
      <c r="AD663" s="639"/>
      <c r="AE663" s="639"/>
      <c r="AF663" s="639"/>
      <c r="AG663" s="639"/>
      <c r="AH663" s="639"/>
      <c r="AI663" s="640"/>
      <c r="AJ663" s="638"/>
      <c r="AK663" s="639"/>
      <c r="AL663" s="639"/>
      <c r="AM663" s="639"/>
      <c r="AN663" s="639"/>
      <c r="AO663" s="640"/>
    </row>
    <row r="664" spans="2:41" ht="3.75" customHeight="1">
      <c r="B664" s="135"/>
      <c r="I664" s="136"/>
      <c r="J664" s="135"/>
      <c r="M664" s="136"/>
      <c r="N664" s="130"/>
      <c r="O664" s="131"/>
      <c r="P664" s="131"/>
      <c r="Q664" s="132"/>
      <c r="R664" s="683" t="str" cm="1">
        <f t="array" ref="R664">IF(新_変更_3!AL180&lt;&gt;"",AND(新_変更_3!J179:AB185=新_変更_3!AL179:BD185),"")</f>
        <v/>
      </c>
      <c r="S664" s="684"/>
      <c r="T664" s="684"/>
      <c r="U664" s="684"/>
      <c r="V664" s="684"/>
      <c r="W664" s="684"/>
      <c r="X664" s="684"/>
      <c r="Y664" s="684"/>
      <c r="Z664" s="684"/>
      <c r="AA664" s="684"/>
      <c r="AB664" s="684"/>
      <c r="AC664" s="684"/>
      <c r="AD664" s="684"/>
      <c r="AE664" s="684"/>
      <c r="AF664" s="684"/>
      <c r="AG664" s="684"/>
      <c r="AH664" s="684"/>
      <c r="AI664" s="684"/>
      <c r="AJ664" s="684"/>
      <c r="AK664" s="684"/>
      <c r="AL664" s="684"/>
      <c r="AM664" s="684"/>
      <c r="AN664" s="684"/>
      <c r="AO664" s="685"/>
    </row>
    <row r="665" spans="2:41" ht="13.35" customHeight="1">
      <c r="B665" s="135"/>
      <c r="I665" s="136"/>
      <c r="J665" s="135"/>
      <c r="M665" s="136"/>
      <c r="N665" s="135" t="s">
        <v>32</v>
      </c>
      <c r="Q665" s="136"/>
      <c r="R665" s="686"/>
      <c r="S665" s="687"/>
      <c r="T665" s="687"/>
      <c r="U665" s="687"/>
      <c r="V665" s="687"/>
      <c r="W665" s="687"/>
      <c r="X665" s="687"/>
      <c r="Y665" s="687"/>
      <c r="Z665" s="687"/>
      <c r="AA665" s="687"/>
      <c r="AB665" s="687"/>
      <c r="AC665" s="687"/>
      <c r="AD665" s="687"/>
      <c r="AE665" s="687"/>
      <c r="AF665" s="687"/>
      <c r="AG665" s="687"/>
      <c r="AH665" s="687"/>
      <c r="AI665" s="687"/>
      <c r="AJ665" s="687"/>
      <c r="AK665" s="687"/>
      <c r="AL665" s="687"/>
      <c r="AM665" s="687"/>
      <c r="AN665" s="687"/>
      <c r="AO665" s="688"/>
    </row>
    <row r="666" spans="2:41" ht="3.75" customHeight="1">
      <c r="B666" s="135"/>
      <c r="I666" s="136"/>
      <c r="J666" s="135"/>
      <c r="M666" s="136"/>
      <c r="N666" s="140"/>
      <c r="O666" s="141"/>
      <c r="P666" s="141"/>
      <c r="Q666" s="142"/>
      <c r="R666" s="689"/>
      <c r="S666" s="690"/>
      <c r="T666" s="690"/>
      <c r="U666" s="690"/>
      <c r="V666" s="690"/>
      <c r="W666" s="690"/>
      <c r="X666" s="690"/>
      <c r="Y666" s="690"/>
      <c r="Z666" s="690"/>
      <c r="AA666" s="690"/>
      <c r="AB666" s="690"/>
      <c r="AC666" s="690"/>
      <c r="AD666" s="690"/>
      <c r="AE666" s="690"/>
      <c r="AF666" s="690"/>
      <c r="AG666" s="690"/>
      <c r="AH666" s="690"/>
      <c r="AI666" s="690"/>
      <c r="AJ666" s="690"/>
      <c r="AK666" s="690"/>
      <c r="AL666" s="690"/>
      <c r="AM666" s="690"/>
      <c r="AN666" s="690"/>
      <c r="AO666" s="691"/>
    </row>
    <row r="667" spans="2:41" ht="3.75" customHeight="1">
      <c r="B667" s="135"/>
      <c r="I667" s="136"/>
      <c r="J667" s="130"/>
      <c r="K667" s="131"/>
      <c r="L667" s="131"/>
      <c r="M667" s="132"/>
      <c r="N667" s="644"/>
      <c r="O667" s="645"/>
      <c r="P667" s="645"/>
      <c r="Q667" s="646"/>
      <c r="R667" s="644"/>
      <c r="S667" s="645"/>
      <c r="T667" s="645"/>
      <c r="U667" s="645"/>
      <c r="V667" s="645"/>
      <c r="W667" s="645"/>
      <c r="X667" s="645"/>
      <c r="Y667" s="645"/>
      <c r="Z667" s="645"/>
      <c r="AA667" s="646"/>
      <c r="AB667" s="644"/>
      <c r="AC667" s="645"/>
      <c r="AD667" s="645"/>
      <c r="AE667" s="646"/>
      <c r="AF667" s="645"/>
      <c r="AG667" s="645"/>
      <c r="AH667" s="645"/>
      <c r="AI667" s="645"/>
      <c r="AJ667" s="645"/>
      <c r="AK667" s="645"/>
      <c r="AL667" s="645"/>
      <c r="AM667" s="645"/>
      <c r="AN667" s="645"/>
      <c r="AO667" s="646"/>
    </row>
    <row r="668" spans="2:41" ht="13.35" customHeight="1">
      <c r="B668" s="135"/>
      <c r="I668" s="136"/>
      <c r="J668" s="135" t="s">
        <v>4003</v>
      </c>
      <c r="M668" s="136"/>
      <c r="N668" s="629" t="s">
        <v>27</v>
      </c>
      <c r="O668" s="630"/>
      <c r="P668" s="630"/>
      <c r="Q668" s="632"/>
      <c r="R668" s="629"/>
      <c r="S668" s="719"/>
      <c r="T668" s="682"/>
      <c r="U668" s="682"/>
      <c r="V668" s="682"/>
      <c r="W668" s="682"/>
      <c r="X668" s="682"/>
      <c r="Y668" s="682"/>
      <c r="Z668" s="682"/>
      <c r="AA668" s="681"/>
      <c r="AB668" s="629" t="s">
        <v>28</v>
      </c>
      <c r="AC668" s="630"/>
      <c r="AD668" s="630"/>
      <c r="AE668" s="632"/>
      <c r="AF668" s="629"/>
      <c r="AG668" s="720"/>
      <c r="AH668" s="682"/>
      <c r="AI668" s="682"/>
      <c r="AJ668" s="682"/>
      <c r="AK668" s="682"/>
      <c r="AL668" s="682"/>
      <c r="AM668" s="682"/>
      <c r="AN668" s="682"/>
      <c r="AO668" s="681"/>
    </row>
    <row r="669" spans="2:41" ht="3.75" customHeight="1">
      <c r="B669" s="135"/>
      <c r="I669" s="136"/>
      <c r="J669" s="135"/>
      <c r="M669" s="136"/>
      <c r="N669" s="638"/>
      <c r="O669" s="639"/>
      <c r="P669" s="639"/>
      <c r="Q669" s="640"/>
      <c r="R669" s="638"/>
      <c r="S669" s="639"/>
      <c r="T669" s="639"/>
      <c r="U669" s="639"/>
      <c r="V669" s="639"/>
      <c r="W669" s="639"/>
      <c r="X669" s="639"/>
      <c r="Y669" s="639"/>
      <c r="Z669" s="639"/>
      <c r="AA669" s="640"/>
      <c r="AB669" s="638"/>
      <c r="AC669" s="639"/>
      <c r="AD669" s="639"/>
      <c r="AE669" s="640"/>
      <c r="AF669" s="639"/>
      <c r="AG669" s="639"/>
      <c r="AH669" s="639"/>
      <c r="AI669" s="639"/>
      <c r="AJ669" s="639"/>
      <c r="AK669" s="639"/>
      <c r="AL669" s="639"/>
      <c r="AM669" s="639"/>
      <c r="AN669" s="639"/>
      <c r="AO669" s="640"/>
    </row>
    <row r="670" spans="2:41" ht="3.75" customHeight="1">
      <c r="B670" s="135"/>
      <c r="I670" s="136"/>
      <c r="J670" s="135"/>
      <c r="M670" s="136"/>
      <c r="N670" s="644"/>
      <c r="O670" s="645"/>
      <c r="P670" s="645"/>
      <c r="Q670" s="646"/>
      <c r="R670" s="644"/>
      <c r="S670" s="645"/>
      <c r="T670" s="645"/>
      <c r="U670" s="645"/>
      <c r="V670" s="645"/>
      <c r="W670" s="645"/>
      <c r="X670" s="645"/>
      <c r="Y670" s="645"/>
      <c r="Z670" s="645"/>
      <c r="AA670" s="646"/>
      <c r="AB670" s="644"/>
      <c r="AC670" s="645"/>
      <c r="AD670" s="645"/>
      <c r="AE670" s="646"/>
      <c r="AF670" s="644"/>
      <c r="AG670" s="645"/>
      <c r="AH670" s="645"/>
      <c r="AI670" s="645"/>
      <c r="AJ670" s="645"/>
      <c r="AK670" s="645"/>
      <c r="AL670" s="645"/>
      <c r="AM670" s="645"/>
      <c r="AN670" s="645"/>
      <c r="AO670" s="646"/>
    </row>
    <row r="671" spans="2:41" ht="13.35" customHeight="1">
      <c r="B671" s="135"/>
      <c r="I671" s="136"/>
      <c r="J671" s="135"/>
      <c r="M671" s="136"/>
      <c r="N671" s="629" t="s">
        <v>3990</v>
      </c>
      <c r="O671" s="630"/>
      <c r="P671" s="630"/>
      <c r="Q671" s="632"/>
      <c r="R671" s="629"/>
      <c r="S671" s="680"/>
      <c r="T671" s="681"/>
      <c r="U671" s="630"/>
      <c r="V671" s="647"/>
      <c r="W671" s="630" t="s">
        <v>12</v>
      </c>
      <c r="X671" s="647"/>
      <c r="Y671" s="630" t="s">
        <v>11</v>
      </c>
      <c r="Z671" s="647"/>
      <c r="AA671" s="632" t="s">
        <v>364</v>
      </c>
      <c r="AB671" s="629" t="s">
        <v>66</v>
      </c>
      <c r="AC671" s="630"/>
      <c r="AD671" s="630"/>
      <c r="AE671" s="632"/>
      <c r="AF671" s="629"/>
      <c r="AG671" s="680"/>
      <c r="AH671" s="681"/>
      <c r="AI671" s="630"/>
      <c r="AJ671" s="647"/>
      <c r="AK671" s="630" t="s">
        <v>12</v>
      </c>
      <c r="AL671" s="647"/>
      <c r="AM671" s="630" t="s">
        <v>11</v>
      </c>
      <c r="AN671" s="647"/>
      <c r="AO671" s="632" t="s">
        <v>364</v>
      </c>
    </row>
    <row r="672" spans="2:41" ht="3.75" customHeight="1">
      <c r="B672" s="135"/>
      <c r="I672" s="136"/>
      <c r="J672" s="135"/>
      <c r="M672" s="136"/>
      <c r="N672" s="638"/>
      <c r="O672" s="639"/>
      <c r="P672" s="639"/>
      <c r="Q672" s="640"/>
      <c r="R672" s="638"/>
      <c r="S672" s="639"/>
      <c r="T672" s="639"/>
      <c r="U672" s="639"/>
      <c r="V672" s="639"/>
      <c r="W672" s="639"/>
      <c r="X672" s="639"/>
      <c r="Y672" s="639"/>
      <c r="Z672" s="639"/>
      <c r="AA672" s="640"/>
      <c r="AB672" s="638"/>
      <c r="AC672" s="639"/>
      <c r="AD672" s="639"/>
      <c r="AE672" s="640"/>
      <c r="AF672" s="638"/>
      <c r="AG672" s="639"/>
      <c r="AH672" s="639"/>
      <c r="AI672" s="639"/>
      <c r="AJ672" s="639"/>
      <c r="AK672" s="639"/>
      <c r="AL672" s="639"/>
      <c r="AM672" s="639"/>
      <c r="AN672" s="639"/>
      <c r="AO672" s="640"/>
    </row>
    <row r="673" spans="2:41" ht="3.75" customHeight="1">
      <c r="B673" s="135"/>
      <c r="I673" s="136"/>
      <c r="J673" s="135"/>
      <c r="M673" s="136"/>
      <c r="N673" s="130"/>
      <c r="O673" s="131"/>
      <c r="P673" s="131"/>
      <c r="Q673" s="132"/>
      <c r="R673" s="697">
        <f>新_変更_3!J199</f>
        <v>0</v>
      </c>
      <c r="S673" s="684"/>
      <c r="T673" s="684"/>
      <c r="U673" s="684"/>
      <c r="V673" s="684"/>
      <c r="W673" s="684"/>
      <c r="X673" s="684"/>
      <c r="Y673" s="684"/>
      <c r="Z673" s="684"/>
      <c r="AA673" s="684"/>
      <c r="AB673" s="684"/>
      <c r="AC673" s="684"/>
      <c r="AD673" s="684"/>
      <c r="AE673" s="684"/>
      <c r="AF673" s="684"/>
      <c r="AG673" s="684"/>
      <c r="AH673" s="684"/>
      <c r="AI673" s="684"/>
      <c r="AJ673" s="685"/>
      <c r="AK673" s="645"/>
      <c r="AL673" s="645"/>
      <c r="AM673" s="645"/>
      <c r="AN673" s="645"/>
      <c r="AO673" s="646"/>
    </row>
    <row r="674" spans="2:41" ht="13.35" customHeight="1">
      <c r="B674" s="135"/>
      <c r="I674" s="136"/>
      <c r="J674" s="135"/>
      <c r="M674" s="136"/>
      <c r="N674" s="135" t="s">
        <v>8</v>
      </c>
      <c r="Q674" s="136"/>
      <c r="R674" s="686"/>
      <c r="S674" s="687"/>
      <c r="T674" s="687"/>
      <c r="U674" s="687"/>
      <c r="V674" s="687"/>
      <c r="W674" s="687"/>
      <c r="X674" s="687"/>
      <c r="Y674" s="687"/>
      <c r="Z674" s="687"/>
      <c r="AA674" s="687"/>
      <c r="AB674" s="687"/>
      <c r="AC674" s="687"/>
      <c r="AD674" s="687"/>
      <c r="AE674" s="687"/>
      <c r="AF674" s="687"/>
      <c r="AG674" s="687"/>
      <c r="AH674" s="687"/>
      <c r="AI674" s="687"/>
      <c r="AJ674" s="688"/>
      <c r="AK674" s="630"/>
      <c r="AL674" s="634" t="s">
        <v>13</v>
      </c>
      <c r="AM674" s="630" t="s">
        <v>29</v>
      </c>
      <c r="AN674" s="630"/>
      <c r="AO674" s="632"/>
    </row>
    <row r="675" spans="2:41" ht="3.75" customHeight="1">
      <c r="B675" s="135"/>
      <c r="I675" s="136"/>
      <c r="J675" s="135"/>
      <c r="M675" s="136"/>
      <c r="N675" s="140"/>
      <c r="O675" s="141"/>
      <c r="P675" s="141"/>
      <c r="Q675" s="142"/>
      <c r="R675" s="689"/>
      <c r="S675" s="690"/>
      <c r="T675" s="690"/>
      <c r="U675" s="690"/>
      <c r="V675" s="690"/>
      <c r="W675" s="690"/>
      <c r="X675" s="690"/>
      <c r="Y675" s="690"/>
      <c r="Z675" s="690"/>
      <c r="AA675" s="690"/>
      <c r="AB675" s="690"/>
      <c r="AC675" s="690"/>
      <c r="AD675" s="690"/>
      <c r="AE675" s="690"/>
      <c r="AF675" s="690"/>
      <c r="AG675" s="690"/>
      <c r="AH675" s="690"/>
      <c r="AI675" s="690"/>
      <c r="AJ675" s="691"/>
      <c r="AK675" s="639"/>
      <c r="AL675" s="639"/>
      <c r="AM675" s="639"/>
      <c r="AN675" s="639"/>
      <c r="AO675" s="640"/>
    </row>
    <row r="676" spans="2:41" ht="3.75" hidden="1" customHeight="1">
      <c r="B676" s="135"/>
      <c r="I676" s="136"/>
      <c r="J676" s="135"/>
      <c r="M676" s="136"/>
      <c r="N676" s="644"/>
      <c r="O676" s="645"/>
      <c r="P676" s="645"/>
      <c r="Q676" s="646"/>
      <c r="R676" s="679"/>
      <c r="S676" s="671"/>
      <c r="T676" s="671"/>
      <c r="U676" s="671"/>
      <c r="V676" s="671"/>
      <c r="W676" s="671"/>
      <c r="X676" s="671"/>
      <c r="Y676" s="671"/>
      <c r="Z676" s="671"/>
      <c r="AA676" s="671"/>
      <c r="AB676" s="671"/>
      <c r="AC676" s="671"/>
      <c r="AD676" s="671"/>
      <c r="AE676" s="671"/>
      <c r="AF676" s="671"/>
      <c r="AG676" s="671"/>
      <c r="AH676" s="671"/>
      <c r="AI676" s="671"/>
      <c r="AJ676" s="671"/>
      <c r="AK676" s="671"/>
      <c r="AL676" s="671"/>
      <c r="AM676" s="671"/>
      <c r="AN676" s="671"/>
      <c r="AO676" s="672"/>
    </row>
    <row r="677" spans="2:41" ht="13.35" hidden="1" customHeight="1">
      <c r="B677" s="135"/>
      <c r="I677" s="136"/>
      <c r="J677" s="135"/>
      <c r="M677" s="136"/>
      <c r="N677" s="629" t="s">
        <v>61</v>
      </c>
      <c r="O677" s="630"/>
      <c r="P677" s="630"/>
      <c r="Q677" s="632"/>
      <c r="R677" s="673"/>
      <c r="S677" s="674"/>
      <c r="T677" s="674"/>
      <c r="U677" s="674"/>
      <c r="V677" s="674"/>
      <c r="W677" s="674"/>
      <c r="X677" s="674"/>
      <c r="Y677" s="674"/>
      <c r="Z677" s="674"/>
      <c r="AA677" s="674"/>
      <c r="AB677" s="674"/>
      <c r="AC677" s="674"/>
      <c r="AD677" s="674"/>
      <c r="AE677" s="674"/>
      <c r="AF677" s="674"/>
      <c r="AG677" s="674"/>
      <c r="AH677" s="674"/>
      <c r="AI677" s="674"/>
      <c r="AJ677" s="674"/>
      <c r="AK677" s="674"/>
      <c r="AL677" s="674"/>
      <c r="AM677" s="674"/>
      <c r="AN677" s="674"/>
      <c r="AO677" s="675"/>
    </row>
    <row r="678" spans="2:41" ht="3.75" hidden="1" customHeight="1">
      <c r="B678" s="135"/>
      <c r="I678" s="136"/>
      <c r="J678" s="135"/>
      <c r="M678" s="136"/>
      <c r="N678" s="629"/>
      <c r="O678" s="630"/>
      <c r="P678" s="630"/>
      <c r="Q678" s="632"/>
      <c r="R678" s="676"/>
      <c r="S678" s="677"/>
      <c r="T678" s="677"/>
      <c r="U678" s="677"/>
      <c r="V678" s="677"/>
      <c r="W678" s="677"/>
      <c r="X678" s="677"/>
      <c r="Y678" s="677"/>
      <c r="Z678" s="677"/>
      <c r="AA678" s="677"/>
      <c r="AB678" s="677"/>
      <c r="AC678" s="677"/>
      <c r="AD678" s="677"/>
      <c r="AE678" s="677"/>
      <c r="AF678" s="677"/>
      <c r="AG678" s="677"/>
      <c r="AH678" s="677"/>
      <c r="AI678" s="677"/>
      <c r="AJ678" s="677"/>
      <c r="AK678" s="677"/>
      <c r="AL678" s="677"/>
      <c r="AM678" s="677"/>
      <c r="AN678" s="677"/>
      <c r="AO678" s="678"/>
    </row>
    <row r="679" spans="2:41" ht="3.75" hidden="1" customHeight="1">
      <c r="B679" s="135"/>
      <c r="I679" s="136"/>
      <c r="J679" s="135"/>
      <c r="N679" s="644"/>
      <c r="O679" s="645"/>
      <c r="P679" s="645"/>
      <c r="Q679" s="646"/>
      <c r="R679" s="630"/>
      <c r="S679" s="630"/>
      <c r="T679" s="630"/>
      <c r="U679" s="698"/>
      <c r="V679" s="699"/>
      <c r="W679" s="699"/>
      <c r="X679" s="700"/>
      <c r="Y679" s="645"/>
      <c r="Z679" s="707"/>
      <c r="AA679" s="699"/>
      <c r="AB679" s="699"/>
      <c r="AC679" s="708"/>
      <c r="AD679" s="630"/>
      <c r="AE679" s="630"/>
      <c r="AF679" s="630"/>
      <c r="AG679" s="679"/>
      <c r="AH679" s="671"/>
      <c r="AI679" s="671"/>
      <c r="AJ679" s="671"/>
      <c r="AK679" s="671"/>
      <c r="AL679" s="671"/>
      <c r="AM679" s="671"/>
      <c r="AN679" s="671"/>
      <c r="AO679" s="672"/>
    </row>
    <row r="680" spans="2:41" ht="13.35" hidden="1" customHeight="1">
      <c r="B680" s="135"/>
      <c r="I680" s="136"/>
      <c r="J680" s="135"/>
      <c r="N680" s="629"/>
      <c r="O680" s="630"/>
      <c r="P680" s="630"/>
      <c r="Q680" s="632"/>
      <c r="R680" s="630" t="s">
        <v>15</v>
      </c>
      <c r="S680" s="630"/>
      <c r="T680" s="630"/>
      <c r="U680" s="701"/>
      <c r="V680" s="702"/>
      <c r="W680" s="702"/>
      <c r="X680" s="703"/>
      <c r="Y680" s="662" t="s">
        <v>359</v>
      </c>
      <c r="Z680" s="709"/>
      <c r="AA680" s="702"/>
      <c r="AB680" s="702"/>
      <c r="AC680" s="710"/>
      <c r="AD680" s="630" t="s">
        <v>56</v>
      </c>
      <c r="AE680" s="630"/>
      <c r="AF680" s="630"/>
      <c r="AG680" s="673"/>
      <c r="AH680" s="674"/>
      <c r="AI680" s="674"/>
      <c r="AJ680" s="674"/>
      <c r="AK680" s="674"/>
      <c r="AL680" s="674"/>
      <c r="AM680" s="674"/>
      <c r="AN680" s="674"/>
      <c r="AO680" s="675"/>
    </row>
    <row r="681" spans="2:41" ht="3.75" hidden="1" customHeight="1">
      <c r="B681" s="135"/>
      <c r="I681" s="136"/>
      <c r="J681" s="135"/>
      <c r="N681" s="629"/>
      <c r="O681" s="630"/>
      <c r="P681" s="630"/>
      <c r="Q681" s="632"/>
      <c r="R681" s="639"/>
      <c r="S681" s="639"/>
      <c r="T681" s="639"/>
      <c r="U681" s="704"/>
      <c r="V681" s="705"/>
      <c r="W681" s="705"/>
      <c r="X681" s="706"/>
      <c r="Y681" s="639"/>
      <c r="Z681" s="711"/>
      <c r="AA681" s="705"/>
      <c r="AB681" s="705"/>
      <c r="AC681" s="712"/>
      <c r="AD681" s="639"/>
      <c r="AE681" s="639"/>
      <c r="AF681" s="639"/>
      <c r="AG681" s="676"/>
      <c r="AH681" s="677"/>
      <c r="AI681" s="677"/>
      <c r="AJ681" s="677"/>
      <c r="AK681" s="677"/>
      <c r="AL681" s="677"/>
      <c r="AM681" s="677"/>
      <c r="AN681" s="677"/>
      <c r="AO681" s="678"/>
    </row>
    <row r="682" spans="2:41" ht="3.75" hidden="1" customHeight="1">
      <c r="B682" s="135"/>
      <c r="I682" s="136"/>
      <c r="J682" s="135"/>
      <c r="N682" s="629"/>
      <c r="O682" s="630"/>
      <c r="P682" s="630"/>
      <c r="Q682" s="632"/>
      <c r="R682" s="645"/>
      <c r="S682" s="645"/>
      <c r="T682" s="646"/>
      <c r="U682" s="679"/>
      <c r="V682" s="671"/>
      <c r="W682" s="671"/>
      <c r="X682" s="671"/>
      <c r="Y682" s="671"/>
      <c r="Z682" s="671"/>
      <c r="AA682" s="671"/>
      <c r="AB682" s="671"/>
      <c r="AC682" s="672"/>
      <c r="AD682" s="644"/>
      <c r="AE682" s="645"/>
      <c r="AF682" s="646"/>
      <c r="AG682" s="679"/>
      <c r="AH682" s="671"/>
      <c r="AI682" s="671"/>
      <c r="AJ682" s="671"/>
      <c r="AK682" s="671"/>
      <c r="AL682" s="671"/>
      <c r="AM682" s="671"/>
      <c r="AN682" s="671"/>
      <c r="AO682" s="672"/>
    </row>
    <row r="683" spans="2:41" ht="13.35" hidden="1" customHeight="1">
      <c r="B683" s="135"/>
      <c r="I683" s="136"/>
      <c r="N683" s="629" t="s">
        <v>23</v>
      </c>
      <c r="O683" s="630"/>
      <c r="P683" s="630"/>
      <c r="Q683" s="632"/>
      <c r="R683" s="630" t="s">
        <v>17</v>
      </c>
      <c r="S683" s="630"/>
      <c r="T683" s="632"/>
      <c r="U683" s="673"/>
      <c r="V683" s="674"/>
      <c r="W683" s="674"/>
      <c r="X683" s="674"/>
      <c r="Y683" s="674"/>
      <c r="Z683" s="674"/>
      <c r="AA683" s="674"/>
      <c r="AB683" s="674"/>
      <c r="AC683" s="675"/>
      <c r="AD683" s="629" t="s">
        <v>18</v>
      </c>
      <c r="AE683" s="630"/>
      <c r="AF683" s="632"/>
      <c r="AG683" s="673"/>
      <c r="AH683" s="674"/>
      <c r="AI683" s="674"/>
      <c r="AJ683" s="674"/>
      <c r="AK683" s="674"/>
      <c r="AL683" s="674"/>
      <c r="AM683" s="674"/>
      <c r="AN683" s="674"/>
      <c r="AO683" s="675"/>
    </row>
    <row r="684" spans="2:41" ht="3.75" hidden="1" customHeight="1">
      <c r="B684" s="135"/>
      <c r="I684" s="136"/>
      <c r="J684" s="135"/>
      <c r="N684" s="629"/>
      <c r="O684" s="630"/>
      <c r="P684" s="630"/>
      <c r="Q684" s="632"/>
      <c r="R684" s="639"/>
      <c r="S684" s="639"/>
      <c r="T684" s="640"/>
      <c r="U684" s="676"/>
      <c r="V684" s="677"/>
      <c r="W684" s="677"/>
      <c r="X684" s="677"/>
      <c r="Y684" s="677"/>
      <c r="Z684" s="677"/>
      <c r="AA684" s="677"/>
      <c r="AB684" s="677"/>
      <c r="AC684" s="678"/>
      <c r="AD684" s="638"/>
      <c r="AE684" s="639"/>
      <c r="AF684" s="640"/>
      <c r="AG684" s="676"/>
      <c r="AH684" s="677"/>
      <c r="AI684" s="677"/>
      <c r="AJ684" s="677"/>
      <c r="AK684" s="677"/>
      <c r="AL684" s="677"/>
      <c r="AM684" s="677"/>
      <c r="AN684" s="677"/>
      <c r="AO684" s="678"/>
    </row>
    <row r="685" spans="2:41" ht="3.75" hidden="1" customHeight="1">
      <c r="B685" s="135"/>
      <c r="I685" s="136"/>
      <c r="J685" s="135"/>
      <c r="N685" s="629"/>
      <c r="O685" s="630"/>
      <c r="P685" s="630"/>
      <c r="Q685" s="632"/>
      <c r="R685" s="645"/>
      <c r="S685" s="645"/>
      <c r="T685" s="646"/>
      <c r="U685" s="679"/>
      <c r="V685" s="671"/>
      <c r="W685" s="671"/>
      <c r="X685" s="671"/>
      <c r="Y685" s="671"/>
      <c r="Z685" s="671"/>
      <c r="AA685" s="671"/>
      <c r="AB685" s="671"/>
      <c r="AC685" s="672"/>
      <c r="AD685" s="644"/>
      <c r="AE685" s="645"/>
      <c r="AF685" s="646"/>
      <c r="AG685" s="679"/>
      <c r="AH685" s="671"/>
      <c r="AI685" s="671"/>
      <c r="AJ685" s="671"/>
      <c r="AK685" s="671"/>
      <c r="AL685" s="671"/>
      <c r="AM685" s="671"/>
      <c r="AN685" s="671"/>
      <c r="AO685" s="672"/>
    </row>
    <row r="686" spans="2:41" ht="13.35" hidden="1" customHeight="1">
      <c r="B686" s="135"/>
      <c r="I686" s="136"/>
      <c r="J686" s="135"/>
      <c r="N686" s="629"/>
      <c r="O686" s="630"/>
      <c r="P686" s="630"/>
      <c r="Q686" s="632"/>
      <c r="R686" s="630" t="s">
        <v>19</v>
      </c>
      <c r="S686" s="630"/>
      <c r="T686" s="632"/>
      <c r="U686" s="673"/>
      <c r="V686" s="674"/>
      <c r="W686" s="674"/>
      <c r="X686" s="674"/>
      <c r="Y686" s="674"/>
      <c r="Z686" s="674"/>
      <c r="AA686" s="674"/>
      <c r="AB686" s="674"/>
      <c r="AC686" s="675"/>
      <c r="AD686" s="629" t="s">
        <v>20</v>
      </c>
      <c r="AE686" s="630"/>
      <c r="AF686" s="632"/>
      <c r="AG686" s="673"/>
      <c r="AH686" s="674"/>
      <c r="AI686" s="674"/>
      <c r="AJ686" s="674"/>
      <c r="AK686" s="674"/>
      <c r="AL686" s="674"/>
      <c r="AM686" s="674"/>
      <c r="AN686" s="674"/>
      <c r="AO686" s="675"/>
    </row>
    <row r="687" spans="2:41" ht="3.75" hidden="1" customHeight="1">
      <c r="B687" s="135"/>
      <c r="I687" s="136"/>
      <c r="J687" s="135"/>
      <c r="N687" s="638"/>
      <c r="O687" s="639"/>
      <c r="P687" s="639"/>
      <c r="Q687" s="640"/>
      <c r="R687" s="639"/>
      <c r="S687" s="639"/>
      <c r="T687" s="640"/>
      <c r="U687" s="676"/>
      <c r="V687" s="677"/>
      <c r="W687" s="677"/>
      <c r="X687" s="677"/>
      <c r="Y687" s="677"/>
      <c r="Z687" s="677"/>
      <c r="AA687" s="677"/>
      <c r="AB687" s="677"/>
      <c r="AC687" s="678"/>
      <c r="AD687" s="638"/>
      <c r="AE687" s="639"/>
      <c r="AF687" s="640"/>
      <c r="AG687" s="676"/>
      <c r="AH687" s="677"/>
      <c r="AI687" s="677"/>
      <c r="AJ687" s="677"/>
      <c r="AK687" s="677"/>
      <c r="AL687" s="677"/>
      <c r="AM687" s="677"/>
      <c r="AN687" s="677"/>
      <c r="AO687" s="678"/>
    </row>
    <row r="688" spans="2:41" ht="3.75" hidden="1" customHeight="1">
      <c r="B688" s="135"/>
      <c r="I688" s="136"/>
      <c r="J688" s="135"/>
      <c r="M688" s="136"/>
      <c r="N688" s="629"/>
      <c r="O688" s="630"/>
      <c r="P688" s="630"/>
      <c r="Q688" s="632"/>
      <c r="R688" s="644"/>
      <c r="S688" s="645"/>
      <c r="T688" s="645"/>
      <c r="U688" s="645"/>
      <c r="V688" s="645"/>
      <c r="W688" s="645"/>
      <c r="X688" s="645"/>
      <c r="Y688" s="645"/>
      <c r="Z688" s="645"/>
      <c r="AA688" s="645"/>
      <c r="AB688" s="645"/>
      <c r="AC688" s="645"/>
      <c r="AD688" s="645"/>
      <c r="AE688" s="645"/>
      <c r="AF688" s="645"/>
      <c r="AG688" s="645"/>
      <c r="AH688" s="645"/>
      <c r="AI688" s="645"/>
      <c r="AJ688" s="645"/>
      <c r="AK688" s="645"/>
      <c r="AL688" s="645"/>
      <c r="AM688" s="645"/>
      <c r="AN688" s="645"/>
      <c r="AO688" s="646"/>
    </row>
    <row r="689" spans="2:41" ht="13.35" hidden="1" customHeight="1">
      <c r="B689" s="135"/>
      <c r="I689" s="136"/>
      <c r="J689" s="135"/>
      <c r="M689" s="136"/>
      <c r="N689" s="629" t="s">
        <v>111</v>
      </c>
      <c r="O689" s="630"/>
      <c r="P689" s="630"/>
      <c r="Q689" s="632"/>
      <c r="R689" s="629"/>
      <c r="S689" s="680"/>
      <c r="T689" s="681"/>
      <c r="U689" s="630"/>
      <c r="V689" s="647"/>
      <c r="W689" s="630" t="s">
        <v>12</v>
      </c>
      <c r="X689" s="647"/>
      <c r="Y689" s="630" t="s">
        <v>11</v>
      </c>
      <c r="Z689" s="647"/>
      <c r="AA689" s="630" t="s">
        <v>364</v>
      </c>
      <c r="AB689" s="630"/>
      <c r="AC689" s="630"/>
      <c r="AD689" s="630"/>
      <c r="AE689" s="630"/>
      <c r="AF689" s="630"/>
      <c r="AG689" s="630"/>
      <c r="AH689" s="630"/>
      <c r="AI689" s="630"/>
      <c r="AJ689" s="630"/>
      <c r="AK689" s="630"/>
      <c r="AL689" s="630"/>
      <c r="AM689" s="630"/>
      <c r="AN689" s="630"/>
      <c r="AO689" s="632"/>
    </row>
    <row r="690" spans="2:41" ht="3.75" hidden="1" customHeight="1">
      <c r="B690" s="135"/>
      <c r="I690" s="136"/>
      <c r="J690" s="135"/>
      <c r="M690" s="136"/>
      <c r="N690" s="629"/>
      <c r="O690" s="630"/>
      <c r="P690" s="630"/>
      <c r="Q690" s="632"/>
      <c r="R690" s="629"/>
      <c r="S690" s="630"/>
      <c r="T690" s="630"/>
      <c r="U690" s="630"/>
      <c r="V690" s="630"/>
      <c r="W690" s="630"/>
      <c r="X690" s="630"/>
      <c r="Y690" s="630"/>
      <c r="Z690" s="630"/>
      <c r="AA690" s="630"/>
      <c r="AB690" s="630"/>
      <c r="AC690" s="630"/>
      <c r="AD690" s="630"/>
      <c r="AE690" s="630"/>
      <c r="AF690" s="630"/>
      <c r="AG690" s="630"/>
      <c r="AH690" s="630"/>
      <c r="AI690" s="630"/>
      <c r="AJ690" s="630"/>
      <c r="AK690" s="630"/>
      <c r="AL690" s="630"/>
      <c r="AM690" s="630"/>
      <c r="AN690" s="630"/>
      <c r="AO690" s="632"/>
    </row>
    <row r="691" spans="2:41" ht="3.75" hidden="1" customHeight="1">
      <c r="B691" s="135"/>
      <c r="I691" s="136"/>
      <c r="J691" s="135"/>
      <c r="M691" s="136"/>
      <c r="N691" s="644"/>
      <c r="O691" s="645"/>
      <c r="P691" s="645"/>
      <c r="Q691" s="645"/>
      <c r="R691" s="713"/>
      <c r="S691" s="716"/>
      <c r="T691" s="645"/>
      <c r="U691" s="698"/>
      <c r="V691" s="644"/>
      <c r="W691" s="645"/>
      <c r="X691" s="645"/>
      <c r="Y691" s="645"/>
      <c r="Z691" s="645"/>
      <c r="AA691" s="645"/>
      <c r="AB691" s="645"/>
      <c r="AC691" s="645"/>
      <c r="AD691" s="645"/>
      <c r="AE691" s="645"/>
      <c r="AF691" s="645"/>
      <c r="AG691" s="645"/>
      <c r="AH691" s="649"/>
      <c r="AI691" s="649"/>
      <c r="AJ691" s="645"/>
      <c r="AK691" s="651"/>
      <c r="AL691" s="645"/>
      <c r="AM691" s="645"/>
      <c r="AN691" s="645"/>
      <c r="AO691" s="646"/>
    </row>
    <row r="692" spans="2:41" ht="13.35" hidden="1" customHeight="1">
      <c r="B692" s="135"/>
      <c r="I692" s="136"/>
      <c r="J692" s="135"/>
      <c r="M692" s="136"/>
      <c r="N692" s="629" t="s">
        <v>30</v>
      </c>
      <c r="O692" s="630"/>
      <c r="P692" s="630"/>
      <c r="Q692" s="630"/>
      <c r="R692" s="714"/>
      <c r="S692" s="717"/>
      <c r="T692" s="630" t="s">
        <v>388</v>
      </c>
      <c r="U692" s="701"/>
      <c r="V692" s="629" t="s">
        <v>112</v>
      </c>
      <c r="W692" s="630"/>
      <c r="X692" s="630"/>
      <c r="Y692" s="630"/>
      <c r="Z692" s="630"/>
      <c r="AA692" s="630"/>
      <c r="AB692" s="630"/>
      <c r="AC692" s="630"/>
      <c r="AD692" s="630"/>
      <c r="AE692" s="630"/>
      <c r="AF692" s="630"/>
      <c r="AG692" s="630"/>
      <c r="AH692" s="636"/>
      <c r="AI692" s="636"/>
      <c r="AJ692" s="630"/>
      <c r="AK692" s="654"/>
      <c r="AL692" s="630"/>
      <c r="AM692" s="630"/>
      <c r="AN692" s="630"/>
      <c r="AO692" s="632"/>
    </row>
    <row r="693" spans="2:41" ht="3.75" hidden="1" customHeight="1">
      <c r="B693" s="135"/>
      <c r="I693" s="136"/>
      <c r="J693" s="135"/>
      <c r="M693" s="136"/>
      <c r="N693" s="629"/>
      <c r="O693" s="630"/>
      <c r="P693" s="630"/>
      <c r="Q693" s="630"/>
      <c r="R693" s="715"/>
      <c r="S693" s="718"/>
      <c r="T693" s="639"/>
      <c r="U693" s="704"/>
      <c r="V693" s="638"/>
      <c r="W693" s="639"/>
      <c r="X693" s="639"/>
      <c r="Y693" s="639"/>
      <c r="Z693" s="639"/>
      <c r="AA693" s="639"/>
      <c r="AB693" s="639"/>
      <c r="AC693" s="639"/>
      <c r="AD693" s="639"/>
      <c r="AE693" s="639"/>
      <c r="AF693" s="639"/>
      <c r="AG693" s="639"/>
      <c r="AH693" s="642"/>
      <c r="AI693" s="642"/>
      <c r="AJ693" s="639"/>
      <c r="AK693" s="657"/>
      <c r="AL693" s="639"/>
      <c r="AM693" s="639"/>
      <c r="AN693" s="639"/>
      <c r="AO693" s="640"/>
    </row>
    <row r="694" spans="2:41" ht="3.75" hidden="1" customHeight="1">
      <c r="B694" s="135"/>
      <c r="I694" s="136"/>
      <c r="J694" s="135"/>
      <c r="M694" s="136"/>
      <c r="N694" s="644"/>
      <c r="O694" s="645"/>
      <c r="P694" s="645"/>
      <c r="Q694" s="646"/>
      <c r="R694" s="670"/>
      <c r="S694" s="671"/>
      <c r="T694" s="671"/>
      <c r="U694" s="672"/>
      <c r="V694" s="673"/>
      <c r="W694" s="675"/>
      <c r="X694" s="679"/>
      <c r="Y694" s="671"/>
      <c r="Z694" s="671"/>
      <c r="AA694" s="672"/>
      <c r="AB694" s="630"/>
      <c r="AC694" s="630"/>
      <c r="AD694" s="630"/>
      <c r="AE694" s="630"/>
      <c r="AF694" s="630"/>
      <c r="AG694" s="630"/>
      <c r="AH694" s="630"/>
      <c r="AI694" s="645"/>
      <c r="AJ694" s="630"/>
      <c r="AK694" s="630"/>
      <c r="AL694" s="630"/>
      <c r="AM694" s="630"/>
      <c r="AN694" s="630"/>
      <c r="AO694" s="632"/>
    </row>
    <row r="695" spans="2:41" ht="13.35" hidden="1" customHeight="1">
      <c r="B695" s="135"/>
      <c r="I695" s="136"/>
      <c r="J695" s="135"/>
      <c r="M695" s="136"/>
      <c r="N695" s="629" t="s">
        <v>114</v>
      </c>
      <c r="O695" s="630"/>
      <c r="P695" s="630"/>
      <c r="Q695" s="632"/>
      <c r="R695" s="673"/>
      <c r="S695" s="674"/>
      <c r="T695" s="674"/>
      <c r="U695" s="675"/>
      <c r="V695" s="673"/>
      <c r="W695" s="675"/>
      <c r="X695" s="673"/>
      <c r="Y695" s="674"/>
      <c r="Z695" s="674"/>
      <c r="AA695" s="675"/>
      <c r="AB695" s="668" t="s">
        <v>171</v>
      </c>
      <c r="AC695" s="630"/>
      <c r="AD695" s="630"/>
      <c r="AE695" s="630"/>
      <c r="AF695" s="630"/>
      <c r="AG695" s="630"/>
      <c r="AH695" s="630"/>
      <c r="AI695" s="630"/>
      <c r="AJ695" s="630"/>
      <c r="AK695" s="630"/>
      <c r="AL695" s="630"/>
      <c r="AM695" s="630"/>
      <c r="AN695" s="630"/>
      <c r="AO695" s="632"/>
    </row>
    <row r="696" spans="2:41" ht="3.75" hidden="1" customHeight="1">
      <c r="B696" s="135"/>
      <c r="I696" s="136"/>
      <c r="J696" s="135"/>
      <c r="M696" s="136"/>
      <c r="N696" s="629"/>
      <c r="O696" s="630"/>
      <c r="P696" s="630"/>
      <c r="Q696" s="632"/>
      <c r="R696" s="676"/>
      <c r="S696" s="677"/>
      <c r="T696" s="677"/>
      <c r="U696" s="678"/>
      <c r="V696" s="676"/>
      <c r="W696" s="678"/>
      <c r="X696" s="676"/>
      <c r="Y696" s="677"/>
      <c r="Z696" s="677"/>
      <c r="AA696" s="678"/>
      <c r="AB696" s="639"/>
      <c r="AC696" s="639"/>
      <c r="AD696" s="639"/>
      <c r="AE696" s="639"/>
      <c r="AF696" s="639"/>
      <c r="AG696" s="639"/>
      <c r="AH696" s="639"/>
      <c r="AI696" s="639"/>
      <c r="AJ696" s="639"/>
      <c r="AK696" s="639"/>
      <c r="AL696" s="639"/>
      <c r="AM696" s="639"/>
      <c r="AN696" s="639"/>
      <c r="AO696" s="640"/>
    </row>
    <row r="697" spans="2:41" ht="3.75" hidden="1" customHeight="1">
      <c r="B697" s="135"/>
      <c r="I697" s="136"/>
      <c r="J697" s="135"/>
      <c r="M697" s="136"/>
      <c r="N697" s="644"/>
      <c r="O697" s="645"/>
      <c r="P697" s="645"/>
      <c r="Q697" s="645"/>
      <c r="R697" s="644"/>
      <c r="S697" s="645"/>
      <c r="T697" s="645"/>
      <c r="U697" s="645"/>
      <c r="V697" s="645"/>
      <c r="W697" s="645"/>
      <c r="X697" s="645"/>
      <c r="Y697" s="645"/>
      <c r="Z697" s="645"/>
      <c r="AA697" s="646"/>
      <c r="AB697" s="644"/>
      <c r="AC697" s="630"/>
      <c r="AD697" s="630"/>
      <c r="AE697" s="630"/>
      <c r="AF697" s="630"/>
      <c r="AG697" s="630"/>
      <c r="AH697" s="630"/>
      <c r="AI697" s="632"/>
      <c r="AJ697" s="644"/>
      <c r="AK697" s="645"/>
      <c r="AL697" s="645"/>
      <c r="AM697" s="645"/>
      <c r="AN697" s="645"/>
      <c r="AO697" s="646"/>
    </row>
    <row r="698" spans="2:41" ht="13.35" hidden="1" customHeight="1">
      <c r="B698" s="135"/>
      <c r="I698" s="136"/>
      <c r="J698" s="135"/>
      <c r="M698" s="136"/>
      <c r="N698" s="629" t="s">
        <v>115</v>
      </c>
      <c r="O698" s="630"/>
      <c r="P698" s="630"/>
      <c r="Q698" s="630"/>
      <c r="R698" s="629"/>
      <c r="S698" s="680"/>
      <c r="T698" s="681"/>
      <c r="U698" s="630"/>
      <c r="V698" s="647"/>
      <c r="W698" s="630" t="s">
        <v>12</v>
      </c>
      <c r="X698" s="647"/>
      <c r="Y698" s="630" t="s">
        <v>11</v>
      </c>
      <c r="Z698" s="647"/>
      <c r="AA698" s="630" t="s">
        <v>364</v>
      </c>
      <c r="AB698" s="629" t="s">
        <v>170</v>
      </c>
      <c r="AC698" s="630"/>
      <c r="AD698" s="630"/>
      <c r="AE698" s="630"/>
      <c r="AF698" s="630"/>
      <c r="AG698" s="630"/>
      <c r="AH698" s="630"/>
      <c r="AI698" s="632"/>
      <c r="AJ698" s="629"/>
      <c r="AK698" s="680"/>
      <c r="AL698" s="682"/>
      <c r="AM698" s="682"/>
      <c r="AN698" s="682"/>
      <c r="AO698" s="681"/>
    </row>
    <row r="699" spans="2:41" ht="3.75" hidden="1" customHeight="1">
      <c r="B699" s="135"/>
      <c r="I699" s="136"/>
      <c r="J699" s="135"/>
      <c r="M699" s="136"/>
      <c r="N699" s="629"/>
      <c r="O699" s="630"/>
      <c r="P699" s="630"/>
      <c r="Q699" s="630"/>
      <c r="R699" s="638"/>
      <c r="S699" s="639"/>
      <c r="T699" s="639"/>
      <c r="U699" s="639"/>
      <c r="V699" s="639"/>
      <c r="W699" s="639"/>
      <c r="X699" s="639"/>
      <c r="Y699" s="639"/>
      <c r="Z699" s="639"/>
      <c r="AA699" s="640"/>
      <c r="AB699" s="638"/>
      <c r="AC699" s="639"/>
      <c r="AD699" s="639"/>
      <c r="AE699" s="639"/>
      <c r="AF699" s="639"/>
      <c r="AG699" s="639"/>
      <c r="AH699" s="639"/>
      <c r="AI699" s="640"/>
      <c r="AJ699" s="638"/>
      <c r="AK699" s="639"/>
      <c r="AL699" s="639"/>
      <c r="AM699" s="639"/>
      <c r="AN699" s="639"/>
      <c r="AO699" s="640"/>
    </row>
    <row r="700" spans="2:41" ht="3.75" customHeight="1">
      <c r="B700" s="135"/>
      <c r="I700" s="136"/>
      <c r="J700" s="135"/>
      <c r="M700" s="136"/>
      <c r="N700" s="130"/>
      <c r="O700" s="131"/>
      <c r="P700" s="131"/>
      <c r="Q700" s="132"/>
      <c r="R700" s="683" t="str" cm="1">
        <f t="array" ref="R700">IF(新_変更_3!AL199&lt;&gt;"",AND(新_変更_3!J198:AB204=新_変更_3!AL198:BD204),"")</f>
        <v/>
      </c>
      <c r="S700" s="684"/>
      <c r="T700" s="684"/>
      <c r="U700" s="684"/>
      <c r="V700" s="684"/>
      <c r="W700" s="684"/>
      <c r="X700" s="684"/>
      <c r="Y700" s="684"/>
      <c r="Z700" s="684"/>
      <c r="AA700" s="684"/>
      <c r="AB700" s="684"/>
      <c r="AC700" s="684"/>
      <c r="AD700" s="684"/>
      <c r="AE700" s="684"/>
      <c r="AF700" s="684"/>
      <c r="AG700" s="684"/>
      <c r="AH700" s="684"/>
      <c r="AI700" s="684"/>
      <c r="AJ700" s="684"/>
      <c r="AK700" s="684"/>
      <c r="AL700" s="684"/>
      <c r="AM700" s="684"/>
      <c r="AN700" s="684"/>
      <c r="AO700" s="685"/>
    </row>
    <row r="701" spans="2:41" ht="13.35" customHeight="1">
      <c r="B701" s="135"/>
      <c r="I701" s="136"/>
      <c r="J701" s="135"/>
      <c r="M701" s="136"/>
      <c r="N701" s="135" t="s">
        <v>32</v>
      </c>
      <c r="Q701" s="136"/>
      <c r="R701" s="686"/>
      <c r="S701" s="687"/>
      <c r="T701" s="687"/>
      <c r="U701" s="687"/>
      <c r="V701" s="687"/>
      <c r="W701" s="687"/>
      <c r="X701" s="687"/>
      <c r="Y701" s="687"/>
      <c r="Z701" s="687"/>
      <c r="AA701" s="687"/>
      <c r="AB701" s="687"/>
      <c r="AC701" s="687"/>
      <c r="AD701" s="687"/>
      <c r="AE701" s="687"/>
      <c r="AF701" s="687"/>
      <c r="AG701" s="687"/>
      <c r="AH701" s="687"/>
      <c r="AI701" s="687"/>
      <c r="AJ701" s="687"/>
      <c r="AK701" s="687"/>
      <c r="AL701" s="687"/>
      <c r="AM701" s="687"/>
      <c r="AN701" s="687"/>
      <c r="AO701" s="688"/>
    </row>
    <row r="702" spans="2:41" ht="3.75" customHeight="1">
      <c r="B702" s="135"/>
      <c r="I702" s="136"/>
      <c r="J702" s="135"/>
      <c r="M702" s="136"/>
      <c r="N702" s="140"/>
      <c r="O702" s="141"/>
      <c r="P702" s="141"/>
      <c r="Q702" s="142"/>
      <c r="R702" s="689"/>
      <c r="S702" s="690"/>
      <c r="T702" s="690"/>
      <c r="U702" s="690"/>
      <c r="V702" s="690"/>
      <c r="W702" s="690"/>
      <c r="X702" s="690"/>
      <c r="Y702" s="690"/>
      <c r="Z702" s="690"/>
      <c r="AA702" s="690"/>
      <c r="AB702" s="690"/>
      <c r="AC702" s="690"/>
      <c r="AD702" s="690"/>
      <c r="AE702" s="690"/>
      <c r="AF702" s="690"/>
      <c r="AG702" s="690"/>
      <c r="AH702" s="690"/>
      <c r="AI702" s="690"/>
      <c r="AJ702" s="690"/>
      <c r="AK702" s="690"/>
      <c r="AL702" s="690"/>
      <c r="AM702" s="690"/>
      <c r="AN702" s="690"/>
      <c r="AO702" s="691"/>
    </row>
    <row r="703" spans="2:41" ht="3.75" customHeight="1">
      <c r="B703" s="135"/>
      <c r="I703" s="136"/>
      <c r="J703" s="130"/>
      <c r="K703" s="131"/>
      <c r="L703" s="131"/>
      <c r="M703" s="132"/>
      <c r="N703" s="644"/>
      <c r="O703" s="645"/>
      <c r="P703" s="645"/>
      <c r="Q703" s="646"/>
      <c r="R703" s="644"/>
      <c r="S703" s="645"/>
      <c r="T703" s="645"/>
      <c r="U703" s="645"/>
      <c r="V703" s="645"/>
      <c r="W703" s="645"/>
      <c r="X703" s="645"/>
      <c r="Y703" s="645"/>
      <c r="Z703" s="645"/>
      <c r="AA703" s="646"/>
      <c r="AB703" s="644"/>
      <c r="AC703" s="645"/>
      <c r="AD703" s="645"/>
      <c r="AE703" s="646"/>
      <c r="AF703" s="645"/>
      <c r="AG703" s="645"/>
      <c r="AH703" s="645"/>
      <c r="AI703" s="645"/>
      <c r="AJ703" s="645"/>
      <c r="AK703" s="645"/>
      <c r="AL703" s="645"/>
      <c r="AM703" s="645"/>
      <c r="AN703" s="645"/>
      <c r="AO703" s="646"/>
    </row>
    <row r="704" spans="2:41" ht="13.35" customHeight="1">
      <c r="B704" s="135"/>
      <c r="I704" s="136"/>
      <c r="J704" s="135" t="s">
        <v>4004</v>
      </c>
      <c r="M704" s="136"/>
      <c r="N704" s="629" t="s">
        <v>27</v>
      </c>
      <c r="O704" s="630"/>
      <c r="P704" s="630"/>
      <c r="Q704" s="632"/>
      <c r="R704" s="629"/>
      <c r="S704" s="719"/>
      <c r="T704" s="682"/>
      <c r="U704" s="682"/>
      <c r="V704" s="682"/>
      <c r="W704" s="682"/>
      <c r="X704" s="682"/>
      <c r="Y704" s="682"/>
      <c r="Z704" s="682"/>
      <c r="AA704" s="681"/>
      <c r="AB704" s="629" t="s">
        <v>28</v>
      </c>
      <c r="AC704" s="630"/>
      <c r="AD704" s="630"/>
      <c r="AE704" s="632"/>
      <c r="AF704" s="629"/>
      <c r="AG704" s="720"/>
      <c r="AH704" s="682"/>
      <c r="AI704" s="682"/>
      <c r="AJ704" s="682"/>
      <c r="AK704" s="682"/>
      <c r="AL704" s="682"/>
      <c r="AM704" s="682"/>
      <c r="AN704" s="682"/>
      <c r="AO704" s="681"/>
    </row>
    <row r="705" spans="2:41" ht="3.75" customHeight="1">
      <c r="B705" s="135"/>
      <c r="I705" s="136"/>
      <c r="J705" s="135"/>
      <c r="M705" s="136"/>
      <c r="N705" s="638"/>
      <c r="O705" s="639"/>
      <c r="P705" s="639"/>
      <c r="Q705" s="640"/>
      <c r="R705" s="638"/>
      <c r="S705" s="639"/>
      <c r="T705" s="639"/>
      <c r="U705" s="639"/>
      <c r="V705" s="639"/>
      <c r="W705" s="639"/>
      <c r="X705" s="639"/>
      <c r="Y705" s="639"/>
      <c r="Z705" s="639"/>
      <c r="AA705" s="640"/>
      <c r="AB705" s="638"/>
      <c r="AC705" s="639"/>
      <c r="AD705" s="639"/>
      <c r="AE705" s="640"/>
      <c r="AF705" s="639"/>
      <c r="AG705" s="639"/>
      <c r="AH705" s="639"/>
      <c r="AI705" s="639"/>
      <c r="AJ705" s="639"/>
      <c r="AK705" s="639"/>
      <c r="AL705" s="639"/>
      <c r="AM705" s="639"/>
      <c r="AN705" s="639"/>
      <c r="AO705" s="640"/>
    </row>
    <row r="706" spans="2:41" ht="3.75" customHeight="1">
      <c r="B706" s="135"/>
      <c r="I706" s="136"/>
      <c r="J706" s="135"/>
      <c r="M706" s="136"/>
      <c r="N706" s="644"/>
      <c r="O706" s="645"/>
      <c r="P706" s="645"/>
      <c r="Q706" s="646"/>
      <c r="R706" s="644"/>
      <c r="S706" s="645"/>
      <c r="T706" s="645"/>
      <c r="U706" s="645"/>
      <c r="V706" s="645"/>
      <c r="W706" s="645"/>
      <c r="X706" s="645"/>
      <c r="Y706" s="645"/>
      <c r="Z706" s="645"/>
      <c r="AA706" s="646"/>
      <c r="AB706" s="644"/>
      <c r="AC706" s="645"/>
      <c r="AD706" s="645"/>
      <c r="AE706" s="646"/>
      <c r="AF706" s="644"/>
      <c r="AG706" s="645"/>
      <c r="AH706" s="645"/>
      <c r="AI706" s="645"/>
      <c r="AJ706" s="645"/>
      <c r="AK706" s="645"/>
      <c r="AL706" s="645"/>
      <c r="AM706" s="645"/>
      <c r="AN706" s="645"/>
      <c r="AO706" s="646"/>
    </row>
    <row r="707" spans="2:41" ht="13.35" customHeight="1">
      <c r="B707" s="135"/>
      <c r="I707" s="136"/>
      <c r="J707" s="135"/>
      <c r="M707" s="136"/>
      <c r="N707" s="629" t="s">
        <v>3990</v>
      </c>
      <c r="O707" s="630"/>
      <c r="P707" s="630"/>
      <c r="Q707" s="632"/>
      <c r="R707" s="629"/>
      <c r="S707" s="680"/>
      <c r="T707" s="681"/>
      <c r="U707" s="630"/>
      <c r="V707" s="647"/>
      <c r="W707" s="630" t="s">
        <v>12</v>
      </c>
      <c r="X707" s="647"/>
      <c r="Y707" s="630" t="s">
        <v>11</v>
      </c>
      <c r="Z707" s="647"/>
      <c r="AA707" s="632" t="s">
        <v>364</v>
      </c>
      <c r="AB707" s="629" t="s">
        <v>66</v>
      </c>
      <c r="AC707" s="630"/>
      <c r="AD707" s="630"/>
      <c r="AE707" s="632"/>
      <c r="AF707" s="629"/>
      <c r="AG707" s="680"/>
      <c r="AH707" s="681"/>
      <c r="AI707" s="630"/>
      <c r="AJ707" s="647"/>
      <c r="AK707" s="630" t="s">
        <v>12</v>
      </c>
      <c r="AL707" s="647"/>
      <c r="AM707" s="630" t="s">
        <v>11</v>
      </c>
      <c r="AN707" s="647"/>
      <c r="AO707" s="632" t="s">
        <v>364</v>
      </c>
    </row>
    <row r="708" spans="2:41" ht="3.75" customHeight="1">
      <c r="B708" s="135"/>
      <c r="I708" s="136"/>
      <c r="J708" s="135"/>
      <c r="M708" s="136"/>
      <c r="N708" s="638"/>
      <c r="O708" s="639"/>
      <c r="P708" s="639"/>
      <c r="Q708" s="640"/>
      <c r="R708" s="638"/>
      <c r="S708" s="639"/>
      <c r="T708" s="639"/>
      <c r="U708" s="639"/>
      <c r="V708" s="639"/>
      <c r="W708" s="639"/>
      <c r="X708" s="639"/>
      <c r="Y708" s="639"/>
      <c r="Z708" s="639"/>
      <c r="AA708" s="640"/>
      <c r="AB708" s="638"/>
      <c r="AC708" s="639"/>
      <c r="AD708" s="639"/>
      <c r="AE708" s="640"/>
      <c r="AF708" s="638"/>
      <c r="AG708" s="639"/>
      <c r="AH708" s="639"/>
      <c r="AI708" s="639"/>
      <c r="AJ708" s="639"/>
      <c r="AK708" s="639"/>
      <c r="AL708" s="639"/>
      <c r="AM708" s="639"/>
      <c r="AN708" s="639"/>
      <c r="AO708" s="640"/>
    </row>
    <row r="709" spans="2:41" ht="3.75" customHeight="1">
      <c r="B709" s="135"/>
      <c r="I709" s="136"/>
      <c r="J709" s="135"/>
      <c r="M709" s="136"/>
      <c r="N709" s="130"/>
      <c r="O709" s="131"/>
      <c r="P709" s="131"/>
      <c r="Q709" s="132"/>
      <c r="R709" s="697">
        <f>新_変更_3!J214</f>
        <v>0</v>
      </c>
      <c r="S709" s="684"/>
      <c r="T709" s="684"/>
      <c r="U709" s="684"/>
      <c r="V709" s="684"/>
      <c r="W709" s="684"/>
      <c r="X709" s="684"/>
      <c r="Y709" s="684"/>
      <c r="Z709" s="684"/>
      <c r="AA709" s="684"/>
      <c r="AB709" s="684"/>
      <c r="AC709" s="684"/>
      <c r="AD709" s="684"/>
      <c r="AE709" s="684"/>
      <c r="AF709" s="684"/>
      <c r="AG709" s="684"/>
      <c r="AH709" s="684"/>
      <c r="AI709" s="684"/>
      <c r="AJ709" s="685"/>
      <c r="AK709" s="645"/>
      <c r="AL709" s="645"/>
      <c r="AM709" s="645"/>
      <c r="AN709" s="645"/>
      <c r="AO709" s="646"/>
    </row>
    <row r="710" spans="2:41" ht="13.35" customHeight="1">
      <c r="B710" s="135"/>
      <c r="I710" s="136"/>
      <c r="J710" s="135"/>
      <c r="M710" s="136"/>
      <c r="N710" s="135" t="s">
        <v>8</v>
      </c>
      <c r="Q710" s="136"/>
      <c r="R710" s="686"/>
      <c r="S710" s="687"/>
      <c r="T710" s="687"/>
      <c r="U710" s="687"/>
      <c r="V710" s="687"/>
      <c r="W710" s="687"/>
      <c r="X710" s="687"/>
      <c r="Y710" s="687"/>
      <c r="Z710" s="687"/>
      <c r="AA710" s="687"/>
      <c r="AB710" s="687"/>
      <c r="AC710" s="687"/>
      <c r="AD710" s="687"/>
      <c r="AE710" s="687"/>
      <c r="AF710" s="687"/>
      <c r="AG710" s="687"/>
      <c r="AH710" s="687"/>
      <c r="AI710" s="687"/>
      <c r="AJ710" s="688"/>
      <c r="AK710" s="630"/>
      <c r="AL710" s="634" t="s">
        <v>13</v>
      </c>
      <c r="AM710" s="630" t="s">
        <v>29</v>
      </c>
      <c r="AN710" s="630"/>
      <c r="AO710" s="632"/>
    </row>
    <row r="711" spans="2:41" ht="3.75" customHeight="1">
      <c r="B711" s="135"/>
      <c r="I711" s="136"/>
      <c r="J711" s="135"/>
      <c r="M711" s="136"/>
      <c r="N711" s="140"/>
      <c r="O711" s="141"/>
      <c r="P711" s="141"/>
      <c r="Q711" s="142"/>
      <c r="R711" s="689"/>
      <c r="S711" s="690"/>
      <c r="T711" s="690"/>
      <c r="U711" s="690"/>
      <c r="V711" s="690"/>
      <c r="W711" s="690"/>
      <c r="X711" s="690"/>
      <c r="Y711" s="690"/>
      <c r="Z711" s="690"/>
      <c r="AA711" s="690"/>
      <c r="AB711" s="690"/>
      <c r="AC711" s="690"/>
      <c r="AD711" s="690"/>
      <c r="AE711" s="690"/>
      <c r="AF711" s="690"/>
      <c r="AG711" s="690"/>
      <c r="AH711" s="690"/>
      <c r="AI711" s="690"/>
      <c r="AJ711" s="691"/>
      <c r="AK711" s="639"/>
      <c r="AL711" s="639"/>
      <c r="AM711" s="639"/>
      <c r="AN711" s="639"/>
      <c r="AO711" s="640"/>
    </row>
    <row r="712" spans="2:41" ht="3.75" hidden="1" customHeight="1">
      <c r="B712" s="135"/>
      <c r="I712" s="136"/>
      <c r="J712" s="135"/>
      <c r="M712" s="136"/>
      <c r="N712" s="644"/>
      <c r="O712" s="645"/>
      <c r="P712" s="645"/>
      <c r="Q712" s="646"/>
      <c r="R712" s="679"/>
      <c r="S712" s="671"/>
      <c r="T712" s="671"/>
      <c r="U712" s="671"/>
      <c r="V712" s="671"/>
      <c r="W712" s="671"/>
      <c r="X712" s="671"/>
      <c r="Y712" s="671"/>
      <c r="Z712" s="671"/>
      <c r="AA712" s="671"/>
      <c r="AB712" s="671"/>
      <c r="AC712" s="671"/>
      <c r="AD712" s="671"/>
      <c r="AE712" s="671"/>
      <c r="AF712" s="671"/>
      <c r="AG712" s="671"/>
      <c r="AH712" s="671"/>
      <c r="AI712" s="671"/>
      <c r="AJ712" s="671"/>
      <c r="AK712" s="671"/>
      <c r="AL712" s="671"/>
      <c r="AM712" s="671"/>
      <c r="AN712" s="671"/>
      <c r="AO712" s="672"/>
    </row>
    <row r="713" spans="2:41" ht="13.35" hidden="1" customHeight="1">
      <c r="B713" s="135"/>
      <c r="I713" s="136"/>
      <c r="J713" s="135"/>
      <c r="M713" s="136"/>
      <c r="N713" s="629" t="s">
        <v>61</v>
      </c>
      <c r="O713" s="630"/>
      <c r="P713" s="630"/>
      <c r="Q713" s="632"/>
      <c r="R713" s="673"/>
      <c r="S713" s="674"/>
      <c r="T713" s="674"/>
      <c r="U713" s="674"/>
      <c r="V713" s="674"/>
      <c r="W713" s="674"/>
      <c r="X713" s="674"/>
      <c r="Y713" s="674"/>
      <c r="Z713" s="674"/>
      <c r="AA713" s="674"/>
      <c r="AB713" s="674"/>
      <c r="AC713" s="674"/>
      <c r="AD713" s="674"/>
      <c r="AE713" s="674"/>
      <c r="AF713" s="674"/>
      <c r="AG713" s="674"/>
      <c r="AH713" s="674"/>
      <c r="AI713" s="674"/>
      <c r="AJ713" s="674"/>
      <c r="AK713" s="674"/>
      <c r="AL713" s="674"/>
      <c r="AM713" s="674"/>
      <c r="AN713" s="674"/>
      <c r="AO713" s="675"/>
    </row>
    <row r="714" spans="2:41" ht="3.75" hidden="1" customHeight="1">
      <c r="B714" s="135"/>
      <c r="I714" s="136"/>
      <c r="J714" s="135"/>
      <c r="M714" s="136"/>
      <c r="N714" s="629"/>
      <c r="O714" s="630"/>
      <c r="P714" s="630"/>
      <c r="Q714" s="632"/>
      <c r="R714" s="676"/>
      <c r="S714" s="677"/>
      <c r="T714" s="677"/>
      <c r="U714" s="677"/>
      <c r="V714" s="677"/>
      <c r="W714" s="677"/>
      <c r="X714" s="677"/>
      <c r="Y714" s="677"/>
      <c r="Z714" s="677"/>
      <c r="AA714" s="677"/>
      <c r="AB714" s="677"/>
      <c r="AC714" s="677"/>
      <c r="AD714" s="677"/>
      <c r="AE714" s="677"/>
      <c r="AF714" s="677"/>
      <c r="AG714" s="677"/>
      <c r="AH714" s="677"/>
      <c r="AI714" s="677"/>
      <c r="AJ714" s="677"/>
      <c r="AK714" s="677"/>
      <c r="AL714" s="677"/>
      <c r="AM714" s="677"/>
      <c r="AN714" s="677"/>
      <c r="AO714" s="678"/>
    </row>
    <row r="715" spans="2:41" ht="3.75" hidden="1" customHeight="1">
      <c r="B715" s="135"/>
      <c r="I715" s="136"/>
      <c r="J715" s="135"/>
      <c r="N715" s="644"/>
      <c r="O715" s="645"/>
      <c r="P715" s="645"/>
      <c r="Q715" s="646"/>
      <c r="R715" s="630"/>
      <c r="S715" s="630"/>
      <c r="T715" s="630"/>
      <c r="U715" s="698"/>
      <c r="V715" s="699"/>
      <c r="W715" s="699"/>
      <c r="X715" s="700"/>
      <c r="Y715" s="645"/>
      <c r="Z715" s="707"/>
      <c r="AA715" s="699"/>
      <c r="AB715" s="699"/>
      <c r="AC715" s="708"/>
      <c r="AD715" s="630"/>
      <c r="AE715" s="630"/>
      <c r="AF715" s="630"/>
      <c r="AG715" s="679"/>
      <c r="AH715" s="671"/>
      <c r="AI715" s="671"/>
      <c r="AJ715" s="671"/>
      <c r="AK715" s="671"/>
      <c r="AL715" s="671"/>
      <c r="AM715" s="671"/>
      <c r="AN715" s="671"/>
      <c r="AO715" s="672"/>
    </row>
    <row r="716" spans="2:41" ht="13.35" hidden="1" customHeight="1">
      <c r="B716" s="135"/>
      <c r="I716" s="136"/>
      <c r="J716" s="135"/>
      <c r="N716" s="629"/>
      <c r="O716" s="630"/>
      <c r="P716" s="630"/>
      <c r="Q716" s="632"/>
      <c r="R716" s="630" t="s">
        <v>15</v>
      </c>
      <c r="S716" s="630"/>
      <c r="T716" s="630"/>
      <c r="U716" s="701"/>
      <c r="V716" s="702"/>
      <c r="W716" s="702"/>
      <c r="X716" s="703"/>
      <c r="Y716" s="662" t="s">
        <v>359</v>
      </c>
      <c r="Z716" s="709"/>
      <c r="AA716" s="702"/>
      <c r="AB716" s="702"/>
      <c r="AC716" s="710"/>
      <c r="AD716" s="630" t="s">
        <v>56</v>
      </c>
      <c r="AE716" s="630"/>
      <c r="AF716" s="630"/>
      <c r="AG716" s="673"/>
      <c r="AH716" s="674"/>
      <c r="AI716" s="674"/>
      <c r="AJ716" s="674"/>
      <c r="AK716" s="674"/>
      <c r="AL716" s="674"/>
      <c r="AM716" s="674"/>
      <c r="AN716" s="674"/>
      <c r="AO716" s="675"/>
    </row>
    <row r="717" spans="2:41" ht="3.75" hidden="1" customHeight="1">
      <c r="B717" s="135"/>
      <c r="I717" s="136"/>
      <c r="J717" s="135"/>
      <c r="N717" s="629"/>
      <c r="O717" s="630"/>
      <c r="P717" s="630"/>
      <c r="Q717" s="632"/>
      <c r="R717" s="639"/>
      <c r="S717" s="639"/>
      <c r="T717" s="639"/>
      <c r="U717" s="704"/>
      <c r="V717" s="705"/>
      <c r="W717" s="705"/>
      <c r="X717" s="706"/>
      <c r="Y717" s="639"/>
      <c r="Z717" s="711"/>
      <c r="AA717" s="705"/>
      <c r="AB717" s="705"/>
      <c r="AC717" s="712"/>
      <c r="AD717" s="639"/>
      <c r="AE717" s="639"/>
      <c r="AF717" s="639"/>
      <c r="AG717" s="676"/>
      <c r="AH717" s="677"/>
      <c r="AI717" s="677"/>
      <c r="AJ717" s="677"/>
      <c r="AK717" s="677"/>
      <c r="AL717" s="677"/>
      <c r="AM717" s="677"/>
      <c r="AN717" s="677"/>
      <c r="AO717" s="678"/>
    </row>
    <row r="718" spans="2:41" ht="3.75" hidden="1" customHeight="1">
      <c r="B718" s="135"/>
      <c r="I718" s="136"/>
      <c r="J718" s="135"/>
      <c r="N718" s="629"/>
      <c r="O718" s="630"/>
      <c r="P718" s="630"/>
      <c r="Q718" s="632"/>
      <c r="R718" s="645"/>
      <c r="S718" s="645"/>
      <c r="T718" s="646"/>
      <c r="U718" s="679"/>
      <c r="V718" s="671"/>
      <c r="W718" s="671"/>
      <c r="X718" s="671"/>
      <c r="Y718" s="671"/>
      <c r="Z718" s="671"/>
      <c r="AA718" s="671"/>
      <c r="AB718" s="671"/>
      <c r="AC718" s="672"/>
      <c r="AD718" s="644"/>
      <c r="AE718" s="645"/>
      <c r="AF718" s="646"/>
      <c r="AG718" s="679"/>
      <c r="AH718" s="671"/>
      <c r="AI718" s="671"/>
      <c r="AJ718" s="671"/>
      <c r="AK718" s="671"/>
      <c r="AL718" s="671"/>
      <c r="AM718" s="671"/>
      <c r="AN718" s="671"/>
      <c r="AO718" s="672"/>
    </row>
    <row r="719" spans="2:41" ht="13.35" hidden="1" customHeight="1">
      <c r="B719" s="135"/>
      <c r="I719" s="136"/>
      <c r="N719" s="629" t="s">
        <v>23</v>
      </c>
      <c r="O719" s="630"/>
      <c r="P719" s="630"/>
      <c r="Q719" s="632"/>
      <c r="R719" s="630" t="s">
        <v>17</v>
      </c>
      <c r="S719" s="630"/>
      <c r="T719" s="632"/>
      <c r="U719" s="673"/>
      <c r="V719" s="674"/>
      <c r="W719" s="674"/>
      <c r="X719" s="674"/>
      <c r="Y719" s="674"/>
      <c r="Z719" s="674"/>
      <c r="AA719" s="674"/>
      <c r="AB719" s="674"/>
      <c r="AC719" s="675"/>
      <c r="AD719" s="629" t="s">
        <v>18</v>
      </c>
      <c r="AE719" s="630"/>
      <c r="AF719" s="632"/>
      <c r="AG719" s="673"/>
      <c r="AH719" s="674"/>
      <c r="AI719" s="674"/>
      <c r="AJ719" s="674"/>
      <c r="AK719" s="674"/>
      <c r="AL719" s="674"/>
      <c r="AM719" s="674"/>
      <c r="AN719" s="674"/>
      <c r="AO719" s="675"/>
    </row>
    <row r="720" spans="2:41" ht="3.75" hidden="1" customHeight="1">
      <c r="B720" s="135"/>
      <c r="I720" s="136"/>
      <c r="J720" s="135"/>
      <c r="N720" s="629"/>
      <c r="O720" s="630"/>
      <c r="P720" s="630"/>
      <c r="Q720" s="632"/>
      <c r="R720" s="639"/>
      <c r="S720" s="639"/>
      <c r="T720" s="640"/>
      <c r="U720" s="676"/>
      <c r="V720" s="677"/>
      <c r="W720" s="677"/>
      <c r="X720" s="677"/>
      <c r="Y720" s="677"/>
      <c r="Z720" s="677"/>
      <c r="AA720" s="677"/>
      <c r="AB720" s="677"/>
      <c r="AC720" s="678"/>
      <c r="AD720" s="638"/>
      <c r="AE720" s="639"/>
      <c r="AF720" s="640"/>
      <c r="AG720" s="676"/>
      <c r="AH720" s="677"/>
      <c r="AI720" s="677"/>
      <c r="AJ720" s="677"/>
      <c r="AK720" s="677"/>
      <c r="AL720" s="677"/>
      <c r="AM720" s="677"/>
      <c r="AN720" s="677"/>
      <c r="AO720" s="678"/>
    </row>
    <row r="721" spans="2:41" ht="3.75" hidden="1" customHeight="1">
      <c r="B721" s="135"/>
      <c r="I721" s="136"/>
      <c r="J721" s="135"/>
      <c r="N721" s="629"/>
      <c r="O721" s="630"/>
      <c r="P721" s="630"/>
      <c r="Q721" s="632"/>
      <c r="R721" s="645"/>
      <c r="S721" s="645"/>
      <c r="T721" s="646"/>
      <c r="U721" s="679"/>
      <c r="V721" s="671"/>
      <c r="W721" s="671"/>
      <c r="X721" s="671"/>
      <c r="Y721" s="671"/>
      <c r="Z721" s="671"/>
      <c r="AA721" s="671"/>
      <c r="AB721" s="671"/>
      <c r="AC721" s="672"/>
      <c r="AD721" s="644"/>
      <c r="AE721" s="645"/>
      <c r="AF721" s="646"/>
      <c r="AG721" s="679"/>
      <c r="AH721" s="671"/>
      <c r="AI721" s="671"/>
      <c r="AJ721" s="671"/>
      <c r="AK721" s="671"/>
      <c r="AL721" s="671"/>
      <c r="AM721" s="671"/>
      <c r="AN721" s="671"/>
      <c r="AO721" s="672"/>
    </row>
    <row r="722" spans="2:41" ht="13.35" hidden="1" customHeight="1">
      <c r="B722" s="135"/>
      <c r="I722" s="136"/>
      <c r="J722" s="135"/>
      <c r="N722" s="629"/>
      <c r="O722" s="630"/>
      <c r="P722" s="630"/>
      <c r="Q722" s="632"/>
      <c r="R722" s="630" t="s">
        <v>19</v>
      </c>
      <c r="S722" s="630"/>
      <c r="T722" s="632"/>
      <c r="U722" s="673"/>
      <c r="V722" s="674"/>
      <c r="W722" s="674"/>
      <c r="X722" s="674"/>
      <c r="Y722" s="674"/>
      <c r="Z722" s="674"/>
      <c r="AA722" s="674"/>
      <c r="AB722" s="674"/>
      <c r="AC722" s="675"/>
      <c r="AD722" s="629" t="s">
        <v>20</v>
      </c>
      <c r="AE722" s="630"/>
      <c r="AF722" s="632"/>
      <c r="AG722" s="673"/>
      <c r="AH722" s="674"/>
      <c r="AI722" s="674"/>
      <c r="AJ722" s="674"/>
      <c r="AK722" s="674"/>
      <c r="AL722" s="674"/>
      <c r="AM722" s="674"/>
      <c r="AN722" s="674"/>
      <c r="AO722" s="675"/>
    </row>
    <row r="723" spans="2:41" ht="3.75" hidden="1" customHeight="1">
      <c r="B723" s="135"/>
      <c r="I723" s="136"/>
      <c r="J723" s="135"/>
      <c r="N723" s="638"/>
      <c r="O723" s="639"/>
      <c r="P723" s="639"/>
      <c r="Q723" s="640"/>
      <c r="R723" s="639"/>
      <c r="S723" s="639"/>
      <c r="T723" s="640"/>
      <c r="U723" s="676"/>
      <c r="V723" s="677"/>
      <c r="W723" s="677"/>
      <c r="X723" s="677"/>
      <c r="Y723" s="677"/>
      <c r="Z723" s="677"/>
      <c r="AA723" s="677"/>
      <c r="AB723" s="677"/>
      <c r="AC723" s="678"/>
      <c r="AD723" s="638"/>
      <c r="AE723" s="639"/>
      <c r="AF723" s="640"/>
      <c r="AG723" s="676"/>
      <c r="AH723" s="677"/>
      <c r="AI723" s="677"/>
      <c r="AJ723" s="677"/>
      <c r="AK723" s="677"/>
      <c r="AL723" s="677"/>
      <c r="AM723" s="677"/>
      <c r="AN723" s="677"/>
      <c r="AO723" s="678"/>
    </row>
    <row r="724" spans="2:41" ht="3.75" hidden="1" customHeight="1">
      <c r="B724" s="135"/>
      <c r="I724" s="136"/>
      <c r="J724" s="135"/>
      <c r="M724" s="136"/>
      <c r="N724" s="629"/>
      <c r="O724" s="630"/>
      <c r="P724" s="630"/>
      <c r="Q724" s="632"/>
      <c r="R724" s="644"/>
      <c r="S724" s="645"/>
      <c r="T724" s="645"/>
      <c r="U724" s="645"/>
      <c r="V724" s="645"/>
      <c r="W724" s="645"/>
      <c r="X724" s="645"/>
      <c r="Y724" s="645"/>
      <c r="Z724" s="645"/>
      <c r="AA724" s="645"/>
      <c r="AB724" s="645"/>
      <c r="AC724" s="645"/>
      <c r="AD724" s="645"/>
      <c r="AE724" s="645"/>
      <c r="AF724" s="645"/>
      <c r="AG724" s="645"/>
      <c r="AH724" s="645"/>
      <c r="AI724" s="645"/>
      <c r="AJ724" s="645"/>
      <c r="AK724" s="645"/>
      <c r="AL724" s="645"/>
      <c r="AM724" s="645"/>
      <c r="AN724" s="645"/>
      <c r="AO724" s="646"/>
    </row>
    <row r="725" spans="2:41" ht="13.35" hidden="1" customHeight="1">
      <c r="B725" s="135"/>
      <c r="I725" s="136"/>
      <c r="J725" s="135"/>
      <c r="M725" s="136"/>
      <c r="N725" s="629" t="s">
        <v>111</v>
      </c>
      <c r="O725" s="630"/>
      <c r="P725" s="630"/>
      <c r="Q725" s="632"/>
      <c r="R725" s="629"/>
      <c r="S725" s="680"/>
      <c r="T725" s="681"/>
      <c r="U725" s="630"/>
      <c r="V725" s="647"/>
      <c r="W725" s="630" t="s">
        <v>12</v>
      </c>
      <c r="X725" s="647"/>
      <c r="Y725" s="630" t="s">
        <v>11</v>
      </c>
      <c r="Z725" s="647"/>
      <c r="AA725" s="630" t="s">
        <v>364</v>
      </c>
      <c r="AB725" s="630"/>
      <c r="AC725" s="630"/>
      <c r="AD725" s="630"/>
      <c r="AE725" s="630"/>
      <c r="AF725" s="630"/>
      <c r="AG725" s="630"/>
      <c r="AH725" s="630"/>
      <c r="AI725" s="630"/>
      <c r="AJ725" s="630"/>
      <c r="AK725" s="630"/>
      <c r="AL725" s="630"/>
      <c r="AM725" s="630"/>
      <c r="AN725" s="630"/>
      <c r="AO725" s="632"/>
    </row>
    <row r="726" spans="2:41" ht="3.75" hidden="1" customHeight="1">
      <c r="B726" s="135"/>
      <c r="I726" s="136"/>
      <c r="J726" s="135"/>
      <c r="M726" s="136"/>
      <c r="N726" s="629"/>
      <c r="O726" s="630"/>
      <c r="P726" s="630"/>
      <c r="Q726" s="632"/>
      <c r="R726" s="629"/>
      <c r="S726" s="630"/>
      <c r="T726" s="630"/>
      <c r="U726" s="630"/>
      <c r="V726" s="630"/>
      <c r="W726" s="630"/>
      <c r="X726" s="630"/>
      <c r="Y726" s="630"/>
      <c r="Z726" s="630"/>
      <c r="AA726" s="630"/>
      <c r="AB726" s="630"/>
      <c r="AC726" s="630"/>
      <c r="AD726" s="630"/>
      <c r="AE726" s="630"/>
      <c r="AF726" s="630"/>
      <c r="AG726" s="630"/>
      <c r="AH726" s="630"/>
      <c r="AI726" s="630"/>
      <c r="AJ726" s="630"/>
      <c r="AK726" s="630"/>
      <c r="AL726" s="630"/>
      <c r="AM726" s="630"/>
      <c r="AN726" s="630"/>
      <c r="AO726" s="632"/>
    </row>
    <row r="727" spans="2:41" ht="3.75" hidden="1" customHeight="1">
      <c r="B727" s="135"/>
      <c r="I727" s="136"/>
      <c r="J727" s="135"/>
      <c r="M727" s="136"/>
      <c r="N727" s="644"/>
      <c r="O727" s="645"/>
      <c r="P727" s="645"/>
      <c r="Q727" s="645"/>
      <c r="R727" s="713"/>
      <c r="S727" s="716"/>
      <c r="T727" s="645"/>
      <c r="U727" s="698"/>
      <c r="V727" s="644"/>
      <c r="W727" s="645"/>
      <c r="X727" s="645"/>
      <c r="Y727" s="645"/>
      <c r="Z727" s="645"/>
      <c r="AA727" s="645"/>
      <c r="AB727" s="645"/>
      <c r="AC727" s="645"/>
      <c r="AD727" s="645"/>
      <c r="AE727" s="645"/>
      <c r="AF727" s="645"/>
      <c r="AG727" s="645"/>
      <c r="AH727" s="649"/>
      <c r="AI727" s="649"/>
      <c r="AJ727" s="645"/>
      <c r="AK727" s="651"/>
      <c r="AL727" s="645"/>
      <c r="AM727" s="645"/>
      <c r="AN727" s="645"/>
      <c r="AO727" s="646"/>
    </row>
    <row r="728" spans="2:41" ht="13.35" hidden="1" customHeight="1">
      <c r="B728" s="135"/>
      <c r="I728" s="136"/>
      <c r="J728" s="135"/>
      <c r="M728" s="136"/>
      <c r="N728" s="629" t="s">
        <v>30</v>
      </c>
      <c r="O728" s="630"/>
      <c r="P728" s="630"/>
      <c r="Q728" s="630"/>
      <c r="R728" s="714"/>
      <c r="S728" s="717"/>
      <c r="T728" s="630" t="s">
        <v>388</v>
      </c>
      <c r="U728" s="701"/>
      <c r="V728" s="629" t="s">
        <v>112</v>
      </c>
      <c r="W728" s="630"/>
      <c r="X728" s="630"/>
      <c r="Y728" s="630"/>
      <c r="Z728" s="630"/>
      <c r="AA728" s="630"/>
      <c r="AB728" s="630"/>
      <c r="AC728" s="630"/>
      <c r="AD728" s="630"/>
      <c r="AE728" s="630"/>
      <c r="AF728" s="630"/>
      <c r="AG728" s="630"/>
      <c r="AH728" s="636"/>
      <c r="AI728" s="636"/>
      <c r="AJ728" s="630"/>
      <c r="AK728" s="654"/>
      <c r="AL728" s="630"/>
      <c r="AM728" s="630"/>
      <c r="AN728" s="630"/>
      <c r="AO728" s="632"/>
    </row>
    <row r="729" spans="2:41" ht="3.75" hidden="1" customHeight="1">
      <c r="B729" s="135"/>
      <c r="I729" s="136"/>
      <c r="J729" s="135"/>
      <c r="M729" s="136"/>
      <c r="N729" s="629"/>
      <c r="O729" s="630"/>
      <c r="P729" s="630"/>
      <c r="Q729" s="630"/>
      <c r="R729" s="715"/>
      <c r="S729" s="718"/>
      <c r="T729" s="639"/>
      <c r="U729" s="704"/>
      <c r="V729" s="638"/>
      <c r="W729" s="639"/>
      <c r="X729" s="639"/>
      <c r="Y729" s="639"/>
      <c r="Z729" s="639"/>
      <c r="AA729" s="639"/>
      <c r="AB729" s="639"/>
      <c r="AC729" s="639"/>
      <c r="AD729" s="639"/>
      <c r="AE729" s="639"/>
      <c r="AF729" s="639"/>
      <c r="AG729" s="639"/>
      <c r="AH729" s="642"/>
      <c r="AI729" s="642"/>
      <c r="AJ729" s="639"/>
      <c r="AK729" s="657"/>
      <c r="AL729" s="639"/>
      <c r="AM729" s="639"/>
      <c r="AN729" s="639"/>
      <c r="AO729" s="640"/>
    </row>
    <row r="730" spans="2:41" ht="3.75" hidden="1" customHeight="1">
      <c r="B730" s="135"/>
      <c r="I730" s="136"/>
      <c r="J730" s="135"/>
      <c r="M730" s="136"/>
      <c r="N730" s="644"/>
      <c r="O730" s="645"/>
      <c r="P730" s="645"/>
      <c r="Q730" s="646"/>
      <c r="R730" s="670"/>
      <c r="S730" s="671"/>
      <c r="T730" s="671"/>
      <c r="U730" s="672"/>
      <c r="V730" s="673"/>
      <c r="W730" s="675"/>
      <c r="X730" s="679"/>
      <c r="Y730" s="671"/>
      <c r="Z730" s="671"/>
      <c r="AA730" s="672"/>
      <c r="AB730" s="630"/>
      <c r="AC730" s="630"/>
      <c r="AD730" s="630"/>
      <c r="AE730" s="630"/>
      <c r="AF730" s="630"/>
      <c r="AG730" s="630"/>
      <c r="AH730" s="630"/>
      <c r="AI730" s="645"/>
      <c r="AJ730" s="630"/>
      <c r="AK730" s="630"/>
      <c r="AL730" s="630"/>
      <c r="AM730" s="630"/>
      <c r="AN730" s="630"/>
      <c r="AO730" s="632"/>
    </row>
    <row r="731" spans="2:41" ht="13.35" hidden="1" customHeight="1">
      <c r="B731" s="135"/>
      <c r="I731" s="136"/>
      <c r="J731" s="135"/>
      <c r="M731" s="136"/>
      <c r="N731" s="629" t="s">
        <v>114</v>
      </c>
      <c r="O731" s="630"/>
      <c r="P731" s="630"/>
      <c r="Q731" s="632"/>
      <c r="R731" s="673"/>
      <c r="S731" s="674"/>
      <c r="T731" s="674"/>
      <c r="U731" s="675"/>
      <c r="V731" s="673"/>
      <c r="W731" s="675"/>
      <c r="X731" s="673"/>
      <c r="Y731" s="674"/>
      <c r="Z731" s="674"/>
      <c r="AA731" s="675"/>
      <c r="AB731" s="668" t="s">
        <v>171</v>
      </c>
      <c r="AC731" s="630"/>
      <c r="AD731" s="630"/>
      <c r="AE731" s="630"/>
      <c r="AF731" s="630"/>
      <c r="AG731" s="630"/>
      <c r="AH731" s="630"/>
      <c r="AI731" s="630"/>
      <c r="AJ731" s="630"/>
      <c r="AK731" s="630"/>
      <c r="AL731" s="630"/>
      <c r="AM731" s="630"/>
      <c r="AN731" s="630"/>
      <c r="AO731" s="632"/>
    </row>
    <row r="732" spans="2:41" ht="3.75" hidden="1" customHeight="1">
      <c r="B732" s="135"/>
      <c r="I732" s="136"/>
      <c r="J732" s="135"/>
      <c r="M732" s="136"/>
      <c r="N732" s="629"/>
      <c r="O732" s="630"/>
      <c r="P732" s="630"/>
      <c r="Q732" s="632"/>
      <c r="R732" s="676"/>
      <c r="S732" s="677"/>
      <c r="T732" s="677"/>
      <c r="U732" s="678"/>
      <c r="V732" s="676"/>
      <c r="W732" s="678"/>
      <c r="X732" s="676"/>
      <c r="Y732" s="677"/>
      <c r="Z732" s="677"/>
      <c r="AA732" s="678"/>
      <c r="AB732" s="639"/>
      <c r="AC732" s="639"/>
      <c r="AD732" s="639"/>
      <c r="AE732" s="639"/>
      <c r="AF732" s="639"/>
      <c r="AG732" s="639"/>
      <c r="AH732" s="639"/>
      <c r="AI732" s="639"/>
      <c r="AJ732" s="639"/>
      <c r="AK732" s="639"/>
      <c r="AL732" s="639"/>
      <c r="AM732" s="639"/>
      <c r="AN732" s="639"/>
      <c r="AO732" s="640"/>
    </row>
    <row r="733" spans="2:41" ht="3.75" hidden="1" customHeight="1">
      <c r="B733" s="135"/>
      <c r="I733" s="136"/>
      <c r="J733" s="135"/>
      <c r="M733" s="136"/>
      <c r="N733" s="644"/>
      <c r="O733" s="645"/>
      <c r="P733" s="645"/>
      <c r="Q733" s="645"/>
      <c r="R733" s="644"/>
      <c r="S733" s="645"/>
      <c r="T733" s="645"/>
      <c r="U733" s="645"/>
      <c r="V733" s="645"/>
      <c r="W733" s="645"/>
      <c r="X733" s="645"/>
      <c r="Y733" s="645"/>
      <c r="Z733" s="645"/>
      <c r="AA733" s="646"/>
      <c r="AB733" s="644"/>
      <c r="AC733" s="630"/>
      <c r="AD733" s="630"/>
      <c r="AE733" s="630"/>
      <c r="AF733" s="630"/>
      <c r="AG733" s="630"/>
      <c r="AH733" s="630"/>
      <c r="AI733" s="632"/>
      <c r="AJ733" s="644"/>
      <c r="AK733" s="645"/>
      <c r="AL733" s="645"/>
      <c r="AM733" s="645"/>
      <c r="AN733" s="645"/>
      <c r="AO733" s="646"/>
    </row>
    <row r="734" spans="2:41" ht="13.35" hidden="1" customHeight="1">
      <c r="B734" s="135"/>
      <c r="I734" s="136"/>
      <c r="J734" s="135"/>
      <c r="M734" s="136"/>
      <c r="N734" s="629" t="s">
        <v>115</v>
      </c>
      <c r="O734" s="630"/>
      <c r="P734" s="630"/>
      <c r="Q734" s="630"/>
      <c r="R734" s="629"/>
      <c r="S734" s="680"/>
      <c r="T734" s="681"/>
      <c r="U734" s="630"/>
      <c r="V734" s="647"/>
      <c r="W734" s="630" t="s">
        <v>12</v>
      </c>
      <c r="X734" s="647"/>
      <c r="Y734" s="630" t="s">
        <v>11</v>
      </c>
      <c r="Z734" s="647"/>
      <c r="AA734" s="630" t="s">
        <v>364</v>
      </c>
      <c r="AB734" s="629" t="s">
        <v>170</v>
      </c>
      <c r="AC734" s="630"/>
      <c r="AD734" s="630"/>
      <c r="AE734" s="630"/>
      <c r="AF734" s="630"/>
      <c r="AG734" s="630"/>
      <c r="AH734" s="630"/>
      <c r="AI734" s="632"/>
      <c r="AJ734" s="629"/>
      <c r="AK734" s="680"/>
      <c r="AL734" s="682"/>
      <c r="AM734" s="682"/>
      <c r="AN734" s="682"/>
      <c r="AO734" s="681"/>
    </row>
    <row r="735" spans="2:41" ht="3.75" hidden="1" customHeight="1">
      <c r="B735" s="135"/>
      <c r="I735" s="136"/>
      <c r="J735" s="135"/>
      <c r="M735" s="136"/>
      <c r="N735" s="629"/>
      <c r="O735" s="630"/>
      <c r="P735" s="630"/>
      <c r="Q735" s="630"/>
      <c r="R735" s="638"/>
      <c r="S735" s="639"/>
      <c r="T735" s="639"/>
      <c r="U735" s="639"/>
      <c r="V735" s="639"/>
      <c r="W735" s="639"/>
      <c r="X735" s="639"/>
      <c r="Y735" s="639"/>
      <c r="Z735" s="639"/>
      <c r="AA735" s="640"/>
      <c r="AB735" s="638"/>
      <c r="AC735" s="639"/>
      <c r="AD735" s="639"/>
      <c r="AE735" s="639"/>
      <c r="AF735" s="639"/>
      <c r="AG735" s="639"/>
      <c r="AH735" s="639"/>
      <c r="AI735" s="640"/>
      <c r="AJ735" s="638"/>
      <c r="AK735" s="639"/>
      <c r="AL735" s="639"/>
      <c r="AM735" s="639"/>
      <c r="AN735" s="639"/>
      <c r="AO735" s="640"/>
    </row>
    <row r="736" spans="2:41" ht="3.75" customHeight="1">
      <c r="B736" s="135"/>
      <c r="I736" s="136"/>
      <c r="J736" s="135"/>
      <c r="M736" s="136"/>
      <c r="N736" s="130"/>
      <c r="O736" s="131"/>
      <c r="P736" s="131"/>
      <c r="Q736" s="132"/>
      <c r="R736" s="683" t="str" cm="1">
        <f t="array" ref="R736">IF(新_変更_3!AL214&lt;&gt;"",AND(新_変更_3!J213:AB219=新_変更_3!AL213:BD219),"")</f>
        <v/>
      </c>
      <c r="S736" s="684"/>
      <c r="T736" s="684"/>
      <c r="U736" s="684"/>
      <c r="V736" s="684"/>
      <c r="W736" s="684"/>
      <c r="X736" s="684"/>
      <c r="Y736" s="684"/>
      <c r="Z736" s="684"/>
      <c r="AA736" s="684"/>
      <c r="AB736" s="684"/>
      <c r="AC736" s="684"/>
      <c r="AD736" s="684"/>
      <c r="AE736" s="684"/>
      <c r="AF736" s="684"/>
      <c r="AG736" s="684"/>
      <c r="AH736" s="684"/>
      <c r="AI736" s="684"/>
      <c r="AJ736" s="684"/>
      <c r="AK736" s="684"/>
      <c r="AL736" s="684"/>
      <c r="AM736" s="684"/>
      <c r="AN736" s="684"/>
      <c r="AO736" s="685"/>
    </row>
    <row r="737" spans="2:41" ht="13.35" customHeight="1">
      <c r="B737" s="135"/>
      <c r="I737" s="136"/>
      <c r="J737" s="135"/>
      <c r="M737" s="136"/>
      <c r="N737" s="135" t="s">
        <v>32</v>
      </c>
      <c r="Q737" s="136"/>
      <c r="R737" s="686"/>
      <c r="S737" s="687"/>
      <c r="T737" s="687"/>
      <c r="U737" s="687"/>
      <c r="V737" s="687"/>
      <c r="W737" s="687"/>
      <c r="X737" s="687"/>
      <c r="Y737" s="687"/>
      <c r="Z737" s="687"/>
      <c r="AA737" s="687"/>
      <c r="AB737" s="687"/>
      <c r="AC737" s="687"/>
      <c r="AD737" s="687"/>
      <c r="AE737" s="687"/>
      <c r="AF737" s="687"/>
      <c r="AG737" s="687"/>
      <c r="AH737" s="687"/>
      <c r="AI737" s="687"/>
      <c r="AJ737" s="687"/>
      <c r="AK737" s="687"/>
      <c r="AL737" s="687"/>
      <c r="AM737" s="687"/>
      <c r="AN737" s="687"/>
      <c r="AO737" s="688"/>
    </row>
    <row r="738" spans="2:41" ht="3.75" customHeight="1">
      <c r="B738" s="135"/>
      <c r="I738" s="136"/>
      <c r="J738" s="135"/>
      <c r="M738" s="136"/>
      <c r="N738" s="140"/>
      <c r="O738" s="141"/>
      <c r="P738" s="141"/>
      <c r="Q738" s="142"/>
      <c r="R738" s="689"/>
      <c r="S738" s="690"/>
      <c r="T738" s="690"/>
      <c r="U738" s="690"/>
      <c r="V738" s="690"/>
      <c r="W738" s="690"/>
      <c r="X738" s="690"/>
      <c r="Y738" s="690"/>
      <c r="Z738" s="690"/>
      <c r="AA738" s="690"/>
      <c r="AB738" s="690"/>
      <c r="AC738" s="690"/>
      <c r="AD738" s="690"/>
      <c r="AE738" s="690"/>
      <c r="AF738" s="690"/>
      <c r="AG738" s="690"/>
      <c r="AH738" s="690"/>
      <c r="AI738" s="690"/>
      <c r="AJ738" s="690"/>
      <c r="AK738" s="690"/>
      <c r="AL738" s="690"/>
      <c r="AM738" s="690"/>
      <c r="AN738" s="690"/>
      <c r="AO738" s="691"/>
    </row>
    <row r="739" spans="2:41" ht="3.75" customHeight="1">
      <c r="B739" s="135"/>
      <c r="I739" s="136"/>
      <c r="J739" s="130"/>
      <c r="K739" s="131"/>
      <c r="L739" s="131"/>
      <c r="M739" s="132"/>
      <c r="N739" s="644"/>
      <c r="O739" s="645"/>
      <c r="P739" s="645"/>
      <c r="Q739" s="646"/>
      <c r="R739" s="644"/>
      <c r="S739" s="645"/>
      <c r="T739" s="645"/>
      <c r="U739" s="645"/>
      <c r="V739" s="645"/>
      <c r="W739" s="645"/>
      <c r="X739" s="645"/>
      <c r="Y739" s="645"/>
      <c r="Z739" s="645"/>
      <c r="AA739" s="646"/>
      <c r="AB739" s="644"/>
      <c r="AC739" s="645"/>
      <c r="AD739" s="645"/>
      <c r="AE739" s="646"/>
      <c r="AF739" s="645"/>
      <c r="AG739" s="645"/>
      <c r="AH739" s="645"/>
      <c r="AI739" s="645"/>
      <c r="AJ739" s="645"/>
      <c r="AK739" s="645"/>
      <c r="AL739" s="645"/>
      <c r="AM739" s="645"/>
      <c r="AN739" s="645"/>
      <c r="AO739" s="646"/>
    </row>
    <row r="740" spans="2:41" ht="13.35" customHeight="1">
      <c r="B740" s="135"/>
      <c r="I740" s="136"/>
      <c r="J740" s="135" t="s">
        <v>4005</v>
      </c>
      <c r="M740" s="136"/>
      <c r="N740" s="629" t="s">
        <v>27</v>
      </c>
      <c r="O740" s="630"/>
      <c r="P740" s="630"/>
      <c r="Q740" s="632"/>
      <c r="R740" s="629"/>
      <c r="S740" s="719"/>
      <c r="T740" s="682"/>
      <c r="U740" s="682"/>
      <c r="V740" s="682"/>
      <c r="W740" s="682"/>
      <c r="X740" s="682"/>
      <c r="Y740" s="682"/>
      <c r="Z740" s="682"/>
      <c r="AA740" s="681"/>
      <c r="AB740" s="629" t="s">
        <v>28</v>
      </c>
      <c r="AC740" s="630"/>
      <c r="AD740" s="630"/>
      <c r="AE740" s="632"/>
      <c r="AF740" s="629"/>
      <c r="AG740" s="720"/>
      <c r="AH740" s="682"/>
      <c r="AI740" s="682"/>
      <c r="AJ740" s="682"/>
      <c r="AK740" s="682"/>
      <c r="AL740" s="682"/>
      <c r="AM740" s="682"/>
      <c r="AN740" s="682"/>
      <c r="AO740" s="681"/>
    </row>
    <row r="741" spans="2:41" ht="3.75" customHeight="1">
      <c r="B741" s="135"/>
      <c r="I741" s="136"/>
      <c r="J741" s="135"/>
      <c r="M741" s="136"/>
      <c r="N741" s="638"/>
      <c r="O741" s="639"/>
      <c r="P741" s="639"/>
      <c r="Q741" s="640"/>
      <c r="R741" s="638"/>
      <c r="S741" s="639"/>
      <c r="T741" s="639"/>
      <c r="U741" s="639"/>
      <c r="V741" s="639"/>
      <c r="W741" s="639"/>
      <c r="X741" s="639"/>
      <c r="Y741" s="639"/>
      <c r="Z741" s="639"/>
      <c r="AA741" s="640"/>
      <c r="AB741" s="638"/>
      <c r="AC741" s="639"/>
      <c r="AD741" s="639"/>
      <c r="AE741" s="640"/>
      <c r="AF741" s="639"/>
      <c r="AG741" s="639"/>
      <c r="AH741" s="639"/>
      <c r="AI741" s="639"/>
      <c r="AJ741" s="639"/>
      <c r="AK741" s="639"/>
      <c r="AL741" s="639"/>
      <c r="AM741" s="639"/>
      <c r="AN741" s="639"/>
      <c r="AO741" s="640"/>
    </row>
    <row r="742" spans="2:41" ht="3.75" customHeight="1">
      <c r="B742" s="135"/>
      <c r="I742" s="136"/>
      <c r="J742" s="135"/>
      <c r="M742" s="136"/>
      <c r="N742" s="644"/>
      <c r="O742" s="645"/>
      <c r="P742" s="645"/>
      <c r="Q742" s="646"/>
      <c r="R742" s="644"/>
      <c r="S742" s="645"/>
      <c r="T742" s="645"/>
      <c r="U742" s="645"/>
      <c r="V742" s="645"/>
      <c r="W742" s="645"/>
      <c r="X742" s="645"/>
      <c r="Y742" s="645"/>
      <c r="Z742" s="645"/>
      <c r="AA742" s="646"/>
      <c r="AB742" s="644"/>
      <c r="AC742" s="645"/>
      <c r="AD742" s="645"/>
      <c r="AE742" s="646"/>
      <c r="AF742" s="644"/>
      <c r="AG742" s="645"/>
      <c r="AH742" s="645"/>
      <c r="AI742" s="645"/>
      <c r="AJ742" s="645"/>
      <c r="AK742" s="645"/>
      <c r="AL742" s="645"/>
      <c r="AM742" s="645"/>
      <c r="AN742" s="645"/>
      <c r="AO742" s="646"/>
    </row>
    <row r="743" spans="2:41" ht="13.35" customHeight="1">
      <c r="B743" s="135"/>
      <c r="I743" s="136"/>
      <c r="J743" s="135"/>
      <c r="M743" s="136"/>
      <c r="N743" s="629" t="s">
        <v>3990</v>
      </c>
      <c r="O743" s="630"/>
      <c r="P743" s="630"/>
      <c r="Q743" s="632"/>
      <c r="R743" s="629"/>
      <c r="S743" s="680"/>
      <c r="T743" s="681"/>
      <c r="U743" s="630"/>
      <c r="V743" s="647"/>
      <c r="W743" s="630" t="s">
        <v>12</v>
      </c>
      <c r="X743" s="647"/>
      <c r="Y743" s="630" t="s">
        <v>11</v>
      </c>
      <c r="Z743" s="647"/>
      <c r="AA743" s="632" t="s">
        <v>364</v>
      </c>
      <c r="AB743" s="629" t="s">
        <v>66</v>
      </c>
      <c r="AC743" s="630"/>
      <c r="AD743" s="630"/>
      <c r="AE743" s="632"/>
      <c r="AF743" s="629"/>
      <c r="AG743" s="680"/>
      <c r="AH743" s="681"/>
      <c r="AI743" s="630"/>
      <c r="AJ743" s="647"/>
      <c r="AK743" s="630" t="s">
        <v>12</v>
      </c>
      <c r="AL743" s="647"/>
      <c r="AM743" s="630" t="s">
        <v>11</v>
      </c>
      <c r="AN743" s="647"/>
      <c r="AO743" s="632" t="s">
        <v>364</v>
      </c>
    </row>
    <row r="744" spans="2:41" ht="3.75" customHeight="1">
      <c r="B744" s="135"/>
      <c r="I744" s="136"/>
      <c r="J744" s="135"/>
      <c r="M744" s="136"/>
      <c r="N744" s="638"/>
      <c r="O744" s="639"/>
      <c r="P744" s="639"/>
      <c r="Q744" s="640"/>
      <c r="R744" s="638"/>
      <c r="S744" s="639"/>
      <c r="T744" s="639"/>
      <c r="U744" s="639"/>
      <c r="V744" s="639"/>
      <c r="W744" s="639"/>
      <c r="X744" s="639"/>
      <c r="Y744" s="639"/>
      <c r="Z744" s="639"/>
      <c r="AA744" s="640"/>
      <c r="AB744" s="638"/>
      <c r="AC744" s="639"/>
      <c r="AD744" s="639"/>
      <c r="AE744" s="640"/>
      <c r="AF744" s="638"/>
      <c r="AG744" s="639"/>
      <c r="AH744" s="639"/>
      <c r="AI744" s="639"/>
      <c r="AJ744" s="639"/>
      <c r="AK744" s="639"/>
      <c r="AL744" s="639"/>
      <c r="AM744" s="639"/>
      <c r="AN744" s="639"/>
      <c r="AO744" s="640"/>
    </row>
    <row r="745" spans="2:41" ht="3.75" customHeight="1">
      <c r="B745" s="135"/>
      <c r="I745" s="136"/>
      <c r="J745" s="135"/>
      <c r="M745" s="136"/>
      <c r="N745" s="130"/>
      <c r="O745" s="131"/>
      <c r="P745" s="131"/>
      <c r="Q745" s="132"/>
      <c r="R745" s="697">
        <f>新_変更_3!J233</f>
        <v>0</v>
      </c>
      <c r="S745" s="684"/>
      <c r="T745" s="684"/>
      <c r="U745" s="684"/>
      <c r="V745" s="684"/>
      <c r="W745" s="684"/>
      <c r="X745" s="684"/>
      <c r="Y745" s="684"/>
      <c r="Z745" s="684"/>
      <c r="AA745" s="684"/>
      <c r="AB745" s="684"/>
      <c r="AC745" s="684"/>
      <c r="AD745" s="684"/>
      <c r="AE745" s="684"/>
      <c r="AF745" s="684"/>
      <c r="AG745" s="684"/>
      <c r="AH745" s="684"/>
      <c r="AI745" s="684"/>
      <c r="AJ745" s="685"/>
      <c r="AK745" s="645"/>
      <c r="AL745" s="645"/>
      <c r="AM745" s="645"/>
      <c r="AN745" s="645"/>
      <c r="AO745" s="646"/>
    </row>
    <row r="746" spans="2:41" ht="13.35" customHeight="1">
      <c r="B746" s="135"/>
      <c r="I746" s="136"/>
      <c r="J746" s="135"/>
      <c r="M746" s="136"/>
      <c r="N746" s="135" t="s">
        <v>8</v>
      </c>
      <c r="Q746" s="136"/>
      <c r="R746" s="686"/>
      <c r="S746" s="687"/>
      <c r="T746" s="687"/>
      <c r="U746" s="687"/>
      <c r="V746" s="687"/>
      <c r="W746" s="687"/>
      <c r="X746" s="687"/>
      <c r="Y746" s="687"/>
      <c r="Z746" s="687"/>
      <c r="AA746" s="687"/>
      <c r="AB746" s="687"/>
      <c r="AC746" s="687"/>
      <c r="AD746" s="687"/>
      <c r="AE746" s="687"/>
      <c r="AF746" s="687"/>
      <c r="AG746" s="687"/>
      <c r="AH746" s="687"/>
      <c r="AI746" s="687"/>
      <c r="AJ746" s="688"/>
      <c r="AK746" s="630"/>
      <c r="AL746" s="634" t="s">
        <v>13</v>
      </c>
      <c r="AM746" s="630" t="s">
        <v>29</v>
      </c>
      <c r="AN746" s="630"/>
      <c r="AO746" s="632"/>
    </row>
    <row r="747" spans="2:41" ht="3.75" customHeight="1">
      <c r="B747" s="135"/>
      <c r="I747" s="136"/>
      <c r="J747" s="135"/>
      <c r="M747" s="136"/>
      <c r="N747" s="140"/>
      <c r="O747" s="141"/>
      <c r="P747" s="141"/>
      <c r="Q747" s="142"/>
      <c r="R747" s="689"/>
      <c r="S747" s="690"/>
      <c r="T747" s="690"/>
      <c r="U747" s="690"/>
      <c r="V747" s="690"/>
      <c r="W747" s="690"/>
      <c r="X747" s="690"/>
      <c r="Y747" s="690"/>
      <c r="Z747" s="690"/>
      <c r="AA747" s="690"/>
      <c r="AB747" s="690"/>
      <c r="AC747" s="690"/>
      <c r="AD747" s="690"/>
      <c r="AE747" s="690"/>
      <c r="AF747" s="690"/>
      <c r="AG747" s="690"/>
      <c r="AH747" s="690"/>
      <c r="AI747" s="690"/>
      <c r="AJ747" s="691"/>
      <c r="AK747" s="639"/>
      <c r="AL747" s="639"/>
      <c r="AM747" s="639"/>
      <c r="AN747" s="639"/>
      <c r="AO747" s="640"/>
    </row>
    <row r="748" spans="2:41" ht="3.75" hidden="1" customHeight="1">
      <c r="B748" s="135"/>
      <c r="I748" s="136"/>
      <c r="J748" s="135"/>
      <c r="M748" s="136"/>
      <c r="N748" s="644"/>
      <c r="O748" s="645"/>
      <c r="P748" s="645"/>
      <c r="Q748" s="646"/>
      <c r="R748" s="679"/>
      <c r="S748" s="671"/>
      <c r="T748" s="671"/>
      <c r="U748" s="671"/>
      <c r="V748" s="671"/>
      <c r="W748" s="671"/>
      <c r="X748" s="671"/>
      <c r="Y748" s="671"/>
      <c r="Z748" s="671"/>
      <c r="AA748" s="671"/>
      <c r="AB748" s="671"/>
      <c r="AC748" s="671"/>
      <c r="AD748" s="671"/>
      <c r="AE748" s="671"/>
      <c r="AF748" s="671"/>
      <c r="AG748" s="671"/>
      <c r="AH748" s="671"/>
      <c r="AI748" s="671"/>
      <c r="AJ748" s="671"/>
      <c r="AK748" s="671"/>
      <c r="AL748" s="671"/>
      <c r="AM748" s="671"/>
      <c r="AN748" s="671"/>
      <c r="AO748" s="672"/>
    </row>
    <row r="749" spans="2:41" ht="13.35" hidden="1" customHeight="1">
      <c r="B749" s="135"/>
      <c r="I749" s="136"/>
      <c r="J749" s="135"/>
      <c r="M749" s="136"/>
      <c r="N749" s="629" t="s">
        <v>61</v>
      </c>
      <c r="O749" s="630"/>
      <c r="P749" s="630"/>
      <c r="Q749" s="632"/>
      <c r="R749" s="673"/>
      <c r="S749" s="674"/>
      <c r="T749" s="674"/>
      <c r="U749" s="674"/>
      <c r="V749" s="674"/>
      <c r="W749" s="674"/>
      <c r="X749" s="674"/>
      <c r="Y749" s="674"/>
      <c r="Z749" s="674"/>
      <c r="AA749" s="674"/>
      <c r="AB749" s="674"/>
      <c r="AC749" s="674"/>
      <c r="AD749" s="674"/>
      <c r="AE749" s="674"/>
      <c r="AF749" s="674"/>
      <c r="AG749" s="674"/>
      <c r="AH749" s="674"/>
      <c r="AI749" s="674"/>
      <c r="AJ749" s="674"/>
      <c r="AK749" s="674"/>
      <c r="AL749" s="674"/>
      <c r="AM749" s="674"/>
      <c r="AN749" s="674"/>
      <c r="AO749" s="675"/>
    </row>
    <row r="750" spans="2:41" ht="3.75" hidden="1" customHeight="1">
      <c r="B750" s="135"/>
      <c r="I750" s="136"/>
      <c r="J750" s="135"/>
      <c r="M750" s="136"/>
      <c r="N750" s="629"/>
      <c r="O750" s="630"/>
      <c r="P750" s="630"/>
      <c r="Q750" s="632"/>
      <c r="R750" s="676"/>
      <c r="S750" s="677"/>
      <c r="T750" s="677"/>
      <c r="U750" s="677"/>
      <c r="V750" s="677"/>
      <c r="W750" s="677"/>
      <c r="X750" s="677"/>
      <c r="Y750" s="677"/>
      <c r="Z750" s="677"/>
      <c r="AA750" s="677"/>
      <c r="AB750" s="677"/>
      <c r="AC750" s="677"/>
      <c r="AD750" s="677"/>
      <c r="AE750" s="677"/>
      <c r="AF750" s="677"/>
      <c r="AG750" s="677"/>
      <c r="AH750" s="677"/>
      <c r="AI750" s="677"/>
      <c r="AJ750" s="677"/>
      <c r="AK750" s="677"/>
      <c r="AL750" s="677"/>
      <c r="AM750" s="677"/>
      <c r="AN750" s="677"/>
      <c r="AO750" s="678"/>
    </row>
    <row r="751" spans="2:41" ht="3.75" hidden="1" customHeight="1">
      <c r="B751" s="135"/>
      <c r="I751" s="136"/>
      <c r="J751" s="135"/>
      <c r="N751" s="644"/>
      <c r="O751" s="645"/>
      <c r="P751" s="645"/>
      <c r="Q751" s="646"/>
      <c r="R751" s="630"/>
      <c r="S751" s="630"/>
      <c r="T751" s="630"/>
      <c r="U751" s="698"/>
      <c r="V751" s="699"/>
      <c r="W751" s="699"/>
      <c r="X751" s="700"/>
      <c r="Y751" s="645"/>
      <c r="Z751" s="707"/>
      <c r="AA751" s="699"/>
      <c r="AB751" s="699"/>
      <c r="AC751" s="708"/>
      <c r="AD751" s="630"/>
      <c r="AE751" s="630"/>
      <c r="AF751" s="630"/>
      <c r="AG751" s="679"/>
      <c r="AH751" s="671"/>
      <c r="AI751" s="671"/>
      <c r="AJ751" s="671"/>
      <c r="AK751" s="671"/>
      <c r="AL751" s="671"/>
      <c r="AM751" s="671"/>
      <c r="AN751" s="671"/>
      <c r="AO751" s="672"/>
    </row>
    <row r="752" spans="2:41" ht="13.35" hidden="1" customHeight="1">
      <c r="B752" s="135"/>
      <c r="I752" s="136"/>
      <c r="J752" s="135"/>
      <c r="N752" s="629"/>
      <c r="O752" s="630"/>
      <c r="P752" s="630"/>
      <c r="Q752" s="632"/>
      <c r="R752" s="630" t="s">
        <v>15</v>
      </c>
      <c r="S752" s="630"/>
      <c r="T752" s="630"/>
      <c r="U752" s="701"/>
      <c r="V752" s="702"/>
      <c r="W752" s="702"/>
      <c r="X752" s="703"/>
      <c r="Y752" s="662" t="s">
        <v>359</v>
      </c>
      <c r="Z752" s="709"/>
      <c r="AA752" s="702"/>
      <c r="AB752" s="702"/>
      <c r="AC752" s="710"/>
      <c r="AD752" s="630" t="s">
        <v>56</v>
      </c>
      <c r="AE752" s="630"/>
      <c r="AF752" s="630"/>
      <c r="AG752" s="673"/>
      <c r="AH752" s="674"/>
      <c r="AI752" s="674"/>
      <c r="AJ752" s="674"/>
      <c r="AK752" s="674"/>
      <c r="AL752" s="674"/>
      <c r="AM752" s="674"/>
      <c r="AN752" s="674"/>
      <c r="AO752" s="675"/>
    </row>
    <row r="753" spans="2:41" ht="3.75" hidden="1" customHeight="1">
      <c r="B753" s="135"/>
      <c r="I753" s="136"/>
      <c r="J753" s="135"/>
      <c r="N753" s="629"/>
      <c r="O753" s="630"/>
      <c r="P753" s="630"/>
      <c r="Q753" s="632"/>
      <c r="R753" s="639"/>
      <c r="S753" s="639"/>
      <c r="T753" s="639"/>
      <c r="U753" s="704"/>
      <c r="V753" s="705"/>
      <c r="W753" s="705"/>
      <c r="X753" s="706"/>
      <c r="Y753" s="639"/>
      <c r="Z753" s="711"/>
      <c r="AA753" s="705"/>
      <c r="AB753" s="705"/>
      <c r="AC753" s="712"/>
      <c r="AD753" s="639"/>
      <c r="AE753" s="639"/>
      <c r="AF753" s="639"/>
      <c r="AG753" s="676"/>
      <c r="AH753" s="677"/>
      <c r="AI753" s="677"/>
      <c r="AJ753" s="677"/>
      <c r="AK753" s="677"/>
      <c r="AL753" s="677"/>
      <c r="AM753" s="677"/>
      <c r="AN753" s="677"/>
      <c r="AO753" s="678"/>
    </row>
    <row r="754" spans="2:41" ht="3.75" hidden="1" customHeight="1">
      <c r="B754" s="135"/>
      <c r="I754" s="136"/>
      <c r="J754" s="135"/>
      <c r="N754" s="629"/>
      <c r="O754" s="630"/>
      <c r="P754" s="630"/>
      <c r="Q754" s="632"/>
      <c r="R754" s="645"/>
      <c r="S754" s="645"/>
      <c r="T754" s="646"/>
      <c r="U754" s="679"/>
      <c r="V754" s="671"/>
      <c r="W754" s="671"/>
      <c r="X754" s="671"/>
      <c r="Y754" s="671"/>
      <c r="Z754" s="671"/>
      <c r="AA754" s="671"/>
      <c r="AB754" s="671"/>
      <c r="AC754" s="672"/>
      <c r="AD754" s="644"/>
      <c r="AE754" s="645"/>
      <c r="AF754" s="646"/>
      <c r="AG754" s="679"/>
      <c r="AH754" s="671"/>
      <c r="AI754" s="671"/>
      <c r="AJ754" s="671"/>
      <c r="AK754" s="671"/>
      <c r="AL754" s="671"/>
      <c r="AM754" s="671"/>
      <c r="AN754" s="671"/>
      <c r="AO754" s="672"/>
    </row>
    <row r="755" spans="2:41" ht="13.35" hidden="1" customHeight="1">
      <c r="B755" s="135"/>
      <c r="I755" s="136"/>
      <c r="N755" s="629" t="s">
        <v>23</v>
      </c>
      <c r="O755" s="630"/>
      <c r="P755" s="630"/>
      <c r="Q755" s="632"/>
      <c r="R755" s="630" t="s">
        <v>17</v>
      </c>
      <c r="S755" s="630"/>
      <c r="T755" s="632"/>
      <c r="U755" s="673"/>
      <c r="V755" s="674"/>
      <c r="W755" s="674"/>
      <c r="X755" s="674"/>
      <c r="Y755" s="674"/>
      <c r="Z755" s="674"/>
      <c r="AA755" s="674"/>
      <c r="AB755" s="674"/>
      <c r="AC755" s="675"/>
      <c r="AD755" s="629" t="s">
        <v>18</v>
      </c>
      <c r="AE755" s="630"/>
      <c r="AF755" s="632"/>
      <c r="AG755" s="673"/>
      <c r="AH755" s="674"/>
      <c r="AI755" s="674"/>
      <c r="AJ755" s="674"/>
      <c r="AK755" s="674"/>
      <c r="AL755" s="674"/>
      <c r="AM755" s="674"/>
      <c r="AN755" s="674"/>
      <c r="AO755" s="675"/>
    </row>
    <row r="756" spans="2:41" ht="3.75" hidden="1" customHeight="1">
      <c r="B756" s="135"/>
      <c r="I756" s="136"/>
      <c r="J756" s="135"/>
      <c r="N756" s="629"/>
      <c r="O756" s="630"/>
      <c r="P756" s="630"/>
      <c r="Q756" s="632"/>
      <c r="R756" s="639"/>
      <c r="S756" s="639"/>
      <c r="T756" s="640"/>
      <c r="U756" s="676"/>
      <c r="V756" s="677"/>
      <c r="W756" s="677"/>
      <c r="X756" s="677"/>
      <c r="Y756" s="677"/>
      <c r="Z756" s="677"/>
      <c r="AA756" s="677"/>
      <c r="AB756" s="677"/>
      <c r="AC756" s="678"/>
      <c r="AD756" s="638"/>
      <c r="AE756" s="639"/>
      <c r="AF756" s="640"/>
      <c r="AG756" s="676"/>
      <c r="AH756" s="677"/>
      <c r="AI756" s="677"/>
      <c r="AJ756" s="677"/>
      <c r="AK756" s="677"/>
      <c r="AL756" s="677"/>
      <c r="AM756" s="677"/>
      <c r="AN756" s="677"/>
      <c r="AO756" s="678"/>
    </row>
    <row r="757" spans="2:41" ht="3.75" hidden="1" customHeight="1">
      <c r="B757" s="135"/>
      <c r="I757" s="136"/>
      <c r="J757" s="135"/>
      <c r="N757" s="629"/>
      <c r="O757" s="630"/>
      <c r="P757" s="630"/>
      <c r="Q757" s="632"/>
      <c r="R757" s="645"/>
      <c r="S757" s="645"/>
      <c r="T757" s="646"/>
      <c r="U757" s="679"/>
      <c r="V757" s="671"/>
      <c r="W757" s="671"/>
      <c r="X757" s="671"/>
      <c r="Y757" s="671"/>
      <c r="Z757" s="671"/>
      <c r="AA757" s="671"/>
      <c r="AB757" s="671"/>
      <c r="AC757" s="672"/>
      <c r="AD757" s="644"/>
      <c r="AE757" s="645"/>
      <c r="AF757" s="646"/>
      <c r="AG757" s="679"/>
      <c r="AH757" s="671"/>
      <c r="AI757" s="671"/>
      <c r="AJ757" s="671"/>
      <c r="AK757" s="671"/>
      <c r="AL757" s="671"/>
      <c r="AM757" s="671"/>
      <c r="AN757" s="671"/>
      <c r="AO757" s="672"/>
    </row>
    <row r="758" spans="2:41" ht="13.35" hidden="1" customHeight="1">
      <c r="B758" s="135"/>
      <c r="I758" s="136"/>
      <c r="J758" s="135"/>
      <c r="N758" s="629"/>
      <c r="O758" s="630"/>
      <c r="P758" s="630"/>
      <c r="Q758" s="632"/>
      <c r="R758" s="630" t="s">
        <v>19</v>
      </c>
      <c r="S758" s="630"/>
      <c r="T758" s="632"/>
      <c r="U758" s="673"/>
      <c r="V758" s="674"/>
      <c r="W758" s="674"/>
      <c r="X758" s="674"/>
      <c r="Y758" s="674"/>
      <c r="Z758" s="674"/>
      <c r="AA758" s="674"/>
      <c r="AB758" s="674"/>
      <c r="AC758" s="675"/>
      <c r="AD758" s="629" t="s">
        <v>20</v>
      </c>
      <c r="AE758" s="630"/>
      <c r="AF758" s="632"/>
      <c r="AG758" s="673"/>
      <c r="AH758" s="674"/>
      <c r="AI758" s="674"/>
      <c r="AJ758" s="674"/>
      <c r="AK758" s="674"/>
      <c r="AL758" s="674"/>
      <c r="AM758" s="674"/>
      <c r="AN758" s="674"/>
      <c r="AO758" s="675"/>
    </row>
    <row r="759" spans="2:41" ht="3.75" hidden="1" customHeight="1">
      <c r="B759" s="135"/>
      <c r="I759" s="136"/>
      <c r="J759" s="135"/>
      <c r="N759" s="638"/>
      <c r="O759" s="639"/>
      <c r="P759" s="639"/>
      <c r="Q759" s="640"/>
      <c r="R759" s="639"/>
      <c r="S759" s="639"/>
      <c r="T759" s="640"/>
      <c r="U759" s="676"/>
      <c r="V759" s="677"/>
      <c r="W759" s="677"/>
      <c r="X759" s="677"/>
      <c r="Y759" s="677"/>
      <c r="Z759" s="677"/>
      <c r="AA759" s="677"/>
      <c r="AB759" s="677"/>
      <c r="AC759" s="678"/>
      <c r="AD759" s="638"/>
      <c r="AE759" s="639"/>
      <c r="AF759" s="640"/>
      <c r="AG759" s="676"/>
      <c r="AH759" s="677"/>
      <c r="AI759" s="677"/>
      <c r="AJ759" s="677"/>
      <c r="AK759" s="677"/>
      <c r="AL759" s="677"/>
      <c r="AM759" s="677"/>
      <c r="AN759" s="677"/>
      <c r="AO759" s="678"/>
    </row>
    <row r="760" spans="2:41" ht="3.75" hidden="1" customHeight="1">
      <c r="B760" s="135"/>
      <c r="I760" s="136"/>
      <c r="J760" s="135"/>
      <c r="M760" s="136"/>
      <c r="N760" s="629"/>
      <c r="O760" s="630"/>
      <c r="P760" s="630"/>
      <c r="Q760" s="632"/>
      <c r="R760" s="644"/>
      <c r="S760" s="645"/>
      <c r="T760" s="645"/>
      <c r="U760" s="645"/>
      <c r="V760" s="645"/>
      <c r="W760" s="645"/>
      <c r="X760" s="645"/>
      <c r="Y760" s="645"/>
      <c r="Z760" s="645"/>
      <c r="AA760" s="645"/>
      <c r="AB760" s="645"/>
      <c r="AC760" s="645"/>
      <c r="AD760" s="645"/>
      <c r="AE760" s="645"/>
      <c r="AF760" s="645"/>
      <c r="AG760" s="645"/>
      <c r="AH760" s="645"/>
      <c r="AI760" s="645"/>
      <c r="AJ760" s="645"/>
      <c r="AK760" s="645"/>
      <c r="AL760" s="645"/>
      <c r="AM760" s="645"/>
      <c r="AN760" s="645"/>
      <c r="AO760" s="646"/>
    </row>
    <row r="761" spans="2:41" ht="13.35" hidden="1" customHeight="1">
      <c r="B761" s="135"/>
      <c r="I761" s="136"/>
      <c r="J761" s="135"/>
      <c r="M761" s="136"/>
      <c r="N761" s="629" t="s">
        <v>111</v>
      </c>
      <c r="O761" s="630"/>
      <c r="P761" s="630"/>
      <c r="Q761" s="632"/>
      <c r="R761" s="629"/>
      <c r="S761" s="680"/>
      <c r="T761" s="681"/>
      <c r="U761" s="630"/>
      <c r="V761" s="647"/>
      <c r="W761" s="630" t="s">
        <v>12</v>
      </c>
      <c r="X761" s="647"/>
      <c r="Y761" s="630" t="s">
        <v>11</v>
      </c>
      <c r="Z761" s="647"/>
      <c r="AA761" s="630" t="s">
        <v>364</v>
      </c>
      <c r="AB761" s="630"/>
      <c r="AC761" s="630"/>
      <c r="AD761" s="630"/>
      <c r="AE761" s="630"/>
      <c r="AF761" s="630"/>
      <c r="AG761" s="630"/>
      <c r="AH761" s="630"/>
      <c r="AI761" s="630"/>
      <c r="AJ761" s="630"/>
      <c r="AK761" s="630"/>
      <c r="AL761" s="630"/>
      <c r="AM761" s="630"/>
      <c r="AN761" s="630"/>
      <c r="AO761" s="632"/>
    </row>
    <row r="762" spans="2:41" ht="3.75" hidden="1" customHeight="1">
      <c r="B762" s="135"/>
      <c r="I762" s="136"/>
      <c r="J762" s="135"/>
      <c r="M762" s="136"/>
      <c r="N762" s="629"/>
      <c r="O762" s="630"/>
      <c r="P762" s="630"/>
      <c r="Q762" s="632"/>
      <c r="R762" s="629"/>
      <c r="S762" s="630"/>
      <c r="T762" s="630"/>
      <c r="U762" s="630"/>
      <c r="V762" s="630"/>
      <c r="W762" s="630"/>
      <c r="X762" s="630"/>
      <c r="Y762" s="630"/>
      <c r="Z762" s="630"/>
      <c r="AA762" s="630"/>
      <c r="AB762" s="630"/>
      <c r="AC762" s="630"/>
      <c r="AD762" s="630"/>
      <c r="AE762" s="630"/>
      <c r="AF762" s="630"/>
      <c r="AG762" s="630"/>
      <c r="AH762" s="630"/>
      <c r="AI762" s="630"/>
      <c r="AJ762" s="630"/>
      <c r="AK762" s="630"/>
      <c r="AL762" s="630"/>
      <c r="AM762" s="630"/>
      <c r="AN762" s="630"/>
      <c r="AO762" s="632"/>
    </row>
    <row r="763" spans="2:41" ht="3.75" hidden="1" customHeight="1">
      <c r="B763" s="135"/>
      <c r="I763" s="136"/>
      <c r="J763" s="135"/>
      <c r="M763" s="136"/>
      <c r="N763" s="644"/>
      <c r="O763" s="645"/>
      <c r="P763" s="645"/>
      <c r="Q763" s="645"/>
      <c r="R763" s="713"/>
      <c r="S763" s="716"/>
      <c r="T763" s="645"/>
      <c r="U763" s="698"/>
      <c r="V763" s="644"/>
      <c r="W763" s="645"/>
      <c r="X763" s="645"/>
      <c r="Y763" s="645"/>
      <c r="Z763" s="645"/>
      <c r="AA763" s="645"/>
      <c r="AB763" s="645"/>
      <c r="AC763" s="645"/>
      <c r="AD763" s="645"/>
      <c r="AE763" s="645"/>
      <c r="AF763" s="645"/>
      <c r="AG763" s="645"/>
      <c r="AH763" s="649"/>
      <c r="AI763" s="649"/>
      <c r="AJ763" s="645"/>
      <c r="AK763" s="651"/>
      <c r="AL763" s="645"/>
      <c r="AM763" s="645"/>
      <c r="AN763" s="645"/>
      <c r="AO763" s="646"/>
    </row>
    <row r="764" spans="2:41" ht="13.35" hidden="1" customHeight="1">
      <c r="B764" s="135"/>
      <c r="I764" s="136"/>
      <c r="J764" s="135"/>
      <c r="M764" s="136"/>
      <c r="N764" s="629" t="s">
        <v>30</v>
      </c>
      <c r="O764" s="630"/>
      <c r="P764" s="630"/>
      <c r="Q764" s="630"/>
      <c r="R764" s="714"/>
      <c r="S764" s="717"/>
      <c r="T764" s="630" t="s">
        <v>388</v>
      </c>
      <c r="U764" s="701"/>
      <c r="V764" s="629" t="s">
        <v>112</v>
      </c>
      <c r="W764" s="630"/>
      <c r="X764" s="630"/>
      <c r="Y764" s="630"/>
      <c r="Z764" s="630"/>
      <c r="AA764" s="630"/>
      <c r="AB764" s="630"/>
      <c r="AC764" s="630"/>
      <c r="AD764" s="630"/>
      <c r="AE764" s="630"/>
      <c r="AF764" s="630"/>
      <c r="AG764" s="630"/>
      <c r="AH764" s="636"/>
      <c r="AI764" s="636"/>
      <c r="AJ764" s="630"/>
      <c r="AK764" s="654"/>
      <c r="AL764" s="630"/>
      <c r="AM764" s="630"/>
      <c r="AN764" s="630"/>
      <c r="AO764" s="632"/>
    </row>
    <row r="765" spans="2:41" ht="3.75" hidden="1" customHeight="1">
      <c r="B765" s="135"/>
      <c r="I765" s="136"/>
      <c r="J765" s="135"/>
      <c r="M765" s="136"/>
      <c r="N765" s="629"/>
      <c r="O765" s="630"/>
      <c r="P765" s="630"/>
      <c r="Q765" s="630"/>
      <c r="R765" s="715"/>
      <c r="S765" s="718"/>
      <c r="T765" s="639"/>
      <c r="U765" s="704"/>
      <c r="V765" s="638"/>
      <c r="W765" s="639"/>
      <c r="X765" s="639"/>
      <c r="Y765" s="639"/>
      <c r="Z765" s="639"/>
      <c r="AA765" s="639"/>
      <c r="AB765" s="639"/>
      <c r="AC765" s="639"/>
      <c r="AD765" s="639"/>
      <c r="AE765" s="639"/>
      <c r="AF765" s="639"/>
      <c r="AG765" s="639"/>
      <c r="AH765" s="642"/>
      <c r="AI765" s="642"/>
      <c r="AJ765" s="639"/>
      <c r="AK765" s="657"/>
      <c r="AL765" s="639"/>
      <c r="AM765" s="639"/>
      <c r="AN765" s="639"/>
      <c r="AO765" s="640"/>
    </row>
    <row r="766" spans="2:41" ht="3.75" hidden="1" customHeight="1">
      <c r="B766" s="135"/>
      <c r="I766" s="136"/>
      <c r="J766" s="135"/>
      <c r="M766" s="136"/>
      <c r="N766" s="644"/>
      <c r="O766" s="645"/>
      <c r="P766" s="645"/>
      <c r="Q766" s="646"/>
      <c r="R766" s="670"/>
      <c r="S766" s="671"/>
      <c r="T766" s="671"/>
      <c r="U766" s="672"/>
      <c r="V766" s="673"/>
      <c r="W766" s="675"/>
      <c r="X766" s="679"/>
      <c r="Y766" s="671"/>
      <c r="Z766" s="671"/>
      <c r="AA766" s="672"/>
      <c r="AB766" s="630"/>
      <c r="AC766" s="630"/>
      <c r="AD766" s="630"/>
      <c r="AE766" s="630"/>
      <c r="AF766" s="630"/>
      <c r="AG766" s="630"/>
      <c r="AH766" s="630"/>
      <c r="AI766" s="645"/>
      <c r="AJ766" s="630"/>
      <c r="AK766" s="630"/>
      <c r="AL766" s="630"/>
      <c r="AM766" s="630"/>
      <c r="AN766" s="630"/>
      <c r="AO766" s="632"/>
    </row>
    <row r="767" spans="2:41" ht="13.35" hidden="1" customHeight="1">
      <c r="B767" s="135"/>
      <c r="I767" s="136"/>
      <c r="J767" s="135"/>
      <c r="M767" s="136"/>
      <c r="N767" s="629" t="s">
        <v>114</v>
      </c>
      <c r="O767" s="630"/>
      <c r="P767" s="630"/>
      <c r="Q767" s="632"/>
      <c r="R767" s="673"/>
      <c r="S767" s="674"/>
      <c r="T767" s="674"/>
      <c r="U767" s="675"/>
      <c r="V767" s="673"/>
      <c r="W767" s="675"/>
      <c r="X767" s="673"/>
      <c r="Y767" s="674"/>
      <c r="Z767" s="674"/>
      <c r="AA767" s="675"/>
      <c r="AB767" s="668" t="s">
        <v>171</v>
      </c>
      <c r="AC767" s="630"/>
      <c r="AD767" s="630"/>
      <c r="AE767" s="630"/>
      <c r="AF767" s="630"/>
      <c r="AG767" s="630"/>
      <c r="AH767" s="630"/>
      <c r="AI767" s="630"/>
      <c r="AJ767" s="630"/>
      <c r="AK767" s="630"/>
      <c r="AL767" s="630"/>
      <c r="AM767" s="630"/>
      <c r="AN767" s="630"/>
      <c r="AO767" s="632"/>
    </row>
    <row r="768" spans="2:41" ht="3.75" hidden="1" customHeight="1">
      <c r="B768" s="135"/>
      <c r="I768" s="136"/>
      <c r="J768" s="135"/>
      <c r="M768" s="136"/>
      <c r="N768" s="629"/>
      <c r="O768" s="630"/>
      <c r="P768" s="630"/>
      <c r="Q768" s="632"/>
      <c r="R768" s="676"/>
      <c r="S768" s="677"/>
      <c r="T768" s="677"/>
      <c r="U768" s="678"/>
      <c r="V768" s="676"/>
      <c r="W768" s="678"/>
      <c r="X768" s="676"/>
      <c r="Y768" s="677"/>
      <c r="Z768" s="677"/>
      <c r="AA768" s="678"/>
      <c r="AB768" s="639"/>
      <c r="AC768" s="639"/>
      <c r="AD768" s="639"/>
      <c r="AE768" s="639"/>
      <c r="AF768" s="639"/>
      <c r="AG768" s="639"/>
      <c r="AH768" s="639"/>
      <c r="AI768" s="639"/>
      <c r="AJ768" s="639"/>
      <c r="AK768" s="639"/>
      <c r="AL768" s="639"/>
      <c r="AM768" s="639"/>
      <c r="AN768" s="639"/>
      <c r="AO768" s="640"/>
    </row>
    <row r="769" spans="2:41" ht="3.75" hidden="1" customHeight="1">
      <c r="B769" s="135"/>
      <c r="I769" s="136"/>
      <c r="J769" s="135"/>
      <c r="M769" s="136"/>
      <c r="N769" s="644"/>
      <c r="O769" s="645"/>
      <c r="P769" s="645"/>
      <c r="Q769" s="645"/>
      <c r="R769" s="644"/>
      <c r="S769" s="645"/>
      <c r="T769" s="645"/>
      <c r="U769" s="645"/>
      <c r="V769" s="645"/>
      <c r="W769" s="645"/>
      <c r="X769" s="645"/>
      <c r="Y769" s="645"/>
      <c r="Z769" s="645"/>
      <c r="AA769" s="646"/>
      <c r="AB769" s="644"/>
      <c r="AC769" s="630"/>
      <c r="AD769" s="630"/>
      <c r="AE769" s="630"/>
      <c r="AF769" s="630"/>
      <c r="AG769" s="630"/>
      <c r="AH769" s="630"/>
      <c r="AI769" s="632"/>
      <c r="AJ769" s="644"/>
      <c r="AK769" s="645"/>
      <c r="AL769" s="645"/>
      <c r="AM769" s="645"/>
      <c r="AN769" s="645"/>
      <c r="AO769" s="646"/>
    </row>
    <row r="770" spans="2:41" ht="13.35" hidden="1" customHeight="1">
      <c r="B770" s="135"/>
      <c r="I770" s="136"/>
      <c r="J770" s="135"/>
      <c r="M770" s="136"/>
      <c r="N770" s="629" t="s">
        <v>115</v>
      </c>
      <c r="O770" s="630"/>
      <c r="P770" s="630"/>
      <c r="Q770" s="630"/>
      <c r="R770" s="629"/>
      <c r="S770" s="680"/>
      <c r="T770" s="681"/>
      <c r="U770" s="630"/>
      <c r="V770" s="647"/>
      <c r="W770" s="630" t="s">
        <v>12</v>
      </c>
      <c r="X770" s="647"/>
      <c r="Y770" s="630" t="s">
        <v>11</v>
      </c>
      <c r="Z770" s="647"/>
      <c r="AA770" s="630" t="s">
        <v>364</v>
      </c>
      <c r="AB770" s="629" t="s">
        <v>170</v>
      </c>
      <c r="AC770" s="630"/>
      <c r="AD770" s="630"/>
      <c r="AE770" s="630"/>
      <c r="AF770" s="630"/>
      <c r="AG770" s="630"/>
      <c r="AH770" s="630"/>
      <c r="AI770" s="632"/>
      <c r="AJ770" s="629"/>
      <c r="AK770" s="680"/>
      <c r="AL770" s="682"/>
      <c r="AM770" s="682"/>
      <c r="AN770" s="682"/>
      <c r="AO770" s="681"/>
    </row>
    <row r="771" spans="2:41" ht="3.75" hidden="1" customHeight="1">
      <c r="B771" s="135"/>
      <c r="I771" s="136"/>
      <c r="J771" s="135"/>
      <c r="M771" s="136"/>
      <c r="N771" s="629"/>
      <c r="O771" s="630"/>
      <c r="P771" s="630"/>
      <c r="Q771" s="630"/>
      <c r="R771" s="638"/>
      <c r="S771" s="639"/>
      <c r="T771" s="639"/>
      <c r="U771" s="639"/>
      <c r="V771" s="639"/>
      <c r="W771" s="639"/>
      <c r="X771" s="639"/>
      <c r="Y771" s="639"/>
      <c r="Z771" s="639"/>
      <c r="AA771" s="640"/>
      <c r="AB771" s="638"/>
      <c r="AC771" s="639"/>
      <c r="AD771" s="639"/>
      <c r="AE771" s="639"/>
      <c r="AF771" s="639"/>
      <c r="AG771" s="639"/>
      <c r="AH771" s="639"/>
      <c r="AI771" s="640"/>
      <c r="AJ771" s="638"/>
      <c r="AK771" s="639"/>
      <c r="AL771" s="639"/>
      <c r="AM771" s="639"/>
      <c r="AN771" s="639"/>
      <c r="AO771" s="640"/>
    </row>
    <row r="772" spans="2:41" ht="3.75" customHeight="1">
      <c r="B772" s="135"/>
      <c r="I772" s="136"/>
      <c r="J772" s="135"/>
      <c r="M772" s="136"/>
      <c r="N772" s="130"/>
      <c r="O772" s="131"/>
      <c r="P772" s="131"/>
      <c r="Q772" s="132"/>
      <c r="R772" s="683" t="str" cm="1">
        <f t="array" ref="R772">IF(新_変更_3!AL233&lt;&gt;"",AND(新_変更_3!J232:AB238=新_変更_3!AL232:BD238),"")</f>
        <v/>
      </c>
      <c r="S772" s="684"/>
      <c r="T772" s="684"/>
      <c r="U772" s="684"/>
      <c r="V772" s="684"/>
      <c r="W772" s="684"/>
      <c r="X772" s="684"/>
      <c r="Y772" s="684"/>
      <c r="Z772" s="684"/>
      <c r="AA772" s="684"/>
      <c r="AB772" s="684"/>
      <c r="AC772" s="684"/>
      <c r="AD772" s="684"/>
      <c r="AE772" s="684"/>
      <c r="AF772" s="684"/>
      <c r="AG772" s="684"/>
      <c r="AH772" s="684"/>
      <c r="AI772" s="684"/>
      <c r="AJ772" s="684"/>
      <c r="AK772" s="684"/>
      <c r="AL772" s="684"/>
      <c r="AM772" s="684"/>
      <c r="AN772" s="684"/>
      <c r="AO772" s="685"/>
    </row>
    <row r="773" spans="2:41" ht="13.35" customHeight="1">
      <c r="B773" s="135"/>
      <c r="I773" s="136"/>
      <c r="J773" s="135"/>
      <c r="M773" s="136"/>
      <c r="N773" s="135" t="s">
        <v>32</v>
      </c>
      <c r="Q773" s="136"/>
      <c r="R773" s="686"/>
      <c r="S773" s="687"/>
      <c r="T773" s="687"/>
      <c r="U773" s="687"/>
      <c r="V773" s="687"/>
      <c r="W773" s="687"/>
      <c r="X773" s="687"/>
      <c r="Y773" s="687"/>
      <c r="Z773" s="687"/>
      <c r="AA773" s="687"/>
      <c r="AB773" s="687"/>
      <c r="AC773" s="687"/>
      <c r="AD773" s="687"/>
      <c r="AE773" s="687"/>
      <c r="AF773" s="687"/>
      <c r="AG773" s="687"/>
      <c r="AH773" s="687"/>
      <c r="AI773" s="687"/>
      <c r="AJ773" s="687"/>
      <c r="AK773" s="687"/>
      <c r="AL773" s="687"/>
      <c r="AM773" s="687"/>
      <c r="AN773" s="687"/>
      <c r="AO773" s="688"/>
    </row>
    <row r="774" spans="2:41" ht="3.75" customHeight="1">
      <c r="B774" s="135"/>
      <c r="I774" s="136"/>
      <c r="J774" s="135"/>
      <c r="M774" s="136"/>
      <c r="N774" s="140"/>
      <c r="O774" s="141"/>
      <c r="P774" s="141"/>
      <c r="Q774" s="142"/>
      <c r="R774" s="689"/>
      <c r="S774" s="690"/>
      <c r="T774" s="690"/>
      <c r="U774" s="690"/>
      <c r="V774" s="690"/>
      <c r="W774" s="690"/>
      <c r="X774" s="690"/>
      <c r="Y774" s="690"/>
      <c r="Z774" s="690"/>
      <c r="AA774" s="690"/>
      <c r="AB774" s="690"/>
      <c r="AC774" s="690"/>
      <c r="AD774" s="690"/>
      <c r="AE774" s="690"/>
      <c r="AF774" s="690"/>
      <c r="AG774" s="690"/>
      <c r="AH774" s="690"/>
      <c r="AI774" s="690"/>
      <c r="AJ774" s="690"/>
      <c r="AK774" s="690"/>
      <c r="AL774" s="690"/>
      <c r="AM774" s="690"/>
      <c r="AN774" s="690"/>
      <c r="AO774" s="691"/>
    </row>
    <row r="775" spans="2:41" ht="3.75" customHeight="1">
      <c r="B775" s="135"/>
      <c r="I775" s="136"/>
      <c r="J775" s="130"/>
      <c r="K775" s="131"/>
      <c r="L775" s="131"/>
      <c r="M775" s="132"/>
      <c r="N775" s="644"/>
      <c r="O775" s="645"/>
      <c r="P775" s="645"/>
      <c r="Q775" s="646"/>
      <c r="R775" s="644"/>
      <c r="S775" s="645"/>
      <c r="T775" s="645"/>
      <c r="U775" s="645"/>
      <c r="V775" s="645"/>
      <c r="W775" s="645"/>
      <c r="X775" s="645"/>
      <c r="Y775" s="645"/>
      <c r="Z775" s="645"/>
      <c r="AA775" s="646"/>
      <c r="AB775" s="644"/>
      <c r="AC775" s="645"/>
      <c r="AD775" s="645"/>
      <c r="AE775" s="646"/>
      <c r="AF775" s="645"/>
      <c r="AG775" s="645"/>
      <c r="AH775" s="645"/>
      <c r="AI775" s="645"/>
      <c r="AJ775" s="645"/>
      <c r="AK775" s="645"/>
      <c r="AL775" s="645"/>
      <c r="AM775" s="645"/>
      <c r="AN775" s="645"/>
      <c r="AO775" s="646"/>
    </row>
    <row r="776" spans="2:41" ht="13.35" customHeight="1">
      <c r="B776" s="135"/>
      <c r="I776" s="136"/>
      <c r="J776" s="135" t="s">
        <v>4006</v>
      </c>
      <c r="M776" s="136"/>
      <c r="N776" s="629" t="s">
        <v>27</v>
      </c>
      <c r="O776" s="630"/>
      <c r="P776" s="630"/>
      <c r="Q776" s="632"/>
      <c r="R776" s="629"/>
      <c r="S776" s="719"/>
      <c r="T776" s="682"/>
      <c r="U776" s="682"/>
      <c r="V776" s="682"/>
      <c r="W776" s="682"/>
      <c r="X776" s="682"/>
      <c r="Y776" s="682"/>
      <c r="Z776" s="682"/>
      <c r="AA776" s="681"/>
      <c r="AB776" s="629" t="s">
        <v>28</v>
      </c>
      <c r="AC776" s="630"/>
      <c r="AD776" s="630"/>
      <c r="AE776" s="632"/>
      <c r="AF776" s="629"/>
      <c r="AG776" s="720"/>
      <c r="AH776" s="682"/>
      <c r="AI776" s="682"/>
      <c r="AJ776" s="682"/>
      <c r="AK776" s="682"/>
      <c r="AL776" s="682"/>
      <c r="AM776" s="682"/>
      <c r="AN776" s="682"/>
      <c r="AO776" s="681"/>
    </row>
    <row r="777" spans="2:41" ht="3.75" customHeight="1">
      <c r="B777" s="135"/>
      <c r="I777" s="136"/>
      <c r="J777" s="135"/>
      <c r="M777" s="136"/>
      <c r="N777" s="638"/>
      <c r="O777" s="639"/>
      <c r="P777" s="639"/>
      <c r="Q777" s="640"/>
      <c r="R777" s="638"/>
      <c r="S777" s="639"/>
      <c r="T777" s="639"/>
      <c r="U777" s="639"/>
      <c r="V777" s="639"/>
      <c r="W777" s="639"/>
      <c r="X777" s="639"/>
      <c r="Y777" s="639"/>
      <c r="Z777" s="639"/>
      <c r="AA777" s="640"/>
      <c r="AB777" s="638"/>
      <c r="AC777" s="639"/>
      <c r="AD777" s="639"/>
      <c r="AE777" s="640"/>
      <c r="AF777" s="639"/>
      <c r="AG777" s="639"/>
      <c r="AH777" s="639"/>
      <c r="AI777" s="639"/>
      <c r="AJ777" s="639"/>
      <c r="AK777" s="639"/>
      <c r="AL777" s="639"/>
      <c r="AM777" s="639"/>
      <c r="AN777" s="639"/>
      <c r="AO777" s="640"/>
    </row>
    <row r="778" spans="2:41" ht="3.75" customHeight="1">
      <c r="B778" s="135"/>
      <c r="I778" s="136"/>
      <c r="J778" s="135"/>
      <c r="M778" s="136"/>
      <c r="N778" s="644"/>
      <c r="O778" s="645"/>
      <c r="P778" s="645"/>
      <c r="Q778" s="646"/>
      <c r="R778" s="644"/>
      <c r="S778" s="645"/>
      <c r="T778" s="645"/>
      <c r="U778" s="645"/>
      <c r="V778" s="645"/>
      <c r="W778" s="645"/>
      <c r="X778" s="645"/>
      <c r="Y778" s="645"/>
      <c r="Z778" s="645"/>
      <c r="AA778" s="646"/>
      <c r="AB778" s="644"/>
      <c r="AC778" s="645"/>
      <c r="AD778" s="645"/>
      <c r="AE778" s="646"/>
      <c r="AF778" s="644"/>
      <c r="AG778" s="645"/>
      <c r="AH778" s="645"/>
      <c r="AI778" s="645"/>
      <c r="AJ778" s="645"/>
      <c r="AK778" s="645"/>
      <c r="AL778" s="645"/>
      <c r="AM778" s="645"/>
      <c r="AN778" s="645"/>
      <c r="AO778" s="646"/>
    </row>
    <row r="779" spans="2:41" ht="13.35" customHeight="1">
      <c r="B779" s="135"/>
      <c r="I779" s="136"/>
      <c r="J779" s="135"/>
      <c r="M779" s="136"/>
      <c r="N779" s="629" t="s">
        <v>3990</v>
      </c>
      <c r="O779" s="630"/>
      <c r="P779" s="630"/>
      <c r="Q779" s="632"/>
      <c r="R779" s="629"/>
      <c r="S779" s="680"/>
      <c r="T779" s="681"/>
      <c r="U779" s="630"/>
      <c r="V779" s="647"/>
      <c r="W779" s="630" t="s">
        <v>12</v>
      </c>
      <c r="X779" s="647"/>
      <c r="Y779" s="630" t="s">
        <v>11</v>
      </c>
      <c r="Z779" s="647"/>
      <c r="AA779" s="632" t="s">
        <v>364</v>
      </c>
      <c r="AB779" s="629" t="s">
        <v>66</v>
      </c>
      <c r="AC779" s="630"/>
      <c r="AD779" s="630"/>
      <c r="AE779" s="632"/>
      <c r="AF779" s="629"/>
      <c r="AG779" s="680"/>
      <c r="AH779" s="681"/>
      <c r="AI779" s="630"/>
      <c r="AJ779" s="647"/>
      <c r="AK779" s="630" t="s">
        <v>12</v>
      </c>
      <c r="AL779" s="647"/>
      <c r="AM779" s="630" t="s">
        <v>11</v>
      </c>
      <c r="AN779" s="647"/>
      <c r="AO779" s="632" t="s">
        <v>364</v>
      </c>
    </row>
    <row r="780" spans="2:41" ht="3.75" customHeight="1">
      <c r="B780" s="135"/>
      <c r="I780" s="136"/>
      <c r="J780" s="135"/>
      <c r="M780" s="136"/>
      <c r="N780" s="638"/>
      <c r="O780" s="639"/>
      <c r="P780" s="639"/>
      <c r="Q780" s="640"/>
      <c r="R780" s="638"/>
      <c r="S780" s="639"/>
      <c r="T780" s="639"/>
      <c r="U780" s="639"/>
      <c r="V780" s="639"/>
      <c r="W780" s="639"/>
      <c r="X780" s="639"/>
      <c r="Y780" s="639"/>
      <c r="Z780" s="639"/>
      <c r="AA780" s="640"/>
      <c r="AB780" s="638"/>
      <c r="AC780" s="639"/>
      <c r="AD780" s="639"/>
      <c r="AE780" s="640"/>
      <c r="AF780" s="638"/>
      <c r="AG780" s="639"/>
      <c r="AH780" s="639"/>
      <c r="AI780" s="639"/>
      <c r="AJ780" s="639"/>
      <c r="AK780" s="639"/>
      <c r="AL780" s="639"/>
      <c r="AM780" s="639"/>
      <c r="AN780" s="639"/>
      <c r="AO780" s="640"/>
    </row>
    <row r="781" spans="2:41" ht="3.75" customHeight="1">
      <c r="B781" s="135"/>
      <c r="I781" s="136"/>
      <c r="J781" s="135"/>
      <c r="M781" s="136"/>
      <c r="N781" s="130"/>
      <c r="O781" s="131"/>
      <c r="P781" s="131"/>
      <c r="Q781" s="132"/>
      <c r="R781" s="697">
        <f>新_変更_3!J248</f>
        <v>0</v>
      </c>
      <c r="S781" s="684"/>
      <c r="T781" s="684"/>
      <c r="U781" s="684"/>
      <c r="V781" s="684"/>
      <c r="W781" s="684"/>
      <c r="X781" s="684"/>
      <c r="Y781" s="684"/>
      <c r="Z781" s="684"/>
      <c r="AA781" s="684"/>
      <c r="AB781" s="684"/>
      <c r="AC781" s="684"/>
      <c r="AD781" s="684"/>
      <c r="AE781" s="684"/>
      <c r="AF781" s="684"/>
      <c r="AG781" s="684"/>
      <c r="AH781" s="684"/>
      <c r="AI781" s="684"/>
      <c r="AJ781" s="685"/>
      <c r="AK781" s="645"/>
      <c r="AL781" s="645"/>
      <c r="AM781" s="645"/>
      <c r="AN781" s="645"/>
      <c r="AO781" s="646"/>
    </row>
    <row r="782" spans="2:41" ht="13.35" customHeight="1">
      <c r="B782" s="135"/>
      <c r="I782" s="136"/>
      <c r="J782" s="135"/>
      <c r="M782" s="136"/>
      <c r="N782" s="135" t="s">
        <v>8</v>
      </c>
      <c r="Q782" s="136"/>
      <c r="R782" s="686"/>
      <c r="S782" s="687"/>
      <c r="T782" s="687"/>
      <c r="U782" s="687"/>
      <c r="V782" s="687"/>
      <c r="W782" s="687"/>
      <c r="X782" s="687"/>
      <c r="Y782" s="687"/>
      <c r="Z782" s="687"/>
      <c r="AA782" s="687"/>
      <c r="AB782" s="687"/>
      <c r="AC782" s="687"/>
      <c r="AD782" s="687"/>
      <c r="AE782" s="687"/>
      <c r="AF782" s="687"/>
      <c r="AG782" s="687"/>
      <c r="AH782" s="687"/>
      <c r="AI782" s="687"/>
      <c r="AJ782" s="688"/>
      <c r="AK782" s="630"/>
      <c r="AL782" s="634" t="s">
        <v>13</v>
      </c>
      <c r="AM782" s="630" t="s">
        <v>29</v>
      </c>
      <c r="AN782" s="630"/>
      <c r="AO782" s="632"/>
    </row>
    <row r="783" spans="2:41" ht="3.75" customHeight="1">
      <c r="B783" s="135"/>
      <c r="I783" s="136"/>
      <c r="J783" s="135"/>
      <c r="M783" s="136"/>
      <c r="N783" s="140"/>
      <c r="O783" s="141"/>
      <c r="P783" s="141"/>
      <c r="Q783" s="142"/>
      <c r="R783" s="689"/>
      <c r="S783" s="690"/>
      <c r="T783" s="690"/>
      <c r="U783" s="690"/>
      <c r="V783" s="690"/>
      <c r="W783" s="690"/>
      <c r="X783" s="690"/>
      <c r="Y783" s="690"/>
      <c r="Z783" s="690"/>
      <c r="AA783" s="690"/>
      <c r="AB783" s="690"/>
      <c r="AC783" s="690"/>
      <c r="AD783" s="690"/>
      <c r="AE783" s="690"/>
      <c r="AF783" s="690"/>
      <c r="AG783" s="690"/>
      <c r="AH783" s="690"/>
      <c r="AI783" s="690"/>
      <c r="AJ783" s="691"/>
      <c r="AK783" s="639"/>
      <c r="AL783" s="639"/>
      <c r="AM783" s="639"/>
      <c r="AN783" s="639"/>
      <c r="AO783" s="640"/>
    </row>
    <row r="784" spans="2:41" ht="3.75" hidden="1" customHeight="1">
      <c r="B784" s="135"/>
      <c r="I784" s="136"/>
      <c r="J784" s="135"/>
      <c r="M784" s="136"/>
      <c r="N784" s="644"/>
      <c r="O784" s="645"/>
      <c r="P784" s="645"/>
      <c r="Q784" s="646"/>
      <c r="R784" s="679"/>
      <c r="S784" s="671"/>
      <c r="T784" s="671"/>
      <c r="U784" s="671"/>
      <c r="V784" s="671"/>
      <c r="W784" s="671"/>
      <c r="X784" s="671"/>
      <c r="Y784" s="671"/>
      <c r="Z784" s="671"/>
      <c r="AA784" s="671"/>
      <c r="AB784" s="671"/>
      <c r="AC784" s="671"/>
      <c r="AD784" s="671"/>
      <c r="AE784" s="671"/>
      <c r="AF784" s="671"/>
      <c r="AG784" s="671"/>
      <c r="AH784" s="671"/>
      <c r="AI784" s="671"/>
      <c r="AJ784" s="671"/>
      <c r="AK784" s="671"/>
      <c r="AL784" s="671"/>
      <c r="AM784" s="671"/>
      <c r="AN784" s="671"/>
      <c r="AO784" s="672"/>
    </row>
    <row r="785" spans="2:41" ht="13.35" hidden="1" customHeight="1">
      <c r="B785" s="135"/>
      <c r="I785" s="136"/>
      <c r="J785" s="135"/>
      <c r="M785" s="136"/>
      <c r="N785" s="629" t="s">
        <v>61</v>
      </c>
      <c r="O785" s="630"/>
      <c r="P785" s="630"/>
      <c r="Q785" s="632"/>
      <c r="R785" s="673"/>
      <c r="S785" s="674"/>
      <c r="T785" s="674"/>
      <c r="U785" s="674"/>
      <c r="V785" s="674"/>
      <c r="W785" s="674"/>
      <c r="X785" s="674"/>
      <c r="Y785" s="674"/>
      <c r="Z785" s="674"/>
      <c r="AA785" s="674"/>
      <c r="AB785" s="674"/>
      <c r="AC785" s="674"/>
      <c r="AD785" s="674"/>
      <c r="AE785" s="674"/>
      <c r="AF785" s="674"/>
      <c r="AG785" s="674"/>
      <c r="AH785" s="674"/>
      <c r="AI785" s="674"/>
      <c r="AJ785" s="674"/>
      <c r="AK785" s="674"/>
      <c r="AL785" s="674"/>
      <c r="AM785" s="674"/>
      <c r="AN785" s="674"/>
      <c r="AO785" s="675"/>
    </row>
    <row r="786" spans="2:41" ht="3.75" hidden="1" customHeight="1">
      <c r="B786" s="135"/>
      <c r="I786" s="136"/>
      <c r="J786" s="135"/>
      <c r="M786" s="136"/>
      <c r="N786" s="629"/>
      <c r="O786" s="630"/>
      <c r="P786" s="630"/>
      <c r="Q786" s="632"/>
      <c r="R786" s="676"/>
      <c r="S786" s="677"/>
      <c r="T786" s="677"/>
      <c r="U786" s="677"/>
      <c r="V786" s="677"/>
      <c r="W786" s="677"/>
      <c r="X786" s="677"/>
      <c r="Y786" s="677"/>
      <c r="Z786" s="677"/>
      <c r="AA786" s="677"/>
      <c r="AB786" s="677"/>
      <c r="AC786" s="677"/>
      <c r="AD786" s="677"/>
      <c r="AE786" s="677"/>
      <c r="AF786" s="677"/>
      <c r="AG786" s="677"/>
      <c r="AH786" s="677"/>
      <c r="AI786" s="677"/>
      <c r="AJ786" s="677"/>
      <c r="AK786" s="677"/>
      <c r="AL786" s="677"/>
      <c r="AM786" s="677"/>
      <c r="AN786" s="677"/>
      <c r="AO786" s="678"/>
    </row>
    <row r="787" spans="2:41" ht="3.75" hidden="1" customHeight="1">
      <c r="B787" s="135"/>
      <c r="I787" s="136"/>
      <c r="J787" s="135"/>
      <c r="N787" s="644"/>
      <c r="O787" s="645"/>
      <c r="P787" s="645"/>
      <c r="Q787" s="646"/>
      <c r="R787" s="630"/>
      <c r="S787" s="630"/>
      <c r="T787" s="630"/>
      <c r="U787" s="698"/>
      <c r="V787" s="699"/>
      <c r="W787" s="699"/>
      <c r="X787" s="700"/>
      <c r="Y787" s="645"/>
      <c r="Z787" s="707"/>
      <c r="AA787" s="699"/>
      <c r="AB787" s="699"/>
      <c r="AC787" s="708"/>
      <c r="AD787" s="630"/>
      <c r="AE787" s="630"/>
      <c r="AF787" s="630"/>
      <c r="AG787" s="679"/>
      <c r="AH787" s="671"/>
      <c r="AI787" s="671"/>
      <c r="AJ787" s="671"/>
      <c r="AK787" s="671"/>
      <c r="AL787" s="671"/>
      <c r="AM787" s="671"/>
      <c r="AN787" s="671"/>
      <c r="AO787" s="672"/>
    </row>
    <row r="788" spans="2:41" ht="13.35" hidden="1" customHeight="1">
      <c r="B788" s="135"/>
      <c r="I788" s="136"/>
      <c r="J788" s="135"/>
      <c r="N788" s="629"/>
      <c r="O788" s="630"/>
      <c r="P788" s="630"/>
      <c r="Q788" s="632"/>
      <c r="R788" s="630" t="s">
        <v>15</v>
      </c>
      <c r="S788" s="630"/>
      <c r="T788" s="630"/>
      <c r="U788" s="701"/>
      <c r="V788" s="702"/>
      <c r="W788" s="702"/>
      <c r="X788" s="703"/>
      <c r="Y788" s="662" t="s">
        <v>359</v>
      </c>
      <c r="Z788" s="709"/>
      <c r="AA788" s="702"/>
      <c r="AB788" s="702"/>
      <c r="AC788" s="710"/>
      <c r="AD788" s="630" t="s">
        <v>56</v>
      </c>
      <c r="AE788" s="630"/>
      <c r="AF788" s="630"/>
      <c r="AG788" s="673"/>
      <c r="AH788" s="674"/>
      <c r="AI788" s="674"/>
      <c r="AJ788" s="674"/>
      <c r="AK788" s="674"/>
      <c r="AL788" s="674"/>
      <c r="AM788" s="674"/>
      <c r="AN788" s="674"/>
      <c r="AO788" s="675"/>
    </row>
    <row r="789" spans="2:41" ht="3.75" hidden="1" customHeight="1">
      <c r="B789" s="135"/>
      <c r="I789" s="136"/>
      <c r="J789" s="135"/>
      <c r="N789" s="629"/>
      <c r="O789" s="630"/>
      <c r="P789" s="630"/>
      <c r="Q789" s="632"/>
      <c r="R789" s="639"/>
      <c r="S789" s="639"/>
      <c r="T789" s="639"/>
      <c r="U789" s="704"/>
      <c r="V789" s="705"/>
      <c r="W789" s="705"/>
      <c r="X789" s="706"/>
      <c r="Y789" s="639"/>
      <c r="Z789" s="711"/>
      <c r="AA789" s="705"/>
      <c r="AB789" s="705"/>
      <c r="AC789" s="712"/>
      <c r="AD789" s="639"/>
      <c r="AE789" s="639"/>
      <c r="AF789" s="639"/>
      <c r="AG789" s="676"/>
      <c r="AH789" s="677"/>
      <c r="AI789" s="677"/>
      <c r="AJ789" s="677"/>
      <c r="AK789" s="677"/>
      <c r="AL789" s="677"/>
      <c r="AM789" s="677"/>
      <c r="AN789" s="677"/>
      <c r="AO789" s="678"/>
    </row>
    <row r="790" spans="2:41" ht="3.75" hidden="1" customHeight="1">
      <c r="B790" s="135"/>
      <c r="I790" s="136"/>
      <c r="J790" s="135"/>
      <c r="N790" s="629"/>
      <c r="O790" s="630"/>
      <c r="P790" s="630"/>
      <c r="Q790" s="632"/>
      <c r="R790" s="645"/>
      <c r="S790" s="645"/>
      <c r="T790" s="646"/>
      <c r="U790" s="679"/>
      <c r="V790" s="671"/>
      <c r="W790" s="671"/>
      <c r="X790" s="671"/>
      <c r="Y790" s="671"/>
      <c r="Z790" s="671"/>
      <c r="AA790" s="671"/>
      <c r="AB790" s="671"/>
      <c r="AC790" s="672"/>
      <c r="AD790" s="644"/>
      <c r="AE790" s="645"/>
      <c r="AF790" s="646"/>
      <c r="AG790" s="679"/>
      <c r="AH790" s="671"/>
      <c r="AI790" s="671"/>
      <c r="AJ790" s="671"/>
      <c r="AK790" s="671"/>
      <c r="AL790" s="671"/>
      <c r="AM790" s="671"/>
      <c r="AN790" s="671"/>
      <c r="AO790" s="672"/>
    </row>
    <row r="791" spans="2:41" ht="13.35" hidden="1" customHeight="1">
      <c r="B791" s="135"/>
      <c r="I791" s="136"/>
      <c r="N791" s="629" t="s">
        <v>23</v>
      </c>
      <c r="O791" s="630"/>
      <c r="P791" s="630"/>
      <c r="Q791" s="632"/>
      <c r="R791" s="630" t="s">
        <v>17</v>
      </c>
      <c r="S791" s="630"/>
      <c r="T791" s="632"/>
      <c r="U791" s="673"/>
      <c r="V791" s="674"/>
      <c r="W791" s="674"/>
      <c r="X791" s="674"/>
      <c r="Y791" s="674"/>
      <c r="Z791" s="674"/>
      <c r="AA791" s="674"/>
      <c r="AB791" s="674"/>
      <c r="AC791" s="675"/>
      <c r="AD791" s="629" t="s">
        <v>18</v>
      </c>
      <c r="AE791" s="630"/>
      <c r="AF791" s="632"/>
      <c r="AG791" s="673"/>
      <c r="AH791" s="674"/>
      <c r="AI791" s="674"/>
      <c r="AJ791" s="674"/>
      <c r="AK791" s="674"/>
      <c r="AL791" s="674"/>
      <c r="AM791" s="674"/>
      <c r="AN791" s="674"/>
      <c r="AO791" s="675"/>
    </row>
    <row r="792" spans="2:41" ht="3.75" hidden="1" customHeight="1">
      <c r="B792" s="135"/>
      <c r="I792" s="136"/>
      <c r="J792" s="135"/>
      <c r="N792" s="629"/>
      <c r="O792" s="630"/>
      <c r="P792" s="630"/>
      <c r="Q792" s="632"/>
      <c r="R792" s="639"/>
      <c r="S792" s="639"/>
      <c r="T792" s="640"/>
      <c r="U792" s="676"/>
      <c r="V792" s="677"/>
      <c r="W792" s="677"/>
      <c r="X792" s="677"/>
      <c r="Y792" s="677"/>
      <c r="Z792" s="677"/>
      <c r="AA792" s="677"/>
      <c r="AB792" s="677"/>
      <c r="AC792" s="678"/>
      <c r="AD792" s="638"/>
      <c r="AE792" s="639"/>
      <c r="AF792" s="640"/>
      <c r="AG792" s="676"/>
      <c r="AH792" s="677"/>
      <c r="AI792" s="677"/>
      <c r="AJ792" s="677"/>
      <c r="AK792" s="677"/>
      <c r="AL792" s="677"/>
      <c r="AM792" s="677"/>
      <c r="AN792" s="677"/>
      <c r="AO792" s="678"/>
    </row>
    <row r="793" spans="2:41" ht="3.75" hidden="1" customHeight="1">
      <c r="B793" s="135"/>
      <c r="I793" s="136"/>
      <c r="J793" s="135"/>
      <c r="N793" s="629"/>
      <c r="O793" s="630"/>
      <c r="P793" s="630"/>
      <c r="Q793" s="632"/>
      <c r="R793" s="645"/>
      <c r="S793" s="645"/>
      <c r="T793" s="646"/>
      <c r="U793" s="679"/>
      <c r="V793" s="671"/>
      <c r="W793" s="671"/>
      <c r="X793" s="671"/>
      <c r="Y793" s="671"/>
      <c r="Z793" s="671"/>
      <c r="AA793" s="671"/>
      <c r="AB793" s="671"/>
      <c r="AC793" s="672"/>
      <c r="AD793" s="644"/>
      <c r="AE793" s="645"/>
      <c r="AF793" s="646"/>
      <c r="AG793" s="679"/>
      <c r="AH793" s="671"/>
      <c r="AI793" s="671"/>
      <c r="AJ793" s="671"/>
      <c r="AK793" s="671"/>
      <c r="AL793" s="671"/>
      <c r="AM793" s="671"/>
      <c r="AN793" s="671"/>
      <c r="AO793" s="672"/>
    </row>
    <row r="794" spans="2:41" ht="13.35" hidden="1" customHeight="1">
      <c r="B794" s="135"/>
      <c r="I794" s="136"/>
      <c r="J794" s="135"/>
      <c r="N794" s="629"/>
      <c r="O794" s="630"/>
      <c r="P794" s="630"/>
      <c r="Q794" s="632"/>
      <c r="R794" s="630" t="s">
        <v>19</v>
      </c>
      <c r="S794" s="630"/>
      <c r="T794" s="632"/>
      <c r="U794" s="673"/>
      <c r="V794" s="674"/>
      <c r="W794" s="674"/>
      <c r="X794" s="674"/>
      <c r="Y794" s="674"/>
      <c r="Z794" s="674"/>
      <c r="AA794" s="674"/>
      <c r="AB794" s="674"/>
      <c r="AC794" s="675"/>
      <c r="AD794" s="629" t="s">
        <v>20</v>
      </c>
      <c r="AE794" s="630"/>
      <c r="AF794" s="632"/>
      <c r="AG794" s="673"/>
      <c r="AH794" s="674"/>
      <c r="AI794" s="674"/>
      <c r="AJ794" s="674"/>
      <c r="AK794" s="674"/>
      <c r="AL794" s="674"/>
      <c r="AM794" s="674"/>
      <c r="AN794" s="674"/>
      <c r="AO794" s="675"/>
    </row>
    <row r="795" spans="2:41" ht="3.75" hidden="1" customHeight="1">
      <c r="B795" s="135"/>
      <c r="I795" s="136"/>
      <c r="J795" s="135"/>
      <c r="N795" s="638"/>
      <c r="O795" s="639"/>
      <c r="P795" s="639"/>
      <c r="Q795" s="640"/>
      <c r="R795" s="639"/>
      <c r="S795" s="639"/>
      <c r="T795" s="640"/>
      <c r="U795" s="676"/>
      <c r="V795" s="677"/>
      <c r="W795" s="677"/>
      <c r="X795" s="677"/>
      <c r="Y795" s="677"/>
      <c r="Z795" s="677"/>
      <c r="AA795" s="677"/>
      <c r="AB795" s="677"/>
      <c r="AC795" s="678"/>
      <c r="AD795" s="638"/>
      <c r="AE795" s="639"/>
      <c r="AF795" s="640"/>
      <c r="AG795" s="676"/>
      <c r="AH795" s="677"/>
      <c r="AI795" s="677"/>
      <c r="AJ795" s="677"/>
      <c r="AK795" s="677"/>
      <c r="AL795" s="677"/>
      <c r="AM795" s="677"/>
      <c r="AN795" s="677"/>
      <c r="AO795" s="678"/>
    </row>
    <row r="796" spans="2:41" ht="3.75" hidden="1" customHeight="1">
      <c r="B796" s="135"/>
      <c r="I796" s="136"/>
      <c r="J796" s="135"/>
      <c r="M796" s="136"/>
      <c r="N796" s="629"/>
      <c r="O796" s="630"/>
      <c r="P796" s="630"/>
      <c r="Q796" s="632"/>
      <c r="R796" s="644"/>
      <c r="S796" s="645"/>
      <c r="T796" s="645"/>
      <c r="U796" s="645"/>
      <c r="V796" s="645"/>
      <c r="W796" s="645"/>
      <c r="X796" s="645"/>
      <c r="Y796" s="645"/>
      <c r="Z796" s="645"/>
      <c r="AA796" s="645"/>
      <c r="AB796" s="645"/>
      <c r="AC796" s="645"/>
      <c r="AD796" s="645"/>
      <c r="AE796" s="645"/>
      <c r="AF796" s="645"/>
      <c r="AG796" s="645"/>
      <c r="AH796" s="645"/>
      <c r="AI796" s="645"/>
      <c r="AJ796" s="645"/>
      <c r="AK796" s="645"/>
      <c r="AL796" s="645"/>
      <c r="AM796" s="645"/>
      <c r="AN796" s="645"/>
      <c r="AO796" s="646"/>
    </row>
    <row r="797" spans="2:41" ht="13.35" hidden="1" customHeight="1">
      <c r="B797" s="135"/>
      <c r="I797" s="136"/>
      <c r="J797" s="135"/>
      <c r="M797" s="136"/>
      <c r="N797" s="629" t="s">
        <v>111</v>
      </c>
      <c r="O797" s="630"/>
      <c r="P797" s="630"/>
      <c r="Q797" s="632"/>
      <c r="R797" s="629"/>
      <c r="S797" s="680"/>
      <c r="T797" s="681"/>
      <c r="U797" s="630"/>
      <c r="V797" s="647"/>
      <c r="W797" s="630" t="s">
        <v>12</v>
      </c>
      <c r="X797" s="647"/>
      <c r="Y797" s="630" t="s">
        <v>11</v>
      </c>
      <c r="Z797" s="647"/>
      <c r="AA797" s="630" t="s">
        <v>364</v>
      </c>
      <c r="AB797" s="630"/>
      <c r="AC797" s="630"/>
      <c r="AD797" s="630"/>
      <c r="AE797" s="630"/>
      <c r="AF797" s="630"/>
      <c r="AG797" s="630"/>
      <c r="AH797" s="630"/>
      <c r="AI797" s="630"/>
      <c r="AJ797" s="630"/>
      <c r="AK797" s="630"/>
      <c r="AL797" s="630"/>
      <c r="AM797" s="630"/>
      <c r="AN797" s="630"/>
      <c r="AO797" s="632"/>
    </row>
    <row r="798" spans="2:41" ht="3.75" hidden="1" customHeight="1">
      <c r="B798" s="135"/>
      <c r="I798" s="136"/>
      <c r="J798" s="135"/>
      <c r="M798" s="136"/>
      <c r="N798" s="629"/>
      <c r="O798" s="630"/>
      <c r="P798" s="630"/>
      <c r="Q798" s="632"/>
      <c r="R798" s="629"/>
      <c r="S798" s="630"/>
      <c r="T798" s="630"/>
      <c r="U798" s="630"/>
      <c r="V798" s="630"/>
      <c r="W798" s="630"/>
      <c r="X798" s="630"/>
      <c r="Y798" s="630"/>
      <c r="Z798" s="630"/>
      <c r="AA798" s="630"/>
      <c r="AB798" s="630"/>
      <c r="AC798" s="630"/>
      <c r="AD798" s="630"/>
      <c r="AE798" s="630"/>
      <c r="AF798" s="630"/>
      <c r="AG798" s="630"/>
      <c r="AH798" s="630"/>
      <c r="AI798" s="630"/>
      <c r="AJ798" s="630"/>
      <c r="AK798" s="630"/>
      <c r="AL798" s="630"/>
      <c r="AM798" s="630"/>
      <c r="AN798" s="630"/>
      <c r="AO798" s="632"/>
    </row>
    <row r="799" spans="2:41" ht="3.75" hidden="1" customHeight="1">
      <c r="B799" s="135"/>
      <c r="I799" s="136"/>
      <c r="J799" s="135"/>
      <c r="M799" s="136"/>
      <c r="N799" s="644"/>
      <c r="O799" s="645"/>
      <c r="P799" s="645"/>
      <c r="Q799" s="645"/>
      <c r="R799" s="713"/>
      <c r="S799" s="716"/>
      <c r="T799" s="645"/>
      <c r="U799" s="698"/>
      <c r="V799" s="644"/>
      <c r="W799" s="645"/>
      <c r="X799" s="645"/>
      <c r="Y799" s="645"/>
      <c r="Z799" s="645"/>
      <c r="AA799" s="645"/>
      <c r="AB799" s="645"/>
      <c r="AC799" s="645"/>
      <c r="AD799" s="645"/>
      <c r="AE799" s="645"/>
      <c r="AF799" s="645"/>
      <c r="AG799" s="645"/>
      <c r="AH799" s="649"/>
      <c r="AI799" s="649"/>
      <c r="AJ799" s="645"/>
      <c r="AK799" s="651"/>
      <c r="AL799" s="645"/>
      <c r="AM799" s="645"/>
      <c r="AN799" s="645"/>
      <c r="AO799" s="646"/>
    </row>
    <row r="800" spans="2:41" ht="13.35" hidden="1" customHeight="1">
      <c r="B800" s="135"/>
      <c r="I800" s="136"/>
      <c r="J800" s="135"/>
      <c r="M800" s="136"/>
      <c r="N800" s="629" t="s">
        <v>30</v>
      </c>
      <c r="O800" s="630"/>
      <c r="P800" s="630"/>
      <c r="Q800" s="630"/>
      <c r="R800" s="714"/>
      <c r="S800" s="717"/>
      <c r="T800" s="630" t="s">
        <v>388</v>
      </c>
      <c r="U800" s="701"/>
      <c r="V800" s="629" t="s">
        <v>112</v>
      </c>
      <c r="W800" s="630"/>
      <c r="X800" s="630"/>
      <c r="Y800" s="630"/>
      <c r="Z800" s="630"/>
      <c r="AA800" s="630"/>
      <c r="AB800" s="630"/>
      <c r="AC800" s="630"/>
      <c r="AD800" s="630"/>
      <c r="AE800" s="630"/>
      <c r="AF800" s="630"/>
      <c r="AG800" s="630"/>
      <c r="AH800" s="636"/>
      <c r="AI800" s="636"/>
      <c r="AJ800" s="630"/>
      <c r="AK800" s="654"/>
      <c r="AL800" s="630"/>
      <c r="AM800" s="630"/>
      <c r="AN800" s="630"/>
      <c r="AO800" s="632"/>
    </row>
    <row r="801" spans="2:41" ht="3.75" hidden="1" customHeight="1">
      <c r="B801" s="135"/>
      <c r="I801" s="136"/>
      <c r="J801" s="135"/>
      <c r="M801" s="136"/>
      <c r="N801" s="629"/>
      <c r="O801" s="630"/>
      <c r="P801" s="630"/>
      <c r="Q801" s="630"/>
      <c r="R801" s="715"/>
      <c r="S801" s="718"/>
      <c r="T801" s="639"/>
      <c r="U801" s="704"/>
      <c r="V801" s="638"/>
      <c r="W801" s="639"/>
      <c r="X801" s="639"/>
      <c r="Y801" s="639"/>
      <c r="Z801" s="639"/>
      <c r="AA801" s="639"/>
      <c r="AB801" s="639"/>
      <c r="AC801" s="639"/>
      <c r="AD801" s="639"/>
      <c r="AE801" s="639"/>
      <c r="AF801" s="639"/>
      <c r="AG801" s="639"/>
      <c r="AH801" s="642"/>
      <c r="AI801" s="642"/>
      <c r="AJ801" s="639"/>
      <c r="AK801" s="657"/>
      <c r="AL801" s="639"/>
      <c r="AM801" s="639"/>
      <c r="AN801" s="639"/>
      <c r="AO801" s="640"/>
    </row>
    <row r="802" spans="2:41" ht="3.75" hidden="1" customHeight="1">
      <c r="B802" s="135"/>
      <c r="I802" s="136"/>
      <c r="J802" s="135"/>
      <c r="M802" s="136"/>
      <c r="N802" s="644"/>
      <c r="O802" s="645"/>
      <c r="P802" s="645"/>
      <c r="Q802" s="646"/>
      <c r="R802" s="670"/>
      <c r="S802" s="671"/>
      <c r="T802" s="671"/>
      <c r="U802" s="672"/>
      <c r="V802" s="673"/>
      <c r="W802" s="675"/>
      <c r="X802" s="679"/>
      <c r="Y802" s="671"/>
      <c r="Z802" s="671"/>
      <c r="AA802" s="672"/>
      <c r="AB802" s="630"/>
      <c r="AC802" s="630"/>
      <c r="AD802" s="630"/>
      <c r="AE802" s="630"/>
      <c r="AF802" s="630"/>
      <c r="AG802" s="630"/>
      <c r="AH802" s="630"/>
      <c r="AI802" s="645"/>
      <c r="AJ802" s="630"/>
      <c r="AK802" s="630"/>
      <c r="AL802" s="630"/>
      <c r="AM802" s="630"/>
      <c r="AN802" s="630"/>
      <c r="AO802" s="632"/>
    </row>
    <row r="803" spans="2:41" ht="13.35" hidden="1" customHeight="1">
      <c r="B803" s="135"/>
      <c r="I803" s="136"/>
      <c r="J803" s="135"/>
      <c r="M803" s="136"/>
      <c r="N803" s="629" t="s">
        <v>114</v>
      </c>
      <c r="O803" s="630"/>
      <c r="P803" s="630"/>
      <c r="Q803" s="632"/>
      <c r="R803" s="673"/>
      <c r="S803" s="674"/>
      <c r="T803" s="674"/>
      <c r="U803" s="675"/>
      <c r="V803" s="673"/>
      <c r="W803" s="675"/>
      <c r="X803" s="673"/>
      <c r="Y803" s="674"/>
      <c r="Z803" s="674"/>
      <c r="AA803" s="675"/>
      <c r="AB803" s="668" t="s">
        <v>171</v>
      </c>
      <c r="AC803" s="630"/>
      <c r="AD803" s="630"/>
      <c r="AE803" s="630"/>
      <c r="AF803" s="630"/>
      <c r="AG803" s="630"/>
      <c r="AH803" s="630"/>
      <c r="AI803" s="630"/>
      <c r="AJ803" s="630"/>
      <c r="AK803" s="630"/>
      <c r="AL803" s="630"/>
      <c r="AM803" s="630"/>
      <c r="AN803" s="630"/>
      <c r="AO803" s="632"/>
    </row>
    <row r="804" spans="2:41" ht="3.75" hidden="1" customHeight="1">
      <c r="B804" s="135"/>
      <c r="I804" s="136"/>
      <c r="J804" s="135"/>
      <c r="M804" s="136"/>
      <c r="N804" s="629"/>
      <c r="O804" s="630"/>
      <c r="P804" s="630"/>
      <c r="Q804" s="632"/>
      <c r="R804" s="676"/>
      <c r="S804" s="677"/>
      <c r="T804" s="677"/>
      <c r="U804" s="678"/>
      <c r="V804" s="676"/>
      <c r="W804" s="678"/>
      <c r="X804" s="676"/>
      <c r="Y804" s="677"/>
      <c r="Z804" s="677"/>
      <c r="AA804" s="678"/>
      <c r="AB804" s="639"/>
      <c r="AC804" s="639"/>
      <c r="AD804" s="639"/>
      <c r="AE804" s="639"/>
      <c r="AF804" s="639"/>
      <c r="AG804" s="639"/>
      <c r="AH804" s="639"/>
      <c r="AI804" s="639"/>
      <c r="AJ804" s="639"/>
      <c r="AK804" s="639"/>
      <c r="AL804" s="639"/>
      <c r="AM804" s="639"/>
      <c r="AN804" s="639"/>
      <c r="AO804" s="640"/>
    </row>
    <row r="805" spans="2:41" ht="3.75" hidden="1" customHeight="1">
      <c r="B805" s="135"/>
      <c r="I805" s="136"/>
      <c r="J805" s="135"/>
      <c r="M805" s="136"/>
      <c r="N805" s="644"/>
      <c r="O805" s="645"/>
      <c r="P805" s="645"/>
      <c r="Q805" s="645"/>
      <c r="R805" s="644"/>
      <c r="S805" s="645"/>
      <c r="T805" s="645"/>
      <c r="U805" s="645"/>
      <c r="V805" s="645"/>
      <c r="W805" s="645"/>
      <c r="X805" s="645"/>
      <c r="Y805" s="645"/>
      <c r="Z805" s="645"/>
      <c r="AA805" s="646"/>
      <c r="AB805" s="644"/>
      <c r="AC805" s="630"/>
      <c r="AD805" s="630"/>
      <c r="AE805" s="630"/>
      <c r="AF805" s="630"/>
      <c r="AG805" s="630"/>
      <c r="AH805" s="630"/>
      <c r="AI805" s="632"/>
      <c r="AJ805" s="644"/>
      <c r="AK805" s="645"/>
      <c r="AL805" s="645"/>
      <c r="AM805" s="645"/>
      <c r="AN805" s="645"/>
      <c r="AO805" s="646"/>
    </row>
    <row r="806" spans="2:41" ht="13.35" hidden="1" customHeight="1">
      <c r="B806" s="135"/>
      <c r="I806" s="136"/>
      <c r="J806" s="135"/>
      <c r="M806" s="136"/>
      <c r="N806" s="629" t="s">
        <v>115</v>
      </c>
      <c r="O806" s="630"/>
      <c r="P806" s="630"/>
      <c r="Q806" s="630"/>
      <c r="R806" s="629"/>
      <c r="S806" s="680"/>
      <c r="T806" s="681"/>
      <c r="U806" s="630"/>
      <c r="V806" s="647"/>
      <c r="W806" s="630" t="s">
        <v>12</v>
      </c>
      <c r="X806" s="647"/>
      <c r="Y806" s="630" t="s">
        <v>11</v>
      </c>
      <c r="Z806" s="647"/>
      <c r="AA806" s="630" t="s">
        <v>364</v>
      </c>
      <c r="AB806" s="629" t="s">
        <v>170</v>
      </c>
      <c r="AC806" s="630"/>
      <c r="AD806" s="630"/>
      <c r="AE806" s="630"/>
      <c r="AF806" s="630"/>
      <c r="AG806" s="630"/>
      <c r="AH806" s="630"/>
      <c r="AI806" s="632"/>
      <c r="AJ806" s="629"/>
      <c r="AK806" s="680"/>
      <c r="AL806" s="682"/>
      <c r="AM806" s="682"/>
      <c r="AN806" s="682"/>
      <c r="AO806" s="681"/>
    </row>
    <row r="807" spans="2:41" ht="3.75" hidden="1" customHeight="1">
      <c r="B807" s="135"/>
      <c r="I807" s="136"/>
      <c r="J807" s="135"/>
      <c r="M807" s="136"/>
      <c r="N807" s="629"/>
      <c r="O807" s="630"/>
      <c r="P807" s="630"/>
      <c r="Q807" s="630"/>
      <c r="R807" s="638"/>
      <c r="S807" s="639"/>
      <c r="T807" s="639"/>
      <c r="U807" s="639"/>
      <c r="V807" s="639"/>
      <c r="W807" s="639"/>
      <c r="X807" s="639"/>
      <c r="Y807" s="639"/>
      <c r="Z807" s="639"/>
      <c r="AA807" s="640"/>
      <c r="AB807" s="638"/>
      <c r="AC807" s="639"/>
      <c r="AD807" s="639"/>
      <c r="AE807" s="639"/>
      <c r="AF807" s="639"/>
      <c r="AG807" s="639"/>
      <c r="AH807" s="639"/>
      <c r="AI807" s="640"/>
      <c r="AJ807" s="638"/>
      <c r="AK807" s="639"/>
      <c r="AL807" s="639"/>
      <c r="AM807" s="639"/>
      <c r="AN807" s="639"/>
      <c r="AO807" s="640"/>
    </row>
    <row r="808" spans="2:41" ht="3.75" customHeight="1">
      <c r="B808" s="135"/>
      <c r="I808" s="136"/>
      <c r="J808" s="135"/>
      <c r="M808" s="136"/>
      <c r="N808" s="130"/>
      <c r="O808" s="131"/>
      <c r="P808" s="131"/>
      <c r="Q808" s="132"/>
      <c r="R808" s="683" t="str" cm="1">
        <f t="array" ref="R808">IF(新_変更_3!AL248&lt;&gt;"",AND(新_変更_3!J247:AB253=新_変更_3!AL247:BD253),"")</f>
        <v/>
      </c>
      <c r="S808" s="684"/>
      <c r="T808" s="684"/>
      <c r="U808" s="684"/>
      <c r="V808" s="684"/>
      <c r="W808" s="684"/>
      <c r="X808" s="684"/>
      <c r="Y808" s="684"/>
      <c r="Z808" s="684"/>
      <c r="AA808" s="684"/>
      <c r="AB808" s="684"/>
      <c r="AC808" s="684"/>
      <c r="AD808" s="684"/>
      <c r="AE808" s="684"/>
      <c r="AF808" s="684"/>
      <c r="AG808" s="684"/>
      <c r="AH808" s="684"/>
      <c r="AI808" s="684"/>
      <c r="AJ808" s="684"/>
      <c r="AK808" s="684"/>
      <c r="AL808" s="684"/>
      <c r="AM808" s="684"/>
      <c r="AN808" s="684"/>
      <c r="AO808" s="685"/>
    </row>
    <row r="809" spans="2:41" ht="13.35" customHeight="1">
      <c r="B809" s="135"/>
      <c r="I809" s="136"/>
      <c r="J809" s="135"/>
      <c r="M809" s="136"/>
      <c r="N809" s="135" t="s">
        <v>32</v>
      </c>
      <c r="Q809" s="136"/>
      <c r="R809" s="686"/>
      <c r="S809" s="687"/>
      <c r="T809" s="687"/>
      <c r="U809" s="687"/>
      <c r="V809" s="687"/>
      <c r="W809" s="687"/>
      <c r="X809" s="687"/>
      <c r="Y809" s="687"/>
      <c r="Z809" s="687"/>
      <c r="AA809" s="687"/>
      <c r="AB809" s="687"/>
      <c r="AC809" s="687"/>
      <c r="AD809" s="687"/>
      <c r="AE809" s="687"/>
      <c r="AF809" s="687"/>
      <c r="AG809" s="687"/>
      <c r="AH809" s="687"/>
      <c r="AI809" s="687"/>
      <c r="AJ809" s="687"/>
      <c r="AK809" s="687"/>
      <c r="AL809" s="687"/>
      <c r="AM809" s="687"/>
      <c r="AN809" s="687"/>
      <c r="AO809" s="688"/>
    </row>
    <row r="810" spans="2:41" ht="3.75" customHeight="1">
      <c r="B810" s="135"/>
      <c r="I810" s="136"/>
      <c r="J810" s="135"/>
      <c r="M810" s="136"/>
      <c r="N810" s="140"/>
      <c r="O810" s="141"/>
      <c r="P810" s="141"/>
      <c r="Q810" s="142"/>
      <c r="R810" s="689"/>
      <c r="S810" s="690"/>
      <c r="T810" s="690"/>
      <c r="U810" s="690"/>
      <c r="V810" s="690"/>
      <c r="W810" s="690"/>
      <c r="X810" s="690"/>
      <c r="Y810" s="690"/>
      <c r="Z810" s="690"/>
      <c r="AA810" s="690"/>
      <c r="AB810" s="690"/>
      <c r="AC810" s="690"/>
      <c r="AD810" s="690"/>
      <c r="AE810" s="690"/>
      <c r="AF810" s="690"/>
      <c r="AG810" s="690"/>
      <c r="AH810" s="690"/>
      <c r="AI810" s="690"/>
      <c r="AJ810" s="690"/>
      <c r="AK810" s="690"/>
      <c r="AL810" s="690"/>
      <c r="AM810" s="690"/>
      <c r="AN810" s="690"/>
      <c r="AO810" s="691"/>
    </row>
    <row r="811" spans="2:41" ht="3.75" customHeight="1">
      <c r="B811" s="135"/>
      <c r="I811" s="136"/>
      <c r="J811" s="130"/>
      <c r="K811" s="131"/>
      <c r="L811" s="131"/>
      <c r="M811" s="132"/>
      <c r="N811" s="644"/>
      <c r="O811" s="645"/>
      <c r="P811" s="645"/>
      <c r="Q811" s="646"/>
      <c r="R811" s="644"/>
      <c r="S811" s="645"/>
      <c r="T811" s="645"/>
      <c r="U811" s="645"/>
      <c r="V811" s="645"/>
      <c r="W811" s="645"/>
      <c r="X811" s="645"/>
      <c r="Y811" s="645"/>
      <c r="Z811" s="645"/>
      <c r="AA811" s="646"/>
      <c r="AB811" s="644"/>
      <c r="AC811" s="645"/>
      <c r="AD811" s="645"/>
      <c r="AE811" s="646"/>
      <c r="AF811" s="645"/>
      <c r="AG811" s="645"/>
      <c r="AH811" s="645"/>
      <c r="AI811" s="645"/>
      <c r="AJ811" s="645"/>
      <c r="AK811" s="645"/>
      <c r="AL811" s="645"/>
      <c r="AM811" s="645"/>
      <c r="AN811" s="645"/>
      <c r="AO811" s="646"/>
    </row>
    <row r="812" spans="2:41" ht="13.35" customHeight="1">
      <c r="B812" s="135"/>
      <c r="I812" s="136"/>
      <c r="J812" s="135" t="s">
        <v>4007</v>
      </c>
      <c r="M812" s="136"/>
      <c r="N812" s="629" t="s">
        <v>27</v>
      </c>
      <c r="O812" s="630"/>
      <c r="P812" s="630"/>
      <c r="Q812" s="632"/>
      <c r="R812" s="629"/>
      <c r="S812" s="719"/>
      <c r="T812" s="682"/>
      <c r="U812" s="682"/>
      <c r="V812" s="682"/>
      <c r="W812" s="682"/>
      <c r="X812" s="682"/>
      <c r="Y812" s="682"/>
      <c r="Z812" s="682"/>
      <c r="AA812" s="681"/>
      <c r="AB812" s="629" t="s">
        <v>28</v>
      </c>
      <c r="AC812" s="630"/>
      <c r="AD812" s="630"/>
      <c r="AE812" s="632"/>
      <c r="AF812" s="629"/>
      <c r="AG812" s="720"/>
      <c r="AH812" s="682"/>
      <c r="AI812" s="682"/>
      <c r="AJ812" s="682"/>
      <c r="AK812" s="682"/>
      <c r="AL812" s="682"/>
      <c r="AM812" s="682"/>
      <c r="AN812" s="682"/>
      <c r="AO812" s="681"/>
    </row>
    <row r="813" spans="2:41" ht="3.75" customHeight="1">
      <c r="B813" s="135"/>
      <c r="I813" s="136"/>
      <c r="J813" s="135"/>
      <c r="M813" s="136"/>
      <c r="N813" s="638"/>
      <c r="O813" s="639"/>
      <c r="P813" s="639"/>
      <c r="Q813" s="640"/>
      <c r="R813" s="638"/>
      <c r="S813" s="639"/>
      <c r="T813" s="639"/>
      <c r="U813" s="639"/>
      <c r="V813" s="639"/>
      <c r="W813" s="639"/>
      <c r="X813" s="639"/>
      <c r="Y813" s="639"/>
      <c r="Z813" s="639"/>
      <c r="AA813" s="640"/>
      <c r="AB813" s="638"/>
      <c r="AC813" s="639"/>
      <c r="AD813" s="639"/>
      <c r="AE813" s="640"/>
      <c r="AF813" s="639"/>
      <c r="AG813" s="639"/>
      <c r="AH813" s="639"/>
      <c r="AI813" s="639"/>
      <c r="AJ813" s="639"/>
      <c r="AK813" s="639"/>
      <c r="AL813" s="639"/>
      <c r="AM813" s="639"/>
      <c r="AN813" s="639"/>
      <c r="AO813" s="640"/>
    </row>
    <row r="814" spans="2:41" ht="3.75" customHeight="1">
      <c r="B814" s="135"/>
      <c r="I814" s="136"/>
      <c r="J814" s="135"/>
      <c r="M814" s="136"/>
      <c r="N814" s="644"/>
      <c r="O814" s="645"/>
      <c r="P814" s="645"/>
      <c r="Q814" s="646"/>
      <c r="R814" s="644"/>
      <c r="S814" s="645"/>
      <c r="T814" s="645"/>
      <c r="U814" s="645"/>
      <c r="V814" s="645"/>
      <c r="W814" s="645"/>
      <c r="X814" s="645"/>
      <c r="Y814" s="645"/>
      <c r="Z814" s="645"/>
      <c r="AA814" s="646"/>
      <c r="AB814" s="644"/>
      <c r="AC814" s="645"/>
      <c r="AD814" s="645"/>
      <c r="AE814" s="646"/>
      <c r="AF814" s="644"/>
      <c r="AG814" s="645"/>
      <c r="AH814" s="645"/>
      <c r="AI814" s="645"/>
      <c r="AJ814" s="645"/>
      <c r="AK814" s="645"/>
      <c r="AL814" s="645"/>
      <c r="AM814" s="645"/>
      <c r="AN814" s="645"/>
      <c r="AO814" s="646"/>
    </row>
    <row r="815" spans="2:41" ht="13.35" customHeight="1">
      <c r="B815" s="135"/>
      <c r="I815" s="136"/>
      <c r="J815" s="135"/>
      <c r="M815" s="136"/>
      <c r="N815" s="629" t="s">
        <v>3990</v>
      </c>
      <c r="O815" s="630"/>
      <c r="P815" s="630"/>
      <c r="Q815" s="632"/>
      <c r="R815" s="629"/>
      <c r="S815" s="680"/>
      <c r="T815" s="681"/>
      <c r="U815" s="630"/>
      <c r="V815" s="647"/>
      <c r="W815" s="630" t="s">
        <v>12</v>
      </c>
      <c r="X815" s="647"/>
      <c r="Y815" s="630" t="s">
        <v>11</v>
      </c>
      <c r="Z815" s="647"/>
      <c r="AA815" s="632" t="s">
        <v>364</v>
      </c>
      <c r="AB815" s="629" t="s">
        <v>66</v>
      </c>
      <c r="AC815" s="630"/>
      <c r="AD815" s="630"/>
      <c r="AE815" s="632"/>
      <c r="AF815" s="629"/>
      <c r="AG815" s="680"/>
      <c r="AH815" s="681"/>
      <c r="AI815" s="630"/>
      <c r="AJ815" s="647"/>
      <c r="AK815" s="630" t="s">
        <v>12</v>
      </c>
      <c r="AL815" s="647"/>
      <c r="AM815" s="630" t="s">
        <v>11</v>
      </c>
      <c r="AN815" s="647"/>
      <c r="AO815" s="632" t="s">
        <v>364</v>
      </c>
    </row>
    <row r="816" spans="2:41" ht="3.75" customHeight="1">
      <c r="B816" s="135"/>
      <c r="I816" s="136"/>
      <c r="J816" s="135"/>
      <c r="M816" s="136"/>
      <c r="N816" s="638"/>
      <c r="O816" s="639"/>
      <c r="P816" s="639"/>
      <c r="Q816" s="640"/>
      <c r="R816" s="638"/>
      <c r="S816" s="639"/>
      <c r="T816" s="639"/>
      <c r="U816" s="639"/>
      <c r="V816" s="639"/>
      <c r="W816" s="639"/>
      <c r="X816" s="639"/>
      <c r="Y816" s="639"/>
      <c r="Z816" s="639"/>
      <c r="AA816" s="640"/>
      <c r="AB816" s="638"/>
      <c r="AC816" s="639"/>
      <c r="AD816" s="639"/>
      <c r="AE816" s="640"/>
      <c r="AF816" s="638"/>
      <c r="AG816" s="639"/>
      <c r="AH816" s="639"/>
      <c r="AI816" s="639"/>
      <c r="AJ816" s="639"/>
      <c r="AK816" s="639"/>
      <c r="AL816" s="639"/>
      <c r="AM816" s="639"/>
      <c r="AN816" s="639"/>
      <c r="AO816" s="640"/>
    </row>
    <row r="817" spans="2:41" ht="3.75" customHeight="1">
      <c r="B817" s="135"/>
      <c r="I817" s="136"/>
      <c r="J817" s="135"/>
      <c r="M817" s="136"/>
      <c r="N817" s="130"/>
      <c r="O817" s="131"/>
      <c r="P817" s="131"/>
      <c r="Q817" s="132"/>
      <c r="R817" s="697">
        <f>新_変更_3!J267</f>
        <v>0</v>
      </c>
      <c r="S817" s="684"/>
      <c r="T817" s="684"/>
      <c r="U817" s="684"/>
      <c r="V817" s="684"/>
      <c r="W817" s="684"/>
      <c r="X817" s="684"/>
      <c r="Y817" s="684"/>
      <c r="Z817" s="684"/>
      <c r="AA817" s="684"/>
      <c r="AB817" s="684"/>
      <c r="AC817" s="684"/>
      <c r="AD817" s="684"/>
      <c r="AE817" s="684"/>
      <c r="AF817" s="684"/>
      <c r="AG817" s="684"/>
      <c r="AH817" s="684"/>
      <c r="AI817" s="684"/>
      <c r="AJ817" s="685"/>
      <c r="AK817" s="645"/>
      <c r="AL817" s="645"/>
      <c r="AM817" s="645"/>
      <c r="AN817" s="645"/>
      <c r="AO817" s="646"/>
    </row>
    <row r="818" spans="2:41" ht="13.35" customHeight="1">
      <c r="B818" s="135"/>
      <c r="I818" s="136"/>
      <c r="J818" s="135"/>
      <c r="M818" s="136"/>
      <c r="N818" s="135" t="s">
        <v>8</v>
      </c>
      <c r="Q818" s="136"/>
      <c r="R818" s="686"/>
      <c r="S818" s="687"/>
      <c r="T818" s="687"/>
      <c r="U818" s="687"/>
      <c r="V818" s="687"/>
      <c r="W818" s="687"/>
      <c r="X818" s="687"/>
      <c r="Y818" s="687"/>
      <c r="Z818" s="687"/>
      <c r="AA818" s="687"/>
      <c r="AB818" s="687"/>
      <c r="AC818" s="687"/>
      <c r="AD818" s="687"/>
      <c r="AE818" s="687"/>
      <c r="AF818" s="687"/>
      <c r="AG818" s="687"/>
      <c r="AH818" s="687"/>
      <c r="AI818" s="687"/>
      <c r="AJ818" s="688"/>
      <c r="AK818" s="630"/>
      <c r="AL818" s="634" t="s">
        <v>13</v>
      </c>
      <c r="AM818" s="630" t="s">
        <v>29</v>
      </c>
      <c r="AN818" s="630"/>
      <c r="AO818" s="632"/>
    </row>
    <row r="819" spans="2:41" ht="3.75" customHeight="1">
      <c r="B819" s="135"/>
      <c r="I819" s="136"/>
      <c r="J819" s="135"/>
      <c r="M819" s="136"/>
      <c r="N819" s="140"/>
      <c r="O819" s="141"/>
      <c r="P819" s="141"/>
      <c r="Q819" s="142"/>
      <c r="R819" s="689"/>
      <c r="S819" s="690"/>
      <c r="T819" s="690"/>
      <c r="U819" s="690"/>
      <c r="V819" s="690"/>
      <c r="W819" s="690"/>
      <c r="X819" s="690"/>
      <c r="Y819" s="690"/>
      <c r="Z819" s="690"/>
      <c r="AA819" s="690"/>
      <c r="AB819" s="690"/>
      <c r="AC819" s="690"/>
      <c r="AD819" s="690"/>
      <c r="AE819" s="690"/>
      <c r="AF819" s="690"/>
      <c r="AG819" s="690"/>
      <c r="AH819" s="690"/>
      <c r="AI819" s="690"/>
      <c r="AJ819" s="691"/>
      <c r="AK819" s="639"/>
      <c r="AL819" s="639"/>
      <c r="AM819" s="639"/>
      <c r="AN819" s="639"/>
      <c r="AO819" s="640"/>
    </row>
    <row r="820" spans="2:41" ht="3.75" hidden="1" customHeight="1">
      <c r="B820" s="135"/>
      <c r="I820" s="136"/>
      <c r="J820" s="135"/>
      <c r="M820" s="136"/>
      <c r="N820" s="644"/>
      <c r="O820" s="645"/>
      <c r="P820" s="645"/>
      <c r="Q820" s="646"/>
      <c r="R820" s="679"/>
      <c r="S820" s="671"/>
      <c r="T820" s="671"/>
      <c r="U820" s="671"/>
      <c r="V820" s="671"/>
      <c r="W820" s="671"/>
      <c r="X820" s="671"/>
      <c r="Y820" s="671"/>
      <c r="Z820" s="671"/>
      <c r="AA820" s="671"/>
      <c r="AB820" s="671"/>
      <c r="AC820" s="671"/>
      <c r="AD820" s="671"/>
      <c r="AE820" s="671"/>
      <c r="AF820" s="671"/>
      <c r="AG820" s="671"/>
      <c r="AH820" s="671"/>
      <c r="AI820" s="671"/>
      <c r="AJ820" s="671"/>
      <c r="AK820" s="671"/>
      <c r="AL820" s="671"/>
      <c r="AM820" s="671"/>
      <c r="AN820" s="671"/>
      <c r="AO820" s="672"/>
    </row>
    <row r="821" spans="2:41" ht="13.35" hidden="1" customHeight="1">
      <c r="B821" s="135"/>
      <c r="I821" s="136"/>
      <c r="J821" s="135"/>
      <c r="M821" s="136"/>
      <c r="N821" s="629" t="s">
        <v>61</v>
      </c>
      <c r="O821" s="630"/>
      <c r="P821" s="630"/>
      <c r="Q821" s="632"/>
      <c r="R821" s="673"/>
      <c r="S821" s="674"/>
      <c r="T821" s="674"/>
      <c r="U821" s="674"/>
      <c r="V821" s="674"/>
      <c r="W821" s="674"/>
      <c r="X821" s="674"/>
      <c r="Y821" s="674"/>
      <c r="Z821" s="674"/>
      <c r="AA821" s="674"/>
      <c r="AB821" s="674"/>
      <c r="AC821" s="674"/>
      <c r="AD821" s="674"/>
      <c r="AE821" s="674"/>
      <c r="AF821" s="674"/>
      <c r="AG821" s="674"/>
      <c r="AH821" s="674"/>
      <c r="AI821" s="674"/>
      <c r="AJ821" s="674"/>
      <c r="AK821" s="674"/>
      <c r="AL821" s="674"/>
      <c r="AM821" s="674"/>
      <c r="AN821" s="674"/>
      <c r="AO821" s="675"/>
    </row>
    <row r="822" spans="2:41" ht="3.75" hidden="1" customHeight="1">
      <c r="B822" s="135"/>
      <c r="I822" s="136"/>
      <c r="J822" s="135"/>
      <c r="M822" s="136"/>
      <c r="N822" s="629"/>
      <c r="O822" s="630"/>
      <c r="P822" s="630"/>
      <c r="Q822" s="632"/>
      <c r="R822" s="676"/>
      <c r="S822" s="677"/>
      <c r="T822" s="677"/>
      <c r="U822" s="677"/>
      <c r="V822" s="677"/>
      <c r="W822" s="677"/>
      <c r="X822" s="677"/>
      <c r="Y822" s="677"/>
      <c r="Z822" s="677"/>
      <c r="AA822" s="677"/>
      <c r="AB822" s="677"/>
      <c r="AC822" s="677"/>
      <c r="AD822" s="677"/>
      <c r="AE822" s="677"/>
      <c r="AF822" s="677"/>
      <c r="AG822" s="677"/>
      <c r="AH822" s="677"/>
      <c r="AI822" s="677"/>
      <c r="AJ822" s="677"/>
      <c r="AK822" s="677"/>
      <c r="AL822" s="677"/>
      <c r="AM822" s="677"/>
      <c r="AN822" s="677"/>
      <c r="AO822" s="678"/>
    </row>
    <row r="823" spans="2:41" ht="3.75" hidden="1" customHeight="1">
      <c r="B823" s="135"/>
      <c r="I823" s="136"/>
      <c r="J823" s="135"/>
      <c r="N823" s="644"/>
      <c r="O823" s="645"/>
      <c r="P823" s="645"/>
      <c r="Q823" s="646"/>
      <c r="R823" s="630"/>
      <c r="S823" s="630"/>
      <c r="T823" s="630"/>
      <c r="U823" s="698"/>
      <c r="V823" s="699"/>
      <c r="W823" s="699"/>
      <c r="X823" s="700"/>
      <c r="Y823" s="645"/>
      <c r="Z823" s="707"/>
      <c r="AA823" s="699"/>
      <c r="AB823" s="699"/>
      <c r="AC823" s="708"/>
      <c r="AD823" s="630"/>
      <c r="AE823" s="630"/>
      <c r="AF823" s="630"/>
      <c r="AG823" s="679"/>
      <c r="AH823" s="671"/>
      <c r="AI823" s="671"/>
      <c r="AJ823" s="671"/>
      <c r="AK823" s="671"/>
      <c r="AL823" s="671"/>
      <c r="AM823" s="671"/>
      <c r="AN823" s="671"/>
      <c r="AO823" s="672"/>
    </row>
    <row r="824" spans="2:41" ht="13.35" hidden="1" customHeight="1">
      <c r="B824" s="135"/>
      <c r="I824" s="136"/>
      <c r="J824" s="135"/>
      <c r="N824" s="629"/>
      <c r="O824" s="630"/>
      <c r="P824" s="630"/>
      <c r="Q824" s="632"/>
      <c r="R824" s="630" t="s">
        <v>15</v>
      </c>
      <c r="S824" s="630"/>
      <c r="T824" s="630"/>
      <c r="U824" s="701"/>
      <c r="V824" s="702"/>
      <c r="W824" s="702"/>
      <c r="X824" s="703"/>
      <c r="Y824" s="662" t="s">
        <v>359</v>
      </c>
      <c r="Z824" s="709"/>
      <c r="AA824" s="702"/>
      <c r="AB824" s="702"/>
      <c r="AC824" s="710"/>
      <c r="AD824" s="630" t="s">
        <v>56</v>
      </c>
      <c r="AE824" s="630"/>
      <c r="AF824" s="630"/>
      <c r="AG824" s="673"/>
      <c r="AH824" s="674"/>
      <c r="AI824" s="674"/>
      <c r="AJ824" s="674"/>
      <c r="AK824" s="674"/>
      <c r="AL824" s="674"/>
      <c r="AM824" s="674"/>
      <c r="AN824" s="674"/>
      <c r="AO824" s="675"/>
    </row>
    <row r="825" spans="2:41" ht="3.75" hidden="1" customHeight="1">
      <c r="B825" s="135"/>
      <c r="I825" s="136"/>
      <c r="J825" s="135"/>
      <c r="N825" s="629"/>
      <c r="O825" s="630"/>
      <c r="P825" s="630"/>
      <c r="Q825" s="632"/>
      <c r="R825" s="639"/>
      <c r="S825" s="639"/>
      <c r="T825" s="639"/>
      <c r="U825" s="704"/>
      <c r="V825" s="705"/>
      <c r="W825" s="705"/>
      <c r="X825" s="706"/>
      <c r="Y825" s="639"/>
      <c r="Z825" s="711"/>
      <c r="AA825" s="705"/>
      <c r="AB825" s="705"/>
      <c r="AC825" s="712"/>
      <c r="AD825" s="639"/>
      <c r="AE825" s="639"/>
      <c r="AF825" s="639"/>
      <c r="AG825" s="676"/>
      <c r="AH825" s="677"/>
      <c r="AI825" s="677"/>
      <c r="AJ825" s="677"/>
      <c r="AK825" s="677"/>
      <c r="AL825" s="677"/>
      <c r="AM825" s="677"/>
      <c r="AN825" s="677"/>
      <c r="AO825" s="678"/>
    </row>
    <row r="826" spans="2:41" ht="3.75" hidden="1" customHeight="1">
      <c r="B826" s="135"/>
      <c r="I826" s="136"/>
      <c r="J826" s="135"/>
      <c r="N826" s="629"/>
      <c r="O826" s="630"/>
      <c r="P826" s="630"/>
      <c r="Q826" s="632"/>
      <c r="R826" s="645"/>
      <c r="S826" s="645"/>
      <c r="T826" s="646"/>
      <c r="U826" s="679"/>
      <c r="V826" s="671"/>
      <c r="W826" s="671"/>
      <c r="X826" s="671"/>
      <c r="Y826" s="671"/>
      <c r="Z826" s="671"/>
      <c r="AA826" s="671"/>
      <c r="AB826" s="671"/>
      <c r="AC826" s="672"/>
      <c r="AD826" s="644"/>
      <c r="AE826" s="645"/>
      <c r="AF826" s="646"/>
      <c r="AG826" s="679"/>
      <c r="AH826" s="671"/>
      <c r="AI826" s="671"/>
      <c r="AJ826" s="671"/>
      <c r="AK826" s="671"/>
      <c r="AL826" s="671"/>
      <c r="AM826" s="671"/>
      <c r="AN826" s="671"/>
      <c r="AO826" s="672"/>
    </row>
    <row r="827" spans="2:41" ht="13.35" hidden="1" customHeight="1">
      <c r="B827" s="135"/>
      <c r="I827" s="136"/>
      <c r="N827" s="629" t="s">
        <v>23</v>
      </c>
      <c r="O827" s="630"/>
      <c r="P827" s="630"/>
      <c r="Q827" s="632"/>
      <c r="R827" s="630" t="s">
        <v>17</v>
      </c>
      <c r="S827" s="630"/>
      <c r="T827" s="632"/>
      <c r="U827" s="673"/>
      <c r="V827" s="674"/>
      <c r="W827" s="674"/>
      <c r="X827" s="674"/>
      <c r="Y827" s="674"/>
      <c r="Z827" s="674"/>
      <c r="AA827" s="674"/>
      <c r="AB827" s="674"/>
      <c r="AC827" s="675"/>
      <c r="AD827" s="629" t="s">
        <v>18</v>
      </c>
      <c r="AE827" s="630"/>
      <c r="AF827" s="632"/>
      <c r="AG827" s="673"/>
      <c r="AH827" s="674"/>
      <c r="AI827" s="674"/>
      <c r="AJ827" s="674"/>
      <c r="AK827" s="674"/>
      <c r="AL827" s="674"/>
      <c r="AM827" s="674"/>
      <c r="AN827" s="674"/>
      <c r="AO827" s="675"/>
    </row>
    <row r="828" spans="2:41" ht="3.75" hidden="1" customHeight="1">
      <c r="B828" s="135"/>
      <c r="I828" s="136"/>
      <c r="J828" s="135"/>
      <c r="N828" s="629"/>
      <c r="O828" s="630"/>
      <c r="P828" s="630"/>
      <c r="Q828" s="632"/>
      <c r="R828" s="639"/>
      <c r="S828" s="639"/>
      <c r="T828" s="640"/>
      <c r="U828" s="676"/>
      <c r="V828" s="677"/>
      <c r="W828" s="677"/>
      <c r="X828" s="677"/>
      <c r="Y828" s="677"/>
      <c r="Z828" s="677"/>
      <c r="AA828" s="677"/>
      <c r="AB828" s="677"/>
      <c r="AC828" s="678"/>
      <c r="AD828" s="638"/>
      <c r="AE828" s="639"/>
      <c r="AF828" s="640"/>
      <c r="AG828" s="676"/>
      <c r="AH828" s="677"/>
      <c r="AI828" s="677"/>
      <c r="AJ828" s="677"/>
      <c r="AK828" s="677"/>
      <c r="AL828" s="677"/>
      <c r="AM828" s="677"/>
      <c r="AN828" s="677"/>
      <c r="AO828" s="678"/>
    </row>
    <row r="829" spans="2:41" ht="3.75" hidden="1" customHeight="1">
      <c r="B829" s="135"/>
      <c r="I829" s="136"/>
      <c r="J829" s="135"/>
      <c r="N829" s="629"/>
      <c r="O829" s="630"/>
      <c r="P829" s="630"/>
      <c r="Q829" s="632"/>
      <c r="R829" s="645"/>
      <c r="S829" s="645"/>
      <c r="T829" s="646"/>
      <c r="U829" s="679"/>
      <c r="V829" s="671"/>
      <c r="W829" s="671"/>
      <c r="X829" s="671"/>
      <c r="Y829" s="671"/>
      <c r="Z829" s="671"/>
      <c r="AA829" s="671"/>
      <c r="AB829" s="671"/>
      <c r="AC829" s="672"/>
      <c r="AD829" s="644"/>
      <c r="AE829" s="645"/>
      <c r="AF829" s="646"/>
      <c r="AG829" s="679"/>
      <c r="AH829" s="671"/>
      <c r="AI829" s="671"/>
      <c r="AJ829" s="671"/>
      <c r="AK829" s="671"/>
      <c r="AL829" s="671"/>
      <c r="AM829" s="671"/>
      <c r="AN829" s="671"/>
      <c r="AO829" s="672"/>
    </row>
    <row r="830" spans="2:41" ht="13.35" hidden="1" customHeight="1">
      <c r="B830" s="135"/>
      <c r="I830" s="136"/>
      <c r="J830" s="135"/>
      <c r="N830" s="629"/>
      <c r="O830" s="630"/>
      <c r="P830" s="630"/>
      <c r="Q830" s="632"/>
      <c r="R830" s="630" t="s">
        <v>19</v>
      </c>
      <c r="S830" s="630"/>
      <c r="T830" s="632"/>
      <c r="U830" s="673"/>
      <c r="V830" s="674"/>
      <c r="W830" s="674"/>
      <c r="X830" s="674"/>
      <c r="Y830" s="674"/>
      <c r="Z830" s="674"/>
      <c r="AA830" s="674"/>
      <c r="AB830" s="674"/>
      <c r="AC830" s="675"/>
      <c r="AD830" s="629" t="s">
        <v>20</v>
      </c>
      <c r="AE830" s="630"/>
      <c r="AF830" s="632"/>
      <c r="AG830" s="673"/>
      <c r="AH830" s="674"/>
      <c r="AI830" s="674"/>
      <c r="AJ830" s="674"/>
      <c r="AK830" s="674"/>
      <c r="AL830" s="674"/>
      <c r="AM830" s="674"/>
      <c r="AN830" s="674"/>
      <c r="AO830" s="675"/>
    </row>
    <row r="831" spans="2:41" ht="3.75" hidden="1" customHeight="1">
      <c r="B831" s="135"/>
      <c r="I831" s="136"/>
      <c r="J831" s="135"/>
      <c r="N831" s="638"/>
      <c r="O831" s="639"/>
      <c r="P831" s="639"/>
      <c r="Q831" s="640"/>
      <c r="R831" s="639"/>
      <c r="S831" s="639"/>
      <c r="T831" s="640"/>
      <c r="U831" s="676"/>
      <c r="V831" s="677"/>
      <c r="W831" s="677"/>
      <c r="X831" s="677"/>
      <c r="Y831" s="677"/>
      <c r="Z831" s="677"/>
      <c r="AA831" s="677"/>
      <c r="AB831" s="677"/>
      <c r="AC831" s="678"/>
      <c r="AD831" s="638"/>
      <c r="AE831" s="639"/>
      <c r="AF831" s="640"/>
      <c r="AG831" s="676"/>
      <c r="AH831" s="677"/>
      <c r="AI831" s="677"/>
      <c r="AJ831" s="677"/>
      <c r="AK831" s="677"/>
      <c r="AL831" s="677"/>
      <c r="AM831" s="677"/>
      <c r="AN831" s="677"/>
      <c r="AO831" s="678"/>
    </row>
    <row r="832" spans="2:41" ht="3.75" hidden="1" customHeight="1">
      <c r="B832" s="135"/>
      <c r="I832" s="136"/>
      <c r="J832" s="135"/>
      <c r="M832" s="136"/>
      <c r="N832" s="629"/>
      <c r="O832" s="630"/>
      <c r="P832" s="630"/>
      <c r="Q832" s="632"/>
      <c r="R832" s="644"/>
      <c r="S832" s="645"/>
      <c r="T832" s="645"/>
      <c r="U832" s="645"/>
      <c r="V832" s="645"/>
      <c r="W832" s="645"/>
      <c r="X832" s="645"/>
      <c r="Y832" s="645"/>
      <c r="Z832" s="645"/>
      <c r="AA832" s="645"/>
      <c r="AB832" s="645"/>
      <c r="AC832" s="645"/>
      <c r="AD832" s="645"/>
      <c r="AE832" s="645"/>
      <c r="AF832" s="645"/>
      <c r="AG832" s="645"/>
      <c r="AH832" s="645"/>
      <c r="AI832" s="645"/>
      <c r="AJ832" s="645"/>
      <c r="AK832" s="645"/>
      <c r="AL832" s="645"/>
      <c r="AM832" s="645"/>
      <c r="AN832" s="645"/>
      <c r="AO832" s="646"/>
    </row>
    <row r="833" spans="2:41" ht="13.35" hidden="1" customHeight="1">
      <c r="B833" s="135"/>
      <c r="I833" s="136"/>
      <c r="J833" s="135"/>
      <c r="M833" s="136"/>
      <c r="N833" s="629" t="s">
        <v>111</v>
      </c>
      <c r="O833" s="630"/>
      <c r="P833" s="630"/>
      <c r="Q833" s="632"/>
      <c r="R833" s="629"/>
      <c r="S833" s="680"/>
      <c r="T833" s="681"/>
      <c r="U833" s="630"/>
      <c r="V833" s="647"/>
      <c r="W833" s="630" t="s">
        <v>12</v>
      </c>
      <c r="X833" s="647"/>
      <c r="Y833" s="630" t="s">
        <v>11</v>
      </c>
      <c r="Z833" s="647"/>
      <c r="AA833" s="630" t="s">
        <v>364</v>
      </c>
      <c r="AB833" s="630"/>
      <c r="AC833" s="630"/>
      <c r="AD833" s="630"/>
      <c r="AE833" s="630"/>
      <c r="AF833" s="630"/>
      <c r="AG833" s="630"/>
      <c r="AH833" s="630"/>
      <c r="AI833" s="630"/>
      <c r="AJ833" s="630"/>
      <c r="AK833" s="630"/>
      <c r="AL833" s="630"/>
      <c r="AM833" s="630"/>
      <c r="AN833" s="630"/>
      <c r="AO833" s="632"/>
    </row>
    <row r="834" spans="2:41" ht="3.75" hidden="1" customHeight="1">
      <c r="B834" s="135"/>
      <c r="I834" s="136"/>
      <c r="J834" s="135"/>
      <c r="M834" s="136"/>
      <c r="N834" s="629"/>
      <c r="O834" s="630"/>
      <c r="P834" s="630"/>
      <c r="Q834" s="632"/>
      <c r="R834" s="629"/>
      <c r="S834" s="630"/>
      <c r="T834" s="630"/>
      <c r="U834" s="630"/>
      <c r="V834" s="630"/>
      <c r="W834" s="630"/>
      <c r="X834" s="630"/>
      <c r="Y834" s="630"/>
      <c r="Z834" s="630"/>
      <c r="AA834" s="630"/>
      <c r="AB834" s="630"/>
      <c r="AC834" s="630"/>
      <c r="AD834" s="630"/>
      <c r="AE834" s="630"/>
      <c r="AF834" s="630"/>
      <c r="AG834" s="630"/>
      <c r="AH834" s="630"/>
      <c r="AI834" s="630"/>
      <c r="AJ834" s="630"/>
      <c r="AK834" s="630"/>
      <c r="AL834" s="630"/>
      <c r="AM834" s="630"/>
      <c r="AN834" s="630"/>
      <c r="AO834" s="632"/>
    </row>
    <row r="835" spans="2:41" ht="3.75" hidden="1" customHeight="1">
      <c r="B835" s="135"/>
      <c r="I835" s="136"/>
      <c r="J835" s="135"/>
      <c r="M835" s="136"/>
      <c r="N835" s="644"/>
      <c r="O835" s="645"/>
      <c r="P835" s="645"/>
      <c r="Q835" s="645"/>
      <c r="R835" s="713"/>
      <c r="S835" s="716"/>
      <c r="T835" s="645"/>
      <c r="U835" s="698"/>
      <c r="V835" s="644"/>
      <c r="W835" s="645"/>
      <c r="X835" s="645"/>
      <c r="Y835" s="645"/>
      <c r="Z835" s="645"/>
      <c r="AA835" s="645"/>
      <c r="AB835" s="645"/>
      <c r="AC835" s="645"/>
      <c r="AD835" s="645"/>
      <c r="AE835" s="645"/>
      <c r="AF835" s="645"/>
      <c r="AG835" s="645"/>
      <c r="AH835" s="649"/>
      <c r="AI835" s="649"/>
      <c r="AJ835" s="645"/>
      <c r="AK835" s="651"/>
      <c r="AL835" s="645"/>
      <c r="AM835" s="645"/>
      <c r="AN835" s="645"/>
      <c r="AO835" s="646"/>
    </row>
    <row r="836" spans="2:41" ht="13.35" hidden="1" customHeight="1">
      <c r="B836" s="135"/>
      <c r="I836" s="136"/>
      <c r="J836" s="135"/>
      <c r="M836" s="136"/>
      <c r="N836" s="629" t="s">
        <v>30</v>
      </c>
      <c r="O836" s="630"/>
      <c r="P836" s="630"/>
      <c r="Q836" s="630"/>
      <c r="R836" s="714"/>
      <c r="S836" s="717"/>
      <c r="T836" s="630" t="s">
        <v>388</v>
      </c>
      <c r="U836" s="701"/>
      <c r="V836" s="629" t="s">
        <v>112</v>
      </c>
      <c r="W836" s="630"/>
      <c r="X836" s="630"/>
      <c r="Y836" s="630"/>
      <c r="Z836" s="630"/>
      <c r="AA836" s="630"/>
      <c r="AB836" s="630"/>
      <c r="AC836" s="630"/>
      <c r="AD836" s="630"/>
      <c r="AE836" s="630"/>
      <c r="AF836" s="630"/>
      <c r="AG836" s="630"/>
      <c r="AH836" s="636"/>
      <c r="AI836" s="636"/>
      <c r="AJ836" s="630"/>
      <c r="AK836" s="654"/>
      <c r="AL836" s="630"/>
      <c r="AM836" s="630"/>
      <c r="AN836" s="630"/>
      <c r="AO836" s="632"/>
    </row>
    <row r="837" spans="2:41" ht="3.75" hidden="1" customHeight="1">
      <c r="B837" s="135"/>
      <c r="I837" s="136"/>
      <c r="J837" s="135"/>
      <c r="M837" s="136"/>
      <c r="N837" s="629"/>
      <c r="O837" s="630"/>
      <c r="P837" s="630"/>
      <c r="Q837" s="630"/>
      <c r="R837" s="715"/>
      <c r="S837" s="718"/>
      <c r="T837" s="639"/>
      <c r="U837" s="704"/>
      <c r="V837" s="638"/>
      <c r="W837" s="639"/>
      <c r="X837" s="639"/>
      <c r="Y837" s="639"/>
      <c r="Z837" s="639"/>
      <c r="AA837" s="639"/>
      <c r="AB837" s="639"/>
      <c r="AC837" s="639"/>
      <c r="AD837" s="639"/>
      <c r="AE837" s="639"/>
      <c r="AF837" s="639"/>
      <c r="AG837" s="639"/>
      <c r="AH837" s="642"/>
      <c r="AI837" s="642"/>
      <c r="AJ837" s="639"/>
      <c r="AK837" s="657"/>
      <c r="AL837" s="639"/>
      <c r="AM837" s="639"/>
      <c r="AN837" s="639"/>
      <c r="AO837" s="640"/>
    </row>
    <row r="838" spans="2:41" ht="3.75" hidden="1" customHeight="1">
      <c r="B838" s="135"/>
      <c r="I838" s="136"/>
      <c r="J838" s="135"/>
      <c r="M838" s="136"/>
      <c r="N838" s="644"/>
      <c r="O838" s="645"/>
      <c r="P838" s="645"/>
      <c r="Q838" s="646"/>
      <c r="R838" s="670"/>
      <c r="S838" s="671"/>
      <c r="T838" s="671"/>
      <c r="U838" s="672"/>
      <c r="V838" s="673"/>
      <c r="W838" s="675"/>
      <c r="X838" s="679"/>
      <c r="Y838" s="671"/>
      <c r="Z838" s="671"/>
      <c r="AA838" s="672"/>
      <c r="AB838" s="630"/>
      <c r="AC838" s="630"/>
      <c r="AD838" s="630"/>
      <c r="AE838" s="630"/>
      <c r="AF838" s="630"/>
      <c r="AG838" s="630"/>
      <c r="AH838" s="630"/>
      <c r="AI838" s="645"/>
      <c r="AJ838" s="630"/>
      <c r="AK838" s="630"/>
      <c r="AL838" s="630"/>
      <c r="AM838" s="630"/>
      <c r="AN838" s="630"/>
      <c r="AO838" s="632"/>
    </row>
    <row r="839" spans="2:41" ht="13.35" hidden="1" customHeight="1">
      <c r="B839" s="135"/>
      <c r="I839" s="136"/>
      <c r="J839" s="135"/>
      <c r="M839" s="136"/>
      <c r="N839" s="629" t="s">
        <v>114</v>
      </c>
      <c r="O839" s="630"/>
      <c r="P839" s="630"/>
      <c r="Q839" s="632"/>
      <c r="R839" s="673"/>
      <c r="S839" s="674"/>
      <c r="T839" s="674"/>
      <c r="U839" s="675"/>
      <c r="V839" s="673"/>
      <c r="W839" s="675"/>
      <c r="X839" s="673"/>
      <c r="Y839" s="674"/>
      <c r="Z839" s="674"/>
      <c r="AA839" s="675"/>
      <c r="AB839" s="668" t="s">
        <v>171</v>
      </c>
      <c r="AC839" s="630"/>
      <c r="AD839" s="630"/>
      <c r="AE839" s="630"/>
      <c r="AF839" s="630"/>
      <c r="AG839" s="630"/>
      <c r="AH839" s="630"/>
      <c r="AI839" s="630"/>
      <c r="AJ839" s="630"/>
      <c r="AK839" s="630"/>
      <c r="AL839" s="630"/>
      <c r="AM839" s="630"/>
      <c r="AN839" s="630"/>
      <c r="AO839" s="632"/>
    </row>
    <row r="840" spans="2:41" ht="3.75" hidden="1" customHeight="1">
      <c r="B840" s="135"/>
      <c r="I840" s="136"/>
      <c r="J840" s="135"/>
      <c r="M840" s="136"/>
      <c r="N840" s="629"/>
      <c r="O840" s="630"/>
      <c r="P840" s="630"/>
      <c r="Q840" s="632"/>
      <c r="R840" s="676"/>
      <c r="S840" s="677"/>
      <c r="T840" s="677"/>
      <c r="U840" s="678"/>
      <c r="V840" s="676"/>
      <c r="W840" s="678"/>
      <c r="X840" s="676"/>
      <c r="Y840" s="677"/>
      <c r="Z840" s="677"/>
      <c r="AA840" s="678"/>
      <c r="AB840" s="639"/>
      <c r="AC840" s="639"/>
      <c r="AD840" s="639"/>
      <c r="AE840" s="639"/>
      <c r="AF840" s="639"/>
      <c r="AG840" s="639"/>
      <c r="AH840" s="639"/>
      <c r="AI840" s="639"/>
      <c r="AJ840" s="639"/>
      <c r="AK840" s="639"/>
      <c r="AL840" s="639"/>
      <c r="AM840" s="639"/>
      <c r="AN840" s="639"/>
      <c r="AO840" s="640"/>
    </row>
    <row r="841" spans="2:41" ht="3.75" hidden="1" customHeight="1">
      <c r="B841" s="135"/>
      <c r="I841" s="136"/>
      <c r="J841" s="135"/>
      <c r="M841" s="136"/>
      <c r="N841" s="644"/>
      <c r="O841" s="645"/>
      <c r="P841" s="645"/>
      <c r="Q841" s="645"/>
      <c r="R841" s="644"/>
      <c r="S841" s="645"/>
      <c r="T841" s="645"/>
      <c r="U841" s="645"/>
      <c r="V841" s="645"/>
      <c r="W841" s="645"/>
      <c r="X841" s="645"/>
      <c r="Y841" s="645"/>
      <c r="Z841" s="645"/>
      <c r="AA841" s="646"/>
      <c r="AB841" s="644"/>
      <c r="AC841" s="630"/>
      <c r="AD841" s="630"/>
      <c r="AE841" s="630"/>
      <c r="AF841" s="630"/>
      <c r="AG841" s="630"/>
      <c r="AH841" s="630"/>
      <c r="AI841" s="632"/>
      <c r="AJ841" s="644"/>
      <c r="AK841" s="645"/>
      <c r="AL841" s="645"/>
      <c r="AM841" s="645"/>
      <c r="AN841" s="645"/>
      <c r="AO841" s="646"/>
    </row>
    <row r="842" spans="2:41" ht="13.35" hidden="1" customHeight="1">
      <c r="B842" s="135"/>
      <c r="I842" s="136"/>
      <c r="J842" s="135"/>
      <c r="M842" s="136"/>
      <c r="N842" s="629" t="s">
        <v>115</v>
      </c>
      <c r="O842" s="630"/>
      <c r="P842" s="630"/>
      <c r="Q842" s="630"/>
      <c r="R842" s="629"/>
      <c r="S842" s="680"/>
      <c r="T842" s="681"/>
      <c r="U842" s="630"/>
      <c r="V842" s="647"/>
      <c r="W842" s="630" t="s">
        <v>12</v>
      </c>
      <c r="X842" s="647"/>
      <c r="Y842" s="630" t="s">
        <v>11</v>
      </c>
      <c r="Z842" s="647"/>
      <c r="AA842" s="630" t="s">
        <v>364</v>
      </c>
      <c r="AB842" s="629" t="s">
        <v>170</v>
      </c>
      <c r="AC842" s="630"/>
      <c r="AD842" s="630"/>
      <c r="AE842" s="630"/>
      <c r="AF842" s="630"/>
      <c r="AG842" s="630"/>
      <c r="AH842" s="630"/>
      <c r="AI842" s="632"/>
      <c r="AJ842" s="629"/>
      <c r="AK842" s="680"/>
      <c r="AL842" s="682"/>
      <c r="AM842" s="682"/>
      <c r="AN842" s="682"/>
      <c r="AO842" s="681"/>
    </row>
    <row r="843" spans="2:41" ht="3.75" hidden="1" customHeight="1">
      <c r="B843" s="135"/>
      <c r="I843" s="136"/>
      <c r="J843" s="135"/>
      <c r="M843" s="136"/>
      <c r="N843" s="629"/>
      <c r="O843" s="630"/>
      <c r="P843" s="630"/>
      <c r="Q843" s="630"/>
      <c r="R843" s="638"/>
      <c r="S843" s="639"/>
      <c r="T843" s="639"/>
      <c r="U843" s="639"/>
      <c r="V843" s="639"/>
      <c r="W843" s="639"/>
      <c r="X843" s="639"/>
      <c r="Y843" s="639"/>
      <c r="Z843" s="639"/>
      <c r="AA843" s="640"/>
      <c r="AB843" s="638"/>
      <c r="AC843" s="639"/>
      <c r="AD843" s="639"/>
      <c r="AE843" s="639"/>
      <c r="AF843" s="639"/>
      <c r="AG843" s="639"/>
      <c r="AH843" s="639"/>
      <c r="AI843" s="640"/>
      <c r="AJ843" s="638"/>
      <c r="AK843" s="639"/>
      <c r="AL843" s="639"/>
      <c r="AM843" s="639"/>
      <c r="AN843" s="639"/>
      <c r="AO843" s="640"/>
    </row>
    <row r="844" spans="2:41" ht="3.75" customHeight="1">
      <c r="B844" s="135"/>
      <c r="I844" s="136"/>
      <c r="J844" s="135"/>
      <c r="M844" s="136"/>
      <c r="N844" s="130"/>
      <c r="O844" s="131"/>
      <c r="P844" s="131"/>
      <c r="Q844" s="132"/>
      <c r="R844" s="683" t="str" cm="1">
        <f t="array" ref="R844">IF(新_変更_3!AL267&lt;&gt;"",AND(新_変更_3!J266:AB272=新_変更_3!AL266:BD272),"")</f>
        <v/>
      </c>
      <c r="S844" s="684"/>
      <c r="T844" s="684"/>
      <c r="U844" s="684"/>
      <c r="V844" s="684"/>
      <c r="W844" s="684"/>
      <c r="X844" s="684"/>
      <c r="Y844" s="684"/>
      <c r="Z844" s="684"/>
      <c r="AA844" s="684"/>
      <c r="AB844" s="684"/>
      <c r="AC844" s="684"/>
      <c r="AD844" s="684"/>
      <c r="AE844" s="684"/>
      <c r="AF844" s="684"/>
      <c r="AG844" s="684"/>
      <c r="AH844" s="684"/>
      <c r="AI844" s="684"/>
      <c r="AJ844" s="684"/>
      <c r="AK844" s="684"/>
      <c r="AL844" s="684"/>
      <c r="AM844" s="684"/>
      <c r="AN844" s="684"/>
      <c r="AO844" s="685"/>
    </row>
    <row r="845" spans="2:41" ht="13.35" customHeight="1">
      <c r="B845" s="135"/>
      <c r="I845" s="136"/>
      <c r="J845" s="135"/>
      <c r="M845" s="136"/>
      <c r="N845" s="135" t="s">
        <v>32</v>
      </c>
      <c r="Q845" s="136"/>
      <c r="R845" s="686"/>
      <c r="S845" s="687"/>
      <c r="T845" s="687"/>
      <c r="U845" s="687"/>
      <c r="V845" s="687"/>
      <c r="W845" s="687"/>
      <c r="X845" s="687"/>
      <c r="Y845" s="687"/>
      <c r="Z845" s="687"/>
      <c r="AA845" s="687"/>
      <c r="AB845" s="687"/>
      <c r="AC845" s="687"/>
      <c r="AD845" s="687"/>
      <c r="AE845" s="687"/>
      <c r="AF845" s="687"/>
      <c r="AG845" s="687"/>
      <c r="AH845" s="687"/>
      <c r="AI845" s="687"/>
      <c r="AJ845" s="687"/>
      <c r="AK845" s="687"/>
      <c r="AL845" s="687"/>
      <c r="AM845" s="687"/>
      <c r="AN845" s="687"/>
      <c r="AO845" s="688"/>
    </row>
    <row r="846" spans="2:41" ht="3.75" customHeight="1">
      <c r="B846" s="135"/>
      <c r="I846" s="136"/>
      <c r="J846" s="135"/>
      <c r="M846" s="136"/>
      <c r="N846" s="140"/>
      <c r="O846" s="141"/>
      <c r="P846" s="141"/>
      <c r="Q846" s="142"/>
      <c r="R846" s="689"/>
      <c r="S846" s="690"/>
      <c r="T846" s="690"/>
      <c r="U846" s="690"/>
      <c r="V846" s="690"/>
      <c r="W846" s="690"/>
      <c r="X846" s="690"/>
      <c r="Y846" s="690"/>
      <c r="Z846" s="690"/>
      <c r="AA846" s="690"/>
      <c r="AB846" s="690"/>
      <c r="AC846" s="690"/>
      <c r="AD846" s="690"/>
      <c r="AE846" s="690"/>
      <c r="AF846" s="690"/>
      <c r="AG846" s="690"/>
      <c r="AH846" s="690"/>
      <c r="AI846" s="690"/>
      <c r="AJ846" s="690"/>
      <c r="AK846" s="690"/>
      <c r="AL846" s="690"/>
      <c r="AM846" s="690"/>
      <c r="AN846" s="690"/>
      <c r="AO846" s="691"/>
    </row>
    <row r="847" spans="2:41" ht="3.75" customHeight="1">
      <c r="B847" s="135"/>
      <c r="I847" s="136"/>
      <c r="J847" s="130"/>
      <c r="K847" s="131"/>
      <c r="L847" s="131"/>
      <c r="M847" s="132"/>
      <c r="N847" s="130"/>
      <c r="O847" s="131"/>
      <c r="P847" s="131"/>
      <c r="Q847" s="132"/>
      <c r="R847" s="130"/>
      <c r="S847" s="131"/>
      <c r="T847" s="131"/>
      <c r="U847" s="131"/>
      <c r="V847" s="131"/>
      <c r="W847" s="131"/>
      <c r="X847" s="131"/>
      <c r="Y847" s="131"/>
      <c r="Z847" s="131"/>
      <c r="AA847" s="132"/>
      <c r="AB847" s="130"/>
      <c r="AC847" s="131"/>
      <c r="AD847" s="131"/>
      <c r="AE847" s="132"/>
      <c r="AF847" s="131"/>
      <c r="AG847" s="131"/>
      <c r="AH847" s="131"/>
      <c r="AI847" s="131"/>
      <c r="AJ847" s="131"/>
      <c r="AK847" s="131"/>
      <c r="AL847" s="131"/>
      <c r="AM847" s="131"/>
      <c r="AN847" s="131"/>
      <c r="AO847" s="132"/>
    </row>
    <row r="848" spans="2:41" ht="13.35" customHeight="1">
      <c r="B848" s="135"/>
      <c r="I848" s="136"/>
      <c r="J848" s="135" t="s">
        <v>4008</v>
      </c>
      <c r="M848" s="136"/>
      <c r="N848" s="135" t="s">
        <v>27</v>
      </c>
      <c r="Q848" s="136"/>
      <c r="R848" s="135"/>
      <c r="S848" s="692"/>
      <c r="T848" s="693"/>
      <c r="U848" s="693"/>
      <c r="V848" s="693"/>
      <c r="W848" s="693"/>
      <c r="X848" s="693"/>
      <c r="Y848" s="693"/>
      <c r="Z848" s="693"/>
      <c r="AA848" s="694"/>
      <c r="AB848" s="135" t="s">
        <v>28</v>
      </c>
      <c r="AE848" s="136"/>
      <c r="AF848" s="135"/>
      <c r="AG848" s="695"/>
      <c r="AH848" s="693"/>
      <c r="AI848" s="693"/>
      <c r="AJ848" s="693"/>
      <c r="AK848" s="693"/>
      <c r="AL848" s="693"/>
      <c r="AM848" s="693"/>
      <c r="AN848" s="693"/>
      <c r="AO848" s="694"/>
    </row>
    <row r="849" spans="2:41" ht="3.75" customHeight="1">
      <c r="B849" s="135"/>
      <c r="I849" s="136"/>
      <c r="J849" s="135"/>
      <c r="M849" s="136"/>
      <c r="N849" s="140"/>
      <c r="O849" s="141"/>
      <c r="P849" s="141"/>
      <c r="Q849" s="142"/>
      <c r="R849" s="140"/>
      <c r="S849" s="141"/>
      <c r="T849" s="141"/>
      <c r="U849" s="141"/>
      <c r="V849" s="141"/>
      <c r="W849" s="141"/>
      <c r="X849" s="141"/>
      <c r="Y849" s="141"/>
      <c r="Z849" s="141"/>
      <c r="AA849" s="142"/>
      <c r="AB849" s="140"/>
      <c r="AC849" s="141"/>
      <c r="AD849" s="141"/>
      <c r="AE849" s="142"/>
      <c r="AF849" s="141"/>
      <c r="AG849" s="141"/>
      <c r="AH849" s="141"/>
      <c r="AI849" s="141"/>
      <c r="AJ849" s="141"/>
      <c r="AK849" s="141"/>
      <c r="AL849" s="141"/>
      <c r="AM849" s="141"/>
      <c r="AN849" s="141"/>
      <c r="AO849" s="142"/>
    </row>
    <row r="850" spans="2:41" ht="3.75" customHeight="1">
      <c r="B850" s="135"/>
      <c r="I850" s="136"/>
      <c r="J850" s="135"/>
      <c r="M850" s="136"/>
      <c r="N850" s="130"/>
      <c r="O850" s="131"/>
      <c r="P850" s="131"/>
      <c r="Q850" s="132"/>
      <c r="R850" s="130"/>
      <c r="S850" s="131"/>
      <c r="T850" s="131"/>
      <c r="U850" s="131"/>
      <c r="V850" s="131"/>
      <c r="W850" s="131"/>
      <c r="X850" s="131"/>
      <c r="Y850" s="131"/>
      <c r="Z850" s="131"/>
      <c r="AA850" s="132"/>
      <c r="AB850" s="130"/>
      <c r="AC850" s="131"/>
      <c r="AD850" s="131"/>
      <c r="AE850" s="132"/>
      <c r="AF850" s="130"/>
      <c r="AG850" s="131"/>
      <c r="AH850" s="131"/>
      <c r="AI850" s="131"/>
      <c r="AJ850" s="131"/>
      <c r="AK850" s="131"/>
      <c r="AL850" s="131"/>
      <c r="AM850" s="131"/>
      <c r="AN850" s="131"/>
      <c r="AO850" s="132"/>
    </row>
    <row r="851" spans="2:41" ht="13.35" customHeight="1">
      <c r="B851" s="135"/>
      <c r="I851" s="136"/>
      <c r="J851" s="135"/>
      <c r="M851" s="136"/>
      <c r="N851" s="135" t="s">
        <v>3990</v>
      </c>
      <c r="Q851" s="136"/>
      <c r="R851" s="135"/>
      <c r="S851" s="696"/>
      <c r="T851" s="694"/>
      <c r="V851" s="146"/>
      <c r="W851" s="124" t="s">
        <v>12</v>
      </c>
      <c r="X851" s="146"/>
      <c r="Y851" s="124" t="s">
        <v>11</v>
      </c>
      <c r="Z851" s="146"/>
      <c r="AA851" s="136" t="s">
        <v>364</v>
      </c>
      <c r="AB851" s="135" t="s">
        <v>66</v>
      </c>
      <c r="AE851" s="136"/>
      <c r="AF851" s="135"/>
      <c r="AG851" s="696"/>
      <c r="AH851" s="694"/>
      <c r="AJ851" s="146"/>
      <c r="AK851" s="124" t="s">
        <v>12</v>
      </c>
      <c r="AL851" s="146"/>
      <c r="AM851" s="124" t="s">
        <v>11</v>
      </c>
      <c r="AN851" s="146"/>
      <c r="AO851" s="136" t="s">
        <v>364</v>
      </c>
    </row>
    <row r="852" spans="2:41" ht="3.75" customHeight="1">
      <c r="B852" s="135"/>
      <c r="I852" s="136"/>
      <c r="J852" s="135"/>
      <c r="M852" s="136"/>
      <c r="N852" s="140"/>
      <c r="O852" s="141"/>
      <c r="P852" s="141"/>
      <c r="Q852" s="142"/>
      <c r="R852" s="140"/>
      <c r="S852" s="141"/>
      <c r="T852" s="141"/>
      <c r="U852" s="141"/>
      <c r="V852" s="141"/>
      <c r="W852" s="141"/>
      <c r="X852" s="141"/>
      <c r="Y852" s="141"/>
      <c r="Z852" s="141"/>
      <c r="AA852" s="142"/>
      <c r="AB852" s="140"/>
      <c r="AC852" s="141"/>
      <c r="AD852" s="141"/>
      <c r="AE852" s="142"/>
      <c r="AF852" s="140"/>
      <c r="AG852" s="141"/>
      <c r="AH852" s="141"/>
      <c r="AI852" s="141"/>
      <c r="AJ852" s="141"/>
      <c r="AK852" s="141"/>
      <c r="AL852" s="141"/>
      <c r="AM852" s="141"/>
      <c r="AN852" s="141"/>
      <c r="AO852" s="142"/>
    </row>
    <row r="853" spans="2:41" ht="3.75" customHeight="1">
      <c r="B853" s="135"/>
      <c r="I853" s="136"/>
      <c r="J853" s="135"/>
      <c r="M853" s="136"/>
      <c r="N853" s="130"/>
      <c r="O853" s="131"/>
      <c r="P853" s="131"/>
      <c r="Q853" s="132"/>
      <c r="R853" s="697">
        <f>新_変更_3!J282</f>
        <v>0</v>
      </c>
      <c r="S853" s="684"/>
      <c r="T853" s="684"/>
      <c r="U853" s="684"/>
      <c r="V853" s="684"/>
      <c r="W853" s="684"/>
      <c r="X853" s="684"/>
      <c r="Y853" s="684"/>
      <c r="Z853" s="684"/>
      <c r="AA853" s="684"/>
      <c r="AB853" s="684"/>
      <c r="AC853" s="684"/>
      <c r="AD853" s="684"/>
      <c r="AE853" s="684"/>
      <c r="AF853" s="684"/>
      <c r="AG853" s="684"/>
      <c r="AH853" s="684"/>
      <c r="AI853" s="684"/>
      <c r="AJ853" s="685"/>
      <c r="AK853" s="131"/>
      <c r="AL853" s="131"/>
      <c r="AM853" s="131"/>
      <c r="AN853" s="131"/>
      <c r="AO853" s="132"/>
    </row>
    <row r="854" spans="2:41" ht="13.35" customHeight="1">
      <c r="B854" s="135"/>
      <c r="I854" s="136"/>
      <c r="J854" s="135"/>
      <c r="M854" s="136"/>
      <c r="N854" s="135" t="s">
        <v>8</v>
      </c>
      <c r="Q854" s="136"/>
      <c r="R854" s="686"/>
      <c r="S854" s="687"/>
      <c r="T854" s="687"/>
      <c r="U854" s="687"/>
      <c r="V854" s="687"/>
      <c r="W854" s="687"/>
      <c r="X854" s="687"/>
      <c r="Y854" s="687"/>
      <c r="Z854" s="687"/>
      <c r="AA854" s="687"/>
      <c r="AB854" s="687"/>
      <c r="AC854" s="687"/>
      <c r="AD854" s="687"/>
      <c r="AE854" s="687"/>
      <c r="AF854" s="687"/>
      <c r="AG854" s="687"/>
      <c r="AH854" s="687"/>
      <c r="AI854" s="687"/>
      <c r="AJ854" s="688"/>
      <c r="AL854" s="147" t="s">
        <v>13</v>
      </c>
      <c r="AM854" s="124" t="s">
        <v>29</v>
      </c>
      <c r="AO854" s="136"/>
    </row>
    <row r="855" spans="2:41" ht="3.75" customHeight="1">
      <c r="B855" s="135"/>
      <c r="I855" s="136"/>
      <c r="J855" s="135"/>
      <c r="M855" s="136"/>
      <c r="N855" s="140"/>
      <c r="O855" s="141"/>
      <c r="P855" s="141"/>
      <c r="Q855" s="142"/>
      <c r="R855" s="689"/>
      <c r="S855" s="690"/>
      <c r="T855" s="690"/>
      <c r="U855" s="690"/>
      <c r="V855" s="690"/>
      <c r="W855" s="690"/>
      <c r="X855" s="690"/>
      <c r="Y855" s="690"/>
      <c r="Z855" s="690"/>
      <c r="AA855" s="690"/>
      <c r="AB855" s="690"/>
      <c r="AC855" s="690"/>
      <c r="AD855" s="690"/>
      <c r="AE855" s="690"/>
      <c r="AF855" s="690"/>
      <c r="AG855" s="690"/>
      <c r="AH855" s="690"/>
      <c r="AI855" s="690"/>
      <c r="AJ855" s="691"/>
      <c r="AK855" s="141"/>
      <c r="AL855" s="141"/>
      <c r="AM855" s="141"/>
      <c r="AN855" s="141"/>
      <c r="AO855" s="142"/>
    </row>
    <row r="856" spans="2:41" ht="3.75" hidden="1" customHeight="1">
      <c r="B856" s="135"/>
      <c r="I856" s="136"/>
      <c r="J856" s="135"/>
      <c r="M856" s="136"/>
      <c r="N856" s="644"/>
      <c r="O856" s="645"/>
      <c r="P856" s="645"/>
      <c r="Q856" s="646"/>
      <c r="R856" s="679"/>
      <c r="S856" s="671"/>
      <c r="T856" s="671"/>
      <c r="U856" s="671"/>
      <c r="V856" s="671"/>
      <c r="W856" s="671"/>
      <c r="X856" s="671"/>
      <c r="Y856" s="671"/>
      <c r="Z856" s="671"/>
      <c r="AA856" s="671"/>
      <c r="AB856" s="671"/>
      <c r="AC856" s="671"/>
      <c r="AD856" s="671"/>
      <c r="AE856" s="671"/>
      <c r="AF856" s="671"/>
      <c r="AG856" s="671"/>
      <c r="AH856" s="671"/>
      <c r="AI856" s="671"/>
      <c r="AJ856" s="671"/>
      <c r="AK856" s="671"/>
      <c r="AL856" s="671"/>
      <c r="AM856" s="671"/>
      <c r="AN856" s="671"/>
      <c r="AO856" s="672"/>
    </row>
    <row r="857" spans="2:41" ht="13.35" hidden="1" customHeight="1">
      <c r="B857" s="135"/>
      <c r="I857" s="136"/>
      <c r="J857" s="135"/>
      <c r="M857" s="136"/>
      <c r="N857" s="629" t="s">
        <v>61</v>
      </c>
      <c r="O857" s="630"/>
      <c r="P857" s="630"/>
      <c r="Q857" s="632"/>
      <c r="R857" s="673"/>
      <c r="S857" s="674"/>
      <c r="T857" s="674"/>
      <c r="U857" s="674"/>
      <c r="V857" s="674"/>
      <c r="W857" s="674"/>
      <c r="X857" s="674"/>
      <c r="Y857" s="674"/>
      <c r="Z857" s="674"/>
      <c r="AA857" s="674"/>
      <c r="AB857" s="674"/>
      <c r="AC857" s="674"/>
      <c r="AD857" s="674"/>
      <c r="AE857" s="674"/>
      <c r="AF857" s="674"/>
      <c r="AG857" s="674"/>
      <c r="AH857" s="674"/>
      <c r="AI857" s="674"/>
      <c r="AJ857" s="674"/>
      <c r="AK857" s="674"/>
      <c r="AL857" s="674"/>
      <c r="AM857" s="674"/>
      <c r="AN857" s="674"/>
      <c r="AO857" s="675"/>
    </row>
    <row r="858" spans="2:41" ht="3.75" hidden="1" customHeight="1">
      <c r="B858" s="135"/>
      <c r="I858" s="136"/>
      <c r="J858" s="135"/>
      <c r="M858" s="136"/>
      <c r="N858" s="629"/>
      <c r="O858" s="630"/>
      <c r="P858" s="630"/>
      <c r="Q858" s="632"/>
      <c r="R858" s="676"/>
      <c r="S858" s="677"/>
      <c r="T858" s="677"/>
      <c r="U858" s="677"/>
      <c r="V858" s="677"/>
      <c r="W858" s="677"/>
      <c r="X858" s="677"/>
      <c r="Y858" s="677"/>
      <c r="Z858" s="677"/>
      <c r="AA858" s="677"/>
      <c r="AB858" s="677"/>
      <c r="AC858" s="677"/>
      <c r="AD858" s="677"/>
      <c r="AE858" s="677"/>
      <c r="AF858" s="677"/>
      <c r="AG858" s="677"/>
      <c r="AH858" s="677"/>
      <c r="AI858" s="677"/>
      <c r="AJ858" s="677"/>
      <c r="AK858" s="677"/>
      <c r="AL858" s="677"/>
      <c r="AM858" s="677"/>
      <c r="AN858" s="677"/>
      <c r="AO858" s="678"/>
    </row>
    <row r="859" spans="2:41" ht="3.75" hidden="1" customHeight="1">
      <c r="B859" s="135"/>
      <c r="I859" s="136"/>
      <c r="J859" s="135"/>
      <c r="N859" s="644"/>
      <c r="O859" s="645"/>
      <c r="P859" s="645"/>
      <c r="Q859" s="646"/>
      <c r="R859" s="630"/>
      <c r="S859" s="630"/>
      <c r="T859" s="630"/>
      <c r="U859" s="698"/>
      <c r="V859" s="699"/>
      <c r="W859" s="699"/>
      <c r="X859" s="700"/>
      <c r="Y859" s="645"/>
      <c r="Z859" s="707"/>
      <c r="AA859" s="699"/>
      <c r="AB859" s="699"/>
      <c r="AC859" s="708"/>
      <c r="AD859" s="630"/>
      <c r="AE859" s="630"/>
      <c r="AF859" s="630"/>
      <c r="AG859" s="679"/>
      <c r="AH859" s="671"/>
      <c r="AI859" s="671"/>
      <c r="AJ859" s="671"/>
      <c r="AK859" s="671"/>
      <c r="AL859" s="671"/>
      <c r="AM859" s="671"/>
      <c r="AN859" s="671"/>
      <c r="AO859" s="672"/>
    </row>
    <row r="860" spans="2:41" ht="13.35" hidden="1" customHeight="1">
      <c r="B860" s="135"/>
      <c r="I860" s="136"/>
      <c r="J860" s="135"/>
      <c r="N860" s="629"/>
      <c r="O860" s="630"/>
      <c r="P860" s="630"/>
      <c r="Q860" s="632"/>
      <c r="R860" s="630" t="s">
        <v>15</v>
      </c>
      <c r="S860" s="630"/>
      <c r="T860" s="630"/>
      <c r="U860" s="701"/>
      <c r="V860" s="702"/>
      <c r="W860" s="702"/>
      <c r="X860" s="703"/>
      <c r="Y860" s="662" t="s">
        <v>359</v>
      </c>
      <c r="Z860" s="709"/>
      <c r="AA860" s="702"/>
      <c r="AB860" s="702"/>
      <c r="AC860" s="710"/>
      <c r="AD860" s="630" t="s">
        <v>56</v>
      </c>
      <c r="AE860" s="630"/>
      <c r="AF860" s="630"/>
      <c r="AG860" s="673"/>
      <c r="AH860" s="674"/>
      <c r="AI860" s="674"/>
      <c r="AJ860" s="674"/>
      <c r="AK860" s="674"/>
      <c r="AL860" s="674"/>
      <c r="AM860" s="674"/>
      <c r="AN860" s="674"/>
      <c r="AO860" s="675"/>
    </row>
    <row r="861" spans="2:41" ht="3.75" hidden="1" customHeight="1">
      <c r="B861" s="135"/>
      <c r="I861" s="136"/>
      <c r="J861" s="135"/>
      <c r="N861" s="629"/>
      <c r="O861" s="630"/>
      <c r="P861" s="630"/>
      <c r="Q861" s="632"/>
      <c r="R861" s="639"/>
      <c r="S861" s="639"/>
      <c r="T861" s="639"/>
      <c r="U861" s="704"/>
      <c r="V861" s="705"/>
      <c r="W861" s="705"/>
      <c r="X861" s="706"/>
      <c r="Y861" s="639"/>
      <c r="Z861" s="711"/>
      <c r="AA861" s="705"/>
      <c r="AB861" s="705"/>
      <c r="AC861" s="712"/>
      <c r="AD861" s="639"/>
      <c r="AE861" s="639"/>
      <c r="AF861" s="639"/>
      <c r="AG861" s="676"/>
      <c r="AH861" s="677"/>
      <c r="AI861" s="677"/>
      <c r="AJ861" s="677"/>
      <c r="AK861" s="677"/>
      <c r="AL861" s="677"/>
      <c r="AM861" s="677"/>
      <c r="AN861" s="677"/>
      <c r="AO861" s="678"/>
    </row>
    <row r="862" spans="2:41" ht="3.75" hidden="1" customHeight="1">
      <c r="B862" s="135"/>
      <c r="I862" s="136"/>
      <c r="J862" s="135"/>
      <c r="N862" s="629"/>
      <c r="O862" s="630"/>
      <c r="P862" s="630"/>
      <c r="Q862" s="632"/>
      <c r="R862" s="645"/>
      <c r="S862" s="645"/>
      <c r="T862" s="646"/>
      <c r="U862" s="679"/>
      <c r="V862" s="671"/>
      <c r="W862" s="671"/>
      <c r="X862" s="671"/>
      <c r="Y862" s="671"/>
      <c r="Z862" s="671"/>
      <c r="AA862" s="671"/>
      <c r="AB862" s="671"/>
      <c r="AC862" s="672"/>
      <c r="AD862" s="644"/>
      <c r="AE862" s="645"/>
      <c r="AF862" s="646"/>
      <c r="AG862" s="679"/>
      <c r="AH862" s="671"/>
      <c r="AI862" s="671"/>
      <c r="AJ862" s="671"/>
      <c r="AK862" s="671"/>
      <c r="AL862" s="671"/>
      <c r="AM862" s="671"/>
      <c r="AN862" s="671"/>
      <c r="AO862" s="672"/>
    </row>
    <row r="863" spans="2:41" ht="13.35" hidden="1" customHeight="1">
      <c r="B863" s="135"/>
      <c r="I863" s="136"/>
      <c r="N863" s="629" t="s">
        <v>23</v>
      </c>
      <c r="O863" s="630"/>
      <c r="P863" s="630"/>
      <c r="Q863" s="632"/>
      <c r="R863" s="630" t="s">
        <v>17</v>
      </c>
      <c r="S863" s="630"/>
      <c r="T863" s="632"/>
      <c r="U863" s="673"/>
      <c r="V863" s="674"/>
      <c r="W863" s="674"/>
      <c r="X863" s="674"/>
      <c r="Y863" s="674"/>
      <c r="Z863" s="674"/>
      <c r="AA863" s="674"/>
      <c r="AB863" s="674"/>
      <c r="AC863" s="675"/>
      <c r="AD863" s="629" t="s">
        <v>18</v>
      </c>
      <c r="AE863" s="630"/>
      <c r="AF863" s="632"/>
      <c r="AG863" s="673"/>
      <c r="AH863" s="674"/>
      <c r="AI863" s="674"/>
      <c r="AJ863" s="674"/>
      <c r="AK863" s="674"/>
      <c r="AL863" s="674"/>
      <c r="AM863" s="674"/>
      <c r="AN863" s="674"/>
      <c r="AO863" s="675"/>
    </row>
    <row r="864" spans="2:41" ht="3.75" hidden="1" customHeight="1">
      <c r="B864" s="135"/>
      <c r="I864" s="136"/>
      <c r="J864" s="135"/>
      <c r="N864" s="629"/>
      <c r="O864" s="630"/>
      <c r="P864" s="630"/>
      <c r="Q864" s="632"/>
      <c r="R864" s="639"/>
      <c r="S864" s="639"/>
      <c r="T864" s="640"/>
      <c r="U864" s="676"/>
      <c r="V864" s="677"/>
      <c r="W864" s="677"/>
      <c r="X864" s="677"/>
      <c r="Y864" s="677"/>
      <c r="Z864" s="677"/>
      <c r="AA864" s="677"/>
      <c r="AB864" s="677"/>
      <c r="AC864" s="678"/>
      <c r="AD864" s="638"/>
      <c r="AE864" s="639"/>
      <c r="AF864" s="640"/>
      <c r="AG864" s="676"/>
      <c r="AH864" s="677"/>
      <c r="AI864" s="677"/>
      <c r="AJ864" s="677"/>
      <c r="AK864" s="677"/>
      <c r="AL864" s="677"/>
      <c r="AM864" s="677"/>
      <c r="AN864" s="677"/>
      <c r="AO864" s="678"/>
    </row>
    <row r="865" spans="2:41" ht="3.75" hidden="1" customHeight="1">
      <c r="B865" s="135"/>
      <c r="I865" s="136"/>
      <c r="J865" s="135"/>
      <c r="N865" s="629"/>
      <c r="O865" s="630"/>
      <c r="P865" s="630"/>
      <c r="Q865" s="632"/>
      <c r="R865" s="645"/>
      <c r="S865" s="645"/>
      <c r="T865" s="646"/>
      <c r="U865" s="679"/>
      <c r="V865" s="671"/>
      <c r="W865" s="671"/>
      <c r="X865" s="671"/>
      <c r="Y865" s="671"/>
      <c r="Z865" s="671"/>
      <c r="AA865" s="671"/>
      <c r="AB865" s="671"/>
      <c r="AC865" s="672"/>
      <c r="AD865" s="644"/>
      <c r="AE865" s="645"/>
      <c r="AF865" s="646"/>
      <c r="AG865" s="679"/>
      <c r="AH865" s="671"/>
      <c r="AI865" s="671"/>
      <c r="AJ865" s="671"/>
      <c r="AK865" s="671"/>
      <c r="AL865" s="671"/>
      <c r="AM865" s="671"/>
      <c r="AN865" s="671"/>
      <c r="AO865" s="672"/>
    </row>
    <row r="866" spans="2:41" ht="13.35" hidden="1" customHeight="1">
      <c r="B866" s="135"/>
      <c r="I866" s="136"/>
      <c r="J866" s="135"/>
      <c r="N866" s="629"/>
      <c r="O866" s="630"/>
      <c r="P866" s="630"/>
      <c r="Q866" s="632"/>
      <c r="R866" s="630" t="s">
        <v>19</v>
      </c>
      <c r="S866" s="630"/>
      <c r="T866" s="632"/>
      <c r="U866" s="673"/>
      <c r="V866" s="674"/>
      <c r="W866" s="674"/>
      <c r="X866" s="674"/>
      <c r="Y866" s="674"/>
      <c r="Z866" s="674"/>
      <c r="AA866" s="674"/>
      <c r="AB866" s="674"/>
      <c r="AC866" s="675"/>
      <c r="AD866" s="629" t="s">
        <v>20</v>
      </c>
      <c r="AE866" s="630"/>
      <c r="AF866" s="632"/>
      <c r="AG866" s="673"/>
      <c r="AH866" s="674"/>
      <c r="AI866" s="674"/>
      <c r="AJ866" s="674"/>
      <c r="AK866" s="674"/>
      <c r="AL866" s="674"/>
      <c r="AM866" s="674"/>
      <c r="AN866" s="674"/>
      <c r="AO866" s="675"/>
    </row>
    <row r="867" spans="2:41" ht="3.75" hidden="1" customHeight="1">
      <c r="B867" s="135"/>
      <c r="I867" s="136"/>
      <c r="J867" s="135"/>
      <c r="N867" s="638"/>
      <c r="O867" s="639"/>
      <c r="P867" s="639"/>
      <c r="Q867" s="640"/>
      <c r="R867" s="639"/>
      <c r="S867" s="639"/>
      <c r="T867" s="640"/>
      <c r="U867" s="676"/>
      <c r="V867" s="677"/>
      <c r="W867" s="677"/>
      <c r="X867" s="677"/>
      <c r="Y867" s="677"/>
      <c r="Z867" s="677"/>
      <c r="AA867" s="677"/>
      <c r="AB867" s="677"/>
      <c r="AC867" s="678"/>
      <c r="AD867" s="638"/>
      <c r="AE867" s="639"/>
      <c r="AF867" s="640"/>
      <c r="AG867" s="676"/>
      <c r="AH867" s="677"/>
      <c r="AI867" s="677"/>
      <c r="AJ867" s="677"/>
      <c r="AK867" s="677"/>
      <c r="AL867" s="677"/>
      <c r="AM867" s="677"/>
      <c r="AN867" s="677"/>
      <c r="AO867" s="678"/>
    </row>
    <row r="868" spans="2:41" ht="3.75" hidden="1" customHeight="1">
      <c r="B868" s="135"/>
      <c r="I868" s="136"/>
      <c r="J868" s="135"/>
      <c r="M868" s="136"/>
      <c r="N868" s="629"/>
      <c r="O868" s="630"/>
      <c r="P868" s="630"/>
      <c r="Q868" s="632"/>
      <c r="R868" s="644"/>
      <c r="S868" s="645"/>
      <c r="T868" s="645"/>
      <c r="U868" s="645"/>
      <c r="V868" s="645"/>
      <c r="W868" s="645"/>
      <c r="X868" s="645"/>
      <c r="Y868" s="645"/>
      <c r="Z868" s="645"/>
      <c r="AA868" s="645"/>
      <c r="AB868" s="645"/>
      <c r="AC868" s="645"/>
      <c r="AD868" s="645"/>
      <c r="AE868" s="645"/>
      <c r="AF868" s="645"/>
      <c r="AG868" s="645"/>
      <c r="AH868" s="645"/>
      <c r="AI868" s="645"/>
      <c r="AJ868" s="645"/>
      <c r="AK868" s="645"/>
      <c r="AL868" s="645"/>
      <c r="AM868" s="645"/>
      <c r="AN868" s="645"/>
      <c r="AO868" s="646"/>
    </row>
    <row r="869" spans="2:41" ht="13.35" hidden="1" customHeight="1">
      <c r="B869" s="135"/>
      <c r="I869" s="136"/>
      <c r="J869" s="135"/>
      <c r="M869" s="136"/>
      <c r="N869" s="629" t="s">
        <v>111</v>
      </c>
      <c r="O869" s="630"/>
      <c r="P869" s="630"/>
      <c r="Q869" s="632"/>
      <c r="R869" s="629"/>
      <c r="S869" s="680"/>
      <c r="T869" s="681"/>
      <c r="U869" s="630"/>
      <c r="V869" s="647"/>
      <c r="W869" s="630" t="s">
        <v>12</v>
      </c>
      <c r="X869" s="647"/>
      <c r="Y869" s="630" t="s">
        <v>11</v>
      </c>
      <c r="Z869" s="647"/>
      <c r="AA869" s="630" t="s">
        <v>364</v>
      </c>
      <c r="AB869" s="630"/>
      <c r="AC869" s="630"/>
      <c r="AD869" s="630"/>
      <c r="AE869" s="630"/>
      <c r="AF869" s="630"/>
      <c r="AG869" s="630"/>
      <c r="AH869" s="630"/>
      <c r="AI869" s="630"/>
      <c r="AJ869" s="630"/>
      <c r="AK869" s="630"/>
      <c r="AL869" s="630"/>
      <c r="AM869" s="630"/>
      <c r="AN869" s="630"/>
      <c r="AO869" s="632"/>
    </row>
    <row r="870" spans="2:41" ht="3.75" hidden="1" customHeight="1">
      <c r="B870" s="135"/>
      <c r="I870" s="136"/>
      <c r="J870" s="135"/>
      <c r="M870" s="136"/>
      <c r="N870" s="629"/>
      <c r="O870" s="630"/>
      <c r="P870" s="630"/>
      <c r="Q870" s="632"/>
      <c r="R870" s="629"/>
      <c r="S870" s="630"/>
      <c r="T870" s="630"/>
      <c r="U870" s="630"/>
      <c r="V870" s="630"/>
      <c r="W870" s="630"/>
      <c r="X870" s="630"/>
      <c r="Y870" s="630"/>
      <c r="Z870" s="630"/>
      <c r="AA870" s="630"/>
      <c r="AB870" s="630"/>
      <c r="AC870" s="630"/>
      <c r="AD870" s="630"/>
      <c r="AE870" s="630"/>
      <c r="AF870" s="630"/>
      <c r="AG870" s="630"/>
      <c r="AH870" s="630"/>
      <c r="AI870" s="630"/>
      <c r="AJ870" s="630"/>
      <c r="AK870" s="630"/>
      <c r="AL870" s="630"/>
      <c r="AM870" s="630"/>
      <c r="AN870" s="630"/>
      <c r="AO870" s="632"/>
    </row>
    <row r="871" spans="2:41" ht="3.75" hidden="1" customHeight="1">
      <c r="B871" s="135"/>
      <c r="I871" s="136"/>
      <c r="J871" s="135"/>
      <c r="M871" s="136"/>
      <c r="N871" s="644"/>
      <c r="O871" s="645"/>
      <c r="P871" s="645"/>
      <c r="Q871" s="645"/>
      <c r="R871" s="713"/>
      <c r="S871" s="716"/>
      <c r="T871" s="645"/>
      <c r="U871" s="698"/>
      <c r="V871" s="644"/>
      <c r="W871" s="645"/>
      <c r="X871" s="645"/>
      <c r="Y871" s="645"/>
      <c r="Z871" s="645"/>
      <c r="AA871" s="645"/>
      <c r="AB871" s="645"/>
      <c r="AC871" s="645"/>
      <c r="AD871" s="645"/>
      <c r="AE871" s="645"/>
      <c r="AF871" s="645"/>
      <c r="AG871" s="645"/>
      <c r="AH871" s="649"/>
      <c r="AI871" s="649"/>
      <c r="AJ871" s="645"/>
      <c r="AK871" s="651"/>
      <c r="AL871" s="645"/>
      <c r="AM871" s="645"/>
      <c r="AN871" s="645"/>
      <c r="AO871" s="646"/>
    </row>
    <row r="872" spans="2:41" ht="13.35" hidden="1" customHeight="1">
      <c r="B872" s="135"/>
      <c r="I872" s="136"/>
      <c r="J872" s="135"/>
      <c r="M872" s="136"/>
      <c r="N872" s="629" t="s">
        <v>30</v>
      </c>
      <c r="O872" s="630"/>
      <c r="P872" s="630"/>
      <c r="Q872" s="630"/>
      <c r="R872" s="714"/>
      <c r="S872" s="717"/>
      <c r="T872" s="630" t="s">
        <v>388</v>
      </c>
      <c r="U872" s="701"/>
      <c r="V872" s="629" t="s">
        <v>112</v>
      </c>
      <c r="W872" s="630"/>
      <c r="X872" s="630"/>
      <c r="Y872" s="630"/>
      <c r="Z872" s="630"/>
      <c r="AA872" s="630"/>
      <c r="AB872" s="630"/>
      <c r="AC872" s="630"/>
      <c r="AD872" s="630"/>
      <c r="AE872" s="630"/>
      <c r="AF872" s="630"/>
      <c r="AG872" s="630"/>
      <c r="AH872" s="636"/>
      <c r="AI872" s="636"/>
      <c r="AJ872" s="630"/>
      <c r="AK872" s="654"/>
      <c r="AL872" s="630"/>
      <c r="AM872" s="630"/>
      <c r="AN872" s="630"/>
      <c r="AO872" s="632"/>
    </row>
    <row r="873" spans="2:41" ht="3.75" hidden="1" customHeight="1">
      <c r="B873" s="135"/>
      <c r="I873" s="136"/>
      <c r="J873" s="135"/>
      <c r="M873" s="136"/>
      <c r="N873" s="629"/>
      <c r="O873" s="630"/>
      <c r="P873" s="630"/>
      <c r="Q873" s="630"/>
      <c r="R873" s="715"/>
      <c r="S873" s="718"/>
      <c r="T873" s="639"/>
      <c r="U873" s="704"/>
      <c r="V873" s="638"/>
      <c r="W873" s="639"/>
      <c r="X873" s="639"/>
      <c r="Y873" s="639"/>
      <c r="Z873" s="639"/>
      <c r="AA873" s="639"/>
      <c r="AB873" s="639"/>
      <c r="AC873" s="639"/>
      <c r="AD873" s="639"/>
      <c r="AE873" s="639"/>
      <c r="AF873" s="639"/>
      <c r="AG873" s="639"/>
      <c r="AH873" s="642"/>
      <c r="AI873" s="642"/>
      <c r="AJ873" s="639"/>
      <c r="AK873" s="657"/>
      <c r="AL873" s="639"/>
      <c r="AM873" s="639"/>
      <c r="AN873" s="639"/>
      <c r="AO873" s="640"/>
    </row>
    <row r="874" spans="2:41" ht="3.75" hidden="1" customHeight="1">
      <c r="B874" s="135"/>
      <c r="I874" s="136"/>
      <c r="J874" s="135"/>
      <c r="M874" s="136"/>
      <c r="N874" s="644"/>
      <c r="O874" s="645"/>
      <c r="P874" s="645"/>
      <c r="Q874" s="646"/>
      <c r="R874" s="670"/>
      <c r="S874" s="671"/>
      <c r="T874" s="671"/>
      <c r="U874" s="672"/>
      <c r="V874" s="673"/>
      <c r="W874" s="675"/>
      <c r="X874" s="679"/>
      <c r="Y874" s="671"/>
      <c r="Z874" s="671"/>
      <c r="AA874" s="672"/>
      <c r="AB874" s="630"/>
      <c r="AC874" s="630"/>
      <c r="AD874" s="630"/>
      <c r="AE874" s="630"/>
      <c r="AF874" s="630"/>
      <c r="AG874" s="630"/>
      <c r="AH874" s="630"/>
      <c r="AI874" s="645"/>
      <c r="AJ874" s="630"/>
      <c r="AK874" s="630"/>
      <c r="AL874" s="630"/>
      <c r="AM874" s="630"/>
      <c r="AN874" s="630"/>
      <c r="AO874" s="632"/>
    </row>
    <row r="875" spans="2:41" ht="13.35" hidden="1" customHeight="1">
      <c r="B875" s="135"/>
      <c r="I875" s="136"/>
      <c r="J875" s="135"/>
      <c r="M875" s="136"/>
      <c r="N875" s="629" t="s">
        <v>114</v>
      </c>
      <c r="O875" s="630"/>
      <c r="P875" s="630"/>
      <c r="Q875" s="632"/>
      <c r="R875" s="673"/>
      <c r="S875" s="674"/>
      <c r="T875" s="674"/>
      <c r="U875" s="675"/>
      <c r="V875" s="673"/>
      <c r="W875" s="675"/>
      <c r="X875" s="673"/>
      <c r="Y875" s="674"/>
      <c r="Z875" s="674"/>
      <c r="AA875" s="675"/>
      <c r="AB875" s="668" t="s">
        <v>171</v>
      </c>
      <c r="AC875" s="630"/>
      <c r="AD875" s="630"/>
      <c r="AE875" s="630"/>
      <c r="AF875" s="630"/>
      <c r="AG875" s="630"/>
      <c r="AH875" s="630"/>
      <c r="AI875" s="630"/>
      <c r="AJ875" s="630"/>
      <c r="AK875" s="630"/>
      <c r="AL875" s="630"/>
      <c r="AM875" s="630"/>
      <c r="AN875" s="630"/>
      <c r="AO875" s="632"/>
    </row>
    <row r="876" spans="2:41" ht="3.75" hidden="1" customHeight="1">
      <c r="B876" s="135"/>
      <c r="I876" s="136"/>
      <c r="J876" s="135"/>
      <c r="M876" s="136"/>
      <c r="N876" s="629"/>
      <c r="O876" s="630"/>
      <c r="P876" s="630"/>
      <c r="Q876" s="632"/>
      <c r="R876" s="676"/>
      <c r="S876" s="677"/>
      <c r="T876" s="677"/>
      <c r="U876" s="678"/>
      <c r="V876" s="676"/>
      <c r="W876" s="678"/>
      <c r="X876" s="676"/>
      <c r="Y876" s="677"/>
      <c r="Z876" s="677"/>
      <c r="AA876" s="678"/>
      <c r="AB876" s="639"/>
      <c r="AC876" s="639"/>
      <c r="AD876" s="639"/>
      <c r="AE876" s="639"/>
      <c r="AF876" s="639"/>
      <c r="AG876" s="639"/>
      <c r="AH876" s="639"/>
      <c r="AI876" s="639"/>
      <c r="AJ876" s="639"/>
      <c r="AK876" s="639"/>
      <c r="AL876" s="639"/>
      <c r="AM876" s="639"/>
      <c r="AN876" s="639"/>
      <c r="AO876" s="640"/>
    </row>
    <row r="877" spans="2:41" ht="3.75" hidden="1" customHeight="1">
      <c r="B877" s="135"/>
      <c r="I877" s="136"/>
      <c r="J877" s="135"/>
      <c r="M877" s="136"/>
      <c r="N877" s="644"/>
      <c r="O877" s="645"/>
      <c r="P877" s="645"/>
      <c r="Q877" s="645"/>
      <c r="R877" s="644"/>
      <c r="S877" s="645"/>
      <c r="T877" s="645"/>
      <c r="U877" s="645"/>
      <c r="V877" s="645"/>
      <c r="W877" s="645"/>
      <c r="X877" s="645"/>
      <c r="Y877" s="645"/>
      <c r="Z877" s="645"/>
      <c r="AA877" s="646"/>
      <c r="AB877" s="644"/>
      <c r="AC877" s="630"/>
      <c r="AD877" s="630"/>
      <c r="AE877" s="630"/>
      <c r="AF877" s="630"/>
      <c r="AG877" s="630"/>
      <c r="AH877" s="630"/>
      <c r="AI877" s="632"/>
      <c r="AJ877" s="644"/>
      <c r="AK877" s="645"/>
      <c r="AL877" s="645"/>
      <c r="AM877" s="645"/>
      <c r="AN877" s="645"/>
      <c r="AO877" s="646"/>
    </row>
    <row r="878" spans="2:41" ht="13.35" hidden="1" customHeight="1">
      <c r="B878" s="135"/>
      <c r="I878" s="136"/>
      <c r="J878" s="135"/>
      <c r="M878" s="136"/>
      <c r="N878" s="629" t="s">
        <v>115</v>
      </c>
      <c r="O878" s="630"/>
      <c r="P878" s="630"/>
      <c r="Q878" s="630"/>
      <c r="R878" s="629"/>
      <c r="S878" s="680"/>
      <c r="T878" s="681"/>
      <c r="U878" s="630"/>
      <c r="V878" s="647"/>
      <c r="W878" s="630" t="s">
        <v>12</v>
      </c>
      <c r="X878" s="647"/>
      <c r="Y878" s="630" t="s">
        <v>11</v>
      </c>
      <c r="Z878" s="647"/>
      <c r="AA878" s="630" t="s">
        <v>364</v>
      </c>
      <c r="AB878" s="629" t="s">
        <v>170</v>
      </c>
      <c r="AC878" s="630"/>
      <c r="AD878" s="630"/>
      <c r="AE878" s="630"/>
      <c r="AF878" s="630"/>
      <c r="AG878" s="630"/>
      <c r="AH878" s="630"/>
      <c r="AI878" s="632"/>
      <c r="AJ878" s="629"/>
      <c r="AK878" s="680"/>
      <c r="AL878" s="682"/>
      <c r="AM878" s="682"/>
      <c r="AN878" s="682"/>
      <c r="AO878" s="681"/>
    </row>
    <row r="879" spans="2:41" ht="3.75" hidden="1" customHeight="1">
      <c r="B879" s="135"/>
      <c r="I879" s="136"/>
      <c r="J879" s="135"/>
      <c r="M879" s="136"/>
      <c r="N879" s="629"/>
      <c r="O879" s="630"/>
      <c r="P879" s="630"/>
      <c r="Q879" s="630"/>
      <c r="R879" s="638"/>
      <c r="S879" s="639"/>
      <c r="T879" s="639"/>
      <c r="U879" s="639"/>
      <c r="V879" s="639"/>
      <c r="W879" s="639"/>
      <c r="X879" s="639"/>
      <c r="Y879" s="639"/>
      <c r="Z879" s="639"/>
      <c r="AA879" s="640"/>
      <c r="AB879" s="638"/>
      <c r="AC879" s="639"/>
      <c r="AD879" s="639"/>
      <c r="AE879" s="639"/>
      <c r="AF879" s="639"/>
      <c r="AG879" s="639"/>
      <c r="AH879" s="639"/>
      <c r="AI879" s="640"/>
      <c r="AJ879" s="638"/>
      <c r="AK879" s="639"/>
      <c r="AL879" s="639"/>
      <c r="AM879" s="639"/>
      <c r="AN879" s="639"/>
      <c r="AO879" s="640"/>
    </row>
    <row r="880" spans="2:41" ht="3.75" customHeight="1">
      <c r="B880" s="135"/>
      <c r="I880" s="136"/>
      <c r="J880" s="135"/>
      <c r="M880" s="136"/>
      <c r="N880" s="130"/>
      <c r="O880" s="131"/>
      <c r="P880" s="131"/>
      <c r="Q880" s="132"/>
      <c r="R880" s="683" t="str" cm="1">
        <f t="array" ref="R880">IF(新_変更_3!AL282&lt;&gt;"",AND(新_変更_3!J281:AB287=新_変更_3!AL281:BD287),"")</f>
        <v/>
      </c>
      <c r="S880" s="684"/>
      <c r="T880" s="684"/>
      <c r="U880" s="684"/>
      <c r="V880" s="684"/>
      <c r="W880" s="684"/>
      <c r="X880" s="684"/>
      <c r="Y880" s="684"/>
      <c r="Z880" s="684"/>
      <c r="AA880" s="684"/>
      <c r="AB880" s="684"/>
      <c r="AC880" s="684"/>
      <c r="AD880" s="684"/>
      <c r="AE880" s="684"/>
      <c r="AF880" s="684"/>
      <c r="AG880" s="684"/>
      <c r="AH880" s="684"/>
      <c r="AI880" s="684"/>
      <c r="AJ880" s="684"/>
      <c r="AK880" s="684"/>
      <c r="AL880" s="684"/>
      <c r="AM880" s="684"/>
      <c r="AN880" s="684"/>
      <c r="AO880" s="685"/>
    </row>
    <row r="881" spans="2:41" ht="13.35" customHeight="1">
      <c r="B881" s="135"/>
      <c r="I881" s="136"/>
      <c r="J881" s="135"/>
      <c r="M881" s="136"/>
      <c r="N881" s="135" t="s">
        <v>32</v>
      </c>
      <c r="Q881" s="136"/>
      <c r="R881" s="686"/>
      <c r="S881" s="687"/>
      <c r="T881" s="687"/>
      <c r="U881" s="687"/>
      <c r="V881" s="687"/>
      <c r="W881" s="687"/>
      <c r="X881" s="687"/>
      <c r="Y881" s="687"/>
      <c r="Z881" s="687"/>
      <c r="AA881" s="687"/>
      <c r="AB881" s="687"/>
      <c r="AC881" s="687"/>
      <c r="AD881" s="687"/>
      <c r="AE881" s="687"/>
      <c r="AF881" s="687"/>
      <c r="AG881" s="687"/>
      <c r="AH881" s="687"/>
      <c r="AI881" s="687"/>
      <c r="AJ881" s="687"/>
      <c r="AK881" s="687"/>
      <c r="AL881" s="687"/>
      <c r="AM881" s="687"/>
      <c r="AN881" s="687"/>
      <c r="AO881" s="688"/>
    </row>
    <row r="882" spans="2:41" ht="3.75" customHeight="1">
      <c r="B882" s="135"/>
      <c r="I882" s="136"/>
      <c r="J882" s="135"/>
      <c r="M882" s="136"/>
      <c r="N882" s="140"/>
      <c r="O882" s="141"/>
      <c r="P882" s="141"/>
      <c r="Q882" s="142"/>
      <c r="R882" s="689"/>
      <c r="S882" s="690"/>
      <c r="T882" s="690"/>
      <c r="U882" s="690"/>
      <c r="V882" s="690"/>
      <c r="W882" s="690"/>
      <c r="X882" s="690"/>
      <c r="Y882" s="690"/>
      <c r="Z882" s="690"/>
      <c r="AA882" s="690"/>
      <c r="AB882" s="690"/>
      <c r="AC882" s="690"/>
      <c r="AD882" s="690"/>
      <c r="AE882" s="690"/>
      <c r="AF882" s="690"/>
      <c r="AG882" s="690"/>
      <c r="AH882" s="690"/>
      <c r="AI882" s="690"/>
      <c r="AJ882" s="690"/>
      <c r="AK882" s="690"/>
      <c r="AL882" s="690"/>
      <c r="AM882" s="690"/>
      <c r="AN882" s="690"/>
      <c r="AO882" s="691"/>
    </row>
    <row r="883" spans="2:41" ht="3.75" customHeight="1">
      <c r="B883" s="135"/>
      <c r="I883" s="136"/>
      <c r="J883" s="130"/>
      <c r="K883" s="131"/>
      <c r="L883" s="131"/>
      <c r="M883" s="132"/>
      <c r="N883" s="644"/>
      <c r="O883" s="645"/>
      <c r="P883" s="645"/>
      <c r="Q883" s="646"/>
      <c r="R883" s="644"/>
      <c r="S883" s="645"/>
      <c r="T883" s="645"/>
      <c r="U883" s="645"/>
      <c r="V883" s="645"/>
      <c r="W883" s="645"/>
      <c r="X883" s="645"/>
      <c r="Y883" s="645"/>
      <c r="Z883" s="645"/>
      <c r="AA883" s="646"/>
      <c r="AB883" s="644"/>
      <c r="AC883" s="645"/>
      <c r="AD883" s="645"/>
      <c r="AE883" s="646"/>
      <c r="AF883" s="645"/>
      <c r="AG883" s="645"/>
      <c r="AH883" s="645"/>
      <c r="AI883" s="645"/>
      <c r="AJ883" s="645"/>
      <c r="AK883" s="645"/>
      <c r="AL883" s="645"/>
      <c r="AM883" s="645"/>
      <c r="AN883" s="645"/>
      <c r="AO883" s="646"/>
    </row>
    <row r="884" spans="2:41" ht="13.35" customHeight="1">
      <c r="B884" s="135"/>
      <c r="I884" s="136"/>
      <c r="J884" s="135" t="s">
        <v>4009</v>
      </c>
      <c r="M884" s="136"/>
      <c r="N884" s="629" t="s">
        <v>27</v>
      </c>
      <c r="O884" s="630"/>
      <c r="P884" s="630"/>
      <c r="Q884" s="632"/>
      <c r="R884" s="629"/>
      <c r="S884" s="719"/>
      <c r="T884" s="682"/>
      <c r="U884" s="682"/>
      <c r="V884" s="682"/>
      <c r="W884" s="682"/>
      <c r="X884" s="682"/>
      <c r="Y884" s="682"/>
      <c r="Z884" s="682"/>
      <c r="AA884" s="681"/>
      <c r="AB884" s="629" t="s">
        <v>28</v>
      </c>
      <c r="AC884" s="630"/>
      <c r="AD884" s="630"/>
      <c r="AE884" s="632"/>
      <c r="AF884" s="629"/>
      <c r="AG884" s="720"/>
      <c r="AH884" s="682"/>
      <c r="AI884" s="682"/>
      <c r="AJ884" s="682"/>
      <c r="AK884" s="682"/>
      <c r="AL884" s="682"/>
      <c r="AM884" s="682"/>
      <c r="AN884" s="682"/>
      <c r="AO884" s="681"/>
    </row>
    <row r="885" spans="2:41" ht="3.75" customHeight="1">
      <c r="B885" s="135"/>
      <c r="I885" s="136"/>
      <c r="J885" s="135"/>
      <c r="M885" s="136"/>
      <c r="N885" s="638"/>
      <c r="O885" s="639"/>
      <c r="P885" s="639"/>
      <c r="Q885" s="640"/>
      <c r="R885" s="638"/>
      <c r="S885" s="639"/>
      <c r="T885" s="639"/>
      <c r="U885" s="639"/>
      <c r="V885" s="639"/>
      <c r="W885" s="639"/>
      <c r="X885" s="639"/>
      <c r="Y885" s="639"/>
      <c r="Z885" s="639"/>
      <c r="AA885" s="640"/>
      <c r="AB885" s="638"/>
      <c r="AC885" s="639"/>
      <c r="AD885" s="639"/>
      <c r="AE885" s="640"/>
      <c r="AF885" s="639"/>
      <c r="AG885" s="639"/>
      <c r="AH885" s="639"/>
      <c r="AI885" s="639"/>
      <c r="AJ885" s="639"/>
      <c r="AK885" s="639"/>
      <c r="AL885" s="639"/>
      <c r="AM885" s="639"/>
      <c r="AN885" s="639"/>
      <c r="AO885" s="640"/>
    </row>
    <row r="886" spans="2:41" ht="3.75" customHeight="1">
      <c r="B886" s="135"/>
      <c r="I886" s="136"/>
      <c r="J886" s="135"/>
      <c r="M886" s="136"/>
      <c r="N886" s="644"/>
      <c r="O886" s="645"/>
      <c r="P886" s="645"/>
      <c r="Q886" s="646"/>
      <c r="R886" s="644"/>
      <c r="S886" s="645"/>
      <c r="T886" s="645"/>
      <c r="U886" s="645"/>
      <c r="V886" s="645"/>
      <c r="W886" s="645"/>
      <c r="X886" s="645"/>
      <c r="Y886" s="645"/>
      <c r="Z886" s="645"/>
      <c r="AA886" s="646"/>
      <c r="AB886" s="644"/>
      <c r="AC886" s="645"/>
      <c r="AD886" s="645"/>
      <c r="AE886" s="646"/>
      <c r="AF886" s="644"/>
      <c r="AG886" s="645"/>
      <c r="AH886" s="645"/>
      <c r="AI886" s="645"/>
      <c r="AJ886" s="645"/>
      <c r="AK886" s="645"/>
      <c r="AL886" s="645"/>
      <c r="AM886" s="645"/>
      <c r="AN886" s="645"/>
      <c r="AO886" s="646"/>
    </row>
    <row r="887" spans="2:41" ht="13.35" customHeight="1">
      <c r="B887" s="135"/>
      <c r="I887" s="136"/>
      <c r="J887" s="135"/>
      <c r="M887" s="136"/>
      <c r="N887" s="629" t="s">
        <v>3990</v>
      </c>
      <c r="O887" s="630"/>
      <c r="P887" s="630"/>
      <c r="Q887" s="632"/>
      <c r="R887" s="629"/>
      <c r="S887" s="680"/>
      <c r="T887" s="681"/>
      <c r="U887" s="630"/>
      <c r="V887" s="647"/>
      <c r="W887" s="630" t="s">
        <v>12</v>
      </c>
      <c r="X887" s="647"/>
      <c r="Y887" s="630" t="s">
        <v>11</v>
      </c>
      <c r="Z887" s="647"/>
      <c r="AA887" s="632" t="s">
        <v>364</v>
      </c>
      <c r="AB887" s="629" t="s">
        <v>66</v>
      </c>
      <c r="AC887" s="630"/>
      <c r="AD887" s="630"/>
      <c r="AE887" s="632"/>
      <c r="AF887" s="629"/>
      <c r="AG887" s="680"/>
      <c r="AH887" s="681"/>
      <c r="AI887" s="630"/>
      <c r="AJ887" s="647"/>
      <c r="AK887" s="630" t="s">
        <v>12</v>
      </c>
      <c r="AL887" s="647"/>
      <c r="AM887" s="630" t="s">
        <v>11</v>
      </c>
      <c r="AN887" s="647"/>
      <c r="AO887" s="632" t="s">
        <v>364</v>
      </c>
    </row>
    <row r="888" spans="2:41" ht="3.75" customHeight="1">
      <c r="B888" s="135"/>
      <c r="I888" s="136"/>
      <c r="J888" s="135"/>
      <c r="M888" s="136"/>
      <c r="N888" s="638"/>
      <c r="O888" s="639"/>
      <c r="P888" s="639"/>
      <c r="Q888" s="640"/>
      <c r="R888" s="638"/>
      <c r="S888" s="639"/>
      <c r="T888" s="639"/>
      <c r="U888" s="639"/>
      <c r="V888" s="639"/>
      <c r="W888" s="639"/>
      <c r="X888" s="639"/>
      <c r="Y888" s="639"/>
      <c r="Z888" s="639"/>
      <c r="AA888" s="640"/>
      <c r="AB888" s="638"/>
      <c r="AC888" s="639"/>
      <c r="AD888" s="639"/>
      <c r="AE888" s="640"/>
      <c r="AF888" s="638"/>
      <c r="AG888" s="639"/>
      <c r="AH888" s="639"/>
      <c r="AI888" s="639"/>
      <c r="AJ888" s="639"/>
      <c r="AK888" s="639"/>
      <c r="AL888" s="639"/>
      <c r="AM888" s="639"/>
      <c r="AN888" s="639"/>
      <c r="AO888" s="640"/>
    </row>
    <row r="889" spans="2:41" ht="3.75" customHeight="1">
      <c r="B889" s="135"/>
      <c r="I889" s="136"/>
      <c r="J889" s="135"/>
      <c r="M889" s="136"/>
      <c r="N889" s="130"/>
      <c r="O889" s="131"/>
      <c r="P889" s="131"/>
      <c r="Q889" s="132"/>
      <c r="R889" s="697">
        <f>新_変更_3!J301</f>
        <v>0</v>
      </c>
      <c r="S889" s="684"/>
      <c r="T889" s="684"/>
      <c r="U889" s="684"/>
      <c r="V889" s="684"/>
      <c r="W889" s="684"/>
      <c r="X889" s="684"/>
      <c r="Y889" s="684"/>
      <c r="Z889" s="684"/>
      <c r="AA889" s="684"/>
      <c r="AB889" s="684"/>
      <c r="AC889" s="684"/>
      <c r="AD889" s="684"/>
      <c r="AE889" s="684"/>
      <c r="AF889" s="684"/>
      <c r="AG889" s="684"/>
      <c r="AH889" s="684"/>
      <c r="AI889" s="684"/>
      <c r="AJ889" s="685"/>
      <c r="AK889" s="645"/>
      <c r="AL889" s="645"/>
      <c r="AM889" s="645"/>
      <c r="AN889" s="645"/>
      <c r="AO889" s="646"/>
    </row>
    <row r="890" spans="2:41" ht="13.35" customHeight="1">
      <c r="B890" s="135"/>
      <c r="I890" s="136"/>
      <c r="J890" s="135"/>
      <c r="M890" s="136"/>
      <c r="N890" s="135" t="s">
        <v>8</v>
      </c>
      <c r="Q890" s="136"/>
      <c r="R890" s="686"/>
      <c r="S890" s="687"/>
      <c r="T890" s="687"/>
      <c r="U890" s="687"/>
      <c r="V890" s="687"/>
      <c r="W890" s="687"/>
      <c r="X890" s="687"/>
      <c r="Y890" s="687"/>
      <c r="Z890" s="687"/>
      <c r="AA890" s="687"/>
      <c r="AB890" s="687"/>
      <c r="AC890" s="687"/>
      <c r="AD890" s="687"/>
      <c r="AE890" s="687"/>
      <c r="AF890" s="687"/>
      <c r="AG890" s="687"/>
      <c r="AH890" s="687"/>
      <c r="AI890" s="687"/>
      <c r="AJ890" s="688"/>
      <c r="AK890" s="630"/>
      <c r="AL890" s="634" t="s">
        <v>13</v>
      </c>
      <c r="AM890" s="630" t="s">
        <v>29</v>
      </c>
      <c r="AN890" s="630"/>
      <c r="AO890" s="632"/>
    </row>
    <row r="891" spans="2:41" ht="3.75" customHeight="1">
      <c r="B891" s="135"/>
      <c r="I891" s="136"/>
      <c r="J891" s="135"/>
      <c r="M891" s="136"/>
      <c r="N891" s="140"/>
      <c r="O891" s="141"/>
      <c r="P891" s="141"/>
      <c r="Q891" s="142"/>
      <c r="R891" s="689"/>
      <c r="S891" s="690"/>
      <c r="T891" s="690"/>
      <c r="U891" s="690"/>
      <c r="V891" s="690"/>
      <c r="W891" s="690"/>
      <c r="X891" s="690"/>
      <c r="Y891" s="690"/>
      <c r="Z891" s="690"/>
      <c r="AA891" s="690"/>
      <c r="AB891" s="690"/>
      <c r="AC891" s="690"/>
      <c r="AD891" s="690"/>
      <c r="AE891" s="690"/>
      <c r="AF891" s="690"/>
      <c r="AG891" s="690"/>
      <c r="AH891" s="690"/>
      <c r="AI891" s="690"/>
      <c r="AJ891" s="691"/>
      <c r="AK891" s="639"/>
      <c r="AL891" s="639"/>
      <c r="AM891" s="639"/>
      <c r="AN891" s="639"/>
      <c r="AO891" s="640"/>
    </row>
    <row r="892" spans="2:41" ht="3.75" hidden="1" customHeight="1">
      <c r="B892" s="135"/>
      <c r="I892" s="136"/>
      <c r="J892" s="135"/>
      <c r="M892" s="136"/>
      <c r="N892" s="644"/>
      <c r="O892" s="645"/>
      <c r="P892" s="645"/>
      <c r="Q892" s="646"/>
      <c r="R892" s="679" t="str">
        <f>IF(新_変更_3!J300&lt;&gt;"", ASC(PHONETIC(新_変更_3!J300)), "")</f>
        <v/>
      </c>
      <c r="S892" s="671"/>
      <c r="T892" s="671"/>
      <c r="U892" s="671"/>
      <c r="V892" s="671"/>
      <c r="W892" s="671"/>
      <c r="X892" s="671"/>
      <c r="Y892" s="671"/>
      <c r="Z892" s="671"/>
      <c r="AA892" s="671"/>
      <c r="AB892" s="671"/>
      <c r="AC892" s="671"/>
      <c r="AD892" s="671"/>
      <c r="AE892" s="671"/>
      <c r="AF892" s="671"/>
      <c r="AG892" s="671"/>
      <c r="AH892" s="671"/>
      <c r="AI892" s="671"/>
      <c r="AJ892" s="671"/>
      <c r="AK892" s="671"/>
      <c r="AL892" s="671"/>
      <c r="AM892" s="671"/>
      <c r="AN892" s="671"/>
      <c r="AO892" s="672"/>
    </row>
    <row r="893" spans="2:41" ht="13.35" hidden="1" customHeight="1">
      <c r="B893" s="135"/>
      <c r="I893" s="136"/>
      <c r="J893" s="135"/>
      <c r="M893" s="136"/>
      <c r="N893" s="629" t="s">
        <v>61</v>
      </c>
      <c r="O893" s="630"/>
      <c r="P893" s="630"/>
      <c r="Q893" s="632"/>
      <c r="R893" s="673"/>
      <c r="S893" s="674"/>
      <c r="T893" s="674"/>
      <c r="U893" s="674"/>
      <c r="V893" s="674"/>
      <c r="W893" s="674"/>
      <c r="X893" s="674"/>
      <c r="Y893" s="674"/>
      <c r="Z893" s="674"/>
      <c r="AA893" s="674"/>
      <c r="AB893" s="674"/>
      <c r="AC893" s="674"/>
      <c r="AD893" s="674"/>
      <c r="AE893" s="674"/>
      <c r="AF893" s="674"/>
      <c r="AG893" s="674"/>
      <c r="AH893" s="674"/>
      <c r="AI893" s="674"/>
      <c r="AJ893" s="674"/>
      <c r="AK893" s="674"/>
      <c r="AL893" s="674"/>
      <c r="AM893" s="674"/>
      <c r="AN893" s="674"/>
      <c r="AO893" s="675"/>
    </row>
    <row r="894" spans="2:41" ht="3.75" hidden="1" customHeight="1">
      <c r="B894" s="135"/>
      <c r="I894" s="136"/>
      <c r="J894" s="135"/>
      <c r="M894" s="136"/>
      <c r="N894" s="629"/>
      <c r="O894" s="630"/>
      <c r="P894" s="630"/>
      <c r="Q894" s="632"/>
      <c r="R894" s="676"/>
      <c r="S894" s="677"/>
      <c r="T894" s="677"/>
      <c r="U894" s="677"/>
      <c r="V894" s="677"/>
      <c r="W894" s="677"/>
      <c r="X894" s="677"/>
      <c r="Y894" s="677"/>
      <c r="Z894" s="677"/>
      <c r="AA894" s="677"/>
      <c r="AB894" s="677"/>
      <c r="AC894" s="677"/>
      <c r="AD894" s="677"/>
      <c r="AE894" s="677"/>
      <c r="AF894" s="677"/>
      <c r="AG894" s="677"/>
      <c r="AH894" s="677"/>
      <c r="AI894" s="677"/>
      <c r="AJ894" s="677"/>
      <c r="AK894" s="677"/>
      <c r="AL894" s="677"/>
      <c r="AM894" s="677"/>
      <c r="AN894" s="677"/>
      <c r="AO894" s="678"/>
    </row>
    <row r="895" spans="2:41" ht="3.75" hidden="1" customHeight="1">
      <c r="B895" s="135"/>
      <c r="I895" s="136"/>
      <c r="J895" s="135"/>
      <c r="N895" s="644"/>
      <c r="O895" s="645"/>
      <c r="P895" s="645"/>
      <c r="Q895" s="646"/>
      <c r="R895" s="630"/>
      <c r="S895" s="630"/>
      <c r="T895" s="630"/>
      <c r="U895" s="721"/>
      <c r="V895" s="699"/>
      <c r="W895" s="699"/>
      <c r="X895" s="700"/>
      <c r="Y895" s="645"/>
      <c r="Z895" s="707"/>
      <c r="AA895" s="699"/>
      <c r="AB895" s="699"/>
      <c r="AC895" s="708"/>
      <c r="AD895" s="630"/>
      <c r="AE895" s="630"/>
      <c r="AF895" s="630"/>
      <c r="AG895" s="679"/>
      <c r="AH895" s="671"/>
      <c r="AI895" s="671"/>
      <c r="AJ895" s="671"/>
      <c r="AK895" s="671"/>
      <c r="AL895" s="671"/>
      <c r="AM895" s="671"/>
      <c r="AN895" s="671"/>
      <c r="AO895" s="672"/>
    </row>
    <row r="896" spans="2:41" ht="13.35" hidden="1" customHeight="1">
      <c r="B896" s="135"/>
      <c r="I896" s="136"/>
      <c r="J896" s="135"/>
      <c r="N896" s="629"/>
      <c r="O896" s="630"/>
      <c r="P896" s="630"/>
      <c r="Q896" s="632"/>
      <c r="R896" s="630" t="s">
        <v>15</v>
      </c>
      <c r="S896" s="630"/>
      <c r="T896" s="630"/>
      <c r="U896" s="701"/>
      <c r="V896" s="702"/>
      <c r="W896" s="702"/>
      <c r="X896" s="703"/>
      <c r="Y896" s="662" t="s">
        <v>359</v>
      </c>
      <c r="Z896" s="709"/>
      <c r="AA896" s="702"/>
      <c r="AB896" s="702"/>
      <c r="AC896" s="710"/>
      <c r="AD896" s="630" t="s">
        <v>56</v>
      </c>
      <c r="AE896" s="630"/>
      <c r="AF896" s="630"/>
      <c r="AG896" s="673"/>
      <c r="AH896" s="674"/>
      <c r="AI896" s="674"/>
      <c r="AJ896" s="674"/>
      <c r="AK896" s="674"/>
      <c r="AL896" s="674"/>
      <c r="AM896" s="674"/>
      <c r="AN896" s="674"/>
      <c r="AO896" s="675"/>
    </row>
    <row r="897" spans="2:41" ht="3.75" hidden="1" customHeight="1">
      <c r="B897" s="135"/>
      <c r="I897" s="136"/>
      <c r="J897" s="135"/>
      <c r="N897" s="629"/>
      <c r="O897" s="630"/>
      <c r="P897" s="630"/>
      <c r="Q897" s="632"/>
      <c r="R897" s="639"/>
      <c r="S897" s="639"/>
      <c r="T897" s="639"/>
      <c r="U897" s="704"/>
      <c r="V897" s="705"/>
      <c r="W897" s="705"/>
      <c r="X897" s="706"/>
      <c r="Y897" s="639"/>
      <c r="Z897" s="711"/>
      <c r="AA897" s="705"/>
      <c r="AB897" s="705"/>
      <c r="AC897" s="712"/>
      <c r="AD897" s="639"/>
      <c r="AE897" s="639"/>
      <c r="AF897" s="639"/>
      <c r="AG897" s="676"/>
      <c r="AH897" s="677"/>
      <c r="AI897" s="677"/>
      <c r="AJ897" s="677"/>
      <c r="AK897" s="677"/>
      <c r="AL897" s="677"/>
      <c r="AM897" s="677"/>
      <c r="AN897" s="677"/>
      <c r="AO897" s="678"/>
    </row>
    <row r="898" spans="2:41" ht="3.75" hidden="1" customHeight="1">
      <c r="B898" s="135"/>
      <c r="I898" s="136"/>
      <c r="J898" s="135"/>
      <c r="N898" s="629"/>
      <c r="O898" s="630"/>
      <c r="P898" s="630"/>
      <c r="Q898" s="632"/>
      <c r="R898" s="645"/>
      <c r="S898" s="645"/>
      <c r="T898" s="646"/>
      <c r="U898" s="679"/>
      <c r="V898" s="671"/>
      <c r="W898" s="671"/>
      <c r="X898" s="671"/>
      <c r="Y898" s="671"/>
      <c r="Z898" s="671"/>
      <c r="AA898" s="671"/>
      <c r="AB898" s="671"/>
      <c r="AC898" s="672"/>
      <c r="AD898" s="644"/>
      <c r="AE898" s="645"/>
      <c r="AF898" s="646"/>
      <c r="AG898" s="679"/>
      <c r="AH898" s="671"/>
      <c r="AI898" s="671"/>
      <c r="AJ898" s="671"/>
      <c r="AK898" s="671"/>
      <c r="AL898" s="671"/>
      <c r="AM898" s="671"/>
      <c r="AN898" s="671"/>
      <c r="AO898" s="672"/>
    </row>
    <row r="899" spans="2:41" ht="13.35" hidden="1" customHeight="1">
      <c r="B899" s="135"/>
      <c r="I899" s="136"/>
      <c r="N899" s="629" t="s">
        <v>23</v>
      </c>
      <c r="O899" s="630"/>
      <c r="P899" s="630"/>
      <c r="Q899" s="632"/>
      <c r="R899" s="630" t="s">
        <v>17</v>
      </c>
      <c r="S899" s="630"/>
      <c r="T899" s="632"/>
      <c r="U899" s="673"/>
      <c r="V899" s="674"/>
      <c r="W899" s="674"/>
      <c r="X899" s="674"/>
      <c r="Y899" s="674"/>
      <c r="Z899" s="674"/>
      <c r="AA899" s="674"/>
      <c r="AB899" s="674"/>
      <c r="AC899" s="675"/>
      <c r="AD899" s="629" t="s">
        <v>18</v>
      </c>
      <c r="AE899" s="630"/>
      <c r="AF899" s="632"/>
      <c r="AG899" s="673"/>
      <c r="AH899" s="674"/>
      <c r="AI899" s="674"/>
      <c r="AJ899" s="674"/>
      <c r="AK899" s="674"/>
      <c r="AL899" s="674"/>
      <c r="AM899" s="674"/>
      <c r="AN899" s="674"/>
      <c r="AO899" s="675"/>
    </row>
    <row r="900" spans="2:41" ht="3.75" hidden="1" customHeight="1">
      <c r="B900" s="135"/>
      <c r="I900" s="136"/>
      <c r="J900" s="135"/>
      <c r="N900" s="629"/>
      <c r="O900" s="630"/>
      <c r="P900" s="630"/>
      <c r="Q900" s="632"/>
      <c r="R900" s="639"/>
      <c r="S900" s="639"/>
      <c r="T900" s="640"/>
      <c r="U900" s="676"/>
      <c r="V900" s="677"/>
      <c r="W900" s="677"/>
      <c r="X900" s="677"/>
      <c r="Y900" s="677"/>
      <c r="Z900" s="677"/>
      <c r="AA900" s="677"/>
      <c r="AB900" s="677"/>
      <c r="AC900" s="678"/>
      <c r="AD900" s="638"/>
      <c r="AE900" s="639"/>
      <c r="AF900" s="640"/>
      <c r="AG900" s="676"/>
      <c r="AH900" s="677"/>
      <c r="AI900" s="677"/>
      <c r="AJ900" s="677"/>
      <c r="AK900" s="677"/>
      <c r="AL900" s="677"/>
      <c r="AM900" s="677"/>
      <c r="AN900" s="677"/>
      <c r="AO900" s="678"/>
    </row>
    <row r="901" spans="2:41" ht="3.75" hidden="1" customHeight="1">
      <c r="B901" s="135"/>
      <c r="I901" s="136"/>
      <c r="J901" s="135"/>
      <c r="N901" s="629"/>
      <c r="O901" s="630"/>
      <c r="P901" s="630"/>
      <c r="Q901" s="632"/>
      <c r="R901" s="645"/>
      <c r="S901" s="645"/>
      <c r="T901" s="646"/>
      <c r="U901" s="679"/>
      <c r="V901" s="671"/>
      <c r="W901" s="671"/>
      <c r="X901" s="671"/>
      <c r="Y901" s="671"/>
      <c r="Z901" s="671"/>
      <c r="AA901" s="671"/>
      <c r="AB901" s="671"/>
      <c r="AC901" s="672"/>
      <c r="AD901" s="644"/>
      <c r="AE901" s="645"/>
      <c r="AF901" s="646"/>
      <c r="AG901" s="679"/>
      <c r="AH901" s="671"/>
      <c r="AI901" s="671"/>
      <c r="AJ901" s="671"/>
      <c r="AK901" s="671"/>
      <c r="AL901" s="671"/>
      <c r="AM901" s="671"/>
      <c r="AN901" s="671"/>
      <c r="AO901" s="672"/>
    </row>
    <row r="902" spans="2:41" ht="13.35" hidden="1" customHeight="1">
      <c r="B902" s="135"/>
      <c r="I902" s="136"/>
      <c r="J902" s="135"/>
      <c r="N902" s="629"/>
      <c r="O902" s="630"/>
      <c r="P902" s="630"/>
      <c r="Q902" s="632"/>
      <c r="R902" s="630" t="s">
        <v>19</v>
      </c>
      <c r="S902" s="630"/>
      <c r="T902" s="632"/>
      <c r="U902" s="673"/>
      <c r="V902" s="674"/>
      <c r="W902" s="674"/>
      <c r="X902" s="674"/>
      <c r="Y902" s="674"/>
      <c r="Z902" s="674"/>
      <c r="AA902" s="674"/>
      <c r="AB902" s="674"/>
      <c r="AC902" s="675"/>
      <c r="AD902" s="629" t="s">
        <v>20</v>
      </c>
      <c r="AE902" s="630"/>
      <c r="AF902" s="632"/>
      <c r="AG902" s="673"/>
      <c r="AH902" s="674"/>
      <c r="AI902" s="674"/>
      <c r="AJ902" s="674"/>
      <c r="AK902" s="674"/>
      <c r="AL902" s="674"/>
      <c r="AM902" s="674"/>
      <c r="AN902" s="674"/>
      <c r="AO902" s="675"/>
    </row>
    <row r="903" spans="2:41" ht="3.75" hidden="1" customHeight="1">
      <c r="B903" s="135"/>
      <c r="I903" s="136"/>
      <c r="J903" s="135"/>
      <c r="N903" s="638"/>
      <c r="O903" s="639"/>
      <c r="P903" s="639"/>
      <c r="Q903" s="640"/>
      <c r="R903" s="639"/>
      <c r="S903" s="639"/>
      <c r="T903" s="640"/>
      <c r="U903" s="676"/>
      <c r="V903" s="677"/>
      <c r="W903" s="677"/>
      <c r="X903" s="677"/>
      <c r="Y903" s="677"/>
      <c r="Z903" s="677"/>
      <c r="AA903" s="677"/>
      <c r="AB903" s="677"/>
      <c r="AC903" s="678"/>
      <c r="AD903" s="638"/>
      <c r="AE903" s="639"/>
      <c r="AF903" s="640"/>
      <c r="AG903" s="676"/>
      <c r="AH903" s="677"/>
      <c r="AI903" s="677"/>
      <c r="AJ903" s="677"/>
      <c r="AK903" s="677"/>
      <c r="AL903" s="677"/>
      <c r="AM903" s="677"/>
      <c r="AN903" s="677"/>
      <c r="AO903" s="678"/>
    </row>
    <row r="904" spans="2:41" ht="3.75" hidden="1" customHeight="1">
      <c r="B904" s="135"/>
      <c r="I904" s="136"/>
      <c r="J904" s="135"/>
      <c r="M904" s="136"/>
      <c r="N904" s="629"/>
      <c r="O904" s="630"/>
      <c r="P904" s="630"/>
      <c r="Q904" s="632"/>
      <c r="R904" s="644"/>
      <c r="S904" s="645"/>
      <c r="T904" s="645"/>
      <c r="U904" s="645"/>
      <c r="V904" s="645"/>
      <c r="W904" s="645"/>
      <c r="X904" s="645"/>
      <c r="Y904" s="645"/>
      <c r="Z904" s="645"/>
      <c r="AA904" s="645"/>
      <c r="AB904" s="645"/>
      <c r="AC904" s="645"/>
      <c r="AD904" s="645"/>
      <c r="AE904" s="645"/>
      <c r="AF904" s="645"/>
      <c r="AG904" s="645"/>
      <c r="AH904" s="645"/>
      <c r="AI904" s="645"/>
      <c r="AJ904" s="645"/>
      <c r="AK904" s="645"/>
      <c r="AL904" s="645"/>
      <c r="AM904" s="645"/>
      <c r="AN904" s="645"/>
      <c r="AO904" s="646"/>
    </row>
    <row r="905" spans="2:41" ht="13.35" hidden="1" customHeight="1">
      <c r="B905" s="135"/>
      <c r="I905" s="136"/>
      <c r="J905" s="135"/>
      <c r="M905" s="136"/>
      <c r="N905" s="629" t="s">
        <v>111</v>
      </c>
      <c r="O905" s="630"/>
      <c r="P905" s="630"/>
      <c r="Q905" s="632"/>
      <c r="R905" s="629"/>
      <c r="S905" s="680"/>
      <c r="T905" s="681"/>
      <c r="U905" s="630"/>
      <c r="V905" s="647"/>
      <c r="W905" s="630" t="s">
        <v>12</v>
      </c>
      <c r="X905" s="647"/>
      <c r="Y905" s="630" t="s">
        <v>11</v>
      </c>
      <c r="Z905" s="647"/>
      <c r="AA905" s="630" t="s">
        <v>364</v>
      </c>
      <c r="AB905" s="630"/>
      <c r="AC905" s="630"/>
      <c r="AD905" s="630"/>
      <c r="AE905" s="630"/>
      <c r="AF905" s="630"/>
      <c r="AG905" s="630"/>
      <c r="AH905" s="630"/>
      <c r="AI905" s="630"/>
      <c r="AJ905" s="630"/>
      <c r="AK905" s="630"/>
      <c r="AL905" s="630"/>
      <c r="AM905" s="630"/>
      <c r="AN905" s="630"/>
      <c r="AO905" s="632"/>
    </row>
    <row r="906" spans="2:41" ht="3.75" hidden="1" customHeight="1">
      <c r="B906" s="135"/>
      <c r="I906" s="136"/>
      <c r="J906" s="135"/>
      <c r="M906" s="136"/>
      <c r="N906" s="629"/>
      <c r="O906" s="630"/>
      <c r="P906" s="630"/>
      <c r="Q906" s="632"/>
      <c r="R906" s="629"/>
      <c r="S906" s="630"/>
      <c r="T906" s="630"/>
      <c r="U906" s="630"/>
      <c r="V906" s="630"/>
      <c r="W906" s="630"/>
      <c r="X906" s="630"/>
      <c r="Y906" s="630"/>
      <c r="Z906" s="630"/>
      <c r="AA906" s="630"/>
      <c r="AB906" s="630"/>
      <c r="AC906" s="630"/>
      <c r="AD906" s="630"/>
      <c r="AE906" s="630"/>
      <c r="AF906" s="630"/>
      <c r="AG906" s="630"/>
      <c r="AH906" s="630"/>
      <c r="AI906" s="630"/>
      <c r="AJ906" s="630"/>
      <c r="AK906" s="630"/>
      <c r="AL906" s="630"/>
      <c r="AM906" s="630"/>
      <c r="AN906" s="630"/>
      <c r="AO906" s="632"/>
    </row>
    <row r="907" spans="2:41" ht="3.75" hidden="1" customHeight="1">
      <c r="B907" s="135"/>
      <c r="I907" s="136"/>
      <c r="J907" s="135"/>
      <c r="M907" s="136"/>
      <c r="N907" s="644"/>
      <c r="O907" s="645"/>
      <c r="P907" s="645"/>
      <c r="Q907" s="645"/>
      <c r="R907" s="713"/>
      <c r="S907" s="716"/>
      <c r="T907" s="645"/>
      <c r="U907" s="698"/>
      <c r="V907" s="644"/>
      <c r="W907" s="645"/>
      <c r="X907" s="645"/>
      <c r="Y907" s="645"/>
      <c r="Z907" s="645"/>
      <c r="AA907" s="645"/>
      <c r="AB907" s="645"/>
      <c r="AC907" s="645"/>
      <c r="AD907" s="645"/>
      <c r="AE907" s="645"/>
      <c r="AF907" s="645"/>
      <c r="AG907" s="645"/>
      <c r="AH907" s="649"/>
      <c r="AI907" s="649"/>
      <c r="AJ907" s="645"/>
      <c r="AK907" s="651"/>
      <c r="AL907" s="645"/>
      <c r="AM907" s="645"/>
      <c r="AN907" s="645"/>
      <c r="AO907" s="646"/>
    </row>
    <row r="908" spans="2:41" ht="13.35" hidden="1" customHeight="1">
      <c r="B908" s="135"/>
      <c r="I908" s="136"/>
      <c r="J908" s="135"/>
      <c r="M908" s="136"/>
      <c r="N908" s="629" t="s">
        <v>30</v>
      </c>
      <c r="O908" s="630"/>
      <c r="P908" s="630"/>
      <c r="Q908" s="630"/>
      <c r="R908" s="714"/>
      <c r="S908" s="717"/>
      <c r="T908" s="630" t="s">
        <v>388</v>
      </c>
      <c r="U908" s="701"/>
      <c r="V908" s="629" t="s">
        <v>112</v>
      </c>
      <c r="W908" s="630"/>
      <c r="X908" s="630"/>
      <c r="Y908" s="630"/>
      <c r="Z908" s="630"/>
      <c r="AA908" s="630"/>
      <c r="AB908" s="630"/>
      <c r="AC908" s="630"/>
      <c r="AD908" s="630"/>
      <c r="AE908" s="630"/>
      <c r="AF908" s="630"/>
      <c r="AG908" s="630"/>
      <c r="AH908" s="636"/>
      <c r="AI908" s="636"/>
      <c r="AJ908" s="630"/>
      <c r="AK908" s="654"/>
      <c r="AL908" s="630"/>
      <c r="AM908" s="630"/>
      <c r="AN908" s="630"/>
      <c r="AO908" s="632"/>
    </row>
    <row r="909" spans="2:41" ht="3.75" hidden="1" customHeight="1">
      <c r="B909" s="135"/>
      <c r="I909" s="136"/>
      <c r="J909" s="135"/>
      <c r="M909" s="136"/>
      <c r="N909" s="629"/>
      <c r="O909" s="630"/>
      <c r="P909" s="630"/>
      <c r="Q909" s="630"/>
      <c r="R909" s="715"/>
      <c r="S909" s="718"/>
      <c r="T909" s="639"/>
      <c r="U909" s="704"/>
      <c r="V909" s="638"/>
      <c r="W909" s="639"/>
      <c r="X909" s="639"/>
      <c r="Y909" s="639"/>
      <c r="Z909" s="639"/>
      <c r="AA909" s="639"/>
      <c r="AB909" s="639"/>
      <c r="AC909" s="639"/>
      <c r="AD909" s="639"/>
      <c r="AE909" s="639"/>
      <c r="AF909" s="639"/>
      <c r="AG909" s="639"/>
      <c r="AH909" s="642"/>
      <c r="AI909" s="642"/>
      <c r="AJ909" s="639"/>
      <c r="AK909" s="657"/>
      <c r="AL909" s="639"/>
      <c r="AM909" s="639"/>
      <c r="AN909" s="639"/>
      <c r="AO909" s="640"/>
    </row>
    <row r="910" spans="2:41" ht="3.75" hidden="1" customHeight="1">
      <c r="B910" s="135"/>
      <c r="I910" s="136"/>
      <c r="J910" s="135"/>
      <c r="M910" s="136"/>
      <c r="N910" s="644"/>
      <c r="O910" s="645"/>
      <c r="P910" s="645"/>
      <c r="Q910" s="646"/>
      <c r="R910" s="670"/>
      <c r="S910" s="671"/>
      <c r="T910" s="671"/>
      <c r="U910" s="672"/>
      <c r="V910" s="673"/>
      <c r="W910" s="675"/>
      <c r="X910" s="679"/>
      <c r="Y910" s="671"/>
      <c r="Z910" s="671"/>
      <c r="AA910" s="672"/>
      <c r="AB910" s="630"/>
      <c r="AC910" s="630"/>
      <c r="AD910" s="630"/>
      <c r="AE910" s="630"/>
      <c r="AF910" s="630"/>
      <c r="AG910" s="630"/>
      <c r="AH910" s="630"/>
      <c r="AI910" s="645"/>
      <c r="AJ910" s="630"/>
      <c r="AK910" s="630"/>
      <c r="AL910" s="630"/>
      <c r="AM910" s="630"/>
      <c r="AN910" s="630"/>
      <c r="AO910" s="632"/>
    </row>
    <row r="911" spans="2:41" ht="13.35" hidden="1" customHeight="1">
      <c r="B911" s="135"/>
      <c r="I911" s="136"/>
      <c r="J911" s="135"/>
      <c r="M911" s="136"/>
      <c r="N911" s="629" t="s">
        <v>114</v>
      </c>
      <c r="O911" s="630"/>
      <c r="P911" s="630"/>
      <c r="Q911" s="632"/>
      <c r="R911" s="673"/>
      <c r="S911" s="674"/>
      <c r="T911" s="674"/>
      <c r="U911" s="675"/>
      <c r="V911" s="673"/>
      <c r="W911" s="675"/>
      <c r="X911" s="673"/>
      <c r="Y911" s="674"/>
      <c r="Z911" s="674"/>
      <c r="AA911" s="675"/>
      <c r="AB911" s="668" t="s">
        <v>171</v>
      </c>
      <c r="AC911" s="630"/>
      <c r="AD911" s="630"/>
      <c r="AE911" s="630"/>
      <c r="AF911" s="630"/>
      <c r="AG911" s="630"/>
      <c r="AH911" s="630"/>
      <c r="AI911" s="630"/>
      <c r="AJ911" s="630"/>
      <c r="AK911" s="630"/>
      <c r="AL911" s="630"/>
      <c r="AM911" s="630"/>
      <c r="AN911" s="630"/>
      <c r="AO911" s="632"/>
    </row>
    <row r="912" spans="2:41" ht="3.75" hidden="1" customHeight="1">
      <c r="B912" s="135"/>
      <c r="I912" s="136"/>
      <c r="J912" s="135"/>
      <c r="M912" s="136"/>
      <c r="N912" s="629"/>
      <c r="O912" s="630"/>
      <c r="P912" s="630"/>
      <c r="Q912" s="632"/>
      <c r="R912" s="676"/>
      <c r="S912" s="677"/>
      <c r="T912" s="677"/>
      <c r="U912" s="678"/>
      <c r="V912" s="676"/>
      <c r="W912" s="678"/>
      <c r="X912" s="676"/>
      <c r="Y912" s="677"/>
      <c r="Z912" s="677"/>
      <c r="AA912" s="678"/>
      <c r="AB912" s="639"/>
      <c r="AC912" s="639"/>
      <c r="AD912" s="639"/>
      <c r="AE912" s="639"/>
      <c r="AF912" s="639"/>
      <c r="AG912" s="639"/>
      <c r="AH912" s="639"/>
      <c r="AI912" s="639"/>
      <c r="AJ912" s="639"/>
      <c r="AK912" s="639"/>
      <c r="AL912" s="639"/>
      <c r="AM912" s="639"/>
      <c r="AN912" s="639"/>
      <c r="AO912" s="640"/>
    </row>
    <row r="913" spans="2:41" ht="3.75" hidden="1" customHeight="1">
      <c r="B913" s="135"/>
      <c r="I913" s="136"/>
      <c r="J913" s="135"/>
      <c r="M913" s="136"/>
      <c r="N913" s="644"/>
      <c r="O913" s="645"/>
      <c r="P913" s="645"/>
      <c r="Q913" s="645"/>
      <c r="R913" s="644"/>
      <c r="S913" s="645"/>
      <c r="T913" s="645"/>
      <c r="U913" s="645"/>
      <c r="V913" s="645"/>
      <c r="W913" s="645"/>
      <c r="X913" s="645"/>
      <c r="Y913" s="645"/>
      <c r="Z913" s="645"/>
      <c r="AA913" s="646"/>
      <c r="AB913" s="644"/>
      <c r="AC913" s="630"/>
      <c r="AD913" s="630"/>
      <c r="AE913" s="630"/>
      <c r="AF913" s="630"/>
      <c r="AG913" s="630"/>
      <c r="AH913" s="630"/>
      <c r="AI913" s="632"/>
      <c r="AJ913" s="644"/>
      <c r="AK913" s="645"/>
      <c r="AL913" s="645"/>
      <c r="AM913" s="645"/>
      <c r="AN913" s="645"/>
      <c r="AO913" s="646"/>
    </row>
    <row r="914" spans="2:41" ht="13.35" hidden="1" customHeight="1">
      <c r="B914" s="135"/>
      <c r="I914" s="136"/>
      <c r="J914" s="135"/>
      <c r="M914" s="136"/>
      <c r="N914" s="629" t="s">
        <v>115</v>
      </c>
      <c r="O914" s="630"/>
      <c r="P914" s="630"/>
      <c r="Q914" s="630"/>
      <c r="R914" s="629"/>
      <c r="S914" s="680"/>
      <c r="T914" s="681"/>
      <c r="U914" s="630"/>
      <c r="V914" s="647"/>
      <c r="W914" s="630" t="s">
        <v>12</v>
      </c>
      <c r="X914" s="647"/>
      <c r="Y914" s="630" t="s">
        <v>11</v>
      </c>
      <c r="Z914" s="647"/>
      <c r="AA914" s="630" t="s">
        <v>364</v>
      </c>
      <c r="AB914" s="629" t="s">
        <v>170</v>
      </c>
      <c r="AC914" s="630"/>
      <c r="AD914" s="630"/>
      <c r="AE914" s="630"/>
      <c r="AF914" s="630"/>
      <c r="AG914" s="630"/>
      <c r="AH914" s="630"/>
      <c r="AI914" s="632"/>
      <c r="AJ914" s="629"/>
      <c r="AK914" s="680"/>
      <c r="AL914" s="682"/>
      <c r="AM914" s="682"/>
      <c r="AN914" s="682"/>
      <c r="AO914" s="681"/>
    </row>
    <row r="915" spans="2:41" ht="3.75" hidden="1" customHeight="1">
      <c r="B915" s="135"/>
      <c r="I915" s="136"/>
      <c r="J915" s="135"/>
      <c r="M915" s="136"/>
      <c r="N915" s="629"/>
      <c r="O915" s="630"/>
      <c r="P915" s="630"/>
      <c r="Q915" s="630"/>
      <c r="R915" s="638"/>
      <c r="S915" s="639"/>
      <c r="T915" s="639"/>
      <c r="U915" s="639"/>
      <c r="V915" s="639"/>
      <c r="W915" s="639"/>
      <c r="X915" s="639"/>
      <c r="Y915" s="639"/>
      <c r="Z915" s="639"/>
      <c r="AA915" s="640"/>
      <c r="AB915" s="638"/>
      <c r="AC915" s="639"/>
      <c r="AD915" s="639"/>
      <c r="AE915" s="639"/>
      <c r="AF915" s="639"/>
      <c r="AG915" s="639"/>
      <c r="AH915" s="639"/>
      <c r="AI915" s="640"/>
      <c r="AJ915" s="638"/>
      <c r="AK915" s="639"/>
      <c r="AL915" s="639"/>
      <c r="AM915" s="639"/>
      <c r="AN915" s="639"/>
      <c r="AO915" s="640"/>
    </row>
    <row r="916" spans="2:41" ht="3.75" customHeight="1">
      <c r="B916" s="135"/>
      <c r="I916" s="136"/>
      <c r="J916" s="135"/>
      <c r="M916" s="136"/>
      <c r="N916" s="130"/>
      <c r="O916" s="131"/>
      <c r="P916" s="131"/>
      <c r="Q916" s="132"/>
      <c r="R916" s="683" t="str" cm="1">
        <f t="array" ref="R916">IF(新_変更_3!AL301&lt;&gt;"",AND(新_変更_3!J300:AB306=新_変更_3!AL300:BD306),"")</f>
        <v/>
      </c>
      <c r="S916" s="684"/>
      <c r="T916" s="684"/>
      <c r="U916" s="684"/>
      <c r="V916" s="684"/>
      <c r="W916" s="684"/>
      <c r="X916" s="684"/>
      <c r="Y916" s="684"/>
      <c r="Z916" s="684"/>
      <c r="AA916" s="684"/>
      <c r="AB916" s="684"/>
      <c r="AC916" s="684"/>
      <c r="AD916" s="684"/>
      <c r="AE916" s="684"/>
      <c r="AF916" s="684"/>
      <c r="AG916" s="684"/>
      <c r="AH916" s="684"/>
      <c r="AI916" s="684"/>
      <c r="AJ916" s="684"/>
      <c r="AK916" s="684"/>
      <c r="AL916" s="684"/>
      <c r="AM916" s="684"/>
      <c r="AN916" s="684"/>
      <c r="AO916" s="685"/>
    </row>
    <row r="917" spans="2:41" ht="13.35" customHeight="1">
      <c r="B917" s="135"/>
      <c r="I917" s="136"/>
      <c r="J917" s="135"/>
      <c r="M917" s="136"/>
      <c r="N917" s="135" t="s">
        <v>32</v>
      </c>
      <c r="Q917" s="136"/>
      <c r="R917" s="686"/>
      <c r="S917" s="687"/>
      <c r="T917" s="687"/>
      <c r="U917" s="687"/>
      <c r="V917" s="687"/>
      <c r="W917" s="687"/>
      <c r="X917" s="687"/>
      <c r="Y917" s="687"/>
      <c r="Z917" s="687"/>
      <c r="AA917" s="687"/>
      <c r="AB917" s="687"/>
      <c r="AC917" s="687"/>
      <c r="AD917" s="687"/>
      <c r="AE917" s="687"/>
      <c r="AF917" s="687"/>
      <c r="AG917" s="687"/>
      <c r="AH917" s="687"/>
      <c r="AI917" s="687"/>
      <c r="AJ917" s="687"/>
      <c r="AK917" s="687"/>
      <c r="AL917" s="687"/>
      <c r="AM917" s="687"/>
      <c r="AN917" s="687"/>
      <c r="AO917" s="688"/>
    </row>
    <row r="918" spans="2:41" ht="3.75" customHeight="1">
      <c r="B918" s="135"/>
      <c r="I918" s="136"/>
      <c r="J918" s="135"/>
      <c r="M918" s="136"/>
      <c r="N918" s="140"/>
      <c r="O918" s="141"/>
      <c r="P918" s="141"/>
      <c r="Q918" s="142"/>
      <c r="R918" s="689"/>
      <c r="S918" s="690"/>
      <c r="T918" s="690"/>
      <c r="U918" s="690"/>
      <c r="V918" s="690"/>
      <c r="W918" s="690"/>
      <c r="X918" s="690"/>
      <c r="Y918" s="690"/>
      <c r="Z918" s="690"/>
      <c r="AA918" s="690"/>
      <c r="AB918" s="690"/>
      <c r="AC918" s="690"/>
      <c r="AD918" s="690"/>
      <c r="AE918" s="690"/>
      <c r="AF918" s="690"/>
      <c r="AG918" s="690"/>
      <c r="AH918" s="690"/>
      <c r="AI918" s="690"/>
      <c r="AJ918" s="690"/>
      <c r="AK918" s="690"/>
      <c r="AL918" s="690"/>
      <c r="AM918" s="690"/>
      <c r="AN918" s="690"/>
      <c r="AO918" s="691"/>
    </row>
    <row r="919" spans="2:41" ht="3.75" customHeight="1">
      <c r="B919" s="135"/>
      <c r="I919" s="136"/>
      <c r="J919" s="130"/>
      <c r="K919" s="131"/>
      <c r="L919" s="131"/>
      <c r="M919" s="132"/>
      <c r="N919" s="130"/>
      <c r="O919" s="131"/>
      <c r="P919" s="131"/>
      <c r="Q919" s="132"/>
      <c r="R919" s="130"/>
      <c r="S919" s="131"/>
      <c r="T919" s="131"/>
      <c r="U919" s="131"/>
      <c r="V919" s="131"/>
      <c r="W919" s="131"/>
      <c r="X919" s="131"/>
      <c r="Y919" s="131"/>
      <c r="Z919" s="131"/>
      <c r="AA919" s="132"/>
      <c r="AB919" s="130"/>
      <c r="AC919" s="131"/>
      <c r="AD919" s="131"/>
      <c r="AE919" s="132"/>
      <c r="AF919" s="131"/>
      <c r="AG919" s="131"/>
      <c r="AH919" s="131"/>
      <c r="AI919" s="131"/>
      <c r="AJ919" s="131"/>
      <c r="AK919" s="131"/>
      <c r="AL919" s="131"/>
      <c r="AM919" s="131"/>
      <c r="AN919" s="131"/>
      <c r="AO919" s="132"/>
    </row>
    <row r="920" spans="2:41" ht="13.35" customHeight="1">
      <c r="B920" s="135"/>
      <c r="I920" s="136"/>
      <c r="J920" s="135" t="s">
        <v>4010</v>
      </c>
      <c r="M920" s="136"/>
      <c r="N920" s="135" t="s">
        <v>27</v>
      </c>
      <c r="Q920" s="136"/>
      <c r="R920" s="135"/>
      <c r="S920" s="692"/>
      <c r="T920" s="693"/>
      <c r="U920" s="693"/>
      <c r="V920" s="693"/>
      <c r="W920" s="693"/>
      <c r="X920" s="693"/>
      <c r="Y920" s="693"/>
      <c r="Z920" s="693"/>
      <c r="AA920" s="694"/>
      <c r="AB920" s="135" t="s">
        <v>28</v>
      </c>
      <c r="AE920" s="136"/>
      <c r="AF920" s="135"/>
      <c r="AG920" s="695"/>
      <c r="AH920" s="693"/>
      <c r="AI920" s="693"/>
      <c r="AJ920" s="693"/>
      <c r="AK920" s="693"/>
      <c r="AL920" s="693"/>
      <c r="AM920" s="693"/>
      <c r="AN920" s="693"/>
      <c r="AO920" s="694"/>
    </row>
    <row r="921" spans="2:41" ht="3.75" customHeight="1">
      <c r="B921" s="135"/>
      <c r="I921" s="136"/>
      <c r="J921" s="135"/>
      <c r="M921" s="136"/>
      <c r="N921" s="140"/>
      <c r="O921" s="141"/>
      <c r="P921" s="141"/>
      <c r="Q921" s="142"/>
      <c r="R921" s="140"/>
      <c r="S921" s="141"/>
      <c r="T921" s="141"/>
      <c r="U921" s="141"/>
      <c r="V921" s="141"/>
      <c r="W921" s="141"/>
      <c r="X921" s="141"/>
      <c r="Y921" s="141"/>
      <c r="Z921" s="141"/>
      <c r="AA921" s="142"/>
      <c r="AB921" s="140"/>
      <c r="AC921" s="141"/>
      <c r="AD921" s="141"/>
      <c r="AE921" s="142"/>
      <c r="AF921" s="141"/>
      <c r="AG921" s="141"/>
      <c r="AH921" s="141"/>
      <c r="AI921" s="141"/>
      <c r="AJ921" s="141"/>
      <c r="AK921" s="141"/>
      <c r="AL921" s="141"/>
      <c r="AM921" s="141"/>
      <c r="AN921" s="141"/>
      <c r="AO921" s="142"/>
    </row>
    <row r="922" spans="2:41" ht="3.75" customHeight="1">
      <c r="B922" s="135"/>
      <c r="I922" s="136"/>
      <c r="J922" s="135"/>
      <c r="M922" s="136"/>
      <c r="N922" s="130"/>
      <c r="O922" s="131"/>
      <c r="P922" s="131"/>
      <c r="Q922" s="132"/>
      <c r="R922" s="130"/>
      <c r="S922" s="131"/>
      <c r="T922" s="131"/>
      <c r="U922" s="131"/>
      <c r="V922" s="131"/>
      <c r="W922" s="131"/>
      <c r="X922" s="131"/>
      <c r="Y922" s="131"/>
      <c r="Z922" s="131"/>
      <c r="AA922" s="132"/>
      <c r="AB922" s="130"/>
      <c r="AC922" s="131"/>
      <c r="AD922" s="131"/>
      <c r="AE922" s="132"/>
      <c r="AF922" s="130"/>
      <c r="AG922" s="131"/>
      <c r="AH922" s="131"/>
      <c r="AI922" s="131"/>
      <c r="AJ922" s="131"/>
      <c r="AK922" s="131"/>
      <c r="AL922" s="131"/>
      <c r="AM922" s="131"/>
      <c r="AN922" s="131"/>
      <c r="AO922" s="132"/>
    </row>
    <row r="923" spans="2:41" ht="13.35" customHeight="1">
      <c r="B923" s="135"/>
      <c r="I923" s="136"/>
      <c r="J923" s="135"/>
      <c r="M923" s="136"/>
      <c r="N923" s="135" t="s">
        <v>3990</v>
      </c>
      <c r="Q923" s="136"/>
      <c r="R923" s="135"/>
      <c r="S923" s="696"/>
      <c r="T923" s="694"/>
      <c r="V923" s="146"/>
      <c r="W923" s="124" t="s">
        <v>12</v>
      </c>
      <c r="X923" s="146"/>
      <c r="Y923" s="124" t="s">
        <v>11</v>
      </c>
      <c r="Z923" s="146"/>
      <c r="AA923" s="136" t="s">
        <v>364</v>
      </c>
      <c r="AB923" s="135" t="s">
        <v>66</v>
      </c>
      <c r="AE923" s="136"/>
      <c r="AF923" s="135"/>
      <c r="AG923" s="696"/>
      <c r="AH923" s="694"/>
      <c r="AJ923" s="146"/>
      <c r="AK923" s="124" t="s">
        <v>12</v>
      </c>
      <c r="AL923" s="146"/>
      <c r="AM923" s="124" t="s">
        <v>11</v>
      </c>
      <c r="AN923" s="146"/>
      <c r="AO923" s="136" t="s">
        <v>364</v>
      </c>
    </row>
    <row r="924" spans="2:41" ht="3.75" customHeight="1">
      <c r="B924" s="135"/>
      <c r="I924" s="136"/>
      <c r="J924" s="135"/>
      <c r="M924" s="136"/>
      <c r="N924" s="140"/>
      <c r="O924" s="141"/>
      <c r="P924" s="141"/>
      <c r="Q924" s="142"/>
      <c r="R924" s="140"/>
      <c r="S924" s="141"/>
      <c r="T924" s="141"/>
      <c r="U924" s="141"/>
      <c r="V924" s="141"/>
      <c r="W924" s="141"/>
      <c r="X924" s="141"/>
      <c r="Y924" s="141"/>
      <c r="Z924" s="141"/>
      <c r="AA924" s="142"/>
      <c r="AB924" s="140"/>
      <c r="AC924" s="141"/>
      <c r="AD924" s="141"/>
      <c r="AE924" s="142"/>
      <c r="AF924" s="140"/>
      <c r="AG924" s="141"/>
      <c r="AH924" s="141"/>
      <c r="AI924" s="141"/>
      <c r="AJ924" s="141"/>
      <c r="AK924" s="141"/>
      <c r="AL924" s="141"/>
      <c r="AM924" s="141"/>
      <c r="AN924" s="141"/>
      <c r="AO924" s="142"/>
    </row>
    <row r="925" spans="2:41" ht="3.75" customHeight="1">
      <c r="B925" s="135"/>
      <c r="I925" s="136"/>
      <c r="J925" s="135"/>
      <c r="M925" s="136"/>
      <c r="N925" s="130"/>
      <c r="O925" s="131"/>
      <c r="P925" s="131"/>
      <c r="Q925" s="132"/>
      <c r="R925" s="697">
        <f>新_変更_3!J316</f>
        <v>0</v>
      </c>
      <c r="S925" s="684"/>
      <c r="T925" s="684"/>
      <c r="U925" s="684"/>
      <c r="V925" s="684"/>
      <c r="W925" s="684"/>
      <c r="X925" s="684"/>
      <c r="Y925" s="684"/>
      <c r="Z925" s="684"/>
      <c r="AA925" s="684"/>
      <c r="AB925" s="684"/>
      <c r="AC925" s="684"/>
      <c r="AD925" s="684"/>
      <c r="AE925" s="684"/>
      <c r="AF925" s="684"/>
      <c r="AG925" s="684"/>
      <c r="AH925" s="684"/>
      <c r="AI925" s="684"/>
      <c r="AJ925" s="685"/>
      <c r="AK925" s="131"/>
      <c r="AL925" s="131"/>
      <c r="AM925" s="131"/>
      <c r="AN925" s="131"/>
      <c r="AO925" s="132"/>
    </row>
    <row r="926" spans="2:41" ht="13.35" customHeight="1">
      <c r="B926" s="135"/>
      <c r="I926" s="136"/>
      <c r="J926" s="135"/>
      <c r="M926" s="136"/>
      <c r="N926" s="135" t="s">
        <v>8</v>
      </c>
      <c r="Q926" s="136"/>
      <c r="R926" s="686"/>
      <c r="S926" s="687"/>
      <c r="T926" s="687"/>
      <c r="U926" s="687"/>
      <c r="V926" s="687"/>
      <c r="W926" s="687"/>
      <c r="X926" s="687"/>
      <c r="Y926" s="687"/>
      <c r="Z926" s="687"/>
      <c r="AA926" s="687"/>
      <c r="AB926" s="687"/>
      <c r="AC926" s="687"/>
      <c r="AD926" s="687"/>
      <c r="AE926" s="687"/>
      <c r="AF926" s="687"/>
      <c r="AG926" s="687"/>
      <c r="AH926" s="687"/>
      <c r="AI926" s="687"/>
      <c r="AJ926" s="688"/>
      <c r="AL926" s="147" t="s">
        <v>13</v>
      </c>
      <c r="AM926" s="124" t="s">
        <v>29</v>
      </c>
      <c r="AO926" s="136"/>
    </row>
    <row r="927" spans="2:41" ht="3.75" customHeight="1">
      <c r="B927" s="135"/>
      <c r="I927" s="136"/>
      <c r="J927" s="135"/>
      <c r="M927" s="136"/>
      <c r="N927" s="140"/>
      <c r="O927" s="141"/>
      <c r="P927" s="141"/>
      <c r="Q927" s="142"/>
      <c r="R927" s="689"/>
      <c r="S927" s="690"/>
      <c r="T927" s="690"/>
      <c r="U927" s="690"/>
      <c r="V927" s="690"/>
      <c r="W927" s="690"/>
      <c r="X927" s="690"/>
      <c r="Y927" s="690"/>
      <c r="Z927" s="690"/>
      <c r="AA927" s="690"/>
      <c r="AB927" s="690"/>
      <c r="AC927" s="690"/>
      <c r="AD927" s="690"/>
      <c r="AE927" s="690"/>
      <c r="AF927" s="690"/>
      <c r="AG927" s="690"/>
      <c r="AH927" s="690"/>
      <c r="AI927" s="690"/>
      <c r="AJ927" s="691"/>
      <c r="AK927" s="141"/>
      <c r="AL927" s="141"/>
      <c r="AM927" s="141"/>
      <c r="AN927" s="141"/>
      <c r="AO927" s="142"/>
    </row>
    <row r="928" spans="2:41" ht="3.75" hidden="1" customHeight="1">
      <c r="B928" s="135"/>
      <c r="I928" s="136"/>
      <c r="J928" s="135"/>
      <c r="M928" s="136"/>
      <c r="N928" s="644"/>
      <c r="O928" s="645"/>
      <c r="P928" s="645"/>
      <c r="Q928" s="646"/>
      <c r="R928" s="679"/>
      <c r="S928" s="671"/>
      <c r="T928" s="671"/>
      <c r="U928" s="671"/>
      <c r="V928" s="671"/>
      <c r="W928" s="671"/>
      <c r="X928" s="671"/>
      <c r="Y928" s="671"/>
      <c r="Z928" s="671"/>
      <c r="AA928" s="671"/>
      <c r="AB928" s="671"/>
      <c r="AC928" s="671"/>
      <c r="AD928" s="671"/>
      <c r="AE928" s="671"/>
      <c r="AF928" s="671"/>
      <c r="AG928" s="671"/>
      <c r="AH928" s="671"/>
      <c r="AI928" s="671"/>
      <c r="AJ928" s="671"/>
      <c r="AK928" s="671"/>
      <c r="AL928" s="671"/>
      <c r="AM928" s="671"/>
      <c r="AN928" s="671"/>
      <c r="AO928" s="672"/>
    </row>
    <row r="929" spans="2:41" ht="13.35" hidden="1" customHeight="1">
      <c r="B929" s="135"/>
      <c r="I929" s="136"/>
      <c r="J929" s="135"/>
      <c r="M929" s="136"/>
      <c r="N929" s="629" t="s">
        <v>61</v>
      </c>
      <c r="O929" s="630"/>
      <c r="P929" s="630"/>
      <c r="Q929" s="632"/>
      <c r="R929" s="673"/>
      <c r="S929" s="674"/>
      <c r="T929" s="674"/>
      <c r="U929" s="674"/>
      <c r="V929" s="674"/>
      <c r="W929" s="674"/>
      <c r="X929" s="674"/>
      <c r="Y929" s="674"/>
      <c r="Z929" s="674"/>
      <c r="AA929" s="674"/>
      <c r="AB929" s="674"/>
      <c r="AC929" s="674"/>
      <c r="AD929" s="674"/>
      <c r="AE929" s="674"/>
      <c r="AF929" s="674"/>
      <c r="AG929" s="674"/>
      <c r="AH929" s="674"/>
      <c r="AI929" s="674"/>
      <c r="AJ929" s="674"/>
      <c r="AK929" s="674"/>
      <c r="AL929" s="674"/>
      <c r="AM929" s="674"/>
      <c r="AN929" s="674"/>
      <c r="AO929" s="675"/>
    </row>
    <row r="930" spans="2:41" ht="3.75" hidden="1" customHeight="1">
      <c r="B930" s="135"/>
      <c r="I930" s="136"/>
      <c r="J930" s="135"/>
      <c r="M930" s="136"/>
      <c r="N930" s="629"/>
      <c r="O930" s="630"/>
      <c r="P930" s="630"/>
      <c r="Q930" s="632"/>
      <c r="R930" s="676"/>
      <c r="S930" s="677"/>
      <c r="T930" s="677"/>
      <c r="U930" s="677"/>
      <c r="V930" s="677"/>
      <c r="W930" s="677"/>
      <c r="X930" s="677"/>
      <c r="Y930" s="677"/>
      <c r="Z930" s="677"/>
      <c r="AA930" s="677"/>
      <c r="AB930" s="677"/>
      <c r="AC930" s="677"/>
      <c r="AD930" s="677"/>
      <c r="AE930" s="677"/>
      <c r="AF930" s="677"/>
      <c r="AG930" s="677"/>
      <c r="AH930" s="677"/>
      <c r="AI930" s="677"/>
      <c r="AJ930" s="677"/>
      <c r="AK930" s="677"/>
      <c r="AL930" s="677"/>
      <c r="AM930" s="677"/>
      <c r="AN930" s="677"/>
      <c r="AO930" s="678"/>
    </row>
    <row r="931" spans="2:41" ht="3.75" hidden="1" customHeight="1">
      <c r="B931" s="135"/>
      <c r="I931" s="136"/>
      <c r="J931" s="135"/>
      <c r="N931" s="644"/>
      <c r="O931" s="645"/>
      <c r="P931" s="645"/>
      <c r="Q931" s="646"/>
      <c r="R931" s="630"/>
      <c r="S931" s="630"/>
      <c r="T931" s="630"/>
      <c r="U931" s="698"/>
      <c r="V931" s="699"/>
      <c r="W931" s="699"/>
      <c r="X931" s="700"/>
      <c r="Y931" s="645"/>
      <c r="Z931" s="707"/>
      <c r="AA931" s="699"/>
      <c r="AB931" s="699"/>
      <c r="AC931" s="708"/>
      <c r="AD931" s="630"/>
      <c r="AE931" s="630"/>
      <c r="AF931" s="630"/>
      <c r="AG931" s="679"/>
      <c r="AH931" s="671"/>
      <c r="AI931" s="671"/>
      <c r="AJ931" s="671"/>
      <c r="AK931" s="671"/>
      <c r="AL931" s="671"/>
      <c r="AM931" s="671"/>
      <c r="AN931" s="671"/>
      <c r="AO931" s="672"/>
    </row>
    <row r="932" spans="2:41" ht="13.35" hidden="1" customHeight="1">
      <c r="B932" s="135"/>
      <c r="I932" s="136"/>
      <c r="J932" s="135"/>
      <c r="N932" s="629"/>
      <c r="O932" s="630"/>
      <c r="P932" s="630"/>
      <c r="Q932" s="632"/>
      <c r="R932" s="630" t="s">
        <v>15</v>
      </c>
      <c r="S932" s="630"/>
      <c r="T932" s="630"/>
      <c r="U932" s="701"/>
      <c r="V932" s="702"/>
      <c r="W932" s="702"/>
      <c r="X932" s="703"/>
      <c r="Y932" s="662" t="s">
        <v>359</v>
      </c>
      <c r="Z932" s="709"/>
      <c r="AA932" s="702"/>
      <c r="AB932" s="702"/>
      <c r="AC932" s="710"/>
      <c r="AD932" s="630" t="s">
        <v>56</v>
      </c>
      <c r="AE932" s="630"/>
      <c r="AF932" s="630"/>
      <c r="AG932" s="673"/>
      <c r="AH932" s="674"/>
      <c r="AI932" s="674"/>
      <c r="AJ932" s="674"/>
      <c r="AK932" s="674"/>
      <c r="AL932" s="674"/>
      <c r="AM932" s="674"/>
      <c r="AN932" s="674"/>
      <c r="AO932" s="675"/>
    </row>
    <row r="933" spans="2:41" ht="3.75" hidden="1" customHeight="1">
      <c r="B933" s="135"/>
      <c r="I933" s="136"/>
      <c r="J933" s="135"/>
      <c r="N933" s="629"/>
      <c r="O933" s="630"/>
      <c r="P933" s="630"/>
      <c r="Q933" s="632"/>
      <c r="R933" s="639"/>
      <c r="S933" s="639"/>
      <c r="T933" s="639"/>
      <c r="U933" s="704"/>
      <c r="V933" s="705"/>
      <c r="W933" s="705"/>
      <c r="X933" s="706"/>
      <c r="Y933" s="639"/>
      <c r="Z933" s="711"/>
      <c r="AA933" s="705"/>
      <c r="AB933" s="705"/>
      <c r="AC933" s="712"/>
      <c r="AD933" s="639"/>
      <c r="AE933" s="639"/>
      <c r="AF933" s="639"/>
      <c r="AG933" s="676"/>
      <c r="AH933" s="677"/>
      <c r="AI933" s="677"/>
      <c r="AJ933" s="677"/>
      <c r="AK933" s="677"/>
      <c r="AL933" s="677"/>
      <c r="AM933" s="677"/>
      <c r="AN933" s="677"/>
      <c r="AO933" s="678"/>
    </row>
    <row r="934" spans="2:41" ht="3.75" hidden="1" customHeight="1">
      <c r="B934" s="135"/>
      <c r="I934" s="136"/>
      <c r="J934" s="135"/>
      <c r="N934" s="629"/>
      <c r="O934" s="630"/>
      <c r="P934" s="630"/>
      <c r="Q934" s="632"/>
      <c r="R934" s="645"/>
      <c r="S934" s="645"/>
      <c r="T934" s="646"/>
      <c r="U934" s="679"/>
      <c r="V934" s="671"/>
      <c r="W934" s="671"/>
      <c r="X934" s="671"/>
      <c r="Y934" s="671"/>
      <c r="Z934" s="671"/>
      <c r="AA934" s="671"/>
      <c r="AB934" s="671"/>
      <c r="AC934" s="672"/>
      <c r="AD934" s="644"/>
      <c r="AE934" s="645"/>
      <c r="AF934" s="646"/>
      <c r="AG934" s="679"/>
      <c r="AH934" s="671"/>
      <c r="AI934" s="671"/>
      <c r="AJ934" s="671"/>
      <c r="AK934" s="671"/>
      <c r="AL934" s="671"/>
      <c r="AM934" s="671"/>
      <c r="AN934" s="671"/>
      <c r="AO934" s="672"/>
    </row>
    <row r="935" spans="2:41" ht="13.35" hidden="1" customHeight="1">
      <c r="B935" s="135"/>
      <c r="I935" s="136"/>
      <c r="N935" s="629" t="s">
        <v>23</v>
      </c>
      <c r="O935" s="630"/>
      <c r="P935" s="630"/>
      <c r="Q935" s="632"/>
      <c r="R935" s="630" t="s">
        <v>17</v>
      </c>
      <c r="S935" s="630"/>
      <c r="T935" s="632"/>
      <c r="U935" s="673"/>
      <c r="V935" s="674"/>
      <c r="W935" s="674"/>
      <c r="X935" s="674"/>
      <c r="Y935" s="674"/>
      <c r="Z935" s="674"/>
      <c r="AA935" s="674"/>
      <c r="AB935" s="674"/>
      <c r="AC935" s="675"/>
      <c r="AD935" s="629" t="s">
        <v>18</v>
      </c>
      <c r="AE935" s="630"/>
      <c r="AF935" s="632"/>
      <c r="AG935" s="673"/>
      <c r="AH935" s="674"/>
      <c r="AI935" s="674"/>
      <c r="AJ935" s="674"/>
      <c r="AK935" s="674"/>
      <c r="AL935" s="674"/>
      <c r="AM935" s="674"/>
      <c r="AN935" s="674"/>
      <c r="AO935" s="675"/>
    </row>
    <row r="936" spans="2:41" ht="3.75" hidden="1" customHeight="1">
      <c r="B936" s="135"/>
      <c r="I936" s="136"/>
      <c r="J936" s="135"/>
      <c r="N936" s="629"/>
      <c r="O936" s="630"/>
      <c r="P936" s="630"/>
      <c r="Q936" s="632"/>
      <c r="R936" s="639"/>
      <c r="S936" s="639"/>
      <c r="T936" s="640"/>
      <c r="U936" s="676"/>
      <c r="V936" s="677"/>
      <c r="W936" s="677"/>
      <c r="X936" s="677"/>
      <c r="Y936" s="677"/>
      <c r="Z936" s="677"/>
      <c r="AA936" s="677"/>
      <c r="AB936" s="677"/>
      <c r="AC936" s="678"/>
      <c r="AD936" s="638"/>
      <c r="AE936" s="639"/>
      <c r="AF936" s="640"/>
      <c r="AG936" s="676"/>
      <c r="AH936" s="677"/>
      <c r="AI936" s="677"/>
      <c r="AJ936" s="677"/>
      <c r="AK936" s="677"/>
      <c r="AL936" s="677"/>
      <c r="AM936" s="677"/>
      <c r="AN936" s="677"/>
      <c r="AO936" s="678"/>
    </row>
    <row r="937" spans="2:41" ht="3.75" hidden="1" customHeight="1">
      <c r="B937" s="135"/>
      <c r="I937" s="136"/>
      <c r="J937" s="135"/>
      <c r="N937" s="629"/>
      <c r="O937" s="630"/>
      <c r="P937" s="630"/>
      <c r="Q937" s="632"/>
      <c r="R937" s="645"/>
      <c r="S937" s="645"/>
      <c r="T937" s="646"/>
      <c r="U937" s="679"/>
      <c r="V937" s="671"/>
      <c r="W937" s="671"/>
      <c r="X937" s="671"/>
      <c r="Y937" s="671"/>
      <c r="Z937" s="671"/>
      <c r="AA937" s="671"/>
      <c r="AB937" s="671"/>
      <c r="AC937" s="672"/>
      <c r="AD937" s="644"/>
      <c r="AE937" s="645"/>
      <c r="AF937" s="646"/>
      <c r="AG937" s="679"/>
      <c r="AH937" s="671"/>
      <c r="AI937" s="671"/>
      <c r="AJ937" s="671"/>
      <c r="AK937" s="671"/>
      <c r="AL937" s="671"/>
      <c r="AM937" s="671"/>
      <c r="AN937" s="671"/>
      <c r="AO937" s="672"/>
    </row>
    <row r="938" spans="2:41" ht="13.35" hidden="1" customHeight="1">
      <c r="B938" s="135"/>
      <c r="I938" s="136"/>
      <c r="J938" s="135"/>
      <c r="N938" s="629"/>
      <c r="O938" s="630"/>
      <c r="P938" s="630"/>
      <c r="Q938" s="632"/>
      <c r="R938" s="630" t="s">
        <v>19</v>
      </c>
      <c r="S938" s="630"/>
      <c r="T938" s="632"/>
      <c r="U938" s="673"/>
      <c r="V938" s="674"/>
      <c r="W938" s="674"/>
      <c r="X938" s="674"/>
      <c r="Y938" s="674"/>
      <c r="Z938" s="674"/>
      <c r="AA938" s="674"/>
      <c r="AB938" s="674"/>
      <c r="AC938" s="675"/>
      <c r="AD938" s="629" t="s">
        <v>20</v>
      </c>
      <c r="AE938" s="630"/>
      <c r="AF938" s="632"/>
      <c r="AG938" s="673"/>
      <c r="AH938" s="674"/>
      <c r="AI938" s="674"/>
      <c r="AJ938" s="674"/>
      <c r="AK938" s="674"/>
      <c r="AL938" s="674"/>
      <c r="AM938" s="674"/>
      <c r="AN938" s="674"/>
      <c r="AO938" s="675"/>
    </row>
    <row r="939" spans="2:41" ht="3.75" hidden="1" customHeight="1">
      <c r="B939" s="135"/>
      <c r="I939" s="136"/>
      <c r="J939" s="135"/>
      <c r="N939" s="638"/>
      <c r="O939" s="639"/>
      <c r="P939" s="639"/>
      <c r="Q939" s="640"/>
      <c r="R939" s="639"/>
      <c r="S939" s="639"/>
      <c r="T939" s="640"/>
      <c r="U939" s="676"/>
      <c r="V939" s="677"/>
      <c r="W939" s="677"/>
      <c r="X939" s="677"/>
      <c r="Y939" s="677"/>
      <c r="Z939" s="677"/>
      <c r="AA939" s="677"/>
      <c r="AB939" s="677"/>
      <c r="AC939" s="678"/>
      <c r="AD939" s="638"/>
      <c r="AE939" s="639"/>
      <c r="AF939" s="640"/>
      <c r="AG939" s="676"/>
      <c r="AH939" s="677"/>
      <c r="AI939" s="677"/>
      <c r="AJ939" s="677"/>
      <c r="AK939" s="677"/>
      <c r="AL939" s="677"/>
      <c r="AM939" s="677"/>
      <c r="AN939" s="677"/>
      <c r="AO939" s="678"/>
    </row>
    <row r="940" spans="2:41" ht="3.75" hidden="1" customHeight="1">
      <c r="B940" s="135"/>
      <c r="I940" s="136"/>
      <c r="J940" s="135"/>
      <c r="M940" s="136"/>
      <c r="N940" s="629"/>
      <c r="O940" s="630"/>
      <c r="P940" s="630"/>
      <c r="Q940" s="632"/>
      <c r="R940" s="644"/>
      <c r="S940" s="645"/>
      <c r="T940" s="645"/>
      <c r="U940" s="645"/>
      <c r="V940" s="645"/>
      <c r="W940" s="645"/>
      <c r="X940" s="645"/>
      <c r="Y940" s="645"/>
      <c r="Z940" s="645"/>
      <c r="AA940" s="645"/>
      <c r="AB940" s="645"/>
      <c r="AC940" s="645"/>
      <c r="AD940" s="645"/>
      <c r="AE940" s="645"/>
      <c r="AF940" s="645"/>
      <c r="AG940" s="645"/>
      <c r="AH940" s="645"/>
      <c r="AI940" s="645"/>
      <c r="AJ940" s="645"/>
      <c r="AK940" s="645"/>
      <c r="AL940" s="645"/>
      <c r="AM940" s="645"/>
      <c r="AN940" s="645"/>
      <c r="AO940" s="646"/>
    </row>
    <row r="941" spans="2:41" ht="13.35" hidden="1" customHeight="1">
      <c r="B941" s="135"/>
      <c r="I941" s="136"/>
      <c r="J941" s="135"/>
      <c r="M941" s="136"/>
      <c r="N941" s="629" t="s">
        <v>111</v>
      </c>
      <c r="O941" s="630"/>
      <c r="P941" s="630"/>
      <c r="Q941" s="632"/>
      <c r="R941" s="629"/>
      <c r="S941" s="680"/>
      <c r="T941" s="681"/>
      <c r="U941" s="630"/>
      <c r="V941" s="647"/>
      <c r="W941" s="630" t="s">
        <v>12</v>
      </c>
      <c r="X941" s="647"/>
      <c r="Y941" s="630" t="s">
        <v>11</v>
      </c>
      <c r="Z941" s="647"/>
      <c r="AA941" s="630" t="s">
        <v>364</v>
      </c>
      <c r="AB941" s="630"/>
      <c r="AC941" s="630"/>
      <c r="AD941" s="630"/>
      <c r="AE941" s="630"/>
      <c r="AF941" s="630"/>
      <c r="AG941" s="630"/>
      <c r="AH941" s="630"/>
      <c r="AI941" s="630"/>
      <c r="AJ941" s="630"/>
      <c r="AK941" s="630"/>
      <c r="AL941" s="630"/>
      <c r="AM941" s="630"/>
      <c r="AN941" s="630"/>
      <c r="AO941" s="632"/>
    </row>
    <row r="942" spans="2:41" ht="3.75" hidden="1" customHeight="1">
      <c r="B942" s="135"/>
      <c r="I942" s="136"/>
      <c r="J942" s="135"/>
      <c r="M942" s="136"/>
      <c r="N942" s="629"/>
      <c r="O942" s="630"/>
      <c r="P942" s="630"/>
      <c r="Q942" s="632"/>
      <c r="R942" s="629"/>
      <c r="S942" s="630"/>
      <c r="T942" s="630"/>
      <c r="U942" s="630"/>
      <c r="V942" s="630"/>
      <c r="W942" s="630"/>
      <c r="X942" s="630"/>
      <c r="Y942" s="630"/>
      <c r="Z942" s="630"/>
      <c r="AA942" s="630"/>
      <c r="AB942" s="630"/>
      <c r="AC942" s="630"/>
      <c r="AD942" s="630"/>
      <c r="AE942" s="630"/>
      <c r="AF942" s="630"/>
      <c r="AG942" s="630"/>
      <c r="AH942" s="630"/>
      <c r="AI942" s="630"/>
      <c r="AJ942" s="630"/>
      <c r="AK942" s="630"/>
      <c r="AL942" s="630"/>
      <c r="AM942" s="630"/>
      <c r="AN942" s="630"/>
      <c r="AO942" s="632"/>
    </row>
    <row r="943" spans="2:41" ht="3.75" hidden="1" customHeight="1">
      <c r="B943" s="135"/>
      <c r="I943" s="136"/>
      <c r="J943" s="135"/>
      <c r="M943" s="136"/>
      <c r="N943" s="644"/>
      <c r="O943" s="645"/>
      <c r="P943" s="645"/>
      <c r="Q943" s="645"/>
      <c r="R943" s="713"/>
      <c r="S943" s="716"/>
      <c r="T943" s="645"/>
      <c r="U943" s="698"/>
      <c r="V943" s="644"/>
      <c r="W943" s="645"/>
      <c r="X943" s="645"/>
      <c r="Y943" s="645"/>
      <c r="Z943" s="645"/>
      <c r="AA943" s="645"/>
      <c r="AB943" s="645"/>
      <c r="AC943" s="645"/>
      <c r="AD943" s="645"/>
      <c r="AE943" s="645"/>
      <c r="AF943" s="645"/>
      <c r="AG943" s="645"/>
      <c r="AH943" s="649"/>
      <c r="AI943" s="649"/>
      <c r="AJ943" s="645"/>
      <c r="AK943" s="651"/>
      <c r="AL943" s="645"/>
      <c r="AM943" s="645"/>
      <c r="AN943" s="645"/>
      <c r="AO943" s="646"/>
    </row>
    <row r="944" spans="2:41" ht="13.35" hidden="1" customHeight="1">
      <c r="B944" s="135"/>
      <c r="I944" s="136"/>
      <c r="J944" s="135"/>
      <c r="M944" s="136"/>
      <c r="N944" s="629" t="s">
        <v>30</v>
      </c>
      <c r="O944" s="630"/>
      <c r="P944" s="630"/>
      <c r="Q944" s="630"/>
      <c r="R944" s="714"/>
      <c r="S944" s="717"/>
      <c r="T944" s="630" t="s">
        <v>388</v>
      </c>
      <c r="U944" s="701"/>
      <c r="V944" s="629" t="s">
        <v>112</v>
      </c>
      <c r="W944" s="630"/>
      <c r="X944" s="630"/>
      <c r="Y944" s="630"/>
      <c r="Z944" s="630"/>
      <c r="AA944" s="630"/>
      <c r="AB944" s="630"/>
      <c r="AC944" s="630"/>
      <c r="AD944" s="630"/>
      <c r="AE944" s="630"/>
      <c r="AF944" s="630"/>
      <c r="AG944" s="630"/>
      <c r="AH944" s="636"/>
      <c r="AI944" s="636"/>
      <c r="AJ944" s="630"/>
      <c r="AK944" s="654"/>
      <c r="AL944" s="630"/>
      <c r="AM944" s="630"/>
      <c r="AN944" s="630"/>
      <c r="AO944" s="632"/>
    </row>
    <row r="945" spans="2:41" ht="3.75" hidden="1" customHeight="1">
      <c r="B945" s="135"/>
      <c r="I945" s="136"/>
      <c r="J945" s="135"/>
      <c r="M945" s="136"/>
      <c r="N945" s="629"/>
      <c r="O945" s="630"/>
      <c r="P945" s="630"/>
      <c r="Q945" s="630"/>
      <c r="R945" s="715"/>
      <c r="S945" s="718"/>
      <c r="T945" s="639"/>
      <c r="U945" s="704"/>
      <c r="V945" s="638"/>
      <c r="W945" s="639"/>
      <c r="X945" s="639"/>
      <c r="Y945" s="639"/>
      <c r="Z945" s="639"/>
      <c r="AA945" s="639"/>
      <c r="AB945" s="639"/>
      <c r="AC945" s="639"/>
      <c r="AD945" s="639"/>
      <c r="AE945" s="639"/>
      <c r="AF945" s="639"/>
      <c r="AG945" s="639"/>
      <c r="AH945" s="642"/>
      <c r="AI945" s="642"/>
      <c r="AJ945" s="639"/>
      <c r="AK945" s="657"/>
      <c r="AL945" s="639"/>
      <c r="AM945" s="639"/>
      <c r="AN945" s="639"/>
      <c r="AO945" s="640"/>
    </row>
    <row r="946" spans="2:41" ht="3.75" hidden="1" customHeight="1">
      <c r="B946" s="135"/>
      <c r="I946" s="136"/>
      <c r="J946" s="135"/>
      <c r="M946" s="136"/>
      <c r="N946" s="644"/>
      <c r="O946" s="645"/>
      <c r="P946" s="645"/>
      <c r="Q946" s="646"/>
      <c r="R946" s="670"/>
      <c r="S946" s="671"/>
      <c r="T946" s="671"/>
      <c r="U946" s="672"/>
      <c r="V946" s="673"/>
      <c r="W946" s="675"/>
      <c r="X946" s="679"/>
      <c r="Y946" s="671"/>
      <c r="Z946" s="671"/>
      <c r="AA946" s="672"/>
      <c r="AB946" s="630"/>
      <c r="AC946" s="630"/>
      <c r="AD946" s="630"/>
      <c r="AE946" s="630"/>
      <c r="AF946" s="630"/>
      <c r="AG946" s="630"/>
      <c r="AH946" s="630"/>
      <c r="AI946" s="645"/>
      <c r="AJ946" s="630"/>
      <c r="AK946" s="630"/>
      <c r="AL946" s="630"/>
      <c r="AM946" s="630"/>
      <c r="AN946" s="630"/>
      <c r="AO946" s="632"/>
    </row>
    <row r="947" spans="2:41" ht="13.35" hidden="1" customHeight="1">
      <c r="B947" s="135"/>
      <c r="I947" s="136"/>
      <c r="J947" s="135"/>
      <c r="M947" s="136"/>
      <c r="N947" s="629" t="s">
        <v>114</v>
      </c>
      <c r="O947" s="630"/>
      <c r="P947" s="630"/>
      <c r="Q947" s="632"/>
      <c r="R947" s="673"/>
      <c r="S947" s="674"/>
      <c r="T947" s="674"/>
      <c r="U947" s="675"/>
      <c r="V947" s="673"/>
      <c r="W947" s="675"/>
      <c r="X947" s="673"/>
      <c r="Y947" s="674"/>
      <c r="Z947" s="674"/>
      <c r="AA947" s="675"/>
      <c r="AB947" s="668" t="s">
        <v>171</v>
      </c>
      <c r="AC947" s="630"/>
      <c r="AD947" s="630"/>
      <c r="AE947" s="630"/>
      <c r="AF947" s="630"/>
      <c r="AG947" s="630"/>
      <c r="AH947" s="630"/>
      <c r="AI947" s="630"/>
      <c r="AJ947" s="630"/>
      <c r="AK947" s="630"/>
      <c r="AL947" s="630"/>
      <c r="AM947" s="630"/>
      <c r="AN947" s="630"/>
      <c r="AO947" s="632"/>
    </row>
    <row r="948" spans="2:41" ht="3.75" hidden="1" customHeight="1">
      <c r="B948" s="135"/>
      <c r="I948" s="136"/>
      <c r="J948" s="135"/>
      <c r="M948" s="136"/>
      <c r="N948" s="629"/>
      <c r="O948" s="630"/>
      <c r="P948" s="630"/>
      <c r="Q948" s="632"/>
      <c r="R948" s="676"/>
      <c r="S948" s="677"/>
      <c r="T948" s="677"/>
      <c r="U948" s="678"/>
      <c r="V948" s="676"/>
      <c r="W948" s="678"/>
      <c r="X948" s="676"/>
      <c r="Y948" s="677"/>
      <c r="Z948" s="677"/>
      <c r="AA948" s="678"/>
      <c r="AB948" s="639"/>
      <c r="AC948" s="639"/>
      <c r="AD948" s="639"/>
      <c r="AE948" s="639"/>
      <c r="AF948" s="639"/>
      <c r="AG948" s="639"/>
      <c r="AH948" s="639"/>
      <c r="AI948" s="639"/>
      <c r="AJ948" s="639"/>
      <c r="AK948" s="639"/>
      <c r="AL948" s="639"/>
      <c r="AM948" s="639"/>
      <c r="AN948" s="639"/>
      <c r="AO948" s="640"/>
    </row>
    <row r="949" spans="2:41" ht="3.75" hidden="1" customHeight="1">
      <c r="B949" s="135"/>
      <c r="I949" s="136"/>
      <c r="J949" s="135"/>
      <c r="M949" s="136"/>
      <c r="N949" s="644"/>
      <c r="O949" s="645"/>
      <c r="P949" s="645"/>
      <c r="Q949" s="645"/>
      <c r="R949" s="644"/>
      <c r="S949" s="645"/>
      <c r="T949" s="645"/>
      <c r="U949" s="645"/>
      <c r="V949" s="645"/>
      <c r="W949" s="645"/>
      <c r="X949" s="645"/>
      <c r="Y949" s="645"/>
      <c r="Z949" s="645"/>
      <c r="AA949" s="646"/>
      <c r="AB949" s="644"/>
      <c r="AC949" s="630"/>
      <c r="AD949" s="630"/>
      <c r="AE949" s="630"/>
      <c r="AF949" s="630"/>
      <c r="AG949" s="630"/>
      <c r="AH949" s="630"/>
      <c r="AI949" s="632"/>
      <c r="AJ949" s="644"/>
      <c r="AK949" s="645"/>
      <c r="AL949" s="645"/>
      <c r="AM949" s="645"/>
      <c r="AN949" s="645"/>
      <c r="AO949" s="646"/>
    </row>
    <row r="950" spans="2:41" ht="13.35" hidden="1" customHeight="1">
      <c r="B950" s="135"/>
      <c r="I950" s="136"/>
      <c r="J950" s="135"/>
      <c r="M950" s="136"/>
      <c r="N950" s="629" t="s">
        <v>115</v>
      </c>
      <c r="O950" s="630"/>
      <c r="P950" s="630"/>
      <c r="Q950" s="630"/>
      <c r="R950" s="629"/>
      <c r="S950" s="680"/>
      <c r="T950" s="681"/>
      <c r="U950" s="630"/>
      <c r="V950" s="647"/>
      <c r="W950" s="630" t="s">
        <v>12</v>
      </c>
      <c r="X950" s="647"/>
      <c r="Y950" s="630" t="s">
        <v>11</v>
      </c>
      <c r="Z950" s="647"/>
      <c r="AA950" s="630" t="s">
        <v>364</v>
      </c>
      <c r="AB950" s="629" t="s">
        <v>170</v>
      </c>
      <c r="AC950" s="630"/>
      <c r="AD950" s="630"/>
      <c r="AE950" s="630"/>
      <c r="AF950" s="630"/>
      <c r="AG950" s="630"/>
      <c r="AH950" s="630"/>
      <c r="AI950" s="632"/>
      <c r="AJ950" s="629"/>
      <c r="AK950" s="680"/>
      <c r="AL950" s="682"/>
      <c r="AM950" s="682"/>
      <c r="AN950" s="682"/>
      <c r="AO950" s="681"/>
    </row>
    <row r="951" spans="2:41" ht="3.75" hidden="1" customHeight="1">
      <c r="B951" s="135"/>
      <c r="I951" s="136"/>
      <c r="J951" s="135"/>
      <c r="M951" s="136"/>
      <c r="N951" s="629"/>
      <c r="O951" s="630"/>
      <c r="P951" s="630"/>
      <c r="Q951" s="630"/>
      <c r="R951" s="638"/>
      <c r="S951" s="639"/>
      <c r="T951" s="639"/>
      <c r="U951" s="639"/>
      <c r="V951" s="639"/>
      <c r="W951" s="639"/>
      <c r="X951" s="639"/>
      <c r="Y951" s="639"/>
      <c r="Z951" s="639"/>
      <c r="AA951" s="640"/>
      <c r="AB951" s="638"/>
      <c r="AC951" s="639"/>
      <c r="AD951" s="639"/>
      <c r="AE951" s="639"/>
      <c r="AF951" s="639"/>
      <c r="AG951" s="639"/>
      <c r="AH951" s="639"/>
      <c r="AI951" s="640"/>
      <c r="AJ951" s="638"/>
      <c r="AK951" s="639"/>
      <c r="AL951" s="639"/>
      <c r="AM951" s="639"/>
      <c r="AN951" s="639"/>
      <c r="AO951" s="640"/>
    </row>
    <row r="952" spans="2:41" ht="3.75" customHeight="1">
      <c r="B952" s="135"/>
      <c r="I952" s="136"/>
      <c r="J952" s="135"/>
      <c r="M952" s="136"/>
      <c r="N952" s="130"/>
      <c r="O952" s="131"/>
      <c r="P952" s="131"/>
      <c r="Q952" s="132"/>
      <c r="R952" s="683" t="str" cm="1">
        <f t="array" ref="R952">IF(新_変更_3!AL316&lt;&gt;"",AND(新_変更_3!J315:AB321=新_変更_3!AL315:BD321),"")</f>
        <v/>
      </c>
      <c r="S952" s="684"/>
      <c r="T952" s="684"/>
      <c r="U952" s="684"/>
      <c r="V952" s="684"/>
      <c r="W952" s="684"/>
      <c r="X952" s="684"/>
      <c r="Y952" s="684"/>
      <c r="Z952" s="684"/>
      <c r="AA952" s="684"/>
      <c r="AB952" s="684"/>
      <c r="AC952" s="684"/>
      <c r="AD952" s="684"/>
      <c r="AE952" s="684"/>
      <c r="AF952" s="684"/>
      <c r="AG952" s="684"/>
      <c r="AH952" s="684"/>
      <c r="AI952" s="684"/>
      <c r="AJ952" s="684"/>
      <c r="AK952" s="684"/>
      <c r="AL952" s="684"/>
      <c r="AM952" s="684"/>
      <c r="AN952" s="684"/>
      <c r="AO952" s="685"/>
    </row>
    <row r="953" spans="2:41" ht="13.35" customHeight="1">
      <c r="B953" s="135"/>
      <c r="I953" s="136"/>
      <c r="J953" s="135"/>
      <c r="M953" s="136"/>
      <c r="N953" s="135" t="s">
        <v>32</v>
      </c>
      <c r="Q953" s="136"/>
      <c r="R953" s="686"/>
      <c r="S953" s="687"/>
      <c r="T953" s="687"/>
      <c r="U953" s="687"/>
      <c r="V953" s="687"/>
      <c r="W953" s="687"/>
      <c r="X953" s="687"/>
      <c r="Y953" s="687"/>
      <c r="Z953" s="687"/>
      <c r="AA953" s="687"/>
      <c r="AB953" s="687"/>
      <c r="AC953" s="687"/>
      <c r="AD953" s="687"/>
      <c r="AE953" s="687"/>
      <c r="AF953" s="687"/>
      <c r="AG953" s="687"/>
      <c r="AH953" s="687"/>
      <c r="AI953" s="687"/>
      <c r="AJ953" s="687"/>
      <c r="AK953" s="687"/>
      <c r="AL953" s="687"/>
      <c r="AM953" s="687"/>
      <c r="AN953" s="687"/>
      <c r="AO953" s="688"/>
    </row>
    <row r="954" spans="2:41" ht="3.75" customHeight="1">
      <c r="B954" s="135"/>
      <c r="I954" s="136"/>
      <c r="J954" s="135"/>
      <c r="M954" s="136"/>
      <c r="N954" s="140"/>
      <c r="O954" s="141"/>
      <c r="P954" s="141"/>
      <c r="Q954" s="142"/>
      <c r="R954" s="689"/>
      <c r="S954" s="690"/>
      <c r="T954" s="690"/>
      <c r="U954" s="690"/>
      <c r="V954" s="690"/>
      <c r="W954" s="690"/>
      <c r="X954" s="690"/>
      <c r="Y954" s="690"/>
      <c r="Z954" s="690"/>
      <c r="AA954" s="690"/>
      <c r="AB954" s="690"/>
      <c r="AC954" s="690"/>
      <c r="AD954" s="690"/>
      <c r="AE954" s="690"/>
      <c r="AF954" s="690"/>
      <c r="AG954" s="690"/>
      <c r="AH954" s="690"/>
      <c r="AI954" s="690"/>
      <c r="AJ954" s="690"/>
      <c r="AK954" s="690"/>
      <c r="AL954" s="690"/>
      <c r="AM954" s="690"/>
      <c r="AN954" s="690"/>
      <c r="AO954" s="691"/>
    </row>
    <row r="955" spans="2:41" ht="3.75" customHeight="1">
      <c r="B955" s="135"/>
      <c r="I955" s="136"/>
      <c r="J955" s="130"/>
      <c r="K955" s="131"/>
      <c r="L955" s="131"/>
      <c r="M955" s="132"/>
      <c r="N955" s="130"/>
      <c r="O955" s="131"/>
      <c r="P955" s="131"/>
      <c r="Q955" s="132"/>
      <c r="R955" s="130"/>
      <c r="S955" s="131"/>
      <c r="T955" s="131"/>
      <c r="U955" s="131"/>
      <c r="V955" s="131"/>
      <c r="W955" s="131"/>
      <c r="X955" s="131"/>
      <c r="Y955" s="131"/>
      <c r="Z955" s="131"/>
      <c r="AA955" s="132"/>
      <c r="AB955" s="130"/>
      <c r="AC955" s="131"/>
      <c r="AD955" s="131"/>
      <c r="AE955" s="132"/>
      <c r="AF955" s="131"/>
      <c r="AG955" s="131"/>
      <c r="AH955" s="131"/>
      <c r="AI955" s="131"/>
      <c r="AJ955" s="131"/>
      <c r="AK955" s="131"/>
      <c r="AL955" s="131"/>
      <c r="AM955" s="131"/>
      <c r="AN955" s="131"/>
      <c r="AO955" s="132"/>
    </row>
    <row r="956" spans="2:41" ht="13.35" customHeight="1">
      <c r="B956" s="135"/>
      <c r="I956" s="136"/>
      <c r="J956" s="135" t="s">
        <v>4011</v>
      </c>
      <c r="M956" s="136"/>
      <c r="N956" s="135" t="s">
        <v>27</v>
      </c>
      <c r="Q956" s="136"/>
      <c r="R956" s="135"/>
      <c r="S956" s="692"/>
      <c r="T956" s="693"/>
      <c r="U956" s="693"/>
      <c r="V956" s="693"/>
      <c r="W956" s="693"/>
      <c r="X956" s="693"/>
      <c r="Y956" s="693"/>
      <c r="Z956" s="693"/>
      <c r="AA956" s="694"/>
      <c r="AB956" s="135" t="s">
        <v>28</v>
      </c>
      <c r="AE956" s="136"/>
      <c r="AF956" s="135"/>
      <c r="AG956" s="695"/>
      <c r="AH956" s="693"/>
      <c r="AI956" s="693"/>
      <c r="AJ956" s="693"/>
      <c r="AK956" s="693"/>
      <c r="AL956" s="693"/>
      <c r="AM956" s="693"/>
      <c r="AN956" s="693"/>
      <c r="AO956" s="694"/>
    </row>
    <row r="957" spans="2:41" ht="3.75" customHeight="1">
      <c r="B957" s="135"/>
      <c r="I957" s="136"/>
      <c r="J957" s="135"/>
      <c r="M957" s="136"/>
      <c r="N957" s="140"/>
      <c r="O957" s="141"/>
      <c r="P957" s="141"/>
      <c r="Q957" s="142"/>
      <c r="R957" s="140"/>
      <c r="S957" s="141"/>
      <c r="T957" s="141"/>
      <c r="U957" s="141"/>
      <c r="V957" s="141"/>
      <c r="W957" s="141"/>
      <c r="X957" s="141"/>
      <c r="Y957" s="141"/>
      <c r="Z957" s="141"/>
      <c r="AA957" s="142"/>
      <c r="AB957" s="140"/>
      <c r="AC957" s="141"/>
      <c r="AD957" s="141"/>
      <c r="AE957" s="142"/>
      <c r="AF957" s="141"/>
      <c r="AG957" s="141"/>
      <c r="AH957" s="141"/>
      <c r="AI957" s="141"/>
      <c r="AJ957" s="141"/>
      <c r="AK957" s="141"/>
      <c r="AL957" s="141"/>
      <c r="AM957" s="141"/>
      <c r="AN957" s="141"/>
      <c r="AO957" s="142"/>
    </row>
    <row r="958" spans="2:41" ht="3.75" customHeight="1">
      <c r="B958" s="135"/>
      <c r="I958" s="136"/>
      <c r="J958" s="135"/>
      <c r="M958" s="136"/>
      <c r="N958" s="130"/>
      <c r="O958" s="131"/>
      <c r="P958" s="131"/>
      <c r="Q958" s="132"/>
      <c r="R958" s="130"/>
      <c r="S958" s="131"/>
      <c r="T958" s="131"/>
      <c r="U958" s="131"/>
      <c r="V958" s="131"/>
      <c r="W958" s="131"/>
      <c r="X958" s="131"/>
      <c r="Y958" s="131"/>
      <c r="Z958" s="131"/>
      <c r="AA958" s="132"/>
      <c r="AB958" s="130"/>
      <c r="AC958" s="131"/>
      <c r="AD958" s="131"/>
      <c r="AE958" s="132"/>
      <c r="AF958" s="130"/>
      <c r="AG958" s="131"/>
      <c r="AH958" s="131"/>
      <c r="AI958" s="131"/>
      <c r="AJ958" s="131"/>
      <c r="AK958" s="131"/>
      <c r="AL958" s="131"/>
      <c r="AM958" s="131"/>
      <c r="AN958" s="131"/>
      <c r="AO958" s="132"/>
    </row>
    <row r="959" spans="2:41" ht="13.35" customHeight="1">
      <c r="B959" s="135"/>
      <c r="I959" s="136"/>
      <c r="J959" s="135"/>
      <c r="M959" s="136"/>
      <c r="N959" s="135" t="s">
        <v>3990</v>
      </c>
      <c r="Q959" s="136"/>
      <c r="R959" s="135"/>
      <c r="S959" s="696"/>
      <c r="T959" s="694"/>
      <c r="V959" s="146"/>
      <c r="W959" s="124" t="s">
        <v>12</v>
      </c>
      <c r="X959" s="146"/>
      <c r="Y959" s="124" t="s">
        <v>11</v>
      </c>
      <c r="Z959" s="146"/>
      <c r="AA959" s="136" t="s">
        <v>364</v>
      </c>
      <c r="AB959" s="135" t="s">
        <v>66</v>
      </c>
      <c r="AE959" s="136"/>
      <c r="AF959" s="135"/>
      <c r="AG959" s="696"/>
      <c r="AH959" s="694"/>
      <c r="AJ959" s="146"/>
      <c r="AK959" s="124" t="s">
        <v>12</v>
      </c>
      <c r="AL959" s="146"/>
      <c r="AM959" s="124" t="s">
        <v>11</v>
      </c>
      <c r="AN959" s="146"/>
      <c r="AO959" s="136" t="s">
        <v>364</v>
      </c>
    </row>
    <row r="960" spans="2:41" ht="3.75" customHeight="1">
      <c r="B960" s="135"/>
      <c r="I960" s="136"/>
      <c r="J960" s="135"/>
      <c r="M960" s="136"/>
      <c r="N960" s="140"/>
      <c r="O960" s="141"/>
      <c r="P960" s="141"/>
      <c r="Q960" s="142"/>
      <c r="R960" s="140"/>
      <c r="S960" s="141"/>
      <c r="T960" s="141"/>
      <c r="U960" s="141"/>
      <c r="V960" s="141"/>
      <c r="W960" s="141"/>
      <c r="X960" s="141"/>
      <c r="Y960" s="141"/>
      <c r="Z960" s="141"/>
      <c r="AA960" s="142"/>
      <c r="AB960" s="140"/>
      <c r="AC960" s="141"/>
      <c r="AD960" s="141"/>
      <c r="AE960" s="142"/>
      <c r="AF960" s="140"/>
      <c r="AG960" s="141"/>
      <c r="AH960" s="141"/>
      <c r="AI960" s="141"/>
      <c r="AJ960" s="141"/>
      <c r="AK960" s="141"/>
      <c r="AL960" s="141"/>
      <c r="AM960" s="141"/>
      <c r="AN960" s="141"/>
      <c r="AO960" s="142"/>
    </row>
    <row r="961" spans="2:41" ht="3.75" customHeight="1">
      <c r="B961" s="135"/>
      <c r="I961" s="136"/>
      <c r="J961" s="135"/>
      <c r="M961" s="136"/>
      <c r="N961" s="130"/>
      <c r="O961" s="131"/>
      <c r="P961" s="131"/>
      <c r="Q961" s="132"/>
      <c r="R961" s="697">
        <f>新_変更_3!J335</f>
        <v>0</v>
      </c>
      <c r="S961" s="684"/>
      <c r="T961" s="684"/>
      <c r="U961" s="684"/>
      <c r="V961" s="684"/>
      <c r="W961" s="684"/>
      <c r="X961" s="684"/>
      <c r="Y961" s="684"/>
      <c r="Z961" s="684"/>
      <c r="AA961" s="684"/>
      <c r="AB961" s="684"/>
      <c r="AC961" s="684"/>
      <c r="AD961" s="684"/>
      <c r="AE961" s="684"/>
      <c r="AF961" s="684"/>
      <c r="AG961" s="684"/>
      <c r="AH961" s="684"/>
      <c r="AI961" s="684"/>
      <c r="AJ961" s="685"/>
      <c r="AK961" s="131"/>
      <c r="AL961" s="131"/>
      <c r="AM961" s="131"/>
      <c r="AN961" s="131"/>
      <c r="AO961" s="132"/>
    </row>
    <row r="962" spans="2:41" ht="13.35" customHeight="1">
      <c r="B962" s="135"/>
      <c r="I962" s="136"/>
      <c r="J962" s="135"/>
      <c r="M962" s="136"/>
      <c r="N962" s="135" t="s">
        <v>8</v>
      </c>
      <c r="Q962" s="136"/>
      <c r="R962" s="686"/>
      <c r="S962" s="687"/>
      <c r="T962" s="687"/>
      <c r="U962" s="687"/>
      <c r="V962" s="687"/>
      <c r="W962" s="687"/>
      <c r="X962" s="687"/>
      <c r="Y962" s="687"/>
      <c r="Z962" s="687"/>
      <c r="AA962" s="687"/>
      <c r="AB962" s="687"/>
      <c r="AC962" s="687"/>
      <c r="AD962" s="687"/>
      <c r="AE962" s="687"/>
      <c r="AF962" s="687"/>
      <c r="AG962" s="687"/>
      <c r="AH962" s="687"/>
      <c r="AI962" s="687"/>
      <c r="AJ962" s="688"/>
      <c r="AL962" s="147" t="s">
        <v>13</v>
      </c>
      <c r="AM962" s="124" t="s">
        <v>29</v>
      </c>
      <c r="AO962" s="136"/>
    </row>
    <row r="963" spans="2:41" ht="3.75" customHeight="1">
      <c r="B963" s="135"/>
      <c r="I963" s="136"/>
      <c r="J963" s="135"/>
      <c r="M963" s="136"/>
      <c r="N963" s="140"/>
      <c r="O963" s="141"/>
      <c r="P963" s="141"/>
      <c r="Q963" s="142"/>
      <c r="R963" s="689"/>
      <c r="S963" s="690"/>
      <c r="T963" s="690"/>
      <c r="U963" s="690"/>
      <c r="V963" s="690"/>
      <c r="W963" s="690"/>
      <c r="X963" s="690"/>
      <c r="Y963" s="690"/>
      <c r="Z963" s="690"/>
      <c r="AA963" s="690"/>
      <c r="AB963" s="690"/>
      <c r="AC963" s="690"/>
      <c r="AD963" s="690"/>
      <c r="AE963" s="690"/>
      <c r="AF963" s="690"/>
      <c r="AG963" s="690"/>
      <c r="AH963" s="690"/>
      <c r="AI963" s="690"/>
      <c r="AJ963" s="691"/>
      <c r="AK963" s="141"/>
      <c r="AL963" s="141"/>
      <c r="AM963" s="141"/>
      <c r="AN963" s="141"/>
      <c r="AO963" s="142"/>
    </row>
    <row r="964" spans="2:41" ht="3.75" hidden="1" customHeight="1">
      <c r="B964" s="135"/>
      <c r="I964" s="136"/>
      <c r="J964" s="135"/>
      <c r="M964" s="136"/>
      <c r="N964" s="644"/>
      <c r="O964" s="645"/>
      <c r="P964" s="645"/>
      <c r="Q964" s="646"/>
      <c r="R964" s="679"/>
      <c r="S964" s="671"/>
      <c r="T964" s="671"/>
      <c r="U964" s="671"/>
      <c r="V964" s="671"/>
      <c r="W964" s="671"/>
      <c r="X964" s="671"/>
      <c r="Y964" s="671"/>
      <c r="Z964" s="671"/>
      <c r="AA964" s="671"/>
      <c r="AB964" s="671"/>
      <c r="AC964" s="671"/>
      <c r="AD964" s="671"/>
      <c r="AE964" s="671"/>
      <c r="AF964" s="671"/>
      <c r="AG964" s="671"/>
      <c r="AH964" s="671"/>
      <c r="AI964" s="671"/>
      <c r="AJ964" s="671"/>
      <c r="AK964" s="671"/>
      <c r="AL964" s="671"/>
      <c r="AM964" s="671"/>
      <c r="AN964" s="671"/>
      <c r="AO964" s="672"/>
    </row>
    <row r="965" spans="2:41" ht="13.35" hidden="1" customHeight="1">
      <c r="B965" s="135"/>
      <c r="I965" s="136"/>
      <c r="J965" s="135"/>
      <c r="M965" s="136"/>
      <c r="N965" s="629" t="s">
        <v>61</v>
      </c>
      <c r="O965" s="630"/>
      <c r="P965" s="630"/>
      <c r="Q965" s="632"/>
      <c r="R965" s="673"/>
      <c r="S965" s="674"/>
      <c r="T965" s="674"/>
      <c r="U965" s="674"/>
      <c r="V965" s="674"/>
      <c r="W965" s="674"/>
      <c r="X965" s="674"/>
      <c r="Y965" s="674"/>
      <c r="Z965" s="674"/>
      <c r="AA965" s="674"/>
      <c r="AB965" s="674"/>
      <c r="AC965" s="674"/>
      <c r="AD965" s="674"/>
      <c r="AE965" s="674"/>
      <c r="AF965" s="674"/>
      <c r="AG965" s="674"/>
      <c r="AH965" s="674"/>
      <c r="AI965" s="674"/>
      <c r="AJ965" s="674"/>
      <c r="AK965" s="674"/>
      <c r="AL965" s="674"/>
      <c r="AM965" s="674"/>
      <c r="AN965" s="674"/>
      <c r="AO965" s="675"/>
    </row>
    <row r="966" spans="2:41" ht="3.75" hidden="1" customHeight="1">
      <c r="B966" s="135"/>
      <c r="I966" s="136"/>
      <c r="J966" s="135"/>
      <c r="M966" s="136"/>
      <c r="N966" s="629"/>
      <c r="O966" s="630"/>
      <c r="P966" s="630"/>
      <c r="Q966" s="632"/>
      <c r="R966" s="676"/>
      <c r="S966" s="677"/>
      <c r="T966" s="677"/>
      <c r="U966" s="677"/>
      <c r="V966" s="677"/>
      <c r="W966" s="677"/>
      <c r="X966" s="677"/>
      <c r="Y966" s="677"/>
      <c r="Z966" s="677"/>
      <c r="AA966" s="677"/>
      <c r="AB966" s="677"/>
      <c r="AC966" s="677"/>
      <c r="AD966" s="677"/>
      <c r="AE966" s="677"/>
      <c r="AF966" s="677"/>
      <c r="AG966" s="677"/>
      <c r="AH966" s="677"/>
      <c r="AI966" s="677"/>
      <c r="AJ966" s="677"/>
      <c r="AK966" s="677"/>
      <c r="AL966" s="677"/>
      <c r="AM966" s="677"/>
      <c r="AN966" s="677"/>
      <c r="AO966" s="678"/>
    </row>
    <row r="967" spans="2:41" ht="3.75" hidden="1" customHeight="1">
      <c r="B967" s="135"/>
      <c r="I967" s="136"/>
      <c r="J967" s="135"/>
      <c r="N967" s="644"/>
      <c r="O967" s="645"/>
      <c r="P967" s="645"/>
      <c r="Q967" s="646"/>
      <c r="R967" s="630"/>
      <c r="S967" s="630"/>
      <c r="T967" s="630"/>
      <c r="U967" s="698"/>
      <c r="V967" s="699"/>
      <c r="W967" s="699"/>
      <c r="X967" s="700"/>
      <c r="Y967" s="645"/>
      <c r="Z967" s="707"/>
      <c r="AA967" s="699"/>
      <c r="AB967" s="699"/>
      <c r="AC967" s="708"/>
      <c r="AD967" s="630"/>
      <c r="AE967" s="630"/>
      <c r="AF967" s="630"/>
      <c r="AG967" s="679"/>
      <c r="AH967" s="671"/>
      <c r="AI967" s="671"/>
      <c r="AJ967" s="671"/>
      <c r="AK967" s="671"/>
      <c r="AL967" s="671"/>
      <c r="AM967" s="671"/>
      <c r="AN967" s="671"/>
      <c r="AO967" s="672"/>
    </row>
    <row r="968" spans="2:41" ht="13.35" hidden="1" customHeight="1">
      <c r="B968" s="135"/>
      <c r="I968" s="136"/>
      <c r="J968" s="135"/>
      <c r="N968" s="629"/>
      <c r="O968" s="630"/>
      <c r="P968" s="630"/>
      <c r="Q968" s="632"/>
      <c r="R968" s="630" t="s">
        <v>15</v>
      </c>
      <c r="S968" s="630"/>
      <c r="T968" s="630"/>
      <c r="U968" s="701"/>
      <c r="V968" s="702"/>
      <c r="W968" s="702"/>
      <c r="X968" s="703"/>
      <c r="Y968" s="662" t="s">
        <v>359</v>
      </c>
      <c r="Z968" s="709"/>
      <c r="AA968" s="702"/>
      <c r="AB968" s="702"/>
      <c r="AC968" s="710"/>
      <c r="AD968" s="630" t="s">
        <v>56</v>
      </c>
      <c r="AE968" s="630"/>
      <c r="AF968" s="630"/>
      <c r="AG968" s="673"/>
      <c r="AH968" s="674"/>
      <c r="AI968" s="674"/>
      <c r="AJ968" s="674"/>
      <c r="AK968" s="674"/>
      <c r="AL968" s="674"/>
      <c r="AM968" s="674"/>
      <c r="AN968" s="674"/>
      <c r="AO968" s="675"/>
    </row>
    <row r="969" spans="2:41" ht="3.75" hidden="1" customHeight="1">
      <c r="B969" s="135"/>
      <c r="I969" s="136"/>
      <c r="J969" s="135"/>
      <c r="N969" s="629"/>
      <c r="O969" s="630"/>
      <c r="P969" s="630"/>
      <c r="Q969" s="632"/>
      <c r="R969" s="639"/>
      <c r="S969" s="639"/>
      <c r="T969" s="639"/>
      <c r="U969" s="704"/>
      <c r="V969" s="705"/>
      <c r="W969" s="705"/>
      <c r="X969" s="706"/>
      <c r="Y969" s="639"/>
      <c r="Z969" s="711"/>
      <c r="AA969" s="705"/>
      <c r="AB969" s="705"/>
      <c r="AC969" s="712"/>
      <c r="AD969" s="639"/>
      <c r="AE969" s="639"/>
      <c r="AF969" s="639"/>
      <c r="AG969" s="676"/>
      <c r="AH969" s="677"/>
      <c r="AI969" s="677"/>
      <c r="AJ969" s="677"/>
      <c r="AK969" s="677"/>
      <c r="AL969" s="677"/>
      <c r="AM969" s="677"/>
      <c r="AN969" s="677"/>
      <c r="AO969" s="678"/>
    </row>
    <row r="970" spans="2:41" ht="3.75" hidden="1" customHeight="1">
      <c r="B970" s="135"/>
      <c r="I970" s="136"/>
      <c r="J970" s="135"/>
      <c r="N970" s="629"/>
      <c r="O970" s="630"/>
      <c r="P970" s="630"/>
      <c r="Q970" s="632"/>
      <c r="R970" s="645"/>
      <c r="S970" s="645"/>
      <c r="T970" s="646"/>
      <c r="U970" s="679"/>
      <c r="V970" s="671"/>
      <c r="W970" s="671"/>
      <c r="X970" s="671"/>
      <c r="Y970" s="671"/>
      <c r="Z970" s="671"/>
      <c r="AA970" s="671"/>
      <c r="AB970" s="671"/>
      <c r="AC970" s="672"/>
      <c r="AD970" s="644"/>
      <c r="AE970" s="645"/>
      <c r="AF970" s="646"/>
      <c r="AG970" s="679"/>
      <c r="AH970" s="671"/>
      <c r="AI970" s="671"/>
      <c r="AJ970" s="671"/>
      <c r="AK970" s="671"/>
      <c r="AL970" s="671"/>
      <c r="AM970" s="671"/>
      <c r="AN970" s="671"/>
      <c r="AO970" s="672"/>
    </row>
    <row r="971" spans="2:41" ht="13.35" hidden="1" customHeight="1">
      <c r="B971" s="135"/>
      <c r="I971" s="136"/>
      <c r="N971" s="629" t="s">
        <v>23</v>
      </c>
      <c r="O971" s="630"/>
      <c r="P971" s="630"/>
      <c r="Q971" s="632"/>
      <c r="R971" s="630" t="s">
        <v>17</v>
      </c>
      <c r="S971" s="630"/>
      <c r="T971" s="632"/>
      <c r="U971" s="673"/>
      <c r="V971" s="674"/>
      <c r="W971" s="674"/>
      <c r="X971" s="674"/>
      <c r="Y971" s="674"/>
      <c r="Z971" s="674"/>
      <c r="AA971" s="674"/>
      <c r="AB971" s="674"/>
      <c r="AC971" s="675"/>
      <c r="AD971" s="629" t="s">
        <v>18</v>
      </c>
      <c r="AE971" s="630"/>
      <c r="AF971" s="632"/>
      <c r="AG971" s="673"/>
      <c r="AH971" s="674"/>
      <c r="AI971" s="674"/>
      <c r="AJ971" s="674"/>
      <c r="AK971" s="674"/>
      <c r="AL971" s="674"/>
      <c r="AM971" s="674"/>
      <c r="AN971" s="674"/>
      <c r="AO971" s="675"/>
    </row>
    <row r="972" spans="2:41" ht="3.75" hidden="1" customHeight="1">
      <c r="B972" s="135"/>
      <c r="I972" s="136"/>
      <c r="J972" s="135"/>
      <c r="N972" s="629"/>
      <c r="O972" s="630"/>
      <c r="P972" s="630"/>
      <c r="Q972" s="632"/>
      <c r="R972" s="639"/>
      <c r="S972" s="639"/>
      <c r="T972" s="640"/>
      <c r="U972" s="676"/>
      <c r="V972" s="677"/>
      <c r="W972" s="677"/>
      <c r="X972" s="677"/>
      <c r="Y972" s="677"/>
      <c r="Z972" s="677"/>
      <c r="AA972" s="677"/>
      <c r="AB972" s="677"/>
      <c r="AC972" s="678"/>
      <c r="AD972" s="638"/>
      <c r="AE972" s="639"/>
      <c r="AF972" s="640"/>
      <c r="AG972" s="676"/>
      <c r="AH972" s="677"/>
      <c r="AI972" s="677"/>
      <c r="AJ972" s="677"/>
      <c r="AK972" s="677"/>
      <c r="AL972" s="677"/>
      <c r="AM972" s="677"/>
      <c r="AN972" s="677"/>
      <c r="AO972" s="678"/>
    </row>
    <row r="973" spans="2:41" ht="3.75" hidden="1" customHeight="1">
      <c r="B973" s="135"/>
      <c r="I973" s="136"/>
      <c r="J973" s="135"/>
      <c r="N973" s="629"/>
      <c r="O973" s="630"/>
      <c r="P973" s="630"/>
      <c r="Q973" s="632"/>
      <c r="R973" s="645"/>
      <c r="S973" s="645"/>
      <c r="T973" s="646"/>
      <c r="U973" s="679"/>
      <c r="V973" s="671"/>
      <c r="W973" s="671"/>
      <c r="X973" s="671"/>
      <c r="Y973" s="671"/>
      <c r="Z973" s="671"/>
      <c r="AA973" s="671"/>
      <c r="AB973" s="671"/>
      <c r="AC973" s="672"/>
      <c r="AD973" s="644"/>
      <c r="AE973" s="645"/>
      <c r="AF973" s="646"/>
      <c r="AG973" s="679"/>
      <c r="AH973" s="671"/>
      <c r="AI973" s="671"/>
      <c r="AJ973" s="671"/>
      <c r="AK973" s="671"/>
      <c r="AL973" s="671"/>
      <c r="AM973" s="671"/>
      <c r="AN973" s="671"/>
      <c r="AO973" s="672"/>
    </row>
    <row r="974" spans="2:41" ht="13.35" hidden="1" customHeight="1">
      <c r="B974" s="135"/>
      <c r="I974" s="136"/>
      <c r="J974" s="135"/>
      <c r="N974" s="629"/>
      <c r="O974" s="630"/>
      <c r="P974" s="630"/>
      <c r="Q974" s="632"/>
      <c r="R974" s="630" t="s">
        <v>19</v>
      </c>
      <c r="S974" s="630"/>
      <c r="T974" s="632"/>
      <c r="U974" s="673"/>
      <c r="V974" s="674"/>
      <c r="W974" s="674"/>
      <c r="X974" s="674"/>
      <c r="Y974" s="674"/>
      <c r="Z974" s="674"/>
      <c r="AA974" s="674"/>
      <c r="AB974" s="674"/>
      <c r="AC974" s="675"/>
      <c r="AD974" s="629" t="s">
        <v>20</v>
      </c>
      <c r="AE974" s="630"/>
      <c r="AF974" s="632"/>
      <c r="AG974" s="673"/>
      <c r="AH974" s="674"/>
      <c r="AI974" s="674"/>
      <c r="AJ974" s="674"/>
      <c r="AK974" s="674"/>
      <c r="AL974" s="674"/>
      <c r="AM974" s="674"/>
      <c r="AN974" s="674"/>
      <c r="AO974" s="675"/>
    </row>
    <row r="975" spans="2:41" ht="3.75" hidden="1" customHeight="1">
      <c r="B975" s="135"/>
      <c r="I975" s="136"/>
      <c r="J975" s="135"/>
      <c r="N975" s="638"/>
      <c r="O975" s="639"/>
      <c r="P975" s="639"/>
      <c r="Q975" s="640"/>
      <c r="R975" s="639"/>
      <c r="S975" s="639"/>
      <c r="T975" s="640"/>
      <c r="U975" s="676"/>
      <c r="V975" s="677"/>
      <c r="W975" s="677"/>
      <c r="X975" s="677"/>
      <c r="Y975" s="677"/>
      <c r="Z975" s="677"/>
      <c r="AA975" s="677"/>
      <c r="AB975" s="677"/>
      <c r="AC975" s="678"/>
      <c r="AD975" s="638"/>
      <c r="AE975" s="639"/>
      <c r="AF975" s="640"/>
      <c r="AG975" s="676"/>
      <c r="AH975" s="677"/>
      <c r="AI975" s="677"/>
      <c r="AJ975" s="677"/>
      <c r="AK975" s="677"/>
      <c r="AL975" s="677"/>
      <c r="AM975" s="677"/>
      <c r="AN975" s="677"/>
      <c r="AO975" s="678"/>
    </row>
    <row r="976" spans="2:41" ht="3.75" hidden="1" customHeight="1">
      <c r="B976" s="135"/>
      <c r="I976" s="136"/>
      <c r="J976" s="135"/>
      <c r="M976" s="136"/>
      <c r="N976" s="629"/>
      <c r="O976" s="630"/>
      <c r="P976" s="630"/>
      <c r="Q976" s="632"/>
      <c r="R976" s="644"/>
      <c r="S976" s="645"/>
      <c r="T976" s="645"/>
      <c r="U976" s="645"/>
      <c r="V976" s="645"/>
      <c r="W976" s="645"/>
      <c r="X976" s="645"/>
      <c r="Y976" s="645"/>
      <c r="Z976" s="645"/>
      <c r="AA976" s="645"/>
      <c r="AB976" s="645"/>
      <c r="AC976" s="645"/>
      <c r="AD976" s="645"/>
      <c r="AE976" s="645"/>
      <c r="AF976" s="645"/>
      <c r="AG976" s="645"/>
      <c r="AH976" s="645"/>
      <c r="AI976" s="645"/>
      <c r="AJ976" s="645"/>
      <c r="AK976" s="645"/>
      <c r="AL976" s="645"/>
      <c r="AM976" s="645"/>
      <c r="AN976" s="645"/>
      <c r="AO976" s="646"/>
    </row>
    <row r="977" spans="2:41" ht="13.35" hidden="1" customHeight="1">
      <c r="B977" s="135"/>
      <c r="I977" s="136"/>
      <c r="J977" s="135"/>
      <c r="M977" s="136"/>
      <c r="N977" s="629" t="s">
        <v>111</v>
      </c>
      <c r="O977" s="630"/>
      <c r="P977" s="630"/>
      <c r="Q977" s="632"/>
      <c r="R977" s="629"/>
      <c r="S977" s="680"/>
      <c r="T977" s="681"/>
      <c r="U977" s="630"/>
      <c r="V977" s="647"/>
      <c r="W977" s="630" t="s">
        <v>12</v>
      </c>
      <c r="X977" s="647"/>
      <c r="Y977" s="630" t="s">
        <v>11</v>
      </c>
      <c r="Z977" s="647"/>
      <c r="AA977" s="630" t="s">
        <v>364</v>
      </c>
      <c r="AB977" s="630"/>
      <c r="AC977" s="630"/>
      <c r="AD977" s="630"/>
      <c r="AE977" s="630"/>
      <c r="AF977" s="630"/>
      <c r="AG977" s="630"/>
      <c r="AH977" s="630"/>
      <c r="AI977" s="630"/>
      <c r="AJ977" s="630"/>
      <c r="AK977" s="630"/>
      <c r="AL977" s="630"/>
      <c r="AM977" s="630"/>
      <c r="AN977" s="630"/>
      <c r="AO977" s="632"/>
    </row>
    <row r="978" spans="2:41" ht="3.75" hidden="1" customHeight="1">
      <c r="B978" s="135"/>
      <c r="I978" s="136"/>
      <c r="J978" s="135"/>
      <c r="M978" s="136"/>
      <c r="N978" s="629"/>
      <c r="O978" s="630"/>
      <c r="P978" s="630"/>
      <c r="Q978" s="632"/>
      <c r="R978" s="629"/>
      <c r="S978" s="630"/>
      <c r="T978" s="630"/>
      <c r="U978" s="630"/>
      <c r="V978" s="630"/>
      <c r="W978" s="630"/>
      <c r="X978" s="630"/>
      <c r="Y978" s="630"/>
      <c r="Z978" s="630"/>
      <c r="AA978" s="630"/>
      <c r="AB978" s="630"/>
      <c r="AC978" s="630"/>
      <c r="AD978" s="630"/>
      <c r="AE978" s="630"/>
      <c r="AF978" s="630"/>
      <c r="AG978" s="630"/>
      <c r="AH978" s="630"/>
      <c r="AI978" s="630"/>
      <c r="AJ978" s="630"/>
      <c r="AK978" s="630"/>
      <c r="AL978" s="630"/>
      <c r="AM978" s="630"/>
      <c r="AN978" s="630"/>
      <c r="AO978" s="632"/>
    </row>
    <row r="979" spans="2:41" ht="3.75" hidden="1" customHeight="1">
      <c r="B979" s="135"/>
      <c r="I979" s="136"/>
      <c r="J979" s="135"/>
      <c r="M979" s="136"/>
      <c r="N979" s="644"/>
      <c r="O979" s="645"/>
      <c r="P979" s="645"/>
      <c r="Q979" s="645"/>
      <c r="R979" s="713"/>
      <c r="S979" s="716"/>
      <c r="T979" s="645"/>
      <c r="U979" s="698"/>
      <c r="V979" s="644"/>
      <c r="W979" s="645"/>
      <c r="X979" s="645"/>
      <c r="Y979" s="645"/>
      <c r="Z979" s="645"/>
      <c r="AA979" s="645"/>
      <c r="AB979" s="645"/>
      <c r="AC979" s="645"/>
      <c r="AD979" s="645"/>
      <c r="AE979" s="645"/>
      <c r="AF979" s="645"/>
      <c r="AG979" s="645"/>
      <c r="AH979" s="649"/>
      <c r="AI979" s="649"/>
      <c r="AJ979" s="645"/>
      <c r="AK979" s="651"/>
      <c r="AL979" s="645"/>
      <c r="AM979" s="645"/>
      <c r="AN979" s="645"/>
      <c r="AO979" s="646"/>
    </row>
    <row r="980" spans="2:41" ht="13.35" hidden="1" customHeight="1">
      <c r="B980" s="135"/>
      <c r="I980" s="136"/>
      <c r="J980" s="135"/>
      <c r="M980" s="136"/>
      <c r="N980" s="629" t="s">
        <v>30</v>
      </c>
      <c r="O980" s="630"/>
      <c r="P980" s="630"/>
      <c r="Q980" s="630"/>
      <c r="R980" s="714"/>
      <c r="S980" s="717"/>
      <c r="T980" s="630" t="s">
        <v>388</v>
      </c>
      <c r="U980" s="701"/>
      <c r="V980" s="629" t="s">
        <v>112</v>
      </c>
      <c r="W980" s="630"/>
      <c r="X980" s="630"/>
      <c r="Y980" s="630"/>
      <c r="Z980" s="630"/>
      <c r="AA980" s="630"/>
      <c r="AB980" s="630"/>
      <c r="AC980" s="630"/>
      <c r="AD980" s="630"/>
      <c r="AE980" s="630"/>
      <c r="AF980" s="630"/>
      <c r="AG980" s="630"/>
      <c r="AH980" s="636"/>
      <c r="AI980" s="636"/>
      <c r="AJ980" s="630"/>
      <c r="AK980" s="654"/>
      <c r="AL980" s="630"/>
      <c r="AM980" s="630"/>
      <c r="AN980" s="630"/>
      <c r="AO980" s="632"/>
    </row>
    <row r="981" spans="2:41" ht="3.75" hidden="1" customHeight="1">
      <c r="B981" s="135"/>
      <c r="I981" s="136"/>
      <c r="J981" s="135"/>
      <c r="M981" s="136"/>
      <c r="N981" s="629"/>
      <c r="O981" s="630"/>
      <c r="P981" s="630"/>
      <c r="Q981" s="630"/>
      <c r="R981" s="715"/>
      <c r="S981" s="718"/>
      <c r="T981" s="639"/>
      <c r="U981" s="704"/>
      <c r="V981" s="638"/>
      <c r="W981" s="639"/>
      <c r="X981" s="639"/>
      <c r="Y981" s="639"/>
      <c r="Z981" s="639"/>
      <c r="AA981" s="639"/>
      <c r="AB981" s="639"/>
      <c r="AC981" s="639"/>
      <c r="AD981" s="639"/>
      <c r="AE981" s="639"/>
      <c r="AF981" s="639"/>
      <c r="AG981" s="639"/>
      <c r="AH981" s="642"/>
      <c r="AI981" s="642"/>
      <c r="AJ981" s="639"/>
      <c r="AK981" s="657"/>
      <c r="AL981" s="639"/>
      <c r="AM981" s="639"/>
      <c r="AN981" s="639"/>
      <c r="AO981" s="640"/>
    </row>
    <row r="982" spans="2:41" ht="3.75" hidden="1" customHeight="1">
      <c r="B982" s="135"/>
      <c r="I982" s="136"/>
      <c r="J982" s="135"/>
      <c r="M982" s="136"/>
      <c r="N982" s="644"/>
      <c r="O982" s="645"/>
      <c r="P982" s="645"/>
      <c r="Q982" s="646"/>
      <c r="R982" s="670"/>
      <c r="S982" s="671"/>
      <c r="T982" s="671"/>
      <c r="U982" s="672"/>
      <c r="V982" s="673"/>
      <c r="W982" s="675"/>
      <c r="X982" s="679"/>
      <c r="Y982" s="671"/>
      <c r="Z982" s="671"/>
      <c r="AA982" s="672"/>
      <c r="AB982" s="630"/>
      <c r="AC982" s="630"/>
      <c r="AD982" s="630"/>
      <c r="AE982" s="630"/>
      <c r="AF982" s="630"/>
      <c r="AG982" s="630"/>
      <c r="AH982" s="630"/>
      <c r="AI982" s="645"/>
      <c r="AJ982" s="630"/>
      <c r="AK982" s="630"/>
      <c r="AL982" s="630"/>
      <c r="AM982" s="630"/>
      <c r="AN982" s="630"/>
      <c r="AO982" s="632"/>
    </row>
    <row r="983" spans="2:41" ht="13.35" hidden="1" customHeight="1">
      <c r="B983" s="135"/>
      <c r="I983" s="136"/>
      <c r="J983" s="135"/>
      <c r="M983" s="136"/>
      <c r="N983" s="629" t="s">
        <v>114</v>
      </c>
      <c r="O983" s="630"/>
      <c r="P983" s="630"/>
      <c r="Q983" s="632"/>
      <c r="R983" s="673"/>
      <c r="S983" s="674"/>
      <c r="T983" s="674"/>
      <c r="U983" s="675"/>
      <c r="V983" s="673"/>
      <c r="W983" s="675"/>
      <c r="X983" s="673"/>
      <c r="Y983" s="674"/>
      <c r="Z983" s="674"/>
      <c r="AA983" s="675"/>
      <c r="AB983" s="668" t="s">
        <v>171</v>
      </c>
      <c r="AC983" s="630"/>
      <c r="AD983" s="630"/>
      <c r="AE983" s="630"/>
      <c r="AF983" s="630"/>
      <c r="AG983" s="630"/>
      <c r="AH983" s="630"/>
      <c r="AI983" s="630"/>
      <c r="AJ983" s="630"/>
      <c r="AK983" s="630"/>
      <c r="AL983" s="630"/>
      <c r="AM983" s="630"/>
      <c r="AN983" s="630"/>
      <c r="AO983" s="632"/>
    </row>
    <row r="984" spans="2:41" ht="3.75" hidden="1" customHeight="1">
      <c r="B984" s="135"/>
      <c r="I984" s="136"/>
      <c r="J984" s="135"/>
      <c r="M984" s="136"/>
      <c r="N984" s="629"/>
      <c r="O984" s="630"/>
      <c r="P984" s="630"/>
      <c r="Q984" s="632"/>
      <c r="R984" s="676"/>
      <c r="S984" s="677"/>
      <c r="T984" s="677"/>
      <c r="U984" s="678"/>
      <c r="V984" s="676"/>
      <c r="W984" s="678"/>
      <c r="X984" s="676"/>
      <c r="Y984" s="677"/>
      <c r="Z984" s="677"/>
      <c r="AA984" s="678"/>
      <c r="AB984" s="639"/>
      <c r="AC984" s="639"/>
      <c r="AD984" s="639"/>
      <c r="AE984" s="639"/>
      <c r="AF984" s="639"/>
      <c r="AG984" s="639"/>
      <c r="AH984" s="639"/>
      <c r="AI984" s="639"/>
      <c r="AJ984" s="639"/>
      <c r="AK984" s="639"/>
      <c r="AL984" s="639"/>
      <c r="AM984" s="639"/>
      <c r="AN984" s="639"/>
      <c r="AO984" s="640"/>
    </row>
    <row r="985" spans="2:41" ht="3.75" hidden="1" customHeight="1">
      <c r="B985" s="135"/>
      <c r="I985" s="136"/>
      <c r="J985" s="135"/>
      <c r="M985" s="136"/>
      <c r="N985" s="644"/>
      <c r="O985" s="645"/>
      <c r="P985" s="645"/>
      <c r="Q985" s="645"/>
      <c r="R985" s="644"/>
      <c r="S985" s="645"/>
      <c r="T985" s="645"/>
      <c r="U985" s="645"/>
      <c r="V985" s="645"/>
      <c r="W985" s="645"/>
      <c r="X985" s="645"/>
      <c r="Y985" s="645"/>
      <c r="Z985" s="645"/>
      <c r="AA985" s="646"/>
      <c r="AB985" s="644"/>
      <c r="AC985" s="630"/>
      <c r="AD985" s="630"/>
      <c r="AE985" s="630"/>
      <c r="AF985" s="630"/>
      <c r="AG985" s="630"/>
      <c r="AH985" s="630"/>
      <c r="AI985" s="632"/>
      <c r="AJ985" s="644"/>
      <c r="AK985" s="645"/>
      <c r="AL985" s="645"/>
      <c r="AM985" s="645"/>
      <c r="AN985" s="645"/>
      <c r="AO985" s="646"/>
    </row>
    <row r="986" spans="2:41" ht="13.35" hidden="1" customHeight="1">
      <c r="B986" s="135"/>
      <c r="I986" s="136"/>
      <c r="J986" s="135"/>
      <c r="M986" s="136"/>
      <c r="N986" s="629" t="s">
        <v>115</v>
      </c>
      <c r="O986" s="630"/>
      <c r="P986" s="630"/>
      <c r="Q986" s="630"/>
      <c r="R986" s="629"/>
      <c r="S986" s="680"/>
      <c r="T986" s="681"/>
      <c r="U986" s="630"/>
      <c r="V986" s="647"/>
      <c r="W986" s="630" t="s">
        <v>12</v>
      </c>
      <c r="X986" s="647"/>
      <c r="Y986" s="630" t="s">
        <v>11</v>
      </c>
      <c r="Z986" s="647"/>
      <c r="AA986" s="630" t="s">
        <v>364</v>
      </c>
      <c r="AB986" s="629" t="s">
        <v>170</v>
      </c>
      <c r="AC986" s="630"/>
      <c r="AD986" s="630"/>
      <c r="AE986" s="630"/>
      <c r="AF986" s="630"/>
      <c r="AG986" s="630"/>
      <c r="AH986" s="630"/>
      <c r="AI986" s="632"/>
      <c r="AJ986" s="629"/>
      <c r="AK986" s="680"/>
      <c r="AL986" s="682"/>
      <c r="AM986" s="682"/>
      <c r="AN986" s="682"/>
      <c r="AO986" s="681"/>
    </row>
    <row r="987" spans="2:41" ht="3.75" hidden="1" customHeight="1">
      <c r="B987" s="135"/>
      <c r="I987" s="136"/>
      <c r="J987" s="135"/>
      <c r="M987" s="136"/>
      <c r="N987" s="629"/>
      <c r="O987" s="630"/>
      <c r="P987" s="630"/>
      <c r="Q987" s="630"/>
      <c r="R987" s="638"/>
      <c r="S987" s="639"/>
      <c r="T987" s="639"/>
      <c r="U987" s="639"/>
      <c r="V987" s="639"/>
      <c r="W987" s="639"/>
      <c r="X987" s="639"/>
      <c r="Y987" s="639"/>
      <c r="Z987" s="639"/>
      <c r="AA987" s="640"/>
      <c r="AB987" s="638"/>
      <c r="AC987" s="639"/>
      <c r="AD987" s="639"/>
      <c r="AE987" s="639"/>
      <c r="AF987" s="639"/>
      <c r="AG987" s="639"/>
      <c r="AH987" s="639"/>
      <c r="AI987" s="640"/>
      <c r="AJ987" s="638"/>
      <c r="AK987" s="639"/>
      <c r="AL987" s="639"/>
      <c r="AM987" s="639"/>
      <c r="AN987" s="639"/>
      <c r="AO987" s="640"/>
    </row>
    <row r="988" spans="2:41" ht="3.75" customHeight="1">
      <c r="B988" s="135"/>
      <c r="I988" s="136"/>
      <c r="J988" s="135"/>
      <c r="M988" s="136"/>
      <c r="N988" s="130"/>
      <c r="O988" s="131"/>
      <c r="P988" s="131"/>
      <c r="Q988" s="132"/>
      <c r="R988" s="683" t="str" cm="1">
        <f t="array" ref="R988">IF(新_変更_3!AL335&lt;&gt;"",AND(新_変更_3!J334:AB340=新_変更_3!AL334:BD340),"")</f>
        <v/>
      </c>
      <c r="S988" s="684"/>
      <c r="T988" s="684"/>
      <c r="U988" s="684"/>
      <c r="V988" s="684"/>
      <c r="W988" s="684"/>
      <c r="X988" s="684"/>
      <c r="Y988" s="684"/>
      <c r="Z988" s="684"/>
      <c r="AA988" s="684"/>
      <c r="AB988" s="684"/>
      <c r="AC988" s="684"/>
      <c r="AD988" s="684"/>
      <c r="AE988" s="684"/>
      <c r="AF988" s="684"/>
      <c r="AG988" s="684"/>
      <c r="AH988" s="684"/>
      <c r="AI988" s="684"/>
      <c r="AJ988" s="684"/>
      <c r="AK988" s="684"/>
      <c r="AL988" s="684"/>
      <c r="AM988" s="684"/>
      <c r="AN988" s="684"/>
      <c r="AO988" s="685"/>
    </row>
    <row r="989" spans="2:41" ht="13.35" customHeight="1">
      <c r="B989" s="135"/>
      <c r="I989" s="136"/>
      <c r="J989" s="135"/>
      <c r="M989" s="136"/>
      <c r="N989" s="135" t="s">
        <v>32</v>
      </c>
      <c r="Q989" s="136"/>
      <c r="R989" s="686"/>
      <c r="S989" s="687"/>
      <c r="T989" s="687"/>
      <c r="U989" s="687"/>
      <c r="V989" s="687"/>
      <c r="W989" s="687"/>
      <c r="X989" s="687"/>
      <c r="Y989" s="687"/>
      <c r="Z989" s="687"/>
      <c r="AA989" s="687"/>
      <c r="AB989" s="687"/>
      <c r="AC989" s="687"/>
      <c r="AD989" s="687"/>
      <c r="AE989" s="687"/>
      <c r="AF989" s="687"/>
      <c r="AG989" s="687"/>
      <c r="AH989" s="687"/>
      <c r="AI989" s="687"/>
      <c r="AJ989" s="687"/>
      <c r="AK989" s="687"/>
      <c r="AL989" s="687"/>
      <c r="AM989" s="687"/>
      <c r="AN989" s="687"/>
      <c r="AO989" s="688"/>
    </row>
    <row r="990" spans="2:41" ht="3.75" customHeight="1">
      <c r="B990" s="135"/>
      <c r="I990" s="136"/>
      <c r="J990" s="135"/>
      <c r="M990" s="136"/>
      <c r="N990" s="140"/>
      <c r="O990" s="141"/>
      <c r="P990" s="141"/>
      <c r="Q990" s="142"/>
      <c r="R990" s="689"/>
      <c r="S990" s="690"/>
      <c r="T990" s="690"/>
      <c r="U990" s="690"/>
      <c r="V990" s="690"/>
      <c r="W990" s="690"/>
      <c r="X990" s="690"/>
      <c r="Y990" s="690"/>
      <c r="Z990" s="690"/>
      <c r="AA990" s="690"/>
      <c r="AB990" s="690"/>
      <c r="AC990" s="690"/>
      <c r="AD990" s="690"/>
      <c r="AE990" s="690"/>
      <c r="AF990" s="690"/>
      <c r="AG990" s="690"/>
      <c r="AH990" s="690"/>
      <c r="AI990" s="690"/>
      <c r="AJ990" s="690"/>
      <c r="AK990" s="690"/>
      <c r="AL990" s="690"/>
      <c r="AM990" s="690"/>
      <c r="AN990" s="690"/>
      <c r="AO990" s="691"/>
    </row>
    <row r="991" spans="2:41" ht="3.75" customHeight="1">
      <c r="B991" s="135"/>
      <c r="I991" s="136"/>
      <c r="J991" s="130"/>
      <c r="K991" s="131"/>
      <c r="L991" s="131"/>
      <c r="M991" s="132"/>
      <c r="N991" s="130"/>
      <c r="O991" s="131"/>
      <c r="P991" s="131"/>
      <c r="Q991" s="132"/>
      <c r="R991" s="130"/>
      <c r="S991" s="131"/>
      <c r="T991" s="131"/>
      <c r="U991" s="131"/>
      <c r="V991" s="131"/>
      <c r="W991" s="131"/>
      <c r="X991" s="131"/>
      <c r="Y991" s="131"/>
      <c r="Z991" s="131"/>
      <c r="AA991" s="132"/>
      <c r="AB991" s="130"/>
      <c r="AC991" s="131"/>
      <c r="AD991" s="131"/>
      <c r="AE991" s="132"/>
      <c r="AF991" s="131"/>
      <c r="AG991" s="131"/>
      <c r="AH991" s="131"/>
      <c r="AI991" s="131"/>
      <c r="AJ991" s="131"/>
      <c r="AK991" s="131"/>
      <c r="AL991" s="131"/>
      <c r="AM991" s="131"/>
      <c r="AN991" s="131"/>
      <c r="AO991" s="132"/>
    </row>
    <row r="992" spans="2:41" ht="13.35" customHeight="1">
      <c r="B992" s="135"/>
      <c r="I992" s="136"/>
      <c r="J992" s="135" t="s">
        <v>4012</v>
      </c>
      <c r="M992" s="136"/>
      <c r="N992" s="135" t="s">
        <v>27</v>
      </c>
      <c r="Q992" s="136"/>
      <c r="R992" s="135"/>
      <c r="S992" s="692"/>
      <c r="T992" s="693"/>
      <c r="U992" s="693"/>
      <c r="V992" s="693"/>
      <c r="W992" s="693"/>
      <c r="X992" s="693"/>
      <c r="Y992" s="693"/>
      <c r="Z992" s="693"/>
      <c r="AA992" s="694"/>
      <c r="AB992" s="135" t="s">
        <v>28</v>
      </c>
      <c r="AE992" s="136"/>
      <c r="AF992" s="135"/>
      <c r="AG992" s="695"/>
      <c r="AH992" s="693"/>
      <c r="AI992" s="693"/>
      <c r="AJ992" s="693"/>
      <c r="AK992" s="693"/>
      <c r="AL992" s="693"/>
      <c r="AM992" s="693"/>
      <c r="AN992" s="693"/>
      <c r="AO992" s="694"/>
    </row>
    <row r="993" spans="2:41" ht="3.75" customHeight="1">
      <c r="B993" s="135"/>
      <c r="I993" s="136"/>
      <c r="J993" s="135"/>
      <c r="M993" s="136"/>
      <c r="N993" s="140"/>
      <c r="O993" s="141"/>
      <c r="P993" s="141"/>
      <c r="Q993" s="142"/>
      <c r="R993" s="140"/>
      <c r="S993" s="141"/>
      <c r="T993" s="141"/>
      <c r="U993" s="141"/>
      <c r="V993" s="141"/>
      <c r="W993" s="141"/>
      <c r="X993" s="141"/>
      <c r="Y993" s="141"/>
      <c r="Z993" s="141"/>
      <c r="AA993" s="142"/>
      <c r="AB993" s="140"/>
      <c r="AC993" s="141"/>
      <c r="AD993" s="141"/>
      <c r="AE993" s="142"/>
      <c r="AF993" s="141"/>
      <c r="AG993" s="141"/>
      <c r="AH993" s="141"/>
      <c r="AI993" s="141"/>
      <c r="AJ993" s="141"/>
      <c r="AK993" s="141"/>
      <c r="AL993" s="141"/>
      <c r="AM993" s="141"/>
      <c r="AN993" s="141"/>
      <c r="AO993" s="142"/>
    </row>
    <row r="994" spans="2:41" ht="3.75" customHeight="1">
      <c r="B994" s="135"/>
      <c r="I994" s="136"/>
      <c r="J994" s="135"/>
      <c r="M994" s="136"/>
      <c r="N994" s="130"/>
      <c r="O994" s="131"/>
      <c r="P994" s="131"/>
      <c r="Q994" s="132"/>
      <c r="R994" s="130"/>
      <c r="S994" s="131"/>
      <c r="T994" s="131"/>
      <c r="U994" s="131"/>
      <c r="V994" s="131"/>
      <c r="W994" s="131"/>
      <c r="X994" s="131"/>
      <c r="Y994" s="131"/>
      <c r="Z994" s="131"/>
      <c r="AA994" s="132"/>
      <c r="AB994" s="130"/>
      <c r="AC994" s="131"/>
      <c r="AD994" s="131"/>
      <c r="AE994" s="132"/>
      <c r="AF994" s="130"/>
      <c r="AG994" s="131"/>
      <c r="AH994" s="131"/>
      <c r="AI994" s="131"/>
      <c r="AJ994" s="131"/>
      <c r="AK994" s="131"/>
      <c r="AL994" s="131"/>
      <c r="AM994" s="131"/>
      <c r="AN994" s="131"/>
      <c r="AO994" s="132"/>
    </row>
    <row r="995" spans="2:41" ht="13.35" customHeight="1">
      <c r="B995" s="135"/>
      <c r="I995" s="136"/>
      <c r="J995" s="135"/>
      <c r="M995" s="136"/>
      <c r="N995" s="135" t="s">
        <v>3990</v>
      </c>
      <c r="Q995" s="136"/>
      <c r="R995" s="135"/>
      <c r="S995" s="696"/>
      <c r="T995" s="694"/>
      <c r="V995" s="146"/>
      <c r="W995" s="124" t="s">
        <v>12</v>
      </c>
      <c r="X995" s="146"/>
      <c r="Y995" s="124" t="s">
        <v>11</v>
      </c>
      <c r="Z995" s="146"/>
      <c r="AA995" s="136" t="s">
        <v>364</v>
      </c>
      <c r="AB995" s="135" t="s">
        <v>66</v>
      </c>
      <c r="AE995" s="136"/>
      <c r="AF995" s="135"/>
      <c r="AG995" s="696"/>
      <c r="AH995" s="694"/>
      <c r="AJ995" s="146"/>
      <c r="AK995" s="124" t="s">
        <v>12</v>
      </c>
      <c r="AL995" s="146"/>
      <c r="AM995" s="124" t="s">
        <v>11</v>
      </c>
      <c r="AN995" s="146"/>
      <c r="AO995" s="136" t="s">
        <v>364</v>
      </c>
    </row>
    <row r="996" spans="2:41" ht="3.75" customHeight="1">
      <c r="B996" s="135"/>
      <c r="I996" s="136"/>
      <c r="J996" s="135"/>
      <c r="M996" s="136"/>
      <c r="N996" s="140"/>
      <c r="O996" s="141"/>
      <c r="P996" s="141"/>
      <c r="Q996" s="142"/>
      <c r="R996" s="140"/>
      <c r="S996" s="141"/>
      <c r="T996" s="141"/>
      <c r="U996" s="141"/>
      <c r="V996" s="141"/>
      <c r="W996" s="141"/>
      <c r="X996" s="141"/>
      <c r="Y996" s="141"/>
      <c r="Z996" s="141"/>
      <c r="AA996" s="142"/>
      <c r="AB996" s="140"/>
      <c r="AC996" s="141"/>
      <c r="AD996" s="141"/>
      <c r="AE996" s="142"/>
      <c r="AF996" s="140"/>
      <c r="AG996" s="141"/>
      <c r="AH996" s="141"/>
      <c r="AI996" s="141"/>
      <c r="AJ996" s="141"/>
      <c r="AK996" s="141"/>
      <c r="AL996" s="141"/>
      <c r="AM996" s="141"/>
      <c r="AN996" s="141"/>
      <c r="AO996" s="142"/>
    </row>
    <row r="997" spans="2:41" ht="3.75" customHeight="1">
      <c r="B997" s="135"/>
      <c r="I997" s="136"/>
      <c r="J997" s="135"/>
      <c r="M997" s="136"/>
      <c r="N997" s="130"/>
      <c r="O997" s="131"/>
      <c r="P997" s="131"/>
      <c r="Q997" s="132"/>
      <c r="R997" s="697">
        <f>新_変更_3!J350</f>
        <v>0</v>
      </c>
      <c r="S997" s="684"/>
      <c r="T997" s="684"/>
      <c r="U997" s="684"/>
      <c r="V997" s="684"/>
      <c r="W997" s="684"/>
      <c r="X997" s="684"/>
      <c r="Y997" s="684"/>
      <c r="Z997" s="684"/>
      <c r="AA997" s="684"/>
      <c r="AB997" s="684"/>
      <c r="AC997" s="684"/>
      <c r="AD997" s="684"/>
      <c r="AE997" s="684"/>
      <c r="AF997" s="684"/>
      <c r="AG997" s="684"/>
      <c r="AH997" s="684"/>
      <c r="AI997" s="684"/>
      <c r="AJ997" s="685"/>
      <c r="AK997" s="131"/>
      <c r="AL997" s="131"/>
      <c r="AM997" s="131"/>
      <c r="AN997" s="131"/>
      <c r="AO997" s="132"/>
    </row>
    <row r="998" spans="2:41" ht="13.35" customHeight="1">
      <c r="B998" s="135"/>
      <c r="I998" s="136"/>
      <c r="J998" s="135"/>
      <c r="M998" s="136"/>
      <c r="N998" s="135" t="s">
        <v>8</v>
      </c>
      <c r="Q998" s="136"/>
      <c r="R998" s="686"/>
      <c r="S998" s="687"/>
      <c r="T998" s="687"/>
      <c r="U998" s="687"/>
      <c r="V998" s="687"/>
      <c r="W998" s="687"/>
      <c r="X998" s="687"/>
      <c r="Y998" s="687"/>
      <c r="Z998" s="687"/>
      <c r="AA998" s="687"/>
      <c r="AB998" s="687"/>
      <c r="AC998" s="687"/>
      <c r="AD998" s="687"/>
      <c r="AE998" s="687"/>
      <c r="AF998" s="687"/>
      <c r="AG998" s="687"/>
      <c r="AH998" s="687"/>
      <c r="AI998" s="687"/>
      <c r="AJ998" s="688"/>
      <c r="AL998" s="147" t="s">
        <v>13</v>
      </c>
      <c r="AM998" s="124" t="s">
        <v>29</v>
      </c>
      <c r="AO998" s="136"/>
    </row>
    <row r="999" spans="2:41" ht="3.75" customHeight="1">
      <c r="B999" s="135"/>
      <c r="I999" s="136"/>
      <c r="J999" s="135"/>
      <c r="M999" s="136"/>
      <c r="N999" s="140"/>
      <c r="O999" s="141"/>
      <c r="P999" s="141"/>
      <c r="Q999" s="142"/>
      <c r="R999" s="689"/>
      <c r="S999" s="690"/>
      <c r="T999" s="690"/>
      <c r="U999" s="690"/>
      <c r="V999" s="690"/>
      <c r="W999" s="690"/>
      <c r="X999" s="690"/>
      <c r="Y999" s="690"/>
      <c r="Z999" s="690"/>
      <c r="AA999" s="690"/>
      <c r="AB999" s="690"/>
      <c r="AC999" s="690"/>
      <c r="AD999" s="690"/>
      <c r="AE999" s="690"/>
      <c r="AF999" s="690"/>
      <c r="AG999" s="690"/>
      <c r="AH999" s="690"/>
      <c r="AI999" s="690"/>
      <c r="AJ999" s="691"/>
      <c r="AK999" s="141"/>
      <c r="AL999" s="141"/>
      <c r="AM999" s="141"/>
      <c r="AN999" s="141"/>
      <c r="AO999" s="142"/>
    </row>
    <row r="1000" spans="2:41" ht="3.75" hidden="1" customHeight="1">
      <c r="B1000" s="135"/>
      <c r="I1000" s="136"/>
      <c r="J1000" s="135"/>
      <c r="M1000" s="136"/>
      <c r="N1000" s="644"/>
      <c r="O1000" s="645"/>
      <c r="P1000" s="645"/>
      <c r="Q1000" s="646"/>
      <c r="R1000" s="679"/>
      <c r="S1000" s="671"/>
      <c r="T1000" s="671"/>
      <c r="U1000" s="671"/>
      <c r="V1000" s="671"/>
      <c r="W1000" s="671"/>
      <c r="X1000" s="671"/>
      <c r="Y1000" s="671"/>
      <c r="Z1000" s="671"/>
      <c r="AA1000" s="671"/>
      <c r="AB1000" s="671"/>
      <c r="AC1000" s="671"/>
      <c r="AD1000" s="671"/>
      <c r="AE1000" s="671"/>
      <c r="AF1000" s="671"/>
      <c r="AG1000" s="671"/>
      <c r="AH1000" s="671"/>
      <c r="AI1000" s="671"/>
      <c r="AJ1000" s="671"/>
      <c r="AK1000" s="671"/>
      <c r="AL1000" s="671"/>
      <c r="AM1000" s="671"/>
      <c r="AN1000" s="671"/>
      <c r="AO1000" s="672"/>
    </row>
    <row r="1001" spans="2:41" ht="13.35" hidden="1" customHeight="1">
      <c r="B1001" s="135"/>
      <c r="I1001" s="136"/>
      <c r="J1001" s="135"/>
      <c r="M1001" s="136"/>
      <c r="N1001" s="629" t="s">
        <v>61</v>
      </c>
      <c r="O1001" s="630"/>
      <c r="P1001" s="630"/>
      <c r="Q1001" s="632"/>
      <c r="R1001" s="673"/>
      <c r="S1001" s="674"/>
      <c r="T1001" s="674"/>
      <c r="U1001" s="674"/>
      <c r="V1001" s="674"/>
      <c r="W1001" s="674"/>
      <c r="X1001" s="674"/>
      <c r="Y1001" s="674"/>
      <c r="Z1001" s="674"/>
      <c r="AA1001" s="674"/>
      <c r="AB1001" s="674"/>
      <c r="AC1001" s="674"/>
      <c r="AD1001" s="674"/>
      <c r="AE1001" s="674"/>
      <c r="AF1001" s="674"/>
      <c r="AG1001" s="674"/>
      <c r="AH1001" s="674"/>
      <c r="AI1001" s="674"/>
      <c r="AJ1001" s="674"/>
      <c r="AK1001" s="674"/>
      <c r="AL1001" s="674"/>
      <c r="AM1001" s="674"/>
      <c r="AN1001" s="674"/>
      <c r="AO1001" s="675"/>
    </row>
    <row r="1002" spans="2:41" ht="3.75" hidden="1" customHeight="1">
      <c r="B1002" s="135"/>
      <c r="I1002" s="136"/>
      <c r="J1002" s="135"/>
      <c r="M1002" s="136"/>
      <c r="N1002" s="629"/>
      <c r="O1002" s="630"/>
      <c r="P1002" s="630"/>
      <c r="Q1002" s="632"/>
      <c r="R1002" s="676"/>
      <c r="S1002" s="677"/>
      <c r="T1002" s="677"/>
      <c r="U1002" s="677"/>
      <c r="V1002" s="677"/>
      <c r="W1002" s="677"/>
      <c r="X1002" s="677"/>
      <c r="Y1002" s="677"/>
      <c r="Z1002" s="677"/>
      <c r="AA1002" s="677"/>
      <c r="AB1002" s="677"/>
      <c r="AC1002" s="677"/>
      <c r="AD1002" s="677"/>
      <c r="AE1002" s="677"/>
      <c r="AF1002" s="677"/>
      <c r="AG1002" s="677"/>
      <c r="AH1002" s="677"/>
      <c r="AI1002" s="677"/>
      <c r="AJ1002" s="677"/>
      <c r="AK1002" s="677"/>
      <c r="AL1002" s="677"/>
      <c r="AM1002" s="677"/>
      <c r="AN1002" s="677"/>
      <c r="AO1002" s="678"/>
    </row>
    <row r="1003" spans="2:41" ht="3.75" hidden="1" customHeight="1">
      <c r="B1003" s="135"/>
      <c r="I1003" s="136"/>
      <c r="J1003" s="135"/>
      <c r="N1003" s="644"/>
      <c r="O1003" s="645"/>
      <c r="P1003" s="645"/>
      <c r="Q1003" s="646"/>
      <c r="R1003" s="630"/>
      <c r="S1003" s="630"/>
      <c r="T1003" s="630"/>
      <c r="U1003" s="698"/>
      <c r="V1003" s="699"/>
      <c r="W1003" s="699"/>
      <c r="X1003" s="700"/>
      <c r="Y1003" s="645"/>
      <c r="Z1003" s="707"/>
      <c r="AA1003" s="699"/>
      <c r="AB1003" s="699"/>
      <c r="AC1003" s="708"/>
      <c r="AD1003" s="630"/>
      <c r="AE1003" s="630"/>
      <c r="AF1003" s="630"/>
      <c r="AG1003" s="679"/>
      <c r="AH1003" s="671"/>
      <c r="AI1003" s="671"/>
      <c r="AJ1003" s="671"/>
      <c r="AK1003" s="671"/>
      <c r="AL1003" s="671"/>
      <c r="AM1003" s="671"/>
      <c r="AN1003" s="671"/>
      <c r="AO1003" s="672"/>
    </row>
    <row r="1004" spans="2:41" ht="13.35" hidden="1" customHeight="1">
      <c r="B1004" s="135"/>
      <c r="I1004" s="136"/>
      <c r="J1004" s="135"/>
      <c r="N1004" s="629"/>
      <c r="O1004" s="630"/>
      <c r="P1004" s="630"/>
      <c r="Q1004" s="632"/>
      <c r="R1004" s="630" t="s">
        <v>15</v>
      </c>
      <c r="S1004" s="630"/>
      <c r="T1004" s="630"/>
      <c r="U1004" s="701"/>
      <c r="V1004" s="702"/>
      <c r="W1004" s="702"/>
      <c r="X1004" s="703"/>
      <c r="Y1004" s="662" t="s">
        <v>359</v>
      </c>
      <c r="Z1004" s="709"/>
      <c r="AA1004" s="702"/>
      <c r="AB1004" s="702"/>
      <c r="AC1004" s="710"/>
      <c r="AD1004" s="630" t="s">
        <v>56</v>
      </c>
      <c r="AE1004" s="630"/>
      <c r="AF1004" s="630"/>
      <c r="AG1004" s="673"/>
      <c r="AH1004" s="674"/>
      <c r="AI1004" s="674"/>
      <c r="AJ1004" s="674"/>
      <c r="AK1004" s="674"/>
      <c r="AL1004" s="674"/>
      <c r="AM1004" s="674"/>
      <c r="AN1004" s="674"/>
      <c r="AO1004" s="675"/>
    </row>
    <row r="1005" spans="2:41" ht="3.75" hidden="1" customHeight="1">
      <c r="B1005" s="135"/>
      <c r="I1005" s="136"/>
      <c r="J1005" s="135"/>
      <c r="N1005" s="629"/>
      <c r="O1005" s="630"/>
      <c r="P1005" s="630"/>
      <c r="Q1005" s="632"/>
      <c r="R1005" s="639"/>
      <c r="S1005" s="639"/>
      <c r="T1005" s="639"/>
      <c r="U1005" s="704"/>
      <c r="V1005" s="705"/>
      <c r="W1005" s="705"/>
      <c r="X1005" s="706"/>
      <c r="Y1005" s="639"/>
      <c r="Z1005" s="711"/>
      <c r="AA1005" s="705"/>
      <c r="AB1005" s="705"/>
      <c r="AC1005" s="712"/>
      <c r="AD1005" s="639"/>
      <c r="AE1005" s="639"/>
      <c r="AF1005" s="639"/>
      <c r="AG1005" s="676"/>
      <c r="AH1005" s="677"/>
      <c r="AI1005" s="677"/>
      <c r="AJ1005" s="677"/>
      <c r="AK1005" s="677"/>
      <c r="AL1005" s="677"/>
      <c r="AM1005" s="677"/>
      <c r="AN1005" s="677"/>
      <c r="AO1005" s="678"/>
    </row>
    <row r="1006" spans="2:41" ht="3.75" hidden="1" customHeight="1">
      <c r="B1006" s="135"/>
      <c r="I1006" s="136"/>
      <c r="J1006" s="135"/>
      <c r="N1006" s="629"/>
      <c r="O1006" s="630"/>
      <c r="P1006" s="630"/>
      <c r="Q1006" s="632"/>
      <c r="R1006" s="645"/>
      <c r="S1006" s="645"/>
      <c r="T1006" s="646"/>
      <c r="U1006" s="679"/>
      <c r="V1006" s="671"/>
      <c r="W1006" s="671"/>
      <c r="X1006" s="671"/>
      <c r="Y1006" s="671"/>
      <c r="Z1006" s="671"/>
      <c r="AA1006" s="671"/>
      <c r="AB1006" s="671"/>
      <c r="AC1006" s="672"/>
      <c r="AD1006" s="644"/>
      <c r="AE1006" s="645"/>
      <c r="AF1006" s="646"/>
      <c r="AG1006" s="679"/>
      <c r="AH1006" s="671"/>
      <c r="AI1006" s="671"/>
      <c r="AJ1006" s="671"/>
      <c r="AK1006" s="671"/>
      <c r="AL1006" s="671"/>
      <c r="AM1006" s="671"/>
      <c r="AN1006" s="671"/>
      <c r="AO1006" s="672"/>
    </row>
    <row r="1007" spans="2:41" ht="13.35" hidden="1" customHeight="1">
      <c r="B1007" s="135"/>
      <c r="I1007" s="136"/>
      <c r="N1007" s="629" t="s">
        <v>23</v>
      </c>
      <c r="O1007" s="630"/>
      <c r="P1007" s="630"/>
      <c r="Q1007" s="632"/>
      <c r="R1007" s="630" t="s">
        <v>17</v>
      </c>
      <c r="S1007" s="630"/>
      <c r="T1007" s="632"/>
      <c r="U1007" s="673"/>
      <c r="V1007" s="674"/>
      <c r="W1007" s="674"/>
      <c r="X1007" s="674"/>
      <c r="Y1007" s="674"/>
      <c r="Z1007" s="674"/>
      <c r="AA1007" s="674"/>
      <c r="AB1007" s="674"/>
      <c r="AC1007" s="675"/>
      <c r="AD1007" s="629" t="s">
        <v>18</v>
      </c>
      <c r="AE1007" s="630"/>
      <c r="AF1007" s="632"/>
      <c r="AG1007" s="673"/>
      <c r="AH1007" s="674"/>
      <c r="AI1007" s="674"/>
      <c r="AJ1007" s="674"/>
      <c r="AK1007" s="674"/>
      <c r="AL1007" s="674"/>
      <c r="AM1007" s="674"/>
      <c r="AN1007" s="674"/>
      <c r="AO1007" s="675"/>
    </row>
    <row r="1008" spans="2:41" ht="3.75" hidden="1" customHeight="1">
      <c r="B1008" s="135"/>
      <c r="I1008" s="136"/>
      <c r="J1008" s="135"/>
      <c r="N1008" s="629"/>
      <c r="O1008" s="630"/>
      <c r="P1008" s="630"/>
      <c r="Q1008" s="632"/>
      <c r="R1008" s="639"/>
      <c r="S1008" s="639"/>
      <c r="T1008" s="640"/>
      <c r="U1008" s="676"/>
      <c r="V1008" s="677"/>
      <c r="W1008" s="677"/>
      <c r="X1008" s="677"/>
      <c r="Y1008" s="677"/>
      <c r="Z1008" s="677"/>
      <c r="AA1008" s="677"/>
      <c r="AB1008" s="677"/>
      <c r="AC1008" s="678"/>
      <c r="AD1008" s="638"/>
      <c r="AE1008" s="639"/>
      <c r="AF1008" s="640"/>
      <c r="AG1008" s="676"/>
      <c r="AH1008" s="677"/>
      <c r="AI1008" s="677"/>
      <c r="AJ1008" s="677"/>
      <c r="AK1008" s="677"/>
      <c r="AL1008" s="677"/>
      <c r="AM1008" s="677"/>
      <c r="AN1008" s="677"/>
      <c r="AO1008" s="678"/>
    </row>
    <row r="1009" spans="2:41" ht="3.75" hidden="1" customHeight="1">
      <c r="B1009" s="135"/>
      <c r="I1009" s="136"/>
      <c r="J1009" s="135"/>
      <c r="N1009" s="629"/>
      <c r="O1009" s="630"/>
      <c r="P1009" s="630"/>
      <c r="Q1009" s="632"/>
      <c r="R1009" s="645"/>
      <c r="S1009" s="645"/>
      <c r="T1009" s="646"/>
      <c r="U1009" s="679"/>
      <c r="V1009" s="671"/>
      <c r="W1009" s="671"/>
      <c r="X1009" s="671"/>
      <c r="Y1009" s="671"/>
      <c r="Z1009" s="671"/>
      <c r="AA1009" s="671"/>
      <c r="AB1009" s="671"/>
      <c r="AC1009" s="672"/>
      <c r="AD1009" s="644"/>
      <c r="AE1009" s="645"/>
      <c r="AF1009" s="646"/>
      <c r="AG1009" s="679"/>
      <c r="AH1009" s="671"/>
      <c r="AI1009" s="671"/>
      <c r="AJ1009" s="671"/>
      <c r="AK1009" s="671"/>
      <c r="AL1009" s="671"/>
      <c r="AM1009" s="671"/>
      <c r="AN1009" s="671"/>
      <c r="AO1009" s="672"/>
    </row>
    <row r="1010" spans="2:41" ht="13.35" hidden="1" customHeight="1">
      <c r="B1010" s="135"/>
      <c r="I1010" s="136"/>
      <c r="J1010" s="135"/>
      <c r="N1010" s="629"/>
      <c r="O1010" s="630"/>
      <c r="P1010" s="630"/>
      <c r="Q1010" s="632"/>
      <c r="R1010" s="630" t="s">
        <v>19</v>
      </c>
      <c r="S1010" s="630"/>
      <c r="T1010" s="632"/>
      <c r="U1010" s="673"/>
      <c r="V1010" s="674"/>
      <c r="W1010" s="674"/>
      <c r="X1010" s="674"/>
      <c r="Y1010" s="674"/>
      <c r="Z1010" s="674"/>
      <c r="AA1010" s="674"/>
      <c r="AB1010" s="674"/>
      <c r="AC1010" s="675"/>
      <c r="AD1010" s="629" t="s">
        <v>20</v>
      </c>
      <c r="AE1010" s="630"/>
      <c r="AF1010" s="632"/>
      <c r="AG1010" s="673"/>
      <c r="AH1010" s="674"/>
      <c r="AI1010" s="674"/>
      <c r="AJ1010" s="674"/>
      <c r="AK1010" s="674"/>
      <c r="AL1010" s="674"/>
      <c r="AM1010" s="674"/>
      <c r="AN1010" s="674"/>
      <c r="AO1010" s="675"/>
    </row>
    <row r="1011" spans="2:41" ht="3.75" hidden="1" customHeight="1">
      <c r="B1011" s="135"/>
      <c r="I1011" s="136"/>
      <c r="J1011" s="135"/>
      <c r="N1011" s="638"/>
      <c r="O1011" s="639"/>
      <c r="P1011" s="639"/>
      <c r="Q1011" s="640"/>
      <c r="R1011" s="639"/>
      <c r="S1011" s="639"/>
      <c r="T1011" s="640"/>
      <c r="U1011" s="676"/>
      <c r="V1011" s="677"/>
      <c r="W1011" s="677"/>
      <c r="X1011" s="677"/>
      <c r="Y1011" s="677"/>
      <c r="Z1011" s="677"/>
      <c r="AA1011" s="677"/>
      <c r="AB1011" s="677"/>
      <c r="AC1011" s="678"/>
      <c r="AD1011" s="638"/>
      <c r="AE1011" s="639"/>
      <c r="AF1011" s="640"/>
      <c r="AG1011" s="676"/>
      <c r="AH1011" s="677"/>
      <c r="AI1011" s="677"/>
      <c r="AJ1011" s="677"/>
      <c r="AK1011" s="677"/>
      <c r="AL1011" s="677"/>
      <c r="AM1011" s="677"/>
      <c r="AN1011" s="677"/>
      <c r="AO1011" s="678"/>
    </row>
    <row r="1012" spans="2:41" ht="3.75" hidden="1" customHeight="1">
      <c r="B1012" s="135"/>
      <c r="I1012" s="136"/>
      <c r="J1012" s="135"/>
      <c r="M1012" s="136"/>
      <c r="N1012" s="629"/>
      <c r="O1012" s="630"/>
      <c r="P1012" s="630"/>
      <c r="Q1012" s="632"/>
      <c r="R1012" s="644"/>
      <c r="S1012" s="645"/>
      <c r="T1012" s="645"/>
      <c r="U1012" s="645"/>
      <c r="V1012" s="645"/>
      <c r="W1012" s="645"/>
      <c r="X1012" s="645"/>
      <c r="Y1012" s="645"/>
      <c r="Z1012" s="645"/>
      <c r="AA1012" s="645"/>
      <c r="AB1012" s="645"/>
      <c r="AC1012" s="645"/>
      <c r="AD1012" s="645"/>
      <c r="AE1012" s="645"/>
      <c r="AF1012" s="645"/>
      <c r="AG1012" s="645"/>
      <c r="AH1012" s="645"/>
      <c r="AI1012" s="645"/>
      <c r="AJ1012" s="645"/>
      <c r="AK1012" s="645"/>
      <c r="AL1012" s="645"/>
      <c r="AM1012" s="645"/>
      <c r="AN1012" s="645"/>
      <c r="AO1012" s="646"/>
    </row>
    <row r="1013" spans="2:41" ht="13.35" hidden="1" customHeight="1">
      <c r="B1013" s="135"/>
      <c r="I1013" s="136"/>
      <c r="J1013" s="135"/>
      <c r="M1013" s="136"/>
      <c r="N1013" s="629" t="s">
        <v>111</v>
      </c>
      <c r="O1013" s="630"/>
      <c r="P1013" s="630"/>
      <c r="Q1013" s="632"/>
      <c r="R1013" s="629"/>
      <c r="S1013" s="680"/>
      <c r="T1013" s="681"/>
      <c r="U1013" s="630"/>
      <c r="V1013" s="647"/>
      <c r="W1013" s="630" t="s">
        <v>12</v>
      </c>
      <c r="X1013" s="647"/>
      <c r="Y1013" s="630" t="s">
        <v>11</v>
      </c>
      <c r="Z1013" s="647"/>
      <c r="AA1013" s="630" t="s">
        <v>364</v>
      </c>
      <c r="AB1013" s="630"/>
      <c r="AC1013" s="630"/>
      <c r="AD1013" s="630"/>
      <c r="AE1013" s="630"/>
      <c r="AF1013" s="630"/>
      <c r="AG1013" s="630"/>
      <c r="AH1013" s="630"/>
      <c r="AI1013" s="630"/>
      <c r="AJ1013" s="630"/>
      <c r="AK1013" s="630"/>
      <c r="AL1013" s="630"/>
      <c r="AM1013" s="630"/>
      <c r="AN1013" s="630"/>
      <c r="AO1013" s="632"/>
    </row>
    <row r="1014" spans="2:41" ht="3.75" hidden="1" customHeight="1">
      <c r="B1014" s="135"/>
      <c r="I1014" s="136"/>
      <c r="J1014" s="135"/>
      <c r="M1014" s="136"/>
      <c r="N1014" s="629"/>
      <c r="O1014" s="630"/>
      <c r="P1014" s="630"/>
      <c r="Q1014" s="632"/>
      <c r="R1014" s="629"/>
      <c r="S1014" s="630"/>
      <c r="T1014" s="630"/>
      <c r="U1014" s="630"/>
      <c r="V1014" s="630"/>
      <c r="W1014" s="630"/>
      <c r="X1014" s="630"/>
      <c r="Y1014" s="630"/>
      <c r="Z1014" s="630"/>
      <c r="AA1014" s="630"/>
      <c r="AB1014" s="630"/>
      <c r="AC1014" s="630"/>
      <c r="AD1014" s="630"/>
      <c r="AE1014" s="630"/>
      <c r="AF1014" s="630"/>
      <c r="AG1014" s="630"/>
      <c r="AH1014" s="630"/>
      <c r="AI1014" s="630"/>
      <c r="AJ1014" s="630"/>
      <c r="AK1014" s="630"/>
      <c r="AL1014" s="630"/>
      <c r="AM1014" s="630"/>
      <c r="AN1014" s="630"/>
      <c r="AO1014" s="632"/>
    </row>
    <row r="1015" spans="2:41" ht="3.75" hidden="1" customHeight="1">
      <c r="B1015" s="135"/>
      <c r="I1015" s="136"/>
      <c r="J1015" s="135"/>
      <c r="M1015" s="136"/>
      <c r="N1015" s="644"/>
      <c r="O1015" s="645"/>
      <c r="P1015" s="645"/>
      <c r="Q1015" s="645"/>
      <c r="R1015" s="713"/>
      <c r="S1015" s="716"/>
      <c r="T1015" s="645"/>
      <c r="U1015" s="698"/>
      <c r="V1015" s="644"/>
      <c r="W1015" s="645"/>
      <c r="X1015" s="645"/>
      <c r="Y1015" s="645"/>
      <c r="Z1015" s="645"/>
      <c r="AA1015" s="645"/>
      <c r="AB1015" s="645"/>
      <c r="AC1015" s="645"/>
      <c r="AD1015" s="645"/>
      <c r="AE1015" s="645"/>
      <c r="AF1015" s="645"/>
      <c r="AG1015" s="645"/>
      <c r="AH1015" s="649"/>
      <c r="AI1015" s="649"/>
      <c r="AJ1015" s="645"/>
      <c r="AK1015" s="651"/>
      <c r="AL1015" s="645"/>
      <c r="AM1015" s="645"/>
      <c r="AN1015" s="645"/>
      <c r="AO1015" s="646"/>
    </row>
    <row r="1016" spans="2:41" ht="13.35" hidden="1" customHeight="1">
      <c r="B1016" s="135"/>
      <c r="I1016" s="136"/>
      <c r="J1016" s="135"/>
      <c r="M1016" s="136"/>
      <c r="N1016" s="629" t="s">
        <v>30</v>
      </c>
      <c r="O1016" s="630"/>
      <c r="P1016" s="630"/>
      <c r="Q1016" s="630"/>
      <c r="R1016" s="714"/>
      <c r="S1016" s="717"/>
      <c r="T1016" s="630" t="s">
        <v>388</v>
      </c>
      <c r="U1016" s="701"/>
      <c r="V1016" s="629" t="s">
        <v>112</v>
      </c>
      <c r="W1016" s="630"/>
      <c r="X1016" s="630"/>
      <c r="Y1016" s="630"/>
      <c r="Z1016" s="630"/>
      <c r="AA1016" s="630"/>
      <c r="AB1016" s="630"/>
      <c r="AC1016" s="630"/>
      <c r="AD1016" s="630"/>
      <c r="AE1016" s="630"/>
      <c r="AF1016" s="630"/>
      <c r="AG1016" s="630"/>
      <c r="AH1016" s="636"/>
      <c r="AI1016" s="636"/>
      <c r="AJ1016" s="630"/>
      <c r="AK1016" s="654"/>
      <c r="AL1016" s="630"/>
      <c r="AM1016" s="630"/>
      <c r="AN1016" s="630"/>
      <c r="AO1016" s="632"/>
    </row>
    <row r="1017" spans="2:41" ht="3.75" hidden="1" customHeight="1">
      <c r="B1017" s="135"/>
      <c r="I1017" s="136"/>
      <c r="J1017" s="135"/>
      <c r="M1017" s="136"/>
      <c r="N1017" s="629"/>
      <c r="O1017" s="630"/>
      <c r="P1017" s="630"/>
      <c r="Q1017" s="630"/>
      <c r="R1017" s="715"/>
      <c r="S1017" s="718"/>
      <c r="T1017" s="639"/>
      <c r="U1017" s="704"/>
      <c r="V1017" s="638"/>
      <c r="W1017" s="639"/>
      <c r="X1017" s="639"/>
      <c r="Y1017" s="639"/>
      <c r="Z1017" s="639"/>
      <c r="AA1017" s="639"/>
      <c r="AB1017" s="639"/>
      <c r="AC1017" s="639"/>
      <c r="AD1017" s="639"/>
      <c r="AE1017" s="639"/>
      <c r="AF1017" s="639"/>
      <c r="AG1017" s="639"/>
      <c r="AH1017" s="642"/>
      <c r="AI1017" s="642"/>
      <c r="AJ1017" s="639"/>
      <c r="AK1017" s="657"/>
      <c r="AL1017" s="639"/>
      <c r="AM1017" s="639"/>
      <c r="AN1017" s="639"/>
      <c r="AO1017" s="640"/>
    </row>
    <row r="1018" spans="2:41" ht="3.75" hidden="1" customHeight="1">
      <c r="B1018" s="135"/>
      <c r="I1018" s="136"/>
      <c r="J1018" s="135"/>
      <c r="M1018" s="136"/>
      <c r="N1018" s="644"/>
      <c r="O1018" s="645"/>
      <c r="P1018" s="645"/>
      <c r="Q1018" s="646"/>
      <c r="R1018" s="670"/>
      <c r="S1018" s="671"/>
      <c r="T1018" s="671"/>
      <c r="U1018" s="672"/>
      <c r="V1018" s="673"/>
      <c r="W1018" s="675"/>
      <c r="X1018" s="679"/>
      <c r="Y1018" s="671"/>
      <c r="Z1018" s="671"/>
      <c r="AA1018" s="672"/>
      <c r="AB1018" s="630"/>
      <c r="AC1018" s="630"/>
      <c r="AD1018" s="630"/>
      <c r="AE1018" s="630"/>
      <c r="AF1018" s="630"/>
      <c r="AG1018" s="630"/>
      <c r="AH1018" s="630"/>
      <c r="AI1018" s="645"/>
      <c r="AJ1018" s="630"/>
      <c r="AK1018" s="630"/>
      <c r="AL1018" s="630"/>
      <c r="AM1018" s="630"/>
      <c r="AN1018" s="630"/>
      <c r="AO1018" s="632"/>
    </row>
    <row r="1019" spans="2:41" ht="13.35" hidden="1" customHeight="1">
      <c r="B1019" s="135"/>
      <c r="I1019" s="136"/>
      <c r="J1019" s="135"/>
      <c r="M1019" s="136"/>
      <c r="N1019" s="629" t="s">
        <v>114</v>
      </c>
      <c r="O1019" s="630"/>
      <c r="P1019" s="630"/>
      <c r="Q1019" s="632"/>
      <c r="R1019" s="673"/>
      <c r="S1019" s="674"/>
      <c r="T1019" s="674"/>
      <c r="U1019" s="675"/>
      <c r="V1019" s="673"/>
      <c r="W1019" s="675"/>
      <c r="X1019" s="673"/>
      <c r="Y1019" s="674"/>
      <c r="Z1019" s="674"/>
      <c r="AA1019" s="675"/>
      <c r="AB1019" s="668" t="s">
        <v>171</v>
      </c>
      <c r="AC1019" s="630"/>
      <c r="AD1019" s="630"/>
      <c r="AE1019" s="630"/>
      <c r="AF1019" s="630"/>
      <c r="AG1019" s="630"/>
      <c r="AH1019" s="630"/>
      <c r="AI1019" s="630"/>
      <c r="AJ1019" s="630"/>
      <c r="AK1019" s="630"/>
      <c r="AL1019" s="630"/>
      <c r="AM1019" s="630"/>
      <c r="AN1019" s="630"/>
      <c r="AO1019" s="632"/>
    </row>
    <row r="1020" spans="2:41" ht="3.75" hidden="1" customHeight="1">
      <c r="B1020" s="135"/>
      <c r="I1020" s="136"/>
      <c r="J1020" s="135"/>
      <c r="M1020" s="136"/>
      <c r="N1020" s="629"/>
      <c r="O1020" s="630"/>
      <c r="P1020" s="630"/>
      <c r="Q1020" s="632"/>
      <c r="R1020" s="676"/>
      <c r="S1020" s="677"/>
      <c r="T1020" s="677"/>
      <c r="U1020" s="678"/>
      <c r="V1020" s="676"/>
      <c r="W1020" s="678"/>
      <c r="X1020" s="676"/>
      <c r="Y1020" s="677"/>
      <c r="Z1020" s="677"/>
      <c r="AA1020" s="678"/>
      <c r="AB1020" s="639"/>
      <c r="AC1020" s="639"/>
      <c r="AD1020" s="639"/>
      <c r="AE1020" s="639"/>
      <c r="AF1020" s="639"/>
      <c r="AG1020" s="639"/>
      <c r="AH1020" s="639"/>
      <c r="AI1020" s="639"/>
      <c r="AJ1020" s="639"/>
      <c r="AK1020" s="639"/>
      <c r="AL1020" s="639"/>
      <c r="AM1020" s="639"/>
      <c r="AN1020" s="639"/>
      <c r="AO1020" s="640"/>
    </row>
    <row r="1021" spans="2:41" ht="3.75" hidden="1" customHeight="1">
      <c r="B1021" s="135"/>
      <c r="I1021" s="136"/>
      <c r="J1021" s="135"/>
      <c r="M1021" s="136"/>
      <c r="N1021" s="644"/>
      <c r="O1021" s="645"/>
      <c r="P1021" s="645"/>
      <c r="Q1021" s="645"/>
      <c r="R1021" s="644"/>
      <c r="S1021" s="645"/>
      <c r="T1021" s="645"/>
      <c r="U1021" s="645"/>
      <c r="V1021" s="645"/>
      <c r="W1021" s="645"/>
      <c r="X1021" s="645"/>
      <c r="Y1021" s="645"/>
      <c r="Z1021" s="645"/>
      <c r="AA1021" s="646"/>
      <c r="AB1021" s="644"/>
      <c r="AC1021" s="630"/>
      <c r="AD1021" s="630"/>
      <c r="AE1021" s="630"/>
      <c r="AF1021" s="630"/>
      <c r="AG1021" s="630"/>
      <c r="AH1021" s="630"/>
      <c r="AI1021" s="632"/>
      <c r="AJ1021" s="644"/>
      <c r="AK1021" s="645"/>
      <c r="AL1021" s="645"/>
      <c r="AM1021" s="645"/>
      <c r="AN1021" s="645"/>
      <c r="AO1021" s="646"/>
    </row>
    <row r="1022" spans="2:41" ht="13.35" hidden="1" customHeight="1">
      <c r="B1022" s="135"/>
      <c r="I1022" s="136"/>
      <c r="J1022" s="135"/>
      <c r="M1022" s="136"/>
      <c r="N1022" s="629" t="s">
        <v>115</v>
      </c>
      <c r="O1022" s="630"/>
      <c r="P1022" s="630"/>
      <c r="Q1022" s="630"/>
      <c r="R1022" s="629"/>
      <c r="S1022" s="680"/>
      <c r="T1022" s="681"/>
      <c r="U1022" s="630"/>
      <c r="V1022" s="647"/>
      <c r="W1022" s="630" t="s">
        <v>12</v>
      </c>
      <c r="X1022" s="647"/>
      <c r="Y1022" s="630" t="s">
        <v>11</v>
      </c>
      <c r="Z1022" s="647"/>
      <c r="AA1022" s="630" t="s">
        <v>364</v>
      </c>
      <c r="AB1022" s="629" t="s">
        <v>170</v>
      </c>
      <c r="AC1022" s="630"/>
      <c r="AD1022" s="630"/>
      <c r="AE1022" s="630"/>
      <c r="AF1022" s="630"/>
      <c r="AG1022" s="630"/>
      <c r="AH1022" s="630"/>
      <c r="AI1022" s="632"/>
      <c r="AJ1022" s="629"/>
      <c r="AK1022" s="680"/>
      <c r="AL1022" s="682"/>
      <c r="AM1022" s="682"/>
      <c r="AN1022" s="682"/>
      <c r="AO1022" s="681"/>
    </row>
    <row r="1023" spans="2:41" ht="3.75" hidden="1" customHeight="1">
      <c r="B1023" s="135"/>
      <c r="I1023" s="136"/>
      <c r="J1023" s="135"/>
      <c r="M1023" s="136"/>
      <c r="N1023" s="629"/>
      <c r="O1023" s="630"/>
      <c r="P1023" s="630"/>
      <c r="Q1023" s="630"/>
      <c r="R1023" s="638"/>
      <c r="S1023" s="639"/>
      <c r="T1023" s="639"/>
      <c r="U1023" s="639"/>
      <c r="V1023" s="639"/>
      <c r="W1023" s="639"/>
      <c r="X1023" s="639"/>
      <c r="Y1023" s="639"/>
      <c r="Z1023" s="639"/>
      <c r="AA1023" s="640"/>
      <c r="AB1023" s="638"/>
      <c r="AC1023" s="639"/>
      <c r="AD1023" s="639"/>
      <c r="AE1023" s="639"/>
      <c r="AF1023" s="639"/>
      <c r="AG1023" s="639"/>
      <c r="AH1023" s="639"/>
      <c r="AI1023" s="640"/>
      <c r="AJ1023" s="638"/>
      <c r="AK1023" s="639"/>
      <c r="AL1023" s="639"/>
      <c r="AM1023" s="639"/>
      <c r="AN1023" s="639"/>
      <c r="AO1023" s="640"/>
    </row>
    <row r="1024" spans="2:41" ht="3.75" customHeight="1">
      <c r="B1024" s="135"/>
      <c r="I1024" s="136"/>
      <c r="J1024" s="135"/>
      <c r="M1024" s="136"/>
      <c r="N1024" s="130"/>
      <c r="O1024" s="131"/>
      <c r="P1024" s="131"/>
      <c r="Q1024" s="132"/>
      <c r="R1024" s="683" t="str" cm="1">
        <f t="array" ref="R1024">IF(新_変更_3!AL350&lt;&gt;"",AND(新_変更_3!J349:AB355=新_変更_3!AL349:BD355),"")</f>
        <v/>
      </c>
      <c r="S1024" s="684"/>
      <c r="T1024" s="684"/>
      <c r="U1024" s="684"/>
      <c r="V1024" s="684"/>
      <c r="W1024" s="684"/>
      <c r="X1024" s="684"/>
      <c r="Y1024" s="684"/>
      <c r="Z1024" s="684"/>
      <c r="AA1024" s="684"/>
      <c r="AB1024" s="684"/>
      <c r="AC1024" s="684"/>
      <c r="AD1024" s="684"/>
      <c r="AE1024" s="684"/>
      <c r="AF1024" s="684"/>
      <c r="AG1024" s="684"/>
      <c r="AH1024" s="684"/>
      <c r="AI1024" s="684"/>
      <c r="AJ1024" s="684"/>
      <c r="AK1024" s="684"/>
      <c r="AL1024" s="684"/>
      <c r="AM1024" s="684"/>
      <c r="AN1024" s="684"/>
      <c r="AO1024" s="685"/>
    </row>
    <row r="1025" spans="2:41" ht="13.35" customHeight="1">
      <c r="B1025" s="135"/>
      <c r="I1025" s="136"/>
      <c r="J1025" s="135"/>
      <c r="M1025" s="136"/>
      <c r="N1025" s="135" t="s">
        <v>32</v>
      </c>
      <c r="Q1025" s="136"/>
      <c r="R1025" s="686"/>
      <c r="S1025" s="687"/>
      <c r="T1025" s="687"/>
      <c r="U1025" s="687"/>
      <c r="V1025" s="687"/>
      <c r="W1025" s="687"/>
      <c r="X1025" s="687"/>
      <c r="Y1025" s="687"/>
      <c r="Z1025" s="687"/>
      <c r="AA1025" s="687"/>
      <c r="AB1025" s="687"/>
      <c r="AC1025" s="687"/>
      <c r="AD1025" s="687"/>
      <c r="AE1025" s="687"/>
      <c r="AF1025" s="687"/>
      <c r="AG1025" s="687"/>
      <c r="AH1025" s="687"/>
      <c r="AI1025" s="687"/>
      <c r="AJ1025" s="687"/>
      <c r="AK1025" s="687"/>
      <c r="AL1025" s="687"/>
      <c r="AM1025" s="687"/>
      <c r="AN1025" s="687"/>
      <c r="AO1025" s="688"/>
    </row>
    <row r="1026" spans="2:41" ht="3.75" customHeight="1">
      <c r="B1026" s="135"/>
      <c r="I1026" s="136"/>
      <c r="J1026" s="135"/>
      <c r="M1026" s="136"/>
      <c r="N1026" s="140"/>
      <c r="O1026" s="141"/>
      <c r="P1026" s="141"/>
      <c r="Q1026" s="142"/>
      <c r="R1026" s="689"/>
      <c r="S1026" s="690"/>
      <c r="T1026" s="690"/>
      <c r="U1026" s="690"/>
      <c r="V1026" s="690"/>
      <c r="W1026" s="690"/>
      <c r="X1026" s="690"/>
      <c r="Y1026" s="690"/>
      <c r="Z1026" s="690"/>
      <c r="AA1026" s="690"/>
      <c r="AB1026" s="690"/>
      <c r="AC1026" s="690"/>
      <c r="AD1026" s="690"/>
      <c r="AE1026" s="690"/>
      <c r="AF1026" s="690"/>
      <c r="AG1026" s="690"/>
      <c r="AH1026" s="690"/>
      <c r="AI1026" s="690"/>
      <c r="AJ1026" s="690"/>
      <c r="AK1026" s="690"/>
      <c r="AL1026" s="690"/>
      <c r="AM1026" s="690"/>
      <c r="AN1026" s="690"/>
      <c r="AO1026" s="691"/>
    </row>
    <row r="1027" spans="2:41" ht="3.75" customHeight="1">
      <c r="B1027" s="135"/>
      <c r="I1027" s="136"/>
      <c r="J1027" s="130"/>
      <c r="K1027" s="131"/>
      <c r="L1027" s="131"/>
      <c r="M1027" s="132"/>
      <c r="N1027" s="130"/>
      <c r="O1027" s="131"/>
      <c r="P1027" s="131"/>
      <c r="Q1027" s="132"/>
      <c r="R1027" s="130"/>
      <c r="S1027" s="131"/>
      <c r="T1027" s="131"/>
      <c r="U1027" s="131"/>
      <c r="V1027" s="131"/>
      <c r="W1027" s="131"/>
      <c r="X1027" s="131"/>
      <c r="Y1027" s="131"/>
      <c r="Z1027" s="131"/>
      <c r="AA1027" s="132"/>
      <c r="AB1027" s="130"/>
      <c r="AC1027" s="131"/>
      <c r="AD1027" s="131"/>
      <c r="AE1027" s="132"/>
      <c r="AF1027" s="131"/>
      <c r="AG1027" s="131"/>
      <c r="AH1027" s="131"/>
      <c r="AI1027" s="131"/>
      <c r="AJ1027" s="131"/>
      <c r="AK1027" s="131"/>
      <c r="AL1027" s="131"/>
      <c r="AM1027" s="131"/>
      <c r="AN1027" s="131"/>
      <c r="AO1027" s="132"/>
    </row>
    <row r="1028" spans="2:41" ht="13.35" customHeight="1">
      <c r="B1028" s="135"/>
      <c r="I1028" s="136"/>
      <c r="J1028" s="135" t="s">
        <v>4013</v>
      </c>
      <c r="M1028" s="136"/>
      <c r="N1028" s="135" t="s">
        <v>27</v>
      </c>
      <c r="Q1028" s="136"/>
      <c r="R1028" s="135"/>
      <c r="S1028" s="692"/>
      <c r="T1028" s="693"/>
      <c r="U1028" s="693"/>
      <c r="V1028" s="693"/>
      <c r="W1028" s="693"/>
      <c r="X1028" s="693"/>
      <c r="Y1028" s="693"/>
      <c r="Z1028" s="693"/>
      <c r="AA1028" s="694"/>
      <c r="AB1028" s="135" t="s">
        <v>28</v>
      </c>
      <c r="AE1028" s="136"/>
      <c r="AF1028" s="135"/>
      <c r="AG1028" s="695"/>
      <c r="AH1028" s="693"/>
      <c r="AI1028" s="693"/>
      <c r="AJ1028" s="693"/>
      <c r="AK1028" s="693"/>
      <c r="AL1028" s="693"/>
      <c r="AM1028" s="693"/>
      <c r="AN1028" s="693"/>
      <c r="AO1028" s="694"/>
    </row>
    <row r="1029" spans="2:41" ht="3.75" customHeight="1">
      <c r="B1029" s="135"/>
      <c r="I1029" s="136"/>
      <c r="J1029" s="135"/>
      <c r="M1029" s="136"/>
      <c r="N1029" s="140"/>
      <c r="O1029" s="141"/>
      <c r="P1029" s="141"/>
      <c r="Q1029" s="142"/>
      <c r="R1029" s="140"/>
      <c r="S1029" s="141"/>
      <c r="T1029" s="141"/>
      <c r="U1029" s="141"/>
      <c r="V1029" s="141"/>
      <c r="W1029" s="141"/>
      <c r="X1029" s="141"/>
      <c r="Y1029" s="141"/>
      <c r="Z1029" s="141"/>
      <c r="AA1029" s="142"/>
      <c r="AB1029" s="140"/>
      <c r="AC1029" s="141"/>
      <c r="AD1029" s="141"/>
      <c r="AE1029" s="142"/>
      <c r="AF1029" s="141"/>
      <c r="AG1029" s="141"/>
      <c r="AH1029" s="141"/>
      <c r="AI1029" s="141"/>
      <c r="AJ1029" s="141"/>
      <c r="AK1029" s="141"/>
      <c r="AL1029" s="141"/>
      <c r="AM1029" s="141"/>
      <c r="AN1029" s="141"/>
      <c r="AO1029" s="142"/>
    </row>
    <row r="1030" spans="2:41" ht="3.75" customHeight="1">
      <c r="B1030" s="135"/>
      <c r="I1030" s="136"/>
      <c r="J1030" s="135"/>
      <c r="M1030" s="136"/>
      <c r="N1030" s="130"/>
      <c r="O1030" s="131"/>
      <c r="P1030" s="131"/>
      <c r="Q1030" s="132"/>
      <c r="R1030" s="130"/>
      <c r="S1030" s="131"/>
      <c r="T1030" s="131"/>
      <c r="U1030" s="131"/>
      <c r="V1030" s="131"/>
      <c r="W1030" s="131"/>
      <c r="X1030" s="131"/>
      <c r="Y1030" s="131"/>
      <c r="Z1030" s="131"/>
      <c r="AA1030" s="132"/>
      <c r="AB1030" s="130"/>
      <c r="AC1030" s="131"/>
      <c r="AD1030" s="131"/>
      <c r="AE1030" s="132"/>
      <c r="AF1030" s="130"/>
      <c r="AG1030" s="131"/>
      <c r="AH1030" s="131"/>
      <c r="AI1030" s="131"/>
      <c r="AJ1030" s="131"/>
      <c r="AK1030" s="131"/>
      <c r="AL1030" s="131"/>
      <c r="AM1030" s="131"/>
      <c r="AN1030" s="131"/>
      <c r="AO1030" s="132"/>
    </row>
    <row r="1031" spans="2:41" ht="13.35" customHeight="1">
      <c r="B1031" s="135"/>
      <c r="I1031" s="136"/>
      <c r="J1031" s="135"/>
      <c r="M1031" s="136"/>
      <c r="N1031" s="135" t="s">
        <v>3990</v>
      </c>
      <c r="Q1031" s="136"/>
      <c r="R1031" s="135"/>
      <c r="S1031" s="696"/>
      <c r="T1031" s="694"/>
      <c r="V1031" s="146"/>
      <c r="W1031" s="124" t="s">
        <v>12</v>
      </c>
      <c r="X1031" s="146"/>
      <c r="Y1031" s="124" t="s">
        <v>11</v>
      </c>
      <c r="Z1031" s="146"/>
      <c r="AA1031" s="136" t="s">
        <v>364</v>
      </c>
      <c r="AB1031" s="135" t="s">
        <v>66</v>
      </c>
      <c r="AE1031" s="136"/>
      <c r="AF1031" s="135"/>
      <c r="AG1031" s="696"/>
      <c r="AH1031" s="694"/>
      <c r="AJ1031" s="146"/>
      <c r="AK1031" s="124" t="s">
        <v>12</v>
      </c>
      <c r="AL1031" s="146"/>
      <c r="AM1031" s="124" t="s">
        <v>11</v>
      </c>
      <c r="AN1031" s="146"/>
      <c r="AO1031" s="136" t="s">
        <v>364</v>
      </c>
    </row>
    <row r="1032" spans="2:41" ht="3.75" customHeight="1">
      <c r="B1032" s="135"/>
      <c r="I1032" s="136"/>
      <c r="J1032" s="135"/>
      <c r="M1032" s="136"/>
      <c r="N1032" s="140"/>
      <c r="O1032" s="141"/>
      <c r="P1032" s="141"/>
      <c r="Q1032" s="142"/>
      <c r="R1032" s="140"/>
      <c r="S1032" s="141"/>
      <c r="T1032" s="141"/>
      <c r="U1032" s="141"/>
      <c r="V1032" s="141"/>
      <c r="W1032" s="141"/>
      <c r="X1032" s="141"/>
      <c r="Y1032" s="141"/>
      <c r="Z1032" s="141"/>
      <c r="AA1032" s="142"/>
      <c r="AB1032" s="140"/>
      <c r="AC1032" s="141"/>
      <c r="AD1032" s="141"/>
      <c r="AE1032" s="142"/>
      <c r="AF1032" s="140"/>
      <c r="AG1032" s="141"/>
      <c r="AH1032" s="141"/>
      <c r="AI1032" s="141"/>
      <c r="AJ1032" s="141"/>
      <c r="AK1032" s="141"/>
      <c r="AL1032" s="141"/>
      <c r="AM1032" s="141"/>
      <c r="AN1032" s="141"/>
      <c r="AO1032" s="142"/>
    </row>
    <row r="1033" spans="2:41" ht="3.75" customHeight="1">
      <c r="B1033" s="135"/>
      <c r="I1033" s="136"/>
      <c r="J1033" s="135"/>
      <c r="M1033" s="136"/>
      <c r="N1033" s="130"/>
      <c r="O1033" s="131"/>
      <c r="P1033" s="131"/>
      <c r="Q1033" s="132"/>
      <c r="R1033" s="697">
        <f>新_変更_3!J369</f>
        <v>0</v>
      </c>
      <c r="S1033" s="684"/>
      <c r="T1033" s="684"/>
      <c r="U1033" s="684"/>
      <c r="V1033" s="684"/>
      <c r="W1033" s="684"/>
      <c r="X1033" s="684"/>
      <c r="Y1033" s="684"/>
      <c r="Z1033" s="684"/>
      <c r="AA1033" s="684"/>
      <c r="AB1033" s="684"/>
      <c r="AC1033" s="684"/>
      <c r="AD1033" s="684"/>
      <c r="AE1033" s="684"/>
      <c r="AF1033" s="684"/>
      <c r="AG1033" s="684"/>
      <c r="AH1033" s="684"/>
      <c r="AI1033" s="684"/>
      <c r="AJ1033" s="685"/>
      <c r="AK1033" s="131"/>
      <c r="AL1033" s="131"/>
      <c r="AM1033" s="131"/>
      <c r="AN1033" s="131"/>
      <c r="AO1033" s="132"/>
    </row>
    <row r="1034" spans="2:41" ht="13.35" customHeight="1">
      <c r="B1034" s="135"/>
      <c r="I1034" s="136"/>
      <c r="J1034" s="135"/>
      <c r="M1034" s="136"/>
      <c r="N1034" s="135" t="s">
        <v>8</v>
      </c>
      <c r="Q1034" s="136"/>
      <c r="R1034" s="686"/>
      <c r="S1034" s="687"/>
      <c r="T1034" s="687"/>
      <c r="U1034" s="687"/>
      <c r="V1034" s="687"/>
      <c r="W1034" s="687"/>
      <c r="X1034" s="687"/>
      <c r="Y1034" s="687"/>
      <c r="Z1034" s="687"/>
      <c r="AA1034" s="687"/>
      <c r="AB1034" s="687"/>
      <c r="AC1034" s="687"/>
      <c r="AD1034" s="687"/>
      <c r="AE1034" s="687"/>
      <c r="AF1034" s="687"/>
      <c r="AG1034" s="687"/>
      <c r="AH1034" s="687"/>
      <c r="AI1034" s="687"/>
      <c r="AJ1034" s="688"/>
      <c r="AL1034" s="147" t="s">
        <v>13</v>
      </c>
      <c r="AM1034" s="124" t="s">
        <v>29</v>
      </c>
      <c r="AO1034" s="136"/>
    </row>
    <row r="1035" spans="2:41" ht="3.75" customHeight="1">
      <c r="B1035" s="135"/>
      <c r="I1035" s="136"/>
      <c r="J1035" s="135"/>
      <c r="M1035" s="136"/>
      <c r="N1035" s="140"/>
      <c r="O1035" s="141"/>
      <c r="P1035" s="141"/>
      <c r="Q1035" s="142"/>
      <c r="R1035" s="689"/>
      <c r="S1035" s="690"/>
      <c r="T1035" s="690"/>
      <c r="U1035" s="690"/>
      <c r="V1035" s="690"/>
      <c r="W1035" s="690"/>
      <c r="X1035" s="690"/>
      <c r="Y1035" s="690"/>
      <c r="Z1035" s="690"/>
      <c r="AA1035" s="690"/>
      <c r="AB1035" s="690"/>
      <c r="AC1035" s="690"/>
      <c r="AD1035" s="690"/>
      <c r="AE1035" s="690"/>
      <c r="AF1035" s="690"/>
      <c r="AG1035" s="690"/>
      <c r="AH1035" s="690"/>
      <c r="AI1035" s="690"/>
      <c r="AJ1035" s="691"/>
      <c r="AK1035" s="141"/>
      <c r="AL1035" s="141"/>
      <c r="AM1035" s="141"/>
      <c r="AN1035" s="141"/>
      <c r="AO1035" s="142"/>
    </row>
    <row r="1036" spans="2:41" ht="3.75" hidden="1" customHeight="1">
      <c r="B1036" s="135"/>
      <c r="I1036" s="136"/>
      <c r="J1036" s="135"/>
      <c r="M1036" s="136"/>
      <c r="N1036" s="644"/>
      <c r="O1036" s="645"/>
      <c r="P1036" s="645"/>
      <c r="Q1036" s="646"/>
      <c r="R1036" s="679"/>
      <c r="S1036" s="671"/>
      <c r="T1036" s="671"/>
      <c r="U1036" s="671"/>
      <c r="V1036" s="671"/>
      <c r="W1036" s="671"/>
      <c r="X1036" s="671"/>
      <c r="Y1036" s="671"/>
      <c r="Z1036" s="671"/>
      <c r="AA1036" s="671"/>
      <c r="AB1036" s="671"/>
      <c r="AC1036" s="671"/>
      <c r="AD1036" s="671"/>
      <c r="AE1036" s="671"/>
      <c r="AF1036" s="671"/>
      <c r="AG1036" s="671"/>
      <c r="AH1036" s="671"/>
      <c r="AI1036" s="671"/>
      <c r="AJ1036" s="671"/>
      <c r="AK1036" s="671"/>
      <c r="AL1036" s="671"/>
      <c r="AM1036" s="671"/>
      <c r="AN1036" s="671"/>
      <c r="AO1036" s="672"/>
    </row>
    <row r="1037" spans="2:41" ht="13.35" hidden="1" customHeight="1">
      <c r="B1037" s="135"/>
      <c r="I1037" s="136"/>
      <c r="J1037" s="135"/>
      <c r="M1037" s="136"/>
      <c r="N1037" s="629" t="s">
        <v>61</v>
      </c>
      <c r="O1037" s="630"/>
      <c r="P1037" s="630"/>
      <c r="Q1037" s="632"/>
      <c r="R1037" s="673"/>
      <c r="S1037" s="674"/>
      <c r="T1037" s="674"/>
      <c r="U1037" s="674"/>
      <c r="V1037" s="674"/>
      <c r="W1037" s="674"/>
      <c r="X1037" s="674"/>
      <c r="Y1037" s="674"/>
      <c r="Z1037" s="674"/>
      <c r="AA1037" s="674"/>
      <c r="AB1037" s="674"/>
      <c r="AC1037" s="674"/>
      <c r="AD1037" s="674"/>
      <c r="AE1037" s="674"/>
      <c r="AF1037" s="674"/>
      <c r="AG1037" s="674"/>
      <c r="AH1037" s="674"/>
      <c r="AI1037" s="674"/>
      <c r="AJ1037" s="674"/>
      <c r="AK1037" s="674"/>
      <c r="AL1037" s="674"/>
      <c r="AM1037" s="674"/>
      <c r="AN1037" s="674"/>
      <c r="AO1037" s="675"/>
    </row>
    <row r="1038" spans="2:41" ht="3.75" hidden="1" customHeight="1">
      <c r="B1038" s="135"/>
      <c r="I1038" s="136"/>
      <c r="J1038" s="135"/>
      <c r="M1038" s="136"/>
      <c r="N1038" s="629"/>
      <c r="O1038" s="630"/>
      <c r="P1038" s="630"/>
      <c r="Q1038" s="632"/>
      <c r="R1038" s="676"/>
      <c r="S1038" s="677"/>
      <c r="T1038" s="677"/>
      <c r="U1038" s="677"/>
      <c r="V1038" s="677"/>
      <c r="W1038" s="677"/>
      <c r="X1038" s="677"/>
      <c r="Y1038" s="677"/>
      <c r="Z1038" s="677"/>
      <c r="AA1038" s="677"/>
      <c r="AB1038" s="677"/>
      <c r="AC1038" s="677"/>
      <c r="AD1038" s="677"/>
      <c r="AE1038" s="677"/>
      <c r="AF1038" s="677"/>
      <c r="AG1038" s="677"/>
      <c r="AH1038" s="677"/>
      <c r="AI1038" s="677"/>
      <c r="AJ1038" s="677"/>
      <c r="AK1038" s="677"/>
      <c r="AL1038" s="677"/>
      <c r="AM1038" s="677"/>
      <c r="AN1038" s="677"/>
      <c r="AO1038" s="678"/>
    </row>
    <row r="1039" spans="2:41" ht="3.75" hidden="1" customHeight="1">
      <c r="B1039" s="135"/>
      <c r="I1039" s="136"/>
      <c r="J1039" s="135"/>
      <c r="N1039" s="644"/>
      <c r="O1039" s="645"/>
      <c r="P1039" s="645"/>
      <c r="Q1039" s="646"/>
      <c r="R1039" s="630"/>
      <c r="S1039" s="630"/>
      <c r="T1039" s="630"/>
      <c r="U1039" s="698"/>
      <c r="V1039" s="699"/>
      <c r="W1039" s="699"/>
      <c r="X1039" s="700"/>
      <c r="Y1039" s="645"/>
      <c r="Z1039" s="707"/>
      <c r="AA1039" s="699"/>
      <c r="AB1039" s="699"/>
      <c r="AC1039" s="708"/>
      <c r="AD1039" s="630"/>
      <c r="AE1039" s="630"/>
      <c r="AF1039" s="630"/>
      <c r="AG1039" s="679"/>
      <c r="AH1039" s="671"/>
      <c r="AI1039" s="671"/>
      <c r="AJ1039" s="671"/>
      <c r="AK1039" s="671"/>
      <c r="AL1039" s="671"/>
      <c r="AM1039" s="671"/>
      <c r="AN1039" s="671"/>
      <c r="AO1039" s="672"/>
    </row>
    <row r="1040" spans="2:41" ht="13.35" hidden="1" customHeight="1">
      <c r="B1040" s="135"/>
      <c r="I1040" s="136"/>
      <c r="J1040" s="135"/>
      <c r="N1040" s="629"/>
      <c r="O1040" s="630"/>
      <c r="P1040" s="630"/>
      <c r="Q1040" s="632"/>
      <c r="R1040" s="630" t="s">
        <v>15</v>
      </c>
      <c r="S1040" s="630"/>
      <c r="T1040" s="630"/>
      <c r="U1040" s="701"/>
      <c r="V1040" s="702"/>
      <c r="W1040" s="702"/>
      <c r="X1040" s="703"/>
      <c r="Y1040" s="662" t="s">
        <v>359</v>
      </c>
      <c r="Z1040" s="709"/>
      <c r="AA1040" s="702"/>
      <c r="AB1040" s="702"/>
      <c r="AC1040" s="710"/>
      <c r="AD1040" s="630" t="s">
        <v>56</v>
      </c>
      <c r="AE1040" s="630"/>
      <c r="AF1040" s="630"/>
      <c r="AG1040" s="673"/>
      <c r="AH1040" s="674"/>
      <c r="AI1040" s="674"/>
      <c r="AJ1040" s="674"/>
      <c r="AK1040" s="674"/>
      <c r="AL1040" s="674"/>
      <c r="AM1040" s="674"/>
      <c r="AN1040" s="674"/>
      <c r="AO1040" s="675"/>
    </row>
    <row r="1041" spans="2:41" ht="3.75" hidden="1" customHeight="1">
      <c r="B1041" s="135"/>
      <c r="I1041" s="136"/>
      <c r="J1041" s="135"/>
      <c r="N1041" s="629"/>
      <c r="O1041" s="630"/>
      <c r="P1041" s="630"/>
      <c r="Q1041" s="632"/>
      <c r="R1041" s="639"/>
      <c r="S1041" s="639"/>
      <c r="T1041" s="639"/>
      <c r="U1041" s="704"/>
      <c r="V1041" s="705"/>
      <c r="W1041" s="705"/>
      <c r="X1041" s="706"/>
      <c r="Y1041" s="639"/>
      <c r="Z1041" s="711"/>
      <c r="AA1041" s="705"/>
      <c r="AB1041" s="705"/>
      <c r="AC1041" s="712"/>
      <c r="AD1041" s="639"/>
      <c r="AE1041" s="639"/>
      <c r="AF1041" s="639"/>
      <c r="AG1041" s="676"/>
      <c r="AH1041" s="677"/>
      <c r="AI1041" s="677"/>
      <c r="AJ1041" s="677"/>
      <c r="AK1041" s="677"/>
      <c r="AL1041" s="677"/>
      <c r="AM1041" s="677"/>
      <c r="AN1041" s="677"/>
      <c r="AO1041" s="678"/>
    </row>
    <row r="1042" spans="2:41" ht="3.75" hidden="1" customHeight="1">
      <c r="B1042" s="135"/>
      <c r="I1042" s="136"/>
      <c r="J1042" s="135"/>
      <c r="N1042" s="629"/>
      <c r="O1042" s="630"/>
      <c r="P1042" s="630"/>
      <c r="Q1042" s="632"/>
      <c r="R1042" s="645"/>
      <c r="S1042" s="645"/>
      <c r="T1042" s="646"/>
      <c r="U1042" s="679"/>
      <c r="V1042" s="671"/>
      <c r="W1042" s="671"/>
      <c r="X1042" s="671"/>
      <c r="Y1042" s="671"/>
      <c r="Z1042" s="671"/>
      <c r="AA1042" s="671"/>
      <c r="AB1042" s="671"/>
      <c r="AC1042" s="672"/>
      <c r="AD1042" s="644"/>
      <c r="AE1042" s="645"/>
      <c r="AF1042" s="646"/>
      <c r="AG1042" s="679"/>
      <c r="AH1042" s="671"/>
      <c r="AI1042" s="671"/>
      <c r="AJ1042" s="671"/>
      <c r="AK1042" s="671"/>
      <c r="AL1042" s="671"/>
      <c r="AM1042" s="671"/>
      <c r="AN1042" s="671"/>
      <c r="AO1042" s="672"/>
    </row>
    <row r="1043" spans="2:41" ht="13.35" hidden="1" customHeight="1">
      <c r="B1043" s="135"/>
      <c r="I1043" s="136"/>
      <c r="N1043" s="629" t="s">
        <v>23</v>
      </c>
      <c r="O1043" s="630"/>
      <c r="P1043" s="630"/>
      <c r="Q1043" s="632"/>
      <c r="R1043" s="630" t="s">
        <v>17</v>
      </c>
      <c r="S1043" s="630"/>
      <c r="T1043" s="632"/>
      <c r="U1043" s="673"/>
      <c r="V1043" s="674"/>
      <c r="W1043" s="674"/>
      <c r="X1043" s="674"/>
      <c r="Y1043" s="674"/>
      <c r="Z1043" s="674"/>
      <c r="AA1043" s="674"/>
      <c r="AB1043" s="674"/>
      <c r="AC1043" s="675"/>
      <c r="AD1043" s="629" t="s">
        <v>18</v>
      </c>
      <c r="AE1043" s="630"/>
      <c r="AF1043" s="632"/>
      <c r="AG1043" s="673"/>
      <c r="AH1043" s="674"/>
      <c r="AI1043" s="674"/>
      <c r="AJ1043" s="674"/>
      <c r="AK1043" s="674"/>
      <c r="AL1043" s="674"/>
      <c r="AM1043" s="674"/>
      <c r="AN1043" s="674"/>
      <c r="AO1043" s="675"/>
    </row>
    <row r="1044" spans="2:41" ht="3.75" hidden="1" customHeight="1">
      <c r="B1044" s="135"/>
      <c r="I1044" s="136"/>
      <c r="J1044" s="135"/>
      <c r="N1044" s="629"/>
      <c r="O1044" s="630"/>
      <c r="P1044" s="630"/>
      <c r="Q1044" s="632"/>
      <c r="R1044" s="639"/>
      <c r="S1044" s="639"/>
      <c r="T1044" s="640"/>
      <c r="U1044" s="676"/>
      <c r="V1044" s="677"/>
      <c r="W1044" s="677"/>
      <c r="X1044" s="677"/>
      <c r="Y1044" s="677"/>
      <c r="Z1044" s="677"/>
      <c r="AA1044" s="677"/>
      <c r="AB1044" s="677"/>
      <c r="AC1044" s="678"/>
      <c r="AD1044" s="638"/>
      <c r="AE1044" s="639"/>
      <c r="AF1044" s="640"/>
      <c r="AG1044" s="676"/>
      <c r="AH1044" s="677"/>
      <c r="AI1044" s="677"/>
      <c r="AJ1044" s="677"/>
      <c r="AK1044" s="677"/>
      <c r="AL1044" s="677"/>
      <c r="AM1044" s="677"/>
      <c r="AN1044" s="677"/>
      <c r="AO1044" s="678"/>
    </row>
    <row r="1045" spans="2:41" ht="3.75" hidden="1" customHeight="1">
      <c r="B1045" s="135"/>
      <c r="I1045" s="136"/>
      <c r="J1045" s="135"/>
      <c r="N1045" s="629"/>
      <c r="O1045" s="630"/>
      <c r="P1045" s="630"/>
      <c r="Q1045" s="632"/>
      <c r="R1045" s="645"/>
      <c r="S1045" s="645"/>
      <c r="T1045" s="646"/>
      <c r="U1045" s="679"/>
      <c r="V1045" s="671"/>
      <c r="W1045" s="671"/>
      <c r="X1045" s="671"/>
      <c r="Y1045" s="671"/>
      <c r="Z1045" s="671"/>
      <c r="AA1045" s="671"/>
      <c r="AB1045" s="671"/>
      <c r="AC1045" s="672"/>
      <c r="AD1045" s="644"/>
      <c r="AE1045" s="645"/>
      <c r="AF1045" s="646"/>
      <c r="AG1045" s="679"/>
      <c r="AH1045" s="671"/>
      <c r="AI1045" s="671"/>
      <c r="AJ1045" s="671"/>
      <c r="AK1045" s="671"/>
      <c r="AL1045" s="671"/>
      <c r="AM1045" s="671"/>
      <c r="AN1045" s="671"/>
      <c r="AO1045" s="672"/>
    </row>
    <row r="1046" spans="2:41" ht="13.35" hidden="1" customHeight="1">
      <c r="B1046" s="135"/>
      <c r="I1046" s="136"/>
      <c r="J1046" s="135"/>
      <c r="N1046" s="629"/>
      <c r="O1046" s="630"/>
      <c r="P1046" s="630"/>
      <c r="Q1046" s="632"/>
      <c r="R1046" s="630" t="s">
        <v>19</v>
      </c>
      <c r="S1046" s="630"/>
      <c r="T1046" s="632"/>
      <c r="U1046" s="673"/>
      <c r="V1046" s="674"/>
      <c r="W1046" s="674"/>
      <c r="X1046" s="674"/>
      <c r="Y1046" s="674"/>
      <c r="Z1046" s="674"/>
      <c r="AA1046" s="674"/>
      <c r="AB1046" s="674"/>
      <c r="AC1046" s="675"/>
      <c r="AD1046" s="629" t="s">
        <v>20</v>
      </c>
      <c r="AE1046" s="630"/>
      <c r="AF1046" s="632"/>
      <c r="AG1046" s="673"/>
      <c r="AH1046" s="674"/>
      <c r="AI1046" s="674"/>
      <c r="AJ1046" s="674"/>
      <c r="AK1046" s="674"/>
      <c r="AL1046" s="674"/>
      <c r="AM1046" s="674"/>
      <c r="AN1046" s="674"/>
      <c r="AO1046" s="675"/>
    </row>
    <row r="1047" spans="2:41" ht="3.75" hidden="1" customHeight="1">
      <c r="B1047" s="135"/>
      <c r="I1047" s="136"/>
      <c r="J1047" s="135"/>
      <c r="N1047" s="638"/>
      <c r="O1047" s="639"/>
      <c r="P1047" s="639"/>
      <c r="Q1047" s="640"/>
      <c r="R1047" s="639"/>
      <c r="S1047" s="639"/>
      <c r="T1047" s="640"/>
      <c r="U1047" s="676"/>
      <c r="V1047" s="677"/>
      <c r="W1047" s="677"/>
      <c r="X1047" s="677"/>
      <c r="Y1047" s="677"/>
      <c r="Z1047" s="677"/>
      <c r="AA1047" s="677"/>
      <c r="AB1047" s="677"/>
      <c r="AC1047" s="678"/>
      <c r="AD1047" s="638"/>
      <c r="AE1047" s="639"/>
      <c r="AF1047" s="640"/>
      <c r="AG1047" s="676"/>
      <c r="AH1047" s="677"/>
      <c r="AI1047" s="677"/>
      <c r="AJ1047" s="677"/>
      <c r="AK1047" s="677"/>
      <c r="AL1047" s="677"/>
      <c r="AM1047" s="677"/>
      <c r="AN1047" s="677"/>
      <c r="AO1047" s="678"/>
    </row>
    <row r="1048" spans="2:41" ht="3.75" hidden="1" customHeight="1">
      <c r="B1048" s="135"/>
      <c r="I1048" s="136"/>
      <c r="J1048" s="135"/>
      <c r="M1048" s="136"/>
      <c r="N1048" s="629"/>
      <c r="O1048" s="630"/>
      <c r="P1048" s="630"/>
      <c r="Q1048" s="632"/>
      <c r="R1048" s="644"/>
      <c r="S1048" s="645"/>
      <c r="T1048" s="645"/>
      <c r="U1048" s="645"/>
      <c r="V1048" s="645"/>
      <c r="W1048" s="645"/>
      <c r="X1048" s="645"/>
      <c r="Y1048" s="645"/>
      <c r="Z1048" s="645"/>
      <c r="AA1048" s="645"/>
      <c r="AB1048" s="645"/>
      <c r="AC1048" s="645"/>
      <c r="AD1048" s="645"/>
      <c r="AE1048" s="645"/>
      <c r="AF1048" s="645"/>
      <c r="AG1048" s="645"/>
      <c r="AH1048" s="645"/>
      <c r="AI1048" s="645"/>
      <c r="AJ1048" s="645"/>
      <c r="AK1048" s="645"/>
      <c r="AL1048" s="645"/>
      <c r="AM1048" s="645"/>
      <c r="AN1048" s="645"/>
      <c r="AO1048" s="646"/>
    </row>
    <row r="1049" spans="2:41" ht="13.35" hidden="1" customHeight="1">
      <c r="B1049" s="135"/>
      <c r="I1049" s="136"/>
      <c r="J1049" s="135"/>
      <c r="M1049" s="136"/>
      <c r="N1049" s="629" t="s">
        <v>111</v>
      </c>
      <c r="O1049" s="630"/>
      <c r="P1049" s="630"/>
      <c r="Q1049" s="632"/>
      <c r="R1049" s="629"/>
      <c r="S1049" s="680"/>
      <c r="T1049" s="681"/>
      <c r="U1049" s="630"/>
      <c r="V1049" s="647"/>
      <c r="W1049" s="630" t="s">
        <v>12</v>
      </c>
      <c r="X1049" s="647"/>
      <c r="Y1049" s="630" t="s">
        <v>11</v>
      </c>
      <c r="Z1049" s="647"/>
      <c r="AA1049" s="630" t="s">
        <v>364</v>
      </c>
      <c r="AB1049" s="630"/>
      <c r="AC1049" s="630"/>
      <c r="AD1049" s="630"/>
      <c r="AE1049" s="630"/>
      <c r="AF1049" s="630"/>
      <c r="AG1049" s="630"/>
      <c r="AH1049" s="630"/>
      <c r="AI1049" s="630"/>
      <c r="AJ1049" s="630"/>
      <c r="AK1049" s="630"/>
      <c r="AL1049" s="630"/>
      <c r="AM1049" s="630"/>
      <c r="AN1049" s="630"/>
      <c r="AO1049" s="632"/>
    </row>
    <row r="1050" spans="2:41" ht="3.75" hidden="1" customHeight="1">
      <c r="B1050" s="135"/>
      <c r="I1050" s="136"/>
      <c r="J1050" s="135"/>
      <c r="M1050" s="136"/>
      <c r="N1050" s="629"/>
      <c r="O1050" s="630"/>
      <c r="P1050" s="630"/>
      <c r="Q1050" s="632"/>
      <c r="R1050" s="629"/>
      <c r="S1050" s="630"/>
      <c r="T1050" s="630"/>
      <c r="U1050" s="630"/>
      <c r="V1050" s="630"/>
      <c r="W1050" s="630"/>
      <c r="X1050" s="630"/>
      <c r="Y1050" s="630"/>
      <c r="Z1050" s="630"/>
      <c r="AA1050" s="630"/>
      <c r="AB1050" s="630"/>
      <c r="AC1050" s="630"/>
      <c r="AD1050" s="630"/>
      <c r="AE1050" s="630"/>
      <c r="AF1050" s="630"/>
      <c r="AG1050" s="630"/>
      <c r="AH1050" s="630"/>
      <c r="AI1050" s="630"/>
      <c r="AJ1050" s="630"/>
      <c r="AK1050" s="630"/>
      <c r="AL1050" s="630"/>
      <c r="AM1050" s="630"/>
      <c r="AN1050" s="630"/>
      <c r="AO1050" s="632"/>
    </row>
    <row r="1051" spans="2:41" ht="3.75" hidden="1" customHeight="1">
      <c r="B1051" s="135"/>
      <c r="I1051" s="136"/>
      <c r="J1051" s="135"/>
      <c r="M1051" s="136"/>
      <c r="N1051" s="644"/>
      <c r="O1051" s="645"/>
      <c r="P1051" s="645"/>
      <c r="Q1051" s="645"/>
      <c r="R1051" s="713"/>
      <c r="S1051" s="716"/>
      <c r="T1051" s="645"/>
      <c r="U1051" s="698"/>
      <c r="V1051" s="644"/>
      <c r="W1051" s="645"/>
      <c r="X1051" s="645"/>
      <c r="Y1051" s="645"/>
      <c r="Z1051" s="645"/>
      <c r="AA1051" s="645"/>
      <c r="AB1051" s="645"/>
      <c r="AC1051" s="645"/>
      <c r="AD1051" s="645"/>
      <c r="AE1051" s="645"/>
      <c r="AF1051" s="645"/>
      <c r="AG1051" s="645"/>
      <c r="AH1051" s="649"/>
      <c r="AI1051" s="649"/>
      <c r="AJ1051" s="645"/>
      <c r="AK1051" s="651"/>
      <c r="AL1051" s="645"/>
      <c r="AM1051" s="645"/>
      <c r="AN1051" s="645"/>
      <c r="AO1051" s="646"/>
    </row>
    <row r="1052" spans="2:41" ht="13.35" hidden="1" customHeight="1">
      <c r="B1052" s="135"/>
      <c r="I1052" s="136"/>
      <c r="J1052" s="135"/>
      <c r="M1052" s="136"/>
      <c r="N1052" s="629" t="s">
        <v>30</v>
      </c>
      <c r="O1052" s="630"/>
      <c r="P1052" s="630"/>
      <c r="Q1052" s="630"/>
      <c r="R1052" s="714"/>
      <c r="S1052" s="717"/>
      <c r="T1052" s="630" t="s">
        <v>388</v>
      </c>
      <c r="U1052" s="701"/>
      <c r="V1052" s="629" t="s">
        <v>112</v>
      </c>
      <c r="W1052" s="630"/>
      <c r="X1052" s="630"/>
      <c r="Y1052" s="630"/>
      <c r="Z1052" s="630"/>
      <c r="AA1052" s="630"/>
      <c r="AB1052" s="630"/>
      <c r="AC1052" s="630"/>
      <c r="AD1052" s="630"/>
      <c r="AE1052" s="630"/>
      <c r="AF1052" s="630"/>
      <c r="AG1052" s="630"/>
      <c r="AH1052" s="636"/>
      <c r="AI1052" s="636"/>
      <c r="AJ1052" s="630"/>
      <c r="AK1052" s="654"/>
      <c r="AL1052" s="630"/>
      <c r="AM1052" s="630"/>
      <c r="AN1052" s="630"/>
      <c r="AO1052" s="632"/>
    </row>
    <row r="1053" spans="2:41" ht="3.75" hidden="1" customHeight="1">
      <c r="B1053" s="135"/>
      <c r="I1053" s="136"/>
      <c r="J1053" s="135"/>
      <c r="M1053" s="136"/>
      <c r="N1053" s="629"/>
      <c r="O1053" s="630"/>
      <c r="P1053" s="630"/>
      <c r="Q1053" s="630"/>
      <c r="R1053" s="715"/>
      <c r="S1053" s="718"/>
      <c r="T1053" s="639"/>
      <c r="U1053" s="704"/>
      <c r="V1053" s="638"/>
      <c r="W1053" s="639"/>
      <c r="X1053" s="639"/>
      <c r="Y1053" s="639"/>
      <c r="Z1053" s="639"/>
      <c r="AA1053" s="639"/>
      <c r="AB1053" s="639"/>
      <c r="AC1053" s="639"/>
      <c r="AD1053" s="639"/>
      <c r="AE1053" s="639"/>
      <c r="AF1053" s="639"/>
      <c r="AG1053" s="639"/>
      <c r="AH1053" s="642"/>
      <c r="AI1053" s="642"/>
      <c r="AJ1053" s="639"/>
      <c r="AK1053" s="657"/>
      <c r="AL1053" s="639"/>
      <c r="AM1053" s="639"/>
      <c r="AN1053" s="639"/>
      <c r="AO1053" s="640"/>
    </row>
    <row r="1054" spans="2:41" ht="3.75" hidden="1" customHeight="1">
      <c r="B1054" s="135"/>
      <c r="I1054" s="136"/>
      <c r="J1054" s="135"/>
      <c r="M1054" s="136"/>
      <c r="N1054" s="644"/>
      <c r="O1054" s="645"/>
      <c r="P1054" s="645"/>
      <c r="Q1054" s="646"/>
      <c r="R1054" s="670"/>
      <c r="S1054" s="671"/>
      <c r="T1054" s="671"/>
      <c r="U1054" s="672"/>
      <c r="V1054" s="673"/>
      <c r="W1054" s="675"/>
      <c r="X1054" s="679"/>
      <c r="Y1054" s="671"/>
      <c r="Z1054" s="671"/>
      <c r="AA1054" s="672"/>
      <c r="AB1054" s="630"/>
      <c r="AC1054" s="630"/>
      <c r="AD1054" s="630"/>
      <c r="AE1054" s="630"/>
      <c r="AF1054" s="630"/>
      <c r="AG1054" s="630"/>
      <c r="AH1054" s="630"/>
      <c r="AI1054" s="645"/>
      <c r="AJ1054" s="630"/>
      <c r="AK1054" s="630"/>
      <c r="AL1054" s="630"/>
      <c r="AM1054" s="630"/>
      <c r="AN1054" s="630"/>
      <c r="AO1054" s="632"/>
    </row>
    <row r="1055" spans="2:41" ht="13.35" hidden="1" customHeight="1">
      <c r="B1055" s="135"/>
      <c r="I1055" s="136"/>
      <c r="J1055" s="135"/>
      <c r="M1055" s="136"/>
      <c r="N1055" s="629" t="s">
        <v>114</v>
      </c>
      <c r="O1055" s="630"/>
      <c r="P1055" s="630"/>
      <c r="Q1055" s="632"/>
      <c r="R1055" s="673"/>
      <c r="S1055" s="674"/>
      <c r="T1055" s="674"/>
      <c r="U1055" s="675"/>
      <c r="V1055" s="673"/>
      <c r="W1055" s="675"/>
      <c r="X1055" s="673"/>
      <c r="Y1055" s="674"/>
      <c r="Z1055" s="674"/>
      <c r="AA1055" s="675"/>
      <c r="AB1055" s="668" t="s">
        <v>171</v>
      </c>
      <c r="AC1055" s="630"/>
      <c r="AD1055" s="630"/>
      <c r="AE1055" s="630"/>
      <c r="AF1055" s="630"/>
      <c r="AG1055" s="630"/>
      <c r="AH1055" s="630"/>
      <c r="AI1055" s="630"/>
      <c r="AJ1055" s="630"/>
      <c r="AK1055" s="630"/>
      <c r="AL1055" s="630"/>
      <c r="AM1055" s="630"/>
      <c r="AN1055" s="630"/>
      <c r="AO1055" s="632"/>
    </row>
    <row r="1056" spans="2:41" ht="3.75" hidden="1" customHeight="1">
      <c r="B1056" s="135"/>
      <c r="I1056" s="136"/>
      <c r="J1056" s="135"/>
      <c r="M1056" s="136"/>
      <c r="N1056" s="629"/>
      <c r="O1056" s="630"/>
      <c r="P1056" s="630"/>
      <c r="Q1056" s="632"/>
      <c r="R1056" s="676"/>
      <c r="S1056" s="677"/>
      <c r="T1056" s="677"/>
      <c r="U1056" s="678"/>
      <c r="V1056" s="676"/>
      <c r="W1056" s="678"/>
      <c r="X1056" s="676"/>
      <c r="Y1056" s="677"/>
      <c r="Z1056" s="677"/>
      <c r="AA1056" s="678"/>
      <c r="AB1056" s="639"/>
      <c r="AC1056" s="639"/>
      <c r="AD1056" s="639"/>
      <c r="AE1056" s="639"/>
      <c r="AF1056" s="639"/>
      <c r="AG1056" s="639"/>
      <c r="AH1056" s="639"/>
      <c r="AI1056" s="639"/>
      <c r="AJ1056" s="639"/>
      <c r="AK1056" s="639"/>
      <c r="AL1056" s="639"/>
      <c r="AM1056" s="639"/>
      <c r="AN1056" s="639"/>
      <c r="AO1056" s="640"/>
    </row>
    <row r="1057" spans="2:41" ht="3.75" hidden="1" customHeight="1">
      <c r="B1057" s="135"/>
      <c r="I1057" s="136"/>
      <c r="J1057" s="135"/>
      <c r="M1057" s="136"/>
      <c r="N1057" s="644"/>
      <c r="O1057" s="645"/>
      <c r="P1057" s="645"/>
      <c r="Q1057" s="645"/>
      <c r="R1057" s="644"/>
      <c r="S1057" s="645"/>
      <c r="T1057" s="645"/>
      <c r="U1057" s="645"/>
      <c r="V1057" s="645"/>
      <c r="W1057" s="645"/>
      <c r="X1057" s="645"/>
      <c r="Y1057" s="645"/>
      <c r="Z1057" s="645"/>
      <c r="AA1057" s="646"/>
      <c r="AB1057" s="644"/>
      <c r="AC1057" s="630"/>
      <c r="AD1057" s="630"/>
      <c r="AE1057" s="630"/>
      <c r="AF1057" s="630"/>
      <c r="AG1057" s="630"/>
      <c r="AH1057" s="630"/>
      <c r="AI1057" s="632"/>
      <c r="AJ1057" s="644"/>
      <c r="AK1057" s="645"/>
      <c r="AL1057" s="645"/>
      <c r="AM1057" s="645"/>
      <c r="AN1057" s="645"/>
      <c r="AO1057" s="646"/>
    </row>
    <row r="1058" spans="2:41" ht="13.35" hidden="1" customHeight="1">
      <c r="B1058" s="135"/>
      <c r="I1058" s="136"/>
      <c r="J1058" s="135"/>
      <c r="M1058" s="136"/>
      <c r="N1058" s="629" t="s">
        <v>115</v>
      </c>
      <c r="O1058" s="630"/>
      <c r="P1058" s="630"/>
      <c r="Q1058" s="630"/>
      <c r="R1058" s="629"/>
      <c r="S1058" s="680"/>
      <c r="T1058" s="681"/>
      <c r="U1058" s="630"/>
      <c r="V1058" s="647"/>
      <c r="W1058" s="630" t="s">
        <v>12</v>
      </c>
      <c r="X1058" s="647"/>
      <c r="Y1058" s="630" t="s">
        <v>11</v>
      </c>
      <c r="Z1058" s="647"/>
      <c r="AA1058" s="630" t="s">
        <v>364</v>
      </c>
      <c r="AB1058" s="629" t="s">
        <v>170</v>
      </c>
      <c r="AC1058" s="630"/>
      <c r="AD1058" s="630"/>
      <c r="AE1058" s="630"/>
      <c r="AF1058" s="630"/>
      <c r="AG1058" s="630"/>
      <c r="AH1058" s="630"/>
      <c r="AI1058" s="632"/>
      <c r="AJ1058" s="629"/>
      <c r="AK1058" s="680"/>
      <c r="AL1058" s="682"/>
      <c r="AM1058" s="682"/>
      <c r="AN1058" s="682"/>
      <c r="AO1058" s="681"/>
    </row>
    <row r="1059" spans="2:41" ht="3.75" hidden="1" customHeight="1">
      <c r="B1059" s="135"/>
      <c r="I1059" s="136"/>
      <c r="J1059" s="135"/>
      <c r="M1059" s="136"/>
      <c r="N1059" s="629"/>
      <c r="O1059" s="630"/>
      <c r="P1059" s="630"/>
      <c r="Q1059" s="630"/>
      <c r="R1059" s="638"/>
      <c r="S1059" s="639"/>
      <c r="T1059" s="639"/>
      <c r="U1059" s="639"/>
      <c r="V1059" s="639"/>
      <c r="W1059" s="639"/>
      <c r="X1059" s="639"/>
      <c r="Y1059" s="639"/>
      <c r="Z1059" s="639"/>
      <c r="AA1059" s="640"/>
      <c r="AB1059" s="638"/>
      <c r="AC1059" s="639"/>
      <c r="AD1059" s="639"/>
      <c r="AE1059" s="639"/>
      <c r="AF1059" s="639"/>
      <c r="AG1059" s="639"/>
      <c r="AH1059" s="639"/>
      <c r="AI1059" s="640"/>
      <c r="AJ1059" s="638"/>
      <c r="AK1059" s="639"/>
      <c r="AL1059" s="639"/>
      <c r="AM1059" s="639"/>
      <c r="AN1059" s="639"/>
      <c r="AO1059" s="640"/>
    </row>
    <row r="1060" spans="2:41" ht="3.75" customHeight="1">
      <c r="B1060" s="135"/>
      <c r="I1060" s="136"/>
      <c r="J1060" s="135"/>
      <c r="M1060" s="136"/>
      <c r="N1060" s="130"/>
      <c r="O1060" s="131"/>
      <c r="P1060" s="131"/>
      <c r="Q1060" s="132"/>
      <c r="R1060" s="683" t="str" cm="1">
        <f t="array" ref="R1060">IF(新_変更_3!AL369&lt;&gt;"",AND(新_変更_3!J368:AB374=新_変更_3!AL368:BD374),"")</f>
        <v/>
      </c>
      <c r="S1060" s="684"/>
      <c r="T1060" s="684"/>
      <c r="U1060" s="684"/>
      <c r="V1060" s="684"/>
      <c r="W1060" s="684"/>
      <c r="X1060" s="684"/>
      <c r="Y1060" s="684"/>
      <c r="Z1060" s="684"/>
      <c r="AA1060" s="684"/>
      <c r="AB1060" s="684"/>
      <c r="AC1060" s="684"/>
      <c r="AD1060" s="684"/>
      <c r="AE1060" s="684"/>
      <c r="AF1060" s="684"/>
      <c r="AG1060" s="684"/>
      <c r="AH1060" s="684"/>
      <c r="AI1060" s="684"/>
      <c r="AJ1060" s="684"/>
      <c r="AK1060" s="684"/>
      <c r="AL1060" s="684"/>
      <c r="AM1060" s="684"/>
      <c r="AN1060" s="684"/>
      <c r="AO1060" s="685"/>
    </row>
    <row r="1061" spans="2:41" ht="13.35" customHeight="1">
      <c r="B1061" s="135"/>
      <c r="I1061" s="136"/>
      <c r="J1061" s="135"/>
      <c r="M1061" s="136"/>
      <c r="N1061" s="135" t="s">
        <v>32</v>
      </c>
      <c r="Q1061" s="136"/>
      <c r="R1061" s="686"/>
      <c r="S1061" s="687"/>
      <c r="T1061" s="687"/>
      <c r="U1061" s="687"/>
      <c r="V1061" s="687"/>
      <c r="W1061" s="687"/>
      <c r="X1061" s="687"/>
      <c r="Y1061" s="687"/>
      <c r="Z1061" s="687"/>
      <c r="AA1061" s="687"/>
      <c r="AB1061" s="687"/>
      <c r="AC1061" s="687"/>
      <c r="AD1061" s="687"/>
      <c r="AE1061" s="687"/>
      <c r="AF1061" s="687"/>
      <c r="AG1061" s="687"/>
      <c r="AH1061" s="687"/>
      <c r="AI1061" s="687"/>
      <c r="AJ1061" s="687"/>
      <c r="AK1061" s="687"/>
      <c r="AL1061" s="687"/>
      <c r="AM1061" s="687"/>
      <c r="AN1061" s="687"/>
      <c r="AO1061" s="688"/>
    </row>
    <row r="1062" spans="2:41" ht="3.75" customHeight="1">
      <c r="B1062" s="135"/>
      <c r="I1062" s="136"/>
      <c r="J1062" s="135"/>
      <c r="M1062" s="136"/>
      <c r="N1062" s="140"/>
      <c r="O1062" s="141"/>
      <c r="P1062" s="141"/>
      <c r="Q1062" s="142"/>
      <c r="R1062" s="689"/>
      <c r="S1062" s="690"/>
      <c r="T1062" s="690"/>
      <c r="U1062" s="690"/>
      <c r="V1062" s="690"/>
      <c r="W1062" s="690"/>
      <c r="X1062" s="690"/>
      <c r="Y1062" s="690"/>
      <c r="Z1062" s="690"/>
      <c r="AA1062" s="690"/>
      <c r="AB1062" s="690"/>
      <c r="AC1062" s="690"/>
      <c r="AD1062" s="690"/>
      <c r="AE1062" s="690"/>
      <c r="AF1062" s="690"/>
      <c r="AG1062" s="690"/>
      <c r="AH1062" s="690"/>
      <c r="AI1062" s="690"/>
      <c r="AJ1062" s="690"/>
      <c r="AK1062" s="690"/>
      <c r="AL1062" s="690"/>
      <c r="AM1062" s="690"/>
      <c r="AN1062" s="690"/>
      <c r="AO1062" s="691"/>
    </row>
    <row r="1063" spans="2:41" ht="3.75" customHeight="1">
      <c r="B1063" s="135"/>
      <c r="I1063" s="136"/>
      <c r="J1063" s="130"/>
      <c r="K1063" s="131"/>
      <c r="L1063" s="131"/>
      <c r="M1063" s="132"/>
      <c r="N1063" s="130"/>
      <c r="O1063" s="131"/>
      <c r="P1063" s="131"/>
      <c r="Q1063" s="132"/>
      <c r="R1063" s="130"/>
      <c r="S1063" s="131"/>
      <c r="T1063" s="131"/>
      <c r="U1063" s="131"/>
      <c r="V1063" s="131"/>
      <c r="W1063" s="131"/>
      <c r="X1063" s="131"/>
      <c r="Y1063" s="131"/>
      <c r="Z1063" s="131"/>
      <c r="AA1063" s="132"/>
      <c r="AB1063" s="130"/>
      <c r="AC1063" s="131"/>
      <c r="AD1063" s="131"/>
      <c r="AE1063" s="132"/>
      <c r="AF1063" s="131"/>
      <c r="AG1063" s="131"/>
      <c r="AH1063" s="131"/>
      <c r="AI1063" s="131"/>
      <c r="AJ1063" s="131"/>
      <c r="AK1063" s="131"/>
      <c r="AL1063" s="131"/>
      <c r="AM1063" s="131"/>
      <c r="AN1063" s="131"/>
      <c r="AO1063" s="132"/>
    </row>
    <row r="1064" spans="2:41" ht="13.35" customHeight="1">
      <c r="B1064" s="135"/>
      <c r="I1064" s="136"/>
      <c r="J1064" s="135" t="s">
        <v>4014</v>
      </c>
      <c r="M1064" s="136"/>
      <c r="N1064" s="135" t="s">
        <v>27</v>
      </c>
      <c r="Q1064" s="136"/>
      <c r="R1064" s="135"/>
      <c r="S1064" s="692"/>
      <c r="T1064" s="693"/>
      <c r="U1064" s="693"/>
      <c r="V1064" s="693"/>
      <c r="W1064" s="693"/>
      <c r="X1064" s="693"/>
      <c r="Y1064" s="693"/>
      <c r="Z1064" s="693"/>
      <c r="AA1064" s="694"/>
      <c r="AB1064" s="135" t="s">
        <v>28</v>
      </c>
      <c r="AE1064" s="136"/>
      <c r="AF1064" s="135"/>
      <c r="AG1064" s="695"/>
      <c r="AH1064" s="693"/>
      <c r="AI1064" s="693"/>
      <c r="AJ1064" s="693"/>
      <c r="AK1064" s="693"/>
      <c r="AL1064" s="693"/>
      <c r="AM1064" s="693"/>
      <c r="AN1064" s="693"/>
      <c r="AO1064" s="694"/>
    </row>
    <row r="1065" spans="2:41" ht="3.75" customHeight="1">
      <c r="B1065" s="135"/>
      <c r="I1065" s="136"/>
      <c r="J1065" s="135"/>
      <c r="M1065" s="136"/>
      <c r="N1065" s="140"/>
      <c r="O1065" s="141"/>
      <c r="P1065" s="141"/>
      <c r="Q1065" s="142"/>
      <c r="R1065" s="140"/>
      <c r="S1065" s="141"/>
      <c r="T1065" s="141"/>
      <c r="U1065" s="141"/>
      <c r="V1065" s="141"/>
      <c r="W1065" s="141"/>
      <c r="X1065" s="141"/>
      <c r="Y1065" s="141"/>
      <c r="Z1065" s="141"/>
      <c r="AA1065" s="142"/>
      <c r="AB1065" s="140"/>
      <c r="AC1065" s="141"/>
      <c r="AD1065" s="141"/>
      <c r="AE1065" s="142"/>
      <c r="AF1065" s="141"/>
      <c r="AG1065" s="141"/>
      <c r="AH1065" s="141"/>
      <c r="AI1065" s="141"/>
      <c r="AJ1065" s="141"/>
      <c r="AK1065" s="141"/>
      <c r="AL1065" s="141"/>
      <c r="AM1065" s="141"/>
      <c r="AN1065" s="141"/>
      <c r="AO1065" s="142"/>
    </row>
    <row r="1066" spans="2:41" ht="3.75" customHeight="1">
      <c r="B1066" s="135"/>
      <c r="I1066" s="136"/>
      <c r="J1066" s="135"/>
      <c r="M1066" s="136"/>
      <c r="N1066" s="130"/>
      <c r="O1066" s="131"/>
      <c r="P1066" s="131"/>
      <c r="Q1066" s="132"/>
      <c r="R1066" s="130"/>
      <c r="S1066" s="131"/>
      <c r="T1066" s="131"/>
      <c r="U1066" s="131"/>
      <c r="V1066" s="131"/>
      <c r="W1066" s="131"/>
      <c r="X1066" s="131"/>
      <c r="Y1066" s="131"/>
      <c r="Z1066" s="131"/>
      <c r="AA1066" s="132"/>
      <c r="AB1066" s="130"/>
      <c r="AC1066" s="131"/>
      <c r="AD1066" s="131"/>
      <c r="AE1066" s="132"/>
      <c r="AF1066" s="130"/>
      <c r="AG1066" s="131"/>
      <c r="AH1066" s="131"/>
      <c r="AI1066" s="131"/>
      <c r="AJ1066" s="131"/>
      <c r="AK1066" s="131"/>
      <c r="AL1066" s="131"/>
      <c r="AM1066" s="131"/>
      <c r="AN1066" s="131"/>
      <c r="AO1066" s="132"/>
    </row>
    <row r="1067" spans="2:41" ht="13.35" customHeight="1">
      <c r="B1067" s="135"/>
      <c r="I1067" s="136"/>
      <c r="J1067" s="135"/>
      <c r="M1067" s="136"/>
      <c r="N1067" s="135" t="s">
        <v>3990</v>
      </c>
      <c r="Q1067" s="136"/>
      <c r="R1067" s="135"/>
      <c r="S1067" s="696"/>
      <c r="T1067" s="694"/>
      <c r="V1067" s="146"/>
      <c r="W1067" s="124" t="s">
        <v>12</v>
      </c>
      <c r="X1067" s="146"/>
      <c r="Y1067" s="124" t="s">
        <v>11</v>
      </c>
      <c r="Z1067" s="146"/>
      <c r="AA1067" s="136" t="s">
        <v>364</v>
      </c>
      <c r="AB1067" s="135" t="s">
        <v>66</v>
      </c>
      <c r="AE1067" s="136"/>
      <c r="AF1067" s="135"/>
      <c r="AG1067" s="696"/>
      <c r="AH1067" s="694"/>
      <c r="AJ1067" s="146"/>
      <c r="AK1067" s="124" t="s">
        <v>12</v>
      </c>
      <c r="AL1067" s="146"/>
      <c r="AM1067" s="124" t="s">
        <v>11</v>
      </c>
      <c r="AN1067" s="146"/>
      <c r="AO1067" s="136" t="s">
        <v>364</v>
      </c>
    </row>
    <row r="1068" spans="2:41" ht="3.75" customHeight="1">
      <c r="B1068" s="135"/>
      <c r="I1068" s="136"/>
      <c r="J1068" s="135"/>
      <c r="M1068" s="136"/>
      <c r="N1068" s="140"/>
      <c r="O1068" s="141"/>
      <c r="P1068" s="141"/>
      <c r="Q1068" s="142"/>
      <c r="R1068" s="140"/>
      <c r="S1068" s="141"/>
      <c r="T1068" s="141"/>
      <c r="U1068" s="141"/>
      <c r="V1068" s="141"/>
      <c r="W1068" s="141"/>
      <c r="X1068" s="141"/>
      <c r="Y1068" s="141"/>
      <c r="Z1068" s="141"/>
      <c r="AA1068" s="142"/>
      <c r="AB1068" s="140"/>
      <c r="AC1068" s="141"/>
      <c r="AD1068" s="141"/>
      <c r="AE1068" s="142"/>
      <c r="AF1068" s="140"/>
      <c r="AG1068" s="141"/>
      <c r="AH1068" s="141"/>
      <c r="AI1068" s="141"/>
      <c r="AJ1068" s="141"/>
      <c r="AK1068" s="141"/>
      <c r="AL1068" s="141"/>
      <c r="AM1068" s="141"/>
      <c r="AN1068" s="141"/>
      <c r="AO1068" s="142"/>
    </row>
    <row r="1069" spans="2:41" ht="3.75" customHeight="1">
      <c r="B1069" s="135"/>
      <c r="I1069" s="136"/>
      <c r="J1069" s="135"/>
      <c r="M1069" s="136"/>
      <c r="N1069" s="130"/>
      <c r="O1069" s="131"/>
      <c r="P1069" s="131"/>
      <c r="Q1069" s="132"/>
      <c r="R1069" s="697">
        <f>新_変更_3!J384</f>
        <v>0</v>
      </c>
      <c r="S1069" s="684"/>
      <c r="T1069" s="684"/>
      <c r="U1069" s="684"/>
      <c r="V1069" s="684"/>
      <c r="W1069" s="684"/>
      <c r="X1069" s="684"/>
      <c r="Y1069" s="684"/>
      <c r="Z1069" s="684"/>
      <c r="AA1069" s="684"/>
      <c r="AB1069" s="684"/>
      <c r="AC1069" s="684"/>
      <c r="AD1069" s="684"/>
      <c r="AE1069" s="684"/>
      <c r="AF1069" s="684"/>
      <c r="AG1069" s="684"/>
      <c r="AH1069" s="684"/>
      <c r="AI1069" s="684"/>
      <c r="AJ1069" s="685"/>
      <c r="AK1069" s="131"/>
      <c r="AL1069" s="131"/>
      <c r="AM1069" s="131"/>
      <c r="AN1069" s="131"/>
      <c r="AO1069" s="132"/>
    </row>
    <row r="1070" spans="2:41" ht="13.35" customHeight="1">
      <c r="B1070" s="135"/>
      <c r="I1070" s="136"/>
      <c r="J1070" s="135"/>
      <c r="M1070" s="136"/>
      <c r="N1070" s="135" t="s">
        <v>8</v>
      </c>
      <c r="Q1070" s="136"/>
      <c r="R1070" s="686"/>
      <c r="S1070" s="687"/>
      <c r="T1070" s="687"/>
      <c r="U1070" s="687"/>
      <c r="V1070" s="687"/>
      <c r="W1070" s="687"/>
      <c r="X1070" s="687"/>
      <c r="Y1070" s="687"/>
      <c r="Z1070" s="687"/>
      <c r="AA1070" s="687"/>
      <c r="AB1070" s="687"/>
      <c r="AC1070" s="687"/>
      <c r="AD1070" s="687"/>
      <c r="AE1070" s="687"/>
      <c r="AF1070" s="687"/>
      <c r="AG1070" s="687"/>
      <c r="AH1070" s="687"/>
      <c r="AI1070" s="687"/>
      <c r="AJ1070" s="688"/>
      <c r="AL1070" s="147" t="s">
        <v>13</v>
      </c>
      <c r="AM1070" s="124" t="s">
        <v>29</v>
      </c>
      <c r="AO1070" s="136"/>
    </row>
    <row r="1071" spans="2:41" ht="3.75" customHeight="1">
      <c r="B1071" s="135"/>
      <c r="I1071" s="136"/>
      <c r="J1071" s="135"/>
      <c r="M1071" s="136"/>
      <c r="N1071" s="140"/>
      <c r="O1071" s="141"/>
      <c r="P1071" s="141"/>
      <c r="Q1071" s="142"/>
      <c r="R1071" s="689"/>
      <c r="S1071" s="690"/>
      <c r="T1071" s="690"/>
      <c r="U1071" s="690"/>
      <c r="V1071" s="690"/>
      <c r="W1071" s="690"/>
      <c r="X1071" s="690"/>
      <c r="Y1071" s="690"/>
      <c r="Z1071" s="690"/>
      <c r="AA1071" s="690"/>
      <c r="AB1071" s="690"/>
      <c r="AC1071" s="690"/>
      <c r="AD1071" s="690"/>
      <c r="AE1071" s="690"/>
      <c r="AF1071" s="690"/>
      <c r="AG1071" s="690"/>
      <c r="AH1071" s="690"/>
      <c r="AI1071" s="690"/>
      <c r="AJ1071" s="691"/>
      <c r="AK1071" s="141"/>
      <c r="AL1071" s="141"/>
      <c r="AM1071" s="141"/>
      <c r="AN1071" s="141"/>
      <c r="AO1071" s="142"/>
    </row>
    <row r="1072" spans="2:41" ht="3.75" hidden="1" customHeight="1">
      <c r="B1072" s="135"/>
      <c r="I1072" s="136"/>
      <c r="J1072" s="135"/>
      <c r="M1072" s="136"/>
      <c r="N1072" s="644"/>
      <c r="O1072" s="645"/>
      <c r="P1072" s="645"/>
      <c r="Q1072" s="646"/>
      <c r="R1072" s="679"/>
      <c r="S1072" s="671"/>
      <c r="T1072" s="671"/>
      <c r="U1072" s="671"/>
      <c r="V1072" s="671"/>
      <c r="W1072" s="671"/>
      <c r="X1072" s="671"/>
      <c r="Y1072" s="671"/>
      <c r="Z1072" s="671"/>
      <c r="AA1072" s="671"/>
      <c r="AB1072" s="671"/>
      <c r="AC1072" s="671"/>
      <c r="AD1072" s="671"/>
      <c r="AE1072" s="671"/>
      <c r="AF1072" s="671"/>
      <c r="AG1072" s="671"/>
      <c r="AH1072" s="671"/>
      <c r="AI1072" s="671"/>
      <c r="AJ1072" s="671"/>
      <c r="AK1072" s="671"/>
      <c r="AL1072" s="671"/>
      <c r="AM1072" s="671"/>
      <c r="AN1072" s="671"/>
      <c r="AO1072" s="672"/>
    </row>
    <row r="1073" spans="2:41" ht="13.35" hidden="1" customHeight="1">
      <c r="B1073" s="135"/>
      <c r="I1073" s="136"/>
      <c r="J1073" s="135"/>
      <c r="M1073" s="136"/>
      <c r="N1073" s="629" t="s">
        <v>61</v>
      </c>
      <c r="O1073" s="630"/>
      <c r="P1073" s="630"/>
      <c r="Q1073" s="632"/>
      <c r="R1073" s="673"/>
      <c r="S1073" s="674"/>
      <c r="T1073" s="674"/>
      <c r="U1073" s="674"/>
      <c r="V1073" s="674"/>
      <c r="W1073" s="674"/>
      <c r="X1073" s="674"/>
      <c r="Y1073" s="674"/>
      <c r="Z1073" s="674"/>
      <c r="AA1073" s="674"/>
      <c r="AB1073" s="674"/>
      <c r="AC1073" s="674"/>
      <c r="AD1073" s="674"/>
      <c r="AE1073" s="674"/>
      <c r="AF1073" s="674"/>
      <c r="AG1073" s="674"/>
      <c r="AH1073" s="674"/>
      <c r="AI1073" s="674"/>
      <c r="AJ1073" s="674"/>
      <c r="AK1073" s="674"/>
      <c r="AL1073" s="674"/>
      <c r="AM1073" s="674"/>
      <c r="AN1073" s="674"/>
      <c r="AO1073" s="675"/>
    </row>
    <row r="1074" spans="2:41" ht="3.75" hidden="1" customHeight="1">
      <c r="B1074" s="135"/>
      <c r="I1074" s="136"/>
      <c r="J1074" s="135"/>
      <c r="M1074" s="136"/>
      <c r="N1074" s="629"/>
      <c r="O1074" s="630"/>
      <c r="P1074" s="630"/>
      <c r="Q1074" s="632"/>
      <c r="R1074" s="676"/>
      <c r="S1074" s="677"/>
      <c r="T1074" s="677"/>
      <c r="U1074" s="677"/>
      <c r="V1074" s="677"/>
      <c r="W1074" s="677"/>
      <c r="X1074" s="677"/>
      <c r="Y1074" s="677"/>
      <c r="Z1074" s="677"/>
      <c r="AA1074" s="677"/>
      <c r="AB1074" s="677"/>
      <c r="AC1074" s="677"/>
      <c r="AD1074" s="677"/>
      <c r="AE1074" s="677"/>
      <c r="AF1074" s="677"/>
      <c r="AG1074" s="677"/>
      <c r="AH1074" s="677"/>
      <c r="AI1074" s="677"/>
      <c r="AJ1074" s="677"/>
      <c r="AK1074" s="677"/>
      <c r="AL1074" s="677"/>
      <c r="AM1074" s="677"/>
      <c r="AN1074" s="677"/>
      <c r="AO1074" s="678"/>
    </row>
    <row r="1075" spans="2:41" ht="3.75" hidden="1" customHeight="1">
      <c r="B1075" s="135"/>
      <c r="I1075" s="136"/>
      <c r="J1075" s="135"/>
      <c r="N1075" s="644"/>
      <c r="O1075" s="645"/>
      <c r="P1075" s="645"/>
      <c r="Q1075" s="646"/>
      <c r="R1075" s="630"/>
      <c r="S1075" s="630"/>
      <c r="T1075" s="630"/>
      <c r="U1075" s="698"/>
      <c r="V1075" s="699"/>
      <c r="W1075" s="699"/>
      <c r="X1075" s="700"/>
      <c r="Y1075" s="645"/>
      <c r="Z1075" s="707"/>
      <c r="AA1075" s="699"/>
      <c r="AB1075" s="699"/>
      <c r="AC1075" s="708"/>
      <c r="AD1075" s="630"/>
      <c r="AE1075" s="630"/>
      <c r="AF1075" s="630"/>
      <c r="AG1075" s="679"/>
      <c r="AH1075" s="671"/>
      <c r="AI1075" s="671"/>
      <c r="AJ1075" s="671"/>
      <c r="AK1075" s="671"/>
      <c r="AL1075" s="671"/>
      <c r="AM1075" s="671"/>
      <c r="AN1075" s="671"/>
      <c r="AO1075" s="672"/>
    </row>
    <row r="1076" spans="2:41" ht="13.35" hidden="1" customHeight="1">
      <c r="B1076" s="135"/>
      <c r="I1076" s="136"/>
      <c r="J1076" s="135"/>
      <c r="N1076" s="629"/>
      <c r="O1076" s="630"/>
      <c r="P1076" s="630"/>
      <c r="Q1076" s="632"/>
      <c r="R1076" s="630" t="s">
        <v>15</v>
      </c>
      <c r="S1076" s="630"/>
      <c r="T1076" s="630"/>
      <c r="U1076" s="701"/>
      <c r="V1076" s="702"/>
      <c r="W1076" s="702"/>
      <c r="X1076" s="703"/>
      <c r="Y1076" s="662" t="s">
        <v>359</v>
      </c>
      <c r="Z1076" s="709"/>
      <c r="AA1076" s="702"/>
      <c r="AB1076" s="702"/>
      <c r="AC1076" s="710"/>
      <c r="AD1076" s="630" t="s">
        <v>56</v>
      </c>
      <c r="AE1076" s="630"/>
      <c r="AF1076" s="630"/>
      <c r="AG1076" s="673"/>
      <c r="AH1076" s="674"/>
      <c r="AI1076" s="674"/>
      <c r="AJ1076" s="674"/>
      <c r="AK1076" s="674"/>
      <c r="AL1076" s="674"/>
      <c r="AM1076" s="674"/>
      <c r="AN1076" s="674"/>
      <c r="AO1076" s="675"/>
    </row>
    <row r="1077" spans="2:41" ht="3.75" hidden="1" customHeight="1">
      <c r="B1077" s="135"/>
      <c r="I1077" s="136"/>
      <c r="J1077" s="135"/>
      <c r="N1077" s="629"/>
      <c r="O1077" s="630"/>
      <c r="P1077" s="630"/>
      <c r="Q1077" s="632"/>
      <c r="R1077" s="639"/>
      <c r="S1077" s="639"/>
      <c r="T1077" s="639"/>
      <c r="U1077" s="704"/>
      <c r="V1077" s="705"/>
      <c r="W1077" s="705"/>
      <c r="X1077" s="706"/>
      <c r="Y1077" s="639"/>
      <c r="Z1077" s="711"/>
      <c r="AA1077" s="705"/>
      <c r="AB1077" s="705"/>
      <c r="AC1077" s="712"/>
      <c r="AD1077" s="639"/>
      <c r="AE1077" s="639"/>
      <c r="AF1077" s="639"/>
      <c r="AG1077" s="676"/>
      <c r="AH1077" s="677"/>
      <c r="AI1077" s="677"/>
      <c r="AJ1077" s="677"/>
      <c r="AK1077" s="677"/>
      <c r="AL1077" s="677"/>
      <c r="AM1077" s="677"/>
      <c r="AN1077" s="677"/>
      <c r="AO1077" s="678"/>
    </row>
    <row r="1078" spans="2:41" ht="3.75" hidden="1" customHeight="1">
      <c r="B1078" s="135"/>
      <c r="I1078" s="136"/>
      <c r="J1078" s="135"/>
      <c r="N1078" s="629"/>
      <c r="O1078" s="630"/>
      <c r="P1078" s="630"/>
      <c r="Q1078" s="632"/>
      <c r="R1078" s="645"/>
      <c r="S1078" s="645"/>
      <c r="T1078" s="646"/>
      <c r="U1078" s="679"/>
      <c r="V1078" s="671"/>
      <c r="W1078" s="671"/>
      <c r="X1078" s="671"/>
      <c r="Y1078" s="671"/>
      <c r="Z1078" s="671"/>
      <c r="AA1078" s="671"/>
      <c r="AB1078" s="671"/>
      <c r="AC1078" s="672"/>
      <c r="AD1078" s="644"/>
      <c r="AE1078" s="645"/>
      <c r="AF1078" s="646"/>
      <c r="AG1078" s="679"/>
      <c r="AH1078" s="671"/>
      <c r="AI1078" s="671"/>
      <c r="AJ1078" s="671"/>
      <c r="AK1078" s="671"/>
      <c r="AL1078" s="671"/>
      <c r="AM1078" s="671"/>
      <c r="AN1078" s="671"/>
      <c r="AO1078" s="672"/>
    </row>
    <row r="1079" spans="2:41" ht="13.35" hidden="1" customHeight="1">
      <c r="B1079" s="135"/>
      <c r="I1079" s="136"/>
      <c r="N1079" s="629" t="s">
        <v>23</v>
      </c>
      <c r="O1079" s="630"/>
      <c r="P1079" s="630"/>
      <c r="Q1079" s="632"/>
      <c r="R1079" s="630" t="s">
        <v>17</v>
      </c>
      <c r="S1079" s="630"/>
      <c r="T1079" s="632"/>
      <c r="U1079" s="673"/>
      <c r="V1079" s="674"/>
      <c r="W1079" s="674"/>
      <c r="X1079" s="674"/>
      <c r="Y1079" s="674"/>
      <c r="Z1079" s="674"/>
      <c r="AA1079" s="674"/>
      <c r="AB1079" s="674"/>
      <c r="AC1079" s="675"/>
      <c r="AD1079" s="629" t="s">
        <v>18</v>
      </c>
      <c r="AE1079" s="630"/>
      <c r="AF1079" s="632"/>
      <c r="AG1079" s="673"/>
      <c r="AH1079" s="674"/>
      <c r="AI1079" s="674"/>
      <c r="AJ1079" s="674"/>
      <c r="AK1079" s="674"/>
      <c r="AL1079" s="674"/>
      <c r="AM1079" s="674"/>
      <c r="AN1079" s="674"/>
      <c r="AO1079" s="675"/>
    </row>
    <row r="1080" spans="2:41" ht="3.75" hidden="1" customHeight="1">
      <c r="B1080" s="135"/>
      <c r="I1080" s="136"/>
      <c r="J1080" s="135"/>
      <c r="N1080" s="629"/>
      <c r="O1080" s="630"/>
      <c r="P1080" s="630"/>
      <c r="Q1080" s="632"/>
      <c r="R1080" s="639"/>
      <c r="S1080" s="639"/>
      <c r="T1080" s="640"/>
      <c r="U1080" s="676"/>
      <c r="V1080" s="677"/>
      <c r="W1080" s="677"/>
      <c r="X1080" s="677"/>
      <c r="Y1080" s="677"/>
      <c r="Z1080" s="677"/>
      <c r="AA1080" s="677"/>
      <c r="AB1080" s="677"/>
      <c r="AC1080" s="678"/>
      <c r="AD1080" s="638"/>
      <c r="AE1080" s="639"/>
      <c r="AF1080" s="640"/>
      <c r="AG1080" s="676"/>
      <c r="AH1080" s="677"/>
      <c r="AI1080" s="677"/>
      <c r="AJ1080" s="677"/>
      <c r="AK1080" s="677"/>
      <c r="AL1080" s="677"/>
      <c r="AM1080" s="677"/>
      <c r="AN1080" s="677"/>
      <c r="AO1080" s="678"/>
    </row>
    <row r="1081" spans="2:41" ht="3.75" hidden="1" customHeight="1">
      <c r="B1081" s="135"/>
      <c r="I1081" s="136"/>
      <c r="J1081" s="135"/>
      <c r="N1081" s="629"/>
      <c r="O1081" s="630"/>
      <c r="P1081" s="630"/>
      <c r="Q1081" s="632"/>
      <c r="R1081" s="645"/>
      <c r="S1081" s="645"/>
      <c r="T1081" s="646"/>
      <c r="U1081" s="679"/>
      <c r="V1081" s="671"/>
      <c r="W1081" s="671"/>
      <c r="X1081" s="671"/>
      <c r="Y1081" s="671"/>
      <c r="Z1081" s="671"/>
      <c r="AA1081" s="671"/>
      <c r="AB1081" s="671"/>
      <c r="AC1081" s="672"/>
      <c r="AD1081" s="644"/>
      <c r="AE1081" s="645"/>
      <c r="AF1081" s="646"/>
      <c r="AG1081" s="679"/>
      <c r="AH1081" s="671"/>
      <c r="AI1081" s="671"/>
      <c r="AJ1081" s="671"/>
      <c r="AK1081" s="671"/>
      <c r="AL1081" s="671"/>
      <c r="AM1081" s="671"/>
      <c r="AN1081" s="671"/>
      <c r="AO1081" s="672"/>
    </row>
    <row r="1082" spans="2:41" ht="13.35" hidden="1" customHeight="1">
      <c r="B1082" s="135"/>
      <c r="I1082" s="136"/>
      <c r="J1082" s="135"/>
      <c r="N1082" s="629"/>
      <c r="O1082" s="630"/>
      <c r="P1082" s="630"/>
      <c r="Q1082" s="632"/>
      <c r="R1082" s="630" t="s">
        <v>19</v>
      </c>
      <c r="S1082" s="630"/>
      <c r="T1082" s="632"/>
      <c r="U1082" s="673"/>
      <c r="V1082" s="674"/>
      <c r="W1082" s="674"/>
      <c r="X1082" s="674"/>
      <c r="Y1082" s="674"/>
      <c r="Z1082" s="674"/>
      <c r="AA1082" s="674"/>
      <c r="AB1082" s="674"/>
      <c r="AC1082" s="675"/>
      <c r="AD1082" s="629" t="s">
        <v>20</v>
      </c>
      <c r="AE1082" s="630"/>
      <c r="AF1082" s="632"/>
      <c r="AG1082" s="673"/>
      <c r="AH1082" s="674"/>
      <c r="AI1082" s="674"/>
      <c r="AJ1082" s="674"/>
      <c r="AK1082" s="674"/>
      <c r="AL1082" s="674"/>
      <c r="AM1082" s="674"/>
      <c r="AN1082" s="674"/>
      <c r="AO1082" s="675"/>
    </row>
    <row r="1083" spans="2:41" ht="3.75" hidden="1" customHeight="1">
      <c r="B1083" s="135"/>
      <c r="I1083" s="136"/>
      <c r="J1083" s="135"/>
      <c r="N1083" s="638"/>
      <c r="O1083" s="639"/>
      <c r="P1083" s="639"/>
      <c r="Q1083" s="640"/>
      <c r="R1083" s="639"/>
      <c r="S1083" s="639"/>
      <c r="T1083" s="640"/>
      <c r="U1083" s="676"/>
      <c r="V1083" s="677"/>
      <c r="W1083" s="677"/>
      <c r="X1083" s="677"/>
      <c r="Y1083" s="677"/>
      <c r="Z1083" s="677"/>
      <c r="AA1083" s="677"/>
      <c r="AB1083" s="677"/>
      <c r="AC1083" s="678"/>
      <c r="AD1083" s="638"/>
      <c r="AE1083" s="639"/>
      <c r="AF1083" s="640"/>
      <c r="AG1083" s="676"/>
      <c r="AH1083" s="677"/>
      <c r="AI1083" s="677"/>
      <c r="AJ1083" s="677"/>
      <c r="AK1083" s="677"/>
      <c r="AL1083" s="677"/>
      <c r="AM1083" s="677"/>
      <c r="AN1083" s="677"/>
      <c r="AO1083" s="678"/>
    </row>
    <row r="1084" spans="2:41" ht="3.75" hidden="1" customHeight="1">
      <c r="B1084" s="135"/>
      <c r="I1084" s="136"/>
      <c r="J1084" s="135"/>
      <c r="M1084" s="136"/>
      <c r="N1084" s="629"/>
      <c r="O1084" s="630"/>
      <c r="P1084" s="630"/>
      <c r="Q1084" s="632"/>
      <c r="R1084" s="644"/>
      <c r="S1084" s="645"/>
      <c r="T1084" s="645"/>
      <c r="U1084" s="645"/>
      <c r="V1084" s="645"/>
      <c r="W1084" s="645"/>
      <c r="X1084" s="645"/>
      <c r="Y1084" s="645"/>
      <c r="Z1084" s="645"/>
      <c r="AA1084" s="645"/>
      <c r="AB1084" s="645"/>
      <c r="AC1084" s="645"/>
      <c r="AD1084" s="645"/>
      <c r="AE1084" s="645"/>
      <c r="AF1084" s="645"/>
      <c r="AG1084" s="645"/>
      <c r="AH1084" s="645"/>
      <c r="AI1084" s="645"/>
      <c r="AJ1084" s="645"/>
      <c r="AK1084" s="645"/>
      <c r="AL1084" s="645"/>
      <c r="AM1084" s="645"/>
      <c r="AN1084" s="645"/>
      <c r="AO1084" s="646"/>
    </row>
    <row r="1085" spans="2:41" ht="13.35" hidden="1" customHeight="1">
      <c r="B1085" s="135"/>
      <c r="I1085" s="136"/>
      <c r="J1085" s="135"/>
      <c r="M1085" s="136"/>
      <c r="N1085" s="629" t="s">
        <v>111</v>
      </c>
      <c r="O1085" s="630"/>
      <c r="P1085" s="630"/>
      <c r="Q1085" s="632"/>
      <c r="R1085" s="629"/>
      <c r="S1085" s="680"/>
      <c r="T1085" s="681"/>
      <c r="U1085" s="630"/>
      <c r="V1085" s="647"/>
      <c r="W1085" s="630" t="s">
        <v>12</v>
      </c>
      <c r="X1085" s="647"/>
      <c r="Y1085" s="630" t="s">
        <v>11</v>
      </c>
      <c r="Z1085" s="647"/>
      <c r="AA1085" s="630" t="s">
        <v>364</v>
      </c>
      <c r="AB1085" s="630"/>
      <c r="AC1085" s="630"/>
      <c r="AD1085" s="630"/>
      <c r="AE1085" s="630"/>
      <c r="AF1085" s="630"/>
      <c r="AG1085" s="630"/>
      <c r="AH1085" s="630"/>
      <c r="AI1085" s="630"/>
      <c r="AJ1085" s="630"/>
      <c r="AK1085" s="630"/>
      <c r="AL1085" s="630"/>
      <c r="AM1085" s="630"/>
      <c r="AN1085" s="630"/>
      <c r="AO1085" s="632"/>
    </row>
    <row r="1086" spans="2:41" ht="3.75" hidden="1" customHeight="1">
      <c r="B1086" s="135"/>
      <c r="I1086" s="136"/>
      <c r="J1086" s="135"/>
      <c r="M1086" s="136"/>
      <c r="N1086" s="629"/>
      <c r="O1086" s="630"/>
      <c r="P1086" s="630"/>
      <c r="Q1086" s="632"/>
      <c r="R1086" s="629"/>
      <c r="S1086" s="630"/>
      <c r="T1086" s="630"/>
      <c r="U1086" s="630"/>
      <c r="V1086" s="630"/>
      <c r="W1086" s="630"/>
      <c r="X1086" s="630"/>
      <c r="Y1086" s="630"/>
      <c r="Z1086" s="630"/>
      <c r="AA1086" s="630"/>
      <c r="AB1086" s="630"/>
      <c r="AC1086" s="630"/>
      <c r="AD1086" s="630"/>
      <c r="AE1086" s="630"/>
      <c r="AF1086" s="630"/>
      <c r="AG1086" s="630"/>
      <c r="AH1086" s="630"/>
      <c r="AI1086" s="630"/>
      <c r="AJ1086" s="630"/>
      <c r="AK1086" s="630"/>
      <c r="AL1086" s="630"/>
      <c r="AM1086" s="630"/>
      <c r="AN1086" s="630"/>
      <c r="AO1086" s="632"/>
    </row>
    <row r="1087" spans="2:41" ht="3.75" hidden="1" customHeight="1">
      <c r="B1087" s="135"/>
      <c r="I1087" s="136"/>
      <c r="J1087" s="135"/>
      <c r="M1087" s="136"/>
      <c r="N1087" s="644"/>
      <c r="O1087" s="645"/>
      <c r="P1087" s="645"/>
      <c r="Q1087" s="645"/>
      <c r="R1087" s="713"/>
      <c r="S1087" s="716"/>
      <c r="T1087" s="645"/>
      <c r="U1087" s="698"/>
      <c r="V1087" s="644"/>
      <c r="W1087" s="645"/>
      <c r="X1087" s="645"/>
      <c r="Y1087" s="645"/>
      <c r="Z1087" s="645"/>
      <c r="AA1087" s="645"/>
      <c r="AB1087" s="645"/>
      <c r="AC1087" s="645"/>
      <c r="AD1087" s="645"/>
      <c r="AE1087" s="645"/>
      <c r="AF1087" s="645"/>
      <c r="AG1087" s="645"/>
      <c r="AH1087" s="649"/>
      <c r="AI1087" s="649"/>
      <c r="AJ1087" s="645"/>
      <c r="AK1087" s="651"/>
      <c r="AL1087" s="645"/>
      <c r="AM1087" s="645"/>
      <c r="AN1087" s="645"/>
      <c r="AO1087" s="646"/>
    </row>
    <row r="1088" spans="2:41" ht="13.35" hidden="1" customHeight="1">
      <c r="B1088" s="135"/>
      <c r="I1088" s="136"/>
      <c r="J1088" s="135"/>
      <c r="M1088" s="136"/>
      <c r="N1088" s="629" t="s">
        <v>30</v>
      </c>
      <c r="O1088" s="630"/>
      <c r="P1088" s="630"/>
      <c r="Q1088" s="630"/>
      <c r="R1088" s="714"/>
      <c r="S1088" s="717"/>
      <c r="T1088" s="630" t="s">
        <v>388</v>
      </c>
      <c r="U1088" s="701"/>
      <c r="V1088" s="629" t="s">
        <v>112</v>
      </c>
      <c r="W1088" s="630"/>
      <c r="X1088" s="630"/>
      <c r="Y1088" s="630"/>
      <c r="Z1088" s="630"/>
      <c r="AA1088" s="630"/>
      <c r="AB1088" s="630"/>
      <c r="AC1088" s="630"/>
      <c r="AD1088" s="630"/>
      <c r="AE1088" s="630"/>
      <c r="AF1088" s="630"/>
      <c r="AG1088" s="630"/>
      <c r="AH1088" s="636"/>
      <c r="AI1088" s="636"/>
      <c r="AJ1088" s="630"/>
      <c r="AK1088" s="654"/>
      <c r="AL1088" s="630"/>
      <c r="AM1088" s="630"/>
      <c r="AN1088" s="630"/>
      <c r="AO1088" s="632"/>
    </row>
    <row r="1089" spans="2:41" ht="3.75" hidden="1" customHeight="1">
      <c r="B1089" s="135"/>
      <c r="I1089" s="136"/>
      <c r="J1089" s="135"/>
      <c r="M1089" s="136"/>
      <c r="N1089" s="629"/>
      <c r="O1089" s="630"/>
      <c r="P1089" s="630"/>
      <c r="Q1089" s="630"/>
      <c r="R1089" s="715"/>
      <c r="S1089" s="718"/>
      <c r="T1089" s="639"/>
      <c r="U1089" s="704"/>
      <c r="V1089" s="638"/>
      <c r="W1089" s="639"/>
      <c r="X1089" s="639"/>
      <c r="Y1089" s="639"/>
      <c r="Z1089" s="639"/>
      <c r="AA1089" s="639"/>
      <c r="AB1089" s="639"/>
      <c r="AC1089" s="639"/>
      <c r="AD1089" s="639"/>
      <c r="AE1089" s="639"/>
      <c r="AF1089" s="639"/>
      <c r="AG1089" s="639"/>
      <c r="AH1089" s="642"/>
      <c r="AI1089" s="642"/>
      <c r="AJ1089" s="639"/>
      <c r="AK1089" s="657"/>
      <c r="AL1089" s="639"/>
      <c r="AM1089" s="639"/>
      <c r="AN1089" s="639"/>
      <c r="AO1089" s="640"/>
    </row>
    <row r="1090" spans="2:41" ht="3.75" hidden="1" customHeight="1">
      <c r="B1090" s="135"/>
      <c r="I1090" s="136"/>
      <c r="J1090" s="135"/>
      <c r="M1090" s="136"/>
      <c r="N1090" s="644"/>
      <c r="O1090" s="645"/>
      <c r="P1090" s="645"/>
      <c r="Q1090" s="646"/>
      <c r="R1090" s="670"/>
      <c r="S1090" s="671"/>
      <c r="T1090" s="671"/>
      <c r="U1090" s="672"/>
      <c r="V1090" s="673"/>
      <c r="W1090" s="675"/>
      <c r="X1090" s="679"/>
      <c r="Y1090" s="671"/>
      <c r="Z1090" s="671"/>
      <c r="AA1090" s="672"/>
      <c r="AB1090" s="630"/>
      <c r="AC1090" s="630"/>
      <c r="AD1090" s="630"/>
      <c r="AE1090" s="630"/>
      <c r="AF1090" s="630"/>
      <c r="AG1090" s="630"/>
      <c r="AH1090" s="630"/>
      <c r="AI1090" s="645"/>
      <c r="AJ1090" s="630"/>
      <c r="AK1090" s="630"/>
      <c r="AL1090" s="630"/>
      <c r="AM1090" s="630"/>
      <c r="AN1090" s="630"/>
      <c r="AO1090" s="632"/>
    </row>
    <row r="1091" spans="2:41" ht="13.35" hidden="1" customHeight="1">
      <c r="B1091" s="135"/>
      <c r="I1091" s="136"/>
      <c r="J1091" s="135"/>
      <c r="M1091" s="136"/>
      <c r="N1091" s="629" t="s">
        <v>114</v>
      </c>
      <c r="O1091" s="630"/>
      <c r="P1091" s="630"/>
      <c r="Q1091" s="632"/>
      <c r="R1091" s="673"/>
      <c r="S1091" s="674"/>
      <c r="T1091" s="674"/>
      <c r="U1091" s="675"/>
      <c r="V1091" s="673"/>
      <c r="W1091" s="675"/>
      <c r="X1091" s="673"/>
      <c r="Y1091" s="674"/>
      <c r="Z1091" s="674"/>
      <c r="AA1091" s="675"/>
      <c r="AB1091" s="668" t="s">
        <v>171</v>
      </c>
      <c r="AC1091" s="630"/>
      <c r="AD1091" s="630"/>
      <c r="AE1091" s="630"/>
      <c r="AF1091" s="630"/>
      <c r="AG1091" s="630"/>
      <c r="AH1091" s="630"/>
      <c r="AI1091" s="630"/>
      <c r="AJ1091" s="630"/>
      <c r="AK1091" s="630"/>
      <c r="AL1091" s="630"/>
      <c r="AM1091" s="630"/>
      <c r="AN1091" s="630"/>
      <c r="AO1091" s="632"/>
    </row>
    <row r="1092" spans="2:41" ht="3.75" hidden="1" customHeight="1">
      <c r="B1092" s="135"/>
      <c r="I1092" s="136"/>
      <c r="J1092" s="135"/>
      <c r="M1092" s="136"/>
      <c r="N1092" s="629"/>
      <c r="O1092" s="630"/>
      <c r="P1092" s="630"/>
      <c r="Q1092" s="632"/>
      <c r="R1092" s="676"/>
      <c r="S1092" s="677"/>
      <c r="T1092" s="677"/>
      <c r="U1092" s="678"/>
      <c r="V1092" s="676"/>
      <c r="W1092" s="678"/>
      <c r="X1092" s="676"/>
      <c r="Y1092" s="677"/>
      <c r="Z1092" s="677"/>
      <c r="AA1092" s="678"/>
      <c r="AB1092" s="639"/>
      <c r="AC1092" s="639"/>
      <c r="AD1092" s="639"/>
      <c r="AE1092" s="639"/>
      <c r="AF1092" s="639"/>
      <c r="AG1092" s="639"/>
      <c r="AH1092" s="639"/>
      <c r="AI1092" s="639"/>
      <c r="AJ1092" s="639"/>
      <c r="AK1092" s="639"/>
      <c r="AL1092" s="639"/>
      <c r="AM1092" s="639"/>
      <c r="AN1092" s="639"/>
      <c r="AO1092" s="640"/>
    </row>
    <row r="1093" spans="2:41" ht="3.75" hidden="1" customHeight="1">
      <c r="B1093" s="135"/>
      <c r="I1093" s="136"/>
      <c r="J1093" s="135"/>
      <c r="M1093" s="136"/>
      <c r="N1093" s="644"/>
      <c r="O1093" s="645"/>
      <c r="P1093" s="645"/>
      <c r="Q1093" s="645"/>
      <c r="R1093" s="644"/>
      <c r="S1093" s="645"/>
      <c r="T1093" s="645"/>
      <c r="U1093" s="645"/>
      <c r="V1093" s="645"/>
      <c r="W1093" s="645"/>
      <c r="X1093" s="645"/>
      <c r="Y1093" s="645"/>
      <c r="Z1093" s="645"/>
      <c r="AA1093" s="646"/>
      <c r="AB1093" s="644"/>
      <c r="AC1093" s="630"/>
      <c r="AD1093" s="630"/>
      <c r="AE1093" s="630"/>
      <c r="AF1093" s="630"/>
      <c r="AG1093" s="630"/>
      <c r="AH1093" s="630"/>
      <c r="AI1093" s="632"/>
      <c r="AJ1093" s="644"/>
      <c r="AK1093" s="645"/>
      <c r="AL1093" s="645"/>
      <c r="AM1093" s="645"/>
      <c r="AN1093" s="645"/>
      <c r="AO1093" s="646"/>
    </row>
    <row r="1094" spans="2:41" ht="13.35" hidden="1" customHeight="1">
      <c r="B1094" s="135"/>
      <c r="I1094" s="136"/>
      <c r="J1094" s="135"/>
      <c r="M1094" s="136"/>
      <c r="N1094" s="629" t="s">
        <v>115</v>
      </c>
      <c r="O1094" s="630"/>
      <c r="P1094" s="630"/>
      <c r="Q1094" s="630"/>
      <c r="R1094" s="629"/>
      <c r="S1094" s="680"/>
      <c r="T1094" s="681"/>
      <c r="U1094" s="630"/>
      <c r="V1094" s="647"/>
      <c r="W1094" s="630" t="s">
        <v>12</v>
      </c>
      <c r="X1094" s="647"/>
      <c r="Y1094" s="630" t="s">
        <v>11</v>
      </c>
      <c r="Z1094" s="647"/>
      <c r="AA1094" s="630" t="s">
        <v>364</v>
      </c>
      <c r="AB1094" s="629" t="s">
        <v>170</v>
      </c>
      <c r="AC1094" s="630"/>
      <c r="AD1094" s="630"/>
      <c r="AE1094" s="630"/>
      <c r="AF1094" s="630"/>
      <c r="AG1094" s="630"/>
      <c r="AH1094" s="630"/>
      <c r="AI1094" s="632"/>
      <c r="AJ1094" s="629"/>
      <c r="AK1094" s="680"/>
      <c r="AL1094" s="682"/>
      <c r="AM1094" s="682"/>
      <c r="AN1094" s="682"/>
      <c r="AO1094" s="681"/>
    </row>
    <row r="1095" spans="2:41" ht="3.75" hidden="1" customHeight="1">
      <c r="B1095" s="135"/>
      <c r="I1095" s="136"/>
      <c r="J1095" s="135"/>
      <c r="M1095" s="136"/>
      <c r="N1095" s="629"/>
      <c r="O1095" s="630"/>
      <c r="P1095" s="630"/>
      <c r="Q1095" s="630"/>
      <c r="R1095" s="638"/>
      <c r="S1095" s="639"/>
      <c r="T1095" s="639"/>
      <c r="U1095" s="639"/>
      <c r="V1095" s="639"/>
      <c r="W1095" s="639"/>
      <c r="X1095" s="639"/>
      <c r="Y1095" s="639"/>
      <c r="Z1095" s="639"/>
      <c r="AA1095" s="640"/>
      <c r="AB1095" s="638"/>
      <c r="AC1095" s="639"/>
      <c r="AD1095" s="639"/>
      <c r="AE1095" s="639"/>
      <c r="AF1095" s="639"/>
      <c r="AG1095" s="639"/>
      <c r="AH1095" s="639"/>
      <c r="AI1095" s="640"/>
      <c r="AJ1095" s="638"/>
      <c r="AK1095" s="639"/>
      <c r="AL1095" s="639"/>
      <c r="AM1095" s="639"/>
      <c r="AN1095" s="639"/>
      <c r="AO1095" s="640"/>
    </row>
    <row r="1096" spans="2:41" ht="3.75" customHeight="1">
      <c r="B1096" s="135"/>
      <c r="I1096" s="136"/>
      <c r="J1096" s="135"/>
      <c r="M1096" s="136"/>
      <c r="N1096" s="130"/>
      <c r="O1096" s="131"/>
      <c r="P1096" s="131"/>
      <c r="Q1096" s="132"/>
      <c r="R1096" s="683" t="str" cm="1">
        <f t="array" ref="R1096">IF(新_変更_3!AL384&lt;&gt;"",AND(新_変更_3!J383:AB389=新_変更_3!AL383:BD389),"")</f>
        <v/>
      </c>
      <c r="S1096" s="684"/>
      <c r="T1096" s="684"/>
      <c r="U1096" s="684"/>
      <c r="V1096" s="684"/>
      <c r="W1096" s="684"/>
      <c r="X1096" s="684"/>
      <c r="Y1096" s="684"/>
      <c r="Z1096" s="684"/>
      <c r="AA1096" s="684"/>
      <c r="AB1096" s="684"/>
      <c r="AC1096" s="684"/>
      <c r="AD1096" s="684"/>
      <c r="AE1096" s="684"/>
      <c r="AF1096" s="684"/>
      <c r="AG1096" s="684"/>
      <c r="AH1096" s="684"/>
      <c r="AI1096" s="684"/>
      <c r="AJ1096" s="684"/>
      <c r="AK1096" s="684"/>
      <c r="AL1096" s="684"/>
      <c r="AM1096" s="684"/>
      <c r="AN1096" s="684"/>
      <c r="AO1096" s="685"/>
    </row>
    <row r="1097" spans="2:41" ht="13.35" customHeight="1">
      <c r="B1097" s="135"/>
      <c r="I1097" s="136"/>
      <c r="J1097" s="135"/>
      <c r="M1097" s="136"/>
      <c r="N1097" s="135" t="s">
        <v>32</v>
      </c>
      <c r="Q1097" s="136"/>
      <c r="R1097" s="686"/>
      <c r="S1097" s="687"/>
      <c r="T1097" s="687"/>
      <c r="U1097" s="687"/>
      <c r="V1097" s="687"/>
      <c r="W1097" s="687"/>
      <c r="X1097" s="687"/>
      <c r="Y1097" s="687"/>
      <c r="Z1097" s="687"/>
      <c r="AA1097" s="687"/>
      <c r="AB1097" s="687"/>
      <c r="AC1097" s="687"/>
      <c r="AD1097" s="687"/>
      <c r="AE1097" s="687"/>
      <c r="AF1097" s="687"/>
      <c r="AG1097" s="687"/>
      <c r="AH1097" s="687"/>
      <c r="AI1097" s="687"/>
      <c r="AJ1097" s="687"/>
      <c r="AK1097" s="687"/>
      <c r="AL1097" s="687"/>
      <c r="AM1097" s="687"/>
      <c r="AN1097" s="687"/>
      <c r="AO1097" s="688"/>
    </row>
    <row r="1098" spans="2:41" ht="3.75" customHeight="1">
      <c r="B1098" s="135"/>
      <c r="I1098" s="136"/>
      <c r="J1098" s="135"/>
      <c r="M1098" s="136"/>
      <c r="N1098" s="140"/>
      <c r="O1098" s="141"/>
      <c r="P1098" s="141"/>
      <c r="Q1098" s="142"/>
      <c r="R1098" s="689"/>
      <c r="S1098" s="690"/>
      <c r="T1098" s="690"/>
      <c r="U1098" s="690"/>
      <c r="V1098" s="690"/>
      <c r="W1098" s="690"/>
      <c r="X1098" s="690"/>
      <c r="Y1098" s="690"/>
      <c r="Z1098" s="690"/>
      <c r="AA1098" s="690"/>
      <c r="AB1098" s="690"/>
      <c r="AC1098" s="690"/>
      <c r="AD1098" s="690"/>
      <c r="AE1098" s="690"/>
      <c r="AF1098" s="690"/>
      <c r="AG1098" s="690"/>
      <c r="AH1098" s="690"/>
      <c r="AI1098" s="690"/>
      <c r="AJ1098" s="690"/>
      <c r="AK1098" s="690"/>
      <c r="AL1098" s="690"/>
      <c r="AM1098" s="690"/>
      <c r="AN1098" s="690"/>
      <c r="AO1098" s="691"/>
    </row>
    <row r="1099" spans="2:41" ht="3.75" customHeight="1">
      <c r="B1099" s="135"/>
      <c r="I1099" s="136"/>
      <c r="J1099" s="130"/>
      <c r="K1099" s="131"/>
      <c r="L1099" s="131"/>
      <c r="M1099" s="132"/>
      <c r="N1099" s="130"/>
      <c r="O1099" s="131"/>
      <c r="P1099" s="131"/>
      <c r="Q1099" s="132"/>
      <c r="R1099" s="130"/>
      <c r="S1099" s="131"/>
      <c r="T1099" s="131"/>
      <c r="U1099" s="131"/>
      <c r="V1099" s="131"/>
      <c r="W1099" s="131"/>
      <c r="X1099" s="131"/>
      <c r="Y1099" s="131"/>
      <c r="Z1099" s="131"/>
      <c r="AA1099" s="132"/>
      <c r="AB1099" s="130"/>
      <c r="AC1099" s="131"/>
      <c r="AD1099" s="131"/>
      <c r="AE1099" s="132"/>
      <c r="AF1099" s="131"/>
      <c r="AG1099" s="131"/>
      <c r="AH1099" s="131"/>
      <c r="AI1099" s="131"/>
      <c r="AJ1099" s="131"/>
      <c r="AK1099" s="131"/>
      <c r="AL1099" s="131"/>
      <c r="AM1099" s="131"/>
      <c r="AN1099" s="131"/>
      <c r="AO1099" s="132"/>
    </row>
    <row r="1100" spans="2:41" ht="13.35" customHeight="1">
      <c r="B1100" s="135"/>
      <c r="I1100" s="136"/>
      <c r="J1100" s="135" t="s">
        <v>4015</v>
      </c>
      <c r="M1100" s="136"/>
      <c r="N1100" s="135" t="s">
        <v>27</v>
      </c>
      <c r="Q1100" s="136"/>
      <c r="R1100" s="135"/>
      <c r="S1100" s="692"/>
      <c r="T1100" s="693"/>
      <c r="U1100" s="693"/>
      <c r="V1100" s="693"/>
      <c r="W1100" s="693"/>
      <c r="X1100" s="693"/>
      <c r="Y1100" s="693"/>
      <c r="Z1100" s="693"/>
      <c r="AA1100" s="694"/>
      <c r="AB1100" s="135" t="s">
        <v>28</v>
      </c>
      <c r="AE1100" s="136"/>
      <c r="AF1100" s="135"/>
      <c r="AG1100" s="695"/>
      <c r="AH1100" s="693"/>
      <c r="AI1100" s="693"/>
      <c r="AJ1100" s="693"/>
      <c r="AK1100" s="693"/>
      <c r="AL1100" s="693"/>
      <c r="AM1100" s="693"/>
      <c r="AN1100" s="693"/>
      <c r="AO1100" s="694"/>
    </row>
    <row r="1101" spans="2:41" ht="3.75" customHeight="1">
      <c r="B1101" s="135"/>
      <c r="I1101" s="136"/>
      <c r="J1101" s="135"/>
      <c r="M1101" s="136"/>
      <c r="N1101" s="140"/>
      <c r="O1101" s="141"/>
      <c r="P1101" s="141"/>
      <c r="Q1101" s="142"/>
      <c r="R1101" s="140"/>
      <c r="S1101" s="141"/>
      <c r="T1101" s="141"/>
      <c r="U1101" s="141"/>
      <c r="V1101" s="141"/>
      <c r="W1101" s="141"/>
      <c r="X1101" s="141"/>
      <c r="Y1101" s="141"/>
      <c r="Z1101" s="141"/>
      <c r="AA1101" s="142"/>
      <c r="AB1101" s="140"/>
      <c r="AC1101" s="141"/>
      <c r="AD1101" s="141"/>
      <c r="AE1101" s="142"/>
      <c r="AF1101" s="141"/>
      <c r="AG1101" s="141"/>
      <c r="AH1101" s="141"/>
      <c r="AI1101" s="141"/>
      <c r="AJ1101" s="141"/>
      <c r="AK1101" s="141"/>
      <c r="AL1101" s="141"/>
      <c r="AM1101" s="141"/>
      <c r="AN1101" s="141"/>
      <c r="AO1101" s="142"/>
    </row>
    <row r="1102" spans="2:41" ht="3.75" customHeight="1">
      <c r="B1102" s="135"/>
      <c r="I1102" s="136"/>
      <c r="J1102" s="135"/>
      <c r="M1102" s="136"/>
      <c r="N1102" s="130"/>
      <c r="O1102" s="131"/>
      <c r="P1102" s="131"/>
      <c r="Q1102" s="132"/>
      <c r="R1102" s="130"/>
      <c r="S1102" s="131"/>
      <c r="T1102" s="131"/>
      <c r="U1102" s="131"/>
      <c r="V1102" s="131"/>
      <c r="W1102" s="131"/>
      <c r="X1102" s="131"/>
      <c r="Y1102" s="131"/>
      <c r="Z1102" s="131"/>
      <c r="AA1102" s="132"/>
      <c r="AB1102" s="130"/>
      <c r="AC1102" s="131"/>
      <c r="AD1102" s="131"/>
      <c r="AE1102" s="132"/>
      <c r="AF1102" s="130"/>
      <c r="AG1102" s="131"/>
      <c r="AH1102" s="131"/>
      <c r="AI1102" s="131"/>
      <c r="AJ1102" s="131"/>
      <c r="AK1102" s="131"/>
      <c r="AL1102" s="131"/>
      <c r="AM1102" s="131"/>
      <c r="AN1102" s="131"/>
      <c r="AO1102" s="132"/>
    </row>
    <row r="1103" spans="2:41" ht="13.35" customHeight="1">
      <c r="B1103" s="135"/>
      <c r="I1103" s="136"/>
      <c r="J1103" s="135"/>
      <c r="M1103" s="136"/>
      <c r="N1103" s="135" t="s">
        <v>3990</v>
      </c>
      <c r="Q1103" s="136"/>
      <c r="R1103" s="135"/>
      <c r="S1103" s="696"/>
      <c r="T1103" s="694"/>
      <c r="V1103" s="146"/>
      <c r="W1103" s="124" t="s">
        <v>12</v>
      </c>
      <c r="X1103" s="146"/>
      <c r="Y1103" s="124" t="s">
        <v>11</v>
      </c>
      <c r="Z1103" s="146"/>
      <c r="AA1103" s="136" t="s">
        <v>364</v>
      </c>
      <c r="AB1103" s="135" t="s">
        <v>66</v>
      </c>
      <c r="AE1103" s="136"/>
      <c r="AF1103" s="135"/>
      <c r="AG1103" s="696"/>
      <c r="AH1103" s="694"/>
      <c r="AJ1103" s="146"/>
      <c r="AK1103" s="124" t="s">
        <v>12</v>
      </c>
      <c r="AL1103" s="146"/>
      <c r="AM1103" s="124" t="s">
        <v>11</v>
      </c>
      <c r="AN1103" s="146"/>
      <c r="AO1103" s="136" t="s">
        <v>364</v>
      </c>
    </row>
    <row r="1104" spans="2:41" ht="3.75" customHeight="1">
      <c r="B1104" s="135"/>
      <c r="I1104" s="136"/>
      <c r="J1104" s="135"/>
      <c r="M1104" s="136"/>
      <c r="N1104" s="140"/>
      <c r="O1104" s="141"/>
      <c r="P1104" s="141"/>
      <c r="Q1104" s="142"/>
      <c r="R1104" s="140"/>
      <c r="S1104" s="141"/>
      <c r="T1104" s="141"/>
      <c r="U1104" s="141"/>
      <c r="V1104" s="141"/>
      <c r="W1104" s="141"/>
      <c r="X1104" s="141"/>
      <c r="Y1104" s="141"/>
      <c r="Z1104" s="141"/>
      <c r="AA1104" s="142"/>
      <c r="AB1104" s="140"/>
      <c r="AC1104" s="141"/>
      <c r="AD1104" s="141"/>
      <c r="AE1104" s="142"/>
      <c r="AF1104" s="140"/>
      <c r="AG1104" s="141"/>
      <c r="AH1104" s="141"/>
      <c r="AI1104" s="141"/>
      <c r="AJ1104" s="141"/>
      <c r="AK1104" s="141"/>
      <c r="AL1104" s="141"/>
      <c r="AM1104" s="141"/>
      <c r="AN1104" s="141"/>
      <c r="AO1104" s="142"/>
    </row>
    <row r="1105" spans="2:41" ht="3.75" customHeight="1">
      <c r="B1105" s="135"/>
      <c r="I1105" s="136"/>
      <c r="J1105" s="135"/>
      <c r="M1105" s="136"/>
      <c r="N1105" s="130"/>
      <c r="O1105" s="131"/>
      <c r="P1105" s="131"/>
      <c r="Q1105" s="132"/>
      <c r="R1105" s="697">
        <f>新_変更_3!J403</f>
        <v>0</v>
      </c>
      <c r="S1105" s="684"/>
      <c r="T1105" s="684"/>
      <c r="U1105" s="684"/>
      <c r="V1105" s="684"/>
      <c r="W1105" s="684"/>
      <c r="X1105" s="684"/>
      <c r="Y1105" s="684"/>
      <c r="Z1105" s="684"/>
      <c r="AA1105" s="684"/>
      <c r="AB1105" s="684"/>
      <c r="AC1105" s="684"/>
      <c r="AD1105" s="684"/>
      <c r="AE1105" s="684"/>
      <c r="AF1105" s="684"/>
      <c r="AG1105" s="684"/>
      <c r="AH1105" s="684"/>
      <c r="AI1105" s="684"/>
      <c r="AJ1105" s="685"/>
      <c r="AK1105" s="131"/>
      <c r="AL1105" s="131"/>
      <c r="AM1105" s="131"/>
      <c r="AN1105" s="131"/>
      <c r="AO1105" s="132"/>
    </row>
    <row r="1106" spans="2:41" ht="13.35" customHeight="1">
      <c r="B1106" s="135"/>
      <c r="I1106" s="136"/>
      <c r="J1106" s="135"/>
      <c r="M1106" s="136"/>
      <c r="N1106" s="135" t="s">
        <v>8</v>
      </c>
      <c r="Q1106" s="136"/>
      <c r="R1106" s="686"/>
      <c r="S1106" s="687"/>
      <c r="T1106" s="687"/>
      <c r="U1106" s="687"/>
      <c r="V1106" s="687"/>
      <c r="W1106" s="687"/>
      <c r="X1106" s="687"/>
      <c r="Y1106" s="687"/>
      <c r="Z1106" s="687"/>
      <c r="AA1106" s="687"/>
      <c r="AB1106" s="687"/>
      <c r="AC1106" s="687"/>
      <c r="AD1106" s="687"/>
      <c r="AE1106" s="687"/>
      <c r="AF1106" s="687"/>
      <c r="AG1106" s="687"/>
      <c r="AH1106" s="687"/>
      <c r="AI1106" s="687"/>
      <c r="AJ1106" s="688"/>
      <c r="AL1106" s="147" t="s">
        <v>13</v>
      </c>
      <c r="AM1106" s="124" t="s">
        <v>29</v>
      </c>
      <c r="AO1106" s="136"/>
    </row>
    <row r="1107" spans="2:41" ht="3.75" customHeight="1">
      <c r="B1107" s="135"/>
      <c r="I1107" s="136"/>
      <c r="J1107" s="135"/>
      <c r="M1107" s="136"/>
      <c r="N1107" s="140"/>
      <c r="O1107" s="141"/>
      <c r="P1107" s="141"/>
      <c r="Q1107" s="142"/>
      <c r="R1107" s="689"/>
      <c r="S1107" s="690"/>
      <c r="T1107" s="690"/>
      <c r="U1107" s="690"/>
      <c r="V1107" s="690"/>
      <c r="W1107" s="690"/>
      <c r="X1107" s="690"/>
      <c r="Y1107" s="690"/>
      <c r="Z1107" s="690"/>
      <c r="AA1107" s="690"/>
      <c r="AB1107" s="690"/>
      <c r="AC1107" s="690"/>
      <c r="AD1107" s="690"/>
      <c r="AE1107" s="690"/>
      <c r="AF1107" s="690"/>
      <c r="AG1107" s="690"/>
      <c r="AH1107" s="690"/>
      <c r="AI1107" s="690"/>
      <c r="AJ1107" s="691"/>
      <c r="AK1107" s="141"/>
      <c r="AL1107" s="141"/>
      <c r="AM1107" s="141"/>
      <c r="AN1107" s="141"/>
      <c r="AO1107" s="142"/>
    </row>
    <row r="1108" spans="2:41" ht="3.75" hidden="1" customHeight="1">
      <c r="B1108" s="135"/>
      <c r="I1108" s="136"/>
      <c r="J1108" s="135"/>
      <c r="M1108" s="136"/>
      <c r="N1108" s="644"/>
      <c r="O1108" s="645"/>
      <c r="P1108" s="645"/>
      <c r="Q1108" s="646"/>
      <c r="R1108" s="679"/>
      <c r="S1108" s="671"/>
      <c r="T1108" s="671"/>
      <c r="U1108" s="671"/>
      <c r="V1108" s="671"/>
      <c r="W1108" s="671"/>
      <c r="X1108" s="671"/>
      <c r="Y1108" s="671"/>
      <c r="Z1108" s="671"/>
      <c r="AA1108" s="671"/>
      <c r="AB1108" s="671"/>
      <c r="AC1108" s="671"/>
      <c r="AD1108" s="671"/>
      <c r="AE1108" s="671"/>
      <c r="AF1108" s="671"/>
      <c r="AG1108" s="671"/>
      <c r="AH1108" s="671"/>
      <c r="AI1108" s="671"/>
      <c r="AJ1108" s="671"/>
      <c r="AK1108" s="671"/>
      <c r="AL1108" s="671"/>
      <c r="AM1108" s="671"/>
      <c r="AN1108" s="671"/>
      <c r="AO1108" s="672"/>
    </row>
    <row r="1109" spans="2:41" ht="13.35" hidden="1" customHeight="1">
      <c r="B1109" s="135"/>
      <c r="I1109" s="136"/>
      <c r="J1109" s="135"/>
      <c r="M1109" s="136"/>
      <c r="N1109" s="629" t="s">
        <v>61</v>
      </c>
      <c r="O1109" s="630"/>
      <c r="P1109" s="630"/>
      <c r="Q1109" s="632"/>
      <c r="R1109" s="673"/>
      <c r="S1109" s="674"/>
      <c r="T1109" s="674"/>
      <c r="U1109" s="674"/>
      <c r="V1109" s="674"/>
      <c r="W1109" s="674"/>
      <c r="X1109" s="674"/>
      <c r="Y1109" s="674"/>
      <c r="Z1109" s="674"/>
      <c r="AA1109" s="674"/>
      <c r="AB1109" s="674"/>
      <c r="AC1109" s="674"/>
      <c r="AD1109" s="674"/>
      <c r="AE1109" s="674"/>
      <c r="AF1109" s="674"/>
      <c r="AG1109" s="674"/>
      <c r="AH1109" s="674"/>
      <c r="AI1109" s="674"/>
      <c r="AJ1109" s="674"/>
      <c r="AK1109" s="674"/>
      <c r="AL1109" s="674"/>
      <c r="AM1109" s="674"/>
      <c r="AN1109" s="674"/>
      <c r="AO1109" s="675"/>
    </row>
    <row r="1110" spans="2:41" ht="3.75" hidden="1" customHeight="1">
      <c r="B1110" s="135"/>
      <c r="I1110" s="136"/>
      <c r="J1110" s="135"/>
      <c r="M1110" s="136"/>
      <c r="N1110" s="629"/>
      <c r="O1110" s="630"/>
      <c r="P1110" s="630"/>
      <c r="Q1110" s="632"/>
      <c r="R1110" s="676"/>
      <c r="S1110" s="677"/>
      <c r="T1110" s="677"/>
      <c r="U1110" s="677"/>
      <c r="V1110" s="677"/>
      <c r="W1110" s="677"/>
      <c r="X1110" s="677"/>
      <c r="Y1110" s="677"/>
      <c r="Z1110" s="677"/>
      <c r="AA1110" s="677"/>
      <c r="AB1110" s="677"/>
      <c r="AC1110" s="677"/>
      <c r="AD1110" s="677"/>
      <c r="AE1110" s="677"/>
      <c r="AF1110" s="677"/>
      <c r="AG1110" s="677"/>
      <c r="AH1110" s="677"/>
      <c r="AI1110" s="677"/>
      <c r="AJ1110" s="677"/>
      <c r="AK1110" s="677"/>
      <c r="AL1110" s="677"/>
      <c r="AM1110" s="677"/>
      <c r="AN1110" s="677"/>
      <c r="AO1110" s="678"/>
    </row>
    <row r="1111" spans="2:41" ht="3.75" hidden="1" customHeight="1">
      <c r="B1111" s="135"/>
      <c r="I1111" s="136"/>
      <c r="J1111" s="135"/>
      <c r="N1111" s="644"/>
      <c r="O1111" s="645"/>
      <c r="P1111" s="645"/>
      <c r="Q1111" s="646"/>
      <c r="R1111" s="630"/>
      <c r="S1111" s="630"/>
      <c r="T1111" s="630"/>
      <c r="U1111" s="698"/>
      <c r="V1111" s="699"/>
      <c r="W1111" s="699"/>
      <c r="X1111" s="700"/>
      <c r="Y1111" s="645"/>
      <c r="Z1111" s="707"/>
      <c r="AA1111" s="699"/>
      <c r="AB1111" s="699"/>
      <c r="AC1111" s="708"/>
      <c r="AD1111" s="630"/>
      <c r="AE1111" s="630"/>
      <c r="AF1111" s="630"/>
      <c r="AG1111" s="679"/>
      <c r="AH1111" s="671"/>
      <c r="AI1111" s="671"/>
      <c r="AJ1111" s="671"/>
      <c r="AK1111" s="671"/>
      <c r="AL1111" s="671"/>
      <c r="AM1111" s="671"/>
      <c r="AN1111" s="671"/>
      <c r="AO1111" s="672"/>
    </row>
    <row r="1112" spans="2:41" ht="13.35" hidden="1" customHeight="1">
      <c r="B1112" s="135"/>
      <c r="I1112" s="136"/>
      <c r="J1112" s="135"/>
      <c r="N1112" s="629"/>
      <c r="O1112" s="630"/>
      <c r="P1112" s="630"/>
      <c r="Q1112" s="632"/>
      <c r="R1112" s="630" t="s">
        <v>15</v>
      </c>
      <c r="S1112" s="630"/>
      <c r="T1112" s="630"/>
      <c r="U1112" s="701"/>
      <c r="V1112" s="702"/>
      <c r="W1112" s="702"/>
      <c r="X1112" s="703"/>
      <c r="Y1112" s="662" t="s">
        <v>359</v>
      </c>
      <c r="Z1112" s="709"/>
      <c r="AA1112" s="702"/>
      <c r="AB1112" s="702"/>
      <c r="AC1112" s="710"/>
      <c r="AD1112" s="630" t="s">
        <v>56</v>
      </c>
      <c r="AE1112" s="630"/>
      <c r="AF1112" s="630"/>
      <c r="AG1112" s="673"/>
      <c r="AH1112" s="674"/>
      <c r="AI1112" s="674"/>
      <c r="AJ1112" s="674"/>
      <c r="AK1112" s="674"/>
      <c r="AL1112" s="674"/>
      <c r="AM1112" s="674"/>
      <c r="AN1112" s="674"/>
      <c r="AO1112" s="675"/>
    </row>
    <row r="1113" spans="2:41" ht="3.75" hidden="1" customHeight="1">
      <c r="B1113" s="135"/>
      <c r="I1113" s="136"/>
      <c r="J1113" s="135"/>
      <c r="N1113" s="629"/>
      <c r="O1113" s="630"/>
      <c r="P1113" s="630"/>
      <c r="Q1113" s="632"/>
      <c r="R1113" s="639"/>
      <c r="S1113" s="639"/>
      <c r="T1113" s="639"/>
      <c r="U1113" s="704"/>
      <c r="V1113" s="705"/>
      <c r="W1113" s="705"/>
      <c r="X1113" s="706"/>
      <c r="Y1113" s="639"/>
      <c r="Z1113" s="711"/>
      <c r="AA1113" s="705"/>
      <c r="AB1113" s="705"/>
      <c r="AC1113" s="712"/>
      <c r="AD1113" s="639"/>
      <c r="AE1113" s="639"/>
      <c r="AF1113" s="639"/>
      <c r="AG1113" s="676"/>
      <c r="AH1113" s="677"/>
      <c r="AI1113" s="677"/>
      <c r="AJ1113" s="677"/>
      <c r="AK1113" s="677"/>
      <c r="AL1113" s="677"/>
      <c r="AM1113" s="677"/>
      <c r="AN1113" s="677"/>
      <c r="AO1113" s="678"/>
    </row>
    <row r="1114" spans="2:41" ht="3.75" hidden="1" customHeight="1">
      <c r="B1114" s="135"/>
      <c r="I1114" s="136"/>
      <c r="J1114" s="135"/>
      <c r="N1114" s="629"/>
      <c r="O1114" s="630"/>
      <c r="P1114" s="630"/>
      <c r="Q1114" s="632"/>
      <c r="R1114" s="645"/>
      <c r="S1114" s="645"/>
      <c r="T1114" s="646"/>
      <c r="U1114" s="679"/>
      <c r="V1114" s="671"/>
      <c r="W1114" s="671"/>
      <c r="X1114" s="671"/>
      <c r="Y1114" s="671"/>
      <c r="Z1114" s="671"/>
      <c r="AA1114" s="671"/>
      <c r="AB1114" s="671"/>
      <c r="AC1114" s="672"/>
      <c r="AD1114" s="644"/>
      <c r="AE1114" s="645"/>
      <c r="AF1114" s="646"/>
      <c r="AG1114" s="679"/>
      <c r="AH1114" s="671"/>
      <c r="AI1114" s="671"/>
      <c r="AJ1114" s="671"/>
      <c r="AK1114" s="671"/>
      <c r="AL1114" s="671"/>
      <c r="AM1114" s="671"/>
      <c r="AN1114" s="671"/>
      <c r="AO1114" s="672"/>
    </row>
    <row r="1115" spans="2:41" ht="13.35" hidden="1" customHeight="1">
      <c r="B1115" s="135"/>
      <c r="I1115" s="136"/>
      <c r="N1115" s="629" t="s">
        <v>23</v>
      </c>
      <c r="O1115" s="630"/>
      <c r="P1115" s="630"/>
      <c r="Q1115" s="632"/>
      <c r="R1115" s="630" t="s">
        <v>17</v>
      </c>
      <c r="S1115" s="630"/>
      <c r="T1115" s="632"/>
      <c r="U1115" s="673"/>
      <c r="V1115" s="674"/>
      <c r="W1115" s="674"/>
      <c r="X1115" s="674"/>
      <c r="Y1115" s="674"/>
      <c r="Z1115" s="674"/>
      <c r="AA1115" s="674"/>
      <c r="AB1115" s="674"/>
      <c r="AC1115" s="675"/>
      <c r="AD1115" s="629" t="s">
        <v>18</v>
      </c>
      <c r="AE1115" s="630"/>
      <c r="AF1115" s="632"/>
      <c r="AG1115" s="673"/>
      <c r="AH1115" s="674"/>
      <c r="AI1115" s="674"/>
      <c r="AJ1115" s="674"/>
      <c r="AK1115" s="674"/>
      <c r="AL1115" s="674"/>
      <c r="AM1115" s="674"/>
      <c r="AN1115" s="674"/>
      <c r="AO1115" s="675"/>
    </row>
    <row r="1116" spans="2:41" ht="3.75" hidden="1" customHeight="1">
      <c r="B1116" s="135"/>
      <c r="I1116" s="136"/>
      <c r="J1116" s="135"/>
      <c r="N1116" s="629"/>
      <c r="O1116" s="630"/>
      <c r="P1116" s="630"/>
      <c r="Q1116" s="632"/>
      <c r="R1116" s="639"/>
      <c r="S1116" s="639"/>
      <c r="T1116" s="640"/>
      <c r="U1116" s="676"/>
      <c r="V1116" s="677"/>
      <c r="W1116" s="677"/>
      <c r="X1116" s="677"/>
      <c r="Y1116" s="677"/>
      <c r="Z1116" s="677"/>
      <c r="AA1116" s="677"/>
      <c r="AB1116" s="677"/>
      <c r="AC1116" s="678"/>
      <c r="AD1116" s="638"/>
      <c r="AE1116" s="639"/>
      <c r="AF1116" s="640"/>
      <c r="AG1116" s="676"/>
      <c r="AH1116" s="677"/>
      <c r="AI1116" s="677"/>
      <c r="AJ1116" s="677"/>
      <c r="AK1116" s="677"/>
      <c r="AL1116" s="677"/>
      <c r="AM1116" s="677"/>
      <c r="AN1116" s="677"/>
      <c r="AO1116" s="678"/>
    </row>
    <row r="1117" spans="2:41" ht="3.75" hidden="1" customHeight="1">
      <c r="B1117" s="135"/>
      <c r="I1117" s="136"/>
      <c r="J1117" s="135"/>
      <c r="N1117" s="629"/>
      <c r="O1117" s="630"/>
      <c r="P1117" s="630"/>
      <c r="Q1117" s="632"/>
      <c r="R1117" s="645"/>
      <c r="S1117" s="645"/>
      <c r="T1117" s="646"/>
      <c r="U1117" s="679"/>
      <c r="V1117" s="671"/>
      <c r="W1117" s="671"/>
      <c r="X1117" s="671"/>
      <c r="Y1117" s="671"/>
      <c r="Z1117" s="671"/>
      <c r="AA1117" s="671"/>
      <c r="AB1117" s="671"/>
      <c r="AC1117" s="672"/>
      <c r="AD1117" s="644"/>
      <c r="AE1117" s="645"/>
      <c r="AF1117" s="646"/>
      <c r="AG1117" s="679"/>
      <c r="AH1117" s="671"/>
      <c r="AI1117" s="671"/>
      <c r="AJ1117" s="671"/>
      <c r="AK1117" s="671"/>
      <c r="AL1117" s="671"/>
      <c r="AM1117" s="671"/>
      <c r="AN1117" s="671"/>
      <c r="AO1117" s="672"/>
    </row>
    <row r="1118" spans="2:41" ht="13.35" hidden="1" customHeight="1">
      <c r="B1118" s="135"/>
      <c r="I1118" s="136"/>
      <c r="J1118" s="135"/>
      <c r="N1118" s="629"/>
      <c r="O1118" s="630"/>
      <c r="P1118" s="630"/>
      <c r="Q1118" s="632"/>
      <c r="R1118" s="630" t="s">
        <v>19</v>
      </c>
      <c r="S1118" s="630"/>
      <c r="T1118" s="632"/>
      <c r="U1118" s="673"/>
      <c r="V1118" s="674"/>
      <c r="W1118" s="674"/>
      <c r="X1118" s="674"/>
      <c r="Y1118" s="674"/>
      <c r="Z1118" s="674"/>
      <c r="AA1118" s="674"/>
      <c r="AB1118" s="674"/>
      <c r="AC1118" s="675"/>
      <c r="AD1118" s="629" t="s">
        <v>20</v>
      </c>
      <c r="AE1118" s="630"/>
      <c r="AF1118" s="632"/>
      <c r="AG1118" s="673"/>
      <c r="AH1118" s="674"/>
      <c r="AI1118" s="674"/>
      <c r="AJ1118" s="674"/>
      <c r="AK1118" s="674"/>
      <c r="AL1118" s="674"/>
      <c r="AM1118" s="674"/>
      <c r="AN1118" s="674"/>
      <c r="AO1118" s="675"/>
    </row>
    <row r="1119" spans="2:41" ht="3.75" hidden="1" customHeight="1">
      <c r="B1119" s="135"/>
      <c r="I1119" s="136"/>
      <c r="J1119" s="135"/>
      <c r="N1119" s="638"/>
      <c r="O1119" s="639"/>
      <c r="P1119" s="639"/>
      <c r="Q1119" s="640"/>
      <c r="R1119" s="639"/>
      <c r="S1119" s="639"/>
      <c r="T1119" s="640"/>
      <c r="U1119" s="676"/>
      <c r="V1119" s="677"/>
      <c r="W1119" s="677"/>
      <c r="X1119" s="677"/>
      <c r="Y1119" s="677"/>
      <c r="Z1119" s="677"/>
      <c r="AA1119" s="677"/>
      <c r="AB1119" s="677"/>
      <c r="AC1119" s="678"/>
      <c r="AD1119" s="638"/>
      <c r="AE1119" s="639"/>
      <c r="AF1119" s="640"/>
      <c r="AG1119" s="676"/>
      <c r="AH1119" s="677"/>
      <c r="AI1119" s="677"/>
      <c r="AJ1119" s="677"/>
      <c r="AK1119" s="677"/>
      <c r="AL1119" s="677"/>
      <c r="AM1119" s="677"/>
      <c r="AN1119" s="677"/>
      <c r="AO1119" s="678"/>
    </row>
    <row r="1120" spans="2:41" ht="3.75" hidden="1" customHeight="1">
      <c r="B1120" s="135"/>
      <c r="I1120" s="136"/>
      <c r="J1120" s="135"/>
      <c r="M1120" s="136"/>
      <c r="N1120" s="629"/>
      <c r="O1120" s="630"/>
      <c r="P1120" s="630"/>
      <c r="Q1120" s="632"/>
      <c r="R1120" s="644"/>
      <c r="S1120" s="645"/>
      <c r="T1120" s="645"/>
      <c r="U1120" s="645"/>
      <c r="V1120" s="645"/>
      <c r="W1120" s="645"/>
      <c r="X1120" s="645"/>
      <c r="Y1120" s="645"/>
      <c r="Z1120" s="645"/>
      <c r="AA1120" s="645"/>
      <c r="AB1120" s="645"/>
      <c r="AC1120" s="645"/>
      <c r="AD1120" s="645"/>
      <c r="AE1120" s="645"/>
      <c r="AF1120" s="645"/>
      <c r="AG1120" s="645"/>
      <c r="AH1120" s="645"/>
      <c r="AI1120" s="645"/>
      <c r="AJ1120" s="645"/>
      <c r="AK1120" s="645"/>
      <c r="AL1120" s="645"/>
      <c r="AM1120" s="645"/>
      <c r="AN1120" s="645"/>
      <c r="AO1120" s="646"/>
    </row>
    <row r="1121" spans="2:41" ht="13.35" hidden="1" customHeight="1">
      <c r="B1121" s="135"/>
      <c r="I1121" s="136"/>
      <c r="J1121" s="135"/>
      <c r="M1121" s="136"/>
      <c r="N1121" s="629" t="s">
        <v>111</v>
      </c>
      <c r="O1121" s="630"/>
      <c r="P1121" s="630"/>
      <c r="Q1121" s="632"/>
      <c r="R1121" s="629"/>
      <c r="S1121" s="680"/>
      <c r="T1121" s="681"/>
      <c r="U1121" s="630"/>
      <c r="V1121" s="647"/>
      <c r="W1121" s="630" t="s">
        <v>12</v>
      </c>
      <c r="X1121" s="647"/>
      <c r="Y1121" s="630" t="s">
        <v>11</v>
      </c>
      <c r="Z1121" s="647"/>
      <c r="AA1121" s="630" t="s">
        <v>364</v>
      </c>
      <c r="AB1121" s="630"/>
      <c r="AC1121" s="630"/>
      <c r="AD1121" s="630"/>
      <c r="AE1121" s="630"/>
      <c r="AF1121" s="630"/>
      <c r="AG1121" s="630"/>
      <c r="AH1121" s="630"/>
      <c r="AI1121" s="630"/>
      <c r="AJ1121" s="630"/>
      <c r="AK1121" s="630"/>
      <c r="AL1121" s="630"/>
      <c r="AM1121" s="630"/>
      <c r="AN1121" s="630"/>
      <c r="AO1121" s="632"/>
    </row>
    <row r="1122" spans="2:41" ht="3.75" hidden="1" customHeight="1">
      <c r="B1122" s="135"/>
      <c r="I1122" s="136"/>
      <c r="J1122" s="135"/>
      <c r="M1122" s="136"/>
      <c r="N1122" s="629"/>
      <c r="O1122" s="630"/>
      <c r="P1122" s="630"/>
      <c r="Q1122" s="632"/>
      <c r="R1122" s="629"/>
      <c r="S1122" s="630"/>
      <c r="T1122" s="630"/>
      <c r="U1122" s="630"/>
      <c r="V1122" s="630"/>
      <c r="W1122" s="630"/>
      <c r="X1122" s="630"/>
      <c r="Y1122" s="630"/>
      <c r="Z1122" s="630"/>
      <c r="AA1122" s="630"/>
      <c r="AB1122" s="630"/>
      <c r="AC1122" s="630"/>
      <c r="AD1122" s="630"/>
      <c r="AE1122" s="630"/>
      <c r="AF1122" s="630"/>
      <c r="AG1122" s="630"/>
      <c r="AH1122" s="630"/>
      <c r="AI1122" s="630"/>
      <c r="AJ1122" s="630"/>
      <c r="AK1122" s="630"/>
      <c r="AL1122" s="630"/>
      <c r="AM1122" s="630"/>
      <c r="AN1122" s="630"/>
      <c r="AO1122" s="632"/>
    </row>
    <row r="1123" spans="2:41" ht="3.75" hidden="1" customHeight="1">
      <c r="B1123" s="135"/>
      <c r="I1123" s="136"/>
      <c r="J1123" s="135"/>
      <c r="M1123" s="136"/>
      <c r="N1123" s="644"/>
      <c r="O1123" s="645"/>
      <c r="P1123" s="645"/>
      <c r="Q1123" s="645"/>
      <c r="R1123" s="713"/>
      <c r="S1123" s="716"/>
      <c r="T1123" s="645"/>
      <c r="U1123" s="698"/>
      <c r="V1123" s="644"/>
      <c r="W1123" s="645"/>
      <c r="X1123" s="645"/>
      <c r="Y1123" s="645"/>
      <c r="Z1123" s="645"/>
      <c r="AA1123" s="645"/>
      <c r="AB1123" s="645"/>
      <c r="AC1123" s="645"/>
      <c r="AD1123" s="645"/>
      <c r="AE1123" s="645"/>
      <c r="AF1123" s="645"/>
      <c r="AG1123" s="645"/>
      <c r="AH1123" s="649"/>
      <c r="AI1123" s="649"/>
      <c r="AJ1123" s="645"/>
      <c r="AK1123" s="651"/>
      <c r="AL1123" s="645"/>
      <c r="AM1123" s="645"/>
      <c r="AN1123" s="645"/>
      <c r="AO1123" s="646"/>
    </row>
    <row r="1124" spans="2:41" ht="13.35" hidden="1" customHeight="1">
      <c r="B1124" s="135"/>
      <c r="I1124" s="136"/>
      <c r="J1124" s="135"/>
      <c r="M1124" s="136"/>
      <c r="N1124" s="629" t="s">
        <v>30</v>
      </c>
      <c r="O1124" s="630"/>
      <c r="P1124" s="630"/>
      <c r="Q1124" s="630"/>
      <c r="R1124" s="714"/>
      <c r="S1124" s="717"/>
      <c r="T1124" s="630" t="s">
        <v>388</v>
      </c>
      <c r="U1124" s="701"/>
      <c r="V1124" s="629" t="s">
        <v>112</v>
      </c>
      <c r="W1124" s="630"/>
      <c r="X1124" s="630"/>
      <c r="Y1124" s="630"/>
      <c r="Z1124" s="630"/>
      <c r="AA1124" s="630"/>
      <c r="AB1124" s="630"/>
      <c r="AC1124" s="630"/>
      <c r="AD1124" s="630"/>
      <c r="AE1124" s="630"/>
      <c r="AF1124" s="630"/>
      <c r="AG1124" s="630"/>
      <c r="AH1124" s="636"/>
      <c r="AI1124" s="636"/>
      <c r="AJ1124" s="630"/>
      <c r="AK1124" s="654"/>
      <c r="AL1124" s="630"/>
      <c r="AM1124" s="630"/>
      <c r="AN1124" s="630"/>
      <c r="AO1124" s="632"/>
    </row>
    <row r="1125" spans="2:41" ht="3.75" hidden="1" customHeight="1">
      <c r="B1125" s="135"/>
      <c r="I1125" s="136"/>
      <c r="J1125" s="135"/>
      <c r="M1125" s="136"/>
      <c r="N1125" s="629"/>
      <c r="O1125" s="630"/>
      <c r="P1125" s="630"/>
      <c r="Q1125" s="630"/>
      <c r="R1125" s="715"/>
      <c r="S1125" s="718"/>
      <c r="T1125" s="639"/>
      <c r="U1125" s="704"/>
      <c r="V1125" s="638"/>
      <c r="W1125" s="639"/>
      <c r="X1125" s="639"/>
      <c r="Y1125" s="639"/>
      <c r="Z1125" s="639"/>
      <c r="AA1125" s="639"/>
      <c r="AB1125" s="639"/>
      <c r="AC1125" s="639"/>
      <c r="AD1125" s="639"/>
      <c r="AE1125" s="639"/>
      <c r="AF1125" s="639"/>
      <c r="AG1125" s="639"/>
      <c r="AH1125" s="642"/>
      <c r="AI1125" s="642"/>
      <c r="AJ1125" s="639"/>
      <c r="AK1125" s="657"/>
      <c r="AL1125" s="639"/>
      <c r="AM1125" s="639"/>
      <c r="AN1125" s="639"/>
      <c r="AO1125" s="640"/>
    </row>
    <row r="1126" spans="2:41" ht="3.75" hidden="1" customHeight="1">
      <c r="B1126" s="135"/>
      <c r="I1126" s="136"/>
      <c r="J1126" s="135"/>
      <c r="M1126" s="136"/>
      <c r="N1126" s="644"/>
      <c r="O1126" s="645"/>
      <c r="P1126" s="645"/>
      <c r="Q1126" s="646"/>
      <c r="R1126" s="670"/>
      <c r="S1126" s="671"/>
      <c r="T1126" s="671"/>
      <c r="U1126" s="672"/>
      <c r="V1126" s="673"/>
      <c r="W1126" s="675"/>
      <c r="X1126" s="679"/>
      <c r="Y1126" s="671"/>
      <c r="Z1126" s="671"/>
      <c r="AA1126" s="672"/>
      <c r="AB1126" s="630"/>
      <c r="AC1126" s="630"/>
      <c r="AD1126" s="630"/>
      <c r="AE1126" s="630"/>
      <c r="AF1126" s="630"/>
      <c r="AG1126" s="630"/>
      <c r="AH1126" s="630"/>
      <c r="AI1126" s="645"/>
      <c r="AJ1126" s="630"/>
      <c r="AK1126" s="630"/>
      <c r="AL1126" s="630"/>
      <c r="AM1126" s="630"/>
      <c r="AN1126" s="630"/>
      <c r="AO1126" s="632"/>
    </row>
    <row r="1127" spans="2:41" ht="13.35" hidden="1" customHeight="1">
      <c r="B1127" s="135"/>
      <c r="I1127" s="136"/>
      <c r="J1127" s="135"/>
      <c r="M1127" s="136"/>
      <c r="N1127" s="629" t="s">
        <v>114</v>
      </c>
      <c r="O1127" s="630"/>
      <c r="P1127" s="630"/>
      <c r="Q1127" s="632"/>
      <c r="R1127" s="673"/>
      <c r="S1127" s="674"/>
      <c r="T1127" s="674"/>
      <c r="U1127" s="675"/>
      <c r="V1127" s="673"/>
      <c r="W1127" s="675"/>
      <c r="X1127" s="673"/>
      <c r="Y1127" s="674"/>
      <c r="Z1127" s="674"/>
      <c r="AA1127" s="675"/>
      <c r="AB1127" s="668" t="s">
        <v>171</v>
      </c>
      <c r="AC1127" s="630"/>
      <c r="AD1127" s="630"/>
      <c r="AE1127" s="630"/>
      <c r="AF1127" s="630"/>
      <c r="AG1127" s="630"/>
      <c r="AH1127" s="630"/>
      <c r="AI1127" s="630"/>
      <c r="AJ1127" s="630"/>
      <c r="AK1127" s="630"/>
      <c r="AL1127" s="630"/>
      <c r="AM1127" s="630"/>
      <c r="AN1127" s="630"/>
      <c r="AO1127" s="632"/>
    </row>
    <row r="1128" spans="2:41" ht="3.75" hidden="1" customHeight="1">
      <c r="B1128" s="135"/>
      <c r="I1128" s="136"/>
      <c r="J1128" s="135"/>
      <c r="M1128" s="136"/>
      <c r="N1128" s="629"/>
      <c r="O1128" s="630"/>
      <c r="P1128" s="630"/>
      <c r="Q1128" s="632"/>
      <c r="R1128" s="676"/>
      <c r="S1128" s="677"/>
      <c r="T1128" s="677"/>
      <c r="U1128" s="678"/>
      <c r="V1128" s="676"/>
      <c r="W1128" s="678"/>
      <c r="X1128" s="676"/>
      <c r="Y1128" s="677"/>
      <c r="Z1128" s="677"/>
      <c r="AA1128" s="678"/>
      <c r="AB1128" s="639"/>
      <c r="AC1128" s="639"/>
      <c r="AD1128" s="639"/>
      <c r="AE1128" s="639"/>
      <c r="AF1128" s="639"/>
      <c r="AG1128" s="639"/>
      <c r="AH1128" s="639"/>
      <c r="AI1128" s="639"/>
      <c r="AJ1128" s="639"/>
      <c r="AK1128" s="639"/>
      <c r="AL1128" s="639"/>
      <c r="AM1128" s="639"/>
      <c r="AN1128" s="639"/>
      <c r="AO1128" s="640"/>
    </row>
    <row r="1129" spans="2:41" ht="3.75" hidden="1" customHeight="1">
      <c r="B1129" s="135"/>
      <c r="I1129" s="136"/>
      <c r="J1129" s="135"/>
      <c r="M1129" s="136"/>
      <c r="N1129" s="644"/>
      <c r="O1129" s="645"/>
      <c r="P1129" s="645"/>
      <c r="Q1129" s="645"/>
      <c r="R1129" s="644"/>
      <c r="S1129" s="645"/>
      <c r="T1129" s="645"/>
      <c r="U1129" s="645"/>
      <c r="V1129" s="645"/>
      <c r="W1129" s="645"/>
      <c r="X1129" s="645"/>
      <c r="Y1129" s="645"/>
      <c r="Z1129" s="645"/>
      <c r="AA1129" s="646"/>
      <c r="AB1129" s="644"/>
      <c r="AC1129" s="630"/>
      <c r="AD1129" s="630"/>
      <c r="AE1129" s="630"/>
      <c r="AF1129" s="630"/>
      <c r="AG1129" s="630"/>
      <c r="AH1129" s="630"/>
      <c r="AI1129" s="632"/>
      <c r="AJ1129" s="644"/>
      <c r="AK1129" s="645"/>
      <c r="AL1129" s="645"/>
      <c r="AM1129" s="645"/>
      <c r="AN1129" s="645"/>
      <c r="AO1129" s="646"/>
    </row>
    <row r="1130" spans="2:41" ht="13.35" hidden="1" customHeight="1">
      <c r="B1130" s="135"/>
      <c r="I1130" s="136"/>
      <c r="J1130" s="135"/>
      <c r="M1130" s="136"/>
      <c r="N1130" s="629" t="s">
        <v>115</v>
      </c>
      <c r="O1130" s="630"/>
      <c r="P1130" s="630"/>
      <c r="Q1130" s="630"/>
      <c r="R1130" s="629"/>
      <c r="S1130" s="680"/>
      <c r="T1130" s="681"/>
      <c r="U1130" s="630"/>
      <c r="V1130" s="647"/>
      <c r="W1130" s="630" t="s">
        <v>12</v>
      </c>
      <c r="X1130" s="647"/>
      <c r="Y1130" s="630" t="s">
        <v>11</v>
      </c>
      <c r="Z1130" s="647"/>
      <c r="AA1130" s="630" t="s">
        <v>364</v>
      </c>
      <c r="AB1130" s="629" t="s">
        <v>170</v>
      </c>
      <c r="AC1130" s="630"/>
      <c r="AD1130" s="630"/>
      <c r="AE1130" s="630"/>
      <c r="AF1130" s="630"/>
      <c r="AG1130" s="630"/>
      <c r="AH1130" s="630"/>
      <c r="AI1130" s="632"/>
      <c r="AJ1130" s="629"/>
      <c r="AK1130" s="680"/>
      <c r="AL1130" s="682"/>
      <c r="AM1130" s="682"/>
      <c r="AN1130" s="682"/>
      <c r="AO1130" s="681"/>
    </row>
    <row r="1131" spans="2:41" ht="3.75" hidden="1" customHeight="1">
      <c r="B1131" s="135"/>
      <c r="I1131" s="136"/>
      <c r="J1131" s="135"/>
      <c r="M1131" s="136"/>
      <c r="N1131" s="629"/>
      <c r="O1131" s="630"/>
      <c r="P1131" s="630"/>
      <c r="Q1131" s="630"/>
      <c r="R1131" s="638"/>
      <c r="S1131" s="639"/>
      <c r="T1131" s="639"/>
      <c r="U1131" s="639"/>
      <c r="V1131" s="639"/>
      <c r="W1131" s="639"/>
      <c r="X1131" s="639"/>
      <c r="Y1131" s="639"/>
      <c r="Z1131" s="639"/>
      <c r="AA1131" s="640"/>
      <c r="AB1131" s="638"/>
      <c r="AC1131" s="639"/>
      <c r="AD1131" s="639"/>
      <c r="AE1131" s="639"/>
      <c r="AF1131" s="639"/>
      <c r="AG1131" s="639"/>
      <c r="AH1131" s="639"/>
      <c r="AI1131" s="640"/>
      <c r="AJ1131" s="638"/>
      <c r="AK1131" s="639"/>
      <c r="AL1131" s="639"/>
      <c r="AM1131" s="639"/>
      <c r="AN1131" s="639"/>
      <c r="AO1131" s="640"/>
    </row>
    <row r="1132" spans="2:41" ht="3.75" customHeight="1">
      <c r="B1132" s="135"/>
      <c r="I1132" s="136"/>
      <c r="J1132" s="135"/>
      <c r="M1132" s="136"/>
      <c r="N1132" s="130"/>
      <c r="O1132" s="131"/>
      <c r="P1132" s="131"/>
      <c r="Q1132" s="132"/>
      <c r="R1132" s="683" t="str" cm="1">
        <f t="array" ref="R1132">IF(新_変更_3!AL403&lt;&gt;"",AND(新_変更_3!J402:AB408=新_変更_3!AL402:BD408),"")</f>
        <v/>
      </c>
      <c r="S1132" s="684"/>
      <c r="T1132" s="684"/>
      <c r="U1132" s="684"/>
      <c r="V1132" s="684"/>
      <c r="W1132" s="684"/>
      <c r="X1132" s="684"/>
      <c r="Y1132" s="684"/>
      <c r="Z1132" s="684"/>
      <c r="AA1132" s="684"/>
      <c r="AB1132" s="684"/>
      <c r="AC1132" s="684"/>
      <c r="AD1132" s="684"/>
      <c r="AE1132" s="684"/>
      <c r="AF1132" s="684"/>
      <c r="AG1132" s="684"/>
      <c r="AH1132" s="684"/>
      <c r="AI1132" s="684"/>
      <c r="AJ1132" s="684"/>
      <c r="AK1132" s="684"/>
      <c r="AL1132" s="684"/>
      <c r="AM1132" s="684"/>
      <c r="AN1132" s="684"/>
      <c r="AO1132" s="685"/>
    </row>
    <row r="1133" spans="2:41" ht="13.35" customHeight="1">
      <c r="B1133" s="135"/>
      <c r="I1133" s="136"/>
      <c r="J1133" s="135"/>
      <c r="M1133" s="136"/>
      <c r="N1133" s="135" t="s">
        <v>32</v>
      </c>
      <c r="Q1133" s="136"/>
      <c r="R1133" s="686"/>
      <c r="S1133" s="687"/>
      <c r="T1133" s="687"/>
      <c r="U1133" s="687"/>
      <c r="V1133" s="687"/>
      <c r="W1133" s="687"/>
      <c r="X1133" s="687"/>
      <c r="Y1133" s="687"/>
      <c r="Z1133" s="687"/>
      <c r="AA1133" s="687"/>
      <c r="AB1133" s="687"/>
      <c r="AC1133" s="687"/>
      <c r="AD1133" s="687"/>
      <c r="AE1133" s="687"/>
      <c r="AF1133" s="687"/>
      <c r="AG1133" s="687"/>
      <c r="AH1133" s="687"/>
      <c r="AI1133" s="687"/>
      <c r="AJ1133" s="687"/>
      <c r="AK1133" s="687"/>
      <c r="AL1133" s="687"/>
      <c r="AM1133" s="687"/>
      <c r="AN1133" s="687"/>
      <c r="AO1133" s="688"/>
    </row>
    <row r="1134" spans="2:41" ht="3.75" customHeight="1">
      <c r="B1134" s="135"/>
      <c r="I1134" s="136"/>
      <c r="J1134" s="135"/>
      <c r="M1134" s="136"/>
      <c r="N1134" s="140"/>
      <c r="O1134" s="141"/>
      <c r="P1134" s="141"/>
      <c r="Q1134" s="142"/>
      <c r="R1134" s="689"/>
      <c r="S1134" s="690"/>
      <c r="T1134" s="690"/>
      <c r="U1134" s="690"/>
      <c r="V1134" s="690"/>
      <c r="W1134" s="690"/>
      <c r="X1134" s="690"/>
      <c r="Y1134" s="690"/>
      <c r="Z1134" s="690"/>
      <c r="AA1134" s="690"/>
      <c r="AB1134" s="690"/>
      <c r="AC1134" s="690"/>
      <c r="AD1134" s="690"/>
      <c r="AE1134" s="690"/>
      <c r="AF1134" s="690"/>
      <c r="AG1134" s="690"/>
      <c r="AH1134" s="690"/>
      <c r="AI1134" s="690"/>
      <c r="AJ1134" s="690"/>
      <c r="AK1134" s="690"/>
      <c r="AL1134" s="690"/>
      <c r="AM1134" s="690"/>
      <c r="AN1134" s="690"/>
      <c r="AO1134" s="691"/>
    </row>
    <row r="1135" spans="2:41" ht="3.75" customHeight="1">
      <c r="B1135" s="135"/>
      <c r="I1135" s="136"/>
      <c r="J1135" s="130"/>
      <c r="K1135" s="131"/>
      <c r="L1135" s="131"/>
      <c r="M1135" s="132"/>
      <c r="N1135" s="130"/>
      <c r="O1135" s="131"/>
      <c r="P1135" s="131"/>
      <c r="Q1135" s="132"/>
      <c r="R1135" s="130"/>
      <c r="S1135" s="131"/>
      <c r="T1135" s="131"/>
      <c r="U1135" s="131"/>
      <c r="V1135" s="131"/>
      <c r="W1135" s="131"/>
      <c r="X1135" s="131"/>
      <c r="Y1135" s="131"/>
      <c r="Z1135" s="131"/>
      <c r="AA1135" s="132"/>
      <c r="AB1135" s="130"/>
      <c r="AC1135" s="131"/>
      <c r="AD1135" s="131"/>
      <c r="AE1135" s="132"/>
      <c r="AF1135" s="131"/>
      <c r="AG1135" s="131"/>
      <c r="AH1135" s="131"/>
      <c r="AI1135" s="131"/>
      <c r="AJ1135" s="131"/>
      <c r="AK1135" s="131"/>
      <c r="AL1135" s="131"/>
      <c r="AM1135" s="131"/>
      <c r="AN1135" s="131"/>
      <c r="AO1135" s="132"/>
    </row>
    <row r="1136" spans="2:41" ht="13.35" customHeight="1">
      <c r="B1136" s="135"/>
      <c r="I1136" s="136"/>
      <c r="J1136" s="135" t="s">
        <v>4016</v>
      </c>
      <c r="M1136" s="136"/>
      <c r="N1136" s="135" t="s">
        <v>27</v>
      </c>
      <c r="Q1136" s="136"/>
      <c r="R1136" s="135"/>
      <c r="S1136" s="692"/>
      <c r="T1136" s="693"/>
      <c r="U1136" s="693"/>
      <c r="V1136" s="693"/>
      <c r="W1136" s="693"/>
      <c r="X1136" s="693"/>
      <c r="Y1136" s="693"/>
      <c r="Z1136" s="693"/>
      <c r="AA1136" s="694"/>
      <c r="AB1136" s="135" t="s">
        <v>28</v>
      </c>
      <c r="AE1136" s="136"/>
      <c r="AF1136" s="135"/>
      <c r="AG1136" s="695"/>
      <c r="AH1136" s="693"/>
      <c r="AI1136" s="693"/>
      <c r="AJ1136" s="693"/>
      <c r="AK1136" s="693"/>
      <c r="AL1136" s="693"/>
      <c r="AM1136" s="693"/>
      <c r="AN1136" s="693"/>
      <c r="AO1136" s="694"/>
    </row>
    <row r="1137" spans="2:41" ht="3.75" customHeight="1">
      <c r="B1137" s="135"/>
      <c r="I1137" s="136"/>
      <c r="J1137" s="135"/>
      <c r="M1137" s="136"/>
      <c r="N1137" s="140"/>
      <c r="O1137" s="141"/>
      <c r="P1137" s="141"/>
      <c r="Q1137" s="142"/>
      <c r="R1137" s="140"/>
      <c r="S1137" s="141"/>
      <c r="T1137" s="141"/>
      <c r="U1137" s="141"/>
      <c r="V1137" s="141"/>
      <c r="W1137" s="141"/>
      <c r="X1137" s="141"/>
      <c r="Y1137" s="141"/>
      <c r="Z1137" s="141"/>
      <c r="AA1137" s="142"/>
      <c r="AB1137" s="140"/>
      <c r="AC1137" s="141"/>
      <c r="AD1137" s="141"/>
      <c r="AE1137" s="142"/>
      <c r="AF1137" s="141"/>
      <c r="AG1137" s="141"/>
      <c r="AH1137" s="141"/>
      <c r="AI1137" s="141"/>
      <c r="AJ1137" s="141"/>
      <c r="AK1137" s="141"/>
      <c r="AL1137" s="141"/>
      <c r="AM1137" s="141"/>
      <c r="AN1137" s="141"/>
      <c r="AO1137" s="142"/>
    </row>
    <row r="1138" spans="2:41" ht="3.75" customHeight="1">
      <c r="B1138" s="135"/>
      <c r="I1138" s="136"/>
      <c r="J1138" s="135"/>
      <c r="M1138" s="136"/>
      <c r="N1138" s="130"/>
      <c r="O1138" s="131"/>
      <c r="P1138" s="131"/>
      <c r="Q1138" s="132"/>
      <c r="R1138" s="130"/>
      <c r="S1138" s="131"/>
      <c r="T1138" s="131"/>
      <c r="U1138" s="131"/>
      <c r="V1138" s="131"/>
      <c r="W1138" s="131"/>
      <c r="X1138" s="131"/>
      <c r="Y1138" s="131"/>
      <c r="Z1138" s="131"/>
      <c r="AA1138" s="132"/>
      <c r="AB1138" s="130"/>
      <c r="AC1138" s="131"/>
      <c r="AD1138" s="131"/>
      <c r="AE1138" s="132"/>
      <c r="AF1138" s="130"/>
      <c r="AG1138" s="131"/>
      <c r="AH1138" s="131"/>
      <c r="AI1138" s="131"/>
      <c r="AJ1138" s="131"/>
      <c r="AK1138" s="131"/>
      <c r="AL1138" s="131"/>
      <c r="AM1138" s="131"/>
      <c r="AN1138" s="131"/>
      <c r="AO1138" s="132"/>
    </row>
    <row r="1139" spans="2:41" ht="13.35" customHeight="1">
      <c r="B1139" s="135"/>
      <c r="I1139" s="136"/>
      <c r="J1139" s="135"/>
      <c r="M1139" s="136"/>
      <c r="N1139" s="135" t="s">
        <v>3990</v>
      </c>
      <c r="Q1139" s="136"/>
      <c r="R1139" s="135"/>
      <c r="S1139" s="696"/>
      <c r="T1139" s="694"/>
      <c r="V1139" s="146"/>
      <c r="W1139" s="124" t="s">
        <v>12</v>
      </c>
      <c r="X1139" s="146"/>
      <c r="Y1139" s="124" t="s">
        <v>11</v>
      </c>
      <c r="Z1139" s="146"/>
      <c r="AA1139" s="136" t="s">
        <v>364</v>
      </c>
      <c r="AB1139" s="135" t="s">
        <v>66</v>
      </c>
      <c r="AE1139" s="136"/>
      <c r="AF1139" s="135"/>
      <c r="AG1139" s="696"/>
      <c r="AH1139" s="694"/>
      <c r="AJ1139" s="146"/>
      <c r="AK1139" s="124" t="s">
        <v>12</v>
      </c>
      <c r="AL1139" s="146"/>
      <c r="AM1139" s="124" t="s">
        <v>11</v>
      </c>
      <c r="AN1139" s="146"/>
      <c r="AO1139" s="136" t="s">
        <v>364</v>
      </c>
    </row>
    <row r="1140" spans="2:41" ht="3.75" customHeight="1">
      <c r="B1140" s="135"/>
      <c r="I1140" s="136"/>
      <c r="J1140" s="135"/>
      <c r="M1140" s="136"/>
      <c r="N1140" s="140"/>
      <c r="O1140" s="141"/>
      <c r="P1140" s="141"/>
      <c r="Q1140" s="142"/>
      <c r="R1140" s="140"/>
      <c r="S1140" s="141"/>
      <c r="T1140" s="141"/>
      <c r="U1140" s="141"/>
      <c r="V1140" s="141"/>
      <c r="W1140" s="141"/>
      <c r="X1140" s="141"/>
      <c r="Y1140" s="141"/>
      <c r="Z1140" s="141"/>
      <c r="AA1140" s="142"/>
      <c r="AB1140" s="140"/>
      <c r="AC1140" s="141"/>
      <c r="AD1140" s="141"/>
      <c r="AE1140" s="142"/>
      <c r="AF1140" s="140"/>
      <c r="AG1140" s="141"/>
      <c r="AH1140" s="141"/>
      <c r="AI1140" s="141"/>
      <c r="AJ1140" s="141"/>
      <c r="AK1140" s="141"/>
      <c r="AL1140" s="141"/>
      <c r="AM1140" s="141"/>
      <c r="AN1140" s="141"/>
      <c r="AO1140" s="142"/>
    </row>
    <row r="1141" spans="2:41" ht="3.75" customHeight="1">
      <c r="B1141" s="135"/>
      <c r="I1141" s="136"/>
      <c r="J1141" s="135"/>
      <c r="M1141" s="136"/>
      <c r="N1141" s="130"/>
      <c r="O1141" s="131"/>
      <c r="P1141" s="131"/>
      <c r="Q1141" s="132"/>
      <c r="R1141" s="697">
        <f>新_変更_3!J418</f>
        <v>0</v>
      </c>
      <c r="S1141" s="684"/>
      <c r="T1141" s="684"/>
      <c r="U1141" s="684"/>
      <c r="V1141" s="684"/>
      <c r="W1141" s="684"/>
      <c r="X1141" s="684"/>
      <c r="Y1141" s="684"/>
      <c r="Z1141" s="684"/>
      <c r="AA1141" s="684"/>
      <c r="AB1141" s="684"/>
      <c r="AC1141" s="684"/>
      <c r="AD1141" s="684"/>
      <c r="AE1141" s="684"/>
      <c r="AF1141" s="684"/>
      <c r="AG1141" s="684"/>
      <c r="AH1141" s="684"/>
      <c r="AI1141" s="684"/>
      <c r="AJ1141" s="685"/>
      <c r="AK1141" s="131"/>
      <c r="AL1141" s="131"/>
      <c r="AM1141" s="131"/>
      <c r="AN1141" s="131"/>
      <c r="AO1141" s="132"/>
    </row>
    <row r="1142" spans="2:41" ht="13.35" customHeight="1">
      <c r="B1142" s="135"/>
      <c r="I1142" s="136"/>
      <c r="J1142" s="135"/>
      <c r="M1142" s="136"/>
      <c r="N1142" s="135" t="s">
        <v>8</v>
      </c>
      <c r="Q1142" s="136"/>
      <c r="R1142" s="686"/>
      <c r="S1142" s="687"/>
      <c r="T1142" s="687"/>
      <c r="U1142" s="687"/>
      <c r="V1142" s="687"/>
      <c r="W1142" s="687"/>
      <c r="X1142" s="687"/>
      <c r="Y1142" s="687"/>
      <c r="Z1142" s="687"/>
      <c r="AA1142" s="687"/>
      <c r="AB1142" s="687"/>
      <c r="AC1142" s="687"/>
      <c r="AD1142" s="687"/>
      <c r="AE1142" s="687"/>
      <c r="AF1142" s="687"/>
      <c r="AG1142" s="687"/>
      <c r="AH1142" s="687"/>
      <c r="AI1142" s="687"/>
      <c r="AJ1142" s="688"/>
      <c r="AL1142" s="147" t="s">
        <v>13</v>
      </c>
      <c r="AM1142" s="124" t="s">
        <v>29</v>
      </c>
      <c r="AO1142" s="136"/>
    </row>
    <row r="1143" spans="2:41" ht="3.75" customHeight="1">
      <c r="B1143" s="135"/>
      <c r="I1143" s="136"/>
      <c r="J1143" s="135"/>
      <c r="M1143" s="136"/>
      <c r="N1143" s="140"/>
      <c r="O1143" s="141"/>
      <c r="P1143" s="141"/>
      <c r="Q1143" s="142"/>
      <c r="R1143" s="689"/>
      <c r="S1143" s="690"/>
      <c r="T1143" s="690"/>
      <c r="U1143" s="690"/>
      <c r="V1143" s="690"/>
      <c r="W1143" s="690"/>
      <c r="X1143" s="690"/>
      <c r="Y1143" s="690"/>
      <c r="Z1143" s="690"/>
      <c r="AA1143" s="690"/>
      <c r="AB1143" s="690"/>
      <c r="AC1143" s="690"/>
      <c r="AD1143" s="690"/>
      <c r="AE1143" s="690"/>
      <c r="AF1143" s="690"/>
      <c r="AG1143" s="690"/>
      <c r="AH1143" s="690"/>
      <c r="AI1143" s="690"/>
      <c r="AJ1143" s="691"/>
      <c r="AK1143" s="141"/>
      <c r="AL1143" s="141"/>
      <c r="AM1143" s="141"/>
      <c r="AN1143" s="141"/>
      <c r="AO1143" s="142"/>
    </row>
    <row r="1144" spans="2:41" ht="3.75" hidden="1" customHeight="1">
      <c r="B1144" s="135"/>
      <c r="I1144" s="136"/>
      <c r="J1144" s="135"/>
      <c r="M1144" s="136"/>
      <c r="N1144" s="644"/>
      <c r="O1144" s="645"/>
      <c r="P1144" s="645"/>
      <c r="Q1144" s="646"/>
      <c r="R1144" s="679"/>
      <c r="S1144" s="671"/>
      <c r="T1144" s="671"/>
      <c r="U1144" s="671"/>
      <c r="V1144" s="671"/>
      <c r="W1144" s="671"/>
      <c r="X1144" s="671"/>
      <c r="Y1144" s="671"/>
      <c r="Z1144" s="671"/>
      <c r="AA1144" s="671"/>
      <c r="AB1144" s="671"/>
      <c r="AC1144" s="671"/>
      <c r="AD1144" s="671"/>
      <c r="AE1144" s="671"/>
      <c r="AF1144" s="671"/>
      <c r="AG1144" s="671"/>
      <c r="AH1144" s="671"/>
      <c r="AI1144" s="671"/>
      <c r="AJ1144" s="671"/>
      <c r="AK1144" s="671"/>
      <c r="AL1144" s="671"/>
      <c r="AM1144" s="671"/>
      <c r="AN1144" s="671"/>
      <c r="AO1144" s="672"/>
    </row>
    <row r="1145" spans="2:41" ht="13.35" hidden="1" customHeight="1">
      <c r="B1145" s="135"/>
      <c r="I1145" s="136"/>
      <c r="J1145" s="135"/>
      <c r="M1145" s="136"/>
      <c r="N1145" s="629" t="s">
        <v>61</v>
      </c>
      <c r="O1145" s="630"/>
      <c r="P1145" s="630"/>
      <c r="Q1145" s="632"/>
      <c r="R1145" s="673"/>
      <c r="S1145" s="674"/>
      <c r="T1145" s="674"/>
      <c r="U1145" s="674"/>
      <c r="V1145" s="674"/>
      <c r="W1145" s="674"/>
      <c r="X1145" s="674"/>
      <c r="Y1145" s="674"/>
      <c r="Z1145" s="674"/>
      <c r="AA1145" s="674"/>
      <c r="AB1145" s="674"/>
      <c r="AC1145" s="674"/>
      <c r="AD1145" s="674"/>
      <c r="AE1145" s="674"/>
      <c r="AF1145" s="674"/>
      <c r="AG1145" s="674"/>
      <c r="AH1145" s="674"/>
      <c r="AI1145" s="674"/>
      <c r="AJ1145" s="674"/>
      <c r="AK1145" s="674"/>
      <c r="AL1145" s="674"/>
      <c r="AM1145" s="674"/>
      <c r="AN1145" s="674"/>
      <c r="AO1145" s="675"/>
    </row>
    <row r="1146" spans="2:41" ht="3.75" hidden="1" customHeight="1">
      <c r="B1146" s="135"/>
      <c r="I1146" s="136"/>
      <c r="J1146" s="135"/>
      <c r="M1146" s="136"/>
      <c r="N1146" s="629"/>
      <c r="O1146" s="630"/>
      <c r="P1146" s="630"/>
      <c r="Q1146" s="632"/>
      <c r="R1146" s="676"/>
      <c r="S1146" s="677"/>
      <c r="T1146" s="677"/>
      <c r="U1146" s="677"/>
      <c r="V1146" s="677"/>
      <c r="W1146" s="677"/>
      <c r="X1146" s="677"/>
      <c r="Y1146" s="677"/>
      <c r="Z1146" s="677"/>
      <c r="AA1146" s="677"/>
      <c r="AB1146" s="677"/>
      <c r="AC1146" s="677"/>
      <c r="AD1146" s="677"/>
      <c r="AE1146" s="677"/>
      <c r="AF1146" s="677"/>
      <c r="AG1146" s="677"/>
      <c r="AH1146" s="677"/>
      <c r="AI1146" s="677"/>
      <c r="AJ1146" s="677"/>
      <c r="AK1146" s="677"/>
      <c r="AL1146" s="677"/>
      <c r="AM1146" s="677"/>
      <c r="AN1146" s="677"/>
      <c r="AO1146" s="678"/>
    </row>
    <row r="1147" spans="2:41" ht="3.75" hidden="1" customHeight="1">
      <c r="B1147" s="135"/>
      <c r="I1147" s="136"/>
      <c r="J1147" s="135"/>
      <c r="N1147" s="644"/>
      <c r="O1147" s="645"/>
      <c r="P1147" s="645"/>
      <c r="Q1147" s="646"/>
      <c r="R1147" s="630"/>
      <c r="S1147" s="630"/>
      <c r="T1147" s="630"/>
      <c r="U1147" s="698"/>
      <c r="V1147" s="699"/>
      <c r="W1147" s="699"/>
      <c r="X1147" s="700"/>
      <c r="Y1147" s="645"/>
      <c r="Z1147" s="707"/>
      <c r="AA1147" s="699"/>
      <c r="AB1147" s="699"/>
      <c r="AC1147" s="708"/>
      <c r="AD1147" s="630"/>
      <c r="AE1147" s="630"/>
      <c r="AF1147" s="630"/>
      <c r="AG1147" s="679"/>
      <c r="AH1147" s="671"/>
      <c r="AI1147" s="671"/>
      <c r="AJ1147" s="671"/>
      <c r="AK1147" s="671"/>
      <c r="AL1147" s="671"/>
      <c r="AM1147" s="671"/>
      <c r="AN1147" s="671"/>
      <c r="AO1147" s="672"/>
    </row>
    <row r="1148" spans="2:41" ht="13.35" hidden="1" customHeight="1">
      <c r="B1148" s="135"/>
      <c r="I1148" s="136"/>
      <c r="J1148" s="135"/>
      <c r="N1148" s="629"/>
      <c r="O1148" s="630"/>
      <c r="P1148" s="630"/>
      <c r="Q1148" s="632"/>
      <c r="R1148" s="630" t="s">
        <v>15</v>
      </c>
      <c r="S1148" s="630"/>
      <c r="T1148" s="630"/>
      <c r="U1148" s="701"/>
      <c r="V1148" s="702"/>
      <c r="W1148" s="702"/>
      <c r="X1148" s="703"/>
      <c r="Y1148" s="662" t="s">
        <v>359</v>
      </c>
      <c r="Z1148" s="709"/>
      <c r="AA1148" s="702"/>
      <c r="AB1148" s="702"/>
      <c r="AC1148" s="710"/>
      <c r="AD1148" s="630" t="s">
        <v>56</v>
      </c>
      <c r="AE1148" s="630"/>
      <c r="AF1148" s="630"/>
      <c r="AG1148" s="673"/>
      <c r="AH1148" s="674"/>
      <c r="AI1148" s="674"/>
      <c r="AJ1148" s="674"/>
      <c r="AK1148" s="674"/>
      <c r="AL1148" s="674"/>
      <c r="AM1148" s="674"/>
      <c r="AN1148" s="674"/>
      <c r="AO1148" s="675"/>
    </row>
    <row r="1149" spans="2:41" ht="3.75" hidden="1" customHeight="1">
      <c r="B1149" s="135"/>
      <c r="I1149" s="136"/>
      <c r="J1149" s="135"/>
      <c r="N1149" s="629"/>
      <c r="O1149" s="630"/>
      <c r="P1149" s="630"/>
      <c r="Q1149" s="632"/>
      <c r="R1149" s="639"/>
      <c r="S1149" s="639"/>
      <c r="T1149" s="639"/>
      <c r="U1149" s="704"/>
      <c r="V1149" s="705"/>
      <c r="W1149" s="705"/>
      <c r="X1149" s="706"/>
      <c r="Y1149" s="639"/>
      <c r="Z1149" s="711"/>
      <c r="AA1149" s="705"/>
      <c r="AB1149" s="705"/>
      <c r="AC1149" s="712"/>
      <c r="AD1149" s="639"/>
      <c r="AE1149" s="639"/>
      <c r="AF1149" s="639"/>
      <c r="AG1149" s="676"/>
      <c r="AH1149" s="677"/>
      <c r="AI1149" s="677"/>
      <c r="AJ1149" s="677"/>
      <c r="AK1149" s="677"/>
      <c r="AL1149" s="677"/>
      <c r="AM1149" s="677"/>
      <c r="AN1149" s="677"/>
      <c r="AO1149" s="678"/>
    </row>
    <row r="1150" spans="2:41" ht="3.75" hidden="1" customHeight="1">
      <c r="B1150" s="135"/>
      <c r="I1150" s="136"/>
      <c r="J1150" s="135"/>
      <c r="N1150" s="629"/>
      <c r="O1150" s="630"/>
      <c r="P1150" s="630"/>
      <c r="Q1150" s="632"/>
      <c r="R1150" s="645"/>
      <c r="S1150" s="645"/>
      <c r="T1150" s="646"/>
      <c r="U1150" s="679"/>
      <c r="V1150" s="671"/>
      <c r="W1150" s="671"/>
      <c r="X1150" s="671"/>
      <c r="Y1150" s="671"/>
      <c r="Z1150" s="671"/>
      <c r="AA1150" s="671"/>
      <c r="AB1150" s="671"/>
      <c r="AC1150" s="672"/>
      <c r="AD1150" s="644"/>
      <c r="AE1150" s="645"/>
      <c r="AF1150" s="646"/>
      <c r="AG1150" s="679"/>
      <c r="AH1150" s="671"/>
      <c r="AI1150" s="671"/>
      <c r="AJ1150" s="671"/>
      <c r="AK1150" s="671"/>
      <c r="AL1150" s="671"/>
      <c r="AM1150" s="671"/>
      <c r="AN1150" s="671"/>
      <c r="AO1150" s="672"/>
    </row>
    <row r="1151" spans="2:41" ht="13.35" hidden="1" customHeight="1">
      <c r="B1151" s="135"/>
      <c r="I1151" s="136"/>
      <c r="N1151" s="629" t="s">
        <v>23</v>
      </c>
      <c r="O1151" s="630"/>
      <c r="P1151" s="630"/>
      <c r="Q1151" s="632"/>
      <c r="R1151" s="630" t="s">
        <v>17</v>
      </c>
      <c r="S1151" s="630"/>
      <c r="T1151" s="632"/>
      <c r="U1151" s="673"/>
      <c r="V1151" s="674"/>
      <c r="W1151" s="674"/>
      <c r="X1151" s="674"/>
      <c r="Y1151" s="674"/>
      <c r="Z1151" s="674"/>
      <c r="AA1151" s="674"/>
      <c r="AB1151" s="674"/>
      <c r="AC1151" s="675"/>
      <c r="AD1151" s="629" t="s">
        <v>18</v>
      </c>
      <c r="AE1151" s="630"/>
      <c r="AF1151" s="632"/>
      <c r="AG1151" s="673"/>
      <c r="AH1151" s="674"/>
      <c r="AI1151" s="674"/>
      <c r="AJ1151" s="674"/>
      <c r="AK1151" s="674"/>
      <c r="AL1151" s="674"/>
      <c r="AM1151" s="674"/>
      <c r="AN1151" s="674"/>
      <c r="AO1151" s="675"/>
    </row>
    <row r="1152" spans="2:41" ht="3.75" hidden="1" customHeight="1">
      <c r="B1152" s="135"/>
      <c r="I1152" s="136"/>
      <c r="J1152" s="135"/>
      <c r="N1152" s="629"/>
      <c r="O1152" s="630"/>
      <c r="P1152" s="630"/>
      <c r="Q1152" s="632"/>
      <c r="R1152" s="639"/>
      <c r="S1152" s="639"/>
      <c r="T1152" s="640"/>
      <c r="U1152" s="676"/>
      <c r="V1152" s="677"/>
      <c r="W1152" s="677"/>
      <c r="X1152" s="677"/>
      <c r="Y1152" s="677"/>
      <c r="Z1152" s="677"/>
      <c r="AA1152" s="677"/>
      <c r="AB1152" s="677"/>
      <c r="AC1152" s="678"/>
      <c r="AD1152" s="638"/>
      <c r="AE1152" s="639"/>
      <c r="AF1152" s="640"/>
      <c r="AG1152" s="676"/>
      <c r="AH1152" s="677"/>
      <c r="AI1152" s="677"/>
      <c r="AJ1152" s="677"/>
      <c r="AK1152" s="677"/>
      <c r="AL1152" s="677"/>
      <c r="AM1152" s="677"/>
      <c r="AN1152" s="677"/>
      <c r="AO1152" s="678"/>
    </row>
    <row r="1153" spans="2:41" ht="3.75" hidden="1" customHeight="1">
      <c r="B1153" s="135"/>
      <c r="I1153" s="136"/>
      <c r="J1153" s="135"/>
      <c r="N1153" s="629"/>
      <c r="O1153" s="630"/>
      <c r="P1153" s="630"/>
      <c r="Q1153" s="632"/>
      <c r="R1153" s="645"/>
      <c r="S1153" s="645"/>
      <c r="T1153" s="646"/>
      <c r="U1153" s="679"/>
      <c r="V1153" s="671"/>
      <c r="W1153" s="671"/>
      <c r="X1153" s="671"/>
      <c r="Y1153" s="671"/>
      <c r="Z1153" s="671"/>
      <c r="AA1153" s="671"/>
      <c r="AB1153" s="671"/>
      <c r="AC1153" s="672"/>
      <c r="AD1153" s="644"/>
      <c r="AE1153" s="645"/>
      <c r="AF1153" s="646"/>
      <c r="AG1153" s="679"/>
      <c r="AH1153" s="671"/>
      <c r="AI1153" s="671"/>
      <c r="AJ1153" s="671"/>
      <c r="AK1153" s="671"/>
      <c r="AL1153" s="671"/>
      <c r="AM1153" s="671"/>
      <c r="AN1153" s="671"/>
      <c r="AO1153" s="672"/>
    </row>
    <row r="1154" spans="2:41" ht="13.35" hidden="1" customHeight="1">
      <c r="B1154" s="135"/>
      <c r="I1154" s="136"/>
      <c r="J1154" s="135"/>
      <c r="N1154" s="629"/>
      <c r="O1154" s="630"/>
      <c r="P1154" s="630"/>
      <c r="Q1154" s="632"/>
      <c r="R1154" s="630" t="s">
        <v>19</v>
      </c>
      <c r="S1154" s="630"/>
      <c r="T1154" s="632"/>
      <c r="U1154" s="673"/>
      <c r="V1154" s="674"/>
      <c r="W1154" s="674"/>
      <c r="X1154" s="674"/>
      <c r="Y1154" s="674"/>
      <c r="Z1154" s="674"/>
      <c r="AA1154" s="674"/>
      <c r="AB1154" s="674"/>
      <c r="AC1154" s="675"/>
      <c r="AD1154" s="629" t="s">
        <v>20</v>
      </c>
      <c r="AE1154" s="630"/>
      <c r="AF1154" s="632"/>
      <c r="AG1154" s="673"/>
      <c r="AH1154" s="674"/>
      <c r="AI1154" s="674"/>
      <c r="AJ1154" s="674"/>
      <c r="AK1154" s="674"/>
      <c r="AL1154" s="674"/>
      <c r="AM1154" s="674"/>
      <c r="AN1154" s="674"/>
      <c r="AO1154" s="675"/>
    </row>
    <row r="1155" spans="2:41" ht="3.75" hidden="1" customHeight="1">
      <c r="B1155" s="135"/>
      <c r="I1155" s="136"/>
      <c r="J1155" s="135"/>
      <c r="N1155" s="638"/>
      <c r="O1155" s="639"/>
      <c r="P1155" s="639"/>
      <c r="Q1155" s="640"/>
      <c r="R1155" s="639"/>
      <c r="S1155" s="639"/>
      <c r="T1155" s="640"/>
      <c r="U1155" s="676"/>
      <c r="V1155" s="677"/>
      <c r="W1155" s="677"/>
      <c r="X1155" s="677"/>
      <c r="Y1155" s="677"/>
      <c r="Z1155" s="677"/>
      <c r="AA1155" s="677"/>
      <c r="AB1155" s="677"/>
      <c r="AC1155" s="678"/>
      <c r="AD1155" s="638"/>
      <c r="AE1155" s="639"/>
      <c r="AF1155" s="640"/>
      <c r="AG1155" s="676"/>
      <c r="AH1155" s="677"/>
      <c r="AI1155" s="677"/>
      <c r="AJ1155" s="677"/>
      <c r="AK1155" s="677"/>
      <c r="AL1155" s="677"/>
      <c r="AM1155" s="677"/>
      <c r="AN1155" s="677"/>
      <c r="AO1155" s="678"/>
    </row>
    <row r="1156" spans="2:41" ht="3.75" hidden="1" customHeight="1">
      <c r="B1156" s="135"/>
      <c r="I1156" s="136"/>
      <c r="J1156" s="135"/>
      <c r="M1156" s="136"/>
      <c r="N1156" s="629"/>
      <c r="O1156" s="630"/>
      <c r="P1156" s="630"/>
      <c r="Q1156" s="632"/>
      <c r="R1156" s="644"/>
      <c r="S1156" s="645"/>
      <c r="T1156" s="645"/>
      <c r="U1156" s="645"/>
      <c r="V1156" s="645"/>
      <c r="W1156" s="645"/>
      <c r="X1156" s="645"/>
      <c r="Y1156" s="645"/>
      <c r="Z1156" s="645"/>
      <c r="AA1156" s="645"/>
      <c r="AB1156" s="645"/>
      <c r="AC1156" s="645"/>
      <c r="AD1156" s="645"/>
      <c r="AE1156" s="645"/>
      <c r="AF1156" s="645"/>
      <c r="AG1156" s="645"/>
      <c r="AH1156" s="645"/>
      <c r="AI1156" s="645"/>
      <c r="AJ1156" s="645"/>
      <c r="AK1156" s="645"/>
      <c r="AL1156" s="645"/>
      <c r="AM1156" s="645"/>
      <c r="AN1156" s="645"/>
      <c r="AO1156" s="646"/>
    </row>
    <row r="1157" spans="2:41" ht="13.35" hidden="1" customHeight="1">
      <c r="B1157" s="135"/>
      <c r="I1157" s="136"/>
      <c r="J1157" s="135"/>
      <c r="M1157" s="136"/>
      <c r="N1157" s="629" t="s">
        <v>111</v>
      </c>
      <c r="O1157" s="630"/>
      <c r="P1157" s="630"/>
      <c r="Q1157" s="632"/>
      <c r="R1157" s="629"/>
      <c r="S1157" s="680"/>
      <c r="T1157" s="681"/>
      <c r="U1157" s="630"/>
      <c r="V1157" s="647"/>
      <c r="W1157" s="630" t="s">
        <v>12</v>
      </c>
      <c r="X1157" s="647"/>
      <c r="Y1157" s="630" t="s">
        <v>11</v>
      </c>
      <c r="Z1157" s="647"/>
      <c r="AA1157" s="630" t="s">
        <v>364</v>
      </c>
      <c r="AB1157" s="630"/>
      <c r="AC1157" s="630"/>
      <c r="AD1157" s="630"/>
      <c r="AE1157" s="630"/>
      <c r="AF1157" s="630"/>
      <c r="AG1157" s="630"/>
      <c r="AH1157" s="630"/>
      <c r="AI1157" s="630"/>
      <c r="AJ1157" s="630"/>
      <c r="AK1157" s="630"/>
      <c r="AL1157" s="630"/>
      <c r="AM1157" s="630"/>
      <c r="AN1157" s="630"/>
      <c r="AO1157" s="632"/>
    </row>
    <row r="1158" spans="2:41" ht="3.75" hidden="1" customHeight="1">
      <c r="B1158" s="135"/>
      <c r="I1158" s="136"/>
      <c r="J1158" s="135"/>
      <c r="M1158" s="136"/>
      <c r="N1158" s="629"/>
      <c r="O1158" s="630"/>
      <c r="P1158" s="630"/>
      <c r="Q1158" s="632"/>
      <c r="R1158" s="629"/>
      <c r="S1158" s="630"/>
      <c r="T1158" s="630"/>
      <c r="U1158" s="630"/>
      <c r="V1158" s="630"/>
      <c r="W1158" s="630"/>
      <c r="X1158" s="630"/>
      <c r="Y1158" s="630"/>
      <c r="Z1158" s="630"/>
      <c r="AA1158" s="630"/>
      <c r="AB1158" s="630"/>
      <c r="AC1158" s="630"/>
      <c r="AD1158" s="630"/>
      <c r="AE1158" s="630"/>
      <c r="AF1158" s="630"/>
      <c r="AG1158" s="630"/>
      <c r="AH1158" s="630"/>
      <c r="AI1158" s="630"/>
      <c r="AJ1158" s="630"/>
      <c r="AK1158" s="630"/>
      <c r="AL1158" s="630"/>
      <c r="AM1158" s="630"/>
      <c r="AN1158" s="630"/>
      <c r="AO1158" s="632"/>
    </row>
    <row r="1159" spans="2:41" ht="3.75" hidden="1" customHeight="1">
      <c r="B1159" s="135"/>
      <c r="I1159" s="136"/>
      <c r="J1159" s="135"/>
      <c r="M1159" s="136"/>
      <c r="N1159" s="644"/>
      <c r="O1159" s="645"/>
      <c r="P1159" s="645"/>
      <c r="Q1159" s="645"/>
      <c r="R1159" s="713"/>
      <c r="S1159" s="716"/>
      <c r="T1159" s="645"/>
      <c r="U1159" s="698"/>
      <c r="V1159" s="644"/>
      <c r="W1159" s="645"/>
      <c r="X1159" s="645"/>
      <c r="Y1159" s="645"/>
      <c r="Z1159" s="645"/>
      <c r="AA1159" s="645"/>
      <c r="AB1159" s="645"/>
      <c r="AC1159" s="645"/>
      <c r="AD1159" s="645"/>
      <c r="AE1159" s="645"/>
      <c r="AF1159" s="645"/>
      <c r="AG1159" s="645"/>
      <c r="AH1159" s="649"/>
      <c r="AI1159" s="649"/>
      <c r="AJ1159" s="645"/>
      <c r="AK1159" s="651"/>
      <c r="AL1159" s="645"/>
      <c r="AM1159" s="645"/>
      <c r="AN1159" s="645"/>
      <c r="AO1159" s="646"/>
    </row>
    <row r="1160" spans="2:41" ht="13.35" hidden="1" customHeight="1">
      <c r="B1160" s="135"/>
      <c r="I1160" s="136"/>
      <c r="J1160" s="135"/>
      <c r="M1160" s="136"/>
      <c r="N1160" s="629" t="s">
        <v>30</v>
      </c>
      <c r="O1160" s="630"/>
      <c r="P1160" s="630"/>
      <c r="Q1160" s="630"/>
      <c r="R1160" s="714"/>
      <c r="S1160" s="717"/>
      <c r="T1160" s="630" t="s">
        <v>388</v>
      </c>
      <c r="U1160" s="701"/>
      <c r="V1160" s="629" t="s">
        <v>112</v>
      </c>
      <c r="W1160" s="630"/>
      <c r="X1160" s="630"/>
      <c r="Y1160" s="630"/>
      <c r="Z1160" s="630"/>
      <c r="AA1160" s="630"/>
      <c r="AB1160" s="630"/>
      <c r="AC1160" s="630"/>
      <c r="AD1160" s="630"/>
      <c r="AE1160" s="630"/>
      <c r="AF1160" s="630"/>
      <c r="AG1160" s="630"/>
      <c r="AH1160" s="636"/>
      <c r="AI1160" s="636"/>
      <c r="AJ1160" s="630"/>
      <c r="AK1160" s="654"/>
      <c r="AL1160" s="630"/>
      <c r="AM1160" s="630"/>
      <c r="AN1160" s="630"/>
      <c r="AO1160" s="632"/>
    </row>
    <row r="1161" spans="2:41" ht="3.75" hidden="1" customHeight="1">
      <c r="B1161" s="135"/>
      <c r="I1161" s="136"/>
      <c r="J1161" s="135"/>
      <c r="M1161" s="136"/>
      <c r="N1161" s="629"/>
      <c r="O1161" s="630"/>
      <c r="P1161" s="630"/>
      <c r="Q1161" s="630"/>
      <c r="R1161" s="715"/>
      <c r="S1161" s="718"/>
      <c r="T1161" s="639"/>
      <c r="U1161" s="704"/>
      <c r="V1161" s="638"/>
      <c r="W1161" s="639"/>
      <c r="X1161" s="639"/>
      <c r="Y1161" s="639"/>
      <c r="Z1161" s="639"/>
      <c r="AA1161" s="639"/>
      <c r="AB1161" s="639"/>
      <c r="AC1161" s="639"/>
      <c r="AD1161" s="639"/>
      <c r="AE1161" s="639"/>
      <c r="AF1161" s="639"/>
      <c r="AG1161" s="639"/>
      <c r="AH1161" s="642"/>
      <c r="AI1161" s="642"/>
      <c r="AJ1161" s="639"/>
      <c r="AK1161" s="657"/>
      <c r="AL1161" s="639"/>
      <c r="AM1161" s="639"/>
      <c r="AN1161" s="639"/>
      <c r="AO1161" s="640"/>
    </row>
    <row r="1162" spans="2:41" ht="3.75" hidden="1" customHeight="1">
      <c r="B1162" s="135"/>
      <c r="I1162" s="136"/>
      <c r="J1162" s="135"/>
      <c r="M1162" s="136"/>
      <c r="N1162" s="644"/>
      <c r="O1162" s="645"/>
      <c r="P1162" s="645"/>
      <c r="Q1162" s="646"/>
      <c r="R1162" s="670"/>
      <c r="S1162" s="671"/>
      <c r="T1162" s="671"/>
      <c r="U1162" s="672"/>
      <c r="V1162" s="673"/>
      <c r="W1162" s="675"/>
      <c r="X1162" s="679"/>
      <c r="Y1162" s="671"/>
      <c r="Z1162" s="671"/>
      <c r="AA1162" s="672"/>
      <c r="AB1162" s="630"/>
      <c r="AC1162" s="630"/>
      <c r="AD1162" s="630"/>
      <c r="AE1162" s="630"/>
      <c r="AF1162" s="630"/>
      <c r="AG1162" s="630"/>
      <c r="AH1162" s="630"/>
      <c r="AI1162" s="645"/>
      <c r="AJ1162" s="630"/>
      <c r="AK1162" s="630"/>
      <c r="AL1162" s="630"/>
      <c r="AM1162" s="630"/>
      <c r="AN1162" s="630"/>
      <c r="AO1162" s="632"/>
    </row>
    <row r="1163" spans="2:41" ht="13.35" hidden="1" customHeight="1">
      <c r="B1163" s="135"/>
      <c r="I1163" s="136"/>
      <c r="J1163" s="135"/>
      <c r="M1163" s="136"/>
      <c r="N1163" s="629" t="s">
        <v>114</v>
      </c>
      <c r="O1163" s="630"/>
      <c r="P1163" s="630"/>
      <c r="Q1163" s="632"/>
      <c r="R1163" s="673"/>
      <c r="S1163" s="674"/>
      <c r="T1163" s="674"/>
      <c r="U1163" s="675"/>
      <c r="V1163" s="673"/>
      <c r="W1163" s="675"/>
      <c r="X1163" s="673"/>
      <c r="Y1163" s="674"/>
      <c r="Z1163" s="674"/>
      <c r="AA1163" s="675"/>
      <c r="AB1163" s="668" t="s">
        <v>171</v>
      </c>
      <c r="AC1163" s="630"/>
      <c r="AD1163" s="630"/>
      <c r="AE1163" s="630"/>
      <c r="AF1163" s="630"/>
      <c r="AG1163" s="630"/>
      <c r="AH1163" s="630"/>
      <c r="AI1163" s="630"/>
      <c r="AJ1163" s="630"/>
      <c r="AK1163" s="630"/>
      <c r="AL1163" s="630"/>
      <c r="AM1163" s="630"/>
      <c r="AN1163" s="630"/>
      <c r="AO1163" s="632"/>
    </row>
    <row r="1164" spans="2:41" ht="3.75" hidden="1" customHeight="1">
      <c r="B1164" s="135"/>
      <c r="I1164" s="136"/>
      <c r="J1164" s="135"/>
      <c r="M1164" s="136"/>
      <c r="N1164" s="629"/>
      <c r="O1164" s="630"/>
      <c r="P1164" s="630"/>
      <c r="Q1164" s="632"/>
      <c r="R1164" s="676"/>
      <c r="S1164" s="677"/>
      <c r="T1164" s="677"/>
      <c r="U1164" s="678"/>
      <c r="V1164" s="676"/>
      <c r="W1164" s="678"/>
      <c r="X1164" s="676"/>
      <c r="Y1164" s="677"/>
      <c r="Z1164" s="677"/>
      <c r="AA1164" s="678"/>
      <c r="AB1164" s="639"/>
      <c r="AC1164" s="639"/>
      <c r="AD1164" s="639"/>
      <c r="AE1164" s="639"/>
      <c r="AF1164" s="639"/>
      <c r="AG1164" s="639"/>
      <c r="AH1164" s="639"/>
      <c r="AI1164" s="639"/>
      <c r="AJ1164" s="639"/>
      <c r="AK1164" s="639"/>
      <c r="AL1164" s="639"/>
      <c r="AM1164" s="639"/>
      <c r="AN1164" s="639"/>
      <c r="AO1164" s="640"/>
    </row>
    <row r="1165" spans="2:41" ht="3.75" hidden="1" customHeight="1">
      <c r="B1165" s="135"/>
      <c r="I1165" s="136"/>
      <c r="J1165" s="135"/>
      <c r="M1165" s="136"/>
      <c r="N1165" s="644"/>
      <c r="O1165" s="645"/>
      <c r="P1165" s="645"/>
      <c r="Q1165" s="645"/>
      <c r="R1165" s="644"/>
      <c r="S1165" s="645"/>
      <c r="T1165" s="645"/>
      <c r="U1165" s="645"/>
      <c r="V1165" s="645"/>
      <c r="W1165" s="645"/>
      <c r="X1165" s="645"/>
      <c r="Y1165" s="645"/>
      <c r="Z1165" s="645"/>
      <c r="AA1165" s="646"/>
      <c r="AB1165" s="644"/>
      <c r="AC1165" s="630"/>
      <c r="AD1165" s="630"/>
      <c r="AE1165" s="630"/>
      <c r="AF1165" s="630"/>
      <c r="AG1165" s="630"/>
      <c r="AH1165" s="630"/>
      <c r="AI1165" s="632"/>
      <c r="AJ1165" s="644"/>
      <c r="AK1165" s="645"/>
      <c r="AL1165" s="645"/>
      <c r="AM1165" s="645"/>
      <c r="AN1165" s="645"/>
      <c r="AO1165" s="646"/>
    </row>
    <row r="1166" spans="2:41" ht="13.35" hidden="1" customHeight="1">
      <c r="B1166" s="135"/>
      <c r="I1166" s="136"/>
      <c r="J1166" s="135"/>
      <c r="M1166" s="136"/>
      <c r="N1166" s="629" t="s">
        <v>115</v>
      </c>
      <c r="O1166" s="630"/>
      <c r="P1166" s="630"/>
      <c r="Q1166" s="630"/>
      <c r="R1166" s="629"/>
      <c r="S1166" s="680"/>
      <c r="T1166" s="681"/>
      <c r="U1166" s="630"/>
      <c r="V1166" s="647"/>
      <c r="W1166" s="630" t="s">
        <v>12</v>
      </c>
      <c r="X1166" s="647"/>
      <c r="Y1166" s="630" t="s">
        <v>11</v>
      </c>
      <c r="Z1166" s="647"/>
      <c r="AA1166" s="630" t="s">
        <v>364</v>
      </c>
      <c r="AB1166" s="629" t="s">
        <v>170</v>
      </c>
      <c r="AC1166" s="630"/>
      <c r="AD1166" s="630"/>
      <c r="AE1166" s="630"/>
      <c r="AF1166" s="630"/>
      <c r="AG1166" s="630"/>
      <c r="AH1166" s="630"/>
      <c r="AI1166" s="632"/>
      <c r="AJ1166" s="629"/>
      <c r="AK1166" s="680"/>
      <c r="AL1166" s="682"/>
      <c r="AM1166" s="682"/>
      <c r="AN1166" s="682"/>
      <c r="AO1166" s="681"/>
    </row>
    <row r="1167" spans="2:41" ht="3.75" hidden="1" customHeight="1">
      <c r="B1167" s="135"/>
      <c r="I1167" s="136"/>
      <c r="J1167" s="135"/>
      <c r="M1167" s="136"/>
      <c r="N1167" s="629"/>
      <c r="O1167" s="630"/>
      <c r="P1167" s="630"/>
      <c r="Q1167" s="630"/>
      <c r="R1167" s="638"/>
      <c r="S1167" s="639"/>
      <c r="T1167" s="639"/>
      <c r="U1167" s="639"/>
      <c r="V1167" s="639"/>
      <c r="W1167" s="639"/>
      <c r="X1167" s="639"/>
      <c r="Y1167" s="639"/>
      <c r="Z1167" s="639"/>
      <c r="AA1167" s="640"/>
      <c r="AB1167" s="638"/>
      <c r="AC1167" s="639"/>
      <c r="AD1167" s="639"/>
      <c r="AE1167" s="639"/>
      <c r="AF1167" s="639"/>
      <c r="AG1167" s="639"/>
      <c r="AH1167" s="639"/>
      <c r="AI1167" s="640"/>
      <c r="AJ1167" s="638"/>
      <c r="AK1167" s="639"/>
      <c r="AL1167" s="639"/>
      <c r="AM1167" s="639"/>
      <c r="AN1167" s="639"/>
      <c r="AO1167" s="640"/>
    </row>
    <row r="1168" spans="2:41" ht="3.75" customHeight="1">
      <c r="B1168" s="135"/>
      <c r="I1168" s="136"/>
      <c r="J1168" s="135"/>
      <c r="M1168" s="136"/>
      <c r="N1168" s="130"/>
      <c r="O1168" s="131"/>
      <c r="P1168" s="131"/>
      <c r="Q1168" s="132"/>
      <c r="R1168" s="683" t="str" cm="1">
        <f t="array" ref="R1168">IF(新_変更_3!AL4183&lt;&gt;"",AND(新_変更_3!J417:AB423=新_変更_3!AL417:BD423),"")</f>
        <v/>
      </c>
      <c r="S1168" s="684"/>
      <c r="T1168" s="684"/>
      <c r="U1168" s="684"/>
      <c r="V1168" s="684"/>
      <c r="W1168" s="684"/>
      <c r="X1168" s="684"/>
      <c r="Y1168" s="684"/>
      <c r="Z1168" s="684"/>
      <c r="AA1168" s="684"/>
      <c r="AB1168" s="684"/>
      <c r="AC1168" s="684"/>
      <c r="AD1168" s="684"/>
      <c r="AE1168" s="684"/>
      <c r="AF1168" s="684"/>
      <c r="AG1168" s="684"/>
      <c r="AH1168" s="684"/>
      <c r="AI1168" s="684"/>
      <c r="AJ1168" s="684"/>
      <c r="AK1168" s="684"/>
      <c r="AL1168" s="684"/>
      <c r="AM1168" s="684"/>
      <c r="AN1168" s="684"/>
      <c r="AO1168" s="685"/>
    </row>
    <row r="1169" spans="2:41" ht="13.35" customHeight="1">
      <c r="B1169" s="135"/>
      <c r="I1169" s="136"/>
      <c r="J1169" s="135"/>
      <c r="M1169" s="136"/>
      <c r="N1169" s="135" t="s">
        <v>32</v>
      </c>
      <c r="Q1169" s="136"/>
      <c r="R1169" s="686"/>
      <c r="S1169" s="687"/>
      <c r="T1169" s="687"/>
      <c r="U1169" s="687"/>
      <c r="V1169" s="687"/>
      <c r="W1169" s="687"/>
      <c r="X1169" s="687"/>
      <c r="Y1169" s="687"/>
      <c r="Z1169" s="687"/>
      <c r="AA1169" s="687"/>
      <c r="AB1169" s="687"/>
      <c r="AC1169" s="687"/>
      <c r="AD1169" s="687"/>
      <c r="AE1169" s="687"/>
      <c r="AF1169" s="687"/>
      <c r="AG1169" s="687"/>
      <c r="AH1169" s="687"/>
      <c r="AI1169" s="687"/>
      <c r="AJ1169" s="687"/>
      <c r="AK1169" s="687"/>
      <c r="AL1169" s="687"/>
      <c r="AM1169" s="687"/>
      <c r="AN1169" s="687"/>
      <c r="AO1169" s="688"/>
    </row>
    <row r="1170" spans="2:41" ht="3.75" customHeight="1">
      <c r="B1170" s="135"/>
      <c r="I1170" s="136"/>
      <c r="J1170" s="135"/>
      <c r="M1170" s="136"/>
      <c r="N1170" s="140"/>
      <c r="O1170" s="141"/>
      <c r="P1170" s="141"/>
      <c r="Q1170" s="142"/>
      <c r="R1170" s="689"/>
      <c r="S1170" s="690"/>
      <c r="T1170" s="690"/>
      <c r="U1170" s="690"/>
      <c r="V1170" s="690"/>
      <c r="W1170" s="690"/>
      <c r="X1170" s="690"/>
      <c r="Y1170" s="690"/>
      <c r="Z1170" s="690"/>
      <c r="AA1170" s="690"/>
      <c r="AB1170" s="690"/>
      <c r="AC1170" s="690"/>
      <c r="AD1170" s="690"/>
      <c r="AE1170" s="690"/>
      <c r="AF1170" s="690"/>
      <c r="AG1170" s="690"/>
      <c r="AH1170" s="690"/>
      <c r="AI1170" s="690"/>
      <c r="AJ1170" s="690"/>
      <c r="AK1170" s="690"/>
      <c r="AL1170" s="690"/>
      <c r="AM1170" s="690"/>
      <c r="AN1170" s="690"/>
      <c r="AO1170" s="691"/>
    </row>
    <row r="1171" spans="2:41" ht="3.75" customHeight="1">
      <c r="B1171" s="135"/>
      <c r="I1171" s="136"/>
      <c r="J1171" s="130"/>
      <c r="K1171" s="131"/>
      <c r="L1171" s="131"/>
      <c r="M1171" s="132"/>
      <c r="N1171" s="130"/>
      <c r="O1171" s="131"/>
      <c r="P1171" s="131"/>
      <c r="Q1171" s="132"/>
      <c r="R1171" s="130"/>
      <c r="S1171" s="131"/>
      <c r="T1171" s="131"/>
      <c r="U1171" s="131"/>
      <c r="V1171" s="131"/>
      <c r="W1171" s="131"/>
      <c r="X1171" s="131"/>
      <c r="Y1171" s="131"/>
      <c r="Z1171" s="131"/>
      <c r="AA1171" s="132"/>
      <c r="AB1171" s="130"/>
      <c r="AC1171" s="131"/>
      <c r="AD1171" s="131"/>
      <c r="AE1171" s="132"/>
      <c r="AF1171" s="131"/>
      <c r="AG1171" s="131"/>
      <c r="AH1171" s="131"/>
      <c r="AI1171" s="131"/>
      <c r="AJ1171" s="131"/>
      <c r="AK1171" s="131"/>
      <c r="AL1171" s="131"/>
      <c r="AM1171" s="131"/>
      <c r="AN1171" s="131"/>
      <c r="AO1171" s="132"/>
    </row>
    <row r="1172" spans="2:41" ht="13.35" customHeight="1">
      <c r="B1172" s="135"/>
      <c r="I1172" s="136"/>
      <c r="J1172" s="135" t="s">
        <v>4017</v>
      </c>
      <c r="M1172" s="136"/>
      <c r="N1172" s="135" t="s">
        <v>27</v>
      </c>
      <c r="Q1172" s="136"/>
      <c r="R1172" s="135"/>
      <c r="S1172" s="692"/>
      <c r="T1172" s="693"/>
      <c r="U1172" s="693"/>
      <c r="V1172" s="693"/>
      <c r="W1172" s="693"/>
      <c r="X1172" s="693"/>
      <c r="Y1172" s="693"/>
      <c r="Z1172" s="693"/>
      <c r="AA1172" s="694"/>
      <c r="AB1172" s="135" t="s">
        <v>28</v>
      </c>
      <c r="AE1172" s="136"/>
      <c r="AF1172" s="135"/>
      <c r="AG1172" s="695"/>
      <c r="AH1172" s="693"/>
      <c r="AI1172" s="693"/>
      <c r="AJ1172" s="693"/>
      <c r="AK1172" s="693"/>
      <c r="AL1172" s="693"/>
      <c r="AM1172" s="693"/>
      <c r="AN1172" s="693"/>
      <c r="AO1172" s="694"/>
    </row>
    <row r="1173" spans="2:41" ht="3.75" customHeight="1">
      <c r="B1173" s="135"/>
      <c r="I1173" s="136"/>
      <c r="J1173" s="135"/>
      <c r="M1173" s="136"/>
      <c r="N1173" s="140"/>
      <c r="O1173" s="141"/>
      <c r="P1173" s="141"/>
      <c r="Q1173" s="142"/>
      <c r="R1173" s="140"/>
      <c r="S1173" s="141"/>
      <c r="T1173" s="141"/>
      <c r="U1173" s="141"/>
      <c r="V1173" s="141"/>
      <c r="W1173" s="141"/>
      <c r="X1173" s="141"/>
      <c r="Y1173" s="141"/>
      <c r="Z1173" s="141"/>
      <c r="AA1173" s="142"/>
      <c r="AB1173" s="140"/>
      <c r="AC1173" s="141"/>
      <c r="AD1173" s="141"/>
      <c r="AE1173" s="142"/>
      <c r="AF1173" s="141"/>
      <c r="AG1173" s="141"/>
      <c r="AH1173" s="141"/>
      <c r="AI1173" s="141"/>
      <c r="AJ1173" s="141"/>
      <c r="AK1173" s="141"/>
      <c r="AL1173" s="141"/>
      <c r="AM1173" s="141"/>
      <c r="AN1173" s="141"/>
      <c r="AO1173" s="142"/>
    </row>
    <row r="1174" spans="2:41" ht="3.75" customHeight="1">
      <c r="B1174" s="135"/>
      <c r="I1174" s="136"/>
      <c r="J1174" s="135"/>
      <c r="M1174" s="136"/>
      <c r="N1174" s="130"/>
      <c r="O1174" s="131"/>
      <c r="P1174" s="131"/>
      <c r="Q1174" s="132"/>
      <c r="R1174" s="130"/>
      <c r="S1174" s="131"/>
      <c r="T1174" s="131"/>
      <c r="U1174" s="131"/>
      <c r="V1174" s="131"/>
      <c r="W1174" s="131"/>
      <c r="X1174" s="131"/>
      <c r="Y1174" s="131"/>
      <c r="Z1174" s="131"/>
      <c r="AA1174" s="132"/>
      <c r="AB1174" s="130"/>
      <c r="AC1174" s="131"/>
      <c r="AD1174" s="131"/>
      <c r="AE1174" s="132"/>
      <c r="AF1174" s="130"/>
      <c r="AG1174" s="131"/>
      <c r="AH1174" s="131"/>
      <c r="AI1174" s="131"/>
      <c r="AJ1174" s="131"/>
      <c r="AK1174" s="131"/>
      <c r="AL1174" s="131"/>
      <c r="AM1174" s="131"/>
      <c r="AN1174" s="131"/>
      <c r="AO1174" s="132"/>
    </row>
    <row r="1175" spans="2:41" ht="13.35" customHeight="1">
      <c r="B1175" s="135"/>
      <c r="I1175" s="136"/>
      <c r="J1175" s="135"/>
      <c r="M1175" s="136"/>
      <c r="N1175" s="135" t="s">
        <v>3990</v>
      </c>
      <c r="Q1175" s="136"/>
      <c r="R1175" s="135"/>
      <c r="S1175" s="696"/>
      <c r="T1175" s="694"/>
      <c r="V1175" s="146"/>
      <c r="W1175" s="124" t="s">
        <v>12</v>
      </c>
      <c r="X1175" s="146"/>
      <c r="Y1175" s="124" t="s">
        <v>11</v>
      </c>
      <c r="Z1175" s="146"/>
      <c r="AA1175" s="136" t="s">
        <v>364</v>
      </c>
      <c r="AB1175" s="135" t="s">
        <v>66</v>
      </c>
      <c r="AE1175" s="136"/>
      <c r="AF1175" s="135"/>
      <c r="AG1175" s="696"/>
      <c r="AH1175" s="694"/>
      <c r="AJ1175" s="146"/>
      <c r="AK1175" s="124" t="s">
        <v>12</v>
      </c>
      <c r="AL1175" s="146"/>
      <c r="AM1175" s="124" t="s">
        <v>11</v>
      </c>
      <c r="AN1175" s="146"/>
      <c r="AO1175" s="136" t="s">
        <v>364</v>
      </c>
    </row>
    <row r="1176" spans="2:41" ht="3.75" customHeight="1">
      <c r="B1176" s="135"/>
      <c r="I1176" s="136"/>
      <c r="J1176" s="135"/>
      <c r="M1176" s="136"/>
      <c r="N1176" s="140"/>
      <c r="O1176" s="141"/>
      <c r="P1176" s="141"/>
      <c r="Q1176" s="142"/>
      <c r="R1176" s="140"/>
      <c r="S1176" s="141"/>
      <c r="T1176" s="141"/>
      <c r="U1176" s="141"/>
      <c r="V1176" s="141"/>
      <c r="W1176" s="141"/>
      <c r="X1176" s="141"/>
      <c r="Y1176" s="141"/>
      <c r="Z1176" s="141"/>
      <c r="AA1176" s="142"/>
      <c r="AB1176" s="140"/>
      <c r="AC1176" s="141"/>
      <c r="AD1176" s="141"/>
      <c r="AE1176" s="142"/>
      <c r="AF1176" s="140"/>
      <c r="AG1176" s="141"/>
      <c r="AH1176" s="141"/>
      <c r="AI1176" s="141"/>
      <c r="AJ1176" s="141"/>
      <c r="AK1176" s="141"/>
      <c r="AL1176" s="141"/>
      <c r="AM1176" s="141"/>
      <c r="AN1176" s="141"/>
      <c r="AO1176" s="142"/>
    </row>
    <row r="1177" spans="2:41" ht="3.75" customHeight="1">
      <c r="B1177" s="135"/>
      <c r="I1177" s="136"/>
      <c r="J1177" s="135"/>
      <c r="M1177" s="136"/>
      <c r="N1177" s="130"/>
      <c r="O1177" s="131"/>
      <c r="P1177" s="131"/>
      <c r="Q1177" s="132"/>
      <c r="R1177" s="697">
        <f>新_変更_3!J437</f>
        <v>0</v>
      </c>
      <c r="S1177" s="684"/>
      <c r="T1177" s="684"/>
      <c r="U1177" s="684"/>
      <c r="V1177" s="684"/>
      <c r="W1177" s="684"/>
      <c r="X1177" s="684"/>
      <c r="Y1177" s="684"/>
      <c r="Z1177" s="684"/>
      <c r="AA1177" s="684"/>
      <c r="AB1177" s="684"/>
      <c r="AC1177" s="684"/>
      <c r="AD1177" s="684"/>
      <c r="AE1177" s="684"/>
      <c r="AF1177" s="684"/>
      <c r="AG1177" s="684"/>
      <c r="AH1177" s="684"/>
      <c r="AI1177" s="684"/>
      <c r="AJ1177" s="685"/>
      <c r="AK1177" s="131"/>
      <c r="AL1177" s="131"/>
      <c r="AM1177" s="131"/>
      <c r="AN1177" s="131"/>
      <c r="AO1177" s="132"/>
    </row>
    <row r="1178" spans="2:41" ht="13.35" customHeight="1">
      <c r="B1178" s="135"/>
      <c r="I1178" s="136"/>
      <c r="J1178" s="135"/>
      <c r="M1178" s="136"/>
      <c r="N1178" s="135" t="s">
        <v>8</v>
      </c>
      <c r="Q1178" s="136"/>
      <c r="R1178" s="686"/>
      <c r="S1178" s="687"/>
      <c r="T1178" s="687"/>
      <c r="U1178" s="687"/>
      <c r="V1178" s="687"/>
      <c r="W1178" s="687"/>
      <c r="X1178" s="687"/>
      <c r="Y1178" s="687"/>
      <c r="Z1178" s="687"/>
      <c r="AA1178" s="687"/>
      <c r="AB1178" s="687"/>
      <c r="AC1178" s="687"/>
      <c r="AD1178" s="687"/>
      <c r="AE1178" s="687"/>
      <c r="AF1178" s="687"/>
      <c r="AG1178" s="687"/>
      <c r="AH1178" s="687"/>
      <c r="AI1178" s="687"/>
      <c r="AJ1178" s="688"/>
      <c r="AL1178" s="147" t="s">
        <v>13</v>
      </c>
      <c r="AM1178" s="124" t="s">
        <v>29</v>
      </c>
      <c r="AO1178" s="136"/>
    </row>
    <row r="1179" spans="2:41" ht="3.75" customHeight="1">
      <c r="B1179" s="135"/>
      <c r="I1179" s="136"/>
      <c r="J1179" s="135"/>
      <c r="M1179" s="136"/>
      <c r="N1179" s="140"/>
      <c r="O1179" s="141"/>
      <c r="P1179" s="141"/>
      <c r="Q1179" s="142"/>
      <c r="R1179" s="689"/>
      <c r="S1179" s="690"/>
      <c r="T1179" s="690"/>
      <c r="U1179" s="690"/>
      <c r="V1179" s="690"/>
      <c r="W1179" s="690"/>
      <c r="X1179" s="690"/>
      <c r="Y1179" s="690"/>
      <c r="Z1179" s="690"/>
      <c r="AA1179" s="690"/>
      <c r="AB1179" s="690"/>
      <c r="AC1179" s="690"/>
      <c r="AD1179" s="690"/>
      <c r="AE1179" s="690"/>
      <c r="AF1179" s="690"/>
      <c r="AG1179" s="690"/>
      <c r="AH1179" s="690"/>
      <c r="AI1179" s="690"/>
      <c r="AJ1179" s="691"/>
      <c r="AK1179" s="141"/>
      <c r="AL1179" s="141"/>
      <c r="AM1179" s="141"/>
      <c r="AN1179" s="141"/>
      <c r="AO1179" s="142"/>
    </row>
    <row r="1180" spans="2:41" ht="3.75" hidden="1" customHeight="1">
      <c r="B1180" s="135"/>
      <c r="I1180" s="136"/>
      <c r="J1180" s="135"/>
      <c r="M1180" s="136"/>
      <c r="N1180" s="644"/>
      <c r="O1180" s="645"/>
      <c r="P1180" s="645"/>
      <c r="Q1180" s="646"/>
      <c r="R1180" s="679"/>
      <c r="S1180" s="671"/>
      <c r="T1180" s="671"/>
      <c r="U1180" s="671"/>
      <c r="V1180" s="671"/>
      <c r="W1180" s="671"/>
      <c r="X1180" s="671"/>
      <c r="Y1180" s="671"/>
      <c r="Z1180" s="671"/>
      <c r="AA1180" s="671"/>
      <c r="AB1180" s="671"/>
      <c r="AC1180" s="671"/>
      <c r="AD1180" s="671"/>
      <c r="AE1180" s="671"/>
      <c r="AF1180" s="671"/>
      <c r="AG1180" s="671"/>
      <c r="AH1180" s="671"/>
      <c r="AI1180" s="671"/>
      <c r="AJ1180" s="671"/>
      <c r="AK1180" s="671"/>
      <c r="AL1180" s="671"/>
      <c r="AM1180" s="671"/>
      <c r="AN1180" s="671"/>
      <c r="AO1180" s="672"/>
    </row>
    <row r="1181" spans="2:41" ht="13.35" hidden="1" customHeight="1">
      <c r="B1181" s="135"/>
      <c r="I1181" s="136"/>
      <c r="J1181" s="135"/>
      <c r="M1181" s="136"/>
      <c r="N1181" s="629" t="s">
        <v>61</v>
      </c>
      <c r="O1181" s="630"/>
      <c r="P1181" s="630"/>
      <c r="Q1181" s="632"/>
      <c r="R1181" s="673"/>
      <c r="S1181" s="674"/>
      <c r="T1181" s="674"/>
      <c r="U1181" s="674"/>
      <c r="V1181" s="674"/>
      <c r="W1181" s="674"/>
      <c r="X1181" s="674"/>
      <c r="Y1181" s="674"/>
      <c r="Z1181" s="674"/>
      <c r="AA1181" s="674"/>
      <c r="AB1181" s="674"/>
      <c r="AC1181" s="674"/>
      <c r="AD1181" s="674"/>
      <c r="AE1181" s="674"/>
      <c r="AF1181" s="674"/>
      <c r="AG1181" s="674"/>
      <c r="AH1181" s="674"/>
      <c r="AI1181" s="674"/>
      <c r="AJ1181" s="674"/>
      <c r="AK1181" s="674"/>
      <c r="AL1181" s="674"/>
      <c r="AM1181" s="674"/>
      <c r="AN1181" s="674"/>
      <c r="AO1181" s="675"/>
    </row>
    <row r="1182" spans="2:41" ht="3.75" hidden="1" customHeight="1">
      <c r="B1182" s="135"/>
      <c r="I1182" s="136"/>
      <c r="J1182" s="135"/>
      <c r="M1182" s="136"/>
      <c r="N1182" s="629"/>
      <c r="O1182" s="630"/>
      <c r="P1182" s="630"/>
      <c r="Q1182" s="632"/>
      <c r="R1182" s="676"/>
      <c r="S1182" s="677"/>
      <c r="T1182" s="677"/>
      <c r="U1182" s="677"/>
      <c r="V1182" s="677"/>
      <c r="W1182" s="677"/>
      <c r="X1182" s="677"/>
      <c r="Y1182" s="677"/>
      <c r="Z1182" s="677"/>
      <c r="AA1182" s="677"/>
      <c r="AB1182" s="677"/>
      <c r="AC1182" s="677"/>
      <c r="AD1182" s="677"/>
      <c r="AE1182" s="677"/>
      <c r="AF1182" s="677"/>
      <c r="AG1182" s="677"/>
      <c r="AH1182" s="677"/>
      <c r="AI1182" s="677"/>
      <c r="AJ1182" s="677"/>
      <c r="AK1182" s="677"/>
      <c r="AL1182" s="677"/>
      <c r="AM1182" s="677"/>
      <c r="AN1182" s="677"/>
      <c r="AO1182" s="678"/>
    </row>
    <row r="1183" spans="2:41" ht="3.75" hidden="1" customHeight="1">
      <c r="B1183" s="135"/>
      <c r="I1183" s="136"/>
      <c r="J1183" s="135"/>
      <c r="N1183" s="644"/>
      <c r="O1183" s="645"/>
      <c r="P1183" s="645"/>
      <c r="Q1183" s="646"/>
      <c r="R1183" s="630"/>
      <c r="S1183" s="630"/>
      <c r="T1183" s="630"/>
      <c r="U1183" s="698"/>
      <c r="V1183" s="699"/>
      <c r="W1183" s="699"/>
      <c r="X1183" s="700"/>
      <c r="Y1183" s="645"/>
      <c r="Z1183" s="707"/>
      <c r="AA1183" s="699"/>
      <c r="AB1183" s="699"/>
      <c r="AC1183" s="708"/>
      <c r="AD1183" s="630"/>
      <c r="AE1183" s="630"/>
      <c r="AF1183" s="630"/>
      <c r="AG1183" s="679"/>
      <c r="AH1183" s="671"/>
      <c r="AI1183" s="671"/>
      <c r="AJ1183" s="671"/>
      <c r="AK1183" s="671"/>
      <c r="AL1183" s="671"/>
      <c r="AM1183" s="671"/>
      <c r="AN1183" s="671"/>
      <c r="AO1183" s="672"/>
    </row>
    <row r="1184" spans="2:41" ht="13.35" hidden="1" customHeight="1">
      <c r="B1184" s="135"/>
      <c r="I1184" s="136"/>
      <c r="J1184" s="135"/>
      <c r="N1184" s="629"/>
      <c r="O1184" s="630"/>
      <c r="P1184" s="630"/>
      <c r="Q1184" s="632"/>
      <c r="R1184" s="630" t="s">
        <v>15</v>
      </c>
      <c r="S1184" s="630"/>
      <c r="T1184" s="630"/>
      <c r="U1184" s="701"/>
      <c r="V1184" s="702"/>
      <c r="W1184" s="702"/>
      <c r="X1184" s="703"/>
      <c r="Y1184" s="662" t="s">
        <v>359</v>
      </c>
      <c r="Z1184" s="709"/>
      <c r="AA1184" s="702"/>
      <c r="AB1184" s="702"/>
      <c r="AC1184" s="710"/>
      <c r="AD1184" s="630" t="s">
        <v>56</v>
      </c>
      <c r="AE1184" s="630"/>
      <c r="AF1184" s="630"/>
      <c r="AG1184" s="673"/>
      <c r="AH1184" s="674"/>
      <c r="AI1184" s="674"/>
      <c r="AJ1184" s="674"/>
      <c r="AK1184" s="674"/>
      <c r="AL1184" s="674"/>
      <c r="AM1184" s="674"/>
      <c r="AN1184" s="674"/>
      <c r="AO1184" s="675"/>
    </row>
    <row r="1185" spans="2:41" ht="3.75" hidden="1" customHeight="1">
      <c r="B1185" s="135"/>
      <c r="I1185" s="136"/>
      <c r="J1185" s="135"/>
      <c r="N1185" s="629"/>
      <c r="O1185" s="630"/>
      <c r="P1185" s="630"/>
      <c r="Q1185" s="632"/>
      <c r="R1185" s="639"/>
      <c r="S1185" s="639"/>
      <c r="T1185" s="639"/>
      <c r="U1185" s="704"/>
      <c r="V1185" s="705"/>
      <c r="W1185" s="705"/>
      <c r="X1185" s="706"/>
      <c r="Y1185" s="639"/>
      <c r="Z1185" s="711"/>
      <c r="AA1185" s="705"/>
      <c r="AB1185" s="705"/>
      <c r="AC1185" s="712"/>
      <c r="AD1185" s="639"/>
      <c r="AE1185" s="639"/>
      <c r="AF1185" s="639"/>
      <c r="AG1185" s="676"/>
      <c r="AH1185" s="677"/>
      <c r="AI1185" s="677"/>
      <c r="AJ1185" s="677"/>
      <c r="AK1185" s="677"/>
      <c r="AL1185" s="677"/>
      <c r="AM1185" s="677"/>
      <c r="AN1185" s="677"/>
      <c r="AO1185" s="678"/>
    </row>
    <row r="1186" spans="2:41" ht="3.75" hidden="1" customHeight="1">
      <c r="B1186" s="135"/>
      <c r="I1186" s="136"/>
      <c r="J1186" s="135"/>
      <c r="N1186" s="629"/>
      <c r="O1186" s="630"/>
      <c r="P1186" s="630"/>
      <c r="Q1186" s="632"/>
      <c r="R1186" s="645"/>
      <c r="S1186" s="645"/>
      <c r="T1186" s="646"/>
      <c r="U1186" s="679"/>
      <c r="V1186" s="671"/>
      <c r="W1186" s="671"/>
      <c r="X1186" s="671"/>
      <c r="Y1186" s="671"/>
      <c r="Z1186" s="671"/>
      <c r="AA1186" s="671"/>
      <c r="AB1186" s="671"/>
      <c r="AC1186" s="672"/>
      <c r="AD1186" s="644"/>
      <c r="AE1186" s="645"/>
      <c r="AF1186" s="646"/>
      <c r="AG1186" s="679"/>
      <c r="AH1186" s="671"/>
      <c r="AI1186" s="671"/>
      <c r="AJ1186" s="671"/>
      <c r="AK1186" s="671"/>
      <c r="AL1186" s="671"/>
      <c r="AM1186" s="671"/>
      <c r="AN1186" s="671"/>
      <c r="AO1186" s="672"/>
    </row>
    <row r="1187" spans="2:41" ht="13.35" hidden="1" customHeight="1">
      <c r="B1187" s="135"/>
      <c r="I1187" s="136"/>
      <c r="N1187" s="629" t="s">
        <v>23</v>
      </c>
      <c r="O1187" s="630"/>
      <c r="P1187" s="630"/>
      <c r="Q1187" s="632"/>
      <c r="R1187" s="630" t="s">
        <v>17</v>
      </c>
      <c r="S1187" s="630"/>
      <c r="T1187" s="632"/>
      <c r="U1187" s="673"/>
      <c r="V1187" s="674"/>
      <c r="W1187" s="674"/>
      <c r="X1187" s="674"/>
      <c r="Y1187" s="674"/>
      <c r="Z1187" s="674"/>
      <c r="AA1187" s="674"/>
      <c r="AB1187" s="674"/>
      <c r="AC1187" s="675"/>
      <c r="AD1187" s="629" t="s">
        <v>18</v>
      </c>
      <c r="AE1187" s="630"/>
      <c r="AF1187" s="632"/>
      <c r="AG1187" s="673"/>
      <c r="AH1187" s="674"/>
      <c r="AI1187" s="674"/>
      <c r="AJ1187" s="674"/>
      <c r="AK1187" s="674"/>
      <c r="AL1187" s="674"/>
      <c r="AM1187" s="674"/>
      <c r="AN1187" s="674"/>
      <c r="AO1187" s="675"/>
    </row>
    <row r="1188" spans="2:41" ht="3.75" hidden="1" customHeight="1">
      <c r="B1188" s="135"/>
      <c r="I1188" s="136"/>
      <c r="J1188" s="135"/>
      <c r="N1188" s="629"/>
      <c r="O1188" s="630"/>
      <c r="P1188" s="630"/>
      <c r="Q1188" s="632"/>
      <c r="R1188" s="639"/>
      <c r="S1188" s="639"/>
      <c r="T1188" s="640"/>
      <c r="U1188" s="676"/>
      <c r="V1188" s="677"/>
      <c r="W1188" s="677"/>
      <c r="X1188" s="677"/>
      <c r="Y1188" s="677"/>
      <c r="Z1188" s="677"/>
      <c r="AA1188" s="677"/>
      <c r="AB1188" s="677"/>
      <c r="AC1188" s="678"/>
      <c r="AD1188" s="638"/>
      <c r="AE1188" s="639"/>
      <c r="AF1188" s="640"/>
      <c r="AG1188" s="676"/>
      <c r="AH1188" s="677"/>
      <c r="AI1188" s="677"/>
      <c r="AJ1188" s="677"/>
      <c r="AK1188" s="677"/>
      <c r="AL1188" s="677"/>
      <c r="AM1188" s="677"/>
      <c r="AN1188" s="677"/>
      <c r="AO1188" s="678"/>
    </row>
    <row r="1189" spans="2:41" ht="3.75" hidden="1" customHeight="1">
      <c r="B1189" s="135"/>
      <c r="I1189" s="136"/>
      <c r="J1189" s="135"/>
      <c r="N1189" s="629"/>
      <c r="O1189" s="630"/>
      <c r="P1189" s="630"/>
      <c r="Q1189" s="632"/>
      <c r="R1189" s="645"/>
      <c r="S1189" s="645"/>
      <c r="T1189" s="646"/>
      <c r="U1189" s="679"/>
      <c r="V1189" s="671"/>
      <c r="W1189" s="671"/>
      <c r="X1189" s="671"/>
      <c r="Y1189" s="671"/>
      <c r="Z1189" s="671"/>
      <c r="AA1189" s="671"/>
      <c r="AB1189" s="671"/>
      <c r="AC1189" s="672"/>
      <c r="AD1189" s="644"/>
      <c r="AE1189" s="645"/>
      <c r="AF1189" s="646"/>
      <c r="AG1189" s="679"/>
      <c r="AH1189" s="671"/>
      <c r="AI1189" s="671"/>
      <c r="AJ1189" s="671"/>
      <c r="AK1189" s="671"/>
      <c r="AL1189" s="671"/>
      <c r="AM1189" s="671"/>
      <c r="AN1189" s="671"/>
      <c r="AO1189" s="672"/>
    </row>
    <row r="1190" spans="2:41" ht="13.35" hidden="1" customHeight="1">
      <c r="B1190" s="135"/>
      <c r="I1190" s="136"/>
      <c r="J1190" s="135"/>
      <c r="N1190" s="629"/>
      <c r="O1190" s="630"/>
      <c r="P1190" s="630"/>
      <c r="Q1190" s="632"/>
      <c r="R1190" s="630" t="s">
        <v>19</v>
      </c>
      <c r="S1190" s="630"/>
      <c r="T1190" s="632"/>
      <c r="U1190" s="673"/>
      <c r="V1190" s="674"/>
      <c r="W1190" s="674"/>
      <c r="X1190" s="674"/>
      <c r="Y1190" s="674"/>
      <c r="Z1190" s="674"/>
      <c r="AA1190" s="674"/>
      <c r="AB1190" s="674"/>
      <c r="AC1190" s="675"/>
      <c r="AD1190" s="629" t="s">
        <v>20</v>
      </c>
      <c r="AE1190" s="630"/>
      <c r="AF1190" s="632"/>
      <c r="AG1190" s="673"/>
      <c r="AH1190" s="674"/>
      <c r="AI1190" s="674"/>
      <c r="AJ1190" s="674"/>
      <c r="AK1190" s="674"/>
      <c r="AL1190" s="674"/>
      <c r="AM1190" s="674"/>
      <c r="AN1190" s="674"/>
      <c r="AO1190" s="675"/>
    </row>
    <row r="1191" spans="2:41" ht="3.75" hidden="1" customHeight="1">
      <c r="B1191" s="135"/>
      <c r="I1191" s="136"/>
      <c r="J1191" s="135"/>
      <c r="N1191" s="638"/>
      <c r="O1191" s="639"/>
      <c r="P1191" s="639"/>
      <c r="Q1191" s="640"/>
      <c r="R1191" s="639"/>
      <c r="S1191" s="639"/>
      <c r="T1191" s="640"/>
      <c r="U1191" s="676"/>
      <c r="V1191" s="677"/>
      <c r="W1191" s="677"/>
      <c r="X1191" s="677"/>
      <c r="Y1191" s="677"/>
      <c r="Z1191" s="677"/>
      <c r="AA1191" s="677"/>
      <c r="AB1191" s="677"/>
      <c r="AC1191" s="678"/>
      <c r="AD1191" s="638"/>
      <c r="AE1191" s="639"/>
      <c r="AF1191" s="640"/>
      <c r="AG1191" s="676"/>
      <c r="AH1191" s="677"/>
      <c r="AI1191" s="677"/>
      <c r="AJ1191" s="677"/>
      <c r="AK1191" s="677"/>
      <c r="AL1191" s="677"/>
      <c r="AM1191" s="677"/>
      <c r="AN1191" s="677"/>
      <c r="AO1191" s="678"/>
    </row>
    <row r="1192" spans="2:41" ht="3.75" hidden="1" customHeight="1">
      <c r="B1192" s="135"/>
      <c r="I1192" s="136"/>
      <c r="J1192" s="135"/>
      <c r="M1192" s="136"/>
      <c r="N1192" s="629"/>
      <c r="O1192" s="630"/>
      <c r="P1192" s="630"/>
      <c r="Q1192" s="632"/>
      <c r="R1192" s="644"/>
      <c r="S1192" s="645"/>
      <c r="T1192" s="645"/>
      <c r="U1192" s="645"/>
      <c r="V1192" s="645"/>
      <c r="W1192" s="645"/>
      <c r="X1192" s="645"/>
      <c r="Y1192" s="645"/>
      <c r="Z1192" s="645"/>
      <c r="AA1192" s="645"/>
      <c r="AB1192" s="645"/>
      <c r="AC1192" s="645"/>
      <c r="AD1192" s="645"/>
      <c r="AE1192" s="645"/>
      <c r="AF1192" s="645"/>
      <c r="AG1192" s="645"/>
      <c r="AH1192" s="645"/>
      <c r="AI1192" s="645"/>
      <c r="AJ1192" s="645"/>
      <c r="AK1192" s="645"/>
      <c r="AL1192" s="645"/>
      <c r="AM1192" s="645"/>
      <c r="AN1192" s="645"/>
      <c r="AO1192" s="646"/>
    </row>
    <row r="1193" spans="2:41" ht="13.35" hidden="1" customHeight="1">
      <c r="B1193" s="135"/>
      <c r="I1193" s="136"/>
      <c r="J1193" s="135"/>
      <c r="M1193" s="136"/>
      <c r="N1193" s="629" t="s">
        <v>111</v>
      </c>
      <c r="O1193" s="630"/>
      <c r="P1193" s="630"/>
      <c r="Q1193" s="632"/>
      <c r="R1193" s="629"/>
      <c r="S1193" s="680"/>
      <c r="T1193" s="681"/>
      <c r="U1193" s="630"/>
      <c r="V1193" s="647"/>
      <c r="W1193" s="630" t="s">
        <v>12</v>
      </c>
      <c r="X1193" s="647"/>
      <c r="Y1193" s="630" t="s">
        <v>11</v>
      </c>
      <c r="Z1193" s="647"/>
      <c r="AA1193" s="630" t="s">
        <v>364</v>
      </c>
      <c r="AB1193" s="630"/>
      <c r="AC1193" s="630"/>
      <c r="AD1193" s="630"/>
      <c r="AE1193" s="630"/>
      <c r="AF1193" s="630"/>
      <c r="AG1193" s="630"/>
      <c r="AH1193" s="630"/>
      <c r="AI1193" s="630"/>
      <c r="AJ1193" s="630"/>
      <c r="AK1193" s="630"/>
      <c r="AL1193" s="630"/>
      <c r="AM1193" s="630"/>
      <c r="AN1193" s="630"/>
      <c r="AO1193" s="632"/>
    </row>
    <row r="1194" spans="2:41" ht="3.75" hidden="1" customHeight="1">
      <c r="B1194" s="135"/>
      <c r="I1194" s="136"/>
      <c r="J1194" s="135"/>
      <c r="M1194" s="136"/>
      <c r="N1194" s="629"/>
      <c r="O1194" s="630"/>
      <c r="P1194" s="630"/>
      <c r="Q1194" s="632"/>
      <c r="R1194" s="629"/>
      <c r="S1194" s="630"/>
      <c r="T1194" s="630"/>
      <c r="U1194" s="630"/>
      <c r="V1194" s="630"/>
      <c r="W1194" s="630"/>
      <c r="X1194" s="630"/>
      <c r="Y1194" s="630"/>
      <c r="Z1194" s="630"/>
      <c r="AA1194" s="630"/>
      <c r="AB1194" s="630"/>
      <c r="AC1194" s="630"/>
      <c r="AD1194" s="630"/>
      <c r="AE1194" s="630"/>
      <c r="AF1194" s="630"/>
      <c r="AG1194" s="630"/>
      <c r="AH1194" s="630"/>
      <c r="AI1194" s="630"/>
      <c r="AJ1194" s="630"/>
      <c r="AK1194" s="630"/>
      <c r="AL1194" s="630"/>
      <c r="AM1194" s="630"/>
      <c r="AN1194" s="630"/>
      <c r="AO1194" s="632"/>
    </row>
    <row r="1195" spans="2:41" ht="3.75" hidden="1" customHeight="1">
      <c r="B1195" s="135"/>
      <c r="I1195" s="136"/>
      <c r="J1195" s="135"/>
      <c r="M1195" s="136"/>
      <c r="N1195" s="644"/>
      <c r="O1195" s="645"/>
      <c r="P1195" s="645"/>
      <c r="Q1195" s="645"/>
      <c r="R1195" s="713"/>
      <c r="S1195" s="716"/>
      <c r="T1195" s="645"/>
      <c r="U1195" s="698"/>
      <c r="V1195" s="644"/>
      <c r="W1195" s="645"/>
      <c r="X1195" s="645"/>
      <c r="Y1195" s="645"/>
      <c r="Z1195" s="645"/>
      <c r="AA1195" s="645"/>
      <c r="AB1195" s="645"/>
      <c r="AC1195" s="645"/>
      <c r="AD1195" s="645"/>
      <c r="AE1195" s="645"/>
      <c r="AF1195" s="645"/>
      <c r="AG1195" s="645"/>
      <c r="AH1195" s="649"/>
      <c r="AI1195" s="649"/>
      <c r="AJ1195" s="645"/>
      <c r="AK1195" s="651"/>
      <c r="AL1195" s="645"/>
      <c r="AM1195" s="645"/>
      <c r="AN1195" s="645"/>
      <c r="AO1195" s="646"/>
    </row>
    <row r="1196" spans="2:41" ht="13.35" hidden="1" customHeight="1">
      <c r="B1196" s="135"/>
      <c r="I1196" s="136"/>
      <c r="J1196" s="135"/>
      <c r="M1196" s="136"/>
      <c r="N1196" s="629" t="s">
        <v>30</v>
      </c>
      <c r="O1196" s="630"/>
      <c r="P1196" s="630"/>
      <c r="Q1196" s="630"/>
      <c r="R1196" s="714"/>
      <c r="S1196" s="717"/>
      <c r="T1196" s="630" t="s">
        <v>388</v>
      </c>
      <c r="U1196" s="701"/>
      <c r="V1196" s="629" t="s">
        <v>112</v>
      </c>
      <c r="W1196" s="630"/>
      <c r="X1196" s="630"/>
      <c r="Y1196" s="630"/>
      <c r="Z1196" s="630"/>
      <c r="AA1196" s="630"/>
      <c r="AB1196" s="630"/>
      <c r="AC1196" s="630"/>
      <c r="AD1196" s="630"/>
      <c r="AE1196" s="630"/>
      <c r="AF1196" s="630"/>
      <c r="AG1196" s="630"/>
      <c r="AH1196" s="636"/>
      <c r="AI1196" s="636"/>
      <c r="AJ1196" s="630"/>
      <c r="AK1196" s="654"/>
      <c r="AL1196" s="630"/>
      <c r="AM1196" s="630"/>
      <c r="AN1196" s="630"/>
      <c r="AO1196" s="632"/>
    </row>
    <row r="1197" spans="2:41" ht="3.75" hidden="1" customHeight="1">
      <c r="B1197" s="135"/>
      <c r="I1197" s="136"/>
      <c r="J1197" s="135"/>
      <c r="M1197" s="136"/>
      <c r="N1197" s="629"/>
      <c r="O1197" s="630"/>
      <c r="P1197" s="630"/>
      <c r="Q1197" s="630"/>
      <c r="R1197" s="715"/>
      <c r="S1197" s="718"/>
      <c r="T1197" s="639"/>
      <c r="U1197" s="704"/>
      <c r="V1197" s="638"/>
      <c r="W1197" s="639"/>
      <c r="X1197" s="639"/>
      <c r="Y1197" s="639"/>
      <c r="Z1197" s="639"/>
      <c r="AA1197" s="639"/>
      <c r="AB1197" s="639"/>
      <c r="AC1197" s="639"/>
      <c r="AD1197" s="639"/>
      <c r="AE1197" s="639"/>
      <c r="AF1197" s="639"/>
      <c r="AG1197" s="639"/>
      <c r="AH1197" s="642"/>
      <c r="AI1197" s="642"/>
      <c r="AJ1197" s="639"/>
      <c r="AK1197" s="657"/>
      <c r="AL1197" s="639"/>
      <c r="AM1197" s="639"/>
      <c r="AN1197" s="639"/>
      <c r="AO1197" s="640"/>
    </row>
    <row r="1198" spans="2:41" ht="3.75" hidden="1" customHeight="1">
      <c r="B1198" s="135"/>
      <c r="I1198" s="136"/>
      <c r="J1198" s="135"/>
      <c r="M1198" s="136"/>
      <c r="N1198" s="644"/>
      <c r="O1198" s="645"/>
      <c r="P1198" s="645"/>
      <c r="Q1198" s="646"/>
      <c r="R1198" s="670"/>
      <c r="S1198" s="671"/>
      <c r="T1198" s="671"/>
      <c r="U1198" s="672"/>
      <c r="V1198" s="673"/>
      <c r="W1198" s="675"/>
      <c r="X1198" s="679"/>
      <c r="Y1198" s="671"/>
      <c r="Z1198" s="671"/>
      <c r="AA1198" s="672"/>
      <c r="AB1198" s="630"/>
      <c r="AC1198" s="630"/>
      <c r="AD1198" s="630"/>
      <c r="AE1198" s="630"/>
      <c r="AF1198" s="630"/>
      <c r="AG1198" s="630"/>
      <c r="AH1198" s="630"/>
      <c r="AI1198" s="645"/>
      <c r="AJ1198" s="630"/>
      <c r="AK1198" s="630"/>
      <c r="AL1198" s="630"/>
      <c r="AM1198" s="630"/>
      <c r="AN1198" s="630"/>
      <c r="AO1198" s="632"/>
    </row>
    <row r="1199" spans="2:41" ht="13.35" hidden="1" customHeight="1">
      <c r="B1199" s="135"/>
      <c r="I1199" s="136"/>
      <c r="J1199" s="135"/>
      <c r="M1199" s="136"/>
      <c r="N1199" s="629" t="s">
        <v>114</v>
      </c>
      <c r="O1199" s="630"/>
      <c r="P1199" s="630"/>
      <c r="Q1199" s="632"/>
      <c r="R1199" s="673"/>
      <c r="S1199" s="674"/>
      <c r="T1199" s="674"/>
      <c r="U1199" s="675"/>
      <c r="V1199" s="673"/>
      <c r="W1199" s="675"/>
      <c r="X1199" s="673"/>
      <c r="Y1199" s="674"/>
      <c r="Z1199" s="674"/>
      <c r="AA1199" s="675"/>
      <c r="AB1199" s="668" t="s">
        <v>171</v>
      </c>
      <c r="AC1199" s="630"/>
      <c r="AD1199" s="630"/>
      <c r="AE1199" s="630"/>
      <c r="AF1199" s="630"/>
      <c r="AG1199" s="630"/>
      <c r="AH1199" s="630"/>
      <c r="AI1199" s="630"/>
      <c r="AJ1199" s="630"/>
      <c r="AK1199" s="630"/>
      <c r="AL1199" s="630"/>
      <c r="AM1199" s="630"/>
      <c r="AN1199" s="630"/>
      <c r="AO1199" s="632"/>
    </row>
    <row r="1200" spans="2:41" ht="3.75" hidden="1" customHeight="1">
      <c r="B1200" s="135"/>
      <c r="I1200" s="136"/>
      <c r="J1200" s="135"/>
      <c r="M1200" s="136"/>
      <c r="N1200" s="629"/>
      <c r="O1200" s="630"/>
      <c r="P1200" s="630"/>
      <c r="Q1200" s="632"/>
      <c r="R1200" s="676"/>
      <c r="S1200" s="677"/>
      <c r="T1200" s="677"/>
      <c r="U1200" s="678"/>
      <c r="V1200" s="676"/>
      <c r="W1200" s="678"/>
      <c r="X1200" s="676"/>
      <c r="Y1200" s="677"/>
      <c r="Z1200" s="677"/>
      <c r="AA1200" s="678"/>
      <c r="AB1200" s="639"/>
      <c r="AC1200" s="639"/>
      <c r="AD1200" s="639"/>
      <c r="AE1200" s="639"/>
      <c r="AF1200" s="639"/>
      <c r="AG1200" s="639"/>
      <c r="AH1200" s="639"/>
      <c r="AI1200" s="639"/>
      <c r="AJ1200" s="639"/>
      <c r="AK1200" s="639"/>
      <c r="AL1200" s="639"/>
      <c r="AM1200" s="639"/>
      <c r="AN1200" s="639"/>
      <c r="AO1200" s="640"/>
    </row>
    <row r="1201" spans="2:41" ht="3.75" hidden="1" customHeight="1">
      <c r="B1201" s="135"/>
      <c r="I1201" s="136"/>
      <c r="J1201" s="135"/>
      <c r="M1201" s="136"/>
      <c r="N1201" s="644"/>
      <c r="O1201" s="645"/>
      <c r="P1201" s="645"/>
      <c r="Q1201" s="645"/>
      <c r="R1201" s="644"/>
      <c r="S1201" s="645"/>
      <c r="T1201" s="645"/>
      <c r="U1201" s="645"/>
      <c r="V1201" s="645"/>
      <c r="W1201" s="645"/>
      <c r="X1201" s="645"/>
      <c r="Y1201" s="645"/>
      <c r="Z1201" s="645"/>
      <c r="AA1201" s="646"/>
      <c r="AB1201" s="644"/>
      <c r="AC1201" s="630"/>
      <c r="AD1201" s="630"/>
      <c r="AE1201" s="630"/>
      <c r="AF1201" s="630"/>
      <c r="AG1201" s="630"/>
      <c r="AH1201" s="630"/>
      <c r="AI1201" s="632"/>
      <c r="AJ1201" s="644"/>
      <c r="AK1201" s="645"/>
      <c r="AL1201" s="645"/>
      <c r="AM1201" s="645"/>
      <c r="AN1201" s="645"/>
      <c r="AO1201" s="646"/>
    </row>
    <row r="1202" spans="2:41" ht="13.35" hidden="1" customHeight="1">
      <c r="B1202" s="135"/>
      <c r="I1202" s="136"/>
      <c r="J1202" s="135"/>
      <c r="M1202" s="136"/>
      <c r="N1202" s="629" t="s">
        <v>115</v>
      </c>
      <c r="O1202" s="630"/>
      <c r="P1202" s="630"/>
      <c r="Q1202" s="630"/>
      <c r="R1202" s="629"/>
      <c r="S1202" s="680"/>
      <c r="T1202" s="681"/>
      <c r="U1202" s="630"/>
      <c r="V1202" s="647"/>
      <c r="W1202" s="630" t="s">
        <v>12</v>
      </c>
      <c r="X1202" s="647"/>
      <c r="Y1202" s="630" t="s">
        <v>11</v>
      </c>
      <c r="Z1202" s="647"/>
      <c r="AA1202" s="630" t="s">
        <v>364</v>
      </c>
      <c r="AB1202" s="629" t="s">
        <v>170</v>
      </c>
      <c r="AC1202" s="630"/>
      <c r="AD1202" s="630"/>
      <c r="AE1202" s="630"/>
      <c r="AF1202" s="630"/>
      <c r="AG1202" s="630"/>
      <c r="AH1202" s="630"/>
      <c r="AI1202" s="632"/>
      <c r="AJ1202" s="629"/>
      <c r="AK1202" s="680"/>
      <c r="AL1202" s="682"/>
      <c r="AM1202" s="682"/>
      <c r="AN1202" s="682"/>
      <c r="AO1202" s="681"/>
    </row>
    <row r="1203" spans="2:41" ht="3.75" hidden="1" customHeight="1">
      <c r="B1203" s="135"/>
      <c r="I1203" s="136"/>
      <c r="J1203" s="135"/>
      <c r="M1203" s="136"/>
      <c r="N1203" s="629"/>
      <c r="O1203" s="630"/>
      <c r="P1203" s="630"/>
      <c r="Q1203" s="630"/>
      <c r="R1203" s="638"/>
      <c r="S1203" s="639"/>
      <c r="T1203" s="639"/>
      <c r="U1203" s="639"/>
      <c r="V1203" s="639"/>
      <c r="W1203" s="639"/>
      <c r="X1203" s="639"/>
      <c r="Y1203" s="639"/>
      <c r="Z1203" s="639"/>
      <c r="AA1203" s="640"/>
      <c r="AB1203" s="638"/>
      <c r="AC1203" s="639"/>
      <c r="AD1203" s="639"/>
      <c r="AE1203" s="639"/>
      <c r="AF1203" s="639"/>
      <c r="AG1203" s="639"/>
      <c r="AH1203" s="639"/>
      <c r="AI1203" s="640"/>
      <c r="AJ1203" s="638"/>
      <c r="AK1203" s="639"/>
      <c r="AL1203" s="639"/>
      <c r="AM1203" s="639"/>
      <c r="AN1203" s="639"/>
      <c r="AO1203" s="640"/>
    </row>
    <row r="1204" spans="2:41" ht="3.75" customHeight="1">
      <c r="B1204" s="135"/>
      <c r="I1204" s="136"/>
      <c r="J1204" s="135"/>
      <c r="M1204" s="136"/>
      <c r="N1204" s="130"/>
      <c r="O1204" s="131"/>
      <c r="P1204" s="131"/>
      <c r="Q1204" s="132"/>
      <c r="R1204" s="683" t="str" cm="1">
        <f t="array" ref="R1204">IF(新_変更_3!AL437&lt;&gt;"",AND(新_変更_3!J436:AB442=新_変更_3!AL436:BD442),"")</f>
        <v/>
      </c>
      <c r="S1204" s="684"/>
      <c r="T1204" s="684"/>
      <c r="U1204" s="684"/>
      <c r="V1204" s="684"/>
      <c r="W1204" s="684"/>
      <c r="X1204" s="684"/>
      <c r="Y1204" s="684"/>
      <c r="Z1204" s="684"/>
      <c r="AA1204" s="684"/>
      <c r="AB1204" s="684"/>
      <c r="AC1204" s="684"/>
      <c r="AD1204" s="684"/>
      <c r="AE1204" s="684"/>
      <c r="AF1204" s="684"/>
      <c r="AG1204" s="684"/>
      <c r="AH1204" s="684"/>
      <c r="AI1204" s="684"/>
      <c r="AJ1204" s="684"/>
      <c r="AK1204" s="684"/>
      <c r="AL1204" s="684"/>
      <c r="AM1204" s="684"/>
      <c r="AN1204" s="684"/>
      <c r="AO1204" s="685"/>
    </row>
    <row r="1205" spans="2:41" ht="13.35" customHeight="1">
      <c r="B1205" s="135"/>
      <c r="I1205" s="136"/>
      <c r="J1205" s="135"/>
      <c r="M1205" s="136"/>
      <c r="N1205" s="135" t="s">
        <v>32</v>
      </c>
      <c r="Q1205" s="136"/>
      <c r="R1205" s="686"/>
      <c r="S1205" s="687"/>
      <c r="T1205" s="687"/>
      <c r="U1205" s="687"/>
      <c r="V1205" s="687"/>
      <c r="W1205" s="687"/>
      <c r="X1205" s="687"/>
      <c r="Y1205" s="687"/>
      <c r="Z1205" s="687"/>
      <c r="AA1205" s="687"/>
      <c r="AB1205" s="687"/>
      <c r="AC1205" s="687"/>
      <c r="AD1205" s="687"/>
      <c r="AE1205" s="687"/>
      <c r="AF1205" s="687"/>
      <c r="AG1205" s="687"/>
      <c r="AH1205" s="687"/>
      <c r="AI1205" s="687"/>
      <c r="AJ1205" s="687"/>
      <c r="AK1205" s="687"/>
      <c r="AL1205" s="687"/>
      <c r="AM1205" s="687"/>
      <c r="AN1205" s="687"/>
      <c r="AO1205" s="688"/>
    </row>
    <row r="1206" spans="2:41" ht="3.75" customHeight="1">
      <c r="B1206" s="135"/>
      <c r="I1206" s="136"/>
      <c r="J1206" s="135"/>
      <c r="M1206" s="136"/>
      <c r="N1206" s="140"/>
      <c r="O1206" s="141"/>
      <c r="P1206" s="141"/>
      <c r="Q1206" s="142"/>
      <c r="R1206" s="689"/>
      <c r="S1206" s="690"/>
      <c r="T1206" s="690"/>
      <c r="U1206" s="690"/>
      <c r="V1206" s="690"/>
      <c r="W1206" s="690"/>
      <c r="X1206" s="690"/>
      <c r="Y1206" s="690"/>
      <c r="Z1206" s="690"/>
      <c r="AA1206" s="690"/>
      <c r="AB1206" s="690"/>
      <c r="AC1206" s="690"/>
      <c r="AD1206" s="690"/>
      <c r="AE1206" s="690"/>
      <c r="AF1206" s="690"/>
      <c r="AG1206" s="690"/>
      <c r="AH1206" s="690"/>
      <c r="AI1206" s="690"/>
      <c r="AJ1206" s="690"/>
      <c r="AK1206" s="690"/>
      <c r="AL1206" s="690"/>
      <c r="AM1206" s="690"/>
      <c r="AN1206" s="690"/>
      <c r="AO1206" s="691"/>
    </row>
    <row r="1207" spans="2:41" ht="3.75" customHeight="1">
      <c r="B1207" s="135"/>
      <c r="I1207" s="136"/>
      <c r="J1207" s="130"/>
      <c r="K1207" s="131"/>
      <c r="L1207" s="131"/>
      <c r="M1207" s="132"/>
      <c r="N1207" s="130"/>
      <c r="O1207" s="131"/>
      <c r="P1207" s="131"/>
      <c r="Q1207" s="132"/>
      <c r="R1207" s="130"/>
      <c r="S1207" s="131"/>
      <c r="T1207" s="131"/>
      <c r="U1207" s="131"/>
      <c r="V1207" s="131"/>
      <c r="W1207" s="131"/>
      <c r="X1207" s="131"/>
      <c r="Y1207" s="131"/>
      <c r="Z1207" s="131"/>
      <c r="AA1207" s="132"/>
      <c r="AB1207" s="130"/>
      <c r="AC1207" s="131"/>
      <c r="AD1207" s="131"/>
      <c r="AE1207" s="132"/>
      <c r="AF1207" s="131"/>
      <c r="AG1207" s="131"/>
      <c r="AH1207" s="131"/>
      <c r="AI1207" s="131"/>
      <c r="AJ1207" s="131"/>
      <c r="AK1207" s="131"/>
      <c r="AL1207" s="131"/>
      <c r="AM1207" s="131"/>
      <c r="AN1207" s="131"/>
      <c r="AO1207" s="132"/>
    </row>
    <row r="1208" spans="2:41" ht="13.35" customHeight="1">
      <c r="B1208" s="135"/>
      <c r="I1208" s="136"/>
      <c r="J1208" s="135" t="s">
        <v>4018</v>
      </c>
      <c r="M1208" s="136"/>
      <c r="N1208" s="135" t="s">
        <v>27</v>
      </c>
      <c r="Q1208" s="136"/>
      <c r="R1208" s="135"/>
      <c r="S1208" s="692"/>
      <c r="T1208" s="693"/>
      <c r="U1208" s="693"/>
      <c r="V1208" s="693"/>
      <c r="W1208" s="693"/>
      <c r="X1208" s="693"/>
      <c r="Y1208" s="693"/>
      <c r="Z1208" s="693"/>
      <c r="AA1208" s="694"/>
      <c r="AB1208" s="135" t="s">
        <v>28</v>
      </c>
      <c r="AE1208" s="136"/>
      <c r="AF1208" s="135"/>
      <c r="AG1208" s="695"/>
      <c r="AH1208" s="693"/>
      <c r="AI1208" s="693"/>
      <c r="AJ1208" s="693"/>
      <c r="AK1208" s="693"/>
      <c r="AL1208" s="693"/>
      <c r="AM1208" s="693"/>
      <c r="AN1208" s="693"/>
      <c r="AO1208" s="694"/>
    </row>
    <row r="1209" spans="2:41" ht="3.75" customHeight="1">
      <c r="B1209" s="135"/>
      <c r="I1209" s="136"/>
      <c r="J1209" s="135"/>
      <c r="M1209" s="136"/>
      <c r="N1209" s="140"/>
      <c r="O1209" s="141"/>
      <c r="P1209" s="141"/>
      <c r="Q1209" s="142"/>
      <c r="R1209" s="140"/>
      <c r="S1209" s="141"/>
      <c r="T1209" s="141"/>
      <c r="U1209" s="141"/>
      <c r="V1209" s="141"/>
      <c r="W1209" s="141"/>
      <c r="X1209" s="141"/>
      <c r="Y1209" s="141"/>
      <c r="Z1209" s="141"/>
      <c r="AA1209" s="142"/>
      <c r="AB1209" s="140"/>
      <c r="AC1209" s="141"/>
      <c r="AD1209" s="141"/>
      <c r="AE1209" s="142"/>
      <c r="AF1209" s="141"/>
      <c r="AG1209" s="141"/>
      <c r="AH1209" s="141"/>
      <c r="AI1209" s="141"/>
      <c r="AJ1209" s="141"/>
      <c r="AK1209" s="141"/>
      <c r="AL1209" s="141"/>
      <c r="AM1209" s="141"/>
      <c r="AN1209" s="141"/>
      <c r="AO1209" s="142"/>
    </row>
    <row r="1210" spans="2:41" ht="3.75" customHeight="1">
      <c r="B1210" s="135"/>
      <c r="I1210" s="136"/>
      <c r="J1210" s="135"/>
      <c r="M1210" s="136"/>
      <c r="N1210" s="130"/>
      <c r="O1210" s="131"/>
      <c r="P1210" s="131"/>
      <c r="Q1210" s="132"/>
      <c r="R1210" s="130"/>
      <c r="S1210" s="131"/>
      <c r="T1210" s="131"/>
      <c r="U1210" s="131"/>
      <c r="V1210" s="131"/>
      <c r="W1210" s="131"/>
      <c r="X1210" s="131"/>
      <c r="Y1210" s="131"/>
      <c r="Z1210" s="131"/>
      <c r="AA1210" s="132"/>
      <c r="AB1210" s="130"/>
      <c r="AC1210" s="131"/>
      <c r="AD1210" s="131"/>
      <c r="AE1210" s="132"/>
      <c r="AF1210" s="130"/>
      <c r="AG1210" s="131"/>
      <c r="AH1210" s="131"/>
      <c r="AI1210" s="131"/>
      <c r="AJ1210" s="131"/>
      <c r="AK1210" s="131"/>
      <c r="AL1210" s="131"/>
      <c r="AM1210" s="131"/>
      <c r="AN1210" s="131"/>
      <c r="AO1210" s="132"/>
    </row>
    <row r="1211" spans="2:41" ht="13.35" customHeight="1">
      <c r="B1211" s="135"/>
      <c r="I1211" s="136"/>
      <c r="J1211" s="135"/>
      <c r="M1211" s="136"/>
      <c r="N1211" s="135" t="s">
        <v>3990</v>
      </c>
      <c r="Q1211" s="136"/>
      <c r="R1211" s="135"/>
      <c r="S1211" s="696"/>
      <c r="T1211" s="694"/>
      <c r="V1211" s="146"/>
      <c r="W1211" s="124" t="s">
        <v>12</v>
      </c>
      <c r="X1211" s="146"/>
      <c r="Y1211" s="124" t="s">
        <v>11</v>
      </c>
      <c r="Z1211" s="146"/>
      <c r="AA1211" s="136" t="s">
        <v>364</v>
      </c>
      <c r="AB1211" s="135" t="s">
        <v>66</v>
      </c>
      <c r="AE1211" s="136"/>
      <c r="AF1211" s="135"/>
      <c r="AG1211" s="696"/>
      <c r="AH1211" s="694"/>
      <c r="AJ1211" s="146"/>
      <c r="AK1211" s="124" t="s">
        <v>12</v>
      </c>
      <c r="AL1211" s="146"/>
      <c r="AM1211" s="124" t="s">
        <v>11</v>
      </c>
      <c r="AN1211" s="146"/>
      <c r="AO1211" s="136" t="s">
        <v>364</v>
      </c>
    </row>
    <row r="1212" spans="2:41" ht="3.75" customHeight="1">
      <c r="B1212" s="135"/>
      <c r="I1212" s="136"/>
      <c r="J1212" s="135"/>
      <c r="M1212" s="136"/>
      <c r="N1212" s="140"/>
      <c r="O1212" s="141"/>
      <c r="P1212" s="141"/>
      <c r="Q1212" s="142"/>
      <c r="R1212" s="140"/>
      <c r="S1212" s="141"/>
      <c r="T1212" s="141"/>
      <c r="U1212" s="141"/>
      <c r="V1212" s="141"/>
      <c r="W1212" s="141"/>
      <c r="X1212" s="141"/>
      <c r="Y1212" s="141"/>
      <c r="Z1212" s="141"/>
      <c r="AA1212" s="142"/>
      <c r="AB1212" s="140"/>
      <c r="AC1212" s="141"/>
      <c r="AD1212" s="141"/>
      <c r="AE1212" s="142"/>
      <c r="AF1212" s="140"/>
      <c r="AG1212" s="141"/>
      <c r="AH1212" s="141"/>
      <c r="AI1212" s="141"/>
      <c r="AJ1212" s="141"/>
      <c r="AK1212" s="141"/>
      <c r="AL1212" s="141"/>
      <c r="AM1212" s="141"/>
      <c r="AN1212" s="141"/>
      <c r="AO1212" s="142"/>
    </row>
    <row r="1213" spans="2:41" ht="3.75" customHeight="1">
      <c r="B1213" s="135"/>
      <c r="I1213" s="136"/>
      <c r="J1213" s="135"/>
      <c r="M1213" s="136"/>
      <c r="N1213" s="130"/>
      <c r="O1213" s="131"/>
      <c r="P1213" s="131"/>
      <c r="Q1213" s="132"/>
      <c r="R1213" s="697">
        <f>新_変更_3!J452</f>
        <v>0</v>
      </c>
      <c r="S1213" s="684"/>
      <c r="T1213" s="684"/>
      <c r="U1213" s="684"/>
      <c r="V1213" s="684"/>
      <c r="W1213" s="684"/>
      <c r="X1213" s="684"/>
      <c r="Y1213" s="684"/>
      <c r="Z1213" s="684"/>
      <c r="AA1213" s="684"/>
      <c r="AB1213" s="684"/>
      <c r="AC1213" s="684"/>
      <c r="AD1213" s="684"/>
      <c r="AE1213" s="684"/>
      <c r="AF1213" s="684"/>
      <c r="AG1213" s="684"/>
      <c r="AH1213" s="684"/>
      <c r="AI1213" s="684"/>
      <c r="AJ1213" s="685"/>
      <c r="AK1213" s="131"/>
      <c r="AL1213" s="131"/>
      <c r="AM1213" s="131"/>
      <c r="AN1213" s="131"/>
      <c r="AO1213" s="132"/>
    </row>
    <row r="1214" spans="2:41" ht="13.35" customHeight="1">
      <c r="B1214" s="135"/>
      <c r="I1214" s="136"/>
      <c r="J1214" s="135"/>
      <c r="M1214" s="136"/>
      <c r="N1214" s="135" t="s">
        <v>8</v>
      </c>
      <c r="Q1214" s="136"/>
      <c r="R1214" s="686"/>
      <c r="S1214" s="687"/>
      <c r="T1214" s="687"/>
      <c r="U1214" s="687"/>
      <c r="V1214" s="687"/>
      <c r="W1214" s="687"/>
      <c r="X1214" s="687"/>
      <c r="Y1214" s="687"/>
      <c r="Z1214" s="687"/>
      <c r="AA1214" s="687"/>
      <c r="AB1214" s="687"/>
      <c r="AC1214" s="687"/>
      <c r="AD1214" s="687"/>
      <c r="AE1214" s="687"/>
      <c r="AF1214" s="687"/>
      <c r="AG1214" s="687"/>
      <c r="AH1214" s="687"/>
      <c r="AI1214" s="687"/>
      <c r="AJ1214" s="688"/>
      <c r="AL1214" s="147" t="s">
        <v>13</v>
      </c>
      <c r="AM1214" s="124" t="s">
        <v>29</v>
      </c>
      <c r="AO1214" s="136"/>
    </row>
    <row r="1215" spans="2:41" ht="3.75" customHeight="1">
      <c r="B1215" s="135"/>
      <c r="I1215" s="136"/>
      <c r="J1215" s="135"/>
      <c r="M1215" s="136"/>
      <c r="N1215" s="140"/>
      <c r="O1215" s="141"/>
      <c r="P1215" s="141"/>
      <c r="Q1215" s="142"/>
      <c r="R1215" s="689"/>
      <c r="S1215" s="690"/>
      <c r="T1215" s="690"/>
      <c r="U1215" s="690"/>
      <c r="V1215" s="690"/>
      <c r="W1215" s="690"/>
      <c r="X1215" s="690"/>
      <c r="Y1215" s="690"/>
      <c r="Z1215" s="690"/>
      <c r="AA1215" s="690"/>
      <c r="AB1215" s="690"/>
      <c r="AC1215" s="690"/>
      <c r="AD1215" s="690"/>
      <c r="AE1215" s="690"/>
      <c r="AF1215" s="690"/>
      <c r="AG1215" s="690"/>
      <c r="AH1215" s="690"/>
      <c r="AI1215" s="690"/>
      <c r="AJ1215" s="691"/>
      <c r="AK1215" s="141"/>
      <c r="AL1215" s="141"/>
      <c r="AM1215" s="141"/>
      <c r="AN1215" s="141"/>
      <c r="AO1215" s="142"/>
    </row>
    <row r="1216" spans="2:41" ht="3.75" hidden="1" customHeight="1">
      <c r="B1216" s="135"/>
      <c r="I1216" s="136"/>
      <c r="J1216" s="135"/>
      <c r="M1216" s="136"/>
      <c r="N1216" s="644"/>
      <c r="O1216" s="645"/>
      <c r="P1216" s="645"/>
      <c r="Q1216" s="646"/>
      <c r="R1216" s="679"/>
      <c r="S1216" s="671"/>
      <c r="T1216" s="671"/>
      <c r="U1216" s="671"/>
      <c r="V1216" s="671"/>
      <c r="W1216" s="671"/>
      <c r="X1216" s="671"/>
      <c r="Y1216" s="671"/>
      <c r="Z1216" s="671"/>
      <c r="AA1216" s="671"/>
      <c r="AB1216" s="671"/>
      <c r="AC1216" s="671"/>
      <c r="AD1216" s="671"/>
      <c r="AE1216" s="671"/>
      <c r="AF1216" s="671"/>
      <c r="AG1216" s="671"/>
      <c r="AH1216" s="671"/>
      <c r="AI1216" s="671"/>
      <c r="AJ1216" s="671"/>
      <c r="AK1216" s="671"/>
      <c r="AL1216" s="671"/>
      <c r="AM1216" s="671"/>
      <c r="AN1216" s="671"/>
      <c r="AO1216" s="672"/>
    </row>
    <row r="1217" spans="2:41" ht="13.35" hidden="1" customHeight="1">
      <c r="B1217" s="135"/>
      <c r="I1217" s="136"/>
      <c r="J1217" s="135"/>
      <c r="M1217" s="136"/>
      <c r="N1217" s="629" t="s">
        <v>61</v>
      </c>
      <c r="O1217" s="630"/>
      <c r="P1217" s="630"/>
      <c r="Q1217" s="632"/>
      <c r="R1217" s="673"/>
      <c r="S1217" s="674"/>
      <c r="T1217" s="674"/>
      <c r="U1217" s="674"/>
      <c r="V1217" s="674"/>
      <c r="W1217" s="674"/>
      <c r="X1217" s="674"/>
      <c r="Y1217" s="674"/>
      <c r="Z1217" s="674"/>
      <c r="AA1217" s="674"/>
      <c r="AB1217" s="674"/>
      <c r="AC1217" s="674"/>
      <c r="AD1217" s="674"/>
      <c r="AE1217" s="674"/>
      <c r="AF1217" s="674"/>
      <c r="AG1217" s="674"/>
      <c r="AH1217" s="674"/>
      <c r="AI1217" s="674"/>
      <c r="AJ1217" s="674"/>
      <c r="AK1217" s="674"/>
      <c r="AL1217" s="674"/>
      <c r="AM1217" s="674"/>
      <c r="AN1217" s="674"/>
      <c r="AO1217" s="675"/>
    </row>
    <row r="1218" spans="2:41" ht="3.75" hidden="1" customHeight="1">
      <c r="B1218" s="135"/>
      <c r="I1218" s="136"/>
      <c r="J1218" s="135"/>
      <c r="M1218" s="136"/>
      <c r="N1218" s="629"/>
      <c r="O1218" s="630"/>
      <c r="P1218" s="630"/>
      <c r="Q1218" s="632"/>
      <c r="R1218" s="676"/>
      <c r="S1218" s="677"/>
      <c r="T1218" s="677"/>
      <c r="U1218" s="677"/>
      <c r="V1218" s="677"/>
      <c r="W1218" s="677"/>
      <c r="X1218" s="677"/>
      <c r="Y1218" s="677"/>
      <c r="Z1218" s="677"/>
      <c r="AA1218" s="677"/>
      <c r="AB1218" s="677"/>
      <c r="AC1218" s="677"/>
      <c r="AD1218" s="677"/>
      <c r="AE1218" s="677"/>
      <c r="AF1218" s="677"/>
      <c r="AG1218" s="677"/>
      <c r="AH1218" s="677"/>
      <c r="AI1218" s="677"/>
      <c r="AJ1218" s="677"/>
      <c r="AK1218" s="677"/>
      <c r="AL1218" s="677"/>
      <c r="AM1218" s="677"/>
      <c r="AN1218" s="677"/>
      <c r="AO1218" s="678"/>
    </row>
    <row r="1219" spans="2:41" ht="3.75" hidden="1" customHeight="1">
      <c r="B1219" s="135"/>
      <c r="I1219" s="136"/>
      <c r="J1219" s="135"/>
      <c r="N1219" s="644"/>
      <c r="O1219" s="645"/>
      <c r="P1219" s="645"/>
      <c r="Q1219" s="646"/>
      <c r="R1219" s="630"/>
      <c r="S1219" s="630"/>
      <c r="T1219" s="630"/>
      <c r="U1219" s="698"/>
      <c r="V1219" s="699"/>
      <c r="W1219" s="699"/>
      <c r="X1219" s="700"/>
      <c r="Y1219" s="645"/>
      <c r="Z1219" s="707"/>
      <c r="AA1219" s="699"/>
      <c r="AB1219" s="699"/>
      <c r="AC1219" s="708"/>
      <c r="AD1219" s="630"/>
      <c r="AE1219" s="630"/>
      <c r="AF1219" s="630"/>
      <c r="AG1219" s="679"/>
      <c r="AH1219" s="671"/>
      <c r="AI1219" s="671"/>
      <c r="AJ1219" s="671"/>
      <c r="AK1219" s="671"/>
      <c r="AL1219" s="671"/>
      <c r="AM1219" s="671"/>
      <c r="AN1219" s="671"/>
      <c r="AO1219" s="672"/>
    </row>
    <row r="1220" spans="2:41" ht="13.35" hidden="1" customHeight="1">
      <c r="B1220" s="135"/>
      <c r="I1220" s="136"/>
      <c r="J1220" s="135"/>
      <c r="N1220" s="629"/>
      <c r="O1220" s="630"/>
      <c r="P1220" s="630"/>
      <c r="Q1220" s="632"/>
      <c r="R1220" s="630" t="s">
        <v>15</v>
      </c>
      <c r="S1220" s="630"/>
      <c r="T1220" s="630"/>
      <c r="U1220" s="701"/>
      <c r="V1220" s="702"/>
      <c r="W1220" s="702"/>
      <c r="X1220" s="703"/>
      <c r="Y1220" s="662" t="s">
        <v>359</v>
      </c>
      <c r="Z1220" s="709"/>
      <c r="AA1220" s="702"/>
      <c r="AB1220" s="702"/>
      <c r="AC1220" s="710"/>
      <c r="AD1220" s="630" t="s">
        <v>56</v>
      </c>
      <c r="AE1220" s="630"/>
      <c r="AF1220" s="630"/>
      <c r="AG1220" s="673"/>
      <c r="AH1220" s="674"/>
      <c r="AI1220" s="674"/>
      <c r="AJ1220" s="674"/>
      <c r="AK1220" s="674"/>
      <c r="AL1220" s="674"/>
      <c r="AM1220" s="674"/>
      <c r="AN1220" s="674"/>
      <c r="AO1220" s="675"/>
    </row>
    <row r="1221" spans="2:41" ht="3.75" hidden="1" customHeight="1">
      <c r="B1221" s="135"/>
      <c r="I1221" s="136"/>
      <c r="J1221" s="135"/>
      <c r="N1221" s="629"/>
      <c r="O1221" s="630"/>
      <c r="P1221" s="630"/>
      <c r="Q1221" s="632"/>
      <c r="R1221" s="639"/>
      <c r="S1221" s="639"/>
      <c r="T1221" s="639"/>
      <c r="U1221" s="704"/>
      <c r="V1221" s="705"/>
      <c r="W1221" s="705"/>
      <c r="X1221" s="706"/>
      <c r="Y1221" s="639"/>
      <c r="Z1221" s="711"/>
      <c r="AA1221" s="705"/>
      <c r="AB1221" s="705"/>
      <c r="AC1221" s="712"/>
      <c r="AD1221" s="639"/>
      <c r="AE1221" s="639"/>
      <c r="AF1221" s="639"/>
      <c r="AG1221" s="676"/>
      <c r="AH1221" s="677"/>
      <c r="AI1221" s="677"/>
      <c r="AJ1221" s="677"/>
      <c r="AK1221" s="677"/>
      <c r="AL1221" s="677"/>
      <c r="AM1221" s="677"/>
      <c r="AN1221" s="677"/>
      <c r="AO1221" s="678"/>
    </row>
    <row r="1222" spans="2:41" ht="3.75" hidden="1" customHeight="1">
      <c r="B1222" s="135"/>
      <c r="I1222" s="136"/>
      <c r="J1222" s="135"/>
      <c r="N1222" s="629"/>
      <c r="O1222" s="630"/>
      <c r="P1222" s="630"/>
      <c r="Q1222" s="632"/>
      <c r="R1222" s="645"/>
      <c r="S1222" s="645"/>
      <c r="T1222" s="646"/>
      <c r="U1222" s="679"/>
      <c r="V1222" s="671"/>
      <c r="W1222" s="671"/>
      <c r="X1222" s="671"/>
      <c r="Y1222" s="671"/>
      <c r="Z1222" s="671"/>
      <c r="AA1222" s="671"/>
      <c r="AB1222" s="671"/>
      <c r="AC1222" s="672"/>
      <c r="AD1222" s="644"/>
      <c r="AE1222" s="645"/>
      <c r="AF1222" s="646"/>
      <c r="AG1222" s="679"/>
      <c r="AH1222" s="671"/>
      <c r="AI1222" s="671"/>
      <c r="AJ1222" s="671"/>
      <c r="AK1222" s="671"/>
      <c r="AL1222" s="671"/>
      <c r="AM1222" s="671"/>
      <c r="AN1222" s="671"/>
      <c r="AO1222" s="672"/>
    </row>
    <row r="1223" spans="2:41" ht="13.35" hidden="1" customHeight="1">
      <c r="B1223" s="135"/>
      <c r="I1223" s="136"/>
      <c r="N1223" s="629" t="s">
        <v>23</v>
      </c>
      <c r="O1223" s="630"/>
      <c r="P1223" s="630"/>
      <c r="Q1223" s="632"/>
      <c r="R1223" s="630" t="s">
        <v>17</v>
      </c>
      <c r="S1223" s="630"/>
      <c r="T1223" s="632"/>
      <c r="U1223" s="673"/>
      <c r="V1223" s="674"/>
      <c r="W1223" s="674"/>
      <c r="X1223" s="674"/>
      <c r="Y1223" s="674"/>
      <c r="Z1223" s="674"/>
      <c r="AA1223" s="674"/>
      <c r="AB1223" s="674"/>
      <c r="AC1223" s="675"/>
      <c r="AD1223" s="629" t="s">
        <v>18</v>
      </c>
      <c r="AE1223" s="630"/>
      <c r="AF1223" s="632"/>
      <c r="AG1223" s="673"/>
      <c r="AH1223" s="674"/>
      <c r="AI1223" s="674"/>
      <c r="AJ1223" s="674"/>
      <c r="AK1223" s="674"/>
      <c r="AL1223" s="674"/>
      <c r="AM1223" s="674"/>
      <c r="AN1223" s="674"/>
      <c r="AO1223" s="675"/>
    </row>
    <row r="1224" spans="2:41" ht="3.75" hidden="1" customHeight="1">
      <c r="B1224" s="135"/>
      <c r="I1224" s="136"/>
      <c r="J1224" s="135"/>
      <c r="N1224" s="629"/>
      <c r="O1224" s="630"/>
      <c r="P1224" s="630"/>
      <c r="Q1224" s="632"/>
      <c r="R1224" s="639"/>
      <c r="S1224" s="639"/>
      <c r="T1224" s="640"/>
      <c r="U1224" s="676"/>
      <c r="V1224" s="677"/>
      <c r="W1224" s="677"/>
      <c r="X1224" s="677"/>
      <c r="Y1224" s="677"/>
      <c r="Z1224" s="677"/>
      <c r="AA1224" s="677"/>
      <c r="AB1224" s="677"/>
      <c r="AC1224" s="678"/>
      <c r="AD1224" s="638"/>
      <c r="AE1224" s="639"/>
      <c r="AF1224" s="640"/>
      <c r="AG1224" s="676"/>
      <c r="AH1224" s="677"/>
      <c r="AI1224" s="677"/>
      <c r="AJ1224" s="677"/>
      <c r="AK1224" s="677"/>
      <c r="AL1224" s="677"/>
      <c r="AM1224" s="677"/>
      <c r="AN1224" s="677"/>
      <c r="AO1224" s="678"/>
    </row>
    <row r="1225" spans="2:41" ht="3.75" hidden="1" customHeight="1">
      <c r="B1225" s="135"/>
      <c r="I1225" s="136"/>
      <c r="J1225" s="135"/>
      <c r="N1225" s="629"/>
      <c r="O1225" s="630"/>
      <c r="P1225" s="630"/>
      <c r="Q1225" s="632"/>
      <c r="R1225" s="645"/>
      <c r="S1225" s="645"/>
      <c r="T1225" s="646"/>
      <c r="U1225" s="679"/>
      <c r="V1225" s="671"/>
      <c r="W1225" s="671"/>
      <c r="X1225" s="671"/>
      <c r="Y1225" s="671"/>
      <c r="Z1225" s="671"/>
      <c r="AA1225" s="671"/>
      <c r="AB1225" s="671"/>
      <c r="AC1225" s="672"/>
      <c r="AD1225" s="644"/>
      <c r="AE1225" s="645"/>
      <c r="AF1225" s="646"/>
      <c r="AG1225" s="679"/>
      <c r="AH1225" s="671"/>
      <c r="AI1225" s="671"/>
      <c r="AJ1225" s="671"/>
      <c r="AK1225" s="671"/>
      <c r="AL1225" s="671"/>
      <c r="AM1225" s="671"/>
      <c r="AN1225" s="671"/>
      <c r="AO1225" s="672"/>
    </row>
    <row r="1226" spans="2:41" ht="13.35" hidden="1" customHeight="1">
      <c r="B1226" s="135"/>
      <c r="I1226" s="136"/>
      <c r="J1226" s="135"/>
      <c r="N1226" s="629"/>
      <c r="O1226" s="630"/>
      <c r="P1226" s="630"/>
      <c r="Q1226" s="632"/>
      <c r="R1226" s="630" t="s">
        <v>19</v>
      </c>
      <c r="S1226" s="630"/>
      <c r="T1226" s="632"/>
      <c r="U1226" s="673"/>
      <c r="V1226" s="674"/>
      <c r="W1226" s="674"/>
      <c r="X1226" s="674"/>
      <c r="Y1226" s="674"/>
      <c r="Z1226" s="674"/>
      <c r="AA1226" s="674"/>
      <c r="AB1226" s="674"/>
      <c r="AC1226" s="675"/>
      <c r="AD1226" s="629" t="s">
        <v>20</v>
      </c>
      <c r="AE1226" s="630"/>
      <c r="AF1226" s="632"/>
      <c r="AG1226" s="673"/>
      <c r="AH1226" s="674"/>
      <c r="AI1226" s="674"/>
      <c r="AJ1226" s="674"/>
      <c r="AK1226" s="674"/>
      <c r="AL1226" s="674"/>
      <c r="AM1226" s="674"/>
      <c r="AN1226" s="674"/>
      <c r="AO1226" s="675"/>
    </row>
    <row r="1227" spans="2:41" ht="3.75" hidden="1" customHeight="1">
      <c r="B1227" s="135"/>
      <c r="I1227" s="136"/>
      <c r="J1227" s="135"/>
      <c r="N1227" s="638"/>
      <c r="O1227" s="639"/>
      <c r="P1227" s="639"/>
      <c r="Q1227" s="640"/>
      <c r="R1227" s="639"/>
      <c r="S1227" s="639"/>
      <c r="T1227" s="640"/>
      <c r="U1227" s="676"/>
      <c r="V1227" s="677"/>
      <c r="W1227" s="677"/>
      <c r="X1227" s="677"/>
      <c r="Y1227" s="677"/>
      <c r="Z1227" s="677"/>
      <c r="AA1227" s="677"/>
      <c r="AB1227" s="677"/>
      <c r="AC1227" s="678"/>
      <c r="AD1227" s="638"/>
      <c r="AE1227" s="639"/>
      <c r="AF1227" s="640"/>
      <c r="AG1227" s="676"/>
      <c r="AH1227" s="677"/>
      <c r="AI1227" s="677"/>
      <c r="AJ1227" s="677"/>
      <c r="AK1227" s="677"/>
      <c r="AL1227" s="677"/>
      <c r="AM1227" s="677"/>
      <c r="AN1227" s="677"/>
      <c r="AO1227" s="678"/>
    </row>
    <row r="1228" spans="2:41" ht="3.75" hidden="1" customHeight="1">
      <c r="B1228" s="135"/>
      <c r="I1228" s="136"/>
      <c r="J1228" s="135"/>
      <c r="M1228" s="136"/>
      <c r="N1228" s="629"/>
      <c r="O1228" s="630"/>
      <c r="P1228" s="630"/>
      <c r="Q1228" s="632"/>
      <c r="R1228" s="644"/>
      <c r="S1228" s="645"/>
      <c r="T1228" s="645"/>
      <c r="U1228" s="645"/>
      <c r="V1228" s="645"/>
      <c r="W1228" s="645"/>
      <c r="X1228" s="645"/>
      <c r="Y1228" s="645"/>
      <c r="Z1228" s="645"/>
      <c r="AA1228" s="645"/>
      <c r="AB1228" s="645"/>
      <c r="AC1228" s="645"/>
      <c r="AD1228" s="645"/>
      <c r="AE1228" s="645"/>
      <c r="AF1228" s="645"/>
      <c r="AG1228" s="645"/>
      <c r="AH1228" s="645"/>
      <c r="AI1228" s="645"/>
      <c r="AJ1228" s="645"/>
      <c r="AK1228" s="645"/>
      <c r="AL1228" s="645"/>
      <c r="AM1228" s="645"/>
      <c r="AN1228" s="645"/>
      <c r="AO1228" s="646"/>
    </row>
    <row r="1229" spans="2:41" ht="13.35" hidden="1" customHeight="1">
      <c r="B1229" s="135"/>
      <c r="I1229" s="136"/>
      <c r="J1229" s="135"/>
      <c r="M1229" s="136"/>
      <c r="N1229" s="629" t="s">
        <v>111</v>
      </c>
      <c r="O1229" s="630"/>
      <c r="P1229" s="630"/>
      <c r="Q1229" s="632"/>
      <c r="R1229" s="629"/>
      <c r="S1229" s="680"/>
      <c r="T1229" s="681"/>
      <c r="U1229" s="630"/>
      <c r="V1229" s="647"/>
      <c r="W1229" s="630" t="s">
        <v>12</v>
      </c>
      <c r="X1229" s="647"/>
      <c r="Y1229" s="630" t="s">
        <v>11</v>
      </c>
      <c r="Z1229" s="647"/>
      <c r="AA1229" s="630" t="s">
        <v>364</v>
      </c>
      <c r="AB1229" s="630"/>
      <c r="AC1229" s="630"/>
      <c r="AD1229" s="630"/>
      <c r="AE1229" s="630"/>
      <c r="AF1229" s="630"/>
      <c r="AG1229" s="630"/>
      <c r="AH1229" s="630"/>
      <c r="AI1229" s="630"/>
      <c r="AJ1229" s="630"/>
      <c r="AK1229" s="630"/>
      <c r="AL1229" s="630"/>
      <c r="AM1229" s="630"/>
      <c r="AN1229" s="630"/>
      <c r="AO1229" s="632"/>
    </row>
    <row r="1230" spans="2:41" ht="3.75" hidden="1" customHeight="1">
      <c r="B1230" s="135"/>
      <c r="I1230" s="136"/>
      <c r="J1230" s="135"/>
      <c r="M1230" s="136"/>
      <c r="N1230" s="629"/>
      <c r="O1230" s="630"/>
      <c r="P1230" s="630"/>
      <c r="Q1230" s="632"/>
      <c r="R1230" s="629"/>
      <c r="S1230" s="630"/>
      <c r="T1230" s="630"/>
      <c r="U1230" s="630"/>
      <c r="V1230" s="630"/>
      <c r="W1230" s="630"/>
      <c r="X1230" s="630"/>
      <c r="Y1230" s="630"/>
      <c r="Z1230" s="630"/>
      <c r="AA1230" s="630"/>
      <c r="AB1230" s="630"/>
      <c r="AC1230" s="630"/>
      <c r="AD1230" s="630"/>
      <c r="AE1230" s="630"/>
      <c r="AF1230" s="630"/>
      <c r="AG1230" s="630"/>
      <c r="AH1230" s="630"/>
      <c r="AI1230" s="630"/>
      <c r="AJ1230" s="630"/>
      <c r="AK1230" s="630"/>
      <c r="AL1230" s="630"/>
      <c r="AM1230" s="630"/>
      <c r="AN1230" s="630"/>
      <c r="AO1230" s="632"/>
    </row>
    <row r="1231" spans="2:41" ht="3.75" hidden="1" customHeight="1">
      <c r="B1231" s="135"/>
      <c r="I1231" s="136"/>
      <c r="J1231" s="135"/>
      <c r="M1231" s="136"/>
      <c r="N1231" s="644"/>
      <c r="O1231" s="645"/>
      <c r="P1231" s="645"/>
      <c r="Q1231" s="645"/>
      <c r="R1231" s="713"/>
      <c r="S1231" s="716"/>
      <c r="T1231" s="645"/>
      <c r="U1231" s="698"/>
      <c r="V1231" s="644"/>
      <c r="W1231" s="645"/>
      <c r="X1231" s="645"/>
      <c r="Y1231" s="645"/>
      <c r="Z1231" s="645"/>
      <c r="AA1231" s="645"/>
      <c r="AB1231" s="645"/>
      <c r="AC1231" s="645"/>
      <c r="AD1231" s="645"/>
      <c r="AE1231" s="645"/>
      <c r="AF1231" s="645"/>
      <c r="AG1231" s="645"/>
      <c r="AH1231" s="649"/>
      <c r="AI1231" s="649"/>
      <c r="AJ1231" s="645"/>
      <c r="AK1231" s="651"/>
      <c r="AL1231" s="645"/>
      <c r="AM1231" s="645"/>
      <c r="AN1231" s="645"/>
      <c r="AO1231" s="646"/>
    </row>
    <row r="1232" spans="2:41" ht="13.35" hidden="1" customHeight="1">
      <c r="B1232" s="135"/>
      <c r="I1232" s="136"/>
      <c r="J1232" s="135"/>
      <c r="M1232" s="136"/>
      <c r="N1232" s="629" t="s">
        <v>30</v>
      </c>
      <c r="O1232" s="630"/>
      <c r="P1232" s="630"/>
      <c r="Q1232" s="630"/>
      <c r="R1232" s="714"/>
      <c r="S1232" s="717"/>
      <c r="T1232" s="630" t="s">
        <v>388</v>
      </c>
      <c r="U1232" s="701"/>
      <c r="V1232" s="629" t="s">
        <v>112</v>
      </c>
      <c r="W1232" s="630"/>
      <c r="X1232" s="630"/>
      <c r="Y1232" s="630"/>
      <c r="Z1232" s="630"/>
      <c r="AA1232" s="630"/>
      <c r="AB1232" s="630"/>
      <c r="AC1232" s="630"/>
      <c r="AD1232" s="630"/>
      <c r="AE1232" s="630"/>
      <c r="AF1232" s="630"/>
      <c r="AG1232" s="630"/>
      <c r="AH1232" s="636"/>
      <c r="AI1232" s="636"/>
      <c r="AJ1232" s="630"/>
      <c r="AK1232" s="654"/>
      <c r="AL1232" s="630"/>
      <c r="AM1232" s="630"/>
      <c r="AN1232" s="630"/>
      <c r="AO1232" s="632"/>
    </row>
    <row r="1233" spans="2:41" ht="3.75" hidden="1" customHeight="1">
      <c r="B1233" s="135"/>
      <c r="I1233" s="136"/>
      <c r="J1233" s="135"/>
      <c r="M1233" s="136"/>
      <c r="N1233" s="629"/>
      <c r="O1233" s="630"/>
      <c r="P1233" s="630"/>
      <c r="Q1233" s="630"/>
      <c r="R1233" s="715"/>
      <c r="S1233" s="718"/>
      <c r="T1233" s="639"/>
      <c r="U1233" s="704"/>
      <c r="V1233" s="638"/>
      <c r="W1233" s="639"/>
      <c r="X1233" s="639"/>
      <c r="Y1233" s="639"/>
      <c r="Z1233" s="639"/>
      <c r="AA1233" s="639"/>
      <c r="AB1233" s="639"/>
      <c r="AC1233" s="639"/>
      <c r="AD1233" s="639"/>
      <c r="AE1233" s="639"/>
      <c r="AF1233" s="639"/>
      <c r="AG1233" s="639"/>
      <c r="AH1233" s="642"/>
      <c r="AI1233" s="642"/>
      <c r="AJ1233" s="639"/>
      <c r="AK1233" s="657"/>
      <c r="AL1233" s="639"/>
      <c r="AM1233" s="639"/>
      <c r="AN1233" s="639"/>
      <c r="AO1233" s="640"/>
    </row>
    <row r="1234" spans="2:41" ht="3.75" hidden="1" customHeight="1">
      <c r="B1234" s="135"/>
      <c r="I1234" s="136"/>
      <c r="J1234" s="135"/>
      <c r="M1234" s="136"/>
      <c r="N1234" s="644"/>
      <c r="O1234" s="645"/>
      <c r="P1234" s="645"/>
      <c r="Q1234" s="646"/>
      <c r="R1234" s="670"/>
      <c r="S1234" s="671"/>
      <c r="T1234" s="671"/>
      <c r="U1234" s="672"/>
      <c r="V1234" s="673"/>
      <c r="W1234" s="675"/>
      <c r="X1234" s="679"/>
      <c r="Y1234" s="671"/>
      <c r="Z1234" s="671"/>
      <c r="AA1234" s="672"/>
      <c r="AB1234" s="630"/>
      <c r="AC1234" s="630"/>
      <c r="AD1234" s="630"/>
      <c r="AE1234" s="630"/>
      <c r="AF1234" s="630"/>
      <c r="AG1234" s="630"/>
      <c r="AH1234" s="630"/>
      <c r="AI1234" s="645"/>
      <c r="AJ1234" s="630"/>
      <c r="AK1234" s="630"/>
      <c r="AL1234" s="630"/>
      <c r="AM1234" s="630"/>
      <c r="AN1234" s="630"/>
      <c r="AO1234" s="632"/>
    </row>
    <row r="1235" spans="2:41" ht="13.35" hidden="1" customHeight="1">
      <c r="B1235" s="135"/>
      <c r="I1235" s="136"/>
      <c r="J1235" s="135"/>
      <c r="M1235" s="136"/>
      <c r="N1235" s="629" t="s">
        <v>114</v>
      </c>
      <c r="O1235" s="630"/>
      <c r="P1235" s="630"/>
      <c r="Q1235" s="632"/>
      <c r="R1235" s="673"/>
      <c r="S1235" s="674"/>
      <c r="T1235" s="674"/>
      <c r="U1235" s="675"/>
      <c r="V1235" s="673"/>
      <c r="W1235" s="675"/>
      <c r="X1235" s="673"/>
      <c r="Y1235" s="674"/>
      <c r="Z1235" s="674"/>
      <c r="AA1235" s="675"/>
      <c r="AB1235" s="668" t="s">
        <v>171</v>
      </c>
      <c r="AC1235" s="630"/>
      <c r="AD1235" s="630"/>
      <c r="AE1235" s="630"/>
      <c r="AF1235" s="630"/>
      <c r="AG1235" s="630"/>
      <c r="AH1235" s="630"/>
      <c r="AI1235" s="630"/>
      <c r="AJ1235" s="630"/>
      <c r="AK1235" s="630"/>
      <c r="AL1235" s="630"/>
      <c r="AM1235" s="630"/>
      <c r="AN1235" s="630"/>
      <c r="AO1235" s="632"/>
    </row>
    <row r="1236" spans="2:41" ht="3.75" hidden="1" customHeight="1">
      <c r="B1236" s="135"/>
      <c r="I1236" s="136"/>
      <c r="J1236" s="135"/>
      <c r="M1236" s="136"/>
      <c r="N1236" s="629"/>
      <c r="O1236" s="630"/>
      <c r="P1236" s="630"/>
      <c r="Q1236" s="632"/>
      <c r="R1236" s="676"/>
      <c r="S1236" s="677"/>
      <c r="T1236" s="677"/>
      <c r="U1236" s="678"/>
      <c r="V1236" s="676"/>
      <c r="W1236" s="678"/>
      <c r="X1236" s="676"/>
      <c r="Y1236" s="677"/>
      <c r="Z1236" s="677"/>
      <c r="AA1236" s="678"/>
      <c r="AB1236" s="639"/>
      <c r="AC1236" s="639"/>
      <c r="AD1236" s="639"/>
      <c r="AE1236" s="639"/>
      <c r="AF1236" s="639"/>
      <c r="AG1236" s="639"/>
      <c r="AH1236" s="639"/>
      <c r="AI1236" s="639"/>
      <c r="AJ1236" s="639"/>
      <c r="AK1236" s="639"/>
      <c r="AL1236" s="639"/>
      <c r="AM1236" s="639"/>
      <c r="AN1236" s="639"/>
      <c r="AO1236" s="640"/>
    </row>
    <row r="1237" spans="2:41" ht="3.75" hidden="1" customHeight="1">
      <c r="B1237" s="135"/>
      <c r="I1237" s="136"/>
      <c r="J1237" s="135"/>
      <c r="M1237" s="136"/>
      <c r="N1237" s="644"/>
      <c r="O1237" s="645"/>
      <c r="P1237" s="645"/>
      <c r="Q1237" s="645"/>
      <c r="R1237" s="644"/>
      <c r="S1237" s="645"/>
      <c r="T1237" s="645"/>
      <c r="U1237" s="645"/>
      <c r="V1237" s="645"/>
      <c r="W1237" s="645"/>
      <c r="X1237" s="645"/>
      <c r="Y1237" s="645"/>
      <c r="Z1237" s="645"/>
      <c r="AA1237" s="646"/>
      <c r="AB1237" s="644"/>
      <c r="AC1237" s="630"/>
      <c r="AD1237" s="630"/>
      <c r="AE1237" s="630"/>
      <c r="AF1237" s="630"/>
      <c r="AG1237" s="630"/>
      <c r="AH1237" s="630"/>
      <c r="AI1237" s="632"/>
      <c r="AJ1237" s="644"/>
      <c r="AK1237" s="645"/>
      <c r="AL1237" s="645"/>
      <c r="AM1237" s="645"/>
      <c r="AN1237" s="645"/>
      <c r="AO1237" s="646"/>
    </row>
    <row r="1238" spans="2:41" ht="13.2" hidden="1" customHeight="1">
      <c r="B1238" s="135"/>
      <c r="I1238" s="136"/>
      <c r="J1238" s="135"/>
      <c r="M1238" s="136"/>
      <c r="N1238" s="629" t="s">
        <v>115</v>
      </c>
      <c r="O1238" s="630"/>
      <c r="P1238" s="630"/>
      <c r="Q1238" s="630"/>
      <c r="R1238" s="629"/>
      <c r="S1238" s="680"/>
      <c r="T1238" s="681"/>
      <c r="U1238" s="630"/>
      <c r="V1238" s="647"/>
      <c r="W1238" s="630" t="s">
        <v>12</v>
      </c>
      <c r="X1238" s="647"/>
      <c r="Y1238" s="630" t="s">
        <v>11</v>
      </c>
      <c r="Z1238" s="647"/>
      <c r="AA1238" s="630" t="s">
        <v>364</v>
      </c>
      <c r="AB1238" s="629" t="s">
        <v>170</v>
      </c>
      <c r="AC1238" s="630"/>
      <c r="AD1238" s="630"/>
      <c r="AE1238" s="630"/>
      <c r="AF1238" s="630"/>
      <c r="AG1238" s="630"/>
      <c r="AH1238" s="630"/>
      <c r="AI1238" s="632"/>
      <c r="AJ1238" s="629"/>
      <c r="AK1238" s="680"/>
      <c r="AL1238" s="682"/>
      <c r="AM1238" s="682"/>
      <c r="AN1238" s="682"/>
      <c r="AO1238" s="681"/>
    </row>
    <row r="1239" spans="2:41" ht="3.75" hidden="1" customHeight="1">
      <c r="B1239" s="135"/>
      <c r="I1239" s="136"/>
      <c r="J1239" s="135"/>
      <c r="M1239" s="136"/>
      <c r="N1239" s="629"/>
      <c r="O1239" s="630"/>
      <c r="P1239" s="630"/>
      <c r="Q1239" s="630"/>
      <c r="R1239" s="638"/>
      <c r="S1239" s="639"/>
      <c r="T1239" s="639"/>
      <c r="U1239" s="639"/>
      <c r="V1239" s="639"/>
      <c r="W1239" s="639"/>
      <c r="X1239" s="639"/>
      <c r="Y1239" s="639"/>
      <c r="Z1239" s="639"/>
      <c r="AA1239" s="640"/>
      <c r="AB1239" s="638"/>
      <c r="AC1239" s="639"/>
      <c r="AD1239" s="639"/>
      <c r="AE1239" s="639"/>
      <c r="AF1239" s="639"/>
      <c r="AG1239" s="639"/>
      <c r="AH1239" s="639"/>
      <c r="AI1239" s="640"/>
      <c r="AJ1239" s="638"/>
      <c r="AK1239" s="639"/>
      <c r="AL1239" s="639"/>
      <c r="AM1239" s="639"/>
      <c r="AN1239" s="639"/>
      <c r="AO1239" s="640"/>
    </row>
    <row r="1240" spans="2:41" ht="3.75" customHeight="1">
      <c r="B1240" s="135"/>
      <c r="I1240" s="136"/>
      <c r="J1240" s="135"/>
      <c r="M1240" s="136"/>
      <c r="N1240" s="130"/>
      <c r="O1240" s="131"/>
      <c r="P1240" s="131"/>
      <c r="Q1240" s="132"/>
      <c r="R1240" s="683" t="str" cm="1">
        <f t="array" ref="R1240">IF(新_変更_3!AL452&lt;&gt;"",AND(新_変更_3!J451:AB457=新_変更_3!AL451:BD457),"")</f>
        <v/>
      </c>
      <c r="S1240" s="684"/>
      <c r="T1240" s="684"/>
      <c r="U1240" s="684"/>
      <c r="V1240" s="684"/>
      <c r="W1240" s="684"/>
      <c r="X1240" s="684"/>
      <c r="Y1240" s="684"/>
      <c r="Z1240" s="684"/>
      <c r="AA1240" s="684"/>
      <c r="AB1240" s="684"/>
      <c r="AC1240" s="684"/>
      <c r="AD1240" s="684"/>
      <c r="AE1240" s="684"/>
      <c r="AF1240" s="684"/>
      <c r="AG1240" s="684"/>
      <c r="AH1240" s="684"/>
      <c r="AI1240" s="684"/>
      <c r="AJ1240" s="684"/>
      <c r="AK1240" s="684"/>
      <c r="AL1240" s="684"/>
      <c r="AM1240" s="684"/>
      <c r="AN1240" s="684"/>
      <c r="AO1240" s="685"/>
    </row>
    <row r="1241" spans="2:41" ht="13.35" customHeight="1">
      <c r="B1241" s="135"/>
      <c r="I1241" s="136"/>
      <c r="J1241" s="135"/>
      <c r="M1241" s="136"/>
      <c r="N1241" s="135" t="s">
        <v>32</v>
      </c>
      <c r="Q1241" s="136"/>
      <c r="R1241" s="686"/>
      <c r="S1241" s="687"/>
      <c r="T1241" s="687"/>
      <c r="U1241" s="687"/>
      <c r="V1241" s="687"/>
      <c r="W1241" s="687"/>
      <c r="X1241" s="687"/>
      <c r="Y1241" s="687"/>
      <c r="Z1241" s="687"/>
      <c r="AA1241" s="687"/>
      <c r="AB1241" s="687"/>
      <c r="AC1241" s="687"/>
      <c r="AD1241" s="687"/>
      <c r="AE1241" s="687"/>
      <c r="AF1241" s="687"/>
      <c r="AG1241" s="687"/>
      <c r="AH1241" s="687"/>
      <c r="AI1241" s="687"/>
      <c r="AJ1241" s="687"/>
      <c r="AK1241" s="687"/>
      <c r="AL1241" s="687"/>
      <c r="AM1241" s="687"/>
      <c r="AN1241" s="687"/>
      <c r="AO1241" s="688"/>
    </row>
    <row r="1242" spans="2:41" ht="3.75" customHeight="1">
      <c r="B1242" s="135"/>
      <c r="I1242" s="136"/>
      <c r="J1242" s="135"/>
      <c r="M1242" s="136"/>
      <c r="N1242" s="140"/>
      <c r="O1242" s="141"/>
      <c r="P1242" s="141"/>
      <c r="Q1242" s="142"/>
      <c r="R1242" s="689"/>
      <c r="S1242" s="690"/>
      <c r="T1242" s="690"/>
      <c r="U1242" s="690"/>
      <c r="V1242" s="690"/>
      <c r="W1242" s="690"/>
      <c r="X1242" s="690"/>
      <c r="Y1242" s="690"/>
      <c r="Z1242" s="690"/>
      <c r="AA1242" s="690"/>
      <c r="AB1242" s="690"/>
      <c r="AC1242" s="690"/>
      <c r="AD1242" s="690"/>
      <c r="AE1242" s="690"/>
      <c r="AF1242" s="690"/>
      <c r="AG1242" s="690"/>
      <c r="AH1242" s="690"/>
      <c r="AI1242" s="690"/>
      <c r="AJ1242" s="690"/>
      <c r="AK1242" s="690"/>
      <c r="AL1242" s="690"/>
      <c r="AM1242" s="690"/>
      <c r="AN1242" s="690"/>
      <c r="AO1242" s="691"/>
    </row>
    <row r="1243" spans="2:41" ht="3.75" customHeight="1">
      <c r="B1243" s="135"/>
      <c r="I1243" s="136"/>
      <c r="J1243" s="130"/>
      <c r="K1243" s="131"/>
      <c r="L1243" s="131"/>
      <c r="M1243" s="132"/>
      <c r="N1243" s="130"/>
      <c r="O1243" s="131"/>
      <c r="P1243" s="131"/>
      <c r="Q1243" s="132"/>
      <c r="R1243" s="130"/>
      <c r="S1243" s="131"/>
      <c r="T1243" s="131"/>
      <c r="U1243" s="131"/>
      <c r="V1243" s="131"/>
      <c r="W1243" s="131"/>
      <c r="X1243" s="131"/>
      <c r="Y1243" s="131"/>
      <c r="Z1243" s="131"/>
      <c r="AA1243" s="132"/>
      <c r="AB1243" s="130"/>
      <c r="AC1243" s="131"/>
      <c r="AD1243" s="131"/>
      <c r="AE1243" s="132"/>
      <c r="AF1243" s="131"/>
      <c r="AG1243" s="131"/>
      <c r="AH1243" s="131"/>
      <c r="AI1243" s="131"/>
      <c r="AJ1243" s="131"/>
      <c r="AK1243" s="131"/>
      <c r="AL1243" s="131"/>
      <c r="AM1243" s="131"/>
      <c r="AN1243" s="131"/>
      <c r="AO1243" s="132"/>
    </row>
    <row r="1244" spans="2:41" ht="13.35" customHeight="1">
      <c r="B1244" s="135"/>
      <c r="I1244" s="136"/>
      <c r="J1244" s="135" t="s">
        <v>4019</v>
      </c>
      <c r="M1244" s="136"/>
      <c r="N1244" s="135" t="s">
        <v>27</v>
      </c>
      <c r="Q1244" s="136"/>
      <c r="R1244" s="135"/>
      <c r="S1244" s="692"/>
      <c r="T1244" s="693"/>
      <c r="U1244" s="693"/>
      <c r="V1244" s="693"/>
      <c r="W1244" s="693"/>
      <c r="X1244" s="693"/>
      <c r="Y1244" s="693"/>
      <c r="Z1244" s="693"/>
      <c r="AA1244" s="694"/>
      <c r="AB1244" s="135" t="s">
        <v>28</v>
      </c>
      <c r="AE1244" s="136"/>
      <c r="AF1244" s="135"/>
      <c r="AG1244" s="695"/>
      <c r="AH1244" s="693"/>
      <c r="AI1244" s="693"/>
      <c r="AJ1244" s="693"/>
      <c r="AK1244" s="693"/>
      <c r="AL1244" s="693"/>
      <c r="AM1244" s="693"/>
      <c r="AN1244" s="693"/>
      <c r="AO1244" s="694"/>
    </row>
    <row r="1245" spans="2:41" ht="3.75" customHeight="1">
      <c r="B1245" s="135"/>
      <c r="I1245" s="136"/>
      <c r="J1245" s="135"/>
      <c r="M1245" s="136"/>
      <c r="N1245" s="140"/>
      <c r="O1245" s="141"/>
      <c r="P1245" s="141"/>
      <c r="Q1245" s="142"/>
      <c r="R1245" s="140"/>
      <c r="S1245" s="141"/>
      <c r="T1245" s="141"/>
      <c r="U1245" s="141"/>
      <c r="V1245" s="141"/>
      <c r="W1245" s="141"/>
      <c r="X1245" s="141"/>
      <c r="Y1245" s="141"/>
      <c r="Z1245" s="141"/>
      <c r="AA1245" s="142"/>
      <c r="AB1245" s="140"/>
      <c r="AC1245" s="141"/>
      <c r="AD1245" s="141"/>
      <c r="AE1245" s="142"/>
      <c r="AF1245" s="141"/>
      <c r="AG1245" s="141"/>
      <c r="AH1245" s="141"/>
      <c r="AI1245" s="141"/>
      <c r="AJ1245" s="141"/>
      <c r="AK1245" s="141"/>
      <c r="AL1245" s="141"/>
      <c r="AM1245" s="141"/>
      <c r="AN1245" s="141"/>
      <c r="AO1245" s="142"/>
    </row>
    <row r="1246" spans="2:41" ht="3.75" customHeight="1">
      <c r="B1246" s="135"/>
      <c r="I1246" s="136"/>
      <c r="J1246" s="135"/>
      <c r="M1246" s="136"/>
      <c r="N1246" s="130"/>
      <c r="O1246" s="131"/>
      <c r="P1246" s="131"/>
      <c r="Q1246" s="132"/>
      <c r="R1246" s="130"/>
      <c r="S1246" s="131"/>
      <c r="T1246" s="131"/>
      <c r="U1246" s="131"/>
      <c r="V1246" s="131"/>
      <c r="W1246" s="131"/>
      <c r="X1246" s="131"/>
      <c r="Y1246" s="131"/>
      <c r="Z1246" s="131"/>
      <c r="AA1246" s="132"/>
      <c r="AB1246" s="130"/>
      <c r="AC1246" s="131"/>
      <c r="AD1246" s="131"/>
      <c r="AE1246" s="132"/>
      <c r="AF1246" s="130"/>
      <c r="AG1246" s="131"/>
      <c r="AH1246" s="131"/>
      <c r="AI1246" s="131"/>
      <c r="AJ1246" s="131"/>
      <c r="AK1246" s="131"/>
      <c r="AL1246" s="131"/>
      <c r="AM1246" s="131"/>
      <c r="AN1246" s="131"/>
      <c r="AO1246" s="132"/>
    </row>
    <row r="1247" spans="2:41" ht="13.35" customHeight="1">
      <c r="B1247" s="135"/>
      <c r="I1247" s="136"/>
      <c r="J1247" s="135"/>
      <c r="M1247" s="136"/>
      <c r="N1247" s="135" t="s">
        <v>3990</v>
      </c>
      <c r="Q1247" s="136"/>
      <c r="R1247" s="135"/>
      <c r="S1247" s="696"/>
      <c r="T1247" s="694"/>
      <c r="V1247" s="146"/>
      <c r="W1247" s="124" t="s">
        <v>12</v>
      </c>
      <c r="X1247" s="146"/>
      <c r="Y1247" s="124" t="s">
        <v>11</v>
      </c>
      <c r="Z1247" s="146"/>
      <c r="AA1247" s="136" t="s">
        <v>364</v>
      </c>
      <c r="AB1247" s="135" t="s">
        <v>66</v>
      </c>
      <c r="AE1247" s="136"/>
      <c r="AF1247" s="135"/>
      <c r="AG1247" s="696"/>
      <c r="AH1247" s="694"/>
      <c r="AJ1247" s="146"/>
      <c r="AK1247" s="124" t="s">
        <v>12</v>
      </c>
      <c r="AL1247" s="146"/>
      <c r="AM1247" s="124" t="s">
        <v>11</v>
      </c>
      <c r="AN1247" s="146"/>
      <c r="AO1247" s="136" t="s">
        <v>364</v>
      </c>
    </row>
    <row r="1248" spans="2:41" ht="3.75" customHeight="1">
      <c r="B1248" s="135"/>
      <c r="I1248" s="136"/>
      <c r="J1248" s="135"/>
      <c r="M1248" s="136"/>
      <c r="N1248" s="140"/>
      <c r="O1248" s="141"/>
      <c r="P1248" s="141"/>
      <c r="Q1248" s="142"/>
      <c r="R1248" s="140"/>
      <c r="S1248" s="141"/>
      <c r="T1248" s="141"/>
      <c r="U1248" s="141"/>
      <c r="V1248" s="141"/>
      <c r="W1248" s="141"/>
      <c r="X1248" s="141"/>
      <c r="Y1248" s="141"/>
      <c r="Z1248" s="141"/>
      <c r="AA1248" s="142"/>
      <c r="AB1248" s="140"/>
      <c r="AC1248" s="141"/>
      <c r="AD1248" s="141"/>
      <c r="AE1248" s="142"/>
      <c r="AF1248" s="140"/>
      <c r="AG1248" s="141"/>
      <c r="AH1248" s="141"/>
      <c r="AI1248" s="141"/>
      <c r="AJ1248" s="141"/>
      <c r="AK1248" s="141"/>
      <c r="AL1248" s="141"/>
      <c r="AM1248" s="141"/>
      <c r="AN1248" s="141"/>
      <c r="AO1248" s="142"/>
    </row>
    <row r="1249" spans="2:41" ht="3.75" customHeight="1">
      <c r="B1249" s="135"/>
      <c r="I1249" s="136"/>
      <c r="J1249" s="135"/>
      <c r="M1249" s="136"/>
      <c r="N1249" s="130"/>
      <c r="O1249" s="131"/>
      <c r="P1249" s="131"/>
      <c r="Q1249" s="132"/>
      <c r="R1249" s="697">
        <f>新_変更_3!J471</f>
        <v>0</v>
      </c>
      <c r="S1249" s="684"/>
      <c r="T1249" s="684"/>
      <c r="U1249" s="684"/>
      <c r="V1249" s="684"/>
      <c r="W1249" s="684"/>
      <c r="X1249" s="684"/>
      <c r="Y1249" s="684"/>
      <c r="Z1249" s="684"/>
      <c r="AA1249" s="684"/>
      <c r="AB1249" s="684"/>
      <c r="AC1249" s="684"/>
      <c r="AD1249" s="684"/>
      <c r="AE1249" s="684"/>
      <c r="AF1249" s="684"/>
      <c r="AG1249" s="684"/>
      <c r="AH1249" s="684"/>
      <c r="AI1249" s="684"/>
      <c r="AJ1249" s="685"/>
      <c r="AK1249" s="131"/>
      <c r="AL1249" s="131"/>
      <c r="AM1249" s="131"/>
      <c r="AN1249" s="131"/>
      <c r="AO1249" s="132"/>
    </row>
    <row r="1250" spans="2:41" ht="13.35" customHeight="1">
      <c r="B1250" s="135"/>
      <c r="I1250" s="136"/>
      <c r="J1250" s="135"/>
      <c r="M1250" s="136"/>
      <c r="N1250" s="135" t="s">
        <v>8</v>
      </c>
      <c r="Q1250" s="136"/>
      <c r="R1250" s="686"/>
      <c r="S1250" s="687"/>
      <c r="T1250" s="687"/>
      <c r="U1250" s="687"/>
      <c r="V1250" s="687"/>
      <c r="W1250" s="687"/>
      <c r="X1250" s="687"/>
      <c r="Y1250" s="687"/>
      <c r="Z1250" s="687"/>
      <c r="AA1250" s="687"/>
      <c r="AB1250" s="687"/>
      <c r="AC1250" s="687"/>
      <c r="AD1250" s="687"/>
      <c r="AE1250" s="687"/>
      <c r="AF1250" s="687"/>
      <c r="AG1250" s="687"/>
      <c r="AH1250" s="687"/>
      <c r="AI1250" s="687"/>
      <c r="AJ1250" s="688"/>
      <c r="AL1250" s="147" t="s">
        <v>13</v>
      </c>
      <c r="AM1250" s="124" t="s">
        <v>29</v>
      </c>
      <c r="AO1250" s="136"/>
    </row>
    <row r="1251" spans="2:41" ht="3.75" customHeight="1">
      <c r="B1251" s="135"/>
      <c r="I1251" s="136"/>
      <c r="J1251" s="135"/>
      <c r="M1251" s="136"/>
      <c r="N1251" s="140"/>
      <c r="O1251" s="141"/>
      <c r="P1251" s="141"/>
      <c r="Q1251" s="142"/>
      <c r="R1251" s="689"/>
      <c r="S1251" s="690"/>
      <c r="T1251" s="690"/>
      <c r="U1251" s="690"/>
      <c r="V1251" s="690"/>
      <c r="W1251" s="690"/>
      <c r="X1251" s="690"/>
      <c r="Y1251" s="690"/>
      <c r="Z1251" s="690"/>
      <c r="AA1251" s="690"/>
      <c r="AB1251" s="690"/>
      <c r="AC1251" s="690"/>
      <c r="AD1251" s="690"/>
      <c r="AE1251" s="690"/>
      <c r="AF1251" s="690"/>
      <c r="AG1251" s="690"/>
      <c r="AH1251" s="690"/>
      <c r="AI1251" s="690"/>
      <c r="AJ1251" s="691"/>
      <c r="AK1251" s="141"/>
      <c r="AL1251" s="141"/>
      <c r="AM1251" s="141"/>
      <c r="AN1251" s="141"/>
      <c r="AO1251" s="142"/>
    </row>
    <row r="1252" spans="2:41" ht="3.75" hidden="1" customHeight="1">
      <c r="B1252" s="135"/>
      <c r="I1252" s="136"/>
      <c r="J1252" s="135"/>
      <c r="M1252" s="136"/>
      <c r="N1252" s="644"/>
      <c r="O1252" s="645"/>
      <c r="P1252" s="645"/>
      <c r="Q1252" s="646"/>
      <c r="R1252" s="679"/>
      <c r="S1252" s="671"/>
      <c r="T1252" s="671"/>
      <c r="U1252" s="671"/>
      <c r="V1252" s="671"/>
      <c r="W1252" s="671"/>
      <c r="X1252" s="671"/>
      <c r="Y1252" s="671"/>
      <c r="Z1252" s="671"/>
      <c r="AA1252" s="671"/>
      <c r="AB1252" s="671"/>
      <c r="AC1252" s="671"/>
      <c r="AD1252" s="671"/>
      <c r="AE1252" s="671"/>
      <c r="AF1252" s="671"/>
      <c r="AG1252" s="671"/>
      <c r="AH1252" s="671"/>
      <c r="AI1252" s="671"/>
      <c r="AJ1252" s="671"/>
      <c r="AK1252" s="671"/>
      <c r="AL1252" s="671"/>
      <c r="AM1252" s="671"/>
      <c r="AN1252" s="671"/>
      <c r="AO1252" s="672"/>
    </row>
    <row r="1253" spans="2:41" ht="13.35" hidden="1" customHeight="1">
      <c r="B1253" s="135"/>
      <c r="I1253" s="136"/>
      <c r="J1253" s="135"/>
      <c r="M1253" s="136"/>
      <c r="N1253" s="629" t="s">
        <v>61</v>
      </c>
      <c r="O1253" s="630"/>
      <c r="P1253" s="630"/>
      <c r="Q1253" s="632"/>
      <c r="R1253" s="673"/>
      <c r="S1253" s="674"/>
      <c r="T1253" s="674"/>
      <c r="U1253" s="674"/>
      <c r="V1253" s="674"/>
      <c r="W1253" s="674"/>
      <c r="X1253" s="674"/>
      <c r="Y1253" s="674"/>
      <c r="Z1253" s="674"/>
      <c r="AA1253" s="674"/>
      <c r="AB1253" s="674"/>
      <c r="AC1253" s="674"/>
      <c r="AD1253" s="674"/>
      <c r="AE1253" s="674"/>
      <c r="AF1253" s="674"/>
      <c r="AG1253" s="674"/>
      <c r="AH1253" s="674"/>
      <c r="AI1253" s="674"/>
      <c r="AJ1253" s="674"/>
      <c r="AK1253" s="674"/>
      <c r="AL1253" s="674"/>
      <c r="AM1253" s="674"/>
      <c r="AN1253" s="674"/>
      <c r="AO1253" s="675"/>
    </row>
    <row r="1254" spans="2:41" ht="3.75" hidden="1" customHeight="1">
      <c r="B1254" s="135"/>
      <c r="I1254" s="136"/>
      <c r="J1254" s="135"/>
      <c r="M1254" s="136"/>
      <c r="N1254" s="629"/>
      <c r="O1254" s="630"/>
      <c r="P1254" s="630"/>
      <c r="Q1254" s="632"/>
      <c r="R1254" s="676"/>
      <c r="S1254" s="677"/>
      <c r="T1254" s="677"/>
      <c r="U1254" s="677"/>
      <c r="V1254" s="677"/>
      <c r="W1254" s="677"/>
      <c r="X1254" s="677"/>
      <c r="Y1254" s="677"/>
      <c r="Z1254" s="677"/>
      <c r="AA1254" s="677"/>
      <c r="AB1254" s="677"/>
      <c r="AC1254" s="677"/>
      <c r="AD1254" s="677"/>
      <c r="AE1254" s="677"/>
      <c r="AF1254" s="677"/>
      <c r="AG1254" s="677"/>
      <c r="AH1254" s="677"/>
      <c r="AI1254" s="677"/>
      <c r="AJ1254" s="677"/>
      <c r="AK1254" s="677"/>
      <c r="AL1254" s="677"/>
      <c r="AM1254" s="677"/>
      <c r="AN1254" s="677"/>
      <c r="AO1254" s="678"/>
    </row>
    <row r="1255" spans="2:41" ht="3.75" hidden="1" customHeight="1">
      <c r="B1255" s="135"/>
      <c r="I1255" s="136"/>
      <c r="J1255" s="135"/>
      <c r="N1255" s="644"/>
      <c r="O1255" s="645"/>
      <c r="P1255" s="645"/>
      <c r="Q1255" s="646"/>
      <c r="R1255" s="630"/>
      <c r="S1255" s="630"/>
      <c r="T1255" s="630"/>
      <c r="U1255" s="698"/>
      <c r="V1255" s="699"/>
      <c r="W1255" s="699"/>
      <c r="X1255" s="700"/>
      <c r="Y1255" s="645"/>
      <c r="Z1255" s="707"/>
      <c r="AA1255" s="699"/>
      <c r="AB1255" s="699"/>
      <c r="AC1255" s="708"/>
      <c r="AD1255" s="630"/>
      <c r="AE1255" s="630"/>
      <c r="AF1255" s="630"/>
      <c r="AG1255" s="679"/>
      <c r="AH1255" s="671"/>
      <c r="AI1255" s="671"/>
      <c r="AJ1255" s="671"/>
      <c r="AK1255" s="671"/>
      <c r="AL1255" s="671"/>
      <c r="AM1255" s="671"/>
      <c r="AN1255" s="671"/>
      <c r="AO1255" s="672"/>
    </row>
    <row r="1256" spans="2:41" ht="13.35" hidden="1" customHeight="1">
      <c r="B1256" s="135"/>
      <c r="I1256" s="136"/>
      <c r="J1256" s="135"/>
      <c r="N1256" s="629"/>
      <c r="O1256" s="630"/>
      <c r="P1256" s="630"/>
      <c r="Q1256" s="632"/>
      <c r="R1256" s="630" t="s">
        <v>15</v>
      </c>
      <c r="S1256" s="630"/>
      <c r="T1256" s="630"/>
      <c r="U1256" s="701"/>
      <c r="V1256" s="702"/>
      <c r="W1256" s="702"/>
      <c r="X1256" s="703"/>
      <c r="Y1256" s="662" t="s">
        <v>359</v>
      </c>
      <c r="Z1256" s="709"/>
      <c r="AA1256" s="702"/>
      <c r="AB1256" s="702"/>
      <c r="AC1256" s="710"/>
      <c r="AD1256" s="630" t="s">
        <v>56</v>
      </c>
      <c r="AE1256" s="630"/>
      <c r="AF1256" s="630"/>
      <c r="AG1256" s="673"/>
      <c r="AH1256" s="674"/>
      <c r="AI1256" s="674"/>
      <c r="AJ1256" s="674"/>
      <c r="AK1256" s="674"/>
      <c r="AL1256" s="674"/>
      <c r="AM1256" s="674"/>
      <c r="AN1256" s="674"/>
      <c r="AO1256" s="675"/>
    </row>
    <row r="1257" spans="2:41" ht="3.75" hidden="1" customHeight="1">
      <c r="B1257" s="135"/>
      <c r="I1257" s="136"/>
      <c r="J1257" s="135"/>
      <c r="N1257" s="629"/>
      <c r="O1257" s="630"/>
      <c r="P1257" s="630"/>
      <c r="Q1257" s="632"/>
      <c r="R1257" s="639"/>
      <c r="S1257" s="639"/>
      <c r="T1257" s="639"/>
      <c r="U1257" s="704"/>
      <c r="V1257" s="705"/>
      <c r="W1257" s="705"/>
      <c r="X1257" s="706"/>
      <c r="Y1257" s="639"/>
      <c r="Z1257" s="711"/>
      <c r="AA1257" s="705"/>
      <c r="AB1257" s="705"/>
      <c r="AC1257" s="712"/>
      <c r="AD1257" s="639"/>
      <c r="AE1257" s="639"/>
      <c r="AF1257" s="639"/>
      <c r="AG1257" s="676"/>
      <c r="AH1257" s="677"/>
      <c r="AI1257" s="677"/>
      <c r="AJ1257" s="677"/>
      <c r="AK1257" s="677"/>
      <c r="AL1257" s="677"/>
      <c r="AM1257" s="677"/>
      <c r="AN1257" s="677"/>
      <c r="AO1257" s="678"/>
    </row>
    <row r="1258" spans="2:41" ht="3.75" hidden="1" customHeight="1">
      <c r="B1258" s="135"/>
      <c r="I1258" s="136"/>
      <c r="J1258" s="135"/>
      <c r="N1258" s="629"/>
      <c r="O1258" s="630"/>
      <c r="P1258" s="630"/>
      <c r="Q1258" s="632"/>
      <c r="R1258" s="645"/>
      <c r="S1258" s="645"/>
      <c r="T1258" s="646"/>
      <c r="U1258" s="679"/>
      <c r="V1258" s="671"/>
      <c r="W1258" s="671"/>
      <c r="X1258" s="671"/>
      <c r="Y1258" s="671"/>
      <c r="Z1258" s="671"/>
      <c r="AA1258" s="671"/>
      <c r="AB1258" s="671"/>
      <c r="AC1258" s="672"/>
      <c r="AD1258" s="644"/>
      <c r="AE1258" s="645"/>
      <c r="AF1258" s="646"/>
      <c r="AG1258" s="679"/>
      <c r="AH1258" s="671"/>
      <c r="AI1258" s="671"/>
      <c r="AJ1258" s="671"/>
      <c r="AK1258" s="671"/>
      <c r="AL1258" s="671"/>
      <c r="AM1258" s="671"/>
      <c r="AN1258" s="671"/>
      <c r="AO1258" s="672"/>
    </row>
    <row r="1259" spans="2:41" ht="13.35" hidden="1" customHeight="1">
      <c r="B1259" s="135"/>
      <c r="I1259" s="136"/>
      <c r="N1259" s="629" t="s">
        <v>23</v>
      </c>
      <c r="O1259" s="630"/>
      <c r="P1259" s="630"/>
      <c r="Q1259" s="632"/>
      <c r="R1259" s="630" t="s">
        <v>17</v>
      </c>
      <c r="S1259" s="630"/>
      <c r="T1259" s="632"/>
      <c r="U1259" s="673"/>
      <c r="V1259" s="674"/>
      <c r="W1259" s="674"/>
      <c r="X1259" s="674"/>
      <c r="Y1259" s="674"/>
      <c r="Z1259" s="674"/>
      <c r="AA1259" s="674"/>
      <c r="AB1259" s="674"/>
      <c r="AC1259" s="675"/>
      <c r="AD1259" s="629" t="s">
        <v>18</v>
      </c>
      <c r="AE1259" s="630"/>
      <c r="AF1259" s="632"/>
      <c r="AG1259" s="673"/>
      <c r="AH1259" s="674"/>
      <c r="AI1259" s="674"/>
      <c r="AJ1259" s="674"/>
      <c r="AK1259" s="674"/>
      <c r="AL1259" s="674"/>
      <c r="AM1259" s="674"/>
      <c r="AN1259" s="674"/>
      <c r="AO1259" s="675"/>
    </row>
    <row r="1260" spans="2:41" ht="3.75" hidden="1" customHeight="1">
      <c r="B1260" s="135"/>
      <c r="I1260" s="136"/>
      <c r="J1260" s="135"/>
      <c r="N1260" s="629"/>
      <c r="O1260" s="630"/>
      <c r="P1260" s="630"/>
      <c r="Q1260" s="632"/>
      <c r="R1260" s="639"/>
      <c r="S1260" s="639"/>
      <c r="T1260" s="640"/>
      <c r="U1260" s="676"/>
      <c r="V1260" s="677"/>
      <c r="W1260" s="677"/>
      <c r="X1260" s="677"/>
      <c r="Y1260" s="677"/>
      <c r="Z1260" s="677"/>
      <c r="AA1260" s="677"/>
      <c r="AB1260" s="677"/>
      <c r="AC1260" s="678"/>
      <c r="AD1260" s="638"/>
      <c r="AE1260" s="639"/>
      <c r="AF1260" s="640"/>
      <c r="AG1260" s="676"/>
      <c r="AH1260" s="677"/>
      <c r="AI1260" s="677"/>
      <c r="AJ1260" s="677"/>
      <c r="AK1260" s="677"/>
      <c r="AL1260" s="677"/>
      <c r="AM1260" s="677"/>
      <c r="AN1260" s="677"/>
      <c r="AO1260" s="678"/>
    </row>
    <row r="1261" spans="2:41" ht="3.75" hidden="1" customHeight="1">
      <c r="B1261" s="135"/>
      <c r="I1261" s="136"/>
      <c r="J1261" s="135"/>
      <c r="N1261" s="629"/>
      <c r="O1261" s="630"/>
      <c r="P1261" s="630"/>
      <c r="Q1261" s="632"/>
      <c r="R1261" s="645"/>
      <c r="S1261" s="645"/>
      <c r="T1261" s="646"/>
      <c r="U1261" s="679"/>
      <c r="V1261" s="671"/>
      <c r="W1261" s="671"/>
      <c r="X1261" s="671"/>
      <c r="Y1261" s="671"/>
      <c r="Z1261" s="671"/>
      <c r="AA1261" s="671"/>
      <c r="AB1261" s="671"/>
      <c r="AC1261" s="672"/>
      <c r="AD1261" s="644"/>
      <c r="AE1261" s="645"/>
      <c r="AF1261" s="646"/>
      <c r="AG1261" s="679"/>
      <c r="AH1261" s="671"/>
      <c r="AI1261" s="671"/>
      <c r="AJ1261" s="671"/>
      <c r="AK1261" s="671"/>
      <c r="AL1261" s="671"/>
      <c r="AM1261" s="671"/>
      <c r="AN1261" s="671"/>
      <c r="AO1261" s="672"/>
    </row>
    <row r="1262" spans="2:41" ht="13.35" hidden="1" customHeight="1">
      <c r="B1262" s="135"/>
      <c r="I1262" s="136"/>
      <c r="J1262" s="135"/>
      <c r="N1262" s="629"/>
      <c r="O1262" s="630"/>
      <c r="P1262" s="630"/>
      <c r="Q1262" s="632"/>
      <c r="R1262" s="630" t="s">
        <v>19</v>
      </c>
      <c r="S1262" s="630"/>
      <c r="T1262" s="632"/>
      <c r="U1262" s="673"/>
      <c r="V1262" s="674"/>
      <c r="W1262" s="674"/>
      <c r="X1262" s="674"/>
      <c r="Y1262" s="674"/>
      <c r="Z1262" s="674"/>
      <c r="AA1262" s="674"/>
      <c r="AB1262" s="674"/>
      <c r="AC1262" s="675"/>
      <c r="AD1262" s="629" t="s">
        <v>20</v>
      </c>
      <c r="AE1262" s="630"/>
      <c r="AF1262" s="632"/>
      <c r="AG1262" s="673"/>
      <c r="AH1262" s="674"/>
      <c r="AI1262" s="674"/>
      <c r="AJ1262" s="674"/>
      <c r="AK1262" s="674"/>
      <c r="AL1262" s="674"/>
      <c r="AM1262" s="674"/>
      <c r="AN1262" s="674"/>
      <c r="AO1262" s="675"/>
    </row>
    <row r="1263" spans="2:41" ht="3.75" hidden="1" customHeight="1">
      <c r="B1263" s="135"/>
      <c r="I1263" s="136"/>
      <c r="J1263" s="135"/>
      <c r="N1263" s="638"/>
      <c r="O1263" s="639"/>
      <c r="P1263" s="639"/>
      <c r="Q1263" s="640"/>
      <c r="R1263" s="639"/>
      <c r="S1263" s="639"/>
      <c r="T1263" s="640"/>
      <c r="U1263" s="676"/>
      <c r="V1263" s="677"/>
      <c r="W1263" s="677"/>
      <c r="X1263" s="677"/>
      <c r="Y1263" s="677"/>
      <c r="Z1263" s="677"/>
      <c r="AA1263" s="677"/>
      <c r="AB1263" s="677"/>
      <c r="AC1263" s="678"/>
      <c r="AD1263" s="638"/>
      <c r="AE1263" s="639"/>
      <c r="AF1263" s="640"/>
      <c r="AG1263" s="676"/>
      <c r="AH1263" s="677"/>
      <c r="AI1263" s="677"/>
      <c r="AJ1263" s="677"/>
      <c r="AK1263" s="677"/>
      <c r="AL1263" s="677"/>
      <c r="AM1263" s="677"/>
      <c r="AN1263" s="677"/>
      <c r="AO1263" s="678"/>
    </row>
    <row r="1264" spans="2:41" ht="3.75" hidden="1" customHeight="1">
      <c r="B1264" s="135"/>
      <c r="I1264" s="136"/>
      <c r="J1264" s="135"/>
      <c r="M1264" s="136"/>
      <c r="N1264" s="629"/>
      <c r="O1264" s="630"/>
      <c r="P1264" s="630"/>
      <c r="Q1264" s="632"/>
      <c r="R1264" s="644"/>
      <c r="S1264" s="645"/>
      <c r="T1264" s="645"/>
      <c r="U1264" s="645"/>
      <c r="V1264" s="645"/>
      <c r="W1264" s="645"/>
      <c r="X1264" s="645"/>
      <c r="Y1264" s="645"/>
      <c r="Z1264" s="645"/>
      <c r="AA1264" s="645"/>
      <c r="AB1264" s="645"/>
      <c r="AC1264" s="645"/>
      <c r="AD1264" s="645"/>
      <c r="AE1264" s="645"/>
      <c r="AF1264" s="645"/>
      <c r="AG1264" s="645"/>
      <c r="AH1264" s="645"/>
      <c r="AI1264" s="645"/>
      <c r="AJ1264" s="645"/>
      <c r="AK1264" s="645"/>
      <c r="AL1264" s="645"/>
      <c r="AM1264" s="645"/>
      <c r="AN1264" s="645"/>
      <c r="AO1264" s="646"/>
    </row>
    <row r="1265" spans="2:41" ht="13.35" hidden="1" customHeight="1">
      <c r="B1265" s="135"/>
      <c r="I1265" s="136"/>
      <c r="J1265" s="135"/>
      <c r="M1265" s="136"/>
      <c r="N1265" s="629" t="s">
        <v>111</v>
      </c>
      <c r="O1265" s="630"/>
      <c r="P1265" s="630"/>
      <c r="Q1265" s="632"/>
      <c r="R1265" s="629"/>
      <c r="S1265" s="680"/>
      <c r="T1265" s="681"/>
      <c r="U1265" s="630"/>
      <c r="V1265" s="647"/>
      <c r="W1265" s="630" t="s">
        <v>12</v>
      </c>
      <c r="X1265" s="647"/>
      <c r="Y1265" s="630" t="s">
        <v>11</v>
      </c>
      <c r="Z1265" s="647"/>
      <c r="AA1265" s="630" t="s">
        <v>364</v>
      </c>
      <c r="AB1265" s="630"/>
      <c r="AC1265" s="630"/>
      <c r="AD1265" s="630"/>
      <c r="AE1265" s="630"/>
      <c r="AF1265" s="630"/>
      <c r="AG1265" s="630"/>
      <c r="AH1265" s="630"/>
      <c r="AI1265" s="630"/>
      <c r="AJ1265" s="630"/>
      <c r="AK1265" s="630"/>
      <c r="AL1265" s="630"/>
      <c r="AM1265" s="630"/>
      <c r="AN1265" s="630"/>
      <c r="AO1265" s="632"/>
    </row>
    <row r="1266" spans="2:41" ht="3.75" hidden="1" customHeight="1">
      <c r="B1266" s="135"/>
      <c r="I1266" s="136"/>
      <c r="J1266" s="135"/>
      <c r="M1266" s="136"/>
      <c r="N1266" s="629"/>
      <c r="O1266" s="630"/>
      <c r="P1266" s="630"/>
      <c r="Q1266" s="632"/>
      <c r="R1266" s="629"/>
      <c r="S1266" s="630"/>
      <c r="T1266" s="630"/>
      <c r="U1266" s="630"/>
      <c r="V1266" s="630"/>
      <c r="W1266" s="630"/>
      <c r="X1266" s="630"/>
      <c r="Y1266" s="630"/>
      <c r="Z1266" s="630"/>
      <c r="AA1266" s="630"/>
      <c r="AB1266" s="630"/>
      <c r="AC1266" s="630"/>
      <c r="AD1266" s="630"/>
      <c r="AE1266" s="630"/>
      <c r="AF1266" s="630"/>
      <c r="AG1266" s="630"/>
      <c r="AH1266" s="630"/>
      <c r="AI1266" s="630"/>
      <c r="AJ1266" s="630"/>
      <c r="AK1266" s="630"/>
      <c r="AL1266" s="630"/>
      <c r="AM1266" s="630"/>
      <c r="AN1266" s="630"/>
      <c r="AO1266" s="632"/>
    </row>
    <row r="1267" spans="2:41" ht="3.75" hidden="1" customHeight="1">
      <c r="B1267" s="135"/>
      <c r="I1267" s="136"/>
      <c r="J1267" s="135"/>
      <c r="M1267" s="136"/>
      <c r="N1267" s="644"/>
      <c r="O1267" s="645"/>
      <c r="P1267" s="645"/>
      <c r="Q1267" s="645"/>
      <c r="R1267" s="713"/>
      <c r="S1267" s="716"/>
      <c r="T1267" s="645"/>
      <c r="U1267" s="698"/>
      <c r="V1267" s="644"/>
      <c r="W1267" s="645"/>
      <c r="X1267" s="645"/>
      <c r="Y1267" s="645"/>
      <c r="Z1267" s="645"/>
      <c r="AA1267" s="645"/>
      <c r="AB1267" s="645"/>
      <c r="AC1267" s="645"/>
      <c r="AD1267" s="645"/>
      <c r="AE1267" s="645"/>
      <c r="AF1267" s="645"/>
      <c r="AG1267" s="645"/>
      <c r="AH1267" s="649"/>
      <c r="AI1267" s="649"/>
      <c r="AJ1267" s="645"/>
      <c r="AK1267" s="651"/>
      <c r="AL1267" s="645"/>
      <c r="AM1267" s="645"/>
      <c r="AN1267" s="645"/>
      <c r="AO1267" s="646"/>
    </row>
    <row r="1268" spans="2:41" ht="13.35" hidden="1" customHeight="1">
      <c r="B1268" s="135"/>
      <c r="I1268" s="136"/>
      <c r="J1268" s="135"/>
      <c r="M1268" s="136"/>
      <c r="N1268" s="629" t="s">
        <v>30</v>
      </c>
      <c r="O1268" s="630"/>
      <c r="P1268" s="630"/>
      <c r="Q1268" s="630"/>
      <c r="R1268" s="714"/>
      <c r="S1268" s="717"/>
      <c r="T1268" s="630" t="s">
        <v>388</v>
      </c>
      <c r="U1268" s="701"/>
      <c r="V1268" s="629" t="s">
        <v>112</v>
      </c>
      <c r="W1268" s="630"/>
      <c r="X1268" s="630"/>
      <c r="Y1268" s="630"/>
      <c r="Z1268" s="630"/>
      <c r="AA1268" s="630"/>
      <c r="AB1268" s="630"/>
      <c r="AC1268" s="630"/>
      <c r="AD1268" s="630"/>
      <c r="AE1268" s="630"/>
      <c r="AF1268" s="630"/>
      <c r="AG1268" s="630"/>
      <c r="AH1268" s="636"/>
      <c r="AI1268" s="636"/>
      <c r="AJ1268" s="630"/>
      <c r="AK1268" s="654"/>
      <c r="AL1268" s="630"/>
      <c r="AM1268" s="630"/>
      <c r="AN1268" s="630"/>
      <c r="AO1268" s="632"/>
    </row>
    <row r="1269" spans="2:41" ht="3.75" hidden="1" customHeight="1">
      <c r="B1269" s="135"/>
      <c r="I1269" s="136"/>
      <c r="J1269" s="135"/>
      <c r="M1269" s="136"/>
      <c r="N1269" s="629"/>
      <c r="O1269" s="630"/>
      <c r="P1269" s="630"/>
      <c r="Q1269" s="630"/>
      <c r="R1269" s="715"/>
      <c r="S1269" s="718"/>
      <c r="T1269" s="639"/>
      <c r="U1269" s="704"/>
      <c r="V1269" s="638"/>
      <c r="W1269" s="639"/>
      <c r="X1269" s="639"/>
      <c r="Y1269" s="639"/>
      <c r="Z1269" s="639"/>
      <c r="AA1269" s="639"/>
      <c r="AB1269" s="639"/>
      <c r="AC1269" s="639"/>
      <c r="AD1269" s="639"/>
      <c r="AE1269" s="639"/>
      <c r="AF1269" s="639"/>
      <c r="AG1269" s="639"/>
      <c r="AH1269" s="642"/>
      <c r="AI1269" s="642"/>
      <c r="AJ1269" s="639"/>
      <c r="AK1269" s="657"/>
      <c r="AL1269" s="639"/>
      <c r="AM1269" s="639"/>
      <c r="AN1269" s="639"/>
      <c r="AO1269" s="640"/>
    </row>
    <row r="1270" spans="2:41" ht="3.75" hidden="1" customHeight="1">
      <c r="B1270" s="135"/>
      <c r="I1270" s="136"/>
      <c r="J1270" s="135"/>
      <c r="M1270" s="136"/>
      <c r="N1270" s="644"/>
      <c r="O1270" s="645"/>
      <c r="P1270" s="645"/>
      <c r="Q1270" s="646"/>
      <c r="R1270" s="670"/>
      <c r="S1270" s="671"/>
      <c r="T1270" s="671"/>
      <c r="U1270" s="672"/>
      <c r="V1270" s="673"/>
      <c r="W1270" s="675"/>
      <c r="X1270" s="679"/>
      <c r="Y1270" s="671"/>
      <c r="Z1270" s="671"/>
      <c r="AA1270" s="672"/>
      <c r="AB1270" s="630"/>
      <c r="AC1270" s="630"/>
      <c r="AD1270" s="630"/>
      <c r="AE1270" s="630"/>
      <c r="AF1270" s="630"/>
      <c r="AG1270" s="630"/>
      <c r="AH1270" s="630"/>
      <c r="AI1270" s="645"/>
      <c r="AJ1270" s="630"/>
      <c r="AK1270" s="630"/>
      <c r="AL1270" s="630"/>
      <c r="AM1270" s="630"/>
      <c r="AN1270" s="630"/>
      <c r="AO1270" s="632"/>
    </row>
    <row r="1271" spans="2:41" ht="13.35" hidden="1" customHeight="1">
      <c r="B1271" s="135"/>
      <c r="I1271" s="136"/>
      <c r="J1271" s="135"/>
      <c r="M1271" s="136"/>
      <c r="N1271" s="629" t="s">
        <v>114</v>
      </c>
      <c r="O1271" s="630"/>
      <c r="P1271" s="630"/>
      <c r="Q1271" s="632"/>
      <c r="R1271" s="673"/>
      <c r="S1271" s="674"/>
      <c r="T1271" s="674"/>
      <c r="U1271" s="675"/>
      <c r="V1271" s="673"/>
      <c r="W1271" s="675"/>
      <c r="X1271" s="673"/>
      <c r="Y1271" s="674"/>
      <c r="Z1271" s="674"/>
      <c r="AA1271" s="675"/>
      <c r="AB1271" s="668" t="s">
        <v>171</v>
      </c>
      <c r="AC1271" s="630"/>
      <c r="AD1271" s="630"/>
      <c r="AE1271" s="630"/>
      <c r="AF1271" s="630"/>
      <c r="AG1271" s="630"/>
      <c r="AH1271" s="630"/>
      <c r="AI1271" s="630"/>
      <c r="AJ1271" s="630"/>
      <c r="AK1271" s="630"/>
      <c r="AL1271" s="630"/>
      <c r="AM1271" s="630"/>
      <c r="AN1271" s="630"/>
      <c r="AO1271" s="632"/>
    </row>
    <row r="1272" spans="2:41" ht="3.75" hidden="1" customHeight="1">
      <c r="B1272" s="135"/>
      <c r="I1272" s="136"/>
      <c r="J1272" s="135"/>
      <c r="M1272" s="136"/>
      <c r="N1272" s="629"/>
      <c r="O1272" s="630"/>
      <c r="P1272" s="630"/>
      <c r="Q1272" s="632"/>
      <c r="R1272" s="676"/>
      <c r="S1272" s="677"/>
      <c r="T1272" s="677"/>
      <c r="U1272" s="678"/>
      <c r="V1272" s="676"/>
      <c r="W1272" s="678"/>
      <c r="X1272" s="676"/>
      <c r="Y1272" s="677"/>
      <c r="Z1272" s="677"/>
      <c r="AA1272" s="678"/>
      <c r="AB1272" s="639"/>
      <c r="AC1272" s="639"/>
      <c r="AD1272" s="639"/>
      <c r="AE1272" s="639"/>
      <c r="AF1272" s="639"/>
      <c r="AG1272" s="639"/>
      <c r="AH1272" s="639"/>
      <c r="AI1272" s="639"/>
      <c r="AJ1272" s="639"/>
      <c r="AK1272" s="639"/>
      <c r="AL1272" s="639"/>
      <c r="AM1272" s="639"/>
      <c r="AN1272" s="639"/>
      <c r="AO1272" s="640"/>
    </row>
    <row r="1273" spans="2:41" ht="3.75" hidden="1" customHeight="1">
      <c r="B1273" s="135"/>
      <c r="I1273" s="136"/>
      <c r="J1273" s="135"/>
      <c r="M1273" s="136"/>
      <c r="N1273" s="644"/>
      <c r="O1273" s="645"/>
      <c r="P1273" s="645"/>
      <c r="Q1273" s="645"/>
      <c r="R1273" s="644"/>
      <c r="S1273" s="645"/>
      <c r="T1273" s="645"/>
      <c r="U1273" s="645"/>
      <c r="V1273" s="645"/>
      <c r="W1273" s="645"/>
      <c r="X1273" s="645"/>
      <c r="Y1273" s="645"/>
      <c r="Z1273" s="645"/>
      <c r="AA1273" s="646"/>
      <c r="AB1273" s="644"/>
      <c r="AC1273" s="630"/>
      <c r="AD1273" s="630"/>
      <c r="AE1273" s="630"/>
      <c r="AF1273" s="630"/>
      <c r="AG1273" s="630"/>
      <c r="AH1273" s="630"/>
      <c r="AI1273" s="632"/>
      <c r="AJ1273" s="644"/>
      <c r="AK1273" s="645"/>
      <c r="AL1273" s="645"/>
      <c r="AM1273" s="645"/>
      <c r="AN1273" s="645"/>
      <c r="AO1273" s="646"/>
    </row>
    <row r="1274" spans="2:41" ht="13.35" hidden="1" customHeight="1">
      <c r="B1274" s="135"/>
      <c r="I1274" s="136"/>
      <c r="J1274" s="135"/>
      <c r="M1274" s="136"/>
      <c r="N1274" s="629" t="s">
        <v>115</v>
      </c>
      <c r="O1274" s="630"/>
      <c r="P1274" s="630"/>
      <c r="Q1274" s="630"/>
      <c r="R1274" s="629"/>
      <c r="S1274" s="680"/>
      <c r="T1274" s="681"/>
      <c r="U1274" s="630"/>
      <c r="V1274" s="647"/>
      <c r="W1274" s="630" t="s">
        <v>12</v>
      </c>
      <c r="X1274" s="647"/>
      <c r="Y1274" s="630" t="s">
        <v>11</v>
      </c>
      <c r="Z1274" s="647"/>
      <c r="AA1274" s="630" t="s">
        <v>364</v>
      </c>
      <c r="AB1274" s="629" t="s">
        <v>170</v>
      </c>
      <c r="AC1274" s="630"/>
      <c r="AD1274" s="630"/>
      <c r="AE1274" s="630"/>
      <c r="AF1274" s="630"/>
      <c r="AG1274" s="630"/>
      <c r="AH1274" s="630"/>
      <c r="AI1274" s="632"/>
      <c r="AJ1274" s="629"/>
      <c r="AK1274" s="680"/>
      <c r="AL1274" s="682"/>
      <c r="AM1274" s="682"/>
      <c r="AN1274" s="682"/>
      <c r="AO1274" s="681"/>
    </row>
    <row r="1275" spans="2:41" ht="3.75" hidden="1" customHeight="1">
      <c r="B1275" s="135"/>
      <c r="I1275" s="136"/>
      <c r="J1275" s="135"/>
      <c r="M1275" s="136"/>
      <c r="N1275" s="629"/>
      <c r="O1275" s="630"/>
      <c r="P1275" s="630"/>
      <c r="Q1275" s="630"/>
      <c r="R1275" s="638"/>
      <c r="S1275" s="639"/>
      <c r="T1275" s="639"/>
      <c r="U1275" s="639"/>
      <c r="V1275" s="639"/>
      <c r="W1275" s="639"/>
      <c r="X1275" s="639"/>
      <c r="Y1275" s="639"/>
      <c r="Z1275" s="639"/>
      <c r="AA1275" s="640"/>
      <c r="AB1275" s="638"/>
      <c r="AC1275" s="639"/>
      <c r="AD1275" s="639"/>
      <c r="AE1275" s="639"/>
      <c r="AF1275" s="639"/>
      <c r="AG1275" s="639"/>
      <c r="AH1275" s="639"/>
      <c r="AI1275" s="640"/>
      <c r="AJ1275" s="638"/>
      <c r="AK1275" s="639"/>
      <c r="AL1275" s="639"/>
      <c r="AM1275" s="639"/>
      <c r="AN1275" s="639"/>
      <c r="AO1275" s="640"/>
    </row>
    <row r="1276" spans="2:41" ht="3.75" customHeight="1">
      <c r="B1276" s="135"/>
      <c r="I1276" s="136"/>
      <c r="J1276" s="135"/>
      <c r="M1276" s="136"/>
      <c r="N1276" s="130"/>
      <c r="O1276" s="131"/>
      <c r="P1276" s="131"/>
      <c r="Q1276" s="132"/>
      <c r="R1276" s="683" t="str" cm="1">
        <f t="array" ref="R1276">IF(新_変更_3!AL4712&lt;&gt;"",AND(新_変更_3!J470:AB476=新_変更_3!AL470:BD476),"")</f>
        <v/>
      </c>
      <c r="S1276" s="684"/>
      <c r="T1276" s="684"/>
      <c r="U1276" s="684"/>
      <c r="V1276" s="684"/>
      <c r="W1276" s="684"/>
      <c r="X1276" s="684"/>
      <c r="Y1276" s="684"/>
      <c r="Z1276" s="684"/>
      <c r="AA1276" s="684"/>
      <c r="AB1276" s="684"/>
      <c r="AC1276" s="684"/>
      <c r="AD1276" s="684"/>
      <c r="AE1276" s="684"/>
      <c r="AF1276" s="684"/>
      <c r="AG1276" s="684"/>
      <c r="AH1276" s="684"/>
      <c r="AI1276" s="684"/>
      <c r="AJ1276" s="684"/>
      <c r="AK1276" s="684"/>
      <c r="AL1276" s="684"/>
      <c r="AM1276" s="684"/>
      <c r="AN1276" s="684"/>
      <c r="AO1276" s="685"/>
    </row>
    <row r="1277" spans="2:41" ht="13.35" customHeight="1">
      <c r="B1277" s="135"/>
      <c r="I1277" s="136"/>
      <c r="J1277" s="135"/>
      <c r="M1277" s="136"/>
      <c r="N1277" s="135" t="s">
        <v>32</v>
      </c>
      <c r="Q1277" s="136"/>
      <c r="R1277" s="686"/>
      <c r="S1277" s="687"/>
      <c r="T1277" s="687"/>
      <c r="U1277" s="687"/>
      <c r="V1277" s="687"/>
      <c r="W1277" s="687"/>
      <c r="X1277" s="687"/>
      <c r="Y1277" s="687"/>
      <c r="Z1277" s="687"/>
      <c r="AA1277" s="687"/>
      <c r="AB1277" s="687"/>
      <c r="AC1277" s="687"/>
      <c r="AD1277" s="687"/>
      <c r="AE1277" s="687"/>
      <c r="AF1277" s="687"/>
      <c r="AG1277" s="687"/>
      <c r="AH1277" s="687"/>
      <c r="AI1277" s="687"/>
      <c r="AJ1277" s="687"/>
      <c r="AK1277" s="687"/>
      <c r="AL1277" s="687"/>
      <c r="AM1277" s="687"/>
      <c r="AN1277" s="687"/>
      <c r="AO1277" s="688"/>
    </row>
    <row r="1278" spans="2:41" ht="3.75" customHeight="1">
      <c r="B1278" s="135"/>
      <c r="I1278" s="136"/>
      <c r="J1278" s="135"/>
      <c r="M1278" s="136"/>
      <c r="N1278" s="140"/>
      <c r="O1278" s="141"/>
      <c r="P1278" s="141"/>
      <c r="Q1278" s="142"/>
      <c r="R1278" s="689"/>
      <c r="S1278" s="690"/>
      <c r="T1278" s="690"/>
      <c r="U1278" s="690"/>
      <c r="V1278" s="690"/>
      <c r="W1278" s="690"/>
      <c r="X1278" s="690"/>
      <c r="Y1278" s="690"/>
      <c r="Z1278" s="690"/>
      <c r="AA1278" s="690"/>
      <c r="AB1278" s="690"/>
      <c r="AC1278" s="690"/>
      <c r="AD1278" s="690"/>
      <c r="AE1278" s="690"/>
      <c r="AF1278" s="690"/>
      <c r="AG1278" s="690"/>
      <c r="AH1278" s="690"/>
      <c r="AI1278" s="690"/>
      <c r="AJ1278" s="690"/>
      <c r="AK1278" s="690"/>
      <c r="AL1278" s="690"/>
      <c r="AM1278" s="690"/>
      <c r="AN1278" s="690"/>
      <c r="AO1278" s="691"/>
    </row>
    <row r="1279" spans="2:41" ht="3.75" customHeight="1">
      <c r="B1279" s="135"/>
      <c r="I1279" s="136"/>
      <c r="J1279" s="130"/>
      <c r="K1279" s="131"/>
      <c r="L1279" s="131"/>
      <c r="M1279" s="132"/>
      <c r="N1279" s="130"/>
      <c r="O1279" s="131"/>
      <c r="P1279" s="131"/>
      <c r="Q1279" s="132"/>
      <c r="R1279" s="130"/>
      <c r="S1279" s="131"/>
      <c r="T1279" s="131"/>
      <c r="U1279" s="131"/>
      <c r="V1279" s="131"/>
      <c r="W1279" s="131"/>
      <c r="X1279" s="131"/>
      <c r="Y1279" s="131"/>
      <c r="Z1279" s="131"/>
      <c r="AA1279" s="132"/>
      <c r="AB1279" s="130"/>
      <c r="AC1279" s="131"/>
      <c r="AD1279" s="131"/>
      <c r="AE1279" s="132"/>
      <c r="AF1279" s="131"/>
      <c r="AG1279" s="131"/>
      <c r="AH1279" s="131"/>
      <c r="AI1279" s="131"/>
      <c r="AJ1279" s="131"/>
      <c r="AK1279" s="131"/>
      <c r="AL1279" s="131"/>
      <c r="AM1279" s="131"/>
      <c r="AN1279" s="131"/>
      <c r="AO1279" s="132"/>
    </row>
    <row r="1280" spans="2:41" ht="13.35" customHeight="1">
      <c r="B1280" s="135"/>
      <c r="I1280" s="136"/>
      <c r="J1280" s="135" t="s">
        <v>4020</v>
      </c>
      <c r="M1280" s="136"/>
      <c r="N1280" s="135" t="s">
        <v>27</v>
      </c>
      <c r="Q1280" s="136"/>
      <c r="R1280" s="135"/>
      <c r="S1280" s="692"/>
      <c r="T1280" s="693"/>
      <c r="U1280" s="693"/>
      <c r="V1280" s="693"/>
      <c r="W1280" s="693"/>
      <c r="X1280" s="693"/>
      <c r="Y1280" s="693"/>
      <c r="Z1280" s="693"/>
      <c r="AA1280" s="694"/>
      <c r="AB1280" s="135" t="s">
        <v>28</v>
      </c>
      <c r="AE1280" s="136"/>
      <c r="AF1280" s="135"/>
      <c r="AG1280" s="695"/>
      <c r="AH1280" s="693"/>
      <c r="AI1280" s="693"/>
      <c r="AJ1280" s="693"/>
      <c r="AK1280" s="693"/>
      <c r="AL1280" s="693"/>
      <c r="AM1280" s="693"/>
      <c r="AN1280" s="693"/>
      <c r="AO1280" s="694"/>
    </row>
    <row r="1281" spans="2:41" ht="3.75" customHeight="1">
      <c r="B1281" s="135"/>
      <c r="I1281" s="136"/>
      <c r="J1281" s="135"/>
      <c r="M1281" s="136"/>
      <c r="N1281" s="140"/>
      <c r="O1281" s="141"/>
      <c r="P1281" s="141"/>
      <c r="Q1281" s="142"/>
      <c r="R1281" s="140"/>
      <c r="S1281" s="141"/>
      <c r="T1281" s="141"/>
      <c r="U1281" s="141"/>
      <c r="V1281" s="141"/>
      <c r="W1281" s="141"/>
      <c r="X1281" s="141"/>
      <c r="Y1281" s="141"/>
      <c r="Z1281" s="141"/>
      <c r="AA1281" s="142"/>
      <c r="AB1281" s="140"/>
      <c r="AC1281" s="141"/>
      <c r="AD1281" s="141"/>
      <c r="AE1281" s="142"/>
      <c r="AF1281" s="141"/>
      <c r="AG1281" s="141"/>
      <c r="AH1281" s="141"/>
      <c r="AI1281" s="141"/>
      <c r="AJ1281" s="141"/>
      <c r="AK1281" s="141"/>
      <c r="AL1281" s="141"/>
      <c r="AM1281" s="141"/>
      <c r="AN1281" s="141"/>
      <c r="AO1281" s="142"/>
    </row>
    <row r="1282" spans="2:41" ht="3.75" customHeight="1">
      <c r="B1282" s="135"/>
      <c r="I1282" s="136"/>
      <c r="J1282" s="135"/>
      <c r="M1282" s="136"/>
      <c r="N1282" s="130"/>
      <c r="O1282" s="131"/>
      <c r="P1282" s="131"/>
      <c r="Q1282" s="132"/>
      <c r="R1282" s="130"/>
      <c r="S1282" s="131"/>
      <c r="T1282" s="131"/>
      <c r="U1282" s="131"/>
      <c r="V1282" s="131"/>
      <c r="W1282" s="131"/>
      <c r="X1282" s="131"/>
      <c r="Y1282" s="131"/>
      <c r="Z1282" s="131"/>
      <c r="AA1282" s="132"/>
      <c r="AB1282" s="130"/>
      <c r="AC1282" s="131"/>
      <c r="AD1282" s="131"/>
      <c r="AE1282" s="132"/>
      <c r="AF1282" s="130"/>
      <c r="AG1282" s="131"/>
      <c r="AH1282" s="131"/>
      <c r="AI1282" s="131"/>
      <c r="AJ1282" s="131"/>
      <c r="AK1282" s="131"/>
      <c r="AL1282" s="131"/>
      <c r="AM1282" s="131"/>
      <c r="AN1282" s="131"/>
      <c r="AO1282" s="132"/>
    </row>
    <row r="1283" spans="2:41" ht="13.35" customHeight="1">
      <c r="B1283" s="135"/>
      <c r="I1283" s="136"/>
      <c r="J1283" s="135"/>
      <c r="M1283" s="136"/>
      <c r="N1283" s="135" t="s">
        <v>3990</v>
      </c>
      <c r="Q1283" s="136"/>
      <c r="R1283" s="135"/>
      <c r="S1283" s="696"/>
      <c r="T1283" s="694"/>
      <c r="V1283" s="146"/>
      <c r="W1283" s="124" t="s">
        <v>12</v>
      </c>
      <c r="X1283" s="146"/>
      <c r="Y1283" s="124" t="s">
        <v>11</v>
      </c>
      <c r="Z1283" s="146"/>
      <c r="AA1283" s="136" t="s">
        <v>364</v>
      </c>
      <c r="AB1283" s="135" t="s">
        <v>66</v>
      </c>
      <c r="AE1283" s="136"/>
      <c r="AF1283" s="135"/>
      <c r="AG1283" s="696"/>
      <c r="AH1283" s="694"/>
      <c r="AJ1283" s="146"/>
      <c r="AK1283" s="124" t="s">
        <v>12</v>
      </c>
      <c r="AL1283" s="146"/>
      <c r="AM1283" s="124" t="s">
        <v>11</v>
      </c>
      <c r="AN1283" s="146"/>
      <c r="AO1283" s="136" t="s">
        <v>364</v>
      </c>
    </row>
    <row r="1284" spans="2:41" ht="3.75" customHeight="1">
      <c r="B1284" s="135"/>
      <c r="I1284" s="136"/>
      <c r="J1284" s="135"/>
      <c r="M1284" s="136"/>
      <c r="N1284" s="140"/>
      <c r="O1284" s="141"/>
      <c r="P1284" s="141"/>
      <c r="Q1284" s="142"/>
      <c r="R1284" s="140"/>
      <c r="S1284" s="141"/>
      <c r="T1284" s="141"/>
      <c r="U1284" s="141"/>
      <c r="V1284" s="141"/>
      <c r="W1284" s="141"/>
      <c r="X1284" s="141"/>
      <c r="Y1284" s="141"/>
      <c r="Z1284" s="141"/>
      <c r="AA1284" s="142"/>
      <c r="AB1284" s="140"/>
      <c r="AC1284" s="141"/>
      <c r="AD1284" s="141"/>
      <c r="AE1284" s="142"/>
      <c r="AF1284" s="140"/>
      <c r="AG1284" s="141"/>
      <c r="AH1284" s="141"/>
      <c r="AI1284" s="141"/>
      <c r="AJ1284" s="141"/>
      <c r="AK1284" s="141"/>
      <c r="AL1284" s="141"/>
      <c r="AM1284" s="141"/>
      <c r="AN1284" s="141"/>
      <c r="AO1284" s="142"/>
    </row>
    <row r="1285" spans="2:41" ht="3.75" customHeight="1">
      <c r="B1285" s="135"/>
      <c r="I1285" s="136"/>
      <c r="J1285" s="135"/>
      <c r="M1285" s="136"/>
      <c r="N1285" s="130"/>
      <c r="O1285" s="131"/>
      <c r="P1285" s="131"/>
      <c r="Q1285" s="132"/>
      <c r="R1285" s="697">
        <f>新_変更_3!J486</f>
        <v>0</v>
      </c>
      <c r="S1285" s="684"/>
      <c r="T1285" s="684"/>
      <c r="U1285" s="684"/>
      <c r="V1285" s="684"/>
      <c r="W1285" s="684"/>
      <c r="X1285" s="684"/>
      <c r="Y1285" s="684"/>
      <c r="Z1285" s="684"/>
      <c r="AA1285" s="684"/>
      <c r="AB1285" s="684"/>
      <c r="AC1285" s="684"/>
      <c r="AD1285" s="684"/>
      <c r="AE1285" s="684"/>
      <c r="AF1285" s="684"/>
      <c r="AG1285" s="684"/>
      <c r="AH1285" s="684"/>
      <c r="AI1285" s="684"/>
      <c r="AJ1285" s="685"/>
      <c r="AK1285" s="131"/>
      <c r="AL1285" s="131"/>
      <c r="AM1285" s="131"/>
      <c r="AN1285" s="131"/>
      <c r="AO1285" s="132"/>
    </row>
    <row r="1286" spans="2:41" ht="13.35" customHeight="1">
      <c r="B1286" s="135"/>
      <c r="I1286" s="136"/>
      <c r="J1286" s="135"/>
      <c r="M1286" s="136"/>
      <c r="N1286" s="135" t="s">
        <v>8</v>
      </c>
      <c r="Q1286" s="136"/>
      <c r="R1286" s="686"/>
      <c r="S1286" s="687"/>
      <c r="T1286" s="687"/>
      <c r="U1286" s="687"/>
      <c r="V1286" s="687"/>
      <c r="W1286" s="687"/>
      <c r="X1286" s="687"/>
      <c r="Y1286" s="687"/>
      <c r="Z1286" s="687"/>
      <c r="AA1286" s="687"/>
      <c r="AB1286" s="687"/>
      <c r="AC1286" s="687"/>
      <c r="AD1286" s="687"/>
      <c r="AE1286" s="687"/>
      <c r="AF1286" s="687"/>
      <c r="AG1286" s="687"/>
      <c r="AH1286" s="687"/>
      <c r="AI1286" s="687"/>
      <c r="AJ1286" s="688"/>
      <c r="AL1286" s="147" t="s">
        <v>13</v>
      </c>
      <c r="AM1286" s="124" t="s">
        <v>29</v>
      </c>
      <c r="AO1286" s="136"/>
    </row>
    <row r="1287" spans="2:41" ht="3.75" customHeight="1">
      <c r="B1287" s="135"/>
      <c r="I1287" s="136"/>
      <c r="J1287" s="135"/>
      <c r="M1287" s="136"/>
      <c r="N1287" s="140"/>
      <c r="O1287" s="141"/>
      <c r="P1287" s="141"/>
      <c r="Q1287" s="142"/>
      <c r="R1287" s="689"/>
      <c r="S1287" s="690"/>
      <c r="T1287" s="690"/>
      <c r="U1287" s="690"/>
      <c r="V1287" s="690"/>
      <c r="W1287" s="690"/>
      <c r="X1287" s="690"/>
      <c r="Y1287" s="690"/>
      <c r="Z1287" s="690"/>
      <c r="AA1287" s="690"/>
      <c r="AB1287" s="690"/>
      <c r="AC1287" s="690"/>
      <c r="AD1287" s="690"/>
      <c r="AE1287" s="690"/>
      <c r="AF1287" s="690"/>
      <c r="AG1287" s="690"/>
      <c r="AH1287" s="690"/>
      <c r="AI1287" s="690"/>
      <c r="AJ1287" s="691"/>
      <c r="AK1287" s="141"/>
      <c r="AL1287" s="141"/>
      <c r="AM1287" s="141"/>
      <c r="AN1287" s="141"/>
      <c r="AO1287" s="142"/>
    </row>
    <row r="1288" spans="2:41" ht="3.75" hidden="1" customHeight="1">
      <c r="B1288" s="135"/>
      <c r="I1288" s="136"/>
      <c r="J1288" s="135"/>
      <c r="M1288" s="136"/>
      <c r="N1288" s="644"/>
      <c r="O1288" s="645"/>
      <c r="P1288" s="645"/>
      <c r="Q1288" s="646"/>
      <c r="R1288" s="679"/>
      <c r="S1288" s="671"/>
      <c r="T1288" s="671"/>
      <c r="U1288" s="671"/>
      <c r="V1288" s="671"/>
      <c r="W1288" s="671"/>
      <c r="X1288" s="671"/>
      <c r="Y1288" s="671"/>
      <c r="Z1288" s="671"/>
      <c r="AA1288" s="671"/>
      <c r="AB1288" s="671"/>
      <c r="AC1288" s="671"/>
      <c r="AD1288" s="671"/>
      <c r="AE1288" s="671"/>
      <c r="AF1288" s="671"/>
      <c r="AG1288" s="671"/>
      <c r="AH1288" s="671"/>
      <c r="AI1288" s="671"/>
      <c r="AJ1288" s="671"/>
      <c r="AK1288" s="671"/>
      <c r="AL1288" s="671"/>
      <c r="AM1288" s="671"/>
      <c r="AN1288" s="671"/>
      <c r="AO1288" s="672"/>
    </row>
    <row r="1289" spans="2:41" ht="13.35" hidden="1" customHeight="1">
      <c r="B1289" s="135"/>
      <c r="I1289" s="136"/>
      <c r="J1289" s="135"/>
      <c r="M1289" s="136"/>
      <c r="N1289" s="629" t="s">
        <v>61</v>
      </c>
      <c r="O1289" s="630"/>
      <c r="P1289" s="630"/>
      <c r="Q1289" s="632"/>
      <c r="R1289" s="673"/>
      <c r="S1289" s="674"/>
      <c r="T1289" s="674"/>
      <c r="U1289" s="674"/>
      <c r="V1289" s="674"/>
      <c r="W1289" s="674"/>
      <c r="X1289" s="674"/>
      <c r="Y1289" s="674"/>
      <c r="Z1289" s="674"/>
      <c r="AA1289" s="674"/>
      <c r="AB1289" s="674"/>
      <c r="AC1289" s="674"/>
      <c r="AD1289" s="674"/>
      <c r="AE1289" s="674"/>
      <c r="AF1289" s="674"/>
      <c r="AG1289" s="674"/>
      <c r="AH1289" s="674"/>
      <c r="AI1289" s="674"/>
      <c r="AJ1289" s="674"/>
      <c r="AK1289" s="674"/>
      <c r="AL1289" s="674"/>
      <c r="AM1289" s="674"/>
      <c r="AN1289" s="674"/>
      <c r="AO1289" s="675"/>
    </row>
    <row r="1290" spans="2:41" ht="3.75" hidden="1" customHeight="1">
      <c r="B1290" s="135"/>
      <c r="I1290" s="136"/>
      <c r="J1290" s="135"/>
      <c r="M1290" s="136"/>
      <c r="N1290" s="629"/>
      <c r="O1290" s="630"/>
      <c r="P1290" s="630"/>
      <c r="Q1290" s="632"/>
      <c r="R1290" s="676"/>
      <c r="S1290" s="677"/>
      <c r="T1290" s="677"/>
      <c r="U1290" s="677"/>
      <c r="V1290" s="677"/>
      <c r="W1290" s="677"/>
      <c r="X1290" s="677"/>
      <c r="Y1290" s="677"/>
      <c r="Z1290" s="677"/>
      <c r="AA1290" s="677"/>
      <c r="AB1290" s="677"/>
      <c r="AC1290" s="677"/>
      <c r="AD1290" s="677"/>
      <c r="AE1290" s="677"/>
      <c r="AF1290" s="677"/>
      <c r="AG1290" s="677"/>
      <c r="AH1290" s="677"/>
      <c r="AI1290" s="677"/>
      <c r="AJ1290" s="677"/>
      <c r="AK1290" s="677"/>
      <c r="AL1290" s="677"/>
      <c r="AM1290" s="677"/>
      <c r="AN1290" s="677"/>
      <c r="AO1290" s="678"/>
    </row>
    <row r="1291" spans="2:41" ht="3.75" hidden="1" customHeight="1">
      <c r="B1291" s="135"/>
      <c r="I1291" s="136"/>
      <c r="J1291" s="135"/>
      <c r="N1291" s="644"/>
      <c r="O1291" s="645"/>
      <c r="P1291" s="645"/>
      <c r="Q1291" s="646"/>
      <c r="R1291" s="630"/>
      <c r="S1291" s="630"/>
      <c r="T1291" s="630"/>
      <c r="U1291" s="698"/>
      <c r="V1291" s="699"/>
      <c r="W1291" s="699"/>
      <c r="X1291" s="700"/>
      <c r="Y1291" s="645"/>
      <c r="Z1291" s="707"/>
      <c r="AA1291" s="699"/>
      <c r="AB1291" s="699"/>
      <c r="AC1291" s="708"/>
      <c r="AD1291" s="630"/>
      <c r="AE1291" s="630"/>
      <c r="AF1291" s="630"/>
      <c r="AG1291" s="679"/>
      <c r="AH1291" s="671"/>
      <c r="AI1291" s="671"/>
      <c r="AJ1291" s="671"/>
      <c r="AK1291" s="671"/>
      <c r="AL1291" s="671"/>
      <c r="AM1291" s="671"/>
      <c r="AN1291" s="671"/>
      <c r="AO1291" s="672"/>
    </row>
    <row r="1292" spans="2:41" ht="13.35" hidden="1" customHeight="1">
      <c r="B1292" s="135"/>
      <c r="I1292" s="136"/>
      <c r="J1292" s="135"/>
      <c r="N1292" s="629"/>
      <c r="O1292" s="630"/>
      <c r="P1292" s="630"/>
      <c r="Q1292" s="632"/>
      <c r="R1292" s="630" t="s">
        <v>15</v>
      </c>
      <c r="S1292" s="630"/>
      <c r="T1292" s="630"/>
      <c r="U1292" s="701"/>
      <c r="V1292" s="702"/>
      <c r="W1292" s="702"/>
      <c r="X1292" s="703"/>
      <c r="Y1292" s="662" t="s">
        <v>359</v>
      </c>
      <c r="Z1292" s="709"/>
      <c r="AA1292" s="702"/>
      <c r="AB1292" s="702"/>
      <c r="AC1292" s="710"/>
      <c r="AD1292" s="630" t="s">
        <v>56</v>
      </c>
      <c r="AE1292" s="630"/>
      <c r="AF1292" s="630"/>
      <c r="AG1292" s="673"/>
      <c r="AH1292" s="674"/>
      <c r="AI1292" s="674"/>
      <c r="AJ1292" s="674"/>
      <c r="AK1292" s="674"/>
      <c r="AL1292" s="674"/>
      <c r="AM1292" s="674"/>
      <c r="AN1292" s="674"/>
      <c r="AO1292" s="675"/>
    </row>
    <row r="1293" spans="2:41" ht="3.75" hidden="1" customHeight="1">
      <c r="B1293" s="135"/>
      <c r="I1293" s="136"/>
      <c r="J1293" s="135"/>
      <c r="N1293" s="629"/>
      <c r="O1293" s="630"/>
      <c r="P1293" s="630"/>
      <c r="Q1293" s="632"/>
      <c r="R1293" s="639"/>
      <c r="S1293" s="639"/>
      <c r="T1293" s="639"/>
      <c r="U1293" s="704"/>
      <c r="V1293" s="705"/>
      <c r="W1293" s="705"/>
      <c r="X1293" s="706"/>
      <c r="Y1293" s="639"/>
      <c r="Z1293" s="711"/>
      <c r="AA1293" s="705"/>
      <c r="AB1293" s="705"/>
      <c r="AC1293" s="712"/>
      <c r="AD1293" s="639"/>
      <c r="AE1293" s="639"/>
      <c r="AF1293" s="639"/>
      <c r="AG1293" s="676"/>
      <c r="AH1293" s="677"/>
      <c r="AI1293" s="677"/>
      <c r="AJ1293" s="677"/>
      <c r="AK1293" s="677"/>
      <c r="AL1293" s="677"/>
      <c r="AM1293" s="677"/>
      <c r="AN1293" s="677"/>
      <c r="AO1293" s="678"/>
    </row>
    <row r="1294" spans="2:41" ht="3.75" hidden="1" customHeight="1">
      <c r="B1294" s="135"/>
      <c r="I1294" s="136"/>
      <c r="J1294" s="135"/>
      <c r="N1294" s="629"/>
      <c r="O1294" s="630"/>
      <c r="P1294" s="630"/>
      <c r="Q1294" s="632"/>
      <c r="R1294" s="645"/>
      <c r="S1294" s="645"/>
      <c r="T1294" s="646"/>
      <c r="U1294" s="679"/>
      <c r="V1294" s="671"/>
      <c r="W1294" s="671"/>
      <c r="X1294" s="671"/>
      <c r="Y1294" s="671"/>
      <c r="Z1294" s="671"/>
      <c r="AA1294" s="671"/>
      <c r="AB1294" s="671"/>
      <c r="AC1294" s="672"/>
      <c r="AD1294" s="644"/>
      <c r="AE1294" s="645"/>
      <c r="AF1294" s="646"/>
      <c r="AG1294" s="679"/>
      <c r="AH1294" s="671"/>
      <c r="AI1294" s="671"/>
      <c r="AJ1294" s="671"/>
      <c r="AK1294" s="671"/>
      <c r="AL1294" s="671"/>
      <c r="AM1294" s="671"/>
      <c r="AN1294" s="671"/>
      <c r="AO1294" s="672"/>
    </row>
    <row r="1295" spans="2:41" ht="13.35" hidden="1" customHeight="1">
      <c r="B1295" s="135"/>
      <c r="I1295" s="136"/>
      <c r="N1295" s="629" t="s">
        <v>23</v>
      </c>
      <c r="O1295" s="630"/>
      <c r="P1295" s="630"/>
      <c r="Q1295" s="632"/>
      <c r="R1295" s="630" t="s">
        <v>17</v>
      </c>
      <c r="S1295" s="630"/>
      <c r="T1295" s="632"/>
      <c r="U1295" s="673"/>
      <c r="V1295" s="674"/>
      <c r="W1295" s="674"/>
      <c r="X1295" s="674"/>
      <c r="Y1295" s="674"/>
      <c r="Z1295" s="674"/>
      <c r="AA1295" s="674"/>
      <c r="AB1295" s="674"/>
      <c r="AC1295" s="675"/>
      <c r="AD1295" s="629" t="s">
        <v>18</v>
      </c>
      <c r="AE1295" s="630"/>
      <c r="AF1295" s="632"/>
      <c r="AG1295" s="673"/>
      <c r="AH1295" s="674"/>
      <c r="AI1295" s="674"/>
      <c r="AJ1295" s="674"/>
      <c r="AK1295" s="674"/>
      <c r="AL1295" s="674"/>
      <c r="AM1295" s="674"/>
      <c r="AN1295" s="674"/>
      <c r="AO1295" s="675"/>
    </row>
    <row r="1296" spans="2:41" ht="3.75" hidden="1" customHeight="1">
      <c r="B1296" s="135"/>
      <c r="I1296" s="136"/>
      <c r="J1296" s="135"/>
      <c r="N1296" s="629"/>
      <c r="O1296" s="630"/>
      <c r="P1296" s="630"/>
      <c r="Q1296" s="632"/>
      <c r="R1296" s="639"/>
      <c r="S1296" s="639"/>
      <c r="T1296" s="640"/>
      <c r="U1296" s="676"/>
      <c r="V1296" s="677"/>
      <c r="W1296" s="677"/>
      <c r="X1296" s="677"/>
      <c r="Y1296" s="677"/>
      <c r="Z1296" s="677"/>
      <c r="AA1296" s="677"/>
      <c r="AB1296" s="677"/>
      <c r="AC1296" s="678"/>
      <c r="AD1296" s="638"/>
      <c r="AE1296" s="639"/>
      <c r="AF1296" s="640"/>
      <c r="AG1296" s="676"/>
      <c r="AH1296" s="677"/>
      <c r="AI1296" s="677"/>
      <c r="AJ1296" s="677"/>
      <c r="AK1296" s="677"/>
      <c r="AL1296" s="677"/>
      <c r="AM1296" s="677"/>
      <c r="AN1296" s="677"/>
      <c r="AO1296" s="678"/>
    </row>
    <row r="1297" spans="2:41" ht="3.75" hidden="1" customHeight="1">
      <c r="B1297" s="135"/>
      <c r="I1297" s="136"/>
      <c r="J1297" s="135"/>
      <c r="N1297" s="629"/>
      <c r="O1297" s="630"/>
      <c r="P1297" s="630"/>
      <c r="Q1297" s="632"/>
      <c r="R1297" s="645"/>
      <c r="S1297" s="645"/>
      <c r="T1297" s="646"/>
      <c r="U1297" s="679"/>
      <c r="V1297" s="671"/>
      <c r="W1297" s="671"/>
      <c r="X1297" s="671"/>
      <c r="Y1297" s="671"/>
      <c r="Z1297" s="671"/>
      <c r="AA1297" s="671"/>
      <c r="AB1297" s="671"/>
      <c r="AC1297" s="672"/>
      <c r="AD1297" s="644"/>
      <c r="AE1297" s="645"/>
      <c r="AF1297" s="646"/>
      <c r="AG1297" s="679"/>
      <c r="AH1297" s="671"/>
      <c r="AI1297" s="671"/>
      <c r="AJ1297" s="671"/>
      <c r="AK1297" s="671"/>
      <c r="AL1297" s="671"/>
      <c r="AM1297" s="671"/>
      <c r="AN1297" s="671"/>
      <c r="AO1297" s="672"/>
    </row>
    <row r="1298" spans="2:41" ht="13.35" hidden="1" customHeight="1">
      <c r="B1298" s="135"/>
      <c r="I1298" s="136"/>
      <c r="J1298" s="135"/>
      <c r="N1298" s="629"/>
      <c r="O1298" s="630"/>
      <c r="P1298" s="630"/>
      <c r="Q1298" s="632"/>
      <c r="R1298" s="630" t="s">
        <v>19</v>
      </c>
      <c r="S1298" s="630"/>
      <c r="T1298" s="632"/>
      <c r="U1298" s="673"/>
      <c r="V1298" s="674"/>
      <c r="W1298" s="674"/>
      <c r="X1298" s="674"/>
      <c r="Y1298" s="674"/>
      <c r="Z1298" s="674"/>
      <c r="AA1298" s="674"/>
      <c r="AB1298" s="674"/>
      <c r="AC1298" s="675"/>
      <c r="AD1298" s="629" t="s">
        <v>20</v>
      </c>
      <c r="AE1298" s="630"/>
      <c r="AF1298" s="632"/>
      <c r="AG1298" s="673"/>
      <c r="AH1298" s="674"/>
      <c r="AI1298" s="674"/>
      <c r="AJ1298" s="674"/>
      <c r="AK1298" s="674"/>
      <c r="AL1298" s="674"/>
      <c r="AM1298" s="674"/>
      <c r="AN1298" s="674"/>
      <c r="AO1298" s="675"/>
    </row>
    <row r="1299" spans="2:41" ht="3.75" hidden="1" customHeight="1">
      <c r="B1299" s="135"/>
      <c r="I1299" s="136"/>
      <c r="J1299" s="135"/>
      <c r="N1299" s="638"/>
      <c r="O1299" s="639"/>
      <c r="P1299" s="639"/>
      <c r="Q1299" s="640"/>
      <c r="R1299" s="639"/>
      <c r="S1299" s="639"/>
      <c r="T1299" s="640"/>
      <c r="U1299" s="676"/>
      <c r="V1299" s="677"/>
      <c r="W1299" s="677"/>
      <c r="X1299" s="677"/>
      <c r="Y1299" s="677"/>
      <c r="Z1299" s="677"/>
      <c r="AA1299" s="677"/>
      <c r="AB1299" s="677"/>
      <c r="AC1299" s="678"/>
      <c r="AD1299" s="638"/>
      <c r="AE1299" s="639"/>
      <c r="AF1299" s="640"/>
      <c r="AG1299" s="676"/>
      <c r="AH1299" s="677"/>
      <c r="AI1299" s="677"/>
      <c r="AJ1299" s="677"/>
      <c r="AK1299" s="677"/>
      <c r="AL1299" s="677"/>
      <c r="AM1299" s="677"/>
      <c r="AN1299" s="677"/>
      <c r="AO1299" s="678"/>
    </row>
    <row r="1300" spans="2:41" ht="3.75" hidden="1" customHeight="1">
      <c r="B1300" s="135"/>
      <c r="I1300" s="136"/>
      <c r="J1300" s="135"/>
      <c r="M1300" s="136"/>
      <c r="N1300" s="629"/>
      <c r="O1300" s="630"/>
      <c r="P1300" s="630"/>
      <c r="Q1300" s="632"/>
      <c r="R1300" s="644"/>
      <c r="S1300" s="645"/>
      <c r="T1300" s="645"/>
      <c r="U1300" s="645"/>
      <c r="V1300" s="645"/>
      <c r="W1300" s="645"/>
      <c r="X1300" s="645"/>
      <c r="Y1300" s="645"/>
      <c r="Z1300" s="645"/>
      <c r="AA1300" s="645"/>
      <c r="AB1300" s="645"/>
      <c r="AC1300" s="645"/>
      <c r="AD1300" s="645"/>
      <c r="AE1300" s="645"/>
      <c r="AF1300" s="645"/>
      <c r="AG1300" s="645"/>
      <c r="AH1300" s="645"/>
      <c r="AI1300" s="645"/>
      <c r="AJ1300" s="645"/>
      <c r="AK1300" s="645"/>
      <c r="AL1300" s="645"/>
      <c r="AM1300" s="645"/>
      <c r="AN1300" s="645"/>
      <c r="AO1300" s="646"/>
    </row>
    <row r="1301" spans="2:41" ht="13.35" hidden="1" customHeight="1">
      <c r="B1301" s="135"/>
      <c r="I1301" s="136"/>
      <c r="J1301" s="135"/>
      <c r="M1301" s="136"/>
      <c r="N1301" s="629" t="s">
        <v>111</v>
      </c>
      <c r="O1301" s="630"/>
      <c r="P1301" s="630"/>
      <c r="Q1301" s="632"/>
      <c r="R1301" s="629"/>
      <c r="S1301" s="680"/>
      <c r="T1301" s="681"/>
      <c r="U1301" s="630"/>
      <c r="V1301" s="647"/>
      <c r="W1301" s="630" t="s">
        <v>12</v>
      </c>
      <c r="X1301" s="647"/>
      <c r="Y1301" s="630" t="s">
        <v>11</v>
      </c>
      <c r="Z1301" s="647"/>
      <c r="AA1301" s="630" t="s">
        <v>364</v>
      </c>
      <c r="AB1301" s="630"/>
      <c r="AC1301" s="630"/>
      <c r="AD1301" s="630"/>
      <c r="AE1301" s="630"/>
      <c r="AF1301" s="630"/>
      <c r="AG1301" s="630"/>
      <c r="AH1301" s="630"/>
      <c r="AI1301" s="630"/>
      <c r="AJ1301" s="630"/>
      <c r="AK1301" s="630"/>
      <c r="AL1301" s="630"/>
      <c r="AM1301" s="630"/>
      <c r="AN1301" s="630"/>
      <c r="AO1301" s="632"/>
    </row>
    <row r="1302" spans="2:41" ht="3.75" hidden="1" customHeight="1">
      <c r="B1302" s="135"/>
      <c r="I1302" s="136"/>
      <c r="J1302" s="135"/>
      <c r="M1302" s="136"/>
      <c r="N1302" s="629"/>
      <c r="O1302" s="630"/>
      <c r="P1302" s="630"/>
      <c r="Q1302" s="632"/>
      <c r="R1302" s="629"/>
      <c r="S1302" s="630"/>
      <c r="T1302" s="630"/>
      <c r="U1302" s="630"/>
      <c r="V1302" s="630"/>
      <c r="W1302" s="630"/>
      <c r="X1302" s="630"/>
      <c r="Y1302" s="630"/>
      <c r="Z1302" s="630"/>
      <c r="AA1302" s="630"/>
      <c r="AB1302" s="630"/>
      <c r="AC1302" s="630"/>
      <c r="AD1302" s="630"/>
      <c r="AE1302" s="630"/>
      <c r="AF1302" s="630"/>
      <c r="AG1302" s="630"/>
      <c r="AH1302" s="630"/>
      <c r="AI1302" s="630"/>
      <c r="AJ1302" s="630"/>
      <c r="AK1302" s="630"/>
      <c r="AL1302" s="630"/>
      <c r="AM1302" s="630"/>
      <c r="AN1302" s="630"/>
      <c r="AO1302" s="632"/>
    </row>
    <row r="1303" spans="2:41" ht="3.75" hidden="1" customHeight="1">
      <c r="B1303" s="135"/>
      <c r="I1303" s="136"/>
      <c r="J1303" s="135"/>
      <c r="M1303" s="136"/>
      <c r="N1303" s="644"/>
      <c r="O1303" s="645"/>
      <c r="P1303" s="645"/>
      <c r="Q1303" s="645"/>
      <c r="R1303" s="713"/>
      <c r="S1303" s="716"/>
      <c r="T1303" s="645"/>
      <c r="U1303" s="698"/>
      <c r="V1303" s="644"/>
      <c r="W1303" s="645"/>
      <c r="X1303" s="645"/>
      <c r="Y1303" s="645"/>
      <c r="Z1303" s="645"/>
      <c r="AA1303" s="645"/>
      <c r="AB1303" s="645"/>
      <c r="AC1303" s="645"/>
      <c r="AD1303" s="645"/>
      <c r="AE1303" s="645"/>
      <c r="AF1303" s="645"/>
      <c r="AG1303" s="645"/>
      <c r="AH1303" s="649"/>
      <c r="AI1303" s="649"/>
      <c r="AJ1303" s="645"/>
      <c r="AK1303" s="651"/>
      <c r="AL1303" s="645"/>
      <c r="AM1303" s="645"/>
      <c r="AN1303" s="645"/>
      <c r="AO1303" s="646"/>
    </row>
    <row r="1304" spans="2:41" ht="13.35" hidden="1" customHeight="1">
      <c r="B1304" s="135"/>
      <c r="I1304" s="136"/>
      <c r="J1304" s="135"/>
      <c r="M1304" s="136"/>
      <c r="N1304" s="629" t="s">
        <v>30</v>
      </c>
      <c r="O1304" s="630"/>
      <c r="P1304" s="630"/>
      <c r="Q1304" s="630"/>
      <c r="R1304" s="714"/>
      <c r="S1304" s="717"/>
      <c r="T1304" s="630" t="s">
        <v>388</v>
      </c>
      <c r="U1304" s="701"/>
      <c r="V1304" s="629" t="s">
        <v>112</v>
      </c>
      <c r="W1304" s="630"/>
      <c r="X1304" s="630"/>
      <c r="Y1304" s="630"/>
      <c r="Z1304" s="630"/>
      <c r="AA1304" s="630"/>
      <c r="AB1304" s="630"/>
      <c r="AC1304" s="630"/>
      <c r="AD1304" s="630"/>
      <c r="AE1304" s="630"/>
      <c r="AF1304" s="630"/>
      <c r="AG1304" s="630"/>
      <c r="AH1304" s="636"/>
      <c r="AI1304" s="636"/>
      <c r="AJ1304" s="630"/>
      <c r="AK1304" s="654"/>
      <c r="AL1304" s="630"/>
      <c r="AM1304" s="630"/>
      <c r="AN1304" s="630"/>
      <c r="AO1304" s="632"/>
    </row>
    <row r="1305" spans="2:41" ht="3.75" hidden="1" customHeight="1">
      <c r="B1305" s="135"/>
      <c r="I1305" s="136"/>
      <c r="J1305" s="135"/>
      <c r="M1305" s="136"/>
      <c r="N1305" s="629"/>
      <c r="O1305" s="630"/>
      <c r="P1305" s="630"/>
      <c r="Q1305" s="630"/>
      <c r="R1305" s="715"/>
      <c r="S1305" s="718"/>
      <c r="T1305" s="639"/>
      <c r="U1305" s="704"/>
      <c r="V1305" s="638"/>
      <c r="W1305" s="639"/>
      <c r="X1305" s="639"/>
      <c r="Y1305" s="639"/>
      <c r="Z1305" s="639"/>
      <c r="AA1305" s="639"/>
      <c r="AB1305" s="639"/>
      <c r="AC1305" s="639"/>
      <c r="AD1305" s="639"/>
      <c r="AE1305" s="639"/>
      <c r="AF1305" s="639"/>
      <c r="AG1305" s="639"/>
      <c r="AH1305" s="642"/>
      <c r="AI1305" s="642"/>
      <c r="AJ1305" s="639"/>
      <c r="AK1305" s="657"/>
      <c r="AL1305" s="639"/>
      <c r="AM1305" s="639"/>
      <c r="AN1305" s="639"/>
      <c r="AO1305" s="640"/>
    </row>
    <row r="1306" spans="2:41" ht="3.75" hidden="1" customHeight="1">
      <c r="B1306" s="135"/>
      <c r="I1306" s="136"/>
      <c r="J1306" s="135"/>
      <c r="M1306" s="136"/>
      <c r="N1306" s="644"/>
      <c r="O1306" s="645"/>
      <c r="P1306" s="645"/>
      <c r="Q1306" s="646"/>
      <c r="R1306" s="670"/>
      <c r="S1306" s="671"/>
      <c r="T1306" s="671"/>
      <c r="U1306" s="672"/>
      <c r="V1306" s="673"/>
      <c r="W1306" s="675"/>
      <c r="X1306" s="679"/>
      <c r="Y1306" s="671"/>
      <c r="Z1306" s="671"/>
      <c r="AA1306" s="672"/>
      <c r="AB1306" s="630"/>
      <c r="AC1306" s="630"/>
      <c r="AD1306" s="630"/>
      <c r="AE1306" s="630"/>
      <c r="AF1306" s="630"/>
      <c r="AG1306" s="630"/>
      <c r="AH1306" s="630"/>
      <c r="AI1306" s="645"/>
      <c r="AJ1306" s="630"/>
      <c r="AK1306" s="630"/>
      <c r="AL1306" s="630"/>
      <c r="AM1306" s="630"/>
      <c r="AN1306" s="630"/>
      <c r="AO1306" s="632"/>
    </row>
    <row r="1307" spans="2:41" ht="13.35" hidden="1" customHeight="1">
      <c r="B1307" s="135"/>
      <c r="I1307" s="136"/>
      <c r="J1307" s="135"/>
      <c r="M1307" s="136"/>
      <c r="N1307" s="629" t="s">
        <v>114</v>
      </c>
      <c r="O1307" s="630"/>
      <c r="P1307" s="630"/>
      <c r="Q1307" s="632"/>
      <c r="R1307" s="673"/>
      <c r="S1307" s="674"/>
      <c r="T1307" s="674"/>
      <c r="U1307" s="675"/>
      <c r="V1307" s="673"/>
      <c r="W1307" s="675"/>
      <c r="X1307" s="673"/>
      <c r="Y1307" s="674"/>
      <c r="Z1307" s="674"/>
      <c r="AA1307" s="675"/>
      <c r="AB1307" s="668" t="s">
        <v>171</v>
      </c>
      <c r="AC1307" s="630"/>
      <c r="AD1307" s="630"/>
      <c r="AE1307" s="630"/>
      <c r="AF1307" s="630"/>
      <c r="AG1307" s="630"/>
      <c r="AH1307" s="630"/>
      <c r="AI1307" s="630"/>
      <c r="AJ1307" s="630"/>
      <c r="AK1307" s="630"/>
      <c r="AL1307" s="630"/>
      <c r="AM1307" s="630"/>
      <c r="AN1307" s="630"/>
      <c r="AO1307" s="632"/>
    </row>
    <row r="1308" spans="2:41" ht="3.75" hidden="1" customHeight="1">
      <c r="B1308" s="135"/>
      <c r="I1308" s="136"/>
      <c r="J1308" s="135"/>
      <c r="M1308" s="136"/>
      <c r="N1308" s="629"/>
      <c r="O1308" s="630"/>
      <c r="P1308" s="630"/>
      <c r="Q1308" s="632"/>
      <c r="R1308" s="676"/>
      <c r="S1308" s="677"/>
      <c r="T1308" s="677"/>
      <c r="U1308" s="678"/>
      <c r="V1308" s="676"/>
      <c r="W1308" s="678"/>
      <c r="X1308" s="676"/>
      <c r="Y1308" s="677"/>
      <c r="Z1308" s="677"/>
      <c r="AA1308" s="678"/>
      <c r="AB1308" s="639"/>
      <c r="AC1308" s="639"/>
      <c r="AD1308" s="639"/>
      <c r="AE1308" s="639"/>
      <c r="AF1308" s="639"/>
      <c r="AG1308" s="639"/>
      <c r="AH1308" s="639"/>
      <c r="AI1308" s="639"/>
      <c r="AJ1308" s="639"/>
      <c r="AK1308" s="639"/>
      <c r="AL1308" s="639"/>
      <c r="AM1308" s="639"/>
      <c r="AN1308" s="639"/>
      <c r="AO1308" s="640"/>
    </row>
    <row r="1309" spans="2:41" ht="3.75" hidden="1" customHeight="1">
      <c r="B1309" s="135"/>
      <c r="I1309" s="136"/>
      <c r="J1309" s="135"/>
      <c r="M1309" s="136"/>
      <c r="N1309" s="644"/>
      <c r="O1309" s="645"/>
      <c r="P1309" s="645"/>
      <c r="Q1309" s="645"/>
      <c r="R1309" s="644"/>
      <c r="S1309" s="645"/>
      <c r="T1309" s="645"/>
      <c r="U1309" s="645"/>
      <c r="V1309" s="645"/>
      <c r="W1309" s="645"/>
      <c r="X1309" s="645"/>
      <c r="Y1309" s="645"/>
      <c r="Z1309" s="645"/>
      <c r="AA1309" s="646"/>
      <c r="AB1309" s="644"/>
      <c r="AC1309" s="630"/>
      <c r="AD1309" s="630"/>
      <c r="AE1309" s="630"/>
      <c r="AF1309" s="630"/>
      <c r="AG1309" s="630"/>
      <c r="AH1309" s="630"/>
      <c r="AI1309" s="632"/>
      <c r="AJ1309" s="644"/>
      <c r="AK1309" s="645"/>
      <c r="AL1309" s="645"/>
      <c r="AM1309" s="645"/>
      <c r="AN1309" s="645"/>
      <c r="AO1309" s="646"/>
    </row>
    <row r="1310" spans="2:41" ht="13.35" hidden="1" customHeight="1">
      <c r="B1310" s="135"/>
      <c r="I1310" s="136"/>
      <c r="J1310" s="135"/>
      <c r="M1310" s="136"/>
      <c r="N1310" s="629" t="s">
        <v>115</v>
      </c>
      <c r="O1310" s="630"/>
      <c r="P1310" s="630"/>
      <c r="Q1310" s="630"/>
      <c r="R1310" s="629"/>
      <c r="S1310" s="680"/>
      <c r="T1310" s="681"/>
      <c r="U1310" s="630"/>
      <c r="V1310" s="647"/>
      <c r="W1310" s="630" t="s">
        <v>12</v>
      </c>
      <c r="X1310" s="647"/>
      <c r="Y1310" s="630" t="s">
        <v>11</v>
      </c>
      <c r="Z1310" s="647"/>
      <c r="AA1310" s="630" t="s">
        <v>364</v>
      </c>
      <c r="AB1310" s="629" t="s">
        <v>170</v>
      </c>
      <c r="AC1310" s="630"/>
      <c r="AD1310" s="630"/>
      <c r="AE1310" s="630"/>
      <c r="AF1310" s="630"/>
      <c r="AG1310" s="630"/>
      <c r="AH1310" s="630"/>
      <c r="AI1310" s="632"/>
      <c r="AJ1310" s="629"/>
      <c r="AK1310" s="680"/>
      <c r="AL1310" s="682"/>
      <c r="AM1310" s="682"/>
      <c r="AN1310" s="682"/>
      <c r="AO1310" s="681"/>
    </row>
    <row r="1311" spans="2:41" ht="3.75" hidden="1" customHeight="1">
      <c r="B1311" s="135"/>
      <c r="I1311" s="136"/>
      <c r="J1311" s="135"/>
      <c r="M1311" s="136"/>
      <c r="N1311" s="629"/>
      <c r="O1311" s="630"/>
      <c r="P1311" s="630"/>
      <c r="Q1311" s="630"/>
      <c r="R1311" s="638"/>
      <c r="S1311" s="639"/>
      <c r="T1311" s="639"/>
      <c r="U1311" s="639"/>
      <c r="V1311" s="639"/>
      <c r="W1311" s="639"/>
      <c r="X1311" s="639"/>
      <c r="Y1311" s="639"/>
      <c r="Z1311" s="639"/>
      <c r="AA1311" s="640"/>
      <c r="AB1311" s="638"/>
      <c r="AC1311" s="639"/>
      <c r="AD1311" s="639"/>
      <c r="AE1311" s="639"/>
      <c r="AF1311" s="639"/>
      <c r="AG1311" s="639"/>
      <c r="AH1311" s="639"/>
      <c r="AI1311" s="640"/>
      <c r="AJ1311" s="638"/>
      <c r="AK1311" s="639"/>
      <c r="AL1311" s="639"/>
      <c r="AM1311" s="639"/>
      <c r="AN1311" s="639"/>
      <c r="AO1311" s="640"/>
    </row>
    <row r="1312" spans="2:41" ht="3.75" customHeight="1">
      <c r="B1312" s="135"/>
      <c r="I1312" s="136"/>
      <c r="J1312" s="135"/>
      <c r="M1312" s="136"/>
      <c r="N1312" s="130"/>
      <c r="O1312" s="131"/>
      <c r="P1312" s="131"/>
      <c r="Q1312" s="132"/>
      <c r="R1312" s="683" t="str" cm="1">
        <f t="array" ref="R1312">IF(新_変更_3!AL486&lt;&gt;"",AND(新_変更_3!J485:AB491=新_変更_3!AL485:BD491),"")</f>
        <v/>
      </c>
      <c r="S1312" s="684"/>
      <c r="T1312" s="684"/>
      <c r="U1312" s="684"/>
      <c r="V1312" s="684"/>
      <c r="W1312" s="684"/>
      <c r="X1312" s="684"/>
      <c r="Y1312" s="684"/>
      <c r="Z1312" s="684"/>
      <c r="AA1312" s="684"/>
      <c r="AB1312" s="684"/>
      <c r="AC1312" s="684"/>
      <c r="AD1312" s="684"/>
      <c r="AE1312" s="684"/>
      <c r="AF1312" s="684"/>
      <c r="AG1312" s="684"/>
      <c r="AH1312" s="684"/>
      <c r="AI1312" s="684"/>
      <c r="AJ1312" s="684"/>
      <c r="AK1312" s="684"/>
      <c r="AL1312" s="684"/>
      <c r="AM1312" s="684"/>
      <c r="AN1312" s="684"/>
      <c r="AO1312" s="685"/>
    </row>
    <row r="1313" spans="2:41" ht="13.35" customHeight="1">
      <c r="B1313" s="135"/>
      <c r="I1313" s="136"/>
      <c r="J1313" s="135"/>
      <c r="M1313" s="136"/>
      <c r="N1313" s="135" t="s">
        <v>32</v>
      </c>
      <c r="Q1313" s="136"/>
      <c r="R1313" s="686"/>
      <c r="S1313" s="687"/>
      <c r="T1313" s="687"/>
      <c r="U1313" s="687"/>
      <c r="V1313" s="687"/>
      <c r="W1313" s="687"/>
      <c r="X1313" s="687"/>
      <c r="Y1313" s="687"/>
      <c r="Z1313" s="687"/>
      <c r="AA1313" s="687"/>
      <c r="AB1313" s="687"/>
      <c r="AC1313" s="687"/>
      <c r="AD1313" s="687"/>
      <c r="AE1313" s="687"/>
      <c r="AF1313" s="687"/>
      <c r="AG1313" s="687"/>
      <c r="AH1313" s="687"/>
      <c r="AI1313" s="687"/>
      <c r="AJ1313" s="687"/>
      <c r="AK1313" s="687"/>
      <c r="AL1313" s="687"/>
      <c r="AM1313" s="687"/>
      <c r="AN1313" s="687"/>
      <c r="AO1313" s="688"/>
    </row>
    <row r="1314" spans="2:41" ht="3.75" customHeight="1">
      <c r="B1314" s="135"/>
      <c r="I1314" s="136"/>
      <c r="J1314" s="135"/>
      <c r="M1314" s="136"/>
      <c r="N1314" s="140"/>
      <c r="O1314" s="141"/>
      <c r="P1314" s="141"/>
      <c r="Q1314" s="142"/>
      <c r="R1314" s="689"/>
      <c r="S1314" s="690"/>
      <c r="T1314" s="690"/>
      <c r="U1314" s="690"/>
      <c r="V1314" s="690"/>
      <c r="W1314" s="690"/>
      <c r="X1314" s="690"/>
      <c r="Y1314" s="690"/>
      <c r="Z1314" s="690"/>
      <c r="AA1314" s="690"/>
      <c r="AB1314" s="690"/>
      <c r="AC1314" s="690"/>
      <c r="AD1314" s="690"/>
      <c r="AE1314" s="690"/>
      <c r="AF1314" s="690"/>
      <c r="AG1314" s="690"/>
      <c r="AH1314" s="690"/>
      <c r="AI1314" s="690"/>
      <c r="AJ1314" s="690"/>
      <c r="AK1314" s="690"/>
      <c r="AL1314" s="690"/>
      <c r="AM1314" s="690"/>
      <c r="AN1314" s="690"/>
      <c r="AO1314" s="691"/>
    </row>
    <row r="1315" spans="2:41" ht="3.75" customHeight="1">
      <c r="B1315" s="135"/>
      <c r="I1315" s="136"/>
      <c r="J1315" s="130"/>
      <c r="K1315" s="131"/>
      <c r="L1315" s="131"/>
      <c r="M1315" s="132"/>
      <c r="N1315" s="130"/>
      <c r="O1315" s="131"/>
      <c r="P1315" s="131"/>
      <c r="Q1315" s="132"/>
      <c r="R1315" s="130"/>
      <c r="S1315" s="131"/>
      <c r="T1315" s="131"/>
      <c r="U1315" s="131"/>
      <c r="V1315" s="131"/>
      <c r="W1315" s="131"/>
      <c r="X1315" s="131"/>
      <c r="Y1315" s="131"/>
      <c r="Z1315" s="131"/>
      <c r="AA1315" s="132"/>
      <c r="AB1315" s="130"/>
      <c r="AC1315" s="131"/>
      <c r="AD1315" s="131"/>
      <c r="AE1315" s="132"/>
      <c r="AF1315" s="131"/>
      <c r="AG1315" s="131"/>
      <c r="AH1315" s="131"/>
      <c r="AI1315" s="131"/>
      <c r="AJ1315" s="131"/>
      <c r="AK1315" s="131"/>
      <c r="AL1315" s="131"/>
      <c r="AM1315" s="131"/>
      <c r="AN1315" s="131"/>
      <c r="AO1315" s="132"/>
    </row>
    <row r="1316" spans="2:41" ht="13.35" customHeight="1">
      <c r="B1316" s="135"/>
      <c r="I1316" s="136"/>
      <c r="J1316" s="135" t="s">
        <v>4021</v>
      </c>
      <c r="M1316" s="136"/>
      <c r="N1316" s="135" t="s">
        <v>27</v>
      </c>
      <c r="Q1316" s="136"/>
      <c r="R1316" s="135"/>
      <c r="S1316" s="692"/>
      <c r="T1316" s="693"/>
      <c r="U1316" s="693"/>
      <c r="V1316" s="693"/>
      <c r="W1316" s="693"/>
      <c r="X1316" s="693"/>
      <c r="Y1316" s="693"/>
      <c r="Z1316" s="693"/>
      <c r="AA1316" s="694"/>
      <c r="AB1316" s="135" t="s">
        <v>28</v>
      </c>
      <c r="AE1316" s="136"/>
      <c r="AF1316" s="135"/>
      <c r="AG1316" s="695"/>
      <c r="AH1316" s="693"/>
      <c r="AI1316" s="693"/>
      <c r="AJ1316" s="693"/>
      <c r="AK1316" s="693"/>
      <c r="AL1316" s="693"/>
      <c r="AM1316" s="693"/>
      <c r="AN1316" s="693"/>
      <c r="AO1316" s="694"/>
    </row>
    <row r="1317" spans="2:41" ht="3.75" customHeight="1">
      <c r="B1317" s="135"/>
      <c r="I1317" s="136"/>
      <c r="J1317" s="135"/>
      <c r="M1317" s="136"/>
      <c r="N1317" s="140"/>
      <c r="O1317" s="141"/>
      <c r="P1317" s="141"/>
      <c r="Q1317" s="142"/>
      <c r="R1317" s="140"/>
      <c r="S1317" s="141"/>
      <c r="T1317" s="141"/>
      <c r="U1317" s="141"/>
      <c r="V1317" s="141"/>
      <c r="W1317" s="141"/>
      <c r="X1317" s="141"/>
      <c r="Y1317" s="141"/>
      <c r="Z1317" s="141"/>
      <c r="AA1317" s="142"/>
      <c r="AB1317" s="140"/>
      <c r="AC1317" s="141"/>
      <c r="AD1317" s="141"/>
      <c r="AE1317" s="142"/>
      <c r="AF1317" s="141"/>
      <c r="AG1317" s="141"/>
      <c r="AH1317" s="141"/>
      <c r="AI1317" s="141"/>
      <c r="AJ1317" s="141"/>
      <c r="AK1317" s="141"/>
      <c r="AL1317" s="141"/>
      <c r="AM1317" s="141"/>
      <c r="AN1317" s="141"/>
      <c r="AO1317" s="142"/>
    </row>
    <row r="1318" spans="2:41" ht="3.75" customHeight="1">
      <c r="B1318" s="135"/>
      <c r="I1318" s="136"/>
      <c r="J1318" s="135"/>
      <c r="M1318" s="136"/>
      <c r="N1318" s="130"/>
      <c r="O1318" s="131"/>
      <c r="P1318" s="131"/>
      <c r="Q1318" s="132"/>
      <c r="R1318" s="130"/>
      <c r="S1318" s="131"/>
      <c r="T1318" s="131"/>
      <c r="U1318" s="131"/>
      <c r="V1318" s="131"/>
      <c r="W1318" s="131"/>
      <c r="X1318" s="131"/>
      <c r="Y1318" s="131"/>
      <c r="Z1318" s="131"/>
      <c r="AA1318" s="132"/>
      <c r="AB1318" s="130"/>
      <c r="AC1318" s="131"/>
      <c r="AD1318" s="131"/>
      <c r="AE1318" s="132"/>
      <c r="AF1318" s="130"/>
      <c r="AG1318" s="131"/>
      <c r="AH1318" s="131"/>
      <c r="AI1318" s="131"/>
      <c r="AJ1318" s="131"/>
      <c r="AK1318" s="131"/>
      <c r="AL1318" s="131"/>
      <c r="AM1318" s="131"/>
      <c r="AN1318" s="131"/>
      <c r="AO1318" s="132"/>
    </row>
    <row r="1319" spans="2:41" ht="13.35" customHeight="1">
      <c r="B1319" s="135"/>
      <c r="I1319" s="136"/>
      <c r="J1319" s="135"/>
      <c r="M1319" s="136"/>
      <c r="N1319" s="135" t="s">
        <v>3990</v>
      </c>
      <c r="Q1319" s="136"/>
      <c r="R1319" s="135"/>
      <c r="S1319" s="696"/>
      <c r="T1319" s="694"/>
      <c r="V1319" s="146"/>
      <c r="W1319" s="124" t="s">
        <v>12</v>
      </c>
      <c r="X1319" s="146"/>
      <c r="Y1319" s="124" t="s">
        <v>11</v>
      </c>
      <c r="Z1319" s="146"/>
      <c r="AA1319" s="136" t="s">
        <v>364</v>
      </c>
      <c r="AB1319" s="135" t="s">
        <v>66</v>
      </c>
      <c r="AE1319" s="136"/>
      <c r="AF1319" s="135"/>
      <c r="AG1319" s="696"/>
      <c r="AH1319" s="694"/>
      <c r="AJ1319" s="146"/>
      <c r="AK1319" s="124" t="s">
        <v>12</v>
      </c>
      <c r="AL1319" s="146"/>
      <c r="AM1319" s="124" t="s">
        <v>11</v>
      </c>
      <c r="AN1319" s="146"/>
      <c r="AO1319" s="136" t="s">
        <v>364</v>
      </c>
    </row>
    <row r="1320" spans="2:41" ht="3.75" customHeight="1">
      <c r="B1320" s="135"/>
      <c r="I1320" s="136"/>
      <c r="J1320" s="135"/>
      <c r="M1320" s="136"/>
      <c r="N1320" s="140"/>
      <c r="O1320" s="141"/>
      <c r="P1320" s="141"/>
      <c r="Q1320" s="142"/>
      <c r="R1320" s="140"/>
      <c r="S1320" s="141"/>
      <c r="T1320" s="141"/>
      <c r="U1320" s="141"/>
      <c r="V1320" s="141"/>
      <c r="W1320" s="141"/>
      <c r="X1320" s="141"/>
      <c r="Y1320" s="141"/>
      <c r="Z1320" s="141"/>
      <c r="AA1320" s="142"/>
      <c r="AB1320" s="140"/>
      <c r="AC1320" s="141"/>
      <c r="AD1320" s="141"/>
      <c r="AE1320" s="142"/>
      <c r="AF1320" s="140"/>
      <c r="AG1320" s="141"/>
      <c r="AH1320" s="141"/>
      <c r="AI1320" s="141"/>
      <c r="AJ1320" s="141"/>
      <c r="AK1320" s="141"/>
      <c r="AL1320" s="141"/>
      <c r="AM1320" s="141"/>
      <c r="AN1320" s="141"/>
      <c r="AO1320" s="142"/>
    </row>
    <row r="1321" spans="2:41" ht="3.75" customHeight="1">
      <c r="B1321" s="135"/>
      <c r="I1321" s="136"/>
      <c r="J1321" s="135"/>
      <c r="M1321" s="136"/>
      <c r="N1321" s="130"/>
      <c r="O1321" s="131"/>
      <c r="P1321" s="131"/>
      <c r="Q1321" s="132"/>
      <c r="R1321" s="697">
        <f>新_変更_3!J505</f>
        <v>0</v>
      </c>
      <c r="S1321" s="684"/>
      <c r="T1321" s="684"/>
      <c r="U1321" s="684"/>
      <c r="V1321" s="684"/>
      <c r="W1321" s="684"/>
      <c r="X1321" s="684"/>
      <c r="Y1321" s="684"/>
      <c r="Z1321" s="684"/>
      <c r="AA1321" s="684"/>
      <c r="AB1321" s="684"/>
      <c r="AC1321" s="684"/>
      <c r="AD1321" s="684"/>
      <c r="AE1321" s="684"/>
      <c r="AF1321" s="684"/>
      <c r="AG1321" s="684"/>
      <c r="AH1321" s="684"/>
      <c r="AI1321" s="684"/>
      <c r="AJ1321" s="685"/>
      <c r="AK1321" s="131"/>
      <c r="AL1321" s="131"/>
      <c r="AM1321" s="131"/>
      <c r="AN1321" s="131"/>
      <c r="AO1321" s="132"/>
    </row>
    <row r="1322" spans="2:41" ht="13.35" customHeight="1">
      <c r="B1322" s="135"/>
      <c r="I1322" s="136"/>
      <c r="J1322" s="135"/>
      <c r="M1322" s="136"/>
      <c r="N1322" s="135" t="s">
        <v>8</v>
      </c>
      <c r="Q1322" s="136"/>
      <c r="R1322" s="686"/>
      <c r="S1322" s="687"/>
      <c r="T1322" s="687"/>
      <c r="U1322" s="687"/>
      <c r="V1322" s="687"/>
      <c r="W1322" s="687"/>
      <c r="X1322" s="687"/>
      <c r="Y1322" s="687"/>
      <c r="Z1322" s="687"/>
      <c r="AA1322" s="687"/>
      <c r="AB1322" s="687"/>
      <c r="AC1322" s="687"/>
      <c r="AD1322" s="687"/>
      <c r="AE1322" s="687"/>
      <c r="AF1322" s="687"/>
      <c r="AG1322" s="687"/>
      <c r="AH1322" s="687"/>
      <c r="AI1322" s="687"/>
      <c r="AJ1322" s="688"/>
      <c r="AL1322" s="147" t="s">
        <v>13</v>
      </c>
      <c r="AM1322" s="124" t="s">
        <v>29</v>
      </c>
      <c r="AO1322" s="136"/>
    </row>
    <row r="1323" spans="2:41" ht="3.75" customHeight="1">
      <c r="B1323" s="135"/>
      <c r="I1323" s="136"/>
      <c r="J1323" s="135"/>
      <c r="M1323" s="136"/>
      <c r="N1323" s="140"/>
      <c r="O1323" s="141"/>
      <c r="P1323" s="141"/>
      <c r="Q1323" s="142"/>
      <c r="R1323" s="689"/>
      <c r="S1323" s="690"/>
      <c r="T1323" s="690"/>
      <c r="U1323" s="690"/>
      <c r="V1323" s="690"/>
      <c r="W1323" s="690"/>
      <c r="X1323" s="690"/>
      <c r="Y1323" s="690"/>
      <c r="Z1323" s="690"/>
      <c r="AA1323" s="690"/>
      <c r="AB1323" s="690"/>
      <c r="AC1323" s="690"/>
      <c r="AD1323" s="690"/>
      <c r="AE1323" s="690"/>
      <c r="AF1323" s="690"/>
      <c r="AG1323" s="690"/>
      <c r="AH1323" s="690"/>
      <c r="AI1323" s="690"/>
      <c r="AJ1323" s="691"/>
      <c r="AK1323" s="141"/>
      <c r="AL1323" s="141"/>
      <c r="AM1323" s="141"/>
      <c r="AN1323" s="141"/>
      <c r="AO1323" s="142"/>
    </row>
    <row r="1324" spans="2:41" ht="3.75" hidden="1" customHeight="1">
      <c r="B1324" s="135"/>
      <c r="I1324" s="136"/>
      <c r="J1324" s="135"/>
      <c r="M1324" s="136"/>
      <c r="N1324" s="644"/>
      <c r="O1324" s="645"/>
      <c r="P1324" s="645"/>
      <c r="Q1324" s="646"/>
      <c r="R1324" s="679"/>
      <c r="S1324" s="671"/>
      <c r="T1324" s="671"/>
      <c r="U1324" s="671"/>
      <c r="V1324" s="671"/>
      <c r="W1324" s="671"/>
      <c r="X1324" s="671"/>
      <c r="Y1324" s="671"/>
      <c r="Z1324" s="671"/>
      <c r="AA1324" s="671"/>
      <c r="AB1324" s="671"/>
      <c r="AC1324" s="671"/>
      <c r="AD1324" s="671"/>
      <c r="AE1324" s="671"/>
      <c r="AF1324" s="671"/>
      <c r="AG1324" s="671"/>
      <c r="AH1324" s="671"/>
      <c r="AI1324" s="671"/>
      <c r="AJ1324" s="671"/>
      <c r="AK1324" s="671"/>
      <c r="AL1324" s="671"/>
      <c r="AM1324" s="671"/>
      <c r="AN1324" s="671"/>
      <c r="AO1324" s="672"/>
    </row>
    <row r="1325" spans="2:41" ht="13.35" hidden="1" customHeight="1">
      <c r="B1325" s="135"/>
      <c r="I1325" s="136"/>
      <c r="J1325" s="135"/>
      <c r="M1325" s="136"/>
      <c r="N1325" s="629" t="s">
        <v>61</v>
      </c>
      <c r="O1325" s="630"/>
      <c r="P1325" s="630"/>
      <c r="Q1325" s="632"/>
      <c r="R1325" s="673"/>
      <c r="S1325" s="674"/>
      <c r="T1325" s="674"/>
      <c r="U1325" s="674"/>
      <c r="V1325" s="674"/>
      <c r="W1325" s="674"/>
      <c r="X1325" s="674"/>
      <c r="Y1325" s="674"/>
      <c r="Z1325" s="674"/>
      <c r="AA1325" s="674"/>
      <c r="AB1325" s="674"/>
      <c r="AC1325" s="674"/>
      <c r="AD1325" s="674"/>
      <c r="AE1325" s="674"/>
      <c r="AF1325" s="674"/>
      <c r="AG1325" s="674"/>
      <c r="AH1325" s="674"/>
      <c r="AI1325" s="674"/>
      <c r="AJ1325" s="674"/>
      <c r="AK1325" s="674"/>
      <c r="AL1325" s="674"/>
      <c r="AM1325" s="674"/>
      <c r="AN1325" s="674"/>
      <c r="AO1325" s="675"/>
    </row>
    <row r="1326" spans="2:41" ht="3.75" hidden="1" customHeight="1">
      <c r="B1326" s="135"/>
      <c r="I1326" s="136"/>
      <c r="J1326" s="135"/>
      <c r="M1326" s="136"/>
      <c r="N1326" s="629"/>
      <c r="O1326" s="630"/>
      <c r="P1326" s="630"/>
      <c r="Q1326" s="632"/>
      <c r="R1326" s="676"/>
      <c r="S1326" s="677"/>
      <c r="T1326" s="677"/>
      <c r="U1326" s="677"/>
      <c r="V1326" s="677"/>
      <c r="W1326" s="677"/>
      <c r="X1326" s="677"/>
      <c r="Y1326" s="677"/>
      <c r="Z1326" s="677"/>
      <c r="AA1326" s="677"/>
      <c r="AB1326" s="677"/>
      <c r="AC1326" s="677"/>
      <c r="AD1326" s="677"/>
      <c r="AE1326" s="677"/>
      <c r="AF1326" s="677"/>
      <c r="AG1326" s="677"/>
      <c r="AH1326" s="677"/>
      <c r="AI1326" s="677"/>
      <c r="AJ1326" s="677"/>
      <c r="AK1326" s="677"/>
      <c r="AL1326" s="677"/>
      <c r="AM1326" s="677"/>
      <c r="AN1326" s="677"/>
      <c r="AO1326" s="678"/>
    </row>
    <row r="1327" spans="2:41" ht="3.75" hidden="1" customHeight="1">
      <c r="B1327" s="135"/>
      <c r="I1327" s="136"/>
      <c r="J1327" s="135"/>
      <c r="N1327" s="644"/>
      <c r="O1327" s="645"/>
      <c r="P1327" s="645"/>
      <c r="Q1327" s="646"/>
      <c r="R1327" s="630"/>
      <c r="S1327" s="630"/>
      <c r="T1327" s="630"/>
      <c r="U1327" s="698"/>
      <c r="V1327" s="699"/>
      <c r="W1327" s="699"/>
      <c r="X1327" s="700"/>
      <c r="Y1327" s="645"/>
      <c r="Z1327" s="707"/>
      <c r="AA1327" s="699"/>
      <c r="AB1327" s="699"/>
      <c r="AC1327" s="708"/>
      <c r="AD1327" s="630"/>
      <c r="AE1327" s="630"/>
      <c r="AF1327" s="630"/>
      <c r="AG1327" s="679"/>
      <c r="AH1327" s="671"/>
      <c r="AI1327" s="671"/>
      <c r="AJ1327" s="671"/>
      <c r="AK1327" s="671"/>
      <c r="AL1327" s="671"/>
      <c r="AM1327" s="671"/>
      <c r="AN1327" s="671"/>
      <c r="AO1327" s="672"/>
    </row>
    <row r="1328" spans="2:41" ht="13.35" hidden="1" customHeight="1">
      <c r="B1328" s="135"/>
      <c r="I1328" s="136"/>
      <c r="J1328" s="135"/>
      <c r="N1328" s="629"/>
      <c r="O1328" s="630"/>
      <c r="P1328" s="630"/>
      <c r="Q1328" s="632"/>
      <c r="R1328" s="630" t="s">
        <v>15</v>
      </c>
      <c r="S1328" s="630"/>
      <c r="T1328" s="630"/>
      <c r="U1328" s="701"/>
      <c r="V1328" s="702"/>
      <c r="W1328" s="702"/>
      <c r="X1328" s="703"/>
      <c r="Y1328" s="662" t="s">
        <v>359</v>
      </c>
      <c r="Z1328" s="709"/>
      <c r="AA1328" s="702"/>
      <c r="AB1328" s="702"/>
      <c r="AC1328" s="710"/>
      <c r="AD1328" s="630" t="s">
        <v>56</v>
      </c>
      <c r="AE1328" s="630"/>
      <c r="AF1328" s="630"/>
      <c r="AG1328" s="673"/>
      <c r="AH1328" s="674"/>
      <c r="AI1328" s="674"/>
      <c r="AJ1328" s="674"/>
      <c r="AK1328" s="674"/>
      <c r="AL1328" s="674"/>
      <c r="AM1328" s="674"/>
      <c r="AN1328" s="674"/>
      <c r="AO1328" s="675"/>
    </row>
    <row r="1329" spans="2:41" ht="3.75" hidden="1" customHeight="1">
      <c r="B1329" s="135"/>
      <c r="I1329" s="136"/>
      <c r="J1329" s="135"/>
      <c r="N1329" s="629"/>
      <c r="O1329" s="630"/>
      <c r="P1329" s="630"/>
      <c r="Q1329" s="632"/>
      <c r="R1329" s="639"/>
      <c r="S1329" s="639"/>
      <c r="T1329" s="639"/>
      <c r="U1329" s="704"/>
      <c r="V1329" s="705"/>
      <c r="W1329" s="705"/>
      <c r="X1329" s="706"/>
      <c r="Y1329" s="639"/>
      <c r="Z1329" s="711"/>
      <c r="AA1329" s="705"/>
      <c r="AB1329" s="705"/>
      <c r="AC1329" s="712"/>
      <c r="AD1329" s="639"/>
      <c r="AE1329" s="639"/>
      <c r="AF1329" s="639"/>
      <c r="AG1329" s="676"/>
      <c r="AH1329" s="677"/>
      <c r="AI1329" s="677"/>
      <c r="AJ1329" s="677"/>
      <c r="AK1329" s="677"/>
      <c r="AL1329" s="677"/>
      <c r="AM1329" s="677"/>
      <c r="AN1329" s="677"/>
      <c r="AO1329" s="678"/>
    </row>
    <row r="1330" spans="2:41" ht="3.75" hidden="1" customHeight="1">
      <c r="B1330" s="135"/>
      <c r="I1330" s="136"/>
      <c r="J1330" s="135"/>
      <c r="N1330" s="629"/>
      <c r="O1330" s="630"/>
      <c r="P1330" s="630"/>
      <c r="Q1330" s="632"/>
      <c r="R1330" s="645"/>
      <c r="S1330" s="645"/>
      <c r="T1330" s="646"/>
      <c r="U1330" s="679"/>
      <c r="V1330" s="671"/>
      <c r="W1330" s="671"/>
      <c r="X1330" s="671"/>
      <c r="Y1330" s="671"/>
      <c r="Z1330" s="671"/>
      <c r="AA1330" s="671"/>
      <c r="AB1330" s="671"/>
      <c r="AC1330" s="672"/>
      <c r="AD1330" s="644"/>
      <c r="AE1330" s="645"/>
      <c r="AF1330" s="646"/>
      <c r="AG1330" s="679"/>
      <c r="AH1330" s="671"/>
      <c r="AI1330" s="671"/>
      <c r="AJ1330" s="671"/>
      <c r="AK1330" s="671"/>
      <c r="AL1330" s="671"/>
      <c r="AM1330" s="671"/>
      <c r="AN1330" s="671"/>
      <c r="AO1330" s="672"/>
    </row>
    <row r="1331" spans="2:41" ht="13.35" hidden="1" customHeight="1">
      <c r="B1331" s="135"/>
      <c r="I1331" s="136"/>
      <c r="N1331" s="629" t="s">
        <v>23</v>
      </c>
      <c r="O1331" s="630"/>
      <c r="P1331" s="630"/>
      <c r="Q1331" s="632"/>
      <c r="R1331" s="630" t="s">
        <v>17</v>
      </c>
      <c r="S1331" s="630"/>
      <c r="T1331" s="632"/>
      <c r="U1331" s="673"/>
      <c r="V1331" s="674"/>
      <c r="W1331" s="674"/>
      <c r="X1331" s="674"/>
      <c r="Y1331" s="674"/>
      <c r="Z1331" s="674"/>
      <c r="AA1331" s="674"/>
      <c r="AB1331" s="674"/>
      <c r="AC1331" s="675"/>
      <c r="AD1331" s="629" t="s">
        <v>18</v>
      </c>
      <c r="AE1331" s="630"/>
      <c r="AF1331" s="632"/>
      <c r="AG1331" s="673"/>
      <c r="AH1331" s="674"/>
      <c r="AI1331" s="674"/>
      <c r="AJ1331" s="674"/>
      <c r="AK1331" s="674"/>
      <c r="AL1331" s="674"/>
      <c r="AM1331" s="674"/>
      <c r="AN1331" s="674"/>
      <c r="AO1331" s="675"/>
    </row>
    <row r="1332" spans="2:41" ht="3.75" hidden="1" customHeight="1">
      <c r="B1332" s="135"/>
      <c r="I1332" s="136"/>
      <c r="J1332" s="135"/>
      <c r="N1332" s="629"/>
      <c r="O1332" s="630"/>
      <c r="P1332" s="630"/>
      <c r="Q1332" s="632"/>
      <c r="R1332" s="639"/>
      <c r="S1332" s="639"/>
      <c r="T1332" s="640"/>
      <c r="U1332" s="676"/>
      <c r="V1332" s="677"/>
      <c r="W1332" s="677"/>
      <c r="X1332" s="677"/>
      <c r="Y1332" s="677"/>
      <c r="Z1332" s="677"/>
      <c r="AA1332" s="677"/>
      <c r="AB1332" s="677"/>
      <c r="AC1332" s="678"/>
      <c r="AD1332" s="638"/>
      <c r="AE1332" s="639"/>
      <c r="AF1332" s="640"/>
      <c r="AG1332" s="676"/>
      <c r="AH1332" s="677"/>
      <c r="AI1332" s="677"/>
      <c r="AJ1332" s="677"/>
      <c r="AK1332" s="677"/>
      <c r="AL1332" s="677"/>
      <c r="AM1332" s="677"/>
      <c r="AN1332" s="677"/>
      <c r="AO1332" s="678"/>
    </row>
    <row r="1333" spans="2:41" ht="3.75" hidden="1" customHeight="1">
      <c r="B1333" s="135"/>
      <c r="I1333" s="136"/>
      <c r="J1333" s="135"/>
      <c r="N1333" s="629"/>
      <c r="O1333" s="630"/>
      <c r="P1333" s="630"/>
      <c r="Q1333" s="632"/>
      <c r="R1333" s="645"/>
      <c r="S1333" s="645"/>
      <c r="T1333" s="646"/>
      <c r="U1333" s="679"/>
      <c r="V1333" s="671"/>
      <c r="W1333" s="671"/>
      <c r="X1333" s="671"/>
      <c r="Y1333" s="671"/>
      <c r="Z1333" s="671"/>
      <c r="AA1333" s="671"/>
      <c r="AB1333" s="671"/>
      <c r="AC1333" s="672"/>
      <c r="AD1333" s="644"/>
      <c r="AE1333" s="645"/>
      <c r="AF1333" s="646"/>
      <c r="AG1333" s="679"/>
      <c r="AH1333" s="671"/>
      <c r="AI1333" s="671"/>
      <c r="AJ1333" s="671"/>
      <c r="AK1333" s="671"/>
      <c r="AL1333" s="671"/>
      <c r="AM1333" s="671"/>
      <c r="AN1333" s="671"/>
      <c r="AO1333" s="672"/>
    </row>
    <row r="1334" spans="2:41" ht="13.35" hidden="1" customHeight="1">
      <c r="B1334" s="135"/>
      <c r="I1334" s="136"/>
      <c r="J1334" s="135"/>
      <c r="N1334" s="629"/>
      <c r="O1334" s="630"/>
      <c r="P1334" s="630"/>
      <c r="Q1334" s="632"/>
      <c r="R1334" s="630" t="s">
        <v>19</v>
      </c>
      <c r="S1334" s="630"/>
      <c r="T1334" s="632"/>
      <c r="U1334" s="673"/>
      <c r="V1334" s="674"/>
      <c r="W1334" s="674"/>
      <c r="X1334" s="674"/>
      <c r="Y1334" s="674"/>
      <c r="Z1334" s="674"/>
      <c r="AA1334" s="674"/>
      <c r="AB1334" s="674"/>
      <c r="AC1334" s="675"/>
      <c r="AD1334" s="629" t="s">
        <v>20</v>
      </c>
      <c r="AE1334" s="630"/>
      <c r="AF1334" s="632"/>
      <c r="AG1334" s="673"/>
      <c r="AH1334" s="674"/>
      <c r="AI1334" s="674"/>
      <c r="AJ1334" s="674"/>
      <c r="AK1334" s="674"/>
      <c r="AL1334" s="674"/>
      <c r="AM1334" s="674"/>
      <c r="AN1334" s="674"/>
      <c r="AO1334" s="675"/>
    </row>
    <row r="1335" spans="2:41" ht="3.75" hidden="1" customHeight="1">
      <c r="B1335" s="135"/>
      <c r="I1335" s="136"/>
      <c r="J1335" s="135"/>
      <c r="N1335" s="638"/>
      <c r="O1335" s="639"/>
      <c r="P1335" s="639"/>
      <c r="Q1335" s="640"/>
      <c r="R1335" s="639"/>
      <c r="S1335" s="639"/>
      <c r="T1335" s="640"/>
      <c r="U1335" s="676"/>
      <c r="V1335" s="677"/>
      <c r="W1335" s="677"/>
      <c r="X1335" s="677"/>
      <c r="Y1335" s="677"/>
      <c r="Z1335" s="677"/>
      <c r="AA1335" s="677"/>
      <c r="AB1335" s="677"/>
      <c r="AC1335" s="678"/>
      <c r="AD1335" s="638"/>
      <c r="AE1335" s="639"/>
      <c r="AF1335" s="640"/>
      <c r="AG1335" s="676"/>
      <c r="AH1335" s="677"/>
      <c r="AI1335" s="677"/>
      <c r="AJ1335" s="677"/>
      <c r="AK1335" s="677"/>
      <c r="AL1335" s="677"/>
      <c r="AM1335" s="677"/>
      <c r="AN1335" s="677"/>
      <c r="AO1335" s="678"/>
    </row>
    <row r="1336" spans="2:41" ht="3.75" hidden="1" customHeight="1">
      <c r="B1336" s="135"/>
      <c r="I1336" s="136"/>
      <c r="J1336" s="135"/>
      <c r="M1336" s="136"/>
      <c r="N1336" s="629"/>
      <c r="O1336" s="630"/>
      <c r="P1336" s="630"/>
      <c r="Q1336" s="632"/>
      <c r="R1336" s="644"/>
      <c r="S1336" s="645"/>
      <c r="T1336" s="645"/>
      <c r="U1336" s="645"/>
      <c r="V1336" s="645"/>
      <c r="W1336" s="645"/>
      <c r="X1336" s="645"/>
      <c r="Y1336" s="645"/>
      <c r="Z1336" s="645"/>
      <c r="AA1336" s="645"/>
      <c r="AB1336" s="645"/>
      <c r="AC1336" s="645"/>
      <c r="AD1336" s="645"/>
      <c r="AE1336" s="645"/>
      <c r="AF1336" s="645"/>
      <c r="AG1336" s="645"/>
      <c r="AH1336" s="645"/>
      <c r="AI1336" s="645"/>
      <c r="AJ1336" s="645"/>
      <c r="AK1336" s="645"/>
      <c r="AL1336" s="645"/>
      <c r="AM1336" s="645"/>
      <c r="AN1336" s="645"/>
      <c r="AO1336" s="646"/>
    </row>
    <row r="1337" spans="2:41" ht="13.35" hidden="1" customHeight="1">
      <c r="B1337" s="135"/>
      <c r="I1337" s="136"/>
      <c r="J1337" s="135"/>
      <c r="M1337" s="136"/>
      <c r="N1337" s="629" t="s">
        <v>111</v>
      </c>
      <c r="O1337" s="630"/>
      <c r="P1337" s="630"/>
      <c r="Q1337" s="632"/>
      <c r="R1337" s="629"/>
      <c r="S1337" s="680"/>
      <c r="T1337" s="681"/>
      <c r="U1337" s="630"/>
      <c r="V1337" s="647"/>
      <c r="W1337" s="630" t="s">
        <v>12</v>
      </c>
      <c r="X1337" s="647"/>
      <c r="Y1337" s="630" t="s">
        <v>11</v>
      </c>
      <c r="Z1337" s="647"/>
      <c r="AA1337" s="630" t="s">
        <v>364</v>
      </c>
      <c r="AB1337" s="630"/>
      <c r="AC1337" s="630"/>
      <c r="AD1337" s="630"/>
      <c r="AE1337" s="630"/>
      <c r="AF1337" s="630"/>
      <c r="AG1337" s="630"/>
      <c r="AH1337" s="630"/>
      <c r="AI1337" s="630"/>
      <c r="AJ1337" s="630"/>
      <c r="AK1337" s="630"/>
      <c r="AL1337" s="630"/>
      <c r="AM1337" s="630"/>
      <c r="AN1337" s="630"/>
      <c r="AO1337" s="632"/>
    </row>
    <row r="1338" spans="2:41" ht="3.75" hidden="1" customHeight="1">
      <c r="B1338" s="135"/>
      <c r="I1338" s="136"/>
      <c r="J1338" s="135"/>
      <c r="M1338" s="136"/>
      <c r="N1338" s="629"/>
      <c r="O1338" s="630"/>
      <c r="P1338" s="630"/>
      <c r="Q1338" s="632"/>
      <c r="R1338" s="629"/>
      <c r="S1338" s="630"/>
      <c r="T1338" s="630"/>
      <c r="U1338" s="630"/>
      <c r="V1338" s="630"/>
      <c r="W1338" s="630"/>
      <c r="X1338" s="630"/>
      <c r="Y1338" s="630"/>
      <c r="Z1338" s="630"/>
      <c r="AA1338" s="630"/>
      <c r="AB1338" s="630"/>
      <c r="AC1338" s="630"/>
      <c r="AD1338" s="630"/>
      <c r="AE1338" s="630"/>
      <c r="AF1338" s="630"/>
      <c r="AG1338" s="630"/>
      <c r="AH1338" s="630"/>
      <c r="AI1338" s="630"/>
      <c r="AJ1338" s="630"/>
      <c r="AK1338" s="630"/>
      <c r="AL1338" s="630"/>
      <c r="AM1338" s="630"/>
      <c r="AN1338" s="630"/>
      <c r="AO1338" s="632"/>
    </row>
    <row r="1339" spans="2:41" ht="3.75" hidden="1" customHeight="1">
      <c r="B1339" s="135"/>
      <c r="I1339" s="136"/>
      <c r="J1339" s="135"/>
      <c r="M1339" s="136"/>
      <c r="N1339" s="644"/>
      <c r="O1339" s="645"/>
      <c r="P1339" s="645"/>
      <c r="Q1339" s="645"/>
      <c r="R1339" s="713"/>
      <c r="S1339" s="716"/>
      <c r="T1339" s="645"/>
      <c r="U1339" s="698"/>
      <c r="V1339" s="644"/>
      <c r="W1339" s="645"/>
      <c r="X1339" s="645"/>
      <c r="Y1339" s="645"/>
      <c r="Z1339" s="645"/>
      <c r="AA1339" s="645"/>
      <c r="AB1339" s="645"/>
      <c r="AC1339" s="645"/>
      <c r="AD1339" s="645"/>
      <c r="AE1339" s="645"/>
      <c r="AF1339" s="645"/>
      <c r="AG1339" s="645"/>
      <c r="AH1339" s="649"/>
      <c r="AI1339" s="649"/>
      <c r="AJ1339" s="645"/>
      <c r="AK1339" s="651"/>
      <c r="AL1339" s="645"/>
      <c r="AM1339" s="645"/>
      <c r="AN1339" s="645"/>
      <c r="AO1339" s="646"/>
    </row>
    <row r="1340" spans="2:41" ht="13.35" hidden="1" customHeight="1">
      <c r="B1340" s="135"/>
      <c r="I1340" s="136"/>
      <c r="J1340" s="135"/>
      <c r="M1340" s="136"/>
      <c r="N1340" s="629" t="s">
        <v>30</v>
      </c>
      <c r="O1340" s="630"/>
      <c r="P1340" s="630"/>
      <c r="Q1340" s="630"/>
      <c r="R1340" s="714"/>
      <c r="S1340" s="717"/>
      <c r="T1340" s="630" t="s">
        <v>388</v>
      </c>
      <c r="U1340" s="701"/>
      <c r="V1340" s="629" t="s">
        <v>112</v>
      </c>
      <c r="W1340" s="630"/>
      <c r="X1340" s="630"/>
      <c r="Y1340" s="630"/>
      <c r="Z1340" s="630"/>
      <c r="AA1340" s="630"/>
      <c r="AB1340" s="630"/>
      <c r="AC1340" s="630"/>
      <c r="AD1340" s="630"/>
      <c r="AE1340" s="630"/>
      <c r="AF1340" s="630"/>
      <c r="AG1340" s="630"/>
      <c r="AH1340" s="636"/>
      <c r="AI1340" s="636"/>
      <c r="AJ1340" s="630"/>
      <c r="AK1340" s="654"/>
      <c r="AL1340" s="630"/>
      <c r="AM1340" s="630"/>
      <c r="AN1340" s="630"/>
      <c r="AO1340" s="632"/>
    </row>
    <row r="1341" spans="2:41" ht="3.75" hidden="1" customHeight="1">
      <c r="B1341" s="135"/>
      <c r="I1341" s="136"/>
      <c r="J1341" s="135"/>
      <c r="M1341" s="136"/>
      <c r="N1341" s="629"/>
      <c r="O1341" s="630"/>
      <c r="P1341" s="630"/>
      <c r="Q1341" s="630"/>
      <c r="R1341" s="715"/>
      <c r="S1341" s="718"/>
      <c r="T1341" s="639"/>
      <c r="U1341" s="704"/>
      <c r="V1341" s="638"/>
      <c r="W1341" s="639"/>
      <c r="X1341" s="639"/>
      <c r="Y1341" s="639"/>
      <c r="Z1341" s="639"/>
      <c r="AA1341" s="639"/>
      <c r="AB1341" s="639"/>
      <c r="AC1341" s="639"/>
      <c r="AD1341" s="639"/>
      <c r="AE1341" s="639"/>
      <c r="AF1341" s="639"/>
      <c r="AG1341" s="639"/>
      <c r="AH1341" s="642"/>
      <c r="AI1341" s="642"/>
      <c r="AJ1341" s="639"/>
      <c r="AK1341" s="657"/>
      <c r="AL1341" s="639"/>
      <c r="AM1341" s="639"/>
      <c r="AN1341" s="639"/>
      <c r="AO1341" s="640"/>
    </row>
    <row r="1342" spans="2:41" ht="3.75" hidden="1" customHeight="1">
      <c r="B1342" s="135"/>
      <c r="I1342" s="136"/>
      <c r="J1342" s="135"/>
      <c r="M1342" s="136"/>
      <c r="N1342" s="644"/>
      <c r="O1342" s="645"/>
      <c r="P1342" s="645"/>
      <c r="Q1342" s="646"/>
      <c r="R1342" s="670"/>
      <c r="S1342" s="671"/>
      <c r="T1342" s="671"/>
      <c r="U1342" s="672"/>
      <c r="V1342" s="673"/>
      <c r="W1342" s="675"/>
      <c r="X1342" s="679"/>
      <c r="Y1342" s="671"/>
      <c r="Z1342" s="671"/>
      <c r="AA1342" s="672"/>
      <c r="AB1342" s="630"/>
      <c r="AC1342" s="630"/>
      <c r="AD1342" s="630"/>
      <c r="AE1342" s="630"/>
      <c r="AF1342" s="630"/>
      <c r="AG1342" s="630"/>
      <c r="AH1342" s="630"/>
      <c r="AI1342" s="645"/>
      <c r="AJ1342" s="630"/>
      <c r="AK1342" s="630"/>
      <c r="AL1342" s="630"/>
      <c r="AM1342" s="630"/>
      <c r="AN1342" s="630"/>
      <c r="AO1342" s="632"/>
    </row>
    <row r="1343" spans="2:41" ht="13.35" hidden="1" customHeight="1">
      <c r="B1343" s="135"/>
      <c r="I1343" s="136"/>
      <c r="J1343" s="135"/>
      <c r="M1343" s="136"/>
      <c r="N1343" s="629" t="s">
        <v>114</v>
      </c>
      <c r="O1343" s="630"/>
      <c r="P1343" s="630"/>
      <c r="Q1343" s="632"/>
      <c r="R1343" s="673"/>
      <c r="S1343" s="674"/>
      <c r="T1343" s="674"/>
      <c r="U1343" s="675"/>
      <c r="V1343" s="673"/>
      <c r="W1343" s="675"/>
      <c r="X1343" s="673"/>
      <c r="Y1343" s="674"/>
      <c r="Z1343" s="674"/>
      <c r="AA1343" s="675"/>
      <c r="AB1343" s="668" t="s">
        <v>171</v>
      </c>
      <c r="AC1343" s="630"/>
      <c r="AD1343" s="630"/>
      <c r="AE1343" s="630"/>
      <c r="AF1343" s="630"/>
      <c r="AG1343" s="630"/>
      <c r="AH1343" s="630"/>
      <c r="AI1343" s="630"/>
      <c r="AJ1343" s="630"/>
      <c r="AK1343" s="630"/>
      <c r="AL1343" s="630"/>
      <c r="AM1343" s="630"/>
      <c r="AN1343" s="630"/>
      <c r="AO1343" s="632"/>
    </row>
    <row r="1344" spans="2:41" ht="3.75" hidden="1" customHeight="1">
      <c r="B1344" s="135"/>
      <c r="I1344" s="136"/>
      <c r="J1344" s="135"/>
      <c r="M1344" s="136"/>
      <c r="N1344" s="629"/>
      <c r="O1344" s="630"/>
      <c r="P1344" s="630"/>
      <c r="Q1344" s="632"/>
      <c r="R1344" s="676"/>
      <c r="S1344" s="677"/>
      <c r="T1344" s="677"/>
      <c r="U1344" s="678"/>
      <c r="V1344" s="676"/>
      <c r="W1344" s="678"/>
      <c r="X1344" s="676"/>
      <c r="Y1344" s="677"/>
      <c r="Z1344" s="677"/>
      <c r="AA1344" s="678"/>
      <c r="AB1344" s="639"/>
      <c r="AC1344" s="639"/>
      <c r="AD1344" s="639"/>
      <c r="AE1344" s="639"/>
      <c r="AF1344" s="639"/>
      <c r="AG1344" s="639"/>
      <c r="AH1344" s="639"/>
      <c r="AI1344" s="639"/>
      <c r="AJ1344" s="639"/>
      <c r="AK1344" s="639"/>
      <c r="AL1344" s="639"/>
      <c r="AM1344" s="639"/>
      <c r="AN1344" s="639"/>
      <c r="AO1344" s="640"/>
    </row>
    <row r="1345" spans="2:41" ht="3.75" hidden="1" customHeight="1">
      <c r="B1345" s="135"/>
      <c r="I1345" s="136"/>
      <c r="J1345" s="135"/>
      <c r="M1345" s="136"/>
      <c r="N1345" s="644"/>
      <c r="O1345" s="645"/>
      <c r="P1345" s="645"/>
      <c r="Q1345" s="645"/>
      <c r="R1345" s="644"/>
      <c r="S1345" s="645"/>
      <c r="T1345" s="645"/>
      <c r="U1345" s="645"/>
      <c r="V1345" s="645"/>
      <c r="W1345" s="645"/>
      <c r="X1345" s="645"/>
      <c r="Y1345" s="645"/>
      <c r="Z1345" s="645"/>
      <c r="AA1345" s="646"/>
      <c r="AB1345" s="644"/>
      <c r="AC1345" s="630"/>
      <c r="AD1345" s="630"/>
      <c r="AE1345" s="630"/>
      <c r="AF1345" s="630"/>
      <c r="AG1345" s="630"/>
      <c r="AH1345" s="630"/>
      <c r="AI1345" s="632"/>
      <c r="AJ1345" s="644"/>
      <c r="AK1345" s="645"/>
      <c r="AL1345" s="645"/>
      <c r="AM1345" s="645"/>
      <c r="AN1345" s="645"/>
      <c r="AO1345" s="646"/>
    </row>
    <row r="1346" spans="2:41" ht="13.35" hidden="1" customHeight="1">
      <c r="B1346" s="135"/>
      <c r="I1346" s="136"/>
      <c r="J1346" s="135"/>
      <c r="M1346" s="136"/>
      <c r="N1346" s="629" t="s">
        <v>115</v>
      </c>
      <c r="O1346" s="630"/>
      <c r="P1346" s="630"/>
      <c r="Q1346" s="630"/>
      <c r="R1346" s="629"/>
      <c r="S1346" s="680"/>
      <c r="T1346" s="681"/>
      <c r="U1346" s="630"/>
      <c r="V1346" s="647"/>
      <c r="W1346" s="630" t="s">
        <v>12</v>
      </c>
      <c r="X1346" s="647"/>
      <c r="Y1346" s="630" t="s">
        <v>11</v>
      </c>
      <c r="Z1346" s="647"/>
      <c r="AA1346" s="630" t="s">
        <v>364</v>
      </c>
      <c r="AB1346" s="629" t="s">
        <v>170</v>
      </c>
      <c r="AC1346" s="630"/>
      <c r="AD1346" s="630"/>
      <c r="AE1346" s="630"/>
      <c r="AF1346" s="630"/>
      <c r="AG1346" s="630"/>
      <c r="AH1346" s="630"/>
      <c r="AI1346" s="632"/>
      <c r="AJ1346" s="629"/>
      <c r="AK1346" s="680"/>
      <c r="AL1346" s="682"/>
      <c r="AM1346" s="682"/>
      <c r="AN1346" s="682"/>
      <c r="AO1346" s="681"/>
    </row>
    <row r="1347" spans="2:41" ht="3.75" hidden="1" customHeight="1">
      <c r="B1347" s="135"/>
      <c r="I1347" s="136"/>
      <c r="J1347" s="135"/>
      <c r="M1347" s="136"/>
      <c r="N1347" s="629"/>
      <c r="O1347" s="630"/>
      <c r="P1347" s="630"/>
      <c r="Q1347" s="630"/>
      <c r="R1347" s="638"/>
      <c r="S1347" s="639"/>
      <c r="T1347" s="639"/>
      <c r="U1347" s="639"/>
      <c r="V1347" s="639"/>
      <c r="W1347" s="639"/>
      <c r="X1347" s="639"/>
      <c r="Y1347" s="639"/>
      <c r="Z1347" s="639"/>
      <c r="AA1347" s="640"/>
      <c r="AB1347" s="638"/>
      <c r="AC1347" s="639"/>
      <c r="AD1347" s="639"/>
      <c r="AE1347" s="639"/>
      <c r="AF1347" s="639"/>
      <c r="AG1347" s="639"/>
      <c r="AH1347" s="639"/>
      <c r="AI1347" s="640"/>
      <c r="AJ1347" s="638"/>
      <c r="AK1347" s="639"/>
      <c r="AL1347" s="639"/>
      <c r="AM1347" s="639"/>
      <c r="AN1347" s="639"/>
      <c r="AO1347" s="640"/>
    </row>
    <row r="1348" spans="2:41" ht="3.75" customHeight="1">
      <c r="B1348" s="135"/>
      <c r="I1348" s="136"/>
      <c r="J1348" s="135"/>
      <c r="M1348" s="136"/>
      <c r="N1348" s="130"/>
      <c r="O1348" s="131"/>
      <c r="P1348" s="131"/>
      <c r="Q1348" s="132"/>
      <c r="R1348" s="683" t="str" cm="1">
        <f t="array" ref="R1348">IF(新_変更_3!AL505&lt;&gt;"",AND(新_変更_3!J504:AB510=新_変更_3!AL504:BD510),"")</f>
        <v/>
      </c>
      <c r="S1348" s="684"/>
      <c r="T1348" s="684"/>
      <c r="U1348" s="684"/>
      <c r="V1348" s="684"/>
      <c r="W1348" s="684"/>
      <c r="X1348" s="684"/>
      <c r="Y1348" s="684"/>
      <c r="Z1348" s="684"/>
      <c r="AA1348" s="684"/>
      <c r="AB1348" s="684"/>
      <c r="AC1348" s="684"/>
      <c r="AD1348" s="684"/>
      <c r="AE1348" s="684"/>
      <c r="AF1348" s="684"/>
      <c r="AG1348" s="684"/>
      <c r="AH1348" s="684"/>
      <c r="AI1348" s="684"/>
      <c r="AJ1348" s="684"/>
      <c r="AK1348" s="684"/>
      <c r="AL1348" s="684"/>
      <c r="AM1348" s="684"/>
      <c r="AN1348" s="684"/>
      <c r="AO1348" s="685"/>
    </row>
    <row r="1349" spans="2:41" ht="13.35" customHeight="1">
      <c r="B1349" s="135"/>
      <c r="I1349" s="136"/>
      <c r="J1349" s="135"/>
      <c r="M1349" s="136"/>
      <c r="N1349" s="135" t="s">
        <v>32</v>
      </c>
      <c r="Q1349" s="136"/>
      <c r="R1349" s="686"/>
      <c r="S1349" s="687"/>
      <c r="T1349" s="687"/>
      <c r="U1349" s="687"/>
      <c r="V1349" s="687"/>
      <c r="W1349" s="687"/>
      <c r="X1349" s="687"/>
      <c r="Y1349" s="687"/>
      <c r="Z1349" s="687"/>
      <c r="AA1349" s="687"/>
      <c r="AB1349" s="687"/>
      <c r="AC1349" s="687"/>
      <c r="AD1349" s="687"/>
      <c r="AE1349" s="687"/>
      <c r="AF1349" s="687"/>
      <c r="AG1349" s="687"/>
      <c r="AH1349" s="687"/>
      <c r="AI1349" s="687"/>
      <c r="AJ1349" s="687"/>
      <c r="AK1349" s="687"/>
      <c r="AL1349" s="687"/>
      <c r="AM1349" s="687"/>
      <c r="AN1349" s="687"/>
      <c r="AO1349" s="688"/>
    </row>
    <row r="1350" spans="2:41" ht="3.75" customHeight="1">
      <c r="B1350" s="135"/>
      <c r="I1350" s="136"/>
      <c r="J1350" s="135"/>
      <c r="M1350" s="136"/>
      <c r="N1350" s="140"/>
      <c r="O1350" s="141"/>
      <c r="P1350" s="141"/>
      <c r="Q1350" s="142"/>
      <c r="R1350" s="689"/>
      <c r="S1350" s="690"/>
      <c r="T1350" s="690"/>
      <c r="U1350" s="690"/>
      <c r="V1350" s="690"/>
      <c r="W1350" s="690"/>
      <c r="X1350" s="690"/>
      <c r="Y1350" s="690"/>
      <c r="Z1350" s="690"/>
      <c r="AA1350" s="690"/>
      <c r="AB1350" s="690"/>
      <c r="AC1350" s="690"/>
      <c r="AD1350" s="690"/>
      <c r="AE1350" s="690"/>
      <c r="AF1350" s="690"/>
      <c r="AG1350" s="690"/>
      <c r="AH1350" s="690"/>
      <c r="AI1350" s="690"/>
      <c r="AJ1350" s="690"/>
      <c r="AK1350" s="690"/>
      <c r="AL1350" s="690"/>
      <c r="AM1350" s="690"/>
      <c r="AN1350" s="690"/>
      <c r="AO1350" s="691"/>
    </row>
    <row r="1351" spans="2:41" ht="3.75" customHeight="1">
      <c r="B1351" s="135"/>
      <c r="I1351" s="136"/>
      <c r="J1351" s="130"/>
      <c r="K1351" s="131"/>
      <c r="L1351" s="131"/>
      <c r="M1351" s="132"/>
      <c r="N1351" s="130"/>
      <c r="O1351" s="131"/>
      <c r="P1351" s="131"/>
      <c r="Q1351" s="132"/>
      <c r="R1351" s="130"/>
      <c r="S1351" s="131"/>
      <c r="T1351" s="131"/>
      <c r="U1351" s="131"/>
      <c r="V1351" s="131"/>
      <c r="W1351" s="131"/>
      <c r="X1351" s="131"/>
      <c r="Y1351" s="131"/>
      <c r="Z1351" s="131"/>
      <c r="AA1351" s="132"/>
      <c r="AB1351" s="130"/>
      <c r="AC1351" s="131"/>
      <c r="AD1351" s="131"/>
      <c r="AE1351" s="132"/>
      <c r="AF1351" s="131"/>
      <c r="AG1351" s="131"/>
      <c r="AH1351" s="131"/>
      <c r="AI1351" s="131"/>
      <c r="AJ1351" s="131"/>
      <c r="AK1351" s="131"/>
      <c r="AL1351" s="131"/>
      <c r="AM1351" s="131"/>
      <c r="AN1351" s="131"/>
      <c r="AO1351" s="132"/>
    </row>
    <row r="1352" spans="2:41" ht="13.35" customHeight="1">
      <c r="B1352" s="135"/>
      <c r="I1352" s="136"/>
      <c r="J1352" s="135" t="s">
        <v>4022</v>
      </c>
      <c r="M1352" s="136"/>
      <c r="N1352" s="135" t="s">
        <v>27</v>
      </c>
      <c r="Q1352" s="136"/>
      <c r="R1352" s="135"/>
      <c r="S1352" s="692"/>
      <c r="T1352" s="693"/>
      <c r="U1352" s="693"/>
      <c r="V1352" s="693"/>
      <c r="W1352" s="693"/>
      <c r="X1352" s="693"/>
      <c r="Y1352" s="693"/>
      <c r="Z1352" s="693"/>
      <c r="AA1352" s="694"/>
      <c r="AB1352" s="135" t="s">
        <v>28</v>
      </c>
      <c r="AE1352" s="136"/>
      <c r="AF1352" s="135"/>
      <c r="AG1352" s="695"/>
      <c r="AH1352" s="693"/>
      <c r="AI1352" s="693"/>
      <c r="AJ1352" s="693"/>
      <c r="AK1352" s="693"/>
      <c r="AL1352" s="693"/>
      <c r="AM1352" s="693"/>
      <c r="AN1352" s="693"/>
      <c r="AO1352" s="694"/>
    </row>
    <row r="1353" spans="2:41" ht="3.75" customHeight="1">
      <c r="B1353" s="135"/>
      <c r="I1353" s="136"/>
      <c r="J1353" s="135"/>
      <c r="M1353" s="136"/>
      <c r="N1353" s="140"/>
      <c r="O1353" s="141"/>
      <c r="P1353" s="141"/>
      <c r="Q1353" s="142"/>
      <c r="R1353" s="140"/>
      <c r="S1353" s="141"/>
      <c r="T1353" s="141"/>
      <c r="U1353" s="141"/>
      <c r="V1353" s="141"/>
      <c r="W1353" s="141"/>
      <c r="X1353" s="141"/>
      <c r="Y1353" s="141"/>
      <c r="Z1353" s="141"/>
      <c r="AA1353" s="142"/>
      <c r="AB1353" s="140"/>
      <c r="AC1353" s="141"/>
      <c r="AD1353" s="141"/>
      <c r="AE1353" s="142"/>
      <c r="AF1353" s="141"/>
      <c r="AG1353" s="141"/>
      <c r="AH1353" s="141"/>
      <c r="AI1353" s="141"/>
      <c r="AJ1353" s="141"/>
      <c r="AK1353" s="141"/>
      <c r="AL1353" s="141"/>
      <c r="AM1353" s="141"/>
      <c r="AN1353" s="141"/>
      <c r="AO1353" s="142"/>
    </row>
    <row r="1354" spans="2:41" ht="3.75" customHeight="1">
      <c r="B1354" s="135"/>
      <c r="I1354" s="136"/>
      <c r="J1354" s="135"/>
      <c r="M1354" s="136"/>
      <c r="N1354" s="130"/>
      <c r="O1354" s="131"/>
      <c r="P1354" s="131"/>
      <c r="Q1354" s="132"/>
      <c r="R1354" s="130"/>
      <c r="S1354" s="131"/>
      <c r="T1354" s="131"/>
      <c r="U1354" s="131"/>
      <c r="V1354" s="131"/>
      <c r="W1354" s="131"/>
      <c r="X1354" s="131"/>
      <c r="Y1354" s="131"/>
      <c r="Z1354" s="131"/>
      <c r="AA1354" s="132"/>
      <c r="AB1354" s="130"/>
      <c r="AC1354" s="131"/>
      <c r="AD1354" s="131"/>
      <c r="AE1354" s="132"/>
      <c r="AF1354" s="130"/>
      <c r="AG1354" s="131"/>
      <c r="AH1354" s="131"/>
      <c r="AI1354" s="131"/>
      <c r="AJ1354" s="131"/>
      <c r="AK1354" s="131"/>
      <c r="AL1354" s="131"/>
      <c r="AM1354" s="131"/>
      <c r="AN1354" s="131"/>
      <c r="AO1354" s="132"/>
    </row>
    <row r="1355" spans="2:41" ht="13.35" customHeight="1">
      <c r="B1355" s="135"/>
      <c r="I1355" s="136"/>
      <c r="J1355" s="135"/>
      <c r="M1355" s="136"/>
      <c r="N1355" s="135" t="s">
        <v>3990</v>
      </c>
      <c r="Q1355" s="136"/>
      <c r="R1355" s="135"/>
      <c r="S1355" s="696"/>
      <c r="T1355" s="694"/>
      <c r="V1355" s="146"/>
      <c r="W1355" s="124" t="s">
        <v>12</v>
      </c>
      <c r="X1355" s="146"/>
      <c r="Y1355" s="124" t="s">
        <v>11</v>
      </c>
      <c r="Z1355" s="146"/>
      <c r="AA1355" s="136" t="s">
        <v>364</v>
      </c>
      <c r="AB1355" s="135" t="s">
        <v>66</v>
      </c>
      <c r="AE1355" s="136"/>
      <c r="AF1355" s="135"/>
      <c r="AG1355" s="696"/>
      <c r="AH1355" s="694"/>
      <c r="AJ1355" s="146"/>
      <c r="AK1355" s="124" t="s">
        <v>12</v>
      </c>
      <c r="AL1355" s="146"/>
      <c r="AM1355" s="124" t="s">
        <v>11</v>
      </c>
      <c r="AN1355" s="146"/>
      <c r="AO1355" s="136" t="s">
        <v>364</v>
      </c>
    </row>
    <row r="1356" spans="2:41" ht="3.75" customHeight="1">
      <c r="B1356" s="135"/>
      <c r="I1356" s="136"/>
      <c r="J1356" s="135"/>
      <c r="M1356" s="136"/>
      <c r="N1356" s="140"/>
      <c r="O1356" s="141"/>
      <c r="P1356" s="141"/>
      <c r="Q1356" s="142"/>
      <c r="R1356" s="140"/>
      <c r="S1356" s="141"/>
      <c r="T1356" s="141"/>
      <c r="U1356" s="141"/>
      <c r="V1356" s="141"/>
      <c r="W1356" s="141"/>
      <c r="X1356" s="141"/>
      <c r="Y1356" s="141"/>
      <c r="Z1356" s="141"/>
      <c r="AA1356" s="142"/>
      <c r="AB1356" s="140"/>
      <c r="AC1356" s="141"/>
      <c r="AD1356" s="141"/>
      <c r="AE1356" s="142"/>
      <c r="AF1356" s="140"/>
      <c r="AG1356" s="141"/>
      <c r="AH1356" s="141"/>
      <c r="AI1356" s="141"/>
      <c r="AJ1356" s="141"/>
      <c r="AK1356" s="141"/>
      <c r="AL1356" s="141"/>
      <c r="AM1356" s="141"/>
      <c r="AN1356" s="141"/>
      <c r="AO1356" s="142"/>
    </row>
    <row r="1357" spans="2:41" ht="3.75" customHeight="1">
      <c r="B1357" s="135"/>
      <c r="I1357" s="136"/>
      <c r="J1357" s="135"/>
      <c r="M1357" s="136"/>
      <c r="N1357" s="130"/>
      <c r="O1357" s="131"/>
      <c r="P1357" s="131"/>
      <c r="Q1357" s="132"/>
      <c r="R1357" s="697">
        <f>新_変更_3!J520</f>
        <v>0</v>
      </c>
      <c r="S1357" s="684"/>
      <c r="T1357" s="684"/>
      <c r="U1357" s="684"/>
      <c r="V1357" s="684"/>
      <c r="W1357" s="684"/>
      <c r="X1357" s="684"/>
      <c r="Y1357" s="684"/>
      <c r="Z1357" s="684"/>
      <c r="AA1357" s="684"/>
      <c r="AB1357" s="684"/>
      <c r="AC1357" s="684"/>
      <c r="AD1357" s="684"/>
      <c r="AE1357" s="684"/>
      <c r="AF1357" s="684"/>
      <c r="AG1357" s="684"/>
      <c r="AH1357" s="684"/>
      <c r="AI1357" s="684"/>
      <c r="AJ1357" s="685"/>
      <c r="AK1357" s="131"/>
      <c r="AL1357" s="131"/>
      <c r="AM1357" s="131"/>
      <c r="AN1357" s="131"/>
      <c r="AO1357" s="132"/>
    </row>
    <row r="1358" spans="2:41" ht="13.35" customHeight="1">
      <c r="B1358" s="135"/>
      <c r="I1358" s="136"/>
      <c r="J1358" s="135"/>
      <c r="M1358" s="136"/>
      <c r="N1358" s="135" t="s">
        <v>8</v>
      </c>
      <c r="Q1358" s="136"/>
      <c r="R1358" s="686"/>
      <c r="S1358" s="687"/>
      <c r="T1358" s="687"/>
      <c r="U1358" s="687"/>
      <c r="V1358" s="687"/>
      <c r="W1358" s="687"/>
      <c r="X1358" s="687"/>
      <c r="Y1358" s="687"/>
      <c r="Z1358" s="687"/>
      <c r="AA1358" s="687"/>
      <c r="AB1358" s="687"/>
      <c r="AC1358" s="687"/>
      <c r="AD1358" s="687"/>
      <c r="AE1358" s="687"/>
      <c r="AF1358" s="687"/>
      <c r="AG1358" s="687"/>
      <c r="AH1358" s="687"/>
      <c r="AI1358" s="687"/>
      <c r="AJ1358" s="688"/>
      <c r="AL1358" s="147" t="s">
        <v>13</v>
      </c>
      <c r="AM1358" s="124" t="s">
        <v>29</v>
      </c>
      <c r="AO1358" s="136"/>
    </row>
    <row r="1359" spans="2:41" ht="3.75" customHeight="1">
      <c r="B1359" s="135"/>
      <c r="I1359" s="136"/>
      <c r="J1359" s="135"/>
      <c r="M1359" s="136"/>
      <c r="N1359" s="140"/>
      <c r="O1359" s="141"/>
      <c r="P1359" s="141"/>
      <c r="Q1359" s="142"/>
      <c r="R1359" s="689"/>
      <c r="S1359" s="690"/>
      <c r="T1359" s="690"/>
      <c r="U1359" s="690"/>
      <c r="V1359" s="690"/>
      <c r="W1359" s="690"/>
      <c r="X1359" s="690"/>
      <c r="Y1359" s="690"/>
      <c r="Z1359" s="690"/>
      <c r="AA1359" s="690"/>
      <c r="AB1359" s="690"/>
      <c r="AC1359" s="690"/>
      <c r="AD1359" s="690"/>
      <c r="AE1359" s="690"/>
      <c r="AF1359" s="690"/>
      <c r="AG1359" s="690"/>
      <c r="AH1359" s="690"/>
      <c r="AI1359" s="690"/>
      <c r="AJ1359" s="691"/>
      <c r="AK1359" s="141"/>
      <c r="AL1359" s="141"/>
      <c r="AM1359" s="141"/>
      <c r="AN1359" s="141"/>
      <c r="AO1359" s="142"/>
    </row>
    <row r="1360" spans="2:41" ht="3.75" hidden="1" customHeight="1">
      <c r="B1360" s="135"/>
      <c r="I1360" s="136"/>
      <c r="J1360" s="135"/>
      <c r="M1360" s="136"/>
      <c r="N1360" s="644"/>
      <c r="O1360" s="645"/>
      <c r="P1360" s="645"/>
      <c r="Q1360" s="646"/>
      <c r="R1360" s="679"/>
      <c r="S1360" s="671"/>
      <c r="T1360" s="671"/>
      <c r="U1360" s="671"/>
      <c r="V1360" s="671"/>
      <c r="W1360" s="671"/>
      <c r="X1360" s="671"/>
      <c r="Y1360" s="671"/>
      <c r="Z1360" s="671"/>
      <c r="AA1360" s="671"/>
      <c r="AB1360" s="671"/>
      <c r="AC1360" s="671"/>
      <c r="AD1360" s="671"/>
      <c r="AE1360" s="671"/>
      <c r="AF1360" s="671"/>
      <c r="AG1360" s="671"/>
      <c r="AH1360" s="671"/>
      <c r="AI1360" s="671"/>
      <c r="AJ1360" s="671"/>
      <c r="AK1360" s="671"/>
      <c r="AL1360" s="671"/>
      <c r="AM1360" s="671"/>
      <c r="AN1360" s="671"/>
      <c r="AO1360" s="672"/>
    </row>
    <row r="1361" spans="2:41" ht="13.35" hidden="1" customHeight="1">
      <c r="B1361" s="135"/>
      <c r="I1361" s="136"/>
      <c r="J1361" s="135"/>
      <c r="M1361" s="136"/>
      <c r="N1361" s="629" t="s">
        <v>61</v>
      </c>
      <c r="O1361" s="630"/>
      <c r="P1361" s="630"/>
      <c r="Q1361" s="632"/>
      <c r="R1361" s="673"/>
      <c r="S1361" s="674"/>
      <c r="T1361" s="674"/>
      <c r="U1361" s="674"/>
      <c r="V1361" s="674"/>
      <c r="W1361" s="674"/>
      <c r="X1361" s="674"/>
      <c r="Y1361" s="674"/>
      <c r="Z1361" s="674"/>
      <c r="AA1361" s="674"/>
      <c r="AB1361" s="674"/>
      <c r="AC1361" s="674"/>
      <c r="AD1361" s="674"/>
      <c r="AE1361" s="674"/>
      <c r="AF1361" s="674"/>
      <c r="AG1361" s="674"/>
      <c r="AH1361" s="674"/>
      <c r="AI1361" s="674"/>
      <c r="AJ1361" s="674"/>
      <c r="AK1361" s="674"/>
      <c r="AL1361" s="674"/>
      <c r="AM1361" s="674"/>
      <c r="AN1361" s="674"/>
      <c r="AO1361" s="675"/>
    </row>
    <row r="1362" spans="2:41" ht="3.75" hidden="1" customHeight="1">
      <c r="B1362" s="135"/>
      <c r="I1362" s="136"/>
      <c r="J1362" s="135"/>
      <c r="M1362" s="136"/>
      <c r="N1362" s="629"/>
      <c r="O1362" s="630"/>
      <c r="P1362" s="630"/>
      <c r="Q1362" s="632"/>
      <c r="R1362" s="676"/>
      <c r="S1362" s="677"/>
      <c r="T1362" s="677"/>
      <c r="U1362" s="677"/>
      <c r="V1362" s="677"/>
      <c r="W1362" s="677"/>
      <c r="X1362" s="677"/>
      <c r="Y1362" s="677"/>
      <c r="Z1362" s="677"/>
      <c r="AA1362" s="677"/>
      <c r="AB1362" s="677"/>
      <c r="AC1362" s="677"/>
      <c r="AD1362" s="677"/>
      <c r="AE1362" s="677"/>
      <c r="AF1362" s="677"/>
      <c r="AG1362" s="677"/>
      <c r="AH1362" s="677"/>
      <c r="AI1362" s="677"/>
      <c r="AJ1362" s="677"/>
      <c r="AK1362" s="677"/>
      <c r="AL1362" s="677"/>
      <c r="AM1362" s="677"/>
      <c r="AN1362" s="677"/>
      <c r="AO1362" s="678"/>
    </row>
    <row r="1363" spans="2:41" ht="3.75" hidden="1" customHeight="1">
      <c r="B1363" s="135"/>
      <c r="I1363" s="136"/>
      <c r="J1363" s="135"/>
      <c r="N1363" s="644"/>
      <c r="O1363" s="645"/>
      <c r="P1363" s="645"/>
      <c r="Q1363" s="646"/>
      <c r="R1363" s="630"/>
      <c r="S1363" s="630"/>
      <c r="T1363" s="630"/>
      <c r="U1363" s="698"/>
      <c r="V1363" s="699"/>
      <c r="W1363" s="699"/>
      <c r="X1363" s="700"/>
      <c r="Y1363" s="645"/>
      <c r="Z1363" s="707"/>
      <c r="AA1363" s="699"/>
      <c r="AB1363" s="699"/>
      <c r="AC1363" s="708"/>
      <c r="AD1363" s="630"/>
      <c r="AE1363" s="630"/>
      <c r="AF1363" s="630"/>
      <c r="AG1363" s="679"/>
      <c r="AH1363" s="671"/>
      <c r="AI1363" s="671"/>
      <c r="AJ1363" s="671"/>
      <c r="AK1363" s="671"/>
      <c r="AL1363" s="671"/>
      <c r="AM1363" s="671"/>
      <c r="AN1363" s="671"/>
      <c r="AO1363" s="672"/>
    </row>
    <row r="1364" spans="2:41" ht="13.35" hidden="1" customHeight="1">
      <c r="B1364" s="135"/>
      <c r="I1364" s="136"/>
      <c r="J1364" s="135"/>
      <c r="N1364" s="629"/>
      <c r="O1364" s="630"/>
      <c r="P1364" s="630"/>
      <c r="Q1364" s="632"/>
      <c r="R1364" s="630" t="s">
        <v>15</v>
      </c>
      <c r="S1364" s="630"/>
      <c r="T1364" s="630"/>
      <c r="U1364" s="701"/>
      <c r="V1364" s="702"/>
      <c r="W1364" s="702"/>
      <c r="X1364" s="703"/>
      <c r="Y1364" s="662" t="s">
        <v>359</v>
      </c>
      <c r="Z1364" s="709"/>
      <c r="AA1364" s="702"/>
      <c r="AB1364" s="702"/>
      <c r="AC1364" s="710"/>
      <c r="AD1364" s="630" t="s">
        <v>56</v>
      </c>
      <c r="AE1364" s="630"/>
      <c r="AF1364" s="630"/>
      <c r="AG1364" s="673"/>
      <c r="AH1364" s="674"/>
      <c r="AI1364" s="674"/>
      <c r="AJ1364" s="674"/>
      <c r="AK1364" s="674"/>
      <c r="AL1364" s="674"/>
      <c r="AM1364" s="674"/>
      <c r="AN1364" s="674"/>
      <c r="AO1364" s="675"/>
    </row>
    <row r="1365" spans="2:41" ht="3.75" hidden="1" customHeight="1">
      <c r="B1365" s="135"/>
      <c r="I1365" s="136"/>
      <c r="J1365" s="135"/>
      <c r="N1365" s="629"/>
      <c r="O1365" s="630"/>
      <c r="P1365" s="630"/>
      <c r="Q1365" s="632"/>
      <c r="R1365" s="639"/>
      <c r="S1365" s="639"/>
      <c r="T1365" s="639"/>
      <c r="U1365" s="704"/>
      <c r="V1365" s="705"/>
      <c r="W1365" s="705"/>
      <c r="X1365" s="706"/>
      <c r="Y1365" s="639"/>
      <c r="Z1365" s="711"/>
      <c r="AA1365" s="705"/>
      <c r="AB1365" s="705"/>
      <c r="AC1365" s="712"/>
      <c r="AD1365" s="639"/>
      <c r="AE1365" s="639"/>
      <c r="AF1365" s="639"/>
      <c r="AG1365" s="676"/>
      <c r="AH1365" s="677"/>
      <c r="AI1365" s="677"/>
      <c r="AJ1365" s="677"/>
      <c r="AK1365" s="677"/>
      <c r="AL1365" s="677"/>
      <c r="AM1365" s="677"/>
      <c r="AN1365" s="677"/>
      <c r="AO1365" s="678"/>
    </row>
    <row r="1366" spans="2:41" ht="3.75" hidden="1" customHeight="1">
      <c r="B1366" s="135"/>
      <c r="I1366" s="136"/>
      <c r="J1366" s="135"/>
      <c r="N1366" s="629"/>
      <c r="O1366" s="630"/>
      <c r="P1366" s="630"/>
      <c r="Q1366" s="632"/>
      <c r="R1366" s="645"/>
      <c r="S1366" s="645"/>
      <c r="T1366" s="646"/>
      <c r="U1366" s="679"/>
      <c r="V1366" s="671"/>
      <c r="W1366" s="671"/>
      <c r="X1366" s="671"/>
      <c r="Y1366" s="671"/>
      <c r="Z1366" s="671"/>
      <c r="AA1366" s="671"/>
      <c r="AB1366" s="671"/>
      <c r="AC1366" s="672"/>
      <c r="AD1366" s="644"/>
      <c r="AE1366" s="645"/>
      <c r="AF1366" s="646"/>
      <c r="AG1366" s="679"/>
      <c r="AH1366" s="671"/>
      <c r="AI1366" s="671"/>
      <c r="AJ1366" s="671"/>
      <c r="AK1366" s="671"/>
      <c r="AL1366" s="671"/>
      <c r="AM1366" s="671"/>
      <c r="AN1366" s="671"/>
      <c r="AO1366" s="672"/>
    </row>
    <row r="1367" spans="2:41" ht="13.35" hidden="1" customHeight="1">
      <c r="B1367" s="135"/>
      <c r="I1367" s="136"/>
      <c r="N1367" s="629" t="s">
        <v>23</v>
      </c>
      <c r="O1367" s="630"/>
      <c r="P1367" s="630"/>
      <c r="Q1367" s="632"/>
      <c r="R1367" s="630" t="s">
        <v>17</v>
      </c>
      <c r="S1367" s="630"/>
      <c r="T1367" s="632"/>
      <c r="U1367" s="673"/>
      <c r="V1367" s="674"/>
      <c r="W1367" s="674"/>
      <c r="X1367" s="674"/>
      <c r="Y1367" s="674"/>
      <c r="Z1367" s="674"/>
      <c r="AA1367" s="674"/>
      <c r="AB1367" s="674"/>
      <c r="AC1367" s="675"/>
      <c r="AD1367" s="629" t="s">
        <v>18</v>
      </c>
      <c r="AE1367" s="630"/>
      <c r="AF1367" s="632"/>
      <c r="AG1367" s="673"/>
      <c r="AH1367" s="674"/>
      <c r="AI1367" s="674"/>
      <c r="AJ1367" s="674"/>
      <c r="AK1367" s="674"/>
      <c r="AL1367" s="674"/>
      <c r="AM1367" s="674"/>
      <c r="AN1367" s="674"/>
      <c r="AO1367" s="675"/>
    </row>
    <row r="1368" spans="2:41" ht="3.75" hidden="1" customHeight="1">
      <c r="B1368" s="135"/>
      <c r="I1368" s="136"/>
      <c r="J1368" s="135"/>
      <c r="N1368" s="629"/>
      <c r="O1368" s="630"/>
      <c r="P1368" s="630"/>
      <c r="Q1368" s="632"/>
      <c r="R1368" s="639"/>
      <c r="S1368" s="639"/>
      <c r="T1368" s="640"/>
      <c r="U1368" s="676"/>
      <c r="V1368" s="677"/>
      <c r="W1368" s="677"/>
      <c r="X1368" s="677"/>
      <c r="Y1368" s="677"/>
      <c r="Z1368" s="677"/>
      <c r="AA1368" s="677"/>
      <c r="AB1368" s="677"/>
      <c r="AC1368" s="678"/>
      <c r="AD1368" s="638"/>
      <c r="AE1368" s="639"/>
      <c r="AF1368" s="640"/>
      <c r="AG1368" s="676"/>
      <c r="AH1368" s="677"/>
      <c r="AI1368" s="677"/>
      <c r="AJ1368" s="677"/>
      <c r="AK1368" s="677"/>
      <c r="AL1368" s="677"/>
      <c r="AM1368" s="677"/>
      <c r="AN1368" s="677"/>
      <c r="AO1368" s="678"/>
    </row>
    <row r="1369" spans="2:41" ht="3.75" hidden="1" customHeight="1">
      <c r="B1369" s="135"/>
      <c r="I1369" s="136"/>
      <c r="J1369" s="135"/>
      <c r="N1369" s="629"/>
      <c r="O1369" s="630"/>
      <c r="P1369" s="630"/>
      <c r="Q1369" s="632"/>
      <c r="R1369" s="645"/>
      <c r="S1369" s="645"/>
      <c r="T1369" s="646"/>
      <c r="U1369" s="679"/>
      <c r="V1369" s="671"/>
      <c r="W1369" s="671"/>
      <c r="X1369" s="671"/>
      <c r="Y1369" s="671"/>
      <c r="Z1369" s="671"/>
      <c r="AA1369" s="671"/>
      <c r="AB1369" s="671"/>
      <c r="AC1369" s="672"/>
      <c r="AD1369" s="644"/>
      <c r="AE1369" s="645"/>
      <c r="AF1369" s="646"/>
      <c r="AG1369" s="679"/>
      <c r="AH1369" s="671"/>
      <c r="AI1369" s="671"/>
      <c r="AJ1369" s="671"/>
      <c r="AK1369" s="671"/>
      <c r="AL1369" s="671"/>
      <c r="AM1369" s="671"/>
      <c r="AN1369" s="671"/>
      <c r="AO1369" s="672"/>
    </row>
    <row r="1370" spans="2:41" ht="13.35" hidden="1" customHeight="1">
      <c r="B1370" s="135"/>
      <c r="I1370" s="136"/>
      <c r="J1370" s="135"/>
      <c r="N1370" s="629"/>
      <c r="O1370" s="630"/>
      <c r="P1370" s="630"/>
      <c r="Q1370" s="632"/>
      <c r="R1370" s="630" t="s">
        <v>19</v>
      </c>
      <c r="S1370" s="630"/>
      <c r="T1370" s="632"/>
      <c r="U1370" s="673"/>
      <c r="V1370" s="674"/>
      <c r="W1370" s="674"/>
      <c r="X1370" s="674"/>
      <c r="Y1370" s="674"/>
      <c r="Z1370" s="674"/>
      <c r="AA1370" s="674"/>
      <c r="AB1370" s="674"/>
      <c r="AC1370" s="675"/>
      <c r="AD1370" s="629" t="s">
        <v>20</v>
      </c>
      <c r="AE1370" s="630"/>
      <c r="AF1370" s="632"/>
      <c r="AG1370" s="673"/>
      <c r="AH1370" s="674"/>
      <c r="AI1370" s="674"/>
      <c r="AJ1370" s="674"/>
      <c r="AK1370" s="674"/>
      <c r="AL1370" s="674"/>
      <c r="AM1370" s="674"/>
      <c r="AN1370" s="674"/>
      <c r="AO1370" s="675"/>
    </row>
    <row r="1371" spans="2:41" ht="3.75" hidden="1" customHeight="1">
      <c r="B1371" s="135"/>
      <c r="I1371" s="136"/>
      <c r="J1371" s="135"/>
      <c r="N1371" s="638"/>
      <c r="O1371" s="639"/>
      <c r="P1371" s="639"/>
      <c r="Q1371" s="640"/>
      <c r="R1371" s="639"/>
      <c r="S1371" s="639"/>
      <c r="T1371" s="640"/>
      <c r="U1371" s="676"/>
      <c r="V1371" s="677"/>
      <c r="W1371" s="677"/>
      <c r="X1371" s="677"/>
      <c r="Y1371" s="677"/>
      <c r="Z1371" s="677"/>
      <c r="AA1371" s="677"/>
      <c r="AB1371" s="677"/>
      <c r="AC1371" s="678"/>
      <c r="AD1371" s="638"/>
      <c r="AE1371" s="639"/>
      <c r="AF1371" s="640"/>
      <c r="AG1371" s="676"/>
      <c r="AH1371" s="677"/>
      <c r="AI1371" s="677"/>
      <c r="AJ1371" s="677"/>
      <c r="AK1371" s="677"/>
      <c r="AL1371" s="677"/>
      <c r="AM1371" s="677"/>
      <c r="AN1371" s="677"/>
      <c r="AO1371" s="678"/>
    </row>
    <row r="1372" spans="2:41" ht="3.75" hidden="1" customHeight="1">
      <c r="B1372" s="135"/>
      <c r="I1372" s="136"/>
      <c r="J1372" s="135"/>
      <c r="M1372" s="136"/>
      <c r="N1372" s="629"/>
      <c r="O1372" s="630"/>
      <c r="P1372" s="630"/>
      <c r="Q1372" s="632"/>
      <c r="R1372" s="644"/>
      <c r="S1372" s="645"/>
      <c r="T1372" s="645"/>
      <c r="U1372" s="645"/>
      <c r="V1372" s="645"/>
      <c r="W1372" s="645"/>
      <c r="X1372" s="645"/>
      <c r="Y1372" s="645"/>
      <c r="Z1372" s="645"/>
      <c r="AA1372" s="645"/>
      <c r="AB1372" s="645"/>
      <c r="AC1372" s="645"/>
      <c r="AD1372" s="645"/>
      <c r="AE1372" s="645"/>
      <c r="AF1372" s="645"/>
      <c r="AG1372" s="645"/>
      <c r="AH1372" s="645"/>
      <c r="AI1372" s="645"/>
      <c r="AJ1372" s="645"/>
      <c r="AK1372" s="645"/>
      <c r="AL1372" s="645"/>
      <c r="AM1372" s="645"/>
      <c r="AN1372" s="645"/>
      <c r="AO1372" s="646"/>
    </row>
    <row r="1373" spans="2:41" ht="13.35" hidden="1" customHeight="1">
      <c r="B1373" s="135"/>
      <c r="I1373" s="136"/>
      <c r="J1373" s="135"/>
      <c r="M1373" s="136"/>
      <c r="N1373" s="629" t="s">
        <v>111</v>
      </c>
      <c r="O1373" s="630"/>
      <c r="P1373" s="630"/>
      <c r="Q1373" s="632"/>
      <c r="R1373" s="629"/>
      <c r="S1373" s="680"/>
      <c r="T1373" s="681"/>
      <c r="U1373" s="630"/>
      <c r="V1373" s="647"/>
      <c r="W1373" s="630" t="s">
        <v>12</v>
      </c>
      <c r="X1373" s="647"/>
      <c r="Y1373" s="630" t="s">
        <v>11</v>
      </c>
      <c r="Z1373" s="647"/>
      <c r="AA1373" s="630" t="s">
        <v>364</v>
      </c>
      <c r="AB1373" s="630"/>
      <c r="AC1373" s="630"/>
      <c r="AD1373" s="630"/>
      <c r="AE1373" s="630"/>
      <c r="AF1373" s="630"/>
      <c r="AG1373" s="630"/>
      <c r="AH1373" s="630"/>
      <c r="AI1373" s="630"/>
      <c r="AJ1373" s="630"/>
      <c r="AK1373" s="630"/>
      <c r="AL1373" s="630"/>
      <c r="AM1373" s="630"/>
      <c r="AN1373" s="630"/>
      <c r="AO1373" s="632"/>
    </row>
    <row r="1374" spans="2:41" ht="3.75" hidden="1" customHeight="1">
      <c r="B1374" s="135"/>
      <c r="I1374" s="136"/>
      <c r="J1374" s="135"/>
      <c r="M1374" s="136"/>
      <c r="N1374" s="629"/>
      <c r="O1374" s="630"/>
      <c r="P1374" s="630"/>
      <c r="Q1374" s="632"/>
      <c r="R1374" s="629"/>
      <c r="S1374" s="630"/>
      <c r="T1374" s="630"/>
      <c r="U1374" s="630"/>
      <c r="V1374" s="630"/>
      <c r="W1374" s="630"/>
      <c r="X1374" s="630"/>
      <c r="Y1374" s="630"/>
      <c r="Z1374" s="630"/>
      <c r="AA1374" s="630"/>
      <c r="AB1374" s="630"/>
      <c r="AC1374" s="630"/>
      <c r="AD1374" s="630"/>
      <c r="AE1374" s="630"/>
      <c r="AF1374" s="630"/>
      <c r="AG1374" s="630"/>
      <c r="AH1374" s="630"/>
      <c r="AI1374" s="630"/>
      <c r="AJ1374" s="630"/>
      <c r="AK1374" s="630"/>
      <c r="AL1374" s="630"/>
      <c r="AM1374" s="630"/>
      <c r="AN1374" s="630"/>
      <c r="AO1374" s="632"/>
    </row>
    <row r="1375" spans="2:41" ht="3.75" hidden="1" customHeight="1">
      <c r="B1375" s="135"/>
      <c r="I1375" s="136"/>
      <c r="J1375" s="135"/>
      <c r="M1375" s="136"/>
      <c r="N1375" s="644"/>
      <c r="O1375" s="645"/>
      <c r="P1375" s="645"/>
      <c r="Q1375" s="645"/>
      <c r="R1375" s="713"/>
      <c r="S1375" s="716"/>
      <c r="T1375" s="645"/>
      <c r="U1375" s="698"/>
      <c r="V1375" s="644"/>
      <c r="W1375" s="645"/>
      <c r="X1375" s="645"/>
      <c r="Y1375" s="645"/>
      <c r="Z1375" s="645"/>
      <c r="AA1375" s="645"/>
      <c r="AB1375" s="645"/>
      <c r="AC1375" s="645"/>
      <c r="AD1375" s="645"/>
      <c r="AE1375" s="645"/>
      <c r="AF1375" s="645"/>
      <c r="AG1375" s="645"/>
      <c r="AH1375" s="649"/>
      <c r="AI1375" s="649"/>
      <c r="AJ1375" s="645"/>
      <c r="AK1375" s="651"/>
      <c r="AL1375" s="645"/>
      <c r="AM1375" s="645"/>
      <c r="AN1375" s="645"/>
      <c r="AO1375" s="646"/>
    </row>
    <row r="1376" spans="2:41" ht="13.35" hidden="1" customHeight="1">
      <c r="B1376" s="135"/>
      <c r="I1376" s="136"/>
      <c r="J1376" s="135"/>
      <c r="M1376" s="136"/>
      <c r="N1376" s="629" t="s">
        <v>30</v>
      </c>
      <c r="O1376" s="630"/>
      <c r="P1376" s="630"/>
      <c r="Q1376" s="630"/>
      <c r="R1376" s="714"/>
      <c r="S1376" s="717"/>
      <c r="T1376" s="630" t="s">
        <v>388</v>
      </c>
      <c r="U1376" s="701"/>
      <c r="V1376" s="629" t="s">
        <v>112</v>
      </c>
      <c r="W1376" s="630"/>
      <c r="X1376" s="630"/>
      <c r="Y1376" s="630"/>
      <c r="Z1376" s="630"/>
      <c r="AA1376" s="630"/>
      <c r="AB1376" s="630"/>
      <c r="AC1376" s="630"/>
      <c r="AD1376" s="630"/>
      <c r="AE1376" s="630"/>
      <c r="AF1376" s="630"/>
      <c r="AG1376" s="630"/>
      <c r="AH1376" s="636"/>
      <c r="AI1376" s="636"/>
      <c r="AJ1376" s="630"/>
      <c r="AK1376" s="654"/>
      <c r="AL1376" s="630"/>
      <c r="AM1376" s="630"/>
      <c r="AN1376" s="630"/>
      <c r="AO1376" s="632"/>
    </row>
    <row r="1377" spans="2:41" ht="3.75" hidden="1" customHeight="1">
      <c r="B1377" s="135"/>
      <c r="I1377" s="136"/>
      <c r="J1377" s="135"/>
      <c r="M1377" s="136"/>
      <c r="N1377" s="629"/>
      <c r="O1377" s="630"/>
      <c r="P1377" s="630"/>
      <c r="Q1377" s="630"/>
      <c r="R1377" s="715"/>
      <c r="S1377" s="718"/>
      <c r="T1377" s="639"/>
      <c r="U1377" s="704"/>
      <c r="V1377" s="638"/>
      <c r="W1377" s="639"/>
      <c r="X1377" s="639"/>
      <c r="Y1377" s="639"/>
      <c r="Z1377" s="639"/>
      <c r="AA1377" s="639"/>
      <c r="AB1377" s="639"/>
      <c r="AC1377" s="639"/>
      <c r="AD1377" s="639"/>
      <c r="AE1377" s="639"/>
      <c r="AF1377" s="639"/>
      <c r="AG1377" s="639"/>
      <c r="AH1377" s="642"/>
      <c r="AI1377" s="642"/>
      <c r="AJ1377" s="639"/>
      <c r="AK1377" s="657"/>
      <c r="AL1377" s="639"/>
      <c r="AM1377" s="639"/>
      <c r="AN1377" s="639"/>
      <c r="AO1377" s="640"/>
    </row>
    <row r="1378" spans="2:41" ht="3.75" hidden="1" customHeight="1">
      <c r="B1378" s="135"/>
      <c r="I1378" s="136"/>
      <c r="J1378" s="135"/>
      <c r="M1378" s="136"/>
      <c r="N1378" s="644"/>
      <c r="O1378" s="645"/>
      <c r="P1378" s="645"/>
      <c r="Q1378" s="646"/>
      <c r="R1378" s="670"/>
      <c r="S1378" s="671"/>
      <c r="T1378" s="671"/>
      <c r="U1378" s="672"/>
      <c r="V1378" s="673"/>
      <c r="W1378" s="675"/>
      <c r="X1378" s="679"/>
      <c r="Y1378" s="671"/>
      <c r="Z1378" s="671"/>
      <c r="AA1378" s="672"/>
      <c r="AB1378" s="630"/>
      <c r="AC1378" s="630"/>
      <c r="AD1378" s="630"/>
      <c r="AE1378" s="630"/>
      <c r="AF1378" s="630"/>
      <c r="AG1378" s="630"/>
      <c r="AH1378" s="630"/>
      <c r="AI1378" s="645"/>
      <c r="AJ1378" s="630"/>
      <c r="AK1378" s="630"/>
      <c r="AL1378" s="630"/>
      <c r="AM1378" s="630"/>
      <c r="AN1378" s="630"/>
      <c r="AO1378" s="632"/>
    </row>
    <row r="1379" spans="2:41" ht="13.35" hidden="1" customHeight="1">
      <c r="B1379" s="135"/>
      <c r="I1379" s="136"/>
      <c r="J1379" s="135"/>
      <c r="M1379" s="136"/>
      <c r="N1379" s="629" t="s">
        <v>114</v>
      </c>
      <c r="O1379" s="630"/>
      <c r="P1379" s="630"/>
      <c r="Q1379" s="632"/>
      <c r="R1379" s="673"/>
      <c r="S1379" s="674"/>
      <c r="T1379" s="674"/>
      <c r="U1379" s="675"/>
      <c r="V1379" s="673"/>
      <c r="W1379" s="675"/>
      <c r="X1379" s="673"/>
      <c r="Y1379" s="674"/>
      <c r="Z1379" s="674"/>
      <c r="AA1379" s="675"/>
      <c r="AB1379" s="668" t="s">
        <v>171</v>
      </c>
      <c r="AC1379" s="630"/>
      <c r="AD1379" s="630"/>
      <c r="AE1379" s="630"/>
      <c r="AF1379" s="630"/>
      <c r="AG1379" s="630"/>
      <c r="AH1379" s="630"/>
      <c r="AI1379" s="630"/>
      <c r="AJ1379" s="630"/>
      <c r="AK1379" s="630"/>
      <c r="AL1379" s="630"/>
      <c r="AM1379" s="630"/>
      <c r="AN1379" s="630"/>
      <c r="AO1379" s="632"/>
    </row>
    <row r="1380" spans="2:41" ht="3.75" hidden="1" customHeight="1">
      <c r="B1380" s="135"/>
      <c r="I1380" s="136"/>
      <c r="J1380" s="135"/>
      <c r="M1380" s="136"/>
      <c r="N1380" s="629"/>
      <c r="O1380" s="630"/>
      <c r="P1380" s="630"/>
      <c r="Q1380" s="632"/>
      <c r="R1380" s="676"/>
      <c r="S1380" s="677"/>
      <c r="T1380" s="677"/>
      <c r="U1380" s="678"/>
      <c r="V1380" s="676"/>
      <c r="W1380" s="678"/>
      <c r="X1380" s="676"/>
      <c r="Y1380" s="677"/>
      <c r="Z1380" s="677"/>
      <c r="AA1380" s="678"/>
      <c r="AB1380" s="639"/>
      <c r="AC1380" s="639"/>
      <c r="AD1380" s="639"/>
      <c r="AE1380" s="639"/>
      <c r="AF1380" s="639"/>
      <c r="AG1380" s="639"/>
      <c r="AH1380" s="639"/>
      <c r="AI1380" s="639"/>
      <c r="AJ1380" s="639"/>
      <c r="AK1380" s="639"/>
      <c r="AL1380" s="639"/>
      <c r="AM1380" s="639"/>
      <c r="AN1380" s="639"/>
      <c r="AO1380" s="640"/>
    </row>
    <row r="1381" spans="2:41" ht="3.75" hidden="1" customHeight="1">
      <c r="B1381" s="135"/>
      <c r="I1381" s="136"/>
      <c r="J1381" s="135"/>
      <c r="M1381" s="136"/>
      <c r="N1381" s="644"/>
      <c r="O1381" s="645"/>
      <c r="P1381" s="645"/>
      <c r="Q1381" s="645"/>
      <c r="R1381" s="644"/>
      <c r="S1381" s="645"/>
      <c r="T1381" s="645"/>
      <c r="U1381" s="645"/>
      <c r="V1381" s="645"/>
      <c r="W1381" s="645"/>
      <c r="X1381" s="645"/>
      <c r="Y1381" s="645"/>
      <c r="Z1381" s="645"/>
      <c r="AA1381" s="646"/>
      <c r="AB1381" s="644"/>
      <c r="AC1381" s="630"/>
      <c r="AD1381" s="630"/>
      <c r="AE1381" s="630"/>
      <c r="AF1381" s="630"/>
      <c r="AG1381" s="630"/>
      <c r="AH1381" s="630"/>
      <c r="AI1381" s="632"/>
      <c r="AJ1381" s="644"/>
      <c r="AK1381" s="645"/>
      <c r="AL1381" s="645"/>
      <c r="AM1381" s="645"/>
      <c r="AN1381" s="645"/>
      <c r="AO1381" s="646"/>
    </row>
    <row r="1382" spans="2:41" ht="13.35" hidden="1" customHeight="1">
      <c r="B1382" s="135"/>
      <c r="I1382" s="136"/>
      <c r="J1382" s="135"/>
      <c r="M1382" s="136"/>
      <c r="N1382" s="629" t="s">
        <v>115</v>
      </c>
      <c r="O1382" s="630"/>
      <c r="P1382" s="630"/>
      <c r="Q1382" s="630"/>
      <c r="R1382" s="629"/>
      <c r="S1382" s="680"/>
      <c r="T1382" s="681"/>
      <c r="U1382" s="630"/>
      <c r="V1382" s="647"/>
      <c r="W1382" s="630" t="s">
        <v>12</v>
      </c>
      <c r="X1382" s="647"/>
      <c r="Y1382" s="630" t="s">
        <v>11</v>
      </c>
      <c r="Z1382" s="647"/>
      <c r="AA1382" s="630" t="s">
        <v>364</v>
      </c>
      <c r="AB1382" s="629" t="s">
        <v>170</v>
      </c>
      <c r="AC1382" s="630"/>
      <c r="AD1382" s="630"/>
      <c r="AE1382" s="630"/>
      <c r="AF1382" s="630"/>
      <c r="AG1382" s="630"/>
      <c r="AH1382" s="630"/>
      <c r="AI1382" s="632"/>
      <c r="AJ1382" s="629"/>
      <c r="AK1382" s="680"/>
      <c r="AL1382" s="682"/>
      <c r="AM1382" s="682"/>
      <c r="AN1382" s="682"/>
      <c r="AO1382" s="681"/>
    </row>
    <row r="1383" spans="2:41" ht="3.75" hidden="1" customHeight="1">
      <c r="B1383" s="135"/>
      <c r="I1383" s="136"/>
      <c r="J1383" s="135"/>
      <c r="M1383" s="136"/>
      <c r="N1383" s="629"/>
      <c r="O1383" s="630"/>
      <c r="P1383" s="630"/>
      <c r="Q1383" s="630"/>
      <c r="R1383" s="638"/>
      <c r="S1383" s="639"/>
      <c r="T1383" s="639"/>
      <c r="U1383" s="639"/>
      <c r="V1383" s="639"/>
      <c r="W1383" s="639"/>
      <c r="X1383" s="639"/>
      <c r="Y1383" s="639"/>
      <c r="Z1383" s="639"/>
      <c r="AA1383" s="640"/>
      <c r="AB1383" s="638"/>
      <c r="AC1383" s="639"/>
      <c r="AD1383" s="639"/>
      <c r="AE1383" s="639"/>
      <c r="AF1383" s="639"/>
      <c r="AG1383" s="639"/>
      <c r="AH1383" s="639"/>
      <c r="AI1383" s="640"/>
      <c r="AJ1383" s="638"/>
      <c r="AK1383" s="639"/>
      <c r="AL1383" s="639"/>
      <c r="AM1383" s="639"/>
      <c r="AN1383" s="639"/>
      <c r="AO1383" s="640"/>
    </row>
    <row r="1384" spans="2:41" ht="3.75" customHeight="1">
      <c r="B1384" s="135"/>
      <c r="I1384" s="136"/>
      <c r="J1384" s="135"/>
      <c r="M1384" s="136"/>
      <c r="N1384" s="130"/>
      <c r="O1384" s="131"/>
      <c r="P1384" s="131"/>
      <c r="Q1384" s="132"/>
      <c r="R1384" s="683" t="str" cm="1">
        <f t="array" ref="R1384">IF(新_変更_3!AL520&lt;&gt;"",AND(新_変更_3!J519:AB525=新_変更_3!AL519:BD525),"")</f>
        <v/>
      </c>
      <c r="S1384" s="684"/>
      <c r="T1384" s="684"/>
      <c r="U1384" s="684"/>
      <c r="V1384" s="684"/>
      <c r="W1384" s="684"/>
      <c r="X1384" s="684"/>
      <c r="Y1384" s="684"/>
      <c r="Z1384" s="684"/>
      <c r="AA1384" s="684"/>
      <c r="AB1384" s="684"/>
      <c r="AC1384" s="684"/>
      <c r="AD1384" s="684"/>
      <c r="AE1384" s="684"/>
      <c r="AF1384" s="684"/>
      <c r="AG1384" s="684"/>
      <c r="AH1384" s="684"/>
      <c r="AI1384" s="684"/>
      <c r="AJ1384" s="684"/>
      <c r="AK1384" s="684"/>
      <c r="AL1384" s="684"/>
      <c r="AM1384" s="684"/>
      <c r="AN1384" s="684"/>
      <c r="AO1384" s="685"/>
    </row>
    <row r="1385" spans="2:41" ht="13.35" customHeight="1">
      <c r="B1385" s="135"/>
      <c r="I1385" s="136"/>
      <c r="J1385" s="135"/>
      <c r="M1385" s="136"/>
      <c r="N1385" s="135" t="s">
        <v>32</v>
      </c>
      <c r="Q1385" s="136"/>
      <c r="R1385" s="686"/>
      <c r="S1385" s="687"/>
      <c r="T1385" s="687"/>
      <c r="U1385" s="687"/>
      <c r="V1385" s="687"/>
      <c r="W1385" s="687"/>
      <c r="X1385" s="687"/>
      <c r="Y1385" s="687"/>
      <c r="Z1385" s="687"/>
      <c r="AA1385" s="687"/>
      <c r="AB1385" s="687"/>
      <c r="AC1385" s="687"/>
      <c r="AD1385" s="687"/>
      <c r="AE1385" s="687"/>
      <c r="AF1385" s="687"/>
      <c r="AG1385" s="687"/>
      <c r="AH1385" s="687"/>
      <c r="AI1385" s="687"/>
      <c r="AJ1385" s="687"/>
      <c r="AK1385" s="687"/>
      <c r="AL1385" s="687"/>
      <c r="AM1385" s="687"/>
      <c r="AN1385" s="687"/>
      <c r="AO1385" s="688"/>
    </row>
    <row r="1386" spans="2:41" ht="3.75" customHeight="1">
      <c r="B1386" s="135"/>
      <c r="I1386" s="136"/>
      <c r="J1386" s="135"/>
      <c r="M1386" s="136"/>
      <c r="N1386" s="140"/>
      <c r="O1386" s="141"/>
      <c r="P1386" s="141"/>
      <c r="Q1386" s="142"/>
      <c r="R1386" s="689"/>
      <c r="S1386" s="690"/>
      <c r="T1386" s="690"/>
      <c r="U1386" s="690"/>
      <c r="V1386" s="690"/>
      <c r="W1386" s="690"/>
      <c r="X1386" s="690"/>
      <c r="Y1386" s="690"/>
      <c r="Z1386" s="690"/>
      <c r="AA1386" s="690"/>
      <c r="AB1386" s="690"/>
      <c r="AC1386" s="690"/>
      <c r="AD1386" s="690"/>
      <c r="AE1386" s="690"/>
      <c r="AF1386" s="690"/>
      <c r="AG1386" s="690"/>
      <c r="AH1386" s="690"/>
      <c r="AI1386" s="690"/>
      <c r="AJ1386" s="690"/>
      <c r="AK1386" s="690"/>
      <c r="AL1386" s="690"/>
      <c r="AM1386" s="690"/>
      <c r="AN1386" s="690"/>
      <c r="AO1386" s="691"/>
    </row>
    <row r="1387" spans="2:41" ht="3.75" customHeight="1">
      <c r="B1387" s="135"/>
      <c r="I1387" s="136"/>
      <c r="J1387" s="130"/>
      <c r="K1387" s="131"/>
      <c r="L1387" s="131"/>
      <c r="M1387" s="132"/>
      <c r="N1387" s="130"/>
      <c r="O1387" s="131"/>
      <c r="P1387" s="131"/>
      <c r="Q1387" s="132"/>
      <c r="R1387" s="130"/>
      <c r="S1387" s="131"/>
      <c r="T1387" s="131"/>
      <c r="U1387" s="131"/>
      <c r="V1387" s="131"/>
      <c r="W1387" s="131"/>
      <c r="X1387" s="131"/>
      <c r="Y1387" s="131"/>
      <c r="Z1387" s="131"/>
      <c r="AA1387" s="132"/>
      <c r="AB1387" s="130"/>
      <c r="AC1387" s="131"/>
      <c r="AD1387" s="131"/>
      <c r="AE1387" s="132"/>
      <c r="AF1387" s="131"/>
      <c r="AG1387" s="131"/>
      <c r="AH1387" s="131"/>
      <c r="AI1387" s="131"/>
      <c r="AJ1387" s="131"/>
      <c r="AK1387" s="131"/>
      <c r="AL1387" s="131"/>
      <c r="AM1387" s="131"/>
      <c r="AN1387" s="131"/>
      <c r="AO1387" s="132"/>
    </row>
    <row r="1388" spans="2:41" ht="13.35" customHeight="1">
      <c r="B1388" s="135"/>
      <c r="I1388" s="136"/>
      <c r="J1388" s="135" t="s">
        <v>4023</v>
      </c>
      <c r="M1388" s="136"/>
      <c r="N1388" s="135" t="s">
        <v>27</v>
      </c>
      <c r="Q1388" s="136"/>
      <c r="R1388" s="135"/>
      <c r="S1388" s="692"/>
      <c r="T1388" s="693"/>
      <c r="U1388" s="693"/>
      <c r="V1388" s="693"/>
      <c r="W1388" s="693"/>
      <c r="X1388" s="693"/>
      <c r="Y1388" s="693"/>
      <c r="Z1388" s="693"/>
      <c r="AA1388" s="694"/>
      <c r="AB1388" s="135" t="s">
        <v>28</v>
      </c>
      <c r="AE1388" s="136"/>
      <c r="AF1388" s="135"/>
      <c r="AG1388" s="695"/>
      <c r="AH1388" s="693"/>
      <c r="AI1388" s="693"/>
      <c r="AJ1388" s="693"/>
      <c r="AK1388" s="693"/>
      <c r="AL1388" s="693"/>
      <c r="AM1388" s="693"/>
      <c r="AN1388" s="693"/>
      <c r="AO1388" s="694"/>
    </row>
    <row r="1389" spans="2:41" ht="3.75" customHeight="1">
      <c r="B1389" s="135"/>
      <c r="I1389" s="136"/>
      <c r="J1389" s="135"/>
      <c r="M1389" s="136"/>
      <c r="N1389" s="140"/>
      <c r="O1389" s="141"/>
      <c r="P1389" s="141"/>
      <c r="Q1389" s="142"/>
      <c r="R1389" s="140"/>
      <c r="S1389" s="141"/>
      <c r="T1389" s="141"/>
      <c r="U1389" s="141"/>
      <c r="V1389" s="141"/>
      <c r="W1389" s="141"/>
      <c r="X1389" s="141"/>
      <c r="Y1389" s="141"/>
      <c r="Z1389" s="141"/>
      <c r="AA1389" s="142"/>
      <c r="AB1389" s="140"/>
      <c r="AC1389" s="141"/>
      <c r="AD1389" s="141"/>
      <c r="AE1389" s="142"/>
      <c r="AF1389" s="141"/>
      <c r="AG1389" s="141"/>
      <c r="AH1389" s="141"/>
      <c r="AI1389" s="141"/>
      <c r="AJ1389" s="141"/>
      <c r="AK1389" s="141"/>
      <c r="AL1389" s="141"/>
      <c r="AM1389" s="141"/>
      <c r="AN1389" s="141"/>
      <c r="AO1389" s="142"/>
    </row>
    <row r="1390" spans="2:41" ht="3.75" customHeight="1">
      <c r="B1390" s="135"/>
      <c r="I1390" s="136"/>
      <c r="J1390" s="135"/>
      <c r="M1390" s="136"/>
      <c r="N1390" s="130"/>
      <c r="O1390" s="131"/>
      <c r="P1390" s="131"/>
      <c r="Q1390" s="132"/>
      <c r="R1390" s="130"/>
      <c r="S1390" s="131"/>
      <c r="T1390" s="131"/>
      <c r="U1390" s="131"/>
      <c r="V1390" s="131"/>
      <c r="W1390" s="131"/>
      <c r="X1390" s="131"/>
      <c r="Y1390" s="131"/>
      <c r="Z1390" s="131"/>
      <c r="AA1390" s="132"/>
      <c r="AB1390" s="130"/>
      <c r="AC1390" s="131"/>
      <c r="AD1390" s="131"/>
      <c r="AE1390" s="132"/>
      <c r="AF1390" s="130"/>
      <c r="AG1390" s="131"/>
      <c r="AH1390" s="131"/>
      <c r="AI1390" s="131"/>
      <c r="AJ1390" s="131"/>
      <c r="AK1390" s="131"/>
      <c r="AL1390" s="131"/>
      <c r="AM1390" s="131"/>
      <c r="AN1390" s="131"/>
      <c r="AO1390" s="132"/>
    </row>
    <row r="1391" spans="2:41" ht="13.35" customHeight="1">
      <c r="B1391" s="135"/>
      <c r="I1391" s="136"/>
      <c r="J1391" s="135"/>
      <c r="M1391" s="136"/>
      <c r="N1391" s="135" t="s">
        <v>3990</v>
      </c>
      <c r="Q1391" s="136"/>
      <c r="R1391" s="135"/>
      <c r="S1391" s="696"/>
      <c r="T1391" s="694"/>
      <c r="V1391" s="146"/>
      <c r="W1391" s="124" t="s">
        <v>12</v>
      </c>
      <c r="X1391" s="146"/>
      <c r="Y1391" s="124" t="s">
        <v>11</v>
      </c>
      <c r="Z1391" s="146"/>
      <c r="AA1391" s="136" t="s">
        <v>364</v>
      </c>
      <c r="AB1391" s="135" t="s">
        <v>66</v>
      </c>
      <c r="AE1391" s="136"/>
      <c r="AF1391" s="135"/>
      <c r="AG1391" s="696"/>
      <c r="AH1391" s="694"/>
      <c r="AJ1391" s="146"/>
      <c r="AK1391" s="124" t="s">
        <v>12</v>
      </c>
      <c r="AL1391" s="146"/>
      <c r="AM1391" s="124" t="s">
        <v>11</v>
      </c>
      <c r="AN1391" s="146"/>
      <c r="AO1391" s="136" t="s">
        <v>364</v>
      </c>
    </row>
    <row r="1392" spans="2:41" ht="3.75" customHeight="1">
      <c r="B1392" s="135"/>
      <c r="I1392" s="136"/>
      <c r="J1392" s="135"/>
      <c r="M1392" s="136"/>
      <c r="N1392" s="140"/>
      <c r="O1392" s="141"/>
      <c r="P1392" s="141"/>
      <c r="Q1392" s="142"/>
      <c r="R1392" s="140"/>
      <c r="S1392" s="141"/>
      <c r="T1392" s="141"/>
      <c r="U1392" s="141"/>
      <c r="V1392" s="141"/>
      <c r="W1392" s="141"/>
      <c r="X1392" s="141"/>
      <c r="Y1392" s="141"/>
      <c r="Z1392" s="141"/>
      <c r="AA1392" s="142"/>
      <c r="AB1392" s="140"/>
      <c r="AC1392" s="141"/>
      <c r="AD1392" s="141"/>
      <c r="AE1392" s="142"/>
      <c r="AF1392" s="140"/>
      <c r="AG1392" s="141"/>
      <c r="AH1392" s="141"/>
      <c r="AI1392" s="141"/>
      <c r="AJ1392" s="141"/>
      <c r="AK1392" s="141"/>
      <c r="AL1392" s="141"/>
      <c r="AM1392" s="141"/>
      <c r="AN1392" s="141"/>
      <c r="AO1392" s="142"/>
    </row>
    <row r="1393" spans="2:41" ht="3.75" customHeight="1">
      <c r="B1393" s="135"/>
      <c r="I1393" s="136"/>
      <c r="J1393" s="135"/>
      <c r="M1393" s="136"/>
      <c r="N1393" s="130"/>
      <c r="O1393" s="131"/>
      <c r="P1393" s="131"/>
      <c r="Q1393" s="132"/>
      <c r="R1393" s="697">
        <f>新_変更_3!J539</f>
        <v>0</v>
      </c>
      <c r="S1393" s="684"/>
      <c r="T1393" s="684"/>
      <c r="U1393" s="684"/>
      <c r="V1393" s="684"/>
      <c r="W1393" s="684"/>
      <c r="X1393" s="684"/>
      <c r="Y1393" s="684"/>
      <c r="Z1393" s="684"/>
      <c r="AA1393" s="684"/>
      <c r="AB1393" s="684"/>
      <c r="AC1393" s="684"/>
      <c r="AD1393" s="684"/>
      <c r="AE1393" s="684"/>
      <c r="AF1393" s="684"/>
      <c r="AG1393" s="684"/>
      <c r="AH1393" s="684"/>
      <c r="AI1393" s="684"/>
      <c r="AJ1393" s="685"/>
      <c r="AK1393" s="131"/>
      <c r="AL1393" s="131"/>
      <c r="AM1393" s="131"/>
      <c r="AN1393" s="131"/>
      <c r="AO1393" s="132"/>
    </row>
    <row r="1394" spans="2:41" ht="13.35" customHeight="1">
      <c r="B1394" s="135"/>
      <c r="I1394" s="136"/>
      <c r="J1394" s="135"/>
      <c r="M1394" s="136"/>
      <c r="N1394" s="135" t="s">
        <v>8</v>
      </c>
      <c r="Q1394" s="136"/>
      <c r="R1394" s="686"/>
      <c r="S1394" s="687"/>
      <c r="T1394" s="687"/>
      <c r="U1394" s="687"/>
      <c r="V1394" s="687"/>
      <c r="W1394" s="687"/>
      <c r="X1394" s="687"/>
      <c r="Y1394" s="687"/>
      <c r="Z1394" s="687"/>
      <c r="AA1394" s="687"/>
      <c r="AB1394" s="687"/>
      <c r="AC1394" s="687"/>
      <c r="AD1394" s="687"/>
      <c r="AE1394" s="687"/>
      <c r="AF1394" s="687"/>
      <c r="AG1394" s="687"/>
      <c r="AH1394" s="687"/>
      <c r="AI1394" s="687"/>
      <c r="AJ1394" s="688"/>
      <c r="AL1394" s="147" t="s">
        <v>13</v>
      </c>
      <c r="AM1394" s="124" t="s">
        <v>29</v>
      </c>
      <c r="AO1394" s="136"/>
    </row>
    <row r="1395" spans="2:41" ht="3.75" customHeight="1">
      <c r="B1395" s="135"/>
      <c r="I1395" s="136"/>
      <c r="J1395" s="135"/>
      <c r="M1395" s="136"/>
      <c r="N1395" s="140"/>
      <c r="O1395" s="141"/>
      <c r="P1395" s="141"/>
      <c r="Q1395" s="142"/>
      <c r="R1395" s="689"/>
      <c r="S1395" s="690"/>
      <c r="T1395" s="690"/>
      <c r="U1395" s="690"/>
      <c r="V1395" s="690"/>
      <c r="W1395" s="690"/>
      <c r="X1395" s="690"/>
      <c r="Y1395" s="690"/>
      <c r="Z1395" s="690"/>
      <c r="AA1395" s="690"/>
      <c r="AB1395" s="690"/>
      <c r="AC1395" s="690"/>
      <c r="AD1395" s="690"/>
      <c r="AE1395" s="690"/>
      <c r="AF1395" s="690"/>
      <c r="AG1395" s="690"/>
      <c r="AH1395" s="690"/>
      <c r="AI1395" s="690"/>
      <c r="AJ1395" s="691"/>
      <c r="AK1395" s="141"/>
      <c r="AL1395" s="141"/>
      <c r="AM1395" s="141"/>
      <c r="AN1395" s="141"/>
      <c r="AO1395" s="142"/>
    </row>
    <row r="1396" spans="2:41" ht="3.75" hidden="1" customHeight="1">
      <c r="B1396" s="135"/>
      <c r="I1396" s="136"/>
      <c r="J1396" s="135"/>
      <c r="M1396" s="136"/>
      <c r="N1396" s="644"/>
      <c r="O1396" s="645"/>
      <c r="P1396" s="645"/>
      <c r="Q1396" s="646"/>
      <c r="R1396" s="679"/>
      <c r="S1396" s="671"/>
      <c r="T1396" s="671"/>
      <c r="U1396" s="671"/>
      <c r="V1396" s="671"/>
      <c r="W1396" s="671"/>
      <c r="X1396" s="671"/>
      <c r="Y1396" s="671"/>
      <c r="Z1396" s="671"/>
      <c r="AA1396" s="671"/>
      <c r="AB1396" s="671"/>
      <c r="AC1396" s="671"/>
      <c r="AD1396" s="671"/>
      <c r="AE1396" s="671"/>
      <c r="AF1396" s="671"/>
      <c r="AG1396" s="671"/>
      <c r="AH1396" s="671"/>
      <c r="AI1396" s="671"/>
      <c r="AJ1396" s="671"/>
      <c r="AK1396" s="671"/>
      <c r="AL1396" s="671"/>
      <c r="AM1396" s="671"/>
      <c r="AN1396" s="671"/>
      <c r="AO1396" s="672"/>
    </row>
    <row r="1397" spans="2:41" ht="13.35" hidden="1" customHeight="1">
      <c r="B1397" s="135"/>
      <c r="I1397" s="136"/>
      <c r="J1397" s="135"/>
      <c r="M1397" s="136"/>
      <c r="N1397" s="629" t="s">
        <v>61</v>
      </c>
      <c r="O1397" s="630"/>
      <c r="P1397" s="630"/>
      <c r="Q1397" s="632"/>
      <c r="R1397" s="673"/>
      <c r="S1397" s="674"/>
      <c r="T1397" s="674"/>
      <c r="U1397" s="674"/>
      <c r="V1397" s="674"/>
      <c r="W1397" s="674"/>
      <c r="X1397" s="674"/>
      <c r="Y1397" s="674"/>
      <c r="Z1397" s="674"/>
      <c r="AA1397" s="674"/>
      <c r="AB1397" s="674"/>
      <c r="AC1397" s="674"/>
      <c r="AD1397" s="674"/>
      <c r="AE1397" s="674"/>
      <c r="AF1397" s="674"/>
      <c r="AG1397" s="674"/>
      <c r="AH1397" s="674"/>
      <c r="AI1397" s="674"/>
      <c r="AJ1397" s="674"/>
      <c r="AK1397" s="674"/>
      <c r="AL1397" s="674"/>
      <c r="AM1397" s="674"/>
      <c r="AN1397" s="674"/>
      <c r="AO1397" s="675"/>
    </row>
    <row r="1398" spans="2:41" ht="3.75" hidden="1" customHeight="1">
      <c r="B1398" s="135"/>
      <c r="I1398" s="136"/>
      <c r="J1398" s="135"/>
      <c r="M1398" s="136"/>
      <c r="N1398" s="629"/>
      <c r="O1398" s="630"/>
      <c r="P1398" s="630"/>
      <c r="Q1398" s="632"/>
      <c r="R1398" s="676"/>
      <c r="S1398" s="677"/>
      <c r="T1398" s="677"/>
      <c r="U1398" s="677"/>
      <c r="V1398" s="677"/>
      <c r="W1398" s="677"/>
      <c r="X1398" s="677"/>
      <c r="Y1398" s="677"/>
      <c r="Z1398" s="677"/>
      <c r="AA1398" s="677"/>
      <c r="AB1398" s="677"/>
      <c r="AC1398" s="677"/>
      <c r="AD1398" s="677"/>
      <c r="AE1398" s="677"/>
      <c r="AF1398" s="677"/>
      <c r="AG1398" s="677"/>
      <c r="AH1398" s="677"/>
      <c r="AI1398" s="677"/>
      <c r="AJ1398" s="677"/>
      <c r="AK1398" s="677"/>
      <c r="AL1398" s="677"/>
      <c r="AM1398" s="677"/>
      <c r="AN1398" s="677"/>
      <c r="AO1398" s="678"/>
    </row>
    <row r="1399" spans="2:41" ht="3.75" hidden="1" customHeight="1">
      <c r="B1399" s="135"/>
      <c r="I1399" s="136"/>
      <c r="J1399" s="135"/>
      <c r="N1399" s="644"/>
      <c r="O1399" s="645"/>
      <c r="P1399" s="645"/>
      <c r="Q1399" s="646"/>
      <c r="R1399" s="630"/>
      <c r="S1399" s="630"/>
      <c r="T1399" s="630"/>
      <c r="U1399" s="698"/>
      <c r="V1399" s="699"/>
      <c r="W1399" s="699"/>
      <c r="X1399" s="700"/>
      <c r="Y1399" s="645"/>
      <c r="Z1399" s="707"/>
      <c r="AA1399" s="699"/>
      <c r="AB1399" s="699"/>
      <c r="AC1399" s="708"/>
      <c r="AD1399" s="630"/>
      <c r="AE1399" s="630"/>
      <c r="AF1399" s="630"/>
      <c r="AG1399" s="679"/>
      <c r="AH1399" s="671"/>
      <c r="AI1399" s="671"/>
      <c r="AJ1399" s="671"/>
      <c r="AK1399" s="671"/>
      <c r="AL1399" s="671"/>
      <c r="AM1399" s="671"/>
      <c r="AN1399" s="671"/>
      <c r="AO1399" s="672"/>
    </row>
    <row r="1400" spans="2:41" ht="13.35" hidden="1" customHeight="1">
      <c r="B1400" s="135"/>
      <c r="I1400" s="136"/>
      <c r="J1400" s="135"/>
      <c r="N1400" s="629"/>
      <c r="O1400" s="630"/>
      <c r="P1400" s="630"/>
      <c r="Q1400" s="632"/>
      <c r="R1400" s="630" t="s">
        <v>15</v>
      </c>
      <c r="S1400" s="630"/>
      <c r="T1400" s="630"/>
      <c r="U1400" s="701"/>
      <c r="V1400" s="702"/>
      <c r="W1400" s="702"/>
      <c r="X1400" s="703"/>
      <c r="Y1400" s="662" t="s">
        <v>359</v>
      </c>
      <c r="Z1400" s="709"/>
      <c r="AA1400" s="702"/>
      <c r="AB1400" s="702"/>
      <c r="AC1400" s="710"/>
      <c r="AD1400" s="630" t="s">
        <v>56</v>
      </c>
      <c r="AE1400" s="630"/>
      <c r="AF1400" s="630"/>
      <c r="AG1400" s="673"/>
      <c r="AH1400" s="674"/>
      <c r="AI1400" s="674"/>
      <c r="AJ1400" s="674"/>
      <c r="AK1400" s="674"/>
      <c r="AL1400" s="674"/>
      <c r="AM1400" s="674"/>
      <c r="AN1400" s="674"/>
      <c r="AO1400" s="675"/>
    </row>
    <row r="1401" spans="2:41" ht="3.75" hidden="1" customHeight="1">
      <c r="B1401" s="135"/>
      <c r="I1401" s="136"/>
      <c r="J1401" s="135"/>
      <c r="N1401" s="629"/>
      <c r="O1401" s="630"/>
      <c r="P1401" s="630"/>
      <c r="Q1401" s="632"/>
      <c r="R1401" s="639"/>
      <c r="S1401" s="639"/>
      <c r="T1401" s="639"/>
      <c r="U1401" s="704"/>
      <c r="V1401" s="705"/>
      <c r="W1401" s="705"/>
      <c r="X1401" s="706"/>
      <c r="Y1401" s="639"/>
      <c r="Z1401" s="711"/>
      <c r="AA1401" s="705"/>
      <c r="AB1401" s="705"/>
      <c r="AC1401" s="712"/>
      <c r="AD1401" s="639"/>
      <c r="AE1401" s="639"/>
      <c r="AF1401" s="639"/>
      <c r="AG1401" s="676"/>
      <c r="AH1401" s="677"/>
      <c r="AI1401" s="677"/>
      <c r="AJ1401" s="677"/>
      <c r="AK1401" s="677"/>
      <c r="AL1401" s="677"/>
      <c r="AM1401" s="677"/>
      <c r="AN1401" s="677"/>
      <c r="AO1401" s="678"/>
    </row>
    <row r="1402" spans="2:41" ht="3.75" hidden="1" customHeight="1">
      <c r="B1402" s="135"/>
      <c r="I1402" s="136"/>
      <c r="J1402" s="135"/>
      <c r="N1402" s="629"/>
      <c r="O1402" s="630"/>
      <c r="P1402" s="630"/>
      <c r="Q1402" s="632"/>
      <c r="R1402" s="645"/>
      <c r="S1402" s="645"/>
      <c r="T1402" s="646"/>
      <c r="U1402" s="679"/>
      <c r="V1402" s="671"/>
      <c r="W1402" s="671"/>
      <c r="X1402" s="671"/>
      <c r="Y1402" s="671"/>
      <c r="Z1402" s="671"/>
      <c r="AA1402" s="671"/>
      <c r="AB1402" s="671"/>
      <c r="AC1402" s="672"/>
      <c r="AD1402" s="644"/>
      <c r="AE1402" s="645"/>
      <c r="AF1402" s="646"/>
      <c r="AG1402" s="679"/>
      <c r="AH1402" s="671"/>
      <c r="AI1402" s="671"/>
      <c r="AJ1402" s="671"/>
      <c r="AK1402" s="671"/>
      <c r="AL1402" s="671"/>
      <c r="AM1402" s="671"/>
      <c r="AN1402" s="671"/>
      <c r="AO1402" s="672"/>
    </row>
    <row r="1403" spans="2:41" ht="13.35" hidden="1" customHeight="1">
      <c r="B1403" s="135"/>
      <c r="I1403" s="136"/>
      <c r="N1403" s="629" t="s">
        <v>23</v>
      </c>
      <c r="O1403" s="630"/>
      <c r="P1403" s="630"/>
      <c r="Q1403" s="632"/>
      <c r="R1403" s="630" t="s">
        <v>17</v>
      </c>
      <c r="S1403" s="630"/>
      <c r="T1403" s="632"/>
      <c r="U1403" s="673"/>
      <c r="V1403" s="674"/>
      <c r="W1403" s="674"/>
      <c r="X1403" s="674"/>
      <c r="Y1403" s="674"/>
      <c r="Z1403" s="674"/>
      <c r="AA1403" s="674"/>
      <c r="AB1403" s="674"/>
      <c r="AC1403" s="675"/>
      <c r="AD1403" s="629" t="s">
        <v>18</v>
      </c>
      <c r="AE1403" s="630"/>
      <c r="AF1403" s="632"/>
      <c r="AG1403" s="673"/>
      <c r="AH1403" s="674"/>
      <c r="AI1403" s="674"/>
      <c r="AJ1403" s="674"/>
      <c r="AK1403" s="674"/>
      <c r="AL1403" s="674"/>
      <c r="AM1403" s="674"/>
      <c r="AN1403" s="674"/>
      <c r="AO1403" s="675"/>
    </row>
    <row r="1404" spans="2:41" ht="3.75" hidden="1" customHeight="1">
      <c r="B1404" s="135"/>
      <c r="I1404" s="136"/>
      <c r="J1404" s="135"/>
      <c r="N1404" s="629"/>
      <c r="O1404" s="630"/>
      <c r="P1404" s="630"/>
      <c r="Q1404" s="632"/>
      <c r="R1404" s="639"/>
      <c r="S1404" s="639"/>
      <c r="T1404" s="640"/>
      <c r="U1404" s="676"/>
      <c r="V1404" s="677"/>
      <c r="W1404" s="677"/>
      <c r="X1404" s="677"/>
      <c r="Y1404" s="677"/>
      <c r="Z1404" s="677"/>
      <c r="AA1404" s="677"/>
      <c r="AB1404" s="677"/>
      <c r="AC1404" s="678"/>
      <c r="AD1404" s="638"/>
      <c r="AE1404" s="639"/>
      <c r="AF1404" s="640"/>
      <c r="AG1404" s="676"/>
      <c r="AH1404" s="677"/>
      <c r="AI1404" s="677"/>
      <c r="AJ1404" s="677"/>
      <c r="AK1404" s="677"/>
      <c r="AL1404" s="677"/>
      <c r="AM1404" s="677"/>
      <c r="AN1404" s="677"/>
      <c r="AO1404" s="678"/>
    </row>
    <row r="1405" spans="2:41" ht="3.75" hidden="1" customHeight="1">
      <c r="B1405" s="135"/>
      <c r="I1405" s="136"/>
      <c r="J1405" s="135"/>
      <c r="N1405" s="629"/>
      <c r="O1405" s="630"/>
      <c r="P1405" s="630"/>
      <c r="Q1405" s="632"/>
      <c r="R1405" s="645"/>
      <c r="S1405" s="645"/>
      <c r="T1405" s="646"/>
      <c r="U1405" s="679"/>
      <c r="V1405" s="671"/>
      <c r="W1405" s="671"/>
      <c r="X1405" s="671"/>
      <c r="Y1405" s="671"/>
      <c r="Z1405" s="671"/>
      <c r="AA1405" s="671"/>
      <c r="AB1405" s="671"/>
      <c r="AC1405" s="672"/>
      <c r="AD1405" s="644"/>
      <c r="AE1405" s="645"/>
      <c r="AF1405" s="646"/>
      <c r="AG1405" s="679"/>
      <c r="AH1405" s="671"/>
      <c r="AI1405" s="671"/>
      <c r="AJ1405" s="671"/>
      <c r="AK1405" s="671"/>
      <c r="AL1405" s="671"/>
      <c r="AM1405" s="671"/>
      <c r="AN1405" s="671"/>
      <c r="AO1405" s="672"/>
    </row>
    <row r="1406" spans="2:41" ht="13.35" hidden="1" customHeight="1">
      <c r="B1406" s="135"/>
      <c r="I1406" s="136"/>
      <c r="J1406" s="135"/>
      <c r="N1406" s="629"/>
      <c r="O1406" s="630"/>
      <c r="P1406" s="630"/>
      <c r="Q1406" s="632"/>
      <c r="R1406" s="630" t="s">
        <v>19</v>
      </c>
      <c r="S1406" s="630"/>
      <c r="T1406" s="632"/>
      <c r="U1406" s="673"/>
      <c r="V1406" s="674"/>
      <c r="W1406" s="674"/>
      <c r="X1406" s="674"/>
      <c r="Y1406" s="674"/>
      <c r="Z1406" s="674"/>
      <c r="AA1406" s="674"/>
      <c r="AB1406" s="674"/>
      <c r="AC1406" s="675"/>
      <c r="AD1406" s="629" t="s">
        <v>20</v>
      </c>
      <c r="AE1406" s="630"/>
      <c r="AF1406" s="632"/>
      <c r="AG1406" s="673"/>
      <c r="AH1406" s="674"/>
      <c r="AI1406" s="674"/>
      <c r="AJ1406" s="674"/>
      <c r="AK1406" s="674"/>
      <c r="AL1406" s="674"/>
      <c r="AM1406" s="674"/>
      <c r="AN1406" s="674"/>
      <c r="AO1406" s="675"/>
    </row>
    <row r="1407" spans="2:41" ht="3.75" hidden="1" customHeight="1">
      <c r="B1407" s="135"/>
      <c r="I1407" s="136"/>
      <c r="J1407" s="135"/>
      <c r="N1407" s="638"/>
      <c r="O1407" s="639"/>
      <c r="P1407" s="639"/>
      <c r="Q1407" s="640"/>
      <c r="R1407" s="639"/>
      <c r="S1407" s="639"/>
      <c r="T1407" s="640"/>
      <c r="U1407" s="676"/>
      <c r="V1407" s="677"/>
      <c r="W1407" s="677"/>
      <c r="X1407" s="677"/>
      <c r="Y1407" s="677"/>
      <c r="Z1407" s="677"/>
      <c r="AA1407" s="677"/>
      <c r="AB1407" s="677"/>
      <c r="AC1407" s="678"/>
      <c r="AD1407" s="638"/>
      <c r="AE1407" s="639"/>
      <c r="AF1407" s="640"/>
      <c r="AG1407" s="676"/>
      <c r="AH1407" s="677"/>
      <c r="AI1407" s="677"/>
      <c r="AJ1407" s="677"/>
      <c r="AK1407" s="677"/>
      <c r="AL1407" s="677"/>
      <c r="AM1407" s="677"/>
      <c r="AN1407" s="677"/>
      <c r="AO1407" s="678"/>
    </row>
    <row r="1408" spans="2:41" ht="3.75" hidden="1" customHeight="1">
      <c r="B1408" s="135"/>
      <c r="I1408" s="136"/>
      <c r="J1408" s="135"/>
      <c r="M1408" s="136"/>
      <c r="N1408" s="629"/>
      <c r="O1408" s="630"/>
      <c r="P1408" s="630"/>
      <c r="Q1408" s="632"/>
      <c r="R1408" s="644"/>
      <c r="S1408" s="645"/>
      <c r="T1408" s="645"/>
      <c r="U1408" s="645"/>
      <c r="V1408" s="645"/>
      <c r="W1408" s="645"/>
      <c r="X1408" s="645"/>
      <c r="Y1408" s="645"/>
      <c r="Z1408" s="645"/>
      <c r="AA1408" s="645"/>
      <c r="AB1408" s="645"/>
      <c r="AC1408" s="645"/>
      <c r="AD1408" s="645"/>
      <c r="AE1408" s="645"/>
      <c r="AF1408" s="645"/>
      <c r="AG1408" s="645"/>
      <c r="AH1408" s="645"/>
      <c r="AI1408" s="645"/>
      <c r="AJ1408" s="645"/>
      <c r="AK1408" s="645"/>
      <c r="AL1408" s="645"/>
      <c r="AM1408" s="645"/>
      <c r="AN1408" s="645"/>
      <c r="AO1408" s="646"/>
    </row>
    <row r="1409" spans="2:41" ht="13.35" hidden="1" customHeight="1">
      <c r="B1409" s="135"/>
      <c r="I1409" s="136"/>
      <c r="J1409" s="135"/>
      <c r="M1409" s="136"/>
      <c r="N1409" s="629" t="s">
        <v>111</v>
      </c>
      <c r="O1409" s="630"/>
      <c r="P1409" s="630"/>
      <c r="Q1409" s="632"/>
      <c r="R1409" s="629"/>
      <c r="S1409" s="680"/>
      <c r="T1409" s="681"/>
      <c r="U1409" s="630"/>
      <c r="V1409" s="647"/>
      <c r="W1409" s="630" t="s">
        <v>12</v>
      </c>
      <c r="X1409" s="647"/>
      <c r="Y1409" s="630" t="s">
        <v>11</v>
      </c>
      <c r="Z1409" s="647"/>
      <c r="AA1409" s="630" t="s">
        <v>364</v>
      </c>
      <c r="AB1409" s="630"/>
      <c r="AC1409" s="630"/>
      <c r="AD1409" s="630"/>
      <c r="AE1409" s="630"/>
      <c r="AF1409" s="630"/>
      <c r="AG1409" s="630"/>
      <c r="AH1409" s="630"/>
      <c r="AI1409" s="630"/>
      <c r="AJ1409" s="630"/>
      <c r="AK1409" s="630"/>
      <c r="AL1409" s="630"/>
      <c r="AM1409" s="630"/>
      <c r="AN1409" s="630"/>
      <c r="AO1409" s="632"/>
    </row>
    <row r="1410" spans="2:41" ht="3.75" hidden="1" customHeight="1">
      <c r="B1410" s="135"/>
      <c r="I1410" s="136"/>
      <c r="J1410" s="135"/>
      <c r="M1410" s="136"/>
      <c r="N1410" s="629"/>
      <c r="O1410" s="630"/>
      <c r="P1410" s="630"/>
      <c r="Q1410" s="632"/>
      <c r="R1410" s="629"/>
      <c r="S1410" s="630"/>
      <c r="T1410" s="630"/>
      <c r="U1410" s="630"/>
      <c r="V1410" s="630"/>
      <c r="W1410" s="630"/>
      <c r="X1410" s="630"/>
      <c r="Y1410" s="630"/>
      <c r="Z1410" s="630"/>
      <c r="AA1410" s="630"/>
      <c r="AB1410" s="630"/>
      <c r="AC1410" s="630"/>
      <c r="AD1410" s="630"/>
      <c r="AE1410" s="630"/>
      <c r="AF1410" s="630"/>
      <c r="AG1410" s="630"/>
      <c r="AH1410" s="630"/>
      <c r="AI1410" s="630"/>
      <c r="AJ1410" s="630"/>
      <c r="AK1410" s="630"/>
      <c r="AL1410" s="630"/>
      <c r="AM1410" s="630"/>
      <c r="AN1410" s="630"/>
      <c r="AO1410" s="632"/>
    </row>
    <row r="1411" spans="2:41" ht="3.75" hidden="1" customHeight="1">
      <c r="B1411" s="135"/>
      <c r="I1411" s="136"/>
      <c r="J1411" s="135"/>
      <c r="M1411" s="136"/>
      <c r="N1411" s="644"/>
      <c r="O1411" s="645"/>
      <c r="P1411" s="645"/>
      <c r="Q1411" s="645"/>
      <c r="R1411" s="713"/>
      <c r="S1411" s="716"/>
      <c r="T1411" s="645"/>
      <c r="U1411" s="698"/>
      <c r="V1411" s="644"/>
      <c r="W1411" s="645"/>
      <c r="X1411" s="645"/>
      <c r="Y1411" s="645"/>
      <c r="Z1411" s="645"/>
      <c r="AA1411" s="645"/>
      <c r="AB1411" s="645"/>
      <c r="AC1411" s="645"/>
      <c r="AD1411" s="645"/>
      <c r="AE1411" s="645"/>
      <c r="AF1411" s="645"/>
      <c r="AG1411" s="645"/>
      <c r="AH1411" s="649"/>
      <c r="AI1411" s="649"/>
      <c r="AJ1411" s="645"/>
      <c r="AK1411" s="651"/>
      <c r="AL1411" s="645"/>
      <c r="AM1411" s="645"/>
      <c r="AN1411" s="645"/>
      <c r="AO1411" s="646"/>
    </row>
    <row r="1412" spans="2:41" ht="13.35" hidden="1" customHeight="1">
      <c r="B1412" s="135"/>
      <c r="I1412" s="136"/>
      <c r="J1412" s="135"/>
      <c r="M1412" s="136"/>
      <c r="N1412" s="629" t="s">
        <v>30</v>
      </c>
      <c r="O1412" s="630"/>
      <c r="P1412" s="630"/>
      <c r="Q1412" s="630"/>
      <c r="R1412" s="714"/>
      <c r="S1412" s="717"/>
      <c r="T1412" s="630" t="s">
        <v>388</v>
      </c>
      <c r="U1412" s="701"/>
      <c r="V1412" s="629" t="s">
        <v>112</v>
      </c>
      <c r="W1412" s="630"/>
      <c r="X1412" s="630"/>
      <c r="Y1412" s="630"/>
      <c r="Z1412" s="630"/>
      <c r="AA1412" s="630"/>
      <c r="AB1412" s="630"/>
      <c r="AC1412" s="630"/>
      <c r="AD1412" s="630"/>
      <c r="AE1412" s="630"/>
      <c r="AF1412" s="630"/>
      <c r="AG1412" s="630"/>
      <c r="AH1412" s="636"/>
      <c r="AI1412" s="636"/>
      <c r="AJ1412" s="630"/>
      <c r="AK1412" s="654"/>
      <c r="AL1412" s="630"/>
      <c r="AM1412" s="630"/>
      <c r="AN1412" s="630"/>
      <c r="AO1412" s="632"/>
    </row>
    <row r="1413" spans="2:41" ht="3.75" hidden="1" customHeight="1">
      <c r="B1413" s="135"/>
      <c r="I1413" s="136"/>
      <c r="J1413" s="135"/>
      <c r="M1413" s="136"/>
      <c r="N1413" s="629"/>
      <c r="O1413" s="630"/>
      <c r="P1413" s="630"/>
      <c r="Q1413" s="630"/>
      <c r="R1413" s="715"/>
      <c r="S1413" s="718"/>
      <c r="T1413" s="639"/>
      <c r="U1413" s="704"/>
      <c r="V1413" s="638"/>
      <c r="W1413" s="639"/>
      <c r="X1413" s="639"/>
      <c r="Y1413" s="639"/>
      <c r="Z1413" s="639"/>
      <c r="AA1413" s="639"/>
      <c r="AB1413" s="639"/>
      <c r="AC1413" s="639"/>
      <c r="AD1413" s="639"/>
      <c r="AE1413" s="639"/>
      <c r="AF1413" s="639"/>
      <c r="AG1413" s="639"/>
      <c r="AH1413" s="642"/>
      <c r="AI1413" s="642"/>
      <c r="AJ1413" s="639"/>
      <c r="AK1413" s="657"/>
      <c r="AL1413" s="639"/>
      <c r="AM1413" s="639"/>
      <c r="AN1413" s="639"/>
      <c r="AO1413" s="640"/>
    </row>
    <row r="1414" spans="2:41" ht="3.75" hidden="1" customHeight="1">
      <c r="B1414" s="135"/>
      <c r="I1414" s="136"/>
      <c r="J1414" s="135"/>
      <c r="M1414" s="136"/>
      <c r="N1414" s="644"/>
      <c r="O1414" s="645"/>
      <c r="P1414" s="645"/>
      <c r="Q1414" s="646"/>
      <c r="R1414" s="670"/>
      <c r="S1414" s="671"/>
      <c r="T1414" s="671"/>
      <c r="U1414" s="672"/>
      <c r="V1414" s="673"/>
      <c r="W1414" s="675"/>
      <c r="X1414" s="679"/>
      <c r="Y1414" s="671"/>
      <c r="Z1414" s="671"/>
      <c r="AA1414" s="672"/>
      <c r="AB1414" s="630"/>
      <c r="AC1414" s="630"/>
      <c r="AD1414" s="630"/>
      <c r="AE1414" s="630"/>
      <c r="AF1414" s="630"/>
      <c r="AG1414" s="630"/>
      <c r="AH1414" s="630"/>
      <c r="AI1414" s="645"/>
      <c r="AJ1414" s="630"/>
      <c r="AK1414" s="630"/>
      <c r="AL1414" s="630"/>
      <c r="AM1414" s="630"/>
      <c r="AN1414" s="630"/>
      <c r="AO1414" s="632"/>
    </row>
    <row r="1415" spans="2:41" ht="13.35" hidden="1" customHeight="1">
      <c r="B1415" s="135"/>
      <c r="I1415" s="136"/>
      <c r="J1415" s="135"/>
      <c r="M1415" s="136"/>
      <c r="N1415" s="629" t="s">
        <v>114</v>
      </c>
      <c r="O1415" s="630"/>
      <c r="P1415" s="630"/>
      <c r="Q1415" s="632"/>
      <c r="R1415" s="673"/>
      <c r="S1415" s="674"/>
      <c r="T1415" s="674"/>
      <c r="U1415" s="675"/>
      <c r="V1415" s="673"/>
      <c r="W1415" s="675"/>
      <c r="X1415" s="673"/>
      <c r="Y1415" s="674"/>
      <c r="Z1415" s="674"/>
      <c r="AA1415" s="675"/>
      <c r="AB1415" s="668" t="s">
        <v>171</v>
      </c>
      <c r="AC1415" s="630"/>
      <c r="AD1415" s="630"/>
      <c r="AE1415" s="630"/>
      <c r="AF1415" s="630"/>
      <c r="AG1415" s="630"/>
      <c r="AH1415" s="630"/>
      <c r="AI1415" s="630"/>
      <c r="AJ1415" s="630"/>
      <c r="AK1415" s="630"/>
      <c r="AL1415" s="630"/>
      <c r="AM1415" s="630"/>
      <c r="AN1415" s="630"/>
      <c r="AO1415" s="632"/>
    </row>
    <row r="1416" spans="2:41" ht="3.75" hidden="1" customHeight="1">
      <c r="B1416" s="135"/>
      <c r="I1416" s="136"/>
      <c r="J1416" s="135"/>
      <c r="M1416" s="136"/>
      <c r="N1416" s="629"/>
      <c r="O1416" s="630"/>
      <c r="P1416" s="630"/>
      <c r="Q1416" s="632"/>
      <c r="R1416" s="676"/>
      <c r="S1416" s="677"/>
      <c r="T1416" s="677"/>
      <c r="U1416" s="678"/>
      <c r="V1416" s="676"/>
      <c r="W1416" s="678"/>
      <c r="X1416" s="676"/>
      <c r="Y1416" s="677"/>
      <c r="Z1416" s="677"/>
      <c r="AA1416" s="678"/>
      <c r="AB1416" s="639"/>
      <c r="AC1416" s="639"/>
      <c r="AD1416" s="639"/>
      <c r="AE1416" s="639"/>
      <c r="AF1416" s="639"/>
      <c r="AG1416" s="639"/>
      <c r="AH1416" s="639"/>
      <c r="AI1416" s="639"/>
      <c r="AJ1416" s="639"/>
      <c r="AK1416" s="639"/>
      <c r="AL1416" s="639"/>
      <c r="AM1416" s="639"/>
      <c r="AN1416" s="639"/>
      <c r="AO1416" s="640"/>
    </row>
    <row r="1417" spans="2:41" ht="3.75" hidden="1" customHeight="1">
      <c r="B1417" s="135"/>
      <c r="I1417" s="136"/>
      <c r="J1417" s="135"/>
      <c r="M1417" s="136"/>
      <c r="N1417" s="644"/>
      <c r="O1417" s="645"/>
      <c r="P1417" s="645"/>
      <c r="Q1417" s="645"/>
      <c r="R1417" s="644"/>
      <c r="S1417" s="645"/>
      <c r="T1417" s="645"/>
      <c r="U1417" s="645"/>
      <c r="V1417" s="645"/>
      <c r="W1417" s="645"/>
      <c r="X1417" s="645"/>
      <c r="Y1417" s="645"/>
      <c r="Z1417" s="645"/>
      <c r="AA1417" s="646"/>
      <c r="AB1417" s="644"/>
      <c r="AC1417" s="630"/>
      <c r="AD1417" s="630"/>
      <c r="AE1417" s="630"/>
      <c r="AF1417" s="630"/>
      <c r="AG1417" s="630"/>
      <c r="AH1417" s="630"/>
      <c r="AI1417" s="632"/>
      <c r="AJ1417" s="644"/>
      <c r="AK1417" s="645"/>
      <c r="AL1417" s="645"/>
      <c r="AM1417" s="645"/>
      <c r="AN1417" s="645"/>
      <c r="AO1417" s="646"/>
    </row>
    <row r="1418" spans="2:41" ht="13.35" hidden="1" customHeight="1">
      <c r="B1418" s="135"/>
      <c r="I1418" s="136"/>
      <c r="J1418" s="135"/>
      <c r="M1418" s="136"/>
      <c r="N1418" s="629" t="s">
        <v>115</v>
      </c>
      <c r="O1418" s="630"/>
      <c r="P1418" s="630"/>
      <c r="Q1418" s="630"/>
      <c r="R1418" s="629"/>
      <c r="S1418" s="680"/>
      <c r="T1418" s="681"/>
      <c r="U1418" s="630"/>
      <c r="V1418" s="647"/>
      <c r="W1418" s="630" t="s">
        <v>12</v>
      </c>
      <c r="X1418" s="647"/>
      <c r="Y1418" s="630" t="s">
        <v>11</v>
      </c>
      <c r="Z1418" s="647"/>
      <c r="AA1418" s="630" t="s">
        <v>364</v>
      </c>
      <c r="AB1418" s="629" t="s">
        <v>170</v>
      </c>
      <c r="AC1418" s="630"/>
      <c r="AD1418" s="630"/>
      <c r="AE1418" s="630"/>
      <c r="AF1418" s="630"/>
      <c r="AG1418" s="630"/>
      <c r="AH1418" s="630"/>
      <c r="AI1418" s="632"/>
      <c r="AJ1418" s="629"/>
      <c r="AK1418" s="680"/>
      <c r="AL1418" s="682"/>
      <c r="AM1418" s="682"/>
      <c r="AN1418" s="682"/>
      <c r="AO1418" s="681"/>
    </row>
    <row r="1419" spans="2:41" ht="3.75" hidden="1" customHeight="1">
      <c r="B1419" s="135"/>
      <c r="I1419" s="136"/>
      <c r="J1419" s="135"/>
      <c r="M1419" s="136"/>
      <c r="N1419" s="629"/>
      <c r="O1419" s="630"/>
      <c r="P1419" s="630"/>
      <c r="Q1419" s="630"/>
      <c r="R1419" s="638"/>
      <c r="S1419" s="639"/>
      <c r="T1419" s="639"/>
      <c r="U1419" s="639"/>
      <c r="V1419" s="639"/>
      <c r="W1419" s="639"/>
      <c r="X1419" s="639"/>
      <c r="Y1419" s="639"/>
      <c r="Z1419" s="639"/>
      <c r="AA1419" s="640"/>
      <c r="AB1419" s="638"/>
      <c r="AC1419" s="639"/>
      <c r="AD1419" s="639"/>
      <c r="AE1419" s="639"/>
      <c r="AF1419" s="639"/>
      <c r="AG1419" s="639"/>
      <c r="AH1419" s="639"/>
      <c r="AI1419" s="640"/>
      <c r="AJ1419" s="638"/>
      <c r="AK1419" s="639"/>
      <c r="AL1419" s="639"/>
      <c r="AM1419" s="639"/>
      <c r="AN1419" s="639"/>
      <c r="AO1419" s="640"/>
    </row>
    <row r="1420" spans="2:41" ht="3.75" customHeight="1">
      <c r="B1420" s="135"/>
      <c r="I1420" s="136"/>
      <c r="J1420" s="135"/>
      <c r="M1420" s="136"/>
      <c r="N1420" s="130"/>
      <c r="O1420" s="131"/>
      <c r="P1420" s="131"/>
      <c r="Q1420" s="132"/>
      <c r="R1420" s="683" t="str" cm="1">
        <f t="array" ref="R1420">IF(新_変更_3!AL539&lt;&gt;"",AND(新_変更_3!J538:AB544=新_変更_3!AL538:BD544),"")</f>
        <v/>
      </c>
      <c r="S1420" s="684"/>
      <c r="T1420" s="684"/>
      <c r="U1420" s="684"/>
      <c r="V1420" s="684"/>
      <c r="W1420" s="684"/>
      <c r="X1420" s="684"/>
      <c r="Y1420" s="684"/>
      <c r="Z1420" s="684"/>
      <c r="AA1420" s="684"/>
      <c r="AB1420" s="684"/>
      <c r="AC1420" s="684"/>
      <c r="AD1420" s="684"/>
      <c r="AE1420" s="684"/>
      <c r="AF1420" s="684"/>
      <c r="AG1420" s="684"/>
      <c r="AH1420" s="684"/>
      <c r="AI1420" s="684"/>
      <c r="AJ1420" s="684"/>
      <c r="AK1420" s="684"/>
      <c r="AL1420" s="684"/>
      <c r="AM1420" s="684"/>
      <c r="AN1420" s="684"/>
      <c r="AO1420" s="685"/>
    </row>
    <row r="1421" spans="2:41" ht="13.35" customHeight="1">
      <c r="B1421" s="135"/>
      <c r="I1421" s="136"/>
      <c r="J1421" s="135"/>
      <c r="M1421" s="136"/>
      <c r="N1421" s="135" t="s">
        <v>32</v>
      </c>
      <c r="Q1421" s="136"/>
      <c r="R1421" s="686"/>
      <c r="S1421" s="687"/>
      <c r="T1421" s="687"/>
      <c r="U1421" s="687"/>
      <c r="V1421" s="687"/>
      <c r="W1421" s="687"/>
      <c r="X1421" s="687"/>
      <c r="Y1421" s="687"/>
      <c r="Z1421" s="687"/>
      <c r="AA1421" s="687"/>
      <c r="AB1421" s="687"/>
      <c r="AC1421" s="687"/>
      <c r="AD1421" s="687"/>
      <c r="AE1421" s="687"/>
      <c r="AF1421" s="687"/>
      <c r="AG1421" s="687"/>
      <c r="AH1421" s="687"/>
      <c r="AI1421" s="687"/>
      <c r="AJ1421" s="687"/>
      <c r="AK1421" s="687"/>
      <c r="AL1421" s="687"/>
      <c r="AM1421" s="687"/>
      <c r="AN1421" s="687"/>
      <c r="AO1421" s="688"/>
    </row>
    <row r="1422" spans="2:41" ht="3.75" customHeight="1">
      <c r="B1422" s="135"/>
      <c r="I1422" s="136"/>
      <c r="J1422" s="135"/>
      <c r="M1422" s="136"/>
      <c r="N1422" s="140"/>
      <c r="O1422" s="141"/>
      <c r="P1422" s="141"/>
      <c r="Q1422" s="142"/>
      <c r="R1422" s="689"/>
      <c r="S1422" s="690"/>
      <c r="T1422" s="690"/>
      <c r="U1422" s="690"/>
      <c r="V1422" s="690"/>
      <c r="W1422" s="690"/>
      <c r="X1422" s="690"/>
      <c r="Y1422" s="690"/>
      <c r="Z1422" s="690"/>
      <c r="AA1422" s="690"/>
      <c r="AB1422" s="690"/>
      <c r="AC1422" s="690"/>
      <c r="AD1422" s="690"/>
      <c r="AE1422" s="690"/>
      <c r="AF1422" s="690"/>
      <c r="AG1422" s="690"/>
      <c r="AH1422" s="690"/>
      <c r="AI1422" s="690"/>
      <c r="AJ1422" s="690"/>
      <c r="AK1422" s="690"/>
      <c r="AL1422" s="690"/>
      <c r="AM1422" s="690"/>
      <c r="AN1422" s="690"/>
      <c r="AO1422" s="691"/>
    </row>
    <row r="1423" spans="2:41" ht="3.75" customHeight="1">
      <c r="B1423" s="135"/>
      <c r="I1423" s="136"/>
      <c r="J1423" s="130"/>
      <c r="K1423" s="131"/>
      <c r="L1423" s="131"/>
      <c r="M1423" s="132"/>
      <c r="N1423" s="130"/>
      <c r="O1423" s="131"/>
      <c r="P1423" s="131"/>
      <c r="Q1423" s="132"/>
      <c r="R1423" s="130"/>
      <c r="S1423" s="131"/>
      <c r="T1423" s="131"/>
      <c r="U1423" s="131"/>
      <c r="V1423" s="131"/>
      <c r="W1423" s="131"/>
      <c r="X1423" s="131"/>
      <c r="Y1423" s="131"/>
      <c r="Z1423" s="131"/>
      <c r="AA1423" s="132"/>
      <c r="AB1423" s="130"/>
      <c r="AC1423" s="131"/>
      <c r="AD1423" s="131"/>
      <c r="AE1423" s="132"/>
      <c r="AF1423" s="131"/>
      <c r="AG1423" s="131"/>
      <c r="AH1423" s="131"/>
      <c r="AI1423" s="131"/>
      <c r="AJ1423" s="131"/>
      <c r="AK1423" s="131"/>
      <c r="AL1423" s="131"/>
      <c r="AM1423" s="131"/>
      <c r="AN1423" s="131"/>
      <c r="AO1423" s="132"/>
    </row>
    <row r="1424" spans="2:41" ht="13.35" customHeight="1">
      <c r="B1424" s="135"/>
      <c r="I1424" s="136"/>
      <c r="J1424" s="135" t="s">
        <v>4024</v>
      </c>
      <c r="M1424" s="136"/>
      <c r="N1424" s="135" t="s">
        <v>27</v>
      </c>
      <c r="Q1424" s="136"/>
      <c r="R1424" s="135"/>
      <c r="S1424" s="692"/>
      <c r="T1424" s="693"/>
      <c r="U1424" s="693"/>
      <c r="V1424" s="693"/>
      <c r="W1424" s="693"/>
      <c r="X1424" s="693"/>
      <c r="Y1424" s="693"/>
      <c r="Z1424" s="693"/>
      <c r="AA1424" s="694"/>
      <c r="AB1424" s="135" t="s">
        <v>28</v>
      </c>
      <c r="AE1424" s="136"/>
      <c r="AF1424" s="135"/>
      <c r="AG1424" s="695"/>
      <c r="AH1424" s="693"/>
      <c r="AI1424" s="693"/>
      <c r="AJ1424" s="693"/>
      <c r="AK1424" s="693"/>
      <c r="AL1424" s="693"/>
      <c r="AM1424" s="693"/>
      <c r="AN1424" s="693"/>
      <c r="AO1424" s="694"/>
    </row>
    <row r="1425" spans="2:41" ht="3.75" customHeight="1">
      <c r="B1425" s="135"/>
      <c r="I1425" s="136"/>
      <c r="J1425" s="135"/>
      <c r="M1425" s="136"/>
      <c r="N1425" s="140"/>
      <c r="O1425" s="141"/>
      <c r="P1425" s="141"/>
      <c r="Q1425" s="142"/>
      <c r="R1425" s="140"/>
      <c r="S1425" s="141"/>
      <c r="T1425" s="141"/>
      <c r="U1425" s="141"/>
      <c r="V1425" s="141"/>
      <c r="W1425" s="141"/>
      <c r="X1425" s="141"/>
      <c r="Y1425" s="141"/>
      <c r="Z1425" s="141"/>
      <c r="AA1425" s="142"/>
      <c r="AB1425" s="140"/>
      <c r="AC1425" s="141"/>
      <c r="AD1425" s="141"/>
      <c r="AE1425" s="142"/>
      <c r="AF1425" s="141"/>
      <c r="AG1425" s="141"/>
      <c r="AH1425" s="141"/>
      <c r="AI1425" s="141"/>
      <c r="AJ1425" s="141"/>
      <c r="AK1425" s="141"/>
      <c r="AL1425" s="141"/>
      <c r="AM1425" s="141"/>
      <c r="AN1425" s="141"/>
      <c r="AO1425" s="142"/>
    </row>
    <row r="1426" spans="2:41" ht="3.75" customHeight="1">
      <c r="B1426" s="135"/>
      <c r="I1426" s="136"/>
      <c r="J1426" s="135"/>
      <c r="M1426" s="136"/>
      <c r="N1426" s="130"/>
      <c r="O1426" s="131"/>
      <c r="P1426" s="131"/>
      <c r="Q1426" s="132"/>
      <c r="R1426" s="130"/>
      <c r="S1426" s="131"/>
      <c r="T1426" s="131"/>
      <c r="U1426" s="131"/>
      <c r="V1426" s="131"/>
      <c r="W1426" s="131"/>
      <c r="X1426" s="131"/>
      <c r="Y1426" s="131"/>
      <c r="Z1426" s="131"/>
      <c r="AA1426" s="132"/>
      <c r="AB1426" s="130"/>
      <c r="AC1426" s="131"/>
      <c r="AD1426" s="131"/>
      <c r="AE1426" s="132"/>
      <c r="AF1426" s="130"/>
      <c r="AG1426" s="131"/>
      <c r="AH1426" s="131"/>
      <c r="AI1426" s="131"/>
      <c r="AJ1426" s="131"/>
      <c r="AK1426" s="131"/>
      <c r="AL1426" s="131"/>
      <c r="AM1426" s="131"/>
      <c r="AN1426" s="131"/>
      <c r="AO1426" s="132"/>
    </row>
    <row r="1427" spans="2:41" ht="13.35" customHeight="1">
      <c r="B1427" s="135"/>
      <c r="I1427" s="136"/>
      <c r="J1427" s="135"/>
      <c r="M1427" s="136"/>
      <c r="N1427" s="135" t="s">
        <v>3990</v>
      </c>
      <c r="Q1427" s="136"/>
      <c r="R1427" s="135"/>
      <c r="S1427" s="696"/>
      <c r="T1427" s="694"/>
      <c r="V1427" s="146"/>
      <c r="W1427" s="124" t="s">
        <v>12</v>
      </c>
      <c r="X1427" s="146"/>
      <c r="Y1427" s="124" t="s">
        <v>11</v>
      </c>
      <c r="Z1427" s="146"/>
      <c r="AA1427" s="136" t="s">
        <v>364</v>
      </c>
      <c r="AB1427" s="135" t="s">
        <v>66</v>
      </c>
      <c r="AE1427" s="136"/>
      <c r="AF1427" s="135"/>
      <c r="AG1427" s="696"/>
      <c r="AH1427" s="694"/>
      <c r="AJ1427" s="146"/>
      <c r="AK1427" s="124" t="s">
        <v>12</v>
      </c>
      <c r="AL1427" s="146"/>
      <c r="AM1427" s="124" t="s">
        <v>11</v>
      </c>
      <c r="AN1427" s="146"/>
      <c r="AO1427" s="136" t="s">
        <v>364</v>
      </c>
    </row>
    <row r="1428" spans="2:41" ht="3.75" customHeight="1">
      <c r="B1428" s="135"/>
      <c r="I1428" s="136"/>
      <c r="J1428" s="135"/>
      <c r="M1428" s="136"/>
      <c r="N1428" s="140"/>
      <c r="O1428" s="141"/>
      <c r="P1428" s="141"/>
      <c r="Q1428" s="142"/>
      <c r="R1428" s="140"/>
      <c r="S1428" s="141"/>
      <c r="T1428" s="141"/>
      <c r="U1428" s="141"/>
      <c r="V1428" s="141"/>
      <c r="W1428" s="141"/>
      <c r="X1428" s="141"/>
      <c r="Y1428" s="141"/>
      <c r="Z1428" s="141"/>
      <c r="AA1428" s="142"/>
      <c r="AB1428" s="140"/>
      <c r="AC1428" s="141"/>
      <c r="AD1428" s="141"/>
      <c r="AE1428" s="142"/>
      <c r="AF1428" s="140"/>
      <c r="AG1428" s="141"/>
      <c r="AH1428" s="141"/>
      <c r="AI1428" s="141"/>
      <c r="AJ1428" s="141"/>
      <c r="AK1428" s="141"/>
      <c r="AL1428" s="141"/>
      <c r="AM1428" s="141"/>
      <c r="AN1428" s="141"/>
      <c r="AO1428" s="142"/>
    </row>
    <row r="1429" spans="2:41" ht="3.75" customHeight="1">
      <c r="B1429" s="135"/>
      <c r="I1429" s="136"/>
      <c r="J1429" s="135"/>
      <c r="M1429" s="136"/>
      <c r="N1429" s="130"/>
      <c r="O1429" s="131"/>
      <c r="P1429" s="131"/>
      <c r="Q1429" s="132"/>
      <c r="R1429" s="697">
        <f>新_変更_3!J554</f>
        <v>0</v>
      </c>
      <c r="S1429" s="684"/>
      <c r="T1429" s="684"/>
      <c r="U1429" s="684"/>
      <c r="V1429" s="684"/>
      <c r="W1429" s="684"/>
      <c r="X1429" s="684"/>
      <c r="Y1429" s="684"/>
      <c r="Z1429" s="684"/>
      <c r="AA1429" s="684"/>
      <c r="AB1429" s="684"/>
      <c r="AC1429" s="684"/>
      <c r="AD1429" s="684"/>
      <c r="AE1429" s="684"/>
      <c r="AF1429" s="684"/>
      <c r="AG1429" s="684"/>
      <c r="AH1429" s="684"/>
      <c r="AI1429" s="684"/>
      <c r="AJ1429" s="685"/>
      <c r="AK1429" s="131"/>
      <c r="AL1429" s="131"/>
      <c r="AM1429" s="131"/>
      <c r="AN1429" s="131"/>
      <c r="AO1429" s="132"/>
    </row>
    <row r="1430" spans="2:41" ht="13.35" customHeight="1">
      <c r="B1430" s="135"/>
      <c r="I1430" s="136"/>
      <c r="J1430" s="135"/>
      <c r="M1430" s="136"/>
      <c r="N1430" s="135" t="s">
        <v>8</v>
      </c>
      <c r="Q1430" s="136"/>
      <c r="R1430" s="686"/>
      <c r="S1430" s="687"/>
      <c r="T1430" s="687"/>
      <c r="U1430" s="687"/>
      <c r="V1430" s="687"/>
      <c r="W1430" s="687"/>
      <c r="X1430" s="687"/>
      <c r="Y1430" s="687"/>
      <c r="Z1430" s="687"/>
      <c r="AA1430" s="687"/>
      <c r="AB1430" s="687"/>
      <c r="AC1430" s="687"/>
      <c r="AD1430" s="687"/>
      <c r="AE1430" s="687"/>
      <c r="AF1430" s="687"/>
      <c r="AG1430" s="687"/>
      <c r="AH1430" s="687"/>
      <c r="AI1430" s="687"/>
      <c r="AJ1430" s="688"/>
      <c r="AL1430" s="147" t="s">
        <v>13</v>
      </c>
      <c r="AM1430" s="124" t="s">
        <v>29</v>
      </c>
      <c r="AO1430" s="136"/>
    </row>
    <row r="1431" spans="2:41" ht="3.75" customHeight="1">
      <c r="B1431" s="135"/>
      <c r="I1431" s="136"/>
      <c r="J1431" s="135"/>
      <c r="M1431" s="136"/>
      <c r="N1431" s="140"/>
      <c r="O1431" s="141"/>
      <c r="P1431" s="141"/>
      <c r="Q1431" s="142"/>
      <c r="R1431" s="689"/>
      <c r="S1431" s="690"/>
      <c r="T1431" s="690"/>
      <c r="U1431" s="690"/>
      <c r="V1431" s="690"/>
      <c r="W1431" s="690"/>
      <c r="X1431" s="690"/>
      <c r="Y1431" s="690"/>
      <c r="Z1431" s="690"/>
      <c r="AA1431" s="690"/>
      <c r="AB1431" s="690"/>
      <c r="AC1431" s="690"/>
      <c r="AD1431" s="690"/>
      <c r="AE1431" s="690"/>
      <c r="AF1431" s="690"/>
      <c r="AG1431" s="690"/>
      <c r="AH1431" s="690"/>
      <c r="AI1431" s="690"/>
      <c r="AJ1431" s="691"/>
      <c r="AK1431" s="141"/>
      <c r="AL1431" s="141"/>
      <c r="AM1431" s="141"/>
      <c r="AN1431" s="141"/>
      <c r="AO1431" s="142"/>
    </row>
    <row r="1432" spans="2:41" ht="3.75" hidden="1" customHeight="1">
      <c r="B1432" s="135"/>
      <c r="I1432" s="136"/>
      <c r="J1432" s="135"/>
      <c r="M1432" s="136"/>
      <c r="N1432" s="644"/>
      <c r="O1432" s="645"/>
      <c r="P1432" s="645"/>
      <c r="Q1432" s="646"/>
      <c r="R1432" s="679"/>
      <c r="S1432" s="671"/>
      <c r="T1432" s="671"/>
      <c r="U1432" s="671"/>
      <c r="V1432" s="671"/>
      <c r="W1432" s="671"/>
      <c r="X1432" s="671"/>
      <c r="Y1432" s="671"/>
      <c r="Z1432" s="671"/>
      <c r="AA1432" s="671"/>
      <c r="AB1432" s="671"/>
      <c r="AC1432" s="671"/>
      <c r="AD1432" s="671"/>
      <c r="AE1432" s="671"/>
      <c r="AF1432" s="671"/>
      <c r="AG1432" s="671"/>
      <c r="AH1432" s="671"/>
      <c r="AI1432" s="671"/>
      <c r="AJ1432" s="671"/>
      <c r="AK1432" s="671"/>
      <c r="AL1432" s="671"/>
      <c r="AM1432" s="671"/>
      <c r="AN1432" s="671"/>
      <c r="AO1432" s="672"/>
    </row>
    <row r="1433" spans="2:41" ht="13.35" hidden="1" customHeight="1">
      <c r="B1433" s="135"/>
      <c r="I1433" s="136"/>
      <c r="J1433" s="135"/>
      <c r="M1433" s="136"/>
      <c r="N1433" s="629" t="s">
        <v>61</v>
      </c>
      <c r="O1433" s="630"/>
      <c r="P1433" s="630"/>
      <c r="Q1433" s="632"/>
      <c r="R1433" s="673"/>
      <c r="S1433" s="674"/>
      <c r="T1433" s="674"/>
      <c r="U1433" s="674"/>
      <c r="V1433" s="674"/>
      <c r="W1433" s="674"/>
      <c r="X1433" s="674"/>
      <c r="Y1433" s="674"/>
      <c r="Z1433" s="674"/>
      <c r="AA1433" s="674"/>
      <c r="AB1433" s="674"/>
      <c r="AC1433" s="674"/>
      <c r="AD1433" s="674"/>
      <c r="AE1433" s="674"/>
      <c r="AF1433" s="674"/>
      <c r="AG1433" s="674"/>
      <c r="AH1433" s="674"/>
      <c r="AI1433" s="674"/>
      <c r="AJ1433" s="674"/>
      <c r="AK1433" s="674"/>
      <c r="AL1433" s="674"/>
      <c r="AM1433" s="674"/>
      <c r="AN1433" s="674"/>
      <c r="AO1433" s="675"/>
    </row>
    <row r="1434" spans="2:41" ht="3.75" hidden="1" customHeight="1">
      <c r="B1434" s="135"/>
      <c r="I1434" s="136"/>
      <c r="J1434" s="135"/>
      <c r="M1434" s="136"/>
      <c r="N1434" s="629"/>
      <c r="O1434" s="630"/>
      <c r="P1434" s="630"/>
      <c r="Q1434" s="632"/>
      <c r="R1434" s="676"/>
      <c r="S1434" s="677"/>
      <c r="T1434" s="677"/>
      <c r="U1434" s="677"/>
      <c r="V1434" s="677"/>
      <c r="W1434" s="677"/>
      <c r="X1434" s="677"/>
      <c r="Y1434" s="677"/>
      <c r="Z1434" s="677"/>
      <c r="AA1434" s="677"/>
      <c r="AB1434" s="677"/>
      <c r="AC1434" s="677"/>
      <c r="AD1434" s="677"/>
      <c r="AE1434" s="677"/>
      <c r="AF1434" s="677"/>
      <c r="AG1434" s="677"/>
      <c r="AH1434" s="677"/>
      <c r="AI1434" s="677"/>
      <c r="AJ1434" s="677"/>
      <c r="AK1434" s="677"/>
      <c r="AL1434" s="677"/>
      <c r="AM1434" s="677"/>
      <c r="AN1434" s="677"/>
      <c r="AO1434" s="678"/>
    </row>
    <row r="1435" spans="2:41" ht="3.75" hidden="1" customHeight="1">
      <c r="B1435" s="135"/>
      <c r="I1435" s="136"/>
      <c r="J1435" s="135"/>
      <c r="N1435" s="644"/>
      <c r="O1435" s="645"/>
      <c r="P1435" s="645"/>
      <c r="Q1435" s="646"/>
      <c r="R1435" s="630"/>
      <c r="S1435" s="630"/>
      <c r="T1435" s="630"/>
      <c r="U1435" s="698"/>
      <c r="V1435" s="699"/>
      <c r="W1435" s="699"/>
      <c r="X1435" s="700"/>
      <c r="Y1435" s="645"/>
      <c r="Z1435" s="707"/>
      <c r="AA1435" s="699"/>
      <c r="AB1435" s="699"/>
      <c r="AC1435" s="708"/>
      <c r="AD1435" s="630"/>
      <c r="AE1435" s="630"/>
      <c r="AF1435" s="630"/>
      <c r="AG1435" s="679"/>
      <c r="AH1435" s="671"/>
      <c r="AI1435" s="671"/>
      <c r="AJ1435" s="671"/>
      <c r="AK1435" s="671"/>
      <c r="AL1435" s="671"/>
      <c r="AM1435" s="671"/>
      <c r="AN1435" s="671"/>
      <c r="AO1435" s="672"/>
    </row>
    <row r="1436" spans="2:41" ht="13.35" hidden="1" customHeight="1">
      <c r="B1436" s="135"/>
      <c r="I1436" s="136"/>
      <c r="J1436" s="135"/>
      <c r="N1436" s="629"/>
      <c r="O1436" s="630"/>
      <c r="P1436" s="630"/>
      <c r="Q1436" s="632"/>
      <c r="R1436" s="630" t="s">
        <v>15</v>
      </c>
      <c r="S1436" s="630"/>
      <c r="T1436" s="630"/>
      <c r="U1436" s="701"/>
      <c r="V1436" s="702"/>
      <c r="W1436" s="702"/>
      <c r="X1436" s="703"/>
      <c r="Y1436" s="662" t="s">
        <v>359</v>
      </c>
      <c r="Z1436" s="709"/>
      <c r="AA1436" s="702"/>
      <c r="AB1436" s="702"/>
      <c r="AC1436" s="710"/>
      <c r="AD1436" s="630" t="s">
        <v>56</v>
      </c>
      <c r="AE1436" s="630"/>
      <c r="AF1436" s="630"/>
      <c r="AG1436" s="673"/>
      <c r="AH1436" s="674"/>
      <c r="AI1436" s="674"/>
      <c r="AJ1436" s="674"/>
      <c r="AK1436" s="674"/>
      <c r="AL1436" s="674"/>
      <c r="AM1436" s="674"/>
      <c r="AN1436" s="674"/>
      <c r="AO1436" s="675"/>
    </row>
    <row r="1437" spans="2:41" ht="3.75" hidden="1" customHeight="1">
      <c r="B1437" s="135"/>
      <c r="I1437" s="136"/>
      <c r="J1437" s="135"/>
      <c r="N1437" s="629"/>
      <c r="O1437" s="630"/>
      <c r="P1437" s="630"/>
      <c r="Q1437" s="632"/>
      <c r="R1437" s="639"/>
      <c r="S1437" s="639"/>
      <c r="T1437" s="639"/>
      <c r="U1437" s="704"/>
      <c r="V1437" s="705"/>
      <c r="W1437" s="705"/>
      <c r="X1437" s="706"/>
      <c r="Y1437" s="639"/>
      <c r="Z1437" s="711"/>
      <c r="AA1437" s="705"/>
      <c r="AB1437" s="705"/>
      <c r="AC1437" s="712"/>
      <c r="AD1437" s="639"/>
      <c r="AE1437" s="639"/>
      <c r="AF1437" s="639"/>
      <c r="AG1437" s="676"/>
      <c r="AH1437" s="677"/>
      <c r="AI1437" s="677"/>
      <c r="AJ1437" s="677"/>
      <c r="AK1437" s="677"/>
      <c r="AL1437" s="677"/>
      <c r="AM1437" s="677"/>
      <c r="AN1437" s="677"/>
      <c r="AO1437" s="678"/>
    </row>
    <row r="1438" spans="2:41" ht="3.75" hidden="1" customHeight="1">
      <c r="B1438" s="135"/>
      <c r="I1438" s="136"/>
      <c r="J1438" s="135"/>
      <c r="N1438" s="629"/>
      <c r="O1438" s="630"/>
      <c r="P1438" s="630"/>
      <c r="Q1438" s="632"/>
      <c r="R1438" s="645"/>
      <c r="S1438" s="645"/>
      <c r="T1438" s="646"/>
      <c r="U1438" s="679"/>
      <c r="V1438" s="671"/>
      <c r="W1438" s="671"/>
      <c r="X1438" s="671"/>
      <c r="Y1438" s="671"/>
      <c r="Z1438" s="671"/>
      <c r="AA1438" s="671"/>
      <c r="AB1438" s="671"/>
      <c r="AC1438" s="672"/>
      <c r="AD1438" s="644"/>
      <c r="AE1438" s="645"/>
      <c r="AF1438" s="646"/>
      <c r="AG1438" s="679"/>
      <c r="AH1438" s="671"/>
      <c r="AI1438" s="671"/>
      <c r="AJ1438" s="671"/>
      <c r="AK1438" s="671"/>
      <c r="AL1438" s="671"/>
      <c r="AM1438" s="671"/>
      <c r="AN1438" s="671"/>
      <c r="AO1438" s="672"/>
    </row>
    <row r="1439" spans="2:41" ht="13.35" hidden="1" customHeight="1">
      <c r="B1439" s="135"/>
      <c r="I1439" s="136"/>
      <c r="N1439" s="629" t="s">
        <v>23</v>
      </c>
      <c r="O1439" s="630"/>
      <c r="P1439" s="630"/>
      <c r="Q1439" s="632"/>
      <c r="R1439" s="630" t="s">
        <v>17</v>
      </c>
      <c r="S1439" s="630"/>
      <c r="T1439" s="632"/>
      <c r="U1439" s="673"/>
      <c r="V1439" s="674"/>
      <c r="W1439" s="674"/>
      <c r="X1439" s="674"/>
      <c r="Y1439" s="674"/>
      <c r="Z1439" s="674"/>
      <c r="AA1439" s="674"/>
      <c r="AB1439" s="674"/>
      <c r="AC1439" s="675"/>
      <c r="AD1439" s="629" t="s">
        <v>18</v>
      </c>
      <c r="AE1439" s="630"/>
      <c r="AF1439" s="632"/>
      <c r="AG1439" s="673"/>
      <c r="AH1439" s="674"/>
      <c r="AI1439" s="674"/>
      <c r="AJ1439" s="674"/>
      <c r="AK1439" s="674"/>
      <c r="AL1439" s="674"/>
      <c r="AM1439" s="674"/>
      <c r="AN1439" s="674"/>
      <c r="AO1439" s="675"/>
    </row>
    <row r="1440" spans="2:41" ht="3.75" hidden="1" customHeight="1">
      <c r="B1440" s="135"/>
      <c r="I1440" s="136"/>
      <c r="J1440" s="135"/>
      <c r="N1440" s="629"/>
      <c r="O1440" s="630"/>
      <c r="P1440" s="630"/>
      <c r="Q1440" s="632"/>
      <c r="R1440" s="639"/>
      <c r="S1440" s="639"/>
      <c r="T1440" s="640"/>
      <c r="U1440" s="676"/>
      <c r="V1440" s="677"/>
      <c r="W1440" s="677"/>
      <c r="X1440" s="677"/>
      <c r="Y1440" s="677"/>
      <c r="Z1440" s="677"/>
      <c r="AA1440" s="677"/>
      <c r="AB1440" s="677"/>
      <c r="AC1440" s="678"/>
      <c r="AD1440" s="638"/>
      <c r="AE1440" s="639"/>
      <c r="AF1440" s="640"/>
      <c r="AG1440" s="676"/>
      <c r="AH1440" s="677"/>
      <c r="AI1440" s="677"/>
      <c r="AJ1440" s="677"/>
      <c r="AK1440" s="677"/>
      <c r="AL1440" s="677"/>
      <c r="AM1440" s="677"/>
      <c r="AN1440" s="677"/>
      <c r="AO1440" s="678"/>
    </row>
    <row r="1441" spans="2:41" ht="3.75" hidden="1" customHeight="1">
      <c r="B1441" s="135"/>
      <c r="I1441" s="136"/>
      <c r="J1441" s="135"/>
      <c r="N1441" s="629"/>
      <c r="O1441" s="630"/>
      <c r="P1441" s="630"/>
      <c r="Q1441" s="632"/>
      <c r="R1441" s="645"/>
      <c r="S1441" s="645"/>
      <c r="T1441" s="646"/>
      <c r="U1441" s="679"/>
      <c r="V1441" s="671"/>
      <c r="W1441" s="671"/>
      <c r="X1441" s="671"/>
      <c r="Y1441" s="671"/>
      <c r="Z1441" s="671"/>
      <c r="AA1441" s="671"/>
      <c r="AB1441" s="671"/>
      <c r="AC1441" s="672"/>
      <c r="AD1441" s="644"/>
      <c r="AE1441" s="645"/>
      <c r="AF1441" s="646"/>
      <c r="AG1441" s="679"/>
      <c r="AH1441" s="671"/>
      <c r="AI1441" s="671"/>
      <c r="AJ1441" s="671"/>
      <c r="AK1441" s="671"/>
      <c r="AL1441" s="671"/>
      <c r="AM1441" s="671"/>
      <c r="AN1441" s="671"/>
      <c r="AO1441" s="672"/>
    </row>
    <row r="1442" spans="2:41" ht="13.35" hidden="1" customHeight="1">
      <c r="B1442" s="135"/>
      <c r="I1442" s="136"/>
      <c r="J1442" s="135"/>
      <c r="N1442" s="629"/>
      <c r="O1442" s="630"/>
      <c r="P1442" s="630"/>
      <c r="Q1442" s="632"/>
      <c r="R1442" s="630" t="s">
        <v>19</v>
      </c>
      <c r="S1442" s="630"/>
      <c r="T1442" s="632"/>
      <c r="U1442" s="673"/>
      <c r="V1442" s="674"/>
      <c r="W1442" s="674"/>
      <c r="X1442" s="674"/>
      <c r="Y1442" s="674"/>
      <c r="Z1442" s="674"/>
      <c r="AA1442" s="674"/>
      <c r="AB1442" s="674"/>
      <c r="AC1442" s="675"/>
      <c r="AD1442" s="629" t="s">
        <v>20</v>
      </c>
      <c r="AE1442" s="630"/>
      <c r="AF1442" s="632"/>
      <c r="AG1442" s="673"/>
      <c r="AH1442" s="674"/>
      <c r="AI1442" s="674"/>
      <c r="AJ1442" s="674"/>
      <c r="AK1442" s="674"/>
      <c r="AL1442" s="674"/>
      <c r="AM1442" s="674"/>
      <c r="AN1442" s="674"/>
      <c r="AO1442" s="675"/>
    </row>
    <row r="1443" spans="2:41" ht="3.75" hidden="1" customHeight="1">
      <c r="B1443" s="135"/>
      <c r="I1443" s="136"/>
      <c r="J1443" s="135"/>
      <c r="N1443" s="638"/>
      <c r="O1443" s="639"/>
      <c r="P1443" s="639"/>
      <c r="Q1443" s="640"/>
      <c r="R1443" s="639"/>
      <c r="S1443" s="639"/>
      <c r="T1443" s="640"/>
      <c r="U1443" s="676"/>
      <c r="V1443" s="677"/>
      <c r="W1443" s="677"/>
      <c r="X1443" s="677"/>
      <c r="Y1443" s="677"/>
      <c r="Z1443" s="677"/>
      <c r="AA1443" s="677"/>
      <c r="AB1443" s="677"/>
      <c r="AC1443" s="678"/>
      <c r="AD1443" s="638"/>
      <c r="AE1443" s="639"/>
      <c r="AF1443" s="640"/>
      <c r="AG1443" s="676"/>
      <c r="AH1443" s="677"/>
      <c r="AI1443" s="677"/>
      <c r="AJ1443" s="677"/>
      <c r="AK1443" s="677"/>
      <c r="AL1443" s="677"/>
      <c r="AM1443" s="677"/>
      <c r="AN1443" s="677"/>
      <c r="AO1443" s="678"/>
    </row>
    <row r="1444" spans="2:41" ht="3.75" hidden="1" customHeight="1">
      <c r="B1444" s="135"/>
      <c r="I1444" s="136"/>
      <c r="J1444" s="135"/>
      <c r="M1444" s="136"/>
      <c r="N1444" s="629"/>
      <c r="O1444" s="630"/>
      <c r="P1444" s="630"/>
      <c r="Q1444" s="632"/>
      <c r="R1444" s="644"/>
      <c r="S1444" s="645"/>
      <c r="T1444" s="645"/>
      <c r="U1444" s="645"/>
      <c r="V1444" s="645"/>
      <c r="W1444" s="645"/>
      <c r="X1444" s="645"/>
      <c r="Y1444" s="645"/>
      <c r="Z1444" s="645"/>
      <c r="AA1444" s="645"/>
      <c r="AB1444" s="645"/>
      <c r="AC1444" s="645"/>
      <c r="AD1444" s="645"/>
      <c r="AE1444" s="645"/>
      <c r="AF1444" s="645"/>
      <c r="AG1444" s="645"/>
      <c r="AH1444" s="645"/>
      <c r="AI1444" s="645"/>
      <c r="AJ1444" s="645"/>
      <c r="AK1444" s="645"/>
      <c r="AL1444" s="645"/>
      <c r="AM1444" s="645"/>
      <c r="AN1444" s="645"/>
      <c r="AO1444" s="646"/>
    </row>
    <row r="1445" spans="2:41" ht="13.35" hidden="1" customHeight="1">
      <c r="B1445" s="135"/>
      <c r="I1445" s="136"/>
      <c r="J1445" s="135"/>
      <c r="M1445" s="136"/>
      <c r="N1445" s="629" t="s">
        <v>111</v>
      </c>
      <c r="O1445" s="630"/>
      <c r="P1445" s="630"/>
      <c r="Q1445" s="632"/>
      <c r="R1445" s="629"/>
      <c r="S1445" s="680"/>
      <c r="T1445" s="681"/>
      <c r="U1445" s="630"/>
      <c r="V1445" s="647"/>
      <c r="W1445" s="630" t="s">
        <v>12</v>
      </c>
      <c r="X1445" s="647"/>
      <c r="Y1445" s="630" t="s">
        <v>11</v>
      </c>
      <c r="Z1445" s="647"/>
      <c r="AA1445" s="630" t="s">
        <v>364</v>
      </c>
      <c r="AB1445" s="630"/>
      <c r="AC1445" s="630"/>
      <c r="AD1445" s="630"/>
      <c r="AE1445" s="630"/>
      <c r="AF1445" s="630"/>
      <c r="AG1445" s="630"/>
      <c r="AH1445" s="630"/>
      <c r="AI1445" s="630"/>
      <c r="AJ1445" s="630"/>
      <c r="AK1445" s="630"/>
      <c r="AL1445" s="630"/>
      <c r="AM1445" s="630"/>
      <c r="AN1445" s="630"/>
      <c r="AO1445" s="632"/>
    </row>
    <row r="1446" spans="2:41" ht="3.75" hidden="1" customHeight="1">
      <c r="B1446" s="135"/>
      <c r="I1446" s="136"/>
      <c r="J1446" s="135"/>
      <c r="M1446" s="136"/>
      <c r="N1446" s="629"/>
      <c r="O1446" s="630"/>
      <c r="P1446" s="630"/>
      <c r="Q1446" s="632"/>
      <c r="R1446" s="629"/>
      <c r="S1446" s="630"/>
      <c r="T1446" s="630"/>
      <c r="U1446" s="630"/>
      <c r="V1446" s="630"/>
      <c r="W1446" s="630"/>
      <c r="X1446" s="630"/>
      <c r="Y1446" s="630"/>
      <c r="Z1446" s="630"/>
      <c r="AA1446" s="630"/>
      <c r="AB1446" s="630"/>
      <c r="AC1446" s="630"/>
      <c r="AD1446" s="630"/>
      <c r="AE1446" s="630"/>
      <c r="AF1446" s="630"/>
      <c r="AG1446" s="630"/>
      <c r="AH1446" s="630"/>
      <c r="AI1446" s="630"/>
      <c r="AJ1446" s="630"/>
      <c r="AK1446" s="630"/>
      <c r="AL1446" s="630"/>
      <c r="AM1446" s="630"/>
      <c r="AN1446" s="630"/>
      <c r="AO1446" s="632"/>
    </row>
    <row r="1447" spans="2:41" ht="3.75" hidden="1" customHeight="1">
      <c r="B1447" s="135"/>
      <c r="I1447" s="136"/>
      <c r="J1447" s="135"/>
      <c r="M1447" s="136"/>
      <c r="N1447" s="644"/>
      <c r="O1447" s="645"/>
      <c r="P1447" s="645"/>
      <c r="Q1447" s="645"/>
      <c r="R1447" s="713"/>
      <c r="S1447" s="716"/>
      <c r="T1447" s="645"/>
      <c r="U1447" s="698"/>
      <c r="V1447" s="644"/>
      <c r="W1447" s="645"/>
      <c r="X1447" s="645"/>
      <c r="Y1447" s="645"/>
      <c r="Z1447" s="645"/>
      <c r="AA1447" s="645"/>
      <c r="AB1447" s="645"/>
      <c r="AC1447" s="645"/>
      <c r="AD1447" s="645"/>
      <c r="AE1447" s="645"/>
      <c r="AF1447" s="645"/>
      <c r="AG1447" s="645"/>
      <c r="AH1447" s="649"/>
      <c r="AI1447" s="649"/>
      <c r="AJ1447" s="645"/>
      <c r="AK1447" s="651"/>
      <c r="AL1447" s="645"/>
      <c r="AM1447" s="645"/>
      <c r="AN1447" s="645"/>
      <c r="AO1447" s="646"/>
    </row>
    <row r="1448" spans="2:41" ht="13.35" hidden="1" customHeight="1">
      <c r="B1448" s="135"/>
      <c r="I1448" s="136"/>
      <c r="J1448" s="135"/>
      <c r="M1448" s="136"/>
      <c r="N1448" s="629" t="s">
        <v>30</v>
      </c>
      <c r="O1448" s="630"/>
      <c r="P1448" s="630"/>
      <c r="Q1448" s="630"/>
      <c r="R1448" s="714"/>
      <c r="S1448" s="717"/>
      <c r="T1448" s="630" t="s">
        <v>388</v>
      </c>
      <c r="U1448" s="701"/>
      <c r="V1448" s="629" t="s">
        <v>112</v>
      </c>
      <c r="W1448" s="630"/>
      <c r="X1448" s="630"/>
      <c r="Y1448" s="630"/>
      <c r="Z1448" s="630"/>
      <c r="AA1448" s="630"/>
      <c r="AB1448" s="630"/>
      <c r="AC1448" s="630"/>
      <c r="AD1448" s="630"/>
      <c r="AE1448" s="630"/>
      <c r="AF1448" s="630"/>
      <c r="AG1448" s="630"/>
      <c r="AH1448" s="636"/>
      <c r="AI1448" s="636"/>
      <c r="AJ1448" s="630"/>
      <c r="AK1448" s="654"/>
      <c r="AL1448" s="630"/>
      <c r="AM1448" s="630"/>
      <c r="AN1448" s="630"/>
      <c r="AO1448" s="632"/>
    </row>
    <row r="1449" spans="2:41" ht="3.75" hidden="1" customHeight="1">
      <c r="B1449" s="135"/>
      <c r="I1449" s="136"/>
      <c r="J1449" s="135"/>
      <c r="M1449" s="136"/>
      <c r="N1449" s="629"/>
      <c r="O1449" s="630"/>
      <c r="P1449" s="630"/>
      <c r="Q1449" s="630"/>
      <c r="R1449" s="715"/>
      <c r="S1449" s="718"/>
      <c r="T1449" s="639"/>
      <c r="U1449" s="704"/>
      <c r="V1449" s="638"/>
      <c r="W1449" s="639"/>
      <c r="X1449" s="639"/>
      <c r="Y1449" s="639"/>
      <c r="Z1449" s="639"/>
      <c r="AA1449" s="639"/>
      <c r="AB1449" s="639"/>
      <c r="AC1449" s="639"/>
      <c r="AD1449" s="639"/>
      <c r="AE1449" s="639"/>
      <c r="AF1449" s="639"/>
      <c r="AG1449" s="639"/>
      <c r="AH1449" s="642"/>
      <c r="AI1449" s="642"/>
      <c r="AJ1449" s="639"/>
      <c r="AK1449" s="657"/>
      <c r="AL1449" s="639"/>
      <c r="AM1449" s="639"/>
      <c r="AN1449" s="639"/>
      <c r="AO1449" s="640"/>
    </row>
    <row r="1450" spans="2:41" ht="3.75" hidden="1" customHeight="1">
      <c r="B1450" s="135"/>
      <c r="I1450" s="136"/>
      <c r="J1450" s="135"/>
      <c r="M1450" s="136"/>
      <c r="N1450" s="644"/>
      <c r="O1450" s="645"/>
      <c r="P1450" s="645"/>
      <c r="Q1450" s="646"/>
      <c r="R1450" s="670"/>
      <c r="S1450" s="671"/>
      <c r="T1450" s="671"/>
      <c r="U1450" s="672"/>
      <c r="V1450" s="673"/>
      <c r="W1450" s="675"/>
      <c r="X1450" s="679"/>
      <c r="Y1450" s="671"/>
      <c r="Z1450" s="671"/>
      <c r="AA1450" s="672"/>
      <c r="AB1450" s="630"/>
      <c r="AC1450" s="630"/>
      <c r="AD1450" s="630"/>
      <c r="AE1450" s="630"/>
      <c r="AF1450" s="630"/>
      <c r="AG1450" s="630"/>
      <c r="AH1450" s="630"/>
      <c r="AI1450" s="645"/>
      <c r="AJ1450" s="630"/>
      <c r="AK1450" s="630"/>
      <c r="AL1450" s="630"/>
      <c r="AM1450" s="630"/>
      <c r="AN1450" s="630"/>
      <c r="AO1450" s="632"/>
    </row>
    <row r="1451" spans="2:41" ht="13.35" hidden="1" customHeight="1">
      <c r="B1451" s="135"/>
      <c r="I1451" s="136"/>
      <c r="J1451" s="135"/>
      <c r="M1451" s="136"/>
      <c r="N1451" s="629" t="s">
        <v>114</v>
      </c>
      <c r="O1451" s="630"/>
      <c r="P1451" s="630"/>
      <c r="Q1451" s="632"/>
      <c r="R1451" s="673"/>
      <c r="S1451" s="674"/>
      <c r="T1451" s="674"/>
      <c r="U1451" s="675"/>
      <c r="V1451" s="673"/>
      <c r="W1451" s="675"/>
      <c r="X1451" s="673"/>
      <c r="Y1451" s="674"/>
      <c r="Z1451" s="674"/>
      <c r="AA1451" s="675"/>
      <c r="AB1451" s="668" t="s">
        <v>171</v>
      </c>
      <c r="AC1451" s="630"/>
      <c r="AD1451" s="630"/>
      <c r="AE1451" s="630"/>
      <c r="AF1451" s="630"/>
      <c r="AG1451" s="630"/>
      <c r="AH1451" s="630"/>
      <c r="AI1451" s="630"/>
      <c r="AJ1451" s="630"/>
      <c r="AK1451" s="630"/>
      <c r="AL1451" s="630"/>
      <c r="AM1451" s="630"/>
      <c r="AN1451" s="630"/>
      <c r="AO1451" s="632"/>
    </row>
    <row r="1452" spans="2:41" ht="3.75" hidden="1" customHeight="1">
      <c r="B1452" s="135"/>
      <c r="I1452" s="136"/>
      <c r="J1452" s="135"/>
      <c r="M1452" s="136"/>
      <c r="N1452" s="629"/>
      <c r="O1452" s="630"/>
      <c r="P1452" s="630"/>
      <c r="Q1452" s="632"/>
      <c r="R1452" s="676"/>
      <c r="S1452" s="677"/>
      <c r="T1452" s="677"/>
      <c r="U1452" s="678"/>
      <c r="V1452" s="676"/>
      <c r="W1452" s="678"/>
      <c r="X1452" s="676"/>
      <c r="Y1452" s="677"/>
      <c r="Z1452" s="677"/>
      <c r="AA1452" s="678"/>
      <c r="AB1452" s="639"/>
      <c r="AC1452" s="639"/>
      <c r="AD1452" s="639"/>
      <c r="AE1452" s="639"/>
      <c r="AF1452" s="639"/>
      <c r="AG1452" s="639"/>
      <c r="AH1452" s="639"/>
      <c r="AI1452" s="639"/>
      <c r="AJ1452" s="639"/>
      <c r="AK1452" s="639"/>
      <c r="AL1452" s="639"/>
      <c r="AM1452" s="639"/>
      <c r="AN1452" s="639"/>
      <c r="AO1452" s="640"/>
    </row>
    <row r="1453" spans="2:41" ht="3.75" hidden="1" customHeight="1">
      <c r="B1453" s="135"/>
      <c r="I1453" s="136"/>
      <c r="J1453" s="135"/>
      <c r="M1453" s="136"/>
      <c r="N1453" s="644"/>
      <c r="O1453" s="645"/>
      <c r="P1453" s="645"/>
      <c r="Q1453" s="645"/>
      <c r="R1453" s="644"/>
      <c r="S1453" s="645"/>
      <c r="T1453" s="645"/>
      <c r="U1453" s="645"/>
      <c r="V1453" s="645"/>
      <c r="W1453" s="645"/>
      <c r="X1453" s="645"/>
      <c r="Y1453" s="645"/>
      <c r="Z1453" s="645"/>
      <c r="AA1453" s="646"/>
      <c r="AB1453" s="644"/>
      <c r="AC1453" s="630"/>
      <c r="AD1453" s="630"/>
      <c r="AE1453" s="630"/>
      <c r="AF1453" s="630"/>
      <c r="AG1453" s="630"/>
      <c r="AH1453" s="630"/>
      <c r="AI1453" s="632"/>
      <c r="AJ1453" s="644"/>
      <c r="AK1453" s="645"/>
      <c r="AL1453" s="645"/>
      <c r="AM1453" s="645"/>
      <c r="AN1453" s="645"/>
      <c r="AO1453" s="646"/>
    </row>
    <row r="1454" spans="2:41" ht="13.35" hidden="1" customHeight="1">
      <c r="B1454" s="135"/>
      <c r="I1454" s="136"/>
      <c r="J1454" s="135"/>
      <c r="M1454" s="136"/>
      <c r="N1454" s="629" t="s">
        <v>115</v>
      </c>
      <c r="O1454" s="630"/>
      <c r="P1454" s="630"/>
      <c r="Q1454" s="630"/>
      <c r="R1454" s="629"/>
      <c r="S1454" s="680"/>
      <c r="T1454" s="681"/>
      <c r="U1454" s="630"/>
      <c r="V1454" s="647"/>
      <c r="W1454" s="630" t="s">
        <v>12</v>
      </c>
      <c r="X1454" s="647"/>
      <c r="Y1454" s="630" t="s">
        <v>11</v>
      </c>
      <c r="Z1454" s="647"/>
      <c r="AA1454" s="630" t="s">
        <v>364</v>
      </c>
      <c r="AB1454" s="629" t="s">
        <v>170</v>
      </c>
      <c r="AC1454" s="630"/>
      <c r="AD1454" s="630"/>
      <c r="AE1454" s="630"/>
      <c r="AF1454" s="630"/>
      <c r="AG1454" s="630"/>
      <c r="AH1454" s="630"/>
      <c r="AI1454" s="632"/>
      <c r="AJ1454" s="629"/>
      <c r="AK1454" s="680"/>
      <c r="AL1454" s="682"/>
      <c r="AM1454" s="682"/>
      <c r="AN1454" s="682"/>
      <c r="AO1454" s="681"/>
    </row>
    <row r="1455" spans="2:41" ht="3.75" hidden="1" customHeight="1">
      <c r="B1455" s="135"/>
      <c r="I1455" s="136"/>
      <c r="J1455" s="135"/>
      <c r="M1455" s="136"/>
      <c r="N1455" s="629"/>
      <c r="O1455" s="630"/>
      <c r="P1455" s="630"/>
      <c r="Q1455" s="630"/>
      <c r="R1455" s="638"/>
      <c r="S1455" s="639"/>
      <c r="T1455" s="639"/>
      <c r="U1455" s="639"/>
      <c r="V1455" s="639"/>
      <c r="W1455" s="639"/>
      <c r="X1455" s="639"/>
      <c r="Y1455" s="639"/>
      <c r="Z1455" s="639"/>
      <c r="AA1455" s="640"/>
      <c r="AB1455" s="638"/>
      <c r="AC1455" s="639"/>
      <c r="AD1455" s="639"/>
      <c r="AE1455" s="639"/>
      <c r="AF1455" s="639"/>
      <c r="AG1455" s="639"/>
      <c r="AH1455" s="639"/>
      <c r="AI1455" s="640"/>
      <c r="AJ1455" s="638"/>
      <c r="AK1455" s="639"/>
      <c r="AL1455" s="639"/>
      <c r="AM1455" s="639"/>
      <c r="AN1455" s="639"/>
      <c r="AO1455" s="640"/>
    </row>
    <row r="1456" spans="2:41" ht="3.75" customHeight="1">
      <c r="B1456" s="135"/>
      <c r="I1456" s="136"/>
      <c r="J1456" s="135"/>
      <c r="M1456" s="136"/>
      <c r="N1456" s="130"/>
      <c r="O1456" s="131"/>
      <c r="P1456" s="131"/>
      <c r="Q1456" s="132"/>
      <c r="R1456" s="683" t="str" cm="1">
        <f t="array" ref="R1456">IF(新_変更_3!AL554&lt;&gt;"",AND(新_変更_3!J553:AB559=新_変更_3!AL553:BD559),"")</f>
        <v/>
      </c>
      <c r="S1456" s="684"/>
      <c r="T1456" s="684"/>
      <c r="U1456" s="684"/>
      <c r="V1456" s="684"/>
      <c r="W1456" s="684"/>
      <c r="X1456" s="684"/>
      <c r="Y1456" s="684"/>
      <c r="Z1456" s="684"/>
      <c r="AA1456" s="684"/>
      <c r="AB1456" s="684"/>
      <c r="AC1456" s="684"/>
      <c r="AD1456" s="684"/>
      <c r="AE1456" s="684"/>
      <c r="AF1456" s="684"/>
      <c r="AG1456" s="684"/>
      <c r="AH1456" s="684"/>
      <c r="AI1456" s="684"/>
      <c r="AJ1456" s="684"/>
      <c r="AK1456" s="684"/>
      <c r="AL1456" s="684"/>
      <c r="AM1456" s="684"/>
      <c r="AN1456" s="684"/>
      <c r="AO1456" s="685"/>
    </row>
    <row r="1457" spans="2:41" ht="13.35" customHeight="1">
      <c r="B1457" s="135"/>
      <c r="I1457" s="136"/>
      <c r="J1457" s="135"/>
      <c r="M1457" s="136"/>
      <c r="N1457" s="135" t="s">
        <v>32</v>
      </c>
      <c r="Q1457" s="136"/>
      <c r="R1457" s="686"/>
      <c r="S1457" s="687"/>
      <c r="T1457" s="687"/>
      <c r="U1457" s="687"/>
      <c r="V1457" s="687"/>
      <c r="W1457" s="687"/>
      <c r="X1457" s="687"/>
      <c r="Y1457" s="687"/>
      <c r="Z1457" s="687"/>
      <c r="AA1457" s="687"/>
      <c r="AB1457" s="687"/>
      <c r="AC1457" s="687"/>
      <c r="AD1457" s="687"/>
      <c r="AE1457" s="687"/>
      <c r="AF1457" s="687"/>
      <c r="AG1457" s="687"/>
      <c r="AH1457" s="687"/>
      <c r="AI1457" s="687"/>
      <c r="AJ1457" s="687"/>
      <c r="AK1457" s="687"/>
      <c r="AL1457" s="687"/>
      <c r="AM1457" s="687"/>
      <c r="AN1457" s="687"/>
      <c r="AO1457" s="688"/>
    </row>
    <row r="1458" spans="2:41" ht="3.75" customHeight="1">
      <c r="B1458" s="135"/>
      <c r="I1458" s="136"/>
      <c r="J1458" s="135"/>
      <c r="M1458" s="136"/>
      <c r="N1458" s="140"/>
      <c r="O1458" s="141"/>
      <c r="P1458" s="141"/>
      <c r="Q1458" s="142"/>
      <c r="R1458" s="689"/>
      <c r="S1458" s="690"/>
      <c r="T1458" s="690"/>
      <c r="U1458" s="690"/>
      <c r="V1458" s="690"/>
      <c r="W1458" s="690"/>
      <c r="X1458" s="690"/>
      <c r="Y1458" s="690"/>
      <c r="Z1458" s="690"/>
      <c r="AA1458" s="690"/>
      <c r="AB1458" s="690"/>
      <c r="AC1458" s="690"/>
      <c r="AD1458" s="690"/>
      <c r="AE1458" s="690"/>
      <c r="AF1458" s="690"/>
      <c r="AG1458" s="690"/>
      <c r="AH1458" s="690"/>
      <c r="AI1458" s="690"/>
      <c r="AJ1458" s="690"/>
      <c r="AK1458" s="690"/>
      <c r="AL1458" s="690"/>
      <c r="AM1458" s="690"/>
      <c r="AN1458" s="690"/>
      <c r="AO1458" s="691"/>
    </row>
    <row r="1459" spans="2:41" ht="3.75" customHeight="1">
      <c r="B1459" s="135"/>
      <c r="I1459" s="136"/>
      <c r="J1459" s="130"/>
      <c r="K1459" s="131"/>
      <c r="L1459" s="131"/>
      <c r="M1459" s="132"/>
      <c r="N1459" s="130"/>
      <c r="O1459" s="131"/>
      <c r="P1459" s="131"/>
      <c r="Q1459" s="132"/>
      <c r="R1459" s="130"/>
      <c r="S1459" s="131"/>
      <c r="T1459" s="131"/>
      <c r="U1459" s="131"/>
      <c r="V1459" s="131"/>
      <c r="W1459" s="131"/>
      <c r="X1459" s="131"/>
      <c r="Y1459" s="131"/>
      <c r="Z1459" s="131"/>
      <c r="AA1459" s="132"/>
      <c r="AB1459" s="130"/>
      <c r="AC1459" s="131"/>
      <c r="AD1459" s="131"/>
      <c r="AE1459" s="132"/>
      <c r="AF1459" s="131"/>
      <c r="AG1459" s="131"/>
      <c r="AH1459" s="131"/>
      <c r="AI1459" s="131"/>
      <c r="AJ1459" s="131"/>
      <c r="AK1459" s="131"/>
      <c r="AL1459" s="131"/>
      <c r="AM1459" s="131"/>
      <c r="AN1459" s="131"/>
      <c r="AO1459" s="132"/>
    </row>
    <row r="1460" spans="2:41" ht="13.35" customHeight="1">
      <c r="B1460" s="135"/>
      <c r="I1460" s="136"/>
      <c r="J1460" s="135" t="s">
        <v>4025</v>
      </c>
      <c r="M1460" s="136"/>
      <c r="N1460" s="135" t="s">
        <v>27</v>
      </c>
      <c r="Q1460" s="136"/>
      <c r="R1460" s="135"/>
      <c r="S1460" s="692"/>
      <c r="T1460" s="693"/>
      <c r="U1460" s="693"/>
      <c r="V1460" s="693"/>
      <c r="W1460" s="693"/>
      <c r="X1460" s="693"/>
      <c r="Y1460" s="693"/>
      <c r="Z1460" s="693"/>
      <c r="AA1460" s="694"/>
      <c r="AB1460" s="135" t="s">
        <v>28</v>
      </c>
      <c r="AE1460" s="136"/>
      <c r="AF1460" s="135"/>
      <c r="AG1460" s="695"/>
      <c r="AH1460" s="693"/>
      <c r="AI1460" s="693"/>
      <c r="AJ1460" s="693"/>
      <c r="AK1460" s="693"/>
      <c r="AL1460" s="693"/>
      <c r="AM1460" s="693"/>
      <c r="AN1460" s="693"/>
      <c r="AO1460" s="694"/>
    </row>
    <row r="1461" spans="2:41" ht="3.75" customHeight="1">
      <c r="B1461" s="135"/>
      <c r="I1461" s="136"/>
      <c r="J1461" s="135"/>
      <c r="M1461" s="136"/>
      <c r="N1461" s="140"/>
      <c r="O1461" s="141"/>
      <c r="P1461" s="141"/>
      <c r="Q1461" s="142"/>
      <c r="R1461" s="140"/>
      <c r="S1461" s="141"/>
      <c r="T1461" s="141"/>
      <c r="U1461" s="141"/>
      <c r="V1461" s="141"/>
      <c r="W1461" s="141"/>
      <c r="X1461" s="141"/>
      <c r="Y1461" s="141"/>
      <c r="Z1461" s="141"/>
      <c r="AA1461" s="142"/>
      <c r="AB1461" s="140"/>
      <c r="AC1461" s="141"/>
      <c r="AD1461" s="141"/>
      <c r="AE1461" s="142"/>
      <c r="AF1461" s="141"/>
      <c r="AG1461" s="141"/>
      <c r="AH1461" s="141"/>
      <c r="AI1461" s="141"/>
      <c r="AJ1461" s="141"/>
      <c r="AK1461" s="141"/>
      <c r="AL1461" s="141"/>
      <c r="AM1461" s="141"/>
      <c r="AN1461" s="141"/>
      <c r="AO1461" s="142"/>
    </row>
    <row r="1462" spans="2:41" ht="3.75" customHeight="1">
      <c r="B1462" s="135"/>
      <c r="I1462" s="136"/>
      <c r="J1462" s="135"/>
      <c r="M1462" s="136"/>
      <c r="N1462" s="130"/>
      <c r="O1462" s="131"/>
      <c r="P1462" s="131"/>
      <c r="Q1462" s="132"/>
      <c r="R1462" s="130"/>
      <c r="S1462" s="131"/>
      <c r="T1462" s="131"/>
      <c r="U1462" s="131"/>
      <c r="V1462" s="131"/>
      <c r="W1462" s="131"/>
      <c r="X1462" s="131"/>
      <c r="Y1462" s="131"/>
      <c r="Z1462" s="131"/>
      <c r="AA1462" s="132"/>
      <c r="AB1462" s="130"/>
      <c r="AC1462" s="131"/>
      <c r="AD1462" s="131"/>
      <c r="AE1462" s="132"/>
      <c r="AF1462" s="130"/>
      <c r="AG1462" s="131"/>
      <c r="AH1462" s="131"/>
      <c r="AI1462" s="131"/>
      <c r="AJ1462" s="131"/>
      <c r="AK1462" s="131"/>
      <c r="AL1462" s="131"/>
      <c r="AM1462" s="131"/>
      <c r="AN1462" s="131"/>
      <c r="AO1462" s="132"/>
    </row>
    <row r="1463" spans="2:41" ht="13.35" customHeight="1">
      <c r="B1463" s="135"/>
      <c r="I1463" s="136"/>
      <c r="J1463" s="135"/>
      <c r="M1463" s="136"/>
      <c r="N1463" s="135" t="s">
        <v>3990</v>
      </c>
      <c r="Q1463" s="136"/>
      <c r="R1463" s="135"/>
      <c r="S1463" s="696"/>
      <c r="T1463" s="694"/>
      <c r="V1463" s="146"/>
      <c r="W1463" s="124" t="s">
        <v>12</v>
      </c>
      <c r="X1463" s="146"/>
      <c r="Y1463" s="124" t="s">
        <v>11</v>
      </c>
      <c r="Z1463" s="146"/>
      <c r="AA1463" s="136" t="s">
        <v>364</v>
      </c>
      <c r="AB1463" s="135" t="s">
        <v>66</v>
      </c>
      <c r="AE1463" s="136"/>
      <c r="AF1463" s="135"/>
      <c r="AG1463" s="696"/>
      <c r="AH1463" s="694"/>
      <c r="AJ1463" s="146"/>
      <c r="AK1463" s="124" t="s">
        <v>12</v>
      </c>
      <c r="AL1463" s="146"/>
      <c r="AM1463" s="124" t="s">
        <v>11</v>
      </c>
      <c r="AN1463" s="146"/>
      <c r="AO1463" s="136" t="s">
        <v>364</v>
      </c>
    </row>
    <row r="1464" spans="2:41" ht="3.75" customHeight="1">
      <c r="B1464" s="135"/>
      <c r="I1464" s="136"/>
      <c r="J1464" s="135"/>
      <c r="M1464" s="136"/>
      <c r="N1464" s="140"/>
      <c r="O1464" s="141"/>
      <c r="P1464" s="141"/>
      <c r="Q1464" s="142"/>
      <c r="R1464" s="140"/>
      <c r="S1464" s="141"/>
      <c r="T1464" s="141"/>
      <c r="U1464" s="141"/>
      <c r="V1464" s="141"/>
      <c r="W1464" s="141"/>
      <c r="X1464" s="141"/>
      <c r="Y1464" s="141"/>
      <c r="Z1464" s="141"/>
      <c r="AA1464" s="142"/>
      <c r="AB1464" s="140"/>
      <c r="AC1464" s="141"/>
      <c r="AD1464" s="141"/>
      <c r="AE1464" s="142"/>
      <c r="AF1464" s="140"/>
      <c r="AG1464" s="141"/>
      <c r="AH1464" s="141"/>
      <c r="AI1464" s="141"/>
      <c r="AJ1464" s="141"/>
      <c r="AK1464" s="141"/>
      <c r="AL1464" s="141"/>
      <c r="AM1464" s="141"/>
      <c r="AN1464" s="141"/>
      <c r="AO1464" s="142"/>
    </row>
    <row r="1465" spans="2:41" ht="3.75" customHeight="1">
      <c r="B1465" s="135"/>
      <c r="I1465" s="136"/>
      <c r="J1465" s="135"/>
      <c r="M1465" s="136"/>
      <c r="N1465" s="130"/>
      <c r="O1465" s="131"/>
      <c r="P1465" s="131"/>
      <c r="Q1465" s="132"/>
      <c r="R1465" s="697">
        <f>新_変更_3!J573</f>
        <v>0</v>
      </c>
      <c r="S1465" s="684"/>
      <c r="T1465" s="684"/>
      <c r="U1465" s="684"/>
      <c r="V1465" s="684"/>
      <c r="W1465" s="684"/>
      <c r="X1465" s="684"/>
      <c r="Y1465" s="684"/>
      <c r="Z1465" s="684"/>
      <c r="AA1465" s="684"/>
      <c r="AB1465" s="684"/>
      <c r="AC1465" s="684"/>
      <c r="AD1465" s="684"/>
      <c r="AE1465" s="684"/>
      <c r="AF1465" s="684"/>
      <c r="AG1465" s="684"/>
      <c r="AH1465" s="684"/>
      <c r="AI1465" s="684"/>
      <c r="AJ1465" s="685"/>
      <c r="AK1465" s="131"/>
      <c r="AL1465" s="131"/>
      <c r="AM1465" s="131"/>
      <c r="AN1465" s="131"/>
      <c r="AO1465" s="132"/>
    </row>
    <row r="1466" spans="2:41" ht="13.35" customHeight="1">
      <c r="B1466" s="135"/>
      <c r="I1466" s="136"/>
      <c r="J1466" s="135"/>
      <c r="M1466" s="136"/>
      <c r="N1466" s="135" t="s">
        <v>8</v>
      </c>
      <c r="Q1466" s="136"/>
      <c r="R1466" s="686"/>
      <c r="S1466" s="687"/>
      <c r="T1466" s="687"/>
      <c r="U1466" s="687"/>
      <c r="V1466" s="687"/>
      <c r="W1466" s="687"/>
      <c r="X1466" s="687"/>
      <c r="Y1466" s="687"/>
      <c r="Z1466" s="687"/>
      <c r="AA1466" s="687"/>
      <c r="AB1466" s="687"/>
      <c r="AC1466" s="687"/>
      <c r="AD1466" s="687"/>
      <c r="AE1466" s="687"/>
      <c r="AF1466" s="687"/>
      <c r="AG1466" s="687"/>
      <c r="AH1466" s="687"/>
      <c r="AI1466" s="687"/>
      <c r="AJ1466" s="688"/>
      <c r="AL1466" s="147" t="s">
        <v>13</v>
      </c>
      <c r="AM1466" s="124" t="s">
        <v>29</v>
      </c>
      <c r="AO1466" s="136"/>
    </row>
    <row r="1467" spans="2:41" ht="3.75" customHeight="1">
      <c r="B1467" s="135"/>
      <c r="I1467" s="136"/>
      <c r="J1467" s="135"/>
      <c r="M1467" s="136"/>
      <c r="N1467" s="140"/>
      <c r="O1467" s="141"/>
      <c r="P1467" s="141"/>
      <c r="Q1467" s="142"/>
      <c r="R1467" s="689"/>
      <c r="S1467" s="690"/>
      <c r="T1467" s="690"/>
      <c r="U1467" s="690"/>
      <c r="V1467" s="690"/>
      <c r="W1467" s="690"/>
      <c r="X1467" s="690"/>
      <c r="Y1467" s="690"/>
      <c r="Z1467" s="690"/>
      <c r="AA1467" s="690"/>
      <c r="AB1467" s="690"/>
      <c r="AC1467" s="690"/>
      <c r="AD1467" s="690"/>
      <c r="AE1467" s="690"/>
      <c r="AF1467" s="690"/>
      <c r="AG1467" s="690"/>
      <c r="AH1467" s="690"/>
      <c r="AI1467" s="690"/>
      <c r="AJ1467" s="691"/>
      <c r="AK1467" s="141"/>
      <c r="AL1467" s="141"/>
      <c r="AM1467" s="141"/>
      <c r="AN1467" s="141"/>
      <c r="AO1467" s="142"/>
    </row>
    <row r="1468" spans="2:41" ht="3.75" hidden="1" customHeight="1">
      <c r="B1468" s="135"/>
      <c r="I1468" s="136"/>
      <c r="J1468" s="135"/>
      <c r="M1468" s="136"/>
      <c r="N1468" s="644"/>
      <c r="O1468" s="645"/>
      <c r="P1468" s="645"/>
      <c r="Q1468" s="646"/>
      <c r="R1468" s="679"/>
      <c r="S1468" s="671"/>
      <c r="T1468" s="671"/>
      <c r="U1468" s="671"/>
      <c r="V1468" s="671"/>
      <c r="W1468" s="671"/>
      <c r="X1468" s="671"/>
      <c r="Y1468" s="671"/>
      <c r="Z1468" s="671"/>
      <c r="AA1468" s="671"/>
      <c r="AB1468" s="671"/>
      <c r="AC1468" s="671"/>
      <c r="AD1468" s="671"/>
      <c r="AE1468" s="671"/>
      <c r="AF1468" s="671"/>
      <c r="AG1468" s="671"/>
      <c r="AH1468" s="671"/>
      <c r="AI1468" s="671"/>
      <c r="AJ1468" s="671"/>
      <c r="AK1468" s="671"/>
      <c r="AL1468" s="671"/>
      <c r="AM1468" s="671"/>
      <c r="AN1468" s="671"/>
      <c r="AO1468" s="672"/>
    </row>
    <row r="1469" spans="2:41" ht="13.35" hidden="1" customHeight="1">
      <c r="B1469" s="135"/>
      <c r="I1469" s="136"/>
      <c r="J1469" s="135"/>
      <c r="M1469" s="136"/>
      <c r="N1469" s="629" t="s">
        <v>61</v>
      </c>
      <c r="O1469" s="630"/>
      <c r="P1469" s="630"/>
      <c r="Q1469" s="632"/>
      <c r="R1469" s="673"/>
      <c r="S1469" s="674"/>
      <c r="T1469" s="674"/>
      <c r="U1469" s="674"/>
      <c r="V1469" s="674"/>
      <c r="W1469" s="674"/>
      <c r="X1469" s="674"/>
      <c r="Y1469" s="674"/>
      <c r="Z1469" s="674"/>
      <c r="AA1469" s="674"/>
      <c r="AB1469" s="674"/>
      <c r="AC1469" s="674"/>
      <c r="AD1469" s="674"/>
      <c r="AE1469" s="674"/>
      <c r="AF1469" s="674"/>
      <c r="AG1469" s="674"/>
      <c r="AH1469" s="674"/>
      <c r="AI1469" s="674"/>
      <c r="AJ1469" s="674"/>
      <c r="AK1469" s="674"/>
      <c r="AL1469" s="674"/>
      <c r="AM1469" s="674"/>
      <c r="AN1469" s="674"/>
      <c r="AO1469" s="675"/>
    </row>
    <row r="1470" spans="2:41" ht="3.75" hidden="1" customHeight="1">
      <c r="B1470" s="135"/>
      <c r="I1470" s="136"/>
      <c r="J1470" s="135"/>
      <c r="M1470" s="136"/>
      <c r="N1470" s="629"/>
      <c r="O1470" s="630"/>
      <c r="P1470" s="630"/>
      <c r="Q1470" s="632"/>
      <c r="R1470" s="676"/>
      <c r="S1470" s="677"/>
      <c r="T1470" s="677"/>
      <c r="U1470" s="677"/>
      <c r="V1470" s="677"/>
      <c r="W1470" s="677"/>
      <c r="X1470" s="677"/>
      <c r="Y1470" s="677"/>
      <c r="Z1470" s="677"/>
      <c r="AA1470" s="677"/>
      <c r="AB1470" s="677"/>
      <c r="AC1470" s="677"/>
      <c r="AD1470" s="677"/>
      <c r="AE1470" s="677"/>
      <c r="AF1470" s="677"/>
      <c r="AG1470" s="677"/>
      <c r="AH1470" s="677"/>
      <c r="AI1470" s="677"/>
      <c r="AJ1470" s="677"/>
      <c r="AK1470" s="677"/>
      <c r="AL1470" s="677"/>
      <c r="AM1470" s="677"/>
      <c r="AN1470" s="677"/>
      <c r="AO1470" s="678"/>
    </row>
    <row r="1471" spans="2:41" ht="3.75" hidden="1" customHeight="1">
      <c r="B1471" s="135"/>
      <c r="I1471" s="136"/>
      <c r="J1471" s="135"/>
      <c r="N1471" s="644"/>
      <c r="O1471" s="645"/>
      <c r="P1471" s="645"/>
      <c r="Q1471" s="646"/>
      <c r="R1471" s="630"/>
      <c r="S1471" s="630"/>
      <c r="T1471" s="630"/>
      <c r="U1471" s="698"/>
      <c r="V1471" s="699"/>
      <c r="W1471" s="699"/>
      <c r="X1471" s="700"/>
      <c r="Y1471" s="645"/>
      <c r="Z1471" s="707"/>
      <c r="AA1471" s="699"/>
      <c r="AB1471" s="699"/>
      <c r="AC1471" s="708"/>
      <c r="AD1471" s="630"/>
      <c r="AE1471" s="630"/>
      <c r="AF1471" s="630"/>
      <c r="AG1471" s="679"/>
      <c r="AH1471" s="671"/>
      <c r="AI1471" s="671"/>
      <c r="AJ1471" s="671"/>
      <c r="AK1471" s="671"/>
      <c r="AL1471" s="671"/>
      <c r="AM1471" s="671"/>
      <c r="AN1471" s="671"/>
      <c r="AO1471" s="672"/>
    </row>
    <row r="1472" spans="2:41" ht="13.35" hidden="1" customHeight="1">
      <c r="B1472" s="135"/>
      <c r="I1472" s="136"/>
      <c r="J1472" s="135"/>
      <c r="N1472" s="629"/>
      <c r="O1472" s="630"/>
      <c r="P1472" s="630"/>
      <c r="Q1472" s="632"/>
      <c r="R1472" s="630" t="s">
        <v>15</v>
      </c>
      <c r="S1472" s="630"/>
      <c r="T1472" s="630"/>
      <c r="U1472" s="701"/>
      <c r="V1472" s="702"/>
      <c r="W1472" s="702"/>
      <c r="X1472" s="703"/>
      <c r="Y1472" s="662" t="s">
        <v>359</v>
      </c>
      <c r="Z1472" s="709"/>
      <c r="AA1472" s="702"/>
      <c r="AB1472" s="702"/>
      <c r="AC1472" s="710"/>
      <c r="AD1472" s="630" t="s">
        <v>56</v>
      </c>
      <c r="AE1472" s="630"/>
      <c r="AF1472" s="630"/>
      <c r="AG1472" s="673"/>
      <c r="AH1472" s="674"/>
      <c r="AI1472" s="674"/>
      <c r="AJ1472" s="674"/>
      <c r="AK1472" s="674"/>
      <c r="AL1472" s="674"/>
      <c r="AM1472" s="674"/>
      <c r="AN1472" s="674"/>
      <c r="AO1472" s="675"/>
    </row>
    <row r="1473" spans="2:41" ht="3.75" hidden="1" customHeight="1">
      <c r="B1473" s="135"/>
      <c r="I1473" s="136"/>
      <c r="J1473" s="135"/>
      <c r="N1473" s="629"/>
      <c r="O1473" s="630"/>
      <c r="P1473" s="630"/>
      <c r="Q1473" s="632"/>
      <c r="R1473" s="639"/>
      <c r="S1473" s="639"/>
      <c r="T1473" s="639"/>
      <c r="U1473" s="704"/>
      <c r="V1473" s="705"/>
      <c r="W1473" s="705"/>
      <c r="X1473" s="706"/>
      <c r="Y1473" s="639"/>
      <c r="Z1473" s="711"/>
      <c r="AA1473" s="705"/>
      <c r="AB1473" s="705"/>
      <c r="AC1473" s="712"/>
      <c r="AD1473" s="639"/>
      <c r="AE1473" s="639"/>
      <c r="AF1473" s="639"/>
      <c r="AG1473" s="676"/>
      <c r="AH1473" s="677"/>
      <c r="AI1473" s="677"/>
      <c r="AJ1473" s="677"/>
      <c r="AK1473" s="677"/>
      <c r="AL1473" s="677"/>
      <c r="AM1473" s="677"/>
      <c r="AN1473" s="677"/>
      <c r="AO1473" s="678"/>
    </row>
    <row r="1474" spans="2:41" ht="3.75" hidden="1" customHeight="1">
      <c r="B1474" s="135"/>
      <c r="I1474" s="136"/>
      <c r="J1474" s="135"/>
      <c r="N1474" s="629"/>
      <c r="O1474" s="630"/>
      <c r="P1474" s="630"/>
      <c r="Q1474" s="632"/>
      <c r="R1474" s="645"/>
      <c r="S1474" s="645"/>
      <c r="T1474" s="646"/>
      <c r="U1474" s="679"/>
      <c r="V1474" s="671"/>
      <c r="W1474" s="671"/>
      <c r="X1474" s="671"/>
      <c r="Y1474" s="671"/>
      <c r="Z1474" s="671"/>
      <c r="AA1474" s="671"/>
      <c r="AB1474" s="671"/>
      <c r="AC1474" s="672"/>
      <c r="AD1474" s="644"/>
      <c r="AE1474" s="645"/>
      <c r="AF1474" s="646"/>
      <c r="AG1474" s="679"/>
      <c r="AH1474" s="671"/>
      <c r="AI1474" s="671"/>
      <c r="AJ1474" s="671"/>
      <c r="AK1474" s="671"/>
      <c r="AL1474" s="671"/>
      <c r="AM1474" s="671"/>
      <c r="AN1474" s="671"/>
      <c r="AO1474" s="672"/>
    </row>
    <row r="1475" spans="2:41" ht="13.35" hidden="1" customHeight="1">
      <c r="B1475" s="135"/>
      <c r="I1475" s="136"/>
      <c r="N1475" s="629" t="s">
        <v>23</v>
      </c>
      <c r="O1475" s="630"/>
      <c r="P1475" s="630"/>
      <c r="Q1475" s="632"/>
      <c r="R1475" s="630" t="s">
        <v>17</v>
      </c>
      <c r="S1475" s="630"/>
      <c r="T1475" s="632"/>
      <c r="U1475" s="673"/>
      <c r="V1475" s="674"/>
      <c r="W1475" s="674"/>
      <c r="X1475" s="674"/>
      <c r="Y1475" s="674"/>
      <c r="Z1475" s="674"/>
      <c r="AA1475" s="674"/>
      <c r="AB1475" s="674"/>
      <c r="AC1475" s="675"/>
      <c r="AD1475" s="629" t="s">
        <v>18</v>
      </c>
      <c r="AE1475" s="630"/>
      <c r="AF1475" s="632"/>
      <c r="AG1475" s="673"/>
      <c r="AH1475" s="674"/>
      <c r="AI1475" s="674"/>
      <c r="AJ1475" s="674"/>
      <c r="AK1475" s="674"/>
      <c r="AL1475" s="674"/>
      <c r="AM1475" s="674"/>
      <c r="AN1475" s="674"/>
      <c r="AO1475" s="675"/>
    </row>
    <row r="1476" spans="2:41" ht="3.75" hidden="1" customHeight="1">
      <c r="B1476" s="135"/>
      <c r="I1476" s="136"/>
      <c r="J1476" s="135"/>
      <c r="N1476" s="629"/>
      <c r="O1476" s="630"/>
      <c r="P1476" s="630"/>
      <c r="Q1476" s="632"/>
      <c r="R1476" s="639"/>
      <c r="S1476" s="639"/>
      <c r="T1476" s="640"/>
      <c r="U1476" s="676"/>
      <c r="V1476" s="677"/>
      <c r="W1476" s="677"/>
      <c r="X1476" s="677"/>
      <c r="Y1476" s="677"/>
      <c r="Z1476" s="677"/>
      <c r="AA1476" s="677"/>
      <c r="AB1476" s="677"/>
      <c r="AC1476" s="678"/>
      <c r="AD1476" s="638"/>
      <c r="AE1476" s="639"/>
      <c r="AF1476" s="640"/>
      <c r="AG1476" s="676"/>
      <c r="AH1476" s="677"/>
      <c r="AI1476" s="677"/>
      <c r="AJ1476" s="677"/>
      <c r="AK1476" s="677"/>
      <c r="AL1476" s="677"/>
      <c r="AM1476" s="677"/>
      <c r="AN1476" s="677"/>
      <c r="AO1476" s="678"/>
    </row>
    <row r="1477" spans="2:41" ht="3.75" hidden="1" customHeight="1">
      <c r="B1477" s="135"/>
      <c r="I1477" s="136"/>
      <c r="J1477" s="135"/>
      <c r="N1477" s="629"/>
      <c r="O1477" s="630"/>
      <c r="P1477" s="630"/>
      <c r="Q1477" s="632"/>
      <c r="R1477" s="645"/>
      <c r="S1477" s="645"/>
      <c r="T1477" s="646"/>
      <c r="U1477" s="679"/>
      <c r="V1477" s="671"/>
      <c r="W1477" s="671"/>
      <c r="X1477" s="671"/>
      <c r="Y1477" s="671"/>
      <c r="Z1477" s="671"/>
      <c r="AA1477" s="671"/>
      <c r="AB1477" s="671"/>
      <c r="AC1477" s="672"/>
      <c r="AD1477" s="644"/>
      <c r="AE1477" s="645"/>
      <c r="AF1477" s="646"/>
      <c r="AG1477" s="679"/>
      <c r="AH1477" s="671"/>
      <c r="AI1477" s="671"/>
      <c r="AJ1477" s="671"/>
      <c r="AK1477" s="671"/>
      <c r="AL1477" s="671"/>
      <c r="AM1477" s="671"/>
      <c r="AN1477" s="671"/>
      <c r="AO1477" s="672"/>
    </row>
    <row r="1478" spans="2:41" ht="13.35" hidden="1" customHeight="1">
      <c r="B1478" s="135"/>
      <c r="I1478" s="136"/>
      <c r="J1478" s="135"/>
      <c r="N1478" s="629"/>
      <c r="O1478" s="630"/>
      <c r="P1478" s="630"/>
      <c r="Q1478" s="632"/>
      <c r="R1478" s="630" t="s">
        <v>19</v>
      </c>
      <c r="S1478" s="630"/>
      <c r="T1478" s="632"/>
      <c r="U1478" s="673"/>
      <c r="V1478" s="674"/>
      <c r="W1478" s="674"/>
      <c r="X1478" s="674"/>
      <c r="Y1478" s="674"/>
      <c r="Z1478" s="674"/>
      <c r="AA1478" s="674"/>
      <c r="AB1478" s="674"/>
      <c r="AC1478" s="675"/>
      <c r="AD1478" s="629" t="s">
        <v>20</v>
      </c>
      <c r="AE1478" s="630"/>
      <c r="AF1478" s="632"/>
      <c r="AG1478" s="673"/>
      <c r="AH1478" s="674"/>
      <c r="AI1478" s="674"/>
      <c r="AJ1478" s="674"/>
      <c r="AK1478" s="674"/>
      <c r="AL1478" s="674"/>
      <c r="AM1478" s="674"/>
      <c r="AN1478" s="674"/>
      <c r="AO1478" s="675"/>
    </row>
    <row r="1479" spans="2:41" ht="3.75" hidden="1" customHeight="1">
      <c r="B1479" s="135"/>
      <c r="I1479" s="136"/>
      <c r="J1479" s="135"/>
      <c r="N1479" s="638"/>
      <c r="O1479" s="639"/>
      <c r="P1479" s="639"/>
      <c r="Q1479" s="640"/>
      <c r="R1479" s="639"/>
      <c r="S1479" s="639"/>
      <c r="T1479" s="640"/>
      <c r="U1479" s="676"/>
      <c r="V1479" s="677"/>
      <c r="W1479" s="677"/>
      <c r="X1479" s="677"/>
      <c r="Y1479" s="677"/>
      <c r="Z1479" s="677"/>
      <c r="AA1479" s="677"/>
      <c r="AB1479" s="677"/>
      <c r="AC1479" s="678"/>
      <c r="AD1479" s="638"/>
      <c r="AE1479" s="639"/>
      <c r="AF1479" s="640"/>
      <c r="AG1479" s="676"/>
      <c r="AH1479" s="677"/>
      <c r="AI1479" s="677"/>
      <c r="AJ1479" s="677"/>
      <c r="AK1479" s="677"/>
      <c r="AL1479" s="677"/>
      <c r="AM1479" s="677"/>
      <c r="AN1479" s="677"/>
      <c r="AO1479" s="678"/>
    </row>
    <row r="1480" spans="2:41" ht="3.75" hidden="1" customHeight="1">
      <c r="B1480" s="135"/>
      <c r="I1480" s="136"/>
      <c r="J1480" s="135"/>
      <c r="M1480" s="136"/>
      <c r="N1480" s="629"/>
      <c r="O1480" s="630"/>
      <c r="P1480" s="630"/>
      <c r="Q1480" s="632"/>
      <c r="R1480" s="644"/>
      <c r="S1480" s="645"/>
      <c r="T1480" s="645"/>
      <c r="U1480" s="645"/>
      <c r="V1480" s="645"/>
      <c r="W1480" s="645"/>
      <c r="X1480" s="645"/>
      <c r="Y1480" s="645"/>
      <c r="Z1480" s="645"/>
      <c r="AA1480" s="645"/>
      <c r="AB1480" s="645"/>
      <c r="AC1480" s="645"/>
      <c r="AD1480" s="645"/>
      <c r="AE1480" s="645"/>
      <c r="AF1480" s="645"/>
      <c r="AG1480" s="645"/>
      <c r="AH1480" s="645"/>
      <c r="AI1480" s="645"/>
      <c r="AJ1480" s="645"/>
      <c r="AK1480" s="645"/>
      <c r="AL1480" s="645"/>
      <c r="AM1480" s="645"/>
      <c r="AN1480" s="645"/>
      <c r="AO1480" s="646"/>
    </row>
    <row r="1481" spans="2:41" ht="13.35" hidden="1" customHeight="1">
      <c r="B1481" s="135"/>
      <c r="I1481" s="136"/>
      <c r="J1481" s="135"/>
      <c r="M1481" s="136"/>
      <c r="N1481" s="629" t="s">
        <v>111</v>
      </c>
      <c r="O1481" s="630"/>
      <c r="P1481" s="630"/>
      <c r="Q1481" s="632"/>
      <c r="R1481" s="629"/>
      <c r="S1481" s="680"/>
      <c r="T1481" s="681"/>
      <c r="U1481" s="630"/>
      <c r="V1481" s="647"/>
      <c r="W1481" s="630" t="s">
        <v>12</v>
      </c>
      <c r="X1481" s="647"/>
      <c r="Y1481" s="630" t="s">
        <v>11</v>
      </c>
      <c r="Z1481" s="647"/>
      <c r="AA1481" s="630" t="s">
        <v>364</v>
      </c>
      <c r="AB1481" s="630"/>
      <c r="AC1481" s="630"/>
      <c r="AD1481" s="630"/>
      <c r="AE1481" s="630"/>
      <c r="AF1481" s="630"/>
      <c r="AG1481" s="630"/>
      <c r="AH1481" s="630"/>
      <c r="AI1481" s="630"/>
      <c r="AJ1481" s="630"/>
      <c r="AK1481" s="630"/>
      <c r="AL1481" s="630"/>
      <c r="AM1481" s="630"/>
      <c r="AN1481" s="630"/>
      <c r="AO1481" s="632"/>
    </row>
    <row r="1482" spans="2:41" ht="3.75" hidden="1" customHeight="1">
      <c r="B1482" s="135"/>
      <c r="I1482" s="136"/>
      <c r="J1482" s="135"/>
      <c r="M1482" s="136"/>
      <c r="N1482" s="629"/>
      <c r="O1482" s="630"/>
      <c r="P1482" s="630"/>
      <c r="Q1482" s="632"/>
      <c r="R1482" s="629"/>
      <c r="S1482" s="630"/>
      <c r="T1482" s="630"/>
      <c r="U1482" s="630"/>
      <c r="V1482" s="630"/>
      <c r="W1482" s="630"/>
      <c r="X1482" s="630"/>
      <c r="Y1482" s="630"/>
      <c r="Z1482" s="630"/>
      <c r="AA1482" s="630"/>
      <c r="AB1482" s="630"/>
      <c r="AC1482" s="630"/>
      <c r="AD1482" s="630"/>
      <c r="AE1482" s="630"/>
      <c r="AF1482" s="630"/>
      <c r="AG1482" s="630"/>
      <c r="AH1482" s="630"/>
      <c r="AI1482" s="630"/>
      <c r="AJ1482" s="630"/>
      <c r="AK1482" s="630"/>
      <c r="AL1482" s="630"/>
      <c r="AM1482" s="630"/>
      <c r="AN1482" s="630"/>
      <c r="AO1482" s="632"/>
    </row>
    <row r="1483" spans="2:41" ht="3.75" hidden="1" customHeight="1">
      <c r="B1483" s="135"/>
      <c r="I1483" s="136"/>
      <c r="J1483" s="135"/>
      <c r="M1483" s="136"/>
      <c r="N1483" s="644"/>
      <c r="O1483" s="645"/>
      <c r="P1483" s="645"/>
      <c r="Q1483" s="645"/>
      <c r="R1483" s="713"/>
      <c r="S1483" s="716"/>
      <c r="T1483" s="645"/>
      <c r="U1483" s="698"/>
      <c r="V1483" s="644"/>
      <c r="W1483" s="645"/>
      <c r="X1483" s="645"/>
      <c r="Y1483" s="645"/>
      <c r="Z1483" s="645"/>
      <c r="AA1483" s="645"/>
      <c r="AB1483" s="645"/>
      <c r="AC1483" s="645"/>
      <c r="AD1483" s="645"/>
      <c r="AE1483" s="645"/>
      <c r="AF1483" s="645"/>
      <c r="AG1483" s="645"/>
      <c r="AH1483" s="649"/>
      <c r="AI1483" s="649"/>
      <c r="AJ1483" s="645"/>
      <c r="AK1483" s="651"/>
      <c r="AL1483" s="645"/>
      <c r="AM1483" s="645"/>
      <c r="AN1483" s="645"/>
      <c r="AO1483" s="646"/>
    </row>
    <row r="1484" spans="2:41" ht="13.35" hidden="1" customHeight="1">
      <c r="B1484" s="135"/>
      <c r="I1484" s="136"/>
      <c r="J1484" s="135"/>
      <c r="M1484" s="136"/>
      <c r="N1484" s="629" t="s">
        <v>30</v>
      </c>
      <c r="O1484" s="630"/>
      <c r="P1484" s="630"/>
      <c r="Q1484" s="630"/>
      <c r="R1484" s="714"/>
      <c r="S1484" s="717"/>
      <c r="T1484" s="630" t="s">
        <v>388</v>
      </c>
      <c r="U1484" s="701"/>
      <c r="V1484" s="629" t="s">
        <v>112</v>
      </c>
      <c r="W1484" s="630"/>
      <c r="X1484" s="630"/>
      <c r="Y1484" s="630"/>
      <c r="Z1484" s="630"/>
      <c r="AA1484" s="630"/>
      <c r="AB1484" s="630"/>
      <c r="AC1484" s="630"/>
      <c r="AD1484" s="630"/>
      <c r="AE1484" s="630"/>
      <c r="AF1484" s="630"/>
      <c r="AG1484" s="630"/>
      <c r="AH1484" s="636"/>
      <c r="AI1484" s="636"/>
      <c r="AJ1484" s="630"/>
      <c r="AK1484" s="654"/>
      <c r="AL1484" s="630"/>
      <c r="AM1484" s="630"/>
      <c r="AN1484" s="630"/>
      <c r="AO1484" s="632"/>
    </row>
    <row r="1485" spans="2:41" ht="3.75" hidden="1" customHeight="1">
      <c r="B1485" s="135"/>
      <c r="I1485" s="136"/>
      <c r="J1485" s="135"/>
      <c r="M1485" s="136"/>
      <c r="N1485" s="629"/>
      <c r="O1485" s="630"/>
      <c r="P1485" s="630"/>
      <c r="Q1485" s="630"/>
      <c r="R1485" s="715"/>
      <c r="S1485" s="718"/>
      <c r="T1485" s="639"/>
      <c r="U1485" s="704"/>
      <c r="V1485" s="638"/>
      <c r="W1485" s="639"/>
      <c r="X1485" s="639"/>
      <c r="Y1485" s="639"/>
      <c r="Z1485" s="639"/>
      <c r="AA1485" s="639"/>
      <c r="AB1485" s="639"/>
      <c r="AC1485" s="639"/>
      <c r="AD1485" s="639"/>
      <c r="AE1485" s="639"/>
      <c r="AF1485" s="639"/>
      <c r="AG1485" s="639"/>
      <c r="AH1485" s="642"/>
      <c r="AI1485" s="642"/>
      <c r="AJ1485" s="639"/>
      <c r="AK1485" s="657"/>
      <c r="AL1485" s="639"/>
      <c r="AM1485" s="639"/>
      <c r="AN1485" s="639"/>
      <c r="AO1485" s="640"/>
    </row>
    <row r="1486" spans="2:41" ht="3.75" hidden="1" customHeight="1">
      <c r="B1486" s="135"/>
      <c r="I1486" s="136"/>
      <c r="J1486" s="135"/>
      <c r="M1486" s="136"/>
      <c r="N1486" s="644"/>
      <c r="O1486" s="645"/>
      <c r="P1486" s="645"/>
      <c r="Q1486" s="646"/>
      <c r="R1486" s="670"/>
      <c r="S1486" s="671"/>
      <c r="T1486" s="671"/>
      <c r="U1486" s="672"/>
      <c r="V1486" s="673"/>
      <c r="W1486" s="675"/>
      <c r="X1486" s="679"/>
      <c r="Y1486" s="671"/>
      <c r="Z1486" s="671"/>
      <c r="AA1486" s="672"/>
      <c r="AB1486" s="630"/>
      <c r="AC1486" s="630"/>
      <c r="AD1486" s="630"/>
      <c r="AE1486" s="630"/>
      <c r="AF1486" s="630"/>
      <c r="AG1486" s="630"/>
      <c r="AH1486" s="630"/>
      <c r="AI1486" s="645"/>
      <c r="AJ1486" s="630"/>
      <c r="AK1486" s="630"/>
      <c r="AL1486" s="630"/>
      <c r="AM1486" s="630"/>
      <c r="AN1486" s="630"/>
      <c r="AO1486" s="632"/>
    </row>
    <row r="1487" spans="2:41" ht="13.35" hidden="1" customHeight="1">
      <c r="B1487" s="135"/>
      <c r="I1487" s="136"/>
      <c r="J1487" s="135"/>
      <c r="M1487" s="136"/>
      <c r="N1487" s="629" t="s">
        <v>114</v>
      </c>
      <c r="O1487" s="630"/>
      <c r="P1487" s="630"/>
      <c r="Q1487" s="632"/>
      <c r="R1487" s="673"/>
      <c r="S1487" s="674"/>
      <c r="T1487" s="674"/>
      <c r="U1487" s="675"/>
      <c r="V1487" s="673"/>
      <c r="W1487" s="675"/>
      <c r="X1487" s="673"/>
      <c r="Y1487" s="674"/>
      <c r="Z1487" s="674"/>
      <c r="AA1487" s="675"/>
      <c r="AB1487" s="668" t="s">
        <v>171</v>
      </c>
      <c r="AC1487" s="630"/>
      <c r="AD1487" s="630"/>
      <c r="AE1487" s="630"/>
      <c r="AF1487" s="630"/>
      <c r="AG1487" s="630"/>
      <c r="AH1487" s="630"/>
      <c r="AI1487" s="630"/>
      <c r="AJ1487" s="630"/>
      <c r="AK1487" s="630"/>
      <c r="AL1487" s="630"/>
      <c r="AM1487" s="630"/>
      <c r="AN1487" s="630"/>
      <c r="AO1487" s="632"/>
    </row>
    <row r="1488" spans="2:41" ht="3.75" hidden="1" customHeight="1">
      <c r="B1488" s="135"/>
      <c r="I1488" s="136"/>
      <c r="J1488" s="135"/>
      <c r="M1488" s="136"/>
      <c r="N1488" s="629"/>
      <c r="O1488" s="630"/>
      <c r="P1488" s="630"/>
      <c r="Q1488" s="632"/>
      <c r="R1488" s="676"/>
      <c r="S1488" s="677"/>
      <c r="T1488" s="677"/>
      <c r="U1488" s="678"/>
      <c r="V1488" s="676"/>
      <c r="W1488" s="678"/>
      <c r="X1488" s="676"/>
      <c r="Y1488" s="677"/>
      <c r="Z1488" s="677"/>
      <c r="AA1488" s="678"/>
      <c r="AB1488" s="639"/>
      <c r="AC1488" s="639"/>
      <c r="AD1488" s="639"/>
      <c r="AE1488" s="639"/>
      <c r="AF1488" s="639"/>
      <c r="AG1488" s="639"/>
      <c r="AH1488" s="639"/>
      <c r="AI1488" s="639"/>
      <c r="AJ1488" s="639"/>
      <c r="AK1488" s="639"/>
      <c r="AL1488" s="639"/>
      <c r="AM1488" s="639"/>
      <c r="AN1488" s="639"/>
      <c r="AO1488" s="640"/>
    </row>
    <row r="1489" spans="2:41" ht="3.75" hidden="1" customHeight="1">
      <c r="B1489" s="135"/>
      <c r="I1489" s="136"/>
      <c r="J1489" s="135"/>
      <c r="M1489" s="136"/>
      <c r="N1489" s="644"/>
      <c r="O1489" s="645"/>
      <c r="P1489" s="645"/>
      <c r="Q1489" s="645"/>
      <c r="R1489" s="644"/>
      <c r="S1489" s="645"/>
      <c r="T1489" s="645"/>
      <c r="U1489" s="645"/>
      <c r="V1489" s="645"/>
      <c r="W1489" s="645"/>
      <c r="X1489" s="645"/>
      <c r="Y1489" s="645"/>
      <c r="Z1489" s="645"/>
      <c r="AA1489" s="646"/>
      <c r="AB1489" s="644"/>
      <c r="AC1489" s="630"/>
      <c r="AD1489" s="630"/>
      <c r="AE1489" s="630"/>
      <c r="AF1489" s="630"/>
      <c r="AG1489" s="630"/>
      <c r="AH1489" s="630"/>
      <c r="AI1489" s="632"/>
      <c r="AJ1489" s="644"/>
      <c r="AK1489" s="645"/>
      <c r="AL1489" s="645"/>
      <c r="AM1489" s="645"/>
      <c r="AN1489" s="645"/>
      <c r="AO1489" s="646"/>
    </row>
    <row r="1490" spans="2:41" ht="13.35" hidden="1" customHeight="1">
      <c r="B1490" s="135"/>
      <c r="I1490" s="136"/>
      <c r="J1490" s="135"/>
      <c r="M1490" s="136"/>
      <c r="N1490" s="629" t="s">
        <v>115</v>
      </c>
      <c r="O1490" s="630"/>
      <c r="P1490" s="630"/>
      <c r="Q1490" s="630"/>
      <c r="R1490" s="629"/>
      <c r="S1490" s="680"/>
      <c r="T1490" s="681"/>
      <c r="U1490" s="630"/>
      <c r="V1490" s="647"/>
      <c r="W1490" s="630" t="s">
        <v>12</v>
      </c>
      <c r="X1490" s="647"/>
      <c r="Y1490" s="630" t="s">
        <v>11</v>
      </c>
      <c r="Z1490" s="647"/>
      <c r="AA1490" s="630" t="s">
        <v>364</v>
      </c>
      <c r="AB1490" s="629" t="s">
        <v>170</v>
      </c>
      <c r="AC1490" s="630"/>
      <c r="AD1490" s="630"/>
      <c r="AE1490" s="630"/>
      <c r="AF1490" s="630"/>
      <c r="AG1490" s="630"/>
      <c r="AH1490" s="630"/>
      <c r="AI1490" s="632"/>
      <c r="AJ1490" s="629"/>
      <c r="AK1490" s="680"/>
      <c r="AL1490" s="682"/>
      <c r="AM1490" s="682"/>
      <c r="AN1490" s="682"/>
      <c r="AO1490" s="681"/>
    </row>
    <row r="1491" spans="2:41" ht="3.75" hidden="1" customHeight="1">
      <c r="B1491" s="135"/>
      <c r="I1491" s="136"/>
      <c r="J1491" s="135"/>
      <c r="M1491" s="136"/>
      <c r="N1491" s="629"/>
      <c r="O1491" s="630"/>
      <c r="P1491" s="630"/>
      <c r="Q1491" s="630"/>
      <c r="R1491" s="638"/>
      <c r="S1491" s="639"/>
      <c r="T1491" s="639"/>
      <c r="U1491" s="639"/>
      <c r="V1491" s="639"/>
      <c r="W1491" s="639"/>
      <c r="X1491" s="639"/>
      <c r="Y1491" s="639"/>
      <c r="Z1491" s="639"/>
      <c r="AA1491" s="640"/>
      <c r="AB1491" s="638"/>
      <c r="AC1491" s="639"/>
      <c r="AD1491" s="639"/>
      <c r="AE1491" s="639"/>
      <c r="AF1491" s="639"/>
      <c r="AG1491" s="639"/>
      <c r="AH1491" s="639"/>
      <c r="AI1491" s="640"/>
      <c r="AJ1491" s="638"/>
      <c r="AK1491" s="639"/>
      <c r="AL1491" s="639"/>
      <c r="AM1491" s="639"/>
      <c r="AN1491" s="639"/>
      <c r="AO1491" s="640"/>
    </row>
    <row r="1492" spans="2:41" ht="3.75" customHeight="1">
      <c r="B1492" s="135"/>
      <c r="I1492" s="136"/>
      <c r="J1492" s="135"/>
      <c r="M1492" s="136"/>
      <c r="N1492" s="130"/>
      <c r="O1492" s="131"/>
      <c r="P1492" s="131"/>
      <c r="Q1492" s="132"/>
      <c r="R1492" s="683" t="str" cm="1">
        <f t="array" ref="R1492">IF(新_変更_3!AL573&lt;&gt;"",AND(新_変更_3!J572:AB578=新_変更_3!AL572:BD578),"")</f>
        <v/>
      </c>
      <c r="S1492" s="684"/>
      <c r="T1492" s="684"/>
      <c r="U1492" s="684"/>
      <c r="V1492" s="684"/>
      <c r="W1492" s="684"/>
      <c r="X1492" s="684"/>
      <c r="Y1492" s="684"/>
      <c r="Z1492" s="684"/>
      <c r="AA1492" s="684"/>
      <c r="AB1492" s="684"/>
      <c r="AC1492" s="684"/>
      <c r="AD1492" s="684"/>
      <c r="AE1492" s="684"/>
      <c r="AF1492" s="684"/>
      <c r="AG1492" s="684"/>
      <c r="AH1492" s="684"/>
      <c r="AI1492" s="684"/>
      <c r="AJ1492" s="684"/>
      <c r="AK1492" s="684"/>
      <c r="AL1492" s="684"/>
      <c r="AM1492" s="684"/>
      <c r="AN1492" s="684"/>
      <c r="AO1492" s="685"/>
    </row>
    <row r="1493" spans="2:41" ht="13.35" customHeight="1">
      <c r="B1493" s="135"/>
      <c r="I1493" s="136"/>
      <c r="J1493" s="135"/>
      <c r="M1493" s="136"/>
      <c r="N1493" s="135" t="s">
        <v>32</v>
      </c>
      <c r="Q1493" s="136"/>
      <c r="R1493" s="686"/>
      <c r="S1493" s="687"/>
      <c r="T1493" s="687"/>
      <c r="U1493" s="687"/>
      <c r="V1493" s="687"/>
      <c r="W1493" s="687"/>
      <c r="X1493" s="687"/>
      <c r="Y1493" s="687"/>
      <c r="Z1493" s="687"/>
      <c r="AA1493" s="687"/>
      <c r="AB1493" s="687"/>
      <c r="AC1493" s="687"/>
      <c r="AD1493" s="687"/>
      <c r="AE1493" s="687"/>
      <c r="AF1493" s="687"/>
      <c r="AG1493" s="687"/>
      <c r="AH1493" s="687"/>
      <c r="AI1493" s="687"/>
      <c r="AJ1493" s="687"/>
      <c r="AK1493" s="687"/>
      <c r="AL1493" s="687"/>
      <c r="AM1493" s="687"/>
      <c r="AN1493" s="687"/>
      <c r="AO1493" s="688"/>
    </row>
    <row r="1494" spans="2:41" ht="3.75" customHeight="1">
      <c r="B1494" s="135"/>
      <c r="I1494" s="136"/>
      <c r="J1494" s="135"/>
      <c r="M1494" s="136"/>
      <c r="N1494" s="140"/>
      <c r="O1494" s="141"/>
      <c r="P1494" s="141"/>
      <c r="Q1494" s="142"/>
      <c r="R1494" s="689"/>
      <c r="S1494" s="690"/>
      <c r="T1494" s="690"/>
      <c r="U1494" s="690"/>
      <c r="V1494" s="690"/>
      <c r="W1494" s="690"/>
      <c r="X1494" s="690"/>
      <c r="Y1494" s="690"/>
      <c r="Z1494" s="690"/>
      <c r="AA1494" s="690"/>
      <c r="AB1494" s="690"/>
      <c r="AC1494" s="690"/>
      <c r="AD1494" s="690"/>
      <c r="AE1494" s="690"/>
      <c r="AF1494" s="690"/>
      <c r="AG1494" s="690"/>
      <c r="AH1494" s="690"/>
      <c r="AI1494" s="690"/>
      <c r="AJ1494" s="690"/>
      <c r="AK1494" s="690"/>
      <c r="AL1494" s="690"/>
      <c r="AM1494" s="690"/>
      <c r="AN1494" s="690"/>
      <c r="AO1494" s="691"/>
    </row>
    <row r="1495" spans="2:41" ht="3.75" customHeight="1">
      <c r="B1495" s="135"/>
      <c r="I1495" s="136"/>
      <c r="J1495" s="130"/>
      <c r="K1495" s="131"/>
      <c r="L1495" s="131"/>
      <c r="M1495" s="132"/>
      <c r="N1495" s="130"/>
      <c r="O1495" s="131"/>
      <c r="P1495" s="131"/>
      <c r="Q1495" s="132"/>
      <c r="R1495" s="130"/>
      <c r="S1495" s="131"/>
      <c r="T1495" s="131"/>
      <c r="U1495" s="131"/>
      <c r="V1495" s="131"/>
      <c r="W1495" s="131"/>
      <c r="X1495" s="131"/>
      <c r="Y1495" s="131"/>
      <c r="Z1495" s="131"/>
      <c r="AA1495" s="132"/>
      <c r="AB1495" s="130"/>
      <c r="AC1495" s="131"/>
      <c r="AD1495" s="131"/>
      <c r="AE1495" s="132"/>
      <c r="AF1495" s="131"/>
      <c r="AG1495" s="131"/>
      <c r="AH1495" s="131"/>
      <c r="AI1495" s="131"/>
      <c r="AJ1495" s="131"/>
      <c r="AK1495" s="131"/>
      <c r="AL1495" s="131"/>
      <c r="AM1495" s="131"/>
      <c r="AN1495" s="131"/>
      <c r="AO1495" s="132"/>
    </row>
    <row r="1496" spans="2:41" ht="13.35" customHeight="1">
      <c r="B1496" s="135"/>
      <c r="I1496" s="136"/>
      <c r="J1496" s="135" t="s">
        <v>4026</v>
      </c>
      <c r="M1496" s="136"/>
      <c r="N1496" s="135" t="s">
        <v>27</v>
      </c>
      <c r="Q1496" s="136"/>
      <c r="R1496" s="135"/>
      <c r="S1496" s="692"/>
      <c r="T1496" s="693"/>
      <c r="U1496" s="693"/>
      <c r="V1496" s="693"/>
      <c r="W1496" s="693"/>
      <c r="X1496" s="693"/>
      <c r="Y1496" s="693"/>
      <c r="Z1496" s="693"/>
      <c r="AA1496" s="694"/>
      <c r="AB1496" s="135" t="s">
        <v>28</v>
      </c>
      <c r="AE1496" s="136"/>
      <c r="AF1496" s="135"/>
      <c r="AG1496" s="695"/>
      <c r="AH1496" s="693"/>
      <c r="AI1496" s="693"/>
      <c r="AJ1496" s="693"/>
      <c r="AK1496" s="693"/>
      <c r="AL1496" s="693"/>
      <c r="AM1496" s="693"/>
      <c r="AN1496" s="693"/>
      <c r="AO1496" s="694"/>
    </row>
    <row r="1497" spans="2:41" ht="3.75" customHeight="1">
      <c r="B1497" s="135"/>
      <c r="I1497" s="136"/>
      <c r="J1497" s="135"/>
      <c r="M1497" s="136"/>
      <c r="N1497" s="140"/>
      <c r="O1497" s="141"/>
      <c r="P1497" s="141"/>
      <c r="Q1497" s="142"/>
      <c r="R1497" s="140"/>
      <c r="S1497" s="141"/>
      <c r="T1497" s="141"/>
      <c r="U1497" s="141"/>
      <c r="V1497" s="141"/>
      <c r="W1497" s="141"/>
      <c r="X1497" s="141"/>
      <c r="Y1497" s="141"/>
      <c r="Z1497" s="141"/>
      <c r="AA1497" s="142"/>
      <c r="AB1497" s="140"/>
      <c r="AC1497" s="141"/>
      <c r="AD1497" s="141"/>
      <c r="AE1497" s="142"/>
      <c r="AF1497" s="141"/>
      <c r="AG1497" s="141"/>
      <c r="AH1497" s="141"/>
      <c r="AI1497" s="141"/>
      <c r="AJ1497" s="141"/>
      <c r="AK1497" s="141"/>
      <c r="AL1497" s="141"/>
      <c r="AM1497" s="141"/>
      <c r="AN1497" s="141"/>
      <c r="AO1497" s="142"/>
    </row>
    <row r="1498" spans="2:41" ht="3.75" customHeight="1">
      <c r="B1498" s="135"/>
      <c r="I1498" s="136"/>
      <c r="J1498" s="135"/>
      <c r="M1498" s="136"/>
      <c r="N1498" s="130"/>
      <c r="O1498" s="131"/>
      <c r="P1498" s="131"/>
      <c r="Q1498" s="132"/>
      <c r="R1498" s="130"/>
      <c r="S1498" s="131"/>
      <c r="T1498" s="131"/>
      <c r="U1498" s="131"/>
      <c r="V1498" s="131"/>
      <c r="W1498" s="131"/>
      <c r="X1498" s="131"/>
      <c r="Y1498" s="131"/>
      <c r="Z1498" s="131"/>
      <c r="AA1498" s="132"/>
      <c r="AB1498" s="130"/>
      <c r="AC1498" s="131"/>
      <c r="AD1498" s="131"/>
      <c r="AE1498" s="132"/>
      <c r="AF1498" s="130"/>
      <c r="AG1498" s="131"/>
      <c r="AH1498" s="131"/>
      <c r="AI1498" s="131"/>
      <c r="AJ1498" s="131"/>
      <c r="AK1498" s="131"/>
      <c r="AL1498" s="131"/>
      <c r="AM1498" s="131"/>
      <c r="AN1498" s="131"/>
      <c r="AO1498" s="132"/>
    </row>
    <row r="1499" spans="2:41" ht="13.35" customHeight="1">
      <c r="B1499" s="135"/>
      <c r="I1499" s="136"/>
      <c r="J1499" s="135"/>
      <c r="M1499" s="136"/>
      <c r="N1499" s="135" t="s">
        <v>3990</v>
      </c>
      <c r="Q1499" s="136"/>
      <c r="R1499" s="135"/>
      <c r="S1499" s="696"/>
      <c r="T1499" s="694"/>
      <c r="V1499" s="146"/>
      <c r="W1499" s="124" t="s">
        <v>12</v>
      </c>
      <c r="X1499" s="146"/>
      <c r="Y1499" s="124" t="s">
        <v>11</v>
      </c>
      <c r="Z1499" s="146"/>
      <c r="AA1499" s="136" t="s">
        <v>364</v>
      </c>
      <c r="AB1499" s="135" t="s">
        <v>66</v>
      </c>
      <c r="AE1499" s="136"/>
      <c r="AF1499" s="135"/>
      <c r="AG1499" s="696"/>
      <c r="AH1499" s="694"/>
      <c r="AJ1499" s="146"/>
      <c r="AK1499" s="124" t="s">
        <v>12</v>
      </c>
      <c r="AL1499" s="146"/>
      <c r="AM1499" s="124" t="s">
        <v>11</v>
      </c>
      <c r="AN1499" s="146"/>
      <c r="AO1499" s="136" t="s">
        <v>364</v>
      </c>
    </row>
    <row r="1500" spans="2:41" ht="3.75" customHeight="1">
      <c r="B1500" s="135"/>
      <c r="I1500" s="136"/>
      <c r="J1500" s="135"/>
      <c r="M1500" s="136"/>
      <c r="N1500" s="140"/>
      <c r="O1500" s="141"/>
      <c r="P1500" s="141"/>
      <c r="Q1500" s="142"/>
      <c r="R1500" s="140"/>
      <c r="S1500" s="141"/>
      <c r="T1500" s="141"/>
      <c r="U1500" s="141"/>
      <c r="V1500" s="141"/>
      <c r="W1500" s="141"/>
      <c r="X1500" s="141"/>
      <c r="Y1500" s="141"/>
      <c r="Z1500" s="141"/>
      <c r="AA1500" s="142"/>
      <c r="AB1500" s="140"/>
      <c r="AC1500" s="141"/>
      <c r="AD1500" s="141"/>
      <c r="AE1500" s="142"/>
      <c r="AF1500" s="140"/>
      <c r="AG1500" s="141"/>
      <c r="AH1500" s="141"/>
      <c r="AI1500" s="141"/>
      <c r="AJ1500" s="141"/>
      <c r="AK1500" s="141"/>
      <c r="AL1500" s="141"/>
      <c r="AM1500" s="141"/>
      <c r="AN1500" s="141"/>
      <c r="AO1500" s="142"/>
    </row>
    <row r="1501" spans="2:41" ht="3.75" customHeight="1">
      <c r="B1501" s="135"/>
      <c r="I1501" s="136"/>
      <c r="J1501" s="135"/>
      <c r="M1501" s="136"/>
      <c r="N1501" s="130"/>
      <c r="O1501" s="131"/>
      <c r="P1501" s="131"/>
      <c r="Q1501" s="132"/>
      <c r="R1501" s="697">
        <f>新_変更_3!J588</f>
        <v>0</v>
      </c>
      <c r="S1501" s="684"/>
      <c r="T1501" s="684"/>
      <c r="U1501" s="684"/>
      <c r="V1501" s="684"/>
      <c r="W1501" s="684"/>
      <c r="X1501" s="684"/>
      <c r="Y1501" s="684"/>
      <c r="Z1501" s="684"/>
      <c r="AA1501" s="684"/>
      <c r="AB1501" s="684"/>
      <c r="AC1501" s="684"/>
      <c r="AD1501" s="684"/>
      <c r="AE1501" s="684"/>
      <c r="AF1501" s="684"/>
      <c r="AG1501" s="684"/>
      <c r="AH1501" s="684"/>
      <c r="AI1501" s="684"/>
      <c r="AJ1501" s="685"/>
      <c r="AK1501" s="131"/>
      <c r="AL1501" s="131"/>
      <c r="AM1501" s="131"/>
      <c r="AN1501" s="131"/>
      <c r="AO1501" s="132"/>
    </row>
    <row r="1502" spans="2:41" ht="13.35" customHeight="1">
      <c r="B1502" s="135"/>
      <c r="I1502" s="136"/>
      <c r="J1502" s="135"/>
      <c r="M1502" s="136"/>
      <c r="N1502" s="135" t="s">
        <v>8</v>
      </c>
      <c r="Q1502" s="136"/>
      <c r="R1502" s="686"/>
      <c r="S1502" s="687"/>
      <c r="T1502" s="687"/>
      <c r="U1502" s="687"/>
      <c r="V1502" s="687"/>
      <c r="W1502" s="687"/>
      <c r="X1502" s="687"/>
      <c r="Y1502" s="687"/>
      <c r="Z1502" s="687"/>
      <c r="AA1502" s="687"/>
      <c r="AB1502" s="687"/>
      <c r="AC1502" s="687"/>
      <c r="AD1502" s="687"/>
      <c r="AE1502" s="687"/>
      <c r="AF1502" s="687"/>
      <c r="AG1502" s="687"/>
      <c r="AH1502" s="687"/>
      <c r="AI1502" s="687"/>
      <c r="AJ1502" s="688"/>
      <c r="AL1502" s="147" t="s">
        <v>13</v>
      </c>
      <c r="AM1502" s="124" t="s">
        <v>29</v>
      </c>
      <c r="AO1502" s="136"/>
    </row>
    <row r="1503" spans="2:41" ht="3.75" customHeight="1">
      <c r="B1503" s="135"/>
      <c r="I1503" s="136"/>
      <c r="J1503" s="135"/>
      <c r="M1503" s="136"/>
      <c r="N1503" s="140"/>
      <c r="O1503" s="141"/>
      <c r="P1503" s="141"/>
      <c r="Q1503" s="142"/>
      <c r="R1503" s="689"/>
      <c r="S1503" s="690"/>
      <c r="T1503" s="690"/>
      <c r="U1503" s="690"/>
      <c r="V1503" s="690"/>
      <c r="W1503" s="690"/>
      <c r="X1503" s="690"/>
      <c r="Y1503" s="690"/>
      <c r="Z1503" s="690"/>
      <c r="AA1503" s="690"/>
      <c r="AB1503" s="690"/>
      <c r="AC1503" s="690"/>
      <c r="AD1503" s="690"/>
      <c r="AE1503" s="690"/>
      <c r="AF1503" s="690"/>
      <c r="AG1503" s="690"/>
      <c r="AH1503" s="690"/>
      <c r="AI1503" s="690"/>
      <c r="AJ1503" s="691"/>
      <c r="AK1503" s="141"/>
      <c r="AL1503" s="141"/>
      <c r="AM1503" s="141"/>
      <c r="AN1503" s="141"/>
      <c r="AO1503" s="142"/>
    </row>
    <row r="1504" spans="2:41" ht="3.75" hidden="1" customHeight="1">
      <c r="B1504" s="135"/>
      <c r="I1504" s="136"/>
      <c r="J1504" s="135"/>
      <c r="M1504" s="136"/>
      <c r="N1504" s="644"/>
      <c r="O1504" s="645"/>
      <c r="P1504" s="645"/>
      <c r="Q1504" s="646"/>
      <c r="R1504" s="679"/>
      <c r="S1504" s="671"/>
      <c r="T1504" s="671"/>
      <c r="U1504" s="671"/>
      <c r="V1504" s="671"/>
      <c r="W1504" s="671"/>
      <c r="X1504" s="671"/>
      <c r="Y1504" s="671"/>
      <c r="Z1504" s="671"/>
      <c r="AA1504" s="671"/>
      <c r="AB1504" s="671"/>
      <c r="AC1504" s="671"/>
      <c r="AD1504" s="671"/>
      <c r="AE1504" s="671"/>
      <c r="AF1504" s="671"/>
      <c r="AG1504" s="671"/>
      <c r="AH1504" s="671"/>
      <c r="AI1504" s="671"/>
      <c r="AJ1504" s="671"/>
      <c r="AK1504" s="671"/>
      <c r="AL1504" s="671"/>
      <c r="AM1504" s="671"/>
      <c r="AN1504" s="671"/>
      <c r="AO1504" s="672"/>
    </row>
    <row r="1505" spans="2:41" ht="13.35" hidden="1" customHeight="1">
      <c r="B1505" s="135"/>
      <c r="I1505" s="136"/>
      <c r="J1505" s="135"/>
      <c r="M1505" s="136"/>
      <c r="N1505" s="629" t="s">
        <v>61</v>
      </c>
      <c r="O1505" s="630"/>
      <c r="P1505" s="630"/>
      <c r="Q1505" s="632"/>
      <c r="R1505" s="673"/>
      <c r="S1505" s="674"/>
      <c r="T1505" s="674"/>
      <c r="U1505" s="674"/>
      <c r="V1505" s="674"/>
      <c r="W1505" s="674"/>
      <c r="X1505" s="674"/>
      <c r="Y1505" s="674"/>
      <c r="Z1505" s="674"/>
      <c r="AA1505" s="674"/>
      <c r="AB1505" s="674"/>
      <c r="AC1505" s="674"/>
      <c r="AD1505" s="674"/>
      <c r="AE1505" s="674"/>
      <c r="AF1505" s="674"/>
      <c r="AG1505" s="674"/>
      <c r="AH1505" s="674"/>
      <c r="AI1505" s="674"/>
      <c r="AJ1505" s="674"/>
      <c r="AK1505" s="674"/>
      <c r="AL1505" s="674"/>
      <c r="AM1505" s="674"/>
      <c r="AN1505" s="674"/>
      <c r="AO1505" s="675"/>
    </row>
    <row r="1506" spans="2:41" ht="3.75" hidden="1" customHeight="1">
      <c r="B1506" s="135"/>
      <c r="I1506" s="136"/>
      <c r="J1506" s="135"/>
      <c r="M1506" s="136"/>
      <c r="N1506" s="629"/>
      <c r="O1506" s="630"/>
      <c r="P1506" s="630"/>
      <c r="Q1506" s="632"/>
      <c r="R1506" s="676"/>
      <c r="S1506" s="677"/>
      <c r="T1506" s="677"/>
      <c r="U1506" s="677"/>
      <c r="V1506" s="677"/>
      <c r="W1506" s="677"/>
      <c r="X1506" s="677"/>
      <c r="Y1506" s="677"/>
      <c r="Z1506" s="677"/>
      <c r="AA1506" s="677"/>
      <c r="AB1506" s="677"/>
      <c r="AC1506" s="677"/>
      <c r="AD1506" s="677"/>
      <c r="AE1506" s="677"/>
      <c r="AF1506" s="677"/>
      <c r="AG1506" s="677"/>
      <c r="AH1506" s="677"/>
      <c r="AI1506" s="677"/>
      <c r="AJ1506" s="677"/>
      <c r="AK1506" s="677"/>
      <c r="AL1506" s="677"/>
      <c r="AM1506" s="677"/>
      <c r="AN1506" s="677"/>
      <c r="AO1506" s="678"/>
    </row>
    <row r="1507" spans="2:41" ht="3.75" hidden="1" customHeight="1">
      <c r="B1507" s="135"/>
      <c r="I1507" s="136"/>
      <c r="J1507" s="135"/>
      <c r="N1507" s="644"/>
      <c r="O1507" s="645"/>
      <c r="P1507" s="645"/>
      <c r="Q1507" s="646"/>
      <c r="R1507" s="630"/>
      <c r="S1507" s="630"/>
      <c r="T1507" s="630"/>
      <c r="U1507" s="698"/>
      <c r="V1507" s="699"/>
      <c r="W1507" s="699"/>
      <c r="X1507" s="700"/>
      <c r="Y1507" s="645"/>
      <c r="Z1507" s="707"/>
      <c r="AA1507" s="699"/>
      <c r="AB1507" s="699"/>
      <c r="AC1507" s="708"/>
      <c r="AD1507" s="630"/>
      <c r="AE1507" s="630"/>
      <c r="AF1507" s="630"/>
      <c r="AG1507" s="679"/>
      <c r="AH1507" s="671"/>
      <c r="AI1507" s="671"/>
      <c r="AJ1507" s="671"/>
      <c r="AK1507" s="671"/>
      <c r="AL1507" s="671"/>
      <c r="AM1507" s="671"/>
      <c r="AN1507" s="671"/>
      <c r="AO1507" s="672"/>
    </row>
    <row r="1508" spans="2:41" ht="13.35" hidden="1" customHeight="1">
      <c r="B1508" s="135"/>
      <c r="I1508" s="136"/>
      <c r="J1508" s="135"/>
      <c r="N1508" s="629"/>
      <c r="O1508" s="630"/>
      <c r="P1508" s="630"/>
      <c r="Q1508" s="632"/>
      <c r="R1508" s="630" t="s">
        <v>15</v>
      </c>
      <c r="S1508" s="630"/>
      <c r="T1508" s="630"/>
      <c r="U1508" s="701"/>
      <c r="V1508" s="702"/>
      <c r="W1508" s="702"/>
      <c r="X1508" s="703"/>
      <c r="Y1508" s="662" t="s">
        <v>359</v>
      </c>
      <c r="Z1508" s="709"/>
      <c r="AA1508" s="702"/>
      <c r="AB1508" s="702"/>
      <c r="AC1508" s="710"/>
      <c r="AD1508" s="630" t="s">
        <v>56</v>
      </c>
      <c r="AE1508" s="630"/>
      <c r="AF1508" s="630"/>
      <c r="AG1508" s="673"/>
      <c r="AH1508" s="674"/>
      <c r="AI1508" s="674"/>
      <c r="AJ1508" s="674"/>
      <c r="AK1508" s="674"/>
      <c r="AL1508" s="674"/>
      <c r="AM1508" s="674"/>
      <c r="AN1508" s="674"/>
      <c r="AO1508" s="675"/>
    </row>
    <row r="1509" spans="2:41" ht="3.75" hidden="1" customHeight="1">
      <c r="B1509" s="135"/>
      <c r="I1509" s="136"/>
      <c r="J1509" s="135"/>
      <c r="N1509" s="629"/>
      <c r="O1509" s="630"/>
      <c r="P1509" s="630"/>
      <c r="Q1509" s="632"/>
      <c r="R1509" s="639"/>
      <c r="S1509" s="639"/>
      <c r="T1509" s="639"/>
      <c r="U1509" s="704"/>
      <c r="V1509" s="705"/>
      <c r="W1509" s="705"/>
      <c r="X1509" s="706"/>
      <c r="Y1509" s="639"/>
      <c r="Z1509" s="711"/>
      <c r="AA1509" s="705"/>
      <c r="AB1509" s="705"/>
      <c r="AC1509" s="712"/>
      <c r="AD1509" s="639"/>
      <c r="AE1509" s="639"/>
      <c r="AF1509" s="639"/>
      <c r="AG1509" s="676"/>
      <c r="AH1509" s="677"/>
      <c r="AI1509" s="677"/>
      <c r="AJ1509" s="677"/>
      <c r="AK1509" s="677"/>
      <c r="AL1509" s="677"/>
      <c r="AM1509" s="677"/>
      <c r="AN1509" s="677"/>
      <c r="AO1509" s="678"/>
    </row>
    <row r="1510" spans="2:41" ht="3.75" hidden="1" customHeight="1">
      <c r="B1510" s="135"/>
      <c r="I1510" s="136"/>
      <c r="J1510" s="135"/>
      <c r="N1510" s="629"/>
      <c r="O1510" s="630"/>
      <c r="P1510" s="630"/>
      <c r="Q1510" s="632"/>
      <c r="R1510" s="645"/>
      <c r="S1510" s="645"/>
      <c r="T1510" s="646"/>
      <c r="U1510" s="679"/>
      <c r="V1510" s="671"/>
      <c r="W1510" s="671"/>
      <c r="X1510" s="671"/>
      <c r="Y1510" s="671"/>
      <c r="Z1510" s="671"/>
      <c r="AA1510" s="671"/>
      <c r="AB1510" s="671"/>
      <c r="AC1510" s="672"/>
      <c r="AD1510" s="644"/>
      <c r="AE1510" s="645"/>
      <c r="AF1510" s="646"/>
      <c r="AG1510" s="679"/>
      <c r="AH1510" s="671"/>
      <c r="AI1510" s="671"/>
      <c r="AJ1510" s="671"/>
      <c r="AK1510" s="671"/>
      <c r="AL1510" s="671"/>
      <c r="AM1510" s="671"/>
      <c r="AN1510" s="671"/>
      <c r="AO1510" s="672"/>
    </row>
    <row r="1511" spans="2:41" ht="13.35" hidden="1" customHeight="1">
      <c r="B1511" s="135"/>
      <c r="I1511" s="136"/>
      <c r="N1511" s="629" t="s">
        <v>23</v>
      </c>
      <c r="O1511" s="630"/>
      <c r="P1511" s="630"/>
      <c r="Q1511" s="632"/>
      <c r="R1511" s="630" t="s">
        <v>17</v>
      </c>
      <c r="S1511" s="630"/>
      <c r="T1511" s="632"/>
      <c r="U1511" s="673"/>
      <c r="V1511" s="674"/>
      <c r="W1511" s="674"/>
      <c r="X1511" s="674"/>
      <c r="Y1511" s="674"/>
      <c r="Z1511" s="674"/>
      <c r="AA1511" s="674"/>
      <c r="AB1511" s="674"/>
      <c r="AC1511" s="675"/>
      <c r="AD1511" s="629" t="s">
        <v>18</v>
      </c>
      <c r="AE1511" s="630"/>
      <c r="AF1511" s="632"/>
      <c r="AG1511" s="673"/>
      <c r="AH1511" s="674"/>
      <c r="AI1511" s="674"/>
      <c r="AJ1511" s="674"/>
      <c r="AK1511" s="674"/>
      <c r="AL1511" s="674"/>
      <c r="AM1511" s="674"/>
      <c r="AN1511" s="674"/>
      <c r="AO1511" s="675"/>
    </row>
    <row r="1512" spans="2:41" ht="3.75" hidden="1" customHeight="1">
      <c r="B1512" s="135"/>
      <c r="I1512" s="136"/>
      <c r="J1512" s="135"/>
      <c r="N1512" s="629"/>
      <c r="O1512" s="630"/>
      <c r="P1512" s="630"/>
      <c r="Q1512" s="632"/>
      <c r="R1512" s="639"/>
      <c r="S1512" s="639"/>
      <c r="T1512" s="640"/>
      <c r="U1512" s="676"/>
      <c r="V1512" s="677"/>
      <c r="W1512" s="677"/>
      <c r="X1512" s="677"/>
      <c r="Y1512" s="677"/>
      <c r="Z1512" s="677"/>
      <c r="AA1512" s="677"/>
      <c r="AB1512" s="677"/>
      <c r="AC1512" s="678"/>
      <c r="AD1512" s="638"/>
      <c r="AE1512" s="639"/>
      <c r="AF1512" s="640"/>
      <c r="AG1512" s="676"/>
      <c r="AH1512" s="677"/>
      <c r="AI1512" s="677"/>
      <c r="AJ1512" s="677"/>
      <c r="AK1512" s="677"/>
      <c r="AL1512" s="677"/>
      <c r="AM1512" s="677"/>
      <c r="AN1512" s="677"/>
      <c r="AO1512" s="678"/>
    </row>
    <row r="1513" spans="2:41" ht="3.75" hidden="1" customHeight="1">
      <c r="B1513" s="135"/>
      <c r="I1513" s="136"/>
      <c r="J1513" s="135"/>
      <c r="N1513" s="629"/>
      <c r="O1513" s="630"/>
      <c r="P1513" s="630"/>
      <c r="Q1513" s="632"/>
      <c r="R1513" s="645"/>
      <c r="S1513" s="645"/>
      <c r="T1513" s="646"/>
      <c r="U1513" s="679"/>
      <c r="V1513" s="671"/>
      <c r="W1513" s="671"/>
      <c r="X1513" s="671"/>
      <c r="Y1513" s="671"/>
      <c r="Z1513" s="671"/>
      <c r="AA1513" s="671"/>
      <c r="AB1513" s="671"/>
      <c r="AC1513" s="672"/>
      <c r="AD1513" s="644"/>
      <c r="AE1513" s="645"/>
      <c r="AF1513" s="646"/>
      <c r="AG1513" s="679"/>
      <c r="AH1513" s="671"/>
      <c r="AI1513" s="671"/>
      <c r="AJ1513" s="671"/>
      <c r="AK1513" s="671"/>
      <c r="AL1513" s="671"/>
      <c r="AM1513" s="671"/>
      <c r="AN1513" s="671"/>
      <c r="AO1513" s="672"/>
    </row>
    <row r="1514" spans="2:41" ht="13.35" hidden="1" customHeight="1">
      <c r="B1514" s="135"/>
      <c r="I1514" s="136"/>
      <c r="J1514" s="135"/>
      <c r="N1514" s="629"/>
      <c r="O1514" s="630"/>
      <c r="P1514" s="630"/>
      <c r="Q1514" s="632"/>
      <c r="R1514" s="630" t="s">
        <v>19</v>
      </c>
      <c r="S1514" s="630"/>
      <c r="T1514" s="632"/>
      <c r="U1514" s="673"/>
      <c r="V1514" s="674"/>
      <c r="W1514" s="674"/>
      <c r="X1514" s="674"/>
      <c r="Y1514" s="674"/>
      <c r="Z1514" s="674"/>
      <c r="AA1514" s="674"/>
      <c r="AB1514" s="674"/>
      <c r="AC1514" s="675"/>
      <c r="AD1514" s="629" t="s">
        <v>20</v>
      </c>
      <c r="AE1514" s="630"/>
      <c r="AF1514" s="632"/>
      <c r="AG1514" s="673"/>
      <c r="AH1514" s="674"/>
      <c r="AI1514" s="674"/>
      <c r="AJ1514" s="674"/>
      <c r="AK1514" s="674"/>
      <c r="AL1514" s="674"/>
      <c r="AM1514" s="674"/>
      <c r="AN1514" s="674"/>
      <c r="AO1514" s="675"/>
    </row>
    <row r="1515" spans="2:41" ht="3.75" hidden="1" customHeight="1">
      <c r="B1515" s="135"/>
      <c r="I1515" s="136"/>
      <c r="J1515" s="135"/>
      <c r="N1515" s="638"/>
      <c r="O1515" s="639"/>
      <c r="P1515" s="639"/>
      <c r="Q1515" s="640"/>
      <c r="R1515" s="639"/>
      <c r="S1515" s="639"/>
      <c r="T1515" s="640"/>
      <c r="U1515" s="676"/>
      <c r="V1515" s="677"/>
      <c r="W1515" s="677"/>
      <c r="X1515" s="677"/>
      <c r="Y1515" s="677"/>
      <c r="Z1515" s="677"/>
      <c r="AA1515" s="677"/>
      <c r="AB1515" s="677"/>
      <c r="AC1515" s="678"/>
      <c r="AD1515" s="638"/>
      <c r="AE1515" s="639"/>
      <c r="AF1515" s="640"/>
      <c r="AG1515" s="676"/>
      <c r="AH1515" s="677"/>
      <c r="AI1515" s="677"/>
      <c r="AJ1515" s="677"/>
      <c r="AK1515" s="677"/>
      <c r="AL1515" s="677"/>
      <c r="AM1515" s="677"/>
      <c r="AN1515" s="677"/>
      <c r="AO1515" s="678"/>
    </row>
    <row r="1516" spans="2:41" ht="3.75" hidden="1" customHeight="1">
      <c r="B1516" s="135"/>
      <c r="I1516" s="136"/>
      <c r="J1516" s="135"/>
      <c r="M1516" s="136"/>
      <c r="N1516" s="629"/>
      <c r="O1516" s="630"/>
      <c r="P1516" s="630"/>
      <c r="Q1516" s="632"/>
      <c r="R1516" s="644"/>
      <c r="S1516" s="645"/>
      <c r="T1516" s="645"/>
      <c r="U1516" s="645"/>
      <c r="V1516" s="645"/>
      <c r="W1516" s="645"/>
      <c r="X1516" s="645"/>
      <c r="Y1516" s="645"/>
      <c r="Z1516" s="645"/>
      <c r="AA1516" s="645"/>
      <c r="AB1516" s="645"/>
      <c r="AC1516" s="645"/>
      <c r="AD1516" s="645"/>
      <c r="AE1516" s="645"/>
      <c r="AF1516" s="645"/>
      <c r="AG1516" s="645"/>
      <c r="AH1516" s="645"/>
      <c r="AI1516" s="645"/>
      <c r="AJ1516" s="645"/>
      <c r="AK1516" s="645"/>
      <c r="AL1516" s="645"/>
      <c r="AM1516" s="645"/>
      <c r="AN1516" s="645"/>
      <c r="AO1516" s="646"/>
    </row>
    <row r="1517" spans="2:41" ht="13.35" hidden="1" customHeight="1">
      <c r="B1517" s="135"/>
      <c r="I1517" s="136"/>
      <c r="J1517" s="135"/>
      <c r="M1517" s="136"/>
      <c r="N1517" s="629" t="s">
        <v>111</v>
      </c>
      <c r="O1517" s="630"/>
      <c r="P1517" s="630"/>
      <c r="Q1517" s="632"/>
      <c r="R1517" s="629"/>
      <c r="S1517" s="680"/>
      <c r="T1517" s="681"/>
      <c r="U1517" s="630"/>
      <c r="V1517" s="647"/>
      <c r="W1517" s="630" t="s">
        <v>12</v>
      </c>
      <c r="X1517" s="647"/>
      <c r="Y1517" s="630" t="s">
        <v>11</v>
      </c>
      <c r="Z1517" s="647"/>
      <c r="AA1517" s="630" t="s">
        <v>364</v>
      </c>
      <c r="AB1517" s="630"/>
      <c r="AC1517" s="630"/>
      <c r="AD1517" s="630"/>
      <c r="AE1517" s="630"/>
      <c r="AF1517" s="630"/>
      <c r="AG1517" s="630"/>
      <c r="AH1517" s="630"/>
      <c r="AI1517" s="630"/>
      <c r="AJ1517" s="630"/>
      <c r="AK1517" s="630"/>
      <c r="AL1517" s="630"/>
      <c r="AM1517" s="630"/>
      <c r="AN1517" s="630"/>
      <c r="AO1517" s="632"/>
    </row>
    <row r="1518" spans="2:41" ht="3.75" hidden="1" customHeight="1">
      <c r="B1518" s="135"/>
      <c r="I1518" s="136"/>
      <c r="J1518" s="135"/>
      <c r="M1518" s="136"/>
      <c r="N1518" s="629"/>
      <c r="O1518" s="630"/>
      <c r="P1518" s="630"/>
      <c r="Q1518" s="632"/>
      <c r="R1518" s="629"/>
      <c r="S1518" s="630"/>
      <c r="T1518" s="630"/>
      <c r="U1518" s="630"/>
      <c r="V1518" s="630"/>
      <c r="W1518" s="630"/>
      <c r="X1518" s="630"/>
      <c r="Y1518" s="630"/>
      <c r="Z1518" s="630"/>
      <c r="AA1518" s="630"/>
      <c r="AB1518" s="630"/>
      <c r="AC1518" s="630"/>
      <c r="AD1518" s="630"/>
      <c r="AE1518" s="630"/>
      <c r="AF1518" s="630"/>
      <c r="AG1518" s="630"/>
      <c r="AH1518" s="630"/>
      <c r="AI1518" s="630"/>
      <c r="AJ1518" s="630"/>
      <c r="AK1518" s="630"/>
      <c r="AL1518" s="630"/>
      <c r="AM1518" s="630"/>
      <c r="AN1518" s="630"/>
      <c r="AO1518" s="632"/>
    </row>
    <row r="1519" spans="2:41" ht="3.75" hidden="1" customHeight="1">
      <c r="B1519" s="135"/>
      <c r="I1519" s="136"/>
      <c r="J1519" s="135"/>
      <c r="M1519" s="136"/>
      <c r="N1519" s="644"/>
      <c r="O1519" s="645"/>
      <c r="P1519" s="645"/>
      <c r="Q1519" s="645"/>
      <c r="R1519" s="713"/>
      <c r="S1519" s="716"/>
      <c r="T1519" s="645"/>
      <c r="U1519" s="698"/>
      <c r="V1519" s="644"/>
      <c r="W1519" s="645"/>
      <c r="X1519" s="645"/>
      <c r="Y1519" s="645"/>
      <c r="Z1519" s="645"/>
      <c r="AA1519" s="645"/>
      <c r="AB1519" s="645"/>
      <c r="AC1519" s="645"/>
      <c r="AD1519" s="645"/>
      <c r="AE1519" s="645"/>
      <c r="AF1519" s="645"/>
      <c r="AG1519" s="645"/>
      <c r="AH1519" s="649"/>
      <c r="AI1519" s="649"/>
      <c r="AJ1519" s="645"/>
      <c r="AK1519" s="651"/>
      <c r="AL1519" s="645"/>
      <c r="AM1519" s="645"/>
      <c r="AN1519" s="645"/>
      <c r="AO1519" s="646"/>
    </row>
    <row r="1520" spans="2:41" ht="13.35" hidden="1" customHeight="1">
      <c r="B1520" s="135"/>
      <c r="I1520" s="136"/>
      <c r="J1520" s="135"/>
      <c r="M1520" s="136"/>
      <c r="N1520" s="629" t="s">
        <v>30</v>
      </c>
      <c r="O1520" s="630"/>
      <c r="P1520" s="630"/>
      <c r="Q1520" s="630"/>
      <c r="R1520" s="714"/>
      <c r="S1520" s="717"/>
      <c r="T1520" s="630" t="s">
        <v>388</v>
      </c>
      <c r="U1520" s="701"/>
      <c r="V1520" s="629" t="s">
        <v>112</v>
      </c>
      <c r="W1520" s="630"/>
      <c r="X1520" s="630"/>
      <c r="Y1520" s="630"/>
      <c r="Z1520" s="630"/>
      <c r="AA1520" s="630"/>
      <c r="AB1520" s="630"/>
      <c r="AC1520" s="630"/>
      <c r="AD1520" s="630"/>
      <c r="AE1520" s="630"/>
      <c r="AF1520" s="630"/>
      <c r="AG1520" s="630"/>
      <c r="AH1520" s="636"/>
      <c r="AI1520" s="636"/>
      <c r="AJ1520" s="630"/>
      <c r="AK1520" s="654"/>
      <c r="AL1520" s="630"/>
      <c r="AM1520" s="630"/>
      <c r="AN1520" s="630"/>
      <c r="AO1520" s="632"/>
    </row>
    <row r="1521" spans="2:41" ht="3.75" hidden="1" customHeight="1">
      <c r="B1521" s="135"/>
      <c r="I1521" s="136"/>
      <c r="J1521" s="135"/>
      <c r="M1521" s="136"/>
      <c r="N1521" s="629"/>
      <c r="O1521" s="630"/>
      <c r="P1521" s="630"/>
      <c r="Q1521" s="630"/>
      <c r="R1521" s="715"/>
      <c r="S1521" s="718"/>
      <c r="T1521" s="639"/>
      <c r="U1521" s="704"/>
      <c r="V1521" s="638"/>
      <c r="W1521" s="639"/>
      <c r="X1521" s="639"/>
      <c r="Y1521" s="639"/>
      <c r="Z1521" s="639"/>
      <c r="AA1521" s="639"/>
      <c r="AB1521" s="639"/>
      <c r="AC1521" s="639"/>
      <c r="AD1521" s="639"/>
      <c r="AE1521" s="639"/>
      <c r="AF1521" s="639"/>
      <c r="AG1521" s="639"/>
      <c r="AH1521" s="642"/>
      <c r="AI1521" s="642"/>
      <c r="AJ1521" s="639"/>
      <c r="AK1521" s="657"/>
      <c r="AL1521" s="639"/>
      <c r="AM1521" s="639"/>
      <c r="AN1521" s="639"/>
      <c r="AO1521" s="640"/>
    </row>
    <row r="1522" spans="2:41" ht="3.75" hidden="1" customHeight="1">
      <c r="B1522" s="135"/>
      <c r="I1522" s="136"/>
      <c r="J1522" s="135"/>
      <c r="M1522" s="136"/>
      <c r="N1522" s="644"/>
      <c r="O1522" s="645"/>
      <c r="P1522" s="645"/>
      <c r="Q1522" s="646"/>
      <c r="R1522" s="670"/>
      <c r="S1522" s="671"/>
      <c r="T1522" s="671"/>
      <c r="U1522" s="672"/>
      <c r="V1522" s="673"/>
      <c r="W1522" s="675"/>
      <c r="X1522" s="679"/>
      <c r="Y1522" s="671"/>
      <c r="Z1522" s="671"/>
      <c r="AA1522" s="672"/>
      <c r="AB1522" s="630"/>
      <c r="AC1522" s="630"/>
      <c r="AD1522" s="630"/>
      <c r="AE1522" s="630"/>
      <c r="AF1522" s="630"/>
      <c r="AG1522" s="630"/>
      <c r="AH1522" s="630"/>
      <c r="AI1522" s="645"/>
      <c r="AJ1522" s="630"/>
      <c r="AK1522" s="630"/>
      <c r="AL1522" s="630"/>
      <c r="AM1522" s="630"/>
      <c r="AN1522" s="630"/>
      <c r="AO1522" s="632"/>
    </row>
    <row r="1523" spans="2:41" ht="13.35" hidden="1" customHeight="1">
      <c r="B1523" s="135"/>
      <c r="I1523" s="136"/>
      <c r="J1523" s="135"/>
      <c r="M1523" s="136"/>
      <c r="N1523" s="629" t="s">
        <v>114</v>
      </c>
      <c r="O1523" s="630"/>
      <c r="P1523" s="630"/>
      <c r="Q1523" s="632"/>
      <c r="R1523" s="673"/>
      <c r="S1523" s="674"/>
      <c r="T1523" s="674"/>
      <c r="U1523" s="675"/>
      <c r="V1523" s="673"/>
      <c r="W1523" s="675"/>
      <c r="X1523" s="673"/>
      <c r="Y1523" s="674"/>
      <c r="Z1523" s="674"/>
      <c r="AA1523" s="675"/>
      <c r="AB1523" s="668" t="s">
        <v>171</v>
      </c>
      <c r="AC1523" s="630"/>
      <c r="AD1523" s="630"/>
      <c r="AE1523" s="630"/>
      <c r="AF1523" s="630"/>
      <c r="AG1523" s="630"/>
      <c r="AH1523" s="630"/>
      <c r="AI1523" s="630"/>
      <c r="AJ1523" s="630"/>
      <c r="AK1523" s="630"/>
      <c r="AL1523" s="630"/>
      <c r="AM1523" s="630"/>
      <c r="AN1523" s="630"/>
      <c r="AO1523" s="632"/>
    </row>
    <row r="1524" spans="2:41" ht="3.75" hidden="1" customHeight="1">
      <c r="B1524" s="135"/>
      <c r="I1524" s="136"/>
      <c r="J1524" s="135"/>
      <c r="M1524" s="136"/>
      <c r="N1524" s="629"/>
      <c r="O1524" s="630"/>
      <c r="P1524" s="630"/>
      <c r="Q1524" s="632"/>
      <c r="R1524" s="676"/>
      <c r="S1524" s="677"/>
      <c r="T1524" s="677"/>
      <c r="U1524" s="678"/>
      <c r="V1524" s="676"/>
      <c r="W1524" s="678"/>
      <c r="X1524" s="676"/>
      <c r="Y1524" s="677"/>
      <c r="Z1524" s="677"/>
      <c r="AA1524" s="678"/>
      <c r="AB1524" s="639"/>
      <c r="AC1524" s="639"/>
      <c r="AD1524" s="639"/>
      <c r="AE1524" s="639"/>
      <c r="AF1524" s="639"/>
      <c r="AG1524" s="639"/>
      <c r="AH1524" s="639"/>
      <c r="AI1524" s="639"/>
      <c r="AJ1524" s="639"/>
      <c r="AK1524" s="639"/>
      <c r="AL1524" s="639"/>
      <c r="AM1524" s="639"/>
      <c r="AN1524" s="639"/>
      <c r="AO1524" s="640"/>
    </row>
    <row r="1525" spans="2:41" ht="3.75" hidden="1" customHeight="1">
      <c r="B1525" s="135"/>
      <c r="I1525" s="136"/>
      <c r="J1525" s="135"/>
      <c r="M1525" s="136"/>
      <c r="N1525" s="644"/>
      <c r="O1525" s="645"/>
      <c r="P1525" s="645"/>
      <c r="Q1525" s="645"/>
      <c r="R1525" s="644"/>
      <c r="S1525" s="645"/>
      <c r="T1525" s="645"/>
      <c r="U1525" s="645"/>
      <c r="V1525" s="645"/>
      <c r="W1525" s="645"/>
      <c r="X1525" s="645"/>
      <c r="Y1525" s="645"/>
      <c r="Z1525" s="645"/>
      <c r="AA1525" s="646"/>
      <c r="AB1525" s="644"/>
      <c r="AC1525" s="630"/>
      <c r="AD1525" s="630"/>
      <c r="AE1525" s="630"/>
      <c r="AF1525" s="630"/>
      <c r="AG1525" s="630"/>
      <c r="AH1525" s="630"/>
      <c r="AI1525" s="632"/>
      <c r="AJ1525" s="644"/>
      <c r="AK1525" s="645"/>
      <c r="AL1525" s="645"/>
      <c r="AM1525" s="645"/>
      <c r="AN1525" s="645"/>
      <c r="AO1525" s="646"/>
    </row>
    <row r="1526" spans="2:41" ht="13.35" hidden="1" customHeight="1">
      <c r="B1526" s="135"/>
      <c r="I1526" s="136"/>
      <c r="J1526" s="135"/>
      <c r="M1526" s="136"/>
      <c r="N1526" s="629" t="s">
        <v>115</v>
      </c>
      <c r="O1526" s="630"/>
      <c r="P1526" s="630"/>
      <c r="Q1526" s="630"/>
      <c r="R1526" s="629"/>
      <c r="S1526" s="680"/>
      <c r="T1526" s="681"/>
      <c r="U1526" s="630"/>
      <c r="V1526" s="647"/>
      <c r="W1526" s="630" t="s">
        <v>12</v>
      </c>
      <c r="X1526" s="647"/>
      <c r="Y1526" s="630" t="s">
        <v>11</v>
      </c>
      <c r="Z1526" s="647"/>
      <c r="AA1526" s="630" t="s">
        <v>364</v>
      </c>
      <c r="AB1526" s="629" t="s">
        <v>170</v>
      </c>
      <c r="AC1526" s="630"/>
      <c r="AD1526" s="630"/>
      <c r="AE1526" s="630"/>
      <c r="AF1526" s="630"/>
      <c r="AG1526" s="630"/>
      <c r="AH1526" s="630"/>
      <c r="AI1526" s="632"/>
      <c r="AJ1526" s="629"/>
      <c r="AK1526" s="680"/>
      <c r="AL1526" s="682"/>
      <c r="AM1526" s="682"/>
      <c r="AN1526" s="682"/>
      <c r="AO1526" s="681"/>
    </row>
    <row r="1527" spans="2:41" ht="3.75" hidden="1" customHeight="1">
      <c r="B1527" s="135"/>
      <c r="I1527" s="136"/>
      <c r="J1527" s="135"/>
      <c r="M1527" s="136"/>
      <c r="N1527" s="629"/>
      <c r="O1527" s="630"/>
      <c r="P1527" s="630"/>
      <c r="Q1527" s="630"/>
      <c r="R1527" s="638"/>
      <c r="S1527" s="639"/>
      <c r="T1527" s="639"/>
      <c r="U1527" s="639"/>
      <c r="V1527" s="639"/>
      <c r="W1527" s="639"/>
      <c r="X1527" s="639"/>
      <c r="Y1527" s="639"/>
      <c r="Z1527" s="639"/>
      <c r="AA1527" s="640"/>
      <c r="AB1527" s="638"/>
      <c r="AC1527" s="639"/>
      <c r="AD1527" s="639"/>
      <c r="AE1527" s="639"/>
      <c r="AF1527" s="639"/>
      <c r="AG1527" s="639"/>
      <c r="AH1527" s="639"/>
      <c r="AI1527" s="640"/>
      <c r="AJ1527" s="638"/>
      <c r="AK1527" s="639"/>
      <c r="AL1527" s="639"/>
      <c r="AM1527" s="639"/>
      <c r="AN1527" s="639"/>
      <c r="AO1527" s="640"/>
    </row>
    <row r="1528" spans="2:41" ht="3.75" customHeight="1">
      <c r="B1528" s="135"/>
      <c r="I1528" s="136"/>
      <c r="J1528" s="135"/>
      <c r="M1528" s="136"/>
      <c r="N1528" s="130"/>
      <c r="O1528" s="131"/>
      <c r="P1528" s="131"/>
      <c r="Q1528" s="132"/>
      <c r="R1528" s="683" t="str" cm="1">
        <f t="array" ref="R1528">IF(新_変更_3!AL588&lt;&gt;"",AND(新_変更_3!J587:AB593=新_変更_3!AL587:BD593),"")</f>
        <v/>
      </c>
      <c r="S1528" s="684"/>
      <c r="T1528" s="684"/>
      <c r="U1528" s="684"/>
      <c r="V1528" s="684"/>
      <c r="W1528" s="684"/>
      <c r="X1528" s="684"/>
      <c r="Y1528" s="684"/>
      <c r="Z1528" s="684"/>
      <c r="AA1528" s="684"/>
      <c r="AB1528" s="684"/>
      <c r="AC1528" s="684"/>
      <c r="AD1528" s="684"/>
      <c r="AE1528" s="684"/>
      <c r="AF1528" s="684"/>
      <c r="AG1528" s="684"/>
      <c r="AH1528" s="684"/>
      <c r="AI1528" s="684"/>
      <c r="AJ1528" s="684"/>
      <c r="AK1528" s="684"/>
      <c r="AL1528" s="684"/>
      <c r="AM1528" s="684"/>
      <c r="AN1528" s="684"/>
      <c r="AO1528" s="685"/>
    </row>
    <row r="1529" spans="2:41" ht="13.35" customHeight="1">
      <c r="B1529" s="135"/>
      <c r="I1529" s="136"/>
      <c r="J1529" s="135"/>
      <c r="M1529" s="136"/>
      <c r="N1529" s="135" t="s">
        <v>32</v>
      </c>
      <c r="Q1529" s="136"/>
      <c r="R1529" s="686"/>
      <c r="S1529" s="687"/>
      <c r="T1529" s="687"/>
      <c r="U1529" s="687"/>
      <c r="V1529" s="687"/>
      <c r="W1529" s="687"/>
      <c r="X1529" s="687"/>
      <c r="Y1529" s="687"/>
      <c r="Z1529" s="687"/>
      <c r="AA1529" s="687"/>
      <c r="AB1529" s="687"/>
      <c r="AC1529" s="687"/>
      <c r="AD1529" s="687"/>
      <c r="AE1529" s="687"/>
      <c r="AF1529" s="687"/>
      <c r="AG1529" s="687"/>
      <c r="AH1529" s="687"/>
      <c r="AI1529" s="687"/>
      <c r="AJ1529" s="687"/>
      <c r="AK1529" s="687"/>
      <c r="AL1529" s="687"/>
      <c r="AM1529" s="687"/>
      <c r="AN1529" s="687"/>
      <c r="AO1529" s="688"/>
    </row>
    <row r="1530" spans="2:41" ht="3.75" customHeight="1">
      <c r="B1530" s="135"/>
      <c r="I1530" s="136"/>
      <c r="J1530" s="135"/>
      <c r="M1530" s="136"/>
      <c r="N1530" s="140"/>
      <c r="O1530" s="141"/>
      <c r="P1530" s="141"/>
      <c r="Q1530" s="142"/>
      <c r="R1530" s="689"/>
      <c r="S1530" s="690"/>
      <c r="T1530" s="690"/>
      <c r="U1530" s="690"/>
      <c r="V1530" s="690"/>
      <c r="W1530" s="690"/>
      <c r="X1530" s="690"/>
      <c r="Y1530" s="690"/>
      <c r="Z1530" s="690"/>
      <c r="AA1530" s="690"/>
      <c r="AB1530" s="690"/>
      <c r="AC1530" s="690"/>
      <c r="AD1530" s="690"/>
      <c r="AE1530" s="690"/>
      <c r="AF1530" s="690"/>
      <c r="AG1530" s="690"/>
      <c r="AH1530" s="690"/>
      <c r="AI1530" s="690"/>
      <c r="AJ1530" s="690"/>
      <c r="AK1530" s="690"/>
      <c r="AL1530" s="690"/>
      <c r="AM1530" s="690"/>
      <c r="AN1530" s="690"/>
      <c r="AO1530" s="691"/>
    </row>
    <row r="1531" spans="2:41" ht="3.75" customHeight="1">
      <c r="B1531" s="135"/>
      <c r="I1531" s="136"/>
      <c r="J1531" s="130"/>
      <c r="K1531" s="131"/>
      <c r="L1531" s="131"/>
      <c r="M1531" s="132"/>
      <c r="N1531" s="130"/>
      <c r="O1531" s="131"/>
      <c r="P1531" s="131"/>
      <c r="Q1531" s="132"/>
      <c r="R1531" s="130"/>
      <c r="S1531" s="131"/>
      <c r="T1531" s="131"/>
      <c r="U1531" s="131"/>
      <c r="V1531" s="131"/>
      <c r="W1531" s="131"/>
      <c r="X1531" s="131"/>
      <c r="Y1531" s="131"/>
      <c r="Z1531" s="131"/>
      <c r="AA1531" s="132"/>
      <c r="AB1531" s="130"/>
      <c r="AC1531" s="131"/>
      <c r="AD1531" s="131"/>
      <c r="AE1531" s="132"/>
      <c r="AF1531" s="131"/>
      <c r="AG1531" s="131"/>
      <c r="AH1531" s="131"/>
      <c r="AI1531" s="131"/>
      <c r="AJ1531" s="131"/>
      <c r="AK1531" s="131"/>
      <c r="AL1531" s="131"/>
      <c r="AM1531" s="131"/>
      <c r="AN1531" s="131"/>
      <c r="AO1531" s="132"/>
    </row>
    <row r="1532" spans="2:41" ht="13.35" customHeight="1">
      <c r="B1532" s="135"/>
      <c r="I1532" s="136"/>
      <c r="J1532" s="135" t="s">
        <v>4027</v>
      </c>
      <c r="M1532" s="136"/>
      <c r="N1532" s="135" t="s">
        <v>27</v>
      </c>
      <c r="Q1532" s="136"/>
      <c r="R1532" s="135"/>
      <c r="S1532" s="692"/>
      <c r="T1532" s="693"/>
      <c r="U1532" s="693"/>
      <c r="V1532" s="693"/>
      <c r="W1532" s="693"/>
      <c r="X1532" s="693"/>
      <c r="Y1532" s="693"/>
      <c r="Z1532" s="693"/>
      <c r="AA1532" s="694"/>
      <c r="AB1532" s="135" t="s">
        <v>28</v>
      </c>
      <c r="AE1532" s="136"/>
      <c r="AF1532" s="135"/>
      <c r="AG1532" s="695"/>
      <c r="AH1532" s="693"/>
      <c r="AI1532" s="693"/>
      <c r="AJ1532" s="693"/>
      <c r="AK1532" s="693"/>
      <c r="AL1532" s="693"/>
      <c r="AM1532" s="693"/>
      <c r="AN1532" s="693"/>
      <c r="AO1532" s="694"/>
    </row>
    <row r="1533" spans="2:41" ht="3.75" customHeight="1">
      <c r="B1533" s="135"/>
      <c r="I1533" s="136"/>
      <c r="J1533" s="135"/>
      <c r="M1533" s="136"/>
      <c r="N1533" s="140"/>
      <c r="O1533" s="141"/>
      <c r="P1533" s="141"/>
      <c r="Q1533" s="142"/>
      <c r="R1533" s="140"/>
      <c r="S1533" s="141"/>
      <c r="T1533" s="141"/>
      <c r="U1533" s="141"/>
      <c r="V1533" s="141"/>
      <c r="W1533" s="141"/>
      <c r="X1533" s="141"/>
      <c r="Y1533" s="141"/>
      <c r="Z1533" s="141"/>
      <c r="AA1533" s="142"/>
      <c r="AB1533" s="140"/>
      <c r="AC1533" s="141"/>
      <c r="AD1533" s="141"/>
      <c r="AE1533" s="142"/>
      <c r="AF1533" s="141"/>
      <c r="AG1533" s="141"/>
      <c r="AH1533" s="141"/>
      <c r="AI1533" s="141"/>
      <c r="AJ1533" s="141"/>
      <c r="AK1533" s="141"/>
      <c r="AL1533" s="141"/>
      <c r="AM1533" s="141"/>
      <c r="AN1533" s="141"/>
      <c r="AO1533" s="142"/>
    </row>
    <row r="1534" spans="2:41" ht="3.75" customHeight="1">
      <c r="B1534" s="135"/>
      <c r="I1534" s="136"/>
      <c r="J1534" s="135"/>
      <c r="M1534" s="136"/>
      <c r="N1534" s="130"/>
      <c r="O1534" s="131"/>
      <c r="P1534" s="131"/>
      <c r="Q1534" s="132"/>
      <c r="R1534" s="130"/>
      <c r="S1534" s="131"/>
      <c r="T1534" s="131"/>
      <c r="U1534" s="131"/>
      <c r="V1534" s="131"/>
      <c r="W1534" s="131"/>
      <c r="X1534" s="131"/>
      <c r="Y1534" s="131"/>
      <c r="Z1534" s="131"/>
      <c r="AA1534" s="132"/>
      <c r="AB1534" s="130"/>
      <c r="AC1534" s="131"/>
      <c r="AD1534" s="131"/>
      <c r="AE1534" s="132"/>
      <c r="AF1534" s="130"/>
      <c r="AG1534" s="131"/>
      <c r="AH1534" s="131"/>
      <c r="AI1534" s="131"/>
      <c r="AJ1534" s="131"/>
      <c r="AK1534" s="131"/>
      <c r="AL1534" s="131"/>
      <c r="AM1534" s="131"/>
      <c r="AN1534" s="131"/>
      <c r="AO1534" s="132"/>
    </row>
    <row r="1535" spans="2:41" ht="13.35" customHeight="1">
      <c r="B1535" s="135"/>
      <c r="I1535" s="136"/>
      <c r="J1535" s="135"/>
      <c r="M1535" s="136"/>
      <c r="N1535" s="135" t="s">
        <v>3990</v>
      </c>
      <c r="Q1535" s="136"/>
      <c r="R1535" s="135"/>
      <c r="S1535" s="696"/>
      <c r="T1535" s="694"/>
      <c r="V1535" s="146"/>
      <c r="W1535" s="124" t="s">
        <v>12</v>
      </c>
      <c r="X1535" s="146"/>
      <c r="Y1535" s="124" t="s">
        <v>11</v>
      </c>
      <c r="Z1535" s="146"/>
      <c r="AA1535" s="136" t="s">
        <v>364</v>
      </c>
      <c r="AB1535" s="135" t="s">
        <v>66</v>
      </c>
      <c r="AE1535" s="136"/>
      <c r="AF1535" s="135"/>
      <c r="AG1535" s="696"/>
      <c r="AH1535" s="694"/>
      <c r="AJ1535" s="146"/>
      <c r="AK1535" s="124" t="s">
        <v>12</v>
      </c>
      <c r="AL1535" s="146"/>
      <c r="AM1535" s="124" t="s">
        <v>11</v>
      </c>
      <c r="AN1535" s="146"/>
      <c r="AO1535" s="136" t="s">
        <v>364</v>
      </c>
    </row>
    <row r="1536" spans="2:41" ht="3.75" customHeight="1">
      <c r="B1536" s="135"/>
      <c r="I1536" s="136"/>
      <c r="J1536" s="135"/>
      <c r="M1536" s="136"/>
      <c r="N1536" s="140"/>
      <c r="O1536" s="141"/>
      <c r="P1536" s="141"/>
      <c r="Q1536" s="142"/>
      <c r="R1536" s="140"/>
      <c r="S1536" s="141"/>
      <c r="T1536" s="141"/>
      <c r="U1536" s="141"/>
      <c r="V1536" s="141"/>
      <c r="W1536" s="141"/>
      <c r="X1536" s="141"/>
      <c r="Y1536" s="141"/>
      <c r="Z1536" s="141"/>
      <c r="AA1536" s="142"/>
      <c r="AB1536" s="140"/>
      <c r="AC1536" s="141"/>
      <c r="AD1536" s="141"/>
      <c r="AE1536" s="142"/>
      <c r="AF1536" s="140"/>
      <c r="AG1536" s="141"/>
      <c r="AH1536" s="141"/>
      <c r="AI1536" s="141"/>
      <c r="AJ1536" s="141"/>
      <c r="AK1536" s="141"/>
      <c r="AL1536" s="141"/>
      <c r="AM1536" s="141"/>
      <c r="AN1536" s="141"/>
      <c r="AO1536" s="142"/>
    </row>
    <row r="1537" spans="2:41" ht="3.75" customHeight="1">
      <c r="B1537" s="135"/>
      <c r="I1537" s="136"/>
      <c r="J1537" s="135"/>
      <c r="M1537" s="136"/>
      <c r="N1537" s="130"/>
      <c r="O1537" s="131"/>
      <c r="P1537" s="131"/>
      <c r="Q1537" s="132"/>
      <c r="R1537" s="697">
        <f>新_変更_3!J607</f>
        <v>0</v>
      </c>
      <c r="S1537" s="684"/>
      <c r="T1537" s="684"/>
      <c r="U1537" s="684"/>
      <c r="V1537" s="684"/>
      <c r="W1537" s="684"/>
      <c r="X1537" s="684"/>
      <c r="Y1537" s="684"/>
      <c r="Z1537" s="684"/>
      <c r="AA1537" s="684"/>
      <c r="AB1537" s="684"/>
      <c r="AC1537" s="684"/>
      <c r="AD1537" s="684"/>
      <c r="AE1537" s="684"/>
      <c r="AF1537" s="684"/>
      <c r="AG1537" s="684"/>
      <c r="AH1537" s="684"/>
      <c r="AI1537" s="684"/>
      <c r="AJ1537" s="685"/>
      <c r="AK1537" s="131"/>
      <c r="AL1537" s="131"/>
      <c r="AM1537" s="131"/>
      <c r="AN1537" s="131"/>
      <c r="AO1537" s="132"/>
    </row>
    <row r="1538" spans="2:41" ht="13.35" customHeight="1">
      <c r="B1538" s="135"/>
      <c r="I1538" s="136"/>
      <c r="J1538" s="135"/>
      <c r="M1538" s="136"/>
      <c r="N1538" s="135" t="s">
        <v>8</v>
      </c>
      <c r="Q1538" s="136"/>
      <c r="R1538" s="686"/>
      <c r="S1538" s="687"/>
      <c r="T1538" s="687"/>
      <c r="U1538" s="687"/>
      <c r="V1538" s="687"/>
      <c r="W1538" s="687"/>
      <c r="X1538" s="687"/>
      <c r="Y1538" s="687"/>
      <c r="Z1538" s="687"/>
      <c r="AA1538" s="687"/>
      <c r="AB1538" s="687"/>
      <c r="AC1538" s="687"/>
      <c r="AD1538" s="687"/>
      <c r="AE1538" s="687"/>
      <c r="AF1538" s="687"/>
      <c r="AG1538" s="687"/>
      <c r="AH1538" s="687"/>
      <c r="AI1538" s="687"/>
      <c r="AJ1538" s="688"/>
      <c r="AL1538" s="147" t="s">
        <v>13</v>
      </c>
      <c r="AM1538" s="124" t="s">
        <v>29</v>
      </c>
      <c r="AO1538" s="136"/>
    </row>
    <row r="1539" spans="2:41" ht="3.75" customHeight="1">
      <c r="B1539" s="135"/>
      <c r="I1539" s="136"/>
      <c r="J1539" s="135"/>
      <c r="M1539" s="136"/>
      <c r="N1539" s="140"/>
      <c r="O1539" s="141"/>
      <c r="P1539" s="141"/>
      <c r="Q1539" s="142"/>
      <c r="R1539" s="689"/>
      <c r="S1539" s="690"/>
      <c r="T1539" s="690"/>
      <c r="U1539" s="690"/>
      <c r="V1539" s="690"/>
      <c r="W1539" s="690"/>
      <c r="X1539" s="690"/>
      <c r="Y1539" s="690"/>
      <c r="Z1539" s="690"/>
      <c r="AA1539" s="690"/>
      <c r="AB1539" s="690"/>
      <c r="AC1539" s="690"/>
      <c r="AD1539" s="690"/>
      <c r="AE1539" s="690"/>
      <c r="AF1539" s="690"/>
      <c r="AG1539" s="690"/>
      <c r="AH1539" s="690"/>
      <c r="AI1539" s="690"/>
      <c r="AJ1539" s="691"/>
      <c r="AK1539" s="141"/>
      <c r="AL1539" s="141"/>
      <c r="AM1539" s="141"/>
      <c r="AN1539" s="141"/>
      <c r="AO1539" s="142"/>
    </row>
    <row r="1540" spans="2:41" ht="3.75" hidden="1" customHeight="1">
      <c r="B1540" s="135"/>
      <c r="I1540" s="136"/>
      <c r="J1540" s="135"/>
      <c r="M1540" s="136"/>
      <c r="N1540" s="644"/>
      <c r="O1540" s="645"/>
      <c r="P1540" s="645"/>
      <c r="Q1540" s="646"/>
      <c r="R1540" s="679"/>
      <c r="S1540" s="671"/>
      <c r="T1540" s="671"/>
      <c r="U1540" s="671"/>
      <c r="V1540" s="671"/>
      <c r="W1540" s="671"/>
      <c r="X1540" s="671"/>
      <c r="Y1540" s="671"/>
      <c r="Z1540" s="671"/>
      <c r="AA1540" s="671"/>
      <c r="AB1540" s="671"/>
      <c r="AC1540" s="671"/>
      <c r="AD1540" s="671"/>
      <c r="AE1540" s="671"/>
      <c r="AF1540" s="671"/>
      <c r="AG1540" s="671"/>
      <c r="AH1540" s="671"/>
      <c r="AI1540" s="671"/>
      <c r="AJ1540" s="671"/>
      <c r="AK1540" s="671"/>
      <c r="AL1540" s="671"/>
      <c r="AM1540" s="671"/>
      <c r="AN1540" s="671"/>
      <c r="AO1540" s="672"/>
    </row>
    <row r="1541" spans="2:41" ht="13.35" hidden="1" customHeight="1">
      <c r="B1541" s="135"/>
      <c r="I1541" s="136"/>
      <c r="J1541" s="135"/>
      <c r="M1541" s="136"/>
      <c r="N1541" s="629" t="s">
        <v>61</v>
      </c>
      <c r="O1541" s="630"/>
      <c r="P1541" s="630"/>
      <c r="Q1541" s="632"/>
      <c r="R1541" s="673"/>
      <c r="S1541" s="674"/>
      <c r="T1541" s="674"/>
      <c r="U1541" s="674"/>
      <c r="V1541" s="674"/>
      <c r="W1541" s="674"/>
      <c r="X1541" s="674"/>
      <c r="Y1541" s="674"/>
      <c r="Z1541" s="674"/>
      <c r="AA1541" s="674"/>
      <c r="AB1541" s="674"/>
      <c r="AC1541" s="674"/>
      <c r="AD1541" s="674"/>
      <c r="AE1541" s="674"/>
      <c r="AF1541" s="674"/>
      <c r="AG1541" s="674"/>
      <c r="AH1541" s="674"/>
      <c r="AI1541" s="674"/>
      <c r="AJ1541" s="674"/>
      <c r="AK1541" s="674"/>
      <c r="AL1541" s="674"/>
      <c r="AM1541" s="674"/>
      <c r="AN1541" s="674"/>
      <c r="AO1541" s="675"/>
    </row>
    <row r="1542" spans="2:41" ht="3.75" hidden="1" customHeight="1">
      <c r="B1542" s="135"/>
      <c r="I1542" s="136"/>
      <c r="J1542" s="135"/>
      <c r="M1542" s="136"/>
      <c r="N1542" s="629"/>
      <c r="O1542" s="630"/>
      <c r="P1542" s="630"/>
      <c r="Q1542" s="632"/>
      <c r="R1542" s="676"/>
      <c r="S1542" s="677"/>
      <c r="T1542" s="677"/>
      <c r="U1542" s="677"/>
      <c r="V1542" s="677"/>
      <c r="W1542" s="677"/>
      <c r="X1542" s="677"/>
      <c r="Y1542" s="677"/>
      <c r="Z1542" s="677"/>
      <c r="AA1542" s="677"/>
      <c r="AB1542" s="677"/>
      <c r="AC1542" s="677"/>
      <c r="AD1542" s="677"/>
      <c r="AE1542" s="677"/>
      <c r="AF1542" s="677"/>
      <c r="AG1542" s="677"/>
      <c r="AH1542" s="677"/>
      <c r="AI1542" s="677"/>
      <c r="AJ1542" s="677"/>
      <c r="AK1542" s="677"/>
      <c r="AL1542" s="677"/>
      <c r="AM1542" s="677"/>
      <c r="AN1542" s="677"/>
      <c r="AO1542" s="678"/>
    </row>
    <row r="1543" spans="2:41" ht="3.75" hidden="1" customHeight="1">
      <c r="B1543" s="135"/>
      <c r="I1543" s="136"/>
      <c r="J1543" s="135"/>
      <c r="N1543" s="644"/>
      <c r="O1543" s="645"/>
      <c r="P1543" s="645"/>
      <c r="Q1543" s="646"/>
      <c r="R1543" s="630"/>
      <c r="S1543" s="630"/>
      <c r="T1543" s="630"/>
      <c r="U1543" s="698"/>
      <c r="V1543" s="699"/>
      <c r="W1543" s="699"/>
      <c r="X1543" s="700"/>
      <c r="Y1543" s="645"/>
      <c r="Z1543" s="707"/>
      <c r="AA1543" s="699"/>
      <c r="AB1543" s="699"/>
      <c r="AC1543" s="708"/>
      <c r="AD1543" s="630"/>
      <c r="AE1543" s="630"/>
      <c r="AF1543" s="630"/>
      <c r="AG1543" s="679"/>
      <c r="AH1543" s="671"/>
      <c r="AI1543" s="671"/>
      <c r="AJ1543" s="671"/>
      <c r="AK1543" s="671"/>
      <c r="AL1543" s="671"/>
      <c r="AM1543" s="671"/>
      <c r="AN1543" s="671"/>
      <c r="AO1543" s="672"/>
    </row>
    <row r="1544" spans="2:41" ht="13.35" hidden="1" customHeight="1">
      <c r="B1544" s="135"/>
      <c r="I1544" s="136"/>
      <c r="J1544" s="135"/>
      <c r="N1544" s="629"/>
      <c r="O1544" s="630"/>
      <c r="P1544" s="630"/>
      <c r="Q1544" s="632"/>
      <c r="R1544" s="630" t="s">
        <v>15</v>
      </c>
      <c r="S1544" s="630"/>
      <c r="T1544" s="630"/>
      <c r="U1544" s="701"/>
      <c r="V1544" s="702"/>
      <c r="W1544" s="702"/>
      <c r="X1544" s="703"/>
      <c r="Y1544" s="662" t="s">
        <v>359</v>
      </c>
      <c r="Z1544" s="709"/>
      <c r="AA1544" s="702"/>
      <c r="AB1544" s="702"/>
      <c r="AC1544" s="710"/>
      <c r="AD1544" s="630" t="s">
        <v>56</v>
      </c>
      <c r="AE1544" s="630"/>
      <c r="AF1544" s="630"/>
      <c r="AG1544" s="673"/>
      <c r="AH1544" s="674"/>
      <c r="AI1544" s="674"/>
      <c r="AJ1544" s="674"/>
      <c r="AK1544" s="674"/>
      <c r="AL1544" s="674"/>
      <c r="AM1544" s="674"/>
      <c r="AN1544" s="674"/>
      <c r="AO1544" s="675"/>
    </row>
    <row r="1545" spans="2:41" ht="3.75" hidden="1" customHeight="1">
      <c r="B1545" s="135"/>
      <c r="I1545" s="136"/>
      <c r="J1545" s="135"/>
      <c r="N1545" s="629"/>
      <c r="O1545" s="630"/>
      <c r="P1545" s="630"/>
      <c r="Q1545" s="632"/>
      <c r="R1545" s="639"/>
      <c r="S1545" s="639"/>
      <c r="T1545" s="639"/>
      <c r="U1545" s="704"/>
      <c r="V1545" s="705"/>
      <c r="W1545" s="705"/>
      <c r="X1545" s="706"/>
      <c r="Y1545" s="639"/>
      <c r="Z1545" s="711"/>
      <c r="AA1545" s="705"/>
      <c r="AB1545" s="705"/>
      <c r="AC1545" s="712"/>
      <c r="AD1545" s="639"/>
      <c r="AE1545" s="639"/>
      <c r="AF1545" s="639"/>
      <c r="AG1545" s="676"/>
      <c r="AH1545" s="677"/>
      <c r="AI1545" s="677"/>
      <c r="AJ1545" s="677"/>
      <c r="AK1545" s="677"/>
      <c r="AL1545" s="677"/>
      <c r="AM1545" s="677"/>
      <c r="AN1545" s="677"/>
      <c r="AO1545" s="678"/>
    </row>
    <row r="1546" spans="2:41" ht="3.75" hidden="1" customHeight="1">
      <c r="B1546" s="135"/>
      <c r="I1546" s="136"/>
      <c r="J1546" s="135"/>
      <c r="N1546" s="629"/>
      <c r="O1546" s="630"/>
      <c r="P1546" s="630"/>
      <c r="Q1546" s="632"/>
      <c r="R1546" s="645"/>
      <c r="S1546" s="645"/>
      <c r="T1546" s="646"/>
      <c r="U1546" s="679"/>
      <c r="V1546" s="671"/>
      <c r="W1546" s="671"/>
      <c r="X1546" s="671"/>
      <c r="Y1546" s="671"/>
      <c r="Z1546" s="671"/>
      <c r="AA1546" s="671"/>
      <c r="AB1546" s="671"/>
      <c r="AC1546" s="672"/>
      <c r="AD1546" s="644"/>
      <c r="AE1546" s="645"/>
      <c r="AF1546" s="646"/>
      <c r="AG1546" s="679"/>
      <c r="AH1546" s="671"/>
      <c r="AI1546" s="671"/>
      <c r="AJ1546" s="671"/>
      <c r="AK1546" s="671"/>
      <c r="AL1546" s="671"/>
      <c r="AM1546" s="671"/>
      <c r="AN1546" s="671"/>
      <c r="AO1546" s="672"/>
    </row>
    <row r="1547" spans="2:41" ht="13.35" hidden="1" customHeight="1">
      <c r="B1547" s="135"/>
      <c r="I1547" s="136"/>
      <c r="N1547" s="629" t="s">
        <v>23</v>
      </c>
      <c r="O1547" s="630"/>
      <c r="P1547" s="630"/>
      <c r="Q1547" s="632"/>
      <c r="R1547" s="630" t="s">
        <v>17</v>
      </c>
      <c r="S1547" s="630"/>
      <c r="T1547" s="632"/>
      <c r="U1547" s="673"/>
      <c r="V1547" s="674"/>
      <c r="W1547" s="674"/>
      <c r="X1547" s="674"/>
      <c r="Y1547" s="674"/>
      <c r="Z1547" s="674"/>
      <c r="AA1547" s="674"/>
      <c r="AB1547" s="674"/>
      <c r="AC1547" s="675"/>
      <c r="AD1547" s="629" t="s">
        <v>18</v>
      </c>
      <c r="AE1547" s="630"/>
      <c r="AF1547" s="632"/>
      <c r="AG1547" s="673"/>
      <c r="AH1547" s="674"/>
      <c r="AI1547" s="674"/>
      <c r="AJ1547" s="674"/>
      <c r="AK1547" s="674"/>
      <c r="AL1547" s="674"/>
      <c r="AM1547" s="674"/>
      <c r="AN1547" s="674"/>
      <c r="AO1547" s="675"/>
    </row>
    <row r="1548" spans="2:41" ht="3.75" hidden="1" customHeight="1">
      <c r="B1548" s="135"/>
      <c r="I1548" s="136"/>
      <c r="J1548" s="135"/>
      <c r="N1548" s="629"/>
      <c r="O1548" s="630"/>
      <c r="P1548" s="630"/>
      <c r="Q1548" s="632"/>
      <c r="R1548" s="639"/>
      <c r="S1548" s="639"/>
      <c r="T1548" s="640"/>
      <c r="U1548" s="676"/>
      <c r="V1548" s="677"/>
      <c r="W1548" s="677"/>
      <c r="X1548" s="677"/>
      <c r="Y1548" s="677"/>
      <c r="Z1548" s="677"/>
      <c r="AA1548" s="677"/>
      <c r="AB1548" s="677"/>
      <c r="AC1548" s="678"/>
      <c r="AD1548" s="638"/>
      <c r="AE1548" s="639"/>
      <c r="AF1548" s="640"/>
      <c r="AG1548" s="676"/>
      <c r="AH1548" s="677"/>
      <c r="AI1548" s="677"/>
      <c r="AJ1548" s="677"/>
      <c r="AK1548" s="677"/>
      <c r="AL1548" s="677"/>
      <c r="AM1548" s="677"/>
      <c r="AN1548" s="677"/>
      <c r="AO1548" s="678"/>
    </row>
    <row r="1549" spans="2:41" ht="3.75" hidden="1" customHeight="1">
      <c r="B1549" s="135"/>
      <c r="I1549" s="136"/>
      <c r="J1549" s="135"/>
      <c r="N1549" s="629"/>
      <c r="O1549" s="630"/>
      <c r="P1549" s="630"/>
      <c r="Q1549" s="632"/>
      <c r="R1549" s="645"/>
      <c r="S1549" s="645"/>
      <c r="T1549" s="646"/>
      <c r="U1549" s="679"/>
      <c r="V1549" s="671"/>
      <c r="W1549" s="671"/>
      <c r="X1549" s="671"/>
      <c r="Y1549" s="671"/>
      <c r="Z1549" s="671"/>
      <c r="AA1549" s="671"/>
      <c r="AB1549" s="671"/>
      <c r="AC1549" s="672"/>
      <c r="AD1549" s="644"/>
      <c r="AE1549" s="645"/>
      <c r="AF1549" s="646"/>
      <c r="AG1549" s="679"/>
      <c r="AH1549" s="671"/>
      <c r="AI1549" s="671"/>
      <c r="AJ1549" s="671"/>
      <c r="AK1549" s="671"/>
      <c r="AL1549" s="671"/>
      <c r="AM1549" s="671"/>
      <c r="AN1549" s="671"/>
      <c r="AO1549" s="672"/>
    </row>
    <row r="1550" spans="2:41" ht="13.35" hidden="1" customHeight="1">
      <c r="B1550" s="135"/>
      <c r="I1550" s="136"/>
      <c r="J1550" s="135"/>
      <c r="N1550" s="629"/>
      <c r="O1550" s="630"/>
      <c r="P1550" s="630"/>
      <c r="Q1550" s="632"/>
      <c r="R1550" s="630" t="s">
        <v>19</v>
      </c>
      <c r="S1550" s="630"/>
      <c r="T1550" s="632"/>
      <c r="U1550" s="673"/>
      <c r="V1550" s="674"/>
      <c r="W1550" s="674"/>
      <c r="X1550" s="674"/>
      <c r="Y1550" s="674"/>
      <c r="Z1550" s="674"/>
      <c r="AA1550" s="674"/>
      <c r="AB1550" s="674"/>
      <c r="AC1550" s="675"/>
      <c r="AD1550" s="629" t="s">
        <v>20</v>
      </c>
      <c r="AE1550" s="630"/>
      <c r="AF1550" s="632"/>
      <c r="AG1550" s="673"/>
      <c r="AH1550" s="674"/>
      <c r="AI1550" s="674"/>
      <c r="AJ1550" s="674"/>
      <c r="AK1550" s="674"/>
      <c r="AL1550" s="674"/>
      <c r="AM1550" s="674"/>
      <c r="AN1550" s="674"/>
      <c r="AO1550" s="675"/>
    </row>
    <row r="1551" spans="2:41" ht="3.75" hidden="1" customHeight="1">
      <c r="B1551" s="135"/>
      <c r="I1551" s="136"/>
      <c r="J1551" s="135"/>
      <c r="N1551" s="638"/>
      <c r="O1551" s="639"/>
      <c r="P1551" s="639"/>
      <c r="Q1551" s="640"/>
      <c r="R1551" s="639"/>
      <c r="S1551" s="639"/>
      <c r="T1551" s="640"/>
      <c r="U1551" s="676"/>
      <c r="V1551" s="677"/>
      <c r="W1551" s="677"/>
      <c r="X1551" s="677"/>
      <c r="Y1551" s="677"/>
      <c r="Z1551" s="677"/>
      <c r="AA1551" s="677"/>
      <c r="AB1551" s="677"/>
      <c r="AC1551" s="678"/>
      <c r="AD1551" s="638"/>
      <c r="AE1551" s="639"/>
      <c r="AF1551" s="640"/>
      <c r="AG1551" s="676"/>
      <c r="AH1551" s="677"/>
      <c r="AI1551" s="677"/>
      <c r="AJ1551" s="677"/>
      <c r="AK1551" s="677"/>
      <c r="AL1551" s="677"/>
      <c r="AM1551" s="677"/>
      <c r="AN1551" s="677"/>
      <c r="AO1551" s="678"/>
    </row>
    <row r="1552" spans="2:41" ht="3.75" hidden="1" customHeight="1">
      <c r="B1552" s="135"/>
      <c r="I1552" s="136"/>
      <c r="J1552" s="135"/>
      <c r="M1552" s="136"/>
      <c r="N1552" s="629"/>
      <c r="O1552" s="630"/>
      <c r="P1552" s="630"/>
      <c r="Q1552" s="632"/>
      <c r="R1552" s="644"/>
      <c r="S1552" s="645"/>
      <c r="T1552" s="645"/>
      <c r="U1552" s="645"/>
      <c r="V1552" s="645"/>
      <c r="W1552" s="645"/>
      <c r="X1552" s="645"/>
      <c r="Y1552" s="645"/>
      <c r="Z1552" s="645"/>
      <c r="AA1552" s="645"/>
      <c r="AB1552" s="645"/>
      <c r="AC1552" s="645"/>
      <c r="AD1552" s="645"/>
      <c r="AE1552" s="645"/>
      <c r="AF1552" s="645"/>
      <c r="AG1552" s="645"/>
      <c r="AH1552" s="645"/>
      <c r="AI1552" s="645"/>
      <c r="AJ1552" s="645"/>
      <c r="AK1552" s="645"/>
      <c r="AL1552" s="645"/>
      <c r="AM1552" s="645"/>
      <c r="AN1552" s="645"/>
      <c r="AO1552" s="646"/>
    </row>
    <row r="1553" spans="2:41" ht="13.35" hidden="1" customHeight="1">
      <c r="B1553" s="135"/>
      <c r="I1553" s="136"/>
      <c r="J1553" s="135"/>
      <c r="M1553" s="136"/>
      <c r="N1553" s="629" t="s">
        <v>111</v>
      </c>
      <c r="O1553" s="630"/>
      <c r="P1553" s="630"/>
      <c r="Q1553" s="632"/>
      <c r="R1553" s="629"/>
      <c r="S1553" s="680"/>
      <c r="T1553" s="681"/>
      <c r="U1553" s="630"/>
      <c r="V1553" s="647"/>
      <c r="W1553" s="630" t="s">
        <v>12</v>
      </c>
      <c r="X1553" s="647"/>
      <c r="Y1553" s="630" t="s">
        <v>11</v>
      </c>
      <c r="Z1553" s="647"/>
      <c r="AA1553" s="630" t="s">
        <v>364</v>
      </c>
      <c r="AB1553" s="630"/>
      <c r="AC1553" s="630"/>
      <c r="AD1553" s="630"/>
      <c r="AE1553" s="630"/>
      <c r="AF1553" s="630"/>
      <c r="AG1553" s="630"/>
      <c r="AH1553" s="630"/>
      <c r="AI1553" s="630"/>
      <c r="AJ1553" s="630"/>
      <c r="AK1553" s="630"/>
      <c r="AL1553" s="630"/>
      <c r="AM1553" s="630"/>
      <c r="AN1553" s="630"/>
      <c r="AO1553" s="632"/>
    </row>
    <row r="1554" spans="2:41" ht="3.75" hidden="1" customHeight="1">
      <c r="B1554" s="135"/>
      <c r="I1554" s="136"/>
      <c r="J1554" s="135"/>
      <c r="M1554" s="136"/>
      <c r="N1554" s="629"/>
      <c r="O1554" s="630"/>
      <c r="P1554" s="630"/>
      <c r="Q1554" s="632"/>
      <c r="R1554" s="629"/>
      <c r="S1554" s="630"/>
      <c r="T1554" s="630"/>
      <c r="U1554" s="630"/>
      <c r="V1554" s="630"/>
      <c r="W1554" s="630"/>
      <c r="X1554" s="630"/>
      <c r="Y1554" s="630"/>
      <c r="Z1554" s="630"/>
      <c r="AA1554" s="630"/>
      <c r="AB1554" s="630"/>
      <c r="AC1554" s="630"/>
      <c r="AD1554" s="630"/>
      <c r="AE1554" s="630"/>
      <c r="AF1554" s="630"/>
      <c r="AG1554" s="630"/>
      <c r="AH1554" s="630"/>
      <c r="AI1554" s="630"/>
      <c r="AJ1554" s="630"/>
      <c r="AK1554" s="630"/>
      <c r="AL1554" s="630"/>
      <c r="AM1554" s="630"/>
      <c r="AN1554" s="630"/>
      <c r="AO1554" s="632"/>
    </row>
    <row r="1555" spans="2:41" ht="3.75" hidden="1" customHeight="1">
      <c r="B1555" s="135"/>
      <c r="I1555" s="136"/>
      <c r="J1555" s="135"/>
      <c r="M1555" s="136"/>
      <c r="N1555" s="644"/>
      <c r="O1555" s="645"/>
      <c r="P1555" s="645"/>
      <c r="Q1555" s="645"/>
      <c r="R1555" s="713"/>
      <c r="S1555" s="716"/>
      <c r="T1555" s="645"/>
      <c r="U1555" s="698"/>
      <c r="V1555" s="644"/>
      <c r="W1555" s="645"/>
      <c r="X1555" s="645"/>
      <c r="Y1555" s="645"/>
      <c r="Z1555" s="645"/>
      <c r="AA1555" s="645"/>
      <c r="AB1555" s="645"/>
      <c r="AC1555" s="645"/>
      <c r="AD1555" s="645"/>
      <c r="AE1555" s="645"/>
      <c r="AF1555" s="645"/>
      <c r="AG1555" s="645"/>
      <c r="AH1555" s="649"/>
      <c r="AI1555" s="649"/>
      <c r="AJ1555" s="645"/>
      <c r="AK1555" s="651"/>
      <c r="AL1555" s="645"/>
      <c r="AM1555" s="645"/>
      <c r="AN1555" s="645"/>
      <c r="AO1555" s="646"/>
    </row>
    <row r="1556" spans="2:41" ht="13.35" hidden="1" customHeight="1">
      <c r="B1556" s="135"/>
      <c r="I1556" s="136"/>
      <c r="J1556" s="135"/>
      <c r="M1556" s="136"/>
      <c r="N1556" s="629" t="s">
        <v>30</v>
      </c>
      <c r="O1556" s="630"/>
      <c r="P1556" s="630"/>
      <c r="Q1556" s="630"/>
      <c r="R1556" s="714"/>
      <c r="S1556" s="717"/>
      <c r="T1556" s="630" t="s">
        <v>388</v>
      </c>
      <c r="U1556" s="701"/>
      <c r="V1556" s="629" t="s">
        <v>112</v>
      </c>
      <c r="W1556" s="630"/>
      <c r="X1556" s="630"/>
      <c r="Y1556" s="630"/>
      <c r="Z1556" s="630"/>
      <c r="AA1556" s="630"/>
      <c r="AB1556" s="630"/>
      <c r="AC1556" s="630"/>
      <c r="AD1556" s="630"/>
      <c r="AE1556" s="630"/>
      <c r="AF1556" s="630"/>
      <c r="AG1556" s="630"/>
      <c r="AH1556" s="636"/>
      <c r="AI1556" s="636"/>
      <c r="AJ1556" s="630"/>
      <c r="AK1556" s="654"/>
      <c r="AL1556" s="630"/>
      <c r="AM1556" s="630"/>
      <c r="AN1556" s="630"/>
      <c r="AO1556" s="632"/>
    </row>
    <row r="1557" spans="2:41" ht="3.75" hidden="1" customHeight="1">
      <c r="B1557" s="135"/>
      <c r="I1557" s="136"/>
      <c r="J1557" s="135"/>
      <c r="M1557" s="136"/>
      <c r="N1557" s="629"/>
      <c r="O1557" s="630"/>
      <c r="P1557" s="630"/>
      <c r="Q1557" s="630"/>
      <c r="R1557" s="715"/>
      <c r="S1557" s="718"/>
      <c r="T1557" s="639"/>
      <c r="U1557" s="704"/>
      <c r="V1557" s="638"/>
      <c r="W1557" s="639"/>
      <c r="X1557" s="639"/>
      <c r="Y1557" s="639"/>
      <c r="Z1557" s="639"/>
      <c r="AA1557" s="639"/>
      <c r="AB1557" s="639"/>
      <c r="AC1557" s="639"/>
      <c r="AD1557" s="639"/>
      <c r="AE1557" s="639"/>
      <c r="AF1557" s="639"/>
      <c r="AG1557" s="639"/>
      <c r="AH1557" s="642"/>
      <c r="AI1557" s="642"/>
      <c r="AJ1557" s="639"/>
      <c r="AK1557" s="657"/>
      <c r="AL1557" s="639"/>
      <c r="AM1557" s="639"/>
      <c r="AN1557" s="639"/>
      <c r="AO1557" s="640"/>
    </row>
    <row r="1558" spans="2:41" ht="3.75" hidden="1" customHeight="1">
      <c r="B1558" s="135"/>
      <c r="I1558" s="136"/>
      <c r="J1558" s="135"/>
      <c r="M1558" s="136"/>
      <c r="N1558" s="644"/>
      <c r="O1558" s="645"/>
      <c r="P1558" s="645"/>
      <c r="Q1558" s="646"/>
      <c r="R1558" s="670"/>
      <c r="S1558" s="671"/>
      <c r="T1558" s="671"/>
      <c r="U1558" s="672"/>
      <c r="V1558" s="673"/>
      <c r="W1558" s="675"/>
      <c r="X1558" s="679"/>
      <c r="Y1558" s="671"/>
      <c r="Z1558" s="671"/>
      <c r="AA1558" s="672"/>
      <c r="AB1558" s="630"/>
      <c r="AC1558" s="630"/>
      <c r="AD1558" s="630"/>
      <c r="AE1558" s="630"/>
      <c r="AF1558" s="630"/>
      <c r="AG1558" s="630"/>
      <c r="AH1558" s="630"/>
      <c r="AI1558" s="645"/>
      <c r="AJ1558" s="630"/>
      <c r="AK1558" s="630"/>
      <c r="AL1558" s="630"/>
      <c r="AM1558" s="630"/>
      <c r="AN1558" s="630"/>
      <c r="AO1558" s="632"/>
    </row>
    <row r="1559" spans="2:41" ht="13.35" hidden="1" customHeight="1">
      <c r="B1559" s="135"/>
      <c r="I1559" s="136"/>
      <c r="J1559" s="135"/>
      <c r="M1559" s="136"/>
      <c r="N1559" s="629" t="s">
        <v>114</v>
      </c>
      <c r="O1559" s="630"/>
      <c r="P1559" s="630"/>
      <c r="Q1559" s="632"/>
      <c r="R1559" s="673"/>
      <c r="S1559" s="674"/>
      <c r="T1559" s="674"/>
      <c r="U1559" s="675"/>
      <c r="V1559" s="673"/>
      <c r="W1559" s="675"/>
      <c r="X1559" s="673"/>
      <c r="Y1559" s="674"/>
      <c r="Z1559" s="674"/>
      <c r="AA1559" s="675"/>
      <c r="AB1559" s="668" t="s">
        <v>171</v>
      </c>
      <c r="AC1559" s="630"/>
      <c r="AD1559" s="630"/>
      <c r="AE1559" s="630"/>
      <c r="AF1559" s="630"/>
      <c r="AG1559" s="630"/>
      <c r="AH1559" s="630"/>
      <c r="AI1559" s="630"/>
      <c r="AJ1559" s="630"/>
      <c r="AK1559" s="630"/>
      <c r="AL1559" s="630"/>
      <c r="AM1559" s="630"/>
      <c r="AN1559" s="630"/>
      <c r="AO1559" s="632"/>
    </row>
    <row r="1560" spans="2:41" ht="3.75" hidden="1" customHeight="1">
      <c r="B1560" s="135"/>
      <c r="I1560" s="136"/>
      <c r="J1560" s="135"/>
      <c r="M1560" s="136"/>
      <c r="N1560" s="629"/>
      <c r="O1560" s="630"/>
      <c r="P1560" s="630"/>
      <c r="Q1560" s="632"/>
      <c r="R1560" s="676"/>
      <c r="S1560" s="677"/>
      <c r="T1560" s="677"/>
      <c r="U1560" s="678"/>
      <c r="V1560" s="676"/>
      <c r="W1560" s="678"/>
      <c r="X1560" s="676"/>
      <c r="Y1560" s="677"/>
      <c r="Z1560" s="677"/>
      <c r="AA1560" s="678"/>
      <c r="AB1560" s="639"/>
      <c r="AC1560" s="639"/>
      <c r="AD1560" s="639"/>
      <c r="AE1560" s="639"/>
      <c r="AF1560" s="639"/>
      <c r="AG1560" s="639"/>
      <c r="AH1560" s="639"/>
      <c r="AI1560" s="639"/>
      <c r="AJ1560" s="639"/>
      <c r="AK1560" s="639"/>
      <c r="AL1560" s="639"/>
      <c r="AM1560" s="639"/>
      <c r="AN1560" s="639"/>
      <c r="AO1560" s="640"/>
    </row>
    <row r="1561" spans="2:41" ht="3.75" hidden="1" customHeight="1">
      <c r="B1561" s="135"/>
      <c r="I1561" s="136"/>
      <c r="J1561" s="135"/>
      <c r="M1561" s="136"/>
      <c r="N1561" s="644"/>
      <c r="O1561" s="645"/>
      <c r="P1561" s="645"/>
      <c r="Q1561" s="645"/>
      <c r="R1561" s="644"/>
      <c r="S1561" s="645"/>
      <c r="T1561" s="645"/>
      <c r="U1561" s="645"/>
      <c r="V1561" s="645"/>
      <c r="W1561" s="645"/>
      <c r="X1561" s="645"/>
      <c r="Y1561" s="645"/>
      <c r="Z1561" s="645"/>
      <c r="AA1561" s="646"/>
      <c r="AB1561" s="644"/>
      <c r="AC1561" s="630"/>
      <c r="AD1561" s="630"/>
      <c r="AE1561" s="630"/>
      <c r="AF1561" s="630"/>
      <c r="AG1561" s="630"/>
      <c r="AH1561" s="630"/>
      <c r="AI1561" s="632"/>
      <c r="AJ1561" s="644"/>
      <c r="AK1561" s="645"/>
      <c r="AL1561" s="645"/>
      <c r="AM1561" s="645"/>
      <c r="AN1561" s="645"/>
      <c r="AO1561" s="646"/>
    </row>
    <row r="1562" spans="2:41" ht="13.35" hidden="1" customHeight="1">
      <c r="B1562" s="135"/>
      <c r="I1562" s="136"/>
      <c r="J1562" s="135"/>
      <c r="M1562" s="136"/>
      <c r="N1562" s="629" t="s">
        <v>115</v>
      </c>
      <c r="O1562" s="630"/>
      <c r="P1562" s="630"/>
      <c r="Q1562" s="630"/>
      <c r="R1562" s="629"/>
      <c r="S1562" s="680"/>
      <c r="T1562" s="681"/>
      <c r="U1562" s="630"/>
      <c r="V1562" s="647"/>
      <c r="W1562" s="630" t="s">
        <v>12</v>
      </c>
      <c r="X1562" s="647"/>
      <c r="Y1562" s="630" t="s">
        <v>11</v>
      </c>
      <c r="Z1562" s="647"/>
      <c r="AA1562" s="630" t="s">
        <v>364</v>
      </c>
      <c r="AB1562" s="629" t="s">
        <v>170</v>
      </c>
      <c r="AC1562" s="630"/>
      <c r="AD1562" s="630"/>
      <c r="AE1562" s="630"/>
      <c r="AF1562" s="630"/>
      <c r="AG1562" s="630"/>
      <c r="AH1562" s="630"/>
      <c r="AI1562" s="632"/>
      <c r="AJ1562" s="629"/>
      <c r="AK1562" s="680"/>
      <c r="AL1562" s="682"/>
      <c r="AM1562" s="682"/>
      <c r="AN1562" s="682"/>
      <c r="AO1562" s="681"/>
    </row>
    <row r="1563" spans="2:41" ht="3.75" hidden="1" customHeight="1">
      <c r="B1563" s="135"/>
      <c r="I1563" s="136"/>
      <c r="J1563" s="135"/>
      <c r="M1563" s="136"/>
      <c r="N1563" s="629"/>
      <c r="O1563" s="630"/>
      <c r="P1563" s="630"/>
      <c r="Q1563" s="630"/>
      <c r="R1563" s="638"/>
      <c r="S1563" s="639"/>
      <c r="T1563" s="639"/>
      <c r="U1563" s="639"/>
      <c r="V1563" s="639"/>
      <c r="W1563" s="639"/>
      <c r="X1563" s="639"/>
      <c r="Y1563" s="639"/>
      <c r="Z1563" s="639"/>
      <c r="AA1563" s="640"/>
      <c r="AB1563" s="638"/>
      <c r="AC1563" s="639"/>
      <c r="AD1563" s="639"/>
      <c r="AE1563" s="639"/>
      <c r="AF1563" s="639"/>
      <c r="AG1563" s="639"/>
      <c r="AH1563" s="639"/>
      <c r="AI1563" s="640"/>
      <c r="AJ1563" s="638"/>
      <c r="AK1563" s="639"/>
      <c r="AL1563" s="639"/>
      <c r="AM1563" s="639"/>
      <c r="AN1563" s="639"/>
      <c r="AO1563" s="640"/>
    </row>
    <row r="1564" spans="2:41" ht="3.75" customHeight="1">
      <c r="B1564" s="135"/>
      <c r="I1564" s="136"/>
      <c r="J1564" s="135"/>
      <c r="M1564" s="136"/>
      <c r="N1564" s="130"/>
      <c r="O1564" s="131"/>
      <c r="P1564" s="131"/>
      <c r="Q1564" s="132"/>
      <c r="R1564" s="683" t="str" cm="1">
        <f t="array" ref="R1564">IF(新_変更_3!AL607&lt;&gt;"",AND(新_変更_3!J606:AB612=新_変更_3!AL606:BD612),"")</f>
        <v/>
      </c>
      <c r="S1564" s="684"/>
      <c r="T1564" s="684"/>
      <c r="U1564" s="684"/>
      <c r="V1564" s="684"/>
      <c r="W1564" s="684"/>
      <c r="X1564" s="684"/>
      <c r="Y1564" s="684"/>
      <c r="Z1564" s="684"/>
      <c r="AA1564" s="684"/>
      <c r="AB1564" s="684"/>
      <c r="AC1564" s="684"/>
      <c r="AD1564" s="684"/>
      <c r="AE1564" s="684"/>
      <c r="AF1564" s="684"/>
      <c r="AG1564" s="684"/>
      <c r="AH1564" s="684"/>
      <c r="AI1564" s="684"/>
      <c r="AJ1564" s="684"/>
      <c r="AK1564" s="684"/>
      <c r="AL1564" s="684"/>
      <c r="AM1564" s="684"/>
      <c r="AN1564" s="684"/>
      <c r="AO1564" s="685"/>
    </row>
    <row r="1565" spans="2:41" ht="13.35" customHeight="1">
      <c r="B1565" s="135"/>
      <c r="I1565" s="136"/>
      <c r="J1565" s="135"/>
      <c r="M1565" s="136"/>
      <c r="N1565" s="135" t="s">
        <v>32</v>
      </c>
      <c r="Q1565" s="136"/>
      <c r="R1565" s="686"/>
      <c r="S1565" s="687"/>
      <c r="T1565" s="687"/>
      <c r="U1565" s="687"/>
      <c r="V1565" s="687"/>
      <c r="W1565" s="687"/>
      <c r="X1565" s="687"/>
      <c r="Y1565" s="687"/>
      <c r="Z1565" s="687"/>
      <c r="AA1565" s="687"/>
      <c r="AB1565" s="687"/>
      <c r="AC1565" s="687"/>
      <c r="AD1565" s="687"/>
      <c r="AE1565" s="687"/>
      <c r="AF1565" s="687"/>
      <c r="AG1565" s="687"/>
      <c r="AH1565" s="687"/>
      <c r="AI1565" s="687"/>
      <c r="AJ1565" s="687"/>
      <c r="AK1565" s="687"/>
      <c r="AL1565" s="687"/>
      <c r="AM1565" s="687"/>
      <c r="AN1565" s="687"/>
      <c r="AO1565" s="688"/>
    </row>
    <row r="1566" spans="2:41" ht="3.75" customHeight="1">
      <c r="B1566" s="135"/>
      <c r="I1566" s="136"/>
      <c r="J1566" s="135"/>
      <c r="M1566" s="136"/>
      <c r="N1566" s="140"/>
      <c r="O1566" s="141"/>
      <c r="P1566" s="141"/>
      <c r="Q1566" s="142"/>
      <c r="R1566" s="689"/>
      <c r="S1566" s="690"/>
      <c r="T1566" s="690"/>
      <c r="U1566" s="690"/>
      <c r="V1566" s="690"/>
      <c r="W1566" s="690"/>
      <c r="X1566" s="690"/>
      <c r="Y1566" s="690"/>
      <c r="Z1566" s="690"/>
      <c r="AA1566" s="690"/>
      <c r="AB1566" s="690"/>
      <c r="AC1566" s="690"/>
      <c r="AD1566" s="690"/>
      <c r="AE1566" s="690"/>
      <c r="AF1566" s="690"/>
      <c r="AG1566" s="690"/>
      <c r="AH1566" s="690"/>
      <c r="AI1566" s="690"/>
      <c r="AJ1566" s="690"/>
      <c r="AK1566" s="690"/>
      <c r="AL1566" s="690"/>
      <c r="AM1566" s="690"/>
      <c r="AN1566" s="690"/>
      <c r="AO1566" s="691"/>
    </row>
    <row r="1567" spans="2:41" ht="3.75" customHeight="1">
      <c r="B1567" s="135"/>
      <c r="I1567" s="136"/>
      <c r="J1567" s="130"/>
      <c r="K1567" s="131"/>
      <c r="L1567" s="131"/>
      <c r="M1567" s="132"/>
      <c r="N1567" s="130"/>
      <c r="O1567" s="131"/>
      <c r="P1567" s="131"/>
      <c r="Q1567" s="132"/>
      <c r="R1567" s="130"/>
      <c r="S1567" s="131"/>
      <c r="T1567" s="131"/>
      <c r="U1567" s="131"/>
      <c r="V1567" s="131"/>
      <c r="W1567" s="131"/>
      <c r="X1567" s="131"/>
      <c r="Y1567" s="131"/>
      <c r="Z1567" s="131"/>
      <c r="AA1567" s="132"/>
      <c r="AB1567" s="130"/>
      <c r="AC1567" s="131"/>
      <c r="AD1567" s="131"/>
      <c r="AE1567" s="132"/>
      <c r="AF1567" s="131"/>
      <c r="AG1567" s="131"/>
      <c r="AH1567" s="131"/>
      <c r="AI1567" s="131"/>
      <c r="AJ1567" s="131"/>
      <c r="AK1567" s="131"/>
      <c r="AL1567" s="131"/>
      <c r="AM1567" s="131"/>
      <c r="AN1567" s="131"/>
      <c r="AO1567" s="132"/>
    </row>
    <row r="1568" spans="2:41" ht="13.35" customHeight="1">
      <c r="B1568" s="135"/>
      <c r="I1568" s="136"/>
      <c r="J1568" s="135" t="s">
        <v>4028</v>
      </c>
      <c r="M1568" s="136"/>
      <c r="N1568" s="135" t="s">
        <v>27</v>
      </c>
      <c r="Q1568" s="136"/>
      <c r="R1568" s="135"/>
      <c r="S1568" s="692"/>
      <c r="T1568" s="693"/>
      <c r="U1568" s="693"/>
      <c r="V1568" s="693"/>
      <c r="W1568" s="693"/>
      <c r="X1568" s="693"/>
      <c r="Y1568" s="693"/>
      <c r="Z1568" s="693"/>
      <c r="AA1568" s="694"/>
      <c r="AB1568" s="135" t="s">
        <v>28</v>
      </c>
      <c r="AE1568" s="136"/>
      <c r="AF1568" s="135"/>
      <c r="AG1568" s="695"/>
      <c r="AH1568" s="693"/>
      <c r="AI1568" s="693"/>
      <c r="AJ1568" s="693"/>
      <c r="AK1568" s="693"/>
      <c r="AL1568" s="693"/>
      <c r="AM1568" s="693"/>
      <c r="AN1568" s="693"/>
      <c r="AO1568" s="694"/>
    </row>
    <row r="1569" spans="2:41" ht="3.75" customHeight="1">
      <c r="B1569" s="135"/>
      <c r="I1569" s="136"/>
      <c r="J1569" s="135"/>
      <c r="M1569" s="136"/>
      <c r="N1569" s="140"/>
      <c r="O1569" s="141"/>
      <c r="P1569" s="141"/>
      <c r="Q1569" s="142"/>
      <c r="R1569" s="140"/>
      <c r="S1569" s="141"/>
      <c r="T1569" s="141"/>
      <c r="U1569" s="141"/>
      <c r="V1569" s="141"/>
      <c r="W1569" s="141"/>
      <c r="X1569" s="141"/>
      <c r="Y1569" s="141"/>
      <c r="Z1569" s="141"/>
      <c r="AA1569" s="142"/>
      <c r="AB1569" s="140"/>
      <c r="AC1569" s="141"/>
      <c r="AD1569" s="141"/>
      <c r="AE1569" s="142"/>
      <c r="AF1569" s="141"/>
      <c r="AG1569" s="141"/>
      <c r="AH1569" s="141"/>
      <c r="AI1569" s="141"/>
      <c r="AJ1569" s="141"/>
      <c r="AK1569" s="141"/>
      <c r="AL1569" s="141"/>
      <c r="AM1569" s="141"/>
      <c r="AN1569" s="141"/>
      <c r="AO1569" s="142"/>
    </row>
    <row r="1570" spans="2:41" ht="3.75" customHeight="1">
      <c r="B1570" s="135"/>
      <c r="I1570" s="136"/>
      <c r="J1570" s="135"/>
      <c r="M1570" s="136"/>
      <c r="N1570" s="130"/>
      <c r="O1570" s="131"/>
      <c r="P1570" s="131"/>
      <c r="Q1570" s="132"/>
      <c r="R1570" s="130"/>
      <c r="S1570" s="131"/>
      <c r="T1570" s="131"/>
      <c r="U1570" s="131"/>
      <c r="V1570" s="131"/>
      <c r="W1570" s="131"/>
      <c r="X1570" s="131"/>
      <c r="Y1570" s="131"/>
      <c r="Z1570" s="131"/>
      <c r="AA1570" s="132"/>
      <c r="AB1570" s="130"/>
      <c r="AC1570" s="131"/>
      <c r="AD1570" s="131"/>
      <c r="AE1570" s="132"/>
      <c r="AF1570" s="130"/>
      <c r="AG1570" s="131"/>
      <c r="AH1570" s="131"/>
      <c r="AI1570" s="131"/>
      <c r="AJ1570" s="131"/>
      <c r="AK1570" s="131"/>
      <c r="AL1570" s="131"/>
      <c r="AM1570" s="131"/>
      <c r="AN1570" s="131"/>
      <c r="AO1570" s="132"/>
    </row>
    <row r="1571" spans="2:41" ht="13.35" customHeight="1">
      <c r="B1571" s="135"/>
      <c r="I1571" s="136"/>
      <c r="J1571" s="135"/>
      <c r="M1571" s="136"/>
      <c r="N1571" s="135" t="s">
        <v>3990</v>
      </c>
      <c r="Q1571" s="136"/>
      <c r="R1571" s="135"/>
      <c r="S1571" s="696"/>
      <c r="T1571" s="694"/>
      <c r="V1571" s="146"/>
      <c r="W1571" s="124" t="s">
        <v>12</v>
      </c>
      <c r="X1571" s="146"/>
      <c r="Y1571" s="124" t="s">
        <v>11</v>
      </c>
      <c r="Z1571" s="146"/>
      <c r="AA1571" s="136" t="s">
        <v>364</v>
      </c>
      <c r="AB1571" s="135" t="s">
        <v>66</v>
      </c>
      <c r="AE1571" s="136"/>
      <c r="AF1571" s="135"/>
      <c r="AG1571" s="696"/>
      <c r="AH1571" s="694"/>
      <c r="AJ1571" s="146"/>
      <c r="AK1571" s="124" t="s">
        <v>12</v>
      </c>
      <c r="AL1571" s="146"/>
      <c r="AM1571" s="124" t="s">
        <v>11</v>
      </c>
      <c r="AN1571" s="146"/>
      <c r="AO1571" s="136" t="s">
        <v>364</v>
      </c>
    </row>
    <row r="1572" spans="2:41" ht="3.75" customHeight="1">
      <c r="B1572" s="135"/>
      <c r="I1572" s="136"/>
      <c r="J1572" s="135"/>
      <c r="M1572" s="136"/>
      <c r="N1572" s="140"/>
      <c r="O1572" s="141"/>
      <c r="P1572" s="141"/>
      <c r="Q1572" s="142"/>
      <c r="R1572" s="140"/>
      <c r="S1572" s="141"/>
      <c r="T1572" s="141"/>
      <c r="U1572" s="141"/>
      <c r="V1572" s="141"/>
      <c r="W1572" s="141"/>
      <c r="X1572" s="141"/>
      <c r="Y1572" s="141"/>
      <c r="Z1572" s="141"/>
      <c r="AA1572" s="142"/>
      <c r="AB1572" s="140"/>
      <c r="AC1572" s="141"/>
      <c r="AD1572" s="141"/>
      <c r="AE1572" s="142"/>
      <c r="AF1572" s="140"/>
      <c r="AG1572" s="141"/>
      <c r="AH1572" s="141"/>
      <c r="AI1572" s="141"/>
      <c r="AJ1572" s="141"/>
      <c r="AK1572" s="141"/>
      <c r="AL1572" s="141"/>
      <c r="AM1572" s="141"/>
      <c r="AN1572" s="141"/>
      <c r="AO1572" s="142"/>
    </row>
    <row r="1573" spans="2:41" ht="3.75" customHeight="1">
      <c r="B1573" s="135"/>
      <c r="I1573" s="136"/>
      <c r="J1573" s="135"/>
      <c r="M1573" s="136"/>
      <c r="N1573" s="130"/>
      <c r="O1573" s="131"/>
      <c r="P1573" s="131"/>
      <c r="Q1573" s="132"/>
      <c r="R1573" s="697">
        <f>新_変更_3!J622</f>
        <v>0</v>
      </c>
      <c r="S1573" s="684"/>
      <c r="T1573" s="684"/>
      <c r="U1573" s="684"/>
      <c r="V1573" s="684"/>
      <c r="W1573" s="684"/>
      <c r="X1573" s="684"/>
      <c r="Y1573" s="684"/>
      <c r="Z1573" s="684"/>
      <c r="AA1573" s="684"/>
      <c r="AB1573" s="684"/>
      <c r="AC1573" s="684"/>
      <c r="AD1573" s="684"/>
      <c r="AE1573" s="684"/>
      <c r="AF1573" s="684"/>
      <c r="AG1573" s="684"/>
      <c r="AH1573" s="684"/>
      <c r="AI1573" s="684"/>
      <c r="AJ1573" s="685"/>
      <c r="AK1573" s="131"/>
      <c r="AL1573" s="131"/>
      <c r="AM1573" s="131"/>
      <c r="AN1573" s="131"/>
      <c r="AO1573" s="132"/>
    </row>
    <row r="1574" spans="2:41" ht="13.35" customHeight="1">
      <c r="B1574" s="135"/>
      <c r="I1574" s="136"/>
      <c r="J1574" s="135"/>
      <c r="M1574" s="136"/>
      <c r="N1574" s="135" t="s">
        <v>8</v>
      </c>
      <c r="Q1574" s="136"/>
      <c r="R1574" s="686"/>
      <c r="S1574" s="687"/>
      <c r="T1574" s="687"/>
      <c r="U1574" s="687"/>
      <c r="V1574" s="687"/>
      <c r="W1574" s="687"/>
      <c r="X1574" s="687"/>
      <c r="Y1574" s="687"/>
      <c r="Z1574" s="687"/>
      <c r="AA1574" s="687"/>
      <c r="AB1574" s="687"/>
      <c r="AC1574" s="687"/>
      <c r="AD1574" s="687"/>
      <c r="AE1574" s="687"/>
      <c r="AF1574" s="687"/>
      <c r="AG1574" s="687"/>
      <c r="AH1574" s="687"/>
      <c r="AI1574" s="687"/>
      <c r="AJ1574" s="688"/>
      <c r="AL1574" s="147" t="s">
        <v>13</v>
      </c>
      <c r="AM1574" s="124" t="s">
        <v>29</v>
      </c>
      <c r="AO1574" s="136"/>
    </row>
    <row r="1575" spans="2:41" ht="3.75" customHeight="1">
      <c r="B1575" s="135"/>
      <c r="I1575" s="136"/>
      <c r="J1575" s="135"/>
      <c r="M1575" s="136"/>
      <c r="N1575" s="140"/>
      <c r="O1575" s="141"/>
      <c r="P1575" s="141"/>
      <c r="Q1575" s="142"/>
      <c r="R1575" s="689"/>
      <c r="S1575" s="690"/>
      <c r="T1575" s="690"/>
      <c r="U1575" s="690"/>
      <c r="V1575" s="690"/>
      <c r="W1575" s="690"/>
      <c r="X1575" s="690"/>
      <c r="Y1575" s="690"/>
      <c r="Z1575" s="690"/>
      <c r="AA1575" s="690"/>
      <c r="AB1575" s="690"/>
      <c r="AC1575" s="690"/>
      <c r="AD1575" s="690"/>
      <c r="AE1575" s="690"/>
      <c r="AF1575" s="690"/>
      <c r="AG1575" s="690"/>
      <c r="AH1575" s="690"/>
      <c r="AI1575" s="690"/>
      <c r="AJ1575" s="691"/>
      <c r="AK1575" s="141"/>
      <c r="AL1575" s="141"/>
      <c r="AM1575" s="141"/>
      <c r="AN1575" s="141"/>
      <c r="AO1575" s="142"/>
    </row>
    <row r="1576" spans="2:41" ht="3.75" hidden="1" customHeight="1">
      <c r="B1576" s="135"/>
      <c r="I1576" s="136"/>
      <c r="J1576" s="135"/>
      <c r="M1576" s="136"/>
      <c r="N1576" s="644"/>
      <c r="O1576" s="645"/>
      <c r="P1576" s="645"/>
      <c r="Q1576" s="646"/>
      <c r="R1576" s="679"/>
      <c r="S1576" s="671"/>
      <c r="T1576" s="671"/>
      <c r="U1576" s="671"/>
      <c r="V1576" s="671"/>
      <c r="W1576" s="671"/>
      <c r="X1576" s="671"/>
      <c r="Y1576" s="671"/>
      <c r="Z1576" s="671"/>
      <c r="AA1576" s="671"/>
      <c r="AB1576" s="671"/>
      <c r="AC1576" s="671"/>
      <c r="AD1576" s="671"/>
      <c r="AE1576" s="671"/>
      <c r="AF1576" s="671"/>
      <c r="AG1576" s="671"/>
      <c r="AH1576" s="671"/>
      <c r="AI1576" s="671"/>
      <c r="AJ1576" s="671"/>
      <c r="AK1576" s="671"/>
      <c r="AL1576" s="671"/>
      <c r="AM1576" s="671"/>
      <c r="AN1576" s="671"/>
      <c r="AO1576" s="672"/>
    </row>
    <row r="1577" spans="2:41" ht="13.35" hidden="1" customHeight="1">
      <c r="B1577" s="135"/>
      <c r="I1577" s="136"/>
      <c r="J1577" s="135"/>
      <c r="M1577" s="136"/>
      <c r="N1577" s="629" t="s">
        <v>61</v>
      </c>
      <c r="O1577" s="630"/>
      <c r="P1577" s="630"/>
      <c r="Q1577" s="632"/>
      <c r="R1577" s="673"/>
      <c r="S1577" s="674"/>
      <c r="T1577" s="674"/>
      <c r="U1577" s="674"/>
      <c r="V1577" s="674"/>
      <c r="W1577" s="674"/>
      <c r="X1577" s="674"/>
      <c r="Y1577" s="674"/>
      <c r="Z1577" s="674"/>
      <c r="AA1577" s="674"/>
      <c r="AB1577" s="674"/>
      <c r="AC1577" s="674"/>
      <c r="AD1577" s="674"/>
      <c r="AE1577" s="674"/>
      <c r="AF1577" s="674"/>
      <c r="AG1577" s="674"/>
      <c r="AH1577" s="674"/>
      <c r="AI1577" s="674"/>
      <c r="AJ1577" s="674"/>
      <c r="AK1577" s="674"/>
      <c r="AL1577" s="674"/>
      <c r="AM1577" s="674"/>
      <c r="AN1577" s="674"/>
      <c r="AO1577" s="675"/>
    </row>
    <row r="1578" spans="2:41" ht="3.75" hidden="1" customHeight="1">
      <c r="B1578" s="135"/>
      <c r="I1578" s="136"/>
      <c r="J1578" s="135"/>
      <c r="M1578" s="136"/>
      <c r="N1578" s="629"/>
      <c r="O1578" s="630"/>
      <c r="P1578" s="630"/>
      <c r="Q1578" s="632"/>
      <c r="R1578" s="676"/>
      <c r="S1578" s="677"/>
      <c r="T1578" s="677"/>
      <c r="U1578" s="677"/>
      <c r="V1578" s="677"/>
      <c r="W1578" s="677"/>
      <c r="X1578" s="677"/>
      <c r="Y1578" s="677"/>
      <c r="Z1578" s="677"/>
      <c r="AA1578" s="677"/>
      <c r="AB1578" s="677"/>
      <c r="AC1578" s="677"/>
      <c r="AD1578" s="677"/>
      <c r="AE1578" s="677"/>
      <c r="AF1578" s="677"/>
      <c r="AG1578" s="677"/>
      <c r="AH1578" s="677"/>
      <c r="AI1578" s="677"/>
      <c r="AJ1578" s="677"/>
      <c r="AK1578" s="677"/>
      <c r="AL1578" s="677"/>
      <c r="AM1578" s="677"/>
      <c r="AN1578" s="677"/>
      <c r="AO1578" s="678"/>
    </row>
    <row r="1579" spans="2:41" ht="3.75" hidden="1" customHeight="1">
      <c r="B1579" s="135"/>
      <c r="I1579" s="136"/>
      <c r="J1579" s="135"/>
      <c r="N1579" s="644"/>
      <c r="O1579" s="645"/>
      <c r="P1579" s="645"/>
      <c r="Q1579" s="646"/>
      <c r="R1579" s="630"/>
      <c r="S1579" s="630"/>
      <c r="T1579" s="630"/>
      <c r="U1579" s="698"/>
      <c r="V1579" s="699"/>
      <c r="W1579" s="699"/>
      <c r="X1579" s="700"/>
      <c r="Y1579" s="645"/>
      <c r="Z1579" s="707"/>
      <c r="AA1579" s="699"/>
      <c r="AB1579" s="699"/>
      <c r="AC1579" s="708"/>
      <c r="AD1579" s="630"/>
      <c r="AE1579" s="630"/>
      <c r="AF1579" s="630"/>
      <c r="AG1579" s="679"/>
      <c r="AH1579" s="671"/>
      <c r="AI1579" s="671"/>
      <c r="AJ1579" s="671"/>
      <c r="AK1579" s="671"/>
      <c r="AL1579" s="671"/>
      <c r="AM1579" s="671"/>
      <c r="AN1579" s="671"/>
      <c r="AO1579" s="672"/>
    </row>
    <row r="1580" spans="2:41" ht="13.35" hidden="1" customHeight="1">
      <c r="B1580" s="135"/>
      <c r="I1580" s="136"/>
      <c r="J1580" s="135"/>
      <c r="N1580" s="629"/>
      <c r="O1580" s="630"/>
      <c r="P1580" s="630"/>
      <c r="Q1580" s="632"/>
      <c r="R1580" s="630" t="s">
        <v>15</v>
      </c>
      <c r="S1580" s="630"/>
      <c r="T1580" s="630"/>
      <c r="U1580" s="701"/>
      <c r="V1580" s="702"/>
      <c r="W1580" s="702"/>
      <c r="X1580" s="703"/>
      <c r="Y1580" s="662" t="s">
        <v>359</v>
      </c>
      <c r="Z1580" s="709"/>
      <c r="AA1580" s="702"/>
      <c r="AB1580" s="702"/>
      <c r="AC1580" s="710"/>
      <c r="AD1580" s="630" t="s">
        <v>56</v>
      </c>
      <c r="AE1580" s="630"/>
      <c r="AF1580" s="630"/>
      <c r="AG1580" s="673"/>
      <c r="AH1580" s="674"/>
      <c r="AI1580" s="674"/>
      <c r="AJ1580" s="674"/>
      <c r="AK1580" s="674"/>
      <c r="AL1580" s="674"/>
      <c r="AM1580" s="674"/>
      <c r="AN1580" s="674"/>
      <c r="AO1580" s="675"/>
    </row>
    <row r="1581" spans="2:41" ht="3.75" hidden="1" customHeight="1">
      <c r="B1581" s="135"/>
      <c r="I1581" s="136"/>
      <c r="J1581" s="135"/>
      <c r="N1581" s="629"/>
      <c r="O1581" s="630"/>
      <c r="P1581" s="630"/>
      <c r="Q1581" s="632"/>
      <c r="R1581" s="639"/>
      <c r="S1581" s="639"/>
      <c r="T1581" s="639"/>
      <c r="U1581" s="704"/>
      <c r="V1581" s="705"/>
      <c r="W1581" s="705"/>
      <c r="X1581" s="706"/>
      <c r="Y1581" s="639"/>
      <c r="Z1581" s="711"/>
      <c r="AA1581" s="705"/>
      <c r="AB1581" s="705"/>
      <c r="AC1581" s="712"/>
      <c r="AD1581" s="639"/>
      <c r="AE1581" s="639"/>
      <c r="AF1581" s="639"/>
      <c r="AG1581" s="676"/>
      <c r="AH1581" s="677"/>
      <c r="AI1581" s="677"/>
      <c r="AJ1581" s="677"/>
      <c r="AK1581" s="677"/>
      <c r="AL1581" s="677"/>
      <c r="AM1581" s="677"/>
      <c r="AN1581" s="677"/>
      <c r="AO1581" s="678"/>
    </row>
    <row r="1582" spans="2:41" ht="3.75" hidden="1" customHeight="1">
      <c r="B1582" s="135"/>
      <c r="I1582" s="136"/>
      <c r="J1582" s="135"/>
      <c r="N1582" s="629"/>
      <c r="O1582" s="630"/>
      <c r="P1582" s="630"/>
      <c r="Q1582" s="632"/>
      <c r="R1582" s="645"/>
      <c r="S1582" s="645"/>
      <c r="T1582" s="646"/>
      <c r="U1582" s="679"/>
      <c r="V1582" s="671"/>
      <c r="W1582" s="671"/>
      <c r="X1582" s="671"/>
      <c r="Y1582" s="671"/>
      <c r="Z1582" s="671"/>
      <c r="AA1582" s="671"/>
      <c r="AB1582" s="671"/>
      <c r="AC1582" s="672"/>
      <c r="AD1582" s="644"/>
      <c r="AE1582" s="645"/>
      <c r="AF1582" s="646"/>
      <c r="AG1582" s="679"/>
      <c r="AH1582" s="671"/>
      <c r="AI1582" s="671"/>
      <c r="AJ1582" s="671"/>
      <c r="AK1582" s="671"/>
      <c r="AL1582" s="671"/>
      <c r="AM1582" s="671"/>
      <c r="AN1582" s="671"/>
      <c r="AO1582" s="672"/>
    </row>
    <row r="1583" spans="2:41" ht="13.35" hidden="1" customHeight="1">
      <c r="B1583" s="135"/>
      <c r="I1583" s="136"/>
      <c r="N1583" s="629" t="s">
        <v>23</v>
      </c>
      <c r="O1583" s="630"/>
      <c r="P1583" s="630"/>
      <c r="Q1583" s="632"/>
      <c r="R1583" s="630" t="s">
        <v>17</v>
      </c>
      <c r="S1583" s="630"/>
      <c r="T1583" s="632"/>
      <c r="U1583" s="673"/>
      <c r="V1583" s="674"/>
      <c r="W1583" s="674"/>
      <c r="X1583" s="674"/>
      <c r="Y1583" s="674"/>
      <c r="Z1583" s="674"/>
      <c r="AA1583" s="674"/>
      <c r="AB1583" s="674"/>
      <c r="AC1583" s="675"/>
      <c r="AD1583" s="629" t="s">
        <v>18</v>
      </c>
      <c r="AE1583" s="630"/>
      <c r="AF1583" s="632"/>
      <c r="AG1583" s="673"/>
      <c r="AH1583" s="674"/>
      <c r="AI1583" s="674"/>
      <c r="AJ1583" s="674"/>
      <c r="AK1583" s="674"/>
      <c r="AL1583" s="674"/>
      <c r="AM1583" s="674"/>
      <c r="AN1583" s="674"/>
      <c r="AO1583" s="675"/>
    </row>
    <row r="1584" spans="2:41" ht="3.75" hidden="1" customHeight="1">
      <c r="B1584" s="135"/>
      <c r="I1584" s="136"/>
      <c r="J1584" s="135"/>
      <c r="N1584" s="629"/>
      <c r="O1584" s="630"/>
      <c r="P1584" s="630"/>
      <c r="Q1584" s="632"/>
      <c r="R1584" s="639"/>
      <c r="S1584" s="639"/>
      <c r="T1584" s="640"/>
      <c r="U1584" s="676"/>
      <c r="V1584" s="677"/>
      <c r="W1584" s="677"/>
      <c r="X1584" s="677"/>
      <c r="Y1584" s="677"/>
      <c r="Z1584" s="677"/>
      <c r="AA1584" s="677"/>
      <c r="AB1584" s="677"/>
      <c r="AC1584" s="678"/>
      <c r="AD1584" s="638"/>
      <c r="AE1584" s="639"/>
      <c r="AF1584" s="640"/>
      <c r="AG1584" s="676"/>
      <c r="AH1584" s="677"/>
      <c r="AI1584" s="677"/>
      <c r="AJ1584" s="677"/>
      <c r="AK1584" s="677"/>
      <c r="AL1584" s="677"/>
      <c r="AM1584" s="677"/>
      <c r="AN1584" s="677"/>
      <c r="AO1584" s="678"/>
    </row>
    <row r="1585" spans="2:41" ht="3.75" hidden="1" customHeight="1">
      <c r="B1585" s="135"/>
      <c r="I1585" s="136"/>
      <c r="J1585" s="135"/>
      <c r="N1585" s="629"/>
      <c r="O1585" s="630"/>
      <c r="P1585" s="630"/>
      <c r="Q1585" s="632"/>
      <c r="R1585" s="645"/>
      <c r="S1585" s="645"/>
      <c r="T1585" s="646"/>
      <c r="U1585" s="679"/>
      <c r="V1585" s="671"/>
      <c r="W1585" s="671"/>
      <c r="X1585" s="671"/>
      <c r="Y1585" s="671"/>
      <c r="Z1585" s="671"/>
      <c r="AA1585" s="671"/>
      <c r="AB1585" s="671"/>
      <c r="AC1585" s="672"/>
      <c r="AD1585" s="644"/>
      <c r="AE1585" s="645"/>
      <c r="AF1585" s="646"/>
      <c r="AG1585" s="679"/>
      <c r="AH1585" s="671"/>
      <c r="AI1585" s="671"/>
      <c r="AJ1585" s="671"/>
      <c r="AK1585" s="671"/>
      <c r="AL1585" s="671"/>
      <c r="AM1585" s="671"/>
      <c r="AN1585" s="671"/>
      <c r="AO1585" s="672"/>
    </row>
    <row r="1586" spans="2:41" ht="13.35" hidden="1" customHeight="1">
      <c r="B1586" s="135"/>
      <c r="I1586" s="136"/>
      <c r="J1586" s="135"/>
      <c r="N1586" s="629"/>
      <c r="O1586" s="630"/>
      <c r="P1586" s="630"/>
      <c r="Q1586" s="632"/>
      <c r="R1586" s="630" t="s">
        <v>19</v>
      </c>
      <c r="S1586" s="630"/>
      <c r="T1586" s="632"/>
      <c r="U1586" s="673"/>
      <c r="V1586" s="674"/>
      <c r="W1586" s="674"/>
      <c r="X1586" s="674"/>
      <c r="Y1586" s="674"/>
      <c r="Z1586" s="674"/>
      <c r="AA1586" s="674"/>
      <c r="AB1586" s="674"/>
      <c r="AC1586" s="675"/>
      <c r="AD1586" s="629" t="s">
        <v>20</v>
      </c>
      <c r="AE1586" s="630"/>
      <c r="AF1586" s="632"/>
      <c r="AG1586" s="673"/>
      <c r="AH1586" s="674"/>
      <c r="AI1586" s="674"/>
      <c r="AJ1586" s="674"/>
      <c r="AK1586" s="674"/>
      <c r="AL1586" s="674"/>
      <c r="AM1586" s="674"/>
      <c r="AN1586" s="674"/>
      <c r="AO1586" s="675"/>
    </row>
    <row r="1587" spans="2:41" ht="3.75" hidden="1" customHeight="1">
      <c r="B1587" s="135"/>
      <c r="I1587" s="136"/>
      <c r="J1587" s="135"/>
      <c r="N1587" s="638"/>
      <c r="O1587" s="639"/>
      <c r="P1587" s="639"/>
      <c r="Q1587" s="640"/>
      <c r="R1587" s="639"/>
      <c r="S1587" s="639"/>
      <c r="T1587" s="640"/>
      <c r="U1587" s="676"/>
      <c r="V1587" s="677"/>
      <c r="W1587" s="677"/>
      <c r="X1587" s="677"/>
      <c r="Y1587" s="677"/>
      <c r="Z1587" s="677"/>
      <c r="AA1587" s="677"/>
      <c r="AB1587" s="677"/>
      <c r="AC1587" s="678"/>
      <c r="AD1587" s="638"/>
      <c r="AE1587" s="639"/>
      <c r="AF1587" s="640"/>
      <c r="AG1587" s="676"/>
      <c r="AH1587" s="677"/>
      <c r="AI1587" s="677"/>
      <c r="AJ1587" s="677"/>
      <c r="AK1587" s="677"/>
      <c r="AL1587" s="677"/>
      <c r="AM1587" s="677"/>
      <c r="AN1587" s="677"/>
      <c r="AO1587" s="678"/>
    </row>
    <row r="1588" spans="2:41" ht="3.75" hidden="1" customHeight="1">
      <c r="B1588" s="135"/>
      <c r="I1588" s="136"/>
      <c r="J1588" s="135"/>
      <c r="M1588" s="136"/>
      <c r="N1588" s="629"/>
      <c r="O1588" s="630"/>
      <c r="P1588" s="630"/>
      <c r="Q1588" s="632"/>
      <c r="R1588" s="644"/>
      <c r="S1588" s="645"/>
      <c r="T1588" s="645"/>
      <c r="U1588" s="645"/>
      <c r="V1588" s="645"/>
      <c r="W1588" s="645"/>
      <c r="X1588" s="645"/>
      <c r="Y1588" s="645"/>
      <c r="Z1588" s="645"/>
      <c r="AA1588" s="645"/>
      <c r="AB1588" s="645"/>
      <c r="AC1588" s="645"/>
      <c r="AD1588" s="645"/>
      <c r="AE1588" s="645"/>
      <c r="AF1588" s="645"/>
      <c r="AG1588" s="645"/>
      <c r="AH1588" s="645"/>
      <c r="AI1588" s="645"/>
      <c r="AJ1588" s="645"/>
      <c r="AK1588" s="645"/>
      <c r="AL1588" s="645"/>
      <c r="AM1588" s="645"/>
      <c r="AN1588" s="645"/>
      <c r="AO1588" s="646"/>
    </row>
    <row r="1589" spans="2:41" ht="13.35" hidden="1" customHeight="1">
      <c r="B1589" s="135"/>
      <c r="I1589" s="136"/>
      <c r="J1589" s="135"/>
      <c r="M1589" s="136"/>
      <c r="N1589" s="629" t="s">
        <v>111</v>
      </c>
      <c r="O1589" s="630"/>
      <c r="P1589" s="630"/>
      <c r="Q1589" s="632"/>
      <c r="R1589" s="629"/>
      <c r="S1589" s="680"/>
      <c r="T1589" s="681"/>
      <c r="U1589" s="630"/>
      <c r="V1589" s="647"/>
      <c r="W1589" s="630" t="s">
        <v>12</v>
      </c>
      <c r="X1589" s="647"/>
      <c r="Y1589" s="630" t="s">
        <v>11</v>
      </c>
      <c r="Z1589" s="647"/>
      <c r="AA1589" s="630" t="s">
        <v>364</v>
      </c>
      <c r="AB1589" s="630"/>
      <c r="AC1589" s="630"/>
      <c r="AD1589" s="630"/>
      <c r="AE1589" s="630"/>
      <c r="AF1589" s="630"/>
      <c r="AG1589" s="630"/>
      <c r="AH1589" s="630"/>
      <c r="AI1589" s="630"/>
      <c r="AJ1589" s="630"/>
      <c r="AK1589" s="630"/>
      <c r="AL1589" s="630"/>
      <c r="AM1589" s="630"/>
      <c r="AN1589" s="630"/>
      <c r="AO1589" s="632"/>
    </row>
    <row r="1590" spans="2:41" ht="3.75" hidden="1" customHeight="1">
      <c r="B1590" s="135"/>
      <c r="I1590" s="136"/>
      <c r="J1590" s="135"/>
      <c r="M1590" s="136"/>
      <c r="N1590" s="629"/>
      <c r="O1590" s="630"/>
      <c r="P1590" s="630"/>
      <c r="Q1590" s="632"/>
      <c r="R1590" s="629"/>
      <c r="S1590" s="630"/>
      <c r="T1590" s="630"/>
      <c r="U1590" s="630"/>
      <c r="V1590" s="630"/>
      <c r="W1590" s="630"/>
      <c r="X1590" s="630"/>
      <c r="Y1590" s="630"/>
      <c r="Z1590" s="630"/>
      <c r="AA1590" s="630"/>
      <c r="AB1590" s="630"/>
      <c r="AC1590" s="630"/>
      <c r="AD1590" s="630"/>
      <c r="AE1590" s="630"/>
      <c r="AF1590" s="630"/>
      <c r="AG1590" s="630"/>
      <c r="AH1590" s="630"/>
      <c r="AI1590" s="630"/>
      <c r="AJ1590" s="630"/>
      <c r="AK1590" s="630"/>
      <c r="AL1590" s="630"/>
      <c r="AM1590" s="630"/>
      <c r="AN1590" s="630"/>
      <c r="AO1590" s="632"/>
    </row>
    <row r="1591" spans="2:41" ht="3.75" hidden="1" customHeight="1">
      <c r="B1591" s="135"/>
      <c r="I1591" s="136"/>
      <c r="J1591" s="135"/>
      <c r="M1591" s="136"/>
      <c r="N1591" s="644"/>
      <c r="O1591" s="645"/>
      <c r="P1591" s="645"/>
      <c r="Q1591" s="645"/>
      <c r="R1591" s="713"/>
      <c r="S1591" s="716"/>
      <c r="T1591" s="645"/>
      <c r="U1591" s="698"/>
      <c r="V1591" s="644"/>
      <c r="W1591" s="645"/>
      <c r="X1591" s="645"/>
      <c r="Y1591" s="645"/>
      <c r="Z1591" s="645"/>
      <c r="AA1591" s="645"/>
      <c r="AB1591" s="645"/>
      <c r="AC1591" s="645"/>
      <c r="AD1591" s="645"/>
      <c r="AE1591" s="645"/>
      <c r="AF1591" s="645"/>
      <c r="AG1591" s="645"/>
      <c r="AH1591" s="649"/>
      <c r="AI1591" s="649"/>
      <c r="AJ1591" s="645"/>
      <c r="AK1591" s="651"/>
      <c r="AL1591" s="645"/>
      <c r="AM1591" s="645"/>
      <c r="AN1591" s="645"/>
      <c r="AO1591" s="646"/>
    </row>
    <row r="1592" spans="2:41" ht="13.35" hidden="1" customHeight="1">
      <c r="B1592" s="135"/>
      <c r="I1592" s="136"/>
      <c r="J1592" s="135"/>
      <c r="M1592" s="136"/>
      <c r="N1592" s="629" t="s">
        <v>30</v>
      </c>
      <c r="O1592" s="630"/>
      <c r="P1592" s="630"/>
      <c r="Q1592" s="630"/>
      <c r="R1592" s="714"/>
      <c r="S1592" s="717"/>
      <c r="T1592" s="630" t="s">
        <v>388</v>
      </c>
      <c r="U1592" s="701"/>
      <c r="V1592" s="629" t="s">
        <v>112</v>
      </c>
      <c r="W1592" s="630"/>
      <c r="X1592" s="630"/>
      <c r="Y1592" s="630"/>
      <c r="Z1592" s="630"/>
      <c r="AA1592" s="630"/>
      <c r="AB1592" s="630"/>
      <c r="AC1592" s="630"/>
      <c r="AD1592" s="630"/>
      <c r="AE1592" s="630"/>
      <c r="AF1592" s="630"/>
      <c r="AG1592" s="630"/>
      <c r="AH1592" s="636"/>
      <c r="AI1592" s="636"/>
      <c r="AJ1592" s="630"/>
      <c r="AK1592" s="654"/>
      <c r="AL1592" s="630"/>
      <c r="AM1592" s="630"/>
      <c r="AN1592" s="630"/>
      <c r="AO1592" s="632"/>
    </row>
    <row r="1593" spans="2:41" ht="3.75" hidden="1" customHeight="1">
      <c r="B1593" s="135"/>
      <c r="I1593" s="136"/>
      <c r="J1593" s="135"/>
      <c r="M1593" s="136"/>
      <c r="N1593" s="629"/>
      <c r="O1593" s="630"/>
      <c r="P1593" s="630"/>
      <c r="Q1593" s="630"/>
      <c r="R1593" s="715"/>
      <c r="S1593" s="718"/>
      <c r="T1593" s="639"/>
      <c r="U1593" s="704"/>
      <c r="V1593" s="638"/>
      <c r="W1593" s="639"/>
      <c r="X1593" s="639"/>
      <c r="Y1593" s="639"/>
      <c r="Z1593" s="639"/>
      <c r="AA1593" s="639"/>
      <c r="AB1593" s="639"/>
      <c r="AC1593" s="639"/>
      <c r="AD1593" s="639"/>
      <c r="AE1593" s="639"/>
      <c r="AF1593" s="639"/>
      <c r="AG1593" s="639"/>
      <c r="AH1593" s="642"/>
      <c r="AI1593" s="642"/>
      <c r="AJ1593" s="639"/>
      <c r="AK1593" s="657"/>
      <c r="AL1593" s="639"/>
      <c r="AM1593" s="639"/>
      <c r="AN1593" s="639"/>
      <c r="AO1593" s="640"/>
    </row>
    <row r="1594" spans="2:41" ht="3.75" hidden="1" customHeight="1">
      <c r="B1594" s="135"/>
      <c r="I1594" s="136"/>
      <c r="J1594" s="135"/>
      <c r="M1594" s="136"/>
      <c r="N1594" s="644"/>
      <c r="O1594" s="645"/>
      <c r="P1594" s="645"/>
      <c r="Q1594" s="646"/>
      <c r="R1594" s="670"/>
      <c r="S1594" s="671"/>
      <c r="T1594" s="671"/>
      <c r="U1594" s="672"/>
      <c r="V1594" s="673"/>
      <c r="W1594" s="675"/>
      <c r="X1594" s="679"/>
      <c r="Y1594" s="671"/>
      <c r="Z1594" s="671"/>
      <c r="AA1594" s="672"/>
      <c r="AB1594" s="630"/>
      <c r="AC1594" s="630"/>
      <c r="AD1594" s="630"/>
      <c r="AE1594" s="630"/>
      <c r="AF1594" s="630"/>
      <c r="AG1594" s="630"/>
      <c r="AH1594" s="630"/>
      <c r="AI1594" s="645"/>
      <c r="AJ1594" s="630"/>
      <c r="AK1594" s="630"/>
      <c r="AL1594" s="630"/>
      <c r="AM1594" s="630"/>
      <c r="AN1594" s="630"/>
      <c r="AO1594" s="632"/>
    </row>
    <row r="1595" spans="2:41" ht="13.35" hidden="1" customHeight="1">
      <c r="B1595" s="135"/>
      <c r="I1595" s="136"/>
      <c r="J1595" s="135"/>
      <c r="M1595" s="136"/>
      <c r="N1595" s="629" t="s">
        <v>114</v>
      </c>
      <c r="O1595" s="630"/>
      <c r="P1595" s="630"/>
      <c r="Q1595" s="632"/>
      <c r="R1595" s="673"/>
      <c r="S1595" s="674"/>
      <c r="T1595" s="674"/>
      <c r="U1595" s="675"/>
      <c r="V1595" s="673"/>
      <c r="W1595" s="675"/>
      <c r="X1595" s="673"/>
      <c r="Y1595" s="674"/>
      <c r="Z1595" s="674"/>
      <c r="AA1595" s="675"/>
      <c r="AB1595" s="668" t="s">
        <v>171</v>
      </c>
      <c r="AC1595" s="630"/>
      <c r="AD1595" s="630"/>
      <c r="AE1595" s="630"/>
      <c r="AF1595" s="630"/>
      <c r="AG1595" s="630"/>
      <c r="AH1595" s="630"/>
      <c r="AI1595" s="630"/>
      <c r="AJ1595" s="630"/>
      <c r="AK1595" s="630"/>
      <c r="AL1595" s="630"/>
      <c r="AM1595" s="630"/>
      <c r="AN1595" s="630"/>
      <c r="AO1595" s="632"/>
    </row>
    <row r="1596" spans="2:41" ht="3.75" hidden="1" customHeight="1">
      <c r="B1596" s="135"/>
      <c r="I1596" s="136"/>
      <c r="J1596" s="135"/>
      <c r="M1596" s="136"/>
      <c r="N1596" s="629"/>
      <c r="O1596" s="630"/>
      <c r="P1596" s="630"/>
      <c r="Q1596" s="632"/>
      <c r="R1596" s="676"/>
      <c r="S1596" s="677"/>
      <c r="T1596" s="677"/>
      <c r="U1596" s="678"/>
      <c r="V1596" s="676"/>
      <c r="W1596" s="678"/>
      <c r="X1596" s="676"/>
      <c r="Y1596" s="677"/>
      <c r="Z1596" s="677"/>
      <c r="AA1596" s="678"/>
      <c r="AB1596" s="639"/>
      <c r="AC1596" s="639"/>
      <c r="AD1596" s="639"/>
      <c r="AE1596" s="639"/>
      <c r="AF1596" s="639"/>
      <c r="AG1596" s="639"/>
      <c r="AH1596" s="639"/>
      <c r="AI1596" s="639"/>
      <c r="AJ1596" s="639"/>
      <c r="AK1596" s="639"/>
      <c r="AL1596" s="639"/>
      <c r="AM1596" s="639"/>
      <c r="AN1596" s="639"/>
      <c r="AO1596" s="640"/>
    </row>
    <row r="1597" spans="2:41" ht="3.75" hidden="1" customHeight="1">
      <c r="B1597" s="135"/>
      <c r="I1597" s="136"/>
      <c r="J1597" s="135"/>
      <c r="M1597" s="136"/>
      <c r="N1597" s="644"/>
      <c r="O1597" s="645"/>
      <c r="P1597" s="645"/>
      <c r="Q1597" s="645"/>
      <c r="R1597" s="644"/>
      <c r="S1597" s="645"/>
      <c r="T1597" s="645"/>
      <c r="U1597" s="645"/>
      <c r="V1597" s="645"/>
      <c r="W1597" s="645"/>
      <c r="X1597" s="645"/>
      <c r="Y1597" s="645"/>
      <c r="Z1597" s="645"/>
      <c r="AA1597" s="646"/>
      <c r="AB1597" s="644"/>
      <c r="AC1597" s="630"/>
      <c r="AD1597" s="630"/>
      <c r="AE1597" s="630"/>
      <c r="AF1597" s="630"/>
      <c r="AG1597" s="630"/>
      <c r="AH1597" s="630"/>
      <c r="AI1597" s="632"/>
      <c r="AJ1597" s="644"/>
      <c r="AK1597" s="645"/>
      <c r="AL1597" s="645"/>
      <c r="AM1597" s="645"/>
      <c r="AN1597" s="645"/>
      <c r="AO1597" s="646"/>
    </row>
    <row r="1598" spans="2:41" ht="13.35" hidden="1" customHeight="1">
      <c r="B1598" s="135"/>
      <c r="I1598" s="136"/>
      <c r="J1598" s="135"/>
      <c r="M1598" s="136"/>
      <c r="N1598" s="629" t="s">
        <v>115</v>
      </c>
      <c r="O1598" s="630"/>
      <c r="P1598" s="630"/>
      <c r="Q1598" s="630"/>
      <c r="R1598" s="629"/>
      <c r="S1598" s="680"/>
      <c r="T1598" s="681"/>
      <c r="U1598" s="630"/>
      <c r="V1598" s="647"/>
      <c r="W1598" s="630" t="s">
        <v>12</v>
      </c>
      <c r="X1598" s="647"/>
      <c r="Y1598" s="630" t="s">
        <v>11</v>
      </c>
      <c r="Z1598" s="647"/>
      <c r="AA1598" s="630" t="s">
        <v>364</v>
      </c>
      <c r="AB1598" s="629" t="s">
        <v>170</v>
      </c>
      <c r="AC1598" s="630"/>
      <c r="AD1598" s="630"/>
      <c r="AE1598" s="630"/>
      <c r="AF1598" s="630"/>
      <c r="AG1598" s="630"/>
      <c r="AH1598" s="630"/>
      <c r="AI1598" s="632"/>
      <c r="AJ1598" s="629"/>
      <c r="AK1598" s="680"/>
      <c r="AL1598" s="682"/>
      <c r="AM1598" s="682"/>
      <c r="AN1598" s="682"/>
      <c r="AO1598" s="681"/>
    </row>
    <row r="1599" spans="2:41" ht="3.75" hidden="1" customHeight="1">
      <c r="B1599" s="135"/>
      <c r="I1599" s="136"/>
      <c r="J1599" s="135"/>
      <c r="M1599" s="136"/>
      <c r="N1599" s="629"/>
      <c r="O1599" s="630"/>
      <c r="P1599" s="630"/>
      <c r="Q1599" s="630"/>
      <c r="R1599" s="638"/>
      <c r="S1599" s="639"/>
      <c r="T1599" s="639"/>
      <c r="U1599" s="639"/>
      <c r="V1599" s="639"/>
      <c r="W1599" s="639"/>
      <c r="X1599" s="639"/>
      <c r="Y1599" s="639"/>
      <c r="Z1599" s="639"/>
      <c r="AA1599" s="640"/>
      <c r="AB1599" s="638"/>
      <c r="AC1599" s="639"/>
      <c r="AD1599" s="639"/>
      <c r="AE1599" s="639"/>
      <c r="AF1599" s="639"/>
      <c r="AG1599" s="639"/>
      <c r="AH1599" s="639"/>
      <c r="AI1599" s="640"/>
      <c r="AJ1599" s="638"/>
      <c r="AK1599" s="639"/>
      <c r="AL1599" s="639"/>
      <c r="AM1599" s="639"/>
      <c r="AN1599" s="639"/>
      <c r="AO1599" s="640"/>
    </row>
    <row r="1600" spans="2:41" ht="3.75" customHeight="1">
      <c r="B1600" s="135"/>
      <c r="I1600" s="136"/>
      <c r="J1600" s="135"/>
      <c r="M1600" s="136"/>
      <c r="N1600" s="130"/>
      <c r="O1600" s="131"/>
      <c r="P1600" s="131"/>
      <c r="Q1600" s="132"/>
      <c r="R1600" s="683" t="str" cm="1">
        <f t="array" ref="R1600">IF(新_変更_3!AL622&lt;&gt;"",AND(新_変更_3!J621:AB627=新_変更_3!AL621:BD627),"")</f>
        <v/>
      </c>
      <c r="S1600" s="684"/>
      <c r="T1600" s="684"/>
      <c r="U1600" s="684"/>
      <c r="V1600" s="684"/>
      <c r="W1600" s="684"/>
      <c r="X1600" s="684"/>
      <c r="Y1600" s="684"/>
      <c r="Z1600" s="684"/>
      <c r="AA1600" s="684"/>
      <c r="AB1600" s="684"/>
      <c r="AC1600" s="684"/>
      <c r="AD1600" s="684"/>
      <c r="AE1600" s="684"/>
      <c r="AF1600" s="684"/>
      <c r="AG1600" s="684"/>
      <c r="AH1600" s="684"/>
      <c r="AI1600" s="684"/>
      <c r="AJ1600" s="684"/>
      <c r="AK1600" s="684"/>
      <c r="AL1600" s="684"/>
      <c r="AM1600" s="684"/>
      <c r="AN1600" s="684"/>
      <c r="AO1600" s="685"/>
    </row>
    <row r="1601" spans="2:41" ht="13.35" customHeight="1">
      <c r="B1601" s="135"/>
      <c r="I1601" s="136"/>
      <c r="J1601" s="135"/>
      <c r="M1601" s="136"/>
      <c r="N1601" s="135" t="s">
        <v>32</v>
      </c>
      <c r="Q1601" s="136"/>
      <c r="R1601" s="686"/>
      <c r="S1601" s="687"/>
      <c r="T1601" s="687"/>
      <c r="U1601" s="687"/>
      <c r="V1601" s="687"/>
      <c r="W1601" s="687"/>
      <c r="X1601" s="687"/>
      <c r="Y1601" s="687"/>
      <c r="Z1601" s="687"/>
      <c r="AA1601" s="687"/>
      <c r="AB1601" s="687"/>
      <c r="AC1601" s="687"/>
      <c r="AD1601" s="687"/>
      <c r="AE1601" s="687"/>
      <c r="AF1601" s="687"/>
      <c r="AG1601" s="687"/>
      <c r="AH1601" s="687"/>
      <c r="AI1601" s="687"/>
      <c r="AJ1601" s="687"/>
      <c r="AK1601" s="687"/>
      <c r="AL1601" s="687"/>
      <c r="AM1601" s="687"/>
      <c r="AN1601" s="687"/>
      <c r="AO1601" s="688"/>
    </row>
    <row r="1602" spans="2:41" ht="3.75" customHeight="1">
      <c r="B1602" s="135"/>
      <c r="I1602" s="136"/>
      <c r="J1602" s="135"/>
      <c r="M1602" s="136"/>
      <c r="N1602" s="140"/>
      <c r="O1602" s="141"/>
      <c r="P1602" s="141"/>
      <c r="Q1602" s="142"/>
      <c r="R1602" s="689"/>
      <c r="S1602" s="690"/>
      <c r="T1602" s="690"/>
      <c r="U1602" s="690"/>
      <c r="V1602" s="690"/>
      <c r="W1602" s="690"/>
      <c r="X1602" s="690"/>
      <c r="Y1602" s="690"/>
      <c r="Z1602" s="690"/>
      <c r="AA1602" s="690"/>
      <c r="AB1602" s="690"/>
      <c r="AC1602" s="690"/>
      <c r="AD1602" s="690"/>
      <c r="AE1602" s="690"/>
      <c r="AF1602" s="690"/>
      <c r="AG1602" s="690"/>
      <c r="AH1602" s="690"/>
      <c r="AI1602" s="690"/>
      <c r="AJ1602" s="690"/>
      <c r="AK1602" s="690"/>
      <c r="AL1602" s="690"/>
      <c r="AM1602" s="690"/>
      <c r="AN1602" s="690"/>
      <c r="AO1602" s="691"/>
    </row>
    <row r="1603" spans="2:41" ht="3.75" customHeight="1">
      <c r="B1603" s="135"/>
      <c r="I1603" s="136"/>
      <c r="J1603" s="130"/>
      <c r="K1603" s="131"/>
      <c r="L1603" s="131"/>
      <c r="M1603" s="132"/>
      <c r="N1603" s="130"/>
      <c r="O1603" s="131"/>
      <c r="P1603" s="131"/>
      <c r="Q1603" s="132"/>
      <c r="R1603" s="130"/>
      <c r="S1603" s="131"/>
      <c r="T1603" s="131"/>
      <c r="U1603" s="131"/>
      <c r="V1603" s="131"/>
      <c r="W1603" s="131"/>
      <c r="X1603" s="131"/>
      <c r="Y1603" s="131"/>
      <c r="Z1603" s="131"/>
      <c r="AA1603" s="132"/>
      <c r="AB1603" s="130"/>
      <c r="AC1603" s="131"/>
      <c r="AD1603" s="131"/>
      <c r="AE1603" s="132"/>
      <c r="AF1603" s="131"/>
      <c r="AG1603" s="131"/>
      <c r="AH1603" s="131"/>
      <c r="AI1603" s="131"/>
      <c r="AJ1603" s="131"/>
      <c r="AK1603" s="131"/>
      <c r="AL1603" s="131"/>
      <c r="AM1603" s="131"/>
      <c r="AN1603" s="131"/>
      <c r="AO1603" s="132"/>
    </row>
    <row r="1604" spans="2:41" ht="13.35" customHeight="1">
      <c r="B1604" s="135"/>
      <c r="I1604" s="136"/>
      <c r="J1604" s="135" t="s">
        <v>4029</v>
      </c>
      <c r="M1604" s="136"/>
      <c r="N1604" s="135" t="s">
        <v>27</v>
      </c>
      <c r="Q1604" s="136"/>
      <c r="R1604" s="135"/>
      <c r="S1604" s="692"/>
      <c r="T1604" s="693"/>
      <c r="U1604" s="693"/>
      <c r="V1604" s="693"/>
      <c r="W1604" s="693"/>
      <c r="X1604" s="693"/>
      <c r="Y1604" s="693"/>
      <c r="Z1604" s="693"/>
      <c r="AA1604" s="694"/>
      <c r="AB1604" s="135" t="s">
        <v>28</v>
      </c>
      <c r="AE1604" s="136"/>
      <c r="AF1604" s="135"/>
      <c r="AG1604" s="695"/>
      <c r="AH1604" s="693"/>
      <c r="AI1604" s="693"/>
      <c r="AJ1604" s="693"/>
      <c r="AK1604" s="693"/>
      <c r="AL1604" s="693"/>
      <c r="AM1604" s="693"/>
      <c r="AN1604" s="693"/>
      <c r="AO1604" s="694"/>
    </row>
    <row r="1605" spans="2:41" ht="3.75" customHeight="1">
      <c r="B1605" s="135"/>
      <c r="I1605" s="136"/>
      <c r="J1605" s="135"/>
      <c r="M1605" s="136"/>
      <c r="N1605" s="140"/>
      <c r="O1605" s="141"/>
      <c r="P1605" s="141"/>
      <c r="Q1605" s="142"/>
      <c r="R1605" s="140"/>
      <c r="S1605" s="141"/>
      <c r="T1605" s="141"/>
      <c r="U1605" s="141"/>
      <c r="V1605" s="141"/>
      <c r="W1605" s="141"/>
      <c r="X1605" s="141"/>
      <c r="Y1605" s="141"/>
      <c r="Z1605" s="141"/>
      <c r="AA1605" s="142"/>
      <c r="AB1605" s="140"/>
      <c r="AC1605" s="141"/>
      <c r="AD1605" s="141"/>
      <c r="AE1605" s="142"/>
      <c r="AF1605" s="141"/>
      <c r="AG1605" s="141"/>
      <c r="AH1605" s="141"/>
      <c r="AI1605" s="141"/>
      <c r="AJ1605" s="141"/>
      <c r="AK1605" s="141"/>
      <c r="AL1605" s="141"/>
      <c r="AM1605" s="141"/>
      <c r="AN1605" s="141"/>
      <c r="AO1605" s="142"/>
    </row>
    <row r="1606" spans="2:41" ht="3.75" customHeight="1">
      <c r="B1606" s="135"/>
      <c r="I1606" s="136"/>
      <c r="J1606" s="135"/>
      <c r="M1606" s="136"/>
      <c r="N1606" s="130"/>
      <c r="O1606" s="131"/>
      <c r="P1606" s="131"/>
      <c r="Q1606" s="132"/>
      <c r="R1606" s="130"/>
      <c r="S1606" s="131"/>
      <c r="T1606" s="131"/>
      <c r="U1606" s="131"/>
      <c r="V1606" s="131"/>
      <c r="W1606" s="131"/>
      <c r="X1606" s="131"/>
      <c r="Y1606" s="131"/>
      <c r="Z1606" s="131"/>
      <c r="AA1606" s="132"/>
      <c r="AB1606" s="130"/>
      <c r="AC1606" s="131"/>
      <c r="AD1606" s="131"/>
      <c r="AE1606" s="132"/>
      <c r="AF1606" s="130"/>
      <c r="AG1606" s="131"/>
      <c r="AH1606" s="131"/>
      <c r="AI1606" s="131"/>
      <c r="AJ1606" s="131"/>
      <c r="AK1606" s="131"/>
      <c r="AL1606" s="131"/>
      <c r="AM1606" s="131"/>
      <c r="AN1606" s="131"/>
      <c r="AO1606" s="132"/>
    </row>
    <row r="1607" spans="2:41" ht="13.35" customHeight="1">
      <c r="B1607" s="135"/>
      <c r="I1607" s="136"/>
      <c r="J1607" s="135"/>
      <c r="M1607" s="136"/>
      <c r="N1607" s="135" t="s">
        <v>3990</v>
      </c>
      <c r="Q1607" s="136"/>
      <c r="R1607" s="135"/>
      <c r="S1607" s="696"/>
      <c r="T1607" s="694"/>
      <c r="V1607" s="146"/>
      <c r="W1607" s="124" t="s">
        <v>12</v>
      </c>
      <c r="X1607" s="146"/>
      <c r="Y1607" s="124" t="s">
        <v>11</v>
      </c>
      <c r="Z1607" s="146"/>
      <c r="AA1607" s="136" t="s">
        <v>364</v>
      </c>
      <c r="AB1607" s="135" t="s">
        <v>66</v>
      </c>
      <c r="AE1607" s="136"/>
      <c r="AF1607" s="135"/>
      <c r="AG1607" s="696"/>
      <c r="AH1607" s="694"/>
      <c r="AJ1607" s="146"/>
      <c r="AK1607" s="124" t="s">
        <v>12</v>
      </c>
      <c r="AL1607" s="146"/>
      <c r="AM1607" s="124" t="s">
        <v>11</v>
      </c>
      <c r="AN1607" s="146"/>
      <c r="AO1607" s="136" t="s">
        <v>364</v>
      </c>
    </row>
    <row r="1608" spans="2:41" ht="3.75" customHeight="1">
      <c r="B1608" s="135"/>
      <c r="I1608" s="136"/>
      <c r="J1608" s="135"/>
      <c r="M1608" s="136"/>
      <c r="N1608" s="140"/>
      <c r="O1608" s="141"/>
      <c r="P1608" s="141"/>
      <c r="Q1608" s="142"/>
      <c r="R1608" s="140"/>
      <c r="S1608" s="141"/>
      <c r="T1608" s="141"/>
      <c r="U1608" s="141"/>
      <c r="V1608" s="141"/>
      <c r="W1608" s="141"/>
      <c r="X1608" s="141"/>
      <c r="Y1608" s="141"/>
      <c r="Z1608" s="141"/>
      <c r="AA1608" s="142"/>
      <c r="AB1608" s="140"/>
      <c r="AC1608" s="141"/>
      <c r="AD1608" s="141"/>
      <c r="AE1608" s="142"/>
      <c r="AF1608" s="140"/>
      <c r="AG1608" s="141"/>
      <c r="AH1608" s="141"/>
      <c r="AI1608" s="141"/>
      <c r="AJ1608" s="141"/>
      <c r="AK1608" s="141"/>
      <c r="AL1608" s="141"/>
      <c r="AM1608" s="141"/>
      <c r="AN1608" s="141"/>
      <c r="AO1608" s="142"/>
    </row>
    <row r="1609" spans="2:41" ht="3.75" customHeight="1">
      <c r="B1609" s="135"/>
      <c r="I1609" s="136"/>
      <c r="J1609" s="135"/>
      <c r="M1609" s="136"/>
      <c r="N1609" s="130"/>
      <c r="O1609" s="131"/>
      <c r="P1609" s="131"/>
      <c r="Q1609" s="132"/>
      <c r="R1609" s="697">
        <f>新_変更_3!J641</f>
        <v>0</v>
      </c>
      <c r="S1609" s="684"/>
      <c r="T1609" s="684"/>
      <c r="U1609" s="684"/>
      <c r="V1609" s="684"/>
      <c r="W1609" s="684"/>
      <c r="X1609" s="684"/>
      <c r="Y1609" s="684"/>
      <c r="Z1609" s="684"/>
      <c r="AA1609" s="684"/>
      <c r="AB1609" s="684"/>
      <c r="AC1609" s="684"/>
      <c r="AD1609" s="684"/>
      <c r="AE1609" s="684"/>
      <c r="AF1609" s="684"/>
      <c r="AG1609" s="684"/>
      <c r="AH1609" s="684"/>
      <c r="AI1609" s="684"/>
      <c r="AJ1609" s="685"/>
      <c r="AK1609" s="131"/>
      <c r="AL1609" s="131"/>
      <c r="AM1609" s="131"/>
      <c r="AN1609" s="131"/>
      <c r="AO1609" s="132"/>
    </row>
    <row r="1610" spans="2:41" ht="13.35" customHeight="1">
      <c r="B1610" s="135"/>
      <c r="I1610" s="136"/>
      <c r="J1610" s="135"/>
      <c r="M1610" s="136"/>
      <c r="N1610" s="135" t="s">
        <v>8</v>
      </c>
      <c r="Q1610" s="136"/>
      <c r="R1610" s="686"/>
      <c r="S1610" s="687"/>
      <c r="T1610" s="687"/>
      <c r="U1610" s="687"/>
      <c r="V1610" s="687"/>
      <c r="W1610" s="687"/>
      <c r="X1610" s="687"/>
      <c r="Y1610" s="687"/>
      <c r="Z1610" s="687"/>
      <c r="AA1610" s="687"/>
      <c r="AB1610" s="687"/>
      <c r="AC1610" s="687"/>
      <c r="AD1610" s="687"/>
      <c r="AE1610" s="687"/>
      <c r="AF1610" s="687"/>
      <c r="AG1610" s="687"/>
      <c r="AH1610" s="687"/>
      <c r="AI1610" s="687"/>
      <c r="AJ1610" s="688"/>
      <c r="AL1610" s="147" t="s">
        <v>13</v>
      </c>
      <c r="AM1610" s="124" t="s">
        <v>29</v>
      </c>
      <c r="AO1610" s="136"/>
    </row>
    <row r="1611" spans="2:41" ht="3.75" customHeight="1">
      <c r="B1611" s="135"/>
      <c r="I1611" s="136"/>
      <c r="J1611" s="135"/>
      <c r="M1611" s="136"/>
      <c r="N1611" s="140"/>
      <c r="O1611" s="141"/>
      <c r="P1611" s="141"/>
      <c r="Q1611" s="142"/>
      <c r="R1611" s="689"/>
      <c r="S1611" s="690"/>
      <c r="T1611" s="690"/>
      <c r="U1611" s="690"/>
      <c r="V1611" s="690"/>
      <c r="W1611" s="690"/>
      <c r="X1611" s="690"/>
      <c r="Y1611" s="690"/>
      <c r="Z1611" s="690"/>
      <c r="AA1611" s="690"/>
      <c r="AB1611" s="690"/>
      <c r="AC1611" s="690"/>
      <c r="AD1611" s="690"/>
      <c r="AE1611" s="690"/>
      <c r="AF1611" s="690"/>
      <c r="AG1611" s="690"/>
      <c r="AH1611" s="690"/>
      <c r="AI1611" s="690"/>
      <c r="AJ1611" s="691"/>
      <c r="AK1611" s="141"/>
      <c r="AL1611" s="141"/>
      <c r="AM1611" s="141"/>
      <c r="AN1611" s="141"/>
      <c r="AO1611" s="142"/>
    </row>
    <row r="1612" spans="2:41" ht="3.75" hidden="1" customHeight="1">
      <c r="B1612" s="135"/>
      <c r="I1612" s="136"/>
      <c r="J1612" s="135"/>
      <c r="M1612" s="136"/>
      <c r="N1612" s="644"/>
      <c r="O1612" s="645"/>
      <c r="P1612" s="645"/>
      <c r="Q1612" s="646"/>
      <c r="R1612" s="679" t="str">
        <f>IF(新_変更_3!J640&lt;&gt;"", ASC(PHONETIC(新_変更_3!J640)), "")</f>
        <v/>
      </c>
      <c r="S1612" s="671"/>
      <c r="T1612" s="671"/>
      <c r="U1612" s="671"/>
      <c r="V1612" s="671"/>
      <c r="W1612" s="671"/>
      <c r="X1612" s="671"/>
      <c r="Y1612" s="671"/>
      <c r="Z1612" s="671"/>
      <c r="AA1612" s="671"/>
      <c r="AB1612" s="671"/>
      <c r="AC1612" s="671"/>
      <c r="AD1612" s="671"/>
      <c r="AE1612" s="671"/>
      <c r="AF1612" s="671"/>
      <c r="AG1612" s="671"/>
      <c r="AH1612" s="671"/>
      <c r="AI1612" s="671"/>
      <c r="AJ1612" s="671"/>
      <c r="AK1612" s="671"/>
      <c r="AL1612" s="671"/>
      <c r="AM1612" s="671"/>
      <c r="AN1612" s="671"/>
      <c r="AO1612" s="672"/>
    </row>
    <row r="1613" spans="2:41" ht="13.35" hidden="1" customHeight="1">
      <c r="B1613" s="135"/>
      <c r="I1613" s="136"/>
      <c r="J1613" s="135"/>
      <c r="M1613" s="136"/>
      <c r="N1613" s="629" t="s">
        <v>61</v>
      </c>
      <c r="O1613" s="630"/>
      <c r="P1613" s="630"/>
      <c r="Q1613" s="632"/>
      <c r="R1613" s="673"/>
      <c r="S1613" s="674"/>
      <c r="T1613" s="674"/>
      <c r="U1613" s="674"/>
      <c r="V1613" s="674"/>
      <c r="W1613" s="674"/>
      <c r="X1613" s="674"/>
      <c r="Y1613" s="674"/>
      <c r="Z1613" s="674"/>
      <c r="AA1613" s="674"/>
      <c r="AB1613" s="674"/>
      <c r="AC1613" s="674"/>
      <c r="AD1613" s="674"/>
      <c r="AE1613" s="674"/>
      <c r="AF1613" s="674"/>
      <c r="AG1613" s="674"/>
      <c r="AH1613" s="674"/>
      <c r="AI1613" s="674"/>
      <c r="AJ1613" s="674"/>
      <c r="AK1613" s="674"/>
      <c r="AL1613" s="674"/>
      <c r="AM1613" s="674"/>
      <c r="AN1613" s="674"/>
      <c r="AO1613" s="675"/>
    </row>
    <row r="1614" spans="2:41" ht="3.75" hidden="1" customHeight="1">
      <c r="B1614" s="135"/>
      <c r="I1614" s="136"/>
      <c r="J1614" s="135"/>
      <c r="M1614" s="136"/>
      <c r="N1614" s="629"/>
      <c r="O1614" s="630"/>
      <c r="P1614" s="630"/>
      <c r="Q1614" s="632"/>
      <c r="R1614" s="676"/>
      <c r="S1614" s="677"/>
      <c r="T1614" s="677"/>
      <c r="U1614" s="677"/>
      <c r="V1614" s="677"/>
      <c r="W1614" s="677"/>
      <c r="X1614" s="677"/>
      <c r="Y1614" s="677"/>
      <c r="Z1614" s="677"/>
      <c r="AA1614" s="677"/>
      <c r="AB1614" s="677"/>
      <c r="AC1614" s="677"/>
      <c r="AD1614" s="677"/>
      <c r="AE1614" s="677"/>
      <c r="AF1614" s="677"/>
      <c r="AG1614" s="677"/>
      <c r="AH1614" s="677"/>
      <c r="AI1614" s="677"/>
      <c r="AJ1614" s="677"/>
      <c r="AK1614" s="677"/>
      <c r="AL1614" s="677"/>
      <c r="AM1614" s="677"/>
      <c r="AN1614" s="677"/>
      <c r="AO1614" s="678"/>
    </row>
    <row r="1615" spans="2:41" ht="3.75" hidden="1" customHeight="1">
      <c r="B1615" s="135"/>
      <c r="I1615" s="136"/>
      <c r="J1615" s="135"/>
      <c r="N1615" s="644"/>
      <c r="O1615" s="645"/>
      <c r="P1615" s="645"/>
      <c r="Q1615" s="646"/>
      <c r="R1615" s="630"/>
      <c r="S1615" s="630"/>
      <c r="T1615" s="630"/>
      <c r="U1615" s="698"/>
      <c r="V1615" s="699"/>
      <c r="W1615" s="699"/>
      <c r="X1615" s="700"/>
      <c r="Y1615" s="645"/>
      <c r="Z1615" s="707"/>
      <c r="AA1615" s="699"/>
      <c r="AB1615" s="699"/>
      <c r="AC1615" s="708"/>
      <c r="AD1615" s="630"/>
      <c r="AE1615" s="630"/>
      <c r="AF1615" s="630"/>
      <c r="AG1615" s="679"/>
      <c r="AH1615" s="671"/>
      <c r="AI1615" s="671"/>
      <c r="AJ1615" s="671"/>
      <c r="AK1615" s="671"/>
      <c r="AL1615" s="671"/>
      <c r="AM1615" s="671"/>
      <c r="AN1615" s="671"/>
      <c r="AO1615" s="672"/>
    </row>
    <row r="1616" spans="2:41" ht="13.35" hidden="1" customHeight="1">
      <c r="B1616" s="135"/>
      <c r="I1616" s="136"/>
      <c r="J1616" s="135"/>
      <c r="N1616" s="629"/>
      <c r="O1616" s="630"/>
      <c r="P1616" s="630"/>
      <c r="Q1616" s="632"/>
      <c r="R1616" s="630" t="s">
        <v>15</v>
      </c>
      <c r="S1616" s="630"/>
      <c r="T1616" s="630"/>
      <c r="U1616" s="701"/>
      <c r="V1616" s="702"/>
      <c r="W1616" s="702"/>
      <c r="X1616" s="703"/>
      <c r="Y1616" s="662" t="s">
        <v>359</v>
      </c>
      <c r="Z1616" s="709"/>
      <c r="AA1616" s="702"/>
      <c r="AB1616" s="702"/>
      <c r="AC1616" s="710"/>
      <c r="AD1616" s="630" t="s">
        <v>56</v>
      </c>
      <c r="AE1616" s="630"/>
      <c r="AF1616" s="630"/>
      <c r="AG1616" s="673"/>
      <c r="AH1616" s="674"/>
      <c r="AI1616" s="674"/>
      <c r="AJ1616" s="674"/>
      <c r="AK1616" s="674"/>
      <c r="AL1616" s="674"/>
      <c r="AM1616" s="674"/>
      <c r="AN1616" s="674"/>
      <c r="AO1616" s="675"/>
    </row>
    <row r="1617" spans="2:41" ht="3.75" hidden="1" customHeight="1">
      <c r="B1617" s="135"/>
      <c r="I1617" s="136"/>
      <c r="J1617" s="135"/>
      <c r="N1617" s="629"/>
      <c r="O1617" s="630"/>
      <c r="P1617" s="630"/>
      <c r="Q1617" s="632"/>
      <c r="R1617" s="639"/>
      <c r="S1617" s="639"/>
      <c r="T1617" s="639"/>
      <c r="U1617" s="704"/>
      <c r="V1617" s="705"/>
      <c r="W1617" s="705"/>
      <c r="X1617" s="706"/>
      <c r="Y1617" s="639"/>
      <c r="Z1617" s="711"/>
      <c r="AA1617" s="705"/>
      <c r="AB1617" s="705"/>
      <c r="AC1617" s="712"/>
      <c r="AD1617" s="639"/>
      <c r="AE1617" s="639"/>
      <c r="AF1617" s="639"/>
      <c r="AG1617" s="676"/>
      <c r="AH1617" s="677"/>
      <c r="AI1617" s="677"/>
      <c r="AJ1617" s="677"/>
      <c r="AK1617" s="677"/>
      <c r="AL1617" s="677"/>
      <c r="AM1617" s="677"/>
      <c r="AN1617" s="677"/>
      <c r="AO1617" s="678"/>
    </row>
    <row r="1618" spans="2:41" ht="3.75" hidden="1" customHeight="1">
      <c r="B1618" s="135"/>
      <c r="I1618" s="136"/>
      <c r="J1618" s="135"/>
      <c r="N1618" s="629"/>
      <c r="O1618" s="630"/>
      <c r="P1618" s="630"/>
      <c r="Q1618" s="632"/>
      <c r="R1618" s="645"/>
      <c r="S1618" s="645"/>
      <c r="T1618" s="646"/>
      <c r="U1618" s="679"/>
      <c r="V1618" s="671"/>
      <c r="W1618" s="671"/>
      <c r="X1618" s="671"/>
      <c r="Y1618" s="671"/>
      <c r="Z1618" s="671"/>
      <c r="AA1618" s="671"/>
      <c r="AB1618" s="671"/>
      <c r="AC1618" s="672"/>
      <c r="AD1618" s="644"/>
      <c r="AE1618" s="645"/>
      <c r="AF1618" s="646"/>
      <c r="AG1618" s="679"/>
      <c r="AH1618" s="671"/>
      <c r="AI1618" s="671"/>
      <c r="AJ1618" s="671"/>
      <c r="AK1618" s="671"/>
      <c r="AL1618" s="671"/>
      <c r="AM1618" s="671"/>
      <c r="AN1618" s="671"/>
      <c r="AO1618" s="672"/>
    </row>
    <row r="1619" spans="2:41" ht="13.35" hidden="1" customHeight="1">
      <c r="B1619" s="135"/>
      <c r="I1619" s="136"/>
      <c r="N1619" s="629" t="s">
        <v>23</v>
      </c>
      <c r="O1619" s="630"/>
      <c r="P1619" s="630"/>
      <c r="Q1619" s="632"/>
      <c r="R1619" s="630" t="s">
        <v>17</v>
      </c>
      <c r="S1619" s="630"/>
      <c r="T1619" s="632"/>
      <c r="U1619" s="673"/>
      <c r="V1619" s="674"/>
      <c r="W1619" s="674"/>
      <c r="X1619" s="674"/>
      <c r="Y1619" s="674"/>
      <c r="Z1619" s="674"/>
      <c r="AA1619" s="674"/>
      <c r="AB1619" s="674"/>
      <c r="AC1619" s="675"/>
      <c r="AD1619" s="629" t="s">
        <v>18</v>
      </c>
      <c r="AE1619" s="630"/>
      <c r="AF1619" s="632"/>
      <c r="AG1619" s="673"/>
      <c r="AH1619" s="674"/>
      <c r="AI1619" s="674"/>
      <c r="AJ1619" s="674"/>
      <c r="AK1619" s="674"/>
      <c r="AL1619" s="674"/>
      <c r="AM1619" s="674"/>
      <c r="AN1619" s="674"/>
      <c r="AO1619" s="675"/>
    </row>
    <row r="1620" spans="2:41" ht="3.75" hidden="1" customHeight="1">
      <c r="B1620" s="135"/>
      <c r="I1620" s="136"/>
      <c r="J1620" s="135"/>
      <c r="N1620" s="629"/>
      <c r="O1620" s="630"/>
      <c r="P1620" s="630"/>
      <c r="Q1620" s="632"/>
      <c r="R1620" s="639"/>
      <c r="S1620" s="639"/>
      <c r="T1620" s="640"/>
      <c r="U1620" s="676"/>
      <c r="V1620" s="677"/>
      <c r="W1620" s="677"/>
      <c r="X1620" s="677"/>
      <c r="Y1620" s="677"/>
      <c r="Z1620" s="677"/>
      <c r="AA1620" s="677"/>
      <c r="AB1620" s="677"/>
      <c r="AC1620" s="678"/>
      <c r="AD1620" s="638"/>
      <c r="AE1620" s="639"/>
      <c r="AF1620" s="640"/>
      <c r="AG1620" s="676"/>
      <c r="AH1620" s="677"/>
      <c r="AI1620" s="677"/>
      <c r="AJ1620" s="677"/>
      <c r="AK1620" s="677"/>
      <c r="AL1620" s="677"/>
      <c r="AM1620" s="677"/>
      <c r="AN1620" s="677"/>
      <c r="AO1620" s="678"/>
    </row>
    <row r="1621" spans="2:41" ht="3.75" hidden="1" customHeight="1">
      <c r="B1621" s="135"/>
      <c r="I1621" s="136"/>
      <c r="J1621" s="135"/>
      <c r="N1621" s="629"/>
      <c r="O1621" s="630"/>
      <c r="P1621" s="630"/>
      <c r="Q1621" s="632"/>
      <c r="R1621" s="645"/>
      <c r="S1621" s="645"/>
      <c r="T1621" s="646"/>
      <c r="U1621" s="679"/>
      <c r="V1621" s="671"/>
      <c r="W1621" s="671"/>
      <c r="X1621" s="671"/>
      <c r="Y1621" s="671"/>
      <c r="Z1621" s="671"/>
      <c r="AA1621" s="671"/>
      <c r="AB1621" s="671"/>
      <c r="AC1621" s="672"/>
      <c r="AD1621" s="644"/>
      <c r="AE1621" s="645"/>
      <c r="AF1621" s="646"/>
      <c r="AG1621" s="679"/>
      <c r="AH1621" s="671"/>
      <c r="AI1621" s="671"/>
      <c r="AJ1621" s="671"/>
      <c r="AK1621" s="671"/>
      <c r="AL1621" s="671"/>
      <c r="AM1621" s="671"/>
      <c r="AN1621" s="671"/>
      <c r="AO1621" s="672"/>
    </row>
    <row r="1622" spans="2:41" ht="13.35" hidden="1" customHeight="1">
      <c r="B1622" s="135"/>
      <c r="I1622" s="136"/>
      <c r="J1622" s="135"/>
      <c r="N1622" s="629"/>
      <c r="O1622" s="630"/>
      <c r="P1622" s="630"/>
      <c r="Q1622" s="632"/>
      <c r="R1622" s="630" t="s">
        <v>19</v>
      </c>
      <c r="S1622" s="630"/>
      <c r="T1622" s="632"/>
      <c r="U1622" s="673"/>
      <c r="V1622" s="674"/>
      <c r="W1622" s="674"/>
      <c r="X1622" s="674"/>
      <c r="Y1622" s="674"/>
      <c r="Z1622" s="674"/>
      <c r="AA1622" s="674"/>
      <c r="AB1622" s="674"/>
      <c r="AC1622" s="675"/>
      <c r="AD1622" s="629" t="s">
        <v>20</v>
      </c>
      <c r="AE1622" s="630"/>
      <c r="AF1622" s="632"/>
      <c r="AG1622" s="673"/>
      <c r="AH1622" s="674"/>
      <c r="AI1622" s="674"/>
      <c r="AJ1622" s="674"/>
      <c r="AK1622" s="674"/>
      <c r="AL1622" s="674"/>
      <c r="AM1622" s="674"/>
      <c r="AN1622" s="674"/>
      <c r="AO1622" s="675"/>
    </row>
    <row r="1623" spans="2:41" ht="3.75" hidden="1" customHeight="1">
      <c r="B1623" s="135"/>
      <c r="I1623" s="136"/>
      <c r="J1623" s="135"/>
      <c r="N1623" s="638"/>
      <c r="O1623" s="639"/>
      <c r="P1623" s="639"/>
      <c r="Q1623" s="640"/>
      <c r="R1623" s="639"/>
      <c r="S1623" s="639"/>
      <c r="T1623" s="640"/>
      <c r="U1623" s="676"/>
      <c r="V1623" s="677"/>
      <c r="W1623" s="677"/>
      <c r="X1623" s="677"/>
      <c r="Y1623" s="677"/>
      <c r="Z1623" s="677"/>
      <c r="AA1623" s="677"/>
      <c r="AB1623" s="677"/>
      <c r="AC1623" s="678"/>
      <c r="AD1623" s="638"/>
      <c r="AE1623" s="639"/>
      <c r="AF1623" s="640"/>
      <c r="AG1623" s="676"/>
      <c r="AH1623" s="677"/>
      <c r="AI1623" s="677"/>
      <c r="AJ1623" s="677"/>
      <c r="AK1623" s="677"/>
      <c r="AL1623" s="677"/>
      <c r="AM1623" s="677"/>
      <c r="AN1623" s="677"/>
      <c r="AO1623" s="678"/>
    </row>
    <row r="1624" spans="2:41" ht="3.75" hidden="1" customHeight="1">
      <c r="B1624" s="135"/>
      <c r="I1624" s="136"/>
      <c r="J1624" s="135"/>
      <c r="M1624" s="136"/>
      <c r="N1624" s="629"/>
      <c r="O1624" s="630"/>
      <c r="P1624" s="630"/>
      <c r="Q1624" s="632"/>
      <c r="R1624" s="644"/>
      <c r="S1624" s="645"/>
      <c r="T1624" s="645"/>
      <c r="U1624" s="645"/>
      <c r="V1624" s="645"/>
      <c r="W1624" s="645"/>
      <c r="X1624" s="645"/>
      <c r="Y1624" s="645"/>
      <c r="Z1624" s="645"/>
      <c r="AA1624" s="645"/>
      <c r="AB1624" s="645"/>
      <c r="AC1624" s="645"/>
      <c r="AD1624" s="645"/>
      <c r="AE1624" s="645"/>
      <c r="AF1624" s="645"/>
      <c r="AG1624" s="645"/>
      <c r="AH1624" s="645"/>
      <c r="AI1624" s="645"/>
      <c r="AJ1624" s="645"/>
      <c r="AK1624" s="645"/>
      <c r="AL1624" s="645"/>
      <c r="AM1624" s="645"/>
      <c r="AN1624" s="645"/>
      <c r="AO1624" s="646"/>
    </row>
    <row r="1625" spans="2:41" ht="13.35" hidden="1" customHeight="1">
      <c r="B1625" s="135"/>
      <c r="I1625" s="136"/>
      <c r="J1625" s="135"/>
      <c r="M1625" s="136"/>
      <c r="N1625" s="629" t="s">
        <v>111</v>
      </c>
      <c r="O1625" s="630"/>
      <c r="P1625" s="630"/>
      <c r="Q1625" s="632"/>
      <c r="R1625" s="629"/>
      <c r="S1625" s="680"/>
      <c r="T1625" s="681"/>
      <c r="U1625" s="630"/>
      <c r="V1625" s="647"/>
      <c r="W1625" s="630" t="s">
        <v>12</v>
      </c>
      <c r="X1625" s="647"/>
      <c r="Y1625" s="630" t="s">
        <v>11</v>
      </c>
      <c r="Z1625" s="647"/>
      <c r="AA1625" s="630" t="s">
        <v>364</v>
      </c>
      <c r="AB1625" s="630"/>
      <c r="AC1625" s="630"/>
      <c r="AD1625" s="630"/>
      <c r="AE1625" s="630"/>
      <c r="AF1625" s="630"/>
      <c r="AG1625" s="630"/>
      <c r="AH1625" s="630"/>
      <c r="AI1625" s="630"/>
      <c r="AJ1625" s="630"/>
      <c r="AK1625" s="630"/>
      <c r="AL1625" s="630"/>
      <c r="AM1625" s="630"/>
      <c r="AN1625" s="630"/>
      <c r="AO1625" s="632"/>
    </row>
    <row r="1626" spans="2:41" ht="3.75" hidden="1" customHeight="1">
      <c r="B1626" s="135"/>
      <c r="I1626" s="136"/>
      <c r="J1626" s="135"/>
      <c r="M1626" s="136"/>
      <c r="N1626" s="629"/>
      <c r="O1626" s="630"/>
      <c r="P1626" s="630"/>
      <c r="Q1626" s="632"/>
      <c r="R1626" s="629"/>
      <c r="S1626" s="630"/>
      <c r="T1626" s="630"/>
      <c r="U1626" s="630"/>
      <c r="V1626" s="630"/>
      <c r="W1626" s="630"/>
      <c r="X1626" s="630"/>
      <c r="Y1626" s="630"/>
      <c r="Z1626" s="630"/>
      <c r="AA1626" s="630"/>
      <c r="AB1626" s="630"/>
      <c r="AC1626" s="630"/>
      <c r="AD1626" s="630"/>
      <c r="AE1626" s="630"/>
      <c r="AF1626" s="630"/>
      <c r="AG1626" s="630"/>
      <c r="AH1626" s="630"/>
      <c r="AI1626" s="630"/>
      <c r="AJ1626" s="630"/>
      <c r="AK1626" s="630"/>
      <c r="AL1626" s="630"/>
      <c r="AM1626" s="630"/>
      <c r="AN1626" s="630"/>
      <c r="AO1626" s="632"/>
    </row>
    <row r="1627" spans="2:41" ht="3.75" hidden="1" customHeight="1">
      <c r="B1627" s="135"/>
      <c r="I1627" s="136"/>
      <c r="J1627" s="135"/>
      <c r="M1627" s="136"/>
      <c r="N1627" s="644"/>
      <c r="O1627" s="645"/>
      <c r="P1627" s="645"/>
      <c r="Q1627" s="645"/>
      <c r="R1627" s="713"/>
      <c r="S1627" s="716"/>
      <c r="T1627" s="645"/>
      <c r="U1627" s="698"/>
      <c r="V1627" s="644"/>
      <c r="W1627" s="645"/>
      <c r="X1627" s="645"/>
      <c r="Y1627" s="645"/>
      <c r="Z1627" s="645"/>
      <c r="AA1627" s="645"/>
      <c r="AB1627" s="645"/>
      <c r="AC1627" s="645"/>
      <c r="AD1627" s="645"/>
      <c r="AE1627" s="645"/>
      <c r="AF1627" s="645"/>
      <c r="AG1627" s="645"/>
      <c r="AH1627" s="649"/>
      <c r="AI1627" s="649"/>
      <c r="AJ1627" s="645"/>
      <c r="AK1627" s="651"/>
      <c r="AL1627" s="645"/>
      <c r="AM1627" s="645"/>
      <c r="AN1627" s="645"/>
      <c r="AO1627" s="646"/>
    </row>
    <row r="1628" spans="2:41" ht="13.35" hidden="1" customHeight="1">
      <c r="B1628" s="135"/>
      <c r="I1628" s="136"/>
      <c r="J1628" s="135"/>
      <c r="M1628" s="136"/>
      <c r="N1628" s="629" t="s">
        <v>30</v>
      </c>
      <c r="O1628" s="630"/>
      <c r="P1628" s="630"/>
      <c r="Q1628" s="630"/>
      <c r="R1628" s="714"/>
      <c r="S1628" s="717"/>
      <c r="T1628" s="630" t="s">
        <v>388</v>
      </c>
      <c r="U1628" s="701"/>
      <c r="V1628" s="629" t="s">
        <v>112</v>
      </c>
      <c r="W1628" s="630"/>
      <c r="X1628" s="630"/>
      <c r="Y1628" s="630"/>
      <c r="Z1628" s="630"/>
      <c r="AA1628" s="630"/>
      <c r="AB1628" s="630"/>
      <c r="AC1628" s="630"/>
      <c r="AD1628" s="630"/>
      <c r="AE1628" s="630"/>
      <c r="AF1628" s="630"/>
      <c r="AG1628" s="630"/>
      <c r="AH1628" s="636"/>
      <c r="AI1628" s="636"/>
      <c r="AJ1628" s="630"/>
      <c r="AK1628" s="654"/>
      <c r="AL1628" s="630"/>
      <c r="AM1628" s="630"/>
      <c r="AN1628" s="630"/>
      <c r="AO1628" s="632"/>
    </row>
    <row r="1629" spans="2:41" ht="3.75" hidden="1" customHeight="1">
      <c r="B1629" s="135"/>
      <c r="I1629" s="136"/>
      <c r="J1629" s="135"/>
      <c r="M1629" s="136"/>
      <c r="N1629" s="629"/>
      <c r="O1629" s="630"/>
      <c r="P1629" s="630"/>
      <c r="Q1629" s="630"/>
      <c r="R1629" s="715"/>
      <c r="S1629" s="718"/>
      <c r="T1629" s="639"/>
      <c r="U1629" s="704"/>
      <c r="V1629" s="638"/>
      <c r="W1629" s="639"/>
      <c r="X1629" s="639"/>
      <c r="Y1629" s="639"/>
      <c r="Z1629" s="639"/>
      <c r="AA1629" s="639"/>
      <c r="AB1629" s="639"/>
      <c r="AC1629" s="639"/>
      <c r="AD1629" s="639"/>
      <c r="AE1629" s="639"/>
      <c r="AF1629" s="639"/>
      <c r="AG1629" s="639"/>
      <c r="AH1629" s="642"/>
      <c r="AI1629" s="642"/>
      <c r="AJ1629" s="639"/>
      <c r="AK1629" s="657"/>
      <c r="AL1629" s="639"/>
      <c r="AM1629" s="639"/>
      <c r="AN1629" s="639"/>
      <c r="AO1629" s="640"/>
    </row>
    <row r="1630" spans="2:41" ht="3.75" hidden="1" customHeight="1">
      <c r="B1630" s="135"/>
      <c r="I1630" s="136"/>
      <c r="J1630" s="135"/>
      <c r="M1630" s="136"/>
      <c r="N1630" s="644"/>
      <c r="O1630" s="645"/>
      <c r="P1630" s="645"/>
      <c r="Q1630" s="646"/>
      <c r="R1630" s="670"/>
      <c r="S1630" s="671"/>
      <c r="T1630" s="671"/>
      <c r="U1630" s="672"/>
      <c r="V1630" s="673"/>
      <c r="W1630" s="675"/>
      <c r="X1630" s="679"/>
      <c r="Y1630" s="671"/>
      <c r="Z1630" s="671"/>
      <c r="AA1630" s="672"/>
      <c r="AB1630" s="630"/>
      <c r="AC1630" s="630"/>
      <c r="AD1630" s="630"/>
      <c r="AE1630" s="630"/>
      <c r="AF1630" s="630"/>
      <c r="AG1630" s="630"/>
      <c r="AH1630" s="630"/>
      <c r="AI1630" s="645"/>
      <c r="AJ1630" s="630"/>
      <c r="AK1630" s="630"/>
      <c r="AL1630" s="630"/>
      <c r="AM1630" s="630"/>
      <c r="AN1630" s="630"/>
      <c r="AO1630" s="632"/>
    </row>
    <row r="1631" spans="2:41" ht="13.35" hidden="1" customHeight="1">
      <c r="B1631" s="135"/>
      <c r="I1631" s="136"/>
      <c r="J1631" s="135"/>
      <c r="M1631" s="136"/>
      <c r="N1631" s="629" t="s">
        <v>114</v>
      </c>
      <c r="O1631" s="630"/>
      <c r="P1631" s="630"/>
      <c r="Q1631" s="632"/>
      <c r="R1631" s="673"/>
      <c r="S1631" s="674"/>
      <c r="T1631" s="674"/>
      <c r="U1631" s="675"/>
      <c r="V1631" s="673"/>
      <c r="W1631" s="675"/>
      <c r="X1631" s="673"/>
      <c r="Y1631" s="674"/>
      <c r="Z1631" s="674"/>
      <c r="AA1631" s="675"/>
      <c r="AB1631" s="668" t="s">
        <v>171</v>
      </c>
      <c r="AC1631" s="630"/>
      <c r="AD1631" s="630"/>
      <c r="AE1631" s="630"/>
      <c r="AF1631" s="630"/>
      <c r="AG1631" s="630"/>
      <c r="AH1631" s="630"/>
      <c r="AI1631" s="630"/>
      <c r="AJ1631" s="630"/>
      <c r="AK1631" s="630"/>
      <c r="AL1631" s="630"/>
      <c r="AM1631" s="630"/>
      <c r="AN1631" s="630"/>
      <c r="AO1631" s="632"/>
    </row>
    <row r="1632" spans="2:41" ht="3.75" hidden="1" customHeight="1">
      <c r="B1632" s="135"/>
      <c r="I1632" s="136"/>
      <c r="J1632" s="135"/>
      <c r="M1632" s="136"/>
      <c r="N1632" s="629"/>
      <c r="O1632" s="630"/>
      <c r="P1632" s="630"/>
      <c r="Q1632" s="632"/>
      <c r="R1632" s="676"/>
      <c r="S1632" s="677"/>
      <c r="T1632" s="677"/>
      <c r="U1632" s="678"/>
      <c r="V1632" s="676"/>
      <c r="W1632" s="678"/>
      <c r="X1632" s="676"/>
      <c r="Y1632" s="677"/>
      <c r="Z1632" s="677"/>
      <c r="AA1632" s="678"/>
      <c r="AB1632" s="639"/>
      <c r="AC1632" s="639"/>
      <c r="AD1632" s="639"/>
      <c r="AE1632" s="639"/>
      <c r="AF1632" s="639"/>
      <c r="AG1632" s="639"/>
      <c r="AH1632" s="639"/>
      <c r="AI1632" s="639"/>
      <c r="AJ1632" s="639"/>
      <c r="AK1632" s="639"/>
      <c r="AL1632" s="639"/>
      <c r="AM1632" s="639"/>
      <c r="AN1632" s="639"/>
      <c r="AO1632" s="640"/>
    </row>
    <row r="1633" spans="2:41" ht="3.75" hidden="1" customHeight="1">
      <c r="B1633" s="135"/>
      <c r="I1633" s="136"/>
      <c r="J1633" s="135"/>
      <c r="M1633" s="136"/>
      <c r="N1633" s="644"/>
      <c r="O1633" s="645"/>
      <c r="P1633" s="645"/>
      <c r="Q1633" s="645"/>
      <c r="R1633" s="644"/>
      <c r="S1633" s="645"/>
      <c r="T1633" s="645"/>
      <c r="U1633" s="645"/>
      <c r="V1633" s="645"/>
      <c r="W1633" s="645"/>
      <c r="X1633" s="645"/>
      <c r="Y1633" s="645"/>
      <c r="Z1633" s="645"/>
      <c r="AA1633" s="646"/>
      <c r="AB1633" s="644"/>
      <c r="AC1633" s="630"/>
      <c r="AD1633" s="630"/>
      <c r="AE1633" s="630"/>
      <c r="AF1633" s="630"/>
      <c r="AG1633" s="630"/>
      <c r="AH1633" s="630"/>
      <c r="AI1633" s="632"/>
      <c r="AJ1633" s="644"/>
      <c r="AK1633" s="645"/>
      <c r="AL1633" s="645"/>
      <c r="AM1633" s="645"/>
      <c r="AN1633" s="645"/>
      <c r="AO1633" s="646"/>
    </row>
    <row r="1634" spans="2:41" ht="13.35" hidden="1" customHeight="1">
      <c r="B1634" s="135"/>
      <c r="I1634" s="136"/>
      <c r="J1634" s="135"/>
      <c r="M1634" s="136"/>
      <c r="N1634" s="629" t="s">
        <v>115</v>
      </c>
      <c r="O1634" s="630"/>
      <c r="P1634" s="630"/>
      <c r="Q1634" s="630"/>
      <c r="R1634" s="629"/>
      <c r="S1634" s="680"/>
      <c r="T1634" s="681"/>
      <c r="U1634" s="630"/>
      <c r="V1634" s="647"/>
      <c r="W1634" s="630" t="s">
        <v>12</v>
      </c>
      <c r="X1634" s="647"/>
      <c r="Y1634" s="630" t="s">
        <v>11</v>
      </c>
      <c r="Z1634" s="647"/>
      <c r="AA1634" s="630" t="s">
        <v>364</v>
      </c>
      <c r="AB1634" s="629" t="s">
        <v>170</v>
      </c>
      <c r="AC1634" s="630"/>
      <c r="AD1634" s="630"/>
      <c r="AE1634" s="630"/>
      <c r="AF1634" s="630"/>
      <c r="AG1634" s="630"/>
      <c r="AH1634" s="630"/>
      <c r="AI1634" s="632"/>
      <c r="AJ1634" s="629"/>
      <c r="AK1634" s="680"/>
      <c r="AL1634" s="682"/>
      <c r="AM1634" s="682"/>
      <c r="AN1634" s="682"/>
      <c r="AO1634" s="681"/>
    </row>
    <row r="1635" spans="2:41" ht="3.75" hidden="1" customHeight="1">
      <c r="B1635" s="135"/>
      <c r="I1635" s="136"/>
      <c r="J1635" s="135"/>
      <c r="M1635" s="136"/>
      <c r="N1635" s="629"/>
      <c r="O1635" s="630"/>
      <c r="P1635" s="630"/>
      <c r="Q1635" s="630"/>
      <c r="R1635" s="638"/>
      <c r="S1635" s="639"/>
      <c r="T1635" s="639"/>
      <c r="U1635" s="639"/>
      <c r="V1635" s="639"/>
      <c r="W1635" s="639"/>
      <c r="X1635" s="639"/>
      <c r="Y1635" s="639"/>
      <c r="Z1635" s="639"/>
      <c r="AA1635" s="640"/>
      <c r="AB1635" s="638"/>
      <c r="AC1635" s="639"/>
      <c r="AD1635" s="639"/>
      <c r="AE1635" s="639"/>
      <c r="AF1635" s="639"/>
      <c r="AG1635" s="639"/>
      <c r="AH1635" s="639"/>
      <c r="AI1635" s="640"/>
      <c r="AJ1635" s="638"/>
      <c r="AK1635" s="639"/>
      <c r="AL1635" s="639"/>
      <c r="AM1635" s="639"/>
      <c r="AN1635" s="639"/>
      <c r="AO1635" s="640"/>
    </row>
    <row r="1636" spans="2:41" ht="3.75" customHeight="1">
      <c r="B1636" s="135"/>
      <c r="I1636" s="136"/>
      <c r="J1636" s="135"/>
      <c r="M1636" s="136"/>
      <c r="N1636" s="130"/>
      <c r="O1636" s="131"/>
      <c r="P1636" s="131"/>
      <c r="Q1636" s="132"/>
      <c r="R1636" s="683" t="str" cm="1">
        <f t="array" ref="R1636">IF(新_変更_3!AL641&lt;&gt;"",AND(新_変更_3!J640:AB646=新_変更_3!AL640:BD646),"")</f>
        <v/>
      </c>
      <c r="S1636" s="684"/>
      <c r="T1636" s="684"/>
      <c r="U1636" s="684"/>
      <c r="V1636" s="684"/>
      <c r="W1636" s="684"/>
      <c r="X1636" s="684"/>
      <c r="Y1636" s="684"/>
      <c r="Z1636" s="684"/>
      <c r="AA1636" s="684"/>
      <c r="AB1636" s="684"/>
      <c r="AC1636" s="684"/>
      <c r="AD1636" s="684"/>
      <c r="AE1636" s="684"/>
      <c r="AF1636" s="684"/>
      <c r="AG1636" s="684"/>
      <c r="AH1636" s="684"/>
      <c r="AI1636" s="684"/>
      <c r="AJ1636" s="684"/>
      <c r="AK1636" s="684"/>
      <c r="AL1636" s="684"/>
      <c r="AM1636" s="684"/>
      <c r="AN1636" s="684"/>
      <c r="AO1636" s="685"/>
    </row>
    <row r="1637" spans="2:41" ht="13.35" customHeight="1">
      <c r="B1637" s="135"/>
      <c r="I1637" s="136"/>
      <c r="J1637" s="135"/>
      <c r="M1637" s="136"/>
      <c r="N1637" s="135" t="s">
        <v>32</v>
      </c>
      <c r="Q1637" s="136"/>
      <c r="R1637" s="686"/>
      <c r="S1637" s="687"/>
      <c r="T1637" s="687"/>
      <c r="U1637" s="687"/>
      <c r="V1637" s="687"/>
      <c r="W1637" s="687"/>
      <c r="X1637" s="687"/>
      <c r="Y1637" s="687"/>
      <c r="Z1637" s="687"/>
      <c r="AA1637" s="687"/>
      <c r="AB1637" s="687"/>
      <c r="AC1637" s="687"/>
      <c r="AD1637" s="687"/>
      <c r="AE1637" s="687"/>
      <c r="AF1637" s="687"/>
      <c r="AG1637" s="687"/>
      <c r="AH1637" s="687"/>
      <c r="AI1637" s="687"/>
      <c r="AJ1637" s="687"/>
      <c r="AK1637" s="687"/>
      <c r="AL1637" s="687"/>
      <c r="AM1637" s="687"/>
      <c r="AN1637" s="687"/>
      <c r="AO1637" s="688"/>
    </row>
    <row r="1638" spans="2:41" ht="3.75" customHeight="1">
      <c r="B1638" s="135"/>
      <c r="I1638" s="136"/>
      <c r="J1638" s="135"/>
      <c r="M1638" s="136"/>
      <c r="N1638" s="140"/>
      <c r="O1638" s="141"/>
      <c r="P1638" s="141"/>
      <c r="Q1638" s="142"/>
      <c r="R1638" s="689"/>
      <c r="S1638" s="690"/>
      <c r="T1638" s="690"/>
      <c r="U1638" s="690"/>
      <c r="V1638" s="690"/>
      <c r="W1638" s="690"/>
      <c r="X1638" s="690"/>
      <c r="Y1638" s="690"/>
      <c r="Z1638" s="690"/>
      <c r="AA1638" s="690"/>
      <c r="AB1638" s="690"/>
      <c r="AC1638" s="690"/>
      <c r="AD1638" s="690"/>
      <c r="AE1638" s="690"/>
      <c r="AF1638" s="690"/>
      <c r="AG1638" s="690"/>
      <c r="AH1638" s="690"/>
      <c r="AI1638" s="690"/>
      <c r="AJ1638" s="690"/>
      <c r="AK1638" s="690"/>
      <c r="AL1638" s="690"/>
      <c r="AM1638" s="690"/>
      <c r="AN1638" s="690"/>
      <c r="AO1638" s="691"/>
    </row>
    <row r="1639" spans="2:41" ht="3.75" customHeight="1">
      <c r="B1639" s="135"/>
      <c r="I1639" s="136"/>
      <c r="J1639" s="130"/>
      <c r="K1639" s="131"/>
      <c r="L1639" s="131"/>
      <c r="M1639" s="132"/>
      <c r="N1639" s="130"/>
      <c r="O1639" s="131"/>
      <c r="P1639" s="131"/>
      <c r="Q1639" s="132"/>
      <c r="R1639" s="130"/>
      <c r="S1639" s="131"/>
      <c r="T1639" s="131"/>
      <c r="U1639" s="131"/>
      <c r="V1639" s="131"/>
      <c r="W1639" s="131"/>
      <c r="X1639" s="131"/>
      <c r="Y1639" s="131"/>
      <c r="Z1639" s="131"/>
      <c r="AA1639" s="132"/>
      <c r="AB1639" s="130"/>
      <c r="AC1639" s="131"/>
      <c r="AD1639" s="131"/>
      <c r="AE1639" s="132"/>
      <c r="AF1639" s="131"/>
      <c r="AG1639" s="131"/>
      <c r="AH1639" s="131"/>
      <c r="AI1639" s="131"/>
      <c r="AJ1639" s="131"/>
      <c r="AK1639" s="131"/>
      <c r="AL1639" s="131"/>
      <c r="AM1639" s="131"/>
      <c r="AN1639" s="131"/>
      <c r="AO1639" s="132"/>
    </row>
    <row r="1640" spans="2:41" ht="13.35" customHeight="1">
      <c r="B1640" s="135"/>
      <c r="I1640" s="136"/>
      <c r="J1640" s="135" t="s">
        <v>4030</v>
      </c>
      <c r="M1640" s="136"/>
      <c r="N1640" s="135" t="s">
        <v>27</v>
      </c>
      <c r="Q1640" s="136"/>
      <c r="R1640" s="135"/>
      <c r="S1640" s="692"/>
      <c r="T1640" s="693"/>
      <c r="U1640" s="693"/>
      <c r="V1640" s="693"/>
      <c r="W1640" s="693"/>
      <c r="X1640" s="693"/>
      <c r="Y1640" s="693"/>
      <c r="Z1640" s="693"/>
      <c r="AA1640" s="694"/>
      <c r="AB1640" s="135" t="s">
        <v>28</v>
      </c>
      <c r="AE1640" s="136"/>
      <c r="AF1640" s="135"/>
      <c r="AG1640" s="695"/>
      <c r="AH1640" s="693"/>
      <c r="AI1640" s="693"/>
      <c r="AJ1640" s="693"/>
      <c r="AK1640" s="693"/>
      <c r="AL1640" s="693"/>
      <c r="AM1640" s="693"/>
      <c r="AN1640" s="693"/>
      <c r="AO1640" s="694"/>
    </row>
    <row r="1641" spans="2:41" ht="3.75" customHeight="1">
      <c r="B1641" s="135"/>
      <c r="I1641" s="136"/>
      <c r="J1641" s="135"/>
      <c r="M1641" s="136"/>
      <c r="N1641" s="140"/>
      <c r="O1641" s="141"/>
      <c r="P1641" s="141"/>
      <c r="Q1641" s="142"/>
      <c r="R1641" s="140"/>
      <c r="S1641" s="141"/>
      <c r="T1641" s="141"/>
      <c r="U1641" s="141"/>
      <c r="V1641" s="141"/>
      <c r="W1641" s="141"/>
      <c r="X1641" s="141"/>
      <c r="Y1641" s="141"/>
      <c r="Z1641" s="141"/>
      <c r="AA1641" s="142"/>
      <c r="AB1641" s="140"/>
      <c r="AC1641" s="141"/>
      <c r="AD1641" s="141"/>
      <c r="AE1641" s="142"/>
      <c r="AF1641" s="141"/>
      <c r="AG1641" s="141"/>
      <c r="AH1641" s="141"/>
      <c r="AI1641" s="141"/>
      <c r="AJ1641" s="141"/>
      <c r="AK1641" s="141"/>
      <c r="AL1641" s="141"/>
      <c r="AM1641" s="141"/>
      <c r="AN1641" s="141"/>
      <c r="AO1641" s="142"/>
    </row>
    <row r="1642" spans="2:41" ht="3.75" customHeight="1">
      <c r="B1642" s="135"/>
      <c r="I1642" s="136"/>
      <c r="J1642" s="135"/>
      <c r="M1642" s="136"/>
      <c r="N1642" s="130"/>
      <c r="O1642" s="131"/>
      <c r="P1642" s="131"/>
      <c r="Q1642" s="132"/>
      <c r="R1642" s="130"/>
      <c r="S1642" s="131"/>
      <c r="T1642" s="131"/>
      <c r="U1642" s="131"/>
      <c r="V1642" s="131"/>
      <c r="W1642" s="131"/>
      <c r="X1642" s="131"/>
      <c r="Y1642" s="131"/>
      <c r="Z1642" s="131"/>
      <c r="AA1642" s="132"/>
      <c r="AB1642" s="130"/>
      <c r="AC1642" s="131"/>
      <c r="AD1642" s="131"/>
      <c r="AE1642" s="132"/>
      <c r="AF1642" s="130"/>
      <c r="AG1642" s="131"/>
      <c r="AH1642" s="131"/>
      <c r="AI1642" s="131"/>
      <c r="AJ1642" s="131"/>
      <c r="AK1642" s="131"/>
      <c r="AL1642" s="131"/>
      <c r="AM1642" s="131"/>
      <c r="AN1642" s="131"/>
      <c r="AO1642" s="132"/>
    </row>
    <row r="1643" spans="2:41" ht="13.35" customHeight="1">
      <c r="B1643" s="135"/>
      <c r="I1643" s="136"/>
      <c r="J1643" s="135"/>
      <c r="M1643" s="136"/>
      <c r="N1643" s="135" t="s">
        <v>3990</v>
      </c>
      <c r="Q1643" s="136"/>
      <c r="R1643" s="135"/>
      <c r="S1643" s="696"/>
      <c r="T1643" s="694"/>
      <c r="V1643" s="146"/>
      <c r="W1643" s="124" t="s">
        <v>12</v>
      </c>
      <c r="X1643" s="146"/>
      <c r="Y1643" s="124" t="s">
        <v>11</v>
      </c>
      <c r="Z1643" s="146"/>
      <c r="AA1643" s="136" t="s">
        <v>364</v>
      </c>
      <c r="AB1643" s="135" t="s">
        <v>66</v>
      </c>
      <c r="AE1643" s="136"/>
      <c r="AF1643" s="135"/>
      <c r="AG1643" s="696"/>
      <c r="AH1643" s="694"/>
      <c r="AJ1643" s="146"/>
      <c r="AK1643" s="124" t="s">
        <v>12</v>
      </c>
      <c r="AL1643" s="146"/>
      <c r="AM1643" s="124" t="s">
        <v>11</v>
      </c>
      <c r="AN1643" s="146"/>
      <c r="AO1643" s="136" t="s">
        <v>364</v>
      </c>
    </row>
    <row r="1644" spans="2:41" ht="3.75" customHeight="1">
      <c r="B1644" s="135"/>
      <c r="I1644" s="136"/>
      <c r="J1644" s="135"/>
      <c r="M1644" s="136"/>
      <c r="N1644" s="140"/>
      <c r="O1644" s="141"/>
      <c r="P1644" s="141"/>
      <c r="Q1644" s="142"/>
      <c r="R1644" s="140"/>
      <c r="S1644" s="141"/>
      <c r="T1644" s="141"/>
      <c r="U1644" s="141"/>
      <c r="V1644" s="141"/>
      <c r="W1644" s="141"/>
      <c r="X1644" s="141"/>
      <c r="Y1644" s="141"/>
      <c r="Z1644" s="141"/>
      <c r="AA1644" s="142"/>
      <c r="AB1644" s="140"/>
      <c r="AC1644" s="141"/>
      <c r="AD1644" s="141"/>
      <c r="AE1644" s="142"/>
      <c r="AF1644" s="140"/>
      <c r="AG1644" s="141"/>
      <c r="AH1644" s="141"/>
      <c r="AI1644" s="141"/>
      <c r="AJ1644" s="141"/>
      <c r="AK1644" s="141"/>
      <c r="AL1644" s="141"/>
      <c r="AM1644" s="141"/>
      <c r="AN1644" s="141"/>
      <c r="AO1644" s="142"/>
    </row>
    <row r="1645" spans="2:41" ht="3.75" customHeight="1">
      <c r="B1645" s="135"/>
      <c r="I1645" s="136"/>
      <c r="J1645" s="135"/>
      <c r="M1645" s="136"/>
      <c r="N1645" s="130"/>
      <c r="O1645" s="131"/>
      <c r="P1645" s="131"/>
      <c r="Q1645" s="132"/>
      <c r="R1645" s="697">
        <f>新_変更_3!J656</f>
        <v>0</v>
      </c>
      <c r="S1645" s="684"/>
      <c r="T1645" s="684"/>
      <c r="U1645" s="684"/>
      <c r="V1645" s="684"/>
      <c r="W1645" s="684"/>
      <c r="X1645" s="684"/>
      <c r="Y1645" s="684"/>
      <c r="Z1645" s="684"/>
      <c r="AA1645" s="684"/>
      <c r="AB1645" s="684"/>
      <c r="AC1645" s="684"/>
      <c r="AD1645" s="684"/>
      <c r="AE1645" s="684"/>
      <c r="AF1645" s="684"/>
      <c r="AG1645" s="684"/>
      <c r="AH1645" s="684"/>
      <c r="AI1645" s="684"/>
      <c r="AJ1645" s="685"/>
      <c r="AK1645" s="131"/>
      <c r="AL1645" s="131"/>
      <c r="AM1645" s="131"/>
      <c r="AN1645" s="131"/>
      <c r="AO1645" s="132"/>
    </row>
    <row r="1646" spans="2:41" ht="13.35" customHeight="1">
      <c r="B1646" s="135"/>
      <c r="I1646" s="136"/>
      <c r="J1646" s="135"/>
      <c r="M1646" s="136"/>
      <c r="N1646" s="135" t="s">
        <v>8</v>
      </c>
      <c r="Q1646" s="136"/>
      <c r="R1646" s="686"/>
      <c r="S1646" s="687"/>
      <c r="T1646" s="687"/>
      <c r="U1646" s="687"/>
      <c r="V1646" s="687"/>
      <c r="W1646" s="687"/>
      <c r="X1646" s="687"/>
      <c r="Y1646" s="687"/>
      <c r="Z1646" s="687"/>
      <c r="AA1646" s="687"/>
      <c r="AB1646" s="687"/>
      <c r="AC1646" s="687"/>
      <c r="AD1646" s="687"/>
      <c r="AE1646" s="687"/>
      <c r="AF1646" s="687"/>
      <c r="AG1646" s="687"/>
      <c r="AH1646" s="687"/>
      <c r="AI1646" s="687"/>
      <c r="AJ1646" s="688"/>
      <c r="AL1646" s="147" t="s">
        <v>13</v>
      </c>
      <c r="AM1646" s="124" t="s">
        <v>29</v>
      </c>
      <c r="AO1646" s="136"/>
    </row>
    <row r="1647" spans="2:41" ht="3.75" customHeight="1">
      <c r="B1647" s="135"/>
      <c r="I1647" s="136"/>
      <c r="J1647" s="135"/>
      <c r="M1647" s="136"/>
      <c r="N1647" s="140"/>
      <c r="O1647" s="141"/>
      <c r="P1647" s="141"/>
      <c r="Q1647" s="142"/>
      <c r="R1647" s="689"/>
      <c r="S1647" s="690"/>
      <c r="T1647" s="690"/>
      <c r="U1647" s="690"/>
      <c r="V1647" s="690"/>
      <c r="W1647" s="690"/>
      <c r="X1647" s="690"/>
      <c r="Y1647" s="690"/>
      <c r="Z1647" s="690"/>
      <c r="AA1647" s="690"/>
      <c r="AB1647" s="690"/>
      <c r="AC1647" s="690"/>
      <c r="AD1647" s="690"/>
      <c r="AE1647" s="690"/>
      <c r="AF1647" s="690"/>
      <c r="AG1647" s="690"/>
      <c r="AH1647" s="690"/>
      <c r="AI1647" s="690"/>
      <c r="AJ1647" s="691"/>
      <c r="AK1647" s="141"/>
      <c r="AL1647" s="141"/>
      <c r="AM1647" s="141"/>
      <c r="AN1647" s="141"/>
      <c r="AO1647" s="142"/>
    </row>
    <row r="1648" spans="2:41" ht="3.75" hidden="1" customHeight="1">
      <c r="B1648" s="135"/>
      <c r="I1648" s="136"/>
      <c r="J1648" s="135"/>
      <c r="M1648" s="136"/>
      <c r="N1648" s="644"/>
      <c r="O1648" s="645"/>
      <c r="P1648" s="645"/>
      <c r="Q1648" s="646"/>
      <c r="R1648" s="679"/>
      <c r="S1648" s="671"/>
      <c r="T1648" s="671"/>
      <c r="U1648" s="671"/>
      <c r="V1648" s="671"/>
      <c r="W1648" s="671"/>
      <c r="X1648" s="671"/>
      <c r="Y1648" s="671"/>
      <c r="Z1648" s="671"/>
      <c r="AA1648" s="671"/>
      <c r="AB1648" s="671"/>
      <c r="AC1648" s="671"/>
      <c r="AD1648" s="671"/>
      <c r="AE1648" s="671"/>
      <c r="AF1648" s="671"/>
      <c r="AG1648" s="671"/>
      <c r="AH1648" s="671"/>
      <c r="AI1648" s="671"/>
      <c r="AJ1648" s="671"/>
      <c r="AK1648" s="671"/>
      <c r="AL1648" s="671"/>
      <c r="AM1648" s="671"/>
      <c r="AN1648" s="671"/>
      <c r="AO1648" s="672"/>
    </row>
    <row r="1649" spans="2:41" ht="13.35" hidden="1" customHeight="1">
      <c r="B1649" s="135"/>
      <c r="I1649" s="136"/>
      <c r="J1649" s="135"/>
      <c r="M1649" s="136"/>
      <c r="N1649" s="629" t="s">
        <v>61</v>
      </c>
      <c r="O1649" s="630"/>
      <c r="P1649" s="630"/>
      <c r="Q1649" s="632"/>
      <c r="R1649" s="673"/>
      <c r="S1649" s="674"/>
      <c r="T1649" s="674"/>
      <c r="U1649" s="674"/>
      <c r="V1649" s="674"/>
      <c r="W1649" s="674"/>
      <c r="X1649" s="674"/>
      <c r="Y1649" s="674"/>
      <c r="Z1649" s="674"/>
      <c r="AA1649" s="674"/>
      <c r="AB1649" s="674"/>
      <c r="AC1649" s="674"/>
      <c r="AD1649" s="674"/>
      <c r="AE1649" s="674"/>
      <c r="AF1649" s="674"/>
      <c r="AG1649" s="674"/>
      <c r="AH1649" s="674"/>
      <c r="AI1649" s="674"/>
      <c r="AJ1649" s="674"/>
      <c r="AK1649" s="674"/>
      <c r="AL1649" s="674"/>
      <c r="AM1649" s="674"/>
      <c r="AN1649" s="674"/>
      <c r="AO1649" s="675"/>
    </row>
    <row r="1650" spans="2:41" ht="3.75" hidden="1" customHeight="1">
      <c r="B1650" s="135"/>
      <c r="I1650" s="136"/>
      <c r="J1650" s="135"/>
      <c r="M1650" s="136"/>
      <c r="N1650" s="629"/>
      <c r="O1650" s="630"/>
      <c r="P1650" s="630"/>
      <c r="Q1650" s="632"/>
      <c r="R1650" s="676"/>
      <c r="S1650" s="677"/>
      <c r="T1650" s="677"/>
      <c r="U1650" s="677"/>
      <c r="V1650" s="677"/>
      <c r="W1650" s="677"/>
      <c r="X1650" s="677"/>
      <c r="Y1650" s="677"/>
      <c r="Z1650" s="677"/>
      <c r="AA1650" s="677"/>
      <c r="AB1650" s="677"/>
      <c r="AC1650" s="677"/>
      <c r="AD1650" s="677"/>
      <c r="AE1650" s="677"/>
      <c r="AF1650" s="677"/>
      <c r="AG1650" s="677"/>
      <c r="AH1650" s="677"/>
      <c r="AI1650" s="677"/>
      <c r="AJ1650" s="677"/>
      <c r="AK1650" s="677"/>
      <c r="AL1650" s="677"/>
      <c r="AM1650" s="677"/>
      <c r="AN1650" s="677"/>
      <c r="AO1650" s="678"/>
    </row>
    <row r="1651" spans="2:41" ht="3.75" hidden="1" customHeight="1">
      <c r="B1651" s="135"/>
      <c r="I1651" s="136"/>
      <c r="J1651" s="135"/>
      <c r="N1651" s="644"/>
      <c r="O1651" s="645"/>
      <c r="P1651" s="645"/>
      <c r="Q1651" s="646"/>
      <c r="R1651" s="630"/>
      <c r="S1651" s="630"/>
      <c r="T1651" s="630"/>
      <c r="U1651" s="698"/>
      <c r="V1651" s="699"/>
      <c r="W1651" s="699"/>
      <c r="X1651" s="700"/>
      <c r="Y1651" s="645"/>
      <c r="Z1651" s="707"/>
      <c r="AA1651" s="699"/>
      <c r="AB1651" s="699"/>
      <c r="AC1651" s="708"/>
      <c r="AD1651" s="630"/>
      <c r="AE1651" s="630"/>
      <c r="AF1651" s="630"/>
      <c r="AG1651" s="679"/>
      <c r="AH1651" s="671"/>
      <c r="AI1651" s="671"/>
      <c r="AJ1651" s="671"/>
      <c r="AK1651" s="671"/>
      <c r="AL1651" s="671"/>
      <c r="AM1651" s="671"/>
      <c r="AN1651" s="671"/>
      <c r="AO1651" s="672"/>
    </row>
    <row r="1652" spans="2:41" ht="13.35" hidden="1" customHeight="1">
      <c r="B1652" s="135"/>
      <c r="I1652" s="136"/>
      <c r="J1652" s="135"/>
      <c r="N1652" s="629"/>
      <c r="O1652" s="630"/>
      <c r="P1652" s="630"/>
      <c r="Q1652" s="632"/>
      <c r="R1652" s="630" t="s">
        <v>15</v>
      </c>
      <c r="S1652" s="630"/>
      <c r="T1652" s="630"/>
      <c r="U1652" s="701"/>
      <c r="V1652" s="702"/>
      <c r="W1652" s="702"/>
      <c r="X1652" s="703"/>
      <c r="Y1652" s="662" t="s">
        <v>359</v>
      </c>
      <c r="Z1652" s="709"/>
      <c r="AA1652" s="702"/>
      <c r="AB1652" s="702"/>
      <c r="AC1652" s="710"/>
      <c r="AD1652" s="630" t="s">
        <v>56</v>
      </c>
      <c r="AE1652" s="630"/>
      <c r="AF1652" s="630"/>
      <c r="AG1652" s="673"/>
      <c r="AH1652" s="674"/>
      <c r="AI1652" s="674"/>
      <c r="AJ1652" s="674"/>
      <c r="AK1652" s="674"/>
      <c r="AL1652" s="674"/>
      <c r="AM1652" s="674"/>
      <c r="AN1652" s="674"/>
      <c r="AO1652" s="675"/>
    </row>
    <row r="1653" spans="2:41" ht="3.75" hidden="1" customHeight="1">
      <c r="B1653" s="135"/>
      <c r="I1653" s="136"/>
      <c r="J1653" s="135"/>
      <c r="N1653" s="629"/>
      <c r="O1653" s="630"/>
      <c r="P1653" s="630"/>
      <c r="Q1653" s="632"/>
      <c r="R1653" s="639"/>
      <c r="S1653" s="639"/>
      <c r="T1653" s="639"/>
      <c r="U1653" s="704"/>
      <c r="V1653" s="705"/>
      <c r="W1653" s="705"/>
      <c r="X1653" s="706"/>
      <c r="Y1653" s="639"/>
      <c r="Z1653" s="711"/>
      <c r="AA1653" s="705"/>
      <c r="AB1653" s="705"/>
      <c r="AC1653" s="712"/>
      <c r="AD1653" s="639"/>
      <c r="AE1653" s="639"/>
      <c r="AF1653" s="639"/>
      <c r="AG1653" s="676"/>
      <c r="AH1653" s="677"/>
      <c r="AI1653" s="677"/>
      <c r="AJ1653" s="677"/>
      <c r="AK1653" s="677"/>
      <c r="AL1653" s="677"/>
      <c r="AM1653" s="677"/>
      <c r="AN1653" s="677"/>
      <c r="AO1653" s="678"/>
    </row>
    <row r="1654" spans="2:41" ht="3.75" hidden="1" customHeight="1">
      <c r="B1654" s="135"/>
      <c r="I1654" s="136"/>
      <c r="J1654" s="135"/>
      <c r="N1654" s="629"/>
      <c r="O1654" s="630"/>
      <c r="P1654" s="630"/>
      <c r="Q1654" s="632"/>
      <c r="R1654" s="645"/>
      <c r="S1654" s="645"/>
      <c r="T1654" s="646"/>
      <c r="U1654" s="679"/>
      <c r="V1654" s="671"/>
      <c r="W1654" s="671"/>
      <c r="X1654" s="671"/>
      <c r="Y1654" s="671"/>
      <c r="Z1654" s="671"/>
      <c r="AA1654" s="671"/>
      <c r="AB1654" s="671"/>
      <c r="AC1654" s="672"/>
      <c r="AD1654" s="644"/>
      <c r="AE1654" s="645"/>
      <c r="AF1654" s="646"/>
      <c r="AG1654" s="679"/>
      <c r="AH1654" s="671"/>
      <c r="AI1654" s="671"/>
      <c r="AJ1654" s="671"/>
      <c r="AK1654" s="671"/>
      <c r="AL1654" s="671"/>
      <c r="AM1654" s="671"/>
      <c r="AN1654" s="671"/>
      <c r="AO1654" s="672"/>
    </row>
    <row r="1655" spans="2:41" ht="13.35" hidden="1" customHeight="1">
      <c r="B1655" s="135"/>
      <c r="I1655" s="136"/>
      <c r="N1655" s="629" t="s">
        <v>23</v>
      </c>
      <c r="O1655" s="630"/>
      <c r="P1655" s="630"/>
      <c r="Q1655" s="632"/>
      <c r="R1655" s="630" t="s">
        <v>17</v>
      </c>
      <c r="S1655" s="630"/>
      <c r="T1655" s="632"/>
      <c r="U1655" s="673"/>
      <c r="V1655" s="674"/>
      <c r="W1655" s="674"/>
      <c r="X1655" s="674"/>
      <c r="Y1655" s="674"/>
      <c r="Z1655" s="674"/>
      <c r="AA1655" s="674"/>
      <c r="AB1655" s="674"/>
      <c r="AC1655" s="675"/>
      <c r="AD1655" s="629" t="s">
        <v>18</v>
      </c>
      <c r="AE1655" s="630"/>
      <c r="AF1655" s="632"/>
      <c r="AG1655" s="673"/>
      <c r="AH1655" s="674"/>
      <c r="AI1655" s="674"/>
      <c r="AJ1655" s="674"/>
      <c r="AK1655" s="674"/>
      <c r="AL1655" s="674"/>
      <c r="AM1655" s="674"/>
      <c r="AN1655" s="674"/>
      <c r="AO1655" s="675"/>
    </row>
    <row r="1656" spans="2:41" ht="3.75" hidden="1" customHeight="1">
      <c r="B1656" s="135"/>
      <c r="I1656" s="136"/>
      <c r="J1656" s="135"/>
      <c r="N1656" s="629"/>
      <c r="O1656" s="630"/>
      <c r="P1656" s="630"/>
      <c r="Q1656" s="632"/>
      <c r="R1656" s="639"/>
      <c r="S1656" s="639"/>
      <c r="T1656" s="640"/>
      <c r="U1656" s="676"/>
      <c r="V1656" s="677"/>
      <c r="W1656" s="677"/>
      <c r="X1656" s="677"/>
      <c r="Y1656" s="677"/>
      <c r="Z1656" s="677"/>
      <c r="AA1656" s="677"/>
      <c r="AB1656" s="677"/>
      <c r="AC1656" s="678"/>
      <c r="AD1656" s="638"/>
      <c r="AE1656" s="639"/>
      <c r="AF1656" s="640"/>
      <c r="AG1656" s="676"/>
      <c r="AH1656" s="677"/>
      <c r="AI1656" s="677"/>
      <c r="AJ1656" s="677"/>
      <c r="AK1656" s="677"/>
      <c r="AL1656" s="677"/>
      <c r="AM1656" s="677"/>
      <c r="AN1656" s="677"/>
      <c r="AO1656" s="678"/>
    </row>
    <row r="1657" spans="2:41" ht="3.75" hidden="1" customHeight="1">
      <c r="B1657" s="135"/>
      <c r="I1657" s="136"/>
      <c r="J1657" s="135"/>
      <c r="N1657" s="629"/>
      <c r="O1657" s="630"/>
      <c r="P1657" s="630"/>
      <c r="Q1657" s="632"/>
      <c r="R1657" s="645"/>
      <c r="S1657" s="645"/>
      <c r="T1657" s="646"/>
      <c r="U1657" s="679"/>
      <c r="V1657" s="671"/>
      <c r="W1657" s="671"/>
      <c r="X1657" s="671"/>
      <c r="Y1657" s="671"/>
      <c r="Z1657" s="671"/>
      <c r="AA1657" s="671"/>
      <c r="AB1657" s="671"/>
      <c r="AC1657" s="672"/>
      <c r="AD1657" s="644"/>
      <c r="AE1657" s="645"/>
      <c r="AF1657" s="646"/>
      <c r="AG1657" s="679"/>
      <c r="AH1657" s="671"/>
      <c r="AI1657" s="671"/>
      <c r="AJ1657" s="671"/>
      <c r="AK1657" s="671"/>
      <c r="AL1657" s="671"/>
      <c r="AM1657" s="671"/>
      <c r="AN1657" s="671"/>
      <c r="AO1657" s="672"/>
    </row>
    <row r="1658" spans="2:41" ht="13.35" hidden="1" customHeight="1">
      <c r="B1658" s="135"/>
      <c r="I1658" s="136"/>
      <c r="J1658" s="135"/>
      <c r="N1658" s="629"/>
      <c r="O1658" s="630"/>
      <c r="P1658" s="630"/>
      <c r="Q1658" s="632"/>
      <c r="R1658" s="630" t="s">
        <v>19</v>
      </c>
      <c r="S1658" s="630"/>
      <c r="T1658" s="632"/>
      <c r="U1658" s="673"/>
      <c r="V1658" s="674"/>
      <c r="W1658" s="674"/>
      <c r="X1658" s="674"/>
      <c r="Y1658" s="674"/>
      <c r="Z1658" s="674"/>
      <c r="AA1658" s="674"/>
      <c r="AB1658" s="674"/>
      <c r="AC1658" s="675"/>
      <c r="AD1658" s="629" t="s">
        <v>20</v>
      </c>
      <c r="AE1658" s="630"/>
      <c r="AF1658" s="632"/>
      <c r="AG1658" s="673"/>
      <c r="AH1658" s="674"/>
      <c r="AI1658" s="674"/>
      <c r="AJ1658" s="674"/>
      <c r="AK1658" s="674"/>
      <c r="AL1658" s="674"/>
      <c r="AM1658" s="674"/>
      <c r="AN1658" s="674"/>
      <c r="AO1658" s="675"/>
    </row>
    <row r="1659" spans="2:41" ht="3.75" hidden="1" customHeight="1">
      <c r="B1659" s="135"/>
      <c r="I1659" s="136"/>
      <c r="J1659" s="135"/>
      <c r="N1659" s="638"/>
      <c r="O1659" s="639"/>
      <c r="P1659" s="639"/>
      <c r="Q1659" s="640"/>
      <c r="R1659" s="639"/>
      <c r="S1659" s="639"/>
      <c r="T1659" s="640"/>
      <c r="U1659" s="676"/>
      <c r="V1659" s="677"/>
      <c r="W1659" s="677"/>
      <c r="X1659" s="677"/>
      <c r="Y1659" s="677"/>
      <c r="Z1659" s="677"/>
      <c r="AA1659" s="677"/>
      <c r="AB1659" s="677"/>
      <c r="AC1659" s="678"/>
      <c r="AD1659" s="638"/>
      <c r="AE1659" s="639"/>
      <c r="AF1659" s="640"/>
      <c r="AG1659" s="676"/>
      <c r="AH1659" s="677"/>
      <c r="AI1659" s="677"/>
      <c r="AJ1659" s="677"/>
      <c r="AK1659" s="677"/>
      <c r="AL1659" s="677"/>
      <c r="AM1659" s="677"/>
      <c r="AN1659" s="677"/>
      <c r="AO1659" s="678"/>
    </row>
    <row r="1660" spans="2:41" ht="3.75" hidden="1" customHeight="1">
      <c r="B1660" s="135"/>
      <c r="I1660" s="136"/>
      <c r="J1660" s="135"/>
      <c r="M1660" s="136"/>
      <c r="N1660" s="629"/>
      <c r="O1660" s="630"/>
      <c r="P1660" s="630"/>
      <c r="Q1660" s="632"/>
      <c r="R1660" s="644"/>
      <c r="S1660" s="645"/>
      <c r="T1660" s="645"/>
      <c r="U1660" s="645"/>
      <c r="V1660" s="645"/>
      <c r="W1660" s="645"/>
      <c r="X1660" s="645"/>
      <c r="Y1660" s="645"/>
      <c r="Z1660" s="645"/>
      <c r="AA1660" s="645"/>
      <c r="AB1660" s="645"/>
      <c r="AC1660" s="645"/>
      <c r="AD1660" s="645"/>
      <c r="AE1660" s="645"/>
      <c r="AF1660" s="645"/>
      <c r="AG1660" s="645"/>
      <c r="AH1660" s="645"/>
      <c r="AI1660" s="645"/>
      <c r="AJ1660" s="645"/>
      <c r="AK1660" s="645"/>
      <c r="AL1660" s="645"/>
      <c r="AM1660" s="645"/>
      <c r="AN1660" s="645"/>
      <c r="AO1660" s="646"/>
    </row>
    <row r="1661" spans="2:41" ht="13.35" hidden="1" customHeight="1">
      <c r="B1661" s="135"/>
      <c r="I1661" s="136"/>
      <c r="J1661" s="135"/>
      <c r="M1661" s="136"/>
      <c r="N1661" s="629" t="s">
        <v>111</v>
      </c>
      <c r="O1661" s="630"/>
      <c r="P1661" s="630"/>
      <c r="Q1661" s="632"/>
      <c r="R1661" s="629"/>
      <c r="S1661" s="680"/>
      <c r="T1661" s="681"/>
      <c r="U1661" s="630"/>
      <c r="V1661" s="647"/>
      <c r="W1661" s="630" t="s">
        <v>12</v>
      </c>
      <c r="X1661" s="647"/>
      <c r="Y1661" s="630" t="s">
        <v>11</v>
      </c>
      <c r="Z1661" s="647"/>
      <c r="AA1661" s="630" t="s">
        <v>364</v>
      </c>
      <c r="AB1661" s="630"/>
      <c r="AC1661" s="630"/>
      <c r="AD1661" s="630"/>
      <c r="AE1661" s="630"/>
      <c r="AF1661" s="630"/>
      <c r="AG1661" s="630"/>
      <c r="AH1661" s="630"/>
      <c r="AI1661" s="630"/>
      <c r="AJ1661" s="630"/>
      <c r="AK1661" s="630"/>
      <c r="AL1661" s="630"/>
      <c r="AM1661" s="630"/>
      <c r="AN1661" s="630"/>
      <c r="AO1661" s="632"/>
    </row>
    <row r="1662" spans="2:41" ht="3.75" hidden="1" customHeight="1">
      <c r="B1662" s="135"/>
      <c r="I1662" s="136"/>
      <c r="J1662" s="135"/>
      <c r="M1662" s="136"/>
      <c r="N1662" s="629"/>
      <c r="O1662" s="630"/>
      <c r="P1662" s="630"/>
      <c r="Q1662" s="632"/>
      <c r="R1662" s="629"/>
      <c r="S1662" s="630"/>
      <c r="T1662" s="630"/>
      <c r="U1662" s="630"/>
      <c r="V1662" s="630"/>
      <c r="W1662" s="630"/>
      <c r="X1662" s="630"/>
      <c r="Y1662" s="630"/>
      <c r="Z1662" s="630"/>
      <c r="AA1662" s="630"/>
      <c r="AB1662" s="630"/>
      <c r="AC1662" s="630"/>
      <c r="AD1662" s="630"/>
      <c r="AE1662" s="630"/>
      <c r="AF1662" s="630"/>
      <c r="AG1662" s="630"/>
      <c r="AH1662" s="630"/>
      <c r="AI1662" s="630"/>
      <c r="AJ1662" s="630"/>
      <c r="AK1662" s="630"/>
      <c r="AL1662" s="630"/>
      <c r="AM1662" s="630"/>
      <c r="AN1662" s="630"/>
      <c r="AO1662" s="632"/>
    </row>
    <row r="1663" spans="2:41" ht="3.75" hidden="1" customHeight="1">
      <c r="B1663" s="135"/>
      <c r="I1663" s="136"/>
      <c r="J1663" s="135"/>
      <c r="M1663" s="136"/>
      <c r="N1663" s="644"/>
      <c r="O1663" s="645"/>
      <c r="P1663" s="645"/>
      <c r="Q1663" s="645"/>
      <c r="R1663" s="713"/>
      <c r="S1663" s="716"/>
      <c r="T1663" s="645"/>
      <c r="U1663" s="698"/>
      <c r="V1663" s="644"/>
      <c r="W1663" s="645"/>
      <c r="X1663" s="645"/>
      <c r="Y1663" s="645"/>
      <c r="Z1663" s="645"/>
      <c r="AA1663" s="645"/>
      <c r="AB1663" s="645"/>
      <c r="AC1663" s="645"/>
      <c r="AD1663" s="645"/>
      <c r="AE1663" s="645"/>
      <c r="AF1663" s="645"/>
      <c r="AG1663" s="645"/>
      <c r="AH1663" s="649"/>
      <c r="AI1663" s="649"/>
      <c r="AJ1663" s="645"/>
      <c r="AK1663" s="651"/>
      <c r="AL1663" s="645"/>
      <c r="AM1663" s="645"/>
      <c r="AN1663" s="645"/>
      <c r="AO1663" s="646"/>
    </row>
    <row r="1664" spans="2:41" ht="13.35" hidden="1" customHeight="1">
      <c r="B1664" s="135"/>
      <c r="I1664" s="136"/>
      <c r="J1664" s="135"/>
      <c r="M1664" s="136"/>
      <c r="N1664" s="629" t="s">
        <v>30</v>
      </c>
      <c r="O1664" s="630"/>
      <c r="P1664" s="630"/>
      <c r="Q1664" s="630"/>
      <c r="R1664" s="714"/>
      <c r="S1664" s="717"/>
      <c r="T1664" s="630" t="s">
        <v>388</v>
      </c>
      <c r="U1664" s="701"/>
      <c r="V1664" s="629" t="s">
        <v>112</v>
      </c>
      <c r="W1664" s="630"/>
      <c r="X1664" s="630"/>
      <c r="Y1664" s="630"/>
      <c r="Z1664" s="630"/>
      <c r="AA1664" s="630"/>
      <c r="AB1664" s="630"/>
      <c r="AC1664" s="630"/>
      <c r="AD1664" s="630"/>
      <c r="AE1664" s="630"/>
      <c r="AF1664" s="630"/>
      <c r="AG1664" s="630"/>
      <c r="AH1664" s="636"/>
      <c r="AI1664" s="636"/>
      <c r="AJ1664" s="630"/>
      <c r="AK1664" s="654"/>
      <c r="AL1664" s="630"/>
      <c r="AM1664" s="630"/>
      <c r="AN1664" s="630"/>
      <c r="AO1664" s="632"/>
    </row>
    <row r="1665" spans="2:41" ht="3.75" hidden="1" customHeight="1">
      <c r="B1665" s="135"/>
      <c r="I1665" s="136"/>
      <c r="J1665" s="135"/>
      <c r="M1665" s="136"/>
      <c r="N1665" s="629"/>
      <c r="O1665" s="630"/>
      <c r="P1665" s="630"/>
      <c r="Q1665" s="630"/>
      <c r="R1665" s="715"/>
      <c r="S1665" s="718"/>
      <c r="T1665" s="639"/>
      <c r="U1665" s="704"/>
      <c r="V1665" s="638"/>
      <c r="W1665" s="639"/>
      <c r="X1665" s="639"/>
      <c r="Y1665" s="639"/>
      <c r="Z1665" s="639"/>
      <c r="AA1665" s="639"/>
      <c r="AB1665" s="639"/>
      <c r="AC1665" s="639"/>
      <c r="AD1665" s="639"/>
      <c r="AE1665" s="639"/>
      <c r="AF1665" s="639"/>
      <c r="AG1665" s="639"/>
      <c r="AH1665" s="642"/>
      <c r="AI1665" s="642"/>
      <c r="AJ1665" s="639"/>
      <c r="AK1665" s="657"/>
      <c r="AL1665" s="639"/>
      <c r="AM1665" s="639"/>
      <c r="AN1665" s="639"/>
      <c r="AO1665" s="640"/>
    </row>
    <row r="1666" spans="2:41" ht="3.75" hidden="1" customHeight="1">
      <c r="B1666" s="135"/>
      <c r="I1666" s="136"/>
      <c r="J1666" s="135"/>
      <c r="M1666" s="136"/>
      <c r="N1666" s="644"/>
      <c r="O1666" s="645"/>
      <c r="P1666" s="645"/>
      <c r="Q1666" s="646"/>
      <c r="R1666" s="670"/>
      <c r="S1666" s="671"/>
      <c r="T1666" s="671"/>
      <c r="U1666" s="672"/>
      <c r="V1666" s="673"/>
      <c r="W1666" s="675"/>
      <c r="X1666" s="679"/>
      <c r="Y1666" s="671"/>
      <c r="Z1666" s="671"/>
      <c r="AA1666" s="672"/>
      <c r="AB1666" s="630"/>
      <c r="AC1666" s="630"/>
      <c r="AD1666" s="630"/>
      <c r="AE1666" s="630"/>
      <c r="AF1666" s="630"/>
      <c r="AG1666" s="630"/>
      <c r="AH1666" s="630"/>
      <c r="AI1666" s="645"/>
      <c r="AJ1666" s="630"/>
      <c r="AK1666" s="630"/>
      <c r="AL1666" s="630"/>
      <c r="AM1666" s="630"/>
      <c r="AN1666" s="630"/>
      <c r="AO1666" s="632"/>
    </row>
    <row r="1667" spans="2:41" ht="13.35" hidden="1" customHeight="1">
      <c r="B1667" s="135"/>
      <c r="I1667" s="136"/>
      <c r="J1667" s="135"/>
      <c r="M1667" s="136"/>
      <c r="N1667" s="629" t="s">
        <v>114</v>
      </c>
      <c r="O1667" s="630"/>
      <c r="P1667" s="630"/>
      <c r="Q1667" s="632"/>
      <c r="R1667" s="673"/>
      <c r="S1667" s="674"/>
      <c r="T1667" s="674"/>
      <c r="U1667" s="675"/>
      <c r="V1667" s="673"/>
      <c r="W1667" s="675"/>
      <c r="X1667" s="673"/>
      <c r="Y1667" s="674"/>
      <c r="Z1667" s="674"/>
      <c r="AA1667" s="675"/>
      <c r="AB1667" s="668" t="s">
        <v>171</v>
      </c>
      <c r="AC1667" s="630"/>
      <c r="AD1667" s="630"/>
      <c r="AE1667" s="630"/>
      <c r="AF1667" s="630"/>
      <c r="AG1667" s="630"/>
      <c r="AH1667" s="630"/>
      <c r="AI1667" s="630"/>
      <c r="AJ1667" s="630"/>
      <c r="AK1667" s="630"/>
      <c r="AL1667" s="630"/>
      <c r="AM1667" s="630"/>
      <c r="AN1667" s="630"/>
      <c r="AO1667" s="632"/>
    </row>
    <row r="1668" spans="2:41" ht="3.75" hidden="1" customHeight="1">
      <c r="B1668" s="135"/>
      <c r="I1668" s="136"/>
      <c r="J1668" s="135"/>
      <c r="M1668" s="136"/>
      <c r="N1668" s="629"/>
      <c r="O1668" s="630"/>
      <c r="P1668" s="630"/>
      <c r="Q1668" s="632"/>
      <c r="R1668" s="676"/>
      <c r="S1668" s="677"/>
      <c r="T1668" s="677"/>
      <c r="U1668" s="678"/>
      <c r="V1668" s="676"/>
      <c r="W1668" s="678"/>
      <c r="X1668" s="676"/>
      <c r="Y1668" s="677"/>
      <c r="Z1668" s="677"/>
      <c r="AA1668" s="678"/>
      <c r="AB1668" s="639"/>
      <c r="AC1668" s="639"/>
      <c r="AD1668" s="639"/>
      <c r="AE1668" s="639"/>
      <c r="AF1668" s="639"/>
      <c r="AG1668" s="639"/>
      <c r="AH1668" s="639"/>
      <c r="AI1668" s="639"/>
      <c r="AJ1668" s="639"/>
      <c r="AK1668" s="639"/>
      <c r="AL1668" s="639"/>
      <c r="AM1668" s="639"/>
      <c r="AN1668" s="639"/>
      <c r="AO1668" s="640"/>
    </row>
    <row r="1669" spans="2:41" ht="3.75" hidden="1" customHeight="1">
      <c r="B1669" s="135"/>
      <c r="I1669" s="136"/>
      <c r="J1669" s="135"/>
      <c r="M1669" s="136"/>
      <c r="N1669" s="644"/>
      <c r="O1669" s="645"/>
      <c r="P1669" s="645"/>
      <c r="Q1669" s="645"/>
      <c r="R1669" s="644"/>
      <c r="S1669" s="645"/>
      <c r="T1669" s="645"/>
      <c r="U1669" s="645"/>
      <c r="V1669" s="645"/>
      <c r="W1669" s="645"/>
      <c r="X1669" s="645"/>
      <c r="Y1669" s="645"/>
      <c r="Z1669" s="645"/>
      <c r="AA1669" s="646"/>
      <c r="AB1669" s="644"/>
      <c r="AC1669" s="630"/>
      <c r="AD1669" s="630"/>
      <c r="AE1669" s="630"/>
      <c r="AF1669" s="630"/>
      <c r="AG1669" s="630"/>
      <c r="AH1669" s="630"/>
      <c r="AI1669" s="632"/>
      <c r="AJ1669" s="644"/>
      <c r="AK1669" s="645"/>
      <c r="AL1669" s="645"/>
      <c r="AM1669" s="645"/>
      <c r="AN1669" s="645"/>
      <c r="AO1669" s="646"/>
    </row>
    <row r="1670" spans="2:41" ht="13.35" hidden="1" customHeight="1">
      <c r="B1670" s="135"/>
      <c r="I1670" s="136"/>
      <c r="J1670" s="135"/>
      <c r="M1670" s="136"/>
      <c r="N1670" s="629" t="s">
        <v>115</v>
      </c>
      <c r="O1670" s="630"/>
      <c r="P1670" s="630"/>
      <c r="Q1670" s="630"/>
      <c r="R1670" s="629"/>
      <c r="S1670" s="680"/>
      <c r="T1670" s="681"/>
      <c r="U1670" s="630"/>
      <c r="V1670" s="647"/>
      <c r="W1670" s="630" t="s">
        <v>12</v>
      </c>
      <c r="X1670" s="647"/>
      <c r="Y1670" s="630" t="s">
        <v>11</v>
      </c>
      <c r="Z1670" s="647"/>
      <c r="AA1670" s="630" t="s">
        <v>364</v>
      </c>
      <c r="AB1670" s="629" t="s">
        <v>170</v>
      </c>
      <c r="AC1670" s="630"/>
      <c r="AD1670" s="630"/>
      <c r="AE1670" s="630"/>
      <c r="AF1670" s="630"/>
      <c r="AG1670" s="630"/>
      <c r="AH1670" s="630"/>
      <c r="AI1670" s="632"/>
      <c r="AJ1670" s="629"/>
      <c r="AK1670" s="680"/>
      <c r="AL1670" s="682"/>
      <c r="AM1670" s="682"/>
      <c r="AN1670" s="682"/>
      <c r="AO1670" s="681"/>
    </row>
    <row r="1671" spans="2:41" ht="3.75" hidden="1" customHeight="1">
      <c r="B1671" s="135"/>
      <c r="I1671" s="136"/>
      <c r="J1671" s="135"/>
      <c r="M1671" s="136"/>
      <c r="N1671" s="629"/>
      <c r="O1671" s="630"/>
      <c r="P1671" s="630"/>
      <c r="Q1671" s="630"/>
      <c r="R1671" s="638"/>
      <c r="S1671" s="639"/>
      <c r="T1671" s="639"/>
      <c r="U1671" s="639"/>
      <c r="V1671" s="639"/>
      <c r="W1671" s="639"/>
      <c r="X1671" s="639"/>
      <c r="Y1671" s="639"/>
      <c r="Z1671" s="639"/>
      <c r="AA1671" s="640"/>
      <c r="AB1671" s="638"/>
      <c r="AC1671" s="639"/>
      <c r="AD1671" s="639"/>
      <c r="AE1671" s="639"/>
      <c r="AF1671" s="639"/>
      <c r="AG1671" s="639"/>
      <c r="AH1671" s="639"/>
      <c r="AI1671" s="640"/>
      <c r="AJ1671" s="638"/>
      <c r="AK1671" s="639"/>
      <c r="AL1671" s="639"/>
      <c r="AM1671" s="639"/>
      <c r="AN1671" s="639"/>
      <c r="AO1671" s="640"/>
    </row>
    <row r="1672" spans="2:41" ht="3.75" customHeight="1">
      <c r="B1672" s="135"/>
      <c r="I1672" s="136"/>
      <c r="J1672" s="135"/>
      <c r="M1672" s="136"/>
      <c r="N1672" s="130"/>
      <c r="O1672" s="131"/>
      <c r="P1672" s="131"/>
      <c r="Q1672" s="132"/>
      <c r="R1672" s="683" t="str" cm="1">
        <f t="array" ref="R1672">IF(新_変更_3!AL656&lt;&gt;"",AND(新_変更_3!J655:AB661=新_変更_3!AL655:BD661),"")</f>
        <v/>
      </c>
      <c r="S1672" s="684"/>
      <c r="T1672" s="684"/>
      <c r="U1672" s="684"/>
      <c r="V1672" s="684"/>
      <c r="W1672" s="684"/>
      <c r="X1672" s="684"/>
      <c r="Y1672" s="684"/>
      <c r="Z1672" s="684"/>
      <c r="AA1672" s="684"/>
      <c r="AB1672" s="684"/>
      <c r="AC1672" s="684"/>
      <c r="AD1672" s="684"/>
      <c r="AE1672" s="684"/>
      <c r="AF1672" s="684"/>
      <c r="AG1672" s="684"/>
      <c r="AH1672" s="684"/>
      <c r="AI1672" s="684"/>
      <c r="AJ1672" s="684"/>
      <c r="AK1672" s="684"/>
      <c r="AL1672" s="684"/>
      <c r="AM1672" s="684"/>
      <c r="AN1672" s="684"/>
      <c r="AO1672" s="685"/>
    </row>
    <row r="1673" spans="2:41" ht="13.35" customHeight="1">
      <c r="B1673" s="135"/>
      <c r="I1673" s="136"/>
      <c r="J1673" s="135"/>
      <c r="M1673" s="136"/>
      <c r="N1673" s="135" t="s">
        <v>32</v>
      </c>
      <c r="Q1673" s="136"/>
      <c r="R1673" s="686"/>
      <c r="S1673" s="687"/>
      <c r="T1673" s="687"/>
      <c r="U1673" s="687"/>
      <c r="V1673" s="687"/>
      <c r="W1673" s="687"/>
      <c r="X1673" s="687"/>
      <c r="Y1673" s="687"/>
      <c r="Z1673" s="687"/>
      <c r="AA1673" s="687"/>
      <c r="AB1673" s="687"/>
      <c r="AC1673" s="687"/>
      <c r="AD1673" s="687"/>
      <c r="AE1673" s="687"/>
      <c r="AF1673" s="687"/>
      <c r="AG1673" s="687"/>
      <c r="AH1673" s="687"/>
      <c r="AI1673" s="687"/>
      <c r="AJ1673" s="687"/>
      <c r="AK1673" s="687"/>
      <c r="AL1673" s="687"/>
      <c r="AM1673" s="687"/>
      <c r="AN1673" s="687"/>
      <c r="AO1673" s="688"/>
    </row>
    <row r="1674" spans="2:41" ht="3.75" customHeight="1">
      <c r="B1674" s="135"/>
      <c r="I1674" s="136"/>
      <c r="J1674" s="135"/>
      <c r="M1674" s="136"/>
      <c r="N1674" s="140"/>
      <c r="O1674" s="141"/>
      <c r="P1674" s="141"/>
      <c r="Q1674" s="142"/>
      <c r="R1674" s="689"/>
      <c r="S1674" s="690"/>
      <c r="T1674" s="690"/>
      <c r="U1674" s="690"/>
      <c r="V1674" s="690"/>
      <c r="W1674" s="690"/>
      <c r="X1674" s="690"/>
      <c r="Y1674" s="690"/>
      <c r="Z1674" s="690"/>
      <c r="AA1674" s="690"/>
      <c r="AB1674" s="690"/>
      <c r="AC1674" s="690"/>
      <c r="AD1674" s="690"/>
      <c r="AE1674" s="690"/>
      <c r="AF1674" s="690"/>
      <c r="AG1674" s="690"/>
      <c r="AH1674" s="690"/>
      <c r="AI1674" s="690"/>
      <c r="AJ1674" s="690"/>
      <c r="AK1674" s="690"/>
      <c r="AL1674" s="690"/>
      <c r="AM1674" s="690"/>
      <c r="AN1674" s="690"/>
      <c r="AO1674" s="691"/>
    </row>
    <row r="1675" spans="2:41" ht="3.75" customHeight="1">
      <c r="B1675" s="135"/>
      <c r="I1675" s="136"/>
      <c r="J1675" s="130"/>
      <c r="K1675" s="131"/>
      <c r="L1675" s="131"/>
      <c r="M1675" s="132"/>
      <c r="N1675" s="130"/>
      <c r="O1675" s="131"/>
      <c r="P1675" s="131"/>
      <c r="Q1675" s="132"/>
      <c r="R1675" s="130"/>
      <c r="S1675" s="131"/>
      <c r="T1675" s="131"/>
      <c r="U1675" s="131"/>
      <c r="V1675" s="131"/>
      <c r="W1675" s="131"/>
      <c r="X1675" s="131"/>
      <c r="Y1675" s="131"/>
      <c r="Z1675" s="131"/>
      <c r="AA1675" s="132"/>
      <c r="AB1675" s="130"/>
      <c r="AC1675" s="131"/>
      <c r="AD1675" s="131"/>
      <c r="AE1675" s="132"/>
      <c r="AF1675" s="131"/>
      <c r="AG1675" s="131"/>
      <c r="AH1675" s="131"/>
      <c r="AI1675" s="131"/>
      <c r="AJ1675" s="131"/>
      <c r="AK1675" s="131"/>
      <c r="AL1675" s="131"/>
      <c r="AM1675" s="131"/>
      <c r="AN1675" s="131"/>
      <c r="AO1675" s="132"/>
    </row>
    <row r="1676" spans="2:41" ht="13.35" customHeight="1">
      <c r="B1676" s="135"/>
      <c r="I1676" s="136"/>
      <c r="J1676" s="135" t="s">
        <v>4031</v>
      </c>
      <c r="M1676" s="136"/>
      <c r="N1676" s="135" t="s">
        <v>27</v>
      </c>
      <c r="Q1676" s="136"/>
      <c r="R1676" s="135"/>
      <c r="S1676" s="692"/>
      <c r="T1676" s="693"/>
      <c r="U1676" s="693"/>
      <c r="V1676" s="693"/>
      <c r="W1676" s="693"/>
      <c r="X1676" s="693"/>
      <c r="Y1676" s="693"/>
      <c r="Z1676" s="693"/>
      <c r="AA1676" s="694"/>
      <c r="AB1676" s="135" t="s">
        <v>28</v>
      </c>
      <c r="AE1676" s="136"/>
      <c r="AF1676" s="135"/>
      <c r="AG1676" s="695"/>
      <c r="AH1676" s="693"/>
      <c r="AI1676" s="693"/>
      <c r="AJ1676" s="693"/>
      <c r="AK1676" s="693"/>
      <c r="AL1676" s="693"/>
      <c r="AM1676" s="693"/>
      <c r="AN1676" s="693"/>
      <c r="AO1676" s="694"/>
    </row>
    <row r="1677" spans="2:41" ht="3.75" customHeight="1">
      <c r="B1677" s="135"/>
      <c r="I1677" s="136"/>
      <c r="J1677" s="135"/>
      <c r="M1677" s="136"/>
      <c r="N1677" s="140"/>
      <c r="O1677" s="141"/>
      <c r="P1677" s="141"/>
      <c r="Q1677" s="142"/>
      <c r="R1677" s="140"/>
      <c r="S1677" s="141"/>
      <c r="T1677" s="141"/>
      <c r="U1677" s="141"/>
      <c r="V1677" s="141"/>
      <c r="W1677" s="141"/>
      <c r="X1677" s="141"/>
      <c r="Y1677" s="141"/>
      <c r="Z1677" s="141"/>
      <c r="AA1677" s="142"/>
      <c r="AB1677" s="140"/>
      <c r="AC1677" s="141"/>
      <c r="AD1677" s="141"/>
      <c r="AE1677" s="142"/>
      <c r="AF1677" s="141"/>
      <c r="AG1677" s="141"/>
      <c r="AH1677" s="141"/>
      <c r="AI1677" s="141"/>
      <c r="AJ1677" s="141"/>
      <c r="AK1677" s="141"/>
      <c r="AL1677" s="141"/>
      <c r="AM1677" s="141"/>
      <c r="AN1677" s="141"/>
      <c r="AO1677" s="142"/>
    </row>
    <row r="1678" spans="2:41" ht="3.75" customHeight="1">
      <c r="B1678" s="135"/>
      <c r="I1678" s="136"/>
      <c r="J1678" s="135"/>
      <c r="M1678" s="136"/>
      <c r="N1678" s="130"/>
      <c r="O1678" s="131"/>
      <c r="P1678" s="131"/>
      <c r="Q1678" s="132"/>
      <c r="R1678" s="130"/>
      <c r="S1678" s="131"/>
      <c r="T1678" s="131"/>
      <c r="U1678" s="131"/>
      <c r="V1678" s="131"/>
      <c r="W1678" s="131"/>
      <c r="X1678" s="131"/>
      <c r="Y1678" s="131"/>
      <c r="Z1678" s="131"/>
      <c r="AA1678" s="132"/>
      <c r="AB1678" s="130"/>
      <c r="AC1678" s="131"/>
      <c r="AD1678" s="131"/>
      <c r="AE1678" s="132"/>
      <c r="AF1678" s="130"/>
      <c r="AG1678" s="131"/>
      <c r="AH1678" s="131"/>
      <c r="AI1678" s="131"/>
      <c r="AJ1678" s="131"/>
      <c r="AK1678" s="131"/>
      <c r="AL1678" s="131"/>
      <c r="AM1678" s="131"/>
      <c r="AN1678" s="131"/>
      <c r="AO1678" s="132"/>
    </row>
    <row r="1679" spans="2:41" ht="13.35" customHeight="1">
      <c r="B1679" s="135"/>
      <c r="I1679" s="136"/>
      <c r="J1679" s="135"/>
      <c r="M1679" s="136"/>
      <c r="N1679" s="135" t="s">
        <v>3990</v>
      </c>
      <c r="Q1679" s="136"/>
      <c r="R1679" s="135"/>
      <c r="S1679" s="696"/>
      <c r="T1679" s="694"/>
      <c r="V1679" s="146"/>
      <c r="W1679" s="124" t="s">
        <v>12</v>
      </c>
      <c r="X1679" s="146"/>
      <c r="Y1679" s="124" t="s">
        <v>11</v>
      </c>
      <c r="Z1679" s="146"/>
      <c r="AA1679" s="136" t="s">
        <v>364</v>
      </c>
      <c r="AB1679" s="135" t="s">
        <v>66</v>
      </c>
      <c r="AE1679" s="136"/>
      <c r="AF1679" s="135"/>
      <c r="AG1679" s="696"/>
      <c r="AH1679" s="694"/>
      <c r="AJ1679" s="146"/>
      <c r="AK1679" s="124" t="s">
        <v>12</v>
      </c>
      <c r="AL1679" s="146"/>
      <c r="AM1679" s="124" t="s">
        <v>11</v>
      </c>
      <c r="AN1679" s="146"/>
      <c r="AO1679" s="136" t="s">
        <v>364</v>
      </c>
    </row>
    <row r="1680" spans="2:41" ht="3.75" customHeight="1">
      <c r="B1680" s="135"/>
      <c r="I1680" s="136"/>
      <c r="J1680" s="135"/>
      <c r="M1680" s="136"/>
      <c r="N1680" s="140"/>
      <c r="O1680" s="141"/>
      <c r="P1680" s="141"/>
      <c r="Q1680" s="142"/>
      <c r="R1680" s="140"/>
      <c r="S1680" s="141"/>
      <c r="T1680" s="141"/>
      <c r="U1680" s="141"/>
      <c r="V1680" s="141"/>
      <c r="W1680" s="141"/>
      <c r="X1680" s="141"/>
      <c r="Y1680" s="141"/>
      <c r="Z1680" s="141"/>
      <c r="AA1680" s="142"/>
      <c r="AB1680" s="140"/>
      <c r="AC1680" s="141"/>
      <c r="AD1680" s="141"/>
      <c r="AE1680" s="142"/>
      <c r="AF1680" s="140"/>
      <c r="AG1680" s="141"/>
      <c r="AH1680" s="141"/>
      <c r="AI1680" s="141"/>
      <c r="AJ1680" s="141"/>
      <c r="AK1680" s="141"/>
      <c r="AL1680" s="141"/>
      <c r="AM1680" s="141"/>
      <c r="AN1680" s="141"/>
      <c r="AO1680" s="142"/>
    </row>
    <row r="1681" spans="2:41" ht="3.75" customHeight="1">
      <c r="B1681" s="135"/>
      <c r="I1681" s="136"/>
      <c r="J1681" s="135"/>
      <c r="M1681" s="136"/>
      <c r="N1681" s="130"/>
      <c r="O1681" s="131"/>
      <c r="P1681" s="131"/>
      <c r="Q1681" s="132"/>
      <c r="R1681" s="697">
        <f>新_変更_3!J675</f>
        <v>0</v>
      </c>
      <c r="S1681" s="684"/>
      <c r="T1681" s="684"/>
      <c r="U1681" s="684"/>
      <c r="V1681" s="684"/>
      <c r="W1681" s="684"/>
      <c r="X1681" s="684"/>
      <c r="Y1681" s="684"/>
      <c r="Z1681" s="684"/>
      <c r="AA1681" s="684"/>
      <c r="AB1681" s="684"/>
      <c r="AC1681" s="684"/>
      <c r="AD1681" s="684"/>
      <c r="AE1681" s="684"/>
      <c r="AF1681" s="684"/>
      <c r="AG1681" s="684"/>
      <c r="AH1681" s="684"/>
      <c r="AI1681" s="684"/>
      <c r="AJ1681" s="685"/>
      <c r="AK1681" s="131"/>
      <c r="AL1681" s="131"/>
      <c r="AM1681" s="131"/>
      <c r="AN1681" s="131"/>
      <c r="AO1681" s="132"/>
    </row>
    <row r="1682" spans="2:41" ht="13.35" customHeight="1">
      <c r="B1682" s="135"/>
      <c r="I1682" s="136"/>
      <c r="J1682" s="135"/>
      <c r="M1682" s="136"/>
      <c r="N1682" s="135" t="s">
        <v>8</v>
      </c>
      <c r="Q1682" s="136"/>
      <c r="R1682" s="686"/>
      <c r="S1682" s="687"/>
      <c r="T1682" s="687"/>
      <c r="U1682" s="687"/>
      <c r="V1682" s="687"/>
      <c r="W1682" s="687"/>
      <c r="X1682" s="687"/>
      <c r="Y1682" s="687"/>
      <c r="Z1682" s="687"/>
      <c r="AA1682" s="687"/>
      <c r="AB1682" s="687"/>
      <c r="AC1682" s="687"/>
      <c r="AD1682" s="687"/>
      <c r="AE1682" s="687"/>
      <c r="AF1682" s="687"/>
      <c r="AG1682" s="687"/>
      <c r="AH1682" s="687"/>
      <c r="AI1682" s="687"/>
      <c r="AJ1682" s="688"/>
      <c r="AL1682" s="147" t="s">
        <v>13</v>
      </c>
      <c r="AM1682" s="124" t="s">
        <v>29</v>
      </c>
      <c r="AO1682" s="136"/>
    </row>
    <row r="1683" spans="2:41" ht="3.75" customHeight="1">
      <c r="B1683" s="135"/>
      <c r="I1683" s="136"/>
      <c r="J1683" s="135"/>
      <c r="M1683" s="136"/>
      <c r="N1683" s="140"/>
      <c r="O1683" s="141"/>
      <c r="P1683" s="141"/>
      <c r="Q1683" s="142"/>
      <c r="R1683" s="689"/>
      <c r="S1683" s="690"/>
      <c r="T1683" s="690"/>
      <c r="U1683" s="690"/>
      <c r="V1683" s="690"/>
      <c r="W1683" s="690"/>
      <c r="X1683" s="690"/>
      <c r="Y1683" s="690"/>
      <c r="Z1683" s="690"/>
      <c r="AA1683" s="690"/>
      <c r="AB1683" s="690"/>
      <c r="AC1683" s="690"/>
      <c r="AD1683" s="690"/>
      <c r="AE1683" s="690"/>
      <c r="AF1683" s="690"/>
      <c r="AG1683" s="690"/>
      <c r="AH1683" s="690"/>
      <c r="AI1683" s="690"/>
      <c r="AJ1683" s="691"/>
      <c r="AK1683" s="141"/>
      <c r="AL1683" s="141"/>
      <c r="AM1683" s="141"/>
      <c r="AN1683" s="141"/>
      <c r="AO1683" s="142"/>
    </row>
    <row r="1684" spans="2:41" ht="3.75" hidden="1" customHeight="1">
      <c r="B1684" s="135"/>
      <c r="I1684" s="136"/>
      <c r="J1684" s="135"/>
      <c r="M1684" s="136"/>
      <c r="N1684" s="644"/>
      <c r="O1684" s="645"/>
      <c r="P1684" s="645"/>
      <c r="Q1684" s="646"/>
      <c r="R1684" s="679"/>
      <c r="S1684" s="671"/>
      <c r="T1684" s="671"/>
      <c r="U1684" s="671"/>
      <c r="V1684" s="671"/>
      <c r="W1684" s="671"/>
      <c r="X1684" s="671"/>
      <c r="Y1684" s="671"/>
      <c r="Z1684" s="671"/>
      <c r="AA1684" s="671"/>
      <c r="AB1684" s="671"/>
      <c r="AC1684" s="671"/>
      <c r="AD1684" s="671"/>
      <c r="AE1684" s="671"/>
      <c r="AF1684" s="671"/>
      <c r="AG1684" s="671"/>
      <c r="AH1684" s="671"/>
      <c r="AI1684" s="671"/>
      <c r="AJ1684" s="671"/>
      <c r="AK1684" s="671"/>
      <c r="AL1684" s="671"/>
      <c r="AM1684" s="671"/>
      <c r="AN1684" s="671"/>
      <c r="AO1684" s="672"/>
    </row>
    <row r="1685" spans="2:41" ht="13.35" hidden="1" customHeight="1">
      <c r="B1685" s="135"/>
      <c r="I1685" s="136"/>
      <c r="J1685" s="135"/>
      <c r="M1685" s="136"/>
      <c r="N1685" s="629" t="s">
        <v>61</v>
      </c>
      <c r="O1685" s="630"/>
      <c r="P1685" s="630"/>
      <c r="Q1685" s="632"/>
      <c r="R1685" s="673"/>
      <c r="S1685" s="674"/>
      <c r="T1685" s="674"/>
      <c r="U1685" s="674"/>
      <c r="V1685" s="674"/>
      <c r="W1685" s="674"/>
      <c r="X1685" s="674"/>
      <c r="Y1685" s="674"/>
      <c r="Z1685" s="674"/>
      <c r="AA1685" s="674"/>
      <c r="AB1685" s="674"/>
      <c r="AC1685" s="674"/>
      <c r="AD1685" s="674"/>
      <c r="AE1685" s="674"/>
      <c r="AF1685" s="674"/>
      <c r="AG1685" s="674"/>
      <c r="AH1685" s="674"/>
      <c r="AI1685" s="674"/>
      <c r="AJ1685" s="674"/>
      <c r="AK1685" s="674"/>
      <c r="AL1685" s="674"/>
      <c r="AM1685" s="674"/>
      <c r="AN1685" s="674"/>
      <c r="AO1685" s="675"/>
    </row>
    <row r="1686" spans="2:41" ht="3.75" hidden="1" customHeight="1">
      <c r="B1686" s="135"/>
      <c r="I1686" s="136"/>
      <c r="J1686" s="135"/>
      <c r="M1686" s="136"/>
      <c r="N1686" s="629"/>
      <c r="O1686" s="630"/>
      <c r="P1686" s="630"/>
      <c r="Q1686" s="632"/>
      <c r="R1686" s="676"/>
      <c r="S1686" s="677"/>
      <c r="T1686" s="677"/>
      <c r="U1686" s="677"/>
      <c r="V1686" s="677"/>
      <c r="W1686" s="677"/>
      <c r="X1686" s="677"/>
      <c r="Y1686" s="677"/>
      <c r="Z1686" s="677"/>
      <c r="AA1686" s="677"/>
      <c r="AB1686" s="677"/>
      <c r="AC1686" s="677"/>
      <c r="AD1686" s="677"/>
      <c r="AE1686" s="677"/>
      <c r="AF1686" s="677"/>
      <c r="AG1686" s="677"/>
      <c r="AH1686" s="677"/>
      <c r="AI1686" s="677"/>
      <c r="AJ1686" s="677"/>
      <c r="AK1686" s="677"/>
      <c r="AL1686" s="677"/>
      <c r="AM1686" s="677"/>
      <c r="AN1686" s="677"/>
      <c r="AO1686" s="678"/>
    </row>
    <row r="1687" spans="2:41" ht="3.75" hidden="1" customHeight="1">
      <c r="B1687" s="135"/>
      <c r="I1687" s="136"/>
      <c r="J1687" s="135"/>
      <c r="N1687" s="644"/>
      <c r="O1687" s="645"/>
      <c r="P1687" s="645"/>
      <c r="Q1687" s="646"/>
      <c r="R1687" s="630"/>
      <c r="S1687" s="630"/>
      <c r="T1687" s="630"/>
      <c r="U1687" s="698"/>
      <c r="V1687" s="699"/>
      <c r="W1687" s="699"/>
      <c r="X1687" s="700"/>
      <c r="Y1687" s="645"/>
      <c r="Z1687" s="707"/>
      <c r="AA1687" s="699"/>
      <c r="AB1687" s="699"/>
      <c r="AC1687" s="708"/>
      <c r="AD1687" s="630"/>
      <c r="AE1687" s="630"/>
      <c r="AF1687" s="630"/>
      <c r="AG1687" s="679"/>
      <c r="AH1687" s="671"/>
      <c r="AI1687" s="671"/>
      <c r="AJ1687" s="671"/>
      <c r="AK1687" s="671"/>
      <c r="AL1687" s="671"/>
      <c r="AM1687" s="671"/>
      <c r="AN1687" s="671"/>
      <c r="AO1687" s="672"/>
    </row>
    <row r="1688" spans="2:41" ht="13.35" hidden="1" customHeight="1">
      <c r="B1688" s="135"/>
      <c r="I1688" s="136"/>
      <c r="J1688" s="135"/>
      <c r="N1688" s="629"/>
      <c r="O1688" s="630"/>
      <c r="P1688" s="630"/>
      <c r="Q1688" s="632"/>
      <c r="R1688" s="630" t="s">
        <v>15</v>
      </c>
      <c r="S1688" s="630"/>
      <c r="T1688" s="630"/>
      <c r="U1688" s="701"/>
      <c r="V1688" s="702"/>
      <c r="W1688" s="702"/>
      <c r="X1688" s="703"/>
      <c r="Y1688" s="662" t="s">
        <v>359</v>
      </c>
      <c r="Z1688" s="709"/>
      <c r="AA1688" s="702"/>
      <c r="AB1688" s="702"/>
      <c r="AC1688" s="710"/>
      <c r="AD1688" s="630" t="s">
        <v>56</v>
      </c>
      <c r="AE1688" s="630"/>
      <c r="AF1688" s="630"/>
      <c r="AG1688" s="673"/>
      <c r="AH1688" s="674"/>
      <c r="AI1688" s="674"/>
      <c r="AJ1688" s="674"/>
      <c r="AK1688" s="674"/>
      <c r="AL1688" s="674"/>
      <c r="AM1688" s="674"/>
      <c r="AN1688" s="674"/>
      <c r="AO1688" s="675"/>
    </row>
    <row r="1689" spans="2:41" ht="3.75" hidden="1" customHeight="1">
      <c r="B1689" s="135"/>
      <c r="I1689" s="136"/>
      <c r="J1689" s="135"/>
      <c r="N1689" s="629"/>
      <c r="O1689" s="630"/>
      <c r="P1689" s="630"/>
      <c r="Q1689" s="632"/>
      <c r="R1689" s="639"/>
      <c r="S1689" s="639"/>
      <c r="T1689" s="639"/>
      <c r="U1689" s="704"/>
      <c r="V1689" s="705"/>
      <c r="W1689" s="705"/>
      <c r="X1689" s="706"/>
      <c r="Y1689" s="639"/>
      <c r="Z1689" s="711"/>
      <c r="AA1689" s="705"/>
      <c r="AB1689" s="705"/>
      <c r="AC1689" s="712"/>
      <c r="AD1689" s="639"/>
      <c r="AE1689" s="639"/>
      <c r="AF1689" s="639"/>
      <c r="AG1689" s="676"/>
      <c r="AH1689" s="677"/>
      <c r="AI1689" s="677"/>
      <c r="AJ1689" s="677"/>
      <c r="AK1689" s="677"/>
      <c r="AL1689" s="677"/>
      <c r="AM1689" s="677"/>
      <c r="AN1689" s="677"/>
      <c r="AO1689" s="678"/>
    </row>
    <row r="1690" spans="2:41" ht="3.75" hidden="1" customHeight="1">
      <c r="B1690" s="135"/>
      <c r="I1690" s="136"/>
      <c r="J1690" s="135"/>
      <c r="N1690" s="629"/>
      <c r="O1690" s="630"/>
      <c r="P1690" s="630"/>
      <c r="Q1690" s="632"/>
      <c r="R1690" s="645"/>
      <c r="S1690" s="645"/>
      <c r="T1690" s="646"/>
      <c r="U1690" s="679"/>
      <c r="V1690" s="671"/>
      <c r="W1690" s="671"/>
      <c r="X1690" s="671"/>
      <c r="Y1690" s="671"/>
      <c r="Z1690" s="671"/>
      <c r="AA1690" s="671"/>
      <c r="AB1690" s="671"/>
      <c r="AC1690" s="672"/>
      <c r="AD1690" s="644"/>
      <c r="AE1690" s="645"/>
      <c r="AF1690" s="646"/>
      <c r="AG1690" s="679"/>
      <c r="AH1690" s="671"/>
      <c r="AI1690" s="671"/>
      <c r="AJ1690" s="671"/>
      <c r="AK1690" s="671"/>
      <c r="AL1690" s="671"/>
      <c r="AM1690" s="671"/>
      <c r="AN1690" s="671"/>
      <c r="AO1690" s="672"/>
    </row>
    <row r="1691" spans="2:41" ht="13.35" hidden="1" customHeight="1">
      <c r="B1691" s="135"/>
      <c r="I1691" s="136"/>
      <c r="N1691" s="629" t="s">
        <v>23</v>
      </c>
      <c r="O1691" s="630"/>
      <c r="P1691" s="630"/>
      <c r="Q1691" s="632"/>
      <c r="R1691" s="630" t="s">
        <v>17</v>
      </c>
      <c r="S1691" s="630"/>
      <c r="T1691" s="632"/>
      <c r="U1691" s="673"/>
      <c r="V1691" s="674"/>
      <c r="W1691" s="674"/>
      <c r="X1691" s="674"/>
      <c r="Y1691" s="674"/>
      <c r="Z1691" s="674"/>
      <c r="AA1691" s="674"/>
      <c r="AB1691" s="674"/>
      <c r="AC1691" s="675"/>
      <c r="AD1691" s="629" t="s">
        <v>18</v>
      </c>
      <c r="AE1691" s="630"/>
      <c r="AF1691" s="632"/>
      <c r="AG1691" s="673"/>
      <c r="AH1691" s="674"/>
      <c r="AI1691" s="674"/>
      <c r="AJ1691" s="674"/>
      <c r="AK1691" s="674"/>
      <c r="AL1691" s="674"/>
      <c r="AM1691" s="674"/>
      <c r="AN1691" s="674"/>
      <c r="AO1691" s="675"/>
    </row>
    <row r="1692" spans="2:41" ht="3.75" hidden="1" customHeight="1">
      <c r="B1692" s="135"/>
      <c r="I1692" s="136"/>
      <c r="J1692" s="135"/>
      <c r="N1692" s="629"/>
      <c r="O1692" s="630"/>
      <c r="P1692" s="630"/>
      <c r="Q1692" s="632"/>
      <c r="R1692" s="639"/>
      <c r="S1692" s="639"/>
      <c r="T1692" s="640"/>
      <c r="U1692" s="676"/>
      <c r="V1692" s="677"/>
      <c r="W1692" s="677"/>
      <c r="X1692" s="677"/>
      <c r="Y1692" s="677"/>
      <c r="Z1692" s="677"/>
      <c r="AA1692" s="677"/>
      <c r="AB1692" s="677"/>
      <c r="AC1692" s="678"/>
      <c r="AD1692" s="638"/>
      <c r="AE1692" s="639"/>
      <c r="AF1692" s="640"/>
      <c r="AG1692" s="676"/>
      <c r="AH1692" s="677"/>
      <c r="AI1692" s="677"/>
      <c r="AJ1692" s="677"/>
      <c r="AK1692" s="677"/>
      <c r="AL1692" s="677"/>
      <c r="AM1692" s="677"/>
      <c r="AN1692" s="677"/>
      <c r="AO1692" s="678"/>
    </row>
    <row r="1693" spans="2:41" ht="3.75" hidden="1" customHeight="1">
      <c r="B1693" s="135"/>
      <c r="I1693" s="136"/>
      <c r="J1693" s="135"/>
      <c r="N1693" s="629"/>
      <c r="O1693" s="630"/>
      <c r="P1693" s="630"/>
      <c r="Q1693" s="632"/>
      <c r="R1693" s="645"/>
      <c r="S1693" s="645"/>
      <c r="T1693" s="646"/>
      <c r="U1693" s="679"/>
      <c r="V1693" s="671"/>
      <c r="W1693" s="671"/>
      <c r="X1693" s="671"/>
      <c r="Y1693" s="671"/>
      <c r="Z1693" s="671"/>
      <c r="AA1693" s="671"/>
      <c r="AB1693" s="671"/>
      <c r="AC1693" s="672"/>
      <c r="AD1693" s="644"/>
      <c r="AE1693" s="645"/>
      <c r="AF1693" s="646"/>
      <c r="AG1693" s="679"/>
      <c r="AH1693" s="671"/>
      <c r="AI1693" s="671"/>
      <c r="AJ1693" s="671"/>
      <c r="AK1693" s="671"/>
      <c r="AL1693" s="671"/>
      <c r="AM1693" s="671"/>
      <c r="AN1693" s="671"/>
      <c r="AO1693" s="672"/>
    </row>
    <row r="1694" spans="2:41" ht="13.35" hidden="1" customHeight="1">
      <c r="B1694" s="135"/>
      <c r="I1694" s="136"/>
      <c r="J1694" s="135"/>
      <c r="N1694" s="629"/>
      <c r="O1694" s="630"/>
      <c r="P1694" s="630"/>
      <c r="Q1694" s="632"/>
      <c r="R1694" s="630" t="s">
        <v>19</v>
      </c>
      <c r="S1694" s="630"/>
      <c r="T1694" s="632"/>
      <c r="U1694" s="673"/>
      <c r="V1694" s="674"/>
      <c r="W1694" s="674"/>
      <c r="X1694" s="674"/>
      <c r="Y1694" s="674"/>
      <c r="Z1694" s="674"/>
      <c r="AA1694" s="674"/>
      <c r="AB1694" s="674"/>
      <c r="AC1694" s="675"/>
      <c r="AD1694" s="629" t="s">
        <v>20</v>
      </c>
      <c r="AE1694" s="630"/>
      <c r="AF1694" s="632"/>
      <c r="AG1694" s="673"/>
      <c r="AH1694" s="674"/>
      <c r="AI1694" s="674"/>
      <c r="AJ1694" s="674"/>
      <c r="AK1694" s="674"/>
      <c r="AL1694" s="674"/>
      <c r="AM1694" s="674"/>
      <c r="AN1694" s="674"/>
      <c r="AO1694" s="675"/>
    </row>
    <row r="1695" spans="2:41" ht="3.75" hidden="1" customHeight="1">
      <c r="B1695" s="135"/>
      <c r="I1695" s="136"/>
      <c r="J1695" s="135"/>
      <c r="N1695" s="638"/>
      <c r="O1695" s="639"/>
      <c r="P1695" s="639"/>
      <c r="Q1695" s="640"/>
      <c r="R1695" s="639"/>
      <c r="S1695" s="639"/>
      <c r="T1695" s="640"/>
      <c r="U1695" s="676"/>
      <c r="V1695" s="677"/>
      <c r="W1695" s="677"/>
      <c r="X1695" s="677"/>
      <c r="Y1695" s="677"/>
      <c r="Z1695" s="677"/>
      <c r="AA1695" s="677"/>
      <c r="AB1695" s="677"/>
      <c r="AC1695" s="678"/>
      <c r="AD1695" s="638"/>
      <c r="AE1695" s="639"/>
      <c r="AF1695" s="640"/>
      <c r="AG1695" s="676"/>
      <c r="AH1695" s="677"/>
      <c r="AI1695" s="677"/>
      <c r="AJ1695" s="677"/>
      <c r="AK1695" s="677"/>
      <c r="AL1695" s="677"/>
      <c r="AM1695" s="677"/>
      <c r="AN1695" s="677"/>
      <c r="AO1695" s="678"/>
    </row>
    <row r="1696" spans="2:41" ht="3.75" hidden="1" customHeight="1">
      <c r="B1696" s="135"/>
      <c r="I1696" s="136"/>
      <c r="J1696" s="135"/>
      <c r="M1696" s="136"/>
      <c r="N1696" s="629"/>
      <c r="O1696" s="630"/>
      <c r="P1696" s="630"/>
      <c r="Q1696" s="632"/>
      <c r="R1696" s="644"/>
      <c r="S1696" s="645"/>
      <c r="T1696" s="645"/>
      <c r="U1696" s="645"/>
      <c r="V1696" s="645"/>
      <c r="W1696" s="645"/>
      <c r="X1696" s="645"/>
      <c r="Y1696" s="645"/>
      <c r="Z1696" s="645"/>
      <c r="AA1696" s="645"/>
      <c r="AB1696" s="645"/>
      <c r="AC1696" s="645"/>
      <c r="AD1696" s="645"/>
      <c r="AE1696" s="645"/>
      <c r="AF1696" s="645"/>
      <c r="AG1696" s="645"/>
      <c r="AH1696" s="645"/>
      <c r="AI1696" s="645"/>
      <c r="AJ1696" s="645"/>
      <c r="AK1696" s="645"/>
      <c r="AL1696" s="645"/>
      <c r="AM1696" s="645"/>
      <c r="AN1696" s="645"/>
      <c r="AO1696" s="646"/>
    </row>
    <row r="1697" spans="2:41" ht="13.35" hidden="1" customHeight="1">
      <c r="B1697" s="135"/>
      <c r="I1697" s="136"/>
      <c r="J1697" s="135"/>
      <c r="M1697" s="136"/>
      <c r="N1697" s="629" t="s">
        <v>111</v>
      </c>
      <c r="O1697" s="630"/>
      <c r="P1697" s="630"/>
      <c r="Q1697" s="632"/>
      <c r="R1697" s="629"/>
      <c r="S1697" s="680"/>
      <c r="T1697" s="681"/>
      <c r="U1697" s="630"/>
      <c r="V1697" s="647"/>
      <c r="W1697" s="630" t="s">
        <v>12</v>
      </c>
      <c r="X1697" s="647"/>
      <c r="Y1697" s="630" t="s">
        <v>11</v>
      </c>
      <c r="Z1697" s="647"/>
      <c r="AA1697" s="630" t="s">
        <v>364</v>
      </c>
      <c r="AB1697" s="630"/>
      <c r="AC1697" s="630"/>
      <c r="AD1697" s="630"/>
      <c r="AE1697" s="630"/>
      <c r="AF1697" s="630"/>
      <c r="AG1697" s="630"/>
      <c r="AH1697" s="630"/>
      <c r="AI1697" s="630"/>
      <c r="AJ1697" s="630"/>
      <c r="AK1697" s="630"/>
      <c r="AL1697" s="630"/>
      <c r="AM1697" s="630"/>
      <c r="AN1697" s="630"/>
      <c r="AO1697" s="632"/>
    </row>
    <row r="1698" spans="2:41" ht="3.75" hidden="1" customHeight="1">
      <c r="B1698" s="135"/>
      <c r="I1698" s="136"/>
      <c r="J1698" s="135"/>
      <c r="M1698" s="136"/>
      <c r="N1698" s="629"/>
      <c r="O1698" s="630"/>
      <c r="P1698" s="630"/>
      <c r="Q1698" s="632"/>
      <c r="R1698" s="629"/>
      <c r="S1698" s="630"/>
      <c r="T1698" s="630"/>
      <c r="U1698" s="630"/>
      <c r="V1698" s="630"/>
      <c r="W1698" s="630"/>
      <c r="X1698" s="630"/>
      <c r="Y1698" s="630"/>
      <c r="Z1698" s="630"/>
      <c r="AA1698" s="630"/>
      <c r="AB1698" s="630"/>
      <c r="AC1698" s="630"/>
      <c r="AD1698" s="630"/>
      <c r="AE1698" s="630"/>
      <c r="AF1698" s="630"/>
      <c r="AG1698" s="630"/>
      <c r="AH1698" s="630"/>
      <c r="AI1698" s="630"/>
      <c r="AJ1698" s="630"/>
      <c r="AK1698" s="630"/>
      <c r="AL1698" s="630"/>
      <c r="AM1698" s="630"/>
      <c r="AN1698" s="630"/>
      <c r="AO1698" s="632"/>
    </row>
    <row r="1699" spans="2:41" ht="3.75" hidden="1" customHeight="1">
      <c r="B1699" s="135"/>
      <c r="I1699" s="136"/>
      <c r="J1699" s="135"/>
      <c r="M1699" s="136"/>
      <c r="N1699" s="644"/>
      <c r="O1699" s="645"/>
      <c r="P1699" s="645"/>
      <c r="Q1699" s="645"/>
      <c r="R1699" s="713"/>
      <c r="S1699" s="716"/>
      <c r="T1699" s="645"/>
      <c r="U1699" s="698"/>
      <c r="V1699" s="644"/>
      <c r="W1699" s="645"/>
      <c r="X1699" s="645"/>
      <c r="Y1699" s="645"/>
      <c r="Z1699" s="645"/>
      <c r="AA1699" s="645"/>
      <c r="AB1699" s="645"/>
      <c r="AC1699" s="645"/>
      <c r="AD1699" s="645"/>
      <c r="AE1699" s="645"/>
      <c r="AF1699" s="645"/>
      <c r="AG1699" s="645"/>
      <c r="AH1699" s="649"/>
      <c r="AI1699" s="649"/>
      <c r="AJ1699" s="645"/>
      <c r="AK1699" s="651"/>
      <c r="AL1699" s="645"/>
      <c r="AM1699" s="645"/>
      <c r="AN1699" s="645"/>
      <c r="AO1699" s="646"/>
    </row>
    <row r="1700" spans="2:41" ht="13.35" hidden="1" customHeight="1">
      <c r="B1700" s="135"/>
      <c r="I1700" s="136"/>
      <c r="J1700" s="135"/>
      <c r="M1700" s="136"/>
      <c r="N1700" s="629" t="s">
        <v>30</v>
      </c>
      <c r="O1700" s="630"/>
      <c r="P1700" s="630"/>
      <c r="Q1700" s="630"/>
      <c r="R1700" s="714"/>
      <c r="S1700" s="717"/>
      <c r="T1700" s="630" t="s">
        <v>388</v>
      </c>
      <c r="U1700" s="701"/>
      <c r="V1700" s="629" t="s">
        <v>112</v>
      </c>
      <c r="W1700" s="630"/>
      <c r="X1700" s="630"/>
      <c r="Y1700" s="630"/>
      <c r="Z1700" s="630"/>
      <c r="AA1700" s="630"/>
      <c r="AB1700" s="630"/>
      <c r="AC1700" s="630"/>
      <c r="AD1700" s="630"/>
      <c r="AE1700" s="630"/>
      <c r="AF1700" s="630"/>
      <c r="AG1700" s="630"/>
      <c r="AH1700" s="636"/>
      <c r="AI1700" s="636"/>
      <c r="AJ1700" s="630"/>
      <c r="AK1700" s="654"/>
      <c r="AL1700" s="630"/>
      <c r="AM1700" s="630"/>
      <c r="AN1700" s="630"/>
      <c r="AO1700" s="632"/>
    </row>
    <row r="1701" spans="2:41" ht="3.75" hidden="1" customHeight="1">
      <c r="B1701" s="135"/>
      <c r="I1701" s="136"/>
      <c r="J1701" s="135"/>
      <c r="M1701" s="136"/>
      <c r="N1701" s="629"/>
      <c r="O1701" s="630"/>
      <c r="P1701" s="630"/>
      <c r="Q1701" s="630"/>
      <c r="R1701" s="715"/>
      <c r="S1701" s="718"/>
      <c r="T1701" s="639"/>
      <c r="U1701" s="704"/>
      <c r="V1701" s="638"/>
      <c r="W1701" s="639"/>
      <c r="X1701" s="639"/>
      <c r="Y1701" s="639"/>
      <c r="Z1701" s="639"/>
      <c r="AA1701" s="639"/>
      <c r="AB1701" s="639"/>
      <c r="AC1701" s="639"/>
      <c r="AD1701" s="639"/>
      <c r="AE1701" s="639"/>
      <c r="AF1701" s="639"/>
      <c r="AG1701" s="639"/>
      <c r="AH1701" s="642"/>
      <c r="AI1701" s="642"/>
      <c r="AJ1701" s="639"/>
      <c r="AK1701" s="657"/>
      <c r="AL1701" s="639"/>
      <c r="AM1701" s="639"/>
      <c r="AN1701" s="639"/>
      <c r="AO1701" s="640"/>
    </row>
    <row r="1702" spans="2:41" ht="3.75" hidden="1" customHeight="1">
      <c r="B1702" s="135"/>
      <c r="I1702" s="136"/>
      <c r="J1702" s="135"/>
      <c r="M1702" s="136"/>
      <c r="N1702" s="644"/>
      <c r="O1702" s="645"/>
      <c r="P1702" s="645"/>
      <c r="Q1702" s="646"/>
      <c r="R1702" s="670"/>
      <c r="S1702" s="671"/>
      <c r="T1702" s="671"/>
      <c r="U1702" s="672"/>
      <c r="V1702" s="673"/>
      <c r="W1702" s="675"/>
      <c r="X1702" s="679"/>
      <c r="Y1702" s="671"/>
      <c r="Z1702" s="671"/>
      <c r="AA1702" s="672"/>
      <c r="AB1702" s="630"/>
      <c r="AC1702" s="630"/>
      <c r="AD1702" s="630"/>
      <c r="AE1702" s="630"/>
      <c r="AF1702" s="630"/>
      <c r="AG1702" s="630"/>
      <c r="AH1702" s="630"/>
      <c r="AI1702" s="645"/>
      <c r="AJ1702" s="630"/>
      <c r="AK1702" s="630"/>
      <c r="AL1702" s="630"/>
      <c r="AM1702" s="630"/>
      <c r="AN1702" s="630"/>
      <c r="AO1702" s="632"/>
    </row>
    <row r="1703" spans="2:41" ht="13.35" hidden="1" customHeight="1">
      <c r="B1703" s="135"/>
      <c r="I1703" s="136"/>
      <c r="J1703" s="135"/>
      <c r="M1703" s="136"/>
      <c r="N1703" s="629" t="s">
        <v>114</v>
      </c>
      <c r="O1703" s="630"/>
      <c r="P1703" s="630"/>
      <c r="Q1703" s="632"/>
      <c r="R1703" s="673"/>
      <c r="S1703" s="674"/>
      <c r="T1703" s="674"/>
      <c r="U1703" s="675"/>
      <c r="V1703" s="673"/>
      <c r="W1703" s="675"/>
      <c r="X1703" s="673"/>
      <c r="Y1703" s="674"/>
      <c r="Z1703" s="674"/>
      <c r="AA1703" s="675"/>
      <c r="AB1703" s="668" t="s">
        <v>171</v>
      </c>
      <c r="AC1703" s="630"/>
      <c r="AD1703" s="630"/>
      <c r="AE1703" s="630"/>
      <c r="AF1703" s="630"/>
      <c r="AG1703" s="630"/>
      <c r="AH1703" s="630"/>
      <c r="AI1703" s="630"/>
      <c r="AJ1703" s="630"/>
      <c r="AK1703" s="630"/>
      <c r="AL1703" s="630"/>
      <c r="AM1703" s="630"/>
      <c r="AN1703" s="630"/>
      <c r="AO1703" s="632"/>
    </row>
    <row r="1704" spans="2:41" ht="3.75" hidden="1" customHeight="1">
      <c r="B1704" s="135"/>
      <c r="I1704" s="136"/>
      <c r="J1704" s="135"/>
      <c r="M1704" s="136"/>
      <c r="N1704" s="629"/>
      <c r="O1704" s="630"/>
      <c r="P1704" s="630"/>
      <c r="Q1704" s="632"/>
      <c r="R1704" s="676"/>
      <c r="S1704" s="677"/>
      <c r="T1704" s="677"/>
      <c r="U1704" s="678"/>
      <c r="V1704" s="676"/>
      <c r="W1704" s="678"/>
      <c r="X1704" s="676"/>
      <c r="Y1704" s="677"/>
      <c r="Z1704" s="677"/>
      <c r="AA1704" s="678"/>
      <c r="AB1704" s="639"/>
      <c r="AC1704" s="639"/>
      <c r="AD1704" s="639"/>
      <c r="AE1704" s="639"/>
      <c r="AF1704" s="639"/>
      <c r="AG1704" s="639"/>
      <c r="AH1704" s="639"/>
      <c r="AI1704" s="639"/>
      <c r="AJ1704" s="639"/>
      <c r="AK1704" s="639"/>
      <c r="AL1704" s="639"/>
      <c r="AM1704" s="639"/>
      <c r="AN1704" s="639"/>
      <c r="AO1704" s="640"/>
    </row>
    <row r="1705" spans="2:41" ht="3.75" hidden="1" customHeight="1">
      <c r="B1705" s="135"/>
      <c r="I1705" s="136"/>
      <c r="J1705" s="135"/>
      <c r="M1705" s="136"/>
      <c r="N1705" s="644"/>
      <c r="O1705" s="645"/>
      <c r="P1705" s="645"/>
      <c r="Q1705" s="645"/>
      <c r="R1705" s="644"/>
      <c r="S1705" s="645"/>
      <c r="T1705" s="645"/>
      <c r="U1705" s="645"/>
      <c r="V1705" s="645"/>
      <c r="W1705" s="645"/>
      <c r="X1705" s="645"/>
      <c r="Y1705" s="645"/>
      <c r="Z1705" s="645"/>
      <c r="AA1705" s="646"/>
      <c r="AB1705" s="644"/>
      <c r="AC1705" s="630"/>
      <c r="AD1705" s="630"/>
      <c r="AE1705" s="630"/>
      <c r="AF1705" s="630"/>
      <c r="AG1705" s="630"/>
      <c r="AH1705" s="630"/>
      <c r="AI1705" s="632"/>
      <c r="AJ1705" s="644"/>
      <c r="AK1705" s="645"/>
      <c r="AL1705" s="645"/>
      <c r="AM1705" s="645"/>
      <c r="AN1705" s="645"/>
      <c r="AO1705" s="646"/>
    </row>
    <row r="1706" spans="2:41" ht="13.35" hidden="1" customHeight="1">
      <c r="B1706" s="135"/>
      <c r="I1706" s="136"/>
      <c r="J1706" s="135"/>
      <c r="M1706" s="136"/>
      <c r="N1706" s="629" t="s">
        <v>115</v>
      </c>
      <c r="O1706" s="630"/>
      <c r="P1706" s="630"/>
      <c r="Q1706" s="630"/>
      <c r="R1706" s="629"/>
      <c r="S1706" s="680"/>
      <c r="T1706" s="681"/>
      <c r="U1706" s="630"/>
      <c r="V1706" s="647"/>
      <c r="W1706" s="630" t="s">
        <v>12</v>
      </c>
      <c r="X1706" s="647"/>
      <c r="Y1706" s="630" t="s">
        <v>11</v>
      </c>
      <c r="Z1706" s="647"/>
      <c r="AA1706" s="630" t="s">
        <v>364</v>
      </c>
      <c r="AB1706" s="629" t="s">
        <v>170</v>
      </c>
      <c r="AC1706" s="630"/>
      <c r="AD1706" s="630"/>
      <c r="AE1706" s="630"/>
      <c r="AF1706" s="630"/>
      <c r="AG1706" s="630"/>
      <c r="AH1706" s="630"/>
      <c r="AI1706" s="632"/>
      <c r="AJ1706" s="629"/>
      <c r="AK1706" s="680"/>
      <c r="AL1706" s="682"/>
      <c r="AM1706" s="682"/>
      <c r="AN1706" s="682"/>
      <c r="AO1706" s="681"/>
    </row>
    <row r="1707" spans="2:41" ht="3.75" hidden="1" customHeight="1">
      <c r="B1707" s="135"/>
      <c r="I1707" s="136"/>
      <c r="J1707" s="135"/>
      <c r="M1707" s="136"/>
      <c r="N1707" s="629"/>
      <c r="O1707" s="630"/>
      <c r="P1707" s="630"/>
      <c r="Q1707" s="630"/>
      <c r="R1707" s="638"/>
      <c r="S1707" s="639"/>
      <c r="T1707" s="639"/>
      <c r="U1707" s="639"/>
      <c r="V1707" s="639"/>
      <c r="W1707" s="639"/>
      <c r="X1707" s="639"/>
      <c r="Y1707" s="639"/>
      <c r="Z1707" s="639"/>
      <c r="AA1707" s="640"/>
      <c r="AB1707" s="638"/>
      <c r="AC1707" s="639"/>
      <c r="AD1707" s="639"/>
      <c r="AE1707" s="639"/>
      <c r="AF1707" s="639"/>
      <c r="AG1707" s="639"/>
      <c r="AH1707" s="639"/>
      <c r="AI1707" s="640"/>
      <c r="AJ1707" s="638"/>
      <c r="AK1707" s="639"/>
      <c r="AL1707" s="639"/>
      <c r="AM1707" s="639"/>
      <c r="AN1707" s="639"/>
      <c r="AO1707" s="640"/>
    </row>
    <row r="1708" spans="2:41" ht="3.75" customHeight="1">
      <c r="B1708" s="135"/>
      <c r="I1708" s="136"/>
      <c r="J1708" s="135"/>
      <c r="M1708" s="136"/>
      <c r="N1708" s="130"/>
      <c r="O1708" s="131"/>
      <c r="P1708" s="131"/>
      <c r="Q1708" s="132"/>
      <c r="R1708" s="683" t="str" cm="1">
        <f t="array" ref="R1708">IF(新_変更_3!AL675&lt;&gt;"",AND(新_変更_3!J674:AB680=新_変更_3!AL674:BD680),"")</f>
        <v/>
      </c>
      <c r="S1708" s="684"/>
      <c r="T1708" s="684"/>
      <c r="U1708" s="684"/>
      <c r="V1708" s="684"/>
      <c r="W1708" s="684"/>
      <c r="X1708" s="684"/>
      <c r="Y1708" s="684"/>
      <c r="Z1708" s="684"/>
      <c r="AA1708" s="684"/>
      <c r="AB1708" s="684"/>
      <c r="AC1708" s="684"/>
      <c r="AD1708" s="684"/>
      <c r="AE1708" s="684"/>
      <c r="AF1708" s="684"/>
      <c r="AG1708" s="684"/>
      <c r="AH1708" s="684"/>
      <c r="AI1708" s="684"/>
      <c r="AJ1708" s="684"/>
      <c r="AK1708" s="684"/>
      <c r="AL1708" s="684"/>
      <c r="AM1708" s="684"/>
      <c r="AN1708" s="684"/>
      <c r="AO1708" s="685"/>
    </row>
    <row r="1709" spans="2:41" ht="13.35" customHeight="1">
      <c r="B1709" s="135"/>
      <c r="I1709" s="136"/>
      <c r="J1709" s="135"/>
      <c r="M1709" s="136"/>
      <c r="N1709" s="135" t="s">
        <v>32</v>
      </c>
      <c r="Q1709" s="136"/>
      <c r="R1709" s="686"/>
      <c r="S1709" s="687"/>
      <c r="T1709" s="687"/>
      <c r="U1709" s="687"/>
      <c r="V1709" s="687"/>
      <c r="W1709" s="687"/>
      <c r="X1709" s="687"/>
      <c r="Y1709" s="687"/>
      <c r="Z1709" s="687"/>
      <c r="AA1709" s="687"/>
      <c r="AB1709" s="687"/>
      <c r="AC1709" s="687"/>
      <c r="AD1709" s="687"/>
      <c r="AE1709" s="687"/>
      <c r="AF1709" s="687"/>
      <c r="AG1709" s="687"/>
      <c r="AH1709" s="687"/>
      <c r="AI1709" s="687"/>
      <c r="AJ1709" s="687"/>
      <c r="AK1709" s="687"/>
      <c r="AL1709" s="687"/>
      <c r="AM1709" s="687"/>
      <c r="AN1709" s="687"/>
      <c r="AO1709" s="688"/>
    </row>
    <row r="1710" spans="2:41" ht="3.75" customHeight="1">
      <c r="B1710" s="135"/>
      <c r="I1710" s="136"/>
      <c r="J1710" s="135"/>
      <c r="M1710" s="136"/>
      <c r="N1710" s="140"/>
      <c r="O1710" s="141"/>
      <c r="P1710" s="141"/>
      <c r="Q1710" s="142"/>
      <c r="R1710" s="689"/>
      <c r="S1710" s="690"/>
      <c r="T1710" s="690"/>
      <c r="U1710" s="690"/>
      <c r="V1710" s="690"/>
      <c r="W1710" s="690"/>
      <c r="X1710" s="690"/>
      <c r="Y1710" s="690"/>
      <c r="Z1710" s="690"/>
      <c r="AA1710" s="690"/>
      <c r="AB1710" s="690"/>
      <c r="AC1710" s="690"/>
      <c r="AD1710" s="690"/>
      <c r="AE1710" s="690"/>
      <c r="AF1710" s="690"/>
      <c r="AG1710" s="690"/>
      <c r="AH1710" s="690"/>
      <c r="AI1710" s="690"/>
      <c r="AJ1710" s="690"/>
      <c r="AK1710" s="690"/>
      <c r="AL1710" s="690"/>
      <c r="AM1710" s="690"/>
      <c r="AN1710" s="690"/>
      <c r="AO1710" s="691"/>
    </row>
    <row r="1711" spans="2:41" ht="3.75" customHeight="1">
      <c r="B1711" s="135"/>
      <c r="I1711" s="136"/>
      <c r="J1711" s="130"/>
      <c r="K1711" s="131"/>
      <c r="L1711" s="131"/>
      <c r="M1711" s="132"/>
      <c r="N1711" s="130"/>
      <c r="O1711" s="131"/>
      <c r="P1711" s="131"/>
      <c r="Q1711" s="132"/>
      <c r="R1711" s="130"/>
      <c r="S1711" s="131"/>
      <c r="T1711" s="131"/>
      <c r="U1711" s="131"/>
      <c r="V1711" s="131"/>
      <c r="W1711" s="131"/>
      <c r="X1711" s="131"/>
      <c r="Y1711" s="131"/>
      <c r="Z1711" s="131"/>
      <c r="AA1711" s="132"/>
      <c r="AB1711" s="130"/>
      <c r="AC1711" s="131"/>
      <c r="AD1711" s="131"/>
      <c r="AE1711" s="132"/>
      <c r="AF1711" s="131"/>
      <c r="AG1711" s="131"/>
      <c r="AH1711" s="131"/>
      <c r="AI1711" s="131"/>
      <c r="AJ1711" s="131"/>
      <c r="AK1711" s="131"/>
      <c r="AL1711" s="131"/>
      <c r="AM1711" s="131"/>
      <c r="AN1711" s="131"/>
      <c r="AO1711" s="132"/>
    </row>
    <row r="1712" spans="2:41" ht="13.35" customHeight="1">
      <c r="B1712" s="135"/>
      <c r="I1712" s="136"/>
      <c r="J1712" s="135" t="s">
        <v>4032</v>
      </c>
      <c r="M1712" s="136"/>
      <c r="N1712" s="135" t="s">
        <v>27</v>
      </c>
      <c r="Q1712" s="136"/>
      <c r="R1712" s="135"/>
      <c r="S1712" s="692"/>
      <c r="T1712" s="693"/>
      <c r="U1712" s="693"/>
      <c r="V1712" s="693"/>
      <c r="W1712" s="693"/>
      <c r="X1712" s="693"/>
      <c r="Y1712" s="693"/>
      <c r="Z1712" s="693"/>
      <c r="AA1712" s="694"/>
      <c r="AB1712" s="135" t="s">
        <v>28</v>
      </c>
      <c r="AE1712" s="136"/>
      <c r="AF1712" s="135"/>
      <c r="AG1712" s="695"/>
      <c r="AH1712" s="693"/>
      <c r="AI1712" s="693"/>
      <c r="AJ1712" s="693"/>
      <c r="AK1712" s="693"/>
      <c r="AL1712" s="693"/>
      <c r="AM1712" s="693"/>
      <c r="AN1712" s="693"/>
      <c r="AO1712" s="694"/>
    </row>
    <row r="1713" spans="2:41" ht="3.75" customHeight="1">
      <c r="B1713" s="135"/>
      <c r="I1713" s="136"/>
      <c r="J1713" s="135"/>
      <c r="M1713" s="136"/>
      <c r="N1713" s="140"/>
      <c r="O1713" s="141"/>
      <c r="P1713" s="141"/>
      <c r="Q1713" s="142"/>
      <c r="R1713" s="140"/>
      <c r="S1713" s="141"/>
      <c r="T1713" s="141"/>
      <c r="U1713" s="141"/>
      <c r="V1713" s="141"/>
      <c r="W1713" s="141"/>
      <c r="X1713" s="141"/>
      <c r="Y1713" s="141"/>
      <c r="Z1713" s="141"/>
      <c r="AA1713" s="142"/>
      <c r="AB1713" s="140"/>
      <c r="AC1713" s="141"/>
      <c r="AD1713" s="141"/>
      <c r="AE1713" s="142"/>
      <c r="AF1713" s="141"/>
      <c r="AG1713" s="141"/>
      <c r="AH1713" s="141"/>
      <c r="AI1713" s="141"/>
      <c r="AJ1713" s="141"/>
      <c r="AK1713" s="141"/>
      <c r="AL1713" s="141"/>
      <c r="AM1713" s="141"/>
      <c r="AN1713" s="141"/>
      <c r="AO1713" s="142"/>
    </row>
    <row r="1714" spans="2:41" ht="3.75" customHeight="1">
      <c r="B1714" s="135"/>
      <c r="I1714" s="136"/>
      <c r="J1714" s="135"/>
      <c r="M1714" s="136"/>
      <c r="N1714" s="130"/>
      <c r="O1714" s="131"/>
      <c r="P1714" s="131"/>
      <c r="Q1714" s="132"/>
      <c r="R1714" s="130"/>
      <c r="S1714" s="131"/>
      <c r="T1714" s="131"/>
      <c r="U1714" s="131"/>
      <c r="V1714" s="131"/>
      <c r="W1714" s="131"/>
      <c r="X1714" s="131"/>
      <c r="Y1714" s="131"/>
      <c r="Z1714" s="131"/>
      <c r="AA1714" s="132"/>
      <c r="AB1714" s="130"/>
      <c r="AC1714" s="131"/>
      <c r="AD1714" s="131"/>
      <c r="AE1714" s="132"/>
      <c r="AF1714" s="130"/>
      <c r="AG1714" s="131"/>
      <c r="AH1714" s="131"/>
      <c r="AI1714" s="131"/>
      <c r="AJ1714" s="131"/>
      <c r="AK1714" s="131"/>
      <c r="AL1714" s="131"/>
      <c r="AM1714" s="131"/>
      <c r="AN1714" s="131"/>
      <c r="AO1714" s="132"/>
    </row>
    <row r="1715" spans="2:41" ht="13.35" customHeight="1">
      <c r="B1715" s="135"/>
      <c r="I1715" s="136"/>
      <c r="J1715" s="135"/>
      <c r="M1715" s="136"/>
      <c r="N1715" s="135" t="s">
        <v>3990</v>
      </c>
      <c r="Q1715" s="136"/>
      <c r="R1715" s="135"/>
      <c r="S1715" s="696"/>
      <c r="T1715" s="694"/>
      <c r="V1715" s="146"/>
      <c r="W1715" s="124" t="s">
        <v>12</v>
      </c>
      <c r="X1715" s="146"/>
      <c r="Y1715" s="124" t="s">
        <v>11</v>
      </c>
      <c r="Z1715" s="146"/>
      <c r="AA1715" s="136" t="s">
        <v>364</v>
      </c>
      <c r="AB1715" s="135" t="s">
        <v>66</v>
      </c>
      <c r="AE1715" s="136"/>
      <c r="AF1715" s="135"/>
      <c r="AG1715" s="696"/>
      <c r="AH1715" s="694"/>
      <c r="AJ1715" s="146"/>
      <c r="AK1715" s="124" t="s">
        <v>12</v>
      </c>
      <c r="AL1715" s="146"/>
      <c r="AM1715" s="124" t="s">
        <v>11</v>
      </c>
      <c r="AN1715" s="146"/>
      <c r="AO1715" s="136" t="s">
        <v>364</v>
      </c>
    </row>
    <row r="1716" spans="2:41" ht="3.75" customHeight="1">
      <c r="B1716" s="135"/>
      <c r="I1716" s="136"/>
      <c r="J1716" s="135"/>
      <c r="M1716" s="136"/>
      <c r="N1716" s="140"/>
      <c r="O1716" s="141"/>
      <c r="P1716" s="141"/>
      <c r="Q1716" s="142"/>
      <c r="R1716" s="140"/>
      <c r="S1716" s="141"/>
      <c r="T1716" s="141"/>
      <c r="U1716" s="141"/>
      <c r="V1716" s="141"/>
      <c r="W1716" s="141"/>
      <c r="X1716" s="141"/>
      <c r="Y1716" s="141"/>
      <c r="Z1716" s="141"/>
      <c r="AA1716" s="142"/>
      <c r="AB1716" s="140"/>
      <c r="AC1716" s="141"/>
      <c r="AD1716" s="141"/>
      <c r="AE1716" s="142"/>
      <c r="AF1716" s="140"/>
      <c r="AG1716" s="141"/>
      <c r="AH1716" s="141"/>
      <c r="AI1716" s="141"/>
      <c r="AJ1716" s="141"/>
      <c r="AK1716" s="141"/>
      <c r="AL1716" s="141"/>
      <c r="AM1716" s="141"/>
      <c r="AN1716" s="141"/>
      <c r="AO1716" s="142"/>
    </row>
    <row r="1717" spans="2:41" ht="3.75" customHeight="1">
      <c r="B1717" s="135"/>
      <c r="I1717" s="136"/>
      <c r="J1717" s="135"/>
      <c r="M1717" s="136"/>
      <c r="N1717" s="130"/>
      <c r="O1717" s="131"/>
      <c r="P1717" s="131"/>
      <c r="Q1717" s="132"/>
      <c r="R1717" s="697">
        <f>新_変更_3!J690</f>
        <v>0</v>
      </c>
      <c r="S1717" s="684"/>
      <c r="T1717" s="684"/>
      <c r="U1717" s="684"/>
      <c r="V1717" s="684"/>
      <c r="W1717" s="684"/>
      <c r="X1717" s="684"/>
      <c r="Y1717" s="684"/>
      <c r="Z1717" s="684"/>
      <c r="AA1717" s="684"/>
      <c r="AB1717" s="684"/>
      <c r="AC1717" s="684"/>
      <c r="AD1717" s="684"/>
      <c r="AE1717" s="684"/>
      <c r="AF1717" s="684"/>
      <c r="AG1717" s="684"/>
      <c r="AH1717" s="684"/>
      <c r="AI1717" s="684"/>
      <c r="AJ1717" s="685"/>
      <c r="AK1717" s="131"/>
      <c r="AL1717" s="131"/>
      <c r="AM1717" s="131"/>
      <c r="AN1717" s="131"/>
      <c r="AO1717" s="132"/>
    </row>
    <row r="1718" spans="2:41" ht="13.35" customHeight="1">
      <c r="B1718" s="135"/>
      <c r="I1718" s="136"/>
      <c r="J1718" s="135"/>
      <c r="M1718" s="136"/>
      <c r="N1718" s="135" t="s">
        <v>8</v>
      </c>
      <c r="Q1718" s="136"/>
      <c r="R1718" s="686"/>
      <c r="S1718" s="687"/>
      <c r="T1718" s="687"/>
      <c r="U1718" s="687"/>
      <c r="V1718" s="687"/>
      <c r="W1718" s="687"/>
      <c r="X1718" s="687"/>
      <c r="Y1718" s="687"/>
      <c r="Z1718" s="687"/>
      <c r="AA1718" s="687"/>
      <c r="AB1718" s="687"/>
      <c r="AC1718" s="687"/>
      <c r="AD1718" s="687"/>
      <c r="AE1718" s="687"/>
      <c r="AF1718" s="687"/>
      <c r="AG1718" s="687"/>
      <c r="AH1718" s="687"/>
      <c r="AI1718" s="687"/>
      <c r="AJ1718" s="688"/>
      <c r="AL1718" s="147" t="s">
        <v>13</v>
      </c>
      <c r="AM1718" s="124" t="s">
        <v>29</v>
      </c>
      <c r="AO1718" s="136"/>
    </row>
    <row r="1719" spans="2:41" ht="3.75" customHeight="1">
      <c r="B1719" s="135"/>
      <c r="I1719" s="136"/>
      <c r="J1719" s="135"/>
      <c r="M1719" s="136"/>
      <c r="N1719" s="140"/>
      <c r="O1719" s="141"/>
      <c r="P1719" s="141"/>
      <c r="Q1719" s="142"/>
      <c r="R1719" s="689"/>
      <c r="S1719" s="690"/>
      <c r="T1719" s="690"/>
      <c r="U1719" s="690"/>
      <c r="V1719" s="690"/>
      <c r="W1719" s="690"/>
      <c r="X1719" s="690"/>
      <c r="Y1719" s="690"/>
      <c r="Z1719" s="690"/>
      <c r="AA1719" s="690"/>
      <c r="AB1719" s="690"/>
      <c r="AC1719" s="690"/>
      <c r="AD1719" s="690"/>
      <c r="AE1719" s="690"/>
      <c r="AF1719" s="690"/>
      <c r="AG1719" s="690"/>
      <c r="AH1719" s="690"/>
      <c r="AI1719" s="690"/>
      <c r="AJ1719" s="691"/>
      <c r="AK1719" s="141"/>
      <c r="AL1719" s="141"/>
      <c r="AM1719" s="141"/>
      <c r="AN1719" s="141"/>
      <c r="AO1719" s="142"/>
    </row>
    <row r="1720" spans="2:41" ht="3.75" hidden="1" customHeight="1">
      <c r="B1720" s="135"/>
      <c r="I1720" s="136"/>
      <c r="J1720" s="135"/>
      <c r="M1720" s="136"/>
      <c r="N1720" s="644"/>
      <c r="O1720" s="645"/>
      <c r="P1720" s="645"/>
      <c r="Q1720" s="646"/>
      <c r="R1720" s="679" t="str">
        <f>IF(新_変更_3!J689&lt;&gt;"", ASC(PHONETIC(新_変更_3!J689)), "")</f>
        <v/>
      </c>
      <c r="S1720" s="671"/>
      <c r="T1720" s="671"/>
      <c r="U1720" s="671"/>
      <c r="V1720" s="671"/>
      <c r="W1720" s="671"/>
      <c r="X1720" s="671"/>
      <c r="Y1720" s="671"/>
      <c r="Z1720" s="671"/>
      <c r="AA1720" s="671"/>
      <c r="AB1720" s="671"/>
      <c r="AC1720" s="671"/>
      <c r="AD1720" s="671"/>
      <c r="AE1720" s="671"/>
      <c r="AF1720" s="671"/>
      <c r="AG1720" s="671"/>
      <c r="AH1720" s="671"/>
      <c r="AI1720" s="671"/>
      <c r="AJ1720" s="671"/>
      <c r="AK1720" s="671"/>
      <c r="AL1720" s="671"/>
      <c r="AM1720" s="671"/>
      <c r="AN1720" s="671"/>
      <c r="AO1720" s="672"/>
    </row>
    <row r="1721" spans="2:41" ht="13.35" hidden="1" customHeight="1">
      <c r="B1721" s="135"/>
      <c r="I1721" s="136"/>
      <c r="J1721" s="135"/>
      <c r="M1721" s="136"/>
      <c r="N1721" s="629" t="s">
        <v>61</v>
      </c>
      <c r="O1721" s="630"/>
      <c r="P1721" s="630"/>
      <c r="Q1721" s="632"/>
      <c r="R1721" s="673"/>
      <c r="S1721" s="674"/>
      <c r="T1721" s="674"/>
      <c r="U1721" s="674"/>
      <c r="V1721" s="674"/>
      <c r="W1721" s="674"/>
      <c r="X1721" s="674"/>
      <c r="Y1721" s="674"/>
      <c r="Z1721" s="674"/>
      <c r="AA1721" s="674"/>
      <c r="AB1721" s="674"/>
      <c r="AC1721" s="674"/>
      <c r="AD1721" s="674"/>
      <c r="AE1721" s="674"/>
      <c r="AF1721" s="674"/>
      <c r="AG1721" s="674"/>
      <c r="AH1721" s="674"/>
      <c r="AI1721" s="674"/>
      <c r="AJ1721" s="674"/>
      <c r="AK1721" s="674"/>
      <c r="AL1721" s="674"/>
      <c r="AM1721" s="674"/>
      <c r="AN1721" s="674"/>
      <c r="AO1721" s="675"/>
    </row>
    <row r="1722" spans="2:41" ht="3.75" hidden="1" customHeight="1">
      <c r="B1722" s="135"/>
      <c r="I1722" s="136"/>
      <c r="J1722" s="135"/>
      <c r="M1722" s="136"/>
      <c r="N1722" s="629"/>
      <c r="O1722" s="630"/>
      <c r="P1722" s="630"/>
      <c r="Q1722" s="632"/>
      <c r="R1722" s="676"/>
      <c r="S1722" s="677"/>
      <c r="T1722" s="677"/>
      <c r="U1722" s="677"/>
      <c r="V1722" s="677"/>
      <c r="W1722" s="677"/>
      <c r="X1722" s="677"/>
      <c r="Y1722" s="677"/>
      <c r="Z1722" s="677"/>
      <c r="AA1722" s="677"/>
      <c r="AB1722" s="677"/>
      <c r="AC1722" s="677"/>
      <c r="AD1722" s="677"/>
      <c r="AE1722" s="677"/>
      <c r="AF1722" s="677"/>
      <c r="AG1722" s="677"/>
      <c r="AH1722" s="677"/>
      <c r="AI1722" s="677"/>
      <c r="AJ1722" s="677"/>
      <c r="AK1722" s="677"/>
      <c r="AL1722" s="677"/>
      <c r="AM1722" s="677"/>
      <c r="AN1722" s="677"/>
      <c r="AO1722" s="678"/>
    </row>
    <row r="1723" spans="2:41" ht="3.75" hidden="1" customHeight="1">
      <c r="B1723" s="135"/>
      <c r="I1723" s="136"/>
      <c r="J1723" s="135"/>
      <c r="N1723" s="644"/>
      <c r="O1723" s="645"/>
      <c r="P1723" s="645"/>
      <c r="Q1723" s="646"/>
      <c r="R1723" s="630"/>
      <c r="S1723" s="630"/>
      <c r="T1723" s="630"/>
      <c r="U1723" s="698"/>
      <c r="V1723" s="699"/>
      <c r="W1723" s="699"/>
      <c r="X1723" s="700"/>
      <c r="Y1723" s="645"/>
      <c r="Z1723" s="707"/>
      <c r="AA1723" s="699"/>
      <c r="AB1723" s="699"/>
      <c r="AC1723" s="708"/>
      <c r="AD1723" s="630"/>
      <c r="AE1723" s="630"/>
      <c r="AF1723" s="630"/>
      <c r="AG1723" s="679"/>
      <c r="AH1723" s="671"/>
      <c r="AI1723" s="671"/>
      <c r="AJ1723" s="671"/>
      <c r="AK1723" s="671"/>
      <c r="AL1723" s="671"/>
      <c r="AM1723" s="671"/>
      <c r="AN1723" s="671"/>
      <c r="AO1723" s="672"/>
    </row>
    <row r="1724" spans="2:41" ht="13.35" hidden="1" customHeight="1">
      <c r="B1724" s="135"/>
      <c r="I1724" s="136"/>
      <c r="J1724" s="135"/>
      <c r="N1724" s="629"/>
      <c r="O1724" s="630"/>
      <c r="P1724" s="630"/>
      <c r="Q1724" s="632"/>
      <c r="R1724" s="630" t="s">
        <v>15</v>
      </c>
      <c r="S1724" s="630"/>
      <c r="T1724" s="630"/>
      <c r="U1724" s="701"/>
      <c r="V1724" s="702"/>
      <c r="W1724" s="702"/>
      <c r="X1724" s="703"/>
      <c r="Y1724" s="662" t="s">
        <v>359</v>
      </c>
      <c r="Z1724" s="709"/>
      <c r="AA1724" s="702"/>
      <c r="AB1724" s="702"/>
      <c r="AC1724" s="710"/>
      <c r="AD1724" s="630" t="s">
        <v>56</v>
      </c>
      <c r="AE1724" s="630"/>
      <c r="AF1724" s="630"/>
      <c r="AG1724" s="673"/>
      <c r="AH1724" s="674"/>
      <c r="AI1724" s="674"/>
      <c r="AJ1724" s="674"/>
      <c r="AK1724" s="674"/>
      <c r="AL1724" s="674"/>
      <c r="AM1724" s="674"/>
      <c r="AN1724" s="674"/>
      <c r="AO1724" s="675"/>
    </row>
    <row r="1725" spans="2:41" ht="3.75" hidden="1" customHeight="1">
      <c r="B1725" s="135"/>
      <c r="I1725" s="136"/>
      <c r="J1725" s="135"/>
      <c r="N1725" s="629"/>
      <c r="O1725" s="630"/>
      <c r="P1725" s="630"/>
      <c r="Q1725" s="632"/>
      <c r="R1725" s="639"/>
      <c r="S1725" s="639"/>
      <c r="T1725" s="639"/>
      <c r="U1725" s="704"/>
      <c r="V1725" s="705"/>
      <c r="W1725" s="705"/>
      <c r="X1725" s="706"/>
      <c r="Y1725" s="639"/>
      <c r="Z1725" s="711"/>
      <c r="AA1725" s="705"/>
      <c r="AB1725" s="705"/>
      <c r="AC1725" s="712"/>
      <c r="AD1725" s="639"/>
      <c r="AE1725" s="639"/>
      <c r="AF1725" s="639"/>
      <c r="AG1725" s="676"/>
      <c r="AH1725" s="677"/>
      <c r="AI1725" s="677"/>
      <c r="AJ1725" s="677"/>
      <c r="AK1725" s="677"/>
      <c r="AL1725" s="677"/>
      <c r="AM1725" s="677"/>
      <c r="AN1725" s="677"/>
      <c r="AO1725" s="678"/>
    </row>
    <row r="1726" spans="2:41" ht="3.75" hidden="1" customHeight="1">
      <c r="B1726" s="135"/>
      <c r="I1726" s="136"/>
      <c r="J1726" s="135"/>
      <c r="N1726" s="629"/>
      <c r="O1726" s="630"/>
      <c r="P1726" s="630"/>
      <c r="Q1726" s="632"/>
      <c r="R1726" s="645"/>
      <c r="S1726" s="645"/>
      <c r="T1726" s="646"/>
      <c r="U1726" s="679"/>
      <c r="V1726" s="671"/>
      <c r="W1726" s="671"/>
      <c r="X1726" s="671"/>
      <c r="Y1726" s="671"/>
      <c r="Z1726" s="671"/>
      <c r="AA1726" s="671"/>
      <c r="AB1726" s="671"/>
      <c r="AC1726" s="672"/>
      <c r="AD1726" s="644"/>
      <c r="AE1726" s="645"/>
      <c r="AF1726" s="646"/>
      <c r="AG1726" s="679"/>
      <c r="AH1726" s="671"/>
      <c r="AI1726" s="671"/>
      <c r="AJ1726" s="671"/>
      <c r="AK1726" s="671"/>
      <c r="AL1726" s="671"/>
      <c r="AM1726" s="671"/>
      <c r="AN1726" s="671"/>
      <c r="AO1726" s="672"/>
    </row>
    <row r="1727" spans="2:41" ht="13.35" hidden="1" customHeight="1">
      <c r="B1727" s="135"/>
      <c r="I1727" s="136"/>
      <c r="N1727" s="629" t="s">
        <v>23</v>
      </c>
      <c r="O1727" s="630"/>
      <c r="P1727" s="630"/>
      <c r="Q1727" s="632"/>
      <c r="R1727" s="630" t="s">
        <v>17</v>
      </c>
      <c r="S1727" s="630"/>
      <c r="T1727" s="632"/>
      <c r="U1727" s="673"/>
      <c r="V1727" s="674"/>
      <c r="W1727" s="674"/>
      <c r="X1727" s="674"/>
      <c r="Y1727" s="674"/>
      <c r="Z1727" s="674"/>
      <c r="AA1727" s="674"/>
      <c r="AB1727" s="674"/>
      <c r="AC1727" s="675"/>
      <c r="AD1727" s="629" t="s">
        <v>18</v>
      </c>
      <c r="AE1727" s="630"/>
      <c r="AF1727" s="632"/>
      <c r="AG1727" s="673"/>
      <c r="AH1727" s="674"/>
      <c r="AI1727" s="674"/>
      <c r="AJ1727" s="674"/>
      <c r="AK1727" s="674"/>
      <c r="AL1727" s="674"/>
      <c r="AM1727" s="674"/>
      <c r="AN1727" s="674"/>
      <c r="AO1727" s="675"/>
    </row>
    <row r="1728" spans="2:41" ht="3.75" hidden="1" customHeight="1">
      <c r="B1728" s="135"/>
      <c r="I1728" s="136"/>
      <c r="J1728" s="135"/>
      <c r="N1728" s="629"/>
      <c r="O1728" s="630"/>
      <c r="P1728" s="630"/>
      <c r="Q1728" s="632"/>
      <c r="R1728" s="639"/>
      <c r="S1728" s="639"/>
      <c r="T1728" s="640"/>
      <c r="U1728" s="676"/>
      <c r="V1728" s="677"/>
      <c r="W1728" s="677"/>
      <c r="X1728" s="677"/>
      <c r="Y1728" s="677"/>
      <c r="Z1728" s="677"/>
      <c r="AA1728" s="677"/>
      <c r="AB1728" s="677"/>
      <c r="AC1728" s="678"/>
      <c r="AD1728" s="638"/>
      <c r="AE1728" s="639"/>
      <c r="AF1728" s="640"/>
      <c r="AG1728" s="676"/>
      <c r="AH1728" s="677"/>
      <c r="AI1728" s="677"/>
      <c r="AJ1728" s="677"/>
      <c r="AK1728" s="677"/>
      <c r="AL1728" s="677"/>
      <c r="AM1728" s="677"/>
      <c r="AN1728" s="677"/>
      <c r="AO1728" s="678"/>
    </row>
    <row r="1729" spans="2:41" ht="3.75" hidden="1" customHeight="1">
      <c r="B1729" s="135"/>
      <c r="I1729" s="136"/>
      <c r="J1729" s="135"/>
      <c r="N1729" s="629"/>
      <c r="O1729" s="630"/>
      <c r="P1729" s="630"/>
      <c r="Q1729" s="632"/>
      <c r="R1729" s="645"/>
      <c r="S1729" s="645"/>
      <c r="T1729" s="646"/>
      <c r="U1729" s="679"/>
      <c r="V1729" s="671"/>
      <c r="W1729" s="671"/>
      <c r="X1729" s="671"/>
      <c r="Y1729" s="671"/>
      <c r="Z1729" s="671"/>
      <c r="AA1729" s="671"/>
      <c r="AB1729" s="671"/>
      <c r="AC1729" s="672"/>
      <c r="AD1729" s="644"/>
      <c r="AE1729" s="645"/>
      <c r="AF1729" s="646"/>
      <c r="AG1729" s="679"/>
      <c r="AH1729" s="671"/>
      <c r="AI1729" s="671"/>
      <c r="AJ1729" s="671"/>
      <c r="AK1729" s="671"/>
      <c r="AL1729" s="671"/>
      <c r="AM1729" s="671"/>
      <c r="AN1729" s="671"/>
      <c r="AO1729" s="672"/>
    </row>
    <row r="1730" spans="2:41" ht="13.35" hidden="1" customHeight="1">
      <c r="B1730" s="135"/>
      <c r="I1730" s="136"/>
      <c r="J1730" s="135"/>
      <c r="N1730" s="629"/>
      <c r="O1730" s="630"/>
      <c r="P1730" s="630"/>
      <c r="Q1730" s="632"/>
      <c r="R1730" s="630" t="s">
        <v>19</v>
      </c>
      <c r="S1730" s="630"/>
      <c r="T1730" s="632"/>
      <c r="U1730" s="673"/>
      <c r="V1730" s="674"/>
      <c r="W1730" s="674"/>
      <c r="X1730" s="674"/>
      <c r="Y1730" s="674"/>
      <c r="Z1730" s="674"/>
      <c r="AA1730" s="674"/>
      <c r="AB1730" s="674"/>
      <c r="AC1730" s="675"/>
      <c r="AD1730" s="629" t="s">
        <v>20</v>
      </c>
      <c r="AE1730" s="630"/>
      <c r="AF1730" s="632"/>
      <c r="AG1730" s="673"/>
      <c r="AH1730" s="674"/>
      <c r="AI1730" s="674"/>
      <c r="AJ1730" s="674"/>
      <c r="AK1730" s="674"/>
      <c r="AL1730" s="674"/>
      <c r="AM1730" s="674"/>
      <c r="AN1730" s="674"/>
      <c r="AO1730" s="675"/>
    </row>
    <row r="1731" spans="2:41" ht="3.75" hidden="1" customHeight="1">
      <c r="B1731" s="135"/>
      <c r="I1731" s="136"/>
      <c r="J1731" s="135"/>
      <c r="N1731" s="638"/>
      <c r="O1731" s="639"/>
      <c r="P1731" s="639"/>
      <c r="Q1731" s="640"/>
      <c r="R1731" s="639"/>
      <c r="S1731" s="639"/>
      <c r="T1731" s="640"/>
      <c r="U1731" s="676"/>
      <c r="V1731" s="677"/>
      <c r="W1731" s="677"/>
      <c r="X1731" s="677"/>
      <c r="Y1731" s="677"/>
      <c r="Z1731" s="677"/>
      <c r="AA1731" s="677"/>
      <c r="AB1731" s="677"/>
      <c r="AC1731" s="678"/>
      <c r="AD1731" s="638"/>
      <c r="AE1731" s="639"/>
      <c r="AF1731" s="640"/>
      <c r="AG1731" s="676"/>
      <c r="AH1731" s="677"/>
      <c r="AI1731" s="677"/>
      <c r="AJ1731" s="677"/>
      <c r="AK1731" s="677"/>
      <c r="AL1731" s="677"/>
      <c r="AM1731" s="677"/>
      <c r="AN1731" s="677"/>
      <c r="AO1731" s="678"/>
    </row>
    <row r="1732" spans="2:41" ht="3.75" hidden="1" customHeight="1">
      <c r="B1732" s="135"/>
      <c r="I1732" s="136"/>
      <c r="J1732" s="135"/>
      <c r="M1732" s="136"/>
      <c r="N1732" s="629"/>
      <c r="O1732" s="630"/>
      <c r="P1732" s="630"/>
      <c r="Q1732" s="632"/>
      <c r="R1732" s="644"/>
      <c r="S1732" s="645"/>
      <c r="T1732" s="645"/>
      <c r="U1732" s="645"/>
      <c r="V1732" s="645"/>
      <c r="W1732" s="645"/>
      <c r="X1732" s="645"/>
      <c r="Y1732" s="645"/>
      <c r="Z1732" s="645"/>
      <c r="AA1732" s="645"/>
      <c r="AB1732" s="645"/>
      <c r="AC1732" s="645"/>
      <c r="AD1732" s="645"/>
      <c r="AE1732" s="645"/>
      <c r="AF1732" s="645"/>
      <c r="AG1732" s="645"/>
      <c r="AH1732" s="645"/>
      <c r="AI1732" s="645"/>
      <c r="AJ1732" s="645"/>
      <c r="AK1732" s="645"/>
      <c r="AL1732" s="645"/>
      <c r="AM1732" s="645"/>
      <c r="AN1732" s="645"/>
      <c r="AO1732" s="646"/>
    </row>
    <row r="1733" spans="2:41" ht="13.35" hidden="1" customHeight="1">
      <c r="B1733" s="135"/>
      <c r="I1733" s="136"/>
      <c r="J1733" s="135"/>
      <c r="M1733" s="136"/>
      <c r="N1733" s="629" t="s">
        <v>111</v>
      </c>
      <c r="O1733" s="630"/>
      <c r="P1733" s="630"/>
      <c r="Q1733" s="632"/>
      <c r="R1733" s="629"/>
      <c r="S1733" s="680"/>
      <c r="T1733" s="681"/>
      <c r="U1733" s="630"/>
      <c r="V1733" s="647"/>
      <c r="W1733" s="630" t="s">
        <v>12</v>
      </c>
      <c r="X1733" s="647"/>
      <c r="Y1733" s="630" t="s">
        <v>11</v>
      </c>
      <c r="Z1733" s="647"/>
      <c r="AA1733" s="630" t="s">
        <v>364</v>
      </c>
      <c r="AB1733" s="630"/>
      <c r="AC1733" s="630"/>
      <c r="AD1733" s="630"/>
      <c r="AE1733" s="630"/>
      <c r="AF1733" s="630"/>
      <c r="AG1733" s="630"/>
      <c r="AH1733" s="630"/>
      <c r="AI1733" s="630"/>
      <c r="AJ1733" s="630"/>
      <c r="AK1733" s="630"/>
      <c r="AL1733" s="630"/>
      <c r="AM1733" s="630"/>
      <c r="AN1733" s="630"/>
      <c r="AO1733" s="632"/>
    </row>
    <row r="1734" spans="2:41" ht="3.75" hidden="1" customHeight="1">
      <c r="B1734" s="135"/>
      <c r="I1734" s="136"/>
      <c r="J1734" s="135"/>
      <c r="M1734" s="136"/>
      <c r="N1734" s="629"/>
      <c r="O1734" s="630"/>
      <c r="P1734" s="630"/>
      <c r="Q1734" s="632"/>
      <c r="R1734" s="629"/>
      <c r="S1734" s="630"/>
      <c r="T1734" s="630"/>
      <c r="U1734" s="630"/>
      <c r="V1734" s="630"/>
      <c r="W1734" s="630"/>
      <c r="X1734" s="630"/>
      <c r="Y1734" s="630"/>
      <c r="Z1734" s="630"/>
      <c r="AA1734" s="630"/>
      <c r="AB1734" s="630"/>
      <c r="AC1734" s="630"/>
      <c r="AD1734" s="630"/>
      <c r="AE1734" s="630"/>
      <c r="AF1734" s="630"/>
      <c r="AG1734" s="630"/>
      <c r="AH1734" s="630"/>
      <c r="AI1734" s="630"/>
      <c r="AJ1734" s="630"/>
      <c r="AK1734" s="630"/>
      <c r="AL1734" s="630"/>
      <c r="AM1734" s="630"/>
      <c r="AN1734" s="630"/>
      <c r="AO1734" s="632"/>
    </row>
    <row r="1735" spans="2:41" ht="3.75" hidden="1" customHeight="1">
      <c r="B1735" s="135"/>
      <c r="I1735" s="136"/>
      <c r="J1735" s="135"/>
      <c r="M1735" s="136"/>
      <c r="N1735" s="644"/>
      <c r="O1735" s="645"/>
      <c r="P1735" s="645"/>
      <c r="Q1735" s="645"/>
      <c r="R1735" s="713"/>
      <c r="S1735" s="716"/>
      <c r="T1735" s="645"/>
      <c r="U1735" s="698"/>
      <c r="V1735" s="644"/>
      <c r="W1735" s="645"/>
      <c r="X1735" s="645"/>
      <c r="Y1735" s="645"/>
      <c r="Z1735" s="645"/>
      <c r="AA1735" s="645"/>
      <c r="AB1735" s="645"/>
      <c r="AC1735" s="645"/>
      <c r="AD1735" s="645"/>
      <c r="AE1735" s="645"/>
      <c r="AF1735" s="645"/>
      <c r="AG1735" s="645"/>
      <c r="AH1735" s="649"/>
      <c r="AI1735" s="649"/>
      <c r="AJ1735" s="645"/>
      <c r="AK1735" s="651"/>
      <c r="AL1735" s="645"/>
      <c r="AM1735" s="645"/>
      <c r="AN1735" s="645"/>
      <c r="AO1735" s="646"/>
    </row>
    <row r="1736" spans="2:41" ht="13.35" hidden="1" customHeight="1">
      <c r="B1736" s="135"/>
      <c r="I1736" s="136"/>
      <c r="J1736" s="135"/>
      <c r="M1736" s="136"/>
      <c r="N1736" s="629" t="s">
        <v>30</v>
      </c>
      <c r="O1736" s="630"/>
      <c r="P1736" s="630"/>
      <c r="Q1736" s="630"/>
      <c r="R1736" s="714"/>
      <c r="S1736" s="717"/>
      <c r="T1736" s="630" t="s">
        <v>388</v>
      </c>
      <c r="U1736" s="701"/>
      <c r="V1736" s="629" t="s">
        <v>112</v>
      </c>
      <c r="W1736" s="630"/>
      <c r="X1736" s="630"/>
      <c r="Y1736" s="630"/>
      <c r="Z1736" s="630"/>
      <c r="AA1736" s="630"/>
      <c r="AB1736" s="630"/>
      <c r="AC1736" s="630"/>
      <c r="AD1736" s="630"/>
      <c r="AE1736" s="630"/>
      <c r="AF1736" s="630"/>
      <c r="AG1736" s="630"/>
      <c r="AH1736" s="636"/>
      <c r="AI1736" s="636"/>
      <c r="AJ1736" s="630"/>
      <c r="AK1736" s="654"/>
      <c r="AL1736" s="630"/>
      <c r="AM1736" s="630"/>
      <c r="AN1736" s="630"/>
      <c r="AO1736" s="632"/>
    </row>
    <row r="1737" spans="2:41" ht="3.75" hidden="1" customHeight="1">
      <c r="B1737" s="135"/>
      <c r="I1737" s="136"/>
      <c r="J1737" s="135"/>
      <c r="M1737" s="136"/>
      <c r="N1737" s="629"/>
      <c r="O1737" s="630"/>
      <c r="P1737" s="630"/>
      <c r="Q1737" s="630"/>
      <c r="R1737" s="715"/>
      <c r="S1737" s="718"/>
      <c r="T1737" s="639"/>
      <c r="U1737" s="704"/>
      <c r="V1737" s="638"/>
      <c r="W1737" s="639"/>
      <c r="X1737" s="639"/>
      <c r="Y1737" s="639"/>
      <c r="Z1737" s="639"/>
      <c r="AA1737" s="639"/>
      <c r="AB1737" s="639"/>
      <c r="AC1737" s="639"/>
      <c r="AD1737" s="639"/>
      <c r="AE1737" s="639"/>
      <c r="AF1737" s="639"/>
      <c r="AG1737" s="639"/>
      <c r="AH1737" s="642"/>
      <c r="AI1737" s="642"/>
      <c r="AJ1737" s="639"/>
      <c r="AK1737" s="657"/>
      <c r="AL1737" s="639"/>
      <c r="AM1737" s="639"/>
      <c r="AN1737" s="639"/>
      <c r="AO1737" s="640"/>
    </row>
    <row r="1738" spans="2:41" ht="3.75" hidden="1" customHeight="1">
      <c r="B1738" s="135"/>
      <c r="I1738" s="136"/>
      <c r="J1738" s="135"/>
      <c r="M1738" s="136"/>
      <c r="N1738" s="644"/>
      <c r="O1738" s="645"/>
      <c r="P1738" s="645"/>
      <c r="Q1738" s="646"/>
      <c r="R1738" s="670"/>
      <c r="S1738" s="671"/>
      <c r="T1738" s="671"/>
      <c r="U1738" s="672"/>
      <c r="V1738" s="673"/>
      <c r="W1738" s="675"/>
      <c r="X1738" s="679"/>
      <c r="Y1738" s="671"/>
      <c r="Z1738" s="671"/>
      <c r="AA1738" s="672"/>
      <c r="AB1738" s="630"/>
      <c r="AC1738" s="630"/>
      <c r="AD1738" s="630"/>
      <c r="AE1738" s="630"/>
      <c r="AF1738" s="630"/>
      <c r="AG1738" s="630"/>
      <c r="AH1738" s="630"/>
      <c r="AI1738" s="645"/>
      <c r="AJ1738" s="630"/>
      <c r="AK1738" s="630"/>
      <c r="AL1738" s="630"/>
      <c r="AM1738" s="630"/>
      <c r="AN1738" s="630"/>
      <c r="AO1738" s="632"/>
    </row>
    <row r="1739" spans="2:41" ht="13.35" hidden="1" customHeight="1">
      <c r="B1739" s="135"/>
      <c r="I1739" s="136"/>
      <c r="J1739" s="135"/>
      <c r="M1739" s="136"/>
      <c r="N1739" s="629" t="s">
        <v>114</v>
      </c>
      <c r="O1739" s="630"/>
      <c r="P1739" s="630"/>
      <c r="Q1739" s="632"/>
      <c r="R1739" s="673"/>
      <c r="S1739" s="674"/>
      <c r="T1739" s="674"/>
      <c r="U1739" s="675"/>
      <c r="V1739" s="673"/>
      <c r="W1739" s="675"/>
      <c r="X1739" s="673"/>
      <c r="Y1739" s="674"/>
      <c r="Z1739" s="674"/>
      <c r="AA1739" s="675"/>
      <c r="AB1739" s="668" t="s">
        <v>171</v>
      </c>
      <c r="AC1739" s="630"/>
      <c r="AD1739" s="630"/>
      <c r="AE1739" s="630"/>
      <c r="AF1739" s="630"/>
      <c r="AG1739" s="630"/>
      <c r="AH1739" s="630"/>
      <c r="AI1739" s="630"/>
      <c r="AJ1739" s="630"/>
      <c r="AK1739" s="630"/>
      <c r="AL1739" s="630"/>
      <c r="AM1739" s="630"/>
      <c r="AN1739" s="630"/>
      <c r="AO1739" s="632"/>
    </row>
    <row r="1740" spans="2:41" ht="3.75" hidden="1" customHeight="1">
      <c r="B1740" s="135"/>
      <c r="I1740" s="136"/>
      <c r="J1740" s="135"/>
      <c r="M1740" s="136"/>
      <c r="N1740" s="629"/>
      <c r="O1740" s="630"/>
      <c r="P1740" s="630"/>
      <c r="Q1740" s="632"/>
      <c r="R1740" s="676"/>
      <c r="S1740" s="677"/>
      <c r="T1740" s="677"/>
      <c r="U1740" s="678"/>
      <c r="V1740" s="676"/>
      <c r="W1740" s="678"/>
      <c r="X1740" s="676"/>
      <c r="Y1740" s="677"/>
      <c r="Z1740" s="677"/>
      <c r="AA1740" s="678"/>
      <c r="AB1740" s="639"/>
      <c r="AC1740" s="639"/>
      <c r="AD1740" s="639"/>
      <c r="AE1740" s="639"/>
      <c r="AF1740" s="639"/>
      <c r="AG1740" s="639"/>
      <c r="AH1740" s="639"/>
      <c r="AI1740" s="639"/>
      <c r="AJ1740" s="639"/>
      <c r="AK1740" s="639"/>
      <c r="AL1740" s="639"/>
      <c r="AM1740" s="639"/>
      <c r="AN1740" s="639"/>
      <c r="AO1740" s="640"/>
    </row>
    <row r="1741" spans="2:41" ht="3.75" hidden="1" customHeight="1">
      <c r="B1741" s="135"/>
      <c r="I1741" s="136"/>
      <c r="J1741" s="135"/>
      <c r="M1741" s="136"/>
      <c r="N1741" s="644"/>
      <c r="O1741" s="645"/>
      <c r="P1741" s="645"/>
      <c r="Q1741" s="645"/>
      <c r="R1741" s="644"/>
      <c r="S1741" s="645"/>
      <c r="T1741" s="645"/>
      <c r="U1741" s="645"/>
      <c r="V1741" s="645"/>
      <c r="W1741" s="645"/>
      <c r="X1741" s="645"/>
      <c r="Y1741" s="645"/>
      <c r="Z1741" s="645"/>
      <c r="AA1741" s="646"/>
      <c r="AB1741" s="644"/>
      <c r="AC1741" s="630"/>
      <c r="AD1741" s="630"/>
      <c r="AE1741" s="630"/>
      <c r="AF1741" s="630"/>
      <c r="AG1741" s="630"/>
      <c r="AH1741" s="630"/>
      <c r="AI1741" s="632"/>
      <c r="AJ1741" s="644"/>
      <c r="AK1741" s="645"/>
      <c r="AL1741" s="645"/>
      <c r="AM1741" s="645"/>
      <c r="AN1741" s="645"/>
      <c r="AO1741" s="646"/>
    </row>
    <row r="1742" spans="2:41" ht="13.35" hidden="1" customHeight="1">
      <c r="B1742" s="135"/>
      <c r="I1742" s="136"/>
      <c r="J1742" s="135"/>
      <c r="M1742" s="136"/>
      <c r="N1742" s="629" t="s">
        <v>115</v>
      </c>
      <c r="O1742" s="630"/>
      <c r="P1742" s="630"/>
      <c r="Q1742" s="630"/>
      <c r="R1742" s="629"/>
      <c r="S1742" s="680"/>
      <c r="T1742" s="681"/>
      <c r="U1742" s="630"/>
      <c r="V1742" s="647"/>
      <c r="W1742" s="630" t="s">
        <v>12</v>
      </c>
      <c r="X1742" s="647"/>
      <c r="Y1742" s="630" t="s">
        <v>11</v>
      </c>
      <c r="Z1742" s="647"/>
      <c r="AA1742" s="630" t="s">
        <v>364</v>
      </c>
      <c r="AB1742" s="629" t="s">
        <v>170</v>
      </c>
      <c r="AC1742" s="630"/>
      <c r="AD1742" s="630"/>
      <c r="AE1742" s="630"/>
      <c r="AF1742" s="630"/>
      <c r="AG1742" s="630"/>
      <c r="AH1742" s="630"/>
      <c r="AI1742" s="632"/>
      <c r="AJ1742" s="629"/>
      <c r="AK1742" s="680"/>
      <c r="AL1742" s="682"/>
      <c r="AM1742" s="682"/>
      <c r="AN1742" s="682"/>
      <c r="AO1742" s="681"/>
    </row>
    <row r="1743" spans="2:41" ht="3.75" hidden="1" customHeight="1">
      <c r="B1743" s="135"/>
      <c r="I1743" s="136"/>
      <c r="J1743" s="135"/>
      <c r="M1743" s="136"/>
      <c r="N1743" s="629"/>
      <c r="O1743" s="630"/>
      <c r="P1743" s="630"/>
      <c r="Q1743" s="630"/>
      <c r="R1743" s="638"/>
      <c r="S1743" s="639"/>
      <c r="T1743" s="639"/>
      <c r="U1743" s="639"/>
      <c r="V1743" s="639"/>
      <c r="W1743" s="639"/>
      <c r="X1743" s="639"/>
      <c r="Y1743" s="639"/>
      <c r="Z1743" s="639"/>
      <c r="AA1743" s="640"/>
      <c r="AB1743" s="638"/>
      <c r="AC1743" s="639"/>
      <c r="AD1743" s="639"/>
      <c r="AE1743" s="639"/>
      <c r="AF1743" s="639"/>
      <c r="AG1743" s="639"/>
      <c r="AH1743" s="639"/>
      <c r="AI1743" s="640"/>
      <c r="AJ1743" s="638"/>
      <c r="AK1743" s="639"/>
      <c r="AL1743" s="639"/>
      <c r="AM1743" s="639"/>
      <c r="AN1743" s="639"/>
      <c r="AO1743" s="640"/>
    </row>
    <row r="1744" spans="2:41" ht="3.75" customHeight="1">
      <c r="B1744" s="135"/>
      <c r="I1744" s="136"/>
      <c r="J1744" s="135"/>
      <c r="M1744" s="136"/>
      <c r="N1744" s="130"/>
      <c r="O1744" s="131"/>
      <c r="P1744" s="131"/>
      <c r="Q1744" s="132"/>
      <c r="R1744" s="683" t="str" cm="1">
        <f t="array" ref="R1744">IF(新_変更_3!AL690&lt;&gt;"",AND(新_変更_3!J689:AB695=新_変更_3!AL689:BD695),"")</f>
        <v/>
      </c>
      <c r="S1744" s="684"/>
      <c r="T1744" s="684"/>
      <c r="U1744" s="684"/>
      <c r="V1744" s="684"/>
      <c r="W1744" s="684"/>
      <c r="X1744" s="684"/>
      <c r="Y1744" s="684"/>
      <c r="Z1744" s="684"/>
      <c r="AA1744" s="684"/>
      <c r="AB1744" s="684"/>
      <c r="AC1744" s="684"/>
      <c r="AD1744" s="684"/>
      <c r="AE1744" s="684"/>
      <c r="AF1744" s="684"/>
      <c r="AG1744" s="684"/>
      <c r="AH1744" s="684"/>
      <c r="AI1744" s="684"/>
      <c r="AJ1744" s="684"/>
      <c r="AK1744" s="684"/>
      <c r="AL1744" s="684"/>
      <c r="AM1744" s="684"/>
      <c r="AN1744" s="684"/>
      <c r="AO1744" s="685"/>
    </row>
    <row r="1745" spans="2:41" ht="13.35" customHeight="1">
      <c r="B1745" s="135"/>
      <c r="I1745" s="136"/>
      <c r="J1745" s="135"/>
      <c r="M1745" s="136"/>
      <c r="N1745" s="135" t="s">
        <v>32</v>
      </c>
      <c r="Q1745" s="136"/>
      <c r="R1745" s="686"/>
      <c r="S1745" s="687"/>
      <c r="T1745" s="687"/>
      <c r="U1745" s="687"/>
      <c r="V1745" s="687"/>
      <c r="W1745" s="687"/>
      <c r="X1745" s="687"/>
      <c r="Y1745" s="687"/>
      <c r="Z1745" s="687"/>
      <c r="AA1745" s="687"/>
      <c r="AB1745" s="687"/>
      <c r="AC1745" s="687"/>
      <c r="AD1745" s="687"/>
      <c r="AE1745" s="687"/>
      <c r="AF1745" s="687"/>
      <c r="AG1745" s="687"/>
      <c r="AH1745" s="687"/>
      <c r="AI1745" s="687"/>
      <c r="AJ1745" s="687"/>
      <c r="AK1745" s="687"/>
      <c r="AL1745" s="687"/>
      <c r="AM1745" s="687"/>
      <c r="AN1745" s="687"/>
      <c r="AO1745" s="688"/>
    </row>
    <row r="1746" spans="2:41" ht="3.75" customHeight="1">
      <c r="B1746" s="135"/>
      <c r="I1746" s="136"/>
      <c r="J1746" s="135"/>
      <c r="M1746" s="136"/>
      <c r="N1746" s="140"/>
      <c r="O1746" s="141"/>
      <c r="P1746" s="141"/>
      <c r="Q1746" s="142"/>
      <c r="R1746" s="689"/>
      <c r="S1746" s="690"/>
      <c r="T1746" s="690"/>
      <c r="U1746" s="690"/>
      <c r="V1746" s="690"/>
      <c r="W1746" s="690"/>
      <c r="X1746" s="690"/>
      <c r="Y1746" s="690"/>
      <c r="Z1746" s="690"/>
      <c r="AA1746" s="690"/>
      <c r="AB1746" s="690"/>
      <c r="AC1746" s="690"/>
      <c r="AD1746" s="690"/>
      <c r="AE1746" s="690"/>
      <c r="AF1746" s="690"/>
      <c r="AG1746" s="690"/>
      <c r="AH1746" s="690"/>
      <c r="AI1746" s="690"/>
      <c r="AJ1746" s="690"/>
      <c r="AK1746" s="690"/>
      <c r="AL1746" s="690"/>
      <c r="AM1746" s="690"/>
      <c r="AN1746" s="690"/>
      <c r="AO1746" s="691"/>
    </row>
    <row r="1747" spans="2:41" ht="3.75" customHeight="1">
      <c r="B1747" s="135"/>
      <c r="I1747" s="136"/>
      <c r="J1747" s="130"/>
      <c r="K1747" s="131"/>
      <c r="L1747" s="131"/>
      <c r="M1747" s="132"/>
      <c r="N1747" s="130"/>
      <c r="O1747" s="131"/>
      <c r="P1747" s="131"/>
      <c r="Q1747" s="132"/>
      <c r="R1747" s="130"/>
      <c r="S1747" s="131"/>
      <c r="T1747" s="131"/>
      <c r="U1747" s="131"/>
      <c r="V1747" s="131"/>
      <c r="W1747" s="131"/>
      <c r="X1747" s="131"/>
      <c r="Y1747" s="131"/>
      <c r="Z1747" s="131"/>
      <c r="AA1747" s="132"/>
      <c r="AB1747" s="130"/>
      <c r="AC1747" s="131"/>
      <c r="AD1747" s="131"/>
      <c r="AE1747" s="132"/>
      <c r="AF1747" s="131"/>
      <c r="AG1747" s="131"/>
      <c r="AH1747" s="131"/>
      <c r="AI1747" s="131"/>
      <c r="AJ1747" s="131"/>
      <c r="AK1747" s="131"/>
      <c r="AL1747" s="131"/>
      <c r="AM1747" s="131"/>
      <c r="AN1747" s="131"/>
      <c r="AO1747" s="132"/>
    </row>
    <row r="1748" spans="2:41" ht="13.35" customHeight="1">
      <c r="B1748" s="135"/>
      <c r="I1748" s="136"/>
      <c r="J1748" s="135" t="s">
        <v>4033</v>
      </c>
      <c r="M1748" s="136"/>
      <c r="N1748" s="135" t="s">
        <v>27</v>
      </c>
      <c r="Q1748" s="136"/>
      <c r="R1748" s="135"/>
      <c r="S1748" s="692"/>
      <c r="T1748" s="693"/>
      <c r="U1748" s="693"/>
      <c r="V1748" s="693"/>
      <c r="W1748" s="693"/>
      <c r="X1748" s="693"/>
      <c r="Y1748" s="693"/>
      <c r="Z1748" s="693"/>
      <c r="AA1748" s="694"/>
      <c r="AB1748" s="135" t="s">
        <v>28</v>
      </c>
      <c r="AE1748" s="136"/>
      <c r="AF1748" s="135"/>
      <c r="AG1748" s="695"/>
      <c r="AH1748" s="693"/>
      <c r="AI1748" s="693"/>
      <c r="AJ1748" s="693"/>
      <c r="AK1748" s="693"/>
      <c r="AL1748" s="693"/>
      <c r="AM1748" s="693"/>
      <c r="AN1748" s="693"/>
      <c r="AO1748" s="694"/>
    </row>
    <row r="1749" spans="2:41" ht="3.75" customHeight="1">
      <c r="B1749" s="135"/>
      <c r="I1749" s="136"/>
      <c r="J1749" s="135"/>
      <c r="M1749" s="136"/>
      <c r="N1749" s="140"/>
      <c r="O1749" s="141"/>
      <c r="P1749" s="141"/>
      <c r="Q1749" s="142"/>
      <c r="R1749" s="140"/>
      <c r="S1749" s="141"/>
      <c r="T1749" s="141"/>
      <c r="U1749" s="141"/>
      <c r="V1749" s="141"/>
      <c r="W1749" s="141"/>
      <c r="X1749" s="141"/>
      <c r="Y1749" s="141"/>
      <c r="Z1749" s="141"/>
      <c r="AA1749" s="142"/>
      <c r="AB1749" s="140"/>
      <c r="AC1749" s="141"/>
      <c r="AD1749" s="141"/>
      <c r="AE1749" s="142"/>
      <c r="AF1749" s="141"/>
      <c r="AG1749" s="141"/>
      <c r="AH1749" s="141"/>
      <c r="AI1749" s="141"/>
      <c r="AJ1749" s="141"/>
      <c r="AK1749" s="141"/>
      <c r="AL1749" s="141"/>
      <c r="AM1749" s="141"/>
      <c r="AN1749" s="141"/>
      <c r="AO1749" s="142"/>
    </row>
    <row r="1750" spans="2:41" ht="3.75" customHeight="1">
      <c r="B1750" s="135"/>
      <c r="I1750" s="136"/>
      <c r="J1750" s="135"/>
      <c r="M1750" s="136"/>
      <c r="N1750" s="130"/>
      <c r="O1750" s="131"/>
      <c r="P1750" s="131"/>
      <c r="Q1750" s="132"/>
      <c r="R1750" s="130"/>
      <c r="S1750" s="131"/>
      <c r="T1750" s="131"/>
      <c r="U1750" s="131"/>
      <c r="V1750" s="131"/>
      <c r="W1750" s="131"/>
      <c r="X1750" s="131"/>
      <c r="Y1750" s="131"/>
      <c r="Z1750" s="131"/>
      <c r="AA1750" s="132"/>
      <c r="AB1750" s="130"/>
      <c r="AC1750" s="131"/>
      <c r="AD1750" s="131"/>
      <c r="AE1750" s="132"/>
      <c r="AF1750" s="130"/>
      <c r="AG1750" s="131"/>
      <c r="AH1750" s="131"/>
      <c r="AI1750" s="131"/>
      <c r="AJ1750" s="131"/>
      <c r="AK1750" s="131"/>
      <c r="AL1750" s="131"/>
      <c r="AM1750" s="131"/>
      <c r="AN1750" s="131"/>
      <c r="AO1750" s="132"/>
    </row>
    <row r="1751" spans="2:41" ht="13.35" customHeight="1">
      <c r="B1751" s="135"/>
      <c r="I1751" s="136"/>
      <c r="J1751" s="135"/>
      <c r="M1751" s="136"/>
      <c r="N1751" s="135" t="s">
        <v>3990</v>
      </c>
      <c r="Q1751" s="136"/>
      <c r="R1751" s="135"/>
      <c r="S1751" s="696"/>
      <c r="T1751" s="694"/>
      <c r="V1751" s="146"/>
      <c r="W1751" s="124" t="s">
        <v>12</v>
      </c>
      <c r="X1751" s="146"/>
      <c r="Y1751" s="124" t="s">
        <v>11</v>
      </c>
      <c r="Z1751" s="146"/>
      <c r="AA1751" s="136" t="s">
        <v>364</v>
      </c>
      <c r="AB1751" s="135" t="s">
        <v>66</v>
      </c>
      <c r="AE1751" s="136"/>
      <c r="AF1751" s="135"/>
      <c r="AG1751" s="696"/>
      <c r="AH1751" s="694"/>
      <c r="AJ1751" s="146"/>
      <c r="AK1751" s="124" t="s">
        <v>12</v>
      </c>
      <c r="AL1751" s="146"/>
      <c r="AM1751" s="124" t="s">
        <v>11</v>
      </c>
      <c r="AN1751" s="146"/>
      <c r="AO1751" s="136" t="s">
        <v>364</v>
      </c>
    </row>
    <row r="1752" spans="2:41" ht="3.75" customHeight="1">
      <c r="B1752" s="135"/>
      <c r="I1752" s="136"/>
      <c r="J1752" s="135"/>
      <c r="M1752" s="136"/>
      <c r="N1752" s="140"/>
      <c r="O1752" s="141"/>
      <c r="P1752" s="141"/>
      <c r="Q1752" s="142"/>
      <c r="R1752" s="140"/>
      <c r="S1752" s="141"/>
      <c r="T1752" s="141"/>
      <c r="U1752" s="141"/>
      <c r="V1752" s="141"/>
      <c r="W1752" s="141"/>
      <c r="X1752" s="141"/>
      <c r="Y1752" s="141"/>
      <c r="Z1752" s="141"/>
      <c r="AA1752" s="142"/>
      <c r="AB1752" s="140"/>
      <c r="AC1752" s="141"/>
      <c r="AD1752" s="141"/>
      <c r="AE1752" s="142"/>
      <c r="AF1752" s="140"/>
      <c r="AG1752" s="141"/>
      <c r="AH1752" s="141"/>
      <c r="AI1752" s="141"/>
      <c r="AJ1752" s="141"/>
      <c r="AK1752" s="141"/>
      <c r="AL1752" s="141"/>
      <c r="AM1752" s="141"/>
      <c r="AN1752" s="141"/>
      <c r="AO1752" s="142"/>
    </row>
    <row r="1753" spans="2:41" ht="3.75" customHeight="1">
      <c r="B1753" s="135"/>
      <c r="I1753" s="136"/>
      <c r="J1753" s="135"/>
      <c r="M1753" s="136"/>
      <c r="N1753" s="130"/>
      <c r="O1753" s="131"/>
      <c r="P1753" s="131"/>
      <c r="Q1753" s="132"/>
      <c r="R1753" s="697">
        <f>新_変更_3!J709</f>
        <v>0</v>
      </c>
      <c r="S1753" s="684"/>
      <c r="T1753" s="684"/>
      <c r="U1753" s="684"/>
      <c r="V1753" s="684"/>
      <c r="W1753" s="684"/>
      <c r="X1753" s="684"/>
      <c r="Y1753" s="684"/>
      <c r="Z1753" s="684"/>
      <c r="AA1753" s="684"/>
      <c r="AB1753" s="684"/>
      <c r="AC1753" s="684"/>
      <c r="AD1753" s="684"/>
      <c r="AE1753" s="684"/>
      <c r="AF1753" s="684"/>
      <c r="AG1753" s="684"/>
      <c r="AH1753" s="684"/>
      <c r="AI1753" s="684"/>
      <c r="AJ1753" s="685"/>
      <c r="AK1753" s="131"/>
      <c r="AL1753" s="131"/>
      <c r="AM1753" s="131"/>
      <c r="AN1753" s="131"/>
      <c r="AO1753" s="132"/>
    </row>
    <row r="1754" spans="2:41" ht="13.35" customHeight="1">
      <c r="B1754" s="135"/>
      <c r="I1754" s="136"/>
      <c r="J1754" s="135"/>
      <c r="M1754" s="136"/>
      <c r="N1754" s="135" t="s">
        <v>8</v>
      </c>
      <c r="Q1754" s="136"/>
      <c r="R1754" s="686"/>
      <c r="S1754" s="687"/>
      <c r="T1754" s="687"/>
      <c r="U1754" s="687"/>
      <c r="V1754" s="687"/>
      <c r="W1754" s="687"/>
      <c r="X1754" s="687"/>
      <c r="Y1754" s="687"/>
      <c r="Z1754" s="687"/>
      <c r="AA1754" s="687"/>
      <c r="AB1754" s="687"/>
      <c r="AC1754" s="687"/>
      <c r="AD1754" s="687"/>
      <c r="AE1754" s="687"/>
      <c r="AF1754" s="687"/>
      <c r="AG1754" s="687"/>
      <c r="AH1754" s="687"/>
      <c r="AI1754" s="687"/>
      <c r="AJ1754" s="688"/>
      <c r="AL1754" s="147" t="s">
        <v>13</v>
      </c>
      <c r="AM1754" s="124" t="s">
        <v>29</v>
      </c>
      <c r="AO1754" s="136"/>
    </row>
    <row r="1755" spans="2:41" ht="3.75" customHeight="1">
      <c r="B1755" s="135"/>
      <c r="I1755" s="136"/>
      <c r="J1755" s="135"/>
      <c r="M1755" s="136"/>
      <c r="N1755" s="140"/>
      <c r="O1755" s="141"/>
      <c r="P1755" s="141"/>
      <c r="Q1755" s="142"/>
      <c r="R1755" s="689"/>
      <c r="S1755" s="690"/>
      <c r="T1755" s="690"/>
      <c r="U1755" s="690"/>
      <c r="V1755" s="690"/>
      <c r="W1755" s="690"/>
      <c r="X1755" s="690"/>
      <c r="Y1755" s="690"/>
      <c r="Z1755" s="690"/>
      <c r="AA1755" s="690"/>
      <c r="AB1755" s="690"/>
      <c r="AC1755" s="690"/>
      <c r="AD1755" s="690"/>
      <c r="AE1755" s="690"/>
      <c r="AF1755" s="690"/>
      <c r="AG1755" s="690"/>
      <c r="AH1755" s="690"/>
      <c r="AI1755" s="690"/>
      <c r="AJ1755" s="691"/>
      <c r="AK1755" s="141"/>
      <c r="AL1755" s="141"/>
      <c r="AM1755" s="141"/>
      <c r="AN1755" s="141"/>
      <c r="AO1755" s="142"/>
    </row>
    <row r="1756" spans="2:41" ht="3.75" hidden="1" customHeight="1">
      <c r="B1756" s="135"/>
      <c r="I1756" s="136"/>
      <c r="J1756" s="135"/>
      <c r="M1756" s="136"/>
      <c r="N1756" s="644"/>
      <c r="O1756" s="645"/>
      <c r="P1756" s="645"/>
      <c r="Q1756" s="646"/>
      <c r="R1756" s="679"/>
      <c r="S1756" s="671"/>
      <c r="T1756" s="671"/>
      <c r="U1756" s="671"/>
      <c r="V1756" s="671"/>
      <c r="W1756" s="671"/>
      <c r="X1756" s="671"/>
      <c r="Y1756" s="671"/>
      <c r="Z1756" s="671"/>
      <c r="AA1756" s="671"/>
      <c r="AB1756" s="671"/>
      <c r="AC1756" s="671"/>
      <c r="AD1756" s="671"/>
      <c r="AE1756" s="671"/>
      <c r="AF1756" s="671"/>
      <c r="AG1756" s="671"/>
      <c r="AH1756" s="671"/>
      <c r="AI1756" s="671"/>
      <c r="AJ1756" s="671"/>
      <c r="AK1756" s="671"/>
      <c r="AL1756" s="671"/>
      <c r="AM1756" s="671"/>
      <c r="AN1756" s="671"/>
      <c r="AO1756" s="672"/>
    </row>
    <row r="1757" spans="2:41" ht="13.35" hidden="1" customHeight="1">
      <c r="B1757" s="135"/>
      <c r="I1757" s="136"/>
      <c r="J1757" s="135"/>
      <c r="M1757" s="136"/>
      <c r="N1757" s="629" t="s">
        <v>61</v>
      </c>
      <c r="O1757" s="630"/>
      <c r="P1757" s="630"/>
      <c r="Q1757" s="632"/>
      <c r="R1757" s="673"/>
      <c r="S1757" s="674"/>
      <c r="T1757" s="674"/>
      <c r="U1757" s="674"/>
      <c r="V1757" s="674"/>
      <c r="W1757" s="674"/>
      <c r="X1757" s="674"/>
      <c r="Y1757" s="674"/>
      <c r="Z1757" s="674"/>
      <c r="AA1757" s="674"/>
      <c r="AB1757" s="674"/>
      <c r="AC1757" s="674"/>
      <c r="AD1757" s="674"/>
      <c r="AE1757" s="674"/>
      <c r="AF1757" s="674"/>
      <c r="AG1757" s="674"/>
      <c r="AH1757" s="674"/>
      <c r="AI1757" s="674"/>
      <c r="AJ1757" s="674"/>
      <c r="AK1757" s="674"/>
      <c r="AL1757" s="674"/>
      <c r="AM1757" s="674"/>
      <c r="AN1757" s="674"/>
      <c r="AO1757" s="675"/>
    </row>
    <row r="1758" spans="2:41" ht="3.75" hidden="1" customHeight="1">
      <c r="B1758" s="135"/>
      <c r="I1758" s="136"/>
      <c r="J1758" s="135"/>
      <c r="M1758" s="136"/>
      <c r="N1758" s="629"/>
      <c r="O1758" s="630"/>
      <c r="P1758" s="630"/>
      <c r="Q1758" s="632"/>
      <c r="R1758" s="676"/>
      <c r="S1758" s="677"/>
      <c r="T1758" s="677"/>
      <c r="U1758" s="677"/>
      <c r="V1758" s="677"/>
      <c r="W1758" s="677"/>
      <c r="X1758" s="677"/>
      <c r="Y1758" s="677"/>
      <c r="Z1758" s="677"/>
      <c r="AA1758" s="677"/>
      <c r="AB1758" s="677"/>
      <c r="AC1758" s="677"/>
      <c r="AD1758" s="677"/>
      <c r="AE1758" s="677"/>
      <c r="AF1758" s="677"/>
      <c r="AG1758" s="677"/>
      <c r="AH1758" s="677"/>
      <c r="AI1758" s="677"/>
      <c r="AJ1758" s="677"/>
      <c r="AK1758" s="677"/>
      <c r="AL1758" s="677"/>
      <c r="AM1758" s="677"/>
      <c r="AN1758" s="677"/>
      <c r="AO1758" s="678"/>
    </row>
    <row r="1759" spans="2:41" ht="3.75" hidden="1" customHeight="1">
      <c r="B1759" s="135"/>
      <c r="I1759" s="136"/>
      <c r="J1759" s="135"/>
      <c r="N1759" s="644"/>
      <c r="O1759" s="645"/>
      <c r="P1759" s="645"/>
      <c r="Q1759" s="646"/>
      <c r="R1759" s="630"/>
      <c r="S1759" s="630"/>
      <c r="T1759" s="630"/>
      <c r="U1759" s="698"/>
      <c r="V1759" s="699"/>
      <c r="W1759" s="699"/>
      <c r="X1759" s="700"/>
      <c r="Y1759" s="645"/>
      <c r="Z1759" s="707"/>
      <c r="AA1759" s="699"/>
      <c r="AB1759" s="699"/>
      <c r="AC1759" s="708"/>
      <c r="AD1759" s="630"/>
      <c r="AE1759" s="630"/>
      <c r="AF1759" s="630"/>
      <c r="AG1759" s="679"/>
      <c r="AH1759" s="671"/>
      <c r="AI1759" s="671"/>
      <c r="AJ1759" s="671"/>
      <c r="AK1759" s="671"/>
      <c r="AL1759" s="671"/>
      <c r="AM1759" s="671"/>
      <c r="AN1759" s="671"/>
      <c r="AO1759" s="672"/>
    </row>
    <row r="1760" spans="2:41" ht="13.35" hidden="1" customHeight="1">
      <c r="B1760" s="135"/>
      <c r="I1760" s="136"/>
      <c r="J1760" s="135"/>
      <c r="N1760" s="629"/>
      <c r="O1760" s="630"/>
      <c r="P1760" s="630"/>
      <c r="Q1760" s="632"/>
      <c r="R1760" s="630" t="s">
        <v>15</v>
      </c>
      <c r="S1760" s="630"/>
      <c r="T1760" s="630"/>
      <c r="U1760" s="701"/>
      <c r="V1760" s="702"/>
      <c r="W1760" s="702"/>
      <c r="X1760" s="703"/>
      <c r="Y1760" s="662" t="s">
        <v>359</v>
      </c>
      <c r="Z1760" s="709"/>
      <c r="AA1760" s="702"/>
      <c r="AB1760" s="702"/>
      <c r="AC1760" s="710"/>
      <c r="AD1760" s="630" t="s">
        <v>56</v>
      </c>
      <c r="AE1760" s="630"/>
      <c r="AF1760" s="630"/>
      <c r="AG1760" s="673"/>
      <c r="AH1760" s="674"/>
      <c r="AI1760" s="674"/>
      <c r="AJ1760" s="674"/>
      <c r="AK1760" s="674"/>
      <c r="AL1760" s="674"/>
      <c r="AM1760" s="674"/>
      <c r="AN1760" s="674"/>
      <c r="AO1760" s="675"/>
    </row>
    <row r="1761" spans="2:41" ht="3.75" hidden="1" customHeight="1">
      <c r="B1761" s="135"/>
      <c r="I1761" s="136"/>
      <c r="J1761" s="135"/>
      <c r="N1761" s="629"/>
      <c r="O1761" s="630"/>
      <c r="P1761" s="630"/>
      <c r="Q1761" s="632"/>
      <c r="R1761" s="639"/>
      <c r="S1761" s="639"/>
      <c r="T1761" s="639"/>
      <c r="U1761" s="704"/>
      <c r="V1761" s="705"/>
      <c r="W1761" s="705"/>
      <c r="X1761" s="706"/>
      <c r="Y1761" s="639"/>
      <c r="Z1761" s="711"/>
      <c r="AA1761" s="705"/>
      <c r="AB1761" s="705"/>
      <c r="AC1761" s="712"/>
      <c r="AD1761" s="639"/>
      <c r="AE1761" s="639"/>
      <c r="AF1761" s="639"/>
      <c r="AG1761" s="676"/>
      <c r="AH1761" s="677"/>
      <c r="AI1761" s="677"/>
      <c r="AJ1761" s="677"/>
      <c r="AK1761" s="677"/>
      <c r="AL1761" s="677"/>
      <c r="AM1761" s="677"/>
      <c r="AN1761" s="677"/>
      <c r="AO1761" s="678"/>
    </row>
    <row r="1762" spans="2:41" ht="3.75" hidden="1" customHeight="1">
      <c r="B1762" s="135"/>
      <c r="I1762" s="136"/>
      <c r="J1762" s="135"/>
      <c r="N1762" s="629"/>
      <c r="O1762" s="630"/>
      <c r="P1762" s="630"/>
      <c r="Q1762" s="632"/>
      <c r="R1762" s="645"/>
      <c r="S1762" s="645"/>
      <c r="T1762" s="646"/>
      <c r="U1762" s="679"/>
      <c r="V1762" s="671"/>
      <c r="W1762" s="671"/>
      <c r="X1762" s="671"/>
      <c r="Y1762" s="671"/>
      <c r="Z1762" s="671"/>
      <c r="AA1762" s="671"/>
      <c r="AB1762" s="671"/>
      <c r="AC1762" s="672"/>
      <c r="AD1762" s="644"/>
      <c r="AE1762" s="645"/>
      <c r="AF1762" s="646"/>
      <c r="AG1762" s="679"/>
      <c r="AH1762" s="671"/>
      <c r="AI1762" s="671"/>
      <c r="AJ1762" s="671"/>
      <c r="AK1762" s="671"/>
      <c r="AL1762" s="671"/>
      <c r="AM1762" s="671"/>
      <c r="AN1762" s="671"/>
      <c r="AO1762" s="672"/>
    </row>
    <row r="1763" spans="2:41" ht="13.35" hidden="1" customHeight="1">
      <c r="B1763" s="135"/>
      <c r="I1763" s="136"/>
      <c r="N1763" s="629" t="s">
        <v>23</v>
      </c>
      <c r="O1763" s="630"/>
      <c r="P1763" s="630"/>
      <c r="Q1763" s="632"/>
      <c r="R1763" s="630" t="s">
        <v>17</v>
      </c>
      <c r="S1763" s="630"/>
      <c r="T1763" s="632"/>
      <c r="U1763" s="673"/>
      <c r="V1763" s="674"/>
      <c r="W1763" s="674"/>
      <c r="X1763" s="674"/>
      <c r="Y1763" s="674"/>
      <c r="Z1763" s="674"/>
      <c r="AA1763" s="674"/>
      <c r="AB1763" s="674"/>
      <c r="AC1763" s="675"/>
      <c r="AD1763" s="629" t="s">
        <v>18</v>
      </c>
      <c r="AE1763" s="630"/>
      <c r="AF1763" s="632"/>
      <c r="AG1763" s="673"/>
      <c r="AH1763" s="674"/>
      <c r="AI1763" s="674"/>
      <c r="AJ1763" s="674"/>
      <c r="AK1763" s="674"/>
      <c r="AL1763" s="674"/>
      <c r="AM1763" s="674"/>
      <c r="AN1763" s="674"/>
      <c r="AO1763" s="675"/>
    </row>
    <row r="1764" spans="2:41" ht="3.75" hidden="1" customHeight="1">
      <c r="B1764" s="135"/>
      <c r="I1764" s="136"/>
      <c r="J1764" s="135"/>
      <c r="N1764" s="629"/>
      <c r="O1764" s="630"/>
      <c r="P1764" s="630"/>
      <c r="Q1764" s="632"/>
      <c r="R1764" s="639"/>
      <c r="S1764" s="639"/>
      <c r="T1764" s="640"/>
      <c r="U1764" s="676"/>
      <c r="V1764" s="677"/>
      <c r="W1764" s="677"/>
      <c r="X1764" s="677"/>
      <c r="Y1764" s="677"/>
      <c r="Z1764" s="677"/>
      <c r="AA1764" s="677"/>
      <c r="AB1764" s="677"/>
      <c r="AC1764" s="678"/>
      <c r="AD1764" s="638"/>
      <c r="AE1764" s="639"/>
      <c r="AF1764" s="640"/>
      <c r="AG1764" s="676"/>
      <c r="AH1764" s="677"/>
      <c r="AI1764" s="677"/>
      <c r="AJ1764" s="677"/>
      <c r="AK1764" s="677"/>
      <c r="AL1764" s="677"/>
      <c r="AM1764" s="677"/>
      <c r="AN1764" s="677"/>
      <c r="AO1764" s="678"/>
    </row>
    <row r="1765" spans="2:41" ht="3.75" hidden="1" customHeight="1">
      <c r="B1765" s="135"/>
      <c r="I1765" s="136"/>
      <c r="J1765" s="135"/>
      <c r="N1765" s="629"/>
      <c r="O1765" s="630"/>
      <c r="P1765" s="630"/>
      <c r="Q1765" s="632"/>
      <c r="R1765" s="645"/>
      <c r="S1765" s="645"/>
      <c r="T1765" s="646"/>
      <c r="U1765" s="679"/>
      <c r="V1765" s="671"/>
      <c r="W1765" s="671"/>
      <c r="X1765" s="671"/>
      <c r="Y1765" s="671"/>
      <c r="Z1765" s="671"/>
      <c r="AA1765" s="671"/>
      <c r="AB1765" s="671"/>
      <c r="AC1765" s="672"/>
      <c r="AD1765" s="644"/>
      <c r="AE1765" s="645"/>
      <c r="AF1765" s="646"/>
      <c r="AG1765" s="679"/>
      <c r="AH1765" s="671"/>
      <c r="AI1765" s="671"/>
      <c r="AJ1765" s="671"/>
      <c r="AK1765" s="671"/>
      <c r="AL1765" s="671"/>
      <c r="AM1765" s="671"/>
      <c r="AN1765" s="671"/>
      <c r="AO1765" s="672"/>
    </row>
    <row r="1766" spans="2:41" ht="13.35" hidden="1" customHeight="1">
      <c r="B1766" s="135"/>
      <c r="I1766" s="136"/>
      <c r="J1766" s="135"/>
      <c r="N1766" s="629"/>
      <c r="O1766" s="630"/>
      <c r="P1766" s="630"/>
      <c r="Q1766" s="632"/>
      <c r="R1766" s="630" t="s">
        <v>19</v>
      </c>
      <c r="S1766" s="630"/>
      <c r="T1766" s="632"/>
      <c r="U1766" s="673"/>
      <c r="V1766" s="674"/>
      <c r="W1766" s="674"/>
      <c r="X1766" s="674"/>
      <c r="Y1766" s="674"/>
      <c r="Z1766" s="674"/>
      <c r="AA1766" s="674"/>
      <c r="AB1766" s="674"/>
      <c r="AC1766" s="675"/>
      <c r="AD1766" s="629" t="s">
        <v>20</v>
      </c>
      <c r="AE1766" s="630"/>
      <c r="AF1766" s="632"/>
      <c r="AG1766" s="673"/>
      <c r="AH1766" s="674"/>
      <c r="AI1766" s="674"/>
      <c r="AJ1766" s="674"/>
      <c r="AK1766" s="674"/>
      <c r="AL1766" s="674"/>
      <c r="AM1766" s="674"/>
      <c r="AN1766" s="674"/>
      <c r="AO1766" s="675"/>
    </row>
    <row r="1767" spans="2:41" ht="3.75" hidden="1" customHeight="1">
      <c r="B1767" s="135"/>
      <c r="I1767" s="136"/>
      <c r="J1767" s="135"/>
      <c r="N1767" s="638"/>
      <c r="O1767" s="639"/>
      <c r="P1767" s="639"/>
      <c r="Q1767" s="640"/>
      <c r="R1767" s="639"/>
      <c r="S1767" s="639"/>
      <c r="T1767" s="640"/>
      <c r="U1767" s="676"/>
      <c r="V1767" s="677"/>
      <c r="W1767" s="677"/>
      <c r="X1767" s="677"/>
      <c r="Y1767" s="677"/>
      <c r="Z1767" s="677"/>
      <c r="AA1767" s="677"/>
      <c r="AB1767" s="677"/>
      <c r="AC1767" s="678"/>
      <c r="AD1767" s="638"/>
      <c r="AE1767" s="639"/>
      <c r="AF1767" s="640"/>
      <c r="AG1767" s="676"/>
      <c r="AH1767" s="677"/>
      <c r="AI1767" s="677"/>
      <c r="AJ1767" s="677"/>
      <c r="AK1767" s="677"/>
      <c r="AL1767" s="677"/>
      <c r="AM1767" s="677"/>
      <c r="AN1767" s="677"/>
      <c r="AO1767" s="678"/>
    </row>
    <row r="1768" spans="2:41" ht="3.75" hidden="1" customHeight="1">
      <c r="B1768" s="135"/>
      <c r="I1768" s="136"/>
      <c r="J1768" s="135"/>
      <c r="M1768" s="136"/>
      <c r="N1768" s="629"/>
      <c r="O1768" s="630"/>
      <c r="P1768" s="630"/>
      <c r="Q1768" s="632"/>
      <c r="R1768" s="644"/>
      <c r="S1768" s="645"/>
      <c r="T1768" s="645"/>
      <c r="U1768" s="645"/>
      <c r="V1768" s="645"/>
      <c r="W1768" s="645"/>
      <c r="X1768" s="645"/>
      <c r="Y1768" s="645"/>
      <c r="Z1768" s="645"/>
      <c r="AA1768" s="645"/>
      <c r="AB1768" s="645"/>
      <c r="AC1768" s="645"/>
      <c r="AD1768" s="645"/>
      <c r="AE1768" s="645"/>
      <c r="AF1768" s="645"/>
      <c r="AG1768" s="645"/>
      <c r="AH1768" s="645"/>
      <c r="AI1768" s="645"/>
      <c r="AJ1768" s="645"/>
      <c r="AK1768" s="645"/>
      <c r="AL1768" s="645"/>
      <c r="AM1768" s="645"/>
      <c r="AN1768" s="645"/>
      <c r="AO1768" s="646"/>
    </row>
    <row r="1769" spans="2:41" ht="13.35" hidden="1" customHeight="1">
      <c r="B1769" s="135"/>
      <c r="I1769" s="136"/>
      <c r="J1769" s="135"/>
      <c r="M1769" s="136"/>
      <c r="N1769" s="629" t="s">
        <v>111</v>
      </c>
      <c r="O1769" s="630"/>
      <c r="P1769" s="630"/>
      <c r="Q1769" s="632"/>
      <c r="R1769" s="629"/>
      <c r="S1769" s="680"/>
      <c r="T1769" s="681"/>
      <c r="U1769" s="630"/>
      <c r="V1769" s="647"/>
      <c r="W1769" s="630" t="s">
        <v>12</v>
      </c>
      <c r="X1769" s="647"/>
      <c r="Y1769" s="630" t="s">
        <v>11</v>
      </c>
      <c r="Z1769" s="647"/>
      <c r="AA1769" s="630" t="s">
        <v>364</v>
      </c>
      <c r="AB1769" s="630"/>
      <c r="AC1769" s="630"/>
      <c r="AD1769" s="630"/>
      <c r="AE1769" s="630"/>
      <c r="AF1769" s="630"/>
      <c r="AG1769" s="630"/>
      <c r="AH1769" s="630"/>
      <c r="AI1769" s="630"/>
      <c r="AJ1769" s="630"/>
      <c r="AK1769" s="630"/>
      <c r="AL1769" s="630"/>
      <c r="AM1769" s="630"/>
      <c r="AN1769" s="630"/>
      <c r="AO1769" s="632"/>
    </row>
    <row r="1770" spans="2:41" ht="3.75" hidden="1" customHeight="1">
      <c r="B1770" s="135"/>
      <c r="I1770" s="136"/>
      <c r="J1770" s="135"/>
      <c r="M1770" s="136"/>
      <c r="N1770" s="629"/>
      <c r="O1770" s="630"/>
      <c r="P1770" s="630"/>
      <c r="Q1770" s="632"/>
      <c r="R1770" s="629"/>
      <c r="S1770" s="630"/>
      <c r="T1770" s="630"/>
      <c r="U1770" s="630"/>
      <c r="V1770" s="630"/>
      <c r="W1770" s="630"/>
      <c r="X1770" s="630"/>
      <c r="Y1770" s="630"/>
      <c r="Z1770" s="630"/>
      <c r="AA1770" s="630"/>
      <c r="AB1770" s="630"/>
      <c r="AC1770" s="630"/>
      <c r="AD1770" s="630"/>
      <c r="AE1770" s="630"/>
      <c r="AF1770" s="630"/>
      <c r="AG1770" s="630"/>
      <c r="AH1770" s="630"/>
      <c r="AI1770" s="630"/>
      <c r="AJ1770" s="630"/>
      <c r="AK1770" s="630"/>
      <c r="AL1770" s="630"/>
      <c r="AM1770" s="630"/>
      <c r="AN1770" s="630"/>
      <c r="AO1770" s="632"/>
    </row>
    <row r="1771" spans="2:41" ht="3.75" hidden="1" customHeight="1">
      <c r="B1771" s="135"/>
      <c r="I1771" s="136"/>
      <c r="J1771" s="135"/>
      <c r="M1771" s="136"/>
      <c r="N1771" s="644"/>
      <c r="O1771" s="645"/>
      <c r="P1771" s="645"/>
      <c r="Q1771" s="645"/>
      <c r="R1771" s="713"/>
      <c r="S1771" s="716"/>
      <c r="T1771" s="645"/>
      <c r="U1771" s="698"/>
      <c r="V1771" s="644"/>
      <c r="W1771" s="645"/>
      <c r="X1771" s="645"/>
      <c r="Y1771" s="645"/>
      <c r="Z1771" s="645"/>
      <c r="AA1771" s="645"/>
      <c r="AB1771" s="645"/>
      <c r="AC1771" s="645"/>
      <c r="AD1771" s="645"/>
      <c r="AE1771" s="645"/>
      <c r="AF1771" s="645"/>
      <c r="AG1771" s="645"/>
      <c r="AH1771" s="649"/>
      <c r="AI1771" s="649"/>
      <c r="AJ1771" s="645"/>
      <c r="AK1771" s="651"/>
      <c r="AL1771" s="645"/>
      <c r="AM1771" s="645"/>
      <c r="AN1771" s="645"/>
      <c r="AO1771" s="646"/>
    </row>
    <row r="1772" spans="2:41" ht="13.35" hidden="1" customHeight="1">
      <c r="B1772" s="135"/>
      <c r="I1772" s="136"/>
      <c r="J1772" s="135"/>
      <c r="M1772" s="136"/>
      <c r="N1772" s="629" t="s">
        <v>30</v>
      </c>
      <c r="O1772" s="630"/>
      <c r="P1772" s="630"/>
      <c r="Q1772" s="630"/>
      <c r="R1772" s="714"/>
      <c r="S1772" s="717"/>
      <c r="T1772" s="630" t="s">
        <v>388</v>
      </c>
      <c r="U1772" s="701"/>
      <c r="V1772" s="629" t="s">
        <v>112</v>
      </c>
      <c r="W1772" s="630"/>
      <c r="X1772" s="630"/>
      <c r="Y1772" s="630"/>
      <c r="Z1772" s="630"/>
      <c r="AA1772" s="630"/>
      <c r="AB1772" s="630"/>
      <c r="AC1772" s="630"/>
      <c r="AD1772" s="630"/>
      <c r="AE1772" s="630"/>
      <c r="AF1772" s="630"/>
      <c r="AG1772" s="630"/>
      <c r="AH1772" s="636"/>
      <c r="AI1772" s="636"/>
      <c r="AJ1772" s="630"/>
      <c r="AK1772" s="654"/>
      <c r="AL1772" s="630"/>
      <c r="AM1772" s="630"/>
      <c r="AN1772" s="630"/>
      <c r="AO1772" s="632"/>
    </row>
    <row r="1773" spans="2:41" ht="3.75" hidden="1" customHeight="1">
      <c r="B1773" s="135"/>
      <c r="I1773" s="136"/>
      <c r="J1773" s="135"/>
      <c r="M1773" s="136"/>
      <c r="N1773" s="629"/>
      <c r="O1773" s="630"/>
      <c r="P1773" s="630"/>
      <c r="Q1773" s="630"/>
      <c r="R1773" s="715"/>
      <c r="S1773" s="718"/>
      <c r="T1773" s="639"/>
      <c r="U1773" s="704"/>
      <c r="V1773" s="638"/>
      <c r="W1773" s="639"/>
      <c r="X1773" s="639"/>
      <c r="Y1773" s="639"/>
      <c r="Z1773" s="639"/>
      <c r="AA1773" s="639"/>
      <c r="AB1773" s="639"/>
      <c r="AC1773" s="639"/>
      <c r="AD1773" s="639"/>
      <c r="AE1773" s="639"/>
      <c r="AF1773" s="639"/>
      <c r="AG1773" s="639"/>
      <c r="AH1773" s="642"/>
      <c r="AI1773" s="642"/>
      <c r="AJ1773" s="639"/>
      <c r="AK1773" s="657"/>
      <c r="AL1773" s="639"/>
      <c r="AM1773" s="639"/>
      <c r="AN1773" s="639"/>
      <c r="AO1773" s="640"/>
    </row>
    <row r="1774" spans="2:41" ht="3.75" hidden="1" customHeight="1">
      <c r="B1774" s="135"/>
      <c r="I1774" s="136"/>
      <c r="J1774" s="135"/>
      <c r="M1774" s="136"/>
      <c r="N1774" s="644"/>
      <c r="O1774" s="645"/>
      <c r="P1774" s="645"/>
      <c r="Q1774" s="646"/>
      <c r="R1774" s="670"/>
      <c r="S1774" s="671"/>
      <c r="T1774" s="671"/>
      <c r="U1774" s="672"/>
      <c r="V1774" s="673"/>
      <c r="W1774" s="675"/>
      <c r="X1774" s="679"/>
      <c r="Y1774" s="671"/>
      <c r="Z1774" s="671"/>
      <c r="AA1774" s="672"/>
      <c r="AB1774" s="630"/>
      <c r="AC1774" s="630"/>
      <c r="AD1774" s="630"/>
      <c r="AE1774" s="630"/>
      <c r="AF1774" s="630"/>
      <c r="AG1774" s="630"/>
      <c r="AH1774" s="630"/>
      <c r="AI1774" s="645"/>
      <c r="AJ1774" s="630"/>
      <c r="AK1774" s="630"/>
      <c r="AL1774" s="630"/>
      <c r="AM1774" s="630"/>
      <c r="AN1774" s="630"/>
      <c r="AO1774" s="632"/>
    </row>
    <row r="1775" spans="2:41" ht="13.35" hidden="1" customHeight="1">
      <c r="B1775" s="135"/>
      <c r="I1775" s="136"/>
      <c r="J1775" s="135"/>
      <c r="M1775" s="136"/>
      <c r="N1775" s="629" t="s">
        <v>114</v>
      </c>
      <c r="O1775" s="630"/>
      <c r="P1775" s="630"/>
      <c r="Q1775" s="632"/>
      <c r="R1775" s="673"/>
      <c r="S1775" s="674"/>
      <c r="T1775" s="674"/>
      <c r="U1775" s="675"/>
      <c r="V1775" s="673"/>
      <c r="W1775" s="675"/>
      <c r="X1775" s="673"/>
      <c r="Y1775" s="674"/>
      <c r="Z1775" s="674"/>
      <c r="AA1775" s="675"/>
      <c r="AB1775" s="668" t="s">
        <v>171</v>
      </c>
      <c r="AC1775" s="630"/>
      <c r="AD1775" s="630"/>
      <c r="AE1775" s="630"/>
      <c r="AF1775" s="630"/>
      <c r="AG1775" s="630"/>
      <c r="AH1775" s="630"/>
      <c r="AI1775" s="630"/>
      <c r="AJ1775" s="630"/>
      <c r="AK1775" s="630"/>
      <c r="AL1775" s="630"/>
      <c r="AM1775" s="630"/>
      <c r="AN1775" s="630"/>
      <c r="AO1775" s="632"/>
    </row>
    <row r="1776" spans="2:41" ht="3.75" hidden="1" customHeight="1">
      <c r="B1776" s="135"/>
      <c r="I1776" s="136"/>
      <c r="J1776" s="135"/>
      <c r="M1776" s="136"/>
      <c r="N1776" s="629"/>
      <c r="O1776" s="630"/>
      <c r="P1776" s="630"/>
      <c r="Q1776" s="632"/>
      <c r="R1776" s="676"/>
      <c r="S1776" s="677"/>
      <c r="T1776" s="677"/>
      <c r="U1776" s="678"/>
      <c r="V1776" s="676"/>
      <c r="W1776" s="678"/>
      <c r="X1776" s="676"/>
      <c r="Y1776" s="677"/>
      <c r="Z1776" s="677"/>
      <c r="AA1776" s="678"/>
      <c r="AB1776" s="639"/>
      <c r="AC1776" s="639"/>
      <c r="AD1776" s="639"/>
      <c r="AE1776" s="639"/>
      <c r="AF1776" s="639"/>
      <c r="AG1776" s="639"/>
      <c r="AH1776" s="639"/>
      <c r="AI1776" s="639"/>
      <c r="AJ1776" s="639"/>
      <c r="AK1776" s="639"/>
      <c r="AL1776" s="639"/>
      <c r="AM1776" s="639"/>
      <c r="AN1776" s="639"/>
      <c r="AO1776" s="640"/>
    </row>
    <row r="1777" spans="2:41" ht="3.75" hidden="1" customHeight="1">
      <c r="B1777" s="135"/>
      <c r="I1777" s="136"/>
      <c r="J1777" s="135"/>
      <c r="M1777" s="136"/>
      <c r="N1777" s="644"/>
      <c r="O1777" s="645"/>
      <c r="P1777" s="645"/>
      <c r="Q1777" s="645"/>
      <c r="R1777" s="644"/>
      <c r="S1777" s="645"/>
      <c r="T1777" s="645"/>
      <c r="U1777" s="645"/>
      <c r="V1777" s="645"/>
      <c r="W1777" s="645"/>
      <c r="X1777" s="645"/>
      <c r="Y1777" s="645"/>
      <c r="Z1777" s="645"/>
      <c r="AA1777" s="646"/>
      <c r="AB1777" s="644"/>
      <c r="AC1777" s="630"/>
      <c r="AD1777" s="630"/>
      <c r="AE1777" s="630"/>
      <c r="AF1777" s="630"/>
      <c r="AG1777" s="630"/>
      <c r="AH1777" s="630"/>
      <c r="AI1777" s="632"/>
      <c r="AJ1777" s="644"/>
      <c r="AK1777" s="645"/>
      <c r="AL1777" s="645"/>
      <c r="AM1777" s="645"/>
      <c r="AN1777" s="645"/>
      <c r="AO1777" s="646"/>
    </row>
    <row r="1778" spans="2:41" ht="13.35" hidden="1" customHeight="1">
      <c r="B1778" s="135"/>
      <c r="I1778" s="136"/>
      <c r="J1778" s="135"/>
      <c r="M1778" s="136"/>
      <c r="N1778" s="629" t="s">
        <v>115</v>
      </c>
      <c r="O1778" s="630"/>
      <c r="P1778" s="630"/>
      <c r="Q1778" s="630"/>
      <c r="R1778" s="629"/>
      <c r="S1778" s="680"/>
      <c r="T1778" s="681"/>
      <c r="U1778" s="630"/>
      <c r="V1778" s="647"/>
      <c r="W1778" s="630" t="s">
        <v>12</v>
      </c>
      <c r="X1778" s="647"/>
      <c r="Y1778" s="630" t="s">
        <v>11</v>
      </c>
      <c r="Z1778" s="647"/>
      <c r="AA1778" s="630" t="s">
        <v>364</v>
      </c>
      <c r="AB1778" s="629" t="s">
        <v>170</v>
      </c>
      <c r="AC1778" s="630"/>
      <c r="AD1778" s="630"/>
      <c r="AE1778" s="630"/>
      <c r="AF1778" s="630"/>
      <c r="AG1778" s="630"/>
      <c r="AH1778" s="630"/>
      <c r="AI1778" s="632"/>
      <c r="AJ1778" s="629"/>
      <c r="AK1778" s="680"/>
      <c r="AL1778" s="682"/>
      <c r="AM1778" s="682"/>
      <c r="AN1778" s="682"/>
      <c r="AO1778" s="681"/>
    </row>
    <row r="1779" spans="2:41" ht="3.75" hidden="1" customHeight="1">
      <c r="B1779" s="135"/>
      <c r="I1779" s="136"/>
      <c r="J1779" s="135"/>
      <c r="M1779" s="136"/>
      <c r="N1779" s="629"/>
      <c r="O1779" s="630"/>
      <c r="P1779" s="630"/>
      <c r="Q1779" s="630"/>
      <c r="R1779" s="638"/>
      <c r="S1779" s="639"/>
      <c r="T1779" s="639"/>
      <c r="U1779" s="639"/>
      <c r="V1779" s="639"/>
      <c r="W1779" s="639"/>
      <c r="X1779" s="639"/>
      <c r="Y1779" s="639"/>
      <c r="Z1779" s="639"/>
      <c r="AA1779" s="640"/>
      <c r="AB1779" s="638"/>
      <c r="AC1779" s="639"/>
      <c r="AD1779" s="639"/>
      <c r="AE1779" s="639"/>
      <c r="AF1779" s="639"/>
      <c r="AG1779" s="639"/>
      <c r="AH1779" s="639"/>
      <c r="AI1779" s="640"/>
      <c r="AJ1779" s="638"/>
      <c r="AK1779" s="639"/>
      <c r="AL1779" s="639"/>
      <c r="AM1779" s="639"/>
      <c r="AN1779" s="639"/>
      <c r="AO1779" s="640"/>
    </row>
    <row r="1780" spans="2:41" ht="3.75" customHeight="1">
      <c r="B1780" s="135"/>
      <c r="I1780" s="136"/>
      <c r="J1780" s="135"/>
      <c r="M1780" s="136"/>
      <c r="N1780" s="130"/>
      <c r="O1780" s="131"/>
      <c r="P1780" s="131"/>
      <c r="Q1780" s="132"/>
      <c r="R1780" s="683" t="str" cm="1">
        <f t="array" ref="R1780">IF(新_変更_3!AL709&lt;&gt;"",AND(新_変更_3!J708:AB714=新_変更_3!AL708:BD714),"")</f>
        <v/>
      </c>
      <c r="S1780" s="684"/>
      <c r="T1780" s="684"/>
      <c r="U1780" s="684"/>
      <c r="V1780" s="684"/>
      <c r="W1780" s="684"/>
      <c r="X1780" s="684"/>
      <c r="Y1780" s="684"/>
      <c r="Z1780" s="684"/>
      <c r="AA1780" s="684"/>
      <c r="AB1780" s="684"/>
      <c r="AC1780" s="684"/>
      <c r="AD1780" s="684"/>
      <c r="AE1780" s="684"/>
      <c r="AF1780" s="684"/>
      <c r="AG1780" s="684"/>
      <c r="AH1780" s="684"/>
      <c r="AI1780" s="684"/>
      <c r="AJ1780" s="684"/>
      <c r="AK1780" s="684"/>
      <c r="AL1780" s="684"/>
      <c r="AM1780" s="684"/>
      <c r="AN1780" s="684"/>
      <c r="AO1780" s="685"/>
    </row>
    <row r="1781" spans="2:41" ht="13.35" customHeight="1">
      <c r="B1781" s="135"/>
      <c r="I1781" s="136"/>
      <c r="J1781" s="135"/>
      <c r="M1781" s="136"/>
      <c r="N1781" s="135" t="s">
        <v>32</v>
      </c>
      <c r="Q1781" s="136"/>
      <c r="R1781" s="686"/>
      <c r="S1781" s="687"/>
      <c r="T1781" s="687"/>
      <c r="U1781" s="687"/>
      <c r="V1781" s="687"/>
      <c r="W1781" s="687"/>
      <c r="X1781" s="687"/>
      <c r="Y1781" s="687"/>
      <c r="Z1781" s="687"/>
      <c r="AA1781" s="687"/>
      <c r="AB1781" s="687"/>
      <c r="AC1781" s="687"/>
      <c r="AD1781" s="687"/>
      <c r="AE1781" s="687"/>
      <c r="AF1781" s="687"/>
      <c r="AG1781" s="687"/>
      <c r="AH1781" s="687"/>
      <c r="AI1781" s="687"/>
      <c r="AJ1781" s="687"/>
      <c r="AK1781" s="687"/>
      <c r="AL1781" s="687"/>
      <c r="AM1781" s="687"/>
      <c r="AN1781" s="687"/>
      <c r="AO1781" s="688"/>
    </row>
    <row r="1782" spans="2:41" ht="3.75" customHeight="1">
      <c r="B1782" s="135"/>
      <c r="I1782" s="136"/>
      <c r="J1782" s="135"/>
      <c r="M1782" s="136"/>
      <c r="N1782" s="140"/>
      <c r="O1782" s="141"/>
      <c r="P1782" s="141"/>
      <c r="Q1782" s="142"/>
      <c r="R1782" s="689"/>
      <c r="S1782" s="690"/>
      <c r="T1782" s="690"/>
      <c r="U1782" s="690"/>
      <c r="V1782" s="690"/>
      <c r="W1782" s="690"/>
      <c r="X1782" s="690"/>
      <c r="Y1782" s="690"/>
      <c r="Z1782" s="690"/>
      <c r="AA1782" s="690"/>
      <c r="AB1782" s="690"/>
      <c r="AC1782" s="690"/>
      <c r="AD1782" s="690"/>
      <c r="AE1782" s="690"/>
      <c r="AF1782" s="690"/>
      <c r="AG1782" s="690"/>
      <c r="AH1782" s="690"/>
      <c r="AI1782" s="690"/>
      <c r="AJ1782" s="690"/>
      <c r="AK1782" s="690"/>
      <c r="AL1782" s="690"/>
      <c r="AM1782" s="690"/>
      <c r="AN1782" s="690"/>
      <c r="AO1782" s="691"/>
    </row>
    <row r="1783" spans="2:41" ht="3.75" customHeight="1">
      <c r="B1783" s="135"/>
      <c r="I1783" s="136"/>
      <c r="J1783" s="130"/>
      <c r="K1783" s="131"/>
      <c r="L1783" s="131"/>
      <c r="M1783" s="132"/>
      <c r="N1783" s="130"/>
      <c r="O1783" s="131"/>
      <c r="P1783" s="131"/>
      <c r="Q1783" s="132"/>
      <c r="R1783" s="130"/>
      <c r="S1783" s="131"/>
      <c r="T1783" s="131"/>
      <c r="U1783" s="131"/>
      <c r="V1783" s="131"/>
      <c r="W1783" s="131"/>
      <c r="X1783" s="131"/>
      <c r="Y1783" s="131"/>
      <c r="Z1783" s="131"/>
      <c r="AA1783" s="132"/>
      <c r="AB1783" s="130"/>
      <c r="AC1783" s="131"/>
      <c r="AD1783" s="131"/>
      <c r="AE1783" s="132"/>
      <c r="AF1783" s="131"/>
      <c r="AG1783" s="131"/>
      <c r="AH1783" s="131"/>
      <c r="AI1783" s="131"/>
      <c r="AJ1783" s="131"/>
      <c r="AK1783" s="131"/>
      <c r="AL1783" s="131"/>
      <c r="AM1783" s="131"/>
      <c r="AN1783" s="131"/>
      <c r="AO1783" s="132"/>
    </row>
    <row r="1784" spans="2:41" ht="13.35" customHeight="1">
      <c r="B1784" s="135"/>
      <c r="I1784" s="136"/>
      <c r="J1784" s="135" t="s">
        <v>4034</v>
      </c>
      <c r="M1784" s="136"/>
      <c r="N1784" s="135" t="s">
        <v>27</v>
      </c>
      <c r="Q1784" s="136"/>
      <c r="R1784" s="135"/>
      <c r="S1784" s="692"/>
      <c r="T1784" s="693"/>
      <c r="U1784" s="693"/>
      <c r="V1784" s="693"/>
      <c r="W1784" s="693"/>
      <c r="X1784" s="693"/>
      <c r="Y1784" s="693"/>
      <c r="Z1784" s="693"/>
      <c r="AA1784" s="694"/>
      <c r="AB1784" s="135" t="s">
        <v>28</v>
      </c>
      <c r="AE1784" s="136"/>
      <c r="AF1784" s="135"/>
      <c r="AG1784" s="695"/>
      <c r="AH1784" s="693"/>
      <c r="AI1784" s="693"/>
      <c r="AJ1784" s="693"/>
      <c r="AK1784" s="693"/>
      <c r="AL1784" s="693"/>
      <c r="AM1784" s="693"/>
      <c r="AN1784" s="693"/>
      <c r="AO1784" s="694"/>
    </row>
    <row r="1785" spans="2:41" ht="3.75" customHeight="1">
      <c r="B1785" s="135"/>
      <c r="I1785" s="136"/>
      <c r="J1785" s="135"/>
      <c r="M1785" s="136"/>
      <c r="N1785" s="140"/>
      <c r="O1785" s="141"/>
      <c r="P1785" s="141"/>
      <c r="Q1785" s="142"/>
      <c r="R1785" s="140"/>
      <c r="S1785" s="141"/>
      <c r="T1785" s="141"/>
      <c r="U1785" s="141"/>
      <c r="V1785" s="141"/>
      <c r="W1785" s="141"/>
      <c r="X1785" s="141"/>
      <c r="Y1785" s="141"/>
      <c r="Z1785" s="141"/>
      <c r="AA1785" s="142"/>
      <c r="AB1785" s="140"/>
      <c r="AC1785" s="141"/>
      <c r="AD1785" s="141"/>
      <c r="AE1785" s="142"/>
      <c r="AF1785" s="141"/>
      <c r="AG1785" s="141"/>
      <c r="AH1785" s="141"/>
      <c r="AI1785" s="141"/>
      <c r="AJ1785" s="141"/>
      <c r="AK1785" s="141"/>
      <c r="AL1785" s="141"/>
      <c r="AM1785" s="141"/>
      <c r="AN1785" s="141"/>
      <c r="AO1785" s="142"/>
    </row>
    <row r="1786" spans="2:41" ht="3.75" customHeight="1">
      <c r="B1786" s="135"/>
      <c r="I1786" s="136"/>
      <c r="J1786" s="135"/>
      <c r="M1786" s="136"/>
      <c r="N1786" s="130"/>
      <c r="O1786" s="131"/>
      <c r="P1786" s="131"/>
      <c r="Q1786" s="132"/>
      <c r="R1786" s="130"/>
      <c r="S1786" s="131"/>
      <c r="T1786" s="131"/>
      <c r="U1786" s="131"/>
      <c r="V1786" s="131"/>
      <c r="W1786" s="131"/>
      <c r="X1786" s="131"/>
      <c r="Y1786" s="131"/>
      <c r="Z1786" s="131"/>
      <c r="AA1786" s="132"/>
      <c r="AB1786" s="130"/>
      <c r="AC1786" s="131"/>
      <c r="AD1786" s="131"/>
      <c r="AE1786" s="132"/>
      <c r="AF1786" s="130"/>
      <c r="AG1786" s="131"/>
      <c r="AH1786" s="131"/>
      <c r="AI1786" s="131"/>
      <c r="AJ1786" s="131"/>
      <c r="AK1786" s="131"/>
      <c r="AL1786" s="131"/>
      <c r="AM1786" s="131"/>
      <c r="AN1786" s="131"/>
      <c r="AO1786" s="132"/>
    </row>
    <row r="1787" spans="2:41" ht="13.35" customHeight="1">
      <c r="B1787" s="135"/>
      <c r="I1787" s="136"/>
      <c r="J1787" s="135"/>
      <c r="M1787" s="136"/>
      <c r="N1787" s="135" t="s">
        <v>3990</v>
      </c>
      <c r="Q1787" s="136"/>
      <c r="R1787" s="135"/>
      <c r="S1787" s="696"/>
      <c r="T1787" s="694"/>
      <c r="V1787" s="146"/>
      <c r="W1787" s="124" t="s">
        <v>12</v>
      </c>
      <c r="X1787" s="146"/>
      <c r="Y1787" s="124" t="s">
        <v>11</v>
      </c>
      <c r="Z1787" s="146"/>
      <c r="AA1787" s="136" t="s">
        <v>364</v>
      </c>
      <c r="AB1787" s="135" t="s">
        <v>66</v>
      </c>
      <c r="AE1787" s="136"/>
      <c r="AF1787" s="135"/>
      <c r="AG1787" s="696"/>
      <c r="AH1787" s="694"/>
      <c r="AJ1787" s="146"/>
      <c r="AK1787" s="124" t="s">
        <v>12</v>
      </c>
      <c r="AL1787" s="146"/>
      <c r="AM1787" s="124" t="s">
        <v>11</v>
      </c>
      <c r="AN1787" s="146"/>
      <c r="AO1787" s="136" t="s">
        <v>364</v>
      </c>
    </row>
    <row r="1788" spans="2:41" ht="3.75" customHeight="1">
      <c r="B1788" s="135"/>
      <c r="I1788" s="136"/>
      <c r="J1788" s="135"/>
      <c r="M1788" s="136"/>
      <c r="N1788" s="140"/>
      <c r="O1788" s="141"/>
      <c r="P1788" s="141"/>
      <c r="Q1788" s="142"/>
      <c r="R1788" s="140"/>
      <c r="S1788" s="141"/>
      <c r="T1788" s="141"/>
      <c r="U1788" s="141"/>
      <c r="V1788" s="141"/>
      <c r="W1788" s="141"/>
      <c r="X1788" s="141"/>
      <c r="Y1788" s="141"/>
      <c r="Z1788" s="141"/>
      <c r="AA1788" s="142"/>
      <c r="AB1788" s="140"/>
      <c r="AC1788" s="141"/>
      <c r="AD1788" s="141"/>
      <c r="AE1788" s="142"/>
      <c r="AF1788" s="140"/>
      <c r="AG1788" s="141"/>
      <c r="AH1788" s="141"/>
      <c r="AI1788" s="141"/>
      <c r="AJ1788" s="141"/>
      <c r="AK1788" s="141"/>
      <c r="AL1788" s="141"/>
      <c r="AM1788" s="141"/>
      <c r="AN1788" s="141"/>
      <c r="AO1788" s="142"/>
    </row>
    <row r="1789" spans="2:41" ht="3.75" customHeight="1">
      <c r="B1789" s="135"/>
      <c r="I1789" s="136"/>
      <c r="J1789" s="135"/>
      <c r="M1789" s="136"/>
      <c r="N1789" s="130"/>
      <c r="O1789" s="131"/>
      <c r="P1789" s="131"/>
      <c r="Q1789" s="132"/>
      <c r="R1789" s="697">
        <f>新_変更_3!J724</f>
        <v>0</v>
      </c>
      <c r="S1789" s="684"/>
      <c r="T1789" s="684"/>
      <c r="U1789" s="684"/>
      <c r="V1789" s="684"/>
      <c r="W1789" s="684"/>
      <c r="X1789" s="684"/>
      <c r="Y1789" s="684"/>
      <c r="Z1789" s="684"/>
      <c r="AA1789" s="684"/>
      <c r="AB1789" s="684"/>
      <c r="AC1789" s="684"/>
      <c r="AD1789" s="684"/>
      <c r="AE1789" s="684"/>
      <c r="AF1789" s="684"/>
      <c r="AG1789" s="684"/>
      <c r="AH1789" s="684"/>
      <c r="AI1789" s="684"/>
      <c r="AJ1789" s="685"/>
      <c r="AK1789" s="131"/>
      <c r="AL1789" s="131"/>
      <c r="AM1789" s="131"/>
      <c r="AN1789" s="131"/>
      <c r="AO1789" s="132"/>
    </row>
    <row r="1790" spans="2:41" ht="13.35" customHeight="1">
      <c r="B1790" s="135"/>
      <c r="I1790" s="136"/>
      <c r="J1790" s="135"/>
      <c r="M1790" s="136"/>
      <c r="N1790" s="135" t="s">
        <v>8</v>
      </c>
      <c r="Q1790" s="136"/>
      <c r="R1790" s="686"/>
      <c r="S1790" s="687"/>
      <c r="T1790" s="687"/>
      <c r="U1790" s="687"/>
      <c r="V1790" s="687"/>
      <c r="W1790" s="687"/>
      <c r="X1790" s="687"/>
      <c r="Y1790" s="687"/>
      <c r="Z1790" s="687"/>
      <c r="AA1790" s="687"/>
      <c r="AB1790" s="687"/>
      <c r="AC1790" s="687"/>
      <c r="AD1790" s="687"/>
      <c r="AE1790" s="687"/>
      <c r="AF1790" s="687"/>
      <c r="AG1790" s="687"/>
      <c r="AH1790" s="687"/>
      <c r="AI1790" s="687"/>
      <c r="AJ1790" s="688"/>
      <c r="AL1790" s="147" t="s">
        <v>13</v>
      </c>
      <c r="AM1790" s="124" t="s">
        <v>29</v>
      </c>
      <c r="AO1790" s="136"/>
    </row>
    <row r="1791" spans="2:41" ht="3.75" customHeight="1">
      <c r="B1791" s="135"/>
      <c r="I1791" s="136"/>
      <c r="J1791" s="135"/>
      <c r="M1791" s="136"/>
      <c r="N1791" s="140"/>
      <c r="O1791" s="141"/>
      <c r="P1791" s="141"/>
      <c r="Q1791" s="142"/>
      <c r="R1791" s="689"/>
      <c r="S1791" s="690"/>
      <c r="T1791" s="690"/>
      <c r="U1791" s="690"/>
      <c r="V1791" s="690"/>
      <c r="W1791" s="690"/>
      <c r="X1791" s="690"/>
      <c r="Y1791" s="690"/>
      <c r="Z1791" s="690"/>
      <c r="AA1791" s="690"/>
      <c r="AB1791" s="690"/>
      <c r="AC1791" s="690"/>
      <c r="AD1791" s="690"/>
      <c r="AE1791" s="690"/>
      <c r="AF1791" s="690"/>
      <c r="AG1791" s="690"/>
      <c r="AH1791" s="690"/>
      <c r="AI1791" s="690"/>
      <c r="AJ1791" s="691"/>
      <c r="AK1791" s="141"/>
      <c r="AL1791" s="141"/>
      <c r="AM1791" s="141"/>
      <c r="AN1791" s="141"/>
      <c r="AO1791" s="142"/>
    </row>
    <row r="1792" spans="2:41" ht="3.75" hidden="1" customHeight="1">
      <c r="B1792" s="135"/>
      <c r="I1792" s="136"/>
      <c r="J1792" s="135"/>
      <c r="M1792" s="136"/>
      <c r="N1792" s="644"/>
      <c r="O1792" s="645"/>
      <c r="P1792" s="645"/>
      <c r="Q1792" s="646"/>
      <c r="R1792" s="679"/>
      <c r="S1792" s="671"/>
      <c r="T1792" s="671"/>
      <c r="U1792" s="671"/>
      <c r="V1792" s="671"/>
      <c r="W1792" s="671"/>
      <c r="X1792" s="671"/>
      <c r="Y1792" s="671"/>
      <c r="Z1792" s="671"/>
      <c r="AA1792" s="671"/>
      <c r="AB1792" s="671"/>
      <c r="AC1792" s="671"/>
      <c r="AD1792" s="671"/>
      <c r="AE1792" s="671"/>
      <c r="AF1792" s="671"/>
      <c r="AG1792" s="671"/>
      <c r="AH1792" s="671"/>
      <c r="AI1792" s="671"/>
      <c r="AJ1792" s="671"/>
      <c r="AK1792" s="671"/>
      <c r="AL1792" s="671"/>
      <c r="AM1792" s="671"/>
      <c r="AN1792" s="671"/>
      <c r="AO1792" s="672"/>
    </row>
    <row r="1793" spans="2:41" ht="13.35" hidden="1" customHeight="1">
      <c r="B1793" s="135"/>
      <c r="I1793" s="136"/>
      <c r="J1793" s="135"/>
      <c r="M1793" s="136"/>
      <c r="N1793" s="629" t="s">
        <v>61</v>
      </c>
      <c r="O1793" s="630"/>
      <c r="P1793" s="630"/>
      <c r="Q1793" s="632"/>
      <c r="R1793" s="673"/>
      <c r="S1793" s="674"/>
      <c r="T1793" s="674"/>
      <c r="U1793" s="674"/>
      <c r="V1793" s="674"/>
      <c r="W1793" s="674"/>
      <c r="X1793" s="674"/>
      <c r="Y1793" s="674"/>
      <c r="Z1793" s="674"/>
      <c r="AA1793" s="674"/>
      <c r="AB1793" s="674"/>
      <c r="AC1793" s="674"/>
      <c r="AD1793" s="674"/>
      <c r="AE1793" s="674"/>
      <c r="AF1793" s="674"/>
      <c r="AG1793" s="674"/>
      <c r="AH1793" s="674"/>
      <c r="AI1793" s="674"/>
      <c r="AJ1793" s="674"/>
      <c r="AK1793" s="674"/>
      <c r="AL1793" s="674"/>
      <c r="AM1793" s="674"/>
      <c r="AN1793" s="674"/>
      <c r="AO1793" s="675"/>
    </row>
    <row r="1794" spans="2:41" ht="3.75" hidden="1" customHeight="1">
      <c r="B1794" s="135"/>
      <c r="I1794" s="136"/>
      <c r="J1794" s="135"/>
      <c r="M1794" s="136"/>
      <c r="N1794" s="629"/>
      <c r="O1794" s="630"/>
      <c r="P1794" s="630"/>
      <c r="Q1794" s="632"/>
      <c r="R1794" s="676"/>
      <c r="S1794" s="677"/>
      <c r="T1794" s="677"/>
      <c r="U1794" s="677"/>
      <c r="V1794" s="677"/>
      <c r="W1794" s="677"/>
      <c r="X1794" s="677"/>
      <c r="Y1794" s="677"/>
      <c r="Z1794" s="677"/>
      <c r="AA1794" s="677"/>
      <c r="AB1794" s="677"/>
      <c r="AC1794" s="677"/>
      <c r="AD1794" s="677"/>
      <c r="AE1794" s="677"/>
      <c r="AF1794" s="677"/>
      <c r="AG1794" s="677"/>
      <c r="AH1794" s="677"/>
      <c r="AI1794" s="677"/>
      <c r="AJ1794" s="677"/>
      <c r="AK1794" s="677"/>
      <c r="AL1794" s="677"/>
      <c r="AM1794" s="677"/>
      <c r="AN1794" s="677"/>
      <c r="AO1794" s="678"/>
    </row>
    <row r="1795" spans="2:41" ht="3.75" hidden="1" customHeight="1">
      <c r="B1795" s="135"/>
      <c r="I1795" s="136"/>
      <c r="J1795" s="135"/>
      <c r="N1795" s="644"/>
      <c r="O1795" s="645"/>
      <c r="P1795" s="645"/>
      <c r="Q1795" s="646"/>
      <c r="R1795" s="630"/>
      <c r="S1795" s="630"/>
      <c r="T1795" s="630"/>
      <c r="U1795" s="698"/>
      <c r="V1795" s="699"/>
      <c r="W1795" s="699"/>
      <c r="X1795" s="700"/>
      <c r="Y1795" s="645"/>
      <c r="Z1795" s="707"/>
      <c r="AA1795" s="699"/>
      <c r="AB1795" s="699"/>
      <c r="AC1795" s="708"/>
      <c r="AD1795" s="630"/>
      <c r="AE1795" s="630"/>
      <c r="AF1795" s="630"/>
      <c r="AG1795" s="679"/>
      <c r="AH1795" s="671"/>
      <c r="AI1795" s="671"/>
      <c r="AJ1795" s="671"/>
      <c r="AK1795" s="671"/>
      <c r="AL1795" s="671"/>
      <c r="AM1795" s="671"/>
      <c r="AN1795" s="671"/>
      <c r="AO1795" s="672"/>
    </row>
    <row r="1796" spans="2:41" ht="13.35" hidden="1" customHeight="1">
      <c r="B1796" s="135"/>
      <c r="I1796" s="136"/>
      <c r="J1796" s="135"/>
      <c r="N1796" s="629"/>
      <c r="O1796" s="630"/>
      <c r="P1796" s="630"/>
      <c r="Q1796" s="632"/>
      <c r="R1796" s="630" t="s">
        <v>15</v>
      </c>
      <c r="S1796" s="630"/>
      <c r="T1796" s="630"/>
      <c r="U1796" s="701"/>
      <c r="V1796" s="702"/>
      <c r="W1796" s="702"/>
      <c r="X1796" s="703"/>
      <c r="Y1796" s="662" t="s">
        <v>359</v>
      </c>
      <c r="Z1796" s="709"/>
      <c r="AA1796" s="702"/>
      <c r="AB1796" s="702"/>
      <c r="AC1796" s="710"/>
      <c r="AD1796" s="630" t="s">
        <v>56</v>
      </c>
      <c r="AE1796" s="630"/>
      <c r="AF1796" s="630"/>
      <c r="AG1796" s="673"/>
      <c r="AH1796" s="674"/>
      <c r="AI1796" s="674"/>
      <c r="AJ1796" s="674"/>
      <c r="AK1796" s="674"/>
      <c r="AL1796" s="674"/>
      <c r="AM1796" s="674"/>
      <c r="AN1796" s="674"/>
      <c r="AO1796" s="675"/>
    </row>
    <row r="1797" spans="2:41" ht="3.75" hidden="1" customHeight="1">
      <c r="B1797" s="135"/>
      <c r="I1797" s="136"/>
      <c r="J1797" s="135"/>
      <c r="N1797" s="629"/>
      <c r="O1797" s="630"/>
      <c r="P1797" s="630"/>
      <c r="Q1797" s="632"/>
      <c r="R1797" s="639"/>
      <c r="S1797" s="639"/>
      <c r="T1797" s="639"/>
      <c r="U1797" s="704"/>
      <c r="V1797" s="705"/>
      <c r="W1797" s="705"/>
      <c r="X1797" s="706"/>
      <c r="Y1797" s="639"/>
      <c r="Z1797" s="711"/>
      <c r="AA1797" s="705"/>
      <c r="AB1797" s="705"/>
      <c r="AC1797" s="712"/>
      <c r="AD1797" s="639"/>
      <c r="AE1797" s="639"/>
      <c r="AF1797" s="639"/>
      <c r="AG1797" s="676"/>
      <c r="AH1797" s="677"/>
      <c r="AI1797" s="677"/>
      <c r="AJ1797" s="677"/>
      <c r="AK1797" s="677"/>
      <c r="AL1797" s="677"/>
      <c r="AM1797" s="677"/>
      <c r="AN1797" s="677"/>
      <c r="AO1797" s="678"/>
    </row>
    <row r="1798" spans="2:41" ht="3.75" hidden="1" customHeight="1">
      <c r="B1798" s="135"/>
      <c r="I1798" s="136"/>
      <c r="J1798" s="135"/>
      <c r="N1798" s="629"/>
      <c r="O1798" s="630"/>
      <c r="P1798" s="630"/>
      <c r="Q1798" s="632"/>
      <c r="R1798" s="645"/>
      <c r="S1798" s="645"/>
      <c r="T1798" s="646"/>
      <c r="U1798" s="679"/>
      <c r="V1798" s="671"/>
      <c r="W1798" s="671"/>
      <c r="X1798" s="671"/>
      <c r="Y1798" s="671"/>
      <c r="Z1798" s="671"/>
      <c r="AA1798" s="671"/>
      <c r="AB1798" s="671"/>
      <c r="AC1798" s="672"/>
      <c r="AD1798" s="644"/>
      <c r="AE1798" s="645"/>
      <c r="AF1798" s="646"/>
      <c r="AG1798" s="679"/>
      <c r="AH1798" s="671"/>
      <c r="AI1798" s="671"/>
      <c r="AJ1798" s="671"/>
      <c r="AK1798" s="671"/>
      <c r="AL1798" s="671"/>
      <c r="AM1798" s="671"/>
      <c r="AN1798" s="671"/>
      <c r="AO1798" s="672"/>
    </row>
    <row r="1799" spans="2:41" ht="13.35" hidden="1" customHeight="1">
      <c r="B1799" s="135"/>
      <c r="I1799" s="136"/>
      <c r="N1799" s="629" t="s">
        <v>23</v>
      </c>
      <c r="O1799" s="630"/>
      <c r="P1799" s="630"/>
      <c r="Q1799" s="632"/>
      <c r="R1799" s="630" t="s">
        <v>17</v>
      </c>
      <c r="S1799" s="630"/>
      <c r="T1799" s="632"/>
      <c r="U1799" s="673"/>
      <c r="V1799" s="674"/>
      <c r="W1799" s="674"/>
      <c r="X1799" s="674"/>
      <c r="Y1799" s="674"/>
      <c r="Z1799" s="674"/>
      <c r="AA1799" s="674"/>
      <c r="AB1799" s="674"/>
      <c r="AC1799" s="675"/>
      <c r="AD1799" s="629" t="s">
        <v>18</v>
      </c>
      <c r="AE1799" s="630"/>
      <c r="AF1799" s="632"/>
      <c r="AG1799" s="673"/>
      <c r="AH1799" s="674"/>
      <c r="AI1799" s="674"/>
      <c r="AJ1799" s="674"/>
      <c r="AK1799" s="674"/>
      <c r="AL1799" s="674"/>
      <c r="AM1799" s="674"/>
      <c r="AN1799" s="674"/>
      <c r="AO1799" s="675"/>
    </row>
    <row r="1800" spans="2:41" ht="3.75" hidden="1" customHeight="1">
      <c r="B1800" s="135"/>
      <c r="I1800" s="136"/>
      <c r="J1800" s="135"/>
      <c r="N1800" s="629"/>
      <c r="O1800" s="630"/>
      <c r="P1800" s="630"/>
      <c r="Q1800" s="632"/>
      <c r="R1800" s="639"/>
      <c r="S1800" s="639"/>
      <c r="T1800" s="640"/>
      <c r="U1800" s="676"/>
      <c r="V1800" s="677"/>
      <c r="W1800" s="677"/>
      <c r="X1800" s="677"/>
      <c r="Y1800" s="677"/>
      <c r="Z1800" s="677"/>
      <c r="AA1800" s="677"/>
      <c r="AB1800" s="677"/>
      <c r="AC1800" s="678"/>
      <c r="AD1800" s="638"/>
      <c r="AE1800" s="639"/>
      <c r="AF1800" s="640"/>
      <c r="AG1800" s="676"/>
      <c r="AH1800" s="677"/>
      <c r="AI1800" s="677"/>
      <c r="AJ1800" s="677"/>
      <c r="AK1800" s="677"/>
      <c r="AL1800" s="677"/>
      <c r="AM1800" s="677"/>
      <c r="AN1800" s="677"/>
      <c r="AO1800" s="678"/>
    </row>
    <row r="1801" spans="2:41" ht="3.75" hidden="1" customHeight="1">
      <c r="B1801" s="135"/>
      <c r="I1801" s="136"/>
      <c r="J1801" s="135"/>
      <c r="N1801" s="629"/>
      <c r="O1801" s="630"/>
      <c r="P1801" s="630"/>
      <c r="Q1801" s="632"/>
      <c r="R1801" s="645"/>
      <c r="S1801" s="645"/>
      <c r="T1801" s="646"/>
      <c r="U1801" s="679"/>
      <c r="V1801" s="671"/>
      <c r="W1801" s="671"/>
      <c r="X1801" s="671"/>
      <c r="Y1801" s="671"/>
      <c r="Z1801" s="671"/>
      <c r="AA1801" s="671"/>
      <c r="AB1801" s="671"/>
      <c r="AC1801" s="672"/>
      <c r="AD1801" s="644"/>
      <c r="AE1801" s="645"/>
      <c r="AF1801" s="646"/>
      <c r="AG1801" s="679"/>
      <c r="AH1801" s="671"/>
      <c r="AI1801" s="671"/>
      <c r="AJ1801" s="671"/>
      <c r="AK1801" s="671"/>
      <c r="AL1801" s="671"/>
      <c r="AM1801" s="671"/>
      <c r="AN1801" s="671"/>
      <c r="AO1801" s="672"/>
    </row>
    <row r="1802" spans="2:41" ht="13.35" hidden="1" customHeight="1">
      <c r="B1802" s="135"/>
      <c r="I1802" s="136"/>
      <c r="J1802" s="135"/>
      <c r="N1802" s="629"/>
      <c r="O1802" s="630"/>
      <c r="P1802" s="630"/>
      <c r="Q1802" s="632"/>
      <c r="R1802" s="630" t="s">
        <v>19</v>
      </c>
      <c r="S1802" s="630"/>
      <c r="T1802" s="632"/>
      <c r="U1802" s="673"/>
      <c r="V1802" s="674"/>
      <c r="W1802" s="674"/>
      <c r="X1802" s="674"/>
      <c r="Y1802" s="674"/>
      <c r="Z1802" s="674"/>
      <c r="AA1802" s="674"/>
      <c r="AB1802" s="674"/>
      <c r="AC1802" s="675"/>
      <c r="AD1802" s="629" t="s">
        <v>20</v>
      </c>
      <c r="AE1802" s="630"/>
      <c r="AF1802" s="632"/>
      <c r="AG1802" s="673"/>
      <c r="AH1802" s="674"/>
      <c r="AI1802" s="674"/>
      <c r="AJ1802" s="674"/>
      <c r="AK1802" s="674"/>
      <c r="AL1802" s="674"/>
      <c r="AM1802" s="674"/>
      <c r="AN1802" s="674"/>
      <c r="AO1802" s="675"/>
    </row>
    <row r="1803" spans="2:41" ht="3.75" hidden="1" customHeight="1">
      <c r="B1803" s="135"/>
      <c r="I1803" s="136"/>
      <c r="J1803" s="135"/>
      <c r="N1803" s="638"/>
      <c r="O1803" s="639"/>
      <c r="P1803" s="639"/>
      <c r="Q1803" s="640"/>
      <c r="R1803" s="639"/>
      <c r="S1803" s="639"/>
      <c r="T1803" s="640"/>
      <c r="U1803" s="676"/>
      <c r="V1803" s="677"/>
      <c r="W1803" s="677"/>
      <c r="X1803" s="677"/>
      <c r="Y1803" s="677"/>
      <c r="Z1803" s="677"/>
      <c r="AA1803" s="677"/>
      <c r="AB1803" s="677"/>
      <c r="AC1803" s="678"/>
      <c r="AD1803" s="638"/>
      <c r="AE1803" s="639"/>
      <c r="AF1803" s="640"/>
      <c r="AG1803" s="676"/>
      <c r="AH1803" s="677"/>
      <c r="AI1803" s="677"/>
      <c r="AJ1803" s="677"/>
      <c r="AK1803" s="677"/>
      <c r="AL1803" s="677"/>
      <c r="AM1803" s="677"/>
      <c r="AN1803" s="677"/>
      <c r="AO1803" s="678"/>
    </row>
    <row r="1804" spans="2:41" ht="3.75" hidden="1" customHeight="1">
      <c r="B1804" s="135"/>
      <c r="I1804" s="136"/>
      <c r="J1804" s="135"/>
      <c r="M1804" s="136"/>
      <c r="N1804" s="629"/>
      <c r="O1804" s="630"/>
      <c r="P1804" s="630"/>
      <c r="Q1804" s="632"/>
      <c r="R1804" s="644"/>
      <c r="S1804" s="645"/>
      <c r="T1804" s="645"/>
      <c r="U1804" s="645"/>
      <c r="V1804" s="645"/>
      <c r="W1804" s="645"/>
      <c r="X1804" s="645"/>
      <c r="Y1804" s="645"/>
      <c r="Z1804" s="645"/>
      <c r="AA1804" s="645"/>
      <c r="AB1804" s="645"/>
      <c r="AC1804" s="645"/>
      <c r="AD1804" s="645"/>
      <c r="AE1804" s="645"/>
      <c r="AF1804" s="645"/>
      <c r="AG1804" s="645"/>
      <c r="AH1804" s="645"/>
      <c r="AI1804" s="645"/>
      <c r="AJ1804" s="645"/>
      <c r="AK1804" s="645"/>
      <c r="AL1804" s="645"/>
      <c r="AM1804" s="645"/>
      <c r="AN1804" s="645"/>
      <c r="AO1804" s="646"/>
    </row>
    <row r="1805" spans="2:41" ht="13.35" hidden="1" customHeight="1">
      <c r="B1805" s="135"/>
      <c r="I1805" s="136"/>
      <c r="J1805" s="135"/>
      <c r="M1805" s="136"/>
      <c r="N1805" s="629" t="s">
        <v>111</v>
      </c>
      <c r="O1805" s="630"/>
      <c r="P1805" s="630"/>
      <c r="Q1805" s="632"/>
      <c r="R1805" s="629"/>
      <c r="S1805" s="680"/>
      <c r="T1805" s="681"/>
      <c r="U1805" s="630"/>
      <c r="V1805" s="647"/>
      <c r="W1805" s="630" t="s">
        <v>12</v>
      </c>
      <c r="X1805" s="647"/>
      <c r="Y1805" s="630" t="s">
        <v>11</v>
      </c>
      <c r="Z1805" s="647"/>
      <c r="AA1805" s="630" t="s">
        <v>364</v>
      </c>
      <c r="AB1805" s="630"/>
      <c r="AC1805" s="630"/>
      <c r="AD1805" s="630"/>
      <c r="AE1805" s="630"/>
      <c r="AF1805" s="630"/>
      <c r="AG1805" s="630"/>
      <c r="AH1805" s="630"/>
      <c r="AI1805" s="630"/>
      <c r="AJ1805" s="630"/>
      <c r="AK1805" s="630"/>
      <c r="AL1805" s="630"/>
      <c r="AM1805" s="630"/>
      <c r="AN1805" s="630"/>
      <c r="AO1805" s="632"/>
    </row>
    <row r="1806" spans="2:41" ht="3.75" hidden="1" customHeight="1">
      <c r="B1806" s="135"/>
      <c r="I1806" s="136"/>
      <c r="J1806" s="135"/>
      <c r="M1806" s="136"/>
      <c r="N1806" s="629"/>
      <c r="O1806" s="630"/>
      <c r="P1806" s="630"/>
      <c r="Q1806" s="632"/>
      <c r="R1806" s="629"/>
      <c r="S1806" s="630"/>
      <c r="T1806" s="630"/>
      <c r="U1806" s="630"/>
      <c r="V1806" s="630"/>
      <c r="W1806" s="630"/>
      <c r="X1806" s="630"/>
      <c r="Y1806" s="630"/>
      <c r="Z1806" s="630"/>
      <c r="AA1806" s="630"/>
      <c r="AB1806" s="630"/>
      <c r="AC1806" s="630"/>
      <c r="AD1806" s="630"/>
      <c r="AE1806" s="630"/>
      <c r="AF1806" s="630"/>
      <c r="AG1806" s="630"/>
      <c r="AH1806" s="630"/>
      <c r="AI1806" s="630"/>
      <c r="AJ1806" s="630"/>
      <c r="AK1806" s="630"/>
      <c r="AL1806" s="630"/>
      <c r="AM1806" s="630"/>
      <c r="AN1806" s="630"/>
      <c r="AO1806" s="632"/>
    </row>
    <row r="1807" spans="2:41" ht="3.75" hidden="1" customHeight="1">
      <c r="B1807" s="135"/>
      <c r="I1807" s="136"/>
      <c r="J1807" s="135"/>
      <c r="M1807" s="136"/>
      <c r="N1807" s="644"/>
      <c r="O1807" s="645"/>
      <c r="P1807" s="645"/>
      <c r="Q1807" s="645"/>
      <c r="R1807" s="713"/>
      <c r="S1807" s="716"/>
      <c r="T1807" s="645"/>
      <c r="U1807" s="698"/>
      <c r="V1807" s="644"/>
      <c r="W1807" s="645"/>
      <c r="X1807" s="645"/>
      <c r="Y1807" s="645"/>
      <c r="Z1807" s="645"/>
      <c r="AA1807" s="645"/>
      <c r="AB1807" s="645"/>
      <c r="AC1807" s="645"/>
      <c r="AD1807" s="645"/>
      <c r="AE1807" s="645"/>
      <c r="AF1807" s="645"/>
      <c r="AG1807" s="645"/>
      <c r="AH1807" s="649"/>
      <c r="AI1807" s="649"/>
      <c r="AJ1807" s="645"/>
      <c r="AK1807" s="651"/>
      <c r="AL1807" s="645"/>
      <c r="AM1807" s="645"/>
      <c r="AN1807" s="645"/>
      <c r="AO1807" s="646"/>
    </row>
    <row r="1808" spans="2:41" ht="13.35" hidden="1" customHeight="1">
      <c r="B1808" s="135"/>
      <c r="I1808" s="136"/>
      <c r="J1808" s="135"/>
      <c r="M1808" s="136"/>
      <c r="N1808" s="629" t="s">
        <v>30</v>
      </c>
      <c r="O1808" s="630"/>
      <c r="P1808" s="630"/>
      <c r="Q1808" s="630"/>
      <c r="R1808" s="714"/>
      <c r="S1808" s="717"/>
      <c r="T1808" s="630" t="s">
        <v>388</v>
      </c>
      <c r="U1808" s="701"/>
      <c r="V1808" s="629" t="s">
        <v>112</v>
      </c>
      <c r="W1808" s="630"/>
      <c r="X1808" s="630"/>
      <c r="Y1808" s="630"/>
      <c r="Z1808" s="630"/>
      <c r="AA1808" s="630"/>
      <c r="AB1808" s="630"/>
      <c r="AC1808" s="630"/>
      <c r="AD1808" s="630"/>
      <c r="AE1808" s="630"/>
      <c r="AF1808" s="630"/>
      <c r="AG1808" s="630"/>
      <c r="AH1808" s="636"/>
      <c r="AI1808" s="636"/>
      <c r="AJ1808" s="630"/>
      <c r="AK1808" s="654"/>
      <c r="AL1808" s="630"/>
      <c r="AM1808" s="630"/>
      <c r="AN1808" s="630"/>
      <c r="AO1808" s="632"/>
    </row>
    <row r="1809" spans="2:41" ht="3.75" hidden="1" customHeight="1">
      <c r="B1809" s="135"/>
      <c r="I1809" s="136"/>
      <c r="J1809" s="135"/>
      <c r="M1809" s="136"/>
      <c r="N1809" s="629"/>
      <c r="O1809" s="630"/>
      <c r="P1809" s="630"/>
      <c r="Q1809" s="630"/>
      <c r="R1809" s="715"/>
      <c r="S1809" s="718"/>
      <c r="T1809" s="639"/>
      <c r="U1809" s="704"/>
      <c r="V1809" s="638"/>
      <c r="W1809" s="639"/>
      <c r="X1809" s="639"/>
      <c r="Y1809" s="639"/>
      <c r="Z1809" s="639"/>
      <c r="AA1809" s="639"/>
      <c r="AB1809" s="639"/>
      <c r="AC1809" s="639"/>
      <c r="AD1809" s="639"/>
      <c r="AE1809" s="639"/>
      <c r="AF1809" s="639"/>
      <c r="AG1809" s="639"/>
      <c r="AH1809" s="642"/>
      <c r="AI1809" s="642"/>
      <c r="AJ1809" s="639"/>
      <c r="AK1809" s="657"/>
      <c r="AL1809" s="639"/>
      <c r="AM1809" s="639"/>
      <c r="AN1809" s="639"/>
      <c r="AO1809" s="640"/>
    </row>
    <row r="1810" spans="2:41" ht="3.75" hidden="1" customHeight="1">
      <c r="B1810" s="135"/>
      <c r="I1810" s="136"/>
      <c r="J1810" s="135"/>
      <c r="M1810" s="136"/>
      <c r="N1810" s="644"/>
      <c r="O1810" s="645"/>
      <c r="P1810" s="645"/>
      <c r="Q1810" s="646"/>
      <c r="R1810" s="670"/>
      <c r="S1810" s="671"/>
      <c r="T1810" s="671"/>
      <c r="U1810" s="672"/>
      <c r="V1810" s="673"/>
      <c r="W1810" s="675"/>
      <c r="X1810" s="679"/>
      <c r="Y1810" s="671"/>
      <c r="Z1810" s="671"/>
      <c r="AA1810" s="672"/>
      <c r="AB1810" s="630"/>
      <c r="AC1810" s="630"/>
      <c r="AD1810" s="630"/>
      <c r="AE1810" s="630"/>
      <c r="AF1810" s="630"/>
      <c r="AG1810" s="630"/>
      <c r="AH1810" s="630"/>
      <c r="AI1810" s="645"/>
      <c r="AJ1810" s="630"/>
      <c r="AK1810" s="630"/>
      <c r="AL1810" s="630"/>
      <c r="AM1810" s="630"/>
      <c r="AN1810" s="630"/>
      <c r="AO1810" s="632"/>
    </row>
    <row r="1811" spans="2:41" ht="13.35" hidden="1" customHeight="1">
      <c r="B1811" s="135"/>
      <c r="I1811" s="136"/>
      <c r="J1811" s="135"/>
      <c r="M1811" s="136"/>
      <c r="N1811" s="629" t="s">
        <v>114</v>
      </c>
      <c r="O1811" s="630"/>
      <c r="P1811" s="630"/>
      <c r="Q1811" s="632"/>
      <c r="R1811" s="673"/>
      <c r="S1811" s="674"/>
      <c r="T1811" s="674"/>
      <c r="U1811" s="675"/>
      <c r="V1811" s="673"/>
      <c r="W1811" s="675"/>
      <c r="X1811" s="673"/>
      <c r="Y1811" s="674"/>
      <c r="Z1811" s="674"/>
      <c r="AA1811" s="675"/>
      <c r="AB1811" s="668" t="s">
        <v>171</v>
      </c>
      <c r="AC1811" s="630"/>
      <c r="AD1811" s="630"/>
      <c r="AE1811" s="630"/>
      <c r="AF1811" s="630"/>
      <c r="AG1811" s="630"/>
      <c r="AH1811" s="630"/>
      <c r="AI1811" s="630"/>
      <c r="AJ1811" s="630"/>
      <c r="AK1811" s="630"/>
      <c r="AL1811" s="630"/>
      <c r="AM1811" s="630"/>
      <c r="AN1811" s="630"/>
      <c r="AO1811" s="632"/>
    </row>
    <row r="1812" spans="2:41" ht="3.75" hidden="1" customHeight="1">
      <c r="B1812" s="135"/>
      <c r="I1812" s="136"/>
      <c r="J1812" s="135"/>
      <c r="M1812" s="136"/>
      <c r="N1812" s="629"/>
      <c r="O1812" s="630"/>
      <c r="P1812" s="630"/>
      <c r="Q1812" s="632"/>
      <c r="R1812" s="676"/>
      <c r="S1812" s="677"/>
      <c r="T1812" s="677"/>
      <c r="U1812" s="678"/>
      <c r="V1812" s="676"/>
      <c r="W1812" s="678"/>
      <c r="X1812" s="676"/>
      <c r="Y1812" s="677"/>
      <c r="Z1812" s="677"/>
      <c r="AA1812" s="678"/>
      <c r="AB1812" s="639"/>
      <c r="AC1812" s="639"/>
      <c r="AD1812" s="639"/>
      <c r="AE1812" s="639"/>
      <c r="AF1812" s="639"/>
      <c r="AG1812" s="639"/>
      <c r="AH1812" s="639"/>
      <c r="AI1812" s="639"/>
      <c r="AJ1812" s="639"/>
      <c r="AK1812" s="639"/>
      <c r="AL1812" s="639"/>
      <c r="AM1812" s="639"/>
      <c r="AN1812" s="639"/>
      <c r="AO1812" s="640"/>
    </row>
    <row r="1813" spans="2:41" ht="3.75" hidden="1" customHeight="1">
      <c r="B1813" s="135"/>
      <c r="I1813" s="136"/>
      <c r="J1813" s="135"/>
      <c r="M1813" s="136"/>
      <c r="N1813" s="644"/>
      <c r="O1813" s="645"/>
      <c r="P1813" s="645"/>
      <c r="Q1813" s="645"/>
      <c r="R1813" s="644"/>
      <c r="S1813" s="645"/>
      <c r="T1813" s="645"/>
      <c r="U1813" s="645"/>
      <c r="V1813" s="645"/>
      <c r="W1813" s="645"/>
      <c r="X1813" s="645"/>
      <c r="Y1813" s="645"/>
      <c r="Z1813" s="645"/>
      <c r="AA1813" s="646"/>
      <c r="AB1813" s="644"/>
      <c r="AC1813" s="630"/>
      <c r="AD1813" s="630"/>
      <c r="AE1813" s="630"/>
      <c r="AF1813" s="630"/>
      <c r="AG1813" s="630"/>
      <c r="AH1813" s="630"/>
      <c r="AI1813" s="632"/>
      <c r="AJ1813" s="644"/>
      <c r="AK1813" s="645"/>
      <c r="AL1813" s="645"/>
      <c r="AM1813" s="645"/>
      <c r="AN1813" s="645"/>
      <c r="AO1813" s="646"/>
    </row>
    <row r="1814" spans="2:41" ht="13.35" hidden="1" customHeight="1">
      <c r="B1814" s="135"/>
      <c r="I1814" s="136"/>
      <c r="J1814" s="135"/>
      <c r="M1814" s="136"/>
      <c r="N1814" s="629" t="s">
        <v>115</v>
      </c>
      <c r="O1814" s="630"/>
      <c r="P1814" s="630"/>
      <c r="Q1814" s="630"/>
      <c r="R1814" s="629"/>
      <c r="S1814" s="680"/>
      <c r="T1814" s="681"/>
      <c r="U1814" s="630"/>
      <c r="V1814" s="647"/>
      <c r="W1814" s="630" t="s">
        <v>12</v>
      </c>
      <c r="X1814" s="647"/>
      <c r="Y1814" s="630" t="s">
        <v>11</v>
      </c>
      <c r="Z1814" s="647"/>
      <c r="AA1814" s="630" t="s">
        <v>364</v>
      </c>
      <c r="AB1814" s="629" t="s">
        <v>170</v>
      </c>
      <c r="AC1814" s="630"/>
      <c r="AD1814" s="630"/>
      <c r="AE1814" s="630"/>
      <c r="AF1814" s="630"/>
      <c r="AG1814" s="630"/>
      <c r="AH1814" s="630"/>
      <c r="AI1814" s="632"/>
      <c r="AJ1814" s="629"/>
      <c r="AK1814" s="680"/>
      <c r="AL1814" s="682"/>
      <c r="AM1814" s="682"/>
      <c r="AN1814" s="682"/>
      <c r="AO1814" s="681"/>
    </row>
    <row r="1815" spans="2:41" ht="3.75" hidden="1" customHeight="1">
      <c r="B1815" s="135"/>
      <c r="I1815" s="136"/>
      <c r="J1815" s="135"/>
      <c r="M1815" s="136"/>
      <c r="N1815" s="629"/>
      <c r="O1815" s="630"/>
      <c r="P1815" s="630"/>
      <c r="Q1815" s="630"/>
      <c r="R1815" s="638"/>
      <c r="S1815" s="639"/>
      <c r="T1815" s="639"/>
      <c r="U1815" s="639"/>
      <c r="V1815" s="639"/>
      <c r="W1815" s="639"/>
      <c r="X1815" s="639"/>
      <c r="Y1815" s="639"/>
      <c r="Z1815" s="639"/>
      <c r="AA1815" s="640"/>
      <c r="AB1815" s="638"/>
      <c r="AC1815" s="639"/>
      <c r="AD1815" s="639"/>
      <c r="AE1815" s="639"/>
      <c r="AF1815" s="639"/>
      <c r="AG1815" s="639"/>
      <c r="AH1815" s="639"/>
      <c r="AI1815" s="640"/>
      <c r="AJ1815" s="638"/>
      <c r="AK1815" s="639"/>
      <c r="AL1815" s="639"/>
      <c r="AM1815" s="639"/>
      <c r="AN1815" s="639"/>
      <c r="AO1815" s="640"/>
    </row>
    <row r="1816" spans="2:41" ht="3.75" customHeight="1">
      <c r="B1816" s="135"/>
      <c r="I1816" s="136"/>
      <c r="J1816" s="135"/>
      <c r="M1816" s="136"/>
      <c r="N1816" s="130"/>
      <c r="O1816" s="131"/>
      <c r="P1816" s="131"/>
      <c r="Q1816" s="132"/>
      <c r="R1816" s="683" t="str" cm="1">
        <f t="array" ref="R1816">IF(新_変更_3!AL724&lt;&gt;"",AND(新_変更_3!J723:AB729=新_変更_3!AL723:BD729),"")</f>
        <v/>
      </c>
      <c r="S1816" s="684"/>
      <c r="T1816" s="684"/>
      <c r="U1816" s="684"/>
      <c r="V1816" s="684"/>
      <c r="W1816" s="684"/>
      <c r="X1816" s="684"/>
      <c r="Y1816" s="684"/>
      <c r="Z1816" s="684"/>
      <c r="AA1816" s="684"/>
      <c r="AB1816" s="684"/>
      <c r="AC1816" s="684"/>
      <c r="AD1816" s="684"/>
      <c r="AE1816" s="684"/>
      <c r="AF1816" s="684"/>
      <c r="AG1816" s="684"/>
      <c r="AH1816" s="684"/>
      <c r="AI1816" s="684"/>
      <c r="AJ1816" s="684"/>
      <c r="AK1816" s="684"/>
      <c r="AL1816" s="684"/>
      <c r="AM1816" s="684"/>
      <c r="AN1816" s="684"/>
      <c r="AO1816" s="685"/>
    </row>
    <row r="1817" spans="2:41" ht="13.35" customHeight="1">
      <c r="B1817" s="135"/>
      <c r="I1817" s="136"/>
      <c r="J1817" s="135"/>
      <c r="M1817" s="136"/>
      <c r="N1817" s="135" t="s">
        <v>32</v>
      </c>
      <c r="Q1817" s="136"/>
      <c r="R1817" s="686"/>
      <c r="S1817" s="687"/>
      <c r="T1817" s="687"/>
      <c r="U1817" s="687"/>
      <c r="V1817" s="687"/>
      <c r="W1817" s="687"/>
      <c r="X1817" s="687"/>
      <c r="Y1817" s="687"/>
      <c r="Z1817" s="687"/>
      <c r="AA1817" s="687"/>
      <c r="AB1817" s="687"/>
      <c r="AC1817" s="687"/>
      <c r="AD1817" s="687"/>
      <c r="AE1817" s="687"/>
      <c r="AF1817" s="687"/>
      <c r="AG1817" s="687"/>
      <c r="AH1817" s="687"/>
      <c r="AI1817" s="687"/>
      <c r="AJ1817" s="687"/>
      <c r="AK1817" s="687"/>
      <c r="AL1817" s="687"/>
      <c r="AM1817" s="687"/>
      <c r="AN1817" s="687"/>
      <c r="AO1817" s="688"/>
    </row>
    <row r="1818" spans="2:41" ht="3.75" customHeight="1">
      <c r="B1818" s="135"/>
      <c r="I1818" s="136"/>
      <c r="J1818" s="135"/>
      <c r="M1818" s="136"/>
      <c r="N1818" s="140"/>
      <c r="O1818" s="141"/>
      <c r="P1818" s="141"/>
      <c r="Q1818" s="142"/>
      <c r="R1818" s="689"/>
      <c r="S1818" s="690"/>
      <c r="T1818" s="690"/>
      <c r="U1818" s="690"/>
      <c r="V1818" s="690"/>
      <c r="W1818" s="690"/>
      <c r="X1818" s="690"/>
      <c r="Y1818" s="690"/>
      <c r="Z1818" s="690"/>
      <c r="AA1818" s="690"/>
      <c r="AB1818" s="690"/>
      <c r="AC1818" s="690"/>
      <c r="AD1818" s="690"/>
      <c r="AE1818" s="690"/>
      <c r="AF1818" s="690"/>
      <c r="AG1818" s="690"/>
      <c r="AH1818" s="690"/>
      <c r="AI1818" s="690"/>
      <c r="AJ1818" s="690"/>
      <c r="AK1818" s="690"/>
      <c r="AL1818" s="690"/>
      <c r="AM1818" s="690"/>
      <c r="AN1818" s="690"/>
      <c r="AO1818" s="691"/>
    </row>
    <row r="1819" spans="2:41" ht="3.75" customHeight="1">
      <c r="B1819" s="135"/>
      <c r="I1819" s="136"/>
      <c r="J1819" s="130"/>
      <c r="K1819" s="131"/>
      <c r="L1819" s="131"/>
      <c r="M1819" s="132"/>
      <c r="N1819" s="130"/>
      <c r="O1819" s="131"/>
      <c r="P1819" s="131"/>
      <c r="Q1819" s="132"/>
      <c r="R1819" s="130"/>
      <c r="S1819" s="131"/>
      <c r="T1819" s="131"/>
      <c r="U1819" s="131"/>
      <c r="V1819" s="131"/>
      <c r="W1819" s="131"/>
      <c r="X1819" s="131"/>
      <c r="Y1819" s="131"/>
      <c r="Z1819" s="131"/>
      <c r="AA1819" s="132"/>
      <c r="AB1819" s="130"/>
      <c r="AC1819" s="131"/>
      <c r="AD1819" s="131"/>
      <c r="AE1819" s="132"/>
      <c r="AF1819" s="131"/>
      <c r="AG1819" s="131"/>
      <c r="AH1819" s="131"/>
      <c r="AI1819" s="131"/>
      <c r="AJ1819" s="131"/>
      <c r="AK1819" s="131"/>
      <c r="AL1819" s="131"/>
      <c r="AM1819" s="131"/>
      <c r="AN1819" s="131"/>
      <c r="AO1819" s="132"/>
    </row>
    <row r="1820" spans="2:41" ht="13.35" customHeight="1">
      <c r="B1820" s="135"/>
      <c r="I1820" s="136"/>
      <c r="J1820" s="135" t="s">
        <v>4035</v>
      </c>
      <c r="M1820" s="136"/>
      <c r="N1820" s="135" t="s">
        <v>27</v>
      </c>
      <c r="Q1820" s="136"/>
      <c r="R1820" s="135"/>
      <c r="S1820" s="692"/>
      <c r="T1820" s="693"/>
      <c r="U1820" s="693"/>
      <c r="V1820" s="693"/>
      <c r="W1820" s="693"/>
      <c r="X1820" s="693"/>
      <c r="Y1820" s="693"/>
      <c r="Z1820" s="693"/>
      <c r="AA1820" s="694"/>
      <c r="AB1820" s="135" t="s">
        <v>28</v>
      </c>
      <c r="AE1820" s="136"/>
      <c r="AF1820" s="135"/>
      <c r="AG1820" s="695"/>
      <c r="AH1820" s="693"/>
      <c r="AI1820" s="693"/>
      <c r="AJ1820" s="693"/>
      <c r="AK1820" s="693"/>
      <c r="AL1820" s="693"/>
      <c r="AM1820" s="693"/>
      <c r="AN1820" s="693"/>
      <c r="AO1820" s="694"/>
    </row>
    <row r="1821" spans="2:41" ht="3.75" customHeight="1">
      <c r="B1821" s="135"/>
      <c r="I1821" s="136"/>
      <c r="J1821" s="135"/>
      <c r="M1821" s="136"/>
      <c r="N1821" s="140"/>
      <c r="O1821" s="141"/>
      <c r="P1821" s="141"/>
      <c r="Q1821" s="142"/>
      <c r="R1821" s="140"/>
      <c r="S1821" s="141"/>
      <c r="T1821" s="141"/>
      <c r="U1821" s="141"/>
      <c r="V1821" s="141"/>
      <c r="W1821" s="141"/>
      <c r="X1821" s="141"/>
      <c r="Y1821" s="141"/>
      <c r="Z1821" s="141"/>
      <c r="AA1821" s="142"/>
      <c r="AB1821" s="140"/>
      <c r="AC1821" s="141"/>
      <c r="AD1821" s="141"/>
      <c r="AE1821" s="142"/>
      <c r="AF1821" s="141"/>
      <c r="AG1821" s="141"/>
      <c r="AH1821" s="141"/>
      <c r="AI1821" s="141"/>
      <c r="AJ1821" s="141"/>
      <c r="AK1821" s="141"/>
      <c r="AL1821" s="141"/>
      <c r="AM1821" s="141"/>
      <c r="AN1821" s="141"/>
      <c r="AO1821" s="142"/>
    </row>
    <row r="1822" spans="2:41" ht="3.75" customHeight="1">
      <c r="B1822" s="135"/>
      <c r="I1822" s="136"/>
      <c r="J1822" s="135"/>
      <c r="M1822" s="136"/>
      <c r="N1822" s="130"/>
      <c r="O1822" s="131"/>
      <c r="P1822" s="131"/>
      <c r="Q1822" s="132"/>
      <c r="R1822" s="130"/>
      <c r="S1822" s="131"/>
      <c r="T1822" s="131"/>
      <c r="U1822" s="131"/>
      <c r="V1822" s="131"/>
      <c r="W1822" s="131"/>
      <c r="X1822" s="131"/>
      <c r="Y1822" s="131"/>
      <c r="Z1822" s="131"/>
      <c r="AA1822" s="132"/>
      <c r="AB1822" s="130"/>
      <c r="AC1822" s="131"/>
      <c r="AD1822" s="131"/>
      <c r="AE1822" s="132"/>
      <c r="AF1822" s="130"/>
      <c r="AG1822" s="131"/>
      <c r="AH1822" s="131"/>
      <c r="AI1822" s="131"/>
      <c r="AJ1822" s="131"/>
      <c r="AK1822" s="131"/>
      <c r="AL1822" s="131"/>
      <c r="AM1822" s="131"/>
      <c r="AN1822" s="131"/>
      <c r="AO1822" s="132"/>
    </row>
    <row r="1823" spans="2:41" ht="13.35" customHeight="1">
      <c r="B1823" s="135"/>
      <c r="I1823" s="136"/>
      <c r="J1823" s="135"/>
      <c r="M1823" s="136"/>
      <c r="N1823" s="135" t="s">
        <v>3990</v>
      </c>
      <c r="Q1823" s="136"/>
      <c r="R1823" s="135"/>
      <c r="S1823" s="696"/>
      <c r="T1823" s="694"/>
      <c r="V1823" s="146"/>
      <c r="W1823" s="124" t="s">
        <v>12</v>
      </c>
      <c r="X1823" s="146"/>
      <c r="Y1823" s="124" t="s">
        <v>11</v>
      </c>
      <c r="Z1823" s="146"/>
      <c r="AA1823" s="136" t="s">
        <v>364</v>
      </c>
      <c r="AB1823" s="135" t="s">
        <v>66</v>
      </c>
      <c r="AE1823" s="136"/>
      <c r="AF1823" s="135"/>
      <c r="AG1823" s="696"/>
      <c r="AH1823" s="694"/>
      <c r="AJ1823" s="146"/>
      <c r="AK1823" s="124" t="s">
        <v>12</v>
      </c>
      <c r="AL1823" s="146"/>
      <c r="AM1823" s="124" t="s">
        <v>11</v>
      </c>
      <c r="AN1823" s="146"/>
      <c r="AO1823" s="136" t="s">
        <v>364</v>
      </c>
    </row>
    <row r="1824" spans="2:41" ht="3.75" customHeight="1">
      <c r="B1824" s="135"/>
      <c r="I1824" s="136"/>
      <c r="J1824" s="135"/>
      <c r="M1824" s="136"/>
      <c r="N1824" s="140"/>
      <c r="O1824" s="141"/>
      <c r="P1824" s="141"/>
      <c r="Q1824" s="142"/>
      <c r="R1824" s="140"/>
      <c r="S1824" s="141"/>
      <c r="T1824" s="141"/>
      <c r="U1824" s="141"/>
      <c r="V1824" s="141"/>
      <c r="W1824" s="141"/>
      <c r="X1824" s="141"/>
      <c r="Y1824" s="141"/>
      <c r="Z1824" s="141"/>
      <c r="AA1824" s="142"/>
      <c r="AB1824" s="140"/>
      <c r="AC1824" s="141"/>
      <c r="AD1824" s="141"/>
      <c r="AE1824" s="142"/>
      <c r="AF1824" s="140"/>
      <c r="AG1824" s="141"/>
      <c r="AH1824" s="141"/>
      <c r="AI1824" s="141"/>
      <c r="AJ1824" s="141"/>
      <c r="AK1824" s="141"/>
      <c r="AL1824" s="141"/>
      <c r="AM1824" s="141"/>
      <c r="AN1824" s="141"/>
      <c r="AO1824" s="142"/>
    </row>
    <row r="1825" spans="2:41" ht="3.75" customHeight="1">
      <c r="B1825" s="135"/>
      <c r="I1825" s="136"/>
      <c r="J1825" s="135"/>
      <c r="M1825" s="136"/>
      <c r="N1825" s="130"/>
      <c r="O1825" s="131"/>
      <c r="P1825" s="131"/>
      <c r="Q1825" s="132"/>
      <c r="R1825" s="697">
        <f>新_変更_3!J743</f>
        <v>0</v>
      </c>
      <c r="S1825" s="684"/>
      <c r="T1825" s="684"/>
      <c r="U1825" s="684"/>
      <c r="V1825" s="684"/>
      <c r="W1825" s="684"/>
      <c r="X1825" s="684"/>
      <c r="Y1825" s="684"/>
      <c r="Z1825" s="684"/>
      <c r="AA1825" s="684"/>
      <c r="AB1825" s="684"/>
      <c r="AC1825" s="684"/>
      <c r="AD1825" s="684"/>
      <c r="AE1825" s="684"/>
      <c r="AF1825" s="684"/>
      <c r="AG1825" s="684"/>
      <c r="AH1825" s="684"/>
      <c r="AI1825" s="684"/>
      <c r="AJ1825" s="685"/>
      <c r="AK1825" s="131"/>
      <c r="AL1825" s="131"/>
      <c r="AM1825" s="131"/>
      <c r="AN1825" s="131"/>
      <c r="AO1825" s="132"/>
    </row>
    <row r="1826" spans="2:41" ht="13.35" customHeight="1">
      <c r="B1826" s="135"/>
      <c r="I1826" s="136"/>
      <c r="J1826" s="135"/>
      <c r="M1826" s="136"/>
      <c r="N1826" s="135" t="s">
        <v>8</v>
      </c>
      <c r="Q1826" s="136"/>
      <c r="R1826" s="686"/>
      <c r="S1826" s="687"/>
      <c r="T1826" s="687"/>
      <c r="U1826" s="687"/>
      <c r="V1826" s="687"/>
      <c r="W1826" s="687"/>
      <c r="X1826" s="687"/>
      <c r="Y1826" s="687"/>
      <c r="Z1826" s="687"/>
      <c r="AA1826" s="687"/>
      <c r="AB1826" s="687"/>
      <c r="AC1826" s="687"/>
      <c r="AD1826" s="687"/>
      <c r="AE1826" s="687"/>
      <c r="AF1826" s="687"/>
      <c r="AG1826" s="687"/>
      <c r="AH1826" s="687"/>
      <c r="AI1826" s="687"/>
      <c r="AJ1826" s="688"/>
      <c r="AL1826" s="147" t="s">
        <v>13</v>
      </c>
      <c r="AM1826" s="124" t="s">
        <v>29</v>
      </c>
      <c r="AO1826" s="136"/>
    </row>
    <row r="1827" spans="2:41" ht="3.75" customHeight="1">
      <c r="B1827" s="135"/>
      <c r="I1827" s="136"/>
      <c r="J1827" s="135"/>
      <c r="M1827" s="136"/>
      <c r="N1827" s="140"/>
      <c r="O1827" s="141"/>
      <c r="P1827" s="141"/>
      <c r="Q1827" s="142"/>
      <c r="R1827" s="689"/>
      <c r="S1827" s="690"/>
      <c r="T1827" s="690"/>
      <c r="U1827" s="690"/>
      <c r="V1827" s="690"/>
      <c r="W1827" s="690"/>
      <c r="X1827" s="690"/>
      <c r="Y1827" s="690"/>
      <c r="Z1827" s="690"/>
      <c r="AA1827" s="690"/>
      <c r="AB1827" s="690"/>
      <c r="AC1827" s="690"/>
      <c r="AD1827" s="690"/>
      <c r="AE1827" s="690"/>
      <c r="AF1827" s="690"/>
      <c r="AG1827" s="690"/>
      <c r="AH1827" s="690"/>
      <c r="AI1827" s="690"/>
      <c r="AJ1827" s="691"/>
      <c r="AK1827" s="141"/>
      <c r="AL1827" s="141"/>
      <c r="AM1827" s="141"/>
      <c r="AN1827" s="141"/>
      <c r="AO1827" s="142"/>
    </row>
    <row r="1828" spans="2:41" ht="3.75" hidden="1" customHeight="1">
      <c r="B1828" s="135"/>
      <c r="I1828" s="136"/>
      <c r="J1828" s="135"/>
      <c r="M1828" s="136"/>
      <c r="N1828" s="644"/>
      <c r="O1828" s="645"/>
      <c r="P1828" s="645"/>
      <c r="Q1828" s="646"/>
      <c r="R1828" s="679"/>
      <c r="S1828" s="671"/>
      <c r="T1828" s="671"/>
      <c r="U1828" s="671"/>
      <c r="V1828" s="671"/>
      <c r="W1828" s="671"/>
      <c r="X1828" s="671"/>
      <c r="Y1828" s="671"/>
      <c r="Z1828" s="671"/>
      <c r="AA1828" s="671"/>
      <c r="AB1828" s="671"/>
      <c r="AC1828" s="671"/>
      <c r="AD1828" s="671"/>
      <c r="AE1828" s="671"/>
      <c r="AF1828" s="671"/>
      <c r="AG1828" s="671"/>
      <c r="AH1828" s="671"/>
      <c r="AI1828" s="671"/>
      <c r="AJ1828" s="671"/>
      <c r="AK1828" s="671"/>
      <c r="AL1828" s="671"/>
      <c r="AM1828" s="671"/>
      <c r="AN1828" s="671"/>
      <c r="AO1828" s="672"/>
    </row>
    <row r="1829" spans="2:41" ht="13.35" hidden="1" customHeight="1">
      <c r="B1829" s="135"/>
      <c r="I1829" s="136"/>
      <c r="J1829" s="135"/>
      <c r="M1829" s="136"/>
      <c r="N1829" s="629" t="s">
        <v>61</v>
      </c>
      <c r="O1829" s="630"/>
      <c r="P1829" s="630"/>
      <c r="Q1829" s="632"/>
      <c r="R1829" s="673"/>
      <c r="S1829" s="674"/>
      <c r="T1829" s="674"/>
      <c r="U1829" s="674"/>
      <c r="V1829" s="674"/>
      <c r="W1829" s="674"/>
      <c r="X1829" s="674"/>
      <c r="Y1829" s="674"/>
      <c r="Z1829" s="674"/>
      <c r="AA1829" s="674"/>
      <c r="AB1829" s="674"/>
      <c r="AC1829" s="674"/>
      <c r="AD1829" s="674"/>
      <c r="AE1829" s="674"/>
      <c r="AF1829" s="674"/>
      <c r="AG1829" s="674"/>
      <c r="AH1829" s="674"/>
      <c r="AI1829" s="674"/>
      <c r="AJ1829" s="674"/>
      <c r="AK1829" s="674"/>
      <c r="AL1829" s="674"/>
      <c r="AM1829" s="674"/>
      <c r="AN1829" s="674"/>
      <c r="AO1829" s="675"/>
    </row>
    <row r="1830" spans="2:41" ht="3.75" hidden="1" customHeight="1">
      <c r="B1830" s="135"/>
      <c r="I1830" s="136"/>
      <c r="J1830" s="135"/>
      <c r="M1830" s="136"/>
      <c r="N1830" s="629"/>
      <c r="O1830" s="630"/>
      <c r="P1830" s="630"/>
      <c r="Q1830" s="632"/>
      <c r="R1830" s="676"/>
      <c r="S1830" s="677"/>
      <c r="T1830" s="677"/>
      <c r="U1830" s="677"/>
      <c r="V1830" s="677"/>
      <c r="W1830" s="677"/>
      <c r="X1830" s="677"/>
      <c r="Y1830" s="677"/>
      <c r="Z1830" s="677"/>
      <c r="AA1830" s="677"/>
      <c r="AB1830" s="677"/>
      <c r="AC1830" s="677"/>
      <c r="AD1830" s="677"/>
      <c r="AE1830" s="677"/>
      <c r="AF1830" s="677"/>
      <c r="AG1830" s="677"/>
      <c r="AH1830" s="677"/>
      <c r="AI1830" s="677"/>
      <c r="AJ1830" s="677"/>
      <c r="AK1830" s="677"/>
      <c r="AL1830" s="677"/>
      <c r="AM1830" s="677"/>
      <c r="AN1830" s="677"/>
      <c r="AO1830" s="678"/>
    </row>
    <row r="1831" spans="2:41" ht="3.75" hidden="1" customHeight="1">
      <c r="B1831" s="135"/>
      <c r="I1831" s="136"/>
      <c r="J1831" s="135"/>
      <c r="N1831" s="644"/>
      <c r="O1831" s="645"/>
      <c r="P1831" s="645"/>
      <c r="Q1831" s="646"/>
      <c r="R1831" s="630"/>
      <c r="S1831" s="630"/>
      <c r="T1831" s="630"/>
      <c r="U1831" s="698"/>
      <c r="V1831" s="699"/>
      <c r="W1831" s="699"/>
      <c r="X1831" s="700"/>
      <c r="Y1831" s="645"/>
      <c r="Z1831" s="707"/>
      <c r="AA1831" s="699"/>
      <c r="AB1831" s="699"/>
      <c r="AC1831" s="708"/>
      <c r="AD1831" s="630"/>
      <c r="AE1831" s="630"/>
      <c r="AF1831" s="630"/>
      <c r="AG1831" s="679"/>
      <c r="AH1831" s="671"/>
      <c r="AI1831" s="671"/>
      <c r="AJ1831" s="671"/>
      <c r="AK1831" s="671"/>
      <c r="AL1831" s="671"/>
      <c r="AM1831" s="671"/>
      <c r="AN1831" s="671"/>
      <c r="AO1831" s="672"/>
    </row>
    <row r="1832" spans="2:41" ht="13.35" hidden="1" customHeight="1">
      <c r="B1832" s="135"/>
      <c r="I1832" s="136"/>
      <c r="J1832" s="135"/>
      <c r="N1832" s="629"/>
      <c r="O1832" s="630"/>
      <c r="P1832" s="630"/>
      <c r="Q1832" s="632"/>
      <c r="R1832" s="630" t="s">
        <v>15</v>
      </c>
      <c r="S1832" s="630"/>
      <c r="T1832" s="630"/>
      <c r="U1832" s="701"/>
      <c r="V1832" s="702"/>
      <c r="W1832" s="702"/>
      <c r="X1832" s="703"/>
      <c r="Y1832" s="662" t="s">
        <v>359</v>
      </c>
      <c r="Z1832" s="709"/>
      <c r="AA1832" s="702"/>
      <c r="AB1832" s="702"/>
      <c r="AC1832" s="710"/>
      <c r="AD1832" s="630" t="s">
        <v>56</v>
      </c>
      <c r="AE1832" s="630"/>
      <c r="AF1832" s="630"/>
      <c r="AG1832" s="673"/>
      <c r="AH1832" s="674"/>
      <c r="AI1832" s="674"/>
      <c r="AJ1832" s="674"/>
      <c r="AK1832" s="674"/>
      <c r="AL1832" s="674"/>
      <c r="AM1832" s="674"/>
      <c r="AN1832" s="674"/>
      <c r="AO1832" s="675"/>
    </row>
    <row r="1833" spans="2:41" ht="3.75" hidden="1" customHeight="1">
      <c r="B1833" s="135"/>
      <c r="I1833" s="136"/>
      <c r="J1833" s="135"/>
      <c r="N1833" s="629"/>
      <c r="O1833" s="630"/>
      <c r="P1833" s="630"/>
      <c r="Q1833" s="632"/>
      <c r="R1833" s="639"/>
      <c r="S1833" s="639"/>
      <c r="T1833" s="639"/>
      <c r="U1833" s="704"/>
      <c r="V1833" s="705"/>
      <c r="W1833" s="705"/>
      <c r="X1833" s="706"/>
      <c r="Y1833" s="639"/>
      <c r="Z1833" s="711"/>
      <c r="AA1833" s="705"/>
      <c r="AB1833" s="705"/>
      <c r="AC1833" s="712"/>
      <c r="AD1833" s="639"/>
      <c r="AE1833" s="639"/>
      <c r="AF1833" s="639"/>
      <c r="AG1833" s="676"/>
      <c r="AH1833" s="677"/>
      <c r="AI1833" s="677"/>
      <c r="AJ1833" s="677"/>
      <c r="AK1833" s="677"/>
      <c r="AL1833" s="677"/>
      <c r="AM1833" s="677"/>
      <c r="AN1833" s="677"/>
      <c r="AO1833" s="678"/>
    </row>
    <row r="1834" spans="2:41" ht="3.75" hidden="1" customHeight="1">
      <c r="B1834" s="135"/>
      <c r="I1834" s="136"/>
      <c r="J1834" s="135"/>
      <c r="N1834" s="629"/>
      <c r="O1834" s="630"/>
      <c r="P1834" s="630"/>
      <c r="Q1834" s="632"/>
      <c r="R1834" s="645"/>
      <c r="S1834" s="645"/>
      <c r="T1834" s="646"/>
      <c r="U1834" s="679"/>
      <c r="V1834" s="671"/>
      <c r="W1834" s="671"/>
      <c r="X1834" s="671"/>
      <c r="Y1834" s="671"/>
      <c r="Z1834" s="671"/>
      <c r="AA1834" s="671"/>
      <c r="AB1834" s="671"/>
      <c r="AC1834" s="672"/>
      <c r="AD1834" s="644"/>
      <c r="AE1834" s="645"/>
      <c r="AF1834" s="646"/>
      <c r="AG1834" s="679"/>
      <c r="AH1834" s="671"/>
      <c r="AI1834" s="671"/>
      <c r="AJ1834" s="671"/>
      <c r="AK1834" s="671"/>
      <c r="AL1834" s="671"/>
      <c r="AM1834" s="671"/>
      <c r="AN1834" s="671"/>
      <c r="AO1834" s="672"/>
    </row>
    <row r="1835" spans="2:41" ht="13.35" hidden="1" customHeight="1">
      <c r="B1835" s="135"/>
      <c r="I1835" s="136"/>
      <c r="N1835" s="629" t="s">
        <v>23</v>
      </c>
      <c r="O1835" s="630"/>
      <c r="P1835" s="630"/>
      <c r="Q1835" s="632"/>
      <c r="R1835" s="630" t="s">
        <v>17</v>
      </c>
      <c r="S1835" s="630"/>
      <c r="T1835" s="632"/>
      <c r="U1835" s="673"/>
      <c r="V1835" s="674"/>
      <c r="W1835" s="674"/>
      <c r="X1835" s="674"/>
      <c r="Y1835" s="674"/>
      <c r="Z1835" s="674"/>
      <c r="AA1835" s="674"/>
      <c r="AB1835" s="674"/>
      <c r="AC1835" s="675"/>
      <c r="AD1835" s="629" t="s">
        <v>18</v>
      </c>
      <c r="AE1835" s="630"/>
      <c r="AF1835" s="632"/>
      <c r="AG1835" s="673"/>
      <c r="AH1835" s="674"/>
      <c r="AI1835" s="674"/>
      <c r="AJ1835" s="674"/>
      <c r="AK1835" s="674"/>
      <c r="AL1835" s="674"/>
      <c r="AM1835" s="674"/>
      <c r="AN1835" s="674"/>
      <c r="AO1835" s="675"/>
    </row>
    <row r="1836" spans="2:41" ht="3.75" hidden="1" customHeight="1">
      <c r="B1836" s="135"/>
      <c r="I1836" s="136"/>
      <c r="J1836" s="135"/>
      <c r="N1836" s="629"/>
      <c r="O1836" s="630"/>
      <c r="P1836" s="630"/>
      <c r="Q1836" s="632"/>
      <c r="R1836" s="639"/>
      <c r="S1836" s="639"/>
      <c r="T1836" s="640"/>
      <c r="U1836" s="676"/>
      <c r="V1836" s="677"/>
      <c r="W1836" s="677"/>
      <c r="X1836" s="677"/>
      <c r="Y1836" s="677"/>
      <c r="Z1836" s="677"/>
      <c r="AA1836" s="677"/>
      <c r="AB1836" s="677"/>
      <c r="AC1836" s="678"/>
      <c r="AD1836" s="638"/>
      <c r="AE1836" s="639"/>
      <c r="AF1836" s="640"/>
      <c r="AG1836" s="676"/>
      <c r="AH1836" s="677"/>
      <c r="AI1836" s="677"/>
      <c r="AJ1836" s="677"/>
      <c r="AK1836" s="677"/>
      <c r="AL1836" s="677"/>
      <c r="AM1836" s="677"/>
      <c r="AN1836" s="677"/>
      <c r="AO1836" s="678"/>
    </row>
    <row r="1837" spans="2:41" ht="3.75" hidden="1" customHeight="1">
      <c r="B1837" s="135"/>
      <c r="I1837" s="136"/>
      <c r="J1837" s="135"/>
      <c r="N1837" s="629"/>
      <c r="O1837" s="630"/>
      <c r="P1837" s="630"/>
      <c r="Q1837" s="632"/>
      <c r="R1837" s="645"/>
      <c r="S1837" s="645"/>
      <c r="T1837" s="646"/>
      <c r="U1837" s="679"/>
      <c r="V1837" s="671"/>
      <c r="W1837" s="671"/>
      <c r="X1837" s="671"/>
      <c r="Y1837" s="671"/>
      <c r="Z1837" s="671"/>
      <c r="AA1837" s="671"/>
      <c r="AB1837" s="671"/>
      <c r="AC1837" s="672"/>
      <c r="AD1837" s="644"/>
      <c r="AE1837" s="645"/>
      <c r="AF1837" s="646"/>
      <c r="AG1837" s="679"/>
      <c r="AH1837" s="671"/>
      <c r="AI1837" s="671"/>
      <c r="AJ1837" s="671"/>
      <c r="AK1837" s="671"/>
      <c r="AL1837" s="671"/>
      <c r="AM1837" s="671"/>
      <c r="AN1837" s="671"/>
      <c r="AO1837" s="672"/>
    </row>
    <row r="1838" spans="2:41" ht="13.35" hidden="1" customHeight="1">
      <c r="B1838" s="135"/>
      <c r="I1838" s="136"/>
      <c r="J1838" s="135"/>
      <c r="N1838" s="629"/>
      <c r="O1838" s="630"/>
      <c r="P1838" s="630"/>
      <c r="Q1838" s="632"/>
      <c r="R1838" s="630" t="s">
        <v>19</v>
      </c>
      <c r="S1838" s="630"/>
      <c r="T1838" s="632"/>
      <c r="U1838" s="673"/>
      <c r="V1838" s="674"/>
      <c r="W1838" s="674"/>
      <c r="X1838" s="674"/>
      <c r="Y1838" s="674"/>
      <c r="Z1838" s="674"/>
      <c r="AA1838" s="674"/>
      <c r="AB1838" s="674"/>
      <c r="AC1838" s="675"/>
      <c r="AD1838" s="629" t="s">
        <v>20</v>
      </c>
      <c r="AE1838" s="630"/>
      <c r="AF1838" s="632"/>
      <c r="AG1838" s="673"/>
      <c r="AH1838" s="674"/>
      <c r="AI1838" s="674"/>
      <c r="AJ1838" s="674"/>
      <c r="AK1838" s="674"/>
      <c r="AL1838" s="674"/>
      <c r="AM1838" s="674"/>
      <c r="AN1838" s="674"/>
      <c r="AO1838" s="675"/>
    </row>
    <row r="1839" spans="2:41" ht="3.75" hidden="1" customHeight="1">
      <c r="B1839" s="135"/>
      <c r="I1839" s="136"/>
      <c r="J1839" s="135"/>
      <c r="N1839" s="638"/>
      <c r="O1839" s="639"/>
      <c r="P1839" s="639"/>
      <c r="Q1839" s="640"/>
      <c r="R1839" s="639"/>
      <c r="S1839" s="639"/>
      <c r="T1839" s="640"/>
      <c r="U1839" s="676"/>
      <c r="V1839" s="677"/>
      <c r="W1839" s="677"/>
      <c r="X1839" s="677"/>
      <c r="Y1839" s="677"/>
      <c r="Z1839" s="677"/>
      <c r="AA1839" s="677"/>
      <c r="AB1839" s="677"/>
      <c r="AC1839" s="678"/>
      <c r="AD1839" s="638"/>
      <c r="AE1839" s="639"/>
      <c r="AF1839" s="640"/>
      <c r="AG1839" s="676"/>
      <c r="AH1839" s="677"/>
      <c r="AI1839" s="677"/>
      <c r="AJ1839" s="677"/>
      <c r="AK1839" s="677"/>
      <c r="AL1839" s="677"/>
      <c r="AM1839" s="677"/>
      <c r="AN1839" s="677"/>
      <c r="AO1839" s="678"/>
    </row>
    <row r="1840" spans="2:41" ht="3.75" hidden="1" customHeight="1">
      <c r="B1840" s="135"/>
      <c r="I1840" s="136"/>
      <c r="J1840" s="135"/>
      <c r="M1840" s="136"/>
      <c r="N1840" s="629"/>
      <c r="O1840" s="630"/>
      <c r="P1840" s="630"/>
      <c r="Q1840" s="632"/>
      <c r="R1840" s="644"/>
      <c r="S1840" s="645"/>
      <c r="T1840" s="645"/>
      <c r="U1840" s="645"/>
      <c r="V1840" s="645"/>
      <c r="W1840" s="645"/>
      <c r="X1840" s="645"/>
      <c r="Y1840" s="645"/>
      <c r="Z1840" s="645"/>
      <c r="AA1840" s="645"/>
      <c r="AB1840" s="645"/>
      <c r="AC1840" s="645"/>
      <c r="AD1840" s="645"/>
      <c r="AE1840" s="645"/>
      <c r="AF1840" s="645"/>
      <c r="AG1840" s="645"/>
      <c r="AH1840" s="645"/>
      <c r="AI1840" s="645"/>
      <c r="AJ1840" s="645"/>
      <c r="AK1840" s="645"/>
      <c r="AL1840" s="645"/>
      <c r="AM1840" s="645"/>
      <c r="AN1840" s="645"/>
      <c r="AO1840" s="646"/>
    </row>
    <row r="1841" spans="2:41" ht="13.35" hidden="1" customHeight="1">
      <c r="B1841" s="135"/>
      <c r="I1841" s="136"/>
      <c r="J1841" s="135"/>
      <c r="M1841" s="136"/>
      <c r="N1841" s="629" t="s">
        <v>111</v>
      </c>
      <c r="O1841" s="630"/>
      <c r="P1841" s="630"/>
      <c r="Q1841" s="632"/>
      <c r="R1841" s="629"/>
      <c r="S1841" s="680"/>
      <c r="T1841" s="681"/>
      <c r="U1841" s="630"/>
      <c r="V1841" s="647"/>
      <c r="W1841" s="630" t="s">
        <v>12</v>
      </c>
      <c r="X1841" s="647"/>
      <c r="Y1841" s="630" t="s">
        <v>11</v>
      </c>
      <c r="Z1841" s="647"/>
      <c r="AA1841" s="630" t="s">
        <v>364</v>
      </c>
      <c r="AB1841" s="630"/>
      <c r="AC1841" s="630"/>
      <c r="AD1841" s="630"/>
      <c r="AE1841" s="630"/>
      <c r="AF1841" s="630"/>
      <c r="AG1841" s="630"/>
      <c r="AH1841" s="630"/>
      <c r="AI1841" s="630"/>
      <c r="AJ1841" s="630"/>
      <c r="AK1841" s="630"/>
      <c r="AL1841" s="630"/>
      <c r="AM1841" s="630"/>
      <c r="AN1841" s="630"/>
      <c r="AO1841" s="632"/>
    </row>
    <row r="1842" spans="2:41" ht="3.75" hidden="1" customHeight="1">
      <c r="B1842" s="135"/>
      <c r="I1842" s="136"/>
      <c r="J1842" s="135"/>
      <c r="M1842" s="136"/>
      <c r="N1842" s="629"/>
      <c r="O1842" s="630"/>
      <c r="P1842" s="630"/>
      <c r="Q1842" s="632"/>
      <c r="R1842" s="629"/>
      <c r="S1842" s="630"/>
      <c r="T1842" s="630"/>
      <c r="U1842" s="630"/>
      <c r="V1842" s="630"/>
      <c r="W1842" s="630"/>
      <c r="X1842" s="630"/>
      <c r="Y1842" s="630"/>
      <c r="Z1842" s="630"/>
      <c r="AA1842" s="630"/>
      <c r="AB1842" s="630"/>
      <c r="AC1842" s="630"/>
      <c r="AD1842" s="630"/>
      <c r="AE1842" s="630"/>
      <c r="AF1842" s="630"/>
      <c r="AG1842" s="630"/>
      <c r="AH1842" s="630"/>
      <c r="AI1842" s="630"/>
      <c r="AJ1842" s="630"/>
      <c r="AK1842" s="630"/>
      <c r="AL1842" s="630"/>
      <c r="AM1842" s="630"/>
      <c r="AN1842" s="630"/>
      <c r="AO1842" s="632"/>
    </row>
    <row r="1843" spans="2:41" ht="3.75" hidden="1" customHeight="1">
      <c r="B1843" s="135"/>
      <c r="I1843" s="136"/>
      <c r="J1843" s="135"/>
      <c r="M1843" s="136"/>
      <c r="N1843" s="644"/>
      <c r="O1843" s="645"/>
      <c r="P1843" s="645"/>
      <c r="Q1843" s="645"/>
      <c r="R1843" s="713"/>
      <c r="S1843" s="716"/>
      <c r="T1843" s="645"/>
      <c r="U1843" s="698"/>
      <c r="V1843" s="644"/>
      <c r="W1843" s="645"/>
      <c r="X1843" s="645"/>
      <c r="Y1843" s="645"/>
      <c r="Z1843" s="645"/>
      <c r="AA1843" s="645"/>
      <c r="AB1843" s="645"/>
      <c r="AC1843" s="645"/>
      <c r="AD1843" s="645"/>
      <c r="AE1843" s="645"/>
      <c r="AF1843" s="645"/>
      <c r="AG1843" s="645"/>
      <c r="AH1843" s="649"/>
      <c r="AI1843" s="649"/>
      <c r="AJ1843" s="645"/>
      <c r="AK1843" s="651"/>
      <c r="AL1843" s="645"/>
      <c r="AM1843" s="645"/>
      <c r="AN1843" s="645"/>
      <c r="AO1843" s="646"/>
    </row>
    <row r="1844" spans="2:41" ht="13.35" hidden="1" customHeight="1">
      <c r="B1844" s="135"/>
      <c r="I1844" s="136"/>
      <c r="J1844" s="135"/>
      <c r="M1844" s="136"/>
      <c r="N1844" s="629" t="s">
        <v>30</v>
      </c>
      <c r="O1844" s="630"/>
      <c r="P1844" s="630"/>
      <c r="Q1844" s="630"/>
      <c r="R1844" s="714"/>
      <c r="S1844" s="717"/>
      <c r="T1844" s="630" t="s">
        <v>388</v>
      </c>
      <c r="U1844" s="701"/>
      <c r="V1844" s="629" t="s">
        <v>112</v>
      </c>
      <c r="W1844" s="630"/>
      <c r="X1844" s="630"/>
      <c r="Y1844" s="630"/>
      <c r="Z1844" s="630"/>
      <c r="AA1844" s="630"/>
      <c r="AB1844" s="630"/>
      <c r="AC1844" s="630"/>
      <c r="AD1844" s="630"/>
      <c r="AE1844" s="630"/>
      <c r="AF1844" s="630"/>
      <c r="AG1844" s="630"/>
      <c r="AH1844" s="636"/>
      <c r="AI1844" s="636"/>
      <c r="AJ1844" s="630"/>
      <c r="AK1844" s="654"/>
      <c r="AL1844" s="630"/>
      <c r="AM1844" s="630"/>
      <c r="AN1844" s="630"/>
      <c r="AO1844" s="632"/>
    </row>
    <row r="1845" spans="2:41" ht="3.75" hidden="1" customHeight="1">
      <c r="B1845" s="135"/>
      <c r="I1845" s="136"/>
      <c r="J1845" s="135"/>
      <c r="M1845" s="136"/>
      <c r="N1845" s="629"/>
      <c r="O1845" s="630"/>
      <c r="P1845" s="630"/>
      <c r="Q1845" s="630"/>
      <c r="R1845" s="715"/>
      <c r="S1845" s="718"/>
      <c r="T1845" s="639"/>
      <c r="U1845" s="704"/>
      <c r="V1845" s="638"/>
      <c r="W1845" s="639"/>
      <c r="X1845" s="639"/>
      <c r="Y1845" s="639"/>
      <c r="Z1845" s="639"/>
      <c r="AA1845" s="639"/>
      <c r="AB1845" s="639"/>
      <c r="AC1845" s="639"/>
      <c r="AD1845" s="639"/>
      <c r="AE1845" s="639"/>
      <c r="AF1845" s="639"/>
      <c r="AG1845" s="639"/>
      <c r="AH1845" s="642"/>
      <c r="AI1845" s="642"/>
      <c r="AJ1845" s="639"/>
      <c r="AK1845" s="657"/>
      <c r="AL1845" s="639"/>
      <c r="AM1845" s="639"/>
      <c r="AN1845" s="639"/>
      <c r="AO1845" s="640"/>
    </row>
    <row r="1846" spans="2:41" ht="3.75" hidden="1" customHeight="1">
      <c r="B1846" s="135"/>
      <c r="I1846" s="136"/>
      <c r="J1846" s="135"/>
      <c r="M1846" s="136"/>
      <c r="N1846" s="644"/>
      <c r="O1846" s="645"/>
      <c r="P1846" s="645"/>
      <c r="Q1846" s="646"/>
      <c r="R1846" s="670"/>
      <c r="S1846" s="671"/>
      <c r="T1846" s="671"/>
      <c r="U1846" s="672"/>
      <c r="V1846" s="673"/>
      <c r="W1846" s="675"/>
      <c r="X1846" s="679"/>
      <c r="Y1846" s="671"/>
      <c r="Z1846" s="671"/>
      <c r="AA1846" s="672"/>
      <c r="AB1846" s="630"/>
      <c r="AC1846" s="630"/>
      <c r="AD1846" s="630"/>
      <c r="AE1846" s="630"/>
      <c r="AF1846" s="630"/>
      <c r="AG1846" s="630"/>
      <c r="AH1846" s="630"/>
      <c r="AI1846" s="645"/>
      <c r="AJ1846" s="630"/>
      <c r="AK1846" s="630"/>
      <c r="AL1846" s="630"/>
      <c r="AM1846" s="630"/>
      <c r="AN1846" s="630"/>
      <c r="AO1846" s="632"/>
    </row>
    <row r="1847" spans="2:41" ht="13.35" hidden="1" customHeight="1">
      <c r="B1847" s="135"/>
      <c r="I1847" s="136"/>
      <c r="J1847" s="135"/>
      <c r="M1847" s="136"/>
      <c r="N1847" s="629" t="s">
        <v>114</v>
      </c>
      <c r="O1847" s="630"/>
      <c r="P1847" s="630"/>
      <c r="Q1847" s="632"/>
      <c r="R1847" s="673"/>
      <c r="S1847" s="674"/>
      <c r="T1847" s="674"/>
      <c r="U1847" s="675"/>
      <c r="V1847" s="673"/>
      <c r="W1847" s="675"/>
      <c r="X1847" s="673"/>
      <c r="Y1847" s="674"/>
      <c r="Z1847" s="674"/>
      <c r="AA1847" s="675"/>
      <c r="AB1847" s="668" t="s">
        <v>171</v>
      </c>
      <c r="AC1847" s="630"/>
      <c r="AD1847" s="630"/>
      <c r="AE1847" s="630"/>
      <c r="AF1847" s="630"/>
      <c r="AG1847" s="630"/>
      <c r="AH1847" s="630"/>
      <c r="AI1847" s="630"/>
      <c r="AJ1847" s="630"/>
      <c r="AK1847" s="630"/>
      <c r="AL1847" s="630"/>
      <c r="AM1847" s="630"/>
      <c r="AN1847" s="630"/>
      <c r="AO1847" s="632"/>
    </row>
    <row r="1848" spans="2:41" ht="3.75" hidden="1" customHeight="1">
      <c r="B1848" s="135"/>
      <c r="I1848" s="136"/>
      <c r="J1848" s="135"/>
      <c r="M1848" s="136"/>
      <c r="N1848" s="629"/>
      <c r="O1848" s="630"/>
      <c r="P1848" s="630"/>
      <c r="Q1848" s="632"/>
      <c r="R1848" s="676"/>
      <c r="S1848" s="677"/>
      <c r="T1848" s="677"/>
      <c r="U1848" s="678"/>
      <c r="V1848" s="676"/>
      <c r="W1848" s="678"/>
      <c r="X1848" s="676"/>
      <c r="Y1848" s="677"/>
      <c r="Z1848" s="677"/>
      <c r="AA1848" s="678"/>
      <c r="AB1848" s="639"/>
      <c r="AC1848" s="639"/>
      <c r="AD1848" s="639"/>
      <c r="AE1848" s="639"/>
      <c r="AF1848" s="639"/>
      <c r="AG1848" s="639"/>
      <c r="AH1848" s="639"/>
      <c r="AI1848" s="639"/>
      <c r="AJ1848" s="639"/>
      <c r="AK1848" s="639"/>
      <c r="AL1848" s="639"/>
      <c r="AM1848" s="639"/>
      <c r="AN1848" s="639"/>
      <c r="AO1848" s="640"/>
    </row>
    <row r="1849" spans="2:41" ht="3.75" hidden="1" customHeight="1">
      <c r="B1849" s="135"/>
      <c r="I1849" s="136"/>
      <c r="J1849" s="135"/>
      <c r="M1849" s="136"/>
      <c r="N1849" s="644"/>
      <c r="O1849" s="645"/>
      <c r="P1849" s="645"/>
      <c r="Q1849" s="645"/>
      <c r="R1849" s="644"/>
      <c r="S1849" s="645"/>
      <c r="T1849" s="645"/>
      <c r="U1849" s="645"/>
      <c r="V1849" s="645"/>
      <c r="W1849" s="645"/>
      <c r="X1849" s="645"/>
      <c r="Y1849" s="645"/>
      <c r="Z1849" s="645"/>
      <c r="AA1849" s="646"/>
      <c r="AB1849" s="644"/>
      <c r="AC1849" s="630"/>
      <c r="AD1849" s="630"/>
      <c r="AE1849" s="630"/>
      <c r="AF1849" s="630"/>
      <c r="AG1849" s="630"/>
      <c r="AH1849" s="630"/>
      <c r="AI1849" s="632"/>
      <c r="AJ1849" s="644"/>
      <c r="AK1849" s="645"/>
      <c r="AL1849" s="645"/>
      <c r="AM1849" s="645"/>
      <c r="AN1849" s="645"/>
      <c r="AO1849" s="646"/>
    </row>
    <row r="1850" spans="2:41" ht="13.35" hidden="1" customHeight="1">
      <c r="B1850" s="135"/>
      <c r="I1850" s="136"/>
      <c r="J1850" s="135"/>
      <c r="M1850" s="136"/>
      <c r="N1850" s="629" t="s">
        <v>115</v>
      </c>
      <c r="O1850" s="630"/>
      <c r="P1850" s="630"/>
      <c r="Q1850" s="630"/>
      <c r="R1850" s="629"/>
      <c r="S1850" s="680"/>
      <c r="T1850" s="681"/>
      <c r="U1850" s="630"/>
      <c r="V1850" s="647"/>
      <c r="W1850" s="630" t="s">
        <v>12</v>
      </c>
      <c r="X1850" s="647"/>
      <c r="Y1850" s="630" t="s">
        <v>11</v>
      </c>
      <c r="Z1850" s="647"/>
      <c r="AA1850" s="630" t="s">
        <v>364</v>
      </c>
      <c r="AB1850" s="629" t="s">
        <v>170</v>
      </c>
      <c r="AC1850" s="630"/>
      <c r="AD1850" s="630"/>
      <c r="AE1850" s="630"/>
      <c r="AF1850" s="630"/>
      <c r="AG1850" s="630"/>
      <c r="AH1850" s="630"/>
      <c r="AI1850" s="632"/>
      <c r="AJ1850" s="629"/>
      <c r="AK1850" s="680"/>
      <c r="AL1850" s="682"/>
      <c r="AM1850" s="682"/>
      <c r="AN1850" s="682"/>
      <c r="AO1850" s="681"/>
    </row>
    <row r="1851" spans="2:41" ht="3.75" hidden="1" customHeight="1">
      <c r="B1851" s="135"/>
      <c r="I1851" s="136"/>
      <c r="J1851" s="135"/>
      <c r="M1851" s="136"/>
      <c r="N1851" s="629"/>
      <c r="O1851" s="630"/>
      <c r="P1851" s="630"/>
      <c r="Q1851" s="630"/>
      <c r="R1851" s="638"/>
      <c r="S1851" s="639"/>
      <c r="T1851" s="639"/>
      <c r="U1851" s="639"/>
      <c r="V1851" s="639"/>
      <c r="W1851" s="639"/>
      <c r="X1851" s="639"/>
      <c r="Y1851" s="639"/>
      <c r="Z1851" s="639"/>
      <c r="AA1851" s="640"/>
      <c r="AB1851" s="638"/>
      <c r="AC1851" s="639"/>
      <c r="AD1851" s="639"/>
      <c r="AE1851" s="639"/>
      <c r="AF1851" s="639"/>
      <c r="AG1851" s="639"/>
      <c r="AH1851" s="639"/>
      <c r="AI1851" s="640"/>
      <c r="AJ1851" s="638"/>
      <c r="AK1851" s="639"/>
      <c r="AL1851" s="639"/>
      <c r="AM1851" s="639"/>
      <c r="AN1851" s="639"/>
      <c r="AO1851" s="640"/>
    </row>
    <row r="1852" spans="2:41" ht="3.75" customHeight="1">
      <c r="B1852" s="135"/>
      <c r="I1852" s="136"/>
      <c r="J1852" s="135"/>
      <c r="M1852" s="136"/>
      <c r="N1852" s="130"/>
      <c r="O1852" s="131"/>
      <c r="P1852" s="131"/>
      <c r="Q1852" s="132"/>
      <c r="R1852" s="683" t="str" cm="1">
        <f t="array" ref="R1852">IF(新_変更_3!AL743&lt;&gt;"",AND(新_変更_3!J742:AB748=新_変更_3!AL742:BD748),"")</f>
        <v/>
      </c>
      <c r="S1852" s="684"/>
      <c r="T1852" s="684"/>
      <c r="U1852" s="684"/>
      <c r="V1852" s="684"/>
      <c r="W1852" s="684"/>
      <c r="X1852" s="684"/>
      <c r="Y1852" s="684"/>
      <c r="Z1852" s="684"/>
      <c r="AA1852" s="684"/>
      <c r="AB1852" s="684"/>
      <c r="AC1852" s="684"/>
      <c r="AD1852" s="684"/>
      <c r="AE1852" s="684"/>
      <c r="AF1852" s="684"/>
      <c r="AG1852" s="684"/>
      <c r="AH1852" s="684"/>
      <c r="AI1852" s="684"/>
      <c r="AJ1852" s="684"/>
      <c r="AK1852" s="684"/>
      <c r="AL1852" s="684"/>
      <c r="AM1852" s="684"/>
      <c r="AN1852" s="684"/>
      <c r="AO1852" s="685"/>
    </row>
    <row r="1853" spans="2:41" ht="13.35" customHeight="1">
      <c r="B1853" s="135"/>
      <c r="I1853" s="136"/>
      <c r="J1853" s="135"/>
      <c r="M1853" s="136"/>
      <c r="N1853" s="135" t="s">
        <v>32</v>
      </c>
      <c r="Q1853" s="136"/>
      <c r="R1853" s="686"/>
      <c r="S1853" s="687"/>
      <c r="T1853" s="687"/>
      <c r="U1853" s="687"/>
      <c r="V1853" s="687"/>
      <c r="W1853" s="687"/>
      <c r="X1853" s="687"/>
      <c r="Y1853" s="687"/>
      <c r="Z1853" s="687"/>
      <c r="AA1853" s="687"/>
      <c r="AB1853" s="687"/>
      <c r="AC1853" s="687"/>
      <c r="AD1853" s="687"/>
      <c r="AE1853" s="687"/>
      <c r="AF1853" s="687"/>
      <c r="AG1853" s="687"/>
      <c r="AH1853" s="687"/>
      <c r="AI1853" s="687"/>
      <c r="AJ1853" s="687"/>
      <c r="AK1853" s="687"/>
      <c r="AL1853" s="687"/>
      <c r="AM1853" s="687"/>
      <c r="AN1853" s="687"/>
      <c r="AO1853" s="688"/>
    </row>
    <row r="1854" spans="2:41" ht="3.75" customHeight="1">
      <c r="B1854" s="135"/>
      <c r="I1854" s="136"/>
      <c r="J1854" s="135"/>
      <c r="M1854" s="136"/>
      <c r="N1854" s="140"/>
      <c r="O1854" s="141"/>
      <c r="P1854" s="141"/>
      <c r="Q1854" s="142"/>
      <c r="R1854" s="689"/>
      <c r="S1854" s="690"/>
      <c r="T1854" s="690"/>
      <c r="U1854" s="690"/>
      <c r="V1854" s="690"/>
      <c r="W1854" s="690"/>
      <c r="X1854" s="690"/>
      <c r="Y1854" s="690"/>
      <c r="Z1854" s="690"/>
      <c r="AA1854" s="690"/>
      <c r="AB1854" s="690"/>
      <c r="AC1854" s="690"/>
      <c r="AD1854" s="690"/>
      <c r="AE1854" s="690"/>
      <c r="AF1854" s="690"/>
      <c r="AG1854" s="690"/>
      <c r="AH1854" s="690"/>
      <c r="AI1854" s="690"/>
      <c r="AJ1854" s="690"/>
      <c r="AK1854" s="690"/>
      <c r="AL1854" s="690"/>
      <c r="AM1854" s="690"/>
      <c r="AN1854" s="690"/>
      <c r="AO1854" s="691"/>
    </row>
    <row r="1855" spans="2:41" ht="3.75" customHeight="1">
      <c r="B1855" s="135"/>
      <c r="I1855" s="136"/>
      <c r="J1855" s="130"/>
      <c r="K1855" s="131"/>
      <c r="L1855" s="131"/>
      <c r="M1855" s="132"/>
      <c r="N1855" s="130"/>
      <c r="O1855" s="131"/>
      <c r="P1855" s="131"/>
      <c r="Q1855" s="132"/>
      <c r="R1855" s="130"/>
      <c r="S1855" s="131"/>
      <c r="T1855" s="131"/>
      <c r="U1855" s="131"/>
      <c r="V1855" s="131"/>
      <c r="W1855" s="131"/>
      <c r="X1855" s="131"/>
      <c r="Y1855" s="131"/>
      <c r="Z1855" s="131"/>
      <c r="AA1855" s="132"/>
      <c r="AB1855" s="130"/>
      <c r="AC1855" s="131"/>
      <c r="AD1855" s="131"/>
      <c r="AE1855" s="132"/>
      <c r="AF1855" s="131"/>
      <c r="AG1855" s="131"/>
      <c r="AH1855" s="131"/>
      <c r="AI1855" s="131"/>
      <c r="AJ1855" s="131"/>
      <c r="AK1855" s="131"/>
      <c r="AL1855" s="131"/>
      <c r="AM1855" s="131"/>
      <c r="AN1855" s="131"/>
      <c r="AO1855" s="132"/>
    </row>
    <row r="1856" spans="2:41" ht="13.35" customHeight="1">
      <c r="B1856" s="135"/>
      <c r="I1856" s="136"/>
      <c r="J1856" s="135" t="s">
        <v>4036</v>
      </c>
      <c r="M1856" s="136"/>
      <c r="N1856" s="135" t="s">
        <v>27</v>
      </c>
      <c r="Q1856" s="136"/>
      <c r="R1856" s="135"/>
      <c r="S1856" s="692"/>
      <c r="T1856" s="693"/>
      <c r="U1856" s="693"/>
      <c r="V1856" s="693"/>
      <c r="W1856" s="693"/>
      <c r="X1856" s="693"/>
      <c r="Y1856" s="693"/>
      <c r="Z1856" s="693"/>
      <c r="AA1856" s="694"/>
      <c r="AB1856" s="135" t="s">
        <v>28</v>
      </c>
      <c r="AE1856" s="136"/>
      <c r="AF1856" s="135"/>
      <c r="AG1856" s="695"/>
      <c r="AH1856" s="693"/>
      <c r="AI1856" s="693"/>
      <c r="AJ1856" s="693"/>
      <c r="AK1856" s="693"/>
      <c r="AL1856" s="693"/>
      <c r="AM1856" s="693"/>
      <c r="AN1856" s="693"/>
      <c r="AO1856" s="694"/>
    </row>
    <row r="1857" spans="2:41" ht="3.75" customHeight="1">
      <c r="B1857" s="135"/>
      <c r="I1857" s="136"/>
      <c r="J1857" s="135"/>
      <c r="M1857" s="136"/>
      <c r="N1857" s="140"/>
      <c r="O1857" s="141"/>
      <c r="P1857" s="141"/>
      <c r="Q1857" s="142"/>
      <c r="R1857" s="140"/>
      <c r="S1857" s="141"/>
      <c r="T1857" s="141"/>
      <c r="U1857" s="141"/>
      <c r="V1857" s="141"/>
      <c r="W1857" s="141"/>
      <c r="X1857" s="141"/>
      <c r="Y1857" s="141"/>
      <c r="Z1857" s="141"/>
      <c r="AA1857" s="142"/>
      <c r="AB1857" s="140"/>
      <c r="AC1857" s="141"/>
      <c r="AD1857" s="141"/>
      <c r="AE1857" s="142"/>
      <c r="AF1857" s="141"/>
      <c r="AG1857" s="141"/>
      <c r="AH1857" s="141"/>
      <c r="AI1857" s="141"/>
      <c r="AJ1857" s="141"/>
      <c r="AK1857" s="141"/>
      <c r="AL1857" s="141"/>
      <c r="AM1857" s="141"/>
      <c r="AN1857" s="141"/>
      <c r="AO1857" s="142"/>
    </row>
    <row r="1858" spans="2:41" ht="3.75" customHeight="1">
      <c r="B1858" s="135"/>
      <c r="I1858" s="136"/>
      <c r="J1858" s="135"/>
      <c r="M1858" s="136"/>
      <c r="N1858" s="130"/>
      <c r="O1858" s="131"/>
      <c r="P1858" s="131"/>
      <c r="Q1858" s="132"/>
      <c r="R1858" s="130"/>
      <c r="S1858" s="131"/>
      <c r="T1858" s="131"/>
      <c r="U1858" s="131"/>
      <c r="V1858" s="131"/>
      <c r="W1858" s="131"/>
      <c r="X1858" s="131"/>
      <c r="Y1858" s="131"/>
      <c r="Z1858" s="131"/>
      <c r="AA1858" s="132"/>
      <c r="AB1858" s="130"/>
      <c r="AC1858" s="131"/>
      <c r="AD1858" s="131"/>
      <c r="AE1858" s="132"/>
      <c r="AF1858" s="130"/>
      <c r="AG1858" s="131"/>
      <c r="AH1858" s="131"/>
      <c r="AI1858" s="131"/>
      <c r="AJ1858" s="131"/>
      <c r="AK1858" s="131"/>
      <c r="AL1858" s="131"/>
      <c r="AM1858" s="131"/>
      <c r="AN1858" s="131"/>
      <c r="AO1858" s="132"/>
    </row>
    <row r="1859" spans="2:41" ht="13.35" customHeight="1">
      <c r="B1859" s="135"/>
      <c r="I1859" s="136"/>
      <c r="J1859" s="135"/>
      <c r="M1859" s="136"/>
      <c r="N1859" s="135" t="s">
        <v>3990</v>
      </c>
      <c r="Q1859" s="136"/>
      <c r="R1859" s="135"/>
      <c r="S1859" s="696"/>
      <c r="T1859" s="694"/>
      <c r="V1859" s="146"/>
      <c r="W1859" s="124" t="s">
        <v>12</v>
      </c>
      <c r="X1859" s="146"/>
      <c r="Y1859" s="124" t="s">
        <v>11</v>
      </c>
      <c r="Z1859" s="146"/>
      <c r="AA1859" s="136" t="s">
        <v>364</v>
      </c>
      <c r="AB1859" s="135" t="s">
        <v>66</v>
      </c>
      <c r="AE1859" s="136"/>
      <c r="AF1859" s="135"/>
      <c r="AG1859" s="696"/>
      <c r="AH1859" s="694"/>
      <c r="AJ1859" s="146"/>
      <c r="AK1859" s="124" t="s">
        <v>12</v>
      </c>
      <c r="AL1859" s="146"/>
      <c r="AM1859" s="124" t="s">
        <v>11</v>
      </c>
      <c r="AN1859" s="146"/>
      <c r="AO1859" s="136" t="s">
        <v>364</v>
      </c>
    </row>
    <row r="1860" spans="2:41" ht="3.75" customHeight="1">
      <c r="B1860" s="135"/>
      <c r="I1860" s="136"/>
      <c r="J1860" s="135"/>
      <c r="M1860" s="136"/>
      <c r="N1860" s="140"/>
      <c r="O1860" s="141"/>
      <c r="P1860" s="141"/>
      <c r="Q1860" s="142"/>
      <c r="R1860" s="140"/>
      <c r="S1860" s="141"/>
      <c r="T1860" s="141"/>
      <c r="U1860" s="141"/>
      <c r="V1860" s="141"/>
      <c r="W1860" s="141"/>
      <c r="X1860" s="141"/>
      <c r="Y1860" s="141"/>
      <c r="Z1860" s="141"/>
      <c r="AA1860" s="142"/>
      <c r="AB1860" s="140"/>
      <c r="AC1860" s="141"/>
      <c r="AD1860" s="141"/>
      <c r="AE1860" s="142"/>
      <c r="AF1860" s="140"/>
      <c r="AG1860" s="141"/>
      <c r="AH1860" s="141"/>
      <c r="AI1860" s="141"/>
      <c r="AJ1860" s="141"/>
      <c r="AK1860" s="141"/>
      <c r="AL1860" s="141"/>
      <c r="AM1860" s="141"/>
      <c r="AN1860" s="141"/>
      <c r="AO1860" s="142"/>
    </row>
    <row r="1861" spans="2:41" ht="3.75" customHeight="1">
      <c r="B1861" s="135"/>
      <c r="I1861" s="136"/>
      <c r="J1861" s="135"/>
      <c r="M1861" s="136"/>
      <c r="N1861" s="130"/>
      <c r="O1861" s="131"/>
      <c r="P1861" s="131"/>
      <c r="Q1861" s="132"/>
      <c r="R1861" s="697">
        <f>新_変更_3!J758</f>
        <v>0</v>
      </c>
      <c r="S1861" s="684"/>
      <c r="T1861" s="684"/>
      <c r="U1861" s="684"/>
      <c r="V1861" s="684"/>
      <c r="W1861" s="684"/>
      <c r="X1861" s="684"/>
      <c r="Y1861" s="684"/>
      <c r="Z1861" s="684"/>
      <c r="AA1861" s="684"/>
      <c r="AB1861" s="684"/>
      <c r="AC1861" s="684"/>
      <c r="AD1861" s="684"/>
      <c r="AE1861" s="684"/>
      <c r="AF1861" s="684"/>
      <c r="AG1861" s="684"/>
      <c r="AH1861" s="684"/>
      <c r="AI1861" s="684"/>
      <c r="AJ1861" s="685"/>
      <c r="AK1861" s="131"/>
      <c r="AL1861" s="131"/>
      <c r="AM1861" s="131"/>
      <c r="AN1861" s="131"/>
      <c r="AO1861" s="132"/>
    </row>
    <row r="1862" spans="2:41" ht="13.35" customHeight="1">
      <c r="B1862" s="135"/>
      <c r="I1862" s="136"/>
      <c r="J1862" s="135"/>
      <c r="M1862" s="136"/>
      <c r="N1862" s="135" t="s">
        <v>8</v>
      </c>
      <c r="Q1862" s="136"/>
      <c r="R1862" s="686"/>
      <c r="S1862" s="687"/>
      <c r="T1862" s="687"/>
      <c r="U1862" s="687"/>
      <c r="V1862" s="687"/>
      <c r="W1862" s="687"/>
      <c r="X1862" s="687"/>
      <c r="Y1862" s="687"/>
      <c r="Z1862" s="687"/>
      <c r="AA1862" s="687"/>
      <c r="AB1862" s="687"/>
      <c r="AC1862" s="687"/>
      <c r="AD1862" s="687"/>
      <c r="AE1862" s="687"/>
      <c r="AF1862" s="687"/>
      <c r="AG1862" s="687"/>
      <c r="AH1862" s="687"/>
      <c r="AI1862" s="687"/>
      <c r="AJ1862" s="688"/>
      <c r="AL1862" s="147" t="s">
        <v>13</v>
      </c>
      <c r="AM1862" s="124" t="s">
        <v>29</v>
      </c>
      <c r="AO1862" s="136"/>
    </row>
    <row r="1863" spans="2:41" ht="3.75" customHeight="1">
      <c r="B1863" s="135"/>
      <c r="I1863" s="136"/>
      <c r="J1863" s="135"/>
      <c r="M1863" s="136"/>
      <c r="N1863" s="140"/>
      <c r="O1863" s="141"/>
      <c r="P1863" s="141"/>
      <c r="Q1863" s="142"/>
      <c r="R1863" s="689"/>
      <c r="S1863" s="690"/>
      <c r="T1863" s="690"/>
      <c r="U1863" s="690"/>
      <c r="V1863" s="690"/>
      <c r="W1863" s="690"/>
      <c r="X1863" s="690"/>
      <c r="Y1863" s="690"/>
      <c r="Z1863" s="690"/>
      <c r="AA1863" s="690"/>
      <c r="AB1863" s="690"/>
      <c r="AC1863" s="690"/>
      <c r="AD1863" s="690"/>
      <c r="AE1863" s="690"/>
      <c r="AF1863" s="690"/>
      <c r="AG1863" s="690"/>
      <c r="AH1863" s="690"/>
      <c r="AI1863" s="690"/>
      <c r="AJ1863" s="691"/>
      <c r="AK1863" s="141"/>
      <c r="AL1863" s="141"/>
      <c r="AM1863" s="141"/>
      <c r="AN1863" s="141"/>
      <c r="AO1863" s="142"/>
    </row>
    <row r="1864" spans="2:41" ht="3.75" hidden="1" customHeight="1">
      <c r="B1864" s="135"/>
      <c r="I1864" s="136"/>
      <c r="J1864" s="135"/>
      <c r="M1864" s="136"/>
      <c r="N1864" s="644"/>
      <c r="O1864" s="645"/>
      <c r="P1864" s="645"/>
      <c r="Q1864" s="646"/>
      <c r="R1864" s="679"/>
      <c r="S1864" s="671"/>
      <c r="T1864" s="671"/>
      <c r="U1864" s="671"/>
      <c r="V1864" s="671"/>
      <c r="W1864" s="671"/>
      <c r="X1864" s="671"/>
      <c r="Y1864" s="671"/>
      <c r="Z1864" s="671"/>
      <c r="AA1864" s="671"/>
      <c r="AB1864" s="671"/>
      <c r="AC1864" s="671"/>
      <c r="AD1864" s="671"/>
      <c r="AE1864" s="671"/>
      <c r="AF1864" s="671"/>
      <c r="AG1864" s="671"/>
      <c r="AH1864" s="671"/>
      <c r="AI1864" s="671"/>
      <c r="AJ1864" s="671"/>
      <c r="AK1864" s="671"/>
      <c r="AL1864" s="671"/>
      <c r="AM1864" s="671"/>
      <c r="AN1864" s="671"/>
      <c r="AO1864" s="672"/>
    </row>
    <row r="1865" spans="2:41" ht="13.35" hidden="1" customHeight="1">
      <c r="B1865" s="135"/>
      <c r="I1865" s="136"/>
      <c r="J1865" s="135"/>
      <c r="M1865" s="136"/>
      <c r="N1865" s="629" t="s">
        <v>61</v>
      </c>
      <c r="O1865" s="630"/>
      <c r="P1865" s="630"/>
      <c r="Q1865" s="632"/>
      <c r="R1865" s="673"/>
      <c r="S1865" s="674"/>
      <c r="T1865" s="674"/>
      <c r="U1865" s="674"/>
      <c r="V1865" s="674"/>
      <c r="W1865" s="674"/>
      <c r="X1865" s="674"/>
      <c r="Y1865" s="674"/>
      <c r="Z1865" s="674"/>
      <c r="AA1865" s="674"/>
      <c r="AB1865" s="674"/>
      <c r="AC1865" s="674"/>
      <c r="AD1865" s="674"/>
      <c r="AE1865" s="674"/>
      <c r="AF1865" s="674"/>
      <c r="AG1865" s="674"/>
      <c r="AH1865" s="674"/>
      <c r="AI1865" s="674"/>
      <c r="AJ1865" s="674"/>
      <c r="AK1865" s="674"/>
      <c r="AL1865" s="674"/>
      <c r="AM1865" s="674"/>
      <c r="AN1865" s="674"/>
      <c r="AO1865" s="675"/>
    </row>
    <row r="1866" spans="2:41" ht="3.75" hidden="1" customHeight="1">
      <c r="B1866" s="135"/>
      <c r="I1866" s="136"/>
      <c r="J1866" s="135"/>
      <c r="M1866" s="136"/>
      <c r="N1866" s="629"/>
      <c r="O1866" s="630"/>
      <c r="P1866" s="630"/>
      <c r="Q1866" s="632"/>
      <c r="R1866" s="676"/>
      <c r="S1866" s="677"/>
      <c r="T1866" s="677"/>
      <c r="U1866" s="677"/>
      <c r="V1866" s="677"/>
      <c r="W1866" s="677"/>
      <c r="X1866" s="677"/>
      <c r="Y1866" s="677"/>
      <c r="Z1866" s="677"/>
      <c r="AA1866" s="677"/>
      <c r="AB1866" s="677"/>
      <c r="AC1866" s="677"/>
      <c r="AD1866" s="677"/>
      <c r="AE1866" s="677"/>
      <c r="AF1866" s="677"/>
      <c r="AG1866" s="677"/>
      <c r="AH1866" s="677"/>
      <c r="AI1866" s="677"/>
      <c r="AJ1866" s="677"/>
      <c r="AK1866" s="677"/>
      <c r="AL1866" s="677"/>
      <c r="AM1866" s="677"/>
      <c r="AN1866" s="677"/>
      <c r="AO1866" s="678"/>
    </row>
    <row r="1867" spans="2:41" ht="3.75" hidden="1" customHeight="1">
      <c r="B1867" s="135"/>
      <c r="I1867" s="136"/>
      <c r="J1867" s="135"/>
      <c r="N1867" s="644"/>
      <c r="O1867" s="645"/>
      <c r="P1867" s="645"/>
      <c r="Q1867" s="646"/>
      <c r="R1867" s="630"/>
      <c r="S1867" s="630"/>
      <c r="T1867" s="630"/>
      <c r="U1867" s="698"/>
      <c r="V1867" s="699"/>
      <c r="W1867" s="699"/>
      <c r="X1867" s="700"/>
      <c r="Y1867" s="645"/>
      <c r="Z1867" s="707"/>
      <c r="AA1867" s="699"/>
      <c r="AB1867" s="699"/>
      <c r="AC1867" s="708"/>
      <c r="AD1867" s="630"/>
      <c r="AE1867" s="630"/>
      <c r="AF1867" s="630"/>
      <c r="AG1867" s="679"/>
      <c r="AH1867" s="671"/>
      <c r="AI1867" s="671"/>
      <c r="AJ1867" s="671"/>
      <c r="AK1867" s="671"/>
      <c r="AL1867" s="671"/>
      <c r="AM1867" s="671"/>
      <c r="AN1867" s="671"/>
      <c r="AO1867" s="672"/>
    </row>
    <row r="1868" spans="2:41" ht="13.35" hidden="1" customHeight="1">
      <c r="B1868" s="135"/>
      <c r="I1868" s="136"/>
      <c r="J1868" s="135"/>
      <c r="N1868" s="629"/>
      <c r="O1868" s="630"/>
      <c r="P1868" s="630"/>
      <c r="Q1868" s="632"/>
      <c r="R1868" s="630" t="s">
        <v>15</v>
      </c>
      <c r="S1868" s="630"/>
      <c r="T1868" s="630"/>
      <c r="U1868" s="701"/>
      <c r="V1868" s="702"/>
      <c r="W1868" s="702"/>
      <c r="X1868" s="703"/>
      <c r="Y1868" s="662" t="s">
        <v>359</v>
      </c>
      <c r="Z1868" s="709"/>
      <c r="AA1868" s="702"/>
      <c r="AB1868" s="702"/>
      <c r="AC1868" s="710"/>
      <c r="AD1868" s="630" t="s">
        <v>56</v>
      </c>
      <c r="AE1868" s="630"/>
      <c r="AF1868" s="630"/>
      <c r="AG1868" s="673"/>
      <c r="AH1868" s="674"/>
      <c r="AI1868" s="674"/>
      <c r="AJ1868" s="674"/>
      <c r="AK1868" s="674"/>
      <c r="AL1868" s="674"/>
      <c r="AM1868" s="674"/>
      <c r="AN1868" s="674"/>
      <c r="AO1868" s="675"/>
    </row>
    <row r="1869" spans="2:41" ht="3.75" hidden="1" customHeight="1">
      <c r="B1869" s="135"/>
      <c r="I1869" s="136"/>
      <c r="J1869" s="135"/>
      <c r="N1869" s="629"/>
      <c r="O1869" s="630"/>
      <c r="P1869" s="630"/>
      <c r="Q1869" s="632"/>
      <c r="R1869" s="639"/>
      <c r="S1869" s="639"/>
      <c r="T1869" s="639"/>
      <c r="U1869" s="704"/>
      <c r="V1869" s="705"/>
      <c r="W1869" s="705"/>
      <c r="X1869" s="706"/>
      <c r="Y1869" s="639"/>
      <c r="Z1869" s="711"/>
      <c r="AA1869" s="705"/>
      <c r="AB1869" s="705"/>
      <c r="AC1869" s="712"/>
      <c r="AD1869" s="639"/>
      <c r="AE1869" s="639"/>
      <c r="AF1869" s="639"/>
      <c r="AG1869" s="676"/>
      <c r="AH1869" s="677"/>
      <c r="AI1869" s="677"/>
      <c r="AJ1869" s="677"/>
      <c r="AK1869" s="677"/>
      <c r="AL1869" s="677"/>
      <c r="AM1869" s="677"/>
      <c r="AN1869" s="677"/>
      <c r="AO1869" s="678"/>
    </row>
    <row r="1870" spans="2:41" ht="3.75" hidden="1" customHeight="1">
      <c r="B1870" s="135"/>
      <c r="I1870" s="136"/>
      <c r="J1870" s="135"/>
      <c r="N1870" s="629"/>
      <c r="O1870" s="630"/>
      <c r="P1870" s="630"/>
      <c r="Q1870" s="632"/>
      <c r="R1870" s="645"/>
      <c r="S1870" s="645"/>
      <c r="T1870" s="646"/>
      <c r="U1870" s="679"/>
      <c r="V1870" s="671"/>
      <c r="W1870" s="671"/>
      <c r="X1870" s="671"/>
      <c r="Y1870" s="671"/>
      <c r="Z1870" s="671"/>
      <c r="AA1870" s="671"/>
      <c r="AB1870" s="671"/>
      <c r="AC1870" s="672"/>
      <c r="AD1870" s="644"/>
      <c r="AE1870" s="645"/>
      <c r="AF1870" s="646"/>
      <c r="AG1870" s="679"/>
      <c r="AH1870" s="671"/>
      <c r="AI1870" s="671"/>
      <c r="AJ1870" s="671"/>
      <c r="AK1870" s="671"/>
      <c r="AL1870" s="671"/>
      <c r="AM1870" s="671"/>
      <c r="AN1870" s="671"/>
      <c r="AO1870" s="672"/>
    </row>
    <row r="1871" spans="2:41" ht="13.35" hidden="1" customHeight="1">
      <c r="B1871" s="135"/>
      <c r="I1871" s="136"/>
      <c r="N1871" s="629" t="s">
        <v>23</v>
      </c>
      <c r="O1871" s="630"/>
      <c r="P1871" s="630"/>
      <c r="Q1871" s="632"/>
      <c r="R1871" s="630" t="s">
        <v>17</v>
      </c>
      <c r="S1871" s="630"/>
      <c r="T1871" s="632"/>
      <c r="U1871" s="673"/>
      <c r="V1871" s="674"/>
      <c r="W1871" s="674"/>
      <c r="X1871" s="674"/>
      <c r="Y1871" s="674"/>
      <c r="Z1871" s="674"/>
      <c r="AA1871" s="674"/>
      <c r="AB1871" s="674"/>
      <c r="AC1871" s="675"/>
      <c r="AD1871" s="629" t="s">
        <v>18</v>
      </c>
      <c r="AE1871" s="630"/>
      <c r="AF1871" s="632"/>
      <c r="AG1871" s="673"/>
      <c r="AH1871" s="674"/>
      <c r="AI1871" s="674"/>
      <c r="AJ1871" s="674"/>
      <c r="AK1871" s="674"/>
      <c r="AL1871" s="674"/>
      <c r="AM1871" s="674"/>
      <c r="AN1871" s="674"/>
      <c r="AO1871" s="675"/>
    </row>
    <row r="1872" spans="2:41" ht="3.75" hidden="1" customHeight="1">
      <c r="B1872" s="135"/>
      <c r="I1872" s="136"/>
      <c r="J1872" s="135"/>
      <c r="N1872" s="629"/>
      <c r="O1872" s="630"/>
      <c r="P1872" s="630"/>
      <c r="Q1872" s="632"/>
      <c r="R1872" s="639"/>
      <c r="S1872" s="639"/>
      <c r="T1872" s="640"/>
      <c r="U1872" s="676"/>
      <c r="V1872" s="677"/>
      <c r="W1872" s="677"/>
      <c r="X1872" s="677"/>
      <c r="Y1872" s="677"/>
      <c r="Z1872" s="677"/>
      <c r="AA1872" s="677"/>
      <c r="AB1872" s="677"/>
      <c r="AC1872" s="678"/>
      <c r="AD1872" s="638"/>
      <c r="AE1872" s="639"/>
      <c r="AF1872" s="640"/>
      <c r="AG1872" s="676"/>
      <c r="AH1872" s="677"/>
      <c r="AI1872" s="677"/>
      <c r="AJ1872" s="677"/>
      <c r="AK1872" s="677"/>
      <c r="AL1872" s="677"/>
      <c r="AM1872" s="677"/>
      <c r="AN1872" s="677"/>
      <c r="AO1872" s="678"/>
    </row>
    <row r="1873" spans="2:41" ht="3.75" hidden="1" customHeight="1">
      <c r="B1873" s="135"/>
      <c r="I1873" s="136"/>
      <c r="J1873" s="135"/>
      <c r="N1873" s="629"/>
      <c r="O1873" s="630"/>
      <c r="P1873" s="630"/>
      <c r="Q1873" s="632"/>
      <c r="R1873" s="645"/>
      <c r="S1873" s="645"/>
      <c r="T1873" s="646"/>
      <c r="U1873" s="679"/>
      <c r="V1873" s="671"/>
      <c r="W1873" s="671"/>
      <c r="X1873" s="671"/>
      <c r="Y1873" s="671"/>
      <c r="Z1873" s="671"/>
      <c r="AA1873" s="671"/>
      <c r="AB1873" s="671"/>
      <c r="AC1873" s="672"/>
      <c r="AD1873" s="644"/>
      <c r="AE1873" s="645"/>
      <c r="AF1873" s="646"/>
      <c r="AG1873" s="679"/>
      <c r="AH1873" s="671"/>
      <c r="AI1873" s="671"/>
      <c r="AJ1873" s="671"/>
      <c r="AK1873" s="671"/>
      <c r="AL1873" s="671"/>
      <c r="AM1873" s="671"/>
      <c r="AN1873" s="671"/>
      <c r="AO1873" s="672"/>
    </row>
    <row r="1874" spans="2:41" ht="13.35" hidden="1" customHeight="1">
      <c r="B1874" s="135"/>
      <c r="I1874" s="136"/>
      <c r="J1874" s="135"/>
      <c r="N1874" s="629"/>
      <c r="O1874" s="630"/>
      <c r="P1874" s="630"/>
      <c r="Q1874" s="632"/>
      <c r="R1874" s="630" t="s">
        <v>19</v>
      </c>
      <c r="S1874" s="630"/>
      <c r="T1874" s="632"/>
      <c r="U1874" s="673"/>
      <c r="V1874" s="674"/>
      <c r="W1874" s="674"/>
      <c r="X1874" s="674"/>
      <c r="Y1874" s="674"/>
      <c r="Z1874" s="674"/>
      <c r="AA1874" s="674"/>
      <c r="AB1874" s="674"/>
      <c r="AC1874" s="675"/>
      <c r="AD1874" s="629" t="s">
        <v>20</v>
      </c>
      <c r="AE1874" s="630"/>
      <c r="AF1874" s="632"/>
      <c r="AG1874" s="673"/>
      <c r="AH1874" s="674"/>
      <c r="AI1874" s="674"/>
      <c r="AJ1874" s="674"/>
      <c r="AK1874" s="674"/>
      <c r="AL1874" s="674"/>
      <c r="AM1874" s="674"/>
      <c r="AN1874" s="674"/>
      <c r="AO1874" s="675"/>
    </row>
    <row r="1875" spans="2:41" ht="3.75" hidden="1" customHeight="1">
      <c r="B1875" s="135"/>
      <c r="I1875" s="136"/>
      <c r="J1875" s="135"/>
      <c r="N1875" s="638"/>
      <c r="O1875" s="639"/>
      <c r="P1875" s="639"/>
      <c r="Q1875" s="640"/>
      <c r="R1875" s="639"/>
      <c r="S1875" s="639"/>
      <c r="T1875" s="640"/>
      <c r="U1875" s="676"/>
      <c r="V1875" s="677"/>
      <c r="W1875" s="677"/>
      <c r="X1875" s="677"/>
      <c r="Y1875" s="677"/>
      <c r="Z1875" s="677"/>
      <c r="AA1875" s="677"/>
      <c r="AB1875" s="677"/>
      <c r="AC1875" s="678"/>
      <c r="AD1875" s="638"/>
      <c r="AE1875" s="639"/>
      <c r="AF1875" s="640"/>
      <c r="AG1875" s="676"/>
      <c r="AH1875" s="677"/>
      <c r="AI1875" s="677"/>
      <c r="AJ1875" s="677"/>
      <c r="AK1875" s="677"/>
      <c r="AL1875" s="677"/>
      <c r="AM1875" s="677"/>
      <c r="AN1875" s="677"/>
      <c r="AO1875" s="678"/>
    </row>
    <row r="1876" spans="2:41" ht="3.75" hidden="1" customHeight="1">
      <c r="B1876" s="135"/>
      <c r="I1876" s="136"/>
      <c r="J1876" s="135"/>
      <c r="M1876" s="136"/>
      <c r="N1876" s="629"/>
      <c r="O1876" s="630"/>
      <c r="P1876" s="630"/>
      <c r="Q1876" s="632"/>
      <c r="R1876" s="644"/>
      <c r="S1876" s="645"/>
      <c r="T1876" s="645"/>
      <c r="U1876" s="645"/>
      <c r="V1876" s="645"/>
      <c r="W1876" s="645"/>
      <c r="X1876" s="645"/>
      <c r="Y1876" s="645"/>
      <c r="Z1876" s="645"/>
      <c r="AA1876" s="645"/>
      <c r="AB1876" s="645"/>
      <c r="AC1876" s="645"/>
      <c r="AD1876" s="645"/>
      <c r="AE1876" s="645"/>
      <c r="AF1876" s="645"/>
      <c r="AG1876" s="645"/>
      <c r="AH1876" s="645"/>
      <c r="AI1876" s="645"/>
      <c r="AJ1876" s="645"/>
      <c r="AK1876" s="645"/>
      <c r="AL1876" s="645"/>
      <c r="AM1876" s="645"/>
      <c r="AN1876" s="645"/>
      <c r="AO1876" s="646"/>
    </row>
    <row r="1877" spans="2:41" ht="13.35" hidden="1" customHeight="1">
      <c r="B1877" s="135"/>
      <c r="I1877" s="136"/>
      <c r="J1877" s="135"/>
      <c r="M1877" s="136"/>
      <c r="N1877" s="629" t="s">
        <v>111</v>
      </c>
      <c r="O1877" s="630"/>
      <c r="P1877" s="630"/>
      <c r="Q1877" s="632"/>
      <c r="R1877" s="629"/>
      <c r="S1877" s="680"/>
      <c r="T1877" s="681"/>
      <c r="U1877" s="630"/>
      <c r="V1877" s="647"/>
      <c r="W1877" s="630" t="s">
        <v>12</v>
      </c>
      <c r="X1877" s="647"/>
      <c r="Y1877" s="630" t="s">
        <v>11</v>
      </c>
      <c r="Z1877" s="647"/>
      <c r="AA1877" s="630" t="s">
        <v>364</v>
      </c>
      <c r="AB1877" s="630"/>
      <c r="AC1877" s="630"/>
      <c r="AD1877" s="630"/>
      <c r="AE1877" s="630"/>
      <c r="AF1877" s="630"/>
      <c r="AG1877" s="630"/>
      <c r="AH1877" s="630"/>
      <c r="AI1877" s="630"/>
      <c r="AJ1877" s="630"/>
      <c r="AK1877" s="630"/>
      <c r="AL1877" s="630"/>
      <c r="AM1877" s="630"/>
      <c r="AN1877" s="630"/>
      <c r="AO1877" s="632"/>
    </row>
    <row r="1878" spans="2:41" ht="3.75" hidden="1" customHeight="1">
      <c r="B1878" s="135"/>
      <c r="I1878" s="136"/>
      <c r="J1878" s="135"/>
      <c r="M1878" s="136"/>
      <c r="N1878" s="629"/>
      <c r="O1878" s="630"/>
      <c r="P1878" s="630"/>
      <c r="Q1878" s="632"/>
      <c r="R1878" s="629"/>
      <c r="S1878" s="630"/>
      <c r="T1878" s="630"/>
      <c r="U1878" s="630"/>
      <c r="V1878" s="630"/>
      <c r="W1878" s="630"/>
      <c r="X1878" s="630"/>
      <c r="Y1878" s="630"/>
      <c r="Z1878" s="630"/>
      <c r="AA1878" s="630"/>
      <c r="AB1878" s="630"/>
      <c r="AC1878" s="630"/>
      <c r="AD1878" s="630"/>
      <c r="AE1878" s="630"/>
      <c r="AF1878" s="630"/>
      <c r="AG1878" s="630"/>
      <c r="AH1878" s="630"/>
      <c r="AI1878" s="630"/>
      <c r="AJ1878" s="630"/>
      <c r="AK1878" s="630"/>
      <c r="AL1878" s="630"/>
      <c r="AM1878" s="630"/>
      <c r="AN1878" s="630"/>
      <c r="AO1878" s="632"/>
    </row>
    <row r="1879" spans="2:41" ht="3.75" hidden="1" customHeight="1">
      <c r="B1879" s="135"/>
      <c r="I1879" s="136"/>
      <c r="J1879" s="135"/>
      <c r="M1879" s="136"/>
      <c r="N1879" s="644"/>
      <c r="O1879" s="645"/>
      <c r="P1879" s="645"/>
      <c r="Q1879" s="645"/>
      <c r="R1879" s="713"/>
      <c r="S1879" s="716"/>
      <c r="T1879" s="645"/>
      <c r="U1879" s="698"/>
      <c r="V1879" s="644"/>
      <c r="W1879" s="645"/>
      <c r="X1879" s="645"/>
      <c r="Y1879" s="645"/>
      <c r="Z1879" s="645"/>
      <c r="AA1879" s="645"/>
      <c r="AB1879" s="645"/>
      <c r="AC1879" s="645"/>
      <c r="AD1879" s="645"/>
      <c r="AE1879" s="645"/>
      <c r="AF1879" s="645"/>
      <c r="AG1879" s="645"/>
      <c r="AH1879" s="649"/>
      <c r="AI1879" s="649"/>
      <c r="AJ1879" s="645"/>
      <c r="AK1879" s="651"/>
      <c r="AL1879" s="645"/>
      <c r="AM1879" s="645"/>
      <c r="AN1879" s="645"/>
      <c r="AO1879" s="646"/>
    </row>
    <row r="1880" spans="2:41" ht="13.35" hidden="1" customHeight="1">
      <c r="B1880" s="135"/>
      <c r="I1880" s="136"/>
      <c r="J1880" s="135"/>
      <c r="M1880" s="136"/>
      <c r="N1880" s="629" t="s">
        <v>30</v>
      </c>
      <c r="O1880" s="630"/>
      <c r="P1880" s="630"/>
      <c r="Q1880" s="630"/>
      <c r="R1880" s="714"/>
      <c r="S1880" s="717"/>
      <c r="T1880" s="630" t="s">
        <v>388</v>
      </c>
      <c r="U1880" s="701"/>
      <c r="V1880" s="629" t="s">
        <v>112</v>
      </c>
      <c r="W1880" s="630"/>
      <c r="X1880" s="630"/>
      <c r="Y1880" s="630"/>
      <c r="Z1880" s="630"/>
      <c r="AA1880" s="630"/>
      <c r="AB1880" s="630"/>
      <c r="AC1880" s="630"/>
      <c r="AD1880" s="630"/>
      <c r="AE1880" s="630"/>
      <c r="AF1880" s="630"/>
      <c r="AG1880" s="630"/>
      <c r="AH1880" s="636"/>
      <c r="AI1880" s="636"/>
      <c r="AJ1880" s="630"/>
      <c r="AK1880" s="654"/>
      <c r="AL1880" s="630"/>
      <c r="AM1880" s="630"/>
      <c r="AN1880" s="630"/>
      <c r="AO1880" s="632"/>
    </row>
    <row r="1881" spans="2:41" ht="3.75" hidden="1" customHeight="1">
      <c r="B1881" s="135"/>
      <c r="I1881" s="136"/>
      <c r="J1881" s="135"/>
      <c r="M1881" s="136"/>
      <c r="N1881" s="629"/>
      <c r="O1881" s="630"/>
      <c r="P1881" s="630"/>
      <c r="Q1881" s="630"/>
      <c r="R1881" s="715"/>
      <c r="S1881" s="718"/>
      <c r="T1881" s="639"/>
      <c r="U1881" s="704"/>
      <c r="V1881" s="638"/>
      <c r="W1881" s="639"/>
      <c r="X1881" s="639"/>
      <c r="Y1881" s="639"/>
      <c r="Z1881" s="639"/>
      <c r="AA1881" s="639"/>
      <c r="AB1881" s="639"/>
      <c r="AC1881" s="639"/>
      <c r="AD1881" s="639"/>
      <c r="AE1881" s="639"/>
      <c r="AF1881" s="639"/>
      <c r="AG1881" s="639"/>
      <c r="AH1881" s="642"/>
      <c r="AI1881" s="642"/>
      <c r="AJ1881" s="639"/>
      <c r="AK1881" s="657"/>
      <c r="AL1881" s="639"/>
      <c r="AM1881" s="639"/>
      <c r="AN1881" s="639"/>
      <c r="AO1881" s="640"/>
    </row>
    <row r="1882" spans="2:41" ht="3.75" hidden="1" customHeight="1">
      <c r="B1882" s="135"/>
      <c r="I1882" s="136"/>
      <c r="J1882" s="135"/>
      <c r="M1882" s="136"/>
      <c r="N1882" s="644"/>
      <c r="O1882" s="645"/>
      <c r="P1882" s="645"/>
      <c r="Q1882" s="646"/>
      <c r="R1882" s="670"/>
      <c r="S1882" s="671"/>
      <c r="T1882" s="671"/>
      <c r="U1882" s="672"/>
      <c r="V1882" s="673"/>
      <c r="W1882" s="675"/>
      <c r="X1882" s="679"/>
      <c r="Y1882" s="671"/>
      <c r="Z1882" s="671"/>
      <c r="AA1882" s="672"/>
      <c r="AB1882" s="630"/>
      <c r="AC1882" s="630"/>
      <c r="AD1882" s="630"/>
      <c r="AE1882" s="630"/>
      <c r="AF1882" s="630"/>
      <c r="AG1882" s="630"/>
      <c r="AH1882" s="630"/>
      <c r="AI1882" s="645"/>
      <c r="AJ1882" s="630"/>
      <c r="AK1882" s="630"/>
      <c r="AL1882" s="630"/>
      <c r="AM1882" s="630"/>
      <c r="AN1882" s="630"/>
      <c r="AO1882" s="632"/>
    </row>
    <row r="1883" spans="2:41" ht="13.35" hidden="1" customHeight="1">
      <c r="B1883" s="135"/>
      <c r="I1883" s="136"/>
      <c r="J1883" s="135"/>
      <c r="M1883" s="136"/>
      <c r="N1883" s="629" t="s">
        <v>114</v>
      </c>
      <c r="O1883" s="630"/>
      <c r="P1883" s="630"/>
      <c r="Q1883" s="632"/>
      <c r="R1883" s="673"/>
      <c r="S1883" s="674"/>
      <c r="T1883" s="674"/>
      <c r="U1883" s="675"/>
      <c r="V1883" s="673"/>
      <c r="W1883" s="675"/>
      <c r="X1883" s="673"/>
      <c r="Y1883" s="674"/>
      <c r="Z1883" s="674"/>
      <c r="AA1883" s="675"/>
      <c r="AB1883" s="668" t="s">
        <v>171</v>
      </c>
      <c r="AC1883" s="630"/>
      <c r="AD1883" s="630"/>
      <c r="AE1883" s="630"/>
      <c r="AF1883" s="630"/>
      <c r="AG1883" s="630"/>
      <c r="AH1883" s="630"/>
      <c r="AI1883" s="630"/>
      <c r="AJ1883" s="630"/>
      <c r="AK1883" s="630"/>
      <c r="AL1883" s="630"/>
      <c r="AM1883" s="630"/>
      <c r="AN1883" s="630"/>
      <c r="AO1883" s="632"/>
    </row>
    <row r="1884" spans="2:41" ht="3.75" hidden="1" customHeight="1">
      <c r="B1884" s="135"/>
      <c r="I1884" s="136"/>
      <c r="J1884" s="135"/>
      <c r="M1884" s="136"/>
      <c r="N1884" s="629"/>
      <c r="O1884" s="630"/>
      <c r="P1884" s="630"/>
      <c r="Q1884" s="632"/>
      <c r="R1884" s="676"/>
      <c r="S1884" s="677"/>
      <c r="T1884" s="677"/>
      <c r="U1884" s="678"/>
      <c r="V1884" s="676"/>
      <c r="W1884" s="678"/>
      <c r="X1884" s="676"/>
      <c r="Y1884" s="677"/>
      <c r="Z1884" s="677"/>
      <c r="AA1884" s="678"/>
      <c r="AB1884" s="639"/>
      <c r="AC1884" s="639"/>
      <c r="AD1884" s="639"/>
      <c r="AE1884" s="639"/>
      <c r="AF1884" s="639"/>
      <c r="AG1884" s="639"/>
      <c r="AH1884" s="639"/>
      <c r="AI1884" s="639"/>
      <c r="AJ1884" s="639"/>
      <c r="AK1884" s="639"/>
      <c r="AL1884" s="639"/>
      <c r="AM1884" s="639"/>
      <c r="AN1884" s="639"/>
      <c r="AO1884" s="640"/>
    </row>
    <row r="1885" spans="2:41" ht="3.75" hidden="1" customHeight="1">
      <c r="B1885" s="135"/>
      <c r="I1885" s="136"/>
      <c r="J1885" s="135"/>
      <c r="M1885" s="136"/>
      <c r="N1885" s="644"/>
      <c r="O1885" s="645"/>
      <c r="P1885" s="645"/>
      <c r="Q1885" s="645"/>
      <c r="R1885" s="644"/>
      <c r="S1885" s="645"/>
      <c r="T1885" s="645"/>
      <c r="U1885" s="645"/>
      <c r="V1885" s="645"/>
      <c r="W1885" s="645"/>
      <c r="X1885" s="645"/>
      <c r="Y1885" s="645"/>
      <c r="Z1885" s="645"/>
      <c r="AA1885" s="646"/>
      <c r="AB1885" s="644"/>
      <c r="AC1885" s="630"/>
      <c r="AD1885" s="630"/>
      <c r="AE1885" s="630"/>
      <c r="AF1885" s="630"/>
      <c r="AG1885" s="630"/>
      <c r="AH1885" s="630"/>
      <c r="AI1885" s="632"/>
      <c r="AJ1885" s="644"/>
      <c r="AK1885" s="645"/>
      <c r="AL1885" s="645"/>
      <c r="AM1885" s="645"/>
      <c r="AN1885" s="645"/>
      <c r="AO1885" s="646"/>
    </row>
    <row r="1886" spans="2:41" ht="13.35" hidden="1" customHeight="1">
      <c r="B1886" s="135"/>
      <c r="I1886" s="136"/>
      <c r="J1886" s="135"/>
      <c r="M1886" s="136"/>
      <c r="N1886" s="629" t="s">
        <v>115</v>
      </c>
      <c r="O1886" s="630"/>
      <c r="P1886" s="630"/>
      <c r="Q1886" s="630"/>
      <c r="R1886" s="629"/>
      <c r="S1886" s="680"/>
      <c r="T1886" s="681"/>
      <c r="U1886" s="630"/>
      <c r="V1886" s="647"/>
      <c r="W1886" s="630" t="s">
        <v>12</v>
      </c>
      <c r="X1886" s="647"/>
      <c r="Y1886" s="630" t="s">
        <v>11</v>
      </c>
      <c r="Z1886" s="647"/>
      <c r="AA1886" s="630" t="s">
        <v>364</v>
      </c>
      <c r="AB1886" s="629" t="s">
        <v>170</v>
      </c>
      <c r="AC1886" s="630"/>
      <c r="AD1886" s="630"/>
      <c r="AE1886" s="630"/>
      <c r="AF1886" s="630"/>
      <c r="AG1886" s="630"/>
      <c r="AH1886" s="630"/>
      <c r="AI1886" s="632"/>
      <c r="AJ1886" s="629"/>
      <c r="AK1886" s="680"/>
      <c r="AL1886" s="682"/>
      <c r="AM1886" s="682"/>
      <c r="AN1886" s="682"/>
      <c r="AO1886" s="681"/>
    </row>
    <row r="1887" spans="2:41" ht="3.75" hidden="1" customHeight="1">
      <c r="B1887" s="135"/>
      <c r="I1887" s="136"/>
      <c r="J1887" s="135"/>
      <c r="M1887" s="136"/>
      <c r="N1887" s="629"/>
      <c r="O1887" s="630"/>
      <c r="P1887" s="630"/>
      <c r="Q1887" s="630"/>
      <c r="R1887" s="638"/>
      <c r="S1887" s="639"/>
      <c r="T1887" s="639"/>
      <c r="U1887" s="639"/>
      <c r="V1887" s="639"/>
      <c r="W1887" s="639"/>
      <c r="X1887" s="639"/>
      <c r="Y1887" s="639"/>
      <c r="Z1887" s="639"/>
      <c r="AA1887" s="640"/>
      <c r="AB1887" s="638"/>
      <c r="AC1887" s="639"/>
      <c r="AD1887" s="639"/>
      <c r="AE1887" s="639"/>
      <c r="AF1887" s="639"/>
      <c r="AG1887" s="639"/>
      <c r="AH1887" s="639"/>
      <c r="AI1887" s="640"/>
      <c r="AJ1887" s="638"/>
      <c r="AK1887" s="639"/>
      <c r="AL1887" s="639"/>
      <c r="AM1887" s="639"/>
      <c r="AN1887" s="639"/>
      <c r="AO1887" s="640"/>
    </row>
    <row r="1888" spans="2:41" ht="3.75" customHeight="1">
      <c r="B1888" s="135"/>
      <c r="I1888" s="136"/>
      <c r="J1888" s="135"/>
      <c r="M1888" s="136"/>
      <c r="N1888" s="130"/>
      <c r="O1888" s="131"/>
      <c r="P1888" s="131"/>
      <c r="Q1888" s="132"/>
      <c r="R1888" s="683" t="str" cm="1">
        <f t="array" ref="R1888">IF(新_変更_3!AL758&lt;&gt;"",AND(新_変更_3!J757:AB763=新_変更_3!AL757:BD763),"")</f>
        <v/>
      </c>
      <c r="S1888" s="684"/>
      <c r="T1888" s="684"/>
      <c r="U1888" s="684"/>
      <c r="V1888" s="684"/>
      <c r="W1888" s="684"/>
      <c r="X1888" s="684"/>
      <c r="Y1888" s="684"/>
      <c r="Z1888" s="684"/>
      <c r="AA1888" s="684"/>
      <c r="AB1888" s="684"/>
      <c r="AC1888" s="684"/>
      <c r="AD1888" s="684"/>
      <c r="AE1888" s="684"/>
      <c r="AF1888" s="684"/>
      <c r="AG1888" s="684"/>
      <c r="AH1888" s="684"/>
      <c r="AI1888" s="684"/>
      <c r="AJ1888" s="684"/>
      <c r="AK1888" s="684"/>
      <c r="AL1888" s="684"/>
      <c r="AM1888" s="684"/>
      <c r="AN1888" s="684"/>
      <c r="AO1888" s="685"/>
    </row>
    <row r="1889" spans="2:41" ht="13.35" customHeight="1">
      <c r="B1889" s="135"/>
      <c r="I1889" s="136"/>
      <c r="J1889" s="135"/>
      <c r="M1889" s="136"/>
      <c r="N1889" s="135" t="s">
        <v>32</v>
      </c>
      <c r="Q1889" s="136"/>
      <c r="R1889" s="686"/>
      <c r="S1889" s="687"/>
      <c r="T1889" s="687"/>
      <c r="U1889" s="687"/>
      <c r="V1889" s="687"/>
      <c r="W1889" s="687"/>
      <c r="X1889" s="687"/>
      <c r="Y1889" s="687"/>
      <c r="Z1889" s="687"/>
      <c r="AA1889" s="687"/>
      <c r="AB1889" s="687"/>
      <c r="AC1889" s="687"/>
      <c r="AD1889" s="687"/>
      <c r="AE1889" s="687"/>
      <c r="AF1889" s="687"/>
      <c r="AG1889" s="687"/>
      <c r="AH1889" s="687"/>
      <c r="AI1889" s="687"/>
      <c r="AJ1889" s="687"/>
      <c r="AK1889" s="687"/>
      <c r="AL1889" s="687"/>
      <c r="AM1889" s="687"/>
      <c r="AN1889" s="687"/>
      <c r="AO1889" s="688"/>
    </row>
    <row r="1890" spans="2:41" ht="3.75" customHeight="1">
      <c r="B1890" s="135"/>
      <c r="I1890" s="136"/>
      <c r="J1890" s="135"/>
      <c r="M1890" s="136"/>
      <c r="N1890" s="140"/>
      <c r="O1890" s="141"/>
      <c r="P1890" s="141"/>
      <c r="Q1890" s="142"/>
      <c r="R1890" s="689"/>
      <c r="S1890" s="690"/>
      <c r="T1890" s="690"/>
      <c r="U1890" s="690"/>
      <c r="V1890" s="690"/>
      <c r="W1890" s="690"/>
      <c r="X1890" s="690"/>
      <c r="Y1890" s="690"/>
      <c r="Z1890" s="690"/>
      <c r="AA1890" s="690"/>
      <c r="AB1890" s="690"/>
      <c r="AC1890" s="690"/>
      <c r="AD1890" s="690"/>
      <c r="AE1890" s="690"/>
      <c r="AF1890" s="690"/>
      <c r="AG1890" s="690"/>
      <c r="AH1890" s="690"/>
      <c r="AI1890" s="690"/>
      <c r="AJ1890" s="690"/>
      <c r="AK1890" s="690"/>
      <c r="AL1890" s="690"/>
      <c r="AM1890" s="690"/>
      <c r="AN1890" s="690"/>
      <c r="AO1890" s="691"/>
    </row>
    <row r="1891" spans="2:41" ht="3.75" customHeight="1">
      <c r="B1891" s="135"/>
      <c r="I1891" s="136"/>
      <c r="J1891" s="130"/>
      <c r="K1891" s="131"/>
      <c r="L1891" s="131"/>
      <c r="M1891" s="132"/>
      <c r="N1891" s="130"/>
      <c r="O1891" s="131"/>
      <c r="P1891" s="131"/>
      <c r="Q1891" s="132"/>
      <c r="R1891" s="130"/>
      <c r="S1891" s="131"/>
      <c r="T1891" s="131"/>
      <c r="U1891" s="131"/>
      <c r="V1891" s="131"/>
      <c r="W1891" s="131"/>
      <c r="X1891" s="131"/>
      <c r="Y1891" s="131"/>
      <c r="Z1891" s="131"/>
      <c r="AA1891" s="132"/>
      <c r="AB1891" s="130"/>
      <c r="AC1891" s="131"/>
      <c r="AD1891" s="131"/>
      <c r="AE1891" s="132"/>
      <c r="AF1891" s="131"/>
      <c r="AG1891" s="131"/>
      <c r="AH1891" s="131"/>
      <c r="AI1891" s="131"/>
      <c r="AJ1891" s="131"/>
      <c r="AK1891" s="131"/>
      <c r="AL1891" s="131"/>
      <c r="AM1891" s="131"/>
      <c r="AN1891" s="131"/>
      <c r="AO1891" s="132"/>
    </row>
    <row r="1892" spans="2:41" ht="13.35" customHeight="1">
      <c r="B1892" s="135"/>
      <c r="I1892" s="136"/>
      <c r="J1892" s="135" t="s">
        <v>4037</v>
      </c>
      <c r="M1892" s="136"/>
      <c r="N1892" s="135" t="s">
        <v>27</v>
      </c>
      <c r="Q1892" s="136"/>
      <c r="R1892" s="135"/>
      <c r="S1892" s="692"/>
      <c r="T1892" s="693"/>
      <c r="U1892" s="693"/>
      <c r="V1892" s="693"/>
      <c r="W1892" s="693"/>
      <c r="X1892" s="693"/>
      <c r="Y1892" s="693"/>
      <c r="Z1892" s="693"/>
      <c r="AA1892" s="694"/>
      <c r="AB1892" s="135" t="s">
        <v>28</v>
      </c>
      <c r="AE1892" s="136"/>
      <c r="AF1892" s="135"/>
      <c r="AG1892" s="695"/>
      <c r="AH1892" s="693"/>
      <c r="AI1892" s="693"/>
      <c r="AJ1892" s="693"/>
      <c r="AK1892" s="693"/>
      <c r="AL1892" s="693"/>
      <c r="AM1892" s="693"/>
      <c r="AN1892" s="693"/>
      <c r="AO1892" s="694"/>
    </row>
    <row r="1893" spans="2:41" ht="3.75" customHeight="1">
      <c r="B1893" s="135"/>
      <c r="I1893" s="136"/>
      <c r="J1893" s="135"/>
      <c r="M1893" s="136"/>
      <c r="N1893" s="140"/>
      <c r="O1893" s="141"/>
      <c r="P1893" s="141"/>
      <c r="Q1893" s="142"/>
      <c r="R1893" s="140"/>
      <c r="S1893" s="141"/>
      <c r="T1893" s="141"/>
      <c r="U1893" s="141"/>
      <c r="V1893" s="141"/>
      <c r="W1893" s="141"/>
      <c r="X1893" s="141"/>
      <c r="Y1893" s="141"/>
      <c r="Z1893" s="141"/>
      <c r="AA1893" s="142"/>
      <c r="AB1893" s="140"/>
      <c r="AC1893" s="141"/>
      <c r="AD1893" s="141"/>
      <c r="AE1893" s="142"/>
      <c r="AF1893" s="141"/>
      <c r="AG1893" s="141"/>
      <c r="AH1893" s="141"/>
      <c r="AI1893" s="141"/>
      <c r="AJ1893" s="141"/>
      <c r="AK1893" s="141"/>
      <c r="AL1893" s="141"/>
      <c r="AM1893" s="141"/>
      <c r="AN1893" s="141"/>
      <c r="AO1893" s="142"/>
    </row>
    <row r="1894" spans="2:41" ht="3.75" customHeight="1">
      <c r="B1894" s="135"/>
      <c r="I1894" s="136"/>
      <c r="J1894" s="135"/>
      <c r="M1894" s="136"/>
      <c r="N1894" s="130"/>
      <c r="O1894" s="131"/>
      <c r="P1894" s="131"/>
      <c r="Q1894" s="132"/>
      <c r="R1894" s="130"/>
      <c r="S1894" s="131"/>
      <c r="T1894" s="131"/>
      <c r="U1894" s="131"/>
      <c r="V1894" s="131"/>
      <c r="W1894" s="131"/>
      <c r="X1894" s="131"/>
      <c r="Y1894" s="131"/>
      <c r="Z1894" s="131"/>
      <c r="AA1894" s="132"/>
      <c r="AB1894" s="130"/>
      <c r="AC1894" s="131"/>
      <c r="AD1894" s="131"/>
      <c r="AE1894" s="132"/>
      <c r="AF1894" s="130"/>
      <c r="AG1894" s="131"/>
      <c r="AH1894" s="131"/>
      <c r="AI1894" s="131"/>
      <c r="AJ1894" s="131"/>
      <c r="AK1894" s="131"/>
      <c r="AL1894" s="131"/>
      <c r="AM1894" s="131"/>
      <c r="AN1894" s="131"/>
      <c r="AO1894" s="132"/>
    </row>
    <row r="1895" spans="2:41" ht="13.35" customHeight="1">
      <c r="B1895" s="135"/>
      <c r="I1895" s="136"/>
      <c r="J1895" s="135"/>
      <c r="M1895" s="136"/>
      <c r="N1895" s="135" t="s">
        <v>3990</v>
      </c>
      <c r="Q1895" s="136"/>
      <c r="R1895" s="135"/>
      <c r="S1895" s="696"/>
      <c r="T1895" s="694"/>
      <c r="V1895" s="146"/>
      <c r="W1895" s="124" t="s">
        <v>12</v>
      </c>
      <c r="X1895" s="146"/>
      <c r="Y1895" s="124" t="s">
        <v>11</v>
      </c>
      <c r="Z1895" s="146"/>
      <c r="AA1895" s="136" t="s">
        <v>364</v>
      </c>
      <c r="AB1895" s="135" t="s">
        <v>66</v>
      </c>
      <c r="AE1895" s="136"/>
      <c r="AF1895" s="135"/>
      <c r="AG1895" s="696"/>
      <c r="AH1895" s="694"/>
      <c r="AJ1895" s="146"/>
      <c r="AK1895" s="124" t="s">
        <v>12</v>
      </c>
      <c r="AL1895" s="146"/>
      <c r="AM1895" s="124" t="s">
        <v>11</v>
      </c>
      <c r="AN1895" s="146"/>
      <c r="AO1895" s="136" t="s">
        <v>364</v>
      </c>
    </row>
    <row r="1896" spans="2:41" ht="3.75" customHeight="1">
      <c r="B1896" s="135"/>
      <c r="I1896" s="136"/>
      <c r="J1896" s="135"/>
      <c r="M1896" s="136"/>
      <c r="N1896" s="140"/>
      <c r="O1896" s="141"/>
      <c r="P1896" s="141"/>
      <c r="Q1896" s="142"/>
      <c r="R1896" s="140"/>
      <c r="S1896" s="141"/>
      <c r="T1896" s="141"/>
      <c r="U1896" s="141"/>
      <c r="V1896" s="141"/>
      <c r="W1896" s="141"/>
      <c r="X1896" s="141"/>
      <c r="Y1896" s="141"/>
      <c r="Z1896" s="141"/>
      <c r="AA1896" s="142"/>
      <c r="AB1896" s="140"/>
      <c r="AC1896" s="141"/>
      <c r="AD1896" s="141"/>
      <c r="AE1896" s="142"/>
      <c r="AF1896" s="140"/>
      <c r="AG1896" s="141"/>
      <c r="AH1896" s="141"/>
      <c r="AI1896" s="141"/>
      <c r="AJ1896" s="141"/>
      <c r="AK1896" s="141"/>
      <c r="AL1896" s="141"/>
      <c r="AM1896" s="141"/>
      <c r="AN1896" s="141"/>
      <c r="AO1896" s="142"/>
    </row>
    <row r="1897" spans="2:41" ht="3.75" customHeight="1">
      <c r="B1897" s="135"/>
      <c r="I1897" s="136"/>
      <c r="J1897" s="135"/>
      <c r="M1897" s="136"/>
      <c r="N1897" s="130"/>
      <c r="O1897" s="131"/>
      <c r="P1897" s="131"/>
      <c r="Q1897" s="132"/>
      <c r="R1897" s="697">
        <f>新_変更_3!J777</f>
        <v>0</v>
      </c>
      <c r="S1897" s="684"/>
      <c r="T1897" s="684"/>
      <c r="U1897" s="684"/>
      <c r="V1897" s="684"/>
      <c r="W1897" s="684"/>
      <c r="X1897" s="684"/>
      <c r="Y1897" s="684"/>
      <c r="Z1897" s="684"/>
      <c r="AA1897" s="684"/>
      <c r="AB1897" s="684"/>
      <c r="AC1897" s="684"/>
      <c r="AD1897" s="684"/>
      <c r="AE1897" s="684"/>
      <c r="AF1897" s="684"/>
      <c r="AG1897" s="684"/>
      <c r="AH1897" s="684"/>
      <c r="AI1897" s="684"/>
      <c r="AJ1897" s="685"/>
      <c r="AK1897" s="131"/>
      <c r="AL1897" s="131"/>
      <c r="AM1897" s="131"/>
      <c r="AN1897" s="131"/>
      <c r="AO1897" s="132"/>
    </row>
    <row r="1898" spans="2:41" ht="13.35" customHeight="1">
      <c r="B1898" s="135"/>
      <c r="I1898" s="136"/>
      <c r="J1898" s="135"/>
      <c r="M1898" s="136"/>
      <c r="N1898" s="135" t="s">
        <v>8</v>
      </c>
      <c r="Q1898" s="136"/>
      <c r="R1898" s="686"/>
      <c r="S1898" s="687"/>
      <c r="T1898" s="687"/>
      <c r="U1898" s="687"/>
      <c r="V1898" s="687"/>
      <c r="W1898" s="687"/>
      <c r="X1898" s="687"/>
      <c r="Y1898" s="687"/>
      <c r="Z1898" s="687"/>
      <c r="AA1898" s="687"/>
      <c r="AB1898" s="687"/>
      <c r="AC1898" s="687"/>
      <c r="AD1898" s="687"/>
      <c r="AE1898" s="687"/>
      <c r="AF1898" s="687"/>
      <c r="AG1898" s="687"/>
      <c r="AH1898" s="687"/>
      <c r="AI1898" s="687"/>
      <c r="AJ1898" s="688"/>
      <c r="AL1898" s="147" t="s">
        <v>13</v>
      </c>
      <c r="AM1898" s="124" t="s">
        <v>29</v>
      </c>
      <c r="AO1898" s="136"/>
    </row>
    <row r="1899" spans="2:41" ht="3.75" customHeight="1">
      <c r="B1899" s="135"/>
      <c r="I1899" s="136"/>
      <c r="J1899" s="135"/>
      <c r="M1899" s="136"/>
      <c r="N1899" s="140"/>
      <c r="O1899" s="141"/>
      <c r="P1899" s="141"/>
      <c r="Q1899" s="142"/>
      <c r="R1899" s="689"/>
      <c r="S1899" s="690"/>
      <c r="T1899" s="690"/>
      <c r="U1899" s="690"/>
      <c r="V1899" s="690"/>
      <c r="W1899" s="690"/>
      <c r="X1899" s="690"/>
      <c r="Y1899" s="690"/>
      <c r="Z1899" s="690"/>
      <c r="AA1899" s="690"/>
      <c r="AB1899" s="690"/>
      <c r="AC1899" s="690"/>
      <c r="AD1899" s="690"/>
      <c r="AE1899" s="690"/>
      <c r="AF1899" s="690"/>
      <c r="AG1899" s="690"/>
      <c r="AH1899" s="690"/>
      <c r="AI1899" s="690"/>
      <c r="AJ1899" s="691"/>
      <c r="AK1899" s="141"/>
      <c r="AL1899" s="141"/>
      <c r="AM1899" s="141"/>
      <c r="AN1899" s="141"/>
      <c r="AO1899" s="142"/>
    </row>
    <row r="1900" spans="2:41" ht="3.75" hidden="1" customHeight="1">
      <c r="B1900" s="135"/>
      <c r="I1900" s="136"/>
      <c r="J1900" s="135"/>
      <c r="M1900" s="136"/>
      <c r="N1900" s="644"/>
      <c r="O1900" s="645"/>
      <c r="P1900" s="645"/>
      <c r="Q1900" s="646"/>
      <c r="R1900" s="679"/>
      <c r="S1900" s="671"/>
      <c r="T1900" s="671"/>
      <c r="U1900" s="671"/>
      <c r="V1900" s="671"/>
      <c r="W1900" s="671"/>
      <c r="X1900" s="671"/>
      <c r="Y1900" s="671"/>
      <c r="Z1900" s="671"/>
      <c r="AA1900" s="671"/>
      <c r="AB1900" s="671"/>
      <c r="AC1900" s="671"/>
      <c r="AD1900" s="671"/>
      <c r="AE1900" s="671"/>
      <c r="AF1900" s="671"/>
      <c r="AG1900" s="671"/>
      <c r="AH1900" s="671"/>
      <c r="AI1900" s="671"/>
      <c r="AJ1900" s="671"/>
      <c r="AK1900" s="671"/>
      <c r="AL1900" s="671"/>
      <c r="AM1900" s="671"/>
      <c r="AN1900" s="671"/>
      <c r="AO1900" s="672"/>
    </row>
    <row r="1901" spans="2:41" ht="13.35" hidden="1" customHeight="1">
      <c r="B1901" s="135"/>
      <c r="I1901" s="136"/>
      <c r="J1901" s="135"/>
      <c r="M1901" s="136"/>
      <c r="N1901" s="629" t="s">
        <v>61</v>
      </c>
      <c r="O1901" s="630"/>
      <c r="P1901" s="630"/>
      <c r="Q1901" s="632"/>
      <c r="R1901" s="673"/>
      <c r="S1901" s="674"/>
      <c r="T1901" s="674"/>
      <c r="U1901" s="674"/>
      <c r="V1901" s="674"/>
      <c r="W1901" s="674"/>
      <c r="X1901" s="674"/>
      <c r="Y1901" s="674"/>
      <c r="Z1901" s="674"/>
      <c r="AA1901" s="674"/>
      <c r="AB1901" s="674"/>
      <c r="AC1901" s="674"/>
      <c r="AD1901" s="674"/>
      <c r="AE1901" s="674"/>
      <c r="AF1901" s="674"/>
      <c r="AG1901" s="674"/>
      <c r="AH1901" s="674"/>
      <c r="AI1901" s="674"/>
      <c r="AJ1901" s="674"/>
      <c r="AK1901" s="674"/>
      <c r="AL1901" s="674"/>
      <c r="AM1901" s="674"/>
      <c r="AN1901" s="674"/>
      <c r="AO1901" s="675"/>
    </row>
    <row r="1902" spans="2:41" ht="3.75" hidden="1" customHeight="1">
      <c r="B1902" s="135"/>
      <c r="I1902" s="136"/>
      <c r="J1902" s="135"/>
      <c r="M1902" s="136"/>
      <c r="N1902" s="629"/>
      <c r="O1902" s="630"/>
      <c r="P1902" s="630"/>
      <c r="Q1902" s="632"/>
      <c r="R1902" s="676"/>
      <c r="S1902" s="677"/>
      <c r="T1902" s="677"/>
      <c r="U1902" s="677"/>
      <c r="V1902" s="677"/>
      <c r="W1902" s="677"/>
      <c r="X1902" s="677"/>
      <c r="Y1902" s="677"/>
      <c r="Z1902" s="677"/>
      <c r="AA1902" s="677"/>
      <c r="AB1902" s="677"/>
      <c r="AC1902" s="677"/>
      <c r="AD1902" s="677"/>
      <c r="AE1902" s="677"/>
      <c r="AF1902" s="677"/>
      <c r="AG1902" s="677"/>
      <c r="AH1902" s="677"/>
      <c r="AI1902" s="677"/>
      <c r="AJ1902" s="677"/>
      <c r="AK1902" s="677"/>
      <c r="AL1902" s="677"/>
      <c r="AM1902" s="677"/>
      <c r="AN1902" s="677"/>
      <c r="AO1902" s="678"/>
    </row>
    <row r="1903" spans="2:41" ht="3.75" hidden="1" customHeight="1">
      <c r="B1903" s="135"/>
      <c r="I1903" s="136"/>
      <c r="J1903" s="135"/>
      <c r="N1903" s="644"/>
      <c r="O1903" s="645"/>
      <c r="P1903" s="645"/>
      <c r="Q1903" s="646"/>
      <c r="R1903" s="630"/>
      <c r="S1903" s="630"/>
      <c r="T1903" s="630"/>
      <c r="U1903" s="698"/>
      <c r="V1903" s="699"/>
      <c r="W1903" s="699"/>
      <c r="X1903" s="700"/>
      <c r="Y1903" s="645"/>
      <c r="Z1903" s="707"/>
      <c r="AA1903" s="699"/>
      <c r="AB1903" s="699"/>
      <c r="AC1903" s="708"/>
      <c r="AD1903" s="630"/>
      <c r="AE1903" s="630"/>
      <c r="AF1903" s="630"/>
      <c r="AG1903" s="679"/>
      <c r="AH1903" s="671"/>
      <c r="AI1903" s="671"/>
      <c r="AJ1903" s="671"/>
      <c r="AK1903" s="671"/>
      <c r="AL1903" s="671"/>
      <c r="AM1903" s="671"/>
      <c r="AN1903" s="671"/>
      <c r="AO1903" s="672"/>
    </row>
    <row r="1904" spans="2:41" ht="13.35" hidden="1" customHeight="1">
      <c r="B1904" s="135"/>
      <c r="I1904" s="136"/>
      <c r="J1904" s="135"/>
      <c r="N1904" s="629"/>
      <c r="O1904" s="630"/>
      <c r="P1904" s="630"/>
      <c r="Q1904" s="632"/>
      <c r="R1904" s="630" t="s">
        <v>15</v>
      </c>
      <c r="S1904" s="630"/>
      <c r="T1904" s="630"/>
      <c r="U1904" s="701"/>
      <c r="V1904" s="702"/>
      <c r="W1904" s="702"/>
      <c r="X1904" s="703"/>
      <c r="Y1904" s="662" t="s">
        <v>359</v>
      </c>
      <c r="Z1904" s="709"/>
      <c r="AA1904" s="702"/>
      <c r="AB1904" s="702"/>
      <c r="AC1904" s="710"/>
      <c r="AD1904" s="630" t="s">
        <v>56</v>
      </c>
      <c r="AE1904" s="630"/>
      <c r="AF1904" s="630"/>
      <c r="AG1904" s="673"/>
      <c r="AH1904" s="674"/>
      <c r="AI1904" s="674"/>
      <c r="AJ1904" s="674"/>
      <c r="AK1904" s="674"/>
      <c r="AL1904" s="674"/>
      <c r="AM1904" s="674"/>
      <c r="AN1904" s="674"/>
      <c r="AO1904" s="675"/>
    </row>
    <row r="1905" spans="2:41" ht="3.75" hidden="1" customHeight="1">
      <c r="B1905" s="135"/>
      <c r="I1905" s="136"/>
      <c r="J1905" s="135"/>
      <c r="N1905" s="629"/>
      <c r="O1905" s="630"/>
      <c r="P1905" s="630"/>
      <c r="Q1905" s="632"/>
      <c r="R1905" s="639"/>
      <c r="S1905" s="639"/>
      <c r="T1905" s="639"/>
      <c r="U1905" s="704"/>
      <c r="V1905" s="705"/>
      <c r="W1905" s="705"/>
      <c r="X1905" s="706"/>
      <c r="Y1905" s="639"/>
      <c r="Z1905" s="711"/>
      <c r="AA1905" s="705"/>
      <c r="AB1905" s="705"/>
      <c r="AC1905" s="712"/>
      <c r="AD1905" s="639"/>
      <c r="AE1905" s="639"/>
      <c r="AF1905" s="639"/>
      <c r="AG1905" s="676"/>
      <c r="AH1905" s="677"/>
      <c r="AI1905" s="677"/>
      <c r="AJ1905" s="677"/>
      <c r="AK1905" s="677"/>
      <c r="AL1905" s="677"/>
      <c r="AM1905" s="677"/>
      <c r="AN1905" s="677"/>
      <c r="AO1905" s="678"/>
    </row>
    <row r="1906" spans="2:41" ht="3.75" hidden="1" customHeight="1">
      <c r="B1906" s="135"/>
      <c r="I1906" s="136"/>
      <c r="J1906" s="135"/>
      <c r="N1906" s="629"/>
      <c r="O1906" s="630"/>
      <c r="P1906" s="630"/>
      <c r="Q1906" s="632"/>
      <c r="R1906" s="645"/>
      <c r="S1906" s="645"/>
      <c r="T1906" s="646"/>
      <c r="U1906" s="679"/>
      <c r="V1906" s="671"/>
      <c r="W1906" s="671"/>
      <c r="X1906" s="671"/>
      <c r="Y1906" s="671"/>
      <c r="Z1906" s="671"/>
      <c r="AA1906" s="671"/>
      <c r="AB1906" s="671"/>
      <c r="AC1906" s="672"/>
      <c r="AD1906" s="644"/>
      <c r="AE1906" s="645"/>
      <c r="AF1906" s="646"/>
      <c r="AG1906" s="679"/>
      <c r="AH1906" s="671"/>
      <c r="AI1906" s="671"/>
      <c r="AJ1906" s="671"/>
      <c r="AK1906" s="671"/>
      <c r="AL1906" s="671"/>
      <c r="AM1906" s="671"/>
      <c r="AN1906" s="671"/>
      <c r="AO1906" s="672"/>
    </row>
    <row r="1907" spans="2:41" ht="13.35" hidden="1" customHeight="1">
      <c r="B1907" s="135"/>
      <c r="I1907" s="136"/>
      <c r="N1907" s="629" t="s">
        <v>23</v>
      </c>
      <c r="O1907" s="630"/>
      <c r="P1907" s="630"/>
      <c r="Q1907" s="632"/>
      <c r="R1907" s="630" t="s">
        <v>17</v>
      </c>
      <c r="S1907" s="630"/>
      <c r="T1907" s="632"/>
      <c r="U1907" s="673"/>
      <c r="V1907" s="674"/>
      <c r="W1907" s="674"/>
      <c r="X1907" s="674"/>
      <c r="Y1907" s="674"/>
      <c r="Z1907" s="674"/>
      <c r="AA1907" s="674"/>
      <c r="AB1907" s="674"/>
      <c r="AC1907" s="675"/>
      <c r="AD1907" s="629" t="s">
        <v>18</v>
      </c>
      <c r="AE1907" s="630"/>
      <c r="AF1907" s="632"/>
      <c r="AG1907" s="673"/>
      <c r="AH1907" s="674"/>
      <c r="AI1907" s="674"/>
      <c r="AJ1907" s="674"/>
      <c r="AK1907" s="674"/>
      <c r="AL1907" s="674"/>
      <c r="AM1907" s="674"/>
      <c r="AN1907" s="674"/>
      <c r="AO1907" s="675"/>
    </row>
    <row r="1908" spans="2:41" ht="3.75" hidden="1" customHeight="1">
      <c r="B1908" s="135"/>
      <c r="I1908" s="136"/>
      <c r="J1908" s="135"/>
      <c r="N1908" s="629"/>
      <c r="O1908" s="630"/>
      <c r="P1908" s="630"/>
      <c r="Q1908" s="632"/>
      <c r="R1908" s="639"/>
      <c r="S1908" s="639"/>
      <c r="T1908" s="640"/>
      <c r="U1908" s="676"/>
      <c r="V1908" s="677"/>
      <c r="W1908" s="677"/>
      <c r="X1908" s="677"/>
      <c r="Y1908" s="677"/>
      <c r="Z1908" s="677"/>
      <c r="AA1908" s="677"/>
      <c r="AB1908" s="677"/>
      <c r="AC1908" s="678"/>
      <c r="AD1908" s="638"/>
      <c r="AE1908" s="639"/>
      <c r="AF1908" s="640"/>
      <c r="AG1908" s="676"/>
      <c r="AH1908" s="677"/>
      <c r="AI1908" s="677"/>
      <c r="AJ1908" s="677"/>
      <c r="AK1908" s="677"/>
      <c r="AL1908" s="677"/>
      <c r="AM1908" s="677"/>
      <c r="AN1908" s="677"/>
      <c r="AO1908" s="678"/>
    </row>
    <row r="1909" spans="2:41" ht="3.75" hidden="1" customHeight="1">
      <c r="B1909" s="135"/>
      <c r="I1909" s="136"/>
      <c r="J1909" s="135"/>
      <c r="N1909" s="629"/>
      <c r="O1909" s="630"/>
      <c r="P1909" s="630"/>
      <c r="Q1909" s="632"/>
      <c r="R1909" s="645"/>
      <c r="S1909" s="645"/>
      <c r="T1909" s="646"/>
      <c r="U1909" s="679"/>
      <c r="V1909" s="671"/>
      <c r="W1909" s="671"/>
      <c r="X1909" s="671"/>
      <c r="Y1909" s="671"/>
      <c r="Z1909" s="671"/>
      <c r="AA1909" s="671"/>
      <c r="AB1909" s="671"/>
      <c r="AC1909" s="672"/>
      <c r="AD1909" s="644"/>
      <c r="AE1909" s="645"/>
      <c r="AF1909" s="646"/>
      <c r="AG1909" s="679"/>
      <c r="AH1909" s="671"/>
      <c r="AI1909" s="671"/>
      <c r="AJ1909" s="671"/>
      <c r="AK1909" s="671"/>
      <c r="AL1909" s="671"/>
      <c r="AM1909" s="671"/>
      <c r="AN1909" s="671"/>
      <c r="AO1909" s="672"/>
    </row>
    <row r="1910" spans="2:41" ht="13.35" hidden="1" customHeight="1">
      <c r="B1910" s="135"/>
      <c r="I1910" s="136"/>
      <c r="J1910" s="135"/>
      <c r="N1910" s="629"/>
      <c r="O1910" s="630"/>
      <c r="P1910" s="630"/>
      <c r="Q1910" s="632"/>
      <c r="R1910" s="630" t="s">
        <v>19</v>
      </c>
      <c r="S1910" s="630"/>
      <c r="T1910" s="632"/>
      <c r="U1910" s="673"/>
      <c r="V1910" s="674"/>
      <c r="W1910" s="674"/>
      <c r="X1910" s="674"/>
      <c r="Y1910" s="674"/>
      <c r="Z1910" s="674"/>
      <c r="AA1910" s="674"/>
      <c r="AB1910" s="674"/>
      <c r="AC1910" s="675"/>
      <c r="AD1910" s="629" t="s">
        <v>20</v>
      </c>
      <c r="AE1910" s="630"/>
      <c r="AF1910" s="632"/>
      <c r="AG1910" s="673"/>
      <c r="AH1910" s="674"/>
      <c r="AI1910" s="674"/>
      <c r="AJ1910" s="674"/>
      <c r="AK1910" s="674"/>
      <c r="AL1910" s="674"/>
      <c r="AM1910" s="674"/>
      <c r="AN1910" s="674"/>
      <c r="AO1910" s="675"/>
    </row>
    <row r="1911" spans="2:41" ht="3.75" hidden="1" customHeight="1">
      <c r="B1911" s="135"/>
      <c r="I1911" s="136"/>
      <c r="J1911" s="135"/>
      <c r="N1911" s="638"/>
      <c r="O1911" s="639"/>
      <c r="P1911" s="639"/>
      <c r="Q1911" s="640"/>
      <c r="R1911" s="639"/>
      <c r="S1911" s="639"/>
      <c r="T1911" s="640"/>
      <c r="U1911" s="676"/>
      <c r="V1911" s="677"/>
      <c r="W1911" s="677"/>
      <c r="X1911" s="677"/>
      <c r="Y1911" s="677"/>
      <c r="Z1911" s="677"/>
      <c r="AA1911" s="677"/>
      <c r="AB1911" s="677"/>
      <c r="AC1911" s="678"/>
      <c r="AD1911" s="638"/>
      <c r="AE1911" s="639"/>
      <c r="AF1911" s="640"/>
      <c r="AG1911" s="676"/>
      <c r="AH1911" s="677"/>
      <c r="AI1911" s="677"/>
      <c r="AJ1911" s="677"/>
      <c r="AK1911" s="677"/>
      <c r="AL1911" s="677"/>
      <c r="AM1911" s="677"/>
      <c r="AN1911" s="677"/>
      <c r="AO1911" s="678"/>
    </row>
    <row r="1912" spans="2:41" ht="3.75" hidden="1" customHeight="1">
      <c r="B1912" s="135"/>
      <c r="I1912" s="136"/>
      <c r="J1912" s="135"/>
      <c r="M1912" s="136"/>
      <c r="N1912" s="629"/>
      <c r="O1912" s="630"/>
      <c r="P1912" s="630"/>
      <c r="Q1912" s="632"/>
      <c r="R1912" s="644"/>
      <c r="S1912" s="645"/>
      <c r="T1912" s="645"/>
      <c r="U1912" s="645"/>
      <c r="V1912" s="645"/>
      <c r="W1912" s="645"/>
      <c r="X1912" s="645"/>
      <c r="Y1912" s="645"/>
      <c r="Z1912" s="645"/>
      <c r="AA1912" s="645"/>
      <c r="AB1912" s="645"/>
      <c r="AC1912" s="645"/>
      <c r="AD1912" s="645"/>
      <c r="AE1912" s="645"/>
      <c r="AF1912" s="645"/>
      <c r="AG1912" s="645"/>
      <c r="AH1912" s="645"/>
      <c r="AI1912" s="645"/>
      <c r="AJ1912" s="645"/>
      <c r="AK1912" s="645"/>
      <c r="AL1912" s="645"/>
      <c r="AM1912" s="645"/>
      <c r="AN1912" s="645"/>
      <c r="AO1912" s="646"/>
    </row>
    <row r="1913" spans="2:41" ht="13.35" hidden="1" customHeight="1">
      <c r="B1913" s="135"/>
      <c r="I1913" s="136"/>
      <c r="J1913" s="135"/>
      <c r="M1913" s="136"/>
      <c r="N1913" s="629" t="s">
        <v>111</v>
      </c>
      <c r="O1913" s="630"/>
      <c r="P1913" s="630"/>
      <c r="Q1913" s="632"/>
      <c r="R1913" s="629"/>
      <c r="S1913" s="680"/>
      <c r="T1913" s="681"/>
      <c r="U1913" s="630"/>
      <c r="V1913" s="647"/>
      <c r="W1913" s="630" t="s">
        <v>12</v>
      </c>
      <c r="X1913" s="647"/>
      <c r="Y1913" s="630" t="s">
        <v>11</v>
      </c>
      <c r="Z1913" s="647"/>
      <c r="AA1913" s="630" t="s">
        <v>364</v>
      </c>
      <c r="AB1913" s="630"/>
      <c r="AC1913" s="630"/>
      <c r="AD1913" s="630"/>
      <c r="AE1913" s="630"/>
      <c r="AF1913" s="630"/>
      <c r="AG1913" s="630"/>
      <c r="AH1913" s="630"/>
      <c r="AI1913" s="630"/>
      <c r="AJ1913" s="630"/>
      <c r="AK1913" s="630"/>
      <c r="AL1913" s="630"/>
      <c r="AM1913" s="630"/>
      <c r="AN1913" s="630"/>
      <c r="AO1913" s="632"/>
    </row>
    <row r="1914" spans="2:41" ht="3.75" hidden="1" customHeight="1">
      <c r="B1914" s="135"/>
      <c r="I1914" s="136"/>
      <c r="J1914" s="135"/>
      <c r="M1914" s="136"/>
      <c r="N1914" s="629"/>
      <c r="O1914" s="630"/>
      <c r="P1914" s="630"/>
      <c r="Q1914" s="632"/>
      <c r="R1914" s="629"/>
      <c r="S1914" s="630"/>
      <c r="T1914" s="630"/>
      <c r="U1914" s="630"/>
      <c r="V1914" s="630"/>
      <c r="W1914" s="630"/>
      <c r="X1914" s="630"/>
      <c r="Y1914" s="630"/>
      <c r="Z1914" s="630"/>
      <c r="AA1914" s="630"/>
      <c r="AB1914" s="630"/>
      <c r="AC1914" s="630"/>
      <c r="AD1914" s="630"/>
      <c r="AE1914" s="630"/>
      <c r="AF1914" s="630"/>
      <c r="AG1914" s="630"/>
      <c r="AH1914" s="630"/>
      <c r="AI1914" s="630"/>
      <c r="AJ1914" s="630"/>
      <c r="AK1914" s="630"/>
      <c r="AL1914" s="630"/>
      <c r="AM1914" s="630"/>
      <c r="AN1914" s="630"/>
      <c r="AO1914" s="632"/>
    </row>
    <row r="1915" spans="2:41" ht="3.75" hidden="1" customHeight="1">
      <c r="B1915" s="135"/>
      <c r="I1915" s="136"/>
      <c r="J1915" s="135"/>
      <c r="M1915" s="136"/>
      <c r="N1915" s="644"/>
      <c r="O1915" s="645"/>
      <c r="P1915" s="645"/>
      <c r="Q1915" s="645"/>
      <c r="R1915" s="713"/>
      <c r="S1915" s="716"/>
      <c r="T1915" s="645"/>
      <c r="U1915" s="698"/>
      <c r="V1915" s="644"/>
      <c r="W1915" s="645"/>
      <c r="X1915" s="645"/>
      <c r="Y1915" s="645"/>
      <c r="Z1915" s="645"/>
      <c r="AA1915" s="645"/>
      <c r="AB1915" s="645"/>
      <c r="AC1915" s="645"/>
      <c r="AD1915" s="645"/>
      <c r="AE1915" s="645"/>
      <c r="AF1915" s="645"/>
      <c r="AG1915" s="645"/>
      <c r="AH1915" s="649"/>
      <c r="AI1915" s="649"/>
      <c r="AJ1915" s="645"/>
      <c r="AK1915" s="651"/>
      <c r="AL1915" s="645"/>
      <c r="AM1915" s="645"/>
      <c r="AN1915" s="645"/>
      <c r="AO1915" s="646"/>
    </row>
    <row r="1916" spans="2:41" ht="13.35" hidden="1" customHeight="1">
      <c r="B1916" s="135"/>
      <c r="I1916" s="136"/>
      <c r="J1916" s="135"/>
      <c r="M1916" s="136"/>
      <c r="N1916" s="629" t="s">
        <v>30</v>
      </c>
      <c r="O1916" s="630"/>
      <c r="P1916" s="630"/>
      <c r="Q1916" s="630"/>
      <c r="R1916" s="714"/>
      <c r="S1916" s="717"/>
      <c r="T1916" s="630" t="s">
        <v>388</v>
      </c>
      <c r="U1916" s="701"/>
      <c r="V1916" s="629" t="s">
        <v>112</v>
      </c>
      <c r="W1916" s="630"/>
      <c r="X1916" s="630"/>
      <c r="Y1916" s="630"/>
      <c r="Z1916" s="630"/>
      <c r="AA1916" s="630"/>
      <c r="AB1916" s="630"/>
      <c r="AC1916" s="630"/>
      <c r="AD1916" s="630"/>
      <c r="AE1916" s="630"/>
      <c r="AF1916" s="630"/>
      <c r="AG1916" s="630"/>
      <c r="AH1916" s="636"/>
      <c r="AI1916" s="636"/>
      <c r="AJ1916" s="630"/>
      <c r="AK1916" s="654"/>
      <c r="AL1916" s="630"/>
      <c r="AM1916" s="630"/>
      <c r="AN1916" s="630"/>
      <c r="AO1916" s="632"/>
    </row>
    <row r="1917" spans="2:41" ht="3.75" hidden="1" customHeight="1">
      <c r="B1917" s="135"/>
      <c r="I1917" s="136"/>
      <c r="J1917" s="135"/>
      <c r="M1917" s="136"/>
      <c r="N1917" s="629"/>
      <c r="O1917" s="630"/>
      <c r="P1917" s="630"/>
      <c r="Q1917" s="630"/>
      <c r="R1917" s="715"/>
      <c r="S1917" s="718"/>
      <c r="T1917" s="639"/>
      <c r="U1917" s="704"/>
      <c r="V1917" s="638"/>
      <c r="W1917" s="639"/>
      <c r="X1917" s="639"/>
      <c r="Y1917" s="639"/>
      <c r="Z1917" s="639"/>
      <c r="AA1917" s="639"/>
      <c r="AB1917" s="639"/>
      <c r="AC1917" s="639"/>
      <c r="AD1917" s="639"/>
      <c r="AE1917" s="639"/>
      <c r="AF1917" s="639"/>
      <c r="AG1917" s="639"/>
      <c r="AH1917" s="642"/>
      <c r="AI1917" s="642"/>
      <c r="AJ1917" s="639"/>
      <c r="AK1917" s="657"/>
      <c r="AL1917" s="639"/>
      <c r="AM1917" s="639"/>
      <c r="AN1917" s="639"/>
      <c r="AO1917" s="640"/>
    </row>
    <row r="1918" spans="2:41" ht="3.75" hidden="1" customHeight="1">
      <c r="B1918" s="135"/>
      <c r="I1918" s="136"/>
      <c r="J1918" s="135"/>
      <c r="M1918" s="136"/>
      <c r="N1918" s="644"/>
      <c r="O1918" s="645"/>
      <c r="P1918" s="645"/>
      <c r="Q1918" s="646"/>
      <c r="R1918" s="670"/>
      <c r="S1918" s="671"/>
      <c r="T1918" s="671"/>
      <c r="U1918" s="672"/>
      <c r="V1918" s="673"/>
      <c r="W1918" s="675"/>
      <c r="X1918" s="679"/>
      <c r="Y1918" s="671"/>
      <c r="Z1918" s="671"/>
      <c r="AA1918" s="672"/>
      <c r="AB1918" s="630"/>
      <c r="AC1918" s="630"/>
      <c r="AD1918" s="630"/>
      <c r="AE1918" s="630"/>
      <c r="AF1918" s="630"/>
      <c r="AG1918" s="630"/>
      <c r="AH1918" s="630"/>
      <c r="AI1918" s="645"/>
      <c r="AJ1918" s="630"/>
      <c r="AK1918" s="630"/>
      <c r="AL1918" s="630"/>
      <c r="AM1918" s="630"/>
      <c r="AN1918" s="630"/>
      <c r="AO1918" s="632"/>
    </row>
    <row r="1919" spans="2:41" ht="13.35" hidden="1" customHeight="1">
      <c r="B1919" s="135"/>
      <c r="I1919" s="136"/>
      <c r="J1919" s="135"/>
      <c r="M1919" s="136"/>
      <c r="N1919" s="629" t="s">
        <v>114</v>
      </c>
      <c r="O1919" s="630"/>
      <c r="P1919" s="630"/>
      <c r="Q1919" s="632"/>
      <c r="R1919" s="673"/>
      <c r="S1919" s="674"/>
      <c r="T1919" s="674"/>
      <c r="U1919" s="675"/>
      <c r="V1919" s="673"/>
      <c r="W1919" s="675"/>
      <c r="X1919" s="673"/>
      <c r="Y1919" s="674"/>
      <c r="Z1919" s="674"/>
      <c r="AA1919" s="675"/>
      <c r="AB1919" s="668" t="s">
        <v>171</v>
      </c>
      <c r="AC1919" s="630"/>
      <c r="AD1919" s="630"/>
      <c r="AE1919" s="630"/>
      <c r="AF1919" s="630"/>
      <c r="AG1919" s="630"/>
      <c r="AH1919" s="630"/>
      <c r="AI1919" s="630"/>
      <c r="AJ1919" s="630"/>
      <c r="AK1919" s="630"/>
      <c r="AL1919" s="630"/>
      <c r="AM1919" s="630"/>
      <c r="AN1919" s="630"/>
      <c r="AO1919" s="632"/>
    </row>
    <row r="1920" spans="2:41" ht="3.75" hidden="1" customHeight="1">
      <c r="B1920" s="135"/>
      <c r="I1920" s="136"/>
      <c r="J1920" s="135"/>
      <c r="M1920" s="136"/>
      <c r="N1920" s="629"/>
      <c r="O1920" s="630"/>
      <c r="P1920" s="630"/>
      <c r="Q1920" s="632"/>
      <c r="R1920" s="676"/>
      <c r="S1920" s="677"/>
      <c r="T1920" s="677"/>
      <c r="U1920" s="678"/>
      <c r="V1920" s="676"/>
      <c r="W1920" s="678"/>
      <c r="X1920" s="676"/>
      <c r="Y1920" s="677"/>
      <c r="Z1920" s="677"/>
      <c r="AA1920" s="678"/>
      <c r="AB1920" s="639"/>
      <c r="AC1920" s="639"/>
      <c r="AD1920" s="639"/>
      <c r="AE1920" s="639"/>
      <c r="AF1920" s="639"/>
      <c r="AG1920" s="639"/>
      <c r="AH1920" s="639"/>
      <c r="AI1920" s="639"/>
      <c r="AJ1920" s="639"/>
      <c r="AK1920" s="639"/>
      <c r="AL1920" s="639"/>
      <c r="AM1920" s="639"/>
      <c r="AN1920" s="639"/>
      <c r="AO1920" s="640"/>
    </row>
    <row r="1921" spans="2:41" ht="3.75" hidden="1" customHeight="1">
      <c r="B1921" s="135"/>
      <c r="I1921" s="136"/>
      <c r="J1921" s="135"/>
      <c r="M1921" s="136"/>
      <c r="N1921" s="644"/>
      <c r="O1921" s="645"/>
      <c r="P1921" s="645"/>
      <c r="Q1921" s="645"/>
      <c r="R1921" s="644"/>
      <c r="S1921" s="645"/>
      <c r="T1921" s="645"/>
      <c r="U1921" s="645"/>
      <c r="V1921" s="645"/>
      <c r="W1921" s="645"/>
      <c r="X1921" s="645"/>
      <c r="Y1921" s="645"/>
      <c r="Z1921" s="645"/>
      <c r="AA1921" s="646"/>
      <c r="AB1921" s="644"/>
      <c r="AC1921" s="630"/>
      <c r="AD1921" s="630"/>
      <c r="AE1921" s="630"/>
      <c r="AF1921" s="630"/>
      <c r="AG1921" s="630"/>
      <c r="AH1921" s="630"/>
      <c r="AI1921" s="632"/>
      <c r="AJ1921" s="644"/>
      <c r="AK1921" s="645"/>
      <c r="AL1921" s="645"/>
      <c r="AM1921" s="645"/>
      <c r="AN1921" s="645"/>
      <c r="AO1921" s="646"/>
    </row>
    <row r="1922" spans="2:41" ht="13.35" hidden="1" customHeight="1">
      <c r="B1922" s="135"/>
      <c r="I1922" s="136"/>
      <c r="J1922" s="135"/>
      <c r="M1922" s="136"/>
      <c r="N1922" s="629" t="s">
        <v>115</v>
      </c>
      <c r="O1922" s="630"/>
      <c r="P1922" s="630"/>
      <c r="Q1922" s="630"/>
      <c r="R1922" s="629"/>
      <c r="S1922" s="680"/>
      <c r="T1922" s="681"/>
      <c r="U1922" s="630"/>
      <c r="V1922" s="647"/>
      <c r="W1922" s="630" t="s">
        <v>12</v>
      </c>
      <c r="X1922" s="647"/>
      <c r="Y1922" s="630" t="s">
        <v>11</v>
      </c>
      <c r="Z1922" s="647"/>
      <c r="AA1922" s="630" t="s">
        <v>364</v>
      </c>
      <c r="AB1922" s="629" t="s">
        <v>170</v>
      </c>
      <c r="AC1922" s="630"/>
      <c r="AD1922" s="630"/>
      <c r="AE1922" s="630"/>
      <c r="AF1922" s="630"/>
      <c r="AG1922" s="630"/>
      <c r="AH1922" s="630"/>
      <c r="AI1922" s="632"/>
      <c r="AJ1922" s="629"/>
      <c r="AK1922" s="680"/>
      <c r="AL1922" s="682"/>
      <c r="AM1922" s="682"/>
      <c r="AN1922" s="682"/>
      <c r="AO1922" s="681"/>
    </row>
    <row r="1923" spans="2:41" ht="3.75" hidden="1" customHeight="1">
      <c r="B1923" s="135"/>
      <c r="I1923" s="136"/>
      <c r="J1923" s="135"/>
      <c r="M1923" s="136"/>
      <c r="N1923" s="629"/>
      <c r="O1923" s="630"/>
      <c r="P1923" s="630"/>
      <c r="Q1923" s="630"/>
      <c r="R1923" s="638"/>
      <c r="S1923" s="639"/>
      <c r="T1923" s="639"/>
      <c r="U1923" s="639"/>
      <c r="V1923" s="639"/>
      <c r="W1923" s="639"/>
      <c r="X1923" s="639"/>
      <c r="Y1923" s="639"/>
      <c r="Z1923" s="639"/>
      <c r="AA1923" s="640"/>
      <c r="AB1923" s="638"/>
      <c r="AC1923" s="639"/>
      <c r="AD1923" s="639"/>
      <c r="AE1923" s="639"/>
      <c r="AF1923" s="639"/>
      <c r="AG1923" s="639"/>
      <c r="AH1923" s="639"/>
      <c r="AI1923" s="640"/>
      <c r="AJ1923" s="638"/>
      <c r="AK1923" s="639"/>
      <c r="AL1923" s="639"/>
      <c r="AM1923" s="639"/>
      <c r="AN1923" s="639"/>
      <c r="AO1923" s="640"/>
    </row>
    <row r="1924" spans="2:41" ht="3.75" customHeight="1">
      <c r="B1924" s="135"/>
      <c r="I1924" s="136"/>
      <c r="J1924" s="135"/>
      <c r="M1924" s="136"/>
      <c r="N1924" s="130"/>
      <c r="O1924" s="131"/>
      <c r="P1924" s="131"/>
      <c r="Q1924" s="132"/>
      <c r="R1924" s="683" t="str" cm="1">
        <f t="array" ref="R1924">IF(新_変更_3!AL777&lt;&gt;"",AND(新_変更_3!J776:AB782=新_変更_3!AL776:BD782),"")</f>
        <v/>
      </c>
      <c r="S1924" s="684"/>
      <c r="T1924" s="684"/>
      <c r="U1924" s="684"/>
      <c r="V1924" s="684"/>
      <c r="W1924" s="684"/>
      <c r="X1924" s="684"/>
      <c r="Y1924" s="684"/>
      <c r="Z1924" s="684"/>
      <c r="AA1924" s="684"/>
      <c r="AB1924" s="684"/>
      <c r="AC1924" s="684"/>
      <c r="AD1924" s="684"/>
      <c r="AE1924" s="684"/>
      <c r="AF1924" s="684"/>
      <c r="AG1924" s="684"/>
      <c r="AH1924" s="684"/>
      <c r="AI1924" s="684"/>
      <c r="AJ1924" s="684"/>
      <c r="AK1924" s="684"/>
      <c r="AL1924" s="684"/>
      <c r="AM1924" s="684"/>
      <c r="AN1924" s="684"/>
      <c r="AO1924" s="685"/>
    </row>
    <row r="1925" spans="2:41" ht="13.35" customHeight="1">
      <c r="B1925" s="135"/>
      <c r="I1925" s="136"/>
      <c r="J1925" s="135"/>
      <c r="M1925" s="136"/>
      <c r="N1925" s="135" t="s">
        <v>32</v>
      </c>
      <c r="Q1925" s="136"/>
      <c r="R1925" s="686"/>
      <c r="S1925" s="687"/>
      <c r="T1925" s="687"/>
      <c r="U1925" s="687"/>
      <c r="V1925" s="687"/>
      <c r="W1925" s="687"/>
      <c r="X1925" s="687"/>
      <c r="Y1925" s="687"/>
      <c r="Z1925" s="687"/>
      <c r="AA1925" s="687"/>
      <c r="AB1925" s="687"/>
      <c r="AC1925" s="687"/>
      <c r="AD1925" s="687"/>
      <c r="AE1925" s="687"/>
      <c r="AF1925" s="687"/>
      <c r="AG1925" s="687"/>
      <c r="AH1925" s="687"/>
      <c r="AI1925" s="687"/>
      <c r="AJ1925" s="687"/>
      <c r="AK1925" s="687"/>
      <c r="AL1925" s="687"/>
      <c r="AM1925" s="687"/>
      <c r="AN1925" s="687"/>
      <c r="AO1925" s="688"/>
    </row>
    <row r="1926" spans="2:41" ht="3.75" customHeight="1">
      <c r="B1926" s="135"/>
      <c r="I1926" s="136"/>
      <c r="J1926" s="135"/>
      <c r="M1926" s="136"/>
      <c r="N1926" s="140"/>
      <c r="O1926" s="141"/>
      <c r="P1926" s="141"/>
      <c r="Q1926" s="142"/>
      <c r="R1926" s="689"/>
      <c r="S1926" s="690"/>
      <c r="T1926" s="690"/>
      <c r="U1926" s="690"/>
      <c r="V1926" s="690"/>
      <c r="W1926" s="690"/>
      <c r="X1926" s="690"/>
      <c r="Y1926" s="690"/>
      <c r="Z1926" s="690"/>
      <c r="AA1926" s="690"/>
      <c r="AB1926" s="690"/>
      <c r="AC1926" s="690"/>
      <c r="AD1926" s="690"/>
      <c r="AE1926" s="690"/>
      <c r="AF1926" s="690"/>
      <c r="AG1926" s="690"/>
      <c r="AH1926" s="690"/>
      <c r="AI1926" s="690"/>
      <c r="AJ1926" s="690"/>
      <c r="AK1926" s="690"/>
      <c r="AL1926" s="690"/>
      <c r="AM1926" s="690"/>
      <c r="AN1926" s="690"/>
      <c r="AO1926" s="691"/>
    </row>
    <row r="1927" spans="2:41" ht="3.75" customHeight="1">
      <c r="B1927" s="135"/>
      <c r="I1927" s="136"/>
      <c r="J1927" s="130"/>
      <c r="K1927" s="131"/>
      <c r="L1927" s="131"/>
      <c r="M1927" s="132"/>
      <c r="N1927" s="130"/>
      <c r="O1927" s="131"/>
      <c r="P1927" s="131"/>
      <c r="Q1927" s="132"/>
      <c r="R1927" s="130"/>
      <c r="S1927" s="131"/>
      <c r="T1927" s="131"/>
      <c r="U1927" s="131"/>
      <c r="V1927" s="131"/>
      <c r="W1927" s="131"/>
      <c r="X1927" s="131"/>
      <c r="Y1927" s="131"/>
      <c r="Z1927" s="131"/>
      <c r="AA1927" s="132"/>
      <c r="AB1927" s="130"/>
      <c r="AC1927" s="131"/>
      <c r="AD1927" s="131"/>
      <c r="AE1927" s="132"/>
      <c r="AF1927" s="131"/>
      <c r="AG1927" s="131"/>
      <c r="AH1927" s="131"/>
      <c r="AI1927" s="131"/>
      <c r="AJ1927" s="131"/>
      <c r="AK1927" s="131"/>
      <c r="AL1927" s="131"/>
      <c r="AM1927" s="131"/>
      <c r="AN1927" s="131"/>
      <c r="AO1927" s="132"/>
    </row>
    <row r="1928" spans="2:41" ht="13.35" customHeight="1">
      <c r="B1928" s="135"/>
      <c r="I1928" s="136"/>
      <c r="J1928" s="135" t="s">
        <v>4038</v>
      </c>
      <c r="M1928" s="136"/>
      <c r="N1928" s="135" t="s">
        <v>27</v>
      </c>
      <c r="Q1928" s="136"/>
      <c r="R1928" s="135"/>
      <c r="S1928" s="692"/>
      <c r="T1928" s="693"/>
      <c r="U1928" s="693"/>
      <c r="V1928" s="693"/>
      <c r="W1928" s="693"/>
      <c r="X1928" s="693"/>
      <c r="Y1928" s="693"/>
      <c r="Z1928" s="693"/>
      <c r="AA1928" s="694"/>
      <c r="AB1928" s="135" t="s">
        <v>28</v>
      </c>
      <c r="AE1928" s="136"/>
      <c r="AF1928" s="135"/>
      <c r="AG1928" s="695"/>
      <c r="AH1928" s="693"/>
      <c r="AI1928" s="693"/>
      <c r="AJ1928" s="693"/>
      <c r="AK1928" s="693"/>
      <c r="AL1928" s="693"/>
      <c r="AM1928" s="693"/>
      <c r="AN1928" s="693"/>
      <c r="AO1928" s="694"/>
    </row>
    <row r="1929" spans="2:41" ht="3.75" customHeight="1">
      <c r="B1929" s="135"/>
      <c r="I1929" s="136"/>
      <c r="J1929" s="135"/>
      <c r="M1929" s="136"/>
      <c r="N1929" s="140"/>
      <c r="O1929" s="141"/>
      <c r="P1929" s="141"/>
      <c r="Q1929" s="142"/>
      <c r="R1929" s="140"/>
      <c r="S1929" s="141"/>
      <c r="T1929" s="141"/>
      <c r="U1929" s="141"/>
      <c r="V1929" s="141"/>
      <c r="W1929" s="141"/>
      <c r="X1929" s="141"/>
      <c r="Y1929" s="141"/>
      <c r="Z1929" s="141"/>
      <c r="AA1929" s="142"/>
      <c r="AB1929" s="140"/>
      <c r="AC1929" s="141"/>
      <c r="AD1929" s="141"/>
      <c r="AE1929" s="142"/>
      <c r="AF1929" s="141"/>
      <c r="AG1929" s="141"/>
      <c r="AH1929" s="141"/>
      <c r="AI1929" s="141"/>
      <c r="AJ1929" s="141"/>
      <c r="AK1929" s="141"/>
      <c r="AL1929" s="141"/>
      <c r="AM1929" s="141"/>
      <c r="AN1929" s="141"/>
      <c r="AO1929" s="142"/>
    </row>
    <row r="1930" spans="2:41" ht="3.75" customHeight="1">
      <c r="B1930" s="135"/>
      <c r="I1930" s="136"/>
      <c r="J1930" s="135"/>
      <c r="M1930" s="136"/>
      <c r="N1930" s="130"/>
      <c r="O1930" s="131"/>
      <c r="P1930" s="131"/>
      <c r="Q1930" s="132"/>
      <c r="R1930" s="130"/>
      <c r="S1930" s="131"/>
      <c r="T1930" s="131"/>
      <c r="U1930" s="131"/>
      <c r="V1930" s="131"/>
      <c r="W1930" s="131"/>
      <c r="X1930" s="131"/>
      <c r="Y1930" s="131"/>
      <c r="Z1930" s="131"/>
      <c r="AA1930" s="132"/>
      <c r="AB1930" s="130"/>
      <c r="AC1930" s="131"/>
      <c r="AD1930" s="131"/>
      <c r="AE1930" s="132"/>
      <c r="AF1930" s="130"/>
      <c r="AG1930" s="131"/>
      <c r="AH1930" s="131"/>
      <c r="AI1930" s="131"/>
      <c r="AJ1930" s="131"/>
      <c r="AK1930" s="131"/>
      <c r="AL1930" s="131"/>
      <c r="AM1930" s="131"/>
      <c r="AN1930" s="131"/>
      <c r="AO1930" s="132"/>
    </row>
    <row r="1931" spans="2:41" ht="13.35" customHeight="1">
      <c r="B1931" s="135"/>
      <c r="I1931" s="136"/>
      <c r="J1931" s="135"/>
      <c r="M1931" s="136"/>
      <c r="N1931" s="135" t="s">
        <v>3990</v>
      </c>
      <c r="Q1931" s="136"/>
      <c r="R1931" s="135"/>
      <c r="S1931" s="696"/>
      <c r="T1931" s="694"/>
      <c r="V1931" s="146"/>
      <c r="W1931" s="124" t="s">
        <v>12</v>
      </c>
      <c r="X1931" s="146"/>
      <c r="Y1931" s="124" t="s">
        <v>11</v>
      </c>
      <c r="Z1931" s="146"/>
      <c r="AA1931" s="136" t="s">
        <v>364</v>
      </c>
      <c r="AB1931" s="135" t="s">
        <v>66</v>
      </c>
      <c r="AE1931" s="136"/>
      <c r="AF1931" s="135"/>
      <c r="AG1931" s="696"/>
      <c r="AH1931" s="694"/>
      <c r="AJ1931" s="146"/>
      <c r="AK1931" s="124" t="s">
        <v>12</v>
      </c>
      <c r="AL1931" s="146"/>
      <c r="AM1931" s="124" t="s">
        <v>11</v>
      </c>
      <c r="AN1931" s="146"/>
      <c r="AO1931" s="136" t="s">
        <v>364</v>
      </c>
    </row>
    <row r="1932" spans="2:41" ht="3.75" customHeight="1">
      <c r="B1932" s="135"/>
      <c r="I1932" s="136"/>
      <c r="J1932" s="135"/>
      <c r="M1932" s="136"/>
      <c r="N1932" s="140"/>
      <c r="O1932" s="141"/>
      <c r="P1932" s="141"/>
      <c r="Q1932" s="142"/>
      <c r="R1932" s="140"/>
      <c r="S1932" s="141"/>
      <c r="T1932" s="141"/>
      <c r="U1932" s="141"/>
      <c r="V1932" s="141"/>
      <c r="W1932" s="141"/>
      <c r="X1932" s="141"/>
      <c r="Y1932" s="141"/>
      <c r="Z1932" s="141"/>
      <c r="AA1932" s="142"/>
      <c r="AB1932" s="140"/>
      <c r="AC1932" s="141"/>
      <c r="AD1932" s="141"/>
      <c r="AE1932" s="142"/>
      <c r="AF1932" s="140"/>
      <c r="AG1932" s="141"/>
      <c r="AH1932" s="141"/>
      <c r="AI1932" s="141"/>
      <c r="AJ1932" s="141"/>
      <c r="AK1932" s="141"/>
      <c r="AL1932" s="141"/>
      <c r="AM1932" s="141"/>
      <c r="AN1932" s="141"/>
      <c r="AO1932" s="142"/>
    </row>
    <row r="1933" spans="2:41" ht="3.75" customHeight="1">
      <c r="B1933" s="135"/>
      <c r="I1933" s="136"/>
      <c r="J1933" s="135"/>
      <c r="M1933" s="136"/>
      <c r="N1933" s="130"/>
      <c r="O1933" s="131"/>
      <c r="P1933" s="131"/>
      <c r="Q1933" s="132"/>
      <c r="R1933" s="697">
        <f>新_変更_3!J792</f>
        <v>0</v>
      </c>
      <c r="S1933" s="684"/>
      <c r="T1933" s="684"/>
      <c r="U1933" s="684"/>
      <c r="V1933" s="684"/>
      <c r="W1933" s="684"/>
      <c r="X1933" s="684"/>
      <c r="Y1933" s="684"/>
      <c r="Z1933" s="684"/>
      <c r="AA1933" s="684"/>
      <c r="AB1933" s="684"/>
      <c r="AC1933" s="684"/>
      <c r="AD1933" s="684"/>
      <c r="AE1933" s="684"/>
      <c r="AF1933" s="684"/>
      <c r="AG1933" s="684"/>
      <c r="AH1933" s="684"/>
      <c r="AI1933" s="684"/>
      <c r="AJ1933" s="685"/>
      <c r="AK1933" s="131"/>
      <c r="AL1933" s="131"/>
      <c r="AM1933" s="131"/>
      <c r="AN1933" s="131"/>
      <c r="AO1933" s="132"/>
    </row>
    <row r="1934" spans="2:41" ht="13.35" customHeight="1">
      <c r="B1934" s="135"/>
      <c r="I1934" s="136"/>
      <c r="J1934" s="135"/>
      <c r="M1934" s="136"/>
      <c r="N1934" s="135" t="s">
        <v>8</v>
      </c>
      <c r="Q1934" s="136"/>
      <c r="R1934" s="686"/>
      <c r="S1934" s="687"/>
      <c r="T1934" s="687"/>
      <c r="U1934" s="687"/>
      <c r="V1934" s="687"/>
      <c r="W1934" s="687"/>
      <c r="X1934" s="687"/>
      <c r="Y1934" s="687"/>
      <c r="Z1934" s="687"/>
      <c r="AA1934" s="687"/>
      <c r="AB1934" s="687"/>
      <c r="AC1934" s="687"/>
      <c r="AD1934" s="687"/>
      <c r="AE1934" s="687"/>
      <c r="AF1934" s="687"/>
      <c r="AG1934" s="687"/>
      <c r="AH1934" s="687"/>
      <c r="AI1934" s="687"/>
      <c r="AJ1934" s="688"/>
      <c r="AL1934" s="147" t="s">
        <v>13</v>
      </c>
      <c r="AM1934" s="124" t="s">
        <v>29</v>
      </c>
      <c r="AO1934" s="136"/>
    </row>
    <row r="1935" spans="2:41" ht="3.75" customHeight="1">
      <c r="B1935" s="135"/>
      <c r="I1935" s="136"/>
      <c r="J1935" s="135"/>
      <c r="M1935" s="136"/>
      <c r="N1935" s="140"/>
      <c r="O1935" s="141"/>
      <c r="P1935" s="141"/>
      <c r="Q1935" s="142"/>
      <c r="R1935" s="689"/>
      <c r="S1935" s="690"/>
      <c r="T1935" s="690"/>
      <c r="U1935" s="690"/>
      <c r="V1935" s="690"/>
      <c r="W1935" s="690"/>
      <c r="X1935" s="690"/>
      <c r="Y1935" s="690"/>
      <c r="Z1935" s="690"/>
      <c r="AA1935" s="690"/>
      <c r="AB1935" s="690"/>
      <c r="AC1935" s="690"/>
      <c r="AD1935" s="690"/>
      <c r="AE1935" s="690"/>
      <c r="AF1935" s="690"/>
      <c r="AG1935" s="690"/>
      <c r="AH1935" s="690"/>
      <c r="AI1935" s="690"/>
      <c r="AJ1935" s="691"/>
      <c r="AK1935" s="141"/>
      <c r="AL1935" s="141"/>
      <c r="AM1935" s="141"/>
      <c r="AN1935" s="141"/>
      <c r="AO1935" s="142"/>
    </row>
    <row r="1936" spans="2:41" ht="3.75" hidden="1" customHeight="1">
      <c r="B1936" s="135"/>
      <c r="I1936" s="136"/>
      <c r="J1936" s="135"/>
      <c r="M1936" s="136"/>
      <c r="N1936" s="644"/>
      <c r="O1936" s="645"/>
      <c r="P1936" s="645"/>
      <c r="Q1936" s="646"/>
      <c r="R1936" s="679"/>
      <c r="S1936" s="671"/>
      <c r="T1936" s="671"/>
      <c r="U1936" s="671"/>
      <c r="V1936" s="671"/>
      <c r="W1936" s="671"/>
      <c r="X1936" s="671"/>
      <c r="Y1936" s="671"/>
      <c r="Z1936" s="671"/>
      <c r="AA1936" s="671"/>
      <c r="AB1936" s="671"/>
      <c r="AC1936" s="671"/>
      <c r="AD1936" s="671"/>
      <c r="AE1936" s="671"/>
      <c r="AF1936" s="671"/>
      <c r="AG1936" s="671"/>
      <c r="AH1936" s="671"/>
      <c r="AI1936" s="671"/>
      <c r="AJ1936" s="671"/>
      <c r="AK1936" s="671"/>
      <c r="AL1936" s="671"/>
      <c r="AM1936" s="671"/>
      <c r="AN1936" s="671"/>
      <c r="AO1936" s="672"/>
    </row>
    <row r="1937" spans="2:41" ht="13.35" hidden="1" customHeight="1">
      <c r="B1937" s="135"/>
      <c r="I1937" s="136"/>
      <c r="J1937" s="135"/>
      <c r="M1937" s="136"/>
      <c r="N1937" s="629" t="s">
        <v>61</v>
      </c>
      <c r="O1937" s="630"/>
      <c r="P1937" s="630"/>
      <c r="Q1937" s="632"/>
      <c r="R1937" s="673"/>
      <c r="S1937" s="674"/>
      <c r="T1937" s="674"/>
      <c r="U1937" s="674"/>
      <c r="V1937" s="674"/>
      <c r="W1937" s="674"/>
      <c r="X1937" s="674"/>
      <c r="Y1937" s="674"/>
      <c r="Z1937" s="674"/>
      <c r="AA1937" s="674"/>
      <c r="AB1937" s="674"/>
      <c r="AC1937" s="674"/>
      <c r="AD1937" s="674"/>
      <c r="AE1937" s="674"/>
      <c r="AF1937" s="674"/>
      <c r="AG1937" s="674"/>
      <c r="AH1937" s="674"/>
      <c r="AI1937" s="674"/>
      <c r="AJ1937" s="674"/>
      <c r="AK1937" s="674"/>
      <c r="AL1937" s="674"/>
      <c r="AM1937" s="674"/>
      <c r="AN1937" s="674"/>
      <c r="AO1937" s="675"/>
    </row>
    <row r="1938" spans="2:41" ht="3.75" hidden="1" customHeight="1">
      <c r="B1938" s="135"/>
      <c r="I1938" s="136"/>
      <c r="J1938" s="135"/>
      <c r="M1938" s="136"/>
      <c r="N1938" s="629"/>
      <c r="O1938" s="630"/>
      <c r="P1938" s="630"/>
      <c r="Q1938" s="632"/>
      <c r="R1938" s="676"/>
      <c r="S1938" s="677"/>
      <c r="T1938" s="677"/>
      <c r="U1938" s="677"/>
      <c r="V1938" s="677"/>
      <c r="W1938" s="677"/>
      <c r="X1938" s="677"/>
      <c r="Y1938" s="677"/>
      <c r="Z1938" s="677"/>
      <c r="AA1938" s="677"/>
      <c r="AB1938" s="677"/>
      <c r="AC1938" s="677"/>
      <c r="AD1938" s="677"/>
      <c r="AE1938" s="677"/>
      <c r="AF1938" s="677"/>
      <c r="AG1938" s="677"/>
      <c r="AH1938" s="677"/>
      <c r="AI1938" s="677"/>
      <c r="AJ1938" s="677"/>
      <c r="AK1938" s="677"/>
      <c r="AL1938" s="677"/>
      <c r="AM1938" s="677"/>
      <c r="AN1938" s="677"/>
      <c r="AO1938" s="678"/>
    </row>
    <row r="1939" spans="2:41" ht="3.75" hidden="1" customHeight="1">
      <c r="B1939" s="135"/>
      <c r="I1939" s="136"/>
      <c r="J1939" s="135"/>
      <c r="N1939" s="644"/>
      <c r="O1939" s="645"/>
      <c r="P1939" s="645"/>
      <c r="Q1939" s="646"/>
      <c r="R1939" s="630"/>
      <c r="S1939" s="630"/>
      <c r="T1939" s="630"/>
      <c r="U1939" s="698"/>
      <c r="V1939" s="699"/>
      <c r="W1939" s="699"/>
      <c r="X1939" s="700"/>
      <c r="Y1939" s="645"/>
      <c r="Z1939" s="707"/>
      <c r="AA1939" s="699"/>
      <c r="AB1939" s="699"/>
      <c r="AC1939" s="708"/>
      <c r="AD1939" s="630"/>
      <c r="AE1939" s="630"/>
      <c r="AF1939" s="630"/>
      <c r="AG1939" s="679"/>
      <c r="AH1939" s="671"/>
      <c r="AI1939" s="671"/>
      <c r="AJ1939" s="671"/>
      <c r="AK1939" s="671"/>
      <c r="AL1939" s="671"/>
      <c r="AM1939" s="671"/>
      <c r="AN1939" s="671"/>
      <c r="AO1939" s="672"/>
    </row>
    <row r="1940" spans="2:41" ht="13.35" hidden="1" customHeight="1">
      <c r="B1940" s="135"/>
      <c r="I1940" s="136"/>
      <c r="J1940" s="135"/>
      <c r="N1940" s="629"/>
      <c r="O1940" s="630"/>
      <c r="P1940" s="630"/>
      <c r="Q1940" s="632"/>
      <c r="R1940" s="630" t="s">
        <v>15</v>
      </c>
      <c r="S1940" s="630"/>
      <c r="T1940" s="630"/>
      <c r="U1940" s="701"/>
      <c r="V1940" s="702"/>
      <c r="W1940" s="702"/>
      <c r="X1940" s="703"/>
      <c r="Y1940" s="662" t="s">
        <v>359</v>
      </c>
      <c r="Z1940" s="709"/>
      <c r="AA1940" s="702"/>
      <c r="AB1940" s="702"/>
      <c r="AC1940" s="710"/>
      <c r="AD1940" s="630" t="s">
        <v>56</v>
      </c>
      <c r="AE1940" s="630"/>
      <c r="AF1940" s="630"/>
      <c r="AG1940" s="673"/>
      <c r="AH1940" s="674"/>
      <c r="AI1940" s="674"/>
      <c r="AJ1940" s="674"/>
      <c r="AK1940" s="674"/>
      <c r="AL1940" s="674"/>
      <c r="AM1940" s="674"/>
      <c r="AN1940" s="674"/>
      <c r="AO1940" s="675"/>
    </row>
    <row r="1941" spans="2:41" ht="3.75" hidden="1" customHeight="1">
      <c r="B1941" s="135"/>
      <c r="I1941" s="136"/>
      <c r="J1941" s="135"/>
      <c r="N1941" s="629"/>
      <c r="O1941" s="630"/>
      <c r="P1941" s="630"/>
      <c r="Q1941" s="632"/>
      <c r="R1941" s="639"/>
      <c r="S1941" s="639"/>
      <c r="T1941" s="639"/>
      <c r="U1941" s="704"/>
      <c r="V1941" s="705"/>
      <c r="W1941" s="705"/>
      <c r="X1941" s="706"/>
      <c r="Y1941" s="639"/>
      <c r="Z1941" s="711"/>
      <c r="AA1941" s="705"/>
      <c r="AB1941" s="705"/>
      <c r="AC1941" s="712"/>
      <c r="AD1941" s="639"/>
      <c r="AE1941" s="639"/>
      <c r="AF1941" s="639"/>
      <c r="AG1941" s="676"/>
      <c r="AH1941" s="677"/>
      <c r="AI1941" s="677"/>
      <c r="AJ1941" s="677"/>
      <c r="AK1941" s="677"/>
      <c r="AL1941" s="677"/>
      <c r="AM1941" s="677"/>
      <c r="AN1941" s="677"/>
      <c r="AO1941" s="678"/>
    </row>
    <row r="1942" spans="2:41" ht="3.75" hidden="1" customHeight="1">
      <c r="B1942" s="135"/>
      <c r="I1942" s="136"/>
      <c r="J1942" s="135"/>
      <c r="N1942" s="629"/>
      <c r="O1942" s="630"/>
      <c r="P1942" s="630"/>
      <c r="Q1942" s="632"/>
      <c r="R1942" s="645"/>
      <c r="S1942" s="645"/>
      <c r="T1942" s="646"/>
      <c r="U1942" s="679"/>
      <c r="V1942" s="671"/>
      <c r="W1942" s="671"/>
      <c r="X1942" s="671"/>
      <c r="Y1942" s="671"/>
      <c r="Z1942" s="671"/>
      <c r="AA1942" s="671"/>
      <c r="AB1942" s="671"/>
      <c r="AC1942" s="672"/>
      <c r="AD1942" s="644"/>
      <c r="AE1942" s="645"/>
      <c r="AF1942" s="646"/>
      <c r="AG1942" s="679"/>
      <c r="AH1942" s="671"/>
      <c r="AI1942" s="671"/>
      <c r="AJ1942" s="671"/>
      <c r="AK1942" s="671"/>
      <c r="AL1942" s="671"/>
      <c r="AM1942" s="671"/>
      <c r="AN1942" s="671"/>
      <c r="AO1942" s="672"/>
    </row>
    <row r="1943" spans="2:41" ht="13.35" hidden="1" customHeight="1">
      <c r="B1943" s="135"/>
      <c r="I1943" s="136"/>
      <c r="N1943" s="629" t="s">
        <v>23</v>
      </c>
      <c r="O1943" s="630"/>
      <c r="P1943" s="630"/>
      <c r="Q1943" s="632"/>
      <c r="R1943" s="630" t="s">
        <v>17</v>
      </c>
      <c r="S1943" s="630"/>
      <c r="T1943" s="632"/>
      <c r="U1943" s="673"/>
      <c r="V1943" s="674"/>
      <c r="W1943" s="674"/>
      <c r="X1943" s="674"/>
      <c r="Y1943" s="674"/>
      <c r="Z1943" s="674"/>
      <c r="AA1943" s="674"/>
      <c r="AB1943" s="674"/>
      <c r="AC1943" s="675"/>
      <c r="AD1943" s="629" t="s">
        <v>18</v>
      </c>
      <c r="AE1943" s="630"/>
      <c r="AF1943" s="632"/>
      <c r="AG1943" s="673"/>
      <c r="AH1943" s="674"/>
      <c r="AI1943" s="674"/>
      <c r="AJ1943" s="674"/>
      <c r="AK1943" s="674"/>
      <c r="AL1943" s="674"/>
      <c r="AM1943" s="674"/>
      <c r="AN1943" s="674"/>
      <c r="AO1943" s="675"/>
    </row>
    <row r="1944" spans="2:41" ht="3.75" hidden="1" customHeight="1">
      <c r="B1944" s="135"/>
      <c r="I1944" s="136"/>
      <c r="J1944" s="135"/>
      <c r="N1944" s="629"/>
      <c r="O1944" s="630"/>
      <c r="P1944" s="630"/>
      <c r="Q1944" s="632"/>
      <c r="R1944" s="639"/>
      <c r="S1944" s="639"/>
      <c r="T1944" s="640"/>
      <c r="U1944" s="676"/>
      <c r="V1944" s="677"/>
      <c r="W1944" s="677"/>
      <c r="X1944" s="677"/>
      <c r="Y1944" s="677"/>
      <c r="Z1944" s="677"/>
      <c r="AA1944" s="677"/>
      <c r="AB1944" s="677"/>
      <c r="AC1944" s="678"/>
      <c r="AD1944" s="638"/>
      <c r="AE1944" s="639"/>
      <c r="AF1944" s="640"/>
      <c r="AG1944" s="676"/>
      <c r="AH1944" s="677"/>
      <c r="AI1944" s="677"/>
      <c r="AJ1944" s="677"/>
      <c r="AK1944" s="677"/>
      <c r="AL1944" s="677"/>
      <c r="AM1944" s="677"/>
      <c r="AN1944" s="677"/>
      <c r="AO1944" s="678"/>
    </row>
    <row r="1945" spans="2:41" ht="3.75" hidden="1" customHeight="1">
      <c r="B1945" s="135"/>
      <c r="I1945" s="136"/>
      <c r="J1945" s="135"/>
      <c r="N1945" s="629"/>
      <c r="O1945" s="630"/>
      <c r="P1945" s="630"/>
      <c r="Q1945" s="632"/>
      <c r="R1945" s="645"/>
      <c r="S1945" s="645"/>
      <c r="T1945" s="646"/>
      <c r="U1945" s="679"/>
      <c r="V1945" s="671"/>
      <c r="W1945" s="671"/>
      <c r="X1945" s="671"/>
      <c r="Y1945" s="671"/>
      <c r="Z1945" s="671"/>
      <c r="AA1945" s="671"/>
      <c r="AB1945" s="671"/>
      <c r="AC1945" s="672"/>
      <c r="AD1945" s="644"/>
      <c r="AE1945" s="645"/>
      <c r="AF1945" s="646"/>
      <c r="AG1945" s="679"/>
      <c r="AH1945" s="671"/>
      <c r="AI1945" s="671"/>
      <c r="AJ1945" s="671"/>
      <c r="AK1945" s="671"/>
      <c r="AL1945" s="671"/>
      <c r="AM1945" s="671"/>
      <c r="AN1945" s="671"/>
      <c r="AO1945" s="672"/>
    </row>
    <row r="1946" spans="2:41" ht="13.35" hidden="1" customHeight="1">
      <c r="B1946" s="135"/>
      <c r="I1946" s="136"/>
      <c r="J1946" s="135"/>
      <c r="N1946" s="629"/>
      <c r="O1946" s="630"/>
      <c r="P1946" s="630"/>
      <c r="Q1946" s="632"/>
      <c r="R1946" s="630" t="s">
        <v>19</v>
      </c>
      <c r="S1946" s="630"/>
      <c r="T1946" s="632"/>
      <c r="U1946" s="673"/>
      <c r="V1946" s="674"/>
      <c r="W1946" s="674"/>
      <c r="X1946" s="674"/>
      <c r="Y1946" s="674"/>
      <c r="Z1946" s="674"/>
      <c r="AA1946" s="674"/>
      <c r="AB1946" s="674"/>
      <c r="AC1946" s="675"/>
      <c r="AD1946" s="629" t="s">
        <v>20</v>
      </c>
      <c r="AE1946" s="630"/>
      <c r="AF1946" s="632"/>
      <c r="AG1946" s="673"/>
      <c r="AH1946" s="674"/>
      <c r="AI1946" s="674"/>
      <c r="AJ1946" s="674"/>
      <c r="AK1946" s="674"/>
      <c r="AL1946" s="674"/>
      <c r="AM1946" s="674"/>
      <c r="AN1946" s="674"/>
      <c r="AO1946" s="675"/>
    </row>
    <row r="1947" spans="2:41" ht="3.75" hidden="1" customHeight="1">
      <c r="B1947" s="135"/>
      <c r="I1947" s="136"/>
      <c r="J1947" s="135"/>
      <c r="N1947" s="638"/>
      <c r="O1947" s="639"/>
      <c r="P1947" s="639"/>
      <c r="Q1947" s="640"/>
      <c r="R1947" s="639"/>
      <c r="S1947" s="639"/>
      <c r="T1947" s="640"/>
      <c r="U1947" s="676"/>
      <c r="V1947" s="677"/>
      <c r="W1947" s="677"/>
      <c r="X1947" s="677"/>
      <c r="Y1947" s="677"/>
      <c r="Z1947" s="677"/>
      <c r="AA1947" s="677"/>
      <c r="AB1947" s="677"/>
      <c r="AC1947" s="678"/>
      <c r="AD1947" s="638"/>
      <c r="AE1947" s="639"/>
      <c r="AF1947" s="640"/>
      <c r="AG1947" s="676"/>
      <c r="AH1947" s="677"/>
      <c r="AI1947" s="677"/>
      <c r="AJ1947" s="677"/>
      <c r="AK1947" s="677"/>
      <c r="AL1947" s="677"/>
      <c r="AM1947" s="677"/>
      <c r="AN1947" s="677"/>
      <c r="AO1947" s="678"/>
    </row>
    <row r="1948" spans="2:41" ht="3.75" hidden="1" customHeight="1">
      <c r="B1948" s="135"/>
      <c r="I1948" s="136"/>
      <c r="J1948" s="135"/>
      <c r="M1948" s="136"/>
      <c r="N1948" s="629"/>
      <c r="O1948" s="630"/>
      <c r="P1948" s="630"/>
      <c r="Q1948" s="632"/>
      <c r="R1948" s="644"/>
      <c r="S1948" s="645"/>
      <c r="T1948" s="645"/>
      <c r="U1948" s="645"/>
      <c r="V1948" s="645"/>
      <c r="W1948" s="645"/>
      <c r="X1948" s="645"/>
      <c r="Y1948" s="645"/>
      <c r="Z1948" s="645"/>
      <c r="AA1948" s="645"/>
      <c r="AB1948" s="645"/>
      <c r="AC1948" s="645"/>
      <c r="AD1948" s="645"/>
      <c r="AE1948" s="645"/>
      <c r="AF1948" s="645"/>
      <c r="AG1948" s="645"/>
      <c r="AH1948" s="645"/>
      <c r="AI1948" s="645"/>
      <c r="AJ1948" s="645"/>
      <c r="AK1948" s="645"/>
      <c r="AL1948" s="645"/>
      <c r="AM1948" s="645"/>
      <c r="AN1948" s="645"/>
      <c r="AO1948" s="646"/>
    </row>
    <row r="1949" spans="2:41" ht="13.35" hidden="1" customHeight="1">
      <c r="B1949" s="135"/>
      <c r="I1949" s="136"/>
      <c r="J1949" s="135"/>
      <c r="M1949" s="136"/>
      <c r="N1949" s="629" t="s">
        <v>111</v>
      </c>
      <c r="O1949" s="630"/>
      <c r="P1949" s="630"/>
      <c r="Q1949" s="632"/>
      <c r="R1949" s="629"/>
      <c r="S1949" s="680"/>
      <c r="T1949" s="681"/>
      <c r="U1949" s="630"/>
      <c r="V1949" s="647"/>
      <c r="W1949" s="630" t="s">
        <v>12</v>
      </c>
      <c r="X1949" s="647"/>
      <c r="Y1949" s="630" t="s">
        <v>11</v>
      </c>
      <c r="Z1949" s="647"/>
      <c r="AA1949" s="630" t="s">
        <v>364</v>
      </c>
      <c r="AB1949" s="630"/>
      <c r="AC1949" s="630"/>
      <c r="AD1949" s="630"/>
      <c r="AE1949" s="630"/>
      <c r="AF1949" s="630"/>
      <c r="AG1949" s="630"/>
      <c r="AH1949" s="630"/>
      <c r="AI1949" s="630"/>
      <c r="AJ1949" s="630"/>
      <c r="AK1949" s="630"/>
      <c r="AL1949" s="630"/>
      <c r="AM1949" s="630"/>
      <c r="AN1949" s="630"/>
      <c r="AO1949" s="632"/>
    </row>
    <row r="1950" spans="2:41" ht="3.75" hidden="1" customHeight="1">
      <c r="B1950" s="135"/>
      <c r="I1950" s="136"/>
      <c r="J1950" s="135"/>
      <c r="M1950" s="136"/>
      <c r="N1950" s="629"/>
      <c r="O1950" s="630"/>
      <c r="P1950" s="630"/>
      <c r="Q1950" s="632"/>
      <c r="R1950" s="629"/>
      <c r="S1950" s="630"/>
      <c r="T1950" s="630"/>
      <c r="U1950" s="630"/>
      <c r="V1950" s="630"/>
      <c r="W1950" s="630"/>
      <c r="X1950" s="630"/>
      <c r="Y1950" s="630"/>
      <c r="Z1950" s="630"/>
      <c r="AA1950" s="630"/>
      <c r="AB1950" s="630"/>
      <c r="AC1950" s="630"/>
      <c r="AD1950" s="630"/>
      <c r="AE1950" s="630"/>
      <c r="AF1950" s="630"/>
      <c r="AG1950" s="630"/>
      <c r="AH1950" s="630"/>
      <c r="AI1950" s="630"/>
      <c r="AJ1950" s="630"/>
      <c r="AK1950" s="630"/>
      <c r="AL1950" s="630"/>
      <c r="AM1950" s="630"/>
      <c r="AN1950" s="630"/>
      <c r="AO1950" s="632"/>
    </row>
    <row r="1951" spans="2:41" ht="3.75" hidden="1" customHeight="1">
      <c r="B1951" s="135"/>
      <c r="I1951" s="136"/>
      <c r="J1951" s="135"/>
      <c r="M1951" s="136"/>
      <c r="N1951" s="644"/>
      <c r="O1951" s="645"/>
      <c r="P1951" s="645"/>
      <c r="Q1951" s="645"/>
      <c r="R1951" s="713"/>
      <c r="S1951" s="716"/>
      <c r="T1951" s="645"/>
      <c r="U1951" s="698"/>
      <c r="V1951" s="644"/>
      <c r="W1951" s="645"/>
      <c r="X1951" s="645"/>
      <c r="Y1951" s="645"/>
      <c r="Z1951" s="645"/>
      <c r="AA1951" s="645"/>
      <c r="AB1951" s="645"/>
      <c r="AC1951" s="645"/>
      <c r="AD1951" s="645"/>
      <c r="AE1951" s="645"/>
      <c r="AF1951" s="645"/>
      <c r="AG1951" s="645"/>
      <c r="AH1951" s="649"/>
      <c r="AI1951" s="649"/>
      <c r="AJ1951" s="645"/>
      <c r="AK1951" s="651"/>
      <c r="AL1951" s="645"/>
      <c r="AM1951" s="645"/>
      <c r="AN1951" s="645"/>
      <c r="AO1951" s="646"/>
    </row>
    <row r="1952" spans="2:41" ht="13.35" hidden="1" customHeight="1">
      <c r="B1952" s="135"/>
      <c r="I1952" s="136"/>
      <c r="J1952" s="135"/>
      <c r="M1952" s="136"/>
      <c r="N1952" s="629" t="s">
        <v>30</v>
      </c>
      <c r="O1952" s="630"/>
      <c r="P1952" s="630"/>
      <c r="Q1952" s="630"/>
      <c r="R1952" s="714"/>
      <c r="S1952" s="717"/>
      <c r="T1952" s="630" t="s">
        <v>388</v>
      </c>
      <c r="U1952" s="701"/>
      <c r="V1952" s="629" t="s">
        <v>112</v>
      </c>
      <c r="W1952" s="630"/>
      <c r="X1952" s="630"/>
      <c r="Y1952" s="630"/>
      <c r="Z1952" s="630"/>
      <c r="AA1952" s="630"/>
      <c r="AB1952" s="630"/>
      <c r="AC1952" s="630"/>
      <c r="AD1952" s="630"/>
      <c r="AE1952" s="630"/>
      <c r="AF1952" s="630"/>
      <c r="AG1952" s="630"/>
      <c r="AH1952" s="636"/>
      <c r="AI1952" s="636"/>
      <c r="AJ1952" s="630"/>
      <c r="AK1952" s="654"/>
      <c r="AL1952" s="630"/>
      <c r="AM1952" s="630"/>
      <c r="AN1952" s="630"/>
      <c r="AO1952" s="632"/>
    </row>
    <row r="1953" spans="2:41" ht="3.75" hidden="1" customHeight="1">
      <c r="B1953" s="135"/>
      <c r="I1953" s="136"/>
      <c r="J1953" s="135"/>
      <c r="M1953" s="136"/>
      <c r="N1953" s="629"/>
      <c r="O1953" s="630"/>
      <c r="P1953" s="630"/>
      <c r="Q1953" s="630"/>
      <c r="R1953" s="715"/>
      <c r="S1953" s="718"/>
      <c r="T1953" s="639"/>
      <c r="U1953" s="704"/>
      <c r="V1953" s="638"/>
      <c r="W1953" s="639"/>
      <c r="X1953" s="639"/>
      <c r="Y1953" s="639"/>
      <c r="Z1953" s="639"/>
      <c r="AA1953" s="639"/>
      <c r="AB1953" s="639"/>
      <c r="AC1953" s="639"/>
      <c r="AD1953" s="639"/>
      <c r="AE1953" s="639"/>
      <c r="AF1953" s="639"/>
      <c r="AG1953" s="639"/>
      <c r="AH1953" s="642"/>
      <c r="AI1953" s="642"/>
      <c r="AJ1953" s="639"/>
      <c r="AK1953" s="657"/>
      <c r="AL1953" s="639"/>
      <c r="AM1953" s="639"/>
      <c r="AN1953" s="639"/>
      <c r="AO1953" s="640"/>
    </row>
    <row r="1954" spans="2:41" ht="3.75" hidden="1" customHeight="1">
      <c r="B1954" s="135"/>
      <c r="I1954" s="136"/>
      <c r="J1954" s="135"/>
      <c r="M1954" s="136"/>
      <c r="N1954" s="644"/>
      <c r="O1954" s="645"/>
      <c r="P1954" s="645"/>
      <c r="Q1954" s="646"/>
      <c r="R1954" s="670"/>
      <c r="S1954" s="671"/>
      <c r="T1954" s="671"/>
      <c r="U1954" s="672"/>
      <c r="V1954" s="673"/>
      <c r="W1954" s="675"/>
      <c r="X1954" s="679"/>
      <c r="Y1954" s="671"/>
      <c r="Z1954" s="671"/>
      <c r="AA1954" s="672"/>
      <c r="AB1954" s="630"/>
      <c r="AC1954" s="630"/>
      <c r="AD1954" s="630"/>
      <c r="AE1954" s="630"/>
      <c r="AF1954" s="630"/>
      <c r="AG1954" s="630"/>
      <c r="AH1954" s="630"/>
      <c r="AI1954" s="645"/>
      <c r="AJ1954" s="630"/>
      <c r="AK1954" s="630"/>
      <c r="AL1954" s="630"/>
      <c r="AM1954" s="630"/>
      <c r="AN1954" s="630"/>
      <c r="AO1954" s="632"/>
    </row>
    <row r="1955" spans="2:41" ht="13.35" hidden="1" customHeight="1">
      <c r="B1955" s="135"/>
      <c r="I1955" s="136"/>
      <c r="J1955" s="135"/>
      <c r="M1955" s="136"/>
      <c r="N1955" s="629" t="s">
        <v>114</v>
      </c>
      <c r="O1955" s="630"/>
      <c r="P1955" s="630"/>
      <c r="Q1955" s="632"/>
      <c r="R1955" s="673"/>
      <c r="S1955" s="674"/>
      <c r="T1955" s="674"/>
      <c r="U1955" s="675"/>
      <c r="V1955" s="673"/>
      <c r="W1955" s="675"/>
      <c r="X1955" s="673"/>
      <c r="Y1955" s="674"/>
      <c r="Z1955" s="674"/>
      <c r="AA1955" s="675"/>
      <c r="AB1955" s="668" t="s">
        <v>171</v>
      </c>
      <c r="AC1955" s="630"/>
      <c r="AD1955" s="630"/>
      <c r="AE1955" s="630"/>
      <c r="AF1955" s="630"/>
      <c r="AG1955" s="630"/>
      <c r="AH1955" s="630"/>
      <c r="AI1955" s="630"/>
      <c r="AJ1955" s="630"/>
      <c r="AK1955" s="630"/>
      <c r="AL1955" s="630"/>
      <c r="AM1955" s="630"/>
      <c r="AN1955" s="630"/>
      <c r="AO1955" s="632"/>
    </row>
    <row r="1956" spans="2:41" ht="3.75" hidden="1" customHeight="1">
      <c r="B1956" s="135"/>
      <c r="I1956" s="136"/>
      <c r="J1956" s="135"/>
      <c r="M1956" s="136"/>
      <c r="N1956" s="629"/>
      <c r="O1956" s="630"/>
      <c r="P1956" s="630"/>
      <c r="Q1956" s="632"/>
      <c r="R1956" s="676"/>
      <c r="S1956" s="677"/>
      <c r="T1956" s="677"/>
      <c r="U1956" s="678"/>
      <c r="V1956" s="676"/>
      <c r="W1956" s="678"/>
      <c r="X1956" s="676"/>
      <c r="Y1956" s="677"/>
      <c r="Z1956" s="677"/>
      <c r="AA1956" s="678"/>
      <c r="AB1956" s="639"/>
      <c r="AC1956" s="639"/>
      <c r="AD1956" s="639"/>
      <c r="AE1956" s="639"/>
      <c r="AF1956" s="639"/>
      <c r="AG1956" s="639"/>
      <c r="AH1956" s="639"/>
      <c r="AI1956" s="639"/>
      <c r="AJ1956" s="639"/>
      <c r="AK1956" s="639"/>
      <c r="AL1956" s="639"/>
      <c r="AM1956" s="639"/>
      <c r="AN1956" s="639"/>
      <c r="AO1956" s="640"/>
    </row>
    <row r="1957" spans="2:41" ht="3.75" hidden="1" customHeight="1">
      <c r="B1957" s="135"/>
      <c r="I1957" s="136"/>
      <c r="J1957" s="135"/>
      <c r="M1957" s="136"/>
      <c r="N1957" s="644"/>
      <c r="O1957" s="645"/>
      <c r="P1957" s="645"/>
      <c r="Q1957" s="645"/>
      <c r="R1957" s="644"/>
      <c r="S1957" s="645"/>
      <c r="T1957" s="645"/>
      <c r="U1957" s="645"/>
      <c r="V1957" s="645"/>
      <c r="W1957" s="645"/>
      <c r="X1957" s="645"/>
      <c r="Y1957" s="645"/>
      <c r="Z1957" s="645"/>
      <c r="AA1957" s="646"/>
      <c r="AB1957" s="644"/>
      <c r="AC1957" s="630"/>
      <c r="AD1957" s="630"/>
      <c r="AE1957" s="630"/>
      <c r="AF1957" s="630"/>
      <c r="AG1957" s="630"/>
      <c r="AH1957" s="630"/>
      <c r="AI1957" s="632"/>
      <c r="AJ1957" s="644"/>
      <c r="AK1957" s="645"/>
      <c r="AL1957" s="645"/>
      <c r="AM1957" s="645"/>
      <c r="AN1957" s="645"/>
      <c r="AO1957" s="646"/>
    </row>
    <row r="1958" spans="2:41" ht="13.35" hidden="1" customHeight="1">
      <c r="B1958" s="135"/>
      <c r="I1958" s="136"/>
      <c r="J1958" s="135"/>
      <c r="M1958" s="136"/>
      <c r="N1958" s="629" t="s">
        <v>115</v>
      </c>
      <c r="O1958" s="630"/>
      <c r="P1958" s="630"/>
      <c r="Q1958" s="630"/>
      <c r="R1958" s="629"/>
      <c r="S1958" s="680"/>
      <c r="T1958" s="681"/>
      <c r="U1958" s="630"/>
      <c r="V1958" s="647"/>
      <c r="W1958" s="630" t="s">
        <v>12</v>
      </c>
      <c r="X1958" s="647"/>
      <c r="Y1958" s="630" t="s">
        <v>11</v>
      </c>
      <c r="Z1958" s="647"/>
      <c r="AA1958" s="630" t="s">
        <v>364</v>
      </c>
      <c r="AB1958" s="629" t="s">
        <v>170</v>
      </c>
      <c r="AC1958" s="630"/>
      <c r="AD1958" s="630"/>
      <c r="AE1958" s="630"/>
      <c r="AF1958" s="630"/>
      <c r="AG1958" s="630"/>
      <c r="AH1958" s="630"/>
      <c r="AI1958" s="632"/>
      <c r="AJ1958" s="629"/>
      <c r="AK1958" s="680"/>
      <c r="AL1958" s="682"/>
      <c r="AM1958" s="682"/>
      <c r="AN1958" s="682"/>
      <c r="AO1958" s="681"/>
    </row>
    <row r="1959" spans="2:41" ht="3.75" hidden="1" customHeight="1">
      <c r="B1959" s="135"/>
      <c r="I1959" s="136"/>
      <c r="J1959" s="135"/>
      <c r="M1959" s="136"/>
      <c r="N1959" s="629"/>
      <c r="O1959" s="630"/>
      <c r="P1959" s="630"/>
      <c r="Q1959" s="630"/>
      <c r="R1959" s="638"/>
      <c r="S1959" s="639"/>
      <c r="T1959" s="639"/>
      <c r="U1959" s="639"/>
      <c r="V1959" s="639"/>
      <c r="W1959" s="639"/>
      <c r="X1959" s="639"/>
      <c r="Y1959" s="639"/>
      <c r="Z1959" s="639"/>
      <c r="AA1959" s="640"/>
      <c r="AB1959" s="638"/>
      <c r="AC1959" s="639"/>
      <c r="AD1959" s="639"/>
      <c r="AE1959" s="639"/>
      <c r="AF1959" s="639"/>
      <c r="AG1959" s="639"/>
      <c r="AH1959" s="639"/>
      <c r="AI1959" s="640"/>
      <c r="AJ1959" s="638"/>
      <c r="AK1959" s="639"/>
      <c r="AL1959" s="639"/>
      <c r="AM1959" s="639"/>
      <c r="AN1959" s="639"/>
      <c r="AO1959" s="640"/>
    </row>
    <row r="1960" spans="2:41" ht="3.75" customHeight="1">
      <c r="B1960" s="135"/>
      <c r="I1960" s="136"/>
      <c r="J1960" s="135"/>
      <c r="M1960" s="136"/>
      <c r="N1960" s="130"/>
      <c r="O1960" s="131"/>
      <c r="P1960" s="131"/>
      <c r="Q1960" s="132"/>
      <c r="R1960" s="683" t="str" cm="1">
        <f t="array" ref="R1960">IF(新_変更_3!AL792&lt;&gt;"",AND(新_変更_3!J791:AB797=新_変更_3!AL791:BD797),"")</f>
        <v/>
      </c>
      <c r="S1960" s="684"/>
      <c r="T1960" s="684"/>
      <c r="U1960" s="684"/>
      <c r="V1960" s="684"/>
      <c r="W1960" s="684"/>
      <c r="X1960" s="684"/>
      <c r="Y1960" s="684"/>
      <c r="Z1960" s="684"/>
      <c r="AA1960" s="684"/>
      <c r="AB1960" s="684"/>
      <c r="AC1960" s="684"/>
      <c r="AD1960" s="684"/>
      <c r="AE1960" s="684"/>
      <c r="AF1960" s="684"/>
      <c r="AG1960" s="684"/>
      <c r="AH1960" s="684"/>
      <c r="AI1960" s="684"/>
      <c r="AJ1960" s="684"/>
      <c r="AK1960" s="684"/>
      <c r="AL1960" s="684"/>
      <c r="AM1960" s="684"/>
      <c r="AN1960" s="684"/>
      <c r="AO1960" s="685"/>
    </row>
    <row r="1961" spans="2:41" ht="13.35" customHeight="1">
      <c r="B1961" s="135"/>
      <c r="I1961" s="136"/>
      <c r="J1961" s="135"/>
      <c r="M1961" s="136"/>
      <c r="N1961" s="135" t="s">
        <v>32</v>
      </c>
      <c r="Q1961" s="136"/>
      <c r="R1961" s="686"/>
      <c r="S1961" s="687"/>
      <c r="T1961" s="687"/>
      <c r="U1961" s="687"/>
      <c r="V1961" s="687"/>
      <c r="W1961" s="687"/>
      <c r="X1961" s="687"/>
      <c r="Y1961" s="687"/>
      <c r="Z1961" s="687"/>
      <c r="AA1961" s="687"/>
      <c r="AB1961" s="687"/>
      <c r="AC1961" s="687"/>
      <c r="AD1961" s="687"/>
      <c r="AE1961" s="687"/>
      <c r="AF1961" s="687"/>
      <c r="AG1961" s="687"/>
      <c r="AH1961" s="687"/>
      <c r="AI1961" s="687"/>
      <c r="AJ1961" s="687"/>
      <c r="AK1961" s="687"/>
      <c r="AL1961" s="687"/>
      <c r="AM1961" s="687"/>
      <c r="AN1961" s="687"/>
      <c r="AO1961" s="688"/>
    </row>
    <row r="1962" spans="2:41" ht="3.75" customHeight="1">
      <c r="B1962" s="135"/>
      <c r="I1962" s="136"/>
      <c r="J1962" s="135"/>
      <c r="M1962" s="136"/>
      <c r="N1962" s="140"/>
      <c r="O1962" s="141"/>
      <c r="P1962" s="141"/>
      <c r="Q1962" s="142"/>
      <c r="R1962" s="689"/>
      <c r="S1962" s="690"/>
      <c r="T1962" s="690"/>
      <c r="U1962" s="690"/>
      <c r="V1962" s="690"/>
      <c r="W1962" s="690"/>
      <c r="X1962" s="690"/>
      <c r="Y1962" s="690"/>
      <c r="Z1962" s="690"/>
      <c r="AA1962" s="690"/>
      <c r="AB1962" s="690"/>
      <c r="AC1962" s="690"/>
      <c r="AD1962" s="690"/>
      <c r="AE1962" s="690"/>
      <c r="AF1962" s="690"/>
      <c r="AG1962" s="690"/>
      <c r="AH1962" s="690"/>
      <c r="AI1962" s="690"/>
      <c r="AJ1962" s="690"/>
      <c r="AK1962" s="690"/>
      <c r="AL1962" s="690"/>
      <c r="AM1962" s="690"/>
      <c r="AN1962" s="690"/>
      <c r="AO1962" s="691"/>
    </row>
    <row r="1963" spans="2:41" ht="3.75" customHeight="1">
      <c r="B1963" s="135"/>
      <c r="I1963" s="136"/>
      <c r="J1963" s="130"/>
      <c r="K1963" s="131"/>
      <c r="L1963" s="131"/>
      <c r="M1963" s="132"/>
      <c r="N1963" s="130"/>
      <c r="O1963" s="131"/>
      <c r="P1963" s="131"/>
      <c r="Q1963" s="132"/>
      <c r="R1963" s="130"/>
      <c r="S1963" s="131"/>
      <c r="T1963" s="131"/>
      <c r="U1963" s="131"/>
      <c r="V1963" s="131"/>
      <c r="W1963" s="131"/>
      <c r="X1963" s="131"/>
      <c r="Y1963" s="131"/>
      <c r="Z1963" s="131"/>
      <c r="AA1963" s="132"/>
      <c r="AB1963" s="130"/>
      <c r="AC1963" s="131"/>
      <c r="AD1963" s="131"/>
      <c r="AE1963" s="132"/>
      <c r="AF1963" s="131"/>
      <c r="AG1963" s="131"/>
      <c r="AH1963" s="131"/>
      <c r="AI1963" s="131"/>
      <c r="AJ1963" s="131"/>
      <c r="AK1963" s="131"/>
      <c r="AL1963" s="131"/>
      <c r="AM1963" s="131"/>
      <c r="AN1963" s="131"/>
      <c r="AO1963" s="132"/>
    </row>
    <row r="1964" spans="2:41" ht="13.35" customHeight="1">
      <c r="B1964" s="135"/>
      <c r="I1964" s="136"/>
      <c r="J1964" s="135" t="s">
        <v>4039</v>
      </c>
      <c r="M1964" s="136"/>
      <c r="N1964" s="135" t="s">
        <v>27</v>
      </c>
      <c r="Q1964" s="136"/>
      <c r="R1964" s="135"/>
      <c r="S1964" s="692"/>
      <c r="T1964" s="693"/>
      <c r="U1964" s="693"/>
      <c r="V1964" s="693"/>
      <c r="W1964" s="693"/>
      <c r="X1964" s="693"/>
      <c r="Y1964" s="693"/>
      <c r="Z1964" s="693"/>
      <c r="AA1964" s="694"/>
      <c r="AB1964" s="135" t="s">
        <v>28</v>
      </c>
      <c r="AE1964" s="136"/>
      <c r="AF1964" s="135"/>
      <c r="AG1964" s="695"/>
      <c r="AH1964" s="693"/>
      <c r="AI1964" s="693"/>
      <c r="AJ1964" s="693"/>
      <c r="AK1964" s="693"/>
      <c r="AL1964" s="693"/>
      <c r="AM1964" s="693"/>
      <c r="AN1964" s="693"/>
      <c r="AO1964" s="694"/>
    </row>
    <row r="1965" spans="2:41" ht="3.75" customHeight="1">
      <c r="B1965" s="135"/>
      <c r="I1965" s="136"/>
      <c r="J1965" s="135"/>
      <c r="M1965" s="136"/>
      <c r="N1965" s="140"/>
      <c r="O1965" s="141"/>
      <c r="P1965" s="141"/>
      <c r="Q1965" s="142"/>
      <c r="R1965" s="140"/>
      <c r="S1965" s="141"/>
      <c r="T1965" s="141"/>
      <c r="U1965" s="141"/>
      <c r="V1965" s="141"/>
      <c r="W1965" s="141"/>
      <c r="X1965" s="141"/>
      <c r="Y1965" s="141"/>
      <c r="Z1965" s="141"/>
      <c r="AA1965" s="142"/>
      <c r="AB1965" s="140"/>
      <c r="AC1965" s="141"/>
      <c r="AD1965" s="141"/>
      <c r="AE1965" s="142"/>
      <c r="AF1965" s="141"/>
      <c r="AG1965" s="141"/>
      <c r="AH1965" s="141"/>
      <c r="AI1965" s="141"/>
      <c r="AJ1965" s="141"/>
      <c r="AK1965" s="141"/>
      <c r="AL1965" s="141"/>
      <c r="AM1965" s="141"/>
      <c r="AN1965" s="141"/>
      <c r="AO1965" s="142"/>
    </row>
    <row r="1966" spans="2:41" ht="3.75" customHeight="1">
      <c r="B1966" s="135"/>
      <c r="I1966" s="136"/>
      <c r="J1966" s="135"/>
      <c r="M1966" s="136"/>
      <c r="N1966" s="130"/>
      <c r="O1966" s="131"/>
      <c r="P1966" s="131"/>
      <c r="Q1966" s="132"/>
      <c r="R1966" s="130"/>
      <c r="S1966" s="131"/>
      <c r="T1966" s="131"/>
      <c r="U1966" s="131"/>
      <c r="V1966" s="131"/>
      <c r="W1966" s="131"/>
      <c r="X1966" s="131"/>
      <c r="Y1966" s="131"/>
      <c r="Z1966" s="131"/>
      <c r="AA1966" s="132"/>
      <c r="AB1966" s="130"/>
      <c r="AC1966" s="131"/>
      <c r="AD1966" s="131"/>
      <c r="AE1966" s="132"/>
      <c r="AF1966" s="130"/>
      <c r="AG1966" s="131"/>
      <c r="AH1966" s="131"/>
      <c r="AI1966" s="131"/>
      <c r="AJ1966" s="131"/>
      <c r="AK1966" s="131"/>
      <c r="AL1966" s="131"/>
      <c r="AM1966" s="131"/>
      <c r="AN1966" s="131"/>
      <c r="AO1966" s="132"/>
    </row>
    <row r="1967" spans="2:41" ht="13.35" customHeight="1">
      <c r="B1967" s="135"/>
      <c r="I1967" s="136"/>
      <c r="J1967" s="135"/>
      <c r="M1967" s="136"/>
      <c r="N1967" s="135" t="s">
        <v>3990</v>
      </c>
      <c r="Q1967" s="136"/>
      <c r="R1967" s="135"/>
      <c r="S1967" s="696"/>
      <c r="T1967" s="694"/>
      <c r="V1967" s="146"/>
      <c r="W1967" s="124" t="s">
        <v>12</v>
      </c>
      <c r="X1967" s="146"/>
      <c r="Y1967" s="124" t="s">
        <v>11</v>
      </c>
      <c r="Z1967" s="146"/>
      <c r="AA1967" s="136" t="s">
        <v>364</v>
      </c>
      <c r="AB1967" s="135" t="s">
        <v>66</v>
      </c>
      <c r="AE1967" s="136"/>
      <c r="AF1967" s="135"/>
      <c r="AG1967" s="696"/>
      <c r="AH1967" s="694"/>
      <c r="AJ1967" s="146"/>
      <c r="AK1967" s="124" t="s">
        <v>12</v>
      </c>
      <c r="AL1967" s="146"/>
      <c r="AM1967" s="124" t="s">
        <v>11</v>
      </c>
      <c r="AN1967" s="146"/>
      <c r="AO1967" s="136" t="s">
        <v>364</v>
      </c>
    </row>
    <row r="1968" spans="2:41" ht="3.75" customHeight="1">
      <c r="B1968" s="135"/>
      <c r="I1968" s="136"/>
      <c r="J1968" s="135"/>
      <c r="M1968" s="136"/>
      <c r="N1968" s="140"/>
      <c r="O1968" s="141"/>
      <c r="P1968" s="141"/>
      <c r="Q1968" s="142"/>
      <c r="R1968" s="140"/>
      <c r="S1968" s="141"/>
      <c r="T1968" s="141"/>
      <c r="U1968" s="141"/>
      <c r="V1968" s="141"/>
      <c r="W1968" s="141"/>
      <c r="X1968" s="141"/>
      <c r="Y1968" s="141"/>
      <c r="Z1968" s="141"/>
      <c r="AA1968" s="142"/>
      <c r="AB1968" s="140"/>
      <c r="AC1968" s="141"/>
      <c r="AD1968" s="141"/>
      <c r="AE1968" s="142"/>
      <c r="AF1968" s="140"/>
      <c r="AG1968" s="141"/>
      <c r="AH1968" s="141"/>
      <c r="AI1968" s="141"/>
      <c r="AJ1968" s="141"/>
      <c r="AK1968" s="141"/>
      <c r="AL1968" s="141"/>
      <c r="AM1968" s="141"/>
      <c r="AN1968" s="141"/>
      <c r="AO1968" s="142"/>
    </row>
    <row r="1969" spans="2:41" ht="3.75" customHeight="1">
      <c r="B1969" s="135"/>
      <c r="I1969" s="136"/>
      <c r="J1969" s="135"/>
      <c r="M1969" s="136"/>
      <c r="N1969" s="130"/>
      <c r="O1969" s="131"/>
      <c r="P1969" s="131"/>
      <c r="Q1969" s="132"/>
      <c r="R1969" s="697">
        <f>新_変更_3!J811</f>
        <v>0</v>
      </c>
      <c r="S1969" s="684"/>
      <c r="T1969" s="684"/>
      <c r="U1969" s="684"/>
      <c r="V1969" s="684"/>
      <c r="W1969" s="684"/>
      <c r="X1969" s="684"/>
      <c r="Y1969" s="684"/>
      <c r="Z1969" s="684"/>
      <c r="AA1969" s="684"/>
      <c r="AB1969" s="684"/>
      <c r="AC1969" s="684"/>
      <c r="AD1969" s="684"/>
      <c r="AE1969" s="684"/>
      <c r="AF1969" s="684"/>
      <c r="AG1969" s="684"/>
      <c r="AH1969" s="684"/>
      <c r="AI1969" s="684"/>
      <c r="AJ1969" s="685"/>
      <c r="AK1969" s="131"/>
      <c r="AL1969" s="131"/>
      <c r="AM1969" s="131"/>
      <c r="AN1969" s="131"/>
      <c r="AO1969" s="132"/>
    </row>
    <row r="1970" spans="2:41" ht="13.35" customHeight="1">
      <c r="B1970" s="135"/>
      <c r="I1970" s="136"/>
      <c r="J1970" s="135"/>
      <c r="M1970" s="136"/>
      <c r="N1970" s="135" t="s">
        <v>8</v>
      </c>
      <c r="Q1970" s="136"/>
      <c r="R1970" s="686"/>
      <c r="S1970" s="687"/>
      <c r="T1970" s="687"/>
      <c r="U1970" s="687"/>
      <c r="V1970" s="687"/>
      <c r="W1970" s="687"/>
      <c r="X1970" s="687"/>
      <c r="Y1970" s="687"/>
      <c r="Z1970" s="687"/>
      <c r="AA1970" s="687"/>
      <c r="AB1970" s="687"/>
      <c r="AC1970" s="687"/>
      <c r="AD1970" s="687"/>
      <c r="AE1970" s="687"/>
      <c r="AF1970" s="687"/>
      <c r="AG1970" s="687"/>
      <c r="AH1970" s="687"/>
      <c r="AI1970" s="687"/>
      <c r="AJ1970" s="688"/>
      <c r="AL1970" s="147" t="s">
        <v>13</v>
      </c>
      <c r="AM1970" s="124" t="s">
        <v>29</v>
      </c>
      <c r="AO1970" s="136"/>
    </row>
    <row r="1971" spans="2:41" ht="3.75" customHeight="1">
      <c r="B1971" s="135"/>
      <c r="I1971" s="136"/>
      <c r="J1971" s="135"/>
      <c r="M1971" s="136"/>
      <c r="N1971" s="140"/>
      <c r="O1971" s="141"/>
      <c r="P1971" s="141"/>
      <c r="Q1971" s="142"/>
      <c r="R1971" s="689"/>
      <c r="S1971" s="690"/>
      <c r="T1971" s="690"/>
      <c r="U1971" s="690"/>
      <c r="V1971" s="690"/>
      <c r="W1971" s="690"/>
      <c r="X1971" s="690"/>
      <c r="Y1971" s="690"/>
      <c r="Z1971" s="690"/>
      <c r="AA1971" s="690"/>
      <c r="AB1971" s="690"/>
      <c r="AC1971" s="690"/>
      <c r="AD1971" s="690"/>
      <c r="AE1971" s="690"/>
      <c r="AF1971" s="690"/>
      <c r="AG1971" s="690"/>
      <c r="AH1971" s="690"/>
      <c r="AI1971" s="690"/>
      <c r="AJ1971" s="691"/>
      <c r="AK1971" s="141"/>
      <c r="AL1971" s="141"/>
      <c r="AM1971" s="141"/>
      <c r="AN1971" s="141"/>
      <c r="AO1971" s="142"/>
    </row>
    <row r="1972" spans="2:41" ht="3.75" hidden="1" customHeight="1">
      <c r="B1972" s="135"/>
      <c r="I1972" s="136"/>
      <c r="J1972" s="135"/>
      <c r="M1972" s="136"/>
      <c r="N1972" s="644"/>
      <c r="O1972" s="645"/>
      <c r="P1972" s="645"/>
      <c r="Q1972" s="646"/>
      <c r="R1972" s="679"/>
      <c r="S1972" s="671"/>
      <c r="T1972" s="671"/>
      <c r="U1972" s="671"/>
      <c r="V1972" s="671"/>
      <c r="W1972" s="671"/>
      <c r="X1972" s="671"/>
      <c r="Y1972" s="671"/>
      <c r="Z1972" s="671"/>
      <c r="AA1972" s="671"/>
      <c r="AB1972" s="671"/>
      <c r="AC1972" s="671"/>
      <c r="AD1972" s="671"/>
      <c r="AE1972" s="671"/>
      <c r="AF1972" s="671"/>
      <c r="AG1972" s="671"/>
      <c r="AH1972" s="671"/>
      <c r="AI1972" s="671"/>
      <c r="AJ1972" s="671"/>
      <c r="AK1972" s="671"/>
      <c r="AL1972" s="671"/>
      <c r="AM1972" s="671"/>
      <c r="AN1972" s="671"/>
      <c r="AO1972" s="672"/>
    </row>
    <row r="1973" spans="2:41" ht="13.35" hidden="1" customHeight="1">
      <c r="B1973" s="135"/>
      <c r="I1973" s="136"/>
      <c r="J1973" s="135"/>
      <c r="M1973" s="136"/>
      <c r="N1973" s="629" t="s">
        <v>61</v>
      </c>
      <c r="O1973" s="630"/>
      <c r="P1973" s="630"/>
      <c r="Q1973" s="632"/>
      <c r="R1973" s="673"/>
      <c r="S1973" s="674"/>
      <c r="T1973" s="674"/>
      <c r="U1973" s="674"/>
      <c r="V1973" s="674"/>
      <c r="W1973" s="674"/>
      <c r="X1973" s="674"/>
      <c r="Y1973" s="674"/>
      <c r="Z1973" s="674"/>
      <c r="AA1973" s="674"/>
      <c r="AB1973" s="674"/>
      <c r="AC1973" s="674"/>
      <c r="AD1973" s="674"/>
      <c r="AE1973" s="674"/>
      <c r="AF1973" s="674"/>
      <c r="AG1973" s="674"/>
      <c r="AH1973" s="674"/>
      <c r="AI1973" s="674"/>
      <c r="AJ1973" s="674"/>
      <c r="AK1973" s="674"/>
      <c r="AL1973" s="674"/>
      <c r="AM1973" s="674"/>
      <c r="AN1973" s="674"/>
      <c r="AO1973" s="675"/>
    </row>
    <row r="1974" spans="2:41" ht="3.75" hidden="1" customHeight="1">
      <c r="B1974" s="135"/>
      <c r="I1974" s="136"/>
      <c r="J1974" s="135"/>
      <c r="M1974" s="136"/>
      <c r="N1974" s="629"/>
      <c r="O1974" s="630"/>
      <c r="P1974" s="630"/>
      <c r="Q1974" s="632"/>
      <c r="R1974" s="676"/>
      <c r="S1974" s="677"/>
      <c r="T1974" s="677"/>
      <c r="U1974" s="677"/>
      <c r="V1974" s="677"/>
      <c r="W1974" s="677"/>
      <c r="X1974" s="677"/>
      <c r="Y1974" s="677"/>
      <c r="Z1974" s="677"/>
      <c r="AA1974" s="677"/>
      <c r="AB1974" s="677"/>
      <c r="AC1974" s="677"/>
      <c r="AD1974" s="677"/>
      <c r="AE1974" s="677"/>
      <c r="AF1974" s="677"/>
      <c r="AG1974" s="677"/>
      <c r="AH1974" s="677"/>
      <c r="AI1974" s="677"/>
      <c r="AJ1974" s="677"/>
      <c r="AK1974" s="677"/>
      <c r="AL1974" s="677"/>
      <c r="AM1974" s="677"/>
      <c r="AN1974" s="677"/>
      <c r="AO1974" s="678"/>
    </row>
    <row r="1975" spans="2:41" ht="3.75" hidden="1" customHeight="1">
      <c r="B1975" s="135"/>
      <c r="I1975" s="136"/>
      <c r="J1975" s="135"/>
      <c r="N1975" s="644"/>
      <c r="O1975" s="645"/>
      <c r="P1975" s="645"/>
      <c r="Q1975" s="646"/>
      <c r="R1975" s="630"/>
      <c r="S1975" s="630"/>
      <c r="T1975" s="630"/>
      <c r="U1975" s="698"/>
      <c r="V1975" s="699"/>
      <c r="W1975" s="699"/>
      <c r="X1975" s="700"/>
      <c r="Y1975" s="645"/>
      <c r="Z1975" s="707"/>
      <c r="AA1975" s="699"/>
      <c r="AB1975" s="699"/>
      <c r="AC1975" s="708"/>
      <c r="AD1975" s="630"/>
      <c r="AE1975" s="630"/>
      <c r="AF1975" s="630"/>
      <c r="AG1975" s="679"/>
      <c r="AH1975" s="671"/>
      <c r="AI1975" s="671"/>
      <c r="AJ1975" s="671"/>
      <c r="AK1975" s="671"/>
      <c r="AL1975" s="671"/>
      <c r="AM1975" s="671"/>
      <c r="AN1975" s="671"/>
      <c r="AO1975" s="672"/>
    </row>
    <row r="1976" spans="2:41" ht="13.35" hidden="1" customHeight="1">
      <c r="B1976" s="135"/>
      <c r="I1976" s="136"/>
      <c r="J1976" s="135"/>
      <c r="N1976" s="629"/>
      <c r="O1976" s="630"/>
      <c r="P1976" s="630"/>
      <c r="Q1976" s="632"/>
      <c r="R1976" s="630" t="s">
        <v>15</v>
      </c>
      <c r="S1976" s="630"/>
      <c r="T1976" s="630"/>
      <c r="U1976" s="701"/>
      <c r="V1976" s="702"/>
      <c r="W1976" s="702"/>
      <c r="X1976" s="703"/>
      <c r="Y1976" s="662" t="s">
        <v>359</v>
      </c>
      <c r="Z1976" s="709"/>
      <c r="AA1976" s="702"/>
      <c r="AB1976" s="702"/>
      <c r="AC1976" s="710"/>
      <c r="AD1976" s="630" t="s">
        <v>56</v>
      </c>
      <c r="AE1976" s="630"/>
      <c r="AF1976" s="630"/>
      <c r="AG1976" s="673"/>
      <c r="AH1976" s="674"/>
      <c r="AI1976" s="674"/>
      <c r="AJ1976" s="674"/>
      <c r="AK1976" s="674"/>
      <c r="AL1976" s="674"/>
      <c r="AM1976" s="674"/>
      <c r="AN1976" s="674"/>
      <c r="AO1976" s="675"/>
    </row>
    <row r="1977" spans="2:41" ht="3.75" hidden="1" customHeight="1">
      <c r="B1977" s="135"/>
      <c r="I1977" s="136"/>
      <c r="J1977" s="135"/>
      <c r="N1977" s="629"/>
      <c r="O1977" s="630"/>
      <c r="P1977" s="630"/>
      <c r="Q1977" s="632"/>
      <c r="R1977" s="639"/>
      <c r="S1977" s="639"/>
      <c r="T1977" s="639"/>
      <c r="U1977" s="704"/>
      <c r="V1977" s="705"/>
      <c r="W1977" s="705"/>
      <c r="X1977" s="706"/>
      <c r="Y1977" s="639"/>
      <c r="Z1977" s="711"/>
      <c r="AA1977" s="705"/>
      <c r="AB1977" s="705"/>
      <c r="AC1977" s="712"/>
      <c r="AD1977" s="639"/>
      <c r="AE1977" s="639"/>
      <c r="AF1977" s="639"/>
      <c r="AG1977" s="676"/>
      <c r="AH1977" s="677"/>
      <c r="AI1977" s="677"/>
      <c r="AJ1977" s="677"/>
      <c r="AK1977" s="677"/>
      <c r="AL1977" s="677"/>
      <c r="AM1977" s="677"/>
      <c r="AN1977" s="677"/>
      <c r="AO1977" s="678"/>
    </row>
    <row r="1978" spans="2:41" ht="3.75" hidden="1" customHeight="1">
      <c r="B1978" s="135"/>
      <c r="I1978" s="136"/>
      <c r="J1978" s="135"/>
      <c r="N1978" s="629"/>
      <c r="O1978" s="630"/>
      <c r="P1978" s="630"/>
      <c r="Q1978" s="632"/>
      <c r="R1978" s="645"/>
      <c r="S1978" s="645"/>
      <c r="T1978" s="646"/>
      <c r="U1978" s="679"/>
      <c r="V1978" s="671"/>
      <c r="W1978" s="671"/>
      <c r="X1978" s="671"/>
      <c r="Y1978" s="671"/>
      <c r="Z1978" s="671"/>
      <c r="AA1978" s="671"/>
      <c r="AB1978" s="671"/>
      <c r="AC1978" s="672"/>
      <c r="AD1978" s="644"/>
      <c r="AE1978" s="645"/>
      <c r="AF1978" s="646"/>
      <c r="AG1978" s="679"/>
      <c r="AH1978" s="671"/>
      <c r="AI1978" s="671"/>
      <c r="AJ1978" s="671"/>
      <c r="AK1978" s="671"/>
      <c r="AL1978" s="671"/>
      <c r="AM1978" s="671"/>
      <c r="AN1978" s="671"/>
      <c r="AO1978" s="672"/>
    </row>
    <row r="1979" spans="2:41" ht="13.35" hidden="1" customHeight="1">
      <c r="B1979" s="135"/>
      <c r="I1979" s="136"/>
      <c r="N1979" s="629" t="s">
        <v>23</v>
      </c>
      <c r="O1979" s="630"/>
      <c r="P1979" s="630"/>
      <c r="Q1979" s="632"/>
      <c r="R1979" s="630" t="s">
        <v>17</v>
      </c>
      <c r="S1979" s="630"/>
      <c r="T1979" s="632"/>
      <c r="U1979" s="673"/>
      <c r="V1979" s="674"/>
      <c r="W1979" s="674"/>
      <c r="X1979" s="674"/>
      <c r="Y1979" s="674"/>
      <c r="Z1979" s="674"/>
      <c r="AA1979" s="674"/>
      <c r="AB1979" s="674"/>
      <c r="AC1979" s="675"/>
      <c r="AD1979" s="629" t="s">
        <v>18</v>
      </c>
      <c r="AE1979" s="630"/>
      <c r="AF1979" s="632"/>
      <c r="AG1979" s="673"/>
      <c r="AH1979" s="674"/>
      <c r="AI1979" s="674"/>
      <c r="AJ1979" s="674"/>
      <c r="AK1979" s="674"/>
      <c r="AL1979" s="674"/>
      <c r="AM1979" s="674"/>
      <c r="AN1979" s="674"/>
      <c r="AO1979" s="675"/>
    </row>
    <row r="1980" spans="2:41" ht="3.75" hidden="1" customHeight="1">
      <c r="B1980" s="135"/>
      <c r="I1980" s="136"/>
      <c r="J1980" s="135"/>
      <c r="N1980" s="629"/>
      <c r="O1980" s="630"/>
      <c r="P1980" s="630"/>
      <c r="Q1980" s="632"/>
      <c r="R1980" s="639"/>
      <c r="S1980" s="639"/>
      <c r="T1980" s="640"/>
      <c r="U1980" s="676"/>
      <c r="V1980" s="677"/>
      <c r="W1980" s="677"/>
      <c r="X1980" s="677"/>
      <c r="Y1980" s="677"/>
      <c r="Z1980" s="677"/>
      <c r="AA1980" s="677"/>
      <c r="AB1980" s="677"/>
      <c r="AC1980" s="678"/>
      <c r="AD1980" s="638"/>
      <c r="AE1980" s="639"/>
      <c r="AF1980" s="640"/>
      <c r="AG1980" s="676"/>
      <c r="AH1980" s="677"/>
      <c r="AI1980" s="677"/>
      <c r="AJ1980" s="677"/>
      <c r="AK1980" s="677"/>
      <c r="AL1980" s="677"/>
      <c r="AM1980" s="677"/>
      <c r="AN1980" s="677"/>
      <c r="AO1980" s="678"/>
    </row>
    <row r="1981" spans="2:41" ht="3.75" hidden="1" customHeight="1">
      <c r="B1981" s="135"/>
      <c r="I1981" s="136"/>
      <c r="J1981" s="135"/>
      <c r="N1981" s="629"/>
      <c r="O1981" s="630"/>
      <c r="P1981" s="630"/>
      <c r="Q1981" s="632"/>
      <c r="R1981" s="645"/>
      <c r="S1981" s="645"/>
      <c r="T1981" s="646"/>
      <c r="U1981" s="679"/>
      <c r="V1981" s="671"/>
      <c r="W1981" s="671"/>
      <c r="X1981" s="671"/>
      <c r="Y1981" s="671"/>
      <c r="Z1981" s="671"/>
      <c r="AA1981" s="671"/>
      <c r="AB1981" s="671"/>
      <c r="AC1981" s="672"/>
      <c r="AD1981" s="644"/>
      <c r="AE1981" s="645"/>
      <c r="AF1981" s="646"/>
      <c r="AG1981" s="679"/>
      <c r="AH1981" s="671"/>
      <c r="AI1981" s="671"/>
      <c r="AJ1981" s="671"/>
      <c r="AK1981" s="671"/>
      <c r="AL1981" s="671"/>
      <c r="AM1981" s="671"/>
      <c r="AN1981" s="671"/>
      <c r="AO1981" s="672"/>
    </row>
    <row r="1982" spans="2:41" ht="13.35" hidden="1" customHeight="1">
      <c r="B1982" s="135"/>
      <c r="I1982" s="136"/>
      <c r="J1982" s="135"/>
      <c r="N1982" s="629"/>
      <c r="O1982" s="630"/>
      <c r="P1982" s="630"/>
      <c r="Q1982" s="632"/>
      <c r="R1982" s="630" t="s">
        <v>19</v>
      </c>
      <c r="S1982" s="630"/>
      <c r="T1982" s="632"/>
      <c r="U1982" s="673"/>
      <c r="V1982" s="674"/>
      <c r="W1982" s="674"/>
      <c r="X1982" s="674"/>
      <c r="Y1982" s="674"/>
      <c r="Z1982" s="674"/>
      <c r="AA1982" s="674"/>
      <c r="AB1982" s="674"/>
      <c r="AC1982" s="675"/>
      <c r="AD1982" s="629" t="s">
        <v>20</v>
      </c>
      <c r="AE1982" s="630"/>
      <c r="AF1982" s="632"/>
      <c r="AG1982" s="673"/>
      <c r="AH1982" s="674"/>
      <c r="AI1982" s="674"/>
      <c r="AJ1982" s="674"/>
      <c r="AK1982" s="674"/>
      <c r="AL1982" s="674"/>
      <c r="AM1982" s="674"/>
      <c r="AN1982" s="674"/>
      <c r="AO1982" s="675"/>
    </row>
    <row r="1983" spans="2:41" ht="3.75" hidden="1" customHeight="1">
      <c r="B1983" s="135"/>
      <c r="I1983" s="136"/>
      <c r="J1983" s="135"/>
      <c r="N1983" s="638"/>
      <c r="O1983" s="639"/>
      <c r="P1983" s="639"/>
      <c r="Q1983" s="640"/>
      <c r="R1983" s="639"/>
      <c r="S1983" s="639"/>
      <c r="T1983" s="640"/>
      <c r="U1983" s="676"/>
      <c r="V1983" s="677"/>
      <c r="W1983" s="677"/>
      <c r="X1983" s="677"/>
      <c r="Y1983" s="677"/>
      <c r="Z1983" s="677"/>
      <c r="AA1983" s="677"/>
      <c r="AB1983" s="677"/>
      <c r="AC1983" s="678"/>
      <c r="AD1983" s="638"/>
      <c r="AE1983" s="639"/>
      <c r="AF1983" s="640"/>
      <c r="AG1983" s="676"/>
      <c r="AH1983" s="677"/>
      <c r="AI1983" s="677"/>
      <c r="AJ1983" s="677"/>
      <c r="AK1983" s="677"/>
      <c r="AL1983" s="677"/>
      <c r="AM1983" s="677"/>
      <c r="AN1983" s="677"/>
      <c r="AO1983" s="678"/>
    </row>
    <row r="1984" spans="2:41" ht="3.75" hidden="1" customHeight="1">
      <c r="B1984" s="135"/>
      <c r="I1984" s="136"/>
      <c r="J1984" s="135"/>
      <c r="M1984" s="136"/>
      <c r="N1984" s="629"/>
      <c r="O1984" s="630"/>
      <c r="P1984" s="630"/>
      <c r="Q1984" s="632"/>
      <c r="R1984" s="644"/>
      <c r="S1984" s="645"/>
      <c r="T1984" s="645"/>
      <c r="U1984" s="645"/>
      <c r="V1984" s="645"/>
      <c r="W1984" s="645"/>
      <c r="X1984" s="645"/>
      <c r="Y1984" s="645"/>
      <c r="Z1984" s="645"/>
      <c r="AA1984" s="645"/>
      <c r="AB1984" s="645"/>
      <c r="AC1984" s="645"/>
      <c r="AD1984" s="645"/>
      <c r="AE1984" s="645"/>
      <c r="AF1984" s="645"/>
      <c r="AG1984" s="645"/>
      <c r="AH1984" s="645"/>
      <c r="AI1984" s="645"/>
      <c r="AJ1984" s="645"/>
      <c r="AK1984" s="645"/>
      <c r="AL1984" s="645"/>
      <c r="AM1984" s="645"/>
      <c r="AN1984" s="645"/>
      <c r="AO1984" s="646"/>
    </row>
    <row r="1985" spans="2:41" ht="13.35" hidden="1" customHeight="1">
      <c r="B1985" s="135"/>
      <c r="I1985" s="136"/>
      <c r="J1985" s="135"/>
      <c r="M1985" s="136"/>
      <c r="N1985" s="629" t="s">
        <v>111</v>
      </c>
      <c r="O1985" s="630"/>
      <c r="P1985" s="630"/>
      <c r="Q1985" s="632"/>
      <c r="R1985" s="629"/>
      <c r="S1985" s="680"/>
      <c r="T1985" s="681"/>
      <c r="U1985" s="630"/>
      <c r="V1985" s="647"/>
      <c r="W1985" s="630" t="s">
        <v>12</v>
      </c>
      <c r="X1985" s="647"/>
      <c r="Y1985" s="630" t="s">
        <v>11</v>
      </c>
      <c r="Z1985" s="647"/>
      <c r="AA1985" s="630" t="s">
        <v>364</v>
      </c>
      <c r="AB1985" s="630"/>
      <c r="AC1985" s="630"/>
      <c r="AD1985" s="630"/>
      <c r="AE1985" s="630"/>
      <c r="AF1985" s="630"/>
      <c r="AG1985" s="630"/>
      <c r="AH1985" s="630"/>
      <c r="AI1985" s="630"/>
      <c r="AJ1985" s="630"/>
      <c r="AK1985" s="630"/>
      <c r="AL1985" s="630"/>
      <c r="AM1985" s="630"/>
      <c r="AN1985" s="630"/>
      <c r="AO1985" s="632"/>
    </row>
    <row r="1986" spans="2:41" ht="3.75" hidden="1" customHeight="1">
      <c r="B1986" s="135"/>
      <c r="I1986" s="136"/>
      <c r="J1986" s="135"/>
      <c r="M1986" s="136"/>
      <c r="N1986" s="629"/>
      <c r="O1986" s="630"/>
      <c r="P1986" s="630"/>
      <c r="Q1986" s="632"/>
      <c r="R1986" s="629"/>
      <c r="S1986" s="630"/>
      <c r="T1986" s="630"/>
      <c r="U1986" s="630"/>
      <c r="V1986" s="630"/>
      <c r="W1986" s="630"/>
      <c r="X1986" s="630"/>
      <c r="Y1986" s="630"/>
      <c r="Z1986" s="630"/>
      <c r="AA1986" s="630"/>
      <c r="AB1986" s="630"/>
      <c r="AC1986" s="630"/>
      <c r="AD1986" s="630"/>
      <c r="AE1986" s="630"/>
      <c r="AF1986" s="630"/>
      <c r="AG1986" s="630"/>
      <c r="AH1986" s="630"/>
      <c r="AI1986" s="630"/>
      <c r="AJ1986" s="630"/>
      <c r="AK1986" s="630"/>
      <c r="AL1986" s="630"/>
      <c r="AM1986" s="630"/>
      <c r="AN1986" s="630"/>
      <c r="AO1986" s="632"/>
    </row>
    <row r="1987" spans="2:41" ht="3.75" hidden="1" customHeight="1">
      <c r="B1987" s="135"/>
      <c r="I1987" s="136"/>
      <c r="J1987" s="135"/>
      <c r="M1987" s="136"/>
      <c r="N1987" s="644"/>
      <c r="O1987" s="645"/>
      <c r="P1987" s="645"/>
      <c r="Q1987" s="645"/>
      <c r="R1987" s="713"/>
      <c r="S1987" s="716"/>
      <c r="T1987" s="645"/>
      <c r="U1987" s="698"/>
      <c r="V1987" s="644"/>
      <c r="W1987" s="645"/>
      <c r="X1987" s="645"/>
      <c r="Y1987" s="645"/>
      <c r="Z1987" s="645"/>
      <c r="AA1987" s="645"/>
      <c r="AB1987" s="645"/>
      <c r="AC1987" s="645"/>
      <c r="AD1987" s="645"/>
      <c r="AE1987" s="645"/>
      <c r="AF1987" s="645"/>
      <c r="AG1987" s="645"/>
      <c r="AH1987" s="649"/>
      <c r="AI1987" s="649"/>
      <c r="AJ1987" s="645"/>
      <c r="AK1987" s="651"/>
      <c r="AL1987" s="645"/>
      <c r="AM1987" s="645"/>
      <c r="AN1987" s="645"/>
      <c r="AO1987" s="646"/>
    </row>
    <row r="1988" spans="2:41" ht="13.35" hidden="1" customHeight="1">
      <c r="B1988" s="135"/>
      <c r="I1988" s="136"/>
      <c r="J1988" s="135"/>
      <c r="M1988" s="136"/>
      <c r="N1988" s="629" t="s">
        <v>30</v>
      </c>
      <c r="O1988" s="630"/>
      <c r="P1988" s="630"/>
      <c r="Q1988" s="630"/>
      <c r="R1988" s="714"/>
      <c r="S1988" s="717"/>
      <c r="T1988" s="630" t="s">
        <v>388</v>
      </c>
      <c r="U1988" s="701"/>
      <c r="V1988" s="629" t="s">
        <v>112</v>
      </c>
      <c r="W1988" s="630"/>
      <c r="X1988" s="630"/>
      <c r="Y1988" s="630"/>
      <c r="Z1988" s="630"/>
      <c r="AA1988" s="630"/>
      <c r="AB1988" s="630"/>
      <c r="AC1988" s="630"/>
      <c r="AD1988" s="630"/>
      <c r="AE1988" s="630"/>
      <c r="AF1988" s="630"/>
      <c r="AG1988" s="630"/>
      <c r="AH1988" s="636"/>
      <c r="AI1988" s="636"/>
      <c r="AJ1988" s="630"/>
      <c r="AK1988" s="654"/>
      <c r="AL1988" s="630"/>
      <c r="AM1988" s="630"/>
      <c r="AN1988" s="630"/>
      <c r="AO1988" s="632"/>
    </row>
    <row r="1989" spans="2:41" ht="3.75" hidden="1" customHeight="1">
      <c r="B1989" s="135"/>
      <c r="I1989" s="136"/>
      <c r="J1989" s="135"/>
      <c r="M1989" s="136"/>
      <c r="N1989" s="629"/>
      <c r="O1989" s="630"/>
      <c r="P1989" s="630"/>
      <c r="Q1989" s="630"/>
      <c r="R1989" s="715"/>
      <c r="S1989" s="718"/>
      <c r="T1989" s="639"/>
      <c r="U1989" s="704"/>
      <c r="V1989" s="638"/>
      <c r="W1989" s="639"/>
      <c r="X1989" s="639"/>
      <c r="Y1989" s="639"/>
      <c r="Z1989" s="639"/>
      <c r="AA1989" s="639"/>
      <c r="AB1989" s="639"/>
      <c r="AC1989" s="639"/>
      <c r="AD1989" s="639"/>
      <c r="AE1989" s="639"/>
      <c r="AF1989" s="639"/>
      <c r="AG1989" s="639"/>
      <c r="AH1989" s="642"/>
      <c r="AI1989" s="642"/>
      <c r="AJ1989" s="639"/>
      <c r="AK1989" s="657"/>
      <c r="AL1989" s="639"/>
      <c r="AM1989" s="639"/>
      <c r="AN1989" s="639"/>
      <c r="AO1989" s="640"/>
    </row>
    <row r="1990" spans="2:41" ht="3.75" hidden="1" customHeight="1">
      <c r="B1990" s="135"/>
      <c r="I1990" s="136"/>
      <c r="J1990" s="135"/>
      <c r="M1990" s="136"/>
      <c r="N1990" s="644"/>
      <c r="O1990" s="645"/>
      <c r="P1990" s="645"/>
      <c r="Q1990" s="646"/>
      <c r="R1990" s="670"/>
      <c r="S1990" s="671"/>
      <c r="T1990" s="671"/>
      <c r="U1990" s="672"/>
      <c r="V1990" s="673"/>
      <c r="W1990" s="675"/>
      <c r="X1990" s="679"/>
      <c r="Y1990" s="671"/>
      <c r="Z1990" s="671"/>
      <c r="AA1990" s="672"/>
      <c r="AB1990" s="630"/>
      <c r="AC1990" s="630"/>
      <c r="AD1990" s="630"/>
      <c r="AE1990" s="630"/>
      <c r="AF1990" s="630"/>
      <c r="AG1990" s="630"/>
      <c r="AH1990" s="630"/>
      <c r="AI1990" s="645"/>
      <c r="AJ1990" s="630"/>
      <c r="AK1990" s="630"/>
      <c r="AL1990" s="630"/>
      <c r="AM1990" s="630"/>
      <c r="AN1990" s="630"/>
      <c r="AO1990" s="632"/>
    </row>
    <row r="1991" spans="2:41" ht="13.35" hidden="1" customHeight="1">
      <c r="B1991" s="135"/>
      <c r="I1991" s="136"/>
      <c r="J1991" s="135"/>
      <c r="M1991" s="136"/>
      <c r="N1991" s="629" t="s">
        <v>114</v>
      </c>
      <c r="O1991" s="630"/>
      <c r="P1991" s="630"/>
      <c r="Q1991" s="632"/>
      <c r="R1991" s="673"/>
      <c r="S1991" s="674"/>
      <c r="T1991" s="674"/>
      <c r="U1991" s="675"/>
      <c r="V1991" s="673"/>
      <c r="W1991" s="675"/>
      <c r="X1991" s="673"/>
      <c r="Y1991" s="674"/>
      <c r="Z1991" s="674"/>
      <c r="AA1991" s="675"/>
      <c r="AB1991" s="668" t="s">
        <v>171</v>
      </c>
      <c r="AC1991" s="630"/>
      <c r="AD1991" s="630"/>
      <c r="AE1991" s="630"/>
      <c r="AF1991" s="630"/>
      <c r="AG1991" s="630"/>
      <c r="AH1991" s="630"/>
      <c r="AI1991" s="630"/>
      <c r="AJ1991" s="630"/>
      <c r="AK1991" s="630"/>
      <c r="AL1991" s="630"/>
      <c r="AM1991" s="630"/>
      <c r="AN1991" s="630"/>
      <c r="AO1991" s="632"/>
    </row>
    <row r="1992" spans="2:41" ht="3.75" hidden="1" customHeight="1">
      <c r="B1992" s="135"/>
      <c r="I1992" s="136"/>
      <c r="J1992" s="135"/>
      <c r="M1992" s="136"/>
      <c r="N1992" s="629"/>
      <c r="O1992" s="630"/>
      <c r="P1992" s="630"/>
      <c r="Q1992" s="632"/>
      <c r="R1992" s="676"/>
      <c r="S1992" s="677"/>
      <c r="T1992" s="677"/>
      <c r="U1992" s="678"/>
      <c r="V1992" s="676"/>
      <c r="W1992" s="678"/>
      <c r="X1992" s="676"/>
      <c r="Y1992" s="677"/>
      <c r="Z1992" s="677"/>
      <c r="AA1992" s="678"/>
      <c r="AB1992" s="639"/>
      <c r="AC1992" s="639"/>
      <c r="AD1992" s="639"/>
      <c r="AE1992" s="639"/>
      <c r="AF1992" s="639"/>
      <c r="AG1992" s="639"/>
      <c r="AH1992" s="639"/>
      <c r="AI1992" s="639"/>
      <c r="AJ1992" s="639"/>
      <c r="AK1992" s="639"/>
      <c r="AL1992" s="639"/>
      <c r="AM1992" s="639"/>
      <c r="AN1992" s="639"/>
      <c r="AO1992" s="640"/>
    </row>
    <row r="1993" spans="2:41" ht="3.75" hidden="1" customHeight="1">
      <c r="B1993" s="135"/>
      <c r="I1993" s="136"/>
      <c r="J1993" s="135"/>
      <c r="M1993" s="136"/>
      <c r="N1993" s="644"/>
      <c r="O1993" s="645"/>
      <c r="P1993" s="645"/>
      <c r="Q1993" s="645"/>
      <c r="R1993" s="644"/>
      <c r="S1993" s="645"/>
      <c r="T1993" s="645"/>
      <c r="U1993" s="645"/>
      <c r="V1993" s="645"/>
      <c r="W1993" s="645"/>
      <c r="X1993" s="645"/>
      <c r="Y1993" s="645"/>
      <c r="Z1993" s="645"/>
      <c r="AA1993" s="646"/>
      <c r="AB1993" s="644"/>
      <c r="AC1993" s="630"/>
      <c r="AD1993" s="630"/>
      <c r="AE1993" s="630"/>
      <c r="AF1993" s="630"/>
      <c r="AG1993" s="630"/>
      <c r="AH1993" s="630"/>
      <c r="AI1993" s="632"/>
      <c r="AJ1993" s="644"/>
      <c r="AK1993" s="645"/>
      <c r="AL1993" s="645"/>
      <c r="AM1993" s="645"/>
      <c r="AN1993" s="645"/>
      <c r="AO1993" s="646"/>
    </row>
    <row r="1994" spans="2:41" ht="13.35" hidden="1" customHeight="1">
      <c r="B1994" s="135"/>
      <c r="I1994" s="136"/>
      <c r="J1994" s="135"/>
      <c r="M1994" s="136"/>
      <c r="N1994" s="629" t="s">
        <v>115</v>
      </c>
      <c r="O1994" s="630"/>
      <c r="P1994" s="630"/>
      <c r="Q1994" s="630"/>
      <c r="R1994" s="629"/>
      <c r="S1994" s="680"/>
      <c r="T1994" s="681"/>
      <c r="U1994" s="630"/>
      <c r="V1994" s="647"/>
      <c r="W1994" s="630" t="s">
        <v>12</v>
      </c>
      <c r="X1994" s="647"/>
      <c r="Y1994" s="630" t="s">
        <v>11</v>
      </c>
      <c r="Z1994" s="647"/>
      <c r="AA1994" s="630" t="s">
        <v>364</v>
      </c>
      <c r="AB1994" s="629" t="s">
        <v>170</v>
      </c>
      <c r="AC1994" s="630"/>
      <c r="AD1994" s="630"/>
      <c r="AE1994" s="630"/>
      <c r="AF1994" s="630"/>
      <c r="AG1994" s="630"/>
      <c r="AH1994" s="630"/>
      <c r="AI1994" s="632"/>
      <c r="AJ1994" s="629"/>
      <c r="AK1994" s="680"/>
      <c r="AL1994" s="682"/>
      <c r="AM1994" s="682"/>
      <c r="AN1994" s="682"/>
      <c r="AO1994" s="681"/>
    </row>
    <row r="1995" spans="2:41" ht="3.75" hidden="1" customHeight="1">
      <c r="B1995" s="135"/>
      <c r="I1995" s="136"/>
      <c r="J1995" s="135"/>
      <c r="M1995" s="136"/>
      <c r="N1995" s="629"/>
      <c r="O1995" s="630"/>
      <c r="P1995" s="630"/>
      <c r="Q1995" s="630"/>
      <c r="R1995" s="638"/>
      <c r="S1995" s="639"/>
      <c r="T1995" s="639"/>
      <c r="U1995" s="639"/>
      <c r="V1995" s="639"/>
      <c r="W1995" s="639"/>
      <c r="X1995" s="639"/>
      <c r="Y1995" s="639"/>
      <c r="Z1995" s="639"/>
      <c r="AA1995" s="640"/>
      <c r="AB1995" s="638"/>
      <c r="AC1995" s="639"/>
      <c r="AD1995" s="639"/>
      <c r="AE1995" s="639"/>
      <c r="AF1995" s="639"/>
      <c r="AG1995" s="639"/>
      <c r="AH1995" s="639"/>
      <c r="AI1995" s="640"/>
      <c r="AJ1995" s="638"/>
      <c r="AK1995" s="639"/>
      <c r="AL1995" s="639"/>
      <c r="AM1995" s="639"/>
      <c r="AN1995" s="639"/>
      <c r="AO1995" s="640"/>
    </row>
    <row r="1996" spans="2:41" ht="3.75" customHeight="1">
      <c r="B1996" s="135"/>
      <c r="I1996" s="136"/>
      <c r="J1996" s="135"/>
      <c r="M1996" s="136"/>
      <c r="N1996" s="130"/>
      <c r="O1996" s="131"/>
      <c r="P1996" s="131"/>
      <c r="Q1996" s="132"/>
      <c r="R1996" s="683" t="str" cm="1">
        <f t="array" ref="R1996">IF(新_変更_3!AL811&lt;&gt;"",AND(新_変更_3!J810:AB816=新_変更_3!AL810:BD816),"")</f>
        <v/>
      </c>
      <c r="S1996" s="684"/>
      <c r="T1996" s="684"/>
      <c r="U1996" s="684"/>
      <c r="V1996" s="684"/>
      <c r="W1996" s="684"/>
      <c r="X1996" s="684"/>
      <c r="Y1996" s="684"/>
      <c r="Z1996" s="684"/>
      <c r="AA1996" s="684"/>
      <c r="AB1996" s="684"/>
      <c r="AC1996" s="684"/>
      <c r="AD1996" s="684"/>
      <c r="AE1996" s="684"/>
      <c r="AF1996" s="684"/>
      <c r="AG1996" s="684"/>
      <c r="AH1996" s="684"/>
      <c r="AI1996" s="684"/>
      <c r="AJ1996" s="684"/>
      <c r="AK1996" s="684"/>
      <c r="AL1996" s="684"/>
      <c r="AM1996" s="684"/>
      <c r="AN1996" s="684"/>
      <c r="AO1996" s="685"/>
    </row>
    <row r="1997" spans="2:41" ht="13.35" customHeight="1">
      <c r="B1997" s="135"/>
      <c r="I1997" s="136"/>
      <c r="J1997" s="135"/>
      <c r="M1997" s="136"/>
      <c r="N1997" s="135" t="s">
        <v>32</v>
      </c>
      <c r="Q1997" s="136"/>
      <c r="R1997" s="686"/>
      <c r="S1997" s="687"/>
      <c r="T1997" s="687"/>
      <c r="U1997" s="687"/>
      <c r="V1997" s="687"/>
      <c r="W1997" s="687"/>
      <c r="X1997" s="687"/>
      <c r="Y1997" s="687"/>
      <c r="Z1997" s="687"/>
      <c r="AA1997" s="687"/>
      <c r="AB1997" s="687"/>
      <c r="AC1997" s="687"/>
      <c r="AD1997" s="687"/>
      <c r="AE1997" s="687"/>
      <c r="AF1997" s="687"/>
      <c r="AG1997" s="687"/>
      <c r="AH1997" s="687"/>
      <c r="AI1997" s="687"/>
      <c r="AJ1997" s="687"/>
      <c r="AK1997" s="687"/>
      <c r="AL1997" s="687"/>
      <c r="AM1997" s="687"/>
      <c r="AN1997" s="687"/>
      <c r="AO1997" s="688"/>
    </row>
    <row r="1998" spans="2:41" ht="3.75" customHeight="1">
      <c r="B1998" s="135"/>
      <c r="I1998" s="136"/>
      <c r="J1998" s="135"/>
      <c r="M1998" s="136"/>
      <c r="N1998" s="140"/>
      <c r="O1998" s="141"/>
      <c r="P1998" s="141"/>
      <c r="Q1998" s="142"/>
      <c r="R1998" s="689"/>
      <c r="S1998" s="690"/>
      <c r="T1998" s="690"/>
      <c r="U1998" s="690"/>
      <c r="V1998" s="690"/>
      <c r="W1998" s="690"/>
      <c r="X1998" s="690"/>
      <c r="Y1998" s="690"/>
      <c r="Z1998" s="690"/>
      <c r="AA1998" s="690"/>
      <c r="AB1998" s="690"/>
      <c r="AC1998" s="690"/>
      <c r="AD1998" s="690"/>
      <c r="AE1998" s="690"/>
      <c r="AF1998" s="690"/>
      <c r="AG1998" s="690"/>
      <c r="AH1998" s="690"/>
      <c r="AI1998" s="690"/>
      <c r="AJ1998" s="690"/>
      <c r="AK1998" s="690"/>
      <c r="AL1998" s="690"/>
      <c r="AM1998" s="690"/>
      <c r="AN1998" s="690"/>
      <c r="AO1998" s="691"/>
    </row>
    <row r="1999" spans="2:41" ht="3.75" customHeight="1">
      <c r="B1999" s="135"/>
      <c r="I1999" s="136"/>
      <c r="J1999" s="130"/>
      <c r="K1999" s="131"/>
      <c r="L1999" s="131"/>
      <c r="M1999" s="132"/>
      <c r="N1999" s="130"/>
      <c r="O1999" s="131"/>
      <c r="P1999" s="131"/>
      <c r="Q1999" s="132"/>
      <c r="R1999" s="130"/>
      <c r="S1999" s="131"/>
      <c r="T1999" s="131"/>
      <c r="U1999" s="131"/>
      <c r="V1999" s="131"/>
      <c r="W1999" s="131"/>
      <c r="X1999" s="131"/>
      <c r="Y1999" s="131"/>
      <c r="Z1999" s="131"/>
      <c r="AA1999" s="132"/>
      <c r="AB1999" s="130"/>
      <c r="AC1999" s="131"/>
      <c r="AD1999" s="131"/>
      <c r="AE1999" s="132"/>
      <c r="AF1999" s="131"/>
      <c r="AG1999" s="131"/>
      <c r="AH1999" s="131"/>
      <c r="AI1999" s="131"/>
      <c r="AJ1999" s="131"/>
      <c r="AK1999" s="131"/>
      <c r="AL1999" s="131"/>
      <c r="AM1999" s="131"/>
      <c r="AN1999" s="131"/>
      <c r="AO1999" s="132"/>
    </row>
    <row r="2000" spans="2:41" ht="13.35" customHeight="1">
      <c r="B2000" s="135"/>
      <c r="I2000" s="136"/>
      <c r="J2000" s="135" t="s">
        <v>4040</v>
      </c>
      <c r="M2000" s="136"/>
      <c r="N2000" s="135" t="s">
        <v>27</v>
      </c>
      <c r="Q2000" s="136"/>
      <c r="R2000" s="135"/>
      <c r="S2000" s="692"/>
      <c r="T2000" s="693"/>
      <c r="U2000" s="693"/>
      <c r="V2000" s="693"/>
      <c r="W2000" s="693"/>
      <c r="X2000" s="693"/>
      <c r="Y2000" s="693"/>
      <c r="Z2000" s="693"/>
      <c r="AA2000" s="694"/>
      <c r="AB2000" s="135" t="s">
        <v>28</v>
      </c>
      <c r="AE2000" s="136"/>
      <c r="AF2000" s="135"/>
      <c r="AG2000" s="695"/>
      <c r="AH2000" s="693"/>
      <c r="AI2000" s="693"/>
      <c r="AJ2000" s="693"/>
      <c r="AK2000" s="693"/>
      <c r="AL2000" s="693"/>
      <c r="AM2000" s="693"/>
      <c r="AN2000" s="693"/>
      <c r="AO2000" s="694"/>
    </row>
    <row r="2001" spans="2:41" ht="3.75" customHeight="1">
      <c r="B2001" s="135"/>
      <c r="I2001" s="136"/>
      <c r="J2001" s="135"/>
      <c r="M2001" s="136"/>
      <c r="N2001" s="140"/>
      <c r="O2001" s="141"/>
      <c r="P2001" s="141"/>
      <c r="Q2001" s="142"/>
      <c r="R2001" s="140"/>
      <c r="S2001" s="141"/>
      <c r="T2001" s="141"/>
      <c r="U2001" s="141"/>
      <c r="V2001" s="141"/>
      <c r="W2001" s="141"/>
      <c r="X2001" s="141"/>
      <c r="Y2001" s="141"/>
      <c r="Z2001" s="141"/>
      <c r="AA2001" s="142"/>
      <c r="AB2001" s="140"/>
      <c r="AC2001" s="141"/>
      <c r="AD2001" s="141"/>
      <c r="AE2001" s="142"/>
      <c r="AF2001" s="141"/>
      <c r="AG2001" s="141"/>
      <c r="AH2001" s="141"/>
      <c r="AI2001" s="141"/>
      <c r="AJ2001" s="141"/>
      <c r="AK2001" s="141"/>
      <c r="AL2001" s="141"/>
      <c r="AM2001" s="141"/>
      <c r="AN2001" s="141"/>
      <c r="AO2001" s="142"/>
    </row>
    <row r="2002" spans="2:41" ht="3.75" customHeight="1">
      <c r="B2002" s="135"/>
      <c r="I2002" s="136"/>
      <c r="J2002" s="135"/>
      <c r="M2002" s="136"/>
      <c r="N2002" s="130"/>
      <c r="O2002" s="131"/>
      <c r="P2002" s="131"/>
      <c r="Q2002" s="132"/>
      <c r="R2002" s="130"/>
      <c r="S2002" s="131"/>
      <c r="T2002" s="131"/>
      <c r="U2002" s="131"/>
      <c r="V2002" s="131"/>
      <c r="W2002" s="131"/>
      <c r="X2002" s="131"/>
      <c r="Y2002" s="131"/>
      <c r="Z2002" s="131"/>
      <c r="AA2002" s="132"/>
      <c r="AB2002" s="130"/>
      <c r="AC2002" s="131"/>
      <c r="AD2002" s="131"/>
      <c r="AE2002" s="132"/>
      <c r="AF2002" s="130"/>
      <c r="AG2002" s="131"/>
      <c r="AH2002" s="131"/>
      <c r="AI2002" s="131"/>
      <c r="AJ2002" s="131"/>
      <c r="AK2002" s="131"/>
      <c r="AL2002" s="131"/>
      <c r="AM2002" s="131"/>
      <c r="AN2002" s="131"/>
      <c r="AO2002" s="132"/>
    </row>
    <row r="2003" spans="2:41" ht="13.35" customHeight="1">
      <c r="B2003" s="135"/>
      <c r="I2003" s="136"/>
      <c r="J2003" s="135"/>
      <c r="M2003" s="136"/>
      <c r="N2003" s="135" t="s">
        <v>3990</v>
      </c>
      <c r="Q2003" s="136"/>
      <c r="R2003" s="135"/>
      <c r="S2003" s="696"/>
      <c r="T2003" s="694"/>
      <c r="V2003" s="146"/>
      <c r="W2003" s="124" t="s">
        <v>12</v>
      </c>
      <c r="X2003" s="146"/>
      <c r="Y2003" s="124" t="s">
        <v>11</v>
      </c>
      <c r="Z2003" s="146"/>
      <c r="AA2003" s="136" t="s">
        <v>364</v>
      </c>
      <c r="AB2003" s="135" t="s">
        <v>66</v>
      </c>
      <c r="AE2003" s="136"/>
      <c r="AF2003" s="135"/>
      <c r="AG2003" s="696"/>
      <c r="AH2003" s="694"/>
      <c r="AJ2003" s="146"/>
      <c r="AK2003" s="124" t="s">
        <v>12</v>
      </c>
      <c r="AL2003" s="146"/>
      <c r="AM2003" s="124" t="s">
        <v>11</v>
      </c>
      <c r="AN2003" s="146"/>
      <c r="AO2003" s="136" t="s">
        <v>364</v>
      </c>
    </row>
    <row r="2004" spans="2:41" ht="3.75" customHeight="1">
      <c r="B2004" s="135"/>
      <c r="I2004" s="136"/>
      <c r="J2004" s="135"/>
      <c r="M2004" s="136"/>
      <c r="N2004" s="140"/>
      <c r="O2004" s="141"/>
      <c r="P2004" s="141"/>
      <c r="Q2004" s="142"/>
      <c r="R2004" s="140"/>
      <c r="S2004" s="141"/>
      <c r="T2004" s="141"/>
      <c r="U2004" s="141"/>
      <c r="V2004" s="141"/>
      <c r="W2004" s="141"/>
      <c r="X2004" s="141"/>
      <c r="Y2004" s="141"/>
      <c r="Z2004" s="141"/>
      <c r="AA2004" s="142"/>
      <c r="AB2004" s="140"/>
      <c r="AC2004" s="141"/>
      <c r="AD2004" s="141"/>
      <c r="AE2004" s="142"/>
      <c r="AF2004" s="140"/>
      <c r="AG2004" s="141"/>
      <c r="AH2004" s="141"/>
      <c r="AI2004" s="141"/>
      <c r="AJ2004" s="141"/>
      <c r="AK2004" s="141"/>
      <c r="AL2004" s="141"/>
      <c r="AM2004" s="141"/>
      <c r="AN2004" s="141"/>
      <c r="AO2004" s="142"/>
    </row>
    <row r="2005" spans="2:41" ht="3.75" customHeight="1">
      <c r="B2005" s="135"/>
      <c r="I2005" s="136"/>
      <c r="J2005" s="135"/>
      <c r="M2005" s="136"/>
      <c r="N2005" s="130"/>
      <c r="O2005" s="131"/>
      <c r="P2005" s="131"/>
      <c r="Q2005" s="132"/>
      <c r="R2005" s="697">
        <f>新_変更_3!J826</f>
        <v>0</v>
      </c>
      <c r="S2005" s="684"/>
      <c r="T2005" s="684"/>
      <c r="U2005" s="684"/>
      <c r="V2005" s="684"/>
      <c r="W2005" s="684"/>
      <c r="X2005" s="684"/>
      <c r="Y2005" s="684"/>
      <c r="Z2005" s="684"/>
      <c r="AA2005" s="684"/>
      <c r="AB2005" s="684"/>
      <c r="AC2005" s="684"/>
      <c r="AD2005" s="684"/>
      <c r="AE2005" s="684"/>
      <c r="AF2005" s="684"/>
      <c r="AG2005" s="684"/>
      <c r="AH2005" s="684"/>
      <c r="AI2005" s="684"/>
      <c r="AJ2005" s="685"/>
      <c r="AK2005" s="131"/>
      <c r="AL2005" s="131"/>
      <c r="AM2005" s="131"/>
      <c r="AN2005" s="131"/>
      <c r="AO2005" s="132"/>
    </row>
    <row r="2006" spans="2:41" ht="13.35" customHeight="1">
      <c r="B2006" s="135"/>
      <c r="I2006" s="136"/>
      <c r="J2006" s="135"/>
      <c r="M2006" s="136"/>
      <c r="N2006" s="135" t="s">
        <v>8</v>
      </c>
      <c r="Q2006" s="136"/>
      <c r="R2006" s="686"/>
      <c r="S2006" s="687"/>
      <c r="T2006" s="687"/>
      <c r="U2006" s="687"/>
      <c r="V2006" s="687"/>
      <c r="W2006" s="687"/>
      <c r="X2006" s="687"/>
      <c r="Y2006" s="687"/>
      <c r="Z2006" s="687"/>
      <c r="AA2006" s="687"/>
      <c r="AB2006" s="687"/>
      <c r="AC2006" s="687"/>
      <c r="AD2006" s="687"/>
      <c r="AE2006" s="687"/>
      <c r="AF2006" s="687"/>
      <c r="AG2006" s="687"/>
      <c r="AH2006" s="687"/>
      <c r="AI2006" s="687"/>
      <c r="AJ2006" s="688"/>
      <c r="AL2006" s="147" t="s">
        <v>13</v>
      </c>
      <c r="AM2006" s="124" t="s">
        <v>29</v>
      </c>
      <c r="AO2006" s="136"/>
    </row>
    <row r="2007" spans="2:41" ht="3.75" customHeight="1">
      <c r="B2007" s="135"/>
      <c r="I2007" s="136"/>
      <c r="J2007" s="135"/>
      <c r="M2007" s="136"/>
      <c r="N2007" s="140"/>
      <c r="O2007" s="141"/>
      <c r="P2007" s="141"/>
      <c r="Q2007" s="142"/>
      <c r="R2007" s="689"/>
      <c r="S2007" s="690"/>
      <c r="T2007" s="690"/>
      <c r="U2007" s="690"/>
      <c r="V2007" s="690"/>
      <c r="W2007" s="690"/>
      <c r="X2007" s="690"/>
      <c r="Y2007" s="690"/>
      <c r="Z2007" s="690"/>
      <c r="AA2007" s="690"/>
      <c r="AB2007" s="690"/>
      <c r="AC2007" s="690"/>
      <c r="AD2007" s="690"/>
      <c r="AE2007" s="690"/>
      <c r="AF2007" s="690"/>
      <c r="AG2007" s="690"/>
      <c r="AH2007" s="690"/>
      <c r="AI2007" s="690"/>
      <c r="AJ2007" s="691"/>
      <c r="AK2007" s="141"/>
      <c r="AL2007" s="141"/>
      <c r="AM2007" s="141"/>
      <c r="AN2007" s="141"/>
      <c r="AO2007" s="142"/>
    </row>
    <row r="2008" spans="2:41" ht="3.75" hidden="1" customHeight="1">
      <c r="B2008" s="135"/>
      <c r="I2008" s="136"/>
      <c r="J2008" s="135"/>
      <c r="M2008" s="136"/>
      <c r="N2008" s="644"/>
      <c r="O2008" s="645"/>
      <c r="P2008" s="645"/>
      <c r="Q2008" s="646"/>
      <c r="R2008" s="679"/>
      <c r="S2008" s="671"/>
      <c r="T2008" s="671"/>
      <c r="U2008" s="671"/>
      <c r="V2008" s="671"/>
      <c r="W2008" s="671"/>
      <c r="X2008" s="671"/>
      <c r="Y2008" s="671"/>
      <c r="Z2008" s="671"/>
      <c r="AA2008" s="671"/>
      <c r="AB2008" s="671"/>
      <c r="AC2008" s="671"/>
      <c r="AD2008" s="671"/>
      <c r="AE2008" s="671"/>
      <c r="AF2008" s="671"/>
      <c r="AG2008" s="671"/>
      <c r="AH2008" s="671"/>
      <c r="AI2008" s="671"/>
      <c r="AJ2008" s="671"/>
      <c r="AK2008" s="671"/>
      <c r="AL2008" s="671"/>
      <c r="AM2008" s="671"/>
      <c r="AN2008" s="671"/>
      <c r="AO2008" s="672"/>
    </row>
    <row r="2009" spans="2:41" ht="13.35" hidden="1" customHeight="1">
      <c r="B2009" s="135"/>
      <c r="I2009" s="136"/>
      <c r="J2009" s="135"/>
      <c r="M2009" s="136"/>
      <c r="N2009" s="629" t="s">
        <v>61</v>
      </c>
      <c r="O2009" s="630"/>
      <c r="P2009" s="630"/>
      <c r="Q2009" s="632"/>
      <c r="R2009" s="673"/>
      <c r="S2009" s="674"/>
      <c r="T2009" s="674"/>
      <c r="U2009" s="674"/>
      <c r="V2009" s="674"/>
      <c r="W2009" s="674"/>
      <c r="X2009" s="674"/>
      <c r="Y2009" s="674"/>
      <c r="Z2009" s="674"/>
      <c r="AA2009" s="674"/>
      <c r="AB2009" s="674"/>
      <c r="AC2009" s="674"/>
      <c r="AD2009" s="674"/>
      <c r="AE2009" s="674"/>
      <c r="AF2009" s="674"/>
      <c r="AG2009" s="674"/>
      <c r="AH2009" s="674"/>
      <c r="AI2009" s="674"/>
      <c r="AJ2009" s="674"/>
      <c r="AK2009" s="674"/>
      <c r="AL2009" s="674"/>
      <c r="AM2009" s="674"/>
      <c r="AN2009" s="674"/>
      <c r="AO2009" s="675"/>
    </row>
    <row r="2010" spans="2:41" ht="3.75" hidden="1" customHeight="1">
      <c r="B2010" s="135"/>
      <c r="I2010" s="136"/>
      <c r="J2010" s="135"/>
      <c r="M2010" s="136"/>
      <c r="N2010" s="629"/>
      <c r="O2010" s="630"/>
      <c r="P2010" s="630"/>
      <c r="Q2010" s="632"/>
      <c r="R2010" s="676"/>
      <c r="S2010" s="677"/>
      <c r="T2010" s="677"/>
      <c r="U2010" s="677"/>
      <c r="V2010" s="677"/>
      <c r="W2010" s="677"/>
      <c r="X2010" s="677"/>
      <c r="Y2010" s="677"/>
      <c r="Z2010" s="677"/>
      <c r="AA2010" s="677"/>
      <c r="AB2010" s="677"/>
      <c r="AC2010" s="677"/>
      <c r="AD2010" s="677"/>
      <c r="AE2010" s="677"/>
      <c r="AF2010" s="677"/>
      <c r="AG2010" s="677"/>
      <c r="AH2010" s="677"/>
      <c r="AI2010" s="677"/>
      <c r="AJ2010" s="677"/>
      <c r="AK2010" s="677"/>
      <c r="AL2010" s="677"/>
      <c r="AM2010" s="677"/>
      <c r="AN2010" s="677"/>
      <c r="AO2010" s="678"/>
    </row>
    <row r="2011" spans="2:41" ht="3.75" hidden="1" customHeight="1">
      <c r="B2011" s="135"/>
      <c r="I2011" s="136"/>
      <c r="J2011" s="135"/>
      <c r="N2011" s="644"/>
      <c r="O2011" s="645"/>
      <c r="P2011" s="645"/>
      <c r="Q2011" s="646"/>
      <c r="R2011" s="630"/>
      <c r="S2011" s="630"/>
      <c r="T2011" s="630"/>
      <c r="U2011" s="698"/>
      <c r="V2011" s="699"/>
      <c r="W2011" s="699"/>
      <c r="X2011" s="700"/>
      <c r="Y2011" s="645"/>
      <c r="Z2011" s="707"/>
      <c r="AA2011" s="699"/>
      <c r="AB2011" s="699"/>
      <c r="AC2011" s="708"/>
      <c r="AD2011" s="630"/>
      <c r="AE2011" s="630"/>
      <c r="AF2011" s="630"/>
      <c r="AG2011" s="679"/>
      <c r="AH2011" s="671"/>
      <c r="AI2011" s="671"/>
      <c r="AJ2011" s="671"/>
      <c r="AK2011" s="671"/>
      <c r="AL2011" s="671"/>
      <c r="AM2011" s="671"/>
      <c r="AN2011" s="671"/>
      <c r="AO2011" s="672"/>
    </row>
    <row r="2012" spans="2:41" ht="13.35" hidden="1" customHeight="1">
      <c r="B2012" s="135"/>
      <c r="I2012" s="136"/>
      <c r="J2012" s="135"/>
      <c r="N2012" s="629"/>
      <c r="O2012" s="630"/>
      <c r="P2012" s="630"/>
      <c r="Q2012" s="632"/>
      <c r="R2012" s="630" t="s">
        <v>15</v>
      </c>
      <c r="S2012" s="630"/>
      <c r="T2012" s="630"/>
      <c r="U2012" s="701"/>
      <c r="V2012" s="702"/>
      <c r="W2012" s="702"/>
      <c r="X2012" s="703"/>
      <c r="Y2012" s="662" t="s">
        <v>359</v>
      </c>
      <c r="Z2012" s="709"/>
      <c r="AA2012" s="702"/>
      <c r="AB2012" s="702"/>
      <c r="AC2012" s="710"/>
      <c r="AD2012" s="630" t="s">
        <v>56</v>
      </c>
      <c r="AE2012" s="630"/>
      <c r="AF2012" s="630"/>
      <c r="AG2012" s="673"/>
      <c r="AH2012" s="674"/>
      <c r="AI2012" s="674"/>
      <c r="AJ2012" s="674"/>
      <c r="AK2012" s="674"/>
      <c r="AL2012" s="674"/>
      <c r="AM2012" s="674"/>
      <c r="AN2012" s="674"/>
      <c r="AO2012" s="675"/>
    </row>
    <row r="2013" spans="2:41" ht="3.75" hidden="1" customHeight="1">
      <c r="B2013" s="135"/>
      <c r="I2013" s="136"/>
      <c r="J2013" s="135"/>
      <c r="N2013" s="629"/>
      <c r="O2013" s="630"/>
      <c r="P2013" s="630"/>
      <c r="Q2013" s="632"/>
      <c r="R2013" s="639"/>
      <c r="S2013" s="639"/>
      <c r="T2013" s="639"/>
      <c r="U2013" s="704"/>
      <c r="V2013" s="705"/>
      <c r="W2013" s="705"/>
      <c r="X2013" s="706"/>
      <c r="Y2013" s="639"/>
      <c r="Z2013" s="711"/>
      <c r="AA2013" s="705"/>
      <c r="AB2013" s="705"/>
      <c r="AC2013" s="712"/>
      <c r="AD2013" s="639"/>
      <c r="AE2013" s="639"/>
      <c r="AF2013" s="639"/>
      <c r="AG2013" s="676"/>
      <c r="AH2013" s="677"/>
      <c r="AI2013" s="677"/>
      <c r="AJ2013" s="677"/>
      <c r="AK2013" s="677"/>
      <c r="AL2013" s="677"/>
      <c r="AM2013" s="677"/>
      <c r="AN2013" s="677"/>
      <c r="AO2013" s="678"/>
    </row>
    <row r="2014" spans="2:41" ht="3.75" hidden="1" customHeight="1">
      <c r="B2014" s="135"/>
      <c r="I2014" s="136"/>
      <c r="J2014" s="135"/>
      <c r="N2014" s="629"/>
      <c r="O2014" s="630"/>
      <c r="P2014" s="630"/>
      <c r="Q2014" s="632"/>
      <c r="R2014" s="645"/>
      <c r="S2014" s="645"/>
      <c r="T2014" s="646"/>
      <c r="U2014" s="679"/>
      <c r="V2014" s="671"/>
      <c r="W2014" s="671"/>
      <c r="X2014" s="671"/>
      <c r="Y2014" s="671"/>
      <c r="Z2014" s="671"/>
      <c r="AA2014" s="671"/>
      <c r="AB2014" s="671"/>
      <c r="AC2014" s="672"/>
      <c r="AD2014" s="644"/>
      <c r="AE2014" s="645"/>
      <c r="AF2014" s="646"/>
      <c r="AG2014" s="679"/>
      <c r="AH2014" s="671"/>
      <c r="AI2014" s="671"/>
      <c r="AJ2014" s="671"/>
      <c r="AK2014" s="671"/>
      <c r="AL2014" s="671"/>
      <c r="AM2014" s="671"/>
      <c r="AN2014" s="671"/>
      <c r="AO2014" s="672"/>
    </row>
    <row r="2015" spans="2:41" ht="13.35" hidden="1" customHeight="1">
      <c r="B2015" s="135"/>
      <c r="I2015" s="136"/>
      <c r="N2015" s="629" t="s">
        <v>23</v>
      </c>
      <c r="O2015" s="630"/>
      <c r="P2015" s="630"/>
      <c r="Q2015" s="632"/>
      <c r="R2015" s="630" t="s">
        <v>17</v>
      </c>
      <c r="S2015" s="630"/>
      <c r="T2015" s="632"/>
      <c r="U2015" s="673"/>
      <c r="V2015" s="674"/>
      <c r="W2015" s="674"/>
      <c r="X2015" s="674"/>
      <c r="Y2015" s="674"/>
      <c r="Z2015" s="674"/>
      <c r="AA2015" s="674"/>
      <c r="AB2015" s="674"/>
      <c r="AC2015" s="675"/>
      <c r="AD2015" s="629" t="s">
        <v>18</v>
      </c>
      <c r="AE2015" s="630"/>
      <c r="AF2015" s="632"/>
      <c r="AG2015" s="673"/>
      <c r="AH2015" s="674"/>
      <c r="AI2015" s="674"/>
      <c r="AJ2015" s="674"/>
      <c r="AK2015" s="674"/>
      <c r="AL2015" s="674"/>
      <c r="AM2015" s="674"/>
      <c r="AN2015" s="674"/>
      <c r="AO2015" s="675"/>
    </row>
    <row r="2016" spans="2:41" ht="3.75" hidden="1" customHeight="1">
      <c r="B2016" s="135"/>
      <c r="I2016" s="136"/>
      <c r="J2016" s="135"/>
      <c r="N2016" s="629"/>
      <c r="O2016" s="630"/>
      <c r="P2016" s="630"/>
      <c r="Q2016" s="632"/>
      <c r="R2016" s="639"/>
      <c r="S2016" s="639"/>
      <c r="T2016" s="640"/>
      <c r="U2016" s="676"/>
      <c r="V2016" s="677"/>
      <c r="W2016" s="677"/>
      <c r="X2016" s="677"/>
      <c r="Y2016" s="677"/>
      <c r="Z2016" s="677"/>
      <c r="AA2016" s="677"/>
      <c r="AB2016" s="677"/>
      <c r="AC2016" s="678"/>
      <c r="AD2016" s="638"/>
      <c r="AE2016" s="639"/>
      <c r="AF2016" s="640"/>
      <c r="AG2016" s="676"/>
      <c r="AH2016" s="677"/>
      <c r="AI2016" s="677"/>
      <c r="AJ2016" s="677"/>
      <c r="AK2016" s="677"/>
      <c r="AL2016" s="677"/>
      <c r="AM2016" s="677"/>
      <c r="AN2016" s="677"/>
      <c r="AO2016" s="678"/>
    </row>
    <row r="2017" spans="2:41" ht="3.75" hidden="1" customHeight="1">
      <c r="B2017" s="135"/>
      <c r="I2017" s="136"/>
      <c r="J2017" s="135"/>
      <c r="N2017" s="629"/>
      <c r="O2017" s="630"/>
      <c r="P2017" s="630"/>
      <c r="Q2017" s="632"/>
      <c r="R2017" s="645"/>
      <c r="S2017" s="645"/>
      <c r="T2017" s="646"/>
      <c r="U2017" s="679"/>
      <c r="V2017" s="671"/>
      <c r="W2017" s="671"/>
      <c r="X2017" s="671"/>
      <c r="Y2017" s="671"/>
      <c r="Z2017" s="671"/>
      <c r="AA2017" s="671"/>
      <c r="AB2017" s="671"/>
      <c r="AC2017" s="672"/>
      <c r="AD2017" s="644"/>
      <c r="AE2017" s="645"/>
      <c r="AF2017" s="646"/>
      <c r="AG2017" s="679"/>
      <c r="AH2017" s="671"/>
      <c r="AI2017" s="671"/>
      <c r="AJ2017" s="671"/>
      <c r="AK2017" s="671"/>
      <c r="AL2017" s="671"/>
      <c r="AM2017" s="671"/>
      <c r="AN2017" s="671"/>
      <c r="AO2017" s="672"/>
    </row>
    <row r="2018" spans="2:41" ht="13.35" hidden="1" customHeight="1">
      <c r="B2018" s="135"/>
      <c r="I2018" s="136"/>
      <c r="J2018" s="135"/>
      <c r="N2018" s="629"/>
      <c r="O2018" s="630"/>
      <c r="P2018" s="630"/>
      <c r="Q2018" s="632"/>
      <c r="R2018" s="630" t="s">
        <v>19</v>
      </c>
      <c r="S2018" s="630"/>
      <c r="T2018" s="632"/>
      <c r="U2018" s="673"/>
      <c r="V2018" s="674"/>
      <c r="W2018" s="674"/>
      <c r="X2018" s="674"/>
      <c r="Y2018" s="674"/>
      <c r="Z2018" s="674"/>
      <c r="AA2018" s="674"/>
      <c r="AB2018" s="674"/>
      <c r="AC2018" s="675"/>
      <c r="AD2018" s="629" t="s">
        <v>20</v>
      </c>
      <c r="AE2018" s="630"/>
      <c r="AF2018" s="632"/>
      <c r="AG2018" s="673"/>
      <c r="AH2018" s="674"/>
      <c r="AI2018" s="674"/>
      <c r="AJ2018" s="674"/>
      <c r="AK2018" s="674"/>
      <c r="AL2018" s="674"/>
      <c r="AM2018" s="674"/>
      <c r="AN2018" s="674"/>
      <c r="AO2018" s="675"/>
    </row>
    <row r="2019" spans="2:41" ht="3.75" hidden="1" customHeight="1">
      <c r="B2019" s="135"/>
      <c r="I2019" s="136"/>
      <c r="J2019" s="135"/>
      <c r="N2019" s="638"/>
      <c r="O2019" s="639"/>
      <c r="P2019" s="639"/>
      <c r="Q2019" s="640"/>
      <c r="R2019" s="639"/>
      <c r="S2019" s="639"/>
      <c r="T2019" s="640"/>
      <c r="U2019" s="676"/>
      <c r="V2019" s="677"/>
      <c r="W2019" s="677"/>
      <c r="X2019" s="677"/>
      <c r="Y2019" s="677"/>
      <c r="Z2019" s="677"/>
      <c r="AA2019" s="677"/>
      <c r="AB2019" s="677"/>
      <c r="AC2019" s="678"/>
      <c r="AD2019" s="638"/>
      <c r="AE2019" s="639"/>
      <c r="AF2019" s="640"/>
      <c r="AG2019" s="676"/>
      <c r="AH2019" s="677"/>
      <c r="AI2019" s="677"/>
      <c r="AJ2019" s="677"/>
      <c r="AK2019" s="677"/>
      <c r="AL2019" s="677"/>
      <c r="AM2019" s="677"/>
      <c r="AN2019" s="677"/>
      <c r="AO2019" s="678"/>
    </row>
    <row r="2020" spans="2:41" ht="3.75" hidden="1" customHeight="1">
      <c r="B2020" s="135"/>
      <c r="I2020" s="136"/>
      <c r="J2020" s="135"/>
      <c r="M2020" s="136"/>
      <c r="N2020" s="629"/>
      <c r="O2020" s="630"/>
      <c r="P2020" s="630"/>
      <c r="Q2020" s="632"/>
      <c r="R2020" s="644"/>
      <c r="S2020" s="645"/>
      <c r="T2020" s="645"/>
      <c r="U2020" s="645"/>
      <c r="V2020" s="645"/>
      <c r="W2020" s="645"/>
      <c r="X2020" s="645"/>
      <c r="Y2020" s="645"/>
      <c r="Z2020" s="645"/>
      <c r="AA2020" s="645"/>
      <c r="AB2020" s="645"/>
      <c r="AC2020" s="645"/>
      <c r="AD2020" s="645"/>
      <c r="AE2020" s="645"/>
      <c r="AF2020" s="645"/>
      <c r="AG2020" s="645"/>
      <c r="AH2020" s="645"/>
      <c r="AI2020" s="645"/>
      <c r="AJ2020" s="645"/>
      <c r="AK2020" s="645"/>
      <c r="AL2020" s="645"/>
      <c r="AM2020" s="645"/>
      <c r="AN2020" s="645"/>
      <c r="AO2020" s="646"/>
    </row>
    <row r="2021" spans="2:41" ht="13.35" hidden="1" customHeight="1">
      <c r="B2021" s="135"/>
      <c r="I2021" s="136"/>
      <c r="J2021" s="135"/>
      <c r="M2021" s="136"/>
      <c r="N2021" s="629" t="s">
        <v>111</v>
      </c>
      <c r="O2021" s="630"/>
      <c r="P2021" s="630"/>
      <c r="Q2021" s="632"/>
      <c r="R2021" s="629"/>
      <c r="S2021" s="680"/>
      <c r="T2021" s="681"/>
      <c r="U2021" s="630"/>
      <c r="V2021" s="647"/>
      <c r="W2021" s="630" t="s">
        <v>12</v>
      </c>
      <c r="X2021" s="647"/>
      <c r="Y2021" s="630" t="s">
        <v>11</v>
      </c>
      <c r="Z2021" s="647"/>
      <c r="AA2021" s="630" t="s">
        <v>364</v>
      </c>
      <c r="AB2021" s="630"/>
      <c r="AC2021" s="630"/>
      <c r="AD2021" s="630"/>
      <c r="AE2021" s="630"/>
      <c r="AF2021" s="630"/>
      <c r="AG2021" s="630"/>
      <c r="AH2021" s="630"/>
      <c r="AI2021" s="630"/>
      <c r="AJ2021" s="630"/>
      <c r="AK2021" s="630"/>
      <c r="AL2021" s="630"/>
      <c r="AM2021" s="630"/>
      <c r="AN2021" s="630"/>
      <c r="AO2021" s="632"/>
    </row>
    <row r="2022" spans="2:41" ht="3.75" hidden="1" customHeight="1">
      <c r="B2022" s="135"/>
      <c r="I2022" s="136"/>
      <c r="J2022" s="135"/>
      <c r="M2022" s="136"/>
      <c r="N2022" s="629"/>
      <c r="O2022" s="630"/>
      <c r="P2022" s="630"/>
      <c r="Q2022" s="632"/>
      <c r="R2022" s="629"/>
      <c r="S2022" s="630"/>
      <c r="T2022" s="630"/>
      <c r="U2022" s="630"/>
      <c r="V2022" s="630"/>
      <c r="W2022" s="630"/>
      <c r="X2022" s="630"/>
      <c r="Y2022" s="630"/>
      <c r="Z2022" s="630"/>
      <c r="AA2022" s="630"/>
      <c r="AB2022" s="630"/>
      <c r="AC2022" s="630"/>
      <c r="AD2022" s="630"/>
      <c r="AE2022" s="630"/>
      <c r="AF2022" s="630"/>
      <c r="AG2022" s="630"/>
      <c r="AH2022" s="630"/>
      <c r="AI2022" s="630"/>
      <c r="AJ2022" s="630"/>
      <c r="AK2022" s="630"/>
      <c r="AL2022" s="630"/>
      <c r="AM2022" s="630"/>
      <c r="AN2022" s="630"/>
      <c r="AO2022" s="632"/>
    </row>
    <row r="2023" spans="2:41" ht="3.75" hidden="1" customHeight="1">
      <c r="B2023" s="135"/>
      <c r="I2023" s="136"/>
      <c r="J2023" s="135"/>
      <c r="M2023" s="136"/>
      <c r="N2023" s="644"/>
      <c r="O2023" s="645"/>
      <c r="P2023" s="645"/>
      <c r="Q2023" s="645"/>
      <c r="R2023" s="713"/>
      <c r="S2023" s="716"/>
      <c r="T2023" s="645"/>
      <c r="U2023" s="698"/>
      <c r="V2023" s="644"/>
      <c r="W2023" s="645"/>
      <c r="X2023" s="645"/>
      <c r="Y2023" s="645"/>
      <c r="Z2023" s="645"/>
      <c r="AA2023" s="645"/>
      <c r="AB2023" s="645"/>
      <c r="AC2023" s="645"/>
      <c r="AD2023" s="645"/>
      <c r="AE2023" s="645"/>
      <c r="AF2023" s="645"/>
      <c r="AG2023" s="645"/>
      <c r="AH2023" s="649"/>
      <c r="AI2023" s="649"/>
      <c r="AJ2023" s="645"/>
      <c r="AK2023" s="651"/>
      <c r="AL2023" s="645"/>
      <c r="AM2023" s="645"/>
      <c r="AN2023" s="645"/>
      <c r="AO2023" s="646"/>
    </row>
    <row r="2024" spans="2:41" ht="13.35" hidden="1" customHeight="1">
      <c r="B2024" s="135"/>
      <c r="I2024" s="136"/>
      <c r="J2024" s="135"/>
      <c r="M2024" s="136"/>
      <c r="N2024" s="629" t="s">
        <v>30</v>
      </c>
      <c r="O2024" s="630"/>
      <c r="P2024" s="630"/>
      <c r="Q2024" s="630"/>
      <c r="R2024" s="714"/>
      <c r="S2024" s="717"/>
      <c r="T2024" s="630" t="s">
        <v>388</v>
      </c>
      <c r="U2024" s="701"/>
      <c r="V2024" s="629" t="s">
        <v>112</v>
      </c>
      <c r="W2024" s="630"/>
      <c r="X2024" s="630"/>
      <c r="Y2024" s="630"/>
      <c r="Z2024" s="630"/>
      <c r="AA2024" s="630"/>
      <c r="AB2024" s="630"/>
      <c r="AC2024" s="630"/>
      <c r="AD2024" s="630"/>
      <c r="AE2024" s="630"/>
      <c r="AF2024" s="630"/>
      <c r="AG2024" s="630"/>
      <c r="AH2024" s="636"/>
      <c r="AI2024" s="636"/>
      <c r="AJ2024" s="630"/>
      <c r="AK2024" s="654"/>
      <c r="AL2024" s="630"/>
      <c r="AM2024" s="630"/>
      <c r="AN2024" s="630"/>
      <c r="AO2024" s="632"/>
    </row>
    <row r="2025" spans="2:41" ht="3.75" hidden="1" customHeight="1">
      <c r="B2025" s="135"/>
      <c r="I2025" s="136"/>
      <c r="J2025" s="135"/>
      <c r="M2025" s="136"/>
      <c r="N2025" s="629"/>
      <c r="O2025" s="630"/>
      <c r="P2025" s="630"/>
      <c r="Q2025" s="630"/>
      <c r="R2025" s="715"/>
      <c r="S2025" s="718"/>
      <c r="T2025" s="639"/>
      <c r="U2025" s="704"/>
      <c r="V2025" s="638"/>
      <c r="W2025" s="639"/>
      <c r="X2025" s="639"/>
      <c r="Y2025" s="639"/>
      <c r="Z2025" s="639"/>
      <c r="AA2025" s="639"/>
      <c r="AB2025" s="639"/>
      <c r="AC2025" s="639"/>
      <c r="AD2025" s="639"/>
      <c r="AE2025" s="639"/>
      <c r="AF2025" s="639"/>
      <c r="AG2025" s="639"/>
      <c r="AH2025" s="642"/>
      <c r="AI2025" s="642"/>
      <c r="AJ2025" s="639"/>
      <c r="AK2025" s="657"/>
      <c r="AL2025" s="639"/>
      <c r="AM2025" s="639"/>
      <c r="AN2025" s="639"/>
      <c r="AO2025" s="640"/>
    </row>
    <row r="2026" spans="2:41" ht="3.75" hidden="1" customHeight="1">
      <c r="B2026" s="135"/>
      <c r="I2026" s="136"/>
      <c r="J2026" s="135"/>
      <c r="M2026" s="136"/>
      <c r="N2026" s="644"/>
      <c r="O2026" s="645"/>
      <c r="P2026" s="645"/>
      <c r="Q2026" s="646"/>
      <c r="R2026" s="670"/>
      <c r="S2026" s="671"/>
      <c r="T2026" s="671"/>
      <c r="U2026" s="672"/>
      <c r="V2026" s="673"/>
      <c r="W2026" s="675"/>
      <c r="X2026" s="679"/>
      <c r="Y2026" s="671"/>
      <c r="Z2026" s="671"/>
      <c r="AA2026" s="672"/>
      <c r="AB2026" s="630"/>
      <c r="AC2026" s="630"/>
      <c r="AD2026" s="630"/>
      <c r="AE2026" s="630"/>
      <c r="AF2026" s="630"/>
      <c r="AG2026" s="630"/>
      <c r="AH2026" s="630"/>
      <c r="AI2026" s="645"/>
      <c r="AJ2026" s="630"/>
      <c r="AK2026" s="630"/>
      <c r="AL2026" s="630"/>
      <c r="AM2026" s="630"/>
      <c r="AN2026" s="630"/>
      <c r="AO2026" s="632"/>
    </row>
    <row r="2027" spans="2:41" ht="13.35" hidden="1" customHeight="1">
      <c r="B2027" s="135"/>
      <c r="I2027" s="136"/>
      <c r="J2027" s="135"/>
      <c r="M2027" s="136"/>
      <c r="N2027" s="629" t="s">
        <v>114</v>
      </c>
      <c r="O2027" s="630"/>
      <c r="P2027" s="630"/>
      <c r="Q2027" s="632"/>
      <c r="R2027" s="673"/>
      <c r="S2027" s="674"/>
      <c r="T2027" s="674"/>
      <c r="U2027" s="675"/>
      <c r="V2027" s="673"/>
      <c r="W2027" s="675"/>
      <c r="X2027" s="673"/>
      <c r="Y2027" s="674"/>
      <c r="Z2027" s="674"/>
      <c r="AA2027" s="675"/>
      <c r="AB2027" s="668" t="s">
        <v>171</v>
      </c>
      <c r="AC2027" s="630"/>
      <c r="AD2027" s="630"/>
      <c r="AE2027" s="630"/>
      <c r="AF2027" s="630"/>
      <c r="AG2027" s="630"/>
      <c r="AH2027" s="630"/>
      <c r="AI2027" s="630"/>
      <c r="AJ2027" s="630"/>
      <c r="AK2027" s="630"/>
      <c r="AL2027" s="630"/>
      <c r="AM2027" s="630"/>
      <c r="AN2027" s="630"/>
      <c r="AO2027" s="632"/>
    </row>
    <row r="2028" spans="2:41" ht="3.75" hidden="1" customHeight="1">
      <c r="B2028" s="135"/>
      <c r="I2028" s="136"/>
      <c r="J2028" s="135"/>
      <c r="M2028" s="136"/>
      <c r="N2028" s="629"/>
      <c r="O2028" s="630"/>
      <c r="P2028" s="630"/>
      <c r="Q2028" s="632"/>
      <c r="R2028" s="676"/>
      <c r="S2028" s="677"/>
      <c r="T2028" s="677"/>
      <c r="U2028" s="678"/>
      <c r="V2028" s="676"/>
      <c r="W2028" s="678"/>
      <c r="X2028" s="676"/>
      <c r="Y2028" s="677"/>
      <c r="Z2028" s="677"/>
      <c r="AA2028" s="678"/>
      <c r="AB2028" s="639"/>
      <c r="AC2028" s="639"/>
      <c r="AD2028" s="639"/>
      <c r="AE2028" s="639"/>
      <c r="AF2028" s="639"/>
      <c r="AG2028" s="639"/>
      <c r="AH2028" s="639"/>
      <c r="AI2028" s="639"/>
      <c r="AJ2028" s="639"/>
      <c r="AK2028" s="639"/>
      <c r="AL2028" s="639"/>
      <c r="AM2028" s="639"/>
      <c r="AN2028" s="639"/>
      <c r="AO2028" s="640"/>
    </row>
    <row r="2029" spans="2:41" ht="3.75" hidden="1" customHeight="1">
      <c r="B2029" s="135"/>
      <c r="I2029" s="136"/>
      <c r="J2029" s="135"/>
      <c r="M2029" s="136"/>
      <c r="N2029" s="644"/>
      <c r="O2029" s="645"/>
      <c r="P2029" s="645"/>
      <c r="Q2029" s="645"/>
      <c r="R2029" s="644"/>
      <c r="S2029" s="645"/>
      <c r="T2029" s="645"/>
      <c r="U2029" s="645"/>
      <c r="V2029" s="645"/>
      <c r="W2029" s="645"/>
      <c r="X2029" s="645"/>
      <c r="Y2029" s="645"/>
      <c r="Z2029" s="645"/>
      <c r="AA2029" s="646"/>
      <c r="AB2029" s="644"/>
      <c r="AC2029" s="630"/>
      <c r="AD2029" s="630"/>
      <c r="AE2029" s="630"/>
      <c r="AF2029" s="630"/>
      <c r="AG2029" s="630"/>
      <c r="AH2029" s="630"/>
      <c r="AI2029" s="632"/>
      <c r="AJ2029" s="644"/>
      <c r="AK2029" s="645"/>
      <c r="AL2029" s="645"/>
      <c r="AM2029" s="645"/>
      <c r="AN2029" s="645"/>
      <c r="AO2029" s="646"/>
    </row>
    <row r="2030" spans="2:41" ht="13.35" hidden="1" customHeight="1">
      <c r="B2030" s="135"/>
      <c r="I2030" s="136"/>
      <c r="J2030" s="135"/>
      <c r="M2030" s="136"/>
      <c r="N2030" s="629" t="s">
        <v>115</v>
      </c>
      <c r="O2030" s="630"/>
      <c r="P2030" s="630"/>
      <c r="Q2030" s="630"/>
      <c r="R2030" s="629"/>
      <c r="S2030" s="680"/>
      <c r="T2030" s="681"/>
      <c r="U2030" s="630"/>
      <c r="V2030" s="647"/>
      <c r="W2030" s="630" t="s">
        <v>12</v>
      </c>
      <c r="X2030" s="647"/>
      <c r="Y2030" s="630" t="s">
        <v>11</v>
      </c>
      <c r="Z2030" s="647"/>
      <c r="AA2030" s="630" t="s">
        <v>364</v>
      </c>
      <c r="AB2030" s="629" t="s">
        <v>170</v>
      </c>
      <c r="AC2030" s="630"/>
      <c r="AD2030" s="630"/>
      <c r="AE2030" s="630"/>
      <c r="AF2030" s="630"/>
      <c r="AG2030" s="630"/>
      <c r="AH2030" s="630"/>
      <c r="AI2030" s="632"/>
      <c r="AJ2030" s="629"/>
      <c r="AK2030" s="680"/>
      <c r="AL2030" s="682"/>
      <c r="AM2030" s="682"/>
      <c r="AN2030" s="682"/>
      <c r="AO2030" s="681"/>
    </row>
    <row r="2031" spans="2:41" ht="3.75" hidden="1" customHeight="1">
      <c r="B2031" s="135"/>
      <c r="I2031" s="136"/>
      <c r="J2031" s="135"/>
      <c r="M2031" s="136"/>
      <c r="N2031" s="629"/>
      <c r="O2031" s="630"/>
      <c r="P2031" s="630"/>
      <c r="Q2031" s="630"/>
      <c r="R2031" s="638"/>
      <c r="S2031" s="639"/>
      <c r="T2031" s="639"/>
      <c r="U2031" s="639"/>
      <c r="V2031" s="639"/>
      <c r="W2031" s="639"/>
      <c r="X2031" s="639"/>
      <c r="Y2031" s="639"/>
      <c r="Z2031" s="639"/>
      <c r="AA2031" s="640"/>
      <c r="AB2031" s="638"/>
      <c r="AC2031" s="639"/>
      <c r="AD2031" s="639"/>
      <c r="AE2031" s="639"/>
      <c r="AF2031" s="639"/>
      <c r="AG2031" s="639"/>
      <c r="AH2031" s="639"/>
      <c r="AI2031" s="640"/>
      <c r="AJ2031" s="638"/>
      <c r="AK2031" s="639"/>
      <c r="AL2031" s="639"/>
      <c r="AM2031" s="639"/>
      <c r="AN2031" s="639"/>
      <c r="AO2031" s="640"/>
    </row>
    <row r="2032" spans="2:41" ht="3.75" customHeight="1">
      <c r="B2032" s="135"/>
      <c r="I2032" s="136"/>
      <c r="J2032" s="135"/>
      <c r="M2032" s="136"/>
      <c r="N2032" s="130"/>
      <c r="O2032" s="131"/>
      <c r="P2032" s="131"/>
      <c r="Q2032" s="132"/>
      <c r="R2032" s="683" t="str" cm="1">
        <f t="array" ref="R2032">IF(新_変更_3!AL826&lt;&gt;"",AND(新_変更_3!J825:AB831=新_変更_3!AL825:BD831),"")</f>
        <v/>
      </c>
      <c r="S2032" s="684"/>
      <c r="T2032" s="684"/>
      <c r="U2032" s="684"/>
      <c r="V2032" s="684"/>
      <c r="W2032" s="684"/>
      <c r="X2032" s="684"/>
      <c r="Y2032" s="684"/>
      <c r="Z2032" s="684"/>
      <c r="AA2032" s="684"/>
      <c r="AB2032" s="684"/>
      <c r="AC2032" s="684"/>
      <c r="AD2032" s="684"/>
      <c r="AE2032" s="684"/>
      <c r="AF2032" s="684"/>
      <c r="AG2032" s="684"/>
      <c r="AH2032" s="684"/>
      <c r="AI2032" s="684"/>
      <c r="AJ2032" s="684"/>
      <c r="AK2032" s="684"/>
      <c r="AL2032" s="684"/>
      <c r="AM2032" s="684"/>
      <c r="AN2032" s="684"/>
      <c r="AO2032" s="685"/>
    </row>
    <row r="2033" spans="2:41" ht="13.35" customHeight="1">
      <c r="B2033" s="135"/>
      <c r="I2033" s="136"/>
      <c r="J2033" s="135"/>
      <c r="M2033" s="136"/>
      <c r="N2033" s="135" t="s">
        <v>32</v>
      </c>
      <c r="Q2033" s="136"/>
      <c r="R2033" s="686"/>
      <c r="S2033" s="687"/>
      <c r="T2033" s="687"/>
      <c r="U2033" s="687"/>
      <c r="V2033" s="687"/>
      <c r="W2033" s="687"/>
      <c r="X2033" s="687"/>
      <c r="Y2033" s="687"/>
      <c r="Z2033" s="687"/>
      <c r="AA2033" s="687"/>
      <c r="AB2033" s="687"/>
      <c r="AC2033" s="687"/>
      <c r="AD2033" s="687"/>
      <c r="AE2033" s="687"/>
      <c r="AF2033" s="687"/>
      <c r="AG2033" s="687"/>
      <c r="AH2033" s="687"/>
      <c r="AI2033" s="687"/>
      <c r="AJ2033" s="687"/>
      <c r="AK2033" s="687"/>
      <c r="AL2033" s="687"/>
      <c r="AM2033" s="687"/>
      <c r="AN2033" s="687"/>
      <c r="AO2033" s="688"/>
    </row>
    <row r="2034" spans="2:41" ht="3.75" customHeight="1">
      <c r="B2034" s="135"/>
      <c r="I2034" s="136"/>
      <c r="J2034" s="135"/>
      <c r="M2034" s="136"/>
      <c r="N2034" s="140"/>
      <c r="O2034" s="141"/>
      <c r="P2034" s="141"/>
      <c r="Q2034" s="142"/>
      <c r="R2034" s="689"/>
      <c r="S2034" s="690"/>
      <c r="T2034" s="690"/>
      <c r="U2034" s="690"/>
      <c r="V2034" s="690"/>
      <c r="W2034" s="690"/>
      <c r="X2034" s="690"/>
      <c r="Y2034" s="690"/>
      <c r="Z2034" s="690"/>
      <c r="AA2034" s="690"/>
      <c r="AB2034" s="690"/>
      <c r="AC2034" s="690"/>
      <c r="AD2034" s="690"/>
      <c r="AE2034" s="690"/>
      <c r="AF2034" s="690"/>
      <c r="AG2034" s="690"/>
      <c r="AH2034" s="690"/>
      <c r="AI2034" s="690"/>
      <c r="AJ2034" s="690"/>
      <c r="AK2034" s="690"/>
      <c r="AL2034" s="690"/>
      <c r="AM2034" s="690"/>
      <c r="AN2034" s="690"/>
      <c r="AO2034" s="691"/>
    </row>
    <row r="2035" spans="2:41" ht="3.75" customHeight="1">
      <c r="B2035" s="135"/>
      <c r="I2035" s="136"/>
      <c r="J2035" s="130"/>
      <c r="K2035" s="131"/>
      <c r="L2035" s="131"/>
      <c r="M2035" s="132"/>
      <c r="N2035" s="130"/>
      <c r="O2035" s="131"/>
      <c r="P2035" s="131"/>
      <c r="Q2035" s="132"/>
      <c r="R2035" s="130"/>
      <c r="S2035" s="131"/>
      <c r="T2035" s="131"/>
      <c r="U2035" s="131"/>
      <c r="V2035" s="131"/>
      <c r="W2035" s="131"/>
      <c r="X2035" s="131"/>
      <c r="Y2035" s="131"/>
      <c r="Z2035" s="131"/>
      <c r="AA2035" s="132"/>
      <c r="AB2035" s="130"/>
      <c r="AC2035" s="131"/>
      <c r="AD2035" s="131"/>
      <c r="AE2035" s="132"/>
      <c r="AF2035" s="131"/>
      <c r="AG2035" s="131"/>
      <c r="AH2035" s="131"/>
      <c r="AI2035" s="131"/>
      <c r="AJ2035" s="131"/>
      <c r="AK2035" s="131"/>
      <c r="AL2035" s="131"/>
      <c r="AM2035" s="131"/>
      <c r="AN2035" s="131"/>
      <c r="AO2035" s="132"/>
    </row>
    <row r="2036" spans="2:41" ht="13.35" customHeight="1">
      <c r="B2036" s="135"/>
      <c r="I2036" s="136"/>
      <c r="J2036" s="135" t="s">
        <v>4041</v>
      </c>
      <c r="M2036" s="136"/>
      <c r="N2036" s="135" t="s">
        <v>27</v>
      </c>
      <c r="Q2036" s="136"/>
      <c r="R2036" s="135"/>
      <c r="S2036" s="692"/>
      <c r="T2036" s="693"/>
      <c r="U2036" s="693"/>
      <c r="V2036" s="693"/>
      <c r="W2036" s="693"/>
      <c r="X2036" s="693"/>
      <c r="Y2036" s="693"/>
      <c r="Z2036" s="693"/>
      <c r="AA2036" s="694"/>
      <c r="AB2036" s="135" t="s">
        <v>28</v>
      </c>
      <c r="AE2036" s="136"/>
      <c r="AF2036" s="135"/>
      <c r="AG2036" s="695"/>
      <c r="AH2036" s="693"/>
      <c r="AI2036" s="693"/>
      <c r="AJ2036" s="693"/>
      <c r="AK2036" s="693"/>
      <c r="AL2036" s="693"/>
      <c r="AM2036" s="693"/>
      <c r="AN2036" s="693"/>
      <c r="AO2036" s="694"/>
    </row>
    <row r="2037" spans="2:41" ht="3.75" customHeight="1">
      <c r="B2037" s="135"/>
      <c r="I2037" s="136"/>
      <c r="J2037" s="135"/>
      <c r="M2037" s="136"/>
      <c r="N2037" s="140"/>
      <c r="O2037" s="141"/>
      <c r="P2037" s="141"/>
      <c r="Q2037" s="142"/>
      <c r="R2037" s="140"/>
      <c r="S2037" s="141"/>
      <c r="T2037" s="141"/>
      <c r="U2037" s="141"/>
      <c r="V2037" s="141"/>
      <c r="W2037" s="141"/>
      <c r="X2037" s="141"/>
      <c r="Y2037" s="141"/>
      <c r="Z2037" s="141"/>
      <c r="AA2037" s="142"/>
      <c r="AB2037" s="140"/>
      <c r="AC2037" s="141"/>
      <c r="AD2037" s="141"/>
      <c r="AE2037" s="142"/>
      <c r="AF2037" s="141"/>
      <c r="AG2037" s="141"/>
      <c r="AH2037" s="141"/>
      <c r="AI2037" s="141"/>
      <c r="AJ2037" s="141"/>
      <c r="AK2037" s="141"/>
      <c r="AL2037" s="141"/>
      <c r="AM2037" s="141"/>
      <c r="AN2037" s="141"/>
      <c r="AO2037" s="142"/>
    </row>
    <row r="2038" spans="2:41" ht="3.75" customHeight="1">
      <c r="B2038" s="135"/>
      <c r="I2038" s="136"/>
      <c r="J2038" s="135"/>
      <c r="M2038" s="136"/>
      <c r="N2038" s="130"/>
      <c r="O2038" s="131"/>
      <c r="P2038" s="131"/>
      <c r="Q2038" s="132"/>
      <c r="R2038" s="130"/>
      <c r="S2038" s="131"/>
      <c r="T2038" s="131"/>
      <c r="U2038" s="131"/>
      <c r="V2038" s="131"/>
      <c r="W2038" s="131"/>
      <c r="X2038" s="131"/>
      <c r="Y2038" s="131"/>
      <c r="Z2038" s="131"/>
      <c r="AA2038" s="132"/>
      <c r="AB2038" s="130"/>
      <c r="AC2038" s="131"/>
      <c r="AD2038" s="131"/>
      <c r="AE2038" s="132"/>
      <c r="AF2038" s="130"/>
      <c r="AG2038" s="131"/>
      <c r="AH2038" s="131"/>
      <c r="AI2038" s="131"/>
      <c r="AJ2038" s="131"/>
      <c r="AK2038" s="131"/>
      <c r="AL2038" s="131"/>
      <c r="AM2038" s="131"/>
      <c r="AN2038" s="131"/>
      <c r="AO2038" s="132"/>
    </row>
    <row r="2039" spans="2:41" ht="13.35" customHeight="1">
      <c r="B2039" s="135"/>
      <c r="I2039" s="136"/>
      <c r="J2039" s="135"/>
      <c r="M2039" s="136"/>
      <c r="N2039" s="135" t="s">
        <v>3990</v>
      </c>
      <c r="Q2039" s="136"/>
      <c r="R2039" s="135"/>
      <c r="S2039" s="696"/>
      <c r="T2039" s="694"/>
      <c r="V2039" s="146"/>
      <c r="W2039" s="124" t="s">
        <v>12</v>
      </c>
      <c r="X2039" s="146"/>
      <c r="Y2039" s="124" t="s">
        <v>11</v>
      </c>
      <c r="Z2039" s="146"/>
      <c r="AA2039" s="136" t="s">
        <v>364</v>
      </c>
      <c r="AB2039" s="135" t="s">
        <v>66</v>
      </c>
      <c r="AE2039" s="136"/>
      <c r="AF2039" s="135"/>
      <c r="AG2039" s="696"/>
      <c r="AH2039" s="694"/>
      <c r="AJ2039" s="146"/>
      <c r="AK2039" s="124" t="s">
        <v>12</v>
      </c>
      <c r="AL2039" s="146"/>
      <c r="AM2039" s="124" t="s">
        <v>11</v>
      </c>
      <c r="AN2039" s="146"/>
      <c r="AO2039" s="136" t="s">
        <v>364</v>
      </c>
    </row>
    <row r="2040" spans="2:41" ht="3.75" customHeight="1">
      <c r="B2040" s="135"/>
      <c r="I2040" s="136"/>
      <c r="J2040" s="135"/>
      <c r="M2040" s="136"/>
      <c r="N2040" s="140"/>
      <c r="O2040" s="141"/>
      <c r="P2040" s="141"/>
      <c r="Q2040" s="142"/>
      <c r="R2040" s="140"/>
      <c r="S2040" s="141"/>
      <c r="T2040" s="141"/>
      <c r="U2040" s="141"/>
      <c r="V2040" s="141"/>
      <c r="W2040" s="141"/>
      <c r="X2040" s="141"/>
      <c r="Y2040" s="141"/>
      <c r="Z2040" s="141"/>
      <c r="AA2040" s="142"/>
      <c r="AB2040" s="140"/>
      <c r="AC2040" s="141"/>
      <c r="AD2040" s="141"/>
      <c r="AE2040" s="142"/>
      <c r="AF2040" s="140"/>
      <c r="AG2040" s="141"/>
      <c r="AH2040" s="141"/>
      <c r="AI2040" s="141"/>
      <c r="AJ2040" s="141"/>
      <c r="AK2040" s="141"/>
      <c r="AL2040" s="141"/>
      <c r="AM2040" s="141"/>
      <c r="AN2040" s="141"/>
      <c r="AO2040" s="142"/>
    </row>
    <row r="2041" spans="2:41" ht="3.75" customHeight="1">
      <c r="B2041" s="135"/>
      <c r="I2041" s="136"/>
      <c r="J2041" s="135"/>
      <c r="M2041" s="136"/>
      <c r="N2041" s="130"/>
      <c r="O2041" s="131"/>
      <c r="P2041" s="131"/>
      <c r="Q2041" s="132"/>
      <c r="R2041" s="697">
        <f>新_変更_3!J845</f>
        <v>0</v>
      </c>
      <c r="S2041" s="684"/>
      <c r="T2041" s="684"/>
      <c r="U2041" s="684"/>
      <c r="V2041" s="684"/>
      <c r="W2041" s="684"/>
      <c r="X2041" s="684"/>
      <c r="Y2041" s="684"/>
      <c r="Z2041" s="684"/>
      <c r="AA2041" s="684"/>
      <c r="AB2041" s="684"/>
      <c r="AC2041" s="684"/>
      <c r="AD2041" s="684"/>
      <c r="AE2041" s="684"/>
      <c r="AF2041" s="684"/>
      <c r="AG2041" s="684"/>
      <c r="AH2041" s="684"/>
      <c r="AI2041" s="684"/>
      <c r="AJ2041" s="685"/>
      <c r="AK2041" s="131"/>
      <c r="AL2041" s="131"/>
      <c r="AM2041" s="131"/>
      <c r="AN2041" s="131"/>
      <c r="AO2041" s="132"/>
    </row>
    <row r="2042" spans="2:41" ht="13.35" customHeight="1">
      <c r="B2042" s="135"/>
      <c r="I2042" s="136"/>
      <c r="J2042" s="135"/>
      <c r="M2042" s="136"/>
      <c r="N2042" s="135" t="s">
        <v>8</v>
      </c>
      <c r="Q2042" s="136"/>
      <c r="R2042" s="686"/>
      <c r="S2042" s="687"/>
      <c r="T2042" s="687"/>
      <c r="U2042" s="687"/>
      <c r="V2042" s="687"/>
      <c r="W2042" s="687"/>
      <c r="X2042" s="687"/>
      <c r="Y2042" s="687"/>
      <c r="Z2042" s="687"/>
      <c r="AA2042" s="687"/>
      <c r="AB2042" s="687"/>
      <c r="AC2042" s="687"/>
      <c r="AD2042" s="687"/>
      <c r="AE2042" s="687"/>
      <c r="AF2042" s="687"/>
      <c r="AG2042" s="687"/>
      <c r="AH2042" s="687"/>
      <c r="AI2042" s="687"/>
      <c r="AJ2042" s="688"/>
      <c r="AL2042" s="147" t="s">
        <v>13</v>
      </c>
      <c r="AM2042" s="124" t="s">
        <v>29</v>
      </c>
      <c r="AO2042" s="136"/>
    </row>
    <row r="2043" spans="2:41" ht="3.75" customHeight="1">
      <c r="B2043" s="135"/>
      <c r="I2043" s="136"/>
      <c r="J2043" s="135"/>
      <c r="M2043" s="136"/>
      <c r="N2043" s="140"/>
      <c r="O2043" s="141"/>
      <c r="P2043" s="141"/>
      <c r="Q2043" s="142"/>
      <c r="R2043" s="689"/>
      <c r="S2043" s="690"/>
      <c r="T2043" s="690"/>
      <c r="U2043" s="690"/>
      <c r="V2043" s="690"/>
      <c r="W2043" s="690"/>
      <c r="X2043" s="690"/>
      <c r="Y2043" s="690"/>
      <c r="Z2043" s="690"/>
      <c r="AA2043" s="690"/>
      <c r="AB2043" s="690"/>
      <c r="AC2043" s="690"/>
      <c r="AD2043" s="690"/>
      <c r="AE2043" s="690"/>
      <c r="AF2043" s="690"/>
      <c r="AG2043" s="690"/>
      <c r="AH2043" s="690"/>
      <c r="AI2043" s="690"/>
      <c r="AJ2043" s="691"/>
      <c r="AK2043" s="141"/>
      <c r="AL2043" s="141"/>
      <c r="AM2043" s="141"/>
      <c r="AN2043" s="141"/>
      <c r="AO2043" s="142"/>
    </row>
    <row r="2044" spans="2:41" ht="3.6" hidden="1" customHeight="1">
      <c r="B2044" s="135"/>
      <c r="I2044" s="136"/>
      <c r="J2044" s="135"/>
      <c r="M2044" s="136"/>
      <c r="N2044" s="644"/>
      <c r="O2044" s="645"/>
      <c r="P2044" s="645"/>
      <c r="Q2044" s="646"/>
      <c r="R2044" s="679"/>
      <c r="S2044" s="671"/>
      <c r="T2044" s="671"/>
      <c r="U2044" s="671"/>
      <c r="V2044" s="671"/>
      <c r="W2044" s="671"/>
      <c r="X2044" s="671"/>
      <c r="Y2044" s="671"/>
      <c r="Z2044" s="671"/>
      <c r="AA2044" s="671"/>
      <c r="AB2044" s="671"/>
      <c r="AC2044" s="671"/>
      <c r="AD2044" s="671"/>
      <c r="AE2044" s="671"/>
      <c r="AF2044" s="671"/>
      <c r="AG2044" s="671"/>
      <c r="AH2044" s="671"/>
      <c r="AI2044" s="671"/>
      <c r="AJ2044" s="671"/>
      <c r="AK2044" s="671"/>
      <c r="AL2044" s="671"/>
      <c r="AM2044" s="671"/>
      <c r="AN2044" s="671"/>
      <c r="AO2044" s="672"/>
    </row>
    <row r="2045" spans="2:41" ht="13.35" hidden="1" customHeight="1">
      <c r="B2045" s="135"/>
      <c r="I2045" s="136"/>
      <c r="J2045" s="135"/>
      <c r="M2045" s="136"/>
      <c r="N2045" s="629" t="s">
        <v>61</v>
      </c>
      <c r="O2045" s="630"/>
      <c r="P2045" s="630"/>
      <c r="Q2045" s="632"/>
      <c r="R2045" s="673"/>
      <c r="S2045" s="674"/>
      <c r="T2045" s="674"/>
      <c r="U2045" s="674"/>
      <c r="V2045" s="674"/>
      <c r="W2045" s="674"/>
      <c r="X2045" s="674"/>
      <c r="Y2045" s="674"/>
      <c r="Z2045" s="674"/>
      <c r="AA2045" s="674"/>
      <c r="AB2045" s="674"/>
      <c r="AC2045" s="674"/>
      <c r="AD2045" s="674"/>
      <c r="AE2045" s="674"/>
      <c r="AF2045" s="674"/>
      <c r="AG2045" s="674"/>
      <c r="AH2045" s="674"/>
      <c r="AI2045" s="674"/>
      <c r="AJ2045" s="674"/>
      <c r="AK2045" s="674"/>
      <c r="AL2045" s="674"/>
      <c r="AM2045" s="674"/>
      <c r="AN2045" s="674"/>
      <c r="AO2045" s="675"/>
    </row>
    <row r="2046" spans="2:41" ht="3.75" hidden="1" customHeight="1">
      <c r="B2046" s="135"/>
      <c r="I2046" s="136"/>
      <c r="J2046" s="135"/>
      <c r="M2046" s="136"/>
      <c r="N2046" s="629"/>
      <c r="O2046" s="630"/>
      <c r="P2046" s="630"/>
      <c r="Q2046" s="632"/>
      <c r="R2046" s="676"/>
      <c r="S2046" s="677"/>
      <c r="T2046" s="677"/>
      <c r="U2046" s="677"/>
      <c r="V2046" s="677"/>
      <c r="W2046" s="677"/>
      <c r="X2046" s="677"/>
      <c r="Y2046" s="677"/>
      <c r="Z2046" s="677"/>
      <c r="AA2046" s="677"/>
      <c r="AB2046" s="677"/>
      <c r="AC2046" s="677"/>
      <c r="AD2046" s="677"/>
      <c r="AE2046" s="677"/>
      <c r="AF2046" s="677"/>
      <c r="AG2046" s="677"/>
      <c r="AH2046" s="677"/>
      <c r="AI2046" s="677"/>
      <c r="AJ2046" s="677"/>
      <c r="AK2046" s="677"/>
      <c r="AL2046" s="677"/>
      <c r="AM2046" s="677"/>
      <c r="AN2046" s="677"/>
      <c r="AO2046" s="678"/>
    </row>
    <row r="2047" spans="2:41" ht="3.75" hidden="1" customHeight="1">
      <c r="B2047" s="135"/>
      <c r="I2047" s="136"/>
      <c r="J2047" s="135"/>
      <c r="N2047" s="644"/>
      <c r="O2047" s="645"/>
      <c r="P2047" s="645"/>
      <c r="Q2047" s="646"/>
      <c r="R2047" s="630"/>
      <c r="S2047" s="630"/>
      <c r="T2047" s="630"/>
      <c r="U2047" s="698"/>
      <c r="V2047" s="699"/>
      <c r="W2047" s="699"/>
      <c r="X2047" s="700"/>
      <c r="Y2047" s="645"/>
      <c r="Z2047" s="707"/>
      <c r="AA2047" s="699"/>
      <c r="AB2047" s="699"/>
      <c r="AC2047" s="708"/>
      <c r="AD2047" s="630"/>
      <c r="AE2047" s="630"/>
      <c r="AF2047" s="630"/>
      <c r="AG2047" s="679"/>
      <c r="AH2047" s="671"/>
      <c r="AI2047" s="671"/>
      <c r="AJ2047" s="671"/>
      <c r="AK2047" s="671"/>
      <c r="AL2047" s="671"/>
      <c r="AM2047" s="671"/>
      <c r="AN2047" s="671"/>
      <c r="AO2047" s="672"/>
    </row>
    <row r="2048" spans="2:41" ht="13.35" hidden="1" customHeight="1">
      <c r="B2048" s="135"/>
      <c r="I2048" s="136"/>
      <c r="J2048" s="135"/>
      <c r="N2048" s="629"/>
      <c r="O2048" s="630"/>
      <c r="P2048" s="630"/>
      <c r="Q2048" s="632"/>
      <c r="R2048" s="630" t="s">
        <v>15</v>
      </c>
      <c r="S2048" s="630"/>
      <c r="T2048" s="630"/>
      <c r="U2048" s="701"/>
      <c r="V2048" s="702"/>
      <c r="W2048" s="702"/>
      <c r="X2048" s="703"/>
      <c r="Y2048" s="662" t="s">
        <v>359</v>
      </c>
      <c r="Z2048" s="709"/>
      <c r="AA2048" s="702"/>
      <c r="AB2048" s="702"/>
      <c r="AC2048" s="710"/>
      <c r="AD2048" s="630" t="s">
        <v>56</v>
      </c>
      <c r="AE2048" s="630"/>
      <c r="AF2048" s="630"/>
      <c r="AG2048" s="673"/>
      <c r="AH2048" s="674"/>
      <c r="AI2048" s="674"/>
      <c r="AJ2048" s="674"/>
      <c r="AK2048" s="674"/>
      <c r="AL2048" s="674"/>
      <c r="AM2048" s="674"/>
      <c r="AN2048" s="674"/>
      <c r="AO2048" s="675"/>
    </row>
    <row r="2049" spans="2:41" ht="3.75" hidden="1" customHeight="1">
      <c r="B2049" s="135"/>
      <c r="I2049" s="136"/>
      <c r="J2049" s="135"/>
      <c r="N2049" s="629"/>
      <c r="O2049" s="630"/>
      <c r="P2049" s="630"/>
      <c r="Q2049" s="632"/>
      <c r="R2049" s="639"/>
      <c r="S2049" s="639"/>
      <c r="T2049" s="639"/>
      <c r="U2049" s="704"/>
      <c r="V2049" s="705"/>
      <c r="W2049" s="705"/>
      <c r="X2049" s="706"/>
      <c r="Y2049" s="639"/>
      <c r="Z2049" s="711"/>
      <c r="AA2049" s="705"/>
      <c r="AB2049" s="705"/>
      <c r="AC2049" s="712"/>
      <c r="AD2049" s="639"/>
      <c r="AE2049" s="639"/>
      <c r="AF2049" s="639"/>
      <c r="AG2049" s="676"/>
      <c r="AH2049" s="677"/>
      <c r="AI2049" s="677"/>
      <c r="AJ2049" s="677"/>
      <c r="AK2049" s="677"/>
      <c r="AL2049" s="677"/>
      <c r="AM2049" s="677"/>
      <c r="AN2049" s="677"/>
      <c r="AO2049" s="678"/>
    </row>
    <row r="2050" spans="2:41" ht="3.75" hidden="1" customHeight="1">
      <c r="B2050" s="135"/>
      <c r="I2050" s="136"/>
      <c r="J2050" s="135"/>
      <c r="N2050" s="629"/>
      <c r="O2050" s="630"/>
      <c r="P2050" s="630"/>
      <c r="Q2050" s="632"/>
      <c r="R2050" s="645"/>
      <c r="S2050" s="645"/>
      <c r="T2050" s="646"/>
      <c r="U2050" s="679"/>
      <c r="V2050" s="671"/>
      <c r="W2050" s="671"/>
      <c r="X2050" s="671"/>
      <c r="Y2050" s="671"/>
      <c r="Z2050" s="671"/>
      <c r="AA2050" s="671"/>
      <c r="AB2050" s="671"/>
      <c r="AC2050" s="672"/>
      <c r="AD2050" s="644"/>
      <c r="AE2050" s="645"/>
      <c r="AF2050" s="646"/>
      <c r="AG2050" s="679"/>
      <c r="AH2050" s="671"/>
      <c r="AI2050" s="671"/>
      <c r="AJ2050" s="671"/>
      <c r="AK2050" s="671"/>
      <c r="AL2050" s="671"/>
      <c r="AM2050" s="671"/>
      <c r="AN2050" s="671"/>
      <c r="AO2050" s="672"/>
    </row>
    <row r="2051" spans="2:41" ht="13.35" hidden="1" customHeight="1">
      <c r="B2051" s="135"/>
      <c r="I2051" s="136"/>
      <c r="N2051" s="629" t="s">
        <v>23</v>
      </c>
      <c r="O2051" s="630"/>
      <c r="P2051" s="630"/>
      <c r="Q2051" s="632"/>
      <c r="R2051" s="630" t="s">
        <v>17</v>
      </c>
      <c r="S2051" s="630"/>
      <c r="T2051" s="632"/>
      <c r="U2051" s="673"/>
      <c r="V2051" s="674"/>
      <c r="W2051" s="674"/>
      <c r="X2051" s="674"/>
      <c r="Y2051" s="674"/>
      <c r="Z2051" s="674"/>
      <c r="AA2051" s="674"/>
      <c r="AB2051" s="674"/>
      <c r="AC2051" s="675"/>
      <c r="AD2051" s="629" t="s">
        <v>18</v>
      </c>
      <c r="AE2051" s="630"/>
      <c r="AF2051" s="632"/>
      <c r="AG2051" s="673"/>
      <c r="AH2051" s="674"/>
      <c r="AI2051" s="674"/>
      <c r="AJ2051" s="674"/>
      <c r="AK2051" s="674"/>
      <c r="AL2051" s="674"/>
      <c r="AM2051" s="674"/>
      <c r="AN2051" s="674"/>
      <c r="AO2051" s="675"/>
    </row>
    <row r="2052" spans="2:41" ht="3.75" hidden="1" customHeight="1">
      <c r="B2052" s="135"/>
      <c r="I2052" s="136"/>
      <c r="J2052" s="135"/>
      <c r="N2052" s="629"/>
      <c r="O2052" s="630"/>
      <c r="P2052" s="630"/>
      <c r="Q2052" s="632"/>
      <c r="R2052" s="639"/>
      <c r="S2052" s="639"/>
      <c r="T2052" s="640"/>
      <c r="U2052" s="676"/>
      <c r="V2052" s="677"/>
      <c r="W2052" s="677"/>
      <c r="X2052" s="677"/>
      <c r="Y2052" s="677"/>
      <c r="Z2052" s="677"/>
      <c r="AA2052" s="677"/>
      <c r="AB2052" s="677"/>
      <c r="AC2052" s="678"/>
      <c r="AD2052" s="638"/>
      <c r="AE2052" s="639"/>
      <c r="AF2052" s="640"/>
      <c r="AG2052" s="676"/>
      <c r="AH2052" s="677"/>
      <c r="AI2052" s="677"/>
      <c r="AJ2052" s="677"/>
      <c r="AK2052" s="677"/>
      <c r="AL2052" s="677"/>
      <c r="AM2052" s="677"/>
      <c r="AN2052" s="677"/>
      <c r="AO2052" s="678"/>
    </row>
    <row r="2053" spans="2:41" ht="3.75" hidden="1" customHeight="1">
      <c r="B2053" s="135"/>
      <c r="I2053" s="136"/>
      <c r="J2053" s="135"/>
      <c r="N2053" s="629"/>
      <c r="O2053" s="630"/>
      <c r="P2053" s="630"/>
      <c r="Q2053" s="632"/>
      <c r="R2053" s="645"/>
      <c r="S2053" s="645"/>
      <c r="T2053" s="646"/>
      <c r="U2053" s="679"/>
      <c r="V2053" s="671"/>
      <c r="W2053" s="671"/>
      <c r="X2053" s="671"/>
      <c r="Y2053" s="671"/>
      <c r="Z2053" s="671"/>
      <c r="AA2053" s="671"/>
      <c r="AB2053" s="671"/>
      <c r="AC2053" s="672"/>
      <c r="AD2053" s="644"/>
      <c r="AE2053" s="645"/>
      <c r="AF2053" s="646"/>
      <c r="AG2053" s="679"/>
      <c r="AH2053" s="671"/>
      <c r="AI2053" s="671"/>
      <c r="AJ2053" s="671"/>
      <c r="AK2053" s="671"/>
      <c r="AL2053" s="671"/>
      <c r="AM2053" s="671"/>
      <c r="AN2053" s="671"/>
      <c r="AO2053" s="672"/>
    </row>
    <row r="2054" spans="2:41" ht="13.35" hidden="1" customHeight="1">
      <c r="B2054" s="135"/>
      <c r="I2054" s="136"/>
      <c r="J2054" s="135"/>
      <c r="N2054" s="629"/>
      <c r="O2054" s="630"/>
      <c r="P2054" s="630"/>
      <c r="Q2054" s="632"/>
      <c r="R2054" s="630" t="s">
        <v>19</v>
      </c>
      <c r="S2054" s="630"/>
      <c r="T2054" s="632"/>
      <c r="U2054" s="673"/>
      <c r="V2054" s="674"/>
      <c r="W2054" s="674"/>
      <c r="X2054" s="674"/>
      <c r="Y2054" s="674"/>
      <c r="Z2054" s="674"/>
      <c r="AA2054" s="674"/>
      <c r="AB2054" s="674"/>
      <c r="AC2054" s="675"/>
      <c r="AD2054" s="629" t="s">
        <v>20</v>
      </c>
      <c r="AE2054" s="630"/>
      <c r="AF2054" s="632"/>
      <c r="AG2054" s="673"/>
      <c r="AH2054" s="674"/>
      <c r="AI2054" s="674"/>
      <c r="AJ2054" s="674"/>
      <c r="AK2054" s="674"/>
      <c r="AL2054" s="674"/>
      <c r="AM2054" s="674"/>
      <c r="AN2054" s="674"/>
      <c r="AO2054" s="675"/>
    </row>
    <row r="2055" spans="2:41" ht="3.75" hidden="1" customHeight="1">
      <c r="B2055" s="135"/>
      <c r="I2055" s="136"/>
      <c r="J2055" s="135"/>
      <c r="N2055" s="638"/>
      <c r="O2055" s="639"/>
      <c r="P2055" s="639"/>
      <c r="Q2055" s="640"/>
      <c r="R2055" s="639"/>
      <c r="S2055" s="639"/>
      <c r="T2055" s="640"/>
      <c r="U2055" s="676"/>
      <c r="V2055" s="677"/>
      <c r="W2055" s="677"/>
      <c r="X2055" s="677"/>
      <c r="Y2055" s="677"/>
      <c r="Z2055" s="677"/>
      <c r="AA2055" s="677"/>
      <c r="AB2055" s="677"/>
      <c r="AC2055" s="678"/>
      <c r="AD2055" s="638"/>
      <c r="AE2055" s="639"/>
      <c r="AF2055" s="640"/>
      <c r="AG2055" s="676"/>
      <c r="AH2055" s="677"/>
      <c r="AI2055" s="677"/>
      <c r="AJ2055" s="677"/>
      <c r="AK2055" s="677"/>
      <c r="AL2055" s="677"/>
      <c r="AM2055" s="677"/>
      <c r="AN2055" s="677"/>
      <c r="AO2055" s="678"/>
    </row>
    <row r="2056" spans="2:41" ht="3.75" hidden="1" customHeight="1">
      <c r="B2056" s="135"/>
      <c r="I2056" s="136"/>
      <c r="J2056" s="135"/>
      <c r="M2056" s="136"/>
      <c r="N2056" s="629"/>
      <c r="O2056" s="630"/>
      <c r="P2056" s="630"/>
      <c r="Q2056" s="632"/>
      <c r="R2056" s="644"/>
      <c r="S2056" s="645"/>
      <c r="T2056" s="645"/>
      <c r="U2056" s="645"/>
      <c r="V2056" s="645"/>
      <c r="W2056" s="645"/>
      <c r="X2056" s="645"/>
      <c r="Y2056" s="645"/>
      <c r="Z2056" s="645"/>
      <c r="AA2056" s="645"/>
      <c r="AB2056" s="645"/>
      <c r="AC2056" s="645"/>
      <c r="AD2056" s="645"/>
      <c r="AE2056" s="645"/>
      <c r="AF2056" s="645"/>
      <c r="AG2056" s="645"/>
      <c r="AH2056" s="645"/>
      <c r="AI2056" s="645"/>
      <c r="AJ2056" s="645"/>
      <c r="AK2056" s="645"/>
      <c r="AL2056" s="645"/>
      <c r="AM2056" s="645"/>
      <c r="AN2056" s="645"/>
      <c r="AO2056" s="646"/>
    </row>
    <row r="2057" spans="2:41" ht="13.35" hidden="1" customHeight="1">
      <c r="B2057" s="135"/>
      <c r="I2057" s="136"/>
      <c r="J2057" s="135"/>
      <c r="M2057" s="136"/>
      <c r="N2057" s="629" t="s">
        <v>111</v>
      </c>
      <c r="O2057" s="630"/>
      <c r="P2057" s="630"/>
      <c r="Q2057" s="632"/>
      <c r="R2057" s="629"/>
      <c r="S2057" s="680"/>
      <c r="T2057" s="681"/>
      <c r="U2057" s="630"/>
      <c r="V2057" s="647"/>
      <c r="W2057" s="630" t="s">
        <v>12</v>
      </c>
      <c r="X2057" s="647"/>
      <c r="Y2057" s="630" t="s">
        <v>11</v>
      </c>
      <c r="Z2057" s="647"/>
      <c r="AA2057" s="630" t="s">
        <v>364</v>
      </c>
      <c r="AB2057" s="630"/>
      <c r="AC2057" s="630"/>
      <c r="AD2057" s="630"/>
      <c r="AE2057" s="630"/>
      <c r="AF2057" s="630"/>
      <c r="AG2057" s="630"/>
      <c r="AH2057" s="630"/>
      <c r="AI2057" s="630"/>
      <c r="AJ2057" s="630"/>
      <c r="AK2057" s="630"/>
      <c r="AL2057" s="630"/>
      <c r="AM2057" s="630"/>
      <c r="AN2057" s="630"/>
      <c r="AO2057" s="632"/>
    </row>
    <row r="2058" spans="2:41" ht="3.75" hidden="1" customHeight="1">
      <c r="B2058" s="135"/>
      <c r="I2058" s="136"/>
      <c r="J2058" s="135"/>
      <c r="M2058" s="136"/>
      <c r="N2058" s="629"/>
      <c r="O2058" s="630"/>
      <c r="P2058" s="630"/>
      <c r="Q2058" s="632"/>
      <c r="R2058" s="629"/>
      <c r="S2058" s="630"/>
      <c r="T2058" s="630"/>
      <c r="U2058" s="630"/>
      <c r="V2058" s="630"/>
      <c r="W2058" s="630"/>
      <c r="X2058" s="630"/>
      <c r="Y2058" s="630"/>
      <c r="Z2058" s="630"/>
      <c r="AA2058" s="630"/>
      <c r="AB2058" s="630"/>
      <c r="AC2058" s="630"/>
      <c r="AD2058" s="630"/>
      <c r="AE2058" s="630"/>
      <c r="AF2058" s="630"/>
      <c r="AG2058" s="630"/>
      <c r="AH2058" s="630"/>
      <c r="AI2058" s="630"/>
      <c r="AJ2058" s="630"/>
      <c r="AK2058" s="630"/>
      <c r="AL2058" s="630"/>
      <c r="AM2058" s="630"/>
      <c r="AN2058" s="630"/>
      <c r="AO2058" s="632"/>
    </row>
    <row r="2059" spans="2:41" ht="3.75" hidden="1" customHeight="1">
      <c r="B2059" s="135"/>
      <c r="I2059" s="136"/>
      <c r="J2059" s="135"/>
      <c r="M2059" s="136"/>
      <c r="N2059" s="644"/>
      <c r="O2059" s="645"/>
      <c r="P2059" s="645"/>
      <c r="Q2059" s="645"/>
      <c r="R2059" s="713"/>
      <c r="S2059" s="716"/>
      <c r="T2059" s="645"/>
      <c r="U2059" s="698"/>
      <c r="V2059" s="644"/>
      <c r="W2059" s="645"/>
      <c r="X2059" s="645"/>
      <c r="Y2059" s="645"/>
      <c r="Z2059" s="645"/>
      <c r="AA2059" s="645"/>
      <c r="AB2059" s="645"/>
      <c r="AC2059" s="645"/>
      <c r="AD2059" s="645"/>
      <c r="AE2059" s="645"/>
      <c r="AF2059" s="645"/>
      <c r="AG2059" s="645"/>
      <c r="AH2059" s="649"/>
      <c r="AI2059" s="649"/>
      <c r="AJ2059" s="645"/>
      <c r="AK2059" s="651"/>
      <c r="AL2059" s="645"/>
      <c r="AM2059" s="645"/>
      <c r="AN2059" s="645"/>
      <c r="AO2059" s="646"/>
    </row>
    <row r="2060" spans="2:41" ht="13.35" hidden="1" customHeight="1">
      <c r="B2060" s="135"/>
      <c r="I2060" s="136"/>
      <c r="J2060" s="135"/>
      <c r="M2060" s="136"/>
      <c r="N2060" s="629" t="s">
        <v>30</v>
      </c>
      <c r="O2060" s="630"/>
      <c r="P2060" s="630"/>
      <c r="Q2060" s="630"/>
      <c r="R2060" s="714"/>
      <c r="S2060" s="717"/>
      <c r="T2060" s="630" t="s">
        <v>388</v>
      </c>
      <c r="U2060" s="701"/>
      <c r="V2060" s="629" t="s">
        <v>112</v>
      </c>
      <c r="W2060" s="630"/>
      <c r="X2060" s="630"/>
      <c r="Y2060" s="630"/>
      <c r="Z2060" s="630"/>
      <c r="AA2060" s="630"/>
      <c r="AB2060" s="630"/>
      <c r="AC2060" s="630"/>
      <c r="AD2060" s="630"/>
      <c r="AE2060" s="630"/>
      <c r="AF2060" s="630"/>
      <c r="AG2060" s="630"/>
      <c r="AH2060" s="636"/>
      <c r="AI2060" s="636"/>
      <c r="AJ2060" s="630"/>
      <c r="AK2060" s="654"/>
      <c r="AL2060" s="630"/>
      <c r="AM2060" s="630"/>
      <c r="AN2060" s="630"/>
      <c r="AO2060" s="632"/>
    </row>
    <row r="2061" spans="2:41" ht="3.75" hidden="1" customHeight="1">
      <c r="B2061" s="135"/>
      <c r="I2061" s="136"/>
      <c r="J2061" s="135"/>
      <c r="M2061" s="136"/>
      <c r="N2061" s="629"/>
      <c r="O2061" s="630"/>
      <c r="P2061" s="630"/>
      <c r="Q2061" s="630"/>
      <c r="R2061" s="715"/>
      <c r="S2061" s="718"/>
      <c r="T2061" s="639"/>
      <c r="U2061" s="704"/>
      <c r="V2061" s="638"/>
      <c r="W2061" s="639"/>
      <c r="X2061" s="639"/>
      <c r="Y2061" s="639"/>
      <c r="Z2061" s="639"/>
      <c r="AA2061" s="639"/>
      <c r="AB2061" s="639"/>
      <c r="AC2061" s="639"/>
      <c r="AD2061" s="639"/>
      <c r="AE2061" s="639"/>
      <c r="AF2061" s="639"/>
      <c r="AG2061" s="639"/>
      <c r="AH2061" s="642"/>
      <c r="AI2061" s="642"/>
      <c r="AJ2061" s="639"/>
      <c r="AK2061" s="657"/>
      <c r="AL2061" s="639"/>
      <c r="AM2061" s="639"/>
      <c r="AN2061" s="639"/>
      <c r="AO2061" s="640"/>
    </row>
    <row r="2062" spans="2:41" ht="3.75" hidden="1" customHeight="1">
      <c r="B2062" s="135"/>
      <c r="I2062" s="136"/>
      <c r="J2062" s="135"/>
      <c r="M2062" s="136"/>
      <c r="N2062" s="644"/>
      <c r="O2062" s="645"/>
      <c r="P2062" s="645"/>
      <c r="Q2062" s="646"/>
      <c r="R2062" s="670"/>
      <c r="S2062" s="671"/>
      <c r="T2062" s="671"/>
      <c r="U2062" s="672"/>
      <c r="V2062" s="673"/>
      <c r="W2062" s="675"/>
      <c r="X2062" s="679"/>
      <c r="Y2062" s="671"/>
      <c r="Z2062" s="671"/>
      <c r="AA2062" s="672"/>
      <c r="AB2062" s="630"/>
      <c r="AC2062" s="630"/>
      <c r="AD2062" s="630"/>
      <c r="AE2062" s="630"/>
      <c r="AF2062" s="630"/>
      <c r="AG2062" s="630"/>
      <c r="AH2062" s="630"/>
      <c r="AI2062" s="645"/>
      <c r="AJ2062" s="630"/>
      <c r="AK2062" s="630"/>
      <c r="AL2062" s="630"/>
      <c r="AM2062" s="630"/>
      <c r="AN2062" s="630"/>
      <c r="AO2062" s="632"/>
    </row>
    <row r="2063" spans="2:41" ht="13.35" hidden="1" customHeight="1">
      <c r="B2063" s="135"/>
      <c r="I2063" s="136"/>
      <c r="J2063" s="135"/>
      <c r="M2063" s="136"/>
      <c r="N2063" s="629" t="s">
        <v>114</v>
      </c>
      <c r="O2063" s="630"/>
      <c r="P2063" s="630"/>
      <c r="Q2063" s="632"/>
      <c r="R2063" s="673"/>
      <c r="S2063" s="674"/>
      <c r="T2063" s="674"/>
      <c r="U2063" s="675"/>
      <c r="V2063" s="673"/>
      <c r="W2063" s="675"/>
      <c r="X2063" s="673"/>
      <c r="Y2063" s="674"/>
      <c r="Z2063" s="674"/>
      <c r="AA2063" s="675"/>
      <c r="AB2063" s="668" t="s">
        <v>171</v>
      </c>
      <c r="AC2063" s="630"/>
      <c r="AD2063" s="630"/>
      <c r="AE2063" s="630"/>
      <c r="AF2063" s="630"/>
      <c r="AG2063" s="630"/>
      <c r="AH2063" s="630"/>
      <c r="AI2063" s="630"/>
      <c r="AJ2063" s="630"/>
      <c r="AK2063" s="630"/>
      <c r="AL2063" s="630"/>
      <c r="AM2063" s="630"/>
      <c r="AN2063" s="630"/>
      <c r="AO2063" s="632"/>
    </row>
    <row r="2064" spans="2:41" ht="3.75" hidden="1" customHeight="1">
      <c r="B2064" s="135"/>
      <c r="I2064" s="136"/>
      <c r="J2064" s="135"/>
      <c r="M2064" s="136"/>
      <c r="N2064" s="629"/>
      <c r="O2064" s="630"/>
      <c r="P2064" s="630"/>
      <c r="Q2064" s="632"/>
      <c r="R2064" s="676"/>
      <c r="S2064" s="677"/>
      <c r="T2064" s="677"/>
      <c r="U2064" s="678"/>
      <c r="V2064" s="676"/>
      <c r="W2064" s="678"/>
      <c r="X2064" s="676"/>
      <c r="Y2064" s="677"/>
      <c r="Z2064" s="677"/>
      <c r="AA2064" s="678"/>
      <c r="AB2064" s="639"/>
      <c r="AC2064" s="639"/>
      <c r="AD2064" s="639"/>
      <c r="AE2064" s="639"/>
      <c r="AF2064" s="639"/>
      <c r="AG2064" s="639"/>
      <c r="AH2064" s="639"/>
      <c r="AI2064" s="639"/>
      <c r="AJ2064" s="639"/>
      <c r="AK2064" s="639"/>
      <c r="AL2064" s="639"/>
      <c r="AM2064" s="639"/>
      <c r="AN2064" s="639"/>
      <c r="AO2064" s="640"/>
    </row>
    <row r="2065" spans="2:41" ht="3.75" hidden="1" customHeight="1">
      <c r="B2065" s="135"/>
      <c r="I2065" s="136"/>
      <c r="J2065" s="135"/>
      <c r="M2065" s="136"/>
      <c r="N2065" s="644"/>
      <c r="O2065" s="645"/>
      <c r="P2065" s="645"/>
      <c r="Q2065" s="645"/>
      <c r="R2065" s="644"/>
      <c r="S2065" s="645"/>
      <c r="T2065" s="645"/>
      <c r="U2065" s="645"/>
      <c r="V2065" s="645"/>
      <c r="W2065" s="645"/>
      <c r="X2065" s="645"/>
      <c r="Y2065" s="645"/>
      <c r="Z2065" s="645"/>
      <c r="AA2065" s="646"/>
      <c r="AB2065" s="644"/>
      <c r="AC2065" s="630"/>
      <c r="AD2065" s="630"/>
      <c r="AE2065" s="630"/>
      <c r="AF2065" s="630"/>
      <c r="AG2065" s="630"/>
      <c r="AH2065" s="630"/>
      <c r="AI2065" s="632"/>
      <c r="AJ2065" s="644"/>
      <c r="AK2065" s="645"/>
      <c r="AL2065" s="645"/>
      <c r="AM2065" s="645"/>
      <c r="AN2065" s="645"/>
      <c r="AO2065" s="646"/>
    </row>
    <row r="2066" spans="2:41" ht="13.35" hidden="1" customHeight="1">
      <c r="B2066" s="135"/>
      <c r="I2066" s="136"/>
      <c r="J2066" s="135"/>
      <c r="M2066" s="136"/>
      <c r="N2066" s="629" t="s">
        <v>115</v>
      </c>
      <c r="O2066" s="630"/>
      <c r="P2066" s="630"/>
      <c r="Q2066" s="630"/>
      <c r="R2066" s="629"/>
      <c r="S2066" s="680"/>
      <c r="T2066" s="681"/>
      <c r="U2066" s="630"/>
      <c r="V2066" s="647"/>
      <c r="W2066" s="630" t="s">
        <v>12</v>
      </c>
      <c r="X2066" s="647"/>
      <c r="Y2066" s="630" t="s">
        <v>11</v>
      </c>
      <c r="Z2066" s="647"/>
      <c r="AA2066" s="630" t="s">
        <v>364</v>
      </c>
      <c r="AB2066" s="629" t="s">
        <v>170</v>
      </c>
      <c r="AC2066" s="630"/>
      <c r="AD2066" s="630"/>
      <c r="AE2066" s="630"/>
      <c r="AF2066" s="630"/>
      <c r="AG2066" s="630"/>
      <c r="AH2066" s="630"/>
      <c r="AI2066" s="632"/>
      <c r="AJ2066" s="629"/>
      <c r="AK2066" s="680"/>
      <c r="AL2066" s="682"/>
      <c r="AM2066" s="682"/>
      <c r="AN2066" s="682"/>
      <c r="AO2066" s="681"/>
    </row>
    <row r="2067" spans="2:41" ht="3.75" hidden="1" customHeight="1">
      <c r="B2067" s="135"/>
      <c r="I2067" s="136"/>
      <c r="J2067" s="135"/>
      <c r="M2067" s="136"/>
      <c r="N2067" s="629"/>
      <c r="O2067" s="630"/>
      <c r="P2067" s="630"/>
      <c r="Q2067" s="630"/>
      <c r="R2067" s="638"/>
      <c r="S2067" s="639"/>
      <c r="T2067" s="639"/>
      <c r="U2067" s="639"/>
      <c r="V2067" s="639"/>
      <c r="W2067" s="639"/>
      <c r="X2067" s="639"/>
      <c r="Y2067" s="639"/>
      <c r="Z2067" s="639"/>
      <c r="AA2067" s="640"/>
      <c r="AB2067" s="638"/>
      <c r="AC2067" s="639"/>
      <c r="AD2067" s="639"/>
      <c r="AE2067" s="639"/>
      <c r="AF2067" s="639"/>
      <c r="AG2067" s="639"/>
      <c r="AH2067" s="639"/>
      <c r="AI2067" s="640"/>
      <c r="AJ2067" s="638"/>
      <c r="AK2067" s="639"/>
      <c r="AL2067" s="639"/>
      <c r="AM2067" s="639"/>
      <c r="AN2067" s="639"/>
      <c r="AO2067" s="640"/>
    </row>
    <row r="2068" spans="2:41" ht="3.75" customHeight="1">
      <c r="B2068" s="135"/>
      <c r="I2068" s="136"/>
      <c r="J2068" s="135"/>
      <c r="M2068" s="136"/>
      <c r="N2068" s="130"/>
      <c r="O2068" s="131"/>
      <c r="P2068" s="131"/>
      <c r="Q2068" s="132"/>
      <c r="R2068" s="683" t="str" cm="1">
        <f t="array" ref="R2068">IF(新_変更_3!AL845&lt;&gt;"",AND(新_変更_3!J844:AB850=新_変更_3!AL844:BD850),"")</f>
        <v/>
      </c>
      <c r="S2068" s="684"/>
      <c r="T2068" s="684"/>
      <c r="U2068" s="684"/>
      <c r="V2068" s="684"/>
      <c r="W2068" s="684"/>
      <c r="X2068" s="684"/>
      <c r="Y2068" s="684"/>
      <c r="Z2068" s="684"/>
      <c r="AA2068" s="684"/>
      <c r="AB2068" s="684"/>
      <c r="AC2068" s="684"/>
      <c r="AD2068" s="684"/>
      <c r="AE2068" s="684"/>
      <c r="AF2068" s="684"/>
      <c r="AG2068" s="684"/>
      <c r="AH2068" s="684"/>
      <c r="AI2068" s="684"/>
      <c r="AJ2068" s="684"/>
      <c r="AK2068" s="684"/>
      <c r="AL2068" s="684"/>
      <c r="AM2068" s="684"/>
      <c r="AN2068" s="684"/>
      <c r="AO2068" s="685"/>
    </row>
    <row r="2069" spans="2:41" ht="13.35" customHeight="1">
      <c r="B2069" s="135"/>
      <c r="I2069" s="136"/>
      <c r="J2069" s="135"/>
      <c r="M2069" s="136"/>
      <c r="N2069" s="135" t="s">
        <v>32</v>
      </c>
      <c r="Q2069" s="136"/>
      <c r="R2069" s="686"/>
      <c r="S2069" s="687"/>
      <c r="T2069" s="687"/>
      <c r="U2069" s="687"/>
      <c r="V2069" s="687"/>
      <c r="W2069" s="687"/>
      <c r="X2069" s="687"/>
      <c r="Y2069" s="687"/>
      <c r="Z2069" s="687"/>
      <c r="AA2069" s="687"/>
      <c r="AB2069" s="687"/>
      <c r="AC2069" s="687"/>
      <c r="AD2069" s="687"/>
      <c r="AE2069" s="687"/>
      <c r="AF2069" s="687"/>
      <c r="AG2069" s="687"/>
      <c r="AH2069" s="687"/>
      <c r="AI2069" s="687"/>
      <c r="AJ2069" s="687"/>
      <c r="AK2069" s="687"/>
      <c r="AL2069" s="687"/>
      <c r="AM2069" s="687"/>
      <c r="AN2069" s="687"/>
      <c r="AO2069" s="688"/>
    </row>
    <row r="2070" spans="2:41" ht="3.75" customHeight="1">
      <c r="B2070" s="135"/>
      <c r="I2070" s="136"/>
      <c r="J2070" s="135"/>
      <c r="M2070" s="136"/>
      <c r="N2070" s="140"/>
      <c r="O2070" s="141"/>
      <c r="P2070" s="141"/>
      <c r="Q2070" s="142"/>
      <c r="R2070" s="689"/>
      <c r="S2070" s="690"/>
      <c r="T2070" s="690"/>
      <c r="U2070" s="690"/>
      <c r="V2070" s="690"/>
      <c r="W2070" s="690"/>
      <c r="X2070" s="690"/>
      <c r="Y2070" s="690"/>
      <c r="Z2070" s="690"/>
      <c r="AA2070" s="690"/>
      <c r="AB2070" s="690"/>
      <c r="AC2070" s="690"/>
      <c r="AD2070" s="690"/>
      <c r="AE2070" s="690"/>
      <c r="AF2070" s="690"/>
      <c r="AG2070" s="690"/>
      <c r="AH2070" s="690"/>
      <c r="AI2070" s="690"/>
      <c r="AJ2070" s="690"/>
      <c r="AK2070" s="690"/>
      <c r="AL2070" s="690"/>
      <c r="AM2070" s="690"/>
      <c r="AN2070" s="690"/>
      <c r="AO2070" s="691"/>
    </row>
    <row r="2071" spans="2:41" ht="3.75" customHeight="1">
      <c r="B2071" s="135"/>
      <c r="I2071" s="136"/>
      <c r="J2071" s="130"/>
      <c r="K2071" s="131"/>
      <c r="L2071" s="131"/>
      <c r="M2071" s="132"/>
      <c r="N2071" s="130"/>
      <c r="O2071" s="131"/>
      <c r="P2071" s="131"/>
      <c r="Q2071" s="132"/>
      <c r="R2071" s="130"/>
      <c r="S2071" s="131"/>
      <c r="T2071" s="131"/>
      <c r="U2071" s="131"/>
      <c r="V2071" s="131"/>
      <c r="W2071" s="131"/>
      <c r="X2071" s="131"/>
      <c r="Y2071" s="131"/>
      <c r="Z2071" s="131"/>
      <c r="AA2071" s="132"/>
      <c r="AB2071" s="130"/>
      <c r="AC2071" s="131"/>
      <c r="AD2071" s="131"/>
      <c r="AE2071" s="132"/>
      <c r="AF2071" s="131"/>
      <c r="AG2071" s="131"/>
      <c r="AH2071" s="131"/>
      <c r="AI2071" s="131"/>
      <c r="AJ2071" s="131"/>
      <c r="AK2071" s="131"/>
      <c r="AL2071" s="131"/>
      <c r="AM2071" s="131"/>
      <c r="AN2071" s="131"/>
      <c r="AO2071" s="132"/>
    </row>
    <row r="2072" spans="2:41" ht="13.35" customHeight="1">
      <c r="B2072" s="135"/>
      <c r="I2072" s="136"/>
      <c r="J2072" s="135" t="s">
        <v>4042</v>
      </c>
      <c r="M2072" s="136"/>
      <c r="N2072" s="135" t="s">
        <v>27</v>
      </c>
      <c r="Q2072" s="136"/>
      <c r="R2072" s="135"/>
      <c r="S2072" s="692"/>
      <c r="T2072" s="693"/>
      <c r="U2072" s="693"/>
      <c r="V2072" s="693"/>
      <c r="W2072" s="693"/>
      <c r="X2072" s="693"/>
      <c r="Y2072" s="693"/>
      <c r="Z2072" s="693"/>
      <c r="AA2072" s="694"/>
      <c r="AB2072" s="135" t="s">
        <v>28</v>
      </c>
      <c r="AE2072" s="136"/>
      <c r="AF2072" s="135"/>
      <c r="AG2072" s="695"/>
      <c r="AH2072" s="693"/>
      <c r="AI2072" s="693"/>
      <c r="AJ2072" s="693"/>
      <c r="AK2072" s="693"/>
      <c r="AL2072" s="693"/>
      <c r="AM2072" s="693"/>
      <c r="AN2072" s="693"/>
      <c r="AO2072" s="694"/>
    </row>
    <row r="2073" spans="2:41" ht="3.75" customHeight="1">
      <c r="B2073" s="135"/>
      <c r="I2073" s="136"/>
      <c r="J2073" s="135"/>
      <c r="M2073" s="136"/>
      <c r="N2073" s="140"/>
      <c r="O2073" s="141"/>
      <c r="P2073" s="141"/>
      <c r="Q2073" s="142"/>
      <c r="R2073" s="140"/>
      <c r="S2073" s="141"/>
      <c r="T2073" s="141"/>
      <c r="U2073" s="141"/>
      <c r="V2073" s="141"/>
      <c r="W2073" s="141"/>
      <c r="X2073" s="141"/>
      <c r="Y2073" s="141"/>
      <c r="Z2073" s="141"/>
      <c r="AA2073" s="142"/>
      <c r="AB2073" s="140"/>
      <c r="AC2073" s="141"/>
      <c r="AD2073" s="141"/>
      <c r="AE2073" s="142"/>
      <c r="AF2073" s="141"/>
      <c r="AG2073" s="141"/>
      <c r="AH2073" s="141"/>
      <c r="AI2073" s="141"/>
      <c r="AJ2073" s="141"/>
      <c r="AK2073" s="141"/>
      <c r="AL2073" s="141"/>
      <c r="AM2073" s="141"/>
      <c r="AN2073" s="141"/>
      <c r="AO2073" s="142"/>
    </row>
    <row r="2074" spans="2:41" ht="3.75" customHeight="1">
      <c r="B2074" s="135"/>
      <c r="I2074" s="136"/>
      <c r="J2074" s="135"/>
      <c r="M2074" s="136"/>
      <c r="N2074" s="130"/>
      <c r="O2074" s="131"/>
      <c r="P2074" s="131"/>
      <c r="Q2074" s="132"/>
      <c r="R2074" s="130"/>
      <c r="S2074" s="131"/>
      <c r="T2074" s="131"/>
      <c r="U2074" s="131"/>
      <c r="V2074" s="131"/>
      <c r="W2074" s="131"/>
      <c r="X2074" s="131"/>
      <c r="Y2074" s="131"/>
      <c r="Z2074" s="131"/>
      <c r="AA2074" s="132"/>
      <c r="AB2074" s="130"/>
      <c r="AC2074" s="131"/>
      <c r="AD2074" s="131"/>
      <c r="AE2074" s="132"/>
      <c r="AF2074" s="130"/>
      <c r="AG2074" s="131"/>
      <c r="AH2074" s="131"/>
      <c r="AI2074" s="131"/>
      <c r="AJ2074" s="131"/>
      <c r="AK2074" s="131"/>
      <c r="AL2074" s="131"/>
      <c r="AM2074" s="131"/>
      <c r="AN2074" s="131"/>
      <c r="AO2074" s="132"/>
    </row>
    <row r="2075" spans="2:41" ht="13.35" customHeight="1">
      <c r="B2075" s="135"/>
      <c r="I2075" s="136"/>
      <c r="J2075" s="135"/>
      <c r="M2075" s="136"/>
      <c r="N2075" s="135" t="s">
        <v>3990</v>
      </c>
      <c r="Q2075" s="136"/>
      <c r="R2075" s="135"/>
      <c r="S2075" s="696"/>
      <c r="T2075" s="694"/>
      <c r="V2075" s="146"/>
      <c r="W2075" s="124" t="s">
        <v>12</v>
      </c>
      <c r="X2075" s="146"/>
      <c r="Y2075" s="124" t="s">
        <v>11</v>
      </c>
      <c r="Z2075" s="146"/>
      <c r="AA2075" s="136" t="s">
        <v>364</v>
      </c>
      <c r="AB2075" s="135" t="s">
        <v>66</v>
      </c>
      <c r="AE2075" s="136"/>
      <c r="AF2075" s="135"/>
      <c r="AG2075" s="696"/>
      <c r="AH2075" s="694"/>
      <c r="AJ2075" s="146"/>
      <c r="AK2075" s="124" t="s">
        <v>12</v>
      </c>
      <c r="AL2075" s="146"/>
      <c r="AM2075" s="124" t="s">
        <v>11</v>
      </c>
      <c r="AN2075" s="146"/>
      <c r="AO2075" s="136" t="s">
        <v>364</v>
      </c>
    </row>
    <row r="2076" spans="2:41" ht="3.75" customHeight="1">
      <c r="B2076" s="135"/>
      <c r="I2076" s="136"/>
      <c r="J2076" s="135"/>
      <c r="M2076" s="136"/>
      <c r="N2076" s="140"/>
      <c r="O2076" s="141"/>
      <c r="P2076" s="141"/>
      <c r="Q2076" s="142"/>
      <c r="R2076" s="140"/>
      <c r="S2076" s="141"/>
      <c r="T2076" s="141"/>
      <c r="U2076" s="141"/>
      <c r="V2076" s="141"/>
      <c r="W2076" s="141"/>
      <c r="X2076" s="141"/>
      <c r="Y2076" s="141"/>
      <c r="Z2076" s="141"/>
      <c r="AA2076" s="142"/>
      <c r="AB2076" s="140"/>
      <c r="AC2076" s="141"/>
      <c r="AD2076" s="141"/>
      <c r="AE2076" s="142"/>
      <c r="AF2076" s="140"/>
      <c r="AG2076" s="141"/>
      <c r="AH2076" s="141"/>
      <c r="AI2076" s="141"/>
      <c r="AJ2076" s="141"/>
      <c r="AK2076" s="141"/>
      <c r="AL2076" s="141"/>
      <c r="AM2076" s="141"/>
      <c r="AN2076" s="141"/>
      <c r="AO2076" s="142"/>
    </row>
    <row r="2077" spans="2:41" ht="3.75" customHeight="1">
      <c r="B2077" s="135"/>
      <c r="I2077" s="136"/>
      <c r="J2077" s="135"/>
      <c r="M2077" s="136"/>
      <c r="N2077" s="130"/>
      <c r="O2077" s="131"/>
      <c r="P2077" s="131"/>
      <c r="Q2077" s="132"/>
      <c r="R2077" s="697">
        <f>新_変更_3!J860</f>
        <v>0</v>
      </c>
      <c r="S2077" s="684"/>
      <c r="T2077" s="684"/>
      <c r="U2077" s="684"/>
      <c r="V2077" s="684"/>
      <c r="W2077" s="684"/>
      <c r="X2077" s="684"/>
      <c r="Y2077" s="684"/>
      <c r="Z2077" s="684"/>
      <c r="AA2077" s="684"/>
      <c r="AB2077" s="684"/>
      <c r="AC2077" s="684"/>
      <c r="AD2077" s="684"/>
      <c r="AE2077" s="684"/>
      <c r="AF2077" s="684"/>
      <c r="AG2077" s="684"/>
      <c r="AH2077" s="684"/>
      <c r="AI2077" s="684"/>
      <c r="AJ2077" s="685"/>
      <c r="AK2077" s="131"/>
      <c r="AL2077" s="131"/>
      <c r="AM2077" s="131"/>
      <c r="AN2077" s="131"/>
      <c r="AO2077" s="132"/>
    </row>
    <row r="2078" spans="2:41" ht="13.35" customHeight="1">
      <c r="B2078" s="135"/>
      <c r="I2078" s="136"/>
      <c r="J2078" s="135"/>
      <c r="M2078" s="136"/>
      <c r="N2078" s="135" t="s">
        <v>8</v>
      </c>
      <c r="Q2078" s="136"/>
      <c r="R2078" s="686"/>
      <c r="S2078" s="687"/>
      <c r="T2078" s="687"/>
      <c r="U2078" s="687"/>
      <c r="V2078" s="687"/>
      <c r="W2078" s="687"/>
      <c r="X2078" s="687"/>
      <c r="Y2078" s="687"/>
      <c r="Z2078" s="687"/>
      <c r="AA2078" s="687"/>
      <c r="AB2078" s="687"/>
      <c r="AC2078" s="687"/>
      <c r="AD2078" s="687"/>
      <c r="AE2078" s="687"/>
      <c r="AF2078" s="687"/>
      <c r="AG2078" s="687"/>
      <c r="AH2078" s="687"/>
      <c r="AI2078" s="687"/>
      <c r="AJ2078" s="688"/>
      <c r="AL2078" s="147" t="s">
        <v>13</v>
      </c>
      <c r="AM2078" s="124" t="s">
        <v>29</v>
      </c>
      <c r="AO2078" s="136"/>
    </row>
    <row r="2079" spans="2:41" ht="3.75" customHeight="1">
      <c r="B2079" s="135"/>
      <c r="I2079" s="136"/>
      <c r="J2079" s="135"/>
      <c r="M2079" s="136"/>
      <c r="N2079" s="140"/>
      <c r="O2079" s="141"/>
      <c r="P2079" s="141"/>
      <c r="Q2079" s="142"/>
      <c r="R2079" s="689"/>
      <c r="S2079" s="690"/>
      <c r="T2079" s="690"/>
      <c r="U2079" s="690"/>
      <c r="V2079" s="690"/>
      <c r="W2079" s="690"/>
      <c r="X2079" s="690"/>
      <c r="Y2079" s="690"/>
      <c r="Z2079" s="690"/>
      <c r="AA2079" s="690"/>
      <c r="AB2079" s="690"/>
      <c r="AC2079" s="690"/>
      <c r="AD2079" s="690"/>
      <c r="AE2079" s="690"/>
      <c r="AF2079" s="690"/>
      <c r="AG2079" s="690"/>
      <c r="AH2079" s="690"/>
      <c r="AI2079" s="690"/>
      <c r="AJ2079" s="691"/>
      <c r="AK2079" s="141"/>
      <c r="AL2079" s="141"/>
      <c r="AM2079" s="141"/>
      <c r="AN2079" s="141"/>
      <c r="AO2079" s="142"/>
    </row>
    <row r="2080" spans="2:41" ht="3.75" hidden="1" customHeight="1">
      <c r="B2080" s="135"/>
      <c r="I2080" s="136"/>
      <c r="J2080" s="135"/>
      <c r="M2080" s="136"/>
      <c r="N2080" s="644"/>
      <c r="O2080" s="645"/>
      <c r="P2080" s="645"/>
      <c r="Q2080" s="646"/>
      <c r="R2080" s="679"/>
      <c r="S2080" s="671"/>
      <c r="T2080" s="671"/>
      <c r="U2080" s="671"/>
      <c r="V2080" s="671"/>
      <c r="W2080" s="671"/>
      <c r="X2080" s="671"/>
      <c r="Y2080" s="671"/>
      <c r="Z2080" s="671"/>
      <c r="AA2080" s="671"/>
      <c r="AB2080" s="671"/>
      <c r="AC2080" s="671"/>
      <c r="AD2080" s="671"/>
      <c r="AE2080" s="671"/>
      <c r="AF2080" s="671"/>
      <c r="AG2080" s="671"/>
      <c r="AH2080" s="671"/>
      <c r="AI2080" s="671"/>
      <c r="AJ2080" s="671"/>
      <c r="AK2080" s="671"/>
      <c r="AL2080" s="671"/>
      <c r="AM2080" s="671"/>
      <c r="AN2080" s="671"/>
      <c r="AO2080" s="672"/>
    </row>
    <row r="2081" spans="2:41" ht="13.35" hidden="1" customHeight="1">
      <c r="B2081" s="135"/>
      <c r="I2081" s="136"/>
      <c r="J2081" s="135"/>
      <c r="M2081" s="136"/>
      <c r="N2081" s="629" t="s">
        <v>61</v>
      </c>
      <c r="O2081" s="630"/>
      <c r="P2081" s="630"/>
      <c r="Q2081" s="632"/>
      <c r="R2081" s="673"/>
      <c r="S2081" s="674"/>
      <c r="T2081" s="674"/>
      <c r="U2081" s="674"/>
      <c r="V2081" s="674"/>
      <c r="W2081" s="674"/>
      <c r="X2081" s="674"/>
      <c r="Y2081" s="674"/>
      <c r="Z2081" s="674"/>
      <c r="AA2081" s="674"/>
      <c r="AB2081" s="674"/>
      <c r="AC2081" s="674"/>
      <c r="AD2081" s="674"/>
      <c r="AE2081" s="674"/>
      <c r="AF2081" s="674"/>
      <c r="AG2081" s="674"/>
      <c r="AH2081" s="674"/>
      <c r="AI2081" s="674"/>
      <c r="AJ2081" s="674"/>
      <c r="AK2081" s="674"/>
      <c r="AL2081" s="674"/>
      <c r="AM2081" s="674"/>
      <c r="AN2081" s="674"/>
      <c r="AO2081" s="675"/>
    </row>
    <row r="2082" spans="2:41" ht="3.75" hidden="1" customHeight="1">
      <c r="B2082" s="135"/>
      <c r="I2082" s="136"/>
      <c r="J2082" s="135"/>
      <c r="M2082" s="136"/>
      <c r="N2082" s="629"/>
      <c r="O2082" s="630"/>
      <c r="P2082" s="630"/>
      <c r="Q2082" s="632"/>
      <c r="R2082" s="676"/>
      <c r="S2082" s="677"/>
      <c r="T2082" s="677"/>
      <c r="U2082" s="677"/>
      <c r="V2082" s="677"/>
      <c r="W2082" s="677"/>
      <c r="X2082" s="677"/>
      <c r="Y2082" s="677"/>
      <c r="Z2082" s="677"/>
      <c r="AA2082" s="677"/>
      <c r="AB2082" s="677"/>
      <c r="AC2082" s="677"/>
      <c r="AD2082" s="677"/>
      <c r="AE2082" s="677"/>
      <c r="AF2082" s="677"/>
      <c r="AG2082" s="677"/>
      <c r="AH2082" s="677"/>
      <c r="AI2082" s="677"/>
      <c r="AJ2082" s="677"/>
      <c r="AK2082" s="677"/>
      <c r="AL2082" s="677"/>
      <c r="AM2082" s="677"/>
      <c r="AN2082" s="677"/>
      <c r="AO2082" s="678"/>
    </row>
    <row r="2083" spans="2:41" ht="3.75" hidden="1" customHeight="1">
      <c r="B2083" s="135"/>
      <c r="I2083" s="136"/>
      <c r="J2083" s="135"/>
      <c r="N2083" s="644"/>
      <c r="O2083" s="645"/>
      <c r="P2083" s="645"/>
      <c r="Q2083" s="646"/>
      <c r="R2083" s="630"/>
      <c r="S2083" s="630"/>
      <c r="T2083" s="630"/>
      <c r="U2083" s="698"/>
      <c r="V2083" s="699"/>
      <c r="W2083" s="699"/>
      <c r="X2083" s="700"/>
      <c r="Y2083" s="645"/>
      <c r="Z2083" s="707"/>
      <c r="AA2083" s="699"/>
      <c r="AB2083" s="699"/>
      <c r="AC2083" s="708"/>
      <c r="AD2083" s="630"/>
      <c r="AE2083" s="630"/>
      <c r="AF2083" s="630"/>
      <c r="AG2083" s="679"/>
      <c r="AH2083" s="671"/>
      <c r="AI2083" s="671"/>
      <c r="AJ2083" s="671"/>
      <c r="AK2083" s="671"/>
      <c r="AL2083" s="671"/>
      <c r="AM2083" s="671"/>
      <c r="AN2083" s="671"/>
      <c r="AO2083" s="672"/>
    </row>
    <row r="2084" spans="2:41" ht="13.35" hidden="1" customHeight="1">
      <c r="B2084" s="135"/>
      <c r="I2084" s="136"/>
      <c r="J2084" s="135"/>
      <c r="N2084" s="629"/>
      <c r="O2084" s="630"/>
      <c r="P2084" s="630"/>
      <c r="Q2084" s="632"/>
      <c r="R2084" s="630" t="s">
        <v>15</v>
      </c>
      <c r="S2084" s="630"/>
      <c r="T2084" s="630"/>
      <c r="U2084" s="701"/>
      <c r="V2084" s="702"/>
      <c r="W2084" s="702"/>
      <c r="X2084" s="703"/>
      <c r="Y2084" s="662" t="s">
        <v>359</v>
      </c>
      <c r="Z2084" s="709"/>
      <c r="AA2084" s="702"/>
      <c r="AB2084" s="702"/>
      <c r="AC2084" s="710"/>
      <c r="AD2084" s="630" t="s">
        <v>56</v>
      </c>
      <c r="AE2084" s="630"/>
      <c r="AF2084" s="630"/>
      <c r="AG2084" s="673"/>
      <c r="AH2084" s="674"/>
      <c r="AI2084" s="674"/>
      <c r="AJ2084" s="674"/>
      <c r="AK2084" s="674"/>
      <c r="AL2084" s="674"/>
      <c r="AM2084" s="674"/>
      <c r="AN2084" s="674"/>
      <c r="AO2084" s="675"/>
    </row>
    <row r="2085" spans="2:41" ht="3.75" hidden="1" customHeight="1">
      <c r="B2085" s="135"/>
      <c r="I2085" s="136"/>
      <c r="J2085" s="135"/>
      <c r="N2085" s="629"/>
      <c r="O2085" s="630"/>
      <c r="P2085" s="630"/>
      <c r="Q2085" s="632"/>
      <c r="R2085" s="639"/>
      <c r="S2085" s="639"/>
      <c r="T2085" s="639"/>
      <c r="U2085" s="704"/>
      <c r="V2085" s="705"/>
      <c r="W2085" s="705"/>
      <c r="X2085" s="706"/>
      <c r="Y2085" s="639"/>
      <c r="Z2085" s="711"/>
      <c r="AA2085" s="705"/>
      <c r="AB2085" s="705"/>
      <c r="AC2085" s="712"/>
      <c r="AD2085" s="639"/>
      <c r="AE2085" s="639"/>
      <c r="AF2085" s="639"/>
      <c r="AG2085" s="676"/>
      <c r="AH2085" s="677"/>
      <c r="AI2085" s="677"/>
      <c r="AJ2085" s="677"/>
      <c r="AK2085" s="677"/>
      <c r="AL2085" s="677"/>
      <c r="AM2085" s="677"/>
      <c r="AN2085" s="677"/>
      <c r="AO2085" s="678"/>
    </row>
    <row r="2086" spans="2:41" ht="3.75" hidden="1" customHeight="1">
      <c r="B2086" s="135"/>
      <c r="I2086" s="136"/>
      <c r="J2086" s="135"/>
      <c r="N2086" s="629"/>
      <c r="O2086" s="630"/>
      <c r="P2086" s="630"/>
      <c r="Q2086" s="632"/>
      <c r="R2086" s="645"/>
      <c r="S2086" s="645"/>
      <c r="T2086" s="646"/>
      <c r="U2086" s="679"/>
      <c r="V2086" s="671"/>
      <c r="W2086" s="671"/>
      <c r="X2086" s="671"/>
      <c r="Y2086" s="671"/>
      <c r="Z2086" s="671"/>
      <c r="AA2086" s="671"/>
      <c r="AB2086" s="671"/>
      <c r="AC2086" s="672"/>
      <c r="AD2086" s="644"/>
      <c r="AE2086" s="645"/>
      <c r="AF2086" s="646"/>
      <c r="AG2086" s="679"/>
      <c r="AH2086" s="671"/>
      <c r="AI2086" s="671"/>
      <c r="AJ2086" s="671"/>
      <c r="AK2086" s="671"/>
      <c r="AL2086" s="671"/>
      <c r="AM2086" s="671"/>
      <c r="AN2086" s="671"/>
      <c r="AO2086" s="672"/>
    </row>
    <row r="2087" spans="2:41" ht="13.35" hidden="1" customHeight="1">
      <c r="B2087" s="135"/>
      <c r="I2087" s="136"/>
      <c r="N2087" s="629" t="s">
        <v>23</v>
      </c>
      <c r="O2087" s="630"/>
      <c r="P2087" s="630"/>
      <c r="Q2087" s="632"/>
      <c r="R2087" s="630" t="s">
        <v>17</v>
      </c>
      <c r="S2087" s="630"/>
      <c r="T2087" s="632"/>
      <c r="U2087" s="673"/>
      <c r="V2087" s="674"/>
      <c r="W2087" s="674"/>
      <c r="X2087" s="674"/>
      <c r="Y2087" s="674"/>
      <c r="Z2087" s="674"/>
      <c r="AA2087" s="674"/>
      <c r="AB2087" s="674"/>
      <c r="AC2087" s="675"/>
      <c r="AD2087" s="629" t="s">
        <v>18</v>
      </c>
      <c r="AE2087" s="630"/>
      <c r="AF2087" s="632"/>
      <c r="AG2087" s="673"/>
      <c r="AH2087" s="674"/>
      <c r="AI2087" s="674"/>
      <c r="AJ2087" s="674"/>
      <c r="AK2087" s="674"/>
      <c r="AL2087" s="674"/>
      <c r="AM2087" s="674"/>
      <c r="AN2087" s="674"/>
      <c r="AO2087" s="675"/>
    </row>
    <row r="2088" spans="2:41" ht="3.75" hidden="1" customHeight="1">
      <c r="B2088" s="135"/>
      <c r="I2088" s="136"/>
      <c r="J2088" s="135"/>
      <c r="N2088" s="629"/>
      <c r="O2088" s="630"/>
      <c r="P2088" s="630"/>
      <c r="Q2088" s="632"/>
      <c r="R2088" s="639"/>
      <c r="S2088" s="639"/>
      <c r="T2088" s="640"/>
      <c r="U2088" s="676"/>
      <c r="V2088" s="677"/>
      <c r="W2088" s="677"/>
      <c r="X2088" s="677"/>
      <c r="Y2088" s="677"/>
      <c r="Z2088" s="677"/>
      <c r="AA2088" s="677"/>
      <c r="AB2088" s="677"/>
      <c r="AC2088" s="678"/>
      <c r="AD2088" s="638"/>
      <c r="AE2088" s="639"/>
      <c r="AF2088" s="640"/>
      <c r="AG2088" s="676"/>
      <c r="AH2088" s="677"/>
      <c r="AI2088" s="677"/>
      <c r="AJ2088" s="677"/>
      <c r="AK2088" s="677"/>
      <c r="AL2088" s="677"/>
      <c r="AM2088" s="677"/>
      <c r="AN2088" s="677"/>
      <c r="AO2088" s="678"/>
    </row>
    <row r="2089" spans="2:41" ht="3.75" hidden="1" customHeight="1">
      <c r="B2089" s="135"/>
      <c r="I2089" s="136"/>
      <c r="J2089" s="135"/>
      <c r="N2089" s="629"/>
      <c r="O2089" s="630"/>
      <c r="P2089" s="630"/>
      <c r="Q2089" s="632"/>
      <c r="R2089" s="645"/>
      <c r="S2089" s="645"/>
      <c r="T2089" s="646"/>
      <c r="U2089" s="679"/>
      <c r="V2089" s="671"/>
      <c r="W2089" s="671"/>
      <c r="X2089" s="671"/>
      <c r="Y2089" s="671"/>
      <c r="Z2089" s="671"/>
      <c r="AA2089" s="671"/>
      <c r="AB2089" s="671"/>
      <c r="AC2089" s="672"/>
      <c r="AD2089" s="644"/>
      <c r="AE2089" s="645"/>
      <c r="AF2089" s="646"/>
      <c r="AG2089" s="679"/>
      <c r="AH2089" s="671"/>
      <c r="AI2089" s="671"/>
      <c r="AJ2089" s="671"/>
      <c r="AK2089" s="671"/>
      <c r="AL2089" s="671"/>
      <c r="AM2089" s="671"/>
      <c r="AN2089" s="671"/>
      <c r="AO2089" s="672"/>
    </row>
    <row r="2090" spans="2:41" ht="13.35" hidden="1" customHeight="1">
      <c r="B2090" s="135"/>
      <c r="I2090" s="136"/>
      <c r="J2090" s="135"/>
      <c r="N2090" s="629"/>
      <c r="O2090" s="630"/>
      <c r="P2090" s="630"/>
      <c r="Q2090" s="632"/>
      <c r="R2090" s="630" t="s">
        <v>19</v>
      </c>
      <c r="S2090" s="630"/>
      <c r="T2090" s="632"/>
      <c r="U2090" s="673"/>
      <c r="V2090" s="674"/>
      <c r="W2090" s="674"/>
      <c r="X2090" s="674"/>
      <c r="Y2090" s="674"/>
      <c r="Z2090" s="674"/>
      <c r="AA2090" s="674"/>
      <c r="AB2090" s="674"/>
      <c r="AC2090" s="675"/>
      <c r="AD2090" s="629" t="s">
        <v>20</v>
      </c>
      <c r="AE2090" s="630"/>
      <c r="AF2090" s="632"/>
      <c r="AG2090" s="673"/>
      <c r="AH2090" s="674"/>
      <c r="AI2090" s="674"/>
      <c r="AJ2090" s="674"/>
      <c r="AK2090" s="674"/>
      <c r="AL2090" s="674"/>
      <c r="AM2090" s="674"/>
      <c r="AN2090" s="674"/>
      <c r="AO2090" s="675"/>
    </row>
    <row r="2091" spans="2:41" ht="3.75" hidden="1" customHeight="1">
      <c r="B2091" s="135"/>
      <c r="I2091" s="136"/>
      <c r="J2091" s="135"/>
      <c r="N2091" s="638"/>
      <c r="O2091" s="639"/>
      <c r="P2091" s="639"/>
      <c r="Q2091" s="640"/>
      <c r="R2091" s="639"/>
      <c r="S2091" s="639"/>
      <c r="T2091" s="640"/>
      <c r="U2091" s="676"/>
      <c r="V2091" s="677"/>
      <c r="W2091" s="677"/>
      <c r="X2091" s="677"/>
      <c r="Y2091" s="677"/>
      <c r="Z2091" s="677"/>
      <c r="AA2091" s="677"/>
      <c r="AB2091" s="677"/>
      <c r="AC2091" s="678"/>
      <c r="AD2091" s="638"/>
      <c r="AE2091" s="639"/>
      <c r="AF2091" s="640"/>
      <c r="AG2091" s="676"/>
      <c r="AH2091" s="677"/>
      <c r="AI2091" s="677"/>
      <c r="AJ2091" s="677"/>
      <c r="AK2091" s="677"/>
      <c r="AL2091" s="677"/>
      <c r="AM2091" s="677"/>
      <c r="AN2091" s="677"/>
      <c r="AO2091" s="678"/>
    </row>
    <row r="2092" spans="2:41" ht="3.75" hidden="1" customHeight="1">
      <c r="B2092" s="135"/>
      <c r="I2092" s="136"/>
      <c r="J2092" s="135"/>
      <c r="M2092" s="136"/>
      <c r="N2092" s="629"/>
      <c r="O2092" s="630"/>
      <c r="P2092" s="630"/>
      <c r="Q2092" s="632"/>
      <c r="R2092" s="644"/>
      <c r="S2092" s="645"/>
      <c r="T2092" s="645"/>
      <c r="U2092" s="645"/>
      <c r="V2092" s="645"/>
      <c r="W2092" s="645"/>
      <c r="X2092" s="645"/>
      <c r="Y2092" s="645"/>
      <c r="Z2092" s="645"/>
      <c r="AA2092" s="645"/>
      <c r="AB2092" s="645"/>
      <c r="AC2092" s="645"/>
      <c r="AD2092" s="645"/>
      <c r="AE2092" s="645"/>
      <c r="AF2092" s="645"/>
      <c r="AG2092" s="645"/>
      <c r="AH2092" s="645"/>
      <c r="AI2092" s="645"/>
      <c r="AJ2092" s="645"/>
      <c r="AK2092" s="645"/>
      <c r="AL2092" s="645"/>
      <c r="AM2092" s="645"/>
      <c r="AN2092" s="645"/>
      <c r="AO2092" s="646"/>
    </row>
    <row r="2093" spans="2:41" ht="13.35" hidden="1" customHeight="1">
      <c r="B2093" s="135"/>
      <c r="I2093" s="136"/>
      <c r="J2093" s="135"/>
      <c r="M2093" s="136"/>
      <c r="N2093" s="629" t="s">
        <v>111</v>
      </c>
      <c r="O2093" s="630"/>
      <c r="P2093" s="630"/>
      <c r="Q2093" s="632"/>
      <c r="R2093" s="629"/>
      <c r="S2093" s="680"/>
      <c r="T2093" s="681"/>
      <c r="U2093" s="630"/>
      <c r="V2093" s="647"/>
      <c r="W2093" s="630" t="s">
        <v>12</v>
      </c>
      <c r="X2093" s="647"/>
      <c r="Y2093" s="630" t="s">
        <v>11</v>
      </c>
      <c r="Z2093" s="647"/>
      <c r="AA2093" s="630" t="s">
        <v>364</v>
      </c>
      <c r="AB2093" s="630"/>
      <c r="AC2093" s="630"/>
      <c r="AD2093" s="630"/>
      <c r="AE2093" s="630"/>
      <c r="AF2093" s="630"/>
      <c r="AG2093" s="630"/>
      <c r="AH2093" s="630"/>
      <c r="AI2093" s="630"/>
      <c r="AJ2093" s="630"/>
      <c r="AK2093" s="630"/>
      <c r="AL2093" s="630"/>
      <c r="AM2093" s="630"/>
      <c r="AN2093" s="630"/>
      <c r="AO2093" s="632"/>
    </row>
    <row r="2094" spans="2:41" ht="3.75" hidden="1" customHeight="1">
      <c r="B2094" s="135"/>
      <c r="I2094" s="136"/>
      <c r="J2094" s="135"/>
      <c r="M2094" s="136"/>
      <c r="N2094" s="629"/>
      <c r="O2094" s="630"/>
      <c r="P2094" s="630"/>
      <c r="Q2094" s="632"/>
      <c r="R2094" s="629"/>
      <c r="S2094" s="630"/>
      <c r="T2094" s="630"/>
      <c r="U2094" s="630"/>
      <c r="V2094" s="630"/>
      <c r="W2094" s="630"/>
      <c r="X2094" s="630"/>
      <c r="Y2094" s="630"/>
      <c r="Z2094" s="630"/>
      <c r="AA2094" s="630"/>
      <c r="AB2094" s="630"/>
      <c r="AC2094" s="630"/>
      <c r="AD2094" s="630"/>
      <c r="AE2094" s="630"/>
      <c r="AF2094" s="630"/>
      <c r="AG2094" s="630"/>
      <c r="AH2094" s="630"/>
      <c r="AI2094" s="630"/>
      <c r="AJ2094" s="630"/>
      <c r="AK2094" s="630"/>
      <c r="AL2094" s="630"/>
      <c r="AM2094" s="630"/>
      <c r="AN2094" s="630"/>
      <c r="AO2094" s="632"/>
    </row>
    <row r="2095" spans="2:41" ht="3.75" hidden="1" customHeight="1">
      <c r="B2095" s="135"/>
      <c r="I2095" s="136"/>
      <c r="J2095" s="135"/>
      <c r="M2095" s="136"/>
      <c r="N2095" s="644"/>
      <c r="O2095" s="645"/>
      <c r="P2095" s="645"/>
      <c r="Q2095" s="645"/>
      <c r="R2095" s="713"/>
      <c r="S2095" s="716"/>
      <c r="T2095" s="645"/>
      <c r="U2095" s="698"/>
      <c r="V2095" s="644"/>
      <c r="W2095" s="645"/>
      <c r="X2095" s="645"/>
      <c r="Y2095" s="645"/>
      <c r="Z2095" s="645"/>
      <c r="AA2095" s="645"/>
      <c r="AB2095" s="645"/>
      <c r="AC2095" s="645"/>
      <c r="AD2095" s="645"/>
      <c r="AE2095" s="645"/>
      <c r="AF2095" s="645"/>
      <c r="AG2095" s="645"/>
      <c r="AH2095" s="649"/>
      <c r="AI2095" s="649"/>
      <c r="AJ2095" s="645"/>
      <c r="AK2095" s="651"/>
      <c r="AL2095" s="645"/>
      <c r="AM2095" s="645"/>
      <c r="AN2095" s="645"/>
      <c r="AO2095" s="646"/>
    </row>
    <row r="2096" spans="2:41" ht="13.35" hidden="1" customHeight="1">
      <c r="B2096" s="135"/>
      <c r="I2096" s="136"/>
      <c r="J2096" s="135"/>
      <c r="M2096" s="136"/>
      <c r="N2096" s="629" t="s">
        <v>30</v>
      </c>
      <c r="O2096" s="630"/>
      <c r="P2096" s="630"/>
      <c r="Q2096" s="630"/>
      <c r="R2096" s="714"/>
      <c r="S2096" s="717"/>
      <c r="T2096" s="630" t="s">
        <v>388</v>
      </c>
      <c r="U2096" s="701"/>
      <c r="V2096" s="629" t="s">
        <v>112</v>
      </c>
      <c r="W2096" s="630"/>
      <c r="X2096" s="630"/>
      <c r="Y2096" s="630"/>
      <c r="Z2096" s="630"/>
      <c r="AA2096" s="630"/>
      <c r="AB2096" s="630"/>
      <c r="AC2096" s="630"/>
      <c r="AD2096" s="630"/>
      <c r="AE2096" s="630"/>
      <c r="AF2096" s="630"/>
      <c r="AG2096" s="630"/>
      <c r="AH2096" s="636"/>
      <c r="AI2096" s="636"/>
      <c r="AJ2096" s="630"/>
      <c r="AK2096" s="654"/>
      <c r="AL2096" s="630"/>
      <c r="AM2096" s="630"/>
      <c r="AN2096" s="630"/>
      <c r="AO2096" s="632"/>
    </row>
    <row r="2097" spans="2:41" ht="3.75" hidden="1" customHeight="1">
      <c r="B2097" s="135"/>
      <c r="I2097" s="136"/>
      <c r="J2097" s="135"/>
      <c r="M2097" s="136"/>
      <c r="N2097" s="629"/>
      <c r="O2097" s="630"/>
      <c r="P2097" s="630"/>
      <c r="Q2097" s="630"/>
      <c r="R2097" s="715"/>
      <c r="S2097" s="718"/>
      <c r="T2097" s="639"/>
      <c r="U2097" s="704"/>
      <c r="V2097" s="638"/>
      <c r="W2097" s="639"/>
      <c r="X2097" s="639"/>
      <c r="Y2097" s="639"/>
      <c r="Z2097" s="639"/>
      <c r="AA2097" s="639"/>
      <c r="AB2097" s="639"/>
      <c r="AC2097" s="639"/>
      <c r="AD2097" s="639"/>
      <c r="AE2097" s="639"/>
      <c r="AF2097" s="639"/>
      <c r="AG2097" s="639"/>
      <c r="AH2097" s="642"/>
      <c r="AI2097" s="642"/>
      <c r="AJ2097" s="639"/>
      <c r="AK2097" s="657"/>
      <c r="AL2097" s="639"/>
      <c r="AM2097" s="639"/>
      <c r="AN2097" s="639"/>
      <c r="AO2097" s="640"/>
    </row>
    <row r="2098" spans="2:41" ht="3.75" hidden="1" customHeight="1">
      <c r="B2098" s="135"/>
      <c r="I2098" s="136"/>
      <c r="J2098" s="135"/>
      <c r="M2098" s="136"/>
      <c r="N2098" s="644"/>
      <c r="O2098" s="645"/>
      <c r="P2098" s="645"/>
      <c r="Q2098" s="646"/>
      <c r="R2098" s="670"/>
      <c r="S2098" s="671"/>
      <c r="T2098" s="671"/>
      <c r="U2098" s="672"/>
      <c r="V2098" s="673"/>
      <c r="W2098" s="675"/>
      <c r="X2098" s="679"/>
      <c r="Y2098" s="671"/>
      <c r="Z2098" s="671"/>
      <c r="AA2098" s="672"/>
      <c r="AB2098" s="630"/>
      <c r="AC2098" s="630"/>
      <c r="AD2098" s="630"/>
      <c r="AE2098" s="630"/>
      <c r="AF2098" s="630"/>
      <c r="AG2098" s="630"/>
      <c r="AH2098" s="630"/>
      <c r="AI2098" s="645"/>
      <c r="AJ2098" s="630"/>
      <c r="AK2098" s="630"/>
      <c r="AL2098" s="630"/>
      <c r="AM2098" s="630"/>
      <c r="AN2098" s="630"/>
      <c r="AO2098" s="632"/>
    </row>
    <row r="2099" spans="2:41" ht="13.35" hidden="1" customHeight="1">
      <c r="B2099" s="135"/>
      <c r="I2099" s="136"/>
      <c r="J2099" s="135"/>
      <c r="M2099" s="136"/>
      <c r="N2099" s="629" t="s">
        <v>114</v>
      </c>
      <c r="O2099" s="630"/>
      <c r="P2099" s="630"/>
      <c r="Q2099" s="632"/>
      <c r="R2099" s="673"/>
      <c r="S2099" s="674"/>
      <c r="T2099" s="674"/>
      <c r="U2099" s="675"/>
      <c r="V2099" s="673"/>
      <c r="W2099" s="675"/>
      <c r="X2099" s="673"/>
      <c r="Y2099" s="674"/>
      <c r="Z2099" s="674"/>
      <c r="AA2099" s="675"/>
      <c r="AB2099" s="668" t="s">
        <v>171</v>
      </c>
      <c r="AC2099" s="630"/>
      <c r="AD2099" s="630"/>
      <c r="AE2099" s="630"/>
      <c r="AF2099" s="630"/>
      <c r="AG2099" s="630"/>
      <c r="AH2099" s="630"/>
      <c r="AI2099" s="630"/>
      <c r="AJ2099" s="630"/>
      <c r="AK2099" s="630"/>
      <c r="AL2099" s="630"/>
      <c r="AM2099" s="630"/>
      <c r="AN2099" s="630"/>
      <c r="AO2099" s="632"/>
    </row>
    <row r="2100" spans="2:41" ht="3.75" hidden="1" customHeight="1">
      <c r="B2100" s="135"/>
      <c r="I2100" s="136"/>
      <c r="J2100" s="135"/>
      <c r="M2100" s="136"/>
      <c r="N2100" s="629"/>
      <c r="O2100" s="630"/>
      <c r="P2100" s="630"/>
      <c r="Q2100" s="632"/>
      <c r="R2100" s="676"/>
      <c r="S2100" s="677"/>
      <c r="T2100" s="677"/>
      <c r="U2100" s="678"/>
      <c r="V2100" s="676"/>
      <c r="W2100" s="678"/>
      <c r="X2100" s="676"/>
      <c r="Y2100" s="677"/>
      <c r="Z2100" s="677"/>
      <c r="AA2100" s="678"/>
      <c r="AB2100" s="639"/>
      <c r="AC2100" s="639"/>
      <c r="AD2100" s="639"/>
      <c r="AE2100" s="639"/>
      <c r="AF2100" s="639"/>
      <c r="AG2100" s="639"/>
      <c r="AH2100" s="639"/>
      <c r="AI2100" s="639"/>
      <c r="AJ2100" s="639"/>
      <c r="AK2100" s="639"/>
      <c r="AL2100" s="639"/>
      <c r="AM2100" s="639"/>
      <c r="AN2100" s="639"/>
      <c r="AO2100" s="640"/>
    </row>
    <row r="2101" spans="2:41" ht="3.75" hidden="1" customHeight="1">
      <c r="B2101" s="135"/>
      <c r="I2101" s="136"/>
      <c r="J2101" s="135"/>
      <c r="M2101" s="136"/>
      <c r="N2101" s="644"/>
      <c r="O2101" s="645"/>
      <c r="P2101" s="645"/>
      <c r="Q2101" s="645"/>
      <c r="R2101" s="644"/>
      <c r="S2101" s="645"/>
      <c r="T2101" s="645"/>
      <c r="U2101" s="645"/>
      <c r="V2101" s="645"/>
      <c r="W2101" s="645"/>
      <c r="X2101" s="645"/>
      <c r="Y2101" s="645"/>
      <c r="Z2101" s="645"/>
      <c r="AA2101" s="646"/>
      <c r="AB2101" s="644"/>
      <c r="AC2101" s="630"/>
      <c r="AD2101" s="630"/>
      <c r="AE2101" s="630"/>
      <c r="AF2101" s="630"/>
      <c r="AG2101" s="630"/>
      <c r="AH2101" s="630"/>
      <c r="AI2101" s="632"/>
      <c r="AJ2101" s="644"/>
      <c r="AK2101" s="645"/>
      <c r="AL2101" s="645"/>
      <c r="AM2101" s="645"/>
      <c r="AN2101" s="645"/>
      <c r="AO2101" s="646"/>
    </row>
    <row r="2102" spans="2:41" ht="13.35" hidden="1" customHeight="1">
      <c r="B2102" s="135"/>
      <c r="I2102" s="136"/>
      <c r="J2102" s="135"/>
      <c r="M2102" s="136"/>
      <c r="N2102" s="629" t="s">
        <v>115</v>
      </c>
      <c r="O2102" s="630"/>
      <c r="P2102" s="630"/>
      <c r="Q2102" s="630"/>
      <c r="R2102" s="629"/>
      <c r="S2102" s="680"/>
      <c r="T2102" s="681"/>
      <c r="U2102" s="630"/>
      <c r="V2102" s="647"/>
      <c r="W2102" s="630" t="s">
        <v>12</v>
      </c>
      <c r="X2102" s="647"/>
      <c r="Y2102" s="630" t="s">
        <v>11</v>
      </c>
      <c r="Z2102" s="647"/>
      <c r="AA2102" s="630" t="s">
        <v>364</v>
      </c>
      <c r="AB2102" s="629" t="s">
        <v>170</v>
      </c>
      <c r="AC2102" s="630"/>
      <c r="AD2102" s="630"/>
      <c r="AE2102" s="630"/>
      <c r="AF2102" s="630"/>
      <c r="AG2102" s="630"/>
      <c r="AH2102" s="630"/>
      <c r="AI2102" s="632"/>
      <c r="AJ2102" s="629"/>
      <c r="AK2102" s="680"/>
      <c r="AL2102" s="682"/>
      <c r="AM2102" s="682"/>
      <c r="AN2102" s="682"/>
      <c r="AO2102" s="681"/>
    </row>
    <row r="2103" spans="2:41" ht="3.75" hidden="1" customHeight="1">
      <c r="B2103" s="135"/>
      <c r="I2103" s="136"/>
      <c r="J2103" s="135"/>
      <c r="M2103" s="136"/>
      <c r="N2103" s="629"/>
      <c r="O2103" s="630"/>
      <c r="P2103" s="630"/>
      <c r="Q2103" s="630"/>
      <c r="R2103" s="638"/>
      <c r="S2103" s="639"/>
      <c r="T2103" s="639"/>
      <c r="U2103" s="639"/>
      <c r="V2103" s="639"/>
      <c r="W2103" s="639"/>
      <c r="X2103" s="639"/>
      <c r="Y2103" s="639"/>
      <c r="Z2103" s="639"/>
      <c r="AA2103" s="640"/>
      <c r="AB2103" s="638"/>
      <c r="AC2103" s="639"/>
      <c r="AD2103" s="639"/>
      <c r="AE2103" s="639"/>
      <c r="AF2103" s="639"/>
      <c r="AG2103" s="639"/>
      <c r="AH2103" s="639"/>
      <c r="AI2103" s="640"/>
      <c r="AJ2103" s="638"/>
      <c r="AK2103" s="639"/>
      <c r="AL2103" s="639"/>
      <c r="AM2103" s="639"/>
      <c r="AN2103" s="639"/>
      <c r="AO2103" s="640"/>
    </row>
    <row r="2104" spans="2:41" ht="3.75" customHeight="1">
      <c r="B2104" s="135"/>
      <c r="I2104" s="136"/>
      <c r="J2104" s="135"/>
      <c r="M2104" s="136"/>
      <c r="N2104" s="130"/>
      <c r="O2104" s="131"/>
      <c r="P2104" s="131"/>
      <c r="Q2104" s="132"/>
      <c r="R2104" s="683" t="str" cm="1">
        <f t="array" ref="R2104">IF(新_変更_3!AL860&lt;&gt;"",AND(新_変更_3!J859:AB865=新_変更_3!AL859:BD865),"")</f>
        <v/>
      </c>
      <c r="S2104" s="684"/>
      <c r="T2104" s="684"/>
      <c r="U2104" s="684"/>
      <c r="V2104" s="684"/>
      <c r="W2104" s="684"/>
      <c r="X2104" s="684"/>
      <c r="Y2104" s="684"/>
      <c r="Z2104" s="684"/>
      <c r="AA2104" s="684"/>
      <c r="AB2104" s="684"/>
      <c r="AC2104" s="684"/>
      <c r="AD2104" s="684"/>
      <c r="AE2104" s="684"/>
      <c r="AF2104" s="684"/>
      <c r="AG2104" s="684"/>
      <c r="AH2104" s="684"/>
      <c r="AI2104" s="684"/>
      <c r="AJ2104" s="684"/>
      <c r="AK2104" s="684"/>
      <c r="AL2104" s="684"/>
      <c r="AM2104" s="684"/>
      <c r="AN2104" s="684"/>
      <c r="AO2104" s="685"/>
    </row>
    <row r="2105" spans="2:41" ht="13.35" customHeight="1">
      <c r="B2105" s="135"/>
      <c r="I2105" s="136"/>
      <c r="J2105" s="135"/>
      <c r="M2105" s="136"/>
      <c r="N2105" s="135" t="s">
        <v>32</v>
      </c>
      <c r="Q2105" s="136"/>
      <c r="R2105" s="686"/>
      <c r="S2105" s="687"/>
      <c r="T2105" s="687"/>
      <c r="U2105" s="687"/>
      <c r="V2105" s="687"/>
      <c r="W2105" s="687"/>
      <c r="X2105" s="687"/>
      <c r="Y2105" s="687"/>
      <c r="Z2105" s="687"/>
      <c r="AA2105" s="687"/>
      <c r="AB2105" s="687"/>
      <c r="AC2105" s="687"/>
      <c r="AD2105" s="687"/>
      <c r="AE2105" s="687"/>
      <c r="AF2105" s="687"/>
      <c r="AG2105" s="687"/>
      <c r="AH2105" s="687"/>
      <c r="AI2105" s="687"/>
      <c r="AJ2105" s="687"/>
      <c r="AK2105" s="687"/>
      <c r="AL2105" s="687"/>
      <c r="AM2105" s="687"/>
      <c r="AN2105" s="687"/>
      <c r="AO2105" s="688"/>
    </row>
    <row r="2106" spans="2:41" ht="3.75" customHeight="1">
      <c r="B2106" s="135"/>
      <c r="I2106" s="136"/>
      <c r="J2106" s="135"/>
      <c r="M2106" s="136"/>
      <c r="N2106" s="140"/>
      <c r="O2106" s="141"/>
      <c r="P2106" s="141"/>
      <c r="Q2106" s="142"/>
      <c r="R2106" s="689"/>
      <c r="S2106" s="690"/>
      <c r="T2106" s="690"/>
      <c r="U2106" s="690"/>
      <c r="V2106" s="690"/>
      <c r="W2106" s="690"/>
      <c r="X2106" s="690"/>
      <c r="Y2106" s="690"/>
      <c r="Z2106" s="690"/>
      <c r="AA2106" s="690"/>
      <c r="AB2106" s="690"/>
      <c r="AC2106" s="690"/>
      <c r="AD2106" s="690"/>
      <c r="AE2106" s="690"/>
      <c r="AF2106" s="690"/>
      <c r="AG2106" s="690"/>
      <c r="AH2106" s="690"/>
      <c r="AI2106" s="690"/>
      <c r="AJ2106" s="690"/>
      <c r="AK2106" s="690"/>
      <c r="AL2106" s="690"/>
      <c r="AM2106" s="690"/>
      <c r="AN2106" s="690"/>
      <c r="AO2106" s="691"/>
    </row>
    <row r="2107" spans="2:41" ht="3.75" customHeight="1">
      <c r="B2107" s="135"/>
      <c r="I2107" s="136"/>
      <c r="J2107" s="130"/>
      <c r="K2107" s="131"/>
      <c r="L2107" s="131"/>
      <c r="M2107" s="132"/>
      <c r="N2107" s="130"/>
      <c r="O2107" s="131"/>
      <c r="P2107" s="131"/>
      <c r="Q2107" s="132"/>
      <c r="R2107" s="130"/>
      <c r="S2107" s="131"/>
      <c r="T2107" s="131"/>
      <c r="U2107" s="131"/>
      <c r="V2107" s="131"/>
      <c r="W2107" s="131"/>
      <c r="X2107" s="131"/>
      <c r="Y2107" s="131"/>
      <c r="Z2107" s="131"/>
      <c r="AA2107" s="132"/>
      <c r="AB2107" s="130"/>
      <c r="AC2107" s="131"/>
      <c r="AD2107" s="131"/>
      <c r="AE2107" s="132"/>
      <c r="AF2107" s="131"/>
      <c r="AG2107" s="131"/>
      <c r="AH2107" s="131"/>
      <c r="AI2107" s="131"/>
      <c r="AJ2107" s="131"/>
      <c r="AK2107" s="131"/>
      <c r="AL2107" s="131"/>
      <c r="AM2107" s="131"/>
      <c r="AN2107" s="131"/>
      <c r="AO2107" s="132"/>
    </row>
    <row r="2108" spans="2:41" ht="13.35" customHeight="1">
      <c r="B2108" s="135"/>
      <c r="I2108" s="136"/>
      <c r="J2108" s="135" t="s">
        <v>4043</v>
      </c>
      <c r="M2108" s="136"/>
      <c r="N2108" s="135" t="s">
        <v>27</v>
      </c>
      <c r="Q2108" s="136"/>
      <c r="R2108" s="135"/>
      <c r="S2108" s="692"/>
      <c r="T2108" s="693"/>
      <c r="U2108" s="693"/>
      <c r="V2108" s="693"/>
      <c r="W2108" s="693"/>
      <c r="X2108" s="693"/>
      <c r="Y2108" s="693"/>
      <c r="Z2108" s="693"/>
      <c r="AA2108" s="694"/>
      <c r="AB2108" s="135" t="s">
        <v>28</v>
      </c>
      <c r="AE2108" s="136"/>
      <c r="AF2108" s="135"/>
      <c r="AG2108" s="695"/>
      <c r="AH2108" s="693"/>
      <c r="AI2108" s="693"/>
      <c r="AJ2108" s="693"/>
      <c r="AK2108" s="693"/>
      <c r="AL2108" s="693"/>
      <c r="AM2108" s="693"/>
      <c r="AN2108" s="693"/>
      <c r="AO2108" s="694"/>
    </row>
    <row r="2109" spans="2:41" ht="3.75" customHeight="1">
      <c r="B2109" s="135"/>
      <c r="I2109" s="136"/>
      <c r="J2109" s="135"/>
      <c r="M2109" s="136"/>
      <c r="N2109" s="140"/>
      <c r="O2109" s="141"/>
      <c r="P2109" s="141"/>
      <c r="Q2109" s="142"/>
      <c r="R2109" s="140"/>
      <c r="S2109" s="141"/>
      <c r="T2109" s="141"/>
      <c r="U2109" s="141"/>
      <c r="V2109" s="141"/>
      <c r="W2109" s="141"/>
      <c r="X2109" s="141"/>
      <c r="Y2109" s="141"/>
      <c r="Z2109" s="141"/>
      <c r="AA2109" s="142"/>
      <c r="AB2109" s="140"/>
      <c r="AC2109" s="141"/>
      <c r="AD2109" s="141"/>
      <c r="AE2109" s="142"/>
      <c r="AF2109" s="141"/>
      <c r="AG2109" s="141"/>
      <c r="AH2109" s="141"/>
      <c r="AI2109" s="141"/>
      <c r="AJ2109" s="141"/>
      <c r="AK2109" s="141"/>
      <c r="AL2109" s="141"/>
      <c r="AM2109" s="141"/>
      <c r="AN2109" s="141"/>
      <c r="AO2109" s="142"/>
    </row>
    <row r="2110" spans="2:41" ht="3.75" customHeight="1">
      <c r="B2110" s="135"/>
      <c r="I2110" s="136"/>
      <c r="J2110" s="135"/>
      <c r="M2110" s="136"/>
      <c r="N2110" s="130"/>
      <c r="O2110" s="131"/>
      <c r="P2110" s="131"/>
      <c r="Q2110" s="132"/>
      <c r="R2110" s="130"/>
      <c r="S2110" s="131"/>
      <c r="T2110" s="131"/>
      <c r="U2110" s="131"/>
      <c r="V2110" s="131"/>
      <c r="W2110" s="131"/>
      <c r="X2110" s="131"/>
      <c r="Y2110" s="131"/>
      <c r="Z2110" s="131"/>
      <c r="AA2110" s="132"/>
      <c r="AB2110" s="130"/>
      <c r="AC2110" s="131"/>
      <c r="AD2110" s="131"/>
      <c r="AE2110" s="132"/>
      <c r="AF2110" s="130"/>
      <c r="AG2110" s="131"/>
      <c r="AH2110" s="131"/>
      <c r="AI2110" s="131"/>
      <c r="AJ2110" s="131"/>
      <c r="AK2110" s="131"/>
      <c r="AL2110" s="131"/>
      <c r="AM2110" s="131"/>
      <c r="AN2110" s="131"/>
      <c r="AO2110" s="132"/>
    </row>
    <row r="2111" spans="2:41" ht="13.35" customHeight="1">
      <c r="B2111" s="135"/>
      <c r="I2111" s="136"/>
      <c r="J2111" s="135"/>
      <c r="M2111" s="136"/>
      <c r="N2111" s="135" t="s">
        <v>3990</v>
      </c>
      <c r="Q2111" s="136"/>
      <c r="R2111" s="135"/>
      <c r="S2111" s="696"/>
      <c r="T2111" s="694"/>
      <c r="V2111" s="146"/>
      <c r="W2111" s="124" t="s">
        <v>12</v>
      </c>
      <c r="X2111" s="146"/>
      <c r="Y2111" s="124" t="s">
        <v>11</v>
      </c>
      <c r="Z2111" s="146"/>
      <c r="AA2111" s="136" t="s">
        <v>364</v>
      </c>
      <c r="AB2111" s="135" t="s">
        <v>66</v>
      </c>
      <c r="AE2111" s="136"/>
      <c r="AF2111" s="135"/>
      <c r="AG2111" s="696"/>
      <c r="AH2111" s="694"/>
      <c r="AJ2111" s="146"/>
      <c r="AK2111" s="124" t="s">
        <v>12</v>
      </c>
      <c r="AL2111" s="146"/>
      <c r="AM2111" s="124" t="s">
        <v>11</v>
      </c>
      <c r="AN2111" s="146"/>
      <c r="AO2111" s="136" t="s">
        <v>364</v>
      </c>
    </row>
    <row r="2112" spans="2:41" ht="3.75" customHeight="1">
      <c r="B2112" s="135"/>
      <c r="I2112" s="136"/>
      <c r="J2112" s="135"/>
      <c r="M2112" s="136"/>
      <c r="N2112" s="140"/>
      <c r="O2112" s="141"/>
      <c r="P2112" s="141"/>
      <c r="Q2112" s="142"/>
      <c r="R2112" s="140"/>
      <c r="S2112" s="141"/>
      <c r="T2112" s="141"/>
      <c r="U2112" s="141"/>
      <c r="V2112" s="141"/>
      <c r="W2112" s="141"/>
      <c r="X2112" s="141"/>
      <c r="Y2112" s="141"/>
      <c r="Z2112" s="141"/>
      <c r="AA2112" s="142"/>
      <c r="AB2112" s="140"/>
      <c r="AC2112" s="141"/>
      <c r="AD2112" s="141"/>
      <c r="AE2112" s="142"/>
      <c r="AF2112" s="140"/>
      <c r="AG2112" s="141"/>
      <c r="AH2112" s="141"/>
      <c r="AI2112" s="141"/>
      <c r="AJ2112" s="141"/>
      <c r="AK2112" s="141"/>
      <c r="AL2112" s="141"/>
      <c r="AM2112" s="141"/>
      <c r="AN2112" s="141"/>
      <c r="AO2112" s="142"/>
    </row>
    <row r="2113" spans="2:41" ht="3.75" customHeight="1">
      <c r="B2113" s="135"/>
      <c r="I2113" s="136"/>
      <c r="J2113" s="135"/>
      <c r="M2113" s="136"/>
      <c r="N2113" s="130"/>
      <c r="O2113" s="131"/>
      <c r="P2113" s="131"/>
      <c r="Q2113" s="132"/>
      <c r="R2113" s="697">
        <f>新_変更_3!J879</f>
        <v>0</v>
      </c>
      <c r="S2113" s="684"/>
      <c r="T2113" s="684"/>
      <c r="U2113" s="684"/>
      <c r="V2113" s="684"/>
      <c r="W2113" s="684"/>
      <c r="X2113" s="684"/>
      <c r="Y2113" s="684"/>
      <c r="Z2113" s="684"/>
      <c r="AA2113" s="684"/>
      <c r="AB2113" s="684"/>
      <c r="AC2113" s="684"/>
      <c r="AD2113" s="684"/>
      <c r="AE2113" s="684"/>
      <c r="AF2113" s="684"/>
      <c r="AG2113" s="684"/>
      <c r="AH2113" s="684"/>
      <c r="AI2113" s="684"/>
      <c r="AJ2113" s="685"/>
      <c r="AK2113" s="131"/>
      <c r="AL2113" s="131"/>
      <c r="AM2113" s="131"/>
      <c r="AN2113" s="131"/>
      <c r="AO2113" s="132"/>
    </row>
    <row r="2114" spans="2:41" ht="13.35" customHeight="1">
      <c r="B2114" s="135"/>
      <c r="I2114" s="136"/>
      <c r="J2114" s="135"/>
      <c r="M2114" s="136"/>
      <c r="N2114" s="135" t="s">
        <v>8</v>
      </c>
      <c r="Q2114" s="136"/>
      <c r="R2114" s="686"/>
      <c r="S2114" s="687"/>
      <c r="T2114" s="687"/>
      <c r="U2114" s="687"/>
      <c r="V2114" s="687"/>
      <c r="W2114" s="687"/>
      <c r="X2114" s="687"/>
      <c r="Y2114" s="687"/>
      <c r="Z2114" s="687"/>
      <c r="AA2114" s="687"/>
      <c r="AB2114" s="687"/>
      <c r="AC2114" s="687"/>
      <c r="AD2114" s="687"/>
      <c r="AE2114" s="687"/>
      <c r="AF2114" s="687"/>
      <c r="AG2114" s="687"/>
      <c r="AH2114" s="687"/>
      <c r="AI2114" s="687"/>
      <c r="AJ2114" s="688"/>
      <c r="AL2114" s="147" t="s">
        <v>13</v>
      </c>
      <c r="AM2114" s="124" t="s">
        <v>29</v>
      </c>
      <c r="AO2114" s="136"/>
    </row>
    <row r="2115" spans="2:41" ht="3.75" customHeight="1">
      <c r="B2115" s="135"/>
      <c r="I2115" s="136"/>
      <c r="J2115" s="135"/>
      <c r="M2115" s="136"/>
      <c r="N2115" s="140"/>
      <c r="O2115" s="141"/>
      <c r="P2115" s="141"/>
      <c r="Q2115" s="142"/>
      <c r="R2115" s="689"/>
      <c r="S2115" s="690"/>
      <c r="T2115" s="690"/>
      <c r="U2115" s="690"/>
      <c r="V2115" s="690"/>
      <c r="W2115" s="690"/>
      <c r="X2115" s="690"/>
      <c r="Y2115" s="690"/>
      <c r="Z2115" s="690"/>
      <c r="AA2115" s="690"/>
      <c r="AB2115" s="690"/>
      <c r="AC2115" s="690"/>
      <c r="AD2115" s="690"/>
      <c r="AE2115" s="690"/>
      <c r="AF2115" s="690"/>
      <c r="AG2115" s="690"/>
      <c r="AH2115" s="690"/>
      <c r="AI2115" s="690"/>
      <c r="AJ2115" s="691"/>
      <c r="AK2115" s="141"/>
      <c r="AL2115" s="141"/>
      <c r="AM2115" s="141"/>
      <c r="AN2115" s="141"/>
      <c r="AO2115" s="142"/>
    </row>
    <row r="2116" spans="2:41" ht="3.75" hidden="1" customHeight="1">
      <c r="B2116" s="135"/>
      <c r="I2116" s="136"/>
      <c r="J2116" s="135"/>
      <c r="M2116" s="136"/>
      <c r="N2116" s="644"/>
      <c r="O2116" s="645"/>
      <c r="P2116" s="645"/>
      <c r="Q2116" s="646"/>
      <c r="R2116" s="679"/>
      <c r="S2116" s="671"/>
      <c r="T2116" s="671"/>
      <c r="U2116" s="671"/>
      <c r="V2116" s="671"/>
      <c r="W2116" s="671"/>
      <c r="X2116" s="671"/>
      <c r="Y2116" s="671"/>
      <c r="Z2116" s="671"/>
      <c r="AA2116" s="671"/>
      <c r="AB2116" s="671"/>
      <c r="AC2116" s="671"/>
      <c r="AD2116" s="671"/>
      <c r="AE2116" s="671"/>
      <c r="AF2116" s="671"/>
      <c r="AG2116" s="671"/>
      <c r="AH2116" s="671"/>
      <c r="AI2116" s="671"/>
      <c r="AJ2116" s="671"/>
      <c r="AK2116" s="671"/>
      <c r="AL2116" s="671"/>
      <c r="AM2116" s="671"/>
      <c r="AN2116" s="671"/>
      <c r="AO2116" s="672"/>
    </row>
    <row r="2117" spans="2:41" ht="13.35" hidden="1" customHeight="1">
      <c r="B2117" s="135"/>
      <c r="I2117" s="136"/>
      <c r="J2117" s="135"/>
      <c r="M2117" s="136"/>
      <c r="N2117" s="629" t="s">
        <v>61</v>
      </c>
      <c r="O2117" s="630"/>
      <c r="P2117" s="630"/>
      <c r="Q2117" s="632"/>
      <c r="R2117" s="673"/>
      <c r="S2117" s="674"/>
      <c r="T2117" s="674"/>
      <c r="U2117" s="674"/>
      <c r="V2117" s="674"/>
      <c r="W2117" s="674"/>
      <c r="X2117" s="674"/>
      <c r="Y2117" s="674"/>
      <c r="Z2117" s="674"/>
      <c r="AA2117" s="674"/>
      <c r="AB2117" s="674"/>
      <c r="AC2117" s="674"/>
      <c r="AD2117" s="674"/>
      <c r="AE2117" s="674"/>
      <c r="AF2117" s="674"/>
      <c r="AG2117" s="674"/>
      <c r="AH2117" s="674"/>
      <c r="AI2117" s="674"/>
      <c r="AJ2117" s="674"/>
      <c r="AK2117" s="674"/>
      <c r="AL2117" s="674"/>
      <c r="AM2117" s="674"/>
      <c r="AN2117" s="674"/>
      <c r="AO2117" s="675"/>
    </row>
    <row r="2118" spans="2:41" ht="3.75" hidden="1" customHeight="1">
      <c r="B2118" s="135"/>
      <c r="I2118" s="136"/>
      <c r="J2118" s="135"/>
      <c r="M2118" s="136"/>
      <c r="N2118" s="629"/>
      <c r="O2118" s="630"/>
      <c r="P2118" s="630"/>
      <c r="Q2118" s="632"/>
      <c r="R2118" s="676"/>
      <c r="S2118" s="677"/>
      <c r="T2118" s="677"/>
      <c r="U2118" s="677"/>
      <c r="V2118" s="677"/>
      <c r="W2118" s="677"/>
      <c r="X2118" s="677"/>
      <c r="Y2118" s="677"/>
      <c r="Z2118" s="677"/>
      <c r="AA2118" s="677"/>
      <c r="AB2118" s="677"/>
      <c r="AC2118" s="677"/>
      <c r="AD2118" s="677"/>
      <c r="AE2118" s="677"/>
      <c r="AF2118" s="677"/>
      <c r="AG2118" s="677"/>
      <c r="AH2118" s="677"/>
      <c r="AI2118" s="677"/>
      <c r="AJ2118" s="677"/>
      <c r="AK2118" s="677"/>
      <c r="AL2118" s="677"/>
      <c r="AM2118" s="677"/>
      <c r="AN2118" s="677"/>
      <c r="AO2118" s="678"/>
    </row>
    <row r="2119" spans="2:41" ht="3.75" hidden="1" customHeight="1">
      <c r="B2119" s="135"/>
      <c r="I2119" s="136"/>
      <c r="J2119" s="135"/>
      <c r="N2119" s="644"/>
      <c r="O2119" s="645"/>
      <c r="P2119" s="645"/>
      <c r="Q2119" s="646"/>
      <c r="R2119" s="630"/>
      <c r="S2119" s="630"/>
      <c r="T2119" s="630"/>
      <c r="U2119" s="698"/>
      <c r="V2119" s="699"/>
      <c r="W2119" s="699"/>
      <c r="X2119" s="700"/>
      <c r="Y2119" s="645"/>
      <c r="Z2119" s="707"/>
      <c r="AA2119" s="699"/>
      <c r="AB2119" s="699"/>
      <c r="AC2119" s="708"/>
      <c r="AD2119" s="630"/>
      <c r="AE2119" s="630"/>
      <c r="AF2119" s="630"/>
      <c r="AG2119" s="679"/>
      <c r="AH2119" s="671"/>
      <c r="AI2119" s="671"/>
      <c r="AJ2119" s="671"/>
      <c r="AK2119" s="671"/>
      <c r="AL2119" s="671"/>
      <c r="AM2119" s="671"/>
      <c r="AN2119" s="671"/>
      <c r="AO2119" s="672"/>
    </row>
    <row r="2120" spans="2:41" ht="13.35" hidden="1" customHeight="1">
      <c r="B2120" s="135"/>
      <c r="I2120" s="136"/>
      <c r="J2120" s="135"/>
      <c r="N2120" s="629"/>
      <c r="O2120" s="630"/>
      <c r="P2120" s="630"/>
      <c r="Q2120" s="632"/>
      <c r="R2120" s="630" t="s">
        <v>15</v>
      </c>
      <c r="S2120" s="630"/>
      <c r="T2120" s="630"/>
      <c r="U2120" s="701"/>
      <c r="V2120" s="702"/>
      <c r="W2120" s="702"/>
      <c r="X2120" s="703"/>
      <c r="Y2120" s="662" t="s">
        <v>359</v>
      </c>
      <c r="Z2120" s="709"/>
      <c r="AA2120" s="702"/>
      <c r="AB2120" s="702"/>
      <c r="AC2120" s="710"/>
      <c r="AD2120" s="630" t="s">
        <v>56</v>
      </c>
      <c r="AE2120" s="630"/>
      <c r="AF2120" s="630"/>
      <c r="AG2120" s="673"/>
      <c r="AH2120" s="674"/>
      <c r="AI2120" s="674"/>
      <c r="AJ2120" s="674"/>
      <c r="AK2120" s="674"/>
      <c r="AL2120" s="674"/>
      <c r="AM2120" s="674"/>
      <c r="AN2120" s="674"/>
      <c r="AO2120" s="675"/>
    </row>
    <row r="2121" spans="2:41" ht="3.75" hidden="1" customHeight="1">
      <c r="B2121" s="135"/>
      <c r="I2121" s="136"/>
      <c r="J2121" s="135"/>
      <c r="N2121" s="629"/>
      <c r="O2121" s="630"/>
      <c r="P2121" s="630"/>
      <c r="Q2121" s="632"/>
      <c r="R2121" s="639"/>
      <c r="S2121" s="639"/>
      <c r="T2121" s="639"/>
      <c r="U2121" s="704"/>
      <c r="V2121" s="705"/>
      <c r="W2121" s="705"/>
      <c r="X2121" s="706"/>
      <c r="Y2121" s="639"/>
      <c r="Z2121" s="711"/>
      <c r="AA2121" s="705"/>
      <c r="AB2121" s="705"/>
      <c r="AC2121" s="712"/>
      <c r="AD2121" s="639"/>
      <c r="AE2121" s="639"/>
      <c r="AF2121" s="639"/>
      <c r="AG2121" s="676"/>
      <c r="AH2121" s="677"/>
      <c r="AI2121" s="677"/>
      <c r="AJ2121" s="677"/>
      <c r="AK2121" s="677"/>
      <c r="AL2121" s="677"/>
      <c r="AM2121" s="677"/>
      <c r="AN2121" s="677"/>
      <c r="AO2121" s="678"/>
    </row>
    <row r="2122" spans="2:41" ht="3.75" hidden="1" customHeight="1">
      <c r="B2122" s="135"/>
      <c r="I2122" s="136"/>
      <c r="J2122" s="135"/>
      <c r="N2122" s="629"/>
      <c r="O2122" s="630"/>
      <c r="P2122" s="630"/>
      <c r="Q2122" s="632"/>
      <c r="R2122" s="645"/>
      <c r="S2122" s="645"/>
      <c r="T2122" s="646"/>
      <c r="U2122" s="679"/>
      <c r="V2122" s="671"/>
      <c r="W2122" s="671"/>
      <c r="X2122" s="671"/>
      <c r="Y2122" s="671"/>
      <c r="Z2122" s="671"/>
      <c r="AA2122" s="671"/>
      <c r="AB2122" s="671"/>
      <c r="AC2122" s="672"/>
      <c r="AD2122" s="644"/>
      <c r="AE2122" s="645"/>
      <c r="AF2122" s="646"/>
      <c r="AG2122" s="679"/>
      <c r="AH2122" s="671"/>
      <c r="AI2122" s="671"/>
      <c r="AJ2122" s="671"/>
      <c r="AK2122" s="671"/>
      <c r="AL2122" s="671"/>
      <c r="AM2122" s="671"/>
      <c r="AN2122" s="671"/>
      <c r="AO2122" s="672"/>
    </row>
    <row r="2123" spans="2:41" ht="13.35" hidden="1" customHeight="1">
      <c r="B2123" s="135"/>
      <c r="I2123" s="136"/>
      <c r="N2123" s="629" t="s">
        <v>23</v>
      </c>
      <c r="O2123" s="630"/>
      <c r="P2123" s="630"/>
      <c r="Q2123" s="632"/>
      <c r="R2123" s="630" t="s">
        <v>17</v>
      </c>
      <c r="S2123" s="630"/>
      <c r="T2123" s="632"/>
      <c r="U2123" s="673"/>
      <c r="V2123" s="674"/>
      <c r="W2123" s="674"/>
      <c r="X2123" s="674"/>
      <c r="Y2123" s="674"/>
      <c r="Z2123" s="674"/>
      <c r="AA2123" s="674"/>
      <c r="AB2123" s="674"/>
      <c r="AC2123" s="675"/>
      <c r="AD2123" s="629" t="s">
        <v>18</v>
      </c>
      <c r="AE2123" s="630"/>
      <c r="AF2123" s="632"/>
      <c r="AG2123" s="673"/>
      <c r="AH2123" s="674"/>
      <c r="AI2123" s="674"/>
      <c r="AJ2123" s="674"/>
      <c r="AK2123" s="674"/>
      <c r="AL2123" s="674"/>
      <c r="AM2123" s="674"/>
      <c r="AN2123" s="674"/>
      <c r="AO2123" s="675"/>
    </row>
    <row r="2124" spans="2:41" ht="3.75" hidden="1" customHeight="1">
      <c r="B2124" s="135"/>
      <c r="I2124" s="136"/>
      <c r="J2124" s="135"/>
      <c r="N2124" s="629"/>
      <c r="O2124" s="630"/>
      <c r="P2124" s="630"/>
      <c r="Q2124" s="632"/>
      <c r="R2124" s="639"/>
      <c r="S2124" s="639"/>
      <c r="T2124" s="640"/>
      <c r="U2124" s="676"/>
      <c r="V2124" s="677"/>
      <c r="W2124" s="677"/>
      <c r="X2124" s="677"/>
      <c r="Y2124" s="677"/>
      <c r="Z2124" s="677"/>
      <c r="AA2124" s="677"/>
      <c r="AB2124" s="677"/>
      <c r="AC2124" s="678"/>
      <c r="AD2124" s="638"/>
      <c r="AE2124" s="639"/>
      <c r="AF2124" s="640"/>
      <c r="AG2124" s="676"/>
      <c r="AH2124" s="677"/>
      <c r="AI2124" s="677"/>
      <c r="AJ2124" s="677"/>
      <c r="AK2124" s="677"/>
      <c r="AL2124" s="677"/>
      <c r="AM2124" s="677"/>
      <c r="AN2124" s="677"/>
      <c r="AO2124" s="678"/>
    </row>
    <row r="2125" spans="2:41" ht="3.75" hidden="1" customHeight="1">
      <c r="B2125" s="135"/>
      <c r="I2125" s="136"/>
      <c r="J2125" s="135"/>
      <c r="N2125" s="629"/>
      <c r="O2125" s="630"/>
      <c r="P2125" s="630"/>
      <c r="Q2125" s="632"/>
      <c r="R2125" s="645"/>
      <c r="S2125" s="645"/>
      <c r="T2125" s="646"/>
      <c r="U2125" s="679"/>
      <c r="V2125" s="671"/>
      <c r="W2125" s="671"/>
      <c r="X2125" s="671"/>
      <c r="Y2125" s="671"/>
      <c r="Z2125" s="671"/>
      <c r="AA2125" s="671"/>
      <c r="AB2125" s="671"/>
      <c r="AC2125" s="672"/>
      <c r="AD2125" s="644"/>
      <c r="AE2125" s="645"/>
      <c r="AF2125" s="646"/>
      <c r="AG2125" s="679"/>
      <c r="AH2125" s="671"/>
      <c r="AI2125" s="671"/>
      <c r="AJ2125" s="671"/>
      <c r="AK2125" s="671"/>
      <c r="AL2125" s="671"/>
      <c r="AM2125" s="671"/>
      <c r="AN2125" s="671"/>
      <c r="AO2125" s="672"/>
    </row>
    <row r="2126" spans="2:41" ht="13.35" hidden="1" customHeight="1">
      <c r="B2126" s="135"/>
      <c r="I2126" s="136"/>
      <c r="J2126" s="135"/>
      <c r="N2126" s="629"/>
      <c r="O2126" s="630"/>
      <c r="P2126" s="630"/>
      <c r="Q2126" s="632"/>
      <c r="R2126" s="630" t="s">
        <v>19</v>
      </c>
      <c r="S2126" s="630"/>
      <c r="T2126" s="632"/>
      <c r="U2126" s="673"/>
      <c r="V2126" s="674"/>
      <c r="W2126" s="674"/>
      <c r="X2126" s="674"/>
      <c r="Y2126" s="674"/>
      <c r="Z2126" s="674"/>
      <c r="AA2126" s="674"/>
      <c r="AB2126" s="674"/>
      <c r="AC2126" s="675"/>
      <c r="AD2126" s="629" t="s">
        <v>20</v>
      </c>
      <c r="AE2126" s="630"/>
      <c r="AF2126" s="632"/>
      <c r="AG2126" s="673"/>
      <c r="AH2126" s="674"/>
      <c r="AI2126" s="674"/>
      <c r="AJ2126" s="674"/>
      <c r="AK2126" s="674"/>
      <c r="AL2126" s="674"/>
      <c r="AM2126" s="674"/>
      <c r="AN2126" s="674"/>
      <c r="AO2126" s="675"/>
    </row>
    <row r="2127" spans="2:41" ht="3.75" hidden="1" customHeight="1">
      <c r="B2127" s="135"/>
      <c r="I2127" s="136"/>
      <c r="J2127" s="135"/>
      <c r="N2127" s="638"/>
      <c r="O2127" s="639"/>
      <c r="P2127" s="639"/>
      <c r="Q2127" s="640"/>
      <c r="R2127" s="639"/>
      <c r="S2127" s="639"/>
      <c r="T2127" s="640"/>
      <c r="U2127" s="676"/>
      <c r="V2127" s="677"/>
      <c r="W2127" s="677"/>
      <c r="X2127" s="677"/>
      <c r="Y2127" s="677"/>
      <c r="Z2127" s="677"/>
      <c r="AA2127" s="677"/>
      <c r="AB2127" s="677"/>
      <c r="AC2127" s="678"/>
      <c r="AD2127" s="638"/>
      <c r="AE2127" s="639"/>
      <c r="AF2127" s="640"/>
      <c r="AG2127" s="676"/>
      <c r="AH2127" s="677"/>
      <c r="AI2127" s="677"/>
      <c r="AJ2127" s="677"/>
      <c r="AK2127" s="677"/>
      <c r="AL2127" s="677"/>
      <c r="AM2127" s="677"/>
      <c r="AN2127" s="677"/>
      <c r="AO2127" s="678"/>
    </row>
    <row r="2128" spans="2:41" ht="3.75" hidden="1" customHeight="1">
      <c r="B2128" s="135"/>
      <c r="I2128" s="136"/>
      <c r="J2128" s="135"/>
      <c r="M2128" s="136"/>
      <c r="N2128" s="629"/>
      <c r="O2128" s="630"/>
      <c r="P2128" s="630"/>
      <c r="Q2128" s="632"/>
      <c r="R2128" s="644"/>
      <c r="S2128" s="645"/>
      <c r="T2128" s="645"/>
      <c r="U2128" s="645"/>
      <c r="V2128" s="645"/>
      <c r="W2128" s="645"/>
      <c r="X2128" s="645"/>
      <c r="Y2128" s="645"/>
      <c r="Z2128" s="645"/>
      <c r="AA2128" s="645"/>
      <c r="AB2128" s="645"/>
      <c r="AC2128" s="645"/>
      <c r="AD2128" s="645"/>
      <c r="AE2128" s="645"/>
      <c r="AF2128" s="645"/>
      <c r="AG2128" s="645"/>
      <c r="AH2128" s="645"/>
      <c r="AI2128" s="645"/>
      <c r="AJ2128" s="645"/>
      <c r="AK2128" s="645"/>
      <c r="AL2128" s="645"/>
      <c r="AM2128" s="645"/>
      <c r="AN2128" s="645"/>
      <c r="AO2128" s="646"/>
    </row>
    <row r="2129" spans="2:41" ht="13.35" hidden="1" customHeight="1">
      <c r="B2129" s="135"/>
      <c r="I2129" s="136"/>
      <c r="J2129" s="135"/>
      <c r="M2129" s="136"/>
      <c r="N2129" s="629" t="s">
        <v>111</v>
      </c>
      <c r="O2129" s="630"/>
      <c r="P2129" s="630"/>
      <c r="Q2129" s="632"/>
      <c r="R2129" s="629"/>
      <c r="S2129" s="680"/>
      <c r="T2129" s="681"/>
      <c r="U2129" s="630"/>
      <c r="V2129" s="647"/>
      <c r="W2129" s="630" t="s">
        <v>12</v>
      </c>
      <c r="X2129" s="647"/>
      <c r="Y2129" s="630" t="s">
        <v>11</v>
      </c>
      <c r="Z2129" s="647"/>
      <c r="AA2129" s="630" t="s">
        <v>364</v>
      </c>
      <c r="AB2129" s="630"/>
      <c r="AC2129" s="630"/>
      <c r="AD2129" s="630"/>
      <c r="AE2129" s="630"/>
      <c r="AF2129" s="630"/>
      <c r="AG2129" s="630"/>
      <c r="AH2129" s="630"/>
      <c r="AI2129" s="630"/>
      <c r="AJ2129" s="630"/>
      <c r="AK2129" s="630"/>
      <c r="AL2129" s="630"/>
      <c r="AM2129" s="630"/>
      <c r="AN2129" s="630"/>
      <c r="AO2129" s="632"/>
    </row>
    <row r="2130" spans="2:41" ht="3.75" hidden="1" customHeight="1">
      <c r="B2130" s="135"/>
      <c r="I2130" s="136"/>
      <c r="J2130" s="135"/>
      <c r="M2130" s="136"/>
      <c r="N2130" s="629"/>
      <c r="O2130" s="630"/>
      <c r="P2130" s="630"/>
      <c r="Q2130" s="632"/>
      <c r="R2130" s="629"/>
      <c r="S2130" s="630"/>
      <c r="T2130" s="630"/>
      <c r="U2130" s="630"/>
      <c r="V2130" s="630"/>
      <c r="W2130" s="630"/>
      <c r="X2130" s="630"/>
      <c r="Y2130" s="630"/>
      <c r="Z2130" s="630"/>
      <c r="AA2130" s="630"/>
      <c r="AB2130" s="630"/>
      <c r="AC2130" s="630"/>
      <c r="AD2130" s="630"/>
      <c r="AE2130" s="630"/>
      <c r="AF2130" s="630"/>
      <c r="AG2130" s="630"/>
      <c r="AH2130" s="630"/>
      <c r="AI2130" s="630"/>
      <c r="AJ2130" s="630"/>
      <c r="AK2130" s="630"/>
      <c r="AL2130" s="630"/>
      <c r="AM2130" s="630"/>
      <c r="AN2130" s="630"/>
      <c r="AO2130" s="632"/>
    </row>
    <row r="2131" spans="2:41" ht="3.75" hidden="1" customHeight="1">
      <c r="B2131" s="135"/>
      <c r="I2131" s="136"/>
      <c r="J2131" s="135"/>
      <c r="M2131" s="136"/>
      <c r="N2131" s="644"/>
      <c r="O2131" s="645"/>
      <c r="P2131" s="645"/>
      <c r="Q2131" s="645"/>
      <c r="R2131" s="713"/>
      <c r="S2131" s="716"/>
      <c r="T2131" s="645"/>
      <c r="U2131" s="698"/>
      <c r="V2131" s="644"/>
      <c r="W2131" s="645"/>
      <c r="X2131" s="645"/>
      <c r="Y2131" s="645"/>
      <c r="Z2131" s="645"/>
      <c r="AA2131" s="645"/>
      <c r="AB2131" s="645"/>
      <c r="AC2131" s="645"/>
      <c r="AD2131" s="645"/>
      <c r="AE2131" s="645"/>
      <c r="AF2131" s="645"/>
      <c r="AG2131" s="645"/>
      <c r="AH2131" s="649"/>
      <c r="AI2131" s="649"/>
      <c r="AJ2131" s="645"/>
      <c r="AK2131" s="651"/>
      <c r="AL2131" s="645"/>
      <c r="AM2131" s="645"/>
      <c r="AN2131" s="645"/>
      <c r="AO2131" s="646"/>
    </row>
    <row r="2132" spans="2:41" ht="13.35" hidden="1" customHeight="1">
      <c r="B2132" s="135"/>
      <c r="I2132" s="136"/>
      <c r="J2132" s="135"/>
      <c r="M2132" s="136"/>
      <c r="N2132" s="629" t="s">
        <v>30</v>
      </c>
      <c r="O2132" s="630"/>
      <c r="P2132" s="630"/>
      <c r="Q2132" s="630"/>
      <c r="R2132" s="714"/>
      <c r="S2132" s="717"/>
      <c r="T2132" s="630" t="s">
        <v>388</v>
      </c>
      <c r="U2132" s="701"/>
      <c r="V2132" s="629" t="s">
        <v>112</v>
      </c>
      <c r="W2132" s="630"/>
      <c r="X2132" s="630"/>
      <c r="Y2132" s="630"/>
      <c r="Z2132" s="630"/>
      <c r="AA2132" s="630"/>
      <c r="AB2132" s="630"/>
      <c r="AC2132" s="630"/>
      <c r="AD2132" s="630"/>
      <c r="AE2132" s="630"/>
      <c r="AF2132" s="630"/>
      <c r="AG2132" s="630"/>
      <c r="AH2132" s="636"/>
      <c r="AI2132" s="636"/>
      <c r="AJ2132" s="630"/>
      <c r="AK2132" s="654"/>
      <c r="AL2132" s="630"/>
      <c r="AM2132" s="630"/>
      <c r="AN2132" s="630"/>
      <c r="AO2132" s="632"/>
    </row>
    <row r="2133" spans="2:41" ht="3.75" hidden="1" customHeight="1">
      <c r="B2133" s="135"/>
      <c r="I2133" s="136"/>
      <c r="J2133" s="135"/>
      <c r="M2133" s="136"/>
      <c r="N2133" s="629"/>
      <c r="O2133" s="630"/>
      <c r="P2133" s="630"/>
      <c r="Q2133" s="630"/>
      <c r="R2133" s="715"/>
      <c r="S2133" s="718"/>
      <c r="T2133" s="639"/>
      <c r="U2133" s="704"/>
      <c r="V2133" s="638"/>
      <c r="W2133" s="639"/>
      <c r="X2133" s="639"/>
      <c r="Y2133" s="639"/>
      <c r="Z2133" s="639"/>
      <c r="AA2133" s="639"/>
      <c r="AB2133" s="639"/>
      <c r="AC2133" s="639"/>
      <c r="AD2133" s="639"/>
      <c r="AE2133" s="639"/>
      <c r="AF2133" s="639"/>
      <c r="AG2133" s="639"/>
      <c r="AH2133" s="642"/>
      <c r="AI2133" s="642"/>
      <c r="AJ2133" s="639"/>
      <c r="AK2133" s="657"/>
      <c r="AL2133" s="639"/>
      <c r="AM2133" s="639"/>
      <c r="AN2133" s="639"/>
      <c r="AO2133" s="640"/>
    </row>
    <row r="2134" spans="2:41" ht="3.75" hidden="1" customHeight="1">
      <c r="B2134" s="135"/>
      <c r="I2134" s="136"/>
      <c r="J2134" s="135"/>
      <c r="M2134" s="136"/>
      <c r="N2134" s="644"/>
      <c r="O2134" s="645"/>
      <c r="P2134" s="645"/>
      <c r="Q2134" s="646"/>
      <c r="R2134" s="670"/>
      <c r="S2134" s="671"/>
      <c r="T2134" s="671"/>
      <c r="U2134" s="672"/>
      <c r="V2134" s="673"/>
      <c r="W2134" s="675"/>
      <c r="X2134" s="679"/>
      <c r="Y2134" s="671"/>
      <c r="Z2134" s="671"/>
      <c r="AA2134" s="672"/>
      <c r="AB2134" s="630"/>
      <c r="AC2134" s="630"/>
      <c r="AD2134" s="630"/>
      <c r="AE2134" s="630"/>
      <c r="AF2134" s="630"/>
      <c r="AG2134" s="630"/>
      <c r="AH2134" s="630"/>
      <c r="AI2134" s="645"/>
      <c r="AJ2134" s="630"/>
      <c r="AK2134" s="630"/>
      <c r="AL2134" s="630"/>
      <c r="AM2134" s="630"/>
      <c r="AN2134" s="630"/>
      <c r="AO2134" s="632"/>
    </row>
    <row r="2135" spans="2:41" ht="13.35" hidden="1" customHeight="1">
      <c r="B2135" s="135"/>
      <c r="I2135" s="136"/>
      <c r="J2135" s="135"/>
      <c r="M2135" s="136"/>
      <c r="N2135" s="629" t="s">
        <v>114</v>
      </c>
      <c r="O2135" s="630"/>
      <c r="P2135" s="630"/>
      <c r="Q2135" s="632"/>
      <c r="R2135" s="673"/>
      <c r="S2135" s="674"/>
      <c r="T2135" s="674"/>
      <c r="U2135" s="675"/>
      <c r="V2135" s="673"/>
      <c r="W2135" s="675"/>
      <c r="X2135" s="673"/>
      <c r="Y2135" s="674"/>
      <c r="Z2135" s="674"/>
      <c r="AA2135" s="675"/>
      <c r="AB2135" s="668" t="s">
        <v>171</v>
      </c>
      <c r="AC2135" s="630"/>
      <c r="AD2135" s="630"/>
      <c r="AE2135" s="630"/>
      <c r="AF2135" s="630"/>
      <c r="AG2135" s="630"/>
      <c r="AH2135" s="630"/>
      <c r="AI2135" s="630"/>
      <c r="AJ2135" s="630"/>
      <c r="AK2135" s="630"/>
      <c r="AL2135" s="630"/>
      <c r="AM2135" s="630"/>
      <c r="AN2135" s="630"/>
      <c r="AO2135" s="632"/>
    </row>
    <row r="2136" spans="2:41" ht="3.75" hidden="1" customHeight="1">
      <c r="B2136" s="135"/>
      <c r="I2136" s="136"/>
      <c r="J2136" s="135"/>
      <c r="M2136" s="136"/>
      <c r="N2136" s="629"/>
      <c r="O2136" s="630"/>
      <c r="P2136" s="630"/>
      <c r="Q2136" s="632"/>
      <c r="R2136" s="676"/>
      <c r="S2136" s="677"/>
      <c r="T2136" s="677"/>
      <c r="U2136" s="678"/>
      <c r="V2136" s="676"/>
      <c r="W2136" s="678"/>
      <c r="X2136" s="676"/>
      <c r="Y2136" s="677"/>
      <c r="Z2136" s="677"/>
      <c r="AA2136" s="678"/>
      <c r="AB2136" s="639"/>
      <c r="AC2136" s="639"/>
      <c r="AD2136" s="639"/>
      <c r="AE2136" s="639"/>
      <c r="AF2136" s="639"/>
      <c r="AG2136" s="639"/>
      <c r="AH2136" s="639"/>
      <c r="AI2136" s="639"/>
      <c r="AJ2136" s="639"/>
      <c r="AK2136" s="639"/>
      <c r="AL2136" s="639"/>
      <c r="AM2136" s="639"/>
      <c r="AN2136" s="639"/>
      <c r="AO2136" s="640"/>
    </row>
    <row r="2137" spans="2:41" ht="3.75" hidden="1" customHeight="1">
      <c r="B2137" s="135"/>
      <c r="I2137" s="136"/>
      <c r="J2137" s="135"/>
      <c r="M2137" s="136"/>
      <c r="N2137" s="644"/>
      <c r="O2137" s="645"/>
      <c r="P2137" s="645"/>
      <c r="Q2137" s="645"/>
      <c r="R2137" s="644"/>
      <c r="S2137" s="645"/>
      <c r="T2137" s="645"/>
      <c r="U2137" s="645"/>
      <c r="V2137" s="645"/>
      <c r="W2137" s="645"/>
      <c r="X2137" s="645"/>
      <c r="Y2137" s="645"/>
      <c r="Z2137" s="645"/>
      <c r="AA2137" s="646"/>
      <c r="AB2137" s="644"/>
      <c r="AC2137" s="630"/>
      <c r="AD2137" s="630"/>
      <c r="AE2137" s="630"/>
      <c r="AF2137" s="630"/>
      <c r="AG2137" s="630"/>
      <c r="AH2137" s="630"/>
      <c r="AI2137" s="632"/>
      <c r="AJ2137" s="644"/>
      <c r="AK2137" s="645"/>
      <c r="AL2137" s="645"/>
      <c r="AM2137" s="645"/>
      <c r="AN2137" s="645"/>
      <c r="AO2137" s="646"/>
    </row>
    <row r="2138" spans="2:41" ht="13.35" hidden="1" customHeight="1">
      <c r="B2138" s="135"/>
      <c r="I2138" s="136"/>
      <c r="J2138" s="135"/>
      <c r="M2138" s="136"/>
      <c r="N2138" s="629" t="s">
        <v>115</v>
      </c>
      <c r="O2138" s="630"/>
      <c r="P2138" s="630"/>
      <c r="Q2138" s="630"/>
      <c r="R2138" s="629"/>
      <c r="S2138" s="680"/>
      <c r="T2138" s="681"/>
      <c r="U2138" s="630"/>
      <c r="V2138" s="647"/>
      <c r="W2138" s="630" t="s">
        <v>12</v>
      </c>
      <c r="X2138" s="647"/>
      <c r="Y2138" s="630" t="s">
        <v>11</v>
      </c>
      <c r="Z2138" s="647"/>
      <c r="AA2138" s="630" t="s">
        <v>364</v>
      </c>
      <c r="AB2138" s="629" t="s">
        <v>170</v>
      </c>
      <c r="AC2138" s="630"/>
      <c r="AD2138" s="630"/>
      <c r="AE2138" s="630"/>
      <c r="AF2138" s="630"/>
      <c r="AG2138" s="630"/>
      <c r="AH2138" s="630"/>
      <c r="AI2138" s="632"/>
      <c r="AJ2138" s="629"/>
      <c r="AK2138" s="680"/>
      <c r="AL2138" s="682"/>
      <c r="AM2138" s="682"/>
      <c r="AN2138" s="682"/>
      <c r="AO2138" s="681"/>
    </row>
    <row r="2139" spans="2:41" ht="3.75" hidden="1" customHeight="1">
      <c r="B2139" s="135"/>
      <c r="I2139" s="136"/>
      <c r="J2139" s="135"/>
      <c r="M2139" s="136"/>
      <c r="N2139" s="629"/>
      <c r="O2139" s="630"/>
      <c r="P2139" s="630"/>
      <c r="Q2139" s="630"/>
      <c r="R2139" s="638"/>
      <c r="S2139" s="639"/>
      <c r="T2139" s="639"/>
      <c r="U2139" s="639"/>
      <c r="V2139" s="639"/>
      <c r="W2139" s="639"/>
      <c r="X2139" s="639"/>
      <c r="Y2139" s="639"/>
      <c r="Z2139" s="639"/>
      <c r="AA2139" s="640"/>
      <c r="AB2139" s="638"/>
      <c r="AC2139" s="639"/>
      <c r="AD2139" s="639"/>
      <c r="AE2139" s="639"/>
      <c r="AF2139" s="639"/>
      <c r="AG2139" s="639"/>
      <c r="AH2139" s="639"/>
      <c r="AI2139" s="640"/>
      <c r="AJ2139" s="638"/>
      <c r="AK2139" s="639"/>
      <c r="AL2139" s="639"/>
      <c r="AM2139" s="639"/>
      <c r="AN2139" s="639"/>
      <c r="AO2139" s="640"/>
    </row>
    <row r="2140" spans="2:41" ht="3.75" customHeight="1">
      <c r="B2140" s="135"/>
      <c r="I2140" s="136"/>
      <c r="J2140" s="135"/>
      <c r="M2140" s="136"/>
      <c r="N2140" s="130"/>
      <c r="O2140" s="131"/>
      <c r="P2140" s="131"/>
      <c r="Q2140" s="132"/>
      <c r="R2140" s="683" t="str" cm="1">
        <f t="array" ref="R2140">IF(新_変更_3!AL879&lt;&gt;"",AND(新_変更_3!J878:AB884=新_変更_3!AL878:BD884),"")</f>
        <v/>
      </c>
      <c r="S2140" s="684"/>
      <c r="T2140" s="684"/>
      <c r="U2140" s="684"/>
      <c r="V2140" s="684"/>
      <c r="W2140" s="684"/>
      <c r="X2140" s="684"/>
      <c r="Y2140" s="684"/>
      <c r="Z2140" s="684"/>
      <c r="AA2140" s="684"/>
      <c r="AB2140" s="684"/>
      <c r="AC2140" s="684"/>
      <c r="AD2140" s="684"/>
      <c r="AE2140" s="684"/>
      <c r="AF2140" s="684"/>
      <c r="AG2140" s="684"/>
      <c r="AH2140" s="684"/>
      <c r="AI2140" s="684"/>
      <c r="AJ2140" s="684"/>
      <c r="AK2140" s="684"/>
      <c r="AL2140" s="684"/>
      <c r="AM2140" s="684"/>
      <c r="AN2140" s="684"/>
      <c r="AO2140" s="685"/>
    </row>
    <row r="2141" spans="2:41" ht="13.35" customHeight="1">
      <c r="B2141" s="135"/>
      <c r="I2141" s="136"/>
      <c r="J2141" s="135"/>
      <c r="M2141" s="136"/>
      <c r="N2141" s="135" t="s">
        <v>32</v>
      </c>
      <c r="Q2141" s="136"/>
      <c r="R2141" s="686"/>
      <c r="S2141" s="687"/>
      <c r="T2141" s="687"/>
      <c r="U2141" s="687"/>
      <c r="V2141" s="687"/>
      <c r="W2141" s="687"/>
      <c r="X2141" s="687"/>
      <c r="Y2141" s="687"/>
      <c r="Z2141" s="687"/>
      <c r="AA2141" s="687"/>
      <c r="AB2141" s="687"/>
      <c r="AC2141" s="687"/>
      <c r="AD2141" s="687"/>
      <c r="AE2141" s="687"/>
      <c r="AF2141" s="687"/>
      <c r="AG2141" s="687"/>
      <c r="AH2141" s="687"/>
      <c r="AI2141" s="687"/>
      <c r="AJ2141" s="687"/>
      <c r="AK2141" s="687"/>
      <c r="AL2141" s="687"/>
      <c r="AM2141" s="687"/>
      <c r="AN2141" s="687"/>
      <c r="AO2141" s="688"/>
    </row>
    <row r="2142" spans="2:41" ht="3.75" customHeight="1">
      <c r="B2142" s="135"/>
      <c r="I2142" s="136"/>
      <c r="J2142" s="135"/>
      <c r="M2142" s="136"/>
      <c r="N2142" s="140"/>
      <c r="O2142" s="141"/>
      <c r="P2142" s="141"/>
      <c r="Q2142" s="142"/>
      <c r="R2142" s="689"/>
      <c r="S2142" s="690"/>
      <c r="T2142" s="690"/>
      <c r="U2142" s="690"/>
      <c r="V2142" s="690"/>
      <c r="W2142" s="690"/>
      <c r="X2142" s="690"/>
      <c r="Y2142" s="690"/>
      <c r="Z2142" s="690"/>
      <c r="AA2142" s="690"/>
      <c r="AB2142" s="690"/>
      <c r="AC2142" s="690"/>
      <c r="AD2142" s="690"/>
      <c r="AE2142" s="690"/>
      <c r="AF2142" s="690"/>
      <c r="AG2142" s="690"/>
      <c r="AH2142" s="690"/>
      <c r="AI2142" s="690"/>
      <c r="AJ2142" s="690"/>
      <c r="AK2142" s="690"/>
      <c r="AL2142" s="690"/>
      <c r="AM2142" s="690"/>
      <c r="AN2142" s="690"/>
      <c r="AO2142" s="691"/>
    </row>
    <row r="2143" spans="2:41" ht="3.75" customHeight="1">
      <c r="B2143" s="135"/>
      <c r="I2143" s="136"/>
      <c r="J2143" s="130"/>
      <c r="K2143" s="131"/>
      <c r="L2143" s="131"/>
      <c r="M2143" s="132"/>
      <c r="N2143" s="130"/>
      <c r="O2143" s="131"/>
      <c r="P2143" s="131"/>
      <c r="Q2143" s="132"/>
      <c r="R2143" s="130"/>
      <c r="S2143" s="131"/>
      <c r="T2143" s="131"/>
      <c r="U2143" s="131"/>
      <c r="V2143" s="131"/>
      <c r="W2143" s="131"/>
      <c r="X2143" s="131"/>
      <c r="Y2143" s="131"/>
      <c r="Z2143" s="131"/>
      <c r="AA2143" s="132"/>
      <c r="AB2143" s="130"/>
      <c r="AC2143" s="131"/>
      <c r="AD2143" s="131"/>
      <c r="AE2143" s="132"/>
      <c r="AF2143" s="131"/>
      <c r="AG2143" s="131"/>
      <c r="AH2143" s="131"/>
      <c r="AI2143" s="131"/>
      <c r="AJ2143" s="131"/>
      <c r="AK2143" s="131"/>
      <c r="AL2143" s="131"/>
      <c r="AM2143" s="131"/>
      <c r="AN2143" s="131"/>
      <c r="AO2143" s="132"/>
    </row>
    <row r="2144" spans="2:41" ht="13.35" customHeight="1">
      <c r="B2144" s="135"/>
      <c r="I2144" s="136"/>
      <c r="J2144" s="135" t="s">
        <v>4044</v>
      </c>
      <c r="M2144" s="136"/>
      <c r="N2144" s="135" t="s">
        <v>27</v>
      </c>
      <c r="Q2144" s="136"/>
      <c r="R2144" s="135"/>
      <c r="S2144" s="692"/>
      <c r="T2144" s="693"/>
      <c r="U2144" s="693"/>
      <c r="V2144" s="693"/>
      <c r="W2144" s="693"/>
      <c r="X2144" s="693"/>
      <c r="Y2144" s="693"/>
      <c r="Z2144" s="693"/>
      <c r="AA2144" s="694"/>
      <c r="AB2144" s="135" t="s">
        <v>28</v>
      </c>
      <c r="AE2144" s="136"/>
      <c r="AF2144" s="135"/>
      <c r="AG2144" s="695"/>
      <c r="AH2144" s="693"/>
      <c r="AI2144" s="693"/>
      <c r="AJ2144" s="693"/>
      <c r="AK2144" s="693"/>
      <c r="AL2144" s="693"/>
      <c r="AM2144" s="693"/>
      <c r="AN2144" s="693"/>
      <c r="AO2144" s="694"/>
    </row>
    <row r="2145" spans="2:41" ht="3.75" customHeight="1">
      <c r="B2145" s="135"/>
      <c r="I2145" s="136"/>
      <c r="J2145" s="135"/>
      <c r="M2145" s="136"/>
      <c r="N2145" s="140"/>
      <c r="O2145" s="141"/>
      <c r="P2145" s="141"/>
      <c r="Q2145" s="142"/>
      <c r="R2145" s="140"/>
      <c r="S2145" s="141"/>
      <c r="T2145" s="141"/>
      <c r="U2145" s="141"/>
      <c r="V2145" s="141"/>
      <c r="W2145" s="141"/>
      <c r="X2145" s="141"/>
      <c r="Y2145" s="141"/>
      <c r="Z2145" s="141"/>
      <c r="AA2145" s="142"/>
      <c r="AB2145" s="140"/>
      <c r="AC2145" s="141"/>
      <c r="AD2145" s="141"/>
      <c r="AE2145" s="142"/>
      <c r="AF2145" s="141"/>
      <c r="AG2145" s="141"/>
      <c r="AH2145" s="141"/>
      <c r="AI2145" s="141"/>
      <c r="AJ2145" s="141"/>
      <c r="AK2145" s="141"/>
      <c r="AL2145" s="141"/>
      <c r="AM2145" s="141"/>
      <c r="AN2145" s="141"/>
      <c r="AO2145" s="142"/>
    </row>
    <row r="2146" spans="2:41" ht="3.75" customHeight="1">
      <c r="B2146" s="135"/>
      <c r="I2146" s="136"/>
      <c r="J2146" s="135"/>
      <c r="M2146" s="136"/>
      <c r="N2146" s="130"/>
      <c r="O2146" s="131"/>
      <c r="P2146" s="131"/>
      <c r="Q2146" s="132"/>
      <c r="R2146" s="130"/>
      <c r="S2146" s="131"/>
      <c r="T2146" s="131"/>
      <c r="U2146" s="131"/>
      <c r="V2146" s="131"/>
      <c r="W2146" s="131"/>
      <c r="X2146" s="131"/>
      <c r="Y2146" s="131"/>
      <c r="Z2146" s="131"/>
      <c r="AA2146" s="132"/>
      <c r="AB2146" s="130"/>
      <c r="AC2146" s="131"/>
      <c r="AD2146" s="131"/>
      <c r="AE2146" s="132"/>
      <c r="AF2146" s="130"/>
      <c r="AG2146" s="131"/>
      <c r="AH2146" s="131"/>
      <c r="AI2146" s="131"/>
      <c r="AJ2146" s="131"/>
      <c r="AK2146" s="131"/>
      <c r="AL2146" s="131"/>
      <c r="AM2146" s="131"/>
      <c r="AN2146" s="131"/>
      <c r="AO2146" s="132"/>
    </row>
    <row r="2147" spans="2:41" ht="13.35" customHeight="1">
      <c r="B2147" s="135"/>
      <c r="I2147" s="136"/>
      <c r="J2147" s="135"/>
      <c r="M2147" s="136"/>
      <c r="N2147" s="135" t="s">
        <v>3990</v>
      </c>
      <c r="Q2147" s="136"/>
      <c r="R2147" s="135"/>
      <c r="S2147" s="696"/>
      <c r="T2147" s="694"/>
      <c r="V2147" s="146"/>
      <c r="W2147" s="124" t="s">
        <v>12</v>
      </c>
      <c r="X2147" s="146"/>
      <c r="Y2147" s="124" t="s">
        <v>11</v>
      </c>
      <c r="Z2147" s="146"/>
      <c r="AA2147" s="136" t="s">
        <v>364</v>
      </c>
      <c r="AB2147" s="135" t="s">
        <v>66</v>
      </c>
      <c r="AE2147" s="136"/>
      <c r="AF2147" s="135"/>
      <c r="AG2147" s="696"/>
      <c r="AH2147" s="694"/>
      <c r="AJ2147" s="146"/>
      <c r="AK2147" s="124" t="s">
        <v>12</v>
      </c>
      <c r="AL2147" s="146"/>
      <c r="AM2147" s="124" t="s">
        <v>11</v>
      </c>
      <c r="AN2147" s="146"/>
      <c r="AO2147" s="136" t="s">
        <v>364</v>
      </c>
    </row>
    <row r="2148" spans="2:41" ht="3.75" customHeight="1">
      <c r="B2148" s="135"/>
      <c r="I2148" s="136"/>
      <c r="J2148" s="135"/>
      <c r="M2148" s="136"/>
      <c r="N2148" s="140"/>
      <c r="O2148" s="141"/>
      <c r="P2148" s="141"/>
      <c r="Q2148" s="142"/>
      <c r="R2148" s="140"/>
      <c r="S2148" s="141"/>
      <c r="T2148" s="141"/>
      <c r="U2148" s="141"/>
      <c r="V2148" s="141"/>
      <c r="W2148" s="141"/>
      <c r="X2148" s="141"/>
      <c r="Y2148" s="141"/>
      <c r="Z2148" s="141"/>
      <c r="AA2148" s="142"/>
      <c r="AB2148" s="140"/>
      <c r="AC2148" s="141"/>
      <c r="AD2148" s="141"/>
      <c r="AE2148" s="142"/>
      <c r="AF2148" s="140"/>
      <c r="AG2148" s="141"/>
      <c r="AH2148" s="141"/>
      <c r="AI2148" s="141"/>
      <c r="AJ2148" s="141"/>
      <c r="AK2148" s="141"/>
      <c r="AL2148" s="141"/>
      <c r="AM2148" s="141"/>
      <c r="AN2148" s="141"/>
      <c r="AO2148" s="142"/>
    </row>
    <row r="2149" spans="2:41" ht="3.75" customHeight="1">
      <c r="B2149" s="135"/>
      <c r="I2149" s="136"/>
      <c r="J2149" s="135"/>
      <c r="M2149" s="136"/>
      <c r="N2149" s="130"/>
      <c r="O2149" s="131"/>
      <c r="P2149" s="131"/>
      <c r="Q2149" s="132"/>
      <c r="R2149" s="697">
        <f>新_変更_3!J894</f>
        <v>0</v>
      </c>
      <c r="S2149" s="684"/>
      <c r="T2149" s="684"/>
      <c r="U2149" s="684"/>
      <c r="V2149" s="684"/>
      <c r="W2149" s="684"/>
      <c r="X2149" s="684"/>
      <c r="Y2149" s="684"/>
      <c r="Z2149" s="684"/>
      <c r="AA2149" s="684"/>
      <c r="AB2149" s="684"/>
      <c r="AC2149" s="684"/>
      <c r="AD2149" s="684"/>
      <c r="AE2149" s="684"/>
      <c r="AF2149" s="684"/>
      <c r="AG2149" s="684"/>
      <c r="AH2149" s="684"/>
      <c r="AI2149" s="684"/>
      <c r="AJ2149" s="685"/>
      <c r="AK2149" s="131"/>
      <c r="AL2149" s="131"/>
      <c r="AM2149" s="131"/>
      <c r="AN2149" s="131"/>
      <c r="AO2149" s="132"/>
    </row>
    <row r="2150" spans="2:41" ht="13.35" customHeight="1">
      <c r="B2150" s="135"/>
      <c r="I2150" s="136"/>
      <c r="J2150" s="135"/>
      <c r="M2150" s="136"/>
      <c r="N2150" s="135" t="s">
        <v>8</v>
      </c>
      <c r="Q2150" s="136"/>
      <c r="R2150" s="686"/>
      <c r="S2150" s="687"/>
      <c r="T2150" s="687"/>
      <c r="U2150" s="687"/>
      <c r="V2150" s="687"/>
      <c r="W2150" s="687"/>
      <c r="X2150" s="687"/>
      <c r="Y2150" s="687"/>
      <c r="Z2150" s="687"/>
      <c r="AA2150" s="687"/>
      <c r="AB2150" s="687"/>
      <c r="AC2150" s="687"/>
      <c r="AD2150" s="687"/>
      <c r="AE2150" s="687"/>
      <c r="AF2150" s="687"/>
      <c r="AG2150" s="687"/>
      <c r="AH2150" s="687"/>
      <c r="AI2150" s="687"/>
      <c r="AJ2150" s="688"/>
      <c r="AL2150" s="147" t="s">
        <v>13</v>
      </c>
      <c r="AM2150" s="124" t="s">
        <v>29</v>
      </c>
      <c r="AO2150" s="136"/>
    </row>
    <row r="2151" spans="2:41" ht="3.75" customHeight="1">
      <c r="B2151" s="135"/>
      <c r="I2151" s="136"/>
      <c r="J2151" s="135"/>
      <c r="M2151" s="136"/>
      <c r="N2151" s="140"/>
      <c r="O2151" s="141"/>
      <c r="P2151" s="141"/>
      <c r="Q2151" s="142"/>
      <c r="R2151" s="689"/>
      <c r="S2151" s="690"/>
      <c r="T2151" s="690"/>
      <c r="U2151" s="690"/>
      <c r="V2151" s="690"/>
      <c r="W2151" s="690"/>
      <c r="X2151" s="690"/>
      <c r="Y2151" s="690"/>
      <c r="Z2151" s="690"/>
      <c r="AA2151" s="690"/>
      <c r="AB2151" s="690"/>
      <c r="AC2151" s="690"/>
      <c r="AD2151" s="690"/>
      <c r="AE2151" s="690"/>
      <c r="AF2151" s="690"/>
      <c r="AG2151" s="690"/>
      <c r="AH2151" s="690"/>
      <c r="AI2151" s="690"/>
      <c r="AJ2151" s="691"/>
      <c r="AK2151" s="141"/>
      <c r="AL2151" s="141"/>
      <c r="AM2151" s="141"/>
      <c r="AN2151" s="141"/>
      <c r="AO2151" s="142"/>
    </row>
    <row r="2152" spans="2:41" ht="3.75" hidden="1" customHeight="1">
      <c r="B2152" s="135"/>
      <c r="I2152" s="136"/>
      <c r="J2152" s="135"/>
      <c r="M2152" s="136"/>
      <c r="N2152" s="130"/>
      <c r="O2152" s="131"/>
      <c r="P2152" s="131"/>
      <c r="Q2152" s="132"/>
      <c r="R2152" s="679"/>
      <c r="S2152" s="671"/>
      <c r="T2152" s="671"/>
      <c r="U2152" s="671"/>
      <c r="V2152" s="671"/>
      <c r="W2152" s="671"/>
      <c r="X2152" s="671"/>
      <c r="Y2152" s="671"/>
      <c r="Z2152" s="671"/>
      <c r="AA2152" s="671"/>
      <c r="AB2152" s="671"/>
      <c r="AC2152" s="671"/>
      <c r="AD2152" s="671"/>
      <c r="AE2152" s="671"/>
      <c r="AF2152" s="671"/>
      <c r="AG2152" s="671"/>
      <c r="AH2152" s="671"/>
      <c r="AI2152" s="671"/>
      <c r="AJ2152" s="671"/>
      <c r="AK2152" s="671"/>
      <c r="AL2152" s="671"/>
      <c r="AM2152" s="671"/>
      <c r="AN2152" s="671"/>
      <c r="AO2152" s="672"/>
    </row>
    <row r="2153" spans="2:41" ht="13.35" hidden="1" customHeight="1">
      <c r="B2153" s="135"/>
      <c r="I2153" s="136"/>
      <c r="J2153" s="135"/>
      <c r="M2153" s="136"/>
      <c r="N2153" s="135" t="s">
        <v>61</v>
      </c>
      <c r="Q2153" s="136"/>
      <c r="R2153" s="673"/>
      <c r="S2153" s="674"/>
      <c r="T2153" s="674"/>
      <c r="U2153" s="674"/>
      <c r="V2153" s="674"/>
      <c r="W2153" s="674"/>
      <c r="X2153" s="674"/>
      <c r="Y2153" s="674"/>
      <c r="Z2153" s="674"/>
      <c r="AA2153" s="674"/>
      <c r="AB2153" s="674"/>
      <c r="AC2153" s="674"/>
      <c r="AD2153" s="674"/>
      <c r="AE2153" s="674"/>
      <c r="AF2153" s="674"/>
      <c r="AG2153" s="674"/>
      <c r="AH2153" s="674"/>
      <c r="AI2153" s="674"/>
      <c r="AJ2153" s="674"/>
      <c r="AK2153" s="674"/>
      <c r="AL2153" s="674"/>
      <c r="AM2153" s="674"/>
      <c r="AN2153" s="674"/>
      <c r="AO2153" s="675"/>
    </row>
    <row r="2154" spans="2:41" ht="3.75" hidden="1" customHeight="1">
      <c r="B2154" s="135"/>
      <c r="I2154" s="136"/>
      <c r="J2154" s="135"/>
      <c r="M2154" s="136"/>
      <c r="N2154" s="135"/>
      <c r="Q2154" s="136"/>
      <c r="R2154" s="676"/>
      <c r="S2154" s="677"/>
      <c r="T2154" s="677"/>
      <c r="U2154" s="677"/>
      <c r="V2154" s="677"/>
      <c r="W2154" s="677"/>
      <c r="X2154" s="677"/>
      <c r="Y2154" s="677"/>
      <c r="Z2154" s="677"/>
      <c r="AA2154" s="677"/>
      <c r="AB2154" s="677"/>
      <c r="AC2154" s="677"/>
      <c r="AD2154" s="677"/>
      <c r="AE2154" s="677"/>
      <c r="AF2154" s="677"/>
      <c r="AG2154" s="677"/>
      <c r="AH2154" s="677"/>
      <c r="AI2154" s="677"/>
      <c r="AJ2154" s="677"/>
      <c r="AK2154" s="677"/>
      <c r="AL2154" s="677"/>
      <c r="AM2154" s="677"/>
      <c r="AN2154" s="677"/>
      <c r="AO2154" s="678"/>
    </row>
    <row r="2155" spans="2:41" ht="3.75" hidden="1" customHeight="1">
      <c r="B2155" s="135"/>
      <c r="I2155" s="136"/>
      <c r="J2155" s="135"/>
      <c r="N2155" s="130"/>
      <c r="O2155" s="131"/>
      <c r="P2155" s="131"/>
      <c r="Q2155" s="132"/>
      <c r="R2155" s="630"/>
      <c r="S2155" s="630"/>
      <c r="T2155" s="630"/>
      <c r="U2155" s="698"/>
      <c r="V2155" s="699"/>
      <c r="W2155" s="699"/>
      <c r="X2155" s="700"/>
      <c r="Y2155" s="645"/>
      <c r="Z2155" s="707"/>
      <c r="AA2155" s="699"/>
      <c r="AB2155" s="699"/>
      <c r="AC2155" s="708"/>
      <c r="AD2155" s="630"/>
      <c r="AE2155" s="630"/>
      <c r="AF2155" s="630"/>
      <c r="AG2155" s="679"/>
      <c r="AH2155" s="671"/>
      <c r="AI2155" s="671"/>
      <c r="AJ2155" s="671"/>
      <c r="AK2155" s="671"/>
      <c r="AL2155" s="671"/>
      <c r="AM2155" s="671"/>
      <c r="AN2155" s="671"/>
      <c r="AO2155" s="672"/>
    </row>
    <row r="2156" spans="2:41" ht="13.35" hidden="1" customHeight="1">
      <c r="B2156" s="135"/>
      <c r="I2156" s="136"/>
      <c r="J2156" s="135"/>
      <c r="N2156" s="135"/>
      <c r="Q2156" s="136"/>
      <c r="R2156" s="630" t="s">
        <v>15</v>
      </c>
      <c r="S2156" s="630"/>
      <c r="T2156" s="630"/>
      <c r="U2156" s="701"/>
      <c r="V2156" s="702"/>
      <c r="W2156" s="702"/>
      <c r="X2156" s="703"/>
      <c r="Y2156" s="662" t="s">
        <v>359</v>
      </c>
      <c r="Z2156" s="709"/>
      <c r="AA2156" s="702"/>
      <c r="AB2156" s="702"/>
      <c r="AC2156" s="710"/>
      <c r="AD2156" s="630" t="s">
        <v>56</v>
      </c>
      <c r="AE2156" s="630"/>
      <c r="AF2156" s="630"/>
      <c r="AG2156" s="673"/>
      <c r="AH2156" s="674"/>
      <c r="AI2156" s="674"/>
      <c r="AJ2156" s="674"/>
      <c r="AK2156" s="674"/>
      <c r="AL2156" s="674"/>
      <c r="AM2156" s="674"/>
      <c r="AN2156" s="674"/>
      <c r="AO2156" s="675"/>
    </row>
    <row r="2157" spans="2:41" ht="3.75" hidden="1" customHeight="1">
      <c r="B2157" s="135"/>
      <c r="I2157" s="136"/>
      <c r="J2157" s="135"/>
      <c r="N2157" s="135"/>
      <c r="Q2157" s="136"/>
      <c r="R2157" s="639"/>
      <c r="S2157" s="639"/>
      <c r="T2157" s="639"/>
      <c r="U2157" s="704"/>
      <c r="V2157" s="705"/>
      <c r="W2157" s="705"/>
      <c r="X2157" s="706"/>
      <c r="Y2157" s="639"/>
      <c r="Z2157" s="711"/>
      <c r="AA2157" s="705"/>
      <c r="AB2157" s="705"/>
      <c r="AC2157" s="712"/>
      <c r="AD2157" s="639"/>
      <c r="AE2157" s="639"/>
      <c r="AF2157" s="639"/>
      <c r="AG2157" s="676"/>
      <c r="AH2157" s="677"/>
      <c r="AI2157" s="677"/>
      <c r="AJ2157" s="677"/>
      <c r="AK2157" s="677"/>
      <c r="AL2157" s="677"/>
      <c r="AM2157" s="677"/>
      <c r="AN2157" s="677"/>
      <c r="AO2157" s="678"/>
    </row>
    <row r="2158" spans="2:41" ht="3.75" hidden="1" customHeight="1">
      <c r="B2158" s="135"/>
      <c r="I2158" s="136"/>
      <c r="J2158" s="135"/>
      <c r="N2158" s="135"/>
      <c r="Q2158" s="136"/>
      <c r="R2158" s="645"/>
      <c r="S2158" s="645"/>
      <c r="T2158" s="646"/>
      <c r="U2158" s="679"/>
      <c r="V2158" s="671"/>
      <c r="W2158" s="671"/>
      <c r="X2158" s="671"/>
      <c r="Y2158" s="671"/>
      <c r="Z2158" s="671"/>
      <c r="AA2158" s="671"/>
      <c r="AB2158" s="671"/>
      <c r="AC2158" s="672"/>
      <c r="AD2158" s="644"/>
      <c r="AE2158" s="645"/>
      <c r="AF2158" s="646"/>
      <c r="AG2158" s="679"/>
      <c r="AH2158" s="671"/>
      <c r="AI2158" s="671"/>
      <c r="AJ2158" s="671"/>
      <c r="AK2158" s="671"/>
      <c r="AL2158" s="671"/>
      <c r="AM2158" s="671"/>
      <c r="AN2158" s="671"/>
      <c r="AO2158" s="672"/>
    </row>
    <row r="2159" spans="2:41" ht="13.35" hidden="1" customHeight="1">
      <c r="B2159" s="135"/>
      <c r="I2159" s="136"/>
      <c r="N2159" s="135" t="s">
        <v>23</v>
      </c>
      <c r="Q2159" s="136"/>
      <c r="R2159" s="630" t="s">
        <v>17</v>
      </c>
      <c r="S2159" s="630"/>
      <c r="T2159" s="632"/>
      <c r="U2159" s="673"/>
      <c r="V2159" s="674"/>
      <c r="W2159" s="674"/>
      <c r="X2159" s="674"/>
      <c r="Y2159" s="674"/>
      <c r="Z2159" s="674"/>
      <c r="AA2159" s="674"/>
      <c r="AB2159" s="674"/>
      <c r="AC2159" s="675"/>
      <c r="AD2159" s="629" t="s">
        <v>18</v>
      </c>
      <c r="AE2159" s="630"/>
      <c r="AF2159" s="632"/>
      <c r="AG2159" s="673"/>
      <c r="AH2159" s="674"/>
      <c r="AI2159" s="674"/>
      <c r="AJ2159" s="674"/>
      <c r="AK2159" s="674"/>
      <c r="AL2159" s="674"/>
      <c r="AM2159" s="674"/>
      <c r="AN2159" s="674"/>
      <c r="AO2159" s="675"/>
    </row>
    <row r="2160" spans="2:41" ht="3.75" hidden="1" customHeight="1">
      <c r="B2160" s="135"/>
      <c r="I2160" s="136"/>
      <c r="J2160" s="135"/>
      <c r="N2160" s="135"/>
      <c r="Q2160" s="136"/>
      <c r="R2160" s="639"/>
      <c r="S2160" s="639"/>
      <c r="T2160" s="640"/>
      <c r="U2160" s="676"/>
      <c r="V2160" s="677"/>
      <c r="W2160" s="677"/>
      <c r="X2160" s="677"/>
      <c r="Y2160" s="677"/>
      <c r="Z2160" s="677"/>
      <c r="AA2160" s="677"/>
      <c r="AB2160" s="677"/>
      <c r="AC2160" s="678"/>
      <c r="AD2160" s="638"/>
      <c r="AE2160" s="639"/>
      <c r="AF2160" s="640"/>
      <c r="AG2160" s="676"/>
      <c r="AH2160" s="677"/>
      <c r="AI2160" s="677"/>
      <c r="AJ2160" s="677"/>
      <c r="AK2160" s="677"/>
      <c r="AL2160" s="677"/>
      <c r="AM2160" s="677"/>
      <c r="AN2160" s="677"/>
      <c r="AO2160" s="678"/>
    </row>
    <row r="2161" spans="2:41" ht="3.75" hidden="1" customHeight="1">
      <c r="B2161" s="135"/>
      <c r="I2161" s="136"/>
      <c r="J2161" s="135"/>
      <c r="N2161" s="135"/>
      <c r="Q2161" s="136"/>
      <c r="R2161" s="645"/>
      <c r="S2161" s="645"/>
      <c r="T2161" s="646"/>
      <c r="U2161" s="679"/>
      <c r="V2161" s="671"/>
      <c r="W2161" s="671"/>
      <c r="X2161" s="671"/>
      <c r="Y2161" s="671"/>
      <c r="Z2161" s="671"/>
      <c r="AA2161" s="671"/>
      <c r="AB2161" s="671"/>
      <c r="AC2161" s="672"/>
      <c r="AD2161" s="644"/>
      <c r="AE2161" s="645"/>
      <c r="AF2161" s="646"/>
      <c r="AG2161" s="679"/>
      <c r="AH2161" s="671"/>
      <c r="AI2161" s="671"/>
      <c r="AJ2161" s="671"/>
      <c r="AK2161" s="671"/>
      <c r="AL2161" s="671"/>
      <c r="AM2161" s="671"/>
      <c r="AN2161" s="671"/>
      <c r="AO2161" s="672"/>
    </row>
    <row r="2162" spans="2:41" ht="13.35" hidden="1" customHeight="1">
      <c r="B2162" s="135"/>
      <c r="I2162" s="136"/>
      <c r="J2162" s="135"/>
      <c r="N2162" s="135"/>
      <c r="Q2162" s="136"/>
      <c r="R2162" s="630" t="s">
        <v>19</v>
      </c>
      <c r="S2162" s="630"/>
      <c r="T2162" s="632"/>
      <c r="U2162" s="673"/>
      <c r="V2162" s="674"/>
      <c r="W2162" s="674"/>
      <c r="X2162" s="674"/>
      <c r="Y2162" s="674"/>
      <c r="Z2162" s="674"/>
      <c r="AA2162" s="674"/>
      <c r="AB2162" s="674"/>
      <c r="AC2162" s="675"/>
      <c r="AD2162" s="629" t="s">
        <v>20</v>
      </c>
      <c r="AE2162" s="630"/>
      <c r="AF2162" s="632"/>
      <c r="AG2162" s="673"/>
      <c r="AH2162" s="674"/>
      <c r="AI2162" s="674"/>
      <c r="AJ2162" s="674"/>
      <c r="AK2162" s="674"/>
      <c r="AL2162" s="674"/>
      <c r="AM2162" s="674"/>
      <c r="AN2162" s="674"/>
      <c r="AO2162" s="675"/>
    </row>
    <row r="2163" spans="2:41" ht="3.75" hidden="1" customHeight="1">
      <c r="B2163" s="135"/>
      <c r="I2163" s="136"/>
      <c r="J2163" s="135"/>
      <c r="N2163" s="140"/>
      <c r="O2163" s="141"/>
      <c r="P2163" s="141"/>
      <c r="Q2163" s="142"/>
      <c r="R2163" s="639"/>
      <c r="S2163" s="639"/>
      <c r="T2163" s="640"/>
      <c r="U2163" s="676"/>
      <c r="V2163" s="677"/>
      <c r="W2163" s="677"/>
      <c r="X2163" s="677"/>
      <c r="Y2163" s="677"/>
      <c r="Z2163" s="677"/>
      <c r="AA2163" s="677"/>
      <c r="AB2163" s="677"/>
      <c r="AC2163" s="678"/>
      <c r="AD2163" s="638"/>
      <c r="AE2163" s="639"/>
      <c r="AF2163" s="640"/>
      <c r="AG2163" s="676"/>
      <c r="AH2163" s="677"/>
      <c r="AI2163" s="677"/>
      <c r="AJ2163" s="677"/>
      <c r="AK2163" s="677"/>
      <c r="AL2163" s="677"/>
      <c r="AM2163" s="677"/>
      <c r="AN2163" s="677"/>
      <c r="AO2163" s="678"/>
    </row>
    <row r="2164" spans="2:41" ht="3.75" hidden="1" customHeight="1">
      <c r="B2164" s="135"/>
      <c r="I2164" s="136"/>
      <c r="J2164" s="135"/>
      <c r="M2164" s="136"/>
      <c r="N2164" s="135"/>
      <c r="Q2164" s="136"/>
      <c r="R2164" s="644"/>
      <c r="S2164" s="645"/>
      <c r="T2164" s="645"/>
      <c r="U2164" s="645"/>
      <c r="V2164" s="645"/>
      <c r="W2164" s="645"/>
      <c r="X2164" s="645"/>
      <c r="Y2164" s="645"/>
      <c r="Z2164" s="645"/>
      <c r="AA2164" s="645"/>
      <c r="AB2164" s="645"/>
      <c r="AC2164" s="645"/>
      <c r="AD2164" s="645"/>
      <c r="AE2164" s="645"/>
      <c r="AF2164" s="645"/>
      <c r="AG2164" s="645"/>
      <c r="AH2164" s="645"/>
      <c r="AI2164" s="645"/>
      <c r="AJ2164" s="645"/>
      <c r="AK2164" s="645"/>
      <c r="AL2164" s="645"/>
      <c r="AM2164" s="645"/>
      <c r="AN2164" s="645"/>
      <c r="AO2164" s="646"/>
    </row>
    <row r="2165" spans="2:41" ht="13.35" hidden="1" customHeight="1">
      <c r="B2165" s="135"/>
      <c r="I2165" s="136"/>
      <c r="J2165" s="135"/>
      <c r="M2165" s="136"/>
      <c r="N2165" s="135" t="s">
        <v>111</v>
      </c>
      <c r="Q2165" s="136"/>
      <c r="R2165" s="629"/>
      <c r="S2165" s="680"/>
      <c r="T2165" s="681"/>
      <c r="U2165" s="630"/>
      <c r="V2165" s="647"/>
      <c r="W2165" s="630" t="s">
        <v>12</v>
      </c>
      <c r="X2165" s="647"/>
      <c r="Y2165" s="630" t="s">
        <v>11</v>
      </c>
      <c r="Z2165" s="647"/>
      <c r="AA2165" s="630" t="s">
        <v>364</v>
      </c>
      <c r="AB2165" s="630"/>
      <c r="AC2165" s="630"/>
      <c r="AD2165" s="630"/>
      <c r="AE2165" s="630"/>
      <c r="AF2165" s="630"/>
      <c r="AG2165" s="630"/>
      <c r="AH2165" s="630"/>
      <c r="AI2165" s="630"/>
      <c r="AJ2165" s="630"/>
      <c r="AK2165" s="630"/>
      <c r="AL2165" s="630"/>
      <c r="AM2165" s="630"/>
      <c r="AN2165" s="630"/>
      <c r="AO2165" s="632"/>
    </row>
    <row r="2166" spans="2:41" ht="3.75" hidden="1" customHeight="1">
      <c r="B2166" s="135"/>
      <c r="I2166" s="136"/>
      <c r="J2166" s="135"/>
      <c r="M2166" s="136"/>
      <c r="N2166" s="135"/>
      <c r="Q2166" s="136"/>
      <c r="R2166" s="629"/>
      <c r="S2166" s="630"/>
      <c r="T2166" s="630"/>
      <c r="U2166" s="630"/>
      <c r="V2166" s="630"/>
      <c r="W2166" s="630"/>
      <c r="X2166" s="630"/>
      <c r="Y2166" s="630"/>
      <c r="Z2166" s="630"/>
      <c r="AA2166" s="630"/>
      <c r="AB2166" s="630"/>
      <c r="AC2166" s="630"/>
      <c r="AD2166" s="630"/>
      <c r="AE2166" s="630"/>
      <c r="AF2166" s="630"/>
      <c r="AG2166" s="630"/>
      <c r="AH2166" s="630"/>
      <c r="AI2166" s="630"/>
      <c r="AJ2166" s="630"/>
      <c r="AK2166" s="630"/>
      <c r="AL2166" s="630"/>
      <c r="AM2166" s="630"/>
      <c r="AN2166" s="630"/>
      <c r="AO2166" s="632"/>
    </row>
    <row r="2167" spans="2:41" ht="3.75" hidden="1" customHeight="1">
      <c r="B2167" s="135"/>
      <c r="I2167" s="136"/>
      <c r="J2167" s="135"/>
      <c r="M2167" s="136"/>
      <c r="N2167" s="130"/>
      <c r="O2167" s="131"/>
      <c r="P2167" s="131"/>
      <c r="Q2167" s="131"/>
      <c r="R2167" s="713"/>
      <c r="S2167" s="716"/>
      <c r="T2167" s="645"/>
      <c r="U2167" s="698"/>
      <c r="V2167" s="644"/>
      <c r="W2167" s="645"/>
      <c r="X2167" s="645"/>
      <c r="Y2167" s="645"/>
      <c r="Z2167" s="645"/>
      <c r="AA2167" s="645"/>
      <c r="AB2167" s="645"/>
      <c r="AC2167" s="645"/>
      <c r="AD2167" s="645"/>
      <c r="AE2167" s="645"/>
      <c r="AF2167" s="645"/>
      <c r="AG2167" s="645"/>
      <c r="AH2167" s="649"/>
      <c r="AI2167" s="649"/>
      <c r="AJ2167" s="645"/>
      <c r="AK2167" s="651"/>
      <c r="AL2167" s="645"/>
      <c r="AM2167" s="645"/>
      <c r="AN2167" s="645"/>
      <c r="AO2167" s="646"/>
    </row>
    <row r="2168" spans="2:41" ht="13.35" hidden="1" customHeight="1">
      <c r="B2168" s="135"/>
      <c r="I2168" s="136"/>
      <c r="J2168" s="135"/>
      <c r="M2168" s="136"/>
      <c r="N2168" s="135" t="s">
        <v>30</v>
      </c>
      <c r="R2168" s="714"/>
      <c r="S2168" s="717"/>
      <c r="T2168" s="630" t="s">
        <v>388</v>
      </c>
      <c r="U2168" s="701"/>
      <c r="V2168" s="629" t="s">
        <v>112</v>
      </c>
      <c r="W2168" s="630"/>
      <c r="X2168" s="630"/>
      <c r="Y2168" s="630"/>
      <c r="Z2168" s="630"/>
      <c r="AA2168" s="630"/>
      <c r="AB2168" s="630"/>
      <c r="AC2168" s="630"/>
      <c r="AD2168" s="630"/>
      <c r="AE2168" s="630"/>
      <c r="AF2168" s="630"/>
      <c r="AG2168" s="630"/>
      <c r="AH2168" s="636"/>
      <c r="AI2168" s="636"/>
      <c r="AJ2168" s="630"/>
      <c r="AK2168" s="654"/>
      <c r="AL2168" s="630"/>
      <c r="AM2168" s="630"/>
      <c r="AN2168" s="630"/>
      <c r="AO2168" s="632"/>
    </row>
    <row r="2169" spans="2:41" ht="3.75" hidden="1" customHeight="1">
      <c r="B2169" s="135"/>
      <c r="I2169" s="136"/>
      <c r="J2169" s="135"/>
      <c r="M2169" s="136"/>
      <c r="N2169" s="135"/>
      <c r="R2169" s="715"/>
      <c r="S2169" s="718"/>
      <c r="T2169" s="639"/>
      <c r="U2169" s="704"/>
      <c r="V2169" s="638"/>
      <c r="W2169" s="639"/>
      <c r="X2169" s="639"/>
      <c r="Y2169" s="639"/>
      <c r="Z2169" s="639"/>
      <c r="AA2169" s="639"/>
      <c r="AB2169" s="639"/>
      <c r="AC2169" s="639"/>
      <c r="AD2169" s="639"/>
      <c r="AE2169" s="639"/>
      <c r="AF2169" s="639"/>
      <c r="AG2169" s="639"/>
      <c r="AH2169" s="642"/>
      <c r="AI2169" s="642"/>
      <c r="AJ2169" s="639"/>
      <c r="AK2169" s="657"/>
      <c r="AL2169" s="639"/>
      <c r="AM2169" s="639"/>
      <c r="AN2169" s="639"/>
      <c r="AO2169" s="640"/>
    </row>
    <row r="2170" spans="2:41" ht="3.75" hidden="1" customHeight="1">
      <c r="B2170" s="135"/>
      <c r="I2170" s="136"/>
      <c r="J2170" s="135"/>
      <c r="M2170" s="136"/>
      <c r="N2170" s="130"/>
      <c r="O2170" s="131"/>
      <c r="P2170" s="131"/>
      <c r="Q2170" s="132"/>
      <c r="R2170" s="670"/>
      <c r="S2170" s="671"/>
      <c r="T2170" s="671"/>
      <c r="U2170" s="672"/>
      <c r="V2170" s="673"/>
      <c r="W2170" s="675"/>
      <c r="X2170" s="679"/>
      <c r="Y2170" s="671"/>
      <c r="Z2170" s="671"/>
      <c r="AA2170" s="672"/>
      <c r="AB2170" s="630"/>
      <c r="AC2170" s="630"/>
      <c r="AD2170" s="630"/>
      <c r="AE2170" s="630"/>
      <c r="AF2170" s="630"/>
      <c r="AG2170" s="630"/>
      <c r="AH2170" s="630"/>
      <c r="AI2170" s="645"/>
      <c r="AJ2170" s="630"/>
      <c r="AK2170" s="630"/>
      <c r="AL2170" s="630"/>
      <c r="AM2170" s="630"/>
      <c r="AN2170" s="630"/>
      <c r="AO2170" s="632"/>
    </row>
    <row r="2171" spans="2:41" ht="13.35" hidden="1" customHeight="1">
      <c r="B2171" s="135"/>
      <c r="I2171" s="136"/>
      <c r="J2171" s="135"/>
      <c r="M2171" s="136"/>
      <c r="N2171" s="135" t="s">
        <v>114</v>
      </c>
      <c r="Q2171" s="136"/>
      <c r="R2171" s="673"/>
      <c r="S2171" s="674"/>
      <c r="T2171" s="674"/>
      <c r="U2171" s="675"/>
      <c r="V2171" s="673"/>
      <c r="W2171" s="675"/>
      <c r="X2171" s="673"/>
      <c r="Y2171" s="674"/>
      <c r="Z2171" s="674"/>
      <c r="AA2171" s="675"/>
      <c r="AB2171" s="668" t="s">
        <v>171</v>
      </c>
      <c r="AC2171" s="630"/>
      <c r="AD2171" s="630"/>
      <c r="AE2171" s="630"/>
      <c r="AF2171" s="630"/>
      <c r="AG2171" s="630"/>
      <c r="AH2171" s="630"/>
      <c r="AI2171" s="630"/>
      <c r="AJ2171" s="630"/>
      <c r="AK2171" s="630"/>
      <c r="AL2171" s="630"/>
      <c r="AM2171" s="630"/>
      <c r="AN2171" s="630"/>
      <c r="AO2171" s="632"/>
    </row>
    <row r="2172" spans="2:41" ht="3.75" hidden="1" customHeight="1">
      <c r="B2172" s="135"/>
      <c r="I2172" s="136"/>
      <c r="J2172" s="135"/>
      <c r="M2172" s="136"/>
      <c r="N2172" s="135"/>
      <c r="Q2172" s="136"/>
      <c r="R2172" s="676"/>
      <c r="S2172" s="677"/>
      <c r="T2172" s="677"/>
      <c r="U2172" s="678"/>
      <c r="V2172" s="676"/>
      <c r="W2172" s="678"/>
      <c r="X2172" s="676"/>
      <c r="Y2172" s="677"/>
      <c r="Z2172" s="677"/>
      <c r="AA2172" s="678"/>
      <c r="AB2172" s="639"/>
      <c r="AC2172" s="639"/>
      <c r="AD2172" s="639"/>
      <c r="AE2172" s="639"/>
      <c r="AF2172" s="639"/>
      <c r="AG2172" s="639"/>
      <c r="AH2172" s="639"/>
      <c r="AI2172" s="639"/>
      <c r="AJ2172" s="639"/>
      <c r="AK2172" s="639"/>
      <c r="AL2172" s="639"/>
      <c r="AM2172" s="639"/>
      <c r="AN2172" s="639"/>
      <c r="AO2172" s="640"/>
    </row>
    <row r="2173" spans="2:41" ht="3.75" hidden="1" customHeight="1">
      <c r="B2173" s="135"/>
      <c r="I2173" s="136"/>
      <c r="J2173" s="135"/>
      <c r="M2173" s="136"/>
      <c r="N2173" s="130"/>
      <c r="O2173" s="131"/>
      <c r="P2173" s="131"/>
      <c r="Q2173" s="131"/>
      <c r="R2173" s="644"/>
      <c r="S2173" s="645"/>
      <c r="T2173" s="645"/>
      <c r="U2173" s="645"/>
      <c r="V2173" s="645"/>
      <c r="W2173" s="645"/>
      <c r="X2173" s="645"/>
      <c r="Y2173" s="645"/>
      <c r="Z2173" s="645"/>
      <c r="AA2173" s="646"/>
      <c r="AB2173" s="644"/>
      <c r="AC2173" s="630"/>
      <c r="AD2173" s="630"/>
      <c r="AE2173" s="630"/>
      <c r="AF2173" s="630"/>
      <c r="AG2173" s="630"/>
      <c r="AH2173" s="630"/>
      <c r="AI2173" s="632"/>
      <c r="AJ2173" s="644"/>
      <c r="AK2173" s="645"/>
      <c r="AL2173" s="645"/>
      <c r="AM2173" s="645"/>
      <c r="AN2173" s="645"/>
      <c r="AO2173" s="646"/>
    </row>
    <row r="2174" spans="2:41" ht="13.35" hidden="1" customHeight="1">
      <c r="B2174" s="135"/>
      <c r="I2174" s="136"/>
      <c r="J2174" s="135"/>
      <c r="M2174" s="136"/>
      <c r="N2174" s="135" t="s">
        <v>115</v>
      </c>
      <c r="R2174" s="629"/>
      <c r="S2174" s="680"/>
      <c r="T2174" s="681"/>
      <c r="U2174" s="630"/>
      <c r="V2174" s="647"/>
      <c r="W2174" s="630" t="s">
        <v>12</v>
      </c>
      <c r="X2174" s="647"/>
      <c r="Y2174" s="630" t="s">
        <v>11</v>
      </c>
      <c r="Z2174" s="647"/>
      <c r="AA2174" s="630" t="s">
        <v>364</v>
      </c>
      <c r="AB2174" s="629" t="s">
        <v>170</v>
      </c>
      <c r="AC2174" s="630"/>
      <c r="AD2174" s="630"/>
      <c r="AE2174" s="630"/>
      <c r="AF2174" s="630"/>
      <c r="AG2174" s="630"/>
      <c r="AH2174" s="630"/>
      <c r="AI2174" s="632"/>
      <c r="AJ2174" s="629"/>
      <c r="AK2174" s="680"/>
      <c r="AL2174" s="682"/>
      <c r="AM2174" s="682"/>
      <c r="AN2174" s="682"/>
      <c r="AO2174" s="681"/>
    </row>
    <row r="2175" spans="2:41" ht="3.75" hidden="1" customHeight="1">
      <c r="B2175" s="135"/>
      <c r="I2175" s="136"/>
      <c r="J2175" s="135"/>
      <c r="M2175" s="136"/>
      <c r="N2175" s="135"/>
      <c r="R2175" s="638"/>
      <c r="S2175" s="639"/>
      <c r="T2175" s="639"/>
      <c r="U2175" s="639"/>
      <c r="V2175" s="639"/>
      <c r="W2175" s="639"/>
      <c r="X2175" s="639"/>
      <c r="Y2175" s="639"/>
      <c r="Z2175" s="639"/>
      <c r="AA2175" s="640"/>
      <c r="AB2175" s="638"/>
      <c r="AC2175" s="639"/>
      <c r="AD2175" s="639"/>
      <c r="AE2175" s="639"/>
      <c r="AF2175" s="639"/>
      <c r="AG2175" s="639"/>
      <c r="AH2175" s="639"/>
      <c r="AI2175" s="640"/>
      <c r="AJ2175" s="638"/>
      <c r="AK2175" s="639"/>
      <c r="AL2175" s="639"/>
      <c r="AM2175" s="639"/>
      <c r="AN2175" s="639"/>
      <c r="AO2175" s="640"/>
    </row>
    <row r="2176" spans="2:41" ht="3.75" customHeight="1">
      <c r="B2176" s="135"/>
      <c r="I2176" s="136"/>
      <c r="J2176" s="135"/>
      <c r="M2176" s="136"/>
      <c r="N2176" s="130"/>
      <c r="O2176" s="131"/>
      <c r="P2176" s="131"/>
      <c r="Q2176" s="132"/>
      <c r="R2176" s="683" t="str" cm="1">
        <f t="array" ref="R2176">IF(新_変更_3!AL894&lt;&gt;"",AND(新_変更_3!J893:AB899=新_変更_3!AL893:BD899),"")</f>
        <v/>
      </c>
      <c r="S2176" s="684"/>
      <c r="T2176" s="684"/>
      <c r="U2176" s="684"/>
      <c r="V2176" s="684"/>
      <c r="W2176" s="684"/>
      <c r="X2176" s="684"/>
      <c r="Y2176" s="684"/>
      <c r="Z2176" s="684"/>
      <c r="AA2176" s="684"/>
      <c r="AB2176" s="684"/>
      <c r="AC2176" s="684"/>
      <c r="AD2176" s="684"/>
      <c r="AE2176" s="684"/>
      <c r="AF2176" s="684"/>
      <c r="AG2176" s="684"/>
      <c r="AH2176" s="684"/>
      <c r="AI2176" s="684"/>
      <c r="AJ2176" s="684"/>
      <c r="AK2176" s="684"/>
      <c r="AL2176" s="684"/>
      <c r="AM2176" s="684"/>
      <c r="AN2176" s="684"/>
      <c r="AO2176" s="685"/>
    </row>
    <row r="2177" spans="2:41" ht="13.35" customHeight="1">
      <c r="B2177" s="135"/>
      <c r="I2177" s="136"/>
      <c r="J2177" s="135"/>
      <c r="M2177" s="136"/>
      <c r="N2177" s="135" t="s">
        <v>32</v>
      </c>
      <c r="Q2177" s="136"/>
      <c r="R2177" s="686"/>
      <c r="S2177" s="687"/>
      <c r="T2177" s="687"/>
      <c r="U2177" s="687"/>
      <c r="V2177" s="687"/>
      <c r="W2177" s="687"/>
      <c r="X2177" s="687"/>
      <c r="Y2177" s="687"/>
      <c r="Z2177" s="687"/>
      <c r="AA2177" s="687"/>
      <c r="AB2177" s="687"/>
      <c r="AC2177" s="687"/>
      <c r="AD2177" s="687"/>
      <c r="AE2177" s="687"/>
      <c r="AF2177" s="687"/>
      <c r="AG2177" s="687"/>
      <c r="AH2177" s="687"/>
      <c r="AI2177" s="687"/>
      <c r="AJ2177" s="687"/>
      <c r="AK2177" s="687"/>
      <c r="AL2177" s="687"/>
      <c r="AM2177" s="687"/>
      <c r="AN2177" s="687"/>
      <c r="AO2177" s="688"/>
    </row>
    <row r="2178" spans="2:41" ht="3.75" customHeight="1">
      <c r="B2178" s="135"/>
      <c r="I2178" s="136"/>
      <c r="J2178" s="135"/>
      <c r="M2178" s="136"/>
      <c r="N2178" s="140"/>
      <c r="O2178" s="141"/>
      <c r="P2178" s="141"/>
      <c r="Q2178" s="142"/>
      <c r="R2178" s="689"/>
      <c r="S2178" s="690"/>
      <c r="T2178" s="690"/>
      <c r="U2178" s="690"/>
      <c r="V2178" s="690"/>
      <c r="W2178" s="690"/>
      <c r="X2178" s="690"/>
      <c r="Y2178" s="690"/>
      <c r="Z2178" s="690"/>
      <c r="AA2178" s="690"/>
      <c r="AB2178" s="690"/>
      <c r="AC2178" s="690"/>
      <c r="AD2178" s="690"/>
      <c r="AE2178" s="690"/>
      <c r="AF2178" s="690"/>
      <c r="AG2178" s="690"/>
      <c r="AH2178" s="690"/>
      <c r="AI2178" s="690"/>
      <c r="AJ2178" s="690"/>
      <c r="AK2178" s="690"/>
      <c r="AL2178" s="690"/>
      <c r="AM2178" s="690"/>
      <c r="AN2178" s="690"/>
      <c r="AO2178" s="691"/>
    </row>
    <row r="2179" spans="2:41" ht="3.75" customHeight="1">
      <c r="B2179" s="135"/>
      <c r="I2179" s="136"/>
      <c r="J2179" s="130"/>
      <c r="K2179" s="131"/>
      <c r="L2179" s="131"/>
      <c r="M2179" s="132"/>
      <c r="N2179" s="130"/>
      <c r="O2179" s="131"/>
      <c r="P2179" s="131"/>
      <c r="Q2179" s="132"/>
      <c r="R2179" s="130"/>
      <c r="S2179" s="131"/>
      <c r="T2179" s="131"/>
      <c r="U2179" s="131"/>
      <c r="V2179" s="131"/>
      <c r="W2179" s="131"/>
      <c r="X2179" s="131"/>
      <c r="Y2179" s="131"/>
      <c r="Z2179" s="131"/>
      <c r="AA2179" s="132"/>
      <c r="AB2179" s="130"/>
      <c r="AC2179" s="131"/>
      <c r="AD2179" s="131"/>
      <c r="AE2179" s="132"/>
      <c r="AF2179" s="131"/>
      <c r="AG2179" s="131"/>
      <c r="AH2179" s="131"/>
      <c r="AI2179" s="131"/>
      <c r="AJ2179" s="131"/>
      <c r="AK2179" s="131"/>
      <c r="AL2179" s="131"/>
      <c r="AM2179" s="131"/>
      <c r="AN2179" s="131"/>
      <c r="AO2179" s="132"/>
    </row>
    <row r="2180" spans="2:41" ht="13.35" customHeight="1">
      <c r="B2180" s="135"/>
      <c r="I2180" s="136"/>
      <c r="J2180" s="135" t="s">
        <v>4045</v>
      </c>
      <c r="M2180" s="136"/>
      <c r="N2180" s="135" t="s">
        <v>27</v>
      </c>
      <c r="Q2180" s="136"/>
      <c r="R2180" s="135"/>
      <c r="S2180" s="692"/>
      <c r="T2180" s="693"/>
      <c r="U2180" s="693"/>
      <c r="V2180" s="693"/>
      <c r="W2180" s="693"/>
      <c r="X2180" s="693"/>
      <c r="Y2180" s="693"/>
      <c r="Z2180" s="693"/>
      <c r="AA2180" s="694"/>
      <c r="AB2180" s="135" t="s">
        <v>28</v>
      </c>
      <c r="AE2180" s="136"/>
      <c r="AF2180" s="135"/>
      <c r="AG2180" s="695"/>
      <c r="AH2180" s="693"/>
      <c r="AI2180" s="693"/>
      <c r="AJ2180" s="693"/>
      <c r="AK2180" s="693"/>
      <c r="AL2180" s="693"/>
      <c r="AM2180" s="693"/>
      <c r="AN2180" s="693"/>
      <c r="AO2180" s="694"/>
    </row>
    <row r="2181" spans="2:41" ht="3.75" customHeight="1">
      <c r="B2181" s="135"/>
      <c r="I2181" s="136"/>
      <c r="J2181" s="135"/>
      <c r="M2181" s="136"/>
      <c r="N2181" s="140"/>
      <c r="O2181" s="141"/>
      <c r="P2181" s="141"/>
      <c r="Q2181" s="142"/>
      <c r="R2181" s="140"/>
      <c r="S2181" s="141"/>
      <c r="T2181" s="141"/>
      <c r="U2181" s="141"/>
      <c r="V2181" s="141"/>
      <c r="W2181" s="141"/>
      <c r="X2181" s="141"/>
      <c r="Y2181" s="141"/>
      <c r="Z2181" s="141"/>
      <c r="AA2181" s="142"/>
      <c r="AB2181" s="140"/>
      <c r="AC2181" s="141"/>
      <c r="AD2181" s="141"/>
      <c r="AE2181" s="142"/>
      <c r="AF2181" s="141"/>
      <c r="AG2181" s="141"/>
      <c r="AH2181" s="141"/>
      <c r="AI2181" s="141"/>
      <c r="AJ2181" s="141"/>
      <c r="AK2181" s="141"/>
      <c r="AL2181" s="141"/>
      <c r="AM2181" s="141"/>
      <c r="AN2181" s="141"/>
      <c r="AO2181" s="142"/>
    </row>
    <row r="2182" spans="2:41" ht="3.75" customHeight="1">
      <c r="B2182" s="135"/>
      <c r="I2182" s="136"/>
      <c r="J2182" s="135"/>
      <c r="M2182" s="136"/>
      <c r="N2182" s="130"/>
      <c r="O2182" s="131"/>
      <c r="P2182" s="131"/>
      <c r="Q2182" s="132"/>
      <c r="R2182" s="130"/>
      <c r="S2182" s="131"/>
      <c r="T2182" s="131"/>
      <c r="U2182" s="131"/>
      <c r="V2182" s="131"/>
      <c r="W2182" s="131"/>
      <c r="X2182" s="131"/>
      <c r="Y2182" s="131"/>
      <c r="Z2182" s="131"/>
      <c r="AA2182" s="132"/>
      <c r="AB2182" s="130"/>
      <c r="AC2182" s="131"/>
      <c r="AD2182" s="131"/>
      <c r="AE2182" s="132"/>
      <c r="AF2182" s="130"/>
      <c r="AG2182" s="131"/>
      <c r="AH2182" s="131"/>
      <c r="AI2182" s="131"/>
      <c r="AJ2182" s="131"/>
      <c r="AK2182" s="131"/>
      <c r="AL2182" s="131"/>
      <c r="AM2182" s="131"/>
      <c r="AN2182" s="131"/>
      <c r="AO2182" s="132"/>
    </row>
    <row r="2183" spans="2:41" ht="13.35" customHeight="1">
      <c r="B2183" s="135"/>
      <c r="I2183" s="136"/>
      <c r="J2183" s="135"/>
      <c r="M2183" s="136"/>
      <c r="N2183" s="135" t="s">
        <v>3990</v>
      </c>
      <c r="Q2183" s="136"/>
      <c r="R2183" s="135"/>
      <c r="S2183" s="696"/>
      <c r="T2183" s="694"/>
      <c r="V2183" s="146"/>
      <c r="W2183" s="124" t="s">
        <v>12</v>
      </c>
      <c r="X2183" s="146"/>
      <c r="Y2183" s="124" t="s">
        <v>11</v>
      </c>
      <c r="Z2183" s="146"/>
      <c r="AA2183" s="136" t="s">
        <v>364</v>
      </c>
      <c r="AB2183" s="135" t="s">
        <v>66</v>
      </c>
      <c r="AE2183" s="136"/>
      <c r="AF2183" s="135"/>
      <c r="AG2183" s="696"/>
      <c r="AH2183" s="694"/>
      <c r="AJ2183" s="146"/>
      <c r="AK2183" s="124" t="s">
        <v>12</v>
      </c>
      <c r="AL2183" s="146"/>
      <c r="AM2183" s="124" t="s">
        <v>11</v>
      </c>
      <c r="AN2183" s="146"/>
      <c r="AO2183" s="136" t="s">
        <v>364</v>
      </c>
    </row>
    <row r="2184" spans="2:41" ht="3.75" customHeight="1">
      <c r="B2184" s="135"/>
      <c r="I2184" s="136"/>
      <c r="J2184" s="135"/>
      <c r="M2184" s="136"/>
      <c r="N2184" s="140"/>
      <c r="O2184" s="141"/>
      <c r="P2184" s="141"/>
      <c r="Q2184" s="142"/>
      <c r="R2184" s="140"/>
      <c r="S2184" s="141"/>
      <c r="T2184" s="141"/>
      <c r="U2184" s="141"/>
      <c r="V2184" s="141"/>
      <c r="W2184" s="141"/>
      <c r="X2184" s="141"/>
      <c r="Y2184" s="141"/>
      <c r="Z2184" s="141"/>
      <c r="AA2184" s="142"/>
      <c r="AB2184" s="140"/>
      <c r="AC2184" s="141"/>
      <c r="AD2184" s="141"/>
      <c r="AE2184" s="142"/>
      <c r="AF2184" s="140"/>
      <c r="AG2184" s="141"/>
      <c r="AH2184" s="141"/>
      <c r="AI2184" s="141"/>
      <c r="AJ2184" s="141"/>
      <c r="AK2184" s="141"/>
      <c r="AL2184" s="141"/>
      <c r="AM2184" s="141"/>
      <c r="AN2184" s="141"/>
      <c r="AO2184" s="142"/>
    </row>
    <row r="2185" spans="2:41" ht="3.75" customHeight="1">
      <c r="B2185" s="135"/>
      <c r="I2185" s="136"/>
      <c r="J2185" s="135"/>
      <c r="M2185" s="136"/>
      <c r="N2185" s="130"/>
      <c r="O2185" s="131"/>
      <c r="P2185" s="131"/>
      <c r="Q2185" s="132"/>
      <c r="R2185" s="697">
        <f>新_変更_3!J913</f>
        <v>0</v>
      </c>
      <c r="S2185" s="684"/>
      <c r="T2185" s="684"/>
      <c r="U2185" s="684"/>
      <c r="V2185" s="684"/>
      <c r="W2185" s="684"/>
      <c r="X2185" s="684"/>
      <c r="Y2185" s="684"/>
      <c r="Z2185" s="684"/>
      <c r="AA2185" s="684"/>
      <c r="AB2185" s="684"/>
      <c r="AC2185" s="684"/>
      <c r="AD2185" s="684"/>
      <c r="AE2185" s="684"/>
      <c r="AF2185" s="684"/>
      <c r="AG2185" s="684"/>
      <c r="AH2185" s="684"/>
      <c r="AI2185" s="684"/>
      <c r="AJ2185" s="685"/>
      <c r="AK2185" s="131"/>
      <c r="AL2185" s="131"/>
      <c r="AM2185" s="131"/>
      <c r="AN2185" s="131"/>
      <c r="AO2185" s="132"/>
    </row>
    <row r="2186" spans="2:41" ht="13.35" customHeight="1">
      <c r="B2186" s="135"/>
      <c r="I2186" s="136"/>
      <c r="J2186" s="135"/>
      <c r="M2186" s="136"/>
      <c r="N2186" s="135" t="s">
        <v>8</v>
      </c>
      <c r="Q2186" s="136"/>
      <c r="R2186" s="686"/>
      <c r="S2186" s="687"/>
      <c r="T2186" s="687"/>
      <c r="U2186" s="687"/>
      <c r="V2186" s="687"/>
      <c r="W2186" s="687"/>
      <c r="X2186" s="687"/>
      <c r="Y2186" s="687"/>
      <c r="Z2186" s="687"/>
      <c r="AA2186" s="687"/>
      <c r="AB2186" s="687"/>
      <c r="AC2186" s="687"/>
      <c r="AD2186" s="687"/>
      <c r="AE2186" s="687"/>
      <c r="AF2186" s="687"/>
      <c r="AG2186" s="687"/>
      <c r="AH2186" s="687"/>
      <c r="AI2186" s="687"/>
      <c r="AJ2186" s="688"/>
      <c r="AL2186" s="147" t="s">
        <v>13</v>
      </c>
      <c r="AM2186" s="124" t="s">
        <v>29</v>
      </c>
      <c r="AO2186" s="136"/>
    </row>
    <row r="2187" spans="2:41" ht="3.75" customHeight="1">
      <c r="B2187" s="135"/>
      <c r="I2187" s="136"/>
      <c r="J2187" s="135"/>
      <c r="M2187" s="136"/>
      <c r="N2187" s="140"/>
      <c r="O2187" s="141"/>
      <c r="P2187" s="141"/>
      <c r="Q2187" s="142"/>
      <c r="R2187" s="689"/>
      <c r="S2187" s="690"/>
      <c r="T2187" s="690"/>
      <c r="U2187" s="690"/>
      <c r="V2187" s="690"/>
      <c r="W2187" s="690"/>
      <c r="X2187" s="690"/>
      <c r="Y2187" s="690"/>
      <c r="Z2187" s="690"/>
      <c r="AA2187" s="690"/>
      <c r="AB2187" s="690"/>
      <c r="AC2187" s="690"/>
      <c r="AD2187" s="690"/>
      <c r="AE2187" s="690"/>
      <c r="AF2187" s="690"/>
      <c r="AG2187" s="690"/>
      <c r="AH2187" s="690"/>
      <c r="AI2187" s="690"/>
      <c r="AJ2187" s="691"/>
      <c r="AK2187" s="141"/>
      <c r="AL2187" s="141"/>
      <c r="AM2187" s="141"/>
      <c r="AN2187" s="141"/>
      <c r="AO2187" s="142"/>
    </row>
    <row r="2188" spans="2:41" ht="3.75" hidden="1" customHeight="1">
      <c r="B2188" s="135"/>
      <c r="I2188" s="136"/>
      <c r="J2188" s="135"/>
      <c r="M2188" s="136"/>
      <c r="N2188" s="644"/>
      <c r="O2188" s="645"/>
      <c r="P2188" s="645"/>
      <c r="Q2188" s="646"/>
      <c r="R2188" s="679"/>
      <c r="S2188" s="671"/>
      <c r="T2188" s="671"/>
      <c r="U2188" s="671"/>
      <c r="V2188" s="671"/>
      <c r="W2188" s="671"/>
      <c r="X2188" s="671"/>
      <c r="Y2188" s="671"/>
      <c r="Z2188" s="671"/>
      <c r="AA2188" s="671"/>
      <c r="AB2188" s="671"/>
      <c r="AC2188" s="671"/>
      <c r="AD2188" s="671"/>
      <c r="AE2188" s="671"/>
      <c r="AF2188" s="671"/>
      <c r="AG2188" s="671"/>
      <c r="AH2188" s="671"/>
      <c r="AI2188" s="671"/>
      <c r="AJ2188" s="671"/>
      <c r="AK2188" s="671"/>
      <c r="AL2188" s="671"/>
      <c r="AM2188" s="671"/>
      <c r="AN2188" s="671"/>
      <c r="AO2188" s="672"/>
    </row>
    <row r="2189" spans="2:41" ht="13.35" hidden="1" customHeight="1">
      <c r="B2189" s="135"/>
      <c r="I2189" s="136"/>
      <c r="J2189" s="135"/>
      <c r="M2189" s="136"/>
      <c r="N2189" s="629" t="s">
        <v>61</v>
      </c>
      <c r="O2189" s="630"/>
      <c r="P2189" s="630"/>
      <c r="Q2189" s="632"/>
      <c r="R2189" s="673"/>
      <c r="S2189" s="674"/>
      <c r="T2189" s="674"/>
      <c r="U2189" s="674"/>
      <c r="V2189" s="674"/>
      <c r="W2189" s="674"/>
      <c r="X2189" s="674"/>
      <c r="Y2189" s="674"/>
      <c r="Z2189" s="674"/>
      <c r="AA2189" s="674"/>
      <c r="AB2189" s="674"/>
      <c r="AC2189" s="674"/>
      <c r="AD2189" s="674"/>
      <c r="AE2189" s="674"/>
      <c r="AF2189" s="674"/>
      <c r="AG2189" s="674"/>
      <c r="AH2189" s="674"/>
      <c r="AI2189" s="674"/>
      <c r="AJ2189" s="674"/>
      <c r="AK2189" s="674"/>
      <c r="AL2189" s="674"/>
      <c r="AM2189" s="674"/>
      <c r="AN2189" s="674"/>
      <c r="AO2189" s="675"/>
    </row>
    <row r="2190" spans="2:41" ht="3.75" hidden="1" customHeight="1">
      <c r="B2190" s="135"/>
      <c r="I2190" s="136"/>
      <c r="J2190" s="135"/>
      <c r="M2190" s="136"/>
      <c r="N2190" s="629"/>
      <c r="O2190" s="630"/>
      <c r="P2190" s="630"/>
      <c r="Q2190" s="632"/>
      <c r="R2190" s="676"/>
      <c r="S2190" s="677"/>
      <c r="T2190" s="677"/>
      <c r="U2190" s="677"/>
      <c r="V2190" s="677"/>
      <c r="W2190" s="677"/>
      <c r="X2190" s="677"/>
      <c r="Y2190" s="677"/>
      <c r="Z2190" s="677"/>
      <c r="AA2190" s="677"/>
      <c r="AB2190" s="677"/>
      <c r="AC2190" s="677"/>
      <c r="AD2190" s="677"/>
      <c r="AE2190" s="677"/>
      <c r="AF2190" s="677"/>
      <c r="AG2190" s="677"/>
      <c r="AH2190" s="677"/>
      <c r="AI2190" s="677"/>
      <c r="AJ2190" s="677"/>
      <c r="AK2190" s="677"/>
      <c r="AL2190" s="677"/>
      <c r="AM2190" s="677"/>
      <c r="AN2190" s="677"/>
      <c r="AO2190" s="678"/>
    </row>
    <row r="2191" spans="2:41" ht="3.75" hidden="1" customHeight="1">
      <c r="B2191" s="135"/>
      <c r="I2191" s="136"/>
      <c r="J2191" s="135"/>
      <c r="N2191" s="644"/>
      <c r="O2191" s="645"/>
      <c r="P2191" s="645"/>
      <c r="Q2191" s="646"/>
      <c r="R2191" s="630"/>
      <c r="S2191" s="630"/>
      <c r="T2191" s="630"/>
      <c r="U2191" s="698"/>
      <c r="V2191" s="699"/>
      <c r="W2191" s="699"/>
      <c r="X2191" s="700"/>
      <c r="Y2191" s="645"/>
      <c r="Z2191" s="707"/>
      <c r="AA2191" s="699"/>
      <c r="AB2191" s="699"/>
      <c r="AC2191" s="708"/>
      <c r="AD2191" s="630"/>
      <c r="AE2191" s="630"/>
      <c r="AF2191" s="630"/>
      <c r="AG2191" s="679"/>
      <c r="AH2191" s="671"/>
      <c r="AI2191" s="671"/>
      <c r="AJ2191" s="671"/>
      <c r="AK2191" s="671"/>
      <c r="AL2191" s="671"/>
      <c r="AM2191" s="671"/>
      <c r="AN2191" s="671"/>
      <c r="AO2191" s="672"/>
    </row>
    <row r="2192" spans="2:41" ht="13.35" hidden="1" customHeight="1">
      <c r="B2192" s="135"/>
      <c r="I2192" s="136"/>
      <c r="J2192" s="135"/>
      <c r="N2192" s="629"/>
      <c r="O2192" s="630"/>
      <c r="P2192" s="630"/>
      <c r="Q2192" s="632"/>
      <c r="R2192" s="630" t="s">
        <v>15</v>
      </c>
      <c r="S2192" s="630"/>
      <c r="T2192" s="630"/>
      <c r="U2192" s="701"/>
      <c r="V2192" s="702"/>
      <c r="W2192" s="702"/>
      <c r="X2192" s="703"/>
      <c r="Y2192" s="662" t="s">
        <v>359</v>
      </c>
      <c r="Z2192" s="709"/>
      <c r="AA2192" s="702"/>
      <c r="AB2192" s="702"/>
      <c r="AC2192" s="710"/>
      <c r="AD2192" s="630" t="s">
        <v>56</v>
      </c>
      <c r="AE2192" s="630"/>
      <c r="AF2192" s="630"/>
      <c r="AG2192" s="673"/>
      <c r="AH2192" s="674"/>
      <c r="AI2192" s="674"/>
      <c r="AJ2192" s="674"/>
      <c r="AK2192" s="674"/>
      <c r="AL2192" s="674"/>
      <c r="AM2192" s="674"/>
      <c r="AN2192" s="674"/>
      <c r="AO2192" s="675"/>
    </row>
    <row r="2193" spans="2:41" ht="3.75" hidden="1" customHeight="1">
      <c r="B2193" s="135"/>
      <c r="I2193" s="136"/>
      <c r="J2193" s="135"/>
      <c r="N2193" s="629"/>
      <c r="O2193" s="630"/>
      <c r="P2193" s="630"/>
      <c r="Q2193" s="632"/>
      <c r="R2193" s="639"/>
      <c r="S2193" s="639"/>
      <c r="T2193" s="639"/>
      <c r="U2193" s="704"/>
      <c r="V2193" s="705"/>
      <c r="W2193" s="705"/>
      <c r="X2193" s="706"/>
      <c r="Y2193" s="639"/>
      <c r="Z2193" s="711"/>
      <c r="AA2193" s="705"/>
      <c r="AB2193" s="705"/>
      <c r="AC2193" s="712"/>
      <c r="AD2193" s="639"/>
      <c r="AE2193" s="639"/>
      <c r="AF2193" s="639"/>
      <c r="AG2193" s="676"/>
      <c r="AH2193" s="677"/>
      <c r="AI2193" s="677"/>
      <c r="AJ2193" s="677"/>
      <c r="AK2193" s="677"/>
      <c r="AL2193" s="677"/>
      <c r="AM2193" s="677"/>
      <c r="AN2193" s="677"/>
      <c r="AO2193" s="678"/>
    </row>
    <row r="2194" spans="2:41" ht="3.75" hidden="1" customHeight="1">
      <c r="B2194" s="135"/>
      <c r="I2194" s="136"/>
      <c r="J2194" s="135"/>
      <c r="N2194" s="629"/>
      <c r="O2194" s="630"/>
      <c r="P2194" s="630"/>
      <c r="Q2194" s="632"/>
      <c r="R2194" s="645"/>
      <c r="S2194" s="645"/>
      <c r="T2194" s="646"/>
      <c r="U2194" s="679"/>
      <c r="V2194" s="671"/>
      <c r="W2194" s="671"/>
      <c r="X2194" s="671"/>
      <c r="Y2194" s="671"/>
      <c r="Z2194" s="671"/>
      <c r="AA2194" s="671"/>
      <c r="AB2194" s="671"/>
      <c r="AC2194" s="672"/>
      <c r="AD2194" s="644"/>
      <c r="AE2194" s="645"/>
      <c r="AF2194" s="646"/>
      <c r="AG2194" s="679"/>
      <c r="AH2194" s="671"/>
      <c r="AI2194" s="671"/>
      <c r="AJ2194" s="671"/>
      <c r="AK2194" s="671"/>
      <c r="AL2194" s="671"/>
      <c r="AM2194" s="671"/>
      <c r="AN2194" s="671"/>
      <c r="AO2194" s="672"/>
    </row>
    <row r="2195" spans="2:41" ht="13.35" hidden="1" customHeight="1">
      <c r="B2195" s="135"/>
      <c r="I2195" s="136"/>
      <c r="N2195" s="629" t="s">
        <v>23</v>
      </c>
      <c r="O2195" s="630"/>
      <c r="P2195" s="630"/>
      <c r="Q2195" s="632"/>
      <c r="R2195" s="630" t="s">
        <v>17</v>
      </c>
      <c r="S2195" s="630"/>
      <c r="T2195" s="632"/>
      <c r="U2195" s="673"/>
      <c r="V2195" s="674"/>
      <c r="W2195" s="674"/>
      <c r="X2195" s="674"/>
      <c r="Y2195" s="674"/>
      <c r="Z2195" s="674"/>
      <c r="AA2195" s="674"/>
      <c r="AB2195" s="674"/>
      <c r="AC2195" s="675"/>
      <c r="AD2195" s="629" t="s">
        <v>18</v>
      </c>
      <c r="AE2195" s="630"/>
      <c r="AF2195" s="632"/>
      <c r="AG2195" s="673"/>
      <c r="AH2195" s="674"/>
      <c r="AI2195" s="674"/>
      <c r="AJ2195" s="674"/>
      <c r="AK2195" s="674"/>
      <c r="AL2195" s="674"/>
      <c r="AM2195" s="674"/>
      <c r="AN2195" s="674"/>
      <c r="AO2195" s="675"/>
    </row>
    <row r="2196" spans="2:41" ht="3.75" hidden="1" customHeight="1">
      <c r="B2196" s="135"/>
      <c r="I2196" s="136"/>
      <c r="J2196" s="135"/>
      <c r="N2196" s="629"/>
      <c r="O2196" s="630"/>
      <c r="P2196" s="630"/>
      <c r="Q2196" s="632"/>
      <c r="R2196" s="639"/>
      <c r="S2196" s="639"/>
      <c r="T2196" s="640"/>
      <c r="U2196" s="676"/>
      <c r="V2196" s="677"/>
      <c r="W2196" s="677"/>
      <c r="X2196" s="677"/>
      <c r="Y2196" s="677"/>
      <c r="Z2196" s="677"/>
      <c r="AA2196" s="677"/>
      <c r="AB2196" s="677"/>
      <c r="AC2196" s="678"/>
      <c r="AD2196" s="638"/>
      <c r="AE2196" s="639"/>
      <c r="AF2196" s="640"/>
      <c r="AG2196" s="676"/>
      <c r="AH2196" s="677"/>
      <c r="AI2196" s="677"/>
      <c r="AJ2196" s="677"/>
      <c r="AK2196" s="677"/>
      <c r="AL2196" s="677"/>
      <c r="AM2196" s="677"/>
      <c r="AN2196" s="677"/>
      <c r="AO2196" s="678"/>
    </row>
    <row r="2197" spans="2:41" ht="3.75" hidden="1" customHeight="1">
      <c r="B2197" s="135"/>
      <c r="I2197" s="136"/>
      <c r="J2197" s="135"/>
      <c r="N2197" s="629"/>
      <c r="O2197" s="630"/>
      <c r="P2197" s="630"/>
      <c r="Q2197" s="632"/>
      <c r="R2197" s="645"/>
      <c r="S2197" s="645"/>
      <c r="T2197" s="646"/>
      <c r="U2197" s="679"/>
      <c r="V2197" s="671"/>
      <c r="W2197" s="671"/>
      <c r="X2197" s="671"/>
      <c r="Y2197" s="671"/>
      <c r="Z2197" s="671"/>
      <c r="AA2197" s="671"/>
      <c r="AB2197" s="671"/>
      <c r="AC2197" s="672"/>
      <c r="AD2197" s="644"/>
      <c r="AE2197" s="645"/>
      <c r="AF2197" s="646"/>
      <c r="AG2197" s="679"/>
      <c r="AH2197" s="671"/>
      <c r="AI2197" s="671"/>
      <c r="AJ2197" s="671"/>
      <c r="AK2197" s="671"/>
      <c r="AL2197" s="671"/>
      <c r="AM2197" s="671"/>
      <c r="AN2197" s="671"/>
      <c r="AO2197" s="672"/>
    </row>
    <row r="2198" spans="2:41" ht="13.35" hidden="1" customHeight="1">
      <c r="B2198" s="135"/>
      <c r="I2198" s="136"/>
      <c r="J2198" s="135"/>
      <c r="N2198" s="629"/>
      <c r="O2198" s="630"/>
      <c r="P2198" s="630"/>
      <c r="Q2198" s="632"/>
      <c r="R2198" s="630" t="s">
        <v>19</v>
      </c>
      <c r="S2198" s="630"/>
      <c r="T2198" s="632"/>
      <c r="U2198" s="673"/>
      <c r="V2198" s="674"/>
      <c r="W2198" s="674"/>
      <c r="X2198" s="674"/>
      <c r="Y2198" s="674"/>
      <c r="Z2198" s="674"/>
      <c r="AA2198" s="674"/>
      <c r="AB2198" s="674"/>
      <c r="AC2198" s="675"/>
      <c r="AD2198" s="629" t="s">
        <v>20</v>
      </c>
      <c r="AE2198" s="630"/>
      <c r="AF2198" s="632"/>
      <c r="AG2198" s="673"/>
      <c r="AH2198" s="674"/>
      <c r="AI2198" s="674"/>
      <c r="AJ2198" s="674"/>
      <c r="AK2198" s="674"/>
      <c r="AL2198" s="674"/>
      <c r="AM2198" s="674"/>
      <c r="AN2198" s="674"/>
      <c r="AO2198" s="675"/>
    </row>
    <row r="2199" spans="2:41" ht="3.75" hidden="1" customHeight="1">
      <c r="B2199" s="135"/>
      <c r="I2199" s="136"/>
      <c r="J2199" s="135"/>
      <c r="N2199" s="638"/>
      <c r="O2199" s="639"/>
      <c r="P2199" s="639"/>
      <c r="Q2199" s="640"/>
      <c r="R2199" s="639"/>
      <c r="S2199" s="639"/>
      <c r="T2199" s="640"/>
      <c r="U2199" s="676"/>
      <c r="V2199" s="677"/>
      <c r="W2199" s="677"/>
      <c r="X2199" s="677"/>
      <c r="Y2199" s="677"/>
      <c r="Z2199" s="677"/>
      <c r="AA2199" s="677"/>
      <c r="AB2199" s="677"/>
      <c r="AC2199" s="678"/>
      <c r="AD2199" s="638"/>
      <c r="AE2199" s="639"/>
      <c r="AF2199" s="640"/>
      <c r="AG2199" s="676"/>
      <c r="AH2199" s="677"/>
      <c r="AI2199" s="677"/>
      <c r="AJ2199" s="677"/>
      <c r="AK2199" s="677"/>
      <c r="AL2199" s="677"/>
      <c r="AM2199" s="677"/>
      <c r="AN2199" s="677"/>
      <c r="AO2199" s="678"/>
    </row>
    <row r="2200" spans="2:41" ht="3.75" hidden="1" customHeight="1">
      <c r="B2200" s="135"/>
      <c r="I2200" s="136"/>
      <c r="J2200" s="135"/>
      <c r="M2200" s="136"/>
      <c r="N2200" s="629"/>
      <c r="O2200" s="630"/>
      <c r="P2200" s="630"/>
      <c r="Q2200" s="632"/>
      <c r="R2200" s="644"/>
      <c r="S2200" s="645"/>
      <c r="T2200" s="645"/>
      <c r="U2200" s="645"/>
      <c r="V2200" s="645"/>
      <c r="W2200" s="645"/>
      <c r="X2200" s="645"/>
      <c r="Y2200" s="645"/>
      <c r="Z2200" s="645"/>
      <c r="AA2200" s="645"/>
      <c r="AB2200" s="645"/>
      <c r="AC2200" s="645"/>
      <c r="AD2200" s="645"/>
      <c r="AE2200" s="645"/>
      <c r="AF2200" s="645"/>
      <c r="AG2200" s="645"/>
      <c r="AH2200" s="645"/>
      <c r="AI2200" s="645"/>
      <c r="AJ2200" s="645"/>
      <c r="AK2200" s="645"/>
      <c r="AL2200" s="645"/>
      <c r="AM2200" s="645"/>
      <c r="AN2200" s="645"/>
      <c r="AO2200" s="646"/>
    </row>
    <row r="2201" spans="2:41" ht="13.35" hidden="1" customHeight="1">
      <c r="B2201" s="135"/>
      <c r="I2201" s="136"/>
      <c r="J2201" s="135"/>
      <c r="M2201" s="136"/>
      <c r="N2201" s="629" t="s">
        <v>111</v>
      </c>
      <c r="O2201" s="630"/>
      <c r="P2201" s="630"/>
      <c r="Q2201" s="632"/>
      <c r="R2201" s="629"/>
      <c r="S2201" s="680"/>
      <c r="T2201" s="681"/>
      <c r="U2201" s="630"/>
      <c r="V2201" s="647"/>
      <c r="W2201" s="630" t="s">
        <v>12</v>
      </c>
      <c r="X2201" s="647"/>
      <c r="Y2201" s="630" t="s">
        <v>11</v>
      </c>
      <c r="Z2201" s="647"/>
      <c r="AA2201" s="630" t="s">
        <v>364</v>
      </c>
      <c r="AB2201" s="630"/>
      <c r="AC2201" s="630"/>
      <c r="AD2201" s="630"/>
      <c r="AE2201" s="630"/>
      <c r="AF2201" s="630"/>
      <c r="AG2201" s="630"/>
      <c r="AH2201" s="630"/>
      <c r="AI2201" s="630"/>
      <c r="AJ2201" s="630"/>
      <c r="AK2201" s="630"/>
      <c r="AL2201" s="630"/>
      <c r="AM2201" s="630"/>
      <c r="AN2201" s="630"/>
      <c r="AO2201" s="632"/>
    </row>
    <row r="2202" spans="2:41" ht="3.75" hidden="1" customHeight="1">
      <c r="B2202" s="135"/>
      <c r="I2202" s="136"/>
      <c r="J2202" s="135"/>
      <c r="M2202" s="136"/>
      <c r="N2202" s="629"/>
      <c r="O2202" s="630"/>
      <c r="P2202" s="630"/>
      <c r="Q2202" s="632"/>
      <c r="R2202" s="629"/>
      <c r="S2202" s="630"/>
      <c r="T2202" s="630"/>
      <c r="U2202" s="630"/>
      <c r="V2202" s="630"/>
      <c r="W2202" s="630"/>
      <c r="X2202" s="630"/>
      <c r="Y2202" s="630"/>
      <c r="Z2202" s="630"/>
      <c r="AA2202" s="630"/>
      <c r="AB2202" s="630"/>
      <c r="AC2202" s="630"/>
      <c r="AD2202" s="630"/>
      <c r="AE2202" s="630"/>
      <c r="AF2202" s="630"/>
      <c r="AG2202" s="630"/>
      <c r="AH2202" s="630"/>
      <c r="AI2202" s="630"/>
      <c r="AJ2202" s="630"/>
      <c r="AK2202" s="630"/>
      <c r="AL2202" s="630"/>
      <c r="AM2202" s="630"/>
      <c r="AN2202" s="630"/>
      <c r="AO2202" s="632"/>
    </row>
    <row r="2203" spans="2:41" ht="3.75" hidden="1" customHeight="1">
      <c r="B2203" s="135"/>
      <c r="I2203" s="136"/>
      <c r="J2203" s="135"/>
      <c r="M2203" s="136"/>
      <c r="N2203" s="644"/>
      <c r="O2203" s="645"/>
      <c r="P2203" s="645"/>
      <c r="Q2203" s="645"/>
      <c r="R2203" s="713"/>
      <c r="S2203" s="716"/>
      <c r="T2203" s="645"/>
      <c r="U2203" s="698"/>
      <c r="V2203" s="644"/>
      <c r="W2203" s="645"/>
      <c r="X2203" s="645"/>
      <c r="Y2203" s="645"/>
      <c r="Z2203" s="645"/>
      <c r="AA2203" s="645"/>
      <c r="AB2203" s="645"/>
      <c r="AC2203" s="645"/>
      <c r="AD2203" s="645"/>
      <c r="AE2203" s="645"/>
      <c r="AF2203" s="645"/>
      <c r="AG2203" s="645"/>
      <c r="AH2203" s="649"/>
      <c r="AI2203" s="649"/>
      <c r="AJ2203" s="645"/>
      <c r="AK2203" s="651"/>
      <c r="AL2203" s="645"/>
      <c r="AM2203" s="645"/>
      <c r="AN2203" s="645"/>
      <c r="AO2203" s="646"/>
    </row>
    <row r="2204" spans="2:41" ht="13.35" hidden="1" customHeight="1">
      <c r="B2204" s="135"/>
      <c r="I2204" s="136"/>
      <c r="J2204" s="135"/>
      <c r="M2204" s="136"/>
      <c r="N2204" s="629" t="s">
        <v>30</v>
      </c>
      <c r="O2204" s="630"/>
      <c r="P2204" s="630"/>
      <c r="Q2204" s="630"/>
      <c r="R2204" s="714"/>
      <c r="S2204" s="717"/>
      <c r="T2204" s="630" t="s">
        <v>388</v>
      </c>
      <c r="U2204" s="701"/>
      <c r="V2204" s="629" t="s">
        <v>112</v>
      </c>
      <c r="W2204" s="630"/>
      <c r="X2204" s="630"/>
      <c r="Y2204" s="630"/>
      <c r="Z2204" s="630"/>
      <c r="AA2204" s="630"/>
      <c r="AB2204" s="630"/>
      <c r="AC2204" s="630"/>
      <c r="AD2204" s="630"/>
      <c r="AE2204" s="630"/>
      <c r="AF2204" s="630"/>
      <c r="AG2204" s="630"/>
      <c r="AH2204" s="636"/>
      <c r="AI2204" s="636"/>
      <c r="AJ2204" s="630"/>
      <c r="AK2204" s="654"/>
      <c r="AL2204" s="630"/>
      <c r="AM2204" s="630"/>
      <c r="AN2204" s="630"/>
      <c r="AO2204" s="632"/>
    </row>
    <row r="2205" spans="2:41" ht="3.75" hidden="1" customHeight="1">
      <c r="B2205" s="135"/>
      <c r="I2205" s="136"/>
      <c r="J2205" s="135"/>
      <c r="M2205" s="136"/>
      <c r="N2205" s="629"/>
      <c r="O2205" s="630"/>
      <c r="P2205" s="630"/>
      <c r="Q2205" s="630"/>
      <c r="R2205" s="715"/>
      <c r="S2205" s="718"/>
      <c r="T2205" s="639"/>
      <c r="U2205" s="704"/>
      <c r="V2205" s="638"/>
      <c r="W2205" s="639"/>
      <c r="X2205" s="639"/>
      <c r="Y2205" s="639"/>
      <c r="Z2205" s="639"/>
      <c r="AA2205" s="639"/>
      <c r="AB2205" s="639"/>
      <c r="AC2205" s="639"/>
      <c r="AD2205" s="639"/>
      <c r="AE2205" s="639"/>
      <c r="AF2205" s="639"/>
      <c r="AG2205" s="639"/>
      <c r="AH2205" s="642"/>
      <c r="AI2205" s="642"/>
      <c r="AJ2205" s="639"/>
      <c r="AK2205" s="657"/>
      <c r="AL2205" s="639"/>
      <c r="AM2205" s="639"/>
      <c r="AN2205" s="639"/>
      <c r="AO2205" s="640"/>
    </row>
    <row r="2206" spans="2:41" ht="3.75" hidden="1" customHeight="1">
      <c r="B2206" s="135"/>
      <c r="I2206" s="136"/>
      <c r="J2206" s="135"/>
      <c r="M2206" s="136"/>
      <c r="N2206" s="644"/>
      <c r="O2206" s="645"/>
      <c r="P2206" s="645"/>
      <c r="Q2206" s="646"/>
      <c r="R2206" s="670"/>
      <c r="S2206" s="671"/>
      <c r="T2206" s="671"/>
      <c r="U2206" s="672"/>
      <c r="V2206" s="673"/>
      <c r="W2206" s="675"/>
      <c r="X2206" s="679"/>
      <c r="Y2206" s="671"/>
      <c r="Z2206" s="671"/>
      <c r="AA2206" s="672"/>
      <c r="AB2206" s="630"/>
      <c r="AC2206" s="630"/>
      <c r="AD2206" s="630"/>
      <c r="AE2206" s="630"/>
      <c r="AF2206" s="630"/>
      <c r="AG2206" s="630"/>
      <c r="AH2206" s="630"/>
      <c r="AI2206" s="645"/>
      <c r="AJ2206" s="630"/>
      <c r="AK2206" s="630"/>
      <c r="AL2206" s="630"/>
      <c r="AM2206" s="630"/>
      <c r="AN2206" s="630"/>
      <c r="AO2206" s="632"/>
    </row>
    <row r="2207" spans="2:41" ht="13.35" hidden="1" customHeight="1">
      <c r="B2207" s="135"/>
      <c r="I2207" s="136"/>
      <c r="J2207" s="135"/>
      <c r="M2207" s="136"/>
      <c r="N2207" s="629" t="s">
        <v>114</v>
      </c>
      <c r="O2207" s="630"/>
      <c r="P2207" s="630"/>
      <c r="Q2207" s="632"/>
      <c r="R2207" s="673"/>
      <c r="S2207" s="674"/>
      <c r="T2207" s="674"/>
      <c r="U2207" s="675"/>
      <c r="V2207" s="673"/>
      <c r="W2207" s="675"/>
      <c r="X2207" s="673"/>
      <c r="Y2207" s="674"/>
      <c r="Z2207" s="674"/>
      <c r="AA2207" s="675"/>
      <c r="AB2207" s="668" t="s">
        <v>171</v>
      </c>
      <c r="AC2207" s="630"/>
      <c r="AD2207" s="630"/>
      <c r="AE2207" s="630"/>
      <c r="AF2207" s="630"/>
      <c r="AG2207" s="630"/>
      <c r="AH2207" s="630"/>
      <c r="AI2207" s="630"/>
      <c r="AJ2207" s="630"/>
      <c r="AK2207" s="630"/>
      <c r="AL2207" s="630"/>
      <c r="AM2207" s="630"/>
      <c r="AN2207" s="630"/>
      <c r="AO2207" s="632"/>
    </row>
    <row r="2208" spans="2:41" ht="3.75" hidden="1" customHeight="1">
      <c r="B2208" s="135"/>
      <c r="I2208" s="136"/>
      <c r="J2208" s="135"/>
      <c r="M2208" s="136"/>
      <c r="N2208" s="629"/>
      <c r="O2208" s="630"/>
      <c r="P2208" s="630"/>
      <c r="Q2208" s="632"/>
      <c r="R2208" s="676"/>
      <c r="S2208" s="677"/>
      <c r="T2208" s="677"/>
      <c r="U2208" s="678"/>
      <c r="V2208" s="676"/>
      <c r="W2208" s="678"/>
      <c r="X2208" s="676"/>
      <c r="Y2208" s="677"/>
      <c r="Z2208" s="677"/>
      <c r="AA2208" s="678"/>
      <c r="AB2208" s="639"/>
      <c r="AC2208" s="639"/>
      <c r="AD2208" s="639"/>
      <c r="AE2208" s="639"/>
      <c r="AF2208" s="639"/>
      <c r="AG2208" s="639"/>
      <c r="AH2208" s="639"/>
      <c r="AI2208" s="639"/>
      <c r="AJ2208" s="639"/>
      <c r="AK2208" s="639"/>
      <c r="AL2208" s="639"/>
      <c r="AM2208" s="639"/>
      <c r="AN2208" s="639"/>
      <c r="AO2208" s="640"/>
    </row>
    <row r="2209" spans="2:41" ht="3.75" hidden="1" customHeight="1">
      <c r="B2209" s="135"/>
      <c r="I2209" s="136"/>
      <c r="J2209" s="135"/>
      <c r="M2209" s="136"/>
      <c r="N2209" s="644"/>
      <c r="O2209" s="645"/>
      <c r="P2209" s="645"/>
      <c r="Q2209" s="645"/>
      <c r="R2209" s="644"/>
      <c r="S2209" s="645"/>
      <c r="T2209" s="645"/>
      <c r="U2209" s="645"/>
      <c r="V2209" s="645"/>
      <c r="W2209" s="645"/>
      <c r="X2209" s="645"/>
      <c r="Y2209" s="645"/>
      <c r="Z2209" s="645"/>
      <c r="AA2209" s="646"/>
      <c r="AB2209" s="644"/>
      <c r="AC2209" s="630"/>
      <c r="AD2209" s="630"/>
      <c r="AE2209" s="630"/>
      <c r="AF2209" s="630"/>
      <c r="AG2209" s="630"/>
      <c r="AH2209" s="630"/>
      <c r="AI2209" s="632"/>
      <c r="AJ2209" s="644"/>
      <c r="AK2209" s="645"/>
      <c r="AL2209" s="645"/>
      <c r="AM2209" s="645"/>
      <c r="AN2209" s="645"/>
      <c r="AO2209" s="646"/>
    </row>
    <row r="2210" spans="2:41" ht="13.35" hidden="1" customHeight="1">
      <c r="B2210" s="135"/>
      <c r="I2210" s="136"/>
      <c r="J2210" s="135"/>
      <c r="M2210" s="136"/>
      <c r="N2210" s="629" t="s">
        <v>115</v>
      </c>
      <c r="O2210" s="630"/>
      <c r="P2210" s="630"/>
      <c r="Q2210" s="630"/>
      <c r="R2210" s="629"/>
      <c r="S2210" s="680"/>
      <c r="T2210" s="681"/>
      <c r="U2210" s="630"/>
      <c r="V2210" s="647"/>
      <c r="W2210" s="630" t="s">
        <v>12</v>
      </c>
      <c r="X2210" s="647"/>
      <c r="Y2210" s="630" t="s">
        <v>11</v>
      </c>
      <c r="Z2210" s="647"/>
      <c r="AA2210" s="630" t="s">
        <v>364</v>
      </c>
      <c r="AB2210" s="629" t="s">
        <v>170</v>
      </c>
      <c r="AC2210" s="630"/>
      <c r="AD2210" s="630"/>
      <c r="AE2210" s="630"/>
      <c r="AF2210" s="630"/>
      <c r="AG2210" s="630"/>
      <c r="AH2210" s="630"/>
      <c r="AI2210" s="632"/>
      <c r="AJ2210" s="629"/>
      <c r="AK2210" s="680"/>
      <c r="AL2210" s="682"/>
      <c r="AM2210" s="682"/>
      <c r="AN2210" s="682"/>
      <c r="AO2210" s="681"/>
    </row>
    <row r="2211" spans="2:41" ht="3.75" hidden="1" customHeight="1">
      <c r="B2211" s="135"/>
      <c r="I2211" s="136"/>
      <c r="J2211" s="135"/>
      <c r="M2211" s="136"/>
      <c r="N2211" s="629"/>
      <c r="O2211" s="630"/>
      <c r="P2211" s="630"/>
      <c r="Q2211" s="630"/>
      <c r="R2211" s="638"/>
      <c r="S2211" s="639"/>
      <c r="T2211" s="639"/>
      <c r="U2211" s="639"/>
      <c r="V2211" s="639"/>
      <c r="W2211" s="639"/>
      <c r="X2211" s="639"/>
      <c r="Y2211" s="639"/>
      <c r="Z2211" s="639"/>
      <c r="AA2211" s="640"/>
      <c r="AB2211" s="638"/>
      <c r="AC2211" s="639"/>
      <c r="AD2211" s="639"/>
      <c r="AE2211" s="639"/>
      <c r="AF2211" s="639"/>
      <c r="AG2211" s="639"/>
      <c r="AH2211" s="639"/>
      <c r="AI2211" s="640"/>
      <c r="AJ2211" s="638"/>
      <c r="AK2211" s="639"/>
      <c r="AL2211" s="639"/>
      <c r="AM2211" s="639"/>
      <c r="AN2211" s="639"/>
      <c r="AO2211" s="640"/>
    </row>
    <row r="2212" spans="2:41" ht="3.75" customHeight="1">
      <c r="B2212" s="135"/>
      <c r="I2212" s="136"/>
      <c r="J2212" s="135"/>
      <c r="M2212" s="136"/>
      <c r="N2212" s="130"/>
      <c r="O2212" s="131"/>
      <c r="P2212" s="131"/>
      <c r="Q2212" s="132"/>
      <c r="R2212" s="683" t="str" cm="1">
        <f t="array" ref="R2212">IF(新_変更_3!AL913&lt;&gt;"",AND(新_変更_3!J912:AB918=新_変更_3!AL912:BD918),"")</f>
        <v/>
      </c>
      <c r="S2212" s="684"/>
      <c r="T2212" s="684"/>
      <c r="U2212" s="684"/>
      <c r="V2212" s="684"/>
      <c r="W2212" s="684"/>
      <c r="X2212" s="684"/>
      <c r="Y2212" s="684"/>
      <c r="Z2212" s="684"/>
      <c r="AA2212" s="684"/>
      <c r="AB2212" s="684"/>
      <c r="AC2212" s="684"/>
      <c r="AD2212" s="684"/>
      <c r="AE2212" s="684"/>
      <c r="AF2212" s="684"/>
      <c r="AG2212" s="684"/>
      <c r="AH2212" s="684"/>
      <c r="AI2212" s="684"/>
      <c r="AJ2212" s="684"/>
      <c r="AK2212" s="684"/>
      <c r="AL2212" s="684"/>
      <c r="AM2212" s="684"/>
      <c r="AN2212" s="684"/>
      <c r="AO2212" s="685"/>
    </row>
    <row r="2213" spans="2:41" ht="13.35" customHeight="1">
      <c r="B2213" s="135"/>
      <c r="I2213" s="136"/>
      <c r="J2213" s="135"/>
      <c r="M2213" s="136"/>
      <c r="N2213" s="135" t="s">
        <v>32</v>
      </c>
      <c r="Q2213" s="136"/>
      <c r="R2213" s="686"/>
      <c r="S2213" s="687"/>
      <c r="T2213" s="687"/>
      <c r="U2213" s="687"/>
      <c r="V2213" s="687"/>
      <c r="W2213" s="687"/>
      <c r="X2213" s="687"/>
      <c r="Y2213" s="687"/>
      <c r="Z2213" s="687"/>
      <c r="AA2213" s="687"/>
      <c r="AB2213" s="687"/>
      <c r="AC2213" s="687"/>
      <c r="AD2213" s="687"/>
      <c r="AE2213" s="687"/>
      <c r="AF2213" s="687"/>
      <c r="AG2213" s="687"/>
      <c r="AH2213" s="687"/>
      <c r="AI2213" s="687"/>
      <c r="AJ2213" s="687"/>
      <c r="AK2213" s="687"/>
      <c r="AL2213" s="687"/>
      <c r="AM2213" s="687"/>
      <c r="AN2213" s="687"/>
      <c r="AO2213" s="688"/>
    </row>
    <row r="2214" spans="2:41" ht="3.75" customHeight="1">
      <c r="B2214" s="135"/>
      <c r="I2214" s="136"/>
      <c r="J2214" s="135"/>
      <c r="M2214" s="136"/>
      <c r="N2214" s="140"/>
      <c r="O2214" s="141"/>
      <c r="P2214" s="141"/>
      <c r="Q2214" s="142"/>
      <c r="R2214" s="689"/>
      <c r="S2214" s="690"/>
      <c r="T2214" s="690"/>
      <c r="U2214" s="690"/>
      <c r="V2214" s="690"/>
      <c r="W2214" s="690"/>
      <c r="X2214" s="690"/>
      <c r="Y2214" s="690"/>
      <c r="Z2214" s="690"/>
      <c r="AA2214" s="690"/>
      <c r="AB2214" s="690"/>
      <c r="AC2214" s="690"/>
      <c r="AD2214" s="690"/>
      <c r="AE2214" s="690"/>
      <c r="AF2214" s="690"/>
      <c r="AG2214" s="690"/>
      <c r="AH2214" s="690"/>
      <c r="AI2214" s="690"/>
      <c r="AJ2214" s="690"/>
      <c r="AK2214" s="690"/>
      <c r="AL2214" s="690"/>
      <c r="AM2214" s="690"/>
      <c r="AN2214" s="690"/>
      <c r="AO2214" s="691"/>
    </row>
    <row r="2215" spans="2:41" ht="3.75" customHeight="1">
      <c r="B2215" s="135"/>
      <c r="I2215" s="136"/>
      <c r="J2215" s="130"/>
      <c r="K2215" s="131"/>
      <c r="L2215" s="131"/>
      <c r="M2215" s="132"/>
      <c r="N2215" s="130"/>
      <c r="O2215" s="131"/>
      <c r="P2215" s="131"/>
      <c r="Q2215" s="132"/>
      <c r="R2215" s="130"/>
      <c r="S2215" s="131"/>
      <c r="T2215" s="131"/>
      <c r="U2215" s="131"/>
      <c r="V2215" s="131"/>
      <c r="W2215" s="131"/>
      <c r="X2215" s="131"/>
      <c r="Y2215" s="131"/>
      <c r="Z2215" s="131"/>
      <c r="AA2215" s="132"/>
      <c r="AB2215" s="130"/>
      <c r="AC2215" s="131"/>
      <c r="AD2215" s="131"/>
      <c r="AE2215" s="132"/>
      <c r="AF2215" s="131"/>
      <c r="AG2215" s="131"/>
      <c r="AH2215" s="131"/>
      <c r="AI2215" s="131"/>
      <c r="AJ2215" s="131"/>
      <c r="AK2215" s="131"/>
      <c r="AL2215" s="131"/>
      <c r="AM2215" s="131"/>
      <c r="AN2215" s="131"/>
      <c r="AO2215" s="132"/>
    </row>
    <row r="2216" spans="2:41" ht="13.35" customHeight="1">
      <c r="B2216" s="135"/>
      <c r="I2216" s="136"/>
      <c r="J2216" s="135" t="s">
        <v>4046</v>
      </c>
      <c r="M2216" s="136"/>
      <c r="N2216" s="135" t="s">
        <v>27</v>
      </c>
      <c r="Q2216" s="136"/>
      <c r="R2216" s="135"/>
      <c r="S2216" s="692"/>
      <c r="T2216" s="693"/>
      <c r="U2216" s="693"/>
      <c r="V2216" s="693"/>
      <c r="W2216" s="693"/>
      <c r="X2216" s="693"/>
      <c r="Y2216" s="693"/>
      <c r="Z2216" s="693"/>
      <c r="AA2216" s="694"/>
      <c r="AB2216" s="135" t="s">
        <v>28</v>
      </c>
      <c r="AE2216" s="136"/>
      <c r="AF2216" s="135"/>
      <c r="AG2216" s="695"/>
      <c r="AH2216" s="693"/>
      <c r="AI2216" s="693"/>
      <c r="AJ2216" s="693"/>
      <c r="AK2216" s="693"/>
      <c r="AL2216" s="693"/>
      <c r="AM2216" s="693"/>
      <c r="AN2216" s="693"/>
      <c r="AO2216" s="694"/>
    </row>
    <row r="2217" spans="2:41" ht="3.75" customHeight="1">
      <c r="B2217" s="135"/>
      <c r="I2217" s="136"/>
      <c r="J2217" s="135"/>
      <c r="M2217" s="136"/>
      <c r="N2217" s="140"/>
      <c r="O2217" s="141"/>
      <c r="P2217" s="141"/>
      <c r="Q2217" s="142"/>
      <c r="R2217" s="140"/>
      <c r="S2217" s="141"/>
      <c r="T2217" s="141"/>
      <c r="U2217" s="141"/>
      <c r="V2217" s="141"/>
      <c r="W2217" s="141"/>
      <c r="X2217" s="141"/>
      <c r="Y2217" s="141"/>
      <c r="Z2217" s="141"/>
      <c r="AA2217" s="142"/>
      <c r="AB2217" s="140"/>
      <c r="AC2217" s="141"/>
      <c r="AD2217" s="141"/>
      <c r="AE2217" s="142"/>
      <c r="AF2217" s="141"/>
      <c r="AG2217" s="141"/>
      <c r="AH2217" s="141"/>
      <c r="AI2217" s="141"/>
      <c r="AJ2217" s="141"/>
      <c r="AK2217" s="141"/>
      <c r="AL2217" s="141"/>
      <c r="AM2217" s="141"/>
      <c r="AN2217" s="141"/>
      <c r="AO2217" s="142"/>
    </row>
    <row r="2218" spans="2:41" ht="3.75" customHeight="1">
      <c r="B2218" s="135"/>
      <c r="I2218" s="136"/>
      <c r="J2218" s="135"/>
      <c r="M2218" s="136"/>
      <c r="N2218" s="130"/>
      <c r="O2218" s="131"/>
      <c r="P2218" s="131"/>
      <c r="Q2218" s="132"/>
      <c r="R2218" s="130"/>
      <c r="S2218" s="131"/>
      <c r="T2218" s="131"/>
      <c r="U2218" s="131"/>
      <c r="V2218" s="131"/>
      <c r="W2218" s="131"/>
      <c r="X2218" s="131"/>
      <c r="Y2218" s="131"/>
      <c r="Z2218" s="131"/>
      <c r="AA2218" s="132"/>
      <c r="AB2218" s="130"/>
      <c r="AC2218" s="131"/>
      <c r="AD2218" s="131"/>
      <c r="AE2218" s="132"/>
      <c r="AF2218" s="130"/>
      <c r="AG2218" s="131"/>
      <c r="AH2218" s="131"/>
      <c r="AI2218" s="131"/>
      <c r="AJ2218" s="131"/>
      <c r="AK2218" s="131"/>
      <c r="AL2218" s="131"/>
      <c r="AM2218" s="131"/>
      <c r="AN2218" s="131"/>
      <c r="AO2218" s="132"/>
    </row>
    <row r="2219" spans="2:41" ht="13.35" customHeight="1">
      <c r="B2219" s="135"/>
      <c r="I2219" s="136"/>
      <c r="J2219" s="135"/>
      <c r="M2219" s="136"/>
      <c r="N2219" s="135" t="s">
        <v>3990</v>
      </c>
      <c r="Q2219" s="136"/>
      <c r="R2219" s="135"/>
      <c r="S2219" s="696"/>
      <c r="T2219" s="694"/>
      <c r="V2219" s="146"/>
      <c r="W2219" s="124" t="s">
        <v>12</v>
      </c>
      <c r="X2219" s="146"/>
      <c r="Y2219" s="124" t="s">
        <v>11</v>
      </c>
      <c r="Z2219" s="146"/>
      <c r="AA2219" s="136" t="s">
        <v>364</v>
      </c>
      <c r="AB2219" s="135" t="s">
        <v>66</v>
      </c>
      <c r="AE2219" s="136"/>
      <c r="AF2219" s="135"/>
      <c r="AG2219" s="696"/>
      <c r="AH2219" s="694"/>
      <c r="AJ2219" s="146"/>
      <c r="AK2219" s="124" t="s">
        <v>12</v>
      </c>
      <c r="AL2219" s="146"/>
      <c r="AM2219" s="124" t="s">
        <v>11</v>
      </c>
      <c r="AN2219" s="146"/>
      <c r="AO2219" s="136" t="s">
        <v>364</v>
      </c>
    </row>
    <row r="2220" spans="2:41" ht="3.75" customHeight="1">
      <c r="B2220" s="135"/>
      <c r="I2220" s="136"/>
      <c r="J2220" s="135"/>
      <c r="M2220" s="136"/>
      <c r="N2220" s="140"/>
      <c r="O2220" s="141"/>
      <c r="P2220" s="141"/>
      <c r="Q2220" s="142"/>
      <c r="R2220" s="140"/>
      <c r="S2220" s="141"/>
      <c r="T2220" s="141"/>
      <c r="U2220" s="141"/>
      <c r="V2220" s="141"/>
      <c r="W2220" s="141"/>
      <c r="X2220" s="141"/>
      <c r="Y2220" s="141"/>
      <c r="Z2220" s="141"/>
      <c r="AA2220" s="142"/>
      <c r="AB2220" s="140"/>
      <c r="AC2220" s="141"/>
      <c r="AD2220" s="141"/>
      <c r="AE2220" s="142"/>
      <c r="AF2220" s="140"/>
      <c r="AG2220" s="141"/>
      <c r="AH2220" s="141"/>
      <c r="AI2220" s="141"/>
      <c r="AJ2220" s="141"/>
      <c r="AK2220" s="141"/>
      <c r="AL2220" s="141"/>
      <c r="AM2220" s="141"/>
      <c r="AN2220" s="141"/>
      <c r="AO2220" s="142"/>
    </row>
    <row r="2221" spans="2:41" ht="3.75" customHeight="1">
      <c r="B2221" s="135"/>
      <c r="I2221" s="136"/>
      <c r="J2221" s="135"/>
      <c r="M2221" s="136"/>
      <c r="N2221" s="130"/>
      <c r="O2221" s="131"/>
      <c r="P2221" s="131"/>
      <c r="Q2221" s="132"/>
      <c r="R2221" s="697">
        <f>新_変更_3!J928</f>
        <v>0</v>
      </c>
      <c r="S2221" s="684"/>
      <c r="T2221" s="684"/>
      <c r="U2221" s="684"/>
      <c r="V2221" s="684"/>
      <c r="W2221" s="684"/>
      <c r="X2221" s="684"/>
      <c r="Y2221" s="684"/>
      <c r="Z2221" s="684"/>
      <c r="AA2221" s="684"/>
      <c r="AB2221" s="684"/>
      <c r="AC2221" s="684"/>
      <c r="AD2221" s="684"/>
      <c r="AE2221" s="684"/>
      <c r="AF2221" s="684"/>
      <c r="AG2221" s="684"/>
      <c r="AH2221" s="684"/>
      <c r="AI2221" s="684"/>
      <c r="AJ2221" s="685"/>
      <c r="AK2221" s="131"/>
      <c r="AL2221" s="131"/>
      <c r="AM2221" s="131"/>
      <c r="AN2221" s="131"/>
      <c r="AO2221" s="132"/>
    </row>
    <row r="2222" spans="2:41" ht="13.35" customHeight="1">
      <c r="B2222" s="135"/>
      <c r="I2222" s="136"/>
      <c r="J2222" s="135"/>
      <c r="M2222" s="136"/>
      <c r="N2222" s="135" t="s">
        <v>8</v>
      </c>
      <c r="Q2222" s="136"/>
      <c r="R2222" s="686"/>
      <c r="S2222" s="687"/>
      <c r="T2222" s="687"/>
      <c r="U2222" s="687"/>
      <c r="V2222" s="687"/>
      <c r="W2222" s="687"/>
      <c r="X2222" s="687"/>
      <c r="Y2222" s="687"/>
      <c r="Z2222" s="687"/>
      <c r="AA2222" s="687"/>
      <c r="AB2222" s="687"/>
      <c r="AC2222" s="687"/>
      <c r="AD2222" s="687"/>
      <c r="AE2222" s="687"/>
      <c r="AF2222" s="687"/>
      <c r="AG2222" s="687"/>
      <c r="AH2222" s="687"/>
      <c r="AI2222" s="687"/>
      <c r="AJ2222" s="688"/>
      <c r="AL2222" s="147" t="s">
        <v>13</v>
      </c>
      <c r="AM2222" s="124" t="s">
        <v>29</v>
      </c>
      <c r="AO2222" s="136"/>
    </row>
    <row r="2223" spans="2:41" ht="3.75" customHeight="1">
      <c r="B2223" s="135"/>
      <c r="I2223" s="136"/>
      <c r="J2223" s="135"/>
      <c r="M2223" s="136"/>
      <c r="N2223" s="140"/>
      <c r="O2223" s="141"/>
      <c r="P2223" s="141"/>
      <c r="Q2223" s="142"/>
      <c r="R2223" s="689"/>
      <c r="S2223" s="690"/>
      <c r="T2223" s="690"/>
      <c r="U2223" s="690"/>
      <c r="V2223" s="690"/>
      <c r="W2223" s="690"/>
      <c r="X2223" s="690"/>
      <c r="Y2223" s="690"/>
      <c r="Z2223" s="690"/>
      <c r="AA2223" s="690"/>
      <c r="AB2223" s="690"/>
      <c r="AC2223" s="690"/>
      <c r="AD2223" s="690"/>
      <c r="AE2223" s="690"/>
      <c r="AF2223" s="690"/>
      <c r="AG2223" s="690"/>
      <c r="AH2223" s="690"/>
      <c r="AI2223" s="690"/>
      <c r="AJ2223" s="691"/>
      <c r="AK2223" s="141"/>
      <c r="AL2223" s="141"/>
      <c r="AM2223" s="141"/>
      <c r="AN2223" s="141"/>
      <c r="AO2223" s="142"/>
    </row>
    <row r="2224" spans="2:41" ht="3.75" hidden="1" customHeight="1">
      <c r="B2224" s="135"/>
      <c r="I2224" s="136"/>
      <c r="J2224" s="135"/>
      <c r="M2224" s="136"/>
      <c r="N2224" s="644"/>
      <c r="O2224" s="645"/>
      <c r="P2224" s="645"/>
      <c r="Q2224" s="646"/>
      <c r="R2224" s="679"/>
      <c r="S2224" s="671"/>
      <c r="T2224" s="671"/>
      <c r="U2224" s="671"/>
      <c r="V2224" s="671"/>
      <c r="W2224" s="671"/>
      <c r="X2224" s="671"/>
      <c r="Y2224" s="671"/>
      <c r="Z2224" s="671"/>
      <c r="AA2224" s="671"/>
      <c r="AB2224" s="671"/>
      <c r="AC2224" s="671"/>
      <c r="AD2224" s="671"/>
      <c r="AE2224" s="671"/>
      <c r="AF2224" s="671"/>
      <c r="AG2224" s="671"/>
      <c r="AH2224" s="671"/>
      <c r="AI2224" s="671"/>
      <c r="AJ2224" s="671"/>
      <c r="AK2224" s="671"/>
      <c r="AL2224" s="671"/>
      <c r="AM2224" s="671"/>
      <c r="AN2224" s="671"/>
      <c r="AO2224" s="672"/>
    </row>
    <row r="2225" spans="2:41" ht="13.35" hidden="1" customHeight="1">
      <c r="B2225" s="135"/>
      <c r="I2225" s="136"/>
      <c r="J2225" s="135"/>
      <c r="M2225" s="136"/>
      <c r="N2225" s="629" t="s">
        <v>61</v>
      </c>
      <c r="O2225" s="630"/>
      <c r="P2225" s="630"/>
      <c r="Q2225" s="632"/>
      <c r="R2225" s="673"/>
      <c r="S2225" s="674"/>
      <c r="T2225" s="674"/>
      <c r="U2225" s="674"/>
      <c r="V2225" s="674"/>
      <c r="W2225" s="674"/>
      <c r="X2225" s="674"/>
      <c r="Y2225" s="674"/>
      <c r="Z2225" s="674"/>
      <c r="AA2225" s="674"/>
      <c r="AB2225" s="674"/>
      <c r="AC2225" s="674"/>
      <c r="AD2225" s="674"/>
      <c r="AE2225" s="674"/>
      <c r="AF2225" s="674"/>
      <c r="AG2225" s="674"/>
      <c r="AH2225" s="674"/>
      <c r="AI2225" s="674"/>
      <c r="AJ2225" s="674"/>
      <c r="AK2225" s="674"/>
      <c r="AL2225" s="674"/>
      <c r="AM2225" s="674"/>
      <c r="AN2225" s="674"/>
      <c r="AO2225" s="675"/>
    </row>
    <row r="2226" spans="2:41" ht="3.75" hidden="1" customHeight="1">
      <c r="B2226" s="135"/>
      <c r="I2226" s="136"/>
      <c r="J2226" s="135"/>
      <c r="M2226" s="136"/>
      <c r="N2226" s="629"/>
      <c r="O2226" s="630"/>
      <c r="P2226" s="630"/>
      <c r="Q2226" s="632"/>
      <c r="R2226" s="676"/>
      <c r="S2226" s="677"/>
      <c r="T2226" s="677"/>
      <c r="U2226" s="677"/>
      <c r="V2226" s="677"/>
      <c r="W2226" s="677"/>
      <c r="X2226" s="677"/>
      <c r="Y2226" s="677"/>
      <c r="Z2226" s="677"/>
      <c r="AA2226" s="677"/>
      <c r="AB2226" s="677"/>
      <c r="AC2226" s="677"/>
      <c r="AD2226" s="677"/>
      <c r="AE2226" s="677"/>
      <c r="AF2226" s="677"/>
      <c r="AG2226" s="677"/>
      <c r="AH2226" s="677"/>
      <c r="AI2226" s="677"/>
      <c r="AJ2226" s="677"/>
      <c r="AK2226" s="677"/>
      <c r="AL2226" s="677"/>
      <c r="AM2226" s="677"/>
      <c r="AN2226" s="677"/>
      <c r="AO2226" s="678"/>
    </row>
    <row r="2227" spans="2:41" ht="3.75" hidden="1" customHeight="1">
      <c r="B2227" s="135"/>
      <c r="I2227" s="136"/>
      <c r="J2227" s="135"/>
      <c r="N2227" s="644"/>
      <c r="O2227" s="645"/>
      <c r="P2227" s="645"/>
      <c r="Q2227" s="646"/>
      <c r="R2227" s="630"/>
      <c r="S2227" s="630"/>
      <c r="T2227" s="630"/>
      <c r="U2227" s="698"/>
      <c r="V2227" s="699"/>
      <c r="W2227" s="699"/>
      <c r="X2227" s="700"/>
      <c r="Y2227" s="645"/>
      <c r="Z2227" s="707"/>
      <c r="AA2227" s="699"/>
      <c r="AB2227" s="699"/>
      <c r="AC2227" s="708"/>
      <c r="AD2227" s="630"/>
      <c r="AE2227" s="630"/>
      <c r="AF2227" s="630"/>
      <c r="AG2227" s="679"/>
      <c r="AH2227" s="671"/>
      <c r="AI2227" s="671"/>
      <c r="AJ2227" s="671"/>
      <c r="AK2227" s="671"/>
      <c r="AL2227" s="671"/>
      <c r="AM2227" s="671"/>
      <c r="AN2227" s="671"/>
      <c r="AO2227" s="672"/>
    </row>
    <row r="2228" spans="2:41" ht="13.35" hidden="1" customHeight="1">
      <c r="B2228" s="135"/>
      <c r="I2228" s="136"/>
      <c r="J2228" s="135"/>
      <c r="N2228" s="629"/>
      <c r="O2228" s="630"/>
      <c r="P2228" s="630"/>
      <c r="Q2228" s="632"/>
      <c r="R2228" s="630" t="s">
        <v>15</v>
      </c>
      <c r="S2228" s="630"/>
      <c r="T2228" s="630"/>
      <c r="U2228" s="701"/>
      <c r="V2228" s="702"/>
      <c r="W2228" s="702"/>
      <c r="X2228" s="703"/>
      <c r="Y2228" s="662" t="s">
        <v>359</v>
      </c>
      <c r="Z2228" s="709"/>
      <c r="AA2228" s="702"/>
      <c r="AB2228" s="702"/>
      <c r="AC2228" s="710"/>
      <c r="AD2228" s="630" t="s">
        <v>56</v>
      </c>
      <c r="AE2228" s="630"/>
      <c r="AF2228" s="630"/>
      <c r="AG2228" s="673"/>
      <c r="AH2228" s="674"/>
      <c r="AI2228" s="674"/>
      <c r="AJ2228" s="674"/>
      <c r="AK2228" s="674"/>
      <c r="AL2228" s="674"/>
      <c r="AM2228" s="674"/>
      <c r="AN2228" s="674"/>
      <c r="AO2228" s="675"/>
    </row>
    <row r="2229" spans="2:41" ht="3.75" hidden="1" customHeight="1">
      <c r="B2229" s="135"/>
      <c r="I2229" s="136"/>
      <c r="J2229" s="135"/>
      <c r="N2229" s="629"/>
      <c r="O2229" s="630"/>
      <c r="P2229" s="630"/>
      <c r="Q2229" s="632"/>
      <c r="R2229" s="639"/>
      <c r="S2229" s="639"/>
      <c r="T2229" s="639"/>
      <c r="U2229" s="704"/>
      <c r="V2229" s="705"/>
      <c r="W2229" s="705"/>
      <c r="X2229" s="706"/>
      <c r="Y2229" s="639"/>
      <c r="Z2229" s="711"/>
      <c r="AA2229" s="705"/>
      <c r="AB2229" s="705"/>
      <c r="AC2229" s="712"/>
      <c r="AD2229" s="639"/>
      <c r="AE2229" s="639"/>
      <c r="AF2229" s="639"/>
      <c r="AG2229" s="676"/>
      <c r="AH2229" s="677"/>
      <c r="AI2229" s="677"/>
      <c r="AJ2229" s="677"/>
      <c r="AK2229" s="677"/>
      <c r="AL2229" s="677"/>
      <c r="AM2229" s="677"/>
      <c r="AN2229" s="677"/>
      <c r="AO2229" s="678"/>
    </row>
    <row r="2230" spans="2:41" ht="3.75" hidden="1" customHeight="1">
      <c r="B2230" s="135"/>
      <c r="I2230" s="136"/>
      <c r="J2230" s="135"/>
      <c r="N2230" s="629"/>
      <c r="O2230" s="630"/>
      <c r="P2230" s="630"/>
      <c r="Q2230" s="632"/>
      <c r="R2230" s="645"/>
      <c r="S2230" s="645"/>
      <c r="T2230" s="646"/>
      <c r="U2230" s="679"/>
      <c r="V2230" s="671"/>
      <c r="W2230" s="671"/>
      <c r="X2230" s="671"/>
      <c r="Y2230" s="671"/>
      <c r="Z2230" s="671"/>
      <c r="AA2230" s="671"/>
      <c r="AB2230" s="671"/>
      <c r="AC2230" s="672"/>
      <c r="AD2230" s="644"/>
      <c r="AE2230" s="645"/>
      <c r="AF2230" s="646"/>
      <c r="AG2230" s="679"/>
      <c r="AH2230" s="671"/>
      <c r="AI2230" s="671"/>
      <c r="AJ2230" s="671"/>
      <c r="AK2230" s="671"/>
      <c r="AL2230" s="671"/>
      <c r="AM2230" s="671"/>
      <c r="AN2230" s="671"/>
      <c r="AO2230" s="672"/>
    </row>
    <row r="2231" spans="2:41" ht="13.35" hidden="1" customHeight="1">
      <c r="B2231" s="135"/>
      <c r="I2231" s="136"/>
      <c r="N2231" s="629" t="s">
        <v>23</v>
      </c>
      <c r="O2231" s="630"/>
      <c r="P2231" s="630"/>
      <c r="Q2231" s="632"/>
      <c r="R2231" s="630" t="s">
        <v>17</v>
      </c>
      <c r="S2231" s="630"/>
      <c r="T2231" s="632"/>
      <c r="U2231" s="673"/>
      <c r="V2231" s="674"/>
      <c r="W2231" s="674"/>
      <c r="X2231" s="674"/>
      <c r="Y2231" s="674"/>
      <c r="Z2231" s="674"/>
      <c r="AA2231" s="674"/>
      <c r="AB2231" s="674"/>
      <c r="AC2231" s="675"/>
      <c r="AD2231" s="629" t="s">
        <v>18</v>
      </c>
      <c r="AE2231" s="630"/>
      <c r="AF2231" s="632"/>
      <c r="AG2231" s="673"/>
      <c r="AH2231" s="674"/>
      <c r="AI2231" s="674"/>
      <c r="AJ2231" s="674"/>
      <c r="AK2231" s="674"/>
      <c r="AL2231" s="674"/>
      <c r="AM2231" s="674"/>
      <c r="AN2231" s="674"/>
      <c r="AO2231" s="675"/>
    </row>
    <row r="2232" spans="2:41" ht="3.75" hidden="1" customHeight="1">
      <c r="B2232" s="135"/>
      <c r="I2232" s="136"/>
      <c r="J2232" s="135"/>
      <c r="N2232" s="629"/>
      <c r="O2232" s="630"/>
      <c r="P2232" s="630"/>
      <c r="Q2232" s="632"/>
      <c r="R2232" s="639"/>
      <c r="S2232" s="639"/>
      <c r="T2232" s="640"/>
      <c r="U2232" s="676"/>
      <c r="V2232" s="677"/>
      <c r="W2232" s="677"/>
      <c r="X2232" s="677"/>
      <c r="Y2232" s="677"/>
      <c r="Z2232" s="677"/>
      <c r="AA2232" s="677"/>
      <c r="AB2232" s="677"/>
      <c r="AC2232" s="678"/>
      <c r="AD2232" s="638"/>
      <c r="AE2232" s="639"/>
      <c r="AF2232" s="640"/>
      <c r="AG2232" s="676"/>
      <c r="AH2232" s="677"/>
      <c r="AI2232" s="677"/>
      <c r="AJ2232" s="677"/>
      <c r="AK2232" s="677"/>
      <c r="AL2232" s="677"/>
      <c r="AM2232" s="677"/>
      <c r="AN2232" s="677"/>
      <c r="AO2232" s="678"/>
    </row>
    <row r="2233" spans="2:41" ht="3.75" hidden="1" customHeight="1">
      <c r="B2233" s="135"/>
      <c r="I2233" s="136"/>
      <c r="J2233" s="135"/>
      <c r="N2233" s="629"/>
      <c r="O2233" s="630"/>
      <c r="P2233" s="630"/>
      <c r="Q2233" s="632"/>
      <c r="R2233" s="645"/>
      <c r="S2233" s="645"/>
      <c r="T2233" s="646"/>
      <c r="U2233" s="679"/>
      <c r="V2233" s="671"/>
      <c r="W2233" s="671"/>
      <c r="X2233" s="671"/>
      <c r="Y2233" s="671"/>
      <c r="Z2233" s="671"/>
      <c r="AA2233" s="671"/>
      <c r="AB2233" s="671"/>
      <c r="AC2233" s="672"/>
      <c r="AD2233" s="644"/>
      <c r="AE2233" s="645"/>
      <c r="AF2233" s="646"/>
      <c r="AG2233" s="679"/>
      <c r="AH2233" s="671"/>
      <c r="AI2233" s="671"/>
      <c r="AJ2233" s="671"/>
      <c r="AK2233" s="671"/>
      <c r="AL2233" s="671"/>
      <c r="AM2233" s="671"/>
      <c r="AN2233" s="671"/>
      <c r="AO2233" s="672"/>
    </row>
    <row r="2234" spans="2:41" ht="13.35" hidden="1" customHeight="1">
      <c r="B2234" s="135"/>
      <c r="I2234" s="136"/>
      <c r="J2234" s="135"/>
      <c r="N2234" s="629"/>
      <c r="O2234" s="630"/>
      <c r="P2234" s="630"/>
      <c r="Q2234" s="632"/>
      <c r="R2234" s="630" t="s">
        <v>19</v>
      </c>
      <c r="S2234" s="630"/>
      <c r="T2234" s="632"/>
      <c r="U2234" s="673"/>
      <c r="V2234" s="674"/>
      <c r="W2234" s="674"/>
      <c r="X2234" s="674"/>
      <c r="Y2234" s="674"/>
      <c r="Z2234" s="674"/>
      <c r="AA2234" s="674"/>
      <c r="AB2234" s="674"/>
      <c r="AC2234" s="675"/>
      <c r="AD2234" s="629" t="s">
        <v>20</v>
      </c>
      <c r="AE2234" s="630"/>
      <c r="AF2234" s="632"/>
      <c r="AG2234" s="673"/>
      <c r="AH2234" s="674"/>
      <c r="AI2234" s="674"/>
      <c r="AJ2234" s="674"/>
      <c r="AK2234" s="674"/>
      <c r="AL2234" s="674"/>
      <c r="AM2234" s="674"/>
      <c r="AN2234" s="674"/>
      <c r="AO2234" s="675"/>
    </row>
    <row r="2235" spans="2:41" ht="3.75" hidden="1" customHeight="1">
      <c r="B2235" s="135"/>
      <c r="I2235" s="136"/>
      <c r="J2235" s="135"/>
      <c r="N2235" s="638"/>
      <c r="O2235" s="639"/>
      <c r="P2235" s="639"/>
      <c r="Q2235" s="640"/>
      <c r="R2235" s="639"/>
      <c r="S2235" s="639"/>
      <c r="T2235" s="640"/>
      <c r="U2235" s="676"/>
      <c r="V2235" s="677"/>
      <c r="W2235" s="677"/>
      <c r="X2235" s="677"/>
      <c r="Y2235" s="677"/>
      <c r="Z2235" s="677"/>
      <c r="AA2235" s="677"/>
      <c r="AB2235" s="677"/>
      <c r="AC2235" s="678"/>
      <c r="AD2235" s="638"/>
      <c r="AE2235" s="639"/>
      <c r="AF2235" s="640"/>
      <c r="AG2235" s="676"/>
      <c r="AH2235" s="677"/>
      <c r="AI2235" s="677"/>
      <c r="AJ2235" s="677"/>
      <c r="AK2235" s="677"/>
      <c r="AL2235" s="677"/>
      <c r="AM2235" s="677"/>
      <c r="AN2235" s="677"/>
      <c r="AO2235" s="678"/>
    </row>
    <row r="2236" spans="2:41" ht="3.75" hidden="1" customHeight="1">
      <c r="B2236" s="135"/>
      <c r="I2236" s="136"/>
      <c r="J2236" s="135"/>
      <c r="M2236" s="136"/>
      <c r="N2236" s="629"/>
      <c r="O2236" s="630"/>
      <c r="P2236" s="630"/>
      <c r="Q2236" s="632"/>
      <c r="R2236" s="644"/>
      <c r="S2236" s="645"/>
      <c r="T2236" s="645"/>
      <c r="U2236" s="645"/>
      <c r="V2236" s="645"/>
      <c r="W2236" s="645"/>
      <c r="X2236" s="645"/>
      <c r="Y2236" s="645"/>
      <c r="Z2236" s="645"/>
      <c r="AA2236" s="645"/>
      <c r="AB2236" s="645"/>
      <c r="AC2236" s="645"/>
      <c r="AD2236" s="645"/>
      <c r="AE2236" s="645"/>
      <c r="AF2236" s="645"/>
      <c r="AG2236" s="645"/>
      <c r="AH2236" s="645"/>
      <c r="AI2236" s="645"/>
      <c r="AJ2236" s="645"/>
      <c r="AK2236" s="645"/>
      <c r="AL2236" s="645"/>
      <c r="AM2236" s="645"/>
      <c r="AN2236" s="645"/>
      <c r="AO2236" s="646"/>
    </row>
    <row r="2237" spans="2:41" ht="13.35" hidden="1" customHeight="1">
      <c r="B2237" s="135"/>
      <c r="I2237" s="136"/>
      <c r="J2237" s="135"/>
      <c r="M2237" s="136"/>
      <c r="N2237" s="629" t="s">
        <v>111</v>
      </c>
      <c r="O2237" s="630"/>
      <c r="P2237" s="630"/>
      <c r="Q2237" s="632"/>
      <c r="R2237" s="629"/>
      <c r="S2237" s="680"/>
      <c r="T2237" s="681"/>
      <c r="U2237" s="630"/>
      <c r="V2237" s="647"/>
      <c r="W2237" s="630" t="s">
        <v>12</v>
      </c>
      <c r="X2237" s="647"/>
      <c r="Y2237" s="630" t="s">
        <v>11</v>
      </c>
      <c r="Z2237" s="647"/>
      <c r="AA2237" s="630" t="s">
        <v>364</v>
      </c>
      <c r="AB2237" s="630"/>
      <c r="AC2237" s="630"/>
      <c r="AD2237" s="630"/>
      <c r="AE2237" s="630"/>
      <c r="AF2237" s="630"/>
      <c r="AG2237" s="630"/>
      <c r="AH2237" s="630"/>
      <c r="AI2237" s="630"/>
      <c r="AJ2237" s="630"/>
      <c r="AK2237" s="630"/>
      <c r="AL2237" s="630"/>
      <c r="AM2237" s="630"/>
      <c r="AN2237" s="630"/>
      <c r="AO2237" s="632"/>
    </row>
    <row r="2238" spans="2:41" ht="3.75" hidden="1" customHeight="1">
      <c r="B2238" s="135"/>
      <c r="I2238" s="136"/>
      <c r="J2238" s="135"/>
      <c r="M2238" s="136"/>
      <c r="N2238" s="629"/>
      <c r="O2238" s="630"/>
      <c r="P2238" s="630"/>
      <c r="Q2238" s="632"/>
      <c r="R2238" s="629"/>
      <c r="S2238" s="630"/>
      <c r="T2238" s="630"/>
      <c r="U2238" s="630"/>
      <c r="V2238" s="630"/>
      <c r="W2238" s="630"/>
      <c r="X2238" s="630"/>
      <c r="Y2238" s="630"/>
      <c r="Z2238" s="630"/>
      <c r="AA2238" s="630"/>
      <c r="AB2238" s="630"/>
      <c r="AC2238" s="630"/>
      <c r="AD2238" s="630"/>
      <c r="AE2238" s="630"/>
      <c r="AF2238" s="630"/>
      <c r="AG2238" s="630"/>
      <c r="AH2238" s="630"/>
      <c r="AI2238" s="630"/>
      <c r="AJ2238" s="630"/>
      <c r="AK2238" s="630"/>
      <c r="AL2238" s="630"/>
      <c r="AM2238" s="630"/>
      <c r="AN2238" s="630"/>
      <c r="AO2238" s="632"/>
    </row>
    <row r="2239" spans="2:41" ht="3.75" hidden="1" customHeight="1">
      <c r="B2239" s="135"/>
      <c r="I2239" s="136"/>
      <c r="J2239" s="135"/>
      <c r="M2239" s="136"/>
      <c r="N2239" s="644"/>
      <c r="O2239" s="645"/>
      <c r="P2239" s="645"/>
      <c r="Q2239" s="645"/>
      <c r="R2239" s="713"/>
      <c r="S2239" s="716"/>
      <c r="T2239" s="645"/>
      <c r="U2239" s="698"/>
      <c r="V2239" s="644"/>
      <c r="W2239" s="645"/>
      <c r="X2239" s="645"/>
      <c r="Y2239" s="645"/>
      <c r="Z2239" s="645"/>
      <c r="AA2239" s="645"/>
      <c r="AB2239" s="645"/>
      <c r="AC2239" s="645"/>
      <c r="AD2239" s="645"/>
      <c r="AE2239" s="645"/>
      <c r="AF2239" s="645"/>
      <c r="AG2239" s="645"/>
      <c r="AH2239" s="649"/>
      <c r="AI2239" s="649"/>
      <c r="AJ2239" s="645"/>
      <c r="AK2239" s="651"/>
      <c r="AL2239" s="645"/>
      <c r="AM2239" s="645"/>
      <c r="AN2239" s="645"/>
      <c r="AO2239" s="646"/>
    </row>
    <row r="2240" spans="2:41" ht="13.35" hidden="1" customHeight="1">
      <c r="B2240" s="135"/>
      <c r="I2240" s="136"/>
      <c r="J2240" s="135"/>
      <c r="M2240" s="136"/>
      <c r="N2240" s="629" t="s">
        <v>30</v>
      </c>
      <c r="O2240" s="630"/>
      <c r="P2240" s="630"/>
      <c r="Q2240" s="630"/>
      <c r="R2240" s="714"/>
      <c r="S2240" s="717"/>
      <c r="T2240" s="630" t="s">
        <v>388</v>
      </c>
      <c r="U2240" s="701"/>
      <c r="V2240" s="629" t="s">
        <v>112</v>
      </c>
      <c r="W2240" s="630"/>
      <c r="X2240" s="630"/>
      <c r="Y2240" s="630"/>
      <c r="Z2240" s="630"/>
      <c r="AA2240" s="630"/>
      <c r="AB2240" s="630"/>
      <c r="AC2240" s="630"/>
      <c r="AD2240" s="630"/>
      <c r="AE2240" s="630"/>
      <c r="AF2240" s="630"/>
      <c r="AG2240" s="630"/>
      <c r="AH2240" s="636"/>
      <c r="AI2240" s="636"/>
      <c r="AJ2240" s="630"/>
      <c r="AK2240" s="654"/>
      <c r="AL2240" s="630"/>
      <c r="AM2240" s="630"/>
      <c r="AN2240" s="630"/>
      <c r="AO2240" s="632"/>
    </row>
    <row r="2241" spans="2:41" ht="3.75" hidden="1" customHeight="1">
      <c r="B2241" s="135"/>
      <c r="I2241" s="136"/>
      <c r="J2241" s="135"/>
      <c r="M2241" s="136"/>
      <c r="N2241" s="629"/>
      <c r="O2241" s="630"/>
      <c r="P2241" s="630"/>
      <c r="Q2241" s="630"/>
      <c r="R2241" s="715"/>
      <c r="S2241" s="718"/>
      <c r="T2241" s="639"/>
      <c r="U2241" s="704"/>
      <c r="V2241" s="638"/>
      <c r="W2241" s="639"/>
      <c r="X2241" s="639"/>
      <c r="Y2241" s="639"/>
      <c r="Z2241" s="639"/>
      <c r="AA2241" s="639"/>
      <c r="AB2241" s="639"/>
      <c r="AC2241" s="639"/>
      <c r="AD2241" s="639"/>
      <c r="AE2241" s="639"/>
      <c r="AF2241" s="639"/>
      <c r="AG2241" s="639"/>
      <c r="AH2241" s="642"/>
      <c r="AI2241" s="642"/>
      <c r="AJ2241" s="639"/>
      <c r="AK2241" s="657"/>
      <c r="AL2241" s="639"/>
      <c r="AM2241" s="639"/>
      <c r="AN2241" s="639"/>
      <c r="AO2241" s="640"/>
    </row>
    <row r="2242" spans="2:41" ht="3.75" hidden="1" customHeight="1">
      <c r="B2242" s="135"/>
      <c r="I2242" s="136"/>
      <c r="J2242" s="135"/>
      <c r="M2242" s="136"/>
      <c r="N2242" s="644"/>
      <c r="O2242" s="645"/>
      <c r="P2242" s="645"/>
      <c r="Q2242" s="646"/>
      <c r="R2242" s="670"/>
      <c r="S2242" s="671"/>
      <c r="T2242" s="671"/>
      <c r="U2242" s="672"/>
      <c r="V2242" s="673"/>
      <c r="W2242" s="675"/>
      <c r="X2242" s="679"/>
      <c r="Y2242" s="671"/>
      <c r="Z2242" s="671"/>
      <c r="AA2242" s="672"/>
      <c r="AB2242" s="630"/>
      <c r="AC2242" s="630"/>
      <c r="AD2242" s="630"/>
      <c r="AE2242" s="630"/>
      <c r="AF2242" s="630"/>
      <c r="AG2242" s="630"/>
      <c r="AH2242" s="630"/>
      <c r="AI2242" s="645"/>
      <c r="AJ2242" s="630"/>
      <c r="AK2242" s="630"/>
      <c r="AL2242" s="630"/>
      <c r="AM2242" s="630"/>
      <c r="AN2242" s="630"/>
      <c r="AO2242" s="632"/>
    </row>
    <row r="2243" spans="2:41" ht="13.35" hidden="1" customHeight="1">
      <c r="B2243" s="135"/>
      <c r="I2243" s="136"/>
      <c r="J2243" s="135"/>
      <c r="M2243" s="136"/>
      <c r="N2243" s="629" t="s">
        <v>114</v>
      </c>
      <c r="O2243" s="630"/>
      <c r="P2243" s="630"/>
      <c r="Q2243" s="632"/>
      <c r="R2243" s="673"/>
      <c r="S2243" s="674"/>
      <c r="T2243" s="674"/>
      <c r="U2243" s="675"/>
      <c r="V2243" s="673"/>
      <c r="W2243" s="675"/>
      <c r="X2243" s="673"/>
      <c r="Y2243" s="674"/>
      <c r="Z2243" s="674"/>
      <c r="AA2243" s="675"/>
      <c r="AB2243" s="668" t="s">
        <v>171</v>
      </c>
      <c r="AC2243" s="630"/>
      <c r="AD2243" s="630"/>
      <c r="AE2243" s="630"/>
      <c r="AF2243" s="630"/>
      <c r="AG2243" s="630"/>
      <c r="AH2243" s="630"/>
      <c r="AI2243" s="630"/>
      <c r="AJ2243" s="630"/>
      <c r="AK2243" s="630"/>
      <c r="AL2243" s="630"/>
      <c r="AM2243" s="630"/>
      <c r="AN2243" s="630"/>
      <c r="AO2243" s="632"/>
    </row>
    <row r="2244" spans="2:41" ht="3.75" hidden="1" customHeight="1">
      <c r="B2244" s="135"/>
      <c r="I2244" s="136"/>
      <c r="J2244" s="135"/>
      <c r="M2244" s="136"/>
      <c r="N2244" s="629"/>
      <c r="O2244" s="630"/>
      <c r="P2244" s="630"/>
      <c r="Q2244" s="632"/>
      <c r="R2244" s="676"/>
      <c r="S2244" s="677"/>
      <c r="T2244" s="677"/>
      <c r="U2244" s="678"/>
      <c r="V2244" s="676"/>
      <c r="W2244" s="678"/>
      <c r="X2244" s="676"/>
      <c r="Y2244" s="677"/>
      <c r="Z2244" s="677"/>
      <c r="AA2244" s="678"/>
      <c r="AB2244" s="639"/>
      <c r="AC2244" s="639"/>
      <c r="AD2244" s="639"/>
      <c r="AE2244" s="639"/>
      <c r="AF2244" s="639"/>
      <c r="AG2244" s="639"/>
      <c r="AH2244" s="639"/>
      <c r="AI2244" s="639"/>
      <c r="AJ2244" s="639"/>
      <c r="AK2244" s="639"/>
      <c r="AL2244" s="639"/>
      <c r="AM2244" s="639"/>
      <c r="AN2244" s="639"/>
      <c r="AO2244" s="640"/>
    </row>
    <row r="2245" spans="2:41" ht="3.75" hidden="1" customHeight="1">
      <c r="B2245" s="135"/>
      <c r="I2245" s="136"/>
      <c r="J2245" s="135"/>
      <c r="M2245" s="136"/>
      <c r="N2245" s="644"/>
      <c r="O2245" s="645"/>
      <c r="P2245" s="645"/>
      <c r="Q2245" s="645"/>
      <c r="R2245" s="644"/>
      <c r="S2245" s="645"/>
      <c r="T2245" s="645"/>
      <c r="U2245" s="645"/>
      <c r="V2245" s="645"/>
      <c r="W2245" s="645"/>
      <c r="X2245" s="645"/>
      <c r="Y2245" s="645"/>
      <c r="Z2245" s="645"/>
      <c r="AA2245" s="646"/>
      <c r="AB2245" s="644"/>
      <c r="AC2245" s="630"/>
      <c r="AD2245" s="630"/>
      <c r="AE2245" s="630"/>
      <c r="AF2245" s="630"/>
      <c r="AG2245" s="630"/>
      <c r="AH2245" s="630"/>
      <c r="AI2245" s="632"/>
      <c r="AJ2245" s="644"/>
      <c r="AK2245" s="645"/>
      <c r="AL2245" s="645"/>
      <c r="AM2245" s="645"/>
      <c r="AN2245" s="645"/>
      <c r="AO2245" s="646"/>
    </row>
    <row r="2246" spans="2:41" ht="13.35" hidden="1" customHeight="1">
      <c r="B2246" s="135"/>
      <c r="I2246" s="136"/>
      <c r="J2246" s="135"/>
      <c r="M2246" s="136"/>
      <c r="N2246" s="629" t="s">
        <v>115</v>
      </c>
      <c r="O2246" s="630"/>
      <c r="P2246" s="630"/>
      <c r="Q2246" s="630"/>
      <c r="R2246" s="629"/>
      <c r="S2246" s="680"/>
      <c r="T2246" s="681"/>
      <c r="U2246" s="630"/>
      <c r="V2246" s="647"/>
      <c r="W2246" s="630" t="s">
        <v>12</v>
      </c>
      <c r="X2246" s="647"/>
      <c r="Y2246" s="630" t="s">
        <v>11</v>
      </c>
      <c r="Z2246" s="647"/>
      <c r="AA2246" s="630" t="s">
        <v>364</v>
      </c>
      <c r="AB2246" s="629" t="s">
        <v>170</v>
      </c>
      <c r="AC2246" s="630"/>
      <c r="AD2246" s="630"/>
      <c r="AE2246" s="630"/>
      <c r="AF2246" s="630"/>
      <c r="AG2246" s="630"/>
      <c r="AH2246" s="630"/>
      <c r="AI2246" s="632"/>
      <c r="AJ2246" s="629"/>
      <c r="AK2246" s="680"/>
      <c r="AL2246" s="682"/>
      <c r="AM2246" s="682"/>
      <c r="AN2246" s="682"/>
      <c r="AO2246" s="681"/>
    </row>
    <row r="2247" spans="2:41" ht="3.75" hidden="1" customHeight="1">
      <c r="B2247" s="135"/>
      <c r="I2247" s="136"/>
      <c r="J2247" s="135"/>
      <c r="M2247" s="136"/>
      <c r="N2247" s="629"/>
      <c r="O2247" s="630"/>
      <c r="P2247" s="630"/>
      <c r="Q2247" s="630"/>
      <c r="R2247" s="638"/>
      <c r="S2247" s="639"/>
      <c r="T2247" s="639"/>
      <c r="U2247" s="639"/>
      <c r="V2247" s="639"/>
      <c r="W2247" s="639"/>
      <c r="X2247" s="639"/>
      <c r="Y2247" s="639"/>
      <c r="Z2247" s="639"/>
      <c r="AA2247" s="640"/>
      <c r="AB2247" s="638"/>
      <c r="AC2247" s="639"/>
      <c r="AD2247" s="639"/>
      <c r="AE2247" s="639"/>
      <c r="AF2247" s="639"/>
      <c r="AG2247" s="639"/>
      <c r="AH2247" s="639"/>
      <c r="AI2247" s="640"/>
      <c r="AJ2247" s="638"/>
      <c r="AK2247" s="639"/>
      <c r="AL2247" s="639"/>
      <c r="AM2247" s="639"/>
      <c r="AN2247" s="639"/>
      <c r="AO2247" s="640"/>
    </row>
    <row r="2248" spans="2:41" ht="3.75" customHeight="1">
      <c r="B2248" s="135"/>
      <c r="I2248" s="136"/>
      <c r="J2248" s="135"/>
      <c r="M2248" s="136"/>
      <c r="N2248" s="130"/>
      <c r="O2248" s="131"/>
      <c r="P2248" s="131"/>
      <c r="Q2248" s="132"/>
      <c r="R2248" s="683" t="str" cm="1">
        <f t="array" ref="R2248">IF(新_変更_3!AL928&lt;&gt;"",AND(新_変更_3!J927:AB933=新_変更_3!AL927:BD933),"")</f>
        <v/>
      </c>
      <c r="S2248" s="684"/>
      <c r="T2248" s="684"/>
      <c r="U2248" s="684"/>
      <c r="V2248" s="684"/>
      <c r="W2248" s="684"/>
      <c r="X2248" s="684"/>
      <c r="Y2248" s="684"/>
      <c r="Z2248" s="684"/>
      <c r="AA2248" s="684"/>
      <c r="AB2248" s="684"/>
      <c r="AC2248" s="684"/>
      <c r="AD2248" s="684"/>
      <c r="AE2248" s="684"/>
      <c r="AF2248" s="684"/>
      <c r="AG2248" s="684"/>
      <c r="AH2248" s="684"/>
      <c r="AI2248" s="684"/>
      <c r="AJ2248" s="684"/>
      <c r="AK2248" s="684"/>
      <c r="AL2248" s="684"/>
      <c r="AM2248" s="684"/>
      <c r="AN2248" s="684"/>
      <c r="AO2248" s="685"/>
    </row>
    <row r="2249" spans="2:41" ht="13.35" customHeight="1">
      <c r="B2249" s="135"/>
      <c r="I2249" s="136"/>
      <c r="J2249" s="135"/>
      <c r="M2249" s="136"/>
      <c r="N2249" s="135" t="s">
        <v>32</v>
      </c>
      <c r="Q2249" s="136"/>
      <c r="R2249" s="686"/>
      <c r="S2249" s="687"/>
      <c r="T2249" s="687"/>
      <c r="U2249" s="687"/>
      <c r="V2249" s="687"/>
      <c r="W2249" s="687"/>
      <c r="X2249" s="687"/>
      <c r="Y2249" s="687"/>
      <c r="Z2249" s="687"/>
      <c r="AA2249" s="687"/>
      <c r="AB2249" s="687"/>
      <c r="AC2249" s="687"/>
      <c r="AD2249" s="687"/>
      <c r="AE2249" s="687"/>
      <c r="AF2249" s="687"/>
      <c r="AG2249" s="687"/>
      <c r="AH2249" s="687"/>
      <c r="AI2249" s="687"/>
      <c r="AJ2249" s="687"/>
      <c r="AK2249" s="687"/>
      <c r="AL2249" s="687"/>
      <c r="AM2249" s="687"/>
      <c r="AN2249" s="687"/>
      <c r="AO2249" s="688"/>
    </row>
    <row r="2250" spans="2:41" ht="3.75" customHeight="1">
      <c r="B2250" s="135"/>
      <c r="I2250" s="136"/>
      <c r="J2250" s="135"/>
      <c r="M2250" s="136"/>
      <c r="N2250" s="140"/>
      <c r="O2250" s="141"/>
      <c r="P2250" s="141"/>
      <c r="Q2250" s="142"/>
      <c r="R2250" s="689"/>
      <c r="S2250" s="690"/>
      <c r="T2250" s="690"/>
      <c r="U2250" s="690"/>
      <c r="V2250" s="690"/>
      <c r="W2250" s="690"/>
      <c r="X2250" s="690"/>
      <c r="Y2250" s="690"/>
      <c r="Z2250" s="690"/>
      <c r="AA2250" s="690"/>
      <c r="AB2250" s="690"/>
      <c r="AC2250" s="690"/>
      <c r="AD2250" s="690"/>
      <c r="AE2250" s="690"/>
      <c r="AF2250" s="690"/>
      <c r="AG2250" s="690"/>
      <c r="AH2250" s="690"/>
      <c r="AI2250" s="690"/>
      <c r="AJ2250" s="690"/>
      <c r="AK2250" s="690"/>
      <c r="AL2250" s="690"/>
      <c r="AM2250" s="690"/>
      <c r="AN2250" s="690"/>
      <c r="AO2250" s="691"/>
    </row>
    <row r="2251" spans="2:41" ht="3.75" customHeight="1">
      <c r="B2251" s="135"/>
      <c r="I2251" s="136"/>
      <c r="J2251" s="130"/>
      <c r="K2251" s="131"/>
      <c r="L2251" s="131"/>
      <c r="M2251" s="132"/>
      <c r="N2251" s="130"/>
      <c r="O2251" s="131"/>
      <c r="P2251" s="131"/>
      <c r="Q2251" s="132"/>
      <c r="R2251" s="130"/>
      <c r="S2251" s="131"/>
      <c r="T2251" s="131"/>
      <c r="U2251" s="131"/>
      <c r="V2251" s="131"/>
      <c r="W2251" s="131"/>
      <c r="X2251" s="131"/>
      <c r="Y2251" s="131"/>
      <c r="Z2251" s="131"/>
      <c r="AA2251" s="132"/>
      <c r="AB2251" s="130"/>
      <c r="AC2251" s="131"/>
      <c r="AD2251" s="131"/>
      <c r="AE2251" s="132"/>
      <c r="AF2251" s="131"/>
      <c r="AG2251" s="131"/>
      <c r="AH2251" s="131"/>
      <c r="AI2251" s="131"/>
      <c r="AJ2251" s="131"/>
      <c r="AK2251" s="131"/>
      <c r="AL2251" s="131"/>
      <c r="AM2251" s="131"/>
      <c r="AN2251" s="131"/>
      <c r="AO2251" s="132"/>
    </row>
    <row r="2252" spans="2:41" ht="13.35" customHeight="1">
      <c r="B2252" s="135"/>
      <c r="I2252" s="136"/>
      <c r="J2252" s="135" t="s">
        <v>4047</v>
      </c>
      <c r="M2252" s="136"/>
      <c r="N2252" s="135" t="s">
        <v>27</v>
      </c>
      <c r="Q2252" s="136"/>
      <c r="R2252" s="135"/>
      <c r="S2252" s="692"/>
      <c r="T2252" s="693"/>
      <c r="U2252" s="693"/>
      <c r="V2252" s="693"/>
      <c r="W2252" s="693"/>
      <c r="X2252" s="693"/>
      <c r="Y2252" s="693"/>
      <c r="Z2252" s="693"/>
      <c r="AA2252" s="694"/>
      <c r="AB2252" s="135" t="s">
        <v>28</v>
      </c>
      <c r="AE2252" s="136"/>
      <c r="AF2252" s="135"/>
      <c r="AG2252" s="695"/>
      <c r="AH2252" s="693"/>
      <c r="AI2252" s="693"/>
      <c r="AJ2252" s="693"/>
      <c r="AK2252" s="693"/>
      <c r="AL2252" s="693"/>
      <c r="AM2252" s="693"/>
      <c r="AN2252" s="693"/>
      <c r="AO2252" s="694"/>
    </row>
    <row r="2253" spans="2:41" ht="3.75" customHeight="1">
      <c r="B2253" s="135"/>
      <c r="I2253" s="136"/>
      <c r="J2253" s="135"/>
      <c r="M2253" s="136"/>
      <c r="N2253" s="140"/>
      <c r="O2253" s="141"/>
      <c r="P2253" s="141"/>
      <c r="Q2253" s="142"/>
      <c r="R2253" s="140"/>
      <c r="S2253" s="141"/>
      <c r="T2253" s="141"/>
      <c r="U2253" s="141"/>
      <c r="V2253" s="141"/>
      <c r="W2253" s="141"/>
      <c r="X2253" s="141"/>
      <c r="Y2253" s="141"/>
      <c r="Z2253" s="141"/>
      <c r="AA2253" s="142"/>
      <c r="AB2253" s="140"/>
      <c r="AC2253" s="141"/>
      <c r="AD2253" s="141"/>
      <c r="AE2253" s="142"/>
      <c r="AF2253" s="141"/>
      <c r="AG2253" s="141"/>
      <c r="AH2253" s="141"/>
      <c r="AI2253" s="141"/>
      <c r="AJ2253" s="141"/>
      <c r="AK2253" s="141"/>
      <c r="AL2253" s="141"/>
      <c r="AM2253" s="141"/>
      <c r="AN2253" s="141"/>
      <c r="AO2253" s="142"/>
    </row>
    <row r="2254" spans="2:41" ht="3.75" customHeight="1">
      <c r="B2254" s="135"/>
      <c r="I2254" s="136"/>
      <c r="J2254" s="135"/>
      <c r="M2254" s="136"/>
      <c r="N2254" s="130"/>
      <c r="O2254" s="131"/>
      <c r="P2254" s="131"/>
      <c r="Q2254" s="132"/>
      <c r="R2254" s="130"/>
      <c r="S2254" s="131"/>
      <c r="T2254" s="131"/>
      <c r="U2254" s="131"/>
      <c r="V2254" s="131"/>
      <c r="W2254" s="131"/>
      <c r="X2254" s="131"/>
      <c r="Y2254" s="131"/>
      <c r="Z2254" s="131"/>
      <c r="AA2254" s="132"/>
      <c r="AB2254" s="130"/>
      <c r="AC2254" s="131"/>
      <c r="AD2254" s="131"/>
      <c r="AE2254" s="132"/>
      <c r="AF2254" s="130"/>
      <c r="AG2254" s="131"/>
      <c r="AH2254" s="131"/>
      <c r="AI2254" s="131"/>
      <c r="AJ2254" s="131"/>
      <c r="AK2254" s="131"/>
      <c r="AL2254" s="131"/>
      <c r="AM2254" s="131"/>
      <c r="AN2254" s="131"/>
      <c r="AO2254" s="132"/>
    </row>
    <row r="2255" spans="2:41" ht="13.35" customHeight="1">
      <c r="B2255" s="135"/>
      <c r="I2255" s="136"/>
      <c r="J2255" s="135"/>
      <c r="M2255" s="136"/>
      <c r="N2255" s="135" t="s">
        <v>3990</v>
      </c>
      <c r="Q2255" s="136"/>
      <c r="R2255" s="135"/>
      <c r="S2255" s="696"/>
      <c r="T2255" s="694"/>
      <c r="V2255" s="146"/>
      <c r="W2255" s="124" t="s">
        <v>12</v>
      </c>
      <c r="X2255" s="146"/>
      <c r="Y2255" s="124" t="s">
        <v>11</v>
      </c>
      <c r="Z2255" s="146"/>
      <c r="AA2255" s="136" t="s">
        <v>364</v>
      </c>
      <c r="AB2255" s="135" t="s">
        <v>66</v>
      </c>
      <c r="AE2255" s="136"/>
      <c r="AF2255" s="135"/>
      <c r="AG2255" s="696"/>
      <c r="AH2255" s="694"/>
      <c r="AJ2255" s="146"/>
      <c r="AK2255" s="124" t="s">
        <v>12</v>
      </c>
      <c r="AL2255" s="146"/>
      <c r="AM2255" s="124" t="s">
        <v>11</v>
      </c>
      <c r="AN2255" s="146"/>
      <c r="AO2255" s="136" t="s">
        <v>364</v>
      </c>
    </row>
    <row r="2256" spans="2:41" ht="3.75" customHeight="1">
      <c r="B2256" s="135"/>
      <c r="I2256" s="136"/>
      <c r="J2256" s="135"/>
      <c r="M2256" s="136"/>
      <c r="N2256" s="140"/>
      <c r="O2256" s="141"/>
      <c r="P2256" s="141"/>
      <c r="Q2256" s="142"/>
      <c r="R2256" s="140"/>
      <c r="S2256" s="141"/>
      <c r="T2256" s="141"/>
      <c r="U2256" s="141"/>
      <c r="V2256" s="141"/>
      <c r="W2256" s="141"/>
      <c r="X2256" s="141"/>
      <c r="Y2256" s="141"/>
      <c r="Z2256" s="141"/>
      <c r="AA2256" s="142"/>
      <c r="AB2256" s="140"/>
      <c r="AC2256" s="141"/>
      <c r="AD2256" s="141"/>
      <c r="AE2256" s="142"/>
      <c r="AF2256" s="140"/>
      <c r="AG2256" s="141"/>
      <c r="AH2256" s="141"/>
      <c r="AI2256" s="141"/>
      <c r="AJ2256" s="141"/>
      <c r="AK2256" s="141"/>
      <c r="AL2256" s="141"/>
      <c r="AM2256" s="141"/>
      <c r="AN2256" s="141"/>
      <c r="AO2256" s="142"/>
    </row>
    <row r="2257" spans="2:41" ht="3.75" customHeight="1">
      <c r="B2257" s="135"/>
      <c r="I2257" s="136"/>
      <c r="J2257" s="135"/>
      <c r="M2257" s="136"/>
      <c r="N2257" s="130"/>
      <c r="O2257" s="131"/>
      <c r="P2257" s="131"/>
      <c r="Q2257" s="132"/>
      <c r="R2257" s="697">
        <f>新_変更_3!J947</f>
        <v>0</v>
      </c>
      <c r="S2257" s="684"/>
      <c r="T2257" s="684"/>
      <c r="U2257" s="684"/>
      <c r="V2257" s="684"/>
      <c r="W2257" s="684"/>
      <c r="X2257" s="684"/>
      <c r="Y2257" s="684"/>
      <c r="Z2257" s="684"/>
      <c r="AA2257" s="684"/>
      <c r="AB2257" s="684"/>
      <c r="AC2257" s="684"/>
      <c r="AD2257" s="684"/>
      <c r="AE2257" s="684"/>
      <c r="AF2257" s="684"/>
      <c r="AG2257" s="684"/>
      <c r="AH2257" s="684"/>
      <c r="AI2257" s="684"/>
      <c r="AJ2257" s="685"/>
      <c r="AK2257" s="131"/>
      <c r="AL2257" s="131"/>
      <c r="AM2257" s="131"/>
      <c r="AN2257" s="131"/>
      <c r="AO2257" s="132"/>
    </row>
    <row r="2258" spans="2:41" ht="13.35" customHeight="1">
      <c r="B2258" s="135"/>
      <c r="I2258" s="136"/>
      <c r="J2258" s="135"/>
      <c r="M2258" s="136"/>
      <c r="N2258" s="135" t="s">
        <v>8</v>
      </c>
      <c r="Q2258" s="136"/>
      <c r="R2258" s="686"/>
      <c r="S2258" s="687"/>
      <c r="T2258" s="687"/>
      <c r="U2258" s="687"/>
      <c r="V2258" s="687"/>
      <c r="W2258" s="687"/>
      <c r="X2258" s="687"/>
      <c r="Y2258" s="687"/>
      <c r="Z2258" s="687"/>
      <c r="AA2258" s="687"/>
      <c r="AB2258" s="687"/>
      <c r="AC2258" s="687"/>
      <c r="AD2258" s="687"/>
      <c r="AE2258" s="687"/>
      <c r="AF2258" s="687"/>
      <c r="AG2258" s="687"/>
      <c r="AH2258" s="687"/>
      <c r="AI2258" s="687"/>
      <c r="AJ2258" s="688"/>
      <c r="AL2258" s="147" t="s">
        <v>13</v>
      </c>
      <c r="AM2258" s="124" t="s">
        <v>29</v>
      </c>
      <c r="AO2258" s="136"/>
    </row>
    <row r="2259" spans="2:41" ht="3.75" customHeight="1">
      <c r="B2259" s="135"/>
      <c r="I2259" s="136"/>
      <c r="J2259" s="135"/>
      <c r="M2259" s="136"/>
      <c r="N2259" s="140"/>
      <c r="O2259" s="141"/>
      <c r="P2259" s="141"/>
      <c r="Q2259" s="142"/>
      <c r="R2259" s="689"/>
      <c r="S2259" s="690"/>
      <c r="T2259" s="690"/>
      <c r="U2259" s="690"/>
      <c r="V2259" s="690"/>
      <c r="W2259" s="690"/>
      <c r="X2259" s="690"/>
      <c r="Y2259" s="690"/>
      <c r="Z2259" s="690"/>
      <c r="AA2259" s="690"/>
      <c r="AB2259" s="690"/>
      <c r="AC2259" s="690"/>
      <c r="AD2259" s="690"/>
      <c r="AE2259" s="690"/>
      <c r="AF2259" s="690"/>
      <c r="AG2259" s="690"/>
      <c r="AH2259" s="690"/>
      <c r="AI2259" s="690"/>
      <c r="AJ2259" s="691"/>
      <c r="AK2259" s="141"/>
      <c r="AL2259" s="141"/>
      <c r="AM2259" s="141"/>
      <c r="AN2259" s="141"/>
      <c r="AO2259" s="142"/>
    </row>
    <row r="2260" spans="2:41" ht="3.75" hidden="1" customHeight="1">
      <c r="B2260" s="135"/>
      <c r="I2260" s="136"/>
      <c r="J2260" s="135"/>
      <c r="M2260" s="136"/>
      <c r="N2260" s="644"/>
      <c r="O2260" s="645"/>
      <c r="P2260" s="645"/>
      <c r="Q2260" s="646"/>
      <c r="R2260" s="679"/>
      <c r="S2260" s="671"/>
      <c r="T2260" s="671"/>
      <c r="U2260" s="671"/>
      <c r="V2260" s="671"/>
      <c r="W2260" s="671"/>
      <c r="X2260" s="671"/>
      <c r="Y2260" s="671"/>
      <c r="Z2260" s="671"/>
      <c r="AA2260" s="671"/>
      <c r="AB2260" s="671"/>
      <c r="AC2260" s="671"/>
      <c r="AD2260" s="671"/>
      <c r="AE2260" s="671"/>
      <c r="AF2260" s="671"/>
      <c r="AG2260" s="671"/>
      <c r="AH2260" s="671"/>
      <c r="AI2260" s="671"/>
      <c r="AJ2260" s="671"/>
      <c r="AK2260" s="671"/>
      <c r="AL2260" s="671"/>
      <c r="AM2260" s="671"/>
      <c r="AN2260" s="671"/>
      <c r="AO2260" s="672"/>
    </row>
    <row r="2261" spans="2:41" ht="13.35" hidden="1" customHeight="1">
      <c r="B2261" s="135"/>
      <c r="I2261" s="136"/>
      <c r="J2261" s="135"/>
      <c r="M2261" s="136"/>
      <c r="N2261" s="629" t="s">
        <v>61</v>
      </c>
      <c r="O2261" s="630"/>
      <c r="P2261" s="630"/>
      <c r="Q2261" s="632"/>
      <c r="R2261" s="673"/>
      <c r="S2261" s="674"/>
      <c r="T2261" s="674"/>
      <c r="U2261" s="674"/>
      <c r="V2261" s="674"/>
      <c r="W2261" s="674"/>
      <c r="X2261" s="674"/>
      <c r="Y2261" s="674"/>
      <c r="Z2261" s="674"/>
      <c r="AA2261" s="674"/>
      <c r="AB2261" s="674"/>
      <c r="AC2261" s="674"/>
      <c r="AD2261" s="674"/>
      <c r="AE2261" s="674"/>
      <c r="AF2261" s="674"/>
      <c r="AG2261" s="674"/>
      <c r="AH2261" s="674"/>
      <c r="AI2261" s="674"/>
      <c r="AJ2261" s="674"/>
      <c r="AK2261" s="674"/>
      <c r="AL2261" s="674"/>
      <c r="AM2261" s="674"/>
      <c r="AN2261" s="674"/>
      <c r="AO2261" s="675"/>
    </row>
    <row r="2262" spans="2:41" ht="3.75" hidden="1" customHeight="1">
      <c r="B2262" s="135"/>
      <c r="I2262" s="136"/>
      <c r="J2262" s="135"/>
      <c r="M2262" s="136"/>
      <c r="N2262" s="629"/>
      <c r="O2262" s="630"/>
      <c r="P2262" s="630"/>
      <c r="Q2262" s="632"/>
      <c r="R2262" s="676"/>
      <c r="S2262" s="677"/>
      <c r="T2262" s="677"/>
      <c r="U2262" s="677"/>
      <c r="V2262" s="677"/>
      <c r="W2262" s="677"/>
      <c r="X2262" s="677"/>
      <c r="Y2262" s="677"/>
      <c r="Z2262" s="677"/>
      <c r="AA2262" s="677"/>
      <c r="AB2262" s="677"/>
      <c r="AC2262" s="677"/>
      <c r="AD2262" s="677"/>
      <c r="AE2262" s="677"/>
      <c r="AF2262" s="677"/>
      <c r="AG2262" s="677"/>
      <c r="AH2262" s="677"/>
      <c r="AI2262" s="677"/>
      <c r="AJ2262" s="677"/>
      <c r="AK2262" s="677"/>
      <c r="AL2262" s="677"/>
      <c r="AM2262" s="677"/>
      <c r="AN2262" s="677"/>
      <c r="AO2262" s="678"/>
    </row>
    <row r="2263" spans="2:41" ht="3.75" hidden="1" customHeight="1">
      <c r="B2263" s="135"/>
      <c r="I2263" s="136"/>
      <c r="J2263" s="135"/>
      <c r="N2263" s="644"/>
      <c r="O2263" s="645"/>
      <c r="P2263" s="645"/>
      <c r="Q2263" s="646"/>
      <c r="R2263" s="630"/>
      <c r="S2263" s="630"/>
      <c r="T2263" s="630"/>
      <c r="U2263" s="698"/>
      <c r="V2263" s="699"/>
      <c r="W2263" s="699"/>
      <c r="X2263" s="700"/>
      <c r="Y2263" s="645"/>
      <c r="Z2263" s="707"/>
      <c r="AA2263" s="699"/>
      <c r="AB2263" s="699"/>
      <c r="AC2263" s="708"/>
      <c r="AD2263" s="630"/>
      <c r="AE2263" s="630"/>
      <c r="AF2263" s="630"/>
      <c r="AG2263" s="679"/>
      <c r="AH2263" s="671"/>
      <c r="AI2263" s="671"/>
      <c r="AJ2263" s="671"/>
      <c r="AK2263" s="671"/>
      <c r="AL2263" s="671"/>
      <c r="AM2263" s="671"/>
      <c r="AN2263" s="671"/>
      <c r="AO2263" s="672"/>
    </row>
    <row r="2264" spans="2:41" ht="13.35" hidden="1" customHeight="1">
      <c r="B2264" s="135"/>
      <c r="I2264" s="136"/>
      <c r="J2264" s="135"/>
      <c r="N2264" s="629"/>
      <c r="O2264" s="630"/>
      <c r="P2264" s="630"/>
      <c r="Q2264" s="632"/>
      <c r="R2264" s="630" t="s">
        <v>15</v>
      </c>
      <c r="S2264" s="630"/>
      <c r="T2264" s="630"/>
      <c r="U2264" s="701"/>
      <c r="V2264" s="702"/>
      <c r="W2264" s="702"/>
      <c r="X2264" s="703"/>
      <c r="Y2264" s="662" t="s">
        <v>359</v>
      </c>
      <c r="Z2264" s="709"/>
      <c r="AA2264" s="702"/>
      <c r="AB2264" s="702"/>
      <c r="AC2264" s="710"/>
      <c r="AD2264" s="630" t="s">
        <v>56</v>
      </c>
      <c r="AE2264" s="630"/>
      <c r="AF2264" s="630"/>
      <c r="AG2264" s="673"/>
      <c r="AH2264" s="674"/>
      <c r="AI2264" s="674"/>
      <c r="AJ2264" s="674"/>
      <c r="AK2264" s="674"/>
      <c r="AL2264" s="674"/>
      <c r="AM2264" s="674"/>
      <c r="AN2264" s="674"/>
      <c r="AO2264" s="675"/>
    </row>
    <row r="2265" spans="2:41" ht="3.75" hidden="1" customHeight="1">
      <c r="B2265" s="135"/>
      <c r="I2265" s="136"/>
      <c r="J2265" s="135"/>
      <c r="N2265" s="629"/>
      <c r="O2265" s="630"/>
      <c r="P2265" s="630"/>
      <c r="Q2265" s="632"/>
      <c r="R2265" s="639"/>
      <c r="S2265" s="639"/>
      <c r="T2265" s="639"/>
      <c r="U2265" s="704"/>
      <c r="V2265" s="705"/>
      <c r="W2265" s="705"/>
      <c r="X2265" s="706"/>
      <c r="Y2265" s="639"/>
      <c r="Z2265" s="711"/>
      <c r="AA2265" s="705"/>
      <c r="AB2265" s="705"/>
      <c r="AC2265" s="712"/>
      <c r="AD2265" s="639"/>
      <c r="AE2265" s="639"/>
      <c r="AF2265" s="639"/>
      <c r="AG2265" s="676"/>
      <c r="AH2265" s="677"/>
      <c r="AI2265" s="677"/>
      <c r="AJ2265" s="677"/>
      <c r="AK2265" s="677"/>
      <c r="AL2265" s="677"/>
      <c r="AM2265" s="677"/>
      <c r="AN2265" s="677"/>
      <c r="AO2265" s="678"/>
    </row>
    <row r="2266" spans="2:41" ht="3.75" hidden="1" customHeight="1">
      <c r="B2266" s="135"/>
      <c r="I2266" s="136"/>
      <c r="J2266" s="135"/>
      <c r="N2266" s="629"/>
      <c r="O2266" s="630"/>
      <c r="P2266" s="630"/>
      <c r="Q2266" s="632"/>
      <c r="R2266" s="645"/>
      <c r="S2266" s="645"/>
      <c r="T2266" s="646"/>
      <c r="U2266" s="679"/>
      <c r="V2266" s="671"/>
      <c r="W2266" s="671"/>
      <c r="X2266" s="671"/>
      <c r="Y2266" s="671"/>
      <c r="Z2266" s="671"/>
      <c r="AA2266" s="671"/>
      <c r="AB2266" s="671"/>
      <c r="AC2266" s="672"/>
      <c r="AD2266" s="644"/>
      <c r="AE2266" s="645"/>
      <c r="AF2266" s="646"/>
      <c r="AG2266" s="679"/>
      <c r="AH2266" s="671"/>
      <c r="AI2266" s="671"/>
      <c r="AJ2266" s="671"/>
      <c r="AK2266" s="671"/>
      <c r="AL2266" s="671"/>
      <c r="AM2266" s="671"/>
      <c r="AN2266" s="671"/>
      <c r="AO2266" s="672"/>
    </row>
    <row r="2267" spans="2:41" ht="13.35" hidden="1" customHeight="1">
      <c r="B2267" s="135"/>
      <c r="I2267" s="136"/>
      <c r="N2267" s="629" t="s">
        <v>23</v>
      </c>
      <c r="O2267" s="630"/>
      <c r="P2267" s="630"/>
      <c r="Q2267" s="632"/>
      <c r="R2267" s="630" t="s">
        <v>17</v>
      </c>
      <c r="S2267" s="630"/>
      <c r="T2267" s="632"/>
      <c r="U2267" s="673"/>
      <c r="V2267" s="674"/>
      <c r="W2267" s="674"/>
      <c r="X2267" s="674"/>
      <c r="Y2267" s="674"/>
      <c r="Z2267" s="674"/>
      <c r="AA2267" s="674"/>
      <c r="AB2267" s="674"/>
      <c r="AC2267" s="675"/>
      <c r="AD2267" s="629" t="s">
        <v>18</v>
      </c>
      <c r="AE2267" s="630"/>
      <c r="AF2267" s="632"/>
      <c r="AG2267" s="673"/>
      <c r="AH2267" s="674"/>
      <c r="AI2267" s="674"/>
      <c r="AJ2267" s="674"/>
      <c r="AK2267" s="674"/>
      <c r="AL2267" s="674"/>
      <c r="AM2267" s="674"/>
      <c r="AN2267" s="674"/>
      <c r="AO2267" s="675"/>
    </row>
    <row r="2268" spans="2:41" ht="3.75" hidden="1" customHeight="1">
      <c r="B2268" s="135"/>
      <c r="I2268" s="136"/>
      <c r="J2268" s="135"/>
      <c r="N2268" s="629"/>
      <c r="O2268" s="630"/>
      <c r="P2268" s="630"/>
      <c r="Q2268" s="632"/>
      <c r="R2268" s="639"/>
      <c r="S2268" s="639"/>
      <c r="T2268" s="640"/>
      <c r="U2268" s="676"/>
      <c r="V2268" s="677"/>
      <c r="W2268" s="677"/>
      <c r="X2268" s="677"/>
      <c r="Y2268" s="677"/>
      <c r="Z2268" s="677"/>
      <c r="AA2268" s="677"/>
      <c r="AB2268" s="677"/>
      <c r="AC2268" s="678"/>
      <c r="AD2268" s="638"/>
      <c r="AE2268" s="639"/>
      <c r="AF2268" s="640"/>
      <c r="AG2268" s="676"/>
      <c r="AH2268" s="677"/>
      <c r="AI2268" s="677"/>
      <c r="AJ2268" s="677"/>
      <c r="AK2268" s="677"/>
      <c r="AL2268" s="677"/>
      <c r="AM2268" s="677"/>
      <c r="AN2268" s="677"/>
      <c r="AO2268" s="678"/>
    </row>
    <row r="2269" spans="2:41" ht="3.75" hidden="1" customHeight="1">
      <c r="B2269" s="135"/>
      <c r="I2269" s="136"/>
      <c r="J2269" s="135"/>
      <c r="N2269" s="629"/>
      <c r="O2269" s="630"/>
      <c r="P2269" s="630"/>
      <c r="Q2269" s="632"/>
      <c r="R2269" s="645"/>
      <c r="S2269" s="645"/>
      <c r="T2269" s="646"/>
      <c r="U2269" s="679"/>
      <c r="V2269" s="671"/>
      <c r="W2269" s="671"/>
      <c r="X2269" s="671"/>
      <c r="Y2269" s="671"/>
      <c r="Z2269" s="671"/>
      <c r="AA2269" s="671"/>
      <c r="AB2269" s="671"/>
      <c r="AC2269" s="672"/>
      <c r="AD2269" s="644"/>
      <c r="AE2269" s="645"/>
      <c r="AF2269" s="646"/>
      <c r="AG2269" s="679"/>
      <c r="AH2269" s="671"/>
      <c r="AI2269" s="671"/>
      <c r="AJ2269" s="671"/>
      <c r="AK2269" s="671"/>
      <c r="AL2269" s="671"/>
      <c r="AM2269" s="671"/>
      <c r="AN2269" s="671"/>
      <c r="AO2269" s="672"/>
    </row>
    <row r="2270" spans="2:41" ht="13.35" hidden="1" customHeight="1">
      <c r="B2270" s="135"/>
      <c r="I2270" s="136"/>
      <c r="J2270" s="135"/>
      <c r="N2270" s="629"/>
      <c r="O2270" s="630"/>
      <c r="P2270" s="630"/>
      <c r="Q2270" s="632"/>
      <c r="R2270" s="630" t="s">
        <v>19</v>
      </c>
      <c r="S2270" s="630"/>
      <c r="T2270" s="632"/>
      <c r="U2270" s="673"/>
      <c r="V2270" s="674"/>
      <c r="W2270" s="674"/>
      <c r="X2270" s="674"/>
      <c r="Y2270" s="674"/>
      <c r="Z2270" s="674"/>
      <c r="AA2270" s="674"/>
      <c r="AB2270" s="674"/>
      <c r="AC2270" s="675"/>
      <c r="AD2270" s="629" t="s">
        <v>20</v>
      </c>
      <c r="AE2270" s="630"/>
      <c r="AF2270" s="632"/>
      <c r="AG2270" s="673"/>
      <c r="AH2270" s="674"/>
      <c r="AI2270" s="674"/>
      <c r="AJ2270" s="674"/>
      <c r="AK2270" s="674"/>
      <c r="AL2270" s="674"/>
      <c r="AM2270" s="674"/>
      <c r="AN2270" s="674"/>
      <c r="AO2270" s="675"/>
    </row>
    <row r="2271" spans="2:41" ht="3.75" hidden="1" customHeight="1">
      <c r="B2271" s="135"/>
      <c r="I2271" s="136"/>
      <c r="J2271" s="135"/>
      <c r="N2271" s="638"/>
      <c r="O2271" s="639"/>
      <c r="P2271" s="639"/>
      <c r="Q2271" s="640"/>
      <c r="R2271" s="639"/>
      <c r="S2271" s="639"/>
      <c r="T2271" s="640"/>
      <c r="U2271" s="676"/>
      <c r="V2271" s="677"/>
      <c r="W2271" s="677"/>
      <c r="X2271" s="677"/>
      <c r="Y2271" s="677"/>
      <c r="Z2271" s="677"/>
      <c r="AA2271" s="677"/>
      <c r="AB2271" s="677"/>
      <c r="AC2271" s="678"/>
      <c r="AD2271" s="638"/>
      <c r="AE2271" s="639"/>
      <c r="AF2271" s="640"/>
      <c r="AG2271" s="676"/>
      <c r="AH2271" s="677"/>
      <c r="AI2271" s="677"/>
      <c r="AJ2271" s="677"/>
      <c r="AK2271" s="677"/>
      <c r="AL2271" s="677"/>
      <c r="AM2271" s="677"/>
      <c r="AN2271" s="677"/>
      <c r="AO2271" s="678"/>
    </row>
    <row r="2272" spans="2:41" ht="3.75" hidden="1" customHeight="1">
      <c r="B2272" s="135"/>
      <c r="I2272" s="136"/>
      <c r="J2272" s="135"/>
      <c r="M2272" s="136"/>
      <c r="N2272" s="629"/>
      <c r="O2272" s="630"/>
      <c r="P2272" s="630"/>
      <c r="Q2272" s="632"/>
      <c r="R2272" s="644"/>
      <c r="S2272" s="645"/>
      <c r="T2272" s="645"/>
      <c r="U2272" s="645"/>
      <c r="V2272" s="645"/>
      <c r="W2272" s="645"/>
      <c r="X2272" s="645"/>
      <c r="Y2272" s="645"/>
      <c r="Z2272" s="645"/>
      <c r="AA2272" s="645"/>
      <c r="AB2272" s="645"/>
      <c r="AC2272" s="645"/>
      <c r="AD2272" s="645"/>
      <c r="AE2272" s="645"/>
      <c r="AF2272" s="645"/>
      <c r="AG2272" s="645"/>
      <c r="AH2272" s="645"/>
      <c r="AI2272" s="645"/>
      <c r="AJ2272" s="645"/>
      <c r="AK2272" s="645"/>
      <c r="AL2272" s="645"/>
      <c r="AM2272" s="645"/>
      <c r="AN2272" s="645"/>
      <c r="AO2272" s="646"/>
    </row>
    <row r="2273" spans="2:41" ht="13.35" hidden="1" customHeight="1">
      <c r="B2273" s="135"/>
      <c r="I2273" s="136"/>
      <c r="J2273" s="135"/>
      <c r="M2273" s="136"/>
      <c r="N2273" s="629" t="s">
        <v>111</v>
      </c>
      <c r="O2273" s="630"/>
      <c r="P2273" s="630"/>
      <c r="Q2273" s="632"/>
      <c r="R2273" s="629"/>
      <c r="S2273" s="680"/>
      <c r="T2273" s="681"/>
      <c r="U2273" s="630"/>
      <c r="V2273" s="647"/>
      <c r="W2273" s="630" t="s">
        <v>12</v>
      </c>
      <c r="X2273" s="647"/>
      <c r="Y2273" s="630" t="s">
        <v>11</v>
      </c>
      <c r="Z2273" s="647"/>
      <c r="AA2273" s="630" t="s">
        <v>364</v>
      </c>
      <c r="AB2273" s="630"/>
      <c r="AC2273" s="630"/>
      <c r="AD2273" s="630"/>
      <c r="AE2273" s="630"/>
      <c r="AF2273" s="630"/>
      <c r="AG2273" s="630"/>
      <c r="AH2273" s="630"/>
      <c r="AI2273" s="630"/>
      <c r="AJ2273" s="630"/>
      <c r="AK2273" s="630"/>
      <c r="AL2273" s="630"/>
      <c r="AM2273" s="630"/>
      <c r="AN2273" s="630"/>
      <c r="AO2273" s="632"/>
    </row>
    <row r="2274" spans="2:41" ht="3.75" hidden="1" customHeight="1">
      <c r="B2274" s="135"/>
      <c r="I2274" s="136"/>
      <c r="J2274" s="135"/>
      <c r="M2274" s="136"/>
      <c r="N2274" s="629"/>
      <c r="O2274" s="630"/>
      <c r="P2274" s="630"/>
      <c r="Q2274" s="632"/>
      <c r="R2274" s="629"/>
      <c r="S2274" s="630"/>
      <c r="T2274" s="630"/>
      <c r="U2274" s="630"/>
      <c r="V2274" s="630"/>
      <c r="W2274" s="630"/>
      <c r="X2274" s="630"/>
      <c r="Y2274" s="630"/>
      <c r="Z2274" s="630"/>
      <c r="AA2274" s="630"/>
      <c r="AB2274" s="630"/>
      <c r="AC2274" s="630"/>
      <c r="AD2274" s="630"/>
      <c r="AE2274" s="630"/>
      <c r="AF2274" s="630"/>
      <c r="AG2274" s="630"/>
      <c r="AH2274" s="630"/>
      <c r="AI2274" s="630"/>
      <c r="AJ2274" s="630"/>
      <c r="AK2274" s="630"/>
      <c r="AL2274" s="630"/>
      <c r="AM2274" s="630"/>
      <c r="AN2274" s="630"/>
      <c r="AO2274" s="632"/>
    </row>
    <row r="2275" spans="2:41" ht="3.75" hidden="1" customHeight="1">
      <c r="B2275" s="135"/>
      <c r="I2275" s="136"/>
      <c r="J2275" s="135"/>
      <c r="M2275" s="136"/>
      <c r="N2275" s="644"/>
      <c r="O2275" s="645"/>
      <c r="P2275" s="645"/>
      <c r="Q2275" s="645"/>
      <c r="R2275" s="713"/>
      <c r="S2275" s="716"/>
      <c r="T2275" s="645"/>
      <c r="U2275" s="698"/>
      <c r="V2275" s="644"/>
      <c r="W2275" s="645"/>
      <c r="X2275" s="645"/>
      <c r="Y2275" s="645"/>
      <c r="Z2275" s="645"/>
      <c r="AA2275" s="645"/>
      <c r="AB2275" s="645"/>
      <c r="AC2275" s="645"/>
      <c r="AD2275" s="645"/>
      <c r="AE2275" s="645"/>
      <c r="AF2275" s="645"/>
      <c r="AG2275" s="645"/>
      <c r="AH2275" s="649"/>
      <c r="AI2275" s="649"/>
      <c r="AJ2275" s="645"/>
      <c r="AK2275" s="651"/>
      <c r="AL2275" s="645"/>
      <c r="AM2275" s="645"/>
      <c r="AN2275" s="645"/>
      <c r="AO2275" s="646"/>
    </row>
    <row r="2276" spans="2:41" ht="13.35" hidden="1" customHeight="1">
      <c r="B2276" s="135"/>
      <c r="I2276" s="136"/>
      <c r="J2276" s="135"/>
      <c r="M2276" s="136"/>
      <c r="N2276" s="629" t="s">
        <v>30</v>
      </c>
      <c r="O2276" s="630"/>
      <c r="P2276" s="630"/>
      <c r="Q2276" s="630"/>
      <c r="R2276" s="714"/>
      <c r="S2276" s="717"/>
      <c r="T2276" s="630" t="s">
        <v>388</v>
      </c>
      <c r="U2276" s="701"/>
      <c r="V2276" s="629" t="s">
        <v>112</v>
      </c>
      <c r="W2276" s="630"/>
      <c r="X2276" s="630"/>
      <c r="Y2276" s="630"/>
      <c r="Z2276" s="630"/>
      <c r="AA2276" s="630"/>
      <c r="AB2276" s="630"/>
      <c r="AC2276" s="630"/>
      <c r="AD2276" s="630"/>
      <c r="AE2276" s="630"/>
      <c r="AF2276" s="630"/>
      <c r="AG2276" s="630"/>
      <c r="AH2276" s="636"/>
      <c r="AI2276" s="636"/>
      <c r="AJ2276" s="630"/>
      <c r="AK2276" s="654"/>
      <c r="AL2276" s="630"/>
      <c r="AM2276" s="630"/>
      <c r="AN2276" s="630"/>
      <c r="AO2276" s="632"/>
    </row>
    <row r="2277" spans="2:41" ht="3.75" hidden="1" customHeight="1">
      <c r="B2277" s="135"/>
      <c r="I2277" s="136"/>
      <c r="J2277" s="135"/>
      <c r="M2277" s="136"/>
      <c r="N2277" s="629"/>
      <c r="O2277" s="630"/>
      <c r="P2277" s="630"/>
      <c r="Q2277" s="630"/>
      <c r="R2277" s="715"/>
      <c r="S2277" s="718"/>
      <c r="T2277" s="639"/>
      <c r="U2277" s="704"/>
      <c r="V2277" s="638"/>
      <c r="W2277" s="639"/>
      <c r="X2277" s="639"/>
      <c r="Y2277" s="639"/>
      <c r="Z2277" s="639"/>
      <c r="AA2277" s="639"/>
      <c r="AB2277" s="639"/>
      <c r="AC2277" s="639"/>
      <c r="AD2277" s="639"/>
      <c r="AE2277" s="639"/>
      <c r="AF2277" s="639"/>
      <c r="AG2277" s="639"/>
      <c r="AH2277" s="642"/>
      <c r="AI2277" s="642"/>
      <c r="AJ2277" s="639"/>
      <c r="AK2277" s="657"/>
      <c r="AL2277" s="639"/>
      <c r="AM2277" s="639"/>
      <c r="AN2277" s="639"/>
      <c r="AO2277" s="640"/>
    </row>
    <row r="2278" spans="2:41" ht="3.75" hidden="1" customHeight="1">
      <c r="B2278" s="135"/>
      <c r="I2278" s="136"/>
      <c r="J2278" s="135"/>
      <c r="M2278" s="136"/>
      <c r="N2278" s="644"/>
      <c r="O2278" s="645"/>
      <c r="P2278" s="645"/>
      <c r="Q2278" s="646"/>
      <c r="R2278" s="670"/>
      <c r="S2278" s="671"/>
      <c r="T2278" s="671"/>
      <c r="U2278" s="672"/>
      <c r="V2278" s="673"/>
      <c r="W2278" s="675"/>
      <c r="X2278" s="679"/>
      <c r="Y2278" s="671"/>
      <c r="Z2278" s="671"/>
      <c r="AA2278" s="672"/>
      <c r="AB2278" s="630"/>
      <c r="AC2278" s="630"/>
      <c r="AD2278" s="630"/>
      <c r="AE2278" s="630"/>
      <c r="AF2278" s="630"/>
      <c r="AG2278" s="630"/>
      <c r="AH2278" s="630"/>
      <c r="AI2278" s="645"/>
      <c r="AJ2278" s="630"/>
      <c r="AK2278" s="630"/>
      <c r="AL2278" s="630"/>
      <c r="AM2278" s="630"/>
      <c r="AN2278" s="630"/>
      <c r="AO2278" s="632"/>
    </row>
    <row r="2279" spans="2:41" ht="13.35" hidden="1" customHeight="1">
      <c r="B2279" s="135"/>
      <c r="I2279" s="136"/>
      <c r="J2279" s="135"/>
      <c r="M2279" s="136"/>
      <c r="N2279" s="629" t="s">
        <v>114</v>
      </c>
      <c r="O2279" s="630"/>
      <c r="P2279" s="630"/>
      <c r="Q2279" s="632"/>
      <c r="R2279" s="673"/>
      <c r="S2279" s="674"/>
      <c r="T2279" s="674"/>
      <c r="U2279" s="675"/>
      <c r="V2279" s="673"/>
      <c r="W2279" s="675"/>
      <c r="X2279" s="673"/>
      <c r="Y2279" s="674"/>
      <c r="Z2279" s="674"/>
      <c r="AA2279" s="675"/>
      <c r="AB2279" s="668" t="s">
        <v>171</v>
      </c>
      <c r="AC2279" s="630"/>
      <c r="AD2279" s="630"/>
      <c r="AE2279" s="630"/>
      <c r="AF2279" s="630"/>
      <c r="AG2279" s="630"/>
      <c r="AH2279" s="630"/>
      <c r="AI2279" s="630"/>
      <c r="AJ2279" s="630"/>
      <c r="AK2279" s="630"/>
      <c r="AL2279" s="630"/>
      <c r="AM2279" s="630"/>
      <c r="AN2279" s="630"/>
      <c r="AO2279" s="632"/>
    </row>
    <row r="2280" spans="2:41" ht="3.75" hidden="1" customHeight="1">
      <c r="B2280" s="135"/>
      <c r="I2280" s="136"/>
      <c r="J2280" s="135"/>
      <c r="M2280" s="136"/>
      <c r="N2280" s="629"/>
      <c r="O2280" s="630"/>
      <c r="P2280" s="630"/>
      <c r="Q2280" s="632"/>
      <c r="R2280" s="676"/>
      <c r="S2280" s="677"/>
      <c r="T2280" s="677"/>
      <c r="U2280" s="678"/>
      <c r="V2280" s="676"/>
      <c r="W2280" s="678"/>
      <c r="X2280" s="676"/>
      <c r="Y2280" s="677"/>
      <c r="Z2280" s="677"/>
      <c r="AA2280" s="678"/>
      <c r="AB2280" s="639"/>
      <c r="AC2280" s="639"/>
      <c r="AD2280" s="639"/>
      <c r="AE2280" s="639"/>
      <c r="AF2280" s="639"/>
      <c r="AG2280" s="639"/>
      <c r="AH2280" s="639"/>
      <c r="AI2280" s="639"/>
      <c r="AJ2280" s="639"/>
      <c r="AK2280" s="639"/>
      <c r="AL2280" s="639"/>
      <c r="AM2280" s="639"/>
      <c r="AN2280" s="639"/>
      <c r="AO2280" s="640"/>
    </row>
    <row r="2281" spans="2:41" ht="3.75" hidden="1" customHeight="1">
      <c r="B2281" s="135"/>
      <c r="I2281" s="136"/>
      <c r="J2281" s="135"/>
      <c r="M2281" s="136"/>
      <c r="N2281" s="644"/>
      <c r="O2281" s="645"/>
      <c r="P2281" s="645"/>
      <c r="Q2281" s="645"/>
      <c r="R2281" s="644"/>
      <c r="S2281" s="645"/>
      <c r="T2281" s="645"/>
      <c r="U2281" s="645"/>
      <c r="V2281" s="645"/>
      <c r="W2281" s="645"/>
      <c r="X2281" s="645"/>
      <c r="Y2281" s="645"/>
      <c r="Z2281" s="645"/>
      <c r="AA2281" s="646"/>
      <c r="AB2281" s="644"/>
      <c r="AC2281" s="630"/>
      <c r="AD2281" s="630"/>
      <c r="AE2281" s="630"/>
      <c r="AF2281" s="630"/>
      <c r="AG2281" s="630"/>
      <c r="AH2281" s="630"/>
      <c r="AI2281" s="632"/>
      <c r="AJ2281" s="644"/>
      <c r="AK2281" s="645"/>
      <c r="AL2281" s="645"/>
      <c r="AM2281" s="645"/>
      <c r="AN2281" s="645"/>
      <c r="AO2281" s="646"/>
    </row>
    <row r="2282" spans="2:41" ht="13.35" hidden="1" customHeight="1">
      <c r="B2282" s="135"/>
      <c r="I2282" s="136"/>
      <c r="J2282" s="135"/>
      <c r="M2282" s="136"/>
      <c r="N2282" s="629" t="s">
        <v>115</v>
      </c>
      <c r="O2282" s="630"/>
      <c r="P2282" s="630"/>
      <c r="Q2282" s="630"/>
      <c r="R2282" s="629"/>
      <c r="S2282" s="680"/>
      <c r="T2282" s="681"/>
      <c r="U2282" s="630"/>
      <c r="V2282" s="647"/>
      <c r="W2282" s="630" t="s">
        <v>12</v>
      </c>
      <c r="X2282" s="647"/>
      <c r="Y2282" s="630" t="s">
        <v>11</v>
      </c>
      <c r="Z2282" s="647"/>
      <c r="AA2282" s="630" t="s">
        <v>364</v>
      </c>
      <c r="AB2282" s="629" t="s">
        <v>170</v>
      </c>
      <c r="AC2282" s="630"/>
      <c r="AD2282" s="630"/>
      <c r="AE2282" s="630"/>
      <c r="AF2282" s="630"/>
      <c r="AG2282" s="630"/>
      <c r="AH2282" s="630"/>
      <c r="AI2282" s="632"/>
      <c r="AJ2282" s="629"/>
      <c r="AK2282" s="680"/>
      <c r="AL2282" s="682"/>
      <c r="AM2282" s="682"/>
      <c r="AN2282" s="682"/>
      <c r="AO2282" s="681"/>
    </row>
    <row r="2283" spans="2:41" ht="3.75" hidden="1" customHeight="1">
      <c r="B2283" s="135"/>
      <c r="I2283" s="136"/>
      <c r="J2283" s="135"/>
      <c r="M2283" s="136"/>
      <c r="N2283" s="629"/>
      <c r="O2283" s="630"/>
      <c r="P2283" s="630"/>
      <c r="Q2283" s="630"/>
      <c r="R2283" s="638"/>
      <c r="S2283" s="639"/>
      <c r="T2283" s="639"/>
      <c r="U2283" s="639"/>
      <c r="V2283" s="639"/>
      <c r="W2283" s="639"/>
      <c r="X2283" s="639"/>
      <c r="Y2283" s="639"/>
      <c r="Z2283" s="639"/>
      <c r="AA2283" s="640"/>
      <c r="AB2283" s="638"/>
      <c r="AC2283" s="639"/>
      <c r="AD2283" s="639"/>
      <c r="AE2283" s="639"/>
      <c r="AF2283" s="639"/>
      <c r="AG2283" s="639"/>
      <c r="AH2283" s="639"/>
      <c r="AI2283" s="640"/>
      <c r="AJ2283" s="638"/>
      <c r="AK2283" s="639"/>
      <c r="AL2283" s="639"/>
      <c r="AM2283" s="639"/>
      <c r="AN2283" s="639"/>
      <c r="AO2283" s="640"/>
    </row>
    <row r="2284" spans="2:41" ht="3.75" customHeight="1">
      <c r="B2284" s="135"/>
      <c r="I2284" s="136"/>
      <c r="J2284" s="135"/>
      <c r="M2284" s="136"/>
      <c r="N2284" s="130"/>
      <c r="O2284" s="131"/>
      <c r="P2284" s="131"/>
      <c r="Q2284" s="132"/>
      <c r="R2284" s="683" t="str" cm="1">
        <f t="array" ref="R2284">IF(新_変更_3!AL947&lt;&gt;"",AND(新_変更_3!J946:AB952=新_変更_3!AL946:BD952),"")</f>
        <v/>
      </c>
      <c r="S2284" s="684"/>
      <c r="T2284" s="684"/>
      <c r="U2284" s="684"/>
      <c r="V2284" s="684"/>
      <c r="W2284" s="684"/>
      <c r="X2284" s="684"/>
      <c r="Y2284" s="684"/>
      <c r="Z2284" s="684"/>
      <c r="AA2284" s="684"/>
      <c r="AB2284" s="684"/>
      <c r="AC2284" s="684"/>
      <c r="AD2284" s="684"/>
      <c r="AE2284" s="684"/>
      <c r="AF2284" s="684"/>
      <c r="AG2284" s="684"/>
      <c r="AH2284" s="684"/>
      <c r="AI2284" s="684"/>
      <c r="AJ2284" s="684"/>
      <c r="AK2284" s="684"/>
      <c r="AL2284" s="684"/>
      <c r="AM2284" s="684"/>
      <c r="AN2284" s="684"/>
      <c r="AO2284" s="685"/>
    </row>
    <row r="2285" spans="2:41" ht="13.35" customHeight="1">
      <c r="B2285" s="135"/>
      <c r="I2285" s="136"/>
      <c r="J2285" s="135"/>
      <c r="M2285" s="136"/>
      <c r="N2285" s="135" t="s">
        <v>32</v>
      </c>
      <c r="Q2285" s="136"/>
      <c r="R2285" s="686"/>
      <c r="S2285" s="687"/>
      <c r="T2285" s="687"/>
      <c r="U2285" s="687"/>
      <c r="V2285" s="687"/>
      <c r="W2285" s="687"/>
      <c r="X2285" s="687"/>
      <c r="Y2285" s="687"/>
      <c r="Z2285" s="687"/>
      <c r="AA2285" s="687"/>
      <c r="AB2285" s="687"/>
      <c r="AC2285" s="687"/>
      <c r="AD2285" s="687"/>
      <c r="AE2285" s="687"/>
      <c r="AF2285" s="687"/>
      <c r="AG2285" s="687"/>
      <c r="AH2285" s="687"/>
      <c r="AI2285" s="687"/>
      <c r="AJ2285" s="687"/>
      <c r="AK2285" s="687"/>
      <c r="AL2285" s="687"/>
      <c r="AM2285" s="687"/>
      <c r="AN2285" s="687"/>
      <c r="AO2285" s="688"/>
    </row>
    <row r="2286" spans="2:41" ht="3.75" customHeight="1">
      <c r="B2286" s="135"/>
      <c r="I2286" s="136"/>
      <c r="J2286" s="135"/>
      <c r="M2286" s="136"/>
      <c r="N2286" s="140"/>
      <c r="O2286" s="141"/>
      <c r="P2286" s="141"/>
      <c r="Q2286" s="142"/>
      <c r="R2286" s="689"/>
      <c r="S2286" s="690"/>
      <c r="T2286" s="690"/>
      <c r="U2286" s="690"/>
      <c r="V2286" s="690"/>
      <c r="W2286" s="690"/>
      <c r="X2286" s="690"/>
      <c r="Y2286" s="690"/>
      <c r="Z2286" s="690"/>
      <c r="AA2286" s="690"/>
      <c r="AB2286" s="690"/>
      <c r="AC2286" s="690"/>
      <c r="AD2286" s="690"/>
      <c r="AE2286" s="690"/>
      <c r="AF2286" s="690"/>
      <c r="AG2286" s="690"/>
      <c r="AH2286" s="690"/>
      <c r="AI2286" s="690"/>
      <c r="AJ2286" s="690"/>
      <c r="AK2286" s="690"/>
      <c r="AL2286" s="690"/>
      <c r="AM2286" s="690"/>
      <c r="AN2286" s="690"/>
      <c r="AO2286" s="691"/>
    </row>
    <row r="2287" spans="2:41" ht="3.75" customHeight="1">
      <c r="B2287" s="135"/>
      <c r="I2287" s="136"/>
      <c r="J2287" s="130"/>
      <c r="K2287" s="131"/>
      <c r="L2287" s="131"/>
      <c r="M2287" s="132"/>
      <c r="N2287" s="130"/>
      <c r="O2287" s="131"/>
      <c r="P2287" s="131"/>
      <c r="Q2287" s="132"/>
      <c r="R2287" s="130"/>
      <c r="S2287" s="131"/>
      <c r="T2287" s="131"/>
      <c r="U2287" s="131"/>
      <c r="V2287" s="131"/>
      <c r="W2287" s="131"/>
      <c r="X2287" s="131"/>
      <c r="Y2287" s="131"/>
      <c r="Z2287" s="131"/>
      <c r="AA2287" s="132"/>
      <c r="AB2287" s="130"/>
      <c r="AC2287" s="131"/>
      <c r="AD2287" s="131"/>
      <c r="AE2287" s="132"/>
      <c r="AF2287" s="131"/>
      <c r="AG2287" s="131"/>
      <c r="AH2287" s="131"/>
      <c r="AI2287" s="131"/>
      <c r="AJ2287" s="131"/>
      <c r="AK2287" s="131"/>
      <c r="AL2287" s="131"/>
      <c r="AM2287" s="131"/>
      <c r="AN2287" s="131"/>
      <c r="AO2287" s="132"/>
    </row>
    <row r="2288" spans="2:41" ht="13.35" customHeight="1">
      <c r="B2288" s="135"/>
      <c r="I2288" s="136"/>
      <c r="J2288" s="135" t="s">
        <v>4048</v>
      </c>
      <c r="M2288" s="136"/>
      <c r="N2288" s="135" t="s">
        <v>27</v>
      </c>
      <c r="Q2288" s="136"/>
      <c r="R2288" s="135"/>
      <c r="S2288" s="692"/>
      <c r="T2288" s="693"/>
      <c r="U2288" s="693"/>
      <c r="V2288" s="693"/>
      <c r="W2288" s="693"/>
      <c r="X2288" s="693"/>
      <c r="Y2288" s="693"/>
      <c r="Z2288" s="693"/>
      <c r="AA2288" s="694"/>
      <c r="AB2288" s="135" t="s">
        <v>28</v>
      </c>
      <c r="AE2288" s="136"/>
      <c r="AF2288" s="135"/>
      <c r="AG2288" s="695"/>
      <c r="AH2288" s="693"/>
      <c r="AI2288" s="693"/>
      <c r="AJ2288" s="693"/>
      <c r="AK2288" s="693"/>
      <c r="AL2288" s="693"/>
      <c r="AM2288" s="693"/>
      <c r="AN2288" s="693"/>
      <c r="AO2288" s="694"/>
    </row>
    <row r="2289" spans="2:41" ht="3.75" customHeight="1">
      <c r="B2289" s="135"/>
      <c r="I2289" s="136"/>
      <c r="J2289" s="135"/>
      <c r="M2289" s="136"/>
      <c r="N2289" s="140"/>
      <c r="O2289" s="141"/>
      <c r="P2289" s="141"/>
      <c r="Q2289" s="142"/>
      <c r="R2289" s="140"/>
      <c r="S2289" s="141"/>
      <c r="T2289" s="141"/>
      <c r="U2289" s="141"/>
      <c r="V2289" s="141"/>
      <c r="W2289" s="141"/>
      <c r="X2289" s="141"/>
      <c r="Y2289" s="141"/>
      <c r="Z2289" s="141"/>
      <c r="AA2289" s="142"/>
      <c r="AB2289" s="140"/>
      <c r="AC2289" s="141"/>
      <c r="AD2289" s="141"/>
      <c r="AE2289" s="142"/>
      <c r="AF2289" s="141"/>
      <c r="AG2289" s="141"/>
      <c r="AH2289" s="141"/>
      <c r="AI2289" s="141"/>
      <c r="AJ2289" s="141"/>
      <c r="AK2289" s="141"/>
      <c r="AL2289" s="141"/>
      <c r="AM2289" s="141"/>
      <c r="AN2289" s="141"/>
      <c r="AO2289" s="142"/>
    </row>
    <row r="2290" spans="2:41" ht="3.75" customHeight="1">
      <c r="B2290" s="135"/>
      <c r="I2290" s="136"/>
      <c r="J2290" s="135"/>
      <c r="M2290" s="136"/>
      <c r="N2290" s="130"/>
      <c r="O2290" s="131"/>
      <c r="P2290" s="131"/>
      <c r="Q2290" s="132"/>
      <c r="R2290" s="130"/>
      <c r="S2290" s="131"/>
      <c r="T2290" s="131"/>
      <c r="U2290" s="131"/>
      <c r="V2290" s="131"/>
      <c r="W2290" s="131"/>
      <c r="X2290" s="131"/>
      <c r="Y2290" s="131"/>
      <c r="Z2290" s="131"/>
      <c r="AA2290" s="132"/>
      <c r="AB2290" s="130"/>
      <c r="AC2290" s="131"/>
      <c r="AD2290" s="131"/>
      <c r="AE2290" s="132"/>
      <c r="AF2290" s="130"/>
      <c r="AG2290" s="131"/>
      <c r="AH2290" s="131"/>
      <c r="AI2290" s="131"/>
      <c r="AJ2290" s="131"/>
      <c r="AK2290" s="131"/>
      <c r="AL2290" s="131"/>
      <c r="AM2290" s="131"/>
      <c r="AN2290" s="131"/>
      <c r="AO2290" s="132"/>
    </row>
    <row r="2291" spans="2:41" ht="13.35" customHeight="1">
      <c r="B2291" s="135"/>
      <c r="I2291" s="136"/>
      <c r="J2291" s="135"/>
      <c r="M2291" s="136"/>
      <c r="N2291" s="135" t="s">
        <v>3990</v>
      </c>
      <c r="Q2291" s="136"/>
      <c r="R2291" s="135"/>
      <c r="S2291" s="696"/>
      <c r="T2291" s="694"/>
      <c r="V2291" s="146"/>
      <c r="W2291" s="124" t="s">
        <v>12</v>
      </c>
      <c r="X2291" s="146"/>
      <c r="Y2291" s="124" t="s">
        <v>11</v>
      </c>
      <c r="Z2291" s="146"/>
      <c r="AA2291" s="136" t="s">
        <v>364</v>
      </c>
      <c r="AB2291" s="135" t="s">
        <v>66</v>
      </c>
      <c r="AE2291" s="136"/>
      <c r="AF2291" s="135"/>
      <c r="AG2291" s="696"/>
      <c r="AH2291" s="694"/>
      <c r="AJ2291" s="146"/>
      <c r="AK2291" s="124" t="s">
        <v>12</v>
      </c>
      <c r="AL2291" s="146"/>
      <c r="AM2291" s="124" t="s">
        <v>11</v>
      </c>
      <c r="AN2291" s="146"/>
      <c r="AO2291" s="136" t="s">
        <v>364</v>
      </c>
    </row>
    <row r="2292" spans="2:41" ht="3.75" customHeight="1">
      <c r="B2292" s="135"/>
      <c r="I2292" s="136"/>
      <c r="J2292" s="135"/>
      <c r="M2292" s="136"/>
      <c r="N2292" s="140"/>
      <c r="O2292" s="141"/>
      <c r="P2292" s="141"/>
      <c r="Q2292" s="142"/>
      <c r="R2292" s="140"/>
      <c r="S2292" s="141"/>
      <c r="T2292" s="141"/>
      <c r="U2292" s="141"/>
      <c r="V2292" s="141"/>
      <c r="W2292" s="141"/>
      <c r="X2292" s="141"/>
      <c r="Y2292" s="141"/>
      <c r="Z2292" s="141"/>
      <c r="AA2292" s="142"/>
      <c r="AB2292" s="140"/>
      <c r="AC2292" s="141"/>
      <c r="AD2292" s="141"/>
      <c r="AE2292" s="142"/>
      <c r="AF2292" s="140"/>
      <c r="AG2292" s="141"/>
      <c r="AH2292" s="141"/>
      <c r="AI2292" s="141"/>
      <c r="AJ2292" s="141"/>
      <c r="AK2292" s="141"/>
      <c r="AL2292" s="141"/>
      <c r="AM2292" s="141"/>
      <c r="AN2292" s="141"/>
      <c r="AO2292" s="142"/>
    </row>
    <row r="2293" spans="2:41" ht="3.75" customHeight="1">
      <c r="B2293" s="135"/>
      <c r="I2293" s="136"/>
      <c r="J2293" s="135"/>
      <c r="M2293" s="136"/>
      <c r="N2293" s="130"/>
      <c r="O2293" s="131"/>
      <c r="P2293" s="131"/>
      <c r="Q2293" s="132"/>
      <c r="R2293" s="697">
        <f>新_変更_3!J962</f>
        <v>0</v>
      </c>
      <c r="S2293" s="684"/>
      <c r="T2293" s="684"/>
      <c r="U2293" s="684"/>
      <c r="V2293" s="684"/>
      <c r="W2293" s="684"/>
      <c r="X2293" s="684"/>
      <c r="Y2293" s="684"/>
      <c r="Z2293" s="684"/>
      <c r="AA2293" s="684"/>
      <c r="AB2293" s="684"/>
      <c r="AC2293" s="684"/>
      <c r="AD2293" s="684"/>
      <c r="AE2293" s="684"/>
      <c r="AF2293" s="684"/>
      <c r="AG2293" s="684"/>
      <c r="AH2293" s="684"/>
      <c r="AI2293" s="684"/>
      <c r="AJ2293" s="685"/>
      <c r="AK2293" s="131"/>
      <c r="AL2293" s="131"/>
      <c r="AM2293" s="131"/>
      <c r="AN2293" s="131"/>
      <c r="AO2293" s="132"/>
    </row>
    <row r="2294" spans="2:41" ht="13.35" customHeight="1">
      <c r="B2294" s="135"/>
      <c r="I2294" s="136"/>
      <c r="J2294" s="135"/>
      <c r="M2294" s="136"/>
      <c r="N2294" s="135" t="s">
        <v>8</v>
      </c>
      <c r="Q2294" s="136"/>
      <c r="R2294" s="686"/>
      <c r="S2294" s="687"/>
      <c r="T2294" s="687"/>
      <c r="U2294" s="687"/>
      <c r="V2294" s="687"/>
      <c r="W2294" s="687"/>
      <c r="X2294" s="687"/>
      <c r="Y2294" s="687"/>
      <c r="Z2294" s="687"/>
      <c r="AA2294" s="687"/>
      <c r="AB2294" s="687"/>
      <c r="AC2294" s="687"/>
      <c r="AD2294" s="687"/>
      <c r="AE2294" s="687"/>
      <c r="AF2294" s="687"/>
      <c r="AG2294" s="687"/>
      <c r="AH2294" s="687"/>
      <c r="AI2294" s="687"/>
      <c r="AJ2294" s="688"/>
      <c r="AL2294" s="147" t="s">
        <v>13</v>
      </c>
      <c r="AM2294" s="124" t="s">
        <v>29</v>
      </c>
      <c r="AO2294" s="136"/>
    </row>
    <row r="2295" spans="2:41" ht="3.75" customHeight="1">
      <c r="B2295" s="135"/>
      <c r="I2295" s="136"/>
      <c r="J2295" s="135"/>
      <c r="M2295" s="136"/>
      <c r="N2295" s="140"/>
      <c r="O2295" s="141"/>
      <c r="P2295" s="141"/>
      <c r="Q2295" s="142"/>
      <c r="R2295" s="689"/>
      <c r="S2295" s="690"/>
      <c r="T2295" s="690"/>
      <c r="U2295" s="690"/>
      <c r="V2295" s="690"/>
      <c r="W2295" s="690"/>
      <c r="X2295" s="690"/>
      <c r="Y2295" s="690"/>
      <c r="Z2295" s="690"/>
      <c r="AA2295" s="690"/>
      <c r="AB2295" s="690"/>
      <c r="AC2295" s="690"/>
      <c r="AD2295" s="690"/>
      <c r="AE2295" s="690"/>
      <c r="AF2295" s="690"/>
      <c r="AG2295" s="690"/>
      <c r="AH2295" s="690"/>
      <c r="AI2295" s="690"/>
      <c r="AJ2295" s="691"/>
      <c r="AK2295" s="141"/>
      <c r="AL2295" s="141"/>
      <c r="AM2295" s="141"/>
      <c r="AN2295" s="141"/>
      <c r="AO2295" s="142"/>
    </row>
    <row r="2296" spans="2:41" ht="3.75" hidden="1" customHeight="1">
      <c r="B2296" s="135"/>
      <c r="I2296" s="136"/>
      <c r="J2296" s="135"/>
      <c r="M2296" s="136"/>
      <c r="N2296" s="644"/>
      <c r="O2296" s="645"/>
      <c r="P2296" s="645"/>
      <c r="Q2296" s="646"/>
      <c r="R2296" s="679"/>
      <c r="S2296" s="671"/>
      <c r="T2296" s="671"/>
      <c r="U2296" s="671"/>
      <c r="V2296" s="671"/>
      <c r="W2296" s="671"/>
      <c r="X2296" s="671"/>
      <c r="Y2296" s="671"/>
      <c r="Z2296" s="671"/>
      <c r="AA2296" s="671"/>
      <c r="AB2296" s="671"/>
      <c r="AC2296" s="671"/>
      <c r="AD2296" s="671"/>
      <c r="AE2296" s="671"/>
      <c r="AF2296" s="671"/>
      <c r="AG2296" s="671"/>
      <c r="AH2296" s="671"/>
      <c r="AI2296" s="671"/>
      <c r="AJ2296" s="671"/>
      <c r="AK2296" s="671"/>
      <c r="AL2296" s="671"/>
      <c r="AM2296" s="671"/>
      <c r="AN2296" s="671"/>
      <c r="AO2296" s="672"/>
    </row>
    <row r="2297" spans="2:41" ht="13.35" hidden="1" customHeight="1">
      <c r="B2297" s="135"/>
      <c r="I2297" s="136"/>
      <c r="J2297" s="135"/>
      <c r="M2297" s="136"/>
      <c r="N2297" s="629" t="s">
        <v>61</v>
      </c>
      <c r="O2297" s="630"/>
      <c r="P2297" s="630"/>
      <c r="Q2297" s="632"/>
      <c r="R2297" s="673"/>
      <c r="S2297" s="674"/>
      <c r="T2297" s="674"/>
      <c r="U2297" s="674"/>
      <c r="V2297" s="674"/>
      <c r="W2297" s="674"/>
      <c r="X2297" s="674"/>
      <c r="Y2297" s="674"/>
      <c r="Z2297" s="674"/>
      <c r="AA2297" s="674"/>
      <c r="AB2297" s="674"/>
      <c r="AC2297" s="674"/>
      <c r="AD2297" s="674"/>
      <c r="AE2297" s="674"/>
      <c r="AF2297" s="674"/>
      <c r="AG2297" s="674"/>
      <c r="AH2297" s="674"/>
      <c r="AI2297" s="674"/>
      <c r="AJ2297" s="674"/>
      <c r="AK2297" s="674"/>
      <c r="AL2297" s="674"/>
      <c r="AM2297" s="674"/>
      <c r="AN2297" s="674"/>
      <c r="AO2297" s="675"/>
    </row>
    <row r="2298" spans="2:41" ht="3.75" hidden="1" customHeight="1">
      <c r="B2298" s="135"/>
      <c r="I2298" s="136"/>
      <c r="J2298" s="135"/>
      <c r="M2298" s="136"/>
      <c r="N2298" s="629"/>
      <c r="O2298" s="630"/>
      <c r="P2298" s="630"/>
      <c r="Q2298" s="632"/>
      <c r="R2298" s="676"/>
      <c r="S2298" s="677"/>
      <c r="T2298" s="677"/>
      <c r="U2298" s="677"/>
      <c r="V2298" s="677"/>
      <c r="W2298" s="677"/>
      <c r="X2298" s="677"/>
      <c r="Y2298" s="677"/>
      <c r="Z2298" s="677"/>
      <c r="AA2298" s="677"/>
      <c r="AB2298" s="677"/>
      <c r="AC2298" s="677"/>
      <c r="AD2298" s="677"/>
      <c r="AE2298" s="677"/>
      <c r="AF2298" s="677"/>
      <c r="AG2298" s="677"/>
      <c r="AH2298" s="677"/>
      <c r="AI2298" s="677"/>
      <c r="AJ2298" s="677"/>
      <c r="AK2298" s="677"/>
      <c r="AL2298" s="677"/>
      <c r="AM2298" s="677"/>
      <c r="AN2298" s="677"/>
      <c r="AO2298" s="678"/>
    </row>
    <row r="2299" spans="2:41" ht="3.75" hidden="1" customHeight="1">
      <c r="B2299" s="135"/>
      <c r="I2299" s="136"/>
      <c r="J2299" s="135"/>
      <c r="N2299" s="644"/>
      <c r="O2299" s="645"/>
      <c r="P2299" s="645"/>
      <c r="Q2299" s="646"/>
      <c r="R2299" s="630"/>
      <c r="S2299" s="630"/>
      <c r="T2299" s="630"/>
      <c r="U2299" s="698"/>
      <c r="V2299" s="699"/>
      <c r="W2299" s="699"/>
      <c r="X2299" s="700"/>
      <c r="Y2299" s="645"/>
      <c r="Z2299" s="707"/>
      <c r="AA2299" s="699"/>
      <c r="AB2299" s="699"/>
      <c r="AC2299" s="708"/>
      <c r="AD2299" s="630"/>
      <c r="AE2299" s="630"/>
      <c r="AF2299" s="630"/>
      <c r="AG2299" s="679"/>
      <c r="AH2299" s="671"/>
      <c r="AI2299" s="671"/>
      <c r="AJ2299" s="671"/>
      <c r="AK2299" s="671"/>
      <c r="AL2299" s="671"/>
      <c r="AM2299" s="671"/>
      <c r="AN2299" s="671"/>
      <c r="AO2299" s="672"/>
    </row>
    <row r="2300" spans="2:41" ht="13.35" hidden="1" customHeight="1">
      <c r="B2300" s="135"/>
      <c r="I2300" s="136"/>
      <c r="J2300" s="135"/>
      <c r="N2300" s="629"/>
      <c r="O2300" s="630"/>
      <c r="P2300" s="630"/>
      <c r="Q2300" s="632"/>
      <c r="R2300" s="630" t="s">
        <v>15</v>
      </c>
      <c r="S2300" s="630"/>
      <c r="T2300" s="630"/>
      <c r="U2300" s="701"/>
      <c r="V2300" s="702"/>
      <c r="W2300" s="702"/>
      <c r="X2300" s="703"/>
      <c r="Y2300" s="662" t="s">
        <v>359</v>
      </c>
      <c r="Z2300" s="709"/>
      <c r="AA2300" s="702"/>
      <c r="AB2300" s="702"/>
      <c r="AC2300" s="710"/>
      <c r="AD2300" s="630" t="s">
        <v>56</v>
      </c>
      <c r="AE2300" s="630"/>
      <c r="AF2300" s="630"/>
      <c r="AG2300" s="673"/>
      <c r="AH2300" s="674"/>
      <c r="AI2300" s="674"/>
      <c r="AJ2300" s="674"/>
      <c r="AK2300" s="674"/>
      <c r="AL2300" s="674"/>
      <c r="AM2300" s="674"/>
      <c r="AN2300" s="674"/>
      <c r="AO2300" s="675"/>
    </row>
    <row r="2301" spans="2:41" ht="3.75" hidden="1" customHeight="1">
      <c r="B2301" s="135"/>
      <c r="I2301" s="136"/>
      <c r="J2301" s="135"/>
      <c r="N2301" s="629"/>
      <c r="O2301" s="630"/>
      <c r="P2301" s="630"/>
      <c r="Q2301" s="632"/>
      <c r="R2301" s="639"/>
      <c r="S2301" s="639"/>
      <c r="T2301" s="639"/>
      <c r="U2301" s="704"/>
      <c r="V2301" s="705"/>
      <c r="W2301" s="705"/>
      <c r="X2301" s="706"/>
      <c r="Y2301" s="639"/>
      <c r="Z2301" s="711"/>
      <c r="AA2301" s="705"/>
      <c r="AB2301" s="705"/>
      <c r="AC2301" s="712"/>
      <c r="AD2301" s="639"/>
      <c r="AE2301" s="639"/>
      <c r="AF2301" s="639"/>
      <c r="AG2301" s="676"/>
      <c r="AH2301" s="677"/>
      <c r="AI2301" s="677"/>
      <c r="AJ2301" s="677"/>
      <c r="AK2301" s="677"/>
      <c r="AL2301" s="677"/>
      <c r="AM2301" s="677"/>
      <c r="AN2301" s="677"/>
      <c r="AO2301" s="678"/>
    </row>
    <row r="2302" spans="2:41" ht="3.75" hidden="1" customHeight="1">
      <c r="B2302" s="135"/>
      <c r="I2302" s="136"/>
      <c r="J2302" s="135"/>
      <c r="N2302" s="629"/>
      <c r="O2302" s="630"/>
      <c r="P2302" s="630"/>
      <c r="Q2302" s="632"/>
      <c r="R2302" s="645"/>
      <c r="S2302" s="645"/>
      <c r="T2302" s="646"/>
      <c r="U2302" s="679"/>
      <c r="V2302" s="671"/>
      <c r="W2302" s="671"/>
      <c r="X2302" s="671"/>
      <c r="Y2302" s="671"/>
      <c r="Z2302" s="671"/>
      <c r="AA2302" s="671"/>
      <c r="AB2302" s="671"/>
      <c r="AC2302" s="672"/>
      <c r="AD2302" s="644"/>
      <c r="AE2302" s="645"/>
      <c r="AF2302" s="646"/>
      <c r="AG2302" s="679"/>
      <c r="AH2302" s="671"/>
      <c r="AI2302" s="671"/>
      <c r="AJ2302" s="671"/>
      <c r="AK2302" s="671"/>
      <c r="AL2302" s="671"/>
      <c r="AM2302" s="671"/>
      <c r="AN2302" s="671"/>
      <c r="AO2302" s="672"/>
    </row>
    <row r="2303" spans="2:41" ht="13.35" hidden="1" customHeight="1">
      <c r="B2303" s="135"/>
      <c r="I2303" s="136"/>
      <c r="N2303" s="629" t="s">
        <v>23</v>
      </c>
      <c r="O2303" s="630"/>
      <c r="P2303" s="630"/>
      <c r="Q2303" s="632"/>
      <c r="R2303" s="630" t="s">
        <v>17</v>
      </c>
      <c r="S2303" s="630"/>
      <c r="T2303" s="632"/>
      <c r="U2303" s="673"/>
      <c r="V2303" s="674"/>
      <c r="W2303" s="674"/>
      <c r="X2303" s="674"/>
      <c r="Y2303" s="674"/>
      <c r="Z2303" s="674"/>
      <c r="AA2303" s="674"/>
      <c r="AB2303" s="674"/>
      <c r="AC2303" s="675"/>
      <c r="AD2303" s="629" t="s">
        <v>18</v>
      </c>
      <c r="AE2303" s="630"/>
      <c r="AF2303" s="632"/>
      <c r="AG2303" s="673"/>
      <c r="AH2303" s="674"/>
      <c r="AI2303" s="674"/>
      <c r="AJ2303" s="674"/>
      <c r="AK2303" s="674"/>
      <c r="AL2303" s="674"/>
      <c r="AM2303" s="674"/>
      <c r="AN2303" s="674"/>
      <c r="AO2303" s="675"/>
    </row>
    <row r="2304" spans="2:41" ht="3.75" hidden="1" customHeight="1">
      <c r="B2304" s="135"/>
      <c r="I2304" s="136"/>
      <c r="J2304" s="135"/>
      <c r="N2304" s="629"/>
      <c r="O2304" s="630"/>
      <c r="P2304" s="630"/>
      <c r="Q2304" s="632"/>
      <c r="R2304" s="639"/>
      <c r="S2304" s="639"/>
      <c r="T2304" s="640"/>
      <c r="U2304" s="676"/>
      <c r="V2304" s="677"/>
      <c r="W2304" s="677"/>
      <c r="X2304" s="677"/>
      <c r="Y2304" s="677"/>
      <c r="Z2304" s="677"/>
      <c r="AA2304" s="677"/>
      <c r="AB2304" s="677"/>
      <c r="AC2304" s="678"/>
      <c r="AD2304" s="638"/>
      <c r="AE2304" s="639"/>
      <c r="AF2304" s="640"/>
      <c r="AG2304" s="676"/>
      <c r="AH2304" s="677"/>
      <c r="AI2304" s="677"/>
      <c r="AJ2304" s="677"/>
      <c r="AK2304" s="677"/>
      <c r="AL2304" s="677"/>
      <c r="AM2304" s="677"/>
      <c r="AN2304" s="677"/>
      <c r="AO2304" s="678"/>
    </row>
    <row r="2305" spans="2:41" ht="3.75" hidden="1" customHeight="1">
      <c r="B2305" s="135"/>
      <c r="I2305" s="136"/>
      <c r="J2305" s="135"/>
      <c r="N2305" s="629"/>
      <c r="O2305" s="630"/>
      <c r="P2305" s="630"/>
      <c r="Q2305" s="632"/>
      <c r="R2305" s="645"/>
      <c r="S2305" s="645"/>
      <c r="T2305" s="646"/>
      <c r="U2305" s="679"/>
      <c r="V2305" s="671"/>
      <c r="W2305" s="671"/>
      <c r="X2305" s="671"/>
      <c r="Y2305" s="671"/>
      <c r="Z2305" s="671"/>
      <c r="AA2305" s="671"/>
      <c r="AB2305" s="671"/>
      <c r="AC2305" s="672"/>
      <c r="AD2305" s="644"/>
      <c r="AE2305" s="645"/>
      <c r="AF2305" s="646"/>
      <c r="AG2305" s="679"/>
      <c r="AH2305" s="671"/>
      <c r="AI2305" s="671"/>
      <c r="AJ2305" s="671"/>
      <c r="AK2305" s="671"/>
      <c r="AL2305" s="671"/>
      <c r="AM2305" s="671"/>
      <c r="AN2305" s="671"/>
      <c r="AO2305" s="672"/>
    </row>
    <row r="2306" spans="2:41" ht="13.35" hidden="1" customHeight="1">
      <c r="B2306" s="135"/>
      <c r="I2306" s="136"/>
      <c r="J2306" s="135"/>
      <c r="N2306" s="629"/>
      <c r="O2306" s="630"/>
      <c r="P2306" s="630"/>
      <c r="Q2306" s="632"/>
      <c r="R2306" s="630" t="s">
        <v>19</v>
      </c>
      <c r="S2306" s="630"/>
      <c r="T2306" s="632"/>
      <c r="U2306" s="673"/>
      <c r="V2306" s="674"/>
      <c r="W2306" s="674"/>
      <c r="X2306" s="674"/>
      <c r="Y2306" s="674"/>
      <c r="Z2306" s="674"/>
      <c r="AA2306" s="674"/>
      <c r="AB2306" s="674"/>
      <c r="AC2306" s="675"/>
      <c r="AD2306" s="629" t="s">
        <v>20</v>
      </c>
      <c r="AE2306" s="630"/>
      <c r="AF2306" s="632"/>
      <c r="AG2306" s="673"/>
      <c r="AH2306" s="674"/>
      <c r="AI2306" s="674"/>
      <c r="AJ2306" s="674"/>
      <c r="AK2306" s="674"/>
      <c r="AL2306" s="674"/>
      <c r="AM2306" s="674"/>
      <c r="AN2306" s="674"/>
      <c r="AO2306" s="675"/>
    </row>
    <row r="2307" spans="2:41" ht="3.75" hidden="1" customHeight="1">
      <c r="B2307" s="135"/>
      <c r="I2307" s="136"/>
      <c r="J2307" s="135"/>
      <c r="N2307" s="638"/>
      <c r="O2307" s="639"/>
      <c r="P2307" s="639"/>
      <c r="Q2307" s="640"/>
      <c r="R2307" s="639"/>
      <c r="S2307" s="639"/>
      <c r="T2307" s="640"/>
      <c r="U2307" s="676"/>
      <c r="V2307" s="677"/>
      <c r="W2307" s="677"/>
      <c r="X2307" s="677"/>
      <c r="Y2307" s="677"/>
      <c r="Z2307" s="677"/>
      <c r="AA2307" s="677"/>
      <c r="AB2307" s="677"/>
      <c r="AC2307" s="678"/>
      <c r="AD2307" s="638"/>
      <c r="AE2307" s="639"/>
      <c r="AF2307" s="640"/>
      <c r="AG2307" s="676"/>
      <c r="AH2307" s="677"/>
      <c r="AI2307" s="677"/>
      <c r="AJ2307" s="677"/>
      <c r="AK2307" s="677"/>
      <c r="AL2307" s="677"/>
      <c r="AM2307" s="677"/>
      <c r="AN2307" s="677"/>
      <c r="AO2307" s="678"/>
    </row>
    <row r="2308" spans="2:41" ht="3.75" hidden="1" customHeight="1">
      <c r="B2308" s="135"/>
      <c r="I2308" s="136"/>
      <c r="J2308" s="135"/>
      <c r="M2308" s="136"/>
      <c r="N2308" s="629"/>
      <c r="O2308" s="630"/>
      <c r="P2308" s="630"/>
      <c r="Q2308" s="632"/>
      <c r="R2308" s="644"/>
      <c r="S2308" s="645"/>
      <c r="T2308" s="645"/>
      <c r="U2308" s="645"/>
      <c r="V2308" s="645"/>
      <c r="W2308" s="645"/>
      <c r="X2308" s="645"/>
      <c r="Y2308" s="645"/>
      <c r="Z2308" s="645"/>
      <c r="AA2308" s="645"/>
      <c r="AB2308" s="645"/>
      <c r="AC2308" s="645"/>
      <c r="AD2308" s="645"/>
      <c r="AE2308" s="645"/>
      <c r="AF2308" s="645"/>
      <c r="AG2308" s="645"/>
      <c r="AH2308" s="645"/>
      <c r="AI2308" s="645"/>
      <c r="AJ2308" s="645"/>
      <c r="AK2308" s="645"/>
      <c r="AL2308" s="645"/>
      <c r="AM2308" s="645"/>
      <c r="AN2308" s="645"/>
      <c r="AO2308" s="646"/>
    </row>
    <row r="2309" spans="2:41" ht="13.35" hidden="1" customHeight="1">
      <c r="B2309" s="135"/>
      <c r="I2309" s="136"/>
      <c r="J2309" s="135"/>
      <c r="M2309" s="136"/>
      <c r="N2309" s="629" t="s">
        <v>111</v>
      </c>
      <c r="O2309" s="630"/>
      <c r="P2309" s="630"/>
      <c r="Q2309" s="632"/>
      <c r="R2309" s="629"/>
      <c r="S2309" s="680"/>
      <c r="T2309" s="681"/>
      <c r="U2309" s="630"/>
      <c r="V2309" s="647"/>
      <c r="W2309" s="630" t="s">
        <v>12</v>
      </c>
      <c r="X2309" s="647"/>
      <c r="Y2309" s="630" t="s">
        <v>11</v>
      </c>
      <c r="Z2309" s="647"/>
      <c r="AA2309" s="630" t="s">
        <v>364</v>
      </c>
      <c r="AB2309" s="630"/>
      <c r="AC2309" s="630"/>
      <c r="AD2309" s="630"/>
      <c r="AE2309" s="630"/>
      <c r="AF2309" s="630"/>
      <c r="AG2309" s="630"/>
      <c r="AH2309" s="630"/>
      <c r="AI2309" s="630"/>
      <c r="AJ2309" s="630"/>
      <c r="AK2309" s="630"/>
      <c r="AL2309" s="630"/>
      <c r="AM2309" s="630"/>
      <c r="AN2309" s="630"/>
      <c r="AO2309" s="632"/>
    </row>
    <row r="2310" spans="2:41" ht="3.75" hidden="1" customHeight="1">
      <c r="B2310" s="135"/>
      <c r="I2310" s="136"/>
      <c r="J2310" s="135"/>
      <c r="M2310" s="136"/>
      <c r="N2310" s="629"/>
      <c r="O2310" s="630"/>
      <c r="P2310" s="630"/>
      <c r="Q2310" s="632"/>
      <c r="R2310" s="629"/>
      <c r="S2310" s="630"/>
      <c r="T2310" s="630"/>
      <c r="U2310" s="630"/>
      <c r="V2310" s="630"/>
      <c r="W2310" s="630"/>
      <c r="X2310" s="630"/>
      <c r="Y2310" s="630"/>
      <c r="Z2310" s="630"/>
      <c r="AA2310" s="630"/>
      <c r="AB2310" s="630"/>
      <c r="AC2310" s="630"/>
      <c r="AD2310" s="630"/>
      <c r="AE2310" s="630"/>
      <c r="AF2310" s="630"/>
      <c r="AG2310" s="630"/>
      <c r="AH2310" s="630"/>
      <c r="AI2310" s="630"/>
      <c r="AJ2310" s="630"/>
      <c r="AK2310" s="630"/>
      <c r="AL2310" s="630"/>
      <c r="AM2310" s="630"/>
      <c r="AN2310" s="630"/>
      <c r="AO2310" s="632"/>
    </row>
    <row r="2311" spans="2:41" ht="3.75" hidden="1" customHeight="1">
      <c r="B2311" s="135"/>
      <c r="I2311" s="136"/>
      <c r="J2311" s="135"/>
      <c r="M2311" s="136"/>
      <c r="N2311" s="644"/>
      <c r="O2311" s="645"/>
      <c r="P2311" s="645"/>
      <c r="Q2311" s="645"/>
      <c r="R2311" s="713"/>
      <c r="S2311" s="716"/>
      <c r="T2311" s="645"/>
      <c r="U2311" s="698"/>
      <c r="V2311" s="644"/>
      <c r="W2311" s="645"/>
      <c r="X2311" s="645"/>
      <c r="Y2311" s="645"/>
      <c r="Z2311" s="645"/>
      <c r="AA2311" s="645"/>
      <c r="AB2311" s="645"/>
      <c r="AC2311" s="645"/>
      <c r="AD2311" s="645"/>
      <c r="AE2311" s="645"/>
      <c r="AF2311" s="645"/>
      <c r="AG2311" s="645"/>
      <c r="AH2311" s="649"/>
      <c r="AI2311" s="649"/>
      <c r="AJ2311" s="645"/>
      <c r="AK2311" s="651"/>
      <c r="AL2311" s="645"/>
      <c r="AM2311" s="645"/>
      <c r="AN2311" s="645"/>
      <c r="AO2311" s="646"/>
    </row>
    <row r="2312" spans="2:41" ht="13.35" hidden="1" customHeight="1">
      <c r="B2312" s="135"/>
      <c r="I2312" s="136"/>
      <c r="J2312" s="135"/>
      <c r="M2312" s="136"/>
      <c r="N2312" s="629" t="s">
        <v>30</v>
      </c>
      <c r="O2312" s="630"/>
      <c r="P2312" s="630"/>
      <c r="Q2312" s="630"/>
      <c r="R2312" s="714"/>
      <c r="S2312" s="717"/>
      <c r="T2312" s="630" t="s">
        <v>388</v>
      </c>
      <c r="U2312" s="701"/>
      <c r="V2312" s="629" t="s">
        <v>112</v>
      </c>
      <c r="W2312" s="630"/>
      <c r="X2312" s="630"/>
      <c r="Y2312" s="630"/>
      <c r="Z2312" s="630"/>
      <c r="AA2312" s="630"/>
      <c r="AB2312" s="630"/>
      <c r="AC2312" s="630"/>
      <c r="AD2312" s="630"/>
      <c r="AE2312" s="630"/>
      <c r="AF2312" s="630"/>
      <c r="AG2312" s="630"/>
      <c r="AH2312" s="636"/>
      <c r="AI2312" s="636"/>
      <c r="AJ2312" s="630"/>
      <c r="AK2312" s="654"/>
      <c r="AL2312" s="630"/>
      <c r="AM2312" s="630"/>
      <c r="AN2312" s="630"/>
      <c r="AO2312" s="632"/>
    </row>
    <row r="2313" spans="2:41" ht="3.75" hidden="1" customHeight="1">
      <c r="B2313" s="135"/>
      <c r="I2313" s="136"/>
      <c r="J2313" s="135"/>
      <c r="M2313" s="136"/>
      <c r="N2313" s="629"/>
      <c r="O2313" s="630"/>
      <c r="P2313" s="630"/>
      <c r="Q2313" s="630"/>
      <c r="R2313" s="715"/>
      <c r="S2313" s="718"/>
      <c r="T2313" s="639"/>
      <c r="U2313" s="704"/>
      <c r="V2313" s="638"/>
      <c r="W2313" s="639"/>
      <c r="X2313" s="639"/>
      <c r="Y2313" s="639"/>
      <c r="Z2313" s="639"/>
      <c r="AA2313" s="639"/>
      <c r="AB2313" s="639"/>
      <c r="AC2313" s="639"/>
      <c r="AD2313" s="639"/>
      <c r="AE2313" s="639"/>
      <c r="AF2313" s="639"/>
      <c r="AG2313" s="639"/>
      <c r="AH2313" s="642"/>
      <c r="AI2313" s="642"/>
      <c r="AJ2313" s="639"/>
      <c r="AK2313" s="657"/>
      <c r="AL2313" s="639"/>
      <c r="AM2313" s="639"/>
      <c r="AN2313" s="639"/>
      <c r="AO2313" s="640"/>
    </row>
    <row r="2314" spans="2:41" ht="3.75" hidden="1" customHeight="1">
      <c r="B2314" s="135"/>
      <c r="I2314" s="136"/>
      <c r="J2314" s="135"/>
      <c r="M2314" s="136"/>
      <c r="N2314" s="644"/>
      <c r="O2314" s="645"/>
      <c r="P2314" s="645"/>
      <c r="Q2314" s="646"/>
      <c r="R2314" s="670"/>
      <c r="S2314" s="671"/>
      <c r="T2314" s="671"/>
      <c r="U2314" s="672"/>
      <c r="V2314" s="673"/>
      <c r="W2314" s="675"/>
      <c r="X2314" s="679"/>
      <c r="Y2314" s="671"/>
      <c r="Z2314" s="671"/>
      <c r="AA2314" s="672"/>
      <c r="AB2314" s="630"/>
      <c r="AC2314" s="630"/>
      <c r="AD2314" s="630"/>
      <c r="AE2314" s="630"/>
      <c r="AF2314" s="630"/>
      <c r="AG2314" s="630"/>
      <c r="AH2314" s="630"/>
      <c r="AI2314" s="645"/>
      <c r="AJ2314" s="630"/>
      <c r="AK2314" s="630"/>
      <c r="AL2314" s="630"/>
      <c r="AM2314" s="630"/>
      <c r="AN2314" s="630"/>
      <c r="AO2314" s="632"/>
    </row>
    <row r="2315" spans="2:41" ht="13.35" hidden="1" customHeight="1">
      <c r="B2315" s="135"/>
      <c r="I2315" s="136"/>
      <c r="J2315" s="135"/>
      <c r="M2315" s="136"/>
      <c r="N2315" s="629" t="s">
        <v>114</v>
      </c>
      <c r="O2315" s="630"/>
      <c r="P2315" s="630"/>
      <c r="Q2315" s="632"/>
      <c r="R2315" s="673"/>
      <c r="S2315" s="674"/>
      <c r="T2315" s="674"/>
      <c r="U2315" s="675"/>
      <c r="V2315" s="673"/>
      <c r="W2315" s="675"/>
      <c r="X2315" s="673"/>
      <c r="Y2315" s="674"/>
      <c r="Z2315" s="674"/>
      <c r="AA2315" s="675"/>
      <c r="AB2315" s="668" t="s">
        <v>171</v>
      </c>
      <c r="AC2315" s="630"/>
      <c r="AD2315" s="630"/>
      <c r="AE2315" s="630"/>
      <c r="AF2315" s="630"/>
      <c r="AG2315" s="630"/>
      <c r="AH2315" s="630"/>
      <c r="AI2315" s="630"/>
      <c r="AJ2315" s="630"/>
      <c r="AK2315" s="630"/>
      <c r="AL2315" s="630"/>
      <c r="AM2315" s="630"/>
      <c r="AN2315" s="630"/>
      <c r="AO2315" s="632"/>
    </row>
    <row r="2316" spans="2:41" ht="3.75" hidden="1" customHeight="1">
      <c r="B2316" s="135"/>
      <c r="I2316" s="136"/>
      <c r="J2316" s="135"/>
      <c r="M2316" s="136"/>
      <c r="N2316" s="629"/>
      <c r="O2316" s="630"/>
      <c r="P2316" s="630"/>
      <c r="Q2316" s="632"/>
      <c r="R2316" s="676"/>
      <c r="S2316" s="677"/>
      <c r="T2316" s="677"/>
      <c r="U2316" s="678"/>
      <c r="V2316" s="676"/>
      <c r="W2316" s="678"/>
      <c r="X2316" s="676"/>
      <c r="Y2316" s="677"/>
      <c r="Z2316" s="677"/>
      <c r="AA2316" s="678"/>
      <c r="AB2316" s="639"/>
      <c r="AC2316" s="639"/>
      <c r="AD2316" s="639"/>
      <c r="AE2316" s="639"/>
      <c r="AF2316" s="639"/>
      <c r="AG2316" s="639"/>
      <c r="AH2316" s="639"/>
      <c r="AI2316" s="639"/>
      <c r="AJ2316" s="639"/>
      <c r="AK2316" s="639"/>
      <c r="AL2316" s="639"/>
      <c r="AM2316" s="639"/>
      <c r="AN2316" s="639"/>
      <c r="AO2316" s="640"/>
    </row>
    <row r="2317" spans="2:41" ht="3.75" hidden="1" customHeight="1">
      <c r="B2317" s="135"/>
      <c r="I2317" s="136"/>
      <c r="J2317" s="135"/>
      <c r="M2317" s="136"/>
      <c r="N2317" s="644"/>
      <c r="O2317" s="645"/>
      <c r="P2317" s="645"/>
      <c r="Q2317" s="645"/>
      <c r="R2317" s="644"/>
      <c r="S2317" s="645"/>
      <c r="T2317" s="645"/>
      <c r="U2317" s="645"/>
      <c r="V2317" s="645"/>
      <c r="W2317" s="645"/>
      <c r="X2317" s="645"/>
      <c r="Y2317" s="645"/>
      <c r="Z2317" s="645"/>
      <c r="AA2317" s="646"/>
      <c r="AB2317" s="644"/>
      <c r="AC2317" s="630"/>
      <c r="AD2317" s="630"/>
      <c r="AE2317" s="630"/>
      <c r="AF2317" s="630"/>
      <c r="AG2317" s="630"/>
      <c r="AH2317" s="630"/>
      <c r="AI2317" s="632"/>
      <c r="AJ2317" s="644"/>
      <c r="AK2317" s="645"/>
      <c r="AL2317" s="645"/>
      <c r="AM2317" s="645"/>
      <c r="AN2317" s="645"/>
      <c r="AO2317" s="646"/>
    </row>
    <row r="2318" spans="2:41" ht="13.35" hidden="1" customHeight="1">
      <c r="B2318" s="135"/>
      <c r="I2318" s="136"/>
      <c r="J2318" s="135"/>
      <c r="M2318" s="136"/>
      <c r="N2318" s="629" t="s">
        <v>115</v>
      </c>
      <c r="O2318" s="630"/>
      <c r="P2318" s="630"/>
      <c r="Q2318" s="630"/>
      <c r="R2318" s="629"/>
      <c r="S2318" s="680"/>
      <c r="T2318" s="681"/>
      <c r="U2318" s="630"/>
      <c r="V2318" s="647"/>
      <c r="W2318" s="630" t="s">
        <v>12</v>
      </c>
      <c r="X2318" s="647"/>
      <c r="Y2318" s="630" t="s">
        <v>11</v>
      </c>
      <c r="Z2318" s="647"/>
      <c r="AA2318" s="630" t="s">
        <v>364</v>
      </c>
      <c r="AB2318" s="629" t="s">
        <v>170</v>
      </c>
      <c r="AC2318" s="630"/>
      <c r="AD2318" s="630"/>
      <c r="AE2318" s="630"/>
      <c r="AF2318" s="630"/>
      <c r="AG2318" s="630"/>
      <c r="AH2318" s="630"/>
      <c r="AI2318" s="632"/>
      <c r="AJ2318" s="629"/>
      <c r="AK2318" s="680"/>
      <c r="AL2318" s="682"/>
      <c r="AM2318" s="682"/>
      <c r="AN2318" s="682"/>
      <c r="AO2318" s="681"/>
    </row>
    <row r="2319" spans="2:41" ht="3.75" hidden="1" customHeight="1">
      <c r="B2319" s="135"/>
      <c r="I2319" s="136"/>
      <c r="J2319" s="135"/>
      <c r="M2319" s="136"/>
      <c r="N2319" s="629"/>
      <c r="O2319" s="630"/>
      <c r="P2319" s="630"/>
      <c r="Q2319" s="630"/>
      <c r="R2319" s="638"/>
      <c r="S2319" s="639"/>
      <c r="T2319" s="639"/>
      <c r="U2319" s="639"/>
      <c r="V2319" s="639"/>
      <c r="W2319" s="639"/>
      <c r="X2319" s="639"/>
      <c r="Y2319" s="639"/>
      <c r="Z2319" s="639"/>
      <c r="AA2319" s="640"/>
      <c r="AB2319" s="638"/>
      <c r="AC2319" s="639"/>
      <c r="AD2319" s="639"/>
      <c r="AE2319" s="639"/>
      <c r="AF2319" s="639"/>
      <c r="AG2319" s="639"/>
      <c r="AH2319" s="639"/>
      <c r="AI2319" s="640"/>
      <c r="AJ2319" s="638"/>
      <c r="AK2319" s="639"/>
      <c r="AL2319" s="639"/>
      <c r="AM2319" s="639"/>
      <c r="AN2319" s="639"/>
      <c r="AO2319" s="640"/>
    </row>
    <row r="2320" spans="2:41" ht="3.75" customHeight="1">
      <c r="B2320" s="135"/>
      <c r="I2320" s="136"/>
      <c r="J2320" s="135"/>
      <c r="M2320" s="136"/>
      <c r="N2320" s="130"/>
      <c r="O2320" s="131"/>
      <c r="P2320" s="131"/>
      <c r="Q2320" s="132"/>
      <c r="R2320" s="683" t="str" cm="1">
        <f t="array" ref="R2320">IF(新_変更_3!AL962&lt;&gt;"",AND(新_変更_3!J961:AB967=新_変更_3!AL961:BD967),"")</f>
        <v/>
      </c>
      <c r="S2320" s="684"/>
      <c r="T2320" s="684"/>
      <c r="U2320" s="684"/>
      <c r="V2320" s="684"/>
      <c r="W2320" s="684"/>
      <c r="X2320" s="684"/>
      <c r="Y2320" s="684"/>
      <c r="Z2320" s="684"/>
      <c r="AA2320" s="684"/>
      <c r="AB2320" s="684"/>
      <c r="AC2320" s="684"/>
      <c r="AD2320" s="684"/>
      <c r="AE2320" s="684"/>
      <c r="AF2320" s="684"/>
      <c r="AG2320" s="684"/>
      <c r="AH2320" s="684"/>
      <c r="AI2320" s="684"/>
      <c r="AJ2320" s="684"/>
      <c r="AK2320" s="684"/>
      <c r="AL2320" s="684"/>
      <c r="AM2320" s="684"/>
      <c r="AN2320" s="684"/>
      <c r="AO2320" s="685"/>
    </row>
    <row r="2321" spans="2:41" ht="13.35" customHeight="1">
      <c r="B2321" s="135"/>
      <c r="I2321" s="136"/>
      <c r="J2321" s="135"/>
      <c r="M2321" s="136"/>
      <c r="N2321" s="135" t="s">
        <v>32</v>
      </c>
      <c r="Q2321" s="136"/>
      <c r="R2321" s="686"/>
      <c r="S2321" s="687"/>
      <c r="T2321" s="687"/>
      <c r="U2321" s="687"/>
      <c r="V2321" s="687"/>
      <c r="W2321" s="687"/>
      <c r="X2321" s="687"/>
      <c r="Y2321" s="687"/>
      <c r="Z2321" s="687"/>
      <c r="AA2321" s="687"/>
      <c r="AB2321" s="687"/>
      <c r="AC2321" s="687"/>
      <c r="AD2321" s="687"/>
      <c r="AE2321" s="687"/>
      <c r="AF2321" s="687"/>
      <c r="AG2321" s="687"/>
      <c r="AH2321" s="687"/>
      <c r="AI2321" s="687"/>
      <c r="AJ2321" s="687"/>
      <c r="AK2321" s="687"/>
      <c r="AL2321" s="687"/>
      <c r="AM2321" s="687"/>
      <c r="AN2321" s="687"/>
      <c r="AO2321" s="688"/>
    </row>
    <row r="2322" spans="2:41" ht="3.75" customHeight="1">
      <c r="B2322" s="135"/>
      <c r="I2322" s="136"/>
      <c r="J2322" s="135"/>
      <c r="M2322" s="136"/>
      <c r="N2322" s="140"/>
      <c r="O2322" s="141"/>
      <c r="P2322" s="141"/>
      <c r="Q2322" s="142"/>
      <c r="R2322" s="689"/>
      <c r="S2322" s="690"/>
      <c r="T2322" s="690"/>
      <c r="U2322" s="690"/>
      <c r="V2322" s="690"/>
      <c r="W2322" s="690"/>
      <c r="X2322" s="690"/>
      <c r="Y2322" s="690"/>
      <c r="Z2322" s="690"/>
      <c r="AA2322" s="690"/>
      <c r="AB2322" s="690"/>
      <c r="AC2322" s="690"/>
      <c r="AD2322" s="690"/>
      <c r="AE2322" s="690"/>
      <c r="AF2322" s="690"/>
      <c r="AG2322" s="690"/>
      <c r="AH2322" s="690"/>
      <c r="AI2322" s="690"/>
      <c r="AJ2322" s="690"/>
      <c r="AK2322" s="690"/>
      <c r="AL2322" s="690"/>
      <c r="AM2322" s="690"/>
      <c r="AN2322" s="690"/>
      <c r="AO2322" s="691"/>
    </row>
    <row r="2323" spans="2:41" ht="3.75" customHeight="1">
      <c r="B2323" s="135"/>
      <c r="I2323" s="136"/>
      <c r="J2323" s="130"/>
      <c r="K2323" s="131"/>
      <c r="L2323" s="131"/>
      <c r="M2323" s="132"/>
      <c r="N2323" s="130"/>
      <c r="O2323" s="131"/>
      <c r="P2323" s="131"/>
      <c r="Q2323" s="132"/>
      <c r="R2323" s="130"/>
      <c r="S2323" s="131"/>
      <c r="T2323" s="131"/>
      <c r="U2323" s="131"/>
      <c r="V2323" s="131"/>
      <c r="W2323" s="131"/>
      <c r="X2323" s="131"/>
      <c r="Y2323" s="131"/>
      <c r="Z2323" s="131"/>
      <c r="AA2323" s="132"/>
      <c r="AB2323" s="130"/>
      <c r="AC2323" s="131"/>
      <c r="AD2323" s="131"/>
      <c r="AE2323" s="132"/>
      <c r="AF2323" s="131"/>
      <c r="AG2323" s="131"/>
      <c r="AH2323" s="131"/>
      <c r="AI2323" s="131"/>
      <c r="AJ2323" s="131"/>
      <c r="AK2323" s="131"/>
      <c r="AL2323" s="131"/>
      <c r="AM2323" s="131"/>
      <c r="AN2323" s="131"/>
      <c r="AO2323" s="132"/>
    </row>
    <row r="2324" spans="2:41" ht="13.35" customHeight="1">
      <c r="B2324" s="135"/>
      <c r="I2324" s="136"/>
      <c r="J2324" s="135" t="s">
        <v>4049</v>
      </c>
      <c r="M2324" s="136"/>
      <c r="N2324" s="135" t="s">
        <v>27</v>
      </c>
      <c r="Q2324" s="136"/>
      <c r="R2324" s="135"/>
      <c r="S2324" s="692"/>
      <c r="T2324" s="693"/>
      <c r="U2324" s="693"/>
      <c r="V2324" s="693"/>
      <c r="W2324" s="693"/>
      <c r="X2324" s="693"/>
      <c r="Y2324" s="693"/>
      <c r="Z2324" s="693"/>
      <c r="AA2324" s="694"/>
      <c r="AB2324" s="135" t="s">
        <v>28</v>
      </c>
      <c r="AE2324" s="136"/>
      <c r="AF2324" s="135"/>
      <c r="AG2324" s="695"/>
      <c r="AH2324" s="693"/>
      <c r="AI2324" s="693"/>
      <c r="AJ2324" s="693"/>
      <c r="AK2324" s="693"/>
      <c r="AL2324" s="693"/>
      <c r="AM2324" s="693"/>
      <c r="AN2324" s="693"/>
      <c r="AO2324" s="694"/>
    </row>
    <row r="2325" spans="2:41" ht="3.75" customHeight="1">
      <c r="B2325" s="135"/>
      <c r="I2325" s="136"/>
      <c r="J2325" s="135"/>
      <c r="M2325" s="136"/>
      <c r="N2325" s="140"/>
      <c r="O2325" s="141"/>
      <c r="P2325" s="141"/>
      <c r="Q2325" s="142"/>
      <c r="R2325" s="140"/>
      <c r="S2325" s="141"/>
      <c r="T2325" s="141"/>
      <c r="U2325" s="141"/>
      <c r="V2325" s="141"/>
      <c r="W2325" s="141"/>
      <c r="X2325" s="141"/>
      <c r="Y2325" s="141"/>
      <c r="Z2325" s="141"/>
      <c r="AA2325" s="142"/>
      <c r="AB2325" s="140"/>
      <c r="AC2325" s="141"/>
      <c r="AD2325" s="141"/>
      <c r="AE2325" s="142"/>
      <c r="AF2325" s="141"/>
      <c r="AG2325" s="141"/>
      <c r="AH2325" s="141"/>
      <c r="AI2325" s="141"/>
      <c r="AJ2325" s="141"/>
      <c r="AK2325" s="141"/>
      <c r="AL2325" s="141"/>
      <c r="AM2325" s="141"/>
      <c r="AN2325" s="141"/>
      <c r="AO2325" s="142"/>
    </row>
    <row r="2326" spans="2:41" ht="3.75" customHeight="1">
      <c r="B2326" s="135"/>
      <c r="I2326" s="136"/>
      <c r="J2326" s="135"/>
      <c r="M2326" s="136"/>
      <c r="N2326" s="130"/>
      <c r="O2326" s="131"/>
      <c r="P2326" s="131"/>
      <c r="Q2326" s="132"/>
      <c r="R2326" s="130"/>
      <c r="S2326" s="131"/>
      <c r="T2326" s="131"/>
      <c r="U2326" s="131"/>
      <c r="V2326" s="131"/>
      <c r="W2326" s="131"/>
      <c r="X2326" s="131"/>
      <c r="Y2326" s="131"/>
      <c r="Z2326" s="131"/>
      <c r="AA2326" s="132"/>
      <c r="AB2326" s="130"/>
      <c r="AC2326" s="131"/>
      <c r="AD2326" s="131"/>
      <c r="AE2326" s="132"/>
      <c r="AF2326" s="130"/>
      <c r="AG2326" s="131"/>
      <c r="AH2326" s="131"/>
      <c r="AI2326" s="131"/>
      <c r="AJ2326" s="131"/>
      <c r="AK2326" s="131"/>
      <c r="AL2326" s="131"/>
      <c r="AM2326" s="131"/>
      <c r="AN2326" s="131"/>
      <c r="AO2326" s="132"/>
    </row>
    <row r="2327" spans="2:41" ht="13.35" customHeight="1">
      <c r="B2327" s="135"/>
      <c r="I2327" s="136"/>
      <c r="J2327" s="135"/>
      <c r="M2327" s="136"/>
      <c r="N2327" s="135" t="s">
        <v>3990</v>
      </c>
      <c r="Q2327" s="136"/>
      <c r="R2327" s="135"/>
      <c r="S2327" s="696"/>
      <c r="T2327" s="694"/>
      <c r="V2327" s="146"/>
      <c r="W2327" s="124" t="s">
        <v>12</v>
      </c>
      <c r="X2327" s="146"/>
      <c r="Y2327" s="124" t="s">
        <v>11</v>
      </c>
      <c r="Z2327" s="146"/>
      <c r="AA2327" s="136" t="s">
        <v>364</v>
      </c>
      <c r="AB2327" s="135" t="s">
        <v>66</v>
      </c>
      <c r="AE2327" s="136"/>
      <c r="AF2327" s="135"/>
      <c r="AG2327" s="696"/>
      <c r="AH2327" s="694"/>
      <c r="AJ2327" s="146"/>
      <c r="AK2327" s="124" t="s">
        <v>12</v>
      </c>
      <c r="AL2327" s="146"/>
      <c r="AM2327" s="124" t="s">
        <v>11</v>
      </c>
      <c r="AN2327" s="146"/>
      <c r="AO2327" s="136" t="s">
        <v>364</v>
      </c>
    </row>
    <row r="2328" spans="2:41" ht="3.75" customHeight="1">
      <c r="B2328" s="135"/>
      <c r="I2328" s="136"/>
      <c r="J2328" s="135"/>
      <c r="M2328" s="136"/>
      <c r="N2328" s="140"/>
      <c r="O2328" s="141"/>
      <c r="P2328" s="141"/>
      <c r="Q2328" s="142"/>
      <c r="R2328" s="140"/>
      <c r="S2328" s="141"/>
      <c r="T2328" s="141"/>
      <c r="U2328" s="141"/>
      <c r="V2328" s="141"/>
      <c r="W2328" s="141"/>
      <c r="X2328" s="141"/>
      <c r="Y2328" s="141"/>
      <c r="Z2328" s="141"/>
      <c r="AA2328" s="142"/>
      <c r="AB2328" s="140"/>
      <c r="AC2328" s="141"/>
      <c r="AD2328" s="141"/>
      <c r="AE2328" s="142"/>
      <c r="AF2328" s="140"/>
      <c r="AG2328" s="141"/>
      <c r="AH2328" s="141"/>
      <c r="AI2328" s="141"/>
      <c r="AJ2328" s="141"/>
      <c r="AK2328" s="141"/>
      <c r="AL2328" s="141"/>
      <c r="AM2328" s="141"/>
      <c r="AN2328" s="141"/>
      <c r="AO2328" s="142"/>
    </row>
    <row r="2329" spans="2:41" ht="3.75" customHeight="1">
      <c r="B2329" s="135"/>
      <c r="I2329" s="136"/>
      <c r="J2329" s="135"/>
      <c r="M2329" s="136"/>
      <c r="N2329" s="130"/>
      <c r="O2329" s="131"/>
      <c r="P2329" s="131"/>
      <c r="Q2329" s="132"/>
      <c r="R2329" s="697">
        <f>新_変更_3!J981</f>
        <v>0</v>
      </c>
      <c r="S2329" s="684"/>
      <c r="T2329" s="684"/>
      <c r="U2329" s="684"/>
      <c r="V2329" s="684"/>
      <c r="W2329" s="684"/>
      <c r="X2329" s="684"/>
      <c r="Y2329" s="684"/>
      <c r="Z2329" s="684"/>
      <c r="AA2329" s="684"/>
      <c r="AB2329" s="684"/>
      <c r="AC2329" s="684"/>
      <c r="AD2329" s="684"/>
      <c r="AE2329" s="684"/>
      <c r="AF2329" s="684"/>
      <c r="AG2329" s="684"/>
      <c r="AH2329" s="684"/>
      <c r="AI2329" s="684"/>
      <c r="AJ2329" s="685"/>
      <c r="AK2329" s="131"/>
      <c r="AL2329" s="131"/>
      <c r="AM2329" s="131"/>
      <c r="AN2329" s="131"/>
      <c r="AO2329" s="132"/>
    </row>
    <row r="2330" spans="2:41" ht="13.35" customHeight="1">
      <c r="B2330" s="135"/>
      <c r="I2330" s="136"/>
      <c r="J2330" s="135"/>
      <c r="M2330" s="136"/>
      <c r="N2330" s="135" t="s">
        <v>8</v>
      </c>
      <c r="Q2330" s="136"/>
      <c r="R2330" s="686"/>
      <c r="S2330" s="687"/>
      <c r="T2330" s="687"/>
      <c r="U2330" s="687"/>
      <c r="V2330" s="687"/>
      <c r="W2330" s="687"/>
      <c r="X2330" s="687"/>
      <c r="Y2330" s="687"/>
      <c r="Z2330" s="687"/>
      <c r="AA2330" s="687"/>
      <c r="AB2330" s="687"/>
      <c r="AC2330" s="687"/>
      <c r="AD2330" s="687"/>
      <c r="AE2330" s="687"/>
      <c r="AF2330" s="687"/>
      <c r="AG2330" s="687"/>
      <c r="AH2330" s="687"/>
      <c r="AI2330" s="687"/>
      <c r="AJ2330" s="688"/>
      <c r="AL2330" s="147" t="s">
        <v>13</v>
      </c>
      <c r="AM2330" s="124" t="s">
        <v>29</v>
      </c>
      <c r="AO2330" s="136"/>
    </row>
    <row r="2331" spans="2:41" ht="3.75" customHeight="1">
      <c r="B2331" s="135"/>
      <c r="I2331" s="136"/>
      <c r="J2331" s="135"/>
      <c r="M2331" s="136"/>
      <c r="N2331" s="140"/>
      <c r="O2331" s="141"/>
      <c r="P2331" s="141"/>
      <c r="Q2331" s="142"/>
      <c r="R2331" s="689"/>
      <c r="S2331" s="690"/>
      <c r="T2331" s="690"/>
      <c r="U2331" s="690"/>
      <c r="V2331" s="690"/>
      <c r="W2331" s="690"/>
      <c r="X2331" s="690"/>
      <c r="Y2331" s="690"/>
      <c r="Z2331" s="690"/>
      <c r="AA2331" s="690"/>
      <c r="AB2331" s="690"/>
      <c r="AC2331" s="690"/>
      <c r="AD2331" s="690"/>
      <c r="AE2331" s="690"/>
      <c r="AF2331" s="690"/>
      <c r="AG2331" s="690"/>
      <c r="AH2331" s="690"/>
      <c r="AI2331" s="690"/>
      <c r="AJ2331" s="691"/>
      <c r="AK2331" s="141"/>
      <c r="AL2331" s="141"/>
      <c r="AM2331" s="141"/>
      <c r="AN2331" s="141"/>
      <c r="AO2331" s="142"/>
    </row>
    <row r="2332" spans="2:41" ht="3.75" hidden="1" customHeight="1">
      <c r="B2332" s="135"/>
      <c r="I2332" s="136"/>
      <c r="J2332" s="135"/>
      <c r="M2332" s="136"/>
      <c r="N2332" s="644"/>
      <c r="O2332" s="645"/>
      <c r="P2332" s="645"/>
      <c r="Q2332" s="646"/>
      <c r="R2332" s="679"/>
      <c r="S2332" s="671"/>
      <c r="T2332" s="671"/>
      <c r="U2332" s="671"/>
      <c r="V2332" s="671"/>
      <c r="W2332" s="671"/>
      <c r="X2332" s="671"/>
      <c r="Y2332" s="671"/>
      <c r="Z2332" s="671"/>
      <c r="AA2332" s="671"/>
      <c r="AB2332" s="671"/>
      <c r="AC2332" s="671"/>
      <c r="AD2332" s="671"/>
      <c r="AE2332" s="671"/>
      <c r="AF2332" s="671"/>
      <c r="AG2332" s="671"/>
      <c r="AH2332" s="671"/>
      <c r="AI2332" s="671"/>
      <c r="AJ2332" s="671"/>
      <c r="AK2332" s="671"/>
      <c r="AL2332" s="671"/>
      <c r="AM2332" s="671"/>
      <c r="AN2332" s="671"/>
      <c r="AO2332" s="672"/>
    </row>
    <row r="2333" spans="2:41" ht="13.35" hidden="1" customHeight="1">
      <c r="B2333" s="135"/>
      <c r="I2333" s="136"/>
      <c r="J2333" s="135"/>
      <c r="M2333" s="136"/>
      <c r="N2333" s="629" t="s">
        <v>61</v>
      </c>
      <c r="O2333" s="630"/>
      <c r="P2333" s="630"/>
      <c r="Q2333" s="632"/>
      <c r="R2333" s="673"/>
      <c r="S2333" s="674"/>
      <c r="T2333" s="674"/>
      <c r="U2333" s="674"/>
      <c r="V2333" s="674"/>
      <c r="W2333" s="674"/>
      <c r="X2333" s="674"/>
      <c r="Y2333" s="674"/>
      <c r="Z2333" s="674"/>
      <c r="AA2333" s="674"/>
      <c r="AB2333" s="674"/>
      <c r="AC2333" s="674"/>
      <c r="AD2333" s="674"/>
      <c r="AE2333" s="674"/>
      <c r="AF2333" s="674"/>
      <c r="AG2333" s="674"/>
      <c r="AH2333" s="674"/>
      <c r="AI2333" s="674"/>
      <c r="AJ2333" s="674"/>
      <c r="AK2333" s="674"/>
      <c r="AL2333" s="674"/>
      <c r="AM2333" s="674"/>
      <c r="AN2333" s="674"/>
      <c r="AO2333" s="675"/>
    </row>
    <row r="2334" spans="2:41" ht="3.75" hidden="1" customHeight="1">
      <c r="B2334" s="135"/>
      <c r="I2334" s="136"/>
      <c r="J2334" s="135"/>
      <c r="M2334" s="136"/>
      <c r="N2334" s="629"/>
      <c r="O2334" s="630"/>
      <c r="P2334" s="630"/>
      <c r="Q2334" s="632"/>
      <c r="R2334" s="676"/>
      <c r="S2334" s="677"/>
      <c r="T2334" s="677"/>
      <c r="U2334" s="677"/>
      <c r="V2334" s="677"/>
      <c r="W2334" s="677"/>
      <c r="X2334" s="677"/>
      <c r="Y2334" s="677"/>
      <c r="Z2334" s="677"/>
      <c r="AA2334" s="677"/>
      <c r="AB2334" s="677"/>
      <c r="AC2334" s="677"/>
      <c r="AD2334" s="677"/>
      <c r="AE2334" s="677"/>
      <c r="AF2334" s="677"/>
      <c r="AG2334" s="677"/>
      <c r="AH2334" s="677"/>
      <c r="AI2334" s="677"/>
      <c r="AJ2334" s="677"/>
      <c r="AK2334" s="677"/>
      <c r="AL2334" s="677"/>
      <c r="AM2334" s="677"/>
      <c r="AN2334" s="677"/>
      <c r="AO2334" s="678"/>
    </row>
    <row r="2335" spans="2:41" ht="3.75" hidden="1" customHeight="1">
      <c r="B2335" s="135"/>
      <c r="I2335" s="136"/>
      <c r="J2335" s="135"/>
      <c r="N2335" s="644"/>
      <c r="O2335" s="645"/>
      <c r="P2335" s="645"/>
      <c r="Q2335" s="646"/>
      <c r="R2335" s="630"/>
      <c r="S2335" s="630"/>
      <c r="T2335" s="630"/>
      <c r="U2335" s="698"/>
      <c r="V2335" s="699"/>
      <c r="W2335" s="699"/>
      <c r="X2335" s="700"/>
      <c r="Y2335" s="645"/>
      <c r="Z2335" s="707"/>
      <c r="AA2335" s="699"/>
      <c r="AB2335" s="699"/>
      <c r="AC2335" s="708"/>
      <c r="AD2335" s="630"/>
      <c r="AE2335" s="630"/>
      <c r="AF2335" s="630"/>
      <c r="AG2335" s="679"/>
      <c r="AH2335" s="671"/>
      <c r="AI2335" s="671"/>
      <c r="AJ2335" s="671"/>
      <c r="AK2335" s="671"/>
      <c r="AL2335" s="671"/>
      <c r="AM2335" s="671"/>
      <c r="AN2335" s="671"/>
      <c r="AO2335" s="672"/>
    </row>
    <row r="2336" spans="2:41" ht="13.35" hidden="1" customHeight="1">
      <c r="B2336" s="135"/>
      <c r="I2336" s="136"/>
      <c r="J2336" s="135"/>
      <c r="N2336" s="629"/>
      <c r="O2336" s="630"/>
      <c r="P2336" s="630"/>
      <c r="Q2336" s="632"/>
      <c r="R2336" s="630" t="s">
        <v>15</v>
      </c>
      <c r="S2336" s="630"/>
      <c r="T2336" s="630"/>
      <c r="U2336" s="701"/>
      <c r="V2336" s="702"/>
      <c r="W2336" s="702"/>
      <c r="X2336" s="703"/>
      <c r="Y2336" s="662" t="s">
        <v>359</v>
      </c>
      <c r="Z2336" s="709"/>
      <c r="AA2336" s="702"/>
      <c r="AB2336" s="702"/>
      <c r="AC2336" s="710"/>
      <c r="AD2336" s="630" t="s">
        <v>56</v>
      </c>
      <c r="AE2336" s="630"/>
      <c r="AF2336" s="630"/>
      <c r="AG2336" s="673"/>
      <c r="AH2336" s="674"/>
      <c r="AI2336" s="674"/>
      <c r="AJ2336" s="674"/>
      <c r="AK2336" s="674"/>
      <c r="AL2336" s="674"/>
      <c r="AM2336" s="674"/>
      <c r="AN2336" s="674"/>
      <c r="AO2336" s="675"/>
    </row>
    <row r="2337" spans="2:41" ht="3.75" hidden="1" customHeight="1">
      <c r="B2337" s="135"/>
      <c r="I2337" s="136"/>
      <c r="J2337" s="135"/>
      <c r="N2337" s="629"/>
      <c r="O2337" s="630"/>
      <c r="P2337" s="630"/>
      <c r="Q2337" s="632"/>
      <c r="R2337" s="639"/>
      <c r="S2337" s="639"/>
      <c r="T2337" s="639"/>
      <c r="U2337" s="704"/>
      <c r="V2337" s="705"/>
      <c r="W2337" s="705"/>
      <c r="X2337" s="706"/>
      <c r="Y2337" s="639"/>
      <c r="Z2337" s="711"/>
      <c r="AA2337" s="705"/>
      <c r="AB2337" s="705"/>
      <c r="AC2337" s="712"/>
      <c r="AD2337" s="639"/>
      <c r="AE2337" s="639"/>
      <c r="AF2337" s="639"/>
      <c r="AG2337" s="676"/>
      <c r="AH2337" s="677"/>
      <c r="AI2337" s="677"/>
      <c r="AJ2337" s="677"/>
      <c r="AK2337" s="677"/>
      <c r="AL2337" s="677"/>
      <c r="AM2337" s="677"/>
      <c r="AN2337" s="677"/>
      <c r="AO2337" s="678"/>
    </row>
    <row r="2338" spans="2:41" ht="3.75" hidden="1" customHeight="1">
      <c r="B2338" s="135"/>
      <c r="I2338" s="136"/>
      <c r="J2338" s="135"/>
      <c r="N2338" s="629"/>
      <c r="O2338" s="630"/>
      <c r="P2338" s="630"/>
      <c r="Q2338" s="632"/>
      <c r="R2338" s="645"/>
      <c r="S2338" s="645"/>
      <c r="T2338" s="646"/>
      <c r="U2338" s="679"/>
      <c r="V2338" s="671"/>
      <c r="W2338" s="671"/>
      <c r="X2338" s="671"/>
      <c r="Y2338" s="671"/>
      <c r="Z2338" s="671"/>
      <c r="AA2338" s="671"/>
      <c r="AB2338" s="671"/>
      <c r="AC2338" s="672"/>
      <c r="AD2338" s="644"/>
      <c r="AE2338" s="645"/>
      <c r="AF2338" s="646"/>
      <c r="AG2338" s="679"/>
      <c r="AH2338" s="671"/>
      <c r="AI2338" s="671"/>
      <c r="AJ2338" s="671"/>
      <c r="AK2338" s="671"/>
      <c r="AL2338" s="671"/>
      <c r="AM2338" s="671"/>
      <c r="AN2338" s="671"/>
      <c r="AO2338" s="672"/>
    </row>
    <row r="2339" spans="2:41" ht="13.35" hidden="1" customHeight="1">
      <c r="B2339" s="135"/>
      <c r="I2339" s="136"/>
      <c r="N2339" s="629" t="s">
        <v>23</v>
      </c>
      <c r="O2339" s="630"/>
      <c r="P2339" s="630"/>
      <c r="Q2339" s="632"/>
      <c r="R2339" s="630" t="s">
        <v>17</v>
      </c>
      <c r="S2339" s="630"/>
      <c r="T2339" s="632"/>
      <c r="U2339" s="673"/>
      <c r="V2339" s="674"/>
      <c r="W2339" s="674"/>
      <c r="X2339" s="674"/>
      <c r="Y2339" s="674"/>
      <c r="Z2339" s="674"/>
      <c r="AA2339" s="674"/>
      <c r="AB2339" s="674"/>
      <c r="AC2339" s="675"/>
      <c r="AD2339" s="629" t="s">
        <v>18</v>
      </c>
      <c r="AE2339" s="630"/>
      <c r="AF2339" s="632"/>
      <c r="AG2339" s="673"/>
      <c r="AH2339" s="674"/>
      <c r="AI2339" s="674"/>
      <c r="AJ2339" s="674"/>
      <c r="AK2339" s="674"/>
      <c r="AL2339" s="674"/>
      <c r="AM2339" s="674"/>
      <c r="AN2339" s="674"/>
      <c r="AO2339" s="675"/>
    </row>
    <row r="2340" spans="2:41" ht="3.75" hidden="1" customHeight="1">
      <c r="B2340" s="135"/>
      <c r="I2340" s="136"/>
      <c r="J2340" s="135"/>
      <c r="N2340" s="629"/>
      <c r="O2340" s="630"/>
      <c r="P2340" s="630"/>
      <c r="Q2340" s="632"/>
      <c r="R2340" s="639"/>
      <c r="S2340" s="639"/>
      <c r="T2340" s="640"/>
      <c r="U2340" s="676"/>
      <c r="V2340" s="677"/>
      <c r="W2340" s="677"/>
      <c r="X2340" s="677"/>
      <c r="Y2340" s="677"/>
      <c r="Z2340" s="677"/>
      <c r="AA2340" s="677"/>
      <c r="AB2340" s="677"/>
      <c r="AC2340" s="678"/>
      <c r="AD2340" s="638"/>
      <c r="AE2340" s="639"/>
      <c r="AF2340" s="640"/>
      <c r="AG2340" s="676"/>
      <c r="AH2340" s="677"/>
      <c r="AI2340" s="677"/>
      <c r="AJ2340" s="677"/>
      <c r="AK2340" s="677"/>
      <c r="AL2340" s="677"/>
      <c r="AM2340" s="677"/>
      <c r="AN2340" s="677"/>
      <c r="AO2340" s="678"/>
    </row>
    <row r="2341" spans="2:41" ht="3.75" hidden="1" customHeight="1">
      <c r="B2341" s="135"/>
      <c r="I2341" s="136"/>
      <c r="J2341" s="135"/>
      <c r="N2341" s="629"/>
      <c r="O2341" s="630"/>
      <c r="P2341" s="630"/>
      <c r="Q2341" s="632"/>
      <c r="R2341" s="645"/>
      <c r="S2341" s="645"/>
      <c r="T2341" s="646"/>
      <c r="U2341" s="679"/>
      <c r="V2341" s="671"/>
      <c r="W2341" s="671"/>
      <c r="X2341" s="671"/>
      <c r="Y2341" s="671"/>
      <c r="Z2341" s="671"/>
      <c r="AA2341" s="671"/>
      <c r="AB2341" s="671"/>
      <c r="AC2341" s="672"/>
      <c r="AD2341" s="644"/>
      <c r="AE2341" s="645"/>
      <c r="AF2341" s="646"/>
      <c r="AG2341" s="679"/>
      <c r="AH2341" s="671"/>
      <c r="AI2341" s="671"/>
      <c r="AJ2341" s="671"/>
      <c r="AK2341" s="671"/>
      <c r="AL2341" s="671"/>
      <c r="AM2341" s="671"/>
      <c r="AN2341" s="671"/>
      <c r="AO2341" s="672"/>
    </row>
    <row r="2342" spans="2:41" ht="13.35" hidden="1" customHeight="1">
      <c r="B2342" s="135"/>
      <c r="I2342" s="136"/>
      <c r="J2342" s="135"/>
      <c r="N2342" s="629"/>
      <c r="O2342" s="630"/>
      <c r="P2342" s="630"/>
      <c r="Q2342" s="632"/>
      <c r="R2342" s="630" t="s">
        <v>19</v>
      </c>
      <c r="S2342" s="630"/>
      <c r="T2342" s="632"/>
      <c r="U2342" s="673"/>
      <c r="V2342" s="674"/>
      <c r="W2342" s="674"/>
      <c r="X2342" s="674"/>
      <c r="Y2342" s="674"/>
      <c r="Z2342" s="674"/>
      <c r="AA2342" s="674"/>
      <c r="AB2342" s="674"/>
      <c r="AC2342" s="675"/>
      <c r="AD2342" s="629" t="s">
        <v>20</v>
      </c>
      <c r="AE2342" s="630"/>
      <c r="AF2342" s="632"/>
      <c r="AG2342" s="673"/>
      <c r="AH2342" s="674"/>
      <c r="AI2342" s="674"/>
      <c r="AJ2342" s="674"/>
      <c r="AK2342" s="674"/>
      <c r="AL2342" s="674"/>
      <c r="AM2342" s="674"/>
      <c r="AN2342" s="674"/>
      <c r="AO2342" s="675"/>
    </row>
    <row r="2343" spans="2:41" ht="3.75" hidden="1" customHeight="1">
      <c r="B2343" s="135"/>
      <c r="I2343" s="136"/>
      <c r="J2343" s="135"/>
      <c r="N2343" s="638"/>
      <c r="O2343" s="639"/>
      <c r="P2343" s="639"/>
      <c r="Q2343" s="640"/>
      <c r="R2343" s="639"/>
      <c r="S2343" s="639"/>
      <c r="T2343" s="640"/>
      <c r="U2343" s="676"/>
      <c r="V2343" s="677"/>
      <c r="W2343" s="677"/>
      <c r="X2343" s="677"/>
      <c r="Y2343" s="677"/>
      <c r="Z2343" s="677"/>
      <c r="AA2343" s="677"/>
      <c r="AB2343" s="677"/>
      <c r="AC2343" s="678"/>
      <c r="AD2343" s="638"/>
      <c r="AE2343" s="639"/>
      <c r="AF2343" s="640"/>
      <c r="AG2343" s="676"/>
      <c r="AH2343" s="677"/>
      <c r="AI2343" s="677"/>
      <c r="AJ2343" s="677"/>
      <c r="AK2343" s="677"/>
      <c r="AL2343" s="677"/>
      <c r="AM2343" s="677"/>
      <c r="AN2343" s="677"/>
      <c r="AO2343" s="678"/>
    </row>
    <row r="2344" spans="2:41" ht="3.75" hidden="1" customHeight="1">
      <c r="B2344" s="135"/>
      <c r="I2344" s="136"/>
      <c r="J2344" s="135"/>
      <c r="M2344" s="136"/>
      <c r="N2344" s="629"/>
      <c r="O2344" s="630"/>
      <c r="P2344" s="630"/>
      <c r="Q2344" s="632"/>
      <c r="R2344" s="644"/>
      <c r="S2344" s="645"/>
      <c r="T2344" s="645"/>
      <c r="U2344" s="645"/>
      <c r="V2344" s="645"/>
      <c r="W2344" s="645"/>
      <c r="X2344" s="645"/>
      <c r="Y2344" s="645"/>
      <c r="Z2344" s="645"/>
      <c r="AA2344" s="645"/>
      <c r="AB2344" s="645"/>
      <c r="AC2344" s="645"/>
      <c r="AD2344" s="645"/>
      <c r="AE2344" s="645"/>
      <c r="AF2344" s="645"/>
      <c r="AG2344" s="645"/>
      <c r="AH2344" s="645"/>
      <c r="AI2344" s="645"/>
      <c r="AJ2344" s="645"/>
      <c r="AK2344" s="645"/>
      <c r="AL2344" s="645"/>
      <c r="AM2344" s="645"/>
      <c r="AN2344" s="645"/>
      <c r="AO2344" s="646"/>
    </row>
    <row r="2345" spans="2:41" ht="13.35" hidden="1" customHeight="1">
      <c r="B2345" s="135"/>
      <c r="I2345" s="136"/>
      <c r="J2345" s="135"/>
      <c r="M2345" s="136"/>
      <c r="N2345" s="629" t="s">
        <v>111</v>
      </c>
      <c r="O2345" s="630"/>
      <c r="P2345" s="630"/>
      <c r="Q2345" s="632"/>
      <c r="R2345" s="629"/>
      <c r="S2345" s="680"/>
      <c r="T2345" s="681"/>
      <c r="U2345" s="630"/>
      <c r="V2345" s="647"/>
      <c r="W2345" s="630" t="s">
        <v>12</v>
      </c>
      <c r="X2345" s="647"/>
      <c r="Y2345" s="630" t="s">
        <v>11</v>
      </c>
      <c r="Z2345" s="647"/>
      <c r="AA2345" s="630" t="s">
        <v>364</v>
      </c>
      <c r="AB2345" s="630"/>
      <c r="AC2345" s="630"/>
      <c r="AD2345" s="630"/>
      <c r="AE2345" s="630"/>
      <c r="AF2345" s="630"/>
      <c r="AG2345" s="630"/>
      <c r="AH2345" s="630"/>
      <c r="AI2345" s="630"/>
      <c r="AJ2345" s="630"/>
      <c r="AK2345" s="630"/>
      <c r="AL2345" s="630"/>
      <c r="AM2345" s="630"/>
      <c r="AN2345" s="630"/>
      <c r="AO2345" s="632"/>
    </row>
    <row r="2346" spans="2:41" ht="3.75" hidden="1" customHeight="1">
      <c r="B2346" s="135"/>
      <c r="I2346" s="136"/>
      <c r="J2346" s="135"/>
      <c r="M2346" s="136"/>
      <c r="N2346" s="629"/>
      <c r="O2346" s="630"/>
      <c r="P2346" s="630"/>
      <c r="Q2346" s="632"/>
      <c r="R2346" s="629"/>
      <c r="S2346" s="630"/>
      <c r="T2346" s="630"/>
      <c r="U2346" s="630"/>
      <c r="V2346" s="630"/>
      <c r="W2346" s="630"/>
      <c r="X2346" s="630"/>
      <c r="Y2346" s="630"/>
      <c r="Z2346" s="630"/>
      <c r="AA2346" s="630"/>
      <c r="AB2346" s="630"/>
      <c r="AC2346" s="630"/>
      <c r="AD2346" s="630"/>
      <c r="AE2346" s="630"/>
      <c r="AF2346" s="630"/>
      <c r="AG2346" s="630"/>
      <c r="AH2346" s="630"/>
      <c r="AI2346" s="630"/>
      <c r="AJ2346" s="630"/>
      <c r="AK2346" s="630"/>
      <c r="AL2346" s="630"/>
      <c r="AM2346" s="630"/>
      <c r="AN2346" s="630"/>
      <c r="AO2346" s="632"/>
    </row>
    <row r="2347" spans="2:41" ht="3.75" hidden="1" customHeight="1">
      <c r="B2347" s="135"/>
      <c r="I2347" s="136"/>
      <c r="J2347" s="135"/>
      <c r="M2347" s="136"/>
      <c r="N2347" s="644"/>
      <c r="O2347" s="645"/>
      <c r="P2347" s="645"/>
      <c r="Q2347" s="645"/>
      <c r="R2347" s="713"/>
      <c r="S2347" s="716"/>
      <c r="T2347" s="645"/>
      <c r="U2347" s="698"/>
      <c r="V2347" s="644"/>
      <c r="W2347" s="645"/>
      <c r="X2347" s="645"/>
      <c r="Y2347" s="645"/>
      <c r="Z2347" s="645"/>
      <c r="AA2347" s="645"/>
      <c r="AB2347" s="645"/>
      <c r="AC2347" s="645"/>
      <c r="AD2347" s="645"/>
      <c r="AE2347" s="645"/>
      <c r="AF2347" s="645"/>
      <c r="AG2347" s="645"/>
      <c r="AH2347" s="649"/>
      <c r="AI2347" s="649"/>
      <c r="AJ2347" s="645"/>
      <c r="AK2347" s="651"/>
      <c r="AL2347" s="645"/>
      <c r="AM2347" s="645"/>
      <c r="AN2347" s="645"/>
      <c r="AO2347" s="646"/>
    </row>
    <row r="2348" spans="2:41" ht="13.35" hidden="1" customHeight="1">
      <c r="B2348" s="135"/>
      <c r="I2348" s="136"/>
      <c r="J2348" s="135"/>
      <c r="M2348" s="136"/>
      <c r="N2348" s="629" t="s">
        <v>30</v>
      </c>
      <c r="O2348" s="630"/>
      <c r="P2348" s="630"/>
      <c r="Q2348" s="630"/>
      <c r="R2348" s="714"/>
      <c r="S2348" s="717"/>
      <c r="T2348" s="630" t="s">
        <v>388</v>
      </c>
      <c r="U2348" s="701"/>
      <c r="V2348" s="629" t="s">
        <v>112</v>
      </c>
      <c r="W2348" s="630"/>
      <c r="X2348" s="630"/>
      <c r="Y2348" s="630"/>
      <c r="Z2348" s="630"/>
      <c r="AA2348" s="630"/>
      <c r="AB2348" s="630"/>
      <c r="AC2348" s="630"/>
      <c r="AD2348" s="630"/>
      <c r="AE2348" s="630"/>
      <c r="AF2348" s="630"/>
      <c r="AG2348" s="630"/>
      <c r="AH2348" s="636"/>
      <c r="AI2348" s="636"/>
      <c r="AJ2348" s="630"/>
      <c r="AK2348" s="654"/>
      <c r="AL2348" s="630"/>
      <c r="AM2348" s="630"/>
      <c r="AN2348" s="630"/>
      <c r="AO2348" s="632"/>
    </row>
    <row r="2349" spans="2:41" ht="3.75" hidden="1" customHeight="1">
      <c r="B2349" s="135"/>
      <c r="I2349" s="136"/>
      <c r="J2349" s="135"/>
      <c r="M2349" s="136"/>
      <c r="N2349" s="629"/>
      <c r="O2349" s="630"/>
      <c r="P2349" s="630"/>
      <c r="Q2349" s="630"/>
      <c r="R2349" s="715"/>
      <c r="S2349" s="718"/>
      <c r="T2349" s="639"/>
      <c r="U2349" s="704"/>
      <c r="V2349" s="638"/>
      <c r="W2349" s="639"/>
      <c r="X2349" s="639"/>
      <c r="Y2349" s="639"/>
      <c r="Z2349" s="639"/>
      <c r="AA2349" s="639"/>
      <c r="AB2349" s="639"/>
      <c r="AC2349" s="639"/>
      <c r="AD2349" s="639"/>
      <c r="AE2349" s="639"/>
      <c r="AF2349" s="639"/>
      <c r="AG2349" s="639"/>
      <c r="AH2349" s="642"/>
      <c r="AI2349" s="642"/>
      <c r="AJ2349" s="639"/>
      <c r="AK2349" s="657"/>
      <c r="AL2349" s="639"/>
      <c r="AM2349" s="639"/>
      <c r="AN2349" s="639"/>
      <c r="AO2349" s="640"/>
    </row>
    <row r="2350" spans="2:41" ht="3.75" hidden="1" customHeight="1">
      <c r="B2350" s="135"/>
      <c r="I2350" s="136"/>
      <c r="J2350" s="135"/>
      <c r="M2350" s="136"/>
      <c r="N2350" s="644"/>
      <c r="O2350" s="645"/>
      <c r="P2350" s="645"/>
      <c r="Q2350" s="646"/>
      <c r="R2350" s="670"/>
      <c r="S2350" s="671"/>
      <c r="T2350" s="671"/>
      <c r="U2350" s="672"/>
      <c r="V2350" s="673"/>
      <c r="W2350" s="675"/>
      <c r="X2350" s="679"/>
      <c r="Y2350" s="671"/>
      <c r="Z2350" s="671"/>
      <c r="AA2350" s="672"/>
      <c r="AB2350" s="630"/>
      <c r="AC2350" s="630"/>
      <c r="AD2350" s="630"/>
      <c r="AE2350" s="630"/>
      <c r="AF2350" s="630"/>
      <c r="AG2350" s="630"/>
      <c r="AH2350" s="630"/>
      <c r="AI2350" s="645"/>
      <c r="AJ2350" s="630"/>
      <c r="AK2350" s="630"/>
      <c r="AL2350" s="630"/>
      <c r="AM2350" s="630"/>
      <c r="AN2350" s="630"/>
      <c r="AO2350" s="632"/>
    </row>
    <row r="2351" spans="2:41" ht="13.35" hidden="1" customHeight="1">
      <c r="B2351" s="135"/>
      <c r="I2351" s="136"/>
      <c r="J2351" s="135"/>
      <c r="M2351" s="136"/>
      <c r="N2351" s="629" t="s">
        <v>114</v>
      </c>
      <c r="O2351" s="630"/>
      <c r="P2351" s="630"/>
      <c r="Q2351" s="632"/>
      <c r="R2351" s="673"/>
      <c r="S2351" s="674"/>
      <c r="T2351" s="674"/>
      <c r="U2351" s="675"/>
      <c r="V2351" s="673"/>
      <c r="W2351" s="675"/>
      <c r="X2351" s="673"/>
      <c r="Y2351" s="674"/>
      <c r="Z2351" s="674"/>
      <c r="AA2351" s="675"/>
      <c r="AB2351" s="668" t="s">
        <v>171</v>
      </c>
      <c r="AC2351" s="630"/>
      <c r="AD2351" s="630"/>
      <c r="AE2351" s="630"/>
      <c r="AF2351" s="630"/>
      <c r="AG2351" s="630"/>
      <c r="AH2351" s="630"/>
      <c r="AI2351" s="630"/>
      <c r="AJ2351" s="630"/>
      <c r="AK2351" s="630"/>
      <c r="AL2351" s="630"/>
      <c r="AM2351" s="630"/>
      <c r="AN2351" s="630"/>
      <c r="AO2351" s="632"/>
    </row>
    <row r="2352" spans="2:41" ht="3.75" hidden="1" customHeight="1">
      <c r="B2352" s="135"/>
      <c r="I2352" s="136"/>
      <c r="J2352" s="135"/>
      <c r="M2352" s="136"/>
      <c r="N2352" s="629"/>
      <c r="O2352" s="630"/>
      <c r="P2352" s="630"/>
      <c r="Q2352" s="632"/>
      <c r="R2352" s="676"/>
      <c r="S2352" s="677"/>
      <c r="T2352" s="677"/>
      <c r="U2352" s="678"/>
      <c r="V2352" s="676"/>
      <c r="W2352" s="678"/>
      <c r="X2352" s="676"/>
      <c r="Y2352" s="677"/>
      <c r="Z2352" s="677"/>
      <c r="AA2352" s="678"/>
      <c r="AB2352" s="639"/>
      <c r="AC2352" s="639"/>
      <c r="AD2352" s="639"/>
      <c r="AE2352" s="639"/>
      <c r="AF2352" s="639"/>
      <c r="AG2352" s="639"/>
      <c r="AH2352" s="639"/>
      <c r="AI2352" s="639"/>
      <c r="AJ2352" s="639"/>
      <c r="AK2352" s="639"/>
      <c r="AL2352" s="639"/>
      <c r="AM2352" s="639"/>
      <c r="AN2352" s="639"/>
      <c r="AO2352" s="640"/>
    </row>
    <row r="2353" spans="2:41" ht="3.75" hidden="1" customHeight="1">
      <c r="B2353" s="135"/>
      <c r="I2353" s="136"/>
      <c r="J2353" s="135"/>
      <c r="M2353" s="136"/>
      <c r="N2353" s="644"/>
      <c r="O2353" s="645"/>
      <c r="P2353" s="645"/>
      <c r="Q2353" s="645"/>
      <c r="R2353" s="644"/>
      <c r="S2353" s="645"/>
      <c r="T2353" s="645"/>
      <c r="U2353" s="645"/>
      <c r="V2353" s="645"/>
      <c r="W2353" s="645"/>
      <c r="X2353" s="645"/>
      <c r="Y2353" s="645"/>
      <c r="Z2353" s="645"/>
      <c r="AA2353" s="646"/>
      <c r="AB2353" s="644"/>
      <c r="AC2353" s="630"/>
      <c r="AD2353" s="630"/>
      <c r="AE2353" s="630"/>
      <c r="AF2353" s="630"/>
      <c r="AG2353" s="630"/>
      <c r="AH2353" s="630"/>
      <c r="AI2353" s="632"/>
      <c r="AJ2353" s="644"/>
      <c r="AK2353" s="645"/>
      <c r="AL2353" s="645"/>
      <c r="AM2353" s="645"/>
      <c r="AN2353" s="645"/>
      <c r="AO2353" s="646"/>
    </row>
    <row r="2354" spans="2:41" ht="13.35" hidden="1" customHeight="1">
      <c r="B2354" s="135"/>
      <c r="I2354" s="136"/>
      <c r="J2354" s="135"/>
      <c r="M2354" s="136"/>
      <c r="N2354" s="629" t="s">
        <v>115</v>
      </c>
      <c r="O2354" s="630"/>
      <c r="P2354" s="630"/>
      <c r="Q2354" s="630"/>
      <c r="R2354" s="629"/>
      <c r="S2354" s="680"/>
      <c r="T2354" s="681"/>
      <c r="U2354" s="630"/>
      <c r="V2354" s="647"/>
      <c r="W2354" s="630" t="s">
        <v>12</v>
      </c>
      <c r="X2354" s="647"/>
      <c r="Y2354" s="630" t="s">
        <v>11</v>
      </c>
      <c r="Z2354" s="647"/>
      <c r="AA2354" s="630" t="s">
        <v>364</v>
      </c>
      <c r="AB2354" s="629" t="s">
        <v>170</v>
      </c>
      <c r="AC2354" s="630"/>
      <c r="AD2354" s="630"/>
      <c r="AE2354" s="630"/>
      <c r="AF2354" s="630"/>
      <c r="AG2354" s="630"/>
      <c r="AH2354" s="630"/>
      <c r="AI2354" s="632"/>
      <c r="AJ2354" s="629"/>
      <c r="AK2354" s="680"/>
      <c r="AL2354" s="682"/>
      <c r="AM2354" s="682"/>
      <c r="AN2354" s="682"/>
      <c r="AO2354" s="681"/>
    </row>
    <row r="2355" spans="2:41" ht="3.75" hidden="1" customHeight="1">
      <c r="B2355" s="135"/>
      <c r="I2355" s="136"/>
      <c r="J2355" s="135"/>
      <c r="M2355" s="136"/>
      <c r="N2355" s="629"/>
      <c r="O2355" s="630"/>
      <c r="P2355" s="630"/>
      <c r="Q2355" s="630"/>
      <c r="R2355" s="638"/>
      <c r="S2355" s="639"/>
      <c r="T2355" s="639"/>
      <c r="U2355" s="639"/>
      <c r="V2355" s="639"/>
      <c r="W2355" s="639"/>
      <c r="X2355" s="639"/>
      <c r="Y2355" s="639"/>
      <c r="Z2355" s="639"/>
      <c r="AA2355" s="640"/>
      <c r="AB2355" s="638"/>
      <c r="AC2355" s="639"/>
      <c r="AD2355" s="639"/>
      <c r="AE2355" s="639"/>
      <c r="AF2355" s="639"/>
      <c r="AG2355" s="639"/>
      <c r="AH2355" s="639"/>
      <c r="AI2355" s="640"/>
      <c r="AJ2355" s="638"/>
      <c r="AK2355" s="639"/>
      <c r="AL2355" s="639"/>
      <c r="AM2355" s="639"/>
      <c r="AN2355" s="639"/>
      <c r="AO2355" s="640"/>
    </row>
    <row r="2356" spans="2:41" ht="3.75" customHeight="1">
      <c r="B2356" s="135"/>
      <c r="I2356" s="136"/>
      <c r="J2356" s="135"/>
      <c r="M2356" s="136"/>
      <c r="N2356" s="130"/>
      <c r="O2356" s="131"/>
      <c r="P2356" s="131"/>
      <c r="Q2356" s="132"/>
      <c r="R2356" s="683" t="str" cm="1">
        <f t="array" ref="R2356">IF(新_変更_3!AL981&lt;&gt;"",AND(新_変更_3!J980:AB986=新_変更_3!AL980:BD986),"")</f>
        <v/>
      </c>
      <c r="S2356" s="684"/>
      <c r="T2356" s="684"/>
      <c r="U2356" s="684"/>
      <c r="V2356" s="684"/>
      <c r="W2356" s="684"/>
      <c r="X2356" s="684"/>
      <c r="Y2356" s="684"/>
      <c r="Z2356" s="684"/>
      <c r="AA2356" s="684"/>
      <c r="AB2356" s="684"/>
      <c r="AC2356" s="684"/>
      <c r="AD2356" s="684"/>
      <c r="AE2356" s="684"/>
      <c r="AF2356" s="684"/>
      <c r="AG2356" s="684"/>
      <c r="AH2356" s="684"/>
      <c r="AI2356" s="684"/>
      <c r="AJ2356" s="684"/>
      <c r="AK2356" s="684"/>
      <c r="AL2356" s="684"/>
      <c r="AM2356" s="684"/>
      <c r="AN2356" s="684"/>
      <c r="AO2356" s="685"/>
    </row>
    <row r="2357" spans="2:41" ht="13.35" customHeight="1">
      <c r="B2357" s="135"/>
      <c r="I2357" s="136"/>
      <c r="J2357" s="135"/>
      <c r="M2357" s="136"/>
      <c r="N2357" s="135" t="s">
        <v>32</v>
      </c>
      <c r="Q2357" s="136"/>
      <c r="R2357" s="686"/>
      <c r="S2357" s="687"/>
      <c r="T2357" s="687"/>
      <c r="U2357" s="687"/>
      <c r="V2357" s="687"/>
      <c r="W2357" s="687"/>
      <c r="X2357" s="687"/>
      <c r="Y2357" s="687"/>
      <c r="Z2357" s="687"/>
      <c r="AA2357" s="687"/>
      <c r="AB2357" s="687"/>
      <c r="AC2357" s="687"/>
      <c r="AD2357" s="687"/>
      <c r="AE2357" s="687"/>
      <c r="AF2357" s="687"/>
      <c r="AG2357" s="687"/>
      <c r="AH2357" s="687"/>
      <c r="AI2357" s="687"/>
      <c r="AJ2357" s="687"/>
      <c r="AK2357" s="687"/>
      <c r="AL2357" s="687"/>
      <c r="AM2357" s="687"/>
      <c r="AN2357" s="687"/>
      <c r="AO2357" s="688"/>
    </row>
    <row r="2358" spans="2:41" ht="3.75" customHeight="1">
      <c r="B2358" s="135"/>
      <c r="I2358" s="136"/>
      <c r="J2358" s="135"/>
      <c r="M2358" s="136"/>
      <c r="N2358" s="140"/>
      <c r="O2358" s="141"/>
      <c r="P2358" s="141"/>
      <c r="Q2358" s="142"/>
      <c r="R2358" s="689"/>
      <c r="S2358" s="690"/>
      <c r="T2358" s="690"/>
      <c r="U2358" s="690"/>
      <c r="V2358" s="690"/>
      <c r="W2358" s="690"/>
      <c r="X2358" s="690"/>
      <c r="Y2358" s="690"/>
      <c r="Z2358" s="690"/>
      <c r="AA2358" s="690"/>
      <c r="AB2358" s="690"/>
      <c r="AC2358" s="690"/>
      <c r="AD2358" s="690"/>
      <c r="AE2358" s="690"/>
      <c r="AF2358" s="690"/>
      <c r="AG2358" s="690"/>
      <c r="AH2358" s="690"/>
      <c r="AI2358" s="690"/>
      <c r="AJ2358" s="690"/>
      <c r="AK2358" s="690"/>
      <c r="AL2358" s="690"/>
      <c r="AM2358" s="690"/>
      <c r="AN2358" s="690"/>
      <c r="AO2358" s="691"/>
    </row>
    <row r="2359" spans="2:41" ht="3.75" customHeight="1">
      <c r="B2359" s="135"/>
      <c r="I2359" s="136"/>
      <c r="J2359" s="130"/>
      <c r="K2359" s="131"/>
      <c r="L2359" s="131"/>
      <c r="M2359" s="132"/>
      <c r="N2359" s="130"/>
      <c r="O2359" s="131"/>
      <c r="P2359" s="131"/>
      <c r="Q2359" s="132"/>
      <c r="R2359" s="130"/>
      <c r="S2359" s="131"/>
      <c r="T2359" s="131"/>
      <c r="U2359" s="131"/>
      <c r="V2359" s="131"/>
      <c r="W2359" s="131"/>
      <c r="X2359" s="131"/>
      <c r="Y2359" s="131"/>
      <c r="Z2359" s="131"/>
      <c r="AA2359" s="132"/>
      <c r="AB2359" s="130"/>
      <c r="AC2359" s="131"/>
      <c r="AD2359" s="131"/>
      <c r="AE2359" s="132"/>
      <c r="AF2359" s="131"/>
      <c r="AG2359" s="131"/>
      <c r="AH2359" s="131"/>
      <c r="AI2359" s="131"/>
      <c r="AJ2359" s="131"/>
      <c r="AK2359" s="131"/>
      <c r="AL2359" s="131"/>
      <c r="AM2359" s="131"/>
      <c r="AN2359" s="131"/>
      <c r="AO2359" s="132"/>
    </row>
    <row r="2360" spans="2:41" ht="13.35" customHeight="1">
      <c r="B2360" s="135"/>
      <c r="I2360" s="136"/>
      <c r="J2360" s="135" t="s">
        <v>4050</v>
      </c>
      <c r="M2360" s="136"/>
      <c r="N2360" s="135" t="s">
        <v>27</v>
      </c>
      <c r="Q2360" s="136"/>
      <c r="R2360" s="135"/>
      <c r="S2360" s="692"/>
      <c r="T2360" s="693"/>
      <c r="U2360" s="693"/>
      <c r="V2360" s="693"/>
      <c r="W2360" s="693"/>
      <c r="X2360" s="693"/>
      <c r="Y2360" s="693"/>
      <c r="Z2360" s="693"/>
      <c r="AA2360" s="694"/>
      <c r="AB2360" s="135" t="s">
        <v>28</v>
      </c>
      <c r="AE2360" s="136"/>
      <c r="AF2360" s="135"/>
      <c r="AG2360" s="695"/>
      <c r="AH2360" s="693"/>
      <c r="AI2360" s="693"/>
      <c r="AJ2360" s="693"/>
      <c r="AK2360" s="693"/>
      <c r="AL2360" s="693"/>
      <c r="AM2360" s="693"/>
      <c r="AN2360" s="693"/>
      <c r="AO2360" s="694"/>
    </row>
    <row r="2361" spans="2:41" ht="3.75" customHeight="1">
      <c r="B2361" s="135"/>
      <c r="I2361" s="136"/>
      <c r="J2361" s="135"/>
      <c r="M2361" s="136"/>
      <c r="N2361" s="140"/>
      <c r="O2361" s="141"/>
      <c r="P2361" s="141"/>
      <c r="Q2361" s="142"/>
      <c r="R2361" s="140"/>
      <c r="S2361" s="141"/>
      <c r="T2361" s="141"/>
      <c r="U2361" s="141"/>
      <c r="V2361" s="141"/>
      <c r="W2361" s="141"/>
      <c r="X2361" s="141"/>
      <c r="Y2361" s="141"/>
      <c r="Z2361" s="141"/>
      <c r="AA2361" s="142"/>
      <c r="AB2361" s="140"/>
      <c r="AC2361" s="141"/>
      <c r="AD2361" s="141"/>
      <c r="AE2361" s="142"/>
      <c r="AF2361" s="141"/>
      <c r="AG2361" s="141"/>
      <c r="AH2361" s="141"/>
      <c r="AI2361" s="141"/>
      <c r="AJ2361" s="141"/>
      <c r="AK2361" s="141"/>
      <c r="AL2361" s="141"/>
      <c r="AM2361" s="141"/>
      <c r="AN2361" s="141"/>
      <c r="AO2361" s="142"/>
    </row>
    <row r="2362" spans="2:41" ht="3.75" customHeight="1">
      <c r="B2362" s="135"/>
      <c r="I2362" s="136"/>
      <c r="J2362" s="135"/>
      <c r="M2362" s="136"/>
      <c r="N2362" s="130"/>
      <c r="O2362" s="131"/>
      <c r="P2362" s="131"/>
      <c r="Q2362" s="132"/>
      <c r="R2362" s="130"/>
      <c r="S2362" s="131"/>
      <c r="T2362" s="131"/>
      <c r="U2362" s="131"/>
      <c r="V2362" s="131"/>
      <c r="W2362" s="131"/>
      <c r="X2362" s="131"/>
      <c r="Y2362" s="131"/>
      <c r="Z2362" s="131"/>
      <c r="AA2362" s="132"/>
      <c r="AB2362" s="130"/>
      <c r="AC2362" s="131"/>
      <c r="AD2362" s="131"/>
      <c r="AE2362" s="132"/>
      <c r="AF2362" s="130"/>
      <c r="AG2362" s="131"/>
      <c r="AH2362" s="131"/>
      <c r="AI2362" s="131"/>
      <c r="AJ2362" s="131"/>
      <c r="AK2362" s="131"/>
      <c r="AL2362" s="131"/>
      <c r="AM2362" s="131"/>
      <c r="AN2362" s="131"/>
      <c r="AO2362" s="132"/>
    </row>
    <row r="2363" spans="2:41" ht="13.35" customHeight="1">
      <c r="B2363" s="135"/>
      <c r="I2363" s="136"/>
      <c r="J2363" s="135"/>
      <c r="M2363" s="136"/>
      <c r="N2363" s="135" t="s">
        <v>3990</v>
      </c>
      <c r="Q2363" s="136"/>
      <c r="R2363" s="135"/>
      <c r="S2363" s="696"/>
      <c r="T2363" s="694"/>
      <c r="V2363" s="146"/>
      <c r="W2363" s="124" t="s">
        <v>12</v>
      </c>
      <c r="X2363" s="146"/>
      <c r="Y2363" s="124" t="s">
        <v>11</v>
      </c>
      <c r="Z2363" s="146"/>
      <c r="AA2363" s="136" t="s">
        <v>364</v>
      </c>
      <c r="AB2363" s="135" t="s">
        <v>66</v>
      </c>
      <c r="AE2363" s="136"/>
      <c r="AF2363" s="135"/>
      <c r="AG2363" s="696"/>
      <c r="AH2363" s="694"/>
      <c r="AJ2363" s="146"/>
      <c r="AK2363" s="124" t="s">
        <v>12</v>
      </c>
      <c r="AL2363" s="146"/>
      <c r="AM2363" s="124" t="s">
        <v>11</v>
      </c>
      <c r="AN2363" s="146"/>
      <c r="AO2363" s="136" t="s">
        <v>364</v>
      </c>
    </row>
    <row r="2364" spans="2:41" ht="3.75" customHeight="1">
      <c r="B2364" s="135"/>
      <c r="I2364" s="136"/>
      <c r="J2364" s="135"/>
      <c r="M2364" s="136"/>
      <c r="N2364" s="140"/>
      <c r="O2364" s="141"/>
      <c r="P2364" s="141"/>
      <c r="Q2364" s="142"/>
      <c r="R2364" s="140"/>
      <c r="S2364" s="141"/>
      <c r="T2364" s="141"/>
      <c r="U2364" s="141"/>
      <c r="V2364" s="141"/>
      <c r="W2364" s="141"/>
      <c r="X2364" s="141"/>
      <c r="Y2364" s="141"/>
      <c r="Z2364" s="141"/>
      <c r="AA2364" s="142"/>
      <c r="AB2364" s="140"/>
      <c r="AC2364" s="141"/>
      <c r="AD2364" s="141"/>
      <c r="AE2364" s="142"/>
      <c r="AF2364" s="140"/>
      <c r="AG2364" s="141"/>
      <c r="AH2364" s="141"/>
      <c r="AI2364" s="141"/>
      <c r="AJ2364" s="141"/>
      <c r="AK2364" s="141"/>
      <c r="AL2364" s="141"/>
      <c r="AM2364" s="141"/>
      <c r="AN2364" s="141"/>
      <c r="AO2364" s="142"/>
    </row>
    <row r="2365" spans="2:41" ht="3.75" customHeight="1">
      <c r="B2365" s="135"/>
      <c r="I2365" s="136"/>
      <c r="J2365" s="135"/>
      <c r="M2365" s="136"/>
      <c r="N2365" s="130"/>
      <c r="O2365" s="131"/>
      <c r="P2365" s="131"/>
      <c r="Q2365" s="132"/>
      <c r="R2365" s="697">
        <f>新_変更_3!J996</f>
        <v>0</v>
      </c>
      <c r="S2365" s="684"/>
      <c r="T2365" s="684"/>
      <c r="U2365" s="684"/>
      <c r="V2365" s="684"/>
      <c r="W2365" s="684"/>
      <c r="X2365" s="684"/>
      <c r="Y2365" s="684"/>
      <c r="Z2365" s="684"/>
      <c r="AA2365" s="684"/>
      <c r="AB2365" s="684"/>
      <c r="AC2365" s="684"/>
      <c r="AD2365" s="684"/>
      <c r="AE2365" s="684"/>
      <c r="AF2365" s="684"/>
      <c r="AG2365" s="684"/>
      <c r="AH2365" s="684"/>
      <c r="AI2365" s="684"/>
      <c r="AJ2365" s="685"/>
      <c r="AK2365" s="131"/>
      <c r="AL2365" s="131"/>
      <c r="AM2365" s="131"/>
      <c r="AN2365" s="131"/>
      <c r="AO2365" s="132"/>
    </row>
    <row r="2366" spans="2:41" ht="13.35" customHeight="1">
      <c r="B2366" s="135"/>
      <c r="I2366" s="136"/>
      <c r="J2366" s="135"/>
      <c r="M2366" s="136"/>
      <c r="N2366" s="135" t="s">
        <v>8</v>
      </c>
      <c r="Q2366" s="136"/>
      <c r="R2366" s="686"/>
      <c r="S2366" s="687"/>
      <c r="T2366" s="687"/>
      <c r="U2366" s="687"/>
      <c r="V2366" s="687"/>
      <c r="W2366" s="687"/>
      <c r="X2366" s="687"/>
      <c r="Y2366" s="687"/>
      <c r="Z2366" s="687"/>
      <c r="AA2366" s="687"/>
      <c r="AB2366" s="687"/>
      <c r="AC2366" s="687"/>
      <c r="AD2366" s="687"/>
      <c r="AE2366" s="687"/>
      <c r="AF2366" s="687"/>
      <c r="AG2366" s="687"/>
      <c r="AH2366" s="687"/>
      <c r="AI2366" s="687"/>
      <c r="AJ2366" s="688"/>
      <c r="AL2366" s="147" t="s">
        <v>13</v>
      </c>
      <c r="AM2366" s="124" t="s">
        <v>29</v>
      </c>
      <c r="AO2366" s="136"/>
    </row>
    <row r="2367" spans="2:41" ht="3.75" customHeight="1">
      <c r="B2367" s="135"/>
      <c r="I2367" s="136"/>
      <c r="J2367" s="135"/>
      <c r="M2367" s="136"/>
      <c r="N2367" s="140"/>
      <c r="O2367" s="141"/>
      <c r="P2367" s="141"/>
      <c r="Q2367" s="142"/>
      <c r="R2367" s="689"/>
      <c r="S2367" s="690"/>
      <c r="T2367" s="690"/>
      <c r="U2367" s="690"/>
      <c r="V2367" s="690"/>
      <c r="W2367" s="690"/>
      <c r="X2367" s="690"/>
      <c r="Y2367" s="690"/>
      <c r="Z2367" s="690"/>
      <c r="AA2367" s="690"/>
      <c r="AB2367" s="690"/>
      <c r="AC2367" s="690"/>
      <c r="AD2367" s="690"/>
      <c r="AE2367" s="690"/>
      <c r="AF2367" s="690"/>
      <c r="AG2367" s="690"/>
      <c r="AH2367" s="690"/>
      <c r="AI2367" s="690"/>
      <c r="AJ2367" s="691"/>
      <c r="AK2367" s="141"/>
      <c r="AL2367" s="141"/>
      <c r="AM2367" s="141"/>
      <c r="AN2367" s="141"/>
      <c r="AO2367" s="142"/>
    </row>
    <row r="2368" spans="2:41" ht="3.75" hidden="1" customHeight="1">
      <c r="B2368" s="135"/>
      <c r="I2368" s="136"/>
      <c r="J2368" s="135"/>
      <c r="M2368" s="136"/>
      <c r="N2368" s="644"/>
      <c r="O2368" s="645"/>
      <c r="P2368" s="645"/>
      <c r="Q2368" s="646"/>
      <c r="R2368" s="679"/>
      <c r="S2368" s="671"/>
      <c r="T2368" s="671"/>
      <c r="U2368" s="671"/>
      <c r="V2368" s="671"/>
      <c r="W2368" s="671"/>
      <c r="X2368" s="671"/>
      <c r="Y2368" s="671"/>
      <c r="Z2368" s="671"/>
      <c r="AA2368" s="671"/>
      <c r="AB2368" s="671"/>
      <c r="AC2368" s="671"/>
      <c r="AD2368" s="671"/>
      <c r="AE2368" s="671"/>
      <c r="AF2368" s="671"/>
      <c r="AG2368" s="671"/>
      <c r="AH2368" s="671"/>
      <c r="AI2368" s="671"/>
      <c r="AJ2368" s="671"/>
      <c r="AK2368" s="671"/>
      <c r="AL2368" s="671"/>
      <c r="AM2368" s="671"/>
      <c r="AN2368" s="671"/>
      <c r="AO2368" s="672"/>
    </row>
    <row r="2369" spans="2:41" ht="13.35" hidden="1" customHeight="1">
      <c r="B2369" s="135"/>
      <c r="I2369" s="136"/>
      <c r="J2369" s="135"/>
      <c r="M2369" s="136"/>
      <c r="N2369" s="629" t="s">
        <v>61</v>
      </c>
      <c r="O2369" s="630"/>
      <c r="P2369" s="630"/>
      <c r="Q2369" s="632"/>
      <c r="R2369" s="673"/>
      <c r="S2369" s="674"/>
      <c r="T2369" s="674"/>
      <c r="U2369" s="674"/>
      <c r="V2369" s="674"/>
      <c r="W2369" s="674"/>
      <c r="X2369" s="674"/>
      <c r="Y2369" s="674"/>
      <c r="Z2369" s="674"/>
      <c r="AA2369" s="674"/>
      <c r="AB2369" s="674"/>
      <c r="AC2369" s="674"/>
      <c r="AD2369" s="674"/>
      <c r="AE2369" s="674"/>
      <c r="AF2369" s="674"/>
      <c r="AG2369" s="674"/>
      <c r="AH2369" s="674"/>
      <c r="AI2369" s="674"/>
      <c r="AJ2369" s="674"/>
      <c r="AK2369" s="674"/>
      <c r="AL2369" s="674"/>
      <c r="AM2369" s="674"/>
      <c r="AN2369" s="674"/>
      <c r="AO2369" s="675"/>
    </row>
    <row r="2370" spans="2:41" ht="3.75" hidden="1" customHeight="1">
      <c r="B2370" s="135"/>
      <c r="I2370" s="136"/>
      <c r="J2370" s="135"/>
      <c r="M2370" s="136"/>
      <c r="N2370" s="629"/>
      <c r="O2370" s="630"/>
      <c r="P2370" s="630"/>
      <c r="Q2370" s="632"/>
      <c r="R2370" s="676"/>
      <c r="S2370" s="677"/>
      <c r="T2370" s="677"/>
      <c r="U2370" s="677"/>
      <c r="V2370" s="677"/>
      <c r="W2370" s="677"/>
      <c r="X2370" s="677"/>
      <c r="Y2370" s="677"/>
      <c r="Z2370" s="677"/>
      <c r="AA2370" s="677"/>
      <c r="AB2370" s="677"/>
      <c r="AC2370" s="677"/>
      <c r="AD2370" s="677"/>
      <c r="AE2370" s="677"/>
      <c r="AF2370" s="677"/>
      <c r="AG2370" s="677"/>
      <c r="AH2370" s="677"/>
      <c r="AI2370" s="677"/>
      <c r="AJ2370" s="677"/>
      <c r="AK2370" s="677"/>
      <c r="AL2370" s="677"/>
      <c r="AM2370" s="677"/>
      <c r="AN2370" s="677"/>
      <c r="AO2370" s="678"/>
    </row>
    <row r="2371" spans="2:41" ht="3.75" hidden="1" customHeight="1">
      <c r="B2371" s="135"/>
      <c r="I2371" s="136"/>
      <c r="J2371" s="135"/>
      <c r="N2371" s="644"/>
      <c r="O2371" s="645"/>
      <c r="P2371" s="645"/>
      <c r="Q2371" s="646"/>
      <c r="R2371" s="630"/>
      <c r="S2371" s="630"/>
      <c r="T2371" s="630"/>
      <c r="U2371" s="698"/>
      <c r="V2371" s="699"/>
      <c r="W2371" s="699"/>
      <c r="X2371" s="700"/>
      <c r="Y2371" s="645"/>
      <c r="Z2371" s="707"/>
      <c r="AA2371" s="699"/>
      <c r="AB2371" s="699"/>
      <c r="AC2371" s="708"/>
      <c r="AD2371" s="630"/>
      <c r="AE2371" s="630"/>
      <c r="AF2371" s="630"/>
      <c r="AG2371" s="679"/>
      <c r="AH2371" s="671"/>
      <c r="AI2371" s="671"/>
      <c r="AJ2371" s="671"/>
      <c r="AK2371" s="671"/>
      <c r="AL2371" s="671"/>
      <c r="AM2371" s="671"/>
      <c r="AN2371" s="671"/>
      <c r="AO2371" s="672"/>
    </row>
    <row r="2372" spans="2:41" ht="13.35" hidden="1" customHeight="1">
      <c r="B2372" s="135"/>
      <c r="I2372" s="136"/>
      <c r="J2372" s="135"/>
      <c r="N2372" s="629"/>
      <c r="O2372" s="630"/>
      <c r="P2372" s="630"/>
      <c r="Q2372" s="632"/>
      <c r="R2372" s="630" t="s">
        <v>15</v>
      </c>
      <c r="S2372" s="630"/>
      <c r="T2372" s="630"/>
      <c r="U2372" s="701"/>
      <c r="V2372" s="702"/>
      <c r="W2372" s="702"/>
      <c r="X2372" s="703"/>
      <c r="Y2372" s="662" t="s">
        <v>359</v>
      </c>
      <c r="Z2372" s="709"/>
      <c r="AA2372" s="702"/>
      <c r="AB2372" s="702"/>
      <c r="AC2372" s="710"/>
      <c r="AD2372" s="630" t="s">
        <v>56</v>
      </c>
      <c r="AE2372" s="630"/>
      <c r="AF2372" s="630"/>
      <c r="AG2372" s="673"/>
      <c r="AH2372" s="674"/>
      <c r="AI2372" s="674"/>
      <c r="AJ2372" s="674"/>
      <c r="AK2372" s="674"/>
      <c r="AL2372" s="674"/>
      <c r="AM2372" s="674"/>
      <c r="AN2372" s="674"/>
      <c r="AO2372" s="675"/>
    </row>
    <row r="2373" spans="2:41" ht="3.75" hidden="1" customHeight="1">
      <c r="B2373" s="135"/>
      <c r="I2373" s="136"/>
      <c r="J2373" s="135"/>
      <c r="N2373" s="629"/>
      <c r="O2373" s="630"/>
      <c r="P2373" s="630"/>
      <c r="Q2373" s="632"/>
      <c r="R2373" s="639"/>
      <c r="S2373" s="639"/>
      <c r="T2373" s="639"/>
      <c r="U2373" s="704"/>
      <c r="V2373" s="705"/>
      <c r="W2373" s="705"/>
      <c r="X2373" s="706"/>
      <c r="Y2373" s="639"/>
      <c r="Z2373" s="711"/>
      <c r="AA2373" s="705"/>
      <c r="AB2373" s="705"/>
      <c r="AC2373" s="712"/>
      <c r="AD2373" s="639"/>
      <c r="AE2373" s="639"/>
      <c r="AF2373" s="639"/>
      <c r="AG2373" s="676"/>
      <c r="AH2373" s="677"/>
      <c r="AI2373" s="677"/>
      <c r="AJ2373" s="677"/>
      <c r="AK2373" s="677"/>
      <c r="AL2373" s="677"/>
      <c r="AM2373" s="677"/>
      <c r="AN2373" s="677"/>
      <c r="AO2373" s="678"/>
    </row>
    <row r="2374" spans="2:41" ht="3.75" hidden="1" customHeight="1">
      <c r="B2374" s="135"/>
      <c r="I2374" s="136"/>
      <c r="J2374" s="135"/>
      <c r="N2374" s="629"/>
      <c r="O2374" s="630"/>
      <c r="P2374" s="630"/>
      <c r="Q2374" s="632"/>
      <c r="R2374" s="645"/>
      <c r="S2374" s="645"/>
      <c r="T2374" s="646"/>
      <c r="U2374" s="679"/>
      <c r="V2374" s="671"/>
      <c r="W2374" s="671"/>
      <c r="X2374" s="671"/>
      <c r="Y2374" s="671"/>
      <c r="Z2374" s="671"/>
      <c r="AA2374" s="671"/>
      <c r="AB2374" s="671"/>
      <c r="AC2374" s="672"/>
      <c r="AD2374" s="644"/>
      <c r="AE2374" s="645"/>
      <c r="AF2374" s="646"/>
      <c r="AG2374" s="679"/>
      <c r="AH2374" s="671"/>
      <c r="AI2374" s="671"/>
      <c r="AJ2374" s="671"/>
      <c r="AK2374" s="671"/>
      <c r="AL2374" s="671"/>
      <c r="AM2374" s="671"/>
      <c r="AN2374" s="671"/>
      <c r="AO2374" s="672"/>
    </row>
    <row r="2375" spans="2:41" ht="13.35" hidden="1" customHeight="1">
      <c r="B2375" s="135"/>
      <c r="I2375" s="136"/>
      <c r="N2375" s="629" t="s">
        <v>23</v>
      </c>
      <c r="O2375" s="630"/>
      <c r="P2375" s="630"/>
      <c r="Q2375" s="632"/>
      <c r="R2375" s="630" t="s">
        <v>17</v>
      </c>
      <c r="S2375" s="630"/>
      <c r="T2375" s="632"/>
      <c r="U2375" s="673"/>
      <c r="V2375" s="674"/>
      <c r="W2375" s="674"/>
      <c r="X2375" s="674"/>
      <c r="Y2375" s="674"/>
      <c r="Z2375" s="674"/>
      <c r="AA2375" s="674"/>
      <c r="AB2375" s="674"/>
      <c r="AC2375" s="675"/>
      <c r="AD2375" s="629" t="s">
        <v>18</v>
      </c>
      <c r="AE2375" s="630"/>
      <c r="AF2375" s="632"/>
      <c r="AG2375" s="673"/>
      <c r="AH2375" s="674"/>
      <c r="AI2375" s="674"/>
      <c r="AJ2375" s="674"/>
      <c r="AK2375" s="674"/>
      <c r="AL2375" s="674"/>
      <c r="AM2375" s="674"/>
      <c r="AN2375" s="674"/>
      <c r="AO2375" s="675"/>
    </row>
    <row r="2376" spans="2:41" ht="3.75" hidden="1" customHeight="1">
      <c r="B2376" s="135"/>
      <c r="I2376" s="136"/>
      <c r="J2376" s="135"/>
      <c r="N2376" s="629"/>
      <c r="O2376" s="630"/>
      <c r="P2376" s="630"/>
      <c r="Q2376" s="632"/>
      <c r="R2376" s="639"/>
      <c r="S2376" s="639"/>
      <c r="T2376" s="640"/>
      <c r="U2376" s="676"/>
      <c r="V2376" s="677"/>
      <c r="W2376" s="677"/>
      <c r="X2376" s="677"/>
      <c r="Y2376" s="677"/>
      <c r="Z2376" s="677"/>
      <c r="AA2376" s="677"/>
      <c r="AB2376" s="677"/>
      <c r="AC2376" s="678"/>
      <c r="AD2376" s="638"/>
      <c r="AE2376" s="639"/>
      <c r="AF2376" s="640"/>
      <c r="AG2376" s="676"/>
      <c r="AH2376" s="677"/>
      <c r="AI2376" s="677"/>
      <c r="AJ2376" s="677"/>
      <c r="AK2376" s="677"/>
      <c r="AL2376" s="677"/>
      <c r="AM2376" s="677"/>
      <c r="AN2376" s="677"/>
      <c r="AO2376" s="678"/>
    </row>
    <row r="2377" spans="2:41" ht="3.75" hidden="1" customHeight="1">
      <c r="B2377" s="135"/>
      <c r="I2377" s="136"/>
      <c r="J2377" s="135"/>
      <c r="N2377" s="629"/>
      <c r="O2377" s="630"/>
      <c r="P2377" s="630"/>
      <c r="Q2377" s="632"/>
      <c r="R2377" s="645"/>
      <c r="S2377" s="645"/>
      <c r="T2377" s="646"/>
      <c r="U2377" s="679"/>
      <c r="V2377" s="671"/>
      <c r="W2377" s="671"/>
      <c r="X2377" s="671"/>
      <c r="Y2377" s="671"/>
      <c r="Z2377" s="671"/>
      <c r="AA2377" s="671"/>
      <c r="AB2377" s="671"/>
      <c r="AC2377" s="672"/>
      <c r="AD2377" s="644"/>
      <c r="AE2377" s="645"/>
      <c r="AF2377" s="646"/>
      <c r="AG2377" s="679"/>
      <c r="AH2377" s="671"/>
      <c r="AI2377" s="671"/>
      <c r="AJ2377" s="671"/>
      <c r="AK2377" s="671"/>
      <c r="AL2377" s="671"/>
      <c r="AM2377" s="671"/>
      <c r="AN2377" s="671"/>
      <c r="AO2377" s="672"/>
    </row>
    <row r="2378" spans="2:41" ht="13.35" hidden="1" customHeight="1">
      <c r="B2378" s="135"/>
      <c r="I2378" s="136"/>
      <c r="J2378" s="135"/>
      <c r="N2378" s="629"/>
      <c r="O2378" s="630"/>
      <c r="P2378" s="630"/>
      <c r="Q2378" s="632"/>
      <c r="R2378" s="630" t="s">
        <v>19</v>
      </c>
      <c r="S2378" s="630"/>
      <c r="T2378" s="632"/>
      <c r="U2378" s="673"/>
      <c r="V2378" s="674"/>
      <c r="W2378" s="674"/>
      <c r="X2378" s="674"/>
      <c r="Y2378" s="674"/>
      <c r="Z2378" s="674"/>
      <c r="AA2378" s="674"/>
      <c r="AB2378" s="674"/>
      <c r="AC2378" s="675"/>
      <c r="AD2378" s="629" t="s">
        <v>20</v>
      </c>
      <c r="AE2378" s="630"/>
      <c r="AF2378" s="632"/>
      <c r="AG2378" s="673"/>
      <c r="AH2378" s="674"/>
      <c r="AI2378" s="674"/>
      <c r="AJ2378" s="674"/>
      <c r="AK2378" s="674"/>
      <c r="AL2378" s="674"/>
      <c r="AM2378" s="674"/>
      <c r="AN2378" s="674"/>
      <c r="AO2378" s="675"/>
    </row>
    <row r="2379" spans="2:41" ht="3.75" hidden="1" customHeight="1">
      <c r="B2379" s="135"/>
      <c r="I2379" s="136"/>
      <c r="J2379" s="135"/>
      <c r="N2379" s="638"/>
      <c r="O2379" s="639"/>
      <c r="P2379" s="639"/>
      <c r="Q2379" s="640"/>
      <c r="R2379" s="639"/>
      <c r="S2379" s="639"/>
      <c r="T2379" s="640"/>
      <c r="U2379" s="676"/>
      <c r="V2379" s="677"/>
      <c r="W2379" s="677"/>
      <c r="X2379" s="677"/>
      <c r="Y2379" s="677"/>
      <c r="Z2379" s="677"/>
      <c r="AA2379" s="677"/>
      <c r="AB2379" s="677"/>
      <c r="AC2379" s="678"/>
      <c r="AD2379" s="638"/>
      <c r="AE2379" s="639"/>
      <c r="AF2379" s="640"/>
      <c r="AG2379" s="676"/>
      <c r="AH2379" s="677"/>
      <c r="AI2379" s="677"/>
      <c r="AJ2379" s="677"/>
      <c r="AK2379" s="677"/>
      <c r="AL2379" s="677"/>
      <c r="AM2379" s="677"/>
      <c r="AN2379" s="677"/>
      <c r="AO2379" s="678"/>
    </row>
    <row r="2380" spans="2:41" ht="3.75" hidden="1" customHeight="1">
      <c r="B2380" s="135"/>
      <c r="I2380" s="136"/>
      <c r="J2380" s="135"/>
      <c r="M2380" s="136"/>
      <c r="N2380" s="629"/>
      <c r="O2380" s="630"/>
      <c r="P2380" s="630"/>
      <c r="Q2380" s="632"/>
      <c r="R2380" s="644"/>
      <c r="S2380" s="645"/>
      <c r="T2380" s="645"/>
      <c r="U2380" s="645"/>
      <c r="V2380" s="645"/>
      <c r="W2380" s="645"/>
      <c r="X2380" s="645"/>
      <c r="Y2380" s="645"/>
      <c r="Z2380" s="645"/>
      <c r="AA2380" s="645"/>
      <c r="AB2380" s="645"/>
      <c r="AC2380" s="645"/>
      <c r="AD2380" s="645"/>
      <c r="AE2380" s="645"/>
      <c r="AF2380" s="645"/>
      <c r="AG2380" s="645"/>
      <c r="AH2380" s="645"/>
      <c r="AI2380" s="645"/>
      <c r="AJ2380" s="645"/>
      <c r="AK2380" s="645"/>
      <c r="AL2380" s="645"/>
      <c r="AM2380" s="645"/>
      <c r="AN2380" s="645"/>
      <c r="AO2380" s="646"/>
    </row>
    <row r="2381" spans="2:41" ht="13.35" hidden="1" customHeight="1">
      <c r="B2381" s="135"/>
      <c r="I2381" s="136"/>
      <c r="J2381" s="135"/>
      <c r="M2381" s="136"/>
      <c r="N2381" s="629" t="s">
        <v>111</v>
      </c>
      <c r="O2381" s="630"/>
      <c r="P2381" s="630"/>
      <c r="Q2381" s="632"/>
      <c r="R2381" s="629"/>
      <c r="S2381" s="680"/>
      <c r="T2381" s="681"/>
      <c r="U2381" s="630"/>
      <c r="V2381" s="647"/>
      <c r="W2381" s="630" t="s">
        <v>12</v>
      </c>
      <c r="X2381" s="647"/>
      <c r="Y2381" s="630" t="s">
        <v>11</v>
      </c>
      <c r="Z2381" s="647"/>
      <c r="AA2381" s="630" t="s">
        <v>364</v>
      </c>
      <c r="AB2381" s="630"/>
      <c r="AC2381" s="630"/>
      <c r="AD2381" s="630"/>
      <c r="AE2381" s="630"/>
      <c r="AF2381" s="630"/>
      <c r="AG2381" s="630"/>
      <c r="AH2381" s="630"/>
      <c r="AI2381" s="630"/>
      <c r="AJ2381" s="630"/>
      <c r="AK2381" s="630"/>
      <c r="AL2381" s="630"/>
      <c r="AM2381" s="630"/>
      <c r="AN2381" s="630"/>
      <c r="AO2381" s="632"/>
    </row>
    <row r="2382" spans="2:41" ht="3.75" hidden="1" customHeight="1">
      <c r="B2382" s="135"/>
      <c r="I2382" s="136"/>
      <c r="J2382" s="135"/>
      <c r="M2382" s="136"/>
      <c r="N2382" s="629"/>
      <c r="O2382" s="630"/>
      <c r="P2382" s="630"/>
      <c r="Q2382" s="632"/>
      <c r="R2382" s="629"/>
      <c r="S2382" s="630"/>
      <c r="T2382" s="630"/>
      <c r="U2382" s="630"/>
      <c r="V2382" s="630"/>
      <c r="W2382" s="630"/>
      <c r="X2382" s="630"/>
      <c r="Y2382" s="630"/>
      <c r="Z2382" s="630"/>
      <c r="AA2382" s="630"/>
      <c r="AB2382" s="630"/>
      <c r="AC2382" s="630"/>
      <c r="AD2382" s="630"/>
      <c r="AE2382" s="630"/>
      <c r="AF2382" s="630"/>
      <c r="AG2382" s="630"/>
      <c r="AH2382" s="630"/>
      <c r="AI2382" s="630"/>
      <c r="AJ2382" s="630"/>
      <c r="AK2382" s="630"/>
      <c r="AL2382" s="630"/>
      <c r="AM2382" s="630"/>
      <c r="AN2382" s="630"/>
      <c r="AO2382" s="632"/>
    </row>
    <row r="2383" spans="2:41" ht="3.75" hidden="1" customHeight="1">
      <c r="B2383" s="135"/>
      <c r="I2383" s="136"/>
      <c r="J2383" s="135"/>
      <c r="M2383" s="136"/>
      <c r="N2383" s="644"/>
      <c r="O2383" s="645"/>
      <c r="P2383" s="645"/>
      <c r="Q2383" s="645"/>
      <c r="R2383" s="713"/>
      <c r="S2383" s="716"/>
      <c r="T2383" s="645"/>
      <c r="U2383" s="698"/>
      <c r="V2383" s="644"/>
      <c r="W2383" s="645"/>
      <c r="X2383" s="645"/>
      <c r="Y2383" s="645"/>
      <c r="Z2383" s="645"/>
      <c r="AA2383" s="645"/>
      <c r="AB2383" s="645"/>
      <c r="AC2383" s="645"/>
      <c r="AD2383" s="645"/>
      <c r="AE2383" s="645"/>
      <c r="AF2383" s="645"/>
      <c r="AG2383" s="645"/>
      <c r="AH2383" s="649"/>
      <c r="AI2383" s="649"/>
      <c r="AJ2383" s="645"/>
      <c r="AK2383" s="651"/>
      <c r="AL2383" s="645"/>
      <c r="AM2383" s="645"/>
      <c r="AN2383" s="645"/>
      <c r="AO2383" s="646"/>
    </row>
    <row r="2384" spans="2:41" ht="13.35" hidden="1" customHeight="1">
      <c r="B2384" s="135"/>
      <c r="I2384" s="136"/>
      <c r="J2384" s="135"/>
      <c r="M2384" s="136"/>
      <c r="N2384" s="629" t="s">
        <v>30</v>
      </c>
      <c r="O2384" s="630"/>
      <c r="P2384" s="630"/>
      <c r="Q2384" s="630"/>
      <c r="R2384" s="714"/>
      <c r="S2384" s="717"/>
      <c r="T2384" s="630" t="s">
        <v>388</v>
      </c>
      <c r="U2384" s="701"/>
      <c r="V2384" s="629" t="s">
        <v>112</v>
      </c>
      <c r="W2384" s="630"/>
      <c r="X2384" s="630"/>
      <c r="Y2384" s="630"/>
      <c r="Z2384" s="630"/>
      <c r="AA2384" s="630"/>
      <c r="AB2384" s="630"/>
      <c r="AC2384" s="630"/>
      <c r="AD2384" s="630"/>
      <c r="AE2384" s="630"/>
      <c r="AF2384" s="630"/>
      <c r="AG2384" s="630"/>
      <c r="AH2384" s="636"/>
      <c r="AI2384" s="636"/>
      <c r="AJ2384" s="630"/>
      <c r="AK2384" s="654"/>
      <c r="AL2384" s="630"/>
      <c r="AM2384" s="630"/>
      <c r="AN2384" s="630"/>
      <c r="AO2384" s="632"/>
    </row>
    <row r="2385" spans="2:41" ht="3.75" hidden="1" customHeight="1">
      <c r="B2385" s="135"/>
      <c r="I2385" s="136"/>
      <c r="J2385" s="135"/>
      <c r="M2385" s="136"/>
      <c r="N2385" s="629"/>
      <c r="O2385" s="630"/>
      <c r="P2385" s="630"/>
      <c r="Q2385" s="630"/>
      <c r="R2385" s="715"/>
      <c r="S2385" s="718"/>
      <c r="T2385" s="639"/>
      <c r="U2385" s="704"/>
      <c r="V2385" s="638"/>
      <c r="W2385" s="639"/>
      <c r="X2385" s="639"/>
      <c r="Y2385" s="639"/>
      <c r="Z2385" s="639"/>
      <c r="AA2385" s="639"/>
      <c r="AB2385" s="639"/>
      <c r="AC2385" s="639"/>
      <c r="AD2385" s="639"/>
      <c r="AE2385" s="639"/>
      <c r="AF2385" s="639"/>
      <c r="AG2385" s="639"/>
      <c r="AH2385" s="642"/>
      <c r="AI2385" s="642"/>
      <c r="AJ2385" s="639"/>
      <c r="AK2385" s="657"/>
      <c r="AL2385" s="639"/>
      <c r="AM2385" s="639"/>
      <c r="AN2385" s="639"/>
      <c r="AO2385" s="640"/>
    </row>
    <row r="2386" spans="2:41" ht="3.75" hidden="1" customHeight="1">
      <c r="B2386" s="135"/>
      <c r="I2386" s="136"/>
      <c r="J2386" s="135"/>
      <c r="M2386" s="136"/>
      <c r="N2386" s="644"/>
      <c r="O2386" s="645"/>
      <c r="P2386" s="645"/>
      <c r="Q2386" s="646"/>
      <c r="R2386" s="670"/>
      <c r="S2386" s="671"/>
      <c r="T2386" s="671"/>
      <c r="U2386" s="672"/>
      <c r="V2386" s="673"/>
      <c r="W2386" s="675"/>
      <c r="X2386" s="679"/>
      <c r="Y2386" s="671"/>
      <c r="Z2386" s="671"/>
      <c r="AA2386" s="672"/>
      <c r="AB2386" s="630"/>
      <c r="AC2386" s="630"/>
      <c r="AD2386" s="630"/>
      <c r="AE2386" s="630"/>
      <c r="AF2386" s="630"/>
      <c r="AG2386" s="630"/>
      <c r="AH2386" s="630"/>
      <c r="AI2386" s="645"/>
      <c r="AJ2386" s="630"/>
      <c r="AK2386" s="630"/>
      <c r="AL2386" s="630"/>
      <c r="AM2386" s="630"/>
      <c r="AN2386" s="630"/>
      <c r="AO2386" s="632"/>
    </row>
    <row r="2387" spans="2:41" ht="13.35" hidden="1" customHeight="1">
      <c r="B2387" s="135"/>
      <c r="I2387" s="136"/>
      <c r="J2387" s="135"/>
      <c r="M2387" s="136"/>
      <c r="N2387" s="629" t="s">
        <v>114</v>
      </c>
      <c r="O2387" s="630"/>
      <c r="P2387" s="630"/>
      <c r="Q2387" s="632"/>
      <c r="R2387" s="673"/>
      <c r="S2387" s="674"/>
      <c r="T2387" s="674"/>
      <c r="U2387" s="675"/>
      <c r="V2387" s="673"/>
      <c r="W2387" s="675"/>
      <c r="X2387" s="673"/>
      <c r="Y2387" s="674"/>
      <c r="Z2387" s="674"/>
      <c r="AA2387" s="675"/>
      <c r="AB2387" s="668" t="s">
        <v>171</v>
      </c>
      <c r="AC2387" s="630"/>
      <c r="AD2387" s="630"/>
      <c r="AE2387" s="630"/>
      <c r="AF2387" s="630"/>
      <c r="AG2387" s="630"/>
      <c r="AH2387" s="630"/>
      <c r="AI2387" s="630"/>
      <c r="AJ2387" s="630"/>
      <c r="AK2387" s="630"/>
      <c r="AL2387" s="630"/>
      <c r="AM2387" s="630"/>
      <c r="AN2387" s="630"/>
      <c r="AO2387" s="632"/>
    </row>
    <row r="2388" spans="2:41" ht="3.75" hidden="1" customHeight="1">
      <c r="B2388" s="135"/>
      <c r="I2388" s="136"/>
      <c r="J2388" s="135"/>
      <c r="M2388" s="136"/>
      <c r="N2388" s="629"/>
      <c r="O2388" s="630"/>
      <c r="P2388" s="630"/>
      <c r="Q2388" s="632"/>
      <c r="R2388" s="676"/>
      <c r="S2388" s="677"/>
      <c r="T2388" s="677"/>
      <c r="U2388" s="678"/>
      <c r="V2388" s="676"/>
      <c r="W2388" s="678"/>
      <c r="X2388" s="676"/>
      <c r="Y2388" s="677"/>
      <c r="Z2388" s="677"/>
      <c r="AA2388" s="678"/>
      <c r="AB2388" s="639"/>
      <c r="AC2388" s="639"/>
      <c r="AD2388" s="639"/>
      <c r="AE2388" s="639"/>
      <c r="AF2388" s="639"/>
      <c r="AG2388" s="639"/>
      <c r="AH2388" s="639"/>
      <c r="AI2388" s="639"/>
      <c r="AJ2388" s="639"/>
      <c r="AK2388" s="639"/>
      <c r="AL2388" s="639"/>
      <c r="AM2388" s="639"/>
      <c r="AN2388" s="639"/>
      <c r="AO2388" s="640"/>
    </row>
    <row r="2389" spans="2:41" ht="3.75" hidden="1" customHeight="1">
      <c r="B2389" s="135"/>
      <c r="I2389" s="136"/>
      <c r="J2389" s="135"/>
      <c r="M2389" s="136"/>
      <c r="N2389" s="644"/>
      <c r="O2389" s="645"/>
      <c r="P2389" s="645"/>
      <c r="Q2389" s="645"/>
      <c r="R2389" s="644"/>
      <c r="S2389" s="645"/>
      <c r="T2389" s="645"/>
      <c r="U2389" s="645"/>
      <c r="V2389" s="645"/>
      <c r="W2389" s="645"/>
      <c r="X2389" s="645"/>
      <c r="Y2389" s="645"/>
      <c r="Z2389" s="645"/>
      <c r="AA2389" s="646"/>
      <c r="AB2389" s="644"/>
      <c r="AC2389" s="630"/>
      <c r="AD2389" s="630"/>
      <c r="AE2389" s="630"/>
      <c r="AF2389" s="630"/>
      <c r="AG2389" s="630"/>
      <c r="AH2389" s="630"/>
      <c r="AI2389" s="632"/>
      <c r="AJ2389" s="644"/>
      <c r="AK2389" s="645"/>
      <c r="AL2389" s="645"/>
      <c r="AM2389" s="645"/>
      <c r="AN2389" s="645"/>
      <c r="AO2389" s="646"/>
    </row>
    <row r="2390" spans="2:41" ht="13.35" hidden="1" customHeight="1">
      <c r="B2390" s="135"/>
      <c r="I2390" s="136"/>
      <c r="J2390" s="135"/>
      <c r="M2390" s="136"/>
      <c r="N2390" s="629" t="s">
        <v>115</v>
      </c>
      <c r="O2390" s="630"/>
      <c r="P2390" s="630"/>
      <c r="Q2390" s="630"/>
      <c r="R2390" s="629"/>
      <c r="S2390" s="680"/>
      <c r="T2390" s="681"/>
      <c r="U2390" s="630"/>
      <c r="V2390" s="647"/>
      <c r="W2390" s="630" t="s">
        <v>12</v>
      </c>
      <c r="X2390" s="647"/>
      <c r="Y2390" s="630" t="s">
        <v>11</v>
      </c>
      <c r="Z2390" s="647"/>
      <c r="AA2390" s="630" t="s">
        <v>364</v>
      </c>
      <c r="AB2390" s="629" t="s">
        <v>170</v>
      </c>
      <c r="AC2390" s="630"/>
      <c r="AD2390" s="630"/>
      <c r="AE2390" s="630"/>
      <c r="AF2390" s="630"/>
      <c r="AG2390" s="630"/>
      <c r="AH2390" s="630"/>
      <c r="AI2390" s="632"/>
      <c r="AJ2390" s="629"/>
      <c r="AK2390" s="680"/>
      <c r="AL2390" s="682"/>
      <c r="AM2390" s="682"/>
      <c r="AN2390" s="682"/>
      <c r="AO2390" s="681"/>
    </row>
    <row r="2391" spans="2:41" ht="3.75" hidden="1" customHeight="1">
      <c r="B2391" s="135"/>
      <c r="I2391" s="136"/>
      <c r="J2391" s="135"/>
      <c r="M2391" s="136"/>
      <c r="N2391" s="629"/>
      <c r="O2391" s="630"/>
      <c r="P2391" s="630"/>
      <c r="Q2391" s="630"/>
      <c r="R2391" s="638"/>
      <c r="S2391" s="639"/>
      <c r="T2391" s="639"/>
      <c r="U2391" s="639"/>
      <c r="V2391" s="639"/>
      <c r="W2391" s="639"/>
      <c r="X2391" s="639"/>
      <c r="Y2391" s="639"/>
      <c r="Z2391" s="639"/>
      <c r="AA2391" s="640"/>
      <c r="AB2391" s="638"/>
      <c r="AC2391" s="639"/>
      <c r="AD2391" s="639"/>
      <c r="AE2391" s="639"/>
      <c r="AF2391" s="639"/>
      <c r="AG2391" s="639"/>
      <c r="AH2391" s="639"/>
      <c r="AI2391" s="640"/>
      <c r="AJ2391" s="638"/>
      <c r="AK2391" s="639"/>
      <c r="AL2391" s="639"/>
      <c r="AM2391" s="639"/>
      <c r="AN2391" s="639"/>
      <c r="AO2391" s="640"/>
    </row>
    <row r="2392" spans="2:41" ht="3.75" customHeight="1">
      <c r="B2392" s="135"/>
      <c r="I2392" s="136"/>
      <c r="J2392" s="135"/>
      <c r="M2392" s="136"/>
      <c r="N2392" s="130"/>
      <c r="O2392" s="131"/>
      <c r="P2392" s="131"/>
      <c r="Q2392" s="132"/>
      <c r="R2392" s="683" t="str" cm="1">
        <f t="array" ref="R2392">IF(新_変更_3!AL996&lt;&gt;"",AND(新_変更_3!J995:AB1001=新_変更_3!AL995:BD1001),"")</f>
        <v/>
      </c>
      <c r="S2392" s="684"/>
      <c r="T2392" s="684"/>
      <c r="U2392" s="684"/>
      <c r="V2392" s="684"/>
      <c r="W2392" s="684"/>
      <c r="X2392" s="684"/>
      <c r="Y2392" s="684"/>
      <c r="Z2392" s="684"/>
      <c r="AA2392" s="684"/>
      <c r="AB2392" s="684"/>
      <c r="AC2392" s="684"/>
      <c r="AD2392" s="684"/>
      <c r="AE2392" s="684"/>
      <c r="AF2392" s="684"/>
      <c r="AG2392" s="684"/>
      <c r="AH2392" s="684"/>
      <c r="AI2392" s="684"/>
      <c r="AJ2392" s="684"/>
      <c r="AK2392" s="684"/>
      <c r="AL2392" s="684"/>
      <c r="AM2392" s="684"/>
      <c r="AN2392" s="684"/>
      <c r="AO2392" s="685"/>
    </row>
    <row r="2393" spans="2:41" ht="13.35" customHeight="1">
      <c r="B2393" s="135"/>
      <c r="I2393" s="136"/>
      <c r="J2393" s="135"/>
      <c r="M2393" s="136"/>
      <c r="N2393" s="135" t="s">
        <v>32</v>
      </c>
      <c r="Q2393" s="136"/>
      <c r="R2393" s="686"/>
      <c r="S2393" s="687"/>
      <c r="T2393" s="687"/>
      <c r="U2393" s="687"/>
      <c r="V2393" s="687"/>
      <c r="W2393" s="687"/>
      <c r="X2393" s="687"/>
      <c r="Y2393" s="687"/>
      <c r="Z2393" s="687"/>
      <c r="AA2393" s="687"/>
      <c r="AB2393" s="687"/>
      <c r="AC2393" s="687"/>
      <c r="AD2393" s="687"/>
      <c r="AE2393" s="687"/>
      <c r="AF2393" s="687"/>
      <c r="AG2393" s="687"/>
      <c r="AH2393" s="687"/>
      <c r="AI2393" s="687"/>
      <c r="AJ2393" s="687"/>
      <c r="AK2393" s="687"/>
      <c r="AL2393" s="687"/>
      <c r="AM2393" s="687"/>
      <c r="AN2393" s="687"/>
      <c r="AO2393" s="688"/>
    </row>
    <row r="2394" spans="2:41" ht="3.75" customHeight="1">
      <c r="B2394" s="135"/>
      <c r="I2394" s="136"/>
      <c r="J2394" s="135"/>
      <c r="M2394" s="136"/>
      <c r="N2394" s="140"/>
      <c r="O2394" s="141"/>
      <c r="P2394" s="141"/>
      <c r="Q2394" s="142"/>
      <c r="R2394" s="689"/>
      <c r="S2394" s="690"/>
      <c r="T2394" s="690"/>
      <c r="U2394" s="690"/>
      <c r="V2394" s="690"/>
      <c r="W2394" s="690"/>
      <c r="X2394" s="690"/>
      <c r="Y2394" s="690"/>
      <c r="Z2394" s="690"/>
      <c r="AA2394" s="690"/>
      <c r="AB2394" s="690"/>
      <c r="AC2394" s="690"/>
      <c r="AD2394" s="690"/>
      <c r="AE2394" s="690"/>
      <c r="AF2394" s="690"/>
      <c r="AG2394" s="690"/>
      <c r="AH2394" s="690"/>
      <c r="AI2394" s="690"/>
      <c r="AJ2394" s="690"/>
      <c r="AK2394" s="690"/>
      <c r="AL2394" s="690"/>
      <c r="AM2394" s="690"/>
      <c r="AN2394" s="690"/>
      <c r="AO2394" s="691"/>
    </row>
    <row r="2395" spans="2:41" ht="3.75" customHeight="1">
      <c r="B2395" s="135"/>
      <c r="I2395" s="136"/>
      <c r="J2395" s="130"/>
      <c r="K2395" s="131"/>
      <c r="L2395" s="131"/>
      <c r="M2395" s="132"/>
      <c r="N2395" s="130"/>
      <c r="O2395" s="131"/>
      <c r="P2395" s="131"/>
      <c r="Q2395" s="132"/>
      <c r="R2395" s="130"/>
      <c r="S2395" s="131"/>
      <c r="T2395" s="131"/>
      <c r="U2395" s="131"/>
      <c r="V2395" s="131"/>
      <c r="W2395" s="131"/>
      <c r="X2395" s="131"/>
      <c r="Y2395" s="131"/>
      <c r="Z2395" s="131"/>
      <c r="AA2395" s="132"/>
      <c r="AB2395" s="130"/>
      <c r="AC2395" s="131"/>
      <c r="AD2395" s="131"/>
      <c r="AE2395" s="132"/>
      <c r="AF2395" s="131"/>
      <c r="AG2395" s="131"/>
      <c r="AH2395" s="131"/>
      <c r="AI2395" s="131"/>
      <c r="AJ2395" s="131"/>
      <c r="AK2395" s="131"/>
      <c r="AL2395" s="131"/>
      <c r="AM2395" s="131"/>
      <c r="AN2395" s="131"/>
      <c r="AO2395" s="132"/>
    </row>
    <row r="2396" spans="2:41" ht="13.35" customHeight="1">
      <c r="B2396" s="135"/>
      <c r="I2396" s="136"/>
      <c r="J2396" s="135" t="s">
        <v>4051</v>
      </c>
      <c r="M2396" s="136"/>
      <c r="N2396" s="135" t="s">
        <v>27</v>
      </c>
      <c r="Q2396" s="136"/>
      <c r="R2396" s="135"/>
      <c r="S2396" s="692"/>
      <c r="T2396" s="693"/>
      <c r="U2396" s="693"/>
      <c r="V2396" s="693"/>
      <c r="W2396" s="693"/>
      <c r="X2396" s="693"/>
      <c r="Y2396" s="693"/>
      <c r="Z2396" s="693"/>
      <c r="AA2396" s="694"/>
      <c r="AB2396" s="135" t="s">
        <v>28</v>
      </c>
      <c r="AE2396" s="136"/>
      <c r="AF2396" s="135"/>
      <c r="AG2396" s="695"/>
      <c r="AH2396" s="693"/>
      <c r="AI2396" s="693"/>
      <c r="AJ2396" s="693"/>
      <c r="AK2396" s="693"/>
      <c r="AL2396" s="693"/>
      <c r="AM2396" s="693"/>
      <c r="AN2396" s="693"/>
      <c r="AO2396" s="694"/>
    </row>
    <row r="2397" spans="2:41" ht="3.75" customHeight="1">
      <c r="B2397" s="135"/>
      <c r="I2397" s="136"/>
      <c r="J2397" s="135"/>
      <c r="M2397" s="136"/>
      <c r="N2397" s="140"/>
      <c r="O2397" s="141"/>
      <c r="P2397" s="141"/>
      <c r="Q2397" s="142"/>
      <c r="R2397" s="140"/>
      <c r="S2397" s="141"/>
      <c r="T2397" s="141"/>
      <c r="U2397" s="141"/>
      <c r="V2397" s="141"/>
      <c r="W2397" s="141"/>
      <c r="X2397" s="141"/>
      <c r="Y2397" s="141"/>
      <c r="Z2397" s="141"/>
      <c r="AA2397" s="142"/>
      <c r="AB2397" s="140"/>
      <c r="AC2397" s="141"/>
      <c r="AD2397" s="141"/>
      <c r="AE2397" s="142"/>
      <c r="AF2397" s="141"/>
      <c r="AG2397" s="141"/>
      <c r="AH2397" s="141"/>
      <c r="AI2397" s="141"/>
      <c r="AJ2397" s="141"/>
      <c r="AK2397" s="141"/>
      <c r="AL2397" s="141"/>
      <c r="AM2397" s="141"/>
      <c r="AN2397" s="141"/>
      <c r="AO2397" s="142"/>
    </row>
    <row r="2398" spans="2:41" ht="3.75" customHeight="1">
      <c r="B2398" s="135"/>
      <c r="I2398" s="136"/>
      <c r="J2398" s="135"/>
      <c r="M2398" s="136"/>
      <c r="N2398" s="130"/>
      <c r="O2398" s="131"/>
      <c r="P2398" s="131"/>
      <c r="Q2398" s="132"/>
      <c r="R2398" s="130"/>
      <c r="S2398" s="131"/>
      <c r="T2398" s="131"/>
      <c r="U2398" s="131"/>
      <c r="V2398" s="131"/>
      <c r="W2398" s="131"/>
      <c r="X2398" s="131"/>
      <c r="Y2398" s="131"/>
      <c r="Z2398" s="131"/>
      <c r="AA2398" s="132"/>
      <c r="AB2398" s="130"/>
      <c r="AC2398" s="131"/>
      <c r="AD2398" s="131"/>
      <c r="AE2398" s="132"/>
      <c r="AF2398" s="130"/>
      <c r="AG2398" s="131"/>
      <c r="AH2398" s="131"/>
      <c r="AI2398" s="131"/>
      <c r="AJ2398" s="131"/>
      <c r="AK2398" s="131"/>
      <c r="AL2398" s="131"/>
      <c r="AM2398" s="131"/>
      <c r="AN2398" s="131"/>
      <c r="AO2398" s="132"/>
    </row>
    <row r="2399" spans="2:41" ht="13.35" customHeight="1">
      <c r="B2399" s="135"/>
      <c r="I2399" s="136"/>
      <c r="J2399" s="135"/>
      <c r="M2399" s="136"/>
      <c r="N2399" s="135" t="s">
        <v>3990</v>
      </c>
      <c r="Q2399" s="136"/>
      <c r="R2399" s="135"/>
      <c r="S2399" s="696"/>
      <c r="T2399" s="694"/>
      <c r="V2399" s="146"/>
      <c r="W2399" s="124" t="s">
        <v>12</v>
      </c>
      <c r="X2399" s="146"/>
      <c r="Y2399" s="124" t="s">
        <v>11</v>
      </c>
      <c r="Z2399" s="146"/>
      <c r="AA2399" s="136" t="s">
        <v>364</v>
      </c>
      <c r="AB2399" s="135" t="s">
        <v>66</v>
      </c>
      <c r="AE2399" s="136"/>
      <c r="AF2399" s="135"/>
      <c r="AG2399" s="696"/>
      <c r="AH2399" s="694"/>
      <c r="AJ2399" s="146"/>
      <c r="AK2399" s="124" t="s">
        <v>12</v>
      </c>
      <c r="AL2399" s="146"/>
      <c r="AM2399" s="124" t="s">
        <v>11</v>
      </c>
      <c r="AN2399" s="146"/>
      <c r="AO2399" s="136" t="s">
        <v>364</v>
      </c>
    </row>
    <row r="2400" spans="2:41" ht="3.75" customHeight="1">
      <c r="B2400" s="135"/>
      <c r="I2400" s="136"/>
      <c r="J2400" s="135"/>
      <c r="M2400" s="136"/>
      <c r="N2400" s="140"/>
      <c r="O2400" s="141"/>
      <c r="P2400" s="141"/>
      <c r="Q2400" s="142"/>
      <c r="R2400" s="140"/>
      <c r="S2400" s="141"/>
      <c r="T2400" s="141"/>
      <c r="U2400" s="141"/>
      <c r="V2400" s="141"/>
      <c r="W2400" s="141"/>
      <c r="X2400" s="141"/>
      <c r="Y2400" s="141"/>
      <c r="Z2400" s="141"/>
      <c r="AA2400" s="142"/>
      <c r="AB2400" s="140"/>
      <c r="AC2400" s="141"/>
      <c r="AD2400" s="141"/>
      <c r="AE2400" s="142"/>
      <c r="AF2400" s="140"/>
      <c r="AG2400" s="141"/>
      <c r="AH2400" s="141"/>
      <c r="AI2400" s="141"/>
      <c r="AJ2400" s="141"/>
      <c r="AK2400" s="141"/>
      <c r="AL2400" s="141"/>
      <c r="AM2400" s="141"/>
      <c r="AN2400" s="141"/>
      <c r="AO2400" s="142"/>
    </row>
    <row r="2401" spans="2:41" ht="3.75" customHeight="1">
      <c r="B2401" s="135"/>
      <c r="I2401" s="136"/>
      <c r="J2401" s="135"/>
      <c r="M2401" s="136"/>
      <c r="N2401" s="130"/>
      <c r="O2401" s="131"/>
      <c r="P2401" s="131"/>
      <c r="Q2401" s="132"/>
      <c r="R2401" s="697">
        <f>新_変更_3!J1015</f>
        <v>0</v>
      </c>
      <c r="S2401" s="684"/>
      <c r="T2401" s="684"/>
      <c r="U2401" s="684"/>
      <c r="V2401" s="684"/>
      <c r="W2401" s="684"/>
      <c r="X2401" s="684"/>
      <c r="Y2401" s="684"/>
      <c r="Z2401" s="684"/>
      <c r="AA2401" s="684"/>
      <c r="AB2401" s="684"/>
      <c r="AC2401" s="684"/>
      <c r="AD2401" s="684"/>
      <c r="AE2401" s="684"/>
      <c r="AF2401" s="684"/>
      <c r="AG2401" s="684"/>
      <c r="AH2401" s="684"/>
      <c r="AI2401" s="684"/>
      <c r="AJ2401" s="685"/>
      <c r="AK2401" s="131"/>
      <c r="AL2401" s="131"/>
      <c r="AM2401" s="131"/>
      <c r="AN2401" s="131"/>
      <c r="AO2401" s="132"/>
    </row>
    <row r="2402" spans="2:41" ht="13.35" customHeight="1">
      <c r="B2402" s="135"/>
      <c r="I2402" s="136"/>
      <c r="J2402" s="135"/>
      <c r="M2402" s="136"/>
      <c r="N2402" s="135" t="s">
        <v>8</v>
      </c>
      <c r="Q2402" s="136"/>
      <c r="R2402" s="686"/>
      <c r="S2402" s="687"/>
      <c r="T2402" s="687"/>
      <c r="U2402" s="687"/>
      <c r="V2402" s="687"/>
      <c r="W2402" s="687"/>
      <c r="X2402" s="687"/>
      <c r="Y2402" s="687"/>
      <c r="Z2402" s="687"/>
      <c r="AA2402" s="687"/>
      <c r="AB2402" s="687"/>
      <c r="AC2402" s="687"/>
      <c r="AD2402" s="687"/>
      <c r="AE2402" s="687"/>
      <c r="AF2402" s="687"/>
      <c r="AG2402" s="687"/>
      <c r="AH2402" s="687"/>
      <c r="AI2402" s="687"/>
      <c r="AJ2402" s="688"/>
      <c r="AL2402" s="147" t="s">
        <v>13</v>
      </c>
      <c r="AM2402" s="124" t="s">
        <v>29</v>
      </c>
      <c r="AO2402" s="136"/>
    </row>
    <row r="2403" spans="2:41" ht="3.75" customHeight="1">
      <c r="B2403" s="135"/>
      <c r="I2403" s="136"/>
      <c r="J2403" s="135"/>
      <c r="M2403" s="136"/>
      <c r="N2403" s="140"/>
      <c r="O2403" s="141"/>
      <c r="P2403" s="141"/>
      <c r="Q2403" s="142"/>
      <c r="R2403" s="689"/>
      <c r="S2403" s="690"/>
      <c r="T2403" s="690"/>
      <c r="U2403" s="690"/>
      <c r="V2403" s="690"/>
      <c r="W2403" s="690"/>
      <c r="X2403" s="690"/>
      <c r="Y2403" s="690"/>
      <c r="Z2403" s="690"/>
      <c r="AA2403" s="690"/>
      <c r="AB2403" s="690"/>
      <c r="AC2403" s="690"/>
      <c r="AD2403" s="690"/>
      <c r="AE2403" s="690"/>
      <c r="AF2403" s="690"/>
      <c r="AG2403" s="690"/>
      <c r="AH2403" s="690"/>
      <c r="AI2403" s="690"/>
      <c r="AJ2403" s="691"/>
      <c r="AK2403" s="141"/>
      <c r="AL2403" s="141"/>
      <c r="AM2403" s="141"/>
      <c r="AN2403" s="141"/>
      <c r="AO2403" s="142"/>
    </row>
    <row r="2404" spans="2:41" ht="3.75" hidden="1" customHeight="1">
      <c r="B2404" s="135"/>
      <c r="I2404" s="136"/>
      <c r="J2404" s="135"/>
      <c r="M2404" s="136"/>
      <c r="N2404" s="644"/>
      <c r="O2404" s="645"/>
      <c r="P2404" s="645"/>
      <c r="Q2404" s="646"/>
      <c r="R2404" s="679"/>
      <c r="S2404" s="671"/>
      <c r="T2404" s="671"/>
      <c r="U2404" s="671"/>
      <c r="V2404" s="671"/>
      <c r="W2404" s="671"/>
      <c r="X2404" s="671"/>
      <c r="Y2404" s="671"/>
      <c r="Z2404" s="671"/>
      <c r="AA2404" s="671"/>
      <c r="AB2404" s="671"/>
      <c r="AC2404" s="671"/>
      <c r="AD2404" s="671"/>
      <c r="AE2404" s="671"/>
      <c r="AF2404" s="671"/>
      <c r="AG2404" s="671"/>
      <c r="AH2404" s="671"/>
      <c r="AI2404" s="671"/>
      <c r="AJ2404" s="671"/>
      <c r="AK2404" s="671"/>
      <c r="AL2404" s="671"/>
      <c r="AM2404" s="671"/>
      <c r="AN2404" s="671"/>
      <c r="AO2404" s="672"/>
    </row>
    <row r="2405" spans="2:41" ht="13.35" hidden="1" customHeight="1">
      <c r="B2405" s="135"/>
      <c r="I2405" s="136"/>
      <c r="J2405" s="135"/>
      <c r="M2405" s="136"/>
      <c r="N2405" s="629" t="s">
        <v>61</v>
      </c>
      <c r="O2405" s="630"/>
      <c r="P2405" s="630"/>
      <c r="Q2405" s="632"/>
      <c r="R2405" s="673"/>
      <c r="S2405" s="674"/>
      <c r="T2405" s="674"/>
      <c r="U2405" s="674"/>
      <c r="V2405" s="674"/>
      <c r="W2405" s="674"/>
      <c r="X2405" s="674"/>
      <c r="Y2405" s="674"/>
      <c r="Z2405" s="674"/>
      <c r="AA2405" s="674"/>
      <c r="AB2405" s="674"/>
      <c r="AC2405" s="674"/>
      <c r="AD2405" s="674"/>
      <c r="AE2405" s="674"/>
      <c r="AF2405" s="674"/>
      <c r="AG2405" s="674"/>
      <c r="AH2405" s="674"/>
      <c r="AI2405" s="674"/>
      <c r="AJ2405" s="674"/>
      <c r="AK2405" s="674"/>
      <c r="AL2405" s="674"/>
      <c r="AM2405" s="674"/>
      <c r="AN2405" s="674"/>
      <c r="AO2405" s="675"/>
    </row>
    <row r="2406" spans="2:41" ht="3.75" hidden="1" customHeight="1">
      <c r="B2406" s="135"/>
      <c r="I2406" s="136"/>
      <c r="J2406" s="135"/>
      <c r="M2406" s="136"/>
      <c r="N2406" s="629"/>
      <c r="O2406" s="630"/>
      <c r="P2406" s="630"/>
      <c r="Q2406" s="632"/>
      <c r="R2406" s="676"/>
      <c r="S2406" s="677"/>
      <c r="T2406" s="677"/>
      <c r="U2406" s="677"/>
      <c r="V2406" s="677"/>
      <c r="W2406" s="677"/>
      <c r="X2406" s="677"/>
      <c r="Y2406" s="677"/>
      <c r="Z2406" s="677"/>
      <c r="AA2406" s="677"/>
      <c r="AB2406" s="677"/>
      <c r="AC2406" s="677"/>
      <c r="AD2406" s="677"/>
      <c r="AE2406" s="677"/>
      <c r="AF2406" s="677"/>
      <c r="AG2406" s="677"/>
      <c r="AH2406" s="677"/>
      <c r="AI2406" s="677"/>
      <c r="AJ2406" s="677"/>
      <c r="AK2406" s="677"/>
      <c r="AL2406" s="677"/>
      <c r="AM2406" s="677"/>
      <c r="AN2406" s="677"/>
      <c r="AO2406" s="678"/>
    </row>
    <row r="2407" spans="2:41" ht="3.75" hidden="1" customHeight="1">
      <c r="B2407" s="135"/>
      <c r="I2407" s="136"/>
      <c r="J2407" s="135"/>
      <c r="N2407" s="644"/>
      <c r="O2407" s="645"/>
      <c r="P2407" s="645"/>
      <c r="Q2407" s="646"/>
      <c r="R2407" s="630"/>
      <c r="S2407" s="630"/>
      <c r="T2407" s="630"/>
      <c r="U2407" s="698"/>
      <c r="V2407" s="699"/>
      <c r="W2407" s="699"/>
      <c r="X2407" s="700"/>
      <c r="Y2407" s="645"/>
      <c r="Z2407" s="707"/>
      <c r="AA2407" s="699"/>
      <c r="AB2407" s="699"/>
      <c r="AC2407" s="708"/>
      <c r="AD2407" s="630"/>
      <c r="AE2407" s="630"/>
      <c r="AF2407" s="630"/>
      <c r="AG2407" s="679"/>
      <c r="AH2407" s="671"/>
      <c r="AI2407" s="671"/>
      <c r="AJ2407" s="671"/>
      <c r="AK2407" s="671"/>
      <c r="AL2407" s="671"/>
      <c r="AM2407" s="671"/>
      <c r="AN2407" s="671"/>
      <c r="AO2407" s="672"/>
    </row>
    <row r="2408" spans="2:41" ht="13.35" hidden="1" customHeight="1">
      <c r="B2408" s="135"/>
      <c r="I2408" s="136"/>
      <c r="J2408" s="135"/>
      <c r="N2408" s="629"/>
      <c r="O2408" s="630"/>
      <c r="P2408" s="630"/>
      <c r="Q2408" s="632"/>
      <c r="R2408" s="630" t="s">
        <v>15</v>
      </c>
      <c r="S2408" s="630"/>
      <c r="T2408" s="630"/>
      <c r="U2408" s="701"/>
      <c r="V2408" s="702"/>
      <c r="W2408" s="702"/>
      <c r="X2408" s="703"/>
      <c r="Y2408" s="662" t="s">
        <v>359</v>
      </c>
      <c r="Z2408" s="709"/>
      <c r="AA2408" s="702"/>
      <c r="AB2408" s="702"/>
      <c r="AC2408" s="710"/>
      <c r="AD2408" s="630" t="s">
        <v>56</v>
      </c>
      <c r="AE2408" s="630"/>
      <c r="AF2408" s="630"/>
      <c r="AG2408" s="673"/>
      <c r="AH2408" s="674"/>
      <c r="AI2408" s="674"/>
      <c r="AJ2408" s="674"/>
      <c r="AK2408" s="674"/>
      <c r="AL2408" s="674"/>
      <c r="AM2408" s="674"/>
      <c r="AN2408" s="674"/>
      <c r="AO2408" s="675"/>
    </row>
    <row r="2409" spans="2:41" ht="3.75" hidden="1" customHeight="1">
      <c r="B2409" s="135"/>
      <c r="I2409" s="136"/>
      <c r="J2409" s="135"/>
      <c r="N2409" s="629"/>
      <c r="O2409" s="630"/>
      <c r="P2409" s="630"/>
      <c r="Q2409" s="632"/>
      <c r="R2409" s="639"/>
      <c r="S2409" s="639"/>
      <c r="T2409" s="639"/>
      <c r="U2409" s="704"/>
      <c r="V2409" s="705"/>
      <c r="W2409" s="705"/>
      <c r="X2409" s="706"/>
      <c r="Y2409" s="639"/>
      <c r="Z2409" s="711"/>
      <c r="AA2409" s="705"/>
      <c r="AB2409" s="705"/>
      <c r="AC2409" s="712"/>
      <c r="AD2409" s="639"/>
      <c r="AE2409" s="639"/>
      <c r="AF2409" s="639"/>
      <c r="AG2409" s="676"/>
      <c r="AH2409" s="677"/>
      <c r="AI2409" s="677"/>
      <c r="AJ2409" s="677"/>
      <c r="AK2409" s="677"/>
      <c r="AL2409" s="677"/>
      <c r="AM2409" s="677"/>
      <c r="AN2409" s="677"/>
      <c r="AO2409" s="678"/>
    </row>
    <row r="2410" spans="2:41" ht="3.75" hidden="1" customHeight="1">
      <c r="B2410" s="135"/>
      <c r="I2410" s="136"/>
      <c r="J2410" s="135"/>
      <c r="N2410" s="629"/>
      <c r="O2410" s="630"/>
      <c r="P2410" s="630"/>
      <c r="Q2410" s="632"/>
      <c r="R2410" s="645"/>
      <c r="S2410" s="645"/>
      <c r="T2410" s="646"/>
      <c r="U2410" s="679"/>
      <c r="V2410" s="671"/>
      <c r="W2410" s="671"/>
      <c r="X2410" s="671"/>
      <c r="Y2410" s="671"/>
      <c r="Z2410" s="671"/>
      <c r="AA2410" s="671"/>
      <c r="AB2410" s="671"/>
      <c r="AC2410" s="672"/>
      <c r="AD2410" s="644"/>
      <c r="AE2410" s="645"/>
      <c r="AF2410" s="646"/>
      <c r="AG2410" s="679"/>
      <c r="AH2410" s="671"/>
      <c r="AI2410" s="671"/>
      <c r="AJ2410" s="671"/>
      <c r="AK2410" s="671"/>
      <c r="AL2410" s="671"/>
      <c r="AM2410" s="671"/>
      <c r="AN2410" s="671"/>
      <c r="AO2410" s="672"/>
    </row>
    <row r="2411" spans="2:41" ht="13.35" hidden="1" customHeight="1">
      <c r="B2411" s="135"/>
      <c r="I2411" s="136"/>
      <c r="N2411" s="629" t="s">
        <v>23</v>
      </c>
      <c r="O2411" s="630"/>
      <c r="P2411" s="630"/>
      <c r="Q2411" s="632"/>
      <c r="R2411" s="630" t="s">
        <v>17</v>
      </c>
      <c r="S2411" s="630"/>
      <c r="T2411" s="632"/>
      <c r="U2411" s="673"/>
      <c r="V2411" s="674"/>
      <c r="W2411" s="674"/>
      <c r="X2411" s="674"/>
      <c r="Y2411" s="674"/>
      <c r="Z2411" s="674"/>
      <c r="AA2411" s="674"/>
      <c r="AB2411" s="674"/>
      <c r="AC2411" s="675"/>
      <c r="AD2411" s="629" t="s">
        <v>18</v>
      </c>
      <c r="AE2411" s="630"/>
      <c r="AF2411" s="632"/>
      <c r="AG2411" s="673"/>
      <c r="AH2411" s="674"/>
      <c r="AI2411" s="674"/>
      <c r="AJ2411" s="674"/>
      <c r="AK2411" s="674"/>
      <c r="AL2411" s="674"/>
      <c r="AM2411" s="674"/>
      <c r="AN2411" s="674"/>
      <c r="AO2411" s="675"/>
    </row>
    <row r="2412" spans="2:41" ht="3.75" hidden="1" customHeight="1">
      <c r="B2412" s="135"/>
      <c r="I2412" s="136"/>
      <c r="J2412" s="135"/>
      <c r="N2412" s="629"/>
      <c r="O2412" s="630"/>
      <c r="P2412" s="630"/>
      <c r="Q2412" s="632"/>
      <c r="R2412" s="639"/>
      <c r="S2412" s="639"/>
      <c r="T2412" s="640"/>
      <c r="U2412" s="676"/>
      <c r="V2412" s="677"/>
      <c r="W2412" s="677"/>
      <c r="X2412" s="677"/>
      <c r="Y2412" s="677"/>
      <c r="Z2412" s="677"/>
      <c r="AA2412" s="677"/>
      <c r="AB2412" s="677"/>
      <c r="AC2412" s="678"/>
      <c r="AD2412" s="638"/>
      <c r="AE2412" s="639"/>
      <c r="AF2412" s="640"/>
      <c r="AG2412" s="676"/>
      <c r="AH2412" s="677"/>
      <c r="AI2412" s="677"/>
      <c r="AJ2412" s="677"/>
      <c r="AK2412" s="677"/>
      <c r="AL2412" s="677"/>
      <c r="AM2412" s="677"/>
      <c r="AN2412" s="677"/>
      <c r="AO2412" s="678"/>
    </row>
    <row r="2413" spans="2:41" ht="3.75" hidden="1" customHeight="1">
      <c r="B2413" s="135"/>
      <c r="I2413" s="136"/>
      <c r="J2413" s="135"/>
      <c r="N2413" s="629"/>
      <c r="O2413" s="630"/>
      <c r="P2413" s="630"/>
      <c r="Q2413" s="632"/>
      <c r="R2413" s="645"/>
      <c r="S2413" s="645"/>
      <c r="T2413" s="646"/>
      <c r="U2413" s="679"/>
      <c r="V2413" s="671"/>
      <c r="W2413" s="671"/>
      <c r="X2413" s="671"/>
      <c r="Y2413" s="671"/>
      <c r="Z2413" s="671"/>
      <c r="AA2413" s="671"/>
      <c r="AB2413" s="671"/>
      <c r="AC2413" s="672"/>
      <c r="AD2413" s="644"/>
      <c r="AE2413" s="645"/>
      <c r="AF2413" s="646"/>
      <c r="AG2413" s="679"/>
      <c r="AH2413" s="671"/>
      <c r="AI2413" s="671"/>
      <c r="AJ2413" s="671"/>
      <c r="AK2413" s="671"/>
      <c r="AL2413" s="671"/>
      <c r="AM2413" s="671"/>
      <c r="AN2413" s="671"/>
      <c r="AO2413" s="672"/>
    </row>
    <row r="2414" spans="2:41" ht="13.35" hidden="1" customHeight="1">
      <c r="B2414" s="135"/>
      <c r="I2414" s="136"/>
      <c r="J2414" s="135"/>
      <c r="N2414" s="629"/>
      <c r="O2414" s="630"/>
      <c r="P2414" s="630"/>
      <c r="Q2414" s="632"/>
      <c r="R2414" s="630" t="s">
        <v>19</v>
      </c>
      <c r="S2414" s="630"/>
      <c r="T2414" s="632"/>
      <c r="U2414" s="673"/>
      <c r="V2414" s="674"/>
      <c r="W2414" s="674"/>
      <c r="X2414" s="674"/>
      <c r="Y2414" s="674"/>
      <c r="Z2414" s="674"/>
      <c r="AA2414" s="674"/>
      <c r="AB2414" s="674"/>
      <c r="AC2414" s="675"/>
      <c r="AD2414" s="629" t="s">
        <v>20</v>
      </c>
      <c r="AE2414" s="630"/>
      <c r="AF2414" s="632"/>
      <c r="AG2414" s="673"/>
      <c r="AH2414" s="674"/>
      <c r="AI2414" s="674"/>
      <c r="AJ2414" s="674"/>
      <c r="AK2414" s="674"/>
      <c r="AL2414" s="674"/>
      <c r="AM2414" s="674"/>
      <c r="AN2414" s="674"/>
      <c r="AO2414" s="675"/>
    </row>
    <row r="2415" spans="2:41" ht="3.75" hidden="1" customHeight="1">
      <c r="B2415" s="135"/>
      <c r="I2415" s="136"/>
      <c r="J2415" s="135"/>
      <c r="N2415" s="638"/>
      <c r="O2415" s="639"/>
      <c r="P2415" s="639"/>
      <c r="Q2415" s="640"/>
      <c r="R2415" s="639"/>
      <c r="S2415" s="639"/>
      <c r="T2415" s="640"/>
      <c r="U2415" s="676"/>
      <c r="V2415" s="677"/>
      <c r="W2415" s="677"/>
      <c r="X2415" s="677"/>
      <c r="Y2415" s="677"/>
      <c r="Z2415" s="677"/>
      <c r="AA2415" s="677"/>
      <c r="AB2415" s="677"/>
      <c r="AC2415" s="678"/>
      <c r="AD2415" s="638"/>
      <c r="AE2415" s="639"/>
      <c r="AF2415" s="640"/>
      <c r="AG2415" s="676"/>
      <c r="AH2415" s="677"/>
      <c r="AI2415" s="677"/>
      <c r="AJ2415" s="677"/>
      <c r="AK2415" s="677"/>
      <c r="AL2415" s="677"/>
      <c r="AM2415" s="677"/>
      <c r="AN2415" s="677"/>
      <c r="AO2415" s="678"/>
    </row>
    <row r="2416" spans="2:41" ht="3.75" hidden="1" customHeight="1">
      <c r="B2416" s="135"/>
      <c r="I2416" s="136"/>
      <c r="J2416" s="135"/>
      <c r="M2416" s="136"/>
      <c r="N2416" s="629"/>
      <c r="O2416" s="630"/>
      <c r="P2416" s="630"/>
      <c r="Q2416" s="632"/>
      <c r="R2416" s="644"/>
      <c r="S2416" s="645"/>
      <c r="T2416" s="645"/>
      <c r="U2416" s="645"/>
      <c r="V2416" s="645"/>
      <c r="W2416" s="645"/>
      <c r="X2416" s="645"/>
      <c r="Y2416" s="645"/>
      <c r="Z2416" s="645"/>
      <c r="AA2416" s="645"/>
      <c r="AB2416" s="645"/>
      <c r="AC2416" s="645"/>
      <c r="AD2416" s="645"/>
      <c r="AE2416" s="645"/>
      <c r="AF2416" s="645"/>
      <c r="AG2416" s="645"/>
      <c r="AH2416" s="645"/>
      <c r="AI2416" s="645"/>
      <c r="AJ2416" s="645"/>
      <c r="AK2416" s="645"/>
      <c r="AL2416" s="645"/>
      <c r="AM2416" s="645"/>
      <c r="AN2416" s="645"/>
      <c r="AO2416" s="646"/>
    </row>
    <row r="2417" spans="2:41" ht="13.35" hidden="1" customHeight="1">
      <c r="B2417" s="135"/>
      <c r="I2417" s="136"/>
      <c r="J2417" s="135"/>
      <c r="M2417" s="136"/>
      <c r="N2417" s="629" t="s">
        <v>111</v>
      </c>
      <c r="O2417" s="630"/>
      <c r="P2417" s="630"/>
      <c r="Q2417" s="632"/>
      <c r="R2417" s="629"/>
      <c r="S2417" s="680"/>
      <c r="T2417" s="681"/>
      <c r="U2417" s="630"/>
      <c r="V2417" s="647"/>
      <c r="W2417" s="630" t="s">
        <v>12</v>
      </c>
      <c r="X2417" s="647"/>
      <c r="Y2417" s="630" t="s">
        <v>11</v>
      </c>
      <c r="Z2417" s="647"/>
      <c r="AA2417" s="630" t="s">
        <v>364</v>
      </c>
      <c r="AB2417" s="630"/>
      <c r="AC2417" s="630"/>
      <c r="AD2417" s="630"/>
      <c r="AE2417" s="630"/>
      <c r="AF2417" s="630"/>
      <c r="AG2417" s="630"/>
      <c r="AH2417" s="630"/>
      <c r="AI2417" s="630"/>
      <c r="AJ2417" s="630"/>
      <c r="AK2417" s="630"/>
      <c r="AL2417" s="630"/>
      <c r="AM2417" s="630"/>
      <c r="AN2417" s="630"/>
      <c r="AO2417" s="632"/>
    </row>
    <row r="2418" spans="2:41" ht="3.75" hidden="1" customHeight="1">
      <c r="B2418" s="135"/>
      <c r="I2418" s="136"/>
      <c r="J2418" s="135"/>
      <c r="M2418" s="136"/>
      <c r="N2418" s="629"/>
      <c r="O2418" s="630"/>
      <c r="P2418" s="630"/>
      <c r="Q2418" s="632"/>
      <c r="R2418" s="629"/>
      <c r="S2418" s="630"/>
      <c r="T2418" s="630"/>
      <c r="U2418" s="630"/>
      <c r="V2418" s="630"/>
      <c r="W2418" s="630"/>
      <c r="X2418" s="630"/>
      <c r="Y2418" s="630"/>
      <c r="Z2418" s="630"/>
      <c r="AA2418" s="630"/>
      <c r="AB2418" s="630"/>
      <c r="AC2418" s="630"/>
      <c r="AD2418" s="630"/>
      <c r="AE2418" s="630"/>
      <c r="AF2418" s="630"/>
      <c r="AG2418" s="630"/>
      <c r="AH2418" s="630"/>
      <c r="AI2418" s="630"/>
      <c r="AJ2418" s="630"/>
      <c r="AK2418" s="630"/>
      <c r="AL2418" s="630"/>
      <c r="AM2418" s="630"/>
      <c r="AN2418" s="630"/>
      <c r="AO2418" s="632"/>
    </row>
    <row r="2419" spans="2:41" ht="3.75" hidden="1" customHeight="1">
      <c r="B2419" s="135"/>
      <c r="I2419" s="136"/>
      <c r="J2419" s="135"/>
      <c r="M2419" s="136"/>
      <c r="N2419" s="644"/>
      <c r="O2419" s="645"/>
      <c r="P2419" s="645"/>
      <c r="Q2419" s="645"/>
      <c r="R2419" s="713"/>
      <c r="S2419" s="716"/>
      <c r="T2419" s="645"/>
      <c r="U2419" s="698"/>
      <c r="V2419" s="644"/>
      <c r="W2419" s="645"/>
      <c r="X2419" s="645"/>
      <c r="Y2419" s="645"/>
      <c r="Z2419" s="645"/>
      <c r="AA2419" s="645"/>
      <c r="AB2419" s="645"/>
      <c r="AC2419" s="645"/>
      <c r="AD2419" s="645"/>
      <c r="AE2419" s="645"/>
      <c r="AF2419" s="645"/>
      <c r="AG2419" s="645"/>
      <c r="AH2419" s="649"/>
      <c r="AI2419" s="649"/>
      <c r="AJ2419" s="645"/>
      <c r="AK2419" s="651"/>
      <c r="AL2419" s="645"/>
      <c r="AM2419" s="645"/>
      <c r="AN2419" s="645"/>
      <c r="AO2419" s="646"/>
    </row>
    <row r="2420" spans="2:41" ht="13.35" hidden="1" customHeight="1">
      <c r="B2420" s="135"/>
      <c r="I2420" s="136"/>
      <c r="J2420" s="135"/>
      <c r="M2420" s="136"/>
      <c r="N2420" s="629" t="s">
        <v>30</v>
      </c>
      <c r="O2420" s="630"/>
      <c r="P2420" s="630"/>
      <c r="Q2420" s="630"/>
      <c r="R2420" s="714"/>
      <c r="S2420" s="717"/>
      <c r="T2420" s="630" t="s">
        <v>388</v>
      </c>
      <c r="U2420" s="701"/>
      <c r="V2420" s="629" t="s">
        <v>112</v>
      </c>
      <c r="W2420" s="630"/>
      <c r="X2420" s="630"/>
      <c r="Y2420" s="630"/>
      <c r="Z2420" s="630"/>
      <c r="AA2420" s="630"/>
      <c r="AB2420" s="630"/>
      <c r="AC2420" s="630"/>
      <c r="AD2420" s="630"/>
      <c r="AE2420" s="630"/>
      <c r="AF2420" s="630"/>
      <c r="AG2420" s="630"/>
      <c r="AH2420" s="636"/>
      <c r="AI2420" s="636"/>
      <c r="AJ2420" s="630"/>
      <c r="AK2420" s="654"/>
      <c r="AL2420" s="630"/>
      <c r="AM2420" s="630"/>
      <c r="AN2420" s="630"/>
      <c r="AO2420" s="632"/>
    </row>
    <row r="2421" spans="2:41" ht="3.75" hidden="1" customHeight="1">
      <c r="B2421" s="135"/>
      <c r="I2421" s="136"/>
      <c r="J2421" s="135"/>
      <c r="M2421" s="136"/>
      <c r="N2421" s="629"/>
      <c r="O2421" s="630"/>
      <c r="P2421" s="630"/>
      <c r="Q2421" s="630"/>
      <c r="R2421" s="715"/>
      <c r="S2421" s="718"/>
      <c r="T2421" s="639"/>
      <c r="U2421" s="704"/>
      <c r="V2421" s="638"/>
      <c r="W2421" s="639"/>
      <c r="X2421" s="639"/>
      <c r="Y2421" s="639"/>
      <c r="Z2421" s="639"/>
      <c r="AA2421" s="639"/>
      <c r="AB2421" s="639"/>
      <c r="AC2421" s="639"/>
      <c r="AD2421" s="639"/>
      <c r="AE2421" s="639"/>
      <c r="AF2421" s="639"/>
      <c r="AG2421" s="639"/>
      <c r="AH2421" s="642"/>
      <c r="AI2421" s="642"/>
      <c r="AJ2421" s="639"/>
      <c r="AK2421" s="657"/>
      <c r="AL2421" s="639"/>
      <c r="AM2421" s="639"/>
      <c r="AN2421" s="639"/>
      <c r="AO2421" s="640"/>
    </row>
    <row r="2422" spans="2:41" ht="3.75" hidden="1" customHeight="1">
      <c r="B2422" s="135"/>
      <c r="I2422" s="136"/>
      <c r="J2422" s="135"/>
      <c r="M2422" s="136"/>
      <c r="N2422" s="644"/>
      <c r="O2422" s="645"/>
      <c r="P2422" s="645"/>
      <c r="Q2422" s="646"/>
      <c r="R2422" s="670"/>
      <c r="S2422" s="671"/>
      <c r="T2422" s="671"/>
      <c r="U2422" s="672"/>
      <c r="V2422" s="673"/>
      <c r="W2422" s="675"/>
      <c r="X2422" s="679"/>
      <c r="Y2422" s="671"/>
      <c r="Z2422" s="671"/>
      <c r="AA2422" s="672"/>
      <c r="AB2422" s="630"/>
      <c r="AC2422" s="630"/>
      <c r="AD2422" s="630"/>
      <c r="AE2422" s="630"/>
      <c r="AF2422" s="630"/>
      <c r="AG2422" s="630"/>
      <c r="AH2422" s="630"/>
      <c r="AI2422" s="645"/>
      <c r="AJ2422" s="630"/>
      <c r="AK2422" s="630"/>
      <c r="AL2422" s="630"/>
      <c r="AM2422" s="630"/>
      <c r="AN2422" s="630"/>
      <c r="AO2422" s="632"/>
    </row>
    <row r="2423" spans="2:41" ht="13.35" hidden="1" customHeight="1">
      <c r="B2423" s="135"/>
      <c r="I2423" s="136"/>
      <c r="J2423" s="135"/>
      <c r="M2423" s="136"/>
      <c r="N2423" s="629" t="s">
        <v>114</v>
      </c>
      <c r="O2423" s="630"/>
      <c r="P2423" s="630"/>
      <c r="Q2423" s="632"/>
      <c r="R2423" s="673"/>
      <c r="S2423" s="674"/>
      <c r="T2423" s="674"/>
      <c r="U2423" s="675"/>
      <c r="V2423" s="673"/>
      <c r="W2423" s="675"/>
      <c r="X2423" s="673"/>
      <c r="Y2423" s="674"/>
      <c r="Z2423" s="674"/>
      <c r="AA2423" s="675"/>
      <c r="AB2423" s="668" t="s">
        <v>171</v>
      </c>
      <c r="AC2423" s="630"/>
      <c r="AD2423" s="630"/>
      <c r="AE2423" s="630"/>
      <c r="AF2423" s="630"/>
      <c r="AG2423" s="630"/>
      <c r="AH2423" s="630"/>
      <c r="AI2423" s="630"/>
      <c r="AJ2423" s="630"/>
      <c r="AK2423" s="630"/>
      <c r="AL2423" s="630"/>
      <c r="AM2423" s="630"/>
      <c r="AN2423" s="630"/>
      <c r="AO2423" s="632"/>
    </row>
    <row r="2424" spans="2:41" ht="3.75" hidden="1" customHeight="1">
      <c r="B2424" s="135"/>
      <c r="I2424" s="136"/>
      <c r="J2424" s="135"/>
      <c r="M2424" s="136"/>
      <c r="N2424" s="629"/>
      <c r="O2424" s="630"/>
      <c r="P2424" s="630"/>
      <c r="Q2424" s="632"/>
      <c r="R2424" s="676"/>
      <c r="S2424" s="677"/>
      <c r="T2424" s="677"/>
      <c r="U2424" s="678"/>
      <c r="V2424" s="676"/>
      <c r="W2424" s="678"/>
      <c r="X2424" s="676"/>
      <c r="Y2424" s="677"/>
      <c r="Z2424" s="677"/>
      <c r="AA2424" s="678"/>
      <c r="AB2424" s="639"/>
      <c r="AC2424" s="639"/>
      <c r="AD2424" s="639"/>
      <c r="AE2424" s="639"/>
      <c r="AF2424" s="639"/>
      <c r="AG2424" s="639"/>
      <c r="AH2424" s="639"/>
      <c r="AI2424" s="639"/>
      <c r="AJ2424" s="639"/>
      <c r="AK2424" s="639"/>
      <c r="AL2424" s="639"/>
      <c r="AM2424" s="639"/>
      <c r="AN2424" s="639"/>
      <c r="AO2424" s="640"/>
    </row>
    <row r="2425" spans="2:41" ht="3.75" hidden="1" customHeight="1">
      <c r="B2425" s="135"/>
      <c r="I2425" s="136"/>
      <c r="J2425" s="135"/>
      <c r="M2425" s="136"/>
      <c r="N2425" s="644"/>
      <c r="O2425" s="645"/>
      <c r="P2425" s="645"/>
      <c r="Q2425" s="645"/>
      <c r="R2425" s="644"/>
      <c r="S2425" s="645"/>
      <c r="T2425" s="645"/>
      <c r="U2425" s="645"/>
      <c r="V2425" s="645"/>
      <c r="W2425" s="645"/>
      <c r="X2425" s="645"/>
      <c r="Y2425" s="645"/>
      <c r="Z2425" s="645"/>
      <c r="AA2425" s="646"/>
      <c r="AB2425" s="644"/>
      <c r="AC2425" s="630"/>
      <c r="AD2425" s="630"/>
      <c r="AE2425" s="630"/>
      <c r="AF2425" s="630"/>
      <c r="AG2425" s="630"/>
      <c r="AH2425" s="630"/>
      <c r="AI2425" s="632"/>
      <c r="AJ2425" s="644"/>
      <c r="AK2425" s="645"/>
      <c r="AL2425" s="645"/>
      <c r="AM2425" s="645"/>
      <c r="AN2425" s="645"/>
      <c r="AO2425" s="646"/>
    </row>
    <row r="2426" spans="2:41" ht="13.35" hidden="1" customHeight="1">
      <c r="B2426" s="135"/>
      <c r="I2426" s="136"/>
      <c r="J2426" s="135"/>
      <c r="M2426" s="136"/>
      <c r="N2426" s="629" t="s">
        <v>115</v>
      </c>
      <c r="O2426" s="630"/>
      <c r="P2426" s="630"/>
      <c r="Q2426" s="630"/>
      <c r="R2426" s="629"/>
      <c r="S2426" s="680"/>
      <c r="T2426" s="681"/>
      <c r="U2426" s="630"/>
      <c r="V2426" s="647"/>
      <c r="W2426" s="630" t="s">
        <v>12</v>
      </c>
      <c r="X2426" s="647"/>
      <c r="Y2426" s="630" t="s">
        <v>11</v>
      </c>
      <c r="Z2426" s="647"/>
      <c r="AA2426" s="630" t="s">
        <v>364</v>
      </c>
      <c r="AB2426" s="629" t="s">
        <v>170</v>
      </c>
      <c r="AC2426" s="630"/>
      <c r="AD2426" s="630"/>
      <c r="AE2426" s="630"/>
      <c r="AF2426" s="630"/>
      <c r="AG2426" s="630"/>
      <c r="AH2426" s="630"/>
      <c r="AI2426" s="632"/>
      <c r="AJ2426" s="629"/>
      <c r="AK2426" s="680"/>
      <c r="AL2426" s="682"/>
      <c r="AM2426" s="682"/>
      <c r="AN2426" s="682"/>
      <c r="AO2426" s="681"/>
    </row>
    <row r="2427" spans="2:41" ht="3.75" hidden="1" customHeight="1">
      <c r="B2427" s="135"/>
      <c r="I2427" s="136"/>
      <c r="J2427" s="135"/>
      <c r="M2427" s="136"/>
      <c r="N2427" s="629"/>
      <c r="O2427" s="630"/>
      <c r="P2427" s="630"/>
      <c r="Q2427" s="630"/>
      <c r="R2427" s="638"/>
      <c r="S2427" s="639"/>
      <c r="T2427" s="639"/>
      <c r="U2427" s="639"/>
      <c r="V2427" s="639"/>
      <c r="W2427" s="639"/>
      <c r="X2427" s="639"/>
      <c r="Y2427" s="639"/>
      <c r="Z2427" s="639"/>
      <c r="AA2427" s="640"/>
      <c r="AB2427" s="638"/>
      <c r="AC2427" s="639"/>
      <c r="AD2427" s="639"/>
      <c r="AE2427" s="639"/>
      <c r="AF2427" s="639"/>
      <c r="AG2427" s="639"/>
      <c r="AH2427" s="639"/>
      <c r="AI2427" s="640"/>
      <c r="AJ2427" s="638"/>
      <c r="AK2427" s="639"/>
      <c r="AL2427" s="639"/>
      <c r="AM2427" s="639"/>
      <c r="AN2427" s="639"/>
      <c r="AO2427" s="640"/>
    </row>
    <row r="2428" spans="2:41" ht="3.75" customHeight="1">
      <c r="B2428" s="135"/>
      <c r="I2428" s="136"/>
      <c r="J2428" s="135"/>
      <c r="M2428" s="136"/>
      <c r="N2428" s="130"/>
      <c r="O2428" s="131"/>
      <c r="P2428" s="131"/>
      <c r="Q2428" s="132"/>
      <c r="R2428" s="683" t="str" cm="1">
        <f t="array" ref="R2428">IF(新_変更_3!AL1015&lt;&gt;"",AND(新_変更_3!J1014:AB1020=新_変更_3!AL1014:BD1020),"")</f>
        <v/>
      </c>
      <c r="S2428" s="684"/>
      <c r="T2428" s="684"/>
      <c r="U2428" s="684"/>
      <c r="V2428" s="684"/>
      <c r="W2428" s="684"/>
      <c r="X2428" s="684"/>
      <c r="Y2428" s="684"/>
      <c r="Z2428" s="684"/>
      <c r="AA2428" s="684"/>
      <c r="AB2428" s="684"/>
      <c r="AC2428" s="684"/>
      <c r="AD2428" s="684"/>
      <c r="AE2428" s="684"/>
      <c r="AF2428" s="684"/>
      <c r="AG2428" s="684"/>
      <c r="AH2428" s="684"/>
      <c r="AI2428" s="684"/>
      <c r="AJ2428" s="684"/>
      <c r="AK2428" s="684"/>
      <c r="AL2428" s="684"/>
      <c r="AM2428" s="684"/>
      <c r="AN2428" s="684"/>
      <c r="AO2428" s="685"/>
    </row>
    <row r="2429" spans="2:41" ht="13.35" customHeight="1">
      <c r="B2429" s="135"/>
      <c r="I2429" s="136"/>
      <c r="J2429" s="135"/>
      <c r="M2429" s="136"/>
      <c r="N2429" s="135" t="s">
        <v>32</v>
      </c>
      <c r="Q2429" s="136"/>
      <c r="R2429" s="686"/>
      <c r="S2429" s="687"/>
      <c r="T2429" s="687"/>
      <c r="U2429" s="687"/>
      <c r="V2429" s="687"/>
      <c r="W2429" s="687"/>
      <c r="X2429" s="687"/>
      <c r="Y2429" s="687"/>
      <c r="Z2429" s="687"/>
      <c r="AA2429" s="687"/>
      <c r="AB2429" s="687"/>
      <c r="AC2429" s="687"/>
      <c r="AD2429" s="687"/>
      <c r="AE2429" s="687"/>
      <c r="AF2429" s="687"/>
      <c r="AG2429" s="687"/>
      <c r="AH2429" s="687"/>
      <c r="AI2429" s="687"/>
      <c r="AJ2429" s="687"/>
      <c r="AK2429" s="687"/>
      <c r="AL2429" s="687"/>
      <c r="AM2429" s="687"/>
      <c r="AN2429" s="687"/>
      <c r="AO2429" s="688"/>
    </row>
    <row r="2430" spans="2:41" ht="3.75" customHeight="1">
      <c r="B2430" s="135"/>
      <c r="I2430" s="136"/>
      <c r="J2430" s="135"/>
      <c r="M2430" s="136"/>
      <c r="N2430" s="140"/>
      <c r="O2430" s="141"/>
      <c r="P2430" s="141"/>
      <c r="Q2430" s="142"/>
      <c r="R2430" s="689"/>
      <c r="S2430" s="690"/>
      <c r="T2430" s="690"/>
      <c r="U2430" s="690"/>
      <c r="V2430" s="690"/>
      <c r="W2430" s="690"/>
      <c r="X2430" s="690"/>
      <c r="Y2430" s="690"/>
      <c r="Z2430" s="690"/>
      <c r="AA2430" s="690"/>
      <c r="AB2430" s="690"/>
      <c r="AC2430" s="690"/>
      <c r="AD2430" s="690"/>
      <c r="AE2430" s="690"/>
      <c r="AF2430" s="690"/>
      <c r="AG2430" s="690"/>
      <c r="AH2430" s="690"/>
      <c r="AI2430" s="690"/>
      <c r="AJ2430" s="690"/>
      <c r="AK2430" s="690"/>
      <c r="AL2430" s="690"/>
      <c r="AM2430" s="690"/>
      <c r="AN2430" s="690"/>
      <c r="AO2430" s="691"/>
    </row>
    <row r="2431" spans="2:41" ht="3.75" customHeight="1">
      <c r="B2431" s="135"/>
      <c r="I2431" s="136"/>
      <c r="J2431" s="130"/>
      <c r="K2431" s="131"/>
      <c r="L2431" s="131"/>
      <c r="M2431" s="132"/>
      <c r="N2431" s="130"/>
      <c r="O2431" s="131"/>
      <c r="P2431" s="131"/>
      <c r="Q2431" s="132"/>
      <c r="R2431" s="130"/>
      <c r="S2431" s="131"/>
      <c r="T2431" s="131"/>
      <c r="U2431" s="131"/>
      <c r="V2431" s="131"/>
      <c r="W2431" s="131"/>
      <c r="X2431" s="131"/>
      <c r="Y2431" s="131"/>
      <c r="Z2431" s="131"/>
      <c r="AA2431" s="132"/>
      <c r="AB2431" s="130"/>
      <c r="AC2431" s="131"/>
      <c r="AD2431" s="131"/>
      <c r="AE2431" s="132"/>
      <c r="AF2431" s="131"/>
      <c r="AG2431" s="131"/>
      <c r="AH2431" s="131"/>
      <c r="AI2431" s="131"/>
      <c r="AJ2431" s="131"/>
      <c r="AK2431" s="131"/>
      <c r="AL2431" s="131"/>
      <c r="AM2431" s="131"/>
      <c r="AN2431" s="131"/>
      <c r="AO2431" s="132"/>
    </row>
    <row r="2432" spans="2:41" ht="13.35" customHeight="1">
      <c r="B2432" s="135"/>
      <c r="I2432" s="136"/>
      <c r="J2432" s="135" t="s">
        <v>4052</v>
      </c>
      <c r="M2432" s="136"/>
      <c r="N2432" s="135" t="s">
        <v>27</v>
      </c>
      <c r="Q2432" s="136"/>
      <c r="R2432" s="135"/>
      <c r="S2432" s="692"/>
      <c r="T2432" s="693"/>
      <c r="U2432" s="693"/>
      <c r="V2432" s="693"/>
      <c r="W2432" s="693"/>
      <c r="X2432" s="693"/>
      <c r="Y2432" s="693"/>
      <c r="Z2432" s="693"/>
      <c r="AA2432" s="694"/>
      <c r="AB2432" s="135" t="s">
        <v>28</v>
      </c>
      <c r="AE2432" s="136"/>
      <c r="AF2432" s="135"/>
      <c r="AG2432" s="695"/>
      <c r="AH2432" s="693"/>
      <c r="AI2432" s="693"/>
      <c r="AJ2432" s="693"/>
      <c r="AK2432" s="693"/>
      <c r="AL2432" s="693"/>
      <c r="AM2432" s="693"/>
      <c r="AN2432" s="693"/>
      <c r="AO2432" s="694"/>
    </row>
    <row r="2433" spans="2:41" ht="3.75" customHeight="1">
      <c r="B2433" s="135"/>
      <c r="I2433" s="136"/>
      <c r="J2433" s="135"/>
      <c r="M2433" s="136"/>
      <c r="N2433" s="140"/>
      <c r="O2433" s="141"/>
      <c r="P2433" s="141"/>
      <c r="Q2433" s="142"/>
      <c r="R2433" s="140"/>
      <c r="S2433" s="141"/>
      <c r="T2433" s="141"/>
      <c r="U2433" s="141"/>
      <c r="V2433" s="141"/>
      <c r="W2433" s="141"/>
      <c r="X2433" s="141"/>
      <c r="Y2433" s="141"/>
      <c r="Z2433" s="141"/>
      <c r="AA2433" s="142"/>
      <c r="AB2433" s="140"/>
      <c r="AC2433" s="141"/>
      <c r="AD2433" s="141"/>
      <c r="AE2433" s="142"/>
      <c r="AF2433" s="141"/>
      <c r="AG2433" s="141"/>
      <c r="AH2433" s="141"/>
      <c r="AI2433" s="141"/>
      <c r="AJ2433" s="141"/>
      <c r="AK2433" s="141"/>
      <c r="AL2433" s="141"/>
      <c r="AM2433" s="141"/>
      <c r="AN2433" s="141"/>
      <c r="AO2433" s="142"/>
    </row>
    <row r="2434" spans="2:41" ht="3.75" customHeight="1">
      <c r="B2434" s="135"/>
      <c r="I2434" s="136"/>
      <c r="J2434" s="135"/>
      <c r="M2434" s="136"/>
      <c r="N2434" s="130"/>
      <c r="O2434" s="131"/>
      <c r="P2434" s="131"/>
      <c r="Q2434" s="132"/>
      <c r="R2434" s="130"/>
      <c r="S2434" s="131"/>
      <c r="T2434" s="131"/>
      <c r="U2434" s="131"/>
      <c r="V2434" s="131"/>
      <c r="W2434" s="131"/>
      <c r="X2434" s="131"/>
      <c r="Y2434" s="131"/>
      <c r="Z2434" s="131"/>
      <c r="AA2434" s="132"/>
      <c r="AB2434" s="130"/>
      <c r="AC2434" s="131"/>
      <c r="AD2434" s="131"/>
      <c r="AE2434" s="132"/>
      <c r="AF2434" s="130"/>
      <c r="AG2434" s="131"/>
      <c r="AH2434" s="131"/>
      <c r="AI2434" s="131"/>
      <c r="AJ2434" s="131"/>
      <c r="AK2434" s="131"/>
      <c r="AL2434" s="131"/>
      <c r="AM2434" s="131"/>
      <c r="AN2434" s="131"/>
      <c r="AO2434" s="132"/>
    </row>
    <row r="2435" spans="2:41" ht="13.35" customHeight="1">
      <c r="B2435" s="135"/>
      <c r="I2435" s="136"/>
      <c r="J2435" s="135"/>
      <c r="M2435" s="136"/>
      <c r="N2435" s="135" t="s">
        <v>3990</v>
      </c>
      <c r="Q2435" s="136"/>
      <c r="R2435" s="135"/>
      <c r="S2435" s="696"/>
      <c r="T2435" s="694"/>
      <c r="V2435" s="146"/>
      <c r="W2435" s="124" t="s">
        <v>12</v>
      </c>
      <c r="X2435" s="146"/>
      <c r="Y2435" s="124" t="s">
        <v>11</v>
      </c>
      <c r="Z2435" s="146"/>
      <c r="AA2435" s="136" t="s">
        <v>364</v>
      </c>
      <c r="AB2435" s="135" t="s">
        <v>66</v>
      </c>
      <c r="AE2435" s="136"/>
      <c r="AF2435" s="135"/>
      <c r="AG2435" s="696"/>
      <c r="AH2435" s="694"/>
      <c r="AJ2435" s="146"/>
      <c r="AK2435" s="124" t="s">
        <v>12</v>
      </c>
      <c r="AL2435" s="146"/>
      <c r="AM2435" s="124" t="s">
        <v>11</v>
      </c>
      <c r="AN2435" s="146"/>
      <c r="AO2435" s="136" t="s">
        <v>364</v>
      </c>
    </row>
    <row r="2436" spans="2:41" ht="3.75" customHeight="1">
      <c r="B2436" s="135"/>
      <c r="I2436" s="136"/>
      <c r="J2436" s="135"/>
      <c r="M2436" s="136"/>
      <c r="N2436" s="140"/>
      <c r="O2436" s="141"/>
      <c r="P2436" s="141"/>
      <c r="Q2436" s="142"/>
      <c r="R2436" s="140"/>
      <c r="S2436" s="141"/>
      <c r="T2436" s="141"/>
      <c r="U2436" s="141"/>
      <c r="V2436" s="141"/>
      <c r="W2436" s="141"/>
      <c r="X2436" s="141"/>
      <c r="Y2436" s="141"/>
      <c r="Z2436" s="141"/>
      <c r="AA2436" s="142"/>
      <c r="AB2436" s="140"/>
      <c r="AC2436" s="141"/>
      <c r="AD2436" s="141"/>
      <c r="AE2436" s="142"/>
      <c r="AF2436" s="140"/>
      <c r="AG2436" s="141"/>
      <c r="AH2436" s="141"/>
      <c r="AI2436" s="141"/>
      <c r="AJ2436" s="141"/>
      <c r="AK2436" s="141"/>
      <c r="AL2436" s="141"/>
      <c r="AM2436" s="141"/>
      <c r="AN2436" s="141"/>
      <c r="AO2436" s="142"/>
    </row>
    <row r="2437" spans="2:41" ht="3.75" customHeight="1">
      <c r="B2437" s="135"/>
      <c r="I2437" s="136"/>
      <c r="J2437" s="135"/>
      <c r="M2437" s="136"/>
      <c r="N2437" s="130"/>
      <c r="O2437" s="131"/>
      <c r="P2437" s="131"/>
      <c r="Q2437" s="132"/>
      <c r="R2437" s="697">
        <f>新_変更_3!J1030</f>
        <v>0</v>
      </c>
      <c r="S2437" s="684"/>
      <c r="T2437" s="684"/>
      <c r="U2437" s="684"/>
      <c r="V2437" s="684"/>
      <c r="W2437" s="684"/>
      <c r="X2437" s="684"/>
      <c r="Y2437" s="684"/>
      <c r="Z2437" s="684"/>
      <c r="AA2437" s="684"/>
      <c r="AB2437" s="684"/>
      <c r="AC2437" s="684"/>
      <c r="AD2437" s="684"/>
      <c r="AE2437" s="684"/>
      <c r="AF2437" s="684"/>
      <c r="AG2437" s="684"/>
      <c r="AH2437" s="684"/>
      <c r="AI2437" s="684"/>
      <c r="AJ2437" s="685"/>
      <c r="AK2437" s="131"/>
      <c r="AL2437" s="131"/>
      <c r="AM2437" s="131"/>
      <c r="AN2437" s="131"/>
      <c r="AO2437" s="132"/>
    </row>
    <row r="2438" spans="2:41" ht="13.35" customHeight="1">
      <c r="B2438" s="135"/>
      <c r="I2438" s="136"/>
      <c r="J2438" s="135"/>
      <c r="M2438" s="136"/>
      <c r="N2438" s="135" t="s">
        <v>8</v>
      </c>
      <c r="Q2438" s="136"/>
      <c r="R2438" s="686"/>
      <c r="S2438" s="687"/>
      <c r="T2438" s="687"/>
      <c r="U2438" s="687"/>
      <c r="V2438" s="687"/>
      <c r="W2438" s="687"/>
      <c r="X2438" s="687"/>
      <c r="Y2438" s="687"/>
      <c r="Z2438" s="687"/>
      <c r="AA2438" s="687"/>
      <c r="AB2438" s="687"/>
      <c r="AC2438" s="687"/>
      <c r="AD2438" s="687"/>
      <c r="AE2438" s="687"/>
      <c r="AF2438" s="687"/>
      <c r="AG2438" s="687"/>
      <c r="AH2438" s="687"/>
      <c r="AI2438" s="687"/>
      <c r="AJ2438" s="688"/>
      <c r="AL2438" s="147" t="s">
        <v>13</v>
      </c>
      <c r="AM2438" s="124" t="s">
        <v>29</v>
      </c>
      <c r="AO2438" s="136"/>
    </row>
    <row r="2439" spans="2:41" ht="3.75" customHeight="1">
      <c r="B2439" s="135"/>
      <c r="I2439" s="136"/>
      <c r="J2439" s="135"/>
      <c r="M2439" s="136"/>
      <c r="N2439" s="140"/>
      <c r="O2439" s="141"/>
      <c r="P2439" s="141"/>
      <c r="Q2439" s="142"/>
      <c r="R2439" s="689"/>
      <c r="S2439" s="690"/>
      <c r="T2439" s="690"/>
      <c r="U2439" s="690"/>
      <c r="V2439" s="690"/>
      <c r="W2439" s="690"/>
      <c r="X2439" s="690"/>
      <c r="Y2439" s="690"/>
      <c r="Z2439" s="690"/>
      <c r="AA2439" s="690"/>
      <c r="AB2439" s="690"/>
      <c r="AC2439" s="690"/>
      <c r="AD2439" s="690"/>
      <c r="AE2439" s="690"/>
      <c r="AF2439" s="690"/>
      <c r="AG2439" s="690"/>
      <c r="AH2439" s="690"/>
      <c r="AI2439" s="690"/>
      <c r="AJ2439" s="691"/>
      <c r="AK2439" s="141"/>
      <c r="AL2439" s="141"/>
      <c r="AM2439" s="141"/>
      <c r="AN2439" s="141"/>
      <c r="AO2439" s="142"/>
    </row>
    <row r="2440" spans="2:41" ht="3.75" hidden="1" customHeight="1">
      <c r="B2440" s="135"/>
      <c r="I2440" s="136"/>
      <c r="J2440" s="135"/>
      <c r="M2440" s="136"/>
      <c r="N2440" s="644"/>
      <c r="O2440" s="645"/>
      <c r="P2440" s="645"/>
      <c r="Q2440" s="646"/>
      <c r="R2440" s="679"/>
      <c r="S2440" s="671"/>
      <c r="T2440" s="671"/>
      <c r="U2440" s="671"/>
      <c r="V2440" s="671"/>
      <c r="W2440" s="671"/>
      <c r="X2440" s="671"/>
      <c r="Y2440" s="671"/>
      <c r="Z2440" s="671"/>
      <c r="AA2440" s="671"/>
      <c r="AB2440" s="671"/>
      <c r="AC2440" s="671"/>
      <c r="AD2440" s="671"/>
      <c r="AE2440" s="671"/>
      <c r="AF2440" s="671"/>
      <c r="AG2440" s="671"/>
      <c r="AH2440" s="671"/>
      <c r="AI2440" s="671"/>
      <c r="AJ2440" s="671"/>
      <c r="AK2440" s="671"/>
      <c r="AL2440" s="671"/>
      <c r="AM2440" s="671"/>
      <c r="AN2440" s="671"/>
      <c r="AO2440" s="672"/>
    </row>
    <row r="2441" spans="2:41" ht="13.35" hidden="1" customHeight="1">
      <c r="B2441" s="135"/>
      <c r="I2441" s="136"/>
      <c r="J2441" s="135"/>
      <c r="M2441" s="136"/>
      <c r="N2441" s="629" t="s">
        <v>61</v>
      </c>
      <c r="O2441" s="630"/>
      <c r="P2441" s="630"/>
      <c r="Q2441" s="632"/>
      <c r="R2441" s="673"/>
      <c r="S2441" s="674"/>
      <c r="T2441" s="674"/>
      <c r="U2441" s="674"/>
      <c r="V2441" s="674"/>
      <c r="W2441" s="674"/>
      <c r="X2441" s="674"/>
      <c r="Y2441" s="674"/>
      <c r="Z2441" s="674"/>
      <c r="AA2441" s="674"/>
      <c r="AB2441" s="674"/>
      <c r="AC2441" s="674"/>
      <c r="AD2441" s="674"/>
      <c r="AE2441" s="674"/>
      <c r="AF2441" s="674"/>
      <c r="AG2441" s="674"/>
      <c r="AH2441" s="674"/>
      <c r="AI2441" s="674"/>
      <c r="AJ2441" s="674"/>
      <c r="AK2441" s="674"/>
      <c r="AL2441" s="674"/>
      <c r="AM2441" s="674"/>
      <c r="AN2441" s="674"/>
      <c r="AO2441" s="675"/>
    </row>
    <row r="2442" spans="2:41" ht="3.75" hidden="1" customHeight="1">
      <c r="B2442" s="135"/>
      <c r="I2442" s="136"/>
      <c r="J2442" s="135"/>
      <c r="M2442" s="136"/>
      <c r="N2442" s="629"/>
      <c r="O2442" s="630"/>
      <c r="P2442" s="630"/>
      <c r="Q2442" s="632"/>
      <c r="R2442" s="676"/>
      <c r="S2442" s="677"/>
      <c r="T2442" s="677"/>
      <c r="U2442" s="677"/>
      <c r="V2442" s="677"/>
      <c r="W2442" s="677"/>
      <c r="X2442" s="677"/>
      <c r="Y2442" s="677"/>
      <c r="Z2442" s="677"/>
      <c r="AA2442" s="677"/>
      <c r="AB2442" s="677"/>
      <c r="AC2442" s="677"/>
      <c r="AD2442" s="677"/>
      <c r="AE2442" s="677"/>
      <c r="AF2442" s="677"/>
      <c r="AG2442" s="677"/>
      <c r="AH2442" s="677"/>
      <c r="AI2442" s="677"/>
      <c r="AJ2442" s="677"/>
      <c r="AK2442" s="677"/>
      <c r="AL2442" s="677"/>
      <c r="AM2442" s="677"/>
      <c r="AN2442" s="677"/>
      <c r="AO2442" s="678"/>
    </row>
    <row r="2443" spans="2:41" ht="3.75" hidden="1" customHeight="1">
      <c r="B2443" s="135"/>
      <c r="I2443" s="136"/>
      <c r="J2443" s="135"/>
      <c r="N2443" s="644"/>
      <c r="O2443" s="645"/>
      <c r="P2443" s="645"/>
      <c r="Q2443" s="646"/>
      <c r="R2443" s="630"/>
      <c r="S2443" s="630"/>
      <c r="T2443" s="630"/>
      <c r="U2443" s="698"/>
      <c r="V2443" s="699"/>
      <c r="W2443" s="699"/>
      <c r="X2443" s="700"/>
      <c r="Y2443" s="645"/>
      <c r="Z2443" s="707"/>
      <c r="AA2443" s="699"/>
      <c r="AB2443" s="699"/>
      <c r="AC2443" s="708"/>
      <c r="AD2443" s="630"/>
      <c r="AE2443" s="630"/>
      <c r="AF2443" s="630"/>
      <c r="AG2443" s="679"/>
      <c r="AH2443" s="671"/>
      <c r="AI2443" s="671"/>
      <c r="AJ2443" s="671"/>
      <c r="AK2443" s="671"/>
      <c r="AL2443" s="671"/>
      <c r="AM2443" s="671"/>
      <c r="AN2443" s="671"/>
      <c r="AO2443" s="672"/>
    </row>
    <row r="2444" spans="2:41" ht="13.35" hidden="1" customHeight="1">
      <c r="B2444" s="135"/>
      <c r="I2444" s="136"/>
      <c r="J2444" s="135"/>
      <c r="N2444" s="629"/>
      <c r="O2444" s="630"/>
      <c r="P2444" s="630"/>
      <c r="Q2444" s="632"/>
      <c r="R2444" s="630" t="s">
        <v>15</v>
      </c>
      <c r="S2444" s="630"/>
      <c r="T2444" s="630"/>
      <c r="U2444" s="701"/>
      <c r="V2444" s="702"/>
      <c r="W2444" s="702"/>
      <c r="X2444" s="703"/>
      <c r="Y2444" s="662" t="s">
        <v>359</v>
      </c>
      <c r="Z2444" s="709"/>
      <c r="AA2444" s="702"/>
      <c r="AB2444" s="702"/>
      <c r="AC2444" s="710"/>
      <c r="AD2444" s="630" t="s">
        <v>56</v>
      </c>
      <c r="AE2444" s="630"/>
      <c r="AF2444" s="630"/>
      <c r="AG2444" s="673"/>
      <c r="AH2444" s="674"/>
      <c r="AI2444" s="674"/>
      <c r="AJ2444" s="674"/>
      <c r="AK2444" s="674"/>
      <c r="AL2444" s="674"/>
      <c r="AM2444" s="674"/>
      <c r="AN2444" s="674"/>
      <c r="AO2444" s="675"/>
    </row>
    <row r="2445" spans="2:41" ht="3.75" hidden="1" customHeight="1">
      <c r="B2445" s="135"/>
      <c r="I2445" s="136"/>
      <c r="J2445" s="135"/>
      <c r="N2445" s="629"/>
      <c r="O2445" s="630"/>
      <c r="P2445" s="630"/>
      <c r="Q2445" s="632"/>
      <c r="R2445" s="639"/>
      <c r="S2445" s="639"/>
      <c r="T2445" s="639"/>
      <c r="U2445" s="704"/>
      <c r="V2445" s="705"/>
      <c r="W2445" s="705"/>
      <c r="X2445" s="706"/>
      <c r="Y2445" s="639"/>
      <c r="Z2445" s="711"/>
      <c r="AA2445" s="705"/>
      <c r="AB2445" s="705"/>
      <c r="AC2445" s="712"/>
      <c r="AD2445" s="639"/>
      <c r="AE2445" s="639"/>
      <c r="AF2445" s="639"/>
      <c r="AG2445" s="676"/>
      <c r="AH2445" s="677"/>
      <c r="AI2445" s="677"/>
      <c r="AJ2445" s="677"/>
      <c r="AK2445" s="677"/>
      <c r="AL2445" s="677"/>
      <c r="AM2445" s="677"/>
      <c r="AN2445" s="677"/>
      <c r="AO2445" s="678"/>
    </row>
    <row r="2446" spans="2:41" ht="3.75" hidden="1" customHeight="1">
      <c r="B2446" s="135"/>
      <c r="I2446" s="136"/>
      <c r="J2446" s="135"/>
      <c r="N2446" s="629"/>
      <c r="O2446" s="630"/>
      <c r="P2446" s="630"/>
      <c r="Q2446" s="632"/>
      <c r="R2446" s="645"/>
      <c r="S2446" s="645"/>
      <c r="T2446" s="646"/>
      <c r="U2446" s="679"/>
      <c r="V2446" s="671"/>
      <c r="W2446" s="671"/>
      <c r="X2446" s="671"/>
      <c r="Y2446" s="671"/>
      <c r="Z2446" s="671"/>
      <c r="AA2446" s="671"/>
      <c r="AB2446" s="671"/>
      <c r="AC2446" s="672"/>
      <c r="AD2446" s="644"/>
      <c r="AE2446" s="645"/>
      <c r="AF2446" s="646"/>
      <c r="AG2446" s="679"/>
      <c r="AH2446" s="671"/>
      <c r="AI2446" s="671"/>
      <c r="AJ2446" s="671"/>
      <c r="AK2446" s="671"/>
      <c r="AL2446" s="671"/>
      <c r="AM2446" s="671"/>
      <c r="AN2446" s="671"/>
      <c r="AO2446" s="672"/>
    </row>
    <row r="2447" spans="2:41" ht="13.35" hidden="1" customHeight="1">
      <c r="B2447" s="135"/>
      <c r="I2447" s="136"/>
      <c r="N2447" s="629" t="s">
        <v>23</v>
      </c>
      <c r="O2447" s="630"/>
      <c r="P2447" s="630"/>
      <c r="Q2447" s="632"/>
      <c r="R2447" s="630" t="s">
        <v>17</v>
      </c>
      <c r="S2447" s="630"/>
      <c r="T2447" s="632"/>
      <c r="U2447" s="673"/>
      <c r="V2447" s="674"/>
      <c r="W2447" s="674"/>
      <c r="X2447" s="674"/>
      <c r="Y2447" s="674"/>
      <c r="Z2447" s="674"/>
      <c r="AA2447" s="674"/>
      <c r="AB2447" s="674"/>
      <c r="AC2447" s="675"/>
      <c r="AD2447" s="629" t="s">
        <v>18</v>
      </c>
      <c r="AE2447" s="630"/>
      <c r="AF2447" s="632"/>
      <c r="AG2447" s="673"/>
      <c r="AH2447" s="674"/>
      <c r="AI2447" s="674"/>
      <c r="AJ2447" s="674"/>
      <c r="AK2447" s="674"/>
      <c r="AL2447" s="674"/>
      <c r="AM2447" s="674"/>
      <c r="AN2447" s="674"/>
      <c r="AO2447" s="675"/>
    </row>
    <row r="2448" spans="2:41" ht="3.75" hidden="1" customHeight="1">
      <c r="B2448" s="135"/>
      <c r="I2448" s="136"/>
      <c r="J2448" s="135"/>
      <c r="N2448" s="629"/>
      <c r="O2448" s="630"/>
      <c r="P2448" s="630"/>
      <c r="Q2448" s="632"/>
      <c r="R2448" s="639"/>
      <c r="S2448" s="639"/>
      <c r="T2448" s="640"/>
      <c r="U2448" s="676"/>
      <c r="V2448" s="677"/>
      <c r="W2448" s="677"/>
      <c r="X2448" s="677"/>
      <c r="Y2448" s="677"/>
      <c r="Z2448" s="677"/>
      <c r="AA2448" s="677"/>
      <c r="AB2448" s="677"/>
      <c r="AC2448" s="678"/>
      <c r="AD2448" s="638"/>
      <c r="AE2448" s="639"/>
      <c r="AF2448" s="640"/>
      <c r="AG2448" s="676"/>
      <c r="AH2448" s="677"/>
      <c r="AI2448" s="677"/>
      <c r="AJ2448" s="677"/>
      <c r="AK2448" s="677"/>
      <c r="AL2448" s="677"/>
      <c r="AM2448" s="677"/>
      <c r="AN2448" s="677"/>
      <c r="AO2448" s="678"/>
    </row>
    <row r="2449" spans="2:41" ht="3.75" hidden="1" customHeight="1">
      <c r="B2449" s="135"/>
      <c r="I2449" s="136"/>
      <c r="J2449" s="135"/>
      <c r="N2449" s="629"/>
      <c r="O2449" s="630"/>
      <c r="P2449" s="630"/>
      <c r="Q2449" s="632"/>
      <c r="R2449" s="645"/>
      <c r="S2449" s="645"/>
      <c r="T2449" s="646"/>
      <c r="U2449" s="679"/>
      <c r="V2449" s="671"/>
      <c r="W2449" s="671"/>
      <c r="X2449" s="671"/>
      <c r="Y2449" s="671"/>
      <c r="Z2449" s="671"/>
      <c r="AA2449" s="671"/>
      <c r="AB2449" s="671"/>
      <c r="AC2449" s="672"/>
      <c r="AD2449" s="644"/>
      <c r="AE2449" s="645"/>
      <c r="AF2449" s="646"/>
      <c r="AG2449" s="679"/>
      <c r="AH2449" s="671"/>
      <c r="AI2449" s="671"/>
      <c r="AJ2449" s="671"/>
      <c r="AK2449" s="671"/>
      <c r="AL2449" s="671"/>
      <c r="AM2449" s="671"/>
      <c r="AN2449" s="671"/>
      <c r="AO2449" s="672"/>
    </row>
    <row r="2450" spans="2:41" ht="13.35" hidden="1" customHeight="1">
      <c r="B2450" s="135"/>
      <c r="I2450" s="136"/>
      <c r="J2450" s="135"/>
      <c r="N2450" s="629"/>
      <c r="O2450" s="630"/>
      <c r="P2450" s="630"/>
      <c r="Q2450" s="632"/>
      <c r="R2450" s="630" t="s">
        <v>19</v>
      </c>
      <c r="S2450" s="630"/>
      <c r="T2450" s="632"/>
      <c r="U2450" s="673"/>
      <c r="V2450" s="674"/>
      <c r="W2450" s="674"/>
      <c r="X2450" s="674"/>
      <c r="Y2450" s="674"/>
      <c r="Z2450" s="674"/>
      <c r="AA2450" s="674"/>
      <c r="AB2450" s="674"/>
      <c r="AC2450" s="675"/>
      <c r="AD2450" s="629" t="s">
        <v>20</v>
      </c>
      <c r="AE2450" s="630"/>
      <c r="AF2450" s="632"/>
      <c r="AG2450" s="673"/>
      <c r="AH2450" s="674"/>
      <c r="AI2450" s="674"/>
      <c r="AJ2450" s="674"/>
      <c r="AK2450" s="674"/>
      <c r="AL2450" s="674"/>
      <c r="AM2450" s="674"/>
      <c r="AN2450" s="674"/>
      <c r="AO2450" s="675"/>
    </row>
    <row r="2451" spans="2:41" ht="3.75" hidden="1" customHeight="1">
      <c r="B2451" s="135"/>
      <c r="I2451" s="136"/>
      <c r="J2451" s="135"/>
      <c r="N2451" s="638"/>
      <c r="O2451" s="639"/>
      <c r="P2451" s="639"/>
      <c r="Q2451" s="640"/>
      <c r="R2451" s="639"/>
      <c r="S2451" s="639"/>
      <c r="T2451" s="640"/>
      <c r="U2451" s="676"/>
      <c r="V2451" s="677"/>
      <c r="W2451" s="677"/>
      <c r="X2451" s="677"/>
      <c r="Y2451" s="677"/>
      <c r="Z2451" s="677"/>
      <c r="AA2451" s="677"/>
      <c r="AB2451" s="677"/>
      <c r="AC2451" s="678"/>
      <c r="AD2451" s="638"/>
      <c r="AE2451" s="639"/>
      <c r="AF2451" s="640"/>
      <c r="AG2451" s="676"/>
      <c r="AH2451" s="677"/>
      <c r="AI2451" s="677"/>
      <c r="AJ2451" s="677"/>
      <c r="AK2451" s="677"/>
      <c r="AL2451" s="677"/>
      <c r="AM2451" s="677"/>
      <c r="AN2451" s="677"/>
      <c r="AO2451" s="678"/>
    </row>
    <row r="2452" spans="2:41" ht="3.75" hidden="1" customHeight="1">
      <c r="B2452" s="135"/>
      <c r="I2452" s="136"/>
      <c r="J2452" s="135"/>
      <c r="M2452" s="136"/>
      <c r="N2452" s="629"/>
      <c r="O2452" s="630"/>
      <c r="P2452" s="630"/>
      <c r="Q2452" s="632"/>
      <c r="R2452" s="644"/>
      <c r="S2452" s="645"/>
      <c r="T2452" s="645"/>
      <c r="U2452" s="645"/>
      <c r="V2452" s="645"/>
      <c r="W2452" s="645"/>
      <c r="X2452" s="645"/>
      <c r="Y2452" s="645"/>
      <c r="Z2452" s="645"/>
      <c r="AA2452" s="645"/>
      <c r="AB2452" s="645"/>
      <c r="AC2452" s="645"/>
      <c r="AD2452" s="645"/>
      <c r="AE2452" s="645"/>
      <c r="AF2452" s="645"/>
      <c r="AG2452" s="645"/>
      <c r="AH2452" s="645"/>
      <c r="AI2452" s="645"/>
      <c r="AJ2452" s="645"/>
      <c r="AK2452" s="645"/>
      <c r="AL2452" s="645"/>
      <c r="AM2452" s="645"/>
      <c r="AN2452" s="645"/>
      <c r="AO2452" s="646"/>
    </row>
    <row r="2453" spans="2:41" ht="13.35" hidden="1" customHeight="1">
      <c r="B2453" s="135"/>
      <c r="I2453" s="136"/>
      <c r="J2453" s="135"/>
      <c r="M2453" s="136"/>
      <c r="N2453" s="629" t="s">
        <v>111</v>
      </c>
      <c r="O2453" s="630"/>
      <c r="P2453" s="630"/>
      <c r="Q2453" s="632"/>
      <c r="R2453" s="629"/>
      <c r="S2453" s="680"/>
      <c r="T2453" s="681"/>
      <c r="U2453" s="630"/>
      <c r="V2453" s="647"/>
      <c r="W2453" s="630" t="s">
        <v>12</v>
      </c>
      <c r="X2453" s="647"/>
      <c r="Y2453" s="630" t="s">
        <v>11</v>
      </c>
      <c r="Z2453" s="647"/>
      <c r="AA2453" s="630" t="s">
        <v>364</v>
      </c>
      <c r="AB2453" s="630"/>
      <c r="AC2453" s="630"/>
      <c r="AD2453" s="630"/>
      <c r="AE2453" s="630"/>
      <c r="AF2453" s="630"/>
      <c r="AG2453" s="630"/>
      <c r="AH2453" s="630"/>
      <c r="AI2453" s="630"/>
      <c r="AJ2453" s="630"/>
      <c r="AK2453" s="630"/>
      <c r="AL2453" s="630"/>
      <c r="AM2453" s="630"/>
      <c r="AN2453" s="630"/>
      <c r="AO2453" s="632"/>
    </row>
    <row r="2454" spans="2:41" ht="3.75" hidden="1" customHeight="1">
      <c r="B2454" s="135"/>
      <c r="I2454" s="136"/>
      <c r="J2454" s="135"/>
      <c r="M2454" s="136"/>
      <c r="N2454" s="629"/>
      <c r="O2454" s="630"/>
      <c r="P2454" s="630"/>
      <c r="Q2454" s="632"/>
      <c r="R2454" s="629"/>
      <c r="S2454" s="630"/>
      <c r="T2454" s="630"/>
      <c r="U2454" s="630"/>
      <c r="V2454" s="630"/>
      <c r="W2454" s="630"/>
      <c r="X2454" s="630"/>
      <c r="Y2454" s="630"/>
      <c r="Z2454" s="630"/>
      <c r="AA2454" s="630"/>
      <c r="AB2454" s="630"/>
      <c r="AC2454" s="630"/>
      <c r="AD2454" s="630"/>
      <c r="AE2454" s="630"/>
      <c r="AF2454" s="630"/>
      <c r="AG2454" s="630"/>
      <c r="AH2454" s="630"/>
      <c r="AI2454" s="630"/>
      <c r="AJ2454" s="630"/>
      <c r="AK2454" s="630"/>
      <c r="AL2454" s="630"/>
      <c r="AM2454" s="630"/>
      <c r="AN2454" s="630"/>
      <c r="AO2454" s="632"/>
    </row>
    <row r="2455" spans="2:41" ht="3.75" hidden="1" customHeight="1">
      <c r="B2455" s="135"/>
      <c r="I2455" s="136"/>
      <c r="J2455" s="135"/>
      <c r="M2455" s="136"/>
      <c r="N2455" s="644"/>
      <c r="O2455" s="645"/>
      <c r="P2455" s="645"/>
      <c r="Q2455" s="645"/>
      <c r="R2455" s="713"/>
      <c r="S2455" s="716"/>
      <c r="T2455" s="645"/>
      <c r="U2455" s="698"/>
      <c r="V2455" s="644"/>
      <c r="W2455" s="645"/>
      <c r="X2455" s="645"/>
      <c r="Y2455" s="645"/>
      <c r="Z2455" s="645"/>
      <c r="AA2455" s="645"/>
      <c r="AB2455" s="645"/>
      <c r="AC2455" s="645"/>
      <c r="AD2455" s="645"/>
      <c r="AE2455" s="645"/>
      <c r="AF2455" s="645"/>
      <c r="AG2455" s="645"/>
      <c r="AH2455" s="649"/>
      <c r="AI2455" s="649"/>
      <c r="AJ2455" s="645"/>
      <c r="AK2455" s="651"/>
      <c r="AL2455" s="645"/>
      <c r="AM2455" s="645"/>
      <c r="AN2455" s="645"/>
      <c r="AO2455" s="646"/>
    </row>
    <row r="2456" spans="2:41" ht="13.35" hidden="1" customHeight="1">
      <c r="B2456" s="135"/>
      <c r="I2456" s="136"/>
      <c r="J2456" s="135"/>
      <c r="M2456" s="136"/>
      <c r="N2456" s="629" t="s">
        <v>30</v>
      </c>
      <c r="O2456" s="630"/>
      <c r="P2456" s="630"/>
      <c r="Q2456" s="630"/>
      <c r="R2456" s="714"/>
      <c r="S2456" s="717"/>
      <c r="T2456" s="630" t="s">
        <v>388</v>
      </c>
      <c r="U2456" s="701"/>
      <c r="V2456" s="629" t="s">
        <v>112</v>
      </c>
      <c r="W2456" s="630"/>
      <c r="X2456" s="630"/>
      <c r="Y2456" s="630"/>
      <c r="Z2456" s="630"/>
      <c r="AA2456" s="630"/>
      <c r="AB2456" s="630"/>
      <c r="AC2456" s="630"/>
      <c r="AD2456" s="630"/>
      <c r="AE2456" s="630"/>
      <c r="AF2456" s="630"/>
      <c r="AG2456" s="630"/>
      <c r="AH2456" s="636"/>
      <c r="AI2456" s="636"/>
      <c r="AJ2456" s="630"/>
      <c r="AK2456" s="654"/>
      <c r="AL2456" s="630"/>
      <c r="AM2456" s="630"/>
      <c r="AN2456" s="630"/>
      <c r="AO2456" s="632"/>
    </row>
    <row r="2457" spans="2:41" ht="3.75" hidden="1" customHeight="1">
      <c r="B2457" s="135"/>
      <c r="I2457" s="136"/>
      <c r="J2457" s="135"/>
      <c r="M2457" s="136"/>
      <c r="N2457" s="629"/>
      <c r="O2457" s="630"/>
      <c r="P2457" s="630"/>
      <c r="Q2457" s="630"/>
      <c r="R2457" s="715"/>
      <c r="S2457" s="718"/>
      <c r="T2457" s="639"/>
      <c r="U2457" s="704"/>
      <c r="V2457" s="638"/>
      <c r="W2457" s="639"/>
      <c r="X2457" s="639"/>
      <c r="Y2457" s="639"/>
      <c r="Z2457" s="639"/>
      <c r="AA2457" s="639"/>
      <c r="AB2457" s="639"/>
      <c r="AC2457" s="639"/>
      <c r="AD2457" s="639"/>
      <c r="AE2457" s="639"/>
      <c r="AF2457" s="639"/>
      <c r="AG2457" s="639"/>
      <c r="AH2457" s="642"/>
      <c r="AI2457" s="642"/>
      <c r="AJ2457" s="639"/>
      <c r="AK2457" s="657"/>
      <c r="AL2457" s="639"/>
      <c r="AM2457" s="639"/>
      <c r="AN2457" s="639"/>
      <c r="AO2457" s="640"/>
    </row>
    <row r="2458" spans="2:41" ht="3.75" hidden="1" customHeight="1">
      <c r="B2458" s="135"/>
      <c r="I2458" s="136"/>
      <c r="J2458" s="135"/>
      <c r="M2458" s="136"/>
      <c r="N2458" s="644"/>
      <c r="O2458" s="645"/>
      <c r="P2458" s="645"/>
      <c r="Q2458" s="646"/>
      <c r="R2458" s="670"/>
      <c r="S2458" s="671"/>
      <c r="T2458" s="671"/>
      <c r="U2458" s="672"/>
      <c r="V2458" s="673"/>
      <c r="W2458" s="675"/>
      <c r="X2458" s="679"/>
      <c r="Y2458" s="671"/>
      <c r="Z2458" s="671"/>
      <c r="AA2458" s="672"/>
      <c r="AB2458" s="630"/>
      <c r="AC2458" s="630"/>
      <c r="AD2458" s="630"/>
      <c r="AE2458" s="630"/>
      <c r="AF2458" s="630"/>
      <c r="AG2458" s="630"/>
      <c r="AH2458" s="630"/>
      <c r="AI2458" s="645"/>
      <c r="AJ2458" s="630"/>
      <c r="AK2458" s="630"/>
      <c r="AL2458" s="630"/>
      <c r="AM2458" s="630"/>
      <c r="AN2458" s="630"/>
      <c r="AO2458" s="632"/>
    </row>
    <row r="2459" spans="2:41" ht="13.35" hidden="1" customHeight="1">
      <c r="B2459" s="135"/>
      <c r="I2459" s="136"/>
      <c r="J2459" s="135"/>
      <c r="M2459" s="136"/>
      <c r="N2459" s="629" t="s">
        <v>114</v>
      </c>
      <c r="O2459" s="630"/>
      <c r="P2459" s="630"/>
      <c r="Q2459" s="632"/>
      <c r="R2459" s="673"/>
      <c r="S2459" s="674"/>
      <c r="T2459" s="674"/>
      <c r="U2459" s="675"/>
      <c r="V2459" s="673"/>
      <c r="W2459" s="675"/>
      <c r="X2459" s="673"/>
      <c r="Y2459" s="674"/>
      <c r="Z2459" s="674"/>
      <c r="AA2459" s="675"/>
      <c r="AB2459" s="668" t="s">
        <v>171</v>
      </c>
      <c r="AC2459" s="630"/>
      <c r="AD2459" s="630"/>
      <c r="AE2459" s="630"/>
      <c r="AF2459" s="630"/>
      <c r="AG2459" s="630"/>
      <c r="AH2459" s="630"/>
      <c r="AI2459" s="630"/>
      <c r="AJ2459" s="630"/>
      <c r="AK2459" s="630"/>
      <c r="AL2459" s="630"/>
      <c r="AM2459" s="630"/>
      <c r="AN2459" s="630"/>
      <c r="AO2459" s="632"/>
    </row>
    <row r="2460" spans="2:41" ht="3.75" hidden="1" customHeight="1">
      <c r="B2460" s="135"/>
      <c r="I2460" s="136"/>
      <c r="J2460" s="135"/>
      <c r="M2460" s="136"/>
      <c r="N2460" s="629"/>
      <c r="O2460" s="630"/>
      <c r="P2460" s="630"/>
      <c r="Q2460" s="632"/>
      <c r="R2460" s="676"/>
      <c r="S2460" s="677"/>
      <c r="T2460" s="677"/>
      <c r="U2460" s="678"/>
      <c r="V2460" s="676"/>
      <c r="W2460" s="678"/>
      <c r="X2460" s="676"/>
      <c r="Y2460" s="677"/>
      <c r="Z2460" s="677"/>
      <c r="AA2460" s="678"/>
      <c r="AB2460" s="639"/>
      <c r="AC2460" s="639"/>
      <c r="AD2460" s="639"/>
      <c r="AE2460" s="639"/>
      <c r="AF2460" s="639"/>
      <c r="AG2460" s="639"/>
      <c r="AH2460" s="639"/>
      <c r="AI2460" s="639"/>
      <c r="AJ2460" s="639"/>
      <c r="AK2460" s="639"/>
      <c r="AL2460" s="639"/>
      <c r="AM2460" s="639"/>
      <c r="AN2460" s="639"/>
      <c r="AO2460" s="640"/>
    </row>
    <row r="2461" spans="2:41" ht="3.75" hidden="1" customHeight="1">
      <c r="B2461" s="135"/>
      <c r="I2461" s="136"/>
      <c r="J2461" s="135"/>
      <c r="M2461" s="136"/>
      <c r="N2461" s="644"/>
      <c r="O2461" s="645"/>
      <c r="P2461" s="645"/>
      <c r="Q2461" s="645"/>
      <c r="R2461" s="644"/>
      <c r="S2461" s="645"/>
      <c r="T2461" s="645"/>
      <c r="U2461" s="645"/>
      <c r="V2461" s="645"/>
      <c r="W2461" s="645"/>
      <c r="X2461" s="645"/>
      <c r="Y2461" s="645"/>
      <c r="Z2461" s="645"/>
      <c r="AA2461" s="646"/>
      <c r="AB2461" s="644"/>
      <c r="AC2461" s="630"/>
      <c r="AD2461" s="630"/>
      <c r="AE2461" s="630"/>
      <c r="AF2461" s="630"/>
      <c r="AG2461" s="630"/>
      <c r="AH2461" s="630"/>
      <c r="AI2461" s="632"/>
      <c r="AJ2461" s="644"/>
      <c r="AK2461" s="645"/>
      <c r="AL2461" s="645"/>
      <c r="AM2461" s="645"/>
      <c r="AN2461" s="645"/>
      <c r="AO2461" s="646"/>
    </row>
    <row r="2462" spans="2:41" ht="13.35" hidden="1" customHeight="1">
      <c r="B2462" s="135"/>
      <c r="I2462" s="136"/>
      <c r="J2462" s="135"/>
      <c r="M2462" s="136"/>
      <c r="N2462" s="629" t="s">
        <v>115</v>
      </c>
      <c r="O2462" s="630"/>
      <c r="P2462" s="630"/>
      <c r="Q2462" s="630"/>
      <c r="R2462" s="629"/>
      <c r="S2462" s="680"/>
      <c r="T2462" s="681"/>
      <c r="U2462" s="630"/>
      <c r="V2462" s="647"/>
      <c r="W2462" s="630" t="s">
        <v>12</v>
      </c>
      <c r="X2462" s="647"/>
      <c r="Y2462" s="630" t="s">
        <v>11</v>
      </c>
      <c r="Z2462" s="647"/>
      <c r="AA2462" s="630" t="s">
        <v>364</v>
      </c>
      <c r="AB2462" s="629" t="s">
        <v>170</v>
      </c>
      <c r="AC2462" s="630"/>
      <c r="AD2462" s="630"/>
      <c r="AE2462" s="630"/>
      <c r="AF2462" s="630"/>
      <c r="AG2462" s="630"/>
      <c r="AH2462" s="630"/>
      <c r="AI2462" s="632"/>
      <c r="AJ2462" s="629"/>
      <c r="AK2462" s="680"/>
      <c r="AL2462" s="682"/>
      <c r="AM2462" s="682"/>
      <c r="AN2462" s="682"/>
      <c r="AO2462" s="681"/>
    </row>
    <row r="2463" spans="2:41" ht="3.75" hidden="1" customHeight="1">
      <c r="B2463" s="135"/>
      <c r="I2463" s="136"/>
      <c r="J2463" s="135"/>
      <c r="M2463" s="136"/>
      <c r="N2463" s="629"/>
      <c r="O2463" s="630"/>
      <c r="P2463" s="630"/>
      <c r="Q2463" s="630"/>
      <c r="R2463" s="638"/>
      <c r="S2463" s="639"/>
      <c r="T2463" s="639"/>
      <c r="U2463" s="639"/>
      <c r="V2463" s="639"/>
      <c r="W2463" s="639"/>
      <c r="X2463" s="639"/>
      <c r="Y2463" s="639"/>
      <c r="Z2463" s="639"/>
      <c r="AA2463" s="640"/>
      <c r="AB2463" s="638"/>
      <c r="AC2463" s="639"/>
      <c r="AD2463" s="639"/>
      <c r="AE2463" s="639"/>
      <c r="AF2463" s="639"/>
      <c r="AG2463" s="639"/>
      <c r="AH2463" s="639"/>
      <c r="AI2463" s="640"/>
      <c r="AJ2463" s="638"/>
      <c r="AK2463" s="639"/>
      <c r="AL2463" s="639"/>
      <c r="AM2463" s="639"/>
      <c r="AN2463" s="639"/>
      <c r="AO2463" s="640"/>
    </row>
    <row r="2464" spans="2:41" ht="3.75" customHeight="1">
      <c r="B2464" s="135"/>
      <c r="I2464" s="136"/>
      <c r="J2464" s="135"/>
      <c r="M2464" s="136"/>
      <c r="N2464" s="130"/>
      <c r="O2464" s="131"/>
      <c r="P2464" s="131"/>
      <c r="Q2464" s="132"/>
      <c r="R2464" s="683" t="str" cm="1">
        <f t="array" ref="R2464">IF(新_変更_3!AL1030&lt;&gt;"",AND(新_変更_3!J1029:AB1035=新_変更_3!AL1029:BD1035),"")</f>
        <v/>
      </c>
      <c r="S2464" s="684"/>
      <c r="T2464" s="684"/>
      <c r="U2464" s="684"/>
      <c r="V2464" s="684"/>
      <c r="W2464" s="684"/>
      <c r="X2464" s="684"/>
      <c r="Y2464" s="684"/>
      <c r="Z2464" s="684"/>
      <c r="AA2464" s="684"/>
      <c r="AB2464" s="684"/>
      <c r="AC2464" s="684"/>
      <c r="AD2464" s="684"/>
      <c r="AE2464" s="684"/>
      <c r="AF2464" s="684"/>
      <c r="AG2464" s="684"/>
      <c r="AH2464" s="684"/>
      <c r="AI2464" s="684"/>
      <c r="AJ2464" s="684"/>
      <c r="AK2464" s="684"/>
      <c r="AL2464" s="684"/>
      <c r="AM2464" s="684"/>
      <c r="AN2464" s="684"/>
      <c r="AO2464" s="685"/>
    </row>
    <row r="2465" spans="2:41" ht="13.35" customHeight="1">
      <c r="B2465" s="135"/>
      <c r="I2465" s="136"/>
      <c r="J2465" s="135"/>
      <c r="M2465" s="136"/>
      <c r="N2465" s="135" t="s">
        <v>32</v>
      </c>
      <c r="Q2465" s="136"/>
      <c r="R2465" s="686"/>
      <c r="S2465" s="687"/>
      <c r="T2465" s="687"/>
      <c r="U2465" s="687"/>
      <c r="V2465" s="687"/>
      <c r="W2465" s="687"/>
      <c r="X2465" s="687"/>
      <c r="Y2465" s="687"/>
      <c r="Z2465" s="687"/>
      <c r="AA2465" s="687"/>
      <c r="AB2465" s="687"/>
      <c r="AC2465" s="687"/>
      <c r="AD2465" s="687"/>
      <c r="AE2465" s="687"/>
      <c r="AF2465" s="687"/>
      <c r="AG2465" s="687"/>
      <c r="AH2465" s="687"/>
      <c r="AI2465" s="687"/>
      <c r="AJ2465" s="687"/>
      <c r="AK2465" s="687"/>
      <c r="AL2465" s="687"/>
      <c r="AM2465" s="687"/>
      <c r="AN2465" s="687"/>
      <c r="AO2465" s="688"/>
    </row>
    <row r="2466" spans="2:41" ht="3.75" customHeight="1">
      <c r="B2466" s="135"/>
      <c r="I2466" s="136"/>
      <c r="J2466" s="135"/>
      <c r="M2466" s="136"/>
      <c r="N2466" s="140"/>
      <c r="O2466" s="141"/>
      <c r="P2466" s="141"/>
      <c r="Q2466" s="142"/>
      <c r="R2466" s="689"/>
      <c r="S2466" s="690"/>
      <c r="T2466" s="690"/>
      <c r="U2466" s="690"/>
      <c r="V2466" s="690"/>
      <c r="W2466" s="690"/>
      <c r="X2466" s="690"/>
      <c r="Y2466" s="690"/>
      <c r="Z2466" s="690"/>
      <c r="AA2466" s="690"/>
      <c r="AB2466" s="690"/>
      <c r="AC2466" s="690"/>
      <c r="AD2466" s="690"/>
      <c r="AE2466" s="690"/>
      <c r="AF2466" s="690"/>
      <c r="AG2466" s="690"/>
      <c r="AH2466" s="690"/>
      <c r="AI2466" s="690"/>
      <c r="AJ2466" s="690"/>
      <c r="AK2466" s="690"/>
      <c r="AL2466" s="690"/>
      <c r="AM2466" s="690"/>
      <c r="AN2466" s="690"/>
      <c r="AO2466" s="691"/>
    </row>
    <row r="2467" spans="2:41" ht="3.75" customHeight="1">
      <c r="B2467" s="135"/>
      <c r="I2467" s="136"/>
      <c r="J2467" s="130"/>
      <c r="K2467" s="131"/>
      <c r="L2467" s="131"/>
      <c r="M2467" s="132"/>
      <c r="N2467" s="130"/>
      <c r="O2467" s="131"/>
      <c r="P2467" s="131"/>
      <c r="Q2467" s="132"/>
      <c r="R2467" s="130"/>
      <c r="S2467" s="131"/>
      <c r="T2467" s="131"/>
      <c r="U2467" s="131"/>
      <c r="V2467" s="131"/>
      <c r="W2467" s="131"/>
      <c r="X2467" s="131"/>
      <c r="Y2467" s="131"/>
      <c r="Z2467" s="131"/>
      <c r="AA2467" s="132"/>
      <c r="AB2467" s="130"/>
      <c r="AC2467" s="131"/>
      <c r="AD2467" s="131"/>
      <c r="AE2467" s="132"/>
      <c r="AF2467" s="131"/>
      <c r="AG2467" s="131"/>
      <c r="AH2467" s="131"/>
      <c r="AI2467" s="131"/>
      <c r="AJ2467" s="131"/>
      <c r="AK2467" s="131"/>
      <c r="AL2467" s="131"/>
      <c r="AM2467" s="131"/>
      <c r="AN2467" s="131"/>
      <c r="AO2467" s="132"/>
    </row>
    <row r="2468" spans="2:41" ht="13.35" customHeight="1">
      <c r="B2468" s="135"/>
      <c r="I2468" s="136"/>
      <c r="J2468" s="135" t="s">
        <v>4053</v>
      </c>
      <c r="M2468" s="136"/>
      <c r="N2468" s="135" t="s">
        <v>27</v>
      </c>
      <c r="Q2468" s="136"/>
      <c r="R2468" s="135"/>
      <c r="S2468" s="692"/>
      <c r="T2468" s="693"/>
      <c r="U2468" s="693"/>
      <c r="V2468" s="693"/>
      <c r="W2468" s="693"/>
      <c r="X2468" s="693"/>
      <c r="Y2468" s="693"/>
      <c r="Z2468" s="693"/>
      <c r="AA2468" s="694"/>
      <c r="AB2468" s="135" t="s">
        <v>28</v>
      </c>
      <c r="AE2468" s="136"/>
      <c r="AF2468" s="135"/>
      <c r="AG2468" s="695"/>
      <c r="AH2468" s="693"/>
      <c r="AI2468" s="693"/>
      <c r="AJ2468" s="693"/>
      <c r="AK2468" s="693"/>
      <c r="AL2468" s="693"/>
      <c r="AM2468" s="693"/>
      <c r="AN2468" s="693"/>
      <c r="AO2468" s="694"/>
    </row>
    <row r="2469" spans="2:41" ht="3.75" customHeight="1">
      <c r="B2469" s="135"/>
      <c r="I2469" s="136"/>
      <c r="J2469" s="135"/>
      <c r="M2469" s="136"/>
      <c r="N2469" s="140"/>
      <c r="O2469" s="141"/>
      <c r="P2469" s="141"/>
      <c r="Q2469" s="142"/>
      <c r="R2469" s="140"/>
      <c r="S2469" s="141"/>
      <c r="T2469" s="141"/>
      <c r="U2469" s="141"/>
      <c r="V2469" s="141"/>
      <c r="W2469" s="141"/>
      <c r="X2469" s="141"/>
      <c r="Y2469" s="141"/>
      <c r="Z2469" s="141"/>
      <c r="AA2469" s="142"/>
      <c r="AB2469" s="140"/>
      <c r="AC2469" s="141"/>
      <c r="AD2469" s="141"/>
      <c r="AE2469" s="142"/>
      <c r="AF2469" s="141"/>
      <c r="AG2469" s="141"/>
      <c r="AH2469" s="141"/>
      <c r="AI2469" s="141"/>
      <c r="AJ2469" s="141"/>
      <c r="AK2469" s="141"/>
      <c r="AL2469" s="141"/>
      <c r="AM2469" s="141"/>
      <c r="AN2469" s="141"/>
      <c r="AO2469" s="142"/>
    </row>
    <row r="2470" spans="2:41" ht="3.75" customHeight="1">
      <c r="B2470" s="135"/>
      <c r="I2470" s="136"/>
      <c r="J2470" s="135"/>
      <c r="M2470" s="136"/>
      <c r="N2470" s="130"/>
      <c r="O2470" s="131"/>
      <c r="P2470" s="131"/>
      <c r="Q2470" s="132"/>
      <c r="R2470" s="130"/>
      <c r="S2470" s="131"/>
      <c r="T2470" s="131"/>
      <c r="U2470" s="131"/>
      <c r="V2470" s="131"/>
      <c r="W2470" s="131"/>
      <c r="X2470" s="131"/>
      <c r="Y2470" s="131"/>
      <c r="Z2470" s="131"/>
      <c r="AA2470" s="132"/>
      <c r="AB2470" s="130"/>
      <c r="AC2470" s="131"/>
      <c r="AD2470" s="131"/>
      <c r="AE2470" s="132"/>
      <c r="AF2470" s="130"/>
      <c r="AG2470" s="131"/>
      <c r="AH2470" s="131"/>
      <c r="AI2470" s="131"/>
      <c r="AJ2470" s="131"/>
      <c r="AK2470" s="131"/>
      <c r="AL2470" s="131"/>
      <c r="AM2470" s="131"/>
      <c r="AN2470" s="131"/>
      <c r="AO2470" s="132"/>
    </row>
    <row r="2471" spans="2:41" ht="13.35" customHeight="1">
      <c r="B2471" s="135"/>
      <c r="I2471" s="136"/>
      <c r="J2471" s="135"/>
      <c r="M2471" s="136"/>
      <c r="N2471" s="135" t="s">
        <v>3990</v>
      </c>
      <c r="Q2471" s="136"/>
      <c r="R2471" s="135"/>
      <c r="S2471" s="696"/>
      <c r="T2471" s="694"/>
      <c r="V2471" s="146"/>
      <c r="W2471" s="124" t="s">
        <v>12</v>
      </c>
      <c r="X2471" s="146"/>
      <c r="Y2471" s="124" t="s">
        <v>11</v>
      </c>
      <c r="Z2471" s="146"/>
      <c r="AA2471" s="136" t="s">
        <v>364</v>
      </c>
      <c r="AB2471" s="135" t="s">
        <v>66</v>
      </c>
      <c r="AE2471" s="136"/>
      <c r="AF2471" s="135"/>
      <c r="AG2471" s="696"/>
      <c r="AH2471" s="694"/>
      <c r="AJ2471" s="146"/>
      <c r="AK2471" s="124" t="s">
        <v>12</v>
      </c>
      <c r="AL2471" s="146"/>
      <c r="AM2471" s="124" t="s">
        <v>11</v>
      </c>
      <c r="AN2471" s="146"/>
      <c r="AO2471" s="136" t="s">
        <v>364</v>
      </c>
    </row>
    <row r="2472" spans="2:41" ht="3.75" customHeight="1">
      <c r="B2472" s="135"/>
      <c r="I2472" s="136"/>
      <c r="J2472" s="135"/>
      <c r="M2472" s="136"/>
      <c r="N2472" s="140"/>
      <c r="O2472" s="141"/>
      <c r="P2472" s="141"/>
      <c r="Q2472" s="142"/>
      <c r="R2472" s="140"/>
      <c r="S2472" s="141"/>
      <c r="T2472" s="141"/>
      <c r="U2472" s="141"/>
      <c r="V2472" s="141"/>
      <c r="W2472" s="141"/>
      <c r="X2472" s="141"/>
      <c r="Y2472" s="141"/>
      <c r="Z2472" s="141"/>
      <c r="AA2472" s="142"/>
      <c r="AB2472" s="140"/>
      <c r="AC2472" s="141"/>
      <c r="AD2472" s="141"/>
      <c r="AE2472" s="142"/>
      <c r="AF2472" s="140"/>
      <c r="AG2472" s="141"/>
      <c r="AH2472" s="141"/>
      <c r="AI2472" s="141"/>
      <c r="AJ2472" s="141"/>
      <c r="AK2472" s="141"/>
      <c r="AL2472" s="141"/>
      <c r="AM2472" s="141"/>
      <c r="AN2472" s="141"/>
      <c r="AO2472" s="142"/>
    </row>
    <row r="2473" spans="2:41" ht="3.75" customHeight="1">
      <c r="B2473" s="135"/>
      <c r="I2473" s="136"/>
      <c r="J2473" s="135"/>
      <c r="M2473" s="136"/>
      <c r="N2473" s="130"/>
      <c r="O2473" s="131"/>
      <c r="P2473" s="131"/>
      <c r="Q2473" s="132"/>
      <c r="R2473" s="697">
        <f>新_変更_3!J1049</f>
        <v>0</v>
      </c>
      <c r="S2473" s="684"/>
      <c r="T2473" s="684"/>
      <c r="U2473" s="684"/>
      <c r="V2473" s="684"/>
      <c r="W2473" s="684"/>
      <c r="X2473" s="684"/>
      <c r="Y2473" s="684"/>
      <c r="Z2473" s="684"/>
      <c r="AA2473" s="684"/>
      <c r="AB2473" s="684"/>
      <c r="AC2473" s="684"/>
      <c r="AD2473" s="684"/>
      <c r="AE2473" s="684"/>
      <c r="AF2473" s="684"/>
      <c r="AG2473" s="684"/>
      <c r="AH2473" s="684"/>
      <c r="AI2473" s="684"/>
      <c r="AJ2473" s="685"/>
      <c r="AK2473" s="131"/>
      <c r="AL2473" s="131"/>
      <c r="AM2473" s="131"/>
      <c r="AN2473" s="131"/>
      <c r="AO2473" s="132"/>
    </row>
    <row r="2474" spans="2:41" ht="13.35" customHeight="1">
      <c r="B2474" s="135"/>
      <c r="I2474" s="136"/>
      <c r="J2474" s="135"/>
      <c r="M2474" s="136"/>
      <c r="N2474" s="135" t="s">
        <v>8</v>
      </c>
      <c r="Q2474" s="136"/>
      <c r="R2474" s="686"/>
      <c r="S2474" s="687"/>
      <c r="T2474" s="687"/>
      <c r="U2474" s="687"/>
      <c r="V2474" s="687"/>
      <c r="W2474" s="687"/>
      <c r="X2474" s="687"/>
      <c r="Y2474" s="687"/>
      <c r="Z2474" s="687"/>
      <c r="AA2474" s="687"/>
      <c r="AB2474" s="687"/>
      <c r="AC2474" s="687"/>
      <c r="AD2474" s="687"/>
      <c r="AE2474" s="687"/>
      <c r="AF2474" s="687"/>
      <c r="AG2474" s="687"/>
      <c r="AH2474" s="687"/>
      <c r="AI2474" s="687"/>
      <c r="AJ2474" s="688"/>
      <c r="AL2474" s="147" t="s">
        <v>13</v>
      </c>
      <c r="AM2474" s="124" t="s">
        <v>29</v>
      </c>
      <c r="AO2474" s="136"/>
    </row>
    <row r="2475" spans="2:41" ht="3.75" customHeight="1">
      <c r="B2475" s="135"/>
      <c r="I2475" s="136"/>
      <c r="J2475" s="135"/>
      <c r="M2475" s="136"/>
      <c r="N2475" s="140"/>
      <c r="O2475" s="141"/>
      <c r="P2475" s="141"/>
      <c r="Q2475" s="142"/>
      <c r="R2475" s="689"/>
      <c r="S2475" s="690"/>
      <c r="T2475" s="690"/>
      <c r="U2475" s="690"/>
      <c r="V2475" s="690"/>
      <c r="W2475" s="690"/>
      <c r="X2475" s="690"/>
      <c r="Y2475" s="690"/>
      <c r="Z2475" s="690"/>
      <c r="AA2475" s="690"/>
      <c r="AB2475" s="690"/>
      <c r="AC2475" s="690"/>
      <c r="AD2475" s="690"/>
      <c r="AE2475" s="690"/>
      <c r="AF2475" s="690"/>
      <c r="AG2475" s="690"/>
      <c r="AH2475" s="690"/>
      <c r="AI2475" s="690"/>
      <c r="AJ2475" s="691"/>
      <c r="AK2475" s="141"/>
      <c r="AL2475" s="141"/>
      <c r="AM2475" s="141"/>
      <c r="AN2475" s="141"/>
      <c r="AO2475" s="142"/>
    </row>
    <row r="2476" spans="2:41" ht="3.75" hidden="1" customHeight="1">
      <c r="B2476" s="135"/>
      <c r="I2476" s="136"/>
      <c r="J2476" s="135"/>
      <c r="M2476" s="136"/>
      <c r="N2476" s="644"/>
      <c r="O2476" s="645"/>
      <c r="P2476" s="645"/>
      <c r="Q2476" s="646"/>
      <c r="R2476" s="679"/>
      <c r="S2476" s="671"/>
      <c r="T2476" s="671"/>
      <c r="U2476" s="671"/>
      <c r="V2476" s="671"/>
      <c r="W2476" s="671"/>
      <c r="X2476" s="671"/>
      <c r="Y2476" s="671"/>
      <c r="Z2476" s="671"/>
      <c r="AA2476" s="671"/>
      <c r="AB2476" s="671"/>
      <c r="AC2476" s="671"/>
      <c r="AD2476" s="671"/>
      <c r="AE2476" s="671"/>
      <c r="AF2476" s="671"/>
      <c r="AG2476" s="671"/>
      <c r="AH2476" s="671"/>
      <c r="AI2476" s="671"/>
      <c r="AJ2476" s="671"/>
      <c r="AK2476" s="671"/>
      <c r="AL2476" s="671"/>
      <c r="AM2476" s="671"/>
      <c r="AN2476" s="671"/>
      <c r="AO2476" s="672"/>
    </row>
    <row r="2477" spans="2:41" ht="13.35" hidden="1" customHeight="1">
      <c r="B2477" s="135"/>
      <c r="I2477" s="136"/>
      <c r="J2477" s="135"/>
      <c r="M2477" s="136"/>
      <c r="N2477" s="629" t="s">
        <v>61</v>
      </c>
      <c r="O2477" s="630"/>
      <c r="P2477" s="630"/>
      <c r="Q2477" s="632"/>
      <c r="R2477" s="673"/>
      <c r="S2477" s="674"/>
      <c r="T2477" s="674"/>
      <c r="U2477" s="674"/>
      <c r="V2477" s="674"/>
      <c r="W2477" s="674"/>
      <c r="X2477" s="674"/>
      <c r="Y2477" s="674"/>
      <c r="Z2477" s="674"/>
      <c r="AA2477" s="674"/>
      <c r="AB2477" s="674"/>
      <c r="AC2477" s="674"/>
      <c r="AD2477" s="674"/>
      <c r="AE2477" s="674"/>
      <c r="AF2477" s="674"/>
      <c r="AG2477" s="674"/>
      <c r="AH2477" s="674"/>
      <c r="AI2477" s="674"/>
      <c r="AJ2477" s="674"/>
      <c r="AK2477" s="674"/>
      <c r="AL2477" s="674"/>
      <c r="AM2477" s="674"/>
      <c r="AN2477" s="674"/>
      <c r="AO2477" s="675"/>
    </row>
    <row r="2478" spans="2:41" ht="3.75" hidden="1" customHeight="1">
      <c r="B2478" s="135"/>
      <c r="I2478" s="136"/>
      <c r="J2478" s="135"/>
      <c r="M2478" s="136"/>
      <c r="N2478" s="629"/>
      <c r="O2478" s="630"/>
      <c r="P2478" s="630"/>
      <c r="Q2478" s="632"/>
      <c r="R2478" s="676"/>
      <c r="S2478" s="677"/>
      <c r="T2478" s="677"/>
      <c r="U2478" s="677"/>
      <c r="V2478" s="677"/>
      <c r="W2478" s="677"/>
      <c r="X2478" s="677"/>
      <c r="Y2478" s="677"/>
      <c r="Z2478" s="677"/>
      <c r="AA2478" s="677"/>
      <c r="AB2478" s="677"/>
      <c r="AC2478" s="677"/>
      <c r="AD2478" s="677"/>
      <c r="AE2478" s="677"/>
      <c r="AF2478" s="677"/>
      <c r="AG2478" s="677"/>
      <c r="AH2478" s="677"/>
      <c r="AI2478" s="677"/>
      <c r="AJ2478" s="677"/>
      <c r="AK2478" s="677"/>
      <c r="AL2478" s="677"/>
      <c r="AM2478" s="677"/>
      <c r="AN2478" s="677"/>
      <c r="AO2478" s="678"/>
    </row>
    <row r="2479" spans="2:41" ht="3.75" hidden="1" customHeight="1">
      <c r="B2479" s="135"/>
      <c r="I2479" s="136"/>
      <c r="J2479" s="135"/>
      <c r="N2479" s="644"/>
      <c r="O2479" s="645"/>
      <c r="P2479" s="645"/>
      <c r="Q2479" s="646"/>
      <c r="R2479" s="630"/>
      <c r="S2479" s="630"/>
      <c r="T2479" s="630"/>
      <c r="U2479" s="698"/>
      <c r="V2479" s="699"/>
      <c r="W2479" s="699"/>
      <c r="X2479" s="700"/>
      <c r="Y2479" s="645"/>
      <c r="Z2479" s="707"/>
      <c r="AA2479" s="699"/>
      <c r="AB2479" s="699"/>
      <c r="AC2479" s="708"/>
      <c r="AD2479" s="630"/>
      <c r="AE2479" s="630"/>
      <c r="AF2479" s="630"/>
      <c r="AG2479" s="679"/>
      <c r="AH2479" s="671"/>
      <c r="AI2479" s="671"/>
      <c r="AJ2479" s="671"/>
      <c r="AK2479" s="671"/>
      <c r="AL2479" s="671"/>
      <c r="AM2479" s="671"/>
      <c r="AN2479" s="671"/>
      <c r="AO2479" s="672"/>
    </row>
    <row r="2480" spans="2:41" ht="13.35" hidden="1" customHeight="1">
      <c r="B2480" s="135"/>
      <c r="I2480" s="136"/>
      <c r="J2480" s="135"/>
      <c r="N2480" s="629"/>
      <c r="O2480" s="630"/>
      <c r="P2480" s="630"/>
      <c r="Q2480" s="632"/>
      <c r="R2480" s="630" t="s">
        <v>15</v>
      </c>
      <c r="S2480" s="630"/>
      <c r="T2480" s="630"/>
      <c r="U2480" s="701"/>
      <c r="V2480" s="702"/>
      <c r="W2480" s="702"/>
      <c r="X2480" s="703"/>
      <c r="Y2480" s="662" t="s">
        <v>359</v>
      </c>
      <c r="Z2480" s="709"/>
      <c r="AA2480" s="702"/>
      <c r="AB2480" s="702"/>
      <c r="AC2480" s="710"/>
      <c r="AD2480" s="630" t="s">
        <v>56</v>
      </c>
      <c r="AE2480" s="630"/>
      <c r="AF2480" s="630"/>
      <c r="AG2480" s="673"/>
      <c r="AH2480" s="674"/>
      <c r="AI2480" s="674"/>
      <c r="AJ2480" s="674"/>
      <c r="AK2480" s="674"/>
      <c r="AL2480" s="674"/>
      <c r="AM2480" s="674"/>
      <c r="AN2480" s="674"/>
      <c r="AO2480" s="675"/>
    </row>
    <row r="2481" spans="2:41" ht="3.75" hidden="1" customHeight="1">
      <c r="B2481" s="135"/>
      <c r="I2481" s="136"/>
      <c r="J2481" s="135"/>
      <c r="N2481" s="629"/>
      <c r="O2481" s="630"/>
      <c r="P2481" s="630"/>
      <c r="Q2481" s="632"/>
      <c r="R2481" s="639"/>
      <c r="S2481" s="639"/>
      <c r="T2481" s="639"/>
      <c r="U2481" s="704"/>
      <c r="V2481" s="705"/>
      <c r="W2481" s="705"/>
      <c r="X2481" s="706"/>
      <c r="Y2481" s="639"/>
      <c r="Z2481" s="711"/>
      <c r="AA2481" s="705"/>
      <c r="AB2481" s="705"/>
      <c r="AC2481" s="712"/>
      <c r="AD2481" s="639"/>
      <c r="AE2481" s="639"/>
      <c r="AF2481" s="639"/>
      <c r="AG2481" s="676"/>
      <c r="AH2481" s="677"/>
      <c r="AI2481" s="677"/>
      <c r="AJ2481" s="677"/>
      <c r="AK2481" s="677"/>
      <c r="AL2481" s="677"/>
      <c r="AM2481" s="677"/>
      <c r="AN2481" s="677"/>
      <c r="AO2481" s="678"/>
    </row>
    <row r="2482" spans="2:41" ht="3.75" hidden="1" customHeight="1">
      <c r="B2482" s="135"/>
      <c r="I2482" s="136"/>
      <c r="J2482" s="135"/>
      <c r="N2482" s="629"/>
      <c r="O2482" s="630"/>
      <c r="P2482" s="630"/>
      <c r="Q2482" s="632"/>
      <c r="R2482" s="645"/>
      <c r="S2482" s="645"/>
      <c r="T2482" s="646"/>
      <c r="U2482" s="679"/>
      <c r="V2482" s="671"/>
      <c r="W2482" s="671"/>
      <c r="X2482" s="671"/>
      <c r="Y2482" s="671"/>
      <c r="Z2482" s="671"/>
      <c r="AA2482" s="671"/>
      <c r="AB2482" s="671"/>
      <c r="AC2482" s="672"/>
      <c r="AD2482" s="644"/>
      <c r="AE2482" s="645"/>
      <c r="AF2482" s="646"/>
      <c r="AG2482" s="679"/>
      <c r="AH2482" s="671"/>
      <c r="AI2482" s="671"/>
      <c r="AJ2482" s="671"/>
      <c r="AK2482" s="671"/>
      <c r="AL2482" s="671"/>
      <c r="AM2482" s="671"/>
      <c r="AN2482" s="671"/>
      <c r="AO2482" s="672"/>
    </row>
    <row r="2483" spans="2:41" ht="13.35" hidden="1" customHeight="1">
      <c r="B2483" s="135"/>
      <c r="I2483" s="136"/>
      <c r="N2483" s="629" t="s">
        <v>23</v>
      </c>
      <c r="O2483" s="630"/>
      <c r="P2483" s="630"/>
      <c r="Q2483" s="632"/>
      <c r="R2483" s="630" t="s">
        <v>17</v>
      </c>
      <c r="S2483" s="630"/>
      <c r="T2483" s="632"/>
      <c r="U2483" s="673"/>
      <c r="V2483" s="674"/>
      <c r="W2483" s="674"/>
      <c r="X2483" s="674"/>
      <c r="Y2483" s="674"/>
      <c r="Z2483" s="674"/>
      <c r="AA2483" s="674"/>
      <c r="AB2483" s="674"/>
      <c r="AC2483" s="675"/>
      <c r="AD2483" s="629" t="s">
        <v>18</v>
      </c>
      <c r="AE2483" s="630"/>
      <c r="AF2483" s="632"/>
      <c r="AG2483" s="673"/>
      <c r="AH2483" s="674"/>
      <c r="AI2483" s="674"/>
      <c r="AJ2483" s="674"/>
      <c r="AK2483" s="674"/>
      <c r="AL2483" s="674"/>
      <c r="AM2483" s="674"/>
      <c r="AN2483" s="674"/>
      <c r="AO2483" s="675"/>
    </row>
    <row r="2484" spans="2:41" ht="3.75" hidden="1" customHeight="1">
      <c r="B2484" s="135"/>
      <c r="I2484" s="136"/>
      <c r="J2484" s="135"/>
      <c r="N2484" s="629"/>
      <c r="O2484" s="630"/>
      <c r="P2484" s="630"/>
      <c r="Q2484" s="632"/>
      <c r="R2484" s="639"/>
      <c r="S2484" s="639"/>
      <c r="T2484" s="640"/>
      <c r="U2484" s="676"/>
      <c r="V2484" s="677"/>
      <c r="W2484" s="677"/>
      <c r="X2484" s="677"/>
      <c r="Y2484" s="677"/>
      <c r="Z2484" s="677"/>
      <c r="AA2484" s="677"/>
      <c r="AB2484" s="677"/>
      <c r="AC2484" s="678"/>
      <c r="AD2484" s="638"/>
      <c r="AE2484" s="639"/>
      <c r="AF2484" s="640"/>
      <c r="AG2484" s="676"/>
      <c r="AH2484" s="677"/>
      <c r="AI2484" s="677"/>
      <c r="AJ2484" s="677"/>
      <c r="AK2484" s="677"/>
      <c r="AL2484" s="677"/>
      <c r="AM2484" s="677"/>
      <c r="AN2484" s="677"/>
      <c r="AO2484" s="678"/>
    </row>
    <row r="2485" spans="2:41" ht="3.75" hidden="1" customHeight="1">
      <c r="B2485" s="135"/>
      <c r="I2485" s="136"/>
      <c r="J2485" s="135"/>
      <c r="N2485" s="629"/>
      <c r="O2485" s="630"/>
      <c r="P2485" s="630"/>
      <c r="Q2485" s="632"/>
      <c r="R2485" s="645"/>
      <c r="S2485" s="645"/>
      <c r="T2485" s="646"/>
      <c r="U2485" s="679"/>
      <c r="V2485" s="671"/>
      <c r="W2485" s="671"/>
      <c r="X2485" s="671"/>
      <c r="Y2485" s="671"/>
      <c r="Z2485" s="671"/>
      <c r="AA2485" s="671"/>
      <c r="AB2485" s="671"/>
      <c r="AC2485" s="672"/>
      <c r="AD2485" s="644"/>
      <c r="AE2485" s="645"/>
      <c r="AF2485" s="646"/>
      <c r="AG2485" s="679"/>
      <c r="AH2485" s="671"/>
      <c r="AI2485" s="671"/>
      <c r="AJ2485" s="671"/>
      <c r="AK2485" s="671"/>
      <c r="AL2485" s="671"/>
      <c r="AM2485" s="671"/>
      <c r="AN2485" s="671"/>
      <c r="AO2485" s="672"/>
    </row>
    <row r="2486" spans="2:41" ht="13.35" hidden="1" customHeight="1">
      <c r="B2486" s="135"/>
      <c r="I2486" s="136"/>
      <c r="J2486" s="135"/>
      <c r="N2486" s="629"/>
      <c r="O2486" s="630"/>
      <c r="P2486" s="630"/>
      <c r="Q2486" s="632"/>
      <c r="R2486" s="630" t="s">
        <v>19</v>
      </c>
      <c r="S2486" s="630"/>
      <c r="T2486" s="632"/>
      <c r="U2486" s="673"/>
      <c r="V2486" s="674"/>
      <c r="W2486" s="674"/>
      <c r="X2486" s="674"/>
      <c r="Y2486" s="674"/>
      <c r="Z2486" s="674"/>
      <c r="AA2486" s="674"/>
      <c r="AB2486" s="674"/>
      <c r="AC2486" s="675"/>
      <c r="AD2486" s="629" t="s">
        <v>20</v>
      </c>
      <c r="AE2486" s="630"/>
      <c r="AF2486" s="632"/>
      <c r="AG2486" s="673"/>
      <c r="AH2486" s="674"/>
      <c r="AI2486" s="674"/>
      <c r="AJ2486" s="674"/>
      <c r="AK2486" s="674"/>
      <c r="AL2486" s="674"/>
      <c r="AM2486" s="674"/>
      <c r="AN2486" s="674"/>
      <c r="AO2486" s="675"/>
    </row>
    <row r="2487" spans="2:41" ht="3.75" hidden="1" customHeight="1">
      <c r="B2487" s="135"/>
      <c r="I2487" s="136"/>
      <c r="J2487" s="135"/>
      <c r="N2487" s="638"/>
      <c r="O2487" s="639"/>
      <c r="P2487" s="639"/>
      <c r="Q2487" s="640"/>
      <c r="R2487" s="639"/>
      <c r="S2487" s="639"/>
      <c r="T2487" s="640"/>
      <c r="U2487" s="676"/>
      <c r="V2487" s="677"/>
      <c r="W2487" s="677"/>
      <c r="X2487" s="677"/>
      <c r="Y2487" s="677"/>
      <c r="Z2487" s="677"/>
      <c r="AA2487" s="677"/>
      <c r="AB2487" s="677"/>
      <c r="AC2487" s="678"/>
      <c r="AD2487" s="638"/>
      <c r="AE2487" s="639"/>
      <c r="AF2487" s="640"/>
      <c r="AG2487" s="676"/>
      <c r="AH2487" s="677"/>
      <c r="AI2487" s="677"/>
      <c r="AJ2487" s="677"/>
      <c r="AK2487" s="677"/>
      <c r="AL2487" s="677"/>
      <c r="AM2487" s="677"/>
      <c r="AN2487" s="677"/>
      <c r="AO2487" s="678"/>
    </row>
    <row r="2488" spans="2:41" ht="3.75" hidden="1" customHeight="1">
      <c r="B2488" s="135"/>
      <c r="I2488" s="136"/>
      <c r="J2488" s="135"/>
      <c r="M2488" s="136"/>
      <c r="N2488" s="629"/>
      <c r="O2488" s="630"/>
      <c r="P2488" s="630"/>
      <c r="Q2488" s="632"/>
      <c r="R2488" s="644"/>
      <c r="S2488" s="645"/>
      <c r="T2488" s="645"/>
      <c r="U2488" s="645"/>
      <c r="V2488" s="645"/>
      <c r="W2488" s="645"/>
      <c r="X2488" s="645"/>
      <c r="Y2488" s="645"/>
      <c r="Z2488" s="645"/>
      <c r="AA2488" s="645"/>
      <c r="AB2488" s="645"/>
      <c r="AC2488" s="645"/>
      <c r="AD2488" s="645"/>
      <c r="AE2488" s="645"/>
      <c r="AF2488" s="645"/>
      <c r="AG2488" s="645"/>
      <c r="AH2488" s="645"/>
      <c r="AI2488" s="645"/>
      <c r="AJ2488" s="645"/>
      <c r="AK2488" s="645"/>
      <c r="AL2488" s="645"/>
      <c r="AM2488" s="645"/>
      <c r="AN2488" s="645"/>
      <c r="AO2488" s="646"/>
    </row>
    <row r="2489" spans="2:41" ht="13.35" hidden="1" customHeight="1">
      <c r="B2489" s="135"/>
      <c r="I2489" s="136"/>
      <c r="J2489" s="135"/>
      <c r="M2489" s="136"/>
      <c r="N2489" s="629" t="s">
        <v>111</v>
      </c>
      <c r="O2489" s="630"/>
      <c r="P2489" s="630"/>
      <c r="Q2489" s="632"/>
      <c r="R2489" s="629"/>
      <c r="S2489" s="680"/>
      <c r="T2489" s="681"/>
      <c r="U2489" s="630"/>
      <c r="V2489" s="647"/>
      <c r="W2489" s="630" t="s">
        <v>12</v>
      </c>
      <c r="X2489" s="647"/>
      <c r="Y2489" s="630" t="s">
        <v>11</v>
      </c>
      <c r="Z2489" s="647"/>
      <c r="AA2489" s="630" t="s">
        <v>364</v>
      </c>
      <c r="AB2489" s="630"/>
      <c r="AC2489" s="630"/>
      <c r="AD2489" s="630"/>
      <c r="AE2489" s="630"/>
      <c r="AF2489" s="630"/>
      <c r="AG2489" s="630"/>
      <c r="AH2489" s="630"/>
      <c r="AI2489" s="630"/>
      <c r="AJ2489" s="630"/>
      <c r="AK2489" s="630"/>
      <c r="AL2489" s="630"/>
      <c r="AM2489" s="630"/>
      <c r="AN2489" s="630"/>
      <c r="AO2489" s="632"/>
    </row>
    <row r="2490" spans="2:41" ht="3.75" hidden="1" customHeight="1">
      <c r="B2490" s="135"/>
      <c r="I2490" s="136"/>
      <c r="J2490" s="135"/>
      <c r="M2490" s="136"/>
      <c r="N2490" s="629"/>
      <c r="O2490" s="630"/>
      <c r="P2490" s="630"/>
      <c r="Q2490" s="632"/>
      <c r="R2490" s="629"/>
      <c r="S2490" s="630"/>
      <c r="T2490" s="630"/>
      <c r="U2490" s="630"/>
      <c r="V2490" s="630"/>
      <c r="W2490" s="630"/>
      <c r="X2490" s="630"/>
      <c r="Y2490" s="630"/>
      <c r="Z2490" s="630"/>
      <c r="AA2490" s="630"/>
      <c r="AB2490" s="630"/>
      <c r="AC2490" s="630"/>
      <c r="AD2490" s="630"/>
      <c r="AE2490" s="630"/>
      <c r="AF2490" s="630"/>
      <c r="AG2490" s="630"/>
      <c r="AH2490" s="630"/>
      <c r="AI2490" s="630"/>
      <c r="AJ2490" s="630"/>
      <c r="AK2490" s="630"/>
      <c r="AL2490" s="630"/>
      <c r="AM2490" s="630"/>
      <c r="AN2490" s="630"/>
      <c r="AO2490" s="632"/>
    </row>
    <row r="2491" spans="2:41" ht="3.75" hidden="1" customHeight="1">
      <c r="B2491" s="135"/>
      <c r="I2491" s="136"/>
      <c r="J2491" s="135"/>
      <c r="M2491" s="136"/>
      <c r="N2491" s="644"/>
      <c r="O2491" s="645"/>
      <c r="P2491" s="645"/>
      <c r="Q2491" s="645"/>
      <c r="R2491" s="713"/>
      <c r="S2491" s="716"/>
      <c r="T2491" s="645"/>
      <c r="U2491" s="698"/>
      <c r="V2491" s="644"/>
      <c r="W2491" s="645"/>
      <c r="X2491" s="645"/>
      <c r="Y2491" s="645"/>
      <c r="Z2491" s="645"/>
      <c r="AA2491" s="645"/>
      <c r="AB2491" s="645"/>
      <c r="AC2491" s="645"/>
      <c r="AD2491" s="645"/>
      <c r="AE2491" s="645"/>
      <c r="AF2491" s="645"/>
      <c r="AG2491" s="645"/>
      <c r="AH2491" s="649"/>
      <c r="AI2491" s="649"/>
      <c r="AJ2491" s="645"/>
      <c r="AK2491" s="651"/>
      <c r="AL2491" s="645"/>
      <c r="AM2491" s="645"/>
      <c r="AN2491" s="645"/>
      <c r="AO2491" s="646"/>
    </row>
    <row r="2492" spans="2:41" ht="13.35" hidden="1" customHeight="1">
      <c r="B2492" s="135"/>
      <c r="I2492" s="136"/>
      <c r="J2492" s="135"/>
      <c r="M2492" s="136"/>
      <c r="N2492" s="629" t="s">
        <v>30</v>
      </c>
      <c r="O2492" s="630"/>
      <c r="P2492" s="630"/>
      <c r="Q2492" s="630"/>
      <c r="R2492" s="714"/>
      <c r="S2492" s="717"/>
      <c r="T2492" s="630" t="s">
        <v>388</v>
      </c>
      <c r="U2492" s="701"/>
      <c r="V2492" s="629" t="s">
        <v>112</v>
      </c>
      <c r="W2492" s="630"/>
      <c r="X2492" s="630"/>
      <c r="Y2492" s="630"/>
      <c r="Z2492" s="630"/>
      <c r="AA2492" s="630"/>
      <c r="AB2492" s="630"/>
      <c r="AC2492" s="630"/>
      <c r="AD2492" s="630"/>
      <c r="AE2492" s="630"/>
      <c r="AF2492" s="630"/>
      <c r="AG2492" s="630"/>
      <c r="AH2492" s="636"/>
      <c r="AI2492" s="636"/>
      <c r="AJ2492" s="630"/>
      <c r="AK2492" s="654"/>
      <c r="AL2492" s="630"/>
      <c r="AM2492" s="630"/>
      <c r="AN2492" s="630"/>
      <c r="AO2492" s="632"/>
    </row>
    <row r="2493" spans="2:41" ht="3.75" hidden="1" customHeight="1">
      <c r="B2493" s="135"/>
      <c r="I2493" s="136"/>
      <c r="J2493" s="135"/>
      <c r="M2493" s="136"/>
      <c r="N2493" s="629"/>
      <c r="O2493" s="630"/>
      <c r="P2493" s="630"/>
      <c r="Q2493" s="630"/>
      <c r="R2493" s="715"/>
      <c r="S2493" s="718"/>
      <c r="T2493" s="639"/>
      <c r="U2493" s="704"/>
      <c r="V2493" s="638"/>
      <c r="W2493" s="639"/>
      <c r="X2493" s="639"/>
      <c r="Y2493" s="639"/>
      <c r="Z2493" s="639"/>
      <c r="AA2493" s="639"/>
      <c r="AB2493" s="639"/>
      <c r="AC2493" s="639"/>
      <c r="AD2493" s="639"/>
      <c r="AE2493" s="639"/>
      <c r="AF2493" s="639"/>
      <c r="AG2493" s="639"/>
      <c r="AH2493" s="642"/>
      <c r="AI2493" s="642"/>
      <c r="AJ2493" s="639"/>
      <c r="AK2493" s="657"/>
      <c r="AL2493" s="639"/>
      <c r="AM2493" s="639"/>
      <c r="AN2493" s="639"/>
      <c r="AO2493" s="640"/>
    </row>
    <row r="2494" spans="2:41" ht="3.75" hidden="1" customHeight="1">
      <c r="B2494" s="135"/>
      <c r="I2494" s="136"/>
      <c r="J2494" s="135"/>
      <c r="M2494" s="136"/>
      <c r="N2494" s="644"/>
      <c r="O2494" s="645"/>
      <c r="P2494" s="645"/>
      <c r="Q2494" s="646"/>
      <c r="R2494" s="670"/>
      <c r="S2494" s="671"/>
      <c r="T2494" s="671"/>
      <c r="U2494" s="672"/>
      <c r="V2494" s="673"/>
      <c r="W2494" s="675"/>
      <c r="X2494" s="679"/>
      <c r="Y2494" s="671"/>
      <c r="Z2494" s="671"/>
      <c r="AA2494" s="672"/>
      <c r="AB2494" s="630"/>
      <c r="AC2494" s="630"/>
      <c r="AD2494" s="630"/>
      <c r="AE2494" s="630"/>
      <c r="AF2494" s="630"/>
      <c r="AG2494" s="630"/>
      <c r="AH2494" s="630"/>
      <c r="AI2494" s="645"/>
      <c r="AJ2494" s="630"/>
      <c r="AK2494" s="630"/>
      <c r="AL2494" s="630"/>
      <c r="AM2494" s="630"/>
      <c r="AN2494" s="630"/>
      <c r="AO2494" s="632"/>
    </row>
    <row r="2495" spans="2:41" ht="13.35" hidden="1" customHeight="1">
      <c r="B2495" s="135"/>
      <c r="I2495" s="136"/>
      <c r="J2495" s="135"/>
      <c r="M2495" s="136"/>
      <c r="N2495" s="629" t="s">
        <v>114</v>
      </c>
      <c r="O2495" s="630"/>
      <c r="P2495" s="630"/>
      <c r="Q2495" s="632"/>
      <c r="R2495" s="673"/>
      <c r="S2495" s="674"/>
      <c r="T2495" s="674"/>
      <c r="U2495" s="675"/>
      <c r="V2495" s="673"/>
      <c r="W2495" s="675"/>
      <c r="X2495" s="673"/>
      <c r="Y2495" s="674"/>
      <c r="Z2495" s="674"/>
      <c r="AA2495" s="675"/>
      <c r="AB2495" s="668" t="s">
        <v>171</v>
      </c>
      <c r="AC2495" s="630"/>
      <c r="AD2495" s="630"/>
      <c r="AE2495" s="630"/>
      <c r="AF2495" s="630"/>
      <c r="AG2495" s="630"/>
      <c r="AH2495" s="630"/>
      <c r="AI2495" s="630"/>
      <c r="AJ2495" s="630"/>
      <c r="AK2495" s="630"/>
      <c r="AL2495" s="630"/>
      <c r="AM2495" s="630"/>
      <c r="AN2495" s="630"/>
      <c r="AO2495" s="632"/>
    </row>
    <row r="2496" spans="2:41" ht="3.75" hidden="1" customHeight="1">
      <c r="B2496" s="135"/>
      <c r="I2496" s="136"/>
      <c r="J2496" s="135"/>
      <c r="M2496" s="136"/>
      <c r="N2496" s="629"/>
      <c r="O2496" s="630"/>
      <c r="P2496" s="630"/>
      <c r="Q2496" s="632"/>
      <c r="R2496" s="676"/>
      <c r="S2496" s="677"/>
      <c r="T2496" s="677"/>
      <c r="U2496" s="678"/>
      <c r="V2496" s="676"/>
      <c r="W2496" s="678"/>
      <c r="X2496" s="676"/>
      <c r="Y2496" s="677"/>
      <c r="Z2496" s="677"/>
      <c r="AA2496" s="678"/>
      <c r="AB2496" s="639"/>
      <c r="AC2496" s="639"/>
      <c r="AD2496" s="639"/>
      <c r="AE2496" s="639"/>
      <c r="AF2496" s="639"/>
      <c r="AG2496" s="639"/>
      <c r="AH2496" s="639"/>
      <c r="AI2496" s="639"/>
      <c r="AJ2496" s="639"/>
      <c r="AK2496" s="639"/>
      <c r="AL2496" s="639"/>
      <c r="AM2496" s="639"/>
      <c r="AN2496" s="639"/>
      <c r="AO2496" s="640"/>
    </row>
    <row r="2497" spans="2:41" ht="3.75" hidden="1" customHeight="1">
      <c r="B2497" s="135"/>
      <c r="I2497" s="136"/>
      <c r="J2497" s="135"/>
      <c r="M2497" s="136"/>
      <c r="N2497" s="644"/>
      <c r="O2497" s="645"/>
      <c r="P2497" s="645"/>
      <c r="Q2497" s="645"/>
      <c r="R2497" s="644"/>
      <c r="S2497" s="645"/>
      <c r="T2497" s="645"/>
      <c r="U2497" s="645"/>
      <c r="V2497" s="645"/>
      <c r="W2497" s="645"/>
      <c r="X2497" s="645"/>
      <c r="Y2497" s="645"/>
      <c r="Z2497" s="645"/>
      <c r="AA2497" s="646"/>
      <c r="AB2497" s="644"/>
      <c r="AC2497" s="630"/>
      <c r="AD2497" s="630"/>
      <c r="AE2497" s="630"/>
      <c r="AF2497" s="630"/>
      <c r="AG2497" s="630"/>
      <c r="AH2497" s="630"/>
      <c r="AI2497" s="632"/>
      <c r="AJ2497" s="644"/>
      <c r="AK2497" s="645"/>
      <c r="AL2497" s="645"/>
      <c r="AM2497" s="645"/>
      <c r="AN2497" s="645"/>
      <c r="AO2497" s="646"/>
    </row>
    <row r="2498" spans="2:41" ht="13.35" hidden="1" customHeight="1">
      <c r="B2498" s="135"/>
      <c r="I2498" s="136"/>
      <c r="J2498" s="135"/>
      <c r="M2498" s="136"/>
      <c r="N2498" s="629" t="s">
        <v>115</v>
      </c>
      <c r="O2498" s="630"/>
      <c r="P2498" s="630"/>
      <c r="Q2498" s="630"/>
      <c r="R2498" s="629"/>
      <c r="S2498" s="680"/>
      <c r="T2498" s="681"/>
      <c r="U2498" s="630"/>
      <c r="V2498" s="647"/>
      <c r="W2498" s="630" t="s">
        <v>12</v>
      </c>
      <c r="X2498" s="647"/>
      <c r="Y2498" s="630" t="s">
        <v>11</v>
      </c>
      <c r="Z2498" s="647"/>
      <c r="AA2498" s="630" t="s">
        <v>364</v>
      </c>
      <c r="AB2498" s="629" t="s">
        <v>170</v>
      </c>
      <c r="AC2498" s="630"/>
      <c r="AD2498" s="630"/>
      <c r="AE2498" s="630"/>
      <c r="AF2498" s="630"/>
      <c r="AG2498" s="630"/>
      <c r="AH2498" s="630"/>
      <c r="AI2498" s="632"/>
      <c r="AJ2498" s="629"/>
      <c r="AK2498" s="680"/>
      <c r="AL2498" s="682"/>
      <c r="AM2498" s="682"/>
      <c r="AN2498" s="682"/>
      <c r="AO2498" s="681"/>
    </row>
    <row r="2499" spans="2:41" ht="3.75" hidden="1" customHeight="1">
      <c r="B2499" s="135"/>
      <c r="I2499" s="136"/>
      <c r="J2499" s="135"/>
      <c r="M2499" s="136"/>
      <c r="N2499" s="629"/>
      <c r="O2499" s="630"/>
      <c r="P2499" s="630"/>
      <c r="Q2499" s="630"/>
      <c r="R2499" s="638"/>
      <c r="S2499" s="639"/>
      <c r="T2499" s="639"/>
      <c r="U2499" s="639"/>
      <c r="V2499" s="639"/>
      <c r="W2499" s="639"/>
      <c r="X2499" s="639"/>
      <c r="Y2499" s="639"/>
      <c r="Z2499" s="639"/>
      <c r="AA2499" s="640"/>
      <c r="AB2499" s="638"/>
      <c r="AC2499" s="639"/>
      <c r="AD2499" s="639"/>
      <c r="AE2499" s="639"/>
      <c r="AF2499" s="639"/>
      <c r="AG2499" s="639"/>
      <c r="AH2499" s="639"/>
      <c r="AI2499" s="640"/>
      <c r="AJ2499" s="638"/>
      <c r="AK2499" s="639"/>
      <c r="AL2499" s="639"/>
      <c r="AM2499" s="639"/>
      <c r="AN2499" s="639"/>
      <c r="AO2499" s="640"/>
    </row>
    <row r="2500" spans="2:41" ht="3.75" customHeight="1">
      <c r="B2500" s="135"/>
      <c r="I2500" s="136"/>
      <c r="J2500" s="135"/>
      <c r="M2500" s="136"/>
      <c r="N2500" s="130"/>
      <c r="O2500" s="131"/>
      <c r="P2500" s="131"/>
      <c r="Q2500" s="132"/>
      <c r="R2500" s="683" t="str" cm="1">
        <f t="array" ref="R2500">IF(新_変更_3!AL1049&lt;&gt;"",AND(新_変更_3!J1048:AB1054=新_変更_3!AL1048:BD1054),"")</f>
        <v/>
      </c>
      <c r="S2500" s="684"/>
      <c r="T2500" s="684"/>
      <c r="U2500" s="684"/>
      <c r="V2500" s="684"/>
      <c r="W2500" s="684"/>
      <c r="X2500" s="684"/>
      <c r="Y2500" s="684"/>
      <c r="Z2500" s="684"/>
      <c r="AA2500" s="684"/>
      <c r="AB2500" s="684"/>
      <c r="AC2500" s="684"/>
      <c r="AD2500" s="684"/>
      <c r="AE2500" s="684"/>
      <c r="AF2500" s="684"/>
      <c r="AG2500" s="684"/>
      <c r="AH2500" s="684"/>
      <c r="AI2500" s="684"/>
      <c r="AJ2500" s="684"/>
      <c r="AK2500" s="684"/>
      <c r="AL2500" s="684"/>
      <c r="AM2500" s="684"/>
      <c r="AN2500" s="684"/>
      <c r="AO2500" s="685"/>
    </row>
    <row r="2501" spans="2:41" ht="13.35" customHeight="1">
      <c r="B2501" s="135"/>
      <c r="I2501" s="136"/>
      <c r="J2501" s="135"/>
      <c r="M2501" s="136"/>
      <c r="N2501" s="135" t="s">
        <v>32</v>
      </c>
      <c r="Q2501" s="136"/>
      <c r="R2501" s="686"/>
      <c r="S2501" s="687"/>
      <c r="T2501" s="687"/>
      <c r="U2501" s="687"/>
      <c r="V2501" s="687"/>
      <c r="W2501" s="687"/>
      <c r="X2501" s="687"/>
      <c r="Y2501" s="687"/>
      <c r="Z2501" s="687"/>
      <c r="AA2501" s="687"/>
      <c r="AB2501" s="687"/>
      <c r="AC2501" s="687"/>
      <c r="AD2501" s="687"/>
      <c r="AE2501" s="687"/>
      <c r="AF2501" s="687"/>
      <c r="AG2501" s="687"/>
      <c r="AH2501" s="687"/>
      <c r="AI2501" s="687"/>
      <c r="AJ2501" s="687"/>
      <c r="AK2501" s="687"/>
      <c r="AL2501" s="687"/>
      <c r="AM2501" s="687"/>
      <c r="AN2501" s="687"/>
      <c r="AO2501" s="688"/>
    </row>
    <row r="2502" spans="2:41" ht="3.75" customHeight="1">
      <c r="B2502" s="135"/>
      <c r="I2502" s="136"/>
      <c r="J2502" s="135"/>
      <c r="M2502" s="136"/>
      <c r="N2502" s="140"/>
      <c r="O2502" s="141"/>
      <c r="P2502" s="141"/>
      <c r="Q2502" s="142"/>
      <c r="R2502" s="689"/>
      <c r="S2502" s="690"/>
      <c r="T2502" s="690"/>
      <c r="U2502" s="690"/>
      <c r="V2502" s="690"/>
      <c r="W2502" s="690"/>
      <c r="X2502" s="690"/>
      <c r="Y2502" s="690"/>
      <c r="Z2502" s="690"/>
      <c r="AA2502" s="690"/>
      <c r="AB2502" s="690"/>
      <c r="AC2502" s="690"/>
      <c r="AD2502" s="690"/>
      <c r="AE2502" s="690"/>
      <c r="AF2502" s="690"/>
      <c r="AG2502" s="690"/>
      <c r="AH2502" s="690"/>
      <c r="AI2502" s="690"/>
      <c r="AJ2502" s="690"/>
      <c r="AK2502" s="690"/>
      <c r="AL2502" s="690"/>
      <c r="AM2502" s="690"/>
      <c r="AN2502" s="690"/>
      <c r="AO2502" s="691"/>
    </row>
    <row r="2503" spans="2:41" ht="3.75" customHeight="1">
      <c r="B2503" s="135"/>
      <c r="I2503" s="136"/>
      <c r="J2503" s="130"/>
      <c r="K2503" s="131"/>
      <c r="L2503" s="131"/>
      <c r="M2503" s="132"/>
      <c r="N2503" s="130"/>
      <c r="O2503" s="131"/>
      <c r="P2503" s="131"/>
      <c r="Q2503" s="132"/>
      <c r="R2503" s="130"/>
      <c r="S2503" s="131"/>
      <c r="T2503" s="131"/>
      <c r="U2503" s="131"/>
      <c r="V2503" s="131"/>
      <c r="W2503" s="131"/>
      <c r="X2503" s="131"/>
      <c r="Y2503" s="131"/>
      <c r="Z2503" s="131"/>
      <c r="AA2503" s="132"/>
      <c r="AB2503" s="130"/>
      <c r="AC2503" s="131"/>
      <c r="AD2503" s="131"/>
      <c r="AE2503" s="132"/>
      <c r="AF2503" s="131"/>
      <c r="AG2503" s="131"/>
      <c r="AH2503" s="131"/>
      <c r="AI2503" s="131"/>
      <c r="AJ2503" s="131"/>
      <c r="AK2503" s="131"/>
      <c r="AL2503" s="131"/>
      <c r="AM2503" s="131"/>
      <c r="AN2503" s="131"/>
      <c r="AO2503" s="132"/>
    </row>
    <row r="2504" spans="2:41" ht="13.35" customHeight="1">
      <c r="B2504" s="135"/>
      <c r="I2504" s="136"/>
      <c r="J2504" s="135" t="s">
        <v>4054</v>
      </c>
      <c r="M2504" s="136"/>
      <c r="N2504" s="135" t="s">
        <v>27</v>
      </c>
      <c r="Q2504" s="136"/>
      <c r="R2504" s="135"/>
      <c r="S2504" s="692"/>
      <c r="T2504" s="693"/>
      <c r="U2504" s="693"/>
      <c r="V2504" s="693"/>
      <c r="W2504" s="693"/>
      <c r="X2504" s="693"/>
      <c r="Y2504" s="693"/>
      <c r="Z2504" s="693"/>
      <c r="AA2504" s="694"/>
      <c r="AB2504" s="135" t="s">
        <v>28</v>
      </c>
      <c r="AE2504" s="136"/>
      <c r="AF2504" s="135"/>
      <c r="AG2504" s="695"/>
      <c r="AH2504" s="693"/>
      <c r="AI2504" s="693"/>
      <c r="AJ2504" s="693"/>
      <c r="AK2504" s="693"/>
      <c r="AL2504" s="693"/>
      <c r="AM2504" s="693"/>
      <c r="AN2504" s="693"/>
      <c r="AO2504" s="694"/>
    </row>
    <row r="2505" spans="2:41" ht="3.75" customHeight="1">
      <c r="B2505" s="135"/>
      <c r="I2505" s="136"/>
      <c r="J2505" s="135"/>
      <c r="M2505" s="136"/>
      <c r="N2505" s="140"/>
      <c r="O2505" s="141"/>
      <c r="P2505" s="141"/>
      <c r="Q2505" s="142"/>
      <c r="R2505" s="140"/>
      <c r="S2505" s="141"/>
      <c r="T2505" s="141"/>
      <c r="U2505" s="141"/>
      <c r="V2505" s="141"/>
      <c r="W2505" s="141"/>
      <c r="X2505" s="141"/>
      <c r="Y2505" s="141"/>
      <c r="Z2505" s="141"/>
      <c r="AA2505" s="142"/>
      <c r="AB2505" s="140"/>
      <c r="AC2505" s="141"/>
      <c r="AD2505" s="141"/>
      <c r="AE2505" s="142"/>
      <c r="AF2505" s="141"/>
      <c r="AG2505" s="141"/>
      <c r="AH2505" s="141"/>
      <c r="AI2505" s="141"/>
      <c r="AJ2505" s="141"/>
      <c r="AK2505" s="141"/>
      <c r="AL2505" s="141"/>
      <c r="AM2505" s="141"/>
      <c r="AN2505" s="141"/>
      <c r="AO2505" s="142"/>
    </row>
    <row r="2506" spans="2:41" ht="3.75" customHeight="1">
      <c r="B2506" s="135"/>
      <c r="I2506" s="136"/>
      <c r="J2506" s="135"/>
      <c r="M2506" s="136"/>
      <c r="N2506" s="130"/>
      <c r="O2506" s="131"/>
      <c r="P2506" s="131"/>
      <c r="Q2506" s="132"/>
      <c r="R2506" s="130"/>
      <c r="S2506" s="131"/>
      <c r="T2506" s="131"/>
      <c r="U2506" s="131"/>
      <c r="V2506" s="131"/>
      <c r="W2506" s="131"/>
      <c r="X2506" s="131"/>
      <c r="Y2506" s="131"/>
      <c r="Z2506" s="131"/>
      <c r="AA2506" s="132"/>
      <c r="AB2506" s="130"/>
      <c r="AC2506" s="131"/>
      <c r="AD2506" s="131"/>
      <c r="AE2506" s="132"/>
      <c r="AF2506" s="130"/>
      <c r="AG2506" s="131"/>
      <c r="AH2506" s="131"/>
      <c r="AI2506" s="131"/>
      <c r="AJ2506" s="131"/>
      <c r="AK2506" s="131"/>
      <c r="AL2506" s="131"/>
      <c r="AM2506" s="131"/>
      <c r="AN2506" s="131"/>
      <c r="AO2506" s="132"/>
    </row>
    <row r="2507" spans="2:41" ht="13.35" customHeight="1">
      <c r="B2507" s="135"/>
      <c r="I2507" s="136"/>
      <c r="J2507" s="135"/>
      <c r="M2507" s="136"/>
      <c r="N2507" s="135" t="s">
        <v>3990</v>
      </c>
      <c r="Q2507" s="136"/>
      <c r="R2507" s="135"/>
      <c r="S2507" s="696"/>
      <c r="T2507" s="694"/>
      <c r="V2507" s="146"/>
      <c r="W2507" s="124" t="s">
        <v>12</v>
      </c>
      <c r="X2507" s="146"/>
      <c r="Y2507" s="124" t="s">
        <v>11</v>
      </c>
      <c r="Z2507" s="146"/>
      <c r="AA2507" s="136" t="s">
        <v>364</v>
      </c>
      <c r="AB2507" s="135" t="s">
        <v>66</v>
      </c>
      <c r="AE2507" s="136"/>
      <c r="AF2507" s="135"/>
      <c r="AG2507" s="696"/>
      <c r="AH2507" s="694"/>
      <c r="AJ2507" s="146"/>
      <c r="AK2507" s="124" t="s">
        <v>12</v>
      </c>
      <c r="AL2507" s="146"/>
      <c r="AM2507" s="124" t="s">
        <v>11</v>
      </c>
      <c r="AN2507" s="146"/>
      <c r="AO2507" s="136" t="s">
        <v>364</v>
      </c>
    </row>
    <row r="2508" spans="2:41" ht="3.75" customHeight="1">
      <c r="B2508" s="135"/>
      <c r="I2508" s="136"/>
      <c r="J2508" s="135"/>
      <c r="M2508" s="136"/>
      <c r="N2508" s="140"/>
      <c r="O2508" s="141"/>
      <c r="P2508" s="141"/>
      <c r="Q2508" s="142"/>
      <c r="R2508" s="140"/>
      <c r="S2508" s="141"/>
      <c r="T2508" s="141"/>
      <c r="U2508" s="141"/>
      <c r="V2508" s="141"/>
      <c r="W2508" s="141"/>
      <c r="X2508" s="141"/>
      <c r="Y2508" s="141"/>
      <c r="Z2508" s="141"/>
      <c r="AA2508" s="142"/>
      <c r="AB2508" s="140"/>
      <c r="AC2508" s="141"/>
      <c r="AD2508" s="141"/>
      <c r="AE2508" s="142"/>
      <c r="AF2508" s="140"/>
      <c r="AG2508" s="141"/>
      <c r="AH2508" s="141"/>
      <c r="AI2508" s="141"/>
      <c r="AJ2508" s="141"/>
      <c r="AK2508" s="141"/>
      <c r="AL2508" s="141"/>
      <c r="AM2508" s="141"/>
      <c r="AN2508" s="141"/>
      <c r="AO2508" s="142"/>
    </row>
    <row r="2509" spans="2:41" ht="3.75" customHeight="1">
      <c r="B2509" s="135"/>
      <c r="I2509" s="136"/>
      <c r="J2509" s="135"/>
      <c r="M2509" s="136"/>
      <c r="N2509" s="130"/>
      <c r="O2509" s="131"/>
      <c r="P2509" s="131"/>
      <c r="Q2509" s="132"/>
      <c r="R2509" s="697">
        <f>新_変更_3!J1064</f>
        <v>0</v>
      </c>
      <c r="S2509" s="684"/>
      <c r="T2509" s="684"/>
      <c r="U2509" s="684"/>
      <c r="V2509" s="684"/>
      <c r="W2509" s="684"/>
      <c r="X2509" s="684"/>
      <c r="Y2509" s="684"/>
      <c r="Z2509" s="684"/>
      <c r="AA2509" s="684"/>
      <c r="AB2509" s="684"/>
      <c r="AC2509" s="684"/>
      <c r="AD2509" s="684"/>
      <c r="AE2509" s="684"/>
      <c r="AF2509" s="684"/>
      <c r="AG2509" s="684"/>
      <c r="AH2509" s="684"/>
      <c r="AI2509" s="684"/>
      <c r="AJ2509" s="685"/>
      <c r="AK2509" s="131"/>
      <c r="AL2509" s="131"/>
      <c r="AM2509" s="131"/>
      <c r="AN2509" s="131"/>
      <c r="AO2509" s="132"/>
    </row>
    <row r="2510" spans="2:41" ht="13.35" customHeight="1">
      <c r="B2510" s="135"/>
      <c r="I2510" s="136"/>
      <c r="J2510" s="135"/>
      <c r="M2510" s="136"/>
      <c r="N2510" s="135" t="s">
        <v>8</v>
      </c>
      <c r="Q2510" s="136"/>
      <c r="R2510" s="686"/>
      <c r="S2510" s="687"/>
      <c r="T2510" s="687"/>
      <c r="U2510" s="687"/>
      <c r="V2510" s="687"/>
      <c r="W2510" s="687"/>
      <c r="X2510" s="687"/>
      <c r="Y2510" s="687"/>
      <c r="Z2510" s="687"/>
      <c r="AA2510" s="687"/>
      <c r="AB2510" s="687"/>
      <c r="AC2510" s="687"/>
      <c r="AD2510" s="687"/>
      <c r="AE2510" s="687"/>
      <c r="AF2510" s="687"/>
      <c r="AG2510" s="687"/>
      <c r="AH2510" s="687"/>
      <c r="AI2510" s="687"/>
      <c r="AJ2510" s="688"/>
      <c r="AL2510" s="147" t="s">
        <v>13</v>
      </c>
      <c r="AM2510" s="124" t="s">
        <v>29</v>
      </c>
      <c r="AO2510" s="136"/>
    </row>
    <row r="2511" spans="2:41" ht="3.75" customHeight="1">
      <c r="B2511" s="135"/>
      <c r="I2511" s="136"/>
      <c r="J2511" s="135"/>
      <c r="M2511" s="136"/>
      <c r="N2511" s="140"/>
      <c r="O2511" s="141"/>
      <c r="P2511" s="141"/>
      <c r="Q2511" s="142"/>
      <c r="R2511" s="689"/>
      <c r="S2511" s="690"/>
      <c r="T2511" s="690"/>
      <c r="U2511" s="690"/>
      <c r="V2511" s="690"/>
      <c r="W2511" s="690"/>
      <c r="X2511" s="690"/>
      <c r="Y2511" s="690"/>
      <c r="Z2511" s="690"/>
      <c r="AA2511" s="690"/>
      <c r="AB2511" s="690"/>
      <c r="AC2511" s="690"/>
      <c r="AD2511" s="690"/>
      <c r="AE2511" s="690"/>
      <c r="AF2511" s="690"/>
      <c r="AG2511" s="690"/>
      <c r="AH2511" s="690"/>
      <c r="AI2511" s="690"/>
      <c r="AJ2511" s="691"/>
      <c r="AK2511" s="141"/>
      <c r="AL2511" s="141"/>
      <c r="AM2511" s="141"/>
      <c r="AN2511" s="141"/>
      <c r="AO2511" s="142"/>
    </row>
    <row r="2512" spans="2:41" ht="3.75" hidden="1" customHeight="1">
      <c r="B2512" s="135"/>
      <c r="I2512" s="136"/>
      <c r="J2512" s="135"/>
      <c r="M2512" s="136"/>
      <c r="N2512" s="644"/>
      <c r="O2512" s="645"/>
      <c r="P2512" s="645"/>
      <c r="Q2512" s="646"/>
      <c r="R2512" s="679"/>
      <c r="S2512" s="671"/>
      <c r="T2512" s="671"/>
      <c r="U2512" s="671"/>
      <c r="V2512" s="671"/>
      <c r="W2512" s="671"/>
      <c r="X2512" s="671"/>
      <c r="Y2512" s="671"/>
      <c r="Z2512" s="671"/>
      <c r="AA2512" s="671"/>
      <c r="AB2512" s="671"/>
      <c r="AC2512" s="671"/>
      <c r="AD2512" s="671"/>
      <c r="AE2512" s="671"/>
      <c r="AF2512" s="671"/>
      <c r="AG2512" s="671"/>
      <c r="AH2512" s="671"/>
      <c r="AI2512" s="671"/>
      <c r="AJ2512" s="671"/>
      <c r="AK2512" s="671"/>
      <c r="AL2512" s="671"/>
      <c r="AM2512" s="671"/>
      <c r="AN2512" s="671"/>
      <c r="AO2512" s="672"/>
    </row>
    <row r="2513" spans="2:41" ht="13.35" hidden="1" customHeight="1">
      <c r="B2513" s="135"/>
      <c r="I2513" s="136"/>
      <c r="J2513" s="135"/>
      <c r="M2513" s="136"/>
      <c r="N2513" s="629" t="s">
        <v>61</v>
      </c>
      <c r="O2513" s="630"/>
      <c r="P2513" s="630"/>
      <c r="Q2513" s="632"/>
      <c r="R2513" s="673"/>
      <c r="S2513" s="674"/>
      <c r="T2513" s="674"/>
      <c r="U2513" s="674"/>
      <c r="V2513" s="674"/>
      <c r="W2513" s="674"/>
      <c r="X2513" s="674"/>
      <c r="Y2513" s="674"/>
      <c r="Z2513" s="674"/>
      <c r="AA2513" s="674"/>
      <c r="AB2513" s="674"/>
      <c r="AC2513" s="674"/>
      <c r="AD2513" s="674"/>
      <c r="AE2513" s="674"/>
      <c r="AF2513" s="674"/>
      <c r="AG2513" s="674"/>
      <c r="AH2513" s="674"/>
      <c r="AI2513" s="674"/>
      <c r="AJ2513" s="674"/>
      <c r="AK2513" s="674"/>
      <c r="AL2513" s="674"/>
      <c r="AM2513" s="674"/>
      <c r="AN2513" s="674"/>
      <c r="AO2513" s="675"/>
    </row>
    <row r="2514" spans="2:41" ht="3.75" hidden="1" customHeight="1">
      <c r="B2514" s="135"/>
      <c r="I2514" s="136"/>
      <c r="J2514" s="135"/>
      <c r="M2514" s="136"/>
      <c r="N2514" s="629"/>
      <c r="O2514" s="630"/>
      <c r="P2514" s="630"/>
      <c r="Q2514" s="632"/>
      <c r="R2514" s="676"/>
      <c r="S2514" s="677"/>
      <c r="T2514" s="677"/>
      <c r="U2514" s="677"/>
      <c r="V2514" s="677"/>
      <c r="W2514" s="677"/>
      <c r="X2514" s="677"/>
      <c r="Y2514" s="677"/>
      <c r="Z2514" s="677"/>
      <c r="AA2514" s="677"/>
      <c r="AB2514" s="677"/>
      <c r="AC2514" s="677"/>
      <c r="AD2514" s="677"/>
      <c r="AE2514" s="677"/>
      <c r="AF2514" s="677"/>
      <c r="AG2514" s="677"/>
      <c r="AH2514" s="677"/>
      <c r="AI2514" s="677"/>
      <c r="AJ2514" s="677"/>
      <c r="AK2514" s="677"/>
      <c r="AL2514" s="677"/>
      <c r="AM2514" s="677"/>
      <c r="AN2514" s="677"/>
      <c r="AO2514" s="678"/>
    </row>
    <row r="2515" spans="2:41" ht="3.75" hidden="1" customHeight="1">
      <c r="B2515" s="135"/>
      <c r="I2515" s="136"/>
      <c r="J2515" s="135"/>
      <c r="N2515" s="644"/>
      <c r="O2515" s="645"/>
      <c r="P2515" s="645"/>
      <c r="Q2515" s="646"/>
      <c r="R2515" s="630"/>
      <c r="S2515" s="630"/>
      <c r="T2515" s="630"/>
      <c r="U2515" s="698"/>
      <c r="V2515" s="699"/>
      <c r="W2515" s="699"/>
      <c r="X2515" s="700"/>
      <c r="Y2515" s="645"/>
      <c r="Z2515" s="707"/>
      <c r="AA2515" s="699"/>
      <c r="AB2515" s="699"/>
      <c r="AC2515" s="708"/>
      <c r="AD2515" s="630"/>
      <c r="AE2515" s="630"/>
      <c r="AF2515" s="630"/>
      <c r="AG2515" s="679"/>
      <c r="AH2515" s="671"/>
      <c r="AI2515" s="671"/>
      <c r="AJ2515" s="671"/>
      <c r="AK2515" s="671"/>
      <c r="AL2515" s="671"/>
      <c r="AM2515" s="671"/>
      <c r="AN2515" s="671"/>
      <c r="AO2515" s="672"/>
    </row>
    <row r="2516" spans="2:41" ht="13.35" hidden="1" customHeight="1">
      <c r="B2516" s="135"/>
      <c r="I2516" s="136"/>
      <c r="J2516" s="135"/>
      <c r="N2516" s="629"/>
      <c r="O2516" s="630"/>
      <c r="P2516" s="630"/>
      <c r="Q2516" s="632"/>
      <c r="R2516" s="630" t="s">
        <v>15</v>
      </c>
      <c r="S2516" s="630"/>
      <c r="T2516" s="630"/>
      <c r="U2516" s="701"/>
      <c r="V2516" s="702"/>
      <c r="W2516" s="702"/>
      <c r="X2516" s="703"/>
      <c r="Y2516" s="662" t="s">
        <v>359</v>
      </c>
      <c r="Z2516" s="709"/>
      <c r="AA2516" s="702"/>
      <c r="AB2516" s="702"/>
      <c r="AC2516" s="710"/>
      <c r="AD2516" s="630" t="s">
        <v>56</v>
      </c>
      <c r="AE2516" s="630"/>
      <c r="AF2516" s="630"/>
      <c r="AG2516" s="673"/>
      <c r="AH2516" s="674"/>
      <c r="AI2516" s="674"/>
      <c r="AJ2516" s="674"/>
      <c r="AK2516" s="674"/>
      <c r="AL2516" s="674"/>
      <c r="AM2516" s="674"/>
      <c r="AN2516" s="674"/>
      <c r="AO2516" s="675"/>
    </row>
    <row r="2517" spans="2:41" ht="3.75" hidden="1" customHeight="1">
      <c r="B2517" s="135"/>
      <c r="I2517" s="136"/>
      <c r="J2517" s="135"/>
      <c r="N2517" s="629"/>
      <c r="O2517" s="630"/>
      <c r="P2517" s="630"/>
      <c r="Q2517" s="632"/>
      <c r="R2517" s="639"/>
      <c r="S2517" s="639"/>
      <c r="T2517" s="639"/>
      <c r="U2517" s="704"/>
      <c r="V2517" s="705"/>
      <c r="W2517" s="705"/>
      <c r="X2517" s="706"/>
      <c r="Y2517" s="639"/>
      <c r="Z2517" s="711"/>
      <c r="AA2517" s="705"/>
      <c r="AB2517" s="705"/>
      <c r="AC2517" s="712"/>
      <c r="AD2517" s="639"/>
      <c r="AE2517" s="639"/>
      <c r="AF2517" s="639"/>
      <c r="AG2517" s="676"/>
      <c r="AH2517" s="677"/>
      <c r="AI2517" s="677"/>
      <c r="AJ2517" s="677"/>
      <c r="AK2517" s="677"/>
      <c r="AL2517" s="677"/>
      <c r="AM2517" s="677"/>
      <c r="AN2517" s="677"/>
      <c r="AO2517" s="678"/>
    </row>
    <row r="2518" spans="2:41" ht="3.75" hidden="1" customHeight="1">
      <c r="B2518" s="135"/>
      <c r="I2518" s="136"/>
      <c r="J2518" s="135"/>
      <c r="N2518" s="629"/>
      <c r="O2518" s="630"/>
      <c r="P2518" s="630"/>
      <c r="Q2518" s="632"/>
      <c r="R2518" s="645"/>
      <c r="S2518" s="645"/>
      <c r="T2518" s="646"/>
      <c r="U2518" s="679"/>
      <c r="V2518" s="671"/>
      <c r="W2518" s="671"/>
      <c r="X2518" s="671"/>
      <c r="Y2518" s="671"/>
      <c r="Z2518" s="671"/>
      <c r="AA2518" s="671"/>
      <c r="AB2518" s="671"/>
      <c r="AC2518" s="672"/>
      <c r="AD2518" s="644"/>
      <c r="AE2518" s="645"/>
      <c r="AF2518" s="646"/>
      <c r="AG2518" s="679"/>
      <c r="AH2518" s="671"/>
      <c r="AI2518" s="671"/>
      <c r="AJ2518" s="671"/>
      <c r="AK2518" s="671"/>
      <c r="AL2518" s="671"/>
      <c r="AM2518" s="671"/>
      <c r="AN2518" s="671"/>
      <c r="AO2518" s="672"/>
    </row>
    <row r="2519" spans="2:41" ht="13.35" hidden="1" customHeight="1">
      <c r="B2519" s="135"/>
      <c r="I2519" s="136"/>
      <c r="N2519" s="629" t="s">
        <v>23</v>
      </c>
      <c r="O2519" s="630"/>
      <c r="P2519" s="630"/>
      <c r="Q2519" s="632"/>
      <c r="R2519" s="630" t="s">
        <v>17</v>
      </c>
      <c r="S2519" s="630"/>
      <c r="T2519" s="632"/>
      <c r="U2519" s="673"/>
      <c r="V2519" s="674"/>
      <c r="W2519" s="674"/>
      <c r="X2519" s="674"/>
      <c r="Y2519" s="674"/>
      <c r="Z2519" s="674"/>
      <c r="AA2519" s="674"/>
      <c r="AB2519" s="674"/>
      <c r="AC2519" s="675"/>
      <c r="AD2519" s="629" t="s">
        <v>18</v>
      </c>
      <c r="AE2519" s="630"/>
      <c r="AF2519" s="632"/>
      <c r="AG2519" s="673"/>
      <c r="AH2519" s="674"/>
      <c r="AI2519" s="674"/>
      <c r="AJ2519" s="674"/>
      <c r="AK2519" s="674"/>
      <c r="AL2519" s="674"/>
      <c r="AM2519" s="674"/>
      <c r="AN2519" s="674"/>
      <c r="AO2519" s="675"/>
    </row>
    <row r="2520" spans="2:41" ht="3.75" hidden="1" customHeight="1">
      <c r="B2520" s="135"/>
      <c r="I2520" s="136"/>
      <c r="J2520" s="135"/>
      <c r="N2520" s="629"/>
      <c r="O2520" s="630"/>
      <c r="P2520" s="630"/>
      <c r="Q2520" s="632"/>
      <c r="R2520" s="639"/>
      <c r="S2520" s="639"/>
      <c r="T2520" s="640"/>
      <c r="U2520" s="676"/>
      <c r="V2520" s="677"/>
      <c r="W2520" s="677"/>
      <c r="X2520" s="677"/>
      <c r="Y2520" s="677"/>
      <c r="Z2520" s="677"/>
      <c r="AA2520" s="677"/>
      <c r="AB2520" s="677"/>
      <c r="AC2520" s="678"/>
      <c r="AD2520" s="638"/>
      <c r="AE2520" s="639"/>
      <c r="AF2520" s="640"/>
      <c r="AG2520" s="676"/>
      <c r="AH2520" s="677"/>
      <c r="AI2520" s="677"/>
      <c r="AJ2520" s="677"/>
      <c r="AK2520" s="677"/>
      <c r="AL2520" s="677"/>
      <c r="AM2520" s="677"/>
      <c r="AN2520" s="677"/>
      <c r="AO2520" s="678"/>
    </row>
    <row r="2521" spans="2:41" ht="3.75" hidden="1" customHeight="1">
      <c r="B2521" s="135"/>
      <c r="I2521" s="136"/>
      <c r="J2521" s="135"/>
      <c r="N2521" s="629"/>
      <c r="O2521" s="630"/>
      <c r="P2521" s="630"/>
      <c r="Q2521" s="632"/>
      <c r="R2521" s="645"/>
      <c r="S2521" s="645"/>
      <c r="T2521" s="646"/>
      <c r="U2521" s="679"/>
      <c r="V2521" s="671"/>
      <c r="W2521" s="671"/>
      <c r="X2521" s="671"/>
      <c r="Y2521" s="671"/>
      <c r="Z2521" s="671"/>
      <c r="AA2521" s="671"/>
      <c r="AB2521" s="671"/>
      <c r="AC2521" s="672"/>
      <c r="AD2521" s="644"/>
      <c r="AE2521" s="645"/>
      <c r="AF2521" s="646"/>
      <c r="AG2521" s="679"/>
      <c r="AH2521" s="671"/>
      <c r="AI2521" s="671"/>
      <c r="AJ2521" s="671"/>
      <c r="AK2521" s="671"/>
      <c r="AL2521" s="671"/>
      <c r="AM2521" s="671"/>
      <c r="AN2521" s="671"/>
      <c r="AO2521" s="672"/>
    </row>
    <row r="2522" spans="2:41" ht="13.35" hidden="1" customHeight="1">
      <c r="B2522" s="135"/>
      <c r="I2522" s="136"/>
      <c r="J2522" s="135"/>
      <c r="N2522" s="629"/>
      <c r="O2522" s="630"/>
      <c r="P2522" s="630"/>
      <c r="Q2522" s="632"/>
      <c r="R2522" s="630" t="s">
        <v>19</v>
      </c>
      <c r="S2522" s="630"/>
      <c r="T2522" s="632"/>
      <c r="U2522" s="673"/>
      <c r="V2522" s="674"/>
      <c r="W2522" s="674"/>
      <c r="X2522" s="674"/>
      <c r="Y2522" s="674"/>
      <c r="Z2522" s="674"/>
      <c r="AA2522" s="674"/>
      <c r="AB2522" s="674"/>
      <c r="AC2522" s="675"/>
      <c r="AD2522" s="629" t="s">
        <v>20</v>
      </c>
      <c r="AE2522" s="630"/>
      <c r="AF2522" s="632"/>
      <c r="AG2522" s="673"/>
      <c r="AH2522" s="674"/>
      <c r="AI2522" s="674"/>
      <c r="AJ2522" s="674"/>
      <c r="AK2522" s="674"/>
      <c r="AL2522" s="674"/>
      <c r="AM2522" s="674"/>
      <c r="AN2522" s="674"/>
      <c r="AO2522" s="675"/>
    </row>
    <row r="2523" spans="2:41" ht="3.75" hidden="1" customHeight="1">
      <c r="B2523" s="135"/>
      <c r="I2523" s="136"/>
      <c r="J2523" s="135"/>
      <c r="N2523" s="638"/>
      <c r="O2523" s="639"/>
      <c r="P2523" s="639"/>
      <c r="Q2523" s="640"/>
      <c r="R2523" s="639"/>
      <c r="S2523" s="639"/>
      <c r="T2523" s="640"/>
      <c r="U2523" s="676"/>
      <c r="V2523" s="677"/>
      <c r="W2523" s="677"/>
      <c r="X2523" s="677"/>
      <c r="Y2523" s="677"/>
      <c r="Z2523" s="677"/>
      <c r="AA2523" s="677"/>
      <c r="AB2523" s="677"/>
      <c r="AC2523" s="678"/>
      <c r="AD2523" s="638"/>
      <c r="AE2523" s="639"/>
      <c r="AF2523" s="640"/>
      <c r="AG2523" s="676"/>
      <c r="AH2523" s="677"/>
      <c r="AI2523" s="677"/>
      <c r="AJ2523" s="677"/>
      <c r="AK2523" s="677"/>
      <c r="AL2523" s="677"/>
      <c r="AM2523" s="677"/>
      <c r="AN2523" s="677"/>
      <c r="AO2523" s="678"/>
    </row>
    <row r="2524" spans="2:41" ht="3.75" hidden="1" customHeight="1">
      <c r="B2524" s="135"/>
      <c r="I2524" s="136"/>
      <c r="J2524" s="135"/>
      <c r="M2524" s="136"/>
      <c r="N2524" s="629"/>
      <c r="O2524" s="630"/>
      <c r="P2524" s="630"/>
      <c r="Q2524" s="632"/>
      <c r="R2524" s="644"/>
      <c r="S2524" s="645"/>
      <c r="T2524" s="645"/>
      <c r="U2524" s="645"/>
      <c r="V2524" s="645"/>
      <c r="W2524" s="645"/>
      <c r="X2524" s="645"/>
      <c r="Y2524" s="645"/>
      <c r="Z2524" s="645"/>
      <c r="AA2524" s="645"/>
      <c r="AB2524" s="645"/>
      <c r="AC2524" s="645"/>
      <c r="AD2524" s="645"/>
      <c r="AE2524" s="645"/>
      <c r="AF2524" s="645"/>
      <c r="AG2524" s="645"/>
      <c r="AH2524" s="645"/>
      <c r="AI2524" s="645"/>
      <c r="AJ2524" s="645"/>
      <c r="AK2524" s="645"/>
      <c r="AL2524" s="645"/>
      <c r="AM2524" s="645"/>
      <c r="AN2524" s="645"/>
      <c r="AO2524" s="646"/>
    </row>
    <row r="2525" spans="2:41" ht="13.35" hidden="1" customHeight="1">
      <c r="B2525" s="135"/>
      <c r="I2525" s="136"/>
      <c r="J2525" s="135"/>
      <c r="M2525" s="136"/>
      <c r="N2525" s="629" t="s">
        <v>111</v>
      </c>
      <c r="O2525" s="630"/>
      <c r="P2525" s="630"/>
      <c r="Q2525" s="632"/>
      <c r="R2525" s="629"/>
      <c r="S2525" s="680"/>
      <c r="T2525" s="681"/>
      <c r="U2525" s="630"/>
      <c r="V2525" s="647"/>
      <c r="W2525" s="630" t="s">
        <v>12</v>
      </c>
      <c r="X2525" s="647"/>
      <c r="Y2525" s="630" t="s">
        <v>11</v>
      </c>
      <c r="Z2525" s="647"/>
      <c r="AA2525" s="630" t="s">
        <v>364</v>
      </c>
      <c r="AB2525" s="630"/>
      <c r="AC2525" s="630"/>
      <c r="AD2525" s="630"/>
      <c r="AE2525" s="630"/>
      <c r="AF2525" s="630"/>
      <c r="AG2525" s="630"/>
      <c r="AH2525" s="630"/>
      <c r="AI2525" s="630"/>
      <c r="AJ2525" s="630"/>
      <c r="AK2525" s="630"/>
      <c r="AL2525" s="630"/>
      <c r="AM2525" s="630"/>
      <c r="AN2525" s="630"/>
      <c r="AO2525" s="632"/>
    </row>
    <row r="2526" spans="2:41" ht="3.75" hidden="1" customHeight="1">
      <c r="B2526" s="135"/>
      <c r="I2526" s="136"/>
      <c r="J2526" s="135"/>
      <c r="M2526" s="136"/>
      <c r="N2526" s="629"/>
      <c r="O2526" s="630"/>
      <c r="P2526" s="630"/>
      <c r="Q2526" s="632"/>
      <c r="R2526" s="629"/>
      <c r="S2526" s="630"/>
      <c r="T2526" s="630"/>
      <c r="U2526" s="630"/>
      <c r="V2526" s="630"/>
      <c r="W2526" s="630"/>
      <c r="X2526" s="630"/>
      <c r="Y2526" s="630"/>
      <c r="Z2526" s="630"/>
      <c r="AA2526" s="630"/>
      <c r="AB2526" s="630"/>
      <c r="AC2526" s="630"/>
      <c r="AD2526" s="630"/>
      <c r="AE2526" s="630"/>
      <c r="AF2526" s="630"/>
      <c r="AG2526" s="630"/>
      <c r="AH2526" s="630"/>
      <c r="AI2526" s="630"/>
      <c r="AJ2526" s="630"/>
      <c r="AK2526" s="630"/>
      <c r="AL2526" s="630"/>
      <c r="AM2526" s="630"/>
      <c r="AN2526" s="630"/>
      <c r="AO2526" s="632"/>
    </row>
    <row r="2527" spans="2:41" ht="3.75" hidden="1" customHeight="1">
      <c r="B2527" s="135"/>
      <c r="I2527" s="136"/>
      <c r="J2527" s="135"/>
      <c r="M2527" s="136"/>
      <c r="N2527" s="644"/>
      <c r="O2527" s="645"/>
      <c r="P2527" s="645"/>
      <c r="Q2527" s="645"/>
      <c r="R2527" s="713"/>
      <c r="S2527" s="716"/>
      <c r="T2527" s="645"/>
      <c r="U2527" s="698"/>
      <c r="V2527" s="644"/>
      <c r="W2527" s="645"/>
      <c r="X2527" s="645"/>
      <c r="Y2527" s="645"/>
      <c r="Z2527" s="645"/>
      <c r="AA2527" s="645"/>
      <c r="AB2527" s="645"/>
      <c r="AC2527" s="645"/>
      <c r="AD2527" s="645"/>
      <c r="AE2527" s="645"/>
      <c r="AF2527" s="645"/>
      <c r="AG2527" s="645"/>
      <c r="AH2527" s="649"/>
      <c r="AI2527" s="649"/>
      <c r="AJ2527" s="645"/>
      <c r="AK2527" s="651"/>
      <c r="AL2527" s="645"/>
      <c r="AM2527" s="645"/>
      <c r="AN2527" s="645"/>
      <c r="AO2527" s="646"/>
    </row>
    <row r="2528" spans="2:41" ht="13.35" hidden="1" customHeight="1">
      <c r="B2528" s="135"/>
      <c r="I2528" s="136"/>
      <c r="J2528" s="135"/>
      <c r="M2528" s="136"/>
      <c r="N2528" s="629" t="s">
        <v>30</v>
      </c>
      <c r="O2528" s="630"/>
      <c r="P2528" s="630"/>
      <c r="Q2528" s="630"/>
      <c r="R2528" s="714"/>
      <c r="S2528" s="717"/>
      <c r="T2528" s="630" t="s">
        <v>388</v>
      </c>
      <c r="U2528" s="701"/>
      <c r="V2528" s="629" t="s">
        <v>112</v>
      </c>
      <c r="W2528" s="630"/>
      <c r="X2528" s="630"/>
      <c r="Y2528" s="630"/>
      <c r="Z2528" s="630"/>
      <c r="AA2528" s="630"/>
      <c r="AB2528" s="630"/>
      <c r="AC2528" s="630"/>
      <c r="AD2528" s="630"/>
      <c r="AE2528" s="630"/>
      <c r="AF2528" s="630"/>
      <c r="AG2528" s="630"/>
      <c r="AH2528" s="636"/>
      <c r="AI2528" s="636"/>
      <c r="AJ2528" s="630"/>
      <c r="AK2528" s="654"/>
      <c r="AL2528" s="630"/>
      <c r="AM2528" s="630"/>
      <c r="AN2528" s="630"/>
      <c r="AO2528" s="632"/>
    </row>
    <row r="2529" spans="2:41" ht="3.75" hidden="1" customHeight="1">
      <c r="B2529" s="135"/>
      <c r="I2529" s="136"/>
      <c r="J2529" s="135"/>
      <c r="M2529" s="136"/>
      <c r="N2529" s="629"/>
      <c r="O2529" s="630"/>
      <c r="P2529" s="630"/>
      <c r="Q2529" s="630"/>
      <c r="R2529" s="715"/>
      <c r="S2529" s="718"/>
      <c r="T2529" s="639"/>
      <c r="U2529" s="704"/>
      <c r="V2529" s="638"/>
      <c r="W2529" s="639"/>
      <c r="X2529" s="639"/>
      <c r="Y2529" s="639"/>
      <c r="Z2529" s="639"/>
      <c r="AA2529" s="639"/>
      <c r="AB2529" s="639"/>
      <c r="AC2529" s="639"/>
      <c r="AD2529" s="639"/>
      <c r="AE2529" s="639"/>
      <c r="AF2529" s="639"/>
      <c r="AG2529" s="639"/>
      <c r="AH2529" s="642"/>
      <c r="AI2529" s="642"/>
      <c r="AJ2529" s="639"/>
      <c r="AK2529" s="657"/>
      <c r="AL2529" s="639"/>
      <c r="AM2529" s="639"/>
      <c r="AN2529" s="639"/>
      <c r="AO2529" s="640"/>
    </row>
    <row r="2530" spans="2:41" ht="3.75" hidden="1" customHeight="1">
      <c r="B2530" s="135"/>
      <c r="I2530" s="136"/>
      <c r="J2530" s="135"/>
      <c r="M2530" s="136"/>
      <c r="N2530" s="644"/>
      <c r="O2530" s="645"/>
      <c r="P2530" s="645"/>
      <c r="Q2530" s="646"/>
      <c r="R2530" s="670"/>
      <c r="S2530" s="671"/>
      <c r="T2530" s="671"/>
      <c r="U2530" s="672"/>
      <c r="V2530" s="673"/>
      <c r="W2530" s="675"/>
      <c r="X2530" s="679"/>
      <c r="Y2530" s="671"/>
      <c r="Z2530" s="671"/>
      <c r="AA2530" s="672"/>
      <c r="AB2530" s="630"/>
      <c r="AC2530" s="630"/>
      <c r="AD2530" s="630"/>
      <c r="AE2530" s="630"/>
      <c r="AF2530" s="630"/>
      <c r="AG2530" s="630"/>
      <c r="AH2530" s="630"/>
      <c r="AI2530" s="645"/>
      <c r="AJ2530" s="630"/>
      <c r="AK2530" s="630"/>
      <c r="AL2530" s="630"/>
      <c r="AM2530" s="630"/>
      <c r="AN2530" s="630"/>
      <c r="AO2530" s="632"/>
    </row>
    <row r="2531" spans="2:41" ht="13.35" hidden="1" customHeight="1">
      <c r="B2531" s="135"/>
      <c r="I2531" s="136"/>
      <c r="J2531" s="135"/>
      <c r="M2531" s="136"/>
      <c r="N2531" s="629" t="s">
        <v>114</v>
      </c>
      <c r="O2531" s="630"/>
      <c r="P2531" s="630"/>
      <c r="Q2531" s="632"/>
      <c r="R2531" s="673"/>
      <c r="S2531" s="674"/>
      <c r="T2531" s="674"/>
      <c r="U2531" s="675"/>
      <c r="V2531" s="673"/>
      <c r="W2531" s="675"/>
      <c r="X2531" s="673"/>
      <c r="Y2531" s="674"/>
      <c r="Z2531" s="674"/>
      <c r="AA2531" s="675"/>
      <c r="AB2531" s="668" t="s">
        <v>171</v>
      </c>
      <c r="AC2531" s="630"/>
      <c r="AD2531" s="630"/>
      <c r="AE2531" s="630"/>
      <c r="AF2531" s="630"/>
      <c r="AG2531" s="630"/>
      <c r="AH2531" s="630"/>
      <c r="AI2531" s="630"/>
      <c r="AJ2531" s="630"/>
      <c r="AK2531" s="630"/>
      <c r="AL2531" s="630"/>
      <c r="AM2531" s="630"/>
      <c r="AN2531" s="630"/>
      <c r="AO2531" s="632"/>
    </row>
    <row r="2532" spans="2:41" ht="3.75" hidden="1" customHeight="1">
      <c r="B2532" s="135"/>
      <c r="I2532" s="136"/>
      <c r="J2532" s="135"/>
      <c r="M2532" s="136"/>
      <c r="N2532" s="629"/>
      <c r="O2532" s="630"/>
      <c r="P2532" s="630"/>
      <c r="Q2532" s="632"/>
      <c r="R2532" s="676"/>
      <c r="S2532" s="677"/>
      <c r="T2532" s="677"/>
      <c r="U2532" s="678"/>
      <c r="V2532" s="676"/>
      <c r="W2532" s="678"/>
      <c r="X2532" s="676"/>
      <c r="Y2532" s="677"/>
      <c r="Z2532" s="677"/>
      <c r="AA2532" s="678"/>
      <c r="AB2532" s="639"/>
      <c r="AC2532" s="639"/>
      <c r="AD2532" s="639"/>
      <c r="AE2532" s="639"/>
      <c r="AF2532" s="639"/>
      <c r="AG2532" s="639"/>
      <c r="AH2532" s="639"/>
      <c r="AI2532" s="639"/>
      <c r="AJ2532" s="639"/>
      <c r="AK2532" s="639"/>
      <c r="AL2532" s="639"/>
      <c r="AM2532" s="639"/>
      <c r="AN2532" s="639"/>
      <c r="AO2532" s="640"/>
    </row>
    <row r="2533" spans="2:41" ht="3.75" hidden="1" customHeight="1">
      <c r="B2533" s="135"/>
      <c r="I2533" s="136"/>
      <c r="J2533" s="135"/>
      <c r="M2533" s="136"/>
      <c r="N2533" s="644"/>
      <c r="O2533" s="645"/>
      <c r="P2533" s="645"/>
      <c r="Q2533" s="645"/>
      <c r="R2533" s="644"/>
      <c r="S2533" s="645"/>
      <c r="T2533" s="645"/>
      <c r="U2533" s="645"/>
      <c r="V2533" s="645"/>
      <c r="W2533" s="645"/>
      <c r="X2533" s="645"/>
      <c r="Y2533" s="645"/>
      <c r="Z2533" s="645"/>
      <c r="AA2533" s="646"/>
      <c r="AB2533" s="644"/>
      <c r="AC2533" s="630"/>
      <c r="AD2533" s="630"/>
      <c r="AE2533" s="630"/>
      <c r="AF2533" s="630"/>
      <c r="AG2533" s="630"/>
      <c r="AH2533" s="630"/>
      <c r="AI2533" s="632"/>
      <c r="AJ2533" s="644"/>
      <c r="AK2533" s="645"/>
      <c r="AL2533" s="645"/>
      <c r="AM2533" s="645"/>
      <c r="AN2533" s="645"/>
      <c r="AO2533" s="646"/>
    </row>
    <row r="2534" spans="2:41" ht="13.35" hidden="1" customHeight="1">
      <c r="B2534" s="135"/>
      <c r="I2534" s="136"/>
      <c r="J2534" s="135"/>
      <c r="M2534" s="136"/>
      <c r="N2534" s="629" t="s">
        <v>115</v>
      </c>
      <c r="O2534" s="630"/>
      <c r="P2534" s="630"/>
      <c r="Q2534" s="630"/>
      <c r="R2534" s="629"/>
      <c r="S2534" s="680"/>
      <c r="T2534" s="681"/>
      <c r="U2534" s="630"/>
      <c r="V2534" s="647"/>
      <c r="W2534" s="630" t="s">
        <v>12</v>
      </c>
      <c r="X2534" s="647"/>
      <c r="Y2534" s="630" t="s">
        <v>11</v>
      </c>
      <c r="Z2534" s="647"/>
      <c r="AA2534" s="630" t="s">
        <v>364</v>
      </c>
      <c r="AB2534" s="629" t="s">
        <v>170</v>
      </c>
      <c r="AC2534" s="630"/>
      <c r="AD2534" s="630"/>
      <c r="AE2534" s="630"/>
      <c r="AF2534" s="630"/>
      <c r="AG2534" s="630"/>
      <c r="AH2534" s="630"/>
      <c r="AI2534" s="632"/>
      <c r="AJ2534" s="629"/>
      <c r="AK2534" s="680"/>
      <c r="AL2534" s="682"/>
      <c r="AM2534" s="682"/>
      <c r="AN2534" s="682"/>
      <c r="AO2534" s="681"/>
    </row>
    <row r="2535" spans="2:41" ht="3.75" hidden="1" customHeight="1">
      <c r="B2535" s="135"/>
      <c r="I2535" s="136"/>
      <c r="J2535" s="135"/>
      <c r="M2535" s="136"/>
      <c r="N2535" s="629"/>
      <c r="O2535" s="630"/>
      <c r="P2535" s="630"/>
      <c r="Q2535" s="630"/>
      <c r="R2535" s="638"/>
      <c r="S2535" s="639"/>
      <c r="T2535" s="639"/>
      <c r="U2535" s="639"/>
      <c r="V2535" s="639"/>
      <c r="W2535" s="639"/>
      <c r="X2535" s="639"/>
      <c r="Y2535" s="639"/>
      <c r="Z2535" s="639"/>
      <c r="AA2535" s="640"/>
      <c r="AB2535" s="638"/>
      <c r="AC2535" s="639"/>
      <c r="AD2535" s="639"/>
      <c r="AE2535" s="639"/>
      <c r="AF2535" s="639"/>
      <c r="AG2535" s="639"/>
      <c r="AH2535" s="639"/>
      <c r="AI2535" s="640"/>
      <c r="AJ2535" s="638"/>
      <c r="AK2535" s="639"/>
      <c r="AL2535" s="639"/>
      <c r="AM2535" s="639"/>
      <c r="AN2535" s="639"/>
      <c r="AO2535" s="640"/>
    </row>
    <row r="2536" spans="2:41" ht="3.75" customHeight="1">
      <c r="B2536" s="135"/>
      <c r="I2536" s="136"/>
      <c r="J2536" s="135"/>
      <c r="M2536" s="136"/>
      <c r="N2536" s="130"/>
      <c r="O2536" s="131"/>
      <c r="P2536" s="131"/>
      <c r="Q2536" s="132"/>
      <c r="R2536" s="683" t="str" cm="1">
        <f t="array" ref="R2536">IF(新_変更_3!AL1064&lt;&gt;"",AND(新_変更_3!J1063:AB1069=新_変更_3!AL1063:BD1069),"")</f>
        <v/>
      </c>
      <c r="S2536" s="684"/>
      <c r="T2536" s="684"/>
      <c r="U2536" s="684"/>
      <c r="V2536" s="684"/>
      <c r="W2536" s="684"/>
      <c r="X2536" s="684"/>
      <c r="Y2536" s="684"/>
      <c r="Z2536" s="684"/>
      <c r="AA2536" s="684"/>
      <c r="AB2536" s="684"/>
      <c r="AC2536" s="684"/>
      <c r="AD2536" s="684"/>
      <c r="AE2536" s="684"/>
      <c r="AF2536" s="684"/>
      <c r="AG2536" s="684"/>
      <c r="AH2536" s="684"/>
      <c r="AI2536" s="684"/>
      <c r="AJ2536" s="684"/>
      <c r="AK2536" s="684"/>
      <c r="AL2536" s="684"/>
      <c r="AM2536" s="684"/>
      <c r="AN2536" s="684"/>
      <c r="AO2536" s="685"/>
    </row>
    <row r="2537" spans="2:41" ht="13.35" customHeight="1">
      <c r="B2537" s="135"/>
      <c r="I2537" s="136"/>
      <c r="J2537" s="135"/>
      <c r="M2537" s="136"/>
      <c r="N2537" s="135" t="s">
        <v>32</v>
      </c>
      <c r="Q2537" s="136"/>
      <c r="R2537" s="686"/>
      <c r="S2537" s="687"/>
      <c r="T2537" s="687"/>
      <c r="U2537" s="687"/>
      <c r="V2537" s="687"/>
      <c r="W2537" s="687"/>
      <c r="X2537" s="687"/>
      <c r="Y2537" s="687"/>
      <c r="Z2537" s="687"/>
      <c r="AA2537" s="687"/>
      <c r="AB2537" s="687"/>
      <c r="AC2537" s="687"/>
      <c r="AD2537" s="687"/>
      <c r="AE2537" s="687"/>
      <c r="AF2537" s="687"/>
      <c r="AG2537" s="687"/>
      <c r="AH2537" s="687"/>
      <c r="AI2537" s="687"/>
      <c r="AJ2537" s="687"/>
      <c r="AK2537" s="687"/>
      <c r="AL2537" s="687"/>
      <c r="AM2537" s="687"/>
      <c r="AN2537" s="687"/>
      <c r="AO2537" s="688"/>
    </row>
    <row r="2538" spans="2:41" ht="3.75" customHeight="1">
      <c r="B2538" s="135"/>
      <c r="I2538" s="136"/>
      <c r="J2538" s="135"/>
      <c r="M2538" s="136"/>
      <c r="N2538" s="140"/>
      <c r="O2538" s="141"/>
      <c r="P2538" s="141"/>
      <c r="Q2538" s="142"/>
      <c r="R2538" s="689"/>
      <c r="S2538" s="690"/>
      <c r="T2538" s="690"/>
      <c r="U2538" s="690"/>
      <c r="V2538" s="690"/>
      <c r="W2538" s="690"/>
      <c r="X2538" s="690"/>
      <c r="Y2538" s="690"/>
      <c r="Z2538" s="690"/>
      <c r="AA2538" s="690"/>
      <c r="AB2538" s="690"/>
      <c r="AC2538" s="690"/>
      <c r="AD2538" s="690"/>
      <c r="AE2538" s="690"/>
      <c r="AF2538" s="690"/>
      <c r="AG2538" s="690"/>
      <c r="AH2538" s="690"/>
      <c r="AI2538" s="690"/>
      <c r="AJ2538" s="690"/>
      <c r="AK2538" s="690"/>
      <c r="AL2538" s="690"/>
      <c r="AM2538" s="690"/>
      <c r="AN2538" s="690"/>
      <c r="AO2538" s="691"/>
    </row>
    <row r="2539" spans="2:41" ht="3.75" customHeight="1">
      <c r="B2539" s="135"/>
      <c r="I2539" s="136"/>
      <c r="J2539" s="130"/>
      <c r="K2539" s="131"/>
      <c r="L2539" s="131"/>
      <c r="M2539" s="132"/>
      <c r="N2539" s="130"/>
      <c r="O2539" s="131"/>
      <c r="P2539" s="131"/>
      <c r="Q2539" s="132"/>
      <c r="R2539" s="130"/>
      <c r="S2539" s="131"/>
      <c r="T2539" s="131"/>
      <c r="U2539" s="131"/>
      <c r="V2539" s="131"/>
      <c r="W2539" s="131"/>
      <c r="X2539" s="131"/>
      <c r="Y2539" s="131"/>
      <c r="Z2539" s="131"/>
      <c r="AA2539" s="132"/>
      <c r="AB2539" s="130"/>
      <c r="AC2539" s="131"/>
      <c r="AD2539" s="131"/>
      <c r="AE2539" s="132"/>
      <c r="AF2539" s="131"/>
      <c r="AG2539" s="131"/>
      <c r="AH2539" s="131"/>
      <c r="AI2539" s="131"/>
      <c r="AJ2539" s="131"/>
      <c r="AK2539" s="131"/>
      <c r="AL2539" s="131"/>
      <c r="AM2539" s="131"/>
      <c r="AN2539" s="131"/>
      <c r="AO2539" s="132"/>
    </row>
    <row r="2540" spans="2:41" ht="13.35" customHeight="1">
      <c r="B2540" s="135"/>
      <c r="I2540" s="136"/>
      <c r="J2540" s="135" t="s">
        <v>4055</v>
      </c>
      <c r="M2540" s="136"/>
      <c r="N2540" s="135" t="s">
        <v>27</v>
      </c>
      <c r="Q2540" s="136"/>
      <c r="R2540" s="135"/>
      <c r="S2540" s="692"/>
      <c r="T2540" s="693"/>
      <c r="U2540" s="693"/>
      <c r="V2540" s="693"/>
      <c r="W2540" s="693"/>
      <c r="X2540" s="693"/>
      <c r="Y2540" s="693"/>
      <c r="Z2540" s="693"/>
      <c r="AA2540" s="694"/>
      <c r="AB2540" s="135" t="s">
        <v>28</v>
      </c>
      <c r="AE2540" s="136"/>
      <c r="AF2540" s="135"/>
      <c r="AG2540" s="695"/>
      <c r="AH2540" s="693"/>
      <c r="AI2540" s="693"/>
      <c r="AJ2540" s="693"/>
      <c r="AK2540" s="693"/>
      <c r="AL2540" s="693"/>
      <c r="AM2540" s="693"/>
      <c r="AN2540" s="693"/>
      <c r="AO2540" s="694"/>
    </row>
    <row r="2541" spans="2:41" ht="3.75" customHeight="1">
      <c r="B2541" s="135"/>
      <c r="I2541" s="136"/>
      <c r="J2541" s="135"/>
      <c r="M2541" s="136"/>
      <c r="N2541" s="140"/>
      <c r="O2541" s="141"/>
      <c r="P2541" s="141"/>
      <c r="Q2541" s="142"/>
      <c r="R2541" s="140"/>
      <c r="S2541" s="141"/>
      <c r="T2541" s="141"/>
      <c r="U2541" s="141"/>
      <c r="V2541" s="141"/>
      <c r="W2541" s="141"/>
      <c r="X2541" s="141"/>
      <c r="Y2541" s="141"/>
      <c r="Z2541" s="141"/>
      <c r="AA2541" s="142"/>
      <c r="AB2541" s="140"/>
      <c r="AC2541" s="141"/>
      <c r="AD2541" s="141"/>
      <c r="AE2541" s="142"/>
      <c r="AF2541" s="141"/>
      <c r="AG2541" s="141"/>
      <c r="AH2541" s="141"/>
      <c r="AI2541" s="141"/>
      <c r="AJ2541" s="141"/>
      <c r="AK2541" s="141"/>
      <c r="AL2541" s="141"/>
      <c r="AM2541" s="141"/>
      <c r="AN2541" s="141"/>
      <c r="AO2541" s="142"/>
    </row>
    <row r="2542" spans="2:41" ht="3.75" customHeight="1">
      <c r="B2542" s="135"/>
      <c r="I2542" s="136"/>
      <c r="J2542" s="135"/>
      <c r="M2542" s="136"/>
      <c r="N2542" s="130"/>
      <c r="O2542" s="131"/>
      <c r="P2542" s="131"/>
      <c r="Q2542" s="132"/>
      <c r="R2542" s="130"/>
      <c r="S2542" s="131"/>
      <c r="T2542" s="131"/>
      <c r="U2542" s="131"/>
      <c r="V2542" s="131"/>
      <c r="W2542" s="131"/>
      <c r="X2542" s="131"/>
      <c r="Y2542" s="131"/>
      <c r="Z2542" s="131"/>
      <c r="AA2542" s="132"/>
      <c r="AB2542" s="130"/>
      <c r="AC2542" s="131"/>
      <c r="AD2542" s="131"/>
      <c r="AE2542" s="132"/>
      <c r="AF2542" s="130"/>
      <c r="AG2542" s="131"/>
      <c r="AH2542" s="131"/>
      <c r="AI2542" s="131"/>
      <c r="AJ2542" s="131"/>
      <c r="AK2542" s="131"/>
      <c r="AL2542" s="131"/>
      <c r="AM2542" s="131"/>
      <c r="AN2542" s="131"/>
      <c r="AO2542" s="132"/>
    </row>
    <row r="2543" spans="2:41" ht="13.35" customHeight="1">
      <c r="B2543" s="135"/>
      <c r="I2543" s="136"/>
      <c r="J2543" s="135"/>
      <c r="M2543" s="136"/>
      <c r="N2543" s="135" t="s">
        <v>3990</v>
      </c>
      <c r="Q2543" s="136"/>
      <c r="R2543" s="135"/>
      <c r="S2543" s="696"/>
      <c r="T2543" s="694"/>
      <c r="V2543" s="146"/>
      <c r="W2543" s="124" t="s">
        <v>12</v>
      </c>
      <c r="X2543" s="146"/>
      <c r="Y2543" s="124" t="s">
        <v>11</v>
      </c>
      <c r="Z2543" s="146"/>
      <c r="AA2543" s="136" t="s">
        <v>364</v>
      </c>
      <c r="AB2543" s="135" t="s">
        <v>66</v>
      </c>
      <c r="AE2543" s="136"/>
      <c r="AF2543" s="135"/>
      <c r="AG2543" s="696"/>
      <c r="AH2543" s="694"/>
      <c r="AJ2543" s="146"/>
      <c r="AK2543" s="124" t="s">
        <v>12</v>
      </c>
      <c r="AL2543" s="146"/>
      <c r="AM2543" s="124" t="s">
        <v>11</v>
      </c>
      <c r="AN2543" s="146"/>
      <c r="AO2543" s="136" t="s">
        <v>364</v>
      </c>
    </row>
    <row r="2544" spans="2:41" ht="3.75" customHeight="1">
      <c r="B2544" s="135"/>
      <c r="I2544" s="136"/>
      <c r="J2544" s="135"/>
      <c r="M2544" s="136"/>
      <c r="N2544" s="140"/>
      <c r="O2544" s="141"/>
      <c r="P2544" s="141"/>
      <c r="Q2544" s="142"/>
      <c r="R2544" s="140"/>
      <c r="S2544" s="141"/>
      <c r="T2544" s="141"/>
      <c r="U2544" s="141"/>
      <c r="V2544" s="141"/>
      <c r="W2544" s="141"/>
      <c r="X2544" s="141"/>
      <c r="Y2544" s="141"/>
      <c r="Z2544" s="141"/>
      <c r="AA2544" s="142"/>
      <c r="AB2544" s="140"/>
      <c r="AC2544" s="141"/>
      <c r="AD2544" s="141"/>
      <c r="AE2544" s="142"/>
      <c r="AF2544" s="140"/>
      <c r="AG2544" s="141"/>
      <c r="AH2544" s="141"/>
      <c r="AI2544" s="141"/>
      <c r="AJ2544" s="141"/>
      <c r="AK2544" s="141"/>
      <c r="AL2544" s="141"/>
      <c r="AM2544" s="141"/>
      <c r="AN2544" s="141"/>
      <c r="AO2544" s="142"/>
    </row>
    <row r="2545" spans="2:41" ht="3.75" customHeight="1">
      <c r="B2545" s="135"/>
      <c r="I2545" s="136"/>
      <c r="J2545" s="135"/>
      <c r="M2545" s="136"/>
      <c r="N2545" s="130"/>
      <c r="O2545" s="131"/>
      <c r="P2545" s="131"/>
      <c r="Q2545" s="132"/>
      <c r="R2545" s="697">
        <f>新_変更_3!J1083</f>
        <v>0</v>
      </c>
      <c r="S2545" s="684"/>
      <c r="T2545" s="684"/>
      <c r="U2545" s="684"/>
      <c r="V2545" s="684"/>
      <c r="W2545" s="684"/>
      <c r="X2545" s="684"/>
      <c r="Y2545" s="684"/>
      <c r="Z2545" s="684"/>
      <c r="AA2545" s="684"/>
      <c r="AB2545" s="684"/>
      <c r="AC2545" s="684"/>
      <c r="AD2545" s="684"/>
      <c r="AE2545" s="684"/>
      <c r="AF2545" s="684"/>
      <c r="AG2545" s="684"/>
      <c r="AH2545" s="684"/>
      <c r="AI2545" s="684"/>
      <c r="AJ2545" s="685"/>
      <c r="AK2545" s="131"/>
      <c r="AL2545" s="131"/>
      <c r="AM2545" s="131"/>
      <c r="AN2545" s="131"/>
      <c r="AO2545" s="132"/>
    </row>
    <row r="2546" spans="2:41" ht="13.35" customHeight="1">
      <c r="B2546" s="135"/>
      <c r="I2546" s="136"/>
      <c r="J2546" s="135"/>
      <c r="M2546" s="136"/>
      <c r="N2546" s="135" t="s">
        <v>8</v>
      </c>
      <c r="Q2546" s="136"/>
      <c r="R2546" s="686"/>
      <c r="S2546" s="687"/>
      <c r="T2546" s="687"/>
      <c r="U2546" s="687"/>
      <c r="V2546" s="687"/>
      <c r="W2546" s="687"/>
      <c r="X2546" s="687"/>
      <c r="Y2546" s="687"/>
      <c r="Z2546" s="687"/>
      <c r="AA2546" s="687"/>
      <c r="AB2546" s="687"/>
      <c r="AC2546" s="687"/>
      <c r="AD2546" s="687"/>
      <c r="AE2546" s="687"/>
      <c r="AF2546" s="687"/>
      <c r="AG2546" s="687"/>
      <c r="AH2546" s="687"/>
      <c r="AI2546" s="687"/>
      <c r="AJ2546" s="688"/>
      <c r="AL2546" s="147" t="s">
        <v>13</v>
      </c>
      <c r="AM2546" s="124" t="s">
        <v>29</v>
      </c>
      <c r="AO2546" s="136"/>
    </row>
    <row r="2547" spans="2:41" ht="3.75" customHeight="1">
      <c r="B2547" s="135"/>
      <c r="I2547" s="136"/>
      <c r="J2547" s="135"/>
      <c r="M2547" s="136"/>
      <c r="N2547" s="140"/>
      <c r="O2547" s="141"/>
      <c r="P2547" s="141"/>
      <c r="Q2547" s="142"/>
      <c r="R2547" s="689"/>
      <c r="S2547" s="690"/>
      <c r="T2547" s="690"/>
      <c r="U2547" s="690"/>
      <c r="V2547" s="690"/>
      <c r="W2547" s="690"/>
      <c r="X2547" s="690"/>
      <c r="Y2547" s="690"/>
      <c r="Z2547" s="690"/>
      <c r="AA2547" s="690"/>
      <c r="AB2547" s="690"/>
      <c r="AC2547" s="690"/>
      <c r="AD2547" s="690"/>
      <c r="AE2547" s="690"/>
      <c r="AF2547" s="690"/>
      <c r="AG2547" s="690"/>
      <c r="AH2547" s="690"/>
      <c r="AI2547" s="690"/>
      <c r="AJ2547" s="691"/>
      <c r="AK2547" s="141"/>
      <c r="AL2547" s="141"/>
      <c r="AM2547" s="141"/>
      <c r="AN2547" s="141"/>
      <c r="AO2547" s="142"/>
    </row>
    <row r="2548" spans="2:41" ht="3.75" hidden="1" customHeight="1">
      <c r="B2548" s="135"/>
      <c r="I2548" s="136"/>
      <c r="J2548" s="135"/>
      <c r="M2548" s="136"/>
      <c r="N2548" s="644"/>
      <c r="O2548" s="645"/>
      <c r="P2548" s="645"/>
      <c r="Q2548" s="646"/>
      <c r="R2548" s="679"/>
      <c r="S2548" s="671"/>
      <c r="T2548" s="671"/>
      <c r="U2548" s="671"/>
      <c r="V2548" s="671"/>
      <c r="W2548" s="671"/>
      <c r="X2548" s="671"/>
      <c r="Y2548" s="671"/>
      <c r="Z2548" s="671"/>
      <c r="AA2548" s="671"/>
      <c r="AB2548" s="671"/>
      <c r="AC2548" s="671"/>
      <c r="AD2548" s="671"/>
      <c r="AE2548" s="671"/>
      <c r="AF2548" s="671"/>
      <c r="AG2548" s="671"/>
      <c r="AH2548" s="671"/>
      <c r="AI2548" s="671"/>
      <c r="AJ2548" s="671"/>
      <c r="AK2548" s="671"/>
      <c r="AL2548" s="671"/>
      <c r="AM2548" s="671"/>
      <c r="AN2548" s="671"/>
      <c r="AO2548" s="672"/>
    </row>
    <row r="2549" spans="2:41" ht="13.35" hidden="1" customHeight="1">
      <c r="B2549" s="135"/>
      <c r="I2549" s="136"/>
      <c r="J2549" s="135"/>
      <c r="M2549" s="136"/>
      <c r="N2549" s="629" t="s">
        <v>61</v>
      </c>
      <c r="O2549" s="630"/>
      <c r="P2549" s="630"/>
      <c r="Q2549" s="632"/>
      <c r="R2549" s="673"/>
      <c r="S2549" s="674"/>
      <c r="T2549" s="674"/>
      <c r="U2549" s="674"/>
      <c r="V2549" s="674"/>
      <c r="W2549" s="674"/>
      <c r="X2549" s="674"/>
      <c r="Y2549" s="674"/>
      <c r="Z2549" s="674"/>
      <c r="AA2549" s="674"/>
      <c r="AB2549" s="674"/>
      <c r="AC2549" s="674"/>
      <c r="AD2549" s="674"/>
      <c r="AE2549" s="674"/>
      <c r="AF2549" s="674"/>
      <c r="AG2549" s="674"/>
      <c r="AH2549" s="674"/>
      <c r="AI2549" s="674"/>
      <c r="AJ2549" s="674"/>
      <c r="AK2549" s="674"/>
      <c r="AL2549" s="674"/>
      <c r="AM2549" s="674"/>
      <c r="AN2549" s="674"/>
      <c r="AO2549" s="675"/>
    </row>
    <row r="2550" spans="2:41" ht="3.75" hidden="1" customHeight="1">
      <c r="B2550" s="135"/>
      <c r="I2550" s="136"/>
      <c r="J2550" s="135"/>
      <c r="M2550" s="136"/>
      <c r="N2550" s="629"/>
      <c r="O2550" s="630"/>
      <c r="P2550" s="630"/>
      <c r="Q2550" s="632"/>
      <c r="R2550" s="676"/>
      <c r="S2550" s="677"/>
      <c r="T2550" s="677"/>
      <c r="U2550" s="677"/>
      <c r="V2550" s="677"/>
      <c r="W2550" s="677"/>
      <c r="X2550" s="677"/>
      <c r="Y2550" s="677"/>
      <c r="Z2550" s="677"/>
      <c r="AA2550" s="677"/>
      <c r="AB2550" s="677"/>
      <c r="AC2550" s="677"/>
      <c r="AD2550" s="677"/>
      <c r="AE2550" s="677"/>
      <c r="AF2550" s="677"/>
      <c r="AG2550" s="677"/>
      <c r="AH2550" s="677"/>
      <c r="AI2550" s="677"/>
      <c r="AJ2550" s="677"/>
      <c r="AK2550" s="677"/>
      <c r="AL2550" s="677"/>
      <c r="AM2550" s="677"/>
      <c r="AN2550" s="677"/>
      <c r="AO2550" s="678"/>
    </row>
    <row r="2551" spans="2:41" ht="3.75" hidden="1" customHeight="1">
      <c r="B2551" s="135"/>
      <c r="I2551" s="136"/>
      <c r="J2551" s="135"/>
      <c r="N2551" s="644"/>
      <c r="O2551" s="645"/>
      <c r="P2551" s="645"/>
      <c r="Q2551" s="646"/>
      <c r="R2551" s="630"/>
      <c r="S2551" s="630"/>
      <c r="T2551" s="630"/>
      <c r="U2551" s="698"/>
      <c r="V2551" s="699"/>
      <c r="W2551" s="699"/>
      <c r="X2551" s="700"/>
      <c r="Y2551" s="645"/>
      <c r="Z2551" s="707"/>
      <c r="AA2551" s="699"/>
      <c r="AB2551" s="699"/>
      <c r="AC2551" s="708"/>
      <c r="AD2551" s="630"/>
      <c r="AE2551" s="630"/>
      <c r="AF2551" s="630"/>
      <c r="AG2551" s="679"/>
      <c r="AH2551" s="671"/>
      <c r="AI2551" s="671"/>
      <c r="AJ2551" s="671"/>
      <c r="AK2551" s="671"/>
      <c r="AL2551" s="671"/>
      <c r="AM2551" s="671"/>
      <c r="AN2551" s="671"/>
      <c r="AO2551" s="672"/>
    </row>
    <row r="2552" spans="2:41" ht="13.35" hidden="1" customHeight="1">
      <c r="B2552" s="135"/>
      <c r="I2552" s="136"/>
      <c r="J2552" s="135"/>
      <c r="N2552" s="629"/>
      <c r="O2552" s="630"/>
      <c r="P2552" s="630"/>
      <c r="Q2552" s="632"/>
      <c r="R2552" s="630" t="s">
        <v>15</v>
      </c>
      <c r="S2552" s="630"/>
      <c r="T2552" s="630"/>
      <c r="U2552" s="701"/>
      <c r="V2552" s="702"/>
      <c r="W2552" s="702"/>
      <c r="X2552" s="703"/>
      <c r="Y2552" s="662" t="s">
        <v>359</v>
      </c>
      <c r="Z2552" s="709"/>
      <c r="AA2552" s="702"/>
      <c r="AB2552" s="702"/>
      <c r="AC2552" s="710"/>
      <c r="AD2552" s="630" t="s">
        <v>56</v>
      </c>
      <c r="AE2552" s="630"/>
      <c r="AF2552" s="630"/>
      <c r="AG2552" s="673"/>
      <c r="AH2552" s="674"/>
      <c r="AI2552" s="674"/>
      <c r="AJ2552" s="674"/>
      <c r="AK2552" s="674"/>
      <c r="AL2552" s="674"/>
      <c r="AM2552" s="674"/>
      <c r="AN2552" s="674"/>
      <c r="AO2552" s="675"/>
    </row>
    <row r="2553" spans="2:41" ht="3.75" hidden="1" customHeight="1">
      <c r="B2553" s="135"/>
      <c r="I2553" s="136"/>
      <c r="J2553" s="135"/>
      <c r="N2553" s="629"/>
      <c r="O2553" s="630"/>
      <c r="P2553" s="630"/>
      <c r="Q2553" s="632"/>
      <c r="R2553" s="639"/>
      <c r="S2553" s="639"/>
      <c r="T2553" s="639"/>
      <c r="U2553" s="704"/>
      <c r="V2553" s="705"/>
      <c r="W2553" s="705"/>
      <c r="X2553" s="706"/>
      <c r="Y2553" s="639"/>
      <c r="Z2553" s="711"/>
      <c r="AA2553" s="705"/>
      <c r="AB2553" s="705"/>
      <c r="AC2553" s="712"/>
      <c r="AD2553" s="639"/>
      <c r="AE2553" s="639"/>
      <c r="AF2553" s="639"/>
      <c r="AG2553" s="676"/>
      <c r="AH2553" s="677"/>
      <c r="AI2553" s="677"/>
      <c r="AJ2553" s="677"/>
      <c r="AK2553" s="677"/>
      <c r="AL2553" s="677"/>
      <c r="AM2553" s="677"/>
      <c r="AN2553" s="677"/>
      <c r="AO2553" s="678"/>
    </row>
    <row r="2554" spans="2:41" ht="3.75" hidden="1" customHeight="1">
      <c r="B2554" s="135"/>
      <c r="I2554" s="136"/>
      <c r="J2554" s="135"/>
      <c r="N2554" s="629"/>
      <c r="O2554" s="630"/>
      <c r="P2554" s="630"/>
      <c r="Q2554" s="632"/>
      <c r="R2554" s="645"/>
      <c r="S2554" s="645"/>
      <c r="T2554" s="646"/>
      <c r="U2554" s="679"/>
      <c r="V2554" s="671"/>
      <c r="W2554" s="671"/>
      <c r="X2554" s="671"/>
      <c r="Y2554" s="671"/>
      <c r="Z2554" s="671"/>
      <c r="AA2554" s="671"/>
      <c r="AB2554" s="671"/>
      <c r="AC2554" s="672"/>
      <c r="AD2554" s="644"/>
      <c r="AE2554" s="645"/>
      <c r="AF2554" s="646"/>
      <c r="AG2554" s="679"/>
      <c r="AH2554" s="671"/>
      <c r="AI2554" s="671"/>
      <c r="AJ2554" s="671"/>
      <c r="AK2554" s="671"/>
      <c r="AL2554" s="671"/>
      <c r="AM2554" s="671"/>
      <c r="AN2554" s="671"/>
      <c r="AO2554" s="672"/>
    </row>
    <row r="2555" spans="2:41" ht="13.35" hidden="1" customHeight="1">
      <c r="B2555" s="135"/>
      <c r="I2555" s="136"/>
      <c r="N2555" s="629" t="s">
        <v>23</v>
      </c>
      <c r="O2555" s="630"/>
      <c r="P2555" s="630"/>
      <c r="Q2555" s="632"/>
      <c r="R2555" s="630" t="s">
        <v>17</v>
      </c>
      <c r="S2555" s="630"/>
      <c r="T2555" s="632"/>
      <c r="U2555" s="673"/>
      <c r="V2555" s="674"/>
      <c r="W2555" s="674"/>
      <c r="X2555" s="674"/>
      <c r="Y2555" s="674"/>
      <c r="Z2555" s="674"/>
      <c r="AA2555" s="674"/>
      <c r="AB2555" s="674"/>
      <c r="AC2555" s="675"/>
      <c r="AD2555" s="629" t="s">
        <v>18</v>
      </c>
      <c r="AE2555" s="630"/>
      <c r="AF2555" s="632"/>
      <c r="AG2555" s="673"/>
      <c r="AH2555" s="674"/>
      <c r="AI2555" s="674"/>
      <c r="AJ2555" s="674"/>
      <c r="AK2555" s="674"/>
      <c r="AL2555" s="674"/>
      <c r="AM2555" s="674"/>
      <c r="AN2555" s="674"/>
      <c r="AO2555" s="675"/>
    </row>
    <row r="2556" spans="2:41" ht="3.75" hidden="1" customHeight="1">
      <c r="B2556" s="135"/>
      <c r="I2556" s="136"/>
      <c r="J2556" s="135"/>
      <c r="N2556" s="629"/>
      <c r="O2556" s="630"/>
      <c r="P2556" s="630"/>
      <c r="Q2556" s="632"/>
      <c r="R2556" s="639"/>
      <c r="S2556" s="639"/>
      <c r="T2556" s="640"/>
      <c r="U2556" s="676"/>
      <c r="V2556" s="677"/>
      <c r="W2556" s="677"/>
      <c r="X2556" s="677"/>
      <c r="Y2556" s="677"/>
      <c r="Z2556" s="677"/>
      <c r="AA2556" s="677"/>
      <c r="AB2556" s="677"/>
      <c r="AC2556" s="678"/>
      <c r="AD2556" s="638"/>
      <c r="AE2556" s="639"/>
      <c r="AF2556" s="640"/>
      <c r="AG2556" s="676"/>
      <c r="AH2556" s="677"/>
      <c r="AI2556" s="677"/>
      <c r="AJ2556" s="677"/>
      <c r="AK2556" s="677"/>
      <c r="AL2556" s="677"/>
      <c r="AM2556" s="677"/>
      <c r="AN2556" s="677"/>
      <c r="AO2556" s="678"/>
    </row>
    <row r="2557" spans="2:41" ht="3.75" hidden="1" customHeight="1">
      <c r="B2557" s="135"/>
      <c r="I2557" s="136"/>
      <c r="J2557" s="135"/>
      <c r="N2557" s="629"/>
      <c r="O2557" s="630"/>
      <c r="P2557" s="630"/>
      <c r="Q2557" s="632"/>
      <c r="R2557" s="645"/>
      <c r="S2557" s="645"/>
      <c r="T2557" s="646"/>
      <c r="U2557" s="679"/>
      <c r="V2557" s="671"/>
      <c r="W2557" s="671"/>
      <c r="X2557" s="671"/>
      <c r="Y2557" s="671"/>
      <c r="Z2557" s="671"/>
      <c r="AA2557" s="671"/>
      <c r="AB2557" s="671"/>
      <c r="AC2557" s="672"/>
      <c r="AD2557" s="644"/>
      <c r="AE2557" s="645"/>
      <c r="AF2557" s="646"/>
      <c r="AG2557" s="679"/>
      <c r="AH2557" s="671"/>
      <c r="AI2557" s="671"/>
      <c r="AJ2557" s="671"/>
      <c r="AK2557" s="671"/>
      <c r="AL2557" s="671"/>
      <c r="AM2557" s="671"/>
      <c r="AN2557" s="671"/>
      <c r="AO2557" s="672"/>
    </row>
    <row r="2558" spans="2:41" ht="13.35" hidden="1" customHeight="1">
      <c r="B2558" s="135"/>
      <c r="I2558" s="136"/>
      <c r="J2558" s="135"/>
      <c r="N2558" s="629"/>
      <c r="O2558" s="630"/>
      <c r="P2558" s="630"/>
      <c r="Q2558" s="632"/>
      <c r="R2558" s="630" t="s">
        <v>19</v>
      </c>
      <c r="S2558" s="630"/>
      <c r="T2558" s="632"/>
      <c r="U2558" s="673"/>
      <c r="V2558" s="674"/>
      <c r="W2558" s="674"/>
      <c r="X2558" s="674"/>
      <c r="Y2558" s="674"/>
      <c r="Z2558" s="674"/>
      <c r="AA2558" s="674"/>
      <c r="AB2558" s="674"/>
      <c r="AC2558" s="675"/>
      <c r="AD2558" s="629" t="s">
        <v>20</v>
      </c>
      <c r="AE2558" s="630"/>
      <c r="AF2558" s="632"/>
      <c r="AG2558" s="673"/>
      <c r="AH2558" s="674"/>
      <c r="AI2558" s="674"/>
      <c r="AJ2558" s="674"/>
      <c r="AK2558" s="674"/>
      <c r="AL2558" s="674"/>
      <c r="AM2558" s="674"/>
      <c r="AN2558" s="674"/>
      <c r="AO2558" s="675"/>
    </row>
    <row r="2559" spans="2:41" ht="3.75" hidden="1" customHeight="1">
      <c r="B2559" s="135"/>
      <c r="I2559" s="136"/>
      <c r="J2559" s="135"/>
      <c r="N2559" s="638"/>
      <c r="O2559" s="639"/>
      <c r="P2559" s="639"/>
      <c r="Q2559" s="640"/>
      <c r="R2559" s="639"/>
      <c r="S2559" s="639"/>
      <c r="T2559" s="640"/>
      <c r="U2559" s="676"/>
      <c r="V2559" s="677"/>
      <c r="W2559" s="677"/>
      <c r="X2559" s="677"/>
      <c r="Y2559" s="677"/>
      <c r="Z2559" s="677"/>
      <c r="AA2559" s="677"/>
      <c r="AB2559" s="677"/>
      <c r="AC2559" s="678"/>
      <c r="AD2559" s="638"/>
      <c r="AE2559" s="639"/>
      <c r="AF2559" s="640"/>
      <c r="AG2559" s="676"/>
      <c r="AH2559" s="677"/>
      <c r="AI2559" s="677"/>
      <c r="AJ2559" s="677"/>
      <c r="AK2559" s="677"/>
      <c r="AL2559" s="677"/>
      <c r="AM2559" s="677"/>
      <c r="AN2559" s="677"/>
      <c r="AO2559" s="678"/>
    </row>
    <row r="2560" spans="2:41" ht="3.75" hidden="1" customHeight="1">
      <c r="B2560" s="135"/>
      <c r="I2560" s="136"/>
      <c r="J2560" s="135"/>
      <c r="M2560" s="136"/>
      <c r="N2560" s="629"/>
      <c r="O2560" s="630"/>
      <c r="P2560" s="630"/>
      <c r="Q2560" s="632"/>
      <c r="R2560" s="644"/>
      <c r="S2560" s="645"/>
      <c r="T2560" s="645"/>
      <c r="U2560" s="645"/>
      <c r="V2560" s="645"/>
      <c r="W2560" s="645"/>
      <c r="X2560" s="645"/>
      <c r="Y2560" s="645"/>
      <c r="Z2560" s="645"/>
      <c r="AA2560" s="645"/>
      <c r="AB2560" s="645"/>
      <c r="AC2560" s="645"/>
      <c r="AD2560" s="645"/>
      <c r="AE2560" s="645"/>
      <c r="AF2560" s="645"/>
      <c r="AG2560" s="645"/>
      <c r="AH2560" s="645"/>
      <c r="AI2560" s="645"/>
      <c r="AJ2560" s="645"/>
      <c r="AK2560" s="645"/>
      <c r="AL2560" s="645"/>
      <c r="AM2560" s="645"/>
      <c r="AN2560" s="645"/>
      <c r="AO2560" s="646"/>
    </row>
    <row r="2561" spans="2:41" ht="13.35" hidden="1" customHeight="1">
      <c r="B2561" s="135"/>
      <c r="I2561" s="136"/>
      <c r="J2561" s="135"/>
      <c r="M2561" s="136"/>
      <c r="N2561" s="629" t="s">
        <v>111</v>
      </c>
      <c r="O2561" s="630"/>
      <c r="P2561" s="630"/>
      <c r="Q2561" s="632"/>
      <c r="R2561" s="629"/>
      <c r="S2561" s="680"/>
      <c r="T2561" s="681"/>
      <c r="U2561" s="630"/>
      <c r="V2561" s="647"/>
      <c r="W2561" s="630" t="s">
        <v>12</v>
      </c>
      <c r="X2561" s="647"/>
      <c r="Y2561" s="630" t="s">
        <v>11</v>
      </c>
      <c r="Z2561" s="647"/>
      <c r="AA2561" s="630" t="s">
        <v>364</v>
      </c>
      <c r="AB2561" s="630"/>
      <c r="AC2561" s="630"/>
      <c r="AD2561" s="630"/>
      <c r="AE2561" s="630"/>
      <c r="AF2561" s="630"/>
      <c r="AG2561" s="630"/>
      <c r="AH2561" s="630"/>
      <c r="AI2561" s="630"/>
      <c r="AJ2561" s="630"/>
      <c r="AK2561" s="630"/>
      <c r="AL2561" s="630"/>
      <c r="AM2561" s="630"/>
      <c r="AN2561" s="630"/>
      <c r="AO2561" s="632"/>
    </row>
    <row r="2562" spans="2:41" ht="3.75" hidden="1" customHeight="1">
      <c r="B2562" s="135"/>
      <c r="I2562" s="136"/>
      <c r="J2562" s="135"/>
      <c r="M2562" s="136"/>
      <c r="N2562" s="629"/>
      <c r="O2562" s="630"/>
      <c r="P2562" s="630"/>
      <c r="Q2562" s="632"/>
      <c r="R2562" s="629"/>
      <c r="S2562" s="630"/>
      <c r="T2562" s="630"/>
      <c r="U2562" s="630"/>
      <c r="V2562" s="630"/>
      <c r="W2562" s="630"/>
      <c r="X2562" s="630"/>
      <c r="Y2562" s="630"/>
      <c r="Z2562" s="630"/>
      <c r="AA2562" s="630"/>
      <c r="AB2562" s="630"/>
      <c r="AC2562" s="630"/>
      <c r="AD2562" s="630"/>
      <c r="AE2562" s="630"/>
      <c r="AF2562" s="630"/>
      <c r="AG2562" s="630"/>
      <c r="AH2562" s="630"/>
      <c r="AI2562" s="630"/>
      <c r="AJ2562" s="630"/>
      <c r="AK2562" s="630"/>
      <c r="AL2562" s="630"/>
      <c r="AM2562" s="630"/>
      <c r="AN2562" s="630"/>
      <c r="AO2562" s="632"/>
    </row>
    <row r="2563" spans="2:41" ht="3.75" hidden="1" customHeight="1">
      <c r="B2563" s="135"/>
      <c r="I2563" s="136"/>
      <c r="J2563" s="135"/>
      <c r="M2563" s="136"/>
      <c r="N2563" s="644"/>
      <c r="O2563" s="645"/>
      <c r="P2563" s="645"/>
      <c r="Q2563" s="645"/>
      <c r="R2563" s="713"/>
      <c r="S2563" s="716"/>
      <c r="T2563" s="645"/>
      <c r="U2563" s="698"/>
      <c r="V2563" s="644"/>
      <c r="W2563" s="645"/>
      <c r="X2563" s="645"/>
      <c r="Y2563" s="645"/>
      <c r="Z2563" s="645"/>
      <c r="AA2563" s="645"/>
      <c r="AB2563" s="645"/>
      <c r="AC2563" s="645"/>
      <c r="AD2563" s="645"/>
      <c r="AE2563" s="645"/>
      <c r="AF2563" s="645"/>
      <c r="AG2563" s="645"/>
      <c r="AH2563" s="649"/>
      <c r="AI2563" s="649"/>
      <c r="AJ2563" s="645"/>
      <c r="AK2563" s="651"/>
      <c r="AL2563" s="645"/>
      <c r="AM2563" s="645"/>
      <c r="AN2563" s="645"/>
      <c r="AO2563" s="646"/>
    </row>
    <row r="2564" spans="2:41" ht="13.35" hidden="1" customHeight="1">
      <c r="B2564" s="135"/>
      <c r="I2564" s="136"/>
      <c r="J2564" s="135"/>
      <c r="M2564" s="136"/>
      <c r="N2564" s="629" t="s">
        <v>30</v>
      </c>
      <c r="O2564" s="630"/>
      <c r="P2564" s="630"/>
      <c r="Q2564" s="630"/>
      <c r="R2564" s="714"/>
      <c r="S2564" s="717"/>
      <c r="T2564" s="630" t="s">
        <v>388</v>
      </c>
      <c r="U2564" s="701"/>
      <c r="V2564" s="629" t="s">
        <v>112</v>
      </c>
      <c r="W2564" s="630"/>
      <c r="X2564" s="630"/>
      <c r="Y2564" s="630"/>
      <c r="Z2564" s="630"/>
      <c r="AA2564" s="630"/>
      <c r="AB2564" s="630"/>
      <c r="AC2564" s="630"/>
      <c r="AD2564" s="630"/>
      <c r="AE2564" s="630"/>
      <c r="AF2564" s="630"/>
      <c r="AG2564" s="630"/>
      <c r="AH2564" s="636"/>
      <c r="AI2564" s="636"/>
      <c r="AJ2564" s="630"/>
      <c r="AK2564" s="654"/>
      <c r="AL2564" s="630"/>
      <c r="AM2564" s="630"/>
      <c r="AN2564" s="630"/>
      <c r="AO2564" s="632"/>
    </row>
    <row r="2565" spans="2:41" ht="3.75" hidden="1" customHeight="1">
      <c r="B2565" s="135"/>
      <c r="I2565" s="136"/>
      <c r="J2565" s="135"/>
      <c r="M2565" s="136"/>
      <c r="N2565" s="629"/>
      <c r="O2565" s="630"/>
      <c r="P2565" s="630"/>
      <c r="Q2565" s="630"/>
      <c r="R2565" s="715"/>
      <c r="S2565" s="718"/>
      <c r="T2565" s="639"/>
      <c r="U2565" s="704"/>
      <c r="V2565" s="638"/>
      <c r="W2565" s="639"/>
      <c r="X2565" s="639"/>
      <c r="Y2565" s="639"/>
      <c r="Z2565" s="639"/>
      <c r="AA2565" s="639"/>
      <c r="AB2565" s="639"/>
      <c r="AC2565" s="639"/>
      <c r="AD2565" s="639"/>
      <c r="AE2565" s="639"/>
      <c r="AF2565" s="639"/>
      <c r="AG2565" s="639"/>
      <c r="AH2565" s="642"/>
      <c r="AI2565" s="642"/>
      <c r="AJ2565" s="639"/>
      <c r="AK2565" s="657"/>
      <c r="AL2565" s="639"/>
      <c r="AM2565" s="639"/>
      <c r="AN2565" s="639"/>
      <c r="AO2565" s="640"/>
    </row>
    <row r="2566" spans="2:41" ht="3.75" hidden="1" customHeight="1">
      <c r="B2566" s="135"/>
      <c r="I2566" s="136"/>
      <c r="J2566" s="135"/>
      <c r="M2566" s="136"/>
      <c r="N2566" s="644"/>
      <c r="O2566" s="645"/>
      <c r="P2566" s="645"/>
      <c r="Q2566" s="646"/>
      <c r="R2566" s="670"/>
      <c r="S2566" s="671"/>
      <c r="T2566" s="671"/>
      <c r="U2566" s="672"/>
      <c r="V2566" s="673"/>
      <c r="W2566" s="675"/>
      <c r="X2566" s="679"/>
      <c r="Y2566" s="671"/>
      <c r="Z2566" s="671"/>
      <c r="AA2566" s="672"/>
      <c r="AB2566" s="630"/>
      <c r="AC2566" s="630"/>
      <c r="AD2566" s="630"/>
      <c r="AE2566" s="630"/>
      <c r="AF2566" s="630"/>
      <c r="AG2566" s="630"/>
      <c r="AH2566" s="630"/>
      <c r="AI2566" s="645"/>
      <c r="AJ2566" s="630"/>
      <c r="AK2566" s="630"/>
      <c r="AL2566" s="630"/>
      <c r="AM2566" s="630"/>
      <c r="AN2566" s="630"/>
      <c r="AO2566" s="632"/>
    </row>
    <row r="2567" spans="2:41" ht="13.35" hidden="1" customHeight="1">
      <c r="B2567" s="135"/>
      <c r="I2567" s="136"/>
      <c r="J2567" s="135"/>
      <c r="M2567" s="136"/>
      <c r="N2567" s="629" t="s">
        <v>114</v>
      </c>
      <c r="O2567" s="630"/>
      <c r="P2567" s="630"/>
      <c r="Q2567" s="632"/>
      <c r="R2567" s="673"/>
      <c r="S2567" s="674"/>
      <c r="T2567" s="674"/>
      <c r="U2567" s="675"/>
      <c r="V2567" s="673"/>
      <c r="W2567" s="675"/>
      <c r="X2567" s="673"/>
      <c r="Y2567" s="674"/>
      <c r="Z2567" s="674"/>
      <c r="AA2567" s="675"/>
      <c r="AB2567" s="668" t="s">
        <v>171</v>
      </c>
      <c r="AC2567" s="630"/>
      <c r="AD2567" s="630"/>
      <c r="AE2567" s="630"/>
      <c r="AF2567" s="630"/>
      <c r="AG2567" s="630"/>
      <c r="AH2567" s="630"/>
      <c r="AI2567" s="630"/>
      <c r="AJ2567" s="630"/>
      <c r="AK2567" s="630"/>
      <c r="AL2567" s="630"/>
      <c r="AM2567" s="630"/>
      <c r="AN2567" s="630"/>
      <c r="AO2567" s="632"/>
    </row>
    <row r="2568" spans="2:41" ht="3.75" hidden="1" customHeight="1">
      <c r="B2568" s="135"/>
      <c r="I2568" s="136"/>
      <c r="J2568" s="135"/>
      <c r="M2568" s="136"/>
      <c r="N2568" s="629"/>
      <c r="O2568" s="630"/>
      <c r="P2568" s="630"/>
      <c r="Q2568" s="632"/>
      <c r="R2568" s="676"/>
      <c r="S2568" s="677"/>
      <c r="T2568" s="677"/>
      <c r="U2568" s="678"/>
      <c r="V2568" s="676"/>
      <c r="W2568" s="678"/>
      <c r="X2568" s="676"/>
      <c r="Y2568" s="677"/>
      <c r="Z2568" s="677"/>
      <c r="AA2568" s="678"/>
      <c r="AB2568" s="639"/>
      <c r="AC2568" s="639"/>
      <c r="AD2568" s="639"/>
      <c r="AE2568" s="639"/>
      <c r="AF2568" s="639"/>
      <c r="AG2568" s="639"/>
      <c r="AH2568" s="639"/>
      <c r="AI2568" s="639"/>
      <c r="AJ2568" s="639"/>
      <c r="AK2568" s="639"/>
      <c r="AL2568" s="639"/>
      <c r="AM2568" s="639"/>
      <c r="AN2568" s="639"/>
      <c r="AO2568" s="640"/>
    </row>
    <row r="2569" spans="2:41" ht="3.75" hidden="1" customHeight="1">
      <c r="B2569" s="135"/>
      <c r="I2569" s="136"/>
      <c r="J2569" s="135"/>
      <c r="M2569" s="136"/>
      <c r="N2569" s="644"/>
      <c r="O2569" s="645"/>
      <c r="P2569" s="645"/>
      <c r="Q2569" s="645"/>
      <c r="R2569" s="644"/>
      <c r="S2569" s="645"/>
      <c r="T2569" s="645"/>
      <c r="U2569" s="645"/>
      <c r="V2569" s="645"/>
      <c r="W2569" s="645"/>
      <c r="X2569" s="645"/>
      <c r="Y2569" s="645"/>
      <c r="Z2569" s="645"/>
      <c r="AA2569" s="646"/>
      <c r="AB2569" s="644"/>
      <c r="AC2569" s="630"/>
      <c r="AD2569" s="630"/>
      <c r="AE2569" s="630"/>
      <c r="AF2569" s="630"/>
      <c r="AG2569" s="630"/>
      <c r="AH2569" s="630"/>
      <c r="AI2569" s="632"/>
      <c r="AJ2569" s="644"/>
      <c r="AK2569" s="645"/>
      <c r="AL2569" s="645"/>
      <c r="AM2569" s="645"/>
      <c r="AN2569" s="645"/>
      <c r="AO2569" s="646"/>
    </row>
    <row r="2570" spans="2:41" ht="13.35" hidden="1" customHeight="1">
      <c r="B2570" s="135"/>
      <c r="I2570" s="136"/>
      <c r="J2570" s="135"/>
      <c r="M2570" s="136"/>
      <c r="N2570" s="629" t="s">
        <v>115</v>
      </c>
      <c r="O2570" s="630"/>
      <c r="P2570" s="630"/>
      <c r="Q2570" s="630"/>
      <c r="R2570" s="629"/>
      <c r="S2570" s="680"/>
      <c r="T2570" s="681"/>
      <c r="U2570" s="630"/>
      <c r="V2570" s="647"/>
      <c r="W2570" s="630" t="s">
        <v>12</v>
      </c>
      <c r="X2570" s="647"/>
      <c r="Y2570" s="630" t="s">
        <v>11</v>
      </c>
      <c r="Z2570" s="647"/>
      <c r="AA2570" s="630" t="s">
        <v>364</v>
      </c>
      <c r="AB2570" s="629" t="s">
        <v>170</v>
      </c>
      <c r="AC2570" s="630"/>
      <c r="AD2570" s="630"/>
      <c r="AE2570" s="630"/>
      <c r="AF2570" s="630"/>
      <c r="AG2570" s="630"/>
      <c r="AH2570" s="630"/>
      <c r="AI2570" s="632"/>
      <c r="AJ2570" s="629"/>
      <c r="AK2570" s="680"/>
      <c r="AL2570" s="682"/>
      <c r="AM2570" s="682"/>
      <c r="AN2570" s="682"/>
      <c r="AO2570" s="681"/>
    </row>
    <row r="2571" spans="2:41" ht="3.75" hidden="1" customHeight="1">
      <c r="B2571" s="135"/>
      <c r="I2571" s="136"/>
      <c r="J2571" s="135"/>
      <c r="M2571" s="136"/>
      <c r="N2571" s="629"/>
      <c r="O2571" s="630"/>
      <c r="P2571" s="630"/>
      <c r="Q2571" s="630"/>
      <c r="R2571" s="638"/>
      <c r="S2571" s="639"/>
      <c r="T2571" s="639"/>
      <c r="U2571" s="639"/>
      <c r="V2571" s="639"/>
      <c r="W2571" s="639"/>
      <c r="X2571" s="639"/>
      <c r="Y2571" s="639"/>
      <c r="Z2571" s="639"/>
      <c r="AA2571" s="640"/>
      <c r="AB2571" s="638"/>
      <c r="AC2571" s="639"/>
      <c r="AD2571" s="639"/>
      <c r="AE2571" s="639"/>
      <c r="AF2571" s="639"/>
      <c r="AG2571" s="639"/>
      <c r="AH2571" s="639"/>
      <c r="AI2571" s="640"/>
      <c r="AJ2571" s="638"/>
      <c r="AK2571" s="639"/>
      <c r="AL2571" s="639"/>
      <c r="AM2571" s="639"/>
      <c r="AN2571" s="639"/>
      <c r="AO2571" s="640"/>
    </row>
    <row r="2572" spans="2:41" ht="3.75" customHeight="1">
      <c r="B2572" s="135"/>
      <c r="I2572" s="136"/>
      <c r="J2572" s="135"/>
      <c r="M2572" s="136"/>
      <c r="N2572" s="130"/>
      <c r="O2572" s="131"/>
      <c r="P2572" s="131"/>
      <c r="Q2572" s="132"/>
      <c r="R2572" s="683" t="str" cm="1">
        <f t="array" ref="R2572">IF(新_変更_3!AL1083&lt;&gt;"",AND(新_変更_3!J1082:AB1088=新_変更_3!AL1082:BD1088),"")</f>
        <v/>
      </c>
      <c r="S2572" s="684"/>
      <c r="T2572" s="684"/>
      <c r="U2572" s="684"/>
      <c r="V2572" s="684"/>
      <c r="W2572" s="684"/>
      <c r="X2572" s="684"/>
      <c r="Y2572" s="684"/>
      <c r="Z2572" s="684"/>
      <c r="AA2572" s="684"/>
      <c r="AB2572" s="684"/>
      <c r="AC2572" s="684"/>
      <c r="AD2572" s="684"/>
      <c r="AE2572" s="684"/>
      <c r="AF2572" s="684"/>
      <c r="AG2572" s="684"/>
      <c r="AH2572" s="684"/>
      <c r="AI2572" s="684"/>
      <c r="AJ2572" s="684"/>
      <c r="AK2572" s="684"/>
      <c r="AL2572" s="684"/>
      <c r="AM2572" s="684"/>
      <c r="AN2572" s="684"/>
      <c r="AO2572" s="685"/>
    </row>
    <row r="2573" spans="2:41" ht="13.35" customHeight="1">
      <c r="B2573" s="135"/>
      <c r="I2573" s="136"/>
      <c r="J2573" s="135"/>
      <c r="M2573" s="136"/>
      <c r="N2573" s="135" t="s">
        <v>32</v>
      </c>
      <c r="Q2573" s="136"/>
      <c r="R2573" s="686"/>
      <c r="S2573" s="687"/>
      <c r="T2573" s="687"/>
      <c r="U2573" s="687"/>
      <c r="V2573" s="687"/>
      <c r="W2573" s="687"/>
      <c r="X2573" s="687"/>
      <c r="Y2573" s="687"/>
      <c r="Z2573" s="687"/>
      <c r="AA2573" s="687"/>
      <c r="AB2573" s="687"/>
      <c r="AC2573" s="687"/>
      <c r="AD2573" s="687"/>
      <c r="AE2573" s="687"/>
      <c r="AF2573" s="687"/>
      <c r="AG2573" s="687"/>
      <c r="AH2573" s="687"/>
      <c r="AI2573" s="687"/>
      <c r="AJ2573" s="687"/>
      <c r="AK2573" s="687"/>
      <c r="AL2573" s="687"/>
      <c r="AM2573" s="687"/>
      <c r="AN2573" s="687"/>
      <c r="AO2573" s="688"/>
    </row>
    <row r="2574" spans="2:41" ht="3.75" customHeight="1">
      <c r="B2574" s="135"/>
      <c r="I2574" s="136"/>
      <c r="J2574" s="135"/>
      <c r="M2574" s="136"/>
      <c r="N2574" s="140"/>
      <c r="O2574" s="141"/>
      <c r="P2574" s="141"/>
      <c r="Q2574" s="142"/>
      <c r="R2574" s="689"/>
      <c r="S2574" s="690"/>
      <c r="T2574" s="690"/>
      <c r="U2574" s="690"/>
      <c r="V2574" s="690"/>
      <c r="W2574" s="690"/>
      <c r="X2574" s="690"/>
      <c r="Y2574" s="690"/>
      <c r="Z2574" s="690"/>
      <c r="AA2574" s="690"/>
      <c r="AB2574" s="690"/>
      <c r="AC2574" s="690"/>
      <c r="AD2574" s="690"/>
      <c r="AE2574" s="690"/>
      <c r="AF2574" s="690"/>
      <c r="AG2574" s="690"/>
      <c r="AH2574" s="690"/>
      <c r="AI2574" s="690"/>
      <c r="AJ2574" s="690"/>
      <c r="AK2574" s="690"/>
      <c r="AL2574" s="690"/>
      <c r="AM2574" s="690"/>
      <c r="AN2574" s="690"/>
      <c r="AO2574" s="691"/>
    </row>
    <row r="2575" spans="2:41" ht="3.75" customHeight="1">
      <c r="B2575" s="135"/>
      <c r="I2575" s="136"/>
      <c r="J2575" s="130"/>
      <c r="K2575" s="131"/>
      <c r="L2575" s="131"/>
      <c r="M2575" s="132"/>
      <c r="N2575" s="130"/>
      <c r="O2575" s="131"/>
      <c r="P2575" s="131"/>
      <c r="Q2575" s="132"/>
      <c r="R2575" s="130"/>
      <c r="S2575" s="131"/>
      <c r="T2575" s="131"/>
      <c r="U2575" s="131"/>
      <c r="V2575" s="131"/>
      <c r="W2575" s="131"/>
      <c r="X2575" s="131"/>
      <c r="Y2575" s="131"/>
      <c r="Z2575" s="131"/>
      <c r="AA2575" s="132"/>
      <c r="AB2575" s="130"/>
      <c r="AC2575" s="131"/>
      <c r="AD2575" s="131"/>
      <c r="AE2575" s="132"/>
      <c r="AF2575" s="131"/>
      <c r="AG2575" s="131"/>
      <c r="AH2575" s="131"/>
      <c r="AI2575" s="131"/>
      <c r="AJ2575" s="131"/>
      <c r="AK2575" s="131"/>
      <c r="AL2575" s="131"/>
      <c r="AM2575" s="131"/>
      <c r="AN2575" s="131"/>
      <c r="AO2575" s="132"/>
    </row>
    <row r="2576" spans="2:41" ht="13.35" customHeight="1">
      <c r="B2576" s="135"/>
      <c r="I2576" s="136"/>
      <c r="J2576" s="135" t="s">
        <v>4056</v>
      </c>
      <c r="M2576" s="136"/>
      <c r="N2576" s="135" t="s">
        <v>27</v>
      </c>
      <c r="Q2576" s="136"/>
      <c r="R2576" s="135"/>
      <c r="S2576" s="692"/>
      <c r="T2576" s="693"/>
      <c r="U2576" s="693"/>
      <c r="V2576" s="693"/>
      <c r="W2576" s="693"/>
      <c r="X2576" s="693"/>
      <c r="Y2576" s="693"/>
      <c r="Z2576" s="693"/>
      <c r="AA2576" s="694"/>
      <c r="AB2576" s="135" t="s">
        <v>28</v>
      </c>
      <c r="AE2576" s="136"/>
      <c r="AF2576" s="135"/>
      <c r="AG2576" s="695"/>
      <c r="AH2576" s="693"/>
      <c r="AI2576" s="693"/>
      <c r="AJ2576" s="693"/>
      <c r="AK2576" s="693"/>
      <c r="AL2576" s="693"/>
      <c r="AM2576" s="693"/>
      <c r="AN2576" s="693"/>
      <c r="AO2576" s="694"/>
    </row>
    <row r="2577" spans="2:41" ht="3.75" customHeight="1">
      <c r="B2577" s="135"/>
      <c r="I2577" s="136"/>
      <c r="J2577" s="135"/>
      <c r="M2577" s="136"/>
      <c r="N2577" s="140"/>
      <c r="O2577" s="141"/>
      <c r="P2577" s="141"/>
      <c r="Q2577" s="142"/>
      <c r="R2577" s="140"/>
      <c r="S2577" s="141"/>
      <c r="T2577" s="141"/>
      <c r="U2577" s="141"/>
      <c r="V2577" s="141"/>
      <c r="W2577" s="141"/>
      <c r="X2577" s="141"/>
      <c r="Y2577" s="141"/>
      <c r="Z2577" s="141"/>
      <c r="AA2577" s="142"/>
      <c r="AB2577" s="140"/>
      <c r="AC2577" s="141"/>
      <c r="AD2577" s="141"/>
      <c r="AE2577" s="142"/>
      <c r="AF2577" s="141"/>
      <c r="AG2577" s="141"/>
      <c r="AH2577" s="141"/>
      <c r="AI2577" s="141"/>
      <c r="AJ2577" s="141"/>
      <c r="AK2577" s="141"/>
      <c r="AL2577" s="141"/>
      <c r="AM2577" s="141"/>
      <c r="AN2577" s="141"/>
      <c r="AO2577" s="142"/>
    </row>
    <row r="2578" spans="2:41" ht="3.75" customHeight="1">
      <c r="B2578" s="135"/>
      <c r="I2578" s="136"/>
      <c r="J2578" s="135"/>
      <c r="M2578" s="136"/>
      <c r="N2578" s="130"/>
      <c r="O2578" s="131"/>
      <c r="P2578" s="131"/>
      <c r="Q2578" s="132"/>
      <c r="R2578" s="130"/>
      <c r="S2578" s="131"/>
      <c r="T2578" s="131"/>
      <c r="U2578" s="131"/>
      <c r="V2578" s="131"/>
      <c r="W2578" s="131"/>
      <c r="X2578" s="131"/>
      <c r="Y2578" s="131"/>
      <c r="Z2578" s="131"/>
      <c r="AA2578" s="132"/>
      <c r="AB2578" s="130"/>
      <c r="AC2578" s="131"/>
      <c r="AD2578" s="131"/>
      <c r="AE2578" s="132"/>
      <c r="AF2578" s="130"/>
      <c r="AG2578" s="131"/>
      <c r="AH2578" s="131"/>
      <c r="AI2578" s="131"/>
      <c r="AJ2578" s="131"/>
      <c r="AK2578" s="131"/>
      <c r="AL2578" s="131"/>
      <c r="AM2578" s="131"/>
      <c r="AN2578" s="131"/>
      <c r="AO2578" s="132"/>
    </row>
    <row r="2579" spans="2:41" ht="13.35" customHeight="1">
      <c r="B2579" s="135"/>
      <c r="I2579" s="136"/>
      <c r="J2579" s="135"/>
      <c r="M2579" s="136"/>
      <c r="N2579" s="135" t="s">
        <v>3990</v>
      </c>
      <c r="Q2579" s="136"/>
      <c r="R2579" s="135"/>
      <c r="S2579" s="696"/>
      <c r="T2579" s="694"/>
      <c r="V2579" s="146"/>
      <c r="W2579" s="124" t="s">
        <v>12</v>
      </c>
      <c r="X2579" s="146"/>
      <c r="Y2579" s="124" t="s">
        <v>11</v>
      </c>
      <c r="Z2579" s="146"/>
      <c r="AA2579" s="136" t="s">
        <v>364</v>
      </c>
      <c r="AB2579" s="135" t="s">
        <v>66</v>
      </c>
      <c r="AE2579" s="136"/>
      <c r="AF2579" s="135"/>
      <c r="AG2579" s="696"/>
      <c r="AH2579" s="694"/>
      <c r="AJ2579" s="146"/>
      <c r="AK2579" s="124" t="s">
        <v>12</v>
      </c>
      <c r="AL2579" s="146"/>
      <c r="AM2579" s="124" t="s">
        <v>11</v>
      </c>
      <c r="AN2579" s="146"/>
      <c r="AO2579" s="136" t="s">
        <v>364</v>
      </c>
    </row>
    <row r="2580" spans="2:41" ht="3.75" customHeight="1">
      <c r="B2580" s="135"/>
      <c r="I2580" s="136"/>
      <c r="J2580" s="135"/>
      <c r="M2580" s="136"/>
      <c r="N2580" s="140"/>
      <c r="O2580" s="141"/>
      <c r="P2580" s="141"/>
      <c r="Q2580" s="142"/>
      <c r="R2580" s="140"/>
      <c r="S2580" s="141"/>
      <c r="T2580" s="141"/>
      <c r="U2580" s="141"/>
      <c r="V2580" s="141"/>
      <c r="W2580" s="141"/>
      <c r="X2580" s="141"/>
      <c r="Y2580" s="141"/>
      <c r="Z2580" s="141"/>
      <c r="AA2580" s="142"/>
      <c r="AB2580" s="140"/>
      <c r="AC2580" s="141"/>
      <c r="AD2580" s="141"/>
      <c r="AE2580" s="142"/>
      <c r="AF2580" s="140"/>
      <c r="AG2580" s="141"/>
      <c r="AH2580" s="141"/>
      <c r="AI2580" s="141"/>
      <c r="AJ2580" s="141"/>
      <c r="AK2580" s="141"/>
      <c r="AL2580" s="141"/>
      <c r="AM2580" s="141"/>
      <c r="AN2580" s="141"/>
      <c r="AO2580" s="142"/>
    </row>
    <row r="2581" spans="2:41" ht="3.75" customHeight="1">
      <c r="B2581" s="135"/>
      <c r="I2581" s="136"/>
      <c r="J2581" s="135"/>
      <c r="M2581" s="136"/>
      <c r="N2581" s="130"/>
      <c r="O2581" s="131"/>
      <c r="P2581" s="131"/>
      <c r="Q2581" s="132"/>
      <c r="R2581" s="697">
        <f>新_変更_3!J1098</f>
        <v>0</v>
      </c>
      <c r="S2581" s="684"/>
      <c r="T2581" s="684"/>
      <c r="U2581" s="684"/>
      <c r="V2581" s="684"/>
      <c r="W2581" s="684"/>
      <c r="X2581" s="684"/>
      <c r="Y2581" s="684"/>
      <c r="Z2581" s="684"/>
      <c r="AA2581" s="684"/>
      <c r="AB2581" s="684"/>
      <c r="AC2581" s="684"/>
      <c r="AD2581" s="684"/>
      <c r="AE2581" s="684"/>
      <c r="AF2581" s="684"/>
      <c r="AG2581" s="684"/>
      <c r="AH2581" s="684"/>
      <c r="AI2581" s="684"/>
      <c r="AJ2581" s="685"/>
      <c r="AK2581" s="131"/>
      <c r="AL2581" s="131"/>
      <c r="AM2581" s="131"/>
      <c r="AN2581" s="131"/>
      <c r="AO2581" s="132"/>
    </row>
    <row r="2582" spans="2:41" ht="13.35" customHeight="1">
      <c r="B2582" s="135"/>
      <c r="I2582" s="136"/>
      <c r="J2582" s="135"/>
      <c r="M2582" s="136"/>
      <c r="N2582" s="135" t="s">
        <v>8</v>
      </c>
      <c r="Q2582" s="136"/>
      <c r="R2582" s="686"/>
      <c r="S2582" s="687"/>
      <c r="T2582" s="687"/>
      <c r="U2582" s="687"/>
      <c r="V2582" s="687"/>
      <c r="W2582" s="687"/>
      <c r="X2582" s="687"/>
      <c r="Y2582" s="687"/>
      <c r="Z2582" s="687"/>
      <c r="AA2582" s="687"/>
      <c r="AB2582" s="687"/>
      <c r="AC2582" s="687"/>
      <c r="AD2582" s="687"/>
      <c r="AE2582" s="687"/>
      <c r="AF2582" s="687"/>
      <c r="AG2582" s="687"/>
      <c r="AH2582" s="687"/>
      <c r="AI2582" s="687"/>
      <c r="AJ2582" s="688"/>
      <c r="AL2582" s="147" t="s">
        <v>13</v>
      </c>
      <c r="AM2582" s="124" t="s">
        <v>29</v>
      </c>
      <c r="AO2582" s="136"/>
    </row>
    <row r="2583" spans="2:41" ht="3.75" customHeight="1">
      <c r="B2583" s="135"/>
      <c r="I2583" s="136"/>
      <c r="J2583" s="135"/>
      <c r="M2583" s="136"/>
      <c r="N2583" s="140"/>
      <c r="O2583" s="141"/>
      <c r="P2583" s="141"/>
      <c r="Q2583" s="142"/>
      <c r="R2583" s="689"/>
      <c r="S2583" s="690"/>
      <c r="T2583" s="690"/>
      <c r="U2583" s="690"/>
      <c r="V2583" s="690"/>
      <c r="W2583" s="690"/>
      <c r="X2583" s="690"/>
      <c r="Y2583" s="690"/>
      <c r="Z2583" s="690"/>
      <c r="AA2583" s="690"/>
      <c r="AB2583" s="690"/>
      <c r="AC2583" s="690"/>
      <c r="AD2583" s="690"/>
      <c r="AE2583" s="690"/>
      <c r="AF2583" s="690"/>
      <c r="AG2583" s="690"/>
      <c r="AH2583" s="690"/>
      <c r="AI2583" s="690"/>
      <c r="AJ2583" s="691"/>
      <c r="AK2583" s="141"/>
      <c r="AL2583" s="141"/>
      <c r="AM2583" s="141"/>
      <c r="AN2583" s="141"/>
      <c r="AO2583" s="142"/>
    </row>
    <row r="2584" spans="2:41" ht="3.75" hidden="1" customHeight="1">
      <c r="B2584" s="135"/>
      <c r="I2584" s="136"/>
      <c r="J2584" s="135"/>
      <c r="M2584" s="136"/>
      <c r="N2584" s="644"/>
      <c r="O2584" s="645"/>
      <c r="P2584" s="645"/>
      <c r="Q2584" s="646"/>
      <c r="R2584" s="679"/>
      <c r="S2584" s="671"/>
      <c r="T2584" s="671"/>
      <c r="U2584" s="671"/>
      <c r="V2584" s="671"/>
      <c r="W2584" s="671"/>
      <c r="X2584" s="671"/>
      <c r="Y2584" s="671"/>
      <c r="Z2584" s="671"/>
      <c r="AA2584" s="671"/>
      <c r="AB2584" s="671"/>
      <c r="AC2584" s="671"/>
      <c r="AD2584" s="671"/>
      <c r="AE2584" s="671"/>
      <c r="AF2584" s="671"/>
      <c r="AG2584" s="671"/>
      <c r="AH2584" s="671"/>
      <c r="AI2584" s="671"/>
      <c r="AJ2584" s="671"/>
      <c r="AK2584" s="671"/>
      <c r="AL2584" s="671"/>
      <c r="AM2584" s="671"/>
      <c r="AN2584" s="671"/>
      <c r="AO2584" s="672"/>
    </row>
    <row r="2585" spans="2:41" ht="13.35" hidden="1" customHeight="1">
      <c r="B2585" s="135"/>
      <c r="I2585" s="136"/>
      <c r="J2585" s="135"/>
      <c r="M2585" s="136"/>
      <c r="N2585" s="629" t="s">
        <v>61</v>
      </c>
      <c r="O2585" s="630"/>
      <c r="P2585" s="630"/>
      <c r="Q2585" s="632"/>
      <c r="R2585" s="673"/>
      <c r="S2585" s="674"/>
      <c r="T2585" s="674"/>
      <c r="U2585" s="674"/>
      <c r="V2585" s="674"/>
      <c r="W2585" s="674"/>
      <c r="X2585" s="674"/>
      <c r="Y2585" s="674"/>
      <c r="Z2585" s="674"/>
      <c r="AA2585" s="674"/>
      <c r="AB2585" s="674"/>
      <c r="AC2585" s="674"/>
      <c r="AD2585" s="674"/>
      <c r="AE2585" s="674"/>
      <c r="AF2585" s="674"/>
      <c r="AG2585" s="674"/>
      <c r="AH2585" s="674"/>
      <c r="AI2585" s="674"/>
      <c r="AJ2585" s="674"/>
      <c r="AK2585" s="674"/>
      <c r="AL2585" s="674"/>
      <c r="AM2585" s="674"/>
      <c r="AN2585" s="674"/>
      <c r="AO2585" s="675"/>
    </row>
    <row r="2586" spans="2:41" ht="3.75" hidden="1" customHeight="1">
      <c r="B2586" s="135"/>
      <c r="I2586" s="136"/>
      <c r="J2586" s="135"/>
      <c r="M2586" s="136"/>
      <c r="N2586" s="629"/>
      <c r="O2586" s="630"/>
      <c r="P2586" s="630"/>
      <c r="Q2586" s="632"/>
      <c r="R2586" s="676"/>
      <c r="S2586" s="677"/>
      <c r="T2586" s="677"/>
      <c r="U2586" s="677"/>
      <c r="V2586" s="677"/>
      <c r="W2586" s="677"/>
      <c r="X2586" s="677"/>
      <c r="Y2586" s="677"/>
      <c r="Z2586" s="677"/>
      <c r="AA2586" s="677"/>
      <c r="AB2586" s="677"/>
      <c r="AC2586" s="677"/>
      <c r="AD2586" s="677"/>
      <c r="AE2586" s="677"/>
      <c r="AF2586" s="677"/>
      <c r="AG2586" s="677"/>
      <c r="AH2586" s="677"/>
      <c r="AI2586" s="677"/>
      <c r="AJ2586" s="677"/>
      <c r="AK2586" s="677"/>
      <c r="AL2586" s="677"/>
      <c r="AM2586" s="677"/>
      <c r="AN2586" s="677"/>
      <c r="AO2586" s="678"/>
    </row>
    <row r="2587" spans="2:41" ht="3.75" hidden="1" customHeight="1">
      <c r="B2587" s="135"/>
      <c r="I2587" s="136"/>
      <c r="J2587" s="135"/>
      <c r="N2587" s="644"/>
      <c r="O2587" s="645"/>
      <c r="P2587" s="645"/>
      <c r="Q2587" s="646"/>
      <c r="R2587" s="630"/>
      <c r="S2587" s="630"/>
      <c r="T2587" s="630"/>
      <c r="U2587" s="698"/>
      <c r="V2587" s="699"/>
      <c r="W2587" s="699"/>
      <c r="X2587" s="700"/>
      <c r="Y2587" s="645"/>
      <c r="Z2587" s="707"/>
      <c r="AA2587" s="699"/>
      <c r="AB2587" s="699"/>
      <c r="AC2587" s="708"/>
      <c r="AD2587" s="630"/>
      <c r="AE2587" s="630"/>
      <c r="AF2587" s="630"/>
      <c r="AG2587" s="679"/>
      <c r="AH2587" s="671"/>
      <c r="AI2587" s="671"/>
      <c r="AJ2587" s="671"/>
      <c r="AK2587" s="671"/>
      <c r="AL2587" s="671"/>
      <c r="AM2587" s="671"/>
      <c r="AN2587" s="671"/>
      <c r="AO2587" s="672"/>
    </row>
    <row r="2588" spans="2:41" ht="13.35" hidden="1" customHeight="1">
      <c r="B2588" s="135"/>
      <c r="I2588" s="136"/>
      <c r="J2588" s="135"/>
      <c r="N2588" s="629"/>
      <c r="O2588" s="630"/>
      <c r="P2588" s="630"/>
      <c r="Q2588" s="632"/>
      <c r="R2588" s="630" t="s">
        <v>15</v>
      </c>
      <c r="S2588" s="630"/>
      <c r="T2588" s="630"/>
      <c r="U2588" s="701"/>
      <c r="V2588" s="702"/>
      <c r="W2588" s="702"/>
      <c r="X2588" s="703"/>
      <c r="Y2588" s="662" t="s">
        <v>359</v>
      </c>
      <c r="Z2588" s="709"/>
      <c r="AA2588" s="702"/>
      <c r="AB2588" s="702"/>
      <c r="AC2588" s="710"/>
      <c r="AD2588" s="630" t="s">
        <v>56</v>
      </c>
      <c r="AE2588" s="630"/>
      <c r="AF2588" s="630"/>
      <c r="AG2588" s="673"/>
      <c r="AH2588" s="674"/>
      <c r="AI2588" s="674"/>
      <c r="AJ2588" s="674"/>
      <c r="AK2588" s="674"/>
      <c r="AL2588" s="674"/>
      <c r="AM2588" s="674"/>
      <c r="AN2588" s="674"/>
      <c r="AO2588" s="675"/>
    </row>
    <row r="2589" spans="2:41" ht="3.75" hidden="1" customHeight="1">
      <c r="B2589" s="135"/>
      <c r="I2589" s="136"/>
      <c r="J2589" s="135"/>
      <c r="N2589" s="629"/>
      <c r="O2589" s="630"/>
      <c r="P2589" s="630"/>
      <c r="Q2589" s="632"/>
      <c r="R2589" s="639"/>
      <c r="S2589" s="639"/>
      <c r="T2589" s="639"/>
      <c r="U2589" s="704"/>
      <c r="V2589" s="705"/>
      <c r="W2589" s="705"/>
      <c r="X2589" s="706"/>
      <c r="Y2589" s="639"/>
      <c r="Z2589" s="711"/>
      <c r="AA2589" s="705"/>
      <c r="AB2589" s="705"/>
      <c r="AC2589" s="712"/>
      <c r="AD2589" s="639"/>
      <c r="AE2589" s="639"/>
      <c r="AF2589" s="639"/>
      <c r="AG2589" s="676"/>
      <c r="AH2589" s="677"/>
      <c r="AI2589" s="677"/>
      <c r="AJ2589" s="677"/>
      <c r="AK2589" s="677"/>
      <c r="AL2589" s="677"/>
      <c r="AM2589" s="677"/>
      <c r="AN2589" s="677"/>
      <c r="AO2589" s="678"/>
    </row>
    <row r="2590" spans="2:41" ht="3.75" hidden="1" customHeight="1">
      <c r="B2590" s="135"/>
      <c r="I2590" s="136"/>
      <c r="J2590" s="135"/>
      <c r="N2590" s="629"/>
      <c r="O2590" s="630"/>
      <c r="P2590" s="630"/>
      <c r="Q2590" s="632"/>
      <c r="R2590" s="645"/>
      <c r="S2590" s="645"/>
      <c r="T2590" s="646"/>
      <c r="U2590" s="679"/>
      <c r="V2590" s="671"/>
      <c r="W2590" s="671"/>
      <c r="X2590" s="671"/>
      <c r="Y2590" s="671"/>
      <c r="Z2590" s="671"/>
      <c r="AA2590" s="671"/>
      <c r="AB2590" s="671"/>
      <c r="AC2590" s="672"/>
      <c r="AD2590" s="644"/>
      <c r="AE2590" s="645"/>
      <c r="AF2590" s="646"/>
      <c r="AG2590" s="679"/>
      <c r="AH2590" s="671"/>
      <c r="AI2590" s="671"/>
      <c r="AJ2590" s="671"/>
      <c r="AK2590" s="671"/>
      <c r="AL2590" s="671"/>
      <c r="AM2590" s="671"/>
      <c r="AN2590" s="671"/>
      <c r="AO2590" s="672"/>
    </row>
    <row r="2591" spans="2:41" ht="13.35" hidden="1" customHeight="1">
      <c r="B2591" s="135"/>
      <c r="I2591" s="136"/>
      <c r="N2591" s="629" t="s">
        <v>23</v>
      </c>
      <c r="O2591" s="630"/>
      <c r="P2591" s="630"/>
      <c r="Q2591" s="632"/>
      <c r="R2591" s="630" t="s">
        <v>17</v>
      </c>
      <c r="S2591" s="630"/>
      <c r="T2591" s="632"/>
      <c r="U2591" s="673"/>
      <c r="V2591" s="674"/>
      <c r="W2591" s="674"/>
      <c r="X2591" s="674"/>
      <c r="Y2591" s="674"/>
      <c r="Z2591" s="674"/>
      <c r="AA2591" s="674"/>
      <c r="AB2591" s="674"/>
      <c r="AC2591" s="675"/>
      <c r="AD2591" s="629" t="s">
        <v>18</v>
      </c>
      <c r="AE2591" s="630"/>
      <c r="AF2591" s="632"/>
      <c r="AG2591" s="673"/>
      <c r="AH2591" s="674"/>
      <c r="AI2591" s="674"/>
      <c r="AJ2591" s="674"/>
      <c r="AK2591" s="674"/>
      <c r="AL2591" s="674"/>
      <c r="AM2591" s="674"/>
      <c r="AN2591" s="674"/>
      <c r="AO2591" s="675"/>
    </row>
    <row r="2592" spans="2:41" ht="3.75" hidden="1" customHeight="1">
      <c r="B2592" s="135"/>
      <c r="I2592" s="136"/>
      <c r="J2592" s="135"/>
      <c r="N2592" s="629"/>
      <c r="O2592" s="630"/>
      <c r="P2592" s="630"/>
      <c r="Q2592" s="632"/>
      <c r="R2592" s="639"/>
      <c r="S2592" s="639"/>
      <c r="T2592" s="640"/>
      <c r="U2592" s="676"/>
      <c r="V2592" s="677"/>
      <c r="W2592" s="677"/>
      <c r="X2592" s="677"/>
      <c r="Y2592" s="677"/>
      <c r="Z2592" s="677"/>
      <c r="AA2592" s="677"/>
      <c r="AB2592" s="677"/>
      <c r="AC2592" s="678"/>
      <c r="AD2592" s="638"/>
      <c r="AE2592" s="639"/>
      <c r="AF2592" s="640"/>
      <c r="AG2592" s="676"/>
      <c r="AH2592" s="677"/>
      <c r="AI2592" s="677"/>
      <c r="AJ2592" s="677"/>
      <c r="AK2592" s="677"/>
      <c r="AL2592" s="677"/>
      <c r="AM2592" s="677"/>
      <c r="AN2592" s="677"/>
      <c r="AO2592" s="678"/>
    </row>
    <row r="2593" spans="2:41" ht="3.75" hidden="1" customHeight="1">
      <c r="B2593" s="135"/>
      <c r="I2593" s="136"/>
      <c r="J2593" s="135"/>
      <c r="N2593" s="629"/>
      <c r="O2593" s="630"/>
      <c r="P2593" s="630"/>
      <c r="Q2593" s="632"/>
      <c r="R2593" s="645"/>
      <c r="S2593" s="645"/>
      <c r="T2593" s="646"/>
      <c r="U2593" s="679"/>
      <c r="V2593" s="671"/>
      <c r="W2593" s="671"/>
      <c r="X2593" s="671"/>
      <c r="Y2593" s="671"/>
      <c r="Z2593" s="671"/>
      <c r="AA2593" s="671"/>
      <c r="AB2593" s="671"/>
      <c r="AC2593" s="672"/>
      <c r="AD2593" s="644"/>
      <c r="AE2593" s="645"/>
      <c r="AF2593" s="646"/>
      <c r="AG2593" s="679"/>
      <c r="AH2593" s="671"/>
      <c r="AI2593" s="671"/>
      <c r="AJ2593" s="671"/>
      <c r="AK2593" s="671"/>
      <c r="AL2593" s="671"/>
      <c r="AM2593" s="671"/>
      <c r="AN2593" s="671"/>
      <c r="AO2593" s="672"/>
    </row>
    <row r="2594" spans="2:41" ht="13.35" hidden="1" customHeight="1">
      <c r="B2594" s="135"/>
      <c r="I2594" s="136"/>
      <c r="J2594" s="135"/>
      <c r="N2594" s="629"/>
      <c r="O2594" s="630"/>
      <c r="P2594" s="630"/>
      <c r="Q2594" s="632"/>
      <c r="R2594" s="630" t="s">
        <v>19</v>
      </c>
      <c r="S2594" s="630"/>
      <c r="T2594" s="632"/>
      <c r="U2594" s="673"/>
      <c r="V2594" s="674"/>
      <c r="W2594" s="674"/>
      <c r="X2594" s="674"/>
      <c r="Y2594" s="674"/>
      <c r="Z2594" s="674"/>
      <c r="AA2594" s="674"/>
      <c r="AB2594" s="674"/>
      <c r="AC2594" s="675"/>
      <c r="AD2594" s="629" t="s">
        <v>20</v>
      </c>
      <c r="AE2594" s="630"/>
      <c r="AF2594" s="632"/>
      <c r="AG2594" s="673"/>
      <c r="AH2594" s="674"/>
      <c r="AI2594" s="674"/>
      <c r="AJ2594" s="674"/>
      <c r="AK2594" s="674"/>
      <c r="AL2594" s="674"/>
      <c r="AM2594" s="674"/>
      <c r="AN2594" s="674"/>
      <c r="AO2594" s="675"/>
    </row>
    <row r="2595" spans="2:41" ht="3.75" hidden="1" customHeight="1">
      <c r="B2595" s="135"/>
      <c r="I2595" s="136"/>
      <c r="J2595" s="135"/>
      <c r="N2595" s="638"/>
      <c r="O2595" s="639"/>
      <c r="P2595" s="639"/>
      <c r="Q2595" s="640"/>
      <c r="R2595" s="639"/>
      <c r="S2595" s="639"/>
      <c r="T2595" s="640"/>
      <c r="U2595" s="676"/>
      <c r="V2595" s="677"/>
      <c r="W2595" s="677"/>
      <c r="X2595" s="677"/>
      <c r="Y2595" s="677"/>
      <c r="Z2595" s="677"/>
      <c r="AA2595" s="677"/>
      <c r="AB2595" s="677"/>
      <c r="AC2595" s="678"/>
      <c r="AD2595" s="638"/>
      <c r="AE2595" s="639"/>
      <c r="AF2595" s="640"/>
      <c r="AG2595" s="676"/>
      <c r="AH2595" s="677"/>
      <c r="AI2595" s="677"/>
      <c r="AJ2595" s="677"/>
      <c r="AK2595" s="677"/>
      <c r="AL2595" s="677"/>
      <c r="AM2595" s="677"/>
      <c r="AN2595" s="677"/>
      <c r="AO2595" s="678"/>
    </row>
    <row r="2596" spans="2:41" ht="3.75" hidden="1" customHeight="1">
      <c r="B2596" s="135"/>
      <c r="I2596" s="136"/>
      <c r="J2596" s="135"/>
      <c r="M2596" s="136"/>
      <c r="N2596" s="629"/>
      <c r="O2596" s="630"/>
      <c r="P2596" s="630"/>
      <c r="Q2596" s="632"/>
      <c r="R2596" s="644"/>
      <c r="S2596" s="645"/>
      <c r="T2596" s="645"/>
      <c r="U2596" s="645"/>
      <c r="V2596" s="645"/>
      <c r="W2596" s="645"/>
      <c r="X2596" s="645"/>
      <c r="Y2596" s="645"/>
      <c r="Z2596" s="645"/>
      <c r="AA2596" s="645"/>
      <c r="AB2596" s="645"/>
      <c r="AC2596" s="645"/>
      <c r="AD2596" s="645"/>
      <c r="AE2596" s="645"/>
      <c r="AF2596" s="645"/>
      <c r="AG2596" s="645"/>
      <c r="AH2596" s="645"/>
      <c r="AI2596" s="645"/>
      <c r="AJ2596" s="645"/>
      <c r="AK2596" s="645"/>
      <c r="AL2596" s="645"/>
      <c r="AM2596" s="645"/>
      <c r="AN2596" s="645"/>
      <c r="AO2596" s="646"/>
    </row>
    <row r="2597" spans="2:41" ht="13.35" hidden="1" customHeight="1">
      <c r="B2597" s="135"/>
      <c r="I2597" s="136"/>
      <c r="J2597" s="135"/>
      <c r="M2597" s="136"/>
      <c r="N2597" s="629" t="s">
        <v>111</v>
      </c>
      <c r="O2597" s="630"/>
      <c r="P2597" s="630"/>
      <c r="Q2597" s="632"/>
      <c r="R2597" s="629"/>
      <c r="S2597" s="680"/>
      <c r="T2597" s="681"/>
      <c r="U2597" s="630"/>
      <c r="V2597" s="647"/>
      <c r="W2597" s="630" t="s">
        <v>12</v>
      </c>
      <c r="X2597" s="647"/>
      <c r="Y2597" s="630" t="s">
        <v>11</v>
      </c>
      <c r="Z2597" s="647"/>
      <c r="AA2597" s="630" t="s">
        <v>364</v>
      </c>
      <c r="AB2597" s="630"/>
      <c r="AC2597" s="630"/>
      <c r="AD2597" s="630"/>
      <c r="AE2597" s="630"/>
      <c r="AF2597" s="630"/>
      <c r="AG2597" s="630"/>
      <c r="AH2597" s="630"/>
      <c r="AI2597" s="630"/>
      <c r="AJ2597" s="630"/>
      <c r="AK2597" s="630"/>
      <c r="AL2597" s="630"/>
      <c r="AM2597" s="630"/>
      <c r="AN2597" s="630"/>
      <c r="AO2597" s="632"/>
    </row>
    <row r="2598" spans="2:41" ht="3.75" hidden="1" customHeight="1">
      <c r="B2598" s="135"/>
      <c r="I2598" s="136"/>
      <c r="J2598" s="135"/>
      <c r="M2598" s="136"/>
      <c r="N2598" s="629"/>
      <c r="O2598" s="630"/>
      <c r="P2598" s="630"/>
      <c r="Q2598" s="632"/>
      <c r="R2598" s="629"/>
      <c r="S2598" s="630"/>
      <c r="T2598" s="630"/>
      <c r="U2598" s="630"/>
      <c r="V2598" s="630"/>
      <c r="W2598" s="630"/>
      <c r="X2598" s="630"/>
      <c r="Y2598" s="630"/>
      <c r="Z2598" s="630"/>
      <c r="AA2598" s="630"/>
      <c r="AB2598" s="630"/>
      <c r="AC2598" s="630"/>
      <c r="AD2598" s="630"/>
      <c r="AE2598" s="630"/>
      <c r="AF2598" s="630"/>
      <c r="AG2598" s="630"/>
      <c r="AH2598" s="630"/>
      <c r="AI2598" s="630"/>
      <c r="AJ2598" s="630"/>
      <c r="AK2598" s="630"/>
      <c r="AL2598" s="630"/>
      <c r="AM2598" s="630"/>
      <c r="AN2598" s="630"/>
      <c r="AO2598" s="632"/>
    </row>
    <row r="2599" spans="2:41" ht="3.75" hidden="1" customHeight="1">
      <c r="B2599" s="135"/>
      <c r="I2599" s="136"/>
      <c r="J2599" s="135"/>
      <c r="M2599" s="136"/>
      <c r="N2599" s="644"/>
      <c r="O2599" s="645"/>
      <c r="P2599" s="645"/>
      <c r="Q2599" s="645"/>
      <c r="R2599" s="713"/>
      <c r="S2599" s="716"/>
      <c r="T2599" s="645"/>
      <c r="U2599" s="698"/>
      <c r="V2599" s="644"/>
      <c r="W2599" s="645"/>
      <c r="X2599" s="645"/>
      <c r="Y2599" s="645"/>
      <c r="Z2599" s="645"/>
      <c r="AA2599" s="645"/>
      <c r="AB2599" s="645"/>
      <c r="AC2599" s="645"/>
      <c r="AD2599" s="645"/>
      <c r="AE2599" s="645"/>
      <c r="AF2599" s="645"/>
      <c r="AG2599" s="645"/>
      <c r="AH2599" s="649"/>
      <c r="AI2599" s="649"/>
      <c r="AJ2599" s="645"/>
      <c r="AK2599" s="651"/>
      <c r="AL2599" s="645"/>
      <c r="AM2599" s="645"/>
      <c r="AN2599" s="645"/>
      <c r="AO2599" s="646"/>
    </row>
    <row r="2600" spans="2:41" ht="13.35" hidden="1" customHeight="1">
      <c r="B2600" s="135"/>
      <c r="I2600" s="136"/>
      <c r="J2600" s="135"/>
      <c r="M2600" s="136"/>
      <c r="N2600" s="629" t="s">
        <v>30</v>
      </c>
      <c r="O2600" s="630"/>
      <c r="P2600" s="630"/>
      <c r="Q2600" s="630"/>
      <c r="R2600" s="714"/>
      <c r="S2600" s="717"/>
      <c r="T2600" s="630" t="s">
        <v>388</v>
      </c>
      <c r="U2600" s="701"/>
      <c r="V2600" s="629" t="s">
        <v>112</v>
      </c>
      <c r="W2600" s="630"/>
      <c r="X2600" s="630"/>
      <c r="Y2600" s="630"/>
      <c r="Z2600" s="630"/>
      <c r="AA2600" s="630"/>
      <c r="AB2600" s="630"/>
      <c r="AC2600" s="630"/>
      <c r="AD2600" s="630"/>
      <c r="AE2600" s="630"/>
      <c r="AF2600" s="630"/>
      <c r="AG2600" s="630"/>
      <c r="AH2600" s="636"/>
      <c r="AI2600" s="636"/>
      <c r="AJ2600" s="630"/>
      <c r="AK2600" s="654"/>
      <c r="AL2600" s="630"/>
      <c r="AM2600" s="630"/>
      <c r="AN2600" s="630"/>
      <c r="AO2600" s="632"/>
    </row>
    <row r="2601" spans="2:41" ht="3.75" hidden="1" customHeight="1">
      <c r="B2601" s="135"/>
      <c r="I2601" s="136"/>
      <c r="J2601" s="135"/>
      <c r="M2601" s="136"/>
      <c r="N2601" s="629"/>
      <c r="O2601" s="630"/>
      <c r="P2601" s="630"/>
      <c r="Q2601" s="630"/>
      <c r="R2601" s="715"/>
      <c r="S2601" s="718"/>
      <c r="T2601" s="639"/>
      <c r="U2601" s="704"/>
      <c r="V2601" s="638"/>
      <c r="W2601" s="639"/>
      <c r="X2601" s="639"/>
      <c r="Y2601" s="639"/>
      <c r="Z2601" s="639"/>
      <c r="AA2601" s="639"/>
      <c r="AB2601" s="639"/>
      <c r="AC2601" s="639"/>
      <c r="AD2601" s="639"/>
      <c r="AE2601" s="639"/>
      <c r="AF2601" s="639"/>
      <c r="AG2601" s="639"/>
      <c r="AH2601" s="642"/>
      <c r="AI2601" s="642"/>
      <c r="AJ2601" s="639"/>
      <c r="AK2601" s="657"/>
      <c r="AL2601" s="639"/>
      <c r="AM2601" s="639"/>
      <c r="AN2601" s="639"/>
      <c r="AO2601" s="640"/>
    </row>
    <row r="2602" spans="2:41" ht="3.75" hidden="1" customHeight="1">
      <c r="B2602" s="135"/>
      <c r="I2602" s="136"/>
      <c r="J2602" s="135"/>
      <c r="M2602" s="136"/>
      <c r="N2602" s="644"/>
      <c r="O2602" s="645"/>
      <c r="P2602" s="645"/>
      <c r="Q2602" s="646"/>
      <c r="R2602" s="670"/>
      <c r="S2602" s="671"/>
      <c r="T2602" s="671"/>
      <c r="U2602" s="672"/>
      <c r="V2602" s="673"/>
      <c r="W2602" s="675"/>
      <c r="X2602" s="679"/>
      <c r="Y2602" s="671"/>
      <c r="Z2602" s="671"/>
      <c r="AA2602" s="672"/>
      <c r="AB2602" s="630"/>
      <c r="AC2602" s="630"/>
      <c r="AD2602" s="630"/>
      <c r="AE2602" s="630"/>
      <c r="AF2602" s="630"/>
      <c r="AG2602" s="630"/>
      <c r="AH2602" s="630"/>
      <c r="AI2602" s="645"/>
      <c r="AJ2602" s="630"/>
      <c r="AK2602" s="630"/>
      <c r="AL2602" s="630"/>
      <c r="AM2602" s="630"/>
      <c r="AN2602" s="630"/>
      <c r="AO2602" s="632"/>
    </row>
    <row r="2603" spans="2:41" ht="13.35" hidden="1" customHeight="1">
      <c r="B2603" s="135"/>
      <c r="I2603" s="136"/>
      <c r="J2603" s="135"/>
      <c r="M2603" s="136"/>
      <c r="N2603" s="629" t="s">
        <v>114</v>
      </c>
      <c r="O2603" s="630"/>
      <c r="P2603" s="630"/>
      <c r="Q2603" s="632"/>
      <c r="R2603" s="673"/>
      <c r="S2603" s="674"/>
      <c r="T2603" s="674"/>
      <c r="U2603" s="675"/>
      <c r="V2603" s="673"/>
      <c r="W2603" s="675"/>
      <c r="X2603" s="673"/>
      <c r="Y2603" s="674"/>
      <c r="Z2603" s="674"/>
      <c r="AA2603" s="675"/>
      <c r="AB2603" s="668" t="s">
        <v>171</v>
      </c>
      <c r="AC2603" s="630"/>
      <c r="AD2603" s="630"/>
      <c r="AE2603" s="630"/>
      <c r="AF2603" s="630"/>
      <c r="AG2603" s="630"/>
      <c r="AH2603" s="630"/>
      <c r="AI2603" s="630"/>
      <c r="AJ2603" s="630"/>
      <c r="AK2603" s="630"/>
      <c r="AL2603" s="630"/>
      <c r="AM2603" s="630"/>
      <c r="AN2603" s="630"/>
      <c r="AO2603" s="632"/>
    </row>
    <row r="2604" spans="2:41" ht="3.75" hidden="1" customHeight="1">
      <c r="B2604" s="135"/>
      <c r="I2604" s="136"/>
      <c r="J2604" s="135"/>
      <c r="M2604" s="136"/>
      <c r="N2604" s="629"/>
      <c r="O2604" s="630"/>
      <c r="P2604" s="630"/>
      <c r="Q2604" s="632"/>
      <c r="R2604" s="676"/>
      <c r="S2604" s="677"/>
      <c r="T2604" s="677"/>
      <c r="U2604" s="678"/>
      <c r="V2604" s="676"/>
      <c r="W2604" s="678"/>
      <c r="X2604" s="676"/>
      <c r="Y2604" s="677"/>
      <c r="Z2604" s="677"/>
      <c r="AA2604" s="678"/>
      <c r="AB2604" s="639"/>
      <c r="AC2604" s="639"/>
      <c r="AD2604" s="639"/>
      <c r="AE2604" s="639"/>
      <c r="AF2604" s="639"/>
      <c r="AG2604" s="639"/>
      <c r="AH2604" s="639"/>
      <c r="AI2604" s="639"/>
      <c r="AJ2604" s="639"/>
      <c r="AK2604" s="639"/>
      <c r="AL2604" s="639"/>
      <c r="AM2604" s="639"/>
      <c r="AN2604" s="639"/>
      <c r="AO2604" s="640"/>
    </row>
    <row r="2605" spans="2:41" ht="3.75" hidden="1" customHeight="1">
      <c r="B2605" s="135"/>
      <c r="I2605" s="136"/>
      <c r="J2605" s="135"/>
      <c r="M2605" s="136"/>
      <c r="N2605" s="644"/>
      <c r="O2605" s="645"/>
      <c r="P2605" s="645"/>
      <c r="Q2605" s="645"/>
      <c r="R2605" s="644"/>
      <c r="S2605" s="645"/>
      <c r="T2605" s="645"/>
      <c r="U2605" s="645"/>
      <c r="V2605" s="645"/>
      <c r="W2605" s="645"/>
      <c r="X2605" s="645"/>
      <c r="Y2605" s="645"/>
      <c r="Z2605" s="645"/>
      <c r="AA2605" s="646"/>
      <c r="AB2605" s="644"/>
      <c r="AC2605" s="630"/>
      <c r="AD2605" s="630"/>
      <c r="AE2605" s="630"/>
      <c r="AF2605" s="630"/>
      <c r="AG2605" s="630"/>
      <c r="AH2605" s="630"/>
      <c r="AI2605" s="632"/>
      <c r="AJ2605" s="644"/>
      <c r="AK2605" s="645"/>
      <c r="AL2605" s="645"/>
      <c r="AM2605" s="645"/>
      <c r="AN2605" s="645"/>
      <c r="AO2605" s="646"/>
    </row>
    <row r="2606" spans="2:41" ht="13.35" hidden="1" customHeight="1">
      <c r="B2606" s="135"/>
      <c r="I2606" s="136"/>
      <c r="J2606" s="135"/>
      <c r="M2606" s="136"/>
      <c r="N2606" s="629" t="s">
        <v>115</v>
      </c>
      <c r="O2606" s="630"/>
      <c r="P2606" s="630"/>
      <c r="Q2606" s="630"/>
      <c r="R2606" s="629"/>
      <c r="S2606" s="680"/>
      <c r="T2606" s="681"/>
      <c r="U2606" s="630"/>
      <c r="V2606" s="647"/>
      <c r="W2606" s="630" t="s">
        <v>12</v>
      </c>
      <c r="X2606" s="647"/>
      <c r="Y2606" s="630" t="s">
        <v>11</v>
      </c>
      <c r="Z2606" s="647"/>
      <c r="AA2606" s="630" t="s">
        <v>364</v>
      </c>
      <c r="AB2606" s="629" t="s">
        <v>170</v>
      </c>
      <c r="AC2606" s="630"/>
      <c r="AD2606" s="630"/>
      <c r="AE2606" s="630"/>
      <c r="AF2606" s="630"/>
      <c r="AG2606" s="630"/>
      <c r="AH2606" s="630"/>
      <c r="AI2606" s="632"/>
      <c r="AJ2606" s="629"/>
      <c r="AK2606" s="680"/>
      <c r="AL2606" s="682"/>
      <c r="AM2606" s="682"/>
      <c r="AN2606" s="682"/>
      <c r="AO2606" s="681"/>
    </row>
    <row r="2607" spans="2:41" ht="3.75" hidden="1" customHeight="1">
      <c r="B2607" s="135"/>
      <c r="I2607" s="136"/>
      <c r="J2607" s="135"/>
      <c r="M2607" s="136"/>
      <c r="N2607" s="629"/>
      <c r="O2607" s="630"/>
      <c r="P2607" s="630"/>
      <c r="Q2607" s="630"/>
      <c r="R2607" s="638"/>
      <c r="S2607" s="639"/>
      <c r="T2607" s="639"/>
      <c r="U2607" s="639"/>
      <c r="V2607" s="639"/>
      <c r="W2607" s="639"/>
      <c r="X2607" s="639"/>
      <c r="Y2607" s="639"/>
      <c r="Z2607" s="639"/>
      <c r="AA2607" s="640"/>
      <c r="AB2607" s="638"/>
      <c r="AC2607" s="639"/>
      <c r="AD2607" s="639"/>
      <c r="AE2607" s="639"/>
      <c r="AF2607" s="639"/>
      <c r="AG2607" s="639"/>
      <c r="AH2607" s="639"/>
      <c r="AI2607" s="640"/>
      <c r="AJ2607" s="638"/>
      <c r="AK2607" s="639"/>
      <c r="AL2607" s="639"/>
      <c r="AM2607" s="639"/>
      <c r="AN2607" s="639"/>
      <c r="AO2607" s="640"/>
    </row>
    <row r="2608" spans="2:41" ht="3.75" customHeight="1">
      <c r="B2608" s="135"/>
      <c r="I2608" s="136"/>
      <c r="J2608" s="135"/>
      <c r="M2608" s="136"/>
      <c r="N2608" s="130"/>
      <c r="O2608" s="131"/>
      <c r="P2608" s="131"/>
      <c r="Q2608" s="132"/>
      <c r="R2608" s="683" t="str" cm="1">
        <f t="array" ref="R2608">IF(新_変更_3!AL1098&lt;&gt;"",AND(新_変更_3!J1097:AB1103=新_変更_3!AL1097:BD1103),"")</f>
        <v/>
      </c>
      <c r="S2608" s="684"/>
      <c r="T2608" s="684"/>
      <c r="U2608" s="684"/>
      <c r="V2608" s="684"/>
      <c r="W2608" s="684"/>
      <c r="X2608" s="684"/>
      <c r="Y2608" s="684"/>
      <c r="Z2608" s="684"/>
      <c r="AA2608" s="684"/>
      <c r="AB2608" s="684"/>
      <c r="AC2608" s="684"/>
      <c r="AD2608" s="684"/>
      <c r="AE2608" s="684"/>
      <c r="AF2608" s="684"/>
      <c r="AG2608" s="684"/>
      <c r="AH2608" s="684"/>
      <c r="AI2608" s="684"/>
      <c r="AJ2608" s="684"/>
      <c r="AK2608" s="684"/>
      <c r="AL2608" s="684"/>
      <c r="AM2608" s="684"/>
      <c r="AN2608" s="684"/>
      <c r="AO2608" s="685"/>
    </row>
    <row r="2609" spans="2:41" ht="13.35" customHeight="1">
      <c r="B2609" s="135"/>
      <c r="I2609" s="136"/>
      <c r="J2609" s="135"/>
      <c r="M2609" s="136"/>
      <c r="N2609" s="135" t="s">
        <v>32</v>
      </c>
      <c r="Q2609" s="136"/>
      <c r="R2609" s="686"/>
      <c r="S2609" s="687"/>
      <c r="T2609" s="687"/>
      <c r="U2609" s="687"/>
      <c r="V2609" s="687"/>
      <c r="W2609" s="687"/>
      <c r="X2609" s="687"/>
      <c r="Y2609" s="687"/>
      <c r="Z2609" s="687"/>
      <c r="AA2609" s="687"/>
      <c r="AB2609" s="687"/>
      <c r="AC2609" s="687"/>
      <c r="AD2609" s="687"/>
      <c r="AE2609" s="687"/>
      <c r="AF2609" s="687"/>
      <c r="AG2609" s="687"/>
      <c r="AH2609" s="687"/>
      <c r="AI2609" s="687"/>
      <c r="AJ2609" s="687"/>
      <c r="AK2609" s="687"/>
      <c r="AL2609" s="687"/>
      <c r="AM2609" s="687"/>
      <c r="AN2609" s="687"/>
      <c r="AO2609" s="688"/>
    </row>
    <row r="2610" spans="2:41" ht="3.75" customHeight="1">
      <c r="B2610" s="135"/>
      <c r="I2610" s="136"/>
      <c r="J2610" s="135"/>
      <c r="M2610" s="136"/>
      <c r="N2610" s="140"/>
      <c r="O2610" s="141"/>
      <c r="P2610" s="141"/>
      <c r="Q2610" s="142"/>
      <c r="R2610" s="689"/>
      <c r="S2610" s="690"/>
      <c r="T2610" s="690"/>
      <c r="U2610" s="690"/>
      <c r="V2610" s="690"/>
      <c r="W2610" s="690"/>
      <c r="X2610" s="690"/>
      <c r="Y2610" s="690"/>
      <c r="Z2610" s="690"/>
      <c r="AA2610" s="690"/>
      <c r="AB2610" s="690"/>
      <c r="AC2610" s="690"/>
      <c r="AD2610" s="690"/>
      <c r="AE2610" s="690"/>
      <c r="AF2610" s="690"/>
      <c r="AG2610" s="690"/>
      <c r="AH2610" s="690"/>
      <c r="AI2610" s="690"/>
      <c r="AJ2610" s="690"/>
      <c r="AK2610" s="690"/>
      <c r="AL2610" s="690"/>
      <c r="AM2610" s="690"/>
      <c r="AN2610" s="690"/>
      <c r="AO2610" s="691"/>
    </row>
    <row r="2611" spans="2:41" ht="3.75" customHeight="1">
      <c r="B2611" s="135"/>
      <c r="I2611" s="136"/>
      <c r="J2611" s="130"/>
      <c r="K2611" s="131"/>
      <c r="L2611" s="131"/>
      <c r="M2611" s="132"/>
      <c r="N2611" s="130"/>
      <c r="O2611" s="131"/>
      <c r="P2611" s="131"/>
      <c r="Q2611" s="132"/>
      <c r="R2611" s="130"/>
      <c r="S2611" s="131"/>
      <c r="T2611" s="131"/>
      <c r="U2611" s="131"/>
      <c r="V2611" s="131"/>
      <c r="W2611" s="131"/>
      <c r="X2611" s="131"/>
      <c r="Y2611" s="131"/>
      <c r="Z2611" s="131"/>
      <c r="AA2611" s="132"/>
      <c r="AB2611" s="130"/>
      <c r="AC2611" s="131"/>
      <c r="AD2611" s="131"/>
      <c r="AE2611" s="132"/>
      <c r="AF2611" s="131"/>
      <c r="AG2611" s="131"/>
      <c r="AH2611" s="131"/>
      <c r="AI2611" s="131"/>
      <c r="AJ2611" s="131"/>
      <c r="AK2611" s="131"/>
      <c r="AL2611" s="131"/>
      <c r="AM2611" s="131"/>
      <c r="AN2611" s="131"/>
      <c r="AO2611" s="132"/>
    </row>
    <row r="2612" spans="2:41" ht="13.35" customHeight="1">
      <c r="B2612" s="135"/>
      <c r="I2612" s="136"/>
      <c r="J2612" s="135" t="s">
        <v>4057</v>
      </c>
      <c r="M2612" s="136"/>
      <c r="N2612" s="135" t="s">
        <v>27</v>
      </c>
      <c r="Q2612" s="136"/>
      <c r="R2612" s="135"/>
      <c r="S2612" s="692"/>
      <c r="T2612" s="693"/>
      <c r="U2612" s="693"/>
      <c r="V2612" s="693"/>
      <c r="W2612" s="693"/>
      <c r="X2612" s="693"/>
      <c r="Y2612" s="693"/>
      <c r="Z2612" s="693"/>
      <c r="AA2612" s="694"/>
      <c r="AB2612" s="135" t="s">
        <v>28</v>
      </c>
      <c r="AE2612" s="136"/>
      <c r="AF2612" s="135"/>
      <c r="AG2612" s="695"/>
      <c r="AH2612" s="693"/>
      <c r="AI2612" s="693"/>
      <c r="AJ2612" s="693"/>
      <c r="AK2612" s="693"/>
      <c r="AL2612" s="693"/>
      <c r="AM2612" s="693"/>
      <c r="AN2612" s="693"/>
      <c r="AO2612" s="694"/>
    </row>
    <row r="2613" spans="2:41" ht="3.75" customHeight="1">
      <c r="B2613" s="135"/>
      <c r="I2613" s="136"/>
      <c r="J2613" s="135"/>
      <c r="M2613" s="136"/>
      <c r="N2613" s="140"/>
      <c r="O2613" s="141"/>
      <c r="P2613" s="141"/>
      <c r="Q2613" s="142"/>
      <c r="R2613" s="140"/>
      <c r="S2613" s="141"/>
      <c r="T2613" s="141"/>
      <c r="U2613" s="141"/>
      <c r="V2613" s="141"/>
      <c r="W2613" s="141"/>
      <c r="X2613" s="141"/>
      <c r="Y2613" s="141"/>
      <c r="Z2613" s="141"/>
      <c r="AA2613" s="142"/>
      <c r="AB2613" s="140"/>
      <c r="AC2613" s="141"/>
      <c r="AD2613" s="141"/>
      <c r="AE2613" s="142"/>
      <c r="AF2613" s="141"/>
      <c r="AG2613" s="141"/>
      <c r="AH2613" s="141"/>
      <c r="AI2613" s="141"/>
      <c r="AJ2613" s="141"/>
      <c r="AK2613" s="141"/>
      <c r="AL2613" s="141"/>
      <c r="AM2613" s="141"/>
      <c r="AN2613" s="141"/>
      <c r="AO2613" s="142"/>
    </row>
    <row r="2614" spans="2:41" ht="3.75" customHeight="1">
      <c r="B2614" s="135"/>
      <c r="I2614" s="136"/>
      <c r="J2614" s="135"/>
      <c r="M2614" s="136"/>
      <c r="N2614" s="130"/>
      <c r="O2614" s="131"/>
      <c r="P2614" s="131"/>
      <c r="Q2614" s="132"/>
      <c r="R2614" s="130"/>
      <c r="S2614" s="131"/>
      <c r="T2614" s="131"/>
      <c r="U2614" s="131"/>
      <c r="V2614" s="131"/>
      <c r="W2614" s="131"/>
      <c r="X2614" s="131"/>
      <c r="Y2614" s="131"/>
      <c r="Z2614" s="131"/>
      <c r="AA2614" s="132"/>
      <c r="AB2614" s="130"/>
      <c r="AC2614" s="131"/>
      <c r="AD2614" s="131"/>
      <c r="AE2614" s="132"/>
      <c r="AF2614" s="130"/>
      <c r="AG2614" s="131"/>
      <c r="AH2614" s="131"/>
      <c r="AI2614" s="131"/>
      <c r="AJ2614" s="131"/>
      <c r="AK2614" s="131"/>
      <c r="AL2614" s="131"/>
      <c r="AM2614" s="131"/>
      <c r="AN2614" s="131"/>
      <c r="AO2614" s="132"/>
    </row>
    <row r="2615" spans="2:41" ht="13.35" customHeight="1">
      <c r="B2615" s="135"/>
      <c r="I2615" s="136"/>
      <c r="J2615" s="135"/>
      <c r="M2615" s="136"/>
      <c r="N2615" s="135" t="s">
        <v>3990</v>
      </c>
      <c r="Q2615" s="136"/>
      <c r="R2615" s="135"/>
      <c r="S2615" s="696"/>
      <c r="T2615" s="694"/>
      <c r="V2615" s="146"/>
      <c r="W2615" s="124" t="s">
        <v>12</v>
      </c>
      <c r="X2615" s="146"/>
      <c r="Y2615" s="124" t="s">
        <v>11</v>
      </c>
      <c r="Z2615" s="146"/>
      <c r="AA2615" s="136" t="s">
        <v>364</v>
      </c>
      <c r="AB2615" s="135" t="s">
        <v>66</v>
      </c>
      <c r="AE2615" s="136"/>
      <c r="AF2615" s="135"/>
      <c r="AG2615" s="696"/>
      <c r="AH2615" s="694"/>
      <c r="AJ2615" s="146"/>
      <c r="AK2615" s="124" t="s">
        <v>12</v>
      </c>
      <c r="AL2615" s="146"/>
      <c r="AM2615" s="124" t="s">
        <v>11</v>
      </c>
      <c r="AN2615" s="146"/>
      <c r="AO2615" s="136" t="s">
        <v>364</v>
      </c>
    </row>
    <row r="2616" spans="2:41" ht="3.75" customHeight="1">
      <c r="B2616" s="135"/>
      <c r="I2616" s="136"/>
      <c r="J2616" s="135"/>
      <c r="M2616" s="136"/>
      <c r="N2616" s="140"/>
      <c r="O2616" s="141"/>
      <c r="P2616" s="141"/>
      <c r="Q2616" s="142"/>
      <c r="R2616" s="140"/>
      <c r="S2616" s="141"/>
      <c r="T2616" s="141"/>
      <c r="U2616" s="141"/>
      <c r="V2616" s="141"/>
      <c r="W2616" s="141"/>
      <c r="X2616" s="141"/>
      <c r="Y2616" s="141"/>
      <c r="Z2616" s="141"/>
      <c r="AA2616" s="142"/>
      <c r="AB2616" s="140"/>
      <c r="AC2616" s="141"/>
      <c r="AD2616" s="141"/>
      <c r="AE2616" s="142"/>
      <c r="AF2616" s="140"/>
      <c r="AG2616" s="141"/>
      <c r="AH2616" s="141"/>
      <c r="AI2616" s="141"/>
      <c r="AJ2616" s="141"/>
      <c r="AK2616" s="141"/>
      <c r="AL2616" s="141"/>
      <c r="AM2616" s="141"/>
      <c r="AN2616" s="141"/>
      <c r="AO2616" s="142"/>
    </row>
    <row r="2617" spans="2:41" ht="3.75" customHeight="1">
      <c r="B2617" s="135"/>
      <c r="I2617" s="136"/>
      <c r="J2617" s="135"/>
      <c r="M2617" s="136"/>
      <c r="N2617" s="130"/>
      <c r="O2617" s="131"/>
      <c r="P2617" s="131"/>
      <c r="Q2617" s="132"/>
      <c r="R2617" s="697">
        <f>新_変更_3!J1117</f>
        <v>0</v>
      </c>
      <c r="S2617" s="684"/>
      <c r="T2617" s="684"/>
      <c r="U2617" s="684"/>
      <c r="V2617" s="684"/>
      <c r="W2617" s="684"/>
      <c r="X2617" s="684"/>
      <c r="Y2617" s="684"/>
      <c r="Z2617" s="684"/>
      <c r="AA2617" s="684"/>
      <c r="AB2617" s="684"/>
      <c r="AC2617" s="684"/>
      <c r="AD2617" s="684"/>
      <c r="AE2617" s="684"/>
      <c r="AF2617" s="684"/>
      <c r="AG2617" s="684"/>
      <c r="AH2617" s="684"/>
      <c r="AI2617" s="684"/>
      <c r="AJ2617" s="685"/>
      <c r="AK2617" s="131"/>
      <c r="AL2617" s="131"/>
      <c r="AM2617" s="131"/>
      <c r="AN2617" s="131"/>
      <c r="AO2617" s="132"/>
    </row>
    <row r="2618" spans="2:41" ht="13.35" customHeight="1">
      <c r="B2618" s="135"/>
      <c r="I2618" s="136"/>
      <c r="J2618" s="135"/>
      <c r="M2618" s="136"/>
      <c r="N2618" s="135" t="s">
        <v>8</v>
      </c>
      <c r="Q2618" s="136"/>
      <c r="R2618" s="686"/>
      <c r="S2618" s="687"/>
      <c r="T2618" s="687"/>
      <c r="U2618" s="687"/>
      <c r="V2618" s="687"/>
      <c r="W2618" s="687"/>
      <c r="X2618" s="687"/>
      <c r="Y2618" s="687"/>
      <c r="Z2618" s="687"/>
      <c r="AA2618" s="687"/>
      <c r="AB2618" s="687"/>
      <c r="AC2618" s="687"/>
      <c r="AD2618" s="687"/>
      <c r="AE2618" s="687"/>
      <c r="AF2618" s="687"/>
      <c r="AG2618" s="687"/>
      <c r="AH2618" s="687"/>
      <c r="AI2618" s="687"/>
      <c r="AJ2618" s="688"/>
      <c r="AL2618" s="147" t="s">
        <v>13</v>
      </c>
      <c r="AM2618" s="124" t="s">
        <v>29</v>
      </c>
      <c r="AO2618" s="136"/>
    </row>
    <row r="2619" spans="2:41" ht="3.75" customHeight="1">
      <c r="B2619" s="135"/>
      <c r="I2619" s="136"/>
      <c r="J2619" s="135"/>
      <c r="M2619" s="136"/>
      <c r="N2619" s="140"/>
      <c r="O2619" s="141"/>
      <c r="P2619" s="141"/>
      <c r="Q2619" s="142"/>
      <c r="R2619" s="689"/>
      <c r="S2619" s="690"/>
      <c r="T2619" s="690"/>
      <c r="U2619" s="690"/>
      <c r="V2619" s="690"/>
      <c r="W2619" s="690"/>
      <c r="X2619" s="690"/>
      <c r="Y2619" s="690"/>
      <c r="Z2619" s="690"/>
      <c r="AA2619" s="690"/>
      <c r="AB2619" s="690"/>
      <c r="AC2619" s="690"/>
      <c r="AD2619" s="690"/>
      <c r="AE2619" s="690"/>
      <c r="AF2619" s="690"/>
      <c r="AG2619" s="690"/>
      <c r="AH2619" s="690"/>
      <c r="AI2619" s="690"/>
      <c r="AJ2619" s="691"/>
      <c r="AK2619" s="141"/>
      <c r="AL2619" s="141"/>
      <c r="AM2619" s="141"/>
      <c r="AN2619" s="141"/>
      <c r="AO2619" s="142"/>
    </row>
    <row r="2620" spans="2:41" ht="3.75" hidden="1" customHeight="1">
      <c r="B2620" s="135"/>
      <c r="I2620" s="136"/>
      <c r="J2620" s="135"/>
      <c r="M2620" s="136"/>
      <c r="N2620" s="644"/>
      <c r="O2620" s="645"/>
      <c r="P2620" s="645"/>
      <c r="Q2620" s="646"/>
      <c r="R2620" s="679"/>
      <c r="S2620" s="671"/>
      <c r="T2620" s="671"/>
      <c r="U2620" s="671"/>
      <c r="V2620" s="671"/>
      <c r="W2620" s="671"/>
      <c r="X2620" s="671"/>
      <c r="Y2620" s="671"/>
      <c r="Z2620" s="671"/>
      <c r="AA2620" s="671"/>
      <c r="AB2620" s="671"/>
      <c r="AC2620" s="671"/>
      <c r="AD2620" s="671"/>
      <c r="AE2620" s="671"/>
      <c r="AF2620" s="671"/>
      <c r="AG2620" s="671"/>
      <c r="AH2620" s="671"/>
      <c r="AI2620" s="671"/>
      <c r="AJ2620" s="671"/>
      <c r="AK2620" s="671"/>
      <c r="AL2620" s="671"/>
      <c r="AM2620" s="671"/>
      <c r="AN2620" s="671"/>
      <c r="AO2620" s="672"/>
    </row>
    <row r="2621" spans="2:41" ht="13.35" hidden="1" customHeight="1">
      <c r="B2621" s="135"/>
      <c r="I2621" s="136"/>
      <c r="J2621" s="135"/>
      <c r="M2621" s="136"/>
      <c r="N2621" s="629" t="s">
        <v>61</v>
      </c>
      <c r="O2621" s="630"/>
      <c r="P2621" s="630"/>
      <c r="Q2621" s="632"/>
      <c r="R2621" s="673"/>
      <c r="S2621" s="674"/>
      <c r="T2621" s="674"/>
      <c r="U2621" s="674"/>
      <c r="V2621" s="674"/>
      <c r="W2621" s="674"/>
      <c r="X2621" s="674"/>
      <c r="Y2621" s="674"/>
      <c r="Z2621" s="674"/>
      <c r="AA2621" s="674"/>
      <c r="AB2621" s="674"/>
      <c r="AC2621" s="674"/>
      <c r="AD2621" s="674"/>
      <c r="AE2621" s="674"/>
      <c r="AF2621" s="674"/>
      <c r="AG2621" s="674"/>
      <c r="AH2621" s="674"/>
      <c r="AI2621" s="674"/>
      <c r="AJ2621" s="674"/>
      <c r="AK2621" s="674"/>
      <c r="AL2621" s="674"/>
      <c r="AM2621" s="674"/>
      <c r="AN2621" s="674"/>
      <c r="AO2621" s="675"/>
    </row>
    <row r="2622" spans="2:41" ht="3.75" hidden="1" customHeight="1">
      <c r="B2622" s="135"/>
      <c r="I2622" s="136"/>
      <c r="J2622" s="135"/>
      <c r="M2622" s="136"/>
      <c r="N2622" s="629"/>
      <c r="O2622" s="630"/>
      <c r="P2622" s="630"/>
      <c r="Q2622" s="632"/>
      <c r="R2622" s="676"/>
      <c r="S2622" s="677"/>
      <c r="T2622" s="677"/>
      <c r="U2622" s="677"/>
      <c r="V2622" s="677"/>
      <c r="W2622" s="677"/>
      <c r="X2622" s="677"/>
      <c r="Y2622" s="677"/>
      <c r="Z2622" s="677"/>
      <c r="AA2622" s="677"/>
      <c r="AB2622" s="677"/>
      <c r="AC2622" s="677"/>
      <c r="AD2622" s="677"/>
      <c r="AE2622" s="677"/>
      <c r="AF2622" s="677"/>
      <c r="AG2622" s="677"/>
      <c r="AH2622" s="677"/>
      <c r="AI2622" s="677"/>
      <c r="AJ2622" s="677"/>
      <c r="AK2622" s="677"/>
      <c r="AL2622" s="677"/>
      <c r="AM2622" s="677"/>
      <c r="AN2622" s="677"/>
      <c r="AO2622" s="678"/>
    </row>
    <row r="2623" spans="2:41" ht="3.75" hidden="1" customHeight="1">
      <c r="B2623" s="135"/>
      <c r="I2623" s="136"/>
      <c r="J2623" s="135"/>
      <c r="N2623" s="644"/>
      <c r="O2623" s="645"/>
      <c r="P2623" s="645"/>
      <c r="Q2623" s="646"/>
      <c r="R2623" s="630"/>
      <c r="S2623" s="630"/>
      <c r="T2623" s="630"/>
      <c r="U2623" s="698"/>
      <c r="V2623" s="699"/>
      <c r="W2623" s="699"/>
      <c r="X2623" s="700"/>
      <c r="Y2623" s="645"/>
      <c r="Z2623" s="707"/>
      <c r="AA2623" s="699"/>
      <c r="AB2623" s="699"/>
      <c r="AC2623" s="708"/>
      <c r="AD2623" s="630"/>
      <c r="AE2623" s="630"/>
      <c r="AF2623" s="630"/>
      <c r="AG2623" s="679"/>
      <c r="AH2623" s="671"/>
      <c r="AI2623" s="671"/>
      <c r="AJ2623" s="671"/>
      <c r="AK2623" s="671"/>
      <c r="AL2623" s="671"/>
      <c r="AM2623" s="671"/>
      <c r="AN2623" s="671"/>
      <c r="AO2623" s="672"/>
    </row>
    <row r="2624" spans="2:41" ht="13.35" hidden="1" customHeight="1">
      <c r="B2624" s="135"/>
      <c r="I2624" s="136"/>
      <c r="J2624" s="135"/>
      <c r="N2624" s="629"/>
      <c r="O2624" s="630"/>
      <c r="P2624" s="630"/>
      <c r="Q2624" s="632"/>
      <c r="R2624" s="630" t="s">
        <v>15</v>
      </c>
      <c r="S2624" s="630"/>
      <c r="T2624" s="630"/>
      <c r="U2624" s="701"/>
      <c r="V2624" s="702"/>
      <c r="W2624" s="702"/>
      <c r="X2624" s="703"/>
      <c r="Y2624" s="662" t="s">
        <v>359</v>
      </c>
      <c r="Z2624" s="709"/>
      <c r="AA2624" s="702"/>
      <c r="AB2624" s="702"/>
      <c r="AC2624" s="710"/>
      <c r="AD2624" s="630" t="s">
        <v>56</v>
      </c>
      <c r="AE2624" s="630"/>
      <c r="AF2624" s="630"/>
      <c r="AG2624" s="673"/>
      <c r="AH2624" s="674"/>
      <c r="AI2624" s="674"/>
      <c r="AJ2624" s="674"/>
      <c r="AK2624" s="674"/>
      <c r="AL2624" s="674"/>
      <c r="AM2624" s="674"/>
      <c r="AN2624" s="674"/>
      <c r="AO2624" s="675"/>
    </row>
    <row r="2625" spans="2:41" ht="3.75" hidden="1" customHeight="1">
      <c r="B2625" s="135"/>
      <c r="I2625" s="136"/>
      <c r="J2625" s="135"/>
      <c r="N2625" s="629"/>
      <c r="O2625" s="630"/>
      <c r="P2625" s="630"/>
      <c r="Q2625" s="632"/>
      <c r="R2625" s="639"/>
      <c r="S2625" s="639"/>
      <c r="T2625" s="639"/>
      <c r="U2625" s="704"/>
      <c r="V2625" s="705"/>
      <c r="W2625" s="705"/>
      <c r="X2625" s="706"/>
      <c r="Y2625" s="639"/>
      <c r="Z2625" s="711"/>
      <c r="AA2625" s="705"/>
      <c r="AB2625" s="705"/>
      <c r="AC2625" s="712"/>
      <c r="AD2625" s="639"/>
      <c r="AE2625" s="639"/>
      <c r="AF2625" s="639"/>
      <c r="AG2625" s="676"/>
      <c r="AH2625" s="677"/>
      <c r="AI2625" s="677"/>
      <c r="AJ2625" s="677"/>
      <c r="AK2625" s="677"/>
      <c r="AL2625" s="677"/>
      <c r="AM2625" s="677"/>
      <c r="AN2625" s="677"/>
      <c r="AO2625" s="678"/>
    </row>
    <row r="2626" spans="2:41" ht="3.75" hidden="1" customHeight="1">
      <c r="B2626" s="135"/>
      <c r="I2626" s="136"/>
      <c r="J2626" s="135"/>
      <c r="N2626" s="629"/>
      <c r="O2626" s="630"/>
      <c r="P2626" s="630"/>
      <c r="Q2626" s="632"/>
      <c r="R2626" s="645"/>
      <c r="S2626" s="645"/>
      <c r="T2626" s="646"/>
      <c r="U2626" s="679"/>
      <c r="V2626" s="671"/>
      <c r="W2626" s="671"/>
      <c r="X2626" s="671"/>
      <c r="Y2626" s="671"/>
      <c r="Z2626" s="671"/>
      <c r="AA2626" s="671"/>
      <c r="AB2626" s="671"/>
      <c r="AC2626" s="672"/>
      <c r="AD2626" s="644"/>
      <c r="AE2626" s="645"/>
      <c r="AF2626" s="646"/>
      <c r="AG2626" s="679"/>
      <c r="AH2626" s="671"/>
      <c r="AI2626" s="671"/>
      <c r="AJ2626" s="671"/>
      <c r="AK2626" s="671"/>
      <c r="AL2626" s="671"/>
      <c r="AM2626" s="671"/>
      <c r="AN2626" s="671"/>
      <c r="AO2626" s="672"/>
    </row>
    <row r="2627" spans="2:41" ht="13.35" hidden="1" customHeight="1">
      <c r="B2627" s="135"/>
      <c r="I2627" s="136"/>
      <c r="N2627" s="629" t="s">
        <v>23</v>
      </c>
      <c r="O2627" s="630"/>
      <c r="P2627" s="630"/>
      <c r="Q2627" s="632"/>
      <c r="R2627" s="630" t="s">
        <v>17</v>
      </c>
      <c r="S2627" s="630"/>
      <c r="T2627" s="632"/>
      <c r="U2627" s="673"/>
      <c r="V2627" s="674"/>
      <c r="W2627" s="674"/>
      <c r="X2627" s="674"/>
      <c r="Y2627" s="674"/>
      <c r="Z2627" s="674"/>
      <c r="AA2627" s="674"/>
      <c r="AB2627" s="674"/>
      <c r="AC2627" s="675"/>
      <c r="AD2627" s="629" t="s">
        <v>18</v>
      </c>
      <c r="AE2627" s="630"/>
      <c r="AF2627" s="632"/>
      <c r="AG2627" s="673"/>
      <c r="AH2627" s="674"/>
      <c r="AI2627" s="674"/>
      <c r="AJ2627" s="674"/>
      <c r="AK2627" s="674"/>
      <c r="AL2627" s="674"/>
      <c r="AM2627" s="674"/>
      <c r="AN2627" s="674"/>
      <c r="AO2627" s="675"/>
    </row>
    <row r="2628" spans="2:41" ht="3.75" hidden="1" customHeight="1">
      <c r="B2628" s="135"/>
      <c r="I2628" s="136"/>
      <c r="J2628" s="135"/>
      <c r="N2628" s="629"/>
      <c r="O2628" s="630"/>
      <c r="P2628" s="630"/>
      <c r="Q2628" s="632"/>
      <c r="R2628" s="639"/>
      <c r="S2628" s="639"/>
      <c r="T2628" s="640"/>
      <c r="U2628" s="676"/>
      <c r="V2628" s="677"/>
      <c r="W2628" s="677"/>
      <c r="X2628" s="677"/>
      <c r="Y2628" s="677"/>
      <c r="Z2628" s="677"/>
      <c r="AA2628" s="677"/>
      <c r="AB2628" s="677"/>
      <c r="AC2628" s="678"/>
      <c r="AD2628" s="638"/>
      <c r="AE2628" s="639"/>
      <c r="AF2628" s="640"/>
      <c r="AG2628" s="676"/>
      <c r="AH2628" s="677"/>
      <c r="AI2628" s="677"/>
      <c r="AJ2628" s="677"/>
      <c r="AK2628" s="677"/>
      <c r="AL2628" s="677"/>
      <c r="AM2628" s="677"/>
      <c r="AN2628" s="677"/>
      <c r="AO2628" s="678"/>
    </row>
    <row r="2629" spans="2:41" ht="3.75" hidden="1" customHeight="1">
      <c r="B2629" s="135"/>
      <c r="I2629" s="136"/>
      <c r="J2629" s="135"/>
      <c r="N2629" s="629"/>
      <c r="O2629" s="630"/>
      <c r="P2629" s="630"/>
      <c r="Q2629" s="632"/>
      <c r="R2629" s="645"/>
      <c r="S2629" s="645"/>
      <c r="T2629" s="646"/>
      <c r="U2629" s="679"/>
      <c r="V2629" s="671"/>
      <c r="W2629" s="671"/>
      <c r="X2629" s="671"/>
      <c r="Y2629" s="671"/>
      <c r="Z2629" s="671"/>
      <c r="AA2629" s="671"/>
      <c r="AB2629" s="671"/>
      <c r="AC2629" s="672"/>
      <c r="AD2629" s="644"/>
      <c r="AE2629" s="645"/>
      <c r="AF2629" s="646"/>
      <c r="AG2629" s="679"/>
      <c r="AH2629" s="671"/>
      <c r="AI2629" s="671"/>
      <c r="AJ2629" s="671"/>
      <c r="AK2629" s="671"/>
      <c r="AL2629" s="671"/>
      <c r="AM2629" s="671"/>
      <c r="AN2629" s="671"/>
      <c r="AO2629" s="672"/>
    </row>
    <row r="2630" spans="2:41" ht="13.35" hidden="1" customHeight="1">
      <c r="B2630" s="135"/>
      <c r="I2630" s="136"/>
      <c r="J2630" s="135"/>
      <c r="N2630" s="629"/>
      <c r="O2630" s="630"/>
      <c r="P2630" s="630"/>
      <c r="Q2630" s="632"/>
      <c r="R2630" s="630" t="s">
        <v>19</v>
      </c>
      <c r="S2630" s="630"/>
      <c r="T2630" s="632"/>
      <c r="U2630" s="673"/>
      <c r="V2630" s="674"/>
      <c r="W2630" s="674"/>
      <c r="X2630" s="674"/>
      <c r="Y2630" s="674"/>
      <c r="Z2630" s="674"/>
      <c r="AA2630" s="674"/>
      <c r="AB2630" s="674"/>
      <c r="AC2630" s="675"/>
      <c r="AD2630" s="629" t="s">
        <v>20</v>
      </c>
      <c r="AE2630" s="630"/>
      <c r="AF2630" s="632"/>
      <c r="AG2630" s="673"/>
      <c r="AH2630" s="674"/>
      <c r="AI2630" s="674"/>
      <c r="AJ2630" s="674"/>
      <c r="AK2630" s="674"/>
      <c r="AL2630" s="674"/>
      <c r="AM2630" s="674"/>
      <c r="AN2630" s="674"/>
      <c r="AO2630" s="675"/>
    </row>
    <row r="2631" spans="2:41" ht="3.75" hidden="1" customHeight="1">
      <c r="B2631" s="135"/>
      <c r="I2631" s="136"/>
      <c r="J2631" s="135"/>
      <c r="N2631" s="638"/>
      <c r="O2631" s="639"/>
      <c r="P2631" s="639"/>
      <c r="Q2631" s="640"/>
      <c r="R2631" s="639"/>
      <c r="S2631" s="639"/>
      <c r="T2631" s="640"/>
      <c r="U2631" s="676"/>
      <c r="V2631" s="677"/>
      <c r="W2631" s="677"/>
      <c r="X2631" s="677"/>
      <c r="Y2631" s="677"/>
      <c r="Z2631" s="677"/>
      <c r="AA2631" s="677"/>
      <c r="AB2631" s="677"/>
      <c r="AC2631" s="678"/>
      <c r="AD2631" s="638"/>
      <c r="AE2631" s="639"/>
      <c r="AF2631" s="640"/>
      <c r="AG2631" s="676"/>
      <c r="AH2631" s="677"/>
      <c r="AI2631" s="677"/>
      <c r="AJ2631" s="677"/>
      <c r="AK2631" s="677"/>
      <c r="AL2631" s="677"/>
      <c r="AM2631" s="677"/>
      <c r="AN2631" s="677"/>
      <c r="AO2631" s="678"/>
    </row>
    <row r="2632" spans="2:41" ht="3.75" hidden="1" customHeight="1">
      <c r="B2632" s="135"/>
      <c r="I2632" s="136"/>
      <c r="J2632" s="135"/>
      <c r="M2632" s="136"/>
      <c r="N2632" s="629"/>
      <c r="O2632" s="630"/>
      <c r="P2632" s="630"/>
      <c r="Q2632" s="632"/>
      <c r="R2632" s="644"/>
      <c r="S2632" s="645"/>
      <c r="T2632" s="645"/>
      <c r="U2632" s="645"/>
      <c r="V2632" s="645"/>
      <c r="W2632" s="645"/>
      <c r="X2632" s="645"/>
      <c r="Y2632" s="645"/>
      <c r="Z2632" s="645"/>
      <c r="AA2632" s="645"/>
      <c r="AB2632" s="645"/>
      <c r="AC2632" s="645"/>
      <c r="AD2632" s="645"/>
      <c r="AE2632" s="645"/>
      <c r="AF2632" s="645"/>
      <c r="AG2632" s="645"/>
      <c r="AH2632" s="645"/>
      <c r="AI2632" s="645"/>
      <c r="AJ2632" s="645"/>
      <c r="AK2632" s="645"/>
      <c r="AL2632" s="645"/>
      <c r="AM2632" s="645"/>
      <c r="AN2632" s="645"/>
      <c r="AO2632" s="646"/>
    </row>
    <row r="2633" spans="2:41" ht="13.35" hidden="1" customHeight="1">
      <c r="B2633" s="135"/>
      <c r="I2633" s="136"/>
      <c r="J2633" s="135"/>
      <c r="M2633" s="136"/>
      <c r="N2633" s="629" t="s">
        <v>111</v>
      </c>
      <c r="O2633" s="630"/>
      <c r="P2633" s="630"/>
      <c r="Q2633" s="632"/>
      <c r="R2633" s="629"/>
      <c r="S2633" s="680"/>
      <c r="T2633" s="681"/>
      <c r="U2633" s="630"/>
      <c r="V2633" s="647"/>
      <c r="W2633" s="630" t="s">
        <v>12</v>
      </c>
      <c r="X2633" s="647"/>
      <c r="Y2633" s="630" t="s">
        <v>11</v>
      </c>
      <c r="Z2633" s="647"/>
      <c r="AA2633" s="630" t="s">
        <v>364</v>
      </c>
      <c r="AB2633" s="630"/>
      <c r="AC2633" s="630"/>
      <c r="AD2633" s="630"/>
      <c r="AE2633" s="630"/>
      <c r="AF2633" s="630"/>
      <c r="AG2633" s="630"/>
      <c r="AH2633" s="630"/>
      <c r="AI2633" s="630"/>
      <c r="AJ2633" s="630"/>
      <c r="AK2633" s="630"/>
      <c r="AL2633" s="630"/>
      <c r="AM2633" s="630"/>
      <c r="AN2633" s="630"/>
      <c r="AO2633" s="632"/>
    </row>
    <row r="2634" spans="2:41" ht="3.75" hidden="1" customHeight="1">
      <c r="B2634" s="135"/>
      <c r="I2634" s="136"/>
      <c r="J2634" s="135"/>
      <c r="M2634" s="136"/>
      <c r="N2634" s="629"/>
      <c r="O2634" s="630"/>
      <c r="P2634" s="630"/>
      <c r="Q2634" s="632"/>
      <c r="R2634" s="629"/>
      <c r="S2634" s="630"/>
      <c r="T2634" s="630"/>
      <c r="U2634" s="630"/>
      <c r="V2634" s="630"/>
      <c r="W2634" s="630"/>
      <c r="X2634" s="630"/>
      <c r="Y2634" s="630"/>
      <c r="Z2634" s="630"/>
      <c r="AA2634" s="630"/>
      <c r="AB2634" s="630"/>
      <c r="AC2634" s="630"/>
      <c r="AD2634" s="630"/>
      <c r="AE2634" s="630"/>
      <c r="AF2634" s="630"/>
      <c r="AG2634" s="630"/>
      <c r="AH2634" s="630"/>
      <c r="AI2634" s="630"/>
      <c r="AJ2634" s="630"/>
      <c r="AK2634" s="630"/>
      <c r="AL2634" s="630"/>
      <c r="AM2634" s="630"/>
      <c r="AN2634" s="630"/>
      <c r="AO2634" s="632"/>
    </row>
    <row r="2635" spans="2:41" ht="3.75" hidden="1" customHeight="1">
      <c r="B2635" s="135"/>
      <c r="I2635" s="136"/>
      <c r="J2635" s="135"/>
      <c r="M2635" s="136"/>
      <c r="N2635" s="644"/>
      <c r="O2635" s="645"/>
      <c r="P2635" s="645"/>
      <c r="Q2635" s="645"/>
      <c r="R2635" s="713"/>
      <c r="S2635" s="716"/>
      <c r="T2635" s="645"/>
      <c r="U2635" s="698"/>
      <c r="V2635" s="644"/>
      <c r="W2635" s="645"/>
      <c r="X2635" s="645"/>
      <c r="Y2635" s="645"/>
      <c r="Z2635" s="645"/>
      <c r="AA2635" s="645"/>
      <c r="AB2635" s="645"/>
      <c r="AC2635" s="645"/>
      <c r="AD2635" s="645"/>
      <c r="AE2635" s="645"/>
      <c r="AF2635" s="645"/>
      <c r="AG2635" s="645"/>
      <c r="AH2635" s="649"/>
      <c r="AI2635" s="649"/>
      <c r="AJ2635" s="645"/>
      <c r="AK2635" s="651"/>
      <c r="AL2635" s="645"/>
      <c r="AM2635" s="645"/>
      <c r="AN2635" s="645"/>
      <c r="AO2635" s="646"/>
    </row>
    <row r="2636" spans="2:41" ht="13.35" hidden="1" customHeight="1">
      <c r="B2636" s="135"/>
      <c r="I2636" s="136"/>
      <c r="J2636" s="135"/>
      <c r="M2636" s="136"/>
      <c r="N2636" s="629" t="s">
        <v>30</v>
      </c>
      <c r="O2636" s="630"/>
      <c r="P2636" s="630"/>
      <c r="Q2636" s="630"/>
      <c r="R2636" s="714"/>
      <c r="S2636" s="717"/>
      <c r="T2636" s="630" t="s">
        <v>388</v>
      </c>
      <c r="U2636" s="701"/>
      <c r="V2636" s="629" t="s">
        <v>112</v>
      </c>
      <c r="W2636" s="630"/>
      <c r="X2636" s="630"/>
      <c r="Y2636" s="630"/>
      <c r="Z2636" s="630"/>
      <c r="AA2636" s="630"/>
      <c r="AB2636" s="630"/>
      <c r="AC2636" s="630"/>
      <c r="AD2636" s="630"/>
      <c r="AE2636" s="630"/>
      <c r="AF2636" s="630"/>
      <c r="AG2636" s="630"/>
      <c r="AH2636" s="636"/>
      <c r="AI2636" s="636"/>
      <c r="AJ2636" s="630"/>
      <c r="AK2636" s="654"/>
      <c r="AL2636" s="630"/>
      <c r="AM2636" s="630"/>
      <c r="AN2636" s="630"/>
      <c r="AO2636" s="632"/>
    </row>
    <row r="2637" spans="2:41" ht="3.75" hidden="1" customHeight="1">
      <c r="B2637" s="135"/>
      <c r="I2637" s="136"/>
      <c r="J2637" s="135"/>
      <c r="M2637" s="136"/>
      <c r="N2637" s="629"/>
      <c r="O2637" s="630"/>
      <c r="P2637" s="630"/>
      <c r="Q2637" s="630"/>
      <c r="R2637" s="715"/>
      <c r="S2637" s="718"/>
      <c r="T2637" s="639"/>
      <c r="U2637" s="704"/>
      <c r="V2637" s="638"/>
      <c r="W2637" s="639"/>
      <c r="X2637" s="639"/>
      <c r="Y2637" s="639"/>
      <c r="Z2637" s="639"/>
      <c r="AA2637" s="639"/>
      <c r="AB2637" s="639"/>
      <c r="AC2637" s="639"/>
      <c r="AD2637" s="639"/>
      <c r="AE2637" s="639"/>
      <c r="AF2637" s="639"/>
      <c r="AG2637" s="639"/>
      <c r="AH2637" s="642"/>
      <c r="AI2637" s="642"/>
      <c r="AJ2637" s="639"/>
      <c r="AK2637" s="657"/>
      <c r="AL2637" s="639"/>
      <c r="AM2637" s="639"/>
      <c r="AN2637" s="639"/>
      <c r="AO2637" s="640"/>
    </row>
    <row r="2638" spans="2:41" ht="3.75" hidden="1" customHeight="1">
      <c r="B2638" s="135"/>
      <c r="I2638" s="136"/>
      <c r="J2638" s="135"/>
      <c r="M2638" s="136"/>
      <c r="N2638" s="644"/>
      <c r="O2638" s="645"/>
      <c r="P2638" s="645"/>
      <c r="Q2638" s="646"/>
      <c r="R2638" s="670"/>
      <c r="S2638" s="671"/>
      <c r="T2638" s="671"/>
      <c r="U2638" s="672"/>
      <c r="V2638" s="673"/>
      <c r="W2638" s="675"/>
      <c r="X2638" s="679"/>
      <c r="Y2638" s="671"/>
      <c r="Z2638" s="671"/>
      <c r="AA2638" s="672"/>
      <c r="AB2638" s="630"/>
      <c r="AC2638" s="630"/>
      <c r="AD2638" s="630"/>
      <c r="AE2638" s="630"/>
      <c r="AF2638" s="630"/>
      <c r="AG2638" s="630"/>
      <c r="AH2638" s="630"/>
      <c r="AI2638" s="645"/>
      <c r="AJ2638" s="630"/>
      <c r="AK2638" s="630"/>
      <c r="AL2638" s="630"/>
      <c r="AM2638" s="630"/>
      <c r="AN2638" s="630"/>
      <c r="AO2638" s="632"/>
    </row>
    <row r="2639" spans="2:41" ht="13.35" hidden="1" customHeight="1">
      <c r="B2639" s="135"/>
      <c r="I2639" s="136"/>
      <c r="J2639" s="135"/>
      <c r="M2639" s="136"/>
      <c r="N2639" s="629" t="s">
        <v>114</v>
      </c>
      <c r="O2639" s="630"/>
      <c r="P2639" s="630"/>
      <c r="Q2639" s="632"/>
      <c r="R2639" s="673"/>
      <c r="S2639" s="674"/>
      <c r="T2639" s="674"/>
      <c r="U2639" s="675"/>
      <c r="V2639" s="673"/>
      <c r="W2639" s="675"/>
      <c r="X2639" s="673"/>
      <c r="Y2639" s="674"/>
      <c r="Z2639" s="674"/>
      <c r="AA2639" s="675"/>
      <c r="AB2639" s="668" t="s">
        <v>171</v>
      </c>
      <c r="AC2639" s="630"/>
      <c r="AD2639" s="630"/>
      <c r="AE2639" s="630"/>
      <c r="AF2639" s="630"/>
      <c r="AG2639" s="630"/>
      <c r="AH2639" s="630"/>
      <c r="AI2639" s="630"/>
      <c r="AJ2639" s="630"/>
      <c r="AK2639" s="630"/>
      <c r="AL2639" s="630"/>
      <c r="AM2639" s="630"/>
      <c r="AN2639" s="630"/>
      <c r="AO2639" s="632"/>
    </row>
    <row r="2640" spans="2:41" ht="3.75" hidden="1" customHeight="1">
      <c r="B2640" s="135"/>
      <c r="I2640" s="136"/>
      <c r="J2640" s="135"/>
      <c r="M2640" s="136"/>
      <c r="N2640" s="629"/>
      <c r="O2640" s="630"/>
      <c r="P2640" s="630"/>
      <c r="Q2640" s="632"/>
      <c r="R2640" s="676"/>
      <c r="S2640" s="677"/>
      <c r="T2640" s="677"/>
      <c r="U2640" s="678"/>
      <c r="V2640" s="676"/>
      <c r="W2640" s="678"/>
      <c r="X2640" s="676"/>
      <c r="Y2640" s="677"/>
      <c r="Z2640" s="677"/>
      <c r="AA2640" s="678"/>
      <c r="AB2640" s="639"/>
      <c r="AC2640" s="639"/>
      <c r="AD2640" s="639"/>
      <c r="AE2640" s="639"/>
      <c r="AF2640" s="639"/>
      <c r="AG2640" s="639"/>
      <c r="AH2640" s="639"/>
      <c r="AI2640" s="639"/>
      <c r="AJ2640" s="639"/>
      <c r="AK2640" s="639"/>
      <c r="AL2640" s="639"/>
      <c r="AM2640" s="639"/>
      <c r="AN2640" s="639"/>
      <c r="AO2640" s="640"/>
    </row>
    <row r="2641" spans="2:41" ht="3.75" hidden="1" customHeight="1">
      <c r="B2641" s="135"/>
      <c r="I2641" s="136"/>
      <c r="J2641" s="135"/>
      <c r="M2641" s="136"/>
      <c r="N2641" s="644"/>
      <c r="O2641" s="645"/>
      <c r="P2641" s="645"/>
      <c r="Q2641" s="645"/>
      <c r="R2641" s="644"/>
      <c r="S2641" s="645"/>
      <c r="T2641" s="645"/>
      <c r="U2641" s="645"/>
      <c r="V2641" s="645"/>
      <c r="W2641" s="645"/>
      <c r="X2641" s="645"/>
      <c r="Y2641" s="645"/>
      <c r="Z2641" s="645"/>
      <c r="AA2641" s="646"/>
      <c r="AB2641" s="644"/>
      <c r="AC2641" s="630"/>
      <c r="AD2641" s="630"/>
      <c r="AE2641" s="630"/>
      <c r="AF2641" s="630"/>
      <c r="AG2641" s="630"/>
      <c r="AH2641" s="630"/>
      <c r="AI2641" s="632"/>
      <c r="AJ2641" s="644"/>
      <c r="AK2641" s="645"/>
      <c r="AL2641" s="645"/>
      <c r="AM2641" s="645"/>
      <c r="AN2641" s="645"/>
      <c r="AO2641" s="646"/>
    </row>
    <row r="2642" spans="2:41" ht="13.35" hidden="1" customHeight="1">
      <c r="B2642" s="135"/>
      <c r="I2642" s="136"/>
      <c r="J2642" s="135"/>
      <c r="M2642" s="136"/>
      <c r="N2642" s="629" t="s">
        <v>115</v>
      </c>
      <c r="O2642" s="630"/>
      <c r="P2642" s="630"/>
      <c r="Q2642" s="630"/>
      <c r="R2642" s="629"/>
      <c r="S2642" s="680"/>
      <c r="T2642" s="681"/>
      <c r="U2642" s="630"/>
      <c r="V2642" s="647"/>
      <c r="W2642" s="630" t="s">
        <v>12</v>
      </c>
      <c r="X2642" s="647"/>
      <c r="Y2642" s="630" t="s">
        <v>11</v>
      </c>
      <c r="Z2642" s="647"/>
      <c r="AA2642" s="630" t="s">
        <v>364</v>
      </c>
      <c r="AB2642" s="629" t="s">
        <v>170</v>
      </c>
      <c r="AC2642" s="630"/>
      <c r="AD2642" s="630"/>
      <c r="AE2642" s="630"/>
      <c r="AF2642" s="630"/>
      <c r="AG2642" s="630"/>
      <c r="AH2642" s="630"/>
      <c r="AI2642" s="632"/>
      <c r="AJ2642" s="629"/>
      <c r="AK2642" s="680"/>
      <c r="AL2642" s="682"/>
      <c r="AM2642" s="682"/>
      <c r="AN2642" s="682"/>
      <c r="AO2642" s="681"/>
    </row>
    <row r="2643" spans="2:41" ht="3.75" hidden="1" customHeight="1">
      <c r="B2643" s="135"/>
      <c r="I2643" s="136"/>
      <c r="J2643" s="135"/>
      <c r="M2643" s="136"/>
      <c r="N2643" s="629"/>
      <c r="O2643" s="630"/>
      <c r="P2643" s="630"/>
      <c r="Q2643" s="630"/>
      <c r="R2643" s="638"/>
      <c r="S2643" s="639"/>
      <c r="T2643" s="639"/>
      <c r="U2643" s="639"/>
      <c r="V2643" s="639"/>
      <c r="W2643" s="639"/>
      <c r="X2643" s="639"/>
      <c r="Y2643" s="639"/>
      <c r="Z2643" s="639"/>
      <c r="AA2643" s="640"/>
      <c r="AB2643" s="638"/>
      <c r="AC2643" s="639"/>
      <c r="AD2643" s="639"/>
      <c r="AE2643" s="639"/>
      <c r="AF2643" s="639"/>
      <c r="AG2643" s="639"/>
      <c r="AH2643" s="639"/>
      <c r="AI2643" s="640"/>
      <c r="AJ2643" s="638"/>
      <c r="AK2643" s="639"/>
      <c r="AL2643" s="639"/>
      <c r="AM2643" s="639"/>
      <c r="AN2643" s="639"/>
      <c r="AO2643" s="640"/>
    </row>
    <row r="2644" spans="2:41" ht="3.75" customHeight="1">
      <c r="B2644" s="135"/>
      <c r="I2644" s="136"/>
      <c r="J2644" s="135"/>
      <c r="M2644" s="136"/>
      <c r="N2644" s="130"/>
      <c r="O2644" s="131"/>
      <c r="P2644" s="131"/>
      <c r="Q2644" s="132"/>
      <c r="R2644" s="683" t="str" cm="1">
        <f t="array" ref="R2644">IF(新_変更_3!AL1117&lt;&gt;"",AND(新_変更_3!J1116:AB1122=新_変更_3!AL1116:BD1122),"")</f>
        <v/>
      </c>
      <c r="S2644" s="684"/>
      <c r="T2644" s="684"/>
      <c r="U2644" s="684"/>
      <c r="V2644" s="684"/>
      <c r="W2644" s="684"/>
      <c r="X2644" s="684"/>
      <c r="Y2644" s="684"/>
      <c r="Z2644" s="684"/>
      <c r="AA2644" s="684"/>
      <c r="AB2644" s="684"/>
      <c r="AC2644" s="684"/>
      <c r="AD2644" s="684"/>
      <c r="AE2644" s="684"/>
      <c r="AF2644" s="684"/>
      <c r="AG2644" s="684"/>
      <c r="AH2644" s="684"/>
      <c r="AI2644" s="684"/>
      <c r="AJ2644" s="684"/>
      <c r="AK2644" s="684"/>
      <c r="AL2644" s="684"/>
      <c r="AM2644" s="684"/>
      <c r="AN2644" s="684"/>
      <c r="AO2644" s="685"/>
    </row>
    <row r="2645" spans="2:41" ht="13.35" customHeight="1">
      <c r="B2645" s="135"/>
      <c r="I2645" s="136"/>
      <c r="J2645" s="135"/>
      <c r="M2645" s="136"/>
      <c r="N2645" s="135" t="s">
        <v>32</v>
      </c>
      <c r="Q2645" s="136"/>
      <c r="R2645" s="686"/>
      <c r="S2645" s="687"/>
      <c r="T2645" s="687"/>
      <c r="U2645" s="687"/>
      <c r="V2645" s="687"/>
      <c r="W2645" s="687"/>
      <c r="X2645" s="687"/>
      <c r="Y2645" s="687"/>
      <c r="Z2645" s="687"/>
      <c r="AA2645" s="687"/>
      <c r="AB2645" s="687"/>
      <c r="AC2645" s="687"/>
      <c r="AD2645" s="687"/>
      <c r="AE2645" s="687"/>
      <c r="AF2645" s="687"/>
      <c r="AG2645" s="687"/>
      <c r="AH2645" s="687"/>
      <c r="AI2645" s="687"/>
      <c r="AJ2645" s="687"/>
      <c r="AK2645" s="687"/>
      <c r="AL2645" s="687"/>
      <c r="AM2645" s="687"/>
      <c r="AN2645" s="687"/>
      <c r="AO2645" s="688"/>
    </row>
    <row r="2646" spans="2:41" ht="3.75" customHeight="1">
      <c r="B2646" s="135"/>
      <c r="I2646" s="136"/>
      <c r="J2646" s="135"/>
      <c r="M2646" s="136"/>
      <c r="N2646" s="140"/>
      <c r="O2646" s="141"/>
      <c r="P2646" s="141"/>
      <c r="Q2646" s="142"/>
      <c r="R2646" s="689"/>
      <c r="S2646" s="690"/>
      <c r="T2646" s="690"/>
      <c r="U2646" s="690"/>
      <c r="V2646" s="690"/>
      <c r="W2646" s="690"/>
      <c r="X2646" s="690"/>
      <c r="Y2646" s="690"/>
      <c r="Z2646" s="690"/>
      <c r="AA2646" s="690"/>
      <c r="AB2646" s="690"/>
      <c r="AC2646" s="690"/>
      <c r="AD2646" s="690"/>
      <c r="AE2646" s="690"/>
      <c r="AF2646" s="690"/>
      <c r="AG2646" s="690"/>
      <c r="AH2646" s="690"/>
      <c r="AI2646" s="690"/>
      <c r="AJ2646" s="690"/>
      <c r="AK2646" s="690"/>
      <c r="AL2646" s="690"/>
      <c r="AM2646" s="690"/>
      <c r="AN2646" s="690"/>
      <c r="AO2646" s="691"/>
    </row>
    <row r="2647" spans="2:41" ht="3.75" customHeight="1">
      <c r="B2647" s="135"/>
      <c r="I2647" s="136"/>
      <c r="J2647" s="130"/>
      <c r="K2647" s="131"/>
      <c r="L2647" s="131"/>
      <c r="M2647" s="132"/>
      <c r="N2647" s="130"/>
      <c r="O2647" s="131"/>
      <c r="P2647" s="131"/>
      <c r="Q2647" s="132"/>
      <c r="R2647" s="130"/>
      <c r="S2647" s="131"/>
      <c r="T2647" s="131"/>
      <c r="U2647" s="131"/>
      <c r="V2647" s="131"/>
      <c r="W2647" s="131"/>
      <c r="X2647" s="131"/>
      <c r="Y2647" s="131"/>
      <c r="Z2647" s="131"/>
      <c r="AA2647" s="132"/>
      <c r="AB2647" s="130"/>
      <c r="AC2647" s="131"/>
      <c r="AD2647" s="131"/>
      <c r="AE2647" s="132"/>
      <c r="AF2647" s="131"/>
      <c r="AG2647" s="131"/>
      <c r="AH2647" s="131"/>
      <c r="AI2647" s="131"/>
      <c r="AJ2647" s="131"/>
      <c r="AK2647" s="131"/>
      <c r="AL2647" s="131"/>
      <c r="AM2647" s="131"/>
      <c r="AN2647" s="131"/>
      <c r="AO2647" s="132"/>
    </row>
    <row r="2648" spans="2:41" ht="13.35" customHeight="1">
      <c r="B2648" s="135"/>
      <c r="I2648" s="136"/>
      <c r="J2648" s="135" t="s">
        <v>4058</v>
      </c>
      <c r="M2648" s="136"/>
      <c r="N2648" s="135" t="s">
        <v>27</v>
      </c>
      <c r="Q2648" s="136"/>
      <c r="R2648" s="135"/>
      <c r="S2648" s="692"/>
      <c r="T2648" s="693"/>
      <c r="U2648" s="693"/>
      <c r="V2648" s="693"/>
      <c r="W2648" s="693"/>
      <c r="X2648" s="693"/>
      <c r="Y2648" s="693"/>
      <c r="Z2648" s="693"/>
      <c r="AA2648" s="694"/>
      <c r="AB2648" s="135" t="s">
        <v>28</v>
      </c>
      <c r="AE2648" s="136"/>
      <c r="AF2648" s="135"/>
      <c r="AG2648" s="695"/>
      <c r="AH2648" s="693"/>
      <c r="AI2648" s="693"/>
      <c r="AJ2648" s="693"/>
      <c r="AK2648" s="693"/>
      <c r="AL2648" s="693"/>
      <c r="AM2648" s="693"/>
      <c r="AN2648" s="693"/>
      <c r="AO2648" s="694"/>
    </row>
    <row r="2649" spans="2:41" ht="3.75" customHeight="1">
      <c r="B2649" s="135"/>
      <c r="I2649" s="136"/>
      <c r="J2649" s="135"/>
      <c r="M2649" s="136"/>
      <c r="N2649" s="140"/>
      <c r="O2649" s="141"/>
      <c r="P2649" s="141"/>
      <c r="Q2649" s="142"/>
      <c r="R2649" s="140"/>
      <c r="S2649" s="141"/>
      <c r="T2649" s="141"/>
      <c r="U2649" s="141"/>
      <c r="V2649" s="141"/>
      <c r="W2649" s="141"/>
      <c r="X2649" s="141"/>
      <c r="Y2649" s="141"/>
      <c r="Z2649" s="141"/>
      <c r="AA2649" s="142"/>
      <c r="AB2649" s="140"/>
      <c r="AC2649" s="141"/>
      <c r="AD2649" s="141"/>
      <c r="AE2649" s="142"/>
      <c r="AF2649" s="141"/>
      <c r="AG2649" s="141"/>
      <c r="AH2649" s="141"/>
      <c r="AI2649" s="141"/>
      <c r="AJ2649" s="141"/>
      <c r="AK2649" s="141"/>
      <c r="AL2649" s="141"/>
      <c r="AM2649" s="141"/>
      <c r="AN2649" s="141"/>
      <c r="AO2649" s="142"/>
    </row>
    <row r="2650" spans="2:41" ht="3.75" customHeight="1">
      <c r="B2650" s="135"/>
      <c r="I2650" s="136"/>
      <c r="J2650" s="135"/>
      <c r="M2650" s="136"/>
      <c r="N2650" s="130"/>
      <c r="O2650" s="131"/>
      <c r="P2650" s="131"/>
      <c r="Q2650" s="132"/>
      <c r="R2650" s="130"/>
      <c r="S2650" s="131"/>
      <c r="T2650" s="131"/>
      <c r="U2650" s="131"/>
      <c r="V2650" s="131"/>
      <c r="W2650" s="131"/>
      <c r="X2650" s="131"/>
      <c r="Y2650" s="131"/>
      <c r="Z2650" s="131"/>
      <c r="AA2650" s="132"/>
      <c r="AB2650" s="130"/>
      <c r="AC2650" s="131"/>
      <c r="AD2650" s="131"/>
      <c r="AE2650" s="132"/>
      <c r="AF2650" s="130"/>
      <c r="AG2650" s="131"/>
      <c r="AH2650" s="131"/>
      <c r="AI2650" s="131"/>
      <c r="AJ2650" s="131"/>
      <c r="AK2650" s="131"/>
      <c r="AL2650" s="131"/>
      <c r="AM2650" s="131"/>
      <c r="AN2650" s="131"/>
      <c r="AO2650" s="132"/>
    </row>
    <row r="2651" spans="2:41" ht="13.35" customHeight="1">
      <c r="B2651" s="135"/>
      <c r="I2651" s="136"/>
      <c r="J2651" s="135"/>
      <c r="M2651" s="136"/>
      <c r="N2651" s="135" t="s">
        <v>3990</v>
      </c>
      <c r="Q2651" s="136"/>
      <c r="R2651" s="135"/>
      <c r="S2651" s="696"/>
      <c r="T2651" s="694"/>
      <c r="V2651" s="146"/>
      <c r="W2651" s="124" t="s">
        <v>12</v>
      </c>
      <c r="X2651" s="146"/>
      <c r="Y2651" s="124" t="s">
        <v>11</v>
      </c>
      <c r="Z2651" s="146"/>
      <c r="AA2651" s="136" t="s">
        <v>364</v>
      </c>
      <c r="AB2651" s="135" t="s">
        <v>66</v>
      </c>
      <c r="AE2651" s="136"/>
      <c r="AF2651" s="135"/>
      <c r="AG2651" s="696"/>
      <c r="AH2651" s="694"/>
      <c r="AJ2651" s="146"/>
      <c r="AK2651" s="124" t="s">
        <v>12</v>
      </c>
      <c r="AL2651" s="146"/>
      <c r="AM2651" s="124" t="s">
        <v>11</v>
      </c>
      <c r="AN2651" s="146"/>
      <c r="AO2651" s="136" t="s">
        <v>364</v>
      </c>
    </row>
    <row r="2652" spans="2:41" ht="3.75" customHeight="1">
      <c r="B2652" s="135"/>
      <c r="I2652" s="136"/>
      <c r="J2652" s="135"/>
      <c r="M2652" s="136"/>
      <c r="N2652" s="140"/>
      <c r="O2652" s="141"/>
      <c r="P2652" s="141"/>
      <c r="Q2652" s="142"/>
      <c r="R2652" s="140"/>
      <c r="S2652" s="141"/>
      <c r="T2652" s="141"/>
      <c r="U2652" s="141"/>
      <c r="V2652" s="141"/>
      <c r="W2652" s="141"/>
      <c r="X2652" s="141"/>
      <c r="Y2652" s="141"/>
      <c r="Z2652" s="141"/>
      <c r="AA2652" s="142"/>
      <c r="AB2652" s="140"/>
      <c r="AC2652" s="141"/>
      <c r="AD2652" s="141"/>
      <c r="AE2652" s="142"/>
      <c r="AF2652" s="140"/>
      <c r="AG2652" s="141"/>
      <c r="AH2652" s="141"/>
      <c r="AI2652" s="141"/>
      <c r="AJ2652" s="141"/>
      <c r="AK2652" s="141"/>
      <c r="AL2652" s="141"/>
      <c r="AM2652" s="141"/>
      <c r="AN2652" s="141"/>
      <c r="AO2652" s="142"/>
    </row>
    <row r="2653" spans="2:41" ht="3.75" customHeight="1">
      <c r="B2653" s="135"/>
      <c r="I2653" s="136"/>
      <c r="J2653" s="135"/>
      <c r="M2653" s="136"/>
      <c r="N2653" s="130"/>
      <c r="O2653" s="131"/>
      <c r="P2653" s="131"/>
      <c r="Q2653" s="132"/>
      <c r="R2653" s="697">
        <f>新_変更_3!J1132</f>
        <v>0</v>
      </c>
      <c r="S2653" s="684"/>
      <c r="T2653" s="684"/>
      <c r="U2653" s="684"/>
      <c r="V2653" s="684"/>
      <c r="W2653" s="684"/>
      <c r="X2653" s="684"/>
      <c r="Y2653" s="684"/>
      <c r="Z2653" s="684"/>
      <c r="AA2653" s="684"/>
      <c r="AB2653" s="684"/>
      <c r="AC2653" s="684"/>
      <c r="AD2653" s="684"/>
      <c r="AE2653" s="684"/>
      <c r="AF2653" s="684"/>
      <c r="AG2653" s="684"/>
      <c r="AH2653" s="684"/>
      <c r="AI2653" s="684"/>
      <c r="AJ2653" s="685"/>
      <c r="AK2653" s="131"/>
      <c r="AL2653" s="131"/>
      <c r="AM2653" s="131"/>
      <c r="AN2653" s="131"/>
      <c r="AO2653" s="132"/>
    </row>
    <row r="2654" spans="2:41" ht="13.35" customHeight="1">
      <c r="B2654" s="135"/>
      <c r="I2654" s="136"/>
      <c r="J2654" s="135"/>
      <c r="M2654" s="136"/>
      <c r="N2654" s="135" t="s">
        <v>8</v>
      </c>
      <c r="Q2654" s="136"/>
      <c r="R2654" s="686"/>
      <c r="S2654" s="687"/>
      <c r="T2654" s="687"/>
      <c r="U2654" s="687"/>
      <c r="V2654" s="687"/>
      <c r="W2654" s="687"/>
      <c r="X2654" s="687"/>
      <c r="Y2654" s="687"/>
      <c r="Z2654" s="687"/>
      <c r="AA2654" s="687"/>
      <c r="AB2654" s="687"/>
      <c r="AC2654" s="687"/>
      <c r="AD2654" s="687"/>
      <c r="AE2654" s="687"/>
      <c r="AF2654" s="687"/>
      <c r="AG2654" s="687"/>
      <c r="AH2654" s="687"/>
      <c r="AI2654" s="687"/>
      <c r="AJ2654" s="688"/>
      <c r="AL2654" s="147" t="s">
        <v>13</v>
      </c>
      <c r="AM2654" s="124" t="s">
        <v>29</v>
      </c>
      <c r="AO2654" s="136"/>
    </row>
    <row r="2655" spans="2:41" ht="3.75" customHeight="1">
      <c r="B2655" s="135"/>
      <c r="I2655" s="136"/>
      <c r="J2655" s="135"/>
      <c r="M2655" s="136"/>
      <c r="N2655" s="140"/>
      <c r="O2655" s="141"/>
      <c r="P2655" s="141"/>
      <c r="Q2655" s="142"/>
      <c r="R2655" s="689"/>
      <c r="S2655" s="690"/>
      <c r="T2655" s="690"/>
      <c r="U2655" s="690"/>
      <c r="V2655" s="690"/>
      <c r="W2655" s="690"/>
      <c r="X2655" s="690"/>
      <c r="Y2655" s="690"/>
      <c r="Z2655" s="690"/>
      <c r="AA2655" s="690"/>
      <c r="AB2655" s="690"/>
      <c r="AC2655" s="690"/>
      <c r="AD2655" s="690"/>
      <c r="AE2655" s="690"/>
      <c r="AF2655" s="690"/>
      <c r="AG2655" s="690"/>
      <c r="AH2655" s="690"/>
      <c r="AI2655" s="690"/>
      <c r="AJ2655" s="691"/>
      <c r="AK2655" s="141"/>
      <c r="AL2655" s="141"/>
      <c r="AM2655" s="141"/>
      <c r="AN2655" s="141"/>
      <c r="AO2655" s="142"/>
    </row>
    <row r="2656" spans="2:41" ht="3.75" hidden="1" customHeight="1">
      <c r="B2656" s="135"/>
      <c r="I2656" s="136"/>
      <c r="J2656" s="135"/>
      <c r="M2656" s="136"/>
      <c r="N2656" s="644"/>
      <c r="O2656" s="645"/>
      <c r="P2656" s="645"/>
      <c r="Q2656" s="646"/>
      <c r="R2656" s="679"/>
      <c r="S2656" s="671"/>
      <c r="T2656" s="671"/>
      <c r="U2656" s="671"/>
      <c r="V2656" s="671"/>
      <c r="W2656" s="671"/>
      <c r="X2656" s="671"/>
      <c r="Y2656" s="671"/>
      <c r="Z2656" s="671"/>
      <c r="AA2656" s="671"/>
      <c r="AB2656" s="671"/>
      <c r="AC2656" s="671"/>
      <c r="AD2656" s="671"/>
      <c r="AE2656" s="671"/>
      <c r="AF2656" s="671"/>
      <c r="AG2656" s="671"/>
      <c r="AH2656" s="671"/>
      <c r="AI2656" s="671"/>
      <c r="AJ2656" s="671"/>
      <c r="AK2656" s="671"/>
      <c r="AL2656" s="671"/>
      <c r="AM2656" s="671"/>
      <c r="AN2656" s="671"/>
      <c r="AO2656" s="672"/>
    </row>
    <row r="2657" spans="2:41" ht="13.35" hidden="1" customHeight="1">
      <c r="B2657" s="135"/>
      <c r="I2657" s="136"/>
      <c r="J2657" s="135"/>
      <c r="M2657" s="136"/>
      <c r="N2657" s="629" t="s">
        <v>61</v>
      </c>
      <c r="O2657" s="630"/>
      <c r="P2657" s="630"/>
      <c r="Q2657" s="632"/>
      <c r="R2657" s="673"/>
      <c r="S2657" s="674"/>
      <c r="T2657" s="674"/>
      <c r="U2657" s="674"/>
      <c r="V2657" s="674"/>
      <c r="W2657" s="674"/>
      <c r="X2657" s="674"/>
      <c r="Y2657" s="674"/>
      <c r="Z2657" s="674"/>
      <c r="AA2657" s="674"/>
      <c r="AB2657" s="674"/>
      <c r="AC2657" s="674"/>
      <c r="AD2657" s="674"/>
      <c r="AE2657" s="674"/>
      <c r="AF2657" s="674"/>
      <c r="AG2657" s="674"/>
      <c r="AH2657" s="674"/>
      <c r="AI2657" s="674"/>
      <c r="AJ2657" s="674"/>
      <c r="AK2657" s="674"/>
      <c r="AL2657" s="674"/>
      <c r="AM2657" s="674"/>
      <c r="AN2657" s="674"/>
      <c r="AO2657" s="675"/>
    </row>
    <row r="2658" spans="2:41" ht="3.75" hidden="1" customHeight="1">
      <c r="B2658" s="135"/>
      <c r="I2658" s="136"/>
      <c r="J2658" s="135"/>
      <c r="M2658" s="136"/>
      <c r="N2658" s="629"/>
      <c r="O2658" s="630"/>
      <c r="P2658" s="630"/>
      <c r="Q2658" s="632"/>
      <c r="R2658" s="676"/>
      <c r="S2658" s="677"/>
      <c r="T2658" s="677"/>
      <c r="U2658" s="677"/>
      <c r="V2658" s="677"/>
      <c r="W2658" s="677"/>
      <c r="X2658" s="677"/>
      <c r="Y2658" s="677"/>
      <c r="Z2658" s="677"/>
      <c r="AA2658" s="677"/>
      <c r="AB2658" s="677"/>
      <c r="AC2658" s="677"/>
      <c r="AD2658" s="677"/>
      <c r="AE2658" s="677"/>
      <c r="AF2658" s="677"/>
      <c r="AG2658" s="677"/>
      <c r="AH2658" s="677"/>
      <c r="AI2658" s="677"/>
      <c r="AJ2658" s="677"/>
      <c r="AK2658" s="677"/>
      <c r="AL2658" s="677"/>
      <c r="AM2658" s="677"/>
      <c r="AN2658" s="677"/>
      <c r="AO2658" s="678"/>
    </row>
    <row r="2659" spans="2:41" ht="3.75" hidden="1" customHeight="1">
      <c r="B2659" s="135"/>
      <c r="I2659" s="136"/>
      <c r="J2659" s="135"/>
      <c r="N2659" s="644"/>
      <c r="O2659" s="645"/>
      <c r="P2659" s="645"/>
      <c r="Q2659" s="646"/>
      <c r="R2659" s="630"/>
      <c r="S2659" s="630"/>
      <c r="T2659" s="630"/>
      <c r="U2659" s="698"/>
      <c r="V2659" s="699"/>
      <c r="W2659" s="699"/>
      <c r="X2659" s="700"/>
      <c r="Y2659" s="645"/>
      <c r="Z2659" s="707"/>
      <c r="AA2659" s="699"/>
      <c r="AB2659" s="699"/>
      <c r="AC2659" s="708"/>
      <c r="AD2659" s="630"/>
      <c r="AE2659" s="630"/>
      <c r="AF2659" s="630"/>
      <c r="AG2659" s="679"/>
      <c r="AH2659" s="671"/>
      <c r="AI2659" s="671"/>
      <c r="AJ2659" s="671"/>
      <c r="AK2659" s="671"/>
      <c r="AL2659" s="671"/>
      <c r="AM2659" s="671"/>
      <c r="AN2659" s="671"/>
      <c r="AO2659" s="672"/>
    </row>
    <row r="2660" spans="2:41" ht="13.35" hidden="1" customHeight="1">
      <c r="B2660" s="135"/>
      <c r="I2660" s="136"/>
      <c r="J2660" s="135"/>
      <c r="N2660" s="629"/>
      <c r="O2660" s="630"/>
      <c r="P2660" s="630"/>
      <c r="Q2660" s="632"/>
      <c r="R2660" s="630" t="s">
        <v>15</v>
      </c>
      <c r="S2660" s="630"/>
      <c r="T2660" s="630"/>
      <c r="U2660" s="701"/>
      <c r="V2660" s="702"/>
      <c r="W2660" s="702"/>
      <c r="X2660" s="703"/>
      <c r="Y2660" s="662" t="s">
        <v>359</v>
      </c>
      <c r="Z2660" s="709"/>
      <c r="AA2660" s="702"/>
      <c r="AB2660" s="702"/>
      <c r="AC2660" s="710"/>
      <c r="AD2660" s="630" t="s">
        <v>56</v>
      </c>
      <c r="AE2660" s="630"/>
      <c r="AF2660" s="630"/>
      <c r="AG2660" s="673"/>
      <c r="AH2660" s="674"/>
      <c r="AI2660" s="674"/>
      <c r="AJ2660" s="674"/>
      <c r="AK2660" s="674"/>
      <c r="AL2660" s="674"/>
      <c r="AM2660" s="674"/>
      <c r="AN2660" s="674"/>
      <c r="AO2660" s="675"/>
    </row>
    <row r="2661" spans="2:41" ht="3.75" hidden="1" customHeight="1">
      <c r="B2661" s="135"/>
      <c r="I2661" s="136"/>
      <c r="J2661" s="135"/>
      <c r="N2661" s="629"/>
      <c r="O2661" s="630"/>
      <c r="P2661" s="630"/>
      <c r="Q2661" s="632"/>
      <c r="R2661" s="639"/>
      <c r="S2661" s="639"/>
      <c r="T2661" s="639"/>
      <c r="U2661" s="704"/>
      <c r="V2661" s="705"/>
      <c r="W2661" s="705"/>
      <c r="X2661" s="706"/>
      <c r="Y2661" s="639"/>
      <c r="Z2661" s="711"/>
      <c r="AA2661" s="705"/>
      <c r="AB2661" s="705"/>
      <c r="AC2661" s="712"/>
      <c r="AD2661" s="639"/>
      <c r="AE2661" s="639"/>
      <c r="AF2661" s="639"/>
      <c r="AG2661" s="676"/>
      <c r="AH2661" s="677"/>
      <c r="AI2661" s="677"/>
      <c r="AJ2661" s="677"/>
      <c r="AK2661" s="677"/>
      <c r="AL2661" s="677"/>
      <c r="AM2661" s="677"/>
      <c r="AN2661" s="677"/>
      <c r="AO2661" s="678"/>
    </row>
    <row r="2662" spans="2:41" ht="3.75" hidden="1" customHeight="1">
      <c r="B2662" s="135"/>
      <c r="I2662" s="136"/>
      <c r="J2662" s="135"/>
      <c r="N2662" s="629"/>
      <c r="O2662" s="630"/>
      <c r="P2662" s="630"/>
      <c r="Q2662" s="632"/>
      <c r="R2662" s="645"/>
      <c r="S2662" s="645"/>
      <c r="T2662" s="646"/>
      <c r="U2662" s="679"/>
      <c r="V2662" s="671"/>
      <c r="W2662" s="671"/>
      <c r="X2662" s="671"/>
      <c r="Y2662" s="671"/>
      <c r="Z2662" s="671"/>
      <c r="AA2662" s="671"/>
      <c r="AB2662" s="671"/>
      <c r="AC2662" s="672"/>
      <c r="AD2662" s="644"/>
      <c r="AE2662" s="645"/>
      <c r="AF2662" s="646"/>
      <c r="AG2662" s="679"/>
      <c r="AH2662" s="671"/>
      <c r="AI2662" s="671"/>
      <c r="AJ2662" s="671"/>
      <c r="AK2662" s="671"/>
      <c r="AL2662" s="671"/>
      <c r="AM2662" s="671"/>
      <c r="AN2662" s="671"/>
      <c r="AO2662" s="672"/>
    </row>
    <row r="2663" spans="2:41" ht="13.35" hidden="1" customHeight="1">
      <c r="B2663" s="135"/>
      <c r="I2663" s="136"/>
      <c r="N2663" s="629" t="s">
        <v>23</v>
      </c>
      <c r="O2663" s="630"/>
      <c r="P2663" s="630"/>
      <c r="Q2663" s="632"/>
      <c r="R2663" s="630" t="s">
        <v>17</v>
      </c>
      <c r="S2663" s="630"/>
      <c r="T2663" s="632"/>
      <c r="U2663" s="673"/>
      <c r="V2663" s="674"/>
      <c r="W2663" s="674"/>
      <c r="X2663" s="674"/>
      <c r="Y2663" s="674"/>
      <c r="Z2663" s="674"/>
      <c r="AA2663" s="674"/>
      <c r="AB2663" s="674"/>
      <c r="AC2663" s="675"/>
      <c r="AD2663" s="629" t="s">
        <v>18</v>
      </c>
      <c r="AE2663" s="630"/>
      <c r="AF2663" s="632"/>
      <c r="AG2663" s="673"/>
      <c r="AH2663" s="674"/>
      <c r="AI2663" s="674"/>
      <c r="AJ2663" s="674"/>
      <c r="AK2663" s="674"/>
      <c r="AL2663" s="674"/>
      <c r="AM2663" s="674"/>
      <c r="AN2663" s="674"/>
      <c r="AO2663" s="675"/>
    </row>
    <row r="2664" spans="2:41" ht="3.75" hidden="1" customHeight="1">
      <c r="B2664" s="135"/>
      <c r="I2664" s="136"/>
      <c r="J2664" s="135"/>
      <c r="N2664" s="629"/>
      <c r="O2664" s="630"/>
      <c r="P2664" s="630"/>
      <c r="Q2664" s="632"/>
      <c r="R2664" s="639"/>
      <c r="S2664" s="639"/>
      <c r="T2664" s="640"/>
      <c r="U2664" s="676"/>
      <c r="V2664" s="677"/>
      <c r="W2664" s="677"/>
      <c r="X2664" s="677"/>
      <c r="Y2664" s="677"/>
      <c r="Z2664" s="677"/>
      <c r="AA2664" s="677"/>
      <c r="AB2664" s="677"/>
      <c r="AC2664" s="678"/>
      <c r="AD2664" s="638"/>
      <c r="AE2664" s="639"/>
      <c r="AF2664" s="640"/>
      <c r="AG2664" s="676"/>
      <c r="AH2664" s="677"/>
      <c r="AI2664" s="677"/>
      <c r="AJ2664" s="677"/>
      <c r="AK2664" s="677"/>
      <c r="AL2664" s="677"/>
      <c r="AM2664" s="677"/>
      <c r="AN2664" s="677"/>
      <c r="AO2664" s="678"/>
    </row>
    <row r="2665" spans="2:41" ht="3.75" hidden="1" customHeight="1">
      <c r="B2665" s="135"/>
      <c r="I2665" s="136"/>
      <c r="J2665" s="135"/>
      <c r="N2665" s="629"/>
      <c r="O2665" s="630"/>
      <c r="P2665" s="630"/>
      <c r="Q2665" s="632"/>
      <c r="R2665" s="645"/>
      <c r="S2665" s="645"/>
      <c r="T2665" s="646"/>
      <c r="U2665" s="679"/>
      <c r="V2665" s="671"/>
      <c r="W2665" s="671"/>
      <c r="X2665" s="671"/>
      <c r="Y2665" s="671"/>
      <c r="Z2665" s="671"/>
      <c r="AA2665" s="671"/>
      <c r="AB2665" s="671"/>
      <c r="AC2665" s="672"/>
      <c r="AD2665" s="644"/>
      <c r="AE2665" s="645"/>
      <c r="AF2665" s="646"/>
      <c r="AG2665" s="679"/>
      <c r="AH2665" s="671"/>
      <c r="AI2665" s="671"/>
      <c r="AJ2665" s="671"/>
      <c r="AK2665" s="671"/>
      <c r="AL2665" s="671"/>
      <c r="AM2665" s="671"/>
      <c r="AN2665" s="671"/>
      <c r="AO2665" s="672"/>
    </row>
    <row r="2666" spans="2:41" ht="13.35" hidden="1" customHeight="1">
      <c r="B2666" s="135"/>
      <c r="I2666" s="136"/>
      <c r="J2666" s="135"/>
      <c r="N2666" s="629"/>
      <c r="O2666" s="630"/>
      <c r="P2666" s="630"/>
      <c r="Q2666" s="632"/>
      <c r="R2666" s="630" t="s">
        <v>19</v>
      </c>
      <c r="S2666" s="630"/>
      <c r="T2666" s="632"/>
      <c r="U2666" s="673"/>
      <c r="V2666" s="674"/>
      <c r="W2666" s="674"/>
      <c r="X2666" s="674"/>
      <c r="Y2666" s="674"/>
      <c r="Z2666" s="674"/>
      <c r="AA2666" s="674"/>
      <c r="AB2666" s="674"/>
      <c r="AC2666" s="675"/>
      <c r="AD2666" s="629" t="s">
        <v>20</v>
      </c>
      <c r="AE2666" s="630"/>
      <c r="AF2666" s="632"/>
      <c r="AG2666" s="673"/>
      <c r="AH2666" s="674"/>
      <c r="AI2666" s="674"/>
      <c r="AJ2666" s="674"/>
      <c r="AK2666" s="674"/>
      <c r="AL2666" s="674"/>
      <c r="AM2666" s="674"/>
      <c r="AN2666" s="674"/>
      <c r="AO2666" s="675"/>
    </row>
    <row r="2667" spans="2:41" ht="3.75" hidden="1" customHeight="1">
      <c r="B2667" s="135"/>
      <c r="I2667" s="136"/>
      <c r="J2667" s="135"/>
      <c r="N2667" s="638"/>
      <c r="O2667" s="639"/>
      <c r="P2667" s="639"/>
      <c r="Q2667" s="640"/>
      <c r="R2667" s="639"/>
      <c r="S2667" s="639"/>
      <c r="T2667" s="640"/>
      <c r="U2667" s="676"/>
      <c r="V2667" s="677"/>
      <c r="W2667" s="677"/>
      <c r="X2667" s="677"/>
      <c r="Y2667" s="677"/>
      <c r="Z2667" s="677"/>
      <c r="AA2667" s="677"/>
      <c r="AB2667" s="677"/>
      <c r="AC2667" s="678"/>
      <c r="AD2667" s="638"/>
      <c r="AE2667" s="639"/>
      <c r="AF2667" s="640"/>
      <c r="AG2667" s="676"/>
      <c r="AH2667" s="677"/>
      <c r="AI2667" s="677"/>
      <c r="AJ2667" s="677"/>
      <c r="AK2667" s="677"/>
      <c r="AL2667" s="677"/>
      <c r="AM2667" s="677"/>
      <c r="AN2667" s="677"/>
      <c r="AO2667" s="678"/>
    </row>
    <row r="2668" spans="2:41" ht="3.75" hidden="1" customHeight="1">
      <c r="B2668" s="135"/>
      <c r="I2668" s="136"/>
      <c r="J2668" s="135"/>
      <c r="M2668" s="136"/>
      <c r="N2668" s="629"/>
      <c r="O2668" s="630"/>
      <c r="P2668" s="630"/>
      <c r="Q2668" s="632"/>
      <c r="R2668" s="644"/>
      <c r="S2668" s="645"/>
      <c r="T2668" s="645"/>
      <c r="U2668" s="645"/>
      <c r="V2668" s="645"/>
      <c r="W2668" s="645"/>
      <c r="X2668" s="645"/>
      <c r="Y2668" s="645"/>
      <c r="Z2668" s="645"/>
      <c r="AA2668" s="645"/>
      <c r="AB2668" s="645"/>
      <c r="AC2668" s="645"/>
      <c r="AD2668" s="645"/>
      <c r="AE2668" s="645"/>
      <c r="AF2668" s="645"/>
      <c r="AG2668" s="645"/>
      <c r="AH2668" s="645"/>
      <c r="AI2668" s="645"/>
      <c r="AJ2668" s="645"/>
      <c r="AK2668" s="645"/>
      <c r="AL2668" s="645"/>
      <c r="AM2668" s="645"/>
      <c r="AN2668" s="645"/>
      <c r="AO2668" s="646"/>
    </row>
    <row r="2669" spans="2:41" ht="13.35" hidden="1" customHeight="1">
      <c r="B2669" s="135"/>
      <c r="I2669" s="136"/>
      <c r="J2669" s="135"/>
      <c r="M2669" s="136"/>
      <c r="N2669" s="629" t="s">
        <v>111</v>
      </c>
      <c r="O2669" s="630"/>
      <c r="P2669" s="630"/>
      <c r="Q2669" s="632"/>
      <c r="R2669" s="629"/>
      <c r="S2669" s="680"/>
      <c r="T2669" s="681"/>
      <c r="U2669" s="630"/>
      <c r="V2669" s="647"/>
      <c r="W2669" s="630" t="s">
        <v>12</v>
      </c>
      <c r="X2669" s="647"/>
      <c r="Y2669" s="630" t="s">
        <v>11</v>
      </c>
      <c r="Z2669" s="647"/>
      <c r="AA2669" s="630" t="s">
        <v>364</v>
      </c>
      <c r="AB2669" s="630"/>
      <c r="AC2669" s="630"/>
      <c r="AD2669" s="630"/>
      <c r="AE2669" s="630"/>
      <c r="AF2669" s="630"/>
      <c r="AG2669" s="630"/>
      <c r="AH2669" s="630"/>
      <c r="AI2669" s="630"/>
      <c r="AJ2669" s="630"/>
      <c r="AK2669" s="630"/>
      <c r="AL2669" s="630"/>
      <c r="AM2669" s="630"/>
      <c r="AN2669" s="630"/>
      <c r="AO2669" s="632"/>
    </row>
    <row r="2670" spans="2:41" ht="3.75" hidden="1" customHeight="1">
      <c r="B2670" s="135"/>
      <c r="I2670" s="136"/>
      <c r="J2670" s="135"/>
      <c r="M2670" s="136"/>
      <c r="N2670" s="629"/>
      <c r="O2670" s="630"/>
      <c r="P2670" s="630"/>
      <c r="Q2670" s="632"/>
      <c r="R2670" s="629"/>
      <c r="S2670" s="630"/>
      <c r="T2670" s="630"/>
      <c r="U2670" s="630"/>
      <c r="V2670" s="630"/>
      <c r="W2670" s="630"/>
      <c r="X2670" s="630"/>
      <c r="Y2670" s="630"/>
      <c r="Z2670" s="630"/>
      <c r="AA2670" s="630"/>
      <c r="AB2670" s="630"/>
      <c r="AC2670" s="630"/>
      <c r="AD2670" s="630"/>
      <c r="AE2670" s="630"/>
      <c r="AF2670" s="630"/>
      <c r="AG2670" s="630"/>
      <c r="AH2670" s="630"/>
      <c r="AI2670" s="630"/>
      <c r="AJ2670" s="630"/>
      <c r="AK2670" s="630"/>
      <c r="AL2670" s="630"/>
      <c r="AM2670" s="630"/>
      <c r="AN2670" s="630"/>
      <c r="AO2670" s="632"/>
    </row>
    <row r="2671" spans="2:41" ht="3.75" hidden="1" customHeight="1">
      <c r="B2671" s="135"/>
      <c r="I2671" s="136"/>
      <c r="J2671" s="135"/>
      <c r="M2671" s="136"/>
      <c r="N2671" s="644"/>
      <c r="O2671" s="645"/>
      <c r="P2671" s="645"/>
      <c r="Q2671" s="645"/>
      <c r="R2671" s="713"/>
      <c r="S2671" s="716"/>
      <c r="T2671" s="645"/>
      <c r="U2671" s="698"/>
      <c r="V2671" s="644"/>
      <c r="W2671" s="645"/>
      <c r="X2671" s="645"/>
      <c r="Y2671" s="645"/>
      <c r="Z2671" s="645"/>
      <c r="AA2671" s="645"/>
      <c r="AB2671" s="645"/>
      <c r="AC2671" s="645"/>
      <c r="AD2671" s="645"/>
      <c r="AE2671" s="645"/>
      <c r="AF2671" s="645"/>
      <c r="AG2671" s="645"/>
      <c r="AH2671" s="649"/>
      <c r="AI2671" s="649"/>
      <c r="AJ2671" s="645"/>
      <c r="AK2671" s="651"/>
      <c r="AL2671" s="645"/>
      <c r="AM2671" s="645"/>
      <c r="AN2671" s="645"/>
      <c r="AO2671" s="646"/>
    </row>
    <row r="2672" spans="2:41" ht="13.35" hidden="1" customHeight="1">
      <c r="B2672" s="135"/>
      <c r="I2672" s="136"/>
      <c r="J2672" s="135"/>
      <c r="M2672" s="136"/>
      <c r="N2672" s="629" t="s">
        <v>30</v>
      </c>
      <c r="O2672" s="630"/>
      <c r="P2672" s="630"/>
      <c r="Q2672" s="630"/>
      <c r="R2672" s="714"/>
      <c r="S2672" s="717"/>
      <c r="T2672" s="630" t="s">
        <v>388</v>
      </c>
      <c r="U2672" s="701"/>
      <c r="V2672" s="629" t="s">
        <v>112</v>
      </c>
      <c r="W2672" s="630"/>
      <c r="X2672" s="630"/>
      <c r="Y2672" s="630"/>
      <c r="Z2672" s="630"/>
      <c r="AA2672" s="630"/>
      <c r="AB2672" s="630"/>
      <c r="AC2672" s="630"/>
      <c r="AD2672" s="630"/>
      <c r="AE2672" s="630"/>
      <c r="AF2672" s="630"/>
      <c r="AG2672" s="630"/>
      <c r="AH2672" s="636"/>
      <c r="AI2672" s="636"/>
      <c r="AJ2672" s="630"/>
      <c r="AK2672" s="654"/>
      <c r="AL2672" s="630"/>
      <c r="AM2672" s="630"/>
      <c r="AN2672" s="630"/>
      <c r="AO2672" s="632"/>
    </row>
    <row r="2673" spans="2:41" ht="3.75" hidden="1" customHeight="1">
      <c r="B2673" s="135"/>
      <c r="I2673" s="136"/>
      <c r="J2673" s="135"/>
      <c r="M2673" s="136"/>
      <c r="N2673" s="629"/>
      <c r="O2673" s="630"/>
      <c r="P2673" s="630"/>
      <c r="Q2673" s="630"/>
      <c r="R2673" s="715"/>
      <c r="S2673" s="718"/>
      <c r="T2673" s="639"/>
      <c r="U2673" s="704"/>
      <c r="V2673" s="638"/>
      <c r="W2673" s="639"/>
      <c r="X2673" s="639"/>
      <c r="Y2673" s="639"/>
      <c r="Z2673" s="639"/>
      <c r="AA2673" s="639"/>
      <c r="AB2673" s="639"/>
      <c r="AC2673" s="639"/>
      <c r="AD2673" s="639"/>
      <c r="AE2673" s="639"/>
      <c r="AF2673" s="639"/>
      <c r="AG2673" s="639"/>
      <c r="AH2673" s="642"/>
      <c r="AI2673" s="642"/>
      <c r="AJ2673" s="639"/>
      <c r="AK2673" s="657"/>
      <c r="AL2673" s="639"/>
      <c r="AM2673" s="639"/>
      <c r="AN2673" s="639"/>
      <c r="AO2673" s="640"/>
    </row>
    <row r="2674" spans="2:41" ht="3.75" hidden="1" customHeight="1">
      <c r="B2674" s="135"/>
      <c r="I2674" s="136"/>
      <c r="J2674" s="135"/>
      <c r="M2674" s="136"/>
      <c r="N2674" s="644"/>
      <c r="O2674" s="645"/>
      <c r="P2674" s="645"/>
      <c r="Q2674" s="646"/>
      <c r="R2674" s="670"/>
      <c r="S2674" s="671"/>
      <c r="T2674" s="671"/>
      <c r="U2674" s="672"/>
      <c r="V2674" s="673"/>
      <c r="W2674" s="675"/>
      <c r="X2674" s="679"/>
      <c r="Y2674" s="671"/>
      <c r="Z2674" s="671"/>
      <c r="AA2674" s="672"/>
      <c r="AB2674" s="630"/>
      <c r="AC2674" s="630"/>
      <c r="AD2674" s="630"/>
      <c r="AE2674" s="630"/>
      <c r="AF2674" s="630"/>
      <c r="AG2674" s="630"/>
      <c r="AH2674" s="630"/>
      <c r="AI2674" s="645"/>
      <c r="AJ2674" s="630"/>
      <c r="AK2674" s="630"/>
      <c r="AL2674" s="630"/>
      <c r="AM2674" s="630"/>
      <c r="AN2674" s="630"/>
      <c r="AO2674" s="632"/>
    </row>
    <row r="2675" spans="2:41" ht="13.35" hidden="1" customHeight="1">
      <c r="B2675" s="135"/>
      <c r="I2675" s="136"/>
      <c r="J2675" s="135"/>
      <c r="M2675" s="136"/>
      <c r="N2675" s="629" t="s">
        <v>114</v>
      </c>
      <c r="O2675" s="630"/>
      <c r="P2675" s="630"/>
      <c r="Q2675" s="632"/>
      <c r="R2675" s="673"/>
      <c r="S2675" s="674"/>
      <c r="T2675" s="674"/>
      <c r="U2675" s="675"/>
      <c r="V2675" s="673"/>
      <c r="W2675" s="675"/>
      <c r="X2675" s="673"/>
      <c r="Y2675" s="674"/>
      <c r="Z2675" s="674"/>
      <c r="AA2675" s="675"/>
      <c r="AB2675" s="668" t="s">
        <v>171</v>
      </c>
      <c r="AC2675" s="630"/>
      <c r="AD2675" s="630"/>
      <c r="AE2675" s="630"/>
      <c r="AF2675" s="630"/>
      <c r="AG2675" s="630"/>
      <c r="AH2675" s="630"/>
      <c r="AI2675" s="630"/>
      <c r="AJ2675" s="630"/>
      <c r="AK2675" s="630"/>
      <c r="AL2675" s="630"/>
      <c r="AM2675" s="630"/>
      <c r="AN2675" s="630"/>
      <c r="AO2675" s="632"/>
    </row>
    <row r="2676" spans="2:41" ht="3.75" hidden="1" customHeight="1">
      <c r="B2676" s="135"/>
      <c r="I2676" s="136"/>
      <c r="J2676" s="135"/>
      <c r="M2676" s="136"/>
      <c r="N2676" s="629"/>
      <c r="O2676" s="630"/>
      <c r="P2676" s="630"/>
      <c r="Q2676" s="632"/>
      <c r="R2676" s="676"/>
      <c r="S2676" s="677"/>
      <c r="T2676" s="677"/>
      <c r="U2676" s="678"/>
      <c r="V2676" s="676"/>
      <c r="W2676" s="678"/>
      <c r="X2676" s="676"/>
      <c r="Y2676" s="677"/>
      <c r="Z2676" s="677"/>
      <c r="AA2676" s="678"/>
      <c r="AB2676" s="639"/>
      <c r="AC2676" s="639"/>
      <c r="AD2676" s="639"/>
      <c r="AE2676" s="639"/>
      <c r="AF2676" s="639"/>
      <c r="AG2676" s="639"/>
      <c r="AH2676" s="639"/>
      <c r="AI2676" s="639"/>
      <c r="AJ2676" s="639"/>
      <c r="AK2676" s="639"/>
      <c r="AL2676" s="639"/>
      <c r="AM2676" s="639"/>
      <c r="AN2676" s="639"/>
      <c r="AO2676" s="640"/>
    </row>
    <row r="2677" spans="2:41" ht="3.75" hidden="1" customHeight="1">
      <c r="B2677" s="135"/>
      <c r="I2677" s="136"/>
      <c r="J2677" s="135"/>
      <c r="M2677" s="136"/>
      <c r="N2677" s="644"/>
      <c r="O2677" s="645"/>
      <c r="P2677" s="645"/>
      <c r="Q2677" s="645"/>
      <c r="R2677" s="644"/>
      <c r="S2677" s="645"/>
      <c r="T2677" s="645"/>
      <c r="U2677" s="645"/>
      <c r="V2677" s="645"/>
      <c r="W2677" s="645"/>
      <c r="X2677" s="645"/>
      <c r="Y2677" s="645"/>
      <c r="Z2677" s="645"/>
      <c r="AA2677" s="646"/>
      <c r="AB2677" s="644"/>
      <c r="AC2677" s="630"/>
      <c r="AD2677" s="630"/>
      <c r="AE2677" s="630"/>
      <c r="AF2677" s="630"/>
      <c r="AG2677" s="630"/>
      <c r="AH2677" s="630"/>
      <c r="AI2677" s="632"/>
      <c r="AJ2677" s="644"/>
      <c r="AK2677" s="645"/>
      <c r="AL2677" s="645"/>
      <c r="AM2677" s="645"/>
      <c r="AN2677" s="645"/>
      <c r="AO2677" s="646"/>
    </row>
    <row r="2678" spans="2:41" ht="13.35" hidden="1" customHeight="1">
      <c r="B2678" s="135"/>
      <c r="I2678" s="136"/>
      <c r="J2678" s="135"/>
      <c r="M2678" s="136"/>
      <c r="N2678" s="629" t="s">
        <v>115</v>
      </c>
      <c r="O2678" s="630"/>
      <c r="P2678" s="630"/>
      <c r="Q2678" s="630"/>
      <c r="R2678" s="629"/>
      <c r="S2678" s="680"/>
      <c r="T2678" s="681"/>
      <c r="U2678" s="630"/>
      <c r="V2678" s="647"/>
      <c r="W2678" s="630" t="s">
        <v>12</v>
      </c>
      <c r="X2678" s="647"/>
      <c r="Y2678" s="630" t="s">
        <v>11</v>
      </c>
      <c r="Z2678" s="647"/>
      <c r="AA2678" s="630" t="s">
        <v>364</v>
      </c>
      <c r="AB2678" s="629" t="s">
        <v>170</v>
      </c>
      <c r="AC2678" s="630"/>
      <c r="AD2678" s="630"/>
      <c r="AE2678" s="630"/>
      <c r="AF2678" s="630"/>
      <c r="AG2678" s="630"/>
      <c r="AH2678" s="630"/>
      <c r="AI2678" s="632"/>
      <c r="AJ2678" s="629"/>
      <c r="AK2678" s="680"/>
      <c r="AL2678" s="682"/>
      <c r="AM2678" s="682"/>
      <c r="AN2678" s="682"/>
      <c r="AO2678" s="681"/>
    </row>
    <row r="2679" spans="2:41" ht="3.75" hidden="1" customHeight="1">
      <c r="B2679" s="135"/>
      <c r="I2679" s="136"/>
      <c r="J2679" s="135"/>
      <c r="M2679" s="136"/>
      <c r="N2679" s="629"/>
      <c r="O2679" s="630"/>
      <c r="P2679" s="630"/>
      <c r="Q2679" s="630"/>
      <c r="R2679" s="638"/>
      <c r="S2679" s="639"/>
      <c r="T2679" s="639"/>
      <c r="U2679" s="639"/>
      <c r="V2679" s="639"/>
      <c r="W2679" s="639"/>
      <c r="X2679" s="639"/>
      <c r="Y2679" s="639"/>
      <c r="Z2679" s="639"/>
      <c r="AA2679" s="640"/>
      <c r="AB2679" s="638"/>
      <c r="AC2679" s="639"/>
      <c r="AD2679" s="639"/>
      <c r="AE2679" s="639"/>
      <c r="AF2679" s="639"/>
      <c r="AG2679" s="639"/>
      <c r="AH2679" s="639"/>
      <c r="AI2679" s="640"/>
      <c r="AJ2679" s="638"/>
      <c r="AK2679" s="639"/>
      <c r="AL2679" s="639"/>
      <c r="AM2679" s="639"/>
      <c r="AN2679" s="639"/>
      <c r="AO2679" s="640"/>
    </row>
    <row r="2680" spans="2:41" ht="3.75" customHeight="1">
      <c r="B2680" s="135"/>
      <c r="I2680" s="136"/>
      <c r="J2680" s="135"/>
      <c r="M2680" s="136"/>
      <c r="N2680" s="130"/>
      <c r="O2680" s="131"/>
      <c r="P2680" s="131"/>
      <c r="Q2680" s="132"/>
      <c r="R2680" s="683" t="str" cm="1">
        <f t="array" ref="R2680">IF(新_変更_3!AL1132&lt;&gt;"",AND(新_変更_3!J1131:AB1137=新_変更_3!AL1131:BD1137),"")</f>
        <v/>
      </c>
      <c r="S2680" s="684"/>
      <c r="T2680" s="684"/>
      <c r="U2680" s="684"/>
      <c r="V2680" s="684"/>
      <c r="W2680" s="684"/>
      <c r="X2680" s="684"/>
      <c r="Y2680" s="684"/>
      <c r="Z2680" s="684"/>
      <c r="AA2680" s="684"/>
      <c r="AB2680" s="684"/>
      <c r="AC2680" s="684"/>
      <c r="AD2680" s="684"/>
      <c r="AE2680" s="684"/>
      <c r="AF2680" s="684"/>
      <c r="AG2680" s="684"/>
      <c r="AH2680" s="684"/>
      <c r="AI2680" s="684"/>
      <c r="AJ2680" s="684"/>
      <c r="AK2680" s="684"/>
      <c r="AL2680" s="684"/>
      <c r="AM2680" s="684"/>
      <c r="AN2680" s="684"/>
      <c r="AO2680" s="685"/>
    </row>
    <row r="2681" spans="2:41" ht="13.35" customHeight="1">
      <c r="B2681" s="135"/>
      <c r="I2681" s="136"/>
      <c r="J2681" s="135"/>
      <c r="M2681" s="136"/>
      <c r="N2681" s="135" t="s">
        <v>32</v>
      </c>
      <c r="Q2681" s="136"/>
      <c r="R2681" s="686"/>
      <c r="S2681" s="687"/>
      <c r="T2681" s="687"/>
      <c r="U2681" s="687"/>
      <c r="V2681" s="687"/>
      <c r="W2681" s="687"/>
      <c r="X2681" s="687"/>
      <c r="Y2681" s="687"/>
      <c r="Z2681" s="687"/>
      <c r="AA2681" s="687"/>
      <c r="AB2681" s="687"/>
      <c r="AC2681" s="687"/>
      <c r="AD2681" s="687"/>
      <c r="AE2681" s="687"/>
      <c r="AF2681" s="687"/>
      <c r="AG2681" s="687"/>
      <c r="AH2681" s="687"/>
      <c r="AI2681" s="687"/>
      <c r="AJ2681" s="687"/>
      <c r="AK2681" s="687"/>
      <c r="AL2681" s="687"/>
      <c r="AM2681" s="687"/>
      <c r="AN2681" s="687"/>
      <c r="AO2681" s="688"/>
    </row>
    <row r="2682" spans="2:41" ht="3.75" customHeight="1">
      <c r="B2682" s="135"/>
      <c r="I2682" s="136"/>
      <c r="J2682" s="135"/>
      <c r="M2682" s="136"/>
      <c r="N2682" s="140"/>
      <c r="O2682" s="141"/>
      <c r="P2682" s="141"/>
      <c r="Q2682" s="142"/>
      <c r="R2682" s="689"/>
      <c r="S2682" s="690"/>
      <c r="T2682" s="690"/>
      <c r="U2682" s="690"/>
      <c r="V2682" s="690"/>
      <c r="W2682" s="690"/>
      <c r="X2682" s="690"/>
      <c r="Y2682" s="690"/>
      <c r="Z2682" s="690"/>
      <c r="AA2682" s="690"/>
      <c r="AB2682" s="690"/>
      <c r="AC2682" s="690"/>
      <c r="AD2682" s="690"/>
      <c r="AE2682" s="690"/>
      <c r="AF2682" s="690"/>
      <c r="AG2682" s="690"/>
      <c r="AH2682" s="690"/>
      <c r="AI2682" s="690"/>
      <c r="AJ2682" s="690"/>
      <c r="AK2682" s="690"/>
      <c r="AL2682" s="690"/>
      <c r="AM2682" s="690"/>
      <c r="AN2682" s="690"/>
      <c r="AO2682" s="691"/>
    </row>
    <row r="2683" spans="2:41" ht="3.75" customHeight="1">
      <c r="B2683" s="135"/>
      <c r="I2683" s="136"/>
      <c r="J2683" s="130"/>
      <c r="K2683" s="131"/>
      <c r="L2683" s="131"/>
      <c r="M2683" s="132"/>
      <c r="N2683" s="130"/>
      <c r="O2683" s="131"/>
      <c r="P2683" s="131"/>
      <c r="Q2683" s="132"/>
      <c r="R2683" s="130"/>
      <c r="S2683" s="131"/>
      <c r="T2683" s="131"/>
      <c r="U2683" s="131"/>
      <c r="V2683" s="131"/>
      <c r="W2683" s="131"/>
      <c r="X2683" s="131"/>
      <c r="Y2683" s="131"/>
      <c r="Z2683" s="131"/>
      <c r="AA2683" s="132"/>
      <c r="AB2683" s="130"/>
      <c r="AC2683" s="131"/>
      <c r="AD2683" s="131"/>
      <c r="AE2683" s="132"/>
      <c r="AF2683" s="131"/>
      <c r="AG2683" s="131"/>
      <c r="AH2683" s="131"/>
      <c r="AI2683" s="131"/>
      <c r="AJ2683" s="131"/>
      <c r="AK2683" s="131"/>
      <c r="AL2683" s="131"/>
      <c r="AM2683" s="131"/>
      <c r="AN2683" s="131"/>
      <c r="AO2683" s="132"/>
    </row>
    <row r="2684" spans="2:41" ht="13.35" customHeight="1">
      <c r="B2684" s="135"/>
      <c r="I2684" s="136"/>
      <c r="J2684" s="135" t="s">
        <v>4059</v>
      </c>
      <c r="M2684" s="136"/>
      <c r="N2684" s="135" t="s">
        <v>27</v>
      </c>
      <c r="Q2684" s="136"/>
      <c r="R2684" s="135"/>
      <c r="S2684" s="692"/>
      <c r="T2684" s="693"/>
      <c r="U2684" s="693"/>
      <c r="V2684" s="693"/>
      <c r="W2684" s="693"/>
      <c r="X2684" s="693"/>
      <c r="Y2684" s="693"/>
      <c r="Z2684" s="693"/>
      <c r="AA2684" s="694"/>
      <c r="AB2684" s="135" t="s">
        <v>28</v>
      </c>
      <c r="AE2684" s="136"/>
      <c r="AF2684" s="135"/>
      <c r="AG2684" s="695"/>
      <c r="AH2684" s="693"/>
      <c r="AI2684" s="693"/>
      <c r="AJ2684" s="693"/>
      <c r="AK2684" s="693"/>
      <c r="AL2684" s="693"/>
      <c r="AM2684" s="693"/>
      <c r="AN2684" s="693"/>
      <c r="AO2684" s="694"/>
    </row>
    <row r="2685" spans="2:41" ht="3.75" customHeight="1">
      <c r="B2685" s="135"/>
      <c r="I2685" s="136"/>
      <c r="J2685" s="135"/>
      <c r="M2685" s="136"/>
      <c r="N2685" s="140"/>
      <c r="O2685" s="141"/>
      <c r="P2685" s="141"/>
      <c r="Q2685" s="142"/>
      <c r="R2685" s="140"/>
      <c r="S2685" s="141"/>
      <c r="T2685" s="141"/>
      <c r="U2685" s="141"/>
      <c r="V2685" s="141"/>
      <c r="W2685" s="141"/>
      <c r="X2685" s="141"/>
      <c r="Y2685" s="141"/>
      <c r="Z2685" s="141"/>
      <c r="AA2685" s="142"/>
      <c r="AB2685" s="140"/>
      <c r="AC2685" s="141"/>
      <c r="AD2685" s="141"/>
      <c r="AE2685" s="142"/>
      <c r="AF2685" s="141"/>
      <c r="AG2685" s="141"/>
      <c r="AH2685" s="141"/>
      <c r="AI2685" s="141"/>
      <c r="AJ2685" s="141"/>
      <c r="AK2685" s="141"/>
      <c r="AL2685" s="141"/>
      <c r="AM2685" s="141"/>
      <c r="AN2685" s="141"/>
      <c r="AO2685" s="142"/>
    </row>
    <row r="2686" spans="2:41" ht="3.75" customHeight="1">
      <c r="B2686" s="135"/>
      <c r="I2686" s="136"/>
      <c r="J2686" s="135"/>
      <c r="M2686" s="136"/>
      <c r="N2686" s="130"/>
      <c r="O2686" s="131"/>
      <c r="P2686" s="131"/>
      <c r="Q2686" s="132"/>
      <c r="R2686" s="130"/>
      <c r="S2686" s="131"/>
      <c r="T2686" s="131"/>
      <c r="U2686" s="131"/>
      <c r="V2686" s="131"/>
      <c r="W2686" s="131"/>
      <c r="X2686" s="131"/>
      <c r="Y2686" s="131"/>
      <c r="Z2686" s="131"/>
      <c r="AA2686" s="132"/>
      <c r="AB2686" s="130"/>
      <c r="AC2686" s="131"/>
      <c r="AD2686" s="131"/>
      <c r="AE2686" s="132"/>
      <c r="AF2686" s="130"/>
      <c r="AG2686" s="131"/>
      <c r="AH2686" s="131"/>
      <c r="AI2686" s="131"/>
      <c r="AJ2686" s="131"/>
      <c r="AK2686" s="131"/>
      <c r="AL2686" s="131"/>
      <c r="AM2686" s="131"/>
      <c r="AN2686" s="131"/>
      <c r="AO2686" s="132"/>
    </row>
    <row r="2687" spans="2:41" ht="13.35" customHeight="1">
      <c r="B2687" s="135"/>
      <c r="I2687" s="136"/>
      <c r="J2687" s="135"/>
      <c r="M2687" s="136"/>
      <c r="N2687" s="135" t="s">
        <v>3990</v>
      </c>
      <c r="Q2687" s="136"/>
      <c r="R2687" s="135"/>
      <c r="S2687" s="696"/>
      <c r="T2687" s="694"/>
      <c r="V2687" s="146"/>
      <c r="W2687" s="124" t="s">
        <v>12</v>
      </c>
      <c r="X2687" s="146"/>
      <c r="Y2687" s="124" t="s">
        <v>11</v>
      </c>
      <c r="Z2687" s="146"/>
      <c r="AA2687" s="136" t="s">
        <v>364</v>
      </c>
      <c r="AB2687" s="135" t="s">
        <v>66</v>
      </c>
      <c r="AE2687" s="136"/>
      <c r="AF2687" s="135"/>
      <c r="AG2687" s="696"/>
      <c r="AH2687" s="694"/>
      <c r="AJ2687" s="146"/>
      <c r="AK2687" s="124" t="s">
        <v>12</v>
      </c>
      <c r="AL2687" s="146"/>
      <c r="AM2687" s="124" t="s">
        <v>11</v>
      </c>
      <c r="AN2687" s="146"/>
      <c r="AO2687" s="136" t="s">
        <v>364</v>
      </c>
    </row>
    <row r="2688" spans="2:41" ht="3.75" customHeight="1">
      <c r="B2688" s="135"/>
      <c r="I2688" s="136"/>
      <c r="J2688" s="135"/>
      <c r="M2688" s="136"/>
      <c r="N2688" s="140"/>
      <c r="O2688" s="141"/>
      <c r="P2688" s="141"/>
      <c r="Q2688" s="142"/>
      <c r="R2688" s="140"/>
      <c r="S2688" s="141"/>
      <c r="T2688" s="141"/>
      <c r="U2688" s="141"/>
      <c r="V2688" s="141"/>
      <c r="W2688" s="141"/>
      <c r="X2688" s="141"/>
      <c r="Y2688" s="141"/>
      <c r="Z2688" s="141"/>
      <c r="AA2688" s="142"/>
      <c r="AB2688" s="140"/>
      <c r="AC2688" s="141"/>
      <c r="AD2688" s="141"/>
      <c r="AE2688" s="142"/>
      <c r="AF2688" s="140"/>
      <c r="AG2688" s="141"/>
      <c r="AH2688" s="141"/>
      <c r="AI2688" s="141"/>
      <c r="AJ2688" s="141"/>
      <c r="AK2688" s="141"/>
      <c r="AL2688" s="141"/>
      <c r="AM2688" s="141"/>
      <c r="AN2688" s="141"/>
      <c r="AO2688" s="142"/>
    </row>
    <row r="2689" spans="2:41" ht="3.75" customHeight="1">
      <c r="B2689" s="135"/>
      <c r="I2689" s="136"/>
      <c r="J2689" s="135"/>
      <c r="M2689" s="136"/>
      <c r="N2689" s="130"/>
      <c r="O2689" s="131"/>
      <c r="P2689" s="131"/>
      <c r="Q2689" s="132"/>
      <c r="R2689" s="697">
        <f>新_変更_3!J1151</f>
        <v>0</v>
      </c>
      <c r="S2689" s="684"/>
      <c r="T2689" s="684"/>
      <c r="U2689" s="684"/>
      <c r="V2689" s="684"/>
      <c r="W2689" s="684"/>
      <c r="X2689" s="684"/>
      <c r="Y2689" s="684"/>
      <c r="Z2689" s="684"/>
      <c r="AA2689" s="684"/>
      <c r="AB2689" s="684"/>
      <c r="AC2689" s="684"/>
      <c r="AD2689" s="684"/>
      <c r="AE2689" s="684"/>
      <c r="AF2689" s="684"/>
      <c r="AG2689" s="684"/>
      <c r="AH2689" s="684"/>
      <c r="AI2689" s="684"/>
      <c r="AJ2689" s="685"/>
      <c r="AK2689" s="131"/>
      <c r="AL2689" s="131"/>
      <c r="AM2689" s="131"/>
      <c r="AN2689" s="131"/>
      <c r="AO2689" s="132"/>
    </row>
    <row r="2690" spans="2:41" ht="13.35" customHeight="1">
      <c r="B2690" s="135"/>
      <c r="I2690" s="136"/>
      <c r="J2690" s="135"/>
      <c r="M2690" s="136"/>
      <c r="N2690" s="135" t="s">
        <v>8</v>
      </c>
      <c r="Q2690" s="136"/>
      <c r="R2690" s="686"/>
      <c r="S2690" s="687"/>
      <c r="T2690" s="687"/>
      <c r="U2690" s="687"/>
      <c r="V2690" s="687"/>
      <c r="W2690" s="687"/>
      <c r="X2690" s="687"/>
      <c r="Y2690" s="687"/>
      <c r="Z2690" s="687"/>
      <c r="AA2690" s="687"/>
      <c r="AB2690" s="687"/>
      <c r="AC2690" s="687"/>
      <c r="AD2690" s="687"/>
      <c r="AE2690" s="687"/>
      <c r="AF2690" s="687"/>
      <c r="AG2690" s="687"/>
      <c r="AH2690" s="687"/>
      <c r="AI2690" s="687"/>
      <c r="AJ2690" s="688"/>
      <c r="AL2690" s="147" t="s">
        <v>13</v>
      </c>
      <c r="AM2690" s="124" t="s">
        <v>29</v>
      </c>
      <c r="AO2690" s="136"/>
    </row>
    <row r="2691" spans="2:41" ht="3.75" customHeight="1">
      <c r="B2691" s="135"/>
      <c r="I2691" s="136"/>
      <c r="J2691" s="135"/>
      <c r="M2691" s="136"/>
      <c r="N2691" s="140"/>
      <c r="O2691" s="141"/>
      <c r="P2691" s="141"/>
      <c r="Q2691" s="142"/>
      <c r="R2691" s="689"/>
      <c r="S2691" s="690"/>
      <c r="T2691" s="690"/>
      <c r="U2691" s="690"/>
      <c r="V2691" s="690"/>
      <c r="W2691" s="690"/>
      <c r="X2691" s="690"/>
      <c r="Y2691" s="690"/>
      <c r="Z2691" s="690"/>
      <c r="AA2691" s="690"/>
      <c r="AB2691" s="690"/>
      <c r="AC2691" s="690"/>
      <c r="AD2691" s="690"/>
      <c r="AE2691" s="690"/>
      <c r="AF2691" s="690"/>
      <c r="AG2691" s="690"/>
      <c r="AH2691" s="690"/>
      <c r="AI2691" s="690"/>
      <c r="AJ2691" s="691"/>
      <c r="AK2691" s="141"/>
      <c r="AL2691" s="141"/>
      <c r="AM2691" s="141"/>
      <c r="AN2691" s="141"/>
      <c r="AO2691" s="142"/>
    </row>
    <row r="2692" spans="2:41" ht="3.75" hidden="1" customHeight="1">
      <c r="B2692" s="135"/>
      <c r="I2692" s="136"/>
      <c r="J2692" s="135"/>
      <c r="M2692" s="136"/>
      <c r="N2692" s="644"/>
      <c r="O2692" s="645"/>
      <c r="P2692" s="645"/>
      <c r="Q2692" s="646"/>
      <c r="R2692" s="679"/>
      <c r="S2692" s="671"/>
      <c r="T2692" s="671"/>
      <c r="U2692" s="671"/>
      <c r="V2692" s="671"/>
      <c r="W2692" s="671"/>
      <c r="X2692" s="671"/>
      <c r="Y2692" s="671"/>
      <c r="Z2692" s="671"/>
      <c r="AA2692" s="671"/>
      <c r="AB2692" s="671"/>
      <c r="AC2692" s="671"/>
      <c r="AD2692" s="671"/>
      <c r="AE2692" s="671"/>
      <c r="AF2692" s="671"/>
      <c r="AG2692" s="671"/>
      <c r="AH2692" s="671"/>
      <c r="AI2692" s="671"/>
      <c r="AJ2692" s="671"/>
      <c r="AK2692" s="671"/>
      <c r="AL2692" s="671"/>
      <c r="AM2692" s="671"/>
      <c r="AN2692" s="671"/>
      <c r="AO2692" s="672"/>
    </row>
    <row r="2693" spans="2:41" ht="13.35" hidden="1" customHeight="1">
      <c r="B2693" s="135"/>
      <c r="I2693" s="136"/>
      <c r="J2693" s="135"/>
      <c r="M2693" s="136"/>
      <c r="N2693" s="629" t="s">
        <v>61</v>
      </c>
      <c r="O2693" s="630"/>
      <c r="P2693" s="630"/>
      <c r="Q2693" s="632"/>
      <c r="R2693" s="673"/>
      <c r="S2693" s="674"/>
      <c r="T2693" s="674"/>
      <c r="U2693" s="674"/>
      <c r="V2693" s="674"/>
      <c r="W2693" s="674"/>
      <c r="X2693" s="674"/>
      <c r="Y2693" s="674"/>
      <c r="Z2693" s="674"/>
      <c r="AA2693" s="674"/>
      <c r="AB2693" s="674"/>
      <c r="AC2693" s="674"/>
      <c r="AD2693" s="674"/>
      <c r="AE2693" s="674"/>
      <c r="AF2693" s="674"/>
      <c r="AG2693" s="674"/>
      <c r="AH2693" s="674"/>
      <c r="AI2693" s="674"/>
      <c r="AJ2693" s="674"/>
      <c r="AK2693" s="674"/>
      <c r="AL2693" s="674"/>
      <c r="AM2693" s="674"/>
      <c r="AN2693" s="674"/>
      <c r="AO2693" s="675"/>
    </row>
    <row r="2694" spans="2:41" ht="3.75" hidden="1" customHeight="1">
      <c r="B2694" s="135"/>
      <c r="I2694" s="136"/>
      <c r="J2694" s="135"/>
      <c r="M2694" s="136"/>
      <c r="N2694" s="629"/>
      <c r="O2694" s="630"/>
      <c r="P2694" s="630"/>
      <c r="Q2694" s="632"/>
      <c r="R2694" s="676"/>
      <c r="S2694" s="677"/>
      <c r="T2694" s="677"/>
      <c r="U2694" s="677"/>
      <c r="V2694" s="677"/>
      <c r="W2694" s="677"/>
      <c r="X2694" s="677"/>
      <c r="Y2694" s="677"/>
      <c r="Z2694" s="677"/>
      <c r="AA2694" s="677"/>
      <c r="AB2694" s="677"/>
      <c r="AC2694" s="677"/>
      <c r="AD2694" s="677"/>
      <c r="AE2694" s="677"/>
      <c r="AF2694" s="677"/>
      <c r="AG2694" s="677"/>
      <c r="AH2694" s="677"/>
      <c r="AI2694" s="677"/>
      <c r="AJ2694" s="677"/>
      <c r="AK2694" s="677"/>
      <c r="AL2694" s="677"/>
      <c r="AM2694" s="677"/>
      <c r="AN2694" s="677"/>
      <c r="AO2694" s="678"/>
    </row>
    <row r="2695" spans="2:41" ht="3.75" hidden="1" customHeight="1">
      <c r="B2695" s="135"/>
      <c r="I2695" s="136"/>
      <c r="J2695" s="135"/>
      <c r="N2695" s="644"/>
      <c r="O2695" s="645"/>
      <c r="P2695" s="645"/>
      <c r="Q2695" s="646"/>
      <c r="R2695" s="630"/>
      <c r="S2695" s="630"/>
      <c r="T2695" s="630"/>
      <c r="U2695" s="698"/>
      <c r="V2695" s="699"/>
      <c r="W2695" s="699"/>
      <c r="X2695" s="700"/>
      <c r="Y2695" s="645"/>
      <c r="Z2695" s="707"/>
      <c r="AA2695" s="699"/>
      <c r="AB2695" s="699"/>
      <c r="AC2695" s="708"/>
      <c r="AD2695" s="630"/>
      <c r="AE2695" s="630"/>
      <c r="AF2695" s="630"/>
      <c r="AG2695" s="679"/>
      <c r="AH2695" s="671"/>
      <c r="AI2695" s="671"/>
      <c r="AJ2695" s="671"/>
      <c r="AK2695" s="671"/>
      <c r="AL2695" s="671"/>
      <c r="AM2695" s="671"/>
      <c r="AN2695" s="671"/>
      <c r="AO2695" s="672"/>
    </row>
    <row r="2696" spans="2:41" ht="13.35" hidden="1" customHeight="1">
      <c r="B2696" s="135"/>
      <c r="I2696" s="136"/>
      <c r="J2696" s="135"/>
      <c r="N2696" s="629"/>
      <c r="O2696" s="630"/>
      <c r="P2696" s="630"/>
      <c r="Q2696" s="632"/>
      <c r="R2696" s="630" t="s">
        <v>15</v>
      </c>
      <c r="S2696" s="630"/>
      <c r="T2696" s="630"/>
      <c r="U2696" s="701"/>
      <c r="V2696" s="702"/>
      <c r="W2696" s="702"/>
      <c r="X2696" s="703"/>
      <c r="Y2696" s="662" t="s">
        <v>359</v>
      </c>
      <c r="Z2696" s="709"/>
      <c r="AA2696" s="702"/>
      <c r="AB2696" s="702"/>
      <c r="AC2696" s="710"/>
      <c r="AD2696" s="630" t="s">
        <v>56</v>
      </c>
      <c r="AE2696" s="630"/>
      <c r="AF2696" s="630"/>
      <c r="AG2696" s="673"/>
      <c r="AH2696" s="674"/>
      <c r="AI2696" s="674"/>
      <c r="AJ2696" s="674"/>
      <c r="AK2696" s="674"/>
      <c r="AL2696" s="674"/>
      <c r="AM2696" s="674"/>
      <c r="AN2696" s="674"/>
      <c r="AO2696" s="675"/>
    </row>
    <row r="2697" spans="2:41" ht="3.75" hidden="1" customHeight="1">
      <c r="B2697" s="135"/>
      <c r="I2697" s="136"/>
      <c r="J2697" s="135"/>
      <c r="N2697" s="629"/>
      <c r="O2697" s="630"/>
      <c r="P2697" s="630"/>
      <c r="Q2697" s="632"/>
      <c r="R2697" s="639"/>
      <c r="S2697" s="639"/>
      <c r="T2697" s="639"/>
      <c r="U2697" s="704"/>
      <c r="V2697" s="705"/>
      <c r="W2697" s="705"/>
      <c r="X2697" s="706"/>
      <c r="Y2697" s="639"/>
      <c r="Z2697" s="711"/>
      <c r="AA2697" s="705"/>
      <c r="AB2697" s="705"/>
      <c r="AC2697" s="712"/>
      <c r="AD2697" s="639"/>
      <c r="AE2697" s="639"/>
      <c r="AF2697" s="639"/>
      <c r="AG2697" s="676"/>
      <c r="AH2697" s="677"/>
      <c r="AI2697" s="677"/>
      <c r="AJ2697" s="677"/>
      <c r="AK2697" s="677"/>
      <c r="AL2697" s="677"/>
      <c r="AM2697" s="677"/>
      <c r="AN2697" s="677"/>
      <c r="AO2697" s="678"/>
    </row>
    <row r="2698" spans="2:41" ht="3.75" hidden="1" customHeight="1">
      <c r="B2698" s="135"/>
      <c r="I2698" s="136"/>
      <c r="J2698" s="135"/>
      <c r="N2698" s="629"/>
      <c r="O2698" s="630"/>
      <c r="P2698" s="630"/>
      <c r="Q2698" s="632"/>
      <c r="R2698" s="645"/>
      <c r="S2698" s="645"/>
      <c r="T2698" s="646"/>
      <c r="U2698" s="679"/>
      <c r="V2698" s="671"/>
      <c r="W2698" s="671"/>
      <c r="X2698" s="671"/>
      <c r="Y2698" s="671"/>
      <c r="Z2698" s="671"/>
      <c r="AA2698" s="671"/>
      <c r="AB2698" s="671"/>
      <c r="AC2698" s="672"/>
      <c r="AD2698" s="644"/>
      <c r="AE2698" s="645"/>
      <c r="AF2698" s="646"/>
      <c r="AG2698" s="679"/>
      <c r="AH2698" s="671"/>
      <c r="AI2698" s="671"/>
      <c r="AJ2698" s="671"/>
      <c r="AK2698" s="671"/>
      <c r="AL2698" s="671"/>
      <c r="AM2698" s="671"/>
      <c r="AN2698" s="671"/>
      <c r="AO2698" s="672"/>
    </row>
    <row r="2699" spans="2:41" ht="13.35" hidden="1" customHeight="1">
      <c r="B2699" s="135"/>
      <c r="I2699" s="136"/>
      <c r="N2699" s="629" t="s">
        <v>23</v>
      </c>
      <c r="O2699" s="630"/>
      <c r="P2699" s="630"/>
      <c r="Q2699" s="632"/>
      <c r="R2699" s="630" t="s">
        <v>17</v>
      </c>
      <c r="S2699" s="630"/>
      <c r="T2699" s="632"/>
      <c r="U2699" s="673"/>
      <c r="V2699" s="674"/>
      <c r="W2699" s="674"/>
      <c r="X2699" s="674"/>
      <c r="Y2699" s="674"/>
      <c r="Z2699" s="674"/>
      <c r="AA2699" s="674"/>
      <c r="AB2699" s="674"/>
      <c r="AC2699" s="675"/>
      <c r="AD2699" s="629" t="s">
        <v>18</v>
      </c>
      <c r="AE2699" s="630"/>
      <c r="AF2699" s="632"/>
      <c r="AG2699" s="673"/>
      <c r="AH2699" s="674"/>
      <c r="AI2699" s="674"/>
      <c r="AJ2699" s="674"/>
      <c r="AK2699" s="674"/>
      <c r="AL2699" s="674"/>
      <c r="AM2699" s="674"/>
      <c r="AN2699" s="674"/>
      <c r="AO2699" s="675"/>
    </row>
    <row r="2700" spans="2:41" ht="3.75" hidden="1" customHeight="1">
      <c r="B2700" s="135"/>
      <c r="I2700" s="136"/>
      <c r="J2700" s="135"/>
      <c r="N2700" s="629"/>
      <c r="O2700" s="630"/>
      <c r="P2700" s="630"/>
      <c r="Q2700" s="632"/>
      <c r="R2700" s="639"/>
      <c r="S2700" s="639"/>
      <c r="T2700" s="640"/>
      <c r="U2700" s="676"/>
      <c r="V2700" s="677"/>
      <c r="W2700" s="677"/>
      <c r="X2700" s="677"/>
      <c r="Y2700" s="677"/>
      <c r="Z2700" s="677"/>
      <c r="AA2700" s="677"/>
      <c r="AB2700" s="677"/>
      <c r="AC2700" s="678"/>
      <c r="AD2700" s="638"/>
      <c r="AE2700" s="639"/>
      <c r="AF2700" s="640"/>
      <c r="AG2700" s="676"/>
      <c r="AH2700" s="677"/>
      <c r="AI2700" s="677"/>
      <c r="AJ2700" s="677"/>
      <c r="AK2700" s="677"/>
      <c r="AL2700" s="677"/>
      <c r="AM2700" s="677"/>
      <c r="AN2700" s="677"/>
      <c r="AO2700" s="678"/>
    </row>
    <row r="2701" spans="2:41" ht="3.75" hidden="1" customHeight="1">
      <c r="B2701" s="135"/>
      <c r="I2701" s="136"/>
      <c r="J2701" s="135"/>
      <c r="N2701" s="629"/>
      <c r="O2701" s="630"/>
      <c r="P2701" s="630"/>
      <c r="Q2701" s="632"/>
      <c r="R2701" s="645"/>
      <c r="S2701" s="645"/>
      <c r="T2701" s="646"/>
      <c r="U2701" s="679"/>
      <c r="V2701" s="671"/>
      <c r="W2701" s="671"/>
      <c r="X2701" s="671"/>
      <c r="Y2701" s="671"/>
      <c r="Z2701" s="671"/>
      <c r="AA2701" s="671"/>
      <c r="AB2701" s="671"/>
      <c r="AC2701" s="672"/>
      <c r="AD2701" s="644"/>
      <c r="AE2701" s="645"/>
      <c r="AF2701" s="646"/>
      <c r="AG2701" s="679"/>
      <c r="AH2701" s="671"/>
      <c r="AI2701" s="671"/>
      <c r="AJ2701" s="671"/>
      <c r="AK2701" s="671"/>
      <c r="AL2701" s="671"/>
      <c r="AM2701" s="671"/>
      <c r="AN2701" s="671"/>
      <c r="AO2701" s="672"/>
    </row>
    <row r="2702" spans="2:41" ht="13.35" hidden="1" customHeight="1">
      <c r="B2702" s="135"/>
      <c r="I2702" s="136"/>
      <c r="J2702" s="135"/>
      <c r="N2702" s="629"/>
      <c r="O2702" s="630"/>
      <c r="P2702" s="630"/>
      <c r="Q2702" s="632"/>
      <c r="R2702" s="630" t="s">
        <v>19</v>
      </c>
      <c r="S2702" s="630"/>
      <c r="T2702" s="632"/>
      <c r="U2702" s="673"/>
      <c r="V2702" s="674"/>
      <c r="W2702" s="674"/>
      <c r="X2702" s="674"/>
      <c r="Y2702" s="674"/>
      <c r="Z2702" s="674"/>
      <c r="AA2702" s="674"/>
      <c r="AB2702" s="674"/>
      <c r="AC2702" s="675"/>
      <c r="AD2702" s="629" t="s">
        <v>20</v>
      </c>
      <c r="AE2702" s="630"/>
      <c r="AF2702" s="632"/>
      <c r="AG2702" s="673"/>
      <c r="AH2702" s="674"/>
      <c r="AI2702" s="674"/>
      <c r="AJ2702" s="674"/>
      <c r="AK2702" s="674"/>
      <c r="AL2702" s="674"/>
      <c r="AM2702" s="674"/>
      <c r="AN2702" s="674"/>
      <c r="AO2702" s="675"/>
    </row>
    <row r="2703" spans="2:41" ht="3.75" hidden="1" customHeight="1">
      <c r="B2703" s="135"/>
      <c r="I2703" s="136"/>
      <c r="J2703" s="135"/>
      <c r="N2703" s="638"/>
      <c r="O2703" s="639"/>
      <c r="P2703" s="639"/>
      <c r="Q2703" s="640"/>
      <c r="R2703" s="639"/>
      <c r="S2703" s="639"/>
      <c r="T2703" s="640"/>
      <c r="U2703" s="676"/>
      <c r="V2703" s="677"/>
      <c r="W2703" s="677"/>
      <c r="X2703" s="677"/>
      <c r="Y2703" s="677"/>
      <c r="Z2703" s="677"/>
      <c r="AA2703" s="677"/>
      <c r="AB2703" s="677"/>
      <c r="AC2703" s="678"/>
      <c r="AD2703" s="638"/>
      <c r="AE2703" s="639"/>
      <c r="AF2703" s="640"/>
      <c r="AG2703" s="676"/>
      <c r="AH2703" s="677"/>
      <c r="AI2703" s="677"/>
      <c r="AJ2703" s="677"/>
      <c r="AK2703" s="677"/>
      <c r="AL2703" s="677"/>
      <c r="AM2703" s="677"/>
      <c r="AN2703" s="677"/>
      <c r="AO2703" s="678"/>
    </row>
    <row r="2704" spans="2:41" ht="3.75" hidden="1" customHeight="1">
      <c r="B2704" s="135"/>
      <c r="I2704" s="136"/>
      <c r="J2704" s="135"/>
      <c r="M2704" s="136"/>
      <c r="N2704" s="629"/>
      <c r="O2704" s="630"/>
      <c r="P2704" s="630"/>
      <c r="Q2704" s="632"/>
      <c r="R2704" s="644"/>
      <c r="S2704" s="645"/>
      <c r="T2704" s="645"/>
      <c r="U2704" s="645"/>
      <c r="V2704" s="645"/>
      <c r="W2704" s="645"/>
      <c r="X2704" s="645"/>
      <c r="Y2704" s="645"/>
      <c r="Z2704" s="645"/>
      <c r="AA2704" s="645"/>
      <c r="AB2704" s="645"/>
      <c r="AC2704" s="645"/>
      <c r="AD2704" s="645"/>
      <c r="AE2704" s="645"/>
      <c r="AF2704" s="645"/>
      <c r="AG2704" s="645"/>
      <c r="AH2704" s="645"/>
      <c r="AI2704" s="645"/>
      <c r="AJ2704" s="645"/>
      <c r="AK2704" s="645"/>
      <c r="AL2704" s="645"/>
      <c r="AM2704" s="645"/>
      <c r="AN2704" s="645"/>
      <c r="AO2704" s="646"/>
    </row>
    <row r="2705" spans="2:41" ht="13.35" hidden="1" customHeight="1">
      <c r="B2705" s="135"/>
      <c r="I2705" s="136"/>
      <c r="J2705" s="135"/>
      <c r="M2705" s="136"/>
      <c r="N2705" s="629" t="s">
        <v>111</v>
      </c>
      <c r="O2705" s="630"/>
      <c r="P2705" s="630"/>
      <c r="Q2705" s="632"/>
      <c r="R2705" s="629"/>
      <c r="S2705" s="680"/>
      <c r="T2705" s="681"/>
      <c r="U2705" s="630"/>
      <c r="V2705" s="647"/>
      <c r="W2705" s="630" t="s">
        <v>12</v>
      </c>
      <c r="X2705" s="647"/>
      <c r="Y2705" s="630" t="s">
        <v>11</v>
      </c>
      <c r="Z2705" s="647"/>
      <c r="AA2705" s="630" t="s">
        <v>364</v>
      </c>
      <c r="AB2705" s="630"/>
      <c r="AC2705" s="630"/>
      <c r="AD2705" s="630"/>
      <c r="AE2705" s="630"/>
      <c r="AF2705" s="630"/>
      <c r="AG2705" s="630"/>
      <c r="AH2705" s="630"/>
      <c r="AI2705" s="630"/>
      <c r="AJ2705" s="630"/>
      <c r="AK2705" s="630"/>
      <c r="AL2705" s="630"/>
      <c r="AM2705" s="630"/>
      <c r="AN2705" s="630"/>
      <c r="AO2705" s="632"/>
    </row>
    <row r="2706" spans="2:41" ht="3.75" hidden="1" customHeight="1">
      <c r="B2706" s="135"/>
      <c r="I2706" s="136"/>
      <c r="J2706" s="135"/>
      <c r="M2706" s="136"/>
      <c r="N2706" s="629"/>
      <c r="O2706" s="630"/>
      <c r="P2706" s="630"/>
      <c r="Q2706" s="632"/>
      <c r="R2706" s="629"/>
      <c r="S2706" s="630"/>
      <c r="T2706" s="630"/>
      <c r="U2706" s="630"/>
      <c r="V2706" s="630"/>
      <c r="W2706" s="630"/>
      <c r="X2706" s="630"/>
      <c r="Y2706" s="630"/>
      <c r="Z2706" s="630"/>
      <c r="AA2706" s="630"/>
      <c r="AB2706" s="630"/>
      <c r="AC2706" s="630"/>
      <c r="AD2706" s="630"/>
      <c r="AE2706" s="630"/>
      <c r="AF2706" s="630"/>
      <c r="AG2706" s="630"/>
      <c r="AH2706" s="630"/>
      <c r="AI2706" s="630"/>
      <c r="AJ2706" s="630"/>
      <c r="AK2706" s="630"/>
      <c r="AL2706" s="630"/>
      <c r="AM2706" s="630"/>
      <c r="AN2706" s="630"/>
      <c r="AO2706" s="632"/>
    </row>
    <row r="2707" spans="2:41" ht="3.75" hidden="1" customHeight="1">
      <c r="B2707" s="135"/>
      <c r="I2707" s="136"/>
      <c r="J2707" s="135"/>
      <c r="M2707" s="136"/>
      <c r="N2707" s="644"/>
      <c r="O2707" s="645"/>
      <c r="P2707" s="645"/>
      <c r="Q2707" s="645"/>
      <c r="R2707" s="713"/>
      <c r="S2707" s="716"/>
      <c r="T2707" s="645"/>
      <c r="U2707" s="698"/>
      <c r="V2707" s="644"/>
      <c r="W2707" s="645"/>
      <c r="X2707" s="645"/>
      <c r="Y2707" s="645"/>
      <c r="Z2707" s="645"/>
      <c r="AA2707" s="645"/>
      <c r="AB2707" s="645"/>
      <c r="AC2707" s="645"/>
      <c r="AD2707" s="645"/>
      <c r="AE2707" s="645"/>
      <c r="AF2707" s="645"/>
      <c r="AG2707" s="645"/>
      <c r="AH2707" s="649"/>
      <c r="AI2707" s="649"/>
      <c r="AJ2707" s="645"/>
      <c r="AK2707" s="651"/>
      <c r="AL2707" s="645"/>
      <c r="AM2707" s="645"/>
      <c r="AN2707" s="645"/>
      <c r="AO2707" s="646"/>
    </row>
    <row r="2708" spans="2:41" ht="13.35" hidden="1" customHeight="1">
      <c r="B2708" s="135"/>
      <c r="I2708" s="136"/>
      <c r="J2708" s="135"/>
      <c r="M2708" s="136"/>
      <c r="N2708" s="629" t="s">
        <v>30</v>
      </c>
      <c r="O2708" s="630"/>
      <c r="P2708" s="630"/>
      <c r="Q2708" s="630"/>
      <c r="R2708" s="714"/>
      <c r="S2708" s="717"/>
      <c r="T2708" s="630" t="s">
        <v>388</v>
      </c>
      <c r="U2708" s="701"/>
      <c r="V2708" s="629" t="s">
        <v>112</v>
      </c>
      <c r="W2708" s="630"/>
      <c r="X2708" s="630"/>
      <c r="Y2708" s="630"/>
      <c r="Z2708" s="630"/>
      <c r="AA2708" s="630"/>
      <c r="AB2708" s="630"/>
      <c r="AC2708" s="630"/>
      <c r="AD2708" s="630"/>
      <c r="AE2708" s="630"/>
      <c r="AF2708" s="630"/>
      <c r="AG2708" s="630"/>
      <c r="AH2708" s="636"/>
      <c r="AI2708" s="636"/>
      <c r="AJ2708" s="630"/>
      <c r="AK2708" s="654"/>
      <c r="AL2708" s="630"/>
      <c r="AM2708" s="630"/>
      <c r="AN2708" s="630"/>
      <c r="AO2708" s="632"/>
    </row>
    <row r="2709" spans="2:41" ht="3.75" hidden="1" customHeight="1">
      <c r="B2709" s="135"/>
      <c r="I2709" s="136"/>
      <c r="J2709" s="135"/>
      <c r="M2709" s="136"/>
      <c r="N2709" s="629"/>
      <c r="O2709" s="630"/>
      <c r="P2709" s="630"/>
      <c r="Q2709" s="630"/>
      <c r="R2709" s="715"/>
      <c r="S2709" s="718"/>
      <c r="T2709" s="639"/>
      <c r="U2709" s="704"/>
      <c r="V2709" s="638"/>
      <c r="W2709" s="639"/>
      <c r="X2709" s="639"/>
      <c r="Y2709" s="639"/>
      <c r="Z2709" s="639"/>
      <c r="AA2709" s="639"/>
      <c r="AB2709" s="639"/>
      <c r="AC2709" s="639"/>
      <c r="AD2709" s="639"/>
      <c r="AE2709" s="639"/>
      <c r="AF2709" s="639"/>
      <c r="AG2709" s="639"/>
      <c r="AH2709" s="642"/>
      <c r="AI2709" s="642"/>
      <c r="AJ2709" s="639"/>
      <c r="AK2709" s="657"/>
      <c r="AL2709" s="639"/>
      <c r="AM2709" s="639"/>
      <c r="AN2709" s="639"/>
      <c r="AO2709" s="640"/>
    </row>
    <row r="2710" spans="2:41" ht="3.75" hidden="1" customHeight="1">
      <c r="B2710" s="135"/>
      <c r="I2710" s="136"/>
      <c r="J2710" s="135"/>
      <c r="M2710" s="136"/>
      <c r="N2710" s="644"/>
      <c r="O2710" s="645"/>
      <c r="P2710" s="645"/>
      <c r="Q2710" s="646"/>
      <c r="R2710" s="670"/>
      <c r="S2710" s="671"/>
      <c r="T2710" s="671"/>
      <c r="U2710" s="672"/>
      <c r="V2710" s="673"/>
      <c r="W2710" s="675"/>
      <c r="X2710" s="679"/>
      <c r="Y2710" s="671"/>
      <c r="Z2710" s="671"/>
      <c r="AA2710" s="672"/>
      <c r="AB2710" s="630"/>
      <c r="AC2710" s="630"/>
      <c r="AD2710" s="630"/>
      <c r="AE2710" s="630"/>
      <c r="AF2710" s="630"/>
      <c r="AG2710" s="630"/>
      <c r="AH2710" s="630"/>
      <c r="AI2710" s="645"/>
      <c r="AJ2710" s="630"/>
      <c r="AK2710" s="630"/>
      <c r="AL2710" s="630"/>
      <c r="AM2710" s="630"/>
      <c r="AN2710" s="630"/>
      <c r="AO2710" s="632"/>
    </row>
    <row r="2711" spans="2:41" ht="13.35" hidden="1" customHeight="1">
      <c r="B2711" s="135"/>
      <c r="I2711" s="136"/>
      <c r="J2711" s="135"/>
      <c r="M2711" s="136"/>
      <c r="N2711" s="629" t="s">
        <v>114</v>
      </c>
      <c r="O2711" s="630"/>
      <c r="P2711" s="630"/>
      <c r="Q2711" s="632"/>
      <c r="R2711" s="673"/>
      <c r="S2711" s="674"/>
      <c r="T2711" s="674"/>
      <c r="U2711" s="675"/>
      <c r="V2711" s="673"/>
      <c r="W2711" s="675"/>
      <c r="X2711" s="673"/>
      <c r="Y2711" s="674"/>
      <c r="Z2711" s="674"/>
      <c r="AA2711" s="675"/>
      <c r="AB2711" s="668" t="s">
        <v>171</v>
      </c>
      <c r="AC2711" s="630"/>
      <c r="AD2711" s="630"/>
      <c r="AE2711" s="630"/>
      <c r="AF2711" s="630"/>
      <c r="AG2711" s="630"/>
      <c r="AH2711" s="630"/>
      <c r="AI2711" s="630"/>
      <c r="AJ2711" s="630"/>
      <c r="AK2711" s="630"/>
      <c r="AL2711" s="630"/>
      <c r="AM2711" s="630"/>
      <c r="AN2711" s="630"/>
      <c r="AO2711" s="632"/>
    </row>
    <row r="2712" spans="2:41" ht="3.75" hidden="1" customHeight="1">
      <c r="B2712" s="135"/>
      <c r="I2712" s="136"/>
      <c r="J2712" s="135"/>
      <c r="M2712" s="136"/>
      <c r="N2712" s="629"/>
      <c r="O2712" s="630"/>
      <c r="P2712" s="630"/>
      <c r="Q2712" s="632"/>
      <c r="R2712" s="676"/>
      <c r="S2712" s="677"/>
      <c r="T2712" s="677"/>
      <c r="U2712" s="678"/>
      <c r="V2712" s="676"/>
      <c r="W2712" s="678"/>
      <c r="X2712" s="676"/>
      <c r="Y2712" s="677"/>
      <c r="Z2712" s="677"/>
      <c r="AA2712" s="678"/>
      <c r="AB2712" s="639"/>
      <c r="AC2712" s="639"/>
      <c r="AD2712" s="639"/>
      <c r="AE2712" s="639"/>
      <c r="AF2712" s="639"/>
      <c r="AG2712" s="639"/>
      <c r="AH2712" s="639"/>
      <c r="AI2712" s="639"/>
      <c r="AJ2712" s="639"/>
      <c r="AK2712" s="639"/>
      <c r="AL2712" s="639"/>
      <c r="AM2712" s="639"/>
      <c r="AN2712" s="639"/>
      <c r="AO2712" s="640"/>
    </row>
    <row r="2713" spans="2:41" ht="3.75" hidden="1" customHeight="1">
      <c r="B2713" s="135"/>
      <c r="I2713" s="136"/>
      <c r="J2713" s="135"/>
      <c r="M2713" s="136"/>
      <c r="N2713" s="644"/>
      <c r="O2713" s="645"/>
      <c r="P2713" s="645"/>
      <c r="Q2713" s="645"/>
      <c r="R2713" s="644"/>
      <c r="S2713" s="645"/>
      <c r="T2713" s="645"/>
      <c r="U2713" s="645"/>
      <c r="V2713" s="645"/>
      <c r="W2713" s="645"/>
      <c r="X2713" s="645"/>
      <c r="Y2713" s="645"/>
      <c r="Z2713" s="645"/>
      <c r="AA2713" s="646"/>
      <c r="AB2713" s="644"/>
      <c r="AC2713" s="630"/>
      <c r="AD2713" s="630"/>
      <c r="AE2713" s="630"/>
      <c r="AF2713" s="630"/>
      <c r="AG2713" s="630"/>
      <c r="AH2713" s="630"/>
      <c r="AI2713" s="632"/>
      <c r="AJ2713" s="644"/>
      <c r="AK2713" s="645"/>
      <c r="AL2713" s="645"/>
      <c r="AM2713" s="645"/>
      <c r="AN2713" s="645"/>
      <c r="AO2713" s="646"/>
    </row>
    <row r="2714" spans="2:41" ht="13.35" hidden="1" customHeight="1">
      <c r="B2714" s="135"/>
      <c r="I2714" s="136"/>
      <c r="J2714" s="135"/>
      <c r="M2714" s="136"/>
      <c r="N2714" s="629" t="s">
        <v>115</v>
      </c>
      <c r="O2714" s="630"/>
      <c r="P2714" s="630"/>
      <c r="Q2714" s="630"/>
      <c r="R2714" s="629"/>
      <c r="S2714" s="680"/>
      <c r="T2714" s="681"/>
      <c r="U2714" s="630"/>
      <c r="V2714" s="647"/>
      <c r="W2714" s="630" t="s">
        <v>12</v>
      </c>
      <c r="X2714" s="647"/>
      <c r="Y2714" s="630" t="s">
        <v>11</v>
      </c>
      <c r="Z2714" s="647"/>
      <c r="AA2714" s="630" t="s">
        <v>364</v>
      </c>
      <c r="AB2714" s="629" t="s">
        <v>170</v>
      </c>
      <c r="AC2714" s="630"/>
      <c r="AD2714" s="630"/>
      <c r="AE2714" s="630"/>
      <c r="AF2714" s="630"/>
      <c r="AG2714" s="630"/>
      <c r="AH2714" s="630"/>
      <c r="AI2714" s="632"/>
      <c r="AJ2714" s="629"/>
      <c r="AK2714" s="680"/>
      <c r="AL2714" s="682"/>
      <c r="AM2714" s="682"/>
      <c r="AN2714" s="682"/>
      <c r="AO2714" s="681"/>
    </row>
    <row r="2715" spans="2:41" ht="3.75" hidden="1" customHeight="1">
      <c r="B2715" s="135"/>
      <c r="I2715" s="136"/>
      <c r="J2715" s="135"/>
      <c r="M2715" s="136"/>
      <c r="N2715" s="629"/>
      <c r="O2715" s="630"/>
      <c r="P2715" s="630"/>
      <c r="Q2715" s="630"/>
      <c r="R2715" s="638"/>
      <c r="S2715" s="639"/>
      <c r="T2715" s="639"/>
      <c r="U2715" s="639"/>
      <c r="V2715" s="639"/>
      <c r="W2715" s="639"/>
      <c r="X2715" s="639"/>
      <c r="Y2715" s="639"/>
      <c r="Z2715" s="639"/>
      <c r="AA2715" s="640"/>
      <c r="AB2715" s="638"/>
      <c r="AC2715" s="639"/>
      <c r="AD2715" s="639"/>
      <c r="AE2715" s="639"/>
      <c r="AF2715" s="639"/>
      <c r="AG2715" s="639"/>
      <c r="AH2715" s="639"/>
      <c r="AI2715" s="640"/>
      <c r="AJ2715" s="638"/>
      <c r="AK2715" s="639"/>
      <c r="AL2715" s="639"/>
      <c r="AM2715" s="639"/>
      <c r="AN2715" s="639"/>
      <c r="AO2715" s="640"/>
    </row>
    <row r="2716" spans="2:41" ht="3.75" customHeight="1">
      <c r="B2716" s="135"/>
      <c r="I2716" s="136"/>
      <c r="J2716" s="135"/>
      <c r="M2716" s="136"/>
      <c r="N2716" s="130"/>
      <c r="O2716" s="131"/>
      <c r="P2716" s="131"/>
      <c r="Q2716" s="132"/>
      <c r="R2716" s="683" t="str" cm="1">
        <f t="array" ref="R2716">IF(新_変更_3!AL1151&lt;&gt;"",AND(新_変更_3!J1150:AB1156=新_変更_3!AL1150:BD1156),"")</f>
        <v/>
      </c>
      <c r="S2716" s="684"/>
      <c r="T2716" s="684"/>
      <c r="U2716" s="684"/>
      <c r="V2716" s="684"/>
      <c r="W2716" s="684"/>
      <c r="X2716" s="684"/>
      <c r="Y2716" s="684"/>
      <c r="Z2716" s="684"/>
      <c r="AA2716" s="684"/>
      <c r="AB2716" s="684"/>
      <c r="AC2716" s="684"/>
      <c r="AD2716" s="684"/>
      <c r="AE2716" s="684"/>
      <c r="AF2716" s="684"/>
      <c r="AG2716" s="684"/>
      <c r="AH2716" s="684"/>
      <c r="AI2716" s="684"/>
      <c r="AJ2716" s="684"/>
      <c r="AK2716" s="684"/>
      <c r="AL2716" s="684"/>
      <c r="AM2716" s="684"/>
      <c r="AN2716" s="684"/>
      <c r="AO2716" s="685"/>
    </row>
    <row r="2717" spans="2:41" ht="13.35" customHeight="1">
      <c r="B2717" s="135"/>
      <c r="I2717" s="136"/>
      <c r="J2717" s="135"/>
      <c r="M2717" s="136"/>
      <c r="N2717" s="135" t="s">
        <v>32</v>
      </c>
      <c r="Q2717" s="136"/>
      <c r="R2717" s="686"/>
      <c r="S2717" s="687"/>
      <c r="T2717" s="687"/>
      <c r="U2717" s="687"/>
      <c r="V2717" s="687"/>
      <c r="W2717" s="687"/>
      <c r="X2717" s="687"/>
      <c r="Y2717" s="687"/>
      <c r="Z2717" s="687"/>
      <c r="AA2717" s="687"/>
      <c r="AB2717" s="687"/>
      <c r="AC2717" s="687"/>
      <c r="AD2717" s="687"/>
      <c r="AE2717" s="687"/>
      <c r="AF2717" s="687"/>
      <c r="AG2717" s="687"/>
      <c r="AH2717" s="687"/>
      <c r="AI2717" s="687"/>
      <c r="AJ2717" s="687"/>
      <c r="AK2717" s="687"/>
      <c r="AL2717" s="687"/>
      <c r="AM2717" s="687"/>
      <c r="AN2717" s="687"/>
      <c r="AO2717" s="688"/>
    </row>
    <row r="2718" spans="2:41" ht="3.75" customHeight="1">
      <c r="B2718" s="135"/>
      <c r="I2718" s="136"/>
      <c r="J2718" s="135"/>
      <c r="M2718" s="136"/>
      <c r="N2718" s="140"/>
      <c r="O2718" s="141"/>
      <c r="P2718" s="141"/>
      <c r="Q2718" s="142"/>
      <c r="R2718" s="689"/>
      <c r="S2718" s="690"/>
      <c r="T2718" s="690"/>
      <c r="U2718" s="690"/>
      <c r="V2718" s="690"/>
      <c r="W2718" s="690"/>
      <c r="X2718" s="690"/>
      <c r="Y2718" s="690"/>
      <c r="Z2718" s="690"/>
      <c r="AA2718" s="690"/>
      <c r="AB2718" s="690"/>
      <c r="AC2718" s="690"/>
      <c r="AD2718" s="690"/>
      <c r="AE2718" s="690"/>
      <c r="AF2718" s="690"/>
      <c r="AG2718" s="690"/>
      <c r="AH2718" s="690"/>
      <c r="AI2718" s="690"/>
      <c r="AJ2718" s="690"/>
      <c r="AK2718" s="690"/>
      <c r="AL2718" s="690"/>
      <c r="AM2718" s="690"/>
      <c r="AN2718" s="690"/>
      <c r="AO2718" s="691"/>
    </row>
    <row r="2719" spans="2:41" ht="3.75" customHeight="1">
      <c r="B2719" s="135"/>
      <c r="I2719" s="136"/>
      <c r="J2719" s="130"/>
      <c r="K2719" s="131"/>
      <c r="L2719" s="131"/>
      <c r="M2719" s="132"/>
      <c r="N2719" s="130"/>
      <c r="O2719" s="131"/>
      <c r="P2719" s="131"/>
      <c r="Q2719" s="132"/>
      <c r="R2719" s="130"/>
      <c r="S2719" s="131"/>
      <c r="T2719" s="131"/>
      <c r="U2719" s="131"/>
      <c r="V2719" s="131"/>
      <c r="W2719" s="131"/>
      <c r="X2719" s="131"/>
      <c r="Y2719" s="131"/>
      <c r="Z2719" s="131"/>
      <c r="AA2719" s="132"/>
      <c r="AB2719" s="130"/>
      <c r="AC2719" s="131"/>
      <c r="AD2719" s="131"/>
      <c r="AE2719" s="132"/>
      <c r="AF2719" s="131"/>
      <c r="AG2719" s="131"/>
      <c r="AH2719" s="131"/>
      <c r="AI2719" s="131"/>
      <c r="AJ2719" s="131"/>
      <c r="AK2719" s="131"/>
      <c r="AL2719" s="131"/>
      <c r="AM2719" s="131"/>
      <c r="AN2719" s="131"/>
      <c r="AO2719" s="132"/>
    </row>
    <row r="2720" spans="2:41" ht="13.35" customHeight="1">
      <c r="B2720" s="135"/>
      <c r="I2720" s="136"/>
      <c r="J2720" s="135" t="s">
        <v>4060</v>
      </c>
      <c r="M2720" s="136"/>
      <c r="N2720" s="135" t="s">
        <v>27</v>
      </c>
      <c r="Q2720" s="136"/>
      <c r="R2720" s="135"/>
      <c r="S2720" s="692"/>
      <c r="T2720" s="693"/>
      <c r="U2720" s="693"/>
      <c r="V2720" s="693"/>
      <c r="W2720" s="693"/>
      <c r="X2720" s="693"/>
      <c r="Y2720" s="693"/>
      <c r="Z2720" s="693"/>
      <c r="AA2720" s="694"/>
      <c r="AB2720" s="135" t="s">
        <v>28</v>
      </c>
      <c r="AE2720" s="136"/>
      <c r="AF2720" s="135"/>
      <c r="AG2720" s="695"/>
      <c r="AH2720" s="693"/>
      <c r="AI2720" s="693"/>
      <c r="AJ2720" s="693"/>
      <c r="AK2720" s="693"/>
      <c r="AL2720" s="693"/>
      <c r="AM2720" s="693"/>
      <c r="AN2720" s="693"/>
      <c r="AO2720" s="694"/>
    </row>
    <row r="2721" spans="2:41" ht="3.75" customHeight="1">
      <c r="B2721" s="135"/>
      <c r="I2721" s="136"/>
      <c r="J2721" s="135"/>
      <c r="M2721" s="136"/>
      <c r="N2721" s="140"/>
      <c r="O2721" s="141"/>
      <c r="P2721" s="141"/>
      <c r="Q2721" s="142"/>
      <c r="R2721" s="140"/>
      <c r="S2721" s="141"/>
      <c r="T2721" s="141"/>
      <c r="U2721" s="141"/>
      <c r="V2721" s="141"/>
      <c r="W2721" s="141"/>
      <c r="X2721" s="141"/>
      <c r="Y2721" s="141"/>
      <c r="Z2721" s="141"/>
      <c r="AA2721" s="142"/>
      <c r="AB2721" s="140"/>
      <c r="AC2721" s="141"/>
      <c r="AD2721" s="141"/>
      <c r="AE2721" s="142"/>
      <c r="AF2721" s="141"/>
      <c r="AG2721" s="141"/>
      <c r="AH2721" s="141"/>
      <c r="AI2721" s="141"/>
      <c r="AJ2721" s="141"/>
      <c r="AK2721" s="141"/>
      <c r="AL2721" s="141"/>
      <c r="AM2721" s="141"/>
      <c r="AN2721" s="141"/>
      <c r="AO2721" s="142"/>
    </row>
    <row r="2722" spans="2:41" ht="3.75" customHeight="1">
      <c r="B2722" s="135"/>
      <c r="I2722" s="136"/>
      <c r="J2722" s="135"/>
      <c r="M2722" s="136"/>
      <c r="N2722" s="130"/>
      <c r="O2722" s="131"/>
      <c r="P2722" s="131"/>
      <c r="Q2722" s="132"/>
      <c r="R2722" s="130"/>
      <c r="S2722" s="131"/>
      <c r="T2722" s="131"/>
      <c r="U2722" s="131"/>
      <c r="V2722" s="131"/>
      <c r="W2722" s="131"/>
      <c r="X2722" s="131"/>
      <c r="Y2722" s="131"/>
      <c r="Z2722" s="131"/>
      <c r="AA2722" s="132"/>
      <c r="AB2722" s="130"/>
      <c r="AC2722" s="131"/>
      <c r="AD2722" s="131"/>
      <c r="AE2722" s="132"/>
      <c r="AF2722" s="130"/>
      <c r="AG2722" s="131"/>
      <c r="AH2722" s="131"/>
      <c r="AI2722" s="131"/>
      <c r="AJ2722" s="131"/>
      <c r="AK2722" s="131"/>
      <c r="AL2722" s="131"/>
      <c r="AM2722" s="131"/>
      <c r="AN2722" s="131"/>
      <c r="AO2722" s="132"/>
    </row>
    <row r="2723" spans="2:41" ht="13.35" customHeight="1">
      <c r="B2723" s="135"/>
      <c r="I2723" s="136"/>
      <c r="J2723" s="135"/>
      <c r="M2723" s="136"/>
      <c r="N2723" s="135" t="s">
        <v>3990</v>
      </c>
      <c r="Q2723" s="136"/>
      <c r="R2723" s="135"/>
      <c r="S2723" s="696"/>
      <c r="T2723" s="694"/>
      <c r="V2723" s="146"/>
      <c r="W2723" s="124" t="s">
        <v>12</v>
      </c>
      <c r="X2723" s="146"/>
      <c r="Y2723" s="124" t="s">
        <v>11</v>
      </c>
      <c r="Z2723" s="146"/>
      <c r="AA2723" s="136" t="s">
        <v>364</v>
      </c>
      <c r="AB2723" s="135" t="s">
        <v>66</v>
      </c>
      <c r="AE2723" s="136"/>
      <c r="AF2723" s="135"/>
      <c r="AG2723" s="696"/>
      <c r="AH2723" s="694"/>
      <c r="AJ2723" s="146"/>
      <c r="AK2723" s="124" t="s">
        <v>12</v>
      </c>
      <c r="AL2723" s="146"/>
      <c r="AM2723" s="124" t="s">
        <v>11</v>
      </c>
      <c r="AN2723" s="146"/>
      <c r="AO2723" s="136" t="s">
        <v>364</v>
      </c>
    </row>
    <row r="2724" spans="2:41" ht="3.75" customHeight="1">
      <c r="B2724" s="135"/>
      <c r="I2724" s="136"/>
      <c r="J2724" s="135"/>
      <c r="M2724" s="136"/>
      <c r="N2724" s="140"/>
      <c r="O2724" s="141"/>
      <c r="P2724" s="141"/>
      <c r="Q2724" s="142"/>
      <c r="R2724" s="140"/>
      <c r="S2724" s="141"/>
      <c r="T2724" s="141"/>
      <c r="U2724" s="141"/>
      <c r="V2724" s="141"/>
      <c r="W2724" s="141"/>
      <c r="X2724" s="141"/>
      <c r="Y2724" s="141"/>
      <c r="Z2724" s="141"/>
      <c r="AA2724" s="142"/>
      <c r="AB2724" s="140"/>
      <c r="AC2724" s="141"/>
      <c r="AD2724" s="141"/>
      <c r="AE2724" s="142"/>
      <c r="AF2724" s="140"/>
      <c r="AG2724" s="141"/>
      <c r="AH2724" s="141"/>
      <c r="AI2724" s="141"/>
      <c r="AJ2724" s="141"/>
      <c r="AK2724" s="141"/>
      <c r="AL2724" s="141"/>
      <c r="AM2724" s="141"/>
      <c r="AN2724" s="141"/>
      <c r="AO2724" s="142"/>
    </row>
    <row r="2725" spans="2:41" ht="3.75" customHeight="1">
      <c r="B2725" s="135"/>
      <c r="I2725" s="136"/>
      <c r="J2725" s="135"/>
      <c r="M2725" s="136"/>
      <c r="N2725" s="130"/>
      <c r="O2725" s="131"/>
      <c r="P2725" s="131"/>
      <c r="Q2725" s="132"/>
      <c r="R2725" s="697">
        <f>新_変更_3!J1166</f>
        <v>0</v>
      </c>
      <c r="S2725" s="684"/>
      <c r="T2725" s="684"/>
      <c r="U2725" s="684"/>
      <c r="V2725" s="684"/>
      <c r="W2725" s="684"/>
      <c r="X2725" s="684"/>
      <c r="Y2725" s="684"/>
      <c r="Z2725" s="684"/>
      <c r="AA2725" s="684"/>
      <c r="AB2725" s="684"/>
      <c r="AC2725" s="684"/>
      <c r="AD2725" s="684"/>
      <c r="AE2725" s="684"/>
      <c r="AF2725" s="684"/>
      <c r="AG2725" s="684"/>
      <c r="AH2725" s="684"/>
      <c r="AI2725" s="684"/>
      <c r="AJ2725" s="685"/>
      <c r="AK2725" s="131"/>
      <c r="AL2725" s="131"/>
      <c r="AM2725" s="131"/>
      <c r="AN2725" s="131"/>
      <c r="AO2725" s="132"/>
    </row>
    <row r="2726" spans="2:41" ht="13.35" customHeight="1">
      <c r="B2726" s="135"/>
      <c r="I2726" s="136"/>
      <c r="J2726" s="135"/>
      <c r="M2726" s="136"/>
      <c r="N2726" s="135" t="s">
        <v>8</v>
      </c>
      <c r="Q2726" s="136"/>
      <c r="R2726" s="686"/>
      <c r="S2726" s="687"/>
      <c r="T2726" s="687"/>
      <c r="U2726" s="687"/>
      <c r="V2726" s="687"/>
      <c r="W2726" s="687"/>
      <c r="X2726" s="687"/>
      <c r="Y2726" s="687"/>
      <c r="Z2726" s="687"/>
      <c r="AA2726" s="687"/>
      <c r="AB2726" s="687"/>
      <c r="AC2726" s="687"/>
      <c r="AD2726" s="687"/>
      <c r="AE2726" s="687"/>
      <c r="AF2726" s="687"/>
      <c r="AG2726" s="687"/>
      <c r="AH2726" s="687"/>
      <c r="AI2726" s="687"/>
      <c r="AJ2726" s="688"/>
      <c r="AL2726" s="147" t="s">
        <v>13</v>
      </c>
      <c r="AM2726" s="124" t="s">
        <v>29</v>
      </c>
      <c r="AO2726" s="136"/>
    </row>
    <row r="2727" spans="2:41" ht="3.75" customHeight="1">
      <c r="B2727" s="135"/>
      <c r="I2727" s="136"/>
      <c r="J2727" s="135"/>
      <c r="M2727" s="136"/>
      <c r="N2727" s="140"/>
      <c r="O2727" s="141"/>
      <c r="P2727" s="141"/>
      <c r="Q2727" s="142"/>
      <c r="R2727" s="689"/>
      <c r="S2727" s="690"/>
      <c r="T2727" s="690"/>
      <c r="U2727" s="690"/>
      <c r="V2727" s="690"/>
      <c r="W2727" s="690"/>
      <c r="X2727" s="690"/>
      <c r="Y2727" s="690"/>
      <c r="Z2727" s="690"/>
      <c r="AA2727" s="690"/>
      <c r="AB2727" s="690"/>
      <c r="AC2727" s="690"/>
      <c r="AD2727" s="690"/>
      <c r="AE2727" s="690"/>
      <c r="AF2727" s="690"/>
      <c r="AG2727" s="690"/>
      <c r="AH2727" s="690"/>
      <c r="AI2727" s="690"/>
      <c r="AJ2727" s="691"/>
      <c r="AK2727" s="141"/>
      <c r="AL2727" s="141"/>
      <c r="AM2727" s="141"/>
      <c r="AN2727" s="141"/>
      <c r="AO2727" s="142"/>
    </row>
    <row r="2728" spans="2:41" ht="3.75" hidden="1" customHeight="1">
      <c r="B2728" s="135"/>
      <c r="I2728" s="136"/>
      <c r="J2728" s="135"/>
      <c r="M2728" s="136"/>
      <c r="N2728" s="644"/>
      <c r="O2728" s="645"/>
      <c r="P2728" s="645"/>
      <c r="Q2728" s="646"/>
      <c r="R2728" s="679"/>
      <c r="S2728" s="671"/>
      <c r="T2728" s="671"/>
      <c r="U2728" s="671"/>
      <c r="V2728" s="671"/>
      <c r="W2728" s="671"/>
      <c r="X2728" s="671"/>
      <c r="Y2728" s="671"/>
      <c r="Z2728" s="671"/>
      <c r="AA2728" s="671"/>
      <c r="AB2728" s="671"/>
      <c r="AC2728" s="671"/>
      <c r="AD2728" s="671"/>
      <c r="AE2728" s="671"/>
      <c r="AF2728" s="671"/>
      <c r="AG2728" s="671"/>
      <c r="AH2728" s="671"/>
      <c r="AI2728" s="671"/>
      <c r="AJ2728" s="671"/>
      <c r="AK2728" s="671"/>
      <c r="AL2728" s="671"/>
      <c r="AM2728" s="671"/>
      <c r="AN2728" s="671"/>
      <c r="AO2728" s="672"/>
    </row>
    <row r="2729" spans="2:41" ht="13.35" hidden="1" customHeight="1">
      <c r="B2729" s="135"/>
      <c r="I2729" s="136"/>
      <c r="J2729" s="135"/>
      <c r="M2729" s="136"/>
      <c r="N2729" s="629" t="s">
        <v>61</v>
      </c>
      <c r="O2729" s="630"/>
      <c r="P2729" s="630"/>
      <c r="Q2729" s="632"/>
      <c r="R2729" s="673"/>
      <c r="S2729" s="674"/>
      <c r="T2729" s="674"/>
      <c r="U2729" s="674"/>
      <c r="V2729" s="674"/>
      <c r="W2729" s="674"/>
      <c r="X2729" s="674"/>
      <c r="Y2729" s="674"/>
      <c r="Z2729" s="674"/>
      <c r="AA2729" s="674"/>
      <c r="AB2729" s="674"/>
      <c r="AC2729" s="674"/>
      <c r="AD2729" s="674"/>
      <c r="AE2729" s="674"/>
      <c r="AF2729" s="674"/>
      <c r="AG2729" s="674"/>
      <c r="AH2729" s="674"/>
      <c r="AI2729" s="674"/>
      <c r="AJ2729" s="674"/>
      <c r="AK2729" s="674"/>
      <c r="AL2729" s="674"/>
      <c r="AM2729" s="674"/>
      <c r="AN2729" s="674"/>
      <c r="AO2729" s="675"/>
    </row>
    <row r="2730" spans="2:41" ht="3.75" hidden="1" customHeight="1">
      <c r="B2730" s="135"/>
      <c r="I2730" s="136"/>
      <c r="J2730" s="135"/>
      <c r="M2730" s="136"/>
      <c r="N2730" s="629"/>
      <c r="O2730" s="630"/>
      <c r="P2730" s="630"/>
      <c r="Q2730" s="632"/>
      <c r="R2730" s="676"/>
      <c r="S2730" s="677"/>
      <c r="T2730" s="677"/>
      <c r="U2730" s="677"/>
      <c r="V2730" s="677"/>
      <c r="W2730" s="677"/>
      <c r="X2730" s="677"/>
      <c r="Y2730" s="677"/>
      <c r="Z2730" s="677"/>
      <c r="AA2730" s="677"/>
      <c r="AB2730" s="677"/>
      <c r="AC2730" s="677"/>
      <c r="AD2730" s="677"/>
      <c r="AE2730" s="677"/>
      <c r="AF2730" s="677"/>
      <c r="AG2730" s="677"/>
      <c r="AH2730" s="677"/>
      <c r="AI2730" s="677"/>
      <c r="AJ2730" s="677"/>
      <c r="AK2730" s="677"/>
      <c r="AL2730" s="677"/>
      <c r="AM2730" s="677"/>
      <c r="AN2730" s="677"/>
      <c r="AO2730" s="678"/>
    </row>
    <row r="2731" spans="2:41" ht="3.75" hidden="1" customHeight="1">
      <c r="B2731" s="135"/>
      <c r="I2731" s="136"/>
      <c r="J2731" s="135"/>
      <c r="N2731" s="644"/>
      <c r="O2731" s="645"/>
      <c r="P2731" s="645"/>
      <c r="Q2731" s="646"/>
      <c r="R2731" s="630"/>
      <c r="S2731" s="630"/>
      <c r="T2731" s="630"/>
      <c r="U2731" s="698"/>
      <c r="V2731" s="699"/>
      <c r="W2731" s="699"/>
      <c r="X2731" s="700"/>
      <c r="Y2731" s="645"/>
      <c r="Z2731" s="707"/>
      <c r="AA2731" s="699"/>
      <c r="AB2731" s="699"/>
      <c r="AC2731" s="708"/>
      <c r="AD2731" s="630"/>
      <c r="AE2731" s="630"/>
      <c r="AF2731" s="630"/>
      <c r="AG2731" s="679"/>
      <c r="AH2731" s="671"/>
      <c r="AI2731" s="671"/>
      <c r="AJ2731" s="671"/>
      <c r="AK2731" s="671"/>
      <c r="AL2731" s="671"/>
      <c r="AM2731" s="671"/>
      <c r="AN2731" s="671"/>
      <c r="AO2731" s="672"/>
    </row>
    <row r="2732" spans="2:41" ht="13.35" hidden="1" customHeight="1">
      <c r="B2732" s="135"/>
      <c r="I2732" s="136"/>
      <c r="J2732" s="135"/>
      <c r="N2732" s="629"/>
      <c r="O2732" s="630"/>
      <c r="P2732" s="630"/>
      <c r="Q2732" s="632"/>
      <c r="R2732" s="630" t="s">
        <v>15</v>
      </c>
      <c r="S2732" s="630"/>
      <c r="T2732" s="630"/>
      <c r="U2732" s="701"/>
      <c r="V2732" s="702"/>
      <c r="W2732" s="702"/>
      <c r="X2732" s="703"/>
      <c r="Y2732" s="662" t="s">
        <v>359</v>
      </c>
      <c r="Z2732" s="709"/>
      <c r="AA2732" s="702"/>
      <c r="AB2732" s="702"/>
      <c r="AC2732" s="710"/>
      <c r="AD2732" s="630" t="s">
        <v>56</v>
      </c>
      <c r="AE2732" s="630"/>
      <c r="AF2732" s="630"/>
      <c r="AG2732" s="673"/>
      <c r="AH2732" s="674"/>
      <c r="AI2732" s="674"/>
      <c r="AJ2732" s="674"/>
      <c r="AK2732" s="674"/>
      <c r="AL2732" s="674"/>
      <c r="AM2732" s="674"/>
      <c r="AN2732" s="674"/>
      <c r="AO2732" s="675"/>
    </row>
    <row r="2733" spans="2:41" ht="3.75" hidden="1" customHeight="1">
      <c r="B2733" s="135"/>
      <c r="I2733" s="136"/>
      <c r="J2733" s="135"/>
      <c r="N2733" s="629"/>
      <c r="O2733" s="630"/>
      <c r="P2733" s="630"/>
      <c r="Q2733" s="632"/>
      <c r="R2733" s="639"/>
      <c r="S2733" s="639"/>
      <c r="T2733" s="639"/>
      <c r="U2733" s="704"/>
      <c r="V2733" s="705"/>
      <c r="W2733" s="705"/>
      <c r="X2733" s="706"/>
      <c r="Y2733" s="639"/>
      <c r="Z2733" s="711"/>
      <c r="AA2733" s="705"/>
      <c r="AB2733" s="705"/>
      <c r="AC2733" s="712"/>
      <c r="AD2733" s="639"/>
      <c r="AE2733" s="639"/>
      <c r="AF2733" s="639"/>
      <c r="AG2733" s="676"/>
      <c r="AH2733" s="677"/>
      <c r="AI2733" s="677"/>
      <c r="AJ2733" s="677"/>
      <c r="AK2733" s="677"/>
      <c r="AL2733" s="677"/>
      <c r="AM2733" s="677"/>
      <c r="AN2733" s="677"/>
      <c r="AO2733" s="678"/>
    </row>
    <row r="2734" spans="2:41" ht="3.75" hidden="1" customHeight="1">
      <c r="B2734" s="135"/>
      <c r="I2734" s="136"/>
      <c r="J2734" s="135"/>
      <c r="N2734" s="629"/>
      <c r="O2734" s="630"/>
      <c r="P2734" s="630"/>
      <c r="Q2734" s="632"/>
      <c r="R2734" s="645"/>
      <c r="S2734" s="645"/>
      <c r="T2734" s="646"/>
      <c r="U2734" s="679"/>
      <c r="V2734" s="671"/>
      <c r="W2734" s="671"/>
      <c r="X2734" s="671"/>
      <c r="Y2734" s="671"/>
      <c r="Z2734" s="671"/>
      <c r="AA2734" s="671"/>
      <c r="AB2734" s="671"/>
      <c r="AC2734" s="672"/>
      <c r="AD2734" s="644"/>
      <c r="AE2734" s="645"/>
      <c r="AF2734" s="646"/>
      <c r="AG2734" s="679"/>
      <c r="AH2734" s="671"/>
      <c r="AI2734" s="671"/>
      <c r="AJ2734" s="671"/>
      <c r="AK2734" s="671"/>
      <c r="AL2734" s="671"/>
      <c r="AM2734" s="671"/>
      <c r="AN2734" s="671"/>
      <c r="AO2734" s="672"/>
    </row>
    <row r="2735" spans="2:41" ht="13.35" hidden="1" customHeight="1">
      <c r="B2735" s="135"/>
      <c r="I2735" s="136"/>
      <c r="N2735" s="629" t="s">
        <v>23</v>
      </c>
      <c r="O2735" s="630"/>
      <c r="P2735" s="630"/>
      <c r="Q2735" s="632"/>
      <c r="R2735" s="630" t="s">
        <v>17</v>
      </c>
      <c r="S2735" s="630"/>
      <c r="T2735" s="632"/>
      <c r="U2735" s="673"/>
      <c r="V2735" s="674"/>
      <c r="W2735" s="674"/>
      <c r="X2735" s="674"/>
      <c r="Y2735" s="674"/>
      <c r="Z2735" s="674"/>
      <c r="AA2735" s="674"/>
      <c r="AB2735" s="674"/>
      <c r="AC2735" s="675"/>
      <c r="AD2735" s="629" t="s">
        <v>18</v>
      </c>
      <c r="AE2735" s="630"/>
      <c r="AF2735" s="632"/>
      <c r="AG2735" s="673"/>
      <c r="AH2735" s="674"/>
      <c r="AI2735" s="674"/>
      <c r="AJ2735" s="674"/>
      <c r="AK2735" s="674"/>
      <c r="AL2735" s="674"/>
      <c r="AM2735" s="674"/>
      <c r="AN2735" s="674"/>
      <c r="AO2735" s="675"/>
    </row>
    <row r="2736" spans="2:41" ht="3.75" hidden="1" customHeight="1">
      <c r="B2736" s="135"/>
      <c r="I2736" s="136"/>
      <c r="J2736" s="135"/>
      <c r="N2736" s="629"/>
      <c r="O2736" s="630"/>
      <c r="P2736" s="630"/>
      <c r="Q2736" s="632"/>
      <c r="R2736" s="639"/>
      <c r="S2736" s="639"/>
      <c r="T2736" s="640"/>
      <c r="U2736" s="676"/>
      <c r="V2736" s="677"/>
      <c r="W2736" s="677"/>
      <c r="X2736" s="677"/>
      <c r="Y2736" s="677"/>
      <c r="Z2736" s="677"/>
      <c r="AA2736" s="677"/>
      <c r="AB2736" s="677"/>
      <c r="AC2736" s="678"/>
      <c r="AD2736" s="638"/>
      <c r="AE2736" s="639"/>
      <c r="AF2736" s="640"/>
      <c r="AG2736" s="676"/>
      <c r="AH2736" s="677"/>
      <c r="AI2736" s="677"/>
      <c r="AJ2736" s="677"/>
      <c r="AK2736" s="677"/>
      <c r="AL2736" s="677"/>
      <c r="AM2736" s="677"/>
      <c r="AN2736" s="677"/>
      <c r="AO2736" s="678"/>
    </row>
    <row r="2737" spans="2:41" ht="3.75" hidden="1" customHeight="1">
      <c r="B2737" s="135"/>
      <c r="I2737" s="136"/>
      <c r="J2737" s="135"/>
      <c r="N2737" s="629"/>
      <c r="O2737" s="630"/>
      <c r="P2737" s="630"/>
      <c r="Q2737" s="632"/>
      <c r="R2737" s="645"/>
      <c r="S2737" s="645"/>
      <c r="T2737" s="646"/>
      <c r="U2737" s="679"/>
      <c r="V2737" s="671"/>
      <c r="W2737" s="671"/>
      <c r="X2737" s="671"/>
      <c r="Y2737" s="671"/>
      <c r="Z2737" s="671"/>
      <c r="AA2737" s="671"/>
      <c r="AB2737" s="671"/>
      <c r="AC2737" s="672"/>
      <c r="AD2737" s="644"/>
      <c r="AE2737" s="645"/>
      <c r="AF2737" s="646"/>
      <c r="AG2737" s="679"/>
      <c r="AH2737" s="671"/>
      <c r="AI2737" s="671"/>
      <c r="AJ2737" s="671"/>
      <c r="AK2737" s="671"/>
      <c r="AL2737" s="671"/>
      <c r="AM2737" s="671"/>
      <c r="AN2737" s="671"/>
      <c r="AO2737" s="672"/>
    </row>
    <row r="2738" spans="2:41" ht="13.35" hidden="1" customHeight="1">
      <c r="B2738" s="135"/>
      <c r="I2738" s="136"/>
      <c r="J2738" s="135"/>
      <c r="N2738" s="629"/>
      <c r="O2738" s="630"/>
      <c r="P2738" s="630"/>
      <c r="Q2738" s="632"/>
      <c r="R2738" s="630" t="s">
        <v>19</v>
      </c>
      <c r="S2738" s="630"/>
      <c r="T2738" s="632"/>
      <c r="U2738" s="673"/>
      <c r="V2738" s="674"/>
      <c r="W2738" s="674"/>
      <c r="X2738" s="674"/>
      <c r="Y2738" s="674"/>
      <c r="Z2738" s="674"/>
      <c r="AA2738" s="674"/>
      <c r="AB2738" s="674"/>
      <c r="AC2738" s="675"/>
      <c r="AD2738" s="629" t="s">
        <v>20</v>
      </c>
      <c r="AE2738" s="630"/>
      <c r="AF2738" s="632"/>
      <c r="AG2738" s="673"/>
      <c r="AH2738" s="674"/>
      <c r="AI2738" s="674"/>
      <c r="AJ2738" s="674"/>
      <c r="AK2738" s="674"/>
      <c r="AL2738" s="674"/>
      <c r="AM2738" s="674"/>
      <c r="AN2738" s="674"/>
      <c r="AO2738" s="675"/>
    </row>
    <row r="2739" spans="2:41" ht="3.75" hidden="1" customHeight="1">
      <c r="B2739" s="135"/>
      <c r="I2739" s="136"/>
      <c r="J2739" s="135"/>
      <c r="N2739" s="638"/>
      <c r="O2739" s="639"/>
      <c r="P2739" s="639"/>
      <c r="Q2739" s="640"/>
      <c r="R2739" s="639"/>
      <c r="S2739" s="639"/>
      <c r="T2739" s="640"/>
      <c r="U2739" s="676"/>
      <c r="V2739" s="677"/>
      <c r="W2739" s="677"/>
      <c r="X2739" s="677"/>
      <c r="Y2739" s="677"/>
      <c r="Z2739" s="677"/>
      <c r="AA2739" s="677"/>
      <c r="AB2739" s="677"/>
      <c r="AC2739" s="678"/>
      <c r="AD2739" s="638"/>
      <c r="AE2739" s="639"/>
      <c r="AF2739" s="640"/>
      <c r="AG2739" s="676"/>
      <c r="AH2739" s="677"/>
      <c r="AI2739" s="677"/>
      <c r="AJ2739" s="677"/>
      <c r="AK2739" s="677"/>
      <c r="AL2739" s="677"/>
      <c r="AM2739" s="677"/>
      <c r="AN2739" s="677"/>
      <c r="AO2739" s="678"/>
    </row>
    <row r="2740" spans="2:41" ht="3.75" hidden="1" customHeight="1">
      <c r="B2740" s="135"/>
      <c r="I2740" s="136"/>
      <c r="J2740" s="135"/>
      <c r="M2740" s="136"/>
      <c r="N2740" s="629"/>
      <c r="O2740" s="630"/>
      <c r="P2740" s="630"/>
      <c r="Q2740" s="632"/>
      <c r="R2740" s="644"/>
      <c r="S2740" s="645"/>
      <c r="T2740" s="645"/>
      <c r="U2740" s="645"/>
      <c r="V2740" s="645"/>
      <c r="W2740" s="645"/>
      <c r="X2740" s="645"/>
      <c r="Y2740" s="645"/>
      <c r="Z2740" s="645"/>
      <c r="AA2740" s="645"/>
      <c r="AB2740" s="645"/>
      <c r="AC2740" s="645"/>
      <c r="AD2740" s="645"/>
      <c r="AE2740" s="645"/>
      <c r="AF2740" s="645"/>
      <c r="AG2740" s="645"/>
      <c r="AH2740" s="645"/>
      <c r="AI2740" s="645"/>
      <c r="AJ2740" s="645"/>
      <c r="AK2740" s="645"/>
      <c r="AL2740" s="645"/>
      <c r="AM2740" s="645"/>
      <c r="AN2740" s="645"/>
      <c r="AO2740" s="646"/>
    </row>
    <row r="2741" spans="2:41" ht="13.35" hidden="1" customHeight="1">
      <c r="B2741" s="135"/>
      <c r="I2741" s="136"/>
      <c r="J2741" s="135"/>
      <c r="M2741" s="136"/>
      <c r="N2741" s="629" t="s">
        <v>111</v>
      </c>
      <c r="O2741" s="630"/>
      <c r="P2741" s="630"/>
      <c r="Q2741" s="632"/>
      <c r="R2741" s="629"/>
      <c r="S2741" s="680"/>
      <c r="T2741" s="681"/>
      <c r="U2741" s="630"/>
      <c r="V2741" s="647"/>
      <c r="W2741" s="630" t="s">
        <v>12</v>
      </c>
      <c r="X2741" s="647"/>
      <c r="Y2741" s="630" t="s">
        <v>11</v>
      </c>
      <c r="Z2741" s="647"/>
      <c r="AA2741" s="630" t="s">
        <v>364</v>
      </c>
      <c r="AB2741" s="630"/>
      <c r="AC2741" s="630"/>
      <c r="AD2741" s="630"/>
      <c r="AE2741" s="630"/>
      <c r="AF2741" s="630"/>
      <c r="AG2741" s="630"/>
      <c r="AH2741" s="630"/>
      <c r="AI2741" s="630"/>
      <c r="AJ2741" s="630"/>
      <c r="AK2741" s="630"/>
      <c r="AL2741" s="630"/>
      <c r="AM2741" s="630"/>
      <c r="AN2741" s="630"/>
      <c r="AO2741" s="632"/>
    </row>
    <row r="2742" spans="2:41" ht="3.75" hidden="1" customHeight="1">
      <c r="B2742" s="135"/>
      <c r="I2742" s="136"/>
      <c r="J2742" s="135"/>
      <c r="M2742" s="136"/>
      <c r="N2742" s="629"/>
      <c r="O2742" s="630"/>
      <c r="P2742" s="630"/>
      <c r="Q2742" s="632"/>
      <c r="R2742" s="629"/>
      <c r="S2742" s="630"/>
      <c r="T2742" s="630"/>
      <c r="U2742" s="630"/>
      <c r="V2742" s="630"/>
      <c r="W2742" s="630"/>
      <c r="X2742" s="630"/>
      <c r="Y2742" s="630"/>
      <c r="Z2742" s="630"/>
      <c r="AA2742" s="630"/>
      <c r="AB2742" s="630"/>
      <c r="AC2742" s="630"/>
      <c r="AD2742" s="630"/>
      <c r="AE2742" s="630"/>
      <c r="AF2742" s="630"/>
      <c r="AG2742" s="630"/>
      <c r="AH2742" s="630"/>
      <c r="AI2742" s="630"/>
      <c r="AJ2742" s="630"/>
      <c r="AK2742" s="630"/>
      <c r="AL2742" s="630"/>
      <c r="AM2742" s="630"/>
      <c r="AN2742" s="630"/>
      <c r="AO2742" s="632"/>
    </row>
    <row r="2743" spans="2:41" ht="3.75" hidden="1" customHeight="1">
      <c r="B2743" s="135"/>
      <c r="I2743" s="136"/>
      <c r="J2743" s="135"/>
      <c r="M2743" s="136"/>
      <c r="N2743" s="644"/>
      <c r="O2743" s="645"/>
      <c r="P2743" s="645"/>
      <c r="Q2743" s="645"/>
      <c r="R2743" s="713"/>
      <c r="S2743" s="716"/>
      <c r="T2743" s="645"/>
      <c r="U2743" s="698"/>
      <c r="V2743" s="644"/>
      <c r="W2743" s="645"/>
      <c r="X2743" s="645"/>
      <c r="Y2743" s="645"/>
      <c r="Z2743" s="645"/>
      <c r="AA2743" s="645"/>
      <c r="AB2743" s="645"/>
      <c r="AC2743" s="645"/>
      <c r="AD2743" s="645"/>
      <c r="AE2743" s="645"/>
      <c r="AF2743" s="645"/>
      <c r="AG2743" s="645"/>
      <c r="AH2743" s="649"/>
      <c r="AI2743" s="649"/>
      <c r="AJ2743" s="645"/>
      <c r="AK2743" s="651"/>
      <c r="AL2743" s="645"/>
      <c r="AM2743" s="645"/>
      <c r="AN2743" s="645"/>
      <c r="AO2743" s="646"/>
    </row>
    <row r="2744" spans="2:41" ht="13.35" hidden="1" customHeight="1">
      <c r="B2744" s="135"/>
      <c r="I2744" s="136"/>
      <c r="J2744" s="135"/>
      <c r="M2744" s="136"/>
      <c r="N2744" s="629" t="s">
        <v>30</v>
      </c>
      <c r="O2744" s="630"/>
      <c r="P2744" s="630"/>
      <c r="Q2744" s="630"/>
      <c r="R2744" s="714"/>
      <c r="S2744" s="717"/>
      <c r="T2744" s="630" t="s">
        <v>388</v>
      </c>
      <c r="U2744" s="701"/>
      <c r="V2744" s="629" t="s">
        <v>112</v>
      </c>
      <c r="W2744" s="630"/>
      <c r="X2744" s="630"/>
      <c r="Y2744" s="630"/>
      <c r="Z2744" s="630"/>
      <c r="AA2744" s="630"/>
      <c r="AB2744" s="630"/>
      <c r="AC2744" s="630"/>
      <c r="AD2744" s="630"/>
      <c r="AE2744" s="630"/>
      <c r="AF2744" s="630"/>
      <c r="AG2744" s="630"/>
      <c r="AH2744" s="636"/>
      <c r="AI2744" s="636"/>
      <c r="AJ2744" s="630"/>
      <c r="AK2744" s="654"/>
      <c r="AL2744" s="630"/>
      <c r="AM2744" s="630"/>
      <c r="AN2744" s="630"/>
      <c r="AO2744" s="632"/>
    </row>
    <row r="2745" spans="2:41" ht="3.75" hidden="1" customHeight="1">
      <c r="B2745" s="135"/>
      <c r="I2745" s="136"/>
      <c r="J2745" s="135"/>
      <c r="M2745" s="136"/>
      <c r="N2745" s="629"/>
      <c r="O2745" s="630"/>
      <c r="P2745" s="630"/>
      <c r="Q2745" s="630"/>
      <c r="R2745" s="715"/>
      <c r="S2745" s="718"/>
      <c r="T2745" s="639"/>
      <c r="U2745" s="704"/>
      <c r="V2745" s="638"/>
      <c r="W2745" s="639"/>
      <c r="X2745" s="639"/>
      <c r="Y2745" s="639"/>
      <c r="Z2745" s="639"/>
      <c r="AA2745" s="639"/>
      <c r="AB2745" s="639"/>
      <c r="AC2745" s="639"/>
      <c r="AD2745" s="639"/>
      <c r="AE2745" s="639"/>
      <c r="AF2745" s="639"/>
      <c r="AG2745" s="639"/>
      <c r="AH2745" s="642"/>
      <c r="AI2745" s="642"/>
      <c r="AJ2745" s="639"/>
      <c r="AK2745" s="657"/>
      <c r="AL2745" s="639"/>
      <c r="AM2745" s="639"/>
      <c r="AN2745" s="639"/>
      <c r="AO2745" s="640"/>
    </row>
    <row r="2746" spans="2:41" ht="3.75" hidden="1" customHeight="1">
      <c r="B2746" s="135"/>
      <c r="I2746" s="136"/>
      <c r="J2746" s="135"/>
      <c r="M2746" s="136"/>
      <c r="N2746" s="644"/>
      <c r="O2746" s="645"/>
      <c r="P2746" s="645"/>
      <c r="Q2746" s="646"/>
      <c r="R2746" s="670"/>
      <c r="S2746" s="671"/>
      <c r="T2746" s="671"/>
      <c r="U2746" s="672"/>
      <c r="V2746" s="673"/>
      <c r="W2746" s="675"/>
      <c r="X2746" s="679"/>
      <c r="Y2746" s="671"/>
      <c r="Z2746" s="671"/>
      <c r="AA2746" s="672"/>
      <c r="AB2746" s="630"/>
      <c r="AC2746" s="630"/>
      <c r="AD2746" s="630"/>
      <c r="AE2746" s="630"/>
      <c r="AF2746" s="630"/>
      <c r="AG2746" s="630"/>
      <c r="AH2746" s="630"/>
      <c r="AI2746" s="645"/>
      <c r="AJ2746" s="630"/>
      <c r="AK2746" s="630"/>
      <c r="AL2746" s="630"/>
      <c r="AM2746" s="630"/>
      <c r="AN2746" s="630"/>
      <c r="AO2746" s="632"/>
    </row>
    <row r="2747" spans="2:41" ht="13.35" hidden="1" customHeight="1">
      <c r="B2747" s="135"/>
      <c r="I2747" s="136"/>
      <c r="J2747" s="135"/>
      <c r="M2747" s="136"/>
      <c r="N2747" s="629" t="s">
        <v>114</v>
      </c>
      <c r="O2747" s="630"/>
      <c r="P2747" s="630"/>
      <c r="Q2747" s="632"/>
      <c r="R2747" s="673"/>
      <c r="S2747" s="674"/>
      <c r="T2747" s="674"/>
      <c r="U2747" s="675"/>
      <c r="V2747" s="673"/>
      <c r="W2747" s="675"/>
      <c r="X2747" s="673"/>
      <c r="Y2747" s="674"/>
      <c r="Z2747" s="674"/>
      <c r="AA2747" s="675"/>
      <c r="AB2747" s="668" t="s">
        <v>171</v>
      </c>
      <c r="AC2747" s="630"/>
      <c r="AD2747" s="630"/>
      <c r="AE2747" s="630"/>
      <c r="AF2747" s="630"/>
      <c r="AG2747" s="630"/>
      <c r="AH2747" s="630"/>
      <c r="AI2747" s="630"/>
      <c r="AJ2747" s="630"/>
      <c r="AK2747" s="630"/>
      <c r="AL2747" s="630"/>
      <c r="AM2747" s="630"/>
      <c r="AN2747" s="630"/>
      <c r="AO2747" s="632"/>
    </row>
    <row r="2748" spans="2:41" ht="3.75" hidden="1" customHeight="1">
      <c r="B2748" s="135"/>
      <c r="I2748" s="136"/>
      <c r="J2748" s="135"/>
      <c r="M2748" s="136"/>
      <c r="N2748" s="629"/>
      <c r="O2748" s="630"/>
      <c r="P2748" s="630"/>
      <c r="Q2748" s="632"/>
      <c r="R2748" s="676"/>
      <c r="S2748" s="677"/>
      <c r="T2748" s="677"/>
      <c r="U2748" s="678"/>
      <c r="V2748" s="676"/>
      <c r="W2748" s="678"/>
      <c r="X2748" s="676"/>
      <c r="Y2748" s="677"/>
      <c r="Z2748" s="677"/>
      <c r="AA2748" s="678"/>
      <c r="AB2748" s="639"/>
      <c r="AC2748" s="639"/>
      <c r="AD2748" s="639"/>
      <c r="AE2748" s="639"/>
      <c r="AF2748" s="639"/>
      <c r="AG2748" s="639"/>
      <c r="AH2748" s="639"/>
      <c r="AI2748" s="639"/>
      <c r="AJ2748" s="639"/>
      <c r="AK2748" s="639"/>
      <c r="AL2748" s="639"/>
      <c r="AM2748" s="639"/>
      <c r="AN2748" s="639"/>
      <c r="AO2748" s="640"/>
    </row>
    <row r="2749" spans="2:41" ht="3.75" hidden="1" customHeight="1">
      <c r="B2749" s="135"/>
      <c r="I2749" s="136"/>
      <c r="J2749" s="135"/>
      <c r="M2749" s="136"/>
      <c r="N2749" s="644"/>
      <c r="O2749" s="645"/>
      <c r="P2749" s="645"/>
      <c r="Q2749" s="645"/>
      <c r="R2749" s="644"/>
      <c r="S2749" s="645"/>
      <c r="T2749" s="645"/>
      <c r="U2749" s="645"/>
      <c r="V2749" s="645"/>
      <c r="W2749" s="645"/>
      <c r="X2749" s="645"/>
      <c r="Y2749" s="645"/>
      <c r="Z2749" s="645"/>
      <c r="AA2749" s="646"/>
      <c r="AB2749" s="644"/>
      <c r="AC2749" s="630"/>
      <c r="AD2749" s="630"/>
      <c r="AE2749" s="630"/>
      <c r="AF2749" s="630"/>
      <c r="AG2749" s="630"/>
      <c r="AH2749" s="630"/>
      <c r="AI2749" s="632"/>
      <c r="AJ2749" s="644"/>
      <c r="AK2749" s="645"/>
      <c r="AL2749" s="645"/>
      <c r="AM2749" s="645"/>
      <c r="AN2749" s="645"/>
      <c r="AO2749" s="646"/>
    </row>
    <row r="2750" spans="2:41" ht="13.35" hidden="1" customHeight="1">
      <c r="B2750" s="135"/>
      <c r="I2750" s="136"/>
      <c r="J2750" s="135"/>
      <c r="M2750" s="136"/>
      <c r="N2750" s="629" t="s">
        <v>115</v>
      </c>
      <c r="O2750" s="630"/>
      <c r="P2750" s="630"/>
      <c r="Q2750" s="630"/>
      <c r="R2750" s="629"/>
      <c r="S2750" s="680"/>
      <c r="T2750" s="681"/>
      <c r="U2750" s="630"/>
      <c r="V2750" s="647"/>
      <c r="W2750" s="630" t="s">
        <v>12</v>
      </c>
      <c r="X2750" s="647"/>
      <c r="Y2750" s="630" t="s">
        <v>11</v>
      </c>
      <c r="Z2750" s="647"/>
      <c r="AA2750" s="630" t="s">
        <v>364</v>
      </c>
      <c r="AB2750" s="629" t="s">
        <v>170</v>
      </c>
      <c r="AC2750" s="630"/>
      <c r="AD2750" s="630"/>
      <c r="AE2750" s="630"/>
      <c r="AF2750" s="630"/>
      <c r="AG2750" s="630"/>
      <c r="AH2750" s="630"/>
      <c r="AI2750" s="632"/>
      <c r="AJ2750" s="629"/>
      <c r="AK2750" s="680"/>
      <c r="AL2750" s="682"/>
      <c r="AM2750" s="682"/>
      <c r="AN2750" s="682"/>
      <c r="AO2750" s="681"/>
    </row>
    <row r="2751" spans="2:41" ht="3.75" hidden="1" customHeight="1">
      <c r="B2751" s="135"/>
      <c r="I2751" s="136"/>
      <c r="J2751" s="135"/>
      <c r="M2751" s="136"/>
      <c r="N2751" s="629"/>
      <c r="O2751" s="630"/>
      <c r="P2751" s="630"/>
      <c r="Q2751" s="630"/>
      <c r="R2751" s="638"/>
      <c r="S2751" s="639"/>
      <c r="T2751" s="639"/>
      <c r="U2751" s="639"/>
      <c r="V2751" s="639"/>
      <c r="W2751" s="639"/>
      <c r="X2751" s="639"/>
      <c r="Y2751" s="639"/>
      <c r="Z2751" s="639"/>
      <c r="AA2751" s="640"/>
      <c r="AB2751" s="638"/>
      <c r="AC2751" s="639"/>
      <c r="AD2751" s="639"/>
      <c r="AE2751" s="639"/>
      <c r="AF2751" s="639"/>
      <c r="AG2751" s="639"/>
      <c r="AH2751" s="639"/>
      <c r="AI2751" s="640"/>
      <c r="AJ2751" s="638"/>
      <c r="AK2751" s="639"/>
      <c r="AL2751" s="639"/>
      <c r="AM2751" s="639"/>
      <c r="AN2751" s="639"/>
      <c r="AO2751" s="640"/>
    </row>
    <row r="2752" spans="2:41" ht="3.75" customHeight="1">
      <c r="B2752" s="135"/>
      <c r="I2752" s="136"/>
      <c r="J2752" s="135"/>
      <c r="M2752" s="136"/>
      <c r="N2752" s="130"/>
      <c r="O2752" s="131"/>
      <c r="P2752" s="131"/>
      <c r="Q2752" s="132"/>
      <c r="R2752" s="683" t="str" cm="1">
        <f t="array" ref="R2752">IF(新_変更_3!AL1166&lt;&gt;"",AND(新_変更_3!J1165:AB1171=新_変更_3!AL1165:BD1171),"")</f>
        <v/>
      </c>
      <c r="S2752" s="684"/>
      <c r="T2752" s="684"/>
      <c r="U2752" s="684"/>
      <c r="V2752" s="684"/>
      <c r="W2752" s="684"/>
      <c r="X2752" s="684"/>
      <c r="Y2752" s="684"/>
      <c r="Z2752" s="684"/>
      <c r="AA2752" s="684"/>
      <c r="AB2752" s="684"/>
      <c r="AC2752" s="684"/>
      <c r="AD2752" s="684"/>
      <c r="AE2752" s="684"/>
      <c r="AF2752" s="684"/>
      <c r="AG2752" s="684"/>
      <c r="AH2752" s="684"/>
      <c r="AI2752" s="684"/>
      <c r="AJ2752" s="684"/>
      <c r="AK2752" s="684"/>
      <c r="AL2752" s="684"/>
      <c r="AM2752" s="684"/>
      <c r="AN2752" s="684"/>
      <c r="AO2752" s="685"/>
    </row>
    <row r="2753" spans="2:41" ht="13.35" customHeight="1">
      <c r="B2753" s="135"/>
      <c r="I2753" s="136"/>
      <c r="J2753" s="135"/>
      <c r="M2753" s="136"/>
      <c r="N2753" s="135" t="s">
        <v>32</v>
      </c>
      <c r="Q2753" s="136"/>
      <c r="R2753" s="686"/>
      <c r="S2753" s="687"/>
      <c r="T2753" s="687"/>
      <c r="U2753" s="687"/>
      <c r="V2753" s="687"/>
      <c r="W2753" s="687"/>
      <c r="X2753" s="687"/>
      <c r="Y2753" s="687"/>
      <c r="Z2753" s="687"/>
      <c r="AA2753" s="687"/>
      <c r="AB2753" s="687"/>
      <c r="AC2753" s="687"/>
      <c r="AD2753" s="687"/>
      <c r="AE2753" s="687"/>
      <c r="AF2753" s="687"/>
      <c r="AG2753" s="687"/>
      <c r="AH2753" s="687"/>
      <c r="AI2753" s="687"/>
      <c r="AJ2753" s="687"/>
      <c r="AK2753" s="687"/>
      <c r="AL2753" s="687"/>
      <c r="AM2753" s="687"/>
      <c r="AN2753" s="687"/>
      <c r="AO2753" s="688"/>
    </row>
    <row r="2754" spans="2:41" ht="3.75" customHeight="1">
      <c r="B2754" s="135"/>
      <c r="I2754" s="136"/>
      <c r="J2754" s="135"/>
      <c r="M2754" s="136"/>
      <c r="N2754" s="140"/>
      <c r="O2754" s="141"/>
      <c r="P2754" s="141"/>
      <c r="Q2754" s="142"/>
      <c r="R2754" s="689"/>
      <c r="S2754" s="690"/>
      <c r="T2754" s="690"/>
      <c r="U2754" s="690"/>
      <c r="V2754" s="690"/>
      <c r="W2754" s="690"/>
      <c r="X2754" s="690"/>
      <c r="Y2754" s="690"/>
      <c r="Z2754" s="690"/>
      <c r="AA2754" s="690"/>
      <c r="AB2754" s="690"/>
      <c r="AC2754" s="690"/>
      <c r="AD2754" s="690"/>
      <c r="AE2754" s="690"/>
      <c r="AF2754" s="690"/>
      <c r="AG2754" s="690"/>
      <c r="AH2754" s="690"/>
      <c r="AI2754" s="690"/>
      <c r="AJ2754" s="690"/>
      <c r="AK2754" s="690"/>
      <c r="AL2754" s="690"/>
      <c r="AM2754" s="690"/>
      <c r="AN2754" s="690"/>
      <c r="AO2754" s="691"/>
    </row>
    <row r="2755" spans="2:41" ht="3.75" customHeight="1">
      <c r="B2755" s="135"/>
      <c r="I2755" s="136"/>
      <c r="J2755" s="130"/>
      <c r="K2755" s="131"/>
      <c r="L2755" s="131"/>
      <c r="M2755" s="132"/>
      <c r="N2755" s="130"/>
      <c r="O2755" s="131"/>
      <c r="P2755" s="131"/>
      <c r="Q2755" s="132"/>
      <c r="R2755" s="130"/>
      <c r="S2755" s="131"/>
      <c r="T2755" s="131"/>
      <c r="U2755" s="131"/>
      <c r="V2755" s="131"/>
      <c r="W2755" s="131"/>
      <c r="X2755" s="131"/>
      <c r="Y2755" s="131"/>
      <c r="Z2755" s="131"/>
      <c r="AA2755" s="132"/>
      <c r="AB2755" s="130"/>
      <c r="AC2755" s="131"/>
      <c r="AD2755" s="131"/>
      <c r="AE2755" s="132"/>
      <c r="AF2755" s="131"/>
      <c r="AG2755" s="131"/>
      <c r="AH2755" s="131"/>
      <c r="AI2755" s="131"/>
      <c r="AJ2755" s="131"/>
      <c r="AK2755" s="131"/>
      <c r="AL2755" s="131"/>
      <c r="AM2755" s="131"/>
      <c r="AN2755" s="131"/>
      <c r="AO2755" s="132"/>
    </row>
    <row r="2756" spans="2:41" ht="13.35" customHeight="1">
      <c r="B2756" s="135"/>
      <c r="I2756" s="136"/>
      <c r="J2756" s="135" t="s">
        <v>4061</v>
      </c>
      <c r="M2756" s="136"/>
      <c r="N2756" s="135" t="s">
        <v>27</v>
      </c>
      <c r="Q2756" s="136"/>
      <c r="R2756" s="135"/>
      <c r="S2756" s="692"/>
      <c r="T2756" s="693"/>
      <c r="U2756" s="693"/>
      <c r="V2756" s="693"/>
      <c r="W2756" s="693"/>
      <c r="X2756" s="693"/>
      <c r="Y2756" s="693"/>
      <c r="Z2756" s="693"/>
      <c r="AA2756" s="694"/>
      <c r="AB2756" s="135" t="s">
        <v>28</v>
      </c>
      <c r="AE2756" s="136"/>
      <c r="AF2756" s="135"/>
      <c r="AG2756" s="695"/>
      <c r="AH2756" s="693"/>
      <c r="AI2756" s="693"/>
      <c r="AJ2756" s="693"/>
      <c r="AK2756" s="693"/>
      <c r="AL2756" s="693"/>
      <c r="AM2756" s="693"/>
      <c r="AN2756" s="693"/>
      <c r="AO2756" s="694"/>
    </row>
    <row r="2757" spans="2:41" ht="3.75" customHeight="1">
      <c r="B2757" s="135"/>
      <c r="I2757" s="136"/>
      <c r="J2757" s="135"/>
      <c r="M2757" s="136"/>
      <c r="N2757" s="140"/>
      <c r="O2757" s="141"/>
      <c r="P2757" s="141"/>
      <c r="Q2757" s="142"/>
      <c r="R2757" s="140"/>
      <c r="S2757" s="141"/>
      <c r="T2757" s="141"/>
      <c r="U2757" s="141"/>
      <c r="V2757" s="141"/>
      <c r="W2757" s="141"/>
      <c r="X2757" s="141"/>
      <c r="Y2757" s="141"/>
      <c r="Z2757" s="141"/>
      <c r="AA2757" s="142"/>
      <c r="AB2757" s="140"/>
      <c r="AC2757" s="141"/>
      <c r="AD2757" s="141"/>
      <c r="AE2757" s="142"/>
      <c r="AF2757" s="141"/>
      <c r="AG2757" s="141"/>
      <c r="AH2757" s="141"/>
      <c r="AI2757" s="141"/>
      <c r="AJ2757" s="141"/>
      <c r="AK2757" s="141"/>
      <c r="AL2757" s="141"/>
      <c r="AM2757" s="141"/>
      <c r="AN2757" s="141"/>
      <c r="AO2757" s="142"/>
    </row>
    <row r="2758" spans="2:41" ht="3.75" customHeight="1">
      <c r="B2758" s="135"/>
      <c r="I2758" s="136"/>
      <c r="J2758" s="135"/>
      <c r="M2758" s="136"/>
      <c r="N2758" s="130"/>
      <c r="O2758" s="131"/>
      <c r="P2758" s="131"/>
      <c r="Q2758" s="132"/>
      <c r="R2758" s="130"/>
      <c r="S2758" s="131"/>
      <c r="T2758" s="131"/>
      <c r="U2758" s="131"/>
      <c r="V2758" s="131"/>
      <c r="W2758" s="131"/>
      <c r="X2758" s="131"/>
      <c r="Y2758" s="131"/>
      <c r="Z2758" s="131"/>
      <c r="AA2758" s="132"/>
      <c r="AB2758" s="130"/>
      <c r="AC2758" s="131"/>
      <c r="AD2758" s="131"/>
      <c r="AE2758" s="132"/>
      <c r="AF2758" s="130"/>
      <c r="AG2758" s="131"/>
      <c r="AH2758" s="131"/>
      <c r="AI2758" s="131"/>
      <c r="AJ2758" s="131"/>
      <c r="AK2758" s="131"/>
      <c r="AL2758" s="131"/>
      <c r="AM2758" s="131"/>
      <c r="AN2758" s="131"/>
      <c r="AO2758" s="132"/>
    </row>
    <row r="2759" spans="2:41" ht="13.35" customHeight="1">
      <c r="B2759" s="135"/>
      <c r="I2759" s="136"/>
      <c r="J2759" s="135"/>
      <c r="M2759" s="136"/>
      <c r="N2759" s="135" t="s">
        <v>3990</v>
      </c>
      <c r="Q2759" s="136"/>
      <c r="R2759" s="135"/>
      <c r="S2759" s="696"/>
      <c r="T2759" s="694"/>
      <c r="V2759" s="146"/>
      <c r="W2759" s="124" t="s">
        <v>12</v>
      </c>
      <c r="X2759" s="146"/>
      <c r="Y2759" s="124" t="s">
        <v>11</v>
      </c>
      <c r="Z2759" s="146"/>
      <c r="AA2759" s="136" t="s">
        <v>364</v>
      </c>
      <c r="AB2759" s="135" t="s">
        <v>66</v>
      </c>
      <c r="AE2759" s="136"/>
      <c r="AF2759" s="135"/>
      <c r="AG2759" s="696"/>
      <c r="AH2759" s="694"/>
      <c r="AJ2759" s="146"/>
      <c r="AK2759" s="124" t="s">
        <v>12</v>
      </c>
      <c r="AL2759" s="146"/>
      <c r="AM2759" s="124" t="s">
        <v>11</v>
      </c>
      <c r="AN2759" s="146"/>
      <c r="AO2759" s="136" t="s">
        <v>364</v>
      </c>
    </row>
    <row r="2760" spans="2:41" ht="3.75" customHeight="1">
      <c r="B2760" s="135"/>
      <c r="I2760" s="136"/>
      <c r="J2760" s="135"/>
      <c r="M2760" s="136"/>
      <c r="N2760" s="140"/>
      <c r="O2760" s="141"/>
      <c r="P2760" s="141"/>
      <c r="Q2760" s="142"/>
      <c r="R2760" s="140"/>
      <c r="S2760" s="141"/>
      <c r="T2760" s="141"/>
      <c r="U2760" s="141"/>
      <c r="V2760" s="141"/>
      <c r="W2760" s="141"/>
      <c r="X2760" s="141"/>
      <c r="Y2760" s="141"/>
      <c r="Z2760" s="141"/>
      <c r="AA2760" s="142"/>
      <c r="AB2760" s="140"/>
      <c r="AC2760" s="141"/>
      <c r="AD2760" s="141"/>
      <c r="AE2760" s="142"/>
      <c r="AF2760" s="140"/>
      <c r="AG2760" s="141"/>
      <c r="AH2760" s="141"/>
      <c r="AI2760" s="141"/>
      <c r="AJ2760" s="141"/>
      <c r="AK2760" s="141"/>
      <c r="AL2760" s="141"/>
      <c r="AM2760" s="141"/>
      <c r="AN2760" s="141"/>
      <c r="AO2760" s="142"/>
    </row>
    <row r="2761" spans="2:41" ht="3.75" customHeight="1">
      <c r="B2761" s="135"/>
      <c r="I2761" s="136"/>
      <c r="J2761" s="135"/>
      <c r="M2761" s="136"/>
      <c r="N2761" s="130"/>
      <c r="O2761" s="131"/>
      <c r="P2761" s="131"/>
      <c r="Q2761" s="132"/>
      <c r="R2761" s="697">
        <f>新_変更_3!J1185</f>
        <v>0</v>
      </c>
      <c r="S2761" s="684"/>
      <c r="T2761" s="684"/>
      <c r="U2761" s="684"/>
      <c r="V2761" s="684"/>
      <c r="W2761" s="684"/>
      <c r="X2761" s="684"/>
      <c r="Y2761" s="684"/>
      <c r="Z2761" s="684"/>
      <c r="AA2761" s="684"/>
      <c r="AB2761" s="684"/>
      <c r="AC2761" s="684"/>
      <c r="AD2761" s="684"/>
      <c r="AE2761" s="684"/>
      <c r="AF2761" s="684"/>
      <c r="AG2761" s="684"/>
      <c r="AH2761" s="684"/>
      <c r="AI2761" s="684"/>
      <c r="AJ2761" s="685"/>
      <c r="AK2761" s="131"/>
      <c r="AL2761" s="131"/>
      <c r="AM2761" s="131"/>
      <c r="AN2761" s="131"/>
      <c r="AO2761" s="132"/>
    </row>
    <row r="2762" spans="2:41" ht="13.35" customHeight="1">
      <c r="B2762" s="135"/>
      <c r="I2762" s="136"/>
      <c r="J2762" s="135"/>
      <c r="M2762" s="136"/>
      <c r="N2762" s="135" t="s">
        <v>8</v>
      </c>
      <c r="Q2762" s="136"/>
      <c r="R2762" s="686"/>
      <c r="S2762" s="687"/>
      <c r="T2762" s="687"/>
      <c r="U2762" s="687"/>
      <c r="V2762" s="687"/>
      <c r="W2762" s="687"/>
      <c r="X2762" s="687"/>
      <c r="Y2762" s="687"/>
      <c r="Z2762" s="687"/>
      <c r="AA2762" s="687"/>
      <c r="AB2762" s="687"/>
      <c r="AC2762" s="687"/>
      <c r="AD2762" s="687"/>
      <c r="AE2762" s="687"/>
      <c r="AF2762" s="687"/>
      <c r="AG2762" s="687"/>
      <c r="AH2762" s="687"/>
      <c r="AI2762" s="687"/>
      <c r="AJ2762" s="688"/>
      <c r="AL2762" s="147" t="s">
        <v>13</v>
      </c>
      <c r="AM2762" s="124" t="s">
        <v>29</v>
      </c>
      <c r="AO2762" s="136"/>
    </row>
    <row r="2763" spans="2:41" ht="3.75" customHeight="1">
      <c r="B2763" s="135"/>
      <c r="I2763" s="136"/>
      <c r="J2763" s="135"/>
      <c r="M2763" s="136"/>
      <c r="N2763" s="140"/>
      <c r="O2763" s="141"/>
      <c r="P2763" s="141"/>
      <c r="Q2763" s="142"/>
      <c r="R2763" s="689"/>
      <c r="S2763" s="690"/>
      <c r="T2763" s="690"/>
      <c r="U2763" s="690"/>
      <c r="V2763" s="690"/>
      <c r="W2763" s="690"/>
      <c r="X2763" s="690"/>
      <c r="Y2763" s="690"/>
      <c r="Z2763" s="690"/>
      <c r="AA2763" s="690"/>
      <c r="AB2763" s="690"/>
      <c r="AC2763" s="690"/>
      <c r="AD2763" s="690"/>
      <c r="AE2763" s="690"/>
      <c r="AF2763" s="690"/>
      <c r="AG2763" s="690"/>
      <c r="AH2763" s="690"/>
      <c r="AI2763" s="690"/>
      <c r="AJ2763" s="691"/>
      <c r="AK2763" s="141"/>
      <c r="AL2763" s="141"/>
      <c r="AM2763" s="141"/>
      <c r="AN2763" s="141"/>
      <c r="AO2763" s="142"/>
    </row>
    <row r="2764" spans="2:41" ht="3.75" hidden="1" customHeight="1">
      <c r="B2764" s="135"/>
      <c r="I2764" s="136"/>
      <c r="J2764" s="135"/>
      <c r="M2764" s="136"/>
      <c r="N2764" s="644"/>
      <c r="O2764" s="645"/>
      <c r="P2764" s="645"/>
      <c r="Q2764" s="646"/>
      <c r="R2764" s="679"/>
      <c r="S2764" s="671"/>
      <c r="T2764" s="671"/>
      <c r="U2764" s="671"/>
      <c r="V2764" s="671"/>
      <c r="W2764" s="671"/>
      <c r="X2764" s="671"/>
      <c r="Y2764" s="671"/>
      <c r="Z2764" s="671"/>
      <c r="AA2764" s="671"/>
      <c r="AB2764" s="671"/>
      <c r="AC2764" s="671"/>
      <c r="AD2764" s="671"/>
      <c r="AE2764" s="671"/>
      <c r="AF2764" s="671"/>
      <c r="AG2764" s="671"/>
      <c r="AH2764" s="671"/>
      <c r="AI2764" s="671"/>
      <c r="AJ2764" s="671"/>
      <c r="AK2764" s="671"/>
      <c r="AL2764" s="671"/>
      <c r="AM2764" s="671"/>
      <c r="AN2764" s="671"/>
      <c r="AO2764" s="672"/>
    </row>
    <row r="2765" spans="2:41" ht="13.35" hidden="1" customHeight="1">
      <c r="B2765" s="135"/>
      <c r="I2765" s="136"/>
      <c r="J2765" s="135"/>
      <c r="M2765" s="136"/>
      <c r="N2765" s="629" t="s">
        <v>61</v>
      </c>
      <c r="O2765" s="630"/>
      <c r="P2765" s="630"/>
      <c r="Q2765" s="632"/>
      <c r="R2765" s="673"/>
      <c r="S2765" s="674"/>
      <c r="T2765" s="674"/>
      <c r="U2765" s="674"/>
      <c r="V2765" s="674"/>
      <c r="W2765" s="674"/>
      <c r="X2765" s="674"/>
      <c r="Y2765" s="674"/>
      <c r="Z2765" s="674"/>
      <c r="AA2765" s="674"/>
      <c r="AB2765" s="674"/>
      <c r="AC2765" s="674"/>
      <c r="AD2765" s="674"/>
      <c r="AE2765" s="674"/>
      <c r="AF2765" s="674"/>
      <c r="AG2765" s="674"/>
      <c r="AH2765" s="674"/>
      <c r="AI2765" s="674"/>
      <c r="AJ2765" s="674"/>
      <c r="AK2765" s="674"/>
      <c r="AL2765" s="674"/>
      <c r="AM2765" s="674"/>
      <c r="AN2765" s="674"/>
      <c r="AO2765" s="675"/>
    </row>
    <row r="2766" spans="2:41" ht="3.75" hidden="1" customHeight="1">
      <c r="B2766" s="135"/>
      <c r="I2766" s="136"/>
      <c r="J2766" s="135"/>
      <c r="M2766" s="136"/>
      <c r="N2766" s="629"/>
      <c r="O2766" s="630"/>
      <c r="P2766" s="630"/>
      <c r="Q2766" s="632"/>
      <c r="R2766" s="676"/>
      <c r="S2766" s="677"/>
      <c r="T2766" s="677"/>
      <c r="U2766" s="677"/>
      <c r="V2766" s="677"/>
      <c r="W2766" s="677"/>
      <c r="X2766" s="677"/>
      <c r="Y2766" s="677"/>
      <c r="Z2766" s="677"/>
      <c r="AA2766" s="677"/>
      <c r="AB2766" s="677"/>
      <c r="AC2766" s="677"/>
      <c r="AD2766" s="677"/>
      <c r="AE2766" s="677"/>
      <c r="AF2766" s="677"/>
      <c r="AG2766" s="677"/>
      <c r="AH2766" s="677"/>
      <c r="AI2766" s="677"/>
      <c r="AJ2766" s="677"/>
      <c r="AK2766" s="677"/>
      <c r="AL2766" s="677"/>
      <c r="AM2766" s="677"/>
      <c r="AN2766" s="677"/>
      <c r="AO2766" s="678"/>
    </row>
    <row r="2767" spans="2:41" ht="3.75" hidden="1" customHeight="1">
      <c r="B2767" s="135"/>
      <c r="I2767" s="136"/>
      <c r="J2767" s="135"/>
      <c r="N2767" s="644"/>
      <c r="O2767" s="645"/>
      <c r="P2767" s="645"/>
      <c r="Q2767" s="646"/>
      <c r="R2767" s="630"/>
      <c r="S2767" s="630"/>
      <c r="T2767" s="630"/>
      <c r="U2767" s="698"/>
      <c r="V2767" s="699"/>
      <c r="W2767" s="699"/>
      <c r="X2767" s="700"/>
      <c r="Y2767" s="645"/>
      <c r="Z2767" s="707"/>
      <c r="AA2767" s="699"/>
      <c r="AB2767" s="699"/>
      <c r="AC2767" s="708"/>
      <c r="AD2767" s="630"/>
      <c r="AE2767" s="630"/>
      <c r="AF2767" s="630"/>
      <c r="AG2767" s="679"/>
      <c r="AH2767" s="671"/>
      <c r="AI2767" s="671"/>
      <c r="AJ2767" s="671"/>
      <c r="AK2767" s="671"/>
      <c r="AL2767" s="671"/>
      <c r="AM2767" s="671"/>
      <c r="AN2767" s="671"/>
      <c r="AO2767" s="672"/>
    </row>
    <row r="2768" spans="2:41" ht="13.35" hidden="1" customHeight="1">
      <c r="B2768" s="135"/>
      <c r="I2768" s="136"/>
      <c r="J2768" s="135"/>
      <c r="N2768" s="629"/>
      <c r="O2768" s="630"/>
      <c r="P2768" s="630"/>
      <c r="Q2768" s="632"/>
      <c r="R2768" s="630" t="s">
        <v>15</v>
      </c>
      <c r="S2768" s="630"/>
      <c r="T2768" s="630"/>
      <c r="U2768" s="701"/>
      <c r="V2768" s="702"/>
      <c r="W2768" s="702"/>
      <c r="X2768" s="703"/>
      <c r="Y2768" s="662" t="s">
        <v>359</v>
      </c>
      <c r="Z2768" s="709"/>
      <c r="AA2768" s="702"/>
      <c r="AB2768" s="702"/>
      <c r="AC2768" s="710"/>
      <c r="AD2768" s="630" t="s">
        <v>56</v>
      </c>
      <c r="AE2768" s="630"/>
      <c r="AF2768" s="630"/>
      <c r="AG2768" s="673"/>
      <c r="AH2768" s="674"/>
      <c r="AI2768" s="674"/>
      <c r="AJ2768" s="674"/>
      <c r="AK2768" s="674"/>
      <c r="AL2768" s="674"/>
      <c r="AM2768" s="674"/>
      <c r="AN2768" s="674"/>
      <c r="AO2768" s="675"/>
    </row>
    <row r="2769" spans="2:41" ht="3.75" hidden="1" customHeight="1">
      <c r="B2769" s="135"/>
      <c r="I2769" s="136"/>
      <c r="J2769" s="135"/>
      <c r="N2769" s="629"/>
      <c r="O2769" s="630"/>
      <c r="P2769" s="630"/>
      <c r="Q2769" s="632"/>
      <c r="R2769" s="639"/>
      <c r="S2769" s="639"/>
      <c r="T2769" s="639"/>
      <c r="U2769" s="704"/>
      <c r="V2769" s="705"/>
      <c r="W2769" s="705"/>
      <c r="X2769" s="706"/>
      <c r="Y2769" s="639"/>
      <c r="Z2769" s="711"/>
      <c r="AA2769" s="705"/>
      <c r="AB2769" s="705"/>
      <c r="AC2769" s="712"/>
      <c r="AD2769" s="639"/>
      <c r="AE2769" s="639"/>
      <c r="AF2769" s="639"/>
      <c r="AG2769" s="676"/>
      <c r="AH2769" s="677"/>
      <c r="AI2769" s="677"/>
      <c r="AJ2769" s="677"/>
      <c r="AK2769" s="677"/>
      <c r="AL2769" s="677"/>
      <c r="AM2769" s="677"/>
      <c r="AN2769" s="677"/>
      <c r="AO2769" s="678"/>
    </row>
    <row r="2770" spans="2:41" ht="3.75" hidden="1" customHeight="1">
      <c r="B2770" s="135"/>
      <c r="I2770" s="136"/>
      <c r="J2770" s="135"/>
      <c r="N2770" s="629"/>
      <c r="O2770" s="630"/>
      <c r="P2770" s="630"/>
      <c r="Q2770" s="632"/>
      <c r="R2770" s="645"/>
      <c r="S2770" s="645"/>
      <c r="T2770" s="646"/>
      <c r="U2770" s="679"/>
      <c r="V2770" s="671"/>
      <c r="W2770" s="671"/>
      <c r="X2770" s="671"/>
      <c r="Y2770" s="671"/>
      <c r="Z2770" s="671"/>
      <c r="AA2770" s="671"/>
      <c r="AB2770" s="671"/>
      <c r="AC2770" s="672"/>
      <c r="AD2770" s="644"/>
      <c r="AE2770" s="645"/>
      <c r="AF2770" s="646"/>
      <c r="AG2770" s="679"/>
      <c r="AH2770" s="671"/>
      <c r="AI2770" s="671"/>
      <c r="AJ2770" s="671"/>
      <c r="AK2770" s="671"/>
      <c r="AL2770" s="671"/>
      <c r="AM2770" s="671"/>
      <c r="AN2770" s="671"/>
      <c r="AO2770" s="672"/>
    </row>
    <row r="2771" spans="2:41" ht="13.35" hidden="1" customHeight="1">
      <c r="B2771" s="135"/>
      <c r="I2771" s="136"/>
      <c r="N2771" s="629" t="s">
        <v>23</v>
      </c>
      <c r="O2771" s="630"/>
      <c r="P2771" s="630"/>
      <c r="Q2771" s="632"/>
      <c r="R2771" s="630" t="s">
        <v>17</v>
      </c>
      <c r="S2771" s="630"/>
      <c r="T2771" s="632"/>
      <c r="U2771" s="673"/>
      <c r="V2771" s="674"/>
      <c r="W2771" s="674"/>
      <c r="X2771" s="674"/>
      <c r="Y2771" s="674"/>
      <c r="Z2771" s="674"/>
      <c r="AA2771" s="674"/>
      <c r="AB2771" s="674"/>
      <c r="AC2771" s="675"/>
      <c r="AD2771" s="629" t="s">
        <v>18</v>
      </c>
      <c r="AE2771" s="630"/>
      <c r="AF2771" s="632"/>
      <c r="AG2771" s="673"/>
      <c r="AH2771" s="674"/>
      <c r="AI2771" s="674"/>
      <c r="AJ2771" s="674"/>
      <c r="AK2771" s="674"/>
      <c r="AL2771" s="674"/>
      <c r="AM2771" s="674"/>
      <c r="AN2771" s="674"/>
      <c r="AO2771" s="675"/>
    </row>
    <row r="2772" spans="2:41" ht="3.75" hidden="1" customHeight="1">
      <c r="B2772" s="135"/>
      <c r="I2772" s="136"/>
      <c r="J2772" s="135"/>
      <c r="N2772" s="629"/>
      <c r="O2772" s="630"/>
      <c r="P2772" s="630"/>
      <c r="Q2772" s="632"/>
      <c r="R2772" s="639"/>
      <c r="S2772" s="639"/>
      <c r="T2772" s="640"/>
      <c r="U2772" s="676"/>
      <c r="V2772" s="677"/>
      <c r="W2772" s="677"/>
      <c r="X2772" s="677"/>
      <c r="Y2772" s="677"/>
      <c r="Z2772" s="677"/>
      <c r="AA2772" s="677"/>
      <c r="AB2772" s="677"/>
      <c r="AC2772" s="678"/>
      <c r="AD2772" s="638"/>
      <c r="AE2772" s="639"/>
      <c r="AF2772" s="640"/>
      <c r="AG2772" s="676"/>
      <c r="AH2772" s="677"/>
      <c r="AI2772" s="677"/>
      <c r="AJ2772" s="677"/>
      <c r="AK2772" s="677"/>
      <c r="AL2772" s="677"/>
      <c r="AM2772" s="677"/>
      <c r="AN2772" s="677"/>
      <c r="AO2772" s="678"/>
    </row>
    <row r="2773" spans="2:41" ht="3.75" hidden="1" customHeight="1">
      <c r="B2773" s="135"/>
      <c r="I2773" s="136"/>
      <c r="J2773" s="135"/>
      <c r="N2773" s="629"/>
      <c r="O2773" s="630"/>
      <c r="P2773" s="630"/>
      <c r="Q2773" s="632"/>
      <c r="R2773" s="645"/>
      <c r="S2773" s="645"/>
      <c r="T2773" s="646"/>
      <c r="U2773" s="679"/>
      <c r="V2773" s="671"/>
      <c r="W2773" s="671"/>
      <c r="X2773" s="671"/>
      <c r="Y2773" s="671"/>
      <c r="Z2773" s="671"/>
      <c r="AA2773" s="671"/>
      <c r="AB2773" s="671"/>
      <c r="AC2773" s="672"/>
      <c r="AD2773" s="644"/>
      <c r="AE2773" s="645"/>
      <c r="AF2773" s="646"/>
      <c r="AG2773" s="679"/>
      <c r="AH2773" s="671"/>
      <c r="AI2773" s="671"/>
      <c r="AJ2773" s="671"/>
      <c r="AK2773" s="671"/>
      <c r="AL2773" s="671"/>
      <c r="AM2773" s="671"/>
      <c r="AN2773" s="671"/>
      <c r="AO2773" s="672"/>
    </row>
    <row r="2774" spans="2:41" ht="13.35" hidden="1" customHeight="1">
      <c r="B2774" s="135"/>
      <c r="I2774" s="136"/>
      <c r="J2774" s="135"/>
      <c r="N2774" s="629"/>
      <c r="O2774" s="630"/>
      <c r="P2774" s="630"/>
      <c r="Q2774" s="632"/>
      <c r="R2774" s="630" t="s">
        <v>19</v>
      </c>
      <c r="S2774" s="630"/>
      <c r="T2774" s="632"/>
      <c r="U2774" s="673"/>
      <c r="V2774" s="674"/>
      <c r="W2774" s="674"/>
      <c r="X2774" s="674"/>
      <c r="Y2774" s="674"/>
      <c r="Z2774" s="674"/>
      <c r="AA2774" s="674"/>
      <c r="AB2774" s="674"/>
      <c r="AC2774" s="675"/>
      <c r="AD2774" s="629" t="s">
        <v>20</v>
      </c>
      <c r="AE2774" s="630"/>
      <c r="AF2774" s="632"/>
      <c r="AG2774" s="673"/>
      <c r="AH2774" s="674"/>
      <c r="AI2774" s="674"/>
      <c r="AJ2774" s="674"/>
      <c r="AK2774" s="674"/>
      <c r="AL2774" s="674"/>
      <c r="AM2774" s="674"/>
      <c r="AN2774" s="674"/>
      <c r="AO2774" s="675"/>
    </row>
    <row r="2775" spans="2:41" ht="3.75" hidden="1" customHeight="1">
      <c r="B2775" s="135"/>
      <c r="I2775" s="136"/>
      <c r="J2775" s="135"/>
      <c r="N2775" s="638"/>
      <c r="O2775" s="639"/>
      <c r="P2775" s="639"/>
      <c r="Q2775" s="640"/>
      <c r="R2775" s="639"/>
      <c r="S2775" s="639"/>
      <c r="T2775" s="640"/>
      <c r="U2775" s="676"/>
      <c r="V2775" s="677"/>
      <c r="W2775" s="677"/>
      <c r="X2775" s="677"/>
      <c r="Y2775" s="677"/>
      <c r="Z2775" s="677"/>
      <c r="AA2775" s="677"/>
      <c r="AB2775" s="677"/>
      <c r="AC2775" s="678"/>
      <c r="AD2775" s="638"/>
      <c r="AE2775" s="639"/>
      <c r="AF2775" s="640"/>
      <c r="AG2775" s="676"/>
      <c r="AH2775" s="677"/>
      <c r="AI2775" s="677"/>
      <c r="AJ2775" s="677"/>
      <c r="AK2775" s="677"/>
      <c r="AL2775" s="677"/>
      <c r="AM2775" s="677"/>
      <c r="AN2775" s="677"/>
      <c r="AO2775" s="678"/>
    </row>
    <row r="2776" spans="2:41" ht="3.75" hidden="1" customHeight="1">
      <c r="B2776" s="135"/>
      <c r="I2776" s="136"/>
      <c r="J2776" s="135"/>
      <c r="M2776" s="136"/>
      <c r="N2776" s="629"/>
      <c r="O2776" s="630"/>
      <c r="P2776" s="630"/>
      <c r="Q2776" s="632"/>
      <c r="R2776" s="644"/>
      <c r="S2776" s="645"/>
      <c r="T2776" s="645"/>
      <c r="U2776" s="645"/>
      <c r="V2776" s="645"/>
      <c r="W2776" s="645"/>
      <c r="X2776" s="645"/>
      <c r="Y2776" s="645"/>
      <c r="Z2776" s="645"/>
      <c r="AA2776" s="645"/>
      <c r="AB2776" s="645"/>
      <c r="AC2776" s="645"/>
      <c r="AD2776" s="645"/>
      <c r="AE2776" s="645"/>
      <c r="AF2776" s="645"/>
      <c r="AG2776" s="645"/>
      <c r="AH2776" s="645"/>
      <c r="AI2776" s="645"/>
      <c r="AJ2776" s="645"/>
      <c r="AK2776" s="645"/>
      <c r="AL2776" s="645"/>
      <c r="AM2776" s="645"/>
      <c r="AN2776" s="645"/>
      <c r="AO2776" s="646"/>
    </row>
    <row r="2777" spans="2:41" ht="13.35" hidden="1" customHeight="1">
      <c r="B2777" s="135"/>
      <c r="I2777" s="136"/>
      <c r="J2777" s="135"/>
      <c r="M2777" s="136"/>
      <c r="N2777" s="629" t="s">
        <v>111</v>
      </c>
      <c r="O2777" s="630"/>
      <c r="P2777" s="630"/>
      <c r="Q2777" s="632"/>
      <c r="R2777" s="629"/>
      <c r="S2777" s="680"/>
      <c r="T2777" s="681"/>
      <c r="U2777" s="630"/>
      <c r="V2777" s="647"/>
      <c r="W2777" s="630" t="s">
        <v>12</v>
      </c>
      <c r="X2777" s="647"/>
      <c r="Y2777" s="630" t="s">
        <v>11</v>
      </c>
      <c r="Z2777" s="647"/>
      <c r="AA2777" s="630" t="s">
        <v>364</v>
      </c>
      <c r="AB2777" s="630"/>
      <c r="AC2777" s="630"/>
      <c r="AD2777" s="630"/>
      <c r="AE2777" s="630"/>
      <c r="AF2777" s="630"/>
      <c r="AG2777" s="630"/>
      <c r="AH2777" s="630"/>
      <c r="AI2777" s="630"/>
      <c r="AJ2777" s="630"/>
      <c r="AK2777" s="630"/>
      <c r="AL2777" s="630"/>
      <c r="AM2777" s="630"/>
      <c r="AN2777" s="630"/>
      <c r="AO2777" s="632"/>
    </row>
    <row r="2778" spans="2:41" ht="3.75" hidden="1" customHeight="1">
      <c r="B2778" s="135"/>
      <c r="I2778" s="136"/>
      <c r="J2778" s="135"/>
      <c r="M2778" s="136"/>
      <c r="N2778" s="629"/>
      <c r="O2778" s="630"/>
      <c r="P2778" s="630"/>
      <c r="Q2778" s="632"/>
      <c r="R2778" s="629"/>
      <c r="S2778" s="630"/>
      <c r="T2778" s="630"/>
      <c r="U2778" s="630"/>
      <c r="V2778" s="630"/>
      <c r="W2778" s="630"/>
      <c r="X2778" s="630"/>
      <c r="Y2778" s="630"/>
      <c r="Z2778" s="630"/>
      <c r="AA2778" s="630"/>
      <c r="AB2778" s="630"/>
      <c r="AC2778" s="630"/>
      <c r="AD2778" s="630"/>
      <c r="AE2778" s="630"/>
      <c r="AF2778" s="630"/>
      <c r="AG2778" s="630"/>
      <c r="AH2778" s="630"/>
      <c r="AI2778" s="630"/>
      <c r="AJ2778" s="630"/>
      <c r="AK2778" s="630"/>
      <c r="AL2778" s="630"/>
      <c r="AM2778" s="630"/>
      <c r="AN2778" s="630"/>
      <c r="AO2778" s="632"/>
    </row>
    <row r="2779" spans="2:41" ht="3.75" hidden="1" customHeight="1">
      <c r="B2779" s="135"/>
      <c r="I2779" s="136"/>
      <c r="J2779" s="135"/>
      <c r="M2779" s="136"/>
      <c r="N2779" s="644"/>
      <c r="O2779" s="645"/>
      <c r="P2779" s="645"/>
      <c r="Q2779" s="645"/>
      <c r="R2779" s="713"/>
      <c r="S2779" s="716"/>
      <c r="T2779" s="645"/>
      <c r="U2779" s="698"/>
      <c r="V2779" s="644"/>
      <c r="W2779" s="645"/>
      <c r="X2779" s="645"/>
      <c r="Y2779" s="645"/>
      <c r="Z2779" s="645"/>
      <c r="AA2779" s="645"/>
      <c r="AB2779" s="645"/>
      <c r="AC2779" s="645"/>
      <c r="AD2779" s="645"/>
      <c r="AE2779" s="645"/>
      <c r="AF2779" s="645"/>
      <c r="AG2779" s="645"/>
      <c r="AH2779" s="649"/>
      <c r="AI2779" s="649"/>
      <c r="AJ2779" s="645"/>
      <c r="AK2779" s="651"/>
      <c r="AL2779" s="645"/>
      <c r="AM2779" s="645"/>
      <c r="AN2779" s="645"/>
      <c r="AO2779" s="646"/>
    </row>
    <row r="2780" spans="2:41" ht="13.35" hidden="1" customHeight="1">
      <c r="B2780" s="135"/>
      <c r="I2780" s="136"/>
      <c r="J2780" s="135"/>
      <c r="M2780" s="136"/>
      <c r="N2780" s="629" t="s">
        <v>30</v>
      </c>
      <c r="O2780" s="630"/>
      <c r="P2780" s="630"/>
      <c r="Q2780" s="630"/>
      <c r="R2780" s="714"/>
      <c r="S2780" s="717"/>
      <c r="T2780" s="630" t="s">
        <v>388</v>
      </c>
      <c r="U2780" s="701"/>
      <c r="V2780" s="629" t="s">
        <v>112</v>
      </c>
      <c r="W2780" s="630"/>
      <c r="X2780" s="630"/>
      <c r="Y2780" s="630"/>
      <c r="Z2780" s="630"/>
      <c r="AA2780" s="630"/>
      <c r="AB2780" s="630"/>
      <c r="AC2780" s="630"/>
      <c r="AD2780" s="630"/>
      <c r="AE2780" s="630"/>
      <c r="AF2780" s="630"/>
      <c r="AG2780" s="630"/>
      <c r="AH2780" s="636"/>
      <c r="AI2780" s="636"/>
      <c r="AJ2780" s="630"/>
      <c r="AK2780" s="654"/>
      <c r="AL2780" s="630"/>
      <c r="AM2780" s="630"/>
      <c r="AN2780" s="630"/>
      <c r="AO2780" s="632"/>
    </row>
    <row r="2781" spans="2:41" ht="3.75" hidden="1" customHeight="1">
      <c r="B2781" s="135"/>
      <c r="I2781" s="136"/>
      <c r="J2781" s="135"/>
      <c r="M2781" s="136"/>
      <c r="N2781" s="629"/>
      <c r="O2781" s="630"/>
      <c r="P2781" s="630"/>
      <c r="Q2781" s="630"/>
      <c r="R2781" s="715"/>
      <c r="S2781" s="718"/>
      <c r="T2781" s="639"/>
      <c r="U2781" s="704"/>
      <c r="V2781" s="638"/>
      <c r="W2781" s="639"/>
      <c r="X2781" s="639"/>
      <c r="Y2781" s="639"/>
      <c r="Z2781" s="639"/>
      <c r="AA2781" s="639"/>
      <c r="AB2781" s="639"/>
      <c r="AC2781" s="639"/>
      <c r="AD2781" s="639"/>
      <c r="AE2781" s="639"/>
      <c r="AF2781" s="639"/>
      <c r="AG2781" s="639"/>
      <c r="AH2781" s="642"/>
      <c r="AI2781" s="642"/>
      <c r="AJ2781" s="639"/>
      <c r="AK2781" s="657"/>
      <c r="AL2781" s="639"/>
      <c r="AM2781" s="639"/>
      <c r="AN2781" s="639"/>
      <c r="AO2781" s="640"/>
    </row>
    <row r="2782" spans="2:41" ht="3.75" hidden="1" customHeight="1">
      <c r="B2782" s="135"/>
      <c r="I2782" s="136"/>
      <c r="J2782" s="135"/>
      <c r="M2782" s="136"/>
      <c r="N2782" s="644"/>
      <c r="O2782" s="645"/>
      <c r="P2782" s="645"/>
      <c r="Q2782" s="646"/>
      <c r="R2782" s="670"/>
      <c r="S2782" s="671"/>
      <c r="T2782" s="671"/>
      <c r="U2782" s="672"/>
      <c r="V2782" s="673"/>
      <c r="W2782" s="675"/>
      <c r="X2782" s="679"/>
      <c r="Y2782" s="671"/>
      <c r="Z2782" s="671"/>
      <c r="AA2782" s="672"/>
      <c r="AB2782" s="630"/>
      <c r="AC2782" s="630"/>
      <c r="AD2782" s="630"/>
      <c r="AE2782" s="630"/>
      <c r="AF2782" s="630"/>
      <c r="AG2782" s="630"/>
      <c r="AH2782" s="630"/>
      <c r="AI2782" s="645"/>
      <c r="AJ2782" s="630"/>
      <c r="AK2782" s="630"/>
      <c r="AL2782" s="630"/>
      <c r="AM2782" s="630"/>
      <c r="AN2782" s="630"/>
      <c r="AO2782" s="632"/>
    </row>
    <row r="2783" spans="2:41" ht="13.35" hidden="1" customHeight="1">
      <c r="B2783" s="135"/>
      <c r="I2783" s="136"/>
      <c r="J2783" s="135"/>
      <c r="M2783" s="136"/>
      <c r="N2783" s="629" t="s">
        <v>114</v>
      </c>
      <c r="O2783" s="630"/>
      <c r="P2783" s="630"/>
      <c r="Q2783" s="632"/>
      <c r="R2783" s="673"/>
      <c r="S2783" s="674"/>
      <c r="T2783" s="674"/>
      <c r="U2783" s="675"/>
      <c r="V2783" s="673"/>
      <c r="W2783" s="675"/>
      <c r="X2783" s="673"/>
      <c r="Y2783" s="674"/>
      <c r="Z2783" s="674"/>
      <c r="AA2783" s="675"/>
      <c r="AB2783" s="668" t="s">
        <v>171</v>
      </c>
      <c r="AC2783" s="630"/>
      <c r="AD2783" s="630"/>
      <c r="AE2783" s="630"/>
      <c r="AF2783" s="630"/>
      <c r="AG2783" s="630"/>
      <c r="AH2783" s="630"/>
      <c r="AI2783" s="630"/>
      <c r="AJ2783" s="630"/>
      <c r="AK2783" s="630"/>
      <c r="AL2783" s="630"/>
      <c r="AM2783" s="630"/>
      <c r="AN2783" s="630"/>
      <c r="AO2783" s="632"/>
    </row>
    <row r="2784" spans="2:41" ht="3.75" hidden="1" customHeight="1">
      <c r="B2784" s="135"/>
      <c r="I2784" s="136"/>
      <c r="J2784" s="135"/>
      <c r="M2784" s="136"/>
      <c r="N2784" s="629"/>
      <c r="O2784" s="630"/>
      <c r="P2784" s="630"/>
      <c r="Q2784" s="632"/>
      <c r="R2784" s="676"/>
      <c r="S2784" s="677"/>
      <c r="T2784" s="677"/>
      <c r="U2784" s="678"/>
      <c r="V2784" s="676"/>
      <c r="W2784" s="678"/>
      <c r="X2784" s="676"/>
      <c r="Y2784" s="677"/>
      <c r="Z2784" s="677"/>
      <c r="AA2784" s="678"/>
      <c r="AB2784" s="639"/>
      <c r="AC2784" s="639"/>
      <c r="AD2784" s="639"/>
      <c r="AE2784" s="639"/>
      <c r="AF2784" s="639"/>
      <c r="AG2784" s="639"/>
      <c r="AH2784" s="639"/>
      <c r="AI2784" s="639"/>
      <c r="AJ2784" s="639"/>
      <c r="AK2784" s="639"/>
      <c r="AL2784" s="639"/>
      <c r="AM2784" s="639"/>
      <c r="AN2784" s="639"/>
      <c r="AO2784" s="640"/>
    </row>
    <row r="2785" spans="2:41" ht="3.75" hidden="1" customHeight="1">
      <c r="B2785" s="135"/>
      <c r="I2785" s="136"/>
      <c r="J2785" s="135"/>
      <c r="M2785" s="136"/>
      <c r="N2785" s="644"/>
      <c r="O2785" s="645"/>
      <c r="P2785" s="645"/>
      <c r="Q2785" s="645"/>
      <c r="R2785" s="644"/>
      <c r="S2785" s="645"/>
      <c r="T2785" s="645"/>
      <c r="U2785" s="645"/>
      <c r="V2785" s="645"/>
      <c r="W2785" s="645"/>
      <c r="X2785" s="645"/>
      <c r="Y2785" s="645"/>
      <c r="Z2785" s="645"/>
      <c r="AA2785" s="646"/>
      <c r="AB2785" s="644"/>
      <c r="AC2785" s="630"/>
      <c r="AD2785" s="630"/>
      <c r="AE2785" s="630"/>
      <c r="AF2785" s="630"/>
      <c r="AG2785" s="630"/>
      <c r="AH2785" s="630"/>
      <c r="AI2785" s="632"/>
      <c r="AJ2785" s="644"/>
      <c r="AK2785" s="645"/>
      <c r="AL2785" s="645"/>
      <c r="AM2785" s="645"/>
      <c r="AN2785" s="645"/>
      <c r="AO2785" s="646"/>
    </row>
    <row r="2786" spans="2:41" ht="13.35" hidden="1" customHeight="1">
      <c r="B2786" s="135"/>
      <c r="I2786" s="136"/>
      <c r="J2786" s="135"/>
      <c r="M2786" s="136"/>
      <c r="N2786" s="629" t="s">
        <v>115</v>
      </c>
      <c r="O2786" s="630"/>
      <c r="P2786" s="630"/>
      <c r="Q2786" s="630"/>
      <c r="R2786" s="629"/>
      <c r="S2786" s="680"/>
      <c r="T2786" s="681"/>
      <c r="U2786" s="630"/>
      <c r="V2786" s="647"/>
      <c r="W2786" s="630" t="s">
        <v>12</v>
      </c>
      <c r="X2786" s="647"/>
      <c r="Y2786" s="630" t="s">
        <v>11</v>
      </c>
      <c r="Z2786" s="647"/>
      <c r="AA2786" s="630" t="s">
        <v>364</v>
      </c>
      <c r="AB2786" s="629" t="s">
        <v>170</v>
      </c>
      <c r="AC2786" s="630"/>
      <c r="AD2786" s="630"/>
      <c r="AE2786" s="630"/>
      <c r="AF2786" s="630"/>
      <c r="AG2786" s="630"/>
      <c r="AH2786" s="630"/>
      <c r="AI2786" s="632"/>
      <c r="AJ2786" s="629"/>
      <c r="AK2786" s="680"/>
      <c r="AL2786" s="682"/>
      <c r="AM2786" s="682"/>
      <c r="AN2786" s="682"/>
      <c r="AO2786" s="681"/>
    </row>
    <row r="2787" spans="2:41" ht="3.75" hidden="1" customHeight="1">
      <c r="B2787" s="135"/>
      <c r="I2787" s="136"/>
      <c r="J2787" s="135"/>
      <c r="M2787" s="136"/>
      <c r="N2787" s="629"/>
      <c r="O2787" s="630"/>
      <c r="P2787" s="630"/>
      <c r="Q2787" s="630"/>
      <c r="R2787" s="638"/>
      <c r="S2787" s="639"/>
      <c r="T2787" s="639"/>
      <c r="U2787" s="639"/>
      <c r="V2787" s="639"/>
      <c r="W2787" s="639"/>
      <c r="X2787" s="639"/>
      <c r="Y2787" s="639"/>
      <c r="Z2787" s="639"/>
      <c r="AA2787" s="640"/>
      <c r="AB2787" s="638"/>
      <c r="AC2787" s="639"/>
      <c r="AD2787" s="639"/>
      <c r="AE2787" s="639"/>
      <c r="AF2787" s="639"/>
      <c r="AG2787" s="639"/>
      <c r="AH2787" s="639"/>
      <c r="AI2787" s="640"/>
      <c r="AJ2787" s="638"/>
      <c r="AK2787" s="639"/>
      <c r="AL2787" s="639"/>
      <c r="AM2787" s="639"/>
      <c r="AN2787" s="639"/>
      <c r="AO2787" s="640"/>
    </row>
    <row r="2788" spans="2:41" ht="3.75" customHeight="1">
      <c r="B2788" s="135"/>
      <c r="I2788" s="136"/>
      <c r="J2788" s="135"/>
      <c r="M2788" s="136"/>
      <c r="N2788" s="130"/>
      <c r="O2788" s="131"/>
      <c r="P2788" s="131"/>
      <c r="Q2788" s="132"/>
      <c r="R2788" s="683" t="str" cm="1">
        <f t="array" ref="R2788">IF(新_変更_3!AL1185&lt;&gt;"",AND(新_変更_3!J1184:AB1190=新_変更_3!AL1184:BD1190),"")</f>
        <v/>
      </c>
      <c r="S2788" s="684"/>
      <c r="T2788" s="684"/>
      <c r="U2788" s="684"/>
      <c r="V2788" s="684"/>
      <c r="W2788" s="684"/>
      <c r="X2788" s="684"/>
      <c r="Y2788" s="684"/>
      <c r="Z2788" s="684"/>
      <c r="AA2788" s="684"/>
      <c r="AB2788" s="684"/>
      <c r="AC2788" s="684"/>
      <c r="AD2788" s="684"/>
      <c r="AE2788" s="684"/>
      <c r="AF2788" s="684"/>
      <c r="AG2788" s="684"/>
      <c r="AH2788" s="684"/>
      <c r="AI2788" s="684"/>
      <c r="AJ2788" s="684"/>
      <c r="AK2788" s="684"/>
      <c r="AL2788" s="684"/>
      <c r="AM2788" s="684"/>
      <c r="AN2788" s="684"/>
      <c r="AO2788" s="685"/>
    </row>
    <row r="2789" spans="2:41" ht="13.35" customHeight="1">
      <c r="B2789" s="135"/>
      <c r="I2789" s="136"/>
      <c r="J2789" s="135"/>
      <c r="M2789" s="136"/>
      <c r="N2789" s="135" t="s">
        <v>32</v>
      </c>
      <c r="Q2789" s="136"/>
      <c r="R2789" s="686"/>
      <c r="S2789" s="687"/>
      <c r="T2789" s="687"/>
      <c r="U2789" s="687"/>
      <c r="V2789" s="687"/>
      <c r="W2789" s="687"/>
      <c r="X2789" s="687"/>
      <c r="Y2789" s="687"/>
      <c r="Z2789" s="687"/>
      <c r="AA2789" s="687"/>
      <c r="AB2789" s="687"/>
      <c r="AC2789" s="687"/>
      <c r="AD2789" s="687"/>
      <c r="AE2789" s="687"/>
      <c r="AF2789" s="687"/>
      <c r="AG2789" s="687"/>
      <c r="AH2789" s="687"/>
      <c r="AI2789" s="687"/>
      <c r="AJ2789" s="687"/>
      <c r="AK2789" s="687"/>
      <c r="AL2789" s="687"/>
      <c r="AM2789" s="687"/>
      <c r="AN2789" s="687"/>
      <c r="AO2789" s="688"/>
    </row>
    <row r="2790" spans="2:41" ht="3.75" customHeight="1">
      <c r="B2790" s="135"/>
      <c r="I2790" s="136"/>
      <c r="J2790" s="135"/>
      <c r="M2790" s="136"/>
      <c r="N2790" s="140"/>
      <c r="O2790" s="141"/>
      <c r="P2790" s="141"/>
      <c r="Q2790" s="142"/>
      <c r="R2790" s="689"/>
      <c r="S2790" s="690"/>
      <c r="T2790" s="690"/>
      <c r="U2790" s="690"/>
      <c r="V2790" s="690"/>
      <c r="W2790" s="690"/>
      <c r="X2790" s="690"/>
      <c r="Y2790" s="690"/>
      <c r="Z2790" s="690"/>
      <c r="AA2790" s="690"/>
      <c r="AB2790" s="690"/>
      <c r="AC2790" s="690"/>
      <c r="AD2790" s="690"/>
      <c r="AE2790" s="690"/>
      <c r="AF2790" s="690"/>
      <c r="AG2790" s="690"/>
      <c r="AH2790" s="690"/>
      <c r="AI2790" s="690"/>
      <c r="AJ2790" s="690"/>
      <c r="AK2790" s="690"/>
      <c r="AL2790" s="690"/>
      <c r="AM2790" s="690"/>
      <c r="AN2790" s="690"/>
      <c r="AO2790" s="691"/>
    </row>
    <row r="2791" spans="2:41" ht="3.75" customHeight="1">
      <c r="B2791" s="135"/>
      <c r="I2791" s="136"/>
      <c r="J2791" s="130"/>
      <c r="K2791" s="131"/>
      <c r="L2791" s="131"/>
      <c r="M2791" s="132"/>
      <c r="N2791" s="130"/>
      <c r="O2791" s="131"/>
      <c r="P2791" s="131"/>
      <c r="Q2791" s="132"/>
      <c r="R2791" s="130"/>
      <c r="S2791" s="131"/>
      <c r="T2791" s="131"/>
      <c r="U2791" s="131"/>
      <c r="V2791" s="131"/>
      <c r="W2791" s="131"/>
      <c r="X2791" s="131"/>
      <c r="Y2791" s="131"/>
      <c r="Z2791" s="131"/>
      <c r="AA2791" s="132"/>
      <c r="AB2791" s="130"/>
      <c r="AC2791" s="131"/>
      <c r="AD2791" s="131"/>
      <c r="AE2791" s="132"/>
      <c r="AF2791" s="131"/>
      <c r="AG2791" s="131"/>
      <c r="AH2791" s="131"/>
      <c r="AI2791" s="131"/>
      <c r="AJ2791" s="131"/>
      <c r="AK2791" s="131"/>
      <c r="AL2791" s="131"/>
      <c r="AM2791" s="131"/>
      <c r="AN2791" s="131"/>
      <c r="AO2791" s="132"/>
    </row>
    <row r="2792" spans="2:41" ht="13.35" customHeight="1">
      <c r="B2792" s="135"/>
      <c r="I2792" s="136"/>
      <c r="J2792" s="135" t="s">
        <v>4062</v>
      </c>
      <c r="M2792" s="136"/>
      <c r="N2792" s="135" t="s">
        <v>27</v>
      </c>
      <c r="Q2792" s="136"/>
      <c r="R2792" s="135"/>
      <c r="S2792" s="692"/>
      <c r="T2792" s="693"/>
      <c r="U2792" s="693"/>
      <c r="V2792" s="693"/>
      <c r="W2792" s="693"/>
      <c r="X2792" s="693"/>
      <c r="Y2792" s="693"/>
      <c r="Z2792" s="693"/>
      <c r="AA2792" s="694"/>
      <c r="AB2792" s="135" t="s">
        <v>28</v>
      </c>
      <c r="AE2792" s="136"/>
      <c r="AF2792" s="135"/>
      <c r="AG2792" s="695"/>
      <c r="AH2792" s="693"/>
      <c r="AI2792" s="693"/>
      <c r="AJ2792" s="693"/>
      <c r="AK2792" s="693"/>
      <c r="AL2792" s="693"/>
      <c r="AM2792" s="693"/>
      <c r="AN2792" s="693"/>
      <c r="AO2792" s="694"/>
    </row>
    <row r="2793" spans="2:41" ht="3.75" customHeight="1">
      <c r="B2793" s="135"/>
      <c r="I2793" s="136"/>
      <c r="J2793" s="135"/>
      <c r="M2793" s="136"/>
      <c r="N2793" s="140"/>
      <c r="O2793" s="141"/>
      <c r="P2793" s="141"/>
      <c r="Q2793" s="142"/>
      <c r="R2793" s="140"/>
      <c r="S2793" s="141"/>
      <c r="T2793" s="141"/>
      <c r="U2793" s="141"/>
      <c r="V2793" s="141"/>
      <c r="W2793" s="141"/>
      <c r="X2793" s="141"/>
      <c r="Y2793" s="141"/>
      <c r="Z2793" s="141"/>
      <c r="AA2793" s="142"/>
      <c r="AB2793" s="140"/>
      <c r="AC2793" s="141"/>
      <c r="AD2793" s="141"/>
      <c r="AE2793" s="142"/>
      <c r="AF2793" s="141"/>
      <c r="AG2793" s="141"/>
      <c r="AH2793" s="141"/>
      <c r="AI2793" s="141"/>
      <c r="AJ2793" s="141"/>
      <c r="AK2793" s="141"/>
      <c r="AL2793" s="141"/>
      <c r="AM2793" s="141"/>
      <c r="AN2793" s="141"/>
      <c r="AO2793" s="142"/>
    </row>
    <row r="2794" spans="2:41" ht="3.75" customHeight="1">
      <c r="B2794" s="135"/>
      <c r="I2794" s="136"/>
      <c r="J2794" s="135"/>
      <c r="M2794" s="136"/>
      <c r="N2794" s="130"/>
      <c r="O2794" s="131"/>
      <c r="P2794" s="131"/>
      <c r="Q2794" s="132"/>
      <c r="R2794" s="130"/>
      <c r="S2794" s="131"/>
      <c r="T2794" s="131"/>
      <c r="U2794" s="131"/>
      <c r="V2794" s="131"/>
      <c r="W2794" s="131"/>
      <c r="X2794" s="131"/>
      <c r="Y2794" s="131"/>
      <c r="Z2794" s="131"/>
      <c r="AA2794" s="132"/>
      <c r="AB2794" s="130"/>
      <c r="AC2794" s="131"/>
      <c r="AD2794" s="131"/>
      <c r="AE2794" s="132"/>
      <c r="AF2794" s="130"/>
      <c r="AG2794" s="131"/>
      <c r="AH2794" s="131"/>
      <c r="AI2794" s="131"/>
      <c r="AJ2794" s="131"/>
      <c r="AK2794" s="131"/>
      <c r="AL2794" s="131"/>
      <c r="AM2794" s="131"/>
      <c r="AN2794" s="131"/>
      <c r="AO2794" s="132"/>
    </row>
    <row r="2795" spans="2:41" ht="13.35" customHeight="1">
      <c r="B2795" s="135"/>
      <c r="I2795" s="136"/>
      <c r="J2795" s="135"/>
      <c r="M2795" s="136"/>
      <c r="N2795" s="135" t="s">
        <v>3990</v>
      </c>
      <c r="Q2795" s="136"/>
      <c r="R2795" s="135"/>
      <c r="S2795" s="696"/>
      <c r="T2795" s="694"/>
      <c r="V2795" s="146"/>
      <c r="W2795" s="124" t="s">
        <v>12</v>
      </c>
      <c r="X2795" s="146"/>
      <c r="Y2795" s="124" t="s">
        <v>11</v>
      </c>
      <c r="Z2795" s="146"/>
      <c r="AA2795" s="136" t="s">
        <v>364</v>
      </c>
      <c r="AB2795" s="135" t="s">
        <v>66</v>
      </c>
      <c r="AE2795" s="136"/>
      <c r="AF2795" s="135"/>
      <c r="AG2795" s="696"/>
      <c r="AH2795" s="694"/>
      <c r="AJ2795" s="146"/>
      <c r="AK2795" s="124" t="s">
        <v>12</v>
      </c>
      <c r="AL2795" s="146"/>
      <c r="AM2795" s="124" t="s">
        <v>11</v>
      </c>
      <c r="AN2795" s="146"/>
      <c r="AO2795" s="136" t="s">
        <v>364</v>
      </c>
    </row>
    <row r="2796" spans="2:41" ht="3.75" customHeight="1">
      <c r="B2796" s="135"/>
      <c r="I2796" s="136"/>
      <c r="J2796" s="135"/>
      <c r="M2796" s="136"/>
      <c r="N2796" s="140"/>
      <c r="O2796" s="141"/>
      <c r="P2796" s="141"/>
      <c r="Q2796" s="142"/>
      <c r="R2796" s="140"/>
      <c r="S2796" s="141"/>
      <c r="T2796" s="141"/>
      <c r="U2796" s="141"/>
      <c r="V2796" s="141"/>
      <c r="W2796" s="141"/>
      <c r="X2796" s="141"/>
      <c r="Y2796" s="141"/>
      <c r="Z2796" s="141"/>
      <c r="AA2796" s="142"/>
      <c r="AB2796" s="140"/>
      <c r="AC2796" s="141"/>
      <c r="AD2796" s="141"/>
      <c r="AE2796" s="142"/>
      <c r="AF2796" s="140"/>
      <c r="AG2796" s="141"/>
      <c r="AH2796" s="141"/>
      <c r="AI2796" s="141"/>
      <c r="AJ2796" s="141"/>
      <c r="AK2796" s="141"/>
      <c r="AL2796" s="141"/>
      <c r="AM2796" s="141"/>
      <c r="AN2796" s="141"/>
      <c r="AO2796" s="142"/>
    </row>
    <row r="2797" spans="2:41" ht="3.75" customHeight="1">
      <c r="B2797" s="135"/>
      <c r="I2797" s="136"/>
      <c r="J2797" s="135"/>
      <c r="M2797" s="136"/>
      <c r="N2797" s="130"/>
      <c r="O2797" s="131"/>
      <c r="P2797" s="131"/>
      <c r="Q2797" s="132"/>
      <c r="R2797" s="697">
        <f>新_変更_3!J1200</f>
        <v>0</v>
      </c>
      <c r="S2797" s="684"/>
      <c r="T2797" s="684"/>
      <c r="U2797" s="684"/>
      <c r="V2797" s="684"/>
      <c r="W2797" s="684"/>
      <c r="X2797" s="684"/>
      <c r="Y2797" s="684"/>
      <c r="Z2797" s="684"/>
      <c r="AA2797" s="684"/>
      <c r="AB2797" s="684"/>
      <c r="AC2797" s="684"/>
      <c r="AD2797" s="684"/>
      <c r="AE2797" s="684"/>
      <c r="AF2797" s="684"/>
      <c r="AG2797" s="684"/>
      <c r="AH2797" s="684"/>
      <c r="AI2797" s="684"/>
      <c r="AJ2797" s="685"/>
      <c r="AK2797" s="131"/>
      <c r="AL2797" s="131"/>
      <c r="AM2797" s="131"/>
      <c r="AN2797" s="131"/>
      <c r="AO2797" s="132"/>
    </row>
    <row r="2798" spans="2:41" ht="13.35" customHeight="1">
      <c r="B2798" s="135"/>
      <c r="I2798" s="136"/>
      <c r="J2798" s="135"/>
      <c r="M2798" s="136"/>
      <c r="N2798" s="135" t="s">
        <v>8</v>
      </c>
      <c r="Q2798" s="136"/>
      <c r="R2798" s="686"/>
      <c r="S2798" s="687"/>
      <c r="T2798" s="687"/>
      <c r="U2798" s="687"/>
      <c r="V2798" s="687"/>
      <c r="W2798" s="687"/>
      <c r="X2798" s="687"/>
      <c r="Y2798" s="687"/>
      <c r="Z2798" s="687"/>
      <c r="AA2798" s="687"/>
      <c r="AB2798" s="687"/>
      <c r="AC2798" s="687"/>
      <c r="AD2798" s="687"/>
      <c r="AE2798" s="687"/>
      <c r="AF2798" s="687"/>
      <c r="AG2798" s="687"/>
      <c r="AH2798" s="687"/>
      <c r="AI2798" s="687"/>
      <c r="AJ2798" s="688"/>
      <c r="AL2798" s="147" t="s">
        <v>13</v>
      </c>
      <c r="AM2798" s="124" t="s">
        <v>29</v>
      </c>
      <c r="AO2798" s="136"/>
    </row>
    <row r="2799" spans="2:41" ht="3.75" customHeight="1">
      <c r="B2799" s="135"/>
      <c r="I2799" s="136"/>
      <c r="J2799" s="135"/>
      <c r="M2799" s="136"/>
      <c r="N2799" s="140"/>
      <c r="O2799" s="141"/>
      <c r="P2799" s="141"/>
      <c r="Q2799" s="142"/>
      <c r="R2799" s="689"/>
      <c r="S2799" s="690"/>
      <c r="T2799" s="690"/>
      <c r="U2799" s="690"/>
      <c r="V2799" s="690"/>
      <c r="W2799" s="690"/>
      <c r="X2799" s="690"/>
      <c r="Y2799" s="690"/>
      <c r="Z2799" s="690"/>
      <c r="AA2799" s="690"/>
      <c r="AB2799" s="690"/>
      <c r="AC2799" s="690"/>
      <c r="AD2799" s="690"/>
      <c r="AE2799" s="690"/>
      <c r="AF2799" s="690"/>
      <c r="AG2799" s="690"/>
      <c r="AH2799" s="690"/>
      <c r="AI2799" s="690"/>
      <c r="AJ2799" s="691"/>
      <c r="AK2799" s="141"/>
      <c r="AL2799" s="141"/>
      <c r="AM2799" s="141"/>
      <c r="AN2799" s="141"/>
      <c r="AO2799" s="142"/>
    </row>
    <row r="2800" spans="2:41" ht="3.75" hidden="1" customHeight="1">
      <c r="B2800" s="135"/>
      <c r="I2800" s="136"/>
      <c r="J2800" s="135"/>
      <c r="M2800" s="136"/>
      <c r="N2800" s="644"/>
      <c r="O2800" s="645"/>
      <c r="P2800" s="645"/>
      <c r="Q2800" s="646"/>
      <c r="R2800" s="679"/>
      <c r="S2800" s="671"/>
      <c r="T2800" s="671"/>
      <c r="U2800" s="671"/>
      <c r="V2800" s="671"/>
      <c r="W2800" s="671"/>
      <c r="X2800" s="671"/>
      <c r="Y2800" s="671"/>
      <c r="Z2800" s="671"/>
      <c r="AA2800" s="671"/>
      <c r="AB2800" s="671"/>
      <c r="AC2800" s="671"/>
      <c r="AD2800" s="671"/>
      <c r="AE2800" s="671"/>
      <c r="AF2800" s="671"/>
      <c r="AG2800" s="671"/>
      <c r="AH2800" s="671"/>
      <c r="AI2800" s="671"/>
      <c r="AJ2800" s="671"/>
      <c r="AK2800" s="671"/>
      <c r="AL2800" s="671"/>
      <c r="AM2800" s="671"/>
      <c r="AN2800" s="671"/>
      <c r="AO2800" s="672"/>
    </row>
    <row r="2801" spans="2:41" ht="13.35" hidden="1" customHeight="1">
      <c r="B2801" s="135"/>
      <c r="I2801" s="136"/>
      <c r="J2801" s="135"/>
      <c r="M2801" s="136"/>
      <c r="N2801" s="629" t="s">
        <v>61</v>
      </c>
      <c r="O2801" s="630"/>
      <c r="P2801" s="630"/>
      <c r="Q2801" s="632"/>
      <c r="R2801" s="673"/>
      <c r="S2801" s="674"/>
      <c r="T2801" s="674"/>
      <c r="U2801" s="674"/>
      <c r="V2801" s="674"/>
      <c r="W2801" s="674"/>
      <c r="X2801" s="674"/>
      <c r="Y2801" s="674"/>
      <c r="Z2801" s="674"/>
      <c r="AA2801" s="674"/>
      <c r="AB2801" s="674"/>
      <c r="AC2801" s="674"/>
      <c r="AD2801" s="674"/>
      <c r="AE2801" s="674"/>
      <c r="AF2801" s="674"/>
      <c r="AG2801" s="674"/>
      <c r="AH2801" s="674"/>
      <c r="AI2801" s="674"/>
      <c r="AJ2801" s="674"/>
      <c r="AK2801" s="674"/>
      <c r="AL2801" s="674"/>
      <c r="AM2801" s="674"/>
      <c r="AN2801" s="674"/>
      <c r="AO2801" s="675"/>
    </row>
    <row r="2802" spans="2:41" ht="3.75" hidden="1" customHeight="1">
      <c r="B2802" s="135"/>
      <c r="I2802" s="136"/>
      <c r="J2802" s="135"/>
      <c r="M2802" s="136"/>
      <c r="N2802" s="629"/>
      <c r="O2802" s="630"/>
      <c r="P2802" s="630"/>
      <c r="Q2802" s="632"/>
      <c r="R2802" s="676"/>
      <c r="S2802" s="677"/>
      <c r="T2802" s="677"/>
      <c r="U2802" s="677"/>
      <c r="V2802" s="677"/>
      <c r="W2802" s="677"/>
      <c r="X2802" s="677"/>
      <c r="Y2802" s="677"/>
      <c r="Z2802" s="677"/>
      <c r="AA2802" s="677"/>
      <c r="AB2802" s="677"/>
      <c r="AC2802" s="677"/>
      <c r="AD2802" s="677"/>
      <c r="AE2802" s="677"/>
      <c r="AF2802" s="677"/>
      <c r="AG2802" s="677"/>
      <c r="AH2802" s="677"/>
      <c r="AI2802" s="677"/>
      <c r="AJ2802" s="677"/>
      <c r="AK2802" s="677"/>
      <c r="AL2802" s="677"/>
      <c r="AM2802" s="677"/>
      <c r="AN2802" s="677"/>
      <c r="AO2802" s="678"/>
    </row>
    <row r="2803" spans="2:41" ht="3.75" hidden="1" customHeight="1">
      <c r="B2803" s="135"/>
      <c r="I2803" s="136"/>
      <c r="J2803" s="135"/>
      <c r="N2803" s="644"/>
      <c r="O2803" s="645"/>
      <c r="P2803" s="645"/>
      <c r="Q2803" s="646"/>
      <c r="R2803" s="630"/>
      <c r="S2803" s="630"/>
      <c r="T2803" s="630"/>
      <c r="U2803" s="698"/>
      <c r="V2803" s="699"/>
      <c r="W2803" s="699"/>
      <c r="X2803" s="700"/>
      <c r="Y2803" s="645"/>
      <c r="Z2803" s="707"/>
      <c r="AA2803" s="699"/>
      <c r="AB2803" s="699"/>
      <c r="AC2803" s="708"/>
      <c r="AD2803" s="630"/>
      <c r="AE2803" s="630"/>
      <c r="AF2803" s="630"/>
      <c r="AG2803" s="679"/>
      <c r="AH2803" s="671"/>
      <c r="AI2803" s="671"/>
      <c r="AJ2803" s="671"/>
      <c r="AK2803" s="671"/>
      <c r="AL2803" s="671"/>
      <c r="AM2803" s="671"/>
      <c r="AN2803" s="671"/>
      <c r="AO2803" s="672"/>
    </row>
    <row r="2804" spans="2:41" ht="13.35" hidden="1" customHeight="1">
      <c r="B2804" s="135"/>
      <c r="I2804" s="136"/>
      <c r="J2804" s="135"/>
      <c r="N2804" s="629"/>
      <c r="O2804" s="630"/>
      <c r="P2804" s="630"/>
      <c r="Q2804" s="632"/>
      <c r="R2804" s="630" t="s">
        <v>15</v>
      </c>
      <c r="S2804" s="630"/>
      <c r="T2804" s="630"/>
      <c r="U2804" s="701"/>
      <c r="V2804" s="702"/>
      <c r="W2804" s="702"/>
      <c r="X2804" s="703"/>
      <c r="Y2804" s="662" t="s">
        <v>359</v>
      </c>
      <c r="Z2804" s="709"/>
      <c r="AA2804" s="702"/>
      <c r="AB2804" s="702"/>
      <c r="AC2804" s="710"/>
      <c r="AD2804" s="630" t="s">
        <v>56</v>
      </c>
      <c r="AE2804" s="630"/>
      <c r="AF2804" s="630"/>
      <c r="AG2804" s="673"/>
      <c r="AH2804" s="674"/>
      <c r="AI2804" s="674"/>
      <c r="AJ2804" s="674"/>
      <c r="AK2804" s="674"/>
      <c r="AL2804" s="674"/>
      <c r="AM2804" s="674"/>
      <c r="AN2804" s="674"/>
      <c r="AO2804" s="675"/>
    </row>
    <row r="2805" spans="2:41" ht="3.75" hidden="1" customHeight="1">
      <c r="B2805" s="135"/>
      <c r="I2805" s="136"/>
      <c r="J2805" s="135"/>
      <c r="N2805" s="629"/>
      <c r="O2805" s="630"/>
      <c r="P2805" s="630"/>
      <c r="Q2805" s="632"/>
      <c r="R2805" s="639"/>
      <c r="S2805" s="639"/>
      <c r="T2805" s="639"/>
      <c r="U2805" s="704"/>
      <c r="V2805" s="705"/>
      <c r="W2805" s="705"/>
      <c r="X2805" s="706"/>
      <c r="Y2805" s="639"/>
      <c r="Z2805" s="711"/>
      <c r="AA2805" s="705"/>
      <c r="AB2805" s="705"/>
      <c r="AC2805" s="712"/>
      <c r="AD2805" s="639"/>
      <c r="AE2805" s="639"/>
      <c r="AF2805" s="639"/>
      <c r="AG2805" s="676"/>
      <c r="AH2805" s="677"/>
      <c r="AI2805" s="677"/>
      <c r="AJ2805" s="677"/>
      <c r="AK2805" s="677"/>
      <c r="AL2805" s="677"/>
      <c r="AM2805" s="677"/>
      <c r="AN2805" s="677"/>
      <c r="AO2805" s="678"/>
    </row>
    <row r="2806" spans="2:41" ht="3.75" hidden="1" customHeight="1">
      <c r="B2806" s="135"/>
      <c r="I2806" s="136"/>
      <c r="J2806" s="135"/>
      <c r="N2806" s="629"/>
      <c r="O2806" s="630"/>
      <c r="P2806" s="630"/>
      <c r="Q2806" s="632"/>
      <c r="R2806" s="645"/>
      <c r="S2806" s="645"/>
      <c r="T2806" s="646"/>
      <c r="U2806" s="679"/>
      <c r="V2806" s="671"/>
      <c r="W2806" s="671"/>
      <c r="X2806" s="671"/>
      <c r="Y2806" s="671"/>
      <c r="Z2806" s="671"/>
      <c r="AA2806" s="671"/>
      <c r="AB2806" s="671"/>
      <c r="AC2806" s="672"/>
      <c r="AD2806" s="644"/>
      <c r="AE2806" s="645"/>
      <c r="AF2806" s="646"/>
      <c r="AG2806" s="679"/>
      <c r="AH2806" s="671"/>
      <c r="AI2806" s="671"/>
      <c r="AJ2806" s="671"/>
      <c r="AK2806" s="671"/>
      <c r="AL2806" s="671"/>
      <c r="AM2806" s="671"/>
      <c r="AN2806" s="671"/>
      <c r="AO2806" s="672"/>
    </row>
    <row r="2807" spans="2:41" ht="13.35" hidden="1" customHeight="1">
      <c r="B2807" s="135"/>
      <c r="I2807" s="136"/>
      <c r="N2807" s="629" t="s">
        <v>23</v>
      </c>
      <c r="O2807" s="630"/>
      <c r="P2807" s="630"/>
      <c r="Q2807" s="632"/>
      <c r="R2807" s="630" t="s">
        <v>17</v>
      </c>
      <c r="S2807" s="630"/>
      <c r="T2807" s="632"/>
      <c r="U2807" s="673"/>
      <c r="V2807" s="674"/>
      <c r="W2807" s="674"/>
      <c r="X2807" s="674"/>
      <c r="Y2807" s="674"/>
      <c r="Z2807" s="674"/>
      <c r="AA2807" s="674"/>
      <c r="AB2807" s="674"/>
      <c r="AC2807" s="675"/>
      <c r="AD2807" s="629" t="s">
        <v>18</v>
      </c>
      <c r="AE2807" s="630"/>
      <c r="AF2807" s="632"/>
      <c r="AG2807" s="673"/>
      <c r="AH2807" s="674"/>
      <c r="AI2807" s="674"/>
      <c r="AJ2807" s="674"/>
      <c r="AK2807" s="674"/>
      <c r="AL2807" s="674"/>
      <c r="AM2807" s="674"/>
      <c r="AN2807" s="674"/>
      <c r="AO2807" s="675"/>
    </row>
    <row r="2808" spans="2:41" ht="3.75" hidden="1" customHeight="1">
      <c r="B2808" s="135"/>
      <c r="I2808" s="136"/>
      <c r="J2808" s="135"/>
      <c r="N2808" s="629"/>
      <c r="O2808" s="630"/>
      <c r="P2808" s="630"/>
      <c r="Q2808" s="632"/>
      <c r="R2808" s="639"/>
      <c r="S2808" s="639"/>
      <c r="T2808" s="640"/>
      <c r="U2808" s="676"/>
      <c r="V2808" s="677"/>
      <c r="W2808" s="677"/>
      <c r="X2808" s="677"/>
      <c r="Y2808" s="677"/>
      <c r="Z2808" s="677"/>
      <c r="AA2808" s="677"/>
      <c r="AB2808" s="677"/>
      <c r="AC2808" s="678"/>
      <c r="AD2808" s="638"/>
      <c r="AE2808" s="639"/>
      <c r="AF2808" s="640"/>
      <c r="AG2808" s="676"/>
      <c r="AH2808" s="677"/>
      <c r="AI2808" s="677"/>
      <c r="AJ2808" s="677"/>
      <c r="AK2808" s="677"/>
      <c r="AL2808" s="677"/>
      <c r="AM2808" s="677"/>
      <c r="AN2808" s="677"/>
      <c r="AO2808" s="678"/>
    </row>
    <row r="2809" spans="2:41" ht="3.75" hidden="1" customHeight="1">
      <c r="B2809" s="135"/>
      <c r="I2809" s="136"/>
      <c r="J2809" s="135"/>
      <c r="N2809" s="629"/>
      <c r="O2809" s="630"/>
      <c r="P2809" s="630"/>
      <c r="Q2809" s="632"/>
      <c r="R2809" s="645"/>
      <c r="S2809" s="645"/>
      <c r="T2809" s="646"/>
      <c r="U2809" s="679"/>
      <c r="V2809" s="671"/>
      <c r="W2809" s="671"/>
      <c r="X2809" s="671"/>
      <c r="Y2809" s="671"/>
      <c r="Z2809" s="671"/>
      <c r="AA2809" s="671"/>
      <c r="AB2809" s="671"/>
      <c r="AC2809" s="672"/>
      <c r="AD2809" s="644"/>
      <c r="AE2809" s="645"/>
      <c r="AF2809" s="646"/>
      <c r="AG2809" s="679"/>
      <c r="AH2809" s="671"/>
      <c r="AI2809" s="671"/>
      <c r="AJ2809" s="671"/>
      <c r="AK2809" s="671"/>
      <c r="AL2809" s="671"/>
      <c r="AM2809" s="671"/>
      <c r="AN2809" s="671"/>
      <c r="AO2809" s="672"/>
    </row>
    <row r="2810" spans="2:41" ht="13.35" hidden="1" customHeight="1">
      <c r="B2810" s="135"/>
      <c r="I2810" s="136"/>
      <c r="J2810" s="135"/>
      <c r="N2810" s="629"/>
      <c r="O2810" s="630"/>
      <c r="P2810" s="630"/>
      <c r="Q2810" s="632"/>
      <c r="R2810" s="630" t="s">
        <v>19</v>
      </c>
      <c r="S2810" s="630"/>
      <c r="T2810" s="632"/>
      <c r="U2810" s="673"/>
      <c r="V2810" s="674"/>
      <c r="W2810" s="674"/>
      <c r="X2810" s="674"/>
      <c r="Y2810" s="674"/>
      <c r="Z2810" s="674"/>
      <c r="AA2810" s="674"/>
      <c r="AB2810" s="674"/>
      <c r="AC2810" s="675"/>
      <c r="AD2810" s="629" t="s">
        <v>20</v>
      </c>
      <c r="AE2810" s="630"/>
      <c r="AF2810" s="632"/>
      <c r="AG2810" s="673"/>
      <c r="AH2810" s="674"/>
      <c r="AI2810" s="674"/>
      <c r="AJ2810" s="674"/>
      <c r="AK2810" s="674"/>
      <c r="AL2810" s="674"/>
      <c r="AM2810" s="674"/>
      <c r="AN2810" s="674"/>
      <c r="AO2810" s="675"/>
    </row>
    <row r="2811" spans="2:41" ht="3.75" hidden="1" customHeight="1">
      <c r="B2811" s="135"/>
      <c r="I2811" s="136"/>
      <c r="J2811" s="135"/>
      <c r="N2811" s="638"/>
      <c r="O2811" s="639"/>
      <c r="P2811" s="639"/>
      <c r="Q2811" s="640"/>
      <c r="R2811" s="639"/>
      <c r="S2811" s="639"/>
      <c r="T2811" s="640"/>
      <c r="U2811" s="676"/>
      <c r="V2811" s="677"/>
      <c r="W2811" s="677"/>
      <c r="X2811" s="677"/>
      <c r="Y2811" s="677"/>
      <c r="Z2811" s="677"/>
      <c r="AA2811" s="677"/>
      <c r="AB2811" s="677"/>
      <c r="AC2811" s="678"/>
      <c r="AD2811" s="638"/>
      <c r="AE2811" s="639"/>
      <c r="AF2811" s="640"/>
      <c r="AG2811" s="676"/>
      <c r="AH2811" s="677"/>
      <c r="AI2811" s="677"/>
      <c r="AJ2811" s="677"/>
      <c r="AK2811" s="677"/>
      <c r="AL2811" s="677"/>
      <c r="AM2811" s="677"/>
      <c r="AN2811" s="677"/>
      <c r="AO2811" s="678"/>
    </row>
    <row r="2812" spans="2:41" ht="3.75" hidden="1" customHeight="1">
      <c r="B2812" s="135"/>
      <c r="I2812" s="136"/>
      <c r="J2812" s="135"/>
      <c r="M2812" s="136"/>
      <c r="N2812" s="629"/>
      <c r="O2812" s="630"/>
      <c r="P2812" s="630"/>
      <c r="Q2812" s="632"/>
      <c r="R2812" s="644"/>
      <c r="S2812" s="645"/>
      <c r="T2812" s="645"/>
      <c r="U2812" s="645"/>
      <c r="V2812" s="645"/>
      <c r="W2812" s="645"/>
      <c r="X2812" s="645"/>
      <c r="Y2812" s="645"/>
      <c r="Z2812" s="645"/>
      <c r="AA2812" s="645"/>
      <c r="AB2812" s="645"/>
      <c r="AC2812" s="645"/>
      <c r="AD2812" s="645"/>
      <c r="AE2812" s="645"/>
      <c r="AF2812" s="645"/>
      <c r="AG2812" s="645"/>
      <c r="AH2812" s="645"/>
      <c r="AI2812" s="645"/>
      <c r="AJ2812" s="645"/>
      <c r="AK2812" s="645"/>
      <c r="AL2812" s="645"/>
      <c r="AM2812" s="645"/>
      <c r="AN2812" s="645"/>
      <c r="AO2812" s="646"/>
    </row>
    <row r="2813" spans="2:41" ht="13.35" hidden="1" customHeight="1">
      <c r="B2813" s="135"/>
      <c r="I2813" s="136"/>
      <c r="J2813" s="135"/>
      <c r="M2813" s="136"/>
      <c r="N2813" s="629" t="s">
        <v>111</v>
      </c>
      <c r="O2813" s="630"/>
      <c r="P2813" s="630"/>
      <c r="Q2813" s="632"/>
      <c r="R2813" s="629"/>
      <c r="S2813" s="680"/>
      <c r="T2813" s="681"/>
      <c r="U2813" s="630"/>
      <c r="V2813" s="647"/>
      <c r="W2813" s="630" t="s">
        <v>12</v>
      </c>
      <c r="X2813" s="647"/>
      <c r="Y2813" s="630" t="s">
        <v>11</v>
      </c>
      <c r="Z2813" s="647"/>
      <c r="AA2813" s="630" t="s">
        <v>364</v>
      </c>
      <c r="AB2813" s="630"/>
      <c r="AC2813" s="630"/>
      <c r="AD2813" s="630"/>
      <c r="AE2813" s="630"/>
      <c r="AF2813" s="630"/>
      <c r="AG2813" s="630"/>
      <c r="AH2813" s="630"/>
      <c r="AI2813" s="630"/>
      <c r="AJ2813" s="630"/>
      <c r="AK2813" s="630"/>
      <c r="AL2813" s="630"/>
      <c r="AM2813" s="630"/>
      <c r="AN2813" s="630"/>
      <c r="AO2813" s="632"/>
    </row>
    <row r="2814" spans="2:41" ht="3.75" hidden="1" customHeight="1">
      <c r="B2814" s="135"/>
      <c r="I2814" s="136"/>
      <c r="J2814" s="135"/>
      <c r="M2814" s="136"/>
      <c r="N2814" s="629"/>
      <c r="O2814" s="630"/>
      <c r="P2814" s="630"/>
      <c r="Q2814" s="632"/>
      <c r="R2814" s="629"/>
      <c r="S2814" s="630"/>
      <c r="T2814" s="630"/>
      <c r="U2814" s="630"/>
      <c r="V2814" s="630"/>
      <c r="W2814" s="630"/>
      <c r="X2814" s="630"/>
      <c r="Y2814" s="630"/>
      <c r="Z2814" s="630"/>
      <c r="AA2814" s="630"/>
      <c r="AB2814" s="630"/>
      <c r="AC2814" s="630"/>
      <c r="AD2814" s="630"/>
      <c r="AE2814" s="630"/>
      <c r="AF2814" s="630"/>
      <c r="AG2814" s="630"/>
      <c r="AH2814" s="630"/>
      <c r="AI2814" s="630"/>
      <c r="AJ2814" s="630"/>
      <c r="AK2814" s="630"/>
      <c r="AL2814" s="630"/>
      <c r="AM2814" s="630"/>
      <c r="AN2814" s="630"/>
      <c r="AO2814" s="632"/>
    </row>
    <row r="2815" spans="2:41" ht="3.75" hidden="1" customHeight="1">
      <c r="B2815" s="135"/>
      <c r="I2815" s="136"/>
      <c r="J2815" s="135"/>
      <c r="M2815" s="136"/>
      <c r="N2815" s="644"/>
      <c r="O2815" s="645"/>
      <c r="P2815" s="645"/>
      <c r="Q2815" s="645"/>
      <c r="R2815" s="713"/>
      <c r="S2815" s="716"/>
      <c r="T2815" s="645"/>
      <c r="U2815" s="698"/>
      <c r="V2815" s="644"/>
      <c r="W2815" s="645"/>
      <c r="X2815" s="645"/>
      <c r="Y2815" s="645"/>
      <c r="Z2815" s="645"/>
      <c r="AA2815" s="645"/>
      <c r="AB2815" s="645"/>
      <c r="AC2815" s="645"/>
      <c r="AD2815" s="645"/>
      <c r="AE2815" s="645"/>
      <c r="AF2815" s="645"/>
      <c r="AG2815" s="645"/>
      <c r="AH2815" s="649"/>
      <c r="AI2815" s="649"/>
      <c r="AJ2815" s="645"/>
      <c r="AK2815" s="651"/>
      <c r="AL2815" s="645"/>
      <c r="AM2815" s="645"/>
      <c r="AN2815" s="645"/>
      <c r="AO2815" s="646"/>
    </row>
    <row r="2816" spans="2:41" ht="13.35" hidden="1" customHeight="1">
      <c r="B2816" s="135"/>
      <c r="I2816" s="136"/>
      <c r="J2816" s="135"/>
      <c r="M2816" s="136"/>
      <c r="N2816" s="629" t="s">
        <v>30</v>
      </c>
      <c r="O2816" s="630"/>
      <c r="P2816" s="630"/>
      <c r="Q2816" s="630"/>
      <c r="R2816" s="714"/>
      <c r="S2816" s="717"/>
      <c r="T2816" s="630" t="s">
        <v>388</v>
      </c>
      <c r="U2816" s="701"/>
      <c r="V2816" s="629" t="s">
        <v>112</v>
      </c>
      <c r="W2816" s="630"/>
      <c r="X2816" s="630"/>
      <c r="Y2816" s="630"/>
      <c r="Z2816" s="630"/>
      <c r="AA2816" s="630"/>
      <c r="AB2816" s="630"/>
      <c r="AC2816" s="630"/>
      <c r="AD2816" s="630"/>
      <c r="AE2816" s="630"/>
      <c r="AF2816" s="630"/>
      <c r="AG2816" s="630"/>
      <c r="AH2816" s="636"/>
      <c r="AI2816" s="636"/>
      <c r="AJ2816" s="630"/>
      <c r="AK2816" s="654"/>
      <c r="AL2816" s="630"/>
      <c r="AM2816" s="630"/>
      <c r="AN2816" s="630"/>
      <c r="AO2816" s="632"/>
    </row>
    <row r="2817" spans="2:41" ht="3.75" hidden="1" customHeight="1">
      <c r="B2817" s="135"/>
      <c r="I2817" s="136"/>
      <c r="J2817" s="135"/>
      <c r="M2817" s="136"/>
      <c r="N2817" s="629"/>
      <c r="O2817" s="630"/>
      <c r="P2817" s="630"/>
      <c r="Q2817" s="630"/>
      <c r="R2817" s="715"/>
      <c r="S2817" s="718"/>
      <c r="T2817" s="639"/>
      <c r="U2817" s="704"/>
      <c r="V2817" s="638"/>
      <c r="W2817" s="639"/>
      <c r="X2817" s="639"/>
      <c r="Y2817" s="639"/>
      <c r="Z2817" s="639"/>
      <c r="AA2817" s="639"/>
      <c r="AB2817" s="639"/>
      <c r="AC2817" s="639"/>
      <c r="AD2817" s="639"/>
      <c r="AE2817" s="639"/>
      <c r="AF2817" s="639"/>
      <c r="AG2817" s="639"/>
      <c r="AH2817" s="642"/>
      <c r="AI2817" s="642"/>
      <c r="AJ2817" s="639"/>
      <c r="AK2817" s="657"/>
      <c r="AL2817" s="639"/>
      <c r="AM2817" s="639"/>
      <c r="AN2817" s="639"/>
      <c r="AO2817" s="640"/>
    </row>
    <row r="2818" spans="2:41" ht="3.75" hidden="1" customHeight="1">
      <c r="B2818" s="135"/>
      <c r="I2818" s="136"/>
      <c r="J2818" s="135"/>
      <c r="M2818" s="136"/>
      <c r="N2818" s="644"/>
      <c r="O2818" s="645"/>
      <c r="P2818" s="645"/>
      <c r="Q2818" s="646"/>
      <c r="R2818" s="670"/>
      <c r="S2818" s="671"/>
      <c r="T2818" s="671"/>
      <c r="U2818" s="672"/>
      <c r="V2818" s="673"/>
      <c r="W2818" s="675"/>
      <c r="X2818" s="679"/>
      <c r="Y2818" s="671"/>
      <c r="Z2818" s="671"/>
      <c r="AA2818" s="672"/>
      <c r="AB2818" s="630"/>
      <c r="AC2818" s="630"/>
      <c r="AD2818" s="630"/>
      <c r="AE2818" s="630"/>
      <c r="AF2818" s="630"/>
      <c r="AG2818" s="630"/>
      <c r="AH2818" s="630"/>
      <c r="AI2818" s="645"/>
      <c r="AJ2818" s="630"/>
      <c r="AK2818" s="630"/>
      <c r="AL2818" s="630"/>
      <c r="AM2818" s="630"/>
      <c r="AN2818" s="630"/>
      <c r="AO2818" s="632"/>
    </row>
    <row r="2819" spans="2:41" ht="13.35" hidden="1" customHeight="1">
      <c r="B2819" s="135"/>
      <c r="I2819" s="136"/>
      <c r="J2819" s="135"/>
      <c r="M2819" s="136"/>
      <c r="N2819" s="629" t="s">
        <v>114</v>
      </c>
      <c r="O2819" s="630"/>
      <c r="P2819" s="630"/>
      <c r="Q2819" s="632"/>
      <c r="R2819" s="673"/>
      <c r="S2819" s="674"/>
      <c r="T2819" s="674"/>
      <c r="U2819" s="675"/>
      <c r="V2819" s="673"/>
      <c r="W2819" s="675"/>
      <c r="X2819" s="673"/>
      <c r="Y2819" s="674"/>
      <c r="Z2819" s="674"/>
      <c r="AA2819" s="675"/>
      <c r="AB2819" s="668" t="s">
        <v>171</v>
      </c>
      <c r="AC2819" s="630"/>
      <c r="AD2819" s="630"/>
      <c r="AE2819" s="630"/>
      <c r="AF2819" s="630"/>
      <c r="AG2819" s="630"/>
      <c r="AH2819" s="630"/>
      <c r="AI2819" s="630"/>
      <c r="AJ2819" s="630"/>
      <c r="AK2819" s="630"/>
      <c r="AL2819" s="630"/>
      <c r="AM2819" s="630"/>
      <c r="AN2819" s="630"/>
      <c r="AO2819" s="632"/>
    </row>
    <row r="2820" spans="2:41" ht="3.75" hidden="1" customHeight="1">
      <c r="B2820" s="135"/>
      <c r="I2820" s="136"/>
      <c r="J2820" s="135"/>
      <c r="M2820" s="136"/>
      <c r="N2820" s="629"/>
      <c r="O2820" s="630"/>
      <c r="P2820" s="630"/>
      <c r="Q2820" s="632"/>
      <c r="R2820" s="676"/>
      <c r="S2820" s="677"/>
      <c r="T2820" s="677"/>
      <c r="U2820" s="678"/>
      <c r="V2820" s="676"/>
      <c r="W2820" s="678"/>
      <c r="X2820" s="676"/>
      <c r="Y2820" s="677"/>
      <c r="Z2820" s="677"/>
      <c r="AA2820" s="678"/>
      <c r="AB2820" s="639"/>
      <c r="AC2820" s="639"/>
      <c r="AD2820" s="639"/>
      <c r="AE2820" s="639"/>
      <c r="AF2820" s="639"/>
      <c r="AG2820" s="639"/>
      <c r="AH2820" s="639"/>
      <c r="AI2820" s="639"/>
      <c r="AJ2820" s="639"/>
      <c r="AK2820" s="639"/>
      <c r="AL2820" s="639"/>
      <c r="AM2820" s="639"/>
      <c r="AN2820" s="639"/>
      <c r="AO2820" s="640"/>
    </row>
    <row r="2821" spans="2:41" ht="3.75" hidden="1" customHeight="1">
      <c r="B2821" s="135"/>
      <c r="I2821" s="136"/>
      <c r="J2821" s="135"/>
      <c r="M2821" s="136"/>
      <c r="N2821" s="644"/>
      <c r="O2821" s="645"/>
      <c r="P2821" s="645"/>
      <c r="Q2821" s="645"/>
      <c r="R2821" s="644"/>
      <c r="S2821" s="645"/>
      <c r="T2821" s="645"/>
      <c r="U2821" s="645"/>
      <c r="V2821" s="645"/>
      <c r="W2821" s="645"/>
      <c r="X2821" s="645"/>
      <c r="Y2821" s="645"/>
      <c r="Z2821" s="645"/>
      <c r="AA2821" s="646"/>
      <c r="AB2821" s="644"/>
      <c r="AC2821" s="630"/>
      <c r="AD2821" s="630"/>
      <c r="AE2821" s="630"/>
      <c r="AF2821" s="630"/>
      <c r="AG2821" s="630"/>
      <c r="AH2821" s="630"/>
      <c r="AI2821" s="632"/>
      <c r="AJ2821" s="644"/>
      <c r="AK2821" s="645"/>
      <c r="AL2821" s="645"/>
      <c r="AM2821" s="645"/>
      <c r="AN2821" s="645"/>
      <c r="AO2821" s="646"/>
    </row>
    <row r="2822" spans="2:41" ht="13.35" hidden="1" customHeight="1">
      <c r="B2822" s="135"/>
      <c r="I2822" s="136"/>
      <c r="J2822" s="135"/>
      <c r="M2822" s="136"/>
      <c r="N2822" s="629" t="s">
        <v>115</v>
      </c>
      <c r="O2822" s="630"/>
      <c r="P2822" s="630"/>
      <c r="Q2822" s="630"/>
      <c r="R2822" s="629"/>
      <c r="S2822" s="680"/>
      <c r="T2822" s="681"/>
      <c r="U2822" s="630"/>
      <c r="V2822" s="647"/>
      <c r="W2822" s="630" t="s">
        <v>12</v>
      </c>
      <c r="X2822" s="647"/>
      <c r="Y2822" s="630" t="s">
        <v>11</v>
      </c>
      <c r="Z2822" s="647"/>
      <c r="AA2822" s="630" t="s">
        <v>364</v>
      </c>
      <c r="AB2822" s="629" t="s">
        <v>170</v>
      </c>
      <c r="AC2822" s="630"/>
      <c r="AD2822" s="630"/>
      <c r="AE2822" s="630"/>
      <c r="AF2822" s="630"/>
      <c r="AG2822" s="630"/>
      <c r="AH2822" s="630"/>
      <c r="AI2822" s="632"/>
      <c r="AJ2822" s="629"/>
      <c r="AK2822" s="680"/>
      <c r="AL2822" s="682"/>
      <c r="AM2822" s="682"/>
      <c r="AN2822" s="682"/>
      <c r="AO2822" s="681"/>
    </row>
    <row r="2823" spans="2:41" ht="3.75" hidden="1" customHeight="1">
      <c r="B2823" s="135"/>
      <c r="I2823" s="136"/>
      <c r="J2823" s="135"/>
      <c r="M2823" s="136"/>
      <c r="N2823" s="629"/>
      <c r="O2823" s="630"/>
      <c r="P2823" s="630"/>
      <c r="Q2823" s="630"/>
      <c r="R2823" s="638"/>
      <c r="S2823" s="639"/>
      <c r="T2823" s="639"/>
      <c r="U2823" s="639"/>
      <c r="V2823" s="639"/>
      <c r="W2823" s="639"/>
      <c r="X2823" s="639"/>
      <c r="Y2823" s="639"/>
      <c r="Z2823" s="639"/>
      <c r="AA2823" s="640"/>
      <c r="AB2823" s="638"/>
      <c r="AC2823" s="639"/>
      <c r="AD2823" s="639"/>
      <c r="AE2823" s="639"/>
      <c r="AF2823" s="639"/>
      <c r="AG2823" s="639"/>
      <c r="AH2823" s="639"/>
      <c r="AI2823" s="640"/>
      <c r="AJ2823" s="638"/>
      <c r="AK2823" s="639"/>
      <c r="AL2823" s="639"/>
      <c r="AM2823" s="639"/>
      <c r="AN2823" s="639"/>
      <c r="AO2823" s="640"/>
    </row>
    <row r="2824" spans="2:41" ht="3.75" customHeight="1">
      <c r="B2824" s="135"/>
      <c r="I2824" s="136"/>
      <c r="J2824" s="135"/>
      <c r="M2824" s="136"/>
      <c r="N2824" s="130"/>
      <c r="O2824" s="131"/>
      <c r="P2824" s="131"/>
      <c r="Q2824" s="132"/>
      <c r="R2824" s="683" t="str" cm="1">
        <f t="array" ref="R2824">IF(新_変更_3!AL1200&lt;&gt;"",AND(新_変更_3!J1199:AB1205=新_変更_3!AL1199:BD1205),"")</f>
        <v/>
      </c>
      <c r="S2824" s="684"/>
      <c r="T2824" s="684"/>
      <c r="U2824" s="684"/>
      <c r="V2824" s="684"/>
      <c r="W2824" s="684"/>
      <c r="X2824" s="684"/>
      <c r="Y2824" s="684"/>
      <c r="Z2824" s="684"/>
      <c r="AA2824" s="684"/>
      <c r="AB2824" s="684"/>
      <c r="AC2824" s="684"/>
      <c r="AD2824" s="684"/>
      <c r="AE2824" s="684"/>
      <c r="AF2824" s="684"/>
      <c r="AG2824" s="684"/>
      <c r="AH2824" s="684"/>
      <c r="AI2824" s="684"/>
      <c r="AJ2824" s="684"/>
      <c r="AK2824" s="684"/>
      <c r="AL2824" s="684"/>
      <c r="AM2824" s="684"/>
      <c r="AN2824" s="684"/>
      <c r="AO2824" s="685"/>
    </row>
    <row r="2825" spans="2:41" ht="13.35" customHeight="1">
      <c r="B2825" s="135"/>
      <c r="I2825" s="136"/>
      <c r="J2825" s="135"/>
      <c r="M2825" s="136"/>
      <c r="N2825" s="135" t="s">
        <v>32</v>
      </c>
      <c r="Q2825" s="136"/>
      <c r="R2825" s="686"/>
      <c r="S2825" s="687"/>
      <c r="T2825" s="687"/>
      <c r="U2825" s="687"/>
      <c r="V2825" s="687"/>
      <c r="W2825" s="687"/>
      <c r="X2825" s="687"/>
      <c r="Y2825" s="687"/>
      <c r="Z2825" s="687"/>
      <c r="AA2825" s="687"/>
      <c r="AB2825" s="687"/>
      <c r="AC2825" s="687"/>
      <c r="AD2825" s="687"/>
      <c r="AE2825" s="687"/>
      <c r="AF2825" s="687"/>
      <c r="AG2825" s="687"/>
      <c r="AH2825" s="687"/>
      <c r="AI2825" s="687"/>
      <c r="AJ2825" s="687"/>
      <c r="AK2825" s="687"/>
      <c r="AL2825" s="687"/>
      <c r="AM2825" s="687"/>
      <c r="AN2825" s="687"/>
      <c r="AO2825" s="688"/>
    </row>
    <row r="2826" spans="2:41" ht="3.75" customHeight="1">
      <c r="B2826" s="135"/>
      <c r="I2826" s="136"/>
      <c r="J2826" s="135"/>
      <c r="M2826" s="136"/>
      <c r="N2826" s="140"/>
      <c r="O2826" s="141"/>
      <c r="P2826" s="141"/>
      <c r="Q2826" s="142"/>
      <c r="R2826" s="689"/>
      <c r="S2826" s="690"/>
      <c r="T2826" s="690"/>
      <c r="U2826" s="690"/>
      <c r="V2826" s="690"/>
      <c r="W2826" s="690"/>
      <c r="X2826" s="690"/>
      <c r="Y2826" s="690"/>
      <c r="Z2826" s="690"/>
      <c r="AA2826" s="690"/>
      <c r="AB2826" s="690"/>
      <c r="AC2826" s="690"/>
      <c r="AD2826" s="690"/>
      <c r="AE2826" s="690"/>
      <c r="AF2826" s="690"/>
      <c r="AG2826" s="690"/>
      <c r="AH2826" s="690"/>
      <c r="AI2826" s="690"/>
      <c r="AJ2826" s="690"/>
      <c r="AK2826" s="690"/>
      <c r="AL2826" s="690"/>
      <c r="AM2826" s="690"/>
      <c r="AN2826" s="690"/>
      <c r="AO2826" s="691"/>
    </row>
    <row r="2827" spans="2:41" ht="3.75" customHeight="1">
      <c r="B2827" s="135"/>
      <c r="I2827" s="136"/>
      <c r="J2827" s="130"/>
      <c r="K2827" s="131"/>
      <c r="L2827" s="131"/>
      <c r="M2827" s="132"/>
      <c r="N2827" s="130"/>
      <c r="O2827" s="131"/>
      <c r="P2827" s="131"/>
      <c r="Q2827" s="132"/>
      <c r="R2827" s="130"/>
      <c r="S2827" s="131"/>
      <c r="T2827" s="131"/>
      <c r="U2827" s="131"/>
      <c r="V2827" s="131"/>
      <c r="W2827" s="131"/>
      <c r="X2827" s="131"/>
      <c r="Y2827" s="131"/>
      <c r="Z2827" s="131"/>
      <c r="AA2827" s="132"/>
      <c r="AB2827" s="130"/>
      <c r="AC2827" s="131"/>
      <c r="AD2827" s="131"/>
      <c r="AE2827" s="132"/>
      <c r="AF2827" s="131"/>
      <c r="AG2827" s="131"/>
      <c r="AH2827" s="131"/>
      <c r="AI2827" s="131"/>
      <c r="AJ2827" s="131"/>
      <c r="AK2827" s="131"/>
      <c r="AL2827" s="131"/>
      <c r="AM2827" s="131"/>
      <c r="AN2827" s="131"/>
      <c r="AO2827" s="132"/>
    </row>
    <row r="2828" spans="2:41" ht="13.35" customHeight="1">
      <c r="B2828" s="135"/>
      <c r="I2828" s="136"/>
      <c r="J2828" s="135" t="s">
        <v>4063</v>
      </c>
      <c r="M2828" s="136"/>
      <c r="N2828" s="135" t="s">
        <v>27</v>
      </c>
      <c r="Q2828" s="136"/>
      <c r="R2828" s="135"/>
      <c r="S2828" s="692"/>
      <c r="T2828" s="693"/>
      <c r="U2828" s="693"/>
      <c r="V2828" s="693"/>
      <c r="W2828" s="693"/>
      <c r="X2828" s="693"/>
      <c r="Y2828" s="693"/>
      <c r="Z2828" s="693"/>
      <c r="AA2828" s="694"/>
      <c r="AB2828" s="135" t="s">
        <v>28</v>
      </c>
      <c r="AE2828" s="136"/>
      <c r="AF2828" s="135"/>
      <c r="AG2828" s="695"/>
      <c r="AH2828" s="693"/>
      <c r="AI2828" s="693"/>
      <c r="AJ2828" s="693"/>
      <c r="AK2828" s="693"/>
      <c r="AL2828" s="693"/>
      <c r="AM2828" s="693"/>
      <c r="AN2828" s="693"/>
      <c r="AO2828" s="694"/>
    </row>
    <row r="2829" spans="2:41" ht="3.75" customHeight="1">
      <c r="B2829" s="135"/>
      <c r="I2829" s="136"/>
      <c r="J2829" s="135"/>
      <c r="M2829" s="136"/>
      <c r="N2829" s="140"/>
      <c r="O2829" s="141"/>
      <c r="P2829" s="141"/>
      <c r="Q2829" s="142"/>
      <c r="R2829" s="140"/>
      <c r="S2829" s="141"/>
      <c r="T2829" s="141"/>
      <c r="U2829" s="141"/>
      <c r="V2829" s="141"/>
      <c r="W2829" s="141"/>
      <c r="X2829" s="141"/>
      <c r="Y2829" s="141"/>
      <c r="Z2829" s="141"/>
      <c r="AA2829" s="142"/>
      <c r="AB2829" s="140"/>
      <c r="AC2829" s="141"/>
      <c r="AD2829" s="141"/>
      <c r="AE2829" s="142"/>
      <c r="AF2829" s="141"/>
      <c r="AG2829" s="141"/>
      <c r="AH2829" s="141"/>
      <c r="AI2829" s="141"/>
      <c r="AJ2829" s="141"/>
      <c r="AK2829" s="141"/>
      <c r="AL2829" s="141"/>
      <c r="AM2829" s="141"/>
      <c r="AN2829" s="141"/>
      <c r="AO2829" s="142"/>
    </row>
    <row r="2830" spans="2:41" ht="3.75" customHeight="1">
      <c r="B2830" s="135"/>
      <c r="I2830" s="136"/>
      <c r="J2830" s="135"/>
      <c r="M2830" s="136"/>
      <c r="N2830" s="130"/>
      <c r="O2830" s="131"/>
      <c r="P2830" s="131"/>
      <c r="Q2830" s="132"/>
      <c r="R2830" s="130"/>
      <c r="S2830" s="131"/>
      <c r="T2830" s="131"/>
      <c r="U2830" s="131"/>
      <c r="V2830" s="131"/>
      <c r="W2830" s="131"/>
      <c r="X2830" s="131"/>
      <c r="Y2830" s="131"/>
      <c r="Z2830" s="131"/>
      <c r="AA2830" s="132"/>
      <c r="AB2830" s="130"/>
      <c r="AC2830" s="131"/>
      <c r="AD2830" s="131"/>
      <c r="AE2830" s="132"/>
      <c r="AF2830" s="130"/>
      <c r="AG2830" s="131"/>
      <c r="AH2830" s="131"/>
      <c r="AI2830" s="131"/>
      <c r="AJ2830" s="131"/>
      <c r="AK2830" s="131"/>
      <c r="AL2830" s="131"/>
      <c r="AM2830" s="131"/>
      <c r="AN2830" s="131"/>
      <c r="AO2830" s="132"/>
    </row>
    <row r="2831" spans="2:41" ht="13.35" customHeight="1">
      <c r="B2831" s="135"/>
      <c r="I2831" s="136"/>
      <c r="J2831" s="135"/>
      <c r="M2831" s="136"/>
      <c r="N2831" s="135" t="s">
        <v>3990</v>
      </c>
      <c r="Q2831" s="136"/>
      <c r="R2831" s="135"/>
      <c r="S2831" s="696"/>
      <c r="T2831" s="694"/>
      <c r="V2831" s="146"/>
      <c r="W2831" s="124" t="s">
        <v>12</v>
      </c>
      <c r="X2831" s="146"/>
      <c r="Y2831" s="124" t="s">
        <v>11</v>
      </c>
      <c r="Z2831" s="146"/>
      <c r="AA2831" s="136" t="s">
        <v>364</v>
      </c>
      <c r="AB2831" s="135" t="s">
        <v>66</v>
      </c>
      <c r="AE2831" s="136"/>
      <c r="AF2831" s="135"/>
      <c r="AG2831" s="696"/>
      <c r="AH2831" s="694"/>
      <c r="AJ2831" s="146"/>
      <c r="AK2831" s="124" t="s">
        <v>12</v>
      </c>
      <c r="AL2831" s="146"/>
      <c r="AM2831" s="124" t="s">
        <v>11</v>
      </c>
      <c r="AN2831" s="146"/>
      <c r="AO2831" s="136" t="s">
        <v>364</v>
      </c>
    </row>
    <row r="2832" spans="2:41" ht="3.75" customHeight="1">
      <c r="B2832" s="135"/>
      <c r="I2832" s="136"/>
      <c r="J2832" s="135"/>
      <c r="M2832" s="136"/>
      <c r="N2832" s="140"/>
      <c r="O2832" s="141"/>
      <c r="P2832" s="141"/>
      <c r="Q2832" s="142"/>
      <c r="R2832" s="140"/>
      <c r="S2832" s="141"/>
      <c r="T2832" s="141"/>
      <c r="U2832" s="141"/>
      <c r="V2832" s="141"/>
      <c r="W2832" s="141"/>
      <c r="X2832" s="141"/>
      <c r="Y2832" s="141"/>
      <c r="Z2832" s="141"/>
      <c r="AA2832" s="142"/>
      <c r="AB2832" s="140"/>
      <c r="AC2832" s="141"/>
      <c r="AD2832" s="141"/>
      <c r="AE2832" s="142"/>
      <c r="AF2832" s="140"/>
      <c r="AG2832" s="141"/>
      <c r="AH2832" s="141"/>
      <c r="AI2832" s="141"/>
      <c r="AJ2832" s="141"/>
      <c r="AK2832" s="141"/>
      <c r="AL2832" s="141"/>
      <c r="AM2832" s="141"/>
      <c r="AN2832" s="141"/>
      <c r="AO2832" s="142"/>
    </row>
    <row r="2833" spans="2:41" ht="3.75" customHeight="1">
      <c r="B2833" s="135"/>
      <c r="I2833" s="136"/>
      <c r="J2833" s="135"/>
      <c r="M2833" s="136"/>
      <c r="N2833" s="130"/>
      <c r="O2833" s="131"/>
      <c r="P2833" s="131"/>
      <c r="Q2833" s="132"/>
      <c r="R2833" s="697">
        <f>新_変更_3!J1219</f>
        <v>0</v>
      </c>
      <c r="S2833" s="684"/>
      <c r="T2833" s="684"/>
      <c r="U2833" s="684"/>
      <c r="V2833" s="684"/>
      <c r="W2833" s="684"/>
      <c r="X2833" s="684"/>
      <c r="Y2833" s="684"/>
      <c r="Z2833" s="684"/>
      <c r="AA2833" s="684"/>
      <c r="AB2833" s="684"/>
      <c r="AC2833" s="684"/>
      <c r="AD2833" s="684"/>
      <c r="AE2833" s="684"/>
      <c r="AF2833" s="684"/>
      <c r="AG2833" s="684"/>
      <c r="AH2833" s="684"/>
      <c r="AI2833" s="684"/>
      <c r="AJ2833" s="685"/>
      <c r="AK2833" s="131"/>
      <c r="AL2833" s="131"/>
      <c r="AM2833" s="131"/>
      <c r="AN2833" s="131"/>
      <c r="AO2833" s="132"/>
    </row>
    <row r="2834" spans="2:41" ht="13.35" customHeight="1">
      <c r="B2834" s="135"/>
      <c r="I2834" s="136"/>
      <c r="J2834" s="135"/>
      <c r="M2834" s="136"/>
      <c r="N2834" s="135" t="s">
        <v>8</v>
      </c>
      <c r="Q2834" s="136"/>
      <c r="R2834" s="686"/>
      <c r="S2834" s="687"/>
      <c r="T2834" s="687"/>
      <c r="U2834" s="687"/>
      <c r="V2834" s="687"/>
      <c r="W2834" s="687"/>
      <c r="X2834" s="687"/>
      <c r="Y2834" s="687"/>
      <c r="Z2834" s="687"/>
      <c r="AA2834" s="687"/>
      <c r="AB2834" s="687"/>
      <c r="AC2834" s="687"/>
      <c r="AD2834" s="687"/>
      <c r="AE2834" s="687"/>
      <c r="AF2834" s="687"/>
      <c r="AG2834" s="687"/>
      <c r="AH2834" s="687"/>
      <c r="AI2834" s="687"/>
      <c r="AJ2834" s="688"/>
      <c r="AL2834" s="147" t="s">
        <v>13</v>
      </c>
      <c r="AM2834" s="124" t="s">
        <v>29</v>
      </c>
      <c r="AO2834" s="136"/>
    </row>
    <row r="2835" spans="2:41" ht="3.75" customHeight="1">
      <c r="B2835" s="135"/>
      <c r="I2835" s="136"/>
      <c r="J2835" s="135"/>
      <c r="M2835" s="136"/>
      <c r="N2835" s="140"/>
      <c r="O2835" s="141"/>
      <c r="P2835" s="141"/>
      <c r="Q2835" s="142"/>
      <c r="R2835" s="689"/>
      <c r="S2835" s="690"/>
      <c r="T2835" s="690"/>
      <c r="U2835" s="690"/>
      <c r="V2835" s="690"/>
      <c r="W2835" s="690"/>
      <c r="X2835" s="690"/>
      <c r="Y2835" s="690"/>
      <c r="Z2835" s="690"/>
      <c r="AA2835" s="690"/>
      <c r="AB2835" s="690"/>
      <c r="AC2835" s="690"/>
      <c r="AD2835" s="690"/>
      <c r="AE2835" s="690"/>
      <c r="AF2835" s="690"/>
      <c r="AG2835" s="690"/>
      <c r="AH2835" s="690"/>
      <c r="AI2835" s="690"/>
      <c r="AJ2835" s="691"/>
      <c r="AK2835" s="141"/>
      <c r="AL2835" s="141"/>
      <c r="AM2835" s="141"/>
      <c r="AN2835" s="141"/>
      <c r="AO2835" s="142"/>
    </row>
    <row r="2836" spans="2:41" ht="3.75" hidden="1" customHeight="1">
      <c r="B2836" s="135"/>
      <c r="I2836" s="136"/>
      <c r="J2836" s="135"/>
      <c r="M2836" s="136"/>
      <c r="N2836" s="644"/>
      <c r="O2836" s="645"/>
      <c r="P2836" s="645"/>
      <c r="Q2836" s="646"/>
      <c r="R2836" s="679"/>
      <c r="S2836" s="671"/>
      <c r="T2836" s="671"/>
      <c r="U2836" s="671"/>
      <c r="V2836" s="671"/>
      <c r="W2836" s="671"/>
      <c r="X2836" s="671"/>
      <c r="Y2836" s="671"/>
      <c r="Z2836" s="671"/>
      <c r="AA2836" s="671"/>
      <c r="AB2836" s="671"/>
      <c r="AC2836" s="671"/>
      <c r="AD2836" s="671"/>
      <c r="AE2836" s="671"/>
      <c r="AF2836" s="671"/>
      <c r="AG2836" s="671"/>
      <c r="AH2836" s="671"/>
      <c r="AI2836" s="671"/>
      <c r="AJ2836" s="671"/>
      <c r="AK2836" s="671"/>
      <c r="AL2836" s="671"/>
      <c r="AM2836" s="671"/>
      <c r="AN2836" s="671"/>
      <c r="AO2836" s="672"/>
    </row>
    <row r="2837" spans="2:41" ht="13.35" hidden="1" customHeight="1">
      <c r="B2837" s="135"/>
      <c r="I2837" s="136"/>
      <c r="J2837" s="135"/>
      <c r="M2837" s="136"/>
      <c r="N2837" s="629" t="s">
        <v>61</v>
      </c>
      <c r="O2837" s="630"/>
      <c r="P2837" s="630"/>
      <c r="Q2837" s="632"/>
      <c r="R2837" s="673"/>
      <c r="S2837" s="674"/>
      <c r="T2837" s="674"/>
      <c r="U2837" s="674"/>
      <c r="V2837" s="674"/>
      <c r="W2837" s="674"/>
      <c r="X2837" s="674"/>
      <c r="Y2837" s="674"/>
      <c r="Z2837" s="674"/>
      <c r="AA2837" s="674"/>
      <c r="AB2837" s="674"/>
      <c r="AC2837" s="674"/>
      <c r="AD2837" s="674"/>
      <c r="AE2837" s="674"/>
      <c r="AF2837" s="674"/>
      <c r="AG2837" s="674"/>
      <c r="AH2837" s="674"/>
      <c r="AI2837" s="674"/>
      <c r="AJ2837" s="674"/>
      <c r="AK2837" s="674"/>
      <c r="AL2837" s="674"/>
      <c r="AM2837" s="674"/>
      <c r="AN2837" s="674"/>
      <c r="AO2837" s="675"/>
    </row>
    <row r="2838" spans="2:41" ht="3.75" hidden="1" customHeight="1">
      <c r="B2838" s="135"/>
      <c r="I2838" s="136"/>
      <c r="J2838" s="135"/>
      <c r="M2838" s="136"/>
      <c r="N2838" s="629"/>
      <c r="O2838" s="630"/>
      <c r="P2838" s="630"/>
      <c r="Q2838" s="632"/>
      <c r="R2838" s="676"/>
      <c r="S2838" s="677"/>
      <c r="T2838" s="677"/>
      <c r="U2838" s="677"/>
      <c r="V2838" s="677"/>
      <c r="W2838" s="677"/>
      <c r="X2838" s="677"/>
      <c r="Y2838" s="677"/>
      <c r="Z2838" s="677"/>
      <c r="AA2838" s="677"/>
      <c r="AB2838" s="677"/>
      <c r="AC2838" s="677"/>
      <c r="AD2838" s="677"/>
      <c r="AE2838" s="677"/>
      <c r="AF2838" s="677"/>
      <c r="AG2838" s="677"/>
      <c r="AH2838" s="677"/>
      <c r="AI2838" s="677"/>
      <c r="AJ2838" s="677"/>
      <c r="AK2838" s="677"/>
      <c r="AL2838" s="677"/>
      <c r="AM2838" s="677"/>
      <c r="AN2838" s="677"/>
      <c r="AO2838" s="678"/>
    </row>
    <row r="2839" spans="2:41" ht="3.75" hidden="1" customHeight="1">
      <c r="B2839" s="135"/>
      <c r="I2839" s="136"/>
      <c r="J2839" s="135"/>
      <c r="N2839" s="644"/>
      <c r="O2839" s="645"/>
      <c r="P2839" s="645"/>
      <c r="Q2839" s="646"/>
      <c r="R2839" s="630"/>
      <c r="S2839" s="630"/>
      <c r="T2839" s="630"/>
      <c r="U2839" s="698"/>
      <c r="V2839" s="699"/>
      <c r="W2839" s="699"/>
      <c r="X2839" s="700"/>
      <c r="Y2839" s="645"/>
      <c r="Z2839" s="707"/>
      <c r="AA2839" s="699"/>
      <c r="AB2839" s="699"/>
      <c r="AC2839" s="708"/>
      <c r="AD2839" s="630"/>
      <c r="AE2839" s="630"/>
      <c r="AF2839" s="630"/>
      <c r="AG2839" s="679"/>
      <c r="AH2839" s="671"/>
      <c r="AI2839" s="671"/>
      <c r="AJ2839" s="671"/>
      <c r="AK2839" s="671"/>
      <c r="AL2839" s="671"/>
      <c r="AM2839" s="671"/>
      <c r="AN2839" s="671"/>
      <c r="AO2839" s="672"/>
    </row>
    <row r="2840" spans="2:41" ht="13.35" hidden="1" customHeight="1">
      <c r="B2840" s="135"/>
      <c r="I2840" s="136"/>
      <c r="J2840" s="135"/>
      <c r="N2840" s="629"/>
      <c r="O2840" s="630"/>
      <c r="P2840" s="630"/>
      <c r="Q2840" s="632"/>
      <c r="R2840" s="630" t="s">
        <v>15</v>
      </c>
      <c r="S2840" s="630"/>
      <c r="T2840" s="630"/>
      <c r="U2840" s="701"/>
      <c r="V2840" s="702"/>
      <c r="W2840" s="702"/>
      <c r="X2840" s="703"/>
      <c r="Y2840" s="662" t="s">
        <v>359</v>
      </c>
      <c r="Z2840" s="709"/>
      <c r="AA2840" s="702"/>
      <c r="AB2840" s="702"/>
      <c r="AC2840" s="710"/>
      <c r="AD2840" s="630" t="s">
        <v>56</v>
      </c>
      <c r="AE2840" s="630"/>
      <c r="AF2840" s="630"/>
      <c r="AG2840" s="673"/>
      <c r="AH2840" s="674"/>
      <c r="AI2840" s="674"/>
      <c r="AJ2840" s="674"/>
      <c r="AK2840" s="674"/>
      <c r="AL2840" s="674"/>
      <c r="AM2840" s="674"/>
      <c r="AN2840" s="674"/>
      <c r="AO2840" s="675"/>
    </row>
    <row r="2841" spans="2:41" ht="3.75" hidden="1" customHeight="1">
      <c r="B2841" s="135"/>
      <c r="I2841" s="136"/>
      <c r="J2841" s="135"/>
      <c r="N2841" s="629"/>
      <c r="O2841" s="630"/>
      <c r="P2841" s="630"/>
      <c r="Q2841" s="632"/>
      <c r="R2841" s="639"/>
      <c r="S2841" s="639"/>
      <c r="T2841" s="639"/>
      <c r="U2841" s="704"/>
      <c r="V2841" s="705"/>
      <c r="W2841" s="705"/>
      <c r="X2841" s="706"/>
      <c r="Y2841" s="639"/>
      <c r="Z2841" s="711"/>
      <c r="AA2841" s="705"/>
      <c r="AB2841" s="705"/>
      <c r="AC2841" s="712"/>
      <c r="AD2841" s="639"/>
      <c r="AE2841" s="639"/>
      <c r="AF2841" s="639"/>
      <c r="AG2841" s="676"/>
      <c r="AH2841" s="677"/>
      <c r="AI2841" s="677"/>
      <c r="AJ2841" s="677"/>
      <c r="AK2841" s="677"/>
      <c r="AL2841" s="677"/>
      <c r="AM2841" s="677"/>
      <c r="AN2841" s="677"/>
      <c r="AO2841" s="678"/>
    </row>
    <row r="2842" spans="2:41" ht="3.75" hidden="1" customHeight="1">
      <c r="B2842" s="135"/>
      <c r="I2842" s="136"/>
      <c r="J2842" s="135"/>
      <c r="N2842" s="629"/>
      <c r="O2842" s="630"/>
      <c r="P2842" s="630"/>
      <c r="Q2842" s="632"/>
      <c r="R2842" s="645"/>
      <c r="S2842" s="645"/>
      <c r="T2842" s="646"/>
      <c r="U2842" s="679"/>
      <c r="V2842" s="671"/>
      <c r="W2842" s="671"/>
      <c r="X2842" s="671"/>
      <c r="Y2842" s="671"/>
      <c r="Z2842" s="671"/>
      <c r="AA2842" s="671"/>
      <c r="AB2842" s="671"/>
      <c r="AC2842" s="672"/>
      <c r="AD2842" s="644"/>
      <c r="AE2842" s="645"/>
      <c r="AF2842" s="646"/>
      <c r="AG2842" s="679"/>
      <c r="AH2842" s="671"/>
      <c r="AI2842" s="671"/>
      <c r="AJ2842" s="671"/>
      <c r="AK2842" s="671"/>
      <c r="AL2842" s="671"/>
      <c r="AM2842" s="671"/>
      <c r="AN2842" s="671"/>
      <c r="AO2842" s="672"/>
    </row>
    <row r="2843" spans="2:41" ht="13.35" hidden="1" customHeight="1">
      <c r="B2843" s="135"/>
      <c r="I2843" s="136"/>
      <c r="N2843" s="629" t="s">
        <v>23</v>
      </c>
      <c r="O2843" s="630"/>
      <c r="P2843" s="630"/>
      <c r="Q2843" s="632"/>
      <c r="R2843" s="630" t="s">
        <v>17</v>
      </c>
      <c r="S2843" s="630"/>
      <c r="T2843" s="632"/>
      <c r="U2843" s="673"/>
      <c r="V2843" s="674"/>
      <c r="W2843" s="674"/>
      <c r="X2843" s="674"/>
      <c r="Y2843" s="674"/>
      <c r="Z2843" s="674"/>
      <c r="AA2843" s="674"/>
      <c r="AB2843" s="674"/>
      <c r="AC2843" s="675"/>
      <c r="AD2843" s="629" t="s">
        <v>18</v>
      </c>
      <c r="AE2843" s="630"/>
      <c r="AF2843" s="632"/>
      <c r="AG2843" s="673"/>
      <c r="AH2843" s="674"/>
      <c r="AI2843" s="674"/>
      <c r="AJ2843" s="674"/>
      <c r="AK2843" s="674"/>
      <c r="AL2843" s="674"/>
      <c r="AM2843" s="674"/>
      <c r="AN2843" s="674"/>
      <c r="AO2843" s="675"/>
    </row>
    <row r="2844" spans="2:41" ht="3.75" hidden="1" customHeight="1">
      <c r="B2844" s="135"/>
      <c r="I2844" s="136"/>
      <c r="J2844" s="135"/>
      <c r="N2844" s="629"/>
      <c r="O2844" s="630"/>
      <c r="P2844" s="630"/>
      <c r="Q2844" s="632"/>
      <c r="R2844" s="639"/>
      <c r="S2844" s="639"/>
      <c r="T2844" s="640"/>
      <c r="U2844" s="676"/>
      <c r="V2844" s="677"/>
      <c r="W2844" s="677"/>
      <c r="X2844" s="677"/>
      <c r="Y2844" s="677"/>
      <c r="Z2844" s="677"/>
      <c r="AA2844" s="677"/>
      <c r="AB2844" s="677"/>
      <c r="AC2844" s="678"/>
      <c r="AD2844" s="638"/>
      <c r="AE2844" s="639"/>
      <c r="AF2844" s="640"/>
      <c r="AG2844" s="676"/>
      <c r="AH2844" s="677"/>
      <c r="AI2844" s="677"/>
      <c r="AJ2844" s="677"/>
      <c r="AK2844" s="677"/>
      <c r="AL2844" s="677"/>
      <c r="AM2844" s="677"/>
      <c r="AN2844" s="677"/>
      <c r="AO2844" s="678"/>
    </row>
    <row r="2845" spans="2:41" ht="3.75" hidden="1" customHeight="1">
      <c r="B2845" s="135"/>
      <c r="I2845" s="136"/>
      <c r="J2845" s="135"/>
      <c r="N2845" s="629"/>
      <c r="O2845" s="630"/>
      <c r="P2845" s="630"/>
      <c r="Q2845" s="632"/>
      <c r="R2845" s="645"/>
      <c r="S2845" s="645"/>
      <c r="T2845" s="646"/>
      <c r="U2845" s="679"/>
      <c r="V2845" s="671"/>
      <c r="W2845" s="671"/>
      <c r="X2845" s="671"/>
      <c r="Y2845" s="671"/>
      <c r="Z2845" s="671"/>
      <c r="AA2845" s="671"/>
      <c r="AB2845" s="671"/>
      <c r="AC2845" s="672"/>
      <c r="AD2845" s="644"/>
      <c r="AE2845" s="645"/>
      <c r="AF2845" s="646"/>
      <c r="AG2845" s="679"/>
      <c r="AH2845" s="671"/>
      <c r="AI2845" s="671"/>
      <c r="AJ2845" s="671"/>
      <c r="AK2845" s="671"/>
      <c r="AL2845" s="671"/>
      <c r="AM2845" s="671"/>
      <c r="AN2845" s="671"/>
      <c r="AO2845" s="672"/>
    </row>
    <row r="2846" spans="2:41" ht="13.35" hidden="1" customHeight="1">
      <c r="B2846" s="135"/>
      <c r="I2846" s="136"/>
      <c r="J2846" s="135"/>
      <c r="N2846" s="629"/>
      <c r="O2846" s="630"/>
      <c r="P2846" s="630"/>
      <c r="Q2846" s="632"/>
      <c r="R2846" s="630" t="s">
        <v>19</v>
      </c>
      <c r="S2846" s="630"/>
      <c r="T2846" s="632"/>
      <c r="U2846" s="673"/>
      <c r="V2846" s="674"/>
      <c r="W2846" s="674"/>
      <c r="X2846" s="674"/>
      <c r="Y2846" s="674"/>
      <c r="Z2846" s="674"/>
      <c r="AA2846" s="674"/>
      <c r="AB2846" s="674"/>
      <c r="AC2846" s="675"/>
      <c r="AD2846" s="629" t="s">
        <v>20</v>
      </c>
      <c r="AE2846" s="630"/>
      <c r="AF2846" s="632"/>
      <c r="AG2846" s="673"/>
      <c r="AH2846" s="674"/>
      <c r="AI2846" s="674"/>
      <c r="AJ2846" s="674"/>
      <c r="AK2846" s="674"/>
      <c r="AL2846" s="674"/>
      <c r="AM2846" s="674"/>
      <c r="AN2846" s="674"/>
      <c r="AO2846" s="675"/>
    </row>
    <row r="2847" spans="2:41" ht="3.75" hidden="1" customHeight="1">
      <c r="B2847" s="135"/>
      <c r="I2847" s="136"/>
      <c r="J2847" s="135"/>
      <c r="N2847" s="638"/>
      <c r="O2847" s="639"/>
      <c r="P2847" s="639"/>
      <c r="Q2847" s="640"/>
      <c r="R2847" s="639"/>
      <c r="S2847" s="639"/>
      <c r="T2847" s="640"/>
      <c r="U2847" s="676"/>
      <c r="V2847" s="677"/>
      <c r="W2847" s="677"/>
      <c r="X2847" s="677"/>
      <c r="Y2847" s="677"/>
      <c r="Z2847" s="677"/>
      <c r="AA2847" s="677"/>
      <c r="AB2847" s="677"/>
      <c r="AC2847" s="678"/>
      <c r="AD2847" s="638"/>
      <c r="AE2847" s="639"/>
      <c r="AF2847" s="640"/>
      <c r="AG2847" s="676"/>
      <c r="AH2847" s="677"/>
      <c r="AI2847" s="677"/>
      <c r="AJ2847" s="677"/>
      <c r="AK2847" s="677"/>
      <c r="AL2847" s="677"/>
      <c r="AM2847" s="677"/>
      <c r="AN2847" s="677"/>
      <c r="AO2847" s="678"/>
    </row>
    <row r="2848" spans="2:41" ht="3.75" hidden="1" customHeight="1">
      <c r="B2848" s="135"/>
      <c r="I2848" s="136"/>
      <c r="J2848" s="135"/>
      <c r="M2848" s="136"/>
      <c r="N2848" s="629"/>
      <c r="O2848" s="630"/>
      <c r="P2848" s="630"/>
      <c r="Q2848" s="632"/>
      <c r="R2848" s="644"/>
      <c r="S2848" s="645"/>
      <c r="T2848" s="645"/>
      <c r="U2848" s="645"/>
      <c r="V2848" s="645"/>
      <c r="W2848" s="645"/>
      <c r="X2848" s="645"/>
      <c r="Y2848" s="645"/>
      <c r="Z2848" s="645"/>
      <c r="AA2848" s="645"/>
      <c r="AB2848" s="645"/>
      <c r="AC2848" s="645"/>
      <c r="AD2848" s="645"/>
      <c r="AE2848" s="645"/>
      <c r="AF2848" s="645"/>
      <c r="AG2848" s="645"/>
      <c r="AH2848" s="645"/>
      <c r="AI2848" s="645"/>
      <c r="AJ2848" s="645"/>
      <c r="AK2848" s="645"/>
      <c r="AL2848" s="645"/>
      <c r="AM2848" s="645"/>
      <c r="AN2848" s="645"/>
      <c r="AO2848" s="646"/>
    </row>
    <row r="2849" spans="2:41" ht="13.35" hidden="1" customHeight="1">
      <c r="B2849" s="135"/>
      <c r="I2849" s="136"/>
      <c r="J2849" s="135"/>
      <c r="M2849" s="136"/>
      <c r="N2849" s="629" t="s">
        <v>111</v>
      </c>
      <c r="O2849" s="630"/>
      <c r="P2849" s="630"/>
      <c r="Q2849" s="632"/>
      <c r="R2849" s="629"/>
      <c r="S2849" s="680"/>
      <c r="T2849" s="681"/>
      <c r="U2849" s="630"/>
      <c r="V2849" s="647"/>
      <c r="W2849" s="630" t="s">
        <v>12</v>
      </c>
      <c r="X2849" s="647"/>
      <c r="Y2849" s="630" t="s">
        <v>11</v>
      </c>
      <c r="Z2849" s="647"/>
      <c r="AA2849" s="630" t="s">
        <v>364</v>
      </c>
      <c r="AB2849" s="630"/>
      <c r="AC2849" s="630"/>
      <c r="AD2849" s="630"/>
      <c r="AE2849" s="630"/>
      <c r="AF2849" s="630"/>
      <c r="AG2849" s="630"/>
      <c r="AH2849" s="630"/>
      <c r="AI2849" s="630"/>
      <c r="AJ2849" s="630"/>
      <c r="AK2849" s="630"/>
      <c r="AL2849" s="630"/>
      <c r="AM2849" s="630"/>
      <c r="AN2849" s="630"/>
      <c r="AO2849" s="632"/>
    </row>
    <row r="2850" spans="2:41" ht="3.75" hidden="1" customHeight="1">
      <c r="B2850" s="135"/>
      <c r="I2850" s="136"/>
      <c r="J2850" s="135"/>
      <c r="M2850" s="136"/>
      <c r="N2850" s="629"/>
      <c r="O2850" s="630"/>
      <c r="P2850" s="630"/>
      <c r="Q2850" s="632"/>
      <c r="R2850" s="629"/>
      <c r="S2850" s="630"/>
      <c r="T2850" s="630"/>
      <c r="U2850" s="630"/>
      <c r="V2850" s="630"/>
      <c r="W2850" s="630"/>
      <c r="X2850" s="630"/>
      <c r="Y2850" s="630"/>
      <c r="Z2850" s="630"/>
      <c r="AA2850" s="630"/>
      <c r="AB2850" s="630"/>
      <c r="AC2850" s="630"/>
      <c r="AD2850" s="630"/>
      <c r="AE2850" s="630"/>
      <c r="AF2850" s="630"/>
      <c r="AG2850" s="630"/>
      <c r="AH2850" s="630"/>
      <c r="AI2850" s="630"/>
      <c r="AJ2850" s="630"/>
      <c r="AK2850" s="630"/>
      <c r="AL2850" s="630"/>
      <c r="AM2850" s="630"/>
      <c r="AN2850" s="630"/>
      <c r="AO2850" s="632"/>
    </row>
    <row r="2851" spans="2:41" ht="3.75" hidden="1" customHeight="1">
      <c r="B2851" s="135"/>
      <c r="I2851" s="136"/>
      <c r="J2851" s="135"/>
      <c r="M2851" s="136"/>
      <c r="N2851" s="644"/>
      <c r="O2851" s="645"/>
      <c r="P2851" s="645"/>
      <c r="Q2851" s="645"/>
      <c r="R2851" s="713"/>
      <c r="S2851" s="716"/>
      <c r="T2851" s="645"/>
      <c r="U2851" s="698"/>
      <c r="V2851" s="644"/>
      <c r="W2851" s="645"/>
      <c r="X2851" s="645"/>
      <c r="Y2851" s="645"/>
      <c r="Z2851" s="645"/>
      <c r="AA2851" s="645"/>
      <c r="AB2851" s="645"/>
      <c r="AC2851" s="645"/>
      <c r="AD2851" s="645"/>
      <c r="AE2851" s="645"/>
      <c r="AF2851" s="645"/>
      <c r="AG2851" s="645"/>
      <c r="AH2851" s="649"/>
      <c r="AI2851" s="649"/>
      <c r="AJ2851" s="645"/>
      <c r="AK2851" s="651"/>
      <c r="AL2851" s="645"/>
      <c r="AM2851" s="645"/>
      <c r="AN2851" s="645"/>
      <c r="AO2851" s="646"/>
    </row>
    <row r="2852" spans="2:41" ht="13.35" hidden="1" customHeight="1">
      <c r="B2852" s="135"/>
      <c r="I2852" s="136"/>
      <c r="J2852" s="135"/>
      <c r="M2852" s="136"/>
      <c r="N2852" s="629" t="s">
        <v>30</v>
      </c>
      <c r="O2852" s="630"/>
      <c r="P2852" s="630"/>
      <c r="Q2852" s="630"/>
      <c r="R2852" s="714"/>
      <c r="S2852" s="717"/>
      <c r="T2852" s="630" t="s">
        <v>388</v>
      </c>
      <c r="U2852" s="701"/>
      <c r="V2852" s="629" t="s">
        <v>112</v>
      </c>
      <c r="W2852" s="630"/>
      <c r="X2852" s="630"/>
      <c r="Y2852" s="630"/>
      <c r="Z2852" s="630"/>
      <c r="AA2852" s="630"/>
      <c r="AB2852" s="630"/>
      <c r="AC2852" s="630"/>
      <c r="AD2852" s="630"/>
      <c r="AE2852" s="630"/>
      <c r="AF2852" s="630"/>
      <c r="AG2852" s="630"/>
      <c r="AH2852" s="636"/>
      <c r="AI2852" s="636"/>
      <c r="AJ2852" s="630"/>
      <c r="AK2852" s="654"/>
      <c r="AL2852" s="630"/>
      <c r="AM2852" s="630"/>
      <c r="AN2852" s="630"/>
      <c r="AO2852" s="632"/>
    </row>
    <row r="2853" spans="2:41" ht="3.75" hidden="1" customHeight="1">
      <c r="B2853" s="135"/>
      <c r="I2853" s="136"/>
      <c r="J2853" s="135"/>
      <c r="M2853" s="136"/>
      <c r="N2853" s="629"/>
      <c r="O2853" s="630"/>
      <c r="P2853" s="630"/>
      <c r="Q2853" s="630"/>
      <c r="R2853" s="715"/>
      <c r="S2853" s="718"/>
      <c r="T2853" s="639"/>
      <c r="U2853" s="704"/>
      <c r="V2853" s="638"/>
      <c r="W2853" s="639"/>
      <c r="X2853" s="639"/>
      <c r="Y2853" s="639"/>
      <c r="Z2853" s="639"/>
      <c r="AA2853" s="639"/>
      <c r="AB2853" s="639"/>
      <c r="AC2853" s="639"/>
      <c r="AD2853" s="639"/>
      <c r="AE2853" s="639"/>
      <c r="AF2853" s="639"/>
      <c r="AG2853" s="639"/>
      <c r="AH2853" s="642"/>
      <c r="AI2853" s="642"/>
      <c r="AJ2853" s="639"/>
      <c r="AK2853" s="657"/>
      <c r="AL2853" s="639"/>
      <c r="AM2853" s="639"/>
      <c r="AN2853" s="639"/>
      <c r="AO2853" s="640"/>
    </row>
    <row r="2854" spans="2:41" ht="3.75" hidden="1" customHeight="1">
      <c r="B2854" s="135"/>
      <c r="I2854" s="136"/>
      <c r="J2854" s="135"/>
      <c r="M2854" s="136"/>
      <c r="N2854" s="644"/>
      <c r="O2854" s="645"/>
      <c r="P2854" s="645"/>
      <c r="Q2854" s="646"/>
      <c r="R2854" s="670"/>
      <c r="S2854" s="671"/>
      <c r="T2854" s="671"/>
      <c r="U2854" s="672"/>
      <c r="V2854" s="673"/>
      <c r="W2854" s="675"/>
      <c r="X2854" s="679"/>
      <c r="Y2854" s="671"/>
      <c r="Z2854" s="671"/>
      <c r="AA2854" s="672"/>
      <c r="AB2854" s="630"/>
      <c r="AC2854" s="630"/>
      <c r="AD2854" s="630"/>
      <c r="AE2854" s="630"/>
      <c r="AF2854" s="630"/>
      <c r="AG2854" s="630"/>
      <c r="AH2854" s="630"/>
      <c r="AI2854" s="645"/>
      <c r="AJ2854" s="630"/>
      <c r="AK2854" s="630"/>
      <c r="AL2854" s="630"/>
      <c r="AM2854" s="630"/>
      <c r="AN2854" s="630"/>
      <c r="AO2854" s="632"/>
    </row>
    <row r="2855" spans="2:41" ht="13.35" hidden="1" customHeight="1">
      <c r="B2855" s="135"/>
      <c r="I2855" s="136"/>
      <c r="J2855" s="135"/>
      <c r="M2855" s="136"/>
      <c r="N2855" s="629" t="s">
        <v>114</v>
      </c>
      <c r="O2855" s="630"/>
      <c r="P2855" s="630"/>
      <c r="Q2855" s="632"/>
      <c r="R2855" s="673"/>
      <c r="S2855" s="674"/>
      <c r="T2855" s="674"/>
      <c r="U2855" s="675"/>
      <c r="V2855" s="673"/>
      <c r="W2855" s="675"/>
      <c r="X2855" s="673"/>
      <c r="Y2855" s="674"/>
      <c r="Z2855" s="674"/>
      <c r="AA2855" s="675"/>
      <c r="AB2855" s="668" t="s">
        <v>171</v>
      </c>
      <c r="AC2855" s="630"/>
      <c r="AD2855" s="630"/>
      <c r="AE2855" s="630"/>
      <c r="AF2855" s="630"/>
      <c r="AG2855" s="630"/>
      <c r="AH2855" s="630"/>
      <c r="AI2855" s="630"/>
      <c r="AJ2855" s="630"/>
      <c r="AK2855" s="630"/>
      <c r="AL2855" s="630"/>
      <c r="AM2855" s="630"/>
      <c r="AN2855" s="630"/>
      <c r="AO2855" s="632"/>
    </row>
    <row r="2856" spans="2:41" ht="3.75" hidden="1" customHeight="1">
      <c r="B2856" s="135"/>
      <c r="I2856" s="136"/>
      <c r="J2856" s="135"/>
      <c r="M2856" s="136"/>
      <c r="N2856" s="629"/>
      <c r="O2856" s="630"/>
      <c r="P2856" s="630"/>
      <c r="Q2856" s="632"/>
      <c r="R2856" s="676"/>
      <c r="S2856" s="677"/>
      <c r="T2856" s="677"/>
      <c r="U2856" s="678"/>
      <c r="V2856" s="676"/>
      <c r="W2856" s="678"/>
      <c r="X2856" s="676"/>
      <c r="Y2856" s="677"/>
      <c r="Z2856" s="677"/>
      <c r="AA2856" s="678"/>
      <c r="AB2856" s="639"/>
      <c r="AC2856" s="639"/>
      <c r="AD2856" s="639"/>
      <c r="AE2856" s="639"/>
      <c r="AF2856" s="639"/>
      <c r="AG2856" s="639"/>
      <c r="AH2856" s="639"/>
      <c r="AI2856" s="639"/>
      <c r="AJ2856" s="639"/>
      <c r="AK2856" s="639"/>
      <c r="AL2856" s="639"/>
      <c r="AM2856" s="639"/>
      <c r="AN2856" s="639"/>
      <c r="AO2856" s="640"/>
    </row>
    <row r="2857" spans="2:41" ht="3.75" hidden="1" customHeight="1">
      <c r="B2857" s="135"/>
      <c r="I2857" s="136"/>
      <c r="J2857" s="135"/>
      <c r="M2857" s="136"/>
      <c r="N2857" s="644"/>
      <c r="O2857" s="645"/>
      <c r="P2857" s="645"/>
      <c r="Q2857" s="645"/>
      <c r="R2857" s="644"/>
      <c r="S2857" s="645"/>
      <c r="T2857" s="645"/>
      <c r="U2857" s="645"/>
      <c r="V2857" s="645"/>
      <c r="W2857" s="645"/>
      <c r="X2857" s="645"/>
      <c r="Y2857" s="645"/>
      <c r="Z2857" s="645"/>
      <c r="AA2857" s="646"/>
      <c r="AB2857" s="644"/>
      <c r="AC2857" s="630"/>
      <c r="AD2857" s="630"/>
      <c r="AE2857" s="630"/>
      <c r="AF2857" s="630"/>
      <c r="AG2857" s="630"/>
      <c r="AH2857" s="630"/>
      <c r="AI2857" s="632"/>
      <c r="AJ2857" s="644"/>
      <c r="AK2857" s="645"/>
      <c r="AL2857" s="645"/>
      <c r="AM2857" s="645"/>
      <c r="AN2857" s="645"/>
      <c r="AO2857" s="646"/>
    </row>
    <row r="2858" spans="2:41" ht="13.35" hidden="1" customHeight="1">
      <c r="B2858" s="135"/>
      <c r="I2858" s="136"/>
      <c r="J2858" s="135"/>
      <c r="M2858" s="136"/>
      <c r="N2858" s="629" t="s">
        <v>115</v>
      </c>
      <c r="O2858" s="630"/>
      <c r="P2858" s="630"/>
      <c r="Q2858" s="630"/>
      <c r="R2858" s="629"/>
      <c r="S2858" s="680"/>
      <c r="T2858" s="681"/>
      <c r="U2858" s="630"/>
      <c r="V2858" s="647"/>
      <c r="W2858" s="630" t="s">
        <v>12</v>
      </c>
      <c r="X2858" s="647"/>
      <c r="Y2858" s="630" t="s">
        <v>11</v>
      </c>
      <c r="Z2858" s="647"/>
      <c r="AA2858" s="630" t="s">
        <v>364</v>
      </c>
      <c r="AB2858" s="629" t="s">
        <v>170</v>
      </c>
      <c r="AC2858" s="630"/>
      <c r="AD2858" s="630"/>
      <c r="AE2858" s="630"/>
      <c r="AF2858" s="630"/>
      <c r="AG2858" s="630"/>
      <c r="AH2858" s="630"/>
      <c r="AI2858" s="632"/>
      <c r="AJ2858" s="629"/>
      <c r="AK2858" s="680"/>
      <c r="AL2858" s="682"/>
      <c r="AM2858" s="682"/>
      <c r="AN2858" s="682"/>
      <c r="AO2858" s="681"/>
    </row>
    <row r="2859" spans="2:41" ht="3.75" hidden="1" customHeight="1">
      <c r="B2859" s="135"/>
      <c r="I2859" s="136"/>
      <c r="J2859" s="135"/>
      <c r="M2859" s="136"/>
      <c r="N2859" s="135"/>
      <c r="R2859" s="140"/>
      <c r="S2859" s="141"/>
      <c r="T2859" s="141"/>
      <c r="U2859" s="141"/>
      <c r="V2859" s="141"/>
      <c r="W2859" s="141"/>
      <c r="X2859" s="141"/>
      <c r="Y2859" s="141"/>
      <c r="Z2859" s="141"/>
      <c r="AA2859" s="142"/>
      <c r="AB2859" s="140"/>
      <c r="AC2859" s="141"/>
      <c r="AD2859" s="141"/>
      <c r="AE2859" s="141"/>
      <c r="AF2859" s="141"/>
      <c r="AG2859" s="141"/>
      <c r="AH2859" s="141"/>
      <c r="AI2859" s="142"/>
      <c r="AJ2859" s="140"/>
      <c r="AK2859" s="141"/>
      <c r="AL2859" s="141"/>
      <c r="AM2859" s="141"/>
      <c r="AN2859" s="141"/>
      <c r="AO2859" s="142"/>
    </row>
    <row r="2860" spans="2:41" ht="3.75" customHeight="1">
      <c r="B2860" s="135"/>
      <c r="I2860" s="136"/>
      <c r="J2860" s="135"/>
      <c r="M2860" s="136"/>
      <c r="N2860" s="130"/>
      <c r="O2860" s="131"/>
      <c r="P2860" s="131"/>
      <c r="Q2860" s="132"/>
      <c r="R2860" s="683" t="str" cm="1">
        <f t="array" ref="R2860">IF(新_変更_3!AL1219&lt;&gt;"",AND(新_変更_3!J1218:AB1224=新_変更_3!AL1218:BD1224),"")</f>
        <v/>
      </c>
      <c r="S2860" s="684"/>
      <c r="T2860" s="684"/>
      <c r="U2860" s="684"/>
      <c r="V2860" s="684"/>
      <c r="W2860" s="684"/>
      <c r="X2860" s="684"/>
      <c r="Y2860" s="684"/>
      <c r="Z2860" s="684"/>
      <c r="AA2860" s="684"/>
      <c r="AB2860" s="684"/>
      <c r="AC2860" s="684"/>
      <c r="AD2860" s="684"/>
      <c r="AE2860" s="684"/>
      <c r="AF2860" s="684"/>
      <c r="AG2860" s="684"/>
      <c r="AH2860" s="684"/>
      <c r="AI2860" s="684"/>
      <c r="AJ2860" s="684"/>
      <c r="AK2860" s="684"/>
      <c r="AL2860" s="684"/>
      <c r="AM2860" s="684"/>
      <c r="AN2860" s="684"/>
      <c r="AO2860" s="685"/>
    </row>
    <row r="2861" spans="2:41" ht="13.35" customHeight="1">
      <c r="B2861" s="135"/>
      <c r="I2861" s="136"/>
      <c r="J2861" s="135"/>
      <c r="M2861" s="136"/>
      <c r="N2861" s="135" t="s">
        <v>32</v>
      </c>
      <c r="Q2861" s="136"/>
      <c r="R2861" s="686"/>
      <c r="S2861" s="687"/>
      <c r="T2861" s="687"/>
      <c r="U2861" s="687"/>
      <c r="V2861" s="687"/>
      <c r="W2861" s="687"/>
      <c r="X2861" s="687"/>
      <c r="Y2861" s="687"/>
      <c r="Z2861" s="687"/>
      <c r="AA2861" s="687"/>
      <c r="AB2861" s="687"/>
      <c r="AC2861" s="687"/>
      <c r="AD2861" s="687"/>
      <c r="AE2861" s="687"/>
      <c r="AF2861" s="687"/>
      <c r="AG2861" s="687"/>
      <c r="AH2861" s="687"/>
      <c r="AI2861" s="687"/>
      <c r="AJ2861" s="687"/>
      <c r="AK2861" s="687"/>
      <c r="AL2861" s="687"/>
      <c r="AM2861" s="687"/>
      <c r="AN2861" s="687"/>
      <c r="AO2861" s="688"/>
    </row>
    <row r="2862" spans="2:41" ht="3.75" customHeight="1">
      <c r="B2862" s="135"/>
      <c r="I2862" s="136"/>
      <c r="J2862" s="135"/>
      <c r="M2862" s="136"/>
      <c r="N2862" s="140"/>
      <c r="O2862" s="141"/>
      <c r="P2862" s="141"/>
      <c r="Q2862" s="142"/>
      <c r="R2862" s="689"/>
      <c r="S2862" s="690"/>
      <c r="T2862" s="690"/>
      <c r="U2862" s="690"/>
      <c r="V2862" s="690"/>
      <c r="W2862" s="690"/>
      <c r="X2862" s="690"/>
      <c r="Y2862" s="690"/>
      <c r="Z2862" s="690"/>
      <c r="AA2862" s="690"/>
      <c r="AB2862" s="690"/>
      <c r="AC2862" s="690"/>
      <c r="AD2862" s="690"/>
      <c r="AE2862" s="690"/>
      <c r="AF2862" s="690"/>
      <c r="AG2862" s="690"/>
      <c r="AH2862" s="690"/>
      <c r="AI2862" s="690"/>
      <c r="AJ2862" s="690"/>
      <c r="AK2862" s="690"/>
      <c r="AL2862" s="690"/>
      <c r="AM2862" s="690"/>
      <c r="AN2862" s="690"/>
      <c r="AO2862" s="691"/>
    </row>
    <row r="2863" spans="2:41" ht="3.75" customHeight="1">
      <c r="B2863" s="135"/>
      <c r="I2863" s="136"/>
      <c r="J2863" s="130"/>
      <c r="K2863" s="131"/>
      <c r="L2863" s="131"/>
      <c r="M2863" s="132"/>
      <c r="N2863" s="130"/>
      <c r="O2863" s="131"/>
      <c r="P2863" s="131"/>
      <c r="Q2863" s="132"/>
      <c r="R2863" s="130"/>
      <c r="S2863" s="131"/>
      <c r="T2863" s="131"/>
      <c r="U2863" s="131"/>
      <c r="V2863" s="131"/>
      <c r="W2863" s="131"/>
      <c r="X2863" s="131"/>
      <c r="Y2863" s="131"/>
      <c r="Z2863" s="131"/>
      <c r="AA2863" s="132"/>
      <c r="AB2863" s="130"/>
      <c r="AC2863" s="131"/>
      <c r="AD2863" s="131"/>
      <c r="AE2863" s="132"/>
      <c r="AF2863" s="131"/>
      <c r="AG2863" s="131"/>
      <c r="AH2863" s="131"/>
      <c r="AI2863" s="131"/>
      <c r="AJ2863" s="131"/>
      <c r="AK2863" s="131"/>
      <c r="AL2863" s="131"/>
      <c r="AM2863" s="131"/>
      <c r="AN2863" s="131"/>
      <c r="AO2863" s="132"/>
    </row>
    <row r="2864" spans="2:41" ht="13.35" customHeight="1">
      <c r="B2864" s="135"/>
      <c r="I2864" s="136"/>
      <c r="J2864" s="135" t="s">
        <v>4064</v>
      </c>
      <c r="M2864" s="136"/>
      <c r="N2864" s="135" t="s">
        <v>27</v>
      </c>
      <c r="Q2864" s="136"/>
      <c r="R2864" s="135"/>
      <c r="S2864" s="692"/>
      <c r="T2864" s="693"/>
      <c r="U2864" s="693"/>
      <c r="V2864" s="693"/>
      <c r="W2864" s="693"/>
      <c r="X2864" s="693"/>
      <c r="Y2864" s="693"/>
      <c r="Z2864" s="693"/>
      <c r="AA2864" s="694"/>
      <c r="AB2864" s="135" t="s">
        <v>28</v>
      </c>
      <c r="AE2864" s="136"/>
      <c r="AF2864" s="135"/>
      <c r="AG2864" s="695"/>
      <c r="AH2864" s="693"/>
      <c r="AI2864" s="693"/>
      <c r="AJ2864" s="693"/>
      <c r="AK2864" s="693"/>
      <c r="AL2864" s="693"/>
      <c r="AM2864" s="693"/>
      <c r="AN2864" s="693"/>
      <c r="AO2864" s="694"/>
    </row>
    <row r="2865" spans="2:41" ht="3.75" customHeight="1">
      <c r="B2865" s="135"/>
      <c r="I2865" s="136"/>
      <c r="J2865" s="135"/>
      <c r="M2865" s="136"/>
      <c r="N2865" s="140"/>
      <c r="O2865" s="141"/>
      <c r="P2865" s="141"/>
      <c r="Q2865" s="142"/>
      <c r="R2865" s="140"/>
      <c r="S2865" s="141"/>
      <c r="T2865" s="141"/>
      <c r="U2865" s="141"/>
      <c r="V2865" s="141"/>
      <c r="W2865" s="141"/>
      <c r="X2865" s="141"/>
      <c r="Y2865" s="141"/>
      <c r="Z2865" s="141"/>
      <c r="AA2865" s="142"/>
      <c r="AB2865" s="140"/>
      <c r="AC2865" s="141"/>
      <c r="AD2865" s="141"/>
      <c r="AE2865" s="142"/>
      <c r="AF2865" s="141"/>
      <c r="AG2865" s="141"/>
      <c r="AH2865" s="141"/>
      <c r="AI2865" s="141"/>
      <c r="AJ2865" s="141"/>
      <c r="AK2865" s="141"/>
      <c r="AL2865" s="141"/>
      <c r="AM2865" s="141"/>
      <c r="AN2865" s="141"/>
      <c r="AO2865" s="142"/>
    </row>
    <row r="2866" spans="2:41" ht="3.75" customHeight="1">
      <c r="B2866" s="135"/>
      <c r="I2866" s="136"/>
      <c r="J2866" s="135"/>
      <c r="M2866" s="136"/>
      <c r="N2866" s="130"/>
      <c r="O2866" s="131"/>
      <c r="P2866" s="131"/>
      <c r="Q2866" s="132"/>
      <c r="R2866" s="130"/>
      <c r="S2866" s="131"/>
      <c r="T2866" s="131"/>
      <c r="U2866" s="131"/>
      <c r="V2866" s="131"/>
      <c r="W2866" s="131"/>
      <c r="X2866" s="131"/>
      <c r="Y2866" s="131"/>
      <c r="Z2866" s="131"/>
      <c r="AA2866" s="132"/>
      <c r="AB2866" s="130"/>
      <c r="AC2866" s="131"/>
      <c r="AD2866" s="131"/>
      <c r="AE2866" s="132"/>
      <c r="AF2866" s="130"/>
      <c r="AG2866" s="131"/>
      <c r="AH2866" s="131"/>
      <c r="AI2866" s="131"/>
      <c r="AJ2866" s="131"/>
      <c r="AK2866" s="131"/>
      <c r="AL2866" s="131"/>
      <c r="AM2866" s="131"/>
      <c r="AN2866" s="131"/>
      <c r="AO2866" s="132"/>
    </row>
    <row r="2867" spans="2:41" ht="13.35" customHeight="1">
      <c r="B2867" s="135"/>
      <c r="I2867" s="136"/>
      <c r="J2867" s="135"/>
      <c r="M2867" s="136"/>
      <c r="N2867" s="135" t="s">
        <v>3990</v>
      </c>
      <c r="Q2867" s="136"/>
      <c r="R2867" s="135"/>
      <c r="S2867" s="696"/>
      <c r="T2867" s="694"/>
      <c r="V2867" s="146"/>
      <c r="W2867" s="124" t="s">
        <v>12</v>
      </c>
      <c r="X2867" s="146"/>
      <c r="Y2867" s="124" t="s">
        <v>11</v>
      </c>
      <c r="Z2867" s="146"/>
      <c r="AA2867" s="136" t="s">
        <v>364</v>
      </c>
      <c r="AB2867" s="135" t="s">
        <v>66</v>
      </c>
      <c r="AE2867" s="136"/>
      <c r="AF2867" s="135"/>
      <c r="AG2867" s="696"/>
      <c r="AH2867" s="694"/>
      <c r="AJ2867" s="146"/>
      <c r="AK2867" s="124" t="s">
        <v>12</v>
      </c>
      <c r="AL2867" s="146"/>
      <c r="AM2867" s="124" t="s">
        <v>11</v>
      </c>
      <c r="AN2867" s="146"/>
      <c r="AO2867" s="136" t="s">
        <v>364</v>
      </c>
    </row>
    <row r="2868" spans="2:41" ht="3.75" customHeight="1">
      <c r="B2868" s="135"/>
      <c r="I2868" s="136"/>
      <c r="J2868" s="135"/>
      <c r="M2868" s="136"/>
      <c r="N2868" s="140"/>
      <c r="O2868" s="141"/>
      <c r="P2868" s="141"/>
      <c r="Q2868" s="142"/>
      <c r="R2868" s="140"/>
      <c r="S2868" s="141"/>
      <c r="T2868" s="141"/>
      <c r="U2868" s="141"/>
      <c r="V2868" s="141"/>
      <c r="W2868" s="141"/>
      <c r="X2868" s="141"/>
      <c r="Y2868" s="141"/>
      <c r="Z2868" s="141"/>
      <c r="AA2868" s="142"/>
      <c r="AB2868" s="140"/>
      <c r="AC2868" s="141"/>
      <c r="AD2868" s="141"/>
      <c r="AE2868" s="142"/>
      <c r="AF2868" s="140"/>
      <c r="AG2868" s="141"/>
      <c r="AH2868" s="141"/>
      <c r="AI2868" s="141"/>
      <c r="AJ2868" s="141"/>
      <c r="AK2868" s="141"/>
      <c r="AL2868" s="141"/>
      <c r="AM2868" s="141"/>
      <c r="AN2868" s="141"/>
      <c r="AO2868" s="142"/>
    </row>
    <row r="2869" spans="2:41" ht="3.75" customHeight="1">
      <c r="B2869" s="135"/>
      <c r="I2869" s="136"/>
      <c r="J2869" s="135"/>
      <c r="M2869" s="136"/>
      <c r="N2869" s="130"/>
      <c r="O2869" s="131"/>
      <c r="P2869" s="131"/>
      <c r="Q2869" s="132"/>
      <c r="R2869" s="697">
        <f>新_変更_3!J1234</f>
        <v>0</v>
      </c>
      <c r="S2869" s="684"/>
      <c r="T2869" s="684"/>
      <c r="U2869" s="684"/>
      <c r="V2869" s="684"/>
      <c r="W2869" s="684"/>
      <c r="X2869" s="684"/>
      <c r="Y2869" s="684"/>
      <c r="Z2869" s="684"/>
      <c r="AA2869" s="684"/>
      <c r="AB2869" s="684"/>
      <c r="AC2869" s="684"/>
      <c r="AD2869" s="684"/>
      <c r="AE2869" s="684"/>
      <c r="AF2869" s="684"/>
      <c r="AG2869" s="684"/>
      <c r="AH2869" s="684"/>
      <c r="AI2869" s="684"/>
      <c r="AJ2869" s="685"/>
      <c r="AK2869" s="131"/>
      <c r="AL2869" s="131"/>
      <c r="AM2869" s="131"/>
      <c r="AN2869" s="131"/>
      <c r="AO2869" s="132"/>
    </row>
    <row r="2870" spans="2:41" ht="13.35" customHeight="1">
      <c r="B2870" s="135"/>
      <c r="I2870" s="136"/>
      <c r="J2870" s="135"/>
      <c r="M2870" s="136"/>
      <c r="N2870" s="135" t="s">
        <v>8</v>
      </c>
      <c r="Q2870" s="136"/>
      <c r="R2870" s="686"/>
      <c r="S2870" s="687"/>
      <c r="T2870" s="687"/>
      <c r="U2870" s="687"/>
      <c r="V2870" s="687"/>
      <c r="W2870" s="687"/>
      <c r="X2870" s="687"/>
      <c r="Y2870" s="687"/>
      <c r="Z2870" s="687"/>
      <c r="AA2870" s="687"/>
      <c r="AB2870" s="687"/>
      <c r="AC2870" s="687"/>
      <c r="AD2870" s="687"/>
      <c r="AE2870" s="687"/>
      <c r="AF2870" s="687"/>
      <c r="AG2870" s="687"/>
      <c r="AH2870" s="687"/>
      <c r="AI2870" s="687"/>
      <c r="AJ2870" s="688"/>
      <c r="AL2870" s="147" t="s">
        <v>13</v>
      </c>
      <c r="AM2870" s="124" t="s">
        <v>29</v>
      </c>
      <c r="AO2870" s="136"/>
    </row>
    <row r="2871" spans="2:41" ht="3.75" customHeight="1">
      <c r="B2871" s="135"/>
      <c r="I2871" s="136"/>
      <c r="J2871" s="135"/>
      <c r="M2871" s="136"/>
      <c r="N2871" s="140"/>
      <c r="O2871" s="141"/>
      <c r="P2871" s="141"/>
      <c r="Q2871" s="142"/>
      <c r="R2871" s="689"/>
      <c r="S2871" s="690"/>
      <c r="T2871" s="690"/>
      <c r="U2871" s="690"/>
      <c r="V2871" s="690"/>
      <c r="W2871" s="690"/>
      <c r="X2871" s="690"/>
      <c r="Y2871" s="690"/>
      <c r="Z2871" s="690"/>
      <c r="AA2871" s="690"/>
      <c r="AB2871" s="690"/>
      <c r="AC2871" s="690"/>
      <c r="AD2871" s="690"/>
      <c r="AE2871" s="690"/>
      <c r="AF2871" s="690"/>
      <c r="AG2871" s="690"/>
      <c r="AH2871" s="690"/>
      <c r="AI2871" s="690"/>
      <c r="AJ2871" s="691"/>
      <c r="AK2871" s="141"/>
      <c r="AL2871" s="141"/>
      <c r="AM2871" s="141"/>
      <c r="AN2871" s="141"/>
      <c r="AO2871" s="142"/>
    </row>
    <row r="2872" spans="2:41" ht="3.75" hidden="1" customHeight="1">
      <c r="B2872" s="135"/>
      <c r="I2872" s="136"/>
      <c r="J2872" s="135"/>
      <c r="M2872" s="136"/>
      <c r="N2872" s="644"/>
      <c r="O2872" s="645"/>
      <c r="P2872" s="645"/>
      <c r="Q2872" s="646"/>
      <c r="R2872" s="679"/>
      <c r="S2872" s="671"/>
      <c r="T2872" s="671"/>
      <c r="U2872" s="671"/>
      <c r="V2872" s="671"/>
      <c r="W2872" s="671"/>
      <c r="X2872" s="671"/>
      <c r="Y2872" s="671"/>
      <c r="Z2872" s="671"/>
      <c r="AA2872" s="671"/>
      <c r="AB2872" s="671"/>
      <c r="AC2872" s="671"/>
      <c r="AD2872" s="671"/>
      <c r="AE2872" s="671"/>
      <c r="AF2872" s="671"/>
      <c r="AG2872" s="671"/>
      <c r="AH2872" s="671"/>
      <c r="AI2872" s="671"/>
      <c r="AJ2872" s="671"/>
      <c r="AK2872" s="671"/>
      <c r="AL2872" s="671"/>
      <c r="AM2872" s="671"/>
      <c r="AN2872" s="671"/>
      <c r="AO2872" s="672"/>
    </row>
    <row r="2873" spans="2:41" ht="13.35" hidden="1" customHeight="1">
      <c r="B2873" s="135"/>
      <c r="I2873" s="136"/>
      <c r="J2873" s="135"/>
      <c r="M2873" s="136"/>
      <c r="N2873" s="629" t="s">
        <v>61</v>
      </c>
      <c r="O2873" s="630"/>
      <c r="P2873" s="630"/>
      <c r="Q2873" s="632"/>
      <c r="R2873" s="673"/>
      <c r="S2873" s="674"/>
      <c r="T2873" s="674"/>
      <c r="U2873" s="674"/>
      <c r="V2873" s="674"/>
      <c r="W2873" s="674"/>
      <c r="X2873" s="674"/>
      <c r="Y2873" s="674"/>
      <c r="Z2873" s="674"/>
      <c r="AA2873" s="674"/>
      <c r="AB2873" s="674"/>
      <c r="AC2873" s="674"/>
      <c r="AD2873" s="674"/>
      <c r="AE2873" s="674"/>
      <c r="AF2873" s="674"/>
      <c r="AG2873" s="674"/>
      <c r="AH2873" s="674"/>
      <c r="AI2873" s="674"/>
      <c r="AJ2873" s="674"/>
      <c r="AK2873" s="674"/>
      <c r="AL2873" s="674"/>
      <c r="AM2873" s="674"/>
      <c r="AN2873" s="674"/>
      <c r="AO2873" s="675"/>
    </row>
    <row r="2874" spans="2:41" ht="3.75" hidden="1" customHeight="1">
      <c r="B2874" s="135"/>
      <c r="I2874" s="136"/>
      <c r="J2874" s="135"/>
      <c r="M2874" s="136"/>
      <c r="N2874" s="629"/>
      <c r="O2874" s="630"/>
      <c r="P2874" s="630"/>
      <c r="Q2874" s="632"/>
      <c r="R2874" s="676"/>
      <c r="S2874" s="677"/>
      <c r="T2874" s="677"/>
      <c r="U2874" s="677"/>
      <c r="V2874" s="677"/>
      <c r="W2874" s="677"/>
      <c r="X2874" s="677"/>
      <c r="Y2874" s="677"/>
      <c r="Z2874" s="677"/>
      <c r="AA2874" s="677"/>
      <c r="AB2874" s="677"/>
      <c r="AC2874" s="677"/>
      <c r="AD2874" s="677"/>
      <c r="AE2874" s="677"/>
      <c r="AF2874" s="677"/>
      <c r="AG2874" s="677"/>
      <c r="AH2874" s="677"/>
      <c r="AI2874" s="677"/>
      <c r="AJ2874" s="677"/>
      <c r="AK2874" s="677"/>
      <c r="AL2874" s="677"/>
      <c r="AM2874" s="677"/>
      <c r="AN2874" s="677"/>
      <c r="AO2874" s="678"/>
    </row>
    <row r="2875" spans="2:41" ht="3.75" hidden="1" customHeight="1">
      <c r="B2875" s="135"/>
      <c r="I2875" s="136"/>
      <c r="J2875" s="135"/>
      <c r="N2875" s="644"/>
      <c r="O2875" s="645"/>
      <c r="P2875" s="645"/>
      <c r="Q2875" s="646"/>
      <c r="R2875" s="630"/>
      <c r="S2875" s="630"/>
      <c r="T2875" s="630"/>
      <c r="U2875" s="698"/>
      <c r="V2875" s="699"/>
      <c r="W2875" s="699"/>
      <c r="X2875" s="700"/>
      <c r="Y2875" s="645"/>
      <c r="Z2875" s="707"/>
      <c r="AA2875" s="699"/>
      <c r="AB2875" s="699"/>
      <c r="AC2875" s="708"/>
      <c r="AD2875" s="630"/>
      <c r="AE2875" s="630"/>
      <c r="AF2875" s="630"/>
      <c r="AG2875" s="679"/>
      <c r="AH2875" s="671"/>
      <c r="AI2875" s="671"/>
      <c r="AJ2875" s="671"/>
      <c r="AK2875" s="671"/>
      <c r="AL2875" s="671"/>
      <c r="AM2875" s="671"/>
      <c r="AN2875" s="671"/>
      <c r="AO2875" s="672"/>
    </row>
    <row r="2876" spans="2:41" ht="13.35" hidden="1" customHeight="1">
      <c r="B2876" s="135"/>
      <c r="I2876" s="136"/>
      <c r="J2876" s="135"/>
      <c r="N2876" s="629"/>
      <c r="O2876" s="630"/>
      <c r="P2876" s="630"/>
      <c r="Q2876" s="632"/>
      <c r="R2876" s="630" t="s">
        <v>15</v>
      </c>
      <c r="S2876" s="630"/>
      <c r="T2876" s="630"/>
      <c r="U2876" s="701"/>
      <c r="V2876" s="702"/>
      <c r="W2876" s="702"/>
      <c r="X2876" s="703"/>
      <c r="Y2876" s="662" t="s">
        <v>359</v>
      </c>
      <c r="Z2876" s="709"/>
      <c r="AA2876" s="702"/>
      <c r="AB2876" s="702"/>
      <c r="AC2876" s="710"/>
      <c r="AD2876" s="630" t="s">
        <v>56</v>
      </c>
      <c r="AE2876" s="630"/>
      <c r="AF2876" s="630"/>
      <c r="AG2876" s="673"/>
      <c r="AH2876" s="674"/>
      <c r="AI2876" s="674"/>
      <c r="AJ2876" s="674"/>
      <c r="AK2876" s="674"/>
      <c r="AL2876" s="674"/>
      <c r="AM2876" s="674"/>
      <c r="AN2876" s="674"/>
      <c r="AO2876" s="675"/>
    </row>
    <row r="2877" spans="2:41" ht="3.75" hidden="1" customHeight="1">
      <c r="B2877" s="135"/>
      <c r="I2877" s="136"/>
      <c r="J2877" s="135"/>
      <c r="N2877" s="629"/>
      <c r="O2877" s="630"/>
      <c r="P2877" s="630"/>
      <c r="Q2877" s="632"/>
      <c r="R2877" s="639"/>
      <c r="S2877" s="639"/>
      <c r="T2877" s="639"/>
      <c r="U2877" s="704"/>
      <c r="V2877" s="705"/>
      <c r="W2877" s="705"/>
      <c r="X2877" s="706"/>
      <c r="Y2877" s="639"/>
      <c r="Z2877" s="711"/>
      <c r="AA2877" s="705"/>
      <c r="AB2877" s="705"/>
      <c r="AC2877" s="712"/>
      <c r="AD2877" s="639"/>
      <c r="AE2877" s="639"/>
      <c r="AF2877" s="639"/>
      <c r="AG2877" s="676"/>
      <c r="AH2877" s="677"/>
      <c r="AI2877" s="677"/>
      <c r="AJ2877" s="677"/>
      <c r="AK2877" s="677"/>
      <c r="AL2877" s="677"/>
      <c r="AM2877" s="677"/>
      <c r="AN2877" s="677"/>
      <c r="AO2877" s="678"/>
    </row>
    <row r="2878" spans="2:41" ht="3.75" hidden="1" customHeight="1">
      <c r="B2878" s="135"/>
      <c r="I2878" s="136"/>
      <c r="J2878" s="135"/>
      <c r="N2878" s="629"/>
      <c r="O2878" s="630"/>
      <c r="P2878" s="630"/>
      <c r="Q2878" s="632"/>
      <c r="R2878" s="645"/>
      <c r="S2878" s="645"/>
      <c r="T2878" s="646"/>
      <c r="U2878" s="679"/>
      <c r="V2878" s="671"/>
      <c r="W2878" s="671"/>
      <c r="X2878" s="671"/>
      <c r="Y2878" s="671"/>
      <c r="Z2878" s="671"/>
      <c r="AA2878" s="671"/>
      <c r="AB2878" s="671"/>
      <c r="AC2878" s="672"/>
      <c r="AD2878" s="644"/>
      <c r="AE2878" s="645"/>
      <c r="AF2878" s="646"/>
      <c r="AG2878" s="679"/>
      <c r="AH2878" s="671"/>
      <c r="AI2878" s="671"/>
      <c r="AJ2878" s="671"/>
      <c r="AK2878" s="671"/>
      <c r="AL2878" s="671"/>
      <c r="AM2878" s="671"/>
      <c r="AN2878" s="671"/>
      <c r="AO2878" s="672"/>
    </row>
    <row r="2879" spans="2:41" ht="13.35" hidden="1" customHeight="1">
      <c r="B2879" s="135"/>
      <c r="I2879" s="136"/>
      <c r="N2879" s="629" t="s">
        <v>23</v>
      </c>
      <c r="O2879" s="630"/>
      <c r="P2879" s="630"/>
      <c r="Q2879" s="632"/>
      <c r="R2879" s="630" t="s">
        <v>17</v>
      </c>
      <c r="S2879" s="630"/>
      <c r="T2879" s="632"/>
      <c r="U2879" s="673"/>
      <c r="V2879" s="674"/>
      <c r="W2879" s="674"/>
      <c r="X2879" s="674"/>
      <c r="Y2879" s="674"/>
      <c r="Z2879" s="674"/>
      <c r="AA2879" s="674"/>
      <c r="AB2879" s="674"/>
      <c r="AC2879" s="675"/>
      <c r="AD2879" s="629" t="s">
        <v>18</v>
      </c>
      <c r="AE2879" s="630"/>
      <c r="AF2879" s="632"/>
      <c r="AG2879" s="673"/>
      <c r="AH2879" s="674"/>
      <c r="AI2879" s="674"/>
      <c r="AJ2879" s="674"/>
      <c r="AK2879" s="674"/>
      <c r="AL2879" s="674"/>
      <c r="AM2879" s="674"/>
      <c r="AN2879" s="674"/>
      <c r="AO2879" s="675"/>
    </row>
    <row r="2880" spans="2:41" ht="3.75" hidden="1" customHeight="1">
      <c r="B2880" s="135"/>
      <c r="I2880" s="136"/>
      <c r="J2880" s="135"/>
      <c r="N2880" s="629"/>
      <c r="O2880" s="630"/>
      <c r="P2880" s="630"/>
      <c r="Q2880" s="632"/>
      <c r="R2880" s="639"/>
      <c r="S2880" s="639"/>
      <c r="T2880" s="640"/>
      <c r="U2880" s="676"/>
      <c r="V2880" s="677"/>
      <c r="W2880" s="677"/>
      <c r="X2880" s="677"/>
      <c r="Y2880" s="677"/>
      <c r="Z2880" s="677"/>
      <c r="AA2880" s="677"/>
      <c r="AB2880" s="677"/>
      <c r="AC2880" s="678"/>
      <c r="AD2880" s="638"/>
      <c r="AE2880" s="639"/>
      <c r="AF2880" s="640"/>
      <c r="AG2880" s="676"/>
      <c r="AH2880" s="677"/>
      <c r="AI2880" s="677"/>
      <c r="AJ2880" s="677"/>
      <c r="AK2880" s="677"/>
      <c r="AL2880" s="677"/>
      <c r="AM2880" s="677"/>
      <c r="AN2880" s="677"/>
      <c r="AO2880" s="678"/>
    </row>
    <row r="2881" spans="2:41" ht="3.75" hidden="1" customHeight="1">
      <c r="B2881" s="135"/>
      <c r="I2881" s="136"/>
      <c r="J2881" s="135"/>
      <c r="N2881" s="629"/>
      <c r="O2881" s="630"/>
      <c r="P2881" s="630"/>
      <c r="Q2881" s="632"/>
      <c r="R2881" s="645"/>
      <c r="S2881" s="645"/>
      <c r="T2881" s="646"/>
      <c r="U2881" s="679"/>
      <c r="V2881" s="671"/>
      <c r="W2881" s="671"/>
      <c r="X2881" s="671"/>
      <c r="Y2881" s="671"/>
      <c r="Z2881" s="671"/>
      <c r="AA2881" s="671"/>
      <c r="AB2881" s="671"/>
      <c r="AC2881" s="672"/>
      <c r="AD2881" s="644"/>
      <c r="AE2881" s="645"/>
      <c r="AF2881" s="646"/>
      <c r="AG2881" s="679"/>
      <c r="AH2881" s="671"/>
      <c r="AI2881" s="671"/>
      <c r="AJ2881" s="671"/>
      <c r="AK2881" s="671"/>
      <c r="AL2881" s="671"/>
      <c r="AM2881" s="671"/>
      <c r="AN2881" s="671"/>
      <c r="AO2881" s="672"/>
    </row>
    <row r="2882" spans="2:41" ht="13.35" hidden="1" customHeight="1">
      <c r="B2882" s="135"/>
      <c r="I2882" s="136"/>
      <c r="J2882" s="135"/>
      <c r="N2882" s="629"/>
      <c r="O2882" s="630"/>
      <c r="P2882" s="630"/>
      <c r="Q2882" s="632"/>
      <c r="R2882" s="630" t="s">
        <v>19</v>
      </c>
      <c r="S2882" s="630"/>
      <c r="T2882" s="632"/>
      <c r="U2882" s="673"/>
      <c r="V2882" s="674"/>
      <c r="W2882" s="674"/>
      <c r="X2882" s="674"/>
      <c r="Y2882" s="674"/>
      <c r="Z2882" s="674"/>
      <c r="AA2882" s="674"/>
      <c r="AB2882" s="674"/>
      <c r="AC2882" s="675"/>
      <c r="AD2882" s="629" t="s">
        <v>20</v>
      </c>
      <c r="AE2882" s="630"/>
      <c r="AF2882" s="632"/>
      <c r="AG2882" s="673"/>
      <c r="AH2882" s="674"/>
      <c r="AI2882" s="674"/>
      <c r="AJ2882" s="674"/>
      <c r="AK2882" s="674"/>
      <c r="AL2882" s="674"/>
      <c r="AM2882" s="674"/>
      <c r="AN2882" s="674"/>
      <c r="AO2882" s="675"/>
    </row>
    <row r="2883" spans="2:41" ht="3.75" hidden="1" customHeight="1">
      <c r="B2883" s="135"/>
      <c r="I2883" s="136"/>
      <c r="J2883" s="135"/>
      <c r="N2883" s="638"/>
      <c r="O2883" s="639"/>
      <c r="P2883" s="639"/>
      <c r="Q2883" s="640"/>
      <c r="R2883" s="639"/>
      <c r="S2883" s="639"/>
      <c r="T2883" s="640"/>
      <c r="U2883" s="676"/>
      <c r="V2883" s="677"/>
      <c r="W2883" s="677"/>
      <c r="X2883" s="677"/>
      <c r="Y2883" s="677"/>
      <c r="Z2883" s="677"/>
      <c r="AA2883" s="677"/>
      <c r="AB2883" s="677"/>
      <c r="AC2883" s="678"/>
      <c r="AD2883" s="638"/>
      <c r="AE2883" s="639"/>
      <c r="AF2883" s="640"/>
      <c r="AG2883" s="676"/>
      <c r="AH2883" s="677"/>
      <c r="AI2883" s="677"/>
      <c r="AJ2883" s="677"/>
      <c r="AK2883" s="677"/>
      <c r="AL2883" s="677"/>
      <c r="AM2883" s="677"/>
      <c r="AN2883" s="677"/>
      <c r="AO2883" s="678"/>
    </row>
    <row r="2884" spans="2:41" ht="3.75" hidden="1" customHeight="1">
      <c r="B2884" s="135"/>
      <c r="I2884" s="136"/>
      <c r="J2884" s="135"/>
      <c r="M2884" s="136"/>
      <c r="N2884" s="629"/>
      <c r="O2884" s="630"/>
      <c r="P2884" s="630"/>
      <c r="Q2884" s="632"/>
      <c r="R2884" s="644"/>
      <c r="S2884" s="645"/>
      <c r="T2884" s="645"/>
      <c r="U2884" s="645"/>
      <c r="V2884" s="645"/>
      <c r="W2884" s="645"/>
      <c r="X2884" s="645"/>
      <c r="Y2884" s="645"/>
      <c r="Z2884" s="645"/>
      <c r="AA2884" s="645"/>
      <c r="AB2884" s="645"/>
      <c r="AC2884" s="645"/>
      <c r="AD2884" s="645"/>
      <c r="AE2884" s="645"/>
      <c r="AF2884" s="645"/>
      <c r="AG2884" s="645"/>
      <c r="AH2884" s="645"/>
      <c r="AI2884" s="645"/>
      <c r="AJ2884" s="645"/>
      <c r="AK2884" s="645"/>
      <c r="AL2884" s="645"/>
      <c r="AM2884" s="645"/>
      <c r="AN2884" s="645"/>
      <c r="AO2884" s="646"/>
    </row>
    <row r="2885" spans="2:41" ht="13.35" hidden="1" customHeight="1">
      <c r="B2885" s="135"/>
      <c r="I2885" s="136"/>
      <c r="J2885" s="135"/>
      <c r="M2885" s="136"/>
      <c r="N2885" s="629" t="s">
        <v>111</v>
      </c>
      <c r="O2885" s="630"/>
      <c r="P2885" s="630"/>
      <c r="Q2885" s="632"/>
      <c r="R2885" s="629"/>
      <c r="S2885" s="680"/>
      <c r="T2885" s="681"/>
      <c r="U2885" s="630"/>
      <c r="V2885" s="647"/>
      <c r="W2885" s="630" t="s">
        <v>12</v>
      </c>
      <c r="X2885" s="647"/>
      <c r="Y2885" s="630" t="s">
        <v>11</v>
      </c>
      <c r="Z2885" s="647"/>
      <c r="AA2885" s="630" t="s">
        <v>364</v>
      </c>
      <c r="AB2885" s="630"/>
      <c r="AC2885" s="630"/>
      <c r="AD2885" s="630"/>
      <c r="AE2885" s="630"/>
      <c r="AF2885" s="630"/>
      <c r="AG2885" s="630"/>
      <c r="AH2885" s="630"/>
      <c r="AI2885" s="630"/>
      <c r="AJ2885" s="630"/>
      <c r="AK2885" s="630"/>
      <c r="AL2885" s="630"/>
      <c r="AM2885" s="630"/>
      <c r="AN2885" s="630"/>
      <c r="AO2885" s="632"/>
    </row>
    <row r="2886" spans="2:41" ht="3.75" hidden="1" customHeight="1">
      <c r="B2886" s="135"/>
      <c r="I2886" s="136"/>
      <c r="J2886" s="135"/>
      <c r="M2886" s="136"/>
      <c r="N2886" s="629"/>
      <c r="O2886" s="630"/>
      <c r="P2886" s="630"/>
      <c r="Q2886" s="632"/>
      <c r="R2886" s="629"/>
      <c r="S2886" s="630"/>
      <c r="T2886" s="630"/>
      <c r="U2886" s="630"/>
      <c r="V2886" s="630"/>
      <c r="W2886" s="630"/>
      <c r="X2886" s="630"/>
      <c r="Y2886" s="630"/>
      <c r="Z2886" s="630"/>
      <c r="AA2886" s="630"/>
      <c r="AB2886" s="630"/>
      <c r="AC2886" s="630"/>
      <c r="AD2886" s="630"/>
      <c r="AE2886" s="630"/>
      <c r="AF2886" s="630"/>
      <c r="AG2886" s="630"/>
      <c r="AH2886" s="630"/>
      <c r="AI2886" s="630"/>
      <c r="AJ2886" s="630"/>
      <c r="AK2886" s="630"/>
      <c r="AL2886" s="630"/>
      <c r="AM2886" s="630"/>
      <c r="AN2886" s="630"/>
      <c r="AO2886" s="632"/>
    </row>
    <row r="2887" spans="2:41" ht="3.75" hidden="1" customHeight="1">
      <c r="B2887" s="135"/>
      <c r="I2887" s="136"/>
      <c r="J2887" s="135"/>
      <c r="M2887" s="136"/>
      <c r="N2887" s="644"/>
      <c r="O2887" s="645"/>
      <c r="P2887" s="645"/>
      <c r="Q2887" s="645"/>
      <c r="R2887" s="713"/>
      <c r="S2887" s="716"/>
      <c r="T2887" s="645"/>
      <c r="U2887" s="698"/>
      <c r="V2887" s="644"/>
      <c r="W2887" s="645"/>
      <c r="X2887" s="645"/>
      <c r="Y2887" s="645"/>
      <c r="Z2887" s="645"/>
      <c r="AA2887" s="645"/>
      <c r="AB2887" s="645"/>
      <c r="AC2887" s="645"/>
      <c r="AD2887" s="645"/>
      <c r="AE2887" s="645"/>
      <c r="AF2887" s="645"/>
      <c r="AG2887" s="645"/>
      <c r="AH2887" s="649"/>
      <c r="AI2887" s="649"/>
      <c r="AJ2887" s="645"/>
      <c r="AK2887" s="651"/>
      <c r="AL2887" s="645"/>
      <c r="AM2887" s="645"/>
      <c r="AN2887" s="645"/>
      <c r="AO2887" s="646"/>
    </row>
    <row r="2888" spans="2:41" ht="13.35" hidden="1" customHeight="1">
      <c r="B2888" s="135"/>
      <c r="I2888" s="136"/>
      <c r="J2888" s="135"/>
      <c r="M2888" s="136"/>
      <c r="N2888" s="629" t="s">
        <v>30</v>
      </c>
      <c r="O2888" s="630"/>
      <c r="P2888" s="630"/>
      <c r="Q2888" s="630"/>
      <c r="R2888" s="714"/>
      <c r="S2888" s="717"/>
      <c r="T2888" s="630" t="s">
        <v>388</v>
      </c>
      <c r="U2888" s="701"/>
      <c r="V2888" s="629" t="s">
        <v>112</v>
      </c>
      <c r="W2888" s="630"/>
      <c r="X2888" s="630"/>
      <c r="Y2888" s="630"/>
      <c r="Z2888" s="630"/>
      <c r="AA2888" s="630"/>
      <c r="AB2888" s="630"/>
      <c r="AC2888" s="630"/>
      <c r="AD2888" s="630"/>
      <c r="AE2888" s="630"/>
      <c r="AF2888" s="630"/>
      <c r="AG2888" s="630"/>
      <c r="AH2888" s="636"/>
      <c r="AI2888" s="636"/>
      <c r="AJ2888" s="630"/>
      <c r="AK2888" s="654"/>
      <c r="AL2888" s="630"/>
      <c r="AM2888" s="630"/>
      <c r="AN2888" s="630"/>
      <c r="AO2888" s="632"/>
    </row>
    <row r="2889" spans="2:41" ht="3.75" hidden="1" customHeight="1">
      <c r="B2889" s="135"/>
      <c r="I2889" s="136"/>
      <c r="J2889" s="135"/>
      <c r="M2889" s="136"/>
      <c r="N2889" s="629"/>
      <c r="O2889" s="630"/>
      <c r="P2889" s="630"/>
      <c r="Q2889" s="630"/>
      <c r="R2889" s="715"/>
      <c r="S2889" s="718"/>
      <c r="T2889" s="639"/>
      <c r="U2889" s="704"/>
      <c r="V2889" s="638"/>
      <c r="W2889" s="639"/>
      <c r="X2889" s="639"/>
      <c r="Y2889" s="639"/>
      <c r="Z2889" s="639"/>
      <c r="AA2889" s="639"/>
      <c r="AB2889" s="639"/>
      <c r="AC2889" s="639"/>
      <c r="AD2889" s="639"/>
      <c r="AE2889" s="639"/>
      <c r="AF2889" s="639"/>
      <c r="AG2889" s="639"/>
      <c r="AH2889" s="642"/>
      <c r="AI2889" s="642"/>
      <c r="AJ2889" s="639"/>
      <c r="AK2889" s="657"/>
      <c r="AL2889" s="639"/>
      <c r="AM2889" s="639"/>
      <c r="AN2889" s="639"/>
      <c r="AO2889" s="640"/>
    </row>
    <row r="2890" spans="2:41" ht="3.75" hidden="1" customHeight="1">
      <c r="B2890" s="135"/>
      <c r="I2890" s="136"/>
      <c r="J2890" s="135"/>
      <c r="M2890" s="136"/>
      <c r="N2890" s="644"/>
      <c r="O2890" s="645"/>
      <c r="P2890" s="645"/>
      <c r="Q2890" s="646"/>
      <c r="R2890" s="670"/>
      <c r="S2890" s="671"/>
      <c r="T2890" s="671"/>
      <c r="U2890" s="672"/>
      <c r="V2890" s="673"/>
      <c r="W2890" s="675"/>
      <c r="X2890" s="679"/>
      <c r="Y2890" s="671"/>
      <c r="Z2890" s="671"/>
      <c r="AA2890" s="672"/>
      <c r="AB2890" s="630"/>
      <c r="AC2890" s="630"/>
      <c r="AD2890" s="630"/>
      <c r="AE2890" s="630"/>
      <c r="AF2890" s="630"/>
      <c r="AG2890" s="630"/>
      <c r="AH2890" s="630"/>
      <c r="AI2890" s="645"/>
      <c r="AJ2890" s="630"/>
      <c r="AK2890" s="630"/>
      <c r="AL2890" s="630"/>
      <c r="AM2890" s="630"/>
      <c r="AN2890" s="630"/>
      <c r="AO2890" s="632"/>
    </row>
    <row r="2891" spans="2:41" ht="13.35" hidden="1" customHeight="1">
      <c r="B2891" s="135"/>
      <c r="I2891" s="136"/>
      <c r="J2891" s="135"/>
      <c r="M2891" s="136"/>
      <c r="N2891" s="629" t="s">
        <v>114</v>
      </c>
      <c r="O2891" s="630"/>
      <c r="P2891" s="630"/>
      <c r="Q2891" s="632"/>
      <c r="R2891" s="673"/>
      <c r="S2891" s="674"/>
      <c r="T2891" s="674"/>
      <c r="U2891" s="675"/>
      <c r="V2891" s="673"/>
      <c r="W2891" s="675"/>
      <c r="X2891" s="673"/>
      <c r="Y2891" s="674"/>
      <c r="Z2891" s="674"/>
      <c r="AA2891" s="675"/>
      <c r="AB2891" s="668" t="s">
        <v>171</v>
      </c>
      <c r="AC2891" s="630"/>
      <c r="AD2891" s="630"/>
      <c r="AE2891" s="630"/>
      <c r="AF2891" s="630"/>
      <c r="AG2891" s="630"/>
      <c r="AH2891" s="630"/>
      <c r="AI2891" s="630"/>
      <c r="AJ2891" s="630"/>
      <c r="AK2891" s="630"/>
      <c r="AL2891" s="630"/>
      <c r="AM2891" s="630"/>
      <c r="AN2891" s="630"/>
      <c r="AO2891" s="632"/>
    </row>
    <row r="2892" spans="2:41" ht="3.75" hidden="1" customHeight="1">
      <c r="B2892" s="135"/>
      <c r="I2892" s="136"/>
      <c r="J2892" s="135"/>
      <c r="M2892" s="136"/>
      <c r="N2892" s="629"/>
      <c r="O2892" s="630"/>
      <c r="P2892" s="630"/>
      <c r="Q2892" s="632"/>
      <c r="R2892" s="676"/>
      <c r="S2892" s="677"/>
      <c r="T2892" s="677"/>
      <c r="U2892" s="678"/>
      <c r="V2892" s="676"/>
      <c r="W2892" s="678"/>
      <c r="X2892" s="676"/>
      <c r="Y2892" s="677"/>
      <c r="Z2892" s="677"/>
      <c r="AA2892" s="678"/>
      <c r="AB2892" s="639"/>
      <c r="AC2892" s="639"/>
      <c r="AD2892" s="639"/>
      <c r="AE2892" s="639"/>
      <c r="AF2892" s="639"/>
      <c r="AG2892" s="639"/>
      <c r="AH2892" s="639"/>
      <c r="AI2892" s="639"/>
      <c r="AJ2892" s="639"/>
      <c r="AK2892" s="639"/>
      <c r="AL2892" s="639"/>
      <c r="AM2892" s="639"/>
      <c r="AN2892" s="639"/>
      <c r="AO2892" s="640"/>
    </row>
    <row r="2893" spans="2:41" ht="3.75" hidden="1" customHeight="1">
      <c r="B2893" s="135"/>
      <c r="I2893" s="136"/>
      <c r="J2893" s="135"/>
      <c r="M2893" s="136"/>
      <c r="N2893" s="644"/>
      <c r="O2893" s="645"/>
      <c r="P2893" s="645"/>
      <c r="Q2893" s="645"/>
      <c r="R2893" s="644"/>
      <c r="S2893" s="645"/>
      <c r="T2893" s="645"/>
      <c r="U2893" s="645"/>
      <c r="V2893" s="645"/>
      <c r="W2893" s="645"/>
      <c r="X2893" s="645"/>
      <c r="Y2893" s="645"/>
      <c r="Z2893" s="645"/>
      <c r="AA2893" s="646"/>
      <c r="AB2893" s="644"/>
      <c r="AC2893" s="630"/>
      <c r="AD2893" s="630"/>
      <c r="AE2893" s="630"/>
      <c r="AF2893" s="630"/>
      <c r="AG2893" s="630"/>
      <c r="AH2893" s="630"/>
      <c r="AI2893" s="632"/>
      <c r="AJ2893" s="644"/>
      <c r="AK2893" s="645"/>
      <c r="AL2893" s="645"/>
      <c r="AM2893" s="645"/>
      <c r="AN2893" s="645"/>
      <c r="AO2893" s="646"/>
    </row>
    <row r="2894" spans="2:41" ht="13.35" hidden="1" customHeight="1">
      <c r="B2894" s="135"/>
      <c r="I2894" s="136"/>
      <c r="J2894" s="135"/>
      <c r="M2894" s="136"/>
      <c r="N2894" s="629" t="s">
        <v>115</v>
      </c>
      <c r="O2894" s="630"/>
      <c r="P2894" s="630"/>
      <c r="Q2894" s="630"/>
      <c r="R2894" s="629"/>
      <c r="S2894" s="680"/>
      <c r="T2894" s="681"/>
      <c r="U2894" s="630"/>
      <c r="V2894" s="647"/>
      <c r="W2894" s="630" t="s">
        <v>12</v>
      </c>
      <c r="X2894" s="647"/>
      <c r="Y2894" s="630" t="s">
        <v>11</v>
      </c>
      <c r="Z2894" s="647"/>
      <c r="AA2894" s="630" t="s">
        <v>364</v>
      </c>
      <c r="AB2894" s="629" t="s">
        <v>170</v>
      </c>
      <c r="AC2894" s="630"/>
      <c r="AD2894" s="630"/>
      <c r="AE2894" s="630"/>
      <c r="AF2894" s="630"/>
      <c r="AG2894" s="630"/>
      <c r="AH2894" s="630"/>
      <c r="AI2894" s="632"/>
      <c r="AJ2894" s="629"/>
      <c r="AK2894" s="680"/>
      <c r="AL2894" s="682"/>
      <c r="AM2894" s="682"/>
      <c r="AN2894" s="682"/>
      <c r="AO2894" s="681"/>
    </row>
    <row r="2895" spans="2:41" ht="3.75" hidden="1" customHeight="1">
      <c r="B2895" s="135"/>
      <c r="I2895" s="136"/>
      <c r="J2895" s="135"/>
      <c r="M2895" s="136"/>
      <c r="N2895" s="629"/>
      <c r="O2895" s="630"/>
      <c r="P2895" s="630"/>
      <c r="Q2895" s="630"/>
      <c r="R2895" s="638"/>
      <c r="S2895" s="639"/>
      <c r="T2895" s="639"/>
      <c r="U2895" s="639"/>
      <c r="V2895" s="639"/>
      <c r="W2895" s="639"/>
      <c r="X2895" s="639"/>
      <c r="Y2895" s="639"/>
      <c r="Z2895" s="639"/>
      <c r="AA2895" s="640"/>
      <c r="AB2895" s="638"/>
      <c r="AC2895" s="639"/>
      <c r="AD2895" s="639"/>
      <c r="AE2895" s="639"/>
      <c r="AF2895" s="639"/>
      <c r="AG2895" s="639"/>
      <c r="AH2895" s="639"/>
      <c r="AI2895" s="640"/>
      <c r="AJ2895" s="638"/>
      <c r="AK2895" s="639"/>
      <c r="AL2895" s="639"/>
      <c r="AM2895" s="639"/>
      <c r="AN2895" s="639"/>
      <c r="AO2895" s="640"/>
    </row>
    <row r="2896" spans="2:41" ht="3.75" customHeight="1">
      <c r="B2896" s="135"/>
      <c r="I2896" s="136"/>
      <c r="J2896" s="135"/>
      <c r="M2896" s="136"/>
      <c r="N2896" s="130"/>
      <c r="O2896" s="131"/>
      <c r="P2896" s="131"/>
      <c r="Q2896" s="132"/>
      <c r="R2896" s="683" t="str" cm="1">
        <f t="array" ref="R2896">IF(新_変更_3!AL1234&lt;&gt;"",AND(新_変更_3!J1233:AB1239=新_変更_3!AL1233:BD1239),"")</f>
        <v/>
      </c>
      <c r="S2896" s="684"/>
      <c r="T2896" s="684"/>
      <c r="U2896" s="684"/>
      <c r="V2896" s="684"/>
      <c r="W2896" s="684"/>
      <c r="X2896" s="684"/>
      <c r="Y2896" s="684"/>
      <c r="Z2896" s="684"/>
      <c r="AA2896" s="684"/>
      <c r="AB2896" s="684"/>
      <c r="AC2896" s="684"/>
      <c r="AD2896" s="684"/>
      <c r="AE2896" s="684"/>
      <c r="AF2896" s="684"/>
      <c r="AG2896" s="684"/>
      <c r="AH2896" s="684"/>
      <c r="AI2896" s="684"/>
      <c r="AJ2896" s="684"/>
      <c r="AK2896" s="684"/>
      <c r="AL2896" s="684"/>
      <c r="AM2896" s="684"/>
      <c r="AN2896" s="684"/>
      <c r="AO2896" s="685"/>
    </row>
    <row r="2897" spans="2:41" ht="13.35" customHeight="1">
      <c r="B2897" s="135"/>
      <c r="I2897" s="136"/>
      <c r="J2897" s="135"/>
      <c r="M2897" s="136"/>
      <c r="N2897" s="135" t="s">
        <v>32</v>
      </c>
      <c r="Q2897" s="136"/>
      <c r="R2897" s="686"/>
      <c r="S2897" s="687"/>
      <c r="T2897" s="687"/>
      <c r="U2897" s="687"/>
      <c r="V2897" s="687"/>
      <c r="W2897" s="687"/>
      <c r="X2897" s="687"/>
      <c r="Y2897" s="687"/>
      <c r="Z2897" s="687"/>
      <c r="AA2897" s="687"/>
      <c r="AB2897" s="687"/>
      <c r="AC2897" s="687"/>
      <c r="AD2897" s="687"/>
      <c r="AE2897" s="687"/>
      <c r="AF2897" s="687"/>
      <c r="AG2897" s="687"/>
      <c r="AH2897" s="687"/>
      <c r="AI2897" s="687"/>
      <c r="AJ2897" s="687"/>
      <c r="AK2897" s="687"/>
      <c r="AL2897" s="687"/>
      <c r="AM2897" s="687"/>
      <c r="AN2897" s="687"/>
      <c r="AO2897" s="688"/>
    </row>
    <row r="2898" spans="2:41" ht="3.75" customHeight="1">
      <c r="B2898" s="135"/>
      <c r="I2898" s="136"/>
      <c r="J2898" s="135"/>
      <c r="M2898" s="136"/>
      <c r="N2898" s="140"/>
      <c r="O2898" s="141"/>
      <c r="P2898" s="141"/>
      <c r="Q2898" s="142"/>
      <c r="R2898" s="689"/>
      <c r="S2898" s="690"/>
      <c r="T2898" s="690"/>
      <c r="U2898" s="690"/>
      <c r="V2898" s="690"/>
      <c r="W2898" s="690"/>
      <c r="X2898" s="690"/>
      <c r="Y2898" s="690"/>
      <c r="Z2898" s="690"/>
      <c r="AA2898" s="690"/>
      <c r="AB2898" s="690"/>
      <c r="AC2898" s="690"/>
      <c r="AD2898" s="690"/>
      <c r="AE2898" s="690"/>
      <c r="AF2898" s="690"/>
      <c r="AG2898" s="690"/>
      <c r="AH2898" s="690"/>
      <c r="AI2898" s="690"/>
      <c r="AJ2898" s="690"/>
      <c r="AK2898" s="690"/>
      <c r="AL2898" s="690"/>
      <c r="AM2898" s="690"/>
      <c r="AN2898" s="690"/>
      <c r="AO2898" s="691"/>
    </row>
    <row r="2899" spans="2:41" ht="3.75" customHeight="1">
      <c r="B2899" s="135"/>
      <c r="I2899" s="136"/>
      <c r="J2899" s="130"/>
      <c r="K2899" s="131"/>
      <c r="L2899" s="131"/>
      <c r="M2899" s="132"/>
      <c r="N2899" s="130"/>
      <c r="O2899" s="131"/>
      <c r="P2899" s="131"/>
      <c r="Q2899" s="132"/>
      <c r="R2899" s="130"/>
      <c r="S2899" s="131"/>
      <c r="T2899" s="131"/>
      <c r="U2899" s="131"/>
      <c r="V2899" s="131"/>
      <c r="W2899" s="131"/>
      <c r="X2899" s="131"/>
      <c r="Y2899" s="131"/>
      <c r="Z2899" s="131"/>
      <c r="AA2899" s="132"/>
      <c r="AB2899" s="130"/>
      <c r="AC2899" s="131"/>
      <c r="AD2899" s="131"/>
      <c r="AE2899" s="132"/>
      <c r="AF2899" s="131"/>
      <c r="AG2899" s="131"/>
      <c r="AH2899" s="131"/>
      <c r="AI2899" s="131"/>
      <c r="AJ2899" s="131"/>
      <c r="AK2899" s="131"/>
      <c r="AL2899" s="131"/>
      <c r="AM2899" s="131"/>
      <c r="AN2899" s="131"/>
      <c r="AO2899" s="132"/>
    </row>
    <row r="2900" spans="2:41" ht="13.35" customHeight="1">
      <c r="B2900" s="135"/>
      <c r="I2900" s="136"/>
      <c r="J2900" s="135" t="s">
        <v>4065</v>
      </c>
      <c r="M2900" s="136"/>
      <c r="N2900" s="135" t="s">
        <v>27</v>
      </c>
      <c r="Q2900" s="136"/>
      <c r="R2900" s="135"/>
      <c r="S2900" s="692"/>
      <c r="T2900" s="693"/>
      <c r="U2900" s="693"/>
      <c r="V2900" s="693"/>
      <c r="W2900" s="693"/>
      <c r="X2900" s="693"/>
      <c r="Y2900" s="693"/>
      <c r="Z2900" s="693"/>
      <c r="AA2900" s="694"/>
      <c r="AB2900" s="135" t="s">
        <v>28</v>
      </c>
      <c r="AE2900" s="136"/>
      <c r="AF2900" s="135"/>
      <c r="AG2900" s="695"/>
      <c r="AH2900" s="693"/>
      <c r="AI2900" s="693"/>
      <c r="AJ2900" s="693"/>
      <c r="AK2900" s="693"/>
      <c r="AL2900" s="693"/>
      <c r="AM2900" s="693"/>
      <c r="AN2900" s="693"/>
      <c r="AO2900" s="694"/>
    </row>
    <row r="2901" spans="2:41" ht="3.75" customHeight="1">
      <c r="B2901" s="135"/>
      <c r="I2901" s="136"/>
      <c r="J2901" s="135"/>
      <c r="M2901" s="136"/>
      <c r="N2901" s="140"/>
      <c r="O2901" s="141"/>
      <c r="P2901" s="141"/>
      <c r="Q2901" s="142"/>
      <c r="R2901" s="140"/>
      <c r="S2901" s="141"/>
      <c r="T2901" s="141"/>
      <c r="U2901" s="141"/>
      <c r="V2901" s="141"/>
      <c r="W2901" s="141"/>
      <c r="X2901" s="141"/>
      <c r="Y2901" s="141"/>
      <c r="Z2901" s="141"/>
      <c r="AA2901" s="142"/>
      <c r="AB2901" s="140"/>
      <c r="AC2901" s="141"/>
      <c r="AD2901" s="141"/>
      <c r="AE2901" s="142"/>
      <c r="AF2901" s="141"/>
      <c r="AG2901" s="141"/>
      <c r="AH2901" s="141"/>
      <c r="AI2901" s="141"/>
      <c r="AJ2901" s="141"/>
      <c r="AK2901" s="141"/>
      <c r="AL2901" s="141"/>
      <c r="AM2901" s="141"/>
      <c r="AN2901" s="141"/>
      <c r="AO2901" s="142"/>
    </row>
    <row r="2902" spans="2:41" ht="3.75" customHeight="1">
      <c r="B2902" s="135"/>
      <c r="I2902" s="136"/>
      <c r="J2902" s="135"/>
      <c r="M2902" s="136"/>
      <c r="N2902" s="130"/>
      <c r="O2902" s="131"/>
      <c r="P2902" s="131"/>
      <c r="Q2902" s="132"/>
      <c r="R2902" s="130"/>
      <c r="S2902" s="131"/>
      <c r="T2902" s="131"/>
      <c r="U2902" s="131"/>
      <c r="V2902" s="131"/>
      <c r="W2902" s="131"/>
      <c r="X2902" s="131"/>
      <c r="Y2902" s="131"/>
      <c r="Z2902" s="131"/>
      <c r="AA2902" s="132"/>
      <c r="AB2902" s="130"/>
      <c r="AC2902" s="131"/>
      <c r="AD2902" s="131"/>
      <c r="AE2902" s="132"/>
      <c r="AF2902" s="130"/>
      <c r="AG2902" s="131"/>
      <c r="AH2902" s="131"/>
      <c r="AI2902" s="131"/>
      <c r="AJ2902" s="131"/>
      <c r="AK2902" s="131"/>
      <c r="AL2902" s="131"/>
      <c r="AM2902" s="131"/>
      <c r="AN2902" s="131"/>
      <c r="AO2902" s="132"/>
    </row>
    <row r="2903" spans="2:41" ht="13.35" customHeight="1">
      <c r="B2903" s="135"/>
      <c r="I2903" s="136"/>
      <c r="J2903" s="135"/>
      <c r="M2903" s="136"/>
      <c r="N2903" s="135" t="s">
        <v>3990</v>
      </c>
      <c r="Q2903" s="136"/>
      <c r="R2903" s="135"/>
      <c r="S2903" s="696"/>
      <c r="T2903" s="694"/>
      <c r="V2903" s="146"/>
      <c r="W2903" s="124" t="s">
        <v>12</v>
      </c>
      <c r="X2903" s="146"/>
      <c r="Y2903" s="124" t="s">
        <v>11</v>
      </c>
      <c r="Z2903" s="146"/>
      <c r="AA2903" s="136" t="s">
        <v>364</v>
      </c>
      <c r="AB2903" s="135" t="s">
        <v>66</v>
      </c>
      <c r="AE2903" s="136"/>
      <c r="AF2903" s="135"/>
      <c r="AG2903" s="696"/>
      <c r="AH2903" s="694"/>
      <c r="AJ2903" s="146"/>
      <c r="AK2903" s="124" t="s">
        <v>12</v>
      </c>
      <c r="AL2903" s="146"/>
      <c r="AM2903" s="124" t="s">
        <v>11</v>
      </c>
      <c r="AN2903" s="146"/>
      <c r="AO2903" s="136" t="s">
        <v>364</v>
      </c>
    </row>
    <row r="2904" spans="2:41" ht="3.75" customHeight="1">
      <c r="B2904" s="135"/>
      <c r="I2904" s="136"/>
      <c r="J2904" s="135"/>
      <c r="M2904" s="136"/>
      <c r="N2904" s="140"/>
      <c r="O2904" s="141"/>
      <c r="P2904" s="141"/>
      <c r="Q2904" s="142"/>
      <c r="R2904" s="140"/>
      <c r="S2904" s="141"/>
      <c r="T2904" s="141"/>
      <c r="U2904" s="141"/>
      <c r="V2904" s="141"/>
      <c r="W2904" s="141"/>
      <c r="X2904" s="141"/>
      <c r="Y2904" s="141"/>
      <c r="Z2904" s="141"/>
      <c r="AA2904" s="142"/>
      <c r="AB2904" s="140"/>
      <c r="AC2904" s="141"/>
      <c r="AD2904" s="141"/>
      <c r="AE2904" s="142"/>
      <c r="AF2904" s="140"/>
      <c r="AG2904" s="141"/>
      <c r="AH2904" s="141"/>
      <c r="AI2904" s="141"/>
      <c r="AJ2904" s="141"/>
      <c r="AK2904" s="141"/>
      <c r="AL2904" s="141"/>
      <c r="AM2904" s="141"/>
      <c r="AN2904" s="141"/>
      <c r="AO2904" s="142"/>
    </row>
    <row r="2905" spans="2:41" ht="3.75" customHeight="1">
      <c r="B2905" s="135"/>
      <c r="I2905" s="136"/>
      <c r="J2905" s="135"/>
      <c r="M2905" s="136"/>
      <c r="N2905" s="130"/>
      <c r="O2905" s="131"/>
      <c r="P2905" s="131"/>
      <c r="Q2905" s="132"/>
      <c r="R2905" s="697">
        <f>新_変更_3!J1253</f>
        <v>0</v>
      </c>
      <c r="S2905" s="684"/>
      <c r="T2905" s="684"/>
      <c r="U2905" s="684"/>
      <c r="V2905" s="684"/>
      <c r="W2905" s="684"/>
      <c r="X2905" s="684"/>
      <c r="Y2905" s="684"/>
      <c r="Z2905" s="684"/>
      <c r="AA2905" s="684"/>
      <c r="AB2905" s="684"/>
      <c r="AC2905" s="684"/>
      <c r="AD2905" s="684"/>
      <c r="AE2905" s="684"/>
      <c r="AF2905" s="684"/>
      <c r="AG2905" s="684"/>
      <c r="AH2905" s="684"/>
      <c r="AI2905" s="684"/>
      <c r="AJ2905" s="685"/>
      <c r="AK2905" s="131"/>
      <c r="AL2905" s="131"/>
      <c r="AM2905" s="131"/>
      <c r="AN2905" s="131"/>
      <c r="AO2905" s="132"/>
    </row>
    <row r="2906" spans="2:41" ht="13.35" customHeight="1">
      <c r="B2906" s="135"/>
      <c r="I2906" s="136"/>
      <c r="J2906" s="135"/>
      <c r="M2906" s="136"/>
      <c r="N2906" s="135" t="s">
        <v>8</v>
      </c>
      <c r="Q2906" s="136"/>
      <c r="R2906" s="686"/>
      <c r="S2906" s="687"/>
      <c r="T2906" s="687"/>
      <c r="U2906" s="687"/>
      <c r="V2906" s="687"/>
      <c r="W2906" s="687"/>
      <c r="X2906" s="687"/>
      <c r="Y2906" s="687"/>
      <c r="Z2906" s="687"/>
      <c r="AA2906" s="687"/>
      <c r="AB2906" s="687"/>
      <c r="AC2906" s="687"/>
      <c r="AD2906" s="687"/>
      <c r="AE2906" s="687"/>
      <c r="AF2906" s="687"/>
      <c r="AG2906" s="687"/>
      <c r="AH2906" s="687"/>
      <c r="AI2906" s="687"/>
      <c r="AJ2906" s="688"/>
      <c r="AL2906" s="147" t="s">
        <v>13</v>
      </c>
      <c r="AM2906" s="124" t="s">
        <v>29</v>
      </c>
      <c r="AO2906" s="136"/>
    </row>
    <row r="2907" spans="2:41" ht="3.75" customHeight="1">
      <c r="B2907" s="135"/>
      <c r="I2907" s="136"/>
      <c r="J2907" s="135"/>
      <c r="M2907" s="136"/>
      <c r="N2907" s="140"/>
      <c r="O2907" s="141"/>
      <c r="P2907" s="141"/>
      <c r="Q2907" s="142"/>
      <c r="R2907" s="689"/>
      <c r="S2907" s="690"/>
      <c r="T2907" s="690"/>
      <c r="U2907" s="690"/>
      <c r="V2907" s="690"/>
      <c r="W2907" s="690"/>
      <c r="X2907" s="690"/>
      <c r="Y2907" s="690"/>
      <c r="Z2907" s="690"/>
      <c r="AA2907" s="690"/>
      <c r="AB2907" s="690"/>
      <c r="AC2907" s="690"/>
      <c r="AD2907" s="690"/>
      <c r="AE2907" s="690"/>
      <c r="AF2907" s="690"/>
      <c r="AG2907" s="690"/>
      <c r="AH2907" s="690"/>
      <c r="AI2907" s="690"/>
      <c r="AJ2907" s="691"/>
      <c r="AK2907" s="141"/>
      <c r="AL2907" s="141"/>
      <c r="AM2907" s="141"/>
      <c r="AN2907" s="141"/>
      <c r="AO2907" s="142"/>
    </row>
    <row r="2908" spans="2:41" ht="3.75" hidden="1" customHeight="1">
      <c r="B2908" s="135"/>
      <c r="I2908" s="136"/>
      <c r="J2908" s="135"/>
      <c r="M2908" s="136"/>
      <c r="N2908" s="644"/>
      <c r="O2908" s="645"/>
      <c r="P2908" s="645"/>
      <c r="Q2908" s="646"/>
      <c r="R2908" s="679" t="str">
        <f>IF(新_変更_3!J1252&lt;&gt;"", ASC(PHONETIC(新_変更_3!J1252)), "")</f>
        <v/>
      </c>
      <c r="S2908" s="671"/>
      <c r="T2908" s="671"/>
      <c r="U2908" s="671"/>
      <c r="V2908" s="671"/>
      <c r="W2908" s="671"/>
      <c r="X2908" s="671"/>
      <c r="Y2908" s="671"/>
      <c r="Z2908" s="671"/>
      <c r="AA2908" s="671"/>
      <c r="AB2908" s="671"/>
      <c r="AC2908" s="671"/>
      <c r="AD2908" s="671"/>
      <c r="AE2908" s="671"/>
      <c r="AF2908" s="671"/>
      <c r="AG2908" s="671"/>
      <c r="AH2908" s="671"/>
      <c r="AI2908" s="671"/>
      <c r="AJ2908" s="671"/>
      <c r="AK2908" s="671"/>
      <c r="AL2908" s="671"/>
      <c r="AM2908" s="671"/>
      <c r="AN2908" s="671"/>
      <c r="AO2908" s="672"/>
    </row>
    <row r="2909" spans="2:41" ht="13.35" hidden="1" customHeight="1">
      <c r="B2909" s="135"/>
      <c r="I2909" s="136"/>
      <c r="J2909" s="135"/>
      <c r="M2909" s="136"/>
      <c r="N2909" s="629" t="s">
        <v>61</v>
      </c>
      <c r="O2909" s="630"/>
      <c r="P2909" s="630"/>
      <c r="Q2909" s="632"/>
      <c r="R2909" s="673"/>
      <c r="S2909" s="674"/>
      <c r="T2909" s="674"/>
      <c r="U2909" s="674"/>
      <c r="V2909" s="674"/>
      <c r="W2909" s="674"/>
      <c r="X2909" s="674"/>
      <c r="Y2909" s="674"/>
      <c r="Z2909" s="674"/>
      <c r="AA2909" s="674"/>
      <c r="AB2909" s="674"/>
      <c r="AC2909" s="674"/>
      <c r="AD2909" s="674"/>
      <c r="AE2909" s="674"/>
      <c r="AF2909" s="674"/>
      <c r="AG2909" s="674"/>
      <c r="AH2909" s="674"/>
      <c r="AI2909" s="674"/>
      <c r="AJ2909" s="674"/>
      <c r="AK2909" s="674"/>
      <c r="AL2909" s="674"/>
      <c r="AM2909" s="674"/>
      <c r="AN2909" s="674"/>
      <c r="AO2909" s="675"/>
    </row>
    <row r="2910" spans="2:41" ht="3.75" hidden="1" customHeight="1">
      <c r="B2910" s="135"/>
      <c r="I2910" s="136"/>
      <c r="J2910" s="135"/>
      <c r="M2910" s="136"/>
      <c r="N2910" s="629"/>
      <c r="O2910" s="630"/>
      <c r="P2910" s="630"/>
      <c r="Q2910" s="632"/>
      <c r="R2910" s="676"/>
      <c r="S2910" s="677"/>
      <c r="T2910" s="677"/>
      <c r="U2910" s="677"/>
      <c r="V2910" s="677"/>
      <c r="W2910" s="677"/>
      <c r="X2910" s="677"/>
      <c r="Y2910" s="677"/>
      <c r="Z2910" s="677"/>
      <c r="AA2910" s="677"/>
      <c r="AB2910" s="677"/>
      <c r="AC2910" s="677"/>
      <c r="AD2910" s="677"/>
      <c r="AE2910" s="677"/>
      <c r="AF2910" s="677"/>
      <c r="AG2910" s="677"/>
      <c r="AH2910" s="677"/>
      <c r="AI2910" s="677"/>
      <c r="AJ2910" s="677"/>
      <c r="AK2910" s="677"/>
      <c r="AL2910" s="677"/>
      <c r="AM2910" s="677"/>
      <c r="AN2910" s="677"/>
      <c r="AO2910" s="678"/>
    </row>
    <row r="2911" spans="2:41" ht="3.75" hidden="1" customHeight="1">
      <c r="B2911" s="135"/>
      <c r="I2911" s="136"/>
      <c r="J2911" s="135"/>
      <c r="N2911" s="644"/>
      <c r="O2911" s="645"/>
      <c r="P2911" s="645"/>
      <c r="Q2911" s="646"/>
      <c r="R2911" s="630"/>
      <c r="S2911" s="630"/>
      <c r="T2911" s="630"/>
      <c r="U2911" s="698"/>
      <c r="V2911" s="699"/>
      <c r="W2911" s="699"/>
      <c r="X2911" s="700"/>
      <c r="Y2911" s="645"/>
      <c r="Z2911" s="707"/>
      <c r="AA2911" s="699"/>
      <c r="AB2911" s="699"/>
      <c r="AC2911" s="708"/>
      <c r="AD2911" s="630"/>
      <c r="AE2911" s="630"/>
      <c r="AF2911" s="630"/>
      <c r="AG2911" s="679"/>
      <c r="AH2911" s="671"/>
      <c r="AI2911" s="671"/>
      <c r="AJ2911" s="671"/>
      <c r="AK2911" s="671"/>
      <c r="AL2911" s="671"/>
      <c r="AM2911" s="671"/>
      <c r="AN2911" s="671"/>
      <c r="AO2911" s="672"/>
    </row>
    <row r="2912" spans="2:41" ht="13.35" hidden="1" customHeight="1">
      <c r="B2912" s="135"/>
      <c r="I2912" s="136"/>
      <c r="J2912" s="135"/>
      <c r="N2912" s="629"/>
      <c r="O2912" s="630"/>
      <c r="P2912" s="630"/>
      <c r="Q2912" s="632"/>
      <c r="R2912" s="630" t="s">
        <v>15</v>
      </c>
      <c r="S2912" s="630"/>
      <c r="T2912" s="630"/>
      <c r="U2912" s="701"/>
      <c r="V2912" s="702"/>
      <c r="W2912" s="702"/>
      <c r="X2912" s="703"/>
      <c r="Y2912" s="662" t="s">
        <v>359</v>
      </c>
      <c r="Z2912" s="709"/>
      <c r="AA2912" s="702"/>
      <c r="AB2912" s="702"/>
      <c r="AC2912" s="710"/>
      <c r="AD2912" s="630" t="s">
        <v>56</v>
      </c>
      <c r="AE2912" s="630"/>
      <c r="AF2912" s="630"/>
      <c r="AG2912" s="673"/>
      <c r="AH2912" s="674"/>
      <c r="AI2912" s="674"/>
      <c r="AJ2912" s="674"/>
      <c r="AK2912" s="674"/>
      <c r="AL2912" s="674"/>
      <c r="AM2912" s="674"/>
      <c r="AN2912" s="674"/>
      <c r="AO2912" s="675"/>
    </row>
    <row r="2913" spans="2:41" ht="3.75" hidden="1" customHeight="1">
      <c r="B2913" s="135"/>
      <c r="I2913" s="136"/>
      <c r="J2913" s="135"/>
      <c r="N2913" s="629"/>
      <c r="O2913" s="630"/>
      <c r="P2913" s="630"/>
      <c r="Q2913" s="632"/>
      <c r="R2913" s="639"/>
      <c r="S2913" s="639"/>
      <c r="T2913" s="639"/>
      <c r="U2913" s="704"/>
      <c r="V2913" s="705"/>
      <c r="W2913" s="705"/>
      <c r="X2913" s="706"/>
      <c r="Y2913" s="639"/>
      <c r="Z2913" s="711"/>
      <c r="AA2913" s="705"/>
      <c r="AB2913" s="705"/>
      <c r="AC2913" s="712"/>
      <c r="AD2913" s="639"/>
      <c r="AE2913" s="639"/>
      <c r="AF2913" s="639"/>
      <c r="AG2913" s="676"/>
      <c r="AH2913" s="677"/>
      <c r="AI2913" s="677"/>
      <c r="AJ2913" s="677"/>
      <c r="AK2913" s="677"/>
      <c r="AL2913" s="677"/>
      <c r="AM2913" s="677"/>
      <c r="AN2913" s="677"/>
      <c r="AO2913" s="678"/>
    </row>
    <row r="2914" spans="2:41" ht="3.75" hidden="1" customHeight="1">
      <c r="B2914" s="135"/>
      <c r="I2914" s="136"/>
      <c r="J2914" s="135"/>
      <c r="N2914" s="629"/>
      <c r="O2914" s="630"/>
      <c r="P2914" s="630"/>
      <c r="Q2914" s="632"/>
      <c r="R2914" s="645"/>
      <c r="S2914" s="645"/>
      <c r="T2914" s="646"/>
      <c r="U2914" s="679"/>
      <c r="V2914" s="671"/>
      <c r="W2914" s="671"/>
      <c r="X2914" s="671"/>
      <c r="Y2914" s="671"/>
      <c r="Z2914" s="671"/>
      <c r="AA2914" s="671"/>
      <c r="AB2914" s="671"/>
      <c r="AC2914" s="672"/>
      <c r="AD2914" s="644"/>
      <c r="AE2914" s="645"/>
      <c r="AF2914" s="646"/>
      <c r="AG2914" s="679"/>
      <c r="AH2914" s="671"/>
      <c r="AI2914" s="671"/>
      <c r="AJ2914" s="671"/>
      <c r="AK2914" s="671"/>
      <c r="AL2914" s="671"/>
      <c r="AM2914" s="671"/>
      <c r="AN2914" s="671"/>
      <c r="AO2914" s="672"/>
    </row>
    <row r="2915" spans="2:41" ht="13.35" hidden="1" customHeight="1">
      <c r="B2915" s="135"/>
      <c r="I2915" s="136"/>
      <c r="N2915" s="629" t="s">
        <v>23</v>
      </c>
      <c r="O2915" s="630"/>
      <c r="P2915" s="630"/>
      <c r="Q2915" s="632"/>
      <c r="R2915" s="630" t="s">
        <v>17</v>
      </c>
      <c r="S2915" s="630"/>
      <c r="T2915" s="632"/>
      <c r="U2915" s="673"/>
      <c r="V2915" s="674"/>
      <c r="W2915" s="674"/>
      <c r="X2915" s="674"/>
      <c r="Y2915" s="674"/>
      <c r="Z2915" s="674"/>
      <c r="AA2915" s="674"/>
      <c r="AB2915" s="674"/>
      <c r="AC2915" s="675"/>
      <c r="AD2915" s="629" t="s">
        <v>18</v>
      </c>
      <c r="AE2915" s="630"/>
      <c r="AF2915" s="632"/>
      <c r="AG2915" s="673"/>
      <c r="AH2915" s="674"/>
      <c r="AI2915" s="674"/>
      <c r="AJ2915" s="674"/>
      <c r="AK2915" s="674"/>
      <c r="AL2915" s="674"/>
      <c r="AM2915" s="674"/>
      <c r="AN2915" s="674"/>
      <c r="AO2915" s="675"/>
    </row>
    <row r="2916" spans="2:41" ht="3.75" hidden="1" customHeight="1">
      <c r="B2916" s="135"/>
      <c r="I2916" s="136"/>
      <c r="J2916" s="135"/>
      <c r="N2916" s="629"/>
      <c r="O2916" s="630"/>
      <c r="P2916" s="630"/>
      <c r="Q2916" s="632"/>
      <c r="R2916" s="639"/>
      <c r="S2916" s="639"/>
      <c r="T2916" s="640"/>
      <c r="U2916" s="676"/>
      <c r="V2916" s="677"/>
      <c r="W2916" s="677"/>
      <c r="X2916" s="677"/>
      <c r="Y2916" s="677"/>
      <c r="Z2916" s="677"/>
      <c r="AA2916" s="677"/>
      <c r="AB2916" s="677"/>
      <c r="AC2916" s="678"/>
      <c r="AD2916" s="638"/>
      <c r="AE2916" s="639"/>
      <c r="AF2916" s="640"/>
      <c r="AG2916" s="676"/>
      <c r="AH2916" s="677"/>
      <c r="AI2916" s="677"/>
      <c r="AJ2916" s="677"/>
      <c r="AK2916" s="677"/>
      <c r="AL2916" s="677"/>
      <c r="AM2916" s="677"/>
      <c r="AN2916" s="677"/>
      <c r="AO2916" s="678"/>
    </row>
    <row r="2917" spans="2:41" ht="3.75" hidden="1" customHeight="1">
      <c r="B2917" s="135"/>
      <c r="I2917" s="136"/>
      <c r="J2917" s="135"/>
      <c r="N2917" s="629"/>
      <c r="O2917" s="630"/>
      <c r="P2917" s="630"/>
      <c r="Q2917" s="632"/>
      <c r="R2917" s="645"/>
      <c r="S2917" s="645"/>
      <c r="T2917" s="646"/>
      <c r="U2917" s="679"/>
      <c r="V2917" s="671"/>
      <c r="W2917" s="671"/>
      <c r="X2917" s="671"/>
      <c r="Y2917" s="671"/>
      <c r="Z2917" s="671"/>
      <c r="AA2917" s="671"/>
      <c r="AB2917" s="671"/>
      <c r="AC2917" s="672"/>
      <c r="AD2917" s="644"/>
      <c r="AE2917" s="645"/>
      <c r="AF2917" s="646"/>
      <c r="AG2917" s="679"/>
      <c r="AH2917" s="671"/>
      <c r="AI2917" s="671"/>
      <c r="AJ2917" s="671"/>
      <c r="AK2917" s="671"/>
      <c r="AL2917" s="671"/>
      <c r="AM2917" s="671"/>
      <c r="AN2917" s="671"/>
      <c r="AO2917" s="672"/>
    </row>
    <row r="2918" spans="2:41" ht="13.35" hidden="1" customHeight="1">
      <c r="B2918" s="135"/>
      <c r="I2918" s="136"/>
      <c r="J2918" s="135"/>
      <c r="N2918" s="629"/>
      <c r="O2918" s="630"/>
      <c r="P2918" s="630"/>
      <c r="Q2918" s="632"/>
      <c r="R2918" s="630" t="s">
        <v>19</v>
      </c>
      <c r="S2918" s="630"/>
      <c r="T2918" s="632"/>
      <c r="U2918" s="673"/>
      <c r="V2918" s="674"/>
      <c r="W2918" s="674"/>
      <c r="X2918" s="674"/>
      <c r="Y2918" s="674"/>
      <c r="Z2918" s="674"/>
      <c r="AA2918" s="674"/>
      <c r="AB2918" s="674"/>
      <c r="AC2918" s="675"/>
      <c r="AD2918" s="629" t="s">
        <v>20</v>
      </c>
      <c r="AE2918" s="630"/>
      <c r="AF2918" s="632"/>
      <c r="AG2918" s="673"/>
      <c r="AH2918" s="674"/>
      <c r="AI2918" s="674"/>
      <c r="AJ2918" s="674"/>
      <c r="AK2918" s="674"/>
      <c r="AL2918" s="674"/>
      <c r="AM2918" s="674"/>
      <c r="AN2918" s="674"/>
      <c r="AO2918" s="675"/>
    </row>
    <row r="2919" spans="2:41" ht="3.75" hidden="1" customHeight="1">
      <c r="B2919" s="135"/>
      <c r="I2919" s="136"/>
      <c r="J2919" s="135"/>
      <c r="N2919" s="638"/>
      <c r="O2919" s="639"/>
      <c r="P2919" s="639"/>
      <c r="Q2919" s="640"/>
      <c r="R2919" s="639"/>
      <c r="S2919" s="639"/>
      <c r="T2919" s="640"/>
      <c r="U2919" s="676"/>
      <c r="V2919" s="677"/>
      <c r="W2919" s="677"/>
      <c r="X2919" s="677"/>
      <c r="Y2919" s="677"/>
      <c r="Z2919" s="677"/>
      <c r="AA2919" s="677"/>
      <c r="AB2919" s="677"/>
      <c r="AC2919" s="678"/>
      <c r="AD2919" s="638"/>
      <c r="AE2919" s="639"/>
      <c r="AF2919" s="640"/>
      <c r="AG2919" s="676"/>
      <c r="AH2919" s="677"/>
      <c r="AI2919" s="677"/>
      <c r="AJ2919" s="677"/>
      <c r="AK2919" s="677"/>
      <c r="AL2919" s="677"/>
      <c r="AM2919" s="677"/>
      <c r="AN2919" s="677"/>
      <c r="AO2919" s="678"/>
    </row>
    <row r="2920" spans="2:41" ht="3.75" hidden="1" customHeight="1">
      <c r="B2920" s="135"/>
      <c r="I2920" s="136"/>
      <c r="J2920" s="135"/>
      <c r="M2920" s="136"/>
      <c r="N2920" s="629"/>
      <c r="O2920" s="630"/>
      <c r="P2920" s="630"/>
      <c r="Q2920" s="632"/>
      <c r="R2920" s="644"/>
      <c r="S2920" s="645"/>
      <c r="T2920" s="645"/>
      <c r="U2920" s="645"/>
      <c r="V2920" s="645"/>
      <c r="W2920" s="645"/>
      <c r="X2920" s="645"/>
      <c r="Y2920" s="645"/>
      <c r="Z2920" s="645"/>
      <c r="AA2920" s="645"/>
      <c r="AB2920" s="645"/>
      <c r="AC2920" s="645"/>
      <c r="AD2920" s="645"/>
      <c r="AE2920" s="645"/>
      <c r="AF2920" s="645"/>
      <c r="AG2920" s="645"/>
      <c r="AH2920" s="645"/>
      <c r="AI2920" s="645"/>
      <c r="AJ2920" s="645"/>
      <c r="AK2920" s="645"/>
      <c r="AL2920" s="645"/>
      <c r="AM2920" s="645"/>
      <c r="AN2920" s="645"/>
      <c r="AO2920" s="646"/>
    </row>
    <row r="2921" spans="2:41" ht="13.35" hidden="1" customHeight="1">
      <c r="B2921" s="135"/>
      <c r="I2921" s="136"/>
      <c r="J2921" s="135"/>
      <c r="M2921" s="136"/>
      <c r="N2921" s="629" t="s">
        <v>111</v>
      </c>
      <c r="O2921" s="630"/>
      <c r="P2921" s="630"/>
      <c r="Q2921" s="632"/>
      <c r="R2921" s="629"/>
      <c r="S2921" s="680"/>
      <c r="T2921" s="681"/>
      <c r="U2921" s="630"/>
      <c r="V2921" s="647"/>
      <c r="W2921" s="630" t="s">
        <v>12</v>
      </c>
      <c r="X2921" s="647"/>
      <c r="Y2921" s="630" t="s">
        <v>11</v>
      </c>
      <c r="Z2921" s="647"/>
      <c r="AA2921" s="630" t="s">
        <v>364</v>
      </c>
      <c r="AB2921" s="630"/>
      <c r="AC2921" s="630"/>
      <c r="AD2921" s="630"/>
      <c r="AE2921" s="630"/>
      <c r="AF2921" s="630"/>
      <c r="AG2921" s="630"/>
      <c r="AH2921" s="630"/>
      <c r="AI2921" s="630"/>
      <c r="AJ2921" s="630"/>
      <c r="AK2921" s="630"/>
      <c r="AL2921" s="630"/>
      <c r="AM2921" s="630"/>
      <c r="AN2921" s="630"/>
      <c r="AO2921" s="632"/>
    </row>
    <row r="2922" spans="2:41" ht="3.75" hidden="1" customHeight="1">
      <c r="B2922" s="135"/>
      <c r="I2922" s="136"/>
      <c r="J2922" s="135"/>
      <c r="M2922" s="136"/>
      <c r="N2922" s="629"/>
      <c r="O2922" s="630"/>
      <c r="P2922" s="630"/>
      <c r="Q2922" s="632"/>
      <c r="R2922" s="629"/>
      <c r="S2922" s="630"/>
      <c r="T2922" s="630"/>
      <c r="U2922" s="630"/>
      <c r="V2922" s="630"/>
      <c r="W2922" s="630"/>
      <c r="X2922" s="630"/>
      <c r="Y2922" s="630"/>
      <c r="Z2922" s="630"/>
      <c r="AA2922" s="630"/>
      <c r="AB2922" s="630"/>
      <c r="AC2922" s="630"/>
      <c r="AD2922" s="630"/>
      <c r="AE2922" s="630"/>
      <c r="AF2922" s="630"/>
      <c r="AG2922" s="630"/>
      <c r="AH2922" s="630"/>
      <c r="AI2922" s="630"/>
      <c r="AJ2922" s="630"/>
      <c r="AK2922" s="630"/>
      <c r="AL2922" s="630"/>
      <c r="AM2922" s="630"/>
      <c r="AN2922" s="630"/>
      <c r="AO2922" s="632"/>
    </row>
    <row r="2923" spans="2:41" ht="3.75" hidden="1" customHeight="1">
      <c r="B2923" s="135"/>
      <c r="I2923" s="136"/>
      <c r="J2923" s="135"/>
      <c r="M2923" s="136"/>
      <c r="N2923" s="644"/>
      <c r="O2923" s="645"/>
      <c r="P2923" s="645"/>
      <c r="Q2923" s="645"/>
      <c r="R2923" s="713"/>
      <c r="S2923" s="716"/>
      <c r="T2923" s="645"/>
      <c r="U2923" s="698"/>
      <c r="V2923" s="644"/>
      <c r="W2923" s="645"/>
      <c r="X2923" s="645"/>
      <c r="Y2923" s="645"/>
      <c r="Z2923" s="645"/>
      <c r="AA2923" s="645"/>
      <c r="AB2923" s="645"/>
      <c r="AC2923" s="645"/>
      <c r="AD2923" s="645"/>
      <c r="AE2923" s="645"/>
      <c r="AF2923" s="645"/>
      <c r="AG2923" s="645"/>
      <c r="AH2923" s="649"/>
      <c r="AI2923" s="649"/>
      <c r="AJ2923" s="645"/>
      <c r="AK2923" s="651"/>
      <c r="AL2923" s="645"/>
      <c r="AM2923" s="645"/>
      <c r="AN2923" s="645"/>
      <c r="AO2923" s="646"/>
    </row>
    <row r="2924" spans="2:41" ht="13.35" hidden="1" customHeight="1">
      <c r="B2924" s="135"/>
      <c r="I2924" s="136"/>
      <c r="J2924" s="135"/>
      <c r="M2924" s="136"/>
      <c r="N2924" s="629" t="s">
        <v>30</v>
      </c>
      <c r="O2924" s="630"/>
      <c r="P2924" s="630"/>
      <c r="Q2924" s="630"/>
      <c r="R2924" s="714"/>
      <c r="S2924" s="717"/>
      <c r="T2924" s="630" t="s">
        <v>388</v>
      </c>
      <c r="U2924" s="701"/>
      <c r="V2924" s="629" t="s">
        <v>112</v>
      </c>
      <c r="W2924" s="630"/>
      <c r="X2924" s="630"/>
      <c r="Y2924" s="630"/>
      <c r="Z2924" s="630"/>
      <c r="AA2924" s="630"/>
      <c r="AB2924" s="630"/>
      <c r="AC2924" s="630"/>
      <c r="AD2924" s="630"/>
      <c r="AE2924" s="630"/>
      <c r="AF2924" s="630"/>
      <c r="AG2924" s="630"/>
      <c r="AH2924" s="636"/>
      <c r="AI2924" s="636"/>
      <c r="AJ2924" s="630"/>
      <c r="AK2924" s="654"/>
      <c r="AL2924" s="630"/>
      <c r="AM2924" s="630"/>
      <c r="AN2924" s="630"/>
      <c r="AO2924" s="632"/>
    </row>
    <row r="2925" spans="2:41" ht="3.75" hidden="1" customHeight="1">
      <c r="B2925" s="135"/>
      <c r="I2925" s="136"/>
      <c r="J2925" s="135"/>
      <c r="M2925" s="136"/>
      <c r="N2925" s="629"/>
      <c r="O2925" s="630"/>
      <c r="P2925" s="630"/>
      <c r="Q2925" s="630"/>
      <c r="R2925" s="715"/>
      <c r="S2925" s="718"/>
      <c r="T2925" s="639"/>
      <c r="U2925" s="704"/>
      <c r="V2925" s="638"/>
      <c r="W2925" s="639"/>
      <c r="X2925" s="639"/>
      <c r="Y2925" s="639"/>
      <c r="Z2925" s="639"/>
      <c r="AA2925" s="639"/>
      <c r="AB2925" s="639"/>
      <c r="AC2925" s="639"/>
      <c r="AD2925" s="639"/>
      <c r="AE2925" s="639"/>
      <c r="AF2925" s="639"/>
      <c r="AG2925" s="639"/>
      <c r="AH2925" s="642"/>
      <c r="AI2925" s="642"/>
      <c r="AJ2925" s="639"/>
      <c r="AK2925" s="657"/>
      <c r="AL2925" s="639"/>
      <c r="AM2925" s="639"/>
      <c r="AN2925" s="639"/>
      <c r="AO2925" s="640"/>
    </row>
    <row r="2926" spans="2:41" ht="3.75" hidden="1" customHeight="1">
      <c r="B2926" s="135"/>
      <c r="I2926" s="136"/>
      <c r="J2926" s="135"/>
      <c r="M2926" s="136"/>
      <c r="N2926" s="644"/>
      <c r="O2926" s="645"/>
      <c r="P2926" s="645"/>
      <c r="Q2926" s="646"/>
      <c r="R2926" s="670"/>
      <c r="S2926" s="671"/>
      <c r="T2926" s="671"/>
      <c r="U2926" s="672"/>
      <c r="V2926" s="673"/>
      <c r="W2926" s="675"/>
      <c r="X2926" s="679"/>
      <c r="Y2926" s="671"/>
      <c r="Z2926" s="671"/>
      <c r="AA2926" s="672"/>
      <c r="AB2926" s="630"/>
      <c r="AC2926" s="630"/>
      <c r="AD2926" s="630"/>
      <c r="AE2926" s="630"/>
      <c r="AF2926" s="630"/>
      <c r="AG2926" s="630"/>
      <c r="AH2926" s="630"/>
      <c r="AI2926" s="645"/>
      <c r="AJ2926" s="630"/>
      <c r="AK2926" s="630"/>
      <c r="AL2926" s="630"/>
      <c r="AM2926" s="630"/>
      <c r="AN2926" s="630"/>
      <c r="AO2926" s="632"/>
    </row>
    <row r="2927" spans="2:41" ht="13.35" hidden="1" customHeight="1">
      <c r="B2927" s="135"/>
      <c r="I2927" s="136"/>
      <c r="J2927" s="135"/>
      <c r="M2927" s="136"/>
      <c r="N2927" s="629" t="s">
        <v>114</v>
      </c>
      <c r="O2927" s="630"/>
      <c r="P2927" s="630"/>
      <c r="Q2927" s="632"/>
      <c r="R2927" s="673"/>
      <c r="S2927" s="674"/>
      <c r="T2927" s="674"/>
      <c r="U2927" s="675"/>
      <c r="V2927" s="673"/>
      <c r="W2927" s="675"/>
      <c r="X2927" s="673"/>
      <c r="Y2927" s="674"/>
      <c r="Z2927" s="674"/>
      <c r="AA2927" s="675"/>
      <c r="AB2927" s="668" t="s">
        <v>171</v>
      </c>
      <c r="AC2927" s="630"/>
      <c r="AD2927" s="630"/>
      <c r="AE2927" s="630"/>
      <c r="AF2927" s="630"/>
      <c r="AG2927" s="630"/>
      <c r="AH2927" s="630"/>
      <c r="AI2927" s="630"/>
      <c r="AJ2927" s="630"/>
      <c r="AK2927" s="630"/>
      <c r="AL2927" s="630"/>
      <c r="AM2927" s="630"/>
      <c r="AN2927" s="630"/>
      <c r="AO2927" s="632"/>
    </row>
    <row r="2928" spans="2:41" ht="3.75" hidden="1" customHeight="1">
      <c r="B2928" s="135"/>
      <c r="I2928" s="136"/>
      <c r="J2928" s="135"/>
      <c r="M2928" s="136"/>
      <c r="N2928" s="629"/>
      <c r="O2928" s="630"/>
      <c r="P2928" s="630"/>
      <c r="Q2928" s="632"/>
      <c r="R2928" s="676"/>
      <c r="S2928" s="677"/>
      <c r="T2928" s="677"/>
      <c r="U2928" s="678"/>
      <c r="V2928" s="676"/>
      <c r="W2928" s="678"/>
      <c r="X2928" s="676"/>
      <c r="Y2928" s="677"/>
      <c r="Z2928" s="677"/>
      <c r="AA2928" s="678"/>
      <c r="AB2928" s="639"/>
      <c r="AC2928" s="639"/>
      <c r="AD2928" s="639"/>
      <c r="AE2928" s="639"/>
      <c r="AF2928" s="639"/>
      <c r="AG2928" s="639"/>
      <c r="AH2928" s="639"/>
      <c r="AI2928" s="639"/>
      <c r="AJ2928" s="639"/>
      <c r="AK2928" s="639"/>
      <c r="AL2928" s="639"/>
      <c r="AM2928" s="639"/>
      <c r="AN2928" s="639"/>
      <c r="AO2928" s="640"/>
    </row>
    <row r="2929" spans="2:41" ht="3.75" hidden="1" customHeight="1">
      <c r="B2929" s="135"/>
      <c r="I2929" s="136"/>
      <c r="J2929" s="135"/>
      <c r="M2929" s="136"/>
      <c r="N2929" s="644"/>
      <c r="O2929" s="645"/>
      <c r="P2929" s="645"/>
      <c r="Q2929" s="645"/>
      <c r="R2929" s="644"/>
      <c r="S2929" s="645"/>
      <c r="T2929" s="645"/>
      <c r="U2929" s="645"/>
      <c r="V2929" s="645"/>
      <c r="W2929" s="645"/>
      <c r="X2929" s="645"/>
      <c r="Y2929" s="645"/>
      <c r="Z2929" s="645"/>
      <c r="AA2929" s="646"/>
      <c r="AB2929" s="644"/>
      <c r="AC2929" s="630"/>
      <c r="AD2929" s="630"/>
      <c r="AE2929" s="630"/>
      <c r="AF2929" s="630"/>
      <c r="AG2929" s="630"/>
      <c r="AH2929" s="630"/>
      <c r="AI2929" s="632"/>
      <c r="AJ2929" s="644"/>
      <c r="AK2929" s="645"/>
      <c r="AL2929" s="645"/>
      <c r="AM2929" s="645"/>
      <c r="AN2929" s="645"/>
      <c r="AO2929" s="646"/>
    </row>
    <row r="2930" spans="2:41" ht="13.35" hidden="1" customHeight="1">
      <c r="B2930" s="135"/>
      <c r="I2930" s="136"/>
      <c r="J2930" s="135"/>
      <c r="M2930" s="136"/>
      <c r="N2930" s="629" t="s">
        <v>115</v>
      </c>
      <c r="O2930" s="630"/>
      <c r="P2930" s="630"/>
      <c r="Q2930" s="630"/>
      <c r="R2930" s="629"/>
      <c r="S2930" s="680"/>
      <c r="T2930" s="681"/>
      <c r="U2930" s="630"/>
      <c r="V2930" s="647"/>
      <c r="W2930" s="630" t="s">
        <v>12</v>
      </c>
      <c r="X2930" s="647"/>
      <c r="Y2930" s="630" t="s">
        <v>11</v>
      </c>
      <c r="Z2930" s="647"/>
      <c r="AA2930" s="630" t="s">
        <v>364</v>
      </c>
      <c r="AB2930" s="629" t="s">
        <v>170</v>
      </c>
      <c r="AC2930" s="630"/>
      <c r="AD2930" s="630"/>
      <c r="AE2930" s="630"/>
      <c r="AF2930" s="630"/>
      <c r="AG2930" s="630"/>
      <c r="AH2930" s="630"/>
      <c r="AI2930" s="632"/>
      <c r="AJ2930" s="629"/>
      <c r="AK2930" s="680"/>
      <c r="AL2930" s="682"/>
      <c r="AM2930" s="682"/>
      <c r="AN2930" s="682"/>
      <c r="AO2930" s="681"/>
    </row>
    <row r="2931" spans="2:41" ht="3.75" hidden="1" customHeight="1">
      <c r="B2931" s="135"/>
      <c r="I2931" s="136"/>
      <c r="J2931" s="135"/>
      <c r="M2931" s="136"/>
      <c r="N2931" s="629"/>
      <c r="O2931" s="630"/>
      <c r="P2931" s="630"/>
      <c r="Q2931" s="630"/>
      <c r="R2931" s="638"/>
      <c r="S2931" s="639"/>
      <c r="T2931" s="639"/>
      <c r="U2931" s="639"/>
      <c r="V2931" s="639"/>
      <c r="W2931" s="639"/>
      <c r="X2931" s="639"/>
      <c r="Y2931" s="639"/>
      <c r="Z2931" s="639"/>
      <c r="AA2931" s="640"/>
      <c r="AB2931" s="638"/>
      <c r="AC2931" s="639"/>
      <c r="AD2931" s="639"/>
      <c r="AE2931" s="639"/>
      <c r="AF2931" s="639"/>
      <c r="AG2931" s="639"/>
      <c r="AH2931" s="639"/>
      <c r="AI2931" s="640"/>
      <c r="AJ2931" s="638"/>
      <c r="AK2931" s="639"/>
      <c r="AL2931" s="639"/>
      <c r="AM2931" s="639"/>
      <c r="AN2931" s="639"/>
      <c r="AO2931" s="640"/>
    </row>
    <row r="2932" spans="2:41" ht="3.75" customHeight="1">
      <c r="B2932" s="135"/>
      <c r="I2932" s="136"/>
      <c r="J2932" s="135"/>
      <c r="M2932" s="136"/>
      <c r="N2932" s="130"/>
      <c r="O2932" s="131"/>
      <c r="P2932" s="131"/>
      <c r="Q2932" s="132"/>
      <c r="R2932" s="683" t="str" cm="1">
        <f t="array" ref="R2932">IF(新_変更_3!AL1253&lt;&gt;"",AND(新_変更_3!J1252:AB1258=新_変更_3!AL1252:BD1258),"")</f>
        <v/>
      </c>
      <c r="S2932" s="684"/>
      <c r="T2932" s="684"/>
      <c r="U2932" s="684"/>
      <c r="V2932" s="684"/>
      <c r="W2932" s="684"/>
      <c r="X2932" s="684"/>
      <c r="Y2932" s="684"/>
      <c r="Z2932" s="684"/>
      <c r="AA2932" s="684"/>
      <c r="AB2932" s="684"/>
      <c r="AC2932" s="684"/>
      <c r="AD2932" s="684"/>
      <c r="AE2932" s="684"/>
      <c r="AF2932" s="684"/>
      <c r="AG2932" s="684"/>
      <c r="AH2932" s="684"/>
      <c r="AI2932" s="684"/>
      <c r="AJ2932" s="684"/>
      <c r="AK2932" s="684"/>
      <c r="AL2932" s="684"/>
      <c r="AM2932" s="684"/>
      <c r="AN2932" s="684"/>
      <c r="AO2932" s="685"/>
    </row>
    <row r="2933" spans="2:41" ht="13.35" customHeight="1">
      <c r="B2933" s="135"/>
      <c r="I2933" s="136"/>
      <c r="J2933" s="135"/>
      <c r="M2933" s="136"/>
      <c r="N2933" s="135" t="s">
        <v>32</v>
      </c>
      <c r="Q2933" s="136"/>
      <c r="R2933" s="686"/>
      <c r="S2933" s="687"/>
      <c r="T2933" s="687"/>
      <c r="U2933" s="687"/>
      <c r="V2933" s="687"/>
      <c r="W2933" s="687"/>
      <c r="X2933" s="687"/>
      <c r="Y2933" s="687"/>
      <c r="Z2933" s="687"/>
      <c r="AA2933" s="687"/>
      <c r="AB2933" s="687"/>
      <c r="AC2933" s="687"/>
      <c r="AD2933" s="687"/>
      <c r="AE2933" s="687"/>
      <c r="AF2933" s="687"/>
      <c r="AG2933" s="687"/>
      <c r="AH2933" s="687"/>
      <c r="AI2933" s="687"/>
      <c r="AJ2933" s="687"/>
      <c r="AK2933" s="687"/>
      <c r="AL2933" s="687"/>
      <c r="AM2933" s="687"/>
      <c r="AN2933" s="687"/>
      <c r="AO2933" s="688"/>
    </row>
    <row r="2934" spans="2:41" ht="3.75" customHeight="1">
      <c r="B2934" s="135"/>
      <c r="I2934" s="136"/>
      <c r="J2934" s="135"/>
      <c r="M2934" s="136"/>
      <c r="N2934" s="140"/>
      <c r="O2934" s="141"/>
      <c r="P2934" s="141"/>
      <c r="Q2934" s="142"/>
      <c r="R2934" s="689"/>
      <c r="S2934" s="690"/>
      <c r="T2934" s="690"/>
      <c r="U2934" s="690"/>
      <c r="V2934" s="690"/>
      <c r="W2934" s="690"/>
      <c r="X2934" s="690"/>
      <c r="Y2934" s="690"/>
      <c r="Z2934" s="690"/>
      <c r="AA2934" s="690"/>
      <c r="AB2934" s="690"/>
      <c r="AC2934" s="690"/>
      <c r="AD2934" s="690"/>
      <c r="AE2934" s="690"/>
      <c r="AF2934" s="690"/>
      <c r="AG2934" s="690"/>
      <c r="AH2934" s="690"/>
      <c r="AI2934" s="690"/>
      <c r="AJ2934" s="690"/>
      <c r="AK2934" s="690"/>
      <c r="AL2934" s="690"/>
      <c r="AM2934" s="690"/>
      <c r="AN2934" s="690"/>
      <c r="AO2934" s="691"/>
    </row>
    <row r="2935" spans="2:41" ht="3.75" customHeight="1">
      <c r="B2935" s="135"/>
      <c r="I2935" s="136"/>
      <c r="J2935" s="130"/>
      <c r="K2935" s="131"/>
      <c r="L2935" s="131"/>
      <c r="M2935" s="132"/>
      <c r="N2935" s="130"/>
      <c r="O2935" s="131"/>
      <c r="P2935" s="131"/>
      <c r="Q2935" s="132"/>
      <c r="R2935" s="130"/>
      <c r="S2935" s="131"/>
      <c r="T2935" s="131"/>
      <c r="U2935" s="131"/>
      <c r="V2935" s="131"/>
      <c r="W2935" s="131"/>
      <c r="X2935" s="131"/>
      <c r="Y2935" s="131"/>
      <c r="Z2935" s="131"/>
      <c r="AA2935" s="132"/>
      <c r="AB2935" s="130"/>
      <c r="AC2935" s="131"/>
      <c r="AD2935" s="131"/>
      <c r="AE2935" s="132"/>
      <c r="AF2935" s="131"/>
      <c r="AG2935" s="131"/>
      <c r="AH2935" s="131"/>
      <c r="AI2935" s="131"/>
      <c r="AJ2935" s="131"/>
      <c r="AK2935" s="131"/>
      <c r="AL2935" s="131"/>
      <c r="AM2935" s="131"/>
      <c r="AN2935" s="131"/>
      <c r="AO2935" s="132"/>
    </row>
    <row r="2936" spans="2:41" ht="13.35" customHeight="1">
      <c r="B2936" s="135"/>
      <c r="I2936" s="136"/>
      <c r="J2936" s="135" t="s">
        <v>4066</v>
      </c>
      <c r="M2936" s="136"/>
      <c r="N2936" s="135" t="s">
        <v>27</v>
      </c>
      <c r="Q2936" s="136"/>
      <c r="R2936" s="135"/>
      <c r="S2936" s="692"/>
      <c r="T2936" s="693"/>
      <c r="U2936" s="693"/>
      <c r="V2936" s="693"/>
      <c r="W2936" s="693"/>
      <c r="X2936" s="693"/>
      <c r="Y2936" s="693"/>
      <c r="Z2936" s="693"/>
      <c r="AA2936" s="694"/>
      <c r="AB2936" s="135" t="s">
        <v>28</v>
      </c>
      <c r="AE2936" s="136"/>
      <c r="AF2936" s="135"/>
      <c r="AG2936" s="695"/>
      <c r="AH2936" s="693"/>
      <c r="AI2936" s="693"/>
      <c r="AJ2936" s="693"/>
      <c r="AK2936" s="693"/>
      <c r="AL2936" s="693"/>
      <c r="AM2936" s="693"/>
      <c r="AN2936" s="693"/>
      <c r="AO2936" s="694"/>
    </row>
    <row r="2937" spans="2:41" ht="3.75" customHeight="1">
      <c r="B2937" s="135"/>
      <c r="I2937" s="136"/>
      <c r="J2937" s="135"/>
      <c r="M2937" s="136"/>
      <c r="N2937" s="140"/>
      <c r="O2937" s="141"/>
      <c r="P2937" s="141"/>
      <c r="Q2937" s="142"/>
      <c r="R2937" s="140"/>
      <c r="S2937" s="141"/>
      <c r="T2937" s="141"/>
      <c r="U2937" s="141"/>
      <c r="V2937" s="141"/>
      <c r="W2937" s="141"/>
      <c r="X2937" s="141"/>
      <c r="Y2937" s="141"/>
      <c r="Z2937" s="141"/>
      <c r="AA2937" s="142"/>
      <c r="AB2937" s="140"/>
      <c r="AC2937" s="141"/>
      <c r="AD2937" s="141"/>
      <c r="AE2937" s="142"/>
      <c r="AF2937" s="141"/>
      <c r="AG2937" s="141"/>
      <c r="AH2937" s="141"/>
      <c r="AI2937" s="141"/>
      <c r="AJ2937" s="141"/>
      <c r="AK2937" s="141"/>
      <c r="AL2937" s="141"/>
      <c r="AM2937" s="141"/>
      <c r="AN2937" s="141"/>
      <c r="AO2937" s="142"/>
    </row>
    <row r="2938" spans="2:41" ht="3.75" customHeight="1">
      <c r="B2938" s="135"/>
      <c r="I2938" s="136"/>
      <c r="J2938" s="135"/>
      <c r="M2938" s="136"/>
      <c r="N2938" s="130"/>
      <c r="O2938" s="131"/>
      <c r="P2938" s="131"/>
      <c r="Q2938" s="132"/>
      <c r="R2938" s="130"/>
      <c r="S2938" s="131"/>
      <c r="T2938" s="131"/>
      <c r="U2938" s="131"/>
      <c r="V2938" s="131"/>
      <c r="W2938" s="131"/>
      <c r="X2938" s="131"/>
      <c r="Y2938" s="131"/>
      <c r="Z2938" s="131"/>
      <c r="AA2938" s="132"/>
      <c r="AB2938" s="130"/>
      <c r="AC2938" s="131"/>
      <c r="AD2938" s="131"/>
      <c r="AE2938" s="132"/>
      <c r="AF2938" s="130"/>
      <c r="AG2938" s="131"/>
      <c r="AH2938" s="131"/>
      <c r="AI2938" s="131"/>
      <c r="AJ2938" s="131"/>
      <c r="AK2938" s="131"/>
      <c r="AL2938" s="131"/>
      <c r="AM2938" s="131"/>
      <c r="AN2938" s="131"/>
      <c r="AO2938" s="132"/>
    </row>
    <row r="2939" spans="2:41" ht="13.35" customHeight="1">
      <c r="B2939" s="135"/>
      <c r="I2939" s="136"/>
      <c r="J2939" s="135"/>
      <c r="M2939" s="136"/>
      <c r="N2939" s="135" t="s">
        <v>3990</v>
      </c>
      <c r="Q2939" s="136"/>
      <c r="R2939" s="135"/>
      <c r="S2939" s="696"/>
      <c r="T2939" s="694"/>
      <c r="V2939" s="146"/>
      <c r="W2939" s="124" t="s">
        <v>12</v>
      </c>
      <c r="X2939" s="146"/>
      <c r="Y2939" s="124" t="s">
        <v>11</v>
      </c>
      <c r="Z2939" s="146"/>
      <c r="AA2939" s="136" t="s">
        <v>364</v>
      </c>
      <c r="AB2939" s="135" t="s">
        <v>66</v>
      </c>
      <c r="AE2939" s="136"/>
      <c r="AF2939" s="135"/>
      <c r="AG2939" s="696"/>
      <c r="AH2939" s="694"/>
      <c r="AJ2939" s="146"/>
      <c r="AK2939" s="124" t="s">
        <v>12</v>
      </c>
      <c r="AL2939" s="146"/>
      <c r="AM2939" s="124" t="s">
        <v>11</v>
      </c>
      <c r="AN2939" s="146"/>
      <c r="AO2939" s="136" t="s">
        <v>364</v>
      </c>
    </row>
    <row r="2940" spans="2:41" ht="3.75" customHeight="1">
      <c r="B2940" s="135"/>
      <c r="I2940" s="136"/>
      <c r="J2940" s="135"/>
      <c r="M2940" s="136"/>
      <c r="N2940" s="140"/>
      <c r="O2940" s="141"/>
      <c r="P2940" s="141"/>
      <c r="Q2940" s="142"/>
      <c r="R2940" s="140"/>
      <c r="S2940" s="141"/>
      <c r="T2940" s="141"/>
      <c r="U2940" s="141"/>
      <c r="V2940" s="141"/>
      <c r="W2940" s="141"/>
      <c r="X2940" s="141"/>
      <c r="Y2940" s="141"/>
      <c r="Z2940" s="141"/>
      <c r="AA2940" s="142"/>
      <c r="AB2940" s="140"/>
      <c r="AC2940" s="141"/>
      <c r="AD2940" s="141"/>
      <c r="AE2940" s="142"/>
      <c r="AF2940" s="140"/>
      <c r="AG2940" s="141"/>
      <c r="AH2940" s="141"/>
      <c r="AI2940" s="141"/>
      <c r="AJ2940" s="141"/>
      <c r="AK2940" s="141"/>
      <c r="AL2940" s="141"/>
      <c r="AM2940" s="141"/>
      <c r="AN2940" s="141"/>
      <c r="AO2940" s="142"/>
    </row>
    <row r="2941" spans="2:41" ht="3.75" customHeight="1">
      <c r="B2941" s="135"/>
      <c r="I2941" s="136"/>
      <c r="J2941" s="135"/>
      <c r="M2941" s="136"/>
      <c r="N2941" s="130"/>
      <c r="O2941" s="131"/>
      <c r="P2941" s="131"/>
      <c r="Q2941" s="132"/>
      <c r="R2941" s="697">
        <f>新_変更_3!J1268</f>
        <v>0</v>
      </c>
      <c r="S2941" s="684"/>
      <c r="T2941" s="684"/>
      <c r="U2941" s="684"/>
      <c r="V2941" s="684"/>
      <c r="W2941" s="684"/>
      <c r="X2941" s="684"/>
      <c r="Y2941" s="684"/>
      <c r="Z2941" s="684"/>
      <c r="AA2941" s="684"/>
      <c r="AB2941" s="684"/>
      <c r="AC2941" s="684"/>
      <c r="AD2941" s="684"/>
      <c r="AE2941" s="684"/>
      <c r="AF2941" s="684"/>
      <c r="AG2941" s="684"/>
      <c r="AH2941" s="684"/>
      <c r="AI2941" s="684"/>
      <c r="AJ2941" s="685"/>
      <c r="AK2941" s="131"/>
      <c r="AL2941" s="131"/>
      <c r="AM2941" s="131"/>
      <c r="AN2941" s="131"/>
      <c r="AO2941" s="132"/>
    </row>
    <row r="2942" spans="2:41" ht="13.35" customHeight="1">
      <c r="B2942" s="135"/>
      <c r="I2942" s="136"/>
      <c r="J2942" s="135"/>
      <c r="M2942" s="136"/>
      <c r="N2942" s="135" t="s">
        <v>8</v>
      </c>
      <c r="Q2942" s="136"/>
      <c r="R2942" s="686"/>
      <c r="S2942" s="687"/>
      <c r="T2942" s="687"/>
      <c r="U2942" s="687"/>
      <c r="V2942" s="687"/>
      <c r="W2942" s="687"/>
      <c r="X2942" s="687"/>
      <c r="Y2942" s="687"/>
      <c r="Z2942" s="687"/>
      <c r="AA2942" s="687"/>
      <c r="AB2942" s="687"/>
      <c r="AC2942" s="687"/>
      <c r="AD2942" s="687"/>
      <c r="AE2942" s="687"/>
      <c r="AF2942" s="687"/>
      <c r="AG2942" s="687"/>
      <c r="AH2942" s="687"/>
      <c r="AI2942" s="687"/>
      <c r="AJ2942" s="688"/>
      <c r="AL2942" s="147" t="s">
        <v>13</v>
      </c>
      <c r="AM2942" s="124" t="s">
        <v>29</v>
      </c>
      <c r="AO2942" s="136"/>
    </row>
    <row r="2943" spans="2:41" ht="3.75" customHeight="1">
      <c r="B2943" s="135"/>
      <c r="I2943" s="136"/>
      <c r="J2943" s="135"/>
      <c r="M2943" s="136"/>
      <c r="N2943" s="140"/>
      <c r="O2943" s="141"/>
      <c r="P2943" s="141"/>
      <c r="Q2943" s="142"/>
      <c r="R2943" s="689"/>
      <c r="S2943" s="690"/>
      <c r="T2943" s="690"/>
      <c r="U2943" s="690"/>
      <c r="V2943" s="690"/>
      <c r="W2943" s="690"/>
      <c r="X2943" s="690"/>
      <c r="Y2943" s="690"/>
      <c r="Z2943" s="690"/>
      <c r="AA2943" s="690"/>
      <c r="AB2943" s="690"/>
      <c r="AC2943" s="690"/>
      <c r="AD2943" s="690"/>
      <c r="AE2943" s="690"/>
      <c r="AF2943" s="690"/>
      <c r="AG2943" s="690"/>
      <c r="AH2943" s="690"/>
      <c r="AI2943" s="690"/>
      <c r="AJ2943" s="691"/>
      <c r="AK2943" s="141"/>
      <c r="AL2943" s="141"/>
      <c r="AM2943" s="141"/>
      <c r="AN2943" s="141"/>
      <c r="AO2943" s="142"/>
    </row>
    <row r="2944" spans="2:41" ht="3.75" hidden="1" customHeight="1">
      <c r="B2944" s="135"/>
      <c r="I2944" s="136"/>
      <c r="J2944" s="135"/>
      <c r="M2944" s="136"/>
      <c r="N2944" s="644"/>
      <c r="O2944" s="645"/>
      <c r="P2944" s="645"/>
      <c r="Q2944" s="646"/>
      <c r="R2944" s="679"/>
      <c r="S2944" s="671"/>
      <c r="T2944" s="671"/>
      <c r="U2944" s="671"/>
      <c r="V2944" s="671"/>
      <c r="W2944" s="671"/>
      <c r="X2944" s="671"/>
      <c r="Y2944" s="671"/>
      <c r="Z2944" s="671"/>
      <c r="AA2944" s="671"/>
      <c r="AB2944" s="671"/>
      <c r="AC2944" s="671"/>
      <c r="AD2944" s="671"/>
      <c r="AE2944" s="671"/>
      <c r="AF2944" s="671"/>
      <c r="AG2944" s="671"/>
      <c r="AH2944" s="671"/>
      <c r="AI2944" s="671"/>
      <c r="AJ2944" s="671"/>
      <c r="AK2944" s="671"/>
      <c r="AL2944" s="671"/>
      <c r="AM2944" s="671"/>
      <c r="AN2944" s="671"/>
      <c r="AO2944" s="672"/>
    </row>
    <row r="2945" spans="2:41" ht="13.35" hidden="1" customHeight="1">
      <c r="B2945" s="135"/>
      <c r="I2945" s="136"/>
      <c r="J2945" s="135"/>
      <c r="M2945" s="136"/>
      <c r="N2945" s="629" t="s">
        <v>61</v>
      </c>
      <c r="O2945" s="630"/>
      <c r="P2945" s="630"/>
      <c r="Q2945" s="632"/>
      <c r="R2945" s="673"/>
      <c r="S2945" s="674"/>
      <c r="T2945" s="674"/>
      <c r="U2945" s="674"/>
      <c r="V2945" s="674"/>
      <c r="W2945" s="674"/>
      <c r="X2945" s="674"/>
      <c r="Y2945" s="674"/>
      <c r="Z2945" s="674"/>
      <c r="AA2945" s="674"/>
      <c r="AB2945" s="674"/>
      <c r="AC2945" s="674"/>
      <c r="AD2945" s="674"/>
      <c r="AE2945" s="674"/>
      <c r="AF2945" s="674"/>
      <c r="AG2945" s="674"/>
      <c r="AH2945" s="674"/>
      <c r="AI2945" s="674"/>
      <c r="AJ2945" s="674"/>
      <c r="AK2945" s="674"/>
      <c r="AL2945" s="674"/>
      <c r="AM2945" s="674"/>
      <c r="AN2945" s="674"/>
      <c r="AO2945" s="675"/>
    </row>
    <row r="2946" spans="2:41" ht="3.75" hidden="1" customHeight="1">
      <c r="B2946" s="135"/>
      <c r="I2946" s="136"/>
      <c r="J2946" s="135"/>
      <c r="M2946" s="136"/>
      <c r="N2946" s="629"/>
      <c r="O2946" s="630"/>
      <c r="P2946" s="630"/>
      <c r="Q2946" s="632"/>
      <c r="R2946" s="676"/>
      <c r="S2946" s="677"/>
      <c r="T2946" s="677"/>
      <c r="U2946" s="677"/>
      <c r="V2946" s="677"/>
      <c r="W2946" s="677"/>
      <c r="X2946" s="677"/>
      <c r="Y2946" s="677"/>
      <c r="Z2946" s="677"/>
      <c r="AA2946" s="677"/>
      <c r="AB2946" s="677"/>
      <c r="AC2946" s="677"/>
      <c r="AD2946" s="677"/>
      <c r="AE2946" s="677"/>
      <c r="AF2946" s="677"/>
      <c r="AG2946" s="677"/>
      <c r="AH2946" s="677"/>
      <c r="AI2946" s="677"/>
      <c r="AJ2946" s="677"/>
      <c r="AK2946" s="677"/>
      <c r="AL2946" s="677"/>
      <c r="AM2946" s="677"/>
      <c r="AN2946" s="677"/>
      <c r="AO2946" s="678"/>
    </row>
    <row r="2947" spans="2:41" ht="3.75" hidden="1" customHeight="1">
      <c r="B2947" s="135"/>
      <c r="I2947" s="136"/>
      <c r="J2947" s="135"/>
      <c r="N2947" s="644"/>
      <c r="O2947" s="645"/>
      <c r="P2947" s="645"/>
      <c r="Q2947" s="646"/>
      <c r="R2947" s="630"/>
      <c r="S2947" s="630"/>
      <c r="T2947" s="630"/>
      <c r="U2947" s="698"/>
      <c r="V2947" s="699"/>
      <c r="W2947" s="699"/>
      <c r="X2947" s="700"/>
      <c r="Y2947" s="645"/>
      <c r="Z2947" s="707"/>
      <c r="AA2947" s="699"/>
      <c r="AB2947" s="699"/>
      <c r="AC2947" s="708"/>
      <c r="AD2947" s="630"/>
      <c r="AE2947" s="630"/>
      <c r="AF2947" s="630"/>
      <c r="AG2947" s="679"/>
      <c r="AH2947" s="671"/>
      <c r="AI2947" s="671"/>
      <c r="AJ2947" s="671"/>
      <c r="AK2947" s="671"/>
      <c r="AL2947" s="671"/>
      <c r="AM2947" s="671"/>
      <c r="AN2947" s="671"/>
      <c r="AO2947" s="672"/>
    </row>
    <row r="2948" spans="2:41" ht="13.35" hidden="1" customHeight="1">
      <c r="B2948" s="135"/>
      <c r="I2948" s="136"/>
      <c r="J2948" s="135"/>
      <c r="N2948" s="629"/>
      <c r="O2948" s="630"/>
      <c r="P2948" s="630"/>
      <c r="Q2948" s="632"/>
      <c r="R2948" s="630" t="s">
        <v>15</v>
      </c>
      <c r="S2948" s="630"/>
      <c r="T2948" s="630"/>
      <c r="U2948" s="701"/>
      <c r="V2948" s="702"/>
      <c r="W2948" s="702"/>
      <c r="X2948" s="703"/>
      <c r="Y2948" s="662" t="s">
        <v>359</v>
      </c>
      <c r="Z2948" s="709"/>
      <c r="AA2948" s="702"/>
      <c r="AB2948" s="702"/>
      <c r="AC2948" s="710"/>
      <c r="AD2948" s="630" t="s">
        <v>56</v>
      </c>
      <c r="AE2948" s="630"/>
      <c r="AF2948" s="630"/>
      <c r="AG2948" s="673"/>
      <c r="AH2948" s="674"/>
      <c r="AI2948" s="674"/>
      <c r="AJ2948" s="674"/>
      <c r="AK2948" s="674"/>
      <c r="AL2948" s="674"/>
      <c r="AM2948" s="674"/>
      <c r="AN2948" s="674"/>
      <c r="AO2948" s="675"/>
    </row>
    <row r="2949" spans="2:41" ht="3.75" hidden="1" customHeight="1">
      <c r="B2949" s="135"/>
      <c r="I2949" s="136"/>
      <c r="J2949" s="135"/>
      <c r="N2949" s="629"/>
      <c r="O2949" s="630"/>
      <c r="P2949" s="630"/>
      <c r="Q2949" s="632"/>
      <c r="R2949" s="639"/>
      <c r="S2949" s="639"/>
      <c r="T2949" s="639"/>
      <c r="U2949" s="704"/>
      <c r="V2949" s="705"/>
      <c r="W2949" s="705"/>
      <c r="X2949" s="706"/>
      <c r="Y2949" s="639"/>
      <c r="Z2949" s="711"/>
      <c r="AA2949" s="705"/>
      <c r="AB2949" s="705"/>
      <c r="AC2949" s="712"/>
      <c r="AD2949" s="639"/>
      <c r="AE2949" s="639"/>
      <c r="AF2949" s="639"/>
      <c r="AG2949" s="676"/>
      <c r="AH2949" s="677"/>
      <c r="AI2949" s="677"/>
      <c r="AJ2949" s="677"/>
      <c r="AK2949" s="677"/>
      <c r="AL2949" s="677"/>
      <c r="AM2949" s="677"/>
      <c r="AN2949" s="677"/>
      <c r="AO2949" s="678"/>
    </row>
    <row r="2950" spans="2:41" ht="3.75" hidden="1" customHeight="1">
      <c r="B2950" s="135"/>
      <c r="I2950" s="136"/>
      <c r="J2950" s="135"/>
      <c r="N2950" s="629"/>
      <c r="O2950" s="630"/>
      <c r="P2950" s="630"/>
      <c r="Q2950" s="632"/>
      <c r="R2950" s="645"/>
      <c r="S2950" s="645"/>
      <c r="T2950" s="646"/>
      <c r="U2950" s="679"/>
      <c r="V2950" s="671"/>
      <c r="W2950" s="671"/>
      <c r="X2950" s="671"/>
      <c r="Y2950" s="671"/>
      <c r="Z2950" s="671"/>
      <c r="AA2950" s="671"/>
      <c r="AB2950" s="671"/>
      <c r="AC2950" s="672"/>
      <c r="AD2950" s="644"/>
      <c r="AE2950" s="645"/>
      <c r="AF2950" s="646"/>
      <c r="AG2950" s="679"/>
      <c r="AH2950" s="671"/>
      <c r="AI2950" s="671"/>
      <c r="AJ2950" s="671"/>
      <c r="AK2950" s="671"/>
      <c r="AL2950" s="671"/>
      <c r="AM2950" s="671"/>
      <c r="AN2950" s="671"/>
      <c r="AO2950" s="672"/>
    </row>
    <row r="2951" spans="2:41" ht="13.35" hidden="1" customHeight="1">
      <c r="B2951" s="135"/>
      <c r="I2951" s="136"/>
      <c r="N2951" s="629" t="s">
        <v>23</v>
      </c>
      <c r="O2951" s="630"/>
      <c r="P2951" s="630"/>
      <c r="Q2951" s="632"/>
      <c r="R2951" s="630" t="s">
        <v>17</v>
      </c>
      <c r="S2951" s="630"/>
      <c r="T2951" s="632"/>
      <c r="U2951" s="673"/>
      <c r="V2951" s="674"/>
      <c r="W2951" s="674"/>
      <c r="X2951" s="674"/>
      <c r="Y2951" s="674"/>
      <c r="Z2951" s="674"/>
      <c r="AA2951" s="674"/>
      <c r="AB2951" s="674"/>
      <c r="AC2951" s="675"/>
      <c r="AD2951" s="629" t="s">
        <v>18</v>
      </c>
      <c r="AE2951" s="630"/>
      <c r="AF2951" s="632"/>
      <c r="AG2951" s="673"/>
      <c r="AH2951" s="674"/>
      <c r="AI2951" s="674"/>
      <c r="AJ2951" s="674"/>
      <c r="AK2951" s="674"/>
      <c r="AL2951" s="674"/>
      <c r="AM2951" s="674"/>
      <c r="AN2951" s="674"/>
      <c r="AO2951" s="675"/>
    </row>
    <row r="2952" spans="2:41" ht="3.75" hidden="1" customHeight="1">
      <c r="B2952" s="135"/>
      <c r="I2952" s="136"/>
      <c r="J2952" s="135"/>
      <c r="N2952" s="629"/>
      <c r="O2952" s="630"/>
      <c r="P2952" s="630"/>
      <c r="Q2952" s="632"/>
      <c r="R2952" s="639"/>
      <c r="S2952" s="639"/>
      <c r="T2952" s="640"/>
      <c r="U2952" s="676"/>
      <c r="V2952" s="677"/>
      <c r="W2952" s="677"/>
      <c r="X2952" s="677"/>
      <c r="Y2952" s="677"/>
      <c r="Z2952" s="677"/>
      <c r="AA2952" s="677"/>
      <c r="AB2952" s="677"/>
      <c r="AC2952" s="678"/>
      <c r="AD2952" s="638"/>
      <c r="AE2952" s="639"/>
      <c r="AF2952" s="640"/>
      <c r="AG2952" s="676"/>
      <c r="AH2952" s="677"/>
      <c r="AI2952" s="677"/>
      <c r="AJ2952" s="677"/>
      <c r="AK2952" s="677"/>
      <c r="AL2952" s="677"/>
      <c r="AM2952" s="677"/>
      <c r="AN2952" s="677"/>
      <c r="AO2952" s="678"/>
    </row>
    <row r="2953" spans="2:41" ht="3.75" hidden="1" customHeight="1">
      <c r="B2953" s="135"/>
      <c r="I2953" s="136"/>
      <c r="J2953" s="135"/>
      <c r="N2953" s="629"/>
      <c r="O2953" s="630"/>
      <c r="P2953" s="630"/>
      <c r="Q2953" s="632"/>
      <c r="R2953" s="645"/>
      <c r="S2953" s="645"/>
      <c r="T2953" s="646"/>
      <c r="U2953" s="679"/>
      <c r="V2953" s="671"/>
      <c r="W2953" s="671"/>
      <c r="X2953" s="671"/>
      <c r="Y2953" s="671"/>
      <c r="Z2953" s="671"/>
      <c r="AA2953" s="671"/>
      <c r="AB2953" s="671"/>
      <c r="AC2953" s="672"/>
      <c r="AD2953" s="644"/>
      <c r="AE2953" s="645"/>
      <c r="AF2953" s="646"/>
      <c r="AG2953" s="679"/>
      <c r="AH2953" s="671"/>
      <c r="AI2953" s="671"/>
      <c r="AJ2953" s="671"/>
      <c r="AK2953" s="671"/>
      <c r="AL2953" s="671"/>
      <c r="AM2953" s="671"/>
      <c r="AN2953" s="671"/>
      <c r="AO2953" s="672"/>
    </row>
    <row r="2954" spans="2:41" ht="13.35" hidden="1" customHeight="1">
      <c r="B2954" s="135"/>
      <c r="I2954" s="136"/>
      <c r="J2954" s="135"/>
      <c r="N2954" s="629"/>
      <c r="O2954" s="630"/>
      <c r="P2954" s="630"/>
      <c r="Q2954" s="632"/>
      <c r="R2954" s="630" t="s">
        <v>19</v>
      </c>
      <c r="S2954" s="630"/>
      <c r="T2954" s="632"/>
      <c r="U2954" s="673"/>
      <c r="V2954" s="674"/>
      <c r="W2954" s="674"/>
      <c r="X2954" s="674"/>
      <c r="Y2954" s="674"/>
      <c r="Z2954" s="674"/>
      <c r="AA2954" s="674"/>
      <c r="AB2954" s="674"/>
      <c r="AC2954" s="675"/>
      <c r="AD2954" s="629" t="s">
        <v>20</v>
      </c>
      <c r="AE2954" s="630"/>
      <c r="AF2954" s="632"/>
      <c r="AG2954" s="673"/>
      <c r="AH2954" s="674"/>
      <c r="AI2954" s="674"/>
      <c r="AJ2954" s="674"/>
      <c r="AK2954" s="674"/>
      <c r="AL2954" s="674"/>
      <c r="AM2954" s="674"/>
      <c r="AN2954" s="674"/>
      <c r="AO2954" s="675"/>
    </row>
    <row r="2955" spans="2:41" ht="3.75" hidden="1" customHeight="1">
      <c r="B2955" s="135"/>
      <c r="I2955" s="136"/>
      <c r="J2955" s="135"/>
      <c r="N2955" s="638"/>
      <c r="O2955" s="639"/>
      <c r="P2955" s="639"/>
      <c r="Q2955" s="640"/>
      <c r="R2955" s="639"/>
      <c r="S2955" s="639"/>
      <c r="T2955" s="640"/>
      <c r="U2955" s="676"/>
      <c r="V2955" s="677"/>
      <c r="W2955" s="677"/>
      <c r="X2955" s="677"/>
      <c r="Y2955" s="677"/>
      <c r="Z2955" s="677"/>
      <c r="AA2955" s="677"/>
      <c r="AB2955" s="677"/>
      <c r="AC2955" s="678"/>
      <c r="AD2955" s="638"/>
      <c r="AE2955" s="639"/>
      <c r="AF2955" s="640"/>
      <c r="AG2955" s="676"/>
      <c r="AH2955" s="677"/>
      <c r="AI2955" s="677"/>
      <c r="AJ2955" s="677"/>
      <c r="AK2955" s="677"/>
      <c r="AL2955" s="677"/>
      <c r="AM2955" s="677"/>
      <c r="AN2955" s="677"/>
      <c r="AO2955" s="678"/>
    </row>
    <row r="2956" spans="2:41" ht="3.75" hidden="1" customHeight="1">
      <c r="B2956" s="135"/>
      <c r="I2956" s="136"/>
      <c r="J2956" s="135"/>
      <c r="M2956" s="136"/>
      <c r="N2956" s="629"/>
      <c r="O2956" s="630"/>
      <c r="P2956" s="630"/>
      <c r="Q2956" s="632"/>
      <c r="R2956" s="644"/>
      <c r="S2956" s="645"/>
      <c r="T2956" s="645"/>
      <c r="U2956" s="645"/>
      <c r="V2956" s="645"/>
      <c r="W2956" s="645"/>
      <c r="X2956" s="645"/>
      <c r="Y2956" s="645"/>
      <c r="Z2956" s="645"/>
      <c r="AA2956" s="645"/>
      <c r="AB2956" s="645"/>
      <c r="AC2956" s="645"/>
      <c r="AD2956" s="645"/>
      <c r="AE2956" s="645"/>
      <c r="AF2956" s="645"/>
      <c r="AG2956" s="645"/>
      <c r="AH2956" s="645"/>
      <c r="AI2956" s="645"/>
      <c r="AJ2956" s="645"/>
      <c r="AK2956" s="645"/>
      <c r="AL2956" s="645"/>
      <c r="AM2956" s="645"/>
      <c r="AN2956" s="645"/>
      <c r="AO2956" s="646"/>
    </row>
    <row r="2957" spans="2:41" ht="13.35" hidden="1" customHeight="1">
      <c r="B2957" s="135"/>
      <c r="I2957" s="136"/>
      <c r="J2957" s="135"/>
      <c r="M2957" s="136"/>
      <c r="N2957" s="629" t="s">
        <v>111</v>
      </c>
      <c r="O2957" s="630"/>
      <c r="P2957" s="630"/>
      <c r="Q2957" s="632"/>
      <c r="R2957" s="629"/>
      <c r="S2957" s="680"/>
      <c r="T2957" s="681"/>
      <c r="U2957" s="630"/>
      <c r="V2957" s="647"/>
      <c r="W2957" s="630" t="s">
        <v>12</v>
      </c>
      <c r="X2957" s="647"/>
      <c r="Y2957" s="630" t="s">
        <v>11</v>
      </c>
      <c r="Z2957" s="647"/>
      <c r="AA2957" s="630" t="s">
        <v>364</v>
      </c>
      <c r="AB2957" s="630"/>
      <c r="AC2957" s="630"/>
      <c r="AD2957" s="630"/>
      <c r="AE2957" s="630"/>
      <c r="AF2957" s="630"/>
      <c r="AG2957" s="630"/>
      <c r="AH2957" s="630"/>
      <c r="AI2957" s="630"/>
      <c r="AJ2957" s="630"/>
      <c r="AK2957" s="630"/>
      <c r="AL2957" s="630"/>
      <c r="AM2957" s="630"/>
      <c r="AN2957" s="630"/>
      <c r="AO2957" s="632"/>
    </row>
    <row r="2958" spans="2:41" ht="3.75" hidden="1" customHeight="1">
      <c r="B2958" s="135"/>
      <c r="I2958" s="136"/>
      <c r="J2958" s="135"/>
      <c r="M2958" s="136"/>
      <c r="N2958" s="629"/>
      <c r="O2958" s="630"/>
      <c r="P2958" s="630"/>
      <c r="Q2958" s="632"/>
      <c r="R2958" s="629"/>
      <c r="S2958" s="630"/>
      <c r="T2958" s="630"/>
      <c r="U2958" s="630"/>
      <c r="V2958" s="630"/>
      <c r="W2958" s="630"/>
      <c r="X2958" s="630"/>
      <c r="Y2958" s="630"/>
      <c r="Z2958" s="630"/>
      <c r="AA2958" s="630"/>
      <c r="AB2958" s="630"/>
      <c r="AC2958" s="630"/>
      <c r="AD2958" s="630"/>
      <c r="AE2958" s="630"/>
      <c r="AF2958" s="630"/>
      <c r="AG2958" s="630"/>
      <c r="AH2958" s="630"/>
      <c r="AI2958" s="630"/>
      <c r="AJ2958" s="630"/>
      <c r="AK2958" s="630"/>
      <c r="AL2958" s="630"/>
      <c r="AM2958" s="630"/>
      <c r="AN2958" s="630"/>
      <c r="AO2958" s="632"/>
    </row>
    <row r="2959" spans="2:41" ht="3.75" hidden="1" customHeight="1">
      <c r="B2959" s="135"/>
      <c r="I2959" s="136"/>
      <c r="J2959" s="135"/>
      <c r="M2959" s="136"/>
      <c r="N2959" s="644"/>
      <c r="O2959" s="645"/>
      <c r="P2959" s="645"/>
      <c r="Q2959" s="645"/>
      <c r="R2959" s="713"/>
      <c r="S2959" s="716"/>
      <c r="T2959" s="645"/>
      <c r="U2959" s="698"/>
      <c r="V2959" s="644"/>
      <c r="W2959" s="645"/>
      <c r="X2959" s="645"/>
      <c r="Y2959" s="645"/>
      <c r="Z2959" s="645"/>
      <c r="AA2959" s="645"/>
      <c r="AB2959" s="645"/>
      <c r="AC2959" s="645"/>
      <c r="AD2959" s="645"/>
      <c r="AE2959" s="645"/>
      <c r="AF2959" s="645"/>
      <c r="AG2959" s="645"/>
      <c r="AH2959" s="649"/>
      <c r="AI2959" s="649"/>
      <c r="AJ2959" s="645"/>
      <c r="AK2959" s="651"/>
      <c r="AL2959" s="645"/>
      <c r="AM2959" s="645"/>
      <c r="AN2959" s="645"/>
      <c r="AO2959" s="646"/>
    </row>
    <row r="2960" spans="2:41" ht="13.35" hidden="1" customHeight="1">
      <c r="B2960" s="135"/>
      <c r="I2960" s="136"/>
      <c r="J2960" s="135"/>
      <c r="M2960" s="136"/>
      <c r="N2960" s="629" t="s">
        <v>30</v>
      </c>
      <c r="O2960" s="630"/>
      <c r="P2960" s="630"/>
      <c r="Q2960" s="630"/>
      <c r="R2960" s="714"/>
      <c r="S2960" s="717"/>
      <c r="T2960" s="630" t="s">
        <v>388</v>
      </c>
      <c r="U2960" s="701"/>
      <c r="V2960" s="629" t="s">
        <v>112</v>
      </c>
      <c r="W2960" s="630"/>
      <c r="X2960" s="630"/>
      <c r="Y2960" s="630"/>
      <c r="Z2960" s="630"/>
      <c r="AA2960" s="630"/>
      <c r="AB2960" s="630"/>
      <c r="AC2960" s="630"/>
      <c r="AD2960" s="630"/>
      <c r="AE2960" s="630"/>
      <c r="AF2960" s="630"/>
      <c r="AG2960" s="630"/>
      <c r="AH2960" s="636"/>
      <c r="AI2960" s="636"/>
      <c r="AJ2960" s="630"/>
      <c r="AK2960" s="654"/>
      <c r="AL2960" s="630"/>
      <c r="AM2960" s="630"/>
      <c r="AN2960" s="630"/>
      <c r="AO2960" s="632"/>
    </row>
    <row r="2961" spans="2:41" ht="3.75" hidden="1" customHeight="1">
      <c r="B2961" s="135"/>
      <c r="I2961" s="136"/>
      <c r="J2961" s="135"/>
      <c r="M2961" s="136"/>
      <c r="N2961" s="629"/>
      <c r="O2961" s="630"/>
      <c r="P2961" s="630"/>
      <c r="Q2961" s="630"/>
      <c r="R2961" s="715"/>
      <c r="S2961" s="718"/>
      <c r="T2961" s="639"/>
      <c r="U2961" s="704"/>
      <c r="V2961" s="638"/>
      <c r="W2961" s="639"/>
      <c r="X2961" s="639"/>
      <c r="Y2961" s="639"/>
      <c r="Z2961" s="639"/>
      <c r="AA2961" s="639"/>
      <c r="AB2961" s="639"/>
      <c r="AC2961" s="639"/>
      <c r="AD2961" s="639"/>
      <c r="AE2961" s="639"/>
      <c r="AF2961" s="639"/>
      <c r="AG2961" s="639"/>
      <c r="AH2961" s="642"/>
      <c r="AI2961" s="642"/>
      <c r="AJ2961" s="639"/>
      <c r="AK2961" s="657"/>
      <c r="AL2961" s="639"/>
      <c r="AM2961" s="639"/>
      <c r="AN2961" s="639"/>
      <c r="AO2961" s="640"/>
    </row>
    <row r="2962" spans="2:41" ht="3.75" hidden="1" customHeight="1">
      <c r="B2962" s="135"/>
      <c r="I2962" s="136"/>
      <c r="J2962" s="135"/>
      <c r="M2962" s="136"/>
      <c r="N2962" s="644"/>
      <c r="O2962" s="645"/>
      <c r="P2962" s="645"/>
      <c r="Q2962" s="646"/>
      <c r="R2962" s="670"/>
      <c r="S2962" s="671"/>
      <c r="T2962" s="671"/>
      <c r="U2962" s="672"/>
      <c r="V2962" s="673"/>
      <c r="W2962" s="675"/>
      <c r="X2962" s="679"/>
      <c r="Y2962" s="671"/>
      <c r="Z2962" s="671"/>
      <c r="AA2962" s="672"/>
      <c r="AB2962" s="630"/>
      <c r="AC2962" s="630"/>
      <c r="AD2962" s="630"/>
      <c r="AE2962" s="630"/>
      <c r="AF2962" s="630"/>
      <c r="AG2962" s="630"/>
      <c r="AH2962" s="630"/>
      <c r="AI2962" s="645"/>
      <c r="AJ2962" s="630"/>
      <c r="AK2962" s="630"/>
      <c r="AL2962" s="630"/>
      <c r="AM2962" s="630"/>
      <c r="AN2962" s="630"/>
      <c r="AO2962" s="632"/>
    </row>
    <row r="2963" spans="2:41" ht="13.35" hidden="1" customHeight="1">
      <c r="B2963" s="135"/>
      <c r="I2963" s="136"/>
      <c r="J2963" s="135"/>
      <c r="M2963" s="136"/>
      <c r="N2963" s="629" t="s">
        <v>114</v>
      </c>
      <c r="O2963" s="630"/>
      <c r="P2963" s="630"/>
      <c r="Q2963" s="632"/>
      <c r="R2963" s="673"/>
      <c r="S2963" s="674"/>
      <c r="T2963" s="674"/>
      <c r="U2963" s="675"/>
      <c r="V2963" s="673"/>
      <c r="W2963" s="675"/>
      <c r="X2963" s="673"/>
      <c r="Y2963" s="674"/>
      <c r="Z2963" s="674"/>
      <c r="AA2963" s="675"/>
      <c r="AB2963" s="668" t="s">
        <v>171</v>
      </c>
      <c r="AC2963" s="630"/>
      <c r="AD2963" s="630"/>
      <c r="AE2963" s="630"/>
      <c r="AF2963" s="630"/>
      <c r="AG2963" s="630"/>
      <c r="AH2963" s="630"/>
      <c r="AI2963" s="630"/>
      <c r="AJ2963" s="630"/>
      <c r="AK2963" s="630"/>
      <c r="AL2963" s="630"/>
      <c r="AM2963" s="630"/>
      <c r="AN2963" s="630"/>
      <c r="AO2963" s="632"/>
    </row>
    <row r="2964" spans="2:41" ht="3.75" hidden="1" customHeight="1">
      <c r="B2964" s="135"/>
      <c r="I2964" s="136"/>
      <c r="J2964" s="135"/>
      <c r="M2964" s="136"/>
      <c r="N2964" s="629"/>
      <c r="O2964" s="630"/>
      <c r="P2964" s="630"/>
      <c r="Q2964" s="632"/>
      <c r="R2964" s="676"/>
      <c r="S2964" s="677"/>
      <c r="T2964" s="677"/>
      <c r="U2964" s="678"/>
      <c r="V2964" s="676"/>
      <c r="W2964" s="678"/>
      <c r="X2964" s="676"/>
      <c r="Y2964" s="677"/>
      <c r="Z2964" s="677"/>
      <c r="AA2964" s="678"/>
      <c r="AB2964" s="639"/>
      <c r="AC2964" s="639"/>
      <c r="AD2964" s="639"/>
      <c r="AE2964" s="639"/>
      <c r="AF2964" s="639"/>
      <c r="AG2964" s="639"/>
      <c r="AH2964" s="639"/>
      <c r="AI2964" s="639"/>
      <c r="AJ2964" s="639"/>
      <c r="AK2964" s="639"/>
      <c r="AL2964" s="639"/>
      <c r="AM2964" s="639"/>
      <c r="AN2964" s="639"/>
      <c r="AO2964" s="640"/>
    </row>
    <row r="2965" spans="2:41" ht="3.75" hidden="1" customHeight="1">
      <c r="B2965" s="135"/>
      <c r="I2965" s="136"/>
      <c r="J2965" s="135"/>
      <c r="M2965" s="136"/>
      <c r="N2965" s="644"/>
      <c r="O2965" s="645"/>
      <c r="P2965" s="645"/>
      <c r="Q2965" s="645"/>
      <c r="R2965" s="644"/>
      <c r="S2965" s="645"/>
      <c r="T2965" s="645"/>
      <c r="U2965" s="645"/>
      <c r="V2965" s="645"/>
      <c r="W2965" s="645"/>
      <c r="X2965" s="645"/>
      <c r="Y2965" s="645"/>
      <c r="Z2965" s="645"/>
      <c r="AA2965" s="646"/>
      <c r="AB2965" s="644"/>
      <c r="AC2965" s="630"/>
      <c r="AD2965" s="630"/>
      <c r="AE2965" s="630"/>
      <c r="AF2965" s="630"/>
      <c r="AG2965" s="630"/>
      <c r="AH2965" s="630"/>
      <c r="AI2965" s="632"/>
      <c r="AJ2965" s="644"/>
      <c r="AK2965" s="645"/>
      <c r="AL2965" s="645"/>
      <c r="AM2965" s="645"/>
      <c r="AN2965" s="645"/>
      <c r="AO2965" s="646"/>
    </row>
    <row r="2966" spans="2:41" ht="13.35" hidden="1" customHeight="1">
      <c r="B2966" s="135"/>
      <c r="I2966" s="136"/>
      <c r="J2966" s="135"/>
      <c r="M2966" s="136"/>
      <c r="N2966" s="629" t="s">
        <v>115</v>
      </c>
      <c r="O2966" s="630"/>
      <c r="P2966" s="630"/>
      <c r="Q2966" s="630"/>
      <c r="R2966" s="629"/>
      <c r="S2966" s="680"/>
      <c r="T2966" s="681"/>
      <c r="U2966" s="630"/>
      <c r="V2966" s="647"/>
      <c r="W2966" s="630" t="s">
        <v>12</v>
      </c>
      <c r="X2966" s="647"/>
      <c r="Y2966" s="630" t="s">
        <v>11</v>
      </c>
      <c r="Z2966" s="647"/>
      <c r="AA2966" s="630" t="s">
        <v>364</v>
      </c>
      <c r="AB2966" s="629" t="s">
        <v>170</v>
      </c>
      <c r="AC2966" s="630"/>
      <c r="AD2966" s="630"/>
      <c r="AE2966" s="630"/>
      <c r="AF2966" s="630"/>
      <c r="AG2966" s="630"/>
      <c r="AH2966" s="630"/>
      <c r="AI2966" s="632"/>
      <c r="AJ2966" s="629"/>
      <c r="AK2966" s="680"/>
      <c r="AL2966" s="682"/>
      <c r="AM2966" s="682"/>
      <c r="AN2966" s="682"/>
      <c r="AO2966" s="681"/>
    </row>
    <row r="2967" spans="2:41" ht="3.75" hidden="1" customHeight="1">
      <c r="B2967" s="135"/>
      <c r="I2967" s="136"/>
      <c r="J2967" s="135"/>
      <c r="M2967" s="136"/>
      <c r="N2967" s="629"/>
      <c r="O2967" s="630"/>
      <c r="P2967" s="630"/>
      <c r="Q2967" s="630"/>
      <c r="R2967" s="638"/>
      <c r="S2967" s="639"/>
      <c r="T2967" s="639"/>
      <c r="U2967" s="639"/>
      <c r="V2967" s="639"/>
      <c r="W2967" s="639"/>
      <c r="X2967" s="639"/>
      <c r="Y2967" s="639"/>
      <c r="Z2967" s="639"/>
      <c r="AA2967" s="640"/>
      <c r="AB2967" s="638"/>
      <c r="AC2967" s="639"/>
      <c r="AD2967" s="639"/>
      <c r="AE2967" s="639"/>
      <c r="AF2967" s="639"/>
      <c r="AG2967" s="639"/>
      <c r="AH2967" s="639"/>
      <c r="AI2967" s="640"/>
      <c r="AJ2967" s="638"/>
      <c r="AK2967" s="639"/>
      <c r="AL2967" s="639"/>
      <c r="AM2967" s="639"/>
      <c r="AN2967" s="639"/>
      <c r="AO2967" s="640"/>
    </row>
    <row r="2968" spans="2:41" ht="3.75" customHeight="1">
      <c r="B2968" s="135"/>
      <c r="I2968" s="136"/>
      <c r="J2968" s="135"/>
      <c r="M2968" s="136"/>
      <c r="N2968" s="130"/>
      <c r="O2968" s="131"/>
      <c r="P2968" s="131"/>
      <c r="Q2968" s="132"/>
      <c r="R2968" s="683" t="str" cm="1">
        <f t="array" ref="R2968">IF(新_変更_3!AL1268&lt;&gt;"",AND(新_変更_3!J1267:AB1273=新_変更_3!AL1267:BD1273),"")</f>
        <v/>
      </c>
      <c r="S2968" s="684"/>
      <c r="T2968" s="684"/>
      <c r="U2968" s="684"/>
      <c r="V2968" s="684"/>
      <c r="W2968" s="684"/>
      <c r="X2968" s="684"/>
      <c r="Y2968" s="684"/>
      <c r="Z2968" s="684"/>
      <c r="AA2968" s="684"/>
      <c r="AB2968" s="684"/>
      <c r="AC2968" s="684"/>
      <c r="AD2968" s="684"/>
      <c r="AE2968" s="684"/>
      <c r="AF2968" s="684"/>
      <c r="AG2968" s="684"/>
      <c r="AH2968" s="684"/>
      <c r="AI2968" s="684"/>
      <c r="AJ2968" s="684"/>
      <c r="AK2968" s="684"/>
      <c r="AL2968" s="684"/>
      <c r="AM2968" s="684"/>
      <c r="AN2968" s="684"/>
      <c r="AO2968" s="685"/>
    </row>
    <row r="2969" spans="2:41" ht="13.35" customHeight="1">
      <c r="B2969" s="135"/>
      <c r="I2969" s="136"/>
      <c r="J2969" s="135"/>
      <c r="M2969" s="136"/>
      <c r="N2969" s="135" t="s">
        <v>32</v>
      </c>
      <c r="Q2969" s="136"/>
      <c r="R2969" s="686"/>
      <c r="S2969" s="687"/>
      <c r="T2969" s="687"/>
      <c r="U2969" s="687"/>
      <c r="V2969" s="687"/>
      <c r="W2969" s="687"/>
      <c r="X2969" s="687"/>
      <c r="Y2969" s="687"/>
      <c r="Z2969" s="687"/>
      <c r="AA2969" s="687"/>
      <c r="AB2969" s="687"/>
      <c r="AC2969" s="687"/>
      <c r="AD2969" s="687"/>
      <c r="AE2969" s="687"/>
      <c r="AF2969" s="687"/>
      <c r="AG2969" s="687"/>
      <c r="AH2969" s="687"/>
      <c r="AI2969" s="687"/>
      <c r="AJ2969" s="687"/>
      <c r="AK2969" s="687"/>
      <c r="AL2969" s="687"/>
      <c r="AM2969" s="687"/>
      <c r="AN2969" s="687"/>
      <c r="AO2969" s="688"/>
    </row>
    <row r="2970" spans="2:41" ht="3.75" customHeight="1">
      <c r="B2970" s="135"/>
      <c r="I2970" s="136"/>
      <c r="J2970" s="135"/>
      <c r="M2970" s="136"/>
      <c r="N2970" s="140"/>
      <c r="O2970" s="141"/>
      <c r="P2970" s="141"/>
      <c r="Q2970" s="142"/>
      <c r="R2970" s="689"/>
      <c r="S2970" s="690"/>
      <c r="T2970" s="690"/>
      <c r="U2970" s="690"/>
      <c r="V2970" s="690"/>
      <c r="W2970" s="690"/>
      <c r="X2970" s="690"/>
      <c r="Y2970" s="690"/>
      <c r="Z2970" s="690"/>
      <c r="AA2970" s="690"/>
      <c r="AB2970" s="690"/>
      <c r="AC2970" s="690"/>
      <c r="AD2970" s="690"/>
      <c r="AE2970" s="690"/>
      <c r="AF2970" s="690"/>
      <c r="AG2970" s="690"/>
      <c r="AH2970" s="690"/>
      <c r="AI2970" s="690"/>
      <c r="AJ2970" s="690"/>
      <c r="AK2970" s="690"/>
      <c r="AL2970" s="690"/>
      <c r="AM2970" s="690"/>
      <c r="AN2970" s="690"/>
      <c r="AO2970" s="691"/>
    </row>
    <row r="2971" spans="2:41" ht="3.75" customHeight="1">
      <c r="B2971" s="135"/>
      <c r="I2971" s="136"/>
      <c r="J2971" s="130"/>
      <c r="K2971" s="131"/>
      <c r="L2971" s="131"/>
      <c r="M2971" s="132"/>
      <c r="N2971" s="130"/>
      <c r="O2971" s="131"/>
      <c r="P2971" s="131"/>
      <c r="Q2971" s="132"/>
      <c r="R2971" s="130"/>
      <c r="S2971" s="131"/>
      <c r="T2971" s="131"/>
      <c r="U2971" s="131"/>
      <c r="V2971" s="131"/>
      <c r="W2971" s="131"/>
      <c r="X2971" s="131"/>
      <c r="Y2971" s="131"/>
      <c r="Z2971" s="131"/>
      <c r="AA2971" s="132"/>
      <c r="AB2971" s="130"/>
      <c r="AC2971" s="131"/>
      <c r="AD2971" s="131"/>
      <c r="AE2971" s="132"/>
      <c r="AF2971" s="131"/>
      <c r="AG2971" s="131"/>
      <c r="AH2971" s="131"/>
      <c r="AI2971" s="131"/>
      <c r="AJ2971" s="131"/>
      <c r="AK2971" s="131"/>
      <c r="AL2971" s="131"/>
      <c r="AM2971" s="131"/>
      <c r="AN2971" s="131"/>
      <c r="AO2971" s="132"/>
    </row>
    <row r="2972" spans="2:41" ht="13.35" customHeight="1">
      <c r="B2972" s="135"/>
      <c r="I2972" s="136"/>
      <c r="J2972" s="135" t="s">
        <v>4067</v>
      </c>
      <c r="M2972" s="136"/>
      <c r="N2972" s="135" t="s">
        <v>27</v>
      </c>
      <c r="Q2972" s="136"/>
      <c r="R2972" s="135"/>
      <c r="S2972" s="692"/>
      <c r="T2972" s="693"/>
      <c r="U2972" s="693"/>
      <c r="V2972" s="693"/>
      <c r="W2972" s="693"/>
      <c r="X2972" s="693"/>
      <c r="Y2972" s="693"/>
      <c r="Z2972" s="693"/>
      <c r="AA2972" s="694"/>
      <c r="AB2972" s="135" t="s">
        <v>28</v>
      </c>
      <c r="AE2972" s="136"/>
      <c r="AF2972" s="135"/>
      <c r="AG2972" s="695"/>
      <c r="AH2972" s="693"/>
      <c r="AI2972" s="693"/>
      <c r="AJ2972" s="693"/>
      <c r="AK2972" s="693"/>
      <c r="AL2972" s="693"/>
      <c r="AM2972" s="693"/>
      <c r="AN2972" s="693"/>
      <c r="AO2972" s="694"/>
    </row>
    <row r="2973" spans="2:41" ht="3.75" customHeight="1">
      <c r="B2973" s="135"/>
      <c r="I2973" s="136"/>
      <c r="J2973" s="135"/>
      <c r="M2973" s="136"/>
      <c r="N2973" s="140"/>
      <c r="O2973" s="141"/>
      <c r="P2973" s="141"/>
      <c r="Q2973" s="142"/>
      <c r="R2973" s="140"/>
      <c r="S2973" s="141"/>
      <c r="T2973" s="141"/>
      <c r="U2973" s="141"/>
      <c r="V2973" s="141"/>
      <c r="W2973" s="141"/>
      <c r="X2973" s="141"/>
      <c r="Y2973" s="141"/>
      <c r="Z2973" s="141"/>
      <c r="AA2973" s="142"/>
      <c r="AB2973" s="140"/>
      <c r="AC2973" s="141"/>
      <c r="AD2973" s="141"/>
      <c r="AE2973" s="142"/>
      <c r="AF2973" s="141"/>
      <c r="AG2973" s="141"/>
      <c r="AH2973" s="141"/>
      <c r="AI2973" s="141"/>
      <c r="AJ2973" s="141"/>
      <c r="AK2973" s="141"/>
      <c r="AL2973" s="141"/>
      <c r="AM2973" s="141"/>
      <c r="AN2973" s="141"/>
      <c r="AO2973" s="142"/>
    </row>
    <row r="2974" spans="2:41" ht="3.75" customHeight="1">
      <c r="B2974" s="135"/>
      <c r="I2974" s="136"/>
      <c r="J2974" s="135"/>
      <c r="M2974" s="136"/>
      <c r="N2974" s="130"/>
      <c r="O2974" s="131"/>
      <c r="P2974" s="131"/>
      <c r="Q2974" s="132"/>
      <c r="R2974" s="130"/>
      <c r="S2974" s="131"/>
      <c r="T2974" s="131"/>
      <c r="U2974" s="131"/>
      <c r="V2974" s="131"/>
      <c r="W2974" s="131"/>
      <c r="X2974" s="131"/>
      <c r="Y2974" s="131"/>
      <c r="Z2974" s="131"/>
      <c r="AA2974" s="132"/>
      <c r="AB2974" s="130"/>
      <c r="AC2974" s="131"/>
      <c r="AD2974" s="131"/>
      <c r="AE2974" s="132"/>
      <c r="AF2974" s="130"/>
      <c r="AG2974" s="131"/>
      <c r="AH2974" s="131"/>
      <c r="AI2974" s="131"/>
      <c r="AJ2974" s="131"/>
      <c r="AK2974" s="131"/>
      <c r="AL2974" s="131"/>
      <c r="AM2974" s="131"/>
      <c r="AN2974" s="131"/>
      <c r="AO2974" s="132"/>
    </row>
    <row r="2975" spans="2:41" ht="13.35" customHeight="1">
      <c r="B2975" s="135"/>
      <c r="I2975" s="136"/>
      <c r="J2975" s="135"/>
      <c r="M2975" s="136"/>
      <c r="N2975" s="135" t="s">
        <v>3990</v>
      </c>
      <c r="Q2975" s="136"/>
      <c r="R2975" s="135"/>
      <c r="S2975" s="696"/>
      <c r="T2975" s="694"/>
      <c r="V2975" s="146"/>
      <c r="W2975" s="124" t="s">
        <v>12</v>
      </c>
      <c r="X2975" s="146"/>
      <c r="Y2975" s="124" t="s">
        <v>11</v>
      </c>
      <c r="Z2975" s="146"/>
      <c r="AA2975" s="136" t="s">
        <v>364</v>
      </c>
      <c r="AB2975" s="135" t="s">
        <v>66</v>
      </c>
      <c r="AE2975" s="136"/>
      <c r="AF2975" s="135"/>
      <c r="AG2975" s="696"/>
      <c r="AH2975" s="694"/>
      <c r="AJ2975" s="146"/>
      <c r="AK2975" s="124" t="s">
        <v>12</v>
      </c>
      <c r="AL2975" s="146"/>
      <c r="AM2975" s="124" t="s">
        <v>11</v>
      </c>
      <c r="AN2975" s="146"/>
      <c r="AO2975" s="136" t="s">
        <v>364</v>
      </c>
    </row>
    <row r="2976" spans="2:41" ht="3.75" customHeight="1">
      <c r="B2976" s="135"/>
      <c r="I2976" s="136"/>
      <c r="J2976" s="135"/>
      <c r="M2976" s="136"/>
      <c r="N2976" s="140"/>
      <c r="O2976" s="141"/>
      <c r="P2976" s="141"/>
      <c r="Q2976" s="142"/>
      <c r="R2976" s="140"/>
      <c r="S2976" s="141"/>
      <c r="T2976" s="141"/>
      <c r="U2976" s="141"/>
      <c r="V2976" s="141"/>
      <c r="W2976" s="141"/>
      <c r="X2976" s="141"/>
      <c r="Y2976" s="141"/>
      <c r="Z2976" s="141"/>
      <c r="AA2976" s="142"/>
      <c r="AB2976" s="140"/>
      <c r="AC2976" s="141"/>
      <c r="AD2976" s="141"/>
      <c r="AE2976" s="142"/>
      <c r="AF2976" s="140"/>
      <c r="AG2976" s="141"/>
      <c r="AH2976" s="141"/>
      <c r="AI2976" s="141"/>
      <c r="AJ2976" s="141"/>
      <c r="AK2976" s="141"/>
      <c r="AL2976" s="141"/>
      <c r="AM2976" s="141"/>
      <c r="AN2976" s="141"/>
      <c r="AO2976" s="142"/>
    </row>
    <row r="2977" spans="2:41" ht="3.75" customHeight="1">
      <c r="B2977" s="135"/>
      <c r="I2977" s="136"/>
      <c r="J2977" s="135"/>
      <c r="M2977" s="136"/>
      <c r="N2977" s="130"/>
      <c r="O2977" s="131"/>
      <c r="P2977" s="131"/>
      <c r="Q2977" s="132"/>
      <c r="R2977" s="697">
        <f>新_変更_3!J1287</f>
        <v>0</v>
      </c>
      <c r="S2977" s="684"/>
      <c r="T2977" s="684"/>
      <c r="U2977" s="684"/>
      <c r="V2977" s="684"/>
      <c r="W2977" s="684"/>
      <c r="X2977" s="684"/>
      <c r="Y2977" s="684"/>
      <c r="Z2977" s="684"/>
      <c r="AA2977" s="684"/>
      <c r="AB2977" s="684"/>
      <c r="AC2977" s="684"/>
      <c r="AD2977" s="684"/>
      <c r="AE2977" s="684"/>
      <c r="AF2977" s="684"/>
      <c r="AG2977" s="684"/>
      <c r="AH2977" s="684"/>
      <c r="AI2977" s="684"/>
      <c r="AJ2977" s="685"/>
      <c r="AK2977" s="131"/>
      <c r="AL2977" s="131"/>
      <c r="AM2977" s="131"/>
      <c r="AN2977" s="131"/>
      <c r="AO2977" s="132"/>
    </row>
    <row r="2978" spans="2:41" ht="13.35" customHeight="1">
      <c r="B2978" s="135"/>
      <c r="I2978" s="136"/>
      <c r="J2978" s="135"/>
      <c r="M2978" s="136"/>
      <c r="N2978" s="135" t="s">
        <v>8</v>
      </c>
      <c r="Q2978" s="136"/>
      <c r="R2978" s="686"/>
      <c r="S2978" s="687"/>
      <c r="T2978" s="687"/>
      <c r="U2978" s="687"/>
      <c r="V2978" s="687"/>
      <c r="W2978" s="687"/>
      <c r="X2978" s="687"/>
      <c r="Y2978" s="687"/>
      <c r="Z2978" s="687"/>
      <c r="AA2978" s="687"/>
      <c r="AB2978" s="687"/>
      <c r="AC2978" s="687"/>
      <c r="AD2978" s="687"/>
      <c r="AE2978" s="687"/>
      <c r="AF2978" s="687"/>
      <c r="AG2978" s="687"/>
      <c r="AH2978" s="687"/>
      <c r="AI2978" s="687"/>
      <c r="AJ2978" s="688"/>
      <c r="AL2978" s="147" t="s">
        <v>13</v>
      </c>
      <c r="AM2978" s="124" t="s">
        <v>29</v>
      </c>
      <c r="AO2978" s="136"/>
    </row>
    <row r="2979" spans="2:41" ht="3.75" customHeight="1">
      <c r="B2979" s="135"/>
      <c r="I2979" s="136"/>
      <c r="J2979" s="135"/>
      <c r="M2979" s="136"/>
      <c r="N2979" s="140"/>
      <c r="O2979" s="141"/>
      <c r="P2979" s="141"/>
      <c r="Q2979" s="142"/>
      <c r="R2979" s="689"/>
      <c r="S2979" s="690"/>
      <c r="T2979" s="690"/>
      <c r="U2979" s="690"/>
      <c r="V2979" s="690"/>
      <c r="W2979" s="690"/>
      <c r="X2979" s="690"/>
      <c r="Y2979" s="690"/>
      <c r="Z2979" s="690"/>
      <c r="AA2979" s="690"/>
      <c r="AB2979" s="690"/>
      <c r="AC2979" s="690"/>
      <c r="AD2979" s="690"/>
      <c r="AE2979" s="690"/>
      <c r="AF2979" s="690"/>
      <c r="AG2979" s="690"/>
      <c r="AH2979" s="690"/>
      <c r="AI2979" s="690"/>
      <c r="AJ2979" s="691"/>
      <c r="AK2979" s="141"/>
      <c r="AL2979" s="141"/>
      <c r="AM2979" s="141"/>
      <c r="AN2979" s="141"/>
      <c r="AO2979" s="142"/>
    </row>
    <row r="2980" spans="2:41" ht="3.75" hidden="1" customHeight="1">
      <c r="B2980" s="135"/>
      <c r="I2980" s="136"/>
      <c r="J2980" s="135"/>
      <c r="M2980" s="136"/>
      <c r="N2980" s="644"/>
      <c r="O2980" s="645"/>
      <c r="P2980" s="645"/>
      <c r="Q2980" s="646"/>
      <c r="R2980" s="679"/>
      <c r="S2980" s="671"/>
      <c r="T2980" s="671"/>
      <c r="U2980" s="671"/>
      <c r="V2980" s="671"/>
      <c r="W2980" s="671"/>
      <c r="X2980" s="671"/>
      <c r="Y2980" s="671"/>
      <c r="Z2980" s="671"/>
      <c r="AA2980" s="671"/>
      <c r="AB2980" s="671"/>
      <c r="AC2980" s="671"/>
      <c r="AD2980" s="671"/>
      <c r="AE2980" s="671"/>
      <c r="AF2980" s="671"/>
      <c r="AG2980" s="671"/>
      <c r="AH2980" s="671"/>
      <c r="AI2980" s="671"/>
      <c r="AJ2980" s="671"/>
      <c r="AK2980" s="671"/>
      <c r="AL2980" s="671"/>
      <c r="AM2980" s="671"/>
      <c r="AN2980" s="671"/>
      <c r="AO2980" s="672"/>
    </row>
    <row r="2981" spans="2:41" ht="13.35" hidden="1" customHeight="1">
      <c r="B2981" s="135"/>
      <c r="I2981" s="136"/>
      <c r="J2981" s="135"/>
      <c r="M2981" s="136"/>
      <c r="N2981" s="629" t="s">
        <v>61</v>
      </c>
      <c r="O2981" s="630"/>
      <c r="P2981" s="630"/>
      <c r="Q2981" s="632"/>
      <c r="R2981" s="673"/>
      <c r="S2981" s="674"/>
      <c r="T2981" s="674"/>
      <c r="U2981" s="674"/>
      <c r="V2981" s="674"/>
      <c r="W2981" s="674"/>
      <c r="X2981" s="674"/>
      <c r="Y2981" s="674"/>
      <c r="Z2981" s="674"/>
      <c r="AA2981" s="674"/>
      <c r="AB2981" s="674"/>
      <c r="AC2981" s="674"/>
      <c r="AD2981" s="674"/>
      <c r="AE2981" s="674"/>
      <c r="AF2981" s="674"/>
      <c r="AG2981" s="674"/>
      <c r="AH2981" s="674"/>
      <c r="AI2981" s="674"/>
      <c r="AJ2981" s="674"/>
      <c r="AK2981" s="674"/>
      <c r="AL2981" s="674"/>
      <c r="AM2981" s="674"/>
      <c r="AN2981" s="674"/>
      <c r="AO2981" s="675"/>
    </row>
    <row r="2982" spans="2:41" ht="3.75" hidden="1" customHeight="1">
      <c r="B2982" s="135"/>
      <c r="I2982" s="136"/>
      <c r="J2982" s="135"/>
      <c r="M2982" s="136"/>
      <c r="N2982" s="629"/>
      <c r="O2982" s="630"/>
      <c r="P2982" s="630"/>
      <c r="Q2982" s="632"/>
      <c r="R2982" s="676"/>
      <c r="S2982" s="677"/>
      <c r="T2982" s="677"/>
      <c r="U2982" s="677"/>
      <c r="V2982" s="677"/>
      <c r="W2982" s="677"/>
      <c r="X2982" s="677"/>
      <c r="Y2982" s="677"/>
      <c r="Z2982" s="677"/>
      <c r="AA2982" s="677"/>
      <c r="AB2982" s="677"/>
      <c r="AC2982" s="677"/>
      <c r="AD2982" s="677"/>
      <c r="AE2982" s="677"/>
      <c r="AF2982" s="677"/>
      <c r="AG2982" s="677"/>
      <c r="AH2982" s="677"/>
      <c r="AI2982" s="677"/>
      <c r="AJ2982" s="677"/>
      <c r="AK2982" s="677"/>
      <c r="AL2982" s="677"/>
      <c r="AM2982" s="677"/>
      <c r="AN2982" s="677"/>
      <c r="AO2982" s="678"/>
    </row>
    <row r="2983" spans="2:41" ht="3.75" hidden="1" customHeight="1">
      <c r="B2983" s="135"/>
      <c r="I2983" s="136"/>
      <c r="J2983" s="135"/>
      <c r="N2983" s="644"/>
      <c r="O2983" s="645"/>
      <c r="P2983" s="645"/>
      <c r="Q2983" s="646"/>
      <c r="R2983" s="630"/>
      <c r="S2983" s="630"/>
      <c r="T2983" s="630"/>
      <c r="U2983" s="698"/>
      <c r="V2983" s="699"/>
      <c r="W2983" s="699"/>
      <c r="X2983" s="700"/>
      <c r="Y2983" s="645"/>
      <c r="Z2983" s="707"/>
      <c r="AA2983" s="699"/>
      <c r="AB2983" s="699"/>
      <c r="AC2983" s="708"/>
      <c r="AD2983" s="630"/>
      <c r="AE2983" s="630"/>
      <c r="AF2983" s="630"/>
      <c r="AG2983" s="679"/>
      <c r="AH2983" s="671"/>
      <c r="AI2983" s="671"/>
      <c r="AJ2983" s="671"/>
      <c r="AK2983" s="671"/>
      <c r="AL2983" s="671"/>
      <c r="AM2983" s="671"/>
      <c r="AN2983" s="671"/>
      <c r="AO2983" s="672"/>
    </row>
    <row r="2984" spans="2:41" ht="13.35" hidden="1" customHeight="1">
      <c r="B2984" s="135"/>
      <c r="I2984" s="136"/>
      <c r="J2984" s="135"/>
      <c r="N2984" s="629"/>
      <c r="O2984" s="630"/>
      <c r="P2984" s="630"/>
      <c r="Q2984" s="632"/>
      <c r="R2984" s="630" t="s">
        <v>15</v>
      </c>
      <c r="S2984" s="630"/>
      <c r="T2984" s="630"/>
      <c r="U2984" s="701"/>
      <c r="V2984" s="702"/>
      <c r="W2984" s="702"/>
      <c r="X2984" s="703"/>
      <c r="Y2984" s="662" t="s">
        <v>359</v>
      </c>
      <c r="Z2984" s="709"/>
      <c r="AA2984" s="702"/>
      <c r="AB2984" s="702"/>
      <c r="AC2984" s="710"/>
      <c r="AD2984" s="630" t="s">
        <v>56</v>
      </c>
      <c r="AE2984" s="630"/>
      <c r="AF2984" s="630"/>
      <c r="AG2984" s="673"/>
      <c r="AH2984" s="674"/>
      <c r="AI2984" s="674"/>
      <c r="AJ2984" s="674"/>
      <c r="AK2984" s="674"/>
      <c r="AL2984" s="674"/>
      <c r="AM2984" s="674"/>
      <c r="AN2984" s="674"/>
      <c r="AO2984" s="675"/>
    </row>
    <row r="2985" spans="2:41" ht="3.75" hidden="1" customHeight="1">
      <c r="B2985" s="135"/>
      <c r="I2985" s="136"/>
      <c r="J2985" s="135"/>
      <c r="N2985" s="629"/>
      <c r="O2985" s="630"/>
      <c r="P2985" s="630"/>
      <c r="Q2985" s="632"/>
      <c r="R2985" s="639"/>
      <c r="S2985" s="639"/>
      <c r="T2985" s="639"/>
      <c r="U2985" s="704"/>
      <c r="V2985" s="705"/>
      <c r="W2985" s="705"/>
      <c r="X2985" s="706"/>
      <c r="Y2985" s="639"/>
      <c r="Z2985" s="711"/>
      <c r="AA2985" s="705"/>
      <c r="AB2985" s="705"/>
      <c r="AC2985" s="712"/>
      <c r="AD2985" s="639"/>
      <c r="AE2985" s="639"/>
      <c r="AF2985" s="639"/>
      <c r="AG2985" s="676"/>
      <c r="AH2985" s="677"/>
      <c r="AI2985" s="677"/>
      <c r="AJ2985" s="677"/>
      <c r="AK2985" s="677"/>
      <c r="AL2985" s="677"/>
      <c r="AM2985" s="677"/>
      <c r="AN2985" s="677"/>
      <c r="AO2985" s="678"/>
    </row>
    <row r="2986" spans="2:41" ht="3.75" hidden="1" customHeight="1">
      <c r="B2986" s="135"/>
      <c r="I2986" s="136"/>
      <c r="J2986" s="135"/>
      <c r="N2986" s="629"/>
      <c r="O2986" s="630"/>
      <c r="P2986" s="630"/>
      <c r="Q2986" s="632"/>
      <c r="R2986" s="645"/>
      <c r="S2986" s="645"/>
      <c r="T2986" s="646"/>
      <c r="U2986" s="679"/>
      <c r="V2986" s="671"/>
      <c r="W2986" s="671"/>
      <c r="X2986" s="671"/>
      <c r="Y2986" s="671"/>
      <c r="Z2986" s="671"/>
      <c r="AA2986" s="671"/>
      <c r="AB2986" s="671"/>
      <c r="AC2986" s="672"/>
      <c r="AD2986" s="644"/>
      <c r="AE2986" s="645"/>
      <c r="AF2986" s="646"/>
      <c r="AG2986" s="679"/>
      <c r="AH2986" s="671"/>
      <c r="AI2986" s="671"/>
      <c r="AJ2986" s="671"/>
      <c r="AK2986" s="671"/>
      <c r="AL2986" s="671"/>
      <c r="AM2986" s="671"/>
      <c r="AN2986" s="671"/>
      <c r="AO2986" s="672"/>
    </row>
    <row r="2987" spans="2:41" ht="13.35" hidden="1" customHeight="1">
      <c r="B2987" s="135"/>
      <c r="I2987" s="136"/>
      <c r="N2987" s="629" t="s">
        <v>23</v>
      </c>
      <c r="O2987" s="630"/>
      <c r="P2987" s="630"/>
      <c r="Q2987" s="632"/>
      <c r="R2987" s="630" t="s">
        <v>17</v>
      </c>
      <c r="S2987" s="630"/>
      <c r="T2987" s="632"/>
      <c r="U2987" s="673"/>
      <c r="V2987" s="674"/>
      <c r="W2987" s="674"/>
      <c r="X2987" s="674"/>
      <c r="Y2987" s="674"/>
      <c r="Z2987" s="674"/>
      <c r="AA2987" s="674"/>
      <c r="AB2987" s="674"/>
      <c r="AC2987" s="675"/>
      <c r="AD2987" s="629" t="s">
        <v>18</v>
      </c>
      <c r="AE2987" s="630"/>
      <c r="AF2987" s="632"/>
      <c r="AG2987" s="673"/>
      <c r="AH2987" s="674"/>
      <c r="AI2987" s="674"/>
      <c r="AJ2987" s="674"/>
      <c r="AK2987" s="674"/>
      <c r="AL2987" s="674"/>
      <c r="AM2987" s="674"/>
      <c r="AN2987" s="674"/>
      <c r="AO2987" s="675"/>
    </row>
    <row r="2988" spans="2:41" ht="3.75" hidden="1" customHeight="1">
      <c r="B2988" s="135"/>
      <c r="I2988" s="136"/>
      <c r="J2988" s="135"/>
      <c r="N2988" s="629"/>
      <c r="O2988" s="630"/>
      <c r="P2988" s="630"/>
      <c r="Q2988" s="632"/>
      <c r="R2988" s="639"/>
      <c r="S2988" s="639"/>
      <c r="T2988" s="640"/>
      <c r="U2988" s="676"/>
      <c r="V2988" s="677"/>
      <c r="W2988" s="677"/>
      <c r="X2988" s="677"/>
      <c r="Y2988" s="677"/>
      <c r="Z2988" s="677"/>
      <c r="AA2988" s="677"/>
      <c r="AB2988" s="677"/>
      <c r="AC2988" s="678"/>
      <c r="AD2988" s="638"/>
      <c r="AE2988" s="639"/>
      <c r="AF2988" s="640"/>
      <c r="AG2988" s="676"/>
      <c r="AH2988" s="677"/>
      <c r="AI2988" s="677"/>
      <c r="AJ2988" s="677"/>
      <c r="AK2988" s="677"/>
      <c r="AL2988" s="677"/>
      <c r="AM2988" s="677"/>
      <c r="AN2988" s="677"/>
      <c r="AO2988" s="678"/>
    </row>
    <row r="2989" spans="2:41" ht="3.75" hidden="1" customHeight="1">
      <c r="B2989" s="135"/>
      <c r="I2989" s="136"/>
      <c r="J2989" s="135"/>
      <c r="N2989" s="629"/>
      <c r="O2989" s="630"/>
      <c r="P2989" s="630"/>
      <c r="Q2989" s="632"/>
      <c r="R2989" s="645"/>
      <c r="S2989" s="645"/>
      <c r="T2989" s="646"/>
      <c r="U2989" s="679"/>
      <c r="V2989" s="671"/>
      <c r="W2989" s="671"/>
      <c r="X2989" s="671"/>
      <c r="Y2989" s="671"/>
      <c r="Z2989" s="671"/>
      <c r="AA2989" s="671"/>
      <c r="AB2989" s="671"/>
      <c r="AC2989" s="672"/>
      <c r="AD2989" s="644"/>
      <c r="AE2989" s="645"/>
      <c r="AF2989" s="646"/>
      <c r="AG2989" s="679"/>
      <c r="AH2989" s="671"/>
      <c r="AI2989" s="671"/>
      <c r="AJ2989" s="671"/>
      <c r="AK2989" s="671"/>
      <c r="AL2989" s="671"/>
      <c r="AM2989" s="671"/>
      <c r="AN2989" s="671"/>
      <c r="AO2989" s="672"/>
    </row>
    <row r="2990" spans="2:41" ht="13.35" hidden="1" customHeight="1">
      <c r="B2990" s="135"/>
      <c r="I2990" s="136"/>
      <c r="J2990" s="135"/>
      <c r="N2990" s="629"/>
      <c r="O2990" s="630"/>
      <c r="P2990" s="630"/>
      <c r="Q2990" s="632"/>
      <c r="R2990" s="630" t="s">
        <v>19</v>
      </c>
      <c r="S2990" s="630"/>
      <c r="T2990" s="632"/>
      <c r="U2990" s="673"/>
      <c r="V2990" s="674"/>
      <c r="W2990" s="674"/>
      <c r="X2990" s="674"/>
      <c r="Y2990" s="674"/>
      <c r="Z2990" s="674"/>
      <c r="AA2990" s="674"/>
      <c r="AB2990" s="674"/>
      <c r="AC2990" s="675"/>
      <c r="AD2990" s="629" t="s">
        <v>20</v>
      </c>
      <c r="AE2990" s="630"/>
      <c r="AF2990" s="632"/>
      <c r="AG2990" s="673"/>
      <c r="AH2990" s="674"/>
      <c r="AI2990" s="674"/>
      <c r="AJ2990" s="674"/>
      <c r="AK2990" s="674"/>
      <c r="AL2990" s="674"/>
      <c r="AM2990" s="674"/>
      <c r="AN2990" s="674"/>
      <c r="AO2990" s="675"/>
    </row>
    <row r="2991" spans="2:41" ht="3.75" hidden="1" customHeight="1">
      <c r="B2991" s="135"/>
      <c r="I2991" s="136"/>
      <c r="J2991" s="135"/>
      <c r="N2991" s="638"/>
      <c r="O2991" s="639"/>
      <c r="P2991" s="639"/>
      <c r="Q2991" s="640"/>
      <c r="R2991" s="639"/>
      <c r="S2991" s="639"/>
      <c r="T2991" s="640"/>
      <c r="U2991" s="676"/>
      <c r="V2991" s="677"/>
      <c r="W2991" s="677"/>
      <c r="X2991" s="677"/>
      <c r="Y2991" s="677"/>
      <c r="Z2991" s="677"/>
      <c r="AA2991" s="677"/>
      <c r="AB2991" s="677"/>
      <c r="AC2991" s="678"/>
      <c r="AD2991" s="638"/>
      <c r="AE2991" s="639"/>
      <c r="AF2991" s="640"/>
      <c r="AG2991" s="676"/>
      <c r="AH2991" s="677"/>
      <c r="AI2991" s="677"/>
      <c r="AJ2991" s="677"/>
      <c r="AK2991" s="677"/>
      <c r="AL2991" s="677"/>
      <c r="AM2991" s="677"/>
      <c r="AN2991" s="677"/>
      <c r="AO2991" s="678"/>
    </row>
    <row r="2992" spans="2:41" ht="3.75" hidden="1" customHeight="1">
      <c r="B2992" s="135"/>
      <c r="I2992" s="136"/>
      <c r="J2992" s="135"/>
      <c r="M2992" s="136"/>
      <c r="N2992" s="629"/>
      <c r="O2992" s="630"/>
      <c r="P2992" s="630"/>
      <c r="Q2992" s="632"/>
      <c r="R2992" s="644"/>
      <c r="S2992" s="645"/>
      <c r="T2992" s="645"/>
      <c r="U2992" s="645"/>
      <c r="V2992" s="645"/>
      <c r="W2992" s="645"/>
      <c r="X2992" s="645"/>
      <c r="Y2992" s="645"/>
      <c r="Z2992" s="645"/>
      <c r="AA2992" s="645"/>
      <c r="AB2992" s="645"/>
      <c r="AC2992" s="645"/>
      <c r="AD2992" s="645"/>
      <c r="AE2992" s="645"/>
      <c r="AF2992" s="645"/>
      <c r="AG2992" s="645"/>
      <c r="AH2992" s="645"/>
      <c r="AI2992" s="645"/>
      <c r="AJ2992" s="645"/>
      <c r="AK2992" s="645"/>
      <c r="AL2992" s="645"/>
      <c r="AM2992" s="645"/>
      <c r="AN2992" s="645"/>
      <c r="AO2992" s="646"/>
    </row>
    <row r="2993" spans="2:41" ht="13.35" hidden="1" customHeight="1">
      <c r="B2993" s="135"/>
      <c r="I2993" s="136"/>
      <c r="J2993" s="135"/>
      <c r="M2993" s="136"/>
      <c r="N2993" s="629" t="s">
        <v>111</v>
      </c>
      <c r="O2993" s="630"/>
      <c r="P2993" s="630"/>
      <c r="Q2993" s="632"/>
      <c r="R2993" s="629"/>
      <c r="S2993" s="680"/>
      <c r="T2993" s="681"/>
      <c r="U2993" s="630"/>
      <c r="V2993" s="647"/>
      <c r="W2993" s="630" t="s">
        <v>12</v>
      </c>
      <c r="X2993" s="647"/>
      <c r="Y2993" s="630" t="s">
        <v>11</v>
      </c>
      <c r="Z2993" s="647"/>
      <c r="AA2993" s="630" t="s">
        <v>364</v>
      </c>
      <c r="AB2993" s="630"/>
      <c r="AC2993" s="630"/>
      <c r="AD2993" s="630"/>
      <c r="AE2993" s="630"/>
      <c r="AF2993" s="630"/>
      <c r="AG2993" s="630"/>
      <c r="AH2993" s="630"/>
      <c r="AI2993" s="630"/>
      <c r="AJ2993" s="630"/>
      <c r="AK2993" s="630"/>
      <c r="AL2993" s="630"/>
      <c r="AM2993" s="630"/>
      <c r="AN2993" s="630"/>
      <c r="AO2993" s="632"/>
    </row>
    <row r="2994" spans="2:41" ht="3.75" hidden="1" customHeight="1">
      <c r="B2994" s="135"/>
      <c r="I2994" s="136"/>
      <c r="J2994" s="135"/>
      <c r="M2994" s="136"/>
      <c r="N2994" s="629"/>
      <c r="O2994" s="630"/>
      <c r="P2994" s="630"/>
      <c r="Q2994" s="632"/>
      <c r="R2994" s="629"/>
      <c r="S2994" s="630"/>
      <c r="T2994" s="630"/>
      <c r="U2994" s="630"/>
      <c r="V2994" s="630"/>
      <c r="W2994" s="630"/>
      <c r="X2994" s="630"/>
      <c r="Y2994" s="630"/>
      <c r="Z2994" s="630"/>
      <c r="AA2994" s="630"/>
      <c r="AB2994" s="630"/>
      <c r="AC2994" s="630"/>
      <c r="AD2994" s="630"/>
      <c r="AE2994" s="630"/>
      <c r="AF2994" s="630"/>
      <c r="AG2994" s="630"/>
      <c r="AH2994" s="630"/>
      <c r="AI2994" s="630"/>
      <c r="AJ2994" s="630"/>
      <c r="AK2994" s="630"/>
      <c r="AL2994" s="630"/>
      <c r="AM2994" s="630"/>
      <c r="AN2994" s="630"/>
      <c r="AO2994" s="632"/>
    </row>
    <row r="2995" spans="2:41" ht="3.75" hidden="1" customHeight="1">
      <c r="B2995" s="135"/>
      <c r="I2995" s="136"/>
      <c r="J2995" s="135"/>
      <c r="M2995" s="136"/>
      <c r="N2995" s="644"/>
      <c r="O2995" s="645"/>
      <c r="P2995" s="645"/>
      <c r="Q2995" s="645"/>
      <c r="R2995" s="713"/>
      <c r="S2995" s="716"/>
      <c r="T2995" s="645"/>
      <c r="U2995" s="698"/>
      <c r="V2995" s="644"/>
      <c r="W2995" s="645"/>
      <c r="X2995" s="645"/>
      <c r="Y2995" s="645"/>
      <c r="Z2995" s="645"/>
      <c r="AA2995" s="645"/>
      <c r="AB2995" s="645"/>
      <c r="AC2995" s="645"/>
      <c r="AD2995" s="645"/>
      <c r="AE2995" s="645"/>
      <c r="AF2995" s="645"/>
      <c r="AG2995" s="645"/>
      <c r="AH2995" s="649"/>
      <c r="AI2995" s="649"/>
      <c r="AJ2995" s="645"/>
      <c r="AK2995" s="651"/>
      <c r="AL2995" s="645"/>
      <c r="AM2995" s="645"/>
      <c r="AN2995" s="645"/>
      <c r="AO2995" s="646"/>
    </row>
    <row r="2996" spans="2:41" ht="13.35" hidden="1" customHeight="1">
      <c r="B2996" s="135"/>
      <c r="I2996" s="136"/>
      <c r="J2996" s="135"/>
      <c r="M2996" s="136"/>
      <c r="N2996" s="629" t="s">
        <v>30</v>
      </c>
      <c r="O2996" s="630"/>
      <c r="P2996" s="630"/>
      <c r="Q2996" s="630"/>
      <c r="R2996" s="714"/>
      <c r="S2996" s="717"/>
      <c r="T2996" s="630" t="s">
        <v>388</v>
      </c>
      <c r="U2996" s="701"/>
      <c r="V2996" s="629" t="s">
        <v>112</v>
      </c>
      <c r="W2996" s="630"/>
      <c r="X2996" s="630"/>
      <c r="Y2996" s="630"/>
      <c r="Z2996" s="630"/>
      <c r="AA2996" s="630"/>
      <c r="AB2996" s="630"/>
      <c r="AC2996" s="630"/>
      <c r="AD2996" s="630"/>
      <c r="AE2996" s="630"/>
      <c r="AF2996" s="630"/>
      <c r="AG2996" s="630"/>
      <c r="AH2996" s="636"/>
      <c r="AI2996" s="636"/>
      <c r="AJ2996" s="630"/>
      <c r="AK2996" s="654"/>
      <c r="AL2996" s="630"/>
      <c r="AM2996" s="630"/>
      <c r="AN2996" s="630"/>
      <c r="AO2996" s="632"/>
    </row>
    <row r="2997" spans="2:41" ht="3.75" hidden="1" customHeight="1">
      <c r="B2997" s="135"/>
      <c r="I2997" s="136"/>
      <c r="J2997" s="135"/>
      <c r="M2997" s="136"/>
      <c r="N2997" s="629"/>
      <c r="O2997" s="630"/>
      <c r="P2997" s="630"/>
      <c r="Q2997" s="630"/>
      <c r="R2997" s="715"/>
      <c r="S2997" s="718"/>
      <c r="T2997" s="639"/>
      <c r="U2997" s="704"/>
      <c r="V2997" s="638"/>
      <c r="W2997" s="639"/>
      <c r="X2997" s="639"/>
      <c r="Y2997" s="639"/>
      <c r="Z2997" s="639"/>
      <c r="AA2997" s="639"/>
      <c r="AB2997" s="639"/>
      <c r="AC2997" s="639"/>
      <c r="AD2997" s="639"/>
      <c r="AE2997" s="639"/>
      <c r="AF2997" s="639"/>
      <c r="AG2997" s="639"/>
      <c r="AH2997" s="642"/>
      <c r="AI2997" s="642"/>
      <c r="AJ2997" s="639"/>
      <c r="AK2997" s="657"/>
      <c r="AL2997" s="639"/>
      <c r="AM2997" s="639"/>
      <c r="AN2997" s="639"/>
      <c r="AO2997" s="640"/>
    </row>
    <row r="2998" spans="2:41" ht="3.75" hidden="1" customHeight="1">
      <c r="B2998" s="135"/>
      <c r="I2998" s="136"/>
      <c r="J2998" s="135"/>
      <c r="M2998" s="136"/>
      <c r="N2998" s="644"/>
      <c r="O2998" s="645"/>
      <c r="P2998" s="645"/>
      <c r="Q2998" s="646"/>
      <c r="R2998" s="670"/>
      <c r="S2998" s="671"/>
      <c r="T2998" s="671"/>
      <c r="U2998" s="672"/>
      <c r="V2998" s="673"/>
      <c r="W2998" s="675"/>
      <c r="X2998" s="679"/>
      <c r="Y2998" s="671"/>
      <c r="Z2998" s="671"/>
      <c r="AA2998" s="672"/>
      <c r="AB2998" s="630"/>
      <c r="AC2998" s="630"/>
      <c r="AD2998" s="630"/>
      <c r="AE2998" s="630"/>
      <c r="AF2998" s="630"/>
      <c r="AG2998" s="630"/>
      <c r="AH2998" s="630"/>
      <c r="AI2998" s="645"/>
      <c r="AJ2998" s="630"/>
      <c r="AK2998" s="630"/>
      <c r="AL2998" s="630"/>
      <c r="AM2998" s="630"/>
      <c r="AN2998" s="630"/>
      <c r="AO2998" s="632"/>
    </row>
    <row r="2999" spans="2:41" ht="13.35" hidden="1" customHeight="1">
      <c r="B2999" s="135"/>
      <c r="I2999" s="136"/>
      <c r="J2999" s="135"/>
      <c r="M2999" s="136"/>
      <c r="N2999" s="629" t="s">
        <v>114</v>
      </c>
      <c r="O2999" s="630"/>
      <c r="P2999" s="630"/>
      <c r="Q2999" s="632"/>
      <c r="R2999" s="673"/>
      <c r="S2999" s="674"/>
      <c r="T2999" s="674"/>
      <c r="U2999" s="675"/>
      <c r="V2999" s="673"/>
      <c r="W2999" s="675"/>
      <c r="X2999" s="673"/>
      <c r="Y2999" s="674"/>
      <c r="Z2999" s="674"/>
      <c r="AA2999" s="675"/>
      <c r="AB2999" s="668" t="s">
        <v>171</v>
      </c>
      <c r="AC2999" s="630"/>
      <c r="AD2999" s="630"/>
      <c r="AE2999" s="630"/>
      <c r="AF2999" s="630"/>
      <c r="AG2999" s="630"/>
      <c r="AH2999" s="630"/>
      <c r="AI2999" s="630"/>
      <c r="AJ2999" s="630"/>
      <c r="AK2999" s="630"/>
      <c r="AL2999" s="630"/>
      <c r="AM2999" s="630"/>
      <c r="AN2999" s="630"/>
      <c r="AO2999" s="632"/>
    </row>
    <row r="3000" spans="2:41" ht="3.75" hidden="1" customHeight="1">
      <c r="B3000" s="135"/>
      <c r="I3000" s="136"/>
      <c r="J3000" s="135"/>
      <c r="M3000" s="136"/>
      <c r="N3000" s="629"/>
      <c r="O3000" s="630"/>
      <c r="P3000" s="630"/>
      <c r="Q3000" s="632"/>
      <c r="R3000" s="676"/>
      <c r="S3000" s="677"/>
      <c r="T3000" s="677"/>
      <c r="U3000" s="678"/>
      <c r="V3000" s="676"/>
      <c r="W3000" s="678"/>
      <c r="X3000" s="676"/>
      <c r="Y3000" s="677"/>
      <c r="Z3000" s="677"/>
      <c r="AA3000" s="678"/>
      <c r="AB3000" s="639"/>
      <c r="AC3000" s="639"/>
      <c r="AD3000" s="639"/>
      <c r="AE3000" s="639"/>
      <c r="AF3000" s="639"/>
      <c r="AG3000" s="639"/>
      <c r="AH3000" s="639"/>
      <c r="AI3000" s="639"/>
      <c r="AJ3000" s="639"/>
      <c r="AK3000" s="639"/>
      <c r="AL3000" s="639"/>
      <c r="AM3000" s="639"/>
      <c r="AN3000" s="639"/>
      <c r="AO3000" s="640"/>
    </row>
    <row r="3001" spans="2:41" ht="3.75" hidden="1" customHeight="1">
      <c r="B3001" s="135"/>
      <c r="I3001" s="136"/>
      <c r="J3001" s="135"/>
      <c r="M3001" s="136"/>
      <c r="N3001" s="644"/>
      <c r="O3001" s="645"/>
      <c r="P3001" s="645"/>
      <c r="Q3001" s="645"/>
      <c r="R3001" s="644"/>
      <c r="S3001" s="645"/>
      <c r="T3001" s="645"/>
      <c r="U3001" s="645"/>
      <c r="V3001" s="645"/>
      <c r="W3001" s="645"/>
      <c r="X3001" s="645"/>
      <c r="Y3001" s="645"/>
      <c r="Z3001" s="645"/>
      <c r="AA3001" s="646"/>
      <c r="AB3001" s="644"/>
      <c r="AC3001" s="630"/>
      <c r="AD3001" s="630"/>
      <c r="AE3001" s="630"/>
      <c r="AF3001" s="630"/>
      <c r="AG3001" s="630"/>
      <c r="AH3001" s="630"/>
      <c r="AI3001" s="632"/>
      <c r="AJ3001" s="644"/>
      <c r="AK3001" s="645"/>
      <c r="AL3001" s="645"/>
      <c r="AM3001" s="645"/>
      <c r="AN3001" s="645"/>
      <c r="AO3001" s="646"/>
    </row>
    <row r="3002" spans="2:41" ht="13.35" hidden="1" customHeight="1">
      <c r="B3002" s="135"/>
      <c r="I3002" s="136"/>
      <c r="J3002" s="135"/>
      <c r="M3002" s="136"/>
      <c r="N3002" s="629" t="s">
        <v>115</v>
      </c>
      <c r="O3002" s="630"/>
      <c r="P3002" s="630"/>
      <c r="Q3002" s="630"/>
      <c r="R3002" s="629"/>
      <c r="S3002" s="680"/>
      <c r="T3002" s="681"/>
      <c r="U3002" s="630"/>
      <c r="V3002" s="647"/>
      <c r="W3002" s="630" t="s">
        <v>12</v>
      </c>
      <c r="X3002" s="647"/>
      <c r="Y3002" s="630" t="s">
        <v>11</v>
      </c>
      <c r="Z3002" s="647"/>
      <c r="AA3002" s="630" t="s">
        <v>364</v>
      </c>
      <c r="AB3002" s="629" t="s">
        <v>170</v>
      </c>
      <c r="AC3002" s="630"/>
      <c r="AD3002" s="630"/>
      <c r="AE3002" s="630"/>
      <c r="AF3002" s="630"/>
      <c r="AG3002" s="630"/>
      <c r="AH3002" s="630"/>
      <c r="AI3002" s="632"/>
      <c r="AJ3002" s="629"/>
      <c r="AK3002" s="680"/>
      <c r="AL3002" s="682"/>
      <c r="AM3002" s="682"/>
      <c r="AN3002" s="682"/>
      <c r="AO3002" s="681"/>
    </row>
    <row r="3003" spans="2:41" ht="3.75" hidden="1" customHeight="1">
      <c r="B3003" s="135"/>
      <c r="I3003" s="136"/>
      <c r="J3003" s="135"/>
      <c r="M3003" s="136"/>
      <c r="N3003" s="629"/>
      <c r="O3003" s="630"/>
      <c r="P3003" s="630"/>
      <c r="Q3003" s="630"/>
      <c r="R3003" s="638"/>
      <c r="S3003" s="639"/>
      <c r="T3003" s="639"/>
      <c r="U3003" s="639"/>
      <c r="V3003" s="639"/>
      <c r="W3003" s="639"/>
      <c r="X3003" s="639"/>
      <c r="Y3003" s="639"/>
      <c r="Z3003" s="639"/>
      <c r="AA3003" s="640"/>
      <c r="AB3003" s="638"/>
      <c r="AC3003" s="639"/>
      <c r="AD3003" s="639"/>
      <c r="AE3003" s="639"/>
      <c r="AF3003" s="639"/>
      <c r="AG3003" s="639"/>
      <c r="AH3003" s="639"/>
      <c r="AI3003" s="640"/>
      <c r="AJ3003" s="638"/>
      <c r="AK3003" s="639"/>
      <c r="AL3003" s="639"/>
      <c r="AM3003" s="639"/>
      <c r="AN3003" s="639"/>
      <c r="AO3003" s="640"/>
    </row>
    <row r="3004" spans="2:41" ht="3.75" customHeight="1">
      <c r="B3004" s="135"/>
      <c r="I3004" s="136"/>
      <c r="J3004" s="135"/>
      <c r="M3004" s="136"/>
      <c r="N3004" s="130"/>
      <c r="O3004" s="131"/>
      <c r="P3004" s="131"/>
      <c r="Q3004" s="132"/>
      <c r="R3004" s="683" t="str" cm="1">
        <f t="array" ref="R3004">IF(新_変更_3!AL1287&lt;&gt;"",AND(新_変更_3!J1286:AB1292=新_変更_3!AL1286:BD1292),"")</f>
        <v/>
      </c>
      <c r="S3004" s="684"/>
      <c r="T3004" s="684"/>
      <c r="U3004" s="684"/>
      <c r="V3004" s="684"/>
      <c r="W3004" s="684"/>
      <c r="X3004" s="684"/>
      <c r="Y3004" s="684"/>
      <c r="Z3004" s="684"/>
      <c r="AA3004" s="684"/>
      <c r="AB3004" s="684"/>
      <c r="AC3004" s="684"/>
      <c r="AD3004" s="684"/>
      <c r="AE3004" s="684"/>
      <c r="AF3004" s="684"/>
      <c r="AG3004" s="684"/>
      <c r="AH3004" s="684"/>
      <c r="AI3004" s="684"/>
      <c r="AJ3004" s="684"/>
      <c r="AK3004" s="684"/>
      <c r="AL3004" s="684"/>
      <c r="AM3004" s="684"/>
      <c r="AN3004" s="684"/>
      <c r="AO3004" s="685"/>
    </row>
    <row r="3005" spans="2:41" ht="13.35" customHeight="1">
      <c r="B3005" s="135"/>
      <c r="I3005" s="136"/>
      <c r="J3005" s="135"/>
      <c r="M3005" s="136"/>
      <c r="N3005" s="135" t="s">
        <v>32</v>
      </c>
      <c r="Q3005" s="136"/>
      <c r="R3005" s="686"/>
      <c r="S3005" s="687"/>
      <c r="T3005" s="687"/>
      <c r="U3005" s="687"/>
      <c r="V3005" s="687"/>
      <c r="W3005" s="687"/>
      <c r="X3005" s="687"/>
      <c r="Y3005" s="687"/>
      <c r="Z3005" s="687"/>
      <c r="AA3005" s="687"/>
      <c r="AB3005" s="687"/>
      <c r="AC3005" s="687"/>
      <c r="AD3005" s="687"/>
      <c r="AE3005" s="687"/>
      <c r="AF3005" s="687"/>
      <c r="AG3005" s="687"/>
      <c r="AH3005" s="687"/>
      <c r="AI3005" s="687"/>
      <c r="AJ3005" s="687"/>
      <c r="AK3005" s="687"/>
      <c r="AL3005" s="687"/>
      <c r="AM3005" s="687"/>
      <c r="AN3005" s="687"/>
      <c r="AO3005" s="688"/>
    </row>
    <row r="3006" spans="2:41" ht="3.75" customHeight="1">
      <c r="B3006" s="135"/>
      <c r="I3006" s="136"/>
      <c r="J3006" s="135"/>
      <c r="M3006" s="136"/>
      <c r="N3006" s="140"/>
      <c r="O3006" s="141"/>
      <c r="P3006" s="141"/>
      <c r="Q3006" s="142"/>
      <c r="R3006" s="689"/>
      <c r="S3006" s="690"/>
      <c r="T3006" s="690"/>
      <c r="U3006" s="690"/>
      <c r="V3006" s="690"/>
      <c r="W3006" s="690"/>
      <c r="X3006" s="690"/>
      <c r="Y3006" s="690"/>
      <c r="Z3006" s="690"/>
      <c r="AA3006" s="690"/>
      <c r="AB3006" s="690"/>
      <c r="AC3006" s="690"/>
      <c r="AD3006" s="690"/>
      <c r="AE3006" s="690"/>
      <c r="AF3006" s="690"/>
      <c r="AG3006" s="690"/>
      <c r="AH3006" s="690"/>
      <c r="AI3006" s="690"/>
      <c r="AJ3006" s="690"/>
      <c r="AK3006" s="690"/>
      <c r="AL3006" s="690"/>
      <c r="AM3006" s="690"/>
      <c r="AN3006" s="690"/>
      <c r="AO3006" s="691"/>
    </row>
    <row r="3007" spans="2:41" ht="3.75" customHeight="1">
      <c r="B3007" s="135"/>
      <c r="I3007" s="136"/>
      <c r="J3007" s="130"/>
      <c r="K3007" s="131"/>
      <c r="L3007" s="131"/>
      <c r="M3007" s="132"/>
      <c r="N3007" s="130"/>
      <c r="O3007" s="131"/>
      <c r="P3007" s="131"/>
      <c r="Q3007" s="132"/>
      <c r="R3007" s="130"/>
      <c r="S3007" s="131"/>
      <c r="T3007" s="131"/>
      <c r="U3007" s="131"/>
      <c r="V3007" s="131"/>
      <c r="W3007" s="131"/>
      <c r="X3007" s="131"/>
      <c r="Y3007" s="131"/>
      <c r="Z3007" s="131"/>
      <c r="AA3007" s="132"/>
      <c r="AB3007" s="130"/>
      <c r="AC3007" s="131"/>
      <c r="AD3007" s="131"/>
      <c r="AE3007" s="132"/>
      <c r="AF3007" s="131"/>
      <c r="AG3007" s="131"/>
      <c r="AH3007" s="131"/>
      <c r="AI3007" s="131"/>
      <c r="AJ3007" s="131"/>
      <c r="AK3007" s="131"/>
      <c r="AL3007" s="131"/>
      <c r="AM3007" s="131"/>
      <c r="AN3007" s="131"/>
      <c r="AO3007" s="132"/>
    </row>
    <row r="3008" spans="2:41" ht="13.35" customHeight="1">
      <c r="B3008" s="135"/>
      <c r="I3008" s="136"/>
      <c r="J3008" s="135" t="s">
        <v>4068</v>
      </c>
      <c r="M3008" s="136"/>
      <c r="N3008" s="135" t="s">
        <v>27</v>
      </c>
      <c r="Q3008" s="136"/>
      <c r="R3008" s="135"/>
      <c r="S3008" s="692"/>
      <c r="T3008" s="693"/>
      <c r="U3008" s="693"/>
      <c r="V3008" s="693"/>
      <c r="W3008" s="693"/>
      <c r="X3008" s="693"/>
      <c r="Y3008" s="693"/>
      <c r="Z3008" s="693"/>
      <c r="AA3008" s="694"/>
      <c r="AB3008" s="135" t="s">
        <v>28</v>
      </c>
      <c r="AE3008" s="136"/>
      <c r="AF3008" s="135"/>
      <c r="AG3008" s="695"/>
      <c r="AH3008" s="693"/>
      <c r="AI3008" s="693"/>
      <c r="AJ3008" s="693"/>
      <c r="AK3008" s="693"/>
      <c r="AL3008" s="693"/>
      <c r="AM3008" s="693"/>
      <c r="AN3008" s="693"/>
      <c r="AO3008" s="694"/>
    </row>
    <row r="3009" spans="2:41" ht="3.75" customHeight="1">
      <c r="B3009" s="135"/>
      <c r="I3009" s="136"/>
      <c r="J3009" s="135"/>
      <c r="M3009" s="136"/>
      <c r="N3009" s="140"/>
      <c r="O3009" s="141"/>
      <c r="P3009" s="141"/>
      <c r="Q3009" s="142"/>
      <c r="R3009" s="140"/>
      <c r="S3009" s="141"/>
      <c r="T3009" s="141"/>
      <c r="U3009" s="141"/>
      <c r="V3009" s="141"/>
      <c r="W3009" s="141"/>
      <c r="X3009" s="141"/>
      <c r="Y3009" s="141"/>
      <c r="Z3009" s="141"/>
      <c r="AA3009" s="142"/>
      <c r="AB3009" s="140"/>
      <c r="AC3009" s="141"/>
      <c r="AD3009" s="141"/>
      <c r="AE3009" s="142"/>
      <c r="AF3009" s="141"/>
      <c r="AG3009" s="141"/>
      <c r="AH3009" s="141"/>
      <c r="AI3009" s="141"/>
      <c r="AJ3009" s="141"/>
      <c r="AK3009" s="141"/>
      <c r="AL3009" s="141"/>
      <c r="AM3009" s="141"/>
      <c r="AN3009" s="141"/>
      <c r="AO3009" s="142"/>
    </row>
    <row r="3010" spans="2:41" ht="3.75" customHeight="1">
      <c r="B3010" s="135"/>
      <c r="I3010" s="136"/>
      <c r="J3010" s="135"/>
      <c r="M3010" s="136"/>
      <c r="N3010" s="130"/>
      <c r="O3010" s="131"/>
      <c r="P3010" s="131"/>
      <c r="Q3010" s="132"/>
      <c r="R3010" s="130"/>
      <c r="S3010" s="131"/>
      <c r="T3010" s="131"/>
      <c r="U3010" s="131"/>
      <c r="V3010" s="131"/>
      <c r="W3010" s="131"/>
      <c r="X3010" s="131"/>
      <c r="Y3010" s="131"/>
      <c r="Z3010" s="131"/>
      <c r="AA3010" s="132"/>
      <c r="AB3010" s="130"/>
      <c r="AC3010" s="131"/>
      <c r="AD3010" s="131"/>
      <c r="AE3010" s="132"/>
      <c r="AF3010" s="130"/>
      <c r="AG3010" s="131"/>
      <c r="AH3010" s="131"/>
      <c r="AI3010" s="131"/>
      <c r="AJ3010" s="131"/>
      <c r="AK3010" s="131"/>
      <c r="AL3010" s="131"/>
      <c r="AM3010" s="131"/>
      <c r="AN3010" s="131"/>
      <c r="AO3010" s="132"/>
    </row>
    <row r="3011" spans="2:41" ht="13.35" customHeight="1">
      <c r="B3011" s="135"/>
      <c r="I3011" s="136"/>
      <c r="J3011" s="135"/>
      <c r="M3011" s="136"/>
      <c r="N3011" s="135" t="s">
        <v>3990</v>
      </c>
      <c r="Q3011" s="136"/>
      <c r="R3011" s="135"/>
      <c r="S3011" s="696"/>
      <c r="T3011" s="694"/>
      <c r="V3011" s="146"/>
      <c r="W3011" s="124" t="s">
        <v>12</v>
      </c>
      <c r="X3011" s="146"/>
      <c r="Y3011" s="124" t="s">
        <v>11</v>
      </c>
      <c r="Z3011" s="146"/>
      <c r="AA3011" s="136" t="s">
        <v>364</v>
      </c>
      <c r="AB3011" s="135" t="s">
        <v>66</v>
      </c>
      <c r="AE3011" s="136"/>
      <c r="AF3011" s="135"/>
      <c r="AG3011" s="696"/>
      <c r="AH3011" s="694"/>
      <c r="AJ3011" s="146"/>
      <c r="AK3011" s="124" t="s">
        <v>12</v>
      </c>
      <c r="AL3011" s="146"/>
      <c r="AM3011" s="124" t="s">
        <v>11</v>
      </c>
      <c r="AN3011" s="146"/>
      <c r="AO3011" s="136" t="s">
        <v>364</v>
      </c>
    </row>
    <row r="3012" spans="2:41" ht="3.75" customHeight="1">
      <c r="B3012" s="135"/>
      <c r="I3012" s="136"/>
      <c r="J3012" s="135"/>
      <c r="M3012" s="136"/>
      <c r="N3012" s="140"/>
      <c r="O3012" s="141"/>
      <c r="P3012" s="141"/>
      <c r="Q3012" s="142"/>
      <c r="R3012" s="140"/>
      <c r="S3012" s="141"/>
      <c r="T3012" s="141"/>
      <c r="U3012" s="141"/>
      <c r="V3012" s="141"/>
      <c r="W3012" s="141"/>
      <c r="X3012" s="141"/>
      <c r="Y3012" s="141"/>
      <c r="Z3012" s="141"/>
      <c r="AA3012" s="142"/>
      <c r="AB3012" s="140"/>
      <c r="AC3012" s="141"/>
      <c r="AD3012" s="141"/>
      <c r="AE3012" s="142"/>
      <c r="AF3012" s="140"/>
      <c r="AG3012" s="141"/>
      <c r="AH3012" s="141"/>
      <c r="AI3012" s="141"/>
      <c r="AJ3012" s="141"/>
      <c r="AK3012" s="141"/>
      <c r="AL3012" s="141"/>
      <c r="AM3012" s="141"/>
      <c r="AN3012" s="141"/>
      <c r="AO3012" s="142"/>
    </row>
    <row r="3013" spans="2:41" ht="3.75" customHeight="1">
      <c r="B3013" s="135"/>
      <c r="I3013" s="136"/>
      <c r="J3013" s="135"/>
      <c r="M3013" s="136"/>
      <c r="N3013" s="130"/>
      <c r="O3013" s="131"/>
      <c r="P3013" s="131"/>
      <c r="Q3013" s="132"/>
      <c r="R3013" s="697">
        <f>新_変更_3!AL1302</f>
        <v>0</v>
      </c>
      <c r="S3013" s="684"/>
      <c r="T3013" s="684"/>
      <c r="U3013" s="684"/>
      <c r="V3013" s="684"/>
      <c r="W3013" s="684"/>
      <c r="X3013" s="684"/>
      <c r="Y3013" s="684"/>
      <c r="Z3013" s="684"/>
      <c r="AA3013" s="684"/>
      <c r="AB3013" s="684"/>
      <c r="AC3013" s="684"/>
      <c r="AD3013" s="684"/>
      <c r="AE3013" s="684"/>
      <c r="AF3013" s="684"/>
      <c r="AG3013" s="684"/>
      <c r="AH3013" s="684"/>
      <c r="AI3013" s="684"/>
      <c r="AJ3013" s="685"/>
      <c r="AK3013" s="131"/>
      <c r="AL3013" s="131"/>
      <c r="AM3013" s="131"/>
      <c r="AN3013" s="131"/>
      <c r="AO3013" s="132"/>
    </row>
    <row r="3014" spans="2:41" ht="13.35" customHeight="1">
      <c r="B3014" s="135"/>
      <c r="I3014" s="136"/>
      <c r="J3014" s="135"/>
      <c r="M3014" s="136"/>
      <c r="N3014" s="135" t="s">
        <v>8</v>
      </c>
      <c r="Q3014" s="136"/>
      <c r="R3014" s="686"/>
      <c r="S3014" s="687"/>
      <c r="T3014" s="687"/>
      <c r="U3014" s="687"/>
      <c r="V3014" s="687"/>
      <c r="W3014" s="687"/>
      <c r="X3014" s="687"/>
      <c r="Y3014" s="687"/>
      <c r="Z3014" s="687"/>
      <c r="AA3014" s="687"/>
      <c r="AB3014" s="687"/>
      <c r="AC3014" s="687"/>
      <c r="AD3014" s="687"/>
      <c r="AE3014" s="687"/>
      <c r="AF3014" s="687"/>
      <c r="AG3014" s="687"/>
      <c r="AH3014" s="687"/>
      <c r="AI3014" s="687"/>
      <c r="AJ3014" s="688"/>
      <c r="AL3014" s="147" t="s">
        <v>13</v>
      </c>
      <c r="AM3014" s="124" t="s">
        <v>29</v>
      </c>
      <c r="AO3014" s="136"/>
    </row>
    <row r="3015" spans="2:41" ht="3.75" customHeight="1">
      <c r="B3015" s="135"/>
      <c r="I3015" s="136"/>
      <c r="J3015" s="135"/>
      <c r="M3015" s="136"/>
      <c r="N3015" s="140"/>
      <c r="O3015" s="141"/>
      <c r="P3015" s="141"/>
      <c r="Q3015" s="142"/>
      <c r="R3015" s="689"/>
      <c r="S3015" s="690"/>
      <c r="T3015" s="690"/>
      <c r="U3015" s="690"/>
      <c r="V3015" s="690"/>
      <c r="W3015" s="690"/>
      <c r="X3015" s="690"/>
      <c r="Y3015" s="690"/>
      <c r="Z3015" s="690"/>
      <c r="AA3015" s="690"/>
      <c r="AB3015" s="690"/>
      <c r="AC3015" s="690"/>
      <c r="AD3015" s="690"/>
      <c r="AE3015" s="690"/>
      <c r="AF3015" s="690"/>
      <c r="AG3015" s="690"/>
      <c r="AH3015" s="690"/>
      <c r="AI3015" s="690"/>
      <c r="AJ3015" s="691"/>
      <c r="AK3015" s="141"/>
      <c r="AL3015" s="141"/>
      <c r="AM3015" s="141"/>
      <c r="AN3015" s="141"/>
      <c r="AO3015" s="142"/>
    </row>
    <row r="3016" spans="2:41" ht="3.75" hidden="1" customHeight="1">
      <c r="B3016" s="135"/>
      <c r="I3016" s="136"/>
      <c r="J3016" s="135"/>
      <c r="M3016" s="136"/>
      <c r="N3016" s="644"/>
      <c r="O3016" s="645"/>
      <c r="P3016" s="645"/>
      <c r="Q3016" s="646"/>
      <c r="R3016" s="679"/>
      <c r="S3016" s="671"/>
      <c r="T3016" s="671"/>
      <c r="U3016" s="671"/>
      <c r="V3016" s="671"/>
      <c r="W3016" s="671"/>
      <c r="X3016" s="671"/>
      <c r="Y3016" s="671"/>
      <c r="Z3016" s="671"/>
      <c r="AA3016" s="671"/>
      <c r="AB3016" s="671"/>
      <c r="AC3016" s="671"/>
      <c r="AD3016" s="671"/>
      <c r="AE3016" s="671"/>
      <c r="AF3016" s="671"/>
      <c r="AG3016" s="671"/>
      <c r="AH3016" s="671"/>
      <c r="AI3016" s="671"/>
      <c r="AJ3016" s="671"/>
      <c r="AK3016" s="671"/>
      <c r="AL3016" s="671"/>
      <c r="AM3016" s="671"/>
      <c r="AN3016" s="671"/>
      <c r="AO3016" s="672"/>
    </row>
    <row r="3017" spans="2:41" ht="13.35" hidden="1" customHeight="1">
      <c r="B3017" s="135"/>
      <c r="I3017" s="136"/>
      <c r="J3017" s="135"/>
      <c r="M3017" s="136"/>
      <c r="N3017" s="629" t="s">
        <v>61</v>
      </c>
      <c r="O3017" s="630"/>
      <c r="P3017" s="630"/>
      <c r="Q3017" s="632"/>
      <c r="R3017" s="673"/>
      <c r="S3017" s="674"/>
      <c r="T3017" s="674"/>
      <c r="U3017" s="674"/>
      <c r="V3017" s="674"/>
      <c r="W3017" s="674"/>
      <c r="X3017" s="674"/>
      <c r="Y3017" s="674"/>
      <c r="Z3017" s="674"/>
      <c r="AA3017" s="674"/>
      <c r="AB3017" s="674"/>
      <c r="AC3017" s="674"/>
      <c r="AD3017" s="674"/>
      <c r="AE3017" s="674"/>
      <c r="AF3017" s="674"/>
      <c r="AG3017" s="674"/>
      <c r="AH3017" s="674"/>
      <c r="AI3017" s="674"/>
      <c r="AJ3017" s="674"/>
      <c r="AK3017" s="674"/>
      <c r="AL3017" s="674"/>
      <c r="AM3017" s="674"/>
      <c r="AN3017" s="674"/>
      <c r="AO3017" s="675"/>
    </row>
    <row r="3018" spans="2:41" ht="3.75" hidden="1" customHeight="1">
      <c r="B3018" s="135"/>
      <c r="I3018" s="136"/>
      <c r="J3018" s="135"/>
      <c r="M3018" s="136"/>
      <c r="N3018" s="629"/>
      <c r="O3018" s="630"/>
      <c r="P3018" s="630"/>
      <c r="Q3018" s="632"/>
      <c r="R3018" s="676"/>
      <c r="S3018" s="677"/>
      <c r="T3018" s="677"/>
      <c r="U3018" s="677"/>
      <c r="V3018" s="677"/>
      <c r="W3018" s="677"/>
      <c r="X3018" s="677"/>
      <c r="Y3018" s="677"/>
      <c r="Z3018" s="677"/>
      <c r="AA3018" s="677"/>
      <c r="AB3018" s="677"/>
      <c r="AC3018" s="677"/>
      <c r="AD3018" s="677"/>
      <c r="AE3018" s="677"/>
      <c r="AF3018" s="677"/>
      <c r="AG3018" s="677"/>
      <c r="AH3018" s="677"/>
      <c r="AI3018" s="677"/>
      <c r="AJ3018" s="677"/>
      <c r="AK3018" s="677"/>
      <c r="AL3018" s="677"/>
      <c r="AM3018" s="677"/>
      <c r="AN3018" s="677"/>
      <c r="AO3018" s="678"/>
    </row>
    <row r="3019" spans="2:41" ht="3.75" hidden="1" customHeight="1">
      <c r="B3019" s="135"/>
      <c r="I3019" s="136"/>
      <c r="J3019" s="135"/>
      <c r="N3019" s="644"/>
      <c r="O3019" s="645"/>
      <c r="P3019" s="645"/>
      <c r="Q3019" s="646"/>
      <c r="R3019" s="630"/>
      <c r="S3019" s="630"/>
      <c r="T3019" s="630"/>
      <c r="U3019" s="698"/>
      <c r="V3019" s="699"/>
      <c r="W3019" s="699"/>
      <c r="X3019" s="700"/>
      <c r="Y3019" s="645"/>
      <c r="Z3019" s="707"/>
      <c r="AA3019" s="699"/>
      <c r="AB3019" s="699"/>
      <c r="AC3019" s="708"/>
      <c r="AD3019" s="630"/>
      <c r="AE3019" s="630"/>
      <c r="AF3019" s="630"/>
      <c r="AG3019" s="679"/>
      <c r="AH3019" s="671"/>
      <c r="AI3019" s="671"/>
      <c r="AJ3019" s="671"/>
      <c r="AK3019" s="671"/>
      <c r="AL3019" s="671"/>
      <c r="AM3019" s="671"/>
      <c r="AN3019" s="671"/>
      <c r="AO3019" s="672"/>
    </row>
    <row r="3020" spans="2:41" ht="13.35" hidden="1" customHeight="1">
      <c r="B3020" s="135"/>
      <c r="I3020" s="136"/>
      <c r="J3020" s="135"/>
      <c r="N3020" s="629"/>
      <c r="O3020" s="630"/>
      <c r="P3020" s="630"/>
      <c r="Q3020" s="632"/>
      <c r="R3020" s="630" t="s">
        <v>15</v>
      </c>
      <c r="S3020" s="630"/>
      <c r="T3020" s="630"/>
      <c r="U3020" s="701"/>
      <c r="V3020" s="702"/>
      <c r="W3020" s="702"/>
      <c r="X3020" s="703"/>
      <c r="Y3020" s="662" t="s">
        <v>359</v>
      </c>
      <c r="Z3020" s="709"/>
      <c r="AA3020" s="702"/>
      <c r="AB3020" s="702"/>
      <c r="AC3020" s="710"/>
      <c r="AD3020" s="630" t="s">
        <v>56</v>
      </c>
      <c r="AE3020" s="630"/>
      <c r="AF3020" s="630"/>
      <c r="AG3020" s="673"/>
      <c r="AH3020" s="674"/>
      <c r="AI3020" s="674"/>
      <c r="AJ3020" s="674"/>
      <c r="AK3020" s="674"/>
      <c r="AL3020" s="674"/>
      <c r="AM3020" s="674"/>
      <c r="AN3020" s="674"/>
      <c r="AO3020" s="675"/>
    </row>
    <row r="3021" spans="2:41" ht="3.75" hidden="1" customHeight="1">
      <c r="B3021" s="135"/>
      <c r="I3021" s="136"/>
      <c r="J3021" s="135"/>
      <c r="N3021" s="629"/>
      <c r="O3021" s="630"/>
      <c r="P3021" s="630"/>
      <c r="Q3021" s="632"/>
      <c r="R3021" s="639"/>
      <c r="S3021" s="639"/>
      <c r="T3021" s="639"/>
      <c r="U3021" s="704"/>
      <c r="V3021" s="705"/>
      <c r="W3021" s="705"/>
      <c r="X3021" s="706"/>
      <c r="Y3021" s="639"/>
      <c r="Z3021" s="711"/>
      <c r="AA3021" s="705"/>
      <c r="AB3021" s="705"/>
      <c r="AC3021" s="712"/>
      <c r="AD3021" s="639"/>
      <c r="AE3021" s="639"/>
      <c r="AF3021" s="639"/>
      <c r="AG3021" s="676"/>
      <c r="AH3021" s="677"/>
      <c r="AI3021" s="677"/>
      <c r="AJ3021" s="677"/>
      <c r="AK3021" s="677"/>
      <c r="AL3021" s="677"/>
      <c r="AM3021" s="677"/>
      <c r="AN3021" s="677"/>
      <c r="AO3021" s="678"/>
    </row>
    <row r="3022" spans="2:41" ht="3.75" hidden="1" customHeight="1">
      <c r="B3022" s="135"/>
      <c r="I3022" s="136"/>
      <c r="J3022" s="135"/>
      <c r="N3022" s="629"/>
      <c r="O3022" s="630"/>
      <c r="P3022" s="630"/>
      <c r="Q3022" s="632"/>
      <c r="R3022" s="645"/>
      <c r="S3022" s="645"/>
      <c r="T3022" s="646"/>
      <c r="U3022" s="679"/>
      <c r="V3022" s="671"/>
      <c r="W3022" s="671"/>
      <c r="X3022" s="671"/>
      <c r="Y3022" s="671"/>
      <c r="Z3022" s="671"/>
      <c r="AA3022" s="671"/>
      <c r="AB3022" s="671"/>
      <c r="AC3022" s="672"/>
      <c r="AD3022" s="644"/>
      <c r="AE3022" s="645"/>
      <c r="AF3022" s="646"/>
      <c r="AG3022" s="679"/>
      <c r="AH3022" s="671"/>
      <c r="AI3022" s="671"/>
      <c r="AJ3022" s="671"/>
      <c r="AK3022" s="671"/>
      <c r="AL3022" s="671"/>
      <c r="AM3022" s="671"/>
      <c r="AN3022" s="671"/>
      <c r="AO3022" s="672"/>
    </row>
    <row r="3023" spans="2:41" ht="13.35" hidden="1" customHeight="1">
      <c r="B3023" s="135"/>
      <c r="I3023" s="136"/>
      <c r="N3023" s="629" t="s">
        <v>23</v>
      </c>
      <c r="O3023" s="630"/>
      <c r="P3023" s="630"/>
      <c r="Q3023" s="632"/>
      <c r="R3023" s="630" t="s">
        <v>17</v>
      </c>
      <c r="S3023" s="630"/>
      <c r="T3023" s="632"/>
      <c r="U3023" s="673"/>
      <c r="V3023" s="674"/>
      <c r="W3023" s="674"/>
      <c r="X3023" s="674"/>
      <c r="Y3023" s="674"/>
      <c r="Z3023" s="674"/>
      <c r="AA3023" s="674"/>
      <c r="AB3023" s="674"/>
      <c r="AC3023" s="675"/>
      <c r="AD3023" s="629" t="s">
        <v>18</v>
      </c>
      <c r="AE3023" s="630"/>
      <c r="AF3023" s="632"/>
      <c r="AG3023" s="673"/>
      <c r="AH3023" s="674"/>
      <c r="AI3023" s="674"/>
      <c r="AJ3023" s="674"/>
      <c r="AK3023" s="674"/>
      <c r="AL3023" s="674"/>
      <c r="AM3023" s="674"/>
      <c r="AN3023" s="674"/>
      <c r="AO3023" s="675"/>
    </row>
    <row r="3024" spans="2:41" ht="3.75" hidden="1" customHeight="1">
      <c r="B3024" s="135"/>
      <c r="I3024" s="136"/>
      <c r="J3024" s="135"/>
      <c r="N3024" s="629"/>
      <c r="O3024" s="630"/>
      <c r="P3024" s="630"/>
      <c r="Q3024" s="632"/>
      <c r="R3024" s="639"/>
      <c r="S3024" s="639"/>
      <c r="T3024" s="640"/>
      <c r="U3024" s="676"/>
      <c r="V3024" s="677"/>
      <c r="W3024" s="677"/>
      <c r="X3024" s="677"/>
      <c r="Y3024" s="677"/>
      <c r="Z3024" s="677"/>
      <c r="AA3024" s="677"/>
      <c r="AB3024" s="677"/>
      <c r="AC3024" s="678"/>
      <c r="AD3024" s="638"/>
      <c r="AE3024" s="639"/>
      <c r="AF3024" s="640"/>
      <c r="AG3024" s="676"/>
      <c r="AH3024" s="677"/>
      <c r="AI3024" s="677"/>
      <c r="AJ3024" s="677"/>
      <c r="AK3024" s="677"/>
      <c r="AL3024" s="677"/>
      <c r="AM3024" s="677"/>
      <c r="AN3024" s="677"/>
      <c r="AO3024" s="678"/>
    </row>
    <row r="3025" spans="2:41" ht="3.75" hidden="1" customHeight="1">
      <c r="B3025" s="135"/>
      <c r="I3025" s="136"/>
      <c r="J3025" s="135"/>
      <c r="N3025" s="629"/>
      <c r="O3025" s="630"/>
      <c r="P3025" s="630"/>
      <c r="Q3025" s="632"/>
      <c r="R3025" s="645"/>
      <c r="S3025" s="645"/>
      <c r="T3025" s="646"/>
      <c r="U3025" s="679"/>
      <c r="V3025" s="671"/>
      <c r="W3025" s="671"/>
      <c r="X3025" s="671"/>
      <c r="Y3025" s="671"/>
      <c r="Z3025" s="671"/>
      <c r="AA3025" s="671"/>
      <c r="AB3025" s="671"/>
      <c r="AC3025" s="672"/>
      <c r="AD3025" s="644"/>
      <c r="AE3025" s="645"/>
      <c r="AF3025" s="646"/>
      <c r="AG3025" s="679"/>
      <c r="AH3025" s="671"/>
      <c r="AI3025" s="671"/>
      <c r="AJ3025" s="671"/>
      <c r="AK3025" s="671"/>
      <c r="AL3025" s="671"/>
      <c r="AM3025" s="671"/>
      <c r="AN3025" s="671"/>
      <c r="AO3025" s="672"/>
    </row>
    <row r="3026" spans="2:41" ht="13.35" hidden="1" customHeight="1">
      <c r="B3026" s="135"/>
      <c r="I3026" s="136"/>
      <c r="J3026" s="135"/>
      <c r="N3026" s="629"/>
      <c r="O3026" s="630"/>
      <c r="P3026" s="630"/>
      <c r="Q3026" s="632"/>
      <c r="R3026" s="630" t="s">
        <v>19</v>
      </c>
      <c r="S3026" s="630"/>
      <c r="T3026" s="632"/>
      <c r="U3026" s="673"/>
      <c r="V3026" s="674"/>
      <c r="W3026" s="674"/>
      <c r="X3026" s="674"/>
      <c r="Y3026" s="674"/>
      <c r="Z3026" s="674"/>
      <c r="AA3026" s="674"/>
      <c r="AB3026" s="674"/>
      <c r="AC3026" s="675"/>
      <c r="AD3026" s="629" t="s">
        <v>20</v>
      </c>
      <c r="AE3026" s="630"/>
      <c r="AF3026" s="632"/>
      <c r="AG3026" s="673"/>
      <c r="AH3026" s="674"/>
      <c r="AI3026" s="674"/>
      <c r="AJ3026" s="674"/>
      <c r="AK3026" s="674"/>
      <c r="AL3026" s="674"/>
      <c r="AM3026" s="674"/>
      <c r="AN3026" s="674"/>
      <c r="AO3026" s="675"/>
    </row>
    <row r="3027" spans="2:41" ht="3.75" hidden="1" customHeight="1">
      <c r="B3027" s="135"/>
      <c r="I3027" s="136"/>
      <c r="J3027" s="135"/>
      <c r="N3027" s="638"/>
      <c r="O3027" s="639"/>
      <c r="P3027" s="639"/>
      <c r="Q3027" s="640"/>
      <c r="R3027" s="639"/>
      <c r="S3027" s="639"/>
      <c r="T3027" s="640"/>
      <c r="U3027" s="676"/>
      <c r="V3027" s="677"/>
      <c r="W3027" s="677"/>
      <c r="X3027" s="677"/>
      <c r="Y3027" s="677"/>
      <c r="Z3027" s="677"/>
      <c r="AA3027" s="677"/>
      <c r="AB3027" s="677"/>
      <c r="AC3027" s="678"/>
      <c r="AD3027" s="638"/>
      <c r="AE3027" s="639"/>
      <c r="AF3027" s="640"/>
      <c r="AG3027" s="676"/>
      <c r="AH3027" s="677"/>
      <c r="AI3027" s="677"/>
      <c r="AJ3027" s="677"/>
      <c r="AK3027" s="677"/>
      <c r="AL3027" s="677"/>
      <c r="AM3027" s="677"/>
      <c r="AN3027" s="677"/>
      <c r="AO3027" s="678"/>
    </row>
    <row r="3028" spans="2:41" ht="3.75" hidden="1" customHeight="1">
      <c r="B3028" s="135"/>
      <c r="I3028" s="136"/>
      <c r="J3028" s="135"/>
      <c r="M3028" s="136"/>
      <c r="N3028" s="629"/>
      <c r="O3028" s="630"/>
      <c r="P3028" s="630"/>
      <c r="Q3028" s="632"/>
      <c r="R3028" s="644"/>
      <c r="S3028" s="645"/>
      <c r="T3028" s="645"/>
      <c r="U3028" s="645"/>
      <c r="V3028" s="645"/>
      <c r="W3028" s="645"/>
      <c r="X3028" s="645"/>
      <c r="Y3028" s="645"/>
      <c r="Z3028" s="645"/>
      <c r="AA3028" s="645"/>
      <c r="AB3028" s="645"/>
      <c r="AC3028" s="645"/>
      <c r="AD3028" s="645"/>
      <c r="AE3028" s="645"/>
      <c r="AF3028" s="645"/>
      <c r="AG3028" s="645"/>
      <c r="AH3028" s="645"/>
      <c r="AI3028" s="645"/>
      <c r="AJ3028" s="645"/>
      <c r="AK3028" s="645"/>
      <c r="AL3028" s="645"/>
      <c r="AM3028" s="645"/>
      <c r="AN3028" s="645"/>
      <c r="AO3028" s="646"/>
    </row>
    <row r="3029" spans="2:41" ht="13.35" hidden="1" customHeight="1">
      <c r="B3029" s="135"/>
      <c r="I3029" s="136"/>
      <c r="J3029" s="135"/>
      <c r="M3029" s="136"/>
      <c r="N3029" s="629" t="s">
        <v>111</v>
      </c>
      <c r="O3029" s="630"/>
      <c r="P3029" s="630"/>
      <c r="Q3029" s="632"/>
      <c r="R3029" s="629"/>
      <c r="S3029" s="680"/>
      <c r="T3029" s="681"/>
      <c r="U3029" s="630"/>
      <c r="V3029" s="647"/>
      <c r="W3029" s="630" t="s">
        <v>12</v>
      </c>
      <c r="X3029" s="647"/>
      <c r="Y3029" s="630" t="s">
        <v>11</v>
      </c>
      <c r="Z3029" s="647"/>
      <c r="AA3029" s="630" t="s">
        <v>364</v>
      </c>
      <c r="AB3029" s="630"/>
      <c r="AC3029" s="630"/>
      <c r="AD3029" s="630"/>
      <c r="AE3029" s="630"/>
      <c r="AF3029" s="630"/>
      <c r="AG3029" s="630"/>
      <c r="AH3029" s="630"/>
      <c r="AI3029" s="630"/>
      <c r="AJ3029" s="630"/>
      <c r="AK3029" s="630"/>
      <c r="AL3029" s="630"/>
      <c r="AM3029" s="630"/>
      <c r="AN3029" s="630"/>
      <c r="AO3029" s="632"/>
    </row>
    <row r="3030" spans="2:41" ht="3.75" hidden="1" customHeight="1">
      <c r="B3030" s="135"/>
      <c r="I3030" s="136"/>
      <c r="J3030" s="135"/>
      <c r="M3030" s="136"/>
      <c r="N3030" s="629"/>
      <c r="O3030" s="630"/>
      <c r="P3030" s="630"/>
      <c r="Q3030" s="632"/>
      <c r="R3030" s="629"/>
      <c r="S3030" s="630"/>
      <c r="T3030" s="630"/>
      <c r="U3030" s="630"/>
      <c r="V3030" s="630"/>
      <c r="W3030" s="630"/>
      <c r="X3030" s="630"/>
      <c r="Y3030" s="630"/>
      <c r="Z3030" s="630"/>
      <c r="AA3030" s="630"/>
      <c r="AB3030" s="630"/>
      <c r="AC3030" s="630"/>
      <c r="AD3030" s="630"/>
      <c r="AE3030" s="630"/>
      <c r="AF3030" s="630"/>
      <c r="AG3030" s="630"/>
      <c r="AH3030" s="630"/>
      <c r="AI3030" s="630"/>
      <c r="AJ3030" s="630"/>
      <c r="AK3030" s="630"/>
      <c r="AL3030" s="630"/>
      <c r="AM3030" s="630"/>
      <c r="AN3030" s="630"/>
      <c r="AO3030" s="632"/>
    </row>
    <row r="3031" spans="2:41" ht="3.75" hidden="1" customHeight="1">
      <c r="B3031" s="135"/>
      <c r="I3031" s="136"/>
      <c r="J3031" s="135"/>
      <c r="M3031" s="136"/>
      <c r="N3031" s="644"/>
      <c r="O3031" s="645"/>
      <c r="P3031" s="645"/>
      <c r="Q3031" s="645"/>
      <c r="R3031" s="713"/>
      <c r="S3031" s="716"/>
      <c r="T3031" s="645"/>
      <c r="U3031" s="698"/>
      <c r="V3031" s="644"/>
      <c r="W3031" s="645"/>
      <c r="X3031" s="645"/>
      <c r="Y3031" s="645"/>
      <c r="Z3031" s="645"/>
      <c r="AA3031" s="645"/>
      <c r="AB3031" s="645"/>
      <c r="AC3031" s="645"/>
      <c r="AD3031" s="645"/>
      <c r="AE3031" s="645"/>
      <c r="AF3031" s="645"/>
      <c r="AG3031" s="645"/>
      <c r="AH3031" s="649"/>
      <c r="AI3031" s="649"/>
      <c r="AJ3031" s="645"/>
      <c r="AK3031" s="651"/>
      <c r="AL3031" s="645"/>
      <c r="AM3031" s="645"/>
      <c r="AN3031" s="645"/>
      <c r="AO3031" s="646"/>
    </row>
    <row r="3032" spans="2:41" ht="13.35" hidden="1" customHeight="1">
      <c r="B3032" s="135"/>
      <c r="I3032" s="136"/>
      <c r="J3032" s="135"/>
      <c r="M3032" s="136"/>
      <c r="N3032" s="629" t="s">
        <v>30</v>
      </c>
      <c r="O3032" s="630"/>
      <c r="P3032" s="630"/>
      <c r="Q3032" s="630"/>
      <c r="R3032" s="714"/>
      <c r="S3032" s="717"/>
      <c r="T3032" s="630" t="s">
        <v>388</v>
      </c>
      <c r="U3032" s="701"/>
      <c r="V3032" s="629" t="s">
        <v>112</v>
      </c>
      <c r="W3032" s="630"/>
      <c r="X3032" s="630"/>
      <c r="Y3032" s="630"/>
      <c r="Z3032" s="630"/>
      <c r="AA3032" s="630"/>
      <c r="AB3032" s="630"/>
      <c r="AC3032" s="630"/>
      <c r="AD3032" s="630"/>
      <c r="AE3032" s="630"/>
      <c r="AF3032" s="630"/>
      <c r="AG3032" s="630"/>
      <c r="AH3032" s="636"/>
      <c r="AI3032" s="636"/>
      <c r="AJ3032" s="630"/>
      <c r="AK3032" s="654"/>
      <c r="AL3032" s="630"/>
      <c r="AM3032" s="630"/>
      <c r="AN3032" s="630"/>
      <c r="AO3032" s="632"/>
    </row>
    <row r="3033" spans="2:41" ht="3.75" hidden="1" customHeight="1">
      <c r="B3033" s="135"/>
      <c r="I3033" s="136"/>
      <c r="J3033" s="135"/>
      <c r="M3033" s="136"/>
      <c r="N3033" s="629"/>
      <c r="O3033" s="630"/>
      <c r="P3033" s="630"/>
      <c r="Q3033" s="630"/>
      <c r="R3033" s="715"/>
      <c r="S3033" s="718"/>
      <c r="T3033" s="639"/>
      <c r="U3033" s="704"/>
      <c r="V3033" s="638"/>
      <c r="W3033" s="639"/>
      <c r="X3033" s="639"/>
      <c r="Y3033" s="639"/>
      <c r="Z3033" s="639"/>
      <c r="AA3033" s="639"/>
      <c r="AB3033" s="639"/>
      <c r="AC3033" s="639"/>
      <c r="AD3033" s="639"/>
      <c r="AE3033" s="639"/>
      <c r="AF3033" s="639"/>
      <c r="AG3033" s="639"/>
      <c r="AH3033" s="642"/>
      <c r="AI3033" s="642"/>
      <c r="AJ3033" s="639"/>
      <c r="AK3033" s="657"/>
      <c r="AL3033" s="639"/>
      <c r="AM3033" s="639"/>
      <c r="AN3033" s="639"/>
      <c r="AO3033" s="640"/>
    </row>
    <row r="3034" spans="2:41" ht="3.75" hidden="1" customHeight="1">
      <c r="B3034" s="135"/>
      <c r="I3034" s="136"/>
      <c r="J3034" s="135"/>
      <c r="M3034" s="136"/>
      <c r="N3034" s="644"/>
      <c r="O3034" s="645"/>
      <c r="P3034" s="645"/>
      <c r="Q3034" s="646"/>
      <c r="R3034" s="670"/>
      <c r="S3034" s="671"/>
      <c r="T3034" s="671"/>
      <c r="U3034" s="672"/>
      <c r="V3034" s="673"/>
      <c r="W3034" s="675"/>
      <c r="X3034" s="679"/>
      <c r="Y3034" s="671"/>
      <c r="Z3034" s="671"/>
      <c r="AA3034" s="672"/>
      <c r="AB3034" s="630"/>
      <c r="AC3034" s="630"/>
      <c r="AD3034" s="630"/>
      <c r="AE3034" s="630"/>
      <c r="AF3034" s="630"/>
      <c r="AG3034" s="630"/>
      <c r="AH3034" s="630"/>
      <c r="AI3034" s="645"/>
      <c r="AJ3034" s="630"/>
      <c r="AK3034" s="630"/>
      <c r="AL3034" s="630"/>
      <c r="AM3034" s="630"/>
      <c r="AN3034" s="630"/>
      <c r="AO3034" s="632"/>
    </row>
    <row r="3035" spans="2:41" ht="13.35" hidden="1" customHeight="1">
      <c r="B3035" s="135"/>
      <c r="I3035" s="136"/>
      <c r="J3035" s="135"/>
      <c r="M3035" s="136"/>
      <c r="N3035" s="629" t="s">
        <v>114</v>
      </c>
      <c r="O3035" s="630"/>
      <c r="P3035" s="630"/>
      <c r="Q3035" s="632"/>
      <c r="R3035" s="673"/>
      <c r="S3035" s="674"/>
      <c r="T3035" s="674"/>
      <c r="U3035" s="675"/>
      <c r="V3035" s="673"/>
      <c r="W3035" s="675"/>
      <c r="X3035" s="673"/>
      <c r="Y3035" s="674"/>
      <c r="Z3035" s="674"/>
      <c r="AA3035" s="675"/>
      <c r="AB3035" s="668" t="s">
        <v>171</v>
      </c>
      <c r="AC3035" s="630"/>
      <c r="AD3035" s="630"/>
      <c r="AE3035" s="630"/>
      <c r="AF3035" s="630"/>
      <c r="AG3035" s="630"/>
      <c r="AH3035" s="630"/>
      <c r="AI3035" s="630"/>
      <c r="AJ3035" s="630"/>
      <c r="AK3035" s="630"/>
      <c r="AL3035" s="630"/>
      <c r="AM3035" s="630"/>
      <c r="AN3035" s="630"/>
      <c r="AO3035" s="632"/>
    </row>
    <row r="3036" spans="2:41" ht="3.75" hidden="1" customHeight="1">
      <c r="B3036" s="135"/>
      <c r="I3036" s="136"/>
      <c r="J3036" s="135"/>
      <c r="M3036" s="136"/>
      <c r="N3036" s="629"/>
      <c r="O3036" s="630"/>
      <c r="P3036" s="630"/>
      <c r="Q3036" s="632"/>
      <c r="R3036" s="676"/>
      <c r="S3036" s="677"/>
      <c r="T3036" s="677"/>
      <c r="U3036" s="678"/>
      <c r="V3036" s="676"/>
      <c r="W3036" s="678"/>
      <c r="X3036" s="676"/>
      <c r="Y3036" s="677"/>
      <c r="Z3036" s="677"/>
      <c r="AA3036" s="678"/>
      <c r="AB3036" s="639"/>
      <c r="AC3036" s="639"/>
      <c r="AD3036" s="639"/>
      <c r="AE3036" s="639"/>
      <c r="AF3036" s="639"/>
      <c r="AG3036" s="639"/>
      <c r="AH3036" s="639"/>
      <c r="AI3036" s="639"/>
      <c r="AJ3036" s="639"/>
      <c r="AK3036" s="639"/>
      <c r="AL3036" s="639"/>
      <c r="AM3036" s="639"/>
      <c r="AN3036" s="639"/>
      <c r="AO3036" s="640"/>
    </row>
    <row r="3037" spans="2:41" ht="3.75" hidden="1" customHeight="1">
      <c r="B3037" s="135"/>
      <c r="I3037" s="136"/>
      <c r="J3037" s="135"/>
      <c r="M3037" s="136"/>
      <c r="N3037" s="644"/>
      <c r="O3037" s="645"/>
      <c r="P3037" s="645"/>
      <c r="Q3037" s="645"/>
      <c r="R3037" s="644"/>
      <c r="S3037" s="645"/>
      <c r="T3037" s="645"/>
      <c r="U3037" s="645"/>
      <c r="V3037" s="645"/>
      <c r="W3037" s="645"/>
      <c r="X3037" s="645"/>
      <c r="Y3037" s="645"/>
      <c r="Z3037" s="645"/>
      <c r="AA3037" s="646"/>
      <c r="AB3037" s="644"/>
      <c r="AC3037" s="630"/>
      <c r="AD3037" s="630"/>
      <c r="AE3037" s="630"/>
      <c r="AF3037" s="630"/>
      <c r="AG3037" s="630"/>
      <c r="AH3037" s="630"/>
      <c r="AI3037" s="632"/>
      <c r="AJ3037" s="644"/>
      <c r="AK3037" s="645"/>
      <c r="AL3037" s="645"/>
      <c r="AM3037" s="645"/>
      <c r="AN3037" s="645"/>
      <c r="AO3037" s="646"/>
    </row>
    <row r="3038" spans="2:41" ht="13.35" hidden="1" customHeight="1">
      <c r="B3038" s="135"/>
      <c r="I3038" s="136"/>
      <c r="J3038" s="135"/>
      <c r="M3038" s="136"/>
      <c r="N3038" s="629" t="s">
        <v>115</v>
      </c>
      <c r="O3038" s="630"/>
      <c r="P3038" s="630"/>
      <c r="Q3038" s="630"/>
      <c r="R3038" s="629"/>
      <c r="S3038" s="680"/>
      <c r="T3038" s="681"/>
      <c r="U3038" s="630"/>
      <c r="V3038" s="647"/>
      <c r="W3038" s="630" t="s">
        <v>12</v>
      </c>
      <c r="X3038" s="647"/>
      <c r="Y3038" s="630" t="s">
        <v>11</v>
      </c>
      <c r="Z3038" s="647"/>
      <c r="AA3038" s="630" t="s">
        <v>364</v>
      </c>
      <c r="AB3038" s="629" t="s">
        <v>170</v>
      </c>
      <c r="AC3038" s="630"/>
      <c r="AD3038" s="630"/>
      <c r="AE3038" s="630"/>
      <c r="AF3038" s="630"/>
      <c r="AG3038" s="630"/>
      <c r="AH3038" s="630"/>
      <c r="AI3038" s="632"/>
      <c r="AJ3038" s="629"/>
      <c r="AK3038" s="680"/>
      <c r="AL3038" s="682"/>
      <c r="AM3038" s="682"/>
      <c r="AN3038" s="682"/>
      <c r="AO3038" s="681"/>
    </row>
    <row r="3039" spans="2:41" ht="3.75" hidden="1" customHeight="1">
      <c r="B3039" s="135"/>
      <c r="I3039" s="136"/>
      <c r="J3039" s="135"/>
      <c r="M3039" s="136"/>
      <c r="N3039" s="629"/>
      <c r="O3039" s="630"/>
      <c r="P3039" s="630"/>
      <c r="Q3039" s="630"/>
      <c r="R3039" s="638"/>
      <c r="S3039" s="639"/>
      <c r="T3039" s="639"/>
      <c r="U3039" s="639"/>
      <c r="V3039" s="639"/>
      <c r="W3039" s="639"/>
      <c r="X3039" s="639"/>
      <c r="Y3039" s="639"/>
      <c r="Z3039" s="639"/>
      <c r="AA3039" s="640"/>
      <c r="AB3039" s="638"/>
      <c r="AC3039" s="639"/>
      <c r="AD3039" s="639"/>
      <c r="AE3039" s="639"/>
      <c r="AF3039" s="639"/>
      <c r="AG3039" s="639"/>
      <c r="AH3039" s="639"/>
      <c r="AI3039" s="640"/>
      <c r="AJ3039" s="638"/>
      <c r="AK3039" s="639"/>
      <c r="AL3039" s="639"/>
      <c r="AM3039" s="639"/>
      <c r="AN3039" s="639"/>
      <c r="AO3039" s="640"/>
    </row>
    <row r="3040" spans="2:41" ht="3.75" customHeight="1">
      <c r="B3040" s="135"/>
      <c r="I3040" s="136"/>
      <c r="J3040" s="135"/>
      <c r="M3040" s="136"/>
      <c r="N3040" s="130"/>
      <c r="O3040" s="131"/>
      <c r="P3040" s="131"/>
      <c r="Q3040" s="132"/>
      <c r="R3040" s="683" t="str" cm="1">
        <f t="array" ref="R3040">IF(新_変更_3!AL1302&lt;&gt;"",AND(新_変更_3!J1301:AB1307=新_変更_3!AL1301:BD1307),"")</f>
        <v/>
      </c>
      <c r="S3040" s="684"/>
      <c r="T3040" s="684"/>
      <c r="U3040" s="684"/>
      <c r="V3040" s="684"/>
      <c r="W3040" s="684"/>
      <c r="X3040" s="684"/>
      <c r="Y3040" s="684"/>
      <c r="Z3040" s="684"/>
      <c r="AA3040" s="684"/>
      <c r="AB3040" s="684"/>
      <c r="AC3040" s="684"/>
      <c r="AD3040" s="684"/>
      <c r="AE3040" s="684"/>
      <c r="AF3040" s="684"/>
      <c r="AG3040" s="684"/>
      <c r="AH3040" s="684"/>
      <c r="AI3040" s="684"/>
      <c r="AJ3040" s="684"/>
      <c r="AK3040" s="684"/>
      <c r="AL3040" s="684"/>
      <c r="AM3040" s="684"/>
      <c r="AN3040" s="684"/>
      <c r="AO3040" s="685"/>
    </row>
    <row r="3041" spans="2:41" ht="13.35" customHeight="1">
      <c r="B3041" s="135"/>
      <c r="I3041" s="136"/>
      <c r="J3041" s="135"/>
      <c r="M3041" s="136"/>
      <c r="N3041" s="135" t="s">
        <v>32</v>
      </c>
      <c r="Q3041" s="136"/>
      <c r="R3041" s="686"/>
      <c r="S3041" s="687"/>
      <c r="T3041" s="687"/>
      <c r="U3041" s="687"/>
      <c r="V3041" s="687"/>
      <c r="W3041" s="687"/>
      <c r="X3041" s="687"/>
      <c r="Y3041" s="687"/>
      <c r="Z3041" s="687"/>
      <c r="AA3041" s="687"/>
      <c r="AB3041" s="687"/>
      <c r="AC3041" s="687"/>
      <c r="AD3041" s="687"/>
      <c r="AE3041" s="687"/>
      <c r="AF3041" s="687"/>
      <c r="AG3041" s="687"/>
      <c r="AH3041" s="687"/>
      <c r="AI3041" s="687"/>
      <c r="AJ3041" s="687"/>
      <c r="AK3041" s="687"/>
      <c r="AL3041" s="687"/>
      <c r="AM3041" s="687"/>
      <c r="AN3041" s="687"/>
      <c r="AO3041" s="688"/>
    </row>
    <row r="3042" spans="2:41" ht="3.75" customHeight="1">
      <c r="B3042" s="135"/>
      <c r="I3042" s="136"/>
      <c r="J3042" s="135"/>
      <c r="M3042" s="136"/>
      <c r="N3042" s="140"/>
      <c r="O3042" s="141"/>
      <c r="P3042" s="141"/>
      <c r="Q3042" s="142"/>
      <c r="R3042" s="689"/>
      <c r="S3042" s="690"/>
      <c r="T3042" s="690"/>
      <c r="U3042" s="690"/>
      <c r="V3042" s="690"/>
      <c r="W3042" s="690"/>
      <c r="X3042" s="690"/>
      <c r="Y3042" s="690"/>
      <c r="Z3042" s="690"/>
      <c r="AA3042" s="690"/>
      <c r="AB3042" s="690"/>
      <c r="AC3042" s="690"/>
      <c r="AD3042" s="690"/>
      <c r="AE3042" s="690"/>
      <c r="AF3042" s="690"/>
      <c r="AG3042" s="690"/>
      <c r="AH3042" s="690"/>
      <c r="AI3042" s="690"/>
      <c r="AJ3042" s="690"/>
      <c r="AK3042" s="690"/>
      <c r="AL3042" s="690"/>
      <c r="AM3042" s="690"/>
      <c r="AN3042" s="690"/>
      <c r="AO3042" s="691"/>
    </row>
    <row r="3043" spans="2:41" ht="3.75" customHeight="1">
      <c r="B3043" s="135"/>
      <c r="I3043" s="136"/>
      <c r="J3043" s="130"/>
      <c r="K3043" s="131"/>
      <c r="L3043" s="131"/>
      <c r="M3043" s="132"/>
      <c r="N3043" s="130"/>
      <c r="O3043" s="131"/>
      <c r="P3043" s="131"/>
      <c r="Q3043" s="132"/>
      <c r="R3043" s="130"/>
      <c r="S3043" s="131"/>
      <c r="T3043" s="131"/>
      <c r="U3043" s="131"/>
      <c r="V3043" s="131"/>
      <c r="W3043" s="131"/>
      <c r="X3043" s="131"/>
      <c r="Y3043" s="131"/>
      <c r="Z3043" s="131"/>
      <c r="AA3043" s="132"/>
      <c r="AB3043" s="130"/>
      <c r="AC3043" s="131"/>
      <c r="AD3043" s="131"/>
      <c r="AE3043" s="132"/>
      <c r="AF3043" s="131"/>
      <c r="AG3043" s="131"/>
      <c r="AH3043" s="131"/>
      <c r="AI3043" s="131"/>
      <c r="AJ3043" s="131"/>
      <c r="AK3043" s="131"/>
      <c r="AL3043" s="131"/>
      <c r="AM3043" s="131"/>
      <c r="AN3043" s="131"/>
      <c r="AO3043" s="132"/>
    </row>
    <row r="3044" spans="2:41" ht="13.35" customHeight="1">
      <c r="B3044" s="135"/>
      <c r="I3044" s="136"/>
      <c r="J3044" s="135" t="s">
        <v>4069</v>
      </c>
      <c r="M3044" s="136"/>
      <c r="N3044" s="135" t="s">
        <v>27</v>
      </c>
      <c r="Q3044" s="136"/>
      <c r="R3044" s="135"/>
      <c r="S3044" s="692"/>
      <c r="T3044" s="693"/>
      <c r="U3044" s="693"/>
      <c r="V3044" s="693"/>
      <c r="W3044" s="693"/>
      <c r="X3044" s="693"/>
      <c r="Y3044" s="693"/>
      <c r="Z3044" s="693"/>
      <c r="AA3044" s="694"/>
      <c r="AB3044" s="135" t="s">
        <v>28</v>
      </c>
      <c r="AE3044" s="136"/>
      <c r="AF3044" s="135"/>
      <c r="AG3044" s="695"/>
      <c r="AH3044" s="693"/>
      <c r="AI3044" s="693"/>
      <c r="AJ3044" s="693"/>
      <c r="AK3044" s="693"/>
      <c r="AL3044" s="693"/>
      <c r="AM3044" s="693"/>
      <c r="AN3044" s="693"/>
      <c r="AO3044" s="694"/>
    </row>
    <row r="3045" spans="2:41" ht="3.75" customHeight="1">
      <c r="B3045" s="135"/>
      <c r="I3045" s="136"/>
      <c r="J3045" s="135"/>
      <c r="M3045" s="136"/>
      <c r="N3045" s="140"/>
      <c r="O3045" s="141"/>
      <c r="P3045" s="141"/>
      <c r="Q3045" s="142"/>
      <c r="R3045" s="140"/>
      <c r="S3045" s="141"/>
      <c r="T3045" s="141"/>
      <c r="U3045" s="141"/>
      <c r="V3045" s="141"/>
      <c r="W3045" s="141"/>
      <c r="X3045" s="141"/>
      <c r="Y3045" s="141"/>
      <c r="Z3045" s="141"/>
      <c r="AA3045" s="142"/>
      <c r="AB3045" s="140"/>
      <c r="AC3045" s="141"/>
      <c r="AD3045" s="141"/>
      <c r="AE3045" s="142"/>
      <c r="AF3045" s="141"/>
      <c r="AG3045" s="141"/>
      <c r="AH3045" s="141"/>
      <c r="AI3045" s="141"/>
      <c r="AJ3045" s="141"/>
      <c r="AK3045" s="141"/>
      <c r="AL3045" s="141"/>
      <c r="AM3045" s="141"/>
      <c r="AN3045" s="141"/>
      <c r="AO3045" s="142"/>
    </row>
    <row r="3046" spans="2:41" ht="3.75" customHeight="1">
      <c r="B3046" s="135"/>
      <c r="I3046" s="136"/>
      <c r="J3046" s="135"/>
      <c r="M3046" s="136"/>
      <c r="N3046" s="130"/>
      <c r="O3046" s="131"/>
      <c r="P3046" s="131"/>
      <c r="Q3046" s="132"/>
      <c r="R3046" s="130"/>
      <c r="S3046" s="131"/>
      <c r="T3046" s="131"/>
      <c r="U3046" s="131"/>
      <c r="V3046" s="131"/>
      <c r="W3046" s="131"/>
      <c r="X3046" s="131"/>
      <c r="Y3046" s="131"/>
      <c r="Z3046" s="131"/>
      <c r="AA3046" s="132"/>
      <c r="AB3046" s="130"/>
      <c r="AC3046" s="131"/>
      <c r="AD3046" s="131"/>
      <c r="AE3046" s="132"/>
      <c r="AF3046" s="130"/>
      <c r="AG3046" s="131"/>
      <c r="AH3046" s="131"/>
      <c r="AI3046" s="131"/>
      <c r="AJ3046" s="131"/>
      <c r="AK3046" s="131"/>
      <c r="AL3046" s="131"/>
      <c r="AM3046" s="131"/>
      <c r="AN3046" s="131"/>
      <c r="AO3046" s="132"/>
    </row>
    <row r="3047" spans="2:41" ht="13.35" customHeight="1">
      <c r="B3047" s="135"/>
      <c r="I3047" s="136"/>
      <c r="J3047" s="135"/>
      <c r="M3047" s="136"/>
      <c r="N3047" s="135" t="s">
        <v>3990</v>
      </c>
      <c r="Q3047" s="136"/>
      <c r="R3047" s="135"/>
      <c r="S3047" s="696"/>
      <c r="T3047" s="694"/>
      <c r="V3047" s="146"/>
      <c r="W3047" s="124" t="s">
        <v>12</v>
      </c>
      <c r="X3047" s="146"/>
      <c r="Y3047" s="124" t="s">
        <v>11</v>
      </c>
      <c r="Z3047" s="146"/>
      <c r="AA3047" s="136" t="s">
        <v>364</v>
      </c>
      <c r="AB3047" s="135" t="s">
        <v>66</v>
      </c>
      <c r="AE3047" s="136"/>
      <c r="AF3047" s="135"/>
      <c r="AG3047" s="696"/>
      <c r="AH3047" s="694"/>
      <c r="AJ3047" s="146"/>
      <c r="AK3047" s="124" t="s">
        <v>12</v>
      </c>
      <c r="AL3047" s="146"/>
      <c r="AM3047" s="124" t="s">
        <v>11</v>
      </c>
      <c r="AN3047" s="146"/>
      <c r="AO3047" s="136" t="s">
        <v>364</v>
      </c>
    </row>
    <row r="3048" spans="2:41" ht="3.75" customHeight="1">
      <c r="B3048" s="135"/>
      <c r="I3048" s="136"/>
      <c r="J3048" s="135"/>
      <c r="M3048" s="136"/>
      <c r="N3048" s="140"/>
      <c r="O3048" s="141"/>
      <c r="P3048" s="141"/>
      <c r="Q3048" s="142"/>
      <c r="R3048" s="140"/>
      <c r="S3048" s="141"/>
      <c r="T3048" s="141"/>
      <c r="U3048" s="141"/>
      <c r="V3048" s="141"/>
      <c r="W3048" s="141"/>
      <c r="X3048" s="141"/>
      <c r="Y3048" s="141"/>
      <c r="Z3048" s="141"/>
      <c r="AA3048" s="142"/>
      <c r="AB3048" s="140"/>
      <c r="AC3048" s="141"/>
      <c r="AD3048" s="141"/>
      <c r="AE3048" s="142"/>
      <c r="AF3048" s="140"/>
      <c r="AG3048" s="141"/>
      <c r="AH3048" s="141"/>
      <c r="AI3048" s="141"/>
      <c r="AJ3048" s="141"/>
      <c r="AK3048" s="141"/>
      <c r="AL3048" s="141"/>
      <c r="AM3048" s="141"/>
      <c r="AN3048" s="141"/>
      <c r="AO3048" s="142"/>
    </row>
    <row r="3049" spans="2:41" ht="3.75" customHeight="1">
      <c r="B3049" s="135"/>
      <c r="I3049" s="136"/>
      <c r="J3049" s="135"/>
      <c r="M3049" s="136"/>
      <c r="N3049" s="130"/>
      <c r="O3049" s="131"/>
      <c r="P3049" s="131"/>
      <c r="Q3049" s="132"/>
      <c r="R3049" s="697">
        <f>新_変更_3!J1321</f>
        <v>0</v>
      </c>
      <c r="S3049" s="684"/>
      <c r="T3049" s="684"/>
      <c r="U3049" s="684"/>
      <c r="V3049" s="684"/>
      <c r="W3049" s="684"/>
      <c r="X3049" s="684"/>
      <c r="Y3049" s="684"/>
      <c r="Z3049" s="684"/>
      <c r="AA3049" s="684"/>
      <c r="AB3049" s="684"/>
      <c r="AC3049" s="684"/>
      <c r="AD3049" s="684"/>
      <c r="AE3049" s="684"/>
      <c r="AF3049" s="684"/>
      <c r="AG3049" s="684"/>
      <c r="AH3049" s="684"/>
      <c r="AI3049" s="684"/>
      <c r="AJ3049" s="685"/>
      <c r="AK3049" s="131"/>
      <c r="AL3049" s="131"/>
      <c r="AM3049" s="131"/>
      <c r="AN3049" s="131"/>
      <c r="AO3049" s="132"/>
    </row>
    <row r="3050" spans="2:41" ht="13.35" customHeight="1">
      <c r="B3050" s="135"/>
      <c r="I3050" s="136"/>
      <c r="J3050" s="135"/>
      <c r="M3050" s="136"/>
      <c r="N3050" s="135" t="s">
        <v>8</v>
      </c>
      <c r="Q3050" s="136"/>
      <c r="R3050" s="686"/>
      <c r="S3050" s="687"/>
      <c r="T3050" s="687"/>
      <c r="U3050" s="687"/>
      <c r="V3050" s="687"/>
      <c r="W3050" s="687"/>
      <c r="X3050" s="687"/>
      <c r="Y3050" s="687"/>
      <c r="Z3050" s="687"/>
      <c r="AA3050" s="687"/>
      <c r="AB3050" s="687"/>
      <c r="AC3050" s="687"/>
      <c r="AD3050" s="687"/>
      <c r="AE3050" s="687"/>
      <c r="AF3050" s="687"/>
      <c r="AG3050" s="687"/>
      <c r="AH3050" s="687"/>
      <c r="AI3050" s="687"/>
      <c r="AJ3050" s="688"/>
      <c r="AL3050" s="147" t="s">
        <v>13</v>
      </c>
      <c r="AM3050" s="124" t="s">
        <v>29</v>
      </c>
      <c r="AO3050" s="136"/>
    </row>
    <row r="3051" spans="2:41" ht="3.75" customHeight="1">
      <c r="B3051" s="135"/>
      <c r="I3051" s="136"/>
      <c r="J3051" s="135"/>
      <c r="M3051" s="136"/>
      <c r="N3051" s="140"/>
      <c r="O3051" s="141"/>
      <c r="P3051" s="141"/>
      <c r="Q3051" s="142"/>
      <c r="R3051" s="689"/>
      <c r="S3051" s="690"/>
      <c r="T3051" s="690"/>
      <c r="U3051" s="690"/>
      <c r="V3051" s="690"/>
      <c r="W3051" s="690"/>
      <c r="X3051" s="690"/>
      <c r="Y3051" s="690"/>
      <c r="Z3051" s="690"/>
      <c r="AA3051" s="690"/>
      <c r="AB3051" s="690"/>
      <c r="AC3051" s="690"/>
      <c r="AD3051" s="690"/>
      <c r="AE3051" s="690"/>
      <c r="AF3051" s="690"/>
      <c r="AG3051" s="690"/>
      <c r="AH3051" s="690"/>
      <c r="AI3051" s="690"/>
      <c r="AJ3051" s="691"/>
      <c r="AK3051" s="141"/>
      <c r="AL3051" s="141"/>
      <c r="AM3051" s="141"/>
      <c r="AN3051" s="141"/>
      <c r="AO3051" s="142"/>
    </row>
    <row r="3052" spans="2:41" ht="3.75" hidden="1" customHeight="1">
      <c r="B3052" s="135"/>
      <c r="I3052" s="136"/>
      <c r="J3052" s="135"/>
      <c r="M3052" s="136"/>
      <c r="N3052" s="644"/>
      <c r="O3052" s="645"/>
      <c r="P3052" s="645"/>
      <c r="Q3052" s="646"/>
      <c r="R3052" s="679"/>
      <c r="S3052" s="671"/>
      <c r="T3052" s="671"/>
      <c r="U3052" s="671"/>
      <c r="V3052" s="671"/>
      <c r="W3052" s="671"/>
      <c r="X3052" s="671"/>
      <c r="Y3052" s="671"/>
      <c r="Z3052" s="671"/>
      <c r="AA3052" s="671"/>
      <c r="AB3052" s="671"/>
      <c r="AC3052" s="671"/>
      <c r="AD3052" s="671"/>
      <c r="AE3052" s="671"/>
      <c r="AF3052" s="671"/>
      <c r="AG3052" s="671"/>
      <c r="AH3052" s="671"/>
      <c r="AI3052" s="671"/>
      <c r="AJ3052" s="671"/>
      <c r="AK3052" s="671"/>
      <c r="AL3052" s="671"/>
      <c r="AM3052" s="671"/>
      <c r="AN3052" s="671"/>
      <c r="AO3052" s="672"/>
    </row>
    <row r="3053" spans="2:41" ht="13.35" hidden="1" customHeight="1">
      <c r="B3053" s="135"/>
      <c r="I3053" s="136"/>
      <c r="J3053" s="135"/>
      <c r="M3053" s="136"/>
      <c r="N3053" s="629" t="s">
        <v>61</v>
      </c>
      <c r="O3053" s="630"/>
      <c r="P3053" s="630"/>
      <c r="Q3053" s="632"/>
      <c r="R3053" s="673"/>
      <c r="S3053" s="674"/>
      <c r="T3053" s="674"/>
      <c r="U3053" s="674"/>
      <c r="V3053" s="674"/>
      <c r="W3053" s="674"/>
      <c r="X3053" s="674"/>
      <c r="Y3053" s="674"/>
      <c r="Z3053" s="674"/>
      <c r="AA3053" s="674"/>
      <c r="AB3053" s="674"/>
      <c r="AC3053" s="674"/>
      <c r="AD3053" s="674"/>
      <c r="AE3053" s="674"/>
      <c r="AF3053" s="674"/>
      <c r="AG3053" s="674"/>
      <c r="AH3053" s="674"/>
      <c r="AI3053" s="674"/>
      <c r="AJ3053" s="674"/>
      <c r="AK3053" s="674"/>
      <c r="AL3053" s="674"/>
      <c r="AM3053" s="674"/>
      <c r="AN3053" s="674"/>
      <c r="AO3053" s="675"/>
    </row>
    <row r="3054" spans="2:41" ht="3.75" hidden="1" customHeight="1">
      <c r="B3054" s="135"/>
      <c r="I3054" s="136"/>
      <c r="J3054" s="135"/>
      <c r="M3054" s="136"/>
      <c r="N3054" s="629"/>
      <c r="O3054" s="630"/>
      <c r="P3054" s="630"/>
      <c r="Q3054" s="632"/>
      <c r="R3054" s="676"/>
      <c r="S3054" s="677"/>
      <c r="T3054" s="677"/>
      <c r="U3054" s="677"/>
      <c r="V3054" s="677"/>
      <c r="W3054" s="677"/>
      <c r="X3054" s="677"/>
      <c r="Y3054" s="677"/>
      <c r="Z3054" s="677"/>
      <c r="AA3054" s="677"/>
      <c r="AB3054" s="677"/>
      <c r="AC3054" s="677"/>
      <c r="AD3054" s="677"/>
      <c r="AE3054" s="677"/>
      <c r="AF3054" s="677"/>
      <c r="AG3054" s="677"/>
      <c r="AH3054" s="677"/>
      <c r="AI3054" s="677"/>
      <c r="AJ3054" s="677"/>
      <c r="AK3054" s="677"/>
      <c r="AL3054" s="677"/>
      <c r="AM3054" s="677"/>
      <c r="AN3054" s="677"/>
      <c r="AO3054" s="678"/>
    </row>
    <row r="3055" spans="2:41" ht="3.75" hidden="1" customHeight="1">
      <c r="B3055" s="135"/>
      <c r="I3055" s="136"/>
      <c r="J3055" s="135"/>
      <c r="N3055" s="644"/>
      <c r="O3055" s="645"/>
      <c r="P3055" s="645"/>
      <c r="Q3055" s="646"/>
      <c r="R3055" s="630"/>
      <c r="S3055" s="630"/>
      <c r="T3055" s="630"/>
      <c r="U3055" s="698"/>
      <c r="V3055" s="699"/>
      <c r="W3055" s="699"/>
      <c r="X3055" s="700"/>
      <c r="Y3055" s="645"/>
      <c r="Z3055" s="707"/>
      <c r="AA3055" s="699"/>
      <c r="AB3055" s="699"/>
      <c r="AC3055" s="708"/>
      <c r="AD3055" s="630"/>
      <c r="AE3055" s="630"/>
      <c r="AF3055" s="630"/>
      <c r="AG3055" s="679"/>
      <c r="AH3055" s="671"/>
      <c r="AI3055" s="671"/>
      <c r="AJ3055" s="671"/>
      <c r="AK3055" s="671"/>
      <c r="AL3055" s="671"/>
      <c r="AM3055" s="671"/>
      <c r="AN3055" s="671"/>
      <c r="AO3055" s="672"/>
    </row>
    <row r="3056" spans="2:41" ht="13.35" hidden="1" customHeight="1">
      <c r="B3056" s="135"/>
      <c r="I3056" s="136"/>
      <c r="J3056" s="135"/>
      <c r="N3056" s="629"/>
      <c r="O3056" s="630"/>
      <c r="P3056" s="630"/>
      <c r="Q3056" s="632"/>
      <c r="R3056" s="630" t="s">
        <v>15</v>
      </c>
      <c r="S3056" s="630"/>
      <c r="T3056" s="630"/>
      <c r="U3056" s="701"/>
      <c r="V3056" s="702"/>
      <c r="W3056" s="702"/>
      <c r="X3056" s="703"/>
      <c r="Y3056" s="662" t="s">
        <v>359</v>
      </c>
      <c r="Z3056" s="709"/>
      <c r="AA3056" s="702"/>
      <c r="AB3056" s="702"/>
      <c r="AC3056" s="710"/>
      <c r="AD3056" s="630" t="s">
        <v>56</v>
      </c>
      <c r="AE3056" s="630"/>
      <c r="AF3056" s="630"/>
      <c r="AG3056" s="673"/>
      <c r="AH3056" s="674"/>
      <c r="AI3056" s="674"/>
      <c r="AJ3056" s="674"/>
      <c r="AK3056" s="674"/>
      <c r="AL3056" s="674"/>
      <c r="AM3056" s="674"/>
      <c r="AN3056" s="674"/>
      <c r="AO3056" s="675"/>
    </row>
    <row r="3057" spans="2:41" ht="3.75" hidden="1" customHeight="1">
      <c r="B3057" s="135"/>
      <c r="I3057" s="136"/>
      <c r="J3057" s="135"/>
      <c r="N3057" s="629"/>
      <c r="O3057" s="630"/>
      <c r="P3057" s="630"/>
      <c r="Q3057" s="632"/>
      <c r="R3057" s="639"/>
      <c r="S3057" s="639"/>
      <c r="T3057" s="639"/>
      <c r="U3057" s="704"/>
      <c r="V3057" s="705"/>
      <c r="W3057" s="705"/>
      <c r="X3057" s="706"/>
      <c r="Y3057" s="639"/>
      <c r="Z3057" s="711"/>
      <c r="AA3057" s="705"/>
      <c r="AB3057" s="705"/>
      <c r="AC3057" s="712"/>
      <c r="AD3057" s="639"/>
      <c r="AE3057" s="639"/>
      <c r="AF3057" s="639"/>
      <c r="AG3057" s="676"/>
      <c r="AH3057" s="677"/>
      <c r="AI3057" s="677"/>
      <c r="AJ3057" s="677"/>
      <c r="AK3057" s="677"/>
      <c r="AL3057" s="677"/>
      <c r="AM3057" s="677"/>
      <c r="AN3057" s="677"/>
      <c r="AO3057" s="678"/>
    </row>
    <row r="3058" spans="2:41" ht="3.75" hidden="1" customHeight="1">
      <c r="B3058" s="135"/>
      <c r="I3058" s="136"/>
      <c r="J3058" s="135"/>
      <c r="N3058" s="629"/>
      <c r="O3058" s="630"/>
      <c r="P3058" s="630"/>
      <c r="Q3058" s="632"/>
      <c r="R3058" s="645"/>
      <c r="S3058" s="645"/>
      <c r="T3058" s="646"/>
      <c r="U3058" s="679"/>
      <c r="V3058" s="671"/>
      <c r="W3058" s="671"/>
      <c r="X3058" s="671"/>
      <c r="Y3058" s="671"/>
      <c r="Z3058" s="671"/>
      <c r="AA3058" s="671"/>
      <c r="AB3058" s="671"/>
      <c r="AC3058" s="672"/>
      <c r="AD3058" s="644"/>
      <c r="AE3058" s="645"/>
      <c r="AF3058" s="646"/>
      <c r="AG3058" s="679"/>
      <c r="AH3058" s="671"/>
      <c r="AI3058" s="671"/>
      <c r="AJ3058" s="671"/>
      <c r="AK3058" s="671"/>
      <c r="AL3058" s="671"/>
      <c r="AM3058" s="671"/>
      <c r="AN3058" s="671"/>
      <c r="AO3058" s="672"/>
    </row>
    <row r="3059" spans="2:41" ht="13.35" hidden="1" customHeight="1">
      <c r="B3059" s="135"/>
      <c r="I3059" s="136"/>
      <c r="N3059" s="629" t="s">
        <v>23</v>
      </c>
      <c r="O3059" s="630"/>
      <c r="P3059" s="630"/>
      <c r="Q3059" s="632"/>
      <c r="R3059" s="630" t="s">
        <v>17</v>
      </c>
      <c r="S3059" s="630"/>
      <c r="T3059" s="632"/>
      <c r="U3059" s="673"/>
      <c r="V3059" s="674"/>
      <c r="W3059" s="674"/>
      <c r="X3059" s="674"/>
      <c r="Y3059" s="674"/>
      <c r="Z3059" s="674"/>
      <c r="AA3059" s="674"/>
      <c r="AB3059" s="674"/>
      <c r="AC3059" s="675"/>
      <c r="AD3059" s="629" t="s">
        <v>18</v>
      </c>
      <c r="AE3059" s="630"/>
      <c r="AF3059" s="632"/>
      <c r="AG3059" s="673"/>
      <c r="AH3059" s="674"/>
      <c r="AI3059" s="674"/>
      <c r="AJ3059" s="674"/>
      <c r="AK3059" s="674"/>
      <c r="AL3059" s="674"/>
      <c r="AM3059" s="674"/>
      <c r="AN3059" s="674"/>
      <c r="AO3059" s="675"/>
    </row>
    <row r="3060" spans="2:41" ht="3.75" hidden="1" customHeight="1">
      <c r="B3060" s="135"/>
      <c r="I3060" s="136"/>
      <c r="J3060" s="135"/>
      <c r="N3060" s="629"/>
      <c r="O3060" s="630"/>
      <c r="P3060" s="630"/>
      <c r="Q3060" s="632"/>
      <c r="R3060" s="639"/>
      <c r="S3060" s="639"/>
      <c r="T3060" s="640"/>
      <c r="U3060" s="676"/>
      <c r="V3060" s="677"/>
      <c r="W3060" s="677"/>
      <c r="X3060" s="677"/>
      <c r="Y3060" s="677"/>
      <c r="Z3060" s="677"/>
      <c r="AA3060" s="677"/>
      <c r="AB3060" s="677"/>
      <c r="AC3060" s="678"/>
      <c r="AD3060" s="638"/>
      <c r="AE3060" s="639"/>
      <c r="AF3060" s="640"/>
      <c r="AG3060" s="676"/>
      <c r="AH3060" s="677"/>
      <c r="AI3060" s="677"/>
      <c r="AJ3060" s="677"/>
      <c r="AK3060" s="677"/>
      <c r="AL3060" s="677"/>
      <c r="AM3060" s="677"/>
      <c r="AN3060" s="677"/>
      <c r="AO3060" s="678"/>
    </row>
    <row r="3061" spans="2:41" ht="3.75" hidden="1" customHeight="1">
      <c r="B3061" s="135"/>
      <c r="I3061" s="136"/>
      <c r="J3061" s="135"/>
      <c r="N3061" s="629"/>
      <c r="O3061" s="630"/>
      <c r="P3061" s="630"/>
      <c r="Q3061" s="632"/>
      <c r="R3061" s="645"/>
      <c r="S3061" s="645"/>
      <c r="T3061" s="646"/>
      <c r="U3061" s="679"/>
      <c r="V3061" s="671"/>
      <c r="W3061" s="671"/>
      <c r="X3061" s="671"/>
      <c r="Y3061" s="671"/>
      <c r="Z3061" s="671"/>
      <c r="AA3061" s="671"/>
      <c r="AB3061" s="671"/>
      <c r="AC3061" s="672"/>
      <c r="AD3061" s="644"/>
      <c r="AE3061" s="645"/>
      <c r="AF3061" s="646"/>
      <c r="AG3061" s="679"/>
      <c r="AH3061" s="671"/>
      <c r="AI3061" s="671"/>
      <c r="AJ3061" s="671"/>
      <c r="AK3061" s="671"/>
      <c r="AL3061" s="671"/>
      <c r="AM3061" s="671"/>
      <c r="AN3061" s="671"/>
      <c r="AO3061" s="672"/>
    </row>
    <row r="3062" spans="2:41" ht="13.35" hidden="1" customHeight="1">
      <c r="B3062" s="135"/>
      <c r="I3062" s="136"/>
      <c r="J3062" s="135"/>
      <c r="N3062" s="629"/>
      <c r="O3062" s="630"/>
      <c r="P3062" s="630"/>
      <c r="Q3062" s="632"/>
      <c r="R3062" s="630" t="s">
        <v>19</v>
      </c>
      <c r="S3062" s="630"/>
      <c r="T3062" s="632"/>
      <c r="U3062" s="673"/>
      <c r="V3062" s="674"/>
      <c r="W3062" s="674"/>
      <c r="X3062" s="674"/>
      <c r="Y3062" s="674"/>
      <c r="Z3062" s="674"/>
      <c r="AA3062" s="674"/>
      <c r="AB3062" s="674"/>
      <c r="AC3062" s="675"/>
      <c r="AD3062" s="629" t="s">
        <v>20</v>
      </c>
      <c r="AE3062" s="630"/>
      <c r="AF3062" s="632"/>
      <c r="AG3062" s="673"/>
      <c r="AH3062" s="674"/>
      <c r="AI3062" s="674"/>
      <c r="AJ3062" s="674"/>
      <c r="AK3062" s="674"/>
      <c r="AL3062" s="674"/>
      <c r="AM3062" s="674"/>
      <c r="AN3062" s="674"/>
      <c r="AO3062" s="675"/>
    </row>
    <row r="3063" spans="2:41" ht="3.75" hidden="1" customHeight="1">
      <c r="B3063" s="135"/>
      <c r="I3063" s="136"/>
      <c r="J3063" s="135"/>
      <c r="N3063" s="638"/>
      <c r="O3063" s="639"/>
      <c r="P3063" s="639"/>
      <c r="Q3063" s="640"/>
      <c r="R3063" s="639"/>
      <c r="S3063" s="639"/>
      <c r="T3063" s="640"/>
      <c r="U3063" s="676"/>
      <c r="V3063" s="677"/>
      <c r="W3063" s="677"/>
      <c r="X3063" s="677"/>
      <c r="Y3063" s="677"/>
      <c r="Z3063" s="677"/>
      <c r="AA3063" s="677"/>
      <c r="AB3063" s="677"/>
      <c r="AC3063" s="678"/>
      <c r="AD3063" s="638"/>
      <c r="AE3063" s="639"/>
      <c r="AF3063" s="640"/>
      <c r="AG3063" s="676"/>
      <c r="AH3063" s="677"/>
      <c r="AI3063" s="677"/>
      <c r="AJ3063" s="677"/>
      <c r="AK3063" s="677"/>
      <c r="AL3063" s="677"/>
      <c r="AM3063" s="677"/>
      <c r="AN3063" s="677"/>
      <c r="AO3063" s="678"/>
    </row>
    <row r="3064" spans="2:41" ht="3.75" hidden="1" customHeight="1">
      <c r="B3064" s="135"/>
      <c r="I3064" s="136"/>
      <c r="J3064" s="135"/>
      <c r="M3064" s="136"/>
      <c r="N3064" s="629"/>
      <c r="O3064" s="630"/>
      <c r="P3064" s="630"/>
      <c r="Q3064" s="632"/>
      <c r="R3064" s="644"/>
      <c r="S3064" s="645"/>
      <c r="T3064" s="645"/>
      <c r="U3064" s="645"/>
      <c r="V3064" s="645"/>
      <c r="W3064" s="645"/>
      <c r="X3064" s="645"/>
      <c r="Y3064" s="645"/>
      <c r="Z3064" s="645"/>
      <c r="AA3064" s="645"/>
      <c r="AB3064" s="645"/>
      <c r="AC3064" s="645"/>
      <c r="AD3064" s="645"/>
      <c r="AE3064" s="645"/>
      <c r="AF3064" s="645"/>
      <c r="AG3064" s="645"/>
      <c r="AH3064" s="645"/>
      <c r="AI3064" s="645"/>
      <c r="AJ3064" s="645"/>
      <c r="AK3064" s="645"/>
      <c r="AL3064" s="645"/>
      <c r="AM3064" s="645"/>
      <c r="AN3064" s="645"/>
      <c r="AO3064" s="646"/>
    </row>
    <row r="3065" spans="2:41" ht="13.35" hidden="1" customHeight="1">
      <c r="B3065" s="135"/>
      <c r="I3065" s="136"/>
      <c r="J3065" s="135"/>
      <c r="M3065" s="136"/>
      <c r="N3065" s="629" t="s">
        <v>111</v>
      </c>
      <c r="O3065" s="630"/>
      <c r="P3065" s="630"/>
      <c r="Q3065" s="632"/>
      <c r="R3065" s="629"/>
      <c r="S3065" s="680"/>
      <c r="T3065" s="681"/>
      <c r="U3065" s="630"/>
      <c r="V3065" s="647"/>
      <c r="W3065" s="630" t="s">
        <v>12</v>
      </c>
      <c r="X3065" s="647"/>
      <c r="Y3065" s="630" t="s">
        <v>11</v>
      </c>
      <c r="Z3065" s="647"/>
      <c r="AA3065" s="630" t="s">
        <v>364</v>
      </c>
      <c r="AB3065" s="630"/>
      <c r="AC3065" s="630"/>
      <c r="AD3065" s="630"/>
      <c r="AE3065" s="630"/>
      <c r="AF3065" s="630"/>
      <c r="AG3065" s="630"/>
      <c r="AH3065" s="630"/>
      <c r="AI3065" s="630"/>
      <c r="AJ3065" s="630"/>
      <c r="AK3065" s="630"/>
      <c r="AL3065" s="630"/>
      <c r="AM3065" s="630"/>
      <c r="AN3065" s="630"/>
      <c r="AO3065" s="632"/>
    </row>
    <row r="3066" spans="2:41" ht="3.75" hidden="1" customHeight="1">
      <c r="B3066" s="135"/>
      <c r="I3066" s="136"/>
      <c r="J3066" s="135"/>
      <c r="M3066" s="136"/>
      <c r="N3066" s="629"/>
      <c r="O3066" s="630"/>
      <c r="P3066" s="630"/>
      <c r="Q3066" s="632"/>
      <c r="R3066" s="629"/>
      <c r="S3066" s="630"/>
      <c r="T3066" s="630"/>
      <c r="U3066" s="630"/>
      <c r="V3066" s="630"/>
      <c r="W3066" s="630"/>
      <c r="X3066" s="630"/>
      <c r="Y3066" s="630"/>
      <c r="Z3066" s="630"/>
      <c r="AA3066" s="630"/>
      <c r="AB3066" s="630"/>
      <c r="AC3066" s="630"/>
      <c r="AD3066" s="630"/>
      <c r="AE3066" s="630"/>
      <c r="AF3066" s="630"/>
      <c r="AG3066" s="630"/>
      <c r="AH3066" s="630"/>
      <c r="AI3066" s="630"/>
      <c r="AJ3066" s="630"/>
      <c r="AK3066" s="630"/>
      <c r="AL3066" s="630"/>
      <c r="AM3066" s="630"/>
      <c r="AN3066" s="630"/>
      <c r="AO3066" s="632"/>
    </row>
    <row r="3067" spans="2:41" ht="3.75" hidden="1" customHeight="1">
      <c r="B3067" s="135"/>
      <c r="I3067" s="136"/>
      <c r="J3067" s="135"/>
      <c r="M3067" s="136"/>
      <c r="N3067" s="644"/>
      <c r="O3067" s="645"/>
      <c r="P3067" s="645"/>
      <c r="Q3067" s="645"/>
      <c r="R3067" s="713"/>
      <c r="S3067" s="716"/>
      <c r="T3067" s="645"/>
      <c r="U3067" s="698"/>
      <c r="V3067" s="644"/>
      <c r="W3067" s="645"/>
      <c r="X3067" s="645"/>
      <c r="Y3067" s="645"/>
      <c r="Z3067" s="645"/>
      <c r="AA3067" s="645"/>
      <c r="AB3067" s="645"/>
      <c r="AC3067" s="645"/>
      <c r="AD3067" s="645"/>
      <c r="AE3067" s="645"/>
      <c r="AF3067" s="645"/>
      <c r="AG3067" s="645"/>
      <c r="AH3067" s="649"/>
      <c r="AI3067" s="649"/>
      <c r="AJ3067" s="645"/>
      <c r="AK3067" s="651"/>
      <c r="AL3067" s="645"/>
      <c r="AM3067" s="645"/>
      <c r="AN3067" s="645"/>
      <c r="AO3067" s="646"/>
    </row>
    <row r="3068" spans="2:41" ht="13.35" hidden="1" customHeight="1">
      <c r="B3068" s="135"/>
      <c r="I3068" s="136"/>
      <c r="J3068" s="135"/>
      <c r="M3068" s="136"/>
      <c r="N3068" s="629" t="s">
        <v>30</v>
      </c>
      <c r="O3068" s="630"/>
      <c r="P3068" s="630"/>
      <c r="Q3068" s="630"/>
      <c r="R3068" s="714"/>
      <c r="S3068" s="717"/>
      <c r="T3068" s="630" t="s">
        <v>388</v>
      </c>
      <c r="U3068" s="701"/>
      <c r="V3068" s="629" t="s">
        <v>112</v>
      </c>
      <c r="W3068" s="630"/>
      <c r="X3068" s="630"/>
      <c r="Y3068" s="630"/>
      <c r="Z3068" s="630"/>
      <c r="AA3068" s="630"/>
      <c r="AB3068" s="630"/>
      <c r="AC3068" s="630"/>
      <c r="AD3068" s="630"/>
      <c r="AE3068" s="630"/>
      <c r="AF3068" s="630"/>
      <c r="AG3068" s="630"/>
      <c r="AH3068" s="636"/>
      <c r="AI3068" s="636"/>
      <c r="AJ3068" s="630"/>
      <c r="AK3068" s="654"/>
      <c r="AL3068" s="630"/>
      <c r="AM3068" s="630"/>
      <c r="AN3068" s="630"/>
      <c r="AO3068" s="632"/>
    </row>
    <row r="3069" spans="2:41" ht="3.75" hidden="1" customHeight="1">
      <c r="B3069" s="135"/>
      <c r="I3069" s="136"/>
      <c r="J3069" s="135"/>
      <c r="M3069" s="136"/>
      <c r="N3069" s="629"/>
      <c r="O3069" s="630"/>
      <c r="P3069" s="630"/>
      <c r="Q3069" s="630"/>
      <c r="R3069" s="715"/>
      <c r="S3069" s="718"/>
      <c r="T3069" s="639"/>
      <c r="U3069" s="704"/>
      <c r="V3069" s="638"/>
      <c r="W3069" s="639"/>
      <c r="X3069" s="639"/>
      <c r="Y3069" s="639"/>
      <c r="Z3069" s="639"/>
      <c r="AA3069" s="639"/>
      <c r="AB3069" s="639"/>
      <c r="AC3069" s="639"/>
      <c r="AD3069" s="639"/>
      <c r="AE3069" s="639"/>
      <c r="AF3069" s="639"/>
      <c r="AG3069" s="639"/>
      <c r="AH3069" s="642"/>
      <c r="AI3069" s="642"/>
      <c r="AJ3069" s="639"/>
      <c r="AK3069" s="657"/>
      <c r="AL3069" s="639"/>
      <c r="AM3069" s="639"/>
      <c r="AN3069" s="639"/>
      <c r="AO3069" s="640"/>
    </row>
    <row r="3070" spans="2:41" ht="3.75" hidden="1" customHeight="1">
      <c r="B3070" s="135"/>
      <c r="I3070" s="136"/>
      <c r="J3070" s="135"/>
      <c r="M3070" s="136"/>
      <c r="N3070" s="644"/>
      <c r="O3070" s="645"/>
      <c r="P3070" s="645"/>
      <c r="Q3070" s="646"/>
      <c r="R3070" s="670"/>
      <c r="S3070" s="671"/>
      <c r="T3070" s="671"/>
      <c r="U3070" s="672"/>
      <c r="V3070" s="673"/>
      <c r="W3070" s="675"/>
      <c r="X3070" s="679"/>
      <c r="Y3070" s="671"/>
      <c r="Z3070" s="671"/>
      <c r="AA3070" s="672"/>
      <c r="AB3070" s="630"/>
      <c r="AC3070" s="630"/>
      <c r="AD3070" s="630"/>
      <c r="AE3070" s="630"/>
      <c r="AF3070" s="630"/>
      <c r="AG3070" s="630"/>
      <c r="AH3070" s="630"/>
      <c r="AI3070" s="645"/>
      <c r="AJ3070" s="630"/>
      <c r="AK3070" s="630"/>
      <c r="AL3070" s="630"/>
      <c r="AM3070" s="630"/>
      <c r="AN3070" s="630"/>
      <c r="AO3070" s="632"/>
    </row>
    <row r="3071" spans="2:41" ht="13.35" hidden="1" customHeight="1">
      <c r="B3071" s="135"/>
      <c r="I3071" s="136"/>
      <c r="J3071" s="135"/>
      <c r="M3071" s="136"/>
      <c r="N3071" s="629" t="s">
        <v>114</v>
      </c>
      <c r="O3071" s="630"/>
      <c r="P3071" s="630"/>
      <c r="Q3071" s="632"/>
      <c r="R3071" s="673"/>
      <c r="S3071" s="674"/>
      <c r="T3071" s="674"/>
      <c r="U3071" s="675"/>
      <c r="V3071" s="673"/>
      <c r="W3071" s="675"/>
      <c r="X3071" s="673"/>
      <c r="Y3071" s="674"/>
      <c r="Z3071" s="674"/>
      <c r="AA3071" s="675"/>
      <c r="AB3071" s="668" t="s">
        <v>171</v>
      </c>
      <c r="AC3071" s="630"/>
      <c r="AD3071" s="630"/>
      <c r="AE3071" s="630"/>
      <c r="AF3071" s="630"/>
      <c r="AG3071" s="630"/>
      <c r="AH3071" s="630"/>
      <c r="AI3071" s="630"/>
      <c r="AJ3071" s="630"/>
      <c r="AK3071" s="630"/>
      <c r="AL3071" s="630"/>
      <c r="AM3071" s="630"/>
      <c r="AN3071" s="630"/>
      <c r="AO3071" s="632"/>
    </row>
    <row r="3072" spans="2:41" ht="3.75" hidden="1" customHeight="1">
      <c r="B3072" s="135"/>
      <c r="I3072" s="136"/>
      <c r="J3072" s="135"/>
      <c r="M3072" s="136"/>
      <c r="N3072" s="629"/>
      <c r="O3072" s="630"/>
      <c r="P3072" s="630"/>
      <c r="Q3072" s="632"/>
      <c r="R3072" s="676"/>
      <c r="S3072" s="677"/>
      <c r="T3072" s="677"/>
      <c r="U3072" s="678"/>
      <c r="V3072" s="676"/>
      <c r="W3072" s="678"/>
      <c r="X3072" s="676"/>
      <c r="Y3072" s="677"/>
      <c r="Z3072" s="677"/>
      <c r="AA3072" s="678"/>
      <c r="AB3072" s="639"/>
      <c r="AC3072" s="639"/>
      <c r="AD3072" s="639"/>
      <c r="AE3072" s="639"/>
      <c r="AF3072" s="639"/>
      <c r="AG3072" s="639"/>
      <c r="AH3072" s="639"/>
      <c r="AI3072" s="639"/>
      <c r="AJ3072" s="639"/>
      <c r="AK3072" s="639"/>
      <c r="AL3072" s="639"/>
      <c r="AM3072" s="639"/>
      <c r="AN3072" s="639"/>
      <c r="AO3072" s="640"/>
    </row>
    <row r="3073" spans="2:41" ht="3.75" hidden="1" customHeight="1">
      <c r="B3073" s="135"/>
      <c r="I3073" s="136"/>
      <c r="J3073" s="135"/>
      <c r="M3073" s="136"/>
      <c r="N3073" s="644"/>
      <c r="O3073" s="645"/>
      <c r="P3073" s="645"/>
      <c r="Q3073" s="645"/>
      <c r="R3073" s="644"/>
      <c r="S3073" s="645"/>
      <c r="T3073" s="645"/>
      <c r="U3073" s="645"/>
      <c r="V3073" s="645"/>
      <c r="W3073" s="645"/>
      <c r="X3073" s="645"/>
      <c r="Y3073" s="645"/>
      <c r="Z3073" s="645"/>
      <c r="AA3073" s="646"/>
      <c r="AB3073" s="644"/>
      <c r="AC3073" s="630"/>
      <c r="AD3073" s="630"/>
      <c r="AE3073" s="630"/>
      <c r="AF3073" s="630"/>
      <c r="AG3073" s="630"/>
      <c r="AH3073" s="630"/>
      <c r="AI3073" s="632"/>
      <c r="AJ3073" s="644"/>
      <c r="AK3073" s="645"/>
      <c r="AL3073" s="645"/>
      <c r="AM3073" s="645"/>
      <c r="AN3073" s="645"/>
      <c r="AO3073" s="646"/>
    </row>
    <row r="3074" spans="2:41" ht="13.35" hidden="1" customHeight="1">
      <c r="B3074" s="135"/>
      <c r="I3074" s="136"/>
      <c r="J3074" s="135"/>
      <c r="M3074" s="136"/>
      <c r="N3074" s="629" t="s">
        <v>115</v>
      </c>
      <c r="O3074" s="630"/>
      <c r="P3074" s="630"/>
      <c r="Q3074" s="630"/>
      <c r="R3074" s="629"/>
      <c r="S3074" s="680"/>
      <c r="T3074" s="681"/>
      <c r="U3074" s="630"/>
      <c r="V3074" s="647"/>
      <c r="W3074" s="630" t="s">
        <v>12</v>
      </c>
      <c r="X3074" s="647"/>
      <c r="Y3074" s="630" t="s">
        <v>11</v>
      </c>
      <c r="Z3074" s="647"/>
      <c r="AA3074" s="630" t="s">
        <v>364</v>
      </c>
      <c r="AB3074" s="629" t="s">
        <v>170</v>
      </c>
      <c r="AC3074" s="630"/>
      <c r="AD3074" s="630"/>
      <c r="AE3074" s="630"/>
      <c r="AF3074" s="630"/>
      <c r="AG3074" s="630"/>
      <c r="AH3074" s="630"/>
      <c r="AI3074" s="632"/>
      <c r="AJ3074" s="629"/>
      <c r="AK3074" s="680"/>
      <c r="AL3074" s="682"/>
      <c r="AM3074" s="682"/>
      <c r="AN3074" s="682"/>
      <c r="AO3074" s="681"/>
    </row>
    <row r="3075" spans="2:41" ht="3.75" hidden="1" customHeight="1">
      <c r="B3075" s="135"/>
      <c r="I3075" s="136"/>
      <c r="J3075" s="135"/>
      <c r="M3075" s="136"/>
      <c r="N3075" s="629"/>
      <c r="O3075" s="630"/>
      <c r="P3075" s="630"/>
      <c r="Q3075" s="630"/>
      <c r="R3075" s="638"/>
      <c r="S3075" s="639"/>
      <c r="T3075" s="639"/>
      <c r="U3075" s="639"/>
      <c r="V3075" s="639"/>
      <c r="W3075" s="639"/>
      <c r="X3075" s="639"/>
      <c r="Y3075" s="639"/>
      <c r="Z3075" s="639"/>
      <c r="AA3075" s="640"/>
      <c r="AB3075" s="638"/>
      <c r="AC3075" s="639"/>
      <c r="AD3075" s="639"/>
      <c r="AE3075" s="639"/>
      <c r="AF3075" s="639"/>
      <c r="AG3075" s="639"/>
      <c r="AH3075" s="639"/>
      <c r="AI3075" s="640"/>
      <c r="AJ3075" s="638"/>
      <c r="AK3075" s="639"/>
      <c r="AL3075" s="639"/>
      <c r="AM3075" s="639"/>
      <c r="AN3075" s="639"/>
      <c r="AO3075" s="640"/>
    </row>
    <row r="3076" spans="2:41" ht="3.75" customHeight="1">
      <c r="B3076" s="135"/>
      <c r="I3076" s="136"/>
      <c r="J3076" s="135"/>
      <c r="M3076" s="136"/>
      <c r="N3076" s="130"/>
      <c r="O3076" s="131"/>
      <c r="P3076" s="131"/>
      <c r="Q3076" s="132"/>
      <c r="R3076" s="683" t="str" cm="1">
        <f t="array" ref="R3076">IF(新_変更_3!AL1321&lt;&gt;"",AND(新_変更_3!J1320:AB1326=新_変更_3!AL1320:BD1326),"")</f>
        <v/>
      </c>
      <c r="S3076" s="684"/>
      <c r="T3076" s="684"/>
      <c r="U3076" s="684"/>
      <c r="V3076" s="684"/>
      <c r="W3076" s="684"/>
      <c r="X3076" s="684"/>
      <c r="Y3076" s="684"/>
      <c r="Z3076" s="684"/>
      <c r="AA3076" s="684"/>
      <c r="AB3076" s="684"/>
      <c r="AC3076" s="684"/>
      <c r="AD3076" s="684"/>
      <c r="AE3076" s="684"/>
      <c r="AF3076" s="684"/>
      <c r="AG3076" s="684"/>
      <c r="AH3076" s="684"/>
      <c r="AI3076" s="684"/>
      <c r="AJ3076" s="684"/>
      <c r="AK3076" s="684"/>
      <c r="AL3076" s="684"/>
      <c r="AM3076" s="684"/>
      <c r="AN3076" s="684"/>
      <c r="AO3076" s="685"/>
    </row>
    <row r="3077" spans="2:41" ht="13.35" customHeight="1">
      <c r="B3077" s="135"/>
      <c r="I3077" s="136"/>
      <c r="J3077" s="135"/>
      <c r="M3077" s="136"/>
      <c r="N3077" s="135" t="s">
        <v>32</v>
      </c>
      <c r="Q3077" s="136"/>
      <c r="R3077" s="686"/>
      <c r="S3077" s="687"/>
      <c r="T3077" s="687"/>
      <c r="U3077" s="687"/>
      <c r="V3077" s="687"/>
      <c r="W3077" s="687"/>
      <c r="X3077" s="687"/>
      <c r="Y3077" s="687"/>
      <c r="Z3077" s="687"/>
      <c r="AA3077" s="687"/>
      <c r="AB3077" s="687"/>
      <c r="AC3077" s="687"/>
      <c r="AD3077" s="687"/>
      <c r="AE3077" s="687"/>
      <c r="AF3077" s="687"/>
      <c r="AG3077" s="687"/>
      <c r="AH3077" s="687"/>
      <c r="AI3077" s="687"/>
      <c r="AJ3077" s="687"/>
      <c r="AK3077" s="687"/>
      <c r="AL3077" s="687"/>
      <c r="AM3077" s="687"/>
      <c r="AN3077" s="687"/>
      <c r="AO3077" s="688"/>
    </row>
    <row r="3078" spans="2:41" ht="3.75" customHeight="1">
      <c r="B3078" s="135"/>
      <c r="I3078" s="136"/>
      <c r="J3078" s="135"/>
      <c r="M3078" s="136"/>
      <c r="N3078" s="140"/>
      <c r="O3078" s="141"/>
      <c r="P3078" s="141"/>
      <c r="Q3078" s="142"/>
      <c r="R3078" s="689"/>
      <c r="S3078" s="690"/>
      <c r="T3078" s="690"/>
      <c r="U3078" s="690"/>
      <c r="V3078" s="690"/>
      <c r="W3078" s="690"/>
      <c r="X3078" s="690"/>
      <c r="Y3078" s="690"/>
      <c r="Z3078" s="690"/>
      <c r="AA3078" s="690"/>
      <c r="AB3078" s="690"/>
      <c r="AC3078" s="690"/>
      <c r="AD3078" s="690"/>
      <c r="AE3078" s="690"/>
      <c r="AF3078" s="690"/>
      <c r="AG3078" s="690"/>
      <c r="AH3078" s="690"/>
      <c r="AI3078" s="690"/>
      <c r="AJ3078" s="690"/>
      <c r="AK3078" s="690"/>
      <c r="AL3078" s="690"/>
      <c r="AM3078" s="690"/>
      <c r="AN3078" s="690"/>
      <c r="AO3078" s="691"/>
    </row>
    <row r="3079" spans="2:41" ht="3.75" customHeight="1">
      <c r="B3079" s="135"/>
      <c r="I3079" s="136"/>
      <c r="J3079" s="130"/>
      <c r="K3079" s="131"/>
      <c r="L3079" s="131"/>
      <c r="M3079" s="132"/>
      <c r="N3079" s="130"/>
      <c r="O3079" s="131"/>
      <c r="P3079" s="131"/>
      <c r="Q3079" s="132"/>
      <c r="R3079" s="130"/>
      <c r="S3079" s="131"/>
      <c r="T3079" s="131"/>
      <c r="U3079" s="131"/>
      <c r="V3079" s="131"/>
      <c r="W3079" s="131"/>
      <c r="X3079" s="131"/>
      <c r="Y3079" s="131"/>
      <c r="Z3079" s="131"/>
      <c r="AA3079" s="132"/>
      <c r="AB3079" s="130"/>
      <c r="AC3079" s="131"/>
      <c r="AD3079" s="131"/>
      <c r="AE3079" s="132"/>
      <c r="AF3079" s="131"/>
      <c r="AG3079" s="131"/>
      <c r="AH3079" s="131"/>
      <c r="AI3079" s="131"/>
      <c r="AJ3079" s="131"/>
      <c r="AK3079" s="131"/>
      <c r="AL3079" s="131"/>
      <c r="AM3079" s="131"/>
      <c r="AN3079" s="131"/>
      <c r="AO3079" s="132"/>
    </row>
    <row r="3080" spans="2:41" ht="13.35" customHeight="1">
      <c r="B3080" s="135"/>
      <c r="I3080" s="136"/>
      <c r="J3080" s="135" t="s">
        <v>4070</v>
      </c>
      <c r="M3080" s="136"/>
      <c r="N3080" s="135" t="s">
        <v>27</v>
      </c>
      <c r="Q3080" s="136"/>
      <c r="R3080" s="135"/>
      <c r="S3080" s="692"/>
      <c r="T3080" s="693"/>
      <c r="U3080" s="693"/>
      <c r="V3080" s="693"/>
      <c r="W3080" s="693"/>
      <c r="X3080" s="693"/>
      <c r="Y3080" s="693"/>
      <c r="Z3080" s="693"/>
      <c r="AA3080" s="694"/>
      <c r="AB3080" s="135" t="s">
        <v>28</v>
      </c>
      <c r="AE3080" s="136"/>
      <c r="AF3080" s="135"/>
      <c r="AG3080" s="695"/>
      <c r="AH3080" s="693"/>
      <c r="AI3080" s="693"/>
      <c r="AJ3080" s="693"/>
      <c r="AK3080" s="693"/>
      <c r="AL3080" s="693"/>
      <c r="AM3080" s="693"/>
      <c r="AN3080" s="693"/>
      <c r="AO3080" s="694"/>
    </row>
    <row r="3081" spans="2:41" ht="3.75" customHeight="1">
      <c r="B3081" s="135"/>
      <c r="I3081" s="136"/>
      <c r="J3081" s="135"/>
      <c r="M3081" s="136"/>
      <c r="N3081" s="140"/>
      <c r="O3081" s="141"/>
      <c r="P3081" s="141"/>
      <c r="Q3081" s="142"/>
      <c r="R3081" s="140"/>
      <c r="S3081" s="141"/>
      <c r="T3081" s="141"/>
      <c r="U3081" s="141"/>
      <c r="V3081" s="141"/>
      <c r="W3081" s="141"/>
      <c r="X3081" s="141"/>
      <c r="Y3081" s="141"/>
      <c r="Z3081" s="141"/>
      <c r="AA3081" s="142"/>
      <c r="AB3081" s="140"/>
      <c r="AC3081" s="141"/>
      <c r="AD3081" s="141"/>
      <c r="AE3081" s="142"/>
      <c r="AF3081" s="141"/>
      <c r="AG3081" s="141"/>
      <c r="AH3081" s="141"/>
      <c r="AI3081" s="141"/>
      <c r="AJ3081" s="141"/>
      <c r="AK3081" s="141"/>
      <c r="AL3081" s="141"/>
      <c r="AM3081" s="141"/>
      <c r="AN3081" s="141"/>
      <c r="AO3081" s="142"/>
    </row>
    <row r="3082" spans="2:41" ht="3.75" customHeight="1">
      <c r="B3082" s="135"/>
      <c r="I3082" s="136"/>
      <c r="J3082" s="135"/>
      <c r="M3082" s="136"/>
      <c r="N3082" s="130"/>
      <c r="O3082" s="131"/>
      <c r="P3082" s="131"/>
      <c r="Q3082" s="132"/>
      <c r="R3082" s="130"/>
      <c r="S3082" s="131"/>
      <c r="T3082" s="131"/>
      <c r="U3082" s="131"/>
      <c r="V3082" s="131"/>
      <c r="W3082" s="131"/>
      <c r="X3082" s="131"/>
      <c r="Y3082" s="131"/>
      <c r="Z3082" s="131"/>
      <c r="AA3082" s="132"/>
      <c r="AB3082" s="130"/>
      <c r="AC3082" s="131"/>
      <c r="AD3082" s="131"/>
      <c r="AE3082" s="132"/>
      <c r="AF3082" s="130"/>
      <c r="AG3082" s="131"/>
      <c r="AH3082" s="131"/>
      <c r="AI3082" s="131"/>
      <c r="AJ3082" s="131"/>
      <c r="AK3082" s="131"/>
      <c r="AL3082" s="131"/>
      <c r="AM3082" s="131"/>
      <c r="AN3082" s="131"/>
      <c r="AO3082" s="132"/>
    </row>
    <row r="3083" spans="2:41" ht="13.35" customHeight="1">
      <c r="B3083" s="135"/>
      <c r="I3083" s="136"/>
      <c r="J3083" s="135"/>
      <c r="M3083" s="136"/>
      <c r="N3083" s="135" t="s">
        <v>3990</v>
      </c>
      <c r="Q3083" s="136"/>
      <c r="R3083" s="135"/>
      <c r="S3083" s="696"/>
      <c r="T3083" s="694"/>
      <c r="V3083" s="146"/>
      <c r="W3083" s="124" t="s">
        <v>12</v>
      </c>
      <c r="X3083" s="146"/>
      <c r="Y3083" s="124" t="s">
        <v>11</v>
      </c>
      <c r="Z3083" s="146"/>
      <c r="AA3083" s="136" t="s">
        <v>364</v>
      </c>
      <c r="AB3083" s="135" t="s">
        <v>66</v>
      </c>
      <c r="AE3083" s="136"/>
      <c r="AF3083" s="135"/>
      <c r="AG3083" s="696"/>
      <c r="AH3083" s="694"/>
      <c r="AJ3083" s="146"/>
      <c r="AK3083" s="124" t="s">
        <v>12</v>
      </c>
      <c r="AL3083" s="146"/>
      <c r="AM3083" s="124" t="s">
        <v>11</v>
      </c>
      <c r="AN3083" s="146"/>
      <c r="AO3083" s="136" t="s">
        <v>364</v>
      </c>
    </row>
    <row r="3084" spans="2:41" ht="3.75" customHeight="1">
      <c r="B3084" s="135"/>
      <c r="I3084" s="136"/>
      <c r="J3084" s="135"/>
      <c r="M3084" s="136"/>
      <c r="N3084" s="140"/>
      <c r="O3084" s="141"/>
      <c r="P3084" s="141"/>
      <c r="Q3084" s="142"/>
      <c r="R3084" s="140"/>
      <c r="S3084" s="141"/>
      <c r="T3084" s="141"/>
      <c r="U3084" s="141"/>
      <c r="V3084" s="141"/>
      <c r="W3084" s="141"/>
      <c r="X3084" s="141"/>
      <c r="Y3084" s="141"/>
      <c r="Z3084" s="141"/>
      <c r="AA3084" s="142"/>
      <c r="AB3084" s="140"/>
      <c r="AC3084" s="141"/>
      <c r="AD3084" s="141"/>
      <c r="AE3084" s="142"/>
      <c r="AF3084" s="140"/>
      <c r="AG3084" s="141"/>
      <c r="AH3084" s="141"/>
      <c r="AI3084" s="141"/>
      <c r="AJ3084" s="141"/>
      <c r="AK3084" s="141"/>
      <c r="AL3084" s="141"/>
      <c r="AM3084" s="141"/>
      <c r="AN3084" s="141"/>
      <c r="AO3084" s="142"/>
    </row>
    <row r="3085" spans="2:41" ht="3.75" customHeight="1">
      <c r="B3085" s="135"/>
      <c r="I3085" s="136"/>
      <c r="J3085" s="135"/>
      <c r="M3085" s="136"/>
      <c r="N3085" s="130"/>
      <c r="O3085" s="131"/>
      <c r="P3085" s="131"/>
      <c r="Q3085" s="132"/>
      <c r="R3085" s="697">
        <f>新_変更_3!J1336</f>
        <v>0</v>
      </c>
      <c r="S3085" s="684"/>
      <c r="T3085" s="684"/>
      <c r="U3085" s="684"/>
      <c r="V3085" s="684"/>
      <c r="W3085" s="684"/>
      <c r="X3085" s="684"/>
      <c r="Y3085" s="684"/>
      <c r="Z3085" s="684"/>
      <c r="AA3085" s="684"/>
      <c r="AB3085" s="684"/>
      <c r="AC3085" s="684"/>
      <c r="AD3085" s="684"/>
      <c r="AE3085" s="684"/>
      <c r="AF3085" s="684"/>
      <c r="AG3085" s="684"/>
      <c r="AH3085" s="684"/>
      <c r="AI3085" s="684"/>
      <c r="AJ3085" s="685"/>
      <c r="AK3085" s="131"/>
      <c r="AL3085" s="131"/>
      <c r="AM3085" s="131"/>
      <c r="AN3085" s="131"/>
      <c r="AO3085" s="132"/>
    </row>
    <row r="3086" spans="2:41" ht="13.35" customHeight="1">
      <c r="B3086" s="135"/>
      <c r="I3086" s="136"/>
      <c r="J3086" s="135"/>
      <c r="M3086" s="136"/>
      <c r="N3086" s="135" t="s">
        <v>8</v>
      </c>
      <c r="Q3086" s="136"/>
      <c r="R3086" s="686"/>
      <c r="S3086" s="687"/>
      <c r="T3086" s="687"/>
      <c r="U3086" s="687"/>
      <c r="V3086" s="687"/>
      <c r="W3086" s="687"/>
      <c r="X3086" s="687"/>
      <c r="Y3086" s="687"/>
      <c r="Z3086" s="687"/>
      <c r="AA3086" s="687"/>
      <c r="AB3086" s="687"/>
      <c r="AC3086" s="687"/>
      <c r="AD3086" s="687"/>
      <c r="AE3086" s="687"/>
      <c r="AF3086" s="687"/>
      <c r="AG3086" s="687"/>
      <c r="AH3086" s="687"/>
      <c r="AI3086" s="687"/>
      <c r="AJ3086" s="688"/>
      <c r="AL3086" s="147" t="s">
        <v>13</v>
      </c>
      <c r="AM3086" s="124" t="s">
        <v>29</v>
      </c>
      <c r="AO3086" s="136"/>
    </row>
    <row r="3087" spans="2:41" ht="3.75" customHeight="1">
      <c r="B3087" s="135"/>
      <c r="I3087" s="136"/>
      <c r="J3087" s="135"/>
      <c r="M3087" s="136"/>
      <c r="N3087" s="140"/>
      <c r="O3087" s="141"/>
      <c r="P3087" s="141"/>
      <c r="Q3087" s="142"/>
      <c r="R3087" s="689"/>
      <c r="S3087" s="690"/>
      <c r="T3087" s="690"/>
      <c r="U3087" s="690"/>
      <c r="V3087" s="690"/>
      <c r="W3087" s="690"/>
      <c r="X3087" s="690"/>
      <c r="Y3087" s="690"/>
      <c r="Z3087" s="690"/>
      <c r="AA3087" s="690"/>
      <c r="AB3087" s="690"/>
      <c r="AC3087" s="690"/>
      <c r="AD3087" s="690"/>
      <c r="AE3087" s="690"/>
      <c r="AF3087" s="690"/>
      <c r="AG3087" s="690"/>
      <c r="AH3087" s="690"/>
      <c r="AI3087" s="690"/>
      <c r="AJ3087" s="691"/>
      <c r="AK3087" s="141"/>
      <c r="AL3087" s="141"/>
      <c r="AM3087" s="141"/>
      <c r="AN3087" s="141"/>
      <c r="AO3087" s="142"/>
    </row>
    <row r="3088" spans="2:41" ht="3.75" hidden="1" customHeight="1">
      <c r="B3088" s="135"/>
      <c r="I3088" s="136"/>
      <c r="J3088" s="135"/>
      <c r="M3088" s="136"/>
      <c r="N3088" s="644"/>
      <c r="O3088" s="645"/>
      <c r="P3088" s="645"/>
      <c r="Q3088" s="646"/>
      <c r="R3088" s="679"/>
      <c r="S3088" s="671"/>
      <c r="T3088" s="671"/>
      <c r="U3088" s="671"/>
      <c r="V3088" s="671"/>
      <c r="W3088" s="671"/>
      <c r="X3088" s="671"/>
      <c r="Y3088" s="671"/>
      <c r="Z3088" s="671"/>
      <c r="AA3088" s="671"/>
      <c r="AB3088" s="671"/>
      <c r="AC3088" s="671"/>
      <c r="AD3088" s="671"/>
      <c r="AE3088" s="671"/>
      <c r="AF3088" s="671"/>
      <c r="AG3088" s="671"/>
      <c r="AH3088" s="671"/>
      <c r="AI3088" s="671"/>
      <c r="AJ3088" s="671"/>
      <c r="AK3088" s="671"/>
      <c r="AL3088" s="671"/>
      <c r="AM3088" s="671"/>
      <c r="AN3088" s="671"/>
      <c r="AO3088" s="672"/>
    </row>
    <row r="3089" spans="2:41" ht="13.35" hidden="1" customHeight="1">
      <c r="B3089" s="135"/>
      <c r="I3089" s="136"/>
      <c r="J3089" s="135"/>
      <c r="M3089" s="136"/>
      <c r="N3089" s="629" t="s">
        <v>61</v>
      </c>
      <c r="O3089" s="630"/>
      <c r="P3089" s="630"/>
      <c r="Q3089" s="632"/>
      <c r="R3089" s="673"/>
      <c r="S3089" s="674"/>
      <c r="T3089" s="674"/>
      <c r="U3089" s="674"/>
      <c r="V3089" s="674"/>
      <c r="W3089" s="674"/>
      <c r="X3089" s="674"/>
      <c r="Y3089" s="674"/>
      <c r="Z3089" s="674"/>
      <c r="AA3089" s="674"/>
      <c r="AB3089" s="674"/>
      <c r="AC3089" s="674"/>
      <c r="AD3089" s="674"/>
      <c r="AE3089" s="674"/>
      <c r="AF3089" s="674"/>
      <c r="AG3089" s="674"/>
      <c r="AH3089" s="674"/>
      <c r="AI3089" s="674"/>
      <c r="AJ3089" s="674"/>
      <c r="AK3089" s="674"/>
      <c r="AL3089" s="674"/>
      <c r="AM3089" s="674"/>
      <c r="AN3089" s="674"/>
      <c r="AO3089" s="675"/>
    </row>
    <row r="3090" spans="2:41" ht="3.75" hidden="1" customHeight="1">
      <c r="B3090" s="135"/>
      <c r="I3090" s="136"/>
      <c r="J3090" s="135"/>
      <c r="M3090" s="136"/>
      <c r="N3090" s="629"/>
      <c r="O3090" s="630"/>
      <c r="P3090" s="630"/>
      <c r="Q3090" s="632"/>
      <c r="R3090" s="676"/>
      <c r="S3090" s="677"/>
      <c r="T3090" s="677"/>
      <c r="U3090" s="677"/>
      <c r="V3090" s="677"/>
      <c r="W3090" s="677"/>
      <c r="X3090" s="677"/>
      <c r="Y3090" s="677"/>
      <c r="Z3090" s="677"/>
      <c r="AA3090" s="677"/>
      <c r="AB3090" s="677"/>
      <c r="AC3090" s="677"/>
      <c r="AD3090" s="677"/>
      <c r="AE3090" s="677"/>
      <c r="AF3090" s="677"/>
      <c r="AG3090" s="677"/>
      <c r="AH3090" s="677"/>
      <c r="AI3090" s="677"/>
      <c r="AJ3090" s="677"/>
      <c r="AK3090" s="677"/>
      <c r="AL3090" s="677"/>
      <c r="AM3090" s="677"/>
      <c r="AN3090" s="677"/>
      <c r="AO3090" s="678"/>
    </row>
    <row r="3091" spans="2:41" ht="3.75" hidden="1" customHeight="1">
      <c r="B3091" s="135"/>
      <c r="I3091" s="136"/>
      <c r="J3091" s="135"/>
      <c r="N3091" s="644"/>
      <c r="O3091" s="645"/>
      <c r="P3091" s="645"/>
      <c r="Q3091" s="646"/>
      <c r="R3091" s="630"/>
      <c r="S3091" s="630"/>
      <c r="T3091" s="630"/>
      <c r="U3091" s="698"/>
      <c r="V3091" s="699"/>
      <c r="W3091" s="699"/>
      <c r="X3091" s="700"/>
      <c r="Y3091" s="645"/>
      <c r="Z3091" s="707"/>
      <c r="AA3091" s="699"/>
      <c r="AB3091" s="699"/>
      <c r="AC3091" s="708"/>
      <c r="AD3091" s="630"/>
      <c r="AE3091" s="630"/>
      <c r="AF3091" s="630"/>
      <c r="AG3091" s="679"/>
      <c r="AH3091" s="671"/>
      <c r="AI3091" s="671"/>
      <c r="AJ3091" s="671"/>
      <c r="AK3091" s="671"/>
      <c r="AL3091" s="671"/>
      <c r="AM3091" s="671"/>
      <c r="AN3091" s="671"/>
      <c r="AO3091" s="672"/>
    </row>
    <row r="3092" spans="2:41" ht="13.35" hidden="1" customHeight="1">
      <c r="B3092" s="135"/>
      <c r="I3092" s="136"/>
      <c r="J3092" s="135"/>
      <c r="N3092" s="629"/>
      <c r="O3092" s="630"/>
      <c r="P3092" s="630"/>
      <c r="Q3092" s="632"/>
      <c r="R3092" s="630" t="s">
        <v>15</v>
      </c>
      <c r="S3092" s="630"/>
      <c r="T3092" s="630"/>
      <c r="U3092" s="701"/>
      <c r="V3092" s="702"/>
      <c r="W3092" s="702"/>
      <c r="X3092" s="703"/>
      <c r="Y3092" s="662" t="s">
        <v>359</v>
      </c>
      <c r="Z3092" s="709"/>
      <c r="AA3092" s="702"/>
      <c r="AB3092" s="702"/>
      <c r="AC3092" s="710"/>
      <c r="AD3092" s="630" t="s">
        <v>56</v>
      </c>
      <c r="AE3092" s="630"/>
      <c r="AF3092" s="630"/>
      <c r="AG3092" s="673"/>
      <c r="AH3092" s="674"/>
      <c r="AI3092" s="674"/>
      <c r="AJ3092" s="674"/>
      <c r="AK3092" s="674"/>
      <c r="AL3092" s="674"/>
      <c r="AM3092" s="674"/>
      <c r="AN3092" s="674"/>
      <c r="AO3092" s="675"/>
    </row>
    <row r="3093" spans="2:41" ht="3.75" hidden="1" customHeight="1">
      <c r="B3093" s="135"/>
      <c r="I3093" s="136"/>
      <c r="J3093" s="135"/>
      <c r="N3093" s="629"/>
      <c r="O3093" s="630"/>
      <c r="P3093" s="630"/>
      <c r="Q3093" s="632"/>
      <c r="R3093" s="639"/>
      <c r="S3093" s="639"/>
      <c r="T3093" s="639"/>
      <c r="U3093" s="704"/>
      <c r="V3093" s="705"/>
      <c r="W3093" s="705"/>
      <c r="X3093" s="706"/>
      <c r="Y3093" s="639"/>
      <c r="Z3093" s="711"/>
      <c r="AA3093" s="705"/>
      <c r="AB3093" s="705"/>
      <c r="AC3093" s="712"/>
      <c r="AD3093" s="639"/>
      <c r="AE3093" s="639"/>
      <c r="AF3093" s="639"/>
      <c r="AG3093" s="676"/>
      <c r="AH3093" s="677"/>
      <c r="AI3093" s="677"/>
      <c r="AJ3093" s="677"/>
      <c r="AK3093" s="677"/>
      <c r="AL3093" s="677"/>
      <c r="AM3093" s="677"/>
      <c r="AN3093" s="677"/>
      <c r="AO3093" s="678"/>
    </row>
    <row r="3094" spans="2:41" ht="3.75" hidden="1" customHeight="1">
      <c r="B3094" s="135"/>
      <c r="I3094" s="136"/>
      <c r="J3094" s="135"/>
      <c r="N3094" s="629"/>
      <c r="O3094" s="630"/>
      <c r="P3094" s="630"/>
      <c r="Q3094" s="632"/>
      <c r="R3094" s="645"/>
      <c r="S3094" s="645"/>
      <c r="T3094" s="646"/>
      <c r="U3094" s="679"/>
      <c r="V3094" s="671"/>
      <c r="W3094" s="671"/>
      <c r="X3094" s="671"/>
      <c r="Y3094" s="671"/>
      <c r="Z3094" s="671"/>
      <c r="AA3094" s="671"/>
      <c r="AB3094" s="671"/>
      <c r="AC3094" s="672"/>
      <c r="AD3094" s="644"/>
      <c r="AE3094" s="645"/>
      <c r="AF3094" s="646"/>
      <c r="AG3094" s="679"/>
      <c r="AH3094" s="671"/>
      <c r="AI3094" s="671"/>
      <c r="AJ3094" s="671"/>
      <c r="AK3094" s="671"/>
      <c r="AL3094" s="671"/>
      <c r="AM3094" s="671"/>
      <c r="AN3094" s="671"/>
      <c r="AO3094" s="672"/>
    </row>
    <row r="3095" spans="2:41" ht="13.35" hidden="1" customHeight="1">
      <c r="B3095" s="135"/>
      <c r="I3095" s="136"/>
      <c r="N3095" s="629" t="s">
        <v>23</v>
      </c>
      <c r="O3095" s="630"/>
      <c r="P3095" s="630"/>
      <c r="Q3095" s="632"/>
      <c r="R3095" s="630" t="s">
        <v>17</v>
      </c>
      <c r="S3095" s="630"/>
      <c r="T3095" s="632"/>
      <c r="U3095" s="673"/>
      <c r="V3095" s="674"/>
      <c r="W3095" s="674"/>
      <c r="X3095" s="674"/>
      <c r="Y3095" s="674"/>
      <c r="Z3095" s="674"/>
      <c r="AA3095" s="674"/>
      <c r="AB3095" s="674"/>
      <c r="AC3095" s="675"/>
      <c r="AD3095" s="629" t="s">
        <v>18</v>
      </c>
      <c r="AE3095" s="630"/>
      <c r="AF3095" s="632"/>
      <c r="AG3095" s="673"/>
      <c r="AH3095" s="674"/>
      <c r="AI3095" s="674"/>
      <c r="AJ3095" s="674"/>
      <c r="AK3095" s="674"/>
      <c r="AL3095" s="674"/>
      <c r="AM3095" s="674"/>
      <c r="AN3095" s="674"/>
      <c r="AO3095" s="675"/>
    </row>
    <row r="3096" spans="2:41" ht="3.75" hidden="1" customHeight="1">
      <c r="B3096" s="135"/>
      <c r="I3096" s="136"/>
      <c r="J3096" s="135"/>
      <c r="N3096" s="629"/>
      <c r="O3096" s="630"/>
      <c r="P3096" s="630"/>
      <c r="Q3096" s="632"/>
      <c r="R3096" s="639"/>
      <c r="S3096" s="639"/>
      <c r="T3096" s="640"/>
      <c r="U3096" s="676"/>
      <c r="V3096" s="677"/>
      <c r="W3096" s="677"/>
      <c r="X3096" s="677"/>
      <c r="Y3096" s="677"/>
      <c r="Z3096" s="677"/>
      <c r="AA3096" s="677"/>
      <c r="AB3096" s="677"/>
      <c r="AC3096" s="678"/>
      <c r="AD3096" s="638"/>
      <c r="AE3096" s="639"/>
      <c r="AF3096" s="640"/>
      <c r="AG3096" s="676"/>
      <c r="AH3096" s="677"/>
      <c r="AI3096" s="677"/>
      <c r="AJ3096" s="677"/>
      <c r="AK3096" s="677"/>
      <c r="AL3096" s="677"/>
      <c r="AM3096" s="677"/>
      <c r="AN3096" s="677"/>
      <c r="AO3096" s="678"/>
    </row>
    <row r="3097" spans="2:41" ht="3.75" hidden="1" customHeight="1">
      <c r="B3097" s="135"/>
      <c r="I3097" s="136"/>
      <c r="J3097" s="135"/>
      <c r="N3097" s="629"/>
      <c r="O3097" s="630"/>
      <c r="P3097" s="630"/>
      <c r="Q3097" s="632"/>
      <c r="R3097" s="645"/>
      <c r="S3097" s="645"/>
      <c r="T3097" s="646"/>
      <c r="U3097" s="679"/>
      <c r="V3097" s="671"/>
      <c r="W3097" s="671"/>
      <c r="X3097" s="671"/>
      <c r="Y3097" s="671"/>
      <c r="Z3097" s="671"/>
      <c r="AA3097" s="671"/>
      <c r="AB3097" s="671"/>
      <c r="AC3097" s="672"/>
      <c r="AD3097" s="644"/>
      <c r="AE3097" s="645"/>
      <c r="AF3097" s="646"/>
      <c r="AG3097" s="679"/>
      <c r="AH3097" s="671"/>
      <c r="AI3097" s="671"/>
      <c r="AJ3097" s="671"/>
      <c r="AK3097" s="671"/>
      <c r="AL3097" s="671"/>
      <c r="AM3097" s="671"/>
      <c r="AN3097" s="671"/>
      <c r="AO3097" s="672"/>
    </row>
    <row r="3098" spans="2:41" ht="13.35" hidden="1" customHeight="1">
      <c r="B3098" s="135"/>
      <c r="I3098" s="136"/>
      <c r="J3098" s="135"/>
      <c r="N3098" s="629"/>
      <c r="O3098" s="630"/>
      <c r="P3098" s="630"/>
      <c r="Q3098" s="632"/>
      <c r="R3098" s="630" t="s">
        <v>19</v>
      </c>
      <c r="S3098" s="630"/>
      <c r="T3098" s="632"/>
      <c r="U3098" s="673"/>
      <c r="V3098" s="674"/>
      <c r="W3098" s="674"/>
      <c r="X3098" s="674"/>
      <c r="Y3098" s="674"/>
      <c r="Z3098" s="674"/>
      <c r="AA3098" s="674"/>
      <c r="AB3098" s="674"/>
      <c r="AC3098" s="675"/>
      <c r="AD3098" s="629" t="s">
        <v>20</v>
      </c>
      <c r="AE3098" s="630"/>
      <c r="AF3098" s="632"/>
      <c r="AG3098" s="673"/>
      <c r="AH3098" s="674"/>
      <c r="AI3098" s="674"/>
      <c r="AJ3098" s="674"/>
      <c r="AK3098" s="674"/>
      <c r="AL3098" s="674"/>
      <c r="AM3098" s="674"/>
      <c r="AN3098" s="674"/>
      <c r="AO3098" s="675"/>
    </row>
    <row r="3099" spans="2:41" ht="3.75" hidden="1" customHeight="1">
      <c r="B3099" s="135"/>
      <c r="I3099" s="136"/>
      <c r="J3099" s="135"/>
      <c r="N3099" s="638"/>
      <c r="O3099" s="639"/>
      <c r="P3099" s="639"/>
      <c r="Q3099" s="640"/>
      <c r="R3099" s="639"/>
      <c r="S3099" s="639"/>
      <c r="T3099" s="640"/>
      <c r="U3099" s="676"/>
      <c r="V3099" s="677"/>
      <c r="W3099" s="677"/>
      <c r="X3099" s="677"/>
      <c r="Y3099" s="677"/>
      <c r="Z3099" s="677"/>
      <c r="AA3099" s="677"/>
      <c r="AB3099" s="677"/>
      <c r="AC3099" s="678"/>
      <c r="AD3099" s="638"/>
      <c r="AE3099" s="639"/>
      <c r="AF3099" s="640"/>
      <c r="AG3099" s="676"/>
      <c r="AH3099" s="677"/>
      <c r="AI3099" s="677"/>
      <c r="AJ3099" s="677"/>
      <c r="AK3099" s="677"/>
      <c r="AL3099" s="677"/>
      <c r="AM3099" s="677"/>
      <c r="AN3099" s="677"/>
      <c r="AO3099" s="678"/>
    </row>
    <row r="3100" spans="2:41" ht="3.75" hidden="1" customHeight="1">
      <c r="B3100" s="135"/>
      <c r="I3100" s="136"/>
      <c r="J3100" s="135"/>
      <c r="M3100" s="136"/>
      <c r="N3100" s="629"/>
      <c r="O3100" s="630"/>
      <c r="P3100" s="630"/>
      <c r="Q3100" s="632"/>
      <c r="R3100" s="644"/>
      <c r="S3100" s="645"/>
      <c r="T3100" s="645"/>
      <c r="U3100" s="645"/>
      <c r="V3100" s="645"/>
      <c r="W3100" s="645"/>
      <c r="X3100" s="645"/>
      <c r="Y3100" s="645"/>
      <c r="Z3100" s="645"/>
      <c r="AA3100" s="645"/>
      <c r="AB3100" s="645"/>
      <c r="AC3100" s="645"/>
      <c r="AD3100" s="645"/>
      <c r="AE3100" s="645"/>
      <c r="AF3100" s="645"/>
      <c r="AG3100" s="645"/>
      <c r="AH3100" s="645"/>
      <c r="AI3100" s="645"/>
      <c r="AJ3100" s="645"/>
      <c r="AK3100" s="645"/>
      <c r="AL3100" s="645"/>
      <c r="AM3100" s="645"/>
      <c r="AN3100" s="645"/>
      <c r="AO3100" s="646"/>
    </row>
    <row r="3101" spans="2:41" ht="13.35" hidden="1" customHeight="1">
      <c r="B3101" s="135"/>
      <c r="I3101" s="136"/>
      <c r="J3101" s="135"/>
      <c r="M3101" s="136"/>
      <c r="N3101" s="629" t="s">
        <v>111</v>
      </c>
      <c r="O3101" s="630"/>
      <c r="P3101" s="630"/>
      <c r="Q3101" s="632"/>
      <c r="R3101" s="629"/>
      <c r="S3101" s="680"/>
      <c r="T3101" s="681"/>
      <c r="U3101" s="630"/>
      <c r="V3101" s="647"/>
      <c r="W3101" s="630" t="s">
        <v>12</v>
      </c>
      <c r="X3101" s="647"/>
      <c r="Y3101" s="630" t="s">
        <v>11</v>
      </c>
      <c r="Z3101" s="647"/>
      <c r="AA3101" s="630" t="s">
        <v>364</v>
      </c>
      <c r="AB3101" s="630"/>
      <c r="AC3101" s="630"/>
      <c r="AD3101" s="630"/>
      <c r="AE3101" s="630"/>
      <c r="AF3101" s="630"/>
      <c r="AG3101" s="630"/>
      <c r="AH3101" s="630"/>
      <c r="AI3101" s="630"/>
      <c r="AJ3101" s="630"/>
      <c r="AK3101" s="630"/>
      <c r="AL3101" s="630"/>
      <c r="AM3101" s="630"/>
      <c r="AN3101" s="630"/>
      <c r="AO3101" s="632"/>
    </row>
    <row r="3102" spans="2:41" ht="3.75" hidden="1" customHeight="1">
      <c r="B3102" s="135"/>
      <c r="I3102" s="136"/>
      <c r="J3102" s="135"/>
      <c r="M3102" s="136"/>
      <c r="N3102" s="629"/>
      <c r="O3102" s="630"/>
      <c r="P3102" s="630"/>
      <c r="Q3102" s="632"/>
      <c r="R3102" s="629"/>
      <c r="S3102" s="630"/>
      <c r="T3102" s="630"/>
      <c r="U3102" s="630"/>
      <c r="V3102" s="630"/>
      <c r="W3102" s="630"/>
      <c r="X3102" s="630"/>
      <c r="Y3102" s="630"/>
      <c r="Z3102" s="630"/>
      <c r="AA3102" s="630"/>
      <c r="AB3102" s="630"/>
      <c r="AC3102" s="630"/>
      <c r="AD3102" s="630"/>
      <c r="AE3102" s="630"/>
      <c r="AF3102" s="630"/>
      <c r="AG3102" s="630"/>
      <c r="AH3102" s="630"/>
      <c r="AI3102" s="630"/>
      <c r="AJ3102" s="630"/>
      <c r="AK3102" s="630"/>
      <c r="AL3102" s="630"/>
      <c r="AM3102" s="630"/>
      <c r="AN3102" s="630"/>
      <c r="AO3102" s="632"/>
    </row>
    <row r="3103" spans="2:41" ht="3.75" hidden="1" customHeight="1">
      <c r="B3103" s="135"/>
      <c r="I3103" s="136"/>
      <c r="J3103" s="135"/>
      <c r="M3103" s="136"/>
      <c r="N3103" s="644"/>
      <c r="O3103" s="645"/>
      <c r="P3103" s="645"/>
      <c r="Q3103" s="645"/>
      <c r="R3103" s="713"/>
      <c r="S3103" s="716"/>
      <c r="T3103" s="645"/>
      <c r="U3103" s="698"/>
      <c r="V3103" s="644"/>
      <c r="W3103" s="645"/>
      <c r="X3103" s="645"/>
      <c r="Y3103" s="645"/>
      <c r="Z3103" s="645"/>
      <c r="AA3103" s="645"/>
      <c r="AB3103" s="645"/>
      <c r="AC3103" s="645"/>
      <c r="AD3103" s="645"/>
      <c r="AE3103" s="645"/>
      <c r="AF3103" s="645"/>
      <c r="AG3103" s="645"/>
      <c r="AH3103" s="649"/>
      <c r="AI3103" s="649"/>
      <c r="AJ3103" s="645"/>
      <c r="AK3103" s="651"/>
      <c r="AL3103" s="645"/>
      <c r="AM3103" s="645"/>
      <c r="AN3103" s="645"/>
      <c r="AO3103" s="646"/>
    </row>
    <row r="3104" spans="2:41" ht="13.35" hidden="1" customHeight="1">
      <c r="B3104" s="135"/>
      <c r="I3104" s="136"/>
      <c r="J3104" s="135"/>
      <c r="M3104" s="136"/>
      <c r="N3104" s="629" t="s">
        <v>30</v>
      </c>
      <c r="O3104" s="630"/>
      <c r="P3104" s="630"/>
      <c r="Q3104" s="630"/>
      <c r="R3104" s="714"/>
      <c r="S3104" s="717"/>
      <c r="T3104" s="630" t="s">
        <v>388</v>
      </c>
      <c r="U3104" s="701"/>
      <c r="V3104" s="629" t="s">
        <v>112</v>
      </c>
      <c r="W3104" s="630"/>
      <c r="X3104" s="630"/>
      <c r="Y3104" s="630"/>
      <c r="Z3104" s="630"/>
      <c r="AA3104" s="630"/>
      <c r="AB3104" s="630"/>
      <c r="AC3104" s="630"/>
      <c r="AD3104" s="630"/>
      <c r="AE3104" s="630"/>
      <c r="AF3104" s="630"/>
      <c r="AG3104" s="630"/>
      <c r="AH3104" s="636"/>
      <c r="AI3104" s="636"/>
      <c r="AJ3104" s="630"/>
      <c r="AK3104" s="654"/>
      <c r="AL3104" s="630"/>
      <c r="AM3104" s="630"/>
      <c r="AN3104" s="630"/>
      <c r="AO3104" s="632"/>
    </row>
    <row r="3105" spans="2:41" ht="3.75" hidden="1" customHeight="1">
      <c r="B3105" s="135"/>
      <c r="I3105" s="136"/>
      <c r="J3105" s="135"/>
      <c r="M3105" s="136"/>
      <c r="N3105" s="629"/>
      <c r="O3105" s="630"/>
      <c r="P3105" s="630"/>
      <c r="Q3105" s="630"/>
      <c r="R3105" s="715"/>
      <c r="S3105" s="718"/>
      <c r="T3105" s="639"/>
      <c r="U3105" s="704"/>
      <c r="V3105" s="638"/>
      <c r="W3105" s="639"/>
      <c r="X3105" s="639"/>
      <c r="Y3105" s="639"/>
      <c r="Z3105" s="639"/>
      <c r="AA3105" s="639"/>
      <c r="AB3105" s="639"/>
      <c r="AC3105" s="639"/>
      <c r="AD3105" s="639"/>
      <c r="AE3105" s="639"/>
      <c r="AF3105" s="639"/>
      <c r="AG3105" s="639"/>
      <c r="AH3105" s="642"/>
      <c r="AI3105" s="642"/>
      <c r="AJ3105" s="639"/>
      <c r="AK3105" s="657"/>
      <c r="AL3105" s="639"/>
      <c r="AM3105" s="639"/>
      <c r="AN3105" s="639"/>
      <c r="AO3105" s="640"/>
    </row>
    <row r="3106" spans="2:41" ht="3.75" hidden="1" customHeight="1">
      <c r="B3106" s="135"/>
      <c r="I3106" s="136"/>
      <c r="J3106" s="135"/>
      <c r="M3106" s="136"/>
      <c r="N3106" s="644"/>
      <c r="O3106" s="645"/>
      <c r="P3106" s="645"/>
      <c r="Q3106" s="646"/>
      <c r="R3106" s="670"/>
      <c r="S3106" s="671"/>
      <c r="T3106" s="671"/>
      <c r="U3106" s="672"/>
      <c r="V3106" s="673"/>
      <c r="W3106" s="675"/>
      <c r="X3106" s="679"/>
      <c r="Y3106" s="671"/>
      <c r="Z3106" s="671"/>
      <c r="AA3106" s="672"/>
      <c r="AB3106" s="630"/>
      <c r="AC3106" s="630"/>
      <c r="AD3106" s="630"/>
      <c r="AE3106" s="630"/>
      <c r="AF3106" s="630"/>
      <c r="AG3106" s="630"/>
      <c r="AH3106" s="630"/>
      <c r="AI3106" s="645"/>
      <c r="AJ3106" s="630"/>
      <c r="AK3106" s="630"/>
      <c r="AL3106" s="630"/>
      <c r="AM3106" s="630"/>
      <c r="AN3106" s="630"/>
      <c r="AO3106" s="632"/>
    </row>
    <row r="3107" spans="2:41" ht="13.35" hidden="1" customHeight="1">
      <c r="B3107" s="135"/>
      <c r="I3107" s="136"/>
      <c r="J3107" s="135"/>
      <c r="M3107" s="136"/>
      <c r="N3107" s="629" t="s">
        <v>114</v>
      </c>
      <c r="O3107" s="630"/>
      <c r="P3107" s="630"/>
      <c r="Q3107" s="632"/>
      <c r="R3107" s="673"/>
      <c r="S3107" s="674"/>
      <c r="T3107" s="674"/>
      <c r="U3107" s="675"/>
      <c r="V3107" s="673"/>
      <c r="W3107" s="675"/>
      <c r="X3107" s="673"/>
      <c r="Y3107" s="674"/>
      <c r="Z3107" s="674"/>
      <c r="AA3107" s="675"/>
      <c r="AB3107" s="668" t="s">
        <v>171</v>
      </c>
      <c r="AC3107" s="630"/>
      <c r="AD3107" s="630"/>
      <c r="AE3107" s="630"/>
      <c r="AF3107" s="630"/>
      <c r="AG3107" s="630"/>
      <c r="AH3107" s="630"/>
      <c r="AI3107" s="630"/>
      <c r="AJ3107" s="630"/>
      <c r="AK3107" s="630"/>
      <c r="AL3107" s="630"/>
      <c r="AM3107" s="630"/>
      <c r="AN3107" s="630"/>
      <c r="AO3107" s="632"/>
    </row>
    <row r="3108" spans="2:41" ht="3.75" hidden="1" customHeight="1">
      <c r="B3108" s="135"/>
      <c r="I3108" s="136"/>
      <c r="J3108" s="135"/>
      <c r="M3108" s="136"/>
      <c r="N3108" s="629"/>
      <c r="O3108" s="630"/>
      <c r="P3108" s="630"/>
      <c r="Q3108" s="632"/>
      <c r="R3108" s="676"/>
      <c r="S3108" s="677"/>
      <c r="T3108" s="677"/>
      <c r="U3108" s="678"/>
      <c r="V3108" s="676"/>
      <c r="W3108" s="678"/>
      <c r="X3108" s="676"/>
      <c r="Y3108" s="677"/>
      <c r="Z3108" s="677"/>
      <c r="AA3108" s="678"/>
      <c r="AB3108" s="639"/>
      <c r="AC3108" s="639"/>
      <c r="AD3108" s="639"/>
      <c r="AE3108" s="639"/>
      <c r="AF3108" s="639"/>
      <c r="AG3108" s="639"/>
      <c r="AH3108" s="639"/>
      <c r="AI3108" s="639"/>
      <c r="AJ3108" s="639"/>
      <c r="AK3108" s="639"/>
      <c r="AL3108" s="639"/>
      <c r="AM3108" s="639"/>
      <c r="AN3108" s="639"/>
      <c r="AO3108" s="640"/>
    </row>
    <row r="3109" spans="2:41" ht="3.75" hidden="1" customHeight="1">
      <c r="B3109" s="135"/>
      <c r="I3109" s="136"/>
      <c r="J3109" s="135"/>
      <c r="M3109" s="136"/>
      <c r="N3109" s="644"/>
      <c r="O3109" s="645"/>
      <c r="P3109" s="645"/>
      <c r="Q3109" s="645"/>
      <c r="R3109" s="644"/>
      <c r="S3109" s="645"/>
      <c r="T3109" s="645"/>
      <c r="U3109" s="645"/>
      <c r="V3109" s="645"/>
      <c r="W3109" s="645"/>
      <c r="X3109" s="645"/>
      <c r="Y3109" s="645"/>
      <c r="Z3109" s="645"/>
      <c r="AA3109" s="646"/>
      <c r="AB3109" s="644"/>
      <c r="AC3109" s="630"/>
      <c r="AD3109" s="630"/>
      <c r="AE3109" s="630"/>
      <c r="AF3109" s="630"/>
      <c r="AG3109" s="630"/>
      <c r="AH3109" s="630"/>
      <c r="AI3109" s="632"/>
      <c r="AJ3109" s="644"/>
      <c r="AK3109" s="645"/>
      <c r="AL3109" s="645"/>
      <c r="AM3109" s="645"/>
      <c r="AN3109" s="645"/>
      <c r="AO3109" s="646"/>
    </row>
    <row r="3110" spans="2:41" ht="13.35" hidden="1" customHeight="1">
      <c r="B3110" s="135"/>
      <c r="I3110" s="136"/>
      <c r="J3110" s="135"/>
      <c r="M3110" s="136"/>
      <c r="N3110" s="629" t="s">
        <v>115</v>
      </c>
      <c r="O3110" s="630"/>
      <c r="P3110" s="630"/>
      <c r="Q3110" s="630"/>
      <c r="R3110" s="629"/>
      <c r="S3110" s="680"/>
      <c r="T3110" s="681"/>
      <c r="U3110" s="630"/>
      <c r="V3110" s="647"/>
      <c r="W3110" s="630" t="s">
        <v>12</v>
      </c>
      <c r="X3110" s="647"/>
      <c r="Y3110" s="630" t="s">
        <v>11</v>
      </c>
      <c r="Z3110" s="647"/>
      <c r="AA3110" s="630" t="s">
        <v>364</v>
      </c>
      <c r="AB3110" s="629" t="s">
        <v>170</v>
      </c>
      <c r="AC3110" s="630"/>
      <c r="AD3110" s="630"/>
      <c r="AE3110" s="630"/>
      <c r="AF3110" s="630"/>
      <c r="AG3110" s="630"/>
      <c r="AH3110" s="630"/>
      <c r="AI3110" s="632"/>
      <c r="AJ3110" s="629"/>
      <c r="AK3110" s="680"/>
      <c r="AL3110" s="682"/>
      <c r="AM3110" s="682"/>
      <c r="AN3110" s="682"/>
      <c r="AO3110" s="681"/>
    </row>
    <row r="3111" spans="2:41" ht="3.75" hidden="1" customHeight="1">
      <c r="B3111" s="135"/>
      <c r="I3111" s="136"/>
      <c r="J3111" s="135"/>
      <c r="M3111" s="136"/>
      <c r="N3111" s="629"/>
      <c r="O3111" s="630"/>
      <c r="P3111" s="630"/>
      <c r="Q3111" s="630"/>
      <c r="R3111" s="638"/>
      <c r="S3111" s="639"/>
      <c r="T3111" s="639"/>
      <c r="U3111" s="639"/>
      <c r="V3111" s="639"/>
      <c r="W3111" s="639"/>
      <c r="X3111" s="639"/>
      <c r="Y3111" s="639"/>
      <c r="Z3111" s="639"/>
      <c r="AA3111" s="640"/>
      <c r="AB3111" s="638"/>
      <c r="AC3111" s="639"/>
      <c r="AD3111" s="639"/>
      <c r="AE3111" s="639"/>
      <c r="AF3111" s="639"/>
      <c r="AG3111" s="639"/>
      <c r="AH3111" s="639"/>
      <c r="AI3111" s="640"/>
      <c r="AJ3111" s="638"/>
      <c r="AK3111" s="639"/>
      <c r="AL3111" s="639"/>
      <c r="AM3111" s="639"/>
      <c r="AN3111" s="639"/>
      <c r="AO3111" s="640"/>
    </row>
    <row r="3112" spans="2:41" ht="3.75" customHeight="1">
      <c r="B3112" s="135"/>
      <c r="I3112" s="136"/>
      <c r="J3112" s="135"/>
      <c r="M3112" s="136"/>
      <c r="N3112" s="130"/>
      <c r="O3112" s="131"/>
      <c r="P3112" s="131"/>
      <c r="Q3112" s="132"/>
      <c r="R3112" s="683" t="str" cm="1">
        <f t="array" ref="R3112">IF(新_変更_3!AL1336&lt;&gt;"",AND(新_変更_3!J1335:AB1341=新_変更_3!AL1335:BD1341),"")</f>
        <v/>
      </c>
      <c r="S3112" s="684"/>
      <c r="T3112" s="684"/>
      <c r="U3112" s="684"/>
      <c r="V3112" s="684"/>
      <c r="W3112" s="684"/>
      <c r="X3112" s="684"/>
      <c r="Y3112" s="684"/>
      <c r="Z3112" s="684"/>
      <c r="AA3112" s="684"/>
      <c r="AB3112" s="684"/>
      <c r="AC3112" s="684"/>
      <c r="AD3112" s="684"/>
      <c r="AE3112" s="684"/>
      <c r="AF3112" s="684"/>
      <c r="AG3112" s="684"/>
      <c r="AH3112" s="684"/>
      <c r="AI3112" s="684"/>
      <c r="AJ3112" s="684"/>
      <c r="AK3112" s="684"/>
      <c r="AL3112" s="684"/>
      <c r="AM3112" s="684"/>
      <c r="AN3112" s="684"/>
      <c r="AO3112" s="685"/>
    </row>
    <row r="3113" spans="2:41" ht="13.35" customHeight="1">
      <c r="B3113" s="135"/>
      <c r="I3113" s="136"/>
      <c r="J3113" s="135"/>
      <c r="M3113" s="136"/>
      <c r="N3113" s="135" t="s">
        <v>32</v>
      </c>
      <c r="Q3113" s="136"/>
      <c r="R3113" s="686"/>
      <c r="S3113" s="687"/>
      <c r="T3113" s="687"/>
      <c r="U3113" s="687"/>
      <c r="V3113" s="687"/>
      <c r="W3113" s="687"/>
      <c r="X3113" s="687"/>
      <c r="Y3113" s="687"/>
      <c r="Z3113" s="687"/>
      <c r="AA3113" s="687"/>
      <c r="AB3113" s="687"/>
      <c r="AC3113" s="687"/>
      <c r="AD3113" s="687"/>
      <c r="AE3113" s="687"/>
      <c r="AF3113" s="687"/>
      <c r="AG3113" s="687"/>
      <c r="AH3113" s="687"/>
      <c r="AI3113" s="687"/>
      <c r="AJ3113" s="687"/>
      <c r="AK3113" s="687"/>
      <c r="AL3113" s="687"/>
      <c r="AM3113" s="687"/>
      <c r="AN3113" s="687"/>
      <c r="AO3113" s="688"/>
    </row>
    <row r="3114" spans="2:41" ht="3.75" customHeight="1">
      <c r="B3114" s="135"/>
      <c r="I3114" s="136"/>
      <c r="J3114" s="135"/>
      <c r="M3114" s="136"/>
      <c r="N3114" s="140"/>
      <c r="O3114" s="141"/>
      <c r="P3114" s="141"/>
      <c r="Q3114" s="142"/>
      <c r="R3114" s="689"/>
      <c r="S3114" s="690"/>
      <c r="T3114" s="690"/>
      <c r="U3114" s="690"/>
      <c r="V3114" s="690"/>
      <c r="W3114" s="690"/>
      <c r="X3114" s="690"/>
      <c r="Y3114" s="690"/>
      <c r="Z3114" s="690"/>
      <c r="AA3114" s="690"/>
      <c r="AB3114" s="690"/>
      <c r="AC3114" s="690"/>
      <c r="AD3114" s="690"/>
      <c r="AE3114" s="690"/>
      <c r="AF3114" s="690"/>
      <c r="AG3114" s="690"/>
      <c r="AH3114" s="690"/>
      <c r="AI3114" s="690"/>
      <c r="AJ3114" s="690"/>
      <c r="AK3114" s="690"/>
      <c r="AL3114" s="690"/>
      <c r="AM3114" s="690"/>
      <c r="AN3114" s="690"/>
      <c r="AO3114" s="691"/>
    </row>
    <row r="3115" spans="2:41" ht="3.75" customHeight="1">
      <c r="B3115" s="135"/>
      <c r="I3115" s="136"/>
      <c r="J3115" s="130"/>
      <c r="K3115" s="131"/>
      <c r="L3115" s="131"/>
      <c r="M3115" s="132"/>
      <c r="N3115" s="130"/>
      <c r="O3115" s="131"/>
      <c r="P3115" s="131"/>
      <c r="Q3115" s="132"/>
      <c r="R3115" s="130"/>
      <c r="S3115" s="131"/>
      <c r="T3115" s="131"/>
      <c r="U3115" s="131"/>
      <c r="V3115" s="131"/>
      <c r="W3115" s="131"/>
      <c r="X3115" s="131"/>
      <c r="Y3115" s="131"/>
      <c r="Z3115" s="131"/>
      <c r="AA3115" s="132"/>
      <c r="AB3115" s="130"/>
      <c r="AC3115" s="131"/>
      <c r="AD3115" s="131"/>
      <c r="AE3115" s="132"/>
      <c r="AF3115" s="131"/>
      <c r="AG3115" s="131"/>
      <c r="AH3115" s="131"/>
      <c r="AI3115" s="131"/>
      <c r="AJ3115" s="131"/>
      <c r="AK3115" s="131"/>
      <c r="AL3115" s="131"/>
      <c r="AM3115" s="131"/>
      <c r="AN3115" s="131"/>
      <c r="AO3115" s="132"/>
    </row>
    <row r="3116" spans="2:41" ht="13.35" customHeight="1">
      <c r="B3116" s="135"/>
      <c r="I3116" s="136"/>
      <c r="J3116" s="135" t="s">
        <v>4071</v>
      </c>
      <c r="M3116" s="136"/>
      <c r="N3116" s="135" t="s">
        <v>27</v>
      </c>
      <c r="Q3116" s="136"/>
      <c r="R3116" s="135"/>
      <c r="S3116" s="692"/>
      <c r="T3116" s="693"/>
      <c r="U3116" s="693"/>
      <c r="V3116" s="693"/>
      <c r="W3116" s="693"/>
      <c r="X3116" s="693"/>
      <c r="Y3116" s="693"/>
      <c r="Z3116" s="693"/>
      <c r="AA3116" s="694"/>
      <c r="AB3116" s="135" t="s">
        <v>28</v>
      </c>
      <c r="AE3116" s="136"/>
      <c r="AF3116" s="135"/>
      <c r="AG3116" s="695"/>
      <c r="AH3116" s="693"/>
      <c r="AI3116" s="693"/>
      <c r="AJ3116" s="693"/>
      <c r="AK3116" s="693"/>
      <c r="AL3116" s="693"/>
      <c r="AM3116" s="693"/>
      <c r="AN3116" s="693"/>
      <c r="AO3116" s="694"/>
    </row>
    <row r="3117" spans="2:41" ht="3.75" customHeight="1">
      <c r="B3117" s="135"/>
      <c r="I3117" s="136"/>
      <c r="J3117" s="135"/>
      <c r="M3117" s="136"/>
      <c r="N3117" s="140"/>
      <c r="O3117" s="141"/>
      <c r="P3117" s="141"/>
      <c r="Q3117" s="142"/>
      <c r="R3117" s="140"/>
      <c r="S3117" s="141"/>
      <c r="T3117" s="141"/>
      <c r="U3117" s="141"/>
      <c r="V3117" s="141"/>
      <c r="W3117" s="141"/>
      <c r="X3117" s="141"/>
      <c r="Y3117" s="141"/>
      <c r="Z3117" s="141"/>
      <c r="AA3117" s="142"/>
      <c r="AB3117" s="140"/>
      <c r="AC3117" s="141"/>
      <c r="AD3117" s="141"/>
      <c r="AE3117" s="142"/>
      <c r="AF3117" s="141"/>
      <c r="AG3117" s="141"/>
      <c r="AH3117" s="141"/>
      <c r="AI3117" s="141"/>
      <c r="AJ3117" s="141"/>
      <c r="AK3117" s="141"/>
      <c r="AL3117" s="141"/>
      <c r="AM3117" s="141"/>
      <c r="AN3117" s="141"/>
      <c r="AO3117" s="142"/>
    </row>
    <row r="3118" spans="2:41" ht="3.75" customHeight="1">
      <c r="B3118" s="135"/>
      <c r="I3118" s="136"/>
      <c r="J3118" s="135"/>
      <c r="M3118" s="136"/>
      <c r="N3118" s="130"/>
      <c r="O3118" s="131"/>
      <c r="P3118" s="131"/>
      <c r="Q3118" s="132"/>
      <c r="R3118" s="130"/>
      <c r="S3118" s="131"/>
      <c r="T3118" s="131"/>
      <c r="U3118" s="131"/>
      <c r="V3118" s="131"/>
      <c r="W3118" s="131"/>
      <c r="X3118" s="131"/>
      <c r="Y3118" s="131"/>
      <c r="Z3118" s="131"/>
      <c r="AA3118" s="132"/>
      <c r="AB3118" s="130"/>
      <c r="AC3118" s="131"/>
      <c r="AD3118" s="131"/>
      <c r="AE3118" s="132"/>
      <c r="AF3118" s="130"/>
      <c r="AG3118" s="131"/>
      <c r="AH3118" s="131"/>
      <c r="AI3118" s="131"/>
      <c r="AJ3118" s="131"/>
      <c r="AK3118" s="131"/>
      <c r="AL3118" s="131"/>
      <c r="AM3118" s="131"/>
      <c r="AN3118" s="131"/>
      <c r="AO3118" s="132"/>
    </row>
    <row r="3119" spans="2:41" ht="13.35" customHeight="1">
      <c r="B3119" s="135"/>
      <c r="I3119" s="136"/>
      <c r="J3119" s="135"/>
      <c r="M3119" s="136"/>
      <c r="N3119" s="135" t="s">
        <v>3990</v>
      </c>
      <c r="Q3119" s="136"/>
      <c r="R3119" s="135"/>
      <c r="S3119" s="696"/>
      <c r="T3119" s="694"/>
      <c r="V3119" s="146"/>
      <c r="W3119" s="124" t="s">
        <v>12</v>
      </c>
      <c r="X3119" s="146"/>
      <c r="Y3119" s="124" t="s">
        <v>11</v>
      </c>
      <c r="Z3119" s="146"/>
      <c r="AA3119" s="136" t="s">
        <v>364</v>
      </c>
      <c r="AB3119" s="135" t="s">
        <v>66</v>
      </c>
      <c r="AE3119" s="136"/>
      <c r="AF3119" s="135"/>
      <c r="AG3119" s="696"/>
      <c r="AH3119" s="694"/>
      <c r="AJ3119" s="146"/>
      <c r="AK3119" s="124" t="s">
        <v>12</v>
      </c>
      <c r="AL3119" s="146"/>
      <c r="AM3119" s="124" t="s">
        <v>11</v>
      </c>
      <c r="AN3119" s="146"/>
      <c r="AO3119" s="136" t="s">
        <v>364</v>
      </c>
    </row>
    <row r="3120" spans="2:41" ht="3.75" customHeight="1">
      <c r="B3120" s="135"/>
      <c r="I3120" s="136"/>
      <c r="J3120" s="135"/>
      <c r="M3120" s="136"/>
      <c r="N3120" s="140"/>
      <c r="O3120" s="141"/>
      <c r="P3120" s="141"/>
      <c r="Q3120" s="142"/>
      <c r="R3120" s="140"/>
      <c r="S3120" s="141"/>
      <c r="T3120" s="141"/>
      <c r="U3120" s="141"/>
      <c r="V3120" s="141"/>
      <c r="W3120" s="141"/>
      <c r="X3120" s="141"/>
      <c r="Y3120" s="141"/>
      <c r="Z3120" s="141"/>
      <c r="AA3120" s="142"/>
      <c r="AB3120" s="140"/>
      <c r="AC3120" s="141"/>
      <c r="AD3120" s="141"/>
      <c r="AE3120" s="142"/>
      <c r="AF3120" s="140"/>
      <c r="AG3120" s="141"/>
      <c r="AH3120" s="141"/>
      <c r="AI3120" s="141"/>
      <c r="AJ3120" s="141"/>
      <c r="AK3120" s="141"/>
      <c r="AL3120" s="141"/>
      <c r="AM3120" s="141"/>
      <c r="AN3120" s="141"/>
      <c r="AO3120" s="142"/>
    </row>
    <row r="3121" spans="2:41" ht="3.75" customHeight="1">
      <c r="B3121" s="135"/>
      <c r="I3121" s="136"/>
      <c r="J3121" s="135"/>
      <c r="M3121" s="136"/>
      <c r="N3121" s="130"/>
      <c r="O3121" s="131"/>
      <c r="P3121" s="131"/>
      <c r="Q3121" s="132"/>
      <c r="R3121" s="697">
        <f>新_変更_3!J1355</f>
        <v>0</v>
      </c>
      <c r="S3121" s="684"/>
      <c r="T3121" s="684"/>
      <c r="U3121" s="684"/>
      <c r="V3121" s="684"/>
      <c r="W3121" s="684"/>
      <c r="X3121" s="684"/>
      <c r="Y3121" s="684"/>
      <c r="Z3121" s="684"/>
      <c r="AA3121" s="684"/>
      <c r="AB3121" s="684"/>
      <c r="AC3121" s="684"/>
      <c r="AD3121" s="684"/>
      <c r="AE3121" s="684"/>
      <c r="AF3121" s="684"/>
      <c r="AG3121" s="684"/>
      <c r="AH3121" s="684"/>
      <c r="AI3121" s="684"/>
      <c r="AJ3121" s="685"/>
      <c r="AK3121" s="131"/>
      <c r="AL3121" s="131"/>
      <c r="AM3121" s="131"/>
      <c r="AN3121" s="131"/>
      <c r="AO3121" s="132"/>
    </row>
    <row r="3122" spans="2:41" ht="13.35" customHeight="1">
      <c r="B3122" s="135"/>
      <c r="I3122" s="136"/>
      <c r="J3122" s="135"/>
      <c r="M3122" s="136"/>
      <c r="N3122" s="135" t="s">
        <v>8</v>
      </c>
      <c r="Q3122" s="136"/>
      <c r="R3122" s="686"/>
      <c r="S3122" s="687"/>
      <c r="T3122" s="687"/>
      <c r="U3122" s="687"/>
      <c r="V3122" s="687"/>
      <c r="W3122" s="687"/>
      <c r="X3122" s="687"/>
      <c r="Y3122" s="687"/>
      <c r="Z3122" s="687"/>
      <c r="AA3122" s="687"/>
      <c r="AB3122" s="687"/>
      <c r="AC3122" s="687"/>
      <c r="AD3122" s="687"/>
      <c r="AE3122" s="687"/>
      <c r="AF3122" s="687"/>
      <c r="AG3122" s="687"/>
      <c r="AH3122" s="687"/>
      <c r="AI3122" s="687"/>
      <c r="AJ3122" s="688"/>
      <c r="AL3122" s="147" t="s">
        <v>13</v>
      </c>
      <c r="AM3122" s="124" t="s">
        <v>29</v>
      </c>
      <c r="AO3122" s="136"/>
    </row>
    <row r="3123" spans="2:41" ht="3.75" customHeight="1">
      <c r="B3123" s="135"/>
      <c r="I3123" s="136"/>
      <c r="J3123" s="135"/>
      <c r="M3123" s="136"/>
      <c r="N3123" s="140"/>
      <c r="O3123" s="141"/>
      <c r="P3123" s="141"/>
      <c r="Q3123" s="142"/>
      <c r="R3123" s="689"/>
      <c r="S3123" s="690"/>
      <c r="T3123" s="690"/>
      <c r="U3123" s="690"/>
      <c r="V3123" s="690"/>
      <c r="W3123" s="690"/>
      <c r="X3123" s="690"/>
      <c r="Y3123" s="690"/>
      <c r="Z3123" s="690"/>
      <c r="AA3123" s="690"/>
      <c r="AB3123" s="690"/>
      <c r="AC3123" s="690"/>
      <c r="AD3123" s="690"/>
      <c r="AE3123" s="690"/>
      <c r="AF3123" s="690"/>
      <c r="AG3123" s="690"/>
      <c r="AH3123" s="690"/>
      <c r="AI3123" s="690"/>
      <c r="AJ3123" s="691"/>
      <c r="AK3123" s="141"/>
      <c r="AL3123" s="141"/>
      <c r="AM3123" s="141"/>
      <c r="AN3123" s="141"/>
      <c r="AO3123" s="142"/>
    </row>
    <row r="3124" spans="2:41" ht="3.75" hidden="1" customHeight="1">
      <c r="B3124" s="135"/>
      <c r="I3124" s="136"/>
      <c r="J3124" s="135"/>
      <c r="M3124" s="136"/>
      <c r="N3124" s="644"/>
      <c r="O3124" s="645"/>
      <c r="P3124" s="645"/>
      <c r="Q3124" s="646"/>
      <c r="R3124" s="679"/>
      <c r="S3124" s="671"/>
      <c r="T3124" s="671"/>
      <c r="U3124" s="671"/>
      <c r="V3124" s="671"/>
      <c r="W3124" s="671"/>
      <c r="X3124" s="671"/>
      <c r="Y3124" s="671"/>
      <c r="Z3124" s="671"/>
      <c r="AA3124" s="671"/>
      <c r="AB3124" s="671"/>
      <c r="AC3124" s="671"/>
      <c r="AD3124" s="671"/>
      <c r="AE3124" s="671"/>
      <c r="AF3124" s="671"/>
      <c r="AG3124" s="671"/>
      <c r="AH3124" s="671"/>
      <c r="AI3124" s="671"/>
      <c r="AJ3124" s="671"/>
      <c r="AK3124" s="671"/>
      <c r="AL3124" s="671"/>
      <c r="AM3124" s="671"/>
      <c r="AN3124" s="671"/>
      <c r="AO3124" s="672"/>
    </row>
    <row r="3125" spans="2:41" ht="13.35" hidden="1" customHeight="1">
      <c r="B3125" s="135"/>
      <c r="I3125" s="136"/>
      <c r="J3125" s="135"/>
      <c r="M3125" s="136"/>
      <c r="N3125" s="629" t="s">
        <v>61</v>
      </c>
      <c r="O3125" s="630"/>
      <c r="P3125" s="630"/>
      <c r="Q3125" s="632"/>
      <c r="R3125" s="673"/>
      <c r="S3125" s="674"/>
      <c r="T3125" s="674"/>
      <c r="U3125" s="674"/>
      <c r="V3125" s="674"/>
      <c r="W3125" s="674"/>
      <c r="X3125" s="674"/>
      <c r="Y3125" s="674"/>
      <c r="Z3125" s="674"/>
      <c r="AA3125" s="674"/>
      <c r="AB3125" s="674"/>
      <c r="AC3125" s="674"/>
      <c r="AD3125" s="674"/>
      <c r="AE3125" s="674"/>
      <c r="AF3125" s="674"/>
      <c r="AG3125" s="674"/>
      <c r="AH3125" s="674"/>
      <c r="AI3125" s="674"/>
      <c r="AJ3125" s="674"/>
      <c r="AK3125" s="674"/>
      <c r="AL3125" s="674"/>
      <c r="AM3125" s="674"/>
      <c r="AN3125" s="674"/>
      <c r="AO3125" s="675"/>
    </row>
    <row r="3126" spans="2:41" ht="3.75" hidden="1" customHeight="1">
      <c r="B3126" s="135"/>
      <c r="I3126" s="136"/>
      <c r="J3126" s="135"/>
      <c r="M3126" s="136"/>
      <c r="N3126" s="629"/>
      <c r="O3126" s="630"/>
      <c r="P3126" s="630"/>
      <c r="Q3126" s="632"/>
      <c r="R3126" s="676"/>
      <c r="S3126" s="677"/>
      <c r="T3126" s="677"/>
      <c r="U3126" s="677"/>
      <c r="V3126" s="677"/>
      <c r="W3126" s="677"/>
      <c r="X3126" s="677"/>
      <c r="Y3126" s="677"/>
      <c r="Z3126" s="677"/>
      <c r="AA3126" s="677"/>
      <c r="AB3126" s="677"/>
      <c r="AC3126" s="677"/>
      <c r="AD3126" s="677"/>
      <c r="AE3126" s="677"/>
      <c r="AF3126" s="677"/>
      <c r="AG3126" s="677"/>
      <c r="AH3126" s="677"/>
      <c r="AI3126" s="677"/>
      <c r="AJ3126" s="677"/>
      <c r="AK3126" s="677"/>
      <c r="AL3126" s="677"/>
      <c r="AM3126" s="677"/>
      <c r="AN3126" s="677"/>
      <c r="AO3126" s="678"/>
    </row>
    <row r="3127" spans="2:41" ht="3.75" hidden="1" customHeight="1">
      <c r="B3127" s="135"/>
      <c r="I3127" s="136"/>
      <c r="J3127" s="135"/>
      <c r="N3127" s="644"/>
      <c r="O3127" s="645"/>
      <c r="P3127" s="645"/>
      <c r="Q3127" s="646"/>
      <c r="R3127" s="630"/>
      <c r="S3127" s="630"/>
      <c r="T3127" s="630"/>
      <c r="U3127" s="698"/>
      <c r="V3127" s="699"/>
      <c r="W3127" s="699"/>
      <c r="X3127" s="700"/>
      <c r="Y3127" s="645"/>
      <c r="Z3127" s="707"/>
      <c r="AA3127" s="699"/>
      <c r="AB3127" s="699"/>
      <c r="AC3127" s="708"/>
      <c r="AD3127" s="630"/>
      <c r="AE3127" s="630"/>
      <c r="AF3127" s="630"/>
      <c r="AG3127" s="679"/>
      <c r="AH3127" s="671"/>
      <c r="AI3127" s="671"/>
      <c r="AJ3127" s="671"/>
      <c r="AK3127" s="671"/>
      <c r="AL3127" s="671"/>
      <c r="AM3127" s="671"/>
      <c r="AN3127" s="671"/>
      <c r="AO3127" s="672"/>
    </row>
    <row r="3128" spans="2:41" ht="13.35" hidden="1" customHeight="1">
      <c r="B3128" s="135"/>
      <c r="I3128" s="136"/>
      <c r="J3128" s="135"/>
      <c r="N3128" s="629"/>
      <c r="O3128" s="630"/>
      <c r="P3128" s="630"/>
      <c r="Q3128" s="632"/>
      <c r="R3128" s="630" t="s">
        <v>15</v>
      </c>
      <c r="S3128" s="630"/>
      <c r="T3128" s="630"/>
      <c r="U3128" s="701"/>
      <c r="V3128" s="702"/>
      <c r="W3128" s="702"/>
      <c r="X3128" s="703"/>
      <c r="Y3128" s="662" t="s">
        <v>359</v>
      </c>
      <c r="Z3128" s="709"/>
      <c r="AA3128" s="702"/>
      <c r="AB3128" s="702"/>
      <c r="AC3128" s="710"/>
      <c r="AD3128" s="630" t="s">
        <v>56</v>
      </c>
      <c r="AE3128" s="630"/>
      <c r="AF3128" s="630"/>
      <c r="AG3128" s="673"/>
      <c r="AH3128" s="674"/>
      <c r="AI3128" s="674"/>
      <c r="AJ3128" s="674"/>
      <c r="AK3128" s="674"/>
      <c r="AL3128" s="674"/>
      <c r="AM3128" s="674"/>
      <c r="AN3128" s="674"/>
      <c r="AO3128" s="675"/>
    </row>
    <row r="3129" spans="2:41" ht="3.75" hidden="1" customHeight="1">
      <c r="B3129" s="135"/>
      <c r="I3129" s="136"/>
      <c r="J3129" s="135"/>
      <c r="N3129" s="629"/>
      <c r="O3129" s="630"/>
      <c r="P3129" s="630"/>
      <c r="Q3129" s="632"/>
      <c r="R3129" s="639"/>
      <c r="S3129" s="639"/>
      <c r="T3129" s="639"/>
      <c r="U3129" s="704"/>
      <c r="V3129" s="705"/>
      <c r="W3129" s="705"/>
      <c r="X3129" s="706"/>
      <c r="Y3129" s="639"/>
      <c r="Z3129" s="711"/>
      <c r="AA3129" s="705"/>
      <c r="AB3129" s="705"/>
      <c r="AC3129" s="712"/>
      <c r="AD3129" s="639"/>
      <c r="AE3129" s="639"/>
      <c r="AF3129" s="639"/>
      <c r="AG3129" s="676"/>
      <c r="AH3129" s="677"/>
      <c r="AI3129" s="677"/>
      <c r="AJ3129" s="677"/>
      <c r="AK3129" s="677"/>
      <c r="AL3129" s="677"/>
      <c r="AM3129" s="677"/>
      <c r="AN3129" s="677"/>
      <c r="AO3129" s="678"/>
    </row>
    <row r="3130" spans="2:41" ht="3.75" hidden="1" customHeight="1">
      <c r="B3130" s="135"/>
      <c r="I3130" s="136"/>
      <c r="J3130" s="135"/>
      <c r="N3130" s="629"/>
      <c r="O3130" s="630"/>
      <c r="P3130" s="630"/>
      <c r="Q3130" s="632"/>
      <c r="R3130" s="645"/>
      <c r="S3130" s="645"/>
      <c r="T3130" s="646"/>
      <c r="U3130" s="679"/>
      <c r="V3130" s="671"/>
      <c r="W3130" s="671"/>
      <c r="X3130" s="671"/>
      <c r="Y3130" s="671"/>
      <c r="Z3130" s="671"/>
      <c r="AA3130" s="671"/>
      <c r="AB3130" s="671"/>
      <c r="AC3130" s="672"/>
      <c r="AD3130" s="644"/>
      <c r="AE3130" s="645"/>
      <c r="AF3130" s="646"/>
      <c r="AG3130" s="679"/>
      <c r="AH3130" s="671"/>
      <c r="AI3130" s="671"/>
      <c r="AJ3130" s="671"/>
      <c r="AK3130" s="671"/>
      <c r="AL3130" s="671"/>
      <c r="AM3130" s="671"/>
      <c r="AN3130" s="671"/>
      <c r="AO3130" s="672"/>
    </row>
    <row r="3131" spans="2:41" ht="13.35" hidden="1" customHeight="1">
      <c r="B3131" s="135"/>
      <c r="I3131" s="136"/>
      <c r="N3131" s="629" t="s">
        <v>23</v>
      </c>
      <c r="O3131" s="630"/>
      <c r="P3131" s="630"/>
      <c r="Q3131" s="632"/>
      <c r="R3131" s="630" t="s">
        <v>17</v>
      </c>
      <c r="S3131" s="630"/>
      <c r="T3131" s="632"/>
      <c r="U3131" s="673"/>
      <c r="V3131" s="674"/>
      <c r="W3131" s="674"/>
      <c r="X3131" s="674"/>
      <c r="Y3131" s="674"/>
      <c r="Z3131" s="674"/>
      <c r="AA3131" s="674"/>
      <c r="AB3131" s="674"/>
      <c r="AC3131" s="675"/>
      <c r="AD3131" s="629" t="s">
        <v>18</v>
      </c>
      <c r="AE3131" s="630"/>
      <c r="AF3131" s="632"/>
      <c r="AG3131" s="673"/>
      <c r="AH3131" s="674"/>
      <c r="AI3131" s="674"/>
      <c r="AJ3131" s="674"/>
      <c r="AK3131" s="674"/>
      <c r="AL3131" s="674"/>
      <c r="AM3131" s="674"/>
      <c r="AN3131" s="674"/>
      <c r="AO3131" s="675"/>
    </row>
    <row r="3132" spans="2:41" ht="3.75" hidden="1" customHeight="1">
      <c r="B3132" s="135"/>
      <c r="I3132" s="136"/>
      <c r="J3132" s="135"/>
      <c r="N3132" s="629"/>
      <c r="O3132" s="630"/>
      <c r="P3132" s="630"/>
      <c r="Q3132" s="632"/>
      <c r="R3132" s="639"/>
      <c r="S3132" s="639"/>
      <c r="T3132" s="640"/>
      <c r="U3132" s="676"/>
      <c r="V3132" s="677"/>
      <c r="W3132" s="677"/>
      <c r="X3132" s="677"/>
      <c r="Y3132" s="677"/>
      <c r="Z3132" s="677"/>
      <c r="AA3132" s="677"/>
      <c r="AB3132" s="677"/>
      <c r="AC3132" s="678"/>
      <c r="AD3132" s="638"/>
      <c r="AE3132" s="639"/>
      <c r="AF3132" s="640"/>
      <c r="AG3132" s="676"/>
      <c r="AH3132" s="677"/>
      <c r="AI3132" s="677"/>
      <c r="AJ3132" s="677"/>
      <c r="AK3132" s="677"/>
      <c r="AL3132" s="677"/>
      <c r="AM3132" s="677"/>
      <c r="AN3132" s="677"/>
      <c r="AO3132" s="678"/>
    </row>
    <row r="3133" spans="2:41" ht="3.75" hidden="1" customHeight="1">
      <c r="B3133" s="135"/>
      <c r="I3133" s="136"/>
      <c r="J3133" s="135"/>
      <c r="N3133" s="629"/>
      <c r="O3133" s="630"/>
      <c r="P3133" s="630"/>
      <c r="Q3133" s="632"/>
      <c r="R3133" s="645"/>
      <c r="S3133" s="645"/>
      <c r="T3133" s="646"/>
      <c r="U3133" s="679"/>
      <c r="V3133" s="671"/>
      <c r="W3133" s="671"/>
      <c r="X3133" s="671"/>
      <c r="Y3133" s="671"/>
      <c r="Z3133" s="671"/>
      <c r="AA3133" s="671"/>
      <c r="AB3133" s="671"/>
      <c r="AC3133" s="672"/>
      <c r="AD3133" s="644"/>
      <c r="AE3133" s="645"/>
      <c r="AF3133" s="646"/>
      <c r="AG3133" s="679"/>
      <c r="AH3133" s="671"/>
      <c r="AI3133" s="671"/>
      <c r="AJ3133" s="671"/>
      <c r="AK3133" s="671"/>
      <c r="AL3133" s="671"/>
      <c r="AM3133" s="671"/>
      <c r="AN3133" s="671"/>
      <c r="AO3133" s="672"/>
    </row>
    <row r="3134" spans="2:41" ht="13.35" hidden="1" customHeight="1">
      <c r="B3134" s="135"/>
      <c r="I3134" s="136"/>
      <c r="J3134" s="135"/>
      <c r="N3134" s="629"/>
      <c r="O3134" s="630"/>
      <c r="P3134" s="630"/>
      <c r="Q3134" s="632"/>
      <c r="R3134" s="630" t="s">
        <v>19</v>
      </c>
      <c r="S3134" s="630"/>
      <c r="T3134" s="632"/>
      <c r="U3134" s="673"/>
      <c r="V3134" s="674"/>
      <c r="W3134" s="674"/>
      <c r="X3134" s="674"/>
      <c r="Y3134" s="674"/>
      <c r="Z3134" s="674"/>
      <c r="AA3134" s="674"/>
      <c r="AB3134" s="674"/>
      <c r="AC3134" s="675"/>
      <c r="AD3134" s="629" t="s">
        <v>20</v>
      </c>
      <c r="AE3134" s="630"/>
      <c r="AF3134" s="632"/>
      <c r="AG3134" s="673"/>
      <c r="AH3134" s="674"/>
      <c r="AI3134" s="674"/>
      <c r="AJ3134" s="674"/>
      <c r="AK3134" s="674"/>
      <c r="AL3134" s="674"/>
      <c r="AM3134" s="674"/>
      <c r="AN3134" s="674"/>
      <c r="AO3134" s="675"/>
    </row>
    <row r="3135" spans="2:41" ht="3.75" hidden="1" customHeight="1">
      <c r="B3135" s="135"/>
      <c r="I3135" s="136"/>
      <c r="J3135" s="135"/>
      <c r="N3135" s="638"/>
      <c r="O3135" s="639"/>
      <c r="P3135" s="639"/>
      <c r="Q3135" s="640"/>
      <c r="R3135" s="639"/>
      <c r="S3135" s="639"/>
      <c r="T3135" s="640"/>
      <c r="U3135" s="676"/>
      <c r="V3135" s="677"/>
      <c r="W3135" s="677"/>
      <c r="X3135" s="677"/>
      <c r="Y3135" s="677"/>
      <c r="Z3135" s="677"/>
      <c r="AA3135" s="677"/>
      <c r="AB3135" s="677"/>
      <c r="AC3135" s="678"/>
      <c r="AD3135" s="638"/>
      <c r="AE3135" s="639"/>
      <c r="AF3135" s="640"/>
      <c r="AG3135" s="676"/>
      <c r="AH3135" s="677"/>
      <c r="AI3135" s="677"/>
      <c r="AJ3135" s="677"/>
      <c r="AK3135" s="677"/>
      <c r="AL3135" s="677"/>
      <c r="AM3135" s="677"/>
      <c r="AN3135" s="677"/>
      <c r="AO3135" s="678"/>
    </row>
    <row r="3136" spans="2:41" ht="3.75" hidden="1" customHeight="1">
      <c r="B3136" s="135"/>
      <c r="I3136" s="136"/>
      <c r="J3136" s="135"/>
      <c r="M3136" s="136"/>
      <c r="N3136" s="629"/>
      <c r="O3136" s="630"/>
      <c r="P3136" s="630"/>
      <c r="Q3136" s="632"/>
      <c r="R3136" s="644"/>
      <c r="S3136" s="645"/>
      <c r="T3136" s="645"/>
      <c r="U3136" s="645"/>
      <c r="V3136" s="645"/>
      <c r="W3136" s="645"/>
      <c r="X3136" s="645"/>
      <c r="Y3136" s="645"/>
      <c r="Z3136" s="645"/>
      <c r="AA3136" s="645"/>
      <c r="AB3136" s="645"/>
      <c r="AC3136" s="645"/>
      <c r="AD3136" s="645"/>
      <c r="AE3136" s="645"/>
      <c r="AF3136" s="645"/>
      <c r="AG3136" s="645"/>
      <c r="AH3136" s="645"/>
      <c r="AI3136" s="645"/>
      <c r="AJ3136" s="645"/>
      <c r="AK3136" s="645"/>
      <c r="AL3136" s="645"/>
      <c r="AM3136" s="645"/>
      <c r="AN3136" s="645"/>
      <c r="AO3136" s="646"/>
    </row>
    <row r="3137" spans="2:41" ht="13.35" hidden="1" customHeight="1">
      <c r="B3137" s="135"/>
      <c r="I3137" s="136"/>
      <c r="J3137" s="135"/>
      <c r="M3137" s="136"/>
      <c r="N3137" s="629" t="s">
        <v>111</v>
      </c>
      <c r="O3137" s="630"/>
      <c r="P3137" s="630"/>
      <c r="Q3137" s="632"/>
      <c r="R3137" s="629"/>
      <c r="S3137" s="680"/>
      <c r="T3137" s="681"/>
      <c r="U3137" s="630"/>
      <c r="V3137" s="647"/>
      <c r="W3137" s="630" t="s">
        <v>12</v>
      </c>
      <c r="X3137" s="647"/>
      <c r="Y3137" s="630" t="s">
        <v>11</v>
      </c>
      <c r="Z3137" s="647"/>
      <c r="AA3137" s="630" t="s">
        <v>364</v>
      </c>
      <c r="AB3137" s="630"/>
      <c r="AC3137" s="630"/>
      <c r="AD3137" s="630"/>
      <c r="AE3137" s="630"/>
      <c r="AF3137" s="630"/>
      <c r="AG3137" s="630"/>
      <c r="AH3137" s="630"/>
      <c r="AI3137" s="630"/>
      <c r="AJ3137" s="630"/>
      <c r="AK3137" s="630"/>
      <c r="AL3137" s="630"/>
      <c r="AM3137" s="630"/>
      <c r="AN3137" s="630"/>
      <c r="AO3137" s="632"/>
    </row>
    <row r="3138" spans="2:41" ht="3.75" hidden="1" customHeight="1">
      <c r="B3138" s="135"/>
      <c r="I3138" s="136"/>
      <c r="J3138" s="135"/>
      <c r="M3138" s="136"/>
      <c r="N3138" s="629"/>
      <c r="O3138" s="630"/>
      <c r="P3138" s="630"/>
      <c r="Q3138" s="632"/>
      <c r="R3138" s="629"/>
      <c r="S3138" s="630"/>
      <c r="T3138" s="630"/>
      <c r="U3138" s="630"/>
      <c r="V3138" s="630"/>
      <c r="W3138" s="630"/>
      <c r="X3138" s="630"/>
      <c r="Y3138" s="630"/>
      <c r="Z3138" s="630"/>
      <c r="AA3138" s="630"/>
      <c r="AB3138" s="630"/>
      <c r="AC3138" s="630"/>
      <c r="AD3138" s="630"/>
      <c r="AE3138" s="630"/>
      <c r="AF3138" s="630"/>
      <c r="AG3138" s="630"/>
      <c r="AH3138" s="630"/>
      <c r="AI3138" s="630"/>
      <c r="AJ3138" s="630"/>
      <c r="AK3138" s="630"/>
      <c r="AL3138" s="630"/>
      <c r="AM3138" s="630"/>
      <c r="AN3138" s="630"/>
      <c r="AO3138" s="632"/>
    </row>
    <row r="3139" spans="2:41" ht="3.75" hidden="1" customHeight="1">
      <c r="B3139" s="135"/>
      <c r="I3139" s="136"/>
      <c r="J3139" s="135"/>
      <c r="M3139" s="136"/>
      <c r="N3139" s="644"/>
      <c r="O3139" s="645"/>
      <c r="P3139" s="645"/>
      <c r="Q3139" s="645"/>
      <c r="R3139" s="713"/>
      <c r="S3139" s="716"/>
      <c r="T3139" s="645"/>
      <c r="U3139" s="698"/>
      <c r="V3139" s="644"/>
      <c r="W3139" s="645"/>
      <c r="X3139" s="645"/>
      <c r="Y3139" s="645"/>
      <c r="Z3139" s="645"/>
      <c r="AA3139" s="645"/>
      <c r="AB3139" s="645"/>
      <c r="AC3139" s="645"/>
      <c r="AD3139" s="645"/>
      <c r="AE3139" s="645"/>
      <c r="AF3139" s="645"/>
      <c r="AG3139" s="645"/>
      <c r="AH3139" s="649"/>
      <c r="AI3139" s="649"/>
      <c r="AJ3139" s="645"/>
      <c r="AK3139" s="651"/>
      <c r="AL3139" s="645"/>
      <c r="AM3139" s="645"/>
      <c r="AN3139" s="645"/>
      <c r="AO3139" s="646"/>
    </row>
    <row r="3140" spans="2:41" ht="13.35" hidden="1" customHeight="1">
      <c r="B3140" s="135"/>
      <c r="I3140" s="136"/>
      <c r="J3140" s="135"/>
      <c r="M3140" s="136"/>
      <c r="N3140" s="629" t="s">
        <v>30</v>
      </c>
      <c r="O3140" s="630"/>
      <c r="P3140" s="630"/>
      <c r="Q3140" s="630"/>
      <c r="R3140" s="714"/>
      <c r="S3140" s="717"/>
      <c r="T3140" s="630" t="s">
        <v>388</v>
      </c>
      <c r="U3140" s="701"/>
      <c r="V3140" s="629" t="s">
        <v>112</v>
      </c>
      <c r="W3140" s="630"/>
      <c r="X3140" s="630"/>
      <c r="Y3140" s="630"/>
      <c r="Z3140" s="630"/>
      <c r="AA3140" s="630"/>
      <c r="AB3140" s="630"/>
      <c r="AC3140" s="630"/>
      <c r="AD3140" s="630"/>
      <c r="AE3140" s="630"/>
      <c r="AF3140" s="630"/>
      <c r="AG3140" s="630"/>
      <c r="AH3140" s="636"/>
      <c r="AI3140" s="636"/>
      <c r="AJ3140" s="630"/>
      <c r="AK3140" s="654"/>
      <c r="AL3140" s="630"/>
      <c r="AM3140" s="630"/>
      <c r="AN3140" s="630"/>
      <c r="AO3140" s="632"/>
    </row>
    <row r="3141" spans="2:41" ht="3.75" hidden="1" customHeight="1">
      <c r="B3141" s="135"/>
      <c r="I3141" s="136"/>
      <c r="J3141" s="135"/>
      <c r="M3141" s="136"/>
      <c r="N3141" s="629"/>
      <c r="O3141" s="630"/>
      <c r="P3141" s="630"/>
      <c r="Q3141" s="630"/>
      <c r="R3141" s="715"/>
      <c r="S3141" s="718"/>
      <c r="T3141" s="639"/>
      <c r="U3141" s="704"/>
      <c r="V3141" s="638"/>
      <c r="W3141" s="639"/>
      <c r="X3141" s="639"/>
      <c r="Y3141" s="639"/>
      <c r="Z3141" s="639"/>
      <c r="AA3141" s="639"/>
      <c r="AB3141" s="639"/>
      <c r="AC3141" s="639"/>
      <c r="AD3141" s="639"/>
      <c r="AE3141" s="639"/>
      <c r="AF3141" s="639"/>
      <c r="AG3141" s="639"/>
      <c r="AH3141" s="642"/>
      <c r="AI3141" s="642"/>
      <c r="AJ3141" s="639"/>
      <c r="AK3141" s="657"/>
      <c r="AL3141" s="639"/>
      <c r="AM3141" s="639"/>
      <c r="AN3141" s="639"/>
      <c r="AO3141" s="640"/>
    </row>
    <row r="3142" spans="2:41" ht="3.75" hidden="1" customHeight="1">
      <c r="B3142" s="135"/>
      <c r="I3142" s="136"/>
      <c r="J3142" s="135"/>
      <c r="M3142" s="136"/>
      <c r="N3142" s="644"/>
      <c r="O3142" s="645"/>
      <c r="P3142" s="645"/>
      <c r="Q3142" s="646"/>
      <c r="R3142" s="670"/>
      <c r="S3142" s="671"/>
      <c r="T3142" s="671"/>
      <c r="U3142" s="672"/>
      <c r="V3142" s="673"/>
      <c r="W3142" s="675"/>
      <c r="X3142" s="679"/>
      <c r="Y3142" s="671"/>
      <c r="Z3142" s="671"/>
      <c r="AA3142" s="672"/>
      <c r="AB3142" s="630"/>
      <c r="AC3142" s="630"/>
      <c r="AD3142" s="630"/>
      <c r="AE3142" s="630"/>
      <c r="AF3142" s="630"/>
      <c r="AG3142" s="630"/>
      <c r="AH3142" s="630"/>
      <c r="AI3142" s="645"/>
      <c r="AJ3142" s="630"/>
      <c r="AK3142" s="630"/>
      <c r="AL3142" s="630"/>
      <c r="AM3142" s="630"/>
      <c r="AN3142" s="630"/>
      <c r="AO3142" s="632"/>
    </row>
    <row r="3143" spans="2:41" ht="13.35" hidden="1" customHeight="1">
      <c r="B3143" s="135"/>
      <c r="I3143" s="136"/>
      <c r="J3143" s="135"/>
      <c r="M3143" s="136"/>
      <c r="N3143" s="629" t="s">
        <v>114</v>
      </c>
      <c r="O3143" s="630"/>
      <c r="P3143" s="630"/>
      <c r="Q3143" s="632"/>
      <c r="R3143" s="673"/>
      <c r="S3143" s="674"/>
      <c r="T3143" s="674"/>
      <c r="U3143" s="675"/>
      <c r="V3143" s="673"/>
      <c r="W3143" s="675"/>
      <c r="X3143" s="673"/>
      <c r="Y3143" s="674"/>
      <c r="Z3143" s="674"/>
      <c r="AA3143" s="675"/>
      <c r="AB3143" s="668" t="s">
        <v>171</v>
      </c>
      <c r="AC3143" s="630"/>
      <c r="AD3143" s="630"/>
      <c r="AE3143" s="630"/>
      <c r="AF3143" s="630"/>
      <c r="AG3143" s="630"/>
      <c r="AH3143" s="630"/>
      <c r="AI3143" s="630"/>
      <c r="AJ3143" s="630"/>
      <c r="AK3143" s="630"/>
      <c r="AL3143" s="630"/>
      <c r="AM3143" s="630"/>
      <c r="AN3143" s="630"/>
      <c r="AO3143" s="632"/>
    </row>
    <row r="3144" spans="2:41" ht="3.75" hidden="1" customHeight="1">
      <c r="B3144" s="135"/>
      <c r="I3144" s="136"/>
      <c r="J3144" s="135"/>
      <c r="M3144" s="136"/>
      <c r="N3144" s="629"/>
      <c r="O3144" s="630"/>
      <c r="P3144" s="630"/>
      <c r="Q3144" s="632"/>
      <c r="R3144" s="676"/>
      <c r="S3144" s="677"/>
      <c r="T3144" s="677"/>
      <c r="U3144" s="678"/>
      <c r="V3144" s="676"/>
      <c r="W3144" s="678"/>
      <c r="X3144" s="676"/>
      <c r="Y3144" s="677"/>
      <c r="Z3144" s="677"/>
      <c r="AA3144" s="678"/>
      <c r="AB3144" s="639"/>
      <c r="AC3144" s="639"/>
      <c r="AD3144" s="639"/>
      <c r="AE3144" s="639"/>
      <c r="AF3144" s="639"/>
      <c r="AG3144" s="639"/>
      <c r="AH3144" s="639"/>
      <c r="AI3144" s="639"/>
      <c r="AJ3144" s="639"/>
      <c r="AK3144" s="639"/>
      <c r="AL3144" s="639"/>
      <c r="AM3144" s="639"/>
      <c r="AN3144" s="639"/>
      <c r="AO3144" s="640"/>
    </row>
    <row r="3145" spans="2:41" ht="3.75" hidden="1" customHeight="1">
      <c r="B3145" s="135"/>
      <c r="I3145" s="136"/>
      <c r="J3145" s="135"/>
      <c r="M3145" s="136"/>
      <c r="N3145" s="644"/>
      <c r="O3145" s="645"/>
      <c r="P3145" s="645"/>
      <c r="Q3145" s="645"/>
      <c r="R3145" s="644"/>
      <c r="S3145" s="645"/>
      <c r="T3145" s="645"/>
      <c r="U3145" s="645"/>
      <c r="V3145" s="645"/>
      <c r="W3145" s="645"/>
      <c r="X3145" s="645"/>
      <c r="Y3145" s="645"/>
      <c r="Z3145" s="645"/>
      <c r="AA3145" s="646"/>
      <c r="AB3145" s="644"/>
      <c r="AC3145" s="630"/>
      <c r="AD3145" s="630"/>
      <c r="AE3145" s="630"/>
      <c r="AF3145" s="630"/>
      <c r="AG3145" s="630"/>
      <c r="AH3145" s="630"/>
      <c r="AI3145" s="632"/>
      <c r="AJ3145" s="644"/>
      <c r="AK3145" s="645"/>
      <c r="AL3145" s="645"/>
      <c r="AM3145" s="645"/>
      <c r="AN3145" s="645"/>
      <c r="AO3145" s="646"/>
    </row>
    <row r="3146" spans="2:41" ht="13.35" hidden="1" customHeight="1">
      <c r="B3146" s="135"/>
      <c r="I3146" s="136"/>
      <c r="J3146" s="135"/>
      <c r="M3146" s="136"/>
      <c r="N3146" s="629" t="s">
        <v>115</v>
      </c>
      <c r="O3146" s="630"/>
      <c r="P3146" s="630"/>
      <c r="Q3146" s="630"/>
      <c r="R3146" s="629"/>
      <c r="S3146" s="680"/>
      <c r="T3146" s="681"/>
      <c r="U3146" s="630"/>
      <c r="V3146" s="647"/>
      <c r="W3146" s="630" t="s">
        <v>12</v>
      </c>
      <c r="X3146" s="647"/>
      <c r="Y3146" s="630" t="s">
        <v>11</v>
      </c>
      <c r="Z3146" s="647"/>
      <c r="AA3146" s="630" t="s">
        <v>364</v>
      </c>
      <c r="AB3146" s="629" t="s">
        <v>170</v>
      </c>
      <c r="AC3146" s="630"/>
      <c r="AD3146" s="630"/>
      <c r="AE3146" s="630"/>
      <c r="AF3146" s="630"/>
      <c r="AG3146" s="630"/>
      <c r="AH3146" s="630"/>
      <c r="AI3146" s="632"/>
      <c r="AJ3146" s="629"/>
      <c r="AK3146" s="680"/>
      <c r="AL3146" s="682"/>
      <c r="AM3146" s="682"/>
      <c r="AN3146" s="682"/>
      <c r="AO3146" s="681"/>
    </row>
    <row r="3147" spans="2:41" ht="3.75" hidden="1" customHeight="1">
      <c r="B3147" s="135"/>
      <c r="I3147" s="136"/>
      <c r="J3147" s="135"/>
      <c r="M3147" s="136"/>
      <c r="N3147" s="629"/>
      <c r="O3147" s="630"/>
      <c r="P3147" s="630"/>
      <c r="Q3147" s="630"/>
      <c r="R3147" s="638"/>
      <c r="S3147" s="639"/>
      <c r="T3147" s="639"/>
      <c r="U3147" s="639"/>
      <c r="V3147" s="639"/>
      <c r="W3147" s="639"/>
      <c r="X3147" s="639"/>
      <c r="Y3147" s="639"/>
      <c r="Z3147" s="639"/>
      <c r="AA3147" s="640"/>
      <c r="AB3147" s="638"/>
      <c r="AC3147" s="639"/>
      <c r="AD3147" s="639"/>
      <c r="AE3147" s="639"/>
      <c r="AF3147" s="639"/>
      <c r="AG3147" s="639"/>
      <c r="AH3147" s="639"/>
      <c r="AI3147" s="640"/>
      <c r="AJ3147" s="638"/>
      <c r="AK3147" s="639"/>
      <c r="AL3147" s="639"/>
      <c r="AM3147" s="639"/>
      <c r="AN3147" s="639"/>
      <c r="AO3147" s="640"/>
    </row>
    <row r="3148" spans="2:41" ht="3.75" customHeight="1">
      <c r="B3148" s="135"/>
      <c r="I3148" s="136"/>
      <c r="J3148" s="135"/>
      <c r="M3148" s="136"/>
      <c r="N3148" s="130"/>
      <c r="O3148" s="131"/>
      <c r="P3148" s="131"/>
      <c r="Q3148" s="132"/>
      <c r="R3148" s="683" t="str" cm="1">
        <f t="array" ref="R3148">IF(新_変更_3!AL1355&lt;&gt;"",AND(新_変更_3!J1354:AB1360=新_変更_3!AL1354:BD1360),"")</f>
        <v/>
      </c>
      <c r="S3148" s="684"/>
      <c r="T3148" s="684"/>
      <c r="U3148" s="684"/>
      <c r="V3148" s="684"/>
      <c r="W3148" s="684"/>
      <c r="X3148" s="684"/>
      <c r="Y3148" s="684"/>
      <c r="Z3148" s="684"/>
      <c r="AA3148" s="684"/>
      <c r="AB3148" s="684"/>
      <c r="AC3148" s="684"/>
      <c r="AD3148" s="684"/>
      <c r="AE3148" s="684"/>
      <c r="AF3148" s="684"/>
      <c r="AG3148" s="684"/>
      <c r="AH3148" s="684"/>
      <c r="AI3148" s="684"/>
      <c r="AJ3148" s="684"/>
      <c r="AK3148" s="684"/>
      <c r="AL3148" s="684"/>
      <c r="AM3148" s="684"/>
      <c r="AN3148" s="684"/>
      <c r="AO3148" s="685"/>
    </row>
    <row r="3149" spans="2:41" ht="13.35" customHeight="1">
      <c r="B3149" s="135"/>
      <c r="I3149" s="136"/>
      <c r="J3149" s="135"/>
      <c r="M3149" s="136"/>
      <c r="N3149" s="135" t="s">
        <v>32</v>
      </c>
      <c r="Q3149" s="136"/>
      <c r="R3149" s="686"/>
      <c r="S3149" s="687"/>
      <c r="T3149" s="687"/>
      <c r="U3149" s="687"/>
      <c r="V3149" s="687"/>
      <c r="W3149" s="687"/>
      <c r="X3149" s="687"/>
      <c r="Y3149" s="687"/>
      <c r="Z3149" s="687"/>
      <c r="AA3149" s="687"/>
      <c r="AB3149" s="687"/>
      <c r="AC3149" s="687"/>
      <c r="AD3149" s="687"/>
      <c r="AE3149" s="687"/>
      <c r="AF3149" s="687"/>
      <c r="AG3149" s="687"/>
      <c r="AH3149" s="687"/>
      <c r="AI3149" s="687"/>
      <c r="AJ3149" s="687"/>
      <c r="AK3149" s="687"/>
      <c r="AL3149" s="687"/>
      <c r="AM3149" s="687"/>
      <c r="AN3149" s="687"/>
      <c r="AO3149" s="688"/>
    </row>
    <row r="3150" spans="2:41" ht="3.75" customHeight="1">
      <c r="B3150" s="135"/>
      <c r="I3150" s="136"/>
      <c r="J3150" s="135"/>
      <c r="M3150" s="136"/>
      <c r="N3150" s="140"/>
      <c r="O3150" s="141"/>
      <c r="P3150" s="141"/>
      <c r="Q3150" s="142"/>
      <c r="R3150" s="689"/>
      <c r="S3150" s="690"/>
      <c r="T3150" s="690"/>
      <c r="U3150" s="690"/>
      <c r="V3150" s="690"/>
      <c r="W3150" s="690"/>
      <c r="X3150" s="690"/>
      <c r="Y3150" s="690"/>
      <c r="Z3150" s="690"/>
      <c r="AA3150" s="690"/>
      <c r="AB3150" s="690"/>
      <c r="AC3150" s="690"/>
      <c r="AD3150" s="690"/>
      <c r="AE3150" s="690"/>
      <c r="AF3150" s="690"/>
      <c r="AG3150" s="690"/>
      <c r="AH3150" s="690"/>
      <c r="AI3150" s="690"/>
      <c r="AJ3150" s="690"/>
      <c r="AK3150" s="690"/>
      <c r="AL3150" s="690"/>
      <c r="AM3150" s="690"/>
      <c r="AN3150" s="690"/>
      <c r="AO3150" s="691"/>
    </row>
    <row r="3151" spans="2:41" ht="3.75" customHeight="1">
      <c r="B3151" s="135"/>
      <c r="I3151" s="136"/>
      <c r="J3151" s="130"/>
      <c r="K3151" s="131"/>
      <c r="L3151" s="131"/>
      <c r="M3151" s="132"/>
      <c r="N3151" s="130"/>
      <c r="O3151" s="131"/>
      <c r="P3151" s="131"/>
      <c r="Q3151" s="132"/>
      <c r="R3151" s="130"/>
      <c r="S3151" s="131"/>
      <c r="T3151" s="131"/>
      <c r="U3151" s="131"/>
      <c r="V3151" s="131"/>
      <c r="W3151" s="131"/>
      <c r="X3151" s="131"/>
      <c r="Y3151" s="131"/>
      <c r="Z3151" s="131"/>
      <c r="AA3151" s="132"/>
      <c r="AB3151" s="130"/>
      <c r="AC3151" s="131"/>
      <c r="AD3151" s="131"/>
      <c r="AE3151" s="132"/>
      <c r="AF3151" s="131"/>
      <c r="AG3151" s="131"/>
      <c r="AH3151" s="131"/>
      <c r="AI3151" s="131"/>
      <c r="AJ3151" s="131"/>
      <c r="AK3151" s="131"/>
      <c r="AL3151" s="131"/>
      <c r="AM3151" s="131"/>
      <c r="AN3151" s="131"/>
      <c r="AO3151" s="132"/>
    </row>
    <row r="3152" spans="2:41" ht="13.35" customHeight="1">
      <c r="B3152" s="135"/>
      <c r="I3152" s="136"/>
      <c r="J3152" s="135" t="s">
        <v>4072</v>
      </c>
      <c r="M3152" s="136"/>
      <c r="N3152" s="135" t="s">
        <v>27</v>
      </c>
      <c r="Q3152" s="136"/>
      <c r="R3152" s="135"/>
      <c r="S3152" s="692"/>
      <c r="T3152" s="693"/>
      <c r="U3152" s="693"/>
      <c r="V3152" s="693"/>
      <c r="W3152" s="693"/>
      <c r="X3152" s="693"/>
      <c r="Y3152" s="693"/>
      <c r="Z3152" s="693"/>
      <c r="AA3152" s="694"/>
      <c r="AB3152" s="135" t="s">
        <v>28</v>
      </c>
      <c r="AE3152" s="136"/>
      <c r="AF3152" s="135"/>
      <c r="AG3152" s="695"/>
      <c r="AH3152" s="693"/>
      <c r="AI3152" s="693"/>
      <c r="AJ3152" s="693"/>
      <c r="AK3152" s="693"/>
      <c r="AL3152" s="693"/>
      <c r="AM3152" s="693"/>
      <c r="AN3152" s="693"/>
      <c r="AO3152" s="694"/>
    </row>
    <row r="3153" spans="2:41" ht="3.75" customHeight="1">
      <c r="B3153" s="135"/>
      <c r="I3153" s="136"/>
      <c r="J3153" s="135"/>
      <c r="M3153" s="136"/>
      <c r="N3153" s="140"/>
      <c r="O3153" s="141"/>
      <c r="P3153" s="141"/>
      <c r="Q3153" s="142"/>
      <c r="R3153" s="140"/>
      <c r="S3153" s="141"/>
      <c r="T3153" s="141"/>
      <c r="U3153" s="141"/>
      <c r="V3153" s="141"/>
      <c r="W3153" s="141"/>
      <c r="X3153" s="141"/>
      <c r="Y3153" s="141"/>
      <c r="Z3153" s="141"/>
      <c r="AA3153" s="142"/>
      <c r="AB3153" s="140"/>
      <c r="AC3153" s="141"/>
      <c r="AD3153" s="141"/>
      <c r="AE3153" s="142"/>
      <c r="AF3153" s="141"/>
      <c r="AG3153" s="141"/>
      <c r="AH3153" s="141"/>
      <c r="AI3153" s="141"/>
      <c r="AJ3153" s="141"/>
      <c r="AK3153" s="141"/>
      <c r="AL3153" s="141"/>
      <c r="AM3153" s="141"/>
      <c r="AN3153" s="141"/>
      <c r="AO3153" s="142"/>
    </row>
    <row r="3154" spans="2:41" ht="3.75" customHeight="1">
      <c r="B3154" s="135"/>
      <c r="I3154" s="136"/>
      <c r="J3154" s="135"/>
      <c r="M3154" s="136"/>
      <c r="N3154" s="130"/>
      <c r="O3154" s="131"/>
      <c r="P3154" s="131"/>
      <c r="Q3154" s="132"/>
      <c r="R3154" s="130"/>
      <c r="S3154" s="131"/>
      <c r="T3154" s="131"/>
      <c r="U3154" s="131"/>
      <c r="V3154" s="131"/>
      <c r="W3154" s="131"/>
      <c r="X3154" s="131"/>
      <c r="Y3154" s="131"/>
      <c r="Z3154" s="131"/>
      <c r="AA3154" s="132"/>
      <c r="AB3154" s="130"/>
      <c r="AC3154" s="131"/>
      <c r="AD3154" s="131"/>
      <c r="AE3154" s="132"/>
      <c r="AF3154" s="130"/>
      <c r="AG3154" s="131"/>
      <c r="AH3154" s="131"/>
      <c r="AI3154" s="131"/>
      <c r="AJ3154" s="131"/>
      <c r="AK3154" s="131"/>
      <c r="AL3154" s="131"/>
      <c r="AM3154" s="131"/>
      <c r="AN3154" s="131"/>
      <c r="AO3154" s="132"/>
    </row>
    <row r="3155" spans="2:41" ht="13.35" customHeight="1">
      <c r="B3155" s="135"/>
      <c r="I3155" s="136"/>
      <c r="J3155" s="135"/>
      <c r="M3155" s="136"/>
      <c r="N3155" s="135" t="s">
        <v>3990</v>
      </c>
      <c r="Q3155" s="136"/>
      <c r="R3155" s="135"/>
      <c r="S3155" s="696"/>
      <c r="T3155" s="694"/>
      <c r="V3155" s="146"/>
      <c r="W3155" s="124" t="s">
        <v>12</v>
      </c>
      <c r="X3155" s="146"/>
      <c r="Y3155" s="124" t="s">
        <v>11</v>
      </c>
      <c r="Z3155" s="146"/>
      <c r="AA3155" s="136" t="s">
        <v>364</v>
      </c>
      <c r="AB3155" s="135" t="s">
        <v>66</v>
      </c>
      <c r="AE3155" s="136"/>
      <c r="AF3155" s="135"/>
      <c r="AG3155" s="696"/>
      <c r="AH3155" s="694"/>
      <c r="AJ3155" s="146"/>
      <c r="AK3155" s="124" t="s">
        <v>12</v>
      </c>
      <c r="AL3155" s="146"/>
      <c r="AM3155" s="124" t="s">
        <v>11</v>
      </c>
      <c r="AN3155" s="146"/>
      <c r="AO3155" s="136" t="s">
        <v>364</v>
      </c>
    </row>
    <row r="3156" spans="2:41" ht="3.75" customHeight="1">
      <c r="B3156" s="135"/>
      <c r="I3156" s="136"/>
      <c r="J3156" s="135"/>
      <c r="M3156" s="136"/>
      <c r="N3156" s="140"/>
      <c r="O3156" s="141"/>
      <c r="P3156" s="141"/>
      <c r="Q3156" s="142"/>
      <c r="R3156" s="140"/>
      <c r="S3156" s="141"/>
      <c r="T3156" s="141"/>
      <c r="U3156" s="141"/>
      <c r="V3156" s="141"/>
      <c r="W3156" s="141"/>
      <c r="X3156" s="141"/>
      <c r="Y3156" s="141"/>
      <c r="Z3156" s="141"/>
      <c r="AA3156" s="142"/>
      <c r="AB3156" s="140"/>
      <c r="AC3156" s="141"/>
      <c r="AD3156" s="141"/>
      <c r="AE3156" s="142"/>
      <c r="AF3156" s="140"/>
      <c r="AG3156" s="141"/>
      <c r="AH3156" s="141"/>
      <c r="AI3156" s="141"/>
      <c r="AJ3156" s="141"/>
      <c r="AK3156" s="141"/>
      <c r="AL3156" s="141"/>
      <c r="AM3156" s="141"/>
      <c r="AN3156" s="141"/>
      <c r="AO3156" s="142"/>
    </row>
    <row r="3157" spans="2:41" ht="3.75" customHeight="1">
      <c r="B3157" s="135"/>
      <c r="I3157" s="136"/>
      <c r="J3157" s="135"/>
      <c r="M3157" s="136"/>
      <c r="N3157" s="130"/>
      <c r="O3157" s="131"/>
      <c r="P3157" s="131"/>
      <c r="Q3157" s="132"/>
      <c r="R3157" s="697">
        <f>新_変更_3!J1370</f>
        <v>0</v>
      </c>
      <c r="S3157" s="684"/>
      <c r="T3157" s="684"/>
      <c r="U3157" s="684"/>
      <c r="V3157" s="684"/>
      <c r="W3157" s="684"/>
      <c r="X3157" s="684"/>
      <c r="Y3157" s="684"/>
      <c r="Z3157" s="684"/>
      <c r="AA3157" s="684"/>
      <c r="AB3157" s="684"/>
      <c r="AC3157" s="684"/>
      <c r="AD3157" s="684"/>
      <c r="AE3157" s="684"/>
      <c r="AF3157" s="684"/>
      <c r="AG3157" s="684"/>
      <c r="AH3157" s="684"/>
      <c r="AI3157" s="684"/>
      <c r="AJ3157" s="685"/>
      <c r="AK3157" s="131"/>
      <c r="AL3157" s="131"/>
      <c r="AM3157" s="131"/>
      <c r="AN3157" s="131"/>
      <c r="AO3157" s="132"/>
    </row>
    <row r="3158" spans="2:41" ht="13.35" customHeight="1">
      <c r="B3158" s="135"/>
      <c r="I3158" s="136"/>
      <c r="J3158" s="135"/>
      <c r="M3158" s="136"/>
      <c r="N3158" s="135" t="s">
        <v>8</v>
      </c>
      <c r="Q3158" s="136"/>
      <c r="R3158" s="686"/>
      <c r="S3158" s="687"/>
      <c r="T3158" s="687"/>
      <c r="U3158" s="687"/>
      <c r="V3158" s="687"/>
      <c r="W3158" s="687"/>
      <c r="X3158" s="687"/>
      <c r="Y3158" s="687"/>
      <c r="Z3158" s="687"/>
      <c r="AA3158" s="687"/>
      <c r="AB3158" s="687"/>
      <c r="AC3158" s="687"/>
      <c r="AD3158" s="687"/>
      <c r="AE3158" s="687"/>
      <c r="AF3158" s="687"/>
      <c r="AG3158" s="687"/>
      <c r="AH3158" s="687"/>
      <c r="AI3158" s="687"/>
      <c r="AJ3158" s="688"/>
      <c r="AL3158" s="147" t="s">
        <v>13</v>
      </c>
      <c r="AM3158" s="124" t="s">
        <v>29</v>
      </c>
      <c r="AO3158" s="136"/>
    </row>
    <row r="3159" spans="2:41" ht="3.75" customHeight="1">
      <c r="B3159" s="135"/>
      <c r="I3159" s="136"/>
      <c r="J3159" s="135"/>
      <c r="M3159" s="136"/>
      <c r="N3159" s="140"/>
      <c r="O3159" s="141"/>
      <c r="P3159" s="141"/>
      <c r="Q3159" s="142"/>
      <c r="R3159" s="689"/>
      <c r="S3159" s="690"/>
      <c r="T3159" s="690"/>
      <c r="U3159" s="690"/>
      <c r="V3159" s="690"/>
      <c r="W3159" s="690"/>
      <c r="X3159" s="690"/>
      <c r="Y3159" s="690"/>
      <c r="Z3159" s="690"/>
      <c r="AA3159" s="690"/>
      <c r="AB3159" s="690"/>
      <c r="AC3159" s="690"/>
      <c r="AD3159" s="690"/>
      <c r="AE3159" s="690"/>
      <c r="AF3159" s="690"/>
      <c r="AG3159" s="690"/>
      <c r="AH3159" s="690"/>
      <c r="AI3159" s="690"/>
      <c r="AJ3159" s="691"/>
      <c r="AK3159" s="141"/>
      <c r="AL3159" s="141"/>
      <c r="AM3159" s="141"/>
      <c r="AN3159" s="141"/>
      <c r="AO3159" s="142"/>
    </row>
    <row r="3160" spans="2:41" ht="3.75" hidden="1" customHeight="1">
      <c r="B3160" s="135"/>
      <c r="I3160" s="136"/>
      <c r="J3160" s="135"/>
      <c r="M3160" s="136"/>
      <c r="N3160" s="644"/>
      <c r="O3160" s="645"/>
      <c r="P3160" s="645"/>
      <c r="Q3160" s="646"/>
      <c r="R3160" s="679"/>
      <c r="S3160" s="671"/>
      <c r="T3160" s="671"/>
      <c r="U3160" s="671"/>
      <c r="V3160" s="671"/>
      <c r="W3160" s="671"/>
      <c r="X3160" s="671"/>
      <c r="Y3160" s="671"/>
      <c r="Z3160" s="671"/>
      <c r="AA3160" s="671"/>
      <c r="AB3160" s="671"/>
      <c r="AC3160" s="671"/>
      <c r="AD3160" s="671"/>
      <c r="AE3160" s="671"/>
      <c r="AF3160" s="671"/>
      <c r="AG3160" s="671"/>
      <c r="AH3160" s="671"/>
      <c r="AI3160" s="671"/>
      <c r="AJ3160" s="671"/>
      <c r="AK3160" s="671"/>
      <c r="AL3160" s="671"/>
      <c r="AM3160" s="671"/>
      <c r="AN3160" s="671"/>
      <c r="AO3160" s="672"/>
    </row>
    <row r="3161" spans="2:41" ht="13.35" hidden="1" customHeight="1">
      <c r="B3161" s="135"/>
      <c r="I3161" s="136"/>
      <c r="J3161" s="135"/>
      <c r="M3161" s="136"/>
      <c r="N3161" s="629" t="s">
        <v>61</v>
      </c>
      <c r="O3161" s="630"/>
      <c r="P3161" s="630"/>
      <c r="Q3161" s="632"/>
      <c r="R3161" s="673"/>
      <c r="S3161" s="674"/>
      <c r="T3161" s="674"/>
      <c r="U3161" s="674"/>
      <c r="V3161" s="674"/>
      <c r="W3161" s="674"/>
      <c r="X3161" s="674"/>
      <c r="Y3161" s="674"/>
      <c r="Z3161" s="674"/>
      <c r="AA3161" s="674"/>
      <c r="AB3161" s="674"/>
      <c r="AC3161" s="674"/>
      <c r="AD3161" s="674"/>
      <c r="AE3161" s="674"/>
      <c r="AF3161" s="674"/>
      <c r="AG3161" s="674"/>
      <c r="AH3161" s="674"/>
      <c r="AI3161" s="674"/>
      <c r="AJ3161" s="674"/>
      <c r="AK3161" s="674"/>
      <c r="AL3161" s="674"/>
      <c r="AM3161" s="674"/>
      <c r="AN3161" s="674"/>
      <c r="AO3161" s="675"/>
    </row>
    <row r="3162" spans="2:41" ht="3.75" hidden="1" customHeight="1">
      <c r="B3162" s="135"/>
      <c r="I3162" s="136"/>
      <c r="J3162" s="135"/>
      <c r="M3162" s="136"/>
      <c r="N3162" s="629"/>
      <c r="O3162" s="630"/>
      <c r="P3162" s="630"/>
      <c r="Q3162" s="632"/>
      <c r="R3162" s="676"/>
      <c r="S3162" s="677"/>
      <c r="T3162" s="677"/>
      <c r="U3162" s="677"/>
      <c r="V3162" s="677"/>
      <c r="W3162" s="677"/>
      <c r="X3162" s="677"/>
      <c r="Y3162" s="677"/>
      <c r="Z3162" s="677"/>
      <c r="AA3162" s="677"/>
      <c r="AB3162" s="677"/>
      <c r="AC3162" s="677"/>
      <c r="AD3162" s="677"/>
      <c r="AE3162" s="677"/>
      <c r="AF3162" s="677"/>
      <c r="AG3162" s="677"/>
      <c r="AH3162" s="677"/>
      <c r="AI3162" s="677"/>
      <c r="AJ3162" s="677"/>
      <c r="AK3162" s="677"/>
      <c r="AL3162" s="677"/>
      <c r="AM3162" s="677"/>
      <c r="AN3162" s="677"/>
      <c r="AO3162" s="678"/>
    </row>
    <row r="3163" spans="2:41" ht="3.75" hidden="1" customHeight="1">
      <c r="B3163" s="135"/>
      <c r="I3163" s="136"/>
      <c r="J3163" s="135"/>
      <c r="N3163" s="644"/>
      <c r="O3163" s="645"/>
      <c r="P3163" s="645"/>
      <c r="Q3163" s="646"/>
      <c r="R3163" s="630"/>
      <c r="S3163" s="630"/>
      <c r="T3163" s="630"/>
      <c r="U3163" s="698"/>
      <c r="V3163" s="699"/>
      <c r="W3163" s="699"/>
      <c r="X3163" s="700"/>
      <c r="Y3163" s="645"/>
      <c r="Z3163" s="707"/>
      <c r="AA3163" s="699"/>
      <c r="AB3163" s="699"/>
      <c r="AC3163" s="708"/>
      <c r="AD3163" s="630"/>
      <c r="AE3163" s="630"/>
      <c r="AF3163" s="630"/>
      <c r="AG3163" s="679"/>
      <c r="AH3163" s="671"/>
      <c r="AI3163" s="671"/>
      <c r="AJ3163" s="671"/>
      <c r="AK3163" s="671"/>
      <c r="AL3163" s="671"/>
      <c r="AM3163" s="671"/>
      <c r="AN3163" s="671"/>
      <c r="AO3163" s="672"/>
    </row>
    <row r="3164" spans="2:41" ht="13.35" hidden="1" customHeight="1">
      <c r="B3164" s="135"/>
      <c r="I3164" s="136"/>
      <c r="J3164" s="135"/>
      <c r="N3164" s="629"/>
      <c r="O3164" s="630"/>
      <c r="P3164" s="630"/>
      <c r="Q3164" s="632"/>
      <c r="R3164" s="630" t="s">
        <v>15</v>
      </c>
      <c r="S3164" s="630"/>
      <c r="T3164" s="630"/>
      <c r="U3164" s="701"/>
      <c r="V3164" s="702"/>
      <c r="W3164" s="702"/>
      <c r="X3164" s="703"/>
      <c r="Y3164" s="662" t="s">
        <v>359</v>
      </c>
      <c r="Z3164" s="709"/>
      <c r="AA3164" s="702"/>
      <c r="AB3164" s="702"/>
      <c r="AC3164" s="710"/>
      <c r="AD3164" s="630" t="s">
        <v>56</v>
      </c>
      <c r="AE3164" s="630"/>
      <c r="AF3164" s="630"/>
      <c r="AG3164" s="673"/>
      <c r="AH3164" s="674"/>
      <c r="AI3164" s="674"/>
      <c r="AJ3164" s="674"/>
      <c r="AK3164" s="674"/>
      <c r="AL3164" s="674"/>
      <c r="AM3164" s="674"/>
      <c r="AN3164" s="674"/>
      <c r="AO3164" s="675"/>
    </row>
    <row r="3165" spans="2:41" ht="3.75" hidden="1" customHeight="1">
      <c r="B3165" s="135"/>
      <c r="I3165" s="136"/>
      <c r="J3165" s="135"/>
      <c r="N3165" s="629"/>
      <c r="O3165" s="630"/>
      <c r="P3165" s="630"/>
      <c r="Q3165" s="632"/>
      <c r="R3165" s="639"/>
      <c r="S3165" s="639"/>
      <c r="T3165" s="639"/>
      <c r="U3165" s="704"/>
      <c r="V3165" s="705"/>
      <c r="W3165" s="705"/>
      <c r="X3165" s="706"/>
      <c r="Y3165" s="639"/>
      <c r="Z3165" s="711"/>
      <c r="AA3165" s="705"/>
      <c r="AB3165" s="705"/>
      <c r="AC3165" s="712"/>
      <c r="AD3165" s="639"/>
      <c r="AE3165" s="639"/>
      <c r="AF3165" s="639"/>
      <c r="AG3165" s="676"/>
      <c r="AH3165" s="677"/>
      <c r="AI3165" s="677"/>
      <c r="AJ3165" s="677"/>
      <c r="AK3165" s="677"/>
      <c r="AL3165" s="677"/>
      <c r="AM3165" s="677"/>
      <c r="AN3165" s="677"/>
      <c r="AO3165" s="678"/>
    </row>
    <row r="3166" spans="2:41" ht="3.75" hidden="1" customHeight="1">
      <c r="B3166" s="135"/>
      <c r="I3166" s="136"/>
      <c r="J3166" s="135"/>
      <c r="N3166" s="629"/>
      <c r="O3166" s="630"/>
      <c r="P3166" s="630"/>
      <c r="Q3166" s="632"/>
      <c r="R3166" s="645"/>
      <c r="S3166" s="645"/>
      <c r="T3166" s="646"/>
      <c r="U3166" s="679"/>
      <c r="V3166" s="671"/>
      <c r="W3166" s="671"/>
      <c r="X3166" s="671"/>
      <c r="Y3166" s="671"/>
      <c r="Z3166" s="671"/>
      <c r="AA3166" s="671"/>
      <c r="AB3166" s="671"/>
      <c r="AC3166" s="672"/>
      <c r="AD3166" s="644"/>
      <c r="AE3166" s="645"/>
      <c r="AF3166" s="646"/>
      <c r="AG3166" s="679"/>
      <c r="AH3166" s="671"/>
      <c r="AI3166" s="671"/>
      <c r="AJ3166" s="671"/>
      <c r="AK3166" s="671"/>
      <c r="AL3166" s="671"/>
      <c r="AM3166" s="671"/>
      <c r="AN3166" s="671"/>
      <c r="AO3166" s="672"/>
    </row>
    <row r="3167" spans="2:41" ht="13.35" hidden="1" customHeight="1">
      <c r="B3167" s="135"/>
      <c r="I3167" s="136"/>
      <c r="N3167" s="629" t="s">
        <v>23</v>
      </c>
      <c r="O3167" s="630"/>
      <c r="P3167" s="630"/>
      <c r="Q3167" s="632"/>
      <c r="R3167" s="630" t="s">
        <v>17</v>
      </c>
      <c r="S3167" s="630"/>
      <c r="T3167" s="632"/>
      <c r="U3167" s="673"/>
      <c r="V3167" s="674"/>
      <c r="W3167" s="674"/>
      <c r="X3167" s="674"/>
      <c r="Y3167" s="674"/>
      <c r="Z3167" s="674"/>
      <c r="AA3167" s="674"/>
      <c r="AB3167" s="674"/>
      <c r="AC3167" s="675"/>
      <c r="AD3167" s="629" t="s">
        <v>18</v>
      </c>
      <c r="AE3167" s="630"/>
      <c r="AF3167" s="632"/>
      <c r="AG3167" s="673"/>
      <c r="AH3167" s="674"/>
      <c r="AI3167" s="674"/>
      <c r="AJ3167" s="674"/>
      <c r="AK3167" s="674"/>
      <c r="AL3167" s="674"/>
      <c r="AM3167" s="674"/>
      <c r="AN3167" s="674"/>
      <c r="AO3167" s="675"/>
    </row>
    <row r="3168" spans="2:41" ht="3.75" hidden="1" customHeight="1">
      <c r="B3168" s="135"/>
      <c r="I3168" s="136"/>
      <c r="J3168" s="135"/>
      <c r="N3168" s="629"/>
      <c r="O3168" s="630"/>
      <c r="P3168" s="630"/>
      <c r="Q3168" s="632"/>
      <c r="R3168" s="639"/>
      <c r="S3168" s="639"/>
      <c r="T3168" s="640"/>
      <c r="U3168" s="676"/>
      <c r="V3168" s="677"/>
      <c r="W3168" s="677"/>
      <c r="X3168" s="677"/>
      <c r="Y3168" s="677"/>
      <c r="Z3168" s="677"/>
      <c r="AA3168" s="677"/>
      <c r="AB3168" s="677"/>
      <c r="AC3168" s="678"/>
      <c r="AD3168" s="638"/>
      <c r="AE3168" s="639"/>
      <c r="AF3168" s="640"/>
      <c r="AG3168" s="676"/>
      <c r="AH3168" s="677"/>
      <c r="AI3168" s="677"/>
      <c r="AJ3168" s="677"/>
      <c r="AK3168" s="677"/>
      <c r="AL3168" s="677"/>
      <c r="AM3168" s="677"/>
      <c r="AN3168" s="677"/>
      <c r="AO3168" s="678"/>
    </row>
    <row r="3169" spans="2:41" ht="3.75" hidden="1" customHeight="1">
      <c r="B3169" s="135"/>
      <c r="I3169" s="136"/>
      <c r="J3169" s="135"/>
      <c r="N3169" s="629"/>
      <c r="O3169" s="630"/>
      <c r="P3169" s="630"/>
      <c r="Q3169" s="632"/>
      <c r="R3169" s="645"/>
      <c r="S3169" s="645"/>
      <c r="T3169" s="646"/>
      <c r="U3169" s="679"/>
      <c r="V3169" s="671"/>
      <c r="W3169" s="671"/>
      <c r="X3169" s="671"/>
      <c r="Y3169" s="671"/>
      <c r="Z3169" s="671"/>
      <c r="AA3169" s="671"/>
      <c r="AB3169" s="671"/>
      <c r="AC3169" s="672"/>
      <c r="AD3169" s="644"/>
      <c r="AE3169" s="645"/>
      <c r="AF3169" s="646"/>
      <c r="AG3169" s="679"/>
      <c r="AH3169" s="671"/>
      <c r="AI3169" s="671"/>
      <c r="AJ3169" s="671"/>
      <c r="AK3169" s="671"/>
      <c r="AL3169" s="671"/>
      <c r="AM3169" s="671"/>
      <c r="AN3169" s="671"/>
      <c r="AO3169" s="672"/>
    </row>
    <row r="3170" spans="2:41" ht="13.35" hidden="1" customHeight="1">
      <c r="B3170" s="135"/>
      <c r="I3170" s="136"/>
      <c r="J3170" s="135"/>
      <c r="N3170" s="629"/>
      <c r="O3170" s="630"/>
      <c r="P3170" s="630"/>
      <c r="Q3170" s="632"/>
      <c r="R3170" s="630" t="s">
        <v>19</v>
      </c>
      <c r="S3170" s="630"/>
      <c r="T3170" s="632"/>
      <c r="U3170" s="673"/>
      <c r="V3170" s="674"/>
      <c r="W3170" s="674"/>
      <c r="X3170" s="674"/>
      <c r="Y3170" s="674"/>
      <c r="Z3170" s="674"/>
      <c r="AA3170" s="674"/>
      <c r="AB3170" s="674"/>
      <c r="AC3170" s="675"/>
      <c r="AD3170" s="629" t="s">
        <v>20</v>
      </c>
      <c r="AE3170" s="630"/>
      <c r="AF3170" s="632"/>
      <c r="AG3170" s="673"/>
      <c r="AH3170" s="674"/>
      <c r="AI3170" s="674"/>
      <c r="AJ3170" s="674"/>
      <c r="AK3170" s="674"/>
      <c r="AL3170" s="674"/>
      <c r="AM3170" s="674"/>
      <c r="AN3170" s="674"/>
      <c r="AO3170" s="675"/>
    </row>
    <row r="3171" spans="2:41" ht="3.75" hidden="1" customHeight="1">
      <c r="B3171" s="135"/>
      <c r="I3171" s="136"/>
      <c r="J3171" s="135"/>
      <c r="N3171" s="638"/>
      <c r="O3171" s="639"/>
      <c r="P3171" s="639"/>
      <c r="Q3171" s="640"/>
      <c r="R3171" s="639"/>
      <c r="S3171" s="639"/>
      <c r="T3171" s="640"/>
      <c r="U3171" s="676"/>
      <c r="V3171" s="677"/>
      <c r="W3171" s="677"/>
      <c r="X3171" s="677"/>
      <c r="Y3171" s="677"/>
      <c r="Z3171" s="677"/>
      <c r="AA3171" s="677"/>
      <c r="AB3171" s="677"/>
      <c r="AC3171" s="678"/>
      <c r="AD3171" s="638"/>
      <c r="AE3171" s="639"/>
      <c r="AF3171" s="640"/>
      <c r="AG3171" s="676"/>
      <c r="AH3171" s="677"/>
      <c r="AI3171" s="677"/>
      <c r="AJ3171" s="677"/>
      <c r="AK3171" s="677"/>
      <c r="AL3171" s="677"/>
      <c r="AM3171" s="677"/>
      <c r="AN3171" s="677"/>
      <c r="AO3171" s="678"/>
    </row>
    <row r="3172" spans="2:41" ht="3.75" hidden="1" customHeight="1">
      <c r="B3172" s="135"/>
      <c r="I3172" s="136"/>
      <c r="J3172" s="135"/>
      <c r="M3172" s="136"/>
      <c r="N3172" s="629"/>
      <c r="O3172" s="630"/>
      <c r="P3172" s="630"/>
      <c r="Q3172" s="632"/>
      <c r="R3172" s="644"/>
      <c r="S3172" s="645"/>
      <c r="T3172" s="645"/>
      <c r="U3172" s="645"/>
      <c r="V3172" s="645"/>
      <c r="W3172" s="645"/>
      <c r="X3172" s="645"/>
      <c r="Y3172" s="645"/>
      <c r="Z3172" s="645"/>
      <c r="AA3172" s="645"/>
      <c r="AB3172" s="645"/>
      <c r="AC3172" s="645"/>
      <c r="AD3172" s="645"/>
      <c r="AE3172" s="645"/>
      <c r="AF3172" s="645"/>
      <c r="AG3172" s="645"/>
      <c r="AH3172" s="645"/>
      <c r="AI3172" s="645"/>
      <c r="AJ3172" s="645"/>
      <c r="AK3172" s="645"/>
      <c r="AL3172" s="645"/>
      <c r="AM3172" s="645"/>
      <c r="AN3172" s="645"/>
      <c r="AO3172" s="646"/>
    </row>
    <row r="3173" spans="2:41" ht="13.35" hidden="1" customHeight="1">
      <c r="B3173" s="135"/>
      <c r="I3173" s="136"/>
      <c r="J3173" s="135"/>
      <c r="M3173" s="136"/>
      <c r="N3173" s="629" t="s">
        <v>111</v>
      </c>
      <c r="O3173" s="630"/>
      <c r="P3173" s="630"/>
      <c r="Q3173" s="632"/>
      <c r="R3173" s="629"/>
      <c r="S3173" s="680"/>
      <c r="T3173" s="681"/>
      <c r="U3173" s="630"/>
      <c r="V3173" s="647"/>
      <c r="W3173" s="630" t="s">
        <v>12</v>
      </c>
      <c r="X3173" s="647"/>
      <c r="Y3173" s="630" t="s">
        <v>11</v>
      </c>
      <c r="Z3173" s="647"/>
      <c r="AA3173" s="630" t="s">
        <v>364</v>
      </c>
      <c r="AB3173" s="630"/>
      <c r="AC3173" s="630"/>
      <c r="AD3173" s="630"/>
      <c r="AE3173" s="630"/>
      <c r="AF3173" s="630"/>
      <c r="AG3173" s="630"/>
      <c r="AH3173" s="630"/>
      <c r="AI3173" s="630"/>
      <c r="AJ3173" s="630"/>
      <c r="AK3173" s="630"/>
      <c r="AL3173" s="630"/>
      <c r="AM3173" s="630"/>
      <c r="AN3173" s="630"/>
      <c r="AO3173" s="632"/>
    </row>
    <row r="3174" spans="2:41" ht="3.75" hidden="1" customHeight="1">
      <c r="B3174" s="135"/>
      <c r="I3174" s="136"/>
      <c r="J3174" s="135"/>
      <c r="M3174" s="136"/>
      <c r="N3174" s="629"/>
      <c r="O3174" s="630"/>
      <c r="P3174" s="630"/>
      <c r="Q3174" s="632"/>
      <c r="R3174" s="629"/>
      <c r="S3174" s="630"/>
      <c r="T3174" s="630"/>
      <c r="U3174" s="630"/>
      <c r="V3174" s="630"/>
      <c r="W3174" s="630"/>
      <c r="X3174" s="630"/>
      <c r="Y3174" s="630"/>
      <c r="Z3174" s="630"/>
      <c r="AA3174" s="630"/>
      <c r="AB3174" s="630"/>
      <c r="AC3174" s="630"/>
      <c r="AD3174" s="630"/>
      <c r="AE3174" s="630"/>
      <c r="AF3174" s="630"/>
      <c r="AG3174" s="630"/>
      <c r="AH3174" s="630"/>
      <c r="AI3174" s="630"/>
      <c r="AJ3174" s="630"/>
      <c r="AK3174" s="630"/>
      <c r="AL3174" s="630"/>
      <c r="AM3174" s="630"/>
      <c r="AN3174" s="630"/>
      <c r="AO3174" s="632"/>
    </row>
    <row r="3175" spans="2:41" ht="3.75" hidden="1" customHeight="1">
      <c r="B3175" s="135"/>
      <c r="I3175" s="136"/>
      <c r="J3175" s="135"/>
      <c r="M3175" s="136"/>
      <c r="N3175" s="644"/>
      <c r="O3175" s="645"/>
      <c r="P3175" s="645"/>
      <c r="Q3175" s="645"/>
      <c r="R3175" s="713"/>
      <c r="S3175" s="716"/>
      <c r="T3175" s="645"/>
      <c r="U3175" s="698"/>
      <c r="V3175" s="644"/>
      <c r="W3175" s="645"/>
      <c r="X3175" s="645"/>
      <c r="Y3175" s="645"/>
      <c r="Z3175" s="645"/>
      <c r="AA3175" s="645"/>
      <c r="AB3175" s="645"/>
      <c r="AC3175" s="645"/>
      <c r="AD3175" s="645"/>
      <c r="AE3175" s="645"/>
      <c r="AF3175" s="645"/>
      <c r="AG3175" s="645"/>
      <c r="AH3175" s="649"/>
      <c r="AI3175" s="649"/>
      <c r="AJ3175" s="645"/>
      <c r="AK3175" s="651"/>
      <c r="AL3175" s="645"/>
      <c r="AM3175" s="645"/>
      <c r="AN3175" s="645"/>
      <c r="AO3175" s="646"/>
    </row>
    <row r="3176" spans="2:41" ht="13.35" hidden="1" customHeight="1">
      <c r="B3176" s="135"/>
      <c r="I3176" s="136"/>
      <c r="J3176" s="135"/>
      <c r="M3176" s="136"/>
      <c r="N3176" s="629" t="s">
        <v>30</v>
      </c>
      <c r="O3176" s="630"/>
      <c r="P3176" s="630"/>
      <c r="Q3176" s="630"/>
      <c r="R3176" s="714"/>
      <c r="S3176" s="717"/>
      <c r="T3176" s="630" t="s">
        <v>388</v>
      </c>
      <c r="U3176" s="701"/>
      <c r="V3176" s="629" t="s">
        <v>112</v>
      </c>
      <c r="W3176" s="630"/>
      <c r="X3176" s="630"/>
      <c r="Y3176" s="630"/>
      <c r="Z3176" s="630"/>
      <c r="AA3176" s="630"/>
      <c r="AB3176" s="630"/>
      <c r="AC3176" s="630"/>
      <c r="AD3176" s="630"/>
      <c r="AE3176" s="630"/>
      <c r="AF3176" s="630"/>
      <c r="AG3176" s="630"/>
      <c r="AH3176" s="636"/>
      <c r="AI3176" s="636"/>
      <c r="AJ3176" s="630"/>
      <c r="AK3176" s="654"/>
      <c r="AL3176" s="630"/>
      <c r="AM3176" s="630"/>
      <c r="AN3176" s="630"/>
      <c r="AO3176" s="632"/>
    </row>
    <row r="3177" spans="2:41" ht="3.75" hidden="1" customHeight="1">
      <c r="B3177" s="135"/>
      <c r="I3177" s="136"/>
      <c r="J3177" s="135"/>
      <c r="M3177" s="136"/>
      <c r="N3177" s="629"/>
      <c r="O3177" s="630"/>
      <c r="P3177" s="630"/>
      <c r="Q3177" s="630"/>
      <c r="R3177" s="715"/>
      <c r="S3177" s="718"/>
      <c r="T3177" s="639"/>
      <c r="U3177" s="704"/>
      <c r="V3177" s="638"/>
      <c r="W3177" s="639"/>
      <c r="X3177" s="639"/>
      <c r="Y3177" s="639"/>
      <c r="Z3177" s="639"/>
      <c r="AA3177" s="639"/>
      <c r="AB3177" s="639"/>
      <c r="AC3177" s="639"/>
      <c r="AD3177" s="639"/>
      <c r="AE3177" s="639"/>
      <c r="AF3177" s="639"/>
      <c r="AG3177" s="639"/>
      <c r="AH3177" s="642"/>
      <c r="AI3177" s="642"/>
      <c r="AJ3177" s="639"/>
      <c r="AK3177" s="657"/>
      <c r="AL3177" s="639"/>
      <c r="AM3177" s="639"/>
      <c r="AN3177" s="639"/>
      <c r="AO3177" s="640"/>
    </row>
    <row r="3178" spans="2:41" ht="3.75" hidden="1" customHeight="1">
      <c r="B3178" s="135"/>
      <c r="I3178" s="136"/>
      <c r="J3178" s="135"/>
      <c r="M3178" s="136"/>
      <c r="N3178" s="644"/>
      <c r="O3178" s="645"/>
      <c r="P3178" s="645"/>
      <c r="Q3178" s="646"/>
      <c r="R3178" s="670"/>
      <c r="S3178" s="671"/>
      <c r="T3178" s="671"/>
      <c r="U3178" s="672"/>
      <c r="V3178" s="673"/>
      <c r="W3178" s="675"/>
      <c r="X3178" s="679"/>
      <c r="Y3178" s="671"/>
      <c r="Z3178" s="671"/>
      <c r="AA3178" s="672"/>
      <c r="AB3178" s="630"/>
      <c r="AC3178" s="630"/>
      <c r="AD3178" s="630"/>
      <c r="AE3178" s="630"/>
      <c r="AF3178" s="630"/>
      <c r="AG3178" s="630"/>
      <c r="AH3178" s="630"/>
      <c r="AI3178" s="645"/>
      <c r="AJ3178" s="630"/>
      <c r="AK3178" s="630"/>
      <c r="AL3178" s="630"/>
      <c r="AM3178" s="630"/>
      <c r="AN3178" s="630"/>
      <c r="AO3178" s="632"/>
    </row>
    <row r="3179" spans="2:41" ht="13.35" hidden="1" customHeight="1">
      <c r="B3179" s="135"/>
      <c r="I3179" s="136"/>
      <c r="J3179" s="135"/>
      <c r="M3179" s="136"/>
      <c r="N3179" s="629" t="s">
        <v>114</v>
      </c>
      <c r="O3179" s="630"/>
      <c r="P3179" s="630"/>
      <c r="Q3179" s="632"/>
      <c r="R3179" s="673"/>
      <c r="S3179" s="674"/>
      <c r="T3179" s="674"/>
      <c r="U3179" s="675"/>
      <c r="V3179" s="673"/>
      <c r="W3179" s="675"/>
      <c r="X3179" s="673"/>
      <c r="Y3179" s="674"/>
      <c r="Z3179" s="674"/>
      <c r="AA3179" s="675"/>
      <c r="AB3179" s="668" t="s">
        <v>171</v>
      </c>
      <c r="AC3179" s="630"/>
      <c r="AD3179" s="630"/>
      <c r="AE3179" s="630"/>
      <c r="AF3179" s="630"/>
      <c r="AG3179" s="630"/>
      <c r="AH3179" s="630"/>
      <c r="AI3179" s="630"/>
      <c r="AJ3179" s="630"/>
      <c r="AK3179" s="630"/>
      <c r="AL3179" s="630"/>
      <c r="AM3179" s="630"/>
      <c r="AN3179" s="630"/>
      <c r="AO3179" s="632"/>
    </row>
    <row r="3180" spans="2:41" ht="3.75" hidden="1" customHeight="1">
      <c r="B3180" s="135"/>
      <c r="I3180" s="136"/>
      <c r="J3180" s="135"/>
      <c r="M3180" s="136"/>
      <c r="N3180" s="629"/>
      <c r="O3180" s="630"/>
      <c r="P3180" s="630"/>
      <c r="Q3180" s="632"/>
      <c r="R3180" s="676"/>
      <c r="S3180" s="677"/>
      <c r="T3180" s="677"/>
      <c r="U3180" s="678"/>
      <c r="V3180" s="676"/>
      <c r="W3180" s="678"/>
      <c r="X3180" s="676"/>
      <c r="Y3180" s="677"/>
      <c r="Z3180" s="677"/>
      <c r="AA3180" s="678"/>
      <c r="AB3180" s="639"/>
      <c r="AC3180" s="639"/>
      <c r="AD3180" s="639"/>
      <c r="AE3180" s="639"/>
      <c r="AF3180" s="639"/>
      <c r="AG3180" s="639"/>
      <c r="AH3180" s="639"/>
      <c r="AI3180" s="639"/>
      <c r="AJ3180" s="639"/>
      <c r="AK3180" s="639"/>
      <c r="AL3180" s="639"/>
      <c r="AM3180" s="639"/>
      <c r="AN3180" s="639"/>
      <c r="AO3180" s="640"/>
    </row>
    <row r="3181" spans="2:41" ht="3.75" hidden="1" customHeight="1">
      <c r="B3181" s="135"/>
      <c r="I3181" s="136"/>
      <c r="J3181" s="135"/>
      <c r="M3181" s="136"/>
      <c r="N3181" s="644"/>
      <c r="O3181" s="645"/>
      <c r="P3181" s="645"/>
      <c r="Q3181" s="645"/>
      <c r="R3181" s="644"/>
      <c r="S3181" s="645"/>
      <c r="T3181" s="645"/>
      <c r="U3181" s="645"/>
      <c r="V3181" s="645"/>
      <c r="W3181" s="645"/>
      <c r="X3181" s="645"/>
      <c r="Y3181" s="645"/>
      <c r="Z3181" s="645"/>
      <c r="AA3181" s="646"/>
      <c r="AB3181" s="644"/>
      <c r="AC3181" s="630"/>
      <c r="AD3181" s="630"/>
      <c r="AE3181" s="630"/>
      <c r="AF3181" s="630"/>
      <c r="AG3181" s="630"/>
      <c r="AH3181" s="630"/>
      <c r="AI3181" s="632"/>
      <c r="AJ3181" s="644"/>
      <c r="AK3181" s="645"/>
      <c r="AL3181" s="645"/>
      <c r="AM3181" s="645"/>
      <c r="AN3181" s="645"/>
      <c r="AO3181" s="646"/>
    </row>
    <row r="3182" spans="2:41" ht="13.2" hidden="1" customHeight="1">
      <c r="B3182" s="135"/>
      <c r="I3182" s="136"/>
      <c r="J3182" s="135"/>
      <c r="M3182" s="136"/>
      <c r="N3182" s="629" t="s">
        <v>115</v>
      </c>
      <c r="O3182" s="630"/>
      <c r="P3182" s="630"/>
      <c r="Q3182" s="630"/>
      <c r="R3182" s="629"/>
      <c r="S3182" s="680"/>
      <c r="T3182" s="681"/>
      <c r="U3182" s="630"/>
      <c r="V3182" s="647"/>
      <c r="W3182" s="630" t="s">
        <v>12</v>
      </c>
      <c r="X3182" s="647"/>
      <c r="Y3182" s="630" t="s">
        <v>11</v>
      </c>
      <c r="Z3182" s="647"/>
      <c r="AA3182" s="630" t="s">
        <v>364</v>
      </c>
      <c r="AB3182" s="629" t="s">
        <v>170</v>
      </c>
      <c r="AC3182" s="630"/>
      <c r="AD3182" s="630"/>
      <c r="AE3182" s="630"/>
      <c r="AF3182" s="630"/>
      <c r="AG3182" s="630"/>
      <c r="AH3182" s="630"/>
      <c r="AI3182" s="632"/>
      <c r="AJ3182" s="629"/>
      <c r="AK3182" s="680"/>
      <c r="AL3182" s="682"/>
      <c r="AM3182" s="682"/>
      <c r="AN3182" s="682"/>
      <c r="AO3182" s="681"/>
    </row>
    <row r="3183" spans="2:41" ht="3.75" hidden="1" customHeight="1">
      <c r="B3183" s="135"/>
      <c r="I3183" s="136"/>
      <c r="J3183" s="135"/>
      <c r="M3183" s="136"/>
      <c r="N3183" s="629"/>
      <c r="O3183" s="630"/>
      <c r="P3183" s="630"/>
      <c r="Q3183" s="630"/>
      <c r="R3183" s="638"/>
      <c r="S3183" s="639"/>
      <c r="T3183" s="639"/>
      <c r="U3183" s="639"/>
      <c r="V3183" s="639"/>
      <c r="W3183" s="639"/>
      <c r="X3183" s="639"/>
      <c r="Y3183" s="639"/>
      <c r="Z3183" s="639"/>
      <c r="AA3183" s="640"/>
      <c r="AB3183" s="638"/>
      <c r="AC3183" s="639"/>
      <c r="AD3183" s="639"/>
      <c r="AE3183" s="639"/>
      <c r="AF3183" s="639"/>
      <c r="AG3183" s="639"/>
      <c r="AH3183" s="639"/>
      <c r="AI3183" s="640"/>
      <c r="AJ3183" s="638"/>
      <c r="AK3183" s="639"/>
      <c r="AL3183" s="639"/>
      <c r="AM3183" s="639"/>
      <c r="AN3183" s="639"/>
      <c r="AO3183" s="640"/>
    </row>
    <row r="3184" spans="2:41" ht="3.75" customHeight="1">
      <c r="B3184" s="135"/>
      <c r="I3184" s="136"/>
      <c r="J3184" s="135"/>
      <c r="M3184" s="136"/>
      <c r="N3184" s="130"/>
      <c r="O3184" s="131"/>
      <c r="P3184" s="131"/>
      <c r="Q3184" s="132"/>
      <c r="R3184" s="683" t="str" cm="1">
        <f t="array" ref="R3184">IF(新_変更_3!AL1370&lt;&gt;"",AND(新_変更_3!J1369:AB1375=新_変更_3!AL1369:BD1375),"")</f>
        <v/>
      </c>
      <c r="S3184" s="684"/>
      <c r="T3184" s="684"/>
      <c r="U3184" s="684"/>
      <c r="V3184" s="684"/>
      <c r="W3184" s="684"/>
      <c r="X3184" s="684"/>
      <c r="Y3184" s="684"/>
      <c r="Z3184" s="684"/>
      <c r="AA3184" s="684"/>
      <c r="AB3184" s="684"/>
      <c r="AC3184" s="684"/>
      <c r="AD3184" s="684"/>
      <c r="AE3184" s="684"/>
      <c r="AF3184" s="684"/>
      <c r="AG3184" s="684"/>
      <c r="AH3184" s="684"/>
      <c r="AI3184" s="684"/>
      <c r="AJ3184" s="684"/>
      <c r="AK3184" s="684"/>
      <c r="AL3184" s="684"/>
      <c r="AM3184" s="684"/>
      <c r="AN3184" s="684"/>
      <c r="AO3184" s="685"/>
    </row>
    <row r="3185" spans="2:41" ht="13.35" customHeight="1">
      <c r="B3185" s="135"/>
      <c r="I3185" s="136"/>
      <c r="J3185" s="135"/>
      <c r="M3185" s="136"/>
      <c r="N3185" s="135" t="s">
        <v>32</v>
      </c>
      <c r="Q3185" s="136"/>
      <c r="R3185" s="686"/>
      <c r="S3185" s="687"/>
      <c r="T3185" s="687"/>
      <c r="U3185" s="687"/>
      <c r="V3185" s="687"/>
      <c r="W3185" s="687"/>
      <c r="X3185" s="687"/>
      <c r="Y3185" s="687"/>
      <c r="Z3185" s="687"/>
      <c r="AA3185" s="687"/>
      <c r="AB3185" s="687"/>
      <c r="AC3185" s="687"/>
      <c r="AD3185" s="687"/>
      <c r="AE3185" s="687"/>
      <c r="AF3185" s="687"/>
      <c r="AG3185" s="687"/>
      <c r="AH3185" s="687"/>
      <c r="AI3185" s="687"/>
      <c r="AJ3185" s="687"/>
      <c r="AK3185" s="687"/>
      <c r="AL3185" s="687"/>
      <c r="AM3185" s="687"/>
      <c r="AN3185" s="687"/>
      <c r="AO3185" s="688"/>
    </row>
    <row r="3186" spans="2:41" ht="3.75" customHeight="1">
      <c r="B3186" s="135"/>
      <c r="I3186" s="136"/>
      <c r="J3186" s="135"/>
      <c r="M3186" s="136"/>
      <c r="N3186" s="140"/>
      <c r="O3186" s="141"/>
      <c r="P3186" s="141"/>
      <c r="Q3186" s="142"/>
      <c r="R3186" s="689"/>
      <c r="S3186" s="690"/>
      <c r="T3186" s="690"/>
      <c r="U3186" s="690"/>
      <c r="V3186" s="690"/>
      <c r="W3186" s="690"/>
      <c r="X3186" s="690"/>
      <c r="Y3186" s="690"/>
      <c r="Z3186" s="690"/>
      <c r="AA3186" s="690"/>
      <c r="AB3186" s="690"/>
      <c r="AC3186" s="690"/>
      <c r="AD3186" s="690"/>
      <c r="AE3186" s="690"/>
      <c r="AF3186" s="690"/>
      <c r="AG3186" s="690"/>
      <c r="AH3186" s="690"/>
      <c r="AI3186" s="690"/>
      <c r="AJ3186" s="690"/>
      <c r="AK3186" s="690"/>
      <c r="AL3186" s="690"/>
      <c r="AM3186" s="690"/>
      <c r="AN3186" s="690"/>
      <c r="AO3186" s="691"/>
    </row>
    <row r="3187" spans="2:41" ht="3.75" customHeight="1">
      <c r="B3187" s="135"/>
      <c r="I3187" s="136"/>
      <c r="J3187" s="130"/>
      <c r="K3187" s="131"/>
      <c r="L3187" s="131"/>
      <c r="M3187" s="132"/>
      <c r="N3187" s="130"/>
      <c r="O3187" s="131"/>
      <c r="P3187" s="131"/>
      <c r="Q3187" s="132"/>
      <c r="R3187" s="130"/>
      <c r="S3187" s="131"/>
      <c r="T3187" s="131"/>
      <c r="U3187" s="131"/>
      <c r="V3187" s="131"/>
      <c r="W3187" s="131"/>
      <c r="X3187" s="131"/>
      <c r="Y3187" s="131"/>
      <c r="Z3187" s="131"/>
      <c r="AA3187" s="132"/>
      <c r="AB3187" s="130"/>
      <c r="AC3187" s="131"/>
      <c r="AD3187" s="131"/>
      <c r="AE3187" s="132"/>
      <c r="AF3187" s="131"/>
      <c r="AG3187" s="131"/>
      <c r="AH3187" s="131"/>
      <c r="AI3187" s="131"/>
      <c r="AJ3187" s="131"/>
      <c r="AK3187" s="131"/>
      <c r="AL3187" s="131"/>
      <c r="AM3187" s="131"/>
      <c r="AN3187" s="131"/>
      <c r="AO3187" s="132"/>
    </row>
    <row r="3188" spans="2:41" ht="13.35" customHeight="1">
      <c r="B3188" s="135"/>
      <c r="I3188" s="136"/>
      <c r="J3188" s="135" t="s">
        <v>4073</v>
      </c>
      <c r="M3188" s="136"/>
      <c r="N3188" s="135" t="s">
        <v>27</v>
      </c>
      <c r="Q3188" s="136"/>
      <c r="R3188" s="135"/>
      <c r="S3188" s="692"/>
      <c r="T3188" s="693"/>
      <c r="U3188" s="693"/>
      <c r="V3188" s="693"/>
      <c r="W3188" s="693"/>
      <c r="X3188" s="693"/>
      <c r="Y3188" s="693"/>
      <c r="Z3188" s="693"/>
      <c r="AA3188" s="694"/>
      <c r="AB3188" s="135" t="s">
        <v>28</v>
      </c>
      <c r="AE3188" s="136"/>
      <c r="AF3188" s="135"/>
      <c r="AG3188" s="695"/>
      <c r="AH3188" s="693"/>
      <c r="AI3188" s="693"/>
      <c r="AJ3188" s="693"/>
      <c r="AK3188" s="693"/>
      <c r="AL3188" s="693"/>
      <c r="AM3188" s="693"/>
      <c r="AN3188" s="693"/>
      <c r="AO3188" s="694"/>
    </row>
    <row r="3189" spans="2:41" ht="3.75" customHeight="1">
      <c r="B3189" s="135"/>
      <c r="I3189" s="136"/>
      <c r="J3189" s="135"/>
      <c r="M3189" s="136"/>
      <c r="N3189" s="140"/>
      <c r="O3189" s="141"/>
      <c r="P3189" s="141"/>
      <c r="Q3189" s="142"/>
      <c r="R3189" s="140"/>
      <c r="S3189" s="141"/>
      <c r="T3189" s="141"/>
      <c r="U3189" s="141"/>
      <c r="V3189" s="141"/>
      <c r="W3189" s="141"/>
      <c r="X3189" s="141"/>
      <c r="Y3189" s="141"/>
      <c r="Z3189" s="141"/>
      <c r="AA3189" s="142"/>
      <c r="AB3189" s="140"/>
      <c r="AC3189" s="141"/>
      <c r="AD3189" s="141"/>
      <c r="AE3189" s="142"/>
      <c r="AF3189" s="141"/>
      <c r="AG3189" s="141"/>
      <c r="AH3189" s="141"/>
      <c r="AI3189" s="141"/>
      <c r="AJ3189" s="141"/>
      <c r="AK3189" s="141"/>
      <c r="AL3189" s="141"/>
      <c r="AM3189" s="141"/>
      <c r="AN3189" s="141"/>
      <c r="AO3189" s="142"/>
    </row>
    <row r="3190" spans="2:41" ht="3.75" customHeight="1">
      <c r="B3190" s="135"/>
      <c r="I3190" s="136"/>
      <c r="J3190" s="135"/>
      <c r="M3190" s="136"/>
      <c r="N3190" s="130"/>
      <c r="O3190" s="131"/>
      <c r="P3190" s="131"/>
      <c r="Q3190" s="132"/>
      <c r="R3190" s="130"/>
      <c r="S3190" s="131"/>
      <c r="T3190" s="131"/>
      <c r="U3190" s="131"/>
      <c r="V3190" s="131"/>
      <c r="W3190" s="131"/>
      <c r="X3190" s="131"/>
      <c r="Y3190" s="131"/>
      <c r="Z3190" s="131"/>
      <c r="AA3190" s="132"/>
      <c r="AB3190" s="130"/>
      <c r="AC3190" s="131"/>
      <c r="AD3190" s="131"/>
      <c r="AE3190" s="132"/>
      <c r="AF3190" s="130"/>
      <c r="AG3190" s="131"/>
      <c r="AH3190" s="131"/>
      <c r="AI3190" s="131"/>
      <c r="AJ3190" s="131"/>
      <c r="AK3190" s="131"/>
      <c r="AL3190" s="131"/>
      <c r="AM3190" s="131"/>
      <c r="AN3190" s="131"/>
      <c r="AO3190" s="132"/>
    </row>
    <row r="3191" spans="2:41" ht="13.35" customHeight="1">
      <c r="B3191" s="135"/>
      <c r="I3191" s="136"/>
      <c r="J3191" s="135"/>
      <c r="M3191" s="136"/>
      <c r="N3191" s="135" t="s">
        <v>3990</v>
      </c>
      <c r="Q3191" s="136"/>
      <c r="R3191" s="135"/>
      <c r="S3191" s="696"/>
      <c r="T3191" s="694"/>
      <c r="V3191" s="146"/>
      <c r="W3191" s="124" t="s">
        <v>12</v>
      </c>
      <c r="X3191" s="146"/>
      <c r="Y3191" s="124" t="s">
        <v>11</v>
      </c>
      <c r="Z3191" s="146"/>
      <c r="AA3191" s="136" t="s">
        <v>364</v>
      </c>
      <c r="AB3191" s="135" t="s">
        <v>66</v>
      </c>
      <c r="AE3191" s="136"/>
      <c r="AF3191" s="135"/>
      <c r="AG3191" s="696"/>
      <c r="AH3191" s="694"/>
      <c r="AJ3191" s="146"/>
      <c r="AK3191" s="124" t="s">
        <v>12</v>
      </c>
      <c r="AL3191" s="146"/>
      <c r="AM3191" s="124" t="s">
        <v>11</v>
      </c>
      <c r="AN3191" s="146"/>
      <c r="AO3191" s="136" t="s">
        <v>364</v>
      </c>
    </row>
    <row r="3192" spans="2:41" ht="3.75" customHeight="1">
      <c r="B3192" s="135"/>
      <c r="I3192" s="136"/>
      <c r="J3192" s="135"/>
      <c r="M3192" s="136"/>
      <c r="N3192" s="140"/>
      <c r="O3192" s="141"/>
      <c r="P3192" s="141"/>
      <c r="Q3192" s="142"/>
      <c r="R3192" s="140"/>
      <c r="S3192" s="141"/>
      <c r="T3192" s="141"/>
      <c r="U3192" s="141"/>
      <c r="V3192" s="141"/>
      <c r="W3192" s="141"/>
      <c r="X3192" s="141"/>
      <c r="Y3192" s="141"/>
      <c r="Z3192" s="141"/>
      <c r="AA3192" s="142"/>
      <c r="AB3192" s="140"/>
      <c r="AC3192" s="141"/>
      <c r="AD3192" s="141"/>
      <c r="AE3192" s="142"/>
      <c r="AF3192" s="140"/>
      <c r="AG3192" s="141"/>
      <c r="AH3192" s="141"/>
      <c r="AI3192" s="141"/>
      <c r="AJ3192" s="141"/>
      <c r="AK3192" s="141"/>
      <c r="AL3192" s="141"/>
      <c r="AM3192" s="141"/>
      <c r="AN3192" s="141"/>
      <c r="AO3192" s="142"/>
    </row>
    <row r="3193" spans="2:41" ht="3.75" customHeight="1">
      <c r="B3193" s="135"/>
      <c r="I3193" s="136"/>
      <c r="J3193" s="135"/>
      <c r="M3193" s="136"/>
      <c r="N3193" s="130"/>
      <c r="O3193" s="131"/>
      <c r="P3193" s="131"/>
      <c r="Q3193" s="132"/>
      <c r="R3193" s="697">
        <f>新_変更_3!J1389</f>
        <v>0</v>
      </c>
      <c r="S3193" s="684"/>
      <c r="T3193" s="684"/>
      <c r="U3193" s="684"/>
      <c r="V3193" s="684"/>
      <c r="W3193" s="684"/>
      <c r="X3193" s="684"/>
      <c r="Y3193" s="684"/>
      <c r="Z3193" s="684"/>
      <c r="AA3193" s="684"/>
      <c r="AB3193" s="684"/>
      <c r="AC3193" s="684"/>
      <c r="AD3193" s="684"/>
      <c r="AE3193" s="684"/>
      <c r="AF3193" s="684"/>
      <c r="AG3193" s="684"/>
      <c r="AH3193" s="684"/>
      <c r="AI3193" s="684"/>
      <c r="AJ3193" s="685"/>
      <c r="AK3193" s="131"/>
      <c r="AL3193" s="131"/>
      <c r="AM3193" s="131"/>
      <c r="AN3193" s="131"/>
      <c r="AO3193" s="132"/>
    </row>
    <row r="3194" spans="2:41" ht="13.35" customHeight="1">
      <c r="B3194" s="135"/>
      <c r="I3194" s="136"/>
      <c r="J3194" s="135"/>
      <c r="M3194" s="136"/>
      <c r="N3194" s="135" t="s">
        <v>8</v>
      </c>
      <c r="Q3194" s="136"/>
      <c r="R3194" s="686"/>
      <c r="S3194" s="687"/>
      <c r="T3194" s="687"/>
      <c r="U3194" s="687"/>
      <c r="V3194" s="687"/>
      <c r="W3194" s="687"/>
      <c r="X3194" s="687"/>
      <c r="Y3194" s="687"/>
      <c r="Z3194" s="687"/>
      <c r="AA3194" s="687"/>
      <c r="AB3194" s="687"/>
      <c r="AC3194" s="687"/>
      <c r="AD3194" s="687"/>
      <c r="AE3194" s="687"/>
      <c r="AF3194" s="687"/>
      <c r="AG3194" s="687"/>
      <c r="AH3194" s="687"/>
      <c r="AI3194" s="687"/>
      <c r="AJ3194" s="688"/>
      <c r="AL3194" s="147" t="s">
        <v>13</v>
      </c>
      <c r="AM3194" s="124" t="s">
        <v>29</v>
      </c>
      <c r="AO3194" s="136"/>
    </row>
    <row r="3195" spans="2:41" ht="3.75" customHeight="1">
      <c r="B3195" s="135"/>
      <c r="I3195" s="136"/>
      <c r="J3195" s="135"/>
      <c r="M3195" s="136"/>
      <c r="N3195" s="140"/>
      <c r="O3195" s="141"/>
      <c r="P3195" s="141"/>
      <c r="Q3195" s="142"/>
      <c r="R3195" s="689"/>
      <c r="S3195" s="690"/>
      <c r="T3195" s="690"/>
      <c r="U3195" s="690"/>
      <c r="V3195" s="690"/>
      <c r="W3195" s="690"/>
      <c r="X3195" s="690"/>
      <c r="Y3195" s="690"/>
      <c r="Z3195" s="690"/>
      <c r="AA3195" s="690"/>
      <c r="AB3195" s="690"/>
      <c r="AC3195" s="690"/>
      <c r="AD3195" s="690"/>
      <c r="AE3195" s="690"/>
      <c r="AF3195" s="690"/>
      <c r="AG3195" s="690"/>
      <c r="AH3195" s="690"/>
      <c r="AI3195" s="690"/>
      <c r="AJ3195" s="691"/>
      <c r="AK3195" s="141"/>
      <c r="AL3195" s="141"/>
      <c r="AM3195" s="141"/>
      <c r="AN3195" s="141"/>
      <c r="AO3195" s="142"/>
    </row>
    <row r="3196" spans="2:41" ht="3.75" hidden="1" customHeight="1">
      <c r="B3196" s="135"/>
      <c r="I3196" s="136"/>
      <c r="J3196" s="135"/>
      <c r="M3196" s="136"/>
      <c r="N3196" s="644"/>
      <c r="O3196" s="645"/>
      <c r="P3196" s="645"/>
      <c r="Q3196" s="646"/>
      <c r="R3196" s="679"/>
      <c r="S3196" s="671"/>
      <c r="T3196" s="671"/>
      <c r="U3196" s="671"/>
      <c r="V3196" s="671"/>
      <c r="W3196" s="671"/>
      <c r="X3196" s="671"/>
      <c r="Y3196" s="671"/>
      <c r="Z3196" s="671"/>
      <c r="AA3196" s="671"/>
      <c r="AB3196" s="671"/>
      <c r="AC3196" s="671"/>
      <c r="AD3196" s="671"/>
      <c r="AE3196" s="671"/>
      <c r="AF3196" s="671"/>
      <c r="AG3196" s="671"/>
      <c r="AH3196" s="671"/>
      <c r="AI3196" s="671"/>
      <c r="AJ3196" s="671"/>
      <c r="AK3196" s="671"/>
      <c r="AL3196" s="671"/>
      <c r="AM3196" s="671"/>
      <c r="AN3196" s="671"/>
      <c r="AO3196" s="672"/>
    </row>
    <row r="3197" spans="2:41" ht="13.35" hidden="1" customHeight="1">
      <c r="B3197" s="135"/>
      <c r="I3197" s="136"/>
      <c r="J3197" s="135"/>
      <c r="M3197" s="136"/>
      <c r="N3197" s="629" t="s">
        <v>61</v>
      </c>
      <c r="O3197" s="630"/>
      <c r="P3197" s="630"/>
      <c r="Q3197" s="632"/>
      <c r="R3197" s="673"/>
      <c r="S3197" s="674"/>
      <c r="T3197" s="674"/>
      <c r="U3197" s="674"/>
      <c r="V3197" s="674"/>
      <c r="W3197" s="674"/>
      <c r="X3197" s="674"/>
      <c r="Y3197" s="674"/>
      <c r="Z3197" s="674"/>
      <c r="AA3197" s="674"/>
      <c r="AB3197" s="674"/>
      <c r="AC3197" s="674"/>
      <c r="AD3197" s="674"/>
      <c r="AE3197" s="674"/>
      <c r="AF3197" s="674"/>
      <c r="AG3197" s="674"/>
      <c r="AH3197" s="674"/>
      <c r="AI3197" s="674"/>
      <c r="AJ3197" s="674"/>
      <c r="AK3197" s="674"/>
      <c r="AL3197" s="674"/>
      <c r="AM3197" s="674"/>
      <c r="AN3197" s="674"/>
      <c r="AO3197" s="675"/>
    </row>
    <row r="3198" spans="2:41" ht="3.75" hidden="1" customHeight="1">
      <c r="B3198" s="135"/>
      <c r="I3198" s="136"/>
      <c r="J3198" s="135"/>
      <c r="M3198" s="136"/>
      <c r="N3198" s="629"/>
      <c r="O3198" s="630"/>
      <c r="P3198" s="630"/>
      <c r="Q3198" s="632"/>
      <c r="R3198" s="676"/>
      <c r="S3198" s="677"/>
      <c r="T3198" s="677"/>
      <c r="U3198" s="677"/>
      <c r="V3198" s="677"/>
      <c r="W3198" s="677"/>
      <c r="X3198" s="677"/>
      <c r="Y3198" s="677"/>
      <c r="Z3198" s="677"/>
      <c r="AA3198" s="677"/>
      <c r="AB3198" s="677"/>
      <c r="AC3198" s="677"/>
      <c r="AD3198" s="677"/>
      <c r="AE3198" s="677"/>
      <c r="AF3198" s="677"/>
      <c r="AG3198" s="677"/>
      <c r="AH3198" s="677"/>
      <c r="AI3198" s="677"/>
      <c r="AJ3198" s="677"/>
      <c r="AK3198" s="677"/>
      <c r="AL3198" s="677"/>
      <c r="AM3198" s="677"/>
      <c r="AN3198" s="677"/>
      <c r="AO3198" s="678"/>
    </row>
    <row r="3199" spans="2:41" ht="3.75" hidden="1" customHeight="1">
      <c r="B3199" s="135"/>
      <c r="I3199" s="136"/>
      <c r="J3199" s="135"/>
      <c r="N3199" s="644"/>
      <c r="O3199" s="645"/>
      <c r="P3199" s="645"/>
      <c r="Q3199" s="646"/>
      <c r="R3199" s="630"/>
      <c r="S3199" s="630"/>
      <c r="T3199" s="630"/>
      <c r="U3199" s="698"/>
      <c r="V3199" s="699"/>
      <c r="W3199" s="699"/>
      <c r="X3199" s="700"/>
      <c r="Y3199" s="645"/>
      <c r="Z3199" s="707"/>
      <c r="AA3199" s="699"/>
      <c r="AB3199" s="699"/>
      <c r="AC3199" s="708"/>
      <c r="AD3199" s="630"/>
      <c r="AE3199" s="630"/>
      <c r="AF3199" s="630"/>
      <c r="AG3199" s="679"/>
      <c r="AH3199" s="671"/>
      <c r="AI3199" s="671"/>
      <c r="AJ3199" s="671"/>
      <c r="AK3199" s="671"/>
      <c r="AL3199" s="671"/>
      <c r="AM3199" s="671"/>
      <c r="AN3199" s="671"/>
      <c r="AO3199" s="672"/>
    </row>
    <row r="3200" spans="2:41" ht="13.35" hidden="1" customHeight="1">
      <c r="B3200" s="135"/>
      <c r="I3200" s="136"/>
      <c r="J3200" s="135"/>
      <c r="N3200" s="629"/>
      <c r="O3200" s="630"/>
      <c r="P3200" s="630"/>
      <c r="Q3200" s="632"/>
      <c r="R3200" s="630" t="s">
        <v>15</v>
      </c>
      <c r="S3200" s="630"/>
      <c r="T3200" s="630"/>
      <c r="U3200" s="701"/>
      <c r="V3200" s="702"/>
      <c r="W3200" s="702"/>
      <c r="X3200" s="703"/>
      <c r="Y3200" s="662" t="s">
        <v>359</v>
      </c>
      <c r="Z3200" s="709"/>
      <c r="AA3200" s="702"/>
      <c r="AB3200" s="702"/>
      <c r="AC3200" s="710"/>
      <c r="AD3200" s="630" t="s">
        <v>56</v>
      </c>
      <c r="AE3200" s="630"/>
      <c r="AF3200" s="630"/>
      <c r="AG3200" s="673"/>
      <c r="AH3200" s="674"/>
      <c r="AI3200" s="674"/>
      <c r="AJ3200" s="674"/>
      <c r="AK3200" s="674"/>
      <c r="AL3200" s="674"/>
      <c r="AM3200" s="674"/>
      <c r="AN3200" s="674"/>
      <c r="AO3200" s="675"/>
    </row>
    <row r="3201" spans="2:41" ht="3.75" hidden="1" customHeight="1">
      <c r="B3201" s="135"/>
      <c r="I3201" s="136"/>
      <c r="J3201" s="135"/>
      <c r="N3201" s="629"/>
      <c r="O3201" s="630"/>
      <c r="P3201" s="630"/>
      <c r="Q3201" s="632"/>
      <c r="R3201" s="639"/>
      <c r="S3201" s="639"/>
      <c r="T3201" s="639"/>
      <c r="U3201" s="704"/>
      <c r="V3201" s="705"/>
      <c r="W3201" s="705"/>
      <c r="X3201" s="706"/>
      <c r="Y3201" s="639"/>
      <c r="Z3201" s="711"/>
      <c r="AA3201" s="705"/>
      <c r="AB3201" s="705"/>
      <c r="AC3201" s="712"/>
      <c r="AD3201" s="639"/>
      <c r="AE3201" s="639"/>
      <c r="AF3201" s="639"/>
      <c r="AG3201" s="676"/>
      <c r="AH3201" s="677"/>
      <c r="AI3201" s="677"/>
      <c r="AJ3201" s="677"/>
      <c r="AK3201" s="677"/>
      <c r="AL3201" s="677"/>
      <c r="AM3201" s="677"/>
      <c r="AN3201" s="677"/>
      <c r="AO3201" s="678"/>
    </row>
    <row r="3202" spans="2:41" ht="3.75" hidden="1" customHeight="1">
      <c r="B3202" s="135"/>
      <c r="I3202" s="136"/>
      <c r="J3202" s="135"/>
      <c r="N3202" s="629"/>
      <c r="O3202" s="630"/>
      <c r="P3202" s="630"/>
      <c r="Q3202" s="632"/>
      <c r="R3202" s="645"/>
      <c r="S3202" s="645"/>
      <c r="T3202" s="646"/>
      <c r="U3202" s="679"/>
      <c r="V3202" s="671"/>
      <c r="W3202" s="671"/>
      <c r="X3202" s="671"/>
      <c r="Y3202" s="671"/>
      <c r="Z3202" s="671"/>
      <c r="AA3202" s="671"/>
      <c r="AB3202" s="671"/>
      <c r="AC3202" s="672"/>
      <c r="AD3202" s="644"/>
      <c r="AE3202" s="645"/>
      <c r="AF3202" s="646"/>
      <c r="AG3202" s="679"/>
      <c r="AH3202" s="671"/>
      <c r="AI3202" s="671"/>
      <c r="AJ3202" s="671"/>
      <c r="AK3202" s="671"/>
      <c r="AL3202" s="671"/>
      <c r="AM3202" s="671"/>
      <c r="AN3202" s="671"/>
      <c r="AO3202" s="672"/>
    </row>
    <row r="3203" spans="2:41" ht="13.35" hidden="1" customHeight="1">
      <c r="B3203" s="135"/>
      <c r="I3203" s="136"/>
      <c r="N3203" s="629" t="s">
        <v>23</v>
      </c>
      <c r="O3203" s="630"/>
      <c r="P3203" s="630"/>
      <c r="Q3203" s="632"/>
      <c r="R3203" s="630" t="s">
        <v>17</v>
      </c>
      <c r="S3203" s="630"/>
      <c r="T3203" s="632"/>
      <c r="U3203" s="673"/>
      <c r="V3203" s="674"/>
      <c r="W3203" s="674"/>
      <c r="X3203" s="674"/>
      <c r="Y3203" s="674"/>
      <c r="Z3203" s="674"/>
      <c r="AA3203" s="674"/>
      <c r="AB3203" s="674"/>
      <c r="AC3203" s="675"/>
      <c r="AD3203" s="629" t="s">
        <v>18</v>
      </c>
      <c r="AE3203" s="630"/>
      <c r="AF3203" s="632"/>
      <c r="AG3203" s="673"/>
      <c r="AH3203" s="674"/>
      <c r="AI3203" s="674"/>
      <c r="AJ3203" s="674"/>
      <c r="AK3203" s="674"/>
      <c r="AL3203" s="674"/>
      <c r="AM3203" s="674"/>
      <c r="AN3203" s="674"/>
      <c r="AO3203" s="675"/>
    </row>
    <row r="3204" spans="2:41" ht="3.75" hidden="1" customHeight="1">
      <c r="B3204" s="135"/>
      <c r="I3204" s="136"/>
      <c r="J3204" s="135"/>
      <c r="N3204" s="629"/>
      <c r="O3204" s="630"/>
      <c r="P3204" s="630"/>
      <c r="Q3204" s="632"/>
      <c r="R3204" s="639"/>
      <c r="S3204" s="639"/>
      <c r="T3204" s="640"/>
      <c r="U3204" s="676"/>
      <c r="V3204" s="677"/>
      <c r="W3204" s="677"/>
      <c r="X3204" s="677"/>
      <c r="Y3204" s="677"/>
      <c r="Z3204" s="677"/>
      <c r="AA3204" s="677"/>
      <c r="AB3204" s="677"/>
      <c r="AC3204" s="678"/>
      <c r="AD3204" s="638"/>
      <c r="AE3204" s="639"/>
      <c r="AF3204" s="640"/>
      <c r="AG3204" s="676"/>
      <c r="AH3204" s="677"/>
      <c r="AI3204" s="677"/>
      <c r="AJ3204" s="677"/>
      <c r="AK3204" s="677"/>
      <c r="AL3204" s="677"/>
      <c r="AM3204" s="677"/>
      <c r="AN3204" s="677"/>
      <c r="AO3204" s="678"/>
    </row>
    <row r="3205" spans="2:41" ht="3.75" hidden="1" customHeight="1">
      <c r="B3205" s="135"/>
      <c r="I3205" s="136"/>
      <c r="J3205" s="135"/>
      <c r="N3205" s="629"/>
      <c r="O3205" s="630"/>
      <c r="P3205" s="630"/>
      <c r="Q3205" s="632"/>
      <c r="R3205" s="645"/>
      <c r="S3205" s="645"/>
      <c r="T3205" s="646"/>
      <c r="U3205" s="679"/>
      <c r="V3205" s="671"/>
      <c r="W3205" s="671"/>
      <c r="X3205" s="671"/>
      <c r="Y3205" s="671"/>
      <c r="Z3205" s="671"/>
      <c r="AA3205" s="671"/>
      <c r="AB3205" s="671"/>
      <c r="AC3205" s="672"/>
      <c r="AD3205" s="644"/>
      <c r="AE3205" s="645"/>
      <c r="AF3205" s="646"/>
      <c r="AG3205" s="679"/>
      <c r="AH3205" s="671"/>
      <c r="AI3205" s="671"/>
      <c r="AJ3205" s="671"/>
      <c r="AK3205" s="671"/>
      <c r="AL3205" s="671"/>
      <c r="AM3205" s="671"/>
      <c r="AN3205" s="671"/>
      <c r="AO3205" s="672"/>
    </row>
    <row r="3206" spans="2:41" ht="13.35" hidden="1" customHeight="1">
      <c r="B3206" s="135"/>
      <c r="I3206" s="136"/>
      <c r="J3206" s="135"/>
      <c r="N3206" s="629"/>
      <c r="O3206" s="630"/>
      <c r="P3206" s="630"/>
      <c r="Q3206" s="632"/>
      <c r="R3206" s="630" t="s">
        <v>19</v>
      </c>
      <c r="S3206" s="630"/>
      <c r="T3206" s="632"/>
      <c r="U3206" s="673"/>
      <c r="V3206" s="674"/>
      <c r="W3206" s="674"/>
      <c r="X3206" s="674"/>
      <c r="Y3206" s="674"/>
      <c r="Z3206" s="674"/>
      <c r="AA3206" s="674"/>
      <c r="AB3206" s="674"/>
      <c r="AC3206" s="675"/>
      <c r="AD3206" s="629" t="s">
        <v>20</v>
      </c>
      <c r="AE3206" s="630"/>
      <c r="AF3206" s="632"/>
      <c r="AG3206" s="673"/>
      <c r="AH3206" s="674"/>
      <c r="AI3206" s="674"/>
      <c r="AJ3206" s="674"/>
      <c r="AK3206" s="674"/>
      <c r="AL3206" s="674"/>
      <c r="AM3206" s="674"/>
      <c r="AN3206" s="674"/>
      <c r="AO3206" s="675"/>
    </row>
    <row r="3207" spans="2:41" ht="3.75" hidden="1" customHeight="1">
      <c r="B3207" s="135"/>
      <c r="I3207" s="136"/>
      <c r="J3207" s="135"/>
      <c r="N3207" s="638"/>
      <c r="O3207" s="639"/>
      <c r="P3207" s="639"/>
      <c r="Q3207" s="640"/>
      <c r="R3207" s="639"/>
      <c r="S3207" s="639"/>
      <c r="T3207" s="640"/>
      <c r="U3207" s="676"/>
      <c r="V3207" s="677"/>
      <c r="W3207" s="677"/>
      <c r="X3207" s="677"/>
      <c r="Y3207" s="677"/>
      <c r="Z3207" s="677"/>
      <c r="AA3207" s="677"/>
      <c r="AB3207" s="677"/>
      <c r="AC3207" s="678"/>
      <c r="AD3207" s="638"/>
      <c r="AE3207" s="639"/>
      <c r="AF3207" s="640"/>
      <c r="AG3207" s="676"/>
      <c r="AH3207" s="677"/>
      <c r="AI3207" s="677"/>
      <c r="AJ3207" s="677"/>
      <c r="AK3207" s="677"/>
      <c r="AL3207" s="677"/>
      <c r="AM3207" s="677"/>
      <c r="AN3207" s="677"/>
      <c r="AO3207" s="678"/>
    </row>
    <row r="3208" spans="2:41" ht="3.75" hidden="1" customHeight="1">
      <c r="B3208" s="135"/>
      <c r="I3208" s="136"/>
      <c r="J3208" s="135"/>
      <c r="M3208" s="136"/>
      <c r="N3208" s="629"/>
      <c r="O3208" s="630"/>
      <c r="P3208" s="630"/>
      <c r="Q3208" s="632"/>
      <c r="R3208" s="644"/>
      <c r="S3208" s="645"/>
      <c r="T3208" s="645"/>
      <c r="U3208" s="645"/>
      <c r="V3208" s="645"/>
      <c r="W3208" s="645"/>
      <c r="X3208" s="645"/>
      <c r="Y3208" s="645"/>
      <c r="Z3208" s="645"/>
      <c r="AA3208" s="645"/>
      <c r="AB3208" s="645"/>
      <c r="AC3208" s="645"/>
      <c r="AD3208" s="645"/>
      <c r="AE3208" s="645"/>
      <c r="AF3208" s="645"/>
      <c r="AG3208" s="645"/>
      <c r="AH3208" s="645"/>
      <c r="AI3208" s="645"/>
      <c r="AJ3208" s="645"/>
      <c r="AK3208" s="645"/>
      <c r="AL3208" s="645"/>
      <c r="AM3208" s="645"/>
      <c r="AN3208" s="645"/>
      <c r="AO3208" s="646"/>
    </row>
    <row r="3209" spans="2:41" ht="13.35" hidden="1" customHeight="1">
      <c r="B3209" s="135"/>
      <c r="I3209" s="136"/>
      <c r="J3209" s="135"/>
      <c r="M3209" s="136"/>
      <c r="N3209" s="629" t="s">
        <v>111</v>
      </c>
      <c r="O3209" s="630"/>
      <c r="P3209" s="630"/>
      <c r="Q3209" s="632"/>
      <c r="R3209" s="629"/>
      <c r="S3209" s="680"/>
      <c r="T3209" s="681"/>
      <c r="U3209" s="630"/>
      <c r="V3209" s="647"/>
      <c r="W3209" s="630" t="s">
        <v>12</v>
      </c>
      <c r="X3209" s="647"/>
      <c r="Y3209" s="630" t="s">
        <v>11</v>
      </c>
      <c r="Z3209" s="647"/>
      <c r="AA3209" s="630" t="s">
        <v>364</v>
      </c>
      <c r="AB3209" s="630"/>
      <c r="AC3209" s="630"/>
      <c r="AD3209" s="630"/>
      <c r="AE3209" s="630"/>
      <c r="AF3209" s="630"/>
      <c r="AG3209" s="630"/>
      <c r="AH3209" s="630"/>
      <c r="AI3209" s="630"/>
      <c r="AJ3209" s="630"/>
      <c r="AK3209" s="630"/>
      <c r="AL3209" s="630"/>
      <c r="AM3209" s="630"/>
      <c r="AN3209" s="630"/>
      <c r="AO3209" s="632"/>
    </row>
    <row r="3210" spans="2:41" ht="3.75" hidden="1" customHeight="1">
      <c r="B3210" s="135"/>
      <c r="I3210" s="136"/>
      <c r="J3210" s="135"/>
      <c r="M3210" s="136"/>
      <c r="N3210" s="629"/>
      <c r="O3210" s="630"/>
      <c r="P3210" s="630"/>
      <c r="Q3210" s="632"/>
      <c r="R3210" s="629"/>
      <c r="S3210" s="630"/>
      <c r="T3210" s="630"/>
      <c r="U3210" s="630"/>
      <c r="V3210" s="630"/>
      <c r="W3210" s="630"/>
      <c r="X3210" s="630"/>
      <c r="Y3210" s="630"/>
      <c r="Z3210" s="630"/>
      <c r="AA3210" s="630"/>
      <c r="AB3210" s="630"/>
      <c r="AC3210" s="630"/>
      <c r="AD3210" s="630"/>
      <c r="AE3210" s="630"/>
      <c r="AF3210" s="630"/>
      <c r="AG3210" s="630"/>
      <c r="AH3210" s="630"/>
      <c r="AI3210" s="630"/>
      <c r="AJ3210" s="630"/>
      <c r="AK3210" s="630"/>
      <c r="AL3210" s="630"/>
      <c r="AM3210" s="630"/>
      <c r="AN3210" s="630"/>
      <c r="AO3210" s="632"/>
    </row>
    <row r="3211" spans="2:41" ht="3.75" hidden="1" customHeight="1">
      <c r="B3211" s="135"/>
      <c r="I3211" s="136"/>
      <c r="J3211" s="135"/>
      <c r="M3211" s="136"/>
      <c r="N3211" s="644"/>
      <c r="O3211" s="645"/>
      <c r="P3211" s="645"/>
      <c r="Q3211" s="645"/>
      <c r="R3211" s="713"/>
      <c r="S3211" s="716"/>
      <c r="T3211" s="645"/>
      <c r="U3211" s="698"/>
      <c r="V3211" s="644"/>
      <c r="W3211" s="645"/>
      <c r="X3211" s="645"/>
      <c r="Y3211" s="645"/>
      <c r="Z3211" s="645"/>
      <c r="AA3211" s="645"/>
      <c r="AB3211" s="645"/>
      <c r="AC3211" s="645"/>
      <c r="AD3211" s="645"/>
      <c r="AE3211" s="645"/>
      <c r="AF3211" s="645"/>
      <c r="AG3211" s="645"/>
      <c r="AH3211" s="649"/>
      <c r="AI3211" s="649"/>
      <c r="AJ3211" s="645"/>
      <c r="AK3211" s="651"/>
      <c r="AL3211" s="645"/>
      <c r="AM3211" s="645"/>
      <c r="AN3211" s="645"/>
      <c r="AO3211" s="646"/>
    </row>
    <row r="3212" spans="2:41" ht="13.35" hidden="1" customHeight="1">
      <c r="B3212" s="135"/>
      <c r="I3212" s="136"/>
      <c r="J3212" s="135"/>
      <c r="M3212" s="136"/>
      <c r="N3212" s="629" t="s">
        <v>30</v>
      </c>
      <c r="O3212" s="630"/>
      <c r="P3212" s="630"/>
      <c r="Q3212" s="630"/>
      <c r="R3212" s="714"/>
      <c r="S3212" s="717"/>
      <c r="T3212" s="630" t="s">
        <v>388</v>
      </c>
      <c r="U3212" s="701"/>
      <c r="V3212" s="629" t="s">
        <v>112</v>
      </c>
      <c r="W3212" s="630"/>
      <c r="X3212" s="630"/>
      <c r="Y3212" s="630"/>
      <c r="Z3212" s="630"/>
      <c r="AA3212" s="630"/>
      <c r="AB3212" s="630"/>
      <c r="AC3212" s="630"/>
      <c r="AD3212" s="630"/>
      <c r="AE3212" s="630"/>
      <c r="AF3212" s="630"/>
      <c r="AG3212" s="630"/>
      <c r="AH3212" s="636"/>
      <c r="AI3212" s="636"/>
      <c r="AJ3212" s="630"/>
      <c r="AK3212" s="654"/>
      <c r="AL3212" s="630"/>
      <c r="AM3212" s="630"/>
      <c r="AN3212" s="630"/>
      <c r="AO3212" s="632"/>
    </row>
    <row r="3213" spans="2:41" ht="3.75" hidden="1" customHeight="1">
      <c r="B3213" s="135"/>
      <c r="I3213" s="136"/>
      <c r="J3213" s="135"/>
      <c r="M3213" s="136"/>
      <c r="N3213" s="629"/>
      <c r="O3213" s="630"/>
      <c r="P3213" s="630"/>
      <c r="Q3213" s="630"/>
      <c r="R3213" s="715"/>
      <c r="S3213" s="718"/>
      <c r="T3213" s="639"/>
      <c r="U3213" s="704"/>
      <c r="V3213" s="638"/>
      <c r="W3213" s="639"/>
      <c r="X3213" s="639"/>
      <c r="Y3213" s="639"/>
      <c r="Z3213" s="639"/>
      <c r="AA3213" s="639"/>
      <c r="AB3213" s="639"/>
      <c r="AC3213" s="639"/>
      <c r="AD3213" s="639"/>
      <c r="AE3213" s="639"/>
      <c r="AF3213" s="639"/>
      <c r="AG3213" s="639"/>
      <c r="AH3213" s="642"/>
      <c r="AI3213" s="642"/>
      <c r="AJ3213" s="639"/>
      <c r="AK3213" s="657"/>
      <c r="AL3213" s="639"/>
      <c r="AM3213" s="639"/>
      <c r="AN3213" s="639"/>
      <c r="AO3213" s="640"/>
    </row>
    <row r="3214" spans="2:41" ht="3.75" hidden="1" customHeight="1">
      <c r="B3214" s="135"/>
      <c r="I3214" s="136"/>
      <c r="J3214" s="135"/>
      <c r="M3214" s="136"/>
      <c r="N3214" s="644"/>
      <c r="O3214" s="645"/>
      <c r="P3214" s="645"/>
      <c r="Q3214" s="646"/>
      <c r="R3214" s="670"/>
      <c r="S3214" s="671"/>
      <c r="T3214" s="671"/>
      <c r="U3214" s="672"/>
      <c r="V3214" s="673"/>
      <c r="W3214" s="675"/>
      <c r="X3214" s="679"/>
      <c r="Y3214" s="671"/>
      <c r="Z3214" s="671"/>
      <c r="AA3214" s="672"/>
      <c r="AB3214" s="630"/>
      <c r="AC3214" s="630"/>
      <c r="AD3214" s="630"/>
      <c r="AE3214" s="630"/>
      <c r="AF3214" s="630"/>
      <c r="AG3214" s="630"/>
      <c r="AH3214" s="630"/>
      <c r="AI3214" s="645"/>
      <c r="AJ3214" s="630"/>
      <c r="AK3214" s="630"/>
      <c r="AL3214" s="630"/>
      <c r="AM3214" s="630"/>
      <c r="AN3214" s="630"/>
      <c r="AO3214" s="632"/>
    </row>
    <row r="3215" spans="2:41" ht="13.35" hidden="1" customHeight="1">
      <c r="B3215" s="135"/>
      <c r="I3215" s="136"/>
      <c r="J3215" s="135"/>
      <c r="M3215" s="136"/>
      <c r="N3215" s="629" t="s">
        <v>114</v>
      </c>
      <c r="O3215" s="630"/>
      <c r="P3215" s="630"/>
      <c r="Q3215" s="632"/>
      <c r="R3215" s="673"/>
      <c r="S3215" s="674"/>
      <c r="T3215" s="674"/>
      <c r="U3215" s="675"/>
      <c r="V3215" s="673"/>
      <c r="W3215" s="675"/>
      <c r="X3215" s="673"/>
      <c r="Y3215" s="674"/>
      <c r="Z3215" s="674"/>
      <c r="AA3215" s="675"/>
      <c r="AB3215" s="668" t="s">
        <v>171</v>
      </c>
      <c r="AC3215" s="630"/>
      <c r="AD3215" s="630"/>
      <c r="AE3215" s="630"/>
      <c r="AF3215" s="630"/>
      <c r="AG3215" s="630"/>
      <c r="AH3215" s="630"/>
      <c r="AI3215" s="630"/>
      <c r="AJ3215" s="630"/>
      <c r="AK3215" s="630"/>
      <c r="AL3215" s="630"/>
      <c r="AM3215" s="630"/>
      <c r="AN3215" s="630"/>
      <c r="AO3215" s="632"/>
    </row>
    <row r="3216" spans="2:41" ht="3.75" hidden="1" customHeight="1">
      <c r="B3216" s="135"/>
      <c r="I3216" s="136"/>
      <c r="J3216" s="135"/>
      <c r="M3216" s="136"/>
      <c r="N3216" s="629"/>
      <c r="O3216" s="630"/>
      <c r="P3216" s="630"/>
      <c r="Q3216" s="632"/>
      <c r="R3216" s="676"/>
      <c r="S3216" s="677"/>
      <c r="T3216" s="677"/>
      <c r="U3216" s="678"/>
      <c r="V3216" s="676"/>
      <c r="W3216" s="678"/>
      <c r="X3216" s="676"/>
      <c r="Y3216" s="677"/>
      <c r="Z3216" s="677"/>
      <c r="AA3216" s="678"/>
      <c r="AB3216" s="639"/>
      <c r="AC3216" s="639"/>
      <c r="AD3216" s="639"/>
      <c r="AE3216" s="639"/>
      <c r="AF3216" s="639"/>
      <c r="AG3216" s="639"/>
      <c r="AH3216" s="639"/>
      <c r="AI3216" s="639"/>
      <c r="AJ3216" s="639"/>
      <c r="AK3216" s="639"/>
      <c r="AL3216" s="639"/>
      <c r="AM3216" s="639"/>
      <c r="AN3216" s="639"/>
      <c r="AO3216" s="640"/>
    </row>
    <row r="3217" spans="2:41" ht="3.75" hidden="1" customHeight="1">
      <c r="B3217" s="135"/>
      <c r="I3217" s="136"/>
      <c r="J3217" s="135"/>
      <c r="M3217" s="136"/>
      <c r="N3217" s="644"/>
      <c r="O3217" s="645"/>
      <c r="P3217" s="645"/>
      <c r="Q3217" s="645"/>
      <c r="R3217" s="644"/>
      <c r="S3217" s="645"/>
      <c r="T3217" s="645"/>
      <c r="U3217" s="645"/>
      <c r="V3217" s="645"/>
      <c r="W3217" s="645"/>
      <c r="X3217" s="645"/>
      <c r="Y3217" s="645"/>
      <c r="Z3217" s="645"/>
      <c r="AA3217" s="646"/>
      <c r="AB3217" s="644"/>
      <c r="AC3217" s="630"/>
      <c r="AD3217" s="630"/>
      <c r="AE3217" s="630"/>
      <c r="AF3217" s="630"/>
      <c r="AG3217" s="630"/>
      <c r="AH3217" s="630"/>
      <c r="AI3217" s="632"/>
      <c r="AJ3217" s="644"/>
      <c r="AK3217" s="645"/>
      <c r="AL3217" s="645"/>
      <c r="AM3217" s="645"/>
      <c r="AN3217" s="645"/>
      <c r="AO3217" s="646"/>
    </row>
    <row r="3218" spans="2:41" ht="13.35" hidden="1" customHeight="1">
      <c r="B3218" s="135"/>
      <c r="I3218" s="136"/>
      <c r="J3218" s="135"/>
      <c r="M3218" s="136"/>
      <c r="N3218" s="629" t="s">
        <v>115</v>
      </c>
      <c r="O3218" s="630"/>
      <c r="P3218" s="630"/>
      <c r="Q3218" s="630"/>
      <c r="R3218" s="629"/>
      <c r="S3218" s="680"/>
      <c r="T3218" s="681"/>
      <c r="U3218" s="630"/>
      <c r="V3218" s="647"/>
      <c r="W3218" s="630" t="s">
        <v>12</v>
      </c>
      <c r="X3218" s="647"/>
      <c r="Y3218" s="630" t="s">
        <v>11</v>
      </c>
      <c r="Z3218" s="647"/>
      <c r="AA3218" s="630" t="s">
        <v>364</v>
      </c>
      <c r="AB3218" s="629" t="s">
        <v>170</v>
      </c>
      <c r="AC3218" s="630"/>
      <c r="AD3218" s="630"/>
      <c r="AE3218" s="630"/>
      <c r="AF3218" s="630"/>
      <c r="AG3218" s="630"/>
      <c r="AH3218" s="630"/>
      <c r="AI3218" s="632"/>
      <c r="AJ3218" s="629"/>
      <c r="AK3218" s="680"/>
      <c r="AL3218" s="682"/>
      <c r="AM3218" s="682"/>
      <c r="AN3218" s="682"/>
      <c r="AO3218" s="681"/>
    </row>
    <row r="3219" spans="2:41" ht="3.75" hidden="1" customHeight="1">
      <c r="B3219" s="135"/>
      <c r="I3219" s="136"/>
      <c r="J3219" s="135"/>
      <c r="M3219" s="136"/>
      <c r="N3219" s="629"/>
      <c r="O3219" s="630"/>
      <c r="P3219" s="630"/>
      <c r="Q3219" s="630"/>
      <c r="R3219" s="638"/>
      <c r="S3219" s="639"/>
      <c r="T3219" s="639"/>
      <c r="U3219" s="639"/>
      <c r="V3219" s="639"/>
      <c r="W3219" s="639"/>
      <c r="X3219" s="639"/>
      <c r="Y3219" s="639"/>
      <c r="Z3219" s="639"/>
      <c r="AA3219" s="640"/>
      <c r="AB3219" s="638"/>
      <c r="AC3219" s="639"/>
      <c r="AD3219" s="639"/>
      <c r="AE3219" s="639"/>
      <c r="AF3219" s="639"/>
      <c r="AG3219" s="639"/>
      <c r="AH3219" s="639"/>
      <c r="AI3219" s="640"/>
      <c r="AJ3219" s="638"/>
      <c r="AK3219" s="639"/>
      <c r="AL3219" s="639"/>
      <c r="AM3219" s="639"/>
      <c r="AN3219" s="639"/>
      <c r="AO3219" s="640"/>
    </row>
    <row r="3220" spans="2:41" ht="3.75" customHeight="1">
      <c r="B3220" s="135"/>
      <c r="I3220" s="136"/>
      <c r="J3220" s="135"/>
      <c r="M3220" s="136"/>
      <c r="N3220" s="130"/>
      <c r="O3220" s="131"/>
      <c r="P3220" s="131"/>
      <c r="Q3220" s="132"/>
      <c r="R3220" s="683" t="str" cm="1">
        <f t="array" ref="R3220">IF(新_変更_3!AL1389&lt;&gt;"",AND(新_変更_3!J1388:AB1394=新_変更_3!AL1388:BD1394),"")</f>
        <v/>
      </c>
      <c r="S3220" s="684"/>
      <c r="T3220" s="684"/>
      <c r="U3220" s="684"/>
      <c r="V3220" s="684"/>
      <c r="W3220" s="684"/>
      <c r="X3220" s="684"/>
      <c r="Y3220" s="684"/>
      <c r="Z3220" s="684"/>
      <c r="AA3220" s="684"/>
      <c r="AB3220" s="684"/>
      <c r="AC3220" s="684"/>
      <c r="AD3220" s="684"/>
      <c r="AE3220" s="684"/>
      <c r="AF3220" s="684"/>
      <c r="AG3220" s="684"/>
      <c r="AH3220" s="684"/>
      <c r="AI3220" s="684"/>
      <c r="AJ3220" s="684"/>
      <c r="AK3220" s="684"/>
      <c r="AL3220" s="684"/>
      <c r="AM3220" s="684"/>
      <c r="AN3220" s="684"/>
      <c r="AO3220" s="685"/>
    </row>
    <row r="3221" spans="2:41" ht="13.35" customHeight="1">
      <c r="B3221" s="135"/>
      <c r="I3221" s="136"/>
      <c r="J3221" s="135"/>
      <c r="M3221" s="136"/>
      <c r="N3221" s="135" t="s">
        <v>32</v>
      </c>
      <c r="Q3221" s="136"/>
      <c r="R3221" s="686"/>
      <c r="S3221" s="687"/>
      <c r="T3221" s="687"/>
      <c r="U3221" s="687"/>
      <c r="V3221" s="687"/>
      <c r="W3221" s="687"/>
      <c r="X3221" s="687"/>
      <c r="Y3221" s="687"/>
      <c r="Z3221" s="687"/>
      <c r="AA3221" s="687"/>
      <c r="AB3221" s="687"/>
      <c r="AC3221" s="687"/>
      <c r="AD3221" s="687"/>
      <c r="AE3221" s="687"/>
      <c r="AF3221" s="687"/>
      <c r="AG3221" s="687"/>
      <c r="AH3221" s="687"/>
      <c r="AI3221" s="687"/>
      <c r="AJ3221" s="687"/>
      <c r="AK3221" s="687"/>
      <c r="AL3221" s="687"/>
      <c r="AM3221" s="687"/>
      <c r="AN3221" s="687"/>
      <c r="AO3221" s="688"/>
    </row>
    <row r="3222" spans="2:41" ht="3.75" customHeight="1">
      <c r="B3222" s="135"/>
      <c r="I3222" s="136"/>
      <c r="J3222" s="135"/>
      <c r="M3222" s="136"/>
      <c r="N3222" s="140"/>
      <c r="O3222" s="141"/>
      <c r="P3222" s="141"/>
      <c r="Q3222" s="142"/>
      <c r="R3222" s="689"/>
      <c r="S3222" s="690"/>
      <c r="T3222" s="690"/>
      <c r="U3222" s="690"/>
      <c r="V3222" s="690"/>
      <c r="W3222" s="690"/>
      <c r="X3222" s="690"/>
      <c r="Y3222" s="690"/>
      <c r="Z3222" s="690"/>
      <c r="AA3222" s="690"/>
      <c r="AB3222" s="690"/>
      <c r="AC3222" s="690"/>
      <c r="AD3222" s="690"/>
      <c r="AE3222" s="690"/>
      <c r="AF3222" s="690"/>
      <c r="AG3222" s="690"/>
      <c r="AH3222" s="690"/>
      <c r="AI3222" s="690"/>
      <c r="AJ3222" s="690"/>
      <c r="AK3222" s="690"/>
      <c r="AL3222" s="690"/>
      <c r="AM3222" s="690"/>
      <c r="AN3222" s="690"/>
      <c r="AO3222" s="691"/>
    </row>
    <row r="3223" spans="2:41" ht="3.75" customHeight="1">
      <c r="B3223" s="135"/>
      <c r="I3223" s="136"/>
      <c r="J3223" s="130"/>
      <c r="K3223" s="131"/>
      <c r="L3223" s="131"/>
      <c r="M3223" s="132"/>
      <c r="N3223" s="130"/>
      <c r="O3223" s="131"/>
      <c r="P3223" s="131"/>
      <c r="Q3223" s="132"/>
      <c r="R3223" s="130"/>
      <c r="S3223" s="131"/>
      <c r="T3223" s="131"/>
      <c r="U3223" s="131"/>
      <c r="V3223" s="131"/>
      <c r="W3223" s="131"/>
      <c r="X3223" s="131"/>
      <c r="Y3223" s="131"/>
      <c r="Z3223" s="131"/>
      <c r="AA3223" s="132"/>
      <c r="AB3223" s="130"/>
      <c r="AC3223" s="131"/>
      <c r="AD3223" s="131"/>
      <c r="AE3223" s="132"/>
      <c r="AF3223" s="131"/>
      <c r="AG3223" s="131"/>
      <c r="AH3223" s="131"/>
      <c r="AI3223" s="131"/>
      <c r="AJ3223" s="131"/>
      <c r="AK3223" s="131"/>
      <c r="AL3223" s="131"/>
      <c r="AM3223" s="131"/>
      <c r="AN3223" s="131"/>
      <c r="AO3223" s="132"/>
    </row>
    <row r="3224" spans="2:41" ht="13.35" customHeight="1">
      <c r="B3224" s="135"/>
      <c r="I3224" s="136"/>
      <c r="J3224" s="135" t="s">
        <v>4074</v>
      </c>
      <c r="M3224" s="136"/>
      <c r="N3224" s="135" t="s">
        <v>27</v>
      </c>
      <c r="Q3224" s="136"/>
      <c r="R3224" s="135"/>
      <c r="S3224" s="692"/>
      <c r="T3224" s="693"/>
      <c r="U3224" s="693"/>
      <c r="V3224" s="693"/>
      <c r="W3224" s="693"/>
      <c r="X3224" s="693"/>
      <c r="Y3224" s="693"/>
      <c r="Z3224" s="693"/>
      <c r="AA3224" s="694"/>
      <c r="AB3224" s="135" t="s">
        <v>28</v>
      </c>
      <c r="AE3224" s="136"/>
      <c r="AF3224" s="135"/>
      <c r="AG3224" s="695"/>
      <c r="AH3224" s="693"/>
      <c r="AI3224" s="693"/>
      <c r="AJ3224" s="693"/>
      <c r="AK3224" s="693"/>
      <c r="AL3224" s="693"/>
      <c r="AM3224" s="693"/>
      <c r="AN3224" s="693"/>
      <c r="AO3224" s="694"/>
    </row>
    <row r="3225" spans="2:41" ht="3.75" customHeight="1">
      <c r="B3225" s="135"/>
      <c r="I3225" s="136"/>
      <c r="J3225" s="135"/>
      <c r="M3225" s="136"/>
      <c r="N3225" s="140"/>
      <c r="O3225" s="141"/>
      <c r="P3225" s="141"/>
      <c r="Q3225" s="142"/>
      <c r="R3225" s="140"/>
      <c r="S3225" s="141"/>
      <c r="T3225" s="141"/>
      <c r="U3225" s="141"/>
      <c r="V3225" s="141"/>
      <c r="W3225" s="141"/>
      <c r="X3225" s="141"/>
      <c r="Y3225" s="141"/>
      <c r="Z3225" s="141"/>
      <c r="AA3225" s="142"/>
      <c r="AB3225" s="140"/>
      <c r="AC3225" s="141"/>
      <c r="AD3225" s="141"/>
      <c r="AE3225" s="142"/>
      <c r="AF3225" s="141"/>
      <c r="AG3225" s="141"/>
      <c r="AH3225" s="141"/>
      <c r="AI3225" s="141"/>
      <c r="AJ3225" s="141"/>
      <c r="AK3225" s="141"/>
      <c r="AL3225" s="141"/>
      <c r="AM3225" s="141"/>
      <c r="AN3225" s="141"/>
      <c r="AO3225" s="142"/>
    </row>
    <row r="3226" spans="2:41" ht="3.75" customHeight="1">
      <c r="B3226" s="135"/>
      <c r="I3226" s="136"/>
      <c r="J3226" s="135"/>
      <c r="M3226" s="136"/>
      <c r="N3226" s="130"/>
      <c r="O3226" s="131"/>
      <c r="P3226" s="131"/>
      <c r="Q3226" s="132"/>
      <c r="R3226" s="130"/>
      <c r="S3226" s="131"/>
      <c r="T3226" s="131"/>
      <c r="U3226" s="131"/>
      <c r="V3226" s="131"/>
      <c r="W3226" s="131"/>
      <c r="X3226" s="131"/>
      <c r="Y3226" s="131"/>
      <c r="Z3226" s="131"/>
      <c r="AA3226" s="132"/>
      <c r="AB3226" s="130"/>
      <c r="AC3226" s="131"/>
      <c r="AD3226" s="131"/>
      <c r="AE3226" s="132"/>
      <c r="AF3226" s="130"/>
      <c r="AG3226" s="131"/>
      <c r="AH3226" s="131"/>
      <c r="AI3226" s="131"/>
      <c r="AJ3226" s="131"/>
      <c r="AK3226" s="131"/>
      <c r="AL3226" s="131"/>
      <c r="AM3226" s="131"/>
      <c r="AN3226" s="131"/>
      <c r="AO3226" s="132"/>
    </row>
    <row r="3227" spans="2:41" ht="13.35" customHeight="1">
      <c r="B3227" s="135"/>
      <c r="I3227" s="136"/>
      <c r="J3227" s="135"/>
      <c r="M3227" s="136"/>
      <c r="N3227" s="135" t="s">
        <v>3990</v>
      </c>
      <c r="Q3227" s="136"/>
      <c r="R3227" s="135"/>
      <c r="S3227" s="696"/>
      <c r="T3227" s="694"/>
      <c r="V3227" s="146"/>
      <c r="W3227" s="124" t="s">
        <v>12</v>
      </c>
      <c r="X3227" s="146"/>
      <c r="Y3227" s="124" t="s">
        <v>11</v>
      </c>
      <c r="Z3227" s="146"/>
      <c r="AA3227" s="136" t="s">
        <v>364</v>
      </c>
      <c r="AB3227" s="135" t="s">
        <v>66</v>
      </c>
      <c r="AE3227" s="136"/>
      <c r="AF3227" s="135"/>
      <c r="AG3227" s="696"/>
      <c r="AH3227" s="694"/>
      <c r="AJ3227" s="146"/>
      <c r="AK3227" s="124" t="s">
        <v>12</v>
      </c>
      <c r="AL3227" s="146"/>
      <c r="AM3227" s="124" t="s">
        <v>11</v>
      </c>
      <c r="AN3227" s="146"/>
      <c r="AO3227" s="136" t="s">
        <v>364</v>
      </c>
    </row>
    <row r="3228" spans="2:41" ht="3.75" customHeight="1">
      <c r="B3228" s="135"/>
      <c r="I3228" s="136"/>
      <c r="J3228" s="135"/>
      <c r="M3228" s="136"/>
      <c r="N3228" s="140"/>
      <c r="O3228" s="141"/>
      <c r="P3228" s="141"/>
      <c r="Q3228" s="142"/>
      <c r="R3228" s="140"/>
      <c r="S3228" s="141"/>
      <c r="T3228" s="141"/>
      <c r="U3228" s="141"/>
      <c r="V3228" s="141"/>
      <c r="W3228" s="141"/>
      <c r="X3228" s="141"/>
      <c r="Y3228" s="141"/>
      <c r="Z3228" s="141"/>
      <c r="AA3228" s="142"/>
      <c r="AB3228" s="140"/>
      <c r="AC3228" s="141"/>
      <c r="AD3228" s="141"/>
      <c r="AE3228" s="142"/>
      <c r="AF3228" s="140"/>
      <c r="AG3228" s="141"/>
      <c r="AH3228" s="141"/>
      <c r="AI3228" s="141"/>
      <c r="AJ3228" s="141"/>
      <c r="AK3228" s="141"/>
      <c r="AL3228" s="141"/>
      <c r="AM3228" s="141"/>
      <c r="AN3228" s="141"/>
      <c r="AO3228" s="142"/>
    </row>
    <row r="3229" spans="2:41" ht="3.75" customHeight="1">
      <c r="B3229" s="135"/>
      <c r="I3229" s="136"/>
      <c r="J3229" s="135"/>
      <c r="M3229" s="136"/>
      <c r="N3229" s="130"/>
      <c r="O3229" s="131"/>
      <c r="P3229" s="131"/>
      <c r="Q3229" s="132"/>
      <c r="R3229" s="697">
        <f>新_変更_3!J1404</f>
        <v>0</v>
      </c>
      <c r="S3229" s="684"/>
      <c r="T3229" s="684"/>
      <c r="U3229" s="684"/>
      <c r="V3229" s="684"/>
      <c r="W3229" s="684"/>
      <c r="X3229" s="684"/>
      <c r="Y3229" s="684"/>
      <c r="Z3229" s="684"/>
      <c r="AA3229" s="684"/>
      <c r="AB3229" s="684"/>
      <c r="AC3229" s="684"/>
      <c r="AD3229" s="684"/>
      <c r="AE3229" s="684"/>
      <c r="AF3229" s="684"/>
      <c r="AG3229" s="684"/>
      <c r="AH3229" s="684"/>
      <c r="AI3229" s="684"/>
      <c r="AJ3229" s="685"/>
      <c r="AK3229" s="131"/>
      <c r="AL3229" s="131"/>
      <c r="AM3229" s="131"/>
      <c r="AN3229" s="131"/>
      <c r="AO3229" s="132"/>
    </row>
    <row r="3230" spans="2:41" ht="13.35" customHeight="1">
      <c r="B3230" s="135"/>
      <c r="I3230" s="136"/>
      <c r="J3230" s="135"/>
      <c r="M3230" s="136"/>
      <c r="N3230" s="135" t="s">
        <v>8</v>
      </c>
      <c r="Q3230" s="136"/>
      <c r="R3230" s="686"/>
      <c r="S3230" s="687"/>
      <c r="T3230" s="687"/>
      <c r="U3230" s="687"/>
      <c r="V3230" s="687"/>
      <c r="W3230" s="687"/>
      <c r="X3230" s="687"/>
      <c r="Y3230" s="687"/>
      <c r="Z3230" s="687"/>
      <c r="AA3230" s="687"/>
      <c r="AB3230" s="687"/>
      <c r="AC3230" s="687"/>
      <c r="AD3230" s="687"/>
      <c r="AE3230" s="687"/>
      <c r="AF3230" s="687"/>
      <c r="AG3230" s="687"/>
      <c r="AH3230" s="687"/>
      <c r="AI3230" s="687"/>
      <c r="AJ3230" s="688"/>
      <c r="AL3230" s="147" t="s">
        <v>13</v>
      </c>
      <c r="AM3230" s="124" t="s">
        <v>29</v>
      </c>
      <c r="AO3230" s="136"/>
    </row>
    <row r="3231" spans="2:41" ht="3.75" customHeight="1">
      <c r="B3231" s="135"/>
      <c r="I3231" s="136"/>
      <c r="J3231" s="135"/>
      <c r="M3231" s="136"/>
      <c r="N3231" s="140"/>
      <c r="O3231" s="141"/>
      <c r="P3231" s="141"/>
      <c r="Q3231" s="142"/>
      <c r="R3231" s="689"/>
      <c r="S3231" s="690"/>
      <c r="T3231" s="690"/>
      <c r="U3231" s="690"/>
      <c r="V3231" s="690"/>
      <c r="W3231" s="690"/>
      <c r="X3231" s="690"/>
      <c r="Y3231" s="690"/>
      <c r="Z3231" s="690"/>
      <c r="AA3231" s="690"/>
      <c r="AB3231" s="690"/>
      <c r="AC3231" s="690"/>
      <c r="AD3231" s="690"/>
      <c r="AE3231" s="690"/>
      <c r="AF3231" s="690"/>
      <c r="AG3231" s="690"/>
      <c r="AH3231" s="690"/>
      <c r="AI3231" s="690"/>
      <c r="AJ3231" s="691"/>
      <c r="AK3231" s="141"/>
      <c r="AL3231" s="141"/>
      <c r="AM3231" s="141"/>
      <c r="AN3231" s="141"/>
      <c r="AO3231" s="142"/>
    </row>
    <row r="3232" spans="2:41" ht="3.75" hidden="1" customHeight="1">
      <c r="B3232" s="135"/>
      <c r="I3232" s="136"/>
      <c r="J3232" s="135"/>
      <c r="M3232" s="136"/>
      <c r="N3232" s="644"/>
      <c r="O3232" s="645"/>
      <c r="P3232" s="645"/>
      <c r="Q3232" s="646"/>
      <c r="R3232" s="679"/>
      <c r="S3232" s="671"/>
      <c r="T3232" s="671"/>
      <c r="U3232" s="671"/>
      <c r="V3232" s="671"/>
      <c r="W3232" s="671"/>
      <c r="X3232" s="671"/>
      <c r="Y3232" s="671"/>
      <c r="Z3232" s="671"/>
      <c r="AA3232" s="671"/>
      <c r="AB3232" s="671"/>
      <c r="AC3232" s="671"/>
      <c r="AD3232" s="671"/>
      <c r="AE3232" s="671"/>
      <c r="AF3232" s="671"/>
      <c r="AG3232" s="671"/>
      <c r="AH3232" s="671"/>
      <c r="AI3232" s="671"/>
      <c r="AJ3232" s="671"/>
      <c r="AK3232" s="671"/>
      <c r="AL3232" s="671"/>
      <c r="AM3232" s="671"/>
      <c r="AN3232" s="671"/>
      <c r="AO3232" s="672"/>
    </row>
    <row r="3233" spans="2:41" ht="13.35" hidden="1" customHeight="1">
      <c r="B3233" s="135"/>
      <c r="I3233" s="136"/>
      <c r="J3233" s="135"/>
      <c r="M3233" s="136"/>
      <c r="N3233" s="629" t="s">
        <v>61</v>
      </c>
      <c r="O3233" s="630"/>
      <c r="P3233" s="630"/>
      <c r="Q3233" s="632"/>
      <c r="R3233" s="673"/>
      <c r="S3233" s="674"/>
      <c r="T3233" s="674"/>
      <c r="U3233" s="674"/>
      <c r="V3233" s="674"/>
      <c r="W3233" s="674"/>
      <c r="X3233" s="674"/>
      <c r="Y3233" s="674"/>
      <c r="Z3233" s="674"/>
      <c r="AA3233" s="674"/>
      <c r="AB3233" s="674"/>
      <c r="AC3233" s="674"/>
      <c r="AD3233" s="674"/>
      <c r="AE3233" s="674"/>
      <c r="AF3233" s="674"/>
      <c r="AG3233" s="674"/>
      <c r="AH3233" s="674"/>
      <c r="AI3233" s="674"/>
      <c r="AJ3233" s="674"/>
      <c r="AK3233" s="674"/>
      <c r="AL3233" s="674"/>
      <c r="AM3233" s="674"/>
      <c r="AN3233" s="674"/>
      <c r="AO3233" s="675"/>
    </row>
    <row r="3234" spans="2:41" ht="3.75" hidden="1" customHeight="1">
      <c r="B3234" s="135"/>
      <c r="I3234" s="136"/>
      <c r="J3234" s="135"/>
      <c r="M3234" s="136"/>
      <c r="N3234" s="629"/>
      <c r="O3234" s="630"/>
      <c r="P3234" s="630"/>
      <c r="Q3234" s="632"/>
      <c r="R3234" s="676"/>
      <c r="S3234" s="677"/>
      <c r="T3234" s="677"/>
      <c r="U3234" s="677"/>
      <c r="V3234" s="677"/>
      <c r="W3234" s="677"/>
      <c r="X3234" s="677"/>
      <c r="Y3234" s="677"/>
      <c r="Z3234" s="677"/>
      <c r="AA3234" s="677"/>
      <c r="AB3234" s="677"/>
      <c r="AC3234" s="677"/>
      <c r="AD3234" s="677"/>
      <c r="AE3234" s="677"/>
      <c r="AF3234" s="677"/>
      <c r="AG3234" s="677"/>
      <c r="AH3234" s="677"/>
      <c r="AI3234" s="677"/>
      <c r="AJ3234" s="677"/>
      <c r="AK3234" s="677"/>
      <c r="AL3234" s="677"/>
      <c r="AM3234" s="677"/>
      <c r="AN3234" s="677"/>
      <c r="AO3234" s="678"/>
    </row>
    <row r="3235" spans="2:41" ht="3.75" hidden="1" customHeight="1">
      <c r="B3235" s="135"/>
      <c r="I3235" s="136"/>
      <c r="J3235" s="135"/>
      <c r="N3235" s="644"/>
      <c r="O3235" s="645"/>
      <c r="P3235" s="645"/>
      <c r="Q3235" s="646"/>
      <c r="R3235" s="630"/>
      <c r="S3235" s="630"/>
      <c r="T3235" s="630"/>
      <c r="U3235" s="698"/>
      <c r="V3235" s="699"/>
      <c r="W3235" s="699"/>
      <c r="X3235" s="700"/>
      <c r="Y3235" s="645"/>
      <c r="Z3235" s="707"/>
      <c r="AA3235" s="699"/>
      <c r="AB3235" s="699"/>
      <c r="AC3235" s="708"/>
      <c r="AD3235" s="630"/>
      <c r="AE3235" s="630"/>
      <c r="AF3235" s="630"/>
      <c r="AG3235" s="679"/>
      <c r="AH3235" s="671"/>
      <c r="AI3235" s="671"/>
      <c r="AJ3235" s="671"/>
      <c r="AK3235" s="671"/>
      <c r="AL3235" s="671"/>
      <c r="AM3235" s="671"/>
      <c r="AN3235" s="671"/>
      <c r="AO3235" s="672"/>
    </row>
    <row r="3236" spans="2:41" ht="13.35" hidden="1" customHeight="1">
      <c r="B3236" s="135"/>
      <c r="I3236" s="136"/>
      <c r="J3236" s="135"/>
      <c r="N3236" s="629"/>
      <c r="O3236" s="630"/>
      <c r="P3236" s="630"/>
      <c r="Q3236" s="632"/>
      <c r="R3236" s="630" t="s">
        <v>15</v>
      </c>
      <c r="S3236" s="630"/>
      <c r="T3236" s="630"/>
      <c r="U3236" s="701"/>
      <c r="V3236" s="702"/>
      <c r="W3236" s="702"/>
      <c r="X3236" s="703"/>
      <c r="Y3236" s="662" t="s">
        <v>359</v>
      </c>
      <c r="Z3236" s="709"/>
      <c r="AA3236" s="702"/>
      <c r="AB3236" s="702"/>
      <c r="AC3236" s="710"/>
      <c r="AD3236" s="630" t="s">
        <v>56</v>
      </c>
      <c r="AE3236" s="630"/>
      <c r="AF3236" s="630"/>
      <c r="AG3236" s="673"/>
      <c r="AH3236" s="674"/>
      <c r="AI3236" s="674"/>
      <c r="AJ3236" s="674"/>
      <c r="AK3236" s="674"/>
      <c r="AL3236" s="674"/>
      <c r="AM3236" s="674"/>
      <c r="AN3236" s="674"/>
      <c r="AO3236" s="675"/>
    </row>
    <row r="3237" spans="2:41" ht="3.75" hidden="1" customHeight="1">
      <c r="B3237" s="135"/>
      <c r="I3237" s="136"/>
      <c r="J3237" s="135"/>
      <c r="N3237" s="629"/>
      <c r="O3237" s="630"/>
      <c r="P3237" s="630"/>
      <c r="Q3237" s="632"/>
      <c r="R3237" s="639"/>
      <c r="S3237" s="639"/>
      <c r="T3237" s="639"/>
      <c r="U3237" s="704"/>
      <c r="V3237" s="705"/>
      <c r="W3237" s="705"/>
      <c r="X3237" s="706"/>
      <c r="Y3237" s="639"/>
      <c r="Z3237" s="711"/>
      <c r="AA3237" s="705"/>
      <c r="AB3237" s="705"/>
      <c r="AC3237" s="712"/>
      <c r="AD3237" s="639"/>
      <c r="AE3237" s="639"/>
      <c r="AF3237" s="639"/>
      <c r="AG3237" s="676"/>
      <c r="AH3237" s="677"/>
      <c r="AI3237" s="677"/>
      <c r="AJ3237" s="677"/>
      <c r="AK3237" s="677"/>
      <c r="AL3237" s="677"/>
      <c r="AM3237" s="677"/>
      <c r="AN3237" s="677"/>
      <c r="AO3237" s="678"/>
    </row>
    <row r="3238" spans="2:41" ht="3.75" hidden="1" customHeight="1">
      <c r="B3238" s="135"/>
      <c r="I3238" s="136"/>
      <c r="J3238" s="135"/>
      <c r="N3238" s="629"/>
      <c r="O3238" s="630"/>
      <c r="P3238" s="630"/>
      <c r="Q3238" s="632"/>
      <c r="R3238" s="645"/>
      <c r="S3238" s="645"/>
      <c r="T3238" s="646"/>
      <c r="U3238" s="679"/>
      <c r="V3238" s="671"/>
      <c r="W3238" s="671"/>
      <c r="X3238" s="671"/>
      <c r="Y3238" s="671"/>
      <c r="Z3238" s="671"/>
      <c r="AA3238" s="671"/>
      <c r="AB3238" s="671"/>
      <c r="AC3238" s="672"/>
      <c r="AD3238" s="644"/>
      <c r="AE3238" s="645"/>
      <c r="AF3238" s="646"/>
      <c r="AG3238" s="679"/>
      <c r="AH3238" s="671"/>
      <c r="AI3238" s="671"/>
      <c r="AJ3238" s="671"/>
      <c r="AK3238" s="671"/>
      <c r="AL3238" s="671"/>
      <c r="AM3238" s="671"/>
      <c r="AN3238" s="671"/>
      <c r="AO3238" s="672"/>
    </row>
    <row r="3239" spans="2:41" ht="13.35" hidden="1" customHeight="1">
      <c r="B3239" s="135"/>
      <c r="I3239" s="136"/>
      <c r="N3239" s="629" t="s">
        <v>23</v>
      </c>
      <c r="O3239" s="630"/>
      <c r="P3239" s="630"/>
      <c r="Q3239" s="632"/>
      <c r="R3239" s="630" t="s">
        <v>17</v>
      </c>
      <c r="S3239" s="630"/>
      <c r="T3239" s="632"/>
      <c r="U3239" s="673"/>
      <c r="V3239" s="674"/>
      <c r="W3239" s="674"/>
      <c r="X3239" s="674"/>
      <c r="Y3239" s="674"/>
      <c r="Z3239" s="674"/>
      <c r="AA3239" s="674"/>
      <c r="AB3239" s="674"/>
      <c r="AC3239" s="675"/>
      <c r="AD3239" s="629" t="s">
        <v>18</v>
      </c>
      <c r="AE3239" s="630"/>
      <c r="AF3239" s="632"/>
      <c r="AG3239" s="673"/>
      <c r="AH3239" s="674"/>
      <c r="AI3239" s="674"/>
      <c r="AJ3239" s="674"/>
      <c r="AK3239" s="674"/>
      <c r="AL3239" s="674"/>
      <c r="AM3239" s="674"/>
      <c r="AN3239" s="674"/>
      <c r="AO3239" s="675"/>
    </row>
    <row r="3240" spans="2:41" ht="3.75" hidden="1" customHeight="1">
      <c r="B3240" s="135"/>
      <c r="I3240" s="136"/>
      <c r="J3240" s="135"/>
      <c r="N3240" s="629"/>
      <c r="O3240" s="630"/>
      <c r="P3240" s="630"/>
      <c r="Q3240" s="632"/>
      <c r="R3240" s="639"/>
      <c r="S3240" s="639"/>
      <c r="T3240" s="640"/>
      <c r="U3240" s="676"/>
      <c r="V3240" s="677"/>
      <c r="W3240" s="677"/>
      <c r="X3240" s="677"/>
      <c r="Y3240" s="677"/>
      <c r="Z3240" s="677"/>
      <c r="AA3240" s="677"/>
      <c r="AB3240" s="677"/>
      <c r="AC3240" s="678"/>
      <c r="AD3240" s="638"/>
      <c r="AE3240" s="639"/>
      <c r="AF3240" s="640"/>
      <c r="AG3240" s="676"/>
      <c r="AH3240" s="677"/>
      <c r="AI3240" s="677"/>
      <c r="AJ3240" s="677"/>
      <c r="AK3240" s="677"/>
      <c r="AL3240" s="677"/>
      <c r="AM3240" s="677"/>
      <c r="AN3240" s="677"/>
      <c r="AO3240" s="678"/>
    </row>
    <row r="3241" spans="2:41" ht="3.75" hidden="1" customHeight="1">
      <c r="B3241" s="135"/>
      <c r="I3241" s="136"/>
      <c r="J3241" s="135"/>
      <c r="N3241" s="629"/>
      <c r="O3241" s="630"/>
      <c r="P3241" s="630"/>
      <c r="Q3241" s="632"/>
      <c r="R3241" s="645"/>
      <c r="S3241" s="645"/>
      <c r="T3241" s="646"/>
      <c r="U3241" s="679"/>
      <c r="V3241" s="671"/>
      <c r="W3241" s="671"/>
      <c r="X3241" s="671"/>
      <c r="Y3241" s="671"/>
      <c r="Z3241" s="671"/>
      <c r="AA3241" s="671"/>
      <c r="AB3241" s="671"/>
      <c r="AC3241" s="672"/>
      <c r="AD3241" s="644"/>
      <c r="AE3241" s="645"/>
      <c r="AF3241" s="646"/>
      <c r="AG3241" s="679"/>
      <c r="AH3241" s="671"/>
      <c r="AI3241" s="671"/>
      <c r="AJ3241" s="671"/>
      <c r="AK3241" s="671"/>
      <c r="AL3241" s="671"/>
      <c r="AM3241" s="671"/>
      <c r="AN3241" s="671"/>
      <c r="AO3241" s="672"/>
    </row>
    <row r="3242" spans="2:41" ht="13.35" hidden="1" customHeight="1">
      <c r="B3242" s="135"/>
      <c r="I3242" s="136"/>
      <c r="J3242" s="135"/>
      <c r="N3242" s="629"/>
      <c r="O3242" s="630"/>
      <c r="P3242" s="630"/>
      <c r="Q3242" s="632"/>
      <c r="R3242" s="630" t="s">
        <v>19</v>
      </c>
      <c r="S3242" s="630"/>
      <c r="T3242" s="632"/>
      <c r="U3242" s="673"/>
      <c r="V3242" s="674"/>
      <c r="W3242" s="674"/>
      <c r="X3242" s="674"/>
      <c r="Y3242" s="674"/>
      <c r="Z3242" s="674"/>
      <c r="AA3242" s="674"/>
      <c r="AB3242" s="674"/>
      <c r="AC3242" s="675"/>
      <c r="AD3242" s="629" t="s">
        <v>20</v>
      </c>
      <c r="AE3242" s="630"/>
      <c r="AF3242" s="632"/>
      <c r="AG3242" s="673"/>
      <c r="AH3242" s="674"/>
      <c r="AI3242" s="674"/>
      <c r="AJ3242" s="674"/>
      <c r="AK3242" s="674"/>
      <c r="AL3242" s="674"/>
      <c r="AM3242" s="674"/>
      <c r="AN3242" s="674"/>
      <c r="AO3242" s="675"/>
    </row>
    <row r="3243" spans="2:41" ht="3.75" hidden="1" customHeight="1">
      <c r="B3243" s="135"/>
      <c r="I3243" s="136"/>
      <c r="J3243" s="135"/>
      <c r="N3243" s="638"/>
      <c r="O3243" s="639"/>
      <c r="P3243" s="639"/>
      <c r="Q3243" s="640"/>
      <c r="R3243" s="639"/>
      <c r="S3243" s="639"/>
      <c r="T3243" s="640"/>
      <c r="U3243" s="676"/>
      <c r="V3243" s="677"/>
      <c r="W3243" s="677"/>
      <c r="X3243" s="677"/>
      <c r="Y3243" s="677"/>
      <c r="Z3243" s="677"/>
      <c r="AA3243" s="677"/>
      <c r="AB3243" s="677"/>
      <c r="AC3243" s="678"/>
      <c r="AD3243" s="638"/>
      <c r="AE3243" s="639"/>
      <c r="AF3243" s="640"/>
      <c r="AG3243" s="676"/>
      <c r="AH3243" s="677"/>
      <c r="AI3243" s="677"/>
      <c r="AJ3243" s="677"/>
      <c r="AK3243" s="677"/>
      <c r="AL3243" s="677"/>
      <c r="AM3243" s="677"/>
      <c r="AN3243" s="677"/>
      <c r="AO3243" s="678"/>
    </row>
    <row r="3244" spans="2:41" ht="3.75" hidden="1" customHeight="1">
      <c r="B3244" s="135"/>
      <c r="I3244" s="136"/>
      <c r="J3244" s="135"/>
      <c r="M3244" s="136"/>
      <c r="N3244" s="629"/>
      <c r="O3244" s="630"/>
      <c r="P3244" s="630"/>
      <c r="Q3244" s="632"/>
      <c r="R3244" s="644"/>
      <c r="S3244" s="645"/>
      <c r="T3244" s="645"/>
      <c r="U3244" s="645"/>
      <c r="V3244" s="645"/>
      <c r="W3244" s="645"/>
      <c r="X3244" s="645"/>
      <c r="Y3244" s="645"/>
      <c r="Z3244" s="645"/>
      <c r="AA3244" s="645"/>
      <c r="AB3244" s="645"/>
      <c r="AC3244" s="645"/>
      <c r="AD3244" s="645"/>
      <c r="AE3244" s="645"/>
      <c r="AF3244" s="645"/>
      <c r="AG3244" s="645"/>
      <c r="AH3244" s="645"/>
      <c r="AI3244" s="645"/>
      <c r="AJ3244" s="645"/>
      <c r="AK3244" s="645"/>
      <c r="AL3244" s="645"/>
      <c r="AM3244" s="645"/>
      <c r="AN3244" s="645"/>
      <c r="AO3244" s="646"/>
    </row>
    <row r="3245" spans="2:41" ht="13.35" hidden="1" customHeight="1">
      <c r="B3245" s="135"/>
      <c r="I3245" s="136"/>
      <c r="J3245" s="135"/>
      <c r="M3245" s="136"/>
      <c r="N3245" s="629" t="s">
        <v>111</v>
      </c>
      <c r="O3245" s="630"/>
      <c r="P3245" s="630"/>
      <c r="Q3245" s="632"/>
      <c r="R3245" s="629"/>
      <c r="S3245" s="680"/>
      <c r="T3245" s="681"/>
      <c r="U3245" s="630"/>
      <c r="V3245" s="647"/>
      <c r="W3245" s="630" t="s">
        <v>12</v>
      </c>
      <c r="X3245" s="647"/>
      <c r="Y3245" s="630" t="s">
        <v>11</v>
      </c>
      <c r="Z3245" s="647"/>
      <c r="AA3245" s="630" t="s">
        <v>364</v>
      </c>
      <c r="AB3245" s="630"/>
      <c r="AC3245" s="630"/>
      <c r="AD3245" s="630"/>
      <c r="AE3245" s="630"/>
      <c r="AF3245" s="630"/>
      <c r="AG3245" s="630"/>
      <c r="AH3245" s="630"/>
      <c r="AI3245" s="630"/>
      <c r="AJ3245" s="630"/>
      <c r="AK3245" s="630"/>
      <c r="AL3245" s="630"/>
      <c r="AM3245" s="630"/>
      <c r="AN3245" s="630"/>
      <c r="AO3245" s="632"/>
    </row>
    <row r="3246" spans="2:41" ht="3.75" hidden="1" customHeight="1">
      <c r="B3246" s="135"/>
      <c r="I3246" s="136"/>
      <c r="J3246" s="135"/>
      <c r="M3246" s="136"/>
      <c r="N3246" s="629"/>
      <c r="O3246" s="630"/>
      <c r="P3246" s="630"/>
      <c r="Q3246" s="632"/>
      <c r="R3246" s="629"/>
      <c r="S3246" s="630"/>
      <c r="T3246" s="630"/>
      <c r="U3246" s="630"/>
      <c r="V3246" s="630"/>
      <c r="W3246" s="630"/>
      <c r="X3246" s="630"/>
      <c r="Y3246" s="630"/>
      <c r="Z3246" s="630"/>
      <c r="AA3246" s="630"/>
      <c r="AB3246" s="630"/>
      <c r="AC3246" s="630"/>
      <c r="AD3246" s="630"/>
      <c r="AE3246" s="630"/>
      <c r="AF3246" s="630"/>
      <c r="AG3246" s="630"/>
      <c r="AH3246" s="630"/>
      <c r="AI3246" s="630"/>
      <c r="AJ3246" s="630"/>
      <c r="AK3246" s="630"/>
      <c r="AL3246" s="630"/>
      <c r="AM3246" s="630"/>
      <c r="AN3246" s="630"/>
      <c r="AO3246" s="632"/>
    </row>
    <row r="3247" spans="2:41" ht="3.75" hidden="1" customHeight="1">
      <c r="B3247" s="135"/>
      <c r="I3247" s="136"/>
      <c r="J3247" s="135"/>
      <c r="M3247" s="136"/>
      <c r="N3247" s="644"/>
      <c r="O3247" s="645"/>
      <c r="P3247" s="645"/>
      <c r="Q3247" s="645"/>
      <c r="R3247" s="713"/>
      <c r="S3247" s="716"/>
      <c r="T3247" s="645"/>
      <c r="U3247" s="698"/>
      <c r="V3247" s="644"/>
      <c r="W3247" s="645"/>
      <c r="X3247" s="645"/>
      <c r="Y3247" s="645"/>
      <c r="Z3247" s="645"/>
      <c r="AA3247" s="645"/>
      <c r="AB3247" s="645"/>
      <c r="AC3247" s="645"/>
      <c r="AD3247" s="645"/>
      <c r="AE3247" s="645"/>
      <c r="AF3247" s="645"/>
      <c r="AG3247" s="645"/>
      <c r="AH3247" s="649"/>
      <c r="AI3247" s="649"/>
      <c r="AJ3247" s="645"/>
      <c r="AK3247" s="651"/>
      <c r="AL3247" s="645"/>
      <c r="AM3247" s="645"/>
      <c r="AN3247" s="645"/>
      <c r="AO3247" s="646"/>
    </row>
    <row r="3248" spans="2:41" ht="13.35" hidden="1" customHeight="1">
      <c r="B3248" s="135"/>
      <c r="I3248" s="136"/>
      <c r="J3248" s="135"/>
      <c r="M3248" s="136"/>
      <c r="N3248" s="629" t="s">
        <v>30</v>
      </c>
      <c r="O3248" s="630"/>
      <c r="P3248" s="630"/>
      <c r="Q3248" s="630"/>
      <c r="R3248" s="714"/>
      <c r="S3248" s="717"/>
      <c r="T3248" s="630" t="s">
        <v>388</v>
      </c>
      <c r="U3248" s="701"/>
      <c r="V3248" s="629" t="s">
        <v>112</v>
      </c>
      <c r="W3248" s="630"/>
      <c r="X3248" s="630"/>
      <c r="Y3248" s="630"/>
      <c r="Z3248" s="630"/>
      <c r="AA3248" s="630"/>
      <c r="AB3248" s="630"/>
      <c r="AC3248" s="630"/>
      <c r="AD3248" s="630"/>
      <c r="AE3248" s="630"/>
      <c r="AF3248" s="630"/>
      <c r="AG3248" s="630"/>
      <c r="AH3248" s="636"/>
      <c r="AI3248" s="636"/>
      <c r="AJ3248" s="630"/>
      <c r="AK3248" s="654"/>
      <c r="AL3248" s="630"/>
      <c r="AM3248" s="630"/>
      <c r="AN3248" s="630"/>
      <c r="AO3248" s="632"/>
    </row>
    <row r="3249" spans="2:41" ht="3.75" hidden="1" customHeight="1">
      <c r="B3249" s="135"/>
      <c r="I3249" s="136"/>
      <c r="J3249" s="135"/>
      <c r="M3249" s="136"/>
      <c r="N3249" s="629"/>
      <c r="O3249" s="630"/>
      <c r="P3249" s="630"/>
      <c r="Q3249" s="630"/>
      <c r="R3249" s="715"/>
      <c r="S3249" s="718"/>
      <c r="T3249" s="639"/>
      <c r="U3249" s="704"/>
      <c r="V3249" s="638"/>
      <c r="W3249" s="639"/>
      <c r="X3249" s="639"/>
      <c r="Y3249" s="639"/>
      <c r="Z3249" s="639"/>
      <c r="AA3249" s="639"/>
      <c r="AB3249" s="639"/>
      <c r="AC3249" s="639"/>
      <c r="AD3249" s="639"/>
      <c r="AE3249" s="639"/>
      <c r="AF3249" s="639"/>
      <c r="AG3249" s="639"/>
      <c r="AH3249" s="642"/>
      <c r="AI3249" s="642"/>
      <c r="AJ3249" s="639"/>
      <c r="AK3249" s="657"/>
      <c r="AL3249" s="639"/>
      <c r="AM3249" s="639"/>
      <c r="AN3249" s="639"/>
      <c r="AO3249" s="640"/>
    </row>
    <row r="3250" spans="2:41" ht="3.75" hidden="1" customHeight="1">
      <c r="B3250" s="135"/>
      <c r="I3250" s="136"/>
      <c r="J3250" s="135"/>
      <c r="M3250" s="136"/>
      <c r="N3250" s="644"/>
      <c r="O3250" s="645"/>
      <c r="P3250" s="645"/>
      <c r="Q3250" s="646"/>
      <c r="R3250" s="670"/>
      <c r="S3250" s="671"/>
      <c r="T3250" s="671"/>
      <c r="U3250" s="672"/>
      <c r="V3250" s="673"/>
      <c r="W3250" s="675"/>
      <c r="X3250" s="679"/>
      <c r="Y3250" s="671"/>
      <c r="Z3250" s="671"/>
      <c r="AA3250" s="672"/>
      <c r="AB3250" s="630"/>
      <c r="AC3250" s="630"/>
      <c r="AD3250" s="630"/>
      <c r="AE3250" s="630"/>
      <c r="AF3250" s="630"/>
      <c r="AG3250" s="630"/>
      <c r="AH3250" s="630"/>
      <c r="AI3250" s="645"/>
      <c r="AJ3250" s="630"/>
      <c r="AK3250" s="630"/>
      <c r="AL3250" s="630"/>
      <c r="AM3250" s="630"/>
      <c r="AN3250" s="630"/>
      <c r="AO3250" s="632"/>
    </row>
    <row r="3251" spans="2:41" ht="13.35" hidden="1" customHeight="1">
      <c r="B3251" s="135"/>
      <c r="I3251" s="136"/>
      <c r="J3251" s="135"/>
      <c r="M3251" s="136"/>
      <c r="N3251" s="629" t="s">
        <v>114</v>
      </c>
      <c r="O3251" s="630"/>
      <c r="P3251" s="630"/>
      <c r="Q3251" s="632"/>
      <c r="R3251" s="673"/>
      <c r="S3251" s="674"/>
      <c r="T3251" s="674"/>
      <c r="U3251" s="675"/>
      <c r="V3251" s="673"/>
      <c r="W3251" s="675"/>
      <c r="X3251" s="673"/>
      <c r="Y3251" s="674"/>
      <c r="Z3251" s="674"/>
      <c r="AA3251" s="675"/>
      <c r="AB3251" s="668" t="s">
        <v>171</v>
      </c>
      <c r="AC3251" s="630"/>
      <c r="AD3251" s="630"/>
      <c r="AE3251" s="630"/>
      <c r="AF3251" s="630"/>
      <c r="AG3251" s="630"/>
      <c r="AH3251" s="630"/>
      <c r="AI3251" s="630"/>
      <c r="AJ3251" s="630"/>
      <c r="AK3251" s="630"/>
      <c r="AL3251" s="630"/>
      <c r="AM3251" s="630"/>
      <c r="AN3251" s="630"/>
      <c r="AO3251" s="632"/>
    </row>
    <row r="3252" spans="2:41" ht="3.75" hidden="1" customHeight="1">
      <c r="B3252" s="135"/>
      <c r="I3252" s="136"/>
      <c r="J3252" s="135"/>
      <c r="M3252" s="136"/>
      <c r="N3252" s="629"/>
      <c r="O3252" s="630"/>
      <c r="P3252" s="630"/>
      <c r="Q3252" s="632"/>
      <c r="R3252" s="676"/>
      <c r="S3252" s="677"/>
      <c r="T3252" s="677"/>
      <c r="U3252" s="678"/>
      <c r="V3252" s="676"/>
      <c r="W3252" s="678"/>
      <c r="X3252" s="676"/>
      <c r="Y3252" s="677"/>
      <c r="Z3252" s="677"/>
      <c r="AA3252" s="678"/>
      <c r="AB3252" s="639"/>
      <c r="AC3252" s="639"/>
      <c r="AD3252" s="639"/>
      <c r="AE3252" s="639"/>
      <c r="AF3252" s="639"/>
      <c r="AG3252" s="639"/>
      <c r="AH3252" s="639"/>
      <c r="AI3252" s="639"/>
      <c r="AJ3252" s="639"/>
      <c r="AK3252" s="639"/>
      <c r="AL3252" s="639"/>
      <c r="AM3252" s="639"/>
      <c r="AN3252" s="639"/>
      <c r="AO3252" s="640"/>
    </row>
    <row r="3253" spans="2:41" ht="3.75" hidden="1" customHeight="1">
      <c r="B3253" s="135"/>
      <c r="I3253" s="136"/>
      <c r="J3253" s="135"/>
      <c r="M3253" s="136"/>
      <c r="N3253" s="644"/>
      <c r="O3253" s="645"/>
      <c r="P3253" s="645"/>
      <c r="Q3253" s="645"/>
      <c r="R3253" s="644"/>
      <c r="S3253" s="645"/>
      <c r="T3253" s="645"/>
      <c r="U3253" s="645"/>
      <c r="V3253" s="645"/>
      <c r="W3253" s="645"/>
      <c r="X3253" s="645"/>
      <c r="Y3253" s="645"/>
      <c r="Z3253" s="645"/>
      <c r="AA3253" s="646"/>
      <c r="AB3253" s="644"/>
      <c r="AC3253" s="630"/>
      <c r="AD3253" s="630"/>
      <c r="AE3253" s="630"/>
      <c r="AF3253" s="630"/>
      <c r="AG3253" s="630"/>
      <c r="AH3253" s="630"/>
      <c r="AI3253" s="632"/>
      <c r="AJ3253" s="644"/>
      <c r="AK3253" s="645"/>
      <c r="AL3253" s="645"/>
      <c r="AM3253" s="645"/>
      <c r="AN3253" s="645"/>
      <c r="AO3253" s="646"/>
    </row>
    <row r="3254" spans="2:41" ht="13.35" hidden="1" customHeight="1">
      <c r="B3254" s="135"/>
      <c r="I3254" s="136"/>
      <c r="J3254" s="135"/>
      <c r="M3254" s="136"/>
      <c r="N3254" s="629" t="s">
        <v>115</v>
      </c>
      <c r="O3254" s="630"/>
      <c r="P3254" s="630"/>
      <c r="Q3254" s="630"/>
      <c r="R3254" s="629"/>
      <c r="S3254" s="680"/>
      <c r="T3254" s="681"/>
      <c r="U3254" s="630"/>
      <c r="V3254" s="647"/>
      <c r="W3254" s="630" t="s">
        <v>12</v>
      </c>
      <c r="X3254" s="647"/>
      <c r="Y3254" s="630" t="s">
        <v>11</v>
      </c>
      <c r="Z3254" s="647"/>
      <c r="AA3254" s="630" t="s">
        <v>364</v>
      </c>
      <c r="AB3254" s="629" t="s">
        <v>170</v>
      </c>
      <c r="AC3254" s="630"/>
      <c r="AD3254" s="630"/>
      <c r="AE3254" s="630"/>
      <c r="AF3254" s="630"/>
      <c r="AG3254" s="630"/>
      <c r="AH3254" s="630"/>
      <c r="AI3254" s="632"/>
      <c r="AJ3254" s="629"/>
      <c r="AK3254" s="680"/>
      <c r="AL3254" s="682"/>
      <c r="AM3254" s="682"/>
      <c r="AN3254" s="682"/>
      <c r="AO3254" s="681"/>
    </row>
    <row r="3255" spans="2:41" ht="3.75" hidden="1" customHeight="1">
      <c r="B3255" s="135"/>
      <c r="I3255" s="136"/>
      <c r="J3255" s="135"/>
      <c r="M3255" s="136"/>
      <c r="N3255" s="629"/>
      <c r="O3255" s="630"/>
      <c r="P3255" s="630"/>
      <c r="Q3255" s="630"/>
      <c r="R3255" s="638"/>
      <c r="S3255" s="639"/>
      <c r="T3255" s="639"/>
      <c r="U3255" s="639"/>
      <c r="V3255" s="639"/>
      <c r="W3255" s="639"/>
      <c r="X3255" s="639"/>
      <c r="Y3255" s="639"/>
      <c r="Z3255" s="639"/>
      <c r="AA3255" s="640"/>
      <c r="AB3255" s="638"/>
      <c r="AC3255" s="639"/>
      <c r="AD3255" s="639"/>
      <c r="AE3255" s="639"/>
      <c r="AF3255" s="639"/>
      <c r="AG3255" s="639"/>
      <c r="AH3255" s="639"/>
      <c r="AI3255" s="640"/>
      <c r="AJ3255" s="638"/>
      <c r="AK3255" s="639"/>
      <c r="AL3255" s="639"/>
      <c r="AM3255" s="639"/>
      <c r="AN3255" s="639"/>
      <c r="AO3255" s="640"/>
    </row>
    <row r="3256" spans="2:41" ht="3.75" customHeight="1">
      <c r="B3256" s="135"/>
      <c r="I3256" s="136"/>
      <c r="J3256" s="135"/>
      <c r="M3256" s="136"/>
      <c r="N3256" s="130"/>
      <c r="O3256" s="131"/>
      <c r="P3256" s="131"/>
      <c r="Q3256" s="132"/>
      <c r="R3256" s="683" t="str" cm="1">
        <f t="array" ref="R3256">IF(新_変更_3!AL1404&lt;&gt;"",AND(新_変更_3!J1403:AB1409=新_変更_3!AL1403:BD1409),"")</f>
        <v/>
      </c>
      <c r="S3256" s="684"/>
      <c r="T3256" s="684"/>
      <c r="U3256" s="684"/>
      <c r="V3256" s="684"/>
      <c r="W3256" s="684"/>
      <c r="X3256" s="684"/>
      <c r="Y3256" s="684"/>
      <c r="Z3256" s="684"/>
      <c r="AA3256" s="684"/>
      <c r="AB3256" s="684"/>
      <c r="AC3256" s="684"/>
      <c r="AD3256" s="684"/>
      <c r="AE3256" s="684"/>
      <c r="AF3256" s="684"/>
      <c r="AG3256" s="684"/>
      <c r="AH3256" s="684"/>
      <c r="AI3256" s="684"/>
      <c r="AJ3256" s="684"/>
      <c r="AK3256" s="684"/>
      <c r="AL3256" s="684"/>
      <c r="AM3256" s="684"/>
      <c r="AN3256" s="684"/>
      <c r="AO3256" s="685"/>
    </row>
    <row r="3257" spans="2:41" ht="13.35" customHeight="1">
      <c r="B3257" s="135"/>
      <c r="I3257" s="136"/>
      <c r="J3257" s="135"/>
      <c r="M3257" s="136"/>
      <c r="N3257" s="135" t="s">
        <v>32</v>
      </c>
      <c r="Q3257" s="136"/>
      <c r="R3257" s="686"/>
      <c r="S3257" s="687"/>
      <c r="T3257" s="687"/>
      <c r="U3257" s="687"/>
      <c r="V3257" s="687"/>
      <c r="W3257" s="687"/>
      <c r="X3257" s="687"/>
      <c r="Y3257" s="687"/>
      <c r="Z3257" s="687"/>
      <c r="AA3257" s="687"/>
      <c r="AB3257" s="687"/>
      <c r="AC3257" s="687"/>
      <c r="AD3257" s="687"/>
      <c r="AE3257" s="687"/>
      <c r="AF3257" s="687"/>
      <c r="AG3257" s="687"/>
      <c r="AH3257" s="687"/>
      <c r="AI3257" s="687"/>
      <c r="AJ3257" s="687"/>
      <c r="AK3257" s="687"/>
      <c r="AL3257" s="687"/>
      <c r="AM3257" s="687"/>
      <c r="AN3257" s="687"/>
      <c r="AO3257" s="688"/>
    </row>
    <row r="3258" spans="2:41" ht="3.75" customHeight="1">
      <c r="B3258" s="135"/>
      <c r="I3258" s="136"/>
      <c r="J3258" s="135"/>
      <c r="M3258" s="136"/>
      <c r="N3258" s="140"/>
      <c r="O3258" s="141"/>
      <c r="P3258" s="141"/>
      <c r="Q3258" s="142"/>
      <c r="R3258" s="689"/>
      <c r="S3258" s="690"/>
      <c r="T3258" s="690"/>
      <c r="U3258" s="690"/>
      <c r="V3258" s="690"/>
      <c r="W3258" s="690"/>
      <c r="X3258" s="690"/>
      <c r="Y3258" s="690"/>
      <c r="Z3258" s="690"/>
      <c r="AA3258" s="690"/>
      <c r="AB3258" s="690"/>
      <c r="AC3258" s="690"/>
      <c r="AD3258" s="690"/>
      <c r="AE3258" s="690"/>
      <c r="AF3258" s="690"/>
      <c r="AG3258" s="690"/>
      <c r="AH3258" s="690"/>
      <c r="AI3258" s="690"/>
      <c r="AJ3258" s="690"/>
      <c r="AK3258" s="690"/>
      <c r="AL3258" s="690"/>
      <c r="AM3258" s="690"/>
      <c r="AN3258" s="690"/>
      <c r="AO3258" s="691"/>
    </row>
    <row r="3259" spans="2:41" ht="3.75" customHeight="1">
      <c r="B3259" s="135"/>
      <c r="I3259" s="136"/>
      <c r="J3259" s="130"/>
      <c r="K3259" s="131"/>
      <c r="L3259" s="131"/>
      <c r="M3259" s="132"/>
      <c r="N3259" s="130"/>
      <c r="O3259" s="131"/>
      <c r="P3259" s="131"/>
      <c r="Q3259" s="132"/>
      <c r="R3259" s="130"/>
      <c r="S3259" s="131"/>
      <c r="T3259" s="131"/>
      <c r="U3259" s="131"/>
      <c r="V3259" s="131"/>
      <c r="W3259" s="131"/>
      <c r="X3259" s="131"/>
      <c r="Y3259" s="131"/>
      <c r="Z3259" s="131"/>
      <c r="AA3259" s="132"/>
      <c r="AB3259" s="130"/>
      <c r="AC3259" s="131"/>
      <c r="AD3259" s="131"/>
      <c r="AE3259" s="132"/>
      <c r="AF3259" s="131"/>
      <c r="AG3259" s="131"/>
      <c r="AH3259" s="131"/>
      <c r="AI3259" s="131"/>
      <c r="AJ3259" s="131"/>
      <c r="AK3259" s="131"/>
      <c r="AL3259" s="131"/>
      <c r="AM3259" s="131"/>
      <c r="AN3259" s="131"/>
      <c r="AO3259" s="132"/>
    </row>
    <row r="3260" spans="2:41" ht="13.35" customHeight="1">
      <c r="B3260" s="135"/>
      <c r="I3260" s="136"/>
      <c r="J3260" s="135" t="s">
        <v>4075</v>
      </c>
      <c r="M3260" s="136"/>
      <c r="N3260" s="135" t="s">
        <v>27</v>
      </c>
      <c r="Q3260" s="136"/>
      <c r="R3260" s="135"/>
      <c r="S3260" s="692"/>
      <c r="T3260" s="693"/>
      <c r="U3260" s="693"/>
      <c r="V3260" s="693"/>
      <c r="W3260" s="693"/>
      <c r="X3260" s="693"/>
      <c r="Y3260" s="693"/>
      <c r="Z3260" s="693"/>
      <c r="AA3260" s="694"/>
      <c r="AB3260" s="135" t="s">
        <v>28</v>
      </c>
      <c r="AE3260" s="136"/>
      <c r="AF3260" s="135"/>
      <c r="AG3260" s="695"/>
      <c r="AH3260" s="693"/>
      <c r="AI3260" s="693"/>
      <c r="AJ3260" s="693"/>
      <c r="AK3260" s="693"/>
      <c r="AL3260" s="693"/>
      <c r="AM3260" s="693"/>
      <c r="AN3260" s="693"/>
      <c r="AO3260" s="694"/>
    </row>
    <row r="3261" spans="2:41" ht="3.75" customHeight="1">
      <c r="B3261" s="135"/>
      <c r="I3261" s="136"/>
      <c r="J3261" s="135"/>
      <c r="M3261" s="136"/>
      <c r="N3261" s="140"/>
      <c r="O3261" s="141"/>
      <c r="P3261" s="141"/>
      <c r="Q3261" s="142"/>
      <c r="R3261" s="140"/>
      <c r="S3261" s="141"/>
      <c r="T3261" s="141"/>
      <c r="U3261" s="141"/>
      <c r="V3261" s="141"/>
      <c r="W3261" s="141"/>
      <c r="X3261" s="141"/>
      <c r="Y3261" s="141"/>
      <c r="Z3261" s="141"/>
      <c r="AA3261" s="142"/>
      <c r="AB3261" s="140"/>
      <c r="AC3261" s="141"/>
      <c r="AD3261" s="141"/>
      <c r="AE3261" s="142"/>
      <c r="AF3261" s="141"/>
      <c r="AG3261" s="141"/>
      <c r="AH3261" s="141"/>
      <c r="AI3261" s="141"/>
      <c r="AJ3261" s="141"/>
      <c r="AK3261" s="141"/>
      <c r="AL3261" s="141"/>
      <c r="AM3261" s="141"/>
      <c r="AN3261" s="141"/>
      <c r="AO3261" s="142"/>
    </row>
    <row r="3262" spans="2:41" ht="3.75" customHeight="1">
      <c r="B3262" s="135"/>
      <c r="I3262" s="136"/>
      <c r="J3262" s="135"/>
      <c r="M3262" s="136"/>
      <c r="N3262" s="130"/>
      <c r="O3262" s="131"/>
      <c r="P3262" s="131"/>
      <c r="Q3262" s="132"/>
      <c r="R3262" s="130"/>
      <c r="S3262" s="131"/>
      <c r="T3262" s="131"/>
      <c r="U3262" s="131"/>
      <c r="V3262" s="131"/>
      <c r="W3262" s="131"/>
      <c r="X3262" s="131"/>
      <c r="Y3262" s="131"/>
      <c r="Z3262" s="131"/>
      <c r="AA3262" s="132"/>
      <c r="AB3262" s="130"/>
      <c r="AC3262" s="131"/>
      <c r="AD3262" s="131"/>
      <c r="AE3262" s="132"/>
      <c r="AF3262" s="130"/>
      <c r="AG3262" s="131"/>
      <c r="AH3262" s="131"/>
      <c r="AI3262" s="131"/>
      <c r="AJ3262" s="131"/>
      <c r="AK3262" s="131"/>
      <c r="AL3262" s="131"/>
      <c r="AM3262" s="131"/>
      <c r="AN3262" s="131"/>
      <c r="AO3262" s="132"/>
    </row>
    <row r="3263" spans="2:41" ht="13.35" customHeight="1">
      <c r="B3263" s="135"/>
      <c r="I3263" s="136"/>
      <c r="J3263" s="135"/>
      <c r="M3263" s="136"/>
      <c r="N3263" s="135" t="s">
        <v>3990</v>
      </c>
      <c r="Q3263" s="136"/>
      <c r="R3263" s="135"/>
      <c r="S3263" s="696"/>
      <c r="T3263" s="694"/>
      <c r="V3263" s="146"/>
      <c r="W3263" s="124" t="s">
        <v>12</v>
      </c>
      <c r="X3263" s="146"/>
      <c r="Y3263" s="124" t="s">
        <v>11</v>
      </c>
      <c r="Z3263" s="146"/>
      <c r="AA3263" s="136" t="s">
        <v>364</v>
      </c>
      <c r="AB3263" s="135" t="s">
        <v>66</v>
      </c>
      <c r="AE3263" s="136"/>
      <c r="AF3263" s="135"/>
      <c r="AG3263" s="696"/>
      <c r="AH3263" s="694"/>
      <c r="AJ3263" s="146"/>
      <c r="AK3263" s="124" t="s">
        <v>12</v>
      </c>
      <c r="AL3263" s="146"/>
      <c r="AM3263" s="124" t="s">
        <v>11</v>
      </c>
      <c r="AN3263" s="146"/>
      <c r="AO3263" s="136" t="s">
        <v>364</v>
      </c>
    </row>
    <row r="3264" spans="2:41" ht="3.75" customHeight="1">
      <c r="B3264" s="135"/>
      <c r="I3264" s="136"/>
      <c r="J3264" s="135"/>
      <c r="M3264" s="136"/>
      <c r="N3264" s="140"/>
      <c r="O3264" s="141"/>
      <c r="P3264" s="141"/>
      <c r="Q3264" s="142"/>
      <c r="R3264" s="140"/>
      <c r="S3264" s="141"/>
      <c r="T3264" s="141"/>
      <c r="U3264" s="141"/>
      <c r="V3264" s="141"/>
      <c r="W3264" s="141"/>
      <c r="X3264" s="141"/>
      <c r="Y3264" s="141"/>
      <c r="Z3264" s="141"/>
      <c r="AA3264" s="142"/>
      <c r="AB3264" s="140"/>
      <c r="AC3264" s="141"/>
      <c r="AD3264" s="141"/>
      <c r="AE3264" s="142"/>
      <c r="AF3264" s="140"/>
      <c r="AG3264" s="141"/>
      <c r="AH3264" s="141"/>
      <c r="AI3264" s="141"/>
      <c r="AJ3264" s="141"/>
      <c r="AK3264" s="141"/>
      <c r="AL3264" s="141"/>
      <c r="AM3264" s="141"/>
      <c r="AN3264" s="141"/>
      <c r="AO3264" s="142"/>
    </row>
    <row r="3265" spans="2:41" ht="3.75" customHeight="1">
      <c r="B3265" s="135"/>
      <c r="I3265" s="136"/>
      <c r="J3265" s="135"/>
      <c r="M3265" s="136"/>
      <c r="N3265" s="130"/>
      <c r="O3265" s="131"/>
      <c r="P3265" s="131"/>
      <c r="Q3265" s="132"/>
      <c r="R3265" s="697">
        <f>新_変更_3!J1423</f>
        <v>0</v>
      </c>
      <c r="S3265" s="684"/>
      <c r="T3265" s="684"/>
      <c r="U3265" s="684"/>
      <c r="V3265" s="684"/>
      <c r="W3265" s="684"/>
      <c r="X3265" s="684"/>
      <c r="Y3265" s="684"/>
      <c r="Z3265" s="684"/>
      <c r="AA3265" s="684"/>
      <c r="AB3265" s="684"/>
      <c r="AC3265" s="684"/>
      <c r="AD3265" s="684"/>
      <c r="AE3265" s="684"/>
      <c r="AF3265" s="684"/>
      <c r="AG3265" s="684"/>
      <c r="AH3265" s="684"/>
      <c r="AI3265" s="684"/>
      <c r="AJ3265" s="685"/>
      <c r="AK3265" s="131"/>
      <c r="AL3265" s="131"/>
      <c r="AM3265" s="131"/>
      <c r="AN3265" s="131"/>
      <c r="AO3265" s="132"/>
    </row>
    <row r="3266" spans="2:41" ht="13.35" customHeight="1">
      <c r="B3266" s="135"/>
      <c r="I3266" s="136"/>
      <c r="J3266" s="135"/>
      <c r="M3266" s="136"/>
      <c r="N3266" s="135" t="s">
        <v>8</v>
      </c>
      <c r="Q3266" s="136"/>
      <c r="R3266" s="686"/>
      <c r="S3266" s="687"/>
      <c r="T3266" s="687"/>
      <c r="U3266" s="687"/>
      <c r="V3266" s="687"/>
      <c r="W3266" s="687"/>
      <c r="X3266" s="687"/>
      <c r="Y3266" s="687"/>
      <c r="Z3266" s="687"/>
      <c r="AA3266" s="687"/>
      <c r="AB3266" s="687"/>
      <c r="AC3266" s="687"/>
      <c r="AD3266" s="687"/>
      <c r="AE3266" s="687"/>
      <c r="AF3266" s="687"/>
      <c r="AG3266" s="687"/>
      <c r="AH3266" s="687"/>
      <c r="AI3266" s="687"/>
      <c r="AJ3266" s="688"/>
      <c r="AL3266" s="147" t="s">
        <v>13</v>
      </c>
      <c r="AM3266" s="124" t="s">
        <v>29</v>
      </c>
      <c r="AO3266" s="136"/>
    </row>
    <row r="3267" spans="2:41" ht="3.75" customHeight="1">
      <c r="B3267" s="135"/>
      <c r="I3267" s="136"/>
      <c r="J3267" s="135"/>
      <c r="M3267" s="136"/>
      <c r="N3267" s="140"/>
      <c r="O3267" s="141"/>
      <c r="P3267" s="141"/>
      <c r="Q3267" s="142"/>
      <c r="R3267" s="689"/>
      <c r="S3267" s="690"/>
      <c r="T3267" s="690"/>
      <c r="U3267" s="690"/>
      <c r="V3267" s="690"/>
      <c r="W3267" s="690"/>
      <c r="X3267" s="690"/>
      <c r="Y3267" s="690"/>
      <c r="Z3267" s="690"/>
      <c r="AA3267" s="690"/>
      <c r="AB3267" s="690"/>
      <c r="AC3267" s="690"/>
      <c r="AD3267" s="690"/>
      <c r="AE3267" s="690"/>
      <c r="AF3267" s="690"/>
      <c r="AG3267" s="690"/>
      <c r="AH3267" s="690"/>
      <c r="AI3267" s="690"/>
      <c r="AJ3267" s="691"/>
      <c r="AK3267" s="141"/>
      <c r="AL3267" s="141"/>
      <c r="AM3267" s="141"/>
      <c r="AN3267" s="141"/>
      <c r="AO3267" s="142"/>
    </row>
    <row r="3268" spans="2:41" ht="3.75" hidden="1" customHeight="1">
      <c r="B3268" s="135"/>
      <c r="I3268" s="136"/>
      <c r="J3268" s="135"/>
      <c r="M3268" s="136"/>
      <c r="N3268" s="644"/>
      <c r="O3268" s="645"/>
      <c r="P3268" s="645"/>
      <c r="Q3268" s="646"/>
      <c r="R3268" s="679"/>
      <c r="S3268" s="671"/>
      <c r="T3268" s="671"/>
      <c r="U3268" s="671"/>
      <c r="V3268" s="671"/>
      <c r="W3268" s="671"/>
      <c r="X3268" s="671"/>
      <c r="Y3268" s="671"/>
      <c r="Z3268" s="671"/>
      <c r="AA3268" s="671"/>
      <c r="AB3268" s="671"/>
      <c r="AC3268" s="671"/>
      <c r="AD3268" s="671"/>
      <c r="AE3268" s="671"/>
      <c r="AF3268" s="671"/>
      <c r="AG3268" s="671"/>
      <c r="AH3268" s="671"/>
      <c r="AI3268" s="671"/>
      <c r="AJ3268" s="671"/>
      <c r="AK3268" s="671"/>
      <c r="AL3268" s="671"/>
      <c r="AM3268" s="671"/>
      <c r="AN3268" s="671"/>
      <c r="AO3268" s="672"/>
    </row>
    <row r="3269" spans="2:41" ht="13.35" hidden="1" customHeight="1">
      <c r="B3269" s="135"/>
      <c r="I3269" s="136"/>
      <c r="J3269" s="135"/>
      <c r="M3269" s="136"/>
      <c r="N3269" s="629" t="s">
        <v>61</v>
      </c>
      <c r="O3269" s="630"/>
      <c r="P3269" s="630"/>
      <c r="Q3269" s="632"/>
      <c r="R3269" s="673"/>
      <c r="S3269" s="674"/>
      <c r="T3269" s="674"/>
      <c r="U3269" s="674"/>
      <c r="V3269" s="674"/>
      <c r="W3269" s="674"/>
      <c r="X3269" s="674"/>
      <c r="Y3269" s="674"/>
      <c r="Z3269" s="674"/>
      <c r="AA3269" s="674"/>
      <c r="AB3269" s="674"/>
      <c r="AC3269" s="674"/>
      <c r="AD3269" s="674"/>
      <c r="AE3269" s="674"/>
      <c r="AF3269" s="674"/>
      <c r="AG3269" s="674"/>
      <c r="AH3269" s="674"/>
      <c r="AI3269" s="674"/>
      <c r="AJ3269" s="674"/>
      <c r="AK3269" s="674"/>
      <c r="AL3269" s="674"/>
      <c r="AM3269" s="674"/>
      <c r="AN3269" s="674"/>
      <c r="AO3269" s="675"/>
    </row>
    <row r="3270" spans="2:41" ht="3.75" hidden="1" customHeight="1">
      <c r="B3270" s="135"/>
      <c r="I3270" s="136"/>
      <c r="J3270" s="135"/>
      <c r="M3270" s="136"/>
      <c r="N3270" s="629"/>
      <c r="O3270" s="630"/>
      <c r="P3270" s="630"/>
      <c r="Q3270" s="632"/>
      <c r="R3270" s="676"/>
      <c r="S3270" s="677"/>
      <c r="T3270" s="677"/>
      <c r="U3270" s="677"/>
      <c r="V3270" s="677"/>
      <c r="W3270" s="677"/>
      <c r="X3270" s="677"/>
      <c r="Y3270" s="677"/>
      <c r="Z3270" s="677"/>
      <c r="AA3270" s="677"/>
      <c r="AB3270" s="677"/>
      <c r="AC3270" s="677"/>
      <c r="AD3270" s="677"/>
      <c r="AE3270" s="677"/>
      <c r="AF3270" s="677"/>
      <c r="AG3270" s="677"/>
      <c r="AH3270" s="677"/>
      <c r="AI3270" s="677"/>
      <c r="AJ3270" s="677"/>
      <c r="AK3270" s="677"/>
      <c r="AL3270" s="677"/>
      <c r="AM3270" s="677"/>
      <c r="AN3270" s="677"/>
      <c r="AO3270" s="678"/>
    </row>
    <row r="3271" spans="2:41" ht="3.75" hidden="1" customHeight="1">
      <c r="B3271" s="135"/>
      <c r="I3271" s="136"/>
      <c r="J3271" s="135"/>
      <c r="N3271" s="644"/>
      <c r="O3271" s="645"/>
      <c r="P3271" s="645"/>
      <c r="Q3271" s="646"/>
      <c r="R3271" s="630"/>
      <c r="S3271" s="630"/>
      <c r="T3271" s="630"/>
      <c r="U3271" s="698"/>
      <c r="V3271" s="699"/>
      <c r="W3271" s="699"/>
      <c r="X3271" s="700"/>
      <c r="Y3271" s="645"/>
      <c r="Z3271" s="707"/>
      <c r="AA3271" s="699"/>
      <c r="AB3271" s="699"/>
      <c r="AC3271" s="708"/>
      <c r="AD3271" s="630"/>
      <c r="AE3271" s="630"/>
      <c r="AF3271" s="630"/>
      <c r="AG3271" s="679"/>
      <c r="AH3271" s="671"/>
      <c r="AI3271" s="671"/>
      <c r="AJ3271" s="671"/>
      <c r="AK3271" s="671"/>
      <c r="AL3271" s="671"/>
      <c r="AM3271" s="671"/>
      <c r="AN3271" s="671"/>
      <c r="AO3271" s="672"/>
    </row>
    <row r="3272" spans="2:41" ht="13.35" hidden="1" customHeight="1">
      <c r="B3272" s="135"/>
      <c r="I3272" s="136"/>
      <c r="J3272" s="135"/>
      <c r="N3272" s="629"/>
      <c r="O3272" s="630"/>
      <c r="P3272" s="630"/>
      <c r="Q3272" s="632"/>
      <c r="R3272" s="630" t="s">
        <v>15</v>
      </c>
      <c r="S3272" s="630"/>
      <c r="T3272" s="630"/>
      <c r="U3272" s="701"/>
      <c r="V3272" s="702"/>
      <c r="W3272" s="702"/>
      <c r="X3272" s="703"/>
      <c r="Y3272" s="662" t="s">
        <v>359</v>
      </c>
      <c r="Z3272" s="709"/>
      <c r="AA3272" s="702"/>
      <c r="AB3272" s="702"/>
      <c r="AC3272" s="710"/>
      <c r="AD3272" s="630" t="s">
        <v>56</v>
      </c>
      <c r="AE3272" s="630"/>
      <c r="AF3272" s="630"/>
      <c r="AG3272" s="673"/>
      <c r="AH3272" s="674"/>
      <c r="AI3272" s="674"/>
      <c r="AJ3272" s="674"/>
      <c r="AK3272" s="674"/>
      <c r="AL3272" s="674"/>
      <c r="AM3272" s="674"/>
      <c r="AN3272" s="674"/>
      <c r="AO3272" s="675"/>
    </row>
    <row r="3273" spans="2:41" ht="3.75" hidden="1" customHeight="1">
      <c r="B3273" s="135"/>
      <c r="I3273" s="136"/>
      <c r="J3273" s="135"/>
      <c r="N3273" s="629"/>
      <c r="O3273" s="630"/>
      <c r="P3273" s="630"/>
      <c r="Q3273" s="632"/>
      <c r="R3273" s="639"/>
      <c r="S3273" s="639"/>
      <c r="T3273" s="639"/>
      <c r="U3273" s="704"/>
      <c r="V3273" s="705"/>
      <c r="W3273" s="705"/>
      <c r="X3273" s="706"/>
      <c r="Y3273" s="639"/>
      <c r="Z3273" s="711"/>
      <c r="AA3273" s="705"/>
      <c r="AB3273" s="705"/>
      <c r="AC3273" s="712"/>
      <c r="AD3273" s="639"/>
      <c r="AE3273" s="639"/>
      <c r="AF3273" s="639"/>
      <c r="AG3273" s="676"/>
      <c r="AH3273" s="677"/>
      <c r="AI3273" s="677"/>
      <c r="AJ3273" s="677"/>
      <c r="AK3273" s="677"/>
      <c r="AL3273" s="677"/>
      <c r="AM3273" s="677"/>
      <c r="AN3273" s="677"/>
      <c r="AO3273" s="678"/>
    </row>
    <row r="3274" spans="2:41" ht="3.75" hidden="1" customHeight="1">
      <c r="B3274" s="135"/>
      <c r="I3274" s="136"/>
      <c r="J3274" s="135"/>
      <c r="N3274" s="629"/>
      <c r="O3274" s="630"/>
      <c r="P3274" s="630"/>
      <c r="Q3274" s="632"/>
      <c r="R3274" s="645"/>
      <c r="S3274" s="645"/>
      <c r="T3274" s="646"/>
      <c r="U3274" s="679"/>
      <c r="V3274" s="671"/>
      <c r="W3274" s="671"/>
      <c r="X3274" s="671"/>
      <c r="Y3274" s="671"/>
      <c r="Z3274" s="671"/>
      <c r="AA3274" s="671"/>
      <c r="AB3274" s="671"/>
      <c r="AC3274" s="672"/>
      <c r="AD3274" s="644"/>
      <c r="AE3274" s="645"/>
      <c r="AF3274" s="646"/>
      <c r="AG3274" s="679"/>
      <c r="AH3274" s="671"/>
      <c r="AI3274" s="671"/>
      <c r="AJ3274" s="671"/>
      <c r="AK3274" s="671"/>
      <c r="AL3274" s="671"/>
      <c r="AM3274" s="671"/>
      <c r="AN3274" s="671"/>
      <c r="AO3274" s="672"/>
    </row>
    <row r="3275" spans="2:41" ht="13.35" hidden="1" customHeight="1">
      <c r="B3275" s="135"/>
      <c r="I3275" s="136"/>
      <c r="N3275" s="629" t="s">
        <v>23</v>
      </c>
      <c r="O3275" s="630"/>
      <c r="P3275" s="630"/>
      <c r="Q3275" s="632"/>
      <c r="R3275" s="630" t="s">
        <v>17</v>
      </c>
      <c r="S3275" s="630"/>
      <c r="T3275" s="632"/>
      <c r="U3275" s="673"/>
      <c r="V3275" s="674"/>
      <c r="W3275" s="674"/>
      <c r="X3275" s="674"/>
      <c r="Y3275" s="674"/>
      <c r="Z3275" s="674"/>
      <c r="AA3275" s="674"/>
      <c r="AB3275" s="674"/>
      <c r="AC3275" s="675"/>
      <c r="AD3275" s="629" t="s">
        <v>18</v>
      </c>
      <c r="AE3275" s="630"/>
      <c r="AF3275" s="632"/>
      <c r="AG3275" s="673"/>
      <c r="AH3275" s="674"/>
      <c r="AI3275" s="674"/>
      <c r="AJ3275" s="674"/>
      <c r="AK3275" s="674"/>
      <c r="AL3275" s="674"/>
      <c r="AM3275" s="674"/>
      <c r="AN3275" s="674"/>
      <c r="AO3275" s="675"/>
    </row>
    <row r="3276" spans="2:41" ht="3.75" hidden="1" customHeight="1">
      <c r="B3276" s="135"/>
      <c r="I3276" s="136"/>
      <c r="J3276" s="135"/>
      <c r="N3276" s="629"/>
      <c r="O3276" s="630"/>
      <c r="P3276" s="630"/>
      <c r="Q3276" s="632"/>
      <c r="R3276" s="639"/>
      <c r="S3276" s="639"/>
      <c r="T3276" s="640"/>
      <c r="U3276" s="676"/>
      <c r="V3276" s="677"/>
      <c r="W3276" s="677"/>
      <c r="X3276" s="677"/>
      <c r="Y3276" s="677"/>
      <c r="Z3276" s="677"/>
      <c r="AA3276" s="677"/>
      <c r="AB3276" s="677"/>
      <c r="AC3276" s="678"/>
      <c r="AD3276" s="638"/>
      <c r="AE3276" s="639"/>
      <c r="AF3276" s="640"/>
      <c r="AG3276" s="676"/>
      <c r="AH3276" s="677"/>
      <c r="AI3276" s="677"/>
      <c r="AJ3276" s="677"/>
      <c r="AK3276" s="677"/>
      <c r="AL3276" s="677"/>
      <c r="AM3276" s="677"/>
      <c r="AN3276" s="677"/>
      <c r="AO3276" s="678"/>
    </row>
    <row r="3277" spans="2:41" ht="3.75" hidden="1" customHeight="1">
      <c r="B3277" s="135"/>
      <c r="I3277" s="136"/>
      <c r="J3277" s="135"/>
      <c r="N3277" s="629"/>
      <c r="O3277" s="630"/>
      <c r="P3277" s="630"/>
      <c r="Q3277" s="632"/>
      <c r="R3277" s="645"/>
      <c r="S3277" s="645"/>
      <c r="T3277" s="646"/>
      <c r="U3277" s="679"/>
      <c r="V3277" s="671"/>
      <c r="W3277" s="671"/>
      <c r="X3277" s="671"/>
      <c r="Y3277" s="671"/>
      <c r="Z3277" s="671"/>
      <c r="AA3277" s="671"/>
      <c r="AB3277" s="671"/>
      <c r="AC3277" s="672"/>
      <c r="AD3277" s="644"/>
      <c r="AE3277" s="645"/>
      <c r="AF3277" s="646"/>
      <c r="AG3277" s="679"/>
      <c r="AH3277" s="671"/>
      <c r="AI3277" s="671"/>
      <c r="AJ3277" s="671"/>
      <c r="AK3277" s="671"/>
      <c r="AL3277" s="671"/>
      <c r="AM3277" s="671"/>
      <c r="AN3277" s="671"/>
      <c r="AO3277" s="672"/>
    </row>
    <row r="3278" spans="2:41" ht="13.35" hidden="1" customHeight="1">
      <c r="B3278" s="135"/>
      <c r="I3278" s="136"/>
      <c r="J3278" s="135"/>
      <c r="N3278" s="629"/>
      <c r="O3278" s="630"/>
      <c r="P3278" s="630"/>
      <c r="Q3278" s="632"/>
      <c r="R3278" s="630" t="s">
        <v>19</v>
      </c>
      <c r="S3278" s="630"/>
      <c r="T3278" s="632"/>
      <c r="U3278" s="673"/>
      <c r="V3278" s="674"/>
      <c r="W3278" s="674"/>
      <c r="X3278" s="674"/>
      <c r="Y3278" s="674"/>
      <c r="Z3278" s="674"/>
      <c r="AA3278" s="674"/>
      <c r="AB3278" s="674"/>
      <c r="AC3278" s="675"/>
      <c r="AD3278" s="629" t="s">
        <v>20</v>
      </c>
      <c r="AE3278" s="630"/>
      <c r="AF3278" s="632"/>
      <c r="AG3278" s="673"/>
      <c r="AH3278" s="674"/>
      <c r="AI3278" s="674"/>
      <c r="AJ3278" s="674"/>
      <c r="AK3278" s="674"/>
      <c r="AL3278" s="674"/>
      <c r="AM3278" s="674"/>
      <c r="AN3278" s="674"/>
      <c r="AO3278" s="675"/>
    </row>
    <row r="3279" spans="2:41" ht="3.75" hidden="1" customHeight="1">
      <c r="B3279" s="135"/>
      <c r="I3279" s="136"/>
      <c r="J3279" s="135"/>
      <c r="N3279" s="638"/>
      <c r="O3279" s="639"/>
      <c r="P3279" s="639"/>
      <c r="Q3279" s="640"/>
      <c r="R3279" s="639"/>
      <c r="S3279" s="639"/>
      <c r="T3279" s="640"/>
      <c r="U3279" s="676"/>
      <c r="V3279" s="677"/>
      <c r="W3279" s="677"/>
      <c r="X3279" s="677"/>
      <c r="Y3279" s="677"/>
      <c r="Z3279" s="677"/>
      <c r="AA3279" s="677"/>
      <c r="AB3279" s="677"/>
      <c r="AC3279" s="678"/>
      <c r="AD3279" s="638"/>
      <c r="AE3279" s="639"/>
      <c r="AF3279" s="640"/>
      <c r="AG3279" s="676"/>
      <c r="AH3279" s="677"/>
      <c r="AI3279" s="677"/>
      <c r="AJ3279" s="677"/>
      <c r="AK3279" s="677"/>
      <c r="AL3279" s="677"/>
      <c r="AM3279" s="677"/>
      <c r="AN3279" s="677"/>
      <c r="AO3279" s="678"/>
    </row>
    <row r="3280" spans="2:41" ht="3.75" hidden="1" customHeight="1">
      <c r="B3280" s="135"/>
      <c r="I3280" s="136"/>
      <c r="J3280" s="135"/>
      <c r="M3280" s="136"/>
      <c r="N3280" s="629"/>
      <c r="O3280" s="630"/>
      <c r="P3280" s="630"/>
      <c r="Q3280" s="632"/>
      <c r="R3280" s="644"/>
      <c r="S3280" s="645"/>
      <c r="T3280" s="645"/>
      <c r="U3280" s="645"/>
      <c r="V3280" s="645"/>
      <c r="W3280" s="645"/>
      <c r="X3280" s="645"/>
      <c r="Y3280" s="645"/>
      <c r="Z3280" s="645"/>
      <c r="AA3280" s="645"/>
      <c r="AB3280" s="645"/>
      <c r="AC3280" s="645"/>
      <c r="AD3280" s="645"/>
      <c r="AE3280" s="645"/>
      <c r="AF3280" s="645"/>
      <c r="AG3280" s="645"/>
      <c r="AH3280" s="645"/>
      <c r="AI3280" s="645"/>
      <c r="AJ3280" s="645"/>
      <c r="AK3280" s="645"/>
      <c r="AL3280" s="645"/>
      <c r="AM3280" s="645"/>
      <c r="AN3280" s="645"/>
      <c r="AO3280" s="646"/>
    </row>
    <row r="3281" spans="2:41" ht="13.35" hidden="1" customHeight="1">
      <c r="B3281" s="135"/>
      <c r="I3281" s="136"/>
      <c r="J3281" s="135"/>
      <c r="M3281" s="136"/>
      <c r="N3281" s="629" t="s">
        <v>111</v>
      </c>
      <c r="O3281" s="630"/>
      <c r="P3281" s="630"/>
      <c r="Q3281" s="632"/>
      <c r="R3281" s="629"/>
      <c r="S3281" s="680"/>
      <c r="T3281" s="681"/>
      <c r="U3281" s="630"/>
      <c r="V3281" s="647"/>
      <c r="W3281" s="630" t="s">
        <v>12</v>
      </c>
      <c r="X3281" s="647"/>
      <c r="Y3281" s="630" t="s">
        <v>11</v>
      </c>
      <c r="Z3281" s="647"/>
      <c r="AA3281" s="630" t="s">
        <v>364</v>
      </c>
      <c r="AB3281" s="630"/>
      <c r="AC3281" s="630"/>
      <c r="AD3281" s="630"/>
      <c r="AE3281" s="630"/>
      <c r="AF3281" s="630"/>
      <c r="AG3281" s="630"/>
      <c r="AH3281" s="630"/>
      <c r="AI3281" s="630"/>
      <c r="AJ3281" s="630"/>
      <c r="AK3281" s="630"/>
      <c r="AL3281" s="630"/>
      <c r="AM3281" s="630"/>
      <c r="AN3281" s="630"/>
      <c r="AO3281" s="632"/>
    </row>
    <row r="3282" spans="2:41" ht="3.75" hidden="1" customHeight="1">
      <c r="B3282" s="135"/>
      <c r="I3282" s="136"/>
      <c r="J3282" s="135"/>
      <c r="M3282" s="136"/>
      <c r="N3282" s="629"/>
      <c r="O3282" s="630"/>
      <c r="P3282" s="630"/>
      <c r="Q3282" s="632"/>
      <c r="R3282" s="629"/>
      <c r="S3282" s="630"/>
      <c r="T3282" s="630"/>
      <c r="U3282" s="630"/>
      <c r="V3282" s="630"/>
      <c r="W3282" s="630"/>
      <c r="X3282" s="630"/>
      <c r="Y3282" s="630"/>
      <c r="Z3282" s="630"/>
      <c r="AA3282" s="630"/>
      <c r="AB3282" s="630"/>
      <c r="AC3282" s="630"/>
      <c r="AD3282" s="630"/>
      <c r="AE3282" s="630"/>
      <c r="AF3282" s="630"/>
      <c r="AG3282" s="630"/>
      <c r="AH3282" s="630"/>
      <c r="AI3282" s="630"/>
      <c r="AJ3282" s="630"/>
      <c r="AK3282" s="630"/>
      <c r="AL3282" s="630"/>
      <c r="AM3282" s="630"/>
      <c r="AN3282" s="630"/>
      <c r="AO3282" s="632"/>
    </row>
    <row r="3283" spans="2:41" ht="3.75" hidden="1" customHeight="1">
      <c r="B3283" s="135"/>
      <c r="I3283" s="136"/>
      <c r="J3283" s="135"/>
      <c r="M3283" s="136"/>
      <c r="N3283" s="644"/>
      <c r="O3283" s="645"/>
      <c r="P3283" s="645"/>
      <c r="Q3283" s="645"/>
      <c r="R3283" s="713"/>
      <c r="S3283" s="716"/>
      <c r="T3283" s="645"/>
      <c r="U3283" s="698"/>
      <c r="V3283" s="644"/>
      <c r="W3283" s="645"/>
      <c r="X3283" s="645"/>
      <c r="Y3283" s="645"/>
      <c r="Z3283" s="645"/>
      <c r="AA3283" s="645"/>
      <c r="AB3283" s="645"/>
      <c r="AC3283" s="645"/>
      <c r="AD3283" s="645"/>
      <c r="AE3283" s="645"/>
      <c r="AF3283" s="645"/>
      <c r="AG3283" s="645"/>
      <c r="AH3283" s="649"/>
      <c r="AI3283" s="649"/>
      <c r="AJ3283" s="645"/>
      <c r="AK3283" s="651"/>
      <c r="AL3283" s="645"/>
      <c r="AM3283" s="645"/>
      <c r="AN3283" s="645"/>
      <c r="AO3283" s="646"/>
    </row>
    <row r="3284" spans="2:41" ht="13.35" hidden="1" customHeight="1">
      <c r="B3284" s="135"/>
      <c r="I3284" s="136"/>
      <c r="J3284" s="135"/>
      <c r="M3284" s="136"/>
      <c r="N3284" s="629" t="s">
        <v>30</v>
      </c>
      <c r="O3284" s="630"/>
      <c r="P3284" s="630"/>
      <c r="Q3284" s="630"/>
      <c r="R3284" s="714"/>
      <c r="S3284" s="717"/>
      <c r="T3284" s="630" t="s">
        <v>388</v>
      </c>
      <c r="U3284" s="701"/>
      <c r="V3284" s="629" t="s">
        <v>112</v>
      </c>
      <c r="W3284" s="630"/>
      <c r="X3284" s="630"/>
      <c r="Y3284" s="630"/>
      <c r="Z3284" s="630"/>
      <c r="AA3284" s="630"/>
      <c r="AB3284" s="630"/>
      <c r="AC3284" s="630"/>
      <c r="AD3284" s="630"/>
      <c r="AE3284" s="630"/>
      <c r="AF3284" s="630"/>
      <c r="AG3284" s="630"/>
      <c r="AH3284" s="636"/>
      <c r="AI3284" s="636"/>
      <c r="AJ3284" s="630"/>
      <c r="AK3284" s="654"/>
      <c r="AL3284" s="630"/>
      <c r="AM3284" s="630"/>
      <c r="AN3284" s="630"/>
      <c r="AO3284" s="632"/>
    </row>
    <row r="3285" spans="2:41" ht="3.75" hidden="1" customHeight="1">
      <c r="B3285" s="135"/>
      <c r="I3285" s="136"/>
      <c r="J3285" s="135"/>
      <c r="M3285" s="136"/>
      <c r="N3285" s="629"/>
      <c r="O3285" s="630"/>
      <c r="P3285" s="630"/>
      <c r="Q3285" s="630"/>
      <c r="R3285" s="715"/>
      <c r="S3285" s="718"/>
      <c r="T3285" s="639"/>
      <c r="U3285" s="704"/>
      <c r="V3285" s="638"/>
      <c r="W3285" s="639"/>
      <c r="X3285" s="639"/>
      <c r="Y3285" s="639"/>
      <c r="Z3285" s="639"/>
      <c r="AA3285" s="639"/>
      <c r="AB3285" s="639"/>
      <c r="AC3285" s="639"/>
      <c r="AD3285" s="639"/>
      <c r="AE3285" s="639"/>
      <c r="AF3285" s="639"/>
      <c r="AG3285" s="639"/>
      <c r="AH3285" s="642"/>
      <c r="AI3285" s="642"/>
      <c r="AJ3285" s="639"/>
      <c r="AK3285" s="657"/>
      <c r="AL3285" s="639"/>
      <c r="AM3285" s="639"/>
      <c r="AN3285" s="639"/>
      <c r="AO3285" s="640"/>
    </row>
    <row r="3286" spans="2:41" ht="3.75" hidden="1" customHeight="1">
      <c r="B3286" s="135"/>
      <c r="I3286" s="136"/>
      <c r="J3286" s="135"/>
      <c r="M3286" s="136"/>
      <c r="N3286" s="644"/>
      <c r="O3286" s="645"/>
      <c r="P3286" s="645"/>
      <c r="Q3286" s="646"/>
      <c r="R3286" s="670"/>
      <c r="S3286" s="671"/>
      <c r="T3286" s="671"/>
      <c r="U3286" s="672"/>
      <c r="V3286" s="673"/>
      <c r="W3286" s="675"/>
      <c r="X3286" s="679"/>
      <c r="Y3286" s="671"/>
      <c r="Z3286" s="671"/>
      <c r="AA3286" s="672"/>
      <c r="AB3286" s="630"/>
      <c r="AC3286" s="630"/>
      <c r="AD3286" s="630"/>
      <c r="AE3286" s="630"/>
      <c r="AF3286" s="630"/>
      <c r="AG3286" s="630"/>
      <c r="AH3286" s="630"/>
      <c r="AI3286" s="645"/>
      <c r="AJ3286" s="630"/>
      <c r="AK3286" s="630"/>
      <c r="AL3286" s="630"/>
      <c r="AM3286" s="630"/>
      <c r="AN3286" s="630"/>
      <c r="AO3286" s="632"/>
    </row>
    <row r="3287" spans="2:41" ht="13.35" hidden="1" customHeight="1">
      <c r="B3287" s="135"/>
      <c r="I3287" s="136"/>
      <c r="J3287" s="135"/>
      <c r="M3287" s="136"/>
      <c r="N3287" s="629" t="s">
        <v>114</v>
      </c>
      <c r="O3287" s="630"/>
      <c r="P3287" s="630"/>
      <c r="Q3287" s="632"/>
      <c r="R3287" s="673"/>
      <c r="S3287" s="674"/>
      <c r="T3287" s="674"/>
      <c r="U3287" s="675"/>
      <c r="V3287" s="673"/>
      <c r="W3287" s="675"/>
      <c r="X3287" s="673"/>
      <c r="Y3287" s="674"/>
      <c r="Z3287" s="674"/>
      <c r="AA3287" s="675"/>
      <c r="AB3287" s="668" t="s">
        <v>171</v>
      </c>
      <c r="AC3287" s="630"/>
      <c r="AD3287" s="630"/>
      <c r="AE3287" s="630"/>
      <c r="AF3287" s="630"/>
      <c r="AG3287" s="630"/>
      <c r="AH3287" s="630"/>
      <c r="AI3287" s="630"/>
      <c r="AJ3287" s="630"/>
      <c r="AK3287" s="630"/>
      <c r="AL3287" s="630"/>
      <c r="AM3287" s="630"/>
      <c r="AN3287" s="630"/>
      <c r="AO3287" s="632"/>
    </row>
    <row r="3288" spans="2:41" ht="3.75" hidden="1" customHeight="1">
      <c r="B3288" s="135"/>
      <c r="I3288" s="136"/>
      <c r="J3288" s="135"/>
      <c r="M3288" s="136"/>
      <c r="N3288" s="629"/>
      <c r="O3288" s="630"/>
      <c r="P3288" s="630"/>
      <c r="Q3288" s="632"/>
      <c r="R3288" s="676"/>
      <c r="S3288" s="677"/>
      <c r="T3288" s="677"/>
      <c r="U3288" s="678"/>
      <c r="V3288" s="676"/>
      <c r="W3288" s="678"/>
      <c r="X3288" s="676"/>
      <c r="Y3288" s="677"/>
      <c r="Z3288" s="677"/>
      <c r="AA3288" s="678"/>
      <c r="AB3288" s="639"/>
      <c r="AC3288" s="639"/>
      <c r="AD3288" s="639"/>
      <c r="AE3288" s="639"/>
      <c r="AF3288" s="639"/>
      <c r="AG3288" s="639"/>
      <c r="AH3288" s="639"/>
      <c r="AI3288" s="639"/>
      <c r="AJ3288" s="639"/>
      <c r="AK3288" s="639"/>
      <c r="AL3288" s="639"/>
      <c r="AM3288" s="639"/>
      <c r="AN3288" s="639"/>
      <c r="AO3288" s="640"/>
    </row>
    <row r="3289" spans="2:41" ht="3.75" hidden="1" customHeight="1">
      <c r="B3289" s="135"/>
      <c r="I3289" s="136"/>
      <c r="J3289" s="135"/>
      <c r="M3289" s="136"/>
      <c r="N3289" s="644"/>
      <c r="O3289" s="645"/>
      <c r="P3289" s="645"/>
      <c r="Q3289" s="645"/>
      <c r="R3289" s="644"/>
      <c r="S3289" s="645"/>
      <c r="T3289" s="645"/>
      <c r="U3289" s="645"/>
      <c r="V3289" s="645"/>
      <c r="W3289" s="645"/>
      <c r="X3289" s="645"/>
      <c r="Y3289" s="645"/>
      <c r="Z3289" s="645"/>
      <c r="AA3289" s="646"/>
      <c r="AB3289" s="644"/>
      <c r="AC3289" s="630"/>
      <c r="AD3289" s="630"/>
      <c r="AE3289" s="630"/>
      <c r="AF3289" s="630"/>
      <c r="AG3289" s="630"/>
      <c r="AH3289" s="630"/>
      <c r="AI3289" s="632"/>
      <c r="AJ3289" s="644"/>
      <c r="AK3289" s="645"/>
      <c r="AL3289" s="645"/>
      <c r="AM3289" s="645"/>
      <c r="AN3289" s="645"/>
      <c r="AO3289" s="646"/>
    </row>
    <row r="3290" spans="2:41" ht="13.35" hidden="1" customHeight="1">
      <c r="B3290" s="135"/>
      <c r="I3290" s="136"/>
      <c r="J3290" s="135"/>
      <c r="M3290" s="136"/>
      <c r="N3290" s="629" t="s">
        <v>115</v>
      </c>
      <c r="O3290" s="630"/>
      <c r="P3290" s="630"/>
      <c r="Q3290" s="630"/>
      <c r="R3290" s="629"/>
      <c r="S3290" s="680"/>
      <c r="T3290" s="681"/>
      <c r="U3290" s="630"/>
      <c r="V3290" s="647"/>
      <c r="W3290" s="630" t="s">
        <v>12</v>
      </c>
      <c r="X3290" s="647"/>
      <c r="Y3290" s="630" t="s">
        <v>11</v>
      </c>
      <c r="Z3290" s="647"/>
      <c r="AA3290" s="630" t="s">
        <v>364</v>
      </c>
      <c r="AB3290" s="629" t="s">
        <v>170</v>
      </c>
      <c r="AC3290" s="630"/>
      <c r="AD3290" s="630"/>
      <c r="AE3290" s="630"/>
      <c r="AF3290" s="630"/>
      <c r="AG3290" s="630"/>
      <c r="AH3290" s="630"/>
      <c r="AI3290" s="632"/>
      <c r="AJ3290" s="629"/>
      <c r="AK3290" s="680"/>
      <c r="AL3290" s="682"/>
      <c r="AM3290" s="682"/>
      <c r="AN3290" s="682"/>
      <c r="AO3290" s="681"/>
    </row>
    <row r="3291" spans="2:41" ht="3.75" hidden="1" customHeight="1">
      <c r="B3291" s="135"/>
      <c r="I3291" s="136"/>
      <c r="J3291" s="135"/>
      <c r="M3291" s="136"/>
      <c r="N3291" s="629"/>
      <c r="O3291" s="630"/>
      <c r="P3291" s="630"/>
      <c r="Q3291" s="630"/>
      <c r="R3291" s="638"/>
      <c r="S3291" s="639"/>
      <c r="T3291" s="639"/>
      <c r="U3291" s="639"/>
      <c r="V3291" s="639"/>
      <c r="W3291" s="639"/>
      <c r="X3291" s="639"/>
      <c r="Y3291" s="639"/>
      <c r="Z3291" s="639"/>
      <c r="AA3291" s="640"/>
      <c r="AB3291" s="638"/>
      <c r="AC3291" s="639"/>
      <c r="AD3291" s="639"/>
      <c r="AE3291" s="639"/>
      <c r="AF3291" s="639"/>
      <c r="AG3291" s="639"/>
      <c r="AH3291" s="639"/>
      <c r="AI3291" s="640"/>
      <c r="AJ3291" s="638"/>
      <c r="AK3291" s="639"/>
      <c r="AL3291" s="639"/>
      <c r="AM3291" s="639"/>
      <c r="AN3291" s="639"/>
      <c r="AO3291" s="640"/>
    </row>
    <row r="3292" spans="2:41" ht="3.75" customHeight="1">
      <c r="B3292" s="135"/>
      <c r="I3292" s="136"/>
      <c r="J3292" s="135"/>
      <c r="M3292" s="136"/>
      <c r="N3292" s="130"/>
      <c r="O3292" s="131"/>
      <c r="P3292" s="131"/>
      <c r="Q3292" s="132"/>
      <c r="R3292" s="683" t="str" cm="1">
        <f t="array" ref="R3292">IF(新_変更_3!AL1423&lt;&gt;"",AND(新_変更_3!J1422:AB1428=新_変更_3!AL1422:BD1428),"")</f>
        <v/>
      </c>
      <c r="S3292" s="684"/>
      <c r="T3292" s="684"/>
      <c r="U3292" s="684"/>
      <c r="V3292" s="684"/>
      <c r="W3292" s="684"/>
      <c r="X3292" s="684"/>
      <c r="Y3292" s="684"/>
      <c r="Z3292" s="684"/>
      <c r="AA3292" s="684"/>
      <c r="AB3292" s="684"/>
      <c r="AC3292" s="684"/>
      <c r="AD3292" s="684"/>
      <c r="AE3292" s="684"/>
      <c r="AF3292" s="684"/>
      <c r="AG3292" s="684"/>
      <c r="AH3292" s="684"/>
      <c r="AI3292" s="684"/>
      <c r="AJ3292" s="684"/>
      <c r="AK3292" s="684"/>
      <c r="AL3292" s="684"/>
      <c r="AM3292" s="684"/>
      <c r="AN3292" s="684"/>
      <c r="AO3292" s="685"/>
    </row>
    <row r="3293" spans="2:41" ht="13.35" customHeight="1">
      <c r="B3293" s="135"/>
      <c r="I3293" s="136"/>
      <c r="J3293" s="135"/>
      <c r="M3293" s="136"/>
      <c r="N3293" s="135" t="s">
        <v>32</v>
      </c>
      <c r="Q3293" s="136"/>
      <c r="R3293" s="686"/>
      <c r="S3293" s="687"/>
      <c r="T3293" s="687"/>
      <c r="U3293" s="687"/>
      <c r="V3293" s="687"/>
      <c r="W3293" s="687"/>
      <c r="X3293" s="687"/>
      <c r="Y3293" s="687"/>
      <c r="Z3293" s="687"/>
      <c r="AA3293" s="687"/>
      <c r="AB3293" s="687"/>
      <c r="AC3293" s="687"/>
      <c r="AD3293" s="687"/>
      <c r="AE3293" s="687"/>
      <c r="AF3293" s="687"/>
      <c r="AG3293" s="687"/>
      <c r="AH3293" s="687"/>
      <c r="AI3293" s="687"/>
      <c r="AJ3293" s="687"/>
      <c r="AK3293" s="687"/>
      <c r="AL3293" s="687"/>
      <c r="AM3293" s="687"/>
      <c r="AN3293" s="687"/>
      <c r="AO3293" s="688"/>
    </row>
    <row r="3294" spans="2:41" ht="3.75" customHeight="1">
      <c r="B3294" s="135"/>
      <c r="I3294" s="136"/>
      <c r="J3294" s="135"/>
      <c r="M3294" s="136"/>
      <c r="N3294" s="140"/>
      <c r="O3294" s="141"/>
      <c r="P3294" s="141"/>
      <c r="Q3294" s="142"/>
      <c r="R3294" s="689"/>
      <c r="S3294" s="690"/>
      <c r="T3294" s="690"/>
      <c r="U3294" s="690"/>
      <c r="V3294" s="690"/>
      <c r="W3294" s="690"/>
      <c r="X3294" s="690"/>
      <c r="Y3294" s="690"/>
      <c r="Z3294" s="690"/>
      <c r="AA3294" s="690"/>
      <c r="AB3294" s="690"/>
      <c r="AC3294" s="690"/>
      <c r="AD3294" s="690"/>
      <c r="AE3294" s="690"/>
      <c r="AF3294" s="690"/>
      <c r="AG3294" s="690"/>
      <c r="AH3294" s="690"/>
      <c r="AI3294" s="690"/>
      <c r="AJ3294" s="690"/>
      <c r="AK3294" s="690"/>
      <c r="AL3294" s="690"/>
      <c r="AM3294" s="690"/>
      <c r="AN3294" s="690"/>
      <c r="AO3294" s="691"/>
    </row>
    <row r="3295" spans="2:41" ht="3.75" customHeight="1">
      <c r="B3295" s="135"/>
      <c r="I3295" s="136"/>
      <c r="J3295" s="130"/>
      <c r="K3295" s="131"/>
      <c r="L3295" s="131"/>
      <c r="M3295" s="132"/>
      <c r="N3295" s="130"/>
      <c r="O3295" s="131"/>
      <c r="P3295" s="131"/>
      <c r="Q3295" s="132"/>
      <c r="R3295" s="130"/>
      <c r="S3295" s="131"/>
      <c r="T3295" s="131"/>
      <c r="U3295" s="131"/>
      <c r="V3295" s="131"/>
      <c r="W3295" s="131"/>
      <c r="X3295" s="131"/>
      <c r="Y3295" s="131"/>
      <c r="Z3295" s="131"/>
      <c r="AA3295" s="132"/>
      <c r="AB3295" s="130"/>
      <c r="AC3295" s="131"/>
      <c r="AD3295" s="131"/>
      <c r="AE3295" s="132"/>
      <c r="AF3295" s="131"/>
      <c r="AG3295" s="131"/>
      <c r="AH3295" s="131"/>
      <c r="AI3295" s="131"/>
      <c r="AJ3295" s="131"/>
      <c r="AK3295" s="131"/>
      <c r="AL3295" s="131"/>
      <c r="AM3295" s="131"/>
      <c r="AN3295" s="131"/>
      <c r="AO3295" s="132"/>
    </row>
    <row r="3296" spans="2:41" ht="13.35" customHeight="1">
      <c r="B3296" s="135"/>
      <c r="I3296" s="136"/>
      <c r="J3296" s="135" t="s">
        <v>4076</v>
      </c>
      <c r="M3296" s="136"/>
      <c r="N3296" s="135" t="s">
        <v>27</v>
      </c>
      <c r="Q3296" s="136"/>
      <c r="R3296" s="135"/>
      <c r="S3296" s="692"/>
      <c r="T3296" s="693"/>
      <c r="U3296" s="693"/>
      <c r="V3296" s="693"/>
      <c r="W3296" s="693"/>
      <c r="X3296" s="693"/>
      <c r="Y3296" s="693"/>
      <c r="Z3296" s="693"/>
      <c r="AA3296" s="694"/>
      <c r="AB3296" s="135" t="s">
        <v>28</v>
      </c>
      <c r="AE3296" s="136"/>
      <c r="AF3296" s="135"/>
      <c r="AG3296" s="695"/>
      <c r="AH3296" s="693"/>
      <c r="AI3296" s="693"/>
      <c r="AJ3296" s="693"/>
      <c r="AK3296" s="693"/>
      <c r="AL3296" s="693"/>
      <c r="AM3296" s="693"/>
      <c r="AN3296" s="693"/>
      <c r="AO3296" s="694"/>
    </row>
    <row r="3297" spans="2:41" ht="3.75" customHeight="1">
      <c r="B3297" s="135"/>
      <c r="I3297" s="136"/>
      <c r="J3297" s="135"/>
      <c r="M3297" s="136"/>
      <c r="N3297" s="140"/>
      <c r="O3297" s="141"/>
      <c r="P3297" s="141"/>
      <c r="Q3297" s="142"/>
      <c r="R3297" s="140"/>
      <c r="S3297" s="141"/>
      <c r="T3297" s="141"/>
      <c r="U3297" s="141"/>
      <c r="V3297" s="141"/>
      <c r="W3297" s="141"/>
      <c r="X3297" s="141"/>
      <c r="Y3297" s="141"/>
      <c r="Z3297" s="141"/>
      <c r="AA3297" s="142"/>
      <c r="AB3297" s="140"/>
      <c r="AC3297" s="141"/>
      <c r="AD3297" s="141"/>
      <c r="AE3297" s="142"/>
      <c r="AF3297" s="141"/>
      <c r="AG3297" s="141"/>
      <c r="AH3297" s="141"/>
      <c r="AI3297" s="141"/>
      <c r="AJ3297" s="141"/>
      <c r="AK3297" s="141"/>
      <c r="AL3297" s="141"/>
      <c r="AM3297" s="141"/>
      <c r="AN3297" s="141"/>
      <c r="AO3297" s="142"/>
    </row>
    <row r="3298" spans="2:41" ht="3.75" customHeight="1">
      <c r="B3298" s="135"/>
      <c r="I3298" s="136"/>
      <c r="J3298" s="135"/>
      <c r="M3298" s="136"/>
      <c r="N3298" s="130"/>
      <c r="O3298" s="131"/>
      <c r="P3298" s="131"/>
      <c r="Q3298" s="132"/>
      <c r="R3298" s="130"/>
      <c r="S3298" s="131"/>
      <c r="T3298" s="131"/>
      <c r="U3298" s="131"/>
      <c r="V3298" s="131"/>
      <c r="W3298" s="131"/>
      <c r="X3298" s="131"/>
      <c r="Y3298" s="131"/>
      <c r="Z3298" s="131"/>
      <c r="AA3298" s="132"/>
      <c r="AB3298" s="130"/>
      <c r="AC3298" s="131"/>
      <c r="AD3298" s="131"/>
      <c r="AE3298" s="132"/>
      <c r="AF3298" s="130"/>
      <c r="AG3298" s="131"/>
      <c r="AH3298" s="131"/>
      <c r="AI3298" s="131"/>
      <c r="AJ3298" s="131"/>
      <c r="AK3298" s="131"/>
      <c r="AL3298" s="131"/>
      <c r="AM3298" s="131"/>
      <c r="AN3298" s="131"/>
      <c r="AO3298" s="132"/>
    </row>
    <row r="3299" spans="2:41" ht="13.35" customHeight="1">
      <c r="B3299" s="135"/>
      <c r="I3299" s="136"/>
      <c r="J3299" s="135"/>
      <c r="M3299" s="136"/>
      <c r="N3299" s="135" t="s">
        <v>3990</v>
      </c>
      <c r="Q3299" s="136"/>
      <c r="R3299" s="135"/>
      <c r="S3299" s="696"/>
      <c r="T3299" s="694"/>
      <c r="V3299" s="146"/>
      <c r="W3299" s="124" t="s">
        <v>12</v>
      </c>
      <c r="X3299" s="146"/>
      <c r="Y3299" s="124" t="s">
        <v>11</v>
      </c>
      <c r="Z3299" s="146"/>
      <c r="AA3299" s="136" t="s">
        <v>364</v>
      </c>
      <c r="AB3299" s="135" t="s">
        <v>66</v>
      </c>
      <c r="AE3299" s="136"/>
      <c r="AF3299" s="135"/>
      <c r="AG3299" s="696"/>
      <c r="AH3299" s="694"/>
      <c r="AJ3299" s="146"/>
      <c r="AK3299" s="124" t="s">
        <v>12</v>
      </c>
      <c r="AL3299" s="146"/>
      <c r="AM3299" s="124" t="s">
        <v>11</v>
      </c>
      <c r="AN3299" s="146"/>
      <c r="AO3299" s="136" t="s">
        <v>364</v>
      </c>
    </row>
    <row r="3300" spans="2:41" ht="3.75" customHeight="1">
      <c r="B3300" s="135"/>
      <c r="I3300" s="136"/>
      <c r="J3300" s="135"/>
      <c r="M3300" s="136"/>
      <c r="N3300" s="140"/>
      <c r="O3300" s="141"/>
      <c r="P3300" s="141"/>
      <c r="Q3300" s="142"/>
      <c r="R3300" s="140"/>
      <c r="S3300" s="141"/>
      <c r="T3300" s="141"/>
      <c r="U3300" s="141"/>
      <c r="V3300" s="141"/>
      <c r="W3300" s="141"/>
      <c r="X3300" s="141"/>
      <c r="Y3300" s="141"/>
      <c r="Z3300" s="141"/>
      <c r="AA3300" s="142"/>
      <c r="AB3300" s="140"/>
      <c r="AC3300" s="141"/>
      <c r="AD3300" s="141"/>
      <c r="AE3300" s="142"/>
      <c r="AF3300" s="140"/>
      <c r="AG3300" s="141"/>
      <c r="AH3300" s="141"/>
      <c r="AI3300" s="141"/>
      <c r="AJ3300" s="141"/>
      <c r="AK3300" s="141"/>
      <c r="AL3300" s="141"/>
      <c r="AM3300" s="141"/>
      <c r="AN3300" s="141"/>
      <c r="AO3300" s="142"/>
    </row>
    <row r="3301" spans="2:41" ht="3.75" customHeight="1">
      <c r="B3301" s="135"/>
      <c r="I3301" s="136"/>
      <c r="J3301" s="135"/>
      <c r="M3301" s="136"/>
      <c r="N3301" s="130"/>
      <c r="O3301" s="131"/>
      <c r="P3301" s="131"/>
      <c r="Q3301" s="132"/>
      <c r="R3301" s="697">
        <f>新_変更_3!J1438</f>
        <v>0</v>
      </c>
      <c r="S3301" s="684"/>
      <c r="T3301" s="684"/>
      <c r="U3301" s="684"/>
      <c r="V3301" s="684"/>
      <c r="W3301" s="684"/>
      <c r="X3301" s="684"/>
      <c r="Y3301" s="684"/>
      <c r="Z3301" s="684"/>
      <c r="AA3301" s="684"/>
      <c r="AB3301" s="684"/>
      <c r="AC3301" s="684"/>
      <c r="AD3301" s="684"/>
      <c r="AE3301" s="684"/>
      <c r="AF3301" s="684"/>
      <c r="AG3301" s="684"/>
      <c r="AH3301" s="684"/>
      <c r="AI3301" s="684"/>
      <c r="AJ3301" s="685"/>
      <c r="AK3301" s="131"/>
      <c r="AL3301" s="131"/>
      <c r="AM3301" s="131"/>
      <c r="AN3301" s="131"/>
      <c r="AO3301" s="132"/>
    </row>
    <row r="3302" spans="2:41" ht="13.35" customHeight="1">
      <c r="B3302" s="135"/>
      <c r="I3302" s="136"/>
      <c r="J3302" s="135"/>
      <c r="M3302" s="136"/>
      <c r="N3302" s="135" t="s">
        <v>8</v>
      </c>
      <c r="Q3302" s="136"/>
      <c r="R3302" s="686"/>
      <c r="S3302" s="687"/>
      <c r="T3302" s="687"/>
      <c r="U3302" s="687"/>
      <c r="V3302" s="687"/>
      <c r="W3302" s="687"/>
      <c r="X3302" s="687"/>
      <c r="Y3302" s="687"/>
      <c r="Z3302" s="687"/>
      <c r="AA3302" s="687"/>
      <c r="AB3302" s="687"/>
      <c r="AC3302" s="687"/>
      <c r="AD3302" s="687"/>
      <c r="AE3302" s="687"/>
      <c r="AF3302" s="687"/>
      <c r="AG3302" s="687"/>
      <c r="AH3302" s="687"/>
      <c r="AI3302" s="687"/>
      <c r="AJ3302" s="688"/>
      <c r="AL3302" s="147" t="s">
        <v>13</v>
      </c>
      <c r="AM3302" s="124" t="s">
        <v>29</v>
      </c>
      <c r="AO3302" s="136"/>
    </row>
    <row r="3303" spans="2:41" ht="3.75" customHeight="1">
      <c r="B3303" s="135"/>
      <c r="I3303" s="136"/>
      <c r="J3303" s="135"/>
      <c r="M3303" s="136"/>
      <c r="N3303" s="140"/>
      <c r="O3303" s="141"/>
      <c r="P3303" s="141"/>
      <c r="Q3303" s="142"/>
      <c r="R3303" s="689"/>
      <c r="S3303" s="690"/>
      <c r="T3303" s="690"/>
      <c r="U3303" s="690"/>
      <c r="V3303" s="690"/>
      <c r="W3303" s="690"/>
      <c r="X3303" s="690"/>
      <c r="Y3303" s="690"/>
      <c r="Z3303" s="690"/>
      <c r="AA3303" s="690"/>
      <c r="AB3303" s="690"/>
      <c r="AC3303" s="690"/>
      <c r="AD3303" s="690"/>
      <c r="AE3303" s="690"/>
      <c r="AF3303" s="690"/>
      <c r="AG3303" s="690"/>
      <c r="AH3303" s="690"/>
      <c r="AI3303" s="690"/>
      <c r="AJ3303" s="691"/>
      <c r="AK3303" s="141"/>
      <c r="AL3303" s="141"/>
      <c r="AM3303" s="141"/>
      <c r="AN3303" s="141"/>
      <c r="AO3303" s="142"/>
    </row>
    <row r="3304" spans="2:41" ht="3.75" hidden="1" customHeight="1">
      <c r="B3304" s="135"/>
      <c r="I3304" s="136"/>
      <c r="J3304" s="135"/>
      <c r="M3304" s="136"/>
      <c r="N3304" s="644"/>
      <c r="O3304" s="645"/>
      <c r="P3304" s="645"/>
      <c r="Q3304" s="646"/>
      <c r="R3304" s="679"/>
      <c r="S3304" s="671"/>
      <c r="T3304" s="671"/>
      <c r="U3304" s="671"/>
      <c r="V3304" s="671"/>
      <c r="W3304" s="671"/>
      <c r="X3304" s="671"/>
      <c r="Y3304" s="671"/>
      <c r="Z3304" s="671"/>
      <c r="AA3304" s="671"/>
      <c r="AB3304" s="671"/>
      <c r="AC3304" s="671"/>
      <c r="AD3304" s="671"/>
      <c r="AE3304" s="671"/>
      <c r="AF3304" s="671"/>
      <c r="AG3304" s="671"/>
      <c r="AH3304" s="671"/>
      <c r="AI3304" s="671"/>
      <c r="AJ3304" s="671"/>
      <c r="AK3304" s="671"/>
      <c r="AL3304" s="671"/>
      <c r="AM3304" s="671"/>
      <c r="AN3304" s="671"/>
      <c r="AO3304" s="672"/>
    </row>
    <row r="3305" spans="2:41" ht="13.35" hidden="1" customHeight="1">
      <c r="B3305" s="135"/>
      <c r="I3305" s="136"/>
      <c r="J3305" s="135"/>
      <c r="M3305" s="136"/>
      <c r="N3305" s="629" t="s">
        <v>61</v>
      </c>
      <c r="O3305" s="630"/>
      <c r="P3305" s="630"/>
      <c r="Q3305" s="632"/>
      <c r="R3305" s="673"/>
      <c r="S3305" s="674"/>
      <c r="T3305" s="674"/>
      <c r="U3305" s="674"/>
      <c r="V3305" s="674"/>
      <c r="W3305" s="674"/>
      <c r="X3305" s="674"/>
      <c r="Y3305" s="674"/>
      <c r="Z3305" s="674"/>
      <c r="AA3305" s="674"/>
      <c r="AB3305" s="674"/>
      <c r="AC3305" s="674"/>
      <c r="AD3305" s="674"/>
      <c r="AE3305" s="674"/>
      <c r="AF3305" s="674"/>
      <c r="AG3305" s="674"/>
      <c r="AH3305" s="674"/>
      <c r="AI3305" s="674"/>
      <c r="AJ3305" s="674"/>
      <c r="AK3305" s="674"/>
      <c r="AL3305" s="674"/>
      <c r="AM3305" s="674"/>
      <c r="AN3305" s="674"/>
      <c r="AO3305" s="675"/>
    </row>
    <row r="3306" spans="2:41" ht="3.75" hidden="1" customHeight="1">
      <c r="B3306" s="135"/>
      <c r="I3306" s="136"/>
      <c r="J3306" s="135"/>
      <c r="M3306" s="136"/>
      <c r="N3306" s="629"/>
      <c r="O3306" s="630"/>
      <c r="P3306" s="630"/>
      <c r="Q3306" s="632"/>
      <c r="R3306" s="676"/>
      <c r="S3306" s="677"/>
      <c r="T3306" s="677"/>
      <c r="U3306" s="677"/>
      <c r="V3306" s="677"/>
      <c r="W3306" s="677"/>
      <c r="X3306" s="677"/>
      <c r="Y3306" s="677"/>
      <c r="Z3306" s="677"/>
      <c r="AA3306" s="677"/>
      <c r="AB3306" s="677"/>
      <c r="AC3306" s="677"/>
      <c r="AD3306" s="677"/>
      <c r="AE3306" s="677"/>
      <c r="AF3306" s="677"/>
      <c r="AG3306" s="677"/>
      <c r="AH3306" s="677"/>
      <c r="AI3306" s="677"/>
      <c r="AJ3306" s="677"/>
      <c r="AK3306" s="677"/>
      <c r="AL3306" s="677"/>
      <c r="AM3306" s="677"/>
      <c r="AN3306" s="677"/>
      <c r="AO3306" s="678"/>
    </row>
    <row r="3307" spans="2:41" ht="3.75" hidden="1" customHeight="1">
      <c r="B3307" s="135"/>
      <c r="I3307" s="136"/>
      <c r="J3307" s="135"/>
      <c r="N3307" s="644"/>
      <c r="O3307" s="645"/>
      <c r="P3307" s="645"/>
      <c r="Q3307" s="646"/>
      <c r="R3307" s="630"/>
      <c r="S3307" s="630"/>
      <c r="T3307" s="630"/>
      <c r="U3307" s="698"/>
      <c r="V3307" s="699"/>
      <c r="W3307" s="699"/>
      <c r="X3307" s="700"/>
      <c r="Y3307" s="645"/>
      <c r="Z3307" s="707"/>
      <c r="AA3307" s="699"/>
      <c r="AB3307" s="699"/>
      <c r="AC3307" s="708"/>
      <c r="AD3307" s="630"/>
      <c r="AE3307" s="630"/>
      <c r="AF3307" s="630"/>
      <c r="AG3307" s="679"/>
      <c r="AH3307" s="671"/>
      <c r="AI3307" s="671"/>
      <c r="AJ3307" s="671"/>
      <c r="AK3307" s="671"/>
      <c r="AL3307" s="671"/>
      <c r="AM3307" s="671"/>
      <c r="AN3307" s="671"/>
      <c r="AO3307" s="672"/>
    </row>
    <row r="3308" spans="2:41" ht="13.35" hidden="1" customHeight="1">
      <c r="B3308" s="135"/>
      <c r="I3308" s="136"/>
      <c r="J3308" s="135"/>
      <c r="N3308" s="629"/>
      <c r="O3308" s="630"/>
      <c r="P3308" s="630"/>
      <c r="Q3308" s="632"/>
      <c r="R3308" s="630" t="s">
        <v>15</v>
      </c>
      <c r="S3308" s="630"/>
      <c r="T3308" s="630"/>
      <c r="U3308" s="701"/>
      <c r="V3308" s="702"/>
      <c r="W3308" s="702"/>
      <c r="X3308" s="703"/>
      <c r="Y3308" s="662" t="s">
        <v>359</v>
      </c>
      <c r="Z3308" s="709"/>
      <c r="AA3308" s="702"/>
      <c r="AB3308" s="702"/>
      <c r="AC3308" s="710"/>
      <c r="AD3308" s="630" t="s">
        <v>56</v>
      </c>
      <c r="AE3308" s="630"/>
      <c r="AF3308" s="630"/>
      <c r="AG3308" s="673"/>
      <c r="AH3308" s="674"/>
      <c r="AI3308" s="674"/>
      <c r="AJ3308" s="674"/>
      <c r="AK3308" s="674"/>
      <c r="AL3308" s="674"/>
      <c r="AM3308" s="674"/>
      <c r="AN3308" s="674"/>
      <c r="AO3308" s="675"/>
    </row>
    <row r="3309" spans="2:41" ht="3.75" hidden="1" customHeight="1">
      <c r="B3309" s="135"/>
      <c r="I3309" s="136"/>
      <c r="J3309" s="135"/>
      <c r="N3309" s="629"/>
      <c r="O3309" s="630"/>
      <c r="P3309" s="630"/>
      <c r="Q3309" s="632"/>
      <c r="R3309" s="639"/>
      <c r="S3309" s="639"/>
      <c r="T3309" s="639"/>
      <c r="U3309" s="704"/>
      <c r="V3309" s="705"/>
      <c r="W3309" s="705"/>
      <c r="X3309" s="706"/>
      <c r="Y3309" s="639"/>
      <c r="Z3309" s="711"/>
      <c r="AA3309" s="705"/>
      <c r="AB3309" s="705"/>
      <c r="AC3309" s="712"/>
      <c r="AD3309" s="639"/>
      <c r="AE3309" s="639"/>
      <c r="AF3309" s="639"/>
      <c r="AG3309" s="676"/>
      <c r="AH3309" s="677"/>
      <c r="AI3309" s="677"/>
      <c r="AJ3309" s="677"/>
      <c r="AK3309" s="677"/>
      <c r="AL3309" s="677"/>
      <c r="AM3309" s="677"/>
      <c r="AN3309" s="677"/>
      <c r="AO3309" s="678"/>
    </row>
    <row r="3310" spans="2:41" ht="3.75" hidden="1" customHeight="1">
      <c r="B3310" s="135"/>
      <c r="I3310" s="136"/>
      <c r="J3310" s="135"/>
      <c r="N3310" s="629"/>
      <c r="O3310" s="630"/>
      <c r="P3310" s="630"/>
      <c r="Q3310" s="632"/>
      <c r="R3310" s="645"/>
      <c r="S3310" s="645"/>
      <c r="T3310" s="646"/>
      <c r="U3310" s="679"/>
      <c r="V3310" s="671"/>
      <c r="W3310" s="671"/>
      <c r="X3310" s="671"/>
      <c r="Y3310" s="671"/>
      <c r="Z3310" s="671"/>
      <c r="AA3310" s="671"/>
      <c r="AB3310" s="671"/>
      <c r="AC3310" s="672"/>
      <c r="AD3310" s="644"/>
      <c r="AE3310" s="645"/>
      <c r="AF3310" s="646"/>
      <c r="AG3310" s="679"/>
      <c r="AH3310" s="671"/>
      <c r="AI3310" s="671"/>
      <c r="AJ3310" s="671"/>
      <c r="AK3310" s="671"/>
      <c r="AL3310" s="671"/>
      <c r="AM3310" s="671"/>
      <c r="AN3310" s="671"/>
      <c r="AO3310" s="672"/>
    </row>
    <row r="3311" spans="2:41" ht="13.35" hidden="1" customHeight="1">
      <c r="B3311" s="135"/>
      <c r="I3311" s="136"/>
      <c r="N3311" s="629" t="s">
        <v>23</v>
      </c>
      <c r="O3311" s="630"/>
      <c r="P3311" s="630"/>
      <c r="Q3311" s="632"/>
      <c r="R3311" s="630" t="s">
        <v>17</v>
      </c>
      <c r="S3311" s="630"/>
      <c r="T3311" s="632"/>
      <c r="U3311" s="673"/>
      <c r="V3311" s="674"/>
      <c r="W3311" s="674"/>
      <c r="X3311" s="674"/>
      <c r="Y3311" s="674"/>
      <c r="Z3311" s="674"/>
      <c r="AA3311" s="674"/>
      <c r="AB3311" s="674"/>
      <c r="AC3311" s="675"/>
      <c r="AD3311" s="629" t="s">
        <v>18</v>
      </c>
      <c r="AE3311" s="630"/>
      <c r="AF3311" s="632"/>
      <c r="AG3311" s="673"/>
      <c r="AH3311" s="674"/>
      <c r="AI3311" s="674"/>
      <c r="AJ3311" s="674"/>
      <c r="AK3311" s="674"/>
      <c r="AL3311" s="674"/>
      <c r="AM3311" s="674"/>
      <c r="AN3311" s="674"/>
      <c r="AO3311" s="675"/>
    </row>
    <row r="3312" spans="2:41" ht="3.75" hidden="1" customHeight="1">
      <c r="B3312" s="135"/>
      <c r="I3312" s="136"/>
      <c r="J3312" s="135"/>
      <c r="N3312" s="629"/>
      <c r="O3312" s="630"/>
      <c r="P3312" s="630"/>
      <c r="Q3312" s="632"/>
      <c r="R3312" s="639"/>
      <c r="S3312" s="639"/>
      <c r="T3312" s="640"/>
      <c r="U3312" s="676"/>
      <c r="V3312" s="677"/>
      <c r="W3312" s="677"/>
      <c r="X3312" s="677"/>
      <c r="Y3312" s="677"/>
      <c r="Z3312" s="677"/>
      <c r="AA3312" s="677"/>
      <c r="AB3312" s="677"/>
      <c r="AC3312" s="678"/>
      <c r="AD3312" s="638"/>
      <c r="AE3312" s="639"/>
      <c r="AF3312" s="640"/>
      <c r="AG3312" s="676"/>
      <c r="AH3312" s="677"/>
      <c r="AI3312" s="677"/>
      <c r="AJ3312" s="677"/>
      <c r="AK3312" s="677"/>
      <c r="AL3312" s="677"/>
      <c r="AM3312" s="677"/>
      <c r="AN3312" s="677"/>
      <c r="AO3312" s="678"/>
    </row>
    <row r="3313" spans="2:41" ht="3.75" hidden="1" customHeight="1">
      <c r="B3313" s="135"/>
      <c r="I3313" s="136"/>
      <c r="J3313" s="135"/>
      <c r="N3313" s="629"/>
      <c r="O3313" s="630"/>
      <c r="P3313" s="630"/>
      <c r="Q3313" s="632"/>
      <c r="R3313" s="645"/>
      <c r="S3313" s="645"/>
      <c r="T3313" s="646"/>
      <c r="U3313" s="679"/>
      <c r="V3313" s="671"/>
      <c r="W3313" s="671"/>
      <c r="X3313" s="671"/>
      <c r="Y3313" s="671"/>
      <c r="Z3313" s="671"/>
      <c r="AA3313" s="671"/>
      <c r="AB3313" s="671"/>
      <c r="AC3313" s="672"/>
      <c r="AD3313" s="644"/>
      <c r="AE3313" s="645"/>
      <c r="AF3313" s="646"/>
      <c r="AG3313" s="679"/>
      <c r="AH3313" s="671"/>
      <c r="AI3313" s="671"/>
      <c r="AJ3313" s="671"/>
      <c r="AK3313" s="671"/>
      <c r="AL3313" s="671"/>
      <c r="AM3313" s="671"/>
      <c r="AN3313" s="671"/>
      <c r="AO3313" s="672"/>
    </row>
    <row r="3314" spans="2:41" ht="13.35" hidden="1" customHeight="1">
      <c r="B3314" s="135"/>
      <c r="I3314" s="136"/>
      <c r="J3314" s="135"/>
      <c r="N3314" s="629"/>
      <c r="O3314" s="630"/>
      <c r="P3314" s="630"/>
      <c r="Q3314" s="632"/>
      <c r="R3314" s="630" t="s">
        <v>19</v>
      </c>
      <c r="S3314" s="630"/>
      <c r="T3314" s="632"/>
      <c r="U3314" s="673"/>
      <c r="V3314" s="674"/>
      <c r="W3314" s="674"/>
      <c r="X3314" s="674"/>
      <c r="Y3314" s="674"/>
      <c r="Z3314" s="674"/>
      <c r="AA3314" s="674"/>
      <c r="AB3314" s="674"/>
      <c r="AC3314" s="675"/>
      <c r="AD3314" s="629" t="s">
        <v>20</v>
      </c>
      <c r="AE3314" s="630"/>
      <c r="AF3314" s="632"/>
      <c r="AG3314" s="673"/>
      <c r="AH3314" s="674"/>
      <c r="AI3314" s="674"/>
      <c r="AJ3314" s="674"/>
      <c r="AK3314" s="674"/>
      <c r="AL3314" s="674"/>
      <c r="AM3314" s="674"/>
      <c r="AN3314" s="674"/>
      <c r="AO3314" s="675"/>
    </row>
    <row r="3315" spans="2:41" ht="3.75" hidden="1" customHeight="1">
      <c r="B3315" s="135"/>
      <c r="I3315" s="136"/>
      <c r="J3315" s="135"/>
      <c r="N3315" s="638"/>
      <c r="O3315" s="639"/>
      <c r="P3315" s="639"/>
      <c r="Q3315" s="640"/>
      <c r="R3315" s="639"/>
      <c r="S3315" s="639"/>
      <c r="T3315" s="640"/>
      <c r="U3315" s="676"/>
      <c r="V3315" s="677"/>
      <c r="W3315" s="677"/>
      <c r="X3315" s="677"/>
      <c r="Y3315" s="677"/>
      <c r="Z3315" s="677"/>
      <c r="AA3315" s="677"/>
      <c r="AB3315" s="677"/>
      <c r="AC3315" s="678"/>
      <c r="AD3315" s="638"/>
      <c r="AE3315" s="639"/>
      <c r="AF3315" s="640"/>
      <c r="AG3315" s="676"/>
      <c r="AH3315" s="677"/>
      <c r="AI3315" s="677"/>
      <c r="AJ3315" s="677"/>
      <c r="AK3315" s="677"/>
      <c r="AL3315" s="677"/>
      <c r="AM3315" s="677"/>
      <c r="AN3315" s="677"/>
      <c r="AO3315" s="678"/>
    </row>
    <row r="3316" spans="2:41" ht="3.75" hidden="1" customHeight="1">
      <c r="B3316" s="135"/>
      <c r="I3316" s="136"/>
      <c r="J3316" s="135"/>
      <c r="M3316" s="136"/>
      <c r="N3316" s="629"/>
      <c r="O3316" s="630"/>
      <c r="P3316" s="630"/>
      <c r="Q3316" s="632"/>
      <c r="R3316" s="644"/>
      <c r="S3316" s="645"/>
      <c r="T3316" s="645"/>
      <c r="U3316" s="645"/>
      <c r="V3316" s="645"/>
      <c r="W3316" s="645"/>
      <c r="X3316" s="645"/>
      <c r="Y3316" s="645"/>
      <c r="Z3316" s="645"/>
      <c r="AA3316" s="645"/>
      <c r="AB3316" s="645"/>
      <c r="AC3316" s="645"/>
      <c r="AD3316" s="645"/>
      <c r="AE3316" s="645"/>
      <c r="AF3316" s="645"/>
      <c r="AG3316" s="645"/>
      <c r="AH3316" s="645"/>
      <c r="AI3316" s="645"/>
      <c r="AJ3316" s="645"/>
      <c r="AK3316" s="645"/>
      <c r="AL3316" s="645"/>
      <c r="AM3316" s="645"/>
      <c r="AN3316" s="645"/>
      <c r="AO3316" s="646"/>
    </row>
    <row r="3317" spans="2:41" ht="13.35" hidden="1" customHeight="1">
      <c r="B3317" s="135"/>
      <c r="I3317" s="136"/>
      <c r="J3317" s="135"/>
      <c r="M3317" s="136"/>
      <c r="N3317" s="629" t="s">
        <v>111</v>
      </c>
      <c r="O3317" s="630"/>
      <c r="P3317" s="630"/>
      <c r="Q3317" s="632"/>
      <c r="R3317" s="629"/>
      <c r="S3317" s="680"/>
      <c r="T3317" s="681"/>
      <c r="U3317" s="630"/>
      <c r="V3317" s="647"/>
      <c r="W3317" s="630" t="s">
        <v>12</v>
      </c>
      <c r="X3317" s="647"/>
      <c r="Y3317" s="630" t="s">
        <v>11</v>
      </c>
      <c r="Z3317" s="647"/>
      <c r="AA3317" s="630" t="s">
        <v>364</v>
      </c>
      <c r="AB3317" s="630"/>
      <c r="AC3317" s="630"/>
      <c r="AD3317" s="630"/>
      <c r="AE3317" s="630"/>
      <c r="AF3317" s="630"/>
      <c r="AG3317" s="630"/>
      <c r="AH3317" s="630"/>
      <c r="AI3317" s="630"/>
      <c r="AJ3317" s="630"/>
      <c r="AK3317" s="630"/>
      <c r="AL3317" s="630"/>
      <c r="AM3317" s="630"/>
      <c r="AN3317" s="630"/>
      <c r="AO3317" s="632"/>
    </row>
    <row r="3318" spans="2:41" ht="3.75" hidden="1" customHeight="1">
      <c r="B3318" s="135"/>
      <c r="I3318" s="136"/>
      <c r="J3318" s="135"/>
      <c r="M3318" s="136"/>
      <c r="N3318" s="629"/>
      <c r="O3318" s="630"/>
      <c r="P3318" s="630"/>
      <c r="Q3318" s="632"/>
      <c r="R3318" s="629"/>
      <c r="S3318" s="630"/>
      <c r="T3318" s="630"/>
      <c r="U3318" s="630"/>
      <c r="V3318" s="630"/>
      <c r="W3318" s="630"/>
      <c r="X3318" s="630"/>
      <c r="Y3318" s="630"/>
      <c r="Z3318" s="630"/>
      <c r="AA3318" s="630"/>
      <c r="AB3318" s="630"/>
      <c r="AC3318" s="630"/>
      <c r="AD3318" s="630"/>
      <c r="AE3318" s="630"/>
      <c r="AF3318" s="630"/>
      <c r="AG3318" s="630"/>
      <c r="AH3318" s="630"/>
      <c r="AI3318" s="630"/>
      <c r="AJ3318" s="630"/>
      <c r="AK3318" s="630"/>
      <c r="AL3318" s="630"/>
      <c r="AM3318" s="630"/>
      <c r="AN3318" s="630"/>
      <c r="AO3318" s="632"/>
    </row>
    <row r="3319" spans="2:41" ht="3.75" hidden="1" customHeight="1">
      <c r="B3319" s="135"/>
      <c r="I3319" s="136"/>
      <c r="J3319" s="135"/>
      <c r="M3319" s="136"/>
      <c r="N3319" s="644"/>
      <c r="O3319" s="645"/>
      <c r="P3319" s="645"/>
      <c r="Q3319" s="645"/>
      <c r="R3319" s="713"/>
      <c r="S3319" s="716"/>
      <c r="T3319" s="645"/>
      <c r="U3319" s="698"/>
      <c r="V3319" s="644"/>
      <c r="W3319" s="645"/>
      <c r="X3319" s="645"/>
      <c r="Y3319" s="645"/>
      <c r="Z3319" s="645"/>
      <c r="AA3319" s="645"/>
      <c r="AB3319" s="645"/>
      <c r="AC3319" s="645"/>
      <c r="AD3319" s="645"/>
      <c r="AE3319" s="645"/>
      <c r="AF3319" s="645"/>
      <c r="AG3319" s="645"/>
      <c r="AH3319" s="649"/>
      <c r="AI3319" s="649"/>
      <c r="AJ3319" s="645"/>
      <c r="AK3319" s="651"/>
      <c r="AL3319" s="645"/>
      <c r="AM3319" s="645"/>
      <c r="AN3319" s="645"/>
      <c r="AO3319" s="646"/>
    </row>
    <row r="3320" spans="2:41" ht="13.35" hidden="1" customHeight="1">
      <c r="B3320" s="135"/>
      <c r="I3320" s="136"/>
      <c r="J3320" s="135"/>
      <c r="M3320" s="136"/>
      <c r="N3320" s="629" t="s">
        <v>30</v>
      </c>
      <c r="O3320" s="630"/>
      <c r="P3320" s="630"/>
      <c r="Q3320" s="630"/>
      <c r="R3320" s="714"/>
      <c r="S3320" s="717"/>
      <c r="T3320" s="630" t="s">
        <v>388</v>
      </c>
      <c r="U3320" s="701"/>
      <c r="V3320" s="629" t="s">
        <v>112</v>
      </c>
      <c r="W3320" s="630"/>
      <c r="X3320" s="630"/>
      <c r="Y3320" s="630"/>
      <c r="Z3320" s="630"/>
      <c r="AA3320" s="630"/>
      <c r="AB3320" s="630"/>
      <c r="AC3320" s="630"/>
      <c r="AD3320" s="630"/>
      <c r="AE3320" s="630"/>
      <c r="AF3320" s="630"/>
      <c r="AG3320" s="630"/>
      <c r="AH3320" s="636"/>
      <c r="AI3320" s="636"/>
      <c r="AJ3320" s="630"/>
      <c r="AK3320" s="654"/>
      <c r="AL3320" s="630"/>
      <c r="AM3320" s="630"/>
      <c r="AN3320" s="630"/>
      <c r="AO3320" s="632"/>
    </row>
    <row r="3321" spans="2:41" ht="3.75" hidden="1" customHeight="1">
      <c r="B3321" s="135"/>
      <c r="I3321" s="136"/>
      <c r="J3321" s="135"/>
      <c r="M3321" s="136"/>
      <c r="N3321" s="629"/>
      <c r="O3321" s="630"/>
      <c r="P3321" s="630"/>
      <c r="Q3321" s="630"/>
      <c r="R3321" s="715"/>
      <c r="S3321" s="718"/>
      <c r="T3321" s="639"/>
      <c r="U3321" s="704"/>
      <c r="V3321" s="638"/>
      <c r="W3321" s="639"/>
      <c r="X3321" s="639"/>
      <c r="Y3321" s="639"/>
      <c r="Z3321" s="639"/>
      <c r="AA3321" s="639"/>
      <c r="AB3321" s="639"/>
      <c r="AC3321" s="639"/>
      <c r="AD3321" s="639"/>
      <c r="AE3321" s="639"/>
      <c r="AF3321" s="639"/>
      <c r="AG3321" s="639"/>
      <c r="AH3321" s="642"/>
      <c r="AI3321" s="642"/>
      <c r="AJ3321" s="639"/>
      <c r="AK3321" s="657"/>
      <c r="AL3321" s="639"/>
      <c r="AM3321" s="639"/>
      <c r="AN3321" s="639"/>
      <c r="AO3321" s="640"/>
    </row>
    <row r="3322" spans="2:41" ht="3.75" hidden="1" customHeight="1">
      <c r="B3322" s="135"/>
      <c r="I3322" s="136"/>
      <c r="J3322" s="135"/>
      <c r="M3322" s="136"/>
      <c r="N3322" s="644"/>
      <c r="O3322" s="645"/>
      <c r="P3322" s="645"/>
      <c r="Q3322" s="646"/>
      <c r="R3322" s="670"/>
      <c r="S3322" s="671"/>
      <c r="T3322" s="671"/>
      <c r="U3322" s="672"/>
      <c r="V3322" s="673"/>
      <c r="W3322" s="675"/>
      <c r="X3322" s="679"/>
      <c r="Y3322" s="671"/>
      <c r="Z3322" s="671"/>
      <c r="AA3322" s="672"/>
      <c r="AB3322" s="630"/>
      <c r="AC3322" s="630"/>
      <c r="AD3322" s="630"/>
      <c r="AE3322" s="630"/>
      <c r="AF3322" s="630"/>
      <c r="AG3322" s="630"/>
      <c r="AH3322" s="630"/>
      <c r="AI3322" s="645"/>
      <c r="AJ3322" s="630"/>
      <c r="AK3322" s="630"/>
      <c r="AL3322" s="630"/>
      <c r="AM3322" s="630"/>
      <c r="AN3322" s="630"/>
      <c r="AO3322" s="632"/>
    </row>
    <row r="3323" spans="2:41" ht="13.35" hidden="1" customHeight="1">
      <c r="B3323" s="135"/>
      <c r="I3323" s="136"/>
      <c r="J3323" s="135"/>
      <c r="M3323" s="136"/>
      <c r="N3323" s="629" t="s">
        <v>114</v>
      </c>
      <c r="O3323" s="630"/>
      <c r="P3323" s="630"/>
      <c r="Q3323" s="632"/>
      <c r="R3323" s="673"/>
      <c r="S3323" s="674"/>
      <c r="T3323" s="674"/>
      <c r="U3323" s="675"/>
      <c r="V3323" s="673"/>
      <c r="W3323" s="675"/>
      <c r="X3323" s="673"/>
      <c r="Y3323" s="674"/>
      <c r="Z3323" s="674"/>
      <c r="AA3323" s="675"/>
      <c r="AB3323" s="668" t="s">
        <v>171</v>
      </c>
      <c r="AC3323" s="630"/>
      <c r="AD3323" s="630"/>
      <c r="AE3323" s="630"/>
      <c r="AF3323" s="630"/>
      <c r="AG3323" s="630"/>
      <c r="AH3323" s="630"/>
      <c r="AI3323" s="630"/>
      <c r="AJ3323" s="630"/>
      <c r="AK3323" s="630"/>
      <c r="AL3323" s="630"/>
      <c r="AM3323" s="630"/>
      <c r="AN3323" s="630"/>
      <c r="AO3323" s="632"/>
    </row>
    <row r="3324" spans="2:41" ht="3.75" hidden="1" customHeight="1">
      <c r="B3324" s="135"/>
      <c r="I3324" s="136"/>
      <c r="J3324" s="135"/>
      <c r="M3324" s="136"/>
      <c r="N3324" s="629"/>
      <c r="O3324" s="630"/>
      <c r="P3324" s="630"/>
      <c r="Q3324" s="632"/>
      <c r="R3324" s="676"/>
      <c r="S3324" s="677"/>
      <c r="T3324" s="677"/>
      <c r="U3324" s="678"/>
      <c r="V3324" s="676"/>
      <c r="W3324" s="678"/>
      <c r="X3324" s="676"/>
      <c r="Y3324" s="677"/>
      <c r="Z3324" s="677"/>
      <c r="AA3324" s="678"/>
      <c r="AB3324" s="639"/>
      <c r="AC3324" s="639"/>
      <c r="AD3324" s="639"/>
      <c r="AE3324" s="639"/>
      <c r="AF3324" s="639"/>
      <c r="AG3324" s="639"/>
      <c r="AH3324" s="639"/>
      <c r="AI3324" s="639"/>
      <c r="AJ3324" s="639"/>
      <c r="AK3324" s="639"/>
      <c r="AL3324" s="639"/>
      <c r="AM3324" s="639"/>
      <c r="AN3324" s="639"/>
      <c r="AO3324" s="640"/>
    </row>
    <row r="3325" spans="2:41" ht="3.75" hidden="1" customHeight="1">
      <c r="B3325" s="135"/>
      <c r="I3325" s="136"/>
      <c r="J3325" s="135"/>
      <c r="M3325" s="136"/>
      <c r="N3325" s="644"/>
      <c r="O3325" s="645"/>
      <c r="P3325" s="645"/>
      <c r="Q3325" s="645"/>
      <c r="R3325" s="644"/>
      <c r="S3325" s="645"/>
      <c r="T3325" s="645"/>
      <c r="U3325" s="645"/>
      <c r="V3325" s="645"/>
      <c r="W3325" s="645"/>
      <c r="X3325" s="645"/>
      <c r="Y3325" s="645"/>
      <c r="Z3325" s="645"/>
      <c r="AA3325" s="646"/>
      <c r="AB3325" s="644"/>
      <c r="AC3325" s="630"/>
      <c r="AD3325" s="630"/>
      <c r="AE3325" s="630"/>
      <c r="AF3325" s="630"/>
      <c r="AG3325" s="630"/>
      <c r="AH3325" s="630"/>
      <c r="AI3325" s="632"/>
      <c r="AJ3325" s="644"/>
      <c r="AK3325" s="645"/>
      <c r="AL3325" s="645"/>
      <c r="AM3325" s="645"/>
      <c r="AN3325" s="645"/>
      <c r="AO3325" s="646"/>
    </row>
    <row r="3326" spans="2:41" ht="13.35" hidden="1" customHeight="1">
      <c r="B3326" s="135"/>
      <c r="I3326" s="136"/>
      <c r="J3326" s="135"/>
      <c r="M3326" s="136"/>
      <c r="N3326" s="629" t="s">
        <v>115</v>
      </c>
      <c r="O3326" s="630"/>
      <c r="P3326" s="630"/>
      <c r="Q3326" s="630"/>
      <c r="R3326" s="629"/>
      <c r="S3326" s="680"/>
      <c r="T3326" s="681"/>
      <c r="U3326" s="630"/>
      <c r="V3326" s="647"/>
      <c r="W3326" s="630" t="s">
        <v>12</v>
      </c>
      <c r="X3326" s="647"/>
      <c r="Y3326" s="630" t="s">
        <v>11</v>
      </c>
      <c r="Z3326" s="647"/>
      <c r="AA3326" s="630" t="s">
        <v>364</v>
      </c>
      <c r="AB3326" s="629" t="s">
        <v>170</v>
      </c>
      <c r="AC3326" s="630"/>
      <c r="AD3326" s="630"/>
      <c r="AE3326" s="630"/>
      <c r="AF3326" s="630"/>
      <c r="AG3326" s="630"/>
      <c r="AH3326" s="630"/>
      <c r="AI3326" s="632"/>
      <c r="AJ3326" s="629"/>
      <c r="AK3326" s="680"/>
      <c r="AL3326" s="682"/>
      <c r="AM3326" s="682"/>
      <c r="AN3326" s="682"/>
      <c r="AO3326" s="681"/>
    </row>
    <row r="3327" spans="2:41" ht="3.75" hidden="1" customHeight="1">
      <c r="B3327" s="135"/>
      <c r="I3327" s="136"/>
      <c r="J3327" s="135"/>
      <c r="M3327" s="136"/>
      <c r="N3327" s="629"/>
      <c r="O3327" s="630"/>
      <c r="P3327" s="630"/>
      <c r="Q3327" s="630"/>
      <c r="R3327" s="638"/>
      <c r="S3327" s="639"/>
      <c r="T3327" s="639"/>
      <c r="U3327" s="639"/>
      <c r="V3327" s="639"/>
      <c r="W3327" s="639"/>
      <c r="X3327" s="639"/>
      <c r="Y3327" s="639"/>
      <c r="Z3327" s="639"/>
      <c r="AA3327" s="640"/>
      <c r="AB3327" s="638"/>
      <c r="AC3327" s="639"/>
      <c r="AD3327" s="639"/>
      <c r="AE3327" s="639"/>
      <c r="AF3327" s="639"/>
      <c r="AG3327" s="639"/>
      <c r="AH3327" s="639"/>
      <c r="AI3327" s="640"/>
      <c r="AJ3327" s="638"/>
      <c r="AK3327" s="639"/>
      <c r="AL3327" s="639"/>
      <c r="AM3327" s="639"/>
      <c r="AN3327" s="639"/>
      <c r="AO3327" s="640"/>
    </row>
    <row r="3328" spans="2:41" ht="3.75" customHeight="1">
      <c r="B3328" s="135"/>
      <c r="I3328" s="136"/>
      <c r="J3328" s="135"/>
      <c r="M3328" s="136"/>
      <c r="N3328" s="130"/>
      <c r="O3328" s="131"/>
      <c r="P3328" s="131"/>
      <c r="Q3328" s="132"/>
      <c r="R3328" s="683" t="str" cm="1">
        <f t="array" ref="R3328">IF(新_変更_3!AL1438&lt;&gt;"",AND(新_変更_3!J1437:AB1443=新_変更_3!AL1437:BD1443),"")</f>
        <v/>
      </c>
      <c r="S3328" s="684"/>
      <c r="T3328" s="684"/>
      <c r="U3328" s="684"/>
      <c r="V3328" s="684"/>
      <c r="W3328" s="684"/>
      <c r="X3328" s="684"/>
      <c r="Y3328" s="684"/>
      <c r="Z3328" s="684"/>
      <c r="AA3328" s="684"/>
      <c r="AB3328" s="684"/>
      <c r="AC3328" s="684"/>
      <c r="AD3328" s="684"/>
      <c r="AE3328" s="684"/>
      <c r="AF3328" s="684"/>
      <c r="AG3328" s="684"/>
      <c r="AH3328" s="684"/>
      <c r="AI3328" s="684"/>
      <c r="AJ3328" s="684"/>
      <c r="AK3328" s="684"/>
      <c r="AL3328" s="684"/>
      <c r="AM3328" s="684"/>
      <c r="AN3328" s="684"/>
      <c r="AO3328" s="685"/>
    </row>
    <row r="3329" spans="2:41" ht="13.35" customHeight="1">
      <c r="B3329" s="135"/>
      <c r="I3329" s="136"/>
      <c r="J3329" s="135"/>
      <c r="M3329" s="136"/>
      <c r="N3329" s="135" t="s">
        <v>32</v>
      </c>
      <c r="Q3329" s="136"/>
      <c r="R3329" s="686"/>
      <c r="S3329" s="687"/>
      <c r="T3329" s="687"/>
      <c r="U3329" s="687"/>
      <c r="V3329" s="687"/>
      <c r="W3329" s="687"/>
      <c r="X3329" s="687"/>
      <c r="Y3329" s="687"/>
      <c r="Z3329" s="687"/>
      <c r="AA3329" s="687"/>
      <c r="AB3329" s="687"/>
      <c r="AC3329" s="687"/>
      <c r="AD3329" s="687"/>
      <c r="AE3329" s="687"/>
      <c r="AF3329" s="687"/>
      <c r="AG3329" s="687"/>
      <c r="AH3329" s="687"/>
      <c r="AI3329" s="687"/>
      <c r="AJ3329" s="687"/>
      <c r="AK3329" s="687"/>
      <c r="AL3329" s="687"/>
      <c r="AM3329" s="687"/>
      <c r="AN3329" s="687"/>
      <c r="AO3329" s="688"/>
    </row>
    <row r="3330" spans="2:41" ht="3.75" customHeight="1">
      <c r="B3330" s="135"/>
      <c r="I3330" s="136"/>
      <c r="J3330" s="135"/>
      <c r="M3330" s="136"/>
      <c r="N3330" s="140"/>
      <c r="O3330" s="141"/>
      <c r="P3330" s="141"/>
      <c r="Q3330" s="142"/>
      <c r="R3330" s="689"/>
      <c r="S3330" s="690"/>
      <c r="T3330" s="690"/>
      <c r="U3330" s="690"/>
      <c r="V3330" s="690"/>
      <c r="W3330" s="690"/>
      <c r="X3330" s="690"/>
      <c r="Y3330" s="690"/>
      <c r="Z3330" s="690"/>
      <c r="AA3330" s="690"/>
      <c r="AB3330" s="690"/>
      <c r="AC3330" s="690"/>
      <c r="AD3330" s="690"/>
      <c r="AE3330" s="690"/>
      <c r="AF3330" s="690"/>
      <c r="AG3330" s="690"/>
      <c r="AH3330" s="690"/>
      <c r="AI3330" s="690"/>
      <c r="AJ3330" s="690"/>
      <c r="AK3330" s="690"/>
      <c r="AL3330" s="690"/>
      <c r="AM3330" s="690"/>
      <c r="AN3330" s="690"/>
      <c r="AO3330" s="691"/>
    </row>
    <row r="3331" spans="2:41" ht="3.75" customHeight="1">
      <c r="B3331" s="135"/>
      <c r="I3331" s="136"/>
      <c r="J3331" s="130"/>
      <c r="K3331" s="131"/>
      <c r="L3331" s="131"/>
      <c r="M3331" s="132"/>
      <c r="N3331" s="130"/>
      <c r="O3331" s="131"/>
      <c r="P3331" s="131"/>
      <c r="Q3331" s="132"/>
      <c r="R3331" s="130"/>
      <c r="S3331" s="131"/>
      <c r="T3331" s="131"/>
      <c r="U3331" s="131"/>
      <c r="V3331" s="131"/>
      <c r="W3331" s="131"/>
      <c r="X3331" s="131"/>
      <c r="Y3331" s="131"/>
      <c r="Z3331" s="131"/>
      <c r="AA3331" s="132"/>
      <c r="AB3331" s="130"/>
      <c r="AC3331" s="131"/>
      <c r="AD3331" s="131"/>
      <c r="AE3331" s="132"/>
      <c r="AF3331" s="131"/>
      <c r="AG3331" s="131"/>
      <c r="AH3331" s="131"/>
      <c r="AI3331" s="131"/>
      <c r="AJ3331" s="131"/>
      <c r="AK3331" s="131"/>
      <c r="AL3331" s="131"/>
      <c r="AM3331" s="131"/>
      <c r="AN3331" s="131"/>
      <c r="AO3331" s="132"/>
    </row>
    <row r="3332" spans="2:41" ht="13.35" customHeight="1">
      <c r="B3332" s="135"/>
      <c r="I3332" s="136"/>
      <c r="J3332" s="135" t="s">
        <v>4077</v>
      </c>
      <c r="M3332" s="136"/>
      <c r="N3332" s="135" t="s">
        <v>27</v>
      </c>
      <c r="Q3332" s="136"/>
      <c r="R3332" s="135"/>
      <c r="S3332" s="692"/>
      <c r="T3332" s="693"/>
      <c r="U3332" s="693"/>
      <c r="V3332" s="693"/>
      <c r="W3332" s="693"/>
      <c r="X3332" s="693"/>
      <c r="Y3332" s="693"/>
      <c r="Z3332" s="693"/>
      <c r="AA3332" s="694"/>
      <c r="AB3332" s="135" t="s">
        <v>28</v>
      </c>
      <c r="AE3332" s="136"/>
      <c r="AF3332" s="135"/>
      <c r="AG3332" s="695"/>
      <c r="AH3332" s="693"/>
      <c r="AI3332" s="693"/>
      <c r="AJ3332" s="693"/>
      <c r="AK3332" s="693"/>
      <c r="AL3332" s="693"/>
      <c r="AM3332" s="693"/>
      <c r="AN3332" s="693"/>
      <c r="AO3332" s="694"/>
    </row>
    <row r="3333" spans="2:41" ht="3.75" customHeight="1">
      <c r="B3333" s="135"/>
      <c r="I3333" s="136"/>
      <c r="J3333" s="135"/>
      <c r="M3333" s="136"/>
      <c r="N3333" s="140"/>
      <c r="O3333" s="141"/>
      <c r="P3333" s="141"/>
      <c r="Q3333" s="142"/>
      <c r="R3333" s="140"/>
      <c r="S3333" s="141"/>
      <c r="T3333" s="141"/>
      <c r="U3333" s="141"/>
      <c r="V3333" s="141"/>
      <c r="W3333" s="141"/>
      <c r="X3333" s="141"/>
      <c r="Y3333" s="141"/>
      <c r="Z3333" s="141"/>
      <c r="AA3333" s="142"/>
      <c r="AB3333" s="140"/>
      <c r="AC3333" s="141"/>
      <c r="AD3333" s="141"/>
      <c r="AE3333" s="142"/>
      <c r="AF3333" s="141"/>
      <c r="AG3333" s="141"/>
      <c r="AH3333" s="141"/>
      <c r="AI3333" s="141"/>
      <c r="AJ3333" s="141"/>
      <c r="AK3333" s="141"/>
      <c r="AL3333" s="141"/>
      <c r="AM3333" s="141"/>
      <c r="AN3333" s="141"/>
      <c r="AO3333" s="142"/>
    </row>
    <row r="3334" spans="2:41" ht="3.75" customHeight="1">
      <c r="B3334" s="135"/>
      <c r="I3334" s="136"/>
      <c r="J3334" s="135"/>
      <c r="M3334" s="136"/>
      <c r="N3334" s="130"/>
      <c r="O3334" s="131"/>
      <c r="P3334" s="131"/>
      <c r="Q3334" s="132"/>
      <c r="R3334" s="130"/>
      <c r="S3334" s="131"/>
      <c r="T3334" s="131"/>
      <c r="U3334" s="131"/>
      <c r="V3334" s="131"/>
      <c r="W3334" s="131"/>
      <c r="X3334" s="131"/>
      <c r="Y3334" s="131"/>
      <c r="Z3334" s="131"/>
      <c r="AA3334" s="132"/>
      <c r="AB3334" s="130"/>
      <c r="AC3334" s="131"/>
      <c r="AD3334" s="131"/>
      <c r="AE3334" s="132"/>
      <c r="AF3334" s="130"/>
      <c r="AG3334" s="131"/>
      <c r="AH3334" s="131"/>
      <c r="AI3334" s="131"/>
      <c r="AJ3334" s="131"/>
      <c r="AK3334" s="131"/>
      <c r="AL3334" s="131"/>
      <c r="AM3334" s="131"/>
      <c r="AN3334" s="131"/>
      <c r="AO3334" s="132"/>
    </row>
    <row r="3335" spans="2:41" ht="13.35" customHeight="1">
      <c r="B3335" s="135"/>
      <c r="I3335" s="136"/>
      <c r="J3335" s="135"/>
      <c r="M3335" s="136"/>
      <c r="N3335" s="135" t="s">
        <v>3990</v>
      </c>
      <c r="Q3335" s="136"/>
      <c r="R3335" s="135"/>
      <c r="S3335" s="696"/>
      <c r="T3335" s="694"/>
      <c r="V3335" s="146"/>
      <c r="W3335" s="124" t="s">
        <v>12</v>
      </c>
      <c r="X3335" s="146"/>
      <c r="Y3335" s="124" t="s">
        <v>11</v>
      </c>
      <c r="Z3335" s="146"/>
      <c r="AA3335" s="136" t="s">
        <v>364</v>
      </c>
      <c r="AB3335" s="135" t="s">
        <v>66</v>
      </c>
      <c r="AE3335" s="136"/>
      <c r="AF3335" s="135"/>
      <c r="AG3335" s="696"/>
      <c r="AH3335" s="694"/>
      <c r="AJ3335" s="146"/>
      <c r="AK3335" s="124" t="s">
        <v>12</v>
      </c>
      <c r="AL3335" s="146"/>
      <c r="AM3335" s="124" t="s">
        <v>11</v>
      </c>
      <c r="AN3335" s="146"/>
      <c r="AO3335" s="136" t="s">
        <v>364</v>
      </c>
    </row>
    <row r="3336" spans="2:41" ht="3.75" customHeight="1">
      <c r="B3336" s="135"/>
      <c r="I3336" s="136"/>
      <c r="J3336" s="135"/>
      <c r="M3336" s="136"/>
      <c r="N3336" s="140"/>
      <c r="O3336" s="141"/>
      <c r="P3336" s="141"/>
      <c r="Q3336" s="142"/>
      <c r="R3336" s="140"/>
      <c r="S3336" s="141"/>
      <c r="T3336" s="141"/>
      <c r="U3336" s="141"/>
      <c r="V3336" s="141"/>
      <c r="W3336" s="141"/>
      <c r="X3336" s="141"/>
      <c r="Y3336" s="141"/>
      <c r="Z3336" s="141"/>
      <c r="AA3336" s="142"/>
      <c r="AB3336" s="140"/>
      <c r="AC3336" s="141"/>
      <c r="AD3336" s="141"/>
      <c r="AE3336" s="142"/>
      <c r="AF3336" s="140"/>
      <c r="AG3336" s="141"/>
      <c r="AH3336" s="141"/>
      <c r="AI3336" s="141"/>
      <c r="AJ3336" s="141"/>
      <c r="AK3336" s="141"/>
      <c r="AL3336" s="141"/>
      <c r="AM3336" s="141"/>
      <c r="AN3336" s="141"/>
      <c r="AO3336" s="142"/>
    </row>
    <row r="3337" spans="2:41" ht="3.75" customHeight="1">
      <c r="B3337" s="135"/>
      <c r="I3337" s="136"/>
      <c r="J3337" s="135"/>
      <c r="M3337" s="136"/>
      <c r="N3337" s="130"/>
      <c r="O3337" s="131"/>
      <c r="P3337" s="131"/>
      <c r="Q3337" s="132"/>
      <c r="R3337" s="697">
        <f>新_変更_3!J1457</f>
        <v>0</v>
      </c>
      <c r="S3337" s="684"/>
      <c r="T3337" s="684"/>
      <c r="U3337" s="684"/>
      <c r="V3337" s="684"/>
      <c r="W3337" s="684"/>
      <c r="X3337" s="684"/>
      <c r="Y3337" s="684"/>
      <c r="Z3337" s="684"/>
      <c r="AA3337" s="684"/>
      <c r="AB3337" s="684"/>
      <c r="AC3337" s="684"/>
      <c r="AD3337" s="684"/>
      <c r="AE3337" s="684"/>
      <c r="AF3337" s="684"/>
      <c r="AG3337" s="684"/>
      <c r="AH3337" s="684"/>
      <c r="AI3337" s="684"/>
      <c r="AJ3337" s="685"/>
      <c r="AK3337" s="131"/>
      <c r="AL3337" s="131"/>
      <c r="AM3337" s="131"/>
      <c r="AN3337" s="131"/>
      <c r="AO3337" s="132"/>
    </row>
    <row r="3338" spans="2:41" ht="13.35" customHeight="1">
      <c r="B3338" s="135"/>
      <c r="I3338" s="136"/>
      <c r="J3338" s="135"/>
      <c r="M3338" s="136"/>
      <c r="N3338" s="135" t="s">
        <v>8</v>
      </c>
      <c r="Q3338" s="136"/>
      <c r="R3338" s="686"/>
      <c r="S3338" s="687"/>
      <c r="T3338" s="687"/>
      <c r="U3338" s="687"/>
      <c r="V3338" s="687"/>
      <c r="W3338" s="687"/>
      <c r="X3338" s="687"/>
      <c r="Y3338" s="687"/>
      <c r="Z3338" s="687"/>
      <c r="AA3338" s="687"/>
      <c r="AB3338" s="687"/>
      <c r="AC3338" s="687"/>
      <c r="AD3338" s="687"/>
      <c r="AE3338" s="687"/>
      <c r="AF3338" s="687"/>
      <c r="AG3338" s="687"/>
      <c r="AH3338" s="687"/>
      <c r="AI3338" s="687"/>
      <c r="AJ3338" s="688"/>
      <c r="AL3338" s="147" t="s">
        <v>13</v>
      </c>
      <c r="AM3338" s="124" t="s">
        <v>29</v>
      </c>
      <c r="AO3338" s="136"/>
    </row>
    <row r="3339" spans="2:41" ht="3.75" customHeight="1">
      <c r="B3339" s="135"/>
      <c r="I3339" s="136"/>
      <c r="J3339" s="135"/>
      <c r="M3339" s="136"/>
      <c r="N3339" s="140"/>
      <c r="O3339" s="141"/>
      <c r="P3339" s="141"/>
      <c r="Q3339" s="142"/>
      <c r="R3339" s="689"/>
      <c r="S3339" s="690"/>
      <c r="T3339" s="690"/>
      <c r="U3339" s="690"/>
      <c r="V3339" s="690"/>
      <c r="W3339" s="690"/>
      <c r="X3339" s="690"/>
      <c r="Y3339" s="690"/>
      <c r="Z3339" s="690"/>
      <c r="AA3339" s="690"/>
      <c r="AB3339" s="690"/>
      <c r="AC3339" s="690"/>
      <c r="AD3339" s="690"/>
      <c r="AE3339" s="690"/>
      <c r="AF3339" s="690"/>
      <c r="AG3339" s="690"/>
      <c r="AH3339" s="690"/>
      <c r="AI3339" s="690"/>
      <c r="AJ3339" s="691"/>
      <c r="AK3339" s="141"/>
      <c r="AL3339" s="141"/>
      <c r="AM3339" s="141"/>
      <c r="AN3339" s="141"/>
      <c r="AO3339" s="142"/>
    </row>
    <row r="3340" spans="2:41" ht="3.75" hidden="1" customHeight="1">
      <c r="B3340" s="135"/>
      <c r="I3340" s="136"/>
      <c r="J3340" s="135"/>
      <c r="M3340" s="136"/>
      <c r="N3340" s="644"/>
      <c r="O3340" s="645"/>
      <c r="P3340" s="645"/>
      <c r="Q3340" s="646"/>
      <c r="R3340" s="679"/>
      <c r="S3340" s="671"/>
      <c r="T3340" s="671"/>
      <c r="U3340" s="671"/>
      <c r="V3340" s="671"/>
      <c r="W3340" s="671"/>
      <c r="X3340" s="671"/>
      <c r="Y3340" s="671"/>
      <c r="Z3340" s="671"/>
      <c r="AA3340" s="671"/>
      <c r="AB3340" s="671"/>
      <c r="AC3340" s="671"/>
      <c r="AD3340" s="671"/>
      <c r="AE3340" s="671"/>
      <c r="AF3340" s="671"/>
      <c r="AG3340" s="671"/>
      <c r="AH3340" s="671"/>
      <c r="AI3340" s="671"/>
      <c r="AJ3340" s="671"/>
      <c r="AK3340" s="671"/>
      <c r="AL3340" s="671"/>
      <c r="AM3340" s="671"/>
      <c r="AN3340" s="671"/>
      <c r="AO3340" s="672"/>
    </row>
    <row r="3341" spans="2:41" ht="13.35" hidden="1" customHeight="1">
      <c r="B3341" s="135"/>
      <c r="I3341" s="136"/>
      <c r="J3341" s="135"/>
      <c r="M3341" s="136"/>
      <c r="N3341" s="629" t="s">
        <v>61</v>
      </c>
      <c r="O3341" s="630"/>
      <c r="P3341" s="630"/>
      <c r="Q3341" s="632"/>
      <c r="R3341" s="673"/>
      <c r="S3341" s="674"/>
      <c r="T3341" s="674"/>
      <c r="U3341" s="674"/>
      <c r="V3341" s="674"/>
      <c r="W3341" s="674"/>
      <c r="X3341" s="674"/>
      <c r="Y3341" s="674"/>
      <c r="Z3341" s="674"/>
      <c r="AA3341" s="674"/>
      <c r="AB3341" s="674"/>
      <c r="AC3341" s="674"/>
      <c r="AD3341" s="674"/>
      <c r="AE3341" s="674"/>
      <c r="AF3341" s="674"/>
      <c r="AG3341" s="674"/>
      <c r="AH3341" s="674"/>
      <c r="AI3341" s="674"/>
      <c r="AJ3341" s="674"/>
      <c r="AK3341" s="674"/>
      <c r="AL3341" s="674"/>
      <c r="AM3341" s="674"/>
      <c r="AN3341" s="674"/>
      <c r="AO3341" s="675"/>
    </row>
    <row r="3342" spans="2:41" ht="3.75" hidden="1" customHeight="1">
      <c r="B3342" s="135"/>
      <c r="I3342" s="136"/>
      <c r="J3342" s="135"/>
      <c r="M3342" s="136"/>
      <c r="N3342" s="629"/>
      <c r="O3342" s="630"/>
      <c r="P3342" s="630"/>
      <c r="Q3342" s="632"/>
      <c r="R3342" s="676"/>
      <c r="S3342" s="677"/>
      <c r="T3342" s="677"/>
      <c r="U3342" s="677"/>
      <c r="V3342" s="677"/>
      <c r="W3342" s="677"/>
      <c r="X3342" s="677"/>
      <c r="Y3342" s="677"/>
      <c r="Z3342" s="677"/>
      <c r="AA3342" s="677"/>
      <c r="AB3342" s="677"/>
      <c r="AC3342" s="677"/>
      <c r="AD3342" s="677"/>
      <c r="AE3342" s="677"/>
      <c r="AF3342" s="677"/>
      <c r="AG3342" s="677"/>
      <c r="AH3342" s="677"/>
      <c r="AI3342" s="677"/>
      <c r="AJ3342" s="677"/>
      <c r="AK3342" s="677"/>
      <c r="AL3342" s="677"/>
      <c r="AM3342" s="677"/>
      <c r="AN3342" s="677"/>
      <c r="AO3342" s="678"/>
    </row>
    <row r="3343" spans="2:41" ht="3.75" hidden="1" customHeight="1">
      <c r="B3343" s="135"/>
      <c r="I3343" s="136"/>
      <c r="J3343" s="135"/>
      <c r="N3343" s="644"/>
      <c r="O3343" s="645"/>
      <c r="P3343" s="645"/>
      <c r="Q3343" s="646"/>
      <c r="R3343" s="630"/>
      <c r="S3343" s="630"/>
      <c r="T3343" s="630"/>
      <c r="U3343" s="698"/>
      <c r="V3343" s="699"/>
      <c r="W3343" s="699"/>
      <c r="X3343" s="700"/>
      <c r="Y3343" s="645"/>
      <c r="Z3343" s="707"/>
      <c r="AA3343" s="699"/>
      <c r="AB3343" s="699"/>
      <c r="AC3343" s="708"/>
      <c r="AD3343" s="630"/>
      <c r="AE3343" s="630"/>
      <c r="AF3343" s="630"/>
      <c r="AG3343" s="679"/>
      <c r="AH3343" s="671"/>
      <c r="AI3343" s="671"/>
      <c r="AJ3343" s="671"/>
      <c r="AK3343" s="671"/>
      <c r="AL3343" s="671"/>
      <c r="AM3343" s="671"/>
      <c r="AN3343" s="671"/>
      <c r="AO3343" s="672"/>
    </row>
    <row r="3344" spans="2:41" ht="13.35" hidden="1" customHeight="1">
      <c r="B3344" s="135"/>
      <c r="I3344" s="136"/>
      <c r="J3344" s="135"/>
      <c r="N3344" s="629"/>
      <c r="O3344" s="630"/>
      <c r="P3344" s="630"/>
      <c r="Q3344" s="632"/>
      <c r="R3344" s="630" t="s">
        <v>15</v>
      </c>
      <c r="S3344" s="630"/>
      <c r="T3344" s="630"/>
      <c r="U3344" s="701"/>
      <c r="V3344" s="702"/>
      <c r="W3344" s="702"/>
      <c r="X3344" s="703"/>
      <c r="Y3344" s="662" t="s">
        <v>359</v>
      </c>
      <c r="Z3344" s="709"/>
      <c r="AA3344" s="702"/>
      <c r="AB3344" s="702"/>
      <c r="AC3344" s="710"/>
      <c r="AD3344" s="630" t="s">
        <v>56</v>
      </c>
      <c r="AE3344" s="630"/>
      <c r="AF3344" s="630"/>
      <c r="AG3344" s="673"/>
      <c r="AH3344" s="674"/>
      <c r="AI3344" s="674"/>
      <c r="AJ3344" s="674"/>
      <c r="AK3344" s="674"/>
      <c r="AL3344" s="674"/>
      <c r="AM3344" s="674"/>
      <c r="AN3344" s="674"/>
      <c r="AO3344" s="675"/>
    </row>
    <row r="3345" spans="2:41" ht="3.75" hidden="1" customHeight="1">
      <c r="B3345" s="135"/>
      <c r="I3345" s="136"/>
      <c r="J3345" s="135"/>
      <c r="N3345" s="629"/>
      <c r="O3345" s="630"/>
      <c r="P3345" s="630"/>
      <c r="Q3345" s="632"/>
      <c r="R3345" s="639"/>
      <c r="S3345" s="639"/>
      <c r="T3345" s="639"/>
      <c r="U3345" s="704"/>
      <c r="V3345" s="705"/>
      <c r="W3345" s="705"/>
      <c r="X3345" s="706"/>
      <c r="Y3345" s="639"/>
      <c r="Z3345" s="711"/>
      <c r="AA3345" s="705"/>
      <c r="AB3345" s="705"/>
      <c r="AC3345" s="712"/>
      <c r="AD3345" s="639"/>
      <c r="AE3345" s="639"/>
      <c r="AF3345" s="639"/>
      <c r="AG3345" s="676"/>
      <c r="AH3345" s="677"/>
      <c r="AI3345" s="677"/>
      <c r="AJ3345" s="677"/>
      <c r="AK3345" s="677"/>
      <c r="AL3345" s="677"/>
      <c r="AM3345" s="677"/>
      <c r="AN3345" s="677"/>
      <c r="AO3345" s="678"/>
    </row>
    <row r="3346" spans="2:41" ht="3.75" hidden="1" customHeight="1">
      <c r="B3346" s="135"/>
      <c r="I3346" s="136"/>
      <c r="J3346" s="135"/>
      <c r="N3346" s="629"/>
      <c r="O3346" s="630"/>
      <c r="P3346" s="630"/>
      <c r="Q3346" s="632"/>
      <c r="R3346" s="645"/>
      <c r="S3346" s="645"/>
      <c r="T3346" s="646"/>
      <c r="U3346" s="679"/>
      <c r="V3346" s="671"/>
      <c r="W3346" s="671"/>
      <c r="X3346" s="671"/>
      <c r="Y3346" s="671"/>
      <c r="Z3346" s="671"/>
      <c r="AA3346" s="671"/>
      <c r="AB3346" s="671"/>
      <c r="AC3346" s="672"/>
      <c r="AD3346" s="644"/>
      <c r="AE3346" s="645"/>
      <c r="AF3346" s="646"/>
      <c r="AG3346" s="679"/>
      <c r="AH3346" s="671"/>
      <c r="AI3346" s="671"/>
      <c r="AJ3346" s="671"/>
      <c r="AK3346" s="671"/>
      <c r="AL3346" s="671"/>
      <c r="AM3346" s="671"/>
      <c r="AN3346" s="671"/>
      <c r="AO3346" s="672"/>
    </row>
    <row r="3347" spans="2:41" ht="13.35" hidden="1" customHeight="1">
      <c r="B3347" s="135"/>
      <c r="I3347" s="136"/>
      <c r="N3347" s="629" t="s">
        <v>23</v>
      </c>
      <c r="O3347" s="630"/>
      <c r="P3347" s="630"/>
      <c r="Q3347" s="632"/>
      <c r="R3347" s="630" t="s">
        <v>17</v>
      </c>
      <c r="S3347" s="630"/>
      <c r="T3347" s="632"/>
      <c r="U3347" s="673"/>
      <c r="V3347" s="674"/>
      <c r="W3347" s="674"/>
      <c r="X3347" s="674"/>
      <c r="Y3347" s="674"/>
      <c r="Z3347" s="674"/>
      <c r="AA3347" s="674"/>
      <c r="AB3347" s="674"/>
      <c r="AC3347" s="675"/>
      <c r="AD3347" s="629" t="s">
        <v>18</v>
      </c>
      <c r="AE3347" s="630"/>
      <c r="AF3347" s="632"/>
      <c r="AG3347" s="673"/>
      <c r="AH3347" s="674"/>
      <c r="AI3347" s="674"/>
      <c r="AJ3347" s="674"/>
      <c r="AK3347" s="674"/>
      <c r="AL3347" s="674"/>
      <c r="AM3347" s="674"/>
      <c r="AN3347" s="674"/>
      <c r="AO3347" s="675"/>
    </row>
    <row r="3348" spans="2:41" ht="3.75" hidden="1" customHeight="1">
      <c r="B3348" s="135"/>
      <c r="I3348" s="136"/>
      <c r="J3348" s="135"/>
      <c r="N3348" s="629"/>
      <c r="O3348" s="630"/>
      <c r="P3348" s="630"/>
      <c r="Q3348" s="632"/>
      <c r="R3348" s="639"/>
      <c r="S3348" s="639"/>
      <c r="T3348" s="640"/>
      <c r="U3348" s="676"/>
      <c r="V3348" s="677"/>
      <c r="W3348" s="677"/>
      <c r="X3348" s="677"/>
      <c r="Y3348" s="677"/>
      <c r="Z3348" s="677"/>
      <c r="AA3348" s="677"/>
      <c r="AB3348" s="677"/>
      <c r="AC3348" s="678"/>
      <c r="AD3348" s="638"/>
      <c r="AE3348" s="639"/>
      <c r="AF3348" s="640"/>
      <c r="AG3348" s="676"/>
      <c r="AH3348" s="677"/>
      <c r="AI3348" s="677"/>
      <c r="AJ3348" s="677"/>
      <c r="AK3348" s="677"/>
      <c r="AL3348" s="677"/>
      <c r="AM3348" s="677"/>
      <c r="AN3348" s="677"/>
      <c r="AO3348" s="678"/>
    </row>
    <row r="3349" spans="2:41" ht="3.75" hidden="1" customHeight="1">
      <c r="B3349" s="135"/>
      <c r="I3349" s="136"/>
      <c r="J3349" s="135"/>
      <c r="N3349" s="629"/>
      <c r="O3349" s="630"/>
      <c r="P3349" s="630"/>
      <c r="Q3349" s="632"/>
      <c r="R3349" s="645"/>
      <c r="S3349" s="645"/>
      <c r="T3349" s="646"/>
      <c r="U3349" s="679"/>
      <c r="V3349" s="671"/>
      <c r="W3349" s="671"/>
      <c r="X3349" s="671"/>
      <c r="Y3349" s="671"/>
      <c r="Z3349" s="671"/>
      <c r="AA3349" s="671"/>
      <c r="AB3349" s="671"/>
      <c r="AC3349" s="672"/>
      <c r="AD3349" s="644"/>
      <c r="AE3349" s="645"/>
      <c r="AF3349" s="646"/>
      <c r="AG3349" s="679"/>
      <c r="AH3349" s="671"/>
      <c r="AI3349" s="671"/>
      <c r="AJ3349" s="671"/>
      <c r="AK3349" s="671"/>
      <c r="AL3349" s="671"/>
      <c r="AM3349" s="671"/>
      <c r="AN3349" s="671"/>
      <c r="AO3349" s="672"/>
    </row>
    <row r="3350" spans="2:41" ht="13.35" hidden="1" customHeight="1">
      <c r="B3350" s="135"/>
      <c r="I3350" s="136"/>
      <c r="J3350" s="135"/>
      <c r="N3350" s="629"/>
      <c r="O3350" s="630"/>
      <c r="P3350" s="630"/>
      <c r="Q3350" s="632"/>
      <c r="R3350" s="630" t="s">
        <v>19</v>
      </c>
      <c r="S3350" s="630"/>
      <c r="T3350" s="632"/>
      <c r="U3350" s="673"/>
      <c r="V3350" s="674"/>
      <c r="W3350" s="674"/>
      <c r="X3350" s="674"/>
      <c r="Y3350" s="674"/>
      <c r="Z3350" s="674"/>
      <c r="AA3350" s="674"/>
      <c r="AB3350" s="674"/>
      <c r="AC3350" s="675"/>
      <c r="AD3350" s="629" t="s">
        <v>20</v>
      </c>
      <c r="AE3350" s="630"/>
      <c r="AF3350" s="632"/>
      <c r="AG3350" s="673"/>
      <c r="AH3350" s="674"/>
      <c r="AI3350" s="674"/>
      <c r="AJ3350" s="674"/>
      <c r="AK3350" s="674"/>
      <c r="AL3350" s="674"/>
      <c r="AM3350" s="674"/>
      <c r="AN3350" s="674"/>
      <c r="AO3350" s="675"/>
    </row>
    <row r="3351" spans="2:41" ht="3.75" hidden="1" customHeight="1">
      <c r="B3351" s="135"/>
      <c r="I3351" s="136"/>
      <c r="J3351" s="135"/>
      <c r="N3351" s="638"/>
      <c r="O3351" s="639"/>
      <c r="P3351" s="639"/>
      <c r="Q3351" s="640"/>
      <c r="R3351" s="639"/>
      <c r="S3351" s="639"/>
      <c r="T3351" s="640"/>
      <c r="U3351" s="676"/>
      <c r="V3351" s="677"/>
      <c r="W3351" s="677"/>
      <c r="X3351" s="677"/>
      <c r="Y3351" s="677"/>
      <c r="Z3351" s="677"/>
      <c r="AA3351" s="677"/>
      <c r="AB3351" s="677"/>
      <c r="AC3351" s="678"/>
      <c r="AD3351" s="638"/>
      <c r="AE3351" s="639"/>
      <c r="AF3351" s="640"/>
      <c r="AG3351" s="676"/>
      <c r="AH3351" s="677"/>
      <c r="AI3351" s="677"/>
      <c r="AJ3351" s="677"/>
      <c r="AK3351" s="677"/>
      <c r="AL3351" s="677"/>
      <c r="AM3351" s="677"/>
      <c r="AN3351" s="677"/>
      <c r="AO3351" s="678"/>
    </row>
    <row r="3352" spans="2:41" ht="3.75" hidden="1" customHeight="1">
      <c r="B3352" s="135"/>
      <c r="I3352" s="136"/>
      <c r="J3352" s="135"/>
      <c r="M3352" s="136"/>
      <c r="N3352" s="629"/>
      <c r="O3352" s="630"/>
      <c r="P3352" s="630"/>
      <c r="Q3352" s="632"/>
      <c r="R3352" s="644"/>
      <c r="S3352" s="645"/>
      <c r="T3352" s="645"/>
      <c r="U3352" s="645"/>
      <c r="V3352" s="645"/>
      <c r="W3352" s="645"/>
      <c r="X3352" s="645"/>
      <c r="Y3352" s="645"/>
      <c r="Z3352" s="645"/>
      <c r="AA3352" s="645"/>
      <c r="AB3352" s="645"/>
      <c r="AC3352" s="645"/>
      <c r="AD3352" s="645"/>
      <c r="AE3352" s="645"/>
      <c r="AF3352" s="645"/>
      <c r="AG3352" s="645"/>
      <c r="AH3352" s="645"/>
      <c r="AI3352" s="645"/>
      <c r="AJ3352" s="645"/>
      <c r="AK3352" s="645"/>
      <c r="AL3352" s="645"/>
      <c r="AM3352" s="645"/>
      <c r="AN3352" s="645"/>
      <c r="AO3352" s="646"/>
    </row>
    <row r="3353" spans="2:41" ht="13.35" hidden="1" customHeight="1">
      <c r="B3353" s="135"/>
      <c r="I3353" s="136"/>
      <c r="J3353" s="135"/>
      <c r="M3353" s="136"/>
      <c r="N3353" s="629" t="s">
        <v>111</v>
      </c>
      <c r="O3353" s="630"/>
      <c r="P3353" s="630"/>
      <c r="Q3353" s="632"/>
      <c r="R3353" s="629"/>
      <c r="S3353" s="680"/>
      <c r="T3353" s="681"/>
      <c r="U3353" s="630"/>
      <c r="V3353" s="647"/>
      <c r="W3353" s="630" t="s">
        <v>12</v>
      </c>
      <c r="X3353" s="647"/>
      <c r="Y3353" s="630" t="s">
        <v>11</v>
      </c>
      <c r="Z3353" s="647"/>
      <c r="AA3353" s="630" t="s">
        <v>364</v>
      </c>
      <c r="AB3353" s="630"/>
      <c r="AC3353" s="630"/>
      <c r="AD3353" s="630"/>
      <c r="AE3353" s="630"/>
      <c r="AF3353" s="630"/>
      <c r="AG3353" s="630"/>
      <c r="AH3353" s="630"/>
      <c r="AI3353" s="630"/>
      <c r="AJ3353" s="630"/>
      <c r="AK3353" s="630"/>
      <c r="AL3353" s="630"/>
      <c r="AM3353" s="630"/>
      <c r="AN3353" s="630"/>
      <c r="AO3353" s="632"/>
    </row>
    <row r="3354" spans="2:41" ht="3.75" hidden="1" customHeight="1">
      <c r="B3354" s="135"/>
      <c r="I3354" s="136"/>
      <c r="J3354" s="135"/>
      <c r="M3354" s="136"/>
      <c r="N3354" s="629"/>
      <c r="O3354" s="630"/>
      <c r="P3354" s="630"/>
      <c r="Q3354" s="632"/>
      <c r="R3354" s="629"/>
      <c r="S3354" s="630"/>
      <c r="T3354" s="630"/>
      <c r="U3354" s="630"/>
      <c r="V3354" s="630"/>
      <c r="W3354" s="630"/>
      <c r="X3354" s="630"/>
      <c r="Y3354" s="630"/>
      <c r="Z3354" s="630"/>
      <c r="AA3354" s="630"/>
      <c r="AB3354" s="630"/>
      <c r="AC3354" s="630"/>
      <c r="AD3354" s="630"/>
      <c r="AE3354" s="630"/>
      <c r="AF3354" s="630"/>
      <c r="AG3354" s="630"/>
      <c r="AH3354" s="630"/>
      <c r="AI3354" s="630"/>
      <c r="AJ3354" s="630"/>
      <c r="AK3354" s="630"/>
      <c r="AL3354" s="630"/>
      <c r="AM3354" s="630"/>
      <c r="AN3354" s="630"/>
      <c r="AO3354" s="632"/>
    </row>
    <row r="3355" spans="2:41" ht="3.75" hidden="1" customHeight="1">
      <c r="B3355" s="135"/>
      <c r="I3355" s="136"/>
      <c r="J3355" s="135"/>
      <c r="M3355" s="136"/>
      <c r="N3355" s="644"/>
      <c r="O3355" s="645"/>
      <c r="P3355" s="645"/>
      <c r="Q3355" s="645"/>
      <c r="R3355" s="713"/>
      <c r="S3355" s="716"/>
      <c r="T3355" s="645"/>
      <c r="U3355" s="698"/>
      <c r="V3355" s="644"/>
      <c r="W3355" s="645"/>
      <c r="X3355" s="645"/>
      <c r="Y3355" s="645"/>
      <c r="Z3355" s="645"/>
      <c r="AA3355" s="645"/>
      <c r="AB3355" s="645"/>
      <c r="AC3355" s="645"/>
      <c r="AD3355" s="645"/>
      <c r="AE3355" s="645"/>
      <c r="AF3355" s="645"/>
      <c r="AG3355" s="645"/>
      <c r="AH3355" s="649"/>
      <c r="AI3355" s="649"/>
      <c r="AJ3355" s="645"/>
      <c r="AK3355" s="651"/>
      <c r="AL3355" s="645"/>
      <c r="AM3355" s="645"/>
      <c r="AN3355" s="645"/>
      <c r="AO3355" s="646"/>
    </row>
    <row r="3356" spans="2:41" ht="13.35" hidden="1" customHeight="1">
      <c r="B3356" s="135"/>
      <c r="I3356" s="136"/>
      <c r="J3356" s="135"/>
      <c r="M3356" s="136"/>
      <c r="N3356" s="629" t="s">
        <v>30</v>
      </c>
      <c r="O3356" s="630"/>
      <c r="P3356" s="630"/>
      <c r="Q3356" s="630"/>
      <c r="R3356" s="714"/>
      <c r="S3356" s="717"/>
      <c r="T3356" s="630" t="s">
        <v>388</v>
      </c>
      <c r="U3356" s="701"/>
      <c r="V3356" s="629" t="s">
        <v>112</v>
      </c>
      <c r="W3356" s="630"/>
      <c r="X3356" s="630"/>
      <c r="Y3356" s="630"/>
      <c r="Z3356" s="630"/>
      <c r="AA3356" s="630"/>
      <c r="AB3356" s="630"/>
      <c r="AC3356" s="630"/>
      <c r="AD3356" s="630"/>
      <c r="AE3356" s="630"/>
      <c r="AF3356" s="630"/>
      <c r="AG3356" s="630"/>
      <c r="AH3356" s="636"/>
      <c r="AI3356" s="636"/>
      <c r="AJ3356" s="630"/>
      <c r="AK3356" s="654"/>
      <c r="AL3356" s="630"/>
      <c r="AM3356" s="630"/>
      <c r="AN3356" s="630"/>
      <c r="AO3356" s="632"/>
    </row>
    <row r="3357" spans="2:41" ht="3.75" hidden="1" customHeight="1">
      <c r="B3357" s="135"/>
      <c r="I3357" s="136"/>
      <c r="J3357" s="135"/>
      <c r="M3357" s="136"/>
      <c r="N3357" s="629"/>
      <c r="O3357" s="630"/>
      <c r="P3357" s="630"/>
      <c r="Q3357" s="630"/>
      <c r="R3357" s="715"/>
      <c r="S3357" s="718"/>
      <c r="T3357" s="639"/>
      <c r="U3357" s="704"/>
      <c r="V3357" s="638"/>
      <c r="W3357" s="639"/>
      <c r="X3357" s="639"/>
      <c r="Y3357" s="639"/>
      <c r="Z3357" s="639"/>
      <c r="AA3357" s="639"/>
      <c r="AB3357" s="639"/>
      <c r="AC3357" s="639"/>
      <c r="AD3357" s="639"/>
      <c r="AE3357" s="639"/>
      <c r="AF3357" s="639"/>
      <c r="AG3357" s="639"/>
      <c r="AH3357" s="642"/>
      <c r="AI3357" s="642"/>
      <c r="AJ3357" s="639"/>
      <c r="AK3357" s="657"/>
      <c r="AL3357" s="639"/>
      <c r="AM3357" s="639"/>
      <c r="AN3357" s="639"/>
      <c r="AO3357" s="640"/>
    </row>
    <row r="3358" spans="2:41" ht="3.75" hidden="1" customHeight="1">
      <c r="B3358" s="135"/>
      <c r="I3358" s="136"/>
      <c r="J3358" s="135"/>
      <c r="M3358" s="136"/>
      <c r="N3358" s="644"/>
      <c r="O3358" s="645"/>
      <c r="P3358" s="645"/>
      <c r="Q3358" s="646"/>
      <c r="R3358" s="670"/>
      <c r="S3358" s="671"/>
      <c r="T3358" s="671"/>
      <c r="U3358" s="672"/>
      <c r="V3358" s="673"/>
      <c r="W3358" s="675"/>
      <c r="X3358" s="679"/>
      <c r="Y3358" s="671"/>
      <c r="Z3358" s="671"/>
      <c r="AA3358" s="672"/>
      <c r="AB3358" s="630"/>
      <c r="AC3358" s="630"/>
      <c r="AD3358" s="630"/>
      <c r="AE3358" s="630"/>
      <c r="AF3358" s="630"/>
      <c r="AG3358" s="630"/>
      <c r="AH3358" s="630"/>
      <c r="AI3358" s="645"/>
      <c r="AJ3358" s="630"/>
      <c r="AK3358" s="630"/>
      <c r="AL3358" s="630"/>
      <c r="AM3358" s="630"/>
      <c r="AN3358" s="630"/>
      <c r="AO3358" s="632"/>
    </row>
    <row r="3359" spans="2:41" ht="13.35" hidden="1" customHeight="1">
      <c r="B3359" s="135"/>
      <c r="I3359" s="136"/>
      <c r="J3359" s="135"/>
      <c r="M3359" s="136"/>
      <c r="N3359" s="629" t="s">
        <v>114</v>
      </c>
      <c r="O3359" s="630"/>
      <c r="P3359" s="630"/>
      <c r="Q3359" s="632"/>
      <c r="R3359" s="673"/>
      <c r="S3359" s="674"/>
      <c r="T3359" s="674"/>
      <c r="U3359" s="675"/>
      <c r="V3359" s="673"/>
      <c r="W3359" s="675"/>
      <c r="X3359" s="673"/>
      <c r="Y3359" s="674"/>
      <c r="Z3359" s="674"/>
      <c r="AA3359" s="675"/>
      <c r="AB3359" s="668" t="s">
        <v>171</v>
      </c>
      <c r="AC3359" s="630"/>
      <c r="AD3359" s="630"/>
      <c r="AE3359" s="630"/>
      <c r="AF3359" s="630"/>
      <c r="AG3359" s="630"/>
      <c r="AH3359" s="630"/>
      <c r="AI3359" s="630"/>
      <c r="AJ3359" s="630"/>
      <c r="AK3359" s="630"/>
      <c r="AL3359" s="630"/>
      <c r="AM3359" s="630"/>
      <c r="AN3359" s="630"/>
      <c r="AO3359" s="632"/>
    </row>
    <row r="3360" spans="2:41" ht="3.75" hidden="1" customHeight="1">
      <c r="B3360" s="135"/>
      <c r="I3360" s="136"/>
      <c r="J3360" s="135"/>
      <c r="M3360" s="136"/>
      <c r="N3360" s="629"/>
      <c r="O3360" s="630"/>
      <c r="P3360" s="630"/>
      <c r="Q3360" s="632"/>
      <c r="R3360" s="676"/>
      <c r="S3360" s="677"/>
      <c r="T3360" s="677"/>
      <c r="U3360" s="678"/>
      <c r="V3360" s="676"/>
      <c r="W3360" s="678"/>
      <c r="X3360" s="676"/>
      <c r="Y3360" s="677"/>
      <c r="Z3360" s="677"/>
      <c r="AA3360" s="678"/>
      <c r="AB3360" s="639"/>
      <c r="AC3360" s="639"/>
      <c r="AD3360" s="639"/>
      <c r="AE3360" s="639"/>
      <c r="AF3360" s="639"/>
      <c r="AG3360" s="639"/>
      <c r="AH3360" s="639"/>
      <c r="AI3360" s="639"/>
      <c r="AJ3360" s="639"/>
      <c r="AK3360" s="639"/>
      <c r="AL3360" s="639"/>
      <c r="AM3360" s="639"/>
      <c r="AN3360" s="639"/>
      <c r="AO3360" s="640"/>
    </row>
    <row r="3361" spans="2:41" ht="3.75" hidden="1" customHeight="1">
      <c r="B3361" s="135"/>
      <c r="I3361" s="136"/>
      <c r="J3361" s="135"/>
      <c r="M3361" s="136"/>
      <c r="N3361" s="644"/>
      <c r="O3361" s="645"/>
      <c r="P3361" s="645"/>
      <c r="Q3361" s="645"/>
      <c r="R3361" s="644"/>
      <c r="S3361" s="645"/>
      <c r="T3361" s="645"/>
      <c r="U3361" s="645"/>
      <c r="V3361" s="645"/>
      <c r="W3361" s="645"/>
      <c r="X3361" s="645"/>
      <c r="Y3361" s="645"/>
      <c r="Z3361" s="645"/>
      <c r="AA3361" s="646"/>
      <c r="AB3361" s="644"/>
      <c r="AC3361" s="630"/>
      <c r="AD3361" s="630"/>
      <c r="AE3361" s="630"/>
      <c r="AF3361" s="630"/>
      <c r="AG3361" s="630"/>
      <c r="AH3361" s="630"/>
      <c r="AI3361" s="632"/>
      <c r="AJ3361" s="644"/>
      <c r="AK3361" s="645"/>
      <c r="AL3361" s="645"/>
      <c r="AM3361" s="645"/>
      <c r="AN3361" s="645"/>
      <c r="AO3361" s="646"/>
    </row>
    <row r="3362" spans="2:41" ht="13.35" hidden="1" customHeight="1">
      <c r="B3362" s="135"/>
      <c r="I3362" s="136"/>
      <c r="J3362" s="135"/>
      <c r="M3362" s="136"/>
      <c r="N3362" s="629" t="s">
        <v>115</v>
      </c>
      <c r="O3362" s="630"/>
      <c r="P3362" s="630"/>
      <c r="Q3362" s="630"/>
      <c r="R3362" s="629"/>
      <c r="S3362" s="680"/>
      <c r="T3362" s="681"/>
      <c r="U3362" s="630"/>
      <c r="V3362" s="647"/>
      <c r="W3362" s="630" t="s">
        <v>12</v>
      </c>
      <c r="X3362" s="647"/>
      <c r="Y3362" s="630" t="s">
        <v>11</v>
      </c>
      <c r="Z3362" s="647"/>
      <c r="AA3362" s="630" t="s">
        <v>364</v>
      </c>
      <c r="AB3362" s="629" t="s">
        <v>170</v>
      </c>
      <c r="AC3362" s="630"/>
      <c r="AD3362" s="630"/>
      <c r="AE3362" s="630"/>
      <c r="AF3362" s="630"/>
      <c r="AG3362" s="630"/>
      <c r="AH3362" s="630"/>
      <c r="AI3362" s="632"/>
      <c r="AJ3362" s="629"/>
      <c r="AK3362" s="680"/>
      <c r="AL3362" s="682"/>
      <c r="AM3362" s="682"/>
      <c r="AN3362" s="682"/>
      <c r="AO3362" s="681"/>
    </row>
    <row r="3363" spans="2:41" ht="3.75" hidden="1" customHeight="1">
      <c r="B3363" s="135"/>
      <c r="I3363" s="136"/>
      <c r="J3363" s="135"/>
      <c r="M3363" s="136"/>
      <c r="N3363" s="629"/>
      <c r="O3363" s="630"/>
      <c r="P3363" s="630"/>
      <c r="Q3363" s="630"/>
      <c r="R3363" s="638"/>
      <c r="S3363" s="639"/>
      <c r="T3363" s="639"/>
      <c r="U3363" s="639"/>
      <c r="V3363" s="639"/>
      <c r="W3363" s="639"/>
      <c r="X3363" s="639"/>
      <c r="Y3363" s="639"/>
      <c r="Z3363" s="639"/>
      <c r="AA3363" s="640"/>
      <c r="AB3363" s="638"/>
      <c r="AC3363" s="639"/>
      <c r="AD3363" s="639"/>
      <c r="AE3363" s="639"/>
      <c r="AF3363" s="639"/>
      <c r="AG3363" s="639"/>
      <c r="AH3363" s="639"/>
      <c r="AI3363" s="640"/>
      <c r="AJ3363" s="638"/>
      <c r="AK3363" s="639"/>
      <c r="AL3363" s="639"/>
      <c r="AM3363" s="639"/>
      <c r="AN3363" s="639"/>
      <c r="AO3363" s="640"/>
    </row>
    <row r="3364" spans="2:41" ht="3.75" customHeight="1">
      <c r="B3364" s="135"/>
      <c r="I3364" s="136"/>
      <c r="J3364" s="135"/>
      <c r="M3364" s="136"/>
      <c r="N3364" s="130"/>
      <c r="O3364" s="131"/>
      <c r="P3364" s="131"/>
      <c r="Q3364" s="132"/>
      <c r="R3364" s="683" t="str" cm="1">
        <f t="array" ref="R3364">IF(新_変更_3!AL1457&lt;&gt;"",AND(新_変更_3!J1456:AB1462=新_変更_3!AL1456:BD1462),"")</f>
        <v/>
      </c>
      <c r="S3364" s="684"/>
      <c r="T3364" s="684"/>
      <c r="U3364" s="684"/>
      <c r="V3364" s="684"/>
      <c r="W3364" s="684"/>
      <c r="X3364" s="684"/>
      <c r="Y3364" s="684"/>
      <c r="Z3364" s="684"/>
      <c r="AA3364" s="684"/>
      <c r="AB3364" s="684"/>
      <c r="AC3364" s="684"/>
      <c r="AD3364" s="684"/>
      <c r="AE3364" s="684"/>
      <c r="AF3364" s="684"/>
      <c r="AG3364" s="684"/>
      <c r="AH3364" s="684"/>
      <c r="AI3364" s="684"/>
      <c r="AJ3364" s="684"/>
      <c r="AK3364" s="684"/>
      <c r="AL3364" s="684"/>
      <c r="AM3364" s="684"/>
      <c r="AN3364" s="684"/>
      <c r="AO3364" s="685"/>
    </row>
    <row r="3365" spans="2:41" ht="13.35" customHeight="1">
      <c r="B3365" s="135"/>
      <c r="I3365" s="136"/>
      <c r="J3365" s="135"/>
      <c r="M3365" s="136"/>
      <c r="N3365" s="135" t="s">
        <v>32</v>
      </c>
      <c r="Q3365" s="136"/>
      <c r="R3365" s="686"/>
      <c r="S3365" s="687"/>
      <c r="T3365" s="687"/>
      <c r="U3365" s="687"/>
      <c r="V3365" s="687"/>
      <c r="W3365" s="687"/>
      <c r="X3365" s="687"/>
      <c r="Y3365" s="687"/>
      <c r="Z3365" s="687"/>
      <c r="AA3365" s="687"/>
      <c r="AB3365" s="687"/>
      <c r="AC3365" s="687"/>
      <c r="AD3365" s="687"/>
      <c r="AE3365" s="687"/>
      <c r="AF3365" s="687"/>
      <c r="AG3365" s="687"/>
      <c r="AH3365" s="687"/>
      <c r="AI3365" s="687"/>
      <c r="AJ3365" s="687"/>
      <c r="AK3365" s="687"/>
      <c r="AL3365" s="687"/>
      <c r="AM3365" s="687"/>
      <c r="AN3365" s="687"/>
      <c r="AO3365" s="688"/>
    </row>
    <row r="3366" spans="2:41" ht="3.75" customHeight="1">
      <c r="B3366" s="135"/>
      <c r="I3366" s="136"/>
      <c r="J3366" s="135"/>
      <c r="M3366" s="136"/>
      <c r="N3366" s="140"/>
      <c r="O3366" s="141"/>
      <c r="P3366" s="141"/>
      <c r="Q3366" s="142"/>
      <c r="R3366" s="689"/>
      <c r="S3366" s="690"/>
      <c r="T3366" s="690"/>
      <c r="U3366" s="690"/>
      <c r="V3366" s="690"/>
      <c r="W3366" s="690"/>
      <c r="X3366" s="690"/>
      <c r="Y3366" s="690"/>
      <c r="Z3366" s="690"/>
      <c r="AA3366" s="690"/>
      <c r="AB3366" s="690"/>
      <c r="AC3366" s="690"/>
      <c r="AD3366" s="690"/>
      <c r="AE3366" s="690"/>
      <c r="AF3366" s="690"/>
      <c r="AG3366" s="690"/>
      <c r="AH3366" s="690"/>
      <c r="AI3366" s="690"/>
      <c r="AJ3366" s="690"/>
      <c r="AK3366" s="690"/>
      <c r="AL3366" s="690"/>
      <c r="AM3366" s="690"/>
      <c r="AN3366" s="690"/>
      <c r="AO3366" s="691"/>
    </row>
    <row r="3367" spans="2:41" ht="3.75" customHeight="1">
      <c r="B3367" s="135"/>
      <c r="I3367" s="136"/>
      <c r="J3367" s="130"/>
      <c r="K3367" s="131"/>
      <c r="L3367" s="131"/>
      <c r="M3367" s="132"/>
      <c r="N3367" s="130"/>
      <c r="O3367" s="131"/>
      <c r="P3367" s="131"/>
      <c r="Q3367" s="132"/>
      <c r="R3367" s="130"/>
      <c r="S3367" s="131"/>
      <c r="T3367" s="131"/>
      <c r="U3367" s="131"/>
      <c r="V3367" s="131"/>
      <c r="W3367" s="131"/>
      <c r="X3367" s="131"/>
      <c r="Y3367" s="131"/>
      <c r="Z3367" s="131"/>
      <c r="AA3367" s="132"/>
      <c r="AB3367" s="130"/>
      <c r="AC3367" s="131"/>
      <c r="AD3367" s="131"/>
      <c r="AE3367" s="132"/>
      <c r="AF3367" s="131"/>
      <c r="AG3367" s="131"/>
      <c r="AH3367" s="131"/>
      <c r="AI3367" s="131"/>
      <c r="AJ3367" s="131"/>
      <c r="AK3367" s="131"/>
      <c r="AL3367" s="131"/>
      <c r="AM3367" s="131"/>
      <c r="AN3367" s="131"/>
      <c r="AO3367" s="132"/>
    </row>
    <row r="3368" spans="2:41" ht="13.35" customHeight="1">
      <c r="B3368" s="135"/>
      <c r="I3368" s="136"/>
      <c r="J3368" s="135" t="s">
        <v>4078</v>
      </c>
      <c r="M3368" s="136"/>
      <c r="N3368" s="135" t="s">
        <v>27</v>
      </c>
      <c r="Q3368" s="136"/>
      <c r="R3368" s="135"/>
      <c r="S3368" s="692"/>
      <c r="T3368" s="693"/>
      <c r="U3368" s="693"/>
      <c r="V3368" s="693"/>
      <c r="W3368" s="693"/>
      <c r="X3368" s="693"/>
      <c r="Y3368" s="693"/>
      <c r="Z3368" s="693"/>
      <c r="AA3368" s="694"/>
      <c r="AB3368" s="135" t="s">
        <v>28</v>
      </c>
      <c r="AE3368" s="136"/>
      <c r="AF3368" s="135"/>
      <c r="AG3368" s="695"/>
      <c r="AH3368" s="693"/>
      <c r="AI3368" s="693"/>
      <c r="AJ3368" s="693"/>
      <c r="AK3368" s="693"/>
      <c r="AL3368" s="693"/>
      <c r="AM3368" s="693"/>
      <c r="AN3368" s="693"/>
      <c r="AO3368" s="694"/>
    </row>
    <row r="3369" spans="2:41" ht="3.75" customHeight="1">
      <c r="B3369" s="135"/>
      <c r="I3369" s="136"/>
      <c r="J3369" s="135"/>
      <c r="M3369" s="136"/>
      <c r="N3369" s="140"/>
      <c r="O3369" s="141"/>
      <c r="P3369" s="141"/>
      <c r="Q3369" s="142"/>
      <c r="R3369" s="140"/>
      <c r="S3369" s="141"/>
      <c r="T3369" s="141"/>
      <c r="U3369" s="141"/>
      <c r="V3369" s="141"/>
      <c r="W3369" s="141"/>
      <c r="X3369" s="141"/>
      <c r="Y3369" s="141"/>
      <c r="Z3369" s="141"/>
      <c r="AA3369" s="142"/>
      <c r="AB3369" s="140"/>
      <c r="AC3369" s="141"/>
      <c r="AD3369" s="141"/>
      <c r="AE3369" s="142"/>
      <c r="AF3369" s="141"/>
      <c r="AG3369" s="141"/>
      <c r="AH3369" s="141"/>
      <c r="AI3369" s="141"/>
      <c r="AJ3369" s="141"/>
      <c r="AK3369" s="141"/>
      <c r="AL3369" s="141"/>
      <c r="AM3369" s="141"/>
      <c r="AN3369" s="141"/>
      <c r="AO3369" s="142"/>
    </row>
    <row r="3370" spans="2:41" ht="3.75" customHeight="1">
      <c r="B3370" s="135"/>
      <c r="I3370" s="136"/>
      <c r="J3370" s="135"/>
      <c r="M3370" s="136"/>
      <c r="N3370" s="130"/>
      <c r="O3370" s="131"/>
      <c r="P3370" s="131"/>
      <c r="Q3370" s="132"/>
      <c r="R3370" s="130"/>
      <c r="S3370" s="131"/>
      <c r="T3370" s="131"/>
      <c r="U3370" s="131"/>
      <c r="V3370" s="131"/>
      <c r="W3370" s="131"/>
      <c r="X3370" s="131"/>
      <c r="Y3370" s="131"/>
      <c r="Z3370" s="131"/>
      <c r="AA3370" s="132"/>
      <c r="AB3370" s="130"/>
      <c r="AC3370" s="131"/>
      <c r="AD3370" s="131"/>
      <c r="AE3370" s="132"/>
      <c r="AF3370" s="130"/>
      <c r="AG3370" s="131"/>
      <c r="AH3370" s="131"/>
      <c r="AI3370" s="131"/>
      <c r="AJ3370" s="131"/>
      <c r="AK3370" s="131"/>
      <c r="AL3370" s="131"/>
      <c r="AM3370" s="131"/>
      <c r="AN3370" s="131"/>
      <c r="AO3370" s="132"/>
    </row>
    <row r="3371" spans="2:41" ht="13.35" customHeight="1">
      <c r="B3371" s="135"/>
      <c r="I3371" s="136"/>
      <c r="J3371" s="135"/>
      <c r="M3371" s="136"/>
      <c r="N3371" s="135" t="s">
        <v>3990</v>
      </c>
      <c r="Q3371" s="136"/>
      <c r="R3371" s="135"/>
      <c r="S3371" s="696"/>
      <c r="T3371" s="694"/>
      <c r="V3371" s="146"/>
      <c r="W3371" s="124" t="s">
        <v>12</v>
      </c>
      <c r="X3371" s="146"/>
      <c r="Y3371" s="124" t="s">
        <v>11</v>
      </c>
      <c r="Z3371" s="146"/>
      <c r="AA3371" s="136" t="s">
        <v>364</v>
      </c>
      <c r="AB3371" s="135" t="s">
        <v>66</v>
      </c>
      <c r="AE3371" s="136"/>
      <c r="AF3371" s="135"/>
      <c r="AG3371" s="696"/>
      <c r="AH3371" s="694"/>
      <c r="AJ3371" s="146"/>
      <c r="AK3371" s="124" t="s">
        <v>12</v>
      </c>
      <c r="AL3371" s="146"/>
      <c r="AM3371" s="124" t="s">
        <v>11</v>
      </c>
      <c r="AN3371" s="146"/>
      <c r="AO3371" s="136" t="s">
        <v>364</v>
      </c>
    </row>
    <row r="3372" spans="2:41" ht="3.75" customHeight="1">
      <c r="B3372" s="135"/>
      <c r="I3372" s="136"/>
      <c r="J3372" s="135"/>
      <c r="M3372" s="136"/>
      <c r="N3372" s="140"/>
      <c r="O3372" s="141"/>
      <c r="P3372" s="141"/>
      <c r="Q3372" s="142"/>
      <c r="R3372" s="140"/>
      <c r="S3372" s="141"/>
      <c r="T3372" s="141"/>
      <c r="U3372" s="141"/>
      <c r="V3372" s="141"/>
      <c r="W3372" s="141"/>
      <c r="X3372" s="141"/>
      <c r="Y3372" s="141"/>
      <c r="Z3372" s="141"/>
      <c r="AA3372" s="142"/>
      <c r="AB3372" s="140"/>
      <c r="AC3372" s="141"/>
      <c r="AD3372" s="141"/>
      <c r="AE3372" s="142"/>
      <c r="AF3372" s="140"/>
      <c r="AG3372" s="141"/>
      <c r="AH3372" s="141"/>
      <c r="AI3372" s="141"/>
      <c r="AJ3372" s="141"/>
      <c r="AK3372" s="141"/>
      <c r="AL3372" s="141"/>
      <c r="AM3372" s="141"/>
      <c r="AN3372" s="141"/>
      <c r="AO3372" s="142"/>
    </row>
    <row r="3373" spans="2:41" ht="3.75" customHeight="1">
      <c r="B3373" s="135"/>
      <c r="I3373" s="136"/>
      <c r="J3373" s="135"/>
      <c r="M3373" s="136"/>
      <c r="N3373" s="130"/>
      <c r="O3373" s="131"/>
      <c r="P3373" s="131"/>
      <c r="Q3373" s="132"/>
      <c r="R3373" s="697">
        <f>新_変更_3!J1472</f>
        <v>0</v>
      </c>
      <c r="S3373" s="684"/>
      <c r="T3373" s="684"/>
      <c r="U3373" s="684"/>
      <c r="V3373" s="684"/>
      <c r="W3373" s="684"/>
      <c r="X3373" s="684"/>
      <c r="Y3373" s="684"/>
      <c r="Z3373" s="684"/>
      <c r="AA3373" s="684"/>
      <c r="AB3373" s="684"/>
      <c r="AC3373" s="684"/>
      <c r="AD3373" s="684"/>
      <c r="AE3373" s="684"/>
      <c r="AF3373" s="684"/>
      <c r="AG3373" s="684"/>
      <c r="AH3373" s="684"/>
      <c r="AI3373" s="684"/>
      <c r="AJ3373" s="685"/>
      <c r="AK3373" s="131"/>
      <c r="AL3373" s="131"/>
      <c r="AM3373" s="131"/>
      <c r="AN3373" s="131"/>
      <c r="AO3373" s="132"/>
    </row>
    <row r="3374" spans="2:41" ht="13.35" customHeight="1">
      <c r="B3374" s="135"/>
      <c r="I3374" s="136"/>
      <c r="J3374" s="135"/>
      <c r="M3374" s="136"/>
      <c r="N3374" s="135" t="s">
        <v>8</v>
      </c>
      <c r="Q3374" s="136"/>
      <c r="R3374" s="686"/>
      <c r="S3374" s="687"/>
      <c r="T3374" s="687"/>
      <c r="U3374" s="687"/>
      <c r="V3374" s="687"/>
      <c r="W3374" s="687"/>
      <c r="X3374" s="687"/>
      <c r="Y3374" s="687"/>
      <c r="Z3374" s="687"/>
      <c r="AA3374" s="687"/>
      <c r="AB3374" s="687"/>
      <c r="AC3374" s="687"/>
      <c r="AD3374" s="687"/>
      <c r="AE3374" s="687"/>
      <c r="AF3374" s="687"/>
      <c r="AG3374" s="687"/>
      <c r="AH3374" s="687"/>
      <c r="AI3374" s="687"/>
      <c r="AJ3374" s="688"/>
      <c r="AL3374" s="147" t="s">
        <v>13</v>
      </c>
      <c r="AM3374" s="124" t="s">
        <v>29</v>
      </c>
      <c r="AO3374" s="136"/>
    </row>
    <row r="3375" spans="2:41" ht="3.75" customHeight="1">
      <c r="B3375" s="135"/>
      <c r="I3375" s="136"/>
      <c r="J3375" s="135"/>
      <c r="M3375" s="136"/>
      <c r="N3375" s="140"/>
      <c r="O3375" s="141"/>
      <c r="P3375" s="141"/>
      <c r="Q3375" s="142"/>
      <c r="R3375" s="689"/>
      <c r="S3375" s="690"/>
      <c r="T3375" s="690"/>
      <c r="U3375" s="690"/>
      <c r="V3375" s="690"/>
      <c r="W3375" s="690"/>
      <c r="X3375" s="690"/>
      <c r="Y3375" s="690"/>
      <c r="Z3375" s="690"/>
      <c r="AA3375" s="690"/>
      <c r="AB3375" s="690"/>
      <c r="AC3375" s="690"/>
      <c r="AD3375" s="690"/>
      <c r="AE3375" s="690"/>
      <c r="AF3375" s="690"/>
      <c r="AG3375" s="690"/>
      <c r="AH3375" s="690"/>
      <c r="AI3375" s="690"/>
      <c r="AJ3375" s="691"/>
      <c r="AK3375" s="141"/>
      <c r="AL3375" s="141"/>
      <c r="AM3375" s="141"/>
      <c r="AN3375" s="141"/>
      <c r="AO3375" s="142"/>
    </row>
    <row r="3376" spans="2:41" ht="3.75" hidden="1" customHeight="1">
      <c r="B3376" s="135"/>
      <c r="I3376" s="136"/>
      <c r="J3376" s="135"/>
      <c r="M3376" s="136"/>
      <c r="N3376" s="644"/>
      <c r="O3376" s="645"/>
      <c r="P3376" s="645"/>
      <c r="Q3376" s="646"/>
      <c r="R3376" s="679"/>
      <c r="S3376" s="671"/>
      <c r="T3376" s="671"/>
      <c r="U3376" s="671"/>
      <c r="V3376" s="671"/>
      <c r="W3376" s="671"/>
      <c r="X3376" s="671"/>
      <c r="Y3376" s="671"/>
      <c r="Z3376" s="671"/>
      <c r="AA3376" s="671"/>
      <c r="AB3376" s="671"/>
      <c r="AC3376" s="671"/>
      <c r="AD3376" s="671"/>
      <c r="AE3376" s="671"/>
      <c r="AF3376" s="671"/>
      <c r="AG3376" s="671"/>
      <c r="AH3376" s="671"/>
      <c r="AI3376" s="671"/>
      <c r="AJ3376" s="671"/>
      <c r="AK3376" s="671"/>
      <c r="AL3376" s="671"/>
      <c r="AM3376" s="671"/>
      <c r="AN3376" s="671"/>
      <c r="AO3376" s="672"/>
    </row>
    <row r="3377" spans="2:41" ht="13.35" hidden="1" customHeight="1">
      <c r="B3377" s="135"/>
      <c r="I3377" s="136"/>
      <c r="J3377" s="135"/>
      <c r="M3377" s="136"/>
      <c r="N3377" s="629" t="s">
        <v>61</v>
      </c>
      <c r="O3377" s="630"/>
      <c r="P3377" s="630"/>
      <c r="Q3377" s="632"/>
      <c r="R3377" s="673"/>
      <c r="S3377" s="674"/>
      <c r="T3377" s="674"/>
      <c r="U3377" s="674"/>
      <c r="V3377" s="674"/>
      <c r="W3377" s="674"/>
      <c r="X3377" s="674"/>
      <c r="Y3377" s="674"/>
      <c r="Z3377" s="674"/>
      <c r="AA3377" s="674"/>
      <c r="AB3377" s="674"/>
      <c r="AC3377" s="674"/>
      <c r="AD3377" s="674"/>
      <c r="AE3377" s="674"/>
      <c r="AF3377" s="674"/>
      <c r="AG3377" s="674"/>
      <c r="AH3377" s="674"/>
      <c r="AI3377" s="674"/>
      <c r="AJ3377" s="674"/>
      <c r="AK3377" s="674"/>
      <c r="AL3377" s="674"/>
      <c r="AM3377" s="674"/>
      <c r="AN3377" s="674"/>
      <c r="AO3377" s="675"/>
    </row>
    <row r="3378" spans="2:41" ht="3.75" hidden="1" customHeight="1">
      <c r="B3378" s="135"/>
      <c r="I3378" s="136"/>
      <c r="J3378" s="135"/>
      <c r="M3378" s="136"/>
      <c r="N3378" s="629"/>
      <c r="O3378" s="630"/>
      <c r="P3378" s="630"/>
      <c r="Q3378" s="632"/>
      <c r="R3378" s="676"/>
      <c r="S3378" s="677"/>
      <c r="T3378" s="677"/>
      <c r="U3378" s="677"/>
      <c r="V3378" s="677"/>
      <c r="W3378" s="677"/>
      <c r="X3378" s="677"/>
      <c r="Y3378" s="677"/>
      <c r="Z3378" s="677"/>
      <c r="AA3378" s="677"/>
      <c r="AB3378" s="677"/>
      <c r="AC3378" s="677"/>
      <c r="AD3378" s="677"/>
      <c r="AE3378" s="677"/>
      <c r="AF3378" s="677"/>
      <c r="AG3378" s="677"/>
      <c r="AH3378" s="677"/>
      <c r="AI3378" s="677"/>
      <c r="AJ3378" s="677"/>
      <c r="AK3378" s="677"/>
      <c r="AL3378" s="677"/>
      <c r="AM3378" s="677"/>
      <c r="AN3378" s="677"/>
      <c r="AO3378" s="678"/>
    </row>
    <row r="3379" spans="2:41" ht="3.75" hidden="1" customHeight="1">
      <c r="B3379" s="135"/>
      <c r="I3379" s="136"/>
      <c r="J3379" s="135"/>
      <c r="N3379" s="644"/>
      <c r="O3379" s="645"/>
      <c r="P3379" s="645"/>
      <c r="Q3379" s="646"/>
      <c r="R3379" s="630"/>
      <c r="S3379" s="630"/>
      <c r="T3379" s="630"/>
      <c r="U3379" s="698"/>
      <c r="V3379" s="699"/>
      <c r="W3379" s="699"/>
      <c r="X3379" s="700"/>
      <c r="Y3379" s="645"/>
      <c r="Z3379" s="707"/>
      <c r="AA3379" s="699"/>
      <c r="AB3379" s="699"/>
      <c r="AC3379" s="708"/>
      <c r="AD3379" s="630"/>
      <c r="AE3379" s="630"/>
      <c r="AF3379" s="630"/>
      <c r="AG3379" s="679"/>
      <c r="AH3379" s="671"/>
      <c r="AI3379" s="671"/>
      <c r="AJ3379" s="671"/>
      <c r="AK3379" s="671"/>
      <c r="AL3379" s="671"/>
      <c r="AM3379" s="671"/>
      <c r="AN3379" s="671"/>
      <c r="AO3379" s="672"/>
    </row>
    <row r="3380" spans="2:41" ht="13.35" hidden="1" customHeight="1">
      <c r="B3380" s="135"/>
      <c r="I3380" s="136"/>
      <c r="J3380" s="135"/>
      <c r="N3380" s="629"/>
      <c r="O3380" s="630"/>
      <c r="P3380" s="630"/>
      <c r="Q3380" s="632"/>
      <c r="R3380" s="630" t="s">
        <v>15</v>
      </c>
      <c r="S3380" s="630"/>
      <c r="T3380" s="630"/>
      <c r="U3380" s="701"/>
      <c r="V3380" s="702"/>
      <c r="W3380" s="702"/>
      <c r="X3380" s="703"/>
      <c r="Y3380" s="662" t="s">
        <v>359</v>
      </c>
      <c r="Z3380" s="709"/>
      <c r="AA3380" s="702"/>
      <c r="AB3380" s="702"/>
      <c r="AC3380" s="710"/>
      <c r="AD3380" s="630" t="s">
        <v>56</v>
      </c>
      <c r="AE3380" s="630"/>
      <c r="AF3380" s="630"/>
      <c r="AG3380" s="673"/>
      <c r="AH3380" s="674"/>
      <c r="AI3380" s="674"/>
      <c r="AJ3380" s="674"/>
      <c r="AK3380" s="674"/>
      <c r="AL3380" s="674"/>
      <c r="AM3380" s="674"/>
      <c r="AN3380" s="674"/>
      <c r="AO3380" s="675"/>
    </row>
    <row r="3381" spans="2:41" ht="3.75" hidden="1" customHeight="1">
      <c r="B3381" s="135"/>
      <c r="I3381" s="136"/>
      <c r="J3381" s="135"/>
      <c r="N3381" s="629"/>
      <c r="O3381" s="630"/>
      <c r="P3381" s="630"/>
      <c r="Q3381" s="632"/>
      <c r="R3381" s="639"/>
      <c r="S3381" s="639"/>
      <c r="T3381" s="639"/>
      <c r="U3381" s="704"/>
      <c r="V3381" s="705"/>
      <c r="W3381" s="705"/>
      <c r="X3381" s="706"/>
      <c r="Y3381" s="639"/>
      <c r="Z3381" s="711"/>
      <c r="AA3381" s="705"/>
      <c r="AB3381" s="705"/>
      <c r="AC3381" s="712"/>
      <c r="AD3381" s="639"/>
      <c r="AE3381" s="639"/>
      <c r="AF3381" s="639"/>
      <c r="AG3381" s="676"/>
      <c r="AH3381" s="677"/>
      <c r="AI3381" s="677"/>
      <c r="AJ3381" s="677"/>
      <c r="AK3381" s="677"/>
      <c r="AL3381" s="677"/>
      <c r="AM3381" s="677"/>
      <c r="AN3381" s="677"/>
      <c r="AO3381" s="678"/>
    </row>
    <row r="3382" spans="2:41" ht="3.75" hidden="1" customHeight="1">
      <c r="B3382" s="135"/>
      <c r="I3382" s="136"/>
      <c r="J3382" s="135"/>
      <c r="N3382" s="629"/>
      <c r="O3382" s="630"/>
      <c r="P3382" s="630"/>
      <c r="Q3382" s="632"/>
      <c r="R3382" s="645"/>
      <c r="S3382" s="645"/>
      <c r="T3382" s="646"/>
      <c r="U3382" s="679"/>
      <c r="V3382" s="671"/>
      <c r="W3382" s="671"/>
      <c r="X3382" s="671"/>
      <c r="Y3382" s="671"/>
      <c r="Z3382" s="671"/>
      <c r="AA3382" s="671"/>
      <c r="AB3382" s="671"/>
      <c r="AC3382" s="672"/>
      <c r="AD3382" s="644"/>
      <c r="AE3382" s="645"/>
      <c r="AF3382" s="646"/>
      <c r="AG3382" s="679"/>
      <c r="AH3382" s="671"/>
      <c r="AI3382" s="671"/>
      <c r="AJ3382" s="671"/>
      <c r="AK3382" s="671"/>
      <c r="AL3382" s="671"/>
      <c r="AM3382" s="671"/>
      <c r="AN3382" s="671"/>
      <c r="AO3382" s="672"/>
    </row>
    <row r="3383" spans="2:41" ht="13.35" hidden="1" customHeight="1">
      <c r="B3383" s="135"/>
      <c r="I3383" s="136"/>
      <c r="N3383" s="629" t="s">
        <v>23</v>
      </c>
      <c r="O3383" s="630"/>
      <c r="P3383" s="630"/>
      <c r="Q3383" s="632"/>
      <c r="R3383" s="630" t="s">
        <v>17</v>
      </c>
      <c r="S3383" s="630"/>
      <c r="T3383" s="632"/>
      <c r="U3383" s="673"/>
      <c r="V3383" s="674"/>
      <c r="W3383" s="674"/>
      <c r="X3383" s="674"/>
      <c r="Y3383" s="674"/>
      <c r="Z3383" s="674"/>
      <c r="AA3383" s="674"/>
      <c r="AB3383" s="674"/>
      <c r="AC3383" s="675"/>
      <c r="AD3383" s="629" t="s">
        <v>18</v>
      </c>
      <c r="AE3383" s="630"/>
      <c r="AF3383" s="632"/>
      <c r="AG3383" s="673"/>
      <c r="AH3383" s="674"/>
      <c r="AI3383" s="674"/>
      <c r="AJ3383" s="674"/>
      <c r="AK3383" s="674"/>
      <c r="AL3383" s="674"/>
      <c r="AM3383" s="674"/>
      <c r="AN3383" s="674"/>
      <c r="AO3383" s="675"/>
    </row>
    <row r="3384" spans="2:41" ht="3.75" hidden="1" customHeight="1">
      <c r="B3384" s="135"/>
      <c r="I3384" s="136"/>
      <c r="J3384" s="135"/>
      <c r="N3384" s="629"/>
      <c r="O3384" s="630"/>
      <c r="P3384" s="630"/>
      <c r="Q3384" s="632"/>
      <c r="R3384" s="639"/>
      <c r="S3384" s="639"/>
      <c r="T3384" s="640"/>
      <c r="U3384" s="676"/>
      <c r="V3384" s="677"/>
      <c r="W3384" s="677"/>
      <c r="X3384" s="677"/>
      <c r="Y3384" s="677"/>
      <c r="Z3384" s="677"/>
      <c r="AA3384" s="677"/>
      <c r="AB3384" s="677"/>
      <c r="AC3384" s="678"/>
      <c r="AD3384" s="638"/>
      <c r="AE3384" s="639"/>
      <c r="AF3384" s="640"/>
      <c r="AG3384" s="676"/>
      <c r="AH3384" s="677"/>
      <c r="AI3384" s="677"/>
      <c r="AJ3384" s="677"/>
      <c r="AK3384" s="677"/>
      <c r="AL3384" s="677"/>
      <c r="AM3384" s="677"/>
      <c r="AN3384" s="677"/>
      <c r="AO3384" s="678"/>
    </row>
    <row r="3385" spans="2:41" ht="3.75" hidden="1" customHeight="1">
      <c r="B3385" s="135"/>
      <c r="I3385" s="136"/>
      <c r="J3385" s="135"/>
      <c r="N3385" s="629"/>
      <c r="O3385" s="630"/>
      <c r="P3385" s="630"/>
      <c r="Q3385" s="632"/>
      <c r="R3385" s="645"/>
      <c r="S3385" s="645"/>
      <c r="T3385" s="646"/>
      <c r="U3385" s="679"/>
      <c r="V3385" s="671"/>
      <c r="W3385" s="671"/>
      <c r="X3385" s="671"/>
      <c r="Y3385" s="671"/>
      <c r="Z3385" s="671"/>
      <c r="AA3385" s="671"/>
      <c r="AB3385" s="671"/>
      <c r="AC3385" s="672"/>
      <c r="AD3385" s="644"/>
      <c r="AE3385" s="645"/>
      <c r="AF3385" s="646"/>
      <c r="AG3385" s="679"/>
      <c r="AH3385" s="671"/>
      <c r="AI3385" s="671"/>
      <c r="AJ3385" s="671"/>
      <c r="AK3385" s="671"/>
      <c r="AL3385" s="671"/>
      <c r="AM3385" s="671"/>
      <c r="AN3385" s="671"/>
      <c r="AO3385" s="672"/>
    </row>
    <row r="3386" spans="2:41" ht="13.35" hidden="1" customHeight="1">
      <c r="B3386" s="135"/>
      <c r="I3386" s="136"/>
      <c r="J3386" s="135"/>
      <c r="N3386" s="629"/>
      <c r="O3386" s="630"/>
      <c r="P3386" s="630"/>
      <c r="Q3386" s="632"/>
      <c r="R3386" s="630" t="s">
        <v>19</v>
      </c>
      <c r="S3386" s="630"/>
      <c r="T3386" s="632"/>
      <c r="U3386" s="673"/>
      <c r="V3386" s="674"/>
      <c r="W3386" s="674"/>
      <c r="X3386" s="674"/>
      <c r="Y3386" s="674"/>
      <c r="Z3386" s="674"/>
      <c r="AA3386" s="674"/>
      <c r="AB3386" s="674"/>
      <c r="AC3386" s="675"/>
      <c r="AD3386" s="629" t="s">
        <v>20</v>
      </c>
      <c r="AE3386" s="630"/>
      <c r="AF3386" s="632"/>
      <c r="AG3386" s="673"/>
      <c r="AH3386" s="674"/>
      <c r="AI3386" s="674"/>
      <c r="AJ3386" s="674"/>
      <c r="AK3386" s="674"/>
      <c r="AL3386" s="674"/>
      <c r="AM3386" s="674"/>
      <c r="AN3386" s="674"/>
      <c r="AO3386" s="675"/>
    </row>
    <row r="3387" spans="2:41" ht="3.75" hidden="1" customHeight="1">
      <c r="B3387" s="135"/>
      <c r="I3387" s="136"/>
      <c r="J3387" s="135"/>
      <c r="N3387" s="638"/>
      <c r="O3387" s="639"/>
      <c r="P3387" s="639"/>
      <c r="Q3387" s="640"/>
      <c r="R3387" s="639"/>
      <c r="S3387" s="639"/>
      <c r="T3387" s="640"/>
      <c r="U3387" s="676"/>
      <c r="V3387" s="677"/>
      <c r="W3387" s="677"/>
      <c r="X3387" s="677"/>
      <c r="Y3387" s="677"/>
      <c r="Z3387" s="677"/>
      <c r="AA3387" s="677"/>
      <c r="AB3387" s="677"/>
      <c r="AC3387" s="678"/>
      <c r="AD3387" s="638"/>
      <c r="AE3387" s="639"/>
      <c r="AF3387" s="640"/>
      <c r="AG3387" s="676"/>
      <c r="AH3387" s="677"/>
      <c r="AI3387" s="677"/>
      <c r="AJ3387" s="677"/>
      <c r="AK3387" s="677"/>
      <c r="AL3387" s="677"/>
      <c r="AM3387" s="677"/>
      <c r="AN3387" s="677"/>
      <c r="AO3387" s="678"/>
    </row>
    <row r="3388" spans="2:41" ht="3.75" hidden="1" customHeight="1">
      <c r="B3388" s="135"/>
      <c r="I3388" s="136"/>
      <c r="J3388" s="135"/>
      <c r="M3388" s="136"/>
      <c r="N3388" s="629"/>
      <c r="O3388" s="630"/>
      <c r="P3388" s="630"/>
      <c r="Q3388" s="632"/>
      <c r="R3388" s="644"/>
      <c r="S3388" s="645"/>
      <c r="T3388" s="645"/>
      <c r="U3388" s="645"/>
      <c r="V3388" s="645"/>
      <c r="W3388" s="645"/>
      <c r="X3388" s="645"/>
      <c r="Y3388" s="645"/>
      <c r="Z3388" s="645"/>
      <c r="AA3388" s="645"/>
      <c r="AB3388" s="645"/>
      <c r="AC3388" s="645"/>
      <c r="AD3388" s="645"/>
      <c r="AE3388" s="645"/>
      <c r="AF3388" s="645"/>
      <c r="AG3388" s="645"/>
      <c r="AH3388" s="645"/>
      <c r="AI3388" s="645"/>
      <c r="AJ3388" s="645"/>
      <c r="AK3388" s="645"/>
      <c r="AL3388" s="645"/>
      <c r="AM3388" s="645"/>
      <c r="AN3388" s="645"/>
      <c r="AO3388" s="646"/>
    </row>
    <row r="3389" spans="2:41" ht="13.35" hidden="1" customHeight="1">
      <c r="B3389" s="135"/>
      <c r="I3389" s="136"/>
      <c r="J3389" s="135"/>
      <c r="M3389" s="136"/>
      <c r="N3389" s="629" t="s">
        <v>111</v>
      </c>
      <c r="O3389" s="630"/>
      <c r="P3389" s="630"/>
      <c r="Q3389" s="632"/>
      <c r="R3389" s="629"/>
      <c r="S3389" s="680"/>
      <c r="T3389" s="681"/>
      <c r="U3389" s="630"/>
      <c r="V3389" s="647"/>
      <c r="W3389" s="630" t="s">
        <v>12</v>
      </c>
      <c r="X3389" s="647"/>
      <c r="Y3389" s="630" t="s">
        <v>11</v>
      </c>
      <c r="Z3389" s="647"/>
      <c r="AA3389" s="630" t="s">
        <v>364</v>
      </c>
      <c r="AB3389" s="630"/>
      <c r="AC3389" s="630"/>
      <c r="AD3389" s="630"/>
      <c r="AE3389" s="630"/>
      <c r="AF3389" s="630"/>
      <c r="AG3389" s="630"/>
      <c r="AH3389" s="630"/>
      <c r="AI3389" s="630"/>
      <c r="AJ3389" s="630"/>
      <c r="AK3389" s="630"/>
      <c r="AL3389" s="630"/>
      <c r="AM3389" s="630"/>
      <c r="AN3389" s="630"/>
      <c r="AO3389" s="632"/>
    </row>
    <row r="3390" spans="2:41" ht="3.75" hidden="1" customHeight="1">
      <c r="B3390" s="135"/>
      <c r="I3390" s="136"/>
      <c r="J3390" s="135"/>
      <c r="M3390" s="136"/>
      <c r="N3390" s="629"/>
      <c r="O3390" s="630"/>
      <c r="P3390" s="630"/>
      <c r="Q3390" s="632"/>
      <c r="R3390" s="629"/>
      <c r="S3390" s="630"/>
      <c r="T3390" s="630"/>
      <c r="U3390" s="630"/>
      <c r="V3390" s="630"/>
      <c r="W3390" s="630"/>
      <c r="X3390" s="630"/>
      <c r="Y3390" s="630"/>
      <c r="Z3390" s="630"/>
      <c r="AA3390" s="630"/>
      <c r="AB3390" s="630"/>
      <c r="AC3390" s="630"/>
      <c r="AD3390" s="630"/>
      <c r="AE3390" s="630"/>
      <c r="AF3390" s="630"/>
      <c r="AG3390" s="630"/>
      <c r="AH3390" s="630"/>
      <c r="AI3390" s="630"/>
      <c r="AJ3390" s="630"/>
      <c r="AK3390" s="630"/>
      <c r="AL3390" s="630"/>
      <c r="AM3390" s="630"/>
      <c r="AN3390" s="630"/>
      <c r="AO3390" s="632"/>
    </row>
    <row r="3391" spans="2:41" ht="3.75" hidden="1" customHeight="1">
      <c r="B3391" s="135"/>
      <c r="I3391" s="136"/>
      <c r="J3391" s="135"/>
      <c r="M3391" s="136"/>
      <c r="N3391" s="644"/>
      <c r="O3391" s="645"/>
      <c r="P3391" s="645"/>
      <c r="Q3391" s="645"/>
      <c r="R3391" s="713"/>
      <c r="S3391" s="716"/>
      <c r="T3391" s="645"/>
      <c r="U3391" s="698"/>
      <c r="V3391" s="644"/>
      <c r="W3391" s="645"/>
      <c r="X3391" s="645"/>
      <c r="Y3391" s="645"/>
      <c r="Z3391" s="645"/>
      <c r="AA3391" s="645"/>
      <c r="AB3391" s="645"/>
      <c r="AC3391" s="645"/>
      <c r="AD3391" s="645"/>
      <c r="AE3391" s="645"/>
      <c r="AF3391" s="645"/>
      <c r="AG3391" s="645"/>
      <c r="AH3391" s="649"/>
      <c r="AI3391" s="649"/>
      <c r="AJ3391" s="645"/>
      <c r="AK3391" s="651"/>
      <c r="AL3391" s="645"/>
      <c r="AM3391" s="645"/>
      <c r="AN3391" s="645"/>
      <c r="AO3391" s="646"/>
    </row>
    <row r="3392" spans="2:41" ht="13.35" hidden="1" customHeight="1">
      <c r="B3392" s="135"/>
      <c r="I3392" s="136"/>
      <c r="J3392" s="135"/>
      <c r="M3392" s="136"/>
      <c r="N3392" s="629" t="s">
        <v>30</v>
      </c>
      <c r="O3392" s="630"/>
      <c r="P3392" s="630"/>
      <c r="Q3392" s="630"/>
      <c r="R3392" s="714"/>
      <c r="S3392" s="717"/>
      <c r="T3392" s="630" t="s">
        <v>388</v>
      </c>
      <c r="U3392" s="701"/>
      <c r="V3392" s="629" t="s">
        <v>112</v>
      </c>
      <c r="W3392" s="630"/>
      <c r="X3392" s="630"/>
      <c r="Y3392" s="630"/>
      <c r="Z3392" s="630"/>
      <c r="AA3392" s="630"/>
      <c r="AB3392" s="630"/>
      <c r="AC3392" s="630"/>
      <c r="AD3392" s="630"/>
      <c r="AE3392" s="630"/>
      <c r="AF3392" s="630"/>
      <c r="AG3392" s="630"/>
      <c r="AH3392" s="636"/>
      <c r="AI3392" s="636"/>
      <c r="AJ3392" s="630"/>
      <c r="AK3392" s="654"/>
      <c r="AL3392" s="630"/>
      <c r="AM3392" s="630"/>
      <c r="AN3392" s="630"/>
      <c r="AO3392" s="632"/>
    </row>
    <row r="3393" spans="2:41" ht="3.75" hidden="1" customHeight="1">
      <c r="B3393" s="135"/>
      <c r="I3393" s="136"/>
      <c r="J3393" s="135"/>
      <c r="M3393" s="136"/>
      <c r="N3393" s="629"/>
      <c r="O3393" s="630"/>
      <c r="P3393" s="630"/>
      <c r="Q3393" s="630"/>
      <c r="R3393" s="715"/>
      <c r="S3393" s="718"/>
      <c r="T3393" s="639"/>
      <c r="U3393" s="704"/>
      <c r="V3393" s="638"/>
      <c r="W3393" s="639"/>
      <c r="X3393" s="639"/>
      <c r="Y3393" s="639"/>
      <c r="Z3393" s="639"/>
      <c r="AA3393" s="639"/>
      <c r="AB3393" s="639"/>
      <c r="AC3393" s="639"/>
      <c r="AD3393" s="639"/>
      <c r="AE3393" s="639"/>
      <c r="AF3393" s="639"/>
      <c r="AG3393" s="639"/>
      <c r="AH3393" s="642"/>
      <c r="AI3393" s="642"/>
      <c r="AJ3393" s="639"/>
      <c r="AK3393" s="657"/>
      <c r="AL3393" s="639"/>
      <c r="AM3393" s="639"/>
      <c r="AN3393" s="639"/>
      <c r="AO3393" s="640"/>
    </row>
    <row r="3394" spans="2:41" ht="3.75" hidden="1" customHeight="1">
      <c r="B3394" s="135"/>
      <c r="I3394" s="136"/>
      <c r="J3394" s="135"/>
      <c r="M3394" s="136"/>
      <c r="N3394" s="644"/>
      <c r="O3394" s="645"/>
      <c r="P3394" s="645"/>
      <c r="Q3394" s="646"/>
      <c r="R3394" s="670"/>
      <c r="S3394" s="671"/>
      <c r="T3394" s="671"/>
      <c r="U3394" s="672"/>
      <c r="V3394" s="673"/>
      <c r="W3394" s="675"/>
      <c r="X3394" s="679"/>
      <c r="Y3394" s="671"/>
      <c r="Z3394" s="671"/>
      <c r="AA3394" s="672"/>
      <c r="AB3394" s="630"/>
      <c r="AC3394" s="630"/>
      <c r="AD3394" s="630"/>
      <c r="AE3394" s="630"/>
      <c r="AF3394" s="630"/>
      <c r="AG3394" s="630"/>
      <c r="AH3394" s="630"/>
      <c r="AI3394" s="645"/>
      <c r="AJ3394" s="630"/>
      <c r="AK3394" s="630"/>
      <c r="AL3394" s="630"/>
      <c r="AM3394" s="630"/>
      <c r="AN3394" s="630"/>
      <c r="AO3394" s="632"/>
    </row>
    <row r="3395" spans="2:41" ht="13.35" hidden="1" customHeight="1">
      <c r="B3395" s="135"/>
      <c r="I3395" s="136"/>
      <c r="J3395" s="135"/>
      <c r="M3395" s="136"/>
      <c r="N3395" s="629" t="s">
        <v>114</v>
      </c>
      <c r="O3395" s="630"/>
      <c r="P3395" s="630"/>
      <c r="Q3395" s="632"/>
      <c r="R3395" s="673"/>
      <c r="S3395" s="674"/>
      <c r="T3395" s="674"/>
      <c r="U3395" s="675"/>
      <c r="V3395" s="673"/>
      <c r="W3395" s="675"/>
      <c r="X3395" s="673"/>
      <c r="Y3395" s="674"/>
      <c r="Z3395" s="674"/>
      <c r="AA3395" s="675"/>
      <c r="AB3395" s="668" t="s">
        <v>171</v>
      </c>
      <c r="AC3395" s="630"/>
      <c r="AD3395" s="630"/>
      <c r="AE3395" s="630"/>
      <c r="AF3395" s="630"/>
      <c r="AG3395" s="630"/>
      <c r="AH3395" s="630"/>
      <c r="AI3395" s="630"/>
      <c r="AJ3395" s="630"/>
      <c r="AK3395" s="630"/>
      <c r="AL3395" s="630"/>
      <c r="AM3395" s="630"/>
      <c r="AN3395" s="630"/>
      <c r="AO3395" s="632"/>
    </row>
    <row r="3396" spans="2:41" ht="3.75" hidden="1" customHeight="1">
      <c r="B3396" s="135"/>
      <c r="I3396" s="136"/>
      <c r="J3396" s="135"/>
      <c r="M3396" s="136"/>
      <c r="N3396" s="629"/>
      <c r="O3396" s="630"/>
      <c r="P3396" s="630"/>
      <c r="Q3396" s="632"/>
      <c r="R3396" s="676"/>
      <c r="S3396" s="677"/>
      <c r="T3396" s="677"/>
      <c r="U3396" s="678"/>
      <c r="V3396" s="676"/>
      <c r="W3396" s="678"/>
      <c r="X3396" s="676"/>
      <c r="Y3396" s="677"/>
      <c r="Z3396" s="677"/>
      <c r="AA3396" s="678"/>
      <c r="AB3396" s="639"/>
      <c r="AC3396" s="639"/>
      <c r="AD3396" s="639"/>
      <c r="AE3396" s="639"/>
      <c r="AF3396" s="639"/>
      <c r="AG3396" s="639"/>
      <c r="AH3396" s="639"/>
      <c r="AI3396" s="639"/>
      <c r="AJ3396" s="639"/>
      <c r="AK3396" s="639"/>
      <c r="AL3396" s="639"/>
      <c r="AM3396" s="639"/>
      <c r="AN3396" s="639"/>
      <c r="AO3396" s="640"/>
    </row>
    <row r="3397" spans="2:41" ht="3.75" hidden="1" customHeight="1">
      <c r="B3397" s="135"/>
      <c r="I3397" s="136"/>
      <c r="J3397" s="135"/>
      <c r="M3397" s="136"/>
      <c r="N3397" s="644"/>
      <c r="O3397" s="645"/>
      <c r="P3397" s="645"/>
      <c r="Q3397" s="645"/>
      <c r="R3397" s="644"/>
      <c r="S3397" s="645"/>
      <c r="T3397" s="645"/>
      <c r="U3397" s="645"/>
      <c r="V3397" s="645"/>
      <c r="W3397" s="645"/>
      <c r="X3397" s="645"/>
      <c r="Y3397" s="645"/>
      <c r="Z3397" s="645"/>
      <c r="AA3397" s="646"/>
      <c r="AB3397" s="644"/>
      <c r="AC3397" s="630"/>
      <c r="AD3397" s="630"/>
      <c r="AE3397" s="630"/>
      <c r="AF3397" s="630"/>
      <c r="AG3397" s="630"/>
      <c r="AH3397" s="630"/>
      <c r="AI3397" s="632"/>
      <c r="AJ3397" s="644"/>
      <c r="AK3397" s="645"/>
      <c r="AL3397" s="645"/>
      <c r="AM3397" s="645"/>
      <c r="AN3397" s="645"/>
      <c r="AO3397" s="646"/>
    </row>
    <row r="3398" spans="2:41" ht="13.35" hidden="1" customHeight="1">
      <c r="B3398" s="135"/>
      <c r="I3398" s="136"/>
      <c r="J3398" s="135"/>
      <c r="M3398" s="136"/>
      <c r="N3398" s="629" t="s">
        <v>115</v>
      </c>
      <c r="O3398" s="630"/>
      <c r="P3398" s="630"/>
      <c r="Q3398" s="630"/>
      <c r="R3398" s="629"/>
      <c r="S3398" s="680"/>
      <c r="T3398" s="681"/>
      <c r="U3398" s="630"/>
      <c r="V3398" s="647"/>
      <c r="W3398" s="630" t="s">
        <v>12</v>
      </c>
      <c r="X3398" s="647"/>
      <c r="Y3398" s="630" t="s">
        <v>11</v>
      </c>
      <c r="Z3398" s="647"/>
      <c r="AA3398" s="630" t="s">
        <v>364</v>
      </c>
      <c r="AB3398" s="629" t="s">
        <v>170</v>
      </c>
      <c r="AC3398" s="630"/>
      <c r="AD3398" s="630"/>
      <c r="AE3398" s="630"/>
      <c r="AF3398" s="630"/>
      <c r="AG3398" s="630"/>
      <c r="AH3398" s="630"/>
      <c r="AI3398" s="632"/>
      <c r="AJ3398" s="629"/>
      <c r="AK3398" s="680"/>
      <c r="AL3398" s="682"/>
      <c r="AM3398" s="682"/>
      <c r="AN3398" s="682"/>
      <c r="AO3398" s="681"/>
    </row>
    <row r="3399" spans="2:41" ht="3.75" hidden="1" customHeight="1">
      <c r="B3399" s="135"/>
      <c r="I3399" s="136"/>
      <c r="J3399" s="135"/>
      <c r="M3399" s="136"/>
      <c r="N3399" s="629"/>
      <c r="O3399" s="630"/>
      <c r="P3399" s="630"/>
      <c r="Q3399" s="630"/>
      <c r="R3399" s="638"/>
      <c r="S3399" s="639"/>
      <c r="T3399" s="639"/>
      <c r="U3399" s="639"/>
      <c r="V3399" s="639"/>
      <c r="W3399" s="639"/>
      <c r="X3399" s="639"/>
      <c r="Y3399" s="639"/>
      <c r="Z3399" s="639"/>
      <c r="AA3399" s="640"/>
      <c r="AB3399" s="638"/>
      <c r="AC3399" s="639"/>
      <c r="AD3399" s="639"/>
      <c r="AE3399" s="639"/>
      <c r="AF3399" s="639"/>
      <c r="AG3399" s="639"/>
      <c r="AH3399" s="639"/>
      <c r="AI3399" s="640"/>
      <c r="AJ3399" s="638"/>
      <c r="AK3399" s="639"/>
      <c r="AL3399" s="639"/>
      <c r="AM3399" s="639"/>
      <c r="AN3399" s="639"/>
      <c r="AO3399" s="640"/>
    </row>
    <row r="3400" spans="2:41" ht="3.75" customHeight="1">
      <c r="B3400" s="135"/>
      <c r="I3400" s="136"/>
      <c r="J3400" s="135"/>
      <c r="M3400" s="136"/>
      <c r="N3400" s="130"/>
      <c r="O3400" s="131"/>
      <c r="P3400" s="131"/>
      <c r="Q3400" s="132"/>
      <c r="R3400" s="683" t="str" cm="1">
        <f t="array" ref="R3400">IF(新_変更_3!AL1472&lt;&gt;"",AND(新_変更_3!J1471:AB1477=新_変更_3!AL1471:BD1477),"")</f>
        <v/>
      </c>
      <c r="S3400" s="684"/>
      <c r="T3400" s="684"/>
      <c r="U3400" s="684"/>
      <c r="V3400" s="684"/>
      <c r="W3400" s="684"/>
      <c r="X3400" s="684"/>
      <c r="Y3400" s="684"/>
      <c r="Z3400" s="684"/>
      <c r="AA3400" s="684"/>
      <c r="AB3400" s="684"/>
      <c r="AC3400" s="684"/>
      <c r="AD3400" s="684"/>
      <c r="AE3400" s="684"/>
      <c r="AF3400" s="684"/>
      <c r="AG3400" s="684"/>
      <c r="AH3400" s="684"/>
      <c r="AI3400" s="684"/>
      <c r="AJ3400" s="684"/>
      <c r="AK3400" s="684"/>
      <c r="AL3400" s="684"/>
      <c r="AM3400" s="684"/>
      <c r="AN3400" s="684"/>
      <c r="AO3400" s="685"/>
    </row>
    <row r="3401" spans="2:41" ht="13.35" customHeight="1">
      <c r="B3401" s="135"/>
      <c r="I3401" s="136"/>
      <c r="J3401" s="135"/>
      <c r="M3401" s="136"/>
      <c r="N3401" s="135" t="s">
        <v>32</v>
      </c>
      <c r="Q3401" s="136"/>
      <c r="R3401" s="686"/>
      <c r="S3401" s="687"/>
      <c r="T3401" s="687"/>
      <c r="U3401" s="687"/>
      <c r="V3401" s="687"/>
      <c r="W3401" s="687"/>
      <c r="X3401" s="687"/>
      <c r="Y3401" s="687"/>
      <c r="Z3401" s="687"/>
      <c r="AA3401" s="687"/>
      <c r="AB3401" s="687"/>
      <c r="AC3401" s="687"/>
      <c r="AD3401" s="687"/>
      <c r="AE3401" s="687"/>
      <c r="AF3401" s="687"/>
      <c r="AG3401" s="687"/>
      <c r="AH3401" s="687"/>
      <c r="AI3401" s="687"/>
      <c r="AJ3401" s="687"/>
      <c r="AK3401" s="687"/>
      <c r="AL3401" s="687"/>
      <c r="AM3401" s="687"/>
      <c r="AN3401" s="687"/>
      <c r="AO3401" s="688"/>
    </row>
    <row r="3402" spans="2:41" ht="3.75" customHeight="1">
      <c r="B3402" s="135"/>
      <c r="I3402" s="136"/>
      <c r="J3402" s="135"/>
      <c r="M3402" s="136"/>
      <c r="N3402" s="140"/>
      <c r="O3402" s="141"/>
      <c r="P3402" s="141"/>
      <c r="Q3402" s="142"/>
      <c r="R3402" s="689"/>
      <c r="S3402" s="690"/>
      <c r="T3402" s="690"/>
      <c r="U3402" s="690"/>
      <c r="V3402" s="690"/>
      <c r="W3402" s="690"/>
      <c r="X3402" s="690"/>
      <c r="Y3402" s="690"/>
      <c r="Z3402" s="690"/>
      <c r="AA3402" s="690"/>
      <c r="AB3402" s="690"/>
      <c r="AC3402" s="690"/>
      <c r="AD3402" s="690"/>
      <c r="AE3402" s="690"/>
      <c r="AF3402" s="690"/>
      <c r="AG3402" s="690"/>
      <c r="AH3402" s="690"/>
      <c r="AI3402" s="690"/>
      <c r="AJ3402" s="690"/>
      <c r="AK3402" s="690"/>
      <c r="AL3402" s="690"/>
      <c r="AM3402" s="690"/>
      <c r="AN3402" s="690"/>
      <c r="AO3402" s="691"/>
    </row>
    <row r="3403" spans="2:41" ht="3.75" customHeight="1">
      <c r="B3403" s="135"/>
      <c r="I3403" s="136"/>
      <c r="J3403" s="130"/>
      <c r="K3403" s="131"/>
      <c r="L3403" s="131"/>
      <c r="M3403" s="132"/>
      <c r="N3403" s="130"/>
      <c r="O3403" s="131"/>
      <c r="P3403" s="131"/>
      <c r="Q3403" s="132"/>
      <c r="R3403" s="130"/>
      <c r="S3403" s="131"/>
      <c r="T3403" s="131"/>
      <c r="U3403" s="131"/>
      <c r="V3403" s="131"/>
      <c r="W3403" s="131"/>
      <c r="X3403" s="131"/>
      <c r="Y3403" s="131"/>
      <c r="Z3403" s="131"/>
      <c r="AA3403" s="132"/>
      <c r="AB3403" s="130"/>
      <c r="AC3403" s="131"/>
      <c r="AD3403" s="131"/>
      <c r="AE3403" s="132"/>
      <c r="AF3403" s="131"/>
      <c r="AG3403" s="131"/>
      <c r="AH3403" s="131"/>
      <c r="AI3403" s="131"/>
      <c r="AJ3403" s="131"/>
      <c r="AK3403" s="131"/>
      <c r="AL3403" s="131"/>
      <c r="AM3403" s="131"/>
      <c r="AN3403" s="131"/>
      <c r="AO3403" s="132"/>
    </row>
    <row r="3404" spans="2:41" ht="13.35" customHeight="1">
      <c r="B3404" s="135"/>
      <c r="I3404" s="136"/>
      <c r="J3404" s="135" t="s">
        <v>4079</v>
      </c>
      <c r="M3404" s="136"/>
      <c r="N3404" s="135" t="s">
        <v>27</v>
      </c>
      <c r="Q3404" s="136"/>
      <c r="R3404" s="135"/>
      <c r="S3404" s="692"/>
      <c r="T3404" s="693"/>
      <c r="U3404" s="693"/>
      <c r="V3404" s="693"/>
      <c r="W3404" s="693"/>
      <c r="X3404" s="693"/>
      <c r="Y3404" s="693"/>
      <c r="Z3404" s="693"/>
      <c r="AA3404" s="694"/>
      <c r="AB3404" s="135" t="s">
        <v>28</v>
      </c>
      <c r="AE3404" s="136"/>
      <c r="AF3404" s="135"/>
      <c r="AG3404" s="695"/>
      <c r="AH3404" s="693"/>
      <c r="AI3404" s="693"/>
      <c r="AJ3404" s="693"/>
      <c r="AK3404" s="693"/>
      <c r="AL3404" s="693"/>
      <c r="AM3404" s="693"/>
      <c r="AN3404" s="693"/>
      <c r="AO3404" s="694"/>
    </row>
    <row r="3405" spans="2:41" ht="3.75" customHeight="1">
      <c r="B3405" s="135"/>
      <c r="I3405" s="136"/>
      <c r="J3405" s="135"/>
      <c r="M3405" s="136"/>
      <c r="N3405" s="140"/>
      <c r="O3405" s="141"/>
      <c r="P3405" s="141"/>
      <c r="Q3405" s="142"/>
      <c r="R3405" s="140"/>
      <c r="S3405" s="141"/>
      <c r="T3405" s="141"/>
      <c r="U3405" s="141"/>
      <c r="V3405" s="141"/>
      <c r="W3405" s="141"/>
      <c r="X3405" s="141"/>
      <c r="Y3405" s="141"/>
      <c r="Z3405" s="141"/>
      <c r="AA3405" s="142"/>
      <c r="AB3405" s="140"/>
      <c r="AC3405" s="141"/>
      <c r="AD3405" s="141"/>
      <c r="AE3405" s="142"/>
      <c r="AF3405" s="141"/>
      <c r="AG3405" s="141"/>
      <c r="AH3405" s="141"/>
      <c r="AI3405" s="141"/>
      <c r="AJ3405" s="141"/>
      <c r="AK3405" s="141"/>
      <c r="AL3405" s="141"/>
      <c r="AM3405" s="141"/>
      <c r="AN3405" s="141"/>
      <c r="AO3405" s="142"/>
    </row>
    <row r="3406" spans="2:41" ht="3.75" customHeight="1">
      <c r="B3406" s="135"/>
      <c r="I3406" s="136"/>
      <c r="J3406" s="135"/>
      <c r="M3406" s="136"/>
      <c r="N3406" s="130"/>
      <c r="O3406" s="131"/>
      <c r="P3406" s="131"/>
      <c r="Q3406" s="132"/>
      <c r="R3406" s="130"/>
      <c r="S3406" s="131"/>
      <c r="T3406" s="131"/>
      <c r="U3406" s="131"/>
      <c r="V3406" s="131"/>
      <c r="W3406" s="131"/>
      <c r="X3406" s="131"/>
      <c r="Y3406" s="131"/>
      <c r="Z3406" s="131"/>
      <c r="AA3406" s="132"/>
      <c r="AB3406" s="130"/>
      <c r="AC3406" s="131"/>
      <c r="AD3406" s="131"/>
      <c r="AE3406" s="132"/>
      <c r="AF3406" s="130"/>
      <c r="AG3406" s="131"/>
      <c r="AH3406" s="131"/>
      <c r="AI3406" s="131"/>
      <c r="AJ3406" s="131"/>
      <c r="AK3406" s="131"/>
      <c r="AL3406" s="131"/>
      <c r="AM3406" s="131"/>
      <c r="AN3406" s="131"/>
      <c r="AO3406" s="132"/>
    </row>
    <row r="3407" spans="2:41" ht="13.35" customHeight="1">
      <c r="B3407" s="135"/>
      <c r="I3407" s="136"/>
      <c r="J3407" s="135"/>
      <c r="M3407" s="136"/>
      <c r="N3407" s="135" t="s">
        <v>3990</v>
      </c>
      <c r="Q3407" s="136"/>
      <c r="R3407" s="135"/>
      <c r="S3407" s="696"/>
      <c r="T3407" s="694"/>
      <c r="V3407" s="146"/>
      <c r="W3407" s="124" t="s">
        <v>12</v>
      </c>
      <c r="X3407" s="146"/>
      <c r="Y3407" s="124" t="s">
        <v>11</v>
      </c>
      <c r="Z3407" s="146"/>
      <c r="AA3407" s="136" t="s">
        <v>364</v>
      </c>
      <c r="AB3407" s="135" t="s">
        <v>66</v>
      </c>
      <c r="AE3407" s="136"/>
      <c r="AF3407" s="135"/>
      <c r="AG3407" s="696"/>
      <c r="AH3407" s="694"/>
      <c r="AJ3407" s="146"/>
      <c r="AK3407" s="124" t="s">
        <v>12</v>
      </c>
      <c r="AL3407" s="146"/>
      <c r="AM3407" s="124" t="s">
        <v>11</v>
      </c>
      <c r="AN3407" s="146"/>
      <c r="AO3407" s="136" t="s">
        <v>364</v>
      </c>
    </row>
    <row r="3408" spans="2:41" ht="3.75" customHeight="1">
      <c r="B3408" s="135"/>
      <c r="I3408" s="136"/>
      <c r="J3408" s="135"/>
      <c r="M3408" s="136"/>
      <c r="N3408" s="140"/>
      <c r="O3408" s="141"/>
      <c r="P3408" s="141"/>
      <c r="Q3408" s="142"/>
      <c r="R3408" s="140"/>
      <c r="S3408" s="141"/>
      <c r="T3408" s="141"/>
      <c r="U3408" s="141"/>
      <c r="V3408" s="141"/>
      <c r="W3408" s="141"/>
      <c r="X3408" s="141"/>
      <c r="Y3408" s="141"/>
      <c r="Z3408" s="141"/>
      <c r="AA3408" s="142"/>
      <c r="AB3408" s="140"/>
      <c r="AC3408" s="141"/>
      <c r="AD3408" s="141"/>
      <c r="AE3408" s="142"/>
      <c r="AF3408" s="140"/>
      <c r="AG3408" s="141"/>
      <c r="AH3408" s="141"/>
      <c r="AI3408" s="141"/>
      <c r="AJ3408" s="141"/>
      <c r="AK3408" s="141"/>
      <c r="AL3408" s="141"/>
      <c r="AM3408" s="141"/>
      <c r="AN3408" s="141"/>
      <c r="AO3408" s="142"/>
    </row>
    <row r="3409" spans="2:41" ht="3.75" customHeight="1">
      <c r="B3409" s="135"/>
      <c r="I3409" s="136"/>
      <c r="J3409" s="135"/>
      <c r="M3409" s="136"/>
      <c r="N3409" s="130"/>
      <c r="O3409" s="131"/>
      <c r="P3409" s="131"/>
      <c r="Q3409" s="132"/>
      <c r="R3409" s="697">
        <f>新_変更_3!J1491</f>
        <v>0</v>
      </c>
      <c r="S3409" s="684"/>
      <c r="T3409" s="684"/>
      <c r="U3409" s="684"/>
      <c r="V3409" s="684"/>
      <c r="W3409" s="684"/>
      <c r="X3409" s="684"/>
      <c r="Y3409" s="684"/>
      <c r="Z3409" s="684"/>
      <c r="AA3409" s="684"/>
      <c r="AB3409" s="684"/>
      <c r="AC3409" s="684"/>
      <c r="AD3409" s="684"/>
      <c r="AE3409" s="684"/>
      <c r="AF3409" s="684"/>
      <c r="AG3409" s="684"/>
      <c r="AH3409" s="684"/>
      <c r="AI3409" s="684"/>
      <c r="AJ3409" s="685"/>
      <c r="AK3409" s="131"/>
      <c r="AL3409" s="131"/>
      <c r="AM3409" s="131"/>
      <c r="AN3409" s="131"/>
      <c r="AO3409" s="132"/>
    </row>
    <row r="3410" spans="2:41" ht="13.35" customHeight="1">
      <c r="B3410" s="135"/>
      <c r="I3410" s="136"/>
      <c r="J3410" s="135"/>
      <c r="M3410" s="136"/>
      <c r="N3410" s="135" t="s">
        <v>8</v>
      </c>
      <c r="Q3410" s="136"/>
      <c r="R3410" s="686"/>
      <c r="S3410" s="687"/>
      <c r="T3410" s="687"/>
      <c r="U3410" s="687"/>
      <c r="V3410" s="687"/>
      <c r="W3410" s="687"/>
      <c r="X3410" s="687"/>
      <c r="Y3410" s="687"/>
      <c r="Z3410" s="687"/>
      <c r="AA3410" s="687"/>
      <c r="AB3410" s="687"/>
      <c r="AC3410" s="687"/>
      <c r="AD3410" s="687"/>
      <c r="AE3410" s="687"/>
      <c r="AF3410" s="687"/>
      <c r="AG3410" s="687"/>
      <c r="AH3410" s="687"/>
      <c r="AI3410" s="687"/>
      <c r="AJ3410" s="688"/>
      <c r="AL3410" s="147" t="s">
        <v>13</v>
      </c>
      <c r="AM3410" s="124" t="s">
        <v>29</v>
      </c>
      <c r="AO3410" s="136"/>
    </row>
    <row r="3411" spans="2:41" ht="3.75" customHeight="1">
      <c r="B3411" s="135"/>
      <c r="I3411" s="136"/>
      <c r="J3411" s="135"/>
      <c r="M3411" s="136"/>
      <c r="N3411" s="140"/>
      <c r="O3411" s="141"/>
      <c r="P3411" s="141"/>
      <c r="Q3411" s="142"/>
      <c r="R3411" s="689"/>
      <c r="S3411" s="690"/>
      <c r="T3411" s="690"/>
      <c r="U3411" s="690"/>
      <c r="V3411" s="690"/>
      <c r="W3411" s="690"/>
      <c r="X3411" s="690"/>
      <c r="Y3411" s="690"/>
      <c r="Z3411" s="690"/>
      <c r="AA3411" s="690"/>
      <c r="AB3411" s="690"/>
      <c r="AC3411" s="690"/>
      <c r="AD3411" s="690"/>
      <c r="AE3411" s="690"/>
      <c r="AF3411" s="690"/>
      <c r="AG3411" s="690"/>
      <c r="AH3411" s="690"/>
      <c r="AI3411" s="690"/>
      <c r="AJ3411" s="691"/>
      <c r="AK3411" s="141"/>
      <c r="AL3411" s="141"/>
      <c r="AM3411" s="141"/>
      <c r="AN3411" s="141"/>
      <c r="AO3411" s="142"/>
    </row>
    <row r="3412" spans="2:41" ht="3.75" hidden="1" customHeight="1">
      <c r="B3412" s="135"/>
      <c r="I3412" s="136"/>
      <c r="J3412" s="135"/>
      <c r="M3412" s="136"/>
      <c r="N3412" s="644"/>
      <c r="O3412" s="645"/>
      <c r="P3412" s="645"/>
      <c r="Q3412" s="646"/>
      <c r="R3412" s="679"/>
      <c r="S3412" s="671"/>
      <c r="T3412" s="671"/>
      <c r="U3412" s="671"/>
      <c r="V3412" s="671"/>
      <c r="W3412" s="671"/>
      <c r="X3412" s="671"/>
      <c r="Y3412" s="671"/>
      <c r="Z3412" s="671"/>
      <c r="AA3412" s="671"/>
      <c r="AB3412" s="671"/>
      <c r="AC3412" s="671"/>
      <c r="AD3412" s="671"/>
      <c r="AE3412" s="671"/>
      <c r="AF3412" s="671"/>
      <c r="AG3412" s="671"/>
      <c r="AH3412" s="671"/>
      <c r="AI3412" s="671"/>
      <c r="AJ3412" s="671"/>
      <c r="AK3412" s="671"/>
      <c r="AL3412" s="671"/>
      <c r="AM3412" s="671"/>
      <c r="AN3412" s="671"/>
      <c r="AO3412" s="672"/>
    </row>
    <row r="3413" spans="2:41" ht="13.35" hidden="1" customHeight="1">
      <c r="B3413" s="135"/>
      <c r="I3413" s="136"/>
      <c r="J3413" s="135"/>
      <c r="M3413" s="136"/>
      <c r="N3413" s="629" t="s">
        <v>61</v>
      </c>
      <c r="O3413" s="630"/>
      <c r="P3413" s="630"/>
      <c r="Q3413" s="632"/>
      <c r="R3413" s="673"/>
      <c r="S3413" s="674"/>
      <c r="T3413" s="674"/>
      <c r="U3413" s="674"/>
      <c r="V3413" s="674"/>
      <c r="W3413" s="674"/>
      <c r="X3413" s="674"/>
      <c r="Y3413" s="674"/>
      <c r="Z3413" s="674"/>
      <c r="AA3413" s="674"/>
      <c r="AB3413" s="674"/>
      <c r="AC3413" s="674"/>
      <c r="AD3413" s="674"/>
      <c r="AE3413" s="674"/>
      <c r="AF3413" s="674"/>
      <c r="AG3413" s="674"/>
      <c r="AH3413" s="674"/>
      <c r="AI3413" s="674"/>
      <c r="AJ3413" s="674"/>
      <c r="AK3413" s="674"/>
      <c r="AL3413" s="674"/>
      <c r="AM3413" s="674"/>
      <c r="AN3413" s="674"/>
      <c r="AO3413" s="675"/>
    </row>
    <row r="3414" spans="2:41" ht="3.75" hidden="1" customHeight="1">
      <c r="B3414" s="135"/>
      <c r="I3414" s="136"/>
      <c r="J3414" s="135"/>
      <c r="M3414" s="136"/>
      <c r="N3414" s="629"/>
      <c r="O3414" s="630"/>
      <c r="P3414" s="630"/>
      <c r="Q3414" s="632"/>
      <c r="R3414" s="676"/>
      <c r="S3414" s="677"/>
      <c r="T3414" s="677"/>
      <c r="U3414" s="677"/>
      <c r="V3414" s="677"/>
      <c r="W3414" s="677"/>
      <c r="X3414" s="677"/>
      <c r="Y3414" s="677"/>
      <c r="Z3414" s="677"/>
      <c r="AA3414" s="677"/>
      <c r="AB3414" s="677"/>
      <c r="AC3414" s="677"/>
      <c r="AD3414" s="677"/>
      <c r="AE3414" s="677"/>
      <c r="AF3414" s="677"/>
      <c r="AG3414" s="677"/>
      <c r="AH3414" s="677"/>
      <c r="AI3414" s="677"/>
      <c r="AJ3414" s="677"/>
      <c r="AK3414" s="677"/>
      <c r="AL3414" s="677"/>
      <c r="AM3414" s="677"/>
      <c r="AN3414" s="677"/>
      <c r="AO3414" s="678"/>
    </row>
    <row r="3415" spans="2:41" ht="3.75" hidden="1" customHeight="1">
      <c r="B3415" s="135"/>
      <c r="I3415" s="136"/>
      <c r="J3415" s="135"/>
      <c r="N3415" s="644"/>
      <c r="O3415" s="645"/>
      <c r="P3415" s="645"/>
      <c r="Q3415" s="646"/>
      <c r="R3415" s="630"/>
      <c r="S3415" s="630"/>
      <c r="T3415" s="630"/>
      <c r="U3415" s="698"/>
      <c r="V3415" s="699"/>
      <c r="W3415" s="699"/>
      <c r="X3415" s="700"/>
      <c r="Y3415" s="645"/>
      <c r="Z3415" s="707"/>
      <c r="AA3415" s="699"/>
      <c r="AB3415" s="699"/>
      <c r="AC3415" s="708"/>
      <c r="AD3415" s="630"/>
      <c r="AE3415" s="630"/>
      <c r="AF3415" s="630"/>
      <c r="AG3415" s="679"/>
      <c r="AH3415" s="671"/>
      <c r="AI3415" s="671"/>
      <c r="AJ3415" s="671"/>
      <c r="AK3415" s="671"/>
      <c r="AL3415" s="671"/>
      <c r="AM3415" s="671"/>
      <c r="AN3415" s="671"/>
      <c r="AO3415" s="672"/>
    </row>
    <row r="3416" spans="2:41" ht="13.35" hidden="1" customHeight="1">
      <c r="B3416" s="135"/>
      <c r="I3416" s="136"/>
      <c r="J3416" s="135"/>
      <c r="N3416" s="629"/>
      <c r="O3416" s="630"/>
      <c r="P3416" s="630"/>
      <c r="Q3416" s="632"/>
      <c r="R3416" s="630" t="s">
        <v>15</v>
      </c>
      <c r="S3416" s="630"/>
      <c r="T3416" s="630"/>
      <c r="U3416" s="701"/>
      <c r="V3416" s="702"/>
      <c r="W3416" s="702"/>
      <c r="X3416" s="703"/>
      <c r="Y3416" s="662" t="s">
        <v>359</v>
      </c>
      <c r="Z3416" s="709"/>
      <c r="AA3416" s="702"/>
      <c r="AB3416" s="702"/>
      <c r="AC3416" s="710"/>
      <c r="AD3416" s="630" t="s">
        <v>56</v>
      </c>
      <c r="AE3416" s="630"/>
      <c r="AF3416" s="630"/>
      <c r="AG3416" s="673"/>
      <c r="AH3416" s="674"/>
      <c r="AI3416" s="674"/>
      <c r="AJ3416" s="674"/>
      <c r="AK3416" s="674"/>
      <c r="AL3416" s="674"/>
      <c r="AM3416" s="674"/>
      <c r="AN3416" s="674"/>
      <c r="AO3416" s="675"/>
    </row>
    <row r="3417" spans="2:41" ht="3.75" hidden="1" customHeight="1">
      <c r="B3417" s="135"/>
      <c r="I3417" s="136"/>
      <c r="J3417" s="135"/>
      <c r="N3417" s="629"/>
      <c r="O3417" s="630"/>
      <c r="P3417" s="630"/>
      <c r="Q3417" s="632"/>
      <c r="R3417" s="639"/>
      <c r="S3417" s="639"/>
      <c r="T3417" s="639"/>
      <c r="U3417" s="704"/>
      <c r="V3417" s="705"/>
      <c r="W3417" s="705"/>
      <c r="X3417" s="706"/>
      <c r="Y3417" s="639"/>
      <c r="Z3417" s="711"/>
      <c r="AA3417" s="705"/>
      <c r="AB3417" s="705"/>
      <c r="AC3417" s="712"/>
      <c r="AD3417" s="639"/>
      <c r="AE3417" s="639"/>
      <c r="AF3417" s="639"/>
      <c r="AG3417" s="676"/>
      <c r="AH3417" s="677"/>
      <c r="AI3417" s="677"/>
      <c r="AJ3417" s="677"/>
      <c r="AK3417" s="677"/>
      <c r="AL3417" s="677"/>
      <c r="AM3417" s="677"/>
      <c r="AN3417" s="677"/>
      <c r="AO3417" s="678"/>
    </row>
    <row r="3418" spans="2:41" ht="3.75" hidden="1" customHeight="1">
      <c r="B3418" s="135"/>
      <c r="I3418" s="136"/>
      <c r="J3418" s="135"/>
      <c r="N3418" s="629"/>
      <c r="O3418" s="630"/>
      <c r="P3418" s="630"/>
      <c r="Q3418" s="632"/>
      <c r="R3418" s="645"/>
      <c r="S3418" s="645"/>
      <c r="T3418" s="646"/>
      <c r="U3418" s="679"/>
      <c r="V3418" s="671"/>
      <c r="W3418" s="671"/>
      <c r="X3418" s="671"/>
      <c r="Y3418" s="671"/>
      <c r="Z3418" s="671"/>
      <c r="AA3418" s="671"/>
      <c r="AB3418" s="671"/>
      <c r="AC3418" s="672"/>
      <c r="AD3418" s="644"/>
      <c r="AE3418" s="645"/>
      <c r="AF3418" s="646"/>
      <c r="AG3418" s="679"/>
      <c r="AH3418" s="671"/>
      <c r="AI3418" s="671"/>
      <c r="AJ3418" s="671"/>
      <c r="AK3418" s="671"/>
      <c r="AL3418" s="671"/>
      <c r="AM3418" s="671"/>
      <c r="AN3418" s="671"/>
      <c r="AO3418" s="672"/>
    </row>
    <row r="3419" spans="2:41" ht="13.35" hidden="1" customHeight="1">
      <c r="B3419" s="135"/>
      <c r="I3419" s="136"/>
      <c r="N3419" s="629" t="s">
        <v>23</v>
      </c>
      <c r="O3419" s="630"/>
      <c r="P3419" s="630"/>
      <c r="Q3419" s="632"/>
      <c r="R3419" s="630" t="s">
        <v>17</v>
      </c>
      <c r="S3419" s="630"/>
      <c r="T3419" s="632"/>
      <c r="U3419" s="673"/>
      <c r="V3419" s="674"/>
      <c r="W3419" s="674"/>
      <c r="X3419" s="674"/>
      <c r="Y3419" s="674"/>
      <c r="Z3419" s="674"/>
      <c r="AA3419" s="674"/>
      <c r="AB3419" s="674"/>
      <c r="AC3419" s="675"/>
      <c r="AD3419" s="629" t="s">
        <v>18</v>
      </c>
      <c r="AE3419" s="630"/>
      <c r="AF3419" s="632"/>
      <c r="AG3419" s="673"/>
      <c r="AH3419" s="674"/>
      <c r="AI3419" s="674"/>
      <c r="AJ3419" s="674"/>
      <c r="AK3419" s="674"/>
      <c r="AL3419" s="674"/>
      <c r="AM3419" s="674"/>
      <c r="AN3419" s="674"/>
      <c r="AO3419" s="675"/>
    </row>
    <row r="3420" spans="2:41" ht="3.75" hidden="1" customHeight="1">
      <c r="B3420" s="135"/>
      <c r="I3420" s="136"/>
      <c r="J3420" s="135"/>
      <c r="N3420" s="629"/>
      <c r="O3420" s="630"/>
      <c r="P3420" s="630"/>
      <c r="Q3420" s="632"/>
      <c r="R3420" s="639"/>
      <c r="S3420" s="639"/>
      <c r="T3420" s="640"/>
      <c r="U3420" s="676"/>
      <c r="V3420" s="677"/>
      <c r="W3420" s="677"/>
      <c r="X3420" s="677"/>
      <c r="Y3420" s="677"/>
      <c r="Z3420" s="677"/>
      <c r="AA3420" s="677"/>
      <c r="AB3420" s="677"/>
      <c r="AC3420" s="678"/>
      <c r="AD3420" s="638"/>
      <c r="AE3420" s="639"/>
      <c r="AF3420" s="640"/>
      <c r="AG3420" s="676"/>
      <c r="AH3420" s="677"/>
      <c r="AI3420" s="677"/>
      <c r="AJ3420" s="677"/>
      <c r="AK3420" s="677"/>
      <c r="AL3420" s="677"/>
      <c r="AM3420" s="677"/>
      <c r="AN3420" s="677"/>
      <c r="AO3420" s="678"/>
    </row>
    <row r="3421" spans="2:41" ht="3.75" hidden="1" customHeight="1">
      <c r="B3421" s="135"/>
      <c r="I3421" s="136"/>
      <c r="J3421" s="135"/>
      <c r="N3421" s="629"/>
      <c r="O3421" s="630"/>
      <c r="P3421" s="630"/>
      <c r="Q3421" s="632"/>
      <c r="R3421" s="645"/>
      <c r="S3421" s="645"/>
      <c r="T3421" s="646"/>
      <c r="U3421" s="679"/>
      <c r="V3421" s="671"/>
      <c r="W3421" s="671"/>
      <c r="X3421" s="671"/>
      <c r="Y3421" s="671"/>
      <c r="Z3421" s="671"/>
      <c r="AA3421" s="671"/>
      <c r="AB3421" s="671"/>
      <c r="AC3421" s="672"/>
      <c r="AD3421" s="644"/>
      <c r="AE3421" s="645"/>
      <c r="AF3421" s="646"/>
      <c r="AG3421" s="679"/>
      <c r="AH3421" s="671"/>
      <c r="AI3421" s="671"/>
      <c r="AJ3421" s="671"/>
      <c r="AK3421" s="671"/>
      <c r="AL3421" s="671"/>
      <c r="AM3421" s="671"/>
      <c r="AN3421" s="671"/>
      <c r="AO3421" s="672"/>
    </row>
    <row r="3422" spans="2:41" ht="13.35" hidden="1" customHeight="1">
      <c r="B3422" s="135"/>
      <c r="I3422" s="136"/>
      <c r="J3422" s="135"/>
      <c r="N3422" s="629"/>
      <c r="O3422" s="630"/>
      <c r="P3422" s="630"/>
      <c r="Q3422" s="632"/>
      <c r="R3422" s="630" t="s">
        <v>19</v>
      </c>
      <c r="S3422" s="630"/>
      <c r="T3422" s="632"/>
      <c r="U3422" s="673"/>
      <c r="V3422" s="674"/>
      <c r="W3422" s="674"/>
      <c r="X3422" s="674"/>
      <c r="Y3422" s="674"/>
      <c r="Z3422" s="674"/>
      <c r="AA3422" s="674"/>
      <c r="AB3422" s="674"/>
      <c r="AC3422" s="675"/>
      <c r="AD3422" s="629" t="s">
        <v>20</v>
      </c>
      <c r="AE3422" s="630"/>
      <c r="AF3422" s="632"/>
      <c r="AG3422" s="673"/>
      <c r="AH3422" s="674"/>
      <c r="AI3422" s="674"/>
      <c r="AJ3422" s="674"/>
      <c r="AK3422" s="674"/>
      <c r="AL3422" s="674"/>
      <c r="AM3422" s="674"/>
      <c r="AN3422" s="674"/>
      <c r="AO3422" s="675"/>
    </row>
    <row r="3423" spans="2:41" ht="3.75" hidden="1" customHeight="1">
      <c r="B3423" s="135"/>
      <c r="I3423" s="136"/>
      <c r="J3423" s="135"/>
      <c r="N3423" s="638"/>
      <c r="O3423" s="639"/>
      <c r="P3423" s="639"/>
      <c r="Q3423" s="640"/>
      <c r="R3423" s="639"/>
      <c r="S3423" s="639"/>
      <c r="T3423" s="640"/>
      <c r="U3423" s="676"/>
      <c r="V3423" s="677"/>
      <c r="W3423" s="677"/>
      <c r="X3423" s="677"/>
      <c r="Y3423" s="677"/>
      <c r="Z3423" s="677"/>
      <c r="AA3423" s="677"/>
      <c r="AB3423" s="677"/>
      <c r="AC3423" s="678"/>
      <c r="AD3423" s="638"/>
      <c r="AE3423" s="639"/>
      <c r="AF3423" s="640"/>
      <c r="AG3423" s="676"/>
      <c r="AH3423" s="677"/>
      <c r="AI3423" s="677"/>
      <c r="AJ3423" s="677"/>
      <c r="AK3423" s="677"/>
      <c r="AL3423" s="677"/>
      <c r="AM3423" s="677"/>
      <c r="AN3423" s="677"/>
      <c r="AO3423" s="678"/>
    </row>
    <row r="3424" spans="2:41" ht="3.75" hidden="1" customHeight="1">
      <c r="B3424" s="135"/>
      <c r="I3424" s="136"/>
      <c r="J3424" s="135"/>
      <c r="M3424" s="136"/>
      <c r="N3424" s="629"/>
      <c r="O3424" s="630"/>
      <c r="P3424" s="630"/>
      <c r="Q3424" s="632"/>
      <c r="R3424" s="644"/>
      <c r="S3424" s="645"/>
      <c r="T3424" s="645"/>
      <c r="U3424" s="645"/>
      <c r="V3424" s="645"/>
      <c r="W3424" s="645"/>
      <c r="X3424" s="645"/>
      <c r="Y3424" s="645"/>
      <c r="Z3424" s="645"/>
      <c r="AA3424" s="645"/>
      <c r="AB3424" s="645"/>
      <c r="AC3424" s="645"/>
      <c r="AD3424" s="645"/>
      <c r="AE3424" s="645"/>
      <c r="AF3424" s="645"/>
      <c r="AG3424" s="645"/>
      <c r="AH3424" s="645"/>
      <c r="AI3424" s="645"/>
      <c r="AJ3424" s="645"/>
      <c r="AK3424" s="645"/>
      <c r="AL3424" s="645"/>
      <c r="AM3424" s="645"/>
      <c r="AN3424" s="645"/>
      <c r="AO3424" s="646"/>
    </row>
    <row r="3425" spans="2:41" ht="13.35" hidden="1" customHeight="1">
      <c r="B3425" s="135"/>
      <c r="I3425" s="136"/>
      <c r="J3425" s="135"/>
      <c r="M3425" s="136"/>
      <c r="N3425" s="629" t="s">
        <v>111</v>
      </c>
      <c r="O3425" s="630"/>
      <c r="P3425" s="630"/>
      <c r="Q3425" s="632"/>
      <c r="R3425" s="629"/>
      <c r="S3425" s="680"/>
      <c r="T3425" s="681"/>
      <c r="U3425" s="630"/>
      <c r="V3425" s="647"/>
      <c r="W3425" s="630" t="s">
        <v>12</v>
      </c>
      <c r="X3425" s="647"/>
      <c r="Y3425" s="630" t="s">
        <v>11</v>
      </c>
      <c r="Z3425" s="647"/>
      <c r="AA3425" s="630" t="s">
        <v>364</v>
      </c>
      <c r="AB3425" s="630"/>
      <c r="AC3425" s="630"/>
      <c r="AD3425" s="630"/>
      <c r="AE3425" s="630"/>
      <c r="AF3425" s="630"/>
      <c r="AG3425" s="630"/>
      <c r="AH3425" s="630"/>
      <c r="AI3425" s="630"/>
      <c r="AJ3425" s="630"/>
      <c r="AK3425" s="630"/>
      <c r="AL3425" s="630"/>
      <c r="AM3425" s="630"/>
      <c r="AN3425" s="630"/>
      <c r="AO3425" s="632"/>
    </row>
    <row r="3426" spans="2:41" ht="3.75" hidden="1" customHeight="1">
      <c r="B3426" s="135"/>
      <c r="I3426" s="136"/>
      <c r="J3426" s="135"/>
      <c r="M3426" s="136"/>
      <c r="N3426" s="629"/>
      <c r="O3426" s="630"/>
      <c r="P3426" s="630"/>
      <c r="Q3426" s="632"/>
      <c r="R3426" s="629"/>
      <c r="S3426" s="630"/>
      <c r="T3426" s="630"/>
      <c r="U3426" s="630"/>
      <c r="V3426" s="630"/>
      <c r="W3426" s="630"/>
      <c r="X3426" s="630"/>
      <c r="Y3426" s="630"/>
      <c r="Z3426" s="630"/>
      <c r="AA3426" s="630"/>
      <c r="AB3426" s="630"/>
      <c r="AC3426" s="630"/>
      <c r="AD3426" s="630"/>
      <c r="AE3426" s="630"/>
      <c r="AF3426" s="630"/>
      <c r="AG3426" s="630"/>
      <c r="AH3426" s="630"/>
      <c r="AI3426" s="630"/>
      <c r="AJ3426" s="630"/>
      <c r="AK3426" s="630"/>
      <c r="AL3426" s="630"/>
      <c r="AM3426" s="630"/>
      <c r="AN3426" s="630"/>
      <c r="AO3426" s="632"/>
    </row>
    <row r="3427" spans="2:41" ht="3.75" hidden="1" customHeight="1">
      <c r="B3427" s="135"/>
      <c r="I3427" s="136"/>
      <c r="J3427" s="135"/>
      <c r="M3427" s="136"/>
      <c r="N3427" s="644"/>
      <c r="O3427" s="645"/>
      <c r="P3427" s="645"/>
      <c r="Q3427" s="645"/>
      <c r="R3427" s="713"/>
      <c r="S3427" s="716"/>
      <c r="T3427" s="645"/>
      <c r="U3427" s="698"/>
      <c r="V3427" s="644"/>
      <c r="W3427" s="645"/>
      <c r="X3427" s="645"/>
      <c r="Y3427" s="645"/>
      <c r="Z3427" s="645"/>
      <c r="AA3427" s="645"/>
      <c r="AB3427" s="645"/>
      <c r="AC3427" s="645"/>
      <c r="AD3427" s="645"/>
      <c r="AE3427" s="645"/>
      <c r="AF3427" s="645"/>
      <c r="AG3427" s="645"/>
      <c r="AH3427" s="649"/>
      <c r="AI3427" s="649"/>
      <c r="AJ3427" s="645"/>
      <c r="AK3427" s="651"/>
      <c r="AL3427" s="645"/>
      <c r="AM3427" s="645"/>
      <c r="AN3427" s="645"/>
      <c r="AO3427" s="646"/>
    </row>
    <row r="3428" spans="2:41" ht="13.35" hidden="1" customHeight="1">
      <c r="B3428" s="135"/>
      <c r="I3428" s="136"/>
      <c r="J3428" s="135"/>
      <c r="M3428" s="136"/>
      <c r="N3428" s="629" t="s">
        <v>30</v>
      </c>
      <c r="O3428" s="630"/>
      <c r="P3428" s="630"/>
      <c r="Q3428" s="630"/>
      <c r="R3428" s="714"/>
      <c r="S3428" s="717"/>
      <c r="T3428" s="630" t="s">
        <v>388</v>
      </c>
      <c r="U3428" s="701"/>
      <c r="V3428" s="629" t="s">
        <v>112</v>
      </c>
      <c r="W3428" s="630"/>
      <c r="X3428" s="630"/>
      <c r="Y3428" s="630"/>
      <c r="Z3428" s="630"/>
      <c r="AA3428" s="630"/>
      <c r="AB3428" s="630"/>
      <c r="AC3428" s="630"/>
      <c r="AD3428" s="630"/>
      <c r="AE3428" s="630"/>
      <c r="AF3428" s="630"/>
      <c r="AG3428" s="630"/>
      <c r="AH3428" s="636"/>
      <c r="AI3428" s="636"/>
      <c r="AJ3428" s="630"/>
      <c r="AK3428" s="654"/>
      <c r="AL3428" s="630"/>
      <c r="AM3428" s="630"/>
      <c r="AN3428" s="630"/>
      <c r="AO3428" s="632"/>
    </row>
    <row r="3429" spans="2:41" ht="3.75" hidden="1" customHeight="1">
      <c r="B3429" s="135"/>
      <c r="I3429" s="136"/>
      <c r="J3429" s="135"/>
      <c r="M3429" s="136"/>
      <c r="N3429" s="629"/>
      <c r="O3429" s="630"/>
      <c r="P3429" s="630"/>
      <c r="Q3429" s="630"/>
      <c r="R3429" s="715"/>
      <c r="S3429" s="718"/>
      <c r="T3429" s="639"/>
      <c r="U3429" s="704"/>
      <c r="V3429" s="638"/>
      <c r="W3429" s="639"/>
      <c r="X3429" s="639"/>
      <c r="Y3429" s="639"/>
      <c r="Z3429" s="639"/>
      <c r="AA3429" s="639"/>
      <c r="AB3429" s="639"/>
      <c r="AC3429" s="639"/>
      <c r="AD3429" s="639"/>
      <c r="AE3429" s="639"/>
      <c r="AF3429" s="639"/>
      <c r="AG3429" s="639"/>
      <c r="AH3429" s="642"/>
      <c r="AI3429" s="642"/>
      <c r="AJ3429" s="639"/>
      <c r="AK3429" s="657"/>
      <c r="AL3429" s="639"/>
      <c r="AM3429" s="639"/>
      <c r="AN3429" s="639"/>
      <c r="AO3429" s="640"/>
    </row>
    <row r="3430" spans="2:41" ht="3.75" hidden="1" customHeight="1">
      <c r="B3430" s="135"/>
      <c r="I3430" s="136"/>
      <c r="J3430" s="135"/>
      <c r="M3430" s="136"/>
      <c r="N3430" s="644"/>
      <c r="O3430" s="645"/>
      <c r="P3430" s="645"/>
      <c r="Q3430" s="646"/>
      <c r="R3430" s="670"/>
      <c r="S3430" s="671"/>
      <c r="T3430" s="671"/>
      <c r="U3430" s="672"/>
      <c r="V3430" s="673"/>
      <c r="W3430" s="675"/>
      <c r="X3430" s="679"/>
      <c r="Y3430" s="671"/>
      <c r="Z3430" s="671"/>
      <c r="AA3430" s="672"/>
      <c r="AB3430" s="630"/>
      <c r="AC3430" s="630"/>
      <c r="AD3430" s="630"/>
      <c r="AE3430" s="630"/>
      <c r="AF3430" s="630"/>
      <c r="AG3430" s="630"/>
      <c r="AH3430" s="630"/>
      <c r="AI3430" s="645"/>
      <c r="AJ3430" s="630"/>
      <c r="AK3430" s="630"/>
      <c r="AL3430" s="630"/>
      <c r="AM3430" s="630"/>
      <c r="AN3430" s="630"/>
      <c r="AO3430" s="632"/>
    </row>
    <row r="3431" spans="2:41" ht="13.35" hidden="1" customHeight="1">
      <c r="B3431" s="135"/>
      <c r="I3431" s="136"/>
      <c r="J3431" s="135"/>
      <c r="M3431" s="136"/>
      <c r="N3431" s="629" t="s">
        <v>114</v>
      </c>
      <c r="O3431" s="630"/>
      <c r="P3431" s="630"/>
      <c r="Q3431" s="632"/>
      <c r="R3431" s="673"/>
      <c r="S3431" s="674"/>
      <c r="T3431" s="674"/>
      <c r="U3431" s="675"/>
      <c r="V3431" s="673"/>
      <c r="W3431" s="675"/>
      <c r="X3431" s="673"/>
      <c r="Y3431" s="674"/>
      <c r="Z3431" s="674"/>
      <c r="AA3431" s="675"/>
      <c r="AB3431" s="668" t="s">
        <v>171</v>
      </c>
      <c r="AC3431" s="630"/>
      <c r="AD3431" s="630"/>
      <c r="AE3431" s="630"/>
      <c r="AF3431" s="630"/>
      <c r="AG3431" s="630"/>
      <c r="AH3431" s="630"/>
      <c r="AI3431" s="630"/>
      <c r="AJ3431" s="630"/>
      <c r="AK3431" s="630"/>
      <c r="AL3431" s="630"/>
      <c r="AM3431" s="630"/>
      <c r="AN3431" s="630"/>
      <c r="AO3431" s="632"/>
    </row>
    <row r="3432" spans="2:41" ht="3.75" hidden="1" customHeight="1">
      <c r="B3432" s="135"/>
      <c r="I3432" s="136"/>
      <c r="J3432" s="135"/>
      <c r="M3432" s="136"/>
      <c r="N3432" s="629"/>
      <c r="O3432" s="630"/>
      <c r="P3432" s="630"/>
      <c r="Q3432" s="632"/>
      <c r="R3432" s="676"/>
      <c r="S3432" s="677"/>
      <c r="T3432" s="677"/>
      <c r="U3432" s="678"/>
      <c r="V3432" s="676"/>
      <c r="W3432" s="678"/>
      <c r="X3432" s="676"/>
      <c r="Y3432" s="677"/>
      <c r="Z3432" s="677"/>
      <c r="AA3432" s="678"/>
      <c r="AB3432" s="639"/>
      <c r="AC3432" s="639"/>
      <c r="AD3432" s="639"/>
      <c r="AE3432" s="639"/>
      <c r="AF3432" s="639"/>
      <c r="AG3432" s="639"/>
      <c r="AH3432" s="639"/>
      <c r="AI3432" s="639"/>
      <c r="AJ3432" s="639"/>
      <c r="AK3432" s="639"/>
      <c r="AL3432" s="639"/>
      <c r="AM3432" s="639"/>
      <c r="AN3432" s="639"/>
      <c r="AO3432" s="640"/>
    </row>
    <row r="3433" spans="2:41" ht="3.75" hidden="1" customHeight="1">
      <c r="B3433" s="135"/>
      <c r="I3433" s="136"/>
      <c r="J3433" s="135"/>
      <c r="M3433" s="136"/>
      <c r="N3433" s="644"/>
      <c r="O3433" s="645"/>
      <c r="P3433" s="645"/>
      <c r="Q3433" s="645"/>
      <c r="R3433" s="644"/>
      <c r="S3433" s="645"/>
      <c r="T3433" s="645"/>
      <c r="U3433" s="645"/>
      <c r="V3433" s="645"/>
      <c r="W3433" s="645"/>
      <c r="X3433" s="645"/>
      <c r="Y3433" s="645"/>
      <c r="Z3433" s="645"/>
      <c r="AA3433" s="646"/>
      <c r="AB3433" s="644"/>
      <c r="AC3433" s="630"/>
      <c r="AD3433" s="630"/>
      <c r="AE3433" s="630"/>
      <c r="AF3433" s="630"/>
      <c r="AG3433" s="630"/>
      <c r="AH3433" s="630"/>
      <c r="AI3433" s="632"/>
      <c r="AJ3433" s="644"/>
      <c r="AK3433" s="645"/>
      <c r="AL3433" s="645"/>
      <c r="AM3433" s="645"/>
      <c r="AN3433" s="645"/>
      <c r="AO3433" s="646"/>
    </row>
    <row r="3434" spans="2:41" ht="13.35" hidden="1" customHeight="1">
      <c r="B3434" s="135"/>
      <c r="I3434" s="136"/>
      <c r="J3434" s="135"/>
      <c r="M3434" s="136"/>
      <c r="N3434" s="629" t="s">
        <v>115</v>
      </c>
      <c r="O3434" s="630"/>
      <c r="P3434" s="630"/>
      <c r="Q3434" s="630"/>
      <c r="R3434" s="629"/>
      <c r="S3434" s="680"/>
      <c r="T3434" s="681"/>
      <c r="U3434" s="630"/>
      <c r="V3434" s="647"/>
      <c r="W3434" s="630" t="s">
        <v>12</v>
      </c>
      <c r="X3434" s="647"/>
      <c r="Y3434" s="630" t="s">
        <v>11</v>
      </c>
      <c r="Z3434" s="647"/>
      <c r="AA3434" s="630" t="s">
        <v>364</v>
      </c>
      <c r="AB3434" s="629" t="s">
        <v>170</v>
      </c>
      <c r="AC3434" s="630"/>
      <c r="AD3434" s="630"/>
      <c r="AE3434" s="630"/>
      <c r="AF3434" s="630"/>
      <c r="AG3434" s="630"/>
      <c r="AH3434" s="630"/>
      <c r="AI3434" s="632"/>
      <c r="AJ3434" s="629"/>
      <c r="AK3434" s="680"/>
      <c r="AL3434" s="682"/>
      <c r="AM3434" s="682"/>
      <c r="AN3434" s="682"/>
      <c r="AO3434" s="681"/>
    </row>
    <row r="3435" spans="2:41" ht="3.75" hidden="1" customHeight="1">
      <c r="B3435" s="135"/>
      <c r="I3435" s="136"/>
      <c r="J3435" s="135"/>
      <c r="M3435" s="136"/>
      <c r="N3435" s="629"/>
      <c r="O3435" s="630"/>
      <c r="P3435" s="630"/>
      <c r="Q3435" s="630"/>
      <c r="R3435" s="638"/>
      <c r="S3435" s="639"/>
      <c r="T3435" s="639"/>
      <c r="U3435" s="639"/>
      <c r="V3435" s="639"/>
      <c r="W3435" s="639"/>
      <c r="X3435" s="639"/>
      <c r="Y3435" s="639"/>
      <c r="Z3435" s="639"/>
      <c r="AA3435" s="640"/>
      <c r="AB3435" s="638"/>
      <c r="AC3435" s="639"/>
      <c r="AD3435" s="639"/>
      <c r="AE3435" s="639"/>
      <c r="AF3435" s="639"/>
      <c r="AG3435" s="639"/>
      <c r="AH3435" s="639"/>
      <c r="AI3435" s="640"/>
      <c r="AJ3435" s="638"/>
      <c r="AK3435" s="639"/>
      <c r="AL3435" s="639"/>
      <c r="AM3435" s="639"/>
      <c r="AN3435" s="639"/>
      <c r="AO3435" s="640"/>
    </row>
    <row r="3436" spans="2:41" ht="3.75" customHeight="1">
      <c r="B3436" s="135"/>
      <c r="I3436" s="136"/>
      <c r="J3436" s="135"/>
      <c r="M3436" s="136"/>
      <c r="N3436" s="130"/>
      <c r="O3436" s="131"/>
      <c r="P3436" s="131"/>
      <c r="Q3436" s="132"/>
      <c r="R3436" s="683" t="str" cm="1">
        <f t="array" ref="R3436">IF(新_変更_3!AL1491&lt;&gt;"",AND(新_変更_3!J1490:AB1496=新_変更_3!AL1490:BD1496),"")</f>
        <v/>
      </c>
      <c r="S3436" s="684"/>
      <c r="T3436" s="684"/>
      <c r="U3436" s="684"/>
      <c r="V3436" s="684"/>
      <c r="W3436" s="684"/>
      <c r="X3436" s="684"/>
      <c r="Y3436" s="684"/>
      <c r="Z3436" s="684"/>
      <c r="AA3436" s="684"/>
      <c r="AB3436" s="684"/>
      <c r="AC3436" s="684"/>
      <c r="AD3436" s="684"/>
      <c r="AE3436" s="684"/>
      <c r="AF3436" s="684"/>
      <c r="AG3436" s="684"/>
      <c r="AH3436" s="684"/>
      <c r="AI3436" s="684"/>
      <c r="AJ3436" s="684"/>
      <c r="AK3436" s="684"/>
      <c r="AL3436" s="684"/>
      <c r="AM3436" s="684"/>
      <c r="AN3436" s="684"/>
      <c r="AO3436" s="685"/>
    </row>
    <row r="3437" spans="2:41" ht="13.35" customHeight="1">
      <c r="B3437" s="135"/>
      <c r="I3437" s="136"/>
      <c r="J3437" s="135"/>
      <c r="M3437" s="136"/>
      <c r="N3437" s="135" t="s">
        <v>32</v>
      </c>
      <c r="Q3437" s="136"/>
      <c r="R3437" s="686"/>
      <c r="S3437" s="687"/>
      <c r="T3437" s="687"/>
      <c r="U3437" s="687"/>
      <c r="V3437" s="687"/>
      <c r="W3437" s="687"/>
      <c r="X3437" s="687"/>
      <c r="Y3437" s="687"/>
      <c r="Z3437" s="687"/>
      <c r="AA3437" s="687"/>
      <c r="AB3437" s="687"/>
      <c r="AC3437" s="687"/>
      <c r="AD3437" s="687"/>
      <c r="AE3437" s="687"/>
      <c r="AF3437" s="687"/>
      <c r="AG3437" s="687"/>
      <c r="AH3437" s="687"/>
      <c r="AI3437" s="687"/>
      <c r="AJ3437" s="687"/>
      <c r="AK3437" s="687"/>
      <c r="AL3437" s="687"/>
      <c r="AM3437" s="687"/>
      <c r="AN3437" s="687"/>
      <c r="AO3437" s="688"/>
    </row>
    <row r="3438" spans="2:41" ht="3.75" customHeight="1">
      <c r="B3438" s="135"/>
      <c r="I3438" s="136"/>
      <c r="J3438" s="135"/>
      <c r="M3438" s="136"/>
      <c r="N3438" s="140"/>
      <c r="O3438" s="141"/>
      <c r="P3438" s="141"/>
      <c r="Q3438" s="142"/>
      <c r="R3438" s="689"/>
      <c r="S3438" s="690"/>
      <c r="T3438" s="690"/>
      <c r="U3438" s="690"/>
      <c r="V3438" s="690"/>
      <c r="W3438" s="690"/>
      <c r="X3438" s="690"/>
      <c r="Y3438" s="690"/>
      <c r="Z3438" s="690"/>
      <c r="AA3438" s="690"/>
      <c r="AB3438" s="690"/>
      <c r="AC3438" s="690"/>
      <c r="AD3438" s="690"/>
      <c r="AE3438" s="690"/>
      <c r="AF3438" s="690"/>
      <c r="AG3438" s="690"/>
      <c r="AH3438" s="690"/>
      <c r="AI3438" s="690"/>
      <c r="AJ3438" s="690"/>
      <c r="AK3438" s="690"/>
      <c r="AL3438" s="690"/>
      <c r="AM3438" s="690"/>
      <c r="AN3438" s="690"/>
      <c r="AO3438" s="691"/>
    </row>
    <row r="3439" spans="2:41" ht="3.75" customHeight="1">
      <c r="B3439" s="135"/>
      <c r="I3439" s="136"/>
      <c r="J3439" s="130"/>
      <c r="K3439" s="131"/>
      <c r="L3439" s="131"/>
      <c r="M3439" s="132"/>
      <c r="N3439" s="130"/>
      <c r="O3439" s="131"/>
      <c r="P3439" s="131"/>
      <c r="Q3439" s="132"/>
      <c r="R3439" s="130"/>
      <c r="S3439" s="131"/>
      <c r="T3439" s="131"/>
      <c r="U3439" s="131"/>
      <c r="V3439" s="131"/>
      <c r="W3439" s="131"/>
      <c r="X3439" s="131"/>
      <c r="Y3439" s="131"/>
      <c r="Z3439" s="131"/>
      <c r="AA3439" s="132"/>
      <c r="AB3439" s="130"/>
      <c r="AC3439" s="131"/>
      <c r="AD3439" s="131"/>
      <c r="AE3439" s="132"/>
      <c r="AF3439" s="131"/>
      <c r="AG3439" s="131"/>
      <c r="AH3439" s="131"/>
      <c r="AI3439" s="131"/>
      <c r="AJ3439" s="131"/>
      <c r="AK3439" s="131"/>
      <c r="AL3439" s="131"/>
      <c r="AM3439" s="131"/>
      <c r="AN3439" s="131"/>
      <c r="AO3439" s="132"/>
    </row>
    <row r="3440" spans="2:41" ht="13.35" customHeight="1">
      <c r="B3440" s="135"/>
      <c r="I3440" s="136"/>
      <c r="J3440" s="135" t="s">
        <v>4080</v>
      </c>
      <c r="M3440" s="136"/>
      <c r="N3440" s="135" t="s">
        <v>27</v>
      </c>
      <c r="Q3440" s="136"/>
      <c r="R3440" s="135"/>
      <c r="S3440" s="692"/>
      <c r="T3440" s="693"/>
      <c r="U3440" s="693"/>
      <c r="V3440" s="693"/>
      <c r="W3440" s="693"/>
      <c r="X3440" s="693"/>
      <c r="Y3440" s="693"/>
      <c r="Z3440" s="693"/>
      <c r="AA3440" s="694"/>
      <c r="AB3440" s="135" t="s">
        <v>28</v>
      </c>
      <c r="AE3440" s="136"/>
      <c r="AF3440" s="135"/>
      <c r="AG3440" s="695"/>
      <c r="AH3440" s="693"/>
      <c r="AI3440" s="693"/>
      <c r="AJ3440" s="693"/>
      <c r="AK3440" s="693"/>
      <c r="AL3440" s="693"/>
      <c r="AM3440" s="693"/>
      <c r="AN3440" s="693"/>
      <c r="AO3440" s="694"/>
    </row>
    <row r="3441" spans="2:41" ht="3.75" customHeight="1">
      <c r="B3441" s="135"/>
      <c r="I3441" s="136"/>
      <c r="J3441" s="135"/>
      <c r="M3441" s="136"/>
      <c r="N3441" s="140"/>
      <c r="O3441" s="141"/>
      <c r="P3441" s="141"/>
      <c r="Q3441" s="142"/>
      <c r="R3441" s="140"/>
      <c r="S3441" s="141"/>
      <c r="T3441" s="141"/>
      <c r="U3441" s="141"/>
      <c r="V3441" s="141"/>
      <c r="W3441" s="141"/>
      <c r="X3441" s="141"/>
      <c r="Y3441" s="141"/>
      <c r="Z3441" s="141"/>
      <c r="AA3441" s="142"/>
      <c r="AB3441" s="140"/>
      <c r="AC3441" s="141"/>
      <c r="AD3441" s="141"/>
      <c r="AE3441" s="142"/>
      <c r="AF3441" s="141"/>
      <c r="AG3441" s="141"/>
      <c r="AH3441" s="141"/>
      <c r="AI3441" s="141"/>
      <c r="AJ3441" s="141"/>
      <c r="AK3441" s="141"/>
      <c r="AL3441" s="141"/>
      <c r="AM3441" s="141"/>
      <c r="AN3441" s="141"/>
      <c r="AO3441" s="142"/>
    </row>
    <row r="3442" spans="2:41" ht="3.75" customHeight="1">
      <c r="B3442" s="135"/>
      <c r="I3442" s="136"/>
      <c r="J3442" s="135"/>
      <c r="M3442" s="136"/>
      <c r="N3442" s="130"/>
      <c r="O3442" s="131"/>
      <c r="P3442" s="131"/>
      <c r="Q3442" s="132"/>
      <c r="R3442" s="130"/>
      <c r="S3442" s="131"/>
      <c r="T3442" s="131"/>
      <c r="U3442" s="131"/>
      <c r="V3442" s="131"/>
      <c r="W3442" s="131"/>
      <c r="X3442" s="131"/>
      <c r="Y3442" s="131"/>
      <c r="Z3442" s="131"/>
      <c r="AA3442" s="132"/>
      <c r="AB3442" s="130"/>
      <c r="AC3442" s="131"/>
      <c r="AD3442" s="131"/>
      <c r="AE3442" s="132"/>
      <c r="AF3442" s="130"/>
      <c r="AG3442" s="131"/>
      <c r="AH3442" s="131"/>
      <c r="AI3442" s="131"/>
      <c r="AJ3442" s="131"/>
      <c r="AK3442" s="131"/>
      <c r="AL3442" s="131"/>
      <c r="AM3442" s="131"/>
      <c r="AN3442" s="131"/>
      <c r="AO3442" s="132"/>
    </row>
    <row r="3443" spans="2:41" ht="13.35" customHeight="1">
      <c r="B3443" s="135"/>
      <c r="I3443" s="136"/>
      <c r="J3443" s="135"/>
      <c r="M3443" s="136"/>
      <c r="N3443" s="135" t="s">
        <v>3990</v>
      </c>
      <c r="Q3443" s="136"/>
      <c r="R3443" s="135"/>
      <c r="S3443" s="696"/>
      <c r="T3443" s="694"/>
      <c r="V3443" s="146"/>
      <c r="W3443" s="124" t="s">
        <v>12</v>
      </c>
      <c r="X3443" s="146"/>
      <c r="Y3443" s="124" t="s">
        <v>11</v>
      </c>
      <c r="Z3443" s="146"/>
      <c r="AA3443" s="136" t="s">
        <v>364</v>
      </c>
      <c r="AB3443" s="135" t="s">
        <v>66</v>
      </c>
      <c r="AE3443" s="136"/>
      <c r="AF3443" s="135"/>
      <c r="AG3443" s="696"/>
      <c r="AH3443" s="694"/>
      <c r="AJ3443" s="146"/>
      <c r="AK3443" s="124" t="s">
        <v>12</v>
      </c>
      <c r="AL3443" s="146"/>
      <c r="AM3443" s="124" t="s">
        <v>11</v>
      </c>
      <c r="AN3443" s="146"/>
      <c r="AO3443" s="136" t="s">
        <v>364</v>
      </c>
    </row>
    <row r="3444" spans="2:41" ht="3.75" customHeight="1">
      <c r="B3444" s="135"/>
      <c r="I3444" s="136"/>
      <c r="J3444" s="135"/>
      <c r="M3444" s="136"/>
      <c r="N3444" s="140"/>
      <c r="O3444" s="141"/>
      <c r="P3444" s="141"/>
      <c r="Q3444" s="142"/>
      <c r="R3444" s="140"/>
      <c r="S3444" s="141"/>
      <c r="T3444" s="141"/>
      <c r="U3444" s="141"/>
      <c r="V3444" s="141"/>
      <c r="W3444" s="141"/>
      <c r="X3444" s="141"/>
      <c r="Y3444" s="141"/>
      <c r="Z3444" s="141"/>
      <c r="AA3444" s="142"/>
      <c r="AB3444" s="140"/>
      <c r="AC3444" s="141"/>
      <c r="AD3444" s="141"/>
      <c r="AE3444" s="142"/>
      <c r="AF3444" s="140"/>
      <c r="AG3444" s="141"/>
      <c r="AH3444" s="141"/>
      <c r="AI3444" s="141"/>
      <c r="AJ3444" s="141"/>
      <c r="AK3444" s="141"/>
      <c r="AL3444" s="141"/>
      <c r="AM3444" s="141"/>
      <c r="AN3444" s="141"/>
      <c r="AO3444" s="142"/>
    </row>
    <row r="3445" spans="2:41" ht="3.75" customHeight="1">
      <c r="B3445" s="135"/>
      <c r="I3445" s="136"/>
      <c r="J3445" s="135"/>
      <c r="M3445" s="136"/>
      <c r="N3445" s="130"/>
      <c r="O3445" s="131"/>
      <c r="P3445" s="131"/>
      <c r="Q3445" s="132"/>
      <c r="R3445" s="697">
        <f>新_変更_3!J1506</f>
        <v>0</v>
      </c>
      <c r="S3445" s="684"/>
      <c r="T3445" s="684"/>
      <c r="U3445" s="684"/>
      <c r="V3445" s="684"/>
      <c r="W3445" s="684"/>
      <c r="X3445" s="684"/>
      <c r="Y3445" s="684"/>
      <c r="Z3445" s="684"/>
      <c r="AA3445" s="684"/>
      <c r="AB3445" s="684"/>
      <c r="AC3445" s="684"/>
      <c r="AD3445" s="684"/>
      <c r="AE3445" s="684"/>
      <c r="AF3445" s="684"/>
      <c r="AG3445" s="684"/>
      <c r="AH3445" s="684"/>
      <c r="AI3445" s="684"/>
      <c r="AJ3445" s="685"/>
      <c r="AK3445" s="131"/>
      <c r="AL3445" s="131"/>
      <c r="AM3445" s="131"/>
      <c r="AN3445" s="131"/>
      <c r="AO3445" s="132"/>
    </row>
    <row r="3446" spans="2:41" ht="13.35" customHeight="1">
      <c r="B3446" s="135"/>
      <c r="I3446" s="136"/>
      <c r="J3446" s="135"/>
      <c r="M3446" s="136"/>
      <c r="N3446" s="135" t="s">
        <v>8</v>
      </c>
      <c r="Q3446" s="136"/>
      <c r="R3446" s="686"/>
      <c r="S3446" s="687"/>
      <c r="T3446" s="687"/>
      <c r="U3446" s="687"/>
      <c r="V3446" s="687"/>
      <c r="W3446" s="687"/>
      <c r="X3446" s="687"/>
      <c r="Y3446" s="687"/>
      <c r="Z3446" s="687"/>
      <c r="AA3446" s="687"/>
      <c r="AB3446" s="687"/>
      <c r="AC3446" s="687"/>
      <c r="AD3446" s="687"/>
      <c r="AE3446" s="687"/>
      <c r="AF3446" s="687"/>
      <c r="AG3446" s="687"/>
      <c r="AH3446" s="687"/>
      <c r="AI3446" s="687"/>
      <c r="AJ3446" s="688"/>
      <c r="AL3446" s="147" t="s">
        <v>13</v>
      </c>
      <c r="AM3446" s="124" t="s">
        <v>29</v>
      </c>
      <c r="AO3446" s="136"/>
    </row>
    <row r="3447" spans="2:41" ht="3.75" customHeight="1">
      <c r="B3447" s="135"/>
      <c r="I3447" s="136"/>
      <c r="J3447" s="135"/>
      <c r="M3447" s="136"/>
      <c r="N3447" s="140"/>
      <c r="O3447" s="141"/>
      <c r="P3447" s="141"/>
      <c r="Q3447" s="142"/>
      <c r="R3447" s="689"/>
      <c r="S3447" s="690"/>
      <c r="T3447" s="690"/>
      <c r="U3447" s="690"/>
      <c r="V3447" s="690"/>
      <c r="W3447" s="690"/>
      <c r="X3447" s="690"/>
      <c r="Y3447" s="690"/>
      <c r="Z3447" s="690"/>
      <c r="AA3447" s="690"/>
      <c r="AB3447" s="690"/>
      <c r="AC3447" s="690"/>
      <c r="AD3447" s="690"/>
      <c r="AE3447" s="690"/>
      <c r="AF3447" s="690"/>
      <c r="AG3447" s="690"/>
      <c r="AH3447" s="690"/>
      <c r="AI3447" s="690"/>
      <c r="AJ3447" s="691"/>
      <c r="AK3447" s="141"/>
      <c r="AL3447" s="141"/>
      <c r="AM3447" s="141"/>
      <c r="AN3447" s="141"/>
      <c r="AO3447" s="142"/>
    </row>
    <row r="3448" spans="2:41" ht="3.75" hidden="1" customHeight="1">
      <c r="B3448" s="135"/>
      <c r="I3448" s="136"/>
      <c r="J3448" s="135"/>
      <c r="M3448" s="136"/>
      <c r="N3448" s="644"/>
      <c r="O3448" s="645"/>
      <c r="P3448" s="645"/>
      <c r="Q3448" s="646"/>
      <c r="R3448" s="679"/>
      <c r="S3448" s="671"/>
      <c r="T3448" s="671"/>
      <c r="U3448" s="671"/>
      <c r="V3448" s="671"/>
      <c r="W3448" s="671"/>
      <c r="X3448" s="671"/>
      <c r="Y3448" s="671"/>
      <c r="Z3448" s="671"/>
      <c r="AA3448" s="671"/>
      <c r="AB3448" s="671"/>
      <c r="AC3448" s="671"/>
      <c r="AD3448" s="671"/>
      <c r="AE3448" s="671"/>
      <c r="AF3448" s="671"/>
      <c r="AG3448" s="671"/>
      <c r="AH3448" s="671"/>
      <c r="AI3448" s="671"/>
      <c r="AJ3448" s="671"/>
      <c r="AK3448" s="671"/>
      <c r="AL3448" s="671"/>
      <c r="AM3448" s="671"/>
      <c r="AN3448" s="671"/>
      <c r="AO3448" s="672"/>
    </row>
    <row r="3449" spans="2:41" ht="13.35" hidden="1" customHeight="1">
      <c r="B3449" s="135"/>
      <c r="I3449" s="136"/>
      <c r="J3449" s="135"/>
      <c r="M3449" s="136"/>
      <c r="N3449" s="629" t="s">
        <v>61</v>
      </c>
      <c r="O3449" s="630"/>
      <c r="P3449" s="630"/>
      <c r="Q3449" s="632"/>
      <c r="R3449" s="673"/>
      <c r="S3449" s="674"/>
      <c r="T3449" s="674"/>
      <c r="U3449" s="674"/>
      <c r="V3449" s="674"/>
      <c r="W3449" s="674"/>
      <c r="X3449" s="674"/>
      <c r="Y3449" s="674"/>
      <c r="Z3449" s="674"/>
      <c r="AA3449" s="674"/>
      <c r="AB3449" s="674"/>
      <c r="AC3449" s="674"/>
      <c r="AD3449" s="674"/>
      <c r="AE3449" s="674"/>
      <c r="AF3449" s="674"/>
      <c r="AG3449" s="674"/>
      <c r="AH3449" s="674"/>
      <c r="AI3449" s="674"/>
      <c r="AJ3449" s="674"/>
      <c r="AK3449" s="674"/>
      <c r="AL3449" s="674"/>
      <c r="AM3449" s="674"/>
      <c r="AN3449" s="674"/>
      <c r="AO3449" s="675"/>
    </row>
    <row r="3450" spans="2:41" ht="3.75" hidden="1" customHeight="1">
      <c r="B3450" s="135"/>
      <c r="I3450" s="136"/>
      <c r="J3450" s="135"/>
      <c r="M3450" s="136"/>
      <c r="N3450" s="629"/>
      <c r="O3450" s="630"/>
      <c r="P3450" s="630"/>
      <c r="Q3450" s="632"/>
      <c r="R3450" s="676"/>
      <c r="S3450" s="677"/>
      <c r="T3450" s="677"/>
      <c r="U3450" s="677"/>
      <c r="V3450" s="677"/>
      <c r="W3450" s="677"/>
      <c r="X3450" s="677"/>
      <c r="Y3450" s="677"/>
      <c r="Z3450" s="677"/>
      <c r="AA3450" s="677"/>
      <c r="AB3450" s="677"/>
      <c r="AC3450" s="677"/>
      <c r="AD3450" s="677"/>
      <c r="AE3450" s="677"/>
      <c r="AF3450" s="677"/>
      <c r="AG3450" s="677"/>
      <c r="AH3450" s="677"/>
      <c r="AI3450" s="677"/>
      <c r="AJ3450" s="677"/>
      <c r="AK3450" s="677"/>
      <c r="AL3450" s="677"/>
      <c r="AM3450" s="677"/>
      <c r="AN3450" s="677"/>
      <c r="AO3450" s="678"/>
    </row>
    <row r="3451" spans="2:41" ht="3.75" hidden="1" customHeight="1">
      <c r="B3451" s="135"/>
      <c r="I3451" s="136"/>
      <c r="J3451" s="135"/>
      <c r="N3451" s="644"/>
      <c r="O3451" s="645"/>
      <c r="P3451" s="645"/>
      <c r="Q3451" s="646"/>
      <c r="R3451" s="630"/>
      <c r="S3451" s="630"/>
      <c r="T3451" s="630"/>
      <c r="U3451" s="698"/>
      <c r="V3451" s="699"/>
      <c r="W3451" s="699"/>
      <c r="X3451" s="700"/>
      <c r="Y3451" s="645"/>
      <c r="Z3451" s="707"/>
      <c r="AA3451" s="699"/>
      <c r="AB3451" s="699"/>
      <c r="AC3451" s="708"/>
      <c r="AD3451" s="630"/>
      <c r="AE3451" s="630"/>
      <c r="AF3451" s="630"/>
      <c r="AG3451" s="679"/>
      <c r="AH3451" s="671"/>
      <c r="AI3451" s="671"/>
      <c r="AJ3451" s="671"/>
      <c r="AK3451" s="671"/>
      <c r="AL3451" s="671"/>
      <c r="AM3451" s="671"/>
      <c r="AN3451" s="671"/>
      <c r="AO3451" s="672"/>
    </row>
    <row r="3452" spans="2:41" ht="13.35" hidden="1" customHeight="1">
      <c r="B3452" s="135"/>
      <c r="I3452" s="136"/>
      <c r="J3452" s="135"/>
      <c r="N3452" s="629"/>
      <c r="O3452" s="630"/>
      <c r="P3452" s="630"/>
      <c r="Q3452" s="632"/>
      <c r="R3452" s="630" t="s">
        <v>15</v>
      </c>
      <c r="S3452" s="630"/>
      <c r="T3452" s="630"/>
      <c r="U3452" s="701"/>
      <c r="V3452" s="702"/>
      <c r="W3452" s="702"/>
      <c r="X3452" s="703"/>
      <c r="Y3452" s="662" t="s">
        <v>359</v>
      </c>
      <c r="Z3452" s="709"/>
      <c r="AA3452" s="702"/>
      <c r="AB3452" s="702"/>
      <c r="AC3452" s="710"/>
      <c r="AD3452" s="630" t="s">
        <v>56</v>
      </c>
      <c r="AE3452" s="630"/>
      <c r="AF3452" s="630"/>
      <c r="AG3452" s="673"/>
      <c r="AH3452" s="674"/>
      <c r="AI3452" s="674"/>
      <c r="AJ3452" s="674"/>
      <c r="AK3452" s="674"/>
      <c r="AL3452" s="674"/>
      <c r="AM3452" s="674"/>
      <c r="AN3452" s="674"/>
      <c r="AO3452" s="675"/>
    </row>
    <row r="3453" spans="2:41" ht="3.75" hidden="1" customHeight="1">
      <c r="B3453" s="135"/>
      <c r="I3453" s="136"/>
      <c r="J3453" s="135"/>
      <c r="N3453" s="629"/>
      <c r="O3453" s="630"/>
      <c r="P3453" s="630"/>
      <c r="Q3453" s="632"/>
      <c r="R3453" s="639"/>
      <c r="S3453" s="639"/>
      <c r="T3453" s="639"/>
      <c r="U3453" s="704"/>
      <c r="V3453" s="705"/>
      <c r="W3453" s="705"/>
      <c r="X3453" s="706"/>
      <c r="Y3453" s="639"/>
      <c r="Z3453" s="711"/>
      <c r="AA3453" s="705"/>
      <c r="AB3453" s="705"/>
      <c r="AC3453" s="712"/>
      <c r="AD3453" s="639"/>
      <c r="AE3453" s="639"/>
      <c r="AF3453" s="639"/>
      <c r="AG3453" s="676"/>
      <c r="AH3453" s="677"/>
      <c r="AI3453" s="677"/>
      <c r="AJ3453" s="677"/>
      <c r="AK3453" s="677"/>
      <c r="AL3453" s="677"/>
      <c r="AM3453" s="677"/>
      <c r="AN3453" s="677"/>
      <c r="AO3453" s="678"/>
    </row>
    <row r="3454" spans="2:41" ht="3.75" hidden="1" customHeight="1">
      <c r="B3454" s="135"/>
      <c r="I3454" s="136"/>
      <c r="J3454" s="135"/>
      <c r="N3454" s="629"/>
      <c r="O3454" s="630"/>
      <c r="P3454" s="630"/>
      <c r="Q3454" s="632"/>
      <c r="R3454" s="645"/>
      <c r="S3454" s="645"/>
      <c r="T3454" s="646"/>
      <c r="U3454" s="679"/>
      <c r="V3454" s="671"/>
      <c r="W3454" s="671"/>
      <c r="X3454" s="671"/>
      <c r="Y3454" s="671"/>
      <c r="Z3454" s="671"/>
      <c r="AA3454" s="671"/>
      <c r="AB3454" s="671"/>
      <c r="AC3454" s="672"/>
      <c r="AD3454" s="644"/>
      <c r="AE3454" s="645"/>
      <c r="AF3454" s="646"/>
      <c r="AG3454" s="679"/>
      <c r="AH3454" s="671"/>
      <c r="AI3454" s="671"/>
      <c r="AJ3454" s="671"/>
      <c r="AK3454" s="671"/>
      <c r="AL3454" s="671"/>
      <c r="AM3454" s="671"/>
      <c r="AN3454" s="671"/>
      <c r="AO3454" s="672"/>
    </row>
    <row r="3455" spans="2:41" ht="13.35" hidden="1" customHeight="1">
      <c r="B3455" s="135"/>
      <c r="I3455" s="136"/>
      <c r="N3455" s="629" t="s">
        <v>23</v>
      </c>
      <c r="O3455" s="630"/>
      <c r="P3455" s="630"/>
      <c r="Q3455" s="632"/>
      <c r="R3455" s="630" t="s">
        <v>17</v>
      </c>
      <c r="S3455" s="630"/>
      <c r="T3455" s="632"/>
      <c r="U3455" s="673"/>
      <c r="V3455" s="674"/>
      <c r="W3455" s="674"/>
      <c r="X3455" s="674"/>
      <c r="Y3455" s="674"/>
      <c r="Z3455" s="674"/>
      <c r="AA3455" s="674"/>
      <c r="AB3455" s="674"/>
      <c r="AC3455" s="675"/>
      <c r="AD3455" s="629" t="s">
        <v>18</v>
      </c>
      <c r="AE3455" s="630"/>
      <c r="AF3455" s="632"/>
      <c r="AG3455" s="673"/>
      <c r="AH3455" s="674"/>
      <c r="AI3455" s="674"/>
      <c r="AJ3455" s="674"/>
      <c r="AK3455" s="674"/>
      <c r="AL3455" s="674"/>
      <c r="AM3455" s="674"/>
      <c r="AN3455" s="674"/>
      <c r="AO3455" s="675"/>
    </row>
    <row r="3456" spans="2:41" ht="3.75" hidden="1" customHeight="1">
      <c r="B3456" s="135"/>
      <c r="I3456" s="136"/>
      <c r="J3456" s="135"/>
      <c r="N3456" s="629"/>
      <c r="O3456" s="630"/>
      <c r="P3456" s="630"/>
      <c r="Q3456" s="632"/>
      <c r="R3456" s="639"/>
      <c r="S3456" s="639"/>
      <c r="T3456" s="640"/>
      <c r="U3456" s="676"/>
      <c r="V3456" s="677"/>
      <c r="W3456" s="677"/>
      <c r="X3456" s="677"/>
      <c r="Y3456" s="677"/>
      <c r="Z3456" s="677"/>
      <c r="AA3456" s="677"/>
      <c r="AB3456" s="677"/>
      <c r="AC3456" s="678"/>
      <c r="AD3456" s="638"/>
      <c r="AE3456" s="639"/>
      <c r="AF3456" s="640"/>
      <c r="AG3456" s="676"/>
      <c r="AH3456" s="677"/>
      <c r="AI3456" s="677"/>
      <c r="AJ3456" s="677"/>
      <c r="AK3456" s="677"/>
      <c r="AL3456" s="677"/>
      <c r="AM3456" s="677"/>
      <c r="AN3456" s="677"/>
      <c r="AO3456" s="678"/>
    </row>
    <row r="3457" spans="2:41" ht="3.75" hidden="1" customHeight="1">
      <c r="B3457" s="135"/>
      <c r="I3457" s="136"/>
      <c r="J3457" s="135"/>
      <c r="N3457" s="629"/>
      <c r="O3457" s="630"/>
      <c r="P3457" s="630"/>
      <c r="Q3457" s="632"/>
      <c r="R3457" s="645"/>
      <c r="S3457" s="645"/>
      <c r="T3457" s="646"/>
      <c r="U3457" s="679"/>
      <c r="V3457" s="671"/>
      <c r="W3457" s="671"/>
      <c r="X3457" s="671"/>
      <c r="Y3457" s="671"/>
      <c r="Z3457" s="671"/>
      <c r="AA3457" s="671"/>
      <c r="AB3457" s="671"/>
      <c r="AC3457" s="672"/>
      <c r="AD3457" s="644"/>
      <c r="AE3457" s="645"/>
      <c r="AF3457" s="646"/>
      <c r="AG3457" s="679"/>
      <c r="AH3457" s="671"/>
      <c r="AI3457" s="671"/>
      <c r="AJ3457" s="671"/>
      <c r="AK3457" s="671"/>
      <c r="AL3457" s="671"/>
      <c r="AM3457" s="671"/>
      <c r="AN3457" s="671"/>
      <c r="AO3457" s="672"/>
    </row>
    <row r="3458" spans="2:41" ht="13.35" hidden="1" customHeight="1">
      <c r="B3458" s="135"/>
      <c r="I3458" s="136"/>
      <c r="J3458" s="135"/>
      <c r="N3458" s="629"/>
      <c r="O3458" s="630"/>
      <c r="P3458" s="630"/>
      <c r="Q3458" s="632"/>
      <c r="R3458" s="630" t="s">
        <v>19</v>
      </c>
      <c r="S3458" s="630"/>
      <c r="T3458" s="632"/>
      <c r="U3458" s="673"/>
      <c r="V3458" s="674"/>
      <c r="W3458" s="674"/>
      <c r="X3458" s="674"/>
      <c r="Y3458" s="674"/>
      <c r="Z3458" s="674"/>
      <c r="AA3458" s="674"/>
      <c r="AB3458" s="674"/>
      <c r="AC3458" s="675"/>
      <c r="AD3458" s="629" t="s">
        <v>20</v>
      </c>
      <c r="AE3458" s="630"/>
      <c r="AF3458" s="632"/>
      <c r="AG3458" s="673"/>
      <c r="AH3458" s="674"/>
      <c r="AI3458" s="674"/>
      <c r="AJ3458" s="674"/>
      <c r="AK3458" s="674"/>
      <c r="AL3458" s="674"/>
      <c r="AM3458" s="674"/>
      <c r="AN3458" s="674"/>
      <c r="AO3458" s="675"/>
    </row>
    <row r="3459" spans="2:41" ht="3.75" hidden="1" customHeight="1">
      <c r="B3459" s="135"/>
      <c r="I3459" s="136"/>
      <c r="J3459" s="135"/>
      <c r="N3459" s="638"/>
      <c r="O3459" s="639"/>
      <c r="P3459" s="639"/>
      <c r="Q3459" s="640"/>
      <c r="R3459" s="639"/>
      <c r="S3459" s="639"/>
      <c r="T3459" s="640"/>
      <c r="U3459" s="676"/>
      <c r="V3459" s="677"/>
      <c r="W3459" s="677"/>
      <c r="X3459" s="677"/>
      <c r="Y3459" s="677"/>
      <c r="Z3459" s="677"/>
      <c r="AA3459" s="677"/>
      <c r="AB3459" s="677"/>
      <c r="AC3459" s="678"/>
      <c r="AD3459" s="638"/>
      <c r="AE3459" s="639"/>
      <c r="AF3459" s="640"/>
      <c r="AG3459" s="676"/>
      <c r="AH3459" s="677"/>
      <c r="AI3459" s="677"/>
      <c r="AJ3459" s="677"/>
      <c r="AK3459" s="677"/>
      <c r="AL3459" s="677"/>
      <c r="AM3459" s="677"/>
      <c r="AN3459" s="677"/>
      <c r="AO3459" s="678"/>
    </row>
    <row r="3460" spans="2:41" ht="3.75" hidden="1" customHeight="1">
      <c r="B3460" s="135"/>
      <c r="I3460" s="136"/>
      <c r="J3460" s="135"/>
      <c r="M3460" s="136"/>
      <c r="N3460" s="629"/>
      <c r="O3460" s="630"/>
      <c r="P3460" s="630"/>
      <c r="Q3460" s="632"/>
      <c r="R3460" s="644"/>
      <c r="S3460" s="645"/>
      <c r="T3460" s="645"/>
      <c r="U3460" s="645"/>
      <c r="V3460" s="645"/>
      <c r="W3460" s="645"/>
      <c r="X3460" s="645"/>
      <c r="Y3460" s="645"/>
      <c r="Z3460" s="645"/>
      <c r="AA3460" s="645"/>
      <c r="AB3460" s="645"/>
      <c r="AC3460" s="645"/>
      <c r="AD3460" s="645"/>
      <c r="AE3460" s="645"/>
      <c r="AF3460" s="645"/>
      <c r="AG3460" s="645"/>
      <c r="AH3460" s="645"/>
      <c r="AI3460" s="645"/>
      <c r="AJ3460" s="645"/>
      <c r="AK3460" s="645"/>
      <c r="AL3460" s="645"/>
      <c r="AM3460" s="645"/>
      <c r="AN3460" s="645"/>
      <c r="AO3460" s="646"/>
    </row>
    <row r="3461" spans="2:41" ht="13.35" hidden="1" customHeight="1">
      <c r="B3461" s="135"/>
      <c r="I3461" s="136"/>
      <c r="J3461" s="135"/>
      <c r="M3461" s="136"/>
      <c r="N3461" s="629" t="s">
        <v>111</v>
      </c>
      <c r="O3461" s="630"/>
      <c r="P3461" s="630"/>
      <c r="Q3461" s="632"/>
      <c r="R3461" s="629"/>
      <c r="S3461" s="680"/>
      <c r="T3461" s="681"/>
      <c r="U3461" s="630"/>
      <c r="V3461" s="647"/>
      <c r="W3461" s="630" t="s">
        <v>12</v>
      </c>
      <c r="X3461" s="647"/>
      <c r="Y3461" s="630" t="s">
        <v>11</v>
      </c>
      <c r="Z3461" s="647"/>
      <c r="AA3461" s="630" t="s">
        <v>364</v>
      </c>
      <c r="AB3461" s="630"/>
      <c r="AC3461" s="630"/>
      <c r="AD3461" s="630"/>
      <c r="AE3461" s="630"/>
      <c r="AF3461" s="630"/>
      <c r="AG3461" s="630"/>
      <c r="AH3461" s="630"/>
      <c r="AI3461" s="630"/>
      <c r="AJ3461" s="630"/>
      <c r="AK3461" s="630"/>
      <c r="AL3461" s="630"/>
      <c r="AM3461" s="630"/>
      <c r="AN3461" s="630"/>
      <c r="AO3461" s="632"/>
    </row>
    <row r="3462" spans="2:41" ht="3.75" hidden="1" customHeight="1">
      <c r="B3462" s="135"/>
      <c r="I3462" s="136"/>
      <c r="J3462" s="135"/>
      <c r="M3462" s="136"/>
      <c r="N3462" s="629"/>
      <c r="O3462" s="630"/>
      <c r="P3462" s="630"/>
      <c r="Q3462" s="632"/>
      <c r="R3462" s="629"/>
      <c r="S3462" s="630"/>
      <c r="T3462" s="630"/>
      <c r="U3462" s="630"/>
      <c r="V3462" s="630"/>
      <c r="W3462" s="630"/>
      <c r="X3462" s="630"/>
      <c r="Y3462" s="630"/>
      <c r="Z3462" s="630"/>
      <c r="AA3462" s="630"/>
      <c r="AB3462" s="630"/>
      <c r="AC3462" s="630"/>
      <c r="AD3462" s="630"/>
      <c r="AE3462" s="630"/>
      <c r="AF3462" s="630"/>
      <c r="AG3462" s="630"/>
      <c r="AH3462" s="630"/>
      <c r="AI3462" s="630"/>
      <c r="AJ3462" s="630"/>
      <c r="AK3462" s="630"/>
      <c r="AL3462" s="630"/>
      <c r="AM3462" s="630"/>
      <c r="AN3462" s="630"/>
      <c r="AO3462" s="632"/>
    </row>
    <row r="3463" spans="2:41" ht="3.75" hidden="1" customHeight="1">
      <c r="B3463" s="135"/>
      <c r="I3463" s="136"/>
      <c r="J3463" s="135"/>
      <c r="M3463" s="136"/>
      <c r="N3463" s="644"/>
      <c r="O3463" s="645"/>
      <c r="P3463" s="645"/>
      <c r="Q3463" s="645"/>
      <c r="R3463" s="713"/>
      <c r="S3463" s="716"/>
      <c r="T3463" s="645"/>
      <c r="U3463" s="698"/>
      <c r="V3463" s="644"/>
      <c r="W3463" s="645"/>
      <c r="X3463" s="645"/>
      <c r="Y3463" s="645"/>
      <c r="Z3463" s="645"/>
      <c r="AA3463" s="645"/>
      <c r="AB3463" s="645"/>
      <c r="AC3463" s="645"/>
      <c r="AD3463" s="645"/>
      <c r="AE3463" s="645"/>
      <c r="AF3463" s="645"/>
      <c r="AG3463" s="645"/>
      <c r="AH3463" s="649"/>
      <c r="AI3463" s="649"/>
      <c r="AJ3463" s="645"/>
      <c r="AK3463" s="651"/>
      <c r="AL3463" s="645"/>
      <c r="AM3463" s="645"/>
      <c r="AN3463" s="645"/>
      <c r="AO3463" s="646"/>
    </row>
    <row r="3464" spans="2:41" ht="13.35" hidden="1" customHeight="1">
      <c r="B3464" s="135"/>
      <c r="I3464" s="136"/>
      <c r="J3464" s="135"/>
      <c r="M3464" s="136"/>
      <c r="N3464" s="629" t="s">
        <v>30</v>
      </c>
      <c r="O3464" s="630"/>
      <c r="P3464" s="630"/>
      <c r="Q3464" s="630"/>
      <c r="R3464" s="714"/>
      <c r="S3464" s="717"/>
      <c r="T3464" s="630" t="s">
        <v>388</v>
      </c>
      <c r="U3464" s="701"/>
      <c r="V3464" s="629" t="s">
        <v>112</v>
      </c>
      <c r="W3464" s="630"/>
      <c r="X3464" s="630"/>
      <c r="Y3464" s="630"/>
      <c r="Z3464" s="630"/>
      <c r="AA3464" s="630"/>
      <c r="AB3464" s="630"/>
      <c r="AC3464" s="630"/>
      <c r="AD3464" s="630"/>
      <c r="AE3464" s="630"/>
      <c r="AF3464" s="630"/>
      <c r="AG3464" s="630"/>
      <c r="AH3464" s="636"/>
      <c r="AI3464" s="636"/>
      <c r="AJ3464" s="630"/>
      <c r="AK3464" s="654"/>
      <c r="AL3464" s="630"/>
      <c r="AM3464" s="630"/>
      <c r="AN3464" s="630"/>
      <c r="AO3464" s="632"/>
    </row>
    <row r="3465" spans="2:41" ht="3.75" hidden="1" customHeight="1">
      <c r="B3465" s="135"/>
      <c r="I3465" s="136"/>
      <c r="J3465" s="135"/>
      <c r="M3465" s="136"/>
      <c r="N3465" s="629"/>
      <c r="O3465" s="630"/>
      <c r="P3465" s="630"/>
      <c r="Q3465" s="630"/>
      <c r="R3465" s="715"/>
      <c r="S3465" s="718"/>
      <c r="T3465" s="639"/>
      <c r="U3465" s="704"/>
      <c r="V3465" s="638"/>
      <c r="W3465" s="639"/>
      <c r="X3465" s="639"/>
      <c r="Y3465" s="639"/>
      <c r="Z3465" s="639"/>
      <c r="AA3465" s="639"/>
      <c r="AB3465" s="639"/>
      <c r="AC3465" s="639"/>
      <c r="AD3465" s="639"/>
      <c r="AE3465" s="639"/>
      <c r="AF3465" s="639"/>
      <c r="AG3465" s="639"/>
      <c r="AH3465" s="642"/>
      <c r="AI3465" s="642"/>
      <c r="AJ3465" s="639"/>
      <c r="AK3465" s="657"/>
      <c r="AL3465" s="639"/>
      <c r="AM3465" s="639"/>
      <c r="AN3465" s="639"/>
      <c r="AO3465" s="640"/>
    </row>
    <row r="3466" spans="2:41" ht="3.75" hidden="1" customHeight="1">
      <c r="B3466" s="135"/>
      <c r="I3466" s="136"/>
      <c r="J3466" s="135"/>
      <c r="M3466" s="136"/>
      <c r="N3466" s="644"/>
      <c r="O3466" s="645"/>
      <c r="P3466" s="645"/>
      <c r="Q3466" s="646"/>
      <c r="R3466" s="670"/>
      <c r="S3466" s="671"/>
      <c r="T3466" s="671"/>
      <c r="U3466" s="672"/>
      <c r="V3466" s="673"/>
      <c r="W3466" s="675"/>
      <c r="X3466" s="679"/>
      <c r="Y3466" s="671"/>
      <c r="Z3466" s="671"/>
      <c r="AA3466" s="672"/>
      <c r="AB3466" s="630"/>
      <c r="AC3466" s="630"/>
      <c r="AD3466" s="630"/>
      <c r="AE3466" s="630"/>
      <c r="AF3466" s="630"/>
      <c r="AG3466" s="630"/>
      <c r="AH3466" s="630"/>
      <c r="AI3466" s="645"/>
      <c r="AJ3466" s="630"/>
      <c r="AK3466" s="630"/>
      <c r="AL3466" s="630"/>
      <c r="AM3466" s="630"/>
      <c r="AN3466" s="630"/>
      <c r="AO3466" s="632"/>
    </row>
    <row r="3467" spans="2:41" ht="13.35" hidden="1" customHeight="1">
      <c r="B3467" s="135"/>
      <c r="I3467" s="136"/>
      <c r="J3467" s="135"/>
      <c r="M3467" s="136"/>
      <c r="N3467" s="629" t="s">
        <v>114</v>
      </c>
      <c r="O3467" s="630"/>
      <c r="P3467" s="630"/>
      <c r="Q3467" s="632"/>
      <c r="R3467" s="673"/>
      <c r="S3467" s="674"/>
      <c r="T3467" s="674"/>
      <c r="U3467" s="675"/>
      <c r="V3467" s="673"/>
      <c r="W3467" s="675"/>
      <c r="X3467" s="673"/>
      <c r="Y3467" s="674"/>
      <c r="Z3467" s="674"/>
      <c r="AA3467" s="675"/>
      <c r="AB3467" s="668" t="s">
        <v>171</v>
      </c>
      <c r="AC3467" s="630"/>
      <c r="AD3467" s="630"/>
      <c r="AE3467" s="630"/>
      <c r="AF3467" s="630"/>
      <c r="AG3467" s="630"/>
      <c r="AH3467" s="630"/>
      <c r="AI3467" s="630"/>
      <c r="AJ3467" s="630"/>
      <c r="AK3467" s="630"/>
      <c r="AL3467" s="630"/>
      <c r="AM3467" s="630"/>
      <c r="AN3467" s="630"/>
      <c r="AO3467" s="632"/>
    </row>
    <row r="3468" spans="2:41" ht="3.75" hidden="1" customHeight="1">
      <c r="B3468" s="135"/>
      <c r="I3468" s="136"/>
      <c r="J3468" s="135"/>
      <c r="M3468" s="136"/>
      <c r="N3468" s="629"/>
      <c r="O3468" s="630"/>
      <c r="P3468" s="630"/>
      <c r="Q3468" s="632"/>
      <c r="R3468" s="676"/>
      <c r="S3468" s="677"/>
      <c r="T3468" s="677"/>
      <c r="U3468" s="678"/>
      <c r="V3468" s="676"/>
      <c r="W3468" s="678"/>
      <c r="X3468" s="676"/>
      <c r="Y3468" s="677"/>
      <c r="Z3468" s="677"/>
      <c r="AA3468" s="678"/>
      <c r="AB3468" s="639"/>
      <c r="AC3468" s="639"/>
      <c r="AD3468" s="639"/>
      <c r="AE3468" s="639"/>
      <c r="AF3468" s="639"/>
      <c r="AG3468" s="639"/>
      <c r="AH3468" s="639"/>
      <c r="AI3468" s="639"/>
      <c r="AJ3468" s="639"/>
      <c r="AK3468" s="639"/>
      <c r="AL3468" s="639"/>
      <c r="AM3468" s="639"/>
      <c r="AN3468" s="639"/>
      <c r="AO3468" s="640"/>
    </row>
    <row r="3469" spans="2:41" ht="3.75" hidden="1" customHeight="1">
      <c r="B3469" s="135"/>
      <c r="I3469" s="136"/>
      <c r="J3469" s="135"/>
      <c r="M3469" s="136"/>
      <c r="N3469" s="644"/>
      <c r="O3469" s="645"/>
      <c r="P3469" s="645"/>
      <c r="Q3469" s="645"/>
      <c r="R3469" s="644"/>
      <c r="S3469" s="645"/>
      <c r="T3469" s="645"/>
      <c r="U3469" s="645"/>
      <c r="V3469" s="645"/>
      <c r="W3469" s="645"/>
      <c r="X3469" s="645"/>
      <c r="Y3469" s="645"/>
      <c r="Z3469" s="645"/>
      <c r="AA3469" s="646"/>
      <c r="AB3469" s="644"/>
      <c r="AC3469" s="630"/>
      <c r="AD3469" s="630"/>
      <c r="AE3469" s="630"/>
      <c r="AF3469" s="630"/>
      <c r="AG3469" s="630"/>
      <c r="AH3469" s="630"/>
      <c r="AI3469" s="632"/>
      <c r="AJ3469" s="644"/>
      <c r="AK3469" s="645"/>
      <c r="AL3469" s="645"/>
      <c r="AM3469" s="645"/>
      <c r="AN3469" s="645"/>
      <c r="AO3469" s="646"/>
    </row>
    <row r="3470" spans="2:41" ht="13.35" hidden="1" customHeight="1">
      <c r="B3470" s="135"/>
      <c r="I3470" s="136"/>
      <c r="J3470" s="135"/>
      <c r="M3470" s="136"/>
      <c r="N3470" s="629" t="s">
        <v>115</v>
      </c>
      <c r="O3470" s="630"/>
      <c r="P3470" s="630"/>
      <c r="Q3470" s="630"/>
      <c r="R3470" s="629"/>
      <c r="S3470" s="680"/>
      <c r="T3470" s="681"/>
      <c r="U3470" s="630"/>
      <c r="V3470" s="647"/>
      <c r="W3470" s="630" t="s">
        <v>12</v>
      </c>
      <c r="X3470" s="647"/>
      <c r="Y3470" s="630" t="s">
        <v>11</v>
      </c>
      <c r="Z3470" s="647"/>
      <c r="AA3470" s="630" t="s">
        <v>364</v>
      </c>
      <c r="AB3470" s="629" t="s">
        <v>170</v>
      </c>
      <c r="AC3470" s="630"/>
      <c r="AD3470" s="630"/>
      <c r="AE3470" s="630"/>
      <c r="AF3470" s="630"/>
      <c r="AG3470" s="630"/>
      <c r="AH3470" s="630"/>
      <c r="AI3470" s="632"/>
      <c r="AJ3470" s="629"/>
      <c r="AK3470" s="680"/>
      <c r="AL3470" s="682"/>
      <c r="AM3470" s="682"/>
      <c r="AN3470" s="682"/>
      <c r="AO3470" s="681"/>
    </row>
    <row r="3471" spans="2:41" ht="3.75" hidden="1" customHeight="1">
      <c r="B3471" s="135"/>
      <c r="I3471" s="136"/>
      <c r="J3471" s="135"/>
      <c r="M3471" s="136"/>
      <c r="N3471" s="629"/>
      <c r="O3471" s="630"/>
      <c r="P3471" s="630"/>
      <c r="Q3471" s="630"/>
      <c r="R3471" s="638"/>
      <c r="S3471" s="639"/>
      <c r="T3471" s="639"/>
      <c r="U3471" s="639"/>
      <c r="V3471" s="639"/>
      <c r="W3471" s="639"/>
      <c r="X3471" s="639"/>
      <c r="Y3471" s="639"/>
      <c r="Z3471" s="639"/>
      <c r="AA3471" s="640"/>
      <c r="AB3471" s="638"/>
      <c r="AC3471" s="639"/>
      <c r="AD3471" s="639"/>
      <c r="AE3471" s="639"/>
      <c r="AF3471" s="639"/>
      <c r="AG3471" s="639"/>
      <c r="AH3471" s="639"/>
      <c r="AI3471" s="640"/>
      <c r="AJ3471" s="638"/>
      <c r="AK3471" s="639"/>
      <c r="AL3471" s="639"/>
      <c r="AM3471" s="639"/>
      <c r="AN3471" s="639"/>
      <c r="AO3471" s="640"/>
    </row>
    <row r="3472" spans="2:41" ht="3.75" customHeight="1">
      <c r="B3472" s="135"/>
      <c r="I3472" s="136"/>
      <c r="J3472" s="135"/>
      <c r="M3472" s="136"/>
      <c r="N3472" s="130"/>
      <c r="O3472" s="131"/>
      <c r="P3472" s="131"/>
      <c r="Q3472" s="132"/>
      <c r="R3472" s="683" t="str" cm="1">
        <f t="array" ref="R3472">IF(新_変更_3!AL1506&lt;&gt;"",AND(新_変更_3!J1505:AB1511=新_変更_3!AL1505:BD1511),"")</f>
        <v/>
      </c>
      <c r="S3472" s="684"/>
      <c r="T3472" s="684"/>
      <c r="U3472" s="684"/>
      <c r="V3472" s="684"/>
      <c r="W3472" s="684"/>
      <c r="X3472" s="684"/>
      <c r="Y3472" s="684"/>
      <c r="Z3472" s="684"/>
      <c r="AA3472" s="684"/>
      <c r="AB3472" s="684"/>
      <c r="AC3472" s="684"/>
      <c r="AD3472" s="684"/>
      <c r="AE3472" s="684"/>
      <c r="AF3472" s="684"/>
      <c r="AG3472" s="684"/>
      <c r="AH3472" s="684"/>
      <c r="AI3472" s="684"/>
      <c r="AJ3472" s="684"/>
      <c r="AK3472" s="684"/>
      <c r="AL3472" s="684"/>
      <c r="AM3472" s="684"/>
      <c r="AN3472" s="684"/>
      <c r="AO3472" s="685"/>
    </row>
    <row r="3473" spans="2:41" ht="13.35" customHeight="1">
      <c r="B3473" s="135"/>
      <c r="I3473" s="136"/>
      <c r="J3473" s="135"/>
      <c r="M3473" s="136"/>
      <c r="N3473" s="135" t="s">
        <v>32</v>
      </c>
      <c r="Q3473" s="136"/>
      <c r="R3473" s="686"/>
      <c r="S3473" s="687"/>
      <c r="T3473" s="687"/>
      <c r="U3473" s="687"/>
      <c r="V3473" s="687"/>
      <c r="W3473" s="687"/>
      <c r="X3473" s="687"/>
      <c r="Y3473" s="687"/>
      <c r="Z3473" s="687"/>
      <c r="AA3473" s="687"/>
      <c r="AB3473" s="687"/>
      <c r="AC3473" s="687"/>
      <c r="AD3473" s="687"/>
      <c r="AE3473" s="687"/>
      <c r="AF3473" s="687"/>
      <c r="AG3473" s="687"/>
      <c r="AH3473" s="687"/>
      <c r="AI3473" s="687"/>
      <c r="AJ3473" s="687"/>
      <c r="AK3473" s="687"/>
      <c r="AL3473" s="687"/>
      <c r="AM3473" s="687"/>
      <c r="AN3473" s="687"/>
      <c r="AO3473" s="688"/>
    </row>
    <row r="3474" spans="2:41" ht="3.75" customHeight="1">
      <c r="B3474" s="135"/>
      <c r="I3474" s="136"/>
      <c r="J3474" s="135"/>
      <c r="M3474" s="136"/>
      <c r="N3474" s="140"/>
      <c r="O3474" s="141"/>
      <c r="P3474" s="141"/>
      <c r="Q3474" s="142"/>
      <c r="R3474" s="689"/>
      <c r="S3474" s="690"/>
      <c r="T3474" s="690"/>
      <c r="U3474" s="690"/>
      <c r="V3474" s="690"/>
      <c r="W3474" s="690"/>
      <c r="X3474" s="690"/>
      <c r="Y3474" s="690"/>
      <c r="Z3474" s="690"/>
      <c r="AA3474" s="690"/>
      <c r="AB3474" s="690"/>
      <c r="AC3474" s="690"/>
      <c r="AD3474" s="690"/>
      <c r="AE3474" s="690"/>
      <c r="AF3474" s="690"/>
      <c r="AG3474" s="690"/>
      <c r="AH3474" s="690"/>
      <c r="AI3474" s="690"/>
      <c r="AJ3474" s="690"/>
      <c r="AK3474" s="690"/>
      <c r="AL3474" s="690"/>
      <c r="AM3474" s="690"/>
      <c r="AN3474" s="690"/>
      <c r="AO3474" s="691"/>
    </row>
    <row r="3475" spans="2:41" ht="3.75" customHeight="1">
      <c r="B3475" s="135"/>
      <c r="I3475" s="136"/>
      <c r="J3475" s="130"/>
      <c r="K3475" s="131"/>
      <c r="L3475" s="131"/>
      <c r="M3475" s="132"/>
      <c r="N3475" s="130"/>
      <c r="O3475" s="131"/>
      <c r="P3475" s="131"/>
      <c r="Q3475" s="132"/>
      <c r="R3475" s="130"/>
      <c r="S3475" s="131"/>
      <c r="T3475" s="131"/>
      <c r="U3475" s="131"/>
      <c r="V3475" s="131"/>
      <c r="W3475" s="131"/>
      <c r="X3475" s="131"/>
      <c r="Y3475" s="131"/>
      <c r="Z3475" s="131"/>
      <c r="AA3475" s="132"/>
      <c r="AB3475" s="130"/>
      <c r="AC3475" s="131"/>
      <c r="AD3475" s="131"/>
      <c r="AE3475" s="132"/>
      <c r="AF3475" s="131"/>
      <c r="AG3475" s="131"/>
      <c r="AH3475" s="131"/>
      <c r="AI3475" s="131"/>
      <c r="AJ3475" s="131"/>
      <c r="AK3475" s="131"/>
      <c r="AL3475" s="131"/>
      <c r="AM3475" s="131"/>
      <c r="AN3475" s="131"/>
      <c r="AO3475" s="132"/>
    </row>
    <row r="3476" spans="2:41" ht="13.35" customHeight="1">
      <c r="B3476" s="135"/>
      <c r="I3476" s="136"/>
      <c r="J3476" s="135" t="s">
        <v>4081</v>
      </c>
      <c r="M3476" s="136"/>
      <c r="N3476" s="135" t="s">
        <v>27</v>
      </c>
      <c r="Q3476" s="136"/>
      <c r="R3476" s="135"/>
      <c r="S3476" s="692"/>
      <c r="T3476" s="693"/>
      <c r="U3476" s="693"/>
      <c r="V3476" s="693"/>
      <c r="W3476" s="693"/>
      <c r="X3476" s="693"/>
      <c r="Y3476" s="693"/>
      <c r="Z3476" s="693"/>
      <c r="AA3476" s="694"/>
      <c r="AB3476" s="135" t="s">
        <v>28</v>
      </c>
      <c r="AE3476" s="136"/>
      <c r="AF3476" s="135"/>
      <c r="AG3476" s="695"/>
      <c r="AH3476" s="693"/>
      <c r="AI3476" s="693"/>
      <c r="AJ3476" s="693"/>
      <c r="AK3476" s="693"/>
      <c r="AL3476" s="693"/>
      <c r="AM3476" s="693"/>
      <c r="AN3476" s="693"/>
      <c r="AO3476" s="694"/>
    </row>
    <row r="3477" spans="2:41" ht="3.75" customHeight="1">
      <c r="B3477" s="135"/>
      <c r="I3477" s="136"/>
      <c r="J3477" s="135"/>
      <c r="M3477" s="136"/>
      <c r="N3477" s="140"/>
      <c r="O3477" s="141"/>
      <c r="P3477" s="141"/>
      <c r="Q3477" s="142"/>
      <c r="R3477" s="140"/>
      <c r="S3477" s="141"/>
      <c r="T3477" s="141"/>
      <c r="U3477" s="141"/>
      <c r="V3477" s="141"/>
      <c r="W3477" s="141"/>
      <c r="X3477" s="141"/>
      <c r="Y3477" s="141"/>
      <c r="Z3477" s="141"/>
      <c r="AA3477" s="142"/>
      <c r="AB3477" s="140"/>
      <c r="AC3477" s="141"/>
      <c r="AD3477" s="141"/>
      <c r="AE3477" s="142"/>
      <c r="AF3477" s="141"/>
      <c r="AG3477" s="141"/>
      <c r="AH3477" s="141"/>
      <c r="AI3477" s="141"/>
      <c r="AJ3477" s="141"/>
      <c r="AK3477" s="141"/>
      <c r="AL3477" s="141"/>
      <c r="AM3477" s="141"/>
      <c r="AN3477" s="141"/>
      <c r="AO3477" s="142"/>
    </row>
    <row r="3478" spans="2:41" ht="3.75" customHeight="1">
      <c r="B3478" s="135"/>
      <c r="I3478" s="136"/>
      <c r="J3478" s="135"/>
      <c r="M3478" s="136"/>
      <c r="N3478" s="130"/>
      <c r="O3478" s="131"/>
      <c r="P3478" s="131"/>
      <c r="Q3478" s="132"/>
      <c r="R3478" s="130"/>
      <c r="S3478" s="131"/>
      <c r="T3478" s="131"/>
      <c r="U3478" s="131"/>
      <c r="V3478" s="131"/>
      <c r="W3478" s="131"/>
      <c r="X3478" s="131"/>
      <c r="Y3478" s="131"/>
      <c r="Z3478" s="131"/>
      <c r="AA3478" s="132"/>
      <c r="AB3478" s="130"/>
      <c r="AC3478" s="131"/>
      <c r="AD3478" s="131"/>
      <c r="AE3478" s="132"/>
      <c r="AF3478" s="130"/>
      <c r="AG3478" s="131"/>
      <c r="AH3478" s="131"/>
      <c r="AI3478" s="131"/>
      <c r="AJ3478" s="131"/>
      <c r="AK3478" s="131"/>
      <c r="AL3478" s="131"/>
      <c r="AM3478" s="131"/>
      <c r="AN3478" s="131"/>
      <c r="AO3478" s="132"/>
    </row>
    <row r="3479" spans="2:41" ht="13.35" customHeight="1">
      <c r="B3479" s="135"/>
      <c r="I3479" s="136"/>
      <c r="J3479" s="135"/>
      <c r="M3479" s="136"/>
      <c r="N3479" s="135" t="s">
        <v>3990</v>
      </c>
      <c r="Q3479" s="136"/>
      <c r="R3479" s="135"/>
      <c r="S3479" s="696"/>
      <c r="T3479" s="694"/>
      <c r="V3479" s="146"/>
      <c r="W3479" s="124" t="s">
        <v>12</v>
      </c>
      <c r="X3479" s="146"/>
      <c r="Y3479" s="124" t="s">
        <v>11</v>
      </c>
      <c r="Z3479" s="146"/>
      <c r="AA3479" s="136" t="s">
        <v>364</v>
      </c>
      <c r="AB3479" s="135" t="s">
        <v>66</v>
      </c>
      <c r="AE3479" s="136"/>
      <c r="AF3479" s="135"/>
      <c r="AG3479" s="696"/>
      <c r="AH3479" s="694"/>
      <c r="AJ3479" s="146"/>
      <c r="AK3479" s="124" t="s">
        <v>12</v>
      </c>
      <c r="AL3479" s="146"/>
      <c r="AM3479" s="124" t="s">
        <v>11</v>
      </c>
      <c r="AN3479" s="146"/>
      <c r="AO3479" s="136" t="s">
        <v>364</v>
      </c>
    </row>
    <row r="3480" spans="2:41" ht="3.75" customHeight="1">
      <c r="B3480" s="135"/>
      <c r="I3480" s="136"/>
      <c r="J3480" s="135"/>
      <c r="M3480" s="136"/>
      <c r="N3480" s="140"/>
      <c r="O3480" s="141"/>
      <c r="P3480" s="141"/>
      <c r="Q3480" s="142"/>
      <c r="R3480" s="140"/>
      <c r="S3480" s="141"/>
      <c r="T3480" s="141"/>
      <c r="U3480" s="141"/>
      <c r="V3480" s="141"/>
      <c r="W3480" s="141"/>
      <c r="X3480" s="141"/>
      <c r="Y3480" s="141"/>
      <c r="Z3480" s="141"/>
      <c r="AA3480" s="142"/>
      <c r="AB3480" s="140"/>
      <c r="AC3480" s="141"/>
      <c r="AD3480" s="141"/>
      <c r="AE3480" s="142"/>
      <c r="AF3480" s="140"/>
      <c r="AG3480" s="141"/>
      <c r="AH3480" s="141"/>
      <c r="AI3480" s="141"/>
      <c r="AJ3480" s="141"/>
      <c r="AK3480" s="141"/>
      <c r="AL3480" s="141"/>
      <c r="AM3480" s="141"/>
      <c r="AN3480" s="141"/>
      <c r="AO3480" s="142"/>
    </row>
    <row r="3481" spans="2:41" ht="3.75" customHeight="1">
      <c r="B3481" s="135"/>
      <c r="I3481" s="136"/>
      <c r="J3481" s="135"/>
      <c r="M3481" s="136"/>
      <c r="N3481" s="130"/>
      <c r="O3481" s="131"/>
      <c r="P3481" s="131"/>
      <c r="Q3481" s="132"/>
      <c r="R3481" s="697">
        <f>新_変更_3!J1525</f>
        <v>0</v>
      </c>
      <c r="S3481" s="684"/>
      <c r="T3481" s="684"/>
      <c r="U3481" s="684"/>
      <c r="V3481" s="684"/>
      <c r="W3481" s="684"/>
      <c r="X3481" s="684"/>
      <c r="Y3481" s="684"/>
      <c r="Z3481" s="684"/>
      <c r="AA3481" s="684"/>
      <c r="AB3481" s="684"/>
      <c r="AC3481" s="684"/>
      <c r="AD3481" s="684"/>
      <c r="AE3481" s="684"/>
      <c r="AF3481" s="684"/>
      <c r="AG3481" s="684"/>
      <c r="AH3481" s="684"/>
      <c r="AI3481" s="684"/>
      <c r="AJ3481" s="685"/>
      <c r="AK3481" s="131"/>
      <c r="AL3481" s="131"/>
      <c r="AM3481" s="131"/>
      <c r="AN3481" s="131"/>
      <c r="AO3481" s="132"/>
    </row>
    <row r="3482" spans="2:41" ht="13.35" customHeight="1">
      <c r="B3482" s="135"/>
      <c r="I3482" s="136"/>
      <c r="J3482" s="135"/>
      <c r="M3482" s="136"/>
      <c r="N3482" s="135" t="s">
        <v>8</v>
      </c>
      <c r="Q3482" s="136"/>
      <c r="R3482" s="686"/>
      <c r="S3482" s="687"/>
      <c r="T3482" s="687"/>
      <c r="U3482" s="687"/>
      <c r="V3482" s="687"/>
      <c r="W3482" s="687"/>
      <c r="X3482" s="687"/>
      <c r="Y3482" s="687"/>
      <c r="Z3482" s="687"/>
      <c r="AA3482" s="687"/>
      <c r="AB3482" s="687"/>
      <c r="AC3482" s="687"/>
      <c r="AD3482" s="687"/>
      <c r="AE3482" s="687"/>
      <c r="AF3482" s="687"/>
      <c r="AG3482" s="687"/>
      <c r="AH3482" s="687"/>
      <c r="AI3482" s="687"/>
      <c r="AJ3482" s="688"/>
      <c r="AL3482" s="147" t="s">
        <v>13</v>
      </c>
      <c r="AM3482" s="124" t="s">
        <v>29</v>
      </c>
      <c r="AO3482" s="136"/>
    </row>
    <row r="3483" spans="2:41" ht="3.75" customHeight="1">
      <c r="B3483" s="135"/>
      <c r="I3483" s="136"/>
      <c r="J3483" s="135"/>
      <c r="M3483" s="136"/>
      <c r="N3483" s="140"/>
      <c r="O3483" s="141"/>
      <c r="P3483" s="141"/>
      <c r="Q3483" s="142"/>
      <c r="R3483" s="689"/>
      <c r="S3483" s="690"/>
      <c r="T3483" s="690"/>
      <c r="U3483" s="690"/>
      <c r="V3483" s="690"/>
      <c r="W3483" s="690"/>
      <c r="X3483" s="690"/>
      <c r="Y3483" s="690"/>
      <c r="Z3483" s="690"/>
      <c r="AA3483" s="690"/>
      <c r="AB3483" s="690"/>
      <c r="AC3483" s="690"/>
      <c r="AD3483" s="690"/>
      <c r="AE3483" s="690"/>
      <c r="AF3483" s="690"/>
      <c r="AG3483" s="690"/>
      <c r="AH3483" s="690"/>
      <c r="AI3483" s="690"/>
      <c r="AJ3483" s="691"/>
      <c r="AK3483" s="141"/>
      <c r="AL3483" s="141"/>
      <c r="AM3483" s="141"/>
      <c r="AN3483" s="141"/>
      <c r="AO3483" s="142"/>
    </row>
    <row r="3484" spans="2:41" ht="3.75" hidden="1" customHeight="1">
      <c r="B3484" s="135"/>
      <c r="I3484" s="136"/>
      <c r="J3484" s="135"/>
      <c r="M3484" s="136"/>
      <c r="N3484" s="644"/>
      <c r="O3484" s="645"/>
      <c r="P3484" s="645"/>
      <c r="Q3484" s="646"/>
      <c r="R3484" s="679"/>
      <c r="S3484" s="671"/>
      <c r="T3484" s="671"/>
      <c r="U3484" s="671"/>
      <c r="V3484" s="671"/>
      <c r="W3484" s="671"/>
      <c r="X3484" s="671"/>
      <c r="Y3484" s="671"/>
      <c r="Z3484" s="671"/>
      <c r="AA3484" s="671"/>
      <c r="AB3484" s="671"/>
      <c r="AC3484" s="671"/>
      <c r="AD3484" s="671"/>
      <c r="AE3484" s="671"/>
      <c r="AF3484" s="671"/>
      <c r="AG3484" s="671"/>
      <c r="AH3484" s="671"/>
      <c r="AI3484" s="671"/>
      <c r="AJ3484" s="671"/>
      <c r="AK3484" s="671"/>
      <c r="AL3484" s="671"/>
      <c r="AM3484" s="671"/>
      <c r="AN3484" s="671"/>
      <c r="AO3484" s="672"/>
    </row>
    <row r="3485" spans="2:41" ht="13.35" hidden="1" customHeight="1">
      <c r="B3485" s="135"/>
      <c r="I3485" s="136"/>
      <c r="J3485" s="135"/>
      <c r="M3485" s="136"/>
      <c r="N3485" s="629" t="s">
        <v>61</v>
      </c>
      <c r="O3485" s="630"/>
      <c r="P3485" s="630"/>
      <c r="Q3485" s="632"/>
      <c r="R3485" s="673"/>
      <c r="S3485" s="674"/>
      <c r="T3485" s="674"/>
      <c r="U3485" s="674"/>
      <c r="V3485" s="674"/>
      <c r="W3485" s="674"/>
      <c r="X3485" s="674"/>
      <c r="Y3485" s="674"/>
      <c r="Z3485" s="674"/>
      <c r="AA3485" s="674"/>
      <c r="AB3485" s="674"/>
      <c r="AC3485" s="674"/>
      <c r="AD3485" s="674"/>
      <c r="AE3485" s="674"/>
      <c r="AF3485" s="674"/>
      <c r="AG3485" s="674"/>
      <c r="AH3485" s="674"/>
      <c r="AI3485" s="674"/>
      <c r="AJ3485" s="674"/>
      <c r="AK3485" s="674"/>
      <c r="AL3485" s="674"/>
      <c r="AM3485" s="674"/>
      <c r="AN3485" s="674"/>
      <c r="AO3485" s="675"/>
    </row>
    <row r="3486" spans="2:41" ht="3.75" hidden="1" customHeight="1">
      <c r="B3486" s="135"/>
      <c r="I3486" s="136"/>
      <c r="J3486" s="135"/>
      <c r="M3486" s="136"/>
      <c r="N3486" s="629"/>
      <c r="O3486" s="630"/>
      <c r="P3486" s="630"/>
      <c r="Q3486" s="632"/>
      <c r="R3486" s="676"/>
      <c r="S3486" s="677"/>
      <c r="T3486" s="677"/>
      <c r="U3486" s="677"/>
      <c r="V3486" s="677"/>
      <c r="W3486" s="677"/>
      <c r="X3486" s="677"/>
      <c r="Y3486" s="677"/>
      <c r="Z3486" s="677"/>
      <c r="AA3486" s="677"/>
      <c r="AB3486" s="677"/>
      <c r="AC3486" s="677"/>
      <c r="AD3486" s="677"/>
      <c r="AE3486" s="677"/>
      <c r="AF3486" s="677"/>
      <c r="AG3486" s="677"/>
      <c r="AH3486" s="677"/>
      <c r="AI3486" s="677"/>
      <c r="AJ3486" s="677"/>
      <c r="AK3486" s="677"/>
      <c r="AL3486" s="677"/>
      <c r="AM3486" s="677"/>
      <c r="AN3486" s="677"/>
      <c r="AO3486" s="678"/>
    </row>
    <row r="3487" spans="2:41" ht="3.75" hidden="1" customHeight="1">
      <c r="B3487" s="135"/>
      <c r="I3487" s="136"/>
      <c r="J3487" s="135"/>
      <c r="N3487" s="644"/>
      <c r="O3487" s="645"/>
      <c r="P3487" s="645"/>
      <c r="Q3487" s="646"/>
      <c r="R3487" s="630"/>
      <c r="S3487" s="630"/>
      <c r="T3487" s="630"/>
      <c r="U3487" s="698"/>
      <c r="V3487" s="699"/>
      <c r="W3487" s="699"/>
      <c r="X3487" s="700"/>
      <c r="Y3487" s="645"/>
      <c r="Z3487" s="707"/>
      <c r="AA3487" s="699"/>
      <c r="AB3487" s="699"/>
      <c r="AC3487" s="708"/>
      <c r="AD3487" s="630"/>
      <c r="AE3487" s="630"/>
      <c r="AF3487" s="630"/>
      <c r="AG3487" s="679"/>
      <c r="AH3487" s="671"/>
      <c r="AI3487" s="671"/>
      <c r="AJ3487" s="671"/>
      <c r="AK3487" s="671"/>
      <c r="AL3487" s="671"/>
      <c r="AM3487" s="671"/>
      <c r="AN3487" s="671"/>
      <c r="AO3487" s="672"/>
    </row>
    <row r="3488" spans="2:41" ht="13.35" hidden="1" customHeight="1">
      <c r="B3488" s="135"/>
      <c r="I3488" s="136"/>
      <c r="J3488" s="135"/>
      <c r="N3488" s="629"/>
      <c r="O3488" s="630"/>
      <c r="P3488" s="630"/>
      <c r="Q3488" s="632"/>
      <c r="R3488" s="630" t="s">
        <v>15</v>
      </c>
      <c r="S3488" s="630"/>
      <c r="T3488" s="630"/>
      <c r="U3488" s="701"/>
      <c r="V3488" s="702"/>
      <c r="W3488" s="702"/>
      <c r="X3488" s="703"/>
      <c r="Y3488" s="662" t="s">
        <v>359</v>
      </c>
      <c r="Z3488" s="709"/>
      <c r="AA3488" s="702"/>
      <c r="AB3488" s="702"/>
      <c r="AC3488" s="710"/>
      <c r="AD3488" s="630" t="s">
        <v>56</v>
      </c>
      <c r="AE3488" s="630"/>
      <c r="AF3488" s="630"/>
      <c r="AG3488" s="673"/>
      <c r="AH3488" s="674"/>
      <c r="AI3488" s="674"/>
      <c r="AJ3488" s="674"/>
      <c r="AK3488" s="674"/>
      <c r="AL3488" s="674"/>
      <c r="AM3488" s="674"/>
      <c r="AN3488" s="674"/>
      <c r="AO3488" s="675"/>
    </row>
    <row r="3489" spans="2:41" ht="3.75" hidden="1" customHeight="1">
      <c r="B3489" s="135"/>
      <c r="I3489" s="136"/>
      <c r="J3489" s="135"/>
      <c r="N3489" s="629"/>
      <c r="O3489" s="630"/>
      <c r="P3489" s="630"/>
      <c r="Q3489" s="632"/>
      <c r="R3489" s="639"/>
      <c r="S3489" s="639"/>
      <c r="T3489" s="639"/>
      <c r="U3489" s="704"/>
      <c r="V3489" s="705"/>
      <c r="W3489" s="705"/>
      <c r="X3489" s="706"/>
      <c r="Y3489" s="639"/>
      <c r="Z3489" s="711"/>
      <c r="AA3489" s="705"/>
      <c r="AB3489" s="705"/>
      <c r="AC3489" s="712"/>
      <c r="AD3489" s="639"/>
      <c r="AE3489" s="639"/>
      <c r="AF3489" s="639"/>
      <c r="AG3489" s="676"/>
      <c r="AH3489" s="677"/>
      <c r="AI3489" s="677"/>
      <c r="AJ3489" s="677"/>
      <c r="AK3489" s="677"/>
      <c r="AL3489" s="677"/>
      <c r="AM3489" s="677"/>
      <c r="AN3489" s="677"/>
      <c r="AO3489" s="678"/>
    </row>
    <row r="3490" spans="2:41" ht="3.75" hidden="1" customHeight="1">
      <c r="B3490" s="135"/>
      <c r="I3490" s="136"/>
      <c r="J3490" s="135"/>
      <c r="N3490" s="629"/>
      <c r="O3490" s="630"/>
      <c r="P3490" s="630"/>
      <c r="Q3490" s="632"/>
      <c r="R3490" s="645"/>
      <c r="S3490" s="645"/>
      <c r="T3490" s="646"/>
      <c r="U3490" s="679"/>
      <c r="V3490" s="671"/>
      <c r="W3490" s="671"/>
      <c r="X3490" s="671"/>
      <c r="Y3490" s="671"/>
      <c r="Z3490" s="671"/>
      <c r="AA3490" s="671"/>
      <c r="AB3490" s="671"/>
      <c r="AC3490" s="672"/>
      <c r="AD3490" s="644"/>
      <c r="AE3490" s="645"/>
      <c r="AF3490" s="646"/>
      <c r="AG3490" s="679"/>
      <c r="AH3490" s="671"/>
      <c r="AI3490" s="671"/>
      <c r="AJ3490" s="671"/>
      <c r="AK3490" s="671"/>
      <c r="AL3490" s="671"/>
      <c r="AM3490" s="671"/>
      <c r="AN3490" s="671"/>
      <c r="AO3490" s="672"/>
    </row>
    <row r="3491" spans="2:41" ht="13.35" hidden="1" customHeight="1">
      <c r="B3491" s="135"/>
      <c r="I3491" s="136"/>
      <c r="N3491" s="629" t="s">
        <v>23</v>
      </c>
      <c r="O3491" s="630"/>
      <c r="P3491" s="630"/>
      <c r="Q3491" s="632"/>
      <c r="R3491" s="630" t="s">
        <v>17</v>
      </c>
      <c r="S3491" s="630"/>
      <c r="T3491" s="632"/>
      <c r="U3491" s="673"/>
      <c r="V3491" s="674"/>
      <c r="W3491" s="674"/>
      <c r="X3491" s="674"/>
      <c r="Y3491" s="674"/>
      <c r="Z3491" s="674"/>
      <c r="AA3491" s="674"/>
      <c r="AB3491" s="674"/>
      <c r="AC3491" s="675"/>
      <c r="AD3491" s="629" t="s">
        <v>18</v>
      </c>
      <c r="AE3491" s="630"/>
      <c r="AF3491" s="632"/>
      <c r="AG3491" s="673"/>
      <c r="AH3491" s="674"/>
      <c r="AI3491" s="674"/>
      <c r="AJ3491" s="674"/>
      <c r="AK3491" s="674"/>
      <c r="AL3491" s="674"/>
      <c r="AM3491" s="674"/>
      <c r="AN3491" s="674"/>
      <c r="AO3491" s="675"/>
    </row>
    <row r="3492" spans="2:41" ht="3.75" hidden="1" customHeight="1">
      <c r="B3492" s="135"/>
      <c r="I3492" s="136"/>
      <c r="J3492" s="135"/>
      <c r="N3492" s="629"/>
      <c r="O3492" s="630"/>
      <c r="P3492" s="630"/>
      <c r="Q3492" s="632"/>
      <c r="R3492" s="639"/>
      <c r="S3492" s="639"/>
      <c r="T3492" s="640"/>
      <c r="U3492" s="676"/>
      <c r="V3492" s="677"/>
      <c r="W3492" s="677"/>
      <c r="X3492" s="677"/>
      <c r="Y3492" s="677"/>
      <c r="Z3492" s="677"/>
      <c r="AA3492" s="677"/>
      <c r="AB3492" s="677"/>
      <c r="AC3492" s="678"/>
      <c r="AD3492" s="638"/>
      <c r="AE3492" s="639"/>
      <c r="AF3492" s="640"/>
      <c r="AG3492" s="676"/>
      <c r="AH3492" s="677"/>
      <c r="AI3492" s="677"/>
      <c r="AJ3492" s="677"/>
      <c r="AK3492" s="677"/>
      <c r="AL3492" s="677"/>
      <c r="AM3492" s="677"/>
      <c r="AN3492" s="677"/>
      <c r="AO3492" s="678"/>
    </row>
    <row r="3493" spans="2:41" ht="3.75" hidden="1" customHeight="1">
      <c r="B3493" s="135"/>
      <c r="I3493" s="136"/>
      <c r="J3493" s="135"/>
      <c r="N3493" s="629"/>
      <c r="O3493" s="630"/>
      <c r="P3493" s="630"/>
      <c r="Q3493" s="632"/>
      <c r="R3493" s="645"/>
      <c r="S3493" s="645"/>
      <c r="T3493" s="646"/>
      <c r="U3493" s="679"/>
      <c r="V3493" s="671"/>
      <c r="W3493" s="671"/>
      <c r="X3493" s="671"/>
      <c r="Y3493" s="671"/>
      <c r="Z3493" s="671"/>
      <c r="AA3493" s="671"/>
      <c r="AB3493" s="671"/>
      <c r="AC3493" s="672"/>
      <c r="AD3493" s="644"/>
      <c r="AE3493" s="645"/>
      <c r="AF3493" s="646"/>
      <c r="AG3493" s="679"/>
      <c r="AH3493" s="671"/>
      <c r="AI3493" s="671"/>
      <c r="AJ3493" s="671"/>
      <c r="AK3493" s="671"/>
      <c r="AL3493" s="671"/>
      <c r="AM3493" s="671"/>
      <c r="AN3493" s="671"/>
      <c r="AO3493" s="672"/>
    </row>
    <row r="3494" spans="2:41" ht="13.35" hidden="1" customHeight="1">
      <c r="B3494" s="135"/>
      <c r="I3494" s="136"/>
      <c r="J3494" s="135"/>
      <c r="N3494" s="629"/>
      <c r="O3494" s="630"/>
      <c r="P3494" s="630"/>
      <c r="Q3494" s="632"/>
      <c r="R3494" s="630" t="s">
        <v>19</v>
      </c>
      <c r="S3494" s="630"/>
      <c r="T3494" s="632"/>
      <c r="U3494" s="673"/>
      <c r="V3494" s="674"/>
      <c r="W3494" s="674"/>
      <c r="X3494" s="674"/>
      <c r="Y3494" s="674"/>
      <c r="Z3494" s="674"/>
      <c r="AA3494" s="674"/>
      <c r="AB3494" s="674"/>
      <c r="AC3494" s="675"/>
      <c r="AD3494" s="629" t="s">
        <v>20</v>
      </c>
      <c r="AE3494" s="630"/>
      <c r="AF3494" s="632"/>
      <c r="AG3494" s="673"/>
      <c r="AH3494" s="674"/>
      <c r="AI3494" s="674"/>
      <c r="AJ3494" s="674"/>
      <c r="AK3494" s="674"/>
      <c r="AL3494" s="674"/>
      <c r="AM3494" s="674"/>
      <c r="AN3494" s="674"/>
      <c r="AO3494" s="675"/>
    </row>
    <row r="3495" spans="2:41" ht="3.75" hidden="1" customHeight="1">
      <c r="B3495" s="135"/>
      <c r="I3495" s="136"/>
      <c r="J3495" s="135"/>
      <c r="N3495" s="638"/>
      <c r="O3495" s="639"/>
      <c r="P3495" s="639"/>
      <c r="Q3495" s="640"/>
      <c r="R3495" s="639"/>
      <c r="S3495" s="639"/>
      <c r="T3495" s="640"/>
      <c r="U3495" s="676"/>
      <c r="V3495" s="677"/>
      <c r="W3495" s="677"/>
      <c r="X3495" s="677"/>
      <c r="Y3495" s="677"/>
      <c r="Z3495" s="677"/>
      <c r="AA3495" s="677"/>
      <c r="AB3495" s="677"/>
      <c r="AC3495" s="678"/>
      <c r="AD3495" s="638"/>
      <c r="AE3495" s="639"/>
      <c r="AF3495" s="640"/>
      <c r="AG3495" s="676"/>
      <c r="AH3495" s="677"/>
      <c r="AI3495" s="677"/>
      <c r="AJ3495" s="677"/>
      <c r="AK3495" s="677"/>
      <c r="AL3495" s="677"/>
      <c r="AM3495" s="677"/>
      <c r="AN3495" s="677"/>
      <c r="AO3495" s="678"/>
    </row>
    <row r="3496" spans="2:41" ht="3.75" hidden="1" customHeight="1">
      <c r="B3496" s="135"/>
      <c r="I3496" s="136"/>
      <c r="J3496" s="135"/>
      <c r="M3496" s="136"/>
      <c r="N3496" s="629"/>
      <c r="O3496" s="630"/>
      <c r="P3496" s="630"/>
      <c r="Q3496" s="632"/>
      <c r="R3496" s="644"/>
      <c r="S3496" s="645"/>
      <c r="T3496" s="645"/>
      <c r="U3496" s="645"/>
      <c r="V3496" s="645"/>
      <c r="W3496" s="645"/>
      <c r="X3496" s="645"/>
      <c r="Y3496" s="645"/>
      <c r="Z3496" s="645"/>
      <c r="AA3496" s="645"/>
      <c r="AB3496" s="645"/>
      <c r="AC3496" s="645"/>
      <c r="AD3496" s="645"/>
      <c r="AE3496" s="645"/>
      <c r="AF3496" s="645"/>
      <c r="AG3496" s="645"/>
      <c r="AH3496" s="645"/>
      <c r="AI3496" s="645"/>
      <c r="AJ3496" s="645"/>
      <c r="AK3496" s="645"/>
      <c r="AL3496" s="645"/>
      <c r="AM3496" s="645"/>
      <c r="AN3496" s="645"/>
      <c r="AO3496" s="646"/>
    </row>
    <row r="3497" spans="2:41" ht="13.35" hidden="1" customHeight="1">
      <c r="B3497" s="135"/>
      <c r="I3497" s="136"/>
      <c r="J3497" s="135"/>
      <c r="M3497" s="136"/>
      <c r="N3497" s="629" t="s">
        <v>111</v>
      </c>
      <c r="O3497" s="630"/>
      <c r="P3497" s="630"/>
      <c r="Q3497" s="632"/>
      <c r="R3497" s="629"/>
      <c r="S3497" s="680"/>
      <c r="T3497" s="681"/>
      <c r="U3497" s="630"/>
      <c r="V3497" s="647"/>
      <c r="W3497" s="630" t="s">
        <v>12</v>
      </c>
      <c r="X3497" s="647"/>
      <c r="Y3497" s="630" t="s">
        <v>11</v>
      </c>
      <c r="Z3497" s="647"/>
      <c r="AA3497" s="630" t="s">
        <v>364</v>
      </c>
      <c r="AB3497" s="630"/>
      <c r="AC3497" s="630"/>
      <c r="AD3497" s="630"/>
      <c r="AE3497" s="630"/>
      <c r="AF3497" s="630"/>
      <c r="AG3497" s="630"/>
      <c r="AH3497" s="630"/>
      <c r="AI3497" s="630"/>
      <c r="AJ3497" s="630"/>
      <c r="AK3497" s="630"/>
      <c r="AL3497" s="630"/>
      <c r="AM3497" s="630"/>
      <c r="AN3497" s="630"/>
      <c r="AO3497" s="632"/>
    </row>
    <row r="3498" spans="2:41" ht="3.75" hidden="1" customHeight="1">
      <c r="B3498" s="135"/>
      <c r="I3498" s="136"/>
      <c r="J3498" s="135"/>
      <c r="M3498" s="136"/>
      <c r="N3498" s="629"/>
      <c r="O3498" s="630"/>
      <c r="P3498" s="630"/>
      <c r="Q3498" s="632"/>
      <c r="R3498" s="629"/>
      <c r="S3498" s="630"/>
      <c r="T3498" s="630"/>
      <c r="U3498" s="630"/>
      <c r="V3498" s="630"/>
      <c r="W3498" s="630"/>
      <c r="X3498" s="630"/>
      <c r="Y3498" s="630"/>
      <c r="Z3498" s="630"/>
      <c r="AA3498" s="630"/>
      <c r="AB3498" s="630"/>
      <c r="AC3498" s="630"/>
      <c r="AD3498" s="630"/>
      <c r="AE3498" s="630"/>
      <c r="AF3498" s="630"/>
      <c r="AG3498" s="630"/>
      <c r="AH3498" s="630"/>
      <c r="AI3498" s="630"/>
      <c r="AJ3498" s="630"/>
      <c r="AK3498" s="630"/>
      <c r="AL3498" s="630"/>
      <c r="AM3498" s="630"/>
      <c r="AN3498" s="630"/>
      <c r="AO3498" s="632"/>
    </row>
    <row r="3499" spans="2:41" ht="3.75" hidden="1" customHeight="1">
      <c r="B3499" s="135"/>
      <c r="I3499" s="136"/>
      <c r="J3499" s="135"/>
      <c r="M3499" s="136"/>
      <c r="N3499" s="644"/>
      <c r="O3499" s="645"/>
      <c r="P3499" s="645"/>
      <c r="Q3499" s="645"/>
      <c r="R3499" s="713"/>
      <c r="S3499" s="716"/>
      <c r="T3499" s="645"/>
      <c r="U3499" s="698"/>
      <c r="V3499" s="644"/>
      <c r="W3499" s="645"/>
      <c r="X3499" s="645"/>
      <c r="Y3499" s="645"/>
      <c r="Z3499" s="645"/>
      <c r="AA3499" s="645"/>
      <c r="AB3499" s="645"/>
      <c r="AC3499" s="645"/>
      <c r="AD3499" s="645"/>
      <c r="AE3499" s="645"/>
      <c r="AF3499" s="645"/>
      <c r="AG3499" s="645"/>
      <c r="AH3499" s="649"/>
      <c r="AI3499" s="649"/>
      <c r="AJ3499" s="645"/>
      <c r="AK3499" s="651"/>
      <c r="AL3499" s="645"/>
      <c r="AM3499" s="645"/>
      <c r="AN3499" s="645"/>
      <c r="AO3499" s="646"/>
    </row>
    <row r="3500" spans="2:41" ht="13.35" hidden="1" customHeight="1">
      <c r="B3500" s="135"/>
      <c r="I3500" s="136"/>
      <c r="J3500" s="135"/>
      <c r="M3500" s="136"/>
      <c r="N3500" s="629" t="s">
        <v>30</v>
      </c>
      <c r="O3500" s="630"/>
      <c r="P3500" s="630"/>
      <c r="Q3500" s="630"/>
      <c r="R3500" s="714"/>
      <c r="S3500" s="717"/>
      <c r="T3500" s="630" t="s">
        <v>388</v>
      </c>
      <c r="U3500" s="701"/>
      <c r="V3500" s="629" t="s">
        <v>112</v>
      </c>
      <c r="W3500" s="630"/>
      <c r="X3500" s="630"/>
      <c r="Y3500" s="630"/>
      <c r="Z3500" s="630"/>
      <c r="AA3500" s="630"/>
      <c r="AB3500" s="630"/>
      <c r="AC3500" s="630"/>
      <c r="AD3500" s="630"/>
      <c r="AE3500" s="630"/>
      <c r="AF3500" s="630"/>
      <c r="AG3500" s="630"/>
      <c r="AH3500" s="636"/>
      <c r="AI3500" s="636"/>
      <c r="AJ3500" s="630"/>
      <c r="AK3500" s="654"/>
      <c r="AL3500" s="630"/>
      <c r="AM3500" s="630"/>
      <c r="AN3500" s="630"/>
      <c r="AO3500" s="632"/>
    </row>
    <row r="3501" spans="2:41" ht="3.75" hidden="1" customHeight="1">
      <c r="B3501" s="135"/>
      <c r="I3501" s="136"/>
      <c r="J3501" s="135"/>
      <c r="M3501" s="136"/>
      <c r="N3501" s="629"/>
      <c r="O3501" s="630"/>
      <c r="P3501" s="630"/>
      <c r="Q3501" s="630"/>
      <c r="R3501" s="715"/>
      <c r="S3501" s="718"/>
      <c r="T3501" s="639"/>
      <c r="U3501" s="704"/>
      <c r="V3501" s="638"/>
      <c r="W3501" s="639"/>
      <c r="X3501" s="639"/>
      <c r="Y3501" s="639"/>
      <c r="Z3501" s="639"/>
      <c r="AA3501" s="639"/>
      <c r="AB3501" s="639"/>
      <c r="AC3501" s="639"/>
      <c r="AD3501" s="639"/>
      <c r="AE3501" s="639"/>
      <c r="AF3501" s="639"/>
      <c r="AG3501" s="639"/>
      <c r="AH3501" s="642"/>
      <c r="AI3501" s="642"/>
      <c r="AJ3501" s="639"/>
      <c r="AK3501" s="657"/>
      <c r="AL3501" s="639"/>
      <c r="AM3501" s="639"/>
      <c r="AN3501" s="639"/>
      <c r="AO3501" s="640"/>
    </row>
    <row r="3502" spans="2:41" ht="3.75" hidden="1" customHeight="1">
      <c r="B3502" s="135"/>
      <c r="I3502" s="136"/>
      <c r="J3502" s="135"/>
      <c r="M3502" s="136"/>
      <c r="N3502" s="644"/>
      <c r="O3502" s="645"/>
      <c r="P3502" s="645"/>
      <c r="Q3502" s="646"/>
      <c r="R3502" s="670"/>
      <c r="S3502" s="671"/>
      <c r="T3502" s="671"/>
      <c r="U3502" s="672"/>
      <c r="V3502" s="673"/>
      <c r="W3502" s="675"/>
      <c r="X3502" s="679"/>
      <c r="Y3502" s="671"/>
      <c r="Z3502" s="671"/>
      <c r="AA3502" s="672"/>
      <c r="AB3502" s="630"/>
      <c r="AC3502" s="630"/>
      <c r="AD3502" s="630"/>
      <c r="AE3502" s="630"/>
      <c r="AF3502" s="630"/>
      <c r="AG3502" s="630"/>
      <c r="AH3502" s="630"/>
      <c r="AI3502" s="645"/>
      <c r="AJ3502" s="630"/>
      <c r="AK3502" s="630"/>
      <c r="AL3502" s="630"/>
      <c r="AM3502" s="630"/>
      <c r="AN3502" s="630"/>
      <c r="AO3502" s="632"/>
    </row>
    <row r="3503" spans="2:41" ht="13.35" hidden="1" customHeight="1">
      <c r="B3503" s="135"/>
      <c r="I3503" s="136"/>
      <c r="J3503" s="135"/>
      <c r="M3503" s="136"/>
      <c r="N3503" s="629" t="s">
        <v>114</v>
      </c>
      <c r="O3503" s="630"/>
      <c r="P3503" s="630"/>
      <c r="Q3503" s="632"/>
      <c r="R3503" s="673"/>
      <c r="S3503" s="674"/>
      <c r="T3503" s="674"/>
      <c r="U3503" s="675"/>
      <c r="V3503" s="673"/>
      <c r="W3503" s="675"/>
      <c r="X3503" s="673"/>
      <c r="Y3503" s="674"/>
      <c r="Z3503" s="674"/>
      <c r="AA3503" s="675"/>
      <c r="AB3503" s="668" t="s">
        <v>171</v>
      </c>
      <c r="AC3503" s="630"/>
      <c r="AD3503" s="630"/>
      <c r="AE3503" s="630"/>
      <c r="AF3503" s="630"/>
      <c r="AG3503" s="630"/>
      <c r="AH3503" s="630"/>
      <c r="AI3503" s="630"/>
      <c r="AJ3503" s="630"/>
      <c r="AK3503" s="630"/>
      <c r="AL3503" s="630"/>
      <c r="AM3503" s="630"/>
      <c r="AN3503" s="630"/>
      <c r="AO3503" s="632"/>
    </row>
    <row r="3504" spans="2:41" ht="3.75" hidden="1" customHeight="1">
      <c r="B3504" s="135"/>
      <c r="I3504" s="136"/>
      <c r="J3504" s="135"/>
      <c r="M3504" s="136"/>
      <c r="N3504" s="629"/>
      <c r="O3504" s="630"/>
      <c r="P3504" s="630"/>
      <c r="Q3504" s="632"/>
      <c r="R3504" s="676"/>
      <c r="S3504" s="677"/>
      <c r="T3504" s="677"/>
      <c r="U3504" s="678"/>
      <c r="V3504" s="676"/>
      <c r="W3504" s="678"/>
      <c r="X3504" s="676"/>
      <c r="Y3504" s="677"/>
      <c r="Z3504" s="677"/>
      <c r="AA3504" s="678"/>
      <c r="AB3504" s="639"/>
      <c r="AC3504" s="639"/>
      <c r="AD3504" s="639"/>
      <c r="AE3504" s="639"/>
      <c r="AF3504" s="639"/>
      <c r="AG3504" s="639"/>
      <c r="AH3504" s="639"/>
      <c r="AI3504" s="639"/>
      <c r="AJ3504" s="639"/>
      <c r="AK3504" s="639"/>
      <c r="AL3504" s="639"/>
      <c r="AM3504" s="639"/>
      <c r="AN3504" s="639"/>
      <c r="AO3504" s="640"/>
    </row>
    <row r="3505" spans="2:41" ht="3.75" hidden="1" customHeight="1">
      <c r="B3505" s="135"/>
      <c r="I3505" s="136"/>
      <c r="J3505" s="135"/>
      <c r="M3505" s="136"/>
      <c r="N3505" s="644"/>
      <c r="O3505" s="645"/>
      <c r="P3505" s="645"/>
      <c r="Q3505" s="645"/>
      <c r="R3505" s="644"/>
      <c r="S3505" s="645"/>
      <c r="T3505" s="645"/>
      <c r="U3505" s="645"/>
      <c r="V3505" s="645"/>
      <c r="W3505" s="645"/>
      <c r="X3505" s="645"/>
      <c r="Y3505" s="645"/>
      <c r="Z3505" s="645"/>
      <c r="AA3505" s="646"/>
      <c r="AB3505" s="644"/>
      <c r="AC3505" s="630"/>
      <c r="AD3505" s="630"/>
      <c r="AE3505" s="630"/>
      <c r="AF3505" s="630"/>
      <c r="AG3505" s="630"/>
      <c r="AH3505" s="630"/>
      <c r="AI3505" s="632"/>
      <c r="AJ3505" s="644"/>
      <c r="AK3505" s="645"/>
      <c r="AL3505" s="645"/>
      <c r="AM3505" s="645"/>
      <c r="AN3505" s="645"/>
      <c r="AO3505" s="646"/>
    </row>
    <row r="3506" spans="2:41" ht="13.35" hidden="1" customHeight="1">
      <c r="B3506" s="135"/>
      <c r="I3506" s="136"/>
      <c r="J3506" s="135"/>
      <c r="M3506" s="136"/>
      <c r="N3506" s="629" t="s">
        <v>115</v>
      </c>
      <c r="O3506" s="630"/>
      <c r="P3506" s="630"/>
      <c r="Q3506" s="630"/>
      <c r="R3506" s="629"/>
      <c r="S3506" s="680"/>
      <c r="T3506" s="681"/>
      <c r="U3506" s="630"/>
      <c r="V3506" s="647"/>
      <c r="W3506" s="630" t="s">
        <v>12</v>
      </c>
      <c r="X3506" s="647"/>
      <c r="Y3506" s="630" t="s">
        <v>11</v>
      </c>
      <c r="Z3506" s="647"/>
      <c r="AA3506" s="630" t="s">
        <v>364</v>
      </c>
      <c r="AB3506" s="629" t="s">
        <v>170</v>
      </c>
      <c r="AC3506" s="630"/>
      <c r="AD3506" s="630"/>
      <c r="AE3506" s="630"/>
      <c r="AF3506" s="630"/>
      <c r="AG3506" s="630"/>
      <c r="AH3506" s="630"/>
      <c r="AI3506" s="632"/>
      <c r="AJ3506" s="629"/>
      <c r="AK3506" s="680"/>
      <c r="AL3506" s="682"/>
      <c r="AM3506" s="682"/>
      <c r="AN3506" s="682"/>
      <c r="AO3506" s="681"/>
    </row>
    <row r="3507" spans="2:41" ht="3.75" hidden="1" customHeight="1">
      <c r="B3507" s="135"/>
      <c r="I3507" s="136"/>
      <c r="J3507" s="135"/>
      <c r="M3507" s="136"/>
      <c r="N3507" s="629"/>
      <c r="O3507" s="630"/>
      <c r="P3507" s="630"/>
      <c r="Q3507" s="630"/>
      <c r="R3507" s="638"/>
      <c r="S3507" s="639"/>
      <c r="T3507" s="639"/>
      <c r="U3507" s="639"/>
      <c r="V3507" s="639"/>
      <c r="W3507" s="639"/>
      <c r="X3507" s="639"/>
      <c r="Y3507" s="639"/>
      <c r="Z3507" s="639"/>
      <c r="AA3507" s="640"/>
      <c r="AB3507" s="638"/>
      <c r="AC3507" s="639"/>
      <c r="AD3507" s="639"/>
      <c r="AE3507" s="639"/>
      <c r="AF3507" s="639"/>
      <c r="AG3507" s="639"/>
      <c r="AH3507" s="639"/>
      <c r="AI3507" s="640"/>
      <c r="AJ3507" s="638"/>
      <c r="AK3507" s="639"/>
      <c r="AL3507" s="639"/>
      <c r="AM3507" s="639"/>
      <c r="AN3507" s="639"/>
      <c r="AO3507" s="640"/>
    </row>
    <row r="3508" spans="2:41" ht="3.75" customHeight="1">
      <c r="B3508" s="135"/>
      <c r="I3508" s="136"/>
      <c r="J3508" s="135"/>
      <c r="M3508" s="136"/>
      <c r="N3508" s="130"/>
      <c r="O3508" s="131"/>
      <c r="P3508" s="131"/>
      <c r="Q3508" s="132"/>
      <c r="R3508" s="683" t="str" cm="1">
        <f t="array" ref="R3508">IF(新_変更_3!AL1525&lt;&gt;"",AND(新_変更_3!J1524:AB1530=新_変更_3!AL1524:BD1530),"")</f>
        <v/>
      </c>
      <c r="S3508" s="684"/>
      <c r="T3508" s="684"/>
      <c r="U3508" s="684"/>
      <c r="V3508" s="684"/>
      <c r="W3508" s="684"/>
      <c r="X3508" s="684"/>
      <c r="Y3508" s="684"/>
      <c r="Z3508" s="684"/>
      <c r="AA3508" s="684"/>
      <c r="AB3508" s="684"/>
      <c r="AC3508" s="684"/>
      <c r="AD3508" s="684"/>
      <c r="AE3508" s="684"/>
      <c r="AF3508" s="684"/>
      <c r="AG3508" s="684"/>
      <c r="AH3508" s="684"/>
      <c r="AI3508" s="684"/>
      <c r="AJ3508" s="684"/>
      <c r="AK3508" s="684"/>
      <c r="AL3508" s="684"/>
      <c r="AM3508" s="684"/>
      <c r="AN3508" s="684"/>
      <c r="AO3508" s="685"/>
    </row>
    <row r="3509" spans="2:41" ht="13.35" customHeight="1">
      <c r="B3509" s="135"/>
      <c r="I3509" s="136"/>
      <c r="J3509" s="135"/>
      <c r="M3509" s="136"/>
      <c r="N3509" s="135" t="s">
        <v>32</v>
      </c>
      <c r="Q3509" s="136"/>
      <c r="R3509" s="686"/>
      <c r="S3509" s="687"/>
      <c r="T3509" s="687"/>
      <c r="U3509" s="687"/>
      <c r="V3509" s="687"/>
      <c r="W3509" s="687"/>
      <c r="X3509" s="687"/>
      <c r="Y3509" s="687"/>
      <c r="Z3509" s="687"/>
      <c r="AA3509" s="687"/>
      <c r="AB3509" s="687"/>
      <c r="AC3509" s="687"/>
      <c r="AD3509" s="687"/>
      <c r="AE3509" s="687"/>
      <c r="AF3509" s="687"/>
      <c r="AG3509" s="687"/>
      <c r="AH3509" s="687"/>
      <c r="AI3509" s="687"/>
      <c r="AJ3509" s="687"/>
      <c r="AK3509" s="687"/>
      <c r="AL3509" s="687"/>
      <c r="AM3509" s="687"/>
      <c r="AN3509" s="687"/>
      <c r="AO3509" s="688"/>
    </row>
    <row r="3510" spans="2:41" ht="3.75" customHeight="1">
      <c r="B3510" s="135"/>
      <c r="I3510" s="136"/>
      <c r="J3510" s="135"/>
      <c r="M3510" s="136"/>
      <c r="N3510" s="140"/>
      <c r="O3510" s="141"/>
      <c r="P3510" s="141"/>
      <c r="Q3510" s="142"/>
      <c r="R3510" s="689"/>
      <c r="S3510" s="690"/>
      <c r="T3510" s="690"/>
      <c r="U3510" s="690"/>
      <c r="V3510" s="690"/>
      <c r="W3510" s="690"/>
      <c r="X3510" s="690"/>
      <c r="Y3510" s="690"/>
      <c r="Z3510" s="690"/>
      <c r="AA3510" s="690"/>
      <c r="AB3510" s="690"/>
      <c r="AC3510" s="690"/>
      <c r="AD3510" s="690"/>
      <c r="AE3510" s="690"/>
      <c r="AF3510" s="690"/>
      <c r="AG3510" s="690"/>
      <c r="AH3510" s="690"/>
      <c r="AI3510" s="690"/>
      <c r="AJ3510" s="690"/>
      <c r="AK3510" s="690"/>
      <c r="AL3510" s="690"/>
      <c r="AM3510" s="690"/>
      <c r="AN3510" s="690"/>
      <c r="AO3510" s="691"/>
    </row>
    <row r="3511" spans="2:41" ht="3.75" customHeight="1">
      <c r="B3511" s="135"/>
      <c r="I3511" s="136"/>
      <c r="J3511" s="130"/>
      <c r="K3511" s="131"/>
      <c r="L3511" s="131"/>
      <c r="M3511" s="132"/>
      <c r="N3511" s="130"/>
      <c r="O3511" s="131"/>
      <c r="P3511" s="131"/>
      <c r="Q3511" s="132"/>
      <c r="R3511" s="130"/>
      <c r="S3511" s="131"/>
      <c r="T3511" s="131"/>
      <c r="U3511" s="131"/>
      <c r="V3511" s="131"/>
      <c r="W3511" s="131"/>
      <c r="X3511" s="131"/>
      <c r="Y3511" s="131"/>
      <c r="Z3511" s="131"/>
      <c r="AA3511" s="132"/>
      <c r="AB3511" s="130"/>
      <c r="AC3511" s="131"/>
      <c r="AD3511" s="131"/>
      <c r="AE3511" s="132"/>
      <c r="AF3511" s="131"/>
      <c r="AG3511" s="131"/>
      <c r="AH3511" s="131"/>
      <c r="AI3511" s="131"/>
      <c r="AJ3511" s="131"/>
      <c r="AK3511" s="131"/>
      <c r="AL3511" s="131"/>
      <c r="AM3511" s="131"/>
      <c r="AN3511" s="131"/>
      <c r="AO3511" s="132"/>
    </row>
    <row r="3512" spans="2:41" ht="13.35" customHeight="1">
      <c r="B3512" s="135"/>
      <c r="I3512" s="136"/>
      <c r="J3512" s="135" t="s">
        <v>4082</v>
      </c>
      <c r="M3512" s="136"/>
      <c r="N3512" s="135" t="s">
        <v>27</v>
      </c>
      <c r="Q3512" s="136"/>
      <c r="R3512" s="135"/>
      <c r="S3512" s="692"/>
      <c r="T3512" s="693"/>
      <c r="U3512" s="693"/>
      <c r="V3512" s="693"/>
      <c r="W3512" s="693"/>
      <c r="X3512" s="693"/>
      <c r="Y3512" s="693"/>
      <c r="Z3512" s="693"/>
      <c r="AA3512" s="694"/>
      <c r="AB3512" s="135" t="s">
        <v>28</v>
      </c>
      <c r="AE3512" s="136"/>
      <c r="AF3512" s="135"/>
      <c r="AG3512" s="695"/>
      <c r="AH3512" s="693"/>
      <c r="AI3512" s="693"/>
      <c r="AJ3512" s="693"/>
      <c r="AK3512" s="693"/>
      <c r="AL3512" s="693"/>
      <c r="AM3512" s="693"/>
      <c r="AN3512" s="693"/>
      <c r="AO3512" s="694"/>
    </row>
    <row r="3513" spans="2:41" ht="3.75" customHeight="1">
      <c r="B3513" s="135"/>
      <c r="I3513" s="136"/>
      <c r="J3513" s="135"/>
      <c r="M3513" s="136"/>
      <c r="N3513" s="140"/>
      <c r="O3513" s="141"/>
      <c r="P3513" s="141"/>
      <c r="Q3513" s="142"/>
      <c r="R3513" s="140"/>
      <c r="S3513" s="141"/>
      <c r="T3513" s="141"/>
      <c r="U3513" s="141"/>
      <c r="V3513" s="141"/>
      <c r="W3513" s="141"/>
      <c r="X3513" s="141"/>
      <c r="Y3513" s="141"/>
      <c r="Z3513" s="141"/>
      <c r="AA3513" s="142"/>
      <c r="AB3513" s="140"/>
      <c r="AC3513" s="141"/>
      <c r="AD3513" s="141"/>
      <c r="AE3513" s="142"/>
      <c r="AF3513" s="141"/>
      <c r="AG3513" s="141"/>
      <c r="AH3513" s="141"/>
      <c r="AI3513" s="141"/>
      <c r="AJ3513" s="141"/>
      <c r="AK3513" s="141"/>
      <c r="AL3513" s="141"/>
      <c r="AM3513" s="141"/>
      <c r="AN3513" s="141"/>
      <c r="AO3513" s="142"/>
    </row>
    <row r="3514" spans="2:41" ht="3.75" customHeight="1">
      <c r="B3514" s="135"/>
      <c r="I3514" s="136"/>
      <c r="J3514" s="135"/>
      <c r="M3514" s="136"/>
      <c r="N3514" s="130"/>
      <c r="O3514" s="131"/>
      <c r="P3514" s="131"/>
      <c r="Q3514" s="132"/>
      <c r="R3514" s="130"/>
      <c r="S3514" s="131"/>
      <c r="T3514" s="131"/>
      <c r="U3514" s="131"/>
      <c r="V3514" s="131"/>
      <c r="W3514" s="131"/>
      <c r="X3514" s="131"/>
      <c r="Y3514" s="131"/>
      <c r="Z3514" s="131"/>
      <c r="AA3514" s="132"/>
      <c r="AB3514" s="130"/>
      <c r="AC3514" s="131"/>
      <c r="AD3514" s="131"/>
      <c r="AE3514" s="132"/>
      <c r="AF3514" s="130"/>
      <c r="AG3514" s="131"/>
      <c r="AH3514" s="131"/>
      <c r="AI3514" s="131"/>
      <c r="AJ3514" s="131"/>
      <c r="AK3514" s="131"/>
      <c r="AL3514" s="131"/>
      <c r="AM3514" s="131"/>
      <c r="AN3514" s="131"/>
      <c r="AO3514" s="132"/>
    </row>
    <row r="3515" spans="2:41" ht="13.35" customHeight="1">
      <c r="B3515" s="135"/>
      <c r="I3515" s="136"/>
      <c r="J3515" s="135"/>
      <c r="M3515" s="136"/>
      <c r="N3515" s="135" t="s">
        <v>3990</v>
      </c>
      <c r="Q3515" s="136"/>
      <c r="R3515" s="135"/>
      <c r="S3515" s="696"/>
      <c r="T3515" s="694"/>
      <c r="V3515" s="146"/>
      <c r="W3515" s="124" t="s">
        <v>12</v>
      </c>
      <c r="X3515" s="146"/>
      <c r="Y3515" s="124" t="s">
        <v>11</v>
      </c>
      <c r="Z3515" s="146"/>
      <c r="AA3515" s="136" t="s">
        <v>364</v>
      </c>
      <c r="AB3515" s="135" t="s">
        <v>66</v>
      </c>
      <c r="AE3515" s="136"/>
      <c r="AF3515" s="135"/>
      <c r="AG3515" s="696"/>
      <c r="AH3515" s="694"/>
      <c r="AJ3515" s="146"/>
      <c r="AK3515" s="124" t="s">
        <v>12</v>
      </c>
      <c r="AL3515" s="146"/>
      <c r="AM3515" s="124" t="s">
        <v>11</v>
      </c>
      <c r="AN3515" s="146"/>
      <c r="AO3515" s="136" t="s">
        <v>364</v>
      </c>
    </row>
    <row r="3516" spans="2:41" ht="3.75" customHeight="1">
      <c r="B3516" s="135"/>
      <c r="I3516" s="136"/>
      <c r="J3516" s="135"/>
      <c r="M3516" s="136"/>
      <c r="N3516" s="140"/>
      <c r="O3516" s="141"/>
      <c r="P3516" s="141"/>
      <c r="Q3516" s="142"/>
      <c r="R3516" s="140"/>
      <c r="S3516" s="141"/>
      <c r="T3516" s="141"/>
      <c r="U3516" s="141"/>
      <c r="V3516" s="141"/>
      <c r="W3516" s="141"/>
      <c r="X3516" s="141"/>
      <c r="Y3516" s="141"/>
      <c r="Z3516" s="141"/>
      <c r="AA3516" s="142"/>
      <c r="AB3516" s="140"/>
      <c r="AC3516" s="141"/>
      <c r="AD3516" s="141"/>
      <c r="AE3516" s="142"/>
      <c r="AF3516" s="140"/>
      <c r="AG3516" s="141"/>
      <c r="AH3516" s="141"/>
      <c r="AI3516" s="141"/>
      <c r="AJ3516" s="141"/>
      <c r="AK3516" s="141"/>
      <c r="AL3516" s="141"/>
      <c r="AM3516" s="141"/>
      <c r="AN3516" s="141"/>
      <c r="AO3516" s="142"/>
    </row>
    <row r="3517" spans="2:41" ht="3.75" customHeight="1">
      <c r="B3517" s="135"/>
      <c r="I3517" s="136"/>
      <c r="J3517" s="135"/>
      <c r="M3517" s="136"/>
      <c r="N3517" s="130"/>
      <c r="O3517" s="131"/>
      <c r="P3517" s="131"/>
      <c r="Q3517" s="132"/>
      <c r="R3517" s="697">
        <f>新_変更_3!J1540</f>
        <v>0</v>
      </c>
      <c r="S3517" s="684"/>
      <c r="T3517" s="684"/>
      <c r="U3517" s="684"/>
      <c r="V3517" s="684"/>
      <c r="W3517" s="684"/>
      <c r="X3517" s="684"/>
      <c r="Y3517" s="684"/>
      <c r="Z3517" s="684"/>
      <c r="AA3517" s="684"/>
      <c r="AB3517" s="684"/>
      <c r="AC3517" s="684"/>
      <c r="AD3517" s="684"/>
      <c r="AE3517" s="684"/>
      <c r="AF3517" s="684"/>
      <c r="AG3517" s="684"/>
      <c r="AH3517" s="684"/>
      <c r="AI3517" s="684"/>
      <c r="AJ3517" s="685"/>
      <c r="AK3517" s="131"/>
      <c r="AL3517" s="131"/>
      <c r="AM3517" s="131"/>
      <c r="AN3517" s="131"/>
      <c r="AO3517" s="132"/>
    </row>
    <row r="3518" spans="2:41" ht="13.35" customHeight="1">
      <c r="B3518" s="135"/>
      <c r="I3518" s="136"/>
      <c r="J3518" s="135"/>
      <c r="M3518" s="136"/>
      <c r="N3518" s="135" t="s">
        <v>8</v>
      </c>
      <c r="Q3518" s="136"/>
      <c r="R3518" s="686"/>
      <c r="S3518" s="687"/>
      <c r="T3518" s="687"/>
      <c r="U3518" s="687"/>
      <c r="V3518" s="687"/>
      <c r="W3518" s="687"/>
      <c r="X3518" s="687"/>
      <c r="Y3518" s="687"/>
      <c r="Z3518" s="687"/>
      <c r="AA3518" s="687"/>
      <c r="AB3518" s="687"/>
      <c r="AC3518" s="687"/>
      <c r="AD3518" s="687"/>
      <c r="AE3518" s="687"/>
      <c r="AF3518" s="687"/>
      <c r="AG3518" s="687"/>
      <c r="AH3518" s="687"/>
      <c r="AI3518" s="687"/>
      <c r="AJ3518" s="688"/>
      <c r="AL3518" s="147" t="s">
        <v>13</v>
      </c>
      <c r="AM3518" s="124" t="s">
        <v>29</v>
      </c>
      <c r="AO3518" s="136"/>
    </row>
    <row r="3519" spans="2:41" ht="3.75" customHeight="1">
      <c r="B3519" s="135"/>
      <c r="I3519" s="136"/>
      <c r="J3519" s="135"/>
      <c r="M3519" s="136"/>
      <c r="N3519" s="140"/>
      <c r="O3519" s="141"/>
      <c r="P3519" s="141"/>
      <c r="Q3519" s="142"/>
      <c r="R3519" s="689"/>
      <c r="S3519" s="690"/>
      <c r="T3519" s="690"/>
      <c r="U3519" s="690"/>
      <c r="V3519" s="690"/>
      <c r="W3519" s="690"/>
      <c r="X3519" s="690"/>
      <c r="Y3519" s="690"/>
      <c r="Z3519" s="690"/>
      <c r="AA3519" s="690"/>
      <c r="AB3519" s="690"/>
      <c r="AC3519" s="690"/>
      <c r="AD3519" s="690"/>
      <c r="AE3519" s="690"/>
      <c r="AF3519" s="690"/>
      <c r="AG3519" s="690"/>
      <c r="AH3519" s="690"/>
      <c r="AI3519" s="690"/>
      <c r="AJ3519" s="691"/>
      <c r="AK3519" s="141"/>
      <c r="AL3519" s="141"/>
      <c r="AM3519" s="141"/>
      <c r="AN3519" s="141"/>
      <c r="AO3519" s="142"/>
    </row>
    <row r="3520" spans="2:41" ht="3.75" hidden="1" customHeight="1">
      <c r="B3520" s="135"/>
      <c r="I3520" s="136"/>
      <c r="J3520" s="135"/>
      <c r="M3520" s="136"/>
      <c r="N3520" s="644"/>
      <c r="O3520" s="645"/>
      <c r="P3520" s="645"/>
      <c r="Q3520" s="646"/>
      <c r="R3520" s="679"/>
      <c r="S3520" s="671"/>
      <c r="T3520" s="671"/>
      <c r="U3520" s="671"/>
      <c r="V3520" s="671"/>
      <c r="W3520" s="671"/>
      <c r="X3520" s="671"/>
      <c r="Y3520" s="671"/>
      <c r="Z3520" s="671"/>
      <c r="AA3520" s="671"/>
      <c r="AB3520" s="671"/>
      <c r="AC3520" s="671"/>
      <c r="AD3520" s="671"/>
      <c r="AE3520" s="671"/>
      <c r="AF3520" s="671"/>
      <c r="AG3520" s="671"/>
      <c r="AH3520" s="671"/>
      <c r="AI3520" s="671"/>
      <c r="AJ3520" s="671"/>
      <c r="AK3520" s="671"/>
      <c r="AL3520" s="671"/>
      <c r="AM3520" s="671"/>
      <c r="AN3520" s="671"/>
      <c r="AO3520" s="672"/>
    </row>
    <row r="3521" spans="2:41" ht="13.35" hidden="1" customHeight="1">
      <c r="B3521" s="135"/>
      <c r="I3521" s="136"/>
      <c r="J3521" s="135"/>
      <c r="M3521" s="136"/>
      <c r="N3521" s="629" t="s">
        <v>61</v>
      </c>
      <c r="O3521" s="630"/>
      <c r="P3521" s="630"/>
      <c r="Q3521" s="632"/>
      <c r="R3521" s="673"/>
      <c r="S3521" s="674"/>
      <c r="T3521" s="674"/>
      <c r="U3521" s="674"/>
      <c r="V3521" s="674"/>
      <c r="W3521" s="674"/>
      <c r="X3521" s="674"/>
      <c r="Y3521" s="674"/>
      <c r="Z3521" s="674"/>
      <c r="AA3521" s="674"/>
      <c r="AB3521" s="674"/>
      <c r="AC3521" s="674"/>
      <c r="AD3521" s="674"/>
      <c r="AE3521" s="674"/>
      <c r="AF3521" s="674"/>
      <c r="AG3521" s="674"/>
      <c r="AH3521" s="674"/>
      <c r="AI3521" s="674"/>
      <c r="AJ3521" s="674"/>
      <c r="AK3521" s="674"/>
      <c r="AL3521" s="674"/>
      <c r="AM3521" s="674"/>
      <c r="AN3521" s="674"/>
      <c r="AO3521" s="675"/>
    </row>
    <row r="3522" spans="2:41" ht="3.75" hidden="1" customHeight="1">
      <c r="B3522" s="135"/>
      <c r="I3522" s="136"/>
      <c r="J3522" s="135"/>
      <c r="M3522" s="136"/>
      <c r="N3522" s="629"/>
      <c r="O3522" s="630"/>
      <c r="P3522" s="630"/>
      <c r="Q3522" s="632"/>
      <c r="R3522" s="676"/>
      <c r="S3522" s="677"/>
      <c r="T3522" s="677"/>
      <c r="U3522" s="677"/>
      <c r="V3522" s="677"/>
      <c r="W3522" s="677"/>
      <c r="X3522" s="677"/>
      <c r="Y3522" s="677"/>
      <c r="Z3522" s="677"/>
      <c r="AA3522" s="677"/>
      <c r="AB3522" s="677"/>
      <c r="AC3522" s="677"/>
      <c r="AD3522" s="677"/>
      <c r="AE3522" s="677"/>
      <c r="AF3522" s="677"/>
      <c r="AG3522" s="677"/>
      <c r="AH3522" s="677"/>
      <c r="AI3522" s="677"/>
      <c r="AJ3522" s="677"/>
      <c r="AK3522" s="677"/>
      <c r="AL3522" s="677"/>
      <c r="AM3522" s="677"/>
      <c r="AN3522" s="677"/>
      <c r="AO3522" s="678"/>
    </row>
    <row r="3523" spans="2:41" ht="3.75" hidden="1" customHeight="1">
      <c r="B3523" s="135"/>
      <c r="I3523" s="136"/>
      <c r="J3523" s="135"/>
      <c r="N3523" s="644"/>
      <c r="O3523" s="645"/>
      <c r="P3523" s="645"/>
      <c r="Q3523" s="646"/>
      <c r="R3523" s="630"/>
      <c r="S3523" s="630"/>
      <c r="T3523" s="630"/>
      <c r="U3523" s="698"/>
      <c r="V3523" s="699"/>
      <c r="W3523" s="699"/>
      <c r="X3523" s="700"/>
      <c r="Y3523" s="645"/>
      <c r="Z3523" s="707"/>
      <c r="AA3523" s="699"/>
      <c r="AB3523" s="699"/>
      <c r="AC3523" s="708"/>
      <c r="AD3523" s="630"/>
      <c r="AE3523" s="630"/>
      <c r="AF3523" s="630"/>
      <c r="AG3523" s="679"/>
      <c r="AH3523" s="671"/>
      <c r="AI3523" s="671"/>
      <c r="AJ3523" s="671"/>
      <c r="AK3523" s="671"/>
      <c r="AL3523" s="671"/>
      <c r="AM3523" s="671"/>
      <c r="AN3523" s="671"/>
      <c r="AO3523" s="672"/>
    </row>
    <row r="3524" spans="2:41" ht="13.35" hidden="1" customHeight="1">
      <c r="B3524" s="135"/>
      <c r="I3524" s="136"/>
      <c r="J3524" s="135"/>
      <c r="N3524" s="629"/>
      <c r="O3524" s="630"/>
      <c r="P3524" s="630"/>
      <c r="Q3524" s="632"/>
      <c r="R3524" s="630" t="s">
        <v>15</v>
      </c>
      <c r="S3524" s="630"/>
      <c r="T3524" s="630"/>
      <c r="U3524" s="701"/>
      <c r="V3524" s="702"/>
      <c r="W3524" s="702"/>
      <c r="X3524" s="703"/>
      <c r="Y3524" s="662" t="s">
        <v>359</v>
      </c>
      <c r="Z3524" s="709"/>
      <c r="AA3524" s="702"/>
      <c r="AB3524" s="702"/>
      <c r="AC3524" s="710"/>
      <c r="AD3524" s="630" t="s">
        <v>56</v>
      </c>
      <c r="AE3524" s="630"/>
      <c r="AF3524" s="630"/>
      <c r="AG3524" s="673"/>
      <c r="AH3524" s="674"/>
      <c r="AI3524" s="674"/>
      <c r="AJ3524" s="674"/>
      <c r="AK3524" s="674"/>
      <c r="AL3524" s="674"/>
      <c r="AM3524" s="674"/>
      <c r="AN3524" s="674"/>
      <c r="AO3524" s="675"/>
    </row>
    <row r="3525" spans="2:41" ht="3.75" hidden="1" customHeight="1">
      <c r="B3525" s="135"/>
      <c r="I3525" s="136"/>
      <c r="J3525" s="135"/>
      <c r="N3525" s="629"/>
      <c r="O3525" s="630"/>
      <c r="P3525" s="630"/>
      <c r="Q3525" s="632"/>
      <c r="R3525" s="639"/>
      <c r="S3525" s="639"/>
      <c r="T3525" s="639"/>
      <c r="U3525" s="704"/>
      <c r="V3525" s="705"/>
      <c r="W3525" s="705"/>
      <c r="X3525" s="706"/>
      <c r="Y3525" s="639"/>
      <c r="Z3525" s="711"/>
      <c r="AA3525" s="705"/>
      <c r="AB3525" s="705"/>
      <c r="AC3525" s="712"/>
      <c r="AD3525" s="639"/>
      <c r="AE3525" s="639"/>
      <c r="AF3525" s="639"/>
      <c r="AG3525" s="676"/>
      <c r="AH3525" s="677"/>
      <c r="AI3525" s="677"/>
      <c r="AJ3525" s="677"/>
      <c r="AK3525" s="677"/>
      <c r="AL3525" s="677"/>
      <c r="AM3525" s="677"/>
      <c r="AN3525" s="677"/>
      <c r="AO3525" s="678"/>
    </row>
    <row r="3526" spans="2:41" ht="3.75" hidden="1" customHeight="1">
      <c r="B3526" s="135"/>
      <c r="I3526" s="136"/>
      <c r="J3526" s="135"/>
      <c r="N3526" s="629"/>
      <c r="O3526" s="630"/>
      <c r="P3526" s="630"/>
      <c r="Q3526" s="632"/>
      <c r="R3526" s="645"/>
      <c r="S3526" s="645"/>
      <c r="T3526" s="646"/>
      <c r="U3526" s="679"/>
      <c r="V3526" s="671"/>
      <c r="W3526" s="671"/>
      <c r="X3526" s="671"/>
      <c r="Y3526" s="671"/>
      <c r="Z3526" s="671"/>
      <c r="AA3526" s="671"/>
      <c r="AB3526" s="671"/>
      <c r="AC3526" s="672"/>
      <c r="AD3526" s="644"/>
      <c r="AE3526" s="645"/>
      <c r="AF3526" s="646"/>
      <c r="AG3526" s="679"/>
      <c r="AH3526" s="671"/>
      <c r="AI3526" s="671"/>
      <c r="AJ3526" s="671"/>
      <c r="AK3526" s="671"/>
      <c r="AL3526" s="671"/>
      <c r="AM3526" s="671"/>
      <c r="AN3526" s="671"/>
      <c r="AO3526" s="672"/>
    </row>
    <row r="3527" spans="2:41" ht="13.35" hidden="1" customHeight="1">
      <c r="B3527" s="135"/>
      <c r="I3527" s="136"/>
      <c r="N3527" s="629" t="s">
        <v>23</v>
      </c>
      <c r="O3527" s="630"/>
      <c r="P3527" s="630"/>
      <c r="Q3527" s="632"/>
      <c r="R3527" s="630" t="s">
        <v>17</v>
      </c>
      <c r="S3527" s="630"/>
      <c r="T3527" s="632"/>
      <c r="U3527" s="673"/>
      <c r="V3527" s="674"/>
      <c r="W3527" s="674"/>
      <c r="X3527" s="674"/>
      <c r="Y3527" s="674"/>
      <c r="Z3527" s="674"/>
      <c r="AA3527" s="674"/>
      <c r="AB3527" s="674"/>
      <c r="AC3527" s="675"/>
      <c r="AD3527" s="629" t="s">
        <v>18</v>
      </c>
      <c r="AE3527" s="630"/>
      <c r="AF3527" s="632"/>
      <c r="AG3527" s="673"/>
      <c r="AH3527" s="674"/>
      <c r="AI3527" s="674"/>
      <c r="AJ3527" s="674"/>
      <c r="AK3527" s="674"/>
      <c r="AL3527" s="674"/>
      <c r="AM3527" s="674"/>
      <c r="AN3527" s="674"/>
      <c r="AO3527" s="675"/>
    </row>
    <row r="3528" spans="2:41" ht="3.75" hidden="1" customHeight="1">
      <c r="B3528" s="135"/>
      <c r="I3528" s="136"/>
      <c r="J3528" s="135"/>
      <c r="N3528" s="629"/>
      <c r="O3528" s="630"/>
      <c r="P3528" s="630"/>
      <c r="Q3528" s="632"/>
      <c r="R3528" s="639"/>
      <c r="S3528" s="639"/>
      <c r="T3528" s="640"/>
      <c r="U3528" s="676"/>
      <c r="V3528" s="677"/>
      <c r="W3528" s="677"/>
      <c r="X3528" s="677"/>
      <c r="Y3528" s="677"/>
      <c r="Z3528" s="677"/>
      <c r="AA3528" s="677"/>
      <c r="AB3528" s="677"/>
      <c r="AC3528" s="678"/>
      <c r="AD3528" s="638"/>
      <c r="AE3528" s="639"/>
      <c r="AF3528" s="640"/>
      <c r="AG3528" s="676"/>
      <c r="AH3528" s="677"/>
      <c r="AI3528" s="677"/>
      <c r="AJ3528" s="677"/>
      <c r="AK3528" s="677"/>
      <c r="AL3528" s="677"/>
      <c r="AM3528" s="677"/>
      <c r="AN3528" s="677"/>
      <c r="AO3528" s="678"/>
    </row>
    <row r="3529" spans="2:41" ht="3.75" hidden="1" customHeight="1">
      <c r="B3529" s="135"/>
      <c r="I3529" s="136"/>
      <c r="J3529" s="135"/>
      <c r="N3529" s="629"/>
      <c r="O3529" s="630"/>
      <c r="P3529" s="630"/>
      <c r="Q3529" s="632"/>
      <c r="R3529" s="645"/>
      <c r="S3529" s="645"/>
      <c r="T3529" s="646"/>
      <c r="U3529" s="679"/>
      <c r="V3529" s="671"/>
      <c r="W3529" s="671"/>
      <c r="X3529" s="671"/>
      <c r="Y3529" s="671"/>
      <c r="Z3529" s="671"/>
      <c r="AA3529" s="671"/>
      <c r="AB3529" s="671"/>
      <c r="AC3529" s="672"/>
      <c r="AD3529" s="644"/>
      <c r="AE3529" s="645"/>
      <c r="AF3529" s="646"/>
      <c r="AG3529" s="679"/>
      <c r="AH3529" s="671"/>
      <c r="AI3529" s="671"/>
      <c r="AJ3529" s="671"/>
      <c r="AK3529" s="671"/>
      <c r="AL3529" s="671"/>
      <c r="AM3529" s="671"/>
      <c r="AN3529" s="671"/>
      <c r="AO3529" s="672"/>
    </row>
    <row r="3530" spans="2:41" ht="13.35" hidden="1" customHeight="1">
      <c r="B3530" s="135"/>
      <c r="I3530" s="136"/>
      <c r="J3530" s="135"/>
      <c r="N3530" s="629"/>
      <c r="O3530" s="630"/>
      <c r="P3530" s="630"/>
      <c r="Q3530" s="632"/>
      <c r="R3530" s="630" t="s">
        <v>19</v>
      </c>
      <c r="S3530" s="630"/>
      <c r="T3530" s="632"/>
      <c r="U3530" s="673"/>
      <c r="V3530" s="674"/>
      <c r="W3530" s="674"/>
      <c r="X3530" s="674"/>
      <c r="Y3530" s="674"/>
      <c r="Z3530" s="674"/>
      <c r="AA3530" s="674"/>
      <c r="AB3530" s="674"/>
      <c r="AC3530" s="675"/>
      <c r="AD3530" s="629" t="s">
        <v>20</v>
      </c>
      <c r="AE3530" s="630"/>
      <c r="AF3530" s="632"/>
      <c r="AG3530" s="673"/>
      <c r="AH3530" s="674"/>
      <c r="AI3530" s="674"/>
      <c r="AJ3530" s="674"/>
      <c r="AK3530" s="674"/>
      <c r="AL3530" s="674"/>
      <c r="AM3530" s="674"/>
      <c r="AN3530" s="674"/>
      <c r="AO3530" s="675"/>
    </row>
    <row r="3531" spans="2:41" ht="3.75" hidden="1" customHeight="1">
      <c r="B3531" s="135"/>
      <c r="I3531" s="136"/>
      <c r="J3531" s="135"/>
      <c r="N3531" s="638"/>
      <c r="O3531" s="639"/>
      <c r="P3531" s="639"/>
      <c r="Q3531" s="640"/>
      <c r="R3531" s="639"/>
      <c r="S3531" s="639"/>
      <c r="T3531" s="640"/>
      <c r="U3531" s="676"/>
      <c r="V3531" s="677"/>
      <c r="W3531" s="677"/>
      <c r="X3531" s="677"/>
      <c r="Y3531" s="677"/>
      <c r="Z3531" s="677"/>
      <c r="AA3531" s="677"/>
      <c r="AB3531" s="677"/>
      <c r="AC3531" s="678"/>
      <c r="AD3531" s="638"/>
      <c r="AE3531" s="639"/>
      <c r="AF3531" s="640"/>
      <c r="AG3531" s="676"/>
      <c r="AH3531" s="677"/>
      <c r="AI3531" s="677"/>
      <c r="AJ3531" s="677"/>
      <c r="AK3531" s="677"/>
      <c r="AL3531" s="677"/>
      <c r="AM3531" s="677"/>
      <c r="AN3531" s="677"/>
      <c r="AO3531" s="678"/>
    </row>
    <row r="3532" spans="2:41" ht="3.75" hidden="1" customHeight="1">
      <c r="B3532" s="135"/>
      <c r="I3532" s="136"/>
      <c r="J3532" s="135"/>
      <c r="M3532" s="136"/>
      <c r="N3532" s="629"/>
      <c r="O3532" s="630"/>
      <c r="P3532" s="630"/>
      <c r="Q3532" s="632"/>
      <c r="R3532" s="644"/>
      <c r="S3532" s="645"/>
      <c r="T3532" s="645"/>
      <c r="U3532" s="645"/>
      <c r="V3532" s="645"/>
      <c r="W3532" s="645"/>
      <c r="X3532" s="645"/>
      <c r="Y3532" s="645"/>
      <c r="Z3532" s="645"/>
      <c r="AA3532" s="645"/>
      <c r="AB3532" s="645"/>
      <c r="AC3532" s="645"/>
      <c r="AD3532" s="645"/>
      <c r="AE3532" s="645"/>
      <c r="AF3532" s="645"/>
      <c r="AG3532" s="645"/>
      <c r="AH3532" s="645"/>
      <c r="AI3532" s="645"/>
      <c r="AJ3532" s="645"/>
      <c r="AK3532" s="645"/>
      <c r="AL3532" s="645"/>
      <c r="AM3532" s="645"/>
      <c r="AN3532" s="645"/>
      <c r="AO3532" s="646"/>
    </row>
    <row r="3533" spans="2:41" ht="13.35" hidden="1" customHeight="1">
      <c r="B3533" s="135"/>
      <c r="I3533" s="136"/>
      <c r="J3533" s="135"/>
      <c r="M3533" s="136"/>
      <c r="N3533" s="629" t="s">
        <v>111</v>
      </c>
      <c r="O3533" s="630"/>
      <c r="P3533" s="630"/>
      <c r="Q3533" s="632"/>
      <c r="R3533" s="629"/>
      <c r="S3533" s="680"/>
      <c r="T3533" s="681"/>
      <c r="U3533" s="630"/>
      <c r="V3533" s="647"/>
      <c r="W3533" s="630" t="s">
        <v>12</v>
      </c>
      <c r="X3533" s="647"/>
      <c r="Y3533" s="630" t="s">
        <v>11</v>
      </c>
      <c r="Z3533" s="647"/>
      <c r="AA3533" s="630" t="s">
        <v>364</v>
      </c>
      <c r="AB3533" s="630"/>
      <c r="AC3533" s="630"/>
      <c r="AD3533" s="630"/>
      <c r="AE3533" s="630"/>
      <c r="AF3533" s="630"/>
      <c r="AG3533" s="630"/>
      <c r="AH3533" s="630"/>
      <c r="AI3533" s="630"/>
      <c r="AJ3533" s="630"/>
      <c r="AK3533" s="630"/>
      <c r="AL3533" s="630"/>
      <c r="AM3533" s="630"/>
      <c r="AN3533" s="630"/>
      <c r="AO3533" s="632"/>
    </row>
    <row r="3534" spans="2:41" ht="3.75" hidden="1" customHeight="1">
      <c r="B3534" s="135"/>
      <c r="I3534" s="136"/>
      <c r="J3534" s="135"/>
      <c r="M3534" s="136"/>
      <c r="N3534" s="629"/>
      <c r="O3534" s="630"/>
      <c r="P3534" s="630"/>
      <c r="Q3534" s="632"/>
      <c r="R3534" s="629"/>
      <c r="S3534" s="630"/>
      <c r="T3534" s="630"/>
      <c r="U3534" s="630"/>
      <c r="V3534" s="630"/>
      <c r="W3534" s="630"/>
      <c r="X3534" s="630"/>
      <c r="Y3534" s="630"/>
      <c r="Z3534" s="630"/>
      <c r="AA3534" s="630"/>
      <c r="AB3534" s="630"/>
      <c r="AC3534" s="630"/>
      <c r="AD3534" s="630"/>
      <c r="AE3534" s="630"/>
      <c r="AF3534" s="630"/>
      <c r="AG3534" s="630"/>
      <c r="AH3534" s="630"/>
      <c r="AI3534" s="630"/>
      <c r="AJ3534" s="630"/>
      <c r="AK3534" s="630"/>
      <c r="AL3534" s="630"/>
      <c r="AM3534" s="630"/>
      <c r="AN3534" s="630"/>
      <c r="AO3534" s="632"/>
    </row>
    <row r="3535" spans="2:41" ht="3.75" hidden="1" customHeight="1">
      <c r="B3535" s="135"/>
      <c r="I3535" s="136"/>
      <c r="J3535" s="135"/>
      <c r="M3535" s="136"/>
      <c r="N3535" s="644"/>
      <c r="O3535" s="645"/>
      <c r="P3535" s="645"/>
      <c r="Q3535" s="645"/>
      <c r="R3535" s="713"/>
      <c r="S3535" s="716"/>
      <c r="T3535" s="645"/>
      <c r="U3535" s="698"/>
      <c r="V3535" s="644"/>
      <c r="W3535" s="645"/>
      <c r="X3535" s="645"/>
      <c r="Y3535" s="645"/>
      <c r="Z3535" s="645"/>
      <c r="AA3535" s="645"/>
      <c r="AB3535" s="645"/>
      <c r="AC3535" s="645"/>
      <c r="AD3535" s="645"/>
      <c r="AE3535" s="645"/>
      <c r="AF3535" s="645"/>
      <c r="AG3535" s="645"/>
      <c r="AH3535" s="649"/>
      <c r="AI3535" s="649"/>
      <c r="AJ3535" s="645"/>
      <c r="AK3535" s="651"/>
      <c r="AL3535" s="645"/>
      <c r="AM3535" s="645"/>
      <c r="AN3535" s="645"/>
      <c r="AO3535" s="646"/>
    </row>
    <row r="3536" spans="2:41" ht="13.35" hidden="1" customHeight="1">
      <c r="B3536" s="135"/>
      <c r="I3536" s="136"/>
      <c r="J3536" s="135"/>
      <c r="M3536" s="136"/>
      <c r="N3536" s="629" t="s">
        <v>30</v>
      </c>
      <c r="O3536" s="630"/>
      <c r="P3536" s="630"/>
      <c r="Q3536" s="630"/>
      <c r="R3536" s="714"/>
      <c r="S3536" s="717"/>
      <c r="T3536" s="630" t="s">
        <v>388</v>
      </c>
      <c r="U3536" s="701"/>
      <c r="V3536" s="629" t="s">
        <v>112</v>
      </c>
      <c r="W3536" s="630"/>
      <c r="X3536" s="630"/>
      <c r="Y3536" s="630"/>
      <c r="Z3536" s="630"/>
      <c r="AA3536" s="630"/>
      <c r="AB3536" s="630"/>
      <c r="AC3536" s="630"/>
      <c r="AD3536" s="630"/>
      <c r="AE3536" s="630"/>
      <c r="AF3536" s="630"/>
      <c r="AG3536" s="630"/>
      <c r="AH3536" s="636"/>
      <c r="AI3536" s="636"/>
      <c r="AJ3536" s="630"/>
      <c r="AK3536" s="654"/>
      <c r="AL3536" s="630"/>
      <c r="AM3536" s="630"/>
      <c r="AN3536" s="630"/>
      <c r="AO3536" s="632"/>
    </row>
    <row r="3537" spans="2:41" ht="3.75" hidden="1" customHeight="1">
      <c r="B3537" s="135"/>
      <c r="I3537" s="136"/>
      <c r="J3537" s="135"/>
      <c r="M3537" s="136"/>
      <c r="N3537" s="629"/>
      <c r="O3537" s="630"/>
      <c r="P3537" s="630"/>
      <c r="Q3537" s="630"/>
      <c r="R3537" s="715"/>
      <c r="S3537" s="718"/>
      <c r="T3537" s="639"/>
      <c r="U3537" s="704"/>
      <c r="V3537" s="638"/>
      <c r="W3537" s="639"/>
      <c r="X3537" s="639"/>
      <c r="Y3537" s="639"/>
      <c r="Z3537" s="639"/>
      <c r="AA3537" s="639"/>
      <c r="AB3537" s="639"/>
      <c r="AC3537" s="639"/>
      <c r="AD3537" s="639"/>
      <c r="AE3537" s="639"/>
      <c r="AF3537" s="639"/>
      <c r="AG3537" s="639"/>
      <c r="AH3537" s="642"/>
      <c r="AI3537" s="642"/>
      <c r="AJ3537" s="639"/>
      <c r="AK3537" s="657"/>
      <c r="AL3537" s="639"/>
      <c r="AM3537" s="639"/>
      <c r="AN3537" s="639"/>
      <c r="AO3537" s="640"/>
    </row>
    <row r="3538" spans="2:41" ht="3.75" hidden="1" customHeight="1">
      <c r="B3538" s="135"/>
      <c r="I3538" s="136"/>
      <c r="J3538" s="135"/>
      <c r="M3538" s="136"/>
      <c r="N3538" s="644"/>
      <c r="O3538" s="645"/>
      <c r="P3538" s="645"/>
      <c r="Q3538" s="646"/>
      <c r="R3538" s="670"/>
      <c r="S3538" s="671"/>
      <c r="T3538" s="671"/>
      <c r="U3538" s="672"/>
      <c r="V3538" s="673"/>
      <c r="W3538" s="675"/>
      <c r="X3538" s="679"/>
      <c r="Y3538" s="671"/>
      <c r="Z3538" s="671"/>
      <c r="AA3538" s="672"/>
      <c r="AB3538" s="630"/>
      <c r="AC3538" s="630"/>
      <c r="AD3538" s="630"/>
      <c r="AE3538" s="630"/>
      <c r="AF3538" s="630"/>
      <c r="AG3538" s="630"/>
      <c r="AH3538" s="630"/>
      <c r="AI3538" s="645"/>
      <c r="AJ3538" s="630"/>
      <c r="AK3538" s="630"/>
      <c r="AL3538" s="630"/>
      <c r="AM3538" s="630"/>
      <c r="AN3538" s="630"/>
      <c r="AO3538" s="632"/>
    </row>
    <row r="3539" spans="2:41" ht="13.35" hidden="1" customHeight="1">
      <c r="B3539" s="135"/>
      <c r="I3539" s="136"/>
      <c r="J3539" s="135"/>
      <c r="M3539" s="136"/>
      <c r="N3539" s="629" t="s">
        <v>114</v>
      </c>
      <c r="O3539" s="630"/>
      <c r="P3539" s="630"/>
      <c r="Q3539" s="632"/>
      <c r="R3539" s="673"/>
      <c r="S3539" s="674"/>
      <c r="T3539" s="674"/>
      <c r="U3539" s="675"/>
      <c r="V3539" s="673"/>
      <c r="W3539" s="675"/>
      <c r="X3539" s="673"/>
      <c r="Y3539" s="674"/>
      <c r="Z3539" s="674"/>
      <c r="AA3539" s="675"/>
      <c r="AB3539" s="668" t="s">
        <v>171</v>
      </c>
      <c r="AC3539" s="630"/>
      <c r="AD3539" s="630"/>
      <c r="AE3539" s="630"/>
      <c r="AF3539" s="630"/>
      <c r="AG3539" s="630"/>
      <c r="AH3539" s="630"/>
      <c r="AI3539" s="630"/>
      <c r="AJ3539" s="630"/>
      <c r="AK3539" s="630"/>
      <c r="AL3539" s="630"/>
      <c r="AM3539" s="630"/>
      <c r="AN3539" s="630"/>
      <c r="AO3539" s="632"/>
    </row>
    <row r="3540" spans="2:41" ht="3.75" hidden="1" customHeight="1">
      <c r="B3540" s="135"/>
      <c r="I3540" s="136"/>
      <c r="J3540" s="135"/>
      <c r="M3540" s="136"/>
      <c r="N3540" s="629"/>
      <c r="O3540" s="630"/>
      <c r="P3540" s="630"/>
      <c r="Q3540" s="632"/>
      <c r="R3540" s="676"/>
      <c r="S3540" s="677"/>
      <c r="T3540" s="677"/>
      <c r="U3540" s="678"/>
      <c r="V3540" s="676"/>
      <c r="W3540" s="678"/>
      <c r="X3540" s="676"/>
      <c r="Y3540" s="677"/>
      <c r="Z3540" s="677"/>
      <c r="AA3540" s="678"/>
      <c r="AB3540" s="639"/>
      <c r="AC3540" s="639"/>
      <c r="AD3540" s="639"/>
      <c r="AE3540" s="639"/>
      <c r="AF3540" s="639"/>
      <c r="AG3540" s="639"/>
      <c r="AH3540" s="639"/>
      <c r="AI3540" s="639"/>
      <c r="AJ3540" s="639"/>
      <c r="AK3540" s="639"/>
      <c r="AL3540" s="639"/>
      <c r="AM3540" s="639"/>
      <c r="AN3540" s="639"/>
      <c r="AO3540" s="640"/>
    </row>
    <row r="3541" spans="2:41" ht="3.75" hidden="1" customHeight="1">
      <c r="B3541" s="135"/>
      <c r="I3541" s="136"/>
      <c r="J3541" s="135"/>
      <c r="M3541" s="136"/>
      <c r="N3541" s="644"/>
      <c r="O3541" s="645"/>
      <c r="P3541" s="645"/>
      <c r="Q3541" s="645"/>
      <c r="R3541" s="644"/>
      <c r="S3541" s="645"/>
      <c r="T3541" s="645"/>
      <c r="U3541" s="645"/>
      <c r="V3541" s="645"/>
      <c r="W3541" s="645"/>
      <c r="X3541" s="645"/>
      <c r="Y3541" s="645"/>
      <c r="Z3541" s="645"/>
      <c r="AA3541" s="646"/>
      <c r="AB3541" s="644"/>
      <c r="AC3541" s="630"/>
      <c r="AD3541" s="630"/>
      <c r="AE3541" s="630"/>
      <c r="AF3541" s="630"/>
      <c r="AG3541" s="630"/>
      <c r="AH3541" s="630"/>
      <c r="AI3541" s="632"/>
      <c r="AJ3541" s="644"/>
      <c r="AK3541" s="645"/>
      <c r="AL3541" s="645"/>
      <c r="AM3541" s="645"/>
      <c r="AN3541" s="645"/>
      <c r="AO3541" s="646"/>
    </row>
    <row r="3542" spans="2:41" ht="13.35" hidden="1" customHeight="1">
      <c r="B3542" s="135"/>
      <c r="I3542" s="136"/>
      <c r="J3542" s="135"/>
      <c r="M3542" s="136"/>
      <c r="N3542" s="629" t="s">
        <v>115</v>
      </c>
      <c r="O3542" s="630"/>
      <c r="P3542" s="630"/>
      <c r="Q3542" s="630"/>
      <c r="R3542" s="629"/>
      <c r="S3542" s="680"/>
      <c r="T3542" s="681"/>
      <c r="U3542" s="630"/>
      <c r="V3542" s="647"/>
      <c r="W3542" s="630" t="s">
        <v>12</v>
      </c>
      <c r="X3542" s="647"/>
      <c r="Y3542" s="630" t="s">
        <v>11</v>
      </c>
      <c r="Z3542" s="647"/>
      <c r="AA3542" s="630" t="s">
        <v>364</v>
      </c>
      <c r="AB3542" s="629" t="s">
        <v>170</v>
      </c>
      <c r="AC3542" s="630"/>
      <c r="AD3542" s="630"/>
      <c r="AE3542" s="630"/>
      <c r="AF3542" s="630"/>
      <c r="AG3542" s="630"/>
      <c r="AH3542" s="630"/>
      <c r="AI3542" s="632"/>
      <c r="AJ3542" s="629"/>
      <c r="AK3542" s="680"/>
      <c r="AL3542" s="682"/>
      <c r="AM3542" s="682"/>
      <c r="AN3542" s="682"/>
      <c r="AO3542" s="681"/>
    </row>
    <row r="3543" spans="2:41" ht="3.75" hidden="1" customHeight="1">
      <c r="B3543" s="135"/>
      <c r="I3543" s="136"/>
      <c r="J3543" s="135"/>
      <c r="M3543" s="136"/>
      <c r="N3543" s="629"/>
      <c r="O3543" s="630"/>
      <c r="P3543" s="630"/>
      <c r="Q3543" s="630"/>
      <c r="R3543" s="638"/>
      <c r="S3543" s="639"/>
      <c r="T3543" s="639"/>
      <c r="U3543" s="639"/>
      <c r="V3543" s="639"/>
      <c r="W3543" s="639"/>
      <c r="X3543" s="639"/>
      <c r="Y3543" s="639"/>
      <c r="Z3543" s="639"/>
      <c r="AA3543" s="640"/>
      <c r="AB3543" s="638"/>
      <c r="AC3543" s="639"/>
      <c r="AD3543" s="639"/>
      <c r="AE3543" s="639"/>
      <c r="AF3543" s="639"/>
      <c r="AG3543" s="639"/>
      <c r="AH3543" s="639"/>
      <c r="AI3543" s="640"/>
      <c r="AJ3543" s="638"/>
      <c r="AK3543" s="639"/>
      <c r="AL3543" s="639"/>
      <c r="AM3543" s="639"/>
      <c r="AN3543" s="639"/>
      <c r="AO3543" s="640"/>
    </row>
    <row r="3544" spans="2:41" ht="3.75" customHeight="1">
      <c r="B3544" s="135"/>
      <c r="I3544" s="136"/>
      <c r="J3544" s="135"/>
      <c r="M3544" s="136"/>
      <c r="N3544" s="130"/>
      <c r="O3544" s="131"/>
      <c r="P3544" s="131"/>
      <c r="Q3544" s="132"/>
      <c r="R3544" s="683" t="str" cm="1">
        <f t="array" ref="R3544">IF(新_変更_3!AL1540&lt;&gt;"",AND(新_変更_3!J1539:AB1545=新_変更_3!AL1539:BD1545),"")</f>
        <v/>
      </c>
      <c r="S3544" s="684"/>
      <c r="T3544" s="684"/>
      <c r="U3544" s="684"/>
      <c r="V3544" s="684"/>
      <c r="W3544" s="684"/>
      <c r="X3544" s="684"/>
      <c r="Y3544" s="684"/>
      <c r="Z3544" s="684"/>
      <c r="AA3544" s="684"/>
      <c r="AB3544" s="684"/>
      <c r="AC3544" s="684"/>
      <c r="AD3544" s="684"/>
      <c r="AE3544" s="684"/>
      <c r="AF3544" s="684"/>
      <c r="AG3544" s="684"/>
      <c r="AH3544" s="684"/>
      <c r="AI3544" s="684"/>
      <c r="AJ3544" s="684"/>
      <c r="AK3544" s="684"/>
      <c r="AL3544" s="684"/>
      <c r="AM3544" s="684"/>
      <c r="AN3544" s="684"/>
      <c r="AO3544" s="685"/>
    </row>
    <row r="3545" spans="2:41" ht="13.35" customHeight="1">
      <c r="B3545" s="135"/>
      <c r="I3545" s="136"/>
      <c r="J3545" s="135"/>
      <c r="M3545" s="136"/>
      <c r="N3545" s="135" t="s">
        <v>32</v>
      </c>
      <c r="Q3545" s="136"/>
      <c r="R3545" s="686"/>
      <c r="S3545" s="687"/>
      <c r="T3545" s="687"/>
      <c r="U3545" s="687"/>
      <c r="V3545" s="687"/>
      <c r="W3545" s="687"/>
      <c r="X3545" s="687"/>
      <c r="Y3545" s="687"/>
      <c r="Z3545" s="687"/>
      <c r="AA3545" s="687"/>
      <c r="AB3545" s="687"/>
      <c r="AC3545" s="687"/>
      <c r="AD3545" s="687"/>
      <c r="AE3545" s="687"/>
      <c r="AF3545" s="687"/>
      <c r="AG3545" s="687"/>
      <c r="AH3545" s="687"/>
      <c r="AI3545" s="687"/>
      <c r="AJ3545" s="687"/>
      <c r="AK3545" s="687"/>
      <c r="AL3545" s="687"/>
      <c r="AM3545" s="687"/>
      <c r="AN3545" s="687"/>
      <c r="AO3545" s="688"/>
    </row>
    <row r="3546" spans="2:41" ht="3.75" customHeight="1">
      <c r="B3546" s="135"/>
      <c r="I3546" s="136"/>
      <c r="J3546" s="135"/>
      <c r="M3546" s="136"/>
      <c r="N3546" s="140"/>
      <c r="O3546" s="141"/>
      <c r="P3546" s="141"/>
      <c r="Q3546" s="142"/>
      <c r="R3546" s="689"/>
      <c r="S3546" s="690"/>
      <c r="T3546" s="690"/>
      <c r="U3546" s="690"/>
      <c r="V3546" s="690"/>
      <c r="W3546" s="690"/>
      <c r="X3546" s="690"/>
      <c r="Y3546" s="690"/>
      <c r="Z3546" s="690"/>
      <c r="AA3546" s="690"/>
      <c r="AB3546" s="690"/>
      <c r="AC3546" s="690"/>
      <c r="AD3546" s="690"/>
      <c r="AE3546" s="690"/>
      <c r="AF3546" s="690"/>
      <c r="AG3546" s="690"/>
      <c r="AH3546" s="690"/>
      <c r="AI3546" s="690"/>
      <c r="AJ3546" s="690"/>
      <c r="AK3546" s="690"/>
      <c r="AL3546" s="690"/>
      <c r="AM3546" s="690"/>
      <c r="AN3546" s="690"/>
      <c r="AO3546" s="691"/>
    </row>
    <row r="3547" spans="2:41" ht="3.75" customHeight="1">
      <c r="B3547" s="135"/>
      <c r="I3547" s="136"/>
      <c r="J3547" s="130"/>
      <c r="K3547" s="131"/>
      <c r="L3547" s="131"/>
      <c r="M3547" s="132"/>
      <c r="N3547" s="130"/>
      <c r="O3547" s="131"/>
      <c r="P3547" s="131"/>
      <c r="Q3547" s="132"/>
      <c r="R3547" s="130"/>
      <c r="S3547" s="131"/>
      <c r="T3547" s="131"/>
      <c r="U3547" s="131"/>
      <c r="V3547" s="131"/>
      <c r="W3547" s="131"/>
      <c r="X3547" s="131"/>
      <c r="Y3547" s="131"/>
      <c r="Z3547" s="131"/>
      <c r="AA3547" s="132"/>
      <c r="AB3547" s="130"/>
      <c r="AC3547" s="131"/>
      <c r="AD3547" s="131"/>
      <c r="AE3547" s="132"/>
      <c r="AF3547" s="131"/>
      <c r="AG3547" s="131"/>
      <c r="AH3547" s="131"/>
      <c r="AI3547" s="131"/>
      <c r="AJ3547" s="131"/>
      <c r="AK3547" s="131"/>
      <c r="AL3547" s="131"/>
      <c r="AM3547" s="131"/>
      <c r="AN3547" s="131"/>
      <c r="AO3547" s="132"/>
    </row>
    <row r="3548" spans="2:41" ht="13.35" customHeight="1">
      <c r="B3548" s="135"/>
      <c r="I3548" s="136"/>
      <c r="J3548" s="135" t="s">
        <v>4083</v>
      </c>
      <c r="M3548" s="136"/>
      <c r="N3548" s="135" t="s">
        <v>27</v>
      </c>
      <c r="Q3548" s="136"/>
      <c r="R3548" s="135"/>
      <c r="S3548" s="692"/>
      <c r="T3548" s="693"/>
      <c r="U3548" s="693"/>
      <c r="V3548" s="693"/>
      <c r="W3548" s="693"/>
      <c r="X3548" s="693"/>
      <c r="Y3548" s="693"/>
      <c r="Z3548" s="693"/>
      <c r="AA3548" s="694"/>
      <c r="AB3548" s="135" t="s">
        <v>28</v>
      </c>
      <c r="AE3548" s="136"/>
      <c r="AF3548" s="135"/>
      <c r="AG3548" s="695"/>
      <c r="AH3548" s="693"/>
      <c r="AI3548" s="693"/>
      <c r="AJ3548" s="693"/>
      <c r="AK3548" s="693"/>
      <c r="AL3548" s="693"/>
      <c r="AM3548" s="693"/>
      <c r="AN3548" s="693"/>
      <c r="AO3548" s="694"/>
    </row>
    <row r="3549" spans="2:41" ht="3.75" customHeight="1">
      <c r="B3549" s="135"/>
      <c r="I3549" s="136"/>
      <c r="J3549" s="135"/>
      <c r="M3549" s="136"/>
      <c r="N3549" s="140"/>
      <c r="O3549" s="141"/>
      <c r="P3549" s="141"/>
      <c r="Q3549" s="142"/>
      <c r="R3549" s="140"/>
      <c r="S3549" s="141"/>
      <c r="T3549" s="141"/>
      <c r="U3549" s="141"/>
      <c r="V3549" s="141"/>
      <c r="W3549" s="141"/>
      <c r="X3549" s="141"/>
      <c r="Y3549" s="141"/>
      <c r="Z3549" s="141"/>
      <c r="AA3549" s="142"/>
      <c r="AB3549" s="140"/>
      <c r="AC3549" s="141"/>
      <c r="AD3549" s="141"/>
      <c r="AE3549" s="142"/>
      <c r="AF3549" s="141"/>
      <c r="AG3549" s="141"/>
      <c r="AH3549" s="141"/>
      <c r="AI3549" s="141"/>
      <c r="AJ3549" s="141"/>
      <c r="AK3549" s="141"/>
      <c r="AL3549" s="141"/>
      <c r="AM3549" s="141"/>
      <c r="AN3549" s="141"/>
      <c r="AO3549" s="142"/>
    </row>
    <row r="3550" spans="2:41" ht="3.75" customHeight="1">
      <c r="B3550" s="135"/>
      <c r="I3550" s="136"/>
      <c r="J3550" s="135"/>
      <c r="M3550" s="136"/>
      <c r="N3550" s="130"/>
      <c r="O3550" s="131"/>
      <c r="P3550" s="131"/>
      <c r="Q3550" s="132"/>
      <c r="R3550" s="130"/>
      <c r="S3550" s="131"/>
      <c r="T3550" s="131"/>
      <c r="U3550" s="131"/>
      <c r="V3550" s="131"/>
      <c r="W3550" s="131"/>
      <c r="X3550" s="131"/>
      <c r="Y3550" s="131"/>
      <c r="Z3550" s="131"/>
      <c r="AA3550" s="132"/>
      <c r="AB3550" s="130"/>
      <c r="AC3550" s="131"/>
      <c r="AD3550" s="131"/>
      <c r="AE3550" s="132"/>
      <c r="AF3550" s="130"/>
      <c r="AG3550" s="131"/>
      <c r="AH3550" s="131"/>
      <c r="AI3550" s="131"/>
      <c r="AJ3550" s="131"/>
      <c r="AK3550" s="131"/>
      <c r="AL3550" s="131"/>
      <c r="AM3550" s="131"/>
      <c r="AN3550" s="131"/>
      <c r="AO3550" s="132"/>
    </row>
    <row r="3551" spans="2:41" ht="13.35" customHeight="1">
      <c r="B3551" s="135"/>
      <c r="I3551" s="136"/>
      <c r="J3551" s="135"/>
      <c r="M3551" s="136"/>
      <c r="N3551" s="135" t="s">
        <v>3990</v>
      </c>
      <c r="Q3551" s="136"/>
      <c r="R3551" s="135"/>
      <c r="S3551" s="696"/>
      <c r="T3551" s="694"/>
      <c r="V3551" s="146"/>
      <c r="W3551" s="124" t="s">
        <v>12</v>
      </c>
      <c r="X3551" s="146"/>
      <c r="Y3551" s="124" t="s">
        <v>11</v>
      </c>
      <c r="Z3551" s="146"/>
      <c r="AA3551" s="136" t="s">
        <v>364</v>
      </c>
      <c r="AB3551" s="135" t="s">
        <v>66</v>
      </c>
      <c r="AE3551" s="136"/>
      <c r="AF3551" s="135"/>
      <c r="AG3551" s="696"/>
      <c r="AH3551" s="694"/>
      <c r="AJ3551" s="146"/>
      <c r="AK3551" s="124" t="s">
        <v>12</v>
      </c>
      <c r="AL3551" s="146"/>
      <c r="AM3551" s="124" t="s">
        <v>11</v>
      </c>
      <c r="AN3551" s="146"/>
      <c r="AO3551" s="136" t="s">
        <v>364</v>
      </c>
    </row>
    <row r="3552" spans="2:41" ht="3.75" customHeight="1">
      <c r="B3552" s="135"/>
      <c r="I3552" s="136"/>
      <c r="J3552" s="135"/>
      <c r="M3552" s="136"/>
      <c r="N3552" s="140"/>
      <c r="O3552" s="141"/>
      <c r="P3552" s="141"/>
      <c r="Q3552" s="142"/>
      <c r="R3552" s="140"/>
      <c r="S3552" s="141"/>
      <c r="T3552" s="141"/>
      <c r="U3552" s="141"/>
      <c r="V3552" s="141"/>
      <c r="W3552" s="141"/>
      <c r="X3552" s="141"/>
      <c r="Y3552" s="141"/>
      <c r="Z3552" s="141"/>
      <c r="AA3552" s="142"/>
      <c r="AB3552" s="140"/>
      <c r="AC3552" s="141"/>
      <c r="AD3552" s="141"/>
      <c r="AE3552" s="142"/>
      <c r="AF3552" s="140"/>
      <c r="AG3552" s="141"/>
      <c r="AH3552" s="141"/>
      <c r="AI3552" s="141"/>
      <c r="AJ3552" s="141"/>
      <c r="AK3552" s="141"/>
      <c r="AL3552" s="141"/>
      <c r="AM3552" s="141"/>
      <c r="AN3552" s="141"/>
      <c r="AO3552" s="142"/>
    </row>
    <row r="3553" spans="2:41" ht="3.75" customHeight="1">
      <c r="B3553" s="135"/>
      <c r="I3553" s="136"/>
      <c r="J3553" s="135"/>
      <c r="M3553" s="136"/>
      <c r="N3553" s="130"/>
      <c r="O3553" s="131"/>
      <c r="P3553" s="131"/>
      <c r="Q3553" s="132"/>
      <c r="R3553" s="697">
        <f>新_変更_3!J1559</f>
        <v>0</v>
      </c>
      <c r="S3553" s="684"/>
      <c r="T3553" s="684"/>
      <c r="U3553" s="684"/>
      <c r="V3553" s="684"/>
      <c r="W3553" s="684"/>
      <c r="X3553" s="684"/>
      <c r="Y3553" s="684"/>
      <c r="Z3553" s="684"/>
      <c r="AA3553" s="684"/>
      <c r="AB3553" s="684"/>
      <c r="AC3553" s="684"/>
      <c r="AD3553" s="684"/>
      <c r="AE3553" s="684"/>
      <c r="AF3553" s="684"/>
      <c r="AG3553" s="684"/>
      <c r="AH3553" s="684"/>
      <c r="AI3553" s="684"/>
      <c r="AJ3553" s="685"/>
      <c r="AK3553" s="131"/>
      <c r="AL3553" s="131"/>
      <c r="AM3553" s="131"/>
      <c r="AN3553" s="131"/>
      <c r="AO3553" s="132"/>
    </row>
    <row r="3554" spans="2:41" ht="13.35" customHeight="1">
      <c r="B3554" s="135"/>
      <c r="I3554" s="136"/>
      <c r="J3554" s="135"/>
      <c r="M3554" s="136"/>
      <c r="N3554" s="135" t="s">
        <v>8</v>
      </c>
      <c r="Q3554" s="136"/>
      <c r="R3554" s="686"/>
      <c r="S3554" s="687"/>
      <c r="T3554" s="687"/>
      <c r="U3554" s="687"/>
      <c r="V3554" s="687"/>
      <c r="W3554" s="687"/>
      <c r="X3554" s="687"/>
      <c r="Y3554" s="687"/>
      <c r="Z3554" s="687"/>
      <c r="AA3554" s="687"/>
      <c r="AB3554" s="687"/>
      <c r="AC3554" s="687"/>
      <c r="AD3554" s="687"/>
      <c r="AE3554" s="687"/>
      <c r="AF3554" s="687"/>
      <c r="AG3554" s="687"/>
      <c r="AH3554" s="687"/>
      <c r="AI3554" s="687"/>
      <c r="AJ3554" s="688"/>
      <c r="AL3554" s="147" t="s">
        <v>13</v>
      </c>
      <c r="AM3554" s="124" t="s">
        <v>29</v>
      </c>
      <c r="AO3554" s="136"/>
    </row>
    <row r="3555" spans="2:41" ht="3.75" customHeight="1">
      <c r="B3555" s="135"/>
      <c r="I3555" s="136"/>
      <c r="J3555" s="135"/>
      <c r="M3555" s="136"/>
      <c r="N3555" s="140"/>
      <c r="O3555" s="141"/>
      <c r="P3555" s="141"/>
      <c r="Q3555" s="142"/>
      <c r="R3555" s="689"/>
      <c r="S3555" s="690"/>
      <c r="T3555" s="690"/>
      <c r="U3555" s="690"/>
      <c r="V3555" s="690"/>
      <c r="W3555" s="690"/>
      <c r="X3555" s="690"/>
      <c r="Y3555" s="690"/>
      <c r="Z3555" s="690"/>
      <c r="AA3555" s="690"/>
      <c r="AB3555" s="690"/>
      <c r="AC3555" s="690"/>
      <c r="AD3555" s="690"/>
      <c r="AE3555" s="690"/>
      <c r="AF3555" s="690"/>
      <c r="AG3555" s="690"/>
      <c r="AH3555" s="690"/>
      <c r="AI3555" s="690"/>
      <c r="AJ3555" s="691"/>
      <c r="AK3555" s="141"/>
      <c r="AL3555" s="141"/>
      <c r="AM3555" s="141"/>
      <c r="AN3555" s="141"/>
      <c r="AO3555" s="142"/>
    </row>
    <row r="3556" spans="2:41" ht="3.75" hidden="1" customHeight="1">
      <c r="B3556" s="135"/>
      <c r="I3556" s="136"/>
      <c r="J3556" s="135"/>
      <c r="M3556" s="136"/>
      <c r="N3556" s="644"/>
      <c r="O3556" s="645"/>
      <c r="P3556" s="645"/>
      <c r="Q3556" s="646"/>
      <c r="R3556" s="679"/>
      <c r="S3556" s="671"/>
      <c r="T3556" s="671"/>
      <c r="U3556" s="671"/>
      <c r="V3556" s="671"/>
      <c r="W3556" s="671"/>
      <c r="X3556" s="671"/>
      <c r="Y3556" s="671"/>
      <c r="Z3556" s="671"/>
      <c r="AA3556" s="671"/>
      <c r="AB3556" s="671"/>
      <c r="AC3556" s="671"/>
      <c r="AD3556" s="671"/>
      <c r="AE3556" s="671"/>
      <c r="AF3556" s="671"/>
      <c r="AG3556" s="671"/>
      <c r="AH3556" s="671"/>
      <c r="AI3556" s="671"/>
      <c r="AJ3556" s="671"/>
      <c r="AK3556" s="671"/>
      <c r="AL3556" s="671"/>
      <c r="AM3556" s="671"/>
      <c r="AN3556" s="671"/>
      <c r="AO3556" s="672"/>
    </row>
    <row r="3557" spans="2:41" ht="13.35" hidden="1" customHeight="1">
      <c r="B3557" s="135"/>
      <c r="I3557" s="136"/>
      <c r="J3557" s="135"/>
      <c r="M3557" s="136"/>
      <c r="N3557" s="629" t="s">
        <v>61</v>
      </c>
      <c r="O3557" s="630"/>
      <c r="P3557" s="630"/>
      <c r="Q3557" s="632"/>
      <c r="R3557" s="673"/>
      <c r="S3557" s="674"/>
      <c r="T3557" s="674"/>
      <c r="U3557" s="674"/>
      <c r="V3557" s="674"/>
      <c r="W3557" s="674"/>
      <c r="X3557" s="674"/>
      <c r="Y3557" s="674"/>
      <c r="Z3557" s="674"/>
      <c r="AA3557" s="674"/>
      <c r="AB3557" s="674"/>
      <c r="AC3557" s="674"/>
      <c r="AD3557" s="674"/>
      <c r="AE3557" s="674"/>
      <c r="AF3557" s="674"/>
      <c r="AG3557" s="674"/>
      <c r="AH3557" s="674"/>
      <c r="AI3557" s="674"/>
      <c r="AJ3557" s="674"/>
      <c r="AK3557" s="674"/>
      <c r="AL3557" s="674"/>
      <c r="AM3557" s="674"/>
      <c r="AN3557" s="674"/>
      <c r="AO3557" s="675"/>
    </row>
    <row r="3558" spans="2:41" ht="3.75" hidden="1" customHeight="1">
      <c r="B3558" s="135"/>
      <c r="I3558" s="136"/>
      <c r="J3558" s="135"/>
      <c r="M3558" s="136"/>
      <c r="N3558" s="629"/>
      <c r="O3558" s="630"/>
      <c r="P3558" s="630"/>
      <c r="Q3558" s="632"/>
      <c r="R3558" s="676"/>
      <c r="S3558" s="677"/>
      <c r="T3558" s="677"/>
      <c r="U3558" s="677"/>
      <c r="V3558" s="677"/>
      <c r="W3558" s="677"/>
      <c r="X3558" s="677"/>
      <c r="Y3558" s="677"/>
      <c r="Z3558" s="677"/>
      <c r="AA3558" s="677"/>
      <c r="AB3558" s="677"/>
      <c r="AC3558" s="677"/>
      <c r="AD3558" s="677"/>
      <c r="AE3558" s="677"/>
      <c r="AF3558" s="677"/>
      <c r="AG3558" s="677"/>
      <c r="AH3558" s="677"/>
      <c r="AI3558" s="677"/>
      <c r="AJ3558" s="677"/>
      <c r="AK3558" s="677"/>
      <c r="AL3558" s="677"/>
      <c r="AM3558" s="677"/>
      <c r="AN3558" s="677"/>
      <c r="AO3558" s="678"/>
    </row>
    <row r="3559" spans="2:41" ht="3.75" hidden="1" customHeight="1">
      <c r="B3559" s="135"/>
      <c r="I3559" s="136"/>
      <c r="J3559" s="135"/>
      <c r="N3559" s="644"/>
      <c r="O3559" s="645"/>
      <c r="P3559" s="645"/>
      <c r="Q3559" s="646"/>
      <c r="R3559" s="630"/>
      <c r="S3559" s="630"/>
      <c r="T3559" s="630"/>
      <c r="U3559" s="698"/>
      <c r="V3559" s="699"/>
      <c r="W3559" s="699"/>
      <c r="X3559" s="700"/>
      <c r="Y3559" s="645"/>
      <c r="Z3559" s="707"/>
      <c r="AA3559" s="699"/>
      <c r="AB3559" s="699"/>
      <c r="AC3559" s="708"/>
      <c r="AD3559" s="630"/>
      <c r="AE3559" s="630"/>
      <c r="AF3559" s="630"/>
      <c r="AG3559" s="679"/>
      <c r="AH3559" s="671"/>
      <c r="AI3559" s="671"/>
      <c r="AJ3559" s="671"/>
      <c r="AK3559" s="671"/>
      <c r="AL3559" s="671"/>
      <c r="AM3559" s="671"/>
      <c r="AN3559" s="671"/>
      <c r="AO3559" s="672"/>
    </row>
    <row r="3560" spans="2:41" ht="13.35" hidden="1" customHeight="1">
      <c r="B3560" s="135"/>
      <c r="I3560" s="136"/>
      <c r="J3560" s="135"/>
      <c r="N3560" s="629"/>
      <c r="O3560" s="630"/>
      <c r="P3560" s="630"/>
      <c r="Q3560" s="632"/>
      <c r="R3560" s="630" t="s">
        <v>15</v>
      </c>
      <c r="S3560" s="630"/>
      <c r="T3560" s="630"/>
      <c r="U3560" s="701"/>
      <c r="V3560" s="702"/>
      <c r="W3560" s="702"/>
      <c r="X3560" s="703"/>
      <c r="Y3560" s="662" t="s">
        <v>359</v>
      </c>
      <c r="Z3560" s="709"/>
      <c r="AA3560" s="702"/>
      <c r="AB3560" s="702"/>
      <c r="AC3560" s="710"/>
      <c r="AD3560" s="630" t="s">
        <v>56</v>
      </c>
      <c r="AE3560" s="630"/>
      <c r="AF3560" s="630"/>
      <c r="AG3560" s="673"/>
      <c r="AH3560" s="674"/>
      <c r="AI3560" s="674"/>
      <c r="AJ3560" s="674"/>
      <c r="AK3560" s="674"/>
      <c r="AL3560" s="674"/>
      <c r="AM3560" s="674"/>
      <c r="AN3560" s="674"/>
      <c r="AO3560" s="675"/>
    </row>
    <row r="3561" spans="2:41" ht="3.75" hidden="1" customHeight="1">
      <c r="B3561" s="135"/>
      <c r="I3561" s="136"/>
      <c r="J3561" s="135"/>
      <c r="N3561" s="629"/>
      <c r="O3561" s="630"/>
      <c r="P3561" s="630"/>
      <c r="Q3561" s="632"/>
      <c r="R3561" s="639"/>
      <c r="S3561" s="639"/>
      <c r="T3561" s="639"/>
      <c r="U3561" s="704"/>
      <c r="V3561" s="705"/>
      <c r="W3561" s="705"/>
      <c r="X3561" s="706"/>
      <c r="Y3561" s="639"/>
      <c r="Z3561" s="711"/>
      <c r="AA3561" s="705"/>
      <c r="AB3561" s="705"/>
      <c r="AC3561" s="712"/>
      <c r="AD3561" s="639"/>
      <c r="AE3561" s="639"/>
      <c r="AF3561" s="639"/>
      <c r="AG3561" s="676"/>
      <c r="AH3561" s="677"/>
      <c r="AI3561" s="677"/>
      <c r="AJ3561" s="677"/>
      <c r="AK3561" s="677"/>
      <c r="AL3561" s="677"/>
      <c r="AM3561" s="677"/>
      <c r="AN3561" s="677"/>
      <c r="AO3561" s="678"/>
    </row>
    <row r="3562" spans="2:41" ht="3.75" hidden="1" customHeight="1">
      <c r="B3562" s="135"/>
      <c r="I3562" s="136"/>
      <c r="J3562" s="135"/>
      <c r="N3562" s="629"/>
      <c r="O3562" s="630"/>
      <c r="P3562" s="630"/>
      <c r="Q3562" s="632"/>
      <c r="R3562" s="645"/>
      <c r="S3562" s="645"/>
      <c r="T3562" s="646"/>
      <c r="U3562" s="679"/>
      <c r="V3562" s="671"/>
      <c r="W3562" s="671"/>
      <c r="X3562" s="671"/>
      <c r="Y3562" s="671"/>
      <c r="Z3562" s="671"/>
      <c r="AA3562" s="671"/>
      <c r="AB3562" s="671"/>
      <c r="AC3562" s="672"/>
      <c r="AD3562" s="644"/>
      <c r="AE3562" s="645"/>
      <c r="AF3562" s="646"/>
      <c r="AG3562" s="679"/>
      <c r="AH3562" s="671"/>
      <c r="AI3562" s="671"/>
      <c r="AJ3562" s="671"/>
      <c r="AK3562" s="671"/>
      <c r="AL3562" s="671"/>
      <c r="AM3562" s="671"/>
      <c r="AN3562" s="671"/>
      <c r="AO3562" s="672"/>
    </row>
    <row r="3563" spans="2:41" ht="13.35" hidden="1" customHeight="1">
      <c r="B3563" s="135"/>
      <c r="I3563" s="136"/>
      <c r="N3563" s="629" t="s">
        <v>23</v>
      </c>
      <c r="O3563" s="630"/>
      <c r="P3563" s="630"/>
      <c r="Q3563" s="632"/>
      <c r="R3563" s="630" t="s">
        <v>17</v>
      </c>
      <c r="S3563" s="630"/>
      <c r="T3563" s="632"/>
      <c r="U3563" s="673"/>
      <c r="V3563" s="674"/>
      <c r="W3563" s="674"/>
      <c r="X3563" s="674"/>
      <c r="Y3563" s="674"/>
      <c r="Z3563" s="674"/>
      <c r="AA3563" s="674"/>
      <c r="AB3563" s="674"/>
      <c r="AC3563" s="675"/>
      <c r="AD3563" s="629" t="s">
        <v>18</v>
      </c>
      <c r="AE3563" s="630"/>
      <c r="AF3563" s="632"/>
      <c r="AG3563" s="673"/>
      <c r="AH3563" s="674"/>
      <c r="AI3563" s="674"/>
      <c r="AJ3563" s="674"/>
      <c r="AK3563" s="674"/>
      <c r="AL3563" s="674"/>
      <c r="AM3563" s="674"/>
      <c r="AN3563" s="674"/>
      <c r="AO3563" s="675"/>
    </row>
    <row r="3564" spans="2:41" ht="3.75" hidden="1" customHeight="1">
      <c r="B3564" s="135"/>
      <c r="I3564" s="136"/>
      <c r="J3564" s="135"/>
      <c r="N3564" s="629"/>
      <c r="O3564" s="630"/>
      <c r="P3564" s="630"/>
      <c r="Q3564" s="632"/>
      <c r="R3564" s="639"/>
      <c r="S3564" s="639"/>
      <c r="T3564" s="640"/>
      <c r="U3564" s="676"/>
      <c r="V3564" s="677"/>
      <c r="W3564" s="677"/>
      <c r="X3564" s="677"/>
      <c r="Y3564" s="677"/>
      <c r="Z3564" s="677"/>
      <c r="AA3564" s="677"/>
      <c r="AB3564" s="677"/>
      <c r="AC3564" s="678"/>
      <c r="AD3564" s="638"/>
      <c r="AE3564" s="639"/>
      <c r="AF3564" s="640"/>
      <c r="AG3564" s="676"/>
      <c r="AH3564" s="677"/>
      <c r="AI3564" s="677"/>
      <c r="AJ3564" s="677"/>
      <c r="AK3564" s="677"/>
      <c r="AL3564" s="677"/>
      <c r="AM3564" s="677"/>
      <c r="AN3564" s="677"/>
      <c r="AO3564" s="678"/>
    </row>
    <row r="3565" spans="2:41" ht="3.75" hidden="1" customHeight="1">
      <c r="B3565" s="135"/>
      <c r="I3565" s="136"/>
      <c r="J3565" s="135"/>
      <c r="N3565" s="629"/>
      <c r="O3565" s="630"/>
      <c r="P3565" s="630"/>
      <c r="Q3565" s="632"/>
      <c r="R3565" s="645"/>
      <c r="S3565" s="645"/>
      <c r="T3565" s="646"/>
      <c r="U3565" s="679"/>
      <c r="V3565" s="671"/>
      <c r="W3565" s="671"/>
      <c r="X3565" s="671"/>
      <c r="Y3565" s="671"/>
      <c r="Z3565" s="671"/>
      <c r="AA3565" s="671"/>
      <c r="AB3565" s="671"/>
      <c r="AC3565" s="672"/>
      <c r="AD3565" s="644"/>
      <c r="AE3565" s="645"/>
      <c r="AF3565" s="646"/>
      <c r="AG3565" s="679"/>
      <c r="AH3565" s="671"/>
      <c r="AI3565" s="671"/>
      <c r="AJ3565" s="671"/>
      <c r="AK3565" s="671"/>
      <c r="AL3565" s="671"/>
      <c r="AM3565" s="671"/>
      <c r="AN3565" s="671"/>
      <c r="AO3565" s="672"/>
    </row>
    <row r="3566" spans="2:41" ht="13.35" hidden="1" customHeight="1">
      <c r="B3566" s="135"/>
      <c r="I3566" s="136"/>
      <c r="J3566" s="135"/>
      <c r="N3566" s="629"/>
      <c r="O3566" s="630"/>
      <c r="P3566" s="630"/>
      <c r="Q3566" s="632"/>
      <c r="R3566" s="630" t="s">
        <v>19</v>
      </c>
      <c r="S3566" s="630"/>
      <c r="T3566" s="632"/>
      <c r="U3566" s="673"/>
      <c r="V3566" s="674"/>
      <c r="W3566" s="674"/>
      <c r="X3566" s="674"/>
      <c r="Y3566" s="674"/>
      <c r="Z3566" s="674"/>
      <c r="AA3566" s="674"/>
      <c r="AB3566" s="674"/>
      <c r="AC3566" s="675"/>
      <c r="AD3566" s="629" t="s">
        <v>20</v>
      </c>
      <c r="AE3566" s="630"/>
      <c r="AF3566" s="632"/>
      <c r="AG3566" s="673"/>
      <c r="AH3566" s="674"/>
      <c r="AI3566" s="674"/>
      <c r="AJ3566" s="674"/>
      <c r="AK3566" s="674"/>
      <c r="AL3566" s="674"/>
      <c r="AM3566" s="674"/>
      <c r="AN3566" s="674"/>
      <c r="AO3566" s="675"/>
    </row>
    <row r="3567" spans="2:41" ht="3.75" hidden="1" customHeight="1">
      <c r="B3567" s="135"/>
      <c r="I3567" s="136"/>
      <c r="J3567" s="135"/>
      <c r="N3567" s="638"/>
      <c r="O3567" s="639"/>
      <c r="P3567" s="639"/>
      <c r="Q3567" s="640"/>
      <c r="R3567" s="639"/>
      <c r="S3567" s="639"/>
      <c r="T3567" s="640"/>
      <c r="U3567" s="676"/>
      <c r="V3567" s="677"/>
      <c r="W3567" s="677"/>
      <c r="X3567" s="677"/>
      <c r="Y3567" s="677"/>
      <c r="Z3567" s="677"/>
      <c r="AA3567" s="677"/>
      <c r="AB3567" s="677"/>
      <c r="AC3567" s="678"/>
      <c r="AD3567" s="638"/>
      <c r="AE3567" s="639"/>
      <c r="AF3567" s="640"/>
      <c r="AG3567" s="676"/>
      <c r="AH3567" s="677"/>
      <c r="AI3567" s="677"/>
      <c r="AJ3567" s="677"/>
      <c r="AK3567" s="677"/>
      <c r="AL3567" s="677"/>
      <c r="AM3567" s="677"/>
      <c r="AN3567" s="677"/>
      <c r="AO3567" s="678"/>
    </row>
    <row r="3568" spans="2:41" ht="3.75" hidden="1" customHeight="1">
      <c r="B3568" s="135"/>
      <c r="I3568" s="136"/>
      <c r="J3568" s="135"/>
      <c r="M3568" s="136"/>
      <c r="N3568" s="629"/>
      <c r="O3568" s="630"/>
      <c r="P3568" s="630"/>
      <c r="Q3568" s="632"/>
      <c r="R3568" s="644"/>
      <c r="S3568" s="645"/>
      <c r="T3568" s="645"/>
      <c r="U3568" s="645"/>
      <c r="V3568" s="645"/>
      <c r="W3568" s="645"/>
      <c r="X3568" s="645"/>
      <c r="Y3568" s="645"/>
      <c r="Z3568" s="645"/>
      <c r="AA3568" s="645"/>
      <c r="AB3568" s="645"/>
      <c r="AC3568" s="645"/>
      <c r="AD3568" s="645"/>
      <c r="AE3568" s="645"/>
      <c r="AF3568" s="645"/>
      <c r="AG3568" s="645"/>
      <c r="AH3568" s="645"/>
      <c r="AI3568" s="645"/>
      <c r="AJ3568" s="645"/>
      <c r="AK3568" s="645"/>
      <c r="AL3568" s="645"/>
      <c r="AM3568" s="645"/>
      <c r="AN3568" s="645"/>
      <c r="AO3568" s="646"/>
    </row>
    <row r="3569" spans="2:41" ht="13.35" hidden="1" customHeight="1">
      <c r="B3569" s="135"/>
      <c r="I3569" s="136"/>
      <c r="J3569" s="135"/>
      <c r="M3569" s="136"/>
      <c r="N3569" s="629" t="s">
        <v>111</v>
      </c>
      <c r="O3569" s="630"/>
      <c r="P3569" s="630"/>
      <c r="Q3569" s="632"/>
      <c r="R3569" s="629"/>
      <c r="S3569" s="680"/>
      <c r="T3569" s="681"/>
      <c r="U3569" s="630"/>
      <c r="V3569" s="647"/>
      <c r="W3569" s="630" t="s">
        <v>12</v>
      </c>
      <c r="X3569" s="647"/>
      <c r="Y3569" s="630" t="s">
        <v>11</v>
      </c>
      <c r="Z3569" s="647"/>
      <c r="AA3569" s="630" t="s">
        <v>364</v>
      </c>
      <c r="AB3569" s="630"/>
      <c r="AC3569" s="630"/>
      <c r="AD3569" s="630"/>
      <c r="AE3569" s="630"/>
      <c r="AF3569" s="630"/>
      <c r="AG3569" s="630"/>
      <c r="AH3569" s="630"/>
      <c r="AI3569" s="630"/>
      <c r="AJ3569" s="630"/>
      <c r="AK3569" s="630"/>
      <c r="AL3569" s="630"/>
      <c r="AM3569" s="630"/>
      <c r="AN3569" s="630"/>
      <c r="AO3569" s="632"/>
    </row>
    <row r="3570" spans="2:41" ht="3.75" hidden="1" customHeight="1">
      <c r="B3570" s="135"/>
      <c r="I3570" s="136"/>
      <c r="J3570" s="135"/>
      <c r="M3570" s="136"/>
      <c r="N3570" s="629"/>
      <c r="O3570" s="630"/>
      <c r="P3570" s="630"/>
      <c r="Q3570" s="632"/>
      <c r="R3570" s="629"/>
      <c r="S3570" s="630"/>
      <c r="T3570" s="630"/>
      <c r="U3570" s="630"/>
      <c r="V3570" s="630"/>
      <c r="W3570" s="630"/>
      <c r="X3570" s="630"/>
      <c r="Y3570" s="630"/>
      <c r="Z3570" s="630"/>
      <c r="AA3570" s="630"/>
      <c r="AB3570" s="630"/>
      <c r="AC3570" s="630"/>
      <c r="AD3570" s="630"/>
      <c r="AE3570" s="630"/>
      <c r="AF3570" s="630"/>
      <c r="AG3570" s="630"/>
      <c r="AH3570" s="630"/>
      <c r="AI3570" s="630"/>
      <c r="AJ3570" s="630"/>
      <c r="AK3570" s="630"/>
      <c r="AL3570" s="630"/>
      <c r="AM3570" s="630"/>
      <c r="AN3570" s="630"/>
      <c r="AO3570" s="632"/>
    </row>
    <row r="3571" spans="2:41" ht="3.75" hidden="1" customHeight="1">
      <c r="B3571" s="135"/>
      <c r="I3571" s="136"/>
      <c r="J3571" s="135"/>
      <c r="M3571" s="136"/>
      <c r="N3571" s="644"/>
      <c r="O3571" s="645"/>
      <c r="P3571" s="645"/>
      <c r="Q3571" s="645"/>
      <c r="R3571" s="713"/>
      <c r="S3571" s="716"/>
      <c r="T3571" s="645"/>
      <c r="U3571" s="698"/>
      <c r="V3571" s="644"/>
      <c r="W3571" s="645"/>
      <c r="X3571" s="645"/>
      <c r="Y3571" s="645"/>
      <c r="Z3571" s="645"/>
      <c r="AA3571" s="645"/>
      <c r="AB3571" s="645"/>
      <c r="AC3571" s="645"/>
      <c r="AD3571" s="645"/>
      <c r="AE3571" s="645"/>
      <c r="AF3571" s="645"/>
      <c r="AG3571" s="645"/>
      <c r="AH3571" s="649"/>
      <c r="AI3571" s="649"/>
      <c r="AJ3571" s="645"/>
      <c r="AK3571" s="651"/>
      <c r="AL3571" s="645"/>
      <c r="AM3571" s="645"/>
      <c r="AN3571" s="645"/>
      <c r="AO3571" s="646"/>
    </row>
    <row r="3572" spans="2:41" ht="13.35" hidden="1" customHeight="1">
      <c r="B3572" s="135"/>
      <c r="I3572" s="136"/>
      <c r="J3572" s="135"/>
      <c r="M3572" s="136"/>
      <c r="N3572" s="629" t="s">
        <v>30</v>
      </c>
      <c r="O3572" s="630"/>
      <c r="P3572" s="630"/>
      <c r="Q3572" s="630"/>
      <c r="R3572" s="714"/>
      <c r="S3572" s="717"/>
      <c r="T3572" s="630" t="s">
        <v>388</v>
      </c>
      <c r="U3572" s="701"/>
      <c r="V3572" s="629" t="s">
        <v>112</v>
      </c>
      <c r="W3572" s="630"/>
      <c r="X3572" s="630"/>
      <c r="Y3572" s="630"/>
      <c r="Z3572" s="630"/>
      <c r="AA3572" s="630"/>
      <c r="AB3572" s="630"/>
      <c r="AC3572" s="630"/>
      <c r="AD3572" s="630"/>
      <c r="AE3572" s="630"/>
      <c r="AF3572" s="630"/>
      <c r="AG3572" s="630"/>
      <c r="AH3572" s="636"/>
      <c r="AI3572" s="636"/>
      <c r="AJ3572" s="630"/>
      <c r="AK3572" s="654"/>
      <c r="AL3572" s="630"/>
      <c r="AM3572" s="630"/>
      <c r="AN3572" s="630"/>
      <c r="AO3572" s="632"/>
    </row>
    <row r="3573" spans="2:41" ht="3.75" hidden="1" customHeight="1">
      <c r="B3573" s="135"/>
      <c r="I3573" s="136"/>
      <c r="J3573" s="135"/>
      <c r="M3573" s="136"/>
      <c r="N3573" s="629"/>
      <c r="O3573" s="630"/>
      <c r="P3573" s="630"/>
      <c r="Q3573" s="630"/>
      <c r="R3573" s="715"/>
      <c r="S3573" s="718"/>
      <c r="T3573" s="639"/>
      <c r="U3573" s="704"/>
      <c r="V3573" s="638"/>
      <c r="W3573" s="639"/>
      <c r="X3573" s="639"/>
      <c r="Y3573" s="639"/>
      <c r="Z3573" s="639"/>
      <c r="AA3573" s="639"/>
      <c r="AB3573" s="639"/>
      <c r="AC3573" s="639"/>
      <c r="AD3573" s="639"/>
      <c r="AE3573" s="639"/>
      <c r="AF3573" s="639"/>
      <c r="AG3573" s="639"/>
      <c r="AH3573" s="642"/>
      <c r="AI3573" s="642"/>
      <c r="AJ3573" s="639"/>
      <c r="AK3573" s="657"/>
      <c r="AL3573" s="639"/>
      <c r="AM3573" s="639"/>
      <c r="AN3573" s="639"/>
      <c r="AO3573" s="640"/>
    </row>
    <row r="3574" spans="2:41" ht="3.75" hidden="1" customHeight="1">
      <c r="B3574" s="135"/>
      <c r="I3574" s="136"/>
      <c r="J3574" s="135"/>
      <c r="M3574" s="136"/>
      <c r="N3574" s="644"/>
      <c r="O3574" s="645"/>
      <c r="P3574" s="645"/>
      <c r="Q3574" s="646"/>
      <c r="R3574" s="670"/>
      <c r="S3574" s="671"/>
      <c r="T3574" s="671"/>
      <c r="U3574" s="672"/>
      <c r="V3574" s="673"/>
      <c r="W3574" s="675"/>
      <c r="X3574" s="679"/>
      <c r="Y3574" s="671"/>
      <c r="Z3574" s="671"/>
      <c r="AA3574" s="672"/>
      <c r="AB3574" s="630"/>
      <c r="AC3574" s="630"/>
      <c r="AD3574" s="630"/>
      <c r="AE3574" s="630"/>
      <c r="AF3574" s="630"/>
      <c r="AG3574" s="630"/>
      <c r="AH3574" s="630"/>
      <c r="AI3574" s="645"/>
      <c r="AJ3574" s="630"/>
      <c r="AK3574" s="630"/>
      <c r="AL3574" s="630"/>
      <c r="AM3574" s="630"/>
      <c r="AN3574" s="630"/>
      <c r="AO3574" s="632"/>
    </row>
    <row r="3575" spans="2:41" ht="13.35" hidden="1" customHeight="1">
      <c r="B3575" s="135"/>
      <c r="I3575" s="136"/>
      <c r="J3575" s="135"/>
      <c r="M3575" s="136"/>
      <c r="N3575" s="629" t="s">
        <v>114</v>
      </c>
      <c r="O3575" s="630"/>
      <c r="P3575" s="630"/>
      <c r="Q3575" s="632"/>
      <c r="R3575" s="673"/>
      <c r="S3575" s="674"/>
      <c r="T3575" s="674"/>
      <c r="U3575" s="675"/>
      <c r="V3575" s="673"/>
      <c r="W3575" s="675"/>
      <c r="X3575" s="673"/>
      <c r="Y3575" s="674"/>
      <c r="Z3575" s="674"/>
      <c r="AA3575" s="675"/>
      <c r="AB3575" s="668" t="s">
        <v>171</v>
      </c>
      <c r="AC3575" s="630"/>
      <c r="AD3575" s="630"/>
      <c r="AE3575" s="630"/>
      <c r="AF3575" s="630"/>
      <c r="AG3575" s="630"/>
      <c r="AH3575" s="630"/>
      <c r="AI3575" s="630"/>
      <c r="AJ3575" s="630"/>
      <c r="AK3575" s="630"/>
      <c r="AL3575" s="630"/>
      <c r="AM3575" s="630"/>
      <c r="AN3575" s="630"/>
      <c r="AO3575" s="632"/>
    </row>
    <row r="3576" spans="2:41" ht="3.75" hidden="1" customHeight="1">
      <c r="B3576" s="135"/>
      <c r="I3576" s="136"/>
      <c r="J3576" s="135"/>
      <c r="M3576" s="136"/>
      <c r="N3576" s="629"/>
      <c r="O3576" s="630"/>
      <c r="P3576" s="630"/>
      <c r="Q3576" s="632"/>
      <c r="R3576" s="676"/>
      <c r="S3576" s="677"/>
      <c r="T3576" s="677"/>
      <c r="U3576" s="678"/>
      <c r="V3576" s="676"/>
      <c r="W3576" s="678"/>
      <c r="X3576" s="676"/>
      <c r="Y3576" s="677"/>
      <c r="Z3576" s="677"/>
      <c r="AA3576" s="678"/>
      <c r="AB3576" s="639"/>
      <c r="AC3576" s="639"/>
      <c r="AD3576" s="639"/>
      <c r="AE3576" s="639"/>
      <c r="AF3576" s="639"/>
      <c r="AG3576" s="639"/>
      <c r="AH3576" s="639"/>
      <c r="AI3576" s="639"/>
      <c r="AJ3576" s="639"/>
      <c r="AK3576" s="639"/>
      <c r="AL3576" s="639"/>
      <c r="AM3576" s="639"/>
      <c r="AN3576" s="639"/>
      <c r="AO3576" s="640"/>
    </row>
    <row r="3577" spans="2:41" ht="3.75" hidden="1" customHeight="1">
      <c r="B3577" s="135"/>
      <c r="I3577" s="136"/>
      <c r="J3577" s="135"/>
      <c r="M3577" s="136"/>
      <c r="N3577" s="644"/>
      <c r="O3577" s="645"/>
      <c r="P3577" s="645"/>
      <c r="Q3577" s="645"/>
      <c r="R3577" s="644"/>
      <c r="S3577" s="645"/>
      <c r="T3577" s="645"/>
      <c r="U3577" s="645"/>
      <c r="V3577" s="645"/>
      <c r="W3577" s="645"/>
      <c r="X3577" s="645"/>
      <c r="Y3577" s="645"/>
      <c r="Z3577" s="645"/>
      <c r="AA3577" s="646"/>
      <c r="AB3577" s="644"/>
      <c r="AC3577" s="630"/>
      <c r="AD3577" s="630"/>
      <c r="AE3577" s="630"/>
      <c r="AF3577" s="630"/>
      <c r="AG3577" s="630"/>
      <c r="AH3577" s="630"/>
      <c r="AI3577" s="632"/>
      <c r="AJ3577" s="644"/>
      <c r="AK3577" s="645"/>
      <c r="AL3577" s="645"/>
      <c r="AM3577" s="645"/>
      <c r="AN3577" s="645"/>
      <c r="AO3577" s="646"/>
    </row>
    <row r="3578" spans="2:41" ht="13.35" hidden="1" customHeight="1">
      <c r="B3578" s="135"/>
      <c r="I3578" s="136"/>
      <c r="J3578" s="135"/>
      <c r="M3578" s="136"/>
      <c r="N3578" s="629" t="s">
        <v>115</v>
      </c>
      <c r="O3578" s="630"/>
      <c r="P3578" s="630"/>
      <c r="Q3578" s="630"/>
      <c r="R3578" s="629"/>
      <c r="S3578" s="680"/>
      <c r="T3578" s="681"/>
      <c r="U3578" s="630"/>
      <c r="V3578" s="647"/>
      <c r="W3578" s="630" t="s">
        <v>12</v>
      </c>
      <c r="X3578" s="647"/>
      <c r="Y3578" s="630" t="s">
        <v>11</v>
      </c>
      <c r="Z3578" s="647"/>
      <c r="AA3578" s="630" t="s">
        <v>364</v>
      </c>
      <c r="AB3578" s="629" t="s">
        <v>170</v>
      </c>
      <c r="AC3578" s="630"/>
      <c r="AD3578" s="630"/>
      <c r="AE3578" s="630"/>
      <c r="AF3578" s="630"/>
      <c r="AG3578" s="630"/>
      <c r="AH3578" s="630"/>
      <c r="AI3578" s="632"/>
      <c r="AJ3578" s="629"/>
      <c r="AK3578" s="680"/>
      <c r="AL3578" s="682"/>
      <c r="AM3578" s="682"/>
      <c r="AN3578" s="682"/>
      <c r="AO3578" s="681"/>
    </row>
    <row r="3579" spans="2:41" ht="3.75" hidden="1" customHeight="1">
      <c r="B3579" s="135"/>
      <c r="I3579" s="136"/>
      <c r="J3579" s="135"/>
      <c r="M3579" s="136"/>
      <c r="N3579" s="629"/>
      <c r="O3579" s="630"/>
      <c r="P3579" s="630"/>
      <c r="Q3579" s="630"/>
      <c r="R3579" s="638"/>
      <c r="S3579" s="639"/>
      <c r="T3579" s="639"/>
      <c r="U3579" s="639"/>
      <c r="V3579" s="639"/>
      <c r="W3579" s="639"/>
      <c r="X3579" s="639"/>
      <c r="Y3579" s="639"/>
      <c r="Z3579" s="639"/>
      <c r="AA3579" s="640"/>
      <c r="AB3579" s="638"/>
      <c r="AC3579" s="639"/>
      <c r="AD3579" s="639"/>
      <c r="AE3579" s="639"/>
      <c r="AF3579" s="639"/>
      <c r="AG3579" s="639"/>
      <c r="AH3579" s="639"/>
      <c r="AI3579" s="640"/>
      <c r="AJ3579" s="638"/>
      <c r="AK3579" s="639"/>
      <c r="AL3579" s="639"/>
      <c r="AM3579" s="639"/>
      <c r="AN3579" s="639"/>
      <c r="AO3579" s="640"/>
    </row>
    <row r="3580" spans="2:41" ht="3.75" customHeight="1">
      <c r="B3580" s="135"/>
      <c r="I3580" s="136"/>
      <c r="J3580" s="135"/>
      <c r="M3580" s="136"/>
      <c r="N3580" s="130"/>
      <c r="O3580" s="131"/>
      <c r="P3580" s="131"/>
      <c r="Q3580" s="132"/>
      <c r="R3580" s="683" t="str" cm="1">
        <f t="array" ref="R3580">IF(新_変更_3!AL1559&lt;&gt;"",AND(新_変更_3!J1558:AB1564=新_変更_3!AL1558:BD1564),"")</f>
        <v/>
      </c>
      <c r="S3580" s="684"/>
      <c r="T3580" s="684"/>
      <c r="U3580" s="684"/>
      <c r="V3580" s="684"/>
      <c r="W3580" s="684"/>
      <c r="X3580" s="684"/>
      <c r="Y3580" s="684"/>
      <c r="Z3580" s="684"/>
      <c r="AA3580" s="684"/>
      <c r="AB3580" s="684"/>
      <c r="AC3580" s="684"/>
      <c r="AD3580" s="684"/>
      <c r="AE3580" s="684"/>
      <c r="AF3580" s="684"/>
      <c r="AG3580" s="684"/>
      <c r="AH3580" s="684"/>
      <c r="AI3580" s="684"/>
      <c r="AJ3580" s="684"/>
      <c r="AK3580" s="684"/>
      <c r="AL3580" s="684"/>
      <c r="AM3580" s="684"/>
      <c r="AN3580" s="684"/>
      <c r="AO3580" s="685"/>
    </row>
    <row r="3581" spans="2:41" ht="13.35" customHeight="1">
      <c r="B3581" s="135"/>
      <c r="I3581" s="136"/>
      <c r="J3581" s="135"/>
      <c r="M3581" s="136"/>
      <c r="N3581" s="135" t="s">
        <v>32</v>
      </c>
      <c r="Q3581" s="136"/>
      <c r="R3581" s="686"/>
      <c r="S3581" s="687"/>
      <c r="T3581" s="687"/>
      <c r="U3581" s="687"/>
      <c r="V3581" s="687"/>
      <c r="W3581" s="687"/>
      <c r="X3581" s="687"/>
      <c r="Y3581" s="687"/>
      <c r="Z3581" s="687"/>
      <c r="AA3581" s="687"/>
      <c r="AB3581" s="687"/>
      <c r="AC3581" s="687"/>
      <c r="AD3581" s="687"/>
      <c r="AE3581" s="687"/>
      <c r="AF3581" s="687"/>
      <c r="AG3581" s="687"/>
      <c r="AH3581" s="687"/>
      <c r="AI3581" s="687"/>
      <c r="AJ3581" s="687"/>
      <c r="AK3581" s="687"/>
      <c r="AL3581" s="687"/>
      <c r="AM3581" s="687"/>
      <c r="AN3581" s="687"/>
      <c r="AO3581" s="688"/>
    </row>
    <row r="3582" spans="2:41" ht="3.75" customHeight="1">
      <c r="B3582" s="135"/>
      <c r="I3582" s="136"/>
      <c r="J3582" s="135"/>
      <c r="M3582" s="136"/>
      <c r="N3582" s="140"/>
      <c r="O3582" s="141"/>
      <c r="P3582" s="141"/>
      <c r="Q3582" s="142"/>
      <c r="R3582" s="689"/>
      <c r="S3582" s="690"/>
      <c r="T3582" s="690"/>
      <c r="U3582" s="690"/>
      <c r="V3582" s="690"/>
      <c r="W3582" s="690"/>
      <c r="X3582" s="690"/>
      <c r="Y3582" s="690"/>
      <c r="Z3582" s="690"/>
      <c r="AA3582" s="690"/>
      <c r="AB3582" s="690"/>
      <c r="AC3582" s="690"/>
      <c r="AD3582" s="690"/>
      <c r="AE3582" s="690"/>
      <c r="AF3582" s="690"/>
      <c r="AG3582" s="690"/>
      <c r="AH3582" s="690"/>
      <c r="AI3582" s="690"/>
      <c r="AJ3582" s="690"/>
      <c r="AK3582" s="690"/>
      <c r="AL3582" s="690"/>
      <c r="AM3582" s="690"/>
      <c r="AN3582" s="690"/>
      <c r="AO3582" s="691"/>
    </row>
    <row r="3583" spans="2:41" ht="3.75" customHeight="1">
      <c r="B3583" s="135"/>
      <c r="I3583" s="136"/>
      <c r="J3583" s="130"/>
      <c r="K3583" s="131"/>
      <c r="L3583" s="131"/>
      <c r="M3583" s="132"/>
      <c r="N3583" s="130"/>
      <c r="O3583" s="131"/>
      <c r="P3583" s="131"/>
      <c r="Q3583" s="132"/>
      <c r="R3583" s="130"/>
      <c r="S3583" s="131"/>
      <c r="T3583" s="131"/>
      <c r="U3583" s="131"/>
      <c r="V3583" s="131"/>
      <c r="W3583" s="131"/>
      <c r="X3583" s="131"/>
      <c r="Y3583" s="131"/>
      <c r="Z3583" s="131"/>
      <c r="AA3583" s="132"/>
      <c r="AB3583" s="130"/>
      <c r="AC3583" s="131"/>
      <c r="AD3583" s="131"/>
      <c r="AE3583" s="132"/>
      <c r="AF3583" s="131"/>
      <c r="AG3583" s="131"/>
      <c r="AH3583" s="131"/>
      <c r="AI3583" s="131"/>
      <c r="AJ3583" s="131"/>
      <c r="AK3583" s="131"/>
      <c r="AL3583" s="131"/>
      <c r="AM3583" s="131"/>
      <c r="AN3583" s="131"/>
      <c r="AO3583" s="132"/>
    </row>
    <row r="3584" spans="2:41" ht="13.35" customHeight="1">
      <c r="B3584" s="135"/>
      <c r="I3584" s="136"/>
      <c r="J3584" s="135" t="s">
        <v>4084</v>
      </c>
      <c r="M3584" s="136"/>
      <c r="N3584" s="135" t="s">
        <v>27</v>
      </c>
      <c r="Q3584" s="136"/>
      <c r="R3584" s="135"/>
      <c r="S3584" s="692"/>
      <c r="T3584" s="693"/>
      <c r="U3584" s="693"/>
      <c r="V3584" s="693"/>
      <c r="W3584" s="693"/>
      <c r="X3584" s="693"/>
      <c r="Y3584" s="693"/>
      <c r="Z3584" s="693"/>
      <c r="AA3584" s="694"/>
      <c r="AB3584" s="135" t="s">
        <v>28</v>
      </c>
      <c r="AE3584" s="136"/>
      <c r="AF3584" s="135"/>
      <c r="AG3584" s="695"/>
      <c r="AH3584" s="693"/>
      <c r="AI3584" s="693"/>
      <c r="AJ3584" s="693"/>
      <c r="AK3584" s="693"/>
      <c r="AL3584" s="693"/>
      <c r="AM3584" s="693"/>
      <c r="AN3584" s="693"/>
      <c r="AO3584" s="694"/>
    </row>
    <row r="3585" spans="2:41" ht="3.75" customHeight="1">
      <c r="B3585" s="135"/>
      <c r="I3585" s="136"/>
      <c r="J3585" s="135"/>
      <c r="M3585" s="136"/>
      <c r="N3585" s="140"/>
      <c r="O3585" s="141"/>
      <c r="P3585" s="141"/>
      <c r="Q3585" s="142"/>
      <c r="R3585" s="140"/>
      <c r="S3585" s="141"/>
      <c r="T3585" s="141"/>
      <c r="U3585" s="141"/>
      <c r="V3585" s="141"/>
      <c r="W3585" s="141"/>
      <c r="X3585" s="141"/>
      <c r="Y3585" s="141"/>
      <c r="Z3585" s="141"/>
      <c r="AA3585" s="142"/>
      <c r="AB3585" s="140"/>
      <c r="AC3585" s="141"/>
      <c r="AD3585" s="141"/>
      <c r="AE3585" s="142"/>
      <c r="AF3585" s="141"/>
      <c r="AG3585" s="141"/>
      <c r="AH3585" s="141"/>
      <c r="AI3585" s="141"/>
      <c r="AJ3585" s="141"/>
      <c r="AK3585" s="141"/>
      <c r="AL3585" s="141"/>
      <c r="AM3585" s="141"/>
      <c r="AN3585" s="141"/>
      <c r="AO3585" s="142"/>
    </row>
    <row r="3586" spans="2:41" ht="3.75" customHeight="1">
      <c r="B3586" s="135"/>
      <c r="I3586" s="136"/>
      <c r="J3586" s="135"/>
      <c r="M3586" s="136"/>
      <c r="N3586" s="130"/>
      <c r="O3586" s="131"/>
      <c r="P3586" s="131"/>
      <c r="Q3586" s="132"/>
      <c r="R3586" s="130"/>
      <c r="S3586" s="131"/>
      <c r="T3586" s="131"/>
      <c r="U3586" s="131"/>
      <c r="V3586" s="131"/>
      <c r="W3586" s="131"/>
      <c r="X3586" s="131"/>
      <c r="Y3586" s="131"/>
      <c r="Z3586" s="131"/>
      <c r="AA3586" s="132"/>
      <c r="AB3586" s="130"/>
      <c r="AC3586" s="131"/>
      <c r="AD3586" s="131"/>
      <c r="AE3586" s="132"/>
      <c r="AF3586" s="130"/>
      <c r="AG3586" s="131"/>
      <c r="AH3586" s="131"/>
      <c r="AI3586" s="131"/>
      <c r="AJ3586" s="131"/>
      <c r="AK3586" s="131"/>
      <c r="AL3586" s="131"/>
      <c r="AM3586" s="131"/>
      <c r="AN3586" s="131"/>
      <c r="AO3586" s="132"/>
    </row>
    <row r="3587" spans="2:41" ht="13.35" customHeight="1">
      <c r="B3587" s="135"/>
      <c r="I3587" s="136"/>
      <c r="J3587" s="135"/>
      <c r="M3587" s="136"/>
      <c r="N3587" s="135" t="s">
        <v>3990</v>
      </c>
      <c r="Q3587" s="136"/>
      <c r="R3587" s="135"/>
      <c r="S3587" s="696"/>
      <c r="T3587" s="694"/>
      <c r="V3587" s="146"/>
      <c r="W3587" s="124" t="s">
        <v>12</v>
      </c>
      <c r="X3587" s="146"/>
      <c r="Y3587" s="124" t="s">
        <v>11</v>
      </c>
      <c r="Z3587" s="146"/>
      <c r="AA3587" s="136" t="s">
        <v>364</v>
      </c>
      <c r="AB3587" s="135" t="s">
        <v>66</v>
      </c>
      <c r="AE3587" s="136"/>
      <c r="AF3587" s="135"/>
      <c r="AG3587" s="696"/>
      <c r="AH3587" s="694"/>
      <c r="AJ3587" s="146"/>
      <c r="AK3587" s="124" t="s">
        <v>12</v>
      </c>
      <c r="AL3587" s="146"/>
      <c r="AM3587" s="124" t="s">
        <v>11</v>
      </c>
      <c r="AN3587" s="146"/>
      <c r="AO3587" s="136" t="s">
        <v>364</v>
      </c>
    </row>
    <row r="3588" spans="2:41" ht="3.75" customHeight="1">
      <c r="B3588" s="135"/>
      <c r="I3588" s="136"/>
      <c r="J3588" s="135"/>
      <c r="M3588" s="136"/>
      <c r="N3588" s="140"/>
      <c r="O3588" s="141"/>
      <c r="P3588" s="141"/>
      <c r="Q3588" s="142"/>
      <c r="R3588" s="140"/>
      <c r="S3588" s="141"/>
      <c r="T3588" s="141"/>
      <c r="U3588" s="141"/>
      <c r="V3588" s="141"/>
      <c r="W3588" s="141"/>
      <c r="X3588" s="141"/>
      <c r="Y3588" s="141"/>
      <c r="Z3588" s="141"/>
      <c r="AA3588" s="142"/>
      <c r="AB3588" s="140"/>
      <c r="AC3588" s="141"/>
      <c r="AD3588" s="141"/>
      <c r="AE3588" s="142"/>
      <c r="AF3588" s="140"/>
      <c r="AG3588" s="141"/>
      <c r="AH3588" s="141"/>
      <c r="AI3588" s="141"/>
      <c r="AJ3588" s="141"/>
      <c r="AK3588" s="141"/>
      <c r="AL3588" s="141"/>
      <c r="AM3588" s="141"/>
      <c r="AN3588" s="141"/>
      <c r="AO3588" s="142"/>
    </row>
    <row r="3589" spans="2:41" ht="3.75" customHeight="1">
      <c r="B3589" s="135"/>
      <c r="I3589" s="136"/>
      <c r="J3589" s="135"/>
      <c r="M3589" s="136"/>
      <c r="N3589" s="130"/>
      <c r="O3589" s="131"/>
      <c r="P3589" s="131"/>
      <c r="Q3589" s="132"/>
      <c r="R3589" s="697">
        <f>新_変更_3!J1574</f>
        <v>0</v>
      </c>
      <c r="S3589" s="684"/>
      <c r="T3589" s="684"/>
      <c r="U3589" s="684"/>
      <c r="V3589" s="684"/>
      <c r="W3589" s="684"/>
      <c r="X3589" s="684"/>
      <c r="Y3589" s="684"/>
      <c r="Z3589" s="684"/>
      <c r="AA3589" s="684"/>
      <c r="AB3589" s="684"/>
      <c r="AC3589" s="684"/>
      <c r="AD3589" s="684"/>
      <c r="AE3589" s="684"/>
      <c r="AF3589" s="684"/>
      <c r="AG3589" s="684"/>
      <c r="AH3589" s="684"/>
      <c r="AI3589" s="684"/>
      <c r="AJ3589" s="685"/>
      <c r="AK3589" s="131"/>
      <c r="AL3589" s="131"/>
      <c r="AM3589" s="131"/>
      <c r="AN3589" s="131"/>
      <c r="AO3589" s="132"/>
    </row>
    <row r="3590" spans="2:41" ht="13.35" customHeight="1">
      <c r="B3590" s="135"/>
      <c r="I3590" s="136"/>
      <c r="J3590" s="135"/>
      <c r="M3590" s="136"/>
      <c r="N3590" s="135" t="s">
        <v>8</v>
      </c>
      <c r="Q3590" s="136"/>
      <c r="R3590" s="686"/>
      <c r="S3590" s="687"/>
      <c r="T3590" s="687"/>
      <c r="U3590" s="687"/>
      <c r="V3590" s="687"/>
      <c r="W3590" s="687"/>
      <c r="X3590" s="687"/>
      <c r="Y3590" s="687"/>
      <c r="Z3590" s="687"/>
      <c r="AA3590" s="687"/>
      <c r="AB3590" s="687"/>
      <c r="AC3590" s="687"/>
      <c r="AD3590" s="687"/>
      <c r="AE3590" s="687"/>
      <c r="AF3590" s="687"/>
      <c r="AG3590" s="687"/>
      <c r="AH3590" s="687"/>
      <c r="AI3590" s="687"/>
      <c r="AJ3590" s="688"/>
      <c r="AL3590" s="147" t="s">
        <v>13</v>
      </c>
      <c r="AM3590" s="124" t="s">
        <v>29</v>
      </c>
      <c r="AO3590" s="136"/>
    </row>
    <row r="3591" spans="2:41" ht="3.75" customHeight="1">
      <c r="B3591" s="135"/>
      <c r="I3591" s="136"/>
      <c r="J3591" s="135"/>
      <c r="M3591" s="136"/>
      <c r="N3591" s="140"/>
      <c r="O3591" s="141"/>
      <c r="P3591" s="141"/>
      <c r="Q3591" s="142"/>
      <c r="R3591" s="689"/>
      <c r="S3591" s="690"/>
      <c r="T3591" s="690"/>
      <c r="U3591" s="690"/>
      <c r="V3591" s="690"/>
      <c r="W3591" s="690"/>
      <c r="X3591" s="690"/>
      <c r="Y3591" s="690"/>
      <c r="Z3591" s="690"/>
      <c r="AA3591" s="690"/>
      <c r="AB3591" s="690"/>
      <c r="AC3591" s="690"/>
      <c r="AD3591" s="690"/>
      <c r="AE3591" s="690"/>
      <c r="AF3591" s="690"/>
      <c r="AG3591" s="690"/>
      <c r="AH3591" s="690"/>
      <c r="AI3591" s="690"/>
      <c r="AJ3591" s="691"/>
      <c r="AK3591" s="141"/>
      <c r="AL3591" s="141"/>
      <c r="AM3591" s="141"/>
      <c r="AN3591" s="141"/>
      <c r="AO3591" s="142"/>
    </row>
    <row r="3592" spans="2:41" ht="3.75" hidden="1" customHeight="1">
      <c r="B3592" s="135"/>
      <c r="I3592" s="136"/>
      <c r="J3592" s="135"/>
      <c r="M3592" s="136"/>
      <c r="N3592" s="644"/>
      <c r="O3592" s="645"/>
      <c r="P3592" s="645"/>
      <c r="Q3592" s="646"/>
      <c r="R3592" s="679"/>
      <c r="S3592" s="671"/>
      <c r="T3592" s="671"/>
      <c r="U3592" s="671"/>
      <c r="V3592" s="671"/>
      <c r="W3592" s="671"/>
      <c r="X3592" s="671"/>
      <c r="Y3592" s="671"/>
      <c r="Z3592" s="671"/>
      <c r="AA3592" s="671"/>
      <c r="AB3592" s="671"/>
      <c r="AC3592" s="671"/>
      <c r="AD3592" s="671"/>
      <c r="AE3592" s="671"/>
      <c r="AF3592" s="671"/>
      <c r="AG3592" s="671"/>
      <c r="AH3592" s="671"/>
      <c r="AI3592" s="671"/>
      <c r="AJ3592" s="671"/>
      <c r="AK3592" s="671"/>
      <c r="AL3592" s="671"/>
      <c r="AM3592" s="671"/>
      <c r="AN3592" s="671"/>
      <c r="AO3592" s="672"/>
    </row>
    <row r="3593" spans="2:41" ht="13.35" hidden="1" customHeight="1">
      <c r="B3593" s="135"/>
      <c r="I3593" s="136"/>
      <c r="J3593" s="135"/>
      <c r="M3593" s="136"/>
      <c r="N3593" s="629" t="s">
        <v>61</v>
      </c>
      <c r="O3593" s="630"/>
      <c r="P3593" s="630"/>
      <c r="Q3593" s="632"/>
      <c r="R3593" s="673"/>
      <c r="S3593" s="674"/>
      <c r="T3593" s="674"/>
      <c r="U3593" s="674"/>
      <c r="V3593" s="674"/>
      <c r="W3593" s="674"/>
      <c r="X3593" s="674"/>
      <c r="Y3593" s="674"/>
      <c r="Z3593" s="674"/>
      <c r="AA3593" s="674"/>
      <c r="AB3593" s="674"/>
      <c r="AC3593" s="674"/>
      <c r="AD3593" s="674"/>
      <c r="AE3593" s="674"/>
      <c r="AF3593" s="674"/>
      <c r="AG3593" s="674"/>
      <c r="AH3593" s="674"/>
      <c r="AI3593" s="674"/>
      <c r="AJ3593" s="674"/>
      <c r="AK3593" s="674"/>
      <c r="AL3593" s="674"/>
      <c r="AM3593" s="674"/>
      <c r="AN3593" s="674"/>
      <c r="AO3593" s="675"/>
    </row>
    <row r="3594" spans="2:41" ht="3.75" hidden="1" customHeight="1">
      <c r="B3594" s="135"/>
      <c r="I3594" s="136"/>
      <c r="J3594" s="135"/>
      <c r="M3594" s="136"/>
      <c r="N3594" s="629"/>
      <c r="O3594" s="630"/>
      <c r="P3594" s="630"/>
      <c r="Q3594" s="632"/>
      <c r="R3594" s="676"/>
      <c r="S3594" s="677"/>
      <c r="T3594" s="677"/>
      <c r="U3594" s="677"/>
      <c r="V3594" s="677"/>
      <c r="W3594" s="677"/>
      <c r="X3594" s="677"/>
      <c r="Y3594" s="677"/>
      <c r="Z3594" s="677"/>
      <c r="AA3594" s="677"/>
      <c r="AB3594" s="677"/>
      <c r="AC3594" s="677"/>
      <c r="AD3594" s="677"/>
      <c r="AE3594" s="677"/>
      <c r="AF3594" s="677"/>
      <c r="AG3594" s="677"/>
      <c r="AH3594" s="677"/>
      <c r="AI3594" s="677"/>
      <c r="AJ3594" s="677"/>
      <c r="AK3594" s="677"/>
      <c r="AL3594" s="677"/>
      <c r="AM3594" s="677"/>
      <c r="AN3594" s="677"/>
      <c r="AO3594" s="678"/>
    </row>
    <row r="3595" spans="2:41" ht="3.75" hidden="1" customHeight="1">
      <c r="B3595" s="135"/>
      <c r="I3595" s="136"/>
      <c r="J3595" s="135"/>
      <c r="N3595" s="644"/>
      <c r="O3595" s="645"/>
      <c r="P3595" s="645"/>
      <c r="Q3595" s="646"/>
      <c r="R3595" s="630"/>
      <c r="S3595" s="630"/>
      <c r="T3595" s="630"/>
      <c r="U3595" s="698"/>
      <c r="V3595" s="699"/>
      <c r="W3595" s="699"/>
      <c r="X3595" s="700"/>
      <c r="Y3595" s="645"/>
      <c r="Z3595" s="707"/>
      <c r="AA3595" s="699"/>
      <c r="AB3595" s="699"/>
      <c r="AC3595" s="708"/>
      <c r="AD3595" s="630"/>
      <c r="AE3595" s="630"/>
      <c r="AF3595" s="630"/>
      <c r="AG3595" s="679"/>
      <c r="AH3595" s="671"/>
      <c r="AI3595" s="671"/>
      <c r="AJ3595" s="671"/>
      <c r="AK3595" s="671"/>
      <c r="AL3595" s="671"/>
      <c r="AM3595" s="671"/>
      <c r="AN3595" s="671"/>
      <c r="AO3595" s="672"/>
    </row>
    <row r="3596" spans="2:41" ht="13.35" hidden="1" customHeight="1">
      <c r="B3596" s="135"/>
      <c r="I3596" s="136"/>
      <c r="J3596" s="135"/>
      <c r="N3596" s="629"/>
      <c r="O3596" s="630"/>
      <c r="P3596" s="630"/>
      <c r="Q3596" s="632"/>
      <c r="R3596" s="630" t="s">
        <v>15</v>
      </c>
      <c r="S3596" s="630"/>
      <c r="T3596" s="630"/>
      <c r="U3596" s="701"/>
      <c r="V3596" s="702"/>
      <c r="W3596" s="702"/>
      <c r="X3596" s="703"/>
      <c r="Y3596" s="662" t="s">
        <v>359</v>
      </c>
      <c r="Z3596" s="709"/>
      <c r="AA3596" s="702"/>
      <c r="AB3596" s="702"/>
      <c r="AC3596" s="710"/>
      <c r="AD3596" s="630" t="s">
        <v>56</v>
      </c>
      <c r="AE3596" s="630"/>
      <c r="AF3596" s="630"/>
      <c r="AG3596" s="673"/>
      <c r="AH3596" s="674"/>
      <c r="AI3596" s="674"/>
      <c r="AJ3596" s="674"/>
      <c r="AK3596" s="674"/>
      <c r="AL3596" s="674"/>
      <c r="AM3596" s="674"/>
      <c r="AN3596" s="674"/>
      <c r="AO3596" s="675"/>
    </row>
    <row r="3597" spans="2:41" ht="3.75" hidden="1" customHeight="1">
      <c r="B3597" s="135"/>
      <c r="I3597" s="136"/>
      <c r="J3597" s="135"/>
      <c r="N3597" s="629"/>
      <c r="O3597" s="630"/>
      <c r="P3597" s="630"/>
      <c r="Q3597" s="632"/>
      <c r="R3597" s="639"/>
      <c r="S3597" s="639"/>
      <c r="T3597" s="639"/>
      <c r="U3597" s="704"/>
      <c r="V3597" s="705"/>
      <c r="W3597" s="705"/>
      <c r="X3597" s="706"/>
      <c r="Y3597" s="639"/>
      <c r="Z3597" s="711"/>
      <c r="AA3597" s="705"/>
      <c r="AB3597" s="705"/>
      <c r="AC3597" s="712"/>
      <c r="AD3597" s="639"/>
      <c r="AE3597" s="639"/>
      <c r="AF3597" s="639"/>
      <c r="AG3597" s="676"/>
      <c r="AH3597" s="677"/>
      <c r="AI3597" s="677"/>
      <c r="AJ3597" s="677"/>
      <c r="AK3597" s="677"/>
      <c r="AL3597" s="677"/>
      <c r="AM3597" s="677"/>
      <c r="AN3597" s="677"/>
      <c r="AO3597" s="678"/>
    </row>
    <row r="3598" spans="2:41" ht="3.75" hidden="1" customHeight="1">
      <c r="B3598" s="135"/>
      <c r="I3598" s="136"/>
      <c r="J3598" s="135"/>
      <c r="N3598" s="629"/>
      <c r="O3598" s="630"/>
      <c r="P3598" s="630"/>
      <c r="Q3598" s="632"/>
      <c r="R3598" s="645"/>
      <c r="S3598" s="645"/>
      <c r="T3598" s="646"/>
      <c r="U3598" s="679"/>
      <c r="V3598" s="671"/>
      <c r="W3598" s="671"/>
      <c r="X3598" s="671"/>
      <c r="Y3598" s="671"/>
      <c r="Z3598" s="671"/>
      <c r="AA3598" s="671"/>
      <c r="AB3598" s="671"/>
      <c r="AC3598" s="672"/>
      <c r="AD3598" s="644"/>
      <c r="AE3598" s="645"/>
      <c r="AF3598" s="646"/>
      <c r="AG3598" s="679"/>
      <c r="AH3598" s="671"/>
      <c r="AI3598" s="671"/>
      <c r="AJ3598" s="671"/>
      <c r="AK3598" s="671"/>
      <c r="AL3598" s="671"/>
      <c r="AM3598" s="671"/>
      <c r="AN3598" s="671"/>
      <c r="AO3598" s="672"/>
    </row>
    <row r="3599" spans="2:41" ht="13.35" hidden="1" customHeight="1">
      <c r="B3599" s="135"/>
      <c r="I3599" s="136"/>
      <c r="N3599" s="629" t="s">
        <v>23</v>
      </c>
      <c r="O3599" s="630"/>
      <c r="P3599" s="630"/>
      <c r="Q3599" s="632"/>
      <c r="R3599" s="630" t="s">
        <v>17</v>
      </c>
      <c r="S3599" s="630"/>
      <c r="T3599" s="632"/>
      <c r="U3599" s="673"/>
      <c r="V3599" s="674"/>
      <c r="W3599" s="674"/>
      <c r="X3599" s="674"/>
      <c r="Y3599" s="674"/>
      <c r="Z3599" s="674"/>
      <c r="AA3599" s="674"/>
      <c r="AB3599" s="674"/>
      <c r="AC3599" s="675"/>
      <c r="AD3599" s="629" t="s">
        <v>18</v>
      </c>
      <c r="AE3599" s="630"/>
      <c r="AF3599" s="632"/>
      <c r="AG3599" s="673"/>
      <c r="AH3599" s="674"/>
      <c r="AI3599" s="674"/>
      <c r="AJ3599" s="674"/>
      <c r="AK3599" s="674"/>
      <c r="AL3599" s="674"/>
      <c r="AM3599" s="674"/>
      <c r="AN3599" s="674"/>
      <c r="AO3599" s="675"/>
    </row>
    <row r="3600" spans="2:41" ht="3.75" hidden="1" customHeight="1">
      <c r="B3600" s="135"/>
      <c r="I3600" s="136"/>
      <c r="J3600" s="135"/>
      <c r="N3600" s="629"/>
      <c r="O3600" s="630"/>
      <c r="P3600" s="630"/>
      <c r="Q3600" s="632"/>
      <c r="R3600" s="639"/>
      <c r="S3600" s="639"/>
      <c r="T3600" s="640"/>
      <c r="U3600" s="676"/>
      <c r="V3600" s="677"/>
      <c r="W3600" s="677"/>
      <c r="X3600" s="677"/>
      <c r="Y3600" s="677"/>
      <c r="Z3600" s="677"/>
      <c r="AA3600" s="677"/>
      <c r="AB3600" s="677"/>
      <c r="AC3600" s="678"/>
      <c r="AD3600" s="638"/>
      <c r="AE3600" s="639"/>
      <c r="AF3600" s="640"/>
      <c r="AG3600" s="676"/>
      <c r="AH3600" s="677"/>
      <c r="AI3600" s="677"/>
      <c r="AJ3600" s="677"/>
      <c r="AK3600" s="677"/>
      <c r="AL3600" s="677"/>
      <c r="AM3600" s="677"/>
      <c r="AN3600" s="677"/>
      <c r="AO3600" s="678"/>
    </row>
    <row r="3601" spans="2:41" ht="3.75" hidden="1" customHeight="1">
      <c r="B3601" s="135"/>
      <c r="I3601" s="136"/>
      <c r="J3601" s="135"/>
      <c r="N3601" s="629"/>
      <c r="O3601" s="630"/>
      <c r="P3601" s="630"/>
      <c r="Q3601" s="632"/>
      <c r="R3601" s="645"/>
      <c r="S3601" s="645"/>
      <c r="T3601" s="646"/>
      <c r="U3601" s="679"/>
      <c r="V3601" s="671"/>
      <c r="W3601" s="671"/>
      <c r="X3601" s="671"/>
      <c r="Y3601" s="671"/>
      <c r="Z3601" s="671"/>
      <c r="AA3601" s="671"/>
      <c r="AB3601" s="671"/>
      <c r="AC3601" s="672"/>
      <c r="AD3601" s="644"/>
      <c r="AE3601" s="645"/>
      <c r="AF3601" s="646"/>
      <c r="AG3601" s="679"/>
      <c r="AH3601" s="671"/>
      <c r="AI3601" s="671"/>
      <c r="AJ3601" s="671"/>
      <c r="AK3601" s="671"/>
      <c r="AL3601" s="671"/>
      <c r="AM3601" s="671"/>
      <c r="AN3601" s="671"/>
      <c r="AO3601" s="672"/>
    </row>
    <row r="3602" spans="2:41" ht="13.35" hidden="1" customHeight="1">
      <c r="B3602" s="135"/>
      <c r="I3602" s="136"/>
      <c r="J3602" s="135"/>
      <c r="N3602" s="629"/>
      <c r="O3602" s="630"/>
      <c r="P3602" s="630"/>
      <c r="Q3602" s="632"/>
      <c r="R3602" s="630" t="s">
        <v>19</v>
      </c>
      <c r="S3602" s="630"/>
      <c r="T3602" s="632"/>
      <c r="U3602" s="673"/>
      <c r="V3602" s="674"/>
      <c r="W3602" s="674"/>
      <c r="X3602" s="674"/>
      <c r="Y3602" s="674"/>
      <c r="Z3602" s="674"/>
      <c r="AA3602" s="674"/>
      <c r="AB3602" s="674"/>
      <c r="AC3602" s="675"/>
      <c r="AD3602" s="629" t="s">
        <v>20</v>
      </c>
      <c r="AE3602" s="630"/>
      <c r="AF3602" s="632"/>
      <c r="AG3602" s="673"/>
      <c r="AH3602" s="674"/>
      <c r="AI3602" s="674"/>
      <c r="AJ3602" s="674"/>
      <c r="AK3602" s="674"/>
      <c r="AL3602" s="674"/>
      <c r="AM3602" s="674"/>
      <c r="AN3602" s="674"/>
      <c r="AO3602" s="675"/>
    </row>
    <row r="3603" spans="2:41" ht="3.75" hidden="1" customHeight="1">
      <c r="B3603" s="135"/>
      <c r="I3603" s="136"/>
      <c r="J3603" s="135"/>
      <c r="N3603" s="638"/>
      <c r="O3603" s="639"/>
      <c r="P3603" s="639"/>
      <c r="Q3603" s="640"/>
      <c r="R3603" s="639"/>
      <c r="S3603" s="639"/>
      <c r="T3603" s="640"/>
      <c r="U3603" s="676"/>
      <c r="V3603" s="677"/>
      <c r="W3603" s="677"/>
      <c r="X3603" s="677"/>
      <c r="Y3603" s="677"/>
      <c r="Z3603" s="677"/>
      <c r="AA3603" s="677"/>
      <c r="AB3603" s="677"/>
      <c r="AC3603" s="678"/>
      <c r="AD3603" s="638"/>
      <c r="AE3603" s="639"/>
      <c r="AF3603" s="640"/>
      <c r="AG3603" s="676"/>
      <c r="AH3603" s="677"/>
      <c r="AI3603" s="677"/>
      <c r="AJ3603" s="677"/>
      <c r="AK3603" s="677"/>
      <c r="AL3603" s="677"/>
      <c r="AM3603" s="677"/>
      <c r="AN3603" s="677"/>
      <c r="AO3603" s="678"/>
    </row>
    <row r="3604" spans="2:41" ht="3.75" hidden="1" customHeight="1">
      <c r="B3604" s="135"/>
      <c r="I3604" s="136"/>
      <c r="J3604" s="135"/>
      <c r="M3604" s="136"/>
      <c r="N3604" s="629"/>
      <c r="O3604" s="630"/>
      <c r="P3604" s="630"/>
      <c r="Q3604" s="632"/>
      <c r="R3604" s="644"/>
      <c r="S3604" s="645"/>
      <c r="T3604" s="645"/>
      <c r="U3604" s="645"/>
      <c r="V3604" s="645"/>
      <c r="W3604" s="645"/>
      <c r="X3604" s="645"/>
      <c r="Y3604" s="645"/>
      <c r="Z3604" s="645"/>
      <c r="AA3604" s="645"/>
      <c r="AB3604" s="645"/>
      <c r="AC3604" s="645"/>
      <c r="AD3604" s="645"/>
      <c r="AE3604" s="645"/>
      <c r="AF3604" s="645"/>
      <c r="AG3604" s="645"/>
      <c r="AH3604" s="645"/>
      <c r="AI3604" s="645"/>
      <c r="AJ3604" s="645"/>
      <c r="AK3604" s="645"/>
      <c r="AL3604" s="645"/>
      <c r="AM3604" s="645"/>
      <c r="AN3604" s="645"/>
      <c r="AO3604" s="646"/>
    </row>
    <row r="3605" spans="2:41" ht="13.35" hidden="1" customHeight="1">
      <c r="B3605" s="135"/>
      <c r="I3605" s="136"/>
      <c r="J3605" s="135"/>
      <c r="M3605" s="136"/>
      <c r="N3605" s="629" t="s">
        <v>111</v>
      </c>
      <c r="O3605" s="630"/>
      <c r="P3605" s="630"/>
      <c r="Q3605" s="632"/>
      <c r="R3605" s="629"/>
      <c r="S3605" s="680"/>
      <c r="T3605" s="681"/>
      <c r="U3605" s="630"/>
      <c r="V3605" s="647"/>
      <c r="W3605" s="630" t="s">
        <v>12</v>
      </c>
      <c r="X3605" s="647"/>
      <c r="Y3605" s="630" t="s">
        <v>11</v>
      </c>
      <c r="Z3605" s="647"/>
      <c r="AA3605" s="630" t="s">
        <v>364</v>
      </c>
      <c r="AB3605" s="630"/>
      <c r="AC3605" s="630"/>
      <c r="AD3605" s="630"/>
      <c r="AE3605" s="630"/>
      <c r="AF3605" s="630"/>
      <c r="AG3605" s="630"/>
      <c r="AH3605" s="630"/>
      <c r="AI3605" s="630"/>
      <c r="AJ3605" s="630"/>
      <c r="AK3605" s="630"/>
      <c r="AL3605" s="630"/>
      <c r="AM3605" s="630"/>
      <c r="AN3605" s="630"/>
      <c r="AO3605" s="632"/>
    </row>
    <row r="3606" spans="2:41" ht="3.75" hidden="1" customHeight="1">
      <c r="B3606" s="135"/>
      <c r="I3606" s="136"/>
      <c r="J3606" s="135"/>
      <c r="M3606" s="136"/>
      <c r="N3606" s="629"/>
      <c r="O3606" s="630"/>
      <c r="P3606" s="630"/>
      <c r="Q3606" s="632"/>
      <c r="R3606" s="629"/>
      <c r="S3606" s="630"/>
      <c r="T3606" s="630"/>
      <c r="U3606" s="630"/>
      <c r="V3606" s="630"/>
      <c r="W3606" s="630"/>
      <c r="X3606" s="630"/>
      <c r="Y3606" s="630"/>
      <c r="Z3606" s="630"/>
      <c r="AA3606" s="630"/>
      <c r="AB3606" s="630"/>
      <c r="AC3606" s="630"/>
      <c r="AD3606" s="630"/>
      <c r="AE3606" s="630"/>
      <c r="AF3606" s="630"/>
      <c r="AG3606" s="630"/>
      <c r="AH3606" s="630"/>
      <c r="AI3606" s="630"/>
      <c r="AJ3606" s="630"/>
      <c r="AK3606" s="630"/>
      <c r="AL3606" s="630"/>
      <c r="AM3606" s="630"/>
      <c r="AN3606" s="630"/>
      <c r="AO3606" s="632"/>
    </row>
    <row r="3607" spans="2:41" ht="3.75" hidden="1" customHeight="1">
      <c r="B3607" s="135"/>
      <c r="I3607" s="136"/>
      <c r="J3607" s="135"/>
      <c r="M3607" s="136"/>
      <c r="N3607" s="644"/>
      <c r="O3607" s="645"/>
      <c r="P3607" s="645"/>
      <c r="Q3607" s="645"/>
      <c r="R3607" s="713"/>
      <c r="S3607" s="716"/>
      <c r="T3607" s="645"/>
      <c r="U3607" s="698"/>
      <c r="V3607" s="644"/>
      <c r="W3607" s="645"/>
      <c r="X3607" s="645"/>
      <c r="Y3607" s="645"/>
      <c r="Z3607" s="645"/>
      <c r="AA3607" s="645"/>
      <c r="AB3607" s="645"/>
      <c r="AC3607" s="645"/>
      <c r="AD3607" s="645"/>
      <c r="AE3607" s="645"/>
      <c r="AF3607" s="645"/>
      <c r="AG3607" s="645"/>
      <c r="AH3607" s="649"/>
      <c r="AI3607" s="649"/>
      <c r="AJ3607" s="645"/>
      <c r="AK3607" s="651"/>
      <c r="AL3607" s="645"/>
      <c r="AM3607" s="645"/>
      <c r="AN3607" s="645"/>
      <c r="AO3607" s="646"/>
    </row>
    <row r="3608" spans="2:41" ht="13.35" hidden="1" customHeight="1">
      <c r="B3608" s="135"/>
      <c r="I3608" s="136"/>
      <c r="J3608" s="135"/>
      <c r="M3608" s="136"/>
      <c r="N3608" s="629" t="s">
        <v>30</v>
      </c>
      <c r="O3608" s="630"/>
      <c r="P3608" s="630"/>
      <c r="Q3608" s="630"/>
      <c r="R3608" s="714"/>
      <c r="S3608" s="717"/>
      <c r="T3608" s="630" t="s">
        <v>388</v>
      </c>
      <c r="U3608" s="701"/>
      <c r="V3608" s="629" t="s">
        <v>112</v>
      </c>
      <c r="W3608" s="630"/>
      <c r="X3608" s="630"/>
      <c r="Y3608" s="630"/>
      <c r="Z3608" s="630"/>
      <c r="AA3608" s="630"/>
      <c r="AB3608" s="630"/>
      <c r="AC3608" s="630"/>
      <c r="AD3608" s="630"/>
      <c r="AE3608" s="630"/>
      <c r="AF3608" s="630"/>
      <c r="AG3608" s="630"/>
      <c r="AH3608" s="636"/>
      <c r="AI3608" s="636"/>
      <c r="AJ3608" s="630"/>
      <c r="AK3608" s="654"/>
      <c r="AL3608" s="630"/>
      <c r="AM3608" s="630"/>
      <c r="AN3608" s="630"/>
      <c r="AO3608" s="632"/>
    </row>
    <row r="3609" spans="2:41" ht="3.75" hidden="1" customHeight="1">
      <c r="B3609" s="135"/>
      <c r="I3609" s="136"/>
      <c r="J3609" s="135"/>
      <c r="M3609" s="136"/>
      <c r="N3609" s="629"/>
      <c r="O3609" s="630"/>
      <c r="P3609" s="630"/>
      <c r="Q3609" s="630"/>
      <c r="R3609" s="715"/>
      <c r="S3609" s="718"/>
      <c r="T3609" s="639"/>
      <c r="U3609" s="704"/>
      <c r="V3609" s="638"/>
      <c r="W3609" s="639"/>
      <c r="X3609" s="639"/>
      <c r="Y3609" s="639"/>
      <c r="Z3609" s="639"/>
      <c r="AA3609" s="639"/>
      <c r="AB3609" s="639"/>
      <c r="AC3609" s="639"/>
      <c r="AD3609" s="639"/>
      <c r="AE3609" s="639"/>
      <c r="AF3609" s="639"/>
      <c r="AG3609" s="639"/>
      <c r="AH3609" s="642"/>
      <c r="AI3609" s="642"/>
      <c r="AJ3609" s="639"/>
      <c r="AK3609" s="657"/>
      <c r="AL3609" s="639"/>
      <c r="AM3609" s="639"/>
      <c r="AN3609" s="639"/>
      <c r="AO3609" s="640"/>
    </row>
    <row r="3610" spans="2:41" ht="3.75" hidden="1" customHeight="1">
      <c r="B3610" s="135"/>
      <c r="I3610" s="136"/>
      <c r="J3610" s="135"/>
      <c r="M3610" s="136"/>
      <c r="N3610" s="644"/>
      <c r="O3610" s="645"/>
      <c r="P3610" s="645"/>
      <c r="Q3610" s="646"/>
      <c r="R3610" s="670"/>
      <c r="S3610" s="671"/>
      <c r="T3610" s="671"/>
      <c r="U3610" s="672"/>
      <c r="V3610" s="673"/>
      <c r="W3610" s="675"/>
      <c r="X3610" s="679"/>
      <c r="Y3610" s="671"/>
      <c r="Z3610" s="671"/>
      <c r="AA3610" s="672"/>
      <c r="AB3610" s="630"/>
      <c r="AC3610" s="630"/>
      <c r="AD3610" s="630"/>
      <c r="AE3610" s="630"/>
      <c r="AF3610" s="630"/>
      <c r="AG3610" s="630"/>
      <c r="AH3610" s="630"/>
      <c r="AI3610" s="645"/>
      <c r="AJ3610" s="630"/>
      <c r="AK3610" s="630"/>
      <c r="AL3610" s="630"/>
      <c r="AM3610" s="630"/>
      <c r="AN3610" s="630"/>
      <c r="AO3610" s="632"/>
    </row>
    <row r="3611" spans="2:41" ht="13.35" hidden="1" customHeight="1">
      <c r="B3611" s="135"/>
      <c r="I3611" s="136"/>
      <c r="J3611" s="135"/>
      <c r="M3611" s="136"/>
      <c r="N3611" s="629" t="s">
        <v>114</v>
      </c>
      <c r="O3611" s="630"/>
      <c r="P3611" s="630"/>
      <c r="Q3611" s="632"/>
      <c r="R3611" s="673"/>
      <c r="S3611" s="674"/>
      <c r="T3611" s="674"/>
      <c r="U3611" s="675"/>
      <c r="V3611" s="673"/>
      <c r="W3611" s="675"/>
      <c r="X3611" s="673"/>
      <c r="Y3611" s="674"/>
      <c r="Z3611" s="674"/>
      <c r="AA3611" s="675"/>
      <c r="AB3611" s="668" t="s">
        <v>171</v>
      </c>
      <c r="AC3611" s="630"/>
      <c r="AD3611" s="630"/>
      <c r="AE3611" s="630"/>
      <c r="AF3611" s="630"/>
      <c r="AG3611" s="630"/>
      <c r="AH3611" s="630"/>
      <c r="AI3611" s="630"/>
      <c r="AJ3611" s="630"/>
      <c r="AK3611" s="630"/>
      <c r="AL3611" s="630"/>
      <c r="AM3611" s="630"/>
      <c r="AN3611" s="630"/>
      <c r="AO3611" s="632"/>
    </row>
    <row r="3612" spans="2:41" ht="3.75" hidden="1" customHeight="1">
      <c r="B3612" s="135"/>
      <c r="I3612" s="136"/>
      <c r="J3612" s="135"/>
      <c r="M3612" s="136"/>
      <c r="N3612" s="629"/>
      <c r="O3612" s="630"/>
      <c r="P3612" s="630"/>
      <c r="Q3612" s="632"/>
      <c r="R3612" s="676"/>
      <c r="S3612" s="677"/>
      <c r="T3612" s="677"/>
      <c r="U3612" s="678"/>
      <c r="V3612" s="676"/>
      <c r="W3612" s="678"/>
      <c r="X3612" s="676"/>
      <c r="Y3612" s="677"/>
      <c r="Z3612" s="677"/>
      <c r="AA3612" s="678"/>
      <c r="AB3612" s="639"/>
      <c r="AC3612" s="639"/>
      <c r="AD3612" s="639"/>
      <c r="AE3612" s="639"/>
      <c r="AF3612" s="639"/>
      <c r="AG3612" s="639"/>
      <c r="AH3612" s="639"/>
      <c r="AI3612" s="639"/>
      <c r="AJ3612" s="639"/>
      <c r="AK3612" s="639"/>
      <c r="AL3612" s="639"/>
      <c r="AM3612" s="639"/>
      <c r="AN3612" s="639"/>
      <c r="AO3612" s="640"/>
    </row>
    <row r="3613" spans="2:41" ht="3.75" hidden="1" customHeight="1">
      <c r="B3613" s="135"/>
      <c r="I3613" s="136"/>
      <c r="J3613" s="135"/>
      <c r="M3613" s="136"/>
      <c r="N3613" s="644"/>
      <c r="O3613" s="645"/>
      <c r="P3613" s="645"/>
      <c r="Q3613" s="645"/>
      <c r="R3613" s="644"/>
      <c r="S3613" s="645"/>
      <c r="T3613" s="645"/>
      <c r="U3613" s="645"/>
      <c r="V3613" s="645"/>
      <c r="W3613" s="645"/>
      <c r="X3613" s="645"/>
      <c r="Y3613" s="645"/>
      <c r="Z3613" s="645"/>
      <c r="AA3613" s="646"/>
      <c r="AB3613" s="644"/>
      <c r="AC3613" s="630"/>
      <c r="AD3613" s="630"/>
      <c r="AE3613" s="630"/>
      <c r="AF3613" s="630"/>
      <c r="AG3613" s="630"/>
      <c r="AH3613" s="630"/>
      <c r="AI3613" s="632"/>
      <c r="AJ3613" s="644"/>
      <c r="AK3613" s="645"/>
      <c r="AL3613" s="645"/>
      <c r="AM3613" s="645"/>
      <c r="AN3613" s="645"/>
      <c r="AO3613" s="646"/>
    </row>
    <row r="3614" spans="2:41" ht="13.35" hidden="1" customHeight="1">
      <c r="B3614" s="135"/>
      <c r="I3614" s="136"/>
      <c r="J3614" s="135"/>
      <c r="M3614" s="136"/>
      <c r="N3614" s="629" t="s">
        <v>115</v>
      </c>
      <c r="O3614" s="630"/>
      <c r="P3614" s="630"/>
      <c r="Q3614" s="630"/>
      <c r="R3614" s="629"/>
      <c r="S3614" s="680"/>
      <c r="T3614" s="681"/>
      <c r="U3614" s="630"/>
      <c r="V3614" s="647"/>
      <c r="W3614" s="630" t="s">
        <v>12</v>
      </c>
      <c r="X3614" s="647"/>
      <c r="Y3614" s="630" t="s">
        <v>11</v>
      </c>
      <c r="Z3614" s="647"/>
      <c r="AA3614" s="630" t="s">
        <v>364</v>
      </c>
      <c r="AB3614" s="629" t="s">
        <v>170</v>
      </c>
      <c r="AC3614" s="630"/>
      <c r="AD3614" s="630"/>
      <c r="AE3614" s="630"/>
      <c r="AF3614" s="630"/>
      <c r="AG3614" s="630"/>
      <c r="AH3614" s="630"/>
      <c r="AI3614" s="632"/>
      <c r="AJ3614" s="629"/>
      <c r="AK3614" s="680"/>
      <c r="AL3614" s="682"/>
      <c r="AM3614" s="682"/>
      <c r="AN3614" s="682"/>
      <c r="AO3614" s="681"/>
    </row>
    <row r="3615" spans="2:41" ht="3.75" hidden="1" customHeight="1">
      <c r="B3615" s="135"/>
      <c r="I3615" s="136"/>
      <c r="J3615" s="135"/>
      <c r="M3615" s="136"/>
      <c r="N3615" s="629"/>
      <c r="O3615" s="630"/>
      <c r="P3615" s="630"/>
      <c r="Q3615" s="630"/>
      <c r="R3615" s="638"/>
      <c r="S3615" s="639"/>
      <c r="T3615" s="639"/>
      <c r="U3615" s="639"/>
      <c r="V3615" s="639"/>
      <c r="W3615" s="639"/>
      <c r="X3615" s="639"/>
      <c r="Y3615" s="639"/>
      <c r="Z3615" s="639"/>
      <c r="AA3615" s="640"/>
      <c r="AB3615" s="638"/>
      <c r="AC3615" s="639"/>
      <c r="AD3615" s="639"/>
      <c r="AE3615" s="639"/>
      <c r="AF3615" s="639"/>
      <c r="AG3615" s="639"/>
      <c r="AH3615" s="639"/>
      <c r="AI3615" s="640"/>
      <c r="AJ3615" s="638"/>
      <c r="AK3615" s="639"/>
      <c r="AL3615" s="639"/>
      <c r="AM3615" s="639"/>
      <c r="AN3615" s="639"/>
      <c r="AO3615" s="640"/>
    </row>
    <row r="3616" spans="2:41" ht="3.75" customHeight="1">
      <c r="B3616" s="135"/>
      <c r="I3616" s="136"/>
      <c r="J3616" s="135"/>
      <c r="M3616" s="136"/>
      <c r="N3616" s="130"/>
      <c r="O3616" s="131"/>
      <c r="P3616" s="131"/>
      <c r="Q3616" s="132"/>
      <c r="R3616" s="683" t="str" cm="1">
        <f t="array" ref="R3616">IF(新_変更_3!AL1574&lt;&gt;"",AND(新_変更_3!J1573:AB1579=新_変更_3!AL1573:BD1579),"")</f>
        <v/>
      </c>
      <c r="S3616" s="684"/>
      <c r="T3616" s="684"/>
      <c r="U3616" s="684"/>
      <c r="V3616" s="684"/>
      <c r="W3616" s="684"/>
      <c r="X3616" s="684"/>
      <c r="Y3616" s="684"/>
      <c r="Z3616" s="684"/>
      <c r="AA3616" s="684"/>
      <c r="AB3616" s="684"/>
      <c r="AC3616" s="684"/>
      <c r="AD3616" s="684"/>
      <c r="AE3616" s="684"/>
      <c r="AF3616" s="684"/>
      <c r="AG3616" s="684"/>
      <c r="AH3616" s="684"/>
      <c r="AI3616" s="684"/>
      <c r="AJ3616" s="684"/>
      <c r="AK3616" s="684"/>
      <c r="AL3616" s="684"/>
      <c r="AM3616" s="684"/>
      <c r="AN3616" s="684"/>
      <c r="AO3616" s="685"/>
    </row>
    <row r="3617" spans="2:41" ht="13.35" customHeight="1">
      <c r="B3617" s="135"/>
      <c r="I3617" s="136"/>
      <c r="J3617" s="135"/>
      <c r="M3617" s="136"/>
      <c r="N3617" s="135" t="s">
        <v>32</v>
      </c>
      <c r="Q3617" s="136"/>
      <c r="R3617" s="686"/>
      <c r="S3617" s="687"/>
      <c r="T3617" s="687"/>
      <c r="U3617" s="687"/>
      <c r="V3617" s="687"/>
      <c r="W3617" s="687"/>
      <c r="X3617" s="687"/>
      <c r="Y3617" s="687"/>
      <c r="Z3617" s="687"/>
      <c r="AA3617" s="687"/>
      <c r="AB3617" s="687"/>
      <c r="AC3617" s="687"/>
      <c r="AD3617" s="687"/>
      <c r="AE3617" s="687"/>
      <c r="AF3617" s="687"/>
      <c r="AG3617" s="687"/>
      <c r="AH3617" s="687"/>
      <c r="AI3617" s="687"/>
      <c r="AJ3617" s="687"/>
      <c r="AK3617" s="687"/>
      <c r="AL3617" s="687"/>
      <c r="AM3617" s="687"/>
      <c r="AN3617" s="687"/>
      <c r="AO3617" s="688"/>
    </row>
    <row r="3618" spans="2:41" ht="3.75" customHeight="1">
      <c r="B3618" s="135"/>
      <c r="I3618" s="136"/>
      <c r="J3618" s="135"/>
      <c r="M3618" s="136"/>
      <c r="N3618" s="140"/>
      <c r="O3618" s="141"/>
      <c r="P3618" s="141"/>
      <c r="Q3618" s="142"/>
      <c r="R3618" s="689"/>
      <c r="S3618" s="690"/>
      <c r="T3618" s="690"/>
      <c r="U3618" s="690"/>
      <c r="V3618" s="690"/>
      <c r="W3618" s="690"/>
      <c r="X3618" s="690"/>
      <c r="Y3618" s="690"/>
      <c r="Z3618" s="690"/>
      <c r="AA3618" s="690"/>
      <c r="AB3618" s="690"/>
      <c r="AC3618" s="690"/>
      <c r="AD3618" s="690"/>
      <c r="AE3618" s="690"/>
      <c r="AF3618" s="690"/>
      <c r="AG3618" s="690"/>
      <c r="AH3618" s="690"/>
      <c r="AI3618" s="690"/>
      <c r="AJ3618" s="690"/>
      <c r="AK3618" s="690"/>
      <c r="AL3618" s="690"/>
      <c r="AM3618" s="690"/>
      <c r="AN3618" s="690"/>
      <c r="AO3618" s="691"/>
    </row>
    <row r="3619" spans="2:41" ht="3.75" customHeight="1">
      <c r="B3619" s="135"/>
      <c r="I3619" s="136"/>
      <c r="J3619" s="130"/>
      <c r="K3619" s="131"/>
      <c r="L3619" s="131"/>
      <c r="M3619" s="132"/>
      <c r="N3619" s="130"/>
      <c r="O3619" s="131"/>
      <c r="P3619" s="131"/>
      <c r="Q3619" s="132"/>
      <c r="R3619" s="130"/>
      <c r="S3619" s="131"/>
      <c r="T3619" s="131"/>
      <c r="U3619" s="131"/>
      <c r="V3619" s="131"/>
      <c r="W3619" s="131"/>
      <c r="X3619" s="131"/>
      <c r="Y3619" s="131"/>
      <c r="Z3619" s="131"/>
      <c r="AA3619" s="132"/>
      <c r="AB3619" s="130"/>
      <c r="AC3619" s="131"/>
      <c r="AD3619" s="131"/>
      <c r="AE3619" s="132"/>
      <c r="AF3619" s="131"/>
      <c r="AG3619" s="131"/>
      <c r="AH3619" s="131"/>
      <c r="AI3619" s="131"/>
      <c r="AJ3619" s="131"/>
      <c r="AK3619" s="131"/>
      <c r="AL3619" s="131"/>
      <c r="AM3619" s="131"/>
      <c r="AN3619" s="131"/>
      <c r="AO3619" s="132"/>
    </row>
    <row r="3620" spans="2:41" ht="13.35" customHeight="1">
      <c r="B3620" s="135"/>
      <c r="I3620" s="136"/>
      <c r="J3620" s="135" t="s">
        <v>4085</v>
      </c>
      <c r="M3620" s="136"/>
      <c r="N3620" s="135" t="s">
        <v>27</v>
      </c>
      <c r="Q3620" s="136"/>
      <c r="R3620" s="135"/>
      <c r="S3620" s="692"/>
      <c r="T3620" s="693"/>
      <c r="U3620" s="693"/>
      <c r="V3620" s="693"/>
      <c r="W3620" s="693"/>
      <c r="X3620" s="693"/>
      <c r="Y3620" s="693"/>
      <c r="Z3620" s="693"/>
      <c r="AA3620" s="694"/>
      <c r="AB3620" s="135" t="s">
        <v>28</v>
      </c>
      <c r="AE3620" s="136"/>
      <c r="AF3620" s="135"/>
      <c r="AG3620" s="695"/>
      <c r="AH3620" s="693"/>
      <c r="AI3620" s="693"/>
      <c r="AJ3620" s="693"/>
      <c r="AK3620" s="693"/>
      <c r="AL3620" s="693"/>
      <c r="AM3620" s="693"/>
      <c r="AN3620" s="693"/>
      <c r="AO3620" s="694"/>
    </row>
    <row r="3621" spans="2:41" ht="3.75" customHeight="1">
      <c r="B3621" s="135"/>
      <c r="I3621" s="136"/>
      <c r="J3621" s="135"/>
      <c r="M3621" s="136"/>
      <c r="N3621" s="140"/>
      <c r="O3621" s="141"/>
      <c r="P3621" s="141"/>
      <c r="Q3621" s="142"/>
      <c r="R3621" s="140"/>
      <c r="S3621" s="141"/>
      <c r="T3621" s="141"/>
      <c r="U3621" s="141"/>
      <c r="V3621" s="141"/>
      <c r="W3621" s="141"/>
      <c r="X3621" s="141"/>
      <c r="Y3621" s="141"/>
      <c r="Z3621" s="141"/>
      <c r="AA3621" s="142"/>
      <c r="AB3621" s="140"/>
      <c r="AC3621" s="141"/>
      <c r="AD3621" s="141"/>
      <c r="AE3621" s="142"/>
      <c r="AF3621" s="141"/>
      <c r="AG3621" s="141"/>
      <c r="AH3621" s="141"/>
      <c r="AI3621" s="141"/>
      <c r="AJ3621" s="141"/>
      <c r="AK3621" s="141"/>
      <c r="AL3621" s="141"/>
      <c r="AM3621" s="141"/>
      <c r="AN3621" s="141"/>
      <c r="AO3621" s="142"/>
    </row>
    <row r="3622" spans="2:41" ht="3.75" customHeight="1">
      <c r="B3622" s="135"/>
      <c r="I3622" s="136"/>
      <c r="J3622" s="135"/>
      <c r="M3622" s="136"/>
      <c r="N3622" s="130"/>
      <c r="O3622" s="131"/>
      <c r="P3622" s="131"/>
      <c r="Q3622" s="132"/>
      <c r="R3622" s="130"/>
      <c r="S3622" s="131"/>
      <c r="T3622" s="131"/>
      <c r="U3622" s="131"/>
      <c r="V3622" s="131"/>
      <c r="W3622" s="131"/>
      <c r="X3622" s="131"/>
      <c r="Y3622" s="131"/>
      <c r="Z3622" s="131"/>
      <c r="AA3622" s="132"/>
      <c r="AB3622" s="130"/>
      <c r="AC3622" s="131"/>
      <c r="AD3622" s="131"/>
      <c r="AE3622" s="132"/>
      <c r="AF3622" s="130"/>
      <c r="AG3622" s="131"/>
      <c r="AH3622" s="131"/>
      <c r="AI3622" s="131"/>
      <c r="AJ3622" s="131"/>
      <c r="AK3622" s="131"/>
      <c r="AL3622" s="131"/>
      <c r="AM3622" s="131"/>
      <c r="AN3622" s="131"/>
      <c r="AO3622" s="132"/>
    </row>
    <row r="3623" spans="2:41" ht="13.35" customHeight="1">
      <c r="B3623" s="135"/>
      <c r="I3623" s="136"/>
      <c r="J3623" s="135"/>
      <c r="M3623" s="136"/>
      <c r="N3623" s="135" t="s">
        <v>3990</v>
      </c>
      <c r="Q3623" s="136"/>
      <c r="R3623" s="135"/>
      <c r="S3623" s="696"/>
      <c r="T3623" s="694"/>
      <c r="V3623" s="146"/>
      <c r="W3623" s="124" t="s">
        <v>12</v>
      </c>
      <c r="X3623" s="146"/>
      <c r="Y3623" s="124" t="s">
        <v>11</v>
      </c>
      <c r="Z3623" s="146"/>
      <c r="AA3623" s="136" t="s">
        <v>364</v>
      </c>
      <c r="AB3623" s="135" t="s">
        <v>66</v>
      </c>
      <c r="AE3623" s="136"/>
      <c r="AF3623" s="135"/>
      <c r="AG3623" s="696"/>
      <c r="AH3623" s="694"/>
      <c r="AJ3623" s="146"/>
      <c r="AK3623" s="124" t="s">
        <v>12</v>
      </c>
      <c r="AL3623" s="146"/>
      <c r="AM3623" s="124" t="s">
        <v>11</v>
      </c>
      <c r="AN3623" s="146"/>
      <c r="AO3623" s="136" t="s">
        <v>364</v>
      </c>
    </row>
    <row r="3624" spans="2:41" ht="3.75" customHeight="1">
      <c r="B3624" s="135"/>
      <c r="I3624" s="136"/>
      <c r="J3624" s="135"/>
      <c r="M3624" s="136"/>
      <c r="N3624" s="140"/>
      <c r="O3624" s="141"/>
      <c r="P3624" s="141"/>
      <c r="Q3624" s="142"/>
      <c r="R3624" s="140"/>
      <c r="S3624" s="141"/>
      <c r="T3624" s="141"/>
      <c r="U3624" s="141"/>
      <c r="V3624" s="141"/>
      <c r="W3624" s="141"/>
      <c r="X3624" s="141"/>
      <c r="Y3624" s="141"/>
      <c r="Z3624" s="141"/>
      <c r="AA3624" s="142"/>
      <c r="AB3624" s="140"/>
      <c r="AC3624" s="141"/>
      <c r="AD3624" s="141"/>
      <c r="AE3624" s="142"/>
      <c r="AF3624" s="140"/>
      <c r="AG3624" s="141"/>
      <c r="AH3624" s="141"/>
      <c r="AI3624" s="141"/>
      <c r="AJ3624" s="141"/>
      <c r="AK3624" s="141"/>
      <c r="AL3624" s="141"/>
      <c r="AM3624" s="141"/>
      <c r="AN3624" s="141"/>
      <c r="AO3624" s="142"/>
    </row>
    <row r="3625" spans="2:41" ht="3.75" customHeight="1">
      <c r="B3625" s="135"/>
      <c r="I3625" s="136"/>
      <c r="J3625" s="135"/>
      <c r="M3625" s="136"/>
      <c r="N3625" s="130"/>
      <c r="O3625" s="131"/>
      <c r="P3625" s="131"/>
      <c r="Q3625" s="132"/>
      <c r="R3625" s="697">
        <f>新_変更_3!J1593</f>
        <v>0</v>
      </c>
      <c r="S3625" s="684"/>
      <c r="T3625" s="684"/>
      <c r="U3625" s="684"/>
      <c r="V3625" s="684"/>
      <c r="W3625" s="684"/>
      <c r="X3625" s="684"/>
      <c r="Y3625" s="684"/>
      <c r="Z3625" s="684"/>
      <c r="AA3625" s="684"/>
      <c r="AB3625" s="684"/>
      <c r="AC3625" s="684"/>
      <c r="AD3625" s="684"/>
      <c r="AE3625" s="684"/>
      <c r="AF3625" s="684"/>
      <c r="AG3625" s="684"/>
      <c r="AH3625" s="684"/>
      <c r="AI3625" s="684"/>
      <c r="AJ3625" s="685"/>
      <c r="AK3625" s="131"/>
      <c r="AL3625" s="131"/>
      <c r="AM3625" s="131"/>
      <c r="AN3625" s="131"/>
      <c r="AO3625" s="132"/>
    </row>
    <row r="3626" spans="2:41" ht="13.35" customHeight="1">
      <c r="B3626" s="135"/>
      <c r="I3626" s="136"/>
      <c r="J3626" s="135"/>
      <c r="M3626" s="136"/>
      <c r="N3626" s="135" t="s">
        <v>8</v>
      </c>
      <c r="Q3626" s="136"/>
      <c r="R3626" s="686"/>
      <c r="S3626" s="687"/>
      <c r="T3626" s="687"/>
      <c r="U3626" s="687"/>
      <c r="V3626" s="687"/>
      <c r="W3626" s="687"/>
      <c r="X3626" s="687"/>
      <c r="Y3626" s="687"/>
      <c r="Z3626" s="687"/>
      <c r="AA3626" s="687"/>
      <c r="AB3626" s="687"/>
      <c r="AC3626" s="687"/>
      <c r="AD3626" s="687"/>
      <c r="AE3626" s="687"/>
      <c r="AF3626" s="687"/>
      <c r="AG3626" s="687"/>
      <c r="AH3626" s="687"/>
      <c r="AI3626" s="687"/>
      <c r="AJ3626" s="688"/>
      <c r="AL3626" s="147" t="s">
        <v>13</v>
      </c>
      <c r="AM3626" s="124" t="s">
        <v>29</v>
      </c>
      <c r="AO3626" s="136"/>
    </row>
    <row r="3627" spans="2:41" ht="3.75" customHeight="1">
      <c r="B3627" s="135"/>
      <c r="I3627" s="136"/>
      <c r="J3627" s="135"/>
      <c r="M3627" s="136"/>
      <c r="N3627" s="140"/>
      <c r="O3627" s="141"/>
      <c r="P3627" s="141"/>
      <c r="Q3627" s="142"/>
      <c r="R3627" s="689"/>
      <c r="S3627" s="690"/>
      <c r="T3627" s="690"/>
      <c r="U3627" s="690"/>
      <c r="V3627" s="690"/>
      <c r="W3627" s="690"/>
      <c r="X3627" s="690"/>
      <c r="Y3627" s="690"/>
      <c r="Z3627" s="690"/>
      <c r="AA3627" s="690"/>
      <c r="AB3627" s="690"/>
      <c r="AC3627" s="690"/>
      <c r="AD3627" s="690"/>
      <c r="AE3627" s="690"/>
      <c r="AF3627" s="690"/>
      <c r="AG3627" s="690"/>
      <c r="AH3627" s="690"/>
      <c r="AI3627" s="690"/>
      <c r="AJ3627" s="691"/>
      <c r="AK3627" s="141"/>
      <c r="AL3627" s="141"/>
      <c r="AM3627" s="141"/>
      <c r="AN3627" s="141"/>
      <c r="AO3627" s="142"/>
    </row>
    <row r="3628" spans="2:41" ht="3.75" hidden="1" customHeight="1">
      <c r="B3628" s="135"/>
      <c r="I3628" s="136"/>
      <c r="J3628" s="135"/>
      <c r="M3628" s="136"/>
      <c r="N3628" s="644"/>
      <c r="O3628" s="645"/>
      <c r="P3628" s="645"/>
      <c r="Q3628" s="646"/>
      <c r="R3628" s="679"/>
      <c r="S3628" s="671"/>
      <c r="T3628" s="671"/>
      <c r="U3628" s="671"/>
      <c r="V3628" s="671"/>
      <c r="W3628" s="671"/>
      <c r="X3628" s="671"/>
      <c r="Y3628" s="671"/>
      <c r="Z3628" s="671"/>
      <c r="AA3628" s="671"/>
      <c r="AB3628" s="671"/>
      <c r="AC3628" s="671"/>
      <c r="AD3628" s="671"/>
      <c r="AE3628" s="671"/>
      <c r="AF3628" s="671"/>
      <c r="AG3628" s="671"/>
      <c r="AH3628" s="671"/>
      <c r="AI3628" s="671"/>
      <c r="AJ3628" s="671"/>
      <c r="AK3628" s="671"/>
      <c r="AL3628" s="671"/>
      <c r="AM3628" s="671"/>
      <c r="AN3628" s="671"/>
      <c r="AO3628" s="672"/>
    </row>
    <row r="3629" spans="2:41" ht="13.35" hidden="1" customHeight="1">
      <c r="B3629" s="135"/>
      <c r="I3629" s="136"/>
      <c r="J3629" s="135"/>
      <c r="M3629" s="136"/>
      <c r="N3629" s="629" t="s">
        <v>61</v>
      </c>
      <c r="O3629" s="630"/>
      <c r="P3629" s="630"/>
      <c r="Q3629" s="632"/>
      <c r="R3629" s="673"/>
      <c r="S3629" s="674"/>
      <c r="T3629" s="674"/>
      <c r="U3629" s="674"/>
      <c r="V3629" s="674"/>
      <c r="W3629" s="674"/>
      <c r="X3629" s="674"/>
      <c r="Y3629" s="674"/>
      <c r="Z3629" s="674"/>
      <c r="AA3629" s="674"/>
      <c r="AB3629" s="674"/>
      <c r="AC3629" s="674"/>
      <c r="AD3629" s="674"/>
      <c r="AE3629" s="674"/>
      <c r="AF3629" s="674"/>
      <c r="AG3629" s="674"/>
      <c r="AH3629" s="674"/>
      <c r="AI3629" s="674"/>
      <c r="AJ3629" s="674"/>
      <c r="AK3629" s="674"/>
      <c r="AL3629" s="674"/>
      <c r="AM3629" s="674"/>
      <c r="AN3629" s="674"/>
      <c r="AO3629" s="675"/>
    </row>
    <row r="3630" spans="2:41" ht="3.75" hidden="1" customHeight="1">
      <c r="B3630" s="135"/>
      <c r="I3630" s="136"/>
      <c r="J3630" s="135"/>
      <c r="M3630" s="136"/>
      <c r="N3630" s="629"/>
      <c r="O3630" s="630"/>
      <c r="P3630" s="630"/>
      <c r="Q3630" s="632"/>
      <c r="R3630" s="676"/>
      <c r="S3630" s="677"/>
      <c r="T3630" s="677"/>
      <c r="U3630" s="677"/>
      <c r="V3630" s="677"/>
      <c r="W3630" s="677"/>
      <c r="X3630" s="677"/>
      <c r="Y3630" s="677"/>
      <c r="Z3630" s="677"/>
      <c r="AA3630" s="677"/>
      <c r="AB3630" s="677"/>
      <c r="AC3630" s="677"/>
      <c r="AD3630" s="677"/>
      <c r="AE3630" s="677"/>
      <c r="AF3630" s="677"/>
      <c r="AG3630" s="677"/>
      <c r="AH3630" s="677"/>
      <c r="AI3630" s="677"/>
      <c r="AJ3630" s="677"/>
      <c r="AK3630" s="677"/>
      <c r="AL3630" s="677"/>
      <c r="AM3630" s="677"/>
      <c r="AN3630" s="677"/>
      <c r="AO3630" s="678"/>
    </row>
    <row r="3631" spans="2:41" ht="3.75" hidden="1" customHeight="1">
      <c r="B3631" s="135"/>
      <c r="I3631" s="136"/>
      <c r="J3631" s="135"/>
      <c r="N3631" s="644"/>
      <c r="O3631" s="645"/>
      <c r="P3631" s="645"/>
      <c r="Q3631" s="646"/>
      <c r="R3631" s="630"/>
      <c r="S3631" s="630"/>
      <c r="T3631" s="630"/>
      <c r="U3631" s="698"/>
      <c r="V3631" s="699"/>
      <c r="W3631" s="699"/>
      <c r="X3631" s="700"/>
      <c r="Y3631" s="645"/>
      <c r="Z3631" s="707"/>
      <c r="AA3631" s="699"/>
      <c r="AB3631" s="699"/>
      <c r="AC3631" s="708"/>
      <c r="AD3631" s="630"/>
      <c r="AE3631" s="630"/>
      <c r="AF3631" s="630"/>
      <c r="AG3631" s="679"/>
      <c r="AH3631" s="671"/>
      <c r="AI3631" s="671"/>
      <c r="AJ3631" s="671"/>
      <c r="AK3631" s="671"/>
      <c r="AL3631" s="671"/>
      <c r="AM3631" s="671"/>
      <c r="AN3631" s="671"/>
      <c r="AO3631" s="672"/>
    </row>
    <row r="3632" spans="2:41" ht="13.35" hidden="1" customHeight="1">
      <c r="B3632" s="135"/>
      <c r="I3632" s="136"/>
      <c r="J3632" s="135"/>
      <c r="N3632" s="629"/>
      <c r="O3632" s="630"/>
      <c r="P3632" s="630"/>
      <c r="Q3632" s="632"/>
      <c r="R3632" s="630" t="s">
        <v>15</v>
      </c>
      <c r="S3632" s="630"/>
      <c r="T3632" s="630"/>
      <c r="U3632" s="701"/>
      <c r="V3632" s="702"/>
      <c r="W3632" s="702"/>
      <c r="X3632" s="703"/>
      <c r="Y3632" s="662" t="s">
        <v>359</v>
      </c>
      <c r="Z3632" s="709"/>
      <c r="AA3632" s="702"/>
      <c r="AB3632" s="702"/>
      <c r="AC3632" s="710"/>
      <c r="AD3632" s="630" t="s">
        <v>56</v>
      </c>
      <c r="AE3632" s="630"/>
      <c r="AF3632" s="630"/>
      <c r="AG3632" s="673"/>
      <c r="AH3632" s="674"/>
      <c r="AI3632" s="674"/>
      <c r="AJ3632" s="674"/>
      <c r="AK3632" s="674"/>
      <c r="AL3632" s="674"/>
      <c r="AM3632" s="674"/>
      <c r="AN3632" s="674"/>
      <c r="AO3632" s="675"/>
    </row>
    <row r="3633" spans="2:41" ht="3.75" hidden="1" customHeight="1">
      <c r="B3633" s="135"/>
      <c r="I3633" s="136"/>
      <c r="J3633" s="135"/>
      <c r="N3633" s="629"/>
      <c r="O3633" s="630"/>
      <c r="P3633" s="630"/>
      <c r="Q3633" s="632"/>
      <c r="R3633" s="639"/>
      <c r="S3633" s="639"/>
      <c r="T3633" s="639"/>
      <c r="U3633" s="704"/>
      <c r="V3633" s="705"/>
      <c r="W3633" s="705"/>
      <c r="X3633" s="706"/>
      <c r="Y3633" s="639"/>
      <c r="Z3633" s="711"/>
      <c r="AA3633" s="705"/>
      <c r="AB3633" s="705"/>
      <c r="AC3633" s="712"/>
      <c r="AD3633" s="639"/>
      <c r="AE3633" s="639"/>
      <c r="AF3633" s="639"/>
      <c r="AG3633" s="676"/>
      <c r="AH3633" s="677"/>
      <c r="AI3633" s="677"/>
      <c r="AJ3633" s="677"/>
      <c r="AK3633" s="677"/>
      <c r="AL3633" s="677"/>
      <c r="AM3633" s="677"/>
      <c r="AN3633" s="677"/>
      <c r="AO3633" s="678"/>
    </row>
    <row r="3634" spans="2:41" ht="3.75" hidden="1" customHeight="1">
      <c r="B3634" s="135"/>
      <c r="I3634" s="136"/>
      <c r="J3634" s="135"/>
      <c r="N3634" s="629"/>
      <c r="O3634" s="630"/>
      <c r="P3634" s="630"/>
      <c r="Q3634" s="632"/>
      <c r="R3634" s="645"/>
      <c r="S3634" s="645"/>
      <c r="T3634" s="646"/>
      <c r="U3634" s="679"/>
      <c r="V3634" s="671"/>
      <c r="W3634" s="671"/>
      <c r="X3634" s="671"/>
      <c r="Y3634" s="671"/>
      <c r="Z3634" s="671"/>
      <c r="AA3634" s="671"/>
      <c r="AB3634" s="671"/>
      <c r="AC3634" s="672"/>
      <c r="AD3634" s="644"/>
      <c r="AE3634" s="645"/>
      <c r="AF3634" s="646"/>
      <c r="AG3634" s="679"/>
      <c r="AH3634" s="671"/>
      <c r="AI3634" s="671"/>
      <c r="AJ3634" s="671"/>
      <c r="AK3634" s="671"/>
      <c r="AL3634" s="671"/>
      <c r="AM3634" s="671"/>
      <c r="AN3634" s="671"/>
      <c r="AO3634" s="672"/>
    </row>
    <row r="3635" spans="2:41" ht="13.35" hidden="1" customHeight="1">
      <c r="B3635" s="135"/>
      <c r="I3635" s="136"/>
      <c r="N3635" s="629" t="s">
        <v>23</v>
      </c>
      <c r="O3635" s="630"/>
      <c r="P3635" s="630"/>
      <c r="Q3635" s="632"/>
      <c r="R3635" s="630" t="s">
        <v>17</v>
      </c>
      <c r="S3635" s="630"/>
      <c r="T3635" s="632"/>
      <c r="U3635" s="673"/>
      <c r="V3635" s="674"/>
      <c r="W3635" s="674"/>
      <c r="X3635" s="674"/>
      <c r="Y3635" s="674"/>
      <c r="Z3635" s="674"/>
      <c r="AA3635" s="674"/>
      <c r="AB3635" s="674"/>
      <c r="AC3635" s="675"/>
      <c r="AD3635" s="629" t="s">
        <v>18</v>
      </c>
      <c r="AE3635" s="630"/>
      <c r="AF3635" s="632"/>
      <c r="AG3635" s="673"/>
      <c r="AH3635" s="674"/>
      <c r="AI3635" s="674"/>
      <c r="AJ3635" s="674"/>
      <c r="AK3635" s="674"/>
      <c r="AL3635" s="674"/>
      <c r="AM3635" s="674"/>
      <c r="AN3635" s="674"/>
      <c r="AO3635" s="675"/>
    </row>
    <row r="3636" spans="2:41" ht="3.75" hidden="1" customHeight="1">
      <c r="B3636" s="135"/>
      <c r="I3636" s="136"/>
      <c r="J3636" s="135"/>
      <c r="N3636" s="629"/>
      <c r="O3636" s="630"/>
      <c r="P3636" s="630"/>
      <c r="Q3636" s="632"/>
      <c r="R3636" s="639"/>
      <c r="S3636" s="639"/>
      <c r="T3636" s="640"/>
      <c r="U3636" s="676"/>
      <c r="V3636" s="677"/>
      <c r="W3636" s="677"/>
      <c r="X3636" s="677"/>
      <c r="Y3636" s="677"/>
      <c r="Z3636" s="677"/>
      <c r="AA3636" s="677"/>
      <c r="AB3636" s="677"/>
      <c r="AC3636" s="678"/>
      <c r="AD3636" s="638"/>
      <c r="AE3636" s="639"/>
      <c r="AF3636" s="640"/>
      <c r="AG3636" s="676"/>
      <c r="AH3636" s="677"/>
      <c r="AI3636" s="677"/>
      <c r="AJ3636" s="677"/>
      <c r="AK3636" s="677"/>
      <c r="AL3636" s="677"/>
      <c r="AM3636" s="677"/>
      <c r="AN3636" s="677"/>
      <c r="AO3636" s="678"/>
    </row>
    <row r="3637" spans="2:41" ht="3.75" hidden="1" customHeight="1">
      <c r="B3637" s="135"/>
      <c r="I3637" s="136"/>
      <c r="J3637" s="135"/>
      <c r="N3637" s="629"/>
      <c r="O3637" s="630"/>
      <c r="P3637" s="630"/>
      <c r="Q3637" s="632"/>
      <c r="R3637" s="645"/>
      <c r="S3637" s="645"/>
      <c r="T3637" s="646"/>
      <c r="U3637" s="679"/>
      <c r="V3637" s="671"/>
      <c r="W3637" s="671"/>
      <c r="X3637" s="671"/>
      <c r="Y3637" s="671"/>
      <c r="Z3637" s="671"/>
      <c r="AA3637" s="671"/>
      <c r="AB3637" s="671"/>
      <c r="AC3637" s="672"/>
      <c r="AD3637" s="644"/>
      <c r="AE3637" s="645"/>
      <c r="AF3637" s="646"/>
      <c r="AG3637" s="679"/>
      <c r="AH3637" s="671"/>
      <c r="AI3637" s="671"/>
      <c r="AJ3637" s="671"/>
      <c r="AK3637" s="671"/>
      <c r="AL3637" s="671"/>
      <c r="AM3637" s="671"/>
      <c r="AN3637" s="671"/>
      <c r="AO3637" s="672"/>
    </row>
    <row r="3638" spans="2:41" ht="13.35" hidden="1" customHeight="1">
      <c r="B3638" s="135"/>
      <c r="I3638" s="136"/>
      <c r="J3638" s="135"/>
      <c r="N3638" s="629"/>
      <c r="O3638" s="630"/>
      <c r="P3638" s="630"/>
      <c r="Q3638" s="632"/>
      <c r="R3638" s="630" t="s">
        <v>19</v>
      </c>
      <c r="S3638" s="630"/>
      <c r="T3638" s="632"/>
      <c r="U3638" s="673"/>
      <c r="V3638" s="674"/>
      <c r="W3638" s="674"/>
      <c r="X3638" s="674"/>
      <c r="Y3638" s="674"/>
      <c r="Z3638" s="674"/>
      <c r="AA3638" s="674"/>
      <c r="AB3638" s="674"/>
      <c r="AC3638" s="675"/>
      <c r="AD3638" s="629" t="s">
        <v>20</v>
      </c>
      <c r="AE3638" s="630"/>
      <c r="AF3638" s="632"/>
      <c r="AG3638" s="673"/>
      <c r="AH3638" s="674"/>
      <c r="AI3638" s="674"/>
      <c r="AJ3638" s="674"/>
      <c r="AK3638" s="674"/>
      <c r="AL3638" s="674"/>
      <c r="AM3638" s="674"/>
      <c r="AN3638" s="674"/>
      <c r="AO3638" s="675"/>
    </row>
    <row r="3639" spans="2:41" ht="3.75" hidden="1" customHeight="1">
      <c r="B3639" s="135"/>
      <c r="I3639" s="136"/>
      <c r="J3639" s="135"/>
      <c r="N3639" s="638"/>
      <c r="O3639" s="639"/>
      <c r="P3639" s="639"/>
      <c r="Q3639" s="640"/>
      <c r="R3639" s="639"/>
      <c r="S3639" s="639"/>
      <c r="T3639" s="640"/>
      <c r="U3639" s="676"/>
      <c r="V3639" s="677"/>
      <c r="W3639" s="677"/>
      <c r="X3639" s="677"/>
      <c r="Y3639" s="677"/>
      <c r="Z3639" s="677"/>
      <c r="AA3639" s="677"/>
      <c r="AB3639" s="677"/>
      <c r="AC3639" s="678"/>
      <c r="AD3639" s="638"/>
      <c r="AE3639" s="639"/>
      <c r="AF3639" s="640"/>
      <c r="AG3639" s="676"/>
      <c r="AH3639" s="677"/>
      <c r="AI3639" s="677"/>
      <c r="AJ3639" s="677"/>
      <c r="AK3639" s="677"/>
      <c r="AL3639" s="677"/>
      <c r="AM3639" s="677"/>
      <c r="AN3639" s="677"/>
      <c r="AO3639" s="678"/>
    </row>
    <row r="3640" spans="2:41" ht="3.75" hidden="1" customHeight="1">
      <c r="B3640" s="135"/>
      <c r="I3640" s="136"/>
      <c r="J3640" s="135"/>
      <c r="M3640" s="136"/>
      <c r="N3640" s="629"/>
      <c r="O3640" s="630"/>
      <c r="P3640" s="630"/>
      <c r="Q3640" s="632"/>
      <c r="R3640" s="644"/>
      <c r="S3640" s="645"/>
      <c r="T3640" s="645"/>
      <c r="U3640" s="645"/>
      <c r="V3640" s="645"/>
      <c r="W3640" s="645"/>
      <c r="X3640" s="645"/>
      <c r="Y3640" s="645"/>
      <c r="Z3640" s="645"/>
      <c r="AA3640" s="645"/>
      <c r="AB3640" s="645"/>
      <c r="AC3640" s="645"/>
      <c r="AD3640" s="645"/>
      <c r="AE3640" s="645"/>
      <c r="AF3640" s="645"/>
      <c r="AG3640" s="645"/>
      <c r="AH3640" s="645"/>
      <c r="AI3640" s="645"/>
      <c r="AJ3640" s="645"/>
      <c r="AK3640" s="645"/>
      <c r="AL3640" s="645"/>
      <c r="AM3640" s="645"/>
      <c r="AN3640" s="645"/>
      <c r="AO3640" s="646"/>
    </row>
    <row r="3641" spans="2:41" ht="13.35" hidden="1" customHeight="1">
      <c r="B3641" s="135"/>
      <c r="I3641" s="136"/>
      <c r="J3641" s="135"/>
      <c r="M3641" s="136"/>
      <c r="N3641" s="629" t="s">
        <v>111</v>
      </c>
      <c r="O3641" s="630"/>
      <c r="P3641" s="630"/>
      <c r="Q3641" s="632"/>
      <c r="R3641" s="629"/>
      <c r="S3641" s="680"/>
      <c r="T3641" s="681"/>
      <c r="U3641" s="630"/>
      <c r="V3641" s="647"/>
      <c r="W3641" s="630" t="s">
        <v>12</v>
      </c>
      <c r="X3641" s="647"/>
      <c r="Y3641" s="630" t="s">
        <v>11</v>
      </c>
      <c r="Z3641" s="647"/>
      <c r="AA3641" s="630" t="s">
        <v>364</v>
      </c>
      <c r="AB3641" s="630"/>
      <c r="AC3641" s="630"/>
      <c r="AD3641" s="630"/>
      <c r="AE3641" s="630"/>
      <c r="AF3641" s="630"/>
      <c r="AG3641" s="630"/>
      <c r="AH3641" s="630"/>
      <c r="AI3641" s="630"/>
      <c r="AJ3641" s="630"/>
      <c r="AK3641" s="630"/>
      <c r="AL3641" s="630"/>
      <c r="AM3641" s="630"/>
      <c r="AN3641" s="630"/>
      <c r="AO3641" s="632"/>
    </row>
    <row r="3642" spans="2:41" ht="3.75" hidden="1" customHeight="1">
      <c r="B3642" s="135"/>
      <c r="I3642" s="136"/>
      <c r="J3642" s="135"/>
      <c r="M3642" s="136"/>
      <c r="N3642" s="629"/>
      <c r="O3642" s="630"/>
      <c r="P3642" s="630"/>
      <c r="Q3642" s="632"/>
      <c r="R3642" s="629"/>
      <c r="S3642" s="630"/>
      <c r="T3642" s="630"/>
      <c r="U3642" s="630"/>
      <c r="V3642" s="630"/>
      <c r="W3642" s="630"/>
      <c r="X3642" s="630"/>
      <c r="Y3642" s="630"/>
      <c r="Z3642" s="630"/>
      <c r="AA3642" s="630"/>
      <c r="AB3642" s="630"/>
      <c r="AC3642" s="630"/>
      <c r="AD3642" s="630"/>
      <c r="AE3642" s="630"/>
      <c r="AF3642" s="630"/>
      <c r="AG3642" s="630"/>
      <c r="AH3642" s="630"/>
      <c r="AI3642" s="630"/>
      <c r="AJ3642" s="630"/>
      <c r="AK3642" s="630"/>
      <c r="AL3642" s="630"/>
      <c r="AM3642" s="630"/>
      <c r="AN3642" s="630"/>
      <c r="AO3642" s="632"/>
    </row>
    <row r="3643" spans="2:41" ht="3.75" hidden="1" customHeight="1">
      <c r="B3643" s="135"/>
      <c r="I3643" s="136"/>
      <c r="J3643" s="135"/>
      <c r="M3643" s="136"/>
      <c r="N3643" s="644"/>
      <c r="O3643" s="645"/>
      <c r="P3643" s="645"/>
      <c r="Q3643" s="645"/>
      <c r="R3643" s="713"/>
      <c r="S3643" s="716"/>
      <c r="T3643" s="645"/>
      <c r="U3643" s="698"/>
      <c r="V3643" s="644"/>
      <c r="W3643" s="645"/>
      <c r="X3643" s="645"/>
      <c r="Y3643" s="645"/>
      <c r="Z3643" s="645"/>
      <c r="AA3643" s="645"/>
      <c r="AB3643" s="645"/>
      <c r="AC3643" s="645"/>
      <c r="AD3643" s="645"/>
      <c r="AE3643" s="645"/>
      <c r="AF3643" s="645"/>
      <c r="AG3643" s="645"/>
      <c r="AH3643" s="649"/>
      <c r="AI3643" s="649"/>
      <c r="AJ3643" s="645"/>
      <c r="AK3643" s="651"/>
      <c r="AL3643" s="645"/>
      <c r="AM3643" s="645"/>
      <c r="AN3643" s="645"/>
      <c r="AO3643" s="646"/>
    </row>
    <row r="3644" spans="2:41" ht="13.35" hidden="1" customHeight="1">
      <c r="B3644" s="135"/>
      <c r="I3644" s="136"/>
      <c r="J3644" s="135"/>
      <c r="M3644" s="136"/>
      <c r="N3644" s="629" t="s">
        <v>30</v>
      </c>
      <c r="O3644" s="630"/>
      <c r="P3644" s="630"/>
      <c r="Q3644" s="630"/>
      <c r="R3644" s="714"/>
      <c r="S3644" s="717"/>
      <c r="T3644" s="630" t="s">
        <v>388</v>
      </c>
      <c r="U3644" s="701"/>
      <c r="V3644" s="629" t="s">
        <v>112</v>
      </c>
      <c r="W3644" s="630"/>
      <c r="X3644" s="630"/>
      <c r="Y3644" s="630"/>
      <c r="Z3644" s="630"/>
      <c r="AA3644" s="630"/>
      <c r="AB3644" s="630"/>
      <c r="AC3644" s="630"/>
      <c r="AD3644" s="630"/>
      <c r="AE3644" s="630"/>
      <c r="AF3644" s="630"/>
      <c r="AG3644" s="630"/>
      <c r="AH3644" s="636"/>
      <c r="AI3644" s="636"/>
      <c r="AJ3644" s="630"/>
      <c r="AK3644" s="654"/>
      <c r="AL3644" s="630"/>
      <c r="AM3644" s="630"/>
      <c r="AN3644" s="630"/>
      <c r="AO3644" s="632"/>
    </row>
    <row r="3645" spans="2:41" ht="3.75" hidden="1" customHeight="1">
      <c r="B3645" s="135"/>
      <c r="I3645" s="136"/>
      <c r="J3645" s="135"/>
      <c r="M3645" s="136"/>
      <c r="N3645" s="629"/>
      <c r="O3645" s="630"/>
      <c r="P3645" s="630"/>
      <c r="Q3645" s="630"/>
      <c r="R3645" s="715"/>
      <c r="S3645" s="718"/>
      <c r="T3645" s="639"/>
      <c r="U3645" s="704"/>
      <c r="V3645" s="638"/>
      <c r="W3645" s="639"/>
      <c r="X3645" s="639"/>
      <c r="Y3645" s="639"/>
      <c r="Z3645" s="639"/>
      <c r="AA3645" s="639"/>
      <c r="AB3645" s="639"/>
      <c r="AC3645" s="639"/>
      <c r="AD3645" s="639"/>
      <c r="AE3645" s="639"/>
      <c r="AF3645" s="639"/>
      <c r="AG3645" s="639"/>
      <c r="AH3645" s="642"/>
      <c r="AI3645" s="642"/>
      <c r="AJ3645" s="639"/>
      <c r="AK3645" s="657"/>
      <c r="AL3645" s="639"/>
      <c r="AM3645" s="639"/>
      <c r="AN3645" s="639"/>
      <c r="AO3645" s="640"/>
    </row>
    <row r="3646" spans="2:41" ht="3.75" hidden="1" customHeight="1">
      <c r="B3646" s="135"/>
      <c r="I3646" s="136"/>
      <c r="J3646" s="135"/>
      <c r="M3646" s="136"/>
      <c r="N3646" s="644"/>
      <c r="O3646" s="645"/>
      <c r="P3646" s="645"/>
      <c r="Q3646" s="646"/>
      <c r="R3646" s="670"/>
      <c r="S3646" s="671"/>
      <c r="T3646" s="671"/>
      <c r="U3646" s="672"/>
      <c r="V3646" s="673"/>
      <c r="W3646" s="675"/>
      <c r="X3646" s="679"/>
      <c r="Y3646" s="671"/>
      <c r="Z3646" s="671"/>
      <c r="AA3646" s="672"/>
      <c r="AB3646" s="630"/>
      <c r="AC3646" s="630"/>
      <c r="AD3646" s="630"/>
      <c r="AE3646" s="630"/>
      <c r="AF3646" s="630"/>
      <c r="AG3646" s="630"/>
      <c r="AH3646" s="630"/>
      <c r="AI3646" s="645"/>
      <c r="AJ3646" s="630"/>
      <c r="AK3646" s="630"/>
      <c r="AL3646" s="630"/>
      <c r="AM3646" s="630"/>
      <c r="AN3646" s="630"/>
      <c r="AO3646" s="632"/>
    </row>
    <row r="3647" spans="2:41" ht="13.35" hidden="1" customHeight="1">
      <c r="B3647" s="135"/>
      <c r="I3647" s="136"/>
      <c r="J3647" s="135"/>
      <c r="M3647" s="136"/>
      <c r="N3647" s="629" t="s">
        <v>114</v>
      </c>
      <c r="O3647" s="630"/>
      <c r="P3647" s="630"/>
      <c r="Q3647" s="632"/>
      <c r="R3647" s="673"/>
      <c r="S3647" s="674"/>
      <c r="T3647" s="674"/>
      <c r="U3647" s="675"/>
      <c r="V3647" s="673"/>
      <c r="W3647" s="675"/>
      <c r="X3647" s="673"/>
      <c r="Y3647" s="674"/>
      <c r="Z3647" s="674"/>
      <c r="AA3647" s="675"/>
      <c r="AB3647" s="668" t="s">
        <v>171</v>
      </c>
      <c r="AC3647" s="630"/>
      <c r="AD3647" s="630"/>
      <c r="AE3647" s="630"/>
      <c r="AF3647" s="630"/>
      <c r="AG3647" s="630"/>
      <c r="AH3647" s="630"/>
      <c r="AI3647" s="630"/>
      <c r="AJ3647" s="630"/>
      <c r="AK3647" s="630"/>
      <c r="AL3647" s="630"/>
      <c r="AM3647" s="630"/>
      <c r="AN3647" s="630"/>
      <c r="AO3647" s="632"/>
    </row>
    <row r="3648" spans="2:41" ht="3.75" hidden="1" customHeight="1">
      <c r="B3648" s="135"/>
      <c r="I3648" s="136"/>
      <c r="J3648" s="135"/>
      <c r="M3648" s="136"/>
      <c r="N3648" s="629"/>
      <c r="O3648" s="630"/>
      <c r="P3648" s="630"/>
      <c r="Q3648" s="632"/>
      <c r="R3648" s="676"/>
      <c r="S3648" s="677"/>
      <c r="T3648" s="677"/>
      <c r="U3648" s="678"/>
      <c r="V3648" s="676"/>
      <c r="W3648" s="678"/>
      <c r="X3648" s="676"/>
      <c r="Y3648" s="677"/>
      <c r="Z3648" s="677"/>
      <c r="AA3648" s="678"/>
      <c r="AB3648" s="639"/>
      <c r="AC3648" s="639"/>
      <c r="AD3648" s="639"/>
      <c r="AE3648" s="639"/>
      <c r="AF3648" s="639"/>
      <c r="AG3648" s="639"/>
      <c r="AH3648" s="639"/>
      <c r="AI3648" s="639"/>
      <c r="AJ3648" s="639"/>
      <c r="AK3648" s="639"/>
      <c r="AL3648" s="639"/>
      <c r="AM3648" s="639"/>
      <c r="AN3648" s="639"/>
      <c r="AO3648" s="640"/>
    </row>
    <row r="3649" spans="2:41" ht="3.75" hidden="1" customHeight="1">
      <c r="B3649" s="135"/>
      <c r="I3649" s="136"/>
      <c r="J3649" s="135"/>
      <c r="M3649" s="136"/>
      <c r="N3649" s="644"/>
      <c r="O3649" s="645"/>
      <c r="P3649" s="645"/>
      <c r="Q3649" s="645"/>
      <c r="R3649" s="644"/>
      <c r="S3649" s="645"/>
      <c r="T3649" s="645"/>
      <c r="U3649" s="645"/>
      <c r="V3649" s="645"/>
      <c r="W3649" s="645"/>
      <c r="X3649" s="645"/>
      <c r="Y3649" s="645"/>
      <c r="Z3649" s="645"/>
      <c r="AA3649" s="646"/>
      <c r="AB3649" s="644"/>
      <c r="AC3649" s="630"/>
      <c r="AD3649" s="630"/>
      <c r="AE3649" s="630"/>
      <c r="AF3649" s="630"/>
      <c r="AG3649" s="630"/>
      <c r="AH3649" s="630"/>
      <c r="AI3649" s="632"/>
      <c r="AJ3649" s="644"/>
      <c r="AK3649" s="645"/>
      <c r="AL3649" s="645"/>
      <c r="AM3649" s="645"/>
      <c r="AN3649" s="645"/>
      <c r="AO3649" s="646"/>
    </row>
    <row r="3650" spans="2:41" ht="13.35" hidden="1" customHeight="1">
      <c r="B3650" s="135"/>
      <c r="I3650" s="136"/>
      <c r="J3650" s="135"/>
      <c r="M3650" s="136"/>
      <c r="N3650" s="629" t="s">
        <v>115</v>
      </c>
      <c r="O3650" s="630"/>
      <c r="P3650" s="630"/>
      <c r="Q3650" s="630"/>
      <c r="R3650" s="629"/>
      <c r="S3650" s="680"/>
      <c r="T3650" s="681"/>
      <c r="U3650" s="630"/>
      <c r="V3650" s="647"/>
      <c r="W3650" s="630" t="s">
        <v>12</v>
      </c>
      <c r="X3650" s="647"/>
      <c r="Y3650" s="630" t="s">
        <v>11</v>
      </c>
      <c r="Z3650" s="647"/>
      <c r="AA3650" s="630" t="s">
        <v>364</v>
      </c>
      <c r="AB3650" s="629" t="s">
        <v>170</v>
      </c>
      <c r="AC3650" s="630"/>
      <c r="AD3650" s="630"/>
      <c r="AE3650" s="630"/>
      <c r="AF3650" s="630"/>
      <c r="AG3650" s="630"/>
      <c r="AH3650" s="630"/>
      <c r="AI3650" s="632"/>
      <c r="AJ3650" s="629"/>
      <c r="AK3650" s="680"/>
      <c r="AL3650" s="682"/>
      <c r="AM3650" s="682"/>
      <c r="AN3650" s="682"/>
      <c r="AO3650" s="681"/>
    </row>
    <row r="3651" spans="2:41" ht="3.75" hidden="1" customHeight="1">
      <c r="B3651" s="135"/>
      <c r="I3651" s="136"/>
      <c r="J3651" s="135"/>
      <c r="M3651" s="136"/>
      <c r="N3651" s="629"/>
      <c r="O3651" s="630"/>
      <c r="P3651" s="630"/>
      <c r="Q3651" s="630"/>
      <c r="R3651" s="638"/>
      <c r="S3651" s="639"/>
      <c r="T3651" s="639"/>
      <c r="U3651" s="639"/>
      <c r="V3651" s="639"/>
      <c r="W3651" s="639"/>
      <c r="X3651" s="639"/>
      <c r="Y3651" s="639"/>
      <c r="Z3651" s="639"/>
      <c r="AA3651" s="640"/>
      <c r="AB3651" s="638"/>
      <c r="AC3651" s="639"/>
      <c r="AD3651" s="639"/>
      <c r="AE3651" s="639"/>
      <c r="AF3651" s="639"/>
      <c r="AG3651" s="639"/>
      <c r="AH3651" s="639"/>
      <c r="AI3651" s="640"/>
      <c r="AJ3651" s="638"/>
      <c r="AK3651" s="639"/>
      <c r="AL3651" s="639"/>
      <c r="AM3651" s="639"/>
      <c r="AN3651" s="639"/>
      <c r="AO3651" s="640"/>
    </row>
    <row r="3652" spans="2:41" ht="3.75" customHeight="1">
      <c r="B3652" s="135"/>
      <c r="I3652" s="136"/>
      <c r="J3652" s="135"/>
      <c r="M3652" s="136"/>
      <c r="N3652" s="130"/>
      <c r="O3652" s="131"/>
      <c r="P3652" s="131"/>
      <c r="Q3652" s="132"/>
      <c r="R3652" s="683" t="str" cm="1">
        <f t="array" ref="R3652">IF(新_変更_3!AL1593&lt;&gt;"",AND(新_変更_3!J1592:AB1598=新_変更_3!AL1592:BD1598),"")</f>
        <v/>
      </c>
      <c r="S3652" s="684"/>
      <c r="T3652" s="684"/>
      <c r="U3652" s="684"/>
      <c r="V3652" s="684"/>
      <c r="W3652" s="684"/>
      <c r="X3652" s="684"/>
      <c r="Y3652" s="684"/>
      <c r="Z3652" s="684"/>
      <c r="AA3652" s="684"/>
      <c r="AB3652" s="684"/>
      <c r="AC3652" s="684"/>
      <c r="AD3652" s="684"/>
      <c r="AE3652" s="684"/>
      <c r="AF3652" s="684"/>
      <c r="AG3652" s="684"/>
      <c r="AH3652" s="684"/>
      <c r="AI3652" s="684"/>
      <c r="AJ3652" s="684"/>
      <c r="AK3652" s="684"/>
      <c r="AL3652" s="684"/>
      <c r="AM3652" s="684"/>
      <c r="AN3652" s="684"/>
      <c r="AO3652" s="685"/>
    </row>
    <row r="3653" spans="2:41" ht="13.35" customHeight="1">
      <c r="B3653" s="135"/>
      <c r="I3653" s="136"/>
      <c r="J3653" s="135"/>
      <c r="M3653" s="136"/>
      <c r="N3653" s="135" t="s">
        <v>32</v>
      </c>
      <c r="Q3653" s="136"/>
      <c r="R3653" s="686"/>
      <c r="S3653" s="687"/>
      <c r="T3653" s="687"/>
      <c r="U3653" s="687"/>
      <c r="V3653" s="687"/>
      <c r="W3653" s="687"/>
      <c r="X3653" s="687"/>
      <c r="Y3653" s="687"/>
      <c r="Z3653" s="687"/>
      <c r="AA3653" s="687"/>
      <c r="AB3653" s="687"/>
      <c r="AC3653" s="687"/>
      <c r="AD3653" s="687"/>
      <c r="AE3653" s="687"/>
      <c r="AF3653" s="687"/>
      <c r="AG3653" s="687"/>
      <c r="AH3653" s="687"/>
      <c r="AI3653" s="687"/>
      <c r="AJ3653" s="687"/>
      <c r="AK3653" s="687"/>
      <c r="AL3653" s="687"/>
      <c r="AM3653" s="687"/>
      <c r="AN3653" s="687"/>
      <c r="AO3653" s="688"/>
    </row>
    <row r="3654" spans="2:41" ht="3.75" customHeight="1">
      <c r="B3654" s="135"/>
      <c r="I3654" s="136"/>
      <c r="J3654" s="135"/>
      <c r="M3654" s="136"/>
      <c r="N3654" s="140"/>
      <c r="O3654" s="141"/>
      <c r="P3654" s="141"/>
      <c r="Q3654" s="142"/>
      <c r="R3654" s="689"/>
      <c r="S3654" s="690"/>
      <c r="T3654" s="690"/>
      <c r="U3654" s="690"/>
      <c r="V3654" s="690"/>
      <c r="W3654" s="690"/>
      <c r="X3654" s="690"/>
      <c r="Y3654" s="690"/>
      <c r="Z3654" s="690"/>
      <c r="AA3654" s="690"/>
      <c r="AB3654" s="690"/>
      <c r="AC3654" s="690"/>
      <c r="AD3654" s="690"/>
      <c r="AE3654" s="690"/>
      <c r="AF3654" s="690"/>
      <c r="AG3654" s="690"/>
      <c r="AH3654" s="690"/>
      <c r="AI3654" s="690"/>
      <c r="AJ3654" s="690"/>
      <c r="AK3654" s="690"/>
      <c r="AL3654" s="690"/>
      <c r="AM3654" s="690"/>
      <c r="AN3654" s="690"/>
      <c r="AO3654" s="691"/>
    </row>
    <row r="3655" spans="2:41" ht="3.75" customHeight="1">
      <c r="B3655" s="135"/>
      <c r="I3655" s="136"/>
      <c r="J3655" s="130"/>
      <c r="K3655" s="131"/>
      <c r="L3655" s="131"/>
      <c r="M3655" s="132"/>
      <c r="N3655" s="130"/>
      <c r="O3655" s="131"/>
      <c r="P3655" s="131"/>
      <c r="Q3655" s="132"/>
      <c r="R3655" s="130"/>
      <c r="S3655" s="131"/>
      <c r="T3655" s="131"/>
      <c r="U3655" s="131"/>
      <c r="V3655" s="131"/>
      <c r="W3655" s="131"/>
      <c r="X3655" s="131"/>
      <c r="Y3655" s="131"/>
      <c r="Z3655" s="131"/>
      <c r="AA3655" s="132"/>
      <c r="AB3655" s="130"/>
      <c r="AC3655" s="131"/>
      <c r="AD3655" s="131"/>
      <c r="AE3655" s="132"/>
      <c r="AF3655" s="131"/>
      <c r="AG3655" s="131"/>
      <c r="AH3655" s="131"/>
      <c r="AI3655" s="131"/>
      <c r="AJ3655" s="131"/>
      <c r="AK3655" s="131"/>
      <c r="AL3655" s="131"/>
      <c r="AM3655" s="131"/>
      <c r="AN3655" s="131"/>
      <c r="AO3655" s="132"/>
    </row>
    <row r="3656" spans="2:41" ht="13.35" customHeight="1">
      <c r="B3656" s="135"/>
      <c r="I3656" s="136"/>
      <c r="J3656" s="135" t="s">
        <v>4086</v>
      </c>
      <c r="M3656" s="136"/>
      <c r="N3656" s="135" t="s">
        <v>27</v>
      </c>
      <c r="Q3656" s="136"/>
      <c r="R3656" s="135"/>
      <c r="S3656" s="692"/>
      <c r="T3656" s="693"/>
      <c r="U3656" s="693"/>
      <c r="V3656" s="693"/>
      <c r="W3656" s="693"/>
      <c r="X3656" s="693"/>
      <c r="Y3656" s="693"/>
      <c r="Z3656" s="693"/>
      <c r="AA3656" s="694"/>
      <c r="AB3656" s="135" t="s">
        <v>28</v>
      </c>
      <c r="AE3656" s="136"/>
      <c r="AF3656" s="135"/>
      <c r="AG3656" s="695"/>
      <c r="AH3656" s="693"/>
      <c r="AI3656" s="693"/>
      <c r="AJ3656" s="693"/>
      <c r="AK3656" s="693"/>
      <c r="AL3656" s="693"/>
      <c r="AM3656" s="693"/>
      <c r="AN3656" s="693"/>
      <c r="AO3656" s="694"/>
    </row>
    <row r="3657" spans="2:41" ht="3.75" customHeight="1">
      <c r="B3657" s="135"/>
      <c r="I3657" s="136"/>
      <c r="J3657" s="135"/>
      <c r="M3657" s="136"/>
      <c r="N3657" s="140"/>
      <c r="O3657" s="141"/>
      <c r="P3657" s="141"/>
      <c r="Q3657" s="142"/>
      <c r="R3657" s="140"/>
      <c r="S3657" s="141"/>
      <c r="T3657" s="141"/>
      <c r="U3657" s="141"/>
      <c r="V3657" s="141"/>
      <c r="W3657" s="141"/>
      <c r="X3657" s="141"/>
      <c r="Y3657" s="141"/>
      <c r="Z3657" s="141"/>
      <c r="AA3657" s="142"/>
      <c r="AB3657" s="140"/>
      <c r="AC3657" s="141"/>
      <c r="AD3657" s="141"/>
      <c r="AE3657" s="142"/>
      <c r="AF3657" s="141"/>
      <c r="AG3657" s="141"/>
      <c r="AH3657" s="141"/>
      <c r="AI3657" s="141"/>
      <c r="AJ3657" s="141"/>
      <c r="AK3657" s="141"/>
      <c r="AL3657" s="141"/>
      <c r="AM3657" s="141"/>
      <c r="AN3657" s="141"/>
      <c r="AO3657" s="142"/>
    </row>
    <row r="3658" spans="2:41" ht="3.75" customHeight="1">
      <c r="B3658" s="135"/>
      <c r="I3658" s="136"/>
      <c r="J3658" s="135"/>
      <c r="M3658" s="136"/>
      <c r="N3658" s="130"/>
      <c r="O3658" s="131"/>
      <c r="P3658" s="131"/>
      <c r="Q3658" s="132"/>
      <c r="R3658" s="130"/>
      <c r="S3658" s="131"/>
      <c r="T3658" s="131"/>
      <c r="U3658" s="131"/>
      <c r="V3658" s="131"/>
      <c r="W3658" s="131"/>
      <c r="X3658" s="131"/>
      <c r="Y3658" s="131"/>
      <c r="Z3658" s="131"/>
      <c r="AA3658" s="132"/>
      <c r="AB3658" s="130"/>
      <c r="AC3658" s="131"/>
      <c r="AD3658" s="131"/>
      <c r="AE3658" s="132"/>
      <c r="AF3658" s="130"/>
      <c r="AG3658" s="131"/>
      <c r="AH3658" s="131"/>
      <c r="AI3658" s="131"/>
      <c r="AJ3658" s="131"/>
      <c r="AK3658" s="131"/>
      <c r="AL3658" s="131"/>
      <c r="AM3658" s="131"/>
      <c r="AN3658" s="131"/>
      <c r="AO3658" s="132"/>
    </row>
    <row r="3659" spans="2:41" ht="13.35" customHeight="1">
      <c r="B3659" s="135"/>
      <c r="I3659" s="136"/>
      <c r="J3659" s="135"/>
      <c r="M3659" s="136"/>
      <c r="N3659" s="135" t="s">
        <v>3990</v>
      </c>
      <c r="Q3659" s="136"/>
      <c r="R3659" s="135"/>
      <c r="S3659" s="696"/>
      <c r="T3659" s="694"/>
      <c r="V3659" s="146"/>
      <c r="W3659" s="124" t="s">
        <v>12</v>
      </c>
      <c r="X3659" s="146"/>
      <c r="Y3659" s="124" t="s">
        <v>11</v>
      </c>
      <c r="Z3659" s="146"/>
      <c r="AA3659" s="136" t="s">
        <v>364</v>
      </c>
      <c r="AB3659" s="135" t="s">
        <v>66</v>
      </c>
      <c r="AE3659" s="136"/>
      <c r="AF3659" s="135"/>
      <c r="AG3659" s="696"/>
      <c r="AH3659" s="694"/>
      <c r="AJ3659" s="146"/>
      <c r="AK3659" s="124" t="s">
        <v>12</v>
      </c>
      <c r="AL3659" s="146"/>
      <c r="AM3659" s="124" t="s">
        <v>11</v>
      </c>
      <c r="AN3659" s="146"/>
      <c r="AO3659" s="136" t="s">
        <v>364</v>
      </c>
    </row>
    <row r="3660" spans="2:41" ht="3.75" customHeight="1">
      <c r="B3660" s="135"/>
      <c r="I3660" s="136"/>
      <c r="J3660" s="135"/>
      <c r="M3660" s="136"/>
      <c r="N3660" s="140"/>
      <c r="O3660" s="141"/>
      <c r="P3660" s="141"/>
      <c r="Q3660" s="142"/>
      <c r="R3660" s="140"/>
      <c r="S3660" s="141"/>
      <c r="T3660" s="141"/>
      <c r="U3660" s="141"/>
      <c r="V3660" s="141"/>
      <c r="W3660" s="141"/>
      <c r="X3660" s="141"/>
      <c r="Y3660" s="141"/>
      <c r="Z3660" s="141"/>
      <c r="AA3660" s="142"/>
      <c r="AB3660" s="140"/>
      <c r="AC3660" s="141"/>
      <c r="AD3660" s="141"/>
      <c r="AE3660" s="142"/>
      <c r="AF3660" s="140"/>
      <c r="AG3660" s="141"/>
      <c r="AH3660" s="141"/>
      <c r="AI3660" s="141"/>
      <c r="AJ3660" s="141"/>
      <c r="AK3660" s="141"/>
      <c r="AL3660" s="141"/>
      <c r="AM3660" s="141"/>
      <c r="AN3660" s="141"/>
      <c r="AO3660" s="142"/>
    </row>
    <row r="3661" spans="2:41" ht="3.75" customHeight="1">
      <c r="B3661" s="135"/>
      <c r="I3661" s="136"/>
      <c r="J3661" s="135"/>
      <c r="M3661" s="136"/>
      <c r="N3661" s="130"/>
      <c r="O3661" s="131"/>
      <c r="P3661" s="131"/>
      <c r="Q3661" s="132"/>
      <c r="R3661" s="697">
        <f>新_変更_3!J1608</f>
        <v>0</v>
      </c>
      <c r="S3661" s="684"/>
      <c r="T3661" s="684"/>
      <c r="U3661" s="684"/>
      <c r="V3661" s="684"/>
      <c r="W3661" s="684"/>
      <c r="X3661" s="684"/>
      <c r="Y3661" s="684"/>
      <c r="Z3661" s="684"/>
      <c r="AA3661" s="684"/>
      <c r="AB3661" s="684"/>
      <c r="AC3661" s="684"/>
      <c r="AD3661" s="684"/>
      <c r="AE3661" s="684"/>
      <c r="AF3661" s="684"/>
      <c r="AG3661" s="684"/>
      <c r="AH3661" s="684"/>
      <c r="AI3661" s="684"/>
      <c r="AJ3661" s="685"/>
      <c r="AK3661" s="131"/>
      <c r="AL3661" s="131"/>
      <c r="AM3661" s="131"/>
      <c r="AN3661" s="131"/>
      <c r="AO3661" s="132"/>
    </row>
    <row r="3662" spans="2:41" ht="13.35" customHeight="1">
      <c r="B3662" s="135"/>
      <c r="I3662" s="136"/>
      <c r="J3662" s="135"/>
      <c r="M3662" s="136"/>
      <c r="N3662" s="135" t="s">
        <v>8</v>
      </c>
      <c r="Q3662" s="136"/>
      <c r="R3662" s="686"/>
      <c r="S3662" s="687"/>
      <c r="T3662" s="687"/>
      <c r="U3662" s="687"/>
      <c r="V3662" s="687"/>
      <c r="W3662" s="687"/>
      <c r="X3662" s="687"/>
      <c r="Y3662" s="687"/>
      <c r="Z3662" s="687"/>
      <c r="AA3662" s="687"/>
      <c r="AB3662" s="687"/>
      <c r="AC3662" s="687"/>
      <c r="AD3662" s="687"/>
      <c r="AE3662" s="687"/>
      <c r="AF3662" s="687"/>
      <c r="AG3662" s="687"/>
      <c r="AH3662" s="687"/>
      <c r="AI3662" s="687"/>
      <c r="AJ3662" s="688"/>
      <c r="AL3662" s="147" t="s">
        <v>13</v>
      </c>
      <c r="AM3662" s="124" t="s">
        <v>29</v>
      </c>
      <c r="AO3662" s="136"/>
    </row>
    <row r="3663" spans="2:41" ht="3.75" customHeight="1">
      <c r="B3663" s="135"/>
      <c r="I3663" s="136"/>
      <c r="J3663" s="135"/>
      <c r="M3663" s="136"/>
      <c r="N3663" s="140"/>
      <c r="O3663" s="141"/>
      <c r="P3663" s="141"/>
      <c r="Q3663" s="142"/>
      <c r="R3663" s="689"/>
      <c r="S3663" s="690"/>
      <c r="T3663" s="690"/>
      <c r="U3663" s="690"/>
      <c r="V3663" s="690"/>
      <c r="W3663" s="690"/>
      <c r="X3663" s="690"/>
      <c r="Y3663" s="690"/>
      <c r="Z3663" s="690"/>
      <c r="AA3663" s="690"/>
      <c r="AB3663" s="690"/>
      <c r="AC3663" s="690"/>
      <c r="AD3663" s="690"/>
      <c r="AE3663" s="690"/>
      <c r="AF3663" s="690"/>
      <c r="AG3663" s="690"/>
      <c r="AH3663" s="690"/>
      <c r="AI3663" s="690"/>
      <c r="AJ3663" s="691"/>
      <c r="AK3663" s="141"/>
      <c r="AL3663" s="141"/>
      <c r="AM3663" s="141"/>
      <c r="AN3663" s="141"/>
      <c r="AO3663" s="142"/>
    </row>
    <row r="3664" spans="2:41" ht="3.75" hidden="1" customHeight="1">
      <c r="B3664" s="135"/>
      <c r="I3664" s="136"/>
      <c r="J3664" s="135"/>
      <c r="M3664" s="136"/>
      <c r="N3664" s="644"/>
      <c r="O3664" s="645"/>
      <c r="P3664" s="645"/>
      <c r="Q3664" s="646"/>
      <c r="R3664" s="679"/>
      <c r="S3664" s="671"/>
      <c r="T3664" s="671"/>
      <c r="U3664" s="671"/>
      <c r="V3664" s="671"/>
      <c r="W3664" s="671"/>
      <c r="X3664" s="671"/>
      <c r="Y3664" s="671"/>
      <c r="Z3664" s="671"/>
      <c r="AA3664" s="671"/>
      <c r="AB3664" s="671"/>
      <c r="AC3664" s="671"/>
      <c r="AD3664" s="671"/>
      <c r="AE3664" s="671"/>
      <c r="AF3664" s="671"/>
      <c r="AG3664" s="671"/>
      <c r="AH3664" s="671"/>
      <c r="AI3664" s="671"/>
      <c r="AJ3664" s="671"/>
      <c r="AK3664" s="671"/>
      <c r="AL3664" s="671"/>
      <c r="AM3664" s="671"/>
      <c r="AN3664" s="671"/>
      <c r="AO3664" s="672"/>
    </row>
    <row r="3665" spans="2:41" ht="13.35" hidden="1" customHeight="1">
      <c r="B3665" s="135"/>
      <c r="I3665" s="136"/>
      <c r="J3665" s="135"/>
      <c r="M3665" s="136"/>
      <c r="N3665" s="629" t="s">
        <v>61</v>
      </c>
      <c r="O3665" s="630"/>
      <c r="P3665" s="630"/>
      <c r="Q3665" s="632"/>
      <c r="R3665" s="673"/>
      <c r="S3665" s="674"/>
      <c r="T3665" s="674"/>
      <c r="U3665" s="674"/>
      <c r="V3665" s="674"/>
      <c r="W3665" s="674"/>
      <c r="X3665" s="674"/>
      <c r="Y3665" s="674"/>
      <c r="Z3665" s="674"/>
      <c r="AA3665" s="674"/>
      <c r="AB3665" s="674"/>
      <c r="AC3665" s="674"/>
      <c r="AD3665" s="674"/>
      <c r="AE3665" s="674"/>
      <c r="AF3665" s="674"/>
      <c r="AG3665" s="674"/>
      <c r="AH3665" s="674"/>
      <c r="AI3665" s="674"/>
      <c r="AJ3665" s="674"/>
      <c r="AK3665" s="674"/>
      <c r="AL3665" s="674"/>
      <c r="AM3665" s="674"/>
      <c r="AN3665" s="674"/>
      <c r="AO3665" s="675"/>
    </row>
    <row r="3666" spans="2:41" ht="3.75" hidden="1" customHeight="1">
      <c r="B3666" s="135"/>
      <c r="I3666" s="136"/>
      <c r="J3666" s="135"/>
      <c r="M3666" s="136"/>
      <c r="N3666" s="629"/>
      <c r="O3666" s="630"/>
      <c r="P3666" s="630"/>
      <c r="Q3666" s="632"/>
      <c r="R3666" s="676"/>
      <c r="S3666" s="677"/>
      <c r="T3666" s="677"/>
      <c r="U3666" s="677"/>
      <c r="V3666" s="677"/>
      <c r="W3666" s="677"/>
      <c r="X3666" s="677"/>
      <c r="Y3666" s="677"/>
      <c r="Z3666" s="677"/>
      <c r="AA3666" s="677"/>
      <c r="AB3666" s="677"/>
      <c r="AC3666" s="677"/>
      <c r="AD3666" s="677"/>
      <c r="AE3666" s="677"/>
      <c r="AF3666" s="677"/>
      <c r="AG3666" s="677"/>
      <c r="AH3666" s="677"/>
      <c r="AI3666" s="677"/>
      <c r="AJ3666" s="677"/>
      <c r="AK3666" s="677"/>
      <c r="AL3666" s="677"/>
      <c r="AM3666" s="677"/>
      <c r="AN3666" s="677"/>
      <c r="AO3666" s="678"/>
    </row>
    <row r="3667" spans="2:41" ht="3.75" hidden="1" customHeight="1">
      <c r="B3667" s="135"/>
      <c r="I3667" s="136"/>
      <c r="J3667" s="135"/>
      <c r="N3667" s="644"/>
      <c r="O3667" s="645"/>
      <c r="P3667" s="645"/>
      <c r="Q3667" s="646"/>
      <c r="R3667" s="630"/>
      <c r="S3667" s="630"/>
      <c r="T3667" s="630"/>
      <c r="U3667" s="698"/>
      <c r="V3667" s="699"/>
      <c r="W3667" s="699"/>
      <c r="X3667" s="700"/>
      <c r="Y3667" s="645"/>
      <c r="Z3667" s="707"/>
      <c r="AA3667" s="699"/>
      <c r="AB3667" s="699"/>
      <c r="AC3667" s="708"/>
      <c r="AD3667" s="630"/>
      <c r="AE3667" s="630"/>
      <c r="AF3667" s="630"/>
      <c r="AG3667" s="679"/>
      <c r="AH3667" s="671"/>
      <c r="AI3667" s="671"/>
      <c r="AJ3667" s="671"/>
      <c r="AK3667" s="671"/>
      <c r="AL3667" s="671"/>
      <c r="AM3667" s="671"/>
      <c r="AN3667" s="671"/>
      <c r="AO3667" s="672"/>
    </row>
    <row r="3668" spans="2:41" ht="13.35" hidden="1" customHeight="1">
      <c r="B3668" s="135"/>
      <c r="I3668" s="136"/>
      <c r="J3668" s="135"/>
      <c r="N3668" s="629"/>
      <c r="O3668" s="630"/>
      <c r="P3668" s="630"/>
      <c r="Q3668" s="632"/>
      <c r="R3668" s="630" t="s">
        <v>15</v>
      </c>
      <c r="S3668" s="630"/>
      <c r="T3668" s="630"/>
      <c r="U3668" s="701"/>
      <c r="V3668" s="702"/>
      <c r="W3668" s="702"/>
      <c r="X3668" s="703"/>
      <c r="Y3668" s="662" t="s">
        <v>359</v>
      </c>
      <c r="Z3668" s="709"/>
      <c r="AA3668" s="702"/>
      <c r="AB3668" s="702"/>
      <c r="AC3668" s="710"/>
      <c r="AD3668" s="630" t="s">
        <v>56</v>
      </c>
      <c r="AE3668" s="630"/>
      <c r="AF3668" s="630"/>
      <c r="AG3668" s="673"/>
      <c r="AH3668" s="674"/>
      <c r="AI3668" s="674"/>
      <c r="AJ3668" s="674"/>
      <c r="AK3668" s="674"/>
      <c r="AL3668" s="674"/>
      <c r="AM3668" s="674"/>
      <c r="AN3668" s="674"/>
      <c r="AO3668" s="675"/>
    </row>
    <row r="3669" spans="2:41" ht="3.75" hidden="1" customHeight="1">
      <c r="B3669" s="135"/>
      <c r="I3669" s="136"/>
      <c r="J3669" s="135"/>
      <c r="N3669" s="629"/>
      <c r="O3669" s="630"/>
      <c r="P3669" s="630"/>
      <c r="Q3669" s="632"/>
      <c r="R3669" s="639"/>
      <c r="S3669" s="639"/>
      <c r="T3669" s="639"/>
      <c r="U3669" s="704"/>
      <c r="V3669" s="705"/>
      <c r="W3669" s="705"/>
      <c r="X3669" s="706"/>
      <c r="Y3669" s="639"/>
      <c r="Z3669" s="711"/>
      <c r="AA3669" s="705"/>
      <c r="AB3669" s="705"/>
      <c r="AC3669" s="712"/>
      <c r="AD3669" s="639"/>
      <c r="AE3669" s="639"/>
      <c r="AF3669" s="639"/>
      <c r="AG3669" s="676"/>
      <c r="AH3669" s="677"/>
      <c r="AI3669" s="677"/>
      <c r="AJ3669" s="677"/>
      <c r="AK3669" s="677"/>
      <c r="AL3669" s="677"/>
      <c r="AM3669" s="677"/>
      <c r="AN3669" s="677"/>
      <c r="AO3669" s="678"/>
    </row>
    <row r="3670" spans="2:41" ht="3.75" hidden="1" customHeight="1">
      <c r="B3670" s="135"/>
      <c r="I3670" s="136"/>
      <c r="J3670" s="135"/>
      <c r="N3670" s="629"/>
      <c r="O3670" s="630"/>
      <c r="P3670" s="630"/>
      <c r="Q3670" s="632"/>
      <c r="R3670" s="645"/>
      <c r="S3670" s="645"/>
      <c r="T3670" s="646"/>
      <c r="U3670" s="679"/>
      <c r="V3670" s="671"/>
      <c r="W3670" s="671"/>
      <c r="X3670" s="671"/>
      <c r="Y3670" s="671"/>
      <c r="Z3670" s="671"/>
      <c r="AA3670" s="671"/>
      <c r="AB3670" s="671"/>
      <c r="AC3670" s="672"/>
      <c r="AD3670" s="644"/>
      <c r="AE3670" s="645"/>
      <c r="AF3670" s="646"/>
      <c r="AG3670" s="679"/>
      <c r="AH3670" s="671"/>
      <c r="AI3670" s="671"/>
      <c r="AJ3670" s="671"/>
      <c r="AK3670" s="671"/>
      <c r="AL3670" s="671"/>
      <c r="AM3670" s="671"/>
      <c r="AN3670" s="671"/>
      <c r="AO3670" s="672"/>
    </row>
    <row r="3671" spans="2:41" ht="13.35" hidden="1" customHeight="1">
      <c r="B3671" s="135"/>
      <c r="I3671" s="136"/>
      <c r="N3671" s="629" t="s">
        <v>23</v>
      </c>
      <c r="O3671" s="630"/>
      <c r="P3671" s="630"/>
      <c r="Q3671" s="632"/>
      <c r="R3671" s="630" t="s">
        <v>17</v>
      </c>
      <c r="S3671" s="630"/>
      <c r="T3671" s="632"/>
      <c r="U3671" s="673"/>
      <c r="V3671" s="674"/>
      <c r="W3671" s="674"/>
      <c r="X3671" s="674"/>
      <c r="Y3671" s="674"/>
      <c r="Z3671" s="674"/>
      <c r="AA3671" s="674"/>
      <c r="AB3671" s="674"/>
      <c r="AC3671" s="675"/>
      <c r="AD3671" s="629" t="s">
        <v>18</v>
      </c>
      <c r="AE3671" s="630"/>
      <c r="AF3671" s="632"/>
      <c r="AG3671" s="673"/>
      <c r="AH3671" s="674"/>
      <c r="AI3671" s="674"/>
      <c r="AJ3671" s="674"/>
      <c r="AK3671" s="674"/>
      <c r="AL3671" s="674"/>
      <c r="AM3671" s="674"/>
      <c r="AN3671" s="674"/>
      <c r="AO3671" s="675"/>
    </row>
    <row r="3672" spans="2:41" ht="3.75" hidden="1" customHeight="1">
      <c r="B3672" s="135"/>
      <c r="I3672" s="136"/>
      <c r="J3672" s="135"/>
      <c r="N3672" s="629"/>
      <c r="O3672" s="630"/>
      <c r="P3672" s="630"/>
      <c r="Q3672" s="632"/>
      <c r="R3672" s="639"/>
      <c r="S3672" s="639"/>
      <c r="T3672" s="640"/>
      <c r="U3672" s="676"/>
      <c r="V3672" s="677"/>
      <c r="W3672" s="677"/>
      <c r="X3672" s="677"/>
      <c r="Y3672" s="677"/>
      <c r="Z3672" s="677"/>
      <c r="AA3672" s="677"/>
      <c r="AB3672" s="677"/>
      <c r="AC3672" s="678"/>
      <c r="AD3672" s="638"/>
      <c r="AE3672" s="639"/>
      <c r="AF3672" s="640"/>
      <c r="AG3672" s="676"/>
      <c r="AH3672" s="677"/>
      <c r="AI3672" s="677"/>
      <c r="AJ3672" s="677"/>
      <c r="AK3672" s="677"/>
      <c r="AL3672" s="677"/>
      <c r="AM3672" s="677"/>
      <c r="AN3672" s="677"/>
      <c r="AO3672" s="678"/>
    </row>
    <row r="3673" spans="2:41" ht="3.75" hidden="1" customHeight="1">
      <c r="B3673" s="135"/>
      <c r="I3673" s="136"/>
      <c r="J3673" s="135"/>
      <c r="N3673" s="629"/>
      <c r="O3673" s="630"/>
      <c r="P3673" s="630"/>
      <c r="Q3673" s="632"/>
      <c r="R3673" s="645"/>
      <c r="S3673" s="645"/>
      <c r="T3673" s="646"/>
      <c r="U3673" s="679"/>
      <c r="V3673" s="671"/>
      <c r="W3673" s="671"/>
      <c r="X3673" s="671"/>
      <c r="Y3673" s="671"/>
      <c r="Z3673" s="671"/>
      <c r="AA3673" s="671"/>
      <c r="AB3673" s="671"/>
      <c r="AC3673" s="672"/>
      <c r="AD3673" s="644"/>
      <c r="AE3673" s="645"/>
      <c r="AF3673" s="646"/>
      <c r="AG3673" s="679"/>
      <c r="AH3673" s="671"/>
      <c r="AI3673" s="671"/>
      <c r="AJ3673" s="671"/>
      <c r="AK3673" s="671"/>
      <c r="AL3673" s="671"/>
      <c r="AM3673" s="671"/>
      <c r="AN3673" s="671"/>
      <c r="AO3673" s="672"/>
    </row>
    <row r="3674" spans="2:41" ht="13.35" hidden="1" customHeight="1">
      <c r="B3674" s="135"/>
      <c r="I3674" s="136"/>
      <c r="J3674" s="135"/>
      <c r="N3674" s="629"/>
      <c r="O3674" s="630"/>
      <c r="P3674" s="630"/>
      <c r="Q3674" s="632"/>
      <c r="R3674" s="630" t="s">
        <v>19</v>
      </c>
      <c r="S3674" s="630"/>
      <c r="T3674" s="632"/>
      <c r="U3674" s="673"/>
      <c r="V3674" s="674"/>
      <c r="W3674" s="674"/>
      <c r="X3674" s="674"/>
      <c r="Y3674" s="674"/>
      <c r="Z3674" s="674"/>
      <c r="AA3674" s="674"/>
      <c r="AB3674" s="674"/>
      <c r="AC3674" s="675"/>
      <c r="AD3674" s="629" t="s">
        <v>20</v>
      </c>
      <c r="AE3674" s="630"/>
      <c r="AF3674" s="632"/>
      <c r="AG3674" s="673"/>
      <c r="AH3674" s="674"/>
      <c r="AI3674" s="674"/>
      <c r="AJ3674" s="674"/>
      <c r="AK3674" s="674"/>
      <c r="AL3674" s="674"/>
      <c r="AM3674" s="674"/>
      <c r="AN3674" s="674"/>
      <c r="AO3674" s="675"/>
    </row>
    <row r="3675" spans="2:41" ht="3.75" hidden="1" customHeight="1">
      <c r="B3675" s="135"/>
      <c r="I3675" s="136"/>
      <c r="J3675" s="135"/>
      <c r="N3675" s="638"/>
      <c r="O3675" s="639"/>
      <c r="P3675" s="639"/>
      <c r="Q3675" s="640"/>
      <c r="R3675" s="639"/>
      <c r="S3675" s="639"/>
      <c r="T3675" s="640"/>
      <c r="U3675" s="676"/>
      <c r="V3675" s="677"/>
      <c r="W3675" s="677"/>
      <c r="X3675" s="677"/>
      <c r="Y3675" s="677"/>
      <c r="Z3675" s="677"/>
      <c r="AA3675" s="677"/>
      <c r="AB3675" s="677"/>
      <c r="AC3675" s="678"/>
      <c r="AD3675" s="638"/>
      <c r="AE3675" s="639"/>
      <c r="AF3675" s="640"/>
      <c r="AG3675" s="676"/>
      <c r="AH3675" s="677"/>
      <c r="AI3675" s="677"/>
      <c r="AJ3675" s="677"/>
      <c r="AK3675" s="677"/>
      <c r="AL3675" s="677"/>
      <c r="AM3675" s="677"/>
      <c r="AN3675" s="677"/>
      <c r="AO3675" s="678"/>
    </row>
    <row r="3676" spans="2:41" ht="3.75" hidden="1" customHeight="1">
      <c r="B3676" s="135"/>
      <c r="I3676" s="136"/>
      <c r="J3676" s="135"/>
      <c r="M3676" s="136"/>
      <c r="N3676" s="629"/>
      <c r="O3676" s="630"/>
      <c r="P3676" s="630"/>
      <c r="Q3676" s="632"/>
      <c r="R3676" s="644"/>
      <c r="S3676" s="645"/>
      <c r="T3676" s="645"/>
      <c r="U3676" s="645"/>
      <c r="V3676" s="645"/>
      <c r="W3676" s="645"/>
      <c r="X3676" s="645"/>
      <c r="Y3676" s="645"/>
      <c r="Z3676" s="645"/>
      <c r="AA3676" s="645"/>
      <c r="AB3676" s="645"/>
      <c r="AC3676" s="645"/>
      <c r="AD3676" s="645"/>
      <c r="AE3676" s="645"/>
      <c r="AF3676" s="645"/>
      <c r="AG3676" s="645"/>
      <c r="AH3676" s="645"/>
      <c r="AI3676" s="645"/>
      <c r="AJ3676" s="645"/>
      <c r="AK3676" s="645"/>
      <c r="AL3676" s="645"/>
      <c r="AM3676" s="645"/>
      <c r="AN3676" s="645"/>
      <c r="AO3676" s="646"/>
    </row>
    <row r="3677" spans="2:41" ht="13.35" hidden="1" customHeight="1">
      <c r="B3677" s="135"/>
      <c r="I3677" s="136"/>
      <c r="J3677" s="135"/>
      <c r="M3677" s="136"/>
      <c r="N3677" s="629" t="s">
        <v>111</v>
      </c>
      <c r="O3677" s="630"/>
      <c r="P3677" s="630"/>
      <c r="Q3677" s="632"/>
      <c r="R3677" s="629"/>
      <c r="S3677" s="680"/>
      <c r="T3677" s="681"/>
      <c r="U3677" s="630"/>
      <c r="V3677" s="647"/>
      <c r="W3677" s="630" t="s">
        <v>12</v>
      </c>
      <c r="X3677" s="647"/>
      <c r="Y3677" s="630" t="s">
        <v>11</v>
      </c>
      <c r="Z3677" s="647"/>
      <c r="AA3677" s="630" t="s">
        <v>364</v>
      </c>
      <c r="AB3677" s="630"/>
      <c r="AC3677" s="630"/>
      <c r="AD3677" s="630"/>
      <c r="AE3677" s="630"/>
      <c r="AF3677" s="630"/>
      <c r="AG3677" s="630"/>
      <c r="AH3677" s="630"/>
      <c r="AI3677" s="630"/>
      <c r="AJ3677" s="630"/>
      <c r="AK3677" s="630"/>
      <c r="AL3677" s="630"/>
      <c r="AM3677" s="630"/>
      <c r="AN3677" s="630"/>
      <c r="AO3677" s="632"/>
    </row>
    <row r="3678" spans="2:41" ht="3.75" hidden="1" customHeight="1">
      <c r="B3678" s="135"/>
      <c r="I3678" s="136"/>
      <c r="J3678" s="135"/>
      <c r="M3678" s="136"/>
      <c r="N3678" s="629"/>
      <c r="O3678" s="630"/>
      <c r="P3678" s="630"/>
      <c r="Q3678" s="632"/>
      <c r="R3678" s="629"/>
      <c r="S3678" s="630"/>
      <c r="T3678" s="630"/>
      <c r="U3678" s="630"/>
      <c r="V3678" s="630"/>
      <c r="W3678" s="630"/>
      <c r="X3678" s="630"/>
      <c r="Y3678" s="630"/>
      <c r="Z3678" s="630"/>
      <c r="AA3678" s="630"/>
      <c r="AB3678" s="630"/>
      <c r="AC3678" s="630"/>
      <c r="AD3678" s="630"/>
      <c r="AE3678" s="630"/>
      <c r="AF3678" s="630"/>
      <c r="AG3678" s="630"/>
      <c r="AH3678" s="630"/>
      <c r="AI3678" s="630"/>
      <c r="AJ3678" s="630"/>
      <c r="AK3678" s="630"/>
      <c r="AL3678" s="630"/>
      <c r="AM3678" s="630"/>
      <c r="AN3678" s="630"/>
      <c r="AO3678" s="632"/>
    </row>
    <row r="3679" spans="2:41" ht="3.75" hidden="1" customHeight="1">
      <c r="B3679" s="135"/>
      <c r="I3679" s="136"/>
      <c r="J3679" s="135"/>
      <c r="M3679" s="136"/>
      <c r="N3679" s="644"/>
      <c r="O3679" s="645"/>
      <c r="P3679" s="645"/>
      <c r="Q3679" s="645"/>
      <c r="R3679" s="713"/>
      <c r="S3679" s="716"/>
      <c r="T3679" s="645"/>
      <c r="U3679" s="698"/>
      <c r="V3679" s="644"/>
      <c r="W3679" s="645"/>
      <c r="X3679" s="645"/>
      <c r="Y3679" s="645"/>
      <c r="Z3679" s="645"/>
      <c r="AA3679" s="645"/>
      <c r="AB3679" s="645"/>
      <c r="AC3679" s="645"/>
      <c r="AD3679" s="645"/>
      <c r="AE3679" s="645"/>
      <c r="AF3679" s="645"/>
      <c r="AG3679" s="645"/>
      <c r="AH3679" s="649"/>
      <c r="AI3679" s="649"/>
      <c r="AJ3679" s="645"/>
      <c r="AK3679" s="651"/>
      <c r="AL3679" s="645"/>
      <c r="AM3679" s="645"/>
      <c r="AN3679" s="645"/>
      <c r="AO3679" s="646"/>
    </row>
    <row r="3680" spans="2:41" ht="13.35" hidden="1" customHeight="1">
      <c r="B3680" s="135"/>
      <c r="I3680" s="136"/>
      <c r="J3680" s="135"/>
      <c r="M3680" s="136"/>
      <c r="N3680" s="629" t="s">
        <v>30</v>
      </c>
      <c r="O3680" s="630"/>
      <c r="P3680" s="630"/>
      <c r="Q3680" s="630"/>
      <c r="R3680" s="714"/>
      <c r="S3680" s="717"/>
      <c r="T3680" s="630" t="s">
        <v>388</v>
      </c>
      <c r="U3680" s="701"/>
      <c r="V3680" s="629" t="s">
        <v>112</v>
      </c>
      <c r="W3680" s="630"/>
      <c r="X3680" s="630"/>
      <c r="Y3680" s="630"/>
      <c r="Z3680" s="630"/>
      <c r="AA3680" s="630"/>
      <c r="AB3680" s="630"/>
      <c r="AC3680" s="630"/>
      <c r="AD3680" s="630"/>
      <c r="AE3680" s="630"/>
      <c r="AF3680" s="630"/>
      <c r="AG3680" s="630"/>
      <c r="AH3680" s="636"/>
      <c r="AI3680" s="636"/>
      <c r="AJ3680" s="630"/>
      <c r="AK3680" s="654"/>
      <c r="AL3680" s="630"/>
      <c r="AM3680" s="630"/>
      <c r="AN3680" s="630"/>
      <c r="AO3680" s="632"/>
    </row>
    <row r="3681" spans="2:41" ht="3.75" hidden="1" customHeight="1">
      <c r="B3681" s="135"/>
      <c r="I3681" s="136"/>
      <c r="J3681" s="135"/>
      <c r="M3681" s="136"/>
      <c r="N3681" s="629"/>
      <c r="O3681" s="630"/>
      <c r="P3681" s="630"/>
      <c r="Q3681" s="630"/>
      <c r="R3681" s="715"/>
      <c r="S3681" s="718"/>
      <c r="T3681" s="639"/>
      <c r="U3681" s="704"/>
      <c r="V3681" s="638"/>
      <c r="W3681" s="639"/>
      <c r="X3681" s="639"/>
      <c r="Y3681" s="639"/>
      <c r="Z3681" s="639"/>
      <c r="AA3681" s="639"/>
      <c r="AB3681" s="639"/>
      <c r="AC3681" s="639"/>
      <c r="AD3681" s="639"/>
      <c r="AE3681" s="639"/>
      <c r="AF3681" s="639"/>
      <c r="AG3681" s="639"/>
      <c r="AH3681" s="642"/>
      <c r="AI3681" s="642"/>
      <c r="AJ3681" s="639"/>
      <c r="AK3681" s="657"/>
      <c r="AL3681" s="639"/>
      <c r="AM3681" s="639"/>
      <c r="AN3681" s="639"/>
      <c r="AO3681" s="640"/>
    </row>
    <row r="3682" spans="2:41" ht="3.75" hidden="1" customHeight="1">
      <c r="B3682" s="135"/>
      <c r="I3682" s="136"/>
      <c r="J3682" s="135"/>
      <c r="M3682" s="136"/>
      <c r="N3682" s="644"/>
      <c r="O3682" s="645"/>
      <c r="P3682" s="645"/>
      <c r="Q3682" s="646"/>
      <c r="R3682" s="670"/>
      <c r="S3682" s="671"/>
      <c r="T3682" s="671"/>
      <c r="U3682" s="672"/>
      <c r="V3682" s="673"/>
      <c r="W3682" s="675"/>
      <c r="X3682" s="679"/>
      <c r="Y3682" s="671"/>
      <c r="Z3682" s="671"/>
      <c r="AA3682" s="672"/>
      <c r="AB3682" s="630"/>
      <c r="AC3682" s="630"/>
      <c r="AD3682" s="630"/>
      <c r="AE3682" s="630"/>
      <c r="AF3682" s="630"/>
      <c r="AG3682" s="630"/>
      <c r="AH3682" s="630"/>
      <c r="AI3682" s="645"/>
      <c r="AJ3682" s="630"/>
      <c r="AK3682" s="630"/>
      <c r="AL3682" s="630"/>
      <c r="AM3682" s="630"/>
      <c r="AN3682" s="630"/>
      <c r="AO3682" s="632"/>
    </row>
    <row r="3683" spans="2:41" ht="13.35" hidden="1" customHeight="1">
      <c r="B3683" s="135"/>
      <c r="I3683" s="136"/>
      <c r="J3683" s="135"/>
      <c r="M3683" s="136"/>
      <c r="N3683" s="629" t="s">
        <v>114</v>
      </c>
      <c r="O3683" s="630"/>
      <c r="P3683" s="630"/>
      <c r="Q3683" s="632"/>
      <c r="R3683" s="673"/>
      <c r="S3683" s="674"/>
      <c r="T3683" s="674"/>
      <c r="U3683" s="675"/>
      <c r="V3683" s="673"/>
      <c r="W3683" s="675"/>
      <c r="X3683" s="673"/>
      <c r="Y3683" s="674"/>
      <c r="Z3683" s="674"/>
      <c r="AA3683" s="675"/>
      <c r="AB3683" s="668" t="s">
        <v>171</v>
      </c>
      <c r="AC3683" s="630"/>
      <c r="AD3683" s="630"/>
      <c r="AE3683" s="630"/>
      <c r="AF3683" s="630"/>
      <c r="AG3683" s="630"/>
      <c r="AH3683" s="630"/>
      <c r="AI3683" s="630"/>
      <c r="AJ3683" s="630"/>
      <c r="AK3683" s="630"/>
      <c r="AL3683" s="630"/>
      <c r="AM3683" s="630"/>
      <c r="AN3683" s="630"/>
      <c r="AO3683" s="632"/>
    </row>
    <row r="3684" spans="2:41" ht="3.75" hidden="1" customHeight="1">
      <c r="B3684" s="135"/>
      <c r="I3684" s="136"/>
      <c r="J3684" s="135"/>
      <c r="M3684" s="136"/>
      <c r="N3684" s="629"/>
      <c r="O3684" s="630"/>
      <c r="P3684" s="630"/>
      <c r="Q3684" s="632"/>
      <c r="R3684" s="676"/>
      <c r="S3684" s="677"/>
      <c r="T3684" s="677"/>
      <c r="U3684" s="678"/>
      <c r="V3684" s="676"/>
      <c r="W3684" s="678"/>
      <c r="X3684" s="676"/>
      <c r="Y3684" s="677"/>
      <c r="Z3684" s="677"/>
      <c r="AA3684" s="678"/>
      <c r="AB3684" s="639"/>
      <c r="AC3684" s="639"/>
      <c r="AD3684" s="639"/>
      <c r="AE3684" s="639"/>
      <c r="AF3684" s="639"/>
      <c r="AG3684" s="639"/>
      <c r="AH3684" s="639"/>
      <c r="AI3684" s="639"/>
      <c r="AJ3684" s="639"/>
      <c r="AK3684" s="639"/>
      <c r="AL3684" s="639"/>
      <c r="AM3684" s="639"/>
      <c r="AN3684" s="639"/>
      <c r="AO3684" s="640"/>
    </row>
    <row r="3685" spans="2:41" ht="3.75" hidden="1" customHeight="1">
      <c r="B3685" s="135"/>
      <c r="I3685" s="136"/>
      <c r="J3685" s="135"/>
      <c r="M3685" s="136"/>
      <c r="N3685" s="644"/>
      <c r="O3685" s="645"/>
      <c r="P3685" s="645"/>
      <c r="Q3685" s="645"/>
      <c r="R3685" s="644"/>
      <c r="S3685" s="645"/>
      <c r="T3685" s="645"/>
      <c r="U3685" s="645"/>
      <c r="V3685" s="645"/>
      <c r="W3685" s="645"/>
      <c r="X3685" s="645"/>
      <c r="Y3685" s="645"/>
      <c r="Z3685" s="645"/>
      <c r="AA3685" s="646"/>
      <c r="AB3685" s="644"/>
      <c r="AC3685" s="630"/>
      <c r="AD3685" s="630"/>
      <c r="AE3685" s="630"/>
      <c r="AF3685" s="630"/>
      <c r="AG3685" s="630"/>
      <c r="AH3685" s="630"/>
      <c r="AI3685" s="632"/>
      <c r="AJ3685" s="644"/>
      <c r="AK3685" s="645"/>
      <c r="AL3685" s="645"/>
      <c r="AM3685" s="645"/>
      <c r="AN3685" s="645"/>
      <c r="AO3685" s="646"/>
    </row>
    <row r="3686" spans="2:41" ht="13.35" hidden="1" customHeight="1">
      <c r="B3686" s="135"/>
      <c r="I3686" s="136"/>
      <c r="J3686" s="135"/>
      <c r="M3686" s="136"/>
      <c r="N3686" s="629" t="s">
        <v>115</v>
      </c>
      <c r="O3686" s="630"/>
      <c r="P3686" s="630"/>
      <c r="Q3686" s="630"/>
      <c r="R3686" s="629"/>
      <c r="S3686" s="680"/>
      <c r="T3686" s="681"/>
      <c r="U3686" s="630"/>
      <c r="V3686" s="647"/>
      <c r="W3686" s="630" t="s">
        <v>12</v>
      </c>
      <c r="X3686" s="647"/>
      <c r="Y3686" s="630" t="s">
        <v>11</v>
      </c>
      <c r="Z3686" s="647"/>
      <c r="AA3686" s="630" t="s">
        <v>364</v>
      </c>
      <c r="AB3686" s="629" t="s">
        <v>170</v>
      </c>
      <c r="AC3686" s="630"/>
      <c r="AD3686" s="630"/>
      <c r="AE3686" s="630"/>
      <c r="AF3686" s="630"/>
      <c r="AG3686" s="630"/>
      <c r="AH3686" s="630"/>
      <c r="AI3686" s="632"/>
      <c r="AJ3686" s="629"/>
      <c r="AK3686" s="680"/>
      <c r="AL3686" s="682"/>
      <c r="AM3686" s="682"/>
      <c r="AN3686" s="682"/>
      <c r="AO3686" s="681"/>
    </row>
    <row r="3687" spans="2:41" ht="3.75" hidden="1" customHeight="1">
      <c r="B3687" s="135"/>
      <c r="I3687" s="136"/>
      <c r="J3687" s="135"/>
      <c r="M3687" s="136"/>
      <c r="N3687" s="629"/>
      <c r="O3687" s="630"/>
      <c r="P3687" s="630"/>
      <c r="Q3687" s="630"/>
      <c r="R3687" s="638"/>
      <c r="S3687" s="639"/>
      <c r="T3687" s="639"/>
      <c r="U3687" s="639"/>
      <c r="V3687" s="639"/>
      <c r="W3687" s="639"/>
      <c r="X3687" s="639"/>
      <c r="Y3687" s="639"/>
      <c r="Z3687" s="639"/>
      <c r="AA3687" s="640"/>
      <c r="AB3687" s="638"/>
      <c r="AC3687" s="639"/>
      <c r="AD3687" s="639"/>
      <c r="AE3687" s="639"/>
      <c r="AF3687" s="639"/>
      <c r="AG3687" s="639"/>
      <c r="AH3687" s="639"/>
      <c r="AI3687" s="640"/>
      <c r="AJ3687" s="638"/>
      <c r="AK3687" s="639"/>
      <c r="AL3687" s="639"/>
      <c r="AM3687" s="639"/>
      <c r="AN3687" s="639"/>
      <c r="AO3687" s="640"/>
    </row>
    <row r="3688" spans="2:41" ht="3.75" customHeight="1">
      <c r="B3688" s="135"/>
      <c r="I3688" s="136"/>
      <c r="J3688" s="135"/>
      <c r="M3688" s="136"/>
      <c r="N3688" s="130"/>
      <c r="O3688" s="131"/>
      <c r="P3688" s="131"/>
      <c r="Q3688" s="132"/>
      <c r="R3688" s="683" t="str" cm="1">
        <f t="array" ref="R3688">IF(新_変更_3!AL1608&lt;&gt;"",AND(新_変更_3!J1607:AB1613=新_変更_3!AL1607:BD1613),"")</f>
        <v/>
      </c>
      <c r="S3688" s="684"/>
      <c r="T3688" s="684"/>
      <c r="U3688" s="684"/>
      <c r="V3688" s="684"/>
      <c r="W3688" s="684"/>
      <c r="X3688" s="684"/>
      <c r="Y3688" s="684"/>
      <c r="Z3688" s="684"/>
      <c r="AA3688" s="684"/>
      <c r="AB3688" s="684"/>
      <c r="AC3688" s="684"/>
      <c r="AD3688" s="684"/>
      <c r="AE3688" s="684"/>
      <c r="AF3688" s="684"/>
      <c r="AG3688" s="684"/>
      <c r="AH3688" s="684"/>
      <c r="AI3688" s="684"/>
      <c r="AJ3688" s="684"/>
      <c r="AK3688" s="684"/>
      <c r="AL3688" s="684"/>
      <c r="AM3688" s="684"/>
      <c r="AN3688" s="684"/>
      <c r="AO3688" s="685"/>
    </row>
    <row r="3689" spans="2:41" ht="13.35" customHeight="1">
      <c r="B3689" s="135"/>
      <c r="I3689" s="136"/>
      <c r="J3689" s="135"/>
      <c r="M3689" s="136"/>
      <c r="N3689" s="135" t="s">
        <v>32</v>
      </c>
      <c r="Q3689" s="136"/>
      <c r="R3689" s="686"/>
      <c r="S3689" s="687"/>
      <c r="T3689" s="687"/>
      <c r="U3689" s="687"/>
      <c r="V3689" s="687"/>
      <c r="W3689" s="687"/>
      <c r="X3689" s="687"/>
      <c r="Y3689" s="687"/>
      <c r="Z3689" s="687"/>
      <c r="AA3689" s="687"/>
      <c r="AB3689" s="687"/>
      <c r="AC3689" s="687"/>
      <c r="AD3689" s="687"/>
      <c r="AE3689" s="687"/>
      <c r="AF3689" s="687"/>
      <c r="AG3689" s="687"/>
      <c r="AH3689" s="687"/>
      <c r="AI3689" s="687"/>
      <c r="AJ3689" s="687"/>
      <c r="AK3689" s="687"/>
      <c r="AL3689" s="687"/>
      <c r="AM3689" s="687"/>
      <c r="AN3689" s="687"/>
      <c r="AO3689" s="688"/>
    </row>
    <row r="3690" spans="2:41" ht="3.75" customHeight="1">
      <c r="B3690" s="135"/>
      <c r="I3690" s="136"/>
      <c r="J3690" s="135"/>
      <c r="M3690" s="136"/>
      <c r="N3690" s="140"/>
      <c r="O3690" s="141"/>
      <c r="P3690" s="141"/>
      <c r="Q3690" s="142"/>
      <c r="R3690" s="689"/>
      <c r="S3690" s="690"/>
      <c r="T3690" s="690"/>
      <c r="U3690" s="690"/>
      <c r="V3690" s="690"/>
      <c r="W3690" s="690"/>
      <c r="X3690" s="690"/>
      <c r="Y3690" s="690"/>
      <c r="Z3690" s="690"/>
      <c r="AA3690" s="690"/>
      <c r="AB3690" s="690"/>
      <c r="AC3690" s="690"/>
      <c r="AD3690" s="690"/>
      <c r="AE3690" s="690"/>
      <c r="AF3690" s="690"/>
      <c r="AG3690" s="690"/>
      <c r="AH3690" s="690"/>
      <c r="AI3690" s="690"/>
      <c r="AJ3690" s="690"/>
      <c r="AK3690" s="690"/>
      <c r="AL3690" s="690"/>
      <c r="AM3690" s="690"/>
      <c r="AN3690" s="690"/>
      <c r="AO3690" s="691"/>
    </row>
    <row r="3691" spans="2:41" ht="3.75" customHeight="1">
      <c r="B3691" s="135"/>
      <c r="I3691" s="136"/>
      <c r="J3691" s="130"/>
      <c r="K3691" s="131"/>
      <c r="L3691" s="131"/>
      <c r="M3691" s="132"/>
      <c r="N3691" s="130"/>
      <c r="O3691" s="131"/>
      <c r="P3691" s="131"/>
      <c r="Q3691" s="132"/>
      <c r="R3691" s="130"/>
      <c r="S3691" s="131"/>
      <c r="T3691" s="131"/>
      <c r="U3691" s="131"/>
      <c r="V3691" s="131"/>
      <c r="W3691" s="131"/>
      <c r="X3691" s="131"/>
      <c r="Y3691" s="131"/>
      <c r="Z3691" s="131"/>
      <c r="AA3691" s="132"/>
      <c r="AB3691" s="130"/>
      <c r="AC3691" s="131"/>
      <c r="AD3691" s="131"/>
      <c r="AE3691" s="132"/>
      <c r="AF3691" s="131"/>
      <c r="AG3691" s="131"/>
      <c r="AH3691" s="131"/>
      <c r="AI3691" s="131"/>
      <c r="AJ3691" s="131"/>
      <c r="AK3691" s="131"/>
      <c r="AL3691" s="131"/>
      <c r="AM3691" s="131"/>
      <c r="AN3691" s="131"/>
      <c r="AO3691" s="132"/>
    </row>
    <row r="3692" spans="2:41" ht="13.35" customHeight="1">
      <c r="B3692" s="135"/>
      <c r="I3692" s="136"/>
      <c r="J3692" s="135" t="s">
        <v>4087</v>
      </c>
      <c r="M3692" s="136"/>
      <c r="N3692" s="135" t="s">
        <v>27</v>
      </c>
      <c r="Q3692" s="136"/>
      <c r="R3692" s="135"/>
      <c r="S3692" s="692"/>
      <c r="T3692" s="693"/>
      <c r="U3692" s="693"/>
      <c r="V3692" s="693"/>
      <c r="W3692" s="693"/>
      <c r="X3692" s="693"/>
      <c r="Y3692" s="693"/>
      <c r="Z3692" s="693"/>
      <c r="AA3692" s="694"/>
      <c r="AB3692" s="135" t="s">
        <v>28</v>
      </c>
      <c r="AE3692" s="136"/>
      <c r="AF3692" s="135"/>
      <c r="AG3692" s="695"/>
      <c r="AH3692" s="693"/>
      <c r="AI3692" s="693"/>
      <c r="AJ3692" s="693"/>
      <c r="AK3692" s="693"/>
      <c r="AL3692" s="693"/>
      <c r="AM3692" s="693"/>
      <c r="AN3692" s="693"/>
      <c r="AO3692" s="694"/>
    </row>
    <row r="3693" spans="2:41" ht="3.75" customHeight="1">
      <c r="B3693" s="135"/>
      <c r="I3693" s="136"/>
      <c r="J3693" s="135"/>
      <c r="M3693" s="136"/>
      <c r="N3693" s="140"/>
      <c r="O3693" s="141"/>
      <c r="P3693" s="141"/>
      <c r="Q3693" s="142"/>
      <c r="R3693" s="140"/>
      <c r="S3693" s="141"/>
      <c r="T3693" s="141"/>
      <c r="U3693" s="141"/>
      <c r="V3693" s="141"/>
      <c r="W3693" s="141"/>
      <c r="X3693" s="141"/>
      <c r="Y3693" s="141"/>
      <c r="Z3693" s="141"/>
      <c r="AA3693" s="142"/>
      <c r="AB3693" s="140"/>
      <c r="AC3693" s="141"/>
      <c r="AD3693" s="141"/>
      <c r="AE3693" s="142"/>
      <c r="AF3693" s="141"/>
      <c r="AG3693" s="141"/>
      <c r="AH3693" s="141"/>
      <c r="AI3693" s="141"/>
      <c r="AJ3693" s="141"/>
      <c r="AK3693" s="141"/>
      <c r="AL3693" s="141"/>
      <c r="AM3693" s="141"/>
      <c r="AN3693" s="141"/>
      <c r="AO3693" s="142"/>
    </row>
    <row r="3694" spans="2:41" ht="3.75" customHeight="1">
      <c r="B3694" s="135"/>
      <c r="I3694" s="136"/>
      <c r="J3694" s="135"/>
      <c r="M3694" s="136"/>
      <c r="N3694" s="130"/>
      <c r="O3694" s="131"/>
      <c r="P3694" s="131"/>
      <c r="Q3694" s="132"/>
      <c r="R3694" s="130"/>
      <c r="S3694" s="131"/>
      <c r="T3694" s="131"/>
      <c r="U3694" s="131"/>
      <c r="V3694" s="131"/>
      <c r="W3694" s="131"/>
      <c r="X3694" s="131"/>
      <c r="Y3694" s="131"/>
      <c r="Z3694" s="131"/>
      <c r="AA3694" s="132"/>
      <c r="AB3694" s="130"/>
      <c r="AC3694" s="131"/>
      <c r="AD3694" s="131"/>
      <c r="AE3694" s="132"/>
      <c r="AF3694" s="130"/>
      <c r="AG3694" s="131"/>
      <c r="AH3694" s="131"/>
      <c r="AI3694" s="131"/>
      <c r="AJ3694" s="131"/>
      <c r="AK3694" s="131"/>
      <c r="AL3694" s="131"/>
      <c r="AM3694" s="131"/>
      <c r="AN3694" s="131"/>
      <c r="AO3694" s="132"/>
    </row>
    <row r="3695" spans="2:41" ht="13.35" customHeight="1">
      <c r="B3695" s="135"/>
      <c r="I3695" s="136"/>
      <c r="J3695" s="135"/>
      <c r="M3695" s="136"/>
      <c r="N3695" s="135" t="s">
        <v>3990</v>
      </c>
      <c r="Q3695" s="136"/>
      <c r="R3695" s="135"/>
      <c r="S3695" s="696"/>
      <c r="T3695" s="694"/>
      <c r="V3695" s="146"/>
      <c r="W3695" s="124" t="s">
        <v>12</v>
      </c>
      <c r="X3695" s="146"/>
      <c r="Y3695" s="124" t="s">
        <v>11</v>
      </c>
      <c r="Z3695" s="146"/>
      <c r="AA3695" s="136" t="s">
        <v>364</v>
      </c>
      <c r="AB3695" s="135" t="s">
        <v>66</v>
      </c>
      <c r="AE3695" s="136"/>
      <c r="AF3695" s="135"/>
      <c r="AG3695" s="696"/>
      <c r="AH3695" s="694"/>
      <c r="AJ3695" s="146"/>
      <c r="AK3695" s="124" t="s">
        <v>12</v>
      </c>
      <c r="AL3695" s="146"/>
      <c r="AM3695" s="124" t="s">
        <v>11</v>
      </c>
      <c r="AN3695" s="146"/>
      <c r="AO3695" s="136" t="s">
        <v>364</v>
      </c>
    </row>
    <row r="3696" spans="2:41" ht="3.75" customHeight="1">
      <c r="B3696" s="135"/>
      <c r="I3696" s="136"/>
      <c r="J3696" s="135"/>
      <c r="M3696" s="136"/>
      <c r="N3696" s="140"/>
      <c r="O3696" s="141"/>
      <c r="P3696" s="141"/>
      <c r="Q3696" s="142"/>
      <c r="R3696" s="140"/>
      <c r="S3696" s="141"/>
      <c r="T3696" s="141"/>
      <c r="U3696" s="141"/>
      <c r="V3696" s="141"/>
      <c r="W3696" s="141"/>
      <c r="X3696" s="141"/>
      <c r="Y3696" s="141"/>
      <c r="Z3696" s="141"/>
      <c r="AA3696" s="142"/>
      <c r="AB3696" s="140"/>
      <c r="AC3696" s="141"/>
      <c r="AD3696" s="141"/>
      <c r="AE3696" s="142"/>
      <c r="AF3696" s="140"/>
      <c r="AG3696" s="141"/>
      <c r="AH3696" s="141"/>
      <c r="AI3696" s="141"/>
      <c r="AJ3696" s="141"/>
      <c r="AK3696" s="141"/>
      <c r="AL3696" s="141"/>
      <c r="AM3696" s="141"/>
      <c r="AN3696" s="141"/>
      <c r="AO3696" s="142"/>
    </row>
    <row r="3697" spans="2:41" ht="3.75" customHeight="1">
      <c r="B3697" s="135"/>
      <c r="I3697" s="136"/>
      <c r="J3697" s="135"/>
      <c r="M3697" s="136"/>
      <c r="N3697" s="130"/>
      <c r="O3697" s="131"/>
      <c r="P3697" s="131"/>
      <c r="Q3697" s="132"/>
      <c r="R3697" s="697">
        <f>新_変更_3!J1627</f>
        <v>0</v>
      </c>
      <c r="S3697" s="684"/>
      <c r="T3697" s="684"/>
      <c r="U3697" s="684"/>
      <c r="V3697" s="684"/>
      <c r="W3697" s="684"/>
      <c r="X3697" s="684"/>
      <c r="Y3697" s="684"/>
      <c r="Z3697" s="684"/>
      <c r="AA3697" s="684"/>
      <c r="AB3697" s="684"/>
      <c r="AC3697" s="684"/>
      <c r="AD3697" s="684"/>
      <c r="AE3697" s="684"/>
      <c r="AF3697" s="684"/>
      <c r="AG3697" s="684"/>
      <c r="AH3697" s="684"/>
      <c r="AI3697" s="684"/>
      <c r="AJ3697" s="685"/>
      <c r="AK3697" s="131"/>
      <c r="AL3697" s="131"/>
      <c r="AM3697" s="131"/>
      <c r="AN3697" s="131"/>
      <c r="AO3697" s="132"/>
    </row>
    <row r="3698" spans="2:41" ht="13.35" customHeight="1">
      <c r="B3698" s="135"/>
      <c r="I3698" s="136"/>
      <c r="J3698" s="135"/>
      <c r="M3698" s="136"/>
      <c r="N3698" s="135" t="s">
        <v>8</v>
      </c>
      <c r="Q3698" s="136"/>
      <c r="R3698" s="686"/>
      <c r="S3698" s="687"/>
      <c r="T3698" s="687"/>
      <c r="U3698" s="687"/>
      <c r="V3698" s="687"/>
      <c r="W3698" s="687"/>
      <c r="X3698" s="687"/>
      <c r="Y3698" s="687"/>
      <c r="Z3698" s="687"/>
      <c r="AA3698" s="687"/>
      <c r="AB3698" s="687"/>
      <c r="AC3698" s="687"/>
      <c r="AD3698" s="687"/>
      <c r="AE3698" s="687"/>
      <c r="AF3698" s="687"/>
      <c r="AG3698" s="687"/>
      <c r="AH3698" s="687"/>
      <c r="AI3698" s="687"/>
      <c r="AJ3698" s="688"/>
      <c r="AL3698" s="147" t="s">
        <v>13</v>
      </c>
      <c r="AM3698" s="124" t="s">
        <v>29</v>
      </c>
      <c r="AO3698" s="136"/>
    </row>
    <row r="3699" spans="2:41" ht="3.75" customHeight="1">
      <c r="B3699" s="135"/>
      <c r="I3699" s="136"/>
      <c r="J3699" s="135"/>
      <c r="M3699" s="136"/>
      <c r="N3699" s="140"/>
      <c r="O3699" s="141"/>
      <c r="P3699" s="141"/>
      <c r="Q3699" s="142"/>
      <c r="R3699" s="689"/>
      <c r="S3699" s="690"/>
      <c r="T3699" s="690"/>
      <c r="U3699" s="690"/>
      <c r="V3699" s="690"/>
      <c r="W3699" s="690"/>
      <c r="X3699" s="690"/>
      <c r="Y3699" s="690"/>
      <c r="Z3699" s="690"/>
      <c r="AA3699" s="690"/>
      <c r="AB3699" s="690"/>
      <c r="AC3699" s="690"/>
      <c r="AD3699" s="690"/>
      <c r="AE3699" s="690"/>
      <c r="AF3699" s="690"/>
      <c r="AG3699" s="690"/>
      <c r="AH3699" s="690"/>
      <c r="AI3699" s="690"/>
      <c r="AJ3699" s="691"/>
      <c r="AK3699" s="141"/>
      <c r="AL3699" s="141"/>
      <c r="AM3699" s="141"/>
      <c r="AN3699" s="141"/>
      <c r="AO3699" s="142"/>
    </row>
    <row r="3700" spans="2:41" ht="3.75" hidden="1" customHeight="1">
      <c r="B3700" s="135"/>
      <c r="I3700" s="136"/>
      <c r="J3700" s="135"/>
      <c r="M3700" s="136"/>
      <c r="N3700" s="644"/>
      <c r="O3700" s="645"/>
      <c r="P3700" s="645"/>
      <c r="Q3700" s="646"/>
      <c r="R3700" s="679"/>
      <c r="S3700" s="671"/>
      <c r="T3700" s="671"/>
      <c r="U3700" s="671"/>
      <c r="V3700" s="671"/>
      <c r="W3700" s="671"/>
      <c r="X3700" s="671"/>
      <c r="Y3700" s="671"/>
      <c r="Z3700" s="671"/>
      <c r="AA3700" s="671"/>
      <c r="AB3700" s="671"/>
      <c r="AC3700" s="671"/>
      <c r="AD3700" s="671"/>
      <c r="AE3700" s="671"/>
      <c r="AF3700" s="671"/>
      <c r="AG3700" s="671"/>
      <c r="AH3700" s="671"/>
      <c r="AI3700" s="671"/>
      <c r="AJ3700" s="671"/>
      <c r="AK3700" s="671"/>
      <c r="AL3700" s="671"/>
      <c r="AM3700" s="671"/>
      <c r="AN3700" s="671"/>
      <c r="AO3700" s="672"/>
    </row>
    <row r="3701" spans="2:41" ht="13.35" hidden="1" customHeight="1">
      <c r="B3701" s="135"/>
      <c r="I3701" s="136"/>
      <c r="J3701" s="135"/>
      <c r="M3701" s="136"/>
      <c r="N3701" s="629" t="s">
        <v>61</v>
      </c>
      <c r="O3701" s="630"/>
      <c r="P3701" s="630"/>
      <c r="Q3701" s="632"/>
      <c r="R3701" s="673"/>
      <c r="S3701" s="674"/>
      <c r="T3701" s="674"/>
      <c r="U3701" s="674"/>
      <c r="V3701" s="674"/>
      <c r="W3701" s="674"/>
      <c r="X3701" s="674"/>
      <c r="Y3701" s="674"/>
      <c r="Z3701" s="674"/>
      <c r="AA3701" s="674"/>
      <c r="AB3701" s="674"/>
      <c r="AC3701" s="674"/>
      <c r="AD3701" s="674"/>
      <c r="AE3701" s="674"/>
      <c r="AF3701" s="674"/>
      <c r="AG3701" s="674"/>
      <c r="AH3701" s="674"/>
      <c r="AI3701" s="674"/>
      <c r="AJ3701" s="674"/>
      <c r="AK3701" s="674"/>
      <c r="AL3701" s="674"/>
      <c r="AM3701" s="674"/>
      <c r="AN3701" s="674"/>
      <c r="AO3701" s="675"/>
    </row>
    <row r="3702" spans="2:41" ht="3.75" hidden="1" customHeight="1">
      <c r="B3702" s="135"/>
      <c r="I3702" s="136"/>
      <c r="J3702" s="135"/>
      <c r="M3702" s="136"/>
      <c r="N3702" s="629"/>
      <c r="O3702" s="630"/>
      <c r="P3702" s="630"/>
      <c r="Q3702" s="632"/>
      <c r="R3702" s="676"/>
      <c r="S3702" s="677"/>
      <c r="T3702" s="677"/>
      <c r="U3702" s="677"/>
      <c r="V3702" s="677"/>
      <c r="W3702" s="677"/>
      <c r="X3702" s="677"/>
      <c r="Y3702" s="677"/>
      <c r="Z3702" s="677"/>
      <c r="AA3702" s="677"/>
      <c r="AB3702" s="677"/>
      <c r="AC3702" s="677"/>
      <c r="AD3702" s="677"/>
      <c r="AE3702" s="677"/>
      <c r="AF3702" s="677"/>
      <c r="AG3702" s="677"/>
      <c r="AH3702" s="677"/>
      <c r="AI3702" s="677"/>
      <c r="AJ3702" s="677"/>
      <c r="AK3702" s="677"/>
      <c r="AL3702" s="677"/>
      <c r="AM3702" s="677"/>
      <c r="AN3702" s="677"/>
      <c r="AO3702" s="678"/>
    </row>
    <row r="3703" spans="2:41" ht="3.75" hidden="1" customHeight="1">
      <c r="B3703" s="135"/>
      <c r="I3703" s="136"/>
      <c r="J3703" s="135"/>
      <c r="N3703" s="644"/>
      <c r="O3703" s="645"/>
      <c r="P3703" s="645"/>
      <c r="Q3703" s="646"/>
      <c r="R3703" s="630"/>
      <c r="S3703" s="630"/>
      <c r="T3703" s="630"/>
      <c r="U3703" s="698"/>
      <c r="V3703" s="699"/>
      <c r="W3703" s="699"/>
      <c r="X3703" s="700"/>
      <c r="Y3703" s="645"/>
      <c r="Z3703" s="707"/>
      <c r="AA3703" s="699"/>
      <c r="AB3703" s="699"/>
      <c r="AC3703" s="708"/>
      <c r="AD3703" s="630"/>
      <c r="AE3703" s="630"/>
      <c r="AF3703" s="630"/>
      <c r="AG3703" s="679"/>
      <c r="AH3703" s="671"/>
      <c r="AI3703" s="671"/>
      <c r="AJ3703" s="671"/>
      <c r="AK3703" s="671"/>
      <c r="AL3703" s="671"/>
      <c r="AM3703" s="671"/>
      <c r="AN3703" s="671"/>
      <c r="AO3703" s="672"/>
    </row>
    <row r="3704" spans="2:41" ht="13.35" hidden="1" customHeight="1">
      <c r="B3704" s="135"/>
      <c r="I3704" s="136"/>
      <c r="J3704" s="135"/>
      <c r="N3704" s="629"/>
      <c r="O3704" s="630"/>
      <c r="P3704" s="630"/>
      <c r="Q3704" s="632"/>
      <c r="R3704" s="630" t="s">
        <v>15</v>
      </c>
      <c r="S3704" s="630"/>
      <c r="T3704" s="630"/>
      <c r="U3704" s="701"/>
      <c r="V3704" s="702"/>
      <c r="W3704" s="702"/>
      <c r="X3704" s="703"/>
      <c r="Y3704" s="662" t="s">
        <v>359</v>
      </c>
      <c r="Z3704" s="709"/>
      <c r="AA3704" s="702"/>
      <c r="AB3704" s="702"/>
      <c r="AC3704" s="710"/>
      <c r="AD3704" s="630" t="s">
        <v>56</v>
      </c>
      <c r="AE3704" s="630"/>
      <c r="AF3704" s="630"/>
      <c r="AG3704" s="673"/>
      <c r="AH3704" s="674"/>
      <c r="AI3704" s="674"/>
      <c r="AJ3704" s="674"/>
      <c r="AK3704" s="674"/>
      <c r="AL3704" s="674"/>
      <c r="AM3704" s="674"/>
      <c r="AN3704" s="674"/>
      <c r="AO3704" s="675"/>
    </row>
    <row r="3705" spans="2:41" ht="3.75" hidden="1" customHeight="1">
      <c r="B3705" s="135"/>
      <c r="I3705" s="136"/>
      <c r="J3705" s="135"/>
      <c r="N3705" s="629"/>
      <c r="O3705" s="630"/>
      <c r="P3705" s="630"/>
      <c r="Q3705" s="632"/>
      <c r="R3705" s="639"/>
      <c r="S3705" s="639"/>
      <c r="T3705" s="639"/>
      <c r="U3705" s="704"/>
      <c r="V3705" s="705"/>
      <c r="W3705" s="705"/>
      <c r="X3705" s="706"/>
      <c r="Y3705" s="639"/>
      <c r="Z3705" s="711"/>
      <c r="AA3705" s="705"/>
      <c r="AB3705" s="705"/>
      <c r="AC3705" s="712"/>
      <c r="AD3705" s="639"/>
      <c r="AE3705" s="639"/>
      <c r="AF3705" s="639"/>
      <c r="AG3705" s="676"/>
      <c r="AH3705" s="677"/>
      <c r="AI3705" s="677"/>
      <c r="AJ3705" s="677"/>
      <c r="AK3705" s="677"/>
      <c r="AL3705" s="677"/>
      <c r="AM3705" s="677"/>
      <c r="AN3705" s="677"/>
      <c r="AO3705" s="678"/>
    </row>
    <row r="3706" spans="2:41" ht="3.75" hidden="1" customHeight="1">
      <c r="B3706" s="135"/>
      <c r="I3706" s="136"/>
      <c r="J3706" s="135"/>
      <c r="N3706" s="629"/>
      <c r="O3706" s="630"/>
      <c r="P3706" s="630"/>
      <c r="Q3706" s="632"/>
      <c r="R3706" s="645"/>
      <c r="S3706" s="645"/>
      <c r="T3706" s="646"/>
      <c r="U3706" s="679"/>
      <c r="V3706" s="671"/>
      <c r="W3706" s="671"/>
      <c r="X3706" s="671"/>
      <c r="Y3706" s="671"/>
      <c r="Z3706" s="671"/>
      <c r="AA3706" s="671"/>
      <c r="AB3706" s="671"/>
      <c r="AC3706" s="672"/>
      <c r="AD3706" s="644"/>
      <c r="AE3706" s="645"/>
      <c r="AF3706" s="646"/>
      <c r="AG3706" s="679"/>
      <c r="AH3706" s="671"/>
      <c r="AI3706" s="671"/>
      <c r="AJ3706" s="671"/>
      <c r="AK3706" s="671"/>
      <c r="AL3706" s="671"/>
      <c r="AM3706" s="671"/>
      <c r="AN3706" s="671"/>
      <c r="AO3706" s="672"/>
    </row>
    <row r="3707" spans="2:41" ht="13.35" hidden="1" customHeight="1">
      <c r="B3707" s="135"/>
      <c r="I3707" s="136"/>
      <c r="N3707" s="629" t="s">
        <v>23</v>
      </c>
      <c r="O3707" s="630"/>
      <c r="P3707" s="630"/>
      <c r="Q3707" s="632"/>
      <c r="R3707" s="630" t="s">
        <v>17</v>
      </c>
      <c r="S3707" s="630"/>
      <c r="T3707" s="632"/>
      <c r="U3707" s="673"/>
      <c r="V3707" s="674"/>
      <c r="W3707" s="674"/>
      <c r="X3707" s="674"/>
      <c r="Y3707" s="674"/>
      <c r="Z3707" s="674"/>
      <c r="AA3707" s="674"/>
      <c r="AB3707" s="674"/>
      <c r="AC3707" s="675"/>
      <c r="AD3707" s="629" t="s">
        <v>18</v>
      </c>
      <c r="AE3707" s="630"/>
      <c r="AF3707" s="632"/>
      <c r="AG3707" s="673"/>
      <c r="AH3707" s="674"/>
      <c r="AI3707" s="674"/>
      <c r="AJ3707" s="674"/>
      <c r="AK3707" s="674"/>
      <c r="AL3707" s="674"/>
      <c r="AM3707" s="674"/>
      <c r="AN3707" s="674"/>
      <c r="AO3707" s="675"/>
    </row>
    <row r="3708" spans="2:41" ht="3.75" hidden="1" customHeight="1">
      <c r="B3708" s="135"/>
      <c r="I3708" s="136"/>
      <c r="J3708" s="135"/>
      <c r="N3708" s="629"/>
      <c r="O3708" s="630"/>
      <c r="P3708" s="630"/>
      <c r="Q3708" s="632"/>
      <c r="R3708" s="639"/>
      <c r="S3708" s="639"/>
      <c r="T3708" s="640"/>
      <c r="U3708" s="676"/>
      <c r="V3708" s="677"/>
      <c r="W3708" s="677"/>
      <c r="X3708" s="677"/>
      <c r="Y3708" s="677"/>
      <c r="Z3708" s="677"/>
      <c r="AA3708" s="677"/>
      <c r="AB3708" s="677"/>
      <c r="AC3708" s="678"/>
      <c r="AD3708" s="638"/>
      <c r="AE3708" s="639"/>
      <c r="AF3708" s="640"/>
      <c r="AG3708" s="676"/>
      <c r="AH3708" s="677"/>
      <c r="AI3708" s="677"/>
      <c r="AJ3708" s="677"/>
      <c r="AK3708" s="677"/>
      <c r="AL3708" s="677"/>
      <c r="AM3708" s="677"/>
      <c r="AN3708" s="677"/>
      <c r="AO3708" s="678"/>
    </row>
    <row r="3709" spans="2:41" ht="3.75" hidden="1" customHeight="1">
      <c r="B3709" s="135"/>
      <c r="I3709" s="136"/>
      <c r="J3709" s="135"/>
      <c r="N3709" s="629"/>
      <c r="O3709" s="630"/>
      <c r="P3709" s="630"/>
      <c r="Q3709" s="632"/>
      <c r="R3709" s="645"/>
      <c r="S3709" s="645"/>
      <c r="T3709" s="646"/>
      <c r="U3709" s="679"/>
      <c r="V3709" s="671"/>
      <c r="W3709" s="671"/>
      <c r="X3709" s="671"/>
      <c r="Y3709" s="671"/>
      <c r="Z3709" s="671"/>
      <c r="AA3709" s="671"/>
      <c r="AB3709" s="671"/>
      <c r="AC3709" s="672"/>
      <c r="AD3709" s="644"/>
      <c r="AE3709" s="645"/>
      <c r="AF3709" s="646"/>
      <c r="AG3709" s="679"/>
      <c r="AH3709" s="671"/>
      <c r="AI3709" s="671"/>
      <c r="AJ3709" s="671"/>
      <c r="AK3709" s="671"/>
      <c r="AL3709" s="671"/>
      <c r="AM3709" s="671"/>
      <c r="AN3709" s="671"/>
      <c r="AO3709" s="672"/>
    </row>
    <row r="3710" spans="2:41" ht="13.35" hidden="1" customHeight="1">
      <c r="B3710" s="135"/>
      <c r="I3710" s="136"/>
      <c r="J3710" s="135"/>
      <c r="N3710" s="629"/>
      <c r="O3710" s="630"/>
      <c r="P3710" s="630"/>
      <c r="Q3710" s="632"/>
      <c r="R3710" s="630" t="s">
        <v>19</v>
      </c>
      <c r="S3710" s="630"/>
      <c r="T3710" s="632"/>
      <c r="U3710" s="673"/>
      <c r="V3710" s="674"/>
      <c r="W3710" s="674"/>
      <c r="X3710" s="674"/>
      <c r="Y3710" s="674"/>
      <c r="Z3710" s="674"/>
      <c r="AA3710" s="674"/>
      <c r="AB3710" s="674"/>
      <c r="AC3710" s="675"/>
      <c r="AD3710" s="629" t="s">
        <v>20</v>
      </c>
      <c r="AE3710" s="630"/>
      <c r="AF3710" s="632"/>
      <c r="AG3710" s="673"/>
      <c r="AH3710" s="674"/>
      <c r="AI3710" s="674"/>
      <c r="AJ3710" s="674"/>
      <c r="AK3710" s="674"/>
      <c r="AL3710" s="674"/>
      <c r="AM3710" s="674"/>
      <c r="AN3710" s="674"/>
      <c r="AO3710" s="675"/>
    </row>
    <row r="3711" spans="2:41" ht="3.75" hidden="1" customHeight="1">
      <c r="B3711" s="135"/>
      <c r="I3711" s="136"/>
      <c r="J3711" s="135"/>
      <c r="N3711" s="638"/>
      <c r="O3711" s="639"/>
      <c r="P3711" s="639"/>
      <c r="Q3711" s="640"/>
      <c r="R3711" s="639"/>
      <c r="S3711" s="639"/>
      <c r="T3711" s="640"/>
      <c r="U3711" s="676"/>
      <c r="V3711" s="677"/>
      <c r="W3711" s="677"/>
      <c r="X3711" s="677"/>
      <c r="Y3711" s="677"/>
      <c r="Z3711" s="677"/>
      <c r="AA3711" s="677"/>
      <c r="AB3711" s="677"/>
      <c r="AC3711" s="678"/>
      <c r="AD3711" s="638"/>
      <c r="AE3711" s="639"/>
      <c r="AF3711" s="640"/>
      <c r="AG3711" s="676"/>
      <c r="AH3711" s="677"/>
      <c r="AI3711" s="677"/>
      <c r="AJ3711" s="677"/>
      <c r="AK3711" s="677"/>
      <c r="AL3711" s="677"/>
      <c r="AM3711" s="677"/>
      <c r="AN3711" s="677"/>
      <c r="AO3711" s="678"/>
    </row>
    <row r="3712" spans="2:41" ht="3.75" hidden="1" customHeight="1">
      <c r="B3712" s="135"/>
      <c r="I3712" s="136"/>
      <c r="J3712" s="135"/>
      <c r="M3712" s="136"/>
      <c r="N3712" s="629"/>
      <c r="O3712" s="630"/>
      <c r="P3712" s="630"/>
      <c r="Q3712" s="632"/>
      <c r="R3712" s="644"/>
      <c r="S3712" s="645"/>
      <c r="T3712" s="645"/>
      <c r="U3712" s="645"/>
      <c r="V3712" s="645"/>
      <c r="W3712" s="645"/>
      <c r="X3712" s="645"/>
      <c r="Y3712" s="645"/>
      <c r="Z3712" s="645"/>
      <c r="AA3712" s="645"/>
      <c r="AB3712" s="645"/>
      <c r="AC3712" s="645"/>
      <c r="AD3712" s="645"/>
      <c r="AE3712" s="645"/>
      <c r="AF3712" s="645"/>
      <c r="AG3712" s="645"/>
      <c r="AH3712" s="645"/>
      <c r="AI3712" s="645"/>
      <c r="AJ3712" s="645"/>
      <c r="AK3712" s="645"/>
      <c r="AL3712" s="645"/>
      <c r="AM3712" s="645"/>
      <c r="AN3712" s="645"/>
      <c r="AO3712" s="646"/>
    </row>
    <row r="3713" spans="2:41" ht="13.35" hidden="1" customHeight="1">
      <c r="B3713" s="135"/>
      <c r="I3713" s="136"/>
      <c r="J3713" s="135"/>
      <c r="M3713" s="136"/>
      <c r="N3713" s="629" t="s">
        <v>111</v>
      </c>
      <c r="O3713" s="630"/>
      <c r="P3713" s="630"/>
      <c r="Q3713" s="632"/>
      <c r="R3713" s="629"/>
      <c r="S3713" s="680"/>
      <c r="T3713" s="681"/>
      <c r="U3713" s="630"/>
      <c r="V3713" s="647"/>
      <c r="W3713" s="630" t="s">
        <v>12</v>
      </c>
      <c r="X3713" s="647"/>
      <c r="Y3713" s="630" t="s">
        <v>11</v>
      </c>
      <c r="Z3713" s="647"/>
      <c r="AA3713" s="630" t="s">
        <v>364</v>
      </c>
      <c r="AB3713" s="630"/>
      <c r="AC3713" s="630"/>
      <c r="AD3713" s="630"/>
      <c r="AE3713" s="630"/>
      <c r="AF3713" s="630"/>
      <c r="AG3713" s="630"/>
      <c r="AH3713" s="630"/>
      <c r="AI3713" s="630"/>
      <c r="AJ3713" s="630"/>
      <c r="AK3713" s="630"/>
      <c r="AL3713" s="630"/>
      <c r="AM3713" s="630"/>
      <c r="AN3713" s="630"/>
      <c r="AO3713" s="632"/>
    </row>
    <row r="3714" spans="2:41" ht="3.75" hidden="1" customHeight="1">
      <c r="B3714" s="135"/>
      <c r="I3714" s="136"/>
      <c r="J3714" s="135"/>
      <c r="M3714" s="136"/>
      <c r="N3714" s="629"/>
      <c r="O3714" s="630"/>
      <c r="P3714" s="630"/>
      <c r="Q3714" s="632"/>
      <c r="R3714" s="629"/>
      <c r="S3714" s="630"/>
      <c r="T3714" s="630"/>
      <c r="U3714" s="630"/>
      <c r="V3714" s="630"/>
      <c r="W3714" s="630"/>
      <c r="X3714" s="630"/>
      <c r="Y3714" s="630"/>
      <c r="Z3714" s="630"/>
      <c r="AA3714" s="630"/>
      <c r="AB3714" s="630"/>
      <c r="AC3714" s="630"/>
      <c r="AD3714" s="630"/>
      <c r="AE3714" s="630"/>
      <c r="AF3714" s="630"/>
      <c r="AG3714" s="630"/>
      <c r="AH3714" s="630"/>
      <c r="AI3714" s="630"/>
      <c r="AJ3714" s="630"/>
      <c r="AK3714" s="630"/>
      <c r="AL3714" s="630"/>
      <c r="AM3714" s="630"/>
      <c r="AN3714" s="630"/>
      <c r="AO3714" s="632"/>
    </row>
    <row r="3715" spans="2:41" ht="3.75" hidden="1" customHeight="1">
      <c r="B3715" s="135"/>
      <c r="I3715" s="136"/>
      <c r="J3715" s="135"/>
      <c r="M3715" s="136"/>
      <c r="N3715" s="644"/>
      <c r="O3715" s="645"/>
      <c r="P3715" s="645"/>
      <c r="Q3715" s="645"/>
      <c r="R3715" s="713"/>
      <c r="S3715" s="716"/>
      <c r="T3715" s="645"/>
      <c r="U3715" s="698"/>
      <c r="V3715" s="644"/>
      <c r="W3715" s="645"/>
      <c r="X3715" s="645"/>
      <c r="Y3715" s="645"/>
      <c r="Z3715" s="645"/>
      <c r="AA3715" s="645"/>
      <c r="AB3715" s="645"/>
      <c r="AC3715" s="645"/>
      <c r="AD3715" s="645"/>
      <c r="AE3715" s="645"/>
      <c r="AF3715" s="645"/>
      <c r="AG3715" s="645"/>
      <c r="AH3715" s="649"/>
      <c r="AI3715" s="649"/>
      <c r="AJ3715" s="645"/>
      <c r="AK3715" s="651"/>
      <c r="AL3715" s="645"/>
      <c r="AM3715" s="645"/>
      <c r="AN3715" s="645"/>
      <c r="AO3715" s="646"/>
    </row>
    <row r="3716" spans="2:41" ht="13.35" hidden="1" customHeight="1">
      <c r="B3716" s="135"/>
      <c r="I3716" s="136"/>
      <c r="J3716" s="135"/>
      <c r="M3716" s="136"/>
      <c r="N3716" s="629" t="s">
        <v>30</v>
      </c>
      <c r="O3716" s="630"/>
      <c r="P3716" s="630"/>
      <c r="Q3716" s="630"/>
      <c r="R3716" s="714"/>
      <c r="S3716" s="717"/>
      <c r="T3716" s="630" t="s">
        <v>388</v>
      </c>
      <c r="U3716" s="701"/>
      <c r="V3716" s="629" t="s">
        <v>112</v>
      </c>
      <c r="W3716" s="630"/>
      <c r="X3716" s="630"/>
      <c r="Y3716" s="630"/>
      <c r="Z3716" s="630"/>
      <c r="AA3716" s="630"/>
      <c r="AB3716" s="630"/>
      <c r="AC3716" s="630"/>
      <c r="AD3716" s="630"/>
      <c r="AE3716" s="630"/>
      <c r="AF3716" s="630"/>
      <c r="AG3716" s="630"/>
      <c r="AH3716" s="636"/>
      <c r="AI3716" s="636"/>
      <c r="AJ3716" s="630"/>
      <c r="AK3716" s="654"/>
      <c r="AL3716" s="630"/>
      <c r="AM3716" s="630"/>
      <c r="AN3716" s="630"/>
      <c r="AO3716" s="632"/>
    </row>
    <row r="3717" spans="2:41" ht="3.75" hidden="1" customHeight="1">
      <c r="B3717" s="135"/>
      <c r="I3717" s="136"/>
      <c r="J3717" s="135"/>
      <c r="M3717" s="136"/>
      <c r="N3717" s="629"/>
      <c r="O3717" s="630"/>
      <c r="P3717" s="630"/>
      <c r="Q3717" s="630"/>
      <c r="R3717" s="715"/>
      <c r="S3717" s="718"/>
      <c r="T3717" s="639"/>
      <c r="U3717" s="704"/>
      <c r="V3717" s="638"/>
      <c r="W3717" s="639"/>
      <c r="X3717" s="639"/>
      <c r="Y3717" s="639"/>
      <c r="Z3717" s="639"/>
      <c r="AA3717" s="639"/>
      <c r="AB3717" s="639"/>
      <c r="AC3717" s="639"/>
      <c r="AD3717" s="639"/>
      <c r="AE3717" s="639"/>
      <c r="AF3717" s="639"/>
      <c r="AG3717" s="639"/>
      <c r="AH3717" s="642"/>
      <c r="AI3717" s="642"/>
      <c r="AJ3717" s="639"/>
      <c r="AK3717" s="657"/>
      <c r="AL3717" s="639"/>
      <c r="AM3717" s="639"/>
      <c r="AN3717" s="639"/>
      <c r="AO3717" s="640"/>
    </row>
    <row r="3718" spans="2:41" ht="3.75" hidden="1" customHeight="1">
      <c r="B3718" s="135"/>
      <c r="I3718" s="136"/>
      <c r="J3718" s="135"/>
      <c r="M3718" s="136"/>
      <c r="N3718" s="644"/>
      <c r="O3718" s="645"/>
      <c r="P3718" s="645"/>
      <c r="Q3718" s="646"/>
      <c r="R3718" s="670"/>
      <c r="S3718" s="671"/>
      <c r="T3718" s="671"/>
      <c r="U3718" s="672"/>
      <c r="V3718" s="673"/>
      <c r="W3718" s="675"/>
      <c r="X3718" s="679"/>
      <c r="Y3718" s="671"/>
      <c r="Z3718" s="671"/>
      <c r="AA3718" s="672"/>
      <c r="AB3718" s="630"/>
      <c r="AC3718" s="630"/>
      <c r="AD3718" s="630"/>
      <c r="AE3718" s="630"/>
      <c r="AF3718" s="630"/>
      <c r="AG3718" s="630"/>
      <c r="AH3718" s="630"/>
      <c r="AI3718" s="645"/>
      <c r="AJ3718" s="630"/>
      <c r="AK3718" s="630"/>
      <c r="AL3718" s="630"/>
      <c r="AM3718" s="630"/>
      <c r="AN3718" s="630"/>
      <c r="AO3718" s="632"/>
    </row>
    <row r="3719" spans="2:41" ht="13.35" hidden="1" customHeight="1">
      <c r="B3719" s="135"/>
      <c r="I3719" s="136"/>
      <c r="J3719" s="135"/>
      <c r="M3719" s="136"/>
      <c r="N3719" s="629" t="s">
        <v>114</v>
      </c>
      <c r="O3719" s="630"/>
      <c r="P3719" s="630"/>
      <c r="Q3719" s="632"/>
      <c r="R3719" s="673"/>
      <c r="S3719" s="674"/>
      <c r="T3719" s="674"/>
      <c r="U3719" s="675"/>
      <c r="V3719" s="673"/>
      <c r="W3719" s="675"/>
      <c r="X3719" s="673"/>
      <c r="Y3719" s="674"/>
      <c r="Z3719" s="674"/>
      <c r="AA3719" s="675"/>
      <c r="AB3719" s="668" t="s">
        <v>171</v>
      </c>
      <c r="AC3719" s="630"/>
      <c r="AD3719" s="630"/>
      <c r="AE3719" s="630"/>
      <c r="AF3719" s="630"/>
      <c r="AG3719" s="630"/>
      <c r="AH3719" s="630"/>
      <c r="AI3719" s="630"/>
      <c r="AJ3719" s="630"/>
      <c r="AK3719" s="630"/>
      <c r="AL3719" s="630"/>
      <c r="AM3719" s="630"/>
      <c r="AN3719" s="630"/>
      <c r="AO3719" s="632"/>
    </row>
    <row r="3720" spans="2:41" ht="3.75" hidden="1" customHeight="1">
      <c r="B3720" s="135"/>
      <c r="I3720" s="136"/>
      <c r="J3720" s="135"/>
      <c r="M3720" s="136"/>
      <c r="N3720" s="629"/>
      <c r="O3720" s="630"/>
      <c r="P3720" s="630"/>
      <c r="Q3720" s="632"/>
      <c r="R3720" s="676"/>
      <c r="S3720" s="677"/>
      <c r="T3720" s="677"/>
      <c r="U3720" s="678"/>
      <c r="V3720" s="676"/>
      <c r="W3720" s="678"/>
      <c r="X3720" s="676"/>
      <c r="Y3720" s="677"/>
      <c r="Z3720" s="677"/>
      <c r="AA3720" s="678"/>
      <c r="AB3720" s="639"/>
      <c r="AC3720" s="639"/>
      <c r="AD3720" s="639"/>
      <c r="AE3720" s="639"/>
      <c r="AF3720" s="639"/>
      <c r="AG3720" s="639"/>
      <c r="AH3720" s="639"/>
      <c r="AI3720" s="639"/>
      <c r="AJ3720" s="639"/>
      <c r="AK3720" s="639"/>
      <c r="AL3720" s="639"/>
      <c r="AM3720" s="639"/>
      <c r="AN3720" s="639"/>
      <c r="AO3720" s="640"/>
    </row>
    <row r="3721" spans="2:41" ht="3.75" hidden="1" customHeight="1">
      <c r="B3721" s="135"/>
      <c r="I3721" s="136"/>
      <c r="J3721" s="135"/>
      <c r="M3721" s="136"/>
      <c r="N3721" s="644"/>
      <c r="O3721" s="645"/>
      <c r="P3721" s="645"/>
      <c r="Q3721" s="645"/>
      <c r="R3721" s="644"/>
      <c r="S3721" s="645"/>
      <c r="T3721" s="645"/>
      <c r="U3721" s="645"/>
      <c r="V3721" s="645"/>
      <c r="W3721" s="645"/>
      <c r="X3721" s="645"/>
      <c r="Y3721" s="645"/>
      <c r="Z3721" s="645"/>
      <c r="AA3721" s="646"/>
      <c r="AB3721" s="644"/>
      <c r="AC3721" s="630"/>
      <c r="AD3721" s="630"/>
      <c r="AE3721" s="630"/>
      <c r="AF3721" s="630"/>
      <c r="AG3721" s="630"/>
      <c r="AH3721" s="630"/>
      <c r="AI3721" s="632"/>
      <c r="AJ3721" s="644"/>
      <c r="AK3721" s="645"/>
      <c r="AL3721" s="645"/>
      <c r="AM3721" s="645"/>
      <c r="AN3721" s="645"/>
      <c r="AO3721" s="646"/>
    </row>
    <row r="3722" spans="2:41" ht="13.35" hidden="1" customHeight="1">
      <c r="B3722" s="135"/>
      <c r="I3722" s="136"/>
      <c r="J3722" s="135"/>
      <c r="M3722" s="136"/>
      <c r="N3722" s="629" t="s">
        <v>115</v>
      </c>
      <c r="O3722" s="630"/>
      <c r="P3722" s="630"/>
      <c r="Q3722" s="630"/>
      <c r="R3722" s="629"/>
      <c r="S3722" s="680"/>
      <c r="T3722" s="681"/>
      <c r="U3722" s="630"/>
      <c r="V3722" s="647"/>
      <c r="W3722" s="630" t="s">
        <v>12</v>
      </c>
      <c r="X3722" s="647"/>
      <c r="Y3722" s="630" t="s">
        <v>11</v>
      </c>
      <c r="Z3722" s="647"/>
      <c r="AA3722" s="630" t="s">
        <v>364</v>
      </c>
      <c r="AB3722" s="629" t="s">
        <v>170</v>
      </c>
      <c r="AC3722" s="630"/>
      <c r="AD3722" s="630"/>
      <c r="AE3722" s="630"/>
      <c r="AF3722" s="630"/>
      <c r="AG3722" s="630"/>
      <c r="AH3722" s="630"/>
      <c r="AI3722" s="632"/>
      <c r="AJ3722" s="629"/>
      <c r="AK3722" s="680"/>
      <c r="AL3722" s="682"/>
      <c r="AM3722" s="682"/>
      <c r="AN3722" s="682"/>
      <c r="AO3722" s="681"/>
    </row>
    <row r="3723" spans="2:41" ht="3.75" hidden="1" customHeight="1">
      <c r="B3723" s="135"/>
      <c r="I3723" s="136"/>
      <c r="J3723" s="135"/>
      <c r="M3723" s="136"/>
      <c r="N3723" s="629"/>
      <c r="O3723" s="630"/>
      <c r="P3723" s="630"/>
      <c r="Q3723" s="630"/>
      <c r="R3723" s="638"/>
      <c r="S3723" s="639"/>
      <c r="T3723" s="639"/>
      <c r="U3723" s="639"/>
      <c r="V3723" s="639"/>
      <c r="W3723" s="639"/>
      <c r="X3723" s="639"/>
      <c r="Y3723" s="639"/>
      <c r="Z3723" s="639"/>
      <c r="AA3723" s="640"/>
      <c r="AB3723" s="638"/>
      <c r="AC3723" s="639"/>
      <c r="AD3723" s="639"/>
      <c r="AE3723" s="639"/>
      <c r="AF3723" s="639"/>
      <c r="AG3723" s="639"/>
      <c r="AH3723" s="639"/>
      <c r="AI3723" s="640"/>
      <c r="AJ3723" s="638"/>
      <c r="AK3723" s="639"/>
      <c r="AL3723" s="639"/>
      <c r="AM3723" s="639"/>
      <c r="AN3723" s="639"/>
      <c r="AO3723" s="640"/>
    </row>
    <row r="3724" spans="2:41" ht="3.75" customHeight="1">
      <c r="B3724" s="135"/>
      <c r="I3724" s="136"/>
      <c r="J3724" s="135"/>
      <c r="M3724" s="136"/>
      <c r="N3724" s="130"/>
      <c r="O3724" s="131"/>
      <c r="P3724" s="131"/>
      <c r="Q3724" s="132"/>
      <c r="R3724" s="683" t="str" cm="1">
        <f t="array" ref="R3724">IF(新_変更_3!AL1627&lt;&gt;"",AND(新_変更_3!J1626:AB1632=新_変更_3!AL1626:BD1632),"")</f>
        <v/>
      </c>
      <c r="S3724" s="684"/>
      <c r="T3724" s="684"/>
      <c r="U3724" s="684"/>
      <c r="V3724" s="684"/>
      <c r="W3724" s="684"/>
      <c r="X3724" s="684"/>
      <c r="Y3724" s="684"/>
      <c r="Z3724" s="684"/>
      <c r="AA3724" s="684"/>
      <c r="AB3724" s="684"/>
      <c r="AC3724" s="684"/>
      <c r="AD3724" s="684"/>
      <c r="AE3724" s="684"/>
      <c r="AF3724" s="684"/>
      <c r="AG3724" s="684"/>
      <c r="AH3724" s="684"/>
      <c r="AI3724" s="684"/>
      <c r="AJ3724" s="684"/>
      <c r="AK3724" s="684"/>
      <c r="AL3724" s="684"/>
      <c r="AM3724" s="684"/>
      <c r="AN3724" s="684"/>
      <c r="AO3724" s="685"/>
    </row>
    <row r="3725" spans="2:41" ht="13.35" customHeight="1">
      <c r="B3725" s="135"/>
      <c r="I3725" s="136"/>
      <c r="J3725" s="135"/>
      <c r="M3725" s="136"/>
      <c r="N3725" s="135" t="s">
        <v>32</v>
      </c>
      <c r="Q3725" s="136"/>
      <c r="R3725" s="686"/>
      <c r="S3725" s="687"/>
      <c r="T3725" s="687"/>
      <c r="U3725" s="687"/>
      <c r="V3725" s="687"/>
      <c r="W3725" s="687"/>
      <c r="X3725" s="687"/>
      <c r="Y3725" s="687"/>
      <c r="Z3725" s="687"/>
      <c r="AA3725" s="687"/>
      <c r="AB3725" s="687"/>
      <c r="AC3725" s="687"/>
      <c r="AD3725" s="687"/>
      <c r="AE3725" s="687"/>
      <c r="AF3725" s="687"/>
      <c r="AG3725" s="687"/>
      <c r="AH3725" s="687"/>
      <c r="AI3725" s="687"/>
      <c r="AJ3725" s="687"/>
      <c r="AK3725" s="687"/>
      <c r="AL3725" s="687"/>
      <c r="AM3725" s="687"/>
      <c r="AN3725" s="687"/>
      <c r="AO3725" s="688"/>
    </row>
    <row r="3726" spans="2:41" ht="3.75" customHeight="1">
      <c r="B3726" s="135"/>
      <c r="I3726" s="136"/>
      <c r="J3726" s="135"/>
      <c r="M3726" s="136"/>
      <c r="N3726" s="140"/>
      <c r="O3726" s="141"/>
      <c r="P3726" s="141"/>
      <c r="Q3726" s="142"/>
      <c r="R3726" s="689"/>
      <c r="S3726" s="690"/>
      <c r="T3726" s="690"/>
      <c r="U3726" s="690"/>
      <c r="V3726" s="690"/>
      <c r="W3726" s="690"/>
      <c r="X3726" s="690"/>
      <c r="Y3726" s="690"/>
      <c r="Z3726" s="690"/>
      <c r="AA3726" s="690"/>
      <c r="AB3726" s="690"/>
      <c r="AC3726" s="690"/>
      <c r="AD3726" s="690"/>
      <c r="AE3726" s="690"/>
      <c r="AF3726" s="690"/>
      <c r="AG3726" s="690"/>
      <c r="AH3726" s="690"/>
      <c r="AI3726" s="690"/>
      <c r="AJ3726" s="690"/>
      <c r="AK3726" s="690"/>
      <c r="AL3726" s="690"/>
      <c r="AM3726" s="690"/>
      <c r="AN3726" s="690"/>
      <c r="AO3726" s="691"/>
    </row>
    <row r="3727" spans="2:41" ht="3.75" customHeight="1">
      <c r="B3727" s="135"/>
      <c r="I3727" s="136"/>
      <c r="J3727" s="130"/>
      <c r="K3727" s="131"/>
      <c r="L3727" s="131"/>
      <c r="M3727" s="132"/>
      <c r="N3727" s="130"/>
      <c r="O3727" s="131"/>
      <c r="P3727" s="131"/>
      <c r="Q3727" s="132"/>
      <c r="R3727" s="130"/>
      <c r="S3727" s="131"/>
      <c r="T3727" s="131"/>
      <c r="U3727" s="131"/>
      <c r="V3727" s="131"/>
      <c r="W3727" s="131"/>
      <c r="X3727" s="131"/>
      <c r="Y3727" s="131"/>
      <c r="Z3727" s="131"/>
      <c r="AA3727" s="132"/>
      <c r="AB3727" s="130"/>
      <c r="AC3727" s="131"/>
      <c r="AD3727" s="131"/>
      <c r="AE3727" s="132"/>
      <c r="AF3727" s="131"/>
      <c r="AG3727" s="131"/>
      <c r="AH3727" s="131"/>
      <c r="AI3727" s="131"/>
      <c r="AJ3727" s="131"/>
      <c r="AK3727" s="131"/>
      <c r="AL3727" s="131"/>
      <c r="AM3727" s="131"/>
      <c r="AN3727" s="131"/>
      <c r="AO3727" s="132"/>
    </row>
    <row r="3728" spans="2:41" ht="13.35" customHeight="1">
      <c r="B3728" s="135"/>
      <c r="I3728" s="136"/>
      <c r="J3728" s="135" t="s">
        <v>4088</v>
      </c>
      <c r="M3728" s="136"/>
      <c r="N3728" s="135" t="s">
        <v>27</v>
      </c>
      <c r="Q3728" s="136"/>
      <c r="R3728" s="135"/>
      <c r="S3728" s="692"/>
      <c r="T3728" s="693"/>
      <c r="U3728" s="693"/>
      <c r="V3728" s="693"/>
      <c r="W3728" s="693"/>
      <c r="X3728" s="693"/>
      <c r="Y3728" s="693"/>
      <c r="Z3728" s="693"/>
      <c r="AA3728" s="694"/>
      <c r="AB3728" s="135" t="s">
        <v>28</v>
      </c>
      <c r="AE3728" s="136"/>
      <c r="AF3728" s="135"/>
      <c r="AG3728" s="695"/>
      <c r="AH3728" s="693"/>
      <c r="AI3728" s="693"/>
      <c r="AJ3728" s="693"/>
      <c r="AK3728" s="693"/>
      <c r="AL3728" s="693"/>
      <c r="AM3728" s="693"/>
      <c r="AN3728" s="693"/>
      <c r="AO3728" s="694"/>
    </row>
    <row r="3729" spans="2:41" ht="3.75" customHeight="1">
      <c r="B3729" s="135"/>
      <c r="I3729" s="136"/>
      <c r="J3729" s="135"/>
      <c r="M3729" s="136"/>
      <c r="N3729" s="140"/>
      <c r="O3729" s="141"/>
      <c r="P3729" s="141"/>
      <c r="Q3729" s="142"/>
      <c r="R3729" s="140"/>
      <c r="S3729" s="141"/>
      <c r="T3729" s="141"/>
      <c r="U3729" s="141"/>
      <c r="V3729" s="141"/>
      <c r="W3729" s="141"/>
      <c r="X3729" s="141"/>
      <c r="Y3729" s="141"/>
      <c r="Z3729" s="141"/>
      <c r="AA3729" s="142"/>
      <c r="AB3729" s="140"/>
      <c r="AC3729" s="141"/>
      <c r="AD3729" s="141"/>
      <c r="AE3729" s="142"/>
      <c r="AF3729" s="141"/>
      <c r="AG3729" s="141"/>
      <c r="AH3729" s="141"/>
      <c r="AI3729" s="141"/>
      <c r="AJ3729" s="141"/>
      <c r="AK3729" s="141"/>
      <c r="AL3729" s="141"/>
      <c r="AM3729" s="141"/>
      <c r="AN3729" s="141"/>
      <c r="AO3729" s="142"/>
    </row>
    <row r="3730" spans="2:41" ht="3.75" customHeight="1">
      <c r="B3730" s="135"/>
      <c r="I3730" s="136"/>
      <c r="J3730" s="135"/>
      <c r="M3730" s="136"/>
      <c r="N3730" s="130"/>
      <c r="O3730" s="131"/>
      <c r="P3730" s="131"/>
      <c r="Q3730" s="132"/>
      <c r="R3730" s="130"/>
      <c r="S3730" s="131"/>
      <c r="T3730" s="131"/>
      <c r="U3730" s="131"/>
      <c r="V3730" s="131"/>
      <c r="W3730" s="131"/>
      <c r="X3730" s="131"/>
      <c r="Y3730" s="131"/>
      <c r="Z3730" s="131"/>
      <c r="AA3730" s="132"/>
      <c r="AB3730" s="130"/>
      <c r="AC3730" s="131"/>
      <c r="AD3730" s="131"/>
      <c r="AE3730" s="132"/>
      <c r="AF3730" s="130"/>
      <c r="AG3730" s="131"/>
      <c r="AH3730" s="131"/>
      <c r="AI3730" s="131"/>
      <c r="AJ3730" s="131"/>
      <c r="AK3730" s="131"/>
      <c r="AL3730" s="131"/>
      <c r="AM3730" s="131"/>
      <c r="AN3730" s="131"/>
      <c r="AO3730" s="132"/>
    </row>
    <row r="3731" spans="2:41" ht="13.35" customHeight="1">
      <c r="B3731" s="135"/>
      <c r="I3731" s="136"/>
      <c r="J3731" s="135"/>
      <c r="M3731" s="136"/>
      <c r="N3731" s="135" t="s">
        <v>3990</v>
      </c>
      <c r="Q3731" s="136"/>
      <c r="R3731" s="135"/>
      <c r="S3731" s="696"/>
      <c r="T3731" s="694"/>
      <c r="V3731" s="146"/>
      <c r="W3731" s="124" t="s">
        <v>12</v>
      </c>
      <c r="X3731" s="146"/>
      <c r="Y3731" s="124" t="s">
        <v>11</v>
      </c>
      <c r="Z3731" s="146"/>
      <c r="AA3731" s="136" t="s">
        <v>364</v>
      </c>
      <c r="AB3731" s="135" t="s">
        <v>66</v>
      </c>
      <c r="AE3731" s="136"/>
      <c r="AF3731" s="135"/>
      <c r="AG3731" s="696"/>
      <c r="AH3731" s="694"/>
      <c r="AJ3731" s="146"/>
      <c r="AK3731" s="124" t="s">
        <v>12</v>
      </c>
      <c r="AL3731" s="146"/>
      <c r="AM3731" s="124" t="s">
        <v>11</v>
      </c>
      <c r="AN3731" s="146"/>
      <c r="AO3731" s="136" t="s">
        <v>364</v>
      </c>
    </row>
    <row r="3732" spans="2:41" ht="3.75" customHeight="1">
      <c r="B3732" s="135"/>
      <c r="I3732" s="136"/>
      <c r="J3732" s="135"/>
      <c r="M3732" s="136"/>
      <c r="N3732" s="140"/>
      <c r="O3732" s="141"/>
      <c r="P3732" s="141"/>
      <c r="Q3732" s="142"/>
      <c r="R3732" s="140"/>
      <c r="S3732" s="141"/>
      <c r="T3732" s="141"/>
      <c r="U3732" s="141"/>
      <c r="V3732" s="141"/>
      <c r="W3732" s="141"/>
      <c r="X3732" s="141"/>
      <c r="Y3732" s="141"/>
      <c r="Z3732" s="141"/>
      <c r="AA3732" s="142"/>
      <c r="AB3732" s="140"/>
      <c r="AC3732" s="141"/>
      <c r="AD3732" s="141"/>
      <c r="AE3732" s="142"/>
      <c r="AF3732" s="140"/>
      <c r="AG3732" s="141"/>
      <c r="AH3732" s="141"/>
      <c r="AI3732" s="141"/>
      <c r="AJ3732" s="141"/>
      <c r="AK3732" s="141"/>
      <c r="AL3732" s="141"/>
      <c r="AM3732" s="141"/>
      <c r="AN3732" s="141"/>
      <c r="AO3732" s="142"/>
    </row>
    <row r="3733" spans="2:41" ht="3.75" customHeight="1">
      <c r="B3733" s="135"/>
      <c r="I3733" s="136"/>
      <c r="J3733" s="135"/>
      <c r="M3733" s="136"/>
      <c r="N3733" s="130"/>
      <c r="O3733" s="131"/>
      <c r="P3733" s="131"/>
      <c r="Q3733" s="132"/>
      <c r="R3733" s="697">
        <f>新_変更_3!J1642</f>
        <v>0</v>
      </c>
      <c r="S3733" s="684"/>
      <c r="T3733" s="684"/>
      <c r="U3733" s="684"/>
      <c r="V3733" s="684"/>
      <c r="W3733" s="684"/>
      <c r="X3733" s="684"/>
      <c r="Y3733" s="684"/>
      <c r="Z3733" s="684"/>
      <c r="AA3733" s="684"/>
      <c r="AB3733" s="684"/>
      <c r="AC3733" s="684"/>
      <c r="AD3733" s="684"/>
      <c r="AE3733" s="684"/>
      <c r="AF3733" s="684"/>
      <c r="AG3733" s="684"/>
      <c r="AH3733" s="684"/>
      <c r="AI3733" s="684"/>
      <c r="AJ3733" s="685"/>
      <c r="AK3733" s="131"/>
      <c r="AL3733" s="131"/>
      <c r="AM3733" s="131"/>
      <c r="AN3733" s="131"/>
      <c r="AO3733" s="132"/>
    </row>
    <row r="3734" spans="2:41" ht="13.35" customHeight="1">
      <c r="B3734" s="135"/>
      <c r="I3734" s="136"/>
      <c r="J3734" s="135"/>
      <c r="M3734" s="136"/>
      <c r="N3734" s="135" t="s">
        <v>8</v>
      </c>
      <c r="Q3734" s="136"/>
      <c r="R3734" s="686"/>
      <c r="S3734" s="687"/>
      <c r="T3734" s="687"/>
      <c r="U3734" s="687"/>
      <c r="V3734" s="687"/>
      <c r="W3734" s="687"/>
      <c r="X3734" s="687"/>
      <c r="Y3734" s="687"/>
      <c r="Z3734" s="687"/>
      <c r="AA3734" s="687"/>
      <c r="AB3734" s="687"/>
      <c r="AC3734" s="687"/>
      <c r="AD3734" s="687"/>
      <c r="AE3734" s="687"/>
      <c r="AF3734" s="687"/>
      <c r="AG3734" s="687"/>
      <c r="AH3734" s="687"/>
      <c r="AI3734" s="687"/>
      <c r="AJ3734" s="688"/>
      <c r="AL3734" s="147" t="s">
        <v>13</v>
      </c>
      <c r="AM3734" s="124" t="s">
        <v>29</v>
      </c>
      <c r="AO3734" s="136"/>
    </row>
    <row r="3735" spans="2:41" ht="3.75" customHeight="1">
      <c r="B3735" s="135"/>
      <c r="I3735" s="136"/>
      <c r="J3735" s="135"/>
      <c r="M3735" s="136"/>
      <c r="N3735" s="140"/>
      <c r="O3735" s="141"/>
      <c r="P3735" s="141"/>
      <c r="Q3735" s="142"/>
      <c r="R3735" s="689"/>
      <c r="S3735" s="690"/>
      <c r="T3735" s="690"/>
      <c r="U3735" s="690"/>
      <c r="V3735" s="690"/>
      <c r="W3735" s="690"/>
      <c r="X3735" s="690"/>
      <c r="Y3735" s="690"/>
      <c r="Z3735" s="690"/>
      <c r="AA3735" s="690"/>
      <c r="AB3735" s="690"/>
      <c r="AC3735" s="690"/>
      <c r="AD3735" s="690"/>
      <c r="AE3735" s="690"/>
      <c r="AF3735" s="690"/>
      <c r="AG3735" s="690"/>
      <c r="AH3735" s="690"/>
      <c r="AI3735" s="690"/>
      <c r="AJ3735" s="691"/>
      <c r="AK3735" s="141"/>
      <c r="AL3735" s="141"/>
      <c r="AM3735" s="141"/>
      <c r="AN3735" s="141"/>
      <c r="AO3735" s="142"/>
    </row>
    <row r="3736" spans="2:41" ht="3.75" hidden="1" customHeight="1">
      <c r="B3736" s="135"/>
      <c r="I3736" s="136"/>
      <c r="J3736" s="135"/>
      <c r="M3736" s="136"/>
      <c r="N3736" s="644"/>
      <c r="O3736" s="645"/>
      <c r="P3736" s="645"/>
      <c r="Q3736" s="646"/>
      <c r="R3736" s="679"/>
      <c r="S3736" s="671"/>
      <c r="T3736" s="671"/>
      <c r="U3736" s="671"/>
      <c r="V3736" s="671"/>
      <c r="W3736" s="671"/>
      <c r="X3736" s="671"/>
      <c r="Y3736" s="671"/>
      <c r="Z3736" s="671"/>
      <c r="AA3736" s="671"/>
      <c r="AB3736" s="671"/>
      <c r="AC3736" s="671"/>
      <c r="AD3736" s="671"/>
      <c r="AE3736" s="671"/>
      <c r="AF3736" s="671"/>
      <c r="AG3736" s="671"/>
      <c r="AH3736" s="671"/>
      <c r="AI3736" s="671"/>
      <c r="AJ3736" s="671"/>
      <c r="AK3736" s="671"/>
      <c r="AL3736" s="671"/>
      <c r="AM3736" s="671"/>
      <c r="AN3736" s="671"/>
      <c r="AO3736" s="672"/>
    </row>
    <row r="3737" spans="2:41" ht="13.35" hidden="1" customHeight="1">
      <c r="B3737" s="135"/>
      <c r="I3737" s="136"/>
      <c r="J3737" s="135"/>
      <c r="M3737" s="136"/>
      <c r="N3737" s="629" t="s">
        <v>61</v>
      </c>
      <c r="O3737" s="630"/>
      <c r="P3737" s="630"/>
      <c r="Q3737" s="632"/>
      <c r="R3737" s="673"/>
      <c r="S3737" s="674"/>
      <c r="T3737" s="674"/>
      <c r="U3737" s="674"/>
      <c r="V3737" s="674"/>
      <c r="W3737" s="674"/>
      <c r="X3737" s="674"/>
      <c r="Y3737" s="674"/>
      <c r="Z3737" s="674"/>
      <c r="AA3737" s="674"/>
      <c r="AB3737" s="674"/>
      <c r="AC3737" s="674"/>
      <c r="AD3737" s="674"/>
      <c r="AE3737" s="674"/>
      <c r="AF3737" s="674"/>
      <c r="AG3737" s="674"/>
      <c r="AH3737" s="674"/>
      <c r="AI3737" s="674"/>
      <c r="AJ3737" s="674"/>
      <c r="AK3737" s="674"/>
      <c r="AL3737" s="674"/>
      <c r="AM3737" s="674"/>
      <c r="AN3737" s="674"/>
      <c r="AO3737" s="675"/>
    </row>
    <row r="3738" spans="2:41" ht="3.75" hidden="1" customHeight="1">
      <c r="B3738" s="135"/>
      <c r="I3738" s="136"/>
      <c r="J3738" s="135"/>
      <c r="M3738" s="136"/>
      <c r="N3738" s="629"/>
      <c r="O3738" s="630"/>
      <c r="P3738" s="630"/>
      <c r="Q3738" s="632"/>
      <c r="R3738" s="676"/>
      <c r="S3738" s="677"/>
      <c r="T3738" s="677"/>
      <c r="U3738" s="677"/>
      <c r="V3738" s="677"/>
      <c r="W3738" s="677"/>
      <c r="X3738" s="677"/>
      <c r="Y3738" s="677"/>
      <c r="Z3738" s="677"/>
      <c r="AA3738" s="677"/>
      <c r="AB3738" s="677"/>
      <c r="AC3738" s="677"/>
      <c r="AD3738" s="677"/>
      <c r="AE3738" s="677"/>
      <c r="AF3738" s="677"/>
      <c r="AG3738" s="677"/>
      <c r="AH3738" s="677"/>
      <c r="AI3738" s="677"/>
      <c r="AJ3738" s="677"/>
      <c r="AK3738" s="677"/>
      <c r="AL3738" s="677"/>
      <c r="AM3738" s="677"/>
      <c r="AN3738" s="677"/>
      <c r="AO3738" s="678"/>
    </row>
    <row r="3739" spans="2:41" ht="3.75" hidden="1" customHeight="1">
      <c r="B3739" s="135"/>
      <c r="I3739" s="136"/>
      <c r="J3739" s="135"/>
      <c r="N3739" s="644"/>
      <c r="O3739" s="645"/>
      <c r="P3739" s="645"/>
      <c r="Q3739" s="646"/>
      <c r="R3739" s="630"/>
      <c r="S3739" s="630"/>
      <c r="T3739" s="630"/>
      <c r="U3739" s="698"/>
      <c r="V3739" s="699"/>
      <c r="W3739" s="699"/>
      <c r="X3739" s="700"/>
      <c r="Y3739" s="645"/>
      <c r="Z3739" s="707"/>
      <c r="AA3739" s="699"/>
      <c r="AB3739" s="699"/>
      <c r="AC3739" s="708"/>
      <c r="AD3739" s="630"/>
      <c r="AE3739" s="630"/>
      <c r="AF3739" s="630"/>
      <c r="AG3739" s="679"/>
      <c r="AH3739" s="671"/>
      <c r="AI3739" s="671"/>
      <c r="AJ3739" s="671"/>
      <c r="AK3739" s="671"/>
      <c r="AL3739" s="671"/>
      <c r="AM3739" s="671"/>
      <c r="AN3739" s="671"/>
      <c r="AO3739" s="672"/>
    </row>
    <row r="3740" spans="2:41" ht="13.35" hidden="1" customHeight="1">
      <c r="B3740" s="135"/>
      <c r="I3740" s="136"/>
      <c r="J3740" s="135"/>
      <c r="N3740" s="629"/>
      <c r="O3740" s="630"/>
      <c r="P3740" s="630"/>
      <c r="Q3740" s="632"/>
      <c r="R3740" s="630" t="s">
        <v>15</v>
      </c>
      <c r="S3740" s="630"/>
      <c r="T3740" s="630"/>
      <c r="U3740" s="701"/>
      <c r="V3740" s="702"/>
      <c r="W3740" s="702"/>
      <c r="X3740" s="703"/>
      <c r="Y3740" s="662" t="s">
        <v>359</v>
      </c>
      <c r="Z3740" s="709"/>
      <c r="AA3740" s="702"/>
      <c r="AB3740" s="702"/>
      <c r="AC3740" s="710"/>
      <c r="AD3740" s="630" t="s">
        <v>56</v>
      </c>
      <c r="AE3740" s="630"/>
      <c r="AF3740" s="630"/>
      <c r="AG3740" s="673"/>
      <c r="AH3740" s="674"/>
      <c r="AI3740" s="674"/>
      <c r="AJ3740" s="674"/>
      <c r="AK3740" s="674"/>
      <c r="AL3740" s="674"/>
      <c r="AM3740" s="674"/>
      <c r="AN3740" s="674"/>
      <c r="AO3740" s="675"/>
    </row>
    <row r="3741" spans="2:41" ht="3.75" hidden="1" customHeight="1">
      <c r="B3741" s="135"/>
      <c r="I3741" s="136"/>
      <c r="J3741" s="135"/>
      <c r="N3741" s="629"/>
      <c r="O3741" s="630"/>
      <c r="P3741" s="630"/>
      <c r="Q3741" s="632"/>
      <c r="R3741" s="639"/>
      <c r="S3741" s="639"/>
      <c r="T3741" s="639"/>
      <c r="U3741" s="704"/>
      <c r="V3741" s="705"/>
      <c r="W3741" s="705"/>
      <c r="X3741" s="706"/>
      <c r="Y3741" s="639"/>
      <c r="Z3741" s="711"/>
      <c r="AA3741" s="705"/>
      <c r="AB3741" s="705"/>
      <c r="AC3741" s="712"/>
      <c r="AD3741" s="639"/>
      <c r="AE3741" s="639"/>
      <c r="AF3741" s="639"/>
      <c r="AG3741" s="676"/>
      <c r="AH3741" s="677"/>
      <c r="AI3741" s="677"/>
      <c r="AJ3741" s="677"/>
      <c r="AK3741" s="677"/>
      <c r="AL3741" s="677"/>
      <c r="AM3741" s="677"/>
      <c r="AN3741" s="677"/>
      <c r="AO3741" s="678"/>
    </row>
    <row r="3742" spans="2:41" ht="3.75" hidden="1" customHeight="1">
      <c r="B3742" s="135"/>
      <c r="I3742" s="136"/>
      <c r="J3742" s="135"/>
      <c r="N3742" s="629"/>
      <c r="O3742" s="630"/>
      <c r="P3742" s="630"/>
      <c r="Q3742" s="632"/>
      <c r="R3742" s="645"/>
      <c r="S3742" s="645"/>
      <c r="T3742" s="646"/>
      <c r="U3742" s="679"/>
      <c r="V3742" s="671"/>
      <c r="W3742" s="671"/>
      <c r="X3742" s="671"/>
      <c r="Y3742" s="671"/>
      <c r="Z3742" s="671"/>
      <c r="AA3742" s="671"/>
      <c r="AB3742" s="671"/>
      <c r="AC3742" s="672"/>
      <c r="AD3742" s="644"/>
      <c r="AE3742" s="645"/>
      <c r="AF3742" s="646"/>
      <c r="AG3742" s="679"/>
      <c r="AH3742" s="671"/>
      <c r="AI3742" s="671"/>
      <c r="AJ3742" s="671"/>
      <c r="AK3742" s="671"/>
      <c r="AL3742" s="671"/>
      <c r="AM3742" s="671"/>
      <c r="AN3742" s="671"/>
      <c r="AO3742" s="672"/>
    </row>
    <row r="3743" spans="2:41" ht="13.35" hidden="1" customHeight="1">
      <c r="B3743" s="135"/>
      <c r="I3743" s="136"/>
      <c r="N3743" s="629" t="s">
        <v>23</v>
      </c>
      <c r="O3743" s="630"/>
      <c r="P3743" s="630"/>
      <c r="Q3743" s="632"/>
      <c r="R3743" s="630" t="s">
        <v>17</v>
      </c>
      <c r="S3743" s="630"/>
      <c r="T3743" s="632"/>
      <c r="U3743" s="673"/>
      <c r="V3743" s="674"/>
      <c r="W3743" s="674"/>
      <c r="X3743" s="674"/>
      <c r="Y3743" s="674"/>
      <c r="Z3743" s="674"/>
      <c r="AA3743" s="674"/>
      <c r="AB3743" s="674"/>
      <c r="AC3743" s="675"/>
      <c r="AD3743" s="629" t="s">
        <v>18</v>
      </c>
      <c r="AE3743" s="630"/>
      <c r="AF3743" s="632"/>
      <c r="AG3743" s="673"/>
      <c r="AH3743" s="674"/>
      <c r="AI3743" s="674"/>
      <c r="AJ3743" s="674"/>
      <c r="AK3743" s="674"/>
      <c r="AL3743" s="674"/>
      <c r="AM3743" s="674"/>
      <c r="AN3743" s="674"/>
      <c r="AO3743" s="675"/>
    </row>
    <row r="3744" spans="2:41" ht="3.75" hidden="1" customHeight="1">
      <c r="B3744" s="135"/>
      <c r="I3744" s="136"/>
      <c r="J3744" s="135"/>
      <c r="N3744" s="629"/>
      <c r="O3744" s="630"/>
      <c r="P3744" s="630"/>
      <c r="Q3744" s="632"/>
      <c r="R3744" s="639"/>
      <c r="S3744" s="639"/>
      <c r="T3744" s="640"/>
      <c r="U3744" s="676"/>
      <c r="V3744" s="677"/>
      <c r="W3744" s="677"/>
      <c r="X3744" s="677"/>
      <c r="Y3744" s="677"/>
      <c r="Z3744" s="677"/>
      <c r="AA3744" s="677"/>
      <c r="AB3744" s="677"/>
      <c r="AC3744" s="678"/>
      <c r="AD3744" s="638"/>
      <c r="AE3744" s="639"/>
      <c r="AF3744" s="640"/>
      <c r="AG3744" s="676"/>
      <c r="AH3744" s="677"/>
      <c r="AI3744" s="677"/>
      <c r="AJ3744" s="677"/>
      <c r="AK3744" s="677"/>
      <c r="AL3744" s="677"/>
      <c r="AM3744" s="677"/>
      <c r="AN3744" s="677"/>
      <c r="AO3744" s="678"/>
    </row>
    <row r="3745" spans="2:41" ht="3.75" hidden="1" customHeight="1">
      <c r="B3745" s="135"/>
      <c r="I3745" s="136"/>
      <c r="J3745" s="135"/>
      <c r="N3745" s="629"/>
      <c r="O3745" s="630"/>
      <c r="P3745" s="630"/>
      <c r="Q3745" s="632"/>
      <c r="R3745" s="645"/>
      <c r="S3745" s="645"/>
      <c r="T3745" s="646"/>
      <c r="U3745" s="679"/>
      <c r="V3745" s="671"/>
      <c r="W3745" s="671"/>
      <c r="X3745" s="671"/>
      <c r="Y3745" s="671"/>
      <c r="Z3745" s="671"/>
      <c r="AA3745" s="671"/>
      <c r="AB3745" s="671"/>
      <c r="AC3745" s="672"/>
      <c r="AD3745" s="644"/>
      <c r="AE3745" s="645"/>
      <c r="AF3745" s="646"/>
      <c r="AG3745" s="679"/>
      <c r="AH3745" s="671"/>
      <c r="AI3745" s="671"/>
      <c r="AJ3745" s="671"/>
      <c r="AK3745" s="671"/>
      <c r="AL3745" s="671"/>
      <c r="AM3745" s="671"/>
      <c r="AN3745" s="671"/>
      <c r="AO3745" s="672"/>
    </row>
    <row r="3746" spans="2:41" ht="13.35" hidden="1" customHeight="1">
      <c r="B3746" s="135"/>
      <c r="I3746" s="136"/>
      <c r="J3746" s="135"/>
      <c r="N3746" s="629"/>
      <c r="O3746" s="630"/>
      <c r="P3746" s="630"/>
      <c r="Q3746" s="632"/>
      <c r="R3746" s="630" t="s">
        <v>19</v>
      </c>
      <c r="S3746" s="630"/>
      <c r="T3746" s="632"/>
      <c r="U3746" s="673"/>
      <c r="V3746" s="674"/>
      <c r="W3746" s="674"/>
      <c r="X3746" s="674"/>
      <c r="Y3746" s="674"/>
      <c r="Z3746" s="674"/>
      <c r="AA3746" s="674"/>
      <c r="AB3746" s="674"/>
      <c r="AC3746" s="675"/>
      <c r="AD3746" s="629" t="s">
        <v>20</v>
      </c>
      <c r="AE3746" s="630"/>
      <c r="AF3746" s="632"/>
      <c r="AG3746" s="673"/>
      <c r="AH3746" s="674"/>
      <c r="AI3746" s="674"/>
      <c r="AJ3746" s="674"/>
      <c r="AK3746" s="674"/>
      <c r="AL3746" s="674"/>
      <c r="AM3746" s="674"/>
      <c r="AN3746" s="674"/>
      <c r="AO3746" s="675"/>
    </row>
    <row r="3747" spans="2:41" ht="3.75" hidden="1" customHeight="1">
      <c r="B3747" s="135"/>
      <c r="I3747" s="136"/>
      <c r="J3747" s="135"/>
      <c r="N3747" s="638"/>
      <c r="O3747" s="639"/>
      <c r="P3747" s="639"/>
      <c r="Q3747" s="640"/>
      <c r="R3747" s="639"/>
      <c r="S3747" s="639"/>
      <c r="T3747" s="640"/>
      <c r="U3747" s="676"/>
      <c r="V3747" s="677"/>
      <c r="W3747" s="677"/>
      <c r="X3747" s="677"/>
      <c r="Y3747" s="677"/>
      <c r="Z3747" s="677"/>
      <c r="AA3747" s="677"/>
      <c r="AB3747" s="677"/>
      <c r="AC3747" s="678"/>
      <c r="AD3747" s="638"/>
      <c r="AE3747" s="639"/>
      <c r="AF3747" s="640"/>
      <c r="AG3747" s="676"/>
      <c r="AH3747" s="677"/>
      <c r="AI3747" s="677"/>
      <c r="AJ3747" s="677"/>
      <c r="AK3747" s="677"/>
      <c r="AL3747" s="677"/>
      <c r="AM3747" s="677"/>
      <c r="AN3747" s="677"/>
      <c r="AO3747" s="678"/>
    </row>
    <row r="3748" spans="2:41" ht="3.75" hidden="1" customHeight="1">
      <c r="B3748" s="135"/>
      <c r="I3748" s="136"/>
      <c r="J3748" s="135"/>
      <c r="M3748" s="136"/>
      <c r="N3748" s="629"/>
      <c r="O3748" s="630"/>
      <c r="P3748" s="630"/>
      <c r="Q3748" s="632"/>
      <c r="R3748" s="644"/>
      <c r="S3748" s="645"/>
      <c r="T3748" s="645"/>
      <c r="U3748" s="645"/>
      <c r="V3748" s="645"/>
      <c r="W3748" s="645"/>
      <c r="X3748" s="645"/>
      <c r="Y3748" s="645"/>
      <c r="Z3748" s="645"/>
      <c r="AA3748" s="645"/>
      <c r="AB3748" s="645"/>
      <c r="AC3748" s="645"/>
      <c r="AD3748" s="645"/>
      <c r="AE3748" s="645"/>
      <c r="AF3748" s="645"/>
      <c r="AG3748" s="645"/>
      <c r="AH3748" s="645"/>
      <c r="AI3748" s="645"/>
      <c r="AJ3748" s="645"/>
      <c r="AK3748" s="645"/>
      <c r="AL3748" s="645"/>
      <c r="AM3748" s="645"/>
      <c r="AN3748" s="645"/>
      <c r="AO3748" s="646"/>
    </row>
    <row r="3749" spans="2:41" ht="13.35" hidden="1" customHeight="1">
      <c r="B3749" s="135"/>
      <c r="I3749" s="136"/>
      <c r="J3749" s="135"/>
      <c r="M3749" s="136"/>
      <c r="N3749" s="629" t="s">
        <v>111</v>
      </c>
      <c r="O3749" s="630"/>
      <c r="P3749" s="630"/>
      <c r="Q3749" s="632"/>
      <c r="R3749" s="629"/>
      <c r="S3749" s="680"/>
      <c r="T3749" s="681"/>
      <c r="U3749" s="630"/>
      <c r="V3749" s="647"/>
      <c r="W3749" s="630" t="s">
        <v>12</v>
      </c>
      <c r="X3749" s="647"/>
      <c r="Y3749" s="630" t="s">
        <v>11</v>
      </c>
      <c r="Z3749" s="647"/>
      <c r="AA3749" s="630" t="s">
        <v>364</v>
      </c>
      <c r="AB3749" s="630"/>
      <c r="AC3749" s="630"/>
      <c r="AD3749" s="630"/>
      <c r="AE3749" s="630"/>
      <c r="AF3749" s="630"/>
      <c r="AG3749" s="630"/>
      <c r="AH3749" s="630"/>
      <c r="AI3749" s="630"/>
      <c r="AJ3749" s="630"/>
      <c r="AK3749" s="630"/>
      <c r="AL3749" s="630"/>
      <c r="AM3749" s="630"/>
      <c r="AN3749" s="630"/>
      <c r="AO3749" s="632"/>
    </row>
    <row r="3750" spans="2:41" ht="3.75" hidden="1" customHeight="1">
      <c r="B3750" s="135"/>
      <c r="I3750" s="136"/>
      <c r="J3750" s="135"/>
      <c r="M3750" s="136"/>
      <c r="N3750" s="629"/>
      <c r="O3750" s="630"/>
      <c r="P3750" s="630"/>
      <c r="Q3750" s="632"/>
      <c r="R3750" s="629"/>
      <c r="S3750" s="630"/>
      <c r="T3750" s="630"/>
      <c r="U3750" s="630"/>
      <c r="V3750" s="630"/>
      <c r="W3750" s="630"/>
      <c r="X3750" s="630"/>
      <c r="Y3750" s="630"/>
      <c r="Z3750" s="630"/>
      <c r="AA3750" s="630"/>
      <c r="AB3750" s="630"/>
      <c r="AC3750" s="630"/>
      <c r="AD3750" s="630"/>
      <c r="AE3750" s="630"/>
      <c r="AF3750" s="630"/>
      <c r="AG3750" s="630"/>
      <c r="AH3750" s="630"/>
      <c r="AI3750" s="630"/>
      <c r="AJ3750" s="630"/>
      <c r="AK3750" s="630"/>
      <c r="AL3750" s="630"/>
      <c r="AM3750" s="630"/>
      <c r="AN3750" s="630"/>
      <c r="AO3750" s="632"/>
    </row>
    <row r="3751" spans="2:41" ht="3.75" hidden="1" customHeight="1">
      <c r="B3751" s="135"/>
      <c r="I3751" s="136"/>
      <c r="J3751" s="135"/>
      <c r="M3751" s="136"/>
      <c r="N3751" s="644"/>
      <c r="O3751" s="645"/>
      <c r="P3751" s="645"/>
      <c r="Q3751" s="645"/>
      <c r="R3751" s="713"/>
      <c r="S3751" s="716"/>
      <c r="T3751" s="645"/>
      <c r="U3751" s="698"/>
      <c r="V3751" s="644"/>
      <c r="W3751" s="645"/>
      <c r="X3751" s="645"/>
      <c r="Y3751" s="645"/>
      <c r="Z3751" s="645"/>
      <c r="AA3751" s="645"/>
      <c r="AB3751" s="645"/>
      <c r="AC3751" s="645"/>
      <c r="AD3751" s="645"/>
      <c r="AE3751" s="645"/>
      <c r="AF3751" s="645"/>
      <c r="AG3751" s="645"/>
      <c r="AH3751" s="649"/>
      <c r="AI3751" s="649"/>
      <c r="AJ3751" s="645"/>
      <c r="AK3751" s="651"/>
      <c r="AL3751" s="645"/>
      <c r="AM3751" s="645"/>
      <c r="AN3751" s="645"/>
      <c r="AO3751" s="646"/>
    </row>
    <row r="3752" spans="2:41" ht="13.35" hidden="1" customHeight="1">
      <c r="B3752" s="135"/>
      <c r="I3752" s="136"/>
      <c r="J3752" s="135"/>
      <c r="M3752" s="136"/>
      <c r="N3752" s="629" t="s">
        <v>30</v>
      </c>
      <c r="O3752" s="630"/>
      <c r="P3752" s="630"/>
      <c r="Q3752" s="630"/>
      <c r="R3752" s="714"/>
      <c r="S3752" s="717"/>
      <c r="T3752" s="630" t="s">
        <v>388</v>
      </c>
      <c r="U3752" s="701"/>
      <c r="V3752" s="629" t="s">
        <v>112</v>
      </c>
      <c r="W3752" s="630"/>
      <c r="X3752" s="630"/>
      <c r="Y3752" s="630"/>
      <c r="Z3752" s="630"/>
      <c r="AA3752" s="630"/>
      <c r="AB3752" s="630"/>
      <c r="AC3752" s="630"/>
      <c r="AD3752" s="630"/>
      <c r="AE3752" s="630"/>
      <c r="AF3752" s="630"/>
      <c r="AG3752" s="630"/>
      <c r="AH3752" s="636"/>
      <c r="AI3752" s="636"/>
      <c r="AJ3752" s="630"/>
      <c r="AK3752" s="654"/>
      <c r="AL3752" s="630"/>
      <c r="AM3752" s="630"/>
      <c r="AN3752" s="630"/>
      <c r="AO3752" s="632"/>
    </row>
    <row r="3753" spans="2:41" ht="3.75" hidden="1" customHeight="1">
      <c r="B3753" s="135"/>
      <c r="I3753" s="136"/>
      <c r="J3753" s="135"/>
      <c r="M3753" s="136"/>
      <c r="N3753" s="629"/>
      <c r="O3753" s="630"/>
      <c r="P3753" s="630"/>
      <c r="Q3753" s="630"/>
      <c r="R3753" s="715"/>
      <c r="S3753" s="718"/>
      <c r="T3753" s="639"/>
      <c r="U3753" s="704"/>
      <c r="V3753" s="638"/>
      <c r="W3753" s="639"/>
      <c r="X3753" s="639"/>
      <c r="Y3753" s="639"/>
      <c r="Z3753" s="639"/>
      <c r="AA3753" s="639"/>
      <c r="AB3753" s="639"/>
      <c r="AC3753" s="639"/>
      <c r="AD3753" s="639"/>
      <c r="AE3753" s="639"/>
      <c r="AF3753" s="639"/>
      <c r="AG3753" s="639"/>
      <c r="AH3753" s="642"/>
      <c r="AI3753" s="642"/>
      <c r="AJ3753" s="639"/>
      <c r="AK3753" s="657"/>
      <c r="AL3753" s="639"/>
      <c r="AM3753" s="639"/>
      <c r="AN3753" s="639"/>
      <c r="AO3753" s="640"/>
    </row>
    <row r="3754" spans="2:41" ht="3.75" hidden="1" customHeight="1">
      <c r="B3754" s="135"/>
      <c r="I3754" s="136"/>
      <c r="J3754" s="135"/>
      <c r="M3754" s="136"/>
      <c r="N3754" s="644"/>
      <c r="O3754" s="645"/>
      <c r="P3754" s="645"/>
      <c r="Q3754" s="646"/>
      <c r="R3754" s="670"/>
      <c r="S3754" s="671"/>
      <c r="T3754" s="671"/>
      <c r="U3754" s="672"/>
      <c r="V3754" s="673"/>
      <c r="W3754" s="675"/>
      <c r="X3754" s="679"/>
      <c r="Y3754" s="671"/>
      <c r="Z3754" s="671"/>
      <c r="AA3754" s="672"/>
      <c r="AB3754" s="630"/>
      <c r="AC3754" s="630"/>
      <c r="AD3754" s="630"/>
      <c r="AE3754" s="630"/>
      <c r="AF3754" s="630"/>
      <c r="AG3754" s="630"/>
      <c r="AH3754" s="630"/>
      <c r="AI3754" s="645"/>
      <c r="AJ3754" s="630"/>
      <c r="AK3754" s="630"/>
      <c r="AL3754" s="630"/>
      <c r="AM3754" s="630"/>
      <c r="AN3754" s="630"/>
      <c r="AO3754" s="632"/>
    </row>
    <row r="3755" spans="2:41" ht="13.35" hidden="1" customHeight="1">
      <c r="B3755" s="135"/>
      <c r="I3755" s="136"/>
      <c r="J3755" s="135"/>
      <c r="M3755" s="136"/>
      <c r="N3755" s="629" t="s">
        <v>114</v>
      </c>
      <c r="O3755" s="630"/>
      <c r="P3755" s="630"/>
      <c r="Q3755" s="632"/>
      <c r="R3755" s="673"/>
      <c r="S3755" s="674"/>
      <c r="T3755" s="674"/>
      <c r="U3755" s="675"/>
      <c r="V3755" s="673"/>
      <c r="W3755" s="675"/>
      <c r="X3755" s="673"/>
      <c r="Y3755" s="674"/>
      <c r="Z3755" s="674"/>
      <c r="AA3755" s="675"/>
      <c r="AB3755" s="668" t="s">
        <v>171</v>
      </c>
      <c r="AC3755" s="630"/>
      <c r="AD3755" s="630"/>
      <c r="AE3755" s="630"/>
      <c r="AF3755" s="630"/>
      <c r="AG3755" s="630"/>
      <c r="AH3755" s="630"/>
      <c r="AI3755" s="630"/>
      <c r="AJ3755" s="630"/>
      <c r="AK3755" s="630"/>
      <c r="AL3755" s="630"/>
      <c r="AM3755" s="630"/>
      <c r="AN3755" s="630"/>
      <c r="AO3755" s="632"/>
    </row>
    <row r="3756" spans="2:41" ht="3.75" hidden="1" customHeight="1">
      <c r="B3756" s="135"/>
      <c r="I3756" s="136"/>
      <c r="J3756" s="135"/>
      <c r="M3756" s="136"/>
      <c r="N3756" s="629"/>
      <c r="O3756" s="630"/>
      <c r="P3756" s="630"/>
      <c r="Q3756" s="632"/>
      <c r="R3756" s="676"/>
      <c r="S3756" s="677"/>
      <c r="T3756" s="677"/>
      <c r="U3756" s="678"/>
      <c r="V3756" s="676"/>
      <c r="W3756" s="678"/>
      <c r="X3756" s="676"/>
      <c r="Y3756" s="677"/>
      <c r="Z3756" s="677"/>
      <c r="AA3756" s="678"/>
      <c r="AB3756" s="639"/>
      <c r="AC3756" s="639"/>
      <c r="AD3756" s="639"/>
      <c r="AE3756" s="639"/>
      <c r="AF3756" s="639"/>
      <c r="AG3756" s="639"/>
      <c r="AH3756" s="639"/>
      <c r="AI3756" s="639"/>
      <c r="AJ3756" s="639"/>
      <c r="AK3756" s="639"/>
      <c r="AL3756" s="639"/>
      <c r="AM3756" s="639"/>
      <c r="AN3756" s="639"/>
      <c r="AO3756" s="640"/>
    </row>
    <row r="3757" spans="2:41" ht="3.75" hidden="1" customHeight="1">
      <c r="B3757" s="135"/>
      <c r="I3757" s="136"/>
      <c r="J3757" s="135"/>
      <c r="M3757" s="136"/>
      <c r="N3757" s="644"/>
      <c r="O3757" s="645"/>
      <c r="P3757" s="645"/>
      <c r="Q3757" s="645"/>
      <c r="R3757" s="644"/>
      <c r="S3757" s="645"/>
      <c r="T3757" s="645"/>
      <c r="U3757" s="645"/>
      <c r="V3757" s="645"/>
      <c r="W3757" s="645"/>
      <c r="X3757" s="645"/>
      <c r="Y3757" s="645"/>
      <c r="Z3757" s="645"/>
      <c r="AA3757" s="646"/>
      <c r="AB3757" s="644"/>
      <c r="AC3757" s="630"/>
      <c r="AD3757" s="630"/>
      <c r="AE3757" s="630"/>
      <c r="AF3757" s="630"/>
      <c r="AG3757" s="630"/>
      <c r="AH3757" s="630"/>
      <c r="AI3757" s="632"/>
      <c r="AJ3757" s="644"/>
      <c r="AK3757" s="645"/>
      <c r="AL3757" s="645"/>
      <c r="AM3757" s="645"/>
      <c r="AN3757" s="645"/>
      <c r="AO3757" s="646"/>
    </row>
    <row r="3758" spans="2:41" ht="13.35" hidden="1" customHeight="1">
      <c r="B3758" s="135"/>
      <c r="I3758" s="136"/>
      <c r="J3758" s="135"/>
      <c r="M3758" s="136"/>
      <c r="N3758" s="629" t="s">
        <v>115</v>
      </c>
      <c r="O3758" s="630"/>
      <c r="P3758" s="630"/>
      <c r="Q3758" s="630"/>
      <c r="R3758" s="629"/>
      <c r="S3758" s="680"/>
      <c r="T3758" s="681"/>
      <c r="U3758" s="630"/>
      <c r="V3758" s="647"/>
      <c r="W3758" s="630" t="s">
        <v>12</v>
      </c>
      <c r="X3758" s="647"/>
      <c r="Y3758" s="630" t="s">
        <v>11</v>
      </c>
      <c r="Z3758" s="647"/>
      <c r="AA3758" s="630" t="s">
        <v>364</v>
      </c>
      <c r="AB3758" s="629" t="s">
        <v>170</v>
      </c>
      <c r="AC3758" s="630"/>
      <c r="AD3758" s="630"/>
      <c r="AE3758" s="630"/>
      <c r="AF3758" s="630"/>
      <c r="AG3758" s="630"/>
      <c r="AH3758" s="630"/>
      <c r="AI3758" s="632"/>
      <c r="AJ3758" s="629"/>
      <c r="AK3758" s="680"/>
      <c r="AL3758" s="682"/>
      <c r="AM3758" s="682"/>
      <c r="AN3758" s="682"/>
      <c r="AO3758" s="681"/>
    </row>
    <row r="3759" spans="2:41" ht="3.75" hidden="1" customHeight="1">
      <c r="B3759" s="135"/>
      <c r="I3759" s="136"/>
      <c r="J3759" s="135"/>
      <c r="M3759" s="136"/>
      <c r="N3759" s="629"/>
      <c r="O3759" s="630"/>
      <c r="P3759" s="630"/>
      <c r="Q3759" s="630"/>
      <c r="R3759" s="638"/>
      <c r="S3759" s="639"/>
      <c r="T3759" s="639"/>
      <c r="U3759" s="639"/>
      <c r="V3759" s="639"/>
      <c r="W3759" s="639"/>
      <c r="X3759" s="639"/>
      <c r="Y3759" s="639"/>
      <c r="Z3759" s="639"/>
      <c r="AA3759" s="640"/>
      <c r="AB3759" s="638"/>
      <c r="AC3759" s="639"/>
      <c r="AD3759" s="639"/>
      <c r="AE3759" s="639"/>
      <c r="AF3759" s="639"/>
      <c r="AG3759" s="639"/>
      <c r="AH3759" s="639"/>
      <c r="AI3759" s="640"/>
      <c r="AJ3759" s="638"/>
      <c r="AK3759" s="639"/>
      <c r="AL3759" s="639"/>
      <c r="AM3759" s="639"/>
      <c r="AN3759" s="639"/>
      <c r="AO3759" s="640"/>
    </row>
    <row r="3760" spans="2:41" ht="3.75" hidden="1" customHeight="1">
      <c r="B3760" s="135"/>
      <c r="I3760" s="136"/>
      <c r="J3760" s="135"/>
      <c r="M3760" s="136"/>
      <c r="N3760" s="130"/>
      <c r="O3760" s="131"/>
      <c r="P3760" s="131"/>
      <c r="Q3760" s="132"/>
      <c r="R3760" s="683" t="str" cm="1">
        <f t="array" ref="R3760">IF(新_変更_3!AL1642&lt;&gt;"",AND(新_変更_3!J1641:AB1647=新_変更_3!AL1641:BD1647),"")</f>
        <v/>
      </c>
      <c r="S3760" s="684"/>
      <c r="T3760" s="684"/>
      <c r="U3760" s="684"/>
      <c r="V3760" s="684"/>
      <c r="W3760" s="684"/>
      <c r="X3760" s="684"/>
      <c r="Y3760" s="684"/>
      <c r="Z3760" s="684"/>
      <c r="AA3760" s="684"/>
      <c r="AB3760" s="684"/>
      <c r="AC3760" s="684"/>
      <c r="AD3760" s="684"/>
      <c r="AE3760" s="684"/>
      <c r="AF3760" s="684"/>
      <c r="AG3760" s="684"/>
      <c r="AH3760" s="684"/>
      <c r="AI3760" s="684"/>
      <c r="AJ3760" s="684"/>
      <c r="AK3760" s="684"/>
      <c r="AL3760" s="684"/>
      <c r="AM3760" s="684"/>
      <c r="AN3760" s="684"/>
      <c r="AO3760" s="685"/>
    </row>
    <row r="3761" spans="2:41" ht="13.35" customHeight="1">
      <c r="B3761" s="135"/>
      <c r="I3761" s="136"/>
      <c r="J3761" s="135"/>
      <c r="M3761" s="136"/>
      <c r="N3761" s="135" t="s">
        <v>32</v>
      </c>
      <c r="Q3761" s="136"/>
      <c r="R3761" s="686"/>
      <c r="S3761" s="687"/>
      <c r="T3761" s="687"/>
      <c r="U3761" s="687"/>
      <c r="V3761" s="687"/>
      <c r="W3761" s="687"/>
      <c r="X3761" s="687"/>
      <c r="Y3761" s="687"/>
      <c r="Z3761" s="687"/>
      <c r="AA3761" s="687"/>
      <c r="AB3761" s="687"/>
      <c r="AC3761" s="687"/>
      <c r="AD3761" s="687"/>
      <c r="AE3761" s="687"/>
      <c r="AF3761" s="687"/>
      <c r="AG3761" s="687"/>
      <c r="AH3761" s="687"/>
      <c r="AI3761" s="687"/>
      <c r="AJ3761" s="687"/>
      <c r="AK3761" s="687"/>
      <c r="AL3761" s="687"/>
      <c r="AM3761" s="687"/>
      <c r="AN3761" s="687"/>
      <c r="AO3761" s="688"/>
    </row>
    <row r="3762" spans="2:41" ht="3.75" customHeight="1">
      <c r="B3762" s="135"/>
      <c r="I3762" s="136"/>
      <c r="J3762" s="135"/>
      <c r="M3762" s="136"/>
      <c r="N3762" s="140"/>
      <c r="O3762" s="141"/>
      <c r="P3762" s="141"/>
      <c r="Q3762" s="142"/>
      <c r="R3762" s="689"/>
      <c r="S3762" s="690"/>
      <c r="T3762" s="690"/>
      <c r="U3762" s="690"/>
      <c r="V3762" s="690"/>
      <c r="W3762" s="690"/>
      <c r="X3762" s="690"/>
      <c r="Y3762" s="690"/>
      <c r="Z3762" s="690"/>
      <c r="AA3762" s="690"/>
      <c r="AB3762" s="690"/>
      <c r="AC3762" s="690"/>
      <c r="AD3762" s="690"/>
      <c r="AE3762" s="690"/>
      <c r="AF3762" s="690"/>
      <c r="AG3762" s="690"/>
      <c r="AH3762" s="690"/>
      <c r="AI3762" s="690"/>
      <c r="AJ3762" s="690"/>
      <c r="AK3762" s="690"/>
      <c r="AL3762" s="690"/>
      <c r="AM3762" s="690"/>
      <c r="AN3762" s="690"/>
      <c r="AO3762" s="691"/>
    </row>
    <row r="3763" spans="2:41" ht="3.75" customHeight="1">
      <c r="B3763" s="135"/>
      <c r="I3763" s="136"/>
      <c r="J3763" s="130"/>
      <c r="K3763" s="131"/>
      <c r="L3763" s="131"/>
      <c r="M3763" s="132"/>
      <c r="N3763" s="130"/>
      <c r="O3763" s="131"/>
      <c r="P3763" s="131"/>
      <c r="Q3763" s="132"/>
      <c r="R3763" s="130"/>
      <c r="S3763" s="131"/>
      <c r="T3763" s="131"/>
      <c r="U3763" s="131"/>
      <c r="V3763" s="131"/>
      <c r="W3763" s="131"/>
      <c r="X3763" s="131"/>
      <c r="Y3763" s="131"/>
      <c r="Z3763" s="131"/>
      <c r="AA3763" s="132"/>
      <c r="AB3763" s="130"/>
      <c r="AC3763" s="131"/>
      <c r="AD3763" s="131"/>
      <c r="AE3763" s="132"/>
      <c r="AF3763" s="131"/>
      <c r="AG3763" s="131"/>
      <c r="AH3763" s="131"/>
      <c r="AI3763" s="131"/>
      <c r="AJ3763" s="131"/>
      <c r="AK3763" s="131"/>
      <c r="AL3763" s="131"/>
      <c r="AM3763" s="131"/>
      <c r="AN3763" s="131"/>
      <c r="AO3763" s="132"/>
    </row>
    <row r="3764" spans="2:41" ht="13.35" customHeight="1">
      <c r="B3764" s="135"/>
      <c r="I3764" s="136"/>
      <c r="J3764" s="135" t="s">
        <v>4089</v>
      </c>
      <c r="M3764" s="136"/>
      <c r="N3764" s="135" t="s">
        <v>27</v>
      </c>
      <c r="Q3764" s="136"/>
      <c r="R3764" s="135"/>
      <c r="S3764" s="692"/>
      <c r="T3764" s="693"/>
      <c r="U3764" s="693"/>
      <c r="V3764" s="693"/>
      <c r="W3764" s="693"/>
      <c r="X3764" s="693"/>
      <c r="Y3764" s="693"/>
      <c r="Z3764" s="693"/>
      <c r="AA3764" s="694"/>
      <c r="AB3764" s="135" t="s">
        <v>28</v>
      </c>
      <c r="AE3764" s="136"/>
      <c r="AF3764" s="135"/>
      <c r="AG3764" s="695"/>
      <c r="AH3764" s="693"/>
      <c r="AI3764" s="693"/>
      <c r="AJ3764" s="693"/>
      <c r="AK3764" s="693"/>
      <c r="AL3764" s="693"/>
      <c r="AM3764" s="693"/>
      <c r="AN3764" s="693"/>
      <c r="AO3764" s="694"/>
    </row>
    <row r="3765" spans="2:41" ht="3.75" customHeight="1">
      <c r="B3765" s="135"/>
      <c r="I3765" s="136"/>
      <c r="J3765" s="135"/>
      <c r="M3765" s="136"/>
      <c r="N3765" s="140"/>
      <c r="O3765" s="141"/>
      <c r="P3765" s="141"/>
      <c r="Q3765" s="142"/>
      <c r="R3765" s="140"/>
      <c r="S3765" s="141"/>
      <c r="T3765" s="141"/>
      <c r="U3765" s="141"/>
      <c r="V3765" s="141"/>
      <c r="W3765" s="141"/>
      <c r="X3765" s="141"/>
      <c r="Y3765" s="141"/>
      <c r="Z3765" s="141"/>
      <c r="AA3765" s="142"/>
      <c r="AB3765" s="140"/>
      <c r="AC3765" s="141"/>
      <c r="AD3765" s="141"/>
      <c r="AE3765" s="142"/>
      <c r="AF3765" s="141"/>
      <c r="AG3765" s="141"/>
      <c r="AH3765" s="141"/>
      <c r="AI3765" s="141"/>
      <c r="AJ3765" s="141"/>
      <c r="AK3765" s="141"/>
      <c r="AL3765" s="141"/>
      <c r="AM3765" s="141"/>
      <c r="AN3765" s="141"/>
      <c r="AO3765" s="142"/>
    </row>
    <row r="3766" spans="2:41" ht="3.75" customHeight="1">
      <c r="B3766" s="135"/>
      <c r="I3766" s="136"/>
      <c r="J3766" s="135"/>
      <c r="M3766" s="136"/>
      <c r="N3766" s="130"/>
      <c r="O3766" s="131"/>
      <c r="P3766" s="131"/>
      <c r="Q3766" s="132"/>
      <c r="R3766" s="130"/>
      <c r="S3766" s="131"/>
      <c r="T3766" s="131"/>
      <c r="U3766" s="131"/>
      <c r="V3766" s="131"/>
      <c r="W3766" s="131"/>
      <c r="X3766" s="131"/>
      <c r="Y3766" s="131"/>
      <c r="Z3766" s="131"/>
      <c r="AA3766" s="132"/>
      <c r="AB3766" s="130"/>
      <c r="AC3766" s="131"/>
      <c r="AD3766" s="131"/>
      <c r="AE3766" s="132"/>
      <c r="AF3766" s="130"/>
      <c r="AG3766" s="131"/>
      <c r="AH3766" s="131"/>
      <c r="AI3766" s="131"/>
      <c r="AJ3766" s="131"/>
      <c r="AK3766" s="131"/>
      <c r="AL3766" s="131"/>
      <c r="AM3766" s="131"/>
      <c r="AN3766" s="131"/>
      <c r="AO3766" s="132"/>
    </row>
    <row r="3767" spans="2:41" ht="13.35" customHeight="1">
      <c r="B3767" s="135"/>
      <c r="I3767" s="136"/>
      <c r="J3767" s="135"/>
      <c r="M3767" s="136"/>
      <c r="N3767" s="135" t="s">
        <v>3990</v>
      </c>
      <c r="Q3767" s="136"/>
      <c r="R3767" s="135"/>
      <c r="S3767" s="696"/>
      <c r="T3767" s="694"/>
      <c r="V3767" s="146"/>
      <c r="W3767" s="124" t="s">
        <v>12</v>
      </c>
      <c r="X3767" s="146"/>
      <c r="Y3767" s="124" t="s">
        <v>11</v>
      </c>
      <c r="Z3767" s="146"/>
      <c r="AA3767" s="136" t="s">
        <v>364</v>
      </c>
      <c r="AB3767" s="135" t="s">
        <v>66</v>
      </c>
      <c r="AE3767" s="136"/>
      <c r="AF3767" s="135"/>
      <c r="AG3767" s="696"/>
      <c r="AH3767" s="694"/>
      <c r="AJ3767" s="146"/>
      <c r="AK3767" s="124" t="s">
        <v>12</v>
      </c>
      <c r="AL3767" s="146"/>
      <c r="AM3767" s="124" t="s">
        <v>11</v>
      </c>
      <c r="AN3767" s="146"/>
      <c r="AO3767" s="136" t="s">
        <v>364</v>
      </c>
    </row>
    <row r="3768" spans="2:41" ht="3.75" customHeight="1">
      <c r="B3768" s="135"/>
      <c r="I3768" s="136"/>
      <c r="J3768" s="135"/>
      <c r="M3768" s="136"/>
      <c r="N3768" s="140"/>
      <c r="O3768" s="141"/>
      <c r="P3768" s="141"/>
      <c r="Q3768" s="142"/>
      <c r="R3768" s="140"/>
      <c r="S3768" s="141"/>
      <c r="T3768" s="141"/>
      <c r="U3768" s="141"/>
      <c r="V3768" s="141"/>
      <c r="W3768" s="141"/>
      <c r="X3768" s="141"/>
      <c r="Y3768" s="141"/>
      <c r="Z3768" s="141"/>
      <c r="AA3768" s="142"/>
      <c r="AB3768" s="140"/>
      <c r="AC3768" s="141"/>
      <c r="AD3768" s="141"/>
      <c r="AE3768" s="142"/>
      <c r="AF3768" s="140"/>
      <c r="AG3768" s="141"/>
      <c r="AH3768" s="141"/>
      <c r="AI3768" s="141"/>
      <c r="AJ3768" s="141"/>
      <c r="AK3768" s="141"/>
      <c r="AL3768" s="141"/>
      <c r="AM3768" s="141"/>
      <c r="AN3768" s="141"/>
      <c r="AO3768" s="142"/>
    </row>
    <row r="3769" spans="2:41" ht="3.75" customHeight="1">
      <c r="B3769" s="135"/>
      <c r="I3769" s="136"/>
      <c r="J3769" s="135"/>
      <c r="M3769" s="136"/>
      <c r="N3769" s="130"/>
      <c r="O3769" s="131"/>
      <c r="P3769" s="131"/>
      <c r="Q3769" s="132"/>
      <c r="R3769" s="697">
        <f>新_変更_3!J1661</f>
        <v>0</v>
      </c>
      <c r="S3769" s="684"/>
      <c r="T3769" s="684"/>
      <c r="U3769" s="684"/>
      <c r="V3769" s="684"/>
      <c r="W3769" s="684"/>
      <c r="X3769" s="684"/>
      <c r="Y3769" s="684"/>
      <c r="Z3769" s="684"/>
      <c r="AA3769" s="684"/>
      <c r="AB3769" s="684"/>
      <c r="AC3769" s="684"/>
      <c r="AD3769" s="684"/>
      <c r="AE3769" s="684"/>
      <c r="AF3769" s="684"/>
      <c r="AG3769" s="684"/>
      <c r="AH3769" s="684"/>
      <c r="AI3769" s="684"/>
      <c r="AJ3769" s="685"/>
      <c r="AK3769" s="131"/>
      <c r="AL3769" s="131"/>
      <c r="AM3769" s="131"/>
      <c r="AN3769" s="131"/>
      <c r="AO3769" s="132"/>
    </row>
    <row r="3770" spans="2:41" ht="13.35" customHeight="1">
      <c r="B3770" s="135"/>
      <c r="I3770" s="136"/>
      <c r="J3770" s="135"/>
      <c r="M3770" s="136"/>
      <c r="N3770" s="135" t="s">
        <v>8</v>
      </c>
      <c r="Q3770" s="136"/>
      <c r="R3770" s="686"/>
      <c r="S3770" s="687"/>
      <c r="T3770" s="687"/>
      <c r="U3770" s="687"/>
      <c r="V3770" s="687"/>
      <c r="W3770" s="687"/>
      <c r="X3770" s="687"/>
      <c r="Y3770" s="687"/>
      <c r="Z3770" s="687"/>
      <c r="AA3770" s="687"/>
      <c r="AB3770" s="687"/>
      <c r="AC3770" s="687"/>
      <c r="AD3770" s="687"/>
      <c r="AE3770" s="687"/>
      <c r="AF3770" s="687"/>
      <c r="AG3770" s="687"/>
      <c r="AH3770" s="687"/>
      <c r="AI3770" s="687"/>
      <c r="AJ3770" s="688"/>
      <c r="AL3770" s="147" t="s">
        <v>13</v>
      </c>
      <c r="AM3770" s="124" t="s">
        <v>29</v>
      </c>
      <c r="AO3770" s="136"/>
    </row>
    <row r="3771" spans="2:41" ht="3.75" customHeight="1">
      <c r="B3771" s="135"/>
      <c r="I3771" s="136"/>
      <c r="J3771" s="135"/>
      <c r="M3771" s="136"/>
      <c r="N3771" s="140"/>
      <c r="O3771" s="141"/>
      <c r="P3771" s="141"/>
      <c r="Q3771" s="142"/>
      <c r="R3771" s="689"/>
      <c r="S3771" s="690"/>
      <c r="T3771" s="690"/>
      <c r="U3771" s="690"/>
      <c r="V3771" s="690"/>
      <c r="W3771" s="690"/>
      <c r="X3771" s="690"/>
      <c r="Y3771" s="690"/>
      <c r="Z3771" s="690"/>
      <c r="AA3771" s="690"/>
      <c r="AB3771" s="690"/>
      <c r="AC3771" s="690"/>
      <c r="AD3771" s="690"/>
      <c r="AE3771" s="690"/>
      <c r="AF3771" s="690"/>
      <c r="AG3771" s="690"/>
      <c r="AH3771" s="690"/>
      <c r="AI3771" s="690"/>
      <c r="AJ3771" s="691"/>
      <c r="AK3771" s="141"/>
      <c r="AL3771" s="141"/>
      <c r="AM3771" s="141"/>
      <c r="AN3771" s="141"/>
      <c r="AO3771" s="142"/>
    </row>
    <row r="3772" spans="2:41" ht="3.75" hidden="1" customHeight="1">
      <c r="B3772" s="135"/>
      <c r="I3772" s="136"/>
      <c r="J3772" s="135"/>
      <c r="M3772" s="136"/>
      <c r="N3772" s="644"/>
      <c r="O3772" s="645"/>
      <c r="P3772" s="645"/>
      <c r="Q3772" s="646"/>
      <c r="R3772" s="679"/>
      <c r="S3772" s="671"/>
      <c r="T3772" s="671"/>
      <c r="U3772" s="671"/>
      <c r="V3772" s="671"/>
      <c r="W3772" s="671"/>
      <c r="X3772" s="671"/>
      <c r="Y3772" s="671"/>
      <c r="Z3772" s="671"/>
      <c r="AA3772" s="671"/>
      <c r="AB3772" s="671"/>
      <c r="AC3772" s="671"/>
      <c r="AD3772" s="671"/>
      <c r="AE3772" s="671"/>
      <c r="AF3772" s="671"/>
      <c r="AG3772" s="671"/>
      <c r="AH3772" s="671"/>
      <c r="AI3772" s="671"/>
      <c r="AJ3772" s="671"/>
      <c r="AK3772" s="671"/>
      <c r="AL3772" s="671"/>
      <c r="AM3772" s="671"/>
      <c r="AN3772" s="671"/>
      <c r="AO3772" s="672"/>
    </row>
    <row r="3773" spans="2:41" ht="13.35" hidden="1" customHeight="1">
      <c r="B3773" s="135"/>
      <c r="I3773" s="136"/>
      <c r="J3773" s="135"/>
      <c r="M3773" s="136"/>
      <c r="N3773" s="629" t="s">
        <v>61</v>
      </c>
      <c r="O3773" s="630"/>
      <c r="P3773" s="630"/>
      <c r="Q3773" s="632"/>
      <c r="R3773" s="673"/>
      <c r="S3773" s="674"/>
      <c r="T3773" s="674"/>
      <c r="U3773" s="674"/>
      <c r="V3773" s="674"/>
      <c r="W3773" s="674"/>
      <c r="X3773" s="674"/>
      <c r="Y3773" s="674"/>
      <c r="Z3773" s="674"/>
      <c r="AA3773" s="674"/>
      <c r="AB3773" s="674"/>
      <c r="AC3773" s="674"/>
      <c r="AD3773" s="674"/>
      <c r="AE3773" s="674"/>
      <c r="AF3773" s="674"/>
      <c r="AG3773" s="674"/>
      <c r="AH3773" s="674"/>
      <c r="AI3773" s="674"/>
      <c r="AJ3773" s="674"/>
      <c r="AK3773" s="674"/>
      <c r="AL3773" s="674"/>
      <c r="AM3773" s="674"/>
      <c r="AN3773" s="674"/>
      <c r="AO3773" s="675"/>
    </row>
    <row r="3774" spans="2:41" ht="3.75" hidden="1" customHeight="1">
      <c r="B3774" s="135"/>
      <c r="I3774" s="136"/>
      <c r="J3774" s="135"/>
      <c r="M3774" s="136"/>
      <c r="N3774" s="629"/>
      <c r="O3774" s="630"/>
      <c r="P3774" s="630"/>
      <c r="Q3774" s="632"/>
      <c r="R3774" s="676"/>
      <c r="S3774" s="677"/>
      <c r="T3774" s="677"/>
      <c r="U3774" s="677"/>
      <c r="V3774" s="677"/>
      <c r="W3774" s="677"/>
      <c r="X3774" s="677"/>
      <c r="Y3774" s="677"/>
      <c r="Z3774" s="677"/>
      <c r="AA3774" s="677"/>
      <c r="AB3774" s="677"/>
      <c r="AC3774" s="677"/>
      <c r="AD3774" s="677"/>
      <c r="AE3774" s="677"/>
      <c r="AF3774" s="677"/>
      <c r="AG3774" s="677"/>
      <c r="AH3774" s="677"/>
      <c r="AI3774" s="677"/>
      <c r="AJ3774" s="677"/>
      <c r="AK3774" s="677"/>
      <c r="AL3774" s="677"/>
      <c r="AM3774" s="677"/>
      <c r="AN3774" s="677"/>
      <c r="AO3774" s="678"/>
    </row>
    <row r="3775" spans="2:41" ht="3.75" hidden="1" customHeight="1">
      <c r="B3775" s="135"/>
      <c r="I3775" s="136"/>
      <c r="J3775" s="135"/>
      <c r="N3775" s="644"/>
      <c r="O3775" s="645"/>
      <c r="P3775" s="645"/>
      <c r="Q3775" s="646"/>
      <c r="R3775" s="630"/>
      <c r="S3775" s="630"/>
      <c r="T3775" s="630"/>
      <c r="U3775" s="698"/>
      <c r="V3775" s="699"/>
      <c r="W3775" s="699"/>
      <c r="X3775" s="700"/>
      <c r="Y3775" s="645"/>
      <c r="Z3775" s="707"/>
      <c r="AA3775" s="699"/>
      <c r="AB3775" s="699"/>
      <c r="AC3775" s="708"/>
      <c r="AD3775" s="630"/>
      <c r="AE3775" s="630"/>
      <c r="AF3775" s="630"/>
      <c r="AG3775" s="679"/>
      <c r="AH3775" s="671"/>
      <c r="AI3775" s="671"/>
      <c r="AJ3775" s="671"/>
      <c r="AK3775" s="671"/>
      <c r="AL3775" s="671"/>
      <c r="AM3775" s="671"/>
      <c r="AN3775" s="671"/>
      <c r="AO3775" s="672"/>
    </row>
    <row r="3776" spans="2:41" ht="13.35" hidden="1" customHeight="1">
      <c r="B3776" s="135"/>
      <c r="I3776" s="136"/>
      <c r="J3776" s="135"/>
      <c r="N3776" s="629"/>
      <c r="O3776" s="630"/>
      <c r="P3776" s="630"/>
      <c r="Q3776" s="632"/>
      <c r="R3776" s="630" t="s">
        <v>15</v>
      </c>
      <c r="S3776" s="630"/>
      <c r="T3776" s="630"/>
      <c r="U3776" s="701"/>
      <c r="V3776" s="702"/>
      <c r="W3776" s="702"/>
      <c r="X3776" s="703"/>
      <c r="Y3776" s="662" t="s">
        <v>359</v>
      </c>
      <c r="Z3776" s="709"/>
      <c r="AA3776" s="702"/>
      <c r="AB3776" s="702"/>
      <c r="AC3776" s="710"/>
      <c r="AD3776" s="630" t="s">
        <v>56</v>
      </c>
      <c r="AE3776" s="630"/>
      <c r="AF3776" s="630"/>
      <c r="AG3776" s="673"/>
      <c r="AH3776" s="674"/>
      <c r="AI3776" s="674"/>
      <c r="AJ3776" s="674"/>
      <c r="AK3776" s="674"/>
      <c r="AL3776" s="674"/>
      <c r="AM3776" s="674"/>
      <c r="AN3776" s="674"/>
      <c r="AO3776" s="675"/>
    </row>
    <row r="3777" spans="2:41" ht="3.75" hidden="1" customHeight="1">
      <c r="B3777" s="135"/>
      <c r="I3777" s="136"/>
      <c r="J3777" s="135"/>
      <c r="N3777" s="629"/>
      <c r="O3777" s="630"/>
      <c r="P3777" s="630"/>
      <c r="Q3777" s="632"/>
      <c r="R3777" s="639"/>
      <c r="S3777" s="639"/>
      <c r="T3777" s="639"/>
      <c r="U3777" s="704"/>
      <c r="V3777" s="705"/>
      <c r="W3777" s="705"/>
      <c r="X3777" s="706"/>
      <c r="Y3777" s="639"/>
      <c r="Z3777" s="711"/>
      <c r="AA3777" s="705"/>
      <c r="AB3777" s="705"/>
      <c r="AC3777" s="712"/>
      <c r="AD3777" s="639"/>
      <c r="AE3777" s="639"/>
      <c r="AF3777" s="639"/>
      <c r="AG3777" s="676"/>
      <c r="AH3777" s="677"/>
      <c r="AI3777" s="677"/>
      <c r="AJ3777" s="677"/>
      <c r="AK3777" s="677"/>
      <c r="AL3777" s="677"/>
      <c r="AM3777" s="677"/>
      <c r="AN3777" s="677"/>
      <c r="AO3777" s="678"/>
    </row>
    <row r="3778" spans="2:41" ht="3.75" hidden="1" customHeight="1">
      <c r="B3778" s="135"/>
      <c r="I3778" s="136"/>
      <c r="J3778" s="135"/>
      <c r="N3778" s="629"/>
      <c r="O3778" s="630"/>
      <c r="P3778" s="630"/>
      <c r="Q3778" s="632"/>
      <c r="R3778" s="645"/>
      <c r="S3778" s="645"/>
      <c r="T3778" s="646"/>
      <c r="U3778" s="679"/>
      <c r="V3778" s="671"/>
      <c r="W3778" s="671"/>
      <c r="X3778" s="671"/>
      <c r="Y3778" s="671"/>
      <c r="Z3778" s="671"/>
      <c r="AA3778" s="671"/>
      <c r="AB3778" s="671"/>
      <c r="AC3778" s="672"/>
      <c r="AD3778" s="644"/>
      <c r="AE3778" s="645"/>
      <c r="AF3778" s="646"/>
      <c r="AG3778" s="679"/>
      <c r="AH3778" s="671"/>
      <c r="AI3778" s="671"/>
      <c r="AJ3778" s="671"/>
      <c r="AK3778" s="671"/>
      <c r="AL3778" s="671"/>
      <c r="AM3778" s="671"/>
      <c r="AN3778" s="671"/>
      <c r="AO3778" s="672"/>
    </row>
    <row r="3779" spans="2:41" ht="13.35" hidden="1" customHeight="1">
      <c r="B3779" s="135"/>
      <c r="I3779" s="136"/>
      <c r="N3779" s="629" t="s">
        <v>23</v>
      </c>
      <c r="O3779" s="630"/>
      <c r="P3779" s="630"/>
      <c r="Q3779" s="632"/>
      <c r="R3779" s="630" t="s">
        <v>17</v>
      </c>
      <c r="S3779" s="630"/>
      <c r="T3779" s="632"/>
      <c r="U3779" s="673"/>
      <c r="V3779" s="674"/>
      <c r="W3779" s="674"/>
      <c r="X3779" s="674"/>
      <c r="Y3779" s="674"/>
      <c r="Z3779" s="674"/>
      <c r="AA3779" s="674"/>
      <c r="AB3779" s="674"/>
      <c r="AC3779" s="675"/>
      <c r="AD3779" s="629" t="s">
        <v>18</v>
      </c>
      <c r="AE3779" s="630"/>
      <c r="AF3779" s="632"/>
      <c r="AG3779" s="673"/>
      <c r="AH3779" s="674"/>
      <c r="AI3779" s="674"/>
      <c r="AJ3779" s="674"/>
      <c r="AK3779" s="674"/>
      <c r="AL3779" s="674"/>
      <c r="AM3779" s="674"/>
      <c r="AN3779" s="674"/>
      <c r="AO3779" s="675"/>
    </row>
    <row r="3780" spans="2:41" ht="3.75" hidden="1" customHeight="1">
      <c r="B3780" s="135"/>
      <c r="I3780" s="136"/>
      <c r="J3780" s="135"/>
      <c r="N3780" s="629"/>
      <c r="O3780" s="630"/>
      <c r="P3780" s="630"/>
      <c r="Q3780" s="632"/>
      <c r="R3780" s="639"/>
      <c r="S3780" s="639"/>
      <c r="T3780" s="640"/>
      <c r="U3780" s="676"/>
      <c r="V3780" s="677"/>
      <c r="W3780" s="677"/>
      <c r="X3780" s="677"/>
      <c r="Y3780" s="677"/>
      <c r="Z3780" s="677"/>
      <c r="AA3780" s="677"/>
      <c r="AB3780" s="677"/>
      <c r="AC3780" s="678"/>
      <c r="AD3780" s="638"/>
      <c r="AE3780" s="639"/>
      <c r="AF3780" s="640"/>
      <c r="AG3780" s="676"/>
      <c r="AH3780" s="677"/>
      <c r="AI3780" s="677"/>
      <c r="AJ3780" s="677"/>
      <c r="AK3780" s="677"/>
      <c r="AL3780" s="677"/>
      <c r="AM3780" s="677"/>
      <c r="AN3780" s="677"/>
      <c r="AO3780" s="678"/>
    </row>
    <row r="3781" spans="2:41" ht="3.75" hidden="1" customHeight="1">
      <c r="B3781" s="135"/>
      <c r="I3781" s="136"/>
      <c r="J3781" s="135"/>
      <c r="N3781" s="629"/>
      <c r="O3781" s="630"/>
      <c r="P3781" s="630"/>
      <c r="Q3781" s="632"/>
      <c r="R3781" s="645"/>
      <c r="S3781" s="645"/>
      <c r="T3781" s="646"/>
      <c r="U3781" s="679"/>
      <c r="V3781" s="671"/>
      <c r="W3781" s="671"/>
      <c r="X3781" s="671"/>
      <c r="Y3781" s="671"/>
      <c r="Z3781" s="671"/>
      <c r="AA3781" s="671"/>
      <c r="AB3781" s="671"/>
      <c r="AC3781" s="672"/>
      <c r="AD3781" s="644"/>
      <c r="AE3781" s="645"/>
      <c r="AF3781" s="646"/>
      <c r="AG3781" s="679"/>
      <c r="AH3781" s="671"/>
      <c r="AI3781" s="671"/>
      <c r="AJ3781" s="671"/>
      <c r="AK3781" s="671"/>
      <c r="AL3781" s="671"/>
      <c r="AM3781" s="671"/>
      <c r="AN3781" s="671"/>
      <c r="AO3781" s="672"/>
    </row>
    <row r="3782" spans="2:41" ht="13.35" hidden="1" customHeight="1">
      <c r="B3782" s="135"/>
      <c r="I3782" s="136"/>
      <c r="J3782" s="135"/>
      <c r="N3782" s="629"/>
      <c r="O3782" s="630"/>
      <c r="P3782" s="630"/>
      <c r="Q3782" s="632"/>
      <c r="R3782" s="630" t="s">
        <v>19</v>
      </c>
      <c r="S3782" s="630"/>
      <c r="T3782" s="632"/>
      <c r="U3782" s="673"/>
      <c r="V3782" s="674"/>
      <c r="W3782" s="674"/>
      <c r="X3782" s="674"/>
      <c r="Y3782" s="674"/>
      <c r="Z3782" s="674"/>
      <c r="AA3782" s="674"/>
      <c r="AB3782" s="674"/>
      <c r="AC3782" s="675"/>
      <c r="AD3782" s="629" t="s">
        <v>20</v>
      </c>
      <c r="AE3782" s="630"/>
      <c r="AF3782" s="632"/>
      <c r="AG3782" s="673"/>
      <c r="AH3782" s="674"/>
      <c r="AI3782" s="674"/>
      <c r="AJ3782" s="674"/>
      <c r="AK3782" s="674"/>
      <c r="AL3782" s="674"/>
      <c r="AM3782" s="674"/>
      <c r="AN3782" s="674"/>
      <c r="AO3782" s="675"/>
    </row>
    <row r="3783" spans="2:41" ht="3.75" hidden="1" customHeight="1">
      <c r="B3783" s="135"/>
      <c r="I3783" s="136"/>
      <c r="J3783" s="135"/>
      <c r="N3783" s="638"/>
      <c r="O3783" s="639"/>
      <c r="P3783" s="639"/>
      <c r="Q3783" s="640"/>
      <c r="R3783" s="639"/>
      <c r="S3783" s="639"/>
      <c r="T3783" s="640"/>
      <c r="U3783" s="676"/>
      <c r="V3783" s="677"/>
      <c r="W3783" s="677"/>
      <c r="X3783" s="677"/>
      <c r="Y3783" s="677"/>
      <c r="Z3783" s="677"/>
      <c r="AA3783" s="677"/>
      <c r="AB3783" s="677"/>
      <c r="AC3783" s="678"/>
      <c r="AD3783" s="638"/>
      <c r="AE3783" s="639"/>
      <c r="AF3783" s="640"/>
      <c r="AG3783" s="676"/>
      <c r="AH3783" s="677"/>
      <c r="AI3783" s="677"/>
      <c r="AJ3783" s="677"/>
      <c r="AK3783" s="677"/>
      <c r="AL3783" s="677"/>
      <c r="AM3783" s="677"/>
      <c r="AN3783" s="677"/>
      <c r="AO3783" s="678"/>
    </row>
    <row r="3784" spans="2:41" ht="3.75" hidden="1" customHeight="1">
      <c r="B3784" s="135"/>
      <c r="I3784" s="136"/>
      <c r="J3784" s="135"/>
      <c r="M3784" s="136"/>
      <c r="N3784" s="629"/>
      <c r="O3784" s="630"/>
      <c r="P3784" s="630"/>
      <c r="Q3784" s="632"/>
      <c r="R3784" s="644"/>
      <c r="S3784" s="645"/>
      <c r="T3784" s="645"/>
      <c r="U3784" s="645"/>
      <c r="V3784" s="645"/>
      <c r="W3784" s="645"/>
      <c r="X3784" s="645"/>
      <c r="Y3784" s="645"/>
      <c r="Z3784" s="645"/>
      <c r="AA3784" s="645"/>
      <c r="AB3784" s="645"/>
      <c r="AC3784" s="645"/>
      <c r="AD3784" s="645"/>
      <c r="AE3784" s="645"/>
      <c r="AF3784" s="645"/>
      <c r="AG3784" s="645"/>
      <c r="AH3784" s="645"/>
      <c r="AI3784" s="645"/>
      <c r="AJ3784" s="645"/>
      <c r="AK3784" s="645"/>
      <c r="AL3784" s="645"/>
      <c r="AM3784" s="645"/>
      <c r="AN3784" s="645"/>
      <c r="AO3784" s="646"/>
    </row>
    <row r="3785" spans="2:41" ht="13.35" hidden="1" customHeight="1">
      <c r="B3785" s="135"/>
      <c r="I3785" s="136"/>
      <c r="J3785" s="135"/>
      <c r="M3785" s="136"/>
      <c r="N3785" s="629" t="s">
        <v>111</v>
      </c>
      <c r="O3785" s="630"/>
      <c r="P3785" s="630"/>
      <c r="Q3785" s="632"/>
      <c r="R3785" s="629"/>
      <c r="S3785" s="680"/>
      <c r="T3785" s="681"/>
      <c r="U3785" s="630"/>
      <c r="V3785" s="647"/>
      <c r="W3785" s="630" t="s">
        <v>12</v>
      </c>
      <c r="X3785" s="647"/>
      <c r="Y3785" s="630" t="s">
        <v>11</v>
      </c>
      <c r="Z3785" s="647"/>
      <c r="AA3785" s="630" t="s">
        <v>364</v>
      </c>
      <c r="AB3785" s="630"/>
      <c r="AC3785" s="630"/>
      <c r="AD3785" s="630"/>
      <c r="AE3785" s="630"/>
      <c r="AF3785" s="630"/>
      <c r="AG3785" s="630"/>
      <c r="AH3785" s="630"/>
      <c r="AI3785" s="630"/>
      <c r="AJ3785" s="630"/>
      <c r="AK3785" s="630"/>
      <c r="AL3785" s="630"/>
      <c r="AM3785" s="630"/>
      <c r="AN3785" s="630"/>
      <c r="AO3785" s="632"/>
    </row>
    <row r="3786" spans="2:41" ht="3.75" hidden="1" customHeight="1">
      <c r="B3786" s="135"/>
      <c r="I3786" s="136"/>
      <c r="J3786" s="135"/>
      <c r="M3786" s="136"/>
      <c r="N3786" s="629"/>
      <c r="O3786" s="630"/>
      <c r="P3786" s="630"/>
      <c r="Q3786" s="632"/>
      <c r="R3786" s="629"/>
      <c r="S3786" s="630"/>
      <c r="T3786" s="630"/>
      <c r="U3786" s="630"/>
      <c r="V3786" s="630"/>
      <c r="W3786" s="630"/>
      <c r="X3786" s="630"/>
      <c r="Y3786" s="630"/>
      <c r="Z3786" s="630"/>
      <c r="AA3786" s="630"/>
      <c r="AB3786" s="630"/>
      <c r="AC3786" s="630"/>
      <c r="AD3786" s="630"/>
      <c r="AE3786" s="630"/>
      <c r="AF3786" s="630"/>
      <c r="AG3786" s="630"/>
      <c r="AH3786" s="630"/>
      <c r="AI3786" s="630"/>
      <c r="AJ3786" s="630"/>
      <c r="AK3786" s="630"/>
      <c r="AL3786" s="630"/>
      <c r="AM3786" s="630"/>
      <c r="AN3786" s="630"/>
      <c r="AO3786" s="632"/>
    </row>
    <row r="3787" spans="2:41" ht="3.75" hidden="1" customHeight="1">
      <c r="B3787" s="135"/>
      <c r="I3787" s="136"/>
      <c r="J3787" s="135"/>
      <c r="M3787" s="136"/>
      <c r="N3787" s="644"/>
      <c r="O3787" s="645"/>
      <c r="P3787" s="645"/>
      <c r="Q3787" s="645"/>
      <c r="R3787" s="713"/>
      <c r="S3787" s="716"/>
      <c r="T3787" s="645"/>
      <c r="U3787" s="698"/>
      <c r="V3787" s="644"/>
      <c r="W3787" s="645"/>
      <c r="X3787" s="645"/>
      <c r="Y3787" s="645"/>
      <c r="Z3787" s="645"/>
      <c r="AA3787" s="645"/>
      <c r="AB3787" s="645"/>
      <c r="AC3787" s="645"/>
      <c r="AD3787" s="645"/>
      <c r="AE3787" s="645"/>
      <c r="AF3787" s="645"/>
      <c r="AG3787" s="645"/>
      <c r="AH3787" s="649"/>
      <c r="AI3787" s="649"/>
      <c r="AJ3787" s="645"/>
      <c r="AK3787" s="651"/>
      <c r="AL3787" s="645"/>
      <c r="AM3787" s="645"/>
      <c r="AN3787" s="645"/>
      <c r="AO3787" s="646"/>
    </row>
    <row r="3788" spans="2:41" ht="13.35" hidden="1" customHeight="1">
      <c r="B3788" s="135"/>
      <c r="I3788" s="136"/>
      <c r="J3788" s="135"/>
      <c r="M3788" s="136"/>
      <c r="N3788" s="629" t="s">
        <v>30</v>
      </c>
      <c r="O3788" s="630"/>
      <c r="P3788" s="630"/>
      <c r="Q3788" s="630"/>
      <c r="R3788" s="714"/>
      <c r="S3788" s="717"/>
      <c r="T3788" s="630" t="s">
        <v>388</v>
      </c>
      <c r="U3788" s="701"/>
      <c r="V3788" s="629" t="s">
        <v>112</v>
      </c>
      <c r="W3788" s="630"/>
      <c r="X3788" s="630"/>
      <c r="Y3788" s="630"/>
      <c r="Z3788" s="630"/>
      <c r="AA3788" s="630"/>
      <c r="AB3788" s="630"/>
      <c r="AC3788" s="630"/>
      <c r="AD3788" s="630"/>
      <c r="AE3788" s="630"/>
      <c r="AF3788" s="630"/>
      <c r="AG3788" s="630"/>
      <c r="AH3788" s="636"/>
      <c r="AI3788" s="636"/>
      <c r="AJ3788" s="630"/>
      <c r="AK3788" s="654"/>
      <c r="AL3788" s="630"/>
      <c r="AM3788" s="630"/>
      <c r="AN3788" s="630"/>
      <c r="AO3788" s="632"/>
    </row>
    <row r="3789" spans="2:41" ht="3.75" hidden="1" customHeight="1">
      <c r="B3789" s="135"/>
      <c r="I3789" s="136"/>
      <c r="J3789" s="135"/>
      <c r="M3789" s="136"/>
      <c r="N3789" s="629"/>
      <c r="O3789" s="630"/>
      <c r="P3789" s="630"/>
      <c r="Q3789" s="630"/>
      <c r="R3789" s="715"/>
      <c r="S3789" s="718"/>
      <c r="T3789" s="639"/>
      <c r="U3789" s="704"/>
      <c r="V3789" s="638"/>
      <c r="W3789" s="639"/>
      <c r="X3789" s="639"/>
      <c r="Y3789" s="639"/>
      <c r="Z3789" s="639"/>
      <c r="AA3789" s="639"/>
      <c r="AB3789" s="639"/>
      <c r="AC3789" s="639"/>
      <c r="AD3789" s="639"/>
      <c r="AE3789" s="639"/>
      <c r="AF3789" s="639"/>
      <c r="AG3789" s="639"/>
      <c r="AH3789" s="642"/>
      <c r="AI3789" s="642"/>
      <c r="AJ3789" s="639"/>
      <c r="AK3789" s="657"/>
      <c r="AL3789" s="639"/>
      <c r="AM3789" s="639"/>
      <c r="AN3789" s="639"/>
      <c r="AO3789" s="640"/>
    </row>
    <row r="3790" spans="2:41" ht="3.75" hidden="1" customHeight="1">
      <c r="B3790" s="135"/>
      <c r="I3790" s="136"/>
      <c r="J3790" s="135"/>
      <c r="M3790" s="136"/>
      <c r="N3790" s="644"/>
      <c r="O3790" s="645"/>
      <c r="P3790" s="645"/>
      <c r="Q3790" s="646"/>
      <c r="R3790" s="670"/>
      <c r="S3790" s="671"/>
      <c r="T3790" s="671"/>
      <c r="U3790" s="672"/>
      <c r="V3790" s="673"/>
      <c r="W3790" s="675"/>
      <c r="X3790" s="679"/>
      <c r="Y3790" s="671"/>
      <c r="Z3790" s="671"/>
      <c r="AA3790" s="672"/>
      <c r="AB3790" s="630"/>
      <c r="AC3790" s="630"/>
      <c r="AD3790" s="630"/>
      <c r="AE3790" s="630"/>
      <c r="AF3790" s="630"/>
      <c r="AG3790" s="630"/>
      <c r="AH3790" s="630"/>
      <c r="AI3790" s="645"/>
      <c r="AJ3790" s="630"/>
      <c r="AK3790" s="630"/>
      <c r="AL3790" s="630"/>
      <c r="AM3790" s="630"/>
      <c r="AN3790" s="630"/>
      <c r="AO3790" s="632"/>
    </row>
    <row r="3791" spans="2:41" ht="13.35" hidden="1" customHeight="1">
      <c r="B3791" s="135"/>
      <c r="I3791" s="136"/>
      <c r="J3791" s="135"/>
      <c r="M3791" s="136"/>
      <c r="N3791" s="629" t="s">
        <v>114</v>
      </c>
      <c r="O3791" s="630"/>
      <c r="P3791" s="630"/>
      <c r="Q3791" s="632"/>
      <c r="R3791" s="673"/>
      <c r="S3791" s="674"/>
      <c r="T3791" s="674"/>
      <c r="U3791" s="675"/>
      <c r="V3791" s="673"/>
      <c r="W3791" s="675"/>
      <c r="X3791" s="673"/>
      <c r="Y3791" s="674"/>
      <c r="Z3791" s="674"/>
      <c r="AA3791" s="675"/>
      <c r="AB3791" s="668" t="s">
        <v>171</v>
      </c>
      <c r="AC3791" s="630"/>
      <c r="AD3791" s="630"/>
      <c r="AE3791" s="630"/>
      <c r="AF3791" s="630"/>
      <c r="AG3791" s="630"/>
      <c r="AH3791" s="630"/>
      <c r="AI3791" s="630"/>
      <c r="AJ3791" s="630"/>
      <c r="AK3791" s="630"/>
      <c r="AL3791" s="630"/>
      <c r="AM3791" s="630"/>
      <c r="AN3791" s="630"/>
      <c r="AO3791" s="632"/>
    </row>
    <row r="3792" spans="2:41" ht="3.75" hidden="1" customHeight="1">
      <c r="B3792" s="135"/>
      <c r="I3792" s="136"/>
      <c r="J3792" s="135"/>
      <c r="M3792" s="136"/>
      <c r="N3792" s="629"/>
      <c r="O3792" s="630"/>
      <c r="P3792" s="630"/>
      <c r="Q3792" s="632"/>
      <c r="R3792" s="676"/>
      <c r="S3792" s="677"/>
      <c r="T3792" s="677"/>
      <c r="U3792" s="678"/>
      <c r="V3792" s="676"/>
      <c r="W3792" s="678"/>
      <c r="X3792" s="676"/>
      <c r="Y3792" s="677"/>
      <c r="Z3792" s="677"/>
      <c r="AA3792" s="678"/>
      <c r="AB3792" s="639"/>
      <c r="AC3792" s="639"/>
      <c r="AD3792" s="639"/>
      <c r="AE3792" s="639"/>
      <c r="AF3792" s="639"/>
      <c r="AG3792" s="639"/>
      <c r="AH3792" s="639"/>
      <c r="AI3792" s="639"/>
      <c r="AJ3792" s="639"/>
      <c r="AK3792" s="639"/>
      <c r="AL3792" s="639"/>
      <c r="AM3792" s="639"/>
      <c r="AN3792" s="639"/>
      <c r="AO3792" s="640"/>
    </row>
    <row r="3793" spans="2:41" ht="3.75" hidden="1" customHeight="1">
      <c r="B3793" s="135"/>
      <c r="I3793" s="136"/>
      <c r="J3793" s="135"/>
      <c r="M3793" s="136"/>
      <c r="N3793" s="644"/>
      <c r="O3793" s="645"/>
      <c r="P3793" s="645"/>
      <c r="Q3793" s="645"/>
      <c r="R3793" s="644"/>
      <c r="S3793" s="645"/>
      <c r="T3793" s="645"/>
      <c r="U3793" s="645"/>
      <c r="V3793" s="645"/>
      <c r="W3793" s="645"/>
      <c r="X3793" s="645"/>
      <c r="Y3793" s="645"/>
      <c r="Z3793" s="645"/>
      <c r="AA3793" s="646"/>
      <c r="AB3793" s="644"/>
      <c r="AC3793" s="630"/>
      <c r="AD3793" s="630"/>
      <c r="AE3793" s="630"/>
      <c r="AF3793" s="630"/>
      <c r="AG3793" s="630"/>
      <c r="AH3793" s="630"/>
      <c r="AI3793" s="632"/>
      <c r="AJ3793" s="644"/>
      <c r="AK3793" s="645"/>
      <c r="AL3793" s="645"/>
      <c r="AM3793" s="645"/>
      <c r="AN3793" s="645"/>
      <c r="AO3793" s="646"/>
    </row>
    <row r="3794" spans="2:41" ht="13.35" hidden="1" customHeight="1">
      <c r="B3794" s="135"/>
      <c r="I3794" s="136"/>
      <c r="J3794" s="135"/>
      <c r="M3794" s="136"/>
      <c r="N3794" s="629" t="s">
        <v>115</v>
      </c>
      <c r="O3794" s="630"/>
      <c r="P3794" s="630"/>
      <c r="Q3794" s="630"/>
      <c r="R3794" s="629"/>
      <c r="S3794" s="680"/>
      <c r="T3794" s="681"/>
      <c r="U3794" s="630"/>
      <c r="V3794" s="647"/>
      <c r="W3794" s="630" t="s">
        <v>12</v>
      </c>
      <c r="X3794" s="647"/>
      <c r="Y3794" s="630" t="s">
        <v>11</v>
      </c>
      <c r="Z3794" s="647"/>
      <c r="AA3794" s="630" t="s">
        <v>364</v>
      </c>
      <c r="AB3794" s="629" t="s">
        <v>170</v>
      </c>
      <c r="AC3794" s="630"/>
      <c r="AD3794" s="630"/>
      <c r="AE3794" s="630"/>
      <c r="AF3794" s="630"/>
      <c r="AG3794" s="630"/>
      <c r="AH3794" s="630"/>
      <c r="AI3794" s="632"/>
      <c r="AJ3794" s="629"/>
      <c r="AK3794" s="680"/>
      <c r="AL3794" s="682"/>
      <c r="AM3794" s="682"/>
      <c r="AN3794" s="682"/>
      <c r="AO3794" s="681"/>
    </row>
    <row r="3795" spans="2:41" ht="3.75" hidden="1" customHeight="1">
      <c r="B3795" s="135"/>
      <c r="I3795" s="136"/>
      <c r="J3795" s="135"/>
      <c r="M3795" s="136"/>
      <c r="N3795" s="629"/>
      <c r="O3795" s="630"/>
      <c r="P3795" s="630"/>
      <c r="Q3795" s="630"/>
      <c r="R3795" s="638"/>
      <c r="S3795" s="639"/>
      <c r="T3795" s="639"/>
      <c r="U3795" s="639"/>
      <c r="V3795" s="639"/>
      <c r="W3795" s="639"/>
      <c r="X3795" s="639"/>
      <c r="Y3795" s="639"/>
      <c r="Z3795" s="639"/>
      <c r="AA3795" s="640"/>
      <c r="AB3795" s="638"/>
      <c r="AC3795" s="639"/>
      <c r="AD3795" s="639"/>
      <c r="AE3795" s="639"/>
      <c r="AF3795" s="639"/>
      <c r="AG3795" s="639"/>
      <c r="AH3795" s="639"/>
      <c r="AI3795" s="640"/>
      <c r="AJ3795" s="638"/>
      <c r="AK3795" s="639"/>
      <c r="AL3795" s="639"/>
      <c r="AM3795" s="639"/>
      <c r="AN3795" s="639"/>
      <c r="AO3795" s="640"/>
    </row>
    <row r="3796" spans="2:41" ht="3.75" customHeight="1">
      <c r="B3796" s="135"/>
      <c r="I3796" s="136"/>
      <c r="J3796" s="135"/>
      <c r="M3796" s="136"/>
      <c r="N3796" s="130"/>
      <c r="O3796" s="131"/>
      <c r="P3796" s="131"/>
      <c r="Q3796" s="132"/>
      <c r="R3796" s="683" t="str" cm="1">
        <f t="array" ref="R3796">IF(新_変更_3!AL1661&lt;&gt;"",AND(新_変更_3!J1660:AB1666=新_変更_3!AL1660:BD1666),"")</f>
        <v/>
      </c>
      <c r="S3796" s="684"/>
      <c r="T3796" s="684"/>
      <c r="U3796" s="684"/>
      <c r="V3796" s="684"/>
      <c r="W3796" s="684"/>
      <c r="X3796" s="684"/>
      <c r="Y3796" s="684"/>
      <c r="Z3796" s="684"/>
      <c r="AA3796" s="684"/>
      <c r="AB3796" s="684"/>
      <c r="AC3796" s="684"/>
      <c r="AD3796" s="684"/>
      <c r="AE3796" s="684"/>
      <c r="AF3796" s="684"/>
      <c r="AG3796" s="684"/>
      <c r="AH3796" s="684"/>
      <c r="AI3796" s="684"/>
      <c r="AJ3796" s="684"/>
      <c r="AK3796" s="684"/>
      <c r="AL3796" s="684"/>
      <c r="AM3796" s="684"/>
      <c r="AN3796" s="684"/>
      <c r="AO3796" s="685"/>
    </row>
    <row r="3797" spans="2:41" ht="13.35" customHeight="1">
      <c r="B3797" s="135"/>
      <c r="I3797" s="136"/>
      <c r="J3797" s="135"/>
      <c r="M3797" s="136"/>
      <c r="N3797" s="135" t="s">
        <v>32</v>
      </c>
      <c r="Q3797" s="136"/>
      <c r="R3797" s="686"/>
      <c r="S3797" s="687"/>
      <c r="T3797" s="687"/>
      <c r="U3797" s="687"/>
      <c r="V3797" s="687"/>
      <c r="W3797" s="687"/>
      <c r="X3797" s="687"/>
      <c r="Y3797" s="687"/>
      <c r="Z3797" s="687"/>
      <c r="AA3797" s="687"/>
      <c r="AB3797" s="687"/>
      <c r="AC3797" s="687"/>
      <c r="AD3797" s="687"/>
      <c r="AE3797" s="687"/>
      <c r="AF3797" s="687"/>
      <c r="AG3797" s="687"/>
      <c r="AH3797" s="687"/>
      <c r="AI3797" s="687"/>
      <c r="AJ3797" s="687"/>
      <c r="AK3797" s="687"/>
      <c r="AL3797" s="687"/>
      <c r="AM3797" s="687"/>
      <c r="AN3797" s="687"/>
      <c r="AO3797" s="688"/>
    </row>
    <row r="3798" spans="2:41" ht="3.75" customHeight="1">
      <c r="B3798" s="135"/>
      <c r="I3798" s="136"/>
      <c r="J3798" s="135"/>
      <c r="M3798" s="136"/>
      <c r="N3798" s="140"/>
      <c r="O3798" s="141"/>
      <c r="P3798" s="141"/>
      <c r="Q3798" s="142"/>
      <c r="R3798" s="689"/>
      <c r="S3798" s="690"/>
      <c r="T3798" s="690"/>
      <c r="U3798" s="690"/>
      <c r="V3798" s="690"/>
      <c r="W3798" s="690"/>
      <c r="X3798" s="690"/>
      <c r="Y3798" s="690"/>
      <c r="Z3798" s="690"/>
      <c r="AA3798" s="690"/>
      <c r="AB3798" s="690"/>
      <c r="AC3798" s="690"/>
      <c r="AD3798" s="690"/>
      <c r="AE3798" s="690"/>
      <c r="AF3798" s="690"/>
      <c r="AG3798" s="690"/>
      <c r="AH3798" s="690"/>
      <c r="AI3798" s="690"/>
      <c r="AJ3798" s="690"/>
      <c r="AK3798" s="690"/>
      <c r="AL3798" s="690"/>
      <c r="AM3798" s="690"/>
      <c r="AN3798" s="690"/>
      <c r="AO3798" s="691"/>
    </row>
    <row r="3799" spans="2:41" ht="3.75" customHeight="1">
      <c r="B3799" s="135"/>
      <c r="I3799" s="136"/>
      <c r="J3799" s="130"/>
      <c r="K3799" s="131"/>
      <c r="L3799" s="131"/>
      <c r="M3799" s="132"/>
      <c r="N3799" s="130"/>
      <c r="O3799" s="131"/>
      <c r="P3799" s="131"/>
      <c r="Q3799" s="132"/>
      <c r="R3799" s="130"/>
      <c r="S3799" s="131"/>
      <c r="T3799" s="131"/>
      <c r="U3799" s="131"/>
      <c r="V3799" s="131"/>
      <c r="W3799" s="131"/>
      <c r="X3799" s="131"/>
      <c r="Y3799" s="131"/>
      <c r="Z3799" s="131"/>
      <c r="AA3799" s="132"/>
      <c r="AB3799" s="130"/>
      <c r="AC3799" s="131"/>
      <c r="AD3799" s="131"/>
      <c r="AE3799" s="132"/>
      <c r="AF3799" s="131"/>
      <c r="AG3799" s="131"/>
      <c r="AH3799" s="131"/>
      <c r="AI3799" s="131"/>
      <c r="AJ3799" s="131"/>
      <c r="AK3799" s="131"/>
      <c r="AL3799" s="131"/>
      <c r="AM3799" s="131"/>
      <c r="AN3799" s="131"/>
      <c r="AO3799" s="132"/>
    </row>
    <row r="3800" spans="2:41" ht="13.35" customHeight="1">
      <c r="B3800" s="135"/>
      <c r="I3800" s="136"/>
      <c r="J3800" s="135" t="s">
        <v>4090</v>
      </c>
      <c r="M3800" s="136"/>
      <c r="N3800" s="135" t="s">
        <v>27</v>
      </c>
      <c r="Q3800" s="136"/>
      <c r="R3800" s="135"/>
      <c r="S3800" s="692"/>
      <c r="T3800" s="693"/>
      <c r="U3800" s="693"/>
      <c r="V3800" s="693"/>
      <c r="W3800" s="693"/>
      <c r="X3800" s="693"/>
      <c r="Y3800" s="693"/>
      <c r="Z3800" s="693"/>
      <c r="AA3800" s="694"/>
      <c r="AB3800" s="135" t="s">
        <v>28</v>
      </c>
      <c r="AE3800" s="136"/>
      <c r="AF3800" s="135"/>
      <c r="AG3800" s="695"/>
      <c r="AH3800" s="693"/>
      <c r="AI3800" s="693"/>
      <c r="AJ3800" s="693"/>
      <c r="AK3800" s="693"/>
      <c r="AL3800" s="693"/>
      <c r="AM3800" s="693"/>
      <c r="AN3800" s="693"/>
      <c r="AO3800" s="694"/>
    </row>
    <row r="3801" spans="2:41" ht="3.75" customHeight="1">
      <c r="B3801" s="135"/>
      <c r="I3801" s="136"/>
      <c r="J3801" s="135"/>
      <c r="M3801" s="136"/>
      <c r="N3801" s="140"/>
      <c r="O3801" s="141"/>
      <c r="P3801" s="141"/>
      <c r="Q3801" s="142"/>
      <c r="R3801" s="140"/>
      <c r="S3801" s="141"/>
      <c r="T3801" s="141"/>
      <c r="U3801" s="141"/>
      <c r="V3801" s="141"/>
      <c r="W3801" s="141"/>
      <c r="X3801" s="141"/>
      <c r="Y3801" s="141"/>
      <c r="Z3801" s="141"/>
      <c r="AA3801" s="142"/>
      <c r="AB3801" s="140"/>
      <c r="AC3801" s="141"/>
      <c r="AD3801" s="141"/>
      <c r="AE3801" s="142"/>
      <c r="AF3801" s="141"/>
      <c r="AG3801" s="141"/>
      <c r="AH3801" s="141"/>
      <c r="AI3801" s="141"/>
      <c r="AJ3801" s="141"/>
      <c r="AK3801" s="141"/>
      <c r="AL3801" s="141"/>
      <c r="AM3801" s="141"/>
      <c r="AN3801" s="141"/>
      <c r="AO3801" s="142"/>
    </row>
    <row r="3802" spans="2:41" ht="3.75" customHeight="1">
      <c r="B3802" s="135"/>
      <c r="I3802" s="136"/>
      <c r="J3802" s="135"/>
      <c r="M3802" s="136"/>
      <c r="N3802" s="130"/>
      <c r="O3802" s="131"/>
      <c r="P3802" s="131"/>
      <c r="Q3802" s="132"/>
      <c r="R3802" s="130"/>
      <c r="S3802" s="131"/>
      <c r="T3802" s="131"/>
      <c r="U3802" s="131"/>
      <c r="V3802" s="131"/>
      <c r="W3802" s="131"/>
      <c r="X3802" s="131"/>
      <c r="Y3802" s="131"/>
      <c r="Z3802" s="131"/>
      <c r="AA3802" s="132"/>
      <c r="AB3802" s="130"/>
      <c r="AC3802" s="131"/>
      <c r="AD3802" s="131"/>
      <c r="AE3802" s="132"/>
      <c r="AF3802" s="130"/>
      <c r="AG3802" s="131"/>
      <c r="AH3802" s="131"/>
      <c r="AI3802" s="131"/>
      <c r="AJ3802" s="131"/>
      <c r="AK3802" s="131"/>
      <c r="AL3802" s="131"/>
      <c r="AM3802" s="131"/>
      <c r="AN3802" s="131"/>
      <c r="AO3802" s="132"/>
    </row>
    <row r="3803" spans="2:41" ht="13.35" customHeight="1">
      <c r="B3803" s="135"/>
      <c r="I3803" s="136"/>
      <c r="J3803" s="135"/>
      <c r="M3803" s="136"/>
      <c r="N3803" s="135" t="s">
        <v>3990</v>
      </c>
      <c r="Q3803" s="136"/>
      <c r="R3803" s="135"/>
      <c r="S3803" s="696"/>
      <c r="T3803" s="694"/>
      <c r="V3803" s="146"/>
      <c r="W3803" s="124" t="s">
        <v>12</v>
      </c>
      <c r="X3803" s="146"/>
      <c r="Y3803" s="124" t="s">
        <v>11</v>
      </c>
      <c r="Z3803" s="146"/>
      <c r="AA3803" s="136" t="s">
        <v>364</v>
      </c>
      <c r="AB3803" s="135" t="s">
        <v>66</v>
      </c>
      <c r="AE3803" s="136"/>
      <c r="AF3803" s="135"/>
      <c r="AG3803" s="696"/>
      <c r="AH3803" s="694"/>
      <c r="AJ3803" s="146"/>
      <c r="AK3803" s="124" t="s">
        <v>12</v>
      </c>
      <c r="AL3803" s="146"/>
      <c r="AM3803" s="124" t="s">
        <v>11</v>
      </c>
      <c r="AN3803" s="146"/>
      <c r="AO3803" s="136" t="s">
        <v>364</v>
      </c>
    </row>
    <row r="3804" spans="2:41" ht="3.75" customHeight="1">
      <c r="B3804" s="135"/>
      <c r="I3804" s="136"/>
      <c r="J3804" s="135"/>
      <c r="M3804" s="136"/>
      <c r="N3804" s="140"/>
      <c r="O3804" s="141"/>
      <c r="P3804" s="141"/>
      <c r="Q3804" s="142"/>
      <c r="R3804" s="140"/>
      <c r="S3804" s="141"/>
      <c r="T3804" s="141"/>
      <c r="U3804" s="141"/>
      <c r="V3804" s="141"/>
      <c r="W3804" s="141"/>
      <c r="X3804" s="141"/>
      <c r="Y3804" s="141"/>
      <c r="Z3804" s="141"/>
      <c r="AA3804" s="142"/>
      <c r="AB3804" s="140"/>
      <c r="AC3804" s="141"/>
      <c r="AD3804" s="141"/>
      <c r="AE3804" s="142"/>
      <c r="AF3804" s="140"/>
      <c r="AG3804" s="141"/>
      <c r="AH3804" s="141"/>
      <c r="AI3804" s="141"/>
      <c r="AJ3804" s="141"/>
      <c r="AK3804" s="141"/>
      <c r="AL3804" s="141"/>
      <c r="AM3804" s="141"/>
      <c r="AN3804" s="141"/>
      <c r="AO3804" s="142"/>
    </row>
    <row r="3805" spans="2:41" ht="3.75" customHeight="1">
      <c r="B3805" s="135"/>
      <c r="I3805" s="136"/>
      <c r="J3805" s="135"/>
      <c r="M3805" s="136"/>
      <c r="N3805" s="130"/>
      <c r="O3805" s="131"/>
      <c r="P3805" s="131"/>
      <c r="Q3805" s="132"/>
      <c r="R3805" s="697">
        <f>新_変更_3!J1676</f>
        <v>0</v>
      </c>
      <c r="S3805" s="684"/>
      <c r="T3805" s="684"/>
      <c r="U3805" s="684"/>
      <c r="V3805" s="684"/>
      <c r="W3805" s="684"/>
      <c r="X3805" s="684"/>
      <c r="Y3805" s="684"/>
      <c r="Z3805" s="684"/>
      <c r="AA3805" s="684"/>
      <c r="AB3805" s="684"/>
      <c r="AC3805" s="684"/>
      <c r="AD3805" s="684"/>
      <c r="AE3805" s="684"/>
      <c r="AF3805" s="684"/>
      <c r="AG3805" s="684"/>
      <c r="AH3805" s="684"/>
      <c r="AI3805" s="684"/>
      <c r="AJ3805" s="685"/>
      <c r="AK3805" s="131"/>
      <c r="AL3805" s="131"/>
      <c r="AM3805" s="131"/>
      <c r="AN3805" s="131"/>
      <c r="AO3805" s="132"/>
    </row>
    <row r="3806" spans="2:41" ht="13.35" customHeight="1">
      <c r="B3806" s="135"/>
      <c r="I3806" s="136"/>
      <c r="J3806" s="135"/>
      <c r="M3806" s="136"/>
      <c r="N3806" s="135" t="s">
        <v>8</v>
      </c>
      <c r="Q3806" s="136"/>
      <c r="R3806" s="686"/>
      <c r="S3806" s="687"/>
      <c r="T3806" s="687"/>
      <c r="U3806" s="687"/>
      <c r="V3806" s="687"/>
      <c r="W3806" s="687"/>
      <c r="X3806" s="687"/>
      <c r="Y3806" s="687"/>
      <c r="Z3806" s="687"/>
      <c r="AA3806" s="687"/>
      <c r="AB3806" s="687"/>
      <c r="AC3806" s="687"/>
      <c r="AD3806" s="687"/>
      <c r="AE3806" s="687"/>
      <c r="AF3806" s="687"/>
      <c r="AG3806" s="687"/>
      <c r="AH3806" s="687"/>
      <c r="AI3806" s="687"/>
      <c r="AJ3806" s="688"/>
      <c r="AL3806" s="147" t="s">
        <v>13</v>
      </c>
      <c r="AM3806" s="124" t="s">
        <v>29</v>
      </c>
      <c r="AO3806" s="136"/>
    </row>
    <row r="3807" spans="2:41" ht="3.75" customHeight="1">
      <c r="B3807" s="135"/>
      <c r="I3807" s="136"/>
      <c r="J3807" s="135"/>
      <c r="M3807" s="136"/>
      <c r="N3807" s="140"/>
      <c r="O3807" s="141"/>
      <c r="P3807" s="141"/>
      <c r="Q3807" s="142"/>
      <c r="R3807" s="689"/>
      <c r="S3807" s="690"/>
      <c r="T3807" s="690"/>
      <c r="U3807" s="690"/>
      <c r="V3807" s="690"/>
      <c r="W3807" s="690"/>
      <c r="X3807" s="690"/>
      <c r="Y3807" s="690"/>
      <c r="Z3807" s="690"/>
      <c r="AA3807" s="690"/>
      <c r="AB3807" s="690"/>
      <c r="AC3807" s="690"/>
      <c r="AD3807" s="690"/>
      <c r="AE3807" s="690"/>
      <c r="AF3807" s="690"/>
      <c r="AG3807" s="690"/>
      <c r="AH3807" s="690"/>
      <c r="AI3807" s="690"/>
      <c r="AJ3807" s="691"/>
      <c r="AK3807" s="141"/>
      <c r="AL3807" s="141"/>
      <c r="AM3807" s="141"/>
      <c r="AN3807" s="141"/>
      <c r="AO3807" s="142"/>
    </row>
    <row r="3808" spans="2:41" ht="3.75" hidden="1" customHeight="1">
      <c r="B3808" s="135"/>
      <c r="I3808" s="136"/>
      <c r="J3808" s="135"/>
      <c r="M3808" s="136"/>
      <c r="N3808" s="644"/>
      <c r="O3808" s="645"/>
      <c r="P3808" s="645"/>
      <c r="Q3808" s="646"/>
      <c r="R3808" s="679"/>
      <c r="S3808" s="671"/>
      <c r="T3808" s="671"/>
      <c r="U3808" s="671"/>
      <c r="V3808" s="671"/>
      <c r="W3808" s="671"/>
      <c r="X3808" s="671"/>
      <c r="Y3808" s="671"/>
      <c r="Z3808" s="671"/>
      <c r="AA3808" s="671"/>
      <c r="AB3808" s="671"/>
      <c r="AC3808" s="671"/>
      <c r="AD3808" s="671"/>
      <c r="AE3808" s="671"/>
      <c r="AF3808" s="671"/>
      <c r="AG3808" s="671"/>
      <c r="AH3808" s="671"/>
      <c r="AI3808" s="671"/>
      <c r="AJ3808" s="671"/>
      <c r="AK3808" s="671"/>
      <c r="AL3808" s="671"/>
      <c r="AM3808" s="671"/>
      <c r="AN3808" s="671"/>
      <c r="AO3808" s="672"/>
    </row>
    <row r="3809" spans="2:41" ht="13.35" hidden="1" customHeight="1">
      <c r="B3809" s="135"/>
      <c r="I3809" s="136"/>
      <c r="J3809" s="135"/>
      <c r="M3809" s="136"/>
      <c r="N3809" s="629" t="s">
        <v>61</v>
      </c>
      <c r="O3809" s="630"/>
      <c r="P3809" s="630"/>
      <c r="Q3809" s="632"/>
      <c r="R3809" s="673"/>
      <c r="S3809" s="674"/>
      <c r="T3809" s="674"/>
      <c r="U3809" s="674"/>
      <c r="V3809" s="674"/>
      <c r="W3809" s="674"/>
      <c r="X3809" s="674"/>
      <c r="Y3809" s="674"/>
      <c r="Z3809" s="674"/>
      <c r="AA3809" s="674"/>
      <c r="AB3809" s="674"/>
      <c r="AC3809" s="674"/>
      <c r="AD3809" s="674"/>
      <c r="AE3809" s="674"/>
      <c r="AF3809" s="674"/>
      <c r="AG3809" s="674"/>
      <c r="AH3809" s="674"/>
      <c r="AI3809" s="674"/>
      <c r="AJ3809" s="674"/>
      <c r="AK3809" s="674"/>
      <c r="AL3809" s="674"/>
      <c r="AM3809" s="674"/>
      <c r="AN3809" s="674"/>
      <c r="AO3809" s="675"/>
    </row>
    <row r="3810" spans="2:41" ht="3.75" hidden="1" customHeight="1">
      <c r="B3810" s="135"/>
      <c r="I3810" s="136"/>
      <c r="J3810" s="135"/>
      <c r="M3810" s="136"/>
      <c r="N3810" s="629"/>
      <c r="O3810" s="630"/>
      <c r="P3810" s="630"/>
      <c r="Q3810" s="632"/>
      <c r="R3810" s="676"/>
      <c r="S3810" s="677"/>
      <c r="T3810" s="677"/>
      <c r="U3810" s="677"/>
      <c r="V3810" s="677"/>
      <c r="W3810" s="677"/>
      <c r="X3810" s="677"/>
      <c r="Y3810" s="677"/>
      <c r="Z3810" s="677"/>
      <c r="AA3810" s="677"/>
      <c r="AB3810" s="677"/>
      <c r="AC3810" s="677"/>
      <c r="AD3810" s="677"/>
      <c r="AE3810" s="677"/>
      <c r="AF3810" s="677"/>
      <c r="AG3810" s="677"/>
      <c r="AH3810" s="677"/>
      <c r="AI3810" s="677"/>
      <c r="AJ3810" s="677"/>
      <c r="AK3810" s="677"/>
      <c r="AL3810" s="677"/>
      <c r="AM3810" s="677"/>
      <c r="AN3810" s="677"/>
      <c r="AO3810" s="678"/>
    </row>
    <row r="3811" spans="2:41" ht="3.75" hidden="1" customHeight="1">
      <c r="B3811" s="135"/>
      <c r="I3811" s="136"/>
      <c r="J3811" s="135"/>
      <c r="N3811" s="644"/>
      <c r="O3811" s="645"/>
      <c r="P3811" s="645"/>
      <c r="Q3811" s="646"/>
      <c r="R3811" s="630"/>
      <c r="S3811" s="630"/>
      <c r="T3811" s="630"/>
      <c r="U3811" s="698"/>
      <c r="V3811" s="699"/>
      <c r="W3811" s="699"/>
      <c r="X3811" s="700"/>
      <c r="Y3811" s="645"/>
      <c r="Z3811" s="707"/>
      <c r="AA3811" s="699"/>
      <c r="AB3811" s="699"/>
      <c r="AC3811" s="708"/>
      <c r="AD3811" s="630"/>
      <c r="AE3811" s="630"/>
      <c r="AF3811" s="630"/>
      <c r="AG3811" s="679"/>
      <c r="AH3811" s="671"/>
      <c r="AI3811" s="671"/>
      <c r="AJ3811" s="671"/>
      <c r="AK3811" s="671"/>
      <c r="AL3811" s="671"/>
      <c r="AM3811" s="671"/>
      <c r="AN3811" s="671"/>
      <c r="AO3811" s="672"/>
    </row>
    <row r="3812" spans="2:41" ht="13.35" hidden="1" customHeight="1">
      <c r="B3812" s="135"/>
      <c r="I3812" s="136"/>
      <c r="J3812" s="135"/>
      <c r="N3812" s="629"/>
      <c r="O3812" s="630"/>
      <c r="P3812" s="630"/>
      <c r="Q3812" s="632"/>
      <c r="R3812" s="630" t="s">
        <v>15</v>
      </c>
      <c r="S3812" s="630"/>
      <c r="T3812" s="630"/>
      <c r="U3812" s="701"/>
      <c r="V3812" s="702"/>
      <c r="W3812" s="702"/>
      <c r="X3812" s="703"/>
      <c r="Y3812" s="662" t="s">
        <v>359</v>
      </c>
      <c r="Z3812" s="709"/>
      <c r="AA3812" s="702"/>
      <c r="AB3812" s="702"/>
      <c r="AC3812" s="710"/>
      <c r="AD3812" s="630" t="s">
        <v>56</v>
      </c>
      <c r="AE3812" s="630"/>
      <c r="AF3812" s="630"/>
      <c r="AG3812" s="673"/>
      <c r="AH3812" s="674"/>
      <c r="AI3812" s="674"/>
      <c r="AJ3812" s="674"/>
      <c r="AK3812" s="674"/>
      <c r="AL3812" s="674"/>
      <c r="AM3812" s="674"/>
      <c r="AN3812" s="674"/>
      <c r="AO3812" s="675"/>
    </row>
    <row r="3813" spans="2:41" ht="3.75" hidden="1" customHeight="1">
      <c r="B3813" s="135"/>
      <c r="I3813" s="136"/>
      <c r="J3813" s="135"/>
      <c r="N3813" s="629"/>
      <c r="O3813" s="630"/>
      <c r="P3813" s="630"/>
      <c r="Q3813" s="632"/>
      <c r="R3813" s="639"/>
      <c r="S3813" s="639"/>
      <c r="T3813" s="639"/>
      <c r="U3813" s="704"/>
      <c r="V3813" s="705"/>
      <c r="W3813" s="705"/>
      <c r="X3813" s="706"/>
      <c r="Y3813" s="639"/>
      <c r="Z3813" s="711"/>
      <c r="AA3813" s="705"/>
      <c r="AB3813" s="705"/>
      <c r="AC3813" s="712"/>
      <c r="AD3813" s="639"/>
      <c r="AE3813" s="639"/>
      <c r="AF3813" s="639"/>
      <c r="AG3813" s="676"/>
      <c r="AH3813" s="677"/>
      <c r="AI3813" s="677"/>
      <c r="AJ3813" s="677"/>
      <c r="AK3813" s="677"/>
      <c r="AL3813" s="677"/>
      <c r="AM3813" s="677"/>
      <c r="AN3813" s="677"/>
      <c r="AO3813" s="678"/>
    </row>
    <row r="3814" spans="2:41" ht="3.75" hidden="1" customHeight="1">
      <c r="B3814" s="135"/>
      <c r="I3814" s="136"/>
      <c r="J3814" s="135"/>
      <c r="N3814" s="629"/>
      <c r="O3814" s="630"/>
      <c r="P3814" s="630"/>
      <c r="Q3814" s="632"/>
      <c r="R3814" s="645"/>
      <c r="S3814" s="645"/>
      <c r="T3814" s="646"/>
      <c r="U3814" s="679"/>
      <c r="V3814" s="671"/>
      <c r="W3814" s="671"/>
      <c r="X3814" s="671"/>
      <c r="Y3814" s="671"/>
      <c r="Z3814" s="671"/>
      <c r="AA3814" s="671"/>
      <c r="AB3814" s="671"/>
      <c r="AC3814" s="672"/>
      <c r="AD3814" s="644"/>
      <c r="AE3814" s="645"/>
      <c r="AF3814" s="646"/>
      <c r="AG3814" s="679"/>
      <c r="AH3814" s="671"/>
      <c r="AI3814" s="671"/>
      <c r="AJ3814" s="671"/>
      <c r="AK3814" s="671"/>
      <c r="AL3814" s="671"/>
      <c r="AM3814" s="671"/>
      <c r="AN3814" s="671"/>
      <c r="AO3814" s="672"/>
    </row>
    <row r="3815" spans="2:41" ht="13.35" hidden="1" customHeight="1">
      <c r="B3815" s="135"/>
      <c r="I3815" s="136"/>
      <c r="N3815" s="629" t="s">
        <v>23</v>
      </c>
      <c r="O3815" s="630"/>
      <c r="P3815" s="630"/>
      <c r="Q3815" s="632"/>
      <c r="R3815" s="630" t="s">
        <v>17</v>
      </c>
      <c r="S3815" s="630"/>
      <c r="T3815" s="632"/>
      <c r="U3815" s="673"/>
      <c r="V3815" s="674"/>
      <c r="W3815" s="674"/>
      <c r="X3815" s="674"/>
      <c r="Y3815" s="674"/>
      <c r="Z3815" s="674"/>
      <c r="AA3815" s="674"/>
      <c r="AB3815" s="674"/>
      <c r="AC3815" s="675"/>
      <c r="AD3815" s="629" t="s">
        <v>18</v>
      </c>
      <c r="AE3815" s="630"/>
      <c r="AF3815" s="632"/>
      <c r="AG3815" s="673"/>
      <c r="AH3815" s="674"/>
      <c r="AI3815" s="674"/>
      <c r="AJ3815" s="674"/>
      <c r="AK3815" s="674"/>
      <c r="AL3815" s="674"/>
      <c r="AM3815" s="674"/>
      <c r="AN3815" s="674"/>
      <c r="AO3815" s="675"/>
    </row>
    <row r="3816" spans="2:41" ht="3.75" hidden="1" customHeight="1">
      <c r="B3816" s="135"/>
      <c r="I3816" s="136"/>
      <c r="J3816" s="135"/>
      <c r="N3816" s="629"/>
      <c r="O3816" s="630"/>
      <c r="P3816" s="630"/>
      <c r="Q3816" s="632"/>
      <c r="R3816" s="639"/>
      <c r="S3816" s="639"/>
      <c r="T3816" s="640"/>
      <c r="U3816" s="676"/>
      <c r="V3816" s="677"/>
      <c r="W3816" s="677"/>
      <c r="X3816" s="677"/>
      <c r="Y3816" s="677"/>
      <c r="Z3816" s="677"/>
      <c r="AA3816" s="677"/>
      <c r="AB3816" s="677"/>
      <c r="AC3816" s="678"/>
      <c r="AD3816" s="638"/>
      <c r="AE3816" s="639"/>
      <c r="AF3816" s="640"/>
      <c r="AG3816" s="676"/>
      <c r="AH3816" s="677"/>
      <c r="AI3816" s="677"/>
      <c r="AJ3816" s="677"/>
      <c r="AK3816" s="677"/>
      <c r="AL3816" s="677"/>
      <c r="AM3816" s="677"/>
      <c r="AN3816" s="677"/>
      <c r="AO3816" s="678"/>
    </row>
    <row r="3817" spans="2:41" ht="3.75" hidden="1" customHeight="1">
      <c r="B3817" s="135"/>
      <c r="I3817" s="136"/>
      <c r="J3817" s="135"/>
      <c r="N3817" s="629"/>
      <c r="O3817" s="630"/>
      <c r="P3817" s="630"/>
      <c r="Q3817" s="632"/>
      <c r="R3817" s="645"/>
      <c r="S3817" s="645"/>
      <c r="T3817" s="646"/>
      <c r="U3817" s="679"/>
      <c r="V3817" s="671"/>
      <c r="W3817" s="671"/>
      <c r="X3817" s="671"/>
      <c r="Y3817" s="671"/>
      <c r="Z3817" s="671"/>
      <c r="AA3817" s="671"/>
      <c r="AB3817" s="671"/>
      <c r="AC3817" s="672"/>
      <c r="AD3817" s="644"/>
      <c r="AE3817" s="645"/>
      <c r="AF3817" s="646"/>
      <c r="AG3817" s="679"/>
      <c r="AH3817" s="671"/>
      <c r="AI3817" s="671"/>
      <c r="AJ3817" s="671"/>
      <c r="AK3817" s="671"/>
      <c r="AL3817" s="671"/>
      <c r="AM3817" s="671"/>
      <c r="AN3817" s="671"/>
      <c r="AO3817" s="672"/>
    </row>
    <row r="3818" spans="2:41" ht="13.35" hidden="1" customHeight="1">
      <c r="B3818" s="135"/>
      <c r="I3818" s="136"/>
      <c r="J3818" s="135"/>
      <c r="N3818" s="629"/>
      <c r="O3818" s="630"/>
      <c r="P3818" s="630"/>
      <c r="Q3818" s="632"/>
      <c r="R3818" s="630" t="s">
        <v>19</v>
      </c>
      <c r="S3818" s="630"/>
      <c r="T3818" s="632"/>
      <c r="U3818" s="673"/>
      <c r="V3818" s="674"/>
      <c r="W3818" s="674"/>
      <c r="X3818" s="674"/>
      <c r="Y3818" s="674"/>
      <c r="Z3818" s="674"/>
      <c r="AA3818" s="674"/>
      <c r="AB3818" s="674"/>
      <c r="AC3818" s="675"/>
      <c r="AD3818" s="629" t="s">
        <v>20</v>
      </c>
      <c r="AE3818" s="630"/>
      <c r="AF3818" s="632"/>
      <c r="AG3818" s="673"/>
      <c r="AH3818" s="674"/>
      <c r="AI3818" s="674"/>
      <c r="AJ3818" s="674"/>
      <c r="AK3818" s="674"/>
      <c r="AL3818" s="674"/>
      <c r="AM3818" s="674"/>
      <c r="AN3818" s="674"/>
      <c r="AO3818" s="675"/>
    </row>
    <row r="3819" spans="2:41" ht="3.75" hidden="1" customHeight="1">
      <c r="B3819" s="135"/>
      <c r="I3819" s="136"/>
      <c r="J3819" s="135"/>
      <c r="N3819" s="638"/>
      <c r="O3819" s="639"/>
      <c r="P3819" s="639"/>
      <c r="Q3819" s="640"/>
      <c r="R3819" s="639"/>
      <c r="S3819" s="639"/>
      <c r="T3819" s="640"/>
      <c r="U3819" s="676"/>
      <c r="V3819" s="677"/>
      <c r="W3819" s="677"/>
      <c r="X3819" s="677"/>
      <c r="Y3819" s="677"/>
      <c r="Z3819" s="677"/>
      <c r="AA3819" s="677"/>
      <c r="AB3819" s="677"/>
      <c r="AC3819" s="678"/>
      <c r="AD3819" s="638"/>
      <c r="AE3819" s="639"/>
      <c r="AF3819" s="640"/>
      <c r="AG3819" s="676"/>
      <c r="AH3819" s="677"/>
      <c r="AI3819" s="677"/>
      <c r="AJ3819" s="677"/>
      <c r="AK3819" s="677"/>
      <c r="AL3819" s="677"/>
      <c r="AM3819" s="677"/>
      <c r="AN3819" s="677"/>
      <c r="AO3819" s="678"/>
    </row>
    <row r="3820" spans="2:41" ht="3.75" hidden="1" customHeight="1">
      <c r="B3820" s="135"/>
      <c r="I3820" s="136"/>
      <c r="J3820" s="135"/>
      <c r="M3820" s="136"/>
      <c r="N3820" s="629"/>
      <c r="O3820" s="630"/>
      <c r="P3820" s="630"/>
      <c r="Q3820" s="632"/>
      <c r="R3820" s="644"/>
      <c r="S3820" s="645"/>
      <c r="T3820" s="645"/>
      <c r="U3820" s="645"/>
      <c r="V3820" s="645"/>
      <c r="W3820" s="645"/>
      <c r="X3820" s="645"/>
      <c r="Y3820" s="645"/>
      <c r="Z3820" s="645"/>
      <c r="AA3820" s="645"/>
      <c r="AB3820" s="645"/>
      <c r="AC3820" s="645"/>
      <c r="AD3820" s="645"/>
      <c r="AE3820" s="645"/>
      <c r="AF3820" s="645"/>
      <c r="AG3820" s="645"/>
      <c r="AH3820" s="645"/>
      <c r="AI3820" s="645"/>
      <c r="AJ3820" s="645"/>
      <c r="AK3820" s="645"/>
      <c r="AL3820" s="645"/>
      <c r="AM3820" s="645"/>
      <c r="AN3820" s="645"/>
      <c r="AO3820" s="646"/>
    </row>
    <row r="3821" spans="2:41" ht="13.35" hidden="1" customHeight="1">
      <c r="B3821" s="135"/>
      <c r="I3821" s="136"/>
      <c r="J3821" s="135"/>
      <c r="M3821" s="136"/>
      <c r="N3821" s="629" t="s">
        <v>111</v>
      </c>
      <c r="O3821" s="630"/>
      <c r="P3821" s="630"/>
      <c r="Q3821" s="632"/>
      <c r="R3821" s="629"/>
      <c r="S3821" s="680"/>
      <c r="T3821" s="681"/>
      <c r="U3821" s="630"/>
      <c r="V3821" s="647"/>
      <c r="W3821" s="630" t="s">
        <v>12</v>
      </c>
      <c r="X3821" s="647"/>
      <c r="Y3821" s="630" t="s">
        <v>11</v>
      </c>
      <c r="Z3821" s="647"/>
      <c r="AA3821" s="630" t="s">
        <v>364</v>
      </c>
      <c r="AB3821" s="630"/>
      <c r="AC3821" s="630"/>
      <c r="AD3821" s="630"/>
      <c r="AE3821" s="630"/>
      <c r="AF3821" s="630"/>
      <c r="AG3821" s="630"/>
      <c r="AH3821" s="630"/>
      <c r="AI3821" s="630"/>
      <c r="AJ3821" s="630"/>
      <c r="AK3821" s="630"/>
      <c r="AL3821" s="630"/>
      <c r="AM3821" s="630"/>
      <c r="AN3821" s="630"/>
      <c r="AO3821" s="632"/>
    </row>
    <row r="3822" spans="2:41" ht="3.75" hidden="1" customHeight="1">
      <c r="B3822" s="135"/>
      <c r="I3822" s="136"/>
      <c r="J3822" s="135"/>
      <c r="M3822" s="136"/>
      <c r="N3822" s="629"/>
      <c r="O3822" s="630"/>
      <c r="P3822" s="630"/>
      <c r="Q3822" s="632"/>
      <c r="R3822" s="629"/>
      <c r="S3822" s="630"/>
      <c r="T3822" s="630"/>
      <c r="U3822" s="630"/>
      <c r="V3822" s="630"/>
      <c r="W3822" s="630"/>
      <c r="X3822" s="630"/>
      <c r="Y3822" s="630"/>
      <c r="Z3822" s="630"/>
      <c r="AA3822" s="630"/>
      <c r="AB3822" s="630"/>
      <c r="AC3822" s="630"/>
      <c r="AD3822" s="630"/>
      <c r="AE3822" s="630"/>
      <c r="AF3822" s="630"/>
      <c r="AG3822" s="630"/>
      <c r="AH3822" s="630"/>
      <c r="AI3822" s="630"/>
      <c r="AJ3822" s="630"/>
      <c r="AK3822" s="630"/>
      <c r="AL3822" s="630"/>
      <c r="AM3822" s="630"/>
      <c r="AN3822" s="630"/>
      <c r="AO3822" s="632"/>
    </row>
    <row r="3823" spans="2:41" ht="3.75" hidden="1" customHeight="1">
      <c r="B3823" s="135"/>
      <c r="I3823" s="136"/>
      <c r="J3823" s="135"/>
      <c r="M3823" s="136"/>
      <c r="N3823" s="644"/>
      <c r="O3823" s="645"/>
      <c r="P3823" s="645"/>
      <c r="Q3823" s="645"/>
      <c r="R3823" s="713"/>
      <c r="S3823" s="716"/>
      <c r="T3823" s="645"/>
      <c r="U3823" s="698"/>
      <c r="V3823" s="644"/>
      <c r="W3823" s="645"/>
      <c r="X3823" s="645"/>
      <c r="Y3823" s="645"/>
      <c r="Z3823" s="645"/>
      <c r="AA3823" s="645"/>
      <c r="AB3823" s="645"/>
      <c r="AC3823" s="645"/>
      <c r="AD3823" s="645"/>
      <c r="AE3823" s="645"/>
      <c r="AF3823" s="645"/>
      <c r="AG3823" s="645"/>
      <c r="AH3823" s="649"/>
      <c r="AI3823" s="649"/>
      <c r="AJ3823" s="645"/>
      <c r="AK3823" s="651"/>
      <c r="AL3823" s="645"/>
      <c r="AM3823" s="645"/>
      <c r="AN3823" s="645"/>
      <c r="AO3823" s="646"/>
    </row>
    <row r="3824" spans="2:41" ht="13.35" hidden="1" customHeight="1">
      <c r="B3824" s="135"/>
      <c r="I3824" s="136"/>
      <c r="J3824" s="135"/>
      <c r="M3824" s="136"/>
      <c r="N3824" s="629" t="s">
        <v>30</v>
      </c>
      <c r="O3824" s="630"/>
      <c r="P3824" s="630"/>
      <c r="Q3824" s="630"/>
      <c r="R3824" s="714"/>
      <c r="S3824" s="717"/>
      <c r="T3824" s="630" t="s">
        <v>388</v>
      </c>
      <c r="U3824" s="701"/>
      <c r="V3824" s="629" t="s">
        <v>112</v>
      </c>
      <c r="W3824" s="630"/>
      <c r="X3824" s="630"/>
      <c r="Y3824" s="630"/>
      <c r="Z3824" s="630"/>
      <c r="AA3824" s="630"/>
      <c r="AB3824" s="630"/>
      <c r="AC3824" s="630"/>
      <c r="AD3824" s="630"/>
      <c r="AE3824" s="630"/>
      <c r="AF3824" s="630"/>
      <c r="AG3824" s="630"/>
      <c r="AH3824" s="636"/>
      <c r="AI3824" s="636"/>
      <c r="AJ3824" s="630"/>
      <c r="AK3824" s="654"/>
      <c r="AL3824" s="630"/>
      <c r="AM3824" s="630"/>
      <c r="AN3824" s="630"/>
      <c r="AO3824" s="632"/>
    </row>
    <row r="3825" spans="2:41" ht="3.75" hidden="1" customHeight="1">
      <c r="B3825" s="135"/>
      <c r="I3825" s="136"/>
      <c r="J3825" s="135"/>
      <c r="M3825" s="136"/>
      <c r="N3825" s="629"/>
      <c r="O3825" s="630"/>
      <c r="P3825" s="630"/>
      <c r="Q3825" s="630"/>
      <c r="R3825" s="715"/>
      <c r="S3825" s="718"/>
      <c r="T3825" s="639"/>
      <c r="U3825" s="704"/>
      <c r="V3825" s="638"/>
      <c r="W3825" s="639"/>
      <c r="X3825" s="639"/>
      <c r="Y3825" s="639"/>
      <c r="Z3825" s="639"/>
      <c r="AA3825" s="639"/>
      <c r="AB3825" s="639"/>
      <c r="AC3825" s="639"/>
      <c r="AD3825" s="639"/>
      <c r="AE3825" s="639"/>
      <c r="AF3825" s="639"/>
      <c r="AG3825" s="639"/>
      <c r="AH3825" s="642"/>
      <c r="AI3825" s="642"/>
      <c r="AJ3825" s="639"/>
      <c r="AK3825" s="657"/>
      <c r="AL3825" s="639"/>
      <c r="AM3825" s="639"/>
      <c r="AN3825" s="639"/>
      <c r="AO3825" s="640"/>
    </row>
    <row r="3826" spans="2:41" ht="3.75" hidden="1" customHeight="1">
      <c r="B3826" s="135"/>
      <c r="I3826" s="136"/>
      <c r="J3826" s="135"/>
      <c r="M3826" s="136"/>
      <c r="N3826" s="644"/>
      <c r="O3826" s="645"/>
      <c r="P3826" s="645"/>
      <c r="Q3826" s="646"/>
      <c r="R3826" s="670"/>
      <c r="S3826" s="671"/>
      <c r="T3826" s="671"/>
      <c r="U3826" s="672"/>
      <c r="V3826" s="673"/>
      <c r="W3826" s="675"/>
      <c r="X3826" s="679"/>
      <c r="Y3826" s="671"/>
      <c r="Z3826" s="671"/>
      <c r="AA3826" s="672"/>
      <c r="AB3826" s="630"/>
      <c r="AC3826" s="630"/>
      <c r="AD3826" s="630"/>
      <c r="AE3826" s="630"/>
      <c r="AF3826" s="630"/>
      <c r="AG3826" s="630"/>
      <c r="AH3826" s="630"/>
      <c r="AI3826" s="645"/>
      <c r="AJ3826" s="630"/>
      <c r="AK3826" s="630"/>
      <c r="AL3826" s="630"/>
      <c r="AM3826" s="630"/>
      <c r="AN3826" s="630"/>
      <c r="AO3826" s="632"/>
    </row>
    <row r="3827" spans="2:41" ht="13.35" hidden="1" customHeight="1">
      <c r="B3827" s="135"/>
      <c r="I3827" s="136"/>
      <c r="J3827" s="135"/>
      <c r="M3827" s="136"/>
      <c r="N3827" s="629" t="s">
        <v>114</v>
      </c>
      <c r="O3827" s="630"/>
      <c r="P3827" s="630"/>
      <c r="Q3827" s="632"/>
      <c r="R3827" s="673"/>
      <c r="S3827" s="674"/>
      <c r="T3827" s="674"/>
      <c r="U3827" s="675"/>
      <c r="V3827" s="673"/>
      <c r="W3827" s="675"/>
      <c r="X3827" s="673"/>
      <c r="Y3827" s="674"/>
      <c r="Z3827" s="674"/>
      <c r="AA3827" s="675"/>
      <c r="AB3827" s="668" t="s">
        <v>171</v>
      </c>
      <c r="AC3827" s="630"/>
      <c r="AD3827" s="630"/>
      <c r="AE3827" s="630"/>
      <c r="AF3827" s="630"/>
      <c r="AG3827" s="630"/>
      <c r="AH3827" s="630"/>
      <c r="AI3827" s="630"/>
      <c r="AJ3827" s="630"/>
      <c r="AK3827" s="630"/>
      <c r="AL3827" s="630"/>
      <c r="AM3827" s="630"/>
      <c r="AN3827" s="630"/>
      <c r="AO3827" s="632"/>
    </row>
    <row r="3828" spans="2:41" ht="3.75" hidden="1" customHeight="1">
      <c r="B3828" s="135"/>
      <c r="I3828" s="136"/>
      <c r="J3828" s="135"/>
      <c r="M3828" s="136"/>
      <c r="N3828" s="629"/>
      <c r="O3828" s="630"/>
      <c r="P3828" s="630"/>
      <c r="Q3828" s="632"/>
      <c r="R3828" s="676"/>
      <c r="S3828" s="677"/>
      <c r="T3828" s="677"/>
      <c r="U3828" s="678"/>
      <c r="V3828" s="676"/>
      <c r="W3828" s="678"/>
      <c r="X3828" s="676"/>
      <c r="Y3828" s="677"/>
      <c r="Z3828" s="677"/>
      <c r="AA3828" s="678"/>
      <c r="AB3828" s="639"/>
      <c r="AC3828" s="639"/>
      <c r="AD3828" s="639"/>
      <c r="AE3828" s="639"/>
      <c r="AF3828" s="639"/>
      <c r="AG3828" s="639"/>
      <c r="AH3828" s="639"/>
      <c r="AI3828" s="639"/>
      <c r="AJ3828" s="639"/>
      <c r="AK3828" s="639"/>
      <c r="AL3828" s="639"/>
      <c r="AM3828" s="639"/>
      <c r="AN3828" s="639"/>
      <c r="AO3828" s="640"/>
    </row>
    <row r="3829" spans="2:41" ht="3.75" hidden="1" customHeight="1">
      <c r="B3829" s="135"/>
      <c r="I3829" s="136"/>
      <c r="J3829" s="135"/>
      <c r="M3829" s="136"/>
      <c r="N3829" s="644"/>
      <c r="O3829" s="645"/>
      <c r="P3829" s="645"/>
      <c r="Q3829" s="645"/>
      <c r="R3829" s="644"/>
      <c r="S3829" s="645"/>
      <c r="T3829" s="645"/>
      <c r="U3829" s="645"/>
      <c r="V3829" s="645"/>
      <c r="W3829" s="645"/>
      <c r="X3829" s="645"/>
      <c r="Y3829" s="645"/>
      <c r="Z3829" s="645"/>
      <c r="AA3829" s="646"/>
      <c r="AB3829" s="644"/>
      <c r="AC3829" s="630"/>
      <c r="AD3829" s="630"/>
      <c r="AE3829" s="630"/>
      <c r="AF3829" s="630"/>
      <c r="AG3829" s="630"/>
      <c r="AH3829" s="630"/>
      <c r="AI3829" s="632"/>
      <c r="AJ3829" s="644"/>
      <c r="AK3829" s="645"/>
      <c r="AL3829" s="645"/>
      <c r="AM3829" s="645"/>
      <c r="AN3829" s="645"/>
      <c r="AO3829" s="646"/>
    </row>
    <row r="3830" spans="2:41" ht="13.35" hidden="1" customHeight="1">
      <c r="B3830" s="135"/>
      <c r="I3830" s="136"/>
      <c r="J3830" s="135"/>
      <c r="M3830" s="136"/>
      <c r="N3830" s="629" t="s">
        <v>115</v>
      </c>
      <c r="O3830" s="630"/>
      <c r="P3830" s="630"/>
      <c r="Q3830" s="630"/>
      <c r="R3830" s="629"/>
      <c r="S3830" s="680"/>
      <c r="T3830" s="681"/>
      <c r="U3830" s="630"/>
      <c r="V3830" s="647"/>
      <c r="W3830" s="630" t="s">
        <v>12</v>
      </c>
      <c r="X3830" s="647"/>
      <c r="Y3830" s="630" t="s">
        <v>11</v>
      </c>
      <c r="Z3830" s="647"/>
      <c r="AA3830" s="630" t="s">
        <v>364</v>
      </c>
      <c r="AB3830" s="629" t="s">
        <v>170</v>
      </c>
      <c r="AC3830" s="630"/>
      <c r="AD3830" s="630"/>
      <c r="AE3830" s="630"/>
      <c r="AF3830" s="630"/>
      <c r="AG3830" s="630"/>
      <c r="AH3830" s="630"/>
      <c r="AI3830" s="632"/>
      <c r="AJ3830" s="629"/>
      <c r="AK3830" s="680"/>
      <c r="AL3830" s="682"/>
      <c r="AM3830" s="682"/>
      <c r="AN3830" s="682"/>
      <c r="AO3830" s="681"/>
    </row>
    <row r="3831" spans="2:41" ht="3.75" hidden="1" customHeight="1">
      <c r="B3831" s="135"/>
      <c r="I3831" s="136"/>
      <c r="J3831" s="135"/>
      <c r="M3831" s="136"/>
      <c r="N3831" s="629"/>
      <c r="O3831" s="630"/>
      <c r="P3831" s="630"/>
      <c r="Q3831" s="630"/>
      <c r="R3831" s="638"/>
      <c r="S3831" s="639"/>
      <c r="T3831" s="639"/>
      <c r="U3831" s="639"/>
      <c r="V3831" s="639"/>
      <c r="W3831" s="639"/>
      <c r="X3831" s="639"/>
      <c r="Y3831" s="639"/>
      <c r="Z3831" s="639"/>
      <c r="AA3831" s="640"/>
      <c r="AB3831" s="638"/>
      <c r="AC3831" s="639"/>
      <c r="AD3831" s="639"/>
      <c r="AE3831" s="639"/>
      <c r="AF3831" s="639"/>
      <c r="AG3831" s="639"/>
      <c r="AH3831" s="639"/>
      <c r="AI3831" s="640"/>
      <c r="AJ3831" s="638"/>
      <c r="AK3831" s="639"/>
      <c r="AL3831" s="639"/>
      <c r="AM3831" s="639"/>
      <c r="AN3831" s="639"/>
      <c r="AO3831" s="640"/>
    </row>
    <row r="3832" spans="2:41" ht="3.75" customHeight="1">
      <c r="B3832" s="135"/>
      <c r="I3832" s="136"/>
      <c r="J3832" s="135"/>
      <c r="M3832" s="136"/>
      <c r="N3832" s="130"/>
      <c r="O3832" s="131"/>
      <c r="P3832" s="131"/>
      <c r="Q3832" s="132"/>
      <c r="R3832" s="683" t="str" cm="1">
        <f t="array" ref="R3832">IF(新_変更_3!AL1676&lt;&gt;"",AND(新_変更_3!J1675:AB1681=新_変更_3!AL1675:BD1681),"")</f>
        <v/>
      </c>
      <c r="S3832" s="684"/>
      <c r="T3832" s="684"/>
      <c r="U3832" s="684"/>
      <c r="V3832" s="684"/>
      <c r="W3832" s="684"/>
      <c r="X3832" s="684"/>
      <c r="Y3832" s="684"/>
      <c r="Z3832" s="684"/>
      <c r="AA3832" s="684"/>
      <c r="AB3832" s="684"/>
      <c r="AC3832" s="684"/>
      <c r="AD3832" s="684"/>
      <c r="AE3832" s="684"/>
      <c r="AF3832" s="684"/>
      <c r="AG3832" s="684"/>
      <c r="AH3832" s="684"/>
      <c r="AI3832" s="684"/>
      <c r="AJ3832" s="684"/>
      <c r="AK3832" s="684"/>
      <c r="AL3832" s="684"/>
      <c r="AM3832" s="684"/>
      <c r="AN3832" s="684"/>
      <c r="AO3832" s="685"/>
    </row>
    <row r="3833" spans="2:41" ht="13.35" customHeight="1">
      <c r="B3833" s="135"/>
      <c r="I3833" s="136"/>
      <c r="J3833" s="135"/>
      <c r="M3833" s="136"/>
      <c r="N3833" s="135" t="s">
        <v>32</v>
      </c>
      <c r="Q3833" s="136"/>
      <c r="R3833" s="686"/>
      <c r="S3833" s="687"/>
      <c r="T3833" s="687"/>
      <c r="U3833" s="687"/>
      <c r="V3833" s="687"/>
      <c r="W3833" s="687"/>
      <c r="X3833" s="687"/>
      <c r="Y3833" s="687"/>
      <c r="Z3833" s="687"/>
      <c r="AA3833" s="687"/>
      <c r="AB3833" s="687"/>
      <c r="AC3833" s="687"/>
      <c r="AD3833" s="687"/>
      <c r="AE3833" s="687"/>
      <c r="AF3833" s="687"/>
      <c r="AG3833" s="687"/>
      <c r="AH3833" s="687"/>
      <c r="AI3833" s="687"/>
      <c r="AJ3833" s="687"/>
      <c r="AK3833" s="687"/>
      <c r="AL3833" s="687"/>
      <c r="AM3833" s="687"/>
      <c r="AN3833" s="687"/>
      <c r="AO3833" s="688"/>
    </row>
    <row r="3834" spans="2:41" ht="3.75" customHeight="1">
      <c r="B3834" s="135"/>
      <c r="I3834" s="136"/>
      <c r="J3834" s="135"/>
      <c r="M3834" s="136"/>
      <c r="N3834" s="140"/>
      <c r="O3834" s="141"/>
      <c r="P3834" s="141"/>
      <c r="Q3834" s="142"/>
      <c r="R3834" s="689"/>
      <c r="S3834" s="690"/>
      <c r="T3834" s="690"/>
      <c r="U3834" s="690"/>
      <c r="V3834" s="690"/>
      <c r="W3834" s="690"/>
      <c r="X3834" s="690"/>
      <c r="Y3834" s="690"/>
      <c r="Z3834" s="690"/>
      <c r="AA3834" s="690"/>
      <c r="AB3834" s="690"/>
      <c r="AC3834" s="690"/>
      <c r="AD3834" s="690"/>
      <c r="AE3834" s="690"/>
      <c r="AF3834" s="690"/>
      <c r="AG3834" s="690"/>
      <c r="AH3834" s="690"/>
      <c r="AI3834" s="690"/>
      <c r="AJ3834" s="690"/>
      <c r="AK3834" s="690"/>
      <c r="AL3834" s="690"/>
      <c r="AM3834" s="690"/>
      <c r="AN3834" s="690"/>
      <c r="AO3834" s="691"/>
    </row>
    <row r="3835" spans="2:41" ht="3.75" customHeight="1">
      <c r="B3835" s="135"/>
      <c r="I3835" s="136"/>
      <c r="J3835" s="130"/>
      <c r="K3835" s="131"/>
      <c r="L3835" s="131"/>
      <c r="M3835" s="132"/>
      <c r="N3835" s="130"/>
      <c r="O3835" s="131"/>
      <c r="P3835" s="131"/>
      <c r="Q3835" s="132"/>
      <c r="R3835" s="130"/>
      <c r="S3835" s="131"/>
      <c r="T3835" s="131"/>
      <c r="U3835" s="131"/>
      <c r="V3835" s="131"/>
      <c r="W3835" s="131"/>
      <c r="X3835" s="131"/>
      <c r="Y3835" s="131"/>
      <c r="Z3835" s="131"/>
      <c r="AA3835" s="132"/>
      <c r="AB3835" s="130"/>
      <c r="AC3835" s="131"/>
      <c r="AD3835" s="131"/>
      <c r="AE3835" s="132"/>
      <c r="AF3835" s="131"/>
      <c r="AG3835" s="131"/>
      <c r="AH3835" s="131"/>
      <c r="AI3835" s="131"/>
      <c r="AJ3835" s="131"/>
      <c r="AK3835" s="131"/>
      <c r="AL3835" s="131"/>
      <c r="AM3835" s="131"/>
      <c r="AN3835" s="131"/>
      <c r="AO3835" s="132"/>
    </row>
    <row r="3836" spans="2:41" ht="13.35" customHeight="1">
      <c r="B3836" s="135"/>
      <c r="I3836" s="136"/>
      <c r="J3836" s="135" t="s">
        <v>4091</v>
      </c>
      <c r="M3836" s="136"/>
      <c r="N3836" s="135" t="s">
        <v>27</v>
      </c>
      <c r="Q3836" s="136"/>
      <c r="R3836" s="135"/>
      <c r="S3836" s="692"/>
      <c r="T3836" s="693"/>
      <c r="U3836" s="693"/>
      <c r="V3836" s="693"/>
      <c r="W3836" s="693"/>
      <c r="X3836" s="693"/>
      <c r="Y3836" s="693"/>
      <c r="Z3836" s="693"/>
      <c r="AA3836" s="694"/>
      <c r="AB3836" s="135" t="s">
        <v>28</v>
      </c>
      <c r="AE3836" s="136"/>
      <c r="AF3836" s="135"/>
      <c r="AG3836" s="695"/>
      <c r="AH3836" s="693"/>
      <c r="AI3836" s="693"/>
      <c r="AJ3836" s="693"/>
      <c r="AK3836" s="693"/>
      <c r="AL3836" s="693"/>
      <c r="AM3836" s="693"/>
      <c r="AN3836" s="693"/>
      <c r="AO3836" s="694"/>
    </row>
    <row r="3837" spans="2:41" ht="3.75" customHeight="1">
      <c r="B3837" s="135"/>
      <c r="I3837" s="136"/>
      <c r="J3837" s="135"/>
      <c r="M3837" s="136"/>
      <c r="N3837" s="140"/>
      <c r="O3837" s="141"/>
      <c r="P3837" s="141"/>
      <c r="Q3837" s="142"/>
      <c r="R3837" s="140"/>
      <c r="S3837" s="141"/>
      <c r="T3837" s="141"/>
      <c r="U3837" s="141"/>
      <c r="V3837" s="141"/>
      <c r="W3837" s="141"/>
      <c r="X3837" s="141"/>
      <c r="Y3837" s="141"/>
      <c r="Z3837" s="141"/>
      <c r="AA3837" s="142"/>
      <c r="AB3837" s="140"/>
      <c r="AC3837" s="141"/>
      <c r="AD3837" s="141"/>
      <c r="AE3837" s="142"/>
      <c r="AF3837" s="141"/>
      <c r="AG3837" s="141"/>
      <c r="AH3837" s="141"/>
      <c r="AI3837" s="141"/>
      <c r="AJ3837" s="141"/>
      <c r="AK3837" s="141"/>
      <c r="AL3837" s="141"/>
      <c r="AM3837" s="141"/>
      <c r="AN3837" s="141"/>
      <c r="AO3837" s="142"/>
    </row>
    <row r="3838" spans="2:41" ht="3.75" customHeight="1">
      <c r="B3838" s="135"/>
      <c r="I3838" s="136"/>
      <c r="J3838" s="135"/>
      <c r="M3838" s="136"/>
      <c r="N3838" s="130"/>
      <c r="O3838" s="131"/>
      <c r="P3838" s="131"/>
      <c r="Q3838" s="132"/>
      <c r="R3838" s="130"/>
      <c r="S3838" s="131"/>
      <c r="T3838" s="131"/>
      <c r="U3838" s="131"/>
      <c r="V3838" s="131"/>
      <c r="W3838" s="131"/>
      <c r="X3838" s="131"/>
      <c r="Y3838" s="131"/>
      <c r="Z3838" s="131"/>
      <c r="AA3838" s="132"/>
      <c r="AB3838" s="130"/>
      <c r="AC3838" s="131"/>
      <c r="AD3838" s="131"/>
      <c r="AE3838" s="132"/>
      <c r="AF3838" s="130"/>
      <c r="AG3838" s="131"/>
      <c r="AH3838" s="131"/>
      <c r="AI3838" s="131"/>
      <c r="AJ3838" s="131"/>
      <c r="AK3838" s="131"/>
      <c r="AL3838" s="131"/>
      <c r="AM3838" s="131"/>
      <c r="AN3838" s="131"/>
      <c r="AO3838" s="132"/>
    </row>
    <row r="3839" spans="2:41" ht="13.35" customHeight="1">
      <c r="B3839" s="135"/>
      <c r="I3839" s="136"/>
      <c r="J3839" s="135"/>
      <c r="M3839" s="136"/>
      <c r="N3839" s="135" t="s">
        <v>3990</v>
      </c>
      <c r="Q3839" s="136"/>
      <c r="R3839" s="135"/>
      <c r="S3839" s="696"/>
      <c r="T3839" s="694"/>
      <c r="V3839" s="146"/>
      <c r="W3839" s="124" t="s">
        <v>12</v>
      </c>
      <c r="X3839" s="146"/>
      <c r="Y3839" s="124" t="s">
        <v>11</v>
      </c>
      <c r="Z3839" s="146"/>
      <c r="AA3839" s="136" t="s">
        <v>364</v>
      </c>
      <c r="AB3839" s="135" t="s">
        <v>66</v>
      </c>
      <c r="AE3839" s="136"/>
      <c r="AF3839" s="135"/>
      <c r="AG3839" s="696"/>
      <c r="AH3839" s="694"/>
      <c r="AJ3839" s="146"/>
      <c r="AK3839" s="124" t="s">
        <v>12</v>
      </c>
      <c r="AL3839" s="146"/>
      <c r="AM3839" s="124" t="s">
        <v>11</v>
      </c>
      <c r="AN3839" s="146"/>
      <c r="AO3839" s="136" t="s">
        <v>364</v>
      </c>
    </row>
    <row r="3840" spans="2:41" ht="3.75" customHeight="1">
      <c r="B3840" s="135"/>
      <c r="I3840" s="136"/>
      <c r="J3840" s="135"/>
      <c r="M3840" s="136"/>
      <c r="N3840" s="140"/>
      <c r="O3840" s="141"/>
      <c r="P3840" s="141"/>
      <c r="Q3840" s="142"/>
      <c r="R3840" s="140"/>
      <c r="S3840" s="141"/>
      <c r="T3840" s="141"/>
      <c r="U3840" s="141"/>
      <c r="V3840" s="141"/>
      <c r="W3840" s="141"/>
      <c r="X3840" s="141"/>
      <c r="Y3840" s="141"/>
      <c r="Z3840" s="141"/>
      <c r="AA3840" s="142"/>
      <c r="AB3840" s="140"/>
      <c r="AC3840" s="141"/>
      <c r="AD3840" s="141"/>
      <c r="AE3840" s="142"/>
      <c r="AF3840" s="140"/>
      <c r="AG3840" s="141"/>
      <c r="AH3840" s="141"/>
      <c r="AI3840" s="141"/>
      <c r="AJ3840" s="141"/>
      <c r="AK3840" s="141"/>
      <c r="AL3840" s="141"/>
      <c r="AM3840" s="141"/>
      <c r="AN3840" s="141"/>
      <c r="AO3840" s="142"/>
    </row>
    <row r="3841" spans="2:41" ht="3.75" customHeight="1">
      <c r="B3841" s="135"/>
      <c r="I3841" s="136"/>
      <c r="J3841" s="135"/>
      <c r="M3841" s="136"/>
      <c r="N3841" s="130"/>
      <c r="O3841" s="131"/>
      <c r="P3841" s="131"/>
      <c r="Q3841" s="132"/>
      <c r="R3841" s="697">
        <f>新_変更_3!J1695</f>
        <v>0</v>
      </c>
      <c r="S3841" s="684"/>
      <c r="T3841" s="684"/>
      <c r="U3841" s="684"/>
      <c r="V3841" s="684"/>
      <c r="W3841" s="684"/>
      <c r="X3841" s="684"/>
      <c r="Y3841" s="684"/>
      <c r="Z3841" s="684"/>
      <c r="AA3841" s="684"/>
      <c r="AB3841" s="684"/>
      <c r="AC3841" s="684"/>
      <c r="AD3841" s="684"/>
      <c r="AE3841" s="684"/>
      <c r="AF3841" s="684"/>
      <c r="AG3841" s="684"/>
      <c r="AH3841" s="684"/>
      <c r="AI3841" s="684"/>
      <c r="AJ3841" s="685"/>
      <c r="AK3841" s="131"/>
      <c r="AL3841" s="131"/>
      <c r="AM3841" s="131"/>
      <c r="AN3841" s="131"/>
      <c r="AO3841" s="132"/>
    </row>
    <row r="3842" spans="2:41" ht="13.35" customHeight="1">
      <c r="B3842" s="135"/>
      <c r="I3842" s="136"/>
      <c r="J3842" s="135"/>
      <c r="M3842" s="136"/>
      <c r="N3842" s="135" t="s">
        <v>8</v>
      </c>
      <c r="Q3842" s="136"/>
      <c r="R3842" s="686"/>
      <c r="S3842" s="687"/>
      <c r="T3842" s="687"/>
      <c r="U3842" s="687"/>
      <c r="V3842" s="687"/>
      <c r="W3842" s="687"/>
      <c r="X3842" s="687"/>
      <c r="Y3842" s="687"/>
      <c r="Z3842" s="687"/>
      <c r="AA3842" s="687"/>
      <c r="AB3842" s="687"/>
      <c r="AC3842" s="687"/>
      <c r="AD3842" s="687"/>
      <c r="AE3842" s="687"/>
      <c r="AF3842" s="687"/>
      <c r="AG3842" s="687"/>
      <c r="AH3842" s="687"/>
      <c r="AI3842" s="687"/>
      <c r="AJ3842" s="688"/>
      <c r="AL3842" s="147" t="s">
        <v>13</v>
      </c>
      <c r="AM3842" s="124" t="s">
        <v>29</v>
      </c>
      <c r="AO3842" s="136"/>
    </row>
    <row r="3843" spans="2:41" ht="3.75" customHeight="1">
      <c r="B3843" s="135"/>
      <c r="I3843" s="136"/>
      <c r="J3843" s="135"/>
      <c r="M3843" s="136"/>
      <c r="N3843" s="140"/>
      <c r="O3843" s="141"/>
      <c r="P3843" s="141"/>
      <c r="Q3843" s="142"/>
      <c r="R3843" s="689"/>
      <c r="S3843" s="690"/>
      <c r="T3843" s="690"/>
      <c r="U3843" s="690"/>
      <c r="V3843" s="690"/>
      <c r="W3843" s="690"/>
      <c r="X3843" s="690"/>
      <c r="Y3843" s="690"/>
      <c r="Z3843" s="690"/>
      <c r="AA3843" s="690"/>
      <c r="AB3843" s="690"/>
      <c r="AC3843" s="690"/>
      <c r="AD3843" s="690"/>
      <c r="AE3843" s="690"/>
      <c r="AF3843" s="690"/>
      <c r="AG3843" s="690"/>
      <c r="AH3843" s="690"/>
      <c r="AI3843" s="690"/>
      <c r="AJ3843" s="691"/>
      <c r="AK3843" s="141"/>
      <c r="AL3843" s="141"/>
      <c r="AM3843" s="141"/>
      <c r="AN3843" s="141"/>
      <c r="AO3843" s="142"/>
    </row>
    <row r="3844" spans="2:41" ht="3.75" hidden="1" customHeight="1">
      <c r="B3844" s="135"/>
      <c r="I3844" s="136"/>
      <c r="J3844" s="135"/>
      <c r="M3844" s="136"/>
      <c r="N3844" s="644"/>
      <c r="O3844" s="645"/>
      <c r="P3844" s="645"/>
      <c r="Q3844" s="646"/>
      <c r="R3844" s="679"/>
      <c r="S3844" s="671"/>
      <c r="T3844" s="671"/>
      <c r="U3844" s="671"/>
      <c r="V3844" s="671"/>
      <c r="W3844" s="671"/>
      <c r="X3844" s="671"/>
      <c r="Y3844" s="671"/>
      <c r="Z3844" s="671"/>
      <c r="AA3844" s="671"/>
      <c r="AB3844" s="671"/>
      <c r="AC3844" s="671"/>
      <c r="AD3844" s="671"/>
      <c r="AE3844" s="671"/>
      <c r="AF3844" s="671"/>
      <c r="AG3844" s="671"/>
      <c r="AH3844" s="671"/>
      <c r="AI3844" s="671"/>
      <c r="AJ3844" s="671"/>
      <c r="AK3844" s="671"/>
      <c r="AL3844" s="671"/>
      <c r="AM3844" s="671"/>
      <c r="AN3844" s="671"/>
      <c r="AO3844" s="672"/>
    </row>
    <row r="3845" spans="2:41" ht="13.35" hidden="1" customHeight="1">
      <c r="B3845" s="135"/>
      <c r="I3845" s="136"/>
      <c r="J3845" s="135"/>
      <c r="M3845" s="136"/>
      <c r="N3845" s="629" t="s">
        <v>61</v>
      </c>
      <c r="O3845" s="630"/>
      <c r="P3845" s="630"/>
      <c r="Q3845" s="632"/>
      <c r="R3845" s="673"/>
      <c r="S3845" s="674"/>
      <c r="T3845" s="674"/>
      <c r="U3845" s="674"/>
      <c r="V3845" s="674"/>
      <c r="W3845" s="674"/>
      <c r="X3845" s="674"/>
      <c r="Y3845" s="674"/>
      <c r="Z3845" s="674"/>
      <c r="AA3845" s="674"/>
      <c r="AB3845" s="674"/>
      <c r="AC3845" s="674"/>
      <c r="AD3845" s="674"/>
      <c r="AE3845" s="674"/>
      <c r="AF3845" s="674"/>
      <c r="AG3845" s="674"/>
      <c r="AH3845" s="674"/>
      <c r="AI3845" s="674"/>
      <c r="AJ3845" s="674"/>
      <c r="AK3845" s="674"/>
      <c r="AL3845" s="674"/>
      <c r="AM3845" s="674"/>
      <c r="AN3845" s="674"/>
      <c r="AO3845" s="675"/>
    </row>
    <row r="3846" spans="2:41" ht="3.75" hidden="1" customHeight="1">
      <c r="B3846" s="135"/>
      <c r="I3846" s="136"/>
      <c r="J3846" s="135"/>
      <c r="M3846" s="136"/>
      <c r="N3846" s="629"/>
      <c r="O3846" s="630"/>
      <c r="P3846" s="630"/>
      <c r="Q3846" s="632"/>
      <c r="R3846" s="676"/>
      <c r="S3846" s="677"/>
      <c r="T3846" s="677"/>
      <c r="U3846" s="677"/>
      <c r="V3846" s="677"/>
      <c r="W3846" s="677"/>
      <c r="X3846" s="677"/>
      <c r="Y3846" s="677"/>
      <c r="Z3846" s="677"/>
      <c r="AA3846" s="677"/>
      <c r="AB3846" s="677"/>
      <c r="AC3846" s="677"/>
      <c r="AD3846" s="677"/>
      <c r="AE3846" s="677"/>
      <c r="AF3846" s="677"/>
      <c r="AG3846" s="677"/>
      <c r="AH3846" s="677"/>
      <c r="AI3846" s="677"/>
      <c r="AJ3846" s="677"/>
      <c r="AK3846" s="677"/>
      <c r="AL3846" s="677"/>
      <c r="AM3846" s="677"/>
      <c r="AN3846" s="677"/>
      <c r="AO3846" s="678"/>
    </row>
    <row r="3847" spans="2:41" ht="3.75" hidden="1" customHeight="1">
      <c r="B3847" s="135"/>
      <c r="I3847" s="136"/>
      <c r="J3847" s="135"/>
      <c r="N3847" s="644"/>
      <c r="O3847" s="645"/>
      <c r="P3847" s="645"/>
      <c r="Q3847" s="646"/>
      <c r="R3847" s="630"/>
      <c r="S3847" s="630"/>
      <c r="T3847" s="630"/>
      <c r="U3847" s="698"/>
      <c r="V3847" s="699"/>
      <c r="W3847" s="699"/>
      <c r="X3847" s="700"/>
      <c r="Y3847" s="645"/>
      <c r="Z3847" s="707"/>
      <c r="AA3847" s="699"/>
      <c r="AB3847" s="699"/>
      <c r="AC3847" s="708"/>
      <c r="AD3847" s="630"/>
      <c r="AE3847" s="630"/>
      <c r="AF3847" s="630"/>
      <c r="AG3847" s="679"/>
      <c r="AH3847" s="671"/>
      <c r="AI3847" s="671"/>
      <c r="AJ3847" s="671"/>
      <c r="AK3847" s="671"/>
      <c r="AL3847" s="671"/>
      <c r="AM3847" s="671"/>
      <c r="AN3847" s="671"/>
      <c r="AO3847" s="672"/>
    </row>
    <row r="3848" spans="2:41" ht="13.35" hidden="1" customHeight="1">
      <c r="B3848" s="135"/>
      <c r="I3848" s="136"/>
      <c r="J3848" s="135"/>
      <c r="N3848" s="629"/>
      <c r="O3848" s="630"/>
      <c r="P3848" s="630"/>
      <c r="Q3848" s="632"/>
      <c r="R3848" s="630" t="s">
        <v>15</v>
      </c>
      <c r="S3848" s="630"/>
      <c r="T3848" s="630"/>
      <c r="U3848" s="701"/>
      <c r="V3848" s="702"/>
      <c r="W3848" s="702"/>
      <c r="X3848" s="703"/>
      <c r="Y3848" s="662" t="s">
        <v>359</v>
      </c>
      <c r="Z3848" s="709"/>
      <c r="AA3848" s="702"/>
      <c r="AB3848" s="702"/>
      <c r="AC3848" s="710"/>
      <c r="AD3848" s="630" t="s">
        <v>56</v>
      </c>
      <c r="AE3848" s="630"/>
      <c r="AF3848" s="630"/>
      <c r="AG3848" s="673"/>
      <c r="AH3848" s="674"/>
      <c r="AI3848" s="674"/>
      <c r="AJ3848" s="674"/>
      <c r="AK3848" s="674"/>
      <c r="AL3848" s="674"/>
      <c r="AM3848" s="674"/>
      <c r="AN3848" s="674"/>
      <c r="AO3848" s="675"/>
    </row>
    <row r="3849" spans="2:41" ht="3.75" hidden="1" customHeight="1">
      <c r="B3849" s="135"/>
      <c r="I3849" s="136"/>
      <c r="J3849" s="135"/>
      <c r="N3849" s="629"/>
      <c r="O3849" s="630"/>
      <c r="P3849" s="630"/>
      <c r="Q3849" s="632"/>
      <c r="R3849" s="639"/>
      <c r="S3849" s="639"/>
      <c r="T3849" s="639"/>
      <c r="U3849" s="704"/>
      <c r="V3849" s="705"/>
      <c r="W3849" s="705"/>
      <c r="X3849" s="706"/>
      <c r="Y3849" s="639"/>
      <c r="Z3849" s="711"/>
      <c r="AA3849" s="705"/>
      <c r="AB3849" s="705"/>
      <c r="AC3849" s="712"/>
      <c r="AD3849" s="639"/>
      <c r="AE3849" s="639"/>
      <c r="AF3849" s="639"/>
      <c r="AG3849" s="676"/>
      <c r="AH3849" s="677"/>
      <c r="AI3849" s="677"/>
      <c r="AJ3849" s="677"/>
      <c r="AK3849" s="677"/>
      <c r="AL3849" s="677"/>
      <c r="AM3849" s="677"/>
      <c r="AN3849" s="677"/>
      <c r="AO3849" s="678"/>
    </row>
    <row r="3850" spans="2:41" ht="3.75" hidden="1" customHeight="1">
      <c r="B3850" s="135"/>
      <c r="I3850" s="136"/>
      <c r="J3850" s="135"/>
      <c r="N3850" s="629"/>
      <c r="O3850" s="630"/>
      <c r="P3850" s="630"/>
      <c r="Q3850" s="632"/>
      <c r="R3850" s="645"/>
      <c r="S3850" s="645"/>
      <c r="T3850" s="646"/>
      <c r="U3850" s="679"/>
      <c r="V3850" s="671"/>
      <c r="W3850" s="671"/>
      <c r="X3850" s="671"/>
      <c r="Y3850" s="671"/>
      <c r="Z3850" s="671"/>
      <c r="AA3850" s="671"/>
      <c r="AB3850" s="671"/>
      <c r="AC3850" s="672"/>
      <c r="AD3850" s="644"/>
      <c r="AE3850" s="645"/>
      <c r="AF3850" s="646"/>
      <c r="AG3850" s="679"/>
      <c r="AH3850" s="671"/>
      <c r="AI3850" s="671"/>
      <c r="AJ3850" s="671"/>
      <c r="AK3850" s="671"/>
      <c r="AL3850" s="671"/>
      <c r="AM3850" s="671"/>
      <c r="AN3850" s="671"/>
      <c r="AO3850" s="672"/>
    </row>
    <row r="3851" spans="2:41" ht="13.35" hidden="1" customHeight="1">
      <c r="B3851" s="135"/>
      <c r="I3851" s="136"/>
      <c r="N3851" s="629" t="s">
        <v>23</v>
      </c>
      <c r="O3851" s="630"/>
      <c r="P3851" s="630"/>
      <c r="Q3851" s="632"/>
      <c r="R3851" s="630" t="s">
        <v>17</v>
      </c>
      <c r="S3851" s="630"/>
      <c r="T3851" s="632"/>
      <c r="U3851" s="673"/>
      <c r="V3851" s="674"/>
      <c r="W3851" s="674"/>
      <c r="X3851" s="674"/>
      <c r="Y3851" s="674"/>
      <c r="Z3851" s="674"/>
      <c r="AA3851" s="674"/>
      <c r="AB3851" s="674"/>
      <c r="AC3851" s="675"/>
      <c r="AD3851" s="629" t="s">
        <v>18</v>
      </c>
      <c r="AE3851" s="630"/>
      <c r="AF3851" s="632"/>
      <c r="AG3851" s="673"/>
      <c r="AH3851" s="674"/>
      <c r="AI3851" s="674"/>
      <c r="AJ3851" s="674"/>
      <c r="AK3851" s="674"/>
      <c r="AL3851" s="674"/>
      <c r="AM3851" s="674"/>
      <c r="AN3851" s="674"/>
      <c r="AO3851" s="675"/>
    </row>
    <row r="3852" spans="2:41" ht="3.75" hidden="1" customHeight="1">
      <c r="B3852" s="135"/>
      <c r="I3852" s="136"/>
      <c r="J3852" s="135"/>
      <c r="N3852" s="629"/>
      <c r="O3852" s="630"/>
      <c r="P3852" s="630"/>
      <c r="Q3852" s="632"/>
      <c r="R3852" s="639"/>
      <c r="S3852" s="639"/>
      <c r="T3852" s="640"/>
      <c r="U3852" s="676"/>
      <c r="V3852" s="677"/>
      <c r="W3852" s="677"/>
      <c r="X3852" s="677"/>
      <c r="Y3852" s="677"/>
      <c r="Z3852" s="677"/>
      <c r="AA3852" s="677"/>
      <c r="AB3852" s="677"/>
      <c r="AC3852" s="678"/>
      <c r="AD3852" s="638"/>
      <c r="AE3852" s="639"/>
      <c r="AF3852" s="640"/>
      <c r="AG3852" s="676"/>
      <c r="AH3852" s="677"/>
      <c r="AI3852" s="677"/>
      <c r="AJ3852" s="677"/>
      <c r="AK3852" s="677"/>
      <c r="AL3852" s="677"/>
      <c r="AM3852" s="677"/>
      <c r="AN3852" s="677"/>
      <c r="AO3852" s="678"/>
    </row>
    <row r="3853" spans="2:41" ht="3.75" hidden="1" customHeight="1">
      <c r="B3853" s="135"/>
      <c r="I3853" s="136"/>
      <c r="J3853" s="135"/>
      <c r="N3853" s="629"/>
      <c r="O3853" s="630"/>
      <c r="P3853" s="630"/>
      <c r="Q3853" s="632"/>
      <c r="R3853" s="645"/>
      <c r="S3853" s="645"/>
      <c r="T3853" s="646"/>
      <c r="U3853" s="679"/>
      <c r="V3853" s="671"/>
      <c r="W3853" s="671"/>
      <c r="X3853" s="671"/>
      <c r="Y3853" s="671"/>
      <c r="Z3853" s="671"/>
      <c r="AA3853" s="671"/>
      <c r="AB3853" s="671"/>
      <c r="AC3853" s="672"/>
      <c r="AD3853" s="644"/>
      <c r="AE3853" s="645"/>
      <c r="AF3853" s="646"/>
      <c r="AG3853" s="679"/>
      <c r="AH3853" s="671"/>
      <c r="AI3853" s="671"/>
      <c r="AJ3853" s="671"/>
      <c r="AK3853" s="671"/>
      <c r="AL3853" s="671"/>
      <c r="AM3853" s="671"/>
      <c r="AN3853" s="671"/>
      <c r="AO3853" s="672"/>
    </row>
    <row r="3854" spans="2:41" ht="13.35" hidden="1" customHeight="1">
      <c r="B3854" s="135"/>
      <c r="I3854" s="136"/>
      <c r="J3854" s="135"/>
      <c r="N3854" s="629"/>
      <c r="O3854" s="630"/>
      <c r="P3854" s="630"/>
      <c r="Q3854" s="632"/>
      <c r="R3854" s="630" t="s">
        <v>19</v>
      </c>
      <c r="S3854" s="630"/>
      <c r="T3854" s="632"/>
      <c r="U3854" s="673"/>
      <c r="V3854" s="674"/>
      <c r="W3854" s="674"/>
      <c r="X3854" s="674"/>
      <c r="Y3854" s="674"/>
      <c r="Z3854" s="674"/>
      <c r="AA3854" s="674"/>
      <c r="AB3854" s="674"/>
      <c r="AC3854" s="675"/>
      <c r="AD3854" s="629" t="s">
        <v>20</v>
      </c>
      <c r="AE3854" s="630"/>
      <c r="AF3854" s="632"/>
      <c r="AG3854" s="673"/>
      <c r="AH3854" s="674"/>
      <c r="AI3854" s="674"/>
      <c r="AJ3854" s="674"/>
      <c r="AK3854" s="674"/>
      <c r="AL3854" s="674"/>
      <c r="AM3854" s="674"/>
      <c r="AN3854" s="674"/>
      <c r="AO3854" s="675"/>
    </row>
    <row r="3855" spans="2:41" ht="3.75" hidden="1" customHeight="1">
      <c r="B3855" s="135"/>
      <c r="I3855" s="136"/>
      <c r="J3855" s="135"/>
      <c r="N3855" s="638"/>
      <c r="O3855" s="639"/>
      <c r="P3855" s="639"/>
      <c r="Q3855" s="640"/>
      <c r="R3855" s="639"/>
      <c r="S3855" s="639"/>
      <c r="T3855" s="640"/>
      <c r="U3855" s="676"/>
      <c r="V3855" s="677"/>
      <c r="W3855" s="677"/>
      <c r="X3855" s="677"/>
      <c r="Y3855" s="677"/>
      <c r="Z3855" s="677"/>
      <c r="AA3855" s="677"/>
      <c r="AB3855" s="677"/>
      <c r="AC3855" s="678"/>
      <c r="AD3855" s="638"/>
      <c r="AE3855" s="639"/>
      <c r="AF3855" s="640"/>
      <c r="AG3855" s="676"/>
      <c r="AH3855" s="677"/>
      <c r="AI3855" s="677"/>
      <c r="AJ3855" s="677"/>
      <c r="AK3855" s="677"/>
      <c r="AL3855" s="677"/>
      <c r="AM3855" s="677"/>
      <c r="AN3855" s="677"/>
      <c r="AO3855" s="678"/>
    </row>
    <row r="3856" spans="2:41" ht="3.75" hidden="1" customHeight="1">
      <c r="B3856" s="135"/>
      <c r="I3856" s="136"/>
      <c r="J3856" s="135"/>
      <c r="M3856" s="136"/>
      <c r="N3856" s="629"/>
      <c r="O3856" s="630"/>
      <c r="P3856" s="630"/>
      <c r="Q3856" s="632"/>
      <c r="R3856" s="644"/>
      <c r="S3856" s="645"/>
      <c r="T3856" s="645"/>
      <c r="U3856" s="645"/>
      <c r="V3856" s="645"/>
      <c r="W3856" s="645"/>
      <c r="X3856" s="645"/>
      <c r="Y3856" s="645"/>
      <c r="Z3856" s="645"/>
      <c r="AA3856" s="645"/>
      <c r="AB3856" s="645"/>
      <c r="AC3856" s="645"/>
      <c r="AD3856" s="645"/>
      <c r="AE3856" s="645"/>
      <c r="AF3856" s="645"/>
      <c r="AG3856" s="645"/>
      <c r="AH3856" s="645"/>
      <c r="AI3856" s="645"/>
      <c r="AJ3856" s="645"/>
      <c r="AK3856" s="645"/>
      <c r="AL3856" s="645"/>
      <c r="AM3856" s="645"/>
      <c r="AN3856" s="645"/>
      <c r="AO3856" s="646"/>
    </row>
    <row r="3857" spans="2:41" ht="13.35" hidden="1" customHeight="1">
      <c r="B3857" s="135"/>
      <c r="I3857" s="136"/>
      <c r="J3857" s="135"/>
      <c r="M3857" s="136"/>
      <c r="N3857" s="629" t="s">
        <v>111</v>
      </c>
      <c r="O3857" s="630"/>
      <c r="P3857" s="630"/>
      <c r="Q3857" s="632"/>
      <c r="R3857" s="629"/>
      <c r="S3857" s="680"/>
      <c r="T3857" s="681"/>
      <c r="U3857" s="630"/>
      <c r="V3857" s="647"/>
      <c r="W3857" s="630" t="s">
        <v>12</v>
      </c>
      <c r="X3857" s="647"/>
      <c r="Y3857" s="630" t="s">
        <v>11</v>
      </c>
      <c r="Z3857" s="647"/>
      <c r="AA3857" s="630" t="s">
        <v>364</v>
      </c>
      <c r="AB3857" s="630"/>
      <c r="AC3857" s="630"/>
      <c r="AD3857" s="630"/>
      <c r="AE3857" s="630"/>
      <c r="AF3857" s="630"/>
      <c r="AG3857" s="630"/>
      <c r="AH3857" s="630"/>
      <c r="AI3857" s="630"/>
      <c r="AJ3857" s="630"/>
      <c r="AK3857" s="630"/>
      <c r="AL3857" s="630"/>
      <c r="AM3857" s="630"/>
      <c r="AN3857" s="630"/>
      <c r="AO3857" s="632"/>
    </row>
    <row r="3858" spans="2:41" ht="3.75" hidden="1" customHeight="1">
      <c r="B3858" s="135"/>
      <c r="I3858" s="136"/>
      <c r="J3858" s="135"/>
      <c r="M3858" s="136"/>
      <c r="N3858" s="629"/>
      <c r="O3858" s="630"/>
      <c r="P3858" s="630"/>
      <c r="Q3858" s="632"/>
      <c r="R3858" s="629"/>
      <c r="S3858" s="630"/>
      <c r="T3858" s="630"/>
      <c r="U3858" s="630"/>
      <c r="V3858" s="630"/>
      <c r="W3858" s="630"/>
      <c r="X3858" s="630"/>
      <c r="Y3858" s="630"/>
      <c r="Z3858" s="630"/>
      <c r="AA3858" s="630"/>
      <c r="AB3858" s="630"/>
      <c r="AC3858" s="630"/>
      <c r="AD3858" s="630"/>
      <c r="AE3858" s="630"/>
      <c r="AF3858" s="630"/>
      <c r="AG3858" s="630"/>
      <c r="AH3858" s="630"/>
      <c r="AI3858" s="630"/>
      <c r="AJ3858" s="630"/>
      <c r="AK3858" s="630"/>
      <c r="AL3858" s="630"/>
      <c r="AM3858" s="630"/>
      <c r="AN3858" s="630"/>
      <c r="AO3858" s="632"/>
    </row>
    <row r="3859" spans="2:41" ht="3.75" hidden="1" customHeight="1">
      <c r="B3859" s="135"/>
      <c r="I3859" s="136"/>
      <c r="J3859" s="135"/>
      <c r="M3859" s="136"/>
      <c r="N3859" s="644"/>
      <c r="O3859" s="645"/>
      <c r="P3859" s="645"/>
      <c r="Q3859" s="645"/>
      <c r="R3859" s="713"/>
      <c r="S3859" s="716"/>
      <c r="T3859" s="645"/>
      <c r="U3859" s="698"/>
      <c r="V3859" s="644"/>
      <c r="W3859" s="645"/>
      <c r="X3859" s="645"/>
      <c r="Y3859" s="645"/>
      <c r="Z3859" s="645"/>
      <c r="AA3859" s="645"/>
      <c r="AB3859" s="645"/>
      <c r="AC3859" s="645"/>
      <c r="AD3859" s="645"/>
      <c r="AE3859" s="645"/>
      <c r="AF3859" s="645"/>
      <c r="AG3859" s="645"/>
      <c r="AH3859" s="649"/>
      <c r="AI3859" s="649"/>
      <c r="AJ3859" s="645"/>
      <c r="AK3859" s="651"/>
      <c r="AL3859" s="645"/>
      <c r="AM3859" s="645"/>
      <c r="AN3859" s="645"/>
      <c r="AO3859" s="646"/>
    </row>
    <row r="3860" spans="2:41" ht="13.35" hidden="1" customHeight="1">
      <c r="B3860" s="135"/>
      <c r="I3860" s="136"/>
      <c r="J3860" s="135"/>
      <c r="M3860" s="136"/>
      <c r="N3860" s="629" t="s">
        <v>30</v>
      </c>
      <c r="O3860" s="630"/>
      <c r="P3860" s="630"/>
      <c r="Q3860" s="630"/>
      <c r="R3860" s="714"/>
      <c r="S3860" s="717"/>
      <c r="T3860" s="630" t="s">
        <v>388</v>
      </c>
      <c r="U3860" s="701"/>
      <c r="V3860" s="629" t="s">
        <v>112</v>
      </c>
      <c r="W3860" s="630"/>
      <c r="X3860" s="630"/>
      <c r="Y3860" s="630"/>
      <c r="Z3860" s="630"/>
      <c r="AA3860" s="630"/>
      <c r="AB3860" s="630"/>
      <c r="AC3860" s="630"/>
      <c r="AD3860" s="630"/>
      <c r="AE3860" s="630"/>
      <c r="AF3860" s="630"/>
      <c r="AG3860" s="630"/>
      <c r="AH3860" s="636"/>
      <c r="AI3860" s="636"/>
      <c r="AJ3860" s="630"/>
      <c r="AK3860" s="654"/>
      <c r="AL3860" s="630"/>
      <c r="AM3860" s="630"/>
      <c r="AN3860" s="630"/>
      <c r="AO3860" s="632"/>
    </row>
    <row r="3861" spans="2:41" ht="3.75" hidden="1" customHeight="1">
      <c r="B3861" s="135"/>
      <c r="I3861" s="136"/>
      <c r="J3861" s="135"/>
      <c r="M3861" s="136"/>
      <c r="N3861" s="629"/>
      <c r="O3861" s="630"/>
      <c r="P3861" s="630"/>
      <c r="Q3861" s="630"/>
      <c r="R3861" s="715"/>
      <c r="S3861" s="718"/>
      <c r="T3861" s="639"/>
      <c r="U3861" s="704"/>
      <c r="V3861" s="638"/>
      <c r="W3861" s="639"/>
      <c r="X3861" s="639"/>
      <c r="Y3861" s="639"/>
      <c r="Z3861" s="639"/>
      <c r="AA3861" s="639"/>
      <c r="AB3861" s="639"/>
      <c r="AC3861" s="639"/>
      <c r="AD3861" s="639"/>
      <c r="AE3861" s="639"/>
      <c r="AF3861" s="639"/>
      <c r="AG3861" s="639"/>
      <c r="AH3861" s="642"/>
      <c r="AI3861" s="642"/>
      <c r="AJ3861" s="639"/>
      <c r="AK3861" s="657"/>
      <c r="AL3861" s="639"/>
      <c r="AM3861" s="639"/>
      <c r="AN3861" s="639"/>
      <c r="AO3861" s="640"/>
    </row>
    <row r="3862" spans="2:41" ht="3.75" hidden="1" customHeight="1">
      <c r="B3862" s="135"/>
      <c r="I3862" s="136"/>
      <c r="J3862" s="135"/>
      <c r="M3862" s="136"/>
      <c r="N3862" s="644"/>
      <c r="O3862" s="645"/>
      <c r="P3862" s="645"/>
      <c r="Q3862" s="646"/>
      <c r="R3862" s="670"/>
      <c r="S3862" s="671"/>
      <c r="T3862" s="671"/>
      <c r="U3862" s="672"/>
      <c r="V3862" s="673"/>
      <c r="W3862" s="675"/>
      <c r="X3862" s="679"/>
      <c r="Y3862" s="671"/>
      <c r="Z3862" s="671"/>
      <c r="AA3862" s="672"/>
      <c r="AB3862" s="630"/>
      <c r="AC3862" s="630"/>
      <c r="AD3862" s="630"/>
      <c r="AE3862" s="630"/>
      <c r="AF3862" s="630"/>
      <c r="AG3862" s="630"/>
      <c r="AH3862" s="630"/>
      <c r="AI3862" s="645"/>
      <c r="AJ3862" s="630"/>
      <c r="AK3862" s="630"/>
      <c r="AL3862" s="630"/>
      <c r="AM3862" s="630"/>
      <c r="AN3862" s="630"/>
      <c r="AO3862" s="632"/>
    </row>
    <row r="3863" spans="2:41" ht="13.35" hidden="1" customHeight="1">
      <c r="B3863" s="135"/>
      <c r="I3863" s="136"/>
      <c r="J3863" s="135"/>
      <c r="M3863" s="136"/>
      <c r="N3863" s="629" t="s">
        <v>114</v>
      </c>
      <c r="O3863" s="630"/>
      <c r="P3863" s="630"/>
      <c r="Q3863" s="632"/>
      <c r="R3863" s="673"/>
      <c r="S3863" s="674"/>
      <c r="T3863" s="674"/>
      <c r="U3863" s="675"/>
      <c r="V3863" s="673"/>
      <c r="W3863" s="675"/>
      <c r="X3863" s="673"/>
      <c r="Y3863" s="674"/>
      <c r="Z3863" s="674"/>
      <c r="AA3863" s="675"/>
      <c r="AB3863" s="668" t="s">
        <v>171</v>
      </c>
      <c r="AC3863" s="630"/>
      <c r="AD3863" s="630"/>
      <c r="AE3863" s="630"/>
      <c r="AF3863" s="630"/>
      <c r="AG3863" s="630"/>
      <c r="AH3863" s="630"/>
      <c r="AI3863" s="630"/>
      <c r="AJ3863" s="630"/>
      <c r="AK3863" s="630"/>
      <c r="AL3863" s="630"/>
      <c r="AM3863" s="630"/>
      <c r="AN3863" s="630"/>
      <c r="AO3863" s="632"/>
    </row>
    <row r="3864" spans="2:41" ht="3.75" hidden="1" customHeight="1">
      <c r="B3864" s="135"/>
      <c r="I3864" s="136"/>
      <c r="J3864" s="135"/>
      <c r="M3864" s="136"/>
      <c r="N3864" s="629"/>
      <c r="O3864" s="630"/>
      <c r="P3864" s="630"/>
      <c r="Q3864" s="632"/>
      <c r="R3864" s="676"/>
      <c r="S3864" s="677"/>
      <c r="T3864" s="677"/>
      <c r="U3864" s="678"/>
      <c r="V3864" s="676"/>
      <c r="W3864" s="678"/>
      <c r="X3864" s="676"/>
      <c r="Y3864" s="677"/>
      <c r="Z3864" s="677"/>
      <c r="AA3864" s="678"/>
      <c r="AB3864" s="639"/>
      <c r="AC3864" s="639"/>
      <c r="AD3864" s="639"/>
      <c r="AE3864" s="639"/>
      <c r="AF3864" s="639"/>
      <c r="AG3864" s="639"/>
      <c r="AH3864" s="639"/>
      <c r="AI3864" s="639"/>
      <c r="AJ3864" s="639"/>
      <c r="AK3864" s="639"/>
      <c r="AL3864" s="639"/>
      <c r="AM3864" s="639"/>
      <c r="AN3864" s="639"/>
      <c r="AO3864" s="640"/>
    </row>
    <row r="3865" spans="2:41" ht="3.75" hidden="1" customHeight="1">
      <c r="B3865" s="135"/>
      <c r="I3865" s="136"/>
      <c r="J3865" s="135"/>
      <c r="M3865" s="136"/>
      <c r="N3865" s="644"/>
      <c r="O3865" s="645"/>
      <c r="P3865" s="645"/>
      <c r="Q3865" s="645"/>
      <c r="R3865" s="644"/>
      <c r="S3865" s="645"/>
      <c r="T3865" s="645"/>
      <c r="U3865" s="645"/>
      <c r="V3865" s="645"/>
      <c r="W3865" s="645"/>
      <c r="X3865" s="645"/>
      <c r="Y3865" s="645"/>
      <c r="Z3865" s="645"/>
      <c r="AA3865" s="646"/>
      <c r="AB3865" s="644"/>
      <c r="AC3865" s="630"/>
      <c r="AD3865" s="630"/>
      <c r="AE3865" s="630"/>
      <c r="AF3865" s="630"/>
      <c r="AG3865" s="630"/>
      <c r="AH3865" s="630"/>
      <c r="AI3865" s="632"/>
      <c r="AJ3865" s="644"/>
      <c r="AK3865" s="645"/>
      <c r="AL3865" s="645"/>
      <c r="AM3865" s="645"/>
      <c r="AN3865" s="645"/>
      <c r="AO3865" s="646"/>
    </row>
    <row r="3866" spans="2:41" ht="13.35" hidden="1" customHeight="1">
      <c r="B3866" s="135"/>
      <c r="I3866" s="136"/>
      <c r="J3866" s="135"/>
      <c r="M3866" s="136"/>
      <c r="N3866" s="629" t="s">
        <v>115</v>
      </c>
      <c r="O3866" s="630"/>
      <c r="P3866" s="630"/>
      <c r="Q3866" s="630"/>
      <c r="R3866" s="629"/>
      <c r="S3866" s="680"/>
      <c r="T3866" s="681"/>
      <c r="U3866" s="630"/>
      <c r="V3866" s="647"/>
      <c r="W3866" s="630" t="s">
        <v>12</v>
      </c>
      <c r="X3866" s="647"/>
      <c r="Y3866" s="630" t="s">
        <v>11</v>
      </c>
      <c r="Z3866" s="647"/>
      <c r="AA3866" s="630" t="s">
        <v>364</v>
      </c>
      <c r="AB3866" s="629" t="s">
        <v>170</v>
      </c>
      <c r="AC3866" s="630"/>
      <c r="AD3866" s="630"/>
      <c r="AE3866" s="630"/>
      <c r="AF3866" s="630"/>
      <c r="AG3866" s="630"/>
      <c r="AH3866" s="630"/>
      <c r="AI3866" s="632"/>
      <c r="AJ3866" s="629"/>
      <c r="AK3866" s="680"/>
      <c r="AL3866" s="682"/>
      <c r="AM3866" s="682"/>
      <c r="AN3866" s="682"/>
      <c r="AO3866" s="681"/>
    </row>
    <row r="3867" spans="2:41" ht="3.75" hidden="1" customHeight="1">
      <c r="B3867" s="135"/>
      <c r="I3867" s="136"/>
      <c r="J3867" s="135"/>
      <c r="M3867" s="136"/>
      <c r="N3867" s="629"/>
      <c r="O3867" s="630"/>
      <c r="P3867" s="630"/>
      <c r="Q3867" s="630"/>
      <c r="R3867" s="638"/>
      <c r="S3867" s="639"/>
      <c r="T3867" s="639"/>
      <c r="U3867" s="639"/>
      <c r="V3867" s="639"/>
      <c r="W3867" s="639"/>
      <c r="X3867" s="639"/>
      <c r="Y3867" s="639"/>
      <c r="Z3867" s="639"/>
      <c r="AA3867" s="640"/>
      <c r="AB3867" s="638"/>
      <c r="AC3867" s="639"/>
      <c r="AD3867" s="639"/>
      <c r="AE3867" s="639"/>
      <c r="AF3867" s="639"/>
      <c r="AG3867" s="639"/>
      <c r="AH3867" s="639"/>
      <c r="AI3867" s="640"/>
      <c r="AJ3867" s="638"/>
      <c r="AK3867" s="639"/>
      <c r="AL3867" s="639"/>
      <c r="AM3867" s="639"/>
      <c r="AN3867" s="639"/>
      <c r="AO3867" s="640"/>
    </row>
    <row r="3868" spans="2:41" ht="3.75" customHeight="1">
      <c r="B3868" s="135"/>
      <c r="I3868" s="136"/>
      <c r="J3868" s="135"/>
      <c r="M3868" s="136"/>
      <c r="N3868" s="130"/>
      <c r="O3868" s="131"/>
      <c r="P3868" s="131"/>
      <c r="Q3868" s="132"/>
      <c r="R3868" s="683" t="str" cm="1">
        <f t="array" ref="R3868">IF(新_変更_3!AL1695&lt;&gt;"",AND(新_変更_3!J1694:AB1700=新_変更_3!AL1694:BD1700),"")</f>
        <v/>
      </c>
      <c r="S3868" s="684"/>
      <c r="T3868" s="684"/>
      <c r="U3868" s="684"/>
      <c r="V3868" s="684"/>
      <c r="W3868" s="684"/>
      <c r="X3868" s="684"/>
      <c r="Y3868" s="684"/>
      <c r="Z3868" s="684"/>
      <c r="AA3868" s="684"/>
      <c r="AB3868" s="684"/>
      <c r="AC3868" s="684"/>
      <c r="AD3868" s="684"/>
      <c r="AE3868" s="684"/>
      <c r="AF3868" s="684"/>
      <c r="AG3868" s="684"/>
      <c r="AH3868" s="684"/>
      <c r="AI3868" s="684"/>
      <c r="AJ3868" s="684"/>
      <c r="AK3868" s="684"/>
      <c r="AL3868" s="684"/>
      <c r="AM3868" s="684"/>
      <c r="AN3868" s="684"/>
      <c r="AO3868" s="685"/>
    </row>
    <row r="3869" spans="2:41" ht="13.35" customHeight="1">
      <c r="B3869" s="135"/>
      <c r="I3869" s="136"/>
      <c r="J3869" s="135"/>
      <c r="M3869" s="136"/>
      <c r="N3869" s="135" t="s">
        <v>32</v>
      </c>
      <c r="Q3869" s="136"/>
      <c r="R3869" s="686"/>
      <c r="S3869" s="687"/>
      <c r="T3869" s="687"/>
      <c r="U3869" s="687"/>
      <c r="V3869" s="687"/>
      <c r="W3869" s="687"/>
      <c r="X3869" s="687"/>
      <c r="Y3869" s="687"/>
      <c r="Z3869" s="687"/>
      <c r="AA3869" s="687"/>
      <c r="AB3869" s="687"/>
      <c r="AC3869" s="687"/>
      <c r="AD3869" s="687"/>
      <c r="AE3869" s="687"/>
      <c r="AF3869" s="687"/>
      <c r="AG3869" s="687"/>
      <c r="AH3869" s="687"/>
      <c r="AI3869" s="687"/>
      <c r="AJ3869" s="687"/>
      <c r="AK3869" s="687"/>
      <c r="AL3869" s="687"/>
      <c r="AM3869" s="687"/>
      <c r="AN3869" s="687"/>
      <c r="AO3869" s="688"/>
    </row>
    <row r="3870" spans="2:41" ht="3.75" customHeight="1">
      <c r="B3870" s="135"/>
      <c r="I3870" s="136"/>
      <c r="J3870" s="135"/>
      <c r="M3870" s="136"/>
      <c r="N3870" s="140"/>
      <c r="O3870" s="141"/>
      <c r="P3870" s="141"/>
      <c r="Q3870" s="142"/>
      <c r="R3870" s="689"/>
      <c r="S3870" s="690"/>
      <c r="T3870" s="690"/>
      <c r="U3870" s="690"/>
      <c r="V3870" s="690"/>
      <c r="W3870" s="690"/>
      <c r="X3870" s="690"/>
      <c r="Y3870" s="690"/>
      <c r="Z3870" s="690"/>
      <c r="AA3870" s="690"/>
      <c r="AB3870" s="690"/>
      <c r="AC3870" s="690"/>
      <c r="AD3870" s="690"/>
      <c r="AE3870" s="690"/>
      <c r="AF3870" s="690"/>
      <c r="AG3870" s="690"/>
      <c r="AH3870" s="690"/>
      <c r="AI3870" s="690"/>
      <c r="AJ3870" s="690"/>
      <c r="AK3870" s="690"/>
      <c r="AL3870" s="690"/>
      <c r="AM3870" s="690"/>
      <c r="AN3870" s="690"/>
      <c r="AO3870" s="691"/>
    </row>
    <row r="3871" spans="2:41" ht="3.75" customHeight="1">
      <c r="B3871" s="135"/>
      <c r="I3871" s="136"/>
      <c r="J3871" s="130"/>
      <c r="K3871" s="131"/>
      <c r="L3871" s="131"/>
      <c r="M3871" s="132"/>
      <c r="N3871" s="130"/>
      <c r="O3871" s="131"/>
      <c r="P3871" s="131"/>
      <c r="Q3871" s="132"/>
      <c r="R3871" s="130"/>
      <c r="S3871" s="131"/>
      <c r="T3871" s="131"/>
      <c r="U3871" s="131"/>
      <c r="V3871" s="131"/>
      <c r="W3871" s="131"/>
      <c r="X3871" s="131"/>
      <c r="Y3871" s="131"/>
      <c r="Z3871" s="131"/>
      <c r="AA3871" s="132"/>
      <c r="AB3871" s="130"/>
      <c r="AC3871" s="131"/>
      <c r="AD3871" s="131"/>
      <c r="AE3871" s="132"/>
      <c r="AF3871" s="131"/>
      <c r="AG3871" s="131"/>
      <c r="AH3871" s="131"/>
      <c r="AI3871" s="131"/>
      <c r="AJ3871" s="131"/>
      <c r="AK3871" s="131"/>
      <c r="AL3871" s="131"/>
      <c r="AM3871" s="131"/>
      <c r="AN3871" s="131"/>
      <c r="AO3871" s="132"/>
    </row>
    <row r="3872" spans="2:41" ht="13.35" customHeight="1">
      <c r="B3872" s="135"/>
      <c r="I3872" s="136"/>
      <c r="J3872" s="135" t="s">
        <v>4092</v>
      </c>
      <c r="M3872" s="136"/>
      <c r="N3872" s="135" t="s">
        <v>27</v>
      </c>
      <c r="Q3872" s="136"/>
      <c r="R3872" s="135"/>
      <c r="S3872" s="692"/>
      <c r="T3872" s="693"/>
      <c r="U3872" s="693"/>
      <c r="V3872" s="693"/>
      <c r="W3872" s="693"/>
      <c r="X3872" s="693"/>
      <c r="Y3872" s="693"/>
      <c r="Z3872" s="693"/>
      <c r="AA3872" s="694"/>
      <c r="AB3872" s="135" t="s">
        <v>28</v>
      </c>
      <c r="AE3872" s="136"/>
      <c r="AF3872" s="135"/>
      <c r="AG3872" s="695"/>
      <c r="AH3872" s="693"/>
      <c r="AI3872" s="693"/>
      <c r="AJ3872" s="693"/>
      <c r="AK3872" s="693"/>
      <c r="AL3872" s="693"/>
      <c r="AM3872" s="693"/>
      <c r="AN3872" s="693"/>
      <c r="AO3872" s="694"/>
    </row>
    <row r="3873" spans="2:41" ht="3.75" customHeight="1">
      <c r="B3873" s="135"/>
      <c r="I3873" s="136"/>
      <c r="J3873" s="135"/>
      <c r="M3873" s="136"/>
      <c r="N3873" s="140"/>
      <c r="O3873" s="141"/>
      <c r="P3873" s="141"/>
      <c r="Q3873" s="142"/>
      <c r="R3873" s="140"/>
      <c r="S3873" s="141"/>
      <c r="T3873" s="141"/>
      <c r="U3873" s="141"/>
      <c r="V3873" s="141"/>
      <c r="W3873" s="141"/>
      <c r="X3873" s="141"/>
      <c r="Y3873" s="141"/>
      <c r="Z3873" s="141"/>
      <c r="AA3873" s="142"/>
      <c r="AB3873" s="140"/>
      <c r="AC3873" s="141"/>
      <c r="AD3873" s="141"/>
      <c r="AE3873" s="142"/>
      <c r="AF3873" s="141"/>
      <c r="AG3873" s="141"/>
      <c r="AH3873" s="141"/>
      <c r="AI3873" s="141"/>
      <c r="AJ3873" s="141"/>
      <c r="AK3873" s="141"/>
      <c r="AL3873" s="141"/>
      <c r="AM3873" s="141"/>
      <c r="AN3873" s="141"/>
      <c r="AO3873" s="142"/>
    </row>
    <row r="3874" spans="2:41" ht="3.75" customHeight="1">
      <c r="B3874" s="135"/>
      <c r="I3874" s="136"/>
      <c r="J3874" s="135"/>
      <c r="M3874" s="136"/>
      <c r="N3874" s="130"/>
      <c r="O3874" s="131"/>
      <c r="P3874" s="131"/>
      <c r="Q3874" s="132"/>
      <c r="R3874" s="130"/>
      <c r="S3874" s="131"/>
      <c r="T3874" s="131"/>
      <c r="U3874" s="131"/>
      <c r="V3874" s="131"/>
      <c r="W3874" s="131"/>
      <c r="X3874" s="131"/>
      <c r="Y3874" s="131"/>
      <c r="Z3874" s="131"/>
      <c r="AA3874" s="132"/>
      <c r="AB3874" s="130"/>
      <c r="AC3874" s="131"/>
      <c r="AD3874" s="131"/>
      <c r="AE3874" s="132"/>
      <c r="AF3874" s="130"/>
      <c r="AG3874" s="131"/>
      <c r="AH3874" s="131"/>
      <c r="AI3874" s="131"/>
      <c r="AJ3874" s="131"/>
      <c r="AK3874" s="131"/>
      <c r="AL3874" s="131"/>
      <c r="AM3874" s="131"/>
      <c r="AN3874" s="131"/>
      <c r="AO3874" s="132"/>
    </row>
    <row r="3875" spans="2:41" ht="13.35" customHeight="1">
      <c r="B3875" s="135"/>
      <c r="I3875" s="136"/>
      <c r="J3875" s="135"/>
      <c r="M3875" s="136"/>
      <c r="N3875" s="135" t="s">
        <v>3990</v>
      </c>
      <c r="Q3875" s="136"/>
      <c r="R3875" s="135"/>
      <c r="S3875" s="696"/>
      <c r="T3875" s="694"/>
      <c r="V3875" s="146"/>
      <c r="W3875" s="124" t="s">
        <v>12</v>
      </c>
      <c r="X3875" s="146"/>
      <c r="Y3875" s="124" t="s">
        <v>11</v>
      </c>
      <c r="Z3875" s="146"/>
      <c r="AA3875" s="136" t="s">
        <v>364</v>
      </c>
      <c r="AB3875" s="135" t="s">
        <v>66</v>
      </c>
      <c r="AE3875" s="136"/>
      <c r="AF3875" s="135"/>
      <c r="AG3875" s="696"/>
      <c r="AH3875" s="694"/>
      <c r="AJ3875" s="146"/>
      <c r="AK3875" s="124" t="s">
        <v>12</v>
      </c>
      <c r="AL3875" s="146"/>
      <c r="AM3875" s="124" t="s">
        <v>11</v>
      </c>
      <c r="AN3875" s="146"/>
      <c r="AO3875" s="136" t="s">
        <v>364</v>
      </c>
    </row>
    <row r="3876" spans="2:41" ht="3.75" customHeight="1">
      <c r="B3876" s="135"/>
      <c r="I3876" s="136"/>
      <c r="J3876" s="135"/>
      <c r="M3876" s="136"/>
      <c r="N3876" s="140"/>
      <c r="O3876" s="141"/>
      <c r="P3876" s="141"/>
      <c r="Q3876" s="142"/>
      <c r="R3876" s="140"/>
      <c r="S3876" s="141"/>
      <c r="T3876" s="141"/>
      <c r="U3876" s="141"/>
      <c r="V3876" s="141"/>
      <c r="W3876" s="141"/>
      <c r="X3876" s="141"/>
      <c r="Y3876" s="141"/>
      <c r="Z3876" s="141"/>
      <c r="AA3876" s="142"/>
      <c r="AB3876" s="140"/>
      <c r="AC3876" s="141"/>
      <c r="AD3876" s="141"/>
      <c r="AE3876" s="142"/>
      <c r="AF3876" s="140"/>
      <c r="AG3876" s="141"/>
      <c r="AH3876" s="141"/>
      <c r="AI3876" s="141"/>
      <c r="AJ3876" s="141"/>
      <c r="AK3876" s="141"/>
      <c r="AL3876" s="141"/>
      <c r="AM3876" s="141"/>
      <c r="AN3876" s="141"/>
      <c r="AO3876" s="142"/>
    </row>
    <row r="3877" spans="2:41" ht="3.75" customHeight="1">
      <c r="B3877" s="135"/>
      <c r="I3877" s="136"/>
      <c r="J3877" s="135"/>
      <c r="M3877" s="136"/>
      <c r="N3877" s="130"/>
      <c r="O3877" s="131"/>
      <c r="P3877" s="131"/>
      <c r="Q3877" s="132"/>
      <c r="R3877" s="697">
        <f>新_変更_3!J1710</f>
        <v>0</v>
      </c>
      <c r="S3877" s="684"/>
      <c r="T3877" s="684"/>
      <c r="U3877" s="684"/>
      <c r="V3877" s="684"/>
      <c r="W3877" s="684"/>
      <c r="X3877" s="684"/>
      <c r="Y3877" s="684"/>
      <c r="Z3877" s="684"/>
      <c r="AA3877" s="684"/>
      <c r="AB3877" s="684"/>
      <c r="AC3877" s="684"/>
      <c r="AD3877" s="684"/>
      <c r="AE3877" s="684"/>
      <c r="AF3877" s="684"/>
      <c r="AG3877" s="684"/>
      <c r="AH3877" s="684"/>
      <c r="AI3877" s="684"/>
      <c r="AJ3877" s="685"/>
      <c r="AK3877" s="131"/>
      <c r="AL3877" s="131"/>
      <c r="AM3877" s="131"/>
      <c r="AN3877" s="131"/>
      <c r="AO3877" s="132"/>
    </row>
    <row r="3878" spans="2:41" ht="13.35" customHeight="1">
      <c r="B3878" s="135"/>
      <c r="I3878" s="136"/>
      <c r="J3878" s="135"/>
      <c r="M3878" s="136"/>
      <c r="N3878" s="135" t="s">
        <v>8</v>
      </c>
      <c r="Q3878" s="136"/>
      <c r="R3878" s="686"/>
      <c r="S3878" s="687"/>
      <c r="T3878" s="687"/>
      <c r="U3878" s="687"/>
      <c r="V3878" s="687"/>
      <c r="W3878" s="687"/>
      <c r="X3878" s="687"/>
      <c r="Y3878" s="687"/>
      <c r="Z3878" s="687"/>
      <c r="AA3878" s="687"/>
      <c r="AB3878" s="687"/>
      <c r="AC3878" s="687"/>
      <c r="AD3878" s="687"/>
      <c r="AE3878" s="687"/>
      <c r="AF3878" s="687"/>
      <c r="AG3878" s="687"/>
      <c r="AH3878" s="687"/>
      <c r="AI3878" s="687"/>
      <c r="AJ3878" s="688"/>
      <c r="AL3878" s="147" t="s">
        <v>13</v>
      </c>
      <c r="AM3878" s="124" t="s">
        <v>29</v>
      </c>
      <c r="AO3878" s="136"/>
    </row>
    <row r="3879" spans="2:41" ht="3.75" customHeight="1">
      <c r="B3879" s="135"/>
      <c r="I3879" s="136"/>
      <c r="J3879" s="135"/>
      <c r="M3879" s="136"/>
      <c r="N3879" s="140"/>
      <c r="O3879" s="141"/>
      <c r="P3879" s="141"/>
      <c r="Q3879" s="142"/>
      <c r="R3879" s="689"/>
      <c r="S3879" s="690"/>
      <c r="T3879" s="690"/>
      <c r="U3879" s="690"/>
      <c r="V3879" s="690"/>
      <c r="W3879" s="690"/>
      <c r="X3879" s="690"/>
      <c r="Y3879" s="690"/>
      <c r="Z3879" s="690"/>
      <c r="AA3879" s="690"/>
      <c r="AB3879" s="690"/>
      <c r="AC3879" s="690"/>
      <c r="AD3879" s="690"/>
      <c r="AE3879" s="690"/>
      <c r="AF3879" s="690"/>
      <c r="AG3879" s="690"/>
      <c r="AH3879" s="690"/>
      <c r="AI3879" s="690"/>
      <c r="AJ3879" s="691"/>
      <c r="AK3879" s="141"/>
      <c r="AL3879" s="141"/>
      <c r="AM3879" s="141"/>
      <c r="AN3879" s="141"/>
      <c r="AO3879" s="142"/>
    </row>
    <row r="3880" spans="2:41" ht="3.75" hidden="1" customHeight="1">
      <c r="B3880" s="135"/>
      <c r="I3880" s="136"/>
      <c r="J3880" s="135"/>
      <c r="M3880" s="136"/>
      <c r="N3880" s="644"/>
      <c r="O3880" s="645"/>
      <c r="P3880" s="645"/>
      <c r="Q3880" s="646"/>
      <c r="R3880" s="679"/>
      <c r="S3880" s="671"/>
      <c r="T3880" s="671"/>
      <c r="U3880" s="671"/>
      <c r="V3880" s="671"/>
      <c r="W3880" s="671"/>
      <c r="X3880" s="671"/>
      <c r="Y3880" s="671"/>
      <c r="Z3880" s="671"/>
      <c r="AA3880" s="671"/>
      <c r="AB3880" s="671"/>
      <c r="AC3880" s="671"/>
      <c r="AD3880" s="671"/>
      <c r="AE3880" s="671"/>
      <c r="AF3880" s="671"/>
      <c r="AG3880" s="671"/>
      <c r="AH3880" s="671"/>
      <c r="AI3880" s="671"/>
      <c r="AJ3880" s="671"/>
      <c r="AK3880" s="671"/>
      <c r="AL3880" s="671"/>
      <c r="AM3880" s="671"/>
      <c r="AN3880" s="671"/>
      <c r="AO3880" s="672"/>
    </row>
    <row r="3881" spans="2:41" ht="13.35" hidden="1" customHeight="1">
      <c r="B3881" s="135"/>
      <c r="I3881" s="136"/>
      <c r="J3881" s="135"/>
      <c r="M3881" s="136"/>
      <c r="N3881" s="629" t="s">
        <v>61</v>
      </c>
      <c r="O3881" s="630"/>
      <c r="P3881" s="630"/>
      <c r="Q3881" s="632"/>
      <c r="R3881" s="673"/>
      <c r="S3881" s="674"/>
      <c r="T3881" s="674"/>
      <c r="U3881" s="674"/>
      <c r="V3881" s="674"/>
      <c r="W3881" s="674"/>
      <c r="X3881" s="674"/>
      <c r="Y3881" s="674"/>
      <c r="Z3881" s="674"/>
      <c r="AA3881" s="674"/>
      <c r="AB3881" s="674"/>
      <c r="AC3881" s="674"/>
      <c r="AD3881" s="674"/>
      <c r="AE3881" s="674"/>
      <c r="AF3881" s="674"/>
      <c r="AG3881" s="674"/>
      <c r="AH3881" s="674"/>
      <c r="AI3881" s="674"/>
      <c r="AJ3881" s="674"/>
      <c r="AK3881" s="674"/>
      <c r="AL3881" s="674"/>
      <c r="AM3881" s="674"/>
      <c r="AN3881" s="674"/>
      <c r="AO3881" s="675"/>
    </row>
    <row r="3882" spans="2:41" ht="3.75" hidden="1" customHeight="1">
      <c r="B3882" s="135"/>
      <c r="I3882" s="136"/>
      <c r="J3882" s="135"/>
      <c r="M3882" s="136"/>
      <c r="N3882" s="629"/>
      <c r="O3882" s="630"/>
      <c r="P3882" s="630"/>
      <c r="Q3882" s="632"/>
      <c r="R3882" s="676"/>
      <c r="S3882" s="677"/>
      <c r="T3882" s="677"/>
      <c r="U3882" s="677"/>
      <c r="V3882" s="677"/>
      <c r="W3882" s="677"/>
      <c r="X3882" s="677"/>
      <c r="Y3882" s="677"/>
      <c r="Z3882" s="677"/>
      <c r="AA3882" s="677"/>
      <c r="AB3882" s="677"/>
      <c r="AC3882" s="677"/>
      <c r="AD3882" s="677"/>
      <c r="AE3882" s="677"/>
      <c r="AF3882" s="677"/>
      <c r="AG3882" s="677"/>
      <c r="AH3882" s="677"/>
      <c r="AI3882" s="677"/>
      <c r="AJ3882" s="677"/>
      <c r="AK3882" s="677"/>
      <c r="AL3882" s="677"/>
      <c r="AM3882" s="677"/>
      <c r="AN3882" s="677"/>
      <c r="AO3882" s="678"/>
    </row>
    <row r="3883" spans="2:41" ht="3.75" hidden="1" customHeight="1">
      <c r="B3883" s="135"/>
      <c r="I3883" s="136"/>
      <c r="J3883" s="135"/>
      <c r="N3883" s="644"/>
      <c r="O3883" s="645"/>
      <c r="P3883" s="645"/>
      <c r="Q3883" s="646"/>
      <c r="R3883" s="630"/>
      <c r="S3883" s="630"/>
      <c r="T3883" s="630"/>
      <c r="U3883" s="698"/>
      <c r="V3883" s="699"/>
      <c r="W3883" s="699"/>
      <c r="X3883" s="700"/>
      <c r="Y3883" s="645"/>
      <c r="Z3883" s="707"/>
      <c r="AA3883" s="699"/>
      <c r="AB3883" s="699"/>
      <c r="AC3883" s="708"/>
      <c r="AD3883" s="630"/>
      <c r="AE3883" s="630"/>
      <c r="AF3883" s="630"/>
      <c r="AG3883" s="679"/>
      <c r="AH3883" s="671"/>
      <c r="AI3883" s="671"/>
      <c r="AJ3883" s="671"/>
      <c r="AK3883" s="671"/>
      <c r="AL3883" s="671"/>
      <c r="AM3883" s="671"/>
      <c r="AN3883" s="671"/>
      <c r="AO3883" s="672"/>
    </row>
    <row r="3884" spans="2:41" ht="13.35" hidden="1" customHeight="1">
      <c r="B3884" s="135"/>
      <c r="I3884" s="136"/>
      <c r="J3884" s="135"/>
      <c r="N3884" s="629"/>
      <c r="O3884" s="630"/>
      <c r="P3884" s="630"/>
      <c r="Q3884" s="632"/>
      <c r="R3884" s="630" t="s">
        <v>15</v>
      </c>
      <c r="S3884" s="630"/>
      <c r="T3884" s="630"/>
      <c r="U3884" s="701"/>
      <c r="V3884" s="702"/>
      <c r="W3884" s="702"/>
      <c r="X3884" s="703"/>
      <c r="Y3884" s="662" t="s">
        <v>359</v>
      </c>
      <c r="Z3884" s="709"/>
      <c r="AA3884" s="702"/>
      <c r="AB3884" s="702"/>
      <c r="AC3884" s="710"/>
      <c r="AD3884" s="630" t="s">
        <v>56</v>
      </c>
      <c r="AE3884" s="630"/>
      <c r="AF3884" s="630"/>
      <c r="AG3884" s="673"/>
      <c r="AH3884" s="674"/>
      <c r="AI3884" s="674"/>
      <c r="AJ3884" s="674"/>
      <c r="AK3884" s="674"/>
      <c r="AL3884" s="674"/>
      <c r="AM3884" s="674"/>
      <c r="AN3884" s="674"/>
      <c r="AO3884" s="675"/>
    </row>
    <row r="3885" spans="2:41" ht="3.75" hidden="1" customHeight="1">
      <c r="B3885" s="135"/>
      <c r="I3885" s="136"/>
      <c r="J3885" s="135"/>
      <c r="N3885" s="629"/>
      <c r="O3885" s="630"/>
      <c r="P3885" s="630"/>
      <c r="Q3885" s="632"/>
      <c r="R3885" s="639"/>
      <c r="S3885" s="639"/>
      <c r="T3885" s="639"/>
      <c r="U3885" s="704"/>
      <c r="V3885" s="705"/>
      <c r="W3885" s="705"/>
      <c r="X3885" s="706"/>
      <c r="Y3885" s="639"/>
      <c r="Z3885" s="711"/>
      <c r="AA3885" s="705"/>
      <c r="AB3885" s="705"/>
      <c r="AC3885" s="712"/>
      <c r="AD3885" s="639"/>
      <c r="AE3885" s="639"/>
      <c r="AF3885" s="639"/>
      <c r="AG3885" s="676"/>
      <c r="AH3885" s="677"/>
      <c r="AI3885" s="677"/>
      <c r="AJ3885" s="677"/>
      <c r="AK3885" s="677"/>
      <c r="AL3885" s="677"/>
      <c r="AM3885" s="677"/>
      <c r="AN3885" s="677"/>
      <c r="AO3885" s="678"/>
    </row>
    <row r="3886" spans="2:41" ht="3.75" hidden="1" customHeight="1">
      <c r="B3886" s="135"/>
      <c r="I3886" s="136"/>
      <c r="J3886" s="135"/>
      <c r="N3886" s="629"/>
      <c r="O3886" s="630"/>
      <c r="P3886" s="630"/>
      <c r="Q3886" s="632"/>
      <c r="R3886" s="645"/>
      <c r="S3886" s="645"/>
      <c r="T3886" s="646"/>
      <c r="U3886" s="679"/>
      <c r="V3886" s="671"/>
      <c r="W3886" s="671"/>
      <c r="X3886" s="671"/>
      <c r="Y3886" s="671"/>
      <c r="Z3886" s="671"/>
      <c r="AA3886" s="671"/>
      <c r="AB3886" s="671"/>
      <c r="AC3886" s="672"/>
      <c r="AD3886" s="644"/>
      <c r="AE3886" s="645"/>
      <c r="AF3886" s="646"/>
      <c r="AG3886" s="679"/>
      <c r="AH3886" s="671"/>
      <c r="AI3886" s="671"/>
      <c r="AJ3886" s="671"/>
      <c r="AK3886" s="671"/>
      <c r="AL3886" s="671"/>
      <c r="AM3886" s="671"/>
      <c r="AN3886" s="671"/>
      <c r="AO3886" s="672"/>
    </row>
    <row r="3887" spans="2:41" ht="13.35" hidden="1" customHeight="1">
      <c r="B3887" s="135"/>
      <c r="I3887" s="136"/>
      <c r="N3887" s="629" t="s">
        <v>23</v>
      </c>
      <c r="O3887" s="630"/>
      <c r="P3887" s="630"/>
      <c r="Q3887" s="632"/>
      <c r="R3887" s="630" t="s">
        <v>17</v>
      </c>
      <c r="S3887" s="630"/>
      <c r="T3887" s="632"/>
      <c r="U3887" s="673"/>
      <c r="V3887" s="674"/>
      <c r="W3887" s="674"/>
      <c r="X3887" s="674"/>
      <c r="Y3887" s="674"/>
      <c r="Z3887" s="674"/>
      <c r="AA3887" s="674"/>
      <c r="AB3887" s="674"/>
      <c r="AC3887" s="675"/>
      <c r="AD3887" s="629" t="s">
        <v>18</v>
      </c>
      <c r="AE3887" s="630"/>
      <c r="AF3887" s="632"/>
      <c r="AG3887" s="673"/>
      <c r="AH3887" s="674"/>
      <c r="AI3887" s="674"/>
      <c r="AJ3887" s="674"/>
      <c r="AK3887" s="674"/>
      <c r="AL3887" s="674"/>
      <c r="AM3887" s="674"/>
      <c r="AN3887" s="674"/>
      <c r="AO3887" s="675"/>
    </row>
    <row r="3888" spans="2:41" ht="3.75" hidden="1" customHeight="1">
      <c r="B3888" s="135"/>
      <c r="I3888" s="136"/>
      <c r="J3888" s="135"/>
      <c r="N3888" s="629"/>
      <c r="O3888" s="630"/>
      <c r="P3888" s="630"/>
      <c r="Q3888" s="632"/>
      <c r="R3888" s="639"/>
      <c r="S3888" s="639"/>
      <c r="T3888" s="640"/>
      <c r="U3888" s="676"/>
      <c r="V3888" s="677"/>
      <c r="W3888" s="677"/>
      <c r="X3888" s="677"/>
      <c r="Y3888" s="677"/>
      <c r="Z3888" s="677"/>
      <c r="AA3888" s="677"/>
      <c r="AB3888" s="677"/>
      <c r="AC3888" s="678"/>
      <c r="AD3888" s="638"/>
      <c r="AE3888" s="639"/>
      <c r="AF3888" s="640"/>
      <c r="AG3888" s="676"/>
      <c r="AH3888" s="677"/>
      <c r="AI3888" s="677"/>
      <c r="AJ3888" s="677"/>
      <c r="AK3888" s="677"/>
      <c r="AL3888" s="677"/>
      <c r="AM3888" s="677"/>
      <c r="AN3888" s="677"/>
      <c r="AO3888" s="678"/>
    </row>
    <row r="3889" spans="2:41" ht="3.75" hidden="1" customHeight="1">
      <c r="B3889" s="135"/>
      <c r="I3889" s="136"/>
      <c r="J3889" s="135"/>
      <c r="N3889" s="629"/>
      <c r="O3889" s="630"/>
      <c r="P3889" s="630"/>
      <c r="Q3889" s="632"/>
      <c r="R3889" s="645"/>
      <c r="S3889" s="645"/>
      <c r="T3889" s="646"/>
      <c r="U3889" s="679"/>
      <c r="V3889" s="671"/>
      <c r="W3889" s="671"/>
      <c r="X3889" s="671"/>
      <c r="Y3889" s="671"/>
      <c r="Z3889" s="671"/>
      <c r="AA3889" s="671"/>
      <c r="AB3889" s="671"/>
      <c r="AC3889" s="672"/>
      <c r="AD3889" s="644"/>
      <c r="AE3889" s="645"/>
      <c r="AF3889" s="646"/>
      <c r="AG3889" s="679"/>
      <c r="AH3889" s="671"/>
      <c r="AI3889" s="671"/>
      <c r="AJ3889" s="671"/>
      <c r="AK3889" s="671"/>
      <c r="AL3889" s="671"/>
      <c r="AM3889" s="671"/>
      <c r="AN3889" s="671"/>
      <c r="AO3889" s="672"/>
    </row>
    <row r="3890" spans="2:41" ht="13.35" hidden="1" customHeight="1">
      <c r="B3890" s="135"/>
      <c r="I3890" s="136"/>
      <c r="J3890" s="135"/>
      <c r="N3890" s="629"/>
      <c r="O3890" s="630"/>
      <c r="P3890" s="630"/>
      <c r="Q3890" s="632"/>
      <c r="R3890" s="630" t="s">
        <v>19</v>
      </c>
      <c r="S3890" s="630"/>
      <c r="T3890" s="632"/>
      <c r="U3890" s="673"/>
      <c r="V3890" s="674"/>
      <c r="W3890" s="674"/>
      <c r="X3890" s="674"/>
      <c r="Y3890" s="674"/>
      <c r="Z3890" s="674"/>
      <c r="AA3890" s="674"/>
      <c r="AB3890" s="674"/>
      <c r="AC3890" s="675"/>
      <c r="AD3890" s="629" t="s">
        <v>20</v>
      </c>
      <c r="AE3890" s="630"/>
      <c r="AF3890" s="632"/>
      <c r="AG3890" s="673"/>
      <c r="AH3890" s="674"/>
      <c r="AI3890" s="674"/>
      <c r="AJ3890" s="674"/>
      <c r="AK3890" s="674"/>
      <c r="AL3890" s="674"/>
      <c r="AM3890" s="674"/>
      <c r="AN3890" s="674"/>
      <c r="AO3890" s="675"/>
    </row>
    <row r="3891" spans="2:41" ht="3.75" hidden="1" customHeight="1">
      <c r="B3891" s="135"/>
      <c r="I3891" s="136"/>
      <c r="J3891" s="135"/>
      <c r="N3891" s="638"/>
      <c r="O3891" s="639"/>
      <c r="P3891" s="639"/>
      <c r="Q3891" s="640"/>
      <c r="R3891" s="639"/>
      <c r="S3891" s="639"/>
      <c r="T3891" s="640"/>
      <c r="U3891" s="676"/>
      <c r="V3891" s="677"/>
      <c r="W3891" s="677"/>
      <c r="X3891" s="677"/>
      <c r="Y3891" s="677"/>
      <c r="Z3891" s="677"/>
      <c r="AA3891" s="677"/>
      <c r="AB3891" s="677"/>
      <c r="AC3891" s="678"/>
      <c r="AD3891" s="638"/>
      <c r="AE3891" s="639"/>
      <c r="AF3891" s="640"/>
      <c r="AG3891" s="676"/>
      <c r="AH3891" s="677"/>
      <c r="AI3891" s="677"/>
      <c r="AJ3891" s="677"/>
      <c r="AK3891" s="677"/>
      <c r="AL3891" s="677"/>
      <c r="AM3891" s="677"/>
      <c r="AN3891" s="677"/>
      <c r="AO3891" s="678"/>
    </row>
    <row r="3892" spans="2:41" ht="3.75" hidden="1" customHeight="1">
      <c r="B3892" s="135"/>
      <c r="I3892" s="136"/>
      <c r="J3892" s="135"/>
      <c r="M3892" s="136"/>
      <c r="N3892" s="629"/>
      <c r="O3892" s="630"/>
      <c r="P3892" s="630"/>
      <c r="Q3892" s="632"/>
      <c r="R3892" s="644"/>
      <c r="S3892" s="645"/>
      <c r="T3892" s="645"/>
      <c r="U3892" s="645"/>
      <c r="V3892" s="645"/>
      <c r="W3892" s="645"/>
      <c r="X3892" s="645"/>
      <c r="Y3892" s="645"/>
      <c r="Z3892" s="645"/>
      <c r="AA3892" s="645"/>
      <c r="AB3892" s="645"/>
      <c r="AC3892" s="645"/>
      <c r="AD3892" s="645"/>
      <c r="AE3892" s="645"/>
      <c r="AF3892" s="645"/>
      <c r="AG3892" s="645"/>
      <c r="AH3892" s="645"/>
      <c r="AI3892" s="645"/>
      <c r="AJ3892" s="645"/>
      <c r="AK3892" s="645"/>
      <c r="AL3892" s="645"/>
      <c r="AM3892" s="645"/>
      <c r="AN3892" s="645"/>
      <c r="AO3892" s="646"/>
    </row>
    <row r="3893" spans="2:41" ht="13.35" hidden="1" customHeight="1">
      <c r="B3893" s="135"/>
      <c r="I3893" s="136"/>
      <c r="J3893" s="135"/>
      <c r="M3893" s="136"/>
      <c r="N3893" s="629" t="s">
        <v>111</v>
      </c>
      <c r="O3893" s="630"/>
      <c r="P3893" s="630"/>
      <c r="Q3893" s="632"/>
      <c r="R3893" s="629"/>
      <c r="S3893" s="680"/>
      <c r="T3893" s="681"/>
      <c r="U3893" s="630"/>
      <c r="V3893" s="647"/>
      <c r="W3893" s="630" t="s">
        <v>12</v>
      </c>
      <c r="X3893" s="647"/>
      <c r="Y3893" s="630" t="s">
        <v>11</v>
      </c>
      <c r="Z3893" s="647"/>
      <c r="AA3893" s="630" t="s">
        <v>364</v>
      </c>
      <c r="AB3893" s="630"/>
      <c r="AC3893" s="630"/>
      <c r="AD3893" s="630"/>
      <c r="AE3893" s="630"/>
      <c r="AF3893" s="630"/>
      <c r="AG3893" s="630"/>
      <c r="AH3893" s="630"/>
      <c r="AI3893" s="630"/>
      <c r="AJ3893" s="630"/>
      <c r="AK3893" s="630"/>
      <c r="AL3893" s="630"/>
      <c r="AM3893" s="630"/>
      <c r="AN3893" s="630"/>
      <c r="AO3893" s="632"/>
    </row>
    <row r="3894" spans="2:41" ht="3.75" hidden="1" customHeight="1">
      <c r="B3894" s="135"/>
      <c r="I3894" s="136"/>
      <c r="J3894" s="135"/>
      <c r="M3894" s="136"/>
      <c r="N3894" s="629"/>
      <c r="O3894" s="630"/>
      <c r="P3894" s="630"/>
      <c r="Q3894" s="632"/>
      <c r="R3894" s="629"/>
      <c r="S3894" s="630"/>
      <c r="T3894" s="630"/>
      <c r="U3894" s="630"/>
      <c r="V3894" s="630"/>
      <c r="W3894" s="630"/>
      <c r="X3894" s="630"/>
      <c r="Y3894" s="630"/>
      <c r="Z3894" s="630"/>
      <c r="AA3894" s="630"/>
      <c r="AB3894" s="630"/>
      <c r="AC3894" s="630"/>
      <c r="AD3894" s="630"/>
      <c r="AE3894" s="630"/>
      <c r="AF3894" s="630"/>
      <c r="AG3894" s="630"/>
      <c r="AH3894" s="630"/>
      <c r="AI3894" s="630"/>
      <c r="AJ3894" s="630"/>
      <c r="AK3894" s="630"/>
      <c r="AL3894" s="630"/>
      <c r="AM3894" s="630"/>
      <c r="AN3894" s="630"/>
      <c r="AO3894" s="632"/>
    </row>
    <row r="3895" spans="2:41" ht="3.75" hidden="1" customHeight="1">
      <c r="B3895" s="135"/>
      <c r="I3895" s="136"/>
      <c r="J3895" s="135"/>
      <c r="M3895" s="136"/>
      <c r="N3895" s="644"/>
      <c r="O3895" s="645"/>
      <c r="P3895" s="645"/>
      <c r="Q3895" s="645"/>
      <c r="R3895" s="713"/>
      <c r="S3895" s="716"/>
      <c r="T3895" s="645"/>
      <c r="U3895" s="698"/>
      <c r="V3895" s="644"/>
      <c r="W3895" s="645"/>
      <c r="X3895" s="645"/>
      <c r="Y3895" s="645"/>
      <c r="Z3895" s="645"/>
      <c r="AA3895" s="645"/>
      <c r="AB3895" s="645"/>
      <c r="AC3895" s="645"/>
      <c r="AD3895" s="645"/>
      <c r="AE3895" s="645"/>
      <c r="AF3895" s="645"/>
      <c r="AG3895" s="645"/>
      <c r="AH3895" s="649"/>
      <c r="AI3895" s="649"/>
      <c r="AJ3895" s="645"/>
      <c r="AK3895" s="651"/>
      <c r="AL3895" s="645"/>
      <c r="AM3895" s="645"/>
      <c r="AN3895" s="645"/>
      <c r="AO3895" s="646"/>
    </row>
    <row r="3896" spans="2:41" ht="13.35" hidden="1" customHeight="1">
      <c r="B3896" s="135"/>
      <c r="I3896" s="136"/>
      <c r="J3896" s="135"/>
      <c r="M3896" s="136"/>
      <c r="N3896" s="629" t="s">
        <v>30</v>
      </c>
      <c r="O3896" s="630"/>
      <c r="P3896" s="630"/>
      <c r="Q3896" s="630"/>
      <c r="R3896" s="714"/>
      <c r="S3896" s="717"/>
      <c r="T3896" s="630" t="s">
        <v>388</v>
      </c>
      <c r="U3896" s="701"/>
      <c r="V3896" s="629" t="s">
        <v>112</v>
      </c>
      <c r="W3896" s="630"/>
      <c r="X3896" s="630"/>
      <c r="Y3896" s="630"/>
      <c r="Z3896" s="630"/>
      <c r="AA3896" s="630"/>
      <c r="AB3896" s="630"/>
      <c r="AC3896" s="630"/>
      <c r="AD3896" s="630"/>
      <c r="AE3896" s="630"/>
      <c r="AF3896" s="630"/>
      <c r="AG3896" s="630"/>
      <c r="AH3896" s="636"/>
      <c r="AI3896" s="636"/>
      <c r="AJ3896" s="630"/>
      <c r="AK3896" s="654"/>
      <c r="AL3896" s="630"/>
      <c r="AM3896" s="630"/>
      <c r="AN3896" s="630"/>
      <c r="AO3896" s="632"/>
    </row>
    <row r="3897" spans="2:41" ht="3.75" hidden="1" customHeight="1">
      <c r="B3897" s="135"/>
      <c r="I3897" s="136"/>
      <c r="J3897" s="135"/>
      <c r="M3897" s="136"/>
      <c r="N3897" s="629"/>
      <c r="O3897" s="630"/>
      <c r="P3897" s="630"/>
      <c r="Q3897" s="630"/>
      <c r="R3897" s="715"/>
      <c r="S3897" s="718"/>
      <c r="T3897" s="639"/>
      <c r="U3897" s="704"/>
      <c r="V3897" s="638"/>
      <c r="W3897" s="639"/>
      <c r="X3897" s="639"/>
      <c r="Y3897" s="639"/>
      <c r="Z3897" s="639"/>
      <c r="AA3897" s="639"/>
      <c r="AB3897" s="639"/>
      <c r="AC3897" s="639"/>
      <c r="AD3897" s="639"/>
      <c r="AE3897" s="639"/>
      <c r="AF3897" s="639"/>
      <c r="AG3897" s="639"/>
      <c r="AH3897" s="642"/>
      <c r="AI3897" s="642"/>
      <c r="AJ3897" s="639"/>
      <c r="AK3897" s="657"/>
      <c r="AL3897" s="639"/>
      <c r="AM3897" s="639"/>
      <c r="AN3897" s="639"/>
      <c r="AO3897" s="640"/>
    </row>
    <row r="3898" spans="2:41" ht="3.75" hidden="1" customHeight="1">
      <c r="B3898" s="135"/>
      <c r="I3898" s="136"/>
      <c r="J3898" s="135"/>
      <c r="M3898" s="136"/>
      <c r="N3898" s="644"/>
      <c r="O3898" s="645"/>
      <c r="P3898" s="645"/>
      <c r="Q3898" s="646"/>
      <c r="R3898" s="670"/>
      <c r="S3898" s="671"/>
      <c r="T3898" s="671"/>
      <c r="U3898" s="672"/>
      <c r="V3898" s="673"/>
      <c r="W3898" s="675"/>
      <c r="X3898" s="679"/>
      <c r="Y3898" s="671"/>
      <c r="Z3898" s="671"/>
      <c r="AA3898" s="672"/>
      <c r="AB3898" s="630"/>
      <c r="AC3898" s="630"/>
      <c r="AD3898" s="630"/>
      <c r="AE3898" s="630"/>
      <c r="AF3898" s="630"/>
      <c r="AG3898" s="630"/>
      <c r="AH3898" s="630"/>
      <c r="AI3898" s="645"/>
      <c r="AJ3898" s="630"/>
      <c r="AK3898" s="630"/>
      <c r="AL3898" s="630"/>
      <c r="AM3898" s="630"/>
      <c r="AN3898" s="630"/>
      <c r="AO3898" s="632"/>
    </row>
    <row r="3899" spans="2:41" ht="13.35" hidden="1" customHeight="1">
      <c r="B3899" s="135"/>
      <c r="I3899" s="136"/>
      <c r="J3899" s="135"/>
      <c r="M3899" s="136"/>
      <c r="N3899" s="629" t="s">
        <v>114</v>
      </c>
      <c r="O3899" s="630"/>
      <c r="P3899" s="630"/>
      <c r="Q3899" s="632"/>
      <c r="R3899" s="673"/>
      <c r="S3899" s="674"/>
      <c r="T3899" s="674"/>
      <c r="U3899" s="675"/>
      <c r="V3899" s="673"/>
      <c r="W3899" s="675"/>
      <c r="X3899" s="673"/>
      <c r="Y3899" s="674"/>
      <c r="Z3899" s="674"/>
      <c r="AA3899" s="675"/>
      <c r="AB3899" s="668" t="s">
        <v>171</v>
      </c>
      <c r="AC3899" s="630"/>
      <c r="AD3899" s="630"/>
      <c r="AE3899" s="630"/>
      <c r="AF3899" s="630"/>
      <c r="AG3899" s="630"/>
      <c r="AH3899" s="630"/>
      <c r="AI3899" s="630"/>
      <c r="AJ3899" s="630"/>
      <c r="AK3899" s="630"/>
      <c r="AL3899" s="630"/>
      <c r="AM3899" s="630"/>
      <c r="AN3899" s="630"/>
      <c r="AO3899" s="632"/>
    </row>
    <row r="3900" spans="2:41" ht="3.75" hidden="1" customHeight="1">
      <c r="B3900" s="135"/>
      <c r="I3900" s="136"/>
      <c r="J3900" s="135"/>
      <c r="M3900" s="136"/>
      <c r="N3900" s="629"/>
      <c r="O3900" s="630"/>
      <c r="P3900" s="630"/>
      <c r="Q3900" s="632"/>
      <c r="R3900" s="676"/>
      <c r="S3900" s="677"/>
      <c r="T3900" s="677"/>
      <c r="U3900" s="678"/>
      <c r="V3900" s="676"/>
      <c r="W3900" s="678"/>
      <c r="X3900" s="676"/>
      <c r="Y3900" s="677"/>
      <c r="Z3900" s="677"/>
      <c r="AA3900" s="678"/>
      <c r="AB3900" s="639"/>
      <c r="AC3900" s="639"/>
      <c r="AD3900" s="639"/>
      <c r="AE3900" s="639"/>
      <c r="AF3900" s="639"/>
      <c r="AG3900" s="639"/>
      <c r="AH3900" s="639"/>
      <c r="AI3900" s="639"/>
      <c r="AJ3900" s="639"/>
      <c r="AK3900" s="639"/>
      <c r="AL3900" s="639"/>
      <c r="AM3900" s="639"/>
      <c r="AN3900" s="639"/>
      <c r="AO3900" s="640"/>
    </row>
    <row r="3901" spans="2:41" ht="3.75" hidden="1" customHeight="1">
      <c r="B3901" s="135"/>
      <c r="I3901" s="136"/>
      <c r="J3901" s="135"/>
      <c r="M3901" s="136"/>
      <c r="N3901" s="644"/>
      <c r="O3901" s="645"/>
      <c r="P3901" s="645"/>
      <c r="Q3901" s="645"/>
      <c r="R3901" s="644"/>
      <c r="S3901" s="645"/>
      <c r="T3901" s="645"/>
      <c r="U3901" s="645"/>
      <c r="V3901" s="645"/>
      <c r="W3901" s="645"/>
      <c r="X3901" s="645"/>
      <c r="Y3901" s="645"/>
      <c r="Z3901" s="645"/>
      <c r="AA3901" s="646"/>
      <c r="AB3901" s="644"/>
      <c r="AC3901" s="630"/>
      <c r="AD3901" s="630"/>
      <c r="AE3901" s="630"/>
      <c r="AF3901" s="630"/>
      <c r="AG3901" s="630"/>
      <c r="AH3901" s="630"/>
      <c r="AI3901" s="632"/>
      <c r="AJ3901" s="644"/>
      <c r="AK3901" s="645"/>
      <c r="AL3901" s="645"/>
      <c r="AM3901" s="645"/>
      <c r="AN3901" s="645"/>
      <c r="AO3901" s="646"/>
    </row>
    <row r="3902" spans="2:41" ht="13.35" hidden="1" customHeight="1">
      <c r="B3902" s="135"/>
      <c r="I3902" s="136"/>
      <c r="J3902" s="135"/>
      <c r="M3902" s="136"/>
      <c r="N3902" s="629" t="s">
        <v>115</v>
      </c>
      <c r="O3902" s="630"/>
      <c r="P3902" s="630"/>
      <c r="Q3902" s="630"/>
      <c r="R3902" s="629"/>
      <c r="S3902" s="680"/>
      <c r="T3902" s="681"/>
      <c r="U3902" s="630"/>
      <c r="V3902" s="647"/>
      <c r="W3902" s="630" t="s">
        <v>12</v>
      </c>
      <c r="X3902" s="647"/>
      <c r="Y3902" s="630" t="s">
        <v>11</v>
      </c>
      <c r="Z3902" s="647"/>
      <c r="AA3902" s="630" t="s">
        <v>364</v>
      </c>
      <c r="AB3902" s="629" t="s">
        <v>170</v>
      </c>
      <c r="AC3902" s="630"/>
      <c r="AD3902" s="630"/>
      <c r="AE3902" s="630"/>
      <c r="AF3902" s="630"/>
      <c r="AG3902" s="630"/>
      <c r="AH3902" s="630"/>
      <c r="AI3902" s="632"/>
      <c r="AJ3902" s="629"/>
      <c r="AK3902" s="680"/>
      <c r="AL3902" s="682"/>
      <c r="AM3902" s="682"/>
      <c r="AN3902" s="682"/>
      <c r="AO3902" s="681"/>
    </row>
    <row r="3903" spans="2:41" ht="3.75" hidden="1" customHeight="1">
      <c r="B3903" s="135"/>
      <c r="I3903" s="136"/>
      <c r="J3903" s="135"/>
      <c r="M3903" s="136"/>
      <c r="N3903" s="629"/>
      <c r="O3903" s="630"/>
      <c r="P3903" s="630"/>
      <c r="Q3903" s="630"/>
      <c r="R3903" s="638"/>
      <c r="S3903" s="639"/>
      <c r="T3903" s="639"/>
      <c r="U3903" s="639"/>
      <c r="V3903" s="639"/>
      <c r="W3903" s="639"/>
      <c r="X3903" s="639"/>
      <c r="Y3903" s="639"/>
      <c r="Z3903" s="639"/>
      <c r="AA3903" s="640"/>
      <c r="AB3903" s="638"/>
      <c r="AC3903" s="639"/>
      <c r="AD3903" s="639"/>
      <c r="AE3903" s="639"/>
      <c r="AF3903" s="639"/>
      <c r="AG3903" s="639"/>
      <c r="AH3903" s="639"/>
      <c r="AI3903" s="640"/>
      <c r="AJ3903" s="638"/>
      <c r="AK3903" s="639"/>
      <c r="AL3903" s="639"/>
      <c r="AM3903" s="639"/>
      <c r="AN3903" s="639"/>
      <c r="AO3903" s="640"/>
    </row>
    <row r="3904" spans="2:41" ht="3.75" customHeight="1">
      <c r="B3904" s="135"/>
      <c r="I3904" s="136"/>
      <c r="J3904" s="135"/>
      <c r="M3904" s="136"/>
      <c r="N3904" s="130"/>
      <c r="O3904" s="131"/>
      <c r="P3904" s="131"/>
      <c r="Q3904" s="132"/>
      <c r="R3904" s="683" t="str" cm="1">
        <f t="array" ref="R3904">IF(新_変更_3!AL1710&lt;&gt;"",AND(新_変更_3!J1709:AB1715=新_変更_3!AL1709:BD1715),"")</f>
        <v/>
      </c>
      <c r="S3904" s="684"/>
      <c r="T3904" s="684"/>
      <c r="U3904" s="684"/>
      <c r="V3904" s="684"/>
      <c r="W3904" s="684"/>
      <c r="X3904" s="684"/>
      <c r="Y3904" s="684"/>
      <c r="Z3904" s="684"/>
      <c r="AA3904" s="684"/>
      <c r="AB3904" s="684"/>
      <c r="AC3904" s="684"/>
      <c r="AD3904" s="684"/>
      <c r="AE3904" s="684"/>
      <c r="AF3904" s="684"/>
      <c r="AG3904" s="684"/>
      <c r="AH3904" s="684"/>
      <c r="AI3904" s="684"/>
      <c r="AJ3904" s="684"/>
      <c r="AK3904" s="684"/>
      <c r="AL3904" s="684"/>
      <c r="AM3904" s="684"/>
      <c r="AN3904" s="684"/>
      <c r="AO3904" s="685"/>
    </row>
    <row r="3905" spans="2:45" ht="13.35" customHeight="1">
      <c r="B3905" s="135"/>
      <c r="I3905" s="136"/>
      <c r="J3905" s="135"/>
      <c r="M3905" s="136"/>
      <c r="N3905" s="135" t="s">
        <v>32</v>
      </c>
      <c r="Q3905" s="136"/>
      <c r="R3905" s="686"/>
      <c r="S3905" s="687"/>
      <c r="T3905" s="687"/>
      <c r="U3905" s="687"/>
      <c r="V3905" s="687"/>
      <c r="W3905" s="687"/>
      <c r="X3905" s="687"/>
      <c r="Y3905" s="687"/>
      <c r="Z3905" s="687"/>
      <c r="AA3905" s="687"/>
      <c r="AB3905" s="687"/>
      <c r="AC3905" s="687"/>
      <c r="AD3905" s="687"/>
      <c r="AE3905" s="687"/>
      <c r="AF3905" s="687"/>
      <c r="AG3905" s="687"/>
      <c r="AH3905" s="687"/>
      <c r="AI3905" s="687"/>
      <c r="AJ3905" s="687"/>
      <c r="AK3905" s="687"/>
      <c r="AL3905" s="687"/>
      <c r="AM3905" s="687"/>
      <c r="AN3905" s="687"/>
      <c r="AO3905" s="688"/>
    </row>
    <row r="3906" spans="2:45" ht="3.75" customHeight="1">
      <c r="B3906" s="140"/>
      <c r="C3906" s="141"/>
      <c r="D3906" s="141"/>
      <c r="E3906" s="141"/>
      <c r="F3906" s="141"/>
      <c r="G3906" s="141"/>
      <c r="H3906" s="141"/>
      <c r="I3906" s="142"/>
      <c r="J3906" s="135"/>
      <c r="M3906" s="136"/>
      <c r="N3906" s="140"/>
      <c r="O3906" s="141"/>
      <c r="P3906" s="141"/>
      <c r="Q3906" s="142"/>
      <c r="R3906" s="689"/>
      <c r="S3906" s="690"/>
      <c r="T3906" s="690"/>
      <c r="U3906" s="690"/>
      <c r="V3906" s="690"/>
      <c r="W3906" s="690"/>
      <c r="X3906" s="690"/>
      <c r="Y3906" s="690"/>
      <c r="Z3906" s="690"/>
      <c r="AA3906" s="690"/>
      <c r="AB3906" s="690"/>
      <c r="AC3906" s="690"/>
      <c r="AD3906" s="690"/>
      <c r="AE3906" s="690"/>
      <c r="AF3906" s="690"/>
      <c r="AG3906" s="690"/>
      <c r="AH3906" s="690"/>
      <c r="AI3906" s="690"/>
      <c r="AJ3906" s="690"/>
      <c r="AK3906" s="690"/>
      <c r="AL3906" s="690"/>
      <c r="AM3906" s="690"/>
      <c r="AN3906" s="690"/>
      <c r="AO3906" s="691"/>
    </row>
    <row r="3907" spans="2:45" ht="3.75" customHeight="1">
      <c r="B3907" s="130"/>
      <c r="C3907" s="131"/>
      <c r="D3907" s="131"/>
      <c r="E3907" s="131"/>
      <c r="F3907" s="131"/>
      <c r="G3907" s="131"/>
      <c r="H3907" s="131"/>
      <c r="I3907" s="132"/>
      <c r="J3907" s="130"/>
      <c r="K3907" s="131"/>
      <c r="L3907" s="131"/>
      <c r="M3907" s="132"/>
      <c r="N3907" s="130"/>
      <c r="O3907" s="131"/>
      <c r="P3907" s="131"/>
      <c r="Q3907" s="132"/>
      <c r="R3907" s="130"/>
      <c r="S3907" s="131"/>
      <c r="T3907" s="131"/>
      <c r="U3907" s="131"/>
      <c r="V3907" s="131"/>
      <c r="W3907" s="131"/>
      <c r="X3907" s="131"/>
      <c r="Y3907" s="131"/>
      <c r="Z3907" s="131"/>
      <c r="AA3907" s="132"/>
      <c r="AB3907" s="130"/>
      <c r="AC3907" s="131"/>
      <c r="AD3907" s="131"/>
      <c r="AE3907" s="132"/>
      <c r="AF3907" s="131"/>
      <c r="AG3907" s="131"/>
      <c r="AH3907" s="131"/>
      <c r="AI3907" s="131"/>
      <c r="AJ3907" s="131"/>
      <c r="AK3907" s="131"/>
      <c r="AL3907" s="131"/>
      <c r="AM3907" s="131"/>
      <c r="AN3907" s="131"/>
      <c r="AO3907" s="132"/>
    </row>
    <row r="3908" spans="2:45" ht="13.35" customHeight="1">
      <c r="B3908" s="135"/>
      <c r="I3908" s="136"/>
      <c r="J3908" s="135"/>
      <c r="M3908" s="136"/>
      <c r="N3908" s="135" t="s">
        <v>27</v>
      </c>
      <c r="Q3908" s="136"/>
      <c r="R3908" s="135"/>
      <c r="S3908" s="692" t="str">
        <f>IF(新_新規_2!I11&lt;&gt;"","01300001:区域管理者","") &amp;
IF(新_変更_3!AL39&lt;&gt;"","01300001:区域管理者","") &amp;
IF(旧_新規_1!M38&lt;&gt;"","01300001:区域管理者","") &amp;
IF(旧_変更_2!G39&lt;&gt;"","01300001:区域管理者","")</f>
        <v/>
      </c>
      <c r="T3908" s="693"/>
      <c r="U3908" s="693"/>
      <c r="V3908" s="693"/>
      <c r="W3908" s="693"/>
      <c r="X3908" s="693"/>
      <c r="Y3908" s="693"/>
      <c r="Z3908" s="693"/>
      <c r="AA3908" s="694"/>
      <c r="AB3908" s="135" t="s">
        <v>28</v>
      </c>
      <c r="AE3908" s="136"/>
      <c r="AF3908" s="135"/>
      <c r="AG3908" s="695" t="str">
        <f>IF(新_新規_2!I19="☑","01300001:薬剤師","") &amp;
IF(新_変更_3!AL47="☑","01300001:薬剤師","") &amp;
IF(新_新規_2!N19="☑","01300002:登録販売者","") &amp;
IF(新_変更_3!AQ47="☑","01300002:登録販売者","")</f>
        <v/>
      </c>
      <c r="AH3908" s="693"/>
      <c r="AI3908" s="693"/>
      <c r="AJ3908" s="693"/>
      <c r="AK3908" s="693"/>
      <c r="AL3908" s="693"/>
      <c r="AM3908" s="693"/>
      <c r="AN3908" s="693"/>
      <c r="AO3908" s="694"/>
      <c r="AS3908" s="124" t="s">
        <v>4139</v>
      </c>
    </row>
    <row r="3909" spans="2:45" ht="3.75" customHeight="1">
      <c r="B3909" s="135"/>
      <c r="I3909" s="136"/>
      <c r="J3909" s="135"/>
      <c r="M3909" s="136"/>
      <c r="N3909" s="140"/>
      <c r="O3909" s="141"/>
      <c r="P3909" s="141"/>
      <c r="Q3909" s="142"/>
      <c r="R3909" s="140"/>
      <c r="S3909" s="141"/>
      <c r="T3909" s="141"/>
      <c r="U3909" s="141"/>
      <c r="V3909" s="141"/>
      <c r="W3909" s="141"/>
      <c r="X3909" s="141"/>
      <c r="Y3909" s="141"/>
      <c r="Z3909" s="141"/>
      <c r="AA3909" s="142"/>
      <c r="AB3909" s="140"/>
      <c r="AC3909" s="141"/>
      <c r="AD3909" s="141"/>
      <c r="AE3909" s="142"/>
      <c r="AF3909" s="141"/>
      <c r="AG3909" s="141"/>
      <c r="AH3909" s="141"/>
      <c r="AI3909" s="141"/>
      <c r="AJ3909" s="141"/>
      <c r="AK3909" s="141"/>
      <c r="AL3909" s="141"/>
      <c r="AM3909" s="141"/>
      <c r="AN3909" s="141"/>
      <c r="AO3909" s="142"/>
    </row>
    <row r="3910" spans="2:45" ht="3.75" customHeight="1">
      <c r="B3910" s="135"/>
      <c r="I3910" s="136"/>
      <c r="J3910" s="135"/>
      <c r="M3910" s="136"/>
      <c r="N3910" s="130"/>
      <c r="O3910" s="131"/>
      <c r="P3910" s="131"/>
      <c r="Q3910" s="132"/>
      <c r="R3910" s="130"/>
      <c r="S3910" s="131"/>
      <c r="T3910" s="131"/>
      <c r="U3910" s="131"/>
      <c r="V3910" s="131"/>
      <c r="W3910" s="131"/>
      <c r="X3910" s="131"/>
      <c r="Y3910" s="131"/>
      <c r="Z3910" s="131"/>
      <c r="AA3910" s="132"/>
      <c r="AB3910" s="130"/>
      <c r="AC3910" s="131"/>
      <c r="AD3910" s="131"/>
      <c r="AE3910" s="132"/>
      <c r="AF3910" s="130"/>
      <c r="AG3910" s="131"/>
      <c r="AH3910" s="131"/>
      <c r="AI3910" s="131"/>
      <c r="AJ3910" s="131"/>
      <c r="AK3910" s="131"/>
      <c r="AL3910" s="131"/>
      <c r="AM3910" s="131"/>
      <c r="AN3910" s="131"/>
      <c r="AO3910" s="132"/>
    </row>
    <row r="3911" spans="2:45" ht="13.35" customHeight="1">
      <c r="B3911" s="135"/>
      <c r="I3911" s="136"/>
      <c r="J3911" s="135"/>
      <c r="M3911" s="136"/>
      <c r="N3911" s="135" t="s">
        <v>3990</v>
      </c>
      <c r="Q3911" s="136"/>
      <c r="R3911" s="135"/>
      <c r="S3911" s="696"/>
      <c r="T3911" s="694"/>
      <c r="V3911" s="146"/>
      <c r="W3911" s="124" t="s">
        <v>12</v>
      </c>
      <c r="X3911" s="146"/>
      <c r="Y3911" s="124" t="s">
        <v>11</v>
      </c>
      <c r="Z3911" s="146"/>
      <c r="AA3911" s="136" t="s">
        <v>364</v>
      </c>
      <c r="AB3911" s="135" t="s">
        <v>66</v>
      </c>
      <c r="AE3911" s="136"/>
      <c r="AF3911" s="135"/>
      <c r="AG3911" s="696"/>
      <c r="AH3911" s="694"/>
      <c r="AJ3911" s="146"/>
      <c r="AK3911" s="124" t="s">
        <v>12</v>
      </c>
      <c r="AL3911" s="146"/>
      <c r="AM3911" s="124" t="s">
        <v>11</v>
      </c>
      <c r="AN3911" s="146"/>
      <c r="AO3911" s="136" t="s">
        <v>364</v>
      </c>
    </row>
    <row r="3912" spans="2:45" ht="3.75" customHeight="1">
      <c r="B3912" s="135"/>
      <c r="I3912" s="136"/>
      <c r="J3912" s="135"/>
      <c r="M3912" s="136"/>
      <c r="N3912" s="140"/>
      <c r="O3912" s="141"/>
      <c r="P3912" s="141"/>
      <c r="Q3912" s="142"/>
      <c r="R3912" s="140"/>
      <c r="S3912" s="141"/>
      <c r="T3912" s="141"/>
      <c r="U3912" s="141"/>
      <c r="V3912" s="141"/>
      <c r="W3912" s="141"/>
      <c r="X3912" s="141"/>
      <c r="Y3912" s="141"/>
      <c r="Z3912" s="141"/>
      <c r="AA3912" s="142"/>
      <c r="AB3912" s="140"/>
      <c r="AC3912" s="141"/>
      <c r="AD3912" s="141"/>
      <c r="AE3912" s="142"/>
      <c r="AF3912" s="140"/>
      <c r="AG3912" s="141"/>
      <c r="AH3912" s="141"/>
      <c r="AI3912" s="141"/>
      <c r="AJ3912" s="141"/>
      <c r="AK3912" s="141"/>
      <c r="AL3912" s="141"/>
      <c r="AM3912" s="141"/>
      <c r="AN3912" s="141"/>
      <c r="AO3912" s="142"/>
    </row>
    <row r="3913" spans="2:45" ht="3.75" customHeight="1">
      <c r="B3913" s="135"/>
      <c r="I3913" s="136"/>
      <c r="J3913" s="135"/>
      <c r="M3913" s="136"/>
      <c r="N3913" s="130"/>
      <c r="O3913" s="131"/>
      <c r="P3913" s="131"/>
      <c r="Q3913" s="132"/>
      <c r="R3913" s="683" t="str">
        <f>IF(AND(NM_従事者_従事者1_従事者区分&lt;&gt;"",新_新規_2!I11&lt;&gt;""),新_新規_2!I11,"") &amp;
IF(AND(NM_従事者_従事者1_従事者区分&lt;&gt;"",新_変更_3!AL39&lt;&gt;""),新_変更_3!AL39,"") &amp;
IF(AND(NM_従事者_従事者1_従事者区分&lt;&gt;"",旧_新規_1!M38&lt;&gt;""),旧_新規_1!M38,"") &amp;
IF(AND(NM_従事者_従事者1_従事者区分&lt;&gt;"",旧_変更_2!G39&lt;&gt;""),旧_変更_2!G39,"")</f>
        <v/>
      </c>
      <c r="S3913" s="684"/>
      <c r="T3913" s="684"/>
      <c r="U3913" s="684"/>
      <c r="V3913" s="684"/>
      <c r="W3913" s="684"/>
      <c r="X3913" s="684"/>
      <c r="Y3913" s="684"/>
      <c r="Z3913" s="684"/>
      <c r="AA3913" s="684"/>
      <c r="AB3913" s="684"/>
      <c r="AC3913" s="684"/>
      <c r="AD3913" s="684"/>
      <c r="AE3913" s="684"/>
      <c r="AF3913" s="684"/>
      <c r="AG3913" s="684"/>
      <c r="AH3913" s="684"/>
      <c r="AI3913" s="684"/>
      <c r="AJ3913" s="685"/>
      <c r="AK3913" s="131"/>
      <c r="AL3913" s="131"/>
      <c r="AM3913" s="131"/>
      <c r="AN3913" s="131"/>
      <c r="AO3913" s="132"/>
    </row>
    <row r="3914" spans="2:45" ht="13.35" customHeight="1">
      <c r="B3914" s="135"/>
      <c r="I3914" s="136"/>
      <c r="J3914" s="135"/>
      <c r="M3914" s="136"/>
      <c r="N3914" s="135" t="s">
        <v>8</v>
      </c>
      <c r="Q3914" s="136"/>
      <c r="R3914" s="686"/>
      <c r="S3914" s="687"/>
      <c r="T3914" s="687"/>
      <c r="U3914" s="687"/>
      <c r="V3914" s="687"/>
      <c r="W3914" s="687"/>
      <c r="X3914" s="687"/>
      <c r="Y3914" s="687"/>
      <c r="Z3914" s="687"/>
      <c r="AA3914" s="687"/>
      <c r="AB3914" s="687"/>
      <c r="AC3914" s="687"/>
      <c r="AD3914" s="687"/>
      <c r="AE3914" s="687"/>
      <c r="AF3914" s="687"/>
      <c r="AG3914" s="687"/>
      <c r="AH3914" s="687"/>
      <c r="AI3914" s="687"/>
      <c r="AJ3914" s="688"/>
      <c r="AL3914" s="147" t="s">
        <v>13</v>
      </c>
      <c r="AM3914" s="124" t="s">
        <v>29</v>
      </c>
      <c r="AO3914" s="136"/>
    </row>
    <row r="3915" spans="2:45" ht="3.75" customHeight="1">
      <c r="B3915" s="135"/>
      <c r="I3915" s="136"/>
      <c r="J3915" s="135"/>
      <c r="M3915" s="136"/>
      <c r="N3915" s="140"/>
      <c r="O3915" s="141"/>
      <c r="P3915" s="141"/>
      <c r="Q3915" s="142"/>
      <c r="R3915" s="689"/>
      <c r="S3915" s="690"/>
      <c r="T3915" s="690"/>
      <c r="U3915" s="690"/>
      <c r="V3915" s="690"/>
      <c r="W3915" s="690"/>
      <c r="X3915" s="690"/>
      <c r="Y3915" s="690"/>
      <c r="Z3915" s="690"/>
      <c r="AA3915" s="690"/>
      <c r="AB3915" s="690"/>
      <c r="AC3915" s="690"/>
      <c r="AD3915" s="690"/>
      <c r="AE3915" s="690"/>
      <c r="AF3915" s="690"/>
      <c r="AG3915" s="690"/>
      <c r="AH3915" s="690"/>
      <c r="AI3915" s="690"/>
      <c r="AJ3915" s="691"/>
      <c r="AK3915" s="141"/>
      <c r="AL3915" s="141"/>
      <c r="AM3915" s="141"/>
      <c r="AN3915" s="141"/>
      <c r="AO3915" s="142"/>
    </row>
    <row r="3916" spans="2:45" ht="3.75" customHeight="1">
      <c r="B3916" s="135"/>
      <c r="I3916" s="136"/>
      <c r="J3916" s="135"/>
      <c r="M3916" s="136"/>
      <c r="N3916" s="130"/>
      <c r="O3916" s="131"/>
      <c r="P3916" s="131"/>
      <c r="Q3916" s="132"/>
      <c r="R3916" s="683" t="str">
        <f>IF(NM_従事者_従事者1_従事者区分="","",(IF(新_新規_2!I10&lt;&gt;"", ASC(PHONETIC(新_新規_2!I10)), "") &amp; IF(新_変更_3!AL38&lt;&gt;"", ASC(PHONETIC(新_変更_3!AL38)), "")))</f>
        <v/>
      </c>
      <c r="S3916" s="684"/>
      <c r="T3916" s="684"/>
      <c r="U3916" s="684"/>
      <c r="V3916" s="684"/>
      <c r="W3916" s="684"/>
      <c r="X3916" s="684"/>
      <c r="Y3916" s="684"/>
      <c r="Z3916" s="684"/>
      <c r="AA3916" s="684"/>
      <c r="AB3916" s="684"/>
      <c r="AC3916" s="684"/>
      <c r="AD3916" s="684"/>
      <c r="AE3916" s="684"/>
      <c r="AF3916" s="684"/>
      <c r="AG3916" s="684"/>
      <c r="AH3916" s="684"/>
      <c r="AI3916" s="684"/>
      <c r="AJ3916" s="684"/>
      <c r="AK3916" s="684"/>
      <c r="AL3916" s="684"/>
      <c r="AM3916" s="684"/>
      <c r="AN3916" s="684"/>
      <c r="AO3916" s="685"/>
    </row>
    <row r="3917" spans="2:45" ht="13.35" customHeight="1">
      <c r="B3917" s="135"/>
      <c r="I3917" s="136"/>
      <c r="J3917" s="135"/>
      <c r="M3917" s="136"/>
      <c r="N3917" s="135" t="s">
        <v>61</v>
      </c>
      <c r="Q3917" s="136"/>
      <c r="R3917" s="686"/>
      <c r="S3917" s="687"/>
      <c r="T3917" s="687"/>
      <c r="U3917" s="687"/>
      <c r="V3917" s="687"/>
      <c r="W3917" s="687"/>
      <c r="X3917" s="687"/>
      <c r="Y3917" s="687"/>
      <c r="Z3917" s="687"/>
      <c r="AA3917" s="687"/>
      <c r="AB3917" s="687"/>
      <c r="AC3917" s="687"/>
      <c r="AD3917" s="687"/>
      <c r="AE3917" s="687"/>
      <c r="AF3917" s="687"/>
      <c r="AG3917" s="687"/>
      <c r="AH3917" s="687"/>
      <c r="AI3917" s="687"/>
      <c r="AJ3917" s="687"/>
      <c r="AK3917" s="687"/>
      <c r="AL3917" s="687"/>
      <c r="AM3917" s="687"/>
      <c r="AN3917" s="687"/>
      <c r="AO3917" s="688"/>
    </row>
    <row r="3918" spans="2:45" ht="3.75" customHeight="1">
      <c r="B3918" s="135"/>
      <c r="I3918" s="136"/>
      <c r="J3918" s="135"/>
      <c r="M3918" s="136"/>
      <c r="N3918" s="135"/>
      <c r="Q3918" s="136"/>
      <c r="R3918" s="689"/>
      <c r="S3918" s="690"/>
      <c r="T3918" s="690"/>
      <c r="U3918" s="690"/>
      <c r="V3918" s="690"/>
      <c r="W3918" s="690"/>
      <c r="X3918" s="690"/>
      <c r="Y3918" s="690"/>
      <c r="Z3918" s="690"/>
      <c r="AA3918" s="690"/>
      <c r="AB3918" s="690"/>
      <c r="AC3918" s="690"/>
      <c r="AD3918" s="690"/>
      <c r="AE3918" s="690"/>
      <c r="AF3918" s="690"/>
      <c r="AG3918" s="690"/>
      <c r="AH3918" s="690"/>
      <c r="AI3918" s="690"/>
      <c r="AJ3918" s="690"/>
      <c r="AK3918" s="690"/>
      <c r="AL3918" s="690"/>
      <c r="AM3918" s="690"/>
      <c r="AN3918" s="690"/>
      <c r="AO3918" s="691"/>
    </row>
    <row r="3919" spans="2:45" ht="3.75" customHeight="1">
      <c r="B3919" s="135"/>
      <c r="I3919" s="136"/>
      <c r="J3919" s="135"/>
      <c r="N3919" s="130"/>
      <c r="O3919" s="131"/>
      <c r="P3919" s="131"/>
      <c r="Q3919" s="132"/>
      <c r="U3919" s="787" t="str">
        <f>IF(AND(NM_従事者_従事者1_従事者区分&lt;&gt;"",新_新規_2!L12&lt;&gt;""),新_新規_2!L12,"") &amp;
IF(AND(NM_従事者_従事者1_従事者区分&lt;&gt;"",新_変更_3!AO40&lt;&gt;""),新_変更_3!AO40,"") &amp;
IF(AND(NM_従事者_従事者1_従事者区分&lt;&gt;"",旧_新規_1!M39&lt;&gt;""),旧_新規_1!M39,"") &amp;
IF(AND(NM_従事者_従事者1_従事者区分&lt;&gt;"",旧_変更_2!L36&lt;&gt;""),旧_変更_2!L36,"")</f>
        <v/>
      </c>
      <c r="V3919" s="754"/>
      <c r="W3919" s="754"/>
      <c r="X3919" s="789"/>
      <c r="Y3919" s="131"/>
      <c r="Z3919" s="792" t="str">
        <f>IF(AND(NM_従事者_従事者1_従事者区分&lt;&gt;"",新_新規_2!O12&lt;&gt;""),新_新規_2!O12,"") &amp;
IF(AND(NM_従事者_従事者1_従事者区分&lt;&gt;"",新_変更_3!AR40&lt;&gt;""),新_変更_3!AR40,"") &amp;
IF(AND(NM_従事者_従事者1_従事者区分&lt;&gt;"",旧_新規_1!P39&lt;&gt;""),旧_新規_1!P39,"") &amp;
IF(AND(NM_従事者_従事者1_従事者区分&lt;&gt;"",旧_変更_2!O36&lt;&gt;""),旧_変更_2!O36,"")</f>
        <v/>
      </c>
      <c r="AA3919" s="754"/>
      <c r="AB3919" s="754"/>
      <c r="AC3919" s="755"/>
      <c r="AG3919" s="683" t="str">
        <f>IF(AND(NM_従事者_従事者1_従事者区分&lt;&gt;"",新_新規_2!L13&lt;&gt;""),新_新規_2!L13,"") &amp;
IF(AND(NM_従事者_従事者1_従事者区分&lt;&gt;"",新_変更_3!AO41&lt;&gt;""),新_変更_3!AO41,"") &amp;
IF(AND(NM_従事者_従事者1_従事者区分&lt;&gt;"",旧_新規_1!M40&lt;&gt;""),旧_新規_1!M40,"") &amp;
IF(AND(NM_従事者_従事者1_従事者区分&lt;&gt;"",旧_変更_2!V36&lt;&gt;""),旧_変更_2!V36,"")</f>
        <v/>
      </c>
      <c r="AH3919" s="684"/>
      <c r="AI3919" s="684"/>
      <c r="AJ3919" s="684"/>
      <c r="AK3919" s="684"/>
      <c r="AL3919" s="684"/>
      <c r="AM3919" s="684"/>
      <c r="AN3919" s="684"/>
      <c r="AO3919" s="685"/>
    </row>
    <row r="3920" spans="2:45" ht="13.35" customHeight="1">
      <c r="B3920" s="135"/>
      <c r="I3920" s="136"/>
      <c r="J3920" s="135"/>
      <c r="N3920" s="135"/>
      <c r="Q3920" s="136"/>
      <c r="R3920" s="124" t="s">
        <v>15</v>
      </c>
      <c r="U3920" s="756"/>
      <c r="V3920" s="757"/>
      <c r="W3920" s="757"/>
      <c r="X3920" s="790"/>
      <c r="Y3920" s="125" t="s">
        <v>359</v>
      </c>
      <c r="Z3920" s="793"/>
      <c r="AA3920" s="757"/>
      <c r="AB3920" s="757"/>
      <c r="AC3920" s="758"/>
      <c r="AD3920" s="124" t="s">
        <v>56</v>
      </c>
      <c r="AG3920" s="686"/>
      <c r="AH3920" s="687"/>
      <c r="AI3920" s="687"/>
      <c r="AJ3920" s="687"/>
      <c r="AK3920" s="687"/>
      <c r="AL3920" s="687"/>
      <c r="AM3920" s="687"/>
      <c r="AN3920" s="687"/>
      <c r="AO3920" s="688"/>
    </row>
    <row r="3921" spans="2:41" ht="3.75" customHeight="1">
      <c r="B3921" s="135"/>
      <c r="I3921" s="136"/>
      <c r="J3921" s="135"/>
      <c r="N3921" s="135"/>
      <c r="Q3921" s="136"/>
      <c r="R3921" s="141"/>
      <c r="S3921" s="141"/>
      <c r="T3921" s="141"/>
      <c r="U3921" s="759"/>
      <c r="V3921" s="760"/>
      <c r="W3921" s="760"/>
      <c r="X3921" s="791"/>
      <c r="Y3921" s="141"/>
      <c r="Z3921" s="794"/>
      <c r="AA3921" s="760"/>
      <c r="AB3921" s="760"/>
      <c r="AC3921" s="761"/>
      <c r="AD3921" s="141"/>
      <c r="AE3921" s="141"/>
      <c r="AF3921" s="141"/>
      <c r="AG3921" s="689"/>
      <c r="AH3921" s="690"/>
      <c r="AI3921" s="690"/>
      <c r="AJ3921" s="690"/>
      <c r="AK3921" s="690"/>
      <c r="AL3921" s="690"/>
      <c r="AM3921" s="690"/>
      <c r="AN3921" s="690"/>
      <c r="AO3921" s="691"/>
    </row>
    <row r="3922" spans="2:41" ht="3.75" customHeight="1">
      <c r="B3922" s="135"/>
      <c r="I3922" s="136"/>
      <c r="J3922" s="135"/>
      <c r="N3922" s="135"/>
      <c r="Q3922" s="136"/>
      <c r="R3922" s="131"/>
      <c r="S3922" s="131"/>
      <c r="T3922" s="132"/>
      <c r="U3922" s="683" t="str">
        <f>IF(AND(NM_従事者_従事者1_従事者区分&lt;&gt;"",新_新規_2!T13&lt;&gt;""),新_新規_2!T13,"") &amp;
IF(AND(NM_従事者_従事者1_従事者区分&lt;&gt;"",新_変更_3!AW41&lt;&gt;""),新_変更_3!AW41,"") &amp;
IF(AND(NM_従事者_従事者1_従事者区分&lt;&gt;"",旧_新規_1!S40&lt;&gt;""),旧_新規_1!S40,"") &amp;
IF(AND(NM_従事者_従事者1_従事者区分&lt;&gt;"",旧_変更_2!L37&lt;&gt;""),旧_変更_2!L37,"")</f>
        <v/>
      </c>
      <c r="V3922" s="684"/>
      <c r="W3922" s="684"/>
      <c r="X3922" s="684"/>
      <c r="Y3922" s="684"/>
      <c r="Z3922" s="684"/>
      <c r="AA3922" s="684"/>
      <c r="AB3922" s="684"/>
      <c r="AC3922" s="685"/>
      <c r="AD3922" s="130"/>
      <c r="AE3922" s="131"/>
      <c r="AF3922" s="132"/>
      <c r="AG3922" s="683" t="str">
        <f>IF(AND(NM_従事者_従事者1_従事者区分&lt;&gt;"",新_新規_2!L14&lt;&gt;""),新_新規_2!L14,"") &amp;
IF(AND(NM_従事者_従事者1_従事者区分&lt;&gt;"",新_変更_3!AO42&lt;&gt;""),新_変更_3!AO42,"") &amp;
IF(AND(NM_従事者_従事者1_従事者区分&lt;&gt;"",旧_新規_1!M41&lt;&gt;""),旧_新規_1!M41,"") &amp;
IF(AND(NM_従事者_従事者1_従事者区分&lt;&gt;"",旧_変更_2!V37&lt;&gt;""),旧_変更_2!V37,"")</f>
        <v/>
      </c>
      <c r="AH3922" s="684"/>
      <c r="AI3922" s="684"/>
      <c r="AJ3922" s="684"/>
      <c r="AK3922" s="684"/>
      <c r="AL3922" s="684"/>
      <c r="AM3922" s="684"/>
      <c r="AN3922" s="684"/>
      <c r="AO3922" s="685"/>
    </row>
    <row r="3923" spans="2:41" ht="13.35" customHeight="1">
      <c r="B3923" s="135"/>
      <c r="I3923" s="136"/>
      <c r="J3923" s="135" t="s">
        <v>3746</v>
      </c>
      <c r="N3923" s="135" t="s">
        <v>23</v>
      </c>
      <c r="Q3923" s="136"/>
      <c r="R3923" s="124" t="s">
        <v>17</v>
      </c>
      <c r="T3923" s="136"/>
      <c r="U3923" s="686"/>
      <c r="V3923" s="687"/>
      <c r="W3923" s="687"/>
      <c r="X3923" s="687"/>
      <c r="Y3923" s="687"/>
      <c r="Z3923" s="687"/>
      <c r="AA3923" s="687"/>
      <c r="AB3923" s="687"/>
      <c r="AC3923" s="688"/>
      <c r="AD3923" s="135" t="s">
        <v>18</v>
      </c>
      <c r="AF3923" s="136"/>
      <c r="AG3923" s="686"/>
      <c r="AH3923" s="687"/>
      <c r="AI3923" s="687"/>
      <c r="AJ3923" s="687"/>
      <c r="AK3923" s="687"/>
      <c r="AL3923" s="687"/>
      <c r="AM3923" s="687"/>
      <c r="AN3923" s="687"/>
      <c r="AO3923" s="688"/>
    </row>
    <row r="3924" spans="2:41" ht="3.75" customHeight="1">
      <c r="B3924" s="135"/>
      <c r="I3924" s="136"/>
      <c r="J3924" s="135"/>
      <c r="N3924" s="135"/>
      <c r="Q3924" s="136"/>
      <c r="R3924" s="141"/>
      <c r="S3924" s="141"/>
      <c r="T3924" s="142"/>
      <c r="U3924" s="689"/>
      <c r="V3924" s="690"/>
      <c r="W3924" s="690"/>
      <c r="X3924" s="690"/>
      <c r="Y3924" s="690"/>
      <c r="Z3924" s="690"/>
      <c r="AA3924" s="690"/>
      <c r="AB3924" s="690"/>
      <c r="AC3924" s="691"/>
      <c r="AD3924" s="140"/>
      <c r="AE3924" s="141"/>
      <c r="AF3924" s="142"/>
      <c r="AG3924" s="689"/>
      <c r="AH3924" s="690"/>
      <c r="AI3924" s="690"/>
      <c r="AJ3924" s="690"/>
      <c r="AK3924" s="690"/>
      <c r="AL3924" s="690"/>
      <c r="AM3924" s="690"/>
      <c r="AN3924" s="690"/>
      <c r="AO3924" s="691"/>
    </row>
    <row r="3925" spans="2:41" ht="3.75" customHeight="1">
      <c r="B3925" s="135"/>
      <c r="I3925" s="136"/>
      <c r="J3925" s="135"/>
      <c r="N3925" s="135"/>
      <c r="Q3925" s="136"/>
      <c r="R3925" s="131"/>
      <c r="S3925" s="131"/>
      <c r="T3925" s="132"/>
      <c r="U3925" s="683" t="str">
        <f>IF(AND(NM_従事者_従事者1_従事者区分&lt;&gt;"",新_新規_2!T14&lt;&gt;""),新_新規_2!T14,"") &amp;
IF(AND(NM_従事者_従事者1_従事者区分&lt;&gt;"",新_変更_3!AW42&lt;&gt;""),新_変更_3!AW42,"") &amp;
IF(AND(NM_従事者_従事者1_従事者区分&lt;&gt;"",旧_新規_1!S41&lt;&gt;""),旧_新規_1!S41,"") &amp;
IF(AND(NM_従事者_従事者1_従事者区分&lt;&gt;"",旧_変更_2!L38&lt;&gt;""),旧_変更_2!L38,"")</f>
        <v/>
      </c>
      <c r="V3925" s="684"/>
      <c r="W3925" s="684"/>
      <c r="X3925" s="684"/>
      <c r="Y3925" s="684"/>
      <c r="Z3925" s="684"/>
      <c r="AA3925" s="684"/>
      <c r="AB3925" s="684"/>
      <c r="AC3925" s="685"/>
      <c r="AD3925" s="130"/>
      <c r="AE3925" s="131"/>
      <c r="AF3925" s="132"/>
      <c r="AG3925" s="683" t="str">
        <f>IF(AND(NM_従事者_従事者1_従事者区分&lt;&gt;"",新_新規_2!L15&lt;&gt;""),新_新規_2!L15,"") &amp;
IF(AND(NM_従事者_従事者1_従事者区分&lt;&gt;"",新_変更_3!AW42&lt;&gt;""),新_変更_3!AW42,"") &amp;
IF(AND(NM_従事者_従事者1_従事者区分&lt;&gt;"",旧_新規_1!M42&lt;&gt;""),旧_新規_1!M42,"") &amp;
IF(AND(NM_従事者_従事者1_従事者区分&lt;&gt;"",旧_変更_2!V38&lt;&gt;""),旧_変更_2!V38,"")</f>
        <v/>
      </c>
      <c r="AH3925" s="684"/>
      <c r="AI3925" s="684"/>
      <c r="AJ3925" s="684"/>
      <c r="AK3925" s="684"/>
      <c r="AL3925" s="684"/>
      <c r="AM3925" s="684"/>
      <c r="AN3925" s="684"/>
      <c r="AO3925" s="685"/>
    </row>
    <row r="3926" spans="2:41" ht="13.35" customHeight="1">
      <c r="B3926" s="135"/>
      <c r="I3926" s="136"/>
      <c r="J3926" s="135"/>
      <c r="N3926" s="135"/>
      <c r="Q3926" s="136"/>
      <c r="R3926" s="124" t="s">
        <v>19</v>
      </c>
      <c r="T3926" s="136"/>
      <c r="U3926" s="686"/>
      <c r="V3926" s="687"/>
      <c r="W3926" s="687"/>
      <c r="X3926" s="687"/>
      <c r="Y3926" s="687"/>
      <c r="Z3926" s="687"/>
      <c r="AA3926" s="687"/>
      <c r="AB3926" s="687"/>
      <c r="AC3926" s="688"/>
      <c r="AD3926" s="135" t="s">
        <v>20</v>
      </c>
      <c r="AF3926" s="136"/>
      <c r="AG3926" s="686"/>
      <c r="AH3926" s="687"/>
      <c r="AI3926" s="687"/>
      <c r="AJ3926" s="687"/>
      <c r="AK3926" s="687"/>
      <c r="AL3926" s="687"/>
      <c r="AM3926" s="687"/>
      <c r="AN3926" s="687"/>
      <c r="AO3926" s="688"/>
    </row>
    <row r="3927" spans="2:41" ht="3.75" customHeight="1">
      <c r="B3927" s="135"/>
      <c r="I3927" s="136"/>
      <c r="J3927" s="135"/>
      <c r="N3927" s="140"/>
      <c r="O3927" s="141"/>
      <c r="P3927" s="141"/>
      <c r="Q3927" s="142"/>
      <c r="R3927" s="141"/>
      <c r="S3927" s="141"/>
      <c r="T3927" s="142"/>
      <c r="U3927" s="689"/>
      <c r="V3927" s="690"/>
      <c r="W3927" s="690"/>
      <c r="X3927" s="690"/>
      <c r="Y3927" s="690"/>
      <c r="Z3927" s="690"/>
      <c r="AA3927" s="690"/>
      <c r="AB3927" s="690"/>
      <c r="AC3927" s="691"/>
      <c r="AD3927" s="140"/>
      <c r="AE3927" s="141"/>
      <c r="AF3927" s="142"/>
      <c r="AG3927" s="689"/>
      <c r="AH3927" s="690"/>
      <c r="AI3927" s="690"/>
      <c r="AJ3927" s="690"/>
      <c r="AK3927" s="690"/>
      <c r="AL3927" s="690"/>
      <c r="AM3927" s="690"/>
      <c r="AN3927" s="690"/>
      <c r="AO3927" s="691"/>
    </row>
    <row r="3928" spans="2:41" ht="3.75" customHeight="1">
      <c r="B3928" s="135"/>
      <c r="I3928" s="136"/>
      <c r="J3928" s="135"/>
      <c r="M3928" s="136"/>
      <c r="N3928" s="135"/>
      <c r="Q3928" s="136"/>
      <c r="R3928" s="130"/>
      <c r="S3928" s="131"/>
      <c r="T3928" s="131"/>
      <c r="U3928" s="131"/>
      <c r="V3928" s="131"/>
      <c r="W3928" s="131"/>
      <c r="X3928" s="131"/>
      <c r="Y3928" s="131"/>
      <c r="Z3928" s="131"/>
      <c r="AA3928" s="131"/>
      <c r="AB3928" s="131"/>
      <c r="AC3928" s="131"/>
      <c r="AD3928" s="131"/>
      <c r="AE3928" s="131"/>
      <c r="AF3928" s="131"/>
      <c r="AG3928" s="131"/>
      <c r="AH3928" s="131"/>
      <c r="AI3928" s="131"/>
      <c r="AJ3928" s="131"/>
      <c r="AK3928" s="131"/>
      <c r="AL3928" s="131"/>
      <c r="AM3928" s="131"/>
      <c r="AN3928" s="131"/>
      <c r="AO3928" s="132"/>
    </row>
    <row r="3929" spans="2:41" ht="13.35" customHeight="1">
      <c r="B3929" s="135"/>
      <c r="I3929" s="136"/>
      <c r="J3929" s="135"/>
      <c r="M3929" s="136"/>
      <c r="N3929" s="135" t="s">
        <v>111</v>
      </c>
      <c r="Q3929" s="136"/>
      <c r="R3929" s="135"/>
      <c r="S3929" s="696"/>
      <c r="T3929" s="694"/>
      <c r="V3929" s="146"/>
      <c r="W3929" s="124" t="s">
        <v>12</v>
      </c>
      <c r="X3929" s="146"/>
      <c r="Y3929" s="124" t="s">
        <v>11</v>
      </c>
      <c r="Z3929" s="146"/>
      <c r="AA3929" s="124" t="s">
        <v>364</v>
      </c>
      <c r="AO3929" s="136"/>
    </row>
    <row r="3930" spans="2:41" ht="3.75" customHeight="1">
      <c r="B3930" s="135"/>
      <c r="I3930" s="136"/>
      <c r="J3930" s="135"/>
      <c r="M3930" s="136"/>
      <c r="N3930" s="135"/>
      <c r="Q3930" s="136"/>
      <c r="R3930" s="135"/>
      <c r="AO3930" s="136"/>
    </row>
    <row r="3931" spans="2:41" ht="3.75" customHeight="1">
      <c r="B3931" s="135"/>
      <c r="J3931" s="135"/>
      <c r="M3931" s="136"/>
      <c r="N3931" s="130"/>
      <c r="O3931" s="131"/>
      <c r="P3931" s="131"/>
      <c r="Q3931" s="131"/>
      <c r="R3931" s="781" t="str">
        <f>IF(AND(NM_従事者_従事者1_従事者区分&lt;&gt;"",新_新規_2!I16&lt;&gt;""),新_新規_2!I16,"") &amp;
IF(AND(NM_従事者_従事者1_従事者区分&lt;&gt;"",新_変更_3!AL44&lt;&gt;""),新_変更_3!AL44,"")</f>
        <v/>
      </c>
      <c r="S3931" s="784" t="str">
        <f>IF(AND(NM_従事者_従事者1_従事者区分&lt;&gt;"",新_新規_2!J16&lt;&gt;""),新_新規_2!J16,"") &amp;
IF(AND(NM_従事者_従事者1_従事者区分&lt;&gt;"",新_変更_3!AM44&lt;&gt;""),新_変更_3!AM44,"")</f>
        <v/>
      </c>
      <c r="T3931" s="131"/>
      <c r="U3931" s="787" t="str">
        <f>IF(AND(NM_従事者_従事者1_従事者区分&lt;&gt;"",新_新規_2!L16&lt;&gt;""),新_新規_2!L16,"") &amp;
IF(AND(NM_従事者_従事者1_従事者区分&lt;&gt;"",新_変更_3!AO44&lt;&gt;""),新_変更_3!AO44,"")</f>
        <v/>
      </c>
      <c r="V3931" s="130"/>
      <c r="W3931" s="131"/>
      <c r="X3931" s="131"/>
      <c r="Y3931" s="131"/>
      <c r="Z3931" s="131"/>
      <c r="AA3931" s="131"/>
      <c r="AB3931" s="131"/>
      <c r="AC3931" s="131"/>
      <c r="AD3931" s="131"/>
      <c r="AE3931" s="131"/>
      <c r="AF3931" s="131"/>
      <c r="AG3931" s="131"/>
      <c r="AH3931" s="133"/>
      <c r="AI3931" s="133"/>
      <c r="AJ3931" s="131"/>
      <c r="AK3931" s="149"/>
      <c r="AL3931" s="131"/>
      <c r="AM3931" s="131"/>
      <c r="AN3931" s="131"/>
      <c r="AO3931" s="132"/>
    </row>
    <row r="3932" spans="2:41" ht="13.35" customHeight="1">
      <c r="B3932" s="135"/>
      <c r="J3932" s="135"/>
      <c r="M3932" s="136"/>
      <c r="N3932" s="135" t="s">
        <v>30</v>
      </c>
      <c r="R3932" s="782"/>
      <c r="S3932" s="785"/>
      <c r="T3932" s="124" t="s">
        <v>388</v>
      </c>
      <c r="U3932" s="756"/>
      <c r="V3932" s="135" t="s">
        <v>112</v>
      </c>
      <c r="AH3932" s="137"/>
      <c r="AI3932" s="137"/>
      <c r="AK3932" s="150"/>
      <c r="AO3932" s="136"/>
    </row>
    <row r="3933" spans="2:41" ht="3.75" customHeight="1">
      <c r="B3933" s="135"/>
      <c r="J3933" s="135"/>
      <c r="M3933" s="136"/>
      <c r="N3933" s="135"/>
      <c r="R3933" s="783"/>
      <c r="S3933" s="786"/>
      <c r="T3933" s="141"/>
      <c r="U3933" s="759"/>
      <c r="V3933" s="140"/>
      <c r="W3933" s="141"/>
      <c r="X3933" s="141"/>
      <c r="Y3933" s="141"/>
      <c r="Z3933" s="141"/>
      <c r="AA3933" s="141"/>
      <c r="AB3933" s="141"/>
      <c r="AC3933" s="141"/>
      <c r="AD3933" s="141"/>
      <c r="AE3933" s="141"/>
      <c r="AF3933" s="141"/>
      <c r="AG3933" s="141"/>
      <c r="AH3933" s="143"/>
      <c r="AI3933" s="143"/>
      <c r="AJ3933" s="141"/>
      <c r="AK3933" s="151"/>
      <c r="AL3933" s="141"/>
      <c r="AM3933" s="141"/>
      <c r="AN3933" s="141"/>
      <c r="AO3933" s="142"/>
    </row>
    <row r="3934" spans="2:41" ht="3.75" customHeight="1">
      <c r="B3934" s="135"/>
      <c r="I3934" s="136"/>
      <c r="J3934" s="135"/>
      <c r="M3934" s="136"/>
      <c r="N3934" s="130"/>
      <c r="O3934" s="131"/>
      <c r="P3934" s="131"/>
      <c r="Q3934" s="132"/>
      <c r="R3934" s="788" t="str">
        <f>IF(AND(NM_従事者_従事者1_従事者区分&lt;&gt;"",新_新規_2!K20&lt;&gt;""),新_新規_2!K20,"") &amp;
IF(AND(NM_従事者_従事者1_従事者区分&lt;&gt;"",新_変更_3!AN48&lt;&gt;""),新_変更_3!AN48,"")</f>
        <v/>
      </c>
      <c r="S3934" s="684"/>
      <c r="T3934" s="684"/>
      <c r="U3934" s="685"/>
      <c r="V3934" s="686" t="str">
        <f>IF(AND(NM_従事者_従事者1_従事者区分&lt;&gt;"",新_新規_2!O20&lt;&gt;""),新_新規_2!O20,"") &amp;
IF(AND(NM_従事者_従事者1_従事者区分&lt;&gt;"",新_変更_3!AR48&lt;&gt;""),新_変更_3!AR48,"")</f>
        <v/>
      </c>
      <c r="W3934" s="688"/>
      <c r="X3934" s="683" t="str">
        <f>IF(AND(NM_従事者_従事者1_従事者区分&lt;&gt;"",新_新規_2!Q20&lt;&gt;""),新_新規_2!Q20,"") &amp;
IF(AND(NM_従事者_従事者1_従事者区分&lt;&gt;"",新_変更_3!AT48&lt;&gt;""),新_変更_3!AT48,"")</f>
        <v/>
      </c>
      <c r="Y3934" s="684"/>
      <c r="Z3934" s="684"/>
      <c r="AA3934" s="685"/>
      <c r="AI3934" s="131"/>
      <c r="AO3934" s="136"/>
    </row>
    <row r="3935" spans="2:41" ht="13.35" customHeight="1">
      <c r="B3935" s="135"/>
      <c r="I3935" s="136"/>
      <c r="J3935" s="135"/>
      <c r="M3935" s="136"/>
      <c r="N3935" s="135" t="s">
        <v>114</v>
      </c>
      <c r="Q3935" s="136"/>
      <c r="R3935" s="686"/>
      <c r="S3935" s="687"/>
      <c r="T3935" s="687"/>
      <c r="U3935" s="688"/>
      <c r="V3935" s="686"/>
      <c r="W3935" s="688"/>
      <c r="X3935" s="686"/>
      <c r="Y3935" s="687"/>
      <c r="Z3935" s="687"/>
      <c r="AA3935" s="688"/>
      <c r="AB3935" s="158" t="s">
        <v>171</v>
      </c>
      <c r="AO3935" s="136"/>
    </row>
    <row r="3936" spans="2:41" ht="3.75" customHeight="1">
      <c r="B3936" s="135"/>
      <c r="I3936" s="136"/>
      <c r="J3936" s="135"/>
      <c r="M3936" s="136"/>
      <c r="N3936" s="135"/>
      <c r="Q3936" s="136"/>
      <c r="R3936" s="689"/>
      <c r="S3936" s="690"/>
      <c r="T3936" s="690"/>
      <c r="U3936" s="691"/>
      <c r="V3936" s="689"/>
      <c r="W3936" s="691"/>
      <c r="X3936" s="689"/>
      <c r="Y3936" s="690"/>
      <c r="Z3936" s="690"/>
      <c r="AA3936" s="691"/>
      <c r="AB3936" s="141"/>
      <c r="AC3936" s="141"/>
      <c r="AD3936" s="141"/>
      <c r="AE3936" s="141"/>
      <c r="AF3936" s="141"/>
      <c r="AG3936" s="141"/>
      <c r="AH3936" s="141"/>
      <c r="AI3936" s="141"/>
      <c r="AJ3936" s="141"/>
      <c r="AK3936" s="141"/>
      <c r="AL3936" s="141"/>
      <c r="AM3936" s="141"/>
      <c r="AN3936" s="141"/>
      <c r="AO3936" s="142"/>
    </row>
    <row r="3937" spans="2:41" ht="3.75" customHeight="1">
      <c r="B3937" s="135"/>
      <c r="I3937" s="136"/>
      <c r="J3937" s="135"/>
      <c r="M3937" s="136"/>
      <c r="N3937" s="130"/>
      <c r="O3937" s="131"/>
      <c r="P3937" s="131"/>
      <c r="Q3937" s="131"/>
      <c r="R3937" s="130"/>
      <c r="S3937" s="131"/>
      <c r="T3937" s="131"/>
      <c r="U3937" s="131"/>
      <c r="V3937" s="131"/>
      <c r="W3937" s="131"/>
      <c r="X3937" s="131"/>
      <c r="Y3937" s="131"/>
      <c r="Z3937" s="131"/>
      <c r="AA3937" s="132"/>
      <c r="AB3937" s="130"/>
      <c r="AI3937" s="136"/>
      <c r="AJ3937" s="130"/>
      <c r="AK3937" s="131"/>
      <c r="AL3937" s="131"/>
      <c r="AM3937" s="131"/>
      <c r="AN3937" s="131"/>
      <c r="AO3937" s="132"/>
    </row>
    <row r="3938" spans="2:41" ht="13.35" customHeight="1">
      <c r="B3938" s="135"/>
      <c r="I3938" s="136"/>
      <c r="J3938" s="135"/>
      <c r="M3938" s="136"/>
      <c r="N3938" s="135" t="s">
        <v>115</v>
      </c>
      <c r="R3938" s="135"/>
      <c r="S3938" s="696" t="str">
        <f>IF(AND(NM_従事者_従事者1_従事者区分&lt;&gt;"",新_新規_2!I22&lt;&gt;""),新_新規_2!I22,"") &amp;
IF(AND(NM_従事者_従事者1_従事者区分&lt;&gt;"",新_変更_3!AL50&lt;&gt;""),新_変更_3!AL50,"")</f>
        <v/>
      </c>
      <c r="T3938" s="694"/>
      <c r="V3938" s="146" t="str">
        <f>IF(AND(NM_従事者_従事者1_従事者区分&lt;&gt;"",新_新規_2!K22&lt;&gt;""),新_新規_2!K22,"") &amp;
IF(AND(NM_従事者_従事者1_従事者区分&lt;&gt;"",新_変更_3!AN50&lt;&gt;""),新_変更_3!AN50,"")</f>
        <v/>
      </c>
      <c r="W3938" s="124" t="s">
        <v>12</v>
      </c>
      <c r="X3938" s="146" t="str">
        <f>IF(AND(NM_従事者_従事者1_従事者区分&lt;&gt;"",新_新規_2!M22&lt;&gt;""),新_新規_2!M22,"") &amp;
IF(AND(NM_従事者_従事者1_従事者区分&lt;&gt;"",新_変更_3!AP50&lt;&gt;""),新_変更_3!AP50,"")</f>
        <v/>
      </c>
      <c r="Y3938" s="124" t="s">
        <v>11</v>
      </c>
      <c r="Z3938" s="146" t="str">
        <f>IF(AND(NM_従事者_従事者1_従事者区分&lt;&gt;"",新_新規_2!O22&lt;&gt;""),新_新規_2!O22,"") &amp;
IF(AND(NM_従事者_従事者1_従事者区分&lt;&gt;"",新_変更_3!AR50&lt;&gt;""),新_変更_3!AR50,"")</f>
        <v/>
      </c>
      <c r="AA3938" s="124" t="s">
        <v>364</v>
      </c>
      <c r="AB3938" s="135" t="s">
        <v>170</v>
      </c>
      <c r="AI3938" s="136"/>
      <c r="AJ3938" s="135"/>
      <c r="AK3938" s="696"/>
      <c r="AL3938" s="693"/>
      <c r="AM3938" s="693"/>
      <c r="AN3938" s="693"/>
      <c r="AO3938" s="694"/>
    </row>
    <row r="3939" spans="2:41" ht="3.75" customHeight="1">
      <c r="B3939" s="135"/>
      <c r="I3939" s="136"/>
      <c r="J3939" s="135"/>
      <c r="M3939" s="136"/>
      <c r="N3939" s="135"/>
      <c r="R3939" s="140"/>
      <c r="S3939" s="141"/>
      <c r="T3939" s="141"/>
      <c r="U3939" s="141"/>
      <c r="V3939" s="141"/>
      <c r="W3939" s="141"/>
      <c r="X3939" s="141"/>
      <c r="Y3939" s="141"/>
      <c r="Z3939" s="141"/>
      <c r="AA3939" s="142"/>
      <c r="AB3939" s="140"/>
      <c r="AC3939" s="141"/>
      <c r="AD3939" s="141"/>
      <c r="AE3939" s="141"/>
      <c r="AF3939" s="141"/>
      <c r="AG3939" s="141"/>
      <c r="AH3939" s="141"/>
      <c r="AI3939" s="142"/>
      <c r="AJ3939" s="140"/>
      <c r="AK3939" s="141"/>
      <c r="AL3939" s="141"/>
      <c r="AM3939" s="141"/>
      <c r="AN3939" s="141"/>
      <c r="AO3939" s="142"/>
    </row>
    <row r="3940" spans="2:41" ht="3.75" customHeight="1">
      <c r="B3940" s="135"/>
      <c r="I3940" s="136"/>
      <c r="J3940" s="135"/>
      <c r="M3940" s="136"/>
      <c r="N3940" s="130"/>
      <c r="O3940" s="131"/>
      <c r="P3940" s="131"/>
      <c r="Q3940" s="132"/>
      <c r="R3940" s="683"/>
      <c r="S3940" s="684"/>
      <c r="T3940" s="684"/>
      <c r="U3940" s="684"/>
      <c r="V3940" s="684"/>
      <c r="W3940" s="684"/>
      <c r="X3940" s="684"/>
      <c r="Y3940" s="684"/>
      <c r="Z3940" s="684"/>
      <c r="AA3940" s="684"/>
      <c r="AB3940" s="684"/>
      <c r="AC3940" s="684"/>
      <c r="AD3940" s="684"/>
      <c r="AE3940" s="684"/>
      <c r="AF3940" s="684"/>
      <c r="AG3940" s="684"/>
      <c r="AH3940" s="684"/>
      <c r="AI3940" s="684"/>
      <c r="AJ3940" s="684"/>
      <c r="AK3940" s="684"/>
      <c r="AL3940" s="684"/>
      <c r="AM3940" s="684"/>
      <c r="AN3940" s="684"/>
      <c r="AO3940" s="685"/>
    </row>
    <row r="3941" spans="2:41" ht="13.35" customHeight="1">
      <c r="B3941" s="135"/>
      <c r="I3941" s="136"/>
      <c r="J3941" s="135"/>
      <c r="M3941" s="136"/>
      <c r="N3941" s="135" t="s">
        <v>32</v>
      </c>
      <c r="Q3941" s="136"/>
      <c r="R3941" s="686"/>
      <c r="S3941" s="687"/>
      <c r="T3941" s="687"/>
      <c r="U3941" s="687"/>
      <c r="V3941" s="687"/>
      <c r="W3941" s="687"/>
      <c r="X3941" s="687"/>
      <c r="Y3941" s="687"/>
      <c r="Z3941" s="687"/>
      <c r="AA3941" s="687"/>
      <c r="AB3941" s="687"/>
      <c r="AC3941" s="687"/>
      <c r="AD3941" s="687"/>
      <c r="AE3941" s="687"/>
      <c r="AF3941" s="687"/>
      <c r="AG3941" s="687"/>
      <c r="AH3941" s="687"/>
      <c r="AI3941" s="687"/>
      <c r="AJ3941" s="687"/>
      <c r="AK3941" s="687"/>
      <c r="AL3941" s="687"/>
      <c r="AM3941" s="687"/>
      <c r="AN3941" s="687"/>
      <c r="AO3941" s="688"/>
    </row>
    <row r="3942" spans="2:41" ht="3.75" customHeight="1">
      <c r="B3942" s="135"/>
      <c r="I3942" s="136"/>
      <c r="J3942" s="135"/>
      <c r="M3942" s="136"/>
      <c r="N3942" s="140"/>
      <c r="O3942" s="141"/>
      <c r="P3942" s="141"/>
      <c r="Q3942" s="142"/>
      <c r="R3942" s="689"/>
      <c r="S3942" s="690"/>
      <c r="T3942" s="690"/>
      <c r="U3942" s="690"/>
      <c r="V3942" s="690"/>
      <c r="W3942" s="690"/>
      <c r="X3942" s="690"/>
      <c r="Y3942" s="690"/>
      <c r="Z3942" s="690"/>
      <c r="AA3942" s="690"/>
      <c r="AB3942" s="690"/>
      <c r="AC3942" s="690"/>
      <c r="AD3942" s="690"/>
      <c r="AE3942" s="690"/>
      <c r="AF3942" s="690"/>
      <c r="AG3942" s="690"/>
      <c r="AH3942" s="690"/>
      <c r="AI3942" s="690"/>
      <c r="AJ3942" s="690"/>
      <c r="AK3942" s="690"/>
      <c r="AL3942" s="690"/>
      <c r="AM3942" s="690"/>
      <c r="AN3942" s="690"/>
      <c r="AO3942" s="691"/>
    </row>
    <row r="3943" spans="2:41" ht="3.75" customHeight="1">
      <c r="B3943" s="135"/>
      <c r="I3943" s="136"/>
      <c r="J3943" s="130"/>
      <c r="K3943" s="131"/>
      <c r="L3943" s="131"/>
      <c r="M3943" s="132"/>
      <c r="N3943" s="130"/>
      <c r="O3943" s="131"/>
      <c r="P3943" s="131"/>
      <c r="Q3943" s="132"/>
      <c r="R3943" s="130"/>
      <c r="S3943" s="131"/>
      <c r="T3943" s="131"/>
      <c r="U3943" s="131"/>
      <c r="V3943" s="131"/>
      <c r="W3943" s="131"/>
      <c r="X3943" s="131"/>
      <c r="Y3943" s="131"/>
      <c r="Z3943" s="131"/>
      <c r="AA3943" s="132"/>
      <c r="AB3943" s="130"/>
      <c r="AC3943" s="131"/>
      <c r="AD3943" s="131"/>
      <c r="AE3943" s="132"/>
      <c r="AF3943" s="131"/>
      <c r="AG3943" s="131"/>
      <c r="AH3943" s="131"/>
      <c r="AI3943" s="131"/>
      <c r="AJ3943" s="131"/>
      <c r="AK3943" s="131"/>
      <c r="AL3943" s="131"/>
      <c r="AM3943" s="131"/>
      <c r="AN3943" s="131"/>
      <c r="AO3943" s="132"/>
    </row>
    <row r="3944" spans="2:41" ht="13.35" customHeight="1">
      <c r="B3944" s="135"/>
      <c r="I3944" s="136"/>
      <c r="J3944" s="135"/>
      <c r="M3944" s="136"/>
      <c r="N3944" s="135" t="s">
        <v>27</v>
      </c>
      <c r="Q3944" s="136"/>
      <c r="R3944" s="135"/>
      <c r="S3944" s="692" t="str">
        <f>IF(新_新規_2!I27&lt;&gt;"","01300001:区域管理者","") &amp;
IF(新_変更_3!AL55&lt;&gt;"","01300001:区域管理者","")</f>
        <v/>
      </c>
      <c r="T3944" s="693"/>
      <c r="U3944" s="693"/>
      <c r="V3944" s="693"/>
      <c r="W3944" s="693"/>
      <c r="X3944" s="693"/>
      <c r="Y3944" s="693"/>
      <c r="Z3944" s="693"/>
      <c r="AA3944" s="694"/>
      <c r="AB3944" s="135" t="s">
        <v>28</v>
      </c>
      <c r="AE3944" s="136"/>
      <c r="AF3944" s="135"/>
      <c r="AG3944" s="695"/>
      <c r="AH3944" s="693"/>
      <c r="AI3944" s="693"/>
      <c r="AJ3944" s="693"/>
      <c r="AK3944" s="693"/>
      <c r="AL3944" s="693"/>
      <c r="AM3944" s="693"/>
      <c r="AN3944" s="693"/>
      <c r="AO3944" s="694"/>
    </row>
    <row r="3945" spans="2:41" ht="3.75" customHeight="1">
      <c r="B3945" s="135"/>
      <c r="I3945" s="136"/>
      <c r="J3945" s="135"/>
      <c r="M3945" s="136"/>
      <c r="N3945" s="140"/>
      <c r="O3945" s="141"/>
      <c r="P3945" s="141"/>
      <c r="Q3945" s="142"/>
      <c r="R3945" s="140"/>
      <c r="S3945" s="141"/>
      <c r="T3945" s="141"/>
      <c r="U3945" s="141"/>
      <c r="V3945" s="141"/>
      <c r="W3945" s="141"/>
      <c r="X3945" s="141"/>
      <c r="Y3945" s="141"/>
      <c r="Z3945" s="141"/>
      <c r="AA3945" s="142"/>
      <c r="AB3945" s="140"/>
      <c r="AC3945" s="141"/>
      <c r="AD3945" s="141"/>
      <c r="AE3945" s="142"/>
      <c r="AF3945" s="141"/>
      <c r="AG3945" s="141"/>
      <c r="AH3945" s="141"/>
      <c r="AI3945" s="141"/>
      <c r="AJ3945" s="141"/>
      <c r="AK3945" s="141"/>
      <c r="AL3945" s="141"/>
      <c r="AM3945" s="141"/>
      <c r="AN3945" s="141"/>
      <c r="AO3945" s="142"/>
    </row>
    <row r="3946" spans="2:41" ht="3.75" customHeight="1">
      <c r="B3946" s="135"/>
      <c r="I3946" s="136"/>
      <c r="J3946" s="135"/>
      <c r="M3946" s="136"/>
      <c r="N3946" s="130"/>
      <c r="O3946" s="131"/>
      <c r="P3946" s="131"/>
      <c r="Q3946" s="132"/>
      <c r="R3946" s="130"/>
      <c r="S3946" s="131"/>
      <c r="T3946" s="131"/>
      <c r="U3946" s="131"/>
      <c r="V3946" s="131"/>
      <c r="W3946" s="131"/>
      <c r="X3946" s="131"/>
      <c r="Y3946" s="131"/>
      <c r="Z3946" s="131"/>
      <c r="AA3946" s="132"/>
      <c r="AB3946" s="130"/>
      <c r="AC3946" s="131"/>
      <c r="AD3946" s="131"/>
      <c r="AE3946" s="132"/>
      <c r="AF3946" s="130"/>
      <c r="AG3946" s="131"/>
      <c r="AH3946" s="131"/>
      <c r="AI3946" s="131"/>
      <c r="AJ3946" s="131"/>
      <c r="AK3946" s="131"/>
      <c r="AL3946" s="131"/>
      <c r="AM3946" s="131"/>
      <c r="AN3946" s="131"/>
      <c r="AO3946" s="132"/>
    </row>
    <row r="3947" spans="2:41" ht="13.35" customHeight="1">
      <c r="B3947" s="135"/>
      <c r="I3947" s="136"/>
      <c r="J3947" s="135"/>
      <c r="M3947" s="136"/>
      <c r="N3947" s="135" t="s">
        <v>3990</v>
      </c>
      <c r="Q3947" s="136"/>
      <c r="R3947" s="135"/>
      <c r="S3947" s="696"/>
      <c r="T3947" s="694"/>
      <c r="V3947" s="146"/>
      <c r="W3947" s="124" t="s">
        <v>12</v>
      </c>
      <c r="X3947" s="146"/>
      <c r="Y3947" s="124" t="s">
        <v>11</v>
      </c>
      <c r="Z3947" s="146"/>
      <c r="AA3947" s="136" t="s">
        <v>364</v>
      </c>
      <c r="AB3947" s="135" t="s">
        <v>66</v>
      </c>
      <c r="AE3947" s="136"/>
      <c r="AF3947" s="135"/>
      <c r="AG3947" s="696"/>
      <c r="AH3947" s="694"/>
      <c r="AJ3947" s="146"/>
      <c r="AK3947" s="124" t="s">
        <v>12</v>
      </c>
      <c r="AL3947" s="146"/>
      <c r="AM3947" s="124" t="s">
        <v>11</v>
      </c>
      <c r="AN3947" s="146"/>
      <c r="AO3947" s="136" t="s">
        <v>364</v>
      </c>
    </row>
    <row r="3948" spans="2:41" ht="3.75" customHeight="1">
      <c r="B3948" s="135"/>
      <c r="I3948" s="136"/>
      <c r="J3948" s="135"/>
      <c r="M3948" s="136"/>
      <c r="N3948" s="140"/>
      <c r="O3948" s="141"/>
      <c r="P3948" s="141"/>
      <c r="Q3948" s="142"/>
      <c r="R3948" s="140"/>
      <c r="S3948" s="141"/>
      <c r="T3948" s="141"/>
      <c r="U3948" s="141"/>
      <c r="V3948" s="141"/>
      <c r="W3948" s="141"/>
      <c r="X3948" s="141"/>
      <c r="Y3948" s="141"/>
      <c r="Z3948" s="141"/>
      <c r="AA3948" s="142"/>
      <c r="AB3948" s="140"/>
      <c r="AC3948" s="141"/>
      <c r="AD3948" s="141"/>
      <c r="AE3948" s="142"/>
      <c r="AF3948" s="140"/>
      <c r="AG3948" s="141"/>
      <c r="AH3948" s="141"/>
      <c r="AI3948" s="141"/>
      <c r="AJ3948" s="141"/>
      <c r="AK3948" s="141"/>
      <c r="AL3948" s="141"/>
      <c r="AM3948" s="141"/>
      <c r="AN3948" s="141"/>
      <c r="AO3948" s="142"/>
    </row>
    <row r="3949" spans="2:41" ht="3.75" customHeight="1">
      <c r="B3949" s="135"/>
      <c r="I3949" s="136"/>
      <c r="J3949" s="135"/>
      <c r="M3949" s="136"/>
      <c r="N3949" s="130"/>
      <c r="O3949" s="131"/>
      <c r="P3949" s="131"/>
      <c r="Q3949" s="132"/>
      <c r="R3949" s="683" t="str">
        <f>IF(AND(NM_従事者_従事者2_従事者区分&lt;&gt;"",新_新規_2!I27&lt;&gt;""),新_新規_2!I27,"") &amp;
IF(AND(NM_従事者_従事者2_従事者区分&lt;&gt;"",新_変更_3!AL55&lt;&gt;""),新_変更_3!AL55,"")</f>
        <v/>
      </c>
      <c r="S3949" s="684"/>
      <c r="T3949" s="684"/>
      <c r="U3949" s="684"/>
      <c r="V3949" s="684"/>
      <c r="W3949" s="684"/>
      <c r="X3949" s="684"/>
      <c r="Y3949" s="684"/>
      <c r="Z3949" s="684"/>
      <c r="AA3949" s="684"/>
      <c r="AB3949" s="684"/>
      <c r="AC3949" s="684"/>
      <c r="AD3949" s="684"/>
      <c r="AE3949" s="684"/>
      <c r="AF3949" s="684"/>
      <c r="AG3949" s="684"/>
      <c r="AH3949" s="684"/>
      <c r="AI3949" s="684"/>
      <c r="AJ3949" s="685"/>
      <c r="AK3949" s="131"/>
      <c r="AL3949" s="131"/>
      <c r="AM3949" s="131"/>
      <c r="AN3949" s="131"/>
      <c r="AO3949" s="132"/>
    </row>
    <row r="3950" spans="2:41" ht="13.35" customHeight="1">
      <c r="B3950" s="135"/>
      <c r="I3950" s="136"/>
      <c r="J3950" s="135"/>
      <c r="M3950" s="136"/>
      <c r="N3950" s="135" t="s">
        <v>8</v>
      </c>
      <c r="Q3950" s="136"/>
      <c r="R3950" s="686"/>
      <c r="S3950" s="687"/>
      <c r="T3950" s="687"/>
      <c r="U3950" s="687"/>
      <c r="V3950" s="687"/>
      <c r="W3950" s="687"/>
      <c r="X3950" s="687"/>
      <c r="Y3950" s="687"/>
      <c r="Z3950" s="687"/>
      <c r="AA3950" s="687"/>
      <c r="AB3950" s="687"/>
      <c r="AC3950" s="687"/>
      <c r="AD3950" s="687"/>
      <c r="AE3950" s="687"/>
      <c r="AF3950" s="687"/>
      <c r="AG3950" s="687"/>
      <c r="AH3950" s="687"/>
      <c r="AI3950" s="687"/>
      <c r="AJ3950" s="688"/>
      <c r="AL3950" s="147" t="s">
        <v>13</v>
      </c>
      <c r="AM3950" s="124" t="s">
        <v>29</v>
      </c>
      <c r="AO3950" s="136"/>
    </row>
    <row r="3951" spans="2:41" ht="3.75" customHeight="1">
      <c r="B3951" s="135"/>
      <c r="I3951" s="136"/>
      <c r="J3951" s="135"/>
      <c r="M3951" s="136"/>
      <c r="N3951" s="140"/>
      <c r="O3951" s="141"/>
      <c r="P3951" s="141"/>
      <c r="Q3951" s="142"/>
      <c r="R3951" s="689"/>
      <c r="S3951" s="690"/>
      <c r="T3951" s="690"/>
      <c r="U3951" s="690"/>
      <c r="V3951" s="690"/>
      <c r="W3951" s="690"/>
      <c r="X3951" s="690"/>
      <c r="Y3951" s="690"/>
      <c r="Z3951" s="690"/>
      <c r="AA3951" s="690"/>
      <c r="AB3951" s="690"/>
      <c r="AC3951" s="690"/>
      <c r="AD3951" s="690"/>
      <c r="AE3951" s="690"/>
      <c r="AF3951" s="690"/>
      <c r="AG3951" s="690"/>
      <c r="AH3951" s="690"/>
      <c r="AI3951" s="690"/>
      <c r="AJ3951" s="691"/>
      <c r="AK3951" s="141"/>
      <c r="AL3951" s="141"/>
      <c r="AM3951" s="141"/>
      <c r="AN3951" s="141"/>
      <c r="AO3951" s="142"/>
    </row>
    <row r="3952" spans="2:41" ht="3.75" customHeight="1">
      <c r="B3952" s="135"/>
      <c r="I3952" s="136"/>
      <c r="J3952" s="135"/>
      <c r="M3952" s="136"/>
      <c r="N3952" s="130"/>
      <c r="O3952" s="131"/>
      <c r="P3952" s="131"/>
      <c r="Q3952" s="132"/>
      <c r="R3952" s="683" t="str">
        <f>IF(NM_従事者_従事者2_従事者区分="","",(IF(新_新規_2!I26&lt;&gt;"", ASC(PHONETIC(新_新規_2!I26)), "") &amp; IF(新_変更_3!AL54&lt;&gt;"", ASC(PHONETIC(新_変更_3!AL54)), "")))</f>
        <v/>
      </c>
      <c r="S3952" s="684"/>
      <c r="T3952" s="684"/>
      <c r="U3952" s="684"/>
      <c r="V3952" s="684"/>
      <c r="W3952" s="684"/>
      <c r="X3952" s="684"/>
      <c r="Y3952" s="684"/>
      <c r="Z3952" s="684"/>
      <c r="AA3952" s="684"/>
      <c r="AB3952" s="684"/>
      <c r="AC3952" s="684"/>
      <c r="AD3952" s="684"/>
      <c r="AE3952" s="684"/>
      <c r="AF3952" s="684"/>
      <c r="AG3952" s="684"/>
      <c r="AH3952" s="684"/>
      <c r="AI3952" s="684"/>
      <c r="AJ3952" s="684"/>
      <c r="AK3952" s="684"/>
      <c r="AL3952" s="684"/>
      <c r="AM3952" s="684"/>
      <c r="AN3952" s="684"/>
      <c r="AO3952" s="685"/>
    </row>
    <row r="3953" spans="2:41" ht="12.45" customHeight="1">
      <c r="B3953" s="135"/>
      <c r="I3953" s="136"/>
      <c r="J3953" s="135"/>
      <c r="M3953" s="136"/>
      <c r="N3953" s="135" t="s">
        <v>61</v>
      </c>
      <c r="Q3953" s="136"/>
      <c r="R3953" s="686"/>
      <c r="S3953" s="687"/>
      <c r="T3953" s="687"/>
      <c r="U3953" s="687"/>
      <c r="V3953" s="687"/>
      <c r="W3953" s="687"/>
      <c r="X3953" s="687"/>
      <c r="Y3953" s="687"/>
      <c r="Z3953" s="687"/>
      <c r="AA3953" s="687"/>
      <c r="AB3953" s="687"/>
      <c r="AC3953" s="687"/>
      <c r="AD3953" s="687"/>
      <c r="AE3953" s="687"/>
      <c r="AF3953" s="687"/>
      <c r="AG3953" s="687"/>
      <c r="AH3953" s="687"/>
      <c r="AI3953" s="687"/>
      <c r="AJ3953" s="687"/>
      <c r="AK3953" s="687"/>
      <c r="AL3953" s="687"/>
      <c r="AM3953" s="687"/>
      <c r="AN3953" s="687"/>
      <c r="AO3953" s="688"/>
    </row>
    <row r="3954" spans="2:41" ht="3.75" customHeight="1">
      <c r="B3954" s="135"/>
      <c r="I3954" s="136"/>
      <c r="J3954" s="135"/>
      <c r="M3954" s="136"/>
      <c r="N3954" s="135"/>
      <c r="Q3954" s="136"/>
      <c r="R3954" s="689"/>
      <c r="S3954" s="690"/>
      <c r="T3954" s="690"/>
      <c r="U3954" s="690"/>
      <c r="V3954" s="690"/>
      <c r="W3954" s="690"/>
      <c r="X3954" s="690"/>
      <c r="Y3954" s="690"/>
      <c r="Z3954" s="690"/>
      <c r="AA3954" s="690"/>
      <c r="AB3954" s="690"/>
      <c r="AC3954" s="690"/>
      <c r="AD3954" s="690"/>
      <c r="AE3954" s="690"/>
      <c r="AF3954" s="690"/>
      <c r="AG3954" s="690"/>
      <c r="AH3954" s="690"/>
      <c r="AI3954" s="690"/>
      <c r="AJ3954" s="690"/>
      <c r="AK3954" s="690"/>
      <c r="AL3954" s="690"/>
      <c r="AM3954" s="690"/>
      <c r="AN3954" s="690"/>
      <c r="AO3954" s="691"/>
    </row>
    <row r="3955" spans="2:41" ht="3.75" customHeight="1">
      <c r="B3955" s="135"/>
      <c r="I3955" s="136"/>
      <c r="J3955" s="135"/>
      <c r="N3955" s="130"/>
      <c r="O3955" s="131"/>
      <c r="P3955" s="131"/>
      <c r="Q3955" s="132"/>
      <c r="U3955" s="787" t="str">
        <f>IF(AND(NM_従事者_従事者2_従事者区分&lt;&gt;"",新_新規_2!L28&lt;&gt;""),新_新規_2!L28,"") &amp;
IF(AND(NM_従事者_従事者2_従事者区分&lt;&gt;"",新_変更_3!AO56&lt;&gt;""),新_変更_3!AO56,"")</f>
        <v/>
      </c>
      <c r="V3955" s="754"/>
      <c r="W3955" s="754"/>
      <c r="X3955" s="789"/>
      <c r="Y3955" s="131"/>
      <c r="Z3955" s="792" t="str">
        <f>IF(AND(NM_従事者_従事者2_従事者区分&lt;&gt;"",新_新規_2!O28&lt;&gt;""),新_新規_2!O28,"") &amp;
IF(AND(NM_従事者_従事者2_従事者区分&lt;&gt;"",新_変更_3!AR56&lt;&gt;""),新_変更_3!AR56,"")</f>
        <v/>
      </c>
      <c r="AA3955" s="754"/>
      <c r="AB3955" s="754"/>
      <c r="AC3955" s="755"/>
      <c r="AG3955" s="683" t="str">
        <f>IF(AND(NM_従事者_従事者2_従事者区分&lt;&gt;"",新_新規_2!L29&lt;&gt;""),新_新規_2!L29,"") &amp;
IF(AND(NM_従事者_従事者2_従事者区分&lt;&gt;"",新_変更_3!AO57&lt;&gt;""),新_変更_3!AO57,"")</f>
        <v/>
      </c>
      <c r="AH3955" s="684"/>
      <c r="AI3955" s="684"/>
      <c r="AJ3955" s="684"/>
      <c r="AK3955" s="684"/>
      <c r="AL3955" s="684"/>
      <c r="AM3955" s="684"/>
      <c r="AN3955" s="684"/>
      <c r="AO3955" s="685"/>
    </row>
    <row r="3956" spans="2:41" ht="12.45" customHeight="1">
      <c r="B3956" s="135"/>
      <c r="I3956" s="136"/>
      <c r="J3956" s="135"/>
      <c r="N3956" s="135"/>
      <c r="Q3956" s="136"/>
      <c r="R3956" s="124" t="s">
        <v>15</v>
      </c>
      <c r="U3956" s="756"/>
      <c r="V3956" s="757"/>
      <c r="W3956" s="757"/>
      <c r="X3956" s="790"/>
      <c r="Y3956" s="125" t="s">
        <v>359</v>
      </c>
      <c r="Z3956" s="793"/>
      <c r="AA3956" s="757"/>
      <c r="AB3956" s="757"/>
      <c r="AC3956" s="758"/>
      <c r="AD3956" s="124" t="s">
        <v>56</v>
      </c>
      <c r="AG3956" s="686"/>
      <c r="AH3956" s="687"/>
      <c r="AI3956" s="687"/>
      <c r="AJ3956" s="687"/>
      <c r="AK3956" s="687"/>
      <c r="AL3956" s="687"/>
      <c r="AM3956" s="687"/>
      <c r="AN3956" s="687"/>
      <c r="AO3956" s="688"/>
    </row>
    <row r="3957" spans="2:41" ht="3.75" customHeight="1">
      <c r="B3957" s="135"/>
      <c r="I3957" s="136"/>
      <c r="J3957" s="135"/>
      <c r="N3957" s="135"/>
      <c r="Q3957" s="136"/>
      <c r="R3957" s="141"/>
      <c r="S3957" s="141"/>
      <c r="T3957" s="141"/>
      <c r="U3957" s="759"/>
      <c r="V3957" s="760"/>
      <c r="W3957" s="760"/>
      <c r="X3957" s="791"/>
      <c r="Y3957" s="141"/>
      <c r="Z3957" s="794"/>
      <c r="AA3957" s="760"/>
      <c r="AB3957" s="760"/>
      <c r="AC3957" s="761"/>
      <c r="AD3957" s="141"/>
      <c r="AE3957" s="141"/>
      <c r="AF3957" s="141"/>
      <c r="AG3957" s="689"/>
      <c r="AH3957" s="690"/>
      <c r="AI3957" s="690"/>
      <c r="AJ3957" s="690"/>
      <c r="AK3957" s="690"/>
      <c r="AL3957" s="690"/>
      <c r="AM3957" s="690"/>
      <c r="AN3957" s="690"/>
      <c r="AO3957" s="691"/>
    </row>
    <row r="3958" spans="2:41" ht="3.75" customHeight="1">
      <c r="B3958" s="135"/>
      <c r="I3958" s="136"/>
      <c r="J3958" s="135"/>
      <c r="N3958" s="135"/>
      <c r="Q3958" s="136"/>
      <c r="R3958" s="131"/>
      <c r="S3958" s="131"/>
      <c r="T3958" s="132"/>
      <c r="U3958" s="683" t="str">
        <f>IF(AND(NM_従事者_従事者2_従事者区分&lt;&gt;"",新_新規_2!T29&lt;&gt;""),新_新規_2!T29,"") &amp;
IF(AND(NM_従事者_従事者2_従事者区分&lt;&gt;"",新_変更_3!AW57&lt;&gt;""),新_変更_3!AW57,"")</f>
        <v/>
      </c>
      <c r="V3958" s="684"/>
      <c r="W3958" s="684"/>
      <c r="X3958" s="684"/>
      <c r="Y3958" s="684"/>
      <c r="Z3958" s="684"/>
      <c r="AA3958" s="684"/>
      <c r="AB3958" s="684"/>
      <c r="AC3958" s="685"/>
      <c r="AD3958" s="130"/>
      <c r="AE3958" s="131"/>
      <c r="AF3958" s="132"/>
      <c r="AG3958" s="683" t="str">
        <f>IF(AND(NM_従事者_従事者2_従事者区分&lt;&gt;"",新_新規_2!L30&lt;&gt;""),新_新規_2!L30,"") &amp;
IF(AND(NM_従事者_従事者2_従事者区分&lt;&gt;"",新_変更_3!AO58&lt;&gt;""),新_変更_3!AO58,"")</f>
        <v/>
      </c>
      <c r="AH3958" s="684"/>
      <c r="AI3958" s="684"/>
      <c r="AJ3958" s="684"/>
      <c r="AK3958" s="684"/>
      <c r="AL3958" s="684"/>
      <c r="AM3958" s="684"/>
      <c r="AN3958" s="684"/>
      <c r="AO3958" s="685"/>
    </row>
    <row r="3959" spans="2:41" ht="12.45" customHeight="1">
      <c r="B3959" s="135"/>
      <c r="I3959" s="136"/>
      <c r="J3959" s="135" t="s">
        <v>3994</v>
      </c>
      <c r="N3959" s="135" t="s">
        <v>23</v>
      </c>
      <c r="Q3959" s="136"/>
      <c r="R3959" s="124" t="s">
        <v>17</v>
      </c>
      <c r="T3959" s="136"/>
      <c r="U3959" s="686"/>
      <c r="V3959" s="687"/>
      <c r="W3959" s="687"/>
      <c r="X3959" s="687"/>
      <c r="Y3959" s="687"/>
      <c r="Z3959" s="687"/>
      <c r="AA3959" s="687"/>
      <c r="AB3959" s="687"/>
      <c r="AC3959" s="688"/>
      <c r="AD3959" s="135" t="s">
        <v>18</v>
      </c>
      <c r="AF3959" s="136"/>
      <c r="AG3959" s="686"/>
      <c r="AH3959" s="687"/>
      <c r="AI3959" s="687"/>
      <c r="AJ3959" s="687"/>
      <c r="AK3959" s="687"/>
      <c r="AL3959" s="687"/>
      <c r="AM3959" s="687"/>
      <c r="AN3959" s="687"/>
      <c r="AO3959" s="688"/>
    </row>
    <row r="3960" spans="2:41" ht="3.75" customHeight="1">
      <c r="B3960" s="135"/>
      <c r="I3960" s="136"/>
      <c r="J3960" s="135"/>
      <c r="N3960" s="135"/>
      <c r="Q3960" s="136"/>
      <c r="R3960" s="141"/>
      <c r="S3960" s="141"/>
      <c r="T3960" s="142"/>
      <c r="U3960" s="689"/>
      <c r="V3960" s="690"/>
      <c r="W3960" s="690"/>
      <c r="X3960" s="690"/>
      <c r="Y3960" s="690"/>
      <c r="Z3960" s="690"/>
      <c r="AA3960" s="690"/>
      <c r="AB3960" s="690"/>
      <c r="AC3960" s="691"/>
      <c r="AD3960" s="140"/>
      <c r="AE3960" s="141"/>
      <c r="AF3960" s="142"/>
      <c r="AG3960" s="689"/>
      <c r="AH3960" s="690"/>
      <c r="AI3960" s="690"/>
      <c r="AJ3960" s="690"/>
      <c r="AK3960" s="690"/>
      <c r="AL3960" s="690"/>
      <c r="AM3960" s="690"/>
      <c r="AN3960" s="690"/>
      <c r="AO3960" s="691"/>
    </row>
    <row r="3961" spans="2:41" ht="3.75" customHeight="1">
      <c r="B3961" s="135"/>
      <c r="I3961" s="136"/>
      <c r="J3961" s="135"/>
      <c r="N3961" s="135"/>
      <c r="Q3961" s="136"/>
      <c r="R3961" s="131"/>
      <c r="S3961" s="131"/>
      <c r="T3961" s="132"/>
      <c r="U3961" s="743" t="str">
        <f>IF(AND(NM_従事者_従事者2_従事者区分&lt;&gt;"",新_新規_2!T30&lt;&gt;""),新_新規_2!T30,"") &amp;
IF(AND(NM_従事者_従事者2_従事者区分&lt;&gt;"",新_変更_3!AW58&lt;&gt;""),新_変更_3!AW58,"")</f>
        <v/>
      </c>
      <c r="V3961" s="684"/>
      <c r="W3961" s="684"/>
      <c r="X3961" s="684"/>
      <c r="Y3961" s="684"/>
      <c r="Z3961" s="684"/>
      <c r="AA3961" s="684"/>
      <c r="AB3961" s="684"/>
      <c r="AC3961" s="685"/>
      <c r="AD3961" s="130"/>
      <c r="AE3961" s="131"/>
      <c r="AF3961" s="132"/>
      <c r="AG3961" s="683" t="str">
        <f>IF(AND(NM_従事者_従事者2_従事者区分&lt;&gt;"",新_新規_2!L31&lt;&gt;""),新_新規_2!L31,"") &amp;
IF(AND(NM_従事者_従事者2_従事者区分&lt;&gt;"",新_変更_3!AO59&lt;&gt;""),新_変更_3!AO59,"")</f>
        <v/>
      </c>
      <c r="AH3961" s="684"/>
      <c r="AI3961" s="684"/>
      <c r="AJ3961" s="684"/>
      <c r="AK3961" s="684"/>
      <c r="AL3961" s="684"/>
      <c r="AM3961" s="684"/>
      <c r="AN3961" s="684"/>
      <c r="AO3961" s="685"/>
    </row>
    <row r="3962" spans="2:41" ht="12.45" customHeight="1">
      <c r="B3962" s="135"/>
      <c r="I3962" s="136"/>
      <c r="J3962" s="135"/>
      <c r="N3962" s="135"/>
      <c r="Q3962" s="136"/>
      <c r="R3962" s="124" t="s">
        <v>19</v>
      </c>
      <c r="T3962" s="136"/>
      <c r="U3962" s="686"/>
      <c r="V3962" s="687"/>
      <c r="W3962" s="687"/>
      <c r="X3962" s="687"/>
      <c r="Y3962" s="687"/>
      <c r="Z3962" s="687"/>
      <c r="AA3962" s="687"/>
      <c r="AB3962" s="687"/>
      <c r="AC3962" s="688"/>
      <c r="AD3962" s="135" t="s">
        <v>20</v>
      </c>
      <c r="AF3962" s="136"/>
      <c r="AG3962" s="686"/>
      <c r="AH3962" s="687"/>
      <c r="AI3962" s="687"/>
      <c r="AJ3962" s="687"/>
      <c r="AK3962" s="687"/>
      <c r="AL3962" s="687"/>
      <c r="AM3962" s="687"/>
      <c r="AN3962" s="687"/>
      <c r="AO3962" s="688"/>
    </row>
    <row r="3963" spans="2:41" ht="3.75" customHeight="1">
      <c r="B3963" s="135"/>
      <c r="I3963" s="136"/>
      <c r="J3963" s="135"/>
      <c r="N3963" s="140"/>
      <c r="O3963" s="141"/>
      <c r="P3963" s="141"/>
      <c r="Q3963" s="142"/>
      <c r="R3963" s="141"/>
      <c r="S3963" s="141"/>
      <c r="T3963" s="142"/>
      <c r="U3963" s="689"/>
      <c r="V3963" s="690"/>
      <c r="W3963" s="690"/>
      <c r="X3963" s="690"/>
      <c r="Y3963" s="690"/>
      <c r="Z3963" s="690"/>
      <c r="AA3963" s="690"/>
      <c r="AB3963" s="690"/>
      <c r="AC3963" s="691"/>
      <c r="AD3963" s="140"/>
      <c r="AE3963" s="141"/>
      <c r="AF3963" s="142"/>
      <c r="AG3963" s="689"/>
      <c r="AH3963" s="690"/>
      <c r="AI3963" s="690"/>
      <c r="AJ3963" s="690"/>
      <c r="AK3963" s="690"/>
      <c r="AL3963" s="690"/>
      <c r="AM3963" s="690"/>
      <c r="AN3963" s="690"/>
      <c r="AO3963" s="691"/>
    </row>
    <row r="3964" spans="2:41" ht="3.75" customHeight="1">
      <c r="B3964" s="135"/>
      <c r="I3964" s="136"/>
      <c r="J3964" s="135"/>
      <c r="M3964" s="136"/>
      <c r="N3964" s="135"/>
      <c r="Q3964" s="136"/>
      <c r="R3964" s="130"/>
      <c r="S3964" s="131"/>
      <c r="T3964" s="131"/>
      <c r="U3964" s="131"/>
      <c r="V3964" s="131"/>
      <c r="W3964" s="131"/>
      <c r="X3964" s="131"/>
      <c r="Y3964" s="131"/>
      <c r="Z3964" s="131"/>
      <c r="AA3964" s="131"/>
      <c r="AB3964" s="131"/>
      <c r="AC3964" s="131"/>
      <c r="AD3964" s="131"/>
      <c r="AE3964" s="131"/>
      <c r="AF3964" s="131"/>
      <c r="AG3964" s="131"/>
      <c r="AH3964" s="131"/>
      <c r="AI3964" s="131"/>
      <c r="AJ3964" s="131"/>
      <c r="AK3964" s="131"/>
      <c r="AL3964" s="131"/>
      <c r="AM3964" s="131"/>
      <c r="AN3964" s="131"/>
      <c r="AO3964" s="132"/>
    </row>
    <row r="3965" spans="2:41" ht="12.45" customHeight="1">
      <c r="B3965" s="135"/>
      <c r="I3965" s="136"/>
      <c r="J3965" s="135"/>
      <c r="M3965" s="136"/>
      <c r="N3965" s="135" t="s">
        <v>111</v>
      </c>
      <c r="Q3965" s="136"/>
      <c r="R3965" s="135"/>
      <c r="S3965" s="696"/>
      <c r="T3965" s="694"/>
      <c r="V3965" s="146"/>
      <c r="W3965" s="124" t="s">
        <v>12</v>
      </c>
      <c r="X3965" s="146"/>
      <c r="Y3965" s="124" t="s">
        <v>11</v>
      </c>
      <c r="Z3965" s="146"/>
      <c r="AA3965" s="124" t="s">
        <v>364</v>
      </c>
      <c r="AO3965" s="136"/>
    </row>
    <row r="3966" spans="2:41" ht="3.75" customHeight="1">
      <c r="B3966" s="135"/>
      <c r="I3966" s="136"/>
      <c r="J3966" s="135"/>
      <c r="M3966" s="136"/>
      <c r="N3966" s="135"/>
      <c r="Q3966" s="136"/>
      <c r="R3966" s="135"/>
      <c r="AO3966" s="136"/>
    </row>
    <row r="3967" spans="2:41" ht="3.75" customHeight="1">
      <c r="B3967" s="135"/>
      <c r="I3967" s="136"/>
      <c r="J3967" s="135"/>
      <c r="M3967" s="136"/>
      <c r="N3967" s="130"/>
      <c r="O3967" s="131"/>
      <c r="P3967" s="131"/>
      <c r="Q3967" s="131"/>
      <c r="R3967" s="781"/>
      <c r="S3967" s="784"/>
      <c r="T3967" s="131"/>
      <c r="U3967" s="787"/>
      <c r="V3967" s="130"/>
      <c r="W3967" s="131"/>
      <c r="X3967" s="131"/>
      <c r="Y3967" s="131"/>
      <c r="Z3967" s="131"/>
      <c r="AA3967" s="131"/>
      <c r="AB3967" s="131"/>
      <c r="AC3967" s="131"/>
      <c r="AD3967" s="131"/>
      <c r="AE3967" s="131"/>
      <c r="AF3967" s="131"/>
      <c r="AG3967" s="131"/>
      <c r="AH3967" s="133"/>
      <c r="AI3967" s="133"/>
      <c r="AJ3967" s="131"/>
      <c r="AK3967" s="149"/>
      <c r="AL3967" s="131"/>
      <c r="AM3967" s="131"/>
      <c r="AN3967" s="131"/>
      <c r="AO3967" s="132"/>
    </row>
    <row r="3968" spans="2:41" ht="12.45" customHeight="1">
      <c r="B3968" s="135"/>
      <c r="I3968" s="136"/>
      <c r="J3968" s="135"/>
      <c r="M3968" s="136"/>
      <c r="N3968" s="135" t="s">
        <v>30</v>
      </c>
      <c r="R3968" s="782"/>
      <c r="S3968" s="785"/>
      <c r="T3968" s="124" t="s">
        <v>388</v>
      </c>
      <c r="U3968" s="756"/>
      <c r="V3968" s="135" t="s">
        <v>112</v>
      </c>
      <c r="AH3968" s="137"/>
      <c r="AI3968" s="137"/>
      <c r="AK3968" s="150"/>
      <c r="AO3968" s="136"/>
    </row>
    <row r="3969" spans="2:41" ht="3.75" customHeight="1">
      <c r="B3969" s="135"/>
      <c r="I3969" s="136"/>
      <c r="J3969" s="135"/>
      <c r="M3969" s="136"/>
      <c r="N3969" s="135"/>
      <c r="R3969" s="783"/>
      <c r="S3969" s="786"/>
      <c r="T3969" s="141"/>
      <c r="U3969" s="759"/>
      <c r="V3969" s="140"/>
      <c r="W3969" s="141"/>
      <c r="X3969" s="141"/>
      <c r="Y3969" s="141"/>
      <c r="Z3969" s="141"/>
      <c r="AA3969" s="141"/>
      <c r="AB3969" s="141"/>
      <c r="AC3969" s="141"/>
      <c r="AD3969" s="141"/>
      <c r="AE3969" s="141"/>
      <c r="AF3969" s="141"/>
      <c r="AG3969" s="141"/>
      <c r="AH3969" s="143"/>
      <c r="AI3969" s="143"/>
      <c r="AJ3969" s="141"/>
      <c r="AK3969" s="151"/>
      <c r="AL3969" s="141"/>
      <c r="AM3969" s="141"/>
      <c r="AN3969" s="141"/>
      <c r="AO3969" s="142"/>
    </row>
    <row r="3970" spans="2:41" ht="3.75" customHeight="1">
      <c r="B3970" s="135"/>
      <c r="I3970" s="136"/>
      <c r="J3970" s="135"/>
      <c r="M3970" s="136"/>
      <c r="N3970" s="130"/>
      <c r="O3970" s="131"/>
      <c r="P3970" s="131"/>
      <c r="Q3970" s="132"/>
      <c r="R3970" s="788"/>
      <c r="S3970" s="684"/>
      <c r="T3970" s="684"/>
      <c r="U3970" s="685"/>
      <c r="V3970" s="686"/>
      <c r="W3970" s="688"/>
      <c r="X3970" s="683"/>
      <c r="Y3970" s="684"/>
      <c r="Z3970" s="684"/>
      <c r="AA3970" s="685"/>
      <c r="AI3970" s="131"/>
      <c r="AO3970" s="136"/>
    </row>
    <row r="3971" spans="2:41" ht="12.45" customHeight="1">
      <c r="B3971" s="135"/>
      <c r="I3971" s="136"/>
      <c r="J3971" s="135"/>
      <c r="M3971" s="136"/>
      <c r="N3971" s="135" t="s">
        <v>114</v>
      </c>
      <c r="Q3971" s="136"/>
      <c r="R3971" s="686"/>
      <c r="S3971" s="687"/>
      <c r="T3971" s="687"/>
      <c r="U3971" s="688"/>
      <c r="V3971" s="686"/>
      <c r="W3971" s="688"/>
      <c r="X3971" s="686"/>
      <c r="Y3971" s="687"/>
      <c r="Z3971" s="687"/>
      <c r="AA3971" s="688"/>
      <c r="AB3971" s="158" t="s">
        <v>171</v>
      </c>
      <c r="AO3971" s="136"/>
    </row>
    <row r="3972" spans="2:41" ht="3.75" customHeight="1">
      <c r="B3972" s="135"/>
      <c r="I3972" s="136"/>
      <c r="J3972" s="135"/>
      <c r="M3972" s="136"/>
      <c r="N3972" s="135"/>
      <c r="Q3972" s="136"/>
      <c r="R3972" s="689"/>
      <c r="S3972" s="690"/>
      <c r="T3972" s="690"/>
      <c r="U3972" s="691"/>
      <c r="V3972" s="689"/>
      <c r="W3972" s="691"/>
      <c r="X3972" s="689"/>
      <c r="Y3972" s="690"/>
      <c r="Z3972" s="690"/>
      <c r="AA3972" s="691"/>
      <c r="AB3972" s="141"/>
      <c r="AC3972" s="141"/>
      <c r="AD3972" s="141"/>
      <c r="AE3972" s="141"/>
      <c r="AF3972" s="141"/>
      <c r="AG3972" s="141"/>
      <c r="AH3972" s="141"/>
      <c r="AI3972" s="141"/>
      <c r="AJ3972" s="141"/>
      <c r="AK3972" s="141"/>
      <c r="AL3972" s="141"/>
      <c r="AM3972" s="141"/>
      <c r="AN3972" s="141"/>
      <c r="AO3972" s="142"/>
    </row>
    <row r="3973" spans="2:41" ht="3.75" customHeight="1">
      <c r="B3973" s="135"/>
      <c r="I3973" s="136"/>
      <c r="J3973" s="135"/>
      <c r="M3973" s="136"/>
      <c r="N3973" s="130"/>
      <c r="O3973" s="131"/>
      <c r="P3973" s="131"/>
      <c r="Q3973" s="131"/>
      <c r="R3973" s="130"/>
      <c r="S3973" s="131"/>
      <c r="T3973" s="131"/>
      <c r="U3973" s="131"/>
      <c r="V3973" s="131"/>
      <c r="W3973" s="131"/>
      <c r="X3973" s="131"/>
      <c r="Y3973" s="131"/>
      <c r="Z3973" s="131"/>
      <c r="AA3973" s="132"/>
      <c r="AB3973" s="130"/>
      <c r="AI3973" s="136"/>
      <c r="AJ3973" s="130"/>
      <c r="AK3973" s="131"/>
      <c r="AL3973" s="131"/>
      <c r="AM3973" s="131"/>
      <c r="AN3973" s="131"/>
      <c r="AO3973" s="132"/>
    </row>
    <row r="3974" spans="2:41" ht="12.45" customHeight="1">
      <c r="B3974" s="135"/>
      <c r="I3974" s="136"/>
      <c r="J3974" s="135"/>
      <c r="M3974" s="136"/>
      <c r="N3974" s="135" t="s">
        <v>115</v>
      </c>
      <c r="R3974" s="135"/>
      <c r="S3974" s="696"/>
      <c r="T3974" s="694"/>
      <c r="V3974" s="159"/>
      <c r="W3974" s="124" t="s">
        <v>12</v>
      </c>
      <c r="X3974" s="146"/>
      <c r="Y3974" s="124" t="s">
        <v>11</v>
      </c>
      <c r="Z3974" s="146"/>
      <c r="AA3974" s="124" t="s">
        <v>364</v>
      </c>
      <c r="AB3974" s="135" t="s">
        <v>170</v>
      </c>
      <c r="AI3974" s="136"/>
      <c r="AJ3974" s="135"/>
      <c r="AK3974" s="696"/>
      <c r="AL3974" s="693"/>
      <c r="AM3974" s="693"/>
      <c r="AN3974" s="693"/>
      <c r="AO3974" s="694"/>
    </row>
    <row r="3975" spans="2:41" ht="3.75" customHeight="1">
      <c r="B3975" s="135"/>
      <c r="I3975" s="136"/>
      <c r="J3975" s="135"/>
      <c r="M3975" s="136"/>
      <c r="N3975" s="135"/>
      <c r="R3975" s="140"/>
      <c r="S3975" s="141"/>
      <c r="T3975" s="141"/>
      <c r="U3975" s="141"/>
      <c r="V3975" s="141"/>
      <c r="W3975" s="141"/>
      <c r="X3975" s="141"/>
      <c r="Y3975" s="141"/>
      <c r="Z3975" s="141"/>
      <c r="AA3975" s="142"/>
      <c r="AB3975" s="140"/>
      <c r="AC3975" s="141"/>
      <c r="AD3975" s="141"/>
      <c r="AE3975" s="141"/>
      <c r="AF3975" s="141"/>
      <c r="AG3975" s="141"/>
      <c r="AH3975" s="141"/>
      <c r="AI3975" s="142"/>
      <c r="AJ3975" s="140"/>
      <c r="AK3975" s="141"/>
      <c r="AL3975" s="141"/>
      <c r="AM3975" s="141"/>
      <c r="AN3975" s="141"/>
      <c r="AO3975" s="142"/>
    </row>
    <row r="3976" spans="2:41" ht="3.75" customHeight="1">
      <c r="B3976" s="135"/>
      <c r="I3976" s="136"/>
      <c r="J3976" s="135"/>
      <c r="M3976" s="136"/>
      <c r="N3976" s="130"/>
      <c r="O3976" s="131"/>
      <c r="P3976" s="131"/>
      <c r="Q3976" s="132"/>
      <c r="R3976" s="683"/>
      <c r="S3976" s="684"/>
      <c r="T3976" s="684"/>
      <c r="U3976" s="684"/>
      <c r="V3976" s="684"/>
      <c r="W3976" s="684"/>
      <c r="X3976" s="684"/>
      <c r="Y3976" s="684"/>
      <c r="Z3976" s="684"/>
      <c r="AA3976" s="684"/>
      <c r="AB3976" s="684"/>
      <c r="AC3976" s="684"/>
      <c r="AD3976" s="684"/>
      <c r="AE3976" s="684"/>
      <c r="AF3976" s="684"/>
      <c r="AG3976" s="684"/>
      <c r="AH3976" s="684"/>
      <c r="AI3976" s="684"/>
      <c r="AJ3976" s="684"/>
      <c r="AK3976" s="684"/>
      <c r="AL3976" s="684"/>
      <c r="AM3976" s="684"/>
      <c r="AN3976" s="684"/>
      <c r="AO3976" s="685"/>
    </row>
    <row r="3977" spans="2:41" ht="12.45" customHeight="1">
      <c r="B3977" s="135"/>
      <c r="I3977" s="136"/>
      <c r="J3977" s="135"/>
      <c r="M3977" s="136"/>
      <c r="N3977" s="135" t="s">
        <v>32</v>
      </c>
      <c r="Q3977" s="136"/>
      <c r="R3977" s="686"/>
      <c r="S3977" s="687"/>
      <c r="T3977" s="687"/>
      <c r="U3977" s="687"/>
      <c r="V3977" s="687"/>
      <c r="W3977" s="687"/>
      <c r="X3977" s="687"/>
      <c r="Y3977" s="687"/>
      <c r="Z3977" s="687"/>
      <c r="AA3977" s="687"/>
      <c r="AB3977" s="687"/>
      <c r="AC3977" s="687"/>
      <c r="AD3977" s="687"/>
      <c r="AE3977" s="687"/>
      <c r="AF3977" s="687"/>
      <c r="AG3977" s="687"/>
      <c r="AH3977" s="687"/>
      <c r="AI3977" s="687"/>
      <c r="AJ3977" s="687"/>
      <c r="AK3977" s="687"/>
      <c r="AL3977" s="687"/>
      <c r="AM3977" s="687"/>
      <c r="AN3977" s="687"/>
      <c r="AO3977" s="688"/>
    </row>
    <row r="3978" spans="2:41" ht="3.75" customHeight="1">
      <c r="B3978" s="135"/>
      <c r="I3978" s="136"/>
      <c r="J3978" s="135"/>
      <c r="M3978" s="136"/>
      <c r="N3978" s="140"/>
      <c r="O3978" s="141"/>
      <c r="P3978" s="141"/>
      <c r="Q3978" s="142"/>
      <c r="R3978" s="689"/>
      <c r="S3978" s="690"/>
      <c r="T3978" s="690"/>
      <c r="U3978" s="690"/>
      <c r="V3978" s="690"/>
      <c r="W3978" s="690"/>
      <c r="X3978" s="690"/>
      <c r="Y3978" s="690"/>
      <c r="Z3978" s="690"/>
      <c r="AA3978" s="690"/>
      <c r="AB3978" s="690"/>
      <c r="AC3978" s="690"/>
      <c r="AD3978" s="690"/>
      <c r="AE3978" s="690"/>
      <c r="AF3978" s="690"/>
      <c r="AG3978" s="690"/>
      <c r="AH3978" s="690"/>
      <c r="AI3978" s="690"/>
      <c r="AJ3978" s="690"/>
      <c r="AK3978" s="690"/>
      <c r="AL3978" s="690"/>
      <c r="AM3978" s="690"/>
      <c r="AN3978" s="690"/>
      <c r="AO3978" s="691"/>
    </row>
    <row r="3979" spans="2:41" ht="3.75" customHeight="1">
      <c r="B3979" s="135"/>
      <c r="I3979" s="136"/>
      <c r="J3979" s="130"/>
      <c r="K3979" s="131"/>
      <c r="L3979" s="131"/>
      <c r="M3979" s="132"/>
      <c r="N3979" s="130"/>
      <c r="O3979" s="131"/>
      <c r="P3979" s="131"/>
      <c r="Q3979" s="132"/>
      <c r="R3979" s="130"/>
      <c r="S3979" s="131"/>
      <c r="T3979" s="131"/>
      <c r="U3979" s="131"/>
      <c r="V3979" s="131"/>
      <c r="W3979" s="131"/>
      <c r="X3979" s="131"/>
      <c r="Y3979" s="131"/>
      <c r="Z3979" s="131"/>
      <c r="AA3979" s="132"/>
      <c r="AB3979" s="130"/>
      <c r="AC3979" s="131"/>
      <c r="AD3979" s="131"/>
      <c r="AE3979" s="132"/>
      <c r="AF3979" s="131"/>
      <c r="AG3979" s="131"/>
      <c r="AH3979" s="131"/>
      <c r="AI3979" s="131"/>
      <c r="AJ3979" s="131"/>
      <c r="AK3979" s="131"/>
      <c r="AL3979" s="131"/>
      <c r="AM3979" s="131"/>
      <c r="AN3979" s="131"/>
      <c r="AO3979" s="132"/>
    </row>
    <row r="3980" spans="2:41" ht="12.45" customHeight="1">
      <c r="B3980" s="135"/>
      <c r="I3980" s="136"/>
      <c r="J3980" s="135"/>
      <c r="M3980" s="136"/>
      <c r="N3980" s="135" t="s">
        <v>27</v>
      </c>
      <c r="Q3980" s="136"/>
      <c r="R3980" s="135"/>
      <c r="S3980" s="692" t="str">
        <f xml:space="preserve"> IF(新_新規_2!I35&lt;&gt;"", "01300011:その他従事者", "")
&amp; IF(新_変更_3!AL63&lt;&gt;"", "01300011:その他従事者", "")</f>
        <v/>
      </c>
      <c r="T3980" s="693"/>
      <c r="U3980" s="693"/>
      <c r="V3980" s="693"/>
      <c r="W3980" s="693"/>
      <c r="X3980" s="693"/>
      <c r="Y3980" s="693"/>
      <c r="Z3980" s="693"/>
      <c r="AA3980" s="694"/>
      <c r="AB3980" s="135" t="s">
        <v>28</v>
      </c>
      <c r="AE3980" s="136"/>
      <c r="AF3980" s="135"/>
      <c r="AG3980" s="695" t="str">
        <f>IF(新_新規_2!I43="☑", "01300001:薬剤師", "") &amp; IF(新_変更_3!AL71="☑", "01300001:薬剤師", "")
 &amp;IF(新_新規_2!N43="☑", "01300002:登録販売者", "") &amp; IF(新_変更_3!AQ71="☑", "01300002:登録販売者", "")
 &amp;IF(新_新規_2!T43="☑", "01300002:登録販売者", "") &amp; IF(新_変更_3!AW71="☑", "01300002:登録販売者", "")</f>
        <v/>
      </c>
      <c r="AH3980" s="693"/>
      <c r="AI3980" s="693"/>
      <c r="AJ3980" s="693"/>
      <c r="AK3980" s="693"/>
      <c r="AL3980" s="693"/>
      <c r="AM3980" s="693"/>
      <c r="AN3980" s="693"/>
      <c r="AO3980" s="694"/>
    </row>
    <row r="3981" spans="2:41" ht="3.75" customHeight="1">
      <c r="B3981" s="135"/>
      <c r="I3981" s="136"/>
      <c r="J3981" s="135"/>
      <c r="M3981" s="136"/>
      <c r="N3981" s="140"/>
      <c r="O3981" s="141"/>
      <c r="P3981" s="141"/>
      <c r="Q3981" s="142"/>
      <c r="R3981" s="140"/>
      <c r="S3981" s="141"/>
      <c r="T3981" s="141"/>
      <c r="U3981" s="141"/>
      <c r="V3981" s="141"/>
      <c r="W3981" s="141"/>
      <c r="X3981" s="141"/>
      <c r="Y3981" s="141"/>
      <c r="Z3981" s="141"/>
      <c r="AA3981" s="142"/>
      <c r="AB3981" s="140"/>
      <c r="AC3981" s="141"/>
      <c r="AD3981" s="141"/>
      <c r="AE3981" s="142"/>
      <c r="AF3981" s="141"/>
      <c r="AG3981" s="141"/>
      <c r="AH3981" s="141"/>
      <c r="AI3981" s="141"/>
      <c r="AJ3981" s="141"/>
      <c r="AK3981" s="141"/>
      <c r="AL3981" s="141"/>
      <c r="AM3981" s="141"/>
      <c r="AN3981" s="141"/>
      <c r="AO3981" s="142"/>
    </row>
    <row r="3982" spans="2:41" ht="3.75" customHeight="1">
      <c r="B3982" s="135"/>
      <c r="I3982" s="136"/>
      <c r="J3982" s="135"/>
      <c r="M3982" s="136"/>
      <c r="N3982" s="130"/>
      <c r="O3982" s="131"/>
      <c r="P3982" s="131"/>
      <c r="Q3982" s="132"/>
      <c r="R3982" s="130"/>
      <c r="S3982" s="131"/>
      <c r="T3982" s="131"/>
      <c r="U3982" s="131"/>
      <c r="V3982" s="131"/>
      <c r="W3982" s="131"/>
      <c r="X3982" s="131"/>
      <c r="Y3982" s="131"/>
      <c r="Z3982" s="131"/>
      <c r="AA3982" s="132"/>
      <c r="AB3982" s="130"/>
      <c r="AC3982" s="131"/>
      <c r="AD3982" s="131"/>
      <c r="AE3982" s="132"/>
      <c r="AF3982" s="130"/>
      <c r="AG3982" s="131"/>
      <c r="AH3982" s="131"/>
      <c r="AI3982" s="131"/>
      <c r="AJ3982" s="131"/>
      <c r="AK3982" s="131"/>
      <c r="AL3982" s="131"/>
      <c r="AM3982" s="131"/>
      <c r="AN3982" s="131"/>
      <c r="AO3982" s="132"/>
    </row>
    <row r="3983" spans="2:41" ht="12.45" customHeight="1">
      <c r="B3983" s="135"/>
      <c r="I3983" s="136"/>
      <c r="J3983" s="135"/>
      <c r="M3983" s="136"/>
      <c r="N3983" s="135" t="s">
        <v>3990</v>
      </c>
      <c r="Q3983" s="136"/>
      <c r="R3983" s="135"/>
      <c r="S3983" s="696"/>
      <c r="T3983" s="694"/>
      <c r="V3983" s="146"/>
      <c r="W3983" s="124" t="s">
        <v>12</v>
      </c>
      <c r="X3983" s="146"/>
      <c r="Y3983" s="124" t="s">
        <v>11</v>
      </c>
      <c r="Z3983" s="146"/>
      <c r="AA3983" s="136" t="s">
        <v>364</v>
      </c>
      <c r="AB3983" s="135" t="s">
        <v>66</v>
      </c>
      <c r="AE3983" s="136"/>
      <c r="AF3983" s="135"/>
      <c r="AG3983" s="696"/>
      <c r="AH3983" s="694"/>
      <c r="AJ3983" s="146"/>
      <c r="AK3983" s="124" t="s">
        <v>12</v>
      </c>
      <c r="AL3983" s="146"/>
      <c r="AM3983" s="124" t="s">
        <v>11</v>
      </c>
      <c r="AN3983" s="146"/>
      <c r="AO3983" s="136" t="s">
        <v>364</v>
      </c>
    </row>
    <row r="3984" spans="2:41" ht="3.75" customHeight="1">
      <c r="B3984" s="135"/>
      <c r="I3984" s="136"/>
      <c r="J3984" s="135"/>
      <c r="M3984" s="136"/>
      <c r="N3984" s="140"/>
      <c r="O3984" s="141"/>
      <c r="P3984" s="141"/>
      <c r="Q3984" s="142"/>
      <c r="R3984" s="140"/>
      <c r="S3984" s="141"/>
      <c r="T3984" s="141"/>
      <c r="U3984" s="141"/>
      <c r="V3984" s="141"/>
      <c r="W3984" s="141"/>
      <c r="X3984" s="141"/>
      <c r="Y3984" s="141"/>
      <c r="Z3984" s="141"/>
      <c r="AA3984" s="142"/>
      <c r="AB3984" s="140"/>
      <c r="AC3984" s="141"/>
      <c r="AD3984" s="141"/>
      <c r="AE3984" s="142"/>
      <c r="AF3984" s="140"/>
      <c r="AG3984" s="141"/>
      <c r="AH3984" s="141"/>
      <c r="AI3984" s="141"/>
      <c r="AJ3984" s="141"/>
      <c r="AK3984" s="141"/>
      <c r="AL3984" s="141"/>
      <c r="AM3984" s="141"/>
      <c r="AN3984" s="141"/>
      <c r="AO3984" s="142"/>
    </row>
    <row r="3985" spans="2:41" ht="3.75" customHeight="1">
      <c r="B3985" s="135"/>
      <c r="I3985" s="136"/>
      <c r="J3985" s="135"/>
      <c r="M3985" s="136"/>
      <c r="N3985" s="130"/>
      <c r="O3985" s="131"/>
      <c r="P3985" s="131"/>
      <c r="Q3985" s="132"/>
      <c r="R3985" s="683" t="str">
        <f>IF(AND(NM_従事者_従事者3_従事者区分&lt;&gt;"",新_新規_2!I35&lt;&gt;""), 新_新規_2!I35, "")
&amp; IF(AND(NM_従事者_従事者3_従事者区分&lt;&gt;"",新_変更_3!AL63&lt;&gt;""), 新_変更_3!AL63, "")</f>
        <v/>
      </c>
      <c r="S3985" s="684"/>
      <c r="T3985" s="684"/>
      <c r="U3985" s="684"/>
      <c r="V3985" s="684"/>
      <c r="W3985" s="684"/>
      <c r="X3985" s="684"/>
      <c r="Y3985" s="684"/>
      <c r="Z3985" s="684"/>
      <c r="AA3985" s="684"/>
      <c r="AB3985" s="684"/>
      <c r="AC3985" s="684"/>
      <c r="AD3985" s="684"/>
      <c r="AE3985" s="684"/>
      <c r="AF3985" s="684"/>
      <c r="AG3985" s="684"/>
      <c r="AH3985" s="684"/>
      <c r="AI3985" s="684"/>
      <c r="AJ3985" s="685"/>
      <c r="AK3985" s="131"/>
      <c r="AL3985" s="131"/>
      <c r="AM3985" s="131"/>
      <c r="AN3985" s="131"/>
      <c r="AO3985" s="132"/>
    </row>
    <row r="3986" spans="2:41" ht="12.45" customHeight="1">
      <c r="B3986" s="135"/>
      <c r="I3986" s="136"/>
      <c r="J3986" s="135"/>
      <c r="M3986" s="136"/>
      <c r="N3986" s="135" t="s">
        <v>8</v>
      </c>
      <c r="Q3986" s="136"/>
      <c r="R3986" s="686"/>
      <c r="S3986" s="687"/>
      <c r="T3986" s="687"/>
      <c r="U3986" s="687"/>
      <c r="V3986" s="687"/>
      <c r="W3986" s="687"/>
      <c r="X3986" s="687"/>
      <c r="Y3986" s="687"/>
      <c r="Z3986" s="687"/>
      <c r="AA3986" s="687"/>
      <c r="AB3986" s="687"/>
      <c r="AC3986" s="687"/>
      <c r="AD3986" s="687"/>
      <c r="AE3986" s="687"/>
      <c r="AF3986" s="687"/>
      <c r="AG3986" s="687"/>
      <c r="AH3986" s="687"/>
      <c r="AI3986" s="687"/>
      <c r="AJ3986" s="688"/>
      <c r="AL3986" s="147" t="s">
        <v>13</v>
      </c>
      <c r="AM3986" s="124" t="s">
        <v>29</v>
      </c>
      <c r="AO3986" s="136"/>
    </row>
    <row r="3987" spans="2:41" ht="3.75" customHeight="1">
      <c r="B3987" s="135"/>
      <c r="I3987" s="136"/>
      <c r="J3987" s="135"/>
      <c r="M3987" s="136"/>
      <c r="N3987" s="140"/>
      <c r="O3987" s="141"/>
      <c r="P3987" s="141"/>
      <c r="Q3987" s="142"/>
      <c r="R3987" s="689"/>
      <c r="S3987" s="690"/>
      <c r="T3987" s="690"/>
      <c r="U3987" s="690"/>
      <c r="V3987" s="690"/>
      <c r="W3987" s="690"/>
      <c r="X3987" s="690"/>
      <c r="Y3987" s="690"/>
      <c r="Z3987" s="690"/>
      <c r="AA3987" s="690"/>
      <c r="AB3987" s="690"/>
      <c r="AC3987" s="690"/>
      <c r="AD3987" s="690"/>
      <c r="AE3987" s="690"/>
      <c r="AF3987" s="690"/>
      <c r="AG3987" s="690"/>
      <c r="AH3987" s="690"/>
      <c r="AI3987" s="690"/>
      <c r="AJ3987" s="691"/>
      <c r="AK3987" s="141"/>
      <c r="AL3987" s="141"/>
      <c r="AM3987" s="141"/>
      <c r="AN3987" s="141"/>
      <c r="AO3987" s="142"/>
    </row>
    <row r="3988" spans="2:41" ht="3.75" customHeight="1">
      <c r="B3988" s="135"/>
      <c r="I3988" s="136"/>
      <c r="J3988" s="135"/>
      <c r="M3988" s="136"/>
      <c r="N3988" s="130"/>
      <c r="O3988" s="131"/>
      <c r="P3988" s="131"/>
      <c r="Q3988" s="132"/>
      <c r="R3988" s="683" t="str">
        <f>IF(NM_従事者_従事者3_従事者区分="","",(IF(新_新規_2!I34&lt;&gt;"", ASC(PHONETIC(新_新規_2!I34)), "") &amp; IF(新_変更_3!AL62&lt;&gt;"", ASC(PHONETIC(新_変更_3!AL62)), "")))</f>
        <v/>
      </c>
      <c r="S3988" s="684"/>
      <c r="T3988" s="684"/>
      <c r="U3988" s="684"/>
      <c r="V3988" s="684"/>
      <c r="W3988" s="684"/>
      <c r="X3988" s="684"/>
      <c r="Y3988" s="684"/>
      <c r="Z3988" s="684"/>
      <c r="AA3988" s="684"/>
      <c r="AB3988" s="684"/>
      <c r="AC3988" s="684"/>
      <c r="AD3988" s="684"/>
      <c r="AE3988" s="684"/>
      <c r="AF3988" s="684"/>
      <c r="AG3988" s="684"/>
      <c r="AH3988" s="684"/>
      <c r="AI3988" s="684"/>
      <c r="AJ3988" s="684"/>
      <c r="AK3988" s="684"/>
      <c r="AL3988" s="684"/>
      <c r="AM3988" s="684"/>
      <c r="AN3988" s="684"/>
      <c r="AO3988" s="685"/>
    </row>
    <row r="3989" spans="2:41" ht="12.45" customHeight="1">
      <c r="B3989" s="135"/>
      <c r="I3989" s="136"/>
      <c r="J3989" s="135"/>
      <c r="M3989" s="136"/>
      <c r="N3989" s="135" t="s">
        <v>61</v>
      </c>
      <c r="Q3989" s="136"/>
      <c r="R3989" s="686"/>
      <c r="S3989" s="687"/>
      <c r="T3989" s="687"/>
      <c r="U3989" s="687"/>
      <c r="V3989" s="687"/>
      <c r="W3989" s="687"/>
      <c r="X3989" s="687"/>
      <c r="Y3989" s="687"/>
      <c r="Z3989" s="687"/>
      <c r="AA3989" s="687"/>
      <c r="AB3989" s="687"/>
      <c r="AC3989" s="687"/>
      <c r="AD3989" s="687"/>
      <c r="AE3989" s="687"/>
      <c r="AF3989" s="687"/>
      <c r="AG3989" s="687"/>
      <c r="AH3989" s="687"/>
      <c r="AI3989" s="687"/>
      <c r="AJ3989" s="687"/>
      <c r="AK3989" s="687"/>
      <c r="AL3989" s="687"/>
      <c r="AM3989" s="687"/>
      <c r="AN3989" s="687"/>
      <c r="AO3989" s="688"/>
    </row>
    <row r="3990" spans="2:41" ht="3.75" customHeight="1">
      <c r="B3990" s="135"/>
      <c r="I3990" s="136"/>
      <c r="J3990" s="135"/>
      <c r="M3990" s="136"/>
      <c r="N3990" s="135"/>
      <c r="Q3990" s="136"/>
      <c r="R3990" s="689"/>
      <c r="S3990" s="690"/>
      <c r="T3990" s="690"/>
      <c r="U3990" s="690"/>
      <c r="V3990" s="690"/>
      <c r="W3990" s="690"/>
      <c r="X3990" s="690"/>
      <c r="Y3990" s="690"/>
      <c r="Z3990" s="690"/>
      <c r="AA3990" s="690"/>
      <c r="AB3990" s="690"/>
      <c r="AC3990" s="690"/>
      <c r="AD3990" s="690"/>
      <c r="AE3990" s="690"/>
      <c r="AF3990" s="690"/>
      <c r="AG3990" s="690"/>
      <c r="AH3990" s="690"/>
      <c r="AI3990" s="690"/>
      <c r="AJ3990" s="690"/>
      <c r="AK3990" s="690"/>
      <c r="AL3990" s="690"/>
      <c r="AM3990" s="690"/>
      <c r="AN3990" s="690"/>
      <c r="AO3990" s="691"/>
    </row>
    <row r="3991" spans="2:41" ht="3.75" customHeight="1">
      <c r="B3991" s="135"/>
      <c r="I3991" s="136"/>
      <c r="J3991" s="135"/>
      <c r="N3991" s="130"/>
      <c r="O3991" s="131"/>
      <c r="P3991" s="131"/>
      <c r="Q3991" s="132"/>
      <c r="U3991" s="787" t="str">
        <f>IF(AND(NM_従事者_従事者3_従事者区分&lt;&gt;"",新_新規_2!L36&lt;&gt;""), 新_新規_2!L36, "")
&amp; IF(AND(NM_従事者_従事者3_従事者区分&lt;&gt;"",新_変更_3!AO64&lt;&gt;""), 新_変更_3!AO64, "")</f>
        <v/>
      </c>
      <c r="V3991" s="754"/>
      <c r="W3991" s="754"/>
      <c r="X3991" s="789"/>
      <c r="Y3991" s="131"/>
      <c r="Z3991" s="792" t="str">
        <f>IF(AND(NM_従事者_従事者3_従事者区分&lt;&gt;"",新_新規_2!O36&lt;&gt;""), 新_新規_2!O36, "")
&amp; IF(AND(NM_従事者_従事者3_従事者区分&lt;&gt;"",新_変更_3!AR64&lt;&gt;""), 新_変更_3!AR64, "")</f>
        <v/>
      </c>
      <c r="AA3991" s="754"/>
      <c r="AB3991" s="754"/>
      <c r="AC3991" s="755"/>
      <c r="AG3991" s="683" t="str">
        <f>IF(AND(NM_従事者_従事者3_従事者区分&lt;&gt;"",新_新規_2!L37&lt;&gt;""), 新_新規_2!L37, "")
 &amp; IF(AND(NM_従事者_従事者3_従事者区分&lt;&gt;"",新_変更_3!AO65&lt;&gt;""), 新_変更_3!AO65, "")</f>
        <v/>
      </c>
      <c r="AH3991" s="684"/>
      <c r="AI3991" s="684"/>
      <c r="AJ3991" s="684"/>
      <c r="AK3991" s="684"/>
      <c r="AL3991" s="684"/>
      <c r="AM3991" s="684"/>
      <c r="AN3991" s="684"/>
      <c r="AO3991" s="685"/>
    </row>
    <row r="3992" spans="2:41" ht="13.35" customHeight="1">
      <c r="B3992" s="135"/>
      <c r="I3992" s="136"/>
      <c r="J3992" s="135"/>
      <c r="N3992" s="135"/>
      <c r="Q3992" s="136"/>
      <c r="R3992" s="124" t="s">
        <v>15</v>
      </c>
      <c r="U3992" s="756"/>
      <c r="V3992" s="757"/>
      <c r="W3992" s="757"/>
      <c r="X3992" s="790"/>
      <c r="Y3992" s="125" t="s">
        <v>359</v>
      </c>
      <c r="Z3992" s="793"/>
      <c r="AA3992" s="757"/>
      <c r="AB3992" s="757"/>
      <c r="AC3992" s="758"/>
      <c r="AD3992" s="124" t="s">
        <v>56</v>
      </c>
      <c r="AG3992" s="686"/>
      <c r="AH3992" s="687"/>
      <c r="AI3992" s="687"/>
      <c r="AJ3992" s="687"/>
      <c r="AK3992" s="687"/>
      <c r="AL3992" s="687"/>
      <c r="AM3992" s="687"/>
      <c r="AN3992" s="687"/>
      <c r="AO3992" s="688"/>
    </row>
    <row r="3993" spans="2:41" ht="3.75" customHeight="1">
      <c r="B3993" s="135"/>
      <c r="I3993" s="136"/>
      <c r="J3993" s="135"/>
      <c r="N3993" s="135"/>
      <c r="Q3993" s="136"/>
      <c r="R3993" s="141"/>
      <c r="S3993" s="141"/>
      <c r="T3993" s="141"/>
      <c r="U3993" s="759"/>
      <c r="V3993" s="760"/>
      <c r="W3993" s="760"/>
      <c r="X3993" s="791"/>
      <c r="Y3993" s="141"/>
      <c r="Z3993" s="794"/>
      <c r="AA3993" s="760"/>
      <c r="AB3993" s="760"/>
      <c r="AC3993" s="761"/>
      <c r="AD3993" s="141"/>
      <c r="AE3993" s="141"/>
      <c r="AF3993" s="141"/>
      <c r="AG3993" s="689"/>
      <c r="AH3993" s="690"/>
      <c r="AI3993" s="690"/>
      <c r="AJ3993" s="690"/>
      <c r="AK3993" s="690"/>
      <c r="AL3993" s="690"/>
      <c r="AM3993" s="690"/>
      <c r="AN3993" s="690"/>
      <c r="AO3993" s="691"/>
    </row>
    <row r="3994" spans="2:41" ht="3.75" customHeight="1">
      <c r="B3994" s="135"/>
      <c r="I3994" s="136"/>
      <c r="J3994" s="135"/>
      <c r="N3994" s="135"/>
      <c r="Q3994" s="136"/>
      <c r="R3994" s="131"/>
      <c r="S3994" s="131"/>
      <c r="T3994" s="132"/>
      <c r="U3994" s="683" t="str">
        <f>IF(AND(NM_従事者_従事者3_従事者区分&lt;&gt;"",新_新規_2!T37&lt;&gt;""), 新_新規_2!T37, "")
 &amp; IF(AND(NM_従事者_従事者3_従事者区分&lt;&gt;"",新_変更_3!AW65&lt;&gt;""), 新_変更_3!AW65, "")</f>
        <v/>
      </c>
      <c r="V3994" s="684"/>
      <c r="W3994" s="684"/>
      <c r="X3994" s="684"/>
      <c r="Y3994" s="684"/>
      <c r="Z3994" s="684"/>
      <c r="AA3994" s="684"/>
      <c r="AB3994" s="684"/>
      <c r="AC3994" s="685"/>
      <c r="AD3994" s="130"/>
      <c r="AE3994" s="131"/>
      <c r="AF3994" s="132"/>
      <c r="AG3994" s="683" t="str">
        <f>IF(AND(NM_従事者_従事者3_従事者区分&lt;&gt;"",新_新規_2!L38&lt;&gt;""), 新_新規_2!L38, "")
&amp; IF(AND(NM_従事者_従事者3_従事者区分&lt;&gt;"",新_変更_3!AO66&lt;&gt;""), 新_変更_3!AO66, "")</f>
        <v/>
      </c>
      <c r="AH3994" s="684"/>
      <c r="AI3994" s="684"/>
      <c r="AJ3994" s="684"/>
      <c r="AK3994" s="684"/>
      <c r="AL3994" s="684"/>
      <c r="AM3994" s="684"/>
      <c r="AN3994" s="684"/>
      <c r="AO3994" s="685"/>
    </row>
    <row r="3995" spans="2:41" ht="13.35" customHeight="1">
      <c r="B3995" s="135"/>
      <c r="I3995" s="136"/>
      <c r="J3995" s="135" t="s">
        <v>3995</v>
      </c>
      <c r="N3995" s="135" t="s">
        <v>23</v>
      </c>
      <c r="Q3995" s="136"/>
      <c r="R3995" s="124" t="s">
        <v>17</v>
      </c>
      <c r="T3995" s="136"/>
      <c r="U3995" s="686"/>
      <c r="V3995" s="687"/>
      <c r="W3995" s="687"/>
      <c r="X3995" s="687"/>
      <c r="Y3995" s="687"/>
      <c r="Z3995" s="687"/>
      <c r="AA3995" s="687"/>
      <c r="AB3995" s="687"/>
      <c r="AC3995" s="688"/>
      <c r="AD3995" s="135" t="s">
        <v>18</v>
      </c>
      <c r="AF3995" s="136"/>
      <c r="AG3995" s="686"/>
      <c r="AH3995" s="687"/>
      <c r="AI3995" s="687"/>
      <c r="AJ3995" s="687"/>
      <c r="AK3995" s="687"/>
      <c r="AL3995" s="687"/>
      <c r="AM3995" s="687"/>
      <c r="AN3995" s="687"/>
      <c r="AO3995" s="688"/>
    </row>
    <row r="3996" spans="2:41" ht="3.75" customHeight="1">
      <c r="B3996" s="135"/>
      <c r="I3996" s="136"/>
      <c r="J3996" s="135"/>
      <c r="N3996" s="135"/>
      <c r="Q3996" s="136"/>
      <c r="R3996" s="141"/>
      <c r="S3996" s="141"/>
      <c r="T3996" s="142"/>
      <c r="U3996" s="689"/>
      <c r="V3996" s="690"/>
      <c r="W3996" s="690"/>
      <c r="X3996" s="690"/>
      <c r="Y3996" s="690"/>
      <c r="Z3996" s="690"/>
      <c r="AA3996" s="690"/>
      <c r="AB3996" s="690"/>
      <c r="AC3996" s="691"/>
      <c r="AD3996" s="140"/>
      <c r="AE3996" s="141"/>
      <c r="AF3996" s="142"/>
      <c r="AG3996" s="689"/>
      <c r="AH3996" s="690"/>
      <c r="AI3996" s="690"/>
      <c r="AJ3996" s="690"/>
      <c r="AK3996" s="690"/>
      <c r="AL3996" s="690"/>
      <c r="AM3996" s="690"/>
      <c r="AN3996" s="690"/>
      <c r="AO3996" s="691"/>
    </row>
    <row r="3997" spans="2:41" ht="3.75" customHeight="1">
      <c r="B3997" s="135"/>
      <c r="I3997" s="136"/>
      <c r="J3997" s="135"/>
      <c r="N3997" s="135"/>
      <c r="Q3997" s="136"/>
      <c r="R3997" s="131"/>
      <c r="S3997" s="131"/>
      <c r="T3997" s="132"/>
      <c r="U3997" s="683" t="str">
        <f>IF(AND(NM_従事者_従事者3_従事者区分&lt;&gt;"",新_新規_2!T38&lt;&gt;""), 新_新規_2!T38, "")
&amp; IF(AND(NM_従事者_従事者3_従事者区分&lt;&gt;"",新_変更_3!AW66&lt;&gt;""), 新_変更_3!AW66, "")</f>
        <v/>
      </c>
      <c r="V3997" s="684"/>
      <c r="W3997" s="684"/>
      <c r="X3997" s="684"/>
      <c r="Y3997" s="684"/>
      <c r="Z3997" s="684"/>
      <c r="AA3997" s="684"/>
      <c r="AB3997" s="684"/>
      <c r="AC3997" s="685"/>
      <c r="AD3997" s="130"/>
      <c r="AE3997" s="131"/>
      <c r="AF3997" s="132"/>
      <c r="AG3997" s="683" t="str">
        <f>IF(AND(NM_従事者_従事者3_従事者区分&lt;&gt;"",新_新規_2!L39&lt;&gt;""), 新_新規_2!L39, "")
&amp; IF(AND(NM_従事者_従事者3_従事者区分&lt;&gt;"",新_変更_3!AO67&lt;&gt;""), 新_変更_3!AO67, "")</f>
        <v/>
      </c>
      <c r="AH3997" s="684"/>
      <c r="AI3997" s="684"/>
      <c r="AJ3997" s="684"/>
      <c r="AK3997" s="684"/>
      <c r="AL3997" s="684"/>
      <c r="AM3997" s="684"/>
      <c r="AN3997" s="684"/>
      <c r="AO3997" s="685"/>
    </row>
    <row r="3998" spans="2:41" ht="13.35" customHeight="1">
      <c r="B3998" s="135"/>
      <c r="I3998" s="136"/>
      <c r="J3998" s="135"/>
      <c r="N3998" s="135"/>
      <c r="Q3998" s="136"/>
      <c r="R3998" s="124" t="s">
        <v>19</v>
      </c>
      <c r="T3998" s="136"/>
      <c r="U3998" s="686"/>
      <c r="V3998" s="687"/>
      <c r="W3998" s="687"/>
      <c r="X3998" s="687"/>
      <c r="Y3998" s="687"/>
      <c r="Z3998" s="687"/>
      <c r="AA3998" s="687"/>
      <c r="AB3998" s="687"/>
      <c r="AC3998" s="688"/>
      <c r="AD3998" s="135" t="s">
        <v>20</v>
      </c>
      <c r="AF3998" s="136"/>
      <c r="AG3998" s="686"/>
      <c r="AH3998" s="687"/>
      <c r="AI3998" s="687"/>
      <c r="AJ3998" s="687"/>
      <c r="AK3998" s="687"/>
      <c r="AL3998" s="687"/>
      <c r="AM3998" s="687"/>
      <c r="AN3998" s="687"/>
      <c r="AO3998" s="688"/>
    </row>
    <row r="3999" spans="2:41" ht="3.75" customHeight="1">
      <c r="B3999" s="135"/>
      <c r="I3999" s="136"/>
      <c r="J3999" s="135"/>
      <c r="N3999" s="140"/>
      <c r="O3999" s="141"/>
      <c r="P3999" s="141"/>
      <c r="Q3999" s="142"/>
      <c r="R3999" s="141"/>
      <c r="S3999" s="141"/>
      <c r="T3999" s="142"/>
      <c r="U3999" s="689"/>
      <c r="V3999" s="690"/>
      <c r="W3999" s="690"/>
      <c r="X3999" s="690"/>
      <c r="Y3999" s="690"/>
      <c r="Z3999" s="690"/>
      <c r="AA3999" s="690"/>
      <c r="AB3999" s="690"/>
      <c r="AC3999" s="691"/>
      <c r="AD3999" s="140"/>
      <c r="AE3999" s="141"/>
      <c r="AF3999" s="142"/>
      <c r="AG3999" s="689"/>
      <c r="AH3999" s="690"/>
      <c r="AI3999" s="690"/>
      <c r="AJ3999" s="690"/>
      <c r="AK3999" s="690"/>
      <c r="AL3999" s="690"/>
      <c r="AM3999" s="690"/>
      <c r="AN3999" s="690"/>
      <c r="AO3999" s="691"/>
    </row>
    <row r="4000" spans="2:41" ht="3.75" customHeight="1">
      <c r="B4000" s="135"/>
      <c r="I4000" s="136"/>
      <c r="J4000" s="135"/>
      <c r="M4000" s="136"/>
      <c r="N4000" s="135"/>
      <c r="Q4000" s="136"/>
      <c r="R4000" s="130"/>
      <c r="S4000" s="131"/>
      <c r="T4000" s="131"/>
      <c r="U4000" s="131"/>
      <c r="V4000" s="131"/>
      <c r="W4000" s="131"/>
      <c r="X4000" s="131"/>
      <c r="Y4000" s="131"/>
      <c r="Z4000" s="131"/>
      <c r="AA4000" s="131"/>
      <c r="AB4000" s="131"/>
      <c r="AC4000" s="131"/>
      <c r="AD4000" s="131"/>
      <c r="AE4000" s="131"/>
      <c r="AF4000" s="131"/>
      <c r="AG4000" s="131"/>
      <c r="AH4000" s="131"/>
      <c r="AI4000" s="131"/>
      <c r="AJ4000" s="131"/>
      <c r="AK4000" s="131"/>
      <c r="AL4000" s="131"/>
      <c r="AM4000" s="131"/>
      <c r="AN4000" s="131"/>
      <c r="AO4000" s="132"/>
    </row>
    <row r="4001" spans="2:41" ht="13.35" customHeight="1">
      <c r="B4001" s="135"/>
      <c r="I4001" s="136"/>
      <c r="J4001" s="135"/>
      <c r="M4001" s="136"/>
      <c r="N4001" s="135" t="s">
        <v>111</v>
      </c>
      <c r="Q4001" s="136"/>
      <c r="R4001" s="135"/>
      <c r="S4001" s="696"/>
      <c r="T4001" s="694"/>
      <c r="V4001" s="146"/>
      <c r="W4001" s="124" t="s">
        <v>12</v>
      </c>
      <c r="X4001" s="146"/>
      <c r="Y4001" s="124" t="s">
        <v>11</v>
      </c>
      <c r="Z4001" s="146"/>
      <c r="AA4001" s="124" t="s">
        <v>364</v>
      </c>
      <c r="AO4001" s="136"/>
    </row>
    <row r="4002" spans="2:41" ht="3.75" customHeight="1">
      <c r="B4002" s="135"/>
      <c r="I4002" s="136"/>
      <c r="J4002" s="135"/>
      <c r="M4002" s="136"/>
      <c r="N4002" s="135"/>
      <c r="Q4002" s="136"/>
      <c r="R4002" s="135"/>
      <c r="AO4002" s="136"/>
    </row>
    <row r="4003" spans="2:41" ht="3.75" customHeight="1">
      <c r="B4003" s="135"/>
      <c r="I4003" s="136"/>
      <c r="J4003" s="135"/>
      <c r="M4003" s="136"/>
      <c r="N4003" s="130"/>
      <c r="O4003" s="131"/>
      <c r="P4003" s="131"/>
      <c r="Q4003" s="131"/>
      <c r="R4003" s="781" t="str">
        <f>IF(AND(NM_従事者_従事者3_従事者区分&lt;&gt;"",新_新規_2!I40&lt;&gt;""), 新_新規_2!I40, "")
&amp; IF(AND(NM_従事者_従事者3_従事者区分&lt;&gt;"",新_変更_3!AL68&lt;&gt;""), 新_変更_3!AL68, "")</f>
        <v/>
      </c>
      <c r="S4003" s="781" t="str">
        <f>IF(AND(NM_従事者_従事者3_従事者区分&lt;&gt;"",新_新規_2!J40&lt;&gt;""), 新_新規_2!J40, "")
&amp; IF(AND(NM_従事者_従事者3_従事者区分&lt;&gt;"",新_変更_3!AM68&lt;&gt;""), 新_変更_3!AM68, "")</f>
        <v/>
      </c>
      <c r="T4003" s="131"/>
      <c r="U4003" s="781" t="str">
        <f>IF(AND(NM_従事者_従事者3_従事者区分&lt;&gt;"",新_新規_2!L40&lt;&gt;""), 新_新規_2!L40, "")
&amp; IF(AND(NM_従事者_従事者3_従事者区分&lt;&gt;"",新_変更_3!AO68&lt;&gt;""), 新_変更_3!AO68, "")</f>
        <v/>
      </c>
      <c r="V4003" s="130"/>
      <c r="W4003" s="131"/>
      <c r="X4003" s="131"/>
      <c r="Y4003" s="131"/>
      <c r="Z4003" s="131"/>
      <c r="AA4003" s="131"/>
      <c r="AB4003" s="131"/>
      <c r="AC4003" s="131"/>
      <c r="AD4003" s="131"/>
      <c r="AE4003" s="131"/>
      <c r="AF4003" s="131"/>
      <c r="AG4003" s="131"/>
      <c r="AH4003" s="133"/>
      <c r="AI4003" s="133"/>
      <c r="AJ4003" s="131"/>
      <c r="AK4003" s="149"/>
      <c r="AL4003" s="131"/>
      <c r="AM4003" s="131"/>
      <c r="AN4003" s="131"/>
      <c r="AO4003" s="132"/>
    </row>
    <row r="4004" spans="2:41" ht="13.35" customHeight="1">
      <c r="B4004" s="135"/>
      <c r="I4004" s="136"/>
      <c r="J4004" s="135"/>
      <c r="M4004" s="136"/>
      <c r="N4004" s="135" t="s">
        <v>30</v>
      </c>
      <c r="R4004" s="782"/>
      <c r="S4004" s="782"/>
      <c r="T4004" s="124" t="s">
        <v>388</v>
      </c>
      <c r="U4004" s="782"/>
      <c r="V4004" s="135" t="s">
        <v>112</v>
      </c>
      <c r="AH4004" s="137"/>
      <c r="AI4004" s="137"/>
      <c r="AK4004" s="150"/>
      <c r="AO4004" s="136"/>
    </row>
    <row r="4005" spans="2:41" ht="3.75" customHeight="1">
      <c r="B4005" s="135"/>
      <c r="I4005" s="136"/>
      <c r="J4005" s="135"/>
      <c r="M4005" s="136"/>
      <c r="N4005" s="135"/>
      <c r="R4005" s="783"/>
      <c r="S4005" s="783"/>
      <c r="T4005" s="141"/>
      <c r="U4005" s="783"/>
      <c r="V4005" s="140"/>
      <c r="W4005" s="141"/>
      <c r="X4005" s="141"/>
      <c r="Y4005" s="141"/>
      <c r="Z4005" s="141"/>
      <c r="AA4005" s="141"/>
      <c r="AB4005" s="141"/>
      <c r="AC4005" s="141"/>
      <c r="AD4005" s="141"/>
      <c r="AE4005" s="141"/>
      <c r="AF4005" s="141"/>
      <c r="AG4005" s="141"/>
      <c r="AH4005" s="143"/>
      <c r="AI4005" s="143"/>
      <c r="AJ4005" s="141"/>
      <c r="AK4005" s="151"/>
      <c r="AL4005" s="141"/>
      <c r="AM4005" s="141"/>
      <c r="AN4005" s="141"/>
      <c r="AO4005" s="142"/>
    </row>
    <row r="4006" spans="2:41" ht="3.75" customHeight="1">
      <c r="B4006" s="135"/>
      <c r="I4006" s="136"/>
      <c r="J4006" s="135"/>
      <c r="M4006" s="136"/>
      <c r="N4006" s="130"/>
      <c r="O4006" s="131"/>
      <c r="P4006" s="131"/>
      <c r="Q4006" s="132"/>
      <c r="R4006" s="788" t="str">
        <f>IF(AND(NM_従事者_従事者3_従事者区分&lt;&gt;"",新_新規_2!K44&lt;&gt;""), 新_新規_2!K44, "")
&amp; IF(AND(NM_従事者_従事者3_従事者区分&lt;&gt;"",新_変更_3!AN72&lt;&gt;""), 新_変更_3!AN72, "")</f>
        <v/>
      </c>
      <c r="S4006" s="684"/>
      <c r="T4006" s="684"/>
      <c r="U4006" s="685"/>
      <c r="V4006" s="686" t="str">
        <f>IF(AND(NM_従事者_従事者3_従事者区分&lt;&gt;"",新_新規_2!O44&lt;&gt;""), 新_新規_2!O44, "")
&amp; IF(AND(NM_従事者_従事者3_従事者区分&lt;&gt;"",新_変更_3!AR72&lt;&gt;""), 新_変更_3!AR72, "")</f>
        <v/>
      </c>
      <c r="W4006" s="688"/>
      <c r="X4006" s="683" t="str">
        <f>IF(AND(NM_従事者_従事者3_従事者区分&lt;&gt;"",新_新規_2!Q44&lt;&gt;""), 新_新規_2!Q44, "")
 &amp; IF(AND(NM_従事者_従事者3_従事者区分&lt;&gt;"",新_変更_3!AT72&lt;&gt;""), 新_変更_3!AT72, "")</f>
        <v/>
      </c>
      <c r="Y4006" s="684"/>
      <c r="Z4006" s="684"/>
      <c r="AA4006" s="685"/>
      <c r="AI4006" s="131"/>
      <c r="AO4006" s="136"/>
    </row>
    <row r="4007" spans="2:41" ht="13.35" customHeight="1">
      <c r="B4007" s="135"/>
      <c r="I4007" s="136"/>
      <c r="J4007" s="135"/>
      <c r="M4007" s="136"/>
      <c r="N4007" s="135" t="s">
        <v>114</v>
      </c>
      <c r="Q4007" s="136"/>
      <c r="R4007" s="686"/>
      <c r="S4007" s="687"/>
      <c r="T4007" s="687"/>
      <c r="U4007" s="688"/>
      <c r="V4007" s="686"/>
      <c r="W4007" s="688"/>
      <c r="X4007" s="686"/>
      <c r="Y4007" s="687"/>
      <c r="Z4007" s="687"/>
      <c r="AA4007" s="688"/>
      <c r="AB4007" s="158" t="s">
        <v>171</v>
      </c>
      <c r="AO4007" s="136"/>
    </row>
    <row r="4008" spans="2:41" ht="3.75" customHeight="1">
      <c r="B4008" s="135"/>
      <c r="I4008" s="136"/>
      <c r="J4008" s="135"/>
      <c r="M4008" s="136"/>
      <c r="N4008" s="135"/>
      <c r="Q4008" s="136"/>
      <c r="R4008" s="689"/>
      <c r="S4008" s="690"/>
      <c r="T4008" s="690"/>
      <c r="U4008" s="691"/>
      <c r="V4008" s="689"/>
      <c r="W4008" s="691"/>
      <c r="X4008" s="689"/>
      <c r="Y4008" s="690"/>
      <c r="Z4008" s="690"/>
      <c r="AA4008" s="691"/>
      <c r="AB4008" s="141"/>
      <c r="AC4008" s="141"/>
      <c r="AD4008" s="141"/>
      <c r="AE4008" s="141"/>
      <c r="AF4008" s="141"/>
      <c r="AG4008" s="141"/>
      <c r="AH4008" s="141"/>
      <c r="AI4008" s="141"/>
      <c r="AJ4008" s="141"/>
      <c r="AK4008" s="141"/>
      <c r="AL4008" s="141"/>
      <c r="AM4008" s="141"/>
      <c r="AN4008" s="141"/>
      <c r="AO4008" s="142"/>
    </row>
    <row r="4009" spans="2:41" ht="3.75" customHeight="1">
      <c r="B4009" s="135"/>
      <c r="I4009" s="136"/>
      <c r="J4009" s="135"/>
      <c r="M4009" s="136"/>
      <c r="N4009" s="130"/>
      <c r="O4009" s="131"/>
      <c r="P4009" s="131"/>
      <c r="Q4009" s="131"/>
      <c r="R4009" s="130"/>
      <c r="S4009" s="131"/>
      <c r="T4009" s="131"/>
      <c r="U4009" s="131"/>
      <c r="V4009" s="131"/>
      <c r="W4009" s="131"/>
      <c r="X4009" s="131"/>
      <c r="Y4009" s="131"/>
      <c r="Z4009" s="131"/>
      <c r="AA4009" s="132"/>
      <c r="AB4009" s="130"/>
      <c r="AI4009" s="136"/>
      <c r="AJ4009" s="130"/>
      <c r="AK4009" s="131"/>
      <c r="AL4009" s="131"/>
      <c r="AM4009" s="131"/>
      <c r="AN4009" s="131"/>
      <c r="AO4009" s="132"/>
    </row>
    <row r="4010" spans="2:41" ht="13.35" customHeight="1">
      <c r="B4010" s="135"/>
      <c r="I4010" s="136"/>
      <c r="J4010" s="135"/>
      <c r="M4010" s="136"/>
      <c r="N4010" s="135" t="s">
        <v>115</v>
      </c>
      <c r="R4010" s="135"/>
      <c r="S4010" s="696" t="str">
        <f>IF(AND(NM_従事者_従事者3_従事者区分&lt;&gt;"",新_新規_2!I46&lt;&gt;""), 新_新規_2!I46, "")
 &amp; IF(AND(NM_従事者_従事者3_従事者区分&lt;&gt;"",新_変更_3!AL74&lt;&gt;""), 新_変更_3!AL74, "")</f>
        <v/>
      </c>
      <c r="T4010" s="694"/>
      <c r="V4010" s="146" t="str">
        <f>IF(AND(NM_従事者_従事者3_従事者区分&lt;&gt;"",新_新規_2!K46&lt;&gt;""), 新_新規_2!K46, "")
&amp; IF(AND(NM_従事者_従事者3_従事者区分&lt;&gt;"",新_変更_3!AN74&lt;&gt;""), 新_変更_3!AN74, "")</f>
        <v/>
      </c>
      <c r="W4010" s="124" t="s">
        <v>12</v>
      </c>
      <c r="X4010" s="146" t="str">
        <f>IF(AND(NM_従事者_従事者3_従事者区分&lt;&gt;"",新_新規_2!M46&lt;&gt;""), 新_新規_2!M46, "")
&amp; IF(AND(NM_従事者_従事者3_従事者区分&lt;&gt;"",新_変更_3!AP74&lt;&gt;""), 新_変更_3!AP74, "")</f>
        <v/>
      </c>
      <c r="Y4010" s="124" t="s">
        <v>11</v>
      </c>
      <c r="Z4010" s="146" t="str">
        <f>IF(AND(NM_従事者_従事者3_従事者区分&lt;&gt;"",新_新規_2!O46&lt;&gt;""), 新_新規_2!O46, "")
&amp; IF(AND(NM_従事者_従事者3_従事者区分&lt;&gt;"",新_変更_3!AR74&lt;&gt;""), 新_変更_3!AR74, "")</f>
        <v/>
      </c>
      <c r="AA4010" s="124" t="s">
        <v>364</v>
      </c>
      <c r="AB4010" s="135" t="s">
        <v>170</v>
      </c>
      <c r="AI4010" s="136"/>
      <c r="AJ4010" s="135"/>
      <c r="AK4010" s="696"/>
      <c r="AL4010" s="693"/>
      <c r="AM4010" s="693"/>
      <c r="AN4010" s="693"/>
      <c r="AO4010" s="694"/>
    </row>
    <row r="4011" spans="2:41" ht="3.75" customHeight="1">
      <c r="B4011" s="135"/>
      <c r="I4011" s="136"/>
      <c r="J4011" s="135"/>
      <c r="M4011" s="136"/>
      <c r="N4011" s="135"/>
      <c r="R4011" s="140"/>
      <c r="S4011" s="141"/>
      <c r="T4011" s="141"/>
      <c r="U4011" s="141"/>
      <c r="V4011" s="141"/>
      <c r="W4011" s="141"/>
      <c r="X4011" s="141"/>
      <c r="Y4011" s="141"/>
      <c r="Z4011" s="141"/>
      <c r="AA4011" s="142"/>
      <c r="AB4011" s="140"/>
      <c r="AC4011" s="141"/>
      <c r="AD4011" s="141"/>
      <c r="AE4011" s="141"/>
      <c r="AF4011" s="141"/>
      <c r="AG4011" s="141"/>
      <c r="AH4011" s="141"/>
      <c r="AI4011" s="142"/>
      <c r="AJ4011" s="140"/>
      <c r="AK4011" s="141"/>
      <c r="AL4011" s="141"/>
      <c r="AM4011" s="141"/>
      <c r="AN4011" s="141"/>
      <c r="AO4011" s="142"/>
    </row>
    <row r="4012" spans="2:41" ht="3.75" customHeight="1">
      <c r="B4012" s="135"/>
      <c r="I4012" s="136"/>
      <c r="J4012" s="135"/>
      <c r="M4012" s="136"/>
      <c r="N4012" s="130"/>
      <c r="O4012" s="131"/>
      <c r="P4012" s="131"/>
      <c r="Q4012" s="132"/>
      <c r="R4012" s="683" t="str">
        <f>IF(新_新規_2!T43="☑", "研修中の登録販売者", "")
 &amp; IF(新_変更_3!AW71="☑", "研修中の登録販売者", "")</f>
        <v/>
      </c>
      <c r="S4012" s="684"/>
      <c r="T4012" s="684"/>
      <c r="U4012" s="684"/>
      <c r="V4012" s="684"/>
      <c r="W4012" s="684"/>
      <c r="X4012" s="684"/>
      <c r="Y4012" s="684"/>
      <c r="Z4012" s="684"/>
      <c r="AA4012" s="684"/>
      <c r="AB4012" s="684"/>
      <c r="AC4012" s="684"/>
      <c r="AD4012" s="684"/>
      <c r="AE4012" s="684"/>
      <c r="AF4012" s="684"/>
      <c r="AG4012" s="684"/>
      <c r="AH4012" s="684"/>
      <c r="AI4012" s="684"/>
      <c r="AJ4012" s="684"/>
      <c r="AK4012" s="684"/>
      <c r="AL4012" s="684"/>
      <c r="AM4012" s="684"/>
      <c r="AN4012" s="684"/>
      <c r="AO4012" s="685"/>
    </row>
    <row r="4013" spans="2:41" ht="13.35" customHeight="1">
      <c r="B4013" s="135"/>
      <c r="I4013" s="136"/>
      <c r="J4013" s="135"/>
      <c r="M4013" s="136"/>
      <c r="N4013" s="135" t="s">
        <v>32</v>
      </c>
      <c r="Q4013" s="136"/>
      <c r="R4013" s="686"/>
      <c r="S4013" s="687"/>
      <c r="T4013" s="687"/>
      <c r="U4013" s="687"/>
      <c r="V4013" s="687"/>
      <c r="W4013" s="687"/>
      <c r="X4013" s="687"/>
      <c r="Y4013" s="687"/>
      <c r="Z4013" s="687"/>
      <c r="AA4013" s="687"/>
      <c r="AB4013" s="687"/>
      <c r="AC4013" s="687"/>
      <c r="AD4013" s="687"/>
      <c r="AE4013" s="687"/>
      <c r="AF4013" s="687"/>
      <c r="AG4013" s="687"/>
      <c r="AH4013" s="687"/>
      <c r="AI4013" s="687"/>
      <c r="AJ4013" s="687"/>
      <c r="AK4013" s="687"/>
      <c r="AL4013" s="687"/>
      <c r="AM4013" s="687"/>
      <c r="AN4013" s="687"/>
      <c r="AO4013" s="688"/>
    </row>
    <row r="4014" spans="2:41" ht="3.75" customHeight="1">
      <c r="B4014" s="135"/>
      <c r="I4014" s="136"/>
      <c r="J4014" s="135"/>
      <c r="M4014" s="136"/>
      <c r="N4014" s="140"/>
      <c r="O4014" s="141"/>
      <c r="P4014" s="141"/>
      <c r="Q4014" s="142"/>
      <c r="R4014" s="689"/>
      <c r="S4014" s="690"/>
      <c r="T4014" s="690"/>
      <c r="U4014" s="690"/>
      <c r="V4014" s="690"/>
      <c r="W4014" s="690"/>
      <c r="X4014" s="690"/>
      <c r="Y4014" s="690"/>
      <c r="Z4014" s="690"/>
      <c r="AA4014" s="690"/>
      <c r="AB4014" s="690"/>
      <c r="AC4014" s="690"/>
      <c r="AD4014" s="690"/>
      <c r="AE4014" s="690"/>
      <c r="AF4014" s="690"/>
      <c r="AG4014" s="690"/>
      <c r="AH4014" s="690"/>
      <c r="AI4014" s="690"/>
      <c r="AJ4014" s="690"/>
      <c r="AK4014" s="690"/>
      <c r="AL4014" s="690"/>
      <c r="AM4014" s="690"/>
      <c r="AN4014" s="690"/>
      <c r="AO4014" s="691"/>
    </row>
    <row r="4015" spans="2:41" ht="3.75" customHeight="1">
      <c r="B4015" s="135"/>
      <c r="I4015" s="136"/>
      <c r="J4015" s="130"/>
      <c r="K4015" s="131"/>
      <c r="L4015" s="131"/>
      <c r="M4015" s="132"/>
      <c r="N4015" s="130"/>
      <c r="O4015" s="131"/>
      <c r="P4015" s="131"/>
      <c r="Q4015" s="132"/>
      <c r="R4015" s="130"/>
      <c r="S4015" s="131"/>
      <c r="T4015" s="131"/>
      <c r="U4015" s="131"/>
      <c r="V4015" s="131"/>
      <c r="W4015" s="131"/>
      <c r="X4015" s="131"/>
      <c r="Y4015" s="131"/>
      <c r="Z4015" s="131"/>
      <c r="AA4015" s="132"/>
      <c r="AB4015" s="130"/>
      <c r="AC4015" s="131"/>
      <c r="AD4015" s="131"/>
      <c r="AE4015" s="132"/>
      <c r="AF4015" s="131"/>
      <c r="AG4015" s="131"/>
      <c r="AH4015" s="131"/>
      <c r="AI4015" s="131"/>
      <c r="AJ4015" s="131"/>
      <c r="AK4015" s="131"/>
      <c r="AL4015" s="131"/>
      <c r="AM4015" s="131"/>
      <c r="AN4015" s="131"/>
      <c r="AO4015" s="132"/>
    </row>
    <row r="4016" spans="2:41" ht="13.35" customHeight="1">
      <c r="B4016" s="135"/>
      <c r="I4016" s="136"/>
      <c r="J4016" s="135"/>
      <c r="M4016" s="136"/>
      <c r="N4016" s="135" t="s">
        <v>27</v>
      </c>
      <c r="Q4016" s="136"/>
      <c r="R4016" s="135"/>
      <c r="S4016" s="692" t="str">
        <f xml:space="preserve"> IF(新_新規_2!I50&lt;&gt;"", "01300011:その他従事者", "")
&amp; IF(新_変更_3!AL78&lt;&gt;"", "01300011:その他従事者", "")</f>
        <v/>
      </c>
      <c r="T4016" s="693"/>
      <c r="U4016" s="693"/>
      <c r="V4016" s="693"/>
      <c r="W4016" s="693"/>
      <c r="X4016" s="693"/>
      <c r="Y4016" s="693"/>
      <c r="Z4016" s="693"/>
      <c r="AA4016" s="694"/>
      <c r="AB4016" s="135" t="s">
        <v>28</v>
      </c>
      <c r="AE4016" s="136"/>
      <c r="AF4016" s="135"/>
      <c r="AG4016" s="695" t="str">
        <f>IF(新_新規_2!I58="☑", "01300001:薬剤師", "") &amp; IF(新_変更_3!AL86="☑", "01300001:薬剤師", "")
&amp; IF(新_新規_2!N58="☑", "01300002:登録販売者", "") &amp; IF(新_変更_3!AQ86="☑", "01300002:登録販売者", "")
&amp; IF(新_新規_2!T58="☑", "01300002:登録販売者", "") &amp; IF(新_変更_3!AW86="☑", "01300002:登録販売者", "")</f>
        <v/>
      </c>
      <c r="AH4016" s="693"/>
      <c r="AI4016" s="693"/>
      <c r="AJ4016" s="693"/>
      <c r="AK4016" s="693"/>
      <c r="AL4016" s="693"/>
      <c r="AM4016" s="693"/>
      <c r="AN4016" s="693"/>
      <c r="AO4016" s="694"/>
    </row>
    <row r="4017" spans="2:41" ht="3.75" customHeight="1">
      <c r="B4017" s="135"/>
      <c r="I4017" s="136"/>
      <c r="J4017" s="135"/>
      <c r="M4017" s="136"/>
      <c r="N4017" s="140"/>
      <c r="O4017" s="141"/>
      <c r="P4017" s="141"/>
      <c r="Q4017" s="142"/>
      <c r="R4017" s="140"/>
      <c r="S4017" s="141"/>
      <c r="T4017" s="141"/>
      <c r="U4017" s="141"/>
      <c r="V4017" s="141"/>
      <c r="W4017" s="141"/>
      <c r="X4017" s="141"/>
      <c r="Y4017" s="141"/>
      <c r="Z4017" s="141"/>
      <c r="AA4017" s="142"/>
      <c r="AB4017" s="140"/>
      <c r="AC4017" s="141"/>
      <c r="AD4017" s="141"/>
      <c r="AE4017" s="142"/>
      <c r="AF4017" s="141"/>
      <c r="AG4017" s="141"/>
      <c r="AH4017" s="141"/>
      <c r="AI4017" s="141"/>
      <c r="AJ4017" s="141"/>
      <c r="AK4017" s="141"/>
      <c r="AL4017" s="141"/>
      <c r="AM4017" s="141"/>
      <c r="AN4017" s="141"/>
      <c r="AO4017" s="142"/>
    </row>
    <row r="4018" spans="2:41" ht="3.75" customHeight="1">
      <c r="B4018" s="135"/>
      <c r="I4018" s="136"/>
      <c r="J4018" s="135"/>
      <c r="M4018" s="136"/>
      <c r="N4018" s="130"/>
      <c r="O4018" s="131"/>
      <c r="P4018" s="131"/>
      <c r="Q4018" s="132"/>
      <c r="R4018" s="130"/>
      <c r="S4018" s="131"/>
      <c r="T4018" s="131"/>
      <c r="U4018" s="131"/>
      <c r="V4018" s="131"/>
      <c r="W4018" s="131"/>
      <c r="X4018" s="131"/>
      <c r="Y4018" s="131"/>
      <c r="Z4018" s="131"/>
      <c r="AA4018" s="132"/>
      <c r="AB4018" s="130"/>
      <c r="AC4018" s="131"/>
      <c r="AD4018" s="131"/>
      <c r="AE4018" s="132"/>
      <c r="AF4018" s="130"/>
      <c r="AG4018" s="131"/>
      <c r="AH4018" s="131"/>
      <c r="AI4018" s="131"/>
      <c r="AJ4018" s="131"/>
      <c r="AK4018" s="131"/>
      <c r="AL4018" s="131"/>
      <c r="AM4018" s="131"/>
      <c r="AN4018" s="131"/>
      <c r="AO4018" s="132"/>
    </row>
    <row r="4019" spans="2:41" ht="13.35" customHeight="1">
      <c r="B4019" s="135"/>
      <c r="I4019" s="136"/>
      <c r="J4019" s="135"/>
      <c r="M4019" s="136"/>
      <c r="N4019" s="135" t="s">
        <v>3990</v>
      </c>
      <c r="Q4019" s="136"/>
      <c r="R4019" s="135"/>
      <c r="S4019" s="696"/>
      <c r="T4019" s="694"/>
      <c r="V4019" s="146"/>
      <c r="W4019" s="124" t="s">
        <v>12</v>
      </c>
      <c r="X4019" s="146"/>
      <c r="Y4019" s="124" t="s">
        <v>11</v>
      </c>
      <c r="Z4019" s="146"/>
      <c r="AA4019" s="136" t="s">
        <v>364</v>
      </c>
      <c r="AB4019" s="135" t="s">
        <v>66</v>
      </c>
      <c r="AE4019" s="136"/>
      <c r="AF4019" s="135"/>
      <c r="AG4019" s="696"/>
      <c r="AH4019" s="694"/>
      <c r="AJ4019" s="146"/>
      <c r="AK4019" s="124" t="s">
        <v>12</v>
      </c>
      <c r="AL4019" s="146"/>
      <c r="AM4019" s="124" t="s">
        <v>11</v>
      </c>
      <c r="AN4019" s="146"/>
      <c r="AO4019" s="136" t="s">
        <v>364</v>
      </c>
    </row>
    <row r="4020" spans="2:41" ht="3.75" customHeight="1">
      <c r="B4020" s="135"/>
      <c r="I4020" s="136"/>
      <c r="J4020" s="135"/>
      <c r="M4020" s="136"/>
      <c r="N4020" s="140"/>
      <c r="O4020" s="141"/>
      <c r="P4020" s="141"/>
      <c r="Q4020" s="142"/>
      <c r="R4020" s="140"/>
      <c r="S4020" s="141"/>
      <c r="T4020" s="141"/>
      <c r="U4020" s="141"/>
      <c r="V4020" s="141"/>
      <c r="W4020" s="141"/>
      <c r="X4020" s="141"/>
      <c r="Y4020" s="141"/>
      <c r="Z4020" s="141"/>
      <c r="AA4020" s="142"/>
      <c r="AB4020" s="140"/>
      <c r="AC4020" s="141"/>
      <c r="AD4020" s="141"/>
      <c r="AE4020" s="142"/>
      <c r="AF4020" s="140"/>
      <c r="AG4020" s="141"/>
      <c r="AH4020" s="141"/>
      <c r="AI4020" s="141"/>
      <c r="AJ4020" s="141"/>
      <c r="AK4020" s="141"/>
      <c r="AL4020" s="141"/>
      <c r="AM4020" s="141"/>
      <c r="AN4020" s="141"/>
      <c r="AO4020" s="142"/>
    </row>
    <row r="4021" spans="2:41" ht="3.75" customHeight="1">
      <c r="B4021" s="135"/>
      <c r="I4021" s="136"/>
      <c r="J4021" s="135"/>
      <c r="M4021" s="136"/>
      <c r="N4021" s="130"/>
      <c r="O4021" s="131"/>
      <c r="P4021" s="131"/>
      <c r="Q4021" s="132"/>
      <c r="R4021" s="683" t="str">
        <f>IF(AND(NM_従事者_従事者4_従事者区分&lt;&gt;"",新_新規_2!I50&lt;&gt;""), 新_新規_2!I50, "")
&amp; IF(AND(NM_従事者_従事者4_従事者区分&lt;&gt;"",新_変更_3!AL78&lt;&gt;""), 新_変更_3!AL78, "")</f>
        <v/>
      </c>
      <c r="S4021" s="684"/>
      <c r="T4021" s="684"/>
      <c r="U4021" s="684"/>
      <c r="V4021" s="684"/>
      <c r="W4021" s="684"/>
      <c r="X4021" s="684"/>
      <c r="Y4021" s="684"/>
      <c r="Z4021" s="684"/>
      <c r="AA4021" s="684"/>
      <c r="AB4021" s="684"/>
      <c r="AC4021" s="684"/>
      <c r="AD4021" s="684"/>
      <c r="AE4021" s="684"/>
      <c r="AF4021" s="684"/>
      <c r="AG4021" s="684"/>
      <c r="AH4021" s="684"/>
      <c r="AI4021" s="684"/>
      <c r="AJ4021" s="685"/>
      <c r="AK4021" s="131"/>
      <c r="AL4021" s="131"/>
      <c r="AM4021" s="131"/>
      <c r="AN4021" s="131"/>
      <c r="AO4021" s="132"/>
    </row>
    <row r="4022" spans="2:41" ht="13.35" customHeight="1">
      <c r="B4022" s="135"/>
      <c r="I4022" s="136"/>
      <c r="J4022" s="135"/>
      <c r="M4022" s="136"/>
      <c r="N4022" s="135" t="s">
        <v>8</v>
      </c>
      <c r="Q4022" s="136"/>
      <c r="R4022" s="686"/>
      <c r="S4022" s="687"/>
      <c r="T4022" s="687"/>
      <c r="U4022" s="687"/>
      <c r="V4022" s="687"/>
      <c r="W4022" s="687"/>
      <c r="X4022" s="687"/>
      <c r="Y4022" s="687"/>
      <c r="Z4022" s="687"/>
      <c r="AA4022" s="687"/>
      <c r="AB4022" s="687"/>
      <c r="AC4022" s="687"/>
      <c r="AD4022" s="687"/>
      <c r="AE4022" s="687"/>
      <c r="AF4022" s="687"/>
      <c r="AG4022" s="687"/>
      <c r="AH4022" s="687"/>
      <c r="AI4022" s="687"/>
      <c r="AJ4022" s="688"/>
      <c r="AL4022" s="147" t="s">
        <v>13</v>
      </c>
      <c r="AM4022" s="124" t="s">
        <v>29</v>
      </c>
      <c r="AO4022" s="136"/>
    </row>
    <row r="4023" spans="2:41" ht="3.75" customHeight="1">
      <c r="B4023" s="135"/>
      <c r="I4023" s="136"/>
      <c r="J4023" s="135"/>
      <c r="M4023" s="136"/>
      <c r="N4023" s="140"/>
      <c r="O4023" s="141"/>
      <c r="P4023" s="141"/>
      <c r="Q4023" s="142"/>
      <c r="R4023" s="689"/>
      <c r="S4023" s="690"/>
      <c r="T4023" s="690"/>
      <c r="U4023" s="690"/>
      <c r="V4023" s="690"/>
      <c r="W4023" s="690"/>
      <c r="X4023" s="690"/>
      <c r="Y4023" s="690"/>
      <c r="Z4023" s="690"/>
      <c r="AA4023" s="690"/>
      <c r="AB4023" s="690"/>
      <c r="AC4023" s="690"/>
      <c r="AD4023" s="690"/>
      <c r="AE4023" s="690"/>
      <c r="AF4023" s="690"/>
      <c r="AG4023" s="690"/>
      <c r="AH4023" s="690"/>
      <c r="AI4023" s="690"/>
      <c r="AJ4023" s="691"/>
      <c r="AK4023" s="141"/>
      <c r="AL4023" s="141"/>
      <c r="AM4023" s="141"/>
      <c r="AN4023" s="141"/>
      <c r="AO4023" s="142"/>
    </row>
    <row r="4024" spans="2:41" ht="3.75" customHeight="1">
      <c r="B4024" s="135"/>
      <c r="I4024" s="136"/>
      <c r="J4024" s="135"/>
      <c r="M4024" s="136"/>
      <c r="N4024" s="130"/>
      <c r="O4024" s="131"/>
      <c r="P4024" s="131"/>
      <c r="Q4024" s="132"/>
      <c r="R4024" s="683" t="str">
        <f>IF(NM_従事者_従事者4_従事者区分="","",(IF(新_新規_2!I49&lt;&gt;"", ASC(PHONETIC(新_新規_2!I49)), "") &amp; IF(新_変更_3!AL77&lt;&gt;"", ASC(PHONETIC(新_変更_3!AL77)), "")))</f>
        <v/>
      </c>
      <c r="S4024" s="684"/>
      <c r="T4024" s="684"/>
      <c r="U4024" s="684"/>
      <c r="V4024" s="684"/>
      <c r="W4024" s="684"/>
      <c r="X4024" s="684"/>
      <c r="Y4024" s="684"/>
      <c r="Z4024" s="684"/>
      <c r="AA4024" s="684"/>
      <c r="AB4024" s="684"/>
      <c r="AC4024" s="684"/>
      <c r="AD4024" s="684"/>
      <c r="AE4024" s="684"/>
      <c r="AF4024" s="684"/>
      <c r="AG4024" s="684"/>
      <c r="AH4024" s="684"/>
      <c r="AI4024" s="684"/>
      <c r="AJ4024" s="684"/>
      <c r="AK4024" s="684"/>
      <c r="AL4024" s="684"/>
      <c r="AM4024" s="684"/>
      <c r="AN4024" s="684"/>
      <c r="AO4024" s="685"/>
    </row>
    <row r="4025" spans="2:41" ht="13.35" customHeight="1">
      <c r="B4025" s="135"/>
      <c r="I4025" s="136"/>
      <c r="J4025" s="135"/>
      <c r="M4025" s="136"/>
      <c r="N4025" s="135" t="s">
        <v>61</v>
      </c>
      <c r="Q4025" s="136"/>
      <c r="R4025" s="686"/>
      <c r="S4025" s="687"/>
      <c r="T4025" s="687"/>
      <c r="U4025" s="687"/>
      <c r="V4025" s="687"/>
      <c r="W4025" s="687"/>
      <c r="X4025" s="687"/>
      <c r="Y4025" s="687"/>
      <c r="Z4025" s="687"/>
      <c r="AA4025" s="687"/>
      <c r="AB4025" s="687"/>
      <c r="AC4025" s="687"/>
      <c r="AD4025" s="687"/>
      <c r="AE4025" s="687"/>
      <c r="AF4025" s="687"/>
      <c r="AG4025" s="687"/>
      <c r="AH4025" s="687"/>
      <c r="AI4025" s="687"/>
      <c r="AJ4025" s="687"/>
      <c r="AK4025" s="687"/>
      <c r="AL4025" s="687"/>
      <c r="AM4025" s="687"/>
      <c r="AN4025" s="687"/>
      <c r="AO4025" s="688"/>
    </row>
    <row r="4026" spans="2:41" ht="3.75" customHeight="1">
      <c r="B4026" s="135"/>
      <c r="I4026" s="136"/>
      <c r="J4026" s="135"/>
      <c r="M4026" s="136"/>
      <c r="N4026" s="135"/>
      <c r="Q4026" s="136"/>
      <c r="R4026" s="689"/>
      <c r="S4026" s="690"/>
      <c r="T4026" s="690"/>
      <c r="U4026" s="690"/>
      <c r="V4026" s="690"/>
      <c r="W4026" s="690"/>
      <c r="X4026" s="690"/>
      <c r="Y4026" s="690"/>
      <c r="Z4026" s="690"/>
      <c r="AA4026" s="690"/>
      <c r="AB4026" s="690"/>
      <c r="AC4026" s="690"/>
      <c r="AD4026" s="690"/>
      <c r="AE4026" s="690"/>
      <c r="AF4026" s="690"/>
      <c r="AG4026" s="690"/>
      <c r="AH4026" s="690"/>
      <c r="AI4026" s="690"/>
      <c r="AJ4026" s="690"/>
      <c r="AK4026" s="690"/>
      <c r="AL4026" s="690"/>
      <c r="AM4026" s="690"/>
      <c r="AN4026" s="690"/>
      <c r="AO4026" s="691"/>
    </row>
    <row r="4027" spans="2:41" ht="3.75" customHeight="1">
      <c r="B4027" s="135"/>
      <c r="I4027" s="136"/>
      <c r="J4027" s="135"/>
      <c r="N4027" s="130"/>
      <c r="O4027" s="131"/>
      <c r="P4027" s="131"/>
      <c r="Q4027" s="132"/>
      <c r="U4027" s="787" t="str">
        <f>IF(AND(NM_従事者_従事者4_従事者区分&lt;&gt;"",新_新規_2!L51&lt;&gt;""), 新_新規_2!L51, "")
&amp; IF(AND(NM_従事者_従事者4_従事者区分&lt;&gt;"",新_変更_3!AO79&lt;&gt;""), 新_変更_3!AO79, "")</f>
        <v/>
      </c>
      <c r="V4027" s="754"/>
      <c r="W4027" s="754"/>
      <c r="X4027" s="789"/>
      <c r="Y4027" s="131"/>
      <c r="Z4027" s="792" t="str">
        <f>IF(AND(NM_従事者_従事者4_従事者区分&lt;&gt;"",新_新規_2!O51&lt;&gt;""), 新_新規_2!O51, "")
&amp; IF(AND(NM_従事者_従事者4_従事者区分&lt;&gt;"",新_変更_3!AR79&lt;&gt;""), 新_変更_3!AR79, "")</f>
        <v/>
      </c>
      <c r="AA4027" s="754"/>
      <c r="AB4027" s="754"/>
      <c r="AC4027" s="755"/>
      <c r="AG4027" s="683" t="str">
        <f>IF(AND(NM_従事者_従事者4_従事者区分&lt;&gt;"",新_新規_2!L52&lt;&gt;""), 新_新規_2!L52, "")
&amp; IF(AND(NM_従事者_従事者4_従事者区分&lt;&gt;"",新_変更_3!AO80&lt;&gt;""), 新_変更_3!AO80, "")</f>
        <v/>
      </c>
      <c r="AH4027" s="684"/>
      <c r="AI4027" s="684"/>
      <c r="AJ4027" s="684"/>
      <c r="AK4027" s="684"/>
      <c r="AL4027" s="684"/>
      <c r="AM4027" s="684"/>
      <c r="AN4027" s="684"/>
      <c r="AO4027" s="685"/>
    </row>
    <row r="4028" spans="2:41" ht="13.35" customHeight="1">
      <c r="B4028" s="135"/>
      <c r="I4028" s="136"/>
      <c r="J4028" s="135"/>
      <c r="N4028" s="135"/>
      <c r="Q4028" s="136"/>
      <c r="R4028" s="124" t="s">
        <v>15</v>
      </c>
      <c r="U4028" s="756"/>
      <c r="V4028" s="757"/>
      <c r="W4028" s="757"/>
      <c r="X4028" s="790"/>
      <c r="Y4028" s="125" t="s">
        <v>359</v>
      </c>
      <c r="Z4028" s="793"/>
      <c r="AA4028" s="757"/>
      <c r="AB4028" s="757"/>
      <c r="AC4028" s="758"/>
      <c r="AD4028" s="124" t="s">
        <v>56</v>
      </c>
      <c r="AG4028" s="686"/>
      <c r="AH4028" s="687"/>
      <c r="AI4028" s="687"/>
      <c r="AJ4028" s="687"/>
      <c r="AK4028" s="687"/>
      <c r="AL4028" s="687"/>
      <c r="AM4028" s="687"/>
      <c r="AN4028" s="687"/>
      <c r="AO4028" s="688"/>
    </row>
    <row r="4029" spans="2:41" ht="3.75" customHeight="1">
      <c r="B4029" s="135"/>
      <c r="I4029" s="136"/>
      <c r="J4029" s="135"/>
      <c r="N4029" s="135"/>
      <c r="Q4029" s="136"/>
      <c r="R4029" s="141"/>
      <c r="S4029" s="141"/>
      <c r="T4029" s="141"/>
      <c r="U4029" s="759"/>
      <c r="V4029" s="760"/>
      <c r="W4029" s="760"/>
      <c r="X4029" s="791"/>
      <c r="Y4029" s="141"/>
      <c r="Z4029" s="794"/>
      <c r="AA4029" s="760"/>
      <c r="AB4029" s="760"/>
      <c r="AC4029" s="761"/>
      <c r="AD4029" s="141"/>
      <c r="AE4029" s="141"/>
      <c r="AF4029" s="141"/>
      <c r="AG4029" s="689"/>
      <c r="AH4029" s="690"/>
      <c r="AI4029" s="690"/>
      <c r="AJ4029" s="690"/>
      <c r="AK4029" s="690"/>
      <c r="AL4029" s="690"/>
      <c r="AM4029" s="690"/>
      <c r="AN4029" s="690"/>
      <c r="AO4029" s="691"/>
    </row>
    <row r="4030" spans="2:41" ht="3.75" customHeight="1">
      <c r="B4030" s="135"/>
      <c r="I4030" s="136"/>
      <c r="J4030" s="135"/>
      <c r="N4030" s="135"/>
      <c r="Q4030" s="136"/>
      <c r="R4030" s="131"/>
      <c r="S4030" s="131"/>
      <c r="T4030" s="132"/>
      <c r="U4030" s="683" t="str">
        <f>IF(AND(NM_従事者_従事者4_従事者区分&lt;&gt;"",新_新規_2!T52&lt;&gt;""), 新_新規_2!T52, "")
&amp; IF(AND(NM_従事者_従事者4_従事者区分&lt;&gt;"",新_変更_3!AW80&lt;&gt;""), 新_変更_3!AW80, "")</f>
        <v/>
      </c>
      <c r="V4030" s="684"/>
      <c r="W4030" s="684"/>
      <c r="X4030" s="684"/>
      <c r="Y4030" s="684"/>
      <c r="Z4030" s="684"/>
      <c r="AA4030" s="684"/>
      <c r="AB4030" s="684"/>
      <c r="AC4030" s="685"/>
      <c r="AD4030" s="130"/>
      <c r="AE4030" s="131"/>
      <c r="AF4030" s="132"/>
      <c r="AG4030" s="683" t="str">
        <f>IF(AND(NM_従事者_従事者4_従事者区分&lt;&gt;"",新_新規_2!L53&lt;&gt;""), 新_新規_2!L53, "")
&amp; IF(AND(NM_従事者_従事者4_従事者区分&lt;&gt;"",新_変更_3!AO81&lt;&gt;""), 新_変更_3!AO81, "")</f>
        <v/>
      </c>
      <c r="AH4030" s="684"/>
      <c r="AI4030" s="684"/>
      <c r="AJ4030" s="684"/>
      <c r="AK4030" s="684"/>
      <c r="AL4030" s="684"/>
      <c r="AM4030" s="684"/>
      <c r="AN4030" s="684"/>
      <c r="AO4030" s="685"/>
    </row>
    <row r="4031" spans="2:41" ht="13.35" customHeight="1">
      <c r="B4031" s="135"/>
      <c r="I4031" s="136"/>
      <c r="J4031" s="135" t="s">
        <v>3996</v>
      </c>
      <c r="N4031" s="135" t="s">
        <v>23</v>
      </c>
      <c r="Q4031" s="136"/>
      <c r="R4031" s="124" t="s">
        <v>17</v>
      </c>
      <c r="T4031" s="136"/>
      <c r="U4031" s="686"/>
      <c r="V4031" s="687"/>
      <c r="W4031" s="687"/>
      <c r="X4031" s="687"/>
      <c r="Y4031" s="687"/>
      <c r="Z4031" s="687"/>
      <c r="AA4031" s="687"/>
      <c r="AB4031" s="687"/>
      <c r="AC4031" s="688"/>
      <c r="AD4031" s="135" t="s">
        <v>18</v>
      </c>
      <c r="AF4031" s="136"/>
      <c r="AG4031" s="686"/>
      <c r="AH4031" s="687"/>
      <c r="AI4031" s="687"/>
      <c r="AJ4031" s="687"/>
      <c r="AK4031" s="687"/>
      <c r="AL4031" s="687"/>
      <c r="AM4031" s="687"/>
      <c r="AN4031" s="687"/>
      <c r="AO4031" s="688"/>
    </row>
    <row r="4032" spans="2:41" ht="3.75" customHeight="1">
      <c r="B4032" s="135"/>
      <c r="I4032" s="136"/>
      <c r="J4032" s="135"/>
      <c r="N4032" s="135"/>
      <c r="Q4032" s="136"/>
      <c r="R4032" s="141"/>
      <c r="S4032" s="141"/>
      <c r="T4032" s="142"/>
      <c r="U4032" s="689"/>
      <c r="V4032" s="690"/>
      <c r="W4032" s="690"/>
      <c r="X4032" s="690"/>
      <c r="Y4032" s="690"/>
      <c r="Z4032" s="690"/>
      <c r="AA4032" s="690"/>
      <c r="AB4032" s="690"/>
      <c r="AC4032" s="691"/>
      <c r="AD4032" s="140"/>
      <c r="AE4032" s="141"/>
      <c r="AF4032" s="142"/>
      <c r="AG4032" s="689"/>
      <c r="AH4032" s="690"/>
      <c r="AI4032" s="690"/>
      <c r="AJ4032" s="690"/>
      <c r="AK4032" s="690"/>
      <c r="AL4032" s="690"/>
      <c r="AM4032" s="690"/>
      <c r="AN4032" s="690"/>
      <c r="AO4032" s="691"/>
    </row>
    <row r="4033" spans="2:41" ht="3.75" customHeight="1">
      <c r="B4033" s="135"/>
      <c r="I4033" s="136"/>
      <c r="J4033" s="135"/>
      <c r="N4033" s="135"/>
      <c r="Q4033" s="136"/>
      <c r="R4033" s="131"/>
      <c r="S4033" s="131"/>
      <c r="T4033" s="132"/>
      <c r="U4033" s="683" t="str">
        <f>IF(AND(NM_従事者_従事者4_従事者区分&lt;&gt;"",新_新規_2!T53&lt;&gt;""), 新_新規_2!T53, "")
&amp; IF(AND(NM_従事者_従事者4_従事者区分&lt;&gt;"",新_変更_3!AW81&lt;&gt;""), 新_変更_3!AW81, "")</f>
        <v/>
      </c>
      <c r="V4033" s="684"/>
      <c r="W4033" s="684"/>
      <c r="X4033" s="684"/>
      <c r="Y4033" s="684"/>
      <c r="Z4033" s="684"/>
      <c r="AA4033" s="684"/>
      <c r="AB4033" s="684"/>
      <c r="AC4033" s="685"/>
      <c r="AD4033" s="130"/>
      <c r="AE4033" s="131"/>
      <c r="AF4033" s="132"/>
      <c r="AG4033" s="683" t="str">
        <f>IF(AND(NM_従事者_従事者4_従事者区分&lt;&gt;"",新_新規_2!L54&lt;&gt;""), 新_新規_2!L54, "")
&amp; IF(AND(NM_従事者_従事者4_従事者区分&lt;&gt;"",新_変更_3!AO82&lt;&gt;""), 新_変更_3!AO82, "")</f>
        <v/>
      </c>
      <c r="AH4033" s="684"/>
      <c r="AI4033" s="684"/>
      <c r="AJ4033" s="684"/>
      <c r="AK4033" s="684"/>
      <c r="AL4033" s="684"/>
      <c r="AM4033" s="684"/>
      <c r="AN4033" s="684"/>
      <c r="AO4033" s="685"/>
    </row>
    <row r="4034" spans="2:41" ht="13.35" customHeight="1">
      <c r="B4034" s="135"/>
      <c r="I4034" s="136"/>
      <c r="J4034" s="135"/>
      <c r="N4034" s="135"/>
      <c r="Q4034" s="136"/>
      <c r="R4034" s="124" t="s">
        <v>19</v>
      </c>
      <c r="T4034" s="136"/>
      <c r="U4034" s="686"/>
      <c r="V4034" s="687"/>
      <c r="W4034" s="687"/>
      <c r="X4034" s="687"/>
      <c r="Y4034" s="687"/>
      <c r="Z4034" s="687"/>
      <c r="AA4034" s="687"/>
      <c r="AB4034" s="687"/>
      <c r="AC4034" s="688"/>
      <c r="AD4034" s="135" t="s">
        <v>20</v>
      </c>
      <c r="AF4034" s="136"/>
      <c r="AG4034" s="686"/>
      <c r="AH4034" s="687"/>
      <c r="AI4034" s="687"/>
      <c r="AJ4034" s="687"/>
      <c r="AK4034" s="687"/>
      <c r="AL4034" s="687"/>
      <c r="AM4034" s="687"/>
      <c r="AN4034" s="687"/>
      <c r="AO4034" s="688"/>
    </row>
    <row r="4035" spans="2:41" ht="3.75" customHeight="1">
      <c r="B4035" s="135"/>
      <c r="I4035" s="136"/>
      <c r="J4035" s="135"/>
      <c r="N4035" s="140"/>
      <c r="O4035" s="141"/>
      <c r="P4035" s="141"/>
      <c r="Q4035" s="142"/>
      <c r="R4035" s="141"/>
      <c r="S4035" s="141"/>
      <c r="T4035" s="142"/>
      <c r="U4035" s="689"/>
      <c r="V4035" s="690"/>
      <c r="W4035" s="690"/>
      <c r="X4035" s="690"/>
      <c r="Y4035" s="690"/>
      <c r="Z4035" s="690"/>
      <c r="AA4035" s="690"/>
      <c r="AB4035" s="690"/>
      <c r="AC4035" s="691"/>
      <c r="AD4035" s="140"/>
      <c r="AE4035" s="141"/>
      <c r="AF4035" s="142"/>
      <c r="AG4035" s="689"/>
      <c r="AH4035" s="690"/>
      <c r="AI4035" s="690"/>
      <c r="AJ4035" s="690"/>
      <c r="AK4035" s="690"/>
      <c r="AL4035" s="690"/>
      <c r="AM4035" s="690"/>
      <c r="AN4035" s="690"/>
      <c r="AO4035" s="691"/>
    </row>
    <row r="4036" spans="2:41" ht="3.75" customHeight="1">
      <c r="B4036" s="135"/>
      <c r="I4036" s="136"/>
      <c r="J4036" s="135"/>
      <c r="M4036" s="136"/>
      <c r="N4036" s="135"/>
      <c r="Q4036" s="136"/>
      <c r="R4036" s="130"/>
      <c r="S4036" s="131"/>
      <c r="T4036" s="131"/>
      <c r="U4036" s="131"/>
      <c r="V4036" s="131"/>
      <c r="W4036" s="131"/>
      <c r="X4036" s="131"/>
      <c r="Y4036" s="131"/>
      <c r="Z4036" s="131"/>
      <c r="AA4036" s="131"/>
      <c r="AB4036" s="131"/>
      <c r="AC4036" s="131"/>
      <c r="AD4036" s="131"/>
      <c r="AE4036" s="131"/>
      <c r="AF4036" s="131"/>
      <c r="AG4036" s="131"/>
      <c r="AH4036" s="131"/>
      <c r="AI4036" s="131"/>
      <c r="AJ4036" s="131"/>
      <c r="AK4036" s="131"/>
      <c r="AL4036" s="131"/>
      <c r="AM4036" s="131"/>
      <c r="AN4036" s="131"/>
      <c r="AO4036" s="132"/>
    </row>
    <row r="4037" spans="2:41" ht="13.35" customHeight="1">
      <c r="B4037" s="135"/>
      <c r="I4037" s="136"/>
      <c r="J4037" s="135"/>
      <c r="M4037" s="136"/>
      <c r="N4037" s="135" t="s">
        <v>111</v>
      </c>
      <c r="Q4037" s="136"/>
      <c r="R4037" s="135"/>
      <c r="S4037" s="696"/>
      <c r="T4037" s="694"/>
      <c r="V4037" s="146"/>
      <c r="W4037" s="124" t="s">
        <v>12</v>
      </c>
      <c r="X4037" s="146"/>
      <c r="Y4037" s="124" t="s">
        <v>11</v>
      </c>
      <c r="Z4037" s="146"/>
      <c r="AA4037" s="124" t="s">
        <v>364</v>
      </c>
      <c r="AO4037" s="136"/>
    </row>
    <row r="4038" spans="2:41" ht="3.75" customHeight="1">
      <c r="B4038" s="135"/>
      <c r="I4038" s="136"/>
      <c r="J4038" s="135"/>
      <c r="M4038" s="136"/>
      <c r="N4038" s="135"/>
      <c r="Q4038" s="136"/>
      <c r="R4038" s="135"/>
      <c r="AO4038" s="136"/>
    </row>
    <row r="4039" spans="2:41" ht="3.75" customHeight="1">
      <c r="B4039" s="135"/>
      <c r="I4039" s="136"/>
      <c r="J4039" s="135"/>
      <c r="M4039" s="136"/>
      <c r="N4039" s="130"/>
      <c r="O4039" s="131"/>
      <c r="P4039" s="131"/>
      <c r="Q4039" s="131"/>
      <c r="R4039" s="781" t="str">
        <f>IF(AND(NM_従事者_従事者4_従事者区分&lt;&gt;"",新_新規_2!I55&lt;&gt;""), 新_新規_2!I55, "")
&amp; IF(AND(NM_従事者_従事者4_従事者区分&lt;&gt;"",新_変更_3!AL83&lt;&gt;""), 新_変更_3!AL83, "")</f>
        <v/>
      </c>
      <c r="S4039" s="784" t="str">
        <f>IF(AND(NM_従事者_従事者4_従事者区分&lt;&gt;"",新_新規_2!J55&lt;&gt;""), 新_新規_2!J55, "")
&amp; IF(AND(NM_従事者_従事者4_従事者区分&lt;&gt;"",新_変更_3!AM83&lt;&gt;""), 新_変更_3!AM83, "")</f>
        <v/>
      </c>
      <c r="T4039" s="131"/>
      <c r="U4039" s="787" t="str">
        <f>IF(AND(NM_従事者_従事者4_従事者区分&lt;&gt;"",新_新規_2!L55&lt;&gt;""), 新_新規_2!L55, "")
&amp; IF(AND(NM_従事者_従事者4_従事者区分&lt;&gt;"",新_変更_3!AO83&lt;&gt;""), 新_変更_3!AO83, "")</f>
        <v/>
      </c>
      <c r="V4039" s="130"/>
      <c r="W4039" s="131"/>
      <c r="X4039" s="131"/>
      <c r="Y4039" s="131"/>
      <c r="Z4039" s="131"/>
      <c r="AA4039" s="131"/>
      <c r="AB4039" s="131"/>
      <c r="AC4039" s="131"/>
      <c r="AD4039" s="131"/>
      <c r="AE4039" s="131"/>
      <c r="AF4039" s="131"/>
      <c r="AG4039" s="131"/>
      <c r="AH4039" s="133"/>
      <c r="AI4039" s="133"/>
      <c r="AJ4039" s="131"/>
      <c r="AK4039" s="149"/>
      <c r="AL4039" s="131"/>
      <c r="AM4039" s="131"/>
      <c r="AN4039" s="131"/>
      <c r="AO4039" s="132"/>
    </row>
    <row r="4040" spans="2:41" ht="13.35" customHeight="1">
      <c r="B4040" s="135"/>
      <c r="I4040" s="136"/>
      <c r="J4040" s="135"/>
      <c r="M4040" s="136"/>
      <c r="N4040" s="135" t="s">
        <v>30</v>
      </c>
      <c r="R4040" s="782"/>
      <c r="S4040" s="785"/>
      <c r="T4040" s="124" t="s">
        <v>388</v>
      </c>
      <c r="U4040" s="756"/>
      <c r="V4040" s="135" t="s">
        <v>112</v>
      </c>
      <c r="AH4040" s="137"/>
      <c r="AI4040" s="137"/>
      <c r="AK4040" s="150"/>
      <c r="AO4040" s="136"/>
    </row>
    <row r="4041" spans="2:41" ht="3.75" customHeight="1">
      <c r="B4041" s="135"/>
      <c r="I4041" s="136"/>
      <c r="J4041" s="135"/>
      <c r="M4041" s="136"/>
      <c r="N4041" s="135"/>
      <c r="R4041" s="783"/>
      <c r="S4041" s="786"/>
      <c r="T4041" s="141"/>
      <c r="U4041" s="759"/>
      <c r="V4041" s="140"/>
      <c r="W4041" s="141"/>
      <c r="X4041" s="141"/>
      <c r="Y4041" s="141"/>
      <c r="Z4041" s="141"/>
      <c r="AA4041" s="141"/>
      <c r="AB4041" s="141"/>
      <c r="AC4041" s="141"/>
      <c r="AD4041" s="141"/>
      <c r="AE4041" s="141"/>
      <c r="AF4041" s="141"/>
      <c r="AG4041" s="141"/>
      <c r="AH4041" s="143"/>
      <c r="AI4041" s="143"/>
      <c r="AJ4041" s="141"/>
      <c r="AK4041" s="151"/>
      <c r="AL4041" s="141"/>
      <c r="AM4041" s="141"/>
      <c r="AN4041" s="141"/>
      <c r="AO4041" s="142"/>
    </row>
    <row r="4042" spans="2:41" ht="3.75" customHeight="1">
      <c r="B4042" s="135"/>
      <c r="I4042" s="136"/>
      <c r="J4042" s="135"/>
      <c r="M4042" s="136"/>
      <c r="N4042" s="130"/>
      <c r="O4042" s="131"/>
      <c r="P4042" s="131"/>
      <c r="Q4042" s="132"/>
      <c r="R4042" s="788" t="str">
        <f>IF(AND(NM_従事者_従事者4_従事者区分&lt;&gt;"",新_新規_2!K59&lt;&gt;""), 新_新規_2!K59, "")
 &amp; IF(AND(NM_従事者_従事者4_従事者区分&lt;&gt;"",新_変更_3!AN87&lt;&gt;""), 新_変更_3!AN87, "")</f>
        <v/>
      </c>
      <c r="S4042" s="684"/>
      <c r="T4042" s="684"/>
      <c r="U4042" s="685"/>
      <c r="V4042" s="686" t="str">
        <f>IF(AND(NM_従事者_従事者4_従事者区分&lt;&gt;"",新_新規_2!O59&lt;&gt;""), 新_新規_2!O59, "")
 &amp; IF(AND(NM_従事者_従事者4_従事者区分&lt;&gt;"",新_変更_3!AR87&lt;&gt;""), 新_変更_3!AR87, "")</f>
        <v/>
      </c>
      <c r="W4042" s="688"/>
      <c r="X4042" s="683" t="str">
        <f>IF(AND(NM_従事者_従事者4_従事者区分&lt;&gt;"",新_新規_2!Q59&lt;&gt;""), 新_新規_2!Q59, "")
&amp; IF(AND(NM_従事者_従事者4_従事者区分&lt;&gt;"",新_変更_3!AT87&lt;&gt;""), 新_変更_3!AT87, "")</f>
        <v/>
      </c>
      <c r="Y4042" s="684"/>
      <c r="Z4042" s="684"/>
      <c r="AA4042" s="685"/>
      <c r="AI4042" s="131"/>
      <c r="AO4042" s="136"/>
    </row>
    <row r="4043" spans="2:41" ht="13.35" customHeight="1">
      <c r="B4043" s="135"/>
      <c r="I4043" s="136"/>
      <c r="J4043" s="135"/>
      <c r="M4043" s="136"/>
      <c r="N4043" s="135" t="s">
        <v>114</v>
      </c>
      <c r="Q4043" s="136"/>
      <c r="R4043" s="686"/>
      <c r="S4043" s="687"/>
      <c r="T4043" s="687"/>
      <c r="U4043" s="688"/>
      <c r="V4043" s="686"/>
      <c r="W4043" s="688"/>
      <c r="X4043" s="686"/>
      <c r="Y4043" s="687"/>
      <c r="Z4043" s="687"/>
      <c r="AA4043" s="688"/>
      <c r="AB4043" s="158" t="s">
        <v>171</v>
      </c>
      <c r="AO4043" s="136"/>
    </row>
    <row r="4044" spans="2:41" ht="3.75" customHeight="1">
      <c r="B4044" s="135"/>
      <c r="I4044" s="136"/>
      <c r="J4044" s="135"/>
      <c r="M4044" s="136"/>
      <c r="N4044" s="135"/>
      <c r="Q4044" s="136"/>
      <c r="R4044" s="689"/>
      <c r="S4044" s="690"/>
      <c r="T4044" s="690"/>
      <c r="U4044" s="691"/>
      <c r="V4044" s="689"/>
      <c r="W4044" s="691"/>
      <c r="X4044" s="689"/>
      <c r="Y4044" s="690"/>
      <c r="Z4044" s="690"/>
      <c r="AA4044" s="691"/>
      <c r="AB4044" s="141"/>
      <c r="AC4044" s="141"/>
      <c r="AD4044" s="141"/>
      <c r="AE4044" s="141"/>
      <c r="AF4044" s="141"/>
      <c r="AG4044" s="141"/>
      <c r="AH4044" s="141"/>
      <c r="AI4044" s="141"/>
      <c r="AJ4044" s="141"/>
      <c r="AK4044" s="141"/>
      <c r="AL4044" s="141"/>
      <c r="AM4044" s="141"/>
      <c r="AN4044" s="141"/>
      <c r="AO4044" s="142"/>
    </row>
    <row r="4045" spans="2:41" ht="3.75" customHeight="1">
      <c r="B4045" s="135"/>
      <c r="I4045" s="136"/>
      <c r="J4045" s="135"/>
      <c r="M4045" s="136"/>
      <c r="N4045" s="130"/>
      <c r="O4045" s="131"/>
      <c r="P4045" s="131"/>
      <c r="Q4045" s="131"/>
      <c r="R4045" s="130"/>
      <c r="S4045" s="131"/>
      <c r="T4045" s="131"/>
      <c r="U4045" s="131"/>
      <c r="V4045" s="131"/>
      <c r="W4045" s="131"/>
      <c r="X4045" s="131"/>
      <c r="Y4045" s="131"/>
      <c r="Z4045" s="131"/>
      <c r="AA4045" s="132"/>
      <c r="AB4045" s="130"/>
      <c r="AI4045" s="136"/>
      <c r="AJ4045" s="130"/>
      <c r="AK4045" s="131"/>
      <c r="AL4045" s="131"/>
      <c r="AM4045" s="131"/>
      <c r="AN4045" s="131"/>
      <c r="AO4045" s="132"/>
    </row>
    <row r="4046" spans="2:41" ht="13.35" customHeight="1">
      <c r="B4046" s="135"/>
      <c r="I4046" s="136"/>
      <c r="J4046" s="135"/>
      <c r="M4046" s="136"/>
      <c r="N4046" s="135" t="s">
        <v>115</v>
      </c>
      <c r="R4046" s="135"/>
      <c r="S4046" s="696" t="str">
        <f>IF(AND(NM_従事者_従事者4_従事者区分&lt;&gt;"",新_新規_2!I61&lt;&gt;""), 新_新規_2!I61, "")
 &amp; IF(AND(NM_従事者_従事者4_従事者区分&lt;&gt;"",新_変更_3!AL89&lt;&gt;""), 新_変更_3!AL89, "")</f>
        <v/>
      </c>
      <c r="T4046" s="694"/>
      <c r="V4046" s="146" t="str">
        <f>IF(AND(NM_従事者_従事者4_従事者区分&lt;&gt;"",新_新規_2!K61&lt;&gt;""), 新_新規_2!K61, "")
 &amp; IF(AND(NM_従事者_従事者4_従事者区分&lt;&gt;"",新_変更_3!AN89&lt;&gt;""), 新_変更_3!AN89, "")</f>
        <v/>
      </c>
      <c r="W4046" s="124" t="s">
        <v>12</v>
      </c>
      <c r="X4046" s="146" t="str">
        <f>IF(AND(NM_従事者_従事者4_従事者区分&lt;&gt;"",新_新規_2!M61&lt;&gt;""), 新_新規_2!M61, "")
&amp; IF(AND(NM_従事者_従事者4_従事者区分&lt;&gt;"",新_変更_3!AP89&lt;&gt;""), 新_変更_3!AP89, "")</f>
        <v/>
      </c>
      <c r="Y4046" s="124" t="s">
        <v>11</v>
      </c>
      <c r="Z4046" s="146" t="str">
        <f>IF(AND(NM_従事者_従事者4_従事者区分&lt;&gt;"",新_新規_2!O61&lt;&gt;""), 新_新規_2!O61, "")
 &amp; IF(AND(NM_従事者_従事者4_従事者区分&lt;&gt;"",新_変更_3!AR89&lt;&gt;""), 新_変更_3!AR89, "")</f>
        <v/>
      </c>
      <c r="AA4046" s="124" t="s">
        <v>364</v>
      </c>
      <c r="AB4046" s="135" t="s">
        <v>170</v>
      </c>
      <c r="AI4046" s="136"/>
      <c r="AJ4046" s="135"/>
      <c r="AK4046" s="696"/>
      <c r="AL4046" s="693"/>
      <c r="AM4046" s="693"/>
      <c r="AN4046" s="693"/>
      <c r="AO4046" s="694"/>
    </row>
    <row r="4047" spans="2:41" ht="3.75" customHeight="1">
      <c r="B4047" s="135"/>
      <c r="I4047" s="136"/>
      <c r="J4047" s="135"/>
      <c r="M4047" s="136"/>
      <c r="N4047" s="135"/>
      <c r="R4047" s="140"/>
      <c r="S4047" s="141"/>
      <c r="T4047" s="141"/>
      <c r="U4047" s="141"/>
      <c r="V4047" s="141"/>
      <c r="W4047" s="141"/>
      <c r="X4047" s="141"/>
      <c r="Y4047" s="141"/>
      <c r="Z4047" s="141"/>
      <c r="AA4047" s="142"/>
      <c r="AB4047" s="140"/>
      <c r="AC4047" s="141"/>
      <c r="AD4047" s="141"/>
      <c r="AE4047" s="141"/>
      <c r="AF4047" s="141"/>
      <c r="AG4047" s="141"/>
      <c r="AH4047" s="141"/>
      <c r="AI4047" s="142"/>
      <c r="AJ4047" s="140"/>
      <c r="AK4047" s="141"/>
      <c r="AL4047" s="141"/>
      <c r="AM4047" s="141"/>
      <c r="AN4047" s="141"/>
      <c r="AO4047" s="142"/>
    </row>
    <row r="4048" spans="2:41" ht="3.75" customHeight="1">
      <c r="B4048" s="135"/>
      <c r="I4048" s="136"/>
      <c r="J4048" s="135"/>
      <c r="M4048" s="136"/>
      <c r="N4048" s="130"/>
      <c r="O4048" s="131"/>
      <c r="P4048" s="131"/>
      <c r="Q4048" s="132"/>
      <c r="R4048" s="683" t="str">
        <f>IF(新_新規_2!T58="☑", "研修中の登録販売者", "") &amp; IF(新_変更_3!AW86="☑", "研修中の登録販売者", "")</f>
        <v/>
      </c>
      <c r="S4048" s="684"/>
      <c r="T4048" s="684"/>
      <c r="U4048" s="684"/>
      <c r="V4048" s="684"/>
      <c r="W4048" s="684"/>
      <c r="X4048" s="684"/>
      <c r="Y4048" s="684"/>
      <c r="Z4048" s="684"/>
      <c r="AA4048" s="684"/>
      <c r="AB4048" s="684"/>
      <c r="AC4048" s="684"/>
      <c r="AD4048" s="684"/>
      <c r="AE4048" s="684"/>
      <c r="AF4048" s="684"/>
      <c r="AG4048" s="684"/>
      <c r="AH4048" s="684"/>
      <c r="AI4048" s="684"/>
      <c r="AJ4048" s="684"/>
      <c r="AK4048" s="684"/>
      <c r="AL4048" s="684"/>
      <c r="AM4048" s="684"/>
      <c r="AN4048" s="684"/>
      <c r="AO4048" s="685"/>
    </row>
    <row r="4049" spans="2:41" ht="13.35" customHeight="1">
      <c r="B4049" s="135"/>
      <c r="I4049" s="136"/>
      <c r="J4049" s="135"/>
      <c r="M4049" s="136"/>
      <c r="N4049" s="135" t="s">
        <v>32</v>
      </c>
      <c r="Q4049" s="136"/>
      <c r="R4049" s="686"/>
      <c r="S4049" s="687"/>
      <c r="T4049" s="687"/>
      <c r="U4049" s="687"/>
      <c r="V4049" s="687"/>
      <c r="W4049" s="687"/>
      <c r="X4049" s="687"/>
      <c r="Y4049" s="687"/>
      <c r="Z4049" s="687"/>
      <c r="AA4049" s="687"/>
      <c r="AB4049" s="687"/>
      <c r="AC4049" s="687"/>
      <c r="AD4049" s="687"/>
      <c r="AE4049" s="687"/>
      <c r="AF4049" s="687"/>
      <c r="AG4049" s="687"/>
      <c r="AH4049" s="687"/>
      <c r="AI4049" s="687"/>
      <c r="AJ4049" s="687"/>
      <c r="AK4049" s="687"/>
      <c r="AL4049" s="687"/>
      <c r="AM4049" s="687"/>
      <c r="AN4049" s="687"/>
      <c r="AO4049" s="688"/>
    </row>
    <row r="4050" spans="2:41" ht="3.75" customHeight="1">
      <c r="B4050" s="135"/>
      <c r="I4050" s="136"/>
      <c r="J4050" s="135"/>
      <c r="M4050" s="136"/>
      <c r="N4050" s="140"/>
      <c r="O4050" s="141"/>
      <c r="P4050" s="141"/>
      <c r="Q4050" s="142"/>
      <c r="R4050" s="689"/>
      <c r="S4050" s="690"/>
      <c r="T4050" s="690"/>
      <c r="U4050" s="690"/>
      <c r="V4050" s="690"/>
      <c r="W4050" s="690"/>
      <c r="X4050" s="690"/>
      <c r="Y4050" s="690"/>
      <c r="Z4050" s="690"/>
      <c r="AA4050" s="690"/>
      <c r="AB4050" s="690"/>
      <c r="AC4050" s="690"/>
      <c r="AD4050" s="690"/>
      <c r="AE4050" s="690"/>
      <c r="AF4050" s="690"/>
      <c r="AG4050" s="690"/>
      <c r="AH4050" s="690"/>
      <c r="AI4050" s="690"/>
      <c r="AJ4050" s="690"/>
      <c r="AK4050" s="690"/>
      <c r="AL4050" s="690"/>
      <c r="AM4050" s="690"/>
      <c r="AN4050" s="690"/>
      <c r="AO4050" s="691"/>
    </row>
    <row r="4051" spans="2:41" ht="3.75" customHeight="1">
      <c r="B4051" s="135"/>
      <c r="I4051" s="136"/>
      <c r="J4051" s="130"/>
      <c r="K4051" s="131"/>
      <c r="L4051" s="131"/>
      <c r="M4051" s="132"/>
      <c r="N4051" s="130"/>
      <c r="O4051" s="131"/>
      <c r="P4051" s="131"/>
      <c r="Q4051" s="132"/>
      <c r="R4051" s="130"/>
      <c r="S4051" s="131"/>
      <c r="T4051" s="131"/>
      <c r="U4051" s="131"/>
      <c r="V4051" s="131"/>
      <c r="W4051" s="131"/>
      <c r="X4051" s="131"/>
      <c r="Y4051" s="131"/>
      <c r="Z4051" s="131"/>
      <c r="AA4051" s="132"/>
      <c r="AB4051" s="130"/>
      <c r="AC4051" s="131"/>
      <c r="AD4051" s="131"/>
      <c r="AE4051" s="132"/>
      <c r="AF4051" s="131"/>
      <c r="AG4051" s="131"/>
      <c r="AH4051" s="131"/>
      <c r="AI4051" s="131"/>
      <c r="AJ4051" s="131"/>
      <c r="AK4051" s="131"/>
      <c r="AL4051" s="131"/>
      <c r="AM4051" s="131"/>
      <c r="AN4051" s="131"/>
      <c r="AO4051" s="132"/>
    </row>
    <row r="4052" spans="2:41" ht="13.35" customHeight="1">
      <c r="B4052" s="135"/>
      <c r="I4052" s="136"/>
      <c r="J4052" s="135"/>
      <c r="M4052" s="136"/>
      <c r="N4052" s="135" t="s">
        <v>27</v>
      </c>
      <c r="Q4052" s="136"/>
      <c r="R4052" s="135"/>
      <c r="S4052" s="692" t="str">
        <f xml:space="preserve"> IF(新_新規_2!I69&lt;&gt;"", "01300011:その他従事者", "")
&amp; IF(新_変更_3!AL97&lt;&gt;"", "01300011:その他従事者", "")</f>
        <v/>
      </c>
      <c r="T4052" s="693"/>
      <c r="U4052" s="693"/>
      <c r="V4052" s="693"/>
      <c r="W4052" s="693"/>
      <c r="X4052" s="693"/>
      <c r="Y4052" s="693"/>
      <c r="Z4052" s="693"/>
      <c r="AA4052" s="694"/>
      <c r="AB4052" s="135" t="s">
        <v>28</v>
      </c>
      <c r="AE4052" s="136"/>
      <c r="AF4052" s="135"/>
      <c r="AG4052" s="695" t="str">
        <f>IF(新_新規_2!I77="☑", "01300001:薬剤師", "") &amp; IF(新_変更_3!AL105="☑", "01300001:薬剤師", "")
 &amp; IF(新_新規_2!N77="☑", "01300002:登録販売者", "") &amp; IF(新_変更_3!AQ105="☑", "01300002:登録販売者", "")
 &amp; IF(新_新規_2!T77="☑", "01300002:登録販売者", "") &amp; IF(新_変更_3!AW105="☑", "01300002:登録販売者", "")</f>
        <v/>
      </c>
      <c r="AH4052" s="693"/>
      <c r="AI4052" s="693"/>
      <c r="AJ4052" s="693"/>
      <c r="AK4052" s="693"/>
      <c r="AL4052" s="693"/>
      <c r="AM4052" s="693"/>
      <c r="AN4052" s="693"/>
      <c r="AO4052" s="694"/>
    </row>
    <row r="4053" spans="2:41" ht="3.75" customHeight="1">
      <c r="B4053" s="135"/>
      <c r="I4053" s="136"/>
      <c r="J4053" s="135"/>
      <c r="M4053" s="136"/>
      <c r="N4053" s="140"/>
      <c r="O4053" s="141"/>
      <c r="P4053" s="141"/>
      <c r="Q4053" s="142"/>
      <c r="R4053" s="140"/>
      <c r="S4053" s="141"/>
      <c r="T4053" s="141"/>
      <c r="U4053" s="141"/>
      <c r="V4053" s="141"/>
      <c r="W4053" s="141"/>
      <c r="X4053" s="141"/>
      <c r="Y4053" s="141"/>
      <c r="Z4053" s="141"/>
      <c r="AA4053" s="142"/>
      <c r="AB4053" s="140"/>
      <c r="AC4053" s="141"/>
      <c r="AD4053" s="141"/>
      <c r="AE4053" s="142"/>
      <c r="AF4053" s="141"/>
      <c r="AG4053" s="141"/>
      <c r="AH4053" s="141"/>
      <c r="AI4053" s="141"/>
      <c r="AJ4053" s="141"/>
      <c r="AK4053" s="141"/>
      <c r="AL4053" s="141"/>
      <c r="AM4053" s="141"/>
      <c r="AN4053" s="141"/>
      <c r="AO4053" s="142"/>
    </row>
    <row r="4054" spans="2:41" ht="3.75" customHeight="1">
      <c r="B4054" s="135"/>
      <c r="I4054" s="136"/>
      <c r="J4054" s="135"/>
      <c r="M4054" s="136"/>
      <c r="N4054" s="130"/>
      <c r="O4054" s="131"/>
      <c r="P4054" s="131"/>
      <c r="Q4054" s="132"/>
      <c r="R4054" s="130"/>
      <c r="S4054" s="131"/>
      <c r="T4054" s="131"/>
      <c r="U4054" s="131"/>
      <c r="V4054" s="131"/>
      <c r="W4054" s="131"/>
      <c r="X4054" s="131"/>
      <c r="Y4054" s="131"/>
      <c r="Z4054" s="131"/>
      <c r="AA4054" s="132"/>
      <c r="AB4054" s="130"/>
      <c r="AC4054" s="131"/>
      <c r="AD4054" s="131"/>
      <c r="AE4054" s="132"/>
      <c r="AF4054" s="130"/>
      <c r="AG4054" s="131"/>
      <c r="AH4054" s="131"/>
      <c r="AI4054" s="131"/>
      <c r="AJ4054" s="131"/>
      <c r="AK4054" s="131"/>
      <c r="AL4054" s="131"/>
      <c r="AM4054" s="131"/>
      <c r="AN4054" s="131"/>
      <c r="AO4054" s="132"/>
    </row>
    <row r="4055" spans="2:41" ht="13.35" customHeight="1">
      <c r="B4055" s="135"/>
      <c r="I4055" s="136"/>
      <c r="J4055" s="135"/>
      <c r="M4055" s="136"/>
      <c r="N4055" s="135" t="s">
        <v>3990</v>
      </c>
      <c r="Q4055" s="136"/>
      <c r="R4055" s="135"/>
      <c r="S4055" s="696"/>
      <c r="T4055" s="694"/>
      <c r="V4055" s="146"/>
      <c r="W4055" s="124" t="s">
        <v>12</v>
      </c>
      <c r="X4055" s="146"/>
      <c r="Y4055" s="124" t="s">
        <v>11</v>
      </c>
      <c r="Z4055" s="146"/>
      <c r="AA4055" s="136" t="s">
        <v>364</v>
      </c>
      <c r="AB4055" s="135" t="s">
        <v>66</v>
      </c>
      <c r="AE4055" s="136"/>
      <c r="AF4055" s="135"/>
      <c r="AG4055" s="696"/>
      <c r="AH4055" s="694"/>
      <c r="AJ4055" s="146"/>
      <c r="AK4055" s="124" t="s">
        <v>12</v>
      </c>
      <c r="AL4055" s="146"/>
      <c r="AM4055" s="124" t="s">
        <v>11</v>
      </c>
      <c r="AN4055" s="146"/>
      <c r="AO4055" s="136" t="s">
        <v>364</v>
      </c>
    </row>
    <row r="4056" spans="2:41" ht="3.75" customHeight="1">
      <c r="B4056" s="135"/>
      <c r="I4056" s="136"/>
      <c r="J4056" s="135"/>
      <c r="M4056" s="136"/>
      <c r="N4056" s="140"/>
      <c r="O4056" s="141"/>
      <c r="P4056" s="141"/>
      <c r="Q4056" s="142"/>
      <c r="R4056" s="140"/>
      <c r="S4056" s="141"/>
      <c r="T4056" s="141"/>
      <c r="U4056" s="141"/>
      <c r="V4056" s="141"/>
      <c r="W4056" s="141"/>
      <c r="X4056" s="141"/>
      <c r="Y4056" s="141"/>
      <c r="Z4056" s="141"/>
      <c r="AA4056" s="142"/>
      <c r="AB4056" s="140"/>
      <c r="AC4056" s="141"/>
      <c r="AD4056" s="141"/>
      <c r="AE4056" s="142"/>
      <c r="AF4056" s="140"/>
      <c r="AG4056" s="141"/>
      <c r="AH4056" s="141"/>
      <c r="AI4056" s="141"/>
      <c r="AJ4056" s="141"/>
      <c r="AK4056" s="141"/>
      <c r="AL4056" s="141"/>
      <c r="AM4056" s="141"/>
      <c r="AN4056" s="141"/>
      <c r="AO4056" s="142"/>
    </row>
    <row r="4057" spans="2:41" ht="3.75" customHeight="1">
      <c r="B4057" s="135"/>
      <c r="I4057" s="136"/>
      <c r="J4057" s="135"/>
      <c r="M4057" s="136"/>
      <c r="N4057" s="130"/>
      <c r="O4057" s="131"/>
      <c r="P4057" s="131"/>
      <c r="Q4057" s="132"/>
      <c r="R4057" s="683" t="str">
        <f>IF(AND(NM_従事者_従事者5_従事者区分&lt;&gt;"",新_新規_2!I69&lt;&gt;""), 新_新規_2!I69, "")
&amp; IF(AND(NM_従事者_従事者5_従事者区分&lt;&gt;"",新_変更_3!AL97&lt;&gt;""), 新_変更_3!AL97, "")</f>
        <v/>
      </c>
      <c r="S4057" s="684"/>
      <c r="T4057" s="684"/>
      <c r="U4057" s="684"/>
      <c r="V4057" s="684"/>
      <c r="W4057" s="684"/>
      <c r="X4057" s="684"/>
      <c r="Y4057" s="684"/>
      <c r="Z4057" s="684"/>
      <c r="AA4057" s="684"/>
      <c r="AB4057" s="684"/>
      <c r="AC4057" s="684"/>
      <c r="AD4057" s="684"/>
      <c r="AE4057" s="684"/>
      <c r="AF4057" s="684"/>
      <c r="AG4057" s="684"/>
      <c r="AH4057" s="684"/>
      <c r="AI4057" s="684"/>
      <c r="AJ4057" s="685"/>
      <c r="AK4057" s="131"/>
      <c r="AL4057" s="131"/>
      <c r="AM4057" s="131"/>
      <c r="AN4057" s="131"/>
      <c r="AO4057" s="132"/>
    </row>
    <row r="4058" spans="2:41" ht="13.35" customHeight="1">
      <c r="B4058" s="135"/>
      <c r="I4058" s="136"/>
      <c r="J4058" s="135"/>
      <c r="M4058" s="136"/>
      <c r="N4058" s="135" t="s">
        <v>8</v>
      </c>
      <c r="Q4058" s="136"/>
      <c r="R4058" s="686"/>
      <c r="S4058" s="687"/>
      <c r="T4058" s="687"/>
      <c r="U4058" s="687"/>
      <c r="V4058" s="687"/>
      <c r="W4058" s="687"/>
      <c r="X4058" s="687"/>
      <c r="Y4058" s="687"/>
      <c r="Z4058" s="687"/>
      <c r="AA4058" s="687"/>
      <c r="AB4058" s="687"/>
      <c r="AC4058" s="687"/>
      <c r="AD4058" s="687"/>
      <c r="AE4058" s="687"/>
      <c r="AF4058" s="687"/>
      <c r="AG4058" s="687"/>
      <c r="AH4058" s="687"/>
      <c r="AI4058" s="687"/>
      <c r="AJ4058" s="688"/>
      <c r="AL4058" s="147" t="s">
        <v>13</v>
      </c>
      <c r="AM4058" s="124" t="s">
        <v>29</v>
      </c>
      <c r="AO4058" s="136"/>
    </row>
    <row r="4059" spans="2:41" ht="3.75" customHeight="1">
      <c r="B4059" s="135"/>
      <c r="I4059" s="136"/>
      <c r="J4059" s="135"/>
      <c r="M4059" s="136"/>
      <c r="N4059" s="140"/>
      <c r="O4059" s="141"/>
      <c r="P4059" s="141"/>
      <c r="Q4059" s="142"/>
      <c r="R4059" s="689"/>
      <c r="S4059" s="690"/>
      <c r="T4059" s="690"/>
      <c r="U4059" s="690"/>
      <c r="V4059" s="690"/>
      <c r="W4059" s="690"/>
      <c r="X4059" s="690"/>
      <c r="Y4059" s="690"/>
      <c r="Z4059" s="690"/>
      <c r="AA4059" s="690"/>
      <c r="AB4059" s="690"/>
      <c r="AC4059" s="690"/>
      <c r="AD4059" s="690"/>
      <c r="AE4059" s="690"/>
      <c r="AF4059" s="690"/>
      <c r="AG4059" s="690"/>
      <c r="AH4059" s="690"/>
      <c r="AI4059" s="690"/>
      <c r="AJ4059" s="691"/>
      <c r="AK4059" s="141"/>
      <c r="AL4059" s="141"/>
      <c r="AM4059" s="141"/>
      <c r="AN4059" s="141"/>
      <c r="AO4059" s="142"/>
    </row>
    <row r="4060" spans="2:41" ht="3.75" customHeight="1">
      <c r="B4060" s="135"/>
      <c r="I4060" s="136"/>
      <c r="J4060" s="135"/>
      <c r="M4060" s="136"/>
      <c r="N4060" s="130"/>
      <c r="O4060" s="131"/>
      <c r="P4060" s="131"/>
      <c r="Q4060" s="132"/>
      <c r="R4060" s="683" t="str">
        <f>IF(NM_従事者_従事者5_従事者区分="","",(IF(新_新規_2!I68&lt;&gt;"", ASC(PHONETIC(新_新規_2!I68)), "") &amp; IF(新_変更_3!AL96&lt;&gt;"", ASC(PHONETIC(新_変更_3!AL96)), "")))</f>
        <v/>
      </c>
      <c r="S4060" s="684"/>
      <c r="T4060" s="684"/>
      <c r="U4060" s="684"/>
      <c r="V4060" s="684"/>
      <c r="W4060" s="684"/>
      <c r="X4060" s="684"/>
      <c r="Y4060" s="684"/>
      <c r="Z4060" s="684"/>
      <c r="AA4060" s="684"/>
      <c r="AB4060" s="684"/>
      <c r="AC4060" s="684"/>
      <c r="AD4060" s="684"/>
      <c r="AE4060" s="684"/>
      <c r="AF4060" s="684"/>
      <c r="AG4060" s="684"/>
      <c r="AH4060" s="684"/>
      <c r="AI4060" s="684"/>
      <c r="AJ4060" s="684"/>
      <c r="AK4060" s="684"/>
      <c r="AL4060" s="684"/>
      <c r="AM4060" s="684"/>
      <c r="AN4060" s="684"/>
      <c r="AO4060" s="685"/>
    </row>
    <row r="4061" spans="2:41" ht="13.35" customHeight="1">
      <c r="B4061" s="135"/>
      <c r="I4061" s="136"/>
      <c r="J4061" s="135"/>
      <c r="M4061" s="136"/>
      <c r="N4061" s="135" t="s">
        <v>61</v>
      </c>
      <c r="Q4061" s="136"/>
      <c r="R4061" s="686"/>
      <c r="S4061" s="687"/>
      <c r="T4061" s="687"/>
      <c r="U4061" s="687"/>
      <c r="V4061" s="687"/>
      <c r="W4061" s="687"/>
      <c r="X4061" s="687"/>
      <c r="Y4061" s="687"/>
      <c r="Z4061" s="687"/>
      <c r="AA4061" s="687"/>
      <c r="AB4061" s="687"/>
      <c r="AC4061" s="687"/>
      <c r="AD4061" s="687"/>
      <c r="AE4061" s="687"/>
      <c r="AF4061" s="687"/>
      <c r="AG4061" s="687"/>
      <c r="AH4061" s="687"/>
      <c r="AI4061" s="687"/>
      <c r="AJ4061" s="687"/>
      <c r="AK4061" s="687"/>
      <c r="AL4061" s="687"/>
      <c r="AM4061" s="687"/>
      <c r="AN4061" s="687"/>
      <c r="AO4061" s="688"/>
    </row>
    <row r="4062" spans="2:41" ht="3.75" customHeight="1">
      <c r="B4062" s="135"/>
      <c r="I4062" s="136"/>
      <c r="J4062" s="135"/>
      <c r="M4062" s="136"/>
      <c r="N4062" s="135"/>
      <c r="Q4062" s="136"/>
      <c r="R4062" s="689"/>
      <c r="S4062" s="690"/>
      <c r="T4062" s="690"/>
      <c r="U4062" s="690"/>
      <c r="V4062" s="690"/>
      <c r="W4062" s="690"/>
      <c r="X4062" s="690"/>
      <c r="Y4062" s="690"/>
      <c r="Z4062" s="690"/>
      <c r="AA4062" s="690"/>
      <c r="AB4062" s="690"/>
      <c r="AC4062" s="690"/>
      <c r="AD4062" s="690"/>
      <c r="AE4062" s="690"/>
      <c r="AF4062" s="690"/>
      <c r="AG4062" s="690"/>
      <c r="AH4062" s="690"/>
      <c r="AI4062" s="690"/>
      <c r="AJ4062" s="690"/>
      <c r="AK4062" s="690"/>
      <c r="AL4062" s="690"/>
      <c r="AM4062" s="690"/>
      <c r="AN4062" s="690"/>
      <c r="AO4062" s="691"/>
    </row>
    <row r="4063" spans="2:41" ht="3.75" customHeight="1">
      <c r="B4063" s="135"/>
      <c r="I4063" s="136"/>
      <c r="J4063" s="135"/>
      <c r="N4063" s="130"/>
      <c r="O4063" s="131"/>
      <c r="P4063" s="131"/>
      <c r="Q4063" s="132"/>
      <c r="U4063" s="787" t="str">
        <f>IF(AND(NM_従事者_従事者5_従事者区分&lt;&gt;"",新_新規_2!L70&lt;&gt;""), 新_新規_2!L70, "")
&amp; IF(AND(NM_従事者_従事者5_従事者区分&lt;&gt;"",新_変更_3!AO98&lt;&gt;""), 新_変更_3!AO98, "")</f>
        <v/>
      </c>
      <c r="V4063" s="754"/>
      <c r="W4063" s="754"/>
      <c r="X4063" s="789"/>
      <c r="Y4063" s="131"/>
      <c r="Z4063" s="792" t="str">
        <f>IF(AND(NM_従事者_従事者5_従事者区分&lt;&gt;"",新_新規_2!O70&lt;&gt;""), 新_新規_2!O70, "")
&amp; IF(AND(NM_従事者_従事者5_従事者区分&lt;&gt;"",新_変更_3!AR98&lt;&gt;""), 新_変更_3!AR98, "")</f>
        <v/>
      </c>
      <c r="AA4063" s="754"/>
      <c r="AB4063" s="754"/>
      <c r="AC4063" s="755"/>
      <c r="AG4063" s="683" t="str">
        <f>IF(AND(NM_従事者_従事者5_従事者区分&lt;&gt;"",新_新規_2!L71&lt;&gt;""), 新_新規_2!L71, "")
&amp; IF(AND(NM_従事者_従事者5_従事者区分&lt;&gt;"",新_変更_3!AO99&lt;&gt;""), 新_変更_3!AO99, "")</f>
        <v/>
      </c>
      <c r="AH4063" s="684"/>
      <c r="AI4063" s="684"/>
      <c r="AJ4063" s="684"/>
      <c r="AK4063" s="684"/>
      <c r="AL4063" s="684"/>
      <c r="AM4063" s="684"/>
      <c r="AN4063" s="684"/>
      <c r="AO4063" s="685"/>
    </row>
    <row r="4064" spans="2:41" ht="13.35" customHeight="1">
      <c r="B4064" s="135"/>
      <c r="I4064" s="136"/>
      <c r="J4064" s="135"/>
      <c r="N4064" s="135"/>
      <c r="Q4064" s="136"/>
      <c r="R4064" s="124" t="s">
        <v>15</v>
      </c>
      <c r="U4064" s="756"/>
      <c r="V4064" s="757"/>
      <c r="W4064" s="757"/>
      <c r="X4064" s="790"/>
      <c r="Y4064" s="125" t="s">
        <v>359</v>
      </c>
      <c r="Z4064" s="793"/>
      <c r="AA4064" s="757"/>
      <c r="AB4064" s="757"/>
      <c r="AC4064" s="758"/>
      <c r="AD4064" s="124" t="s">
        <v>56</v>
      </c>
      <c r="AG4064" s="686"/>
      <c r="AH4064" s="687"/>
      <c r="AI4064" s="687"/>
      <c r="AJ4064" s="687"/>
      <c r="AK4064" s="687"/>
      <c r="AL4064" s="687"/>
      <c r="AM4064" s="687"/>
      <c r="AN4064" s="687"/>
      <c r="AO4064" s="688"/>
    </row>
    <row r="4065" spans="2:41" ht="3.75" customHeight="1">
      <c r="B4065" s="135"/>
      <c r="I4065" s="136"/>
      <c r="J4065" s="135"/>
      <c r="N4065" s="135"/>
      <c r="Q4065" s="136"/>
      <c r="R4065" s="141"/>
      <c r="S4065" s="141"/>
      <c r="T4065" s="141"/>
      <c r="U4065" s="759"/>
      <c r="V4065" s="760"/>
      <c r="W4065" s="760"/>
      <c r="X4065" s="791"/>
      <c r="Y4065" s="141"/>
      <c r="Z4065" s="794"/>
      <c r="AA4065" s="760"/>
      <c r="AB4065" s="760"/>
      <c r="AC4065" s="761"/>
      <c r="AD4065" s="141"/>
      <c r="AE4065" s="141"/>
      <c r="AF4065" s="141"/>
      <c r="AG4065" s="689"/>
      <c r="AH4065" s="690"/>
      <c r="AI4065" s="690"/>
      <c r="AJ4065" s="690"/>
      <c r="AK4065" s="690"/>
      <c r="AL4065" s="690"/>
      <c r="AM4065" s="690"/>
      <c r="AN4065" s="690"/>
      <c r="AO4065" s="691"/>
    </row>
    <row r="4066" spans="2:41" ht="3.75" customHeight="1">
      <c r="B4066" s="135"/>
      <c r="I4066" s="136"/>
      <c r="J4066" s="135"/>
      <c r="N4066" s="135"/>
      <c r="Q4066" s="136"/>
      <c r="R4066" s="131"/>
      <c r="S4066" s="131"/>
      <c r="T4066" s="132"/>
      <c r="U4066" s="683" t="str">
        <f>IF(AND(NM_従事者_従事者5_従事者区分&lt;&gt;"",新_新規_2!T71&lt;&gt;""), 新_新規_2!T71, "")
&amp; IF(AND(NM_従事者_従事者5_従事者区分&lt;&gt;"",新_変更_3!AW99&lt;&gt;""), 新_変更_3!AW99, "")</f>
        <v/>
      </c>
      <c r="V4066" s="684"/>
      <c r="W4066" s="684"/>
      <c r="X4066" s="684"/>
      <c r="Y4066" s="684"/>
      <c r="Z4066" s="684"/>
      <c r="AA4066" s="684"/>
      <c r="AB4066" s="684"/>
      <c r="AC4066" s="685"/>
      <c r="AD4066" s="130"/>
      <c r="AE4066" s="131"/>
      <c r="AF4066" s="132"/>
      <c r="AG4066" s="683" t="str">
        <f>IF(AND(NM_従事者_従事者5_従事者区分&lt;&gt;"",新_新規_2!L72&lt;&gt;""), 新_新規_2!L72, "")
&amp; IF(AND(NM_従事者_従事者5_従事者区分&lt;&gt;"",新_変更_3!AO100&lt;&gt;""), 新_変更_3!AO100, "")</f>
        <v/>
      </c>
      <c r="AH4066" s="684"/>
      <c r="AI4066" s="684"/>
      <c r="AJ4066" s="684"/>
      <c r="AK4066" s="684"/>
      <c r="AL4066" s="684"/>
      <c r="AM4066" s="684"/>
      <c r="AN4066" s="684"/>
      <c r="AO4066" s="685"/>
    </row>
    <row r="4067" spans="2:41" ht="13.35" customHeight="1">
      <c r="B4067" s="135"/>
      <c r="I4067" s="136"/>
      <c r="J4067" s="135" t="s">
        <v>3997</v>
      </c>
      <c r="N4067" s="135" t="s">
        <v>23</v>
      </c>
      <c r="Q4067" s="136"/>
      <c r="R4067" s="124" t="s">
        <v>17</v>
      </c>
      <c r="T4067" s="136"/>
      <c r="U4067" s="686"/>
      <c r="V4067" s="687"/>
      <c r="W4067" s="687"/>
      <c r="X4067" s="687"/>
      <c r="Y4067" s="687"/>
      <c r="Z4067" s="687"/>
      <c r="AA4067" s="687"/>
      <c r="AB4067" s="687"/>
      <c r="AC4067" s="688"/>
      <c r="AD4067" s="135" t="s">
        <v>18</v>
      </c>
      <c r="AF4067" s="136"/>
      <c r="AG4067" s="686"/>
      <c r="AH4067" s="687"/>
      <c r="AI4067" s="687"/>
      <c r="AJ4067" s="687"/>
      <c r="AK4067" s="687"/>
      <c r="AL4067" s="687"/>
      <c r="AM4067" s="687"/>
      <c r="AN4067" s="687"/>
      <c r="AO4067" s="688"/>
    </row>
    <row r="4068" spans="2:41" ht="3.75" customHeight="1">
      <c r="B4068" s="135"/>
      <c r="I4068" s="136"/>
      <c r="J4068" s="135"/>
      <c r="N4068" s="135"/>
      <c r="Q4068" s="136"/>
      <c r="R4068" s="141"/>
      <c r="S4068" s="141"/>
      <c r="T4068" s="142"/>
      <c r="U4068" s="689"/>
      <c r="V4068" s="690"/>
      <c r="W4068" s="690"/>
      <c r="X4068" s="690"/>
      <c r="Y4068" s="690"/>
      <c r="Z4068" s="690"/>
      <c r="AA4068" s="690"/>
      <c r="AB4068" s="690"/>
      <c r="AC4068" s="691"/>
      <c r="AD4068" s="140"/>
      <c r="AE4068" s="141"/>
      <c r="AF4068" s="142"/>
      <c r="AG4068" s="689"/>
      <c r="AH4068" s="690"/>
      <c r="AI4068" s="690"/>
      <c r="AJ4068" s="690"/>
      <c r="AK4068" s="690"/>
      <c r="AL4068" s="690"/>
      <c r="AM4068" s="690"/>
      <c r="AN4068" s="690"/>
      <c r="AO4068" s="691"/>
    </row>
    <row r="4069" spans="2:41" ht="3.75" customHeight="1">
      <c r="B4069" s="135"/>
      <c r="I4069" s="136"/>
      <c r="J4069" s="135"/>
      <c r="N4069" s="135"/>
      <c r="Q4069" s="136"/>
      <c r="R4069" s="131"/>
      <c r="S4069" s="131"/>
      <c r="T4069" s="132"/>
      <c r="U4069" s="683" t="str">
        <f>IF(AND(NM_従事者_従事者5_従事者区分&lt;&gt;"",新_新規_2!T72&lt;&gt;""), 新_新規_2!T72, "")
&amp; IF(AND(NM_従事者_従事者5_従事者区分&lt;&gt;"",新_変更_3!AW100&lt;&gt;""), 新_変更_3!AW100, "")</f>
        <v/>
      </c>
      <c r="V4069" s="684"/>
      <c r="W4069" s="684"/>
      <c r="X4069" s="684"/>
      <c r="Y4069" s="684"/>
      <c r="Z4069" s="684"/>
      <c r="AA4069" s="684"/>
      <c r="AB4069" s="684"/>
      <c r="AC4069" s="685"/>
      <c r="AD4069" s="130"/>
      <c r="AE4069" s="131"/>
      <c r="AF4069" s="132"/>
      <c r="AG4069" s="683" t="str">
        <f>IF(AND(NM_従事者_従事者5_従事者区分&lt;&gt;"",新_新規_2!L73&lt;&gt;""), 新_新規_2!L73, "")
&amp; IF(AND(NM_従事者_従事者5_従事者区分&lt;&gt;"",新_変更_3!AO101&lt;&gt;""), 新_変更_3!AO101, "")</f>
        <v/>
      </c>
      <c r="AH4069" s="684"/>
      <c r="AI4069" s="684"/>
      <c r="AJ4069" s="684"/>
      <c r="AK4069" s="684"/>
      <c r="AL4069" s="684"/>
      <c r="AM4069" s="684"/>
      <c r="AN4069" s="684"/>
      <c r="AO4069" s="685"/>
    </row>
    <row r="4070" spans="2:41" ht="13.35" customHeight="1">
      <c r="B4070" s="135"/>
      <c r="I4070" s="136"/>
      <c r="J4070" s="135"/>
      <c r="N4070" s="135"/>
      <c r="Q4070" s="136"/>
      <c r="R4070" s="124" t="s">
        <v>19</v>
      </c>
      <c r="T4070" s="136"/>
      <c r="U4070" s="686"/>
      <c r="V4070" s="687"/>
      <c r="W4070" s="687"/>
      <c r="X4070" s="687"/>
      <c r="Y4070" s="687"/>
      <c r="Z4070" s="687"/>
      <c r="AA4070" s="687"/>
      <c r="AB4070" s="687"/>
      <c r="AC4070" s="688"/>
      <c r="AD4070" s="135" t="s">
        <v>20</v>
      </c>
      <c r="AF4070" s="136"/>
      <c r="AG4070" s="686"/>
      <c r="AH4070" s="687"/>
      <c r="AI4070" s="687"/>
      <c r="AJ4070" s="687"/>
      <c r="AK4070" s="687"/>
      <c r="AL4070" s="687"/>
      <c r="AM4070" s="687"/>
      <c r="AN4070" s="687"/>
      <c r="AO4070" s="688"/>
    </row>
    <row r="4071" spans="2:41" ht="3.75" customHeight="1">
      <c r="B4071" s="135"/>
      <c r="I4071" s="136"/>
      <c r="J4071" s="135"/>
      <c r="N4071" s="140"/>
      <c r="O4071" s="141"/>
      <c r="P4071" s="141"/>
      <c r="Q4071" s="142"/>
      <c r="R4071" s="141"/>
      <c r="S4071" s="141"/>
      <c r="T4071" s="142"/>
      <c r="U4071" s="689"/>
      <c r="V4071" s="690"/>
      <c r="W4071" s="690"/>
      <c r="X4071" s="690"/>
      <c r="Y4071" s="690"/>
      <c r="Z4071" s="690"/>
      <c r="AA4071" s="690"/>
      <c r="AB4071" s="690"/>
      <c r="AC4071" s="691"/>
      <c r="AD4071" s="140"/>
      <c r="AE4071" s="141"/>
      <c r="AF4071" s="142"/>
      <c r="AG4071" s="689"/>
      <c r="AH4071" s="690"/>
      <c r="AI4071" s="690"/>
      <c r="AJ4071" s="690"/>
      <c r="AK4071" s="690"/>
      <c r="AL4071" s="690"/>
      <c r="AM4071" s="690"/>
      <c r="AN4071" s="690"/>
      <c r="AO4071" s="691"/>
    </row>
    <row r="4072" spans="2:41" ht="3.75" customHeight="1">
      <c r="B4072" s="135"/>
      <c r="I4072" s="136"/>
      <c r="J4072" s="135"/>
      <c r="M4072" s="136"/>
      <c r="N4072" s="135"/>
      <c r="Q4072" s="136"/>
      <c r="R4072" s="130"/>
      <c r="S4072" s="131"/>
      <c r="T4072" s="131"/>
      <c r="U4072" s="131"/>
      <c r="V4072" s="131"/>
      <c r="W4072" s="131"/>
      <c r="X4072" s="131"/>
      <c r="Y4072" s="131"/>
      <c r="Z4072" s="131"/>
      <c r="AA4072" s="131"/>
      <c r="AB4072" s="131"/>
      <c r="AC4072" s="131"/>
      <c r="AD4072" s="131"/>
      <c r="AE4072" s="131"/>
      <c r="AF4072" s="131"/>
      <c r="AG4072" s="131"/>
      <c r="AH4072" s="131"/>
      <c r="AI4072" s="131"/>
      <c r="AJ4072" s="131"/>
      <c r="AK4072" s="131"/>
      <c r="AL4072" s="131"/>
      <c r="AM4072" s="131"/>
      <c r="AN4072" s="131"/>
      <c r="AO4072" s="132"/>
    </row>
    <row r="4073" spans="2:41" ht="13.35" customHeight="1">
      <c r="B4073" s="135"/>
      <c r="I4073" s="136"/>
      <c r="J4073" s="135"/>
      <c r="M4073" s="136"/>
      <c r="N4073" s="135" t="s">
        <v>111</v>
      </c>
      <c r="Q4073" s="136"/>
      <c r="R4073" s="135"/>
      <c r="S4073" s="696"/>
      <c r="T4073" s="694"/>
      <c r="V4073" s="146"/>
      <c r="W4073" s="124" t="s">
        <v>12</v>
      </c>
      <c r="X4073" s="146"/>
      <c r="Y4073" s="124" t="s">
        <v>11</v>
      </c>
      <c r="Z4073" s="146"/>
      <c r="AA4073" s="124" t="s">
        <v>364</v>
      </c>
      <c r="AO4073" s="136"/>
    </row>
    <row r="4074" spans="2:41" ht="3.75" customHeight="1">
      <c r="B4074" s="135"/>
      <c r="I4074" s="136"/>
      <c r="J4074" s="135"/>
      <c r="M4074" s="136"/>
      <c r="N4074" s="135"/>
      <c r="Q4074" s="136"/>
      <c r="R4074" s="135"/>
      <c r="AO4074" s="136"/>
    </row>
    <row r="4075" spans="2:41" ht="3.75" customHeight="1">
      <c r="B4075" s="135"/>
      <c r="I4075" s="136"/>
      <c r="J4075" s="135"/>
      <c r="M4075" s="136"/>
      <c r="N4075" s="130"/>
      <c r="O4075" s="131"/>
      <c r="P4075" s="131"/>
      <c r="Q4075" s="131"/>
      <c r="R4075" s="781" t="str">
        <f>IF(AND(NM_従事者_従事者5_従事者区分&lt;&gt;"",新_新規_2!I74&lt;&gt;""), 新_新規_2!I74, "")
&amp; IF(AND(NM_従事者_従事者5_従事者区分&lt;&gt;"",新_変更_3!AL102&lt;&gt;""), 新_変更_3!AL102, "")</f>
        <v/>
      </c>
      <c r="S4075" s="784" t="str">
        <f>IF(AND(NM_従事者_従事者5_従事者区分&lt;&gt;"",新_新規_2!J74&lt;&gt;""), 新_新規_2!J74, "")
&amp; IF(AND(NM_従事者_従事者5_従事者区分&lt;&gt;"",新_変更_3!AM102&lt;&gt;""), 新_変更_3!AM102, "")</f>
        <v/>
      </c>
      <c r="T4075" s="131"/>
      <c r="U4075" s="787" t="str">
        <f>IF(AND(NM_従事者_従事者5_従事者区分&lt;&gt;"",新_新規_2!L74&lt;&gt;""), 新_新規_2!L74, "")
&amp; IF(AND(NM_従事者_従事者5_従事者区分&lt;&gt;"",新_変更_3!AO102&lt;&gt;""), 新_変更_3!AO102, "")</f>
        <v/>
      </c>
      <c r="V4075" s="130"/>
      <c r="W4075" s="131"/>
      <c r="X4075" s="131"/>
      <c r="Y4075" s="131"/>
      <c r="Z4075" s="131"/>
      <c r="AA4075" s="131"/>
      <c r="AB4075" s="131"/>
      <c r="AC4075" s="131"/>
      <c r="AD4075" s="131"/>
      <c r="AE4075" s="131"/>
      <c r="AF4075" s="131"/>
      <c r="AG4075" s="131"/>
      <c r="AH4075" s="133"/>
      <c r="AI4075" s="133"/>
      <c r="AJ4075" s="131"/>
      <c r="AK4075" s="149"/>
      <c r="AL4075" s="131"/>
      <c r="AM4075" s="131"/>
      <c r="AN4075" s="131"/>
      <c r="AO4075" s="132"/>
    </row>
    <row r="4076" spans="2:41" ht="13.35" customHeight="1">
      <c r="B4076" s="135"/>
      <c r="I4076" s="136"/>
      <c r="J4076" s="135"/>
      <c r="M4076" s="136"/>
      <c r="N4076" s="135" t="s">
        <v>30</v>
      </c>
      <c r="R4076" s="782"/>
      <c r="S4076" s="785"/>
      <c r="T4076" s="124" t="s">
        <v>388</v>
      </c>
      <c r="U4076" s="756"/>
      <c r="V4076" s="135" t="s">
        <v>112</v>
      </c>
      <c r="AH4076" s="137"/>
      <c r="AI4076" s="137"/>
      <c r="AK4076" s="150"/>
      <c r="AO4076" s="136"/>
    </row>
    <row r="4077" spans="2:41" ht="3.75" customHeight="1">
      <c r="B4077" s="135"/>
      <c r="I4077" s="136"/>
      <c r="J4077" s="135"/>
      <c r="M4077" s="136"/>
      <c r="N4077" s="135"/>
      <c r="R4077" s="783"/>
      <c r="S4077" s="786"/>
      <c r="T4077" s="141"/>
      <c r="U4077" s="759"/>
      <c r="V4077" s="140"/>
      <c r="W4077" s="141"/>
      <c r="X4077" s="141"/>
      <c r="Y4077" s="141"/>
      <c r="Z4077" s="141"/>
      <c r="AA4077" s="141"/>
      <c r="AB4077" s="141"/>
      <c r="AC4077" s="141"/>
      <c r="AD4077" s="141"/>
      <c r="AE4077" s="141"/>
      <c r="AF4077" s="141"/>
      <c r="AG4077" s="141"/>
      <c r="AH4077" s="143"/>
      <c r="AI4077" s="143"/>
      <c r="AJ4077" s="141"/>
      <c r="AK4077" s="151"/>
      <c r="AL4077" s="141"/>
      <c r="AM4077" s="141"/>
      <c r="AN4077" s="141"/>
      <c r="AO4077" s="142"/>
    </row>
    <row r="4078" spans="2:41" ht="3.75" customHeight="1">
      <c r="B4078" s="135"/>
      <c r="I4078" s="136"/>
      <c r="J4078" s="135"/>
      <c r="M4078" s="136"/>
      <c r="N4078" s="130"/>
      <c r="O4078" s="131"/>
      <c r="P4078" s="131"/>
      <c r="Q4078" s="132"/>
      <c r="R4078" s="788" t="str">
        <f>IF(AND(NM_従事者_従事者5_従事者区分&lt;&gt;"",新_新規_2!K78&lt;&gt;""), 新_新規_2!K78, "")
&amp; IF(AND(NM_従事者_従事者5_従事者区分&lt;&gt;"",新_変更_3!AN106&lt;&gt;""), 新_変更_3!AN106, "")</f>
        <v/>
      </c>
      <c r="S4078" s="684"/>
      <c r="T4078" s="684"/>
      <c r="U4078" s="685"/>
      <c r="V4078" s="686" t="str">
        <f>IF(AND(NM_従事者_従事者5_従事者区分&lt;&gt;"",新_新規_2!O78&lt;&gt;""), 新_新規_2!O78, "")
&amp; IF(AND(NM_従事者_従事者5_従事者区分&lt;&gt;"",新_変更_3!AR106&lt;&gt;""), 新_変更_3!AR106, "")</f>
        <v/>
      </c>
      <c r="W4078" s="688"/>
      <c r="X4078" s="683" t="str">
        <f>IF(AND(NM_従事者_従事者5_従事者区分&lt;&gt;"",新_新規_2!Q78&lt;&gt;""), 新_新規_2!Q78, "")
&amp; IF(AND(NM_従事者_従事者5_従事者区分&lt;&gt;"",新_変更_3!AT106&lt;&gt;""), 新_変更_3!AT106, "")</f>
        <v/>
      </c>
      <c r="Y4078" s="684"/>
      <c r="Z4078" s="684"/>
      <c r="AA4078" s="685"/>
      <c r="AI4078" s="131"/>
      <c r="AO4078" s="136"/>
    </row>
    <row r="4079" spans="2:41" ht="13.35" customHeight="1">
      <c r="B4079" s="135"/>
      <c r="I4079" s="136"/>
      <c r="J4079" s="135"/>
      <c r="M4079" s="136"/>
      <c r="N4079" s="135" t="s">
        <v>114</v>
      </c>
      <c r="Q4079" s="136"/>
      <c r="R4079" s="686"/>
      <c r="S4079" s="687"/>
      <c r="T4079" s="687"/>
      <c r="U4079" s="688"/>
      <c r="V4079" s="686"/>
      <c r="W4079" s="688"/>
      <c r="X4079" s="686"/>
      <c r="Y4079" s="687"/>
      <c r="Z4079" s="687"/>
      <c r="AA4079" s="688"/>
      <c r="AB4079" s="158" t="s">
        <v>171</v>
      </c>
      <c r="AO4079" s="136"/>
    </row>
    <row r="4080" spans="2:41" ht="3.75" customHeight="1">
      <c r="B4080" s="135"/>
      <c r="I4080" s="136"/>
      <c r="J4080" s="135"/>
      <c r="M4080" s="136"/>
      <c r="N4080" s="135"/>
      <c r="Q4080" s="136"/>
      <c r="R4080" s="689"/>
      <c r="S4080" s="690"/>
      <c r="T4080" s="690"/>
      <c r="U4080" s="691"/>
      <c r="V4080" s="689"/>
      <c r="W4080" s="691"/>
      <c r="X4080" s="689"/>
      <c r="Y4080" s="690"/>
      <c r="Z4080" s="690"/>
      <c r="AA4080" s="691"/>
      <c r="AB4080" s="141"/>
      <c r="AC4080" s="141"/>
      <c r="AD4080" s="141"/>
      <c r="AE4080" s="141"/>
      <c r="AF4080" s="141"/>
      <c r="AG4080" s="141"/>
      <c r="AH4080" s="141"/>
      <c r="AI4080" s="141"/>
      <c r="AJ4080" s="141"/>
      <c r="AK4080" s="141"/>
      <c r="AL4080" s="141"/>
      <c r="AM4080" s="141"/>
      <c r="AN4080" s="141"/>
      <c r="AO4080" s="142"/>
    </row>
    <row r="4081" spans="2:41" ht="3.75" customHeight="1">
      <c r="B4081" s="135"/>
      <c r="I4081" s="136"/>
      <c r="J4081" s="135"/>
      <c r="M4081" s="136"/>
      <c r="N4081" s="130"/>
      <c r="O4081" s="131"/>
      <c r="P4081" s="131"/>
      <c r="Q4081" s="131"/>
      <c r="R4081" s="130"/>
      <c r="S4081" s="131"/>
      <c r="T4081" s="131"/>
      <c r="U4081" s="131"/>
      <c r="V4081" s="131"/>
      <c r="W4081" s="131"/>
      <c r="X4081" s="131"/>
      <c r="Y4081" s="131"/>
      <c r="Z4081" s="131"/>
      <c r="AA4081" s="132"/>
      <c r="AB4081" s="130"/>
      <c r="AI4081" s="136"/>
      <c r="AJ4081" s="130"/>
      <c r="AK4081" s="131"/>
      <c r="AL4081" s="131"/>
      <c r="AM4081" s="131"/>
      <c r="AN4081" s="131"/>
      <c r="AO4081" s="132"/>
    </row>
    <row r="4082" spans="2:41" ht="13.35" customHeight="1">
      <c r="B4082" s="135"/>
      <c r="I4082" s="136"/>
      <c r="J4082" s="135"/>
      <c r="M4082" s="136"/>
      <c r="N4082" s="135" t="s">
        <v>115</v>
      </c>
      <c r="R4082" s="135"/>
      <c r="S4082" s="696" t="str">
        <f>IF(AND(NM_従事者_従事者5_従事者区分&lt;&gt;"",新_新規_2!I80&lt;&gt;""), 新_新規_2!I80, "")
&amp; IF(AND(NM_従事者_従事者5_従事者区分&lt;&gt;"",新_変更_3!AL108&lt;&gt;""), 新_変更_3!AL108, "")</f>
        <v/>
      </c>
      <c r="T4082" s="694"/>
      <c r="V4082" s="146" t="str">
        <f>IF(AND(NM_従事者_従事者5_従事者区分&lt;&gt;"",新_新規_2!K80&lt;&gt;""), 新_新規_2!K80, "")
&amp; IF(AND(NM_従事者_従事者5_従事者区分&lt;&gt;"",新_変更_3!AN108&lt;&gt;""), 新_変更_3!AN108, "")</f>
        <v/>
      </c>
      <c r="W4082" s="124" t="s">
        <v>12</v>
      </c>
      <c r="X4082" s="146" t="str">
        <f>IF(AND(NM_従事者_従事者5_従事者区分&lt;&gt;"",新_新規_2!M80&lt;&gt;""), 新_新規_2!M80, "")
&amp; IF(AND(NM_従事者_従事者5_従事者区分&lt;&gt;"",新_変更_3!AP108&lt;&gt;""), 新_変更_3!AP108, "")</f>
        <v/>
      </c>
      <c r="Y4082" s="124" t="s">
        <v>11</v>
      </c>
      <c r="Z4082" s="146" t="str">
        <f>IF(AND(NM_従事者_従事者5_従事者区分&lt;&gt;"",新_新規_2!O80&lt;&gt;""), 新_新規_2!O80, "")
&amp; IF(AND(NM_従事者_従事者5_従事者区分&lt;&gt;"",新_変更_3!AR108&lt;&gt;""), 新_変更_3!AR108, "")</f>
        <v/>
      </c>
      <c r="AA4082" s="124" t="s">
        <v>364</v>
      </c>
      <c r="AB4082" s="135" t="s">
        <v>170</v>
      </c>
      <c r="AI4082" s="136"/>
      <c r="AJ4082" s="135"/>
      <c r="AK4082" s="696"/>
      <c r="AL4082" s="693"/>
      <c r="AM4082" s="693"/>
      <c r="AN4082" s="693"/>
      <c r="AO4082" s="694"/>
    </row>
    <row r="4083" spans="2:41" ht="3.75" customHeight="1">
      <c r="B4083" s="135"/>
      <c r="I4083" s="136"/>
      <c r="J4083" s="135"/>
      <c r="M4083" s="136"/>
      <c r="N4083" s="135"/>
      <c r="R4083" s="140"/>
      <c r="S4083" s="141"/>
      <c r="T4083" s="141"/>
      <c r="U4083" s="141"/>
      <c r="V4083" s="141"/>
      <c r="W4083" s="141"/>
      <c r="X4083" s="141"/>
      <c r="Y4083" s="141"/>
      <c r="Z4083" s="141"/>
      <c r="AA4083" s="142"/>
      <c r="AB4083" s="140"/>
      <c r="AC4083" s="141"/>
      <c r="AD4083" s="141"/>
      <c r="AE4083" s="141"/>
      <c r="AF4083" s="141"/>
      <c r="AG4083" s="141"/>
      <c r="AH4083" s="141"/>
      <c r="AI4083" s="142"/>
      <c r="AJ4083" s="140"/>
      <c r="AK4083" s="141"/>
      <c r="AL4083" s="141"/>
      <c r="AM4083" s="141"/>
      <c r="AN4083" s="141"/>
      <c r="AO4083" s="142"/>
    </row>
    <row r="4084" spans="2:41" ht="3.75" customHeight="1">
      <c r="B4084" s="135"/>
      <c r="I4084" s="136"/>
      <c r="J4084" s="135"/>
      <c r="M4084" s="136"/>
      <c r="N4084" s="130"/>
      <c r="O4084" s="131"/>
      <c r="P4084" s="131"/>
      <c r="Q4084" s="132"/>
      <c r="R4084" s="683" t="str">
        <f>IF(新_新規_2!T77="☑", "研修中の登録販売者", "") &amp; IF(新_変更_3!AW105="☑", "研修中の登録販売者", "")</f>
        <v/>
      </c>
      <c r="S4084" s="684"/>
      <c r="T4084" s="684"/>
      <c r="U4084" s="684"/>
      <c r="V4084" s="684"/>
      <c r="W4084" s="684"/>
      <c r="X4084" s="684"/>
      <c r="Y4084" s="684"/>
      <c r="Z4084" s="684"/>
      <c r="AA4084" s="684"/>
      <c r="AB4084" s="684"/>
      <c r="AC4084" s="684"/>
      <c r="AD4084" s="684"/>
      <c r="AE4084" s="684"/>
      <c r="AF4084" s="684"/>
      <c r="AG4084" s="684"/>
      <c r="AH4084" s="684"/>
      <c r="AI4084" s="684"/>
      <c r="AJ4084" s="684"/>
      <c r="AK4084" s="684"/>
      <c r="AL4084" s="684"/>
      <c r="AM4084" s="684"/>
      <c r="AN4084" s="684"/>
      <c r="AO4084" s="685"/>
    </row>
    <row r="4085" spans="2:41" ht="13.35" customHeight="1">
      <c r="B4085" s="135"/>
      <c r="I4085" s="136"/>
      <c r="J4085" s="135"/>
      <c r="M4085" s="136"/>
      <c r="N4085" s="135" t="s">
        <v>32</v>
      </c>
      <c r="Q4085" s="136"/>
      <c r="R4085" s="686"/>
      <c r="S4085" s="687"/>
      <c r="T4085" s="687"/>
      <c r="U4085" s="687"/>
      <c r="V4085" s="687"/>
      <c r="W4085" s="687"/>
      <c r="X4085" s="687"/>
      <c r="Y4085" s="687"/>
      <c r="Z4085" s="687"/>
      <c r="AA4085" s="687"/>
      <c r="AB4085" s="687"/>
      <c r="AC4085" s="687"/>
      <c r="AD4085" s="687"/>
      <c r="AE4085" s="687"/>
      <c r="AF4085" s="687"/>
      <c r="AG4085" s="687"/>
      <c r="AH4085" s="687"/>
      <c r="AI4085" s="687"/>
      <c r="AJ4085" s="687"/>
      <c r="AK4085" s="687"/>
      <c r="AL4085" s="687"/>
      <c r="AM4085" s="687"/>
      <c r="AN4085" s="687"/>
      <c r="AO4085" s="688"/>
    </row>
    <row r="4086" spans="2:41" ht="3.75" customHeight="1">
      <c r="B4086" s="135"/>
      <c r="I4086" s="136"/>
      <c r="J4086" s="135"/>
      <c r="M4086" s="136"/>
      <c r="N4086" s="140"/>
      <c r="O4086" s="141"/>
      <c r="P4086" s="141"/>
      <c r="Q4086" s="142"/>
      <c r="R4086" s="689"/>
      <c r="S4086" s="690"/>
      <c r="T4086" s="690"/>
      <c r="U4086" s="690"/>
      <c r="V4086" s="690"/>
      <c r="W4086" s="690"/>
      <c r="X4086" s="690"/>
      <c r="Y4086" s="690"/>
      <c r="Z4086" s="690"/>
      <c r="AA4086" s="690"/>
      <c r="AB4086" s="690"/>
      <c r="AC4086" s="690"/>
      <c r="AD4086" s="690"/>
      <c r="AE4086" s="690"/>
      <c r="AF4086" s="690"/>
      <c r="AG4086" s="690"/>
      <c r="AH4086" s="690"/>
      <c r="AI4086" s="690"/>
      <c r="AJ4086" s="690"/>
      <c r="AK4086" s="690"/>
      <c r="AL4086" s="690"/>
      <c r="AM4086" s="690"/>
      <c r="AN4086" s="690"/>
      <c r="AO4086" s="691"/>
    </row>
    <row r="4087" spans="2:41" ht="3.75" customHeight="1">
      <c r="B4087" s="135"/>
      <c r="I4087" s="136"/>
      <c r="J4087" s="130"/>
      <c r="K4087" s="131"/>
      <c r="L4087" s="131"/>
      <c r="M4087" s="132"/>
      <c r="N4087" s="130"/>
      <c r="O4087" s="131"/>
      <c r="P4087" s="131"/>
      <c r="Q4087" s="132"/>
      <c r="R4087" s="130"/>
      <c r="S4087" s="131"/>
      <c r="T4087" s="131"/>
      <c r="U4087" s="131"/>
      <c r="V4087" s="131"/>
      <c r="W4087" s="131"/>
      <c r="X4087" s="131"/>
      <c r="Y4087" s="131"/>
      <c r="Z4087" s="131"/>
      <c r="AA4087" s="132"/>
      <c r="AB4087" s="130"/>
      <c r="AC4087" s="131"/>
      <c r="AD4087" s="131"/>
      <c r="AE4087" s="132"/>
      <c r="AF4087" s="131"/>
      <c r="AG4087" s="131"/>
      <c r="AH4087" s="131"/>
      <c r="AI4087" s="131"/>
      <c r="AJ4087" s="131"/>
      <c r="AK4087" s="131"/>
      <c r="AL4087" s="131"/>
      <c r="AM4087" s="131"/>
      <c r="AN4087" s="131"/>
      <c r="AO4087" s="132"/>
    </row>
    <row r="4088" spans="2:41" ht="13.35" customHeight="1">
      <c r="B4088" s="135"/>
      <c r="I4088" s="136"/>
      <c r="J4088" s="135"/>
      <c r="M4088" s="136"/>
      <c r="N4088" s="135" t="s">
        <v>27</v>
      </c>
      <c r="Q4088" s="136"/>
      <c r="R4088" s="135"/>
      <c r="S4088" s="692" t="str">
        <f xml:space="preserve"> IF(新_新規_2!I84&lt;&gt;"", "01300011:その他従事者", "") &amp; IF(新_変更_3!AL112&lt;&gt;"", "01300011:その他従事者", "")</f>
        <v/>
      </c>
      <c r="T4088" s="693"/>
      <c r="U4088" s="693"/>
      <c r="V4088" s="693"/>
      <c r="W4088" s="693"/>
      <c r="X4088" s="693"/>
      <c r="Y4088" s="693"/>
      <c r="Z4088" s="693"/>
      <c r="AA4088" s="694"/>
      <c r="AB4088" s="135" t="s">
        <v>28</v>
      </c>
      <c r="AE4088" s="136"/>
      <c r="AF4088" s="135"/>
      <c r="AG4088" s="695" t="str">
        <f>IF(新_新規_2!I92="☑", "01300001:薬剤師", "") &amp; IF(新_変更_3!AL120="☑", "01300001:薬剤師", "")
&amp; IF(新_新規_2!N92="☑", "01300002:登録販売者", "") &amp; IF(新_変更_3!AQ120="☑", "01300002:登録販売者", "")
&amp; IF(新_新規_2!T92="☑", "01300002:登録販売者", "") &amp; IF(新_変更_3!AW120="☑", "01300002:登録販売者", "")</f>
        <v/>
      </c>
      <c r="AH4088" s="693"/>
      <c r="AI4088" s="693"/>
      <c r="AJ4088" s="693"/>
      <c r="AK4088" s="693"/>
      <c r="AL4088" s="693"/>
      <c r="AM4088" s="693"/>
      <c r="AN4088" s="693"/>
      <c r="AO4088" s="694"/>
    </row>
    <row r="4089" spans="2:41" ht="3.75" customHeight="1">
      <c r="B4089" s="135"/>
      <c r="I4089" s="136"/>
      <c r="J4089" s="135"/>
      <c r="M4089" s="136"/>
      <c r="N4089" s="140"/>
      <c r="O4089" s="141"/>
      <c r="P4089" s="141"/>
      <c r="Q4089" s="142"/>
      <c r="R4089" s="140"/>
      <c r="S4089" s="141"/>
      <c r="T4089" s="141"/>
      <c r="U4089" s="141"/>
      <c r="V4089" s="141"/>
      <c r="W4089" s="141"/>
      <c r="X4089" s="141"/>
      <c r="Y4089" s="141"/>
      <c r="Z4089" s="141"/>
      <c r="AA4089" s="142"/>
      <c r="AB4089" s="140"/>
      <c r="AC4089" s="141"/>
      <c r="AD4089" s="141"/>
      <c r="AE4089" s="142"/>
      <c r="AF4089" s="141"/>
      <c r="AG4089" s="141"/>
      <c r="AH4089" s="141"/>
      <c r="AI4089" s="141"/>
      <c r="AJ4089" s="141"/>
      <c r="AK4089" s="141"/>
      <c r="AL4089" s="141"/>
      <c r="AM4089" s="141"/>
      <c r="AN4089" s="141"/>
      <c r="AO4089" s="142"/>
    </row>
    <row r="4090" spans="2:41" ht="3.75" customHeight="1">
      <c r="B4090" s="135"/>
      <c r="I4090" s="136"/>
      <c r="J4090" s="135"/>
      <c r="M4090" s="136"/>
      <c r="N4090" s="130"/>
      <c r="O4090" s="131"/>
      <c r="P4090" s="131"/>
      <c r="Q4090" s="132"/>
      <c r="R4090" s="130"/>
      <c r="S4090" s="131"/>
      <c r="T4090" s="131"/>
      <c r="U4090" s="131"/>
      <c r="V4090" s="131"/>
      <c r="W4090" s="131"/>
      <c r="X4090" s="131"/>
      <c r="Y4090" s="131"/>
      <c r="Z4090" s="131"/>
      <c r="AA4090" s="132"/>
      <c r="AB4090" s="130"/>
      <c r="AC4090" s="131"/>
      <c r="AD4090" s="131"/>
      <c r="AE4090" s="132"/>
      <c r="AF4090" s="130"/>
      <c r="AG4090" s="131"/>
      <c r="AH4090" s="131"/>
      <c r="AI4090" s="131"/>
      <c r="AJ4090" s="131"/>
      <c r="AK4090" s="131"/>
      <c r="AL4090" s="131"/>
      <c r="AM4090" s="131"/>
      <c r="AN4090" s="131"/>
      <c r="AO4090" s="132"/>
    </row>
    <row r="4091" spans="2:41" ht="13.35" customHeight="1">
      <c r="B4091" s="135"/>
      <c r="I4091" s="136"/>
      <c r="J4091" s="135"/>
      <c r="M4091" s="136"/>
      <c r="N4091" s="135" t="s">
        <v>3990</v>
      </c>
      <c r="Q4091" s="136"/>
      <c r="R4091" s="135"/>
      <c r="S4091" s="696"/>
      <c r="T4091" s="694"/>
      <c r="V4091" s="146"/>
      <c r="W4091" s="124" t="s">
        <v>12</v>
      </c>
      <c r="X4091" s="146"/>
      <c r="Y4091" s="124" t="s">
        <v>11</v>
      </c>
      <c r="Z4091" s="146"/>
      <c r="AA4091" s="136" t="s">
        <v>364</v>
      </c>
      <c r="AB4091" s="135" t="s">
        <v>66</v>
      </c>
      <c r="AE4091" s="136"/>
      <c r="AF4091" s="135"/>
      <c r="AG4091" s="696"/>
      <c r="AH4091" s="694"/>
      <c r="AJ4091" s="146"/>
      <c r="AK4091" s="124" t="s">
        <v>12</v>
      </c>
      <c r="AL4091" s="146"/>
      <c r="AM4091" s="124" t="s">
        <v>11</v>
      </c>
      <c r="AN4091" s="146"/>
      <c r="AO4091" s="136" t="s">
        <v>364</v>
      </c>
    </row>
    <row r="4092" spans="2:41" ht="3.75" customHeight="1">
      <c r="B4092" s="135"/>
      <c r="I4092" s="136"/>
      <c r="J4092" s="135"/>
      <c r="M4092" s="136"/>
      <c r="N4092" s="140"/>
      <c r="O4092" s="141"/>
      <c r="P4092" s="141"/>
      <c r="Q4092" s="142"/>
      <c r="R4092" s="140"/>
      <c r="S4092" s="141"/>
      <c r="T4092" s="141"/>
      <c r="U4092" s="141"/>
      <c r="V4092" s="141"/>
      <c r="W4092" s="141"/>
      <c r="X4092" s="141"/>
      <c r="Y4092" s="141"/>
      <c r="Z4092" s="141"/>
      <c r="AA4092" s="142"/>
      <c r="AB4092" s="140"/>
      <c r="AC4092" s="141"/>
      <c r="AD4092" s="141"/>
      <c r="AE4092" s="142"/>
      <c r="AF4092" s="140"/>
      <c r="AG4092" s="141"/>
      <c r="AH4092" s="141"/>
      <c r="AI4092" s="141"/>
      <c r="AJ4092" s="141"/>
      <c r="AK4092" s="141"/>
      <c r="AL4092" s="141"/>
      <c r="AM4092" s="141"/>
      <c r="AN4092" s="141"/>
      <c r="AO4092" s="142"/>
    </row>
    <row r="4093" spans="2:41" ht="3.75" customHeight="1">
      <c r="B4093" s="135"/>
      <c r="I4093" s="136"/>
      <c r="J4093" s="135"/>
      <c r="M4093" s="136"/>
      <c r="N4093" s="130"/>
      <c r="O4093" s="131"/>
      <c r="P4093" s="131"/>
      <c r="Q4093" s="132"/>
      <c r="R4093" s="683" t="str">
        <f>IF(AND(NM_従事者_従事者6_従事者区分&lt;&gt;"",新_新規_2!I84&lt;&gt;""), 新_新規_2!I84, "")
&amp; IF(AND(NM_従事者_従事者6_従事者区分&lt;&gt;"",新_変更_3!AL112&lt;&gt;""), 新_変更_3!AL112, "")</f>
        <v/>
      </c>
      <c r="S4093" s="684"/>
      <c r="T4093" s="684"/>
      <c r="U4093" s="684"/>
      <c r="V4093" s="684"/>
      <c r="W4093" s="684"/>
      <c r="X4093" s="684"/>
      <c r="Y4093" s="684"/>
      <c r="Z4093" s="684"/>
      <c r="AA4093" s="684"/>
      <c r="AB4093" s="684"/>
      <c r="AC4093" s="684"/>
      <c r="AD4093" s="684"/>
      <c r="AE4093" s="684"/>
      <c r="AF4093" s="684"/>
      <c r="AG4093" s="684"/>
      <c r="AH4093" s="684"/>
      <c r="AI4093" s="684"/>
      <c r="AJ4093" s="685"/>
      <c r="AK4093" s="131"/>
      <c r="AL4093" s="131"/>
      <c r="AM4093" s="131"/>
      <c r="AN4093" s="131"/>
      <c r="AO4093" s="132"/>
    </row>
    <row r="4094" spans="2:41" ht="13.35" customHeight="1">
      <c r="B4094" s="135"/>
      <c r="I4094" s="136"/>
      <c r="J4094" s="135"/>
      <c r="M4094" s="136"/>
      <c r="N4094" s="135" t="s">
        <v>8</v>
      </c>
      <c r="Q4094" s="136"/>
      <c r="R4094" s="686"/>
      <c r="S4094" s="687"/>
      <c r="T4094" s="687"/>
      <c r="U4094" s="687"/>
      <c r="V4094" s="687"/>
      <c r="W4094" s="687"/>
      <c r="X4094" s="687"/>
      <c r="Y4094" s="687"/>
      <c r="Z4094" s="687"/>
      <c r="AA4094" s="687"/>
      <c r="AB4094" s="687"/>
      <c r="AC4094" s="687"/>
      <c r="AD4094" s="687"/>
      <c r="AE4094" s="687"/>
      <c r="AF4094" s="687"/>
      <c r="AG4094" s="687"/>
      <c r="AH4094" s="687"/>
      <c r="AI4094" s="687"/>
      <c r="AJ4094" s="688"/>
      <c r="AL4094" s="147" t="s">
        <v>13</v>
      </c>
      <c r="AM4094" s="124" t="s">
        <v>29</v>
      </c>
      <c r="AO4094" s="136"/>
    </row>
    <row r="4095" spans="2:41" ht="3.75" customHeight="1">
      <c r="B4095" s="135"/>
      <c r="I4095" s="136"/>
      <c r="J4095" s="135"/>
      <c r="M4095" s="136"/>
      <c r="N4095" s="140"/>
      <c r="O4095" s="141"/>
      <c r="P4095" s="141"/>
      <c r="Q4095" s="142"/>
      <c r="R4095" s="689"/>
      <c r="S4095" s="690"/>
      <c r="T4095" s="690"/>
      <c r="U4095" s="690"/>
      <c r="V4095" s="690"/>
      <c r="W4095" s="690"/>
      <c r="X4095" s="690"/>
      <c r="Y4095" s="690"/>
      <c r="Z4095" s="690"/>
      <c r="AA4095" s="690"/>
      <c r="AB4095" s="690"/>
      <c r="AC4095" s="690"/>
      <c r="AD4095" s="690"/>
      <c r="AE4095" s="690"/>
      <c r="AF4095" s="690"/>
      <c r="AG4095" s="690"/>
      <c r="AH4095" s="690"/>
      <c r="AI4095" s="690"/>
      <c r="AJ4095" s="691"/>
      <c r="AK4095" s="141"/>
      <c r="AL4095" s="141"/>
      <c r="AM4095" s="141"/>
      <c r="AN4095" s="141"/>
      <c r="AO4095" s="142"/>
    </row>
    <row r="4096" spans="2:41" ht="3.75" customHeight="1">
      <c r="B4096" s="135"/>
      <c r="I4096" s="136"/>
      <c r="J4096" s="135"/>
      <c r="M4096" s="136"/>
      <c r="N4096" s="130"/>
      <c r="O4096" s="131"/>
      <c r="P4096" s="131"/>
      <c r="Q4096" s="132"/>
      <c r="R4096" s="683" t="str">
        <f>IF(NM_従事者_従事者6_従事者区分="","",(IF(新_新規_2!I83&lt;&gt;"", ASC(PHONETIC(新_新規_2!I83)), "") &amp; IF(新_変更_3!AL111&lt;&gt;"", ASC(PHONETIC(新_変更_3!AL111)), "")))</f>
        <v/>
      </c>
      <c r="S4096" s="684"/>
      <c r="T4096" s="684"/>
      <c r="U4096" s="684"/>
      <c r="V4096" s="684"/>
      <c r="W4096" s="684"/>
      <c r="X4096" s="684"/>
      <c r="Y4096" s="684"/>
      <c r="Z4096" s="684"/>
      <c r="AA4096" s="684"/>
      <c r="AB4096" s="684"/>
      <c r="AC4096" s="684"/>
      <c r="AD4096" s="684"/>
      <c r="AE4096" s="684"/>
      <c r="AF4096" s="684"/>
      <c r="AG4096" s="684"/>
      <c r="AH4096" s="684"/>
      <c r="AI4096" s="684"/>
      <c r="AJ4096" s="684"/>
      <c r="AK4096" s="684"/>
      <c r="AL4096" s="684"/>
      <c r="AM4096" s="684"/>
      <c r="AN4096" s="684"/>
      <c r="AO4096" s="685"/>
    </row>
    <row r="4097" spans="2:41" ht="13.35" customHeight="1">
      <c r="B4097" s="135"/>
      <c r="I4097" s="136"/>
      <c r="J4097" s="135"/>
      <c r="M4097" s="136"/>
      <c r="N4097" s="135" t="s">
        <v>61</v>
      </c>
      <c r="Q4097" s="136"/>
      <c r="R4097" s="686"/>
      <c r="S4097" s="687"/>
      <c r="T4097" s="687"/>
      <c r="U4097" s="687"/>
      <c r="V4097" s="687"/>
      <c r="W4097" s="687"/>
      <c r="X4097" s="687"/>
      <c r="Y4097" s="687"/>
      <c r="Z4097" s="687"/>
      <c r="AA4097" s="687"/>
      <c r="AB4097" s="687"/>
      <c r="AC4097" s="687"/>
      <c r="AD4097" s="687"/>
      <c r="AE4097" s="687"/>
      <c r="AF4097" s="687"/>
      <c r="AG4097" s="687"/>
      <c r="AH4097" s="687"/>
      <c r="AI4097" s="687"/>
      <c r="AJ4097" s="687"/>
      <c r="AK4097" s="687"/>
      <c r="AL4097" s="687"/>
      <c r="AM4097" s="687"/>
      <c r="AN4097" s="687"/>
      <c r="AO4097" s="688"/>
    </row>
    <row r="4098" spans="2:41" ht="3.75" customHeight="1">
      <c r="B4098" s="135"/>
      <c r="I4098" s="136"/>
      <c r="J4098" s="135"/>
      <c r="M4098" s="136"/>
      <c r="N4098" s="135"/>
      <c r="Q4098" s="136"/>
      <c r="R4098" s="689"/>
      <c r="S4098" s="690"/>
      <c r="T4098" s="690"/>
      <c r="U4098" s="690"/>
      <c r="V4098" s="690"/>
      <c r="W4098" s="690"/>
      <c r="X4098" s="690"/>
      <c r="Y4098" s="690"/>
      <c r="Z4098" s="690"/>
      <c r="AA4098" s="690"/>
      <c r="AB4098" s="690"/>
      <c r="AC4098" s="690"/>
      <c r="AD4098" s="690"/>
      <c r="AE4098" s="690"/>
      <c r="AF4098" s="690"/>
      <c r="AG4098" s="690"/>
      <c r="AH4098" s="690"/>
      <c r="AI4098" s="690"/>
      <c r="AJ4098" s="690"/>
      <c r="AK4098" s="690"/>
      <c r="AL4098" s="690"/>
      <c r="AM4098" s="690"/>
      <c r="AN4098" s="690"/>
      <c r="AO4098" s="691"/>
    </row>
    <row r="4099" spans="2:41" ht="3.75" customHeight="1">
      <c r="B4099" s="135"/>
      <c r="I4099" s="136"/>
      <c r="J4099" s="135"/>
      <c r="N4099" s="130"/>
      <c r="O4099" s="131"/>
      <c r="P4099" s="131"/>
      <c r="Q4099" s="132"/>
      <c r="U4099" s="787" t="str">
        <f>IF(AND(NM_従事者_従事者6_従事者区分&lt;&gt;"",新_新規_2!L85&lt;&gt;""), 新_新規_2!L85, "")
&amp; IF(AND(NM_従事者_従事者6_従事者区分&lt;&gt;"",新_変更_3!AO113&lt;&gt;""), 新_変更_3!AO113, "")</f>
        <v/>
      </c>
      <c r="V4099" s="754"/>
      <c r="W4099" s="754"/>
      <c r="X4099" s="789"/>
      <c r="Y4099" s="131"/>
      <c r="Z4099" s="792" t="str">
        <f>IF(AND(NM_従事者_従事者6_従事者区分&lt;&gt;"",新_新規_2!O85&lt;&gt;""), 新_新規_2!O85, "")
&amp; IF(AND(NM_従事者_従事者6_従事者区分&lt;&gt;"",新_変更_3!AR113&lt;&gt;""), 新_変更_3!AR113, "")</f>
        <v/>
      </c>
      <c r="AA4099" s="754"/>
      <c r="AB4099" s="754"/>
      <c r="AC4099" s="755"/>
      <c r="AG4099" s="683" t="str">
        <f>IF(AND(NM_従事者_従事者6_従事者区分&lt;&gt;"",新_新規_2!L86&lt;&gt;""), 新_新規_2!L86, "")
&amp; IF(AND(NM_従事者_従事者6_従事者区分&lt;&gt;"",新_変更_3!AO114&lt;&gt;""), 新_変更_3!AO114, "")</f>
        <v/>
      </c>
      <c r="AH4099" s="684"/>
      <c r="AI4099" s="684"/>
      <c r="AJ4099" s="684"/>
      <c r="AK4099" s="684"/>
      <c r="AL4099" s="684"/>
      <c r="AM4099" s="684"/>
      <c r="AN4099" s="684"/>
      <c r="AO4099" s="685"/>
    </row>
    <row r="4100" spans="2:41" ht="13.35" customHeight="1">
      <c r="B4100" s="135"/>
      <c r="I4100" s="136"/>
      <c r="J4100" s="135"/>
      <c r="N4100" s="135"/>
      <c r="Q4100" s="136"/>
      <c r="R4100" s="124" t="s">
        <v>15</v>
      </c>
      <c r="U4100" s="756"/>
      <c r="V4100" s="757"/>
      <c r="W4100" s="757"/>
      <c r="X4100" s="790"/>
      <c r="Y4100" s="125" t="s">
        <v>359</v>
      </c>
      <c r="Z4100" s="793"/>
      <c r="AA4100" s="757"/>
      <c r="AB4100" s="757"/>
      <c r="AC4100" s="758"/>
      <c r="AD4100" s="124" t="s">
        <v>56</v>
      </c>
      <c r="AG4100" s="686"/>
      <c r="AH4100" s="687"/>
      <c r="AI4100" s="687"/>
      <c r="AJ4100" s="687"/>
      <c r="AK4100" s="687"/>
      <c r="AL4100" s="687"/>
      <c r="AM4100" s="687"/>
      <c r="AN4100" s="687"/>
      <c r="AO4100" s="688"/>
    </row>
    <row r="4101" spans="2:41" ht="3.75" customHeight="1">
      <c r="B4101" s="135"/>
      <c r="I4101" s="136"/>
      <c r="J4101" s="135"/>
      <c r="N4101" s="135"/>
      <c r="Q4101" s="136"/>
      <c r="R4101" s="141"/>
      <c r="S4101" s="141"/>
      <c r="T4101" s="141"/>
      <c r="U4101" s="759"/>
      <c r="V4101" s="760"/>
      <c r="W4101" s="760"/>
      <c r="X4101" s="791"/>
      <c r="Y4101" s="141"/>
      <c r="Z4101" s="794"/>
      <c r="AA4101" s="760"/>
      <c r="AB4101" s="760"/>
      <c r="AC4101" s="761"/>
      <c r="AD4101" s="141"/>
      <c r="AE4101" s="141"/>
      <c r="AF4101" s="141"/>
      <c r="AG4101" s="689"/>
      <c r="AH4101" s="690"/>
      <c r="AI4101" s="690"/>
      <c r="AJ4101" s="690"/>
      <c r="AK4101" s="690"/>
      <c r="AL4101" s="690"/>
      <c r="AM4101" s="690"/>
      <c r="AN4101" s="690"/>
      <c r="AO4101" s="691"/>
    </row>
    <row r="4102" spans="2:41" ht="3.75" customHeight="1">
      <c r="B4102" s="135"/>
      <c r="I4102" s="136"/>
      <c r="J4102" s="135"/>
      <c r="N4102" s="135"/>
      <c r="Q4102" s="136"/>
      <c r="R4102" s="131"/>
      <c r="S4102" s="131"/>
      <c r="T4102" s="132"/>
      <c r="U4102" s="683" t="str">
        <f>IF(AND(NM_従事者_従事者6_従事者区分&lt;&gt;"",新_新規_2!T86&lt;&gt;""), 新_新規_2!T86, "")
&amp; IF(AND(NM_従事者_従事者6_従事者区分&lt;&gt;"",新_変更_3!AW114&lt;&gt;""), 新_変更_3!AW114, "")</f>
        <v/>
      </c>
      <c r="V4102" s="684"/>
      <c r="W4102" s="684"/>
      <c r="X4102" s="684"/>
      <c r="Y4102" s="684"/>
      <c r="Z4102" s="684"/>
      <c r="AA4102" s="684"/>
      <c r="AB4102" s="684"/>
      <c r="AC4102" s="685"/>
      <c r="AD4102" s="130"/>
      <c r="AE4102" s="131"/>
      <c r="AF4102" s="132"/>
      <c r="AG4102" s="683" t="str">
        <f>IF(AND(NM_従事者_従事者6_従事者区分&lt;&gt;"",新_新規_2!L87&lt;&gt;""), 新_新規_2!L87, "")
&amp; IF(AND(NM_従事者_従事者6_従事者区分&lt;&gt;"",新_変更_3!AO115&lt;&gt;""), 新_変更_3!AO115, "")</f>
        <v/>
      </c>
      <c r="AH4102" s="684"/>
      <c r="AI4102" s="684"/>
      <c r="AJ4102" s="684"/>
      <c r="AK4102" s="684"/>
      <c r="AL4102" s="684"/>
      <c r="AM4102" s="684"/>
      <c r="AN4102" s="684"/>
      <c r="AO4102" s="685"/>
    </row>
    <row r="4103" spans="2:41" ht="13.35" customHeight="1">
      <c r="B4103" s="135"/>
      <c r="I4103" s="136"/>
      <c r="J4103" s="135" t="s">
        <v>3998</v>
      </c>
      <c r="N4103" s="135" t="s">
        <v>23</v>
      </c>
      <c r="Q4103" s="136"/>
      <c r="R4103" s="124" t="s">
        <v>17</v>
      </c>
      <c r="T4103" s="136"/>
      <c r="U4103" s="686"/>
      <c r="V4103" s="687"/>
      <c r="W4103" s="687"/>
      <c r="X4103" s="687"/>
      <c r="Y4103" s="687"/>
      <c r="Z4103" s="687"/>
      <c r="AA4103" s="687"/>
      <c r="AB4103" s="687"/>
      <c r="AC4103" s="688"/>
      <c r="AD4103" s="135" t="s">
        <v>18</v>
      </c>
      <c r="AF4103" s="136"/>
      <c r="AG4103" s="686"/>
      <c r="AH4103" s="687"/>
      <c r="AI4103" s="687"/>
      <c r="AJ4103" s="687"/>
      <c r="AK4103" s="687"/>
      <c r="AL4103" s="687"/>
      <c r="AM4103" s="687"/>
      <c r="AN4103" s="687"/>
      <c r="AO4103" s="688"/>
    </row>
    <row r="4104" spans="2:41" ht="3.75" customHeight="1">
      <c r="B4104" s="135"/>
      <c r="I4104" s="136"/>
      <c r="J4104" s="135"/>
      <c r="N4104" s="135"/>
      <c r="Q4104" s="136"/>
      <c r="R4104" s="141"/>
      <c r="S4104" s="141"/>
      <c r="T4104" s="142"/>
      <c r="U4104" s="689"/>
      <c r="V4104" s="690"/>
      <c r="W4104" s="690"/>
      <c r="X4104" s="690"/>
      <c r="Y4104" s="690"/>
      <c r="Z4104" s="690"/>
      <c r="AA4104" s="690"/>
      <c r="AB4104" s="690"/>
      <c r="AC4104" s="691"/>
      <c r="AD4104" s="140"/>
      <c r="AE4104" s="141"/>
      <c r="AF4104" s="142"/>
      <c r="AG4104" s="689"/>
      <c r="AH4104" s="690"/>
      <c r="AI4104" s="690"/>
      <c r="AJ4104" s="690"/>
      <c r="AK4104" s="690"/>
      <c r="AL4104" s="690"/>
      <c r="AM4104" s="690"/>
      <c r="AN4104" s="690"/>
      <c r="AO4104" s="691"/>
    </row>
    <row r="4105" spans="2:41" ht="3.75" customHeight="1">
      <c r="B4105" s="135"/>
      <c r="I4105" s="136"/>
      <c r="J4105" s="135"/>
      <c r="N4105" s="135"/>
      <c r="Q4105" s="136"/>
      <c r="R4105" s="131"/>
      <c r="S4105" s="131"/>
      <c r="T4105" s="132"/>
      <c r="U4105" s="683" t="str">
        <f>IF(AND(NM_従事者_従事者6_従事者区分&lt;&gt;"",新_新規_2!T87&lt;&gt;""), 新_新規_2!T87, "")
&amp; IF(AND(NM_従事者_従事者6_従事者区分&lt;&gt;"",新_変更_3!AW115&lt;&gt;""), 新_変更_3!AW115, "")</f>
        <v/>
      </c>
      <c r="V4105" s="684"/>
      <c r="W4105" s="684"/>
      <c r="X4105" s="684"/>
      <c r="Y4105" s="684"/>
      <c r="Z4105" s="684"/>
      <c r="AA4105" s="684"/>
      <c r="AB4105" s="684"/>
      <c r="AC4105" s="685"/>
      <c r="AD4105" s="130"/>
      <c r="AE4105" s="131"/>
      <c r="AF4105" s="132"/>
      <c r="AG4105" s="683" t="str">
        <f>IF(AND(NM_従事者_従事者6_従事者区分&lt;&gt;"",新_新規_2!L88&lt;&gt;""), 新_新規_2!L88, "")
&amp; IF(AND(NM_従事者_従事者6_従事者区分&lt;&gt;"",新_変更_3!AO116&lt;&gt;""), 新_変更_3!AO116, "")</f>
        <v/>
      </c>
      <c r="AH4105" s="684"/>
      <c r="AI4105" s="684"/>
      <c r="AJ4105" s="684"/>
      <c r="AK4105" s="684"/>
      <c r="AL4105" s="684"/>
      <c r="AM4105" s="684"/>
      <c r="AN4105" s="684"/>
      <c r="AO4105" s="685"/>
    </row>
    <row r="4106" spans="2:41" ht="13.35" customHeight="1">
      <c r="B4106" s="135"/>
      <c r="I4106" s="136"/>
      <c r="J4106" s="135"/>
      <c r="N4106" s="135"/>
      <c r="Q4106" s="136"/>
      <c r="R4106" s="124" t="s">
        <v>19</v>
      </c>
      <c r="T4106" s="136"/>
      <c r="U4106" s="686"/>
      <c r="V4106" s="687"/>
      <c r="W4106" s="687"/>
      <c r="X4106" s="687"/>
      <c r="Y4106" s="687"/>
      <c r="Z4106" s="687"/>
      <c r="AA4106" s="687"/>
      <c r="AB4106" s="687"/>
      <c r="AC4106" s="688"/>
      <c r="AD4106" s="135" t="s">
        <v>20</v>
      </c>
      <c r="AF4106" s="136"/>
      <c r="AG4106" s="686"/>
      <c r="AH4106" s="687"/>
      <c r="AI4106" s="687"/>
      <c r="AJ4106" s="687"/>
      <c r="AK4106" s="687"/>
      <c r="AL4106" s="687"/>
      <c r="AM4106" s="687"/>
      <c r="AN4106" s="687"/>
      <c r="AO4106" s="688"/>
    </row>
    <row r="4107" spans="2:41" ht="3.75" customHeight="1">
      <c r="B4107" s="135"/>
      <c r="I4107" s="136"/>
      <c r="J4107" s="135"/>
      <c r="N4107" s="140"/>
      <c r="O4107" s="141"/>
      <c r="P4107" s="141"/>
      <c r="Q4107" s="142"/>
      <c r="R4107" s="141"/>
      <c r="S4107" s="141"/>
      <c r="T4107" s="142"/>
      <c r="U4107" s="689"/>
      <c r="V4107" s="690"/>
      <c r="W4107" s="690"/>
      <c r="X4107" s="690"/>
      <c r="Y4107" s="690"/>
      <c r="Z4107" s="690"/>
      <c r="AA4107" s="690"/>
      <c r="AB4107" s="690"/>
      <c r="AC4107" s="691"/>
      <c r="AD4107" s="140"/>
      <c r="AE4107" s="141"/>
      <c r="AF4107" s="142"/>
      <c r="AG4107" s="689"/>
      <c r="AH4107" s="690"/>
      <c r="AI4107" s="690"/>
      <c r="AJ4107" s="690"/>
      <c r="AK4107" s="690"/>
      <c r="AL4107" s="690"/>
      <c r="AM4107" s="690"/>
      <c r="AN4107" s="690"/>
      <c r="AO4107" s="691"/>
    </row>
    <row r="4108" spans="2:41" ht="3.75" customHeight="1">
      <c r="B4108" s="135"/>
      <c r="I4108" s="136"/>
      <c r="J4108" s="135"/>
      <c r="M4108" s="136"/>
      <c r="N4108" s="135"/>
      <c r="Q4108" s="136"/>
      <c r="R4108" s="130"/>
      <c r="S4108" s="131"/>
      <c r="T4108" s="131"/>
      <c r="U4108" s="131"/>
      <c r="V4108" s="131"/>
      <c r="W4108" s="131"/>
      <c r="X4108" s="131"/>
      <c r="Y4108" s="131"/>
      <c r="Z4108" s="131"/>
      <c r="AA4108" s="131"/>
      <c r="AB4108" s="131"/>
      <c r="AC4108" s="131"/>
      <c r="AD4108" s="131"/>
      <c r="AE4108" s="131"/>
      <c r="AF4108" s="131"/>
      <c r="AG4108" s="131"/>
      <c r="AH4108" s="131"/>
      <c r="AI4108" s="131"/>
      <c r="AJ4108" s="131"/>
      <c r="AK4108" s="131"/>
      <c r="AL4108" s="131"/>
      <c r="AM4108" s="131"/>
      <c r="AN4108" s="131"/>
      <c r="AO4108" s="132"/>
    </row>
    <row r="4109" spans="2:41" ht="13.35" customHeight="1">
      <c r="B4109" s="135"/>
      <c r="I4109" s="136"/>
      <c r="J4109" s="135"/>
      <c r="M4109" s="136"/>
      <c r="N4109" s="135" t="s">
        <v>111</v>
      </c>
      <c r="Q4109" s="136"/>
      <c r="R4109" s="135"/>
      <c r="S4109" s="696"/>
      <c r="T4109" s="694"/>
      <c r="V4109" s="146"/>
      <c r="W4109" s="124" t="s">
        <v>12</v>
      </c>
      <c r="X4109" s="146"/>
      <c r="Y4109" s="124" t="s">
        <v>11</v>
      </c>
      <c r="Z4109" s="146"/>
      <c r="AA4109" s="124" t="s">
        <v>364</v>
      </c>
      <c r="AO4109" s="136"/>
    </row>
    <row r="4110" spans="2:41" ht="3.75" customHeight="1">
      <c r="B4110" s="135"/>
      <c r="I4110" s="136"/>
      <c r="J4110" s="135"/>
      <c r="M4110" s="136"/>
      <c r="N4110" s="135"/>
      <c r="Q4110" s="136"/>
      <c r="R4110" s="135"/>
      <c r="AO4110" s="136"/>
    </row>
    <row r="4111" spans="2:41" ht="3.75" customHeight="1">
      <c r="B4111" s="135"/>
      <c r="I4111" s="136"/>
      <c r="J4111" s="135"/>
      <c r="M4111" s="136"/>
      <c r="N4111" s="130"/>
      <c r="O4111" s="131"/>
      <c r="P4111" s="131"/>
      <c r="Q4111" s="131"/>
      <c r="R4111" s="781" t="str">
        <f>IF(AND(NM_従事者_従事者6_従事者区分&lt;&gt;"",新_新規_2!I89&lt;&gt;""), 新_新規_2!I89, "")
&amp; IF(AND(NM_従事者_従事者6_従事者区分&lt;&gt;"",新_変更_3!AL117&lt;&gt;""), 新_変更_3!AL117, "")</f>
        <v/>
      </c>
      <c r="S4111" s="784" t="str">
        <f>IF(AND(NM_従事者_従事者6_従事者区分&lt;&gt;"",新_新規_2!J89&lt;&gt;""), 新_新規_2!J89, "")
&amp; IF(AND(NM_従事者_従事者6_従事者区分&lt;&gt;"",新_変更_3!AM117&lt;&gt;""), 新_変更_3!AM117, "")</f>
        <v/>
      </c>
      <c r="T4111" s="131"/>
      <c r="U4111" s="787" t="str">
        <f>IF(AND(NM_従事者_従事者6_従事者区分&lt;&gt;"",新_新規_2!L89&lt;&gt;""), 新_新規_2!L89, "")
&amp; IF(AND(NM_従事者_従事者6_従事者区分&lt;&gt;"",新_変更_3!AO117&lt;&gt;""), 新_変更_3!AO117, "")</f>
        <v/>
      </c>
      <c r="V4111" s="130"/>
      <c r="W4111" s="131"/>
      <c r="X4111" s="131"/>
      <c r="Y4111" s="131"/>
      <c r="Z4111" s="131"/>
      <c r="AA4111" s="131"/>
      <c r="AB4111" s="131"/>
      <c r="AC4111" s="131"/>
      <c r="AD4111" s="131"/>
      <c r="AE4111" s="131"/>
      <c r="AF4111" s="131"/>
      <c r="AG4111" s="131"/>
      <c r="AH4111" s="133"/>
      <c r="AI4111" s="133"/>
      <c r="AJ4111" s="131"/>
      <c r="AK4111" s="149"/>
      <c r="AL4111" s="131"/>
      <c r="AM4111" s="131"/>
      <c r="AN4111" s="131"/>
      <c r="AO4111" s="132"/>
    </row>
    <row r="4112" spans="2:41" ht="13.35" customHeight="1">
      <c r="B4112" s="135"/>
      <c r="I4112" s="136"/>
      <c r="J4112" s="135"/>
      <c r="M4112" s="136"/>
      <c r="N4112" s="135" t="s">
        <v>30</v>
      </c>
      <c r="R4112" s="782"/>
      <c r="S4112" s="785"/>
      <c r="T4112" s="124" t="s">
        <v>388</v>
      </c>
      <c r="U4112" s="756"/>
      <c r="V4112" s="135" t="s">
        <v>112</v>
      </c>
      <c r="AH4112" s="137"/>
      <c r="AI4112" s="137"/>
      <c r="AK4112" s="150"/>
      <c r="AO4112" s="136"/>
    </row>
    <row r="4113" spans="2:41" ht="3.75" customHeight="1">
      <c r="B4113" s="135"/>
      <c r="I4113" s="136"/>
      <c r="J4113" s="135"/>
      <c r="M4113" s="136"/>
      <c r="N4113" s="135"/>
      <c r="R4113" s="783"/>
      <c r="S4113" s="786"/>
      <c r="T4113" s="141"/>
      <c r="U4113" s="759"/>
      <c r="V4113" s="140"/>
      <c r="W4113" s="141"/>
      <c r="X4113" s="141"/>
      <c r="Y4113" s="141"/>
      <c r="Z4113" s="141"/>
      <c r="AA4113" s="141"/>
      <c r="AB4113" s="141"/>
      <c r="AC4113" s="141"/>
      <c r="AD4113" s="141"/>
      <c r="AE4113" s="141"/>
      <c r="AF4113" s="141"/>
      <c r="AG4113" s="141"/>
      <c r="AH4113" s="143"/>
      <c r="AI4113" s="143"/>
      <c r="AJ4113" s="141"/>
      <c r="AK4113" s="151"/>
      <c r="AL4113" s="141"/>
      <c r="AM4113" s="141"/>
      <c r="AN4113" s="141"/>
      <c r="AO4113" s="142"/>
    </row>
    <row r="4114" spans="2:41" ht="3.75" customHeight="1">
      <c r="B4114" s="135"/>
      <c r="I4114" s="136"/>
      <c r="J4114" s="135"/>
      <c r="M4114" s="136"/>
      <c r="N4114" s="130"/>
      <c r="O4114" s="131"/>
      <c r="P4114" s="131"/>
      <c r="Q4114" s="132"/>
      <c r="R4114" s="788" t="str">
        <f>IF(AND(NM_従事者_従事者6_従事者区分&lt;&gt;"",新_新規_2!K93&lt;&gt;""), 新_新規_2!K93, "")
&amp; IF(AND(NM_従事者_従事者6_従事者区分&lt;&gt;"",新_変更_3!AN121&lt;&gt;""), 新_変更_3!AN121, "")</f>
        <v/>
      </c>
      <c r="S4114" s="684"/>
      <c r="T4114" s="684"/>
      <c r="U4114" s="685"/>
      <c r="V4114" s="686" t="str">
        <f>IF(AND(NM_従事者_従事者6_従事者区分&lt;&gt;"",新_新規_2!O93&lt;&gt;""), 新_新規_2!O93, "")
&amp; IF(AND(NM_従事者_従事者6_従事者区分&lt;&gt;"",新_変更_3!AR121&lt;&gt;""), 新_変更_3!AR121, "")</f>
        <v/>
      </c>
      <c r="W4114" s="688"/>
      <c r="X4114" s="683" t="str">
        <f>IF(AND(NM_従事者_従事者6_従事者区分&lt;&gt;"",新_新規_2!Q93&lt;&gt;""), 新_新規_2!Q93, "")
&amp; IF(AND(NM_従事者_従事者6_従事者区分&lt;&gt;"",新_変更_3!AT121&lt;&gt;""), 新_変更_3!AT121, "")</f>
        <v/>
      </c>
      <c r="Y4114" s="684"/>
      <c r="Z4114" s="684"/>
      <c r="AA4114" s="685"/>
      <c r="AI4114" s="131"/>
      <c r="AO4114" s="136"/>
    </row>
    <row r="4115" spans="2:41" ht="13.35" customHeight="1">
      <c r="B4115" s="135"/>
      <c r="I4115" s="136"/>
      <c r="J4115" s="135"/>
      <c r="M4115" s="136"/>
      <c r="N4115" s="135" t="s">
        <v>114</v>
      </c>
      <c r="Q4115" s="136"/>
      <c r="R4115" s="686"/>
      <c r="S4115" s="687"/>
      <c r="T4115" s="687"/>
      <c r="U4115" s="688"/>
      <c r="V4115" s="686"/>
      <c r="W4115" s="688"/>
      <c r="X4115" s="686"/>
      <c r="Y4115" s="687"/>
      <c r="Z4115" s="687"/>
      <c r="AA4115" s="688"/>
      <c r="AB4115" s="158" t="s">
        <v>171</v>
      </c>
      <c r="AO4115" s="136"/>
    </row>
    <row r="4116" spans="2:41" ht="3.75" customHeight="1">
      <c r="B4116" s="135"/>
      <c r="I4116" s="136"/>
      <c r="J4116" s="135"/>
      <c r="M4116" s="136"/>
      <c r="N4116" s="135"/>
      <c r="Q4116" s="136"/>
      <c r="R4116" s="689"/>
      <c r="S4116" s="690"/>
      <c r="T4116" s="690"/>
      <c r="U4116" s="691"/>
      <c r="V4116" s="689"/>
      <c r="W4116" s="691"/>
      <c r="X4116" s="689"/>
      <c r="Y4116" s="690"/>
      <c r="Z4116" s="690"/>
      <c r="AA4116" s="691"/>
      <c r="AB4116" s="141"/>
      <c r="AC4116" s="141"/>
      <c r="AD4116" s="141"/>
      <c r="AE4116" s="141"/>
      <c r="AF4116" s="141"/>
      <c r="AG4116" s="141"/>
      <c r="AH4116" s="141"/>
      <c r="AI4116" s="141"/>
      <c r="AJ4116" s="141"/>
      <c r="AK4116" s="141"/>
      <c r="AL4116" s="141"/>
      <c r="AM4116" s="141"/>
      <c r="AN4116" s="141"/>
      <c r="AO4116" s="142"/>
    </row>
    <row r="4117" spans="2:41" ht="3.75" customHeight="1">
      <c r="B4117" s="135"/>
      <c r="I4117" s="136"/>
      <c r="J4117" s="135"/>
      <c r="M4117" s="136"/>
      <c r="N4117" s="130"/>
      <c r="O4117" s="131"/>
      <c r="P4117" s="131"/>
      <c r="Q4117" s="131"/>
      <c r="R4117" s="130"/>
      <c r="S4117" s="131"/>
      <c r="T4117" s="131"/>
      <c r="U4117" s="131"/>
      <c r="V4117" s="131"/>
      <c r="W4117" s="131"/>
      <c r="X4117" s="131"/>
      <c r="Y4117" s="131"/>
      <c r="Z4117" s="131"/>
      <c r="AA4117" s="132"/>
      <c r="AB4117" s="130"/>
      <c r="AI4117" s="136"/>
      <c r="AJ4117" s="130"/>
      <c r="AK4117" s="131"/>
      <c r="AL4117" s="131"/>
      <c r="AM4117" s="131"/>
      <c r="AN4117" s="131"/>
      <c r="AO4117" s="132"/>
    </row>
    <row r="4118" spans="2:41" ht="13.35" customHeight="1">
      <c r="B4118" s="135"/>
      <c r="I4118" s="136"/>
      <c r="J4118" s="135"/>
      <c r="M4118" s="136"/>
      <c r="N4118" s="135" t="s">
        <v>115</v>
      </c>
      <c r="R4118" s="135"/>
      <c r="S4118" s="696" t="str">
        <f>IF(AND(NM_従事者_従事者6_従事者区分&lt;&gt;"",新_新規_2!I95&lt;&gt;""), 新_新規_2!I95, "")
&amp; IF(AND(NM_従事者_従事者6_従事者区分&lt;&gt;"",新_変更_3!AL123&lt;&gt;""), 新_変更_3!AL123, "")</f>
        <v/>
      </c>
      <c r="T4118" s="694"/>
      <c r="V4118" s="146" t="str">
        <f>IF(AND(NM_従事者_従事者6_従事者区分&lt;&gt;"",新_新規_2!K95&lt;&gt;""), 新_新規_2!K95, "")
&amp; IF(AND(NM_従事者_従事者6_従事者区分&lt;&gt;"",新_変更_3!AN123&lt;&gt;""), 新_変更_3!AN123, "")</f>
        <v/>
      </c>
      <c r="W4118" s="124" t="s">
        <v>12</v>
      </c>
      <c r="X4118" s="146" t="str">
        <f>IF(AND(NM_従事者_従事者6_従事者区分&lt;&gt;"",新_新規_2!M95&lt;&gt;""), 新_新規_2!M95, "")
&amp; IF(AND(NM_従事者_従事者6_従事者区分&lt;&gt;"",新_変更_3!AP123&lt;&gt;""), 新_変更_3!AP123, "")</f>
        <v/>
      </c>
      <c r="Y4118" s="124" t="s">
        <v>11</v>
      </c>
      <c r="Z4118" s="146" t="str">
        <f>IF(AND(NM_従事者_従事者6_従事者区分&lt;&gt;"",新_新規_2!O95&lt;&gt;""), 新_新規_2!O95, "")
 &amp; IF(AND(NM_従事者_従事者6_従事者区分&lt;&gt;"",新_変更_3!AR123&lt;&gt;""), 新_変更_3!AR123, "")</f>
        <v/>
      </c>
      <c r="AA4118" s="124" t="s">
        <v>364</v>
      </c>
      <c r="AB4118" s="135" t="s">
        <v>170</v>
      </c>
      <c r="AI4118" s="136"/>
      <c r="AJ4118" s="135"/>
      <c r="AK4118" s="696"/>
      <c r="AL4118" s="693"/>
      <c r="AM4118" s="693"/>
      <c r="AN4118" s="693"/>
      <c r="AO4118" s="694"/>
    </row>
    <row r="4119" spans="2:41" ht="3.75" customHeight="1">
      <c r="B4119" s="135"/>
      <c r="I4119" s="136"/>
      <c r="J4119" s="135"/>
      <c r="M4119" s="136"/>
      <c r="N4119" s="135"/>
      <c r="R4119" s="140"/>
      <c r="S4119" s="141"/>
      <c r="T4119" s="141"/>
      <c r="U4119" s="141"/>
      <c r="V4119" s="141"/>
      <c r="W4119" s="141"/>
      <c r="X4119" s="141"/>
      <c r="Y4119" s="141"/>
      <c r="Z4119" s="141"/>
      <c r="AA4119" s="142"/>
      <c r="AB4119" s="140"/>
      <c r="AC4119" s="141"/>
      <c r="AD4119" s="141"/>
      <c r="AE4119" s="141"/>
      <c r="AF4119" s="141"/>
      <c r="AG4119" s="141"/>
      <c r="AH4119" s="141"/>
      <c r="AI4119" s="142"/>
      <c r="AJ4119" s="140"/>
      <c r="AK4119" s="141"/>
      <c r="AL4119" s="141"/>
      <c r="AM4119" s="141"/>
      <c r="AN4119" s="141"/>
      <c r="AO4119" s="142"/>
    </row>
    <row r="4120" spans="2:41" ht="3.75" customHeight="1">
      <c r="B4120" s="135"/>
      <c r="I4120" s="136"/>
      <c r="J4120" s="135"/>
      <c r="M4120" s="136"/>
      <c r="N4120" s="130"/>
      <c r="O4120" s="131"/>
      <c r="P4120" s="131"/>
      <c r="Q4120" s="132"/>
      <c r="R4120" s="683" t="str">
        <f>IF(新_新規_2!T92="☑", "研修中の登録販売者", "") &amp; IF(新_変更_3!AW120="☑", "研修中の登録販売者", "")</f>
        <v/>
      </c>
      <c r="S4120" s="684"/>
      <c r="T4120" s="684"/>
      <c r="U4120" s="684"/>
      <c r="V4120" s="684"/>
      <c r="W4120" s="684"/>
      <c r="X4120" s="684"/>
      <c r="Y4120" s="684"/>
      <c r="Z4120" s="684"/>
      <c r="AA4120" s="684"/>
      <c r="AB4120" s="684"/>
      <c r="AC4120" s="684"/>
      <c r="AD4120" s="684"/>
      <c r="AE4120" s="684"/>
      <c r="AF4120" s="684"/>
      <c r="AG4120" s="684"/>
      <c r="AH4120" s="684"/>
      <c r="AI4120" s="684"/>
      <c r="AJ4120" s="684"/>
      <c r="AK4120" s="684"/>
      <c r="AL4120" s="684"/>
      <c r="AM4120" s="684"/>
      <c r="AN4120" s="684"/>
      <c r="AO4120" s="685"/>
    </row>
    <row r="4121" spans="2:41" ht="13.35" customHeight="1">
      <c r="B4121" s="135"/>
      <c r="I4121" s="136"/>
      <c r="J4121" s="135"/>
      <c r="M4121" s="136"/>
      <c r="N4121" s="135" t="s">
        <v>32</v>
      </c>
      <c r="Q4121" s="136"/>
      <c r="R4121" s="686"/>
      <c r="S4121" s="687"/>
      <c r="T4121" s="687"/>
      <c r="U4121" s="687"/>
      <c r="V4121" s="687"/>
      <c r="W4121" s="687"/>
      <c r="X4121" s="687"/>
      <c r="Y4121" s="687"/>
      <c r="Z4121" s="687"/>
      <c r="AA4121" s="687"/>
      <c r="AB4121" s="687"/>
      <c r="AC4121" s="687"/>
      <c r="AD4121" s="687"/>
      <c r="AE4121" s="687"/>
      <c r="AF4121" s="687"/>
      <c r="AG4121" s="687"/>
      <c r="AH4121" s="687"/>
      <c r="AI4121" s="687"/>
      <c r="AJ4121" s="687"/>
      <c r="AK4121" s="687"/>
      <c r="AL4121" s="687"/>
      <c r="AM4121" s="687"/>
      <c r="AN4121" s="687"/>
      <c r="AO4121" s="688"/>
    </row>
    <row r="4122" spans="2:41" ht="3.75" customHeight="1">
      <c r="B4122" s="135"/>
      <c r="I4122" s="136"/>
      <c r="J4122" s="135"/>
      <c r="M4122" s="136"/>
      <c r="N4122" s="140"/>
      <c r="O4122" s="141"/>
      <c r="P4122" s="141"/>
      <c r="Q4122" s="142"/>
      <c r="R4122" s="689"/>
      <c r="S4122" s="690"/>
      <c r="T4122" s="690"/>
      <c r="U4122" s="690"/>
      <c r="V4122" s="690"/>
      <c r="W4122" s="690"/>
      <c r="X4122" s="690"/>
      <c r="Y4122" s="690"/>
      <c r="Z4122" s="690"/>
      <c r="AA4122" s="690"/>
      <c r="AB4122" s="690"/>
      <c r="AC4122" s="690"/>
      <c r="AD4122" s="690"/>
      <c r="AE4122" s="690"/>
      <c r="AF4122" s="690"/>
      <c r="AG4122" s="690"/>
      <c r="AH4122" s="690"/>
      <c r="AI4122" s="690"/>
      <c r="AJ4122" s="690"/>
      <c r="AK4122" s="690"/>
      <c r="AL4122" s="690"/>
      <c r="AM4122" s="690"/>
      <c r="AN4122" s="690"/>
      <c r="AO4122" s="691"/>
    </row>
    <row r="4123" spans="2:41" ht="3.75" customHeight="1">
      <c r="B4123" s="135"/>
      <c r="I4123" s="136"/>
      <c r="J4123" s="130"/>
      <c r="K4123" s="131"/>
      <c r="L4123" s="131"/>
      <c r="M4123" s="132"/>
      <c r="N4123" s="130"/>
      <c r="O4123" s="131"/>
      <c r="P4123" s="131"/>
      <c r="Q4123" s="132"/>
      <c r="R4123" s="130"/>
      <c r="S4123" s="131"/>
      <c r="T4123" s="131"/>
      <c r="U4123" s="131"/>
      <c r="V4123" s="131"/>
      <c r="W4123" s="131"/>
      <c r="X4123" s="131"/>
      <c r="Y4123" s="131"/>
      <c r="Z4123" s="131"/>
      <c r="AA4123" s="132"/>
      <c r="AB4123" s="130"/>
      <c r="AC4123" s="131"/>
      <c r="AD4123" s="131"/>
      <c r="AE4123" s="132"/>
      <c r="AF4123" s="131"/>
      <c r="AG4123" s="131"/>
      <c r="AH4123" s="131"/>
      <c r="AI4123" s="131"/>
      <c r="AJ4123" s="131"/>
      <c r="AK4123" s="131"/>
      <c r="AL4123" s="131"/>
      <c r="AM4123" s="131"/>
      <c r="AN4123" s="131"/>
      <c r="AO4123" s="132"/>
    </row>
    <row r="4124" spans="2:41" ht="13.35" customHeight="1">
      <c r="B4124" s="135"/>
      <c r="I4124" s="136"/>
      <c r="J4124" s="135"/>
      <c r="M4124" s="136"/>
      <c r="N4124" s="135" t="s">
        <v>27</v>
      </c>
      <c r="Q4124" s="136"/>
      <c r="R4124" s="135"/>
      <c r="S4124" s="692" t="str">
        <f xml:space="preserve"> IF(新_新規_2!I103&lt;&gt;"", "01300011:その他従事者", "") &amp; IF(新_変更_3!AL131&lt;&gt;"", "01300011:その他従事者", "")</f>
        <v/>
      </c>
      <c r="T4124" s="693"/>
      <c r="U4124" s="693"/>
      <c r="V4124" s="693"/>
      <c r="W4124" s="693"/>
      <c r="X4124" s="693"/>
      <c r="Y4124" s="693"/>
      <c r="Z4124" s="693"/>
      <c r="AA4124" s="694"/>
      <c r="AB4124" s="135" t="s">
        <v>28</v>
      </c>
      <c r="AE4124" s="136"/>
      <c r="AF4124" s="135"/>
      <c r="AG4124" s="695" t="str">
        <f>IF(新_新規_2!I111="☑", "01300001:薬剤師", "") &amp; IF(新_変更_3!AL139="☑", "01300001:薬剤師", "")
&amp; IF(新_新規_2!N111="☑", "01300002:登録販売者", "") &amp; IF(新_変更_3!AQ139="☑", "01300002:登録販売者", "")
&amp; IF(新_新規_2!T111="☑", "01300002:登録販売者", "") &amp; IF(新_変更_3!AW139="☑", "01300002:登録販売者", "")</f>
        <v/>
      </c>
      <c r="AH4124" s="693"/>
      <c r="AI4124" s="693"/>
      <c r="AJ4124" s="693"/>
      <c r="AK4124" s="693"/>
      <c r="AL4124" s="693"/>
      <c r="AM4124" s="693"/>
      <c r="AN4124" s="693"/>
      <c r="AO4124" s="694"/>
    </row>
    <row r="4125" spans="2:41" ht="3.75" customHeight="1">
      <c r="B4125" s="135"/>
      <c r="I4125" s="136"/>
      <c r="J4125" s="135"/>
      <c r="M4125" s="136"/>
      <c r="N4125" s="140"/>
      <c r="O4125" s="141"/>
      <c r="P4125" s="141"/>
      <c r="Q4125" s="142"/>
      <c r="R4125" s="140"/>
      <c r="S4125" s="141"/>
      <c r="T4125" s="141"/>
      <c r="U4125" s="141"/>
      <c r="V4125" s="141"/>
      <c r="W4125" s="141"/>
      <c r="X4125" s="141"/>
      <c r="Y4125" s="141"/>
      <c r="Z4125" s="141"/>
      <c r="AA4125" s="142"/>
      <c r="AB4125" s="140"/>
      <c r="AC4125" s="141"/>
      <c r="AD4125" s="141"/>
      <c r="AE4125" s="142"/>
      <c r="AF4125" s="141"/>
      <c r="AG4125" s="141"/>
      <c r="AH4125" s="141"/>
      <c r="AI4125" s="141"/>
      <c r="AJ4125" s="141"/>
      <c r="AK4125" s="141"/>
      <c r="AL4125" s="141"/>
      <c r="AM4125" s="141"/>
      <c r="AN4125" s="141"/>
      <c r="AO4125" s="142"/>
    </row>
    <row r="4126" spans="2:41" ht="3.75" customHeight="1">
      <c r="B4126" s="135"/>
      <c r="I4126" s="136"/>
      <c r="J4126" s="135"/>
      <c r="M4126" s="136"/>
      <c r="N4126" s="130"/>
      <c r="O4126" s="131"/>
      <c r="P4126" s="131"/>
      <c r="Q4126" s="132"/>
      <c r="R4126" s="130"/>
      <c r="S4126" s="131"/>
      <c r="T4126" s="131"/>
      <c r="U4126" s="131"/>
      <c r="V4126" s="131"/>
      <c r="W4126" s="131"/>
      <c r="X4126" s="131"/>
      <c r="Y4126" s="131"/>
      <c r="Z4126" s="131"/>
      <c r="AA4126" s="132"/>
      <c r="AB4126" s="130"/>
      <c r="AC4126" s="131"/>
      <c r="AD4126" s="131"/>
      <c r="AE4126" s="132"/>
      <c r="AF4126" s="130"/>
      <c r="AG4126" s="131"/>
      <c r="AH4126" s="131"/>
      <c r="AI4126" s="131"/>
      <c r="AJ4126" s="131"/>
      <c r="AK4126" s="131"/>
      <c r="AL4126" s="131"/>
      <c r="AM4126" s="131"/>
      <c r="AN4126" s="131"/>
      <c r="AO4126" s="132"/>
    </row>
    <row r="4127" spans="2:41" ht="13.35" customHeight="1">
      <c r="B4127" s="135"/>
      <c r="I4127" s="136"/>
      <c r="J4127" s="135"/>
      <c r="M4127" s="136"/>
      <c r="N4127" s="135" t="s">
        <v>3990</v>
      </c>
      <c r="Q4127" s="136"/>
      <c r="R4127" s="135"/>
      <c r="S4127" s="696"/>
      <c r="T4127" s="694"/>
      <c r="V4127" s="146"/>
      <c r="W4127" s="124" t="s">
        <v>12</v>
      </c>
      <c r="X4127" s="146"/>
      <c r="Y4127" s="124" t="s">
        <v>11</v>
      </c>
      <c r="Z4127" s="146"/>
      <c r="AA4127" s="136" t="s">
        <v>364</v>
      </c>
      <c r="AB4127" s="135" t="s">
        <v>66</v>
      </c>
      <c r="AE4127" s="136"/>
      <c r="AF4127" s="135"/>
      <c r="AG4127" s="696"/>
      <c r="AH4127" s="694"/>
      <c r="AJ4127" s="146"/>
      <c r="AK4127" s="124" t="s">
        <v>12</v>
      </c>
      <c r="AL4127" s="146"/>
      <c r="AM4127" s="124" t="s">
        <v>11</v>
      </c>
      <c r="AN4127" s="146"/>
      <c r="AO4127" s="136" t="s">
        <v>364</v>
      </c>
    </row>
    <row r="4128" spans="2:41" ht="3.75" customHeight="1">
      <c r="B4128" s="135"/>
      <c r="I4128" s="136"/>
      <c r="J4128" s="135"/>
      <c r="M4128" s="136"/>
      <c r="N4128" s="140"/>
      <c r="O4128" s="141"/>
      <c r="P4128" s="141"/>
      <c r="Q4128" s="142"/>
      <c r="R4128" s="140"/>
      <c r="S4128" s="141"/>
      <c r="T4128" s="141"/>
      <c r="U4128" s="141"/>
      <c r="V4128" s="141"/>
      <c r="W4128" s="141"/>
      <c r="X4128" s="141"/>
      <c r="Y4128" s="141"/>
      <c r="Z4128" s="141"/>
      <c r="AA4128" s="142"/>
      <c r="AB4128" s="140"/>
      <c r="AC4128" s="141"/>
      <c r="AD4128" s="141"/>
      <c r="AE4128" s="142"/>
      <c r="AF4128" s="140"/>
      <c r="AG4128" s="141"/>
      <c r="AH4128" s="141"/>
      <c r="AI4128" s="141"/>
      <c r="AJ4128" s="141"/>
      <c r="AK4128" s="141"/>
      <c r="AL4128" s="141"/>
      <c r="AM4128" s="141"/>
      <c r="AN4128" s="141"/>
      <c r="AO4128" s="142"/>
    </row>
    <row r="4129" spans="2:41" ht="3.75" customHeight="1">
      <c r="B4129" s="135"/>
      <c r="I4129" s="136"/>
      <c r="J4129" s="135"/>
      <c r="M4129" s="136"/>
      <c r="N4129" s="130"/>
      <c r="O4129" s="131"/>
      <c r="P4129" s="131"/>
      <c r="Q4129" s="132"/>
      <c r="R4129" s="683" t="str">
        <f>IF(AND(NM_従事者_従事者7_従事者区分&lt;&gt;"",新_新規_2!I103&lt;&gt;""), 新_新規_2!I103, "")
&amp; IF(AND(NM_従事者_従事者7_従事者区分&lt;&gt;"",新_変更_3!AL131&lt;&gt;""), 新_変更_3!AL131, "")</f>
        <v/>
      </c>
      <c r="S4129" s="684"/>
      <c r="T4129" s="684"/>
      <c r="U4129" s="684"/>
      <c r="V4129" s="684"/>
      <c r="W4129" s="684"/>
      <c r="X4129" s="684"/>
      <c r="Y4129" s="684"/>
      <c r="Z4129" s="684"/>
      <c r="AA4129" s="684"/>
      <c r="AB4129" s="684"/>
      <c r="AC4129" s="684"/>
      <c r="AD4129" s="684"/>
      <c r="AE4129" s="684"/>
      <c r="AF4129" s="684"/>
      <c r="AG4129" s="684"/>
      <c r="AH4129" s="684"/>
      <c r="AI4129" s="684"/>
      <c r="AJ4129" s="685"/>
      <c r="AK4129" s="131"/>
      <c r="AL4129" s="131"/>
      <c r="AM4129" s="131"/>
      <c r="AN4129" s="131"/>
      <c r="AO4129" s="132"/>
    </row>
    <row r="4130" spans="2:41" ht="13.35" customHeight="1">
      <c r="B4130" s="135"/>
      <c r="I4130" s="136"/>
      <c r="J4130" s="135"/>
      <c r="M4130" s="136"/>
      <c r="N4130" s="135" t="s">
        <v>8</v>
      </c>
      <c r="Q4130" s="136"/>
      <c r="R4130" s="686"/>
      <c r="S4130" s="687"/>
      <c r="T4130" s="687"/>
      <c r="U4130" s="687"/>
      <c r="V4130" s="687"/>
      <c r="W4130" s="687"/>
      <c r="X4130" s="687"/>
      <c r="Y4130" s="687"/>
      <c r="Z4130" s="687"/>
      <c r="AA4130" s="687"/>
      <c r="AB4130" s="687"/>
      <c r="AC4130" s="687"/>
      <c r="AD4130" s="687"/>
      <c r="AE4130" s="687"/>
      <c r="AF4130" s="687"/>
      <c r="AG4130" s="687"/>
      <c r="AH4130" s="687"/>
      <c r="AI4130" s="687"/>
      <c r="AJ4130" s="688"/>
      <c r="AL4130" s="147" t="s">
        <v>13</v>
      </c>
      <c r="AM4130" s="124" t="s">
        <v>29</v>
      </c>
      <c r="AO4130" s="136"/>
    </row>
    <row r="4131" spans="2:41" ht="3.75" customHeight="1">
      <c r="B4131" s="135"/>
      <c r="I4131" s="136"/>
      <c r="J4131" s="135"/>
      <c r="M4131" s="136"/>
      <c r="N4131" s="140"/>
      <c r="O4131" s="141"/>
      <c r="P4131" s="141"/>
      <c r="Q4131" s="142"/>
      <c r="R4131" s="689"/>
      <c r="S4131" s="690"/>
      <c r="T4131" s="690"/>
      <c r="U4131" s="690"/>
      <c r="V4131" s="690"/>
      <c r="W4131" s="690"/>
      <c r="X4131" s="690"/>
      <c r="Y4131" s="690"/>
      <c r="Z4131" s="690"/>
      <c r="AA4131" s="690"/>
      <c r="AB4131" s="690"/>
      <c r="AC4131" s="690"/>
      <c r="AD4131" s="690"/>
      <c r="AE4131" s="690"/>
      <c r="AF4131" s="690"/>
      <c r="AG4131" s="690"/>
      <c r="AH4131" s="690"/>
      <c r="AI4131" s="690"/>
      <c r="AJ4131" s="691"/>
      <c r="AK4131" s="141"/>
      <c r="AL4131" s="141"/>
      <c r="AM4131" s="141"/>
      <c r="AN4131" s="141"/>
      <c r="AO4131" s="142"/>
    </row>
    <row r="4132" spans="2:41" ht="3.75" customHeight="1">
      <c r="B4132" s="135"/>
      <c r="I4132" s="136"/>
      <c r="J4132" s="135"/>
      <c r="M4132" s="136"/>
      <c r="N4132" s="130"/>
      <c r="O4132" s="131"/>
      <c r="P4132" s="131"/>
      <c r="Q4132" s="132"/>
      <c r="R4132" s="683" t="str">
        <f>IF(NM_従事者_従事者7_従事者区分="","",(IF(新_新規_2!I102&lt;&gt;"", ASC(PHONETIC(新_新規_2!I102)), "") &amp; IF(新_変更_3!AL130&lt;&gt;"", ASC(PHONETIC(新_変更_3!AL130)), "")))</f>
        <v/>
      </c>
      <c r="S4132" s="684"/>
      <c r="T4132" s="684"/>
      <c r="U4132" s="684"/>
      <c r="V4132" s="684"/>
      <c r="W4132" s="684"/>
      <c r="X4132" s="684"/>
      <c r="Y4132" s="684"/>
      <c r="Z4132" s="684"/>
      <c r="AA4132" s="684"/>
      <c r="AB4132" s="684"/>
      <c r="AC4132" s="684"/>
      <c r="AD4132" s="684"/>
      <c r="AE4132" s="684"/>
      <c r="AF4132" s="684"/>
      <c r="AG4132" s="684"/>
      <c r="AH4132" s="684"/>
      <c r="AI4132" s="684"/>
      <c r="AJ4132" s="684"/>
      <c r="AK4132" s="684"/>
      <c r="AL4132" s="684"/>
      <c r="AM4132" s="684"/>
      <c r="AN4132" s="684"/>
      <c r="AO4132" s="685"/>
    </row>
    <row r="4133" spans="2:41" ht="13.35" customHeight="1">
      <c r="B4133" s="135"/>
      <c r="I4133" s="136"/>
      <c r="J4133" s="135"/>
      <c r="M4133" s="136"/>
      <c r="N4133" s="135" t="s">
        <v>61</v>
      </c>
      <c r="Q4133" s="136"/>
      <c r="R4133" s="686"/>
      <c r="S4133" s="687"/>
      <c r="T4133" s="687"/>
      <c r="U4133" s="687"/>
      <c r="V4133" s="687"/>
      <c r="W4133" s="687"/>
      <c r="X4133" s="687"/>
      <c r="Y4133" s="687"/>
      <c r="Z4133" s="687"/>
      <c r="AA4133" s="687"/>
      <c r="AB4133" s="687"/>
      <c r="AC4133" s="687"/>
      <c r="AD4133" s="687"/>
      <c r="AE4133" s="687"/>
      <c r="AF4133" s="687"/>
      <c r="AG4133" s="687"/>
      <c r="AH4133" s="687"/>
      <c r="AI4133" s="687"/>
      <c r="AJ4133" s="687"/>
      <c r="AK4133" s="687"/>
      <c r="AL4133" s="687"/>
      <c r="AM4133" s="687"/>
      <c r="AN4133" s="687"/>
      <c r="AO4133" s="688"/>
    </row>
    <row r="4134" spans="2:41" ht="3.75" customHeight="1">
      <c r="B4134" s="135"/>
      <c r="I4134" s="136"/>
      <c r="J4134" s="135"/>
      <c r="M4134" s="136"/>
      <c r="N4134" s="135"/>
      <c r="Q4134" s="136"/>
      <c r="R4134" s="689"/>
      <c r="S4134" s="690"/>
      <c r="T4134" s="690"/>
      <c r="U4134" s="690"/>
      <c r="V4134" s="690"/>
      <c r="W4134" s="690"/>
      <c r="X4134" s="690"/>
      <c r="Y4134" s="690"/>
      <c r="Z4134" s="690"/>
      <c r="AA4134" s="690"/>
      <c r="AB4134" s="690"/>
      <c r="AC4134" s="690"/>
      <c r="AD4134" s="690"/>
      <c r="AE4134" s="690"/>
      <c r="AF4134" s="690"/>
      <c r="AG4134" s="690"/>
      <c r="AH4134" s="690"/>
      <c r="AI4134" s="690"/>
      <c r="AJ4134" s="690"/>
      <c r="AK4134" s="690"/>
      <c r="AL4134" s="690"/>
      <c r="AM4134" s="690"/>
      <c r="AN4134" s="690"/>
      <c r="AO4134" s="691"/>
    </row>
    <row r="4135" spans="2:41" ht="3.75" customHeight="1">
      <c r="B4135" s="135"/>
      <c r="I4135" s="136"/>
      <c r="J4135" s="135"/>
      <c r="N4135" s="130"/>
      <c r="O4135" s="131"/>
      <c r="P4135" s="131"/>
      <c r="Q4135" s="132"/>
      <c r="U4135" s="787" t="str">
        <f>IF(AND(NM_従事者_従事者7_従事者区分&lt;&gt;"",新_新規_2!L104&lt;&gt;""), 新_新規_2!L104, "")
 &amp; IF(AND(NM_従事者_従事者7_従事者区分&lt;&gt;"",新_変更_3!AO132&lt;&gt;""), 新_変更_3!AO132, "")</f>
        <v/>
      </c>
      <c r="V4135" s="754"/>
      <c r="W4135" s="754"/>
      <c r="X4135" s="789"/>
      <c r="Y4135" s="131"/>
      <c r="Z4135" s="792" t="str">
        <f>IF(AND(NM_従事者_従事者7_従事者区分&lt;&gt;"",新_新規_2!O104&lt;&gt;""), 新_新規_2!O104, "")
&amp; IF(AND(NM_従事者_従事者7_従事者区分&lt;&gt;"",新_変更_3!AR132&lt;&gt;""), 新_変更_3!AR132, "")</f>
        <v/>
      </c>
      <c r="AA4135" s="754"/>
      <c r="AB4135" s="754"/>
      <c r="AC4135" s="755"/>
      <c r="AG4135" s="683" t="str">
        <f>IF(AND(NM_従事者_従事者7_従事者区分&lt;&gt;"",新_新規_2!L105&lt;&gt;""), 新_新規_2!L105, "")
&amp; IF(AND(NM_従事者_従事者7_従事者区分&lt;&gt;"",新_変更_3!AO133&lt;&gt;""), 新_変更_3!AO133, "")</f>
        <v/>
      </c>
      <c r="AH4135" s="684"/>
      <c r="AI4135" s="684"/>
      <c r="AJ4135" s="684"/>
      <c r="AK4135" s="684"/>
      <c r="AL4135" s="684"/>
      <c r="AM4135" s="684"/>
      <c r="AN4135" s="684"/>
      <c r="AO4135" s="685"/>
    </row>
    <row r="4136" spans="2:41" ht="13.35" customHeight="1">
      <c r="B4136" s="135"/>
      <c r="I4136" s="136"/>
      <c r="J4136" s="135"/>
      <c r="N4136" s="135"/>
      <c r="Q4136" s="136"/>
      <c r="R4136" s="124" t="s">
        <v>15</v>
      </c>
      <c r="U4136" s="756"/>
      <c r="V4136" s="757"/>
      <c r="W4136" s="757"/>
      <c r="X4136" s="790"/>
      <c r="Y4136" s="125" t="s">
        <v>359</v>
      </c>
      <c r="Z4136" s="793"/>
      <c r="AA4136" s="757"/>
      <c r="AB4136" s="757"/>
      <c r="AC4136" s="758"/>
      <c r="AD4136" s="124" t="s">
        <v>56</v>
      </c>
      <c r="AG4136" s="686"/>
      <c r="AH4136" s="687"/>
      <c r="AI4136" s="687"/>
      <c r="AJ4136" s="687"/>
      <c r="AK4136" s="687"/>
      <c r="AL4136" s="687"/>
      <c r="AM4136" s="687"/>
      <c r="AN4136" s="687"/>
      <c r="AO4136" s="688"/>
    </row>
    <row r="4137" spans="2:41" ht="3.75" customHeight="1">
      <c r="B4137" s="135"/>
      <c r="I4137" s="136"/>
      <c r="J4137" s="135"/>
      <c r="N4137" s="135"/>
      <c r="Q4137" s="136"/>
      <c r="R4137" s="141"/>
      <c r="S4137" s="141"/>
      <c r="T4137" s="141"/>
      <c r="U4137" s="759"/>
      <c r="V4137" s="760"/>
      <c r="W4137" s="760"/>
      <c r="X4137" s="791"/>
      <c r="Y4137" s="141"/>
      <c r="Z4137" s="794"/>
      <c r="AA4137" s="760"/>
      <c r="AB4137" s="760"/>
      <c r="AC4137" s="761"/>
      <c r="AD4137" s="141"/>
      <c r="AE4137" s="141"/>
      <c r="AF4137" s="141"/>
      <c r="AG4137" s="689"/>
      <c r="AH4137" s="690"/>
      <c r="AI4137" s="690"/>
      <c r="AJ4137" s="690"/>
      <c r="AK4137" s="690"/>
      <c r="AL4137" s="690"/>
      <c r="AM4137" s="690"/>
      <c r="AN4137" s="690"/>
      <c r="AO4137" s="691"/>
    </row>
    <row r="4138" spans="2:41" ht="3.75" customHeight="1">
      <c r="B4138" s="135"/>
      <c r="I4138" s="136"/>
      <c r="J4138" s="135"/>
      <c r="N4138" s="135"/>
      <c r="Q4138" s="136"/>
      <c r="R4138" s="131"/>
      <c r="S4138" s="131"/>
      <c r="T4138" s="132"/>
      <c r="U4138" s="683" t="str">
        <f>IF(AND(NM_従事者_従事者7_従事者区分&lt;&gt;"",新_新規_2!T105&lt;&gt;""), 新_新規_2!T105, "")
&amp; IF(AND(NM_従事者_従事者7_従事者区分&lt;&gt;"",新_変更_3!AW133&lt;&gt;""), 新_変更_3!AW133, "")</f>
        <v/>
      </c>
      <c r="V4138" s="684"/>
      <c r="W4138" s="684"/>
      <c r="X4138" s="684"/>
      <c r="Y4138" s="684"/>
      <c r="Z4138" s="684"/>
      <c r="AA4138" s="684"/>
      <c r="AB4138" s="684"/>
      <c r="AC4138" s="685"/>
      <c r="AD4138" s="130"/>
      <c r="AE4138" s="131"/>
      <c r="AF4138" s="132"/>
      <c r="AG4138" s="683" t="str">
        <f>IF(AND(NM_従事者_従事者7_従事者区分&lt;&gt;"",新_新規_2!L106&lt;&gt;""), 新_新規_2!L106, "")
 &amp; IF(AND(NM_従事者_従事者7_従事者区分&lt;&gt;"",新_変更_3!AO134&lt;&gt;""), 新_変更_3!AO134, "")</f>
        <v/>
      </c>
      <c r="AH4138" s="684"/>
      <c r="AI4138" s="684"/>
      <c r="AJ4138" s="684"/>
      <c r="AK4138" s="684"/>
      <c r="AL4138" s="684"/>
      <c r="AM4138" s="684"/>
      <c r="AN4138" s="684"/>
      <c r="AO4138" s="685"/>
    </row>
    <row r="4139" spans="2:41" ht="13.35" customHeight="1">
      <c r="B4139" s="135"/>
      <c r="I4139" s="136"/>
      <c r="J4139" s="135" t="s">
        <v>3999</v>
      </c>
      <c r="N4139" s="135" t="s">
        <v>23</v>
      </c>
      <c r="Q4139" s="136"/>
      <c r="R4139" s="124" t="s">
        <v>17</v>
      </c>
      <c r="T4139" s="136"/>
      <c r="U4139" s="686"/>
      <c r="V4139" s="687"/>
      <c r="W4139" s="687"/>
      <c r="X4139" s="687"/>
      <c r="Y4139" s="687"/>
      <c r="Z4139" s="687"/>
      <c r="AA4139" s="687"/>
      <c r="AB4139" s="687"/>
      <c r="AC4139" s="688"/>
      <c r="AD4139" s="135" t="s">
        <v>18</v>
      </c>
      <c r="AF4139" s="136"/>
      <c r="AG4139" s="686"/>
      <c r="AH4139" s="687"/>
      <c r="AI4139" s="687"/>
      <c r="AJ4139" s="687"/>
      <c r="AK4139" s="687"/>
      <c r="AL4139" s="687"/>
      <c r="AM4139" s="687"/>
      <c r="AN4139" s="687"/>
      <c r="AO4139" s="688"/>
    </row>
    <row r="4140" spans="2:41" ht="3.75" customHeight="1">
      <c r="B4140" s="135"/>
      <c r="I4140" s="136"/>
      <c r="J4140" s="135"/>
      <c r="N4140" s="135"/>
      <c r="Q4140" s="136"/>
      <c r="R4140" s="141"/>
      <c r="S4140" s="141"/>
      <c r="T4140" s="142"/>
      <c r="U4140" s="689"/>
      <c r="V4140" s="690"/>
      <c r="W4140" s="690"/>
      <c r="X4140" s="690"/>
      <c r="Y4140" s="690"/>
      <c r="Z4140" s="690"/>
      <c r="AA4140" s="690"/>
      <c r="AB4140" s="690"/>
      <c r="AC4140" s="691"/>
      <c r="AD4140" s="140"/>
      <c r="AE4140" s="141"/>
      <c r="AF4140" s="142"/>
      <c r="AG4140" s="689"/>
      <c r="AH4140" s="690"/>
      <c r="AI4140" s="690"/>
      <c r="AJ4140" s="690"/>
      <c r="AK4140" s="690"/>
      <c r="AL4140" s="690"/>
      <c r="AM4140" s="690"/>
      <c r="AN4140" s="690"/>
      <c r="AO4140" s="691"/>
    </row>
    <row r="4141" spans="2:41" ht="3.75" customHeight="1">
      <c r="B4141" s="135"/>
      <c r="I4141" s="136"/>
      <c r="J4141" s="135"/>
      <c r="N4141" s="135"/>
      <c r="Q4141" s="136"/>
      <c r="R4141" s="131"/>
      <c r="S4141" s="131"/>
      <c r="T4141" s="132"/>
      <c r="U4141" s="683" t="str">
        <f>IF(AND(NM_従事者_従事者7_従事者区分&lt;&gt;"",新_新規_2!T106&lt;&gt;""), 新_新規_2!T106, "")
&amp; IF(AND(NM_従事者_従事者7_従事者区分&lt;&gt;"",新_変更_3!AW134&lt;&gt;""), 新_変更_3!AW134, "")</f>
        <v/>
      </c>
      <c r="V4141" s="684"/>
      <c r="W4141" s="684"/>
      <c r="X4141" s="684"/>
      <c r="Y4141" s="684"/>
      <c r="Z4141" s="684"/>
      <c r="AA4141" s="684"/>
      <c r="AB4141" s="684"/>
      <c r="AC4141" s="685"/>
      <c r="AD4141" s="130"/>
      <c r="AE4141" s="131"/>
      <c r="AF4141" s="132"/>
      <c r="AG4141" s="683" t="str">
        <f>IF(AND(NM_従事者_従事者7_従事者区分&lt;&gt;"",新_新規_2!L107&lt;&gt;""), 新_新規_2!L107, "")
 &amp; IF(AND(NM_従事者_従事者7_従事者区分&lt;&gt;"",新_変更_3!AO135&lt;&gt;""), 新_変更_3!AO135, "")</f>
        <v/>
      </c>
      <c r="AH4141" s="684"/>
      <c r="AI4141" s="684"/>
      <c r="AJ4141" s="684"/>
      <c r="AK4141" s="684"/>
      <c r="AL4141" s="684"/>
      <c r="AM4141" s="684"/>
      <c r="AN4141" s="684"/>
      <c r="AO4141" s="685"/>
    </row>
    <row r="4142" spans="2:41" ht="13.35" customHeight="1">
      <c r="B4142" s="135"/>
      <c r="I4142" s="136"/>
      <c r="J4142" s="135"/>
      <c r="N4142" s="135"/>
      <c r="Q4142" s="136"/>
      <c r="R4142" s="124" t="s">
        <v>19</v>
      </c>
      <c r="T4142" s="136"/>
      <c r="U4142" s="686"/>
      <c r="V4142" s="687"/>
      <c r="W4142" s="687"/>
      <c r="X4142" s="687"/>
      <c r="Y4142" s="687"/>
      <c r="Z4142" s="687"/>
      <c r="AA4142" s="687"/>
      <c r="AB4142" s="687"/>
      <c r="AC4142" s="688"/>
      <c r="AD4142" s="135" t="s">
        <v>20</v>
      </c>
      <c r="AF4142" s="136"/>
      <c r="AG4142" s="686"/>
      <c r="AH4142" s="687"/>
      <c r="AI4142" s="687"/>
      <c r="AJ4142" s="687"/>
      <c r="AK4142" s="687"/>
      <c r="AL4142" s="687"/>
      <c r="AM4142" s="687"/>
      <c r="AN4142" s="687"/>
      <c r="AO4142" s="688"/>
    </row>
    <row r="4143" spans="2:41" ht="3.75" customHeight="1">
      <c r="B4143" s="135"/>
      <c r="I4143" s="136"/>
      <c r="J4143" s="135"/>
      <c r="N4143" s="140"/>
      <c r="O4143" s="141"/>
      <c r="P4143" s="141"/>
      <c r="Q4143" s="142"/>
      <c r="R4143" s="141"/>
      <c r="S4143" s="141"/>
      <c r="T4143" s="142"/>
      <c r="U4143" s="689"/>
      <c r="V4143" s="690"/>
      <c r="W4143" s="690"/>
      <c r="X4143" s="690"/>
      <c r="Y4143" s="690"/>
      <c r="Z4143" s="690"/>
      <c r="AA4143" s="690"/>
      <c r="AB4143" s="690"/>
      <c r="AC4143" s="691"/>
      <c r="AD4143" s="140"/>
      <c r="AE4143" s="141"/>
      <c r="AF4143" s="142"/>
      <c r="AG4143" s="689"/>
      <c r="AH4143" s="690"/>
      <c r="AI4143" s="690"/>
      <c r="AJ4143" s="690"/>
      <c r="AK4143" s="690"/>
      <c r="AL4143" s="690"/>
      <c r="AM4143" s="690"/>
      <c r="AN4143" s="690"/>
      <c r="AO4143" s="691"/>
    </row>
    <row r="4144" spans="2:41" ht="3.75" customHeight="1">
      <c r="B4144" s="135"/>
      <c r="I4144" s="136"/>
      <c r="J4144" s="135"/>
      <c r="M4144" s="136"/>
      <c r="N4144" s="135"/>
      <c r="Q4144" s="136"/>
      <c r="R4144" s="130"/>
      <c r="S4144" s="131"/>
      <c r="T4144" s="131"/>
      <c r="U4144" s="131"/>
      <c r="V4144" s="131"/>
      <c r="W4144" s="131"/>
      <c r="X4144" s="131"/>
      <c r="Y4144" s="131"/>
      <c r="Z4144" s="131"/>
      <c r="AA4144" s="131"/>
      <c r="AB4144" s="131"/>
      <c r="AC4144" s="131"/>
      <c r="AD4144" s="131"/>
      <c r="AE4144" s="131"/>
      <c r="AF4144" s="131"/>
      <c r="AG4144" s="131"/>
      <c r="AH4144" s="131"/>
      <c r="AI4144" s="131"/>
      <c r="AJ4144" s="131"/>
      <c r="AK4144" s="131"/>
      <c r="AL4144" s="131"/>
      <c r="AM4144" s="131"/>
      <c r="AN4144" s="131"/>
      <c r="AO4144" s="132"/>
    </row>
    <row r="4145" spans="2:41" ht="13.35" customHeight="1">
      <c r="B4145" s="135"/>
      <c r="I4145" s="136"/>
      <c r="J4145" s="135"/>
      <c r="M4145" s="136"/>
      <c r="N4145" s="135" t="s">
        <v>111</v>
      </c>
      <c r="Q4145" s="136"/>
      <c r="R4145" s="135"/>
      <c r="S4145" s="696"/>
      <c r="T4145" s="694"/>
      <c r="V4145" s="146"/>
      <c r="W4145" s="124" t="s">
        <v>12</v>
      </c>
      <c r="X4145" s="146"/>
      <c r="Y4145" s="124" t="s">
        <v>11</v>
      </c>
      <c r="Z4145" s="146"/>
      <c r="AA4145" s="124" t="s">
        <v>364</v>
      </c>
      <c r="AO4145" s="136"/>
    </row>
    <row r="4146" spans="2:41" ht="3.75" customHeight="1">
      <c r="B4146" s="135"/>
      <c r="I4146" s="136"/>
      <c r="J4146" s="135"/>
      <c r="M4146" s="136"/>
      <c r="N4146" s="135"/>
      <c r="Q4146" s="136"/>
      <c r="R4146" s="135"/>
      <c r="AO4146" s="136"/>
    </row>
    <row r="4147" spans="2:41" ht="3.75" customHeight="1">
      <c r="B4147" s="135"/>
      <c r="I4147" s="136"/>
      <c r="J4147" s="135"/>
      <c r="M4147" s="136"/>
      <c r="N4147" s="130"/>
      <c r="O4147" s="131"/>
      <c r="P4147" s="131"/>
      <c r="Q4147" s="131"/>
      <c r="R4147" s="781" t="str">
        <f>IF(AND(NM_従事者_従事者7_従事者区分&lt;&gt;"",新_新規_2!I108&lt;&gt;""), 新_新規_2!I108, "")
&amp; IF(AND(NM_従事者_従事者7_従事者区分&lt;&gt;"",新_変更_3!AL136&lt;&gt;""), 新_変更_3!AL136, "")</f>
        <v/>
      </c>
      <c r="S4147" s="784" t="str">
        <f>IF(AND(NM_従事者_従事者7_従事者区分&lt;&gt;"",新_新規_2!J108&lt;&gt;""), 新_新規_2!J108, "")
&amp; IF(AND(NM_従事者_従事者7_従事者区分&lt;&gt;"",新_変更_3!AM136&lt;&gt;""), 新_変更_3!AM136, "")</f>
        <v/>
      </c>
      <c r="T4147" s="131"/>
      <c r="U4147" s="787" t="str">
        <f>IF(AND(NM_従事者_従事者7_従事者区分&lt;&gt;"",新_新規_2!L108&lt;&gt;""), 新_新規_2!L108, "")
&amp; IF(AND(NM_従事者_従事者7_従事者区分&lt;&gt;"",新_変更_3!AO136&lt;&gt;""), 新_変更_3!AO136, "")</f>
        <v/>
      </c>
      <c r="V4147" s="130"/>
      <c r="W4147" s="131"/>
      <c r="X4147" s="131"/>
      <c r="Y4147" s="131"/>
      <c r="Z4147" s="131"/>
      <c r="AA4147" s="131"/>
      <c r="AB4147" s="131"/>
      <c r="AC4147" s="131"/>
      <c r="AD4147" s="131"/>
      <c r="AE4147" s="131"/>
      <c r="AF4147" s="131"/>
      <c r="AG4147" s="131"/>
      <c r="AH4147" s="133"/>
      <c r="AI4147" s="133"/>
      <c r="AJ4147" s="131"/>
      <c r="AK4147" s="149"/>
      <c r="AL4147" s="131"/>
      <c r="AM4147" s="131"/>
      <c r="AN4147" s="131"/>
      <c r="AO4147" s="132"/>
    </row>
    <row r="4148" spans="2:41" ht="13.35" customHeight="1">
      <c r="B4148" s="135"/>
      <c r="I4148" s="136"/>
      <c r="J4148" s="135"/>
      <c r="M4148" s="136"/>
      <c r="N4148" s="135" t="s">
        <v>30</v>
      </c>
      <c r="R4148" s="782"/>
      <c r="S4148" s="785"/>
      <c r="T4148" s="124" t="s">
        <v>388</v>
      </c>
      <c r="U4148" s="756"/>
      <c r="V4148" s="135" t="s">
        <v>112</v>
      </c>
      <c r="AH4148" s="137"/>
      <c r="AI4148" s="137"/>
      <c r="AK4148" s="150"/>
      <c r="AO4148" s="136"/>
    </row>
    <row r="4149" spans="2:41" ht="3.75" customHeight="1">
      <c r="B4149" s="135"/>
      <c r="I4149" s="136"/>
      <c r="J4149" s="135"/>
      <c r="M4149" s="136"/>
      <c r="N4149" s="135"/>
      <c r="R4149" s="783"/>
      <c r="S4149" s="786"/>
      <c r="T4149" s="141"/>
      <c r="U4149" s="759"/>
      <c r="V4149" s="140"/>
      <c r="W4149" s="141"/>
      <c r="X4149" s="141"/>
      <c r="Y4149" s="141"/>
      <c r="Z4149" s="141"/>
      <c r="AA4149" s="141"/>
      <c r="AB4149" s="141"/>
      <c r="AC4149" s="141"/>
      <c r="AD4149" s="141"/>
      <c r="AE4149" s="141"/>
      <c r="AF4149" s="141"/>
      <c r="AG4149" s="141"/>
      <c r="AH4149" s="143"/>
      <c r="AI4149" s="143"/>
      <c r="AJ4149" s="141"/>
      <c r="AK4149" s="151"/>
      <c r="AL4149" s="141"/>
      <c r="AM4149" s="141"/>
      <c r="AN4149" s="141"/>
      <c r="AO4149" s="142"/>
    </row>
    <row r="4150" spans="2:41" ht="3.75" customHeight="1">
      <c r="B4150" s="135"/>
      <c r="I4150" s="136"/>
      <c r="J4150" s="135"/>
      <c r="M4150" s="136"/>
      <c r="N4150" s="130"/>
      <c r="O4150" s="131"/>
      <c r="P4150" s="131"/>
      <c r="Q4150" s="132"/>
      <c r="R4150" s="788" t="str">
        <f>IF(AND(NM_従事者_従事者7_従事者区分&lt;&gt;"",新_新規_2!K112&lt;&gt;""), 新_新規_2!K112, "")
&amp; IF(AND(NM_従事者_従事者7_従事者区分&lt;&gt;"",新_変更_3!AN140&lt;&gt;""), 新_変更_3!AN140, "")</f>
        <v/>
      </c>
      <c r="S4150" s="684"/>
      <c r="T4150" s="684"/>
      <c r="U4150" s="685"/>
      <c r="V4150" s="686" t="str">
        <f>IF(AND(NM_従事者_従事者7_従事者区分&lt;&gt;"",新_新規_2!O112&lt;&gt;""), 新_新規_2!O112, "")
&amp; IF(AND(NM_従事者_従事者7_従事者区分&lt;&gt;"",新_変更_3!AR140&lt;&gt;""), 新_変更_3!AR140, "")</f>
        <v/>
      </c>
      <c r="W4150" s="688"/>
      <c r="X4150" s="683" t="str">
        <f>IF(AND(NM_従事者_従事者7_従事者区分&lt;&gt;"",新_新規_2!Q112&lt;&gt;""), 新_新規_2!Q112, "")
&amp; IF(AND(NM_従事者_従事者7_従事者区分&lt;&gt;"",新_変更_3!AT140&lt;&gt;""), 新_変更_3!AT140, "")</f>
        <v/>
      </c>
      <c r="Y4150" s="684"/>
      <c r="Z4150" s="684"/>
      <c r="AA4150" s="685"/>
      <c r="AI4150" s="131"/>
      <c r="AO4150" s="136"/>
    </row>
    <row r="4151" spans="2:41" ht="13.35" customHeight="1">
      <c r="B4151" s="135"/>
      <c r="I4151" s="136"/>
      <c r="J4151" s="135"/>
      <c r="M4151" s="136"/>
      <c r="N4151" s="135" t="s">
        <v>114</v>
      </c>
      <c r="Q4151" s="136"/>
      <c r="R4151" s="686"/>
      <c r="S4151" s="687"/>
      <c r="T4151" s="687"/>
      <c r="U4151" s="688"/>
      <c r="V4151" s="686"/>
      <c r="W4151" s="688"/>
      <c r="X4151" s="686"/>
      <c r="Y4151" s="687"/>
      <c r="Z4151" s="687"/>
      <c r="AA4151" s="688"/>
      <c r="AB4151" s="158" t="s">
        <v>171</v>
      </c>
      <c r="AO4151" s="136"/>
    </row>
    <row r="4152" spans="2:41" ht="3.75" customHeight="1">
      <c r="B4152" s="135"/>
      <c r="I4152" s="136"/>
      <c r="J4152" s="135"/>
      <c r="M4152" s="136"/>
      <c r="N4152" s="135"/>
      <c r="Q4152" s="136"/>
      <c r="R4152" s="689"/>
      <c r="S4152" s="690"/>
      <c r="T4152" s="690"/>
      <c r="U4152" s="691"/>
      <c r="V4152" s="689"/>
      <c r="W4152" s="691"/>
      <c r="X4152" s="689"/>
      <c r="Y4152" s="690"/>
      <c r="Z4152" s="690"/>
      <c r="AA4152" s="691"/>
      <c r="AB4152" s="141"/>
      <c r="AC4152" s="141"/>
      <c r="AD4152" s="141"/>
      <c r="AE4152" s="141"/>
      <c r="AF4152" s="141"/>
      <c r="AG4152" s="141"/>
      <c r="AH4152" s="141"/>
      <c r="AI4152" s="141"/>
      <c r="AJ4152" s="141"/>
      <c r="AK4152" s="141"/>
      <c r="AL4152" s="141"/>
      <c r="AM4152" s="141"/>
      <c r="AN4152" s="141"/>
      <c r="AO4152" s="142"/>
    </row>
    <row r="4153" spans="2:41" ht="3.75" customHeight="1">
      <c r="B4153" s="135"/>
      <c r="I4153" s="136"/>
      <c r="J4153" s="135"/>
      <c r="M4153" s="136"/>
      <c r="N4153" s="130"/>
      <c r="O4153" s="131"/>
      <c r="P4153" s="131"/>
      <c r="Q4153" s="131"/>
      <c r="R4153" s="130"/>
      <c r="S4153" s="131"/>
      <c r="T4153" s="131"/>
      <c r="U4153" s="131"/>
      <c r="V4153" s="131"/>
      <c r="W4153" s="131"/>
      <c r="X4153" s="131"/>
      <c r="Y4153" s="131"/>
      <c r="Z4153" s="131"/>
      <c r="AA4153" s="132"/>
      <c r="AB4153" s="130"/>
      <c r="AI4153" s="136"/>
      <c r="AJ4153" s="130"/>
      <c r="AK4153" s="131"/>
      <c r="AL4153" s="131"/>
      <c r="AM4153" s="131"/>
      <c r="AN4153" s="131"/>
      <c r="AO4153" s="132"/>
    </row>
    <row r="4154" spans="2:41" ht="13.35" customHeight="1">
      <c r="B4154" s="135"/>
      <c r="I4154" s="136"/>
      <c r="J4154" s="135"/>
      <c r="M4154" s="136"/>
      <c r="N4154" s="135" t="s">
        <v>115</v>
      </c>
      <c r="R4154" s="135"/>
      <c r="S4154" s="696" t="str">
        <f>IF(AND(NM_従事者_従事者7_従事者区分&lt;&gt;"",新_新規_2!I114&lt;&gt;""), 新_新規_2!I114, "")
&amp; IF(AND(NM_従事者_従事者7_従事者区分&lt;&gt;"",新_変更_3!AL142&lt;&gt;""), 新_変更_3!AL142, "")</f>
        <v/>
      </c>
      <c r="T4154" s="694"/>
      <c r="V4154" s="146" t="str">
        <f>IF(AND(NM_従事者_従事者7_従事者区分&lt;&gt;"",新_新規_2!K114&lt;&gt;""), 新_新規_2!K114, "")
 &amp; IF(AND(NM_従事者_従事者7_従事者区分&lt;&gt;"",新_変更_3!AN142&lt;&gt;""), 新_変更_3!AN142, "")</f>
        <v/>
      </c>
      <c r="W4154" s="124" t="s">
        <v>12</v>
      </c>
      <c r="X4154" s="146" t="str">
        <f>IF(AND(NM_従事者_従事者7_従事者区分&lt;&gt;"",新_新規_2!M114&lt;&gt;""), 新_新規_2!M114, "")
&amp; IF(AND(NM_従事者_従事者7_従事者区分&lt;&gt;"",新_変更_3!AP142&lt;&gt;""), 新_変更_3!AP142, "")</f>
        <v/>
      </c>
      <c r="Y4154" s="124" t="s">
        <v>11</v>
      </c>
      <c r="Z4154" s="146" t="str">
        <f>IF(AND(NM_従事者_従事者7_従事者区分&lt;&gt;"",新_新規_2!O114&lt;&gt;""), 新_新規_2!O114, "")
&amp; IF(AND(NM_従事者_従事者7_従事者区分&lt;&gt;"",新_変更_3!AR142&lt;&gt;""), 新_変更_3!AR142, "")</f>
        <v/>
      </c>
      <c r="AA4154" s="124" t="s">
        <v>364</v>
      </c>
      <c r="AB4154" s="135" t="s">
        <v>170</v>
      </c>
      <c r="AI4154" s="136"/>
      <c r="AJ4154" s="135"/>
      <c r="AK4154" s="696"/>
      <c r="AL4154" s="693"/>
      <c r="AM4154" s="693"/>
      <c r="AN4154" s="693"/>
      <c r="AO4154" s="694"/>
    </row>
    <row r="4155" spans="2:41" ht="3.75" customHeight="1">
      <c r="B4155" s="135"/>
      <c r="I4155" s="136"/>
      <c r="J4155" s="135"/>
      <c r="M4155" s="136"/>
      <c r="N4155" s="135"/>
      <c r="R4155" s="140"/>
      <c r="S4155" s="141"/>
      <c r="T4155" s="141"/>
      <c r="U4155" s="141"/>
      <c r="V4155" s="141"/>
      <c r="W4155" s="141"/>
      <c r="X4155" s="141"/>
      <c r="Y4155" s="141"/>
      <c r="Z4155" s="141"/>
      <c r="AA4155" s="142"/>
      <c r="AB4155" s="140"/>
      <c r="AC4155" s="141"/>
      <c r="AD4155" s="141"/>
      <c r="AE4155" s="141"/>
      <c r="AF4155" s="141"/>
      <c r="AG4155" s="141"/>
      <c r="AH4155" s="141"/>
      <c r="AI4155" s="142"/>
      <c r="AJ4155" s="140"/>
      <c r="AK4155" s="141"/>
      <c r="AL4155" s="141"/>
      <c r="AM4155" s="141"/>
      <c r="AN4155" s="141"/>
      <c r="AO4155" s="142"/>
    </row>
    <row r="4156" spans="2:41" ht="3.75" customHeight="1">
      <c r="B4156" s="135"/>
      <c r="I4156" s="136"/>
      <c r="J4156" s="135"/>
      <c r="M4156" s="136"/>
      <c r="N4156" s="130"/>
      <c r="O4156" s="131"/>
      <c r="P4156" s="131"/>
      <c r="Q4156" s="132"/>
      <c r="R4156" s="683" t="str">
        <f>IF(新_新規_2!T111="☑", "研修中の登録販売者", "") &amp; IF(新_変更_3!AW139="☑", "研修中の登録販売者", "")</f>
        <v/>
      </c>
      <c r="S4156" s="684"/>
      <c r="T4156" s="684"/>
      <c r="U4156" s="684"/>
      <c r="V4156" s="684"/>
      <c r="W4156" s="684"/>
      <c r="X4156" s="684"/>
      <c r="Y4156" s="684"/>
      <c r="Z4156" s="684"/>
      <c r="AA4156" s="684"/>
      <c r="AB4156" s="684"/>
      <c r="AC4156" s="684"/>
      <c r="AD4156" s="684"/>
      <c r="AE4156" s="684"/>
      <c r="AF4156" s="684"/>
      <c r="AG4156" s="684"/>
      <c r="AH4156" s="684"/>
      <c r="AI4156" s="684"/>
      <c r="AJ4156" s="684"/>
      <c r="AK4156" s="684"/>
      <c r="AL4156" s="684"/>
      <c r="AM4156" s="684"/>
      <c r="AN4156" s="684"/>
      <c r="AO4156" s="685"/>
    </row>
    <row r="4157" spans="2:41" ht="13.35" customHeight="1">
      <c r="B4157" s="135"/>
      <c r="I4157" s="136"/>
      <c r="J4157" s="135"/>
      <c r="M4157" s="136"/>
      <c r="N4157" s="135" t="s">
        <v>32</v>
      </c>
      <c r="Q4157" s="136"/>
      <c r="R4157" s="686"/>
      <c r="S4157" s="687"/>
      <c r="T4157" s="687"/>
      <c r="U4157" s="687"/>
      <c r="V4157" s="687"/>
      <c r="W4157" s="687"/>
      <c r="X4157" s="687"/>
      <c r="Y4157" s="687"/>
      <c r="Z4157" s="687"/>
      <c r="AA4157" s="687"/>
      <c r="AB4157" s="687"/>
      <c r="AC4157" s="687"/>
      <c r="AD4157" s="687"/>
      <c r="AE4157" s="687"/>
      <c r="AF4157" s="687"/>
      <c r="AG4157" s="687"/>
      <c r="AH4157" s="687"/>
      <c r="AI4157" s="687"/>
      <c r="AJ4157" s="687"/>
      <c r="AK4157" s="687"/>
      <c r="AL4157" s="687"/>
      <c r="AM4157" s="687"/>
      <c r="AN4157" s="687"/>
      <c r="AO4157" s="688"/>
    </row>
    <row r="4158" spans="2:41" ht="3.75" customHeight="1">
      <c r="B4158" s="135"/>
      <c r="I4158" s="136"/>
      <c r="J4158" s="135"/>
      <c r="M4158" s="136"/>
      <c r="N4158" s="140"/>
      <c r="O4158" s="141"/>
      <c r="P4158" s="141"/>
      <c r="Q4158" s="142"/>
      <c r="R4158" s="689"/>
      <c r="S4158" s="690"/>
      <c r="T4158" s="690"/>
      <c r="U4158" s="690"/>
      <c r="V4158" s="690"/>
      <c r="W4158" s="690"/>
      <c r="X4158" s="690"/>
      <c r="Y4158" s="690"/>
      <c r="Z4158" s="690"/>
      <c r="AA4158" s="690"/>
      <c r="AB4158" s="690"/>
      <c r="AC4158" s="690"/>
      <c r="AD4158" s="690"/>
      <c r="AE4158" s="690"/>
      <c r="AF4158" s="690"/>
      <c r="AG4158" s="690"/>
      <c r="AH4158" s="690"/>
      <c r="AI4158" s="690"/>
      <c r="AJ4158" s="690"/>
      <c r="AK4158" s="690"/>
      <c r="AL4158" s="690"/>
      <c r="AM4158" s="690"/>
      <c r="AN4158" s="690"/>
      <c r="AO4158" s="691"/>
    </row>
    <row r="4159" spans="2:41" ht="3.75" customHeight="1">
      <c r="B4159" s="135"/>
      <c r="I4159" s="136"/>
      <c r="J4159" s="130"/>
      <c r="K4159" s="131"/>
      <c r="L4159" s="131"/>
      <c r="M4159" s="132"/>
      <c r="N4159" s="130"/>
      <c r="O4159" s="131"/>
      <c r="P4159" s="131"/>
      <c r="Q4159" s="132"/>
      <c r="R4159" s="130"/>
      <c r="S4159" s="131"/>
      <c r="T4159" s="131"/>
      <c r="U4159" s="131"/>
      <c r="V4159" s="131"/>
      <c r="W4159" s="131"/>
      <c r="X4159" s="131"/>
      <c r="Y4159" s="131"/>
      <c r="Z4159" s="131"/>
      <c r="AA4159" s="132"/>
      <c r="AB4159" s="130"/>
      <c r="AC4159" s="131"/>
      <c r="AD4159" s="131"/>
      <c r="AE4159" s="132"/>
      <c r="AF4159" s="131"/>
      <c r="AG4159" s="131"/>
      <c r="AH4159" s="131"/>
      <c r="AI4159" s="131"/>
      <c r="AJ4159" s="131"/>
      <c r="AK4159" s="131"/>
      <c r="AL4159" s="131"/>
      <c r="AM4159" s="131"/>
      <c r="AN4159" s="131"/>
      <c r="AO4159" s="132"/>
    </row>
    <row r="4160" spans="2:41" ht="13.35" customHeight="1">
      <c r="B4160" s="135"/>
      <c r="I4160" s="136"/>
      <c r="J4160" s="135"/>
      <c r="M4160" s="136"/>
      <c r="N4160" s="135" t="s">
        <v>27</v>
      </c>
      <c r="Q4160" s="136"/>
      <c r="R4160" s="135"/>
      <c r="S4160" s="692" t="str">
        <f xml:space="preserve"> IF(新_新規_2!I118&lt;&gt;"", "01300011:その他従事者", "") &amp; IF(新_変更_3!AL146&lt;&gt;"", "01300011:その他従事者", "")</f>
        <v/>
      </c>
      <c r="T4160" s="693"/>
      <c r="U4160" s="693"/>
      <c r="V4160" s="693"/>
      <c r="W4160" s="693"/>
      <c r="X4160" s="693"/>
      <c r="Y4160" s="693"/>
      <c r="Z4160" s="693"/>
      <c r="AA4160" s="694"/>
      <c r="AB4160" s="135" t="s">
        <v>28</v>
      </c>
      <c r="AE4160" s="136"/>
      <c r="AF4160" s="135"/>
      <c r="AG4160" s="695" t="str">
        <f>IF(新_新規_2!I126="☑", "01300001:薬剤師", "") &amp; IF(新_変更_3!AL154="☑", "01300001:薬剤師", "")
&amp; IF(新_新規_2!N126="☑", "01300002:登録販売者", "") &amp; IF(新_変更_3!AQ154="☑", "01300002:登録販売者", "")
&amp; IF(新_新規_2!T126="☑", "01300002:登録販売者", "") &amp; IF(新_変更_3!AW154="☑", "01300002:登録販売者", "")</f>
        <v/>
      </c>
      <c r="AH4160" s="693"/>
      <c r="AI4160" s="693"/>
      <c r="AJ4160" s="693"/>
      <c r="AK4160" s="693"/>
      <c r="AL4160" s="693"/>
      <c r="AM4160" s="693"/>
      <c r="AN4160" s="693"/>
      <c r="AO4160" s="694"/>
    </row>
    <row r="4161" spans="2:41" ht="3.75" customHeight="1">
      <c r="B4161" s="135"/>
      <c r="I4161" s="136"/>
      <c r="J4161" s="135"/>
      <c r="M4161" s="136"/>
      <c r="N4161" s="140"/>
      <c r="O4161" s="141"/>
      <c r="P4161" s="141"/>
      <c r="Q4161" s="142"/>
      <c r="R4161" s="140"/>
      <c r="S4161" s="141"/>
      <c r="T4161" s="141"/>
      <c r="U4161" s="141"/>
      <c r="V4161" s="141"/>
      <c r="W4161" s="141"/>
      <c r="X4161" s="141"/>
      <c r="Y4161" s="141"/>
      <c r="Z4161" s="141"/>
      <c r="AA4161" s="142"/>
      <c r="AB4161" s="140"/>
      <c r="AC4161" s="141"/>
      <c r="AD4161" s="141"/>
      <c r="AE4161" s="142"/>
      <c r="AF4161" s="141"/>
      <c r="AG4161" s="141"/>
      <c r="AH4161" s="141"/>
      <c r="AI4161" s="141"/>
      <c r="AJ4161" s="141"/>
      <c r="AK4161" s="141"/>
      <c r="AL4161" s="141"/>
      <c r="AM4161" s="141"/>
      <c r="AN4161" s="141"/>
      <c r="AO4161" s="142"/>
    </row>
    <row r="4162" spans="2:41" ht="3.75" customHeight="1">
      <c r="B4162" s="135"/>
      <c r="I4162" s="136"/>
      <c r="J4162" s="135"/>
      <c r="M4162" s="136"/>
      <c r="N4162" s="130"/>
      <c r="O4162" s="131"/>
      <c r="P4162" s="131"/>
      <c r="Q4162" s="132"/>
      <c r="R4162" s="130"/>
      <c r="S4162" s="131"/>
      <c r="T4162" s="131"/>
      <c r="U4162" s="131"/>
      <c r="V4162" s="131"/>
      <c r="W4162" s="131"/>
      <c r="X4162" s="131"/>
      <c r="Y4162" s="131"/>
      <c r="Z4162" s="131"/>
      <c r="AA4162" s="132"/>
      <c r="AB4162" s="130"/>
      <c r="AC4162" s="131"/>
      <c r="AD4162" s="131"/>
      <c r="AE4162" s="132"/>
      <c r="AF4162" s="130"/>
      <c r="AG4162" s="131"/>
      <c r="AH4162" s="131"/>
      <c r="AI4162" s="131"/>
      <c r="AJ4162" s="131"/>
      <c r="AK4162" s="131"/>
      <c r="AL4162" s="131"/>
      <c r="AM4162" s="131"/>
      <c r="AN4162" s="131"/>
      <c r="AO4162" s="132"/>
    </row>
    <row r="4163" spans="2:41" ht="13.35" customHeight="1">
      <c r="B4163" s="135"/>
      <c r="I4163" s="136"/>
      <c r="J4163" s="135"/>
      <c r="M4163" s="136"/>
      <c r="N4163" s="135" t="s">
        <v>3990</v>
      </c>
      <c r="Q4163" s="136"/>
      <c r="R4163" s="135"/>
      <c r="S4163" s="696"/>
      <c r="T4163" s="694"/>
      <c r="V4163" s="146"/>
      <c r="W4163" s="124" t="s">
        <v>12</v>
      </c>
      <c r="X4163" s="146"/>
      <c r="Y4163" s="124" t="s">
        <v>11</v>
      </c>
      <c r="Z4163" s="146"/>
      <c r="AA4163" s="136" t="s">
        <v>364</v>
      </c>
      <c r="AB4163" s="135" t="s">
        <v>66</v>
      </c>
      <c r="AE4163" s="136"/>
      <c r="AF4163" s="135"/>
      <c r="AG4163" s="696"/>
      <c r="AH4163" s="694"/>
      <c r="AJ4163" s="146"/>
      <c r="AK4163" s="124" t="s">
        <v>12</v>
      </c>
      <c r="AL4163" s="146"/>
      <c r="AM4163" s="124" t="s">
        <v>11</v>
      </c>
      <c r="AN4163" s="146"/>
      <c r="AO4163" s="136" t="s">
        <v>364</v>
      </c>
    </row>
    <row r="4164" spans="2:41" ht="3.75" customHeight="1">
      <c r="B4164" s="135"/>
      <c r="I4164" s="136"/>
      <c r="J4164" s="135"/>
      <c r="M4164" s="136"/>
      <c r="N4164" s="140"/>
      <c r="O4164" s="141"/>
      <c r="P4164" s="141"/>
      <c r="Q4164" s="142"/>
      <c r="R4164" s="140"/>
      <c r="S4164" s="141"/>
      <c r="T4164" s="141"/>
      <c r="U4164" s="141"/>
      <c r="V4164" s="141"/>
      <c r="W4164" s="141"/>
      <c r="X4164" s="141"/>
      <c r="Y4164" s="141"/>
      <c r="Z4164" s="141"/>
      <c r="AA4164" s="142"/>
      <c r="AB4164" s="140"/>
      <c r="AC4164" s="141"/>
      <c r="AD4164" s="141"/>
      <c r="AE4164" s="142"/>
      <c r="AF4164" s="140"/>
      <c r="AG4164" s="141"/>
      <c r="AH4164" s="141"/>
      <c r="AI4164" s="141"/>
      <c r="AJ4164" s="141"/>
      <c r="AK4164" s="141"/>
      <c r="AL4164" s="141"/>
      <c r="AM4164" s="141"/>
      <c r="AN4164" s="141"/>
      <c r="AO4164" s="142"/>
    </row>
    <row r="4165" spans="2:41" ht="3.75" customHeight="1">
      <c r="B4165" s="135"/>
      <c r="I4165" s="136"/>
      <c r="J4165" s="135"/>
      <c r="M4165" s="136"/>
      <c r="N4165" s="130"/>
      <c r="O4165" s="131"/>
      <c r="P4165" s="131"/>
      <c r="Q4165" s="132"/>
      <c r="R4165" s="683" t="str">
        <f>IF(AND(NM_従事者_従事者8_従事者区分&lt;&gt;"",新_新規_2!I118&lt;&gt;""), 新_新規_2!I118, "")
&amp; IF(AND(NM_従事者_従事者8_従事者区分&lt;&gt;"",新_変更_3!AL146&lt;&gt;""), 新_変更_3!AL146, "")</f>
        <v/>
      </c>
      <c r="S4165" s="684"/>
      <c r="T4165" s="684"/>
      <c r="U4165" s="684"/>
      <c r="V4165" s="684"/>
      <c r="W4165" s="684"/>
      <c r="X4165" s="684"/>
      <c r="Y4165" s="684"/>
      <c r="Z4165" s="684"/>
      <c r="AA4165" s="684"/>
      <c r="AB4165" s="684"/>
      <c r="AC4165" s="684"/>
      <c r="AD4165" s="684"/>
      <c r="AE4165" s="684"/>
      <c r="AF4165" s="684"/>
      <c r="AG4165" s="684"/>
      <c r="AH4165" s="684"/>
      <c r="AI4165" s="684"/>
      <c r="AJ4165" s="685"/>
      <c r="AK4165" s="131"/>
      <c r="AL4165" s="131"/>
      <c r="AM4165" s="131"/>
      <c r="AN4165" s="131"/>
      <c r="AO4165" s="132"/>
    </row>
    <row r="4166" spans="2:41" ht="13.35" customHeight="1">
      <c r="B4166" s="135"/>
      <c r="I4166" s="136"/>
      <c r="J4166" s="135"/>
      <c r="M4166" s="136"/>
      <c r="N4166" s="135" t="s">
        <v>8</v>
      </c>
      <c r="Q4166" s="136"/>
      <c r="R4166" s="686"/>
      <c r="S4166" s="687"/>
      <c r="T4166" s="687"/>
      <c r="U4166" s="687"/>
      <c r="V4166" s="687"/>
      <c r="W4166" s="687"/>
      <c r="X4166" s="687"/>
      <c r="Y4166" s="687"/>
      <c r="Z4166" s="687"/>
      <c r="AA4166" s="687"/>
      <c r="AB4166" s="687"/>
      <c r="AC4166" s="687"/>
      <c r="AD4166" s="687"/>
      <c r="AE4166" s="687"/>
      <c r="AF4166" s="687"/>
      <c r="AG4166" s="687"/>
      <c r="AH4166" s="687"/>
      <c r="AI4166" s="687"/>
      <c r="AJ4166" s="688"/>
      <c r="AL4166" s="147" t="s">
        <v>13</v>
      </c>
      <c r="AM4166" s="124" t="s">
        <v>29</v>
      </c>
      <c r="AO4166" s="136"/>
    </row>
    <row r="4167" spans="2:41" ht="3.75" customHeight="1">
      <c r="B4167" s="135"/>
      <c r="I4167" s="136"/>
      <c r="J4167" s="135"/>
      <c r="M4167" s="136"/>
      <c r="N4167" s="140"/>
      <c r="O4167" s="141"/>
      <c r="P4167" s="141"/>
      <c r="Q4167" s="142"/>
      <c r="R4167" s="689"/>
      <c r="S4167" s="690"/>
      <c r="T4167" s="690"/>
      <c r="U4167" s="690"/>
      <c r="V4167" s="690"/>
      <c r="W4167" s="690"/>
      <c r="X4167" s="690"/>
      <c r="Y4167" s="690"/>
      <c r="Z4167" s="690"/>
      <c r="AA4167" s="690"/>
      <c r="AB4167" s="690"/>
      <c r="AC4167" s="690"/>
      <c r="AD4167" s="690"/>
      <c r="AE4167" s="690"/>
      <c r="AF4167" s="690"/>
      <c r="AG4167" s="690"/>
      <c r="AH4167" s="690"/>
      <c r="AI4167" s="690"/>
      <c r="AJ4167" s="691"/>
      <c r="AK4167" s="141"/>
      <c r="AL4167" s="141"/>
      <c r="AM4167" s="141"/>
      <c r="AN4167" s="141"/>
      <c r="AO4167" s="142"/>
    </row>
    <row r="4168" spans="2:41" ht="3.75" customHeight="1">
      <c r="B4168" s="135"/>
      <c r="I4168" s="136"/>
      <c r="J4168" s="135"/>
      <c r="M4168" s="136"/>
      <c r="N4168" s="130"/>
      <c r="O4168" s="131"/>
      <c r="P4168" s="131"/>
      <c r="Q4168" s="132"/>
      <c r="R4168" s="683" t="str">
        <f>IF(NM_従事者_従事者8_従事者区分="","",(IF(新_新規_2!I117&lt;&gt;"", ASC(PHONETIC(新_新規_2!I117)), "") &amp; IF(新_変更_3!AL145&lt;&gt;"", ASC(PHONETIC(新_変更_3!AL145)), "")))</f>
        <v/>
      </c>
      <c r="S4168" s="684"/>
      <c r="T4168" s="684"/>
      <c r="U4168" s="684"/>
      <c r="V4168" s="684"/>
      <c r="W4168" s="684"/>
      <c r="X4168" s="684"/>
      <c r="Y4168" s="684"/>
      <c r="Z4168" s="684"/>
      <c r="AA4168" s="684"/>
      <c r="AB4168" s="684"/>
      <c r="AC4168" s="684"/>
      <c r="AD4168" s="684"/>
      <c r="AE4168" s="684"/>
      <c r="AF4168" s="684"/>
      <c r="AG4168" s="684"/>
      <c r="AH4168" s="684"/>
      <c r="AI4168" s="684"/>
      <c r="AJ4168" s="684"/>
      <c r="AK4168" s="684"/>
      <c r="AL4168" s="684"/>
      <c r="AM4168" s="684"/>
      <c r="AN4168" s="684"/>
      <c r="AO4168" s="685"/>
    </row>
    <row r="4169" spans="2:41" ht="13.35" customHeight="1">
      <c r="B4169" s="135"/>
      <c r="I4169" s="136"/>
      <c r="J4169" s="135"/>
      <c r="M4169" s="136"/>
      <c r="N4169" s="135" t="s">
        <v>61</v>
      </c>
      <c r="Q4169" s="136"/>
      <c r="R4169" s="686"/>
      <c r="S4169" s="687"/>
      <c r="T4169" s="687"/>
      <c r="U4169" s="687"/>
      <c r="V4169" s="687"/>
      <c r="W4169" s="687"/>
      <c r="X4169" s="687"/>
      <c r="Y4169" s="687"/>
      <c r="Z4169" s="687"/>
      <c r="AA4169" s="687"/>
      <c r="AB4169" s="687"/>
      <c r="AC4169" s="687"/>
      <c r="AD4169" s="687"/>
      <c r="AE4169" s="687"/>
      <c r="AF4169" s="687"/>
      <c r="AG4169" s="687"/>
      <c r="AH4169" s="687"/>
      <c r="AI4169" s="687"/>
      <c r="AJ4169" s="687"/>
      <c r="AK4169" s="687"/>
      <c r="AL4169" s="687"/>
      <c r="AM4169" s="687"/>
      <c r="AN4169" s="687"/>
      <c r="AO4169" s="688"/>
    </row>
    <row r="4170" spans="2:41" ht="3.75" customHeight="1">
      <c r="B4170" s="135"/>
      <c r="I4170" s="136"/>
      <c r="J4170" s="135"/>
      <c r="M4170" s="136"/>
      <c r="N4170" s="135"/>
      <c r="Q4170" s="136"/>
      <c r="R4170" s="689"/>
      <c r="S4170" s="690"/>
      <c r="T4170" s="690"/>
      <c r="U4170" s="690"/>
      <c r="V4170" s="690"/>
      <c r="W4170" s="690"/>
      <c r="X4170" s="690"/>
      <c r="Y4170" s="690"/>
      <c r="Z4170" s="690"/>
      <c r="AA4170" s="690"/>
      <c r="AB4170" s="690"/>
      <c r="AC4170" s="690"/>
      <c r="AD4170" s="690"/>
      <c r="AE4170" s="690"/>
      <c r="AF4170" s="690"/>
      <c r="AG4170" s="690"/>
      <c r="AH4170" s="690"/>
      <c r="AI4170" s="690"/>
      <c r="AJ4170" s="690"/>
      <c r="AK4170" s="690"/>
      <c r="AL4170" s="690"/>
      <c r="AM4170" s="690"/>
      <c r="AN4170" s="690"/>
      <c r="AO4170" s="691"/>
    </row>
    <row r="4171" spans="2:41" ht="3.75" customHeight="1">
      <c r="B4171" s="135"/>
      <c r="I4171" s="136"/>
      <c r="J4171" s="135"/>
      <c r="N4171" s="130"/>
      <c r="O4171" s="131"/>
      <c r="P4171" s="131"/>
      <c r="Q4171" s="132"/>
      <c r="U4171" s="787" t="str">
        <f>IF(AND(NM_従事者_従事者8_従事者区分&lt;&gt;"",新_新規_2!L119&lt;&gt;""), 新_新規_2!L119, "")
&amp; IF(AND(NM_従事者_従事者8_従事者区分&lt;&gt;"",新_変更_3!AO147&lt;&gt;""), 新_変更_3!AO147, "")</f>
        <v/>
      </c>
      <c r="V4171" s="754"/>
      <c r="W4171" s="754"/>
      <c r="X4171" s="789"/>
      <c r="Y4171" s="131"/>
      <c r="Z4171" s="792" t="str">
        <f>IF(AND(NM_従事者_従事者8_従事者区分&lt;&gt;"",新_新規_2!O119&lt;&gt;""), 新_新規_2!O119, "")
&amp; IF(AND(NM_従事者_従事者8_従事者区分&lt;&gt;"",新_変更_3!AR147&lt;&gt;""), 新_変更_3!AR147, "")</f>
        <v/>
      </c>
      <c r="AA4171" s="754"/>
      <c r="AB4171" s="754"/>
      <c r="AC4171" s="755"/>
      <c r="AG4171" s="683" t="str">
        <f>IF(AND(NM_従事者_従事者8_従事者区分&lt;&gt;"",新_新規_2!L120&lt;&gt;""), 新_新規_2!L120, "")
 &amp; IF(AND(NM_従事者_従事者8_従事者区分&lt;&gt;"",新_変更_3!AO148&lt;&gt;""), 新_変更_3!AO148, "")</f>
        <v/>
      </c>
      <c r="AH4171" s="684"/>
      <c r="AI4171" s="684"/>
      <c r="AJ4171" s="684"/>
      <c r="AK4171" s="684"/>
      <c r="AL4171" s="684"/>
      <c r="AM4171" s="684"/>
      <c r="AN4171" s="684"/>
      <c r="AO4171" s="685"/>
    </row>
    <row r="4172" spans="2:41" ht="13.35" customHeight="1">
      <c r="B4172" s="135"/>
      <c r="I4172" s="136"/>
      <c r="J4172" s="135"/>
      <c r="N4172" s="135"/>
      <c r="Q4172" s="136"/>
      <c r="R4172" s="124" t="s">
        <v>15</v>
      </c>
      <c r="U4172" s="756"/>
      <c r="V4172" s="757"/>
      <c r="W4172" s="757"/>
      <c r="X4172" s="790"/>
      <c r="Y4172" s="125" t="s">
        <v>359</v>
      </c>
      <c r="Z4172" s="793"/>
      <c r="AA4172" s="757"/>
      <c r="AB4172" s="757"/>
      <c r="AC4172" s="758"/>
      <c r="AD4172" s="124" t="s">
        <v>56</v>
      </c>
      <c r="AG4172" s="686"/>
      <c r="AH4172" s="687"/>
      <c r="AI4172" s="687"/>
      <c r="AJ4172" s="687"/>
      <c r="AK4172" s="687"/>
      <c r="AL4172" s="687"/>
      <c r="AM4172" s="687"/>
      <c r="AN4172" s="687"/>
      <c r="AO4172" s="688"/>
    </row>
    <row r="4173" spans="2:41" ht="3.75" customHeight="1">
      <c r="B4173" s="135"/>
      <c r="I4173" s="136"/>
      <c r="J4173" s="135"/>
      <c r="N4173" s="135"/>
      <c r="Q4173" s="136"/>
      <c r="R4173" s="141"/>
      <c r="S4173" s="141"/>
      <c r="T4173" s="141"/>
      <c r="U4173" s="759"/>
      <c r="V4173" s="760"/>
      <c r="W4173" s="760"/>
      <c r="X4173" s="791"/>
      <c r="Y4173" s="141"/>
      <c r="Z4173" s="794"/>
      <c r="AA4173" s="760"/>
      <c r="AB4173" s="760"/>
      <c r="AC4173" s="761"/>
      <c r="AD4173" s="141"/>
      <c r="AE4173" s="141"/>
      <c r="AF4173" s="141"/>
      <c r="AG4173" s="689"/>
      <c r="AH4173" s="690"/>
      <c r="AI4173" s="690"/>
      <c r="AJ4173" s="690"/>
      <c r="AK4173" s="690"/>
      <c r="AL4173" s="690"/>
      <c r="AM4173" s="690"/>
      <c r="AN4173" s="690"/>
      <c r="AO4173" s="691"/>
    </row>
    <row r="4174" spans="2:41" ht="3.75" customHeight="1">
      <c r="B4174" s="135"/>
      <c r="I4174" s="136"/>
      <c r="J4174" s="135"/>
      <c r="N4174" s="135"/>
      <c r="Q4174" s="136"/>
      <c r="R4174" s="131"/>
      <c r="S4174" s="131"/>
      <c r="T4174" s="132"/>
      <c r="U4174" s="683" t="str">
        <f>IF(AND(NM_従事者_従事者8_従事者区分&lt;&gt;"",新_新規_2!T120&lt;&gt;""), 新_新規_2!T120, "")
&amp; IF(AND(NM_従事者_従事者8_従事者区分&lt;&gt;"",新_変更_3!AW148&lt;&gt;""), 新_変更_3!AW148, "")</f>
        <v/>
      </c>
      <c r="V4174" s="684"/>
      <c r="W4174" s="684"/>
      <c r="X4174" s="684"/>
      <c r="Y4174" s="684"/>
      <c r="Z4174" s="684"/>
      <c r="AA4174" s="684"/>
      <c r="AB4174" s="684"/>
      <c r="AC4174" s="685"/>
      <c r="AD4174" s="130"/>
      <c r="AE4174" s="131"/>
      <c r="AF4174" s="132"/>
      <c r="AG4174" s="683" t="str">
        <f>IF(AND(NM_従事者_従事者8_従事者区分&lt;&gt;"",新_新規_2!L121&lt;&gt;""), 新_新規_2!L121, "")
&amp; IF(AND(NM_従事者_従事者8_従事者区分&lt;&gt;"",新_変更_3!AO149&lt;&gt;""), 新_変更_3!AO149, "")</f>
        <v/>
      </c>
      <c r="AH4174" s="684"/>
      <c r="AI4174" s="684"/>
      <c r="AJ4174" s="684"/>
      <c r="AK4174" s="684"/>
      <c r="AL4174" s="684"/>
      <c r="AM4174" s="684"/>
      <c r="AN4174" s="684"/>
      <c r="AO4174" s="685"/>
    </row>
    <row r="4175" spans="2:41" ht="13.35" customHeight="1">
      <c r="B4175" s="135"/>
      <c r="I4175" s="136"/>
      <c r="J4175" s="135" t="s">
        <v>4000</v>
      </c>
      <c r="N4175" s="135" t="s">
        <v>23</v>
      </c>
      <c r="Q4175" s="136"/>
      <c r="R4175" s="124" t="s">
        <v>17</v>
      </c>
      <c r="T4175" s="136"/>
      <c r="U4175" s="686"/>
      <c r="V4175" s="687"/>
      <c r="W4175" s="687"/>
      <c r="X4175" s="687"/>
      <c r="Y4175" s="687"/>
      <c r="Z4175" s="687"/>
      <c r="AA4175" s="687"/>
      <c r="AB4175" s="687"/>
      <c r="AC4175" s="688"/>
      <c r="AD4175" s="135" t="s">
        <v>18</v>
      </c>
      <c r="AF4175" s="136"/>
      <c r="AG4175" s="686"/>
      <c r="AH4175" s="687"/>
      <c r="AI4175" s="687"/>
      <c r="AJ4175" s="687"/>
      <c r="AK4175" s="687"/>
      <c r="AL4175" s="687"/>
      <c r="AM4175" s="687"/>
      <c r="AN4175" s="687"/>
      <c r="AO4175" s="688"/>
    </row>
    <row r="4176" spans="2:41" ht="3.75" customHeight="1">
      <c r="B4176" s="135"/>
      <c r="I4176" s="136"/>
      <c r="J4176" s="135"/>
      <c r="N4176" s="135"/>
      <c r="Q4176" s="136"/>
      <c r="R4176" s="141"/>
      <c r="S4176" s="141"/>
      <c r="T4176" s="142"/>
      <c r="U4176" s="689"/>
      <c r="V4176" s="690"/>
      <c r="W4176" s="690"/>
      <c r="X4176" s="690"/>
      <c r="Y4176" s="690"/>
      <c r="Z4176" s="690"/>
      <c r="AA4176" s="690"/>
      <c r="AB4176" s="690"/>
      <c r="AC4176" s="691"/>
      <c r="AD4176" s="140"/>
      <c r="AE4176" s="141"/>
      <c r="AF4176" s="142"/>
      <c r="AG4176" s="689"/>
      <c r="AH4176" s="690"/>
      <c r="AI4176" s="690"/>
      <c r="AJ4176" s="690"/>
      <c r="AK4176" s="690"/>
      <c r="AL4176" s="690"/>
      <c r="AM4176" s="690"/>
      <c r="AN4176" s="690"/>
      <c r="AO4176" s="691"/>
    </row>
    <row r="4177" spans="2:41" ht="3.75" customHeight="1">
      <c r="B4177" s="135"/>
      <c r="I4177" s="136"/>
      <c r="J4177" s="135"/>
      <c r="N4177" s="135"/>
      <c r="Q4177" s="136"/>
      <c r="R4177" s="131"/>
      <c r="S4177" s="131"/>
      <c r="T4177" s="132"/>
      <c r="U4177" s="683" t="str">
        <f>IF(AND(NM_従事者_従事者8_従事者区分&lt;&gt;"",新_新規_2!T121&lt;&gt;""), 新_新規_2!T121, "")
 &amp; IF(AND(NM_従事者_従事者8_従事者区分&lt;&gt;"",新_変更_3!AW149&lt;&gt;""), 新_変更_3!AW149, "")</f>
        <v/>
      </c>
      <c r="V4177" s="684"/>
      <c r="W4177" s="684"/>
      <c r="X4177" s="684"/>
      <c r="Y4177" s="684"/>
      <c r="Z4177" s="684"/>
      <c r="AA4177" s="684"/>
      <c r="AB4177" s="684"/>
      <c r="AC4177" s="685"/>
      <c r="AD4177" s="130"/>
      <c r="AE4177" s="131"/>
      <c r="AF4177" s="132"/>
      <c r="AG4177" s="683" t="str">
        <f>IF(AND(NM_従事者_従事者8_従事者区分&lt;&gt;"",新_新規_2!L122&lt;&gt;""), 新_新規_2!L122, "")
 &amp; IF(AND(NM_従事者_従事者8_従事者区分&lt;&gt;"",新_変更_3!AO150&lt;&gt;""), 新_変更_3!AO150, "")</f>
        <v/>
      </c>
      <c r="AH4177" s="684"/>
      <c r="AI4177" s="684"/>
      <c r="AJ4177" s="684"/>
      <c r="AK4177" s="684"/>
      <c r="AL4177" s="684"/>
      <c r="AM4177" s="684"/>
      <c r="AN4177" s="684"/>
      <c r="AO4177" s="685"/>
    </row>
    <row r="4178" spans="2:41" ht="13.35" customHeight="1">
      <c r="B4178" s="135"/>
      <c r="I4178" s="136"/>
      <c r="J4178" s="135"/>
      <c r="N4178" s="135"/>
      <c r="Q4178" s="136"/>
      <c r="R4178" s="124" t="s">
        <v>19</v>
      </c>
      <c r="T4178" s="136"/>
      <c r="U4178" s="686"/>
      <c r="V4178" s="687"/>
      <c r="W4178" s="687"/>
      <c r="X4178" s="687"/>
      <c r="Y4178" s="687"/>
      <c r="Z4178" s="687"/>
      <c r="AA4178" s="687"/>
      <c r="AB4178" s="687"/>
      <c r="AC4178" s="688"/>
      <c r="AD4178" s="135" t="s">
        <v>20</v>
      </c>
      <c r="AF4178" s="136"/>
      <c r="AG4178" s="686"/>
      <c r="AH4178" s="687"/>
      <c r="AI4178" s="687"/>
      <c r="AJ4178" s="687"/>
      <c r="AK4178" s="687"/>
      <c r="AL4178" s="687"/>
      <c r="AM4178" s="687"/>
      <c r="AN4178" s="687"/>
      <c r="AO4178" s="688"/>
    </row>
    <row r="4179" spans="2:41" ht="3.75" customHeight="1">
      <c r="B4179" s="135"/>
      <c r="I4179" s="136"/>
      <c r="J4179" s="135"/>
      <c r="N4179" s="140"/>
      <c r="O4179" s="141"/>
      <c r="P4179" s="141"/>
      <c r="Q4179" s="142"/>
      <c r="R4179" s="141"/>
      <c r="S4179" s="141"/>
      <c r="T4179" s="142"/>
      <c r="U4179" s="689"/>
      <c r="V4179" s="690"/>
      <c r="W4179" s="690"/>
      <c r="X4179" s="690"/>
      <c r="Y4179" s="690"/>
      <c r="Z4179" s="690"/>
      <c r="AA4179" s="690"/>
      <c r="AB4179" s="690"/>
      <c r="AC4179" s="691"/>
      <c r="AD4179" s="140"/>
      <c r="AE4179" s="141"/>
      <c r="AF4179" s="142"/>
      <c r="AG4179" s="689"/>
      <c r="AH4179" s="690"/>
      <c r="AI4179" s="690"/>
      <c r="AJ4179" s="690"/>
      <c r="AK4179" s="690"/>
      <c r="AL4179" s="690"/>
      <c r="AM4179" s="690"/>
      <c r="AN4179" s="690"/>
      <c r="AO4179" s="691"/>
    </row>
    <row r="4180" spans="2:41" ht="3.75" customHeight="1">
      <c r="B4180" s="135"/>
      <c r="I4180" s="136"/>
      <c r="J4180" s="135"/>
      <c r="M4180" s="136"/>
      <c r="N4180" s="135"/>
      <c r="Q4180" s="136"/>
      <c r="R4180" s="130"/>
      <c r="S4180" s="131"/>
      <c r="T4180" s="131"/>
      <c r="U4180" s="131"/>
      <c r="V4180" s="131"/>
      <c r="W4180" s="131"/>
      <c r="X4180" s="131"/>
      <c r="Y4180" s="131"/>
      <c r="Z4180" s="131"/>
      <c r="AA4180" s="131"/>
      <c r="AB4180" s="131"/>
      <c r="AC4180" s="131"/>
      <c r="AD4180" s="131"/>
      <c r="AE4180" s="131"/>
      <c r="AF4180" s="131"/>
      <c r="AG4180" s="131"/>
      <c r="AH4180" s="131"/>
      <c r="AI4180" s="131"/>
      <c r="AJ4180" s="131"/>
      <c r="AK4180" s="131"/>
      <c r="AL4180" s="131"/>
      <c r="AM4180" s="131"/>
      <c r="AN4180" s="131"/>
      <c r="AO4180" s="132"/>
    </row>
    <row r="4181" spans="2:41" ht="13.35" customHeight="1">
      <c r="B4181" s="135"/>
      <c r="I4181" s="136"/>
      <c r="J4181" s="135"/>
      <c r="M4181" s="136"/>
      <c r="N4181" s="135" t="s">
        <v>111</v>
      </c>
      <c r="Q4181" s="136"/>
      <c r="R4181" s="135"/>
      <c r="S4181" s="696"/>
      <c r="T4181" s="694"/>
      <c r="V4181" s="146"/>
      <c r="W4181" s="124" t="s">
        <v>12</v>
      </c>
      <c r="X4181" s="146"/>
      <c r="Y4181" s="124" t="s">
        <v>11</v>
      </c>
      <c r="Z4181" s="146"/>
      <c r="AA4181" s="124" t="s">
        <v>364</v>
      </c>
      <c r="AO4181" s="136"/>
    </row>
    <row r="4182" spans="2:41" ht="3.75" customHeight="1">
      <c r="B4182" s="135"/>
      <c r="I4182" s="136"/>
      <c r="J4182" s="135"/>
      <c r="M4182" s="136"/>
      <c r="N4182" s="135"/>
      <c r="Q4182" s="136"/>
      <c r="R4182" s="135"/>
      <c r="AO4182" s="136"/>
    </row>
    <row r="4183" spans="2:41" ht="3.75" customHeight="1">
      <c r="B4183" s="135"/>
      <c r="I4183" s="136"/>
      <c r="J4183" s="135"/>
      <c r="M4183" s="136"/>
      <c r="N4183" s="130"/>
      <c r="O4183" s="131"/>
      <c r="P4183" s="131"/>
      <c r="Q4183" s="131"/>
      <c r="R4183" s="781" t="str">
        <f>IF(AND(NM_従事者_従事者8_従事者区分&lt;&gt;"",新_新規_2!I123&lt;&gt;""), 新_新規_2!I123, "")
 &amp; IF(AND(NM_従事者_従事者8_従事者区分&lt;&gt;"",新_変更_3!AL151&lt;&gt;""), 新_変更_3!AL151, "")</f>
        <v/>
      </c>
      <c r="S4183" s="784" t="str">
        <f>IF(AND(NM_従事者_従事者8_従事者区分&lt;&gt;"",新_新規_2!J123&lt;&gt;""), 新_新規_2!J123, "")
&amp; IF(AND(NM_従事者_従事者8_従事者区分&lt;&gt;"",新_変更_3!AM151&lt;&gt;""), 新_変更_3!AM151, "")</f>
        <v/>
      </c>
      <c r="T4183" s="131"/>
      <c r="U4183" s="787" t="str">
        <f>IF(AND(NM_従事者_従事者8_従事者区分&lt;&gt;"",新_新規_2!L123&lt;&gt;""), 新_新規_2!L123, "")
&amp; IF(AND(NM_従事者_従事者8_従事者区分&lt;&gt;"",新_変更_3!AO151&lt;&gt;""), 新_変更_3!AO151, "")</f>
        <v/>
      </c>
      <c r="V4183" s="130"/>
      <c r="W4183" s="131"/>
      <c r="X4183" s="131"/>
      <c r="Y4183" s="131"/>
      <c r="Z4183" s="131"/>
      <c r="AA4183" s="131"/>
      <c r="AB4183" s="131"/>
      <c r="AC4183" s="131"/>
      <c r="AD4183" s="131"/>
      <c r="AE4183" s="131"/>
      <c r="AF4183" s="131"/>
      <c r="AG4183" s="131"/>
      <c r="AH4183" s="133"/>
      <c r="AI4183" s="133"/>
      <c r="AJ4183" s="131"/>
      <c r="AK4183" s="149"/>
      <c r="AL4183" s="131"/>
      <c r="AM4183" s="131"/>
      <c r="AN4183" s="131"/>
      <c r="AO4183" s="132"/>
    </row>
    <row r="4184" spans="2:41" ht="13.35" customHeight="1">
      <c r="B4184" s="135"/>
      <c r="I4184" s="136"/>
      <c r="J4184" s="135"/>
      <c r="M4184" s="136"/>
      <c r="N4184" s="135" t="s">
        <v>30</v>
      </c>
      <c r="R4184" s="782"/>
      <c r="S4184" s="785"/>
      <c r="T4184" s="124" t="s">
        <v>388</v>
      </c>
      <c r="U4184" s="756"/>
      <c r="V4184" s="135" t="s">
        <v>112</v>
      </c>
      <c r="AH4184" s="137"/>
      <c r="AI4184" s="137"/>
      <c r="AK4184" s="150"/>
      <c r="AO4184" s="136"/>
    </row>
    <row r="4185" spans="2:41" ht="3.75" customHeight="1">
      <c r="B4185" s="135"/>
      <c r="I4185" s="136"/>
      <c r="J4185" s="135"/>
      <c r="M4185" s="136"/>
      <c r="N4185" s="135"/>
      <c r="R4185" s="783"/>
      <c r="S4185" s="786"/>
      <c r="T4185" s="141"/>
      <c r="U4185" s="759"/>
      <c r="V4185" s="140"/>
      <c r="W4185" s="141"/>
      <c r="X4185" s="141"/>
      <c r="Y4185" s="141"/>
      <c r="Z4185" s="141"/>
      <c r="AA4185" s="141"/>
      <c r="AB4185" s="141"/>
      <c r="AC4185" s="141"/>
      <c r="AD4185" s="141"/>
      <c r="AE4185" s="141"/>
      <c r="AF4185" s="141"/>
      <c r="AG4185" s="141"/>
      <c r="AH4185" s="143"/>
      <c r="AI4185" s="143"/>
      <c r="AJ4185" s="141"/>
      <c r="AK4185" s="151"/>
      <c r="AL4185" s="141"/>
      <c r="AM4185" s="141"/>
      <c r="AN4185" s="141"/>
      <c r="AO4185" s="142"/>
    </row>
    <row r="4186" spans="2:41" ht="3.75" customHeight="1">
      <c r="B4186" s="135"/>
      <c r="I4186" s="136"/>
      <c r="J4186" s="135"/>
      <c r="M4186" s="136"/>
      <c r="N4186" s="130"/>
      <c r="O4186" s="131"/>
      <c r="P4186" s="131"/>
      <c r="Q4186" s="132"/>
      <c r="R4186" s="788" t="str">
        <f>IF(AND(NM_従事者_従事者8_従事者区分&lt;&gt;"",新_新規_2!K127&lt;&gt;""), 新_新規_2!K127, "")
&amp; IF(AND(NM_従事者_従事者8_従事者区分&lt;&gt;"",新_変更_3!AN155&lt;&gt;""), 新_変更_3!AN155, "")</f>
        <v/>
      </c>
      <c r="S4186" s="684"/>
      <c r="T4186" s="684"/>
      <c r="U4186" s="685"/>
      <c r="V4186" s="686" t="str">
        <f>IF(AND(NM_従事者_従事者8_従事者区分&lt;&gt;"",新_新規_2!O127&lt;&gt;""), 新_新規_2!O127, "")
 &amp; IF(AND(NM_従事者_従事者8_従事者区分&lt;&gt;"",新_変更_3!AR155&lt;&gt;""), 新_変更_3!AR155, "")</f>
        <v/>
      </c>
      <c r="W4186" s="688"/>
      <c r="X4186" s="683" t="str">
        <f>IF(AND(NM_従事者_従事者8_従事者区分&lt;&gt;"",新_新規_2!Q127&lt;&gt;""), 新_新規_2!Q127, "")
 &amp; IF(AND(NM_従事者_従事者8_従事者区分&lt;&gt;"",新_変更_3!AT155&lt;&gt;""), 新_変更_3!AT155, "")</f>
        <v/>
      </c>
      <c r="Y4186" s="684"/>
      <c r="Z4186" s="684"/>
      <c r="AA4186" s="685"/>
      <c r="AI4186" s="131"/>
      <c r="AO4186" s="136"/>
    </row>
    <row r="4187" spans="2:41" ht="13.35" customHeight="1">
      <c r="B4187" s="135"/>
      <c r="I4187" s="136"/>
      <c r="J4187" s="135"/>
      <c r="M4187" s="136"/>
      <c r="N4187" s="135" t="s">
        <v>114</v>
      </c>
      <c r="Q4187" s="136"/>
      <c r="R4187" s="686"/>
      <c r="S4187" s="687"/>
      <c r="T4187" s="687"/>
      <c r="U4187" s="688"/>
      <c r="V4187" s="686"/>
      <c r="W4187" s="688"/>
      <c r="X4187" s="686"/>
      <c r="Y4187" s="687"/>
      <c r="Z4187" s="687"/>
      <c r="AA4187" s="688"/>
      <c r="AB4187" s="158" t="s">
        <v>171</v>
      </c>
      <c r="AO4187" s="136"/>
    </row>
    <row r="4188" spans="2:41" ht="3.75" customHeight="1">
      <c r="B4188" s="135"/>
      <c r="I4188" s="136"/>
      <c r="J4188" s="135"/>
      <c r="M4188" s="136"/>
      <c r="N4188" s="135"/>
      <c r="Q4188" s="136"/>
      <c r="R4188" s="689"/>
      <c r="S4188" s="690"/>
      <c r="T4188" s="690"/>
      <c r="U4188" s="691"/>
      <c r="V4188" s="689"/>
      <c r="W4188" s="691"/>
      <c r="X4188" s="689"/>
      <c r="Y4188" s="690"/>
      <c r="Z4188" s="690"/>
      <c r="AA4188" s="691"/>
      <c r="AB4188" s="141"/>
      <c r="AC4188" s="141"/>
      <c r="AD4188" s="141"/>
      <c r="AE4188" s="141"/>
      <c r="AF4188" s="141"/>
      <c r="AG4188" s="141"/>
      <c r="AH4188" s="141"/>
      <c r="AI4188" s="141"/>
      <c r="AJ4188" s="141"/>
      <c r="AK4188" s="141"/>
      <c r="AL4188" s="141"/>
      <c r="AM4188" s="141"/>
      <c r="AN4188" s="141"/>
      <c r="AO4188" s="142"/>
    </row>
    <row r="4189" spans="2:41" ht="3.75" customHeight="1">
      <c r="B4189" s="135"/>
      <c r="I4189" s="136"/>
      <c r="J4189" s="135"/>
      <c r="M4189" s="136"/>
      <c r="N4189" s="130"/>
      <c r="O4189" s="131"/>
      <c r="P4189" s="131"/>
      <c r="Q4189" s="131"/>
      <c r="R4189" s="130"/>
      <c r="S4189" s="131"/>
      <c r="T4189" s="131"/>
      <c r="U4189" s="131"/>
      <c r="V4189" s="131"/>
      <c r="W4189" s="131"/>
      <c r="X4189" s="131"/>
      <c r="Y4189" s="131"/>
      <c r="Z4189" s="131"/>
      <c r="AA4189" s="132"/>
      <c r="AB4189" s="130"/>
      <c r="AI4189" s="136"/>
      <c r="AJ4189" s="130"/>
      <c r="AK4189" s="131"/>
      <c r="AL4189" s="131"/>
      <c r="AM4189" s="131"/>
      <c r="AN4189" s="131"/>
      <c r="AO4189" s="132"/>
    </row>
    <row r="4190" spans="2:41" ht="13.35" customHeight="1">
      <c r="B4190" s="135"/>
      <c r="I4190" s="136"/>
      <c r="J4190" s="135"/>
      <c r="M4190" s="136"/>
      <c r="N4190" s="135" t="s">
        <v>115</v>
      </c>
      <c r="R4190" s="135"/>
      <c r="S4190" s="696" t="str">
        <f>IF(AND(NM_従事者_従事者8_従事者区分&lt;&gt;"",新_新規_2!I129&lt;&gt;""), 新_新規_2!I129, "")
&amp; IF(AND(NM_従事者_従事者8_従事者区分&lt;&gt;"",新_変更_3!AL157&lt;&gt;""), 新_変更_3!AL157, "")</f>
        <v/>
      </c>
      <c r="T4190" s="694"/>
      <c r="V4190" s="146" t="str">
        <f>IF(AND(NM_従事者_従事者8_従事者区分&lt;&gt;"",新_新規_2!K129&lt;&gt;""), 新_新規_2!K129, "")
&amp; IF(AND(NM_従事者_従事者8_従事者区分&lt;&gt;"",新_変更_3!AN157&lt;&gt;""), 新_変更_3!AN157, "")</f>
        <v/>
      </c>
      <c r="W4190" s="124" t="s">
        <v>12</v>
      </c>
      <c r="X4190" s="146" t="str">
        <f>IF(AND(NM_従事者_従事者8_従事者区分&lt;&gt;"",新_新規_2!M129&lt;&gt;""), 新_新規_2!M129, "")
&amp; IF(AND(NM_従事者_従事者8_従事者区分&lt;&gt;"",新_変更_3!AP157&lt;&gt;""), 新_変更_3!AP157, "")</f>
        <v/>
      </c>
      <c r="Y4190" s="124" t="s">
        <v>11</v>
      </c>
      <c r="Z4190" s="146" t="str">
        <f>IF(AND(NM_従事者_従事者8_従事者区分&lt;&gt;"",新_新規_2!O129&lt;&gt;""), 新_新規_2!O129, "")
&amp; IF(AND(NM_従事者_従事者8_従事者区分&lt;&gt;"",新_変更_3!AR157&lt;&gt;""), 新_変更_3!AR157, "")</f>
        <v/>
      </c>
      <c r="AA4190" s="124" t="s">
        <v>364</v>
      </c>
      <c r="AB4190" s="135" t="s">
        <v>170</v>
      </c>
      <c r="AI4190" s="136"/>
      <c r="AJ4190" s="135"/>
      <c r="AK4190" s="696"/>
      <c r="AL4190" s="693"/>
      <c r="AM4190" s="693"/>
      <c r="AN4190" s="693"/>
      <c r="AO4190" s="694"/>
    </row>
    <row r="4191" spans="2:41" ht="3.75" customHeight="1">
      <c r="B4191" s="135"/>
      <c r="I4191" s="136"/>
      <c r="J4191" s="135"/>
      <c r="M4191" s="136"/>
      <c r="N4191" s="135"/>
      <c r="R4191" s="140"/>
      <c r="S4191" s="141"/>
      <c r="T4191" s="141"/>
      <c r="U4191" s="141"/>
      <c r="V4191" s="141"/>
      <c r="W4191" s="141"/>
      <c r="X4191" s="141"/>
      <c r="Y4191" s="141"/>
      <c r="Z4191" s="141"/>
      <c r="AA4191" s="142"/>
      <c r="AB4191" s="140"/>
      <c r="AC4191" s="141"/>
      <c r="AD4191" s="141"/>
      <c r="AE4191" s="141"/>
      <c r="AF4191" s="141"/>
      <c r="AG4191" s="141"/>
      <c r="AH4191" s="141"/>
      <c r="AI4191" s="142"/>
      <c r="AJ4191" s="140"/>
      <c r="AK4191" s="141"/>
      <c r="AL4191" s="141"/>
      <c r="AM4191" s="141"/>
      <c r="AN4191" s="141"/>
      <c r="AO4191" s="142"/>
    </row>
    <row r="4192" spans="2:41" ht="3.75" customHeight="1">
      <c r="B4192" s="135"/>
      <c r="I4192" s="136"/>
      <c r="J4192" s="135"/>
      <c r="M4192" s="136"/>
      <c r="N4192" s="130"/>
      <c r="O4192" s="131"/>
      <c r="P4192" s="131"/>
      <c r="Q4192" s="132"/>
      <c r="R4192" s="683" t="str">
        <f>IF(新_新規_2!T126="☑", "研修中の登録販売者", "") &amp; IF(新_変更_3!AW154="☑", "研修中の登録販売者", "")</f>
        <v/>
      </c>
      <c r="S4192" s="684"/>
      <c r="T4192" s="684"/>
      <c r="U4192" s="684"/>
      <c r="V4192" s="684"/>
      <c r="W4192" s="684"/>
      <c r="X4192" s="684"/>
      <c r="Y4192" s="684"/>
      <c r="Z4192" s="684"/>
      <c r="AA4192" s="684"/>
      <c r="AB4192" s="684"/>
      <c r="AC4192" s="684"/>
      <c r="AD4192" s="684"/>
      <c r="AE4192" s="684"/>
      <c r="AF4192" s="684"/>
      <c r="AG4192" s="684"/>
      <c r="AH4192" s="684"/>
      <c r="AI4192" s="684"/>
      <c r="AJ4192" s="684"/>
      <c r="AK4192" s="684"/>
      <c r="AL4192" s="684"/>
      <c r="AM4192" s="684"/>
      <c r="AN4192" s="684"/>
      <c r="AO4192" s="685"/>
    </row>
    <row r="4193" spans="2:41" ht="13.35" customHeight="1">
      <c r="B4193" s="135"/>
      <c r="I4193" s="136"/>
      <c r="J4193" s="135"/>
      <c r="M4193" s="136"/>
      <c r="N4193" s="135" t="s">
        <v>32</v>
      </c>
      <c r="Q4193" s="136"/>
      <c r="R4193" s="686"/>
      <c r="S4193" s="687"/>
      <c r="T4193" s="687"/>
      <c r="U4193" s="687"/>
      <c r="V4193" s="687"/>
      <c r="W4193" s="687"/>
      <c r="X4193" s="687"/>
      <c r="Y4193" s="687"/>
      <c r="Z4193" s="687"/>
      <c r="AA4193" s="687"/>
      <c r="AB4193" s="687"/>
      <c r="AC4193" s="687"/>
      <c r="AD4193" s="687"/>
      <c r="AE4193" s="687"/>
      <c r="AF4193" s="687"/>
      <c r="AG4193" s="687"/>
      <c r="AH4193" s="687"/>
      <c r="AI4193" s="687"/>
      <c r="AJ4193" s="687"/>
      <c r="AK4193" s="687"/>
      <c r="AL4193" s="687"/>
      <c r="AM4193" s="687"/>
      <c r="AN4193" s="687"/>
      <c r="AO4193" s="688"/>
    </row>
    <row r="4194" spans="2:41" ht="3.75" customHeight="1">
      <c r="B4194" s="135"/>
      <c r="I4194" s="136"/>
      <c r="J4194" s="135"/>
      <c r="M4194" s="136"/>
      <c r="N4194" s="140"/>
      <c r="O4194" s="141"/>
      <c r="P4194" s="141"/>
      <c r="Q4194" s="142"/>
      <c r="R4194" s="689"/>
      <c r="S4194" s="690"/>
      <c r="T4194" s="690"/>
      <c r="U4194" s="690"/>
      <c r="V4194" s="690"/>
      <c r="W4194" s="690"/>
      <c r="X4194" s="690"/>
      <c r="Y4194" s="690"/>
      <c r="Z4194" s="690"/>
      <c r="AA4194" s="690"/>
      <c r="AB4194" s="690"/>
      <c r="AC4194" s="690"/>
      <c r="AD4194" s="690"/>
      <c r="AE4194" s="690"/>
      <c r="AF4194" s="690"/>
      <c r="AG4194" s="690"/>
      <c r="AH4194" s="690"/>
      <c r="AI4194" s="690"/>
      <c r="AJ4194" s="690"/>
      <c r="AK4194" s="690"/>
      <c r="AL4194" s="690"/>
      <c r="AM4194" s="690"/>
      <c r="AN4194" s="690"/>
      <c r="AO4194" s="691"/>
    </row>
    <row r="4195" spans="2:41" ht="3.75" customHeight="1">
      <c r="B4195" s="135"/>
      <c r="I4195" s="136"/>
      <c r="J4195" s="130"/>
      <c r="K4195" s="131"/>
      <c r="L4195" s="131"/>
      <c r="M4195" s="132"/>
      <c r="N4195" s="130"/>
      <c r="O4195" s="131"/>
      <c r="P4195" s="131"/>
      <c r="Q4195" s="132"/>
      <c r="R4195" s="130"/>
      <c r="S4195" s="131"/>
      <c r="T4195" s="131"/>
      <c r="U4195" s="131"/>
      <c r="V4195" s="131"/>
      <c r="W4195" s="131"/>
      <c r="X4195" s="131"/>
      <c r="Y4195" s="131"/>
      <c r="Z4195" s="131"/>
      <c r="AA4195" s="132"/>
      <c r="AB4195" s="130"/>
      <c r="AC4195" s="131"/>
      <c r="AD4195" s="131"/>
      <c r="AE4195" s="132"/>
      <c r="AF4195" s="131"/>
      <c r="AG4195" s="131"/>
      <c r="AH4195" s="131"/>
      <c r="AI4195" s="131"/>
      <c r="AJ4195" s="131"/>
      <c r="AK4195" s="131"/>
      <c r="AL4195" s="131"/>
      <c r="AM4195" s="131"/>
      <c r="AN4195" s="131"/>
      <c r="AO4195" s="132"/>
    </row>
    <row r="4196" spans="2:41" ht="13.35" customHeight="1">
      <c r="B4196" s="135"/>
      <c r="I4196" s="136"/>
      <c r="J4196" s="135"/>
      <c r="M4196" s="136"/>
      <c r="N4196" s="135" t="s">
        <v>27</v>
      </c>
      <c r="Q4196" s="136"/>
      <c r="R4196" s="135"/>
      <c r="S4196" s="692" t="str">
        <f xml:space="preserve"> IF(新_新規_2!I137&lt;&gt;"", "01300011:その他従事者", "") &amp; IF(新_変更_3!AL165&lt;&gt;"", "01300011:その他従事者", "")</f>
        <v/>
      </c>
      <c r="T4196" s="693"/>
      <c r="U4196" s="693"/>
      <c r="V4196" s="693"/>
      <c r="W4196" s="693"/>
      <c r="X4196" s="693"/>
      <c r="Y4196" s="693"/>
      <c r="Z4196" s="693"/>
      <c r="AA4196" s="694"/>
      <c r="AB4196" s="135" t="s">
        <v>28</v>
      </c>
      <c r="AE4196" s="136"/>
      <c r="AF4196" s="135"/>
      <c r="AG4196" s="695" t="str">
        <f>IF(新_新規_2!I145="☑", "01300001:薬剤師", "") &amp; IF(新_変更_3!AL173="☑", "01300001:薬剤師", "")
&amp; IF(新_新規_2!N145="☑", "01300002:登録販売者", "") &amp; IF(新_変更_3!AQ173="☑", "01300002:登録販売者", "")
&amp; IF(新_新規_2!T145="☑", "01300002:登録販売者", "") &amp; IF(新_変更_3!AW173="☑", "01300002:登録販売者", "")</f>
        <v/>
      </c>
      <c r="AH4196" s="693"/>
      <c r="AI4196" s="693"/>
      <c r="AJ4196" s="693"/>
      <c r="AK4196" s="693"/>
      <c r="AL4196" s="693"/>
      <c r="AM4196" s="693"/>
      <c r="AN4196" s="693"/>
      <c r="AO4196" s="694"/>
    </row>
    <row r="4197" spans="2:41" ht="3.75" customHeight="1">
      <c r="B4197" s="135"/>
      <c r="I4197" s="136"/>
      <c r="J4197" s="135"/>
      <c r="M4197" s="136"/>
      <c r="N4197" s="140"/>
      <c r="O4197" s="141"/>
      <c r="P4197" s="141"/>
      <c r="Q4197" s="142"/>
      <c r="R4197" s="140"/>
      <c r="S4197" s="141"/>
      <c r="T4197" s="141"/>
      <c r="U4197" s="141"/>
      <c r="V4197" s="141"/>
      <c r="W4197" s="141"/>
      <c r="X4197" s="141"/>
      <c r="Y4197" s="141"/>
      <c r="Z4197" s="141"/>
      <c r="AA4197" s="142"/>
      <c r="AB4197" s="140"/>
      <c r="AC4197" s="141"/>
      <c r="AD4197" s="141"/>
      <c r="AE4197" s="142"/>
      <c r="AF4197" s="141"/>
      <c r="AG4197" s="141"/>
      <c r="AH4197" s="141"/>
      <c r="AI4197" s="141"/>
      <c r="AJ4197" s="141"/>
      <c r="AK4197" s="141"/>
      <c r="AL4197" s="141"/>
      <c r="AM4197" s="141"/>
      <c r="AN4197" s="141"/>
      <c r="AO4197" s="142"/>
    </row>
    <row r="4198" spans="2:41" ht="3.75" customHeight="1">
      <c r="B4198" s="135"/>
      <c r="I4198" s="136"/>
      <c r="J4198" s="135"/>
      <c r="M4198" s="136"/>
      <c r="N4198" s="130"/>
      <c r="O4198" s="131"/>
      <c r="P4198" s="131"/>
      <c r="Q4198" s="132"/>
      <c r="R4198" s="130"/>
      <c r="S4198" s="131"/>
      <c r="T4198" s="131"/>
      <c r="U4198" s="131"/>
      <c r="V4198" s="131"/>
      <c r="W4198" s="131"/>
      <c r="X4198" s="131"/>
      <c r="Y4198" s="131"/>
      <c r="Z4198" s="131"/>
      <c r="AA4198" s="132"/>
      <c r="AB4198" s="130"/>
      <c r="AC4198" s="131"/>
      <c r="AD4198" s="131"/>
      <c r="AE4198" s="132"/>
      <c r="AF4198" s="130"/>
      <c r="AG4198" s="131"/>
      <c r="AH4198" s="131"/>
      <c r="AI4198" s="131"/>
      <c r="AJ4198" s="131"/>
      <c r="AK4198" s="131"/>
      <c r="AL4198" s="131"/>
      <c r="AM4198" s="131"/>
      <c r="AN4198" s="131"/>
      <c r="AO4198" s="132"/>
    </row>
    <row r="4199" spans="2:41" ht="13.35" customHeight="1">
      <c r="B4199" s="135"/>
      <c r="I4199" s="136"/>
      <c r="J4199" s="135"/>
      <c r="M4199" s="136"/>
      <c r="N4199" s="135" t="s">
        <v>3990</v>
      </c>
      <c r="Q4199" s="136"/>
      <c r="R4199" s="135"/>
      <c r="S4199" s="696"/>
      <c r="T4199" s="694"/>
      <c r="V4199" s="146"/>
      <c r="W4199" s="124" t="s">
        <v>12</v>
      </c>
      <c r="X4199" s="146"/>
      <c r="Y4199" s="124" t="s">
        <v>11</v>
      </c>
      <c r="Z4199" s="146"/>
      <c r="AA4199" s="136" t="s">
        <v>364</v>
      </c>
      <c r="AB4199" s="135" t="s">
        <v>66</v>
      </c>
      <c r="AE4199" s="136"/>
      <c r="AF4199" s="135"/>
      <c r="AG4199" s="696"/>
      <c r="AH4199" s="694"/>
      <c r="AJ4199" s="146"/>
      <c r="AK4199" s="124" t="s">
        <v>12</v>
      </c>
      <c r="AL4199" s="146"/>
      <c r="AM4199" s="124" t="s">
        <v>11</v>
      </c>
      <c r="AN4199" s="146"/>
      <c r="AO4199" s="136" t="s">
        <v>364</v>
      </c>
    </row>
    <row r="4200" spans="2:41" ht="3.75" customHeight="1">
      <c r="B4200" s="135"/>
      <c r="I4200" s="136"/>
      <c r="J4200" s="135"/>
      <c r="M4200" s="136"/>
      <c r="N4200" s="140"/>
      <c r="O4200" s="141"/>
      <c r="P4200" s="141"/>
      <c r="Q4200" s="142"/>
      <c r="R4200" s="140"/>
      <c r="S4200" s="141"/>
      <c r="T4200" s="141"/>
      <c r="U4200" s="141"/>
      <c r="V4200" s="141"/>
      <c r="W4200" s="141"/>
      <c r="X4200" s="141"/>
      <c r="Y4200" s="141"/>
      <c r="Z4200" s="141"/>
      <c r="AA4200" s="142"/>
      <c r="AB4200" s="140"/>
      <c r="AC4200" s="141"/>
      <c r="AD4200" s="141"/>
      <c r="AE4200" s="142"/>
      <c r="AF4200" s="140"/>
      <c r="AG4200" s="141"/>
      <c r="AH4200" s="141"/>
      <c r="AI4200" s="141"/>
      <c r="AJ4200" s="141"/>
      <c r="AK4200" s="141"/>
      <c r="AL4200" s="141"/>
      <c r="AM4200" s="141"/>
      <c r="AN4200" s="141"/>
      <c r="AO4200" s="142"/>
    </row>
    <row r="4201" spans="2:41" ht="3.75" customHeight="1">
      <c r="B4201" s="135"/>
      <c r="I4201" s="136"/>
      <c r="J4201" s="135"/>
      <c r="M4201" s="136"/>
      <c r="N4201" s="130"/>
      <c r="O4201" s="131"/>
      <c r="P4201" s="131"/>
      <c r="Q4201" s="132"/>
      <c r="R4201" s="683" t="str">
        <f>IF(AND(NM_従事者_従事者9_従事者区分&lt;&gt;"",新_新規_2!I137&lt;&gt;""), 新_新規_2!I137, "")
 &amp; IF(AND(NM_従事者_従事者9_従事者区分&lt;&gt;"",新_変更_3!AL165&lt;&gt;""), 新_変更_3!AL165, "")</f>
        <v/>
      </c>
      <c r="S4201" s="684"/>
      <c r="T4201" s="684"/>
      <c r="U4201" s="684"/>
      <c r="V4201" s="684"/>
      <c r="W4201" s="684"/>
      <c r="X4201" s="684"/>
      <c r="Y4201" s="684"/>
      <c r="Z4201" s="684"/>
      <c r="AA4201" s="684"/>
      <c r="AB4201" s="684"/>
      <c r="AC4201" s="684"/>
      <c r="AD4201" s="684"/>
      <c r="AE4201" s="684"/>
      <c r="AF4201" s="684"/>
      <c r="AG4201" s="684"/>
      <c r="AH4201" s="684"/>
      <c r="AI4201" s="684"/>
      <c r="AJ4201" s="685"/>
      <c r="AK4201" s="131"/>
      <c r="AL4201" s="131"/>
      <c r="AM4201" s="131"/>
      <c r="AN4201" s="131"/>
      <c r="AO4201" s="132"/>
    </row>
    <row r="4202" spans="2:41" ht="13.35" customHeight="1">
      <c r="B4202" s="135"/>
      <c r="I4202" s="136"/>
      <c r="J4202" s="135"/>
      <c r="M4202" s="136"/>
      <c r="N4202" s="135" t="s">
        <v>8</v>
      </c>
      <c r="Q4202" s="136"/>
      <c r="R4202" s="686"/>
      <c r="S4202" s="687"/>
      <c r="T4202" s="687"/>
      <c r="U4202" s="687"/>
      <c r="V4202" s="687"/>
      <c r="W4202" s="687"/>
      <c r="X4202" s="687"/>
      <c r="Y4202" s="687"/>
      <c r="Z4202" s="687"/>
      <c r="AA4202" s="687"/>
      <c r="AB4202" s="687"/>
      <c r="AC4202" s="687"/>
      <c r="AD4202" s="687"/>
      <c r="AE4202" s="687"/>
      <c r="AF4202" s="687"/>
      <c r="AG4202" s="687"/>
      <c r="AH4202" s="687"/>
      <c r="AI4202" s="687"/>
      <c r="AJ4202" s="688"/>
      <c r="AL4202" s="147" t="s">
        <v>13</v>
      </c>
      <c r="AM4202" s="124" t="s">
        <v>29</v>
      </c>
      <c r="AO4202" s="136"/>
    </row>
    <row r="4203" spans="2:41" ht="3.75" customHeight="1">
      <c r="B4203" s="135"/>
      <c r="I4203" s="136"/>
      <c r="J4203" s="135"/>
      <c r="M4203" s="136"/>
      <c r="N4203" s="140"/>
      <c r="O4203" s="141"/>
      <c r="P4203" s="141"/>
      <c r="Q4203" s="142"/>
      <c r="R4203" s="689"/>
      <c r="S4203" s="690"/>
      <c r="T4203" s="690"/>
      <c r="U4203" s="690"/>
      <c r="V4203" s="690"/>
      <c r="W4203" s="690"/>
      <c r="X4203" s="690"/>
      <c r="Y4203" s="690"/>
      <c r="Z4203" s="690"/>
      <c r="AA4203" s="690"/>
      <c r="AB4203" s="690"/>
      <c r="AC4203" s="690"/>
      <c r="AD4203" s="690"/>
      <c r="AE4203" s="690"/>
      <c r="AF4203" s="690"/>
      <c r="AG4203" s="690"/>
      <c r="AH4203" s="690"/>
      <c r="AI4203" s="690"/>
      <c r="AJ4203" s="691"/>
      <c r="AK4203" s="141"/>
      <c r="AL4203" s="141"/>
      <c r="AM4203" s="141"/>
      <c r="AN4203" s="141"/>
      <c r="AO4203" s="142"/>
    </row>
    <row r="4204" spans="2:41" ht="3.75" customHeight="1">
      <c r="B4204" s="135"/>
      <c r="I4204" s="136"/>
      <c r="J4204" s="135"/>
      <c r="M4204" s="136"/>
      <c r="N4204" s="130"/>
      <c r="O4204" s="131"/>
      <c r="P4204" s="131"/>
      <c r="Q4204" s="132"/>
      <c r="R4204" s="683" t="str">
        <f>IF(NM_従事者_従事者9_従事者区分="","",(IF(新_新規_2!I136&lt;&gt;"", ASC(PHONETIC(新_新規_2!I136)), "") &amp; IF(新_変更_3!AL164&lt;&gt;"", ASC(PHONETIC(新_変更_3!AL164)), "")))</f>
        <v/>
      </c>
      <c r="S4204" s="684"/>
      <c r="T4204" s="684"/>
      <c r="U4204" s="684"/>
      <c r="V4204" s="684"/>
      <c r="W4204" s="684"/>
      <c r="X4204" s="684"/>
      <c r="Y4204" s="684"/>
      <c r="Z4204" s="684"/>
      <c r="AA4204" s="684"/>
      <c r="AB4204" s="684"/>
      <c r="AC4204" s="684"/>
      <c r="AD4204" s="684"/>
      <c r="AE4204" s="684"/>
      <c r="AF4204" s="684"/>
      <c r="AG4204" s="684"/>
      <c r="AH4204" s="684"/>
      <c r="AI4204" s="684"/>
      <c r="AJ4204" s="684"/>
      <c r="AK4204" s="684"/>
      <c r="AL4204" s="684"/>
      <c r="AM4204" s="684"/>
      <c r="AN4204" s="684"/>
      <c r="AO4204" s="685"/>
    </row>
    <row r="4205" spans="2:41" ht="13.35" customHeight="1">
      <c r="B4205" s="135"/>
      <c r="I4205" s="136"/>
      <c r="J4205" s="135"/>
      <c r="M4205" s="136"/>
      <c r="N4205" s="135" t="s">
        <v>61</v>
      </c>
      <c r="Q4205" s="136"/>
      <c r="R4205" s="686"/>
      <c r="S4205" s="687"/>
      <c r="T4205" s="687"/>
      <c r="U4205" s="687"/>
      <c r="V4205" s="687"/>
      <c r="W4205" s="687"/>
      <c r="X4205" s="687"/>
      <c r="Y4205" s="687"/>
      <c r="Z4205" s="687"/>
      <c r="AA4205" s="687"/>
      <c r="AB4205" s="687"/>
      <c r="AC4205" s="687"/>
      <c r="AD4205" s="687"/>
      <c r="AE4205" s="687"/>
      <c r="AF4205" s="687"/>
      <c r="AG4205" s="687"/>
      <c r="AH4205" s="687"/>
      <c r="AI4205" s="687"/>
      <c r="AJ4205" s="687"/>
      <c r="AK4205" s="687"/>
      <c r="AL4205" s="687"/>
      <c r="AM4205" s="687"/>
      <c r="AN4205" s="687"/>
      <c r="AO4205" s="688"/>
    </row>
    <row r="4206" spans="2:41" ht="3.75" customHeight="1">
      <c r="B4206" s="135"/>
      <c r="I4206" s="136"/>
      <c r="J4206" s="135"/>
      <c r="M4206" s="136"/>
      <c r="N4206" s="135"/>
      <c r="Q4206" s="136"/>
      <c r="R4206" s="689"/>
      <c r="S4206" s="690"/>
      <c r="T4206" s="690"/>
      <c r="U4206" s="690"/>
      <c r="V4206" s="690"/>
      <c r="W4206" s="690"/>
      <c r="X4206" s="690"/>
      <c r="Y4206" s="690"/>
      <c r="Z4206" s="690"/>
      <c r="AA4206" s="690"/>
      <c r="AB4206" s="690"/>
      <c r="AC4206" s="690"/>
      <c r="AD4206" s="690"/>
      <c r="AE4206" s="690"/>
      <c r="AF4206" s="690"/>
      <c r="AG4206" s="690"/>
      <c r="AH4206" s="690"/>
      <c r="AI4206" s="690"/>
      <c r="AJ4206" s="690"/>
      <c r="AK4206" s="690"/>
      <c r="AL4206" s="690"/>
      <c r="AM4206" s="690"/>
      <c r="AN4206" s="690"/>
      <c r="AO4206" s="691"/>
    </row>
    <row r="4207" spans="2:41" ht="3.75" customHeight="1">
      <c r="B4207" s="135"/>
      <c r="I4207" s="136"/>
      <c r="J4207" s="135"/>
      <c r="N4207" s="130"/>
      <c r="O4207" s="131"/>
      <c r="P4207" s="131"/>
      <c r="Q4207" s="132"/>
      <c r="U4207" s="787" t="str">
        <f>IF(AND(NM_従事者_従事者9_従事者区分&lt;&gt;"",新_新規_2!L138&lt;&gt;""), 新_新規_2!L138, "")
&amp; IF(AND(NM_従事者_従事者9_従事者区分&lt;&gt;"",新_変更_3!AO166&lt;&gt;""), 新_変更_3!AO166, "")</f>
        <v/>
      </c>
      <c r="V4207" s="754"/>
      <c r="W4207" s="754"/>
      <c r="X4207" s="789"/>
      <c r="Y4207" s="131"/>
      <c r="Z4207" s="792" t="str">
        <f>IF(AND(NM_従事者_従事者9_従事者区分&lt;&gt;"",新_新規_2!O138&lt;&gt;""), 新_新規_2!O138, "")
&amp; IF(AND(NM_従事者_従事者9_従事者区分&lt;&gt;"",新_変更_3!AR166&lt;&gt;""), 新_変更_3!AR166, "")</f>
        <v/>
      </c>
      <c r="AA4207" s="754"/>
      <c r="AB4207" s="754"/>
      <c r="AC4207" s="755"/>
      <c r="AG4207" s="683" t="str">
        <f>IF(AND(NM_従事者_従事者9_従事者区分&lt;&gt;"",新_新規_2!L139&lt;&gt;""), 新_新規_2!L139, "")
&amp; IF(AND(NM_従事者_従事者9_従事者区分&lt;&gt;"",新_変更_3!AO167&lt;&gt;""), 新_変更_3!AO167, "")</f>
        <v/>
      </c>
      <c r="AH4207" s="684"/>
      <c r="AI4207" s="684"/>
      <c r="AJ4207" s="684"/>
      <c r="AK4207" s="684"/>
      <c r="AL4207" s="684"/>
      <c r="AM4207" s="684"/>
      <c r="AN4207" s="684"/>
      <c r="AO4207" s="685"/>
    </row>
    <row r="4208" spans="2:41" ht="13.35" customHeight="1">
      <c r="B4208" s="135"/>
      <c r="I4208" s="136"/>
      <c r="J4208" s="135"/>
      <c r="N4208" s="135"/>
      <c r="Q4208" s="136"/>
      <c r="R4208" s="124" t="s">
        <v>15</v>
      </c>
      <c r="U4208" s="756"/>
      <c r="V4208" s="757"/>
      <c r="W4208" s="757"/>
      <c r="X4208" s="790"/>
      <c r="Y4208" s="125" t="s">
        <v>359</v>
      </c>
      <c r="Z4208" s="793"/>
      <c r="AA4208" s="757"/>
      <c r="AB4208" s="757"/>
      <c r="AC4208" s="758"/>
      <c r="AD4208" s="124" t="s">
        <v>56</v>
      </c>
      <c r="AG4208" s="686"/>
      <c r="AH4208" s="687"/>
      <c r="AI4208" s="687"/>
      <c r="AJ4208" s="687"/>
      <c r="AK4208" s="687"/>
      <c r="AL4208" s="687"/>
      <c r="AM4208" s="687"/>
      <c r="AN4208" s="687"/>
      <c r="AO4208" s="688"/>
    </row>
    <row r="4209" spans="2:41" ht="3.75" customHeight="1">
      <c r="B4209" s="135"/>
      <c r="I4209" s="136"/>
      <c r="J4209" s="135"/>
      <c r="N4209" s="135"/>
      <c r="Q4209" s="136"/>
      <c r="R4209" s="141"/>
      <c r="S4209" s="141"/>
      <c r="T4209" s="141"/>
      <c r="U4209" s="759"/>
      <c r="V4209" s="760"/>
      <c r="W4209" s="760"/>
      <c r="X4209" s="791"/>
      <c r="Y4209" s="141"/>
      <c r="Z4209" s="794"/>
      <c r="AA4209" s="760"/>
      <c r="AB4209" s="760"/>
      <c r="AC4209" s="761"/>
      <c r="AD4209" s="141"/>
      <c r="AE4209" s="141"/>
      <c r="AF4209" s="141"/>
      <c r="AG4209" s="689"/>
      <c r="AH4209" s="690"/>
      <c r="AI4209" s="690"/>
      <c r="AJ4209" s="690"/>
      <c r="AK4209" s="690"/>
      <c r="AL4209" s="690"/>
      <c r="AM4209" s="690"/>
      <c r="AN4209" s="690"/>
      <c r="AO4209" s="691"/>
    </row>
    <row r="4210" spans="2:41" ht="3.75" customHeight="1">
      <c r="B4210" s="135"/>
      <c r="I4210" s="136"/>
      <c r="J4210" s="135"/>
      <c r="N4210" s="135"/>
      <c r="Q4210" s="136"/>
      <c r="R4210" s="131"/>
      <c r="S4210" s="131"/>
      <c r="T4210" s="132"/>
      <c r="U4210" s="683" t="str">
        <f>IF(AND(NM_従事者_従事者9_従事者区分&lt;&gt;"",新_新規_2!T139&lt;&gt;""), 新_新規_2!T139, "")
&amp; IF(AND(NM_従事者_従事者9_従事者区分&lt;&gt;"",新_変更_3!AW167&lt;&gt;""), 新_変更_3!AW167, "")</f>
        <v/>
      </c>
      <c r="V4210" s="684"/>
      <c r="W4210" s="684"/>
      <c r="X4210" s="684"/>
      <c r="Y4210" s="684"/>
      <c r="Z4210" s="684"/>
      <c r="AA4210" s="684"/>
      <c r="AB4210" s="684"/>
      <c r="AC4210" s="685"/>
      <c r="AD4210" s="130"/>
      <c r="AE4210" s="131"/>
      <c r="AF4210" s="132"/>
      <c r="AG4210" s="683" t="str">
        <f>IF(AND(NM_従事者_従事者9_従事者区分&lt;&gt;"",新_新規_2!L140&lt;&gt;""), 新_新規_2!L140, "")
&amp; IF(AND(NM_従事者_従事者9_従事者区分&lt;&gt;"",新_変更_3!AO168&lt;&gt;""), 新_変更_3!AO168, "")</f>
        <v/>
      </c>
      <c r="AH4210" s="684"/>
      <c r="AI4210" s="684"/>
      <c r="AJ4210" s="684"/>
      <c r="AK4210" s="684"/>
      <c r="AL4210" s="684"/>
      <c r="AM4210" s="684"/>
      <c r="AN4210" s="684"/>
      <c r="AO4210" s="685"/>
    </row>
    <row r="4211" spans="2:41" ht="13.35" customHeight="1">
      <c r="B4211" s="135"/>
      <c r="I4211" s="136"/>
      <c r="J4211" s="135" t="s">
        <v>4001</v>
      </c>
      <c r="N4211" s="135" t="s">
        <v>23</v>
      </c>
      <c r="Q4211" s="136"/>
      <c r="R4211" s="124" t="s">
        <v>17</v>
      </c>
      <c r="T4211" s="136"/>
      <c r="U4211" s="686"/>
      <c r="V4211" s="687"/>
      <c r="W4211" s="687"/>
      <c r="X4211" s="687"/>
      <c r="Y4211" s="687"/>
      <c r="Z4211" s="687"/>
      <c r="AA4211" s="687"/>
      <c r="AB4211" s="687"/>
      <c r="AC4211" s="688"/>
      <c r="AD4211" s="135" t="s">
        <v>18</v>
      </c>
      <c r="AF4211" s="136"/>
      <c r="AG4211" s="686"/>
      <c r="AH4211" s="687"/>
      <c r="AI4211" s="687"/>
      <c r="AJ4211" s="687"/>
      <c r="AK4211" s="687"/>
      <c r="AL4211" s="687"/>
      <c r="AM4211" s="687"/>
      <c r="AN4211" s="687"/>
      <c r="AO4211" s="688"/>
    </row>
    <row r="4212" spans="2:41" ht="3.75" customHeight="1">
      <c r="B4212" s="135"/>
      <c r="I4212" s="136"/>
      <c r="J4212" s="135"/>
      <c r="N4212" s="135"/>
      <c r="Q4212" s="136"/>
      <c r="R4212" s="141"/>
      <c r="S4212" s="141"/>
      <c r="T4212" s="142"/>
      <c r="U4212" s="689"/>
      <c r="V4212" s="690"/>
      <c r="W4212" s="690"/>
      <c r="X4212" s="690"/>
      <c r="Y4212" s="690"/>
      <c r="Z4212" s="690"/>
      <c r="AA4212" s="690"/>
      <c r="AB4212" s="690"/>
      <c r="AC4212" s="691"/>
      <c r="AD4212" s="140"/>
      <c r="AE4212" s="141"/>
      <c r="AF4212" s="142"/>
      <c r="AG4212" s="689"/>
      <c r="AH4212" s="690"/>
      <c r="AI4212" s="690"/>
      <c r="AJ4212" s="690"/>
      <c r="AK4212" s="690"/>
      <c r="AL4212" s="690"/>
      <c r="AM4212" s="690"/>
      <c r="AN4212" s="690"/>
      <c r="AO4212" s="691"/>
    </row>
    <row r="4213" spans="2:41" ht="3.75" customHeight="1">
      <c r="B4213" s="135"/>
      <c r="I4213" s="136"/>
      <c r="J4213" s="135"/>
      <c r="N4213" s="135"/>
      <c r="Q4213" s="136"/>
      <c r="R4213" s="131"/>
      <c r="S4213" s="131"/>
      <c r="T4213" s="132"/>
      <c r="U4213" s="683" t="str">
        <f>IF(AND(NM_従事者_従事者9_従事者区分&lt;&gt;"",新_新規_2!T140&lt;&gt;""), 新_新規_2!T140, "")
 &amp; IF(AND(NM_従事者_従事者9_従事者区分&lt;&gt;"",新_変更_3!AW168&lt;&gt;""), 新_変更_3!AW168, "")</f>
        <v/>
      </c>
      <c r="V4213" s="684"/>
      <c r="W4213" s="684"/>
      <c r="X4213" s="684"/>
      <c r="Y4213" s="684"/>
      <c r="Z4213" s="684"/>
      <c r="AA4213" s="684"/>
      <c r="AB4213" s="684"/>
      <c r="AC4213" s="685"/>
      <c r="AD4213" s="130"/>
      <c r="AE4213" s="131"/>
      <c r="AF4213" s="132"/>
      <c r="AG4213" s="683" t="str">
        <f>IF(AND(NM_従事者_従事者9_従事者区分&lt;&gt;"",新_新規_2!L141&lt;&gt;""), 新_新規_2!L141, "")
&amp; IF(AND(NM_従事者_従事者9_従事者区分&lt;&gt;"",新_変更_3!AO169&lt;&gt;""), 新_変更_3!AO169, "")</f>
        <v/>
      </c>
      <c r="AH4213" s="684"/>
      <c r="AI4213" s="684"/>
      <c r="AJ4213" s="684"/>
      <c r="AK4213" s="684"/>
      <c r="AL4213" s="684"/>
      <c r="AM4213" s="684"/>
      <c r="AN4213" s="684"/>
      <c r="AO4213" s="685"/>
    </row>
    <row r="4214" spans="2:41" ht="13.35" customHeight="1">
      <c r="B4214" s="135"/>
      <c r="I4214" s="136"/>
      <c r="J4214" s="135"/>
      <c r="N4214" s="135"/>
      <c r="Q4214" s="136"/>
      <c r="R4214" s="124" t="s">
        <v>19</v>
      </c>
      <c r="T4214" s="136"/>
      <c r="U4214" s="686"/>
      <c r="V4214" s="687"/>
      <c r="W4214" s="687"/>
      <c r="X4214" s="687"/>
      <c r="Y4214" s="687"/>
      <c r="Z4214" s="687"/>
      <c r="AA4214" s="687"/>
      <c r="AB4214" s="687"/>
      <c r="AC4214" s="688"/>
      <c r="AD4214" s="135" t="s">
        <v>20</v>
      </c>
      <c r="AF4214" s="136"/>
      <c r="AG4214" s="686"/>
      <c r="AH4214" s="687"/>
      <c r="AI4214" s="687"/>
      <c r="AJ4214" s="687"/>
      <c r="AK4214" s="687"/>
      <c r="AL4214" s="687"/>
      <c r="AM4214" s="687"/>
      <c r="AN4214" s="687"/>
      <c r="AO4214" s="688"/>
    </row>
    <row r="4215" spans="2:41" ht="3.75" customHeight="1">
      <c r="B4215" s="135"/>
      <c r="I4215" s="136"/>
      <c r="J4215" s="135"/>
      <c r="N4215" s="140"/>
      <c r="O4215" s="141"/>
      <c r="P4215" s="141"/>
      <c r="Q4215" s="142"/>
      <c r="R4215" s="141"/>
      <c r="S4215" s="141"/>
      <c r="T4215" s="142"/>
      <c r="U4215" s="689"/>
      <c r="V4215" s="690"/>
      <c r="W4215" s="690"/>
      <c r="X4215" s="690"/>
      <c r="Y4215" s="690"/>
      <c r="Z4215" s="690"/>
      <c r="AA4215" s="690"/>
      <c r="AB4215" s="690"/>
      <c r="AC4215" s="691"/>
      <c r="AD4215" s="140"/>
      <c r="AE4215" s="141"/>
      <c r="AF4215" s="142"/>
      <c r="AG4215" s="689"/>
      <c r="AH4215" s="690"/>
      <c r="AI4215" s="690"/>
      <c r="AJ4215" s="690"/>
      <c r="AK4215" s="690"/>
      <c r="AL4215" s="690"/>
      <c r="AM4215" s="690"/>
      <c r="AN4215" s="690"/>
      <c r="AO4215" s="691"/>
    </row>
    <row r="4216" spans="2:41" ht="3.75" customHeight="1">
      <c r="B4216" s="135"/>
      <c r="I4216" s="136"/>
      <c r="J4216" s="135"/>
      <c r="M4216" s="136"/>
      <c r="N4216" s="135"/>
      <c r="Q4216" s="136"/>
      <c r="R4216" s="130"/>
      <c r="S4216" s="131"/>
      <c r="T4216" s="131"/>
      <c r="U4216" s="131"/>
      <c r="V4216" s="131"/>
      <c r="W4216" s="131"/>
      <c r="X4216" s="131"/>
      <c r="Y4216" s="131"/>
      <c r="Z4216" s="131"/>
      <c r="AA4216" s="131"/>
      <c r="AB4216" s="131"/>
      <c r="AC4216" s="131"/>
      <c r="AD4216" s="131"/>
      <c r="AE4216" s="131"/>
      <c r="AF4216" s="131"/>
      <c r="AG4216" s="131"/>
      <c r="AH4216" s="131"/>
      <c r="AI4216" s="131"/>
      <c r="AJ4216" s="131"/>
      <c r="AK4216" s="131"/>
      <c r="AL4216" s="131"/>
      <c r="AM4216" s="131"/>
      <c r="AN4216" s="131"/>
      <c r="AO4216" s="132"/>
    </row>
    <row r="4217" spans="2:41" ht="13.35" customHeight="1">
      <c r="B4217" s="135"/>
      <c r="I4217" s="136"/>
      <c r="J4217" s="135"/>
      <c r="M4217" s="136"/>
      <c r="N4217" s="135" t="s">
        <v>111</v>
      </c>
      <c r="Q4217" s="136"/>
      <c r="R4217" s="135"/>
      <c r="S4217" s="696"/>
      <c r="T4217" s="694"/>
      <c r="V4217" s="146"/>
      <c r="W4217" s="124" t="s">
        <v>12</v>
      </c>
      <c r="X4217" s="146"/>
      <c r="Y4217" s="124" t="s">
        <v>11</v>
      </c>
      <c r="Z4217" s="146"/>
      <c r="AA4217" s="124" t="s">
        <v>364</v>
      </c>
      <c r="AO4217" s="136"/>
    </row>
    <row r="4218" spans="2:41" ht="3.75" customHeight="1">
      <c r="B4218" s="135"/>
      <c r="I4218" s="136"/>
      <c r="J4218" s="135"/>
      <c r="M4218" s="136"/>
      <c r="N4218" s="135"/>
      <c r="Q4218" s="136"/>
      <c r="R4218" s="135"/>
      <c r="AO4218" s="136"/>
    </row>
    <row r="4219" spans="2:41" ht="3.75" customHeight="1">
      <c r="B4219" s="135"/>
      <c r="I4219" s="136"/>
      <c r="J4219" s="135"/>
      <c r="M4219" s="136"/>
      <c r="N4219" s="130"/>
      <c r="O4219" s="131"/>
      <c r="P4219" s="131"/>
      <c r="Q4219" s="131"/>
      <c r="R4219" s="781" t="str">
        <f>IF(AND(NM_従事者_従事者9_従事者区分&lt;&gt;"",新_新規_2!I142&lt;&gt;""), 新_新規_2!I142, "")
&amp; IF(AND(NM_従事者_従事者9_従事者区分&lt;&gt;"",新_変更_3!AL170&lt;&gt;""), 新_変更_3!AL170, "")</f>
        <v/>
      </c>
      <c r="S4219" s="784" t="str">
        <f>IF(AND(NM_従事者_従事者9_従事者区分&lt;&gt;"",新_新規_2!J142&lt;&gt;""), 新_新規_2!J142, "")
 &amp; IF(AND(NM_従事者_従事者9_従事者区分&lt;&gt;"",新_変更_3!AM170&lt;&gt;""), 新_変更_3!AM170, "")</f>
        <v/>
      </c>
      <c r="T4219" s="131"/>
      <c r="U4219" s="787" t="str">
        <f>IF(AND(NM_従事者_従事者9_従事者区分&lt;&gt;"",新_新規_2!L142&lt;&gt;""), 新_新規_2!L142, "")
&amp; IF(AND(NM_従事者_従事者9_従事者区分&lt;&gt;"",新_変更_3!AO170&lt;&gt;""), 新_変更_3!AO170, "")</f>
        <v/>
      </c>
      <c r="V4219" s="130"/>
      <c r="W4219" s="131"/>
      <c r="X4219" s="131"/>
      <c r="Y4219" s="131"/>
      <c r="Z4219" s="131"/>
      <c r="AA4219" s="131"/>
      <c r="AB4219" s="131"/>
      <c r="AC4219" s="131"/>
      <c r="AD4219" s="131"/>
      <c r="AE4219" s="131"/>
      <c r="AF4219" s="131"/>
      <c r="AG4219" s="131"/>
      <c r="AH4219" s="133"/>
      <c r="AI4219" s="133"/>
      <c r="AJ4219" s="131"/>
      <c r="AK4219" s="149"/>
      <c r="AL4219" s="131"/>
      <c r="AM4219" s="131"/>
      <c r="AN4219" s="131"/>
      <c r="AO4219" s="132"/>
    </row>
    <row r="4220" spans="2:41" ht="13.35" customHeight="1">
      <c r="B4220" s="135"/>
      <c r="I4220" s="136"/>
      <c r="J4220" s="135"/>
      <c r="M4220" s="136"/>
      <c r="N4220" s="135" t="s">
        <v>30</v>
      </c>
      <c r="R4220" s="782"/>
      <c r="S4220" s="785"/>
      <c r="T4220" s="124" t="s">
        <v>388</v>
      </c>
      <c r="U4220" s="756"/>
      <c r="V4220" s="135" t="s">
        <v>112</v>
      </c>
      <c r="AH4220" s="137"/>
      <c r="AI4220" s="137"/>
      <c r="AK4220" s="150"/>
      <c r="AO4220" s="136"/>
    </row>
    <row r="4221" spans="2:41" ht="3.75" customHeight="1">
      <c r="B4221" s="135"/>
      <c r="I4221" s="136"/>
      <c r="J4221" s="135"/>
      <c r="M4221" s="136"/>
      <c r="N4221" s="135"/>
      <c r="R4221" s="783"/>
      <c r="S4221" s="786"/>
      <c r="T4221" s="141"/>
      <c r="U4221" s="759"/>
      <c r="V4221" s="140"/>
      <c r="W4221" s="141"/>
      <c r="X4221" s="141"/>
      <c r="Y4221" s="141"/>
      <c r="Z4221" s="141"/>
      <c r="AA4221" s="141"/>
      <c r="AB4221" s="141"/>
      <c r="AC4221" s="141"/>
      <c r="AD4221" s="141"/>
      <c r="AE4221" s="141"/>
      <c r="AF4221" s="141"/>
      <c r="AG4221" s="141"/>
      <c r="AH4221" s="143"/>
      <c r="AI4221" s="143"/>
      <c r="AJ4221" s="141"/>
      <c r="AK4221" s="151"/>
      <c r="AL4221" s="141"/>
      <c r="AM4221" s="141"/>
      <c r="AN4221" s="141"/>
      <c r="AO4221" s="142"/>
    </row>
    <row r="4222" spans="2:41" ht="3.75" customHeight="1">
      <c r="B4222" s="135"/>
      <c r="I4222" s="136"/>
      <c r="J4222" s="135"/>
      <c r="M4222" s="136"/>
      <c r="N4222" s="130"/>
      <c r="O4222" s="131"/>
      <c r="P4222" s="131"/>
      <c r="Q4222" s="132"/>
      <c r="R4222" s="788" t="str">
        <f>IF(AND(NM_従事者_従事者9_従事者区分&lt;&gt;"",新_新規_2!K146&lt;&gt;""), 新_新規_2!K146, "")
&amp; IF(AND(NM_従事者_従事者9_従事者区分&lt;&gt;"",新_変更_3!AN174&lt;&gt;""), 新_変更_3!AN174, "")</f>
        <v/>
      </c>
      <c r="S4222" s="684"/>
      <c r="T4222" s="684"/>
      <c r="U4222" s="685"/>
      <c r="V4222" s="686" t="str">
        <f>IF(AND(NM_従事者_従事者9_従事者区分&lt;&gt;"",新_新規_2!O146&lt;&gt;""), 新_新規_2!O146, "")
 &amp; IF(AND(NM_従事者_従事者9_従事者区分&lt;&gt;"",新_変更_3!AR174&lt;&gt;""), 新_変更_3!AR174, "")</f>
        <v/>
      </c>
      <c r="W4222" s="688"/>
      <c r="X4222" s="683" t="str">
        <f>IF(AND(NM_従事者_従事者9_従事者区分&lt;&gt;"",新_新規_2!Q146&lt;&gt;""), 新_新規_2!Q146, "")
&amp; IF(AND(NM_従事者_従事者9_従事者区分&lt;&gt;"",新_変更_3!AT174&lt;&gt;""), 新_変更_3!AT174, "")</f>
        <v/>
      </c>
      <c r="Y4222" s="684"/>
      <c r="Z4222" s="684"/>
      <c r="AA4222" s="685"/>
      <c r="AI4222" s="131"/>
      <c r="AO4222" s="136"/>
    </row>
    <row r="4223" spans="2:41" ht="13.35" customHeight="1">
      <c r="B4223" s="135"/>
      <c r="I4223" s="136"/>
      <c r="J4223" s="135"/>
      <c r="M4223" s="136"/>
      <c r="N4223" s="135" t="s">
        <v>114</v>
      </c>
      <c r="Q4223" s="136"/>
      <c r="R4223" s="686"/>
      <c r="S4223" s="687"/>
      <c r="T4223" s="687"/>
      <c r="U4223" s="688"/>
      <c r="V4223" s="686"/>
      <c r="W4223" s="688"/>
      <c r="X4223" s="686"/>
      <c r="Y4223" s="687"/>
      <c r="Z4223" s="687"/>
      <c r="AA4223" s="688"/>
      <c r="AB4223" s="158" t="s">
        <v>171</v>
      </c>
      <c r="AO4223" s="136"/>
    </row>
    <row r="4224" spans="2:41" ht="3.75" customHeight="1">
      <c r="B4224" s="135"/>
      <c r="I4224" s="136"/>
      <c r="J4224" s="135"/>
      <c r="M4224" s="136"/>
      <c r="N4224" s="135"/>
      <c r="Q4224" s="136"/>
      <c r="R4224" s="689"/>
      <c r="S4224" s="690"/>
      <c r="T4224" s="690"/>
      <c r="U4224" s="691"/>
      <c r="V4224" s="689"/>
      <c r="W4224" s="691"/>
      <c r="X4224" s="689"/>
      <c r="Y4224" s="690"/>
      <c r="Z4224" s="690"/>
      <c r="AA4224" s="691"/>
      <c r="AB4224" s="141"/>
      <c r="AC4224" s="141"/>
      <c r="AD4224" s="141"/>
      <c r="AE4224" s="141"/>
      <c r="AF4224" s="141"/>
      <c r="AG4224" s="141"/>
      <c r="AH4224" s="141"/>
      <c r="AI4224" s="141"/>
      <c r="AJ4224" s="141"/>
      <c r="AK4224" s="141"/>
      <c r="AL4224" s="141"/>
      <c r="AM4224" s="141"/>
      <c r="AN4224" s="141"/>
      <c r="AO4224" s="142"/>
    </row>
    <row r="4225" spans="2:41" ht="3.75" customHeight="1">
      <c r="B4225" s="135"/>
      <c r="I4225" s="136"/>
      <c r="J4225" s="135"/>
      <c r="M4225" s="136"/>
      <c r="N4225" s="130"/>
      <c r="O4225" s="131"/>
      <c r="P4225" s="131"/>
      <c r="Q4225" s="131"/>
      <c r="R4225" s="130"/>
      <c r="S4225" s="131"/>
      <c r="T4225" s="131"/>
      <c r="U4225" s="131"/>
      <c r="V4225" s="131"/>
      <c r="W4225" s="131"/>
      <c r="X4225" s="131"/>
      <c r="Y4225" s="131"/>
      <c r="Z4225" s="131"/>
      <c r="AA4225" s="132"/>
      <c r="AB4225" s="130"/>
      <c r="AI4225" s="136"/>
      <c r="AJ4225" s="130"/>
      <c r="AK4225" s="131"/>
      <c r="AL4225" s="131"/>
      <c r="AM4225" s="131"/>
      <c r="AN4225" s="131"/>
      <c r="AO4225" s="132"/>
    </row>
    <row r="4226" spans="2:41" ht="13.35" customHeight="1">
      <c r="B4226" s="135"/>
      <c r="I4226" s="136"/>
      <c r="J4226" s="135"/>
      <c r="M4226" s="136"/>
      <c r="N4226" s="135" t="s">
        <v>115</v>
      </c>
      <c r="R4226" s="135"/>
      <c r="S4226" s="696" t="str">
        <f>IF(AND(NM_従事者_従事者9_従事者区分&lt;&gt;"",新_新規_2!I148&lt;&gt;""), 新_新規_2!I148, "")
&amp; IF(AND(NM_従事者_従事者9_従事者区分&lt;&gt;"",新_変更_3!AL176&lt;&gt;""), 新_変更_3!AL176, "")</f>
        <v/>
      </c>
      <c r="T4226" s="694"/>
      <c r="V4226" s="146" t="str">
        <f>IF(AND(NM_従事者_従事者9_従事者区分&lt;&gt;"",新_新規_2!K148&lt;&gt;""), 新_新規_2!K148, "")
 &amp; IF(AND(NM_従事者_従事者9_従事者区分&lt;&gt;"",新_変更_3!AN176&lt;&gt;""), 新_変更_3!AN176, "")</f>
        <v/>
      </c>
      <c r="W4226" s="124" t="s">
        <v>12</v>
      </c>
      <c r="X4226" s="146" t="str">
        <f>IF(AND(NM_従事者_従事者9_従事者区分&lt;&gt;"",新_新規_2!M148&lt;&gt;""), 新_新規_2!M148, "")
&amp; IF(AND(NM_従事者_従事者9_従事者区分&lt;&gt;"",新_変更_3!AP176&lt;&gt;""), 新_変更_3!AP176, "")</f>
        <v/>
      </c>
      <c r="Y4226" s="124" t="s">
        <v>11</v>
      </c>
      <c r="Z4226" s="146" t="str">
        <f>IF(AND(NM_従事者_従事者9_従事者区分&lt;&gt;"",新_新規_2!O148&lt;&gt;""), 新_新規_2!O148, "")
&amp; IF(AND(NM_従事者_従事者9_従事者区分&lt;&gt;"",新_変更_3!AR176&lt;&gt;""), 新_変更_3!AR176, "")</f>
        <v/>
      </c>
      <c r="AA4226" s="124" t="s">
        <v>364</v>
      </c>
      <c r="AB4226" s="135" t="s">
        <v>170</v>
      </c>
      <c r="AI4226" s="136"/>
      <c r="AJ4226" s="135"/>
      <c r="AK4226" s="696"/>
      <c r="AL4226" s="693"/>
      <c r="AM4226" s="693"/>
      <c r="AN4226" s="693"/>
      <c r="AO4226" s="694"/>
    </row>
    <row r="4227" spans="2:41" ht="3.75" customHeight="1">
      <c r="B4227" s="135"/>
      <c r="I4227" s="136"/>
      <c r="J4227" s="135"/>
      <c r="M4227" s="136"/>
      <c r="N4227" s="135"/>
      <c r="R4227" s="140"/>
      <c r="S4227" s="141"/>
      <c r="T4227" s="141"/>
      <c r="U4227" s="141"/>
      <c r="V4227" s="141"/>
      <c r="W4227" s="141"/>
      <c r="X4227" s="141"/>
      <c r="Y4227" s="141"/>
      <c r="Z4227" s="141"/>
      <c r="AA4227" s="142"/>
      <c r="AB4227" s="140"/>
      <c r="AC4227" s="141"/>
      <c r="AD4227" s="141"/>
      <c r="AE4227" s="141"/>
      <c r="AF4227" s="141"/>
      <c r="AG4227" s="141"/>
      <c r="AH4227" s="141"/>
      <c r="AI4227" s="142"/>
      <c r="AJ4227" s="140"/>
      <c r="AK4227" s="141"/>
      <c r="AL4227" s="141"/>
      <c r="AM4227" s="141"/>
      <c r="AN4227" s="141"/>
      <c r="AO4227" s="142"/>
    </row>
    <row r="4228" spans="2:41" ht="3.75" customHeight="1">
      <c r="B4228" s="135"/>
      <c r="I4228" s="136"/>
      <c r="J4228" s="135"/>
      <c r="M4228" s="136"/>
      <c r="N4228" s="130"/>
      <c r="O4228" s="131"/>
      <c r="P4228" s="131"/>
      <c r="Q4228" s="132"/>
      <c r="R4228" s="683" t="str">
        <f>IF(新_新規_2!T145="☑", "研修中の登録販売者", "") &amp; IF(新_変更_3!AW173="☑", "研修中の登録販売者", "")</f>
        <v/>
      </c>
      <c r="S4228" s="684"/>
      <c r="T4228" s="684"/>
      <c r="U4228" s="684"/>
      <c r="V4228" s="684"/>
      <c r="W4228" s="684"/>
      <c r="X4228" s="684"/>
      <c r="Y4228" s="684"/>
      <c r="Z4228" s="684"/>
      <c r="AA4228" s="684"/>
      <c r="AB4228" s="684"/>
      <c r="AC4228" s="684"/>
      <c r="AD4228" s="684"/>
      <c r="AE4228" s="684"/>
      <c r="AF4228" s="684"/>
      <c r="AG4228" s="684"/>
      <c r="AH4228" s="684"/>
      <c r="AI4228" s="684"/>
      <c r="AJ4228" s="684"/>
      <c r="AK4228" s="684"/>
      <c r="AL4228" s="684"/>
      <c r="AM4228" s="684"/>
      <c r="AN4228" s="684"/>
      <c r="AO4228" s="685"/>
    </row>
    <row r="4229" spans="2:41" ht="13.35" customHeight="1">
      <c r="B4229" s="135"/>
      <c r="I4229" s="136"/>
      <c r="J4229" s="135"/>
      <c r="M4229" s="136"/>
      <c r="N4229" s="135" t="s">
        <v>32</v>
      </c>
      <c r="Q4229" s="136"/>
      <c r="R4229" s="686"/>
      <c r="S4229" s="687"/>
      <c r="T4229" s="687"/>
      <c r="U4229" s="687"/>
      <c r="V4229" s="687"/>
      <c r="W4229" s="687"/>
      <c r="X4229" s="687"/>
      <c r="Y4229" s="687"/>
      <c r="Z4229" s="687"/>
      <c r="AA4229" s="687"/>
      <c r="AB4229" s="687"/>
      <c r="AC4229" s="687"/>
      <c r="AD4229" s="687"/>
      <c r="AE4229" s="687"/>
      <c r="AF4229" s="687"/>
      <c r="AG4229" s="687"/>
      <c r="AH4229" s="687"/>
      <c r="AI4229" s="687"/>
      <c r="AJ4229" s="687"/>
      <c r="AK4229" s="687"/>
      <c r="AL4229" s="687"/>
      <c r="AM4229" s="687"/>
      <c r="AN4229" s="687"/>
      <c r="AO4229" s="688"/>
    </row>
    <row r="4230" spans="2:41" ht="3.75" customHeight="1">
      <c r="B4230" s="135"/>
      <c r="I4230" s="136"/>
      <c r="J4230" s="135"/>
      <c r="M4230" s="136"/>
      <c r="N4230" s="140"/>
      <c r="O4230" s="141"/>
      <c r="P4230" s="141"/>
      <c r="Q4230" s="142"/>
      <c r="R4230" s="689"/>
      <c r="S4230" s="690"/>
      <c r="T4230" s="690"/>
      <c r="U4230" s="690"/>
      <c r="V4230" s="690"/>
      <c r="W4230" s="690"/>
      <c r="X4230" s="690"/>
      <c r="Y4230" s="690"/>
      <c r="Z4230" s="690"/>
      <c r="AA4230" s="690"/>
      <c r="AB4230" s="690"/>
      <c r="AC4230" s="690"/>
      <c r="AD4230" s="690"/>
      <c r="AE4230" s="690"/>
      <c r="AF4230" s="690"/>
      <c r="AG4230" s="690"/>
      <c r="AH4230" s="690"/>
      <c r="AI4230" s="690"/>
      <c r="AJ4230" s="690"/>
      <c r="AK4230" s="690"/>
      <c r="AL4230" s="690"/>
      <c r="AM4230" s="690"/>
      <c r="AN4230" s="690"/>
      <c r="AO4230" s="691"/>
    </row>
    <row r="4231" spans="2:41" ht="3.75" customHeight="1">
      <c r="B4231" s="135"/>
      <c r="I4231" s="136"/>
      <c r="J4231" s="130"/>
      <c r="K4231" s="131"/>
      <c r="L4231" s="131"/>
      <c r="M4231" s="132"/>
      <c r="N4231" s="130"/>
      <c r="O4231" s="131"/>
      <c r="P4231" s="131"/>
      <c r="Q4231" s="132"/>
      <c r="R4231" s="130"/>
      <c r="S4231" s="131"/>
      <c r="T4231" s="131"/>
      <c r="U4231" s="131"/>
      <c r="V4231" s="131"/>
      <c r="W4231" s="131"/>
      <c r="X4231" s="131"/>
      <c r="Y4231" s="131"/>
      <c r="Z4231" s="131"/>
      <c r="AA4231" s="132"/>
      <c r="AB4231" s="130"/>
      <c r="AC4231" s="131"/>
      <c r="AD4231" s="131"/>
      <c r="AE4231" s="132"/>
      <c r="AF4231" s="131"/>
      <c r="AG4231" s="131"/>
      <c r="AH4231" s="131"/>
      <c r="AI4231" s="131"/>
      <c r="AJ4231" s="131"/>
      <c r="AK4231" s="131"/>
      <c r="AL4231" s="131"/>
      <c r="AM4231" s="131"/>
      <c r="AN4231" s="131"/>
      <c r="AO4231" s="132"/>
    </row>
    <row r="4232" spans="2:41" ht="13.35" customHeight="1">
      <c r="B4232" s="135"/>
      <c r="I4232" s="136"/>
      <c r="J4232" s="135"/>
      <c r="M4232" s="136"/>
      <c r="N4232" s="135" t="s">
        <v>27</v>
      </c>
      <c r="Q4232" s="136"/>
      <c r="R4232" s="135"/>
      <c r="S4232" s="692" t="str">
        <f>IF(新_新規_2!I152&lt;&gt;"", "01300011:その他従事者", "") &amp; IF(新_変更_3!AL180&lt;&gt;"", "01300011:その他従事者", "")</f>
        <v/>
      </c>
      <c r="T4232" s="693"/>
      <c r="U4232" s="693"/>
      <c r="V4232" s="693"/>
      <c r="W4232" s="693"/>
      <c r="X4232" s="693"/>
      <c r="Y4232" s="693"/>
      <c r="Z4232" s="693"/>
      <c r="AA4232" s="694"/>
      <c r="AB4232" s="135" t="s">
        <v>28</v>
      </c>
      <c r="AE4232" s="136"/>
      <c r="AF4232" s="135"/>
      <c r="AG4232" s="695" t="str">
        <f>IF(新_新規_2!I160="☑", "01300001:薬剤師", "") &amp; IF(新_変更_3!AL188="☑", "01300001:薬剤師", "")
&amp; IF(新_新規_2!N160="☑", "01300002:登録販売者", "") &amp; IF(新_変更_3!AQ188="☑", "01300002:登録販売者", "")
&amp; IF(新_新規_2!T160="☑", "01300002:登録販売者", "") &amp; IF(新_変更_3!AW188="☑", "01300002:登録販売者", "")</f>
        <v/>
      </c>
      <c r="AH4232" s="693"/>
      <c r="AI4232" s="693"/>
      <c r="AJ4232" s="693"/>
      <c r="AK4232" s="693"/>
      <c r="AL4232" s="693"/>
      <c r="AM4232" s="693"/>
      <c r="AN4232" s="693"/>
      <c r="AO4232" s="694"/>
    </row>
    <row r="4233" spans="2:41" ht="3.75" customHeight="1">
      <c r="B4233" s="135"/>
      <c r="I4233" s="136"/>
      <c r="J4233" s="135"/>
      <c r="M4233" s="136"/>
      <c r="N4233" s="140"/>
      <c r="O4233" s="141"/>
      <c r="P4233" s="141"/>
      <c r="Q4233" s="142"/>
      <c r="R4233" s="140"/>
      <c r="S4233" s="141"/>
      <c r="T4233" s="141"/>
      <c r="U4233" s="141"/>
      <c r="V4233" s="141"/>
      <c r="W4233" s="141"/>
      <c r="X4233" s="141"/>
      <c r="Y4233" s="141"/>
      <c r="Z4233" s="141"/>
      <c r="AA4233" s="142"/>
      <c r="AB4233" s="140"/>
      <c r="AC4233" s="141"/>
      <c r="AD4233" s="141"/>
      <c r="AE4233" s="142"/>
      <c r="AF4233" s="141"/>
      <c r="AG4233" s="141"/>
      <c r="AH4233" s="141"/>
      <c r="AI4233" s="141"/>
      <c r="AJ4233" s="141"/>
      <c r="AK4233" s="141"/>
      <c r="AL4233" s="141"/>
      <c r="AM4233" s="141"/>
      <c r="AN4233" s="141"/>
      <c r="AO4233" s="142"/>
    </row>
    <row r="4234" spans="2:41" ht="3.75" customHeight="1">
      <c r="B4234" s="135"/>
      <c r="I4234" s="136"/>
      <c r="J4234" s="135"/>
      <c r="M4234" s="136"/>
      <c r="N4234" s="130"/>
      <c r="O4234" s="131"/>
      <c r="P4234" s="131"/>
      <c r="Q4234" s="132"/>
      <c r="R4234" s="130"/>
      <c r="S4234" s="131"/>
      <c r="T4234" s="131"/>
      <c r="U4234" s="131"/>
      <c r="V4234" s="131"/>
      <c r="W4234" s="131"/>
      <c r="X4234" s="131"/>
      <c r="Y4234" s="131"/>
      <c r="Z4234" s="131"/>
      <c r="AA4234" s="132"/>
      <c r="AB4234" s="130"/>
      <c r="AC4234" s="131"/>
      <c r="AD4234" s="131"/>
      <c r="AE4234" s="132"/>
      <c r="AF4234" s="130"/>
      <c r="AG4234" s="131"/>
      <c r="AH4234" s="131"/>
      <c r="AI4234" s="131"/>
      <c r="AJ4234" s="131"/>
      <c r="AK4234" s="131"/>
      <c r="AL4234" s="131"/>
      <c r="AM4234" s="131"/>
      <c r="AN4234" s="131"/>
      <c r="AO4234" s="132"/>
    </row>
    <row r="4235" spans="2:41" ht="13.35" customHeight="1">
      <c r="B4235" s="135"/>
      <c r="I4235" s="136"/>
      <c r="J4235" s="135"/>
      <c r="M4235" s="136"/>
      <c r="N4235" s="135" t="s">
        <v>3990</v>
      </c>
      <c r="Q4235" s="136"/>
      <c r="R4235" s="135"/>
      <c r="S4235" s="696"/>
      <c r="T4235" s="694"/>
      <c r="V4235" s="146"/>
      <c r="W4235" s="124" t="s">
        <v>12</v>
      </c>
      <c r="X4235" s="146"/>
      <c r="Y4235" s="124" t="s">
        <v>11</v>
      </c>
      <c r="Z4235" s="146"/>
      <c r="AA4235" s="136" t="s">
        <v>364</v>
      </c>
      <c r="AB4235" s="135" t="s">
        <v>66</v>
      </c>
      <c r="AE4235" s="136"/>
      <c r="AF4235" s="135"/>
      <c r="AG4235" s="696"/>
      <c r="AH4235" s="694"/>
      <c r="AJ4235" s="146"/>
      <c r="AK4235" s="124" t="s">
        <v>12</v>
      </c>
      <c r="AL4235" s="146"/>
      <c r="AM4235" s="124" t="s">
        <v>11</v>
      </c>
      <c r="AN4235" s="146"/>
      <c r="AO4235" s="136" t="s">
        <v>364</v>
      </c>
    </row>
    <row r="4236" spans="2:41" ht="3.75" customHeight="1">
      <c r="B4236" s="135"/>
      <c r="I4236" s="136"/>
      <c r="J4236" s="135"/>
      <c r="M4236" s="136"/>
      <c r="N4236" s="140"/>
      <c r="O4236" s="141"/>
      <c r="P4236" s="141"/>
      <c r="Q4236" s="142"/>
      <c r="R4236" s="140"/>
      <c r="S4236" s="141"/>
      <c r="T4236" s="141"/>
      <c r="U4236" s="141"/>
      <c r="V4236" s="141"/>
      <c r="W4236" s="141"/>
      <c r="X4236" s="141"/>
      <c r="Y4236" s="141"/>
      <c r="Z4236" s="141"/>
      <c r="AA4236" s="142"/>
      <c r="AB4236" s="140"/>
      <c r="AC4236" s="141"/>
      <c r="AD4236" s="141"/>
      <c r="AE4236" s="142"/>
      <c r="AF4236" s="140"/>
      <c r="AG4236" s="141"/>
      <c r="AH4236" s="141"/>
      <c r="AI4236" s="141"/>
      <c r="AJ4236" s="141"/>
      <c r="AK4236" s="141"/>
      <c r="AL4236" s="141"/>
      <c r="AM4236" s="141"/>
      <c r="AN4236" s="141"/>
      <c r="AO4236" s="142"/>
    </row>
    <row r="4237" spans="2:41" ht="3.75" customHeight="1">
      <c r="B4237" s="135"/>
      <c r="I4237" s="136"/>
      <c r="J4237" s="135"/>
      <c r="M4237" s="136"/>
      <c r="N4237" s="130"/>
      <c r="O4237" s="131"/>
      <c r="P4237" s="131"/>
      <c r="Q4237" s="132"/>
      <c r="R4237" s="683" t="str">
        <f>IF(AND(NM_従事者_従事者10_従事者区分&lt;&gt;"",新_新規_2!I152&lt;&gt;""), 新_新規_2!I152, "")
 &amp; IF(AND(NM_従事者_従事者10_従事者区分&lt;&gt;"",新_変更_3!AL180&lt;&gt;""), 新_変更_3!AL180, "")</f>
        <v/>
      </c>
      <c r="S4237" s="684"/>
      <c r="T4237" s="684"/>
      <c r="U4237" s="684"/>
      <c r="V4237" s="684"/>
      <c r="W4237" s="684"/>
      <c r="X4237" s="684"/>
      <c r="Y4237" s="684"/>
      <c r="Z4237" s="684"/>
      <c r="AA4237" s="684"/>
      <c r="AB4237" s="684"/>
      <c r="AC4237" s="684"/>
      <c r="AD4237" s="684"/>
      <c r="AE4237" s="684"/>
      <c r="AF4237" s="684"/>
      <c r="AG4237" s="684"/>
      <c r="AH4237" s="684"/>
      <c r="AI4237" s="684"/>
      <c r="AJ4237" s="685"/>
      <c r="AK4237" s="131"/>
      <c r="AL4237" s="131"/>
      <c r="AM4237" s="131"/>
      <c r="AN4237" s="131"/>
      <c r="AO4237" s="132"/>
    </row>
    <row r="4238" spans="2:41" ht="13.35" customHeight="1">
      <c r="B4238" s="135"/>
      <c r="I4238" s="136"/>
      <c r="J4238" s="135"/>
      <c r="M4238" s="136"/>
      <c r="N4238" s="135" t="s">
        <v>8</v>
      </c>
      <c r="Q4238" s="136"/>
      <c r="R4238" s="686"/>
      <c r="S4238" s="687"/>
      <c r="T4238" s="687"/>
      <c r="U4238" s="687"/>
      <c r="V4238" s="687"/>
      <c r="W4238" s="687"/>
      <c r="X4238" s="687"/>
      <c r="Y4238" s="687"/>
      <c r="Z4238" s="687"/>
      <c r="AA4238" s="687"/>
      <c r="AB4238" s="687"/>
      <c r="AC4238" s="687"/>
      <c r="AD4238" s="687"/>
      <c r="AE4238" s="687"/>
      <c r="AF4238" s="687"/>
      <c r="AG4238" s="687"/>
      <c r="AH4238" s="687"/>
      <c r="AI4238" s="687"/>
      <c r="AJ4238" s="688"/>
      <c r="AL4238" s="147" t="s">
        <v>13</v>
      </c>
      <c r="AM4238" s="124" t="s">
        <v>29</v>
      </c>
      <c r="AO4238" s="136"/>
    </row>
    <row r="4239" spans="2:41" ht="3.75" customHeight="1">
      <c r="B4239" s="135"/>
      <c r="I4239" s="136"/>
      <c r="J4239" s="135"/>
      <c r="M4239" s="136"/>
      <c r="N4239" s="140"/>
      <c r="O4239" s="141"/>
      <c r="P4239" s="141"/>
      <c r="Q4239" s="142"/>
      <c r="R4239" s="689"/>
      <c r="S4239" s="690"/>
      <c r="T4239" s="690"/>
      <c r="U4239" s="690"/>
      <c r="V4239" s="690"/>
      <c r="W4239" s="690"/>
      <c r="X4239" s="690"/>
      <c r="Y4239" s="690"/>
      <c r="Z4239" s="690"/>
      <c r="AA4239" s="690"/>
      <c r="AB4239" s="690"/>
      <c r="AC4239" s="690"/>
      <c r="AD4239" s="690"/>
      <c r="AE4239" s="690"/>
      <c r="AF4239" s="690"/>
      <c r="AG4239" s="690"/>
      <c r="AH4239" s="690"/>
      <c r="AI4239" s="690"/>
      <c r="AJ4239" s="691"/>
      <c r="AK4239" s="141"/>
      <c r="AL4239" s="141"/>
      <c r="AM4239" s="141"/>
      <c r="AN4239" s="141"/>
      <c r="AO4239" s="142"/>
    </row>
    <row r="4240" spans="2:41" ht="3.75" customHeight="1">
      <c r="B4240" s="135"/>
      <c r="I4240" s="136"/>
      <c r="J4240" s="135"/>
      <c r="M4240" s="136"/>
      <c r="N4240" s="130"/>
      <c r="O4240" s="131"/>
      <c r="P4240" s="131"/>
      <c r="Q4240" s="132"/>
      <c r="R4240" s="683" t="str">
        <f>IF(NM_従事者_従事者10_従事者区分="","",(IF(新_新規_2!I151&lt;&gt;"", ASC(PHONETIC(新_新規_2!I151)), "") &amp; IF(新_変更_3!AL179&lt;&gt;"", ASC(PHONETIC(新_変更_3!AL179)), "")))</f>
        <v/>
      </c>
      <c r="S4240" s="684"/>
      <c r="T4240" s="684"/>
      <c r="U4240" s="684"/>
      <c r="V4240" s="684"/>
      <c r="W4240" s="684"/>
      <c r="X4240" s="684"/>
      <c r="Y4240" s="684"/>
      <c r="Z4240" s="684"/>
      <c r="AA4240" s="684"/>
      <c r="AB4240" s="684"/>
      <c r="AC4240" s="684"/>
      <c r="AD4240" s="684"/>
      <c r="AE4240" s="684"/>
      <c r="AF4240" s="684"/>
      <c r="AG4240" s="684"/>
      <c r="AH4240" s="684"/>
      <c r="AI4240" s="684"/>
      <c r="AJ4240" s="684"/>
      <c r="AK4240" s="684"/>
      <c r="AL4240" s="684"/>
      <c r="AM4240" s="684"/>
      <c r="AN4240" s="684"/>
      <c r="AO4240" s="685"/>
    </row>
    <row r="4241" spans="2:41" ht="13.35" customHeight="1">
      <c r="B4241" s="135"/>
      <c r="I4241" s="136"/>
      <c r="J4241" s="135"/>
      <c r="M4241" s="136"/>
      <c r="N4241" s="135" t="s">
        <v>61</v>
      </c>
      <c r="Q4241" s="136"/>
      <c r="R4241" s="686"/>
      <c r="S4241" s="687"/>
      <c r="T4241" s="687"/>
      <c r="U4241" s="687"/>
      <c r="V4241" s="687"/>
      <c r="W4241" s="687"/>
      <c r="X4241" s="687"/>
      <c r="Y4241" s="687"/>
      <c r="Z4241" s="687"/>
      <c r="AA4241" s="687"/>
      <c r="AB4241" s="687"/>
      <c r="AC4241" s="687"/>
      <c r="AD4241" s="687"/>
      <c r="AE4241" s="687"/>
      <c r="AF4241" s="687"/>
      <c r="AG4241" s="687"/>
      <c r="AH4241" s="687"/>
      <c r="AI4241" s="687"/>
      <c r="AJ4241" s="687"/>
      <c r="AK4241" s="687"/>
      <c r="AL4241" s="687"/>
      <c r="AM4241" s="687"/>
      <c r="AN4241" s="687"/>
      <c r="AO4241" s="688"/>
    </row>
    <row r="4242" spans="2:41" ht="3.75" customHeight="1">
      <c r="B4242" s="135"/>
      <c r="I4242" s="136"/>
      <c r="J4242" s="135"/>
      <c r="M4242" s="136"/>
      <c r="N4242" s="135"/>
      <c r="Q4242" s="136"/>
      <c r="R4242" s="689"/>
      <c r="S4242" s="690"/>
      <c r="T4242" s="690"/>
      <c r="U4242" s="690"/>
      <c r="V4242" s="690"/>
      <c r="W4242" s="690"/>
      <c r="X4242" s="690"/>
      <c r="Y4242" s="690"/>
      <c r="Z4242" s="690"/>
      <c r="AA4242" s="690"/>
      <c r="AB4242" s="690"/>
      <c r="AC4242" s="690"/>
      <c r="AD4242" s="690"/>
      <c r="AE4242" s="690"/>
      <c r="AF4242" s="690"/>
      <c r="AG4242" s="690"/>
      <c r="AH4242" s="690"/>
      <c r="AI4242" s="690"/>
      <c r="AJ4242" s="690"/>
      <c r="AK4242" s="690"/>
      <c r="AL4242" s="690"/>
      <c r="AM4242" s="690"/>
      <c r="AN4242" s="690"/>
      <c r="AO4242" s="691"/>
    </row>
    <row r="4243" spans="2:41" ht="3.75" customHeight="1">
      <c r="B4243" s="135"/>
      <c r="I4243" s="136"/>
      <c r="J4243" s="135"/>
      <c r="N4243" s="130"/>
      <c r="O4243" s="131"/>
      <c r="P4243" s="131"/>
      <c r="Q4243" s="132"/>
      <c r="U4243" s="787" t="str">
        <f>IF(AND(NM_従事者_従事者10_従事者区分&lt;&gt;"",新_新規_2!L153&lt;&gt;""), 新_新規_2!L153, "")
&amp; IF(AND(NM_従事者_従事者10_従事者区分&lt;&gt;"",新_変更_3!AO181&lt;&gt;""), 新_変更_3!AO181, "")</f>
        <v/>
      </c>
      <c r="V4243" s="754"/>
      <c r="W4243" s="754"/>
      <c r="X4243" s="789"/>
      <c r="Y4243" s="131"/>
      <c r="Z4243" s="792" t="str">
        <f>IF(AND(NM_従事者_従事者10_従事者区分&lt;&gt;"",新_新規_2!O153&lt;&gt;""), 新_新規_2!O153, "")
&amp; IF(AND(NM_従事者_従事者10_従事者区分&lt;&gt;"",新_変更_3!AR181&lt;&gt;""), 新_変更_3!AR181, "")</f>
        <v/>
      </c>
      <c r="AA4243" s="754"/>
      <c r="AB4243" s="754"/>
      <c r="AC4243" s="755"/>
      <c r="AG4243" s="683" t="str">
        <f>IF(AND(NM_従事者_従事者10_従事者区分&lt;&gt;"",新_新規_2!L154&lt;&gt;""), 新_新規_2!L154, "")
&amp; IF(AND(NM_従事者_従事者10_従事者区分&lt;&gt;"",新_変更_3!AO182&lt;&gt;""), 新_変更_3!AO182, "")</f>
        <v/>
      </c>
      <c r="AH4243" s="684"/>
      <c r="AI4243" s="684"/>
      <c r="AJ4243" s="684"/>
      <c r="AK4243" s="684"/>
      <c r="AL4243" s="684"/>
      <c r="AM4243" s="684"/>
      <c r="AN4243" s="684"/>
      <c r="AO4243" s="685"/>
    </row>
    <row r="4244" spans="2:41" ht="13.35" customHeight="1">
      <c r="B4244" s="135"/>
      <c r="I4244" s="136"/>
      <c r="J4244" s="135"/>
      <c r="N4244" s="135"/>
      <c r="Q4244" s="136"/>
      <c r="R4244" s="124" t="s">
        <v>15</v>
      </c>
      <c r="U4244" s="756"/>
      <c r="V4244" s="757"/>
      <c r="W4244" s="757"/>
      <c r="X4244" s="790"/>
      <c r="Y4244" s="125" t="s">
        <v>359</v>
      </c>
      <c r="Z4244" s="793"/>
      <c r="AA4244" s="757"/>
      <c r="AB4244" s="757"/>
      <c r="AC4244" s="758"/>
      <c r="AD4244" s="124" t="s">
        <v>56</v>
      </c>
      <c r="AG4244" s="686"/>
      <c r="AH4244" s="687"/>
      <c r="AI4244" s="687"/>
      <c r="AJ4244" s="687"/>
      <c r="AK4244" s="687"/>
      <c r="AL4244" s="687"/>
      <c r="AM4244" s="687"/>
      <c r="AN4244" s="687"/>
      <c r="AO4244" s="688"/>
    </row>
    <row r="4245" spans="2:41" ht="3.75" customHeight="1">
      <c r="B4245" s="135"/>
      <c r="I4245" s="136"/>
      <c r="J4245" s="135"/>
      <c r="N4245" s="135"/>
      <c r="Q4245" s="136"/>
      <c r="R4245" s="141"/>
      <c r="S4245" s="141"/>
      <c r="T4245" s="141"/>
      <c r="U4245" s="759"/>
      <c r="V4245" s="760"/>
      <c r="W4245" s="760"/>
      <c r="X4245" s="791"/>
      <c r="Y4245" s="141"/>
      <c r="Z4245" s="794"/>
      <c r="AA4245" s="760"/>
      <c r="AB4245" s="760"/>
      <c r="AC4245" s="761"/>
      <c r="AD4245" s="141"/>
      <c r="AE4245" s="141"/>
      <c r="AF4245" s="141"/>
      <c r="AG4245" s="689"/>
      <c r="AH4245" s="690"/>
      <c r="AI4245" s="690"/>
      <c r="AJ4245" s="690"/>
      <c r="AK4245" s="690"/>
      <c r="AL4245" s="690"/>
      <c r="AM4245" s="690"/>
      <c r="AN4245" s="690"/>
      <c r="AO4245" s="691"/>
    </row>
    <row r="4246" spans="2:41" ht="3.75" customHeight="1">
      <c r="B4246" s="135"/>
      <c r="I4246" s="136"/>
      <c r="J4246" s="135"/>
      <c r="N4246" s="135"/>
      <c r="Q4246" s="136"/>
      <c r="R4246" s="131"/>
      <c r="S4246" s="131"/>
      <c r="T4246" s="132"/>
      <c r="U4246" s="683" t="str">
        <f>IF(AND(NM_従事者_従事者10_従事者区分&lt;&gt;"",新_新規_2!T154&lt;&gt;""), 新_新規_2!T154, "")
&amp; IF(AND(NM_従事者_従事者10_従事者区分&lt;&gt;"",新_変更_3!AW182&lt;&gt;""), 新_変更_3!AW182, "")</f>
        <v/>
      </c>
      <c r="V4246" s="684"/>
      <c r="W4246" s="684"/>
      <c r="X4246" s="684"/>
      <c r="Y4246" s="684"/>
      <c r="Z4246" s="684"/>
      <c r="AA4246" s="684"/>
      <c r="AB4246" s="684"/>
      <c r="AC4246" s="685"/>
      <c r="AD4246" s="130"/>
      <c r="AE4246" s="131"/>
      <c r="AF4246" s="132"/>
      <c r="AG4246" s="683" t="str">
        <f>IF(AND(NM_従事者_従事者10_従事者区分&lt;&gt;"",新_新規_2!L155&lt;&gt;""), 新_新規_2!L155, "")
&amp; IF(AND(NM_従事者_従事者10_従事者区分&lt;&gt;"",新_変更_3!AO183&lt;&gt;""), 新_変更_3!AO183, "")</f>
        <v/>
      </c>
      <c r="AH4246" s="684"/>
      <c r="AI4246" s="684"/>
      <c r="AJ4246" s="684"/>
      <c r="AK4246" s="684"/>
      <c r="AL4246" s="684"/>
      <c r="AM4246" s="684"/>
      <c r="AN4246" s="684"/>
      <c r="AO4246" s="685"/>
    </row>
    <row r="4247" spans="2:41" ht="13.35" customHeight="1">
      <c r="B4247" s="135"/>
      <c r="I4247" s="136"/>
      <c r="J4247" s="135" t="s">
        <v>4002</v>
      </c>
      <c r="N4247" s="135" t="s">
        <v>23</v>
      </c>
      <c r="Q4247" s="136"/>
      <c r="R4247" s="124" t="s">
        <v>17</v>
      </c>
      <c r="T4247" s="136"/>
      <c r="U4247" s="686"/>
      <c r="V4247" s="687"/>
      <c r="W4247" s="687"/>
      <c r="X4247" s="687"/>
      <c r="Y4247" s="687"/>
      <c r="Z4247" s="687"/>
      <c r="AA4247" s="687"/>
      <c r="AB4247" s="687"/>
      <c r="AC4247" s="688"/>
      <c r="AD4247" s="135" t="s">
        <v>18</v>
      </c>
      <c r="AF4247" s="136"/>
      <c r="AG4247" s="686"/>
      <c r="AH4247" s="687"/>
      <c r="AI4247" s="687"/>
      <c r="AJ4247" s="687"/>
      <c r="AK4247" s="687"/>
      <c r="AL4247" s="687"/>
      <c r="AM4247" s="687"/>
      <c r="AN4247" s="687"/>
      <c r="AO4247" s="688"/>
    </row>
    <row r="4248" spans="2:41" ht="3.75" customHeight="1">
      <c r="B4248" s="135"/>
      <c r="I4248" s="136"/>
      <c r="J4248" s="135"/>
      <c r="N4248" s="135"/>
      <c r="Q4248" s="136"/>
      <c r="R4248" s="141"/>
      <c r="S4248" s="141"/>
      <c r="T4248" s="142"/>
      <c r="U4248" s="689"/>
      <c r="V4248" s="690"/>
      <c r="W4248" s="690"/>
      <c r="X4248" s="690"/>
      <c r="Y4248" s="690"/>
      <c r="Z4248" s="690"/>
      <c r="AA4248" s="690"/>
      <c r="AB4248" s="690"/>
      <c r="AC4248" s="691"/>
      <c r="AD4248" s="140"/>
      <c r="AE4248" s="141"/>
      <c r="AF4248" s="142"/>
      <c r="AG4248" s="689"/>
      <c r="AH4248" s="690"/>
      <c r="AI4248" s="690"/>
      <c r="AJ4248" s="690"/>
      <c r="AK4248" s="690"/>
      <c r="AL4248" s="690"/>
      <c r="AM4248" s="690"/>
      <c r="AN4248" s="690"/>
      <c r="AO4248" s="691"/>
    </row>
    <row r="4249" spans="2:41" ht="3.75" customHeight="1">
      <c r="B4249" s="135"/>
      <c r="I4249" s="136"/>
      <c r="J4249" s="135"/>
      <c r="N4249" s="135"/>
      <c r="Q4249" s="136"/>
      <c r="R4249" s="131"/>
      <c r="S4249" s="131"/>
      <c r="T4249" s="132"/>
      <c r="U4249" s="683" t="str">
        <f>IF(AND(NM_従事者_従事者10_従事者区分&lt;&gt;"",新_新規_2!T155&lt;&gt;""), 新_新規_2!T155, "")
 &amp; IF(AND(NM_従事者_従事者10_従事者区分&lt;&gt;"",新_変更_3!AW183&lt;&gt;""), 新_変更_3!AW183, "")</f>
        <v/>
      </c>
      <c r="V4249" s="684"/>
      <c r="W4249" s="684"/>
      <c r="X4249" s="684"/>
      <c r="Y4249" s="684"/>
      <c r="Z4249" s="684"/>
      <c r="AA4249" s="684"/>
      <c r="AB4249" s="684"/>
      <c r="AC4249" s="685"/>
      <c r="AD4249" s="130"/>
      <c r="AE4249" s="131"/>
      <c r="AF4249" s="132"/>
      <c r="AG4249" s="683" t="str">
        <f>IF(AND(NM_従事者_従事者10_従事者区分&lt;&gt;"",新_新規_2!L156&lt;&gt;""), 新_新規_2!L156, "")
&amp; IF(AND(NM_従事者_従事者10_従事者区分&lt;&gt;"",新_変更_3!AO184&lt;&gt;""), 新_変更_3!AO184, "")</f>
        <v/>
      </c>
      <c r="AH4249" s="684"/>
      <c r="AI4249" s="684"/>
      <c r="AJ4249" s="684"/>
      <c r="AK4249" s="684"/>
      <c r="AL4249" s="684"/>
      <c r="AM4249" s="684"/>
      <c r="AN4249" s="684"/>
      <c r="AO4249" s="685"/>
    </row>
    <row r="4250" spans="2:41" ht="13.35" customHeight="1">
      <c r="B4250" s="135"/>
      <c r="I4250" s="136"/>
      <c r="J4250" s="135"/>
      <c r="N4250" s="135"/>
      <c r="Q4250" s="136"/>
      <c r="R4250" s="124" t="s">
        <v>19</v>
      </c>
      <c r="T4250" s="136"/>
      <c r="U4250" s="686"/>
      <c r="V4250" s="687"/>
      <c r="W4250" s="687"/>
      <c r="X4250" s="687"/>
      <c r="Y4250" s="687"/>
      <c r="Z4250" s="687"/>
      <c r="AA4250" s="687"/>
      <c r="AB4250" s="687"/>
      <c r="AC4250" s="688"/>
      <c r="AD4250" s="135" t="s">
        <v>20</v>
      </c>
      <c r="AF4250" s="136"/>
      <c r="AG4250" s="686"/>
      <c r="AH4250" s="687"/>
      <c r="AI4250" s="687"/>
      <c r="AJ4250" s="687"/>
      <c r="AK4250" s="687"/>
      <c r="AL4250" s="687"/>
      <c r="AM4250" s="687"/>
      <c r="AN4250" s="687"/>
      <c r="AO4250" s="688"/>
    </row>
    <row r="4251" spans="2:41" ht="3.75" customHeight="1">
      <c r="B4251" s="135"/>
      <c r="I4251" s="136"/>
      <c r="J4251" s="135"/>
      <c r="N4251" s="140"/>
      <c r="O4251" s="141"/>
      <c r="P4251" s="141"/>
      <c r="Q4251" s="142"/>
      <c r="R4251" s="141"/>
      <c r="S4251" s="141"/>
      <c r="T4251" s="142"/>
      <c r="U4251" s="689"/>
      <c r="V4251" s="690"/>
      <c r="W4251" s="690"/>
      <c r="X4251" s="690"/>
      <c r="Y4251" s="690"/>
      <c r="Z4251" s="690"/>
      <c r="AA4251" s="690"/>
      <c r="AB4251" s="690"/>
      <c r="AC4251" s="691"/>
      <c r="AD4251" s="140"/>
      <c r="AE4251" s="141"/>
      <c r="AF4251" s="142"/>
      <c r="AG4251" s="689"/>
      <c r="AH4251" s="690"/>
      <c r="AI4251" s="690"/>
      <c r="AJ4251" s="690"/>
      <c r="AK4251" s="690"/>
      <c r="AL4251" s="690"/>
      <c r="AM4251" s="690"/>
      <c r="AN4251" s="690"/>
      <c r="AO4251" s="691"/>
    </row>
    <row r="4252" spans="2:41" ht="3.75" customHeight="1">
      <c r="B4252" s="135"/>
      <c r="I4252" s="136"/>
      <c r="J4252" s="135"/>
      <c r="M4252" s="136"/>
      <c r="N4252" s="135"/>
      <c r="Q4252" s="136"/>
      <c r="R4252" s="130"/>
      <c r="S4252" s="131"/>
      <c r="T4252" s="131"/>
      <c r="U4252" s="131"/>
      <c r="V4252" s="131"/>
      <c r="W4252" s="131"/>
      <c r="X4252" s="131"/>
      <c r="Y4252" s="131"/>
      <c r="Z4252" s="131"/>
      <c r="AA4252" s="131"/>
      <c r="AB4252" s="131"/>
      <c r="AC4252" s="131"/>
      <c r="AD4252" s="131"/>
      <c r="AE4252" s="131"/>
      <c r="AF4252" s="131"/>
      <c r="AG4252" s="131"/>
      <c r="AH4252" s="131"/>
      <c r="AI4252" s="131"/>
      <c r="AJ4252" s="131"/>
      <c r="AK4252" s="131"/>
      <c r="AL4252" s="131"/>
      <c r="AM4252" s="131"/>
      <c r="AN4252" s="131"/>
      <c r="AO4252" s="132"/>
    </row>
    <row r="4253" spans="2:41" ht="13.35" customHeight="1">
      <c r="B4253" s="135"/>
      <c r="I4253" s="136"/>
      <c r="J4253" s="135"/>
      <c r="M4253" s="136"/>
      <c r="N4253" s="135" t="s">
        <v>111</v>
      </c>
      <c r="Q4253" s="136"/>
      <c r="R4253" s="135"/>
      <c r="S4253" s="696"/>
      <c r="T4253" s="694"/>
      <c r="V4253" s="146"/>
      <c r="W4253" s="124" t="s">
        <v>12</v>
      </c>
      <c r="X4253" s="146"/>
      <c r="Y4253" s="124" t="s">
        <v>11</v>
      </c>
      <c r="Z4253" s="146"/>
      <c r="AA4253" s="124" t="s">
        <v>364</v>
      </c>
      <c r="AO4253" s="136"/>
    </row>
    <row r="4254" spans="2:41" ht="3.75" customHeight="1">
      <c r="B4254" s="135"/>
      <c r="I4254" s="136"/>
      <c r="J4254" s="135"/>
      <c r="M4254" s="136"/>
      <c r="N4254" s="135"/>
      <c r="Q4254" s="136"/>
      <c r="R4254" s="135"/>
      <c r="AO4254" s="136"/>
    </row>
    <row r="4255" spans="2:41" ht="3.75" customHeight="1">
      <c r="B4255" s="135"/>
      <c r="I4255" s="136"/>
      <c r="J4255" s="135"/>
      <c r="M4255" s="136"/>
      <c r="N4255" s="130"/>
      <c r="O4255" s="131"/>
      <c r="P4255" s="131"/>
      <c r="Q4255" s="131"/>
      <c r="R4255" s="781" t="str">
        <f>IF(AND(NM_従事者_従事者10_従事者区分&lt;&gt;"",新_新規_2!I157&lt;&gt;""), 新_新規_2!I157, "")
 &amp; IF(AND(NM_従事者_従事者10_従事者区分&lt;&gt;"",新_変更_3!AL185&lt;&gt;""), 新_変更_3!AL185, "")</f>
        <v/>
      </c>
      <c r="S4255" s="784" t="str">
        <f>IF(AND(NM_従事者_従事者10_従事者区分&lt;&gt;"",新_新規_2!J157&lt;&gt;""), 新_新規_2!J157, "")
&amp; IF(AND(NM_従事者_従事者10_従事者区分&lt;&gt;"",新_変更_3!AM185&lt;&gt;""), 新_変更_3!AM185, "")</f>
        <v/>
      </c>
      <c r="T4255" s="131"/>
      <c r="U4255" s="787" t="str">
        <f>IF(AND(NM_従事者_従事者10_従事者区分&lt;&gt;"",新_新規_2!L157&lt;&gt;""), 新_新規_2!L157, "")
&amp; IF(AND(NM_従事者_従事者10_従事者区分&lt;&gt;"",新_変更_3!AO185&lt;&gt;""), 新_変更_3!AO185, "")</f>
        <v/>
      </c>
      <c r="V4255" s="130"/>
      <c r="W4255" s="131"/>
      <c r="X4255" s="131"/>
      <c r="Y4255" s="131"/>
      <c r="Z4255" s="131"/>
      <c r="AA4255" s="131"/>
      <c r="AB4255" s="131"/>
      <c r="AC4255" s="131"/>
      <c r="AD4255" s="131"/>
      <c r="AE4255" s="131"/>
      <c r="AF4255" s="131"/>
      <c r="AG4255" s="131"/>
      <c r="AH4255" s="133"/>
      <c r="AI4255" s="133"/>
      <c r="AJ4255" s="131"/>
      <c r="AK4255" s="149"/>
      <c r="AL4255" s="131"/>
      <c r="AM4255" s="131"/>
      <c r="AN4255" s="131"/>
      <c r="AO4255" s="132"/>
    </row>
    <row r="4256" spans="2:41" ht="13.35" customHeight="1">
      <c r="B4256" s="135"/>
      <c r="I4256" s="136"/>
      <c r="J4256" s="135"/>
      <c r="M4256" s="136"/>
      <c r="N4256" s="135" t="s">
        <v>30</v>
      </c>
      <c r="R4256" s="782"/>
      <c r="S4256" s="785"/>
      <c r="T4256" s="124" t="s">
        <v>388</v>
      </c>
      <c r="U4256" s="756"/>
      <c r="V4256" s="135" t="s">
        <v>112</v>
      </c>
      <c r="AH4256" s="137"/>
      <c r="AI4256" s="137"/>
      <c r="AK4256" s="150"/>
      <c r="AO4256" s="136"/>
    </row>
    <row r="4257" spans="2:41" ht="3.75" customHeight="1">
      <c r="B4257" s="135"/>
      <c r="I4257" s="136"/>
      <c r="J4257" s="135"/>
      <c r="M4257" s="136"/>
      <c r="N4257" s="135"/>
      <c r="R4257" s="783"/>
      <c r="S4257" s="786"/>
      <c r="T4257" s="141"/>
      <c r="U4257" s="759"/>
      <c r="V4257" s="140"/>
      <c r="W4257" s="141"/>
      <c r="X4257" s="141"/>
      <c r="Y4257" s="141"/>
      <c r="Z4257" s="141"/>
      <c r="AA4257" s="141"/>
      <c r="AB4257" s="141"/>
      <c r="AC4257" s="141"/>
      <c r="AD4257" s="141"/>
      <c r="AE4257" s="141"/>
      <c r="AF4257" s="141"/>
      <c r="AG4257" s="141"/>
      <c r="AH4257" s="143"/>
      <c r="AI4257" s="143"/>
      <c r="AJ4257" s="141"/>
      <c r="AK4257" s="151"/>
      <c r="AL4257" s="141"/>
      <c r="AM4257" s="141"/>
      <c r="AN4257" s="141"/>
      <c r="AO4257" s="142"/>
    </row>
    <row r="4258" spans="2:41" ht="3.75" customHeight="1">
      <c r="B4258" s="135"/>
      <c r="I4258" s="136"/>
      <c r="J4258" s="135"/>
      <c r="M4258" s="136"/>
      <c r="N4258" s="130"/>
      <c r="O4258" s="131"/>
      <c r="P4258" s="131"/>
      <c r="Q4258" s="132"/>
      <c r="R4258" s="788" t="str">
        <f>IF(AND(NM_従事者_従事者10_従事者区分&lt;&gt;"",新_新規_2!K161&lt;&gt;""), 新_新規_2!K161, "")
&amp; IF(AND(NM_従事者_従事者10_従事者区分&lt;&gt;"",新_変更_3!AN189&lt;&gt;""), 新_変更_3!AN189, "")</f>
        <v/>
      </c>
      <c r="S4258" s="684"/>
      <c r="T4258" s="684"/>
      <c r="U4258" s="685"/>
      <c r="V4258" s="686" t="str">
        <f>IF(AND(NM_従事者_従事者10_従事者区分&lt;&gt;"",新_新規_2!O161&lt;&gt;""), 新_新規_2!O161, "")
&amp; IF(AND(NM_従事者_従事者10_従事者区分&lt;&gt;"",新_変更_3!AR189&lt;&gt;""), 新_変更_3!AR189, "")</f>
        <v/>
      </c>
      <c r="W4258" s="688"/>
      <c r="X4258" s="683" t="str">
        <f>IF(AND(NM_従事者_従事者10_従事者区分&lt;&gt;"",新_新規_2!Q161&lt;&gt;""), 新_新規_2!Q161, "")
&amp; IF(AND(NM_従事者_従事者10_従事者区分&lt;&gt;"",新_変更_3!AT189&lt;&gt;""), 新_変更_3!AT189, "")</f>
        <v/>
      </c>
      <c r="Y4258" s="684"/>
      <c r="Z4258" s="684"/>
      <c r="AA4258" s="685"/>
      <c r="AI4258" s="131"/>
      <c r="AO4258" s="136"/>
    </row>
    <row r="4259" spans="2:41" ht="13.35" customHeight="1">
      <c r="B4259" s="135"/>
      <c r="I4259" s="136"/>
      <c r="J4259" s="135"/>
      <c r="M4259" s="136"/>
      <c r="N4259" s="135" t="s">
        <v>114</v>
      </c>
      <c r="Q4259" s="136"/>
      <c r="R4259" s="686"/>
      <c r="S4259" s="687"/>
      <c r="T4259" s="687"/>
      <c r="U4259" s="688"/>
      <c r="V4259" s="686"/>
      <c r="W4259" s="688"/>
      <c r="X4259" s="686"/>
      <c r="Y4259" s="687"/>
      <c r="Z4259" s="687"/>
      <c r="AA4259" s="688"/>
      <c r="AB4259" s="158" t="s">
        <v>171</v>
      </c>
      <c r="AO4259" s="136"/>
    </row>
    <row r="4260" spans="2:41" ht="3.75" customHeight="1">
      <c r="B4260" s="135"/>
      <c r="I4260" s="136"/>
      <c r="J4260" s="135"/>
      <c r="M4260" s="136"/>
      <c r="N4260" s="135"/>
      <c r="Q4260" s="136"/>
      <c r="R4260" s="689"/>
      <c r="S4260" s="690"/>
      <c r="T4260" s="690"/>
      <c r="U4260" s="691"/>
      <c r="V4260" s="689"/>
      <c r="W4260" s="691"/>
      <c r="X4260" s="689"/>
      <c r="Y4260" s="690"/>
      <c r="Z4260" s="690"/>
      <c r="AA4260" s="691"/>
      <c r="AB4260" s="141"/>
      <c r="AC4260" s="141"/>
      <c r="AD4260" s="141"/>
      <c r="AE4260" s="141"/>
      <c r="AF4260" s="141"/>
      <c r="AG4260" s="141"/>
      <c r="AH4260" s="141"/>
      <c r="AI4260" s="141"/>
      <c r="AJ4260" s="141"/>
      <c r="AK4260" s="141"/>
      <c r="AL4260" s="141"/>
      <c r="AM4260" s="141"/>
      <c r="AN4260" s="141"/>
      <c r="AO4260" s="142"/>
    </row>
    <row r="4261" spans="2:41" ht="3.75" customHeight="1">
      <c r="B4261" s="135"/>
      <c r="I4261" s="136"/>
      <c r="J4261" s="135"/>
      <c r="M4261" s="136"/>
      <c r="N4261" s="130"/>
      <c r="O4261" s="131"/>
      <c r="P4261" s="131"/>
      <c r="Q4261" s="131"/>
      <c r="R4261" s="130"/>
      <c r="S4261" s="131"/>
      <c r="T4261" s="131"/>
      <c r="U4261" s="131"/>
      <c r="V4261" s="131"/>
      <c r="W4261" s="131"/>
      <c r="X4261" s="131"/>
      <c r="Y4261" s="131"/>
      <c r="Z4261" s="131"/>
      <c r="AA4261" s="132"/>
      <c r="AB4261" s="130"/>
      <c r="AI4261" s="136"/>
      <c r="AJ4261" s="130"/>
      <c r="AK4261" s="131"/>
      <c r="AL4261" s="131"/>
      <c r="AM4261" s="131"/>
      <c r="AN4261" s="131"/>
      <c r="AO4261" s="132"/>
    </row>
    <row r="4262" spans="2:41" ht="13.35" customHeight="1">
      <c r="B4262" s="135"/>
      <c r="I4262" s="136"/>
      <c r="J4262" s="135"/>
      <c r="M4262" s="136"/>
      <c r="N4262" s="135" t="s">
        <v>115</v>
      </c>
      <c r="R4262" s="135"/>
      <c r="S4262" s="696" t="str">
        <f>IF(AND(NM_従事者_従事者10_従事者区分&lt;&gt;"",新_新規_2!I163&lt;&gt;""), 新_新規_2!I163, "")
 &amp; IF(AND(NM_従事者_従事者10_従事者区分&lt;&gt;"",新_変更_3!AL191&lt;&gt;""), 新_変更_3!AL191, "")</f>
        <v/>
      </c>
      <c r="T4262" s="694"/>
      <c r="V4262" s="146" t="str">
        <f>IF(AND(NM_従事者_従事者10_従事者区分&lt;&gt;"",新_新規_2!K163&lt;&gt;""), 新_新規_2!K163, "")
&amp; IF(AND(NM_従事者_従事者10_従事者区分&lt;&gt;"",新_変更_3!AN191&lt;&gt;""), 新_変更_3!AN191, "")</f>
        <v/>
      </c>
      <c r="W4262" s="124" t="s">
        <v>12</v>
      </c>
      <c r="X4262" s="146" t="str">
        <f>IF(AND(NM_従事者_従事者10_従事者区分&lt;&gt;"",新_新規_2!M163&lt;&gt;""), 新_新規_2!M163, "")
 &amp; IF(AND(NM_従事者_従事者10_従事者区分&lt;&gt;"",新_変更_3!AP191&lt;&gt;""), 新_変更_3!AP191, "")</f>
        <v/>
      </c>
      <c r="Y4262" s="124" t="s">
        <v>11</v>
      </c>
      <c r="Z4262" s="146" t="str">
        <f>IF(AND(NM_従事者_従事者10_従事者区分&lt;&gt;"",新_新規_2!O163&lt;&gt;""), 新_新規_2!O163, "")
 &amp; IF(AND(NM_従事者_従事者10_従事者区分&lt;&gt;"",新_変更_3!AR191&lt;&gt;""), 新_変更_3!AR191, "")</f>
        <v/>
      </c>
      <c r="AA4262" s="124" t="s">
        <v>364</v>
      </c>
      <c r="AB4262" s="135" t="s">
        <v>170</v>
      </c>
      <c r="AI4262" s="136"/>
      <c r="AJ4262" s="135"/>
      <c r="AK4262" s="696"/>
      <c r="AL4262" s="693"/>
      <c r="AM4262" s="693"/>
      <c r="AN4262" s="693"/>
      <c r="AO4262" s="694"/>
    </row>
    <row r="4263" spans="2:41" ht="3.75" customHeight="1">
      <c r="B4263" s="135"/>
      <c r="I4263" s="136"/>
      <c r="J4263" s="135"/>
      <c r="M4263" s="136"/>
      <c r="N4263" s="135"/>
      <c r="R4263" s="140"/>
      <c r="S4263" s="141"/>
      <c r="T4263" s="141"/>
      <c r="U4263" s="141"/>
      <c r="V4263" s="141"/>
      <c r="W4263" s="141"/>
      <c r="X4263" s="141"/>
      <c r="Y4263" s="141"/>
      <c r="Z4263" s="141"/>
      <c r="AA4263" s="142"/>
      <c r="AB4263" s="140"/>
      <c r="AC4263" s="141"/>
      <c r="AD4263" s="141"/>
      <c r="AE4263" s="141"/>
      <c r="AF4263" s="141"/>
      <c r="AG4263" s="141"/>
      <c r="AH4263" s="141"/>
      <c r="AI4263" s="142"/>
      <c r="AJ4263" s="140"/>
      <c r="AK4263" s="141"/>
      <c r="AL4263" s="141"/>
      <c r="AM4263" s="141"/>
      <c r="AN4263" s="141"/>
      <c r="AO4263" s="142"/>
    </row>
    <row r="4264" spans="2:41" ht="3.75" customHeight="1">
      <c r="B4264" s="135"/>
      <c r="I4264" s="136"/>
      <c r="J4264" s="135"/>
      <c r="M4264" s="136"/>
      <c r="N4264" s="130"/>
      <c r="O4264" s="131"/>
      <c r="P4264" s="131"/>
      <c r="Q4264" s="132"/>
      <c r="R4264" s="683" t="str">
        <f>IF(新_新規_2!T160="☑", "研修中の登録販売者", "") &amp; IF(新_変更_3!AW188="☑", "研修中の登録販売者", "")</f>
        <v/>
      </c>
      <c r="S4264" s="684"/>
      <c r="T4264" s="684"/>
      <c r="U4264" s="684"/>
      <c r="V4264" s="684"/>
      <c r="W4264" s="684"/>
      <c r="X4264" s="684"/>
      <c r="Y4264" s="684"/>
      <c r="Z4264" s="684"/>
      <c r="AA4264" s="684"/>
      <c r="AB4264" s="684"/>
      <c r="AC4264" s="684"/>
      <c r="AD4264" s="684"/>
      <c r="AE4264" s="684"/>
      <c r="AF4264" s="684"/>
      <c r="AG4264" s="684"/>
      <c r="AH4264" s="684"/>
      <c r="AI4264" s="684"/>
      <c r="AJ4264" s="684"/>
      <c r="AK4264" s="684"/>
      <c r="AL4264" s="684"/>
      <c r="AM4264" s="684"/>
      <c r="AN4264" s="684"/>
      <c r="AO4264" s="685"/>
    </row>
    <row r="4265" spans="2:41" ht="13.35" customHeight="1">
      <c r="B4265" s="135"/>
      <c r="I4265" s="136"/>
      <c r="J4265" s="135"/>
      <c r="M4265" s="136"/>
      <c r="N4265" s="135" t="s">
        <v>32</v>
      </c>
      <c r="Q4265" s="136"/>
      <c r="R4265" s="686"/>
      <c r="S4265" s="687"/>
      <c r="T4265" s="687"/>
      <c r="U4265" s="687"/>
      <c r="V4265" s="687"/>
      <c r="W4265" s="687"/>
      <c r="X4265" s="687"/>
      <c r="Y4265" s="687"/>
      <c r="Z4265" s="687"/>
      <c r="AA4265" s="687"/>
      <c r="AB4265" s="687"/>
      <c r="AC4265" s="687"/>
      <c r="AD4265" s="687"/>
      <c r="AE4265" s="687"/>
      <c r="AF4265" s="687"/>
      <c r="AG4265" s="687"/>
      <c r="AH4265" s="687"/>
      <c r="AI4265" s="687"/>
      <c r="AJ4265" s="687"/>
      <c r="AK4265" s="687"/>
      <c r="AL4265" s="687"/>
      <c r="AM4265" s="687"/>
      <c r="AN4265" s="687"/>
      <c r="AO4265" s="688"/>
    </row>
    <row r="4266" spans="2:41" ht="3.75" customHeight="1">
      <c r="B4266" s="135"/>
      <c r="I4266" s="136"/>
      <c r="J4266" s="135"/>
      <c r="M4266" s="136"/>
      <c r="N4266" s="140"/>
      <c r="O4266" s="141"/>
      <c r="P4266" s="141"/>
      <c r="Q4266" s="142"/>
      <c r="R4266" s="689"/>
      <c r="S4266" s="690"/>
      <c r="T4266" s="690"/>
      <c r="U4266" s="690"/>
      <c r="V4266" s="690"/>
      <c r="W4266" s="690"/>
      <c r="X4266" s="690"/>
      <c r="Y4266" s="690"/>
      <c r="Z4266" s="690"/>
      <c r="AA4266" s="690"/>
      <c r="AB4266" s="690"/>
      <c r="AC4266" s="690"/>
      <c r="AD4266" s="690"/>
      <c r="AE4266" s="690"/>
      <c r="AF4266" s="690"/>
      <c r="AG4266" s="690"/>
      <c r="AH4266" s="690"/>
      <c r="AI4266" s="690"/>
      <c r="AJ4266" s="690"/>
      <c r="AK4266" s="690"/>
      <c r="AL4266" s="690"/>
      <c r="AM4266" s="690"/>
      <c r="AN4266" s="690"/>
      <c r="AO4266" s="691"/>
    </row>
    <row r="4267" spans="2:41" ht="3.75" customHeight="1">
      <c r="B4267" s="135"/>
      <c r="I4267" s="136"/>
      <c r="J4267" s="130"/>
      <c r="K4267" s="131"/>
      <c r="L4267" s="131"/>
      <c r="M4267" s="132"/>
      <c r="N4267" s="130"/>
      <c r="O4267" s="131"/>
      <c r="P4267" s="131"/>
      <c r="Q4267" s="132"/>
      <c r="R4267" s="130"/>
      <c r="S4267" s="131"/>
      <c r="T4267" s="131"/>
      <c r="U4267" s="131"/>
      <c r="V4267" s="131"/>
      <c r="W4267" s="131"/>
      <c r="X4267" s="131"/>
      <c r="Y4267" s="131"/>
      <c r="Z4267" s="131"/>
      <c r="AA4267" s="132"/>
      <c r="AB4267" s="130"/>
      <c r="AC4267" s="131"/>
      <c r="AD4267" s="131"/>
      <c r="AE4267" s="132"/>
      <c r="AF4267" s="131"/>
      <c r="AG4267" s="131"/>
      <c r="AH4267" s="131"/>
      <c r="AI4267" s="131"/>
      <c r="AJ4267" s="131"/>
      <c r="AK4267" s="131"/>
      <c r="AL4267" s="131"/>
      <c r="AM4267" s="131"/>
      <c r="AN4267" s="131"/>
      <c r="AO4267" s="132"/>
    </row>
    <row r="4268" spans="2:41" ht="13.35" customHeight="1">
      <c r="B4268" s="135"/>
      <c r="I4268" s="136"/>
      <c r="J4268" s="135"/>
      <c r="M4268" s="136"/>
      <c r="N4268" s="135" t="s">
        <v>27</v>
      </c>
      <c r="Q4268" s="136"/>
      <c r="R4268" s="135"/>
      <c r="S4268" s="692" t="str">
        <f>IF(新_新規_2!I171&lt;&gt;"", "01300011:その他従事者", "") &amp; IF(新_変更_3!AL199&lt;&gt;"", "01300011:その他従事者", "")</f>
        <v/>
      </c>
      <c r="T4268" s="693"/>
      <c r="U4268" s="693"/>
      <c r="V4268" s="693"/>
      <c r="W4268" s="693"/>
      <c r="X4268" s="693"/>
      <c r="Y4268" s="693"/>
      <c r="Z4268" s="693"/>
      <c r="AA4268" s="694"/>
      <c r="AB4268" s="135" t="s">
        <v>28</v>
      </c>
      <c r="AE4268" s="136"/>
      <c r="AF4268" s="135"/>
      <c r="AG4268" s="695" t="str">
        <f>IF(新_新規_2!I179="☑", "01300001:薬剤師", "") &amp; IF(新_変更_3!AL207="☑", "01300001:薬剤師", "")
&amp; IF(新_新規_2!N179="☑", "01300002:登録販売者", "") &amp; IF(新_変更_3!AQ207="☑", "01300002:登録販売者", "")
&amp; IF(新_新規_2!T179="☑", "01300002:登録販売者", "") &amp; IF(新_変更_3!AW207="☑", "01300002:登録販売者", "")</f>
        <v/>
      </c>
      <c r="AH4268" s="693"/>
      <c r="AI4268" s="693"/>
      <c r="AJ4268" s="693"/>
      <c r="AK4268" s="693"/>
      <c r="AL4268" s="693"/>
      <c r="AM4268" s="693"/>
      <c r="AN4268" s="693"/>
      <c r="AO4268" s="694"/>
    </row>
    <row r="4269" spans="2:41" ht="3.75" customHeight="1">
      <c r="B4269" s="135"/>
      <c r="I4269" s="136"/>
      <c r="J4269" s="135"/>
      <c r="M4269" s="136"/>
      <c r="N4269" s="140"/>
      <c r="O4269" s="141"/>
      <c r="P4269" s="141"/>
      <c r="Q4269" s="142"/>
      <c r="R4269" s="140"/>
      <c r="S4269" s="141"/>
      <c r="T4269" s="141"/>
      <c r="U4269" s="141"/>
      <c r="V4269" s="141"/>
      <c r="W4269" s="141"/>
      <c r="X4269" s="141"/>
      <c r="Y4269" s="141"/>
      <c r="Z4269" s="141"/>
      <c r="AA4269" s="142"/>
      <c r="AB4269" s="140"/>
      <c r="AC4269" s="141"/>
      <c r="AD4269" s="141"/>
      <c r="AE4269" s="142"/>
      <c r="AF4269" s="141"/>
      <c r="AG4269" s="141"/>
      <c r="AH4269" s="141"/>
      <c r="AI4269" s="141"/>
      <c r="AJ4269" s="141"/>
      <c r="AK4269" s="141"/>
      <c r="AL4269" s="141"/>
      <c r="AM4269" s="141"/>
      <c r="AN4269" s="141"/>
      <c r="AO4269" s="142"/>
    </row>
    <row r="4270" spans="2:41" ht="3.75" customHeight="1">
      <c r="B4270" s="135"/>
      <c r="I4270" s="136"/>
      <c r="J4270" s="135"/>
      <c r="M4270" s="136"/>
      <c r="N4270" s="130"/>
      <c r="O4270" s="131"/>
      <c r="P4270" s="131"/>
      <c r="Q4270" s="132"/>
      <c r="R4270" s="130"/>
      <c r="S4270" s="131"/>
      <c r="T4270" s="131"/>
      <c r="U4270" s="131"/>
      <c r="V4270" s="131"/>
      <c r="W4270" s="131"/>
      <c r="X4270" s="131"/>
      <c r="Y4270" s="131"/>
      <c r="Z4270" s="131"/>
      <c r="AA4270" s="132"/>
      <c r="AB4270" s="130"/>
      <c r="AC4270" s="131"/>
      <c r="AD4270" s="131"/>
      <c r="AE4270" s="132"/>
      <c r="AF4270" s="130"/>
      <c r="AG4270" s="131"/>
      <c r="AH4270" s="131"/>
      <c r="AI4270" s="131"/>
      <c r="AJ4270" s="131"/>
      <c r="AK4270" s="131"/>
      <c r="AL4270" s="131"/>
      <c r="AM4270" s="131"/>
      <c r="AN4270" s="131"/>
      <c r="AO4270" s="132"/>
    </row>
    <row r="4271" spans="2:41" ht="13.35" customHeight="1">
      <c r="B4271" s="135"/>
      <c r="I4271" s="136"/>
      <c r="J4271" s="135"/>
      <c r="M4271" s="136"/>
      <c r="N4271" s="135" t="s">
        <v>3990</v>
      </c>
      <c r="Q4271" s="136"/>
      <c r="R4271" s="135"/>
      <c r="S4271" s="696"/>
      <c r="T4271" s="694"/>
      <c r="V4271" s="146"/>
      <c r="W4271" s="124" t="s">
        <v>12</v>
      </c>
      <c r="X4271" s="146"/>
      <c r="Y4271" s="124" t="s">
        <v>11</v>
      </c>
      <c r="Z4271" s="146"/>
      <c r="AA4271" s="136" t="s">
        <v>364</v>
      </c>
      <c r="AB4271" s="135" t="s">
        <v>66</v>
      </c>
      <c r="AE4271" s="136"/>
      <c r="AF4271" s="135"/>
      <c r="AG4271" s="696"/>
      <c r="AH4271" s="694"/>
      <c r="AJ4271" s="146"/>
      <c r="AK4271" s="124" t="s">
        <v>12</v>
      </c>
      <c r="AL4271" s="146"/>
      <c r="AM4271" s="124" t="s">
        <v>11</v>
      </c>
      <c r="AN4271" s="146"/>
      <c r="AO4271" s="136" t="s">
        <v>364</v>
      </c>
    </row>
    <row r="4272" spans="2:41" ht="3.75" customHeight="1">
      <c r="B4272" s="135"/>
      <c r="I4272" s="136"/>
      <c r="J4272" s="135"/>
      <c r="M4272" s="136"/>
      <c r="N4272" s="140"/>
      <c r="O4272" s="141"/>
      <c r="P4272" s="141"/>
      <c r="Q4272" s="142"/>
      <c r="R4272" s="140"/>
      <c r="S4272" s="141"/>
      <c r="T4272" s="141"/>
      <c r="U4272" s="141"/>
      <c r="V4272" s="141"/>
      <c r="W4272" s="141"/>
      <c r="X4272" s="141"/>
      <c r="Y4272" s="141"/>
      <c r="Z4272" s="141"/>
      <c r="AA4272" s="142"/>
      <c r="AB4272" s="140"/>
      <c r="AC4272" s="141"/>
      <c r="AD4272" s="141"/>
      <c r="AE4272" s="142"/>
      <c r="AF4272" s="140"/>
      <c r="AG4272" s="141"/>
      <c r="AH4272" s="141"/>
      <c r="AI4272" s="141"/>
      <c r="AJ4272" s="141"/>
      <c r="AK4272" s="141"/>
      <c r="AL4272" s="141"/>
      <c r="AM4272" s="141"/>
      <c r="AN4272" s="141"/>
      <c r="AO4272" s="142"/>
    </row>
    <row r="4273" spans="2:41" ht="3.75" customHeight="1">
      <c r="B4273" s="135"/>
      <c r="I4273" s="136"/>
      <c r="J4273" s="135"/>
      <c r="M4273" s="136"/>
      <c r="N4273" s="130"/>
      <c r="O4273" s="131"/>
      <c r="P4273" s="131"/>
      <c r="Q4273" s="132"/>
      <c r="R4273" s="683" t="str">
        <f>IF(AND(NM_従事者_従事者11_従事者区分&lt;&gt;"",新_新規_2!I171&lt;&gt;""), 新_新規_2!I171, "")
&amp; IF(AND(NM_従事者_従事者11_従事者区分&lt;&gt;"",新_変更_3!AL199&lt;&gt;""), 新_変更_3!AL199, "")</f>
        <v/>
      </c>
      <c r="S4273" s="684"/>
      <c r="T4273" s="684"/>
      <c r="U4273" s="684"/>
      <c r="V4273" s="684"/>
      <c r="W4273" s="684"/>
      <c r="X4273" s="684"/>
      <c r="Y4273" s="684"/>
      <c r="Z4273" s="684"/>
      <c r="AA4273" s="684"/>
      <c r="AB4273" s="684"/>
      <c r="AC4273" s="684"/>
      <c r="AD4273" s="684"/>
      <c r="AE4273" s="684"/>
      <c r="AF4273" s="684"/>
      <c r="AG4273" s="684"/>
      <c r="AH4273" s="684"/>
      <c r="AI4273" s="684"/>
      <c r="AJ4273" s="685"/>
      <c r="AK4273" s="131"/>
      <c r="AL4273" s="131"/>
      <c r="AM4273" s="131"/>
      <c r="AN4273" s="131"/>
      <c r="AO4273" s="132"/>
    </row>
    <row r="4274" spans="2:41" ht="13.35" customHeight="1">
      <c r="B4274" s="135"/>
      <c r="I4274" s="136"/>
      <c r="J4274" s="135"/>
      <c r="M4274" s="136"/>
      <c r="N4274" s="135" t="s">
        <v>8</v>
      </c>
      <c r="Q4274" s="136"/>
      <c r="R4274" s="686"/>
      <c r="S4274" s="687"/>
      <c r="T4274" s="687"/>
      <c r="U4274" s="687"/>
      <c r="V4274" s="687"/>
      <c r="W4274" s="687"/>
      <c r="X4274" s="687"/>
      <c r="Y4274" s="687"/>
      <c r="Z4274" s="687"/>
      <c r="AA4274" s="687"/>
      <c r="AB4274" s="687"/>
      <c r="AC4274" s="687"/>
      <c r="AD4274" s="687"/>
      <c r="AE4274" s="687"/>
      <c r="AF4274" s="687"/>
      <c r="AG4274" s="687"/>
      <c r="AH4274" s="687"/>
      <c r="AI4274" s="687"/>
      <c r="AJ4274" s="688"/>
      <c r="AL4274" s="147" t="s">
        <v>13</v>
      </c>
      <c r="AM4274" s="124" t="s">
        <v>29</v>
      </c>
      <c r="AO4274" s="136"/>
    </row>
    <row r="4275" spans="2:41" ht="3.75" customHeight="1">
      <c r="B4275" s="135"/>
      <c r="I4275" s="136"/>
      <c r="J4275" s="135"/>
      <c r="M4275" s="136"/>
      <c r="N4275" s="140"/>
      <c r="O4275" s="141"/>
      <c r="P4275" s="141"/>
      <c r="Q4275" s="142"/>
      <c r="R4275" s="689"/>
      <c r="S4275" s="690"/>
      <c r="T4275" s="690"/>
      <c r="U4275" s="690"/>
      <c r="V4275" s="690"/>
      <c r="W4275" s="690"/>
      <c r="X4275" s="690"/>
      <c r="Y4275" s="690"/>
      <c r="Z4275" s="690"/>
      <c r="AA4275" s="690"/>
      <c r="AB4275" s="690"/>
      <c r="AC4275" s="690"/>
      <c r="AD4275" s="690"/>
      <c r="AE4275" s="690"/>
      <c r="AF4275" s="690"/>
      <c r="AG4275" s="690"/>
      <c r="AH4275" s="690"/>
      <c r="AI4275" s="690"/>
      <c r="AJ4275" s="691"/>
      <c r="AK4275" s="141"/>
      <c r="AL4275" s="141"/>
      <c r="AM4275" s="141"/>
      <c r="AN4275" s="141"/>
      <c r="AO4275" s="142"/>
    </row>
    <row r="4276" spans="2:41" ht="3.75" customHeight="1">
      <c r="B4276" s="135"/>
      <c r="I4276" s="136"/>
      <c r="J4276" s="135"/>
      <c r="M4276" s="136"/>
      <c r="N4276" s="130"/>
      <c r="O4276" s="131"/>
      <c r="P4276" s="131"/>
      <c r="Q4276" s="132"/>
      <c r="R4276" s="683" t="str">
        <f>IF(NM_従事者_従事者11_従事者区分="","",(IF(新_新規_2!I170&lt;&gt;"", ASC(PHONETIC(新_新規_2!I170)), "") &amp; IF(新_変更_3!AL198&lt;&gt;"", ASC(PHONETIC(新_変更_3!AL198)), "")))</f>
        <v/>
      </c>
      <c r="S4276" s="684"/>
      <c r="T4276" s="684"/>
      <c r="U4276" s="684"/>
      <c r="V4276" s="684"/>
      <c r="W4276" s="684"/>
      <c r="X4276" s="684"/>
      <c r="Y4276" s="684"/>
      <c r="Z4276" s="684"/>
      <c r="AA4276" s="684"/>
      <c r="AB4276" s="684"/>
      <c r="AC4276" s="684"/>
      <c r="AD4276" s="684"/>
      <c r="AE4276" s="684"/>
      <c r="AF4276" s="684"/>
      <c r="AG4276" s="684"/>
      <c r="AH4276" s="684"/>
      <c r="AI4276" s="684"/>
      <c r="AJ4276" s="684"/>
      <c r="AK4276" s="684"/>
      <c r="AL4276" s="684"/>
      <c r="AM4276" s="684"/>
      <c r="AN4276" s="684"/>
      <c r="AO4276" s="685"/>
    </row>
    <row r="4277" spans="2:41" ht="13.35" customHeight="1">
      <c r="B4277" s="135"/>
      <c r="I4277" s="136"/>
      <c r="J4277" s="135"/>
      <c r="M4277" s="136"/>
      <c r="N4277" s="135" t="s">
        <v>61</v>
      </c>
      <c r="Q4277" s="136"/>
      <c r="R4277" s="686"/>
      <c r="S4277" s="687"/>
      <c r="T4277" s="687"/>
      <c r="U4277" s="687"/>
      <c r="V4277" s="687"/>
      <c r="W4277" s="687"/>
      <c r="X4277" s="687"/>
      <c r="Y4277" s="687"/>
      <c r="Z4277" s="687"/>
      <c r="AA4277" s="687"/>
      <c r="AB4277" s="687"/>
      <c r="AC4277" s="687"/>
      <c r="AD4277" s="687"/>
      <c r="AE4277" s="687"/>
      <c r="AF4277" s="687"/>
      <c r="AG4277" s="687"/>
      <c r="AH4277" s="687"/>
      <c r="AI4277" s="687"/>
      <c r="AJ4277" s="687"/>
      <c r="AK4277" s="687"/>
      <c r="AL4277" s="687"/>
      <c r="AM4277" s="687"/>
      <c r="AN4277" s="687"/>
      <c r="AO4277" s="688"/>
    </row>
    <row r="4278" spans="2:41" ht="3.75" customHeight="1">
      <c r="B4278" s="135"/>
      <c r="I4278" s="136"/>
      <c r="J4278" s="135"/>
      <c r="M4278" s="136"/>
      <c r="N4278" s="135"/>
      <c r="Q4278" s="136"/>
      <c r="R4278" s="689"/>
      <c r="S4278" s="690"/>
      <c r="T4278" s="690"/>
      <c r="U4278" s="690"/>
      <c r="V4278" s="690"/>
      <c r="W4278" s="690"/>
      <c r="X4278" s="690"/>
      <c r="Y4278" s="690"/>
      <c r="Z4278" s="690"/>
      <c r="AA4278" s="690"/>
      <c r="AB4278" s="690"/>
      <c r="AC4278" s="690"/>
      <c r="AD4278" s="690"/>
      <c r="AE4278" s="690"/>
      <c r="AF4278" s="690"/>
      <c r="AG4278" s="690"/>
      <c r="AH4278" s="690"/>
      <c r="AI4278" s="690"/>
      <c r="AJ4278" s="690"/>
      <c r="AK4278" s="690"/>
      <c r="AL4278" s="690"/>
      <c r="AM4278" s="690"/>
      <c r="AN4278" s="690"/>
      <c r="AO4278" s="691"/>
    </row>
    <row r="4279" spans="2:41" ht="3.75" customHeight="1">
      <c r="B4279" s="135"/>
      <c r="I4279" s="136"/>
      <c r="J4279" s="135"/>
      <c r="N4279" s="130"/>
      <c r="O4279" s="131"/>
      <c r="P4279" s="131"/>
      <c r="Q4279" s="132"/>
      <c r="U4279" s="787" t="str">
        <f>IF(AND(NM_従事者_従事者11_従事者区分&lt;&gt;"",新_新規_2!L172&lt;&gt;""), 新_新規_2!L172, "")
&amp; IF(AND(NM_従事者_従事者11_従事者区分&lt;&gt;"",新_変更_3!AO200&lt;&gt;""), 新_変更_3!AO200, "")</f>
        <v/>
      </c>
      <c r="V4279" s="754"/>
      <c r="W4279" s="754"/>
      <c r="X4279" s="789"/>
      <c r="Y4279" s="131"/>
      <c r="Z4279" s="792" t="str">
        <f>IF(AND(NM_従事者_従事者11_従事者区分&lt;&gt;"",新_新規_2!O172&lt;&gt;""), 新_新規_2!O172, "")
 &amp; IF(AND(NM_従事者_従事者11_従事者区分&lt;&gt;"",新_変更_3!AR200&lt;&gt;""), 新_変更_3!AR200, "")</f>
        <v/>
      </c>
      <c r="AA4279" s="754"/>
      <c r="AB4279" s="754"/>
      <c r="AC4279" s="755"/>
      <c r="AG4279" s="683" t="str">
        <f>IF(AND(NM_従事者_従事者11_従事者区分&lt;&gt;"",新_新規_2!L173&lt;&gt;""), 新_新規_2!L173, "")
&amp; IF(AND(NM_従事者_従事者11_従事者区分&lt;&gt;"",新_変更_3!AO201&lt;&gt;""), 新_変更_3!AO201, "")</f>
        <v/>
      </c>
      <c r="AH4279" s="684"/>
      <c r="AI4279" s="684"/>
      <c r="AJ4279" s="684"/>
      <c r="AK4279" s="684"/>
      <c r="AL4279" s="684"/>
      <c r="AM4279" s="684"/>
      <c r="AN4279" s="684"/>
      <c r="AO4279" s="685"/>
    </row>
    <row r="4280" spans="2:41" ht="13.35" customHeight="1">
      <c r="B4280" s="135"/>
      <c r="I4280" s="136"/>
      <c r="J4280" s="135"/>
      <c r="N4280" s="135"/>
      <c r="Q4280" s="136"/>
      <c r="R4280" s="124" t="s">
        <v>15</v>
      </c>
      <c r="U4280" s="756"/>
      <c r="V4280" s="757"/>
      <c r="W4280" s="757"/>
      <c r="X4280" s="790"/>
      <c r="Y4280" s="125" t="s">
        <v>359</v>
      </c>
      <c r="Z4280" s="793"/>
      <c r="AA4280" s="757"/>
      <c r="AB4280" s="757"/>
      <c r="AC4280" s="758"/>
      <c r="AD4280" s="124" t="s">
        <v>56</v>
      </c>
      <c r="AG4280" s="686"/>
      <c r="AH4280" s="687"/>
      <c r="AI4280" s="687"/>
      <c r="AJ4280" s="687"/>
      <c r="AK4280" s="687"/>
      <c r="AL4280" s="687"/>
      <c r="AM4280" s="687"/>
      <c r="AN4280" s="687"/>
      <c r="AO4280" s="688"/>
    </row>
    <row r="4281" spans="2:41" ht="3.75" customHeight="1">
      <c r="B4281" s="135"/>
      <c r="I4281" s="136"/>
      <c r="J4281" s="135"/>
      <c r="N4281" s="135"/>
      <c r="Q4281" s="136"/>
      <c r="R4281" s="141"/>
      <c r="S4281" s="141"/>
      <c r="T4281" s="141"/>
      <c r="U4281" s="759"/>
      <c r="V4281" s="760"/>
      <c r="W4281" s="760"/>
      <c r="X4281" s="791"/>
      <c r="Y4281" s="141"/>
      <c r="Z4281" s="794"/>
      <c r="AA4281" s="760"/>
      <c r="AB4281" s="760"/>
      <c r="AC4281" s="761"/>
      <c r="AD4281" s="141"/>
      <c r="AE4281" s="141"/>
      <c r="AF4281" s="141"/>
      <c r="AG4281" s="689"/>
      <c r="AH4281" s="690"/>
      <c r="AI4281" s="690"/>
      <c r="AJ4281" s="690"/>
      <c r="AK4281" s="690"/>
      <c r="AL4281" s="690"/>
      <c r="AM4281" s="690"/>
      <c r="AN4281" s="690"/>
      <c r="AO4281" s="691"/>
    </row>
    <row r="4282" spans="2:41" ht="3.75" customHeight="1">
      <c r="B4282" s="135"/>
      <c r="I4282" s="136"/>
      <c r="J4282" s="135"/>
      <c r="N4282" s="135"/>
      <c r="Q4282" s="136"/>
      <c r="R4282" s="131"/>
      <c r="S4282" s="131"/>
      <c r="T4282" s="132"/>
      <c r="U4282" s="683" t="str">
        <f>IF(AND(NM_従事者_従事者11_従事者区分&lt;&gt;"",新_新規_2!T173&lt;&gt;""), 新_新規_2!T173, "")
&amp; IF(AND(NM_従事者_従事者11_従事者区分&lt;&gt;"",新_変更_3!AW201&lt;&gt;""), 新_変更_3!AW201, "")</f>
        <v/>
      </c>
      <c r="V4282" s="684"/>
      <c r="W4282" s="684"/>
      <c r="X4282" s="684"/>
      <c r="Y4282" s="684"/>
      <c r="Z4282" s="684"/>
      <c r="AA4282" s="684"/>
      <c r="AB4282" s="684"/>
      <c r="AC4282" s="685"/>
      <c r="AD4282" s="130"/>
      <c r="AE4282" s="131"/>
      <c r="AF4282" s="132"/>
      <c r="AG4282" s="683" t="str">
        <f>IF(AND(NM_従事者_従事者11_従事者区分&lt;&gt;"",新_新規_2!L174&lt;&gt;""), 新_新規_2!L174, "")
&amp; IF(AND(NM_従事者_従事者11_従事者区分&lt;&gt;"",新_変更_3!AO202&lt;&gt;""), 新_変更_3!AO202, "")</f>
        <v/>
      </c>
      <c r="AH4282" s="684"/>
      <c r="AI4282" s="684"/>
      <c r="AJ4282" s="684"/>
      <c r="AK4282" s="684"/>
      <c r="AL4282" s="684"/>
      <c r="AM4282" s="684"/>
      <c r="AN4282" s="684"/>
      <c r="AO4282" s="685"/>
    </row>
    <row r="4283" spans="2:41" ht="13.35" customHeight="1">
      <c r="B4283" s="135"/>
      <c r="I4283" s="136"/>
      <c r="J4283" s="135" t="s">
        <v>4003</v>
      </c>
      <c r="N4283" s="135" t="s">
        <v>23</v>
      </c>
      <c r="Q4283" s="136"/>
      <c r="R4283" s="124" t="s">
        <v>17</v>
      </c>
      <c r="T4283" s="136"/>
      <c r="U4283" s="686"/>
      <c r="V4283" s="687"/>
      <c r="W4283" s="687"/>
      <c r="X4283" s="687"/>
      <c r="Y4283" s="687"/>
      <c r="Z4283" s="687"/>
      <c r="AA4283" s="687"/>
      <c r="AB4283" s="687"/>
      <c r="AC4283" s="688"/>
      <c r="AD4283" s="135" t="s">
        <v>18</v>
      </c>
      <c r="AF4283" s="136"/>
      <c r="AG4283" s="686"/>
      <c r="AH4283" s="687"/>
      <c r="AI4283" s="687"/>
      <c r="AJ4283" s="687"/>
      <c r="AK4283" s="687"/>
      <c r="AL4283" s="687"/>
      <c r="AM4283" s="687"/>
      <c r="AN4283" s="687"/>
      <c r="AO4283" s="688"/>
    </row>
    <row r="4284" spans="2:41" ht="3.75" customHeight="1">
      <c r="B4284" s="135"/>
      <c r="I4284" s="136"/>
      <c r="J4284" s="135"/>
      <c r="N4284" s="135"/>
      <c r="Q4284" s="136"/>
      <c r="R4284" s="141"/>
      <c r="S4284" s="141"/>
      <c r="T4284" s="142"/>
      <c r="U4284" s="689"/>
      <c r="V4284" s="690"/>
      <c r="W4284" s="690"/>
      <c r="X4284" s="690"/>
      <c r="Y4284" s="690"/>
      <c r="Z4284" s="690"/>
      <c r="AA4284" s="690"/>
      <c r="AB4284" s="690"/>
      <c r="AC4284" s="691"/>
      <c r="AD4284" s="140"/>
      <c r="AE4284" s="141"/>
      <c r="AF4284" s="142"/>
      <c r="AG4284" s="689"/>
      <c r="AH4284" s="690"/>
      <c r="AI4284" s="690"/>
      <c r="AJ4284" s="690"/>
      <c r="AK4284" s="690"/>
      <c r="AL4284" s="690"/>
      <c r="AM4284" s="690"/>
      <c r="AN4284" s="690"/>
      <c r="AO4284" s="691"/>
    </row>
    <row r="4285" spans="2:41" ht="3.75" customHeight="1">
      <c r="B4285" s="135"/>
      <c r="I4285" s="136"/>
      <c r="J4285" s="135"/>
      <c r="N4285" s="135"/>
      <c r="Q4285" s="136"/>
      <c r="R4285" s="131"/>
      <c r="S4285" s="131"/>
      <c r="T4285" s="132"/>
      <c r="U4285" s="683" t="str">
        <f>IF(AND(NM_従事者_従事者11_従事者区分&lt;&gt;"",新_新規_2!T174&lt;&gt;""), 新_新規_2!T174, "")
&amp; IF(AND(NM_従事者_従事者11_従事者区分&lt;&gt;"",新_変更_3!AW202&lt;&gt;""), 新_変更_3!AW202, "")</f>
        <v/>
      </c>
      <c r="V4285" s="684"/>
      <c r="W4285" s="684"/>
      <c r="X4285" s="684"/>
      <c r="Y4285" s="684"/>
      <c r="Z4285" s="684"/>
      <c r="AA4285" s="684"/>
      <c r="AB4285" s="684"/>
      <c r="AC4285" s="685"/>
      <c r="AD4285" s="130"/>
      <c r="AE4285" s="131"/>
      <c r="AF4285" s="132"/>
      <c r="AG4285" s="683" t="str">
        <f>IF(AND(NM_従事者_従事者11_従事者区分&lt;&gt;"",新_新規_2!L175&lt;&gt;""), 新_新規_2!L175, "")
 &amp; IF(AND(NM_従事者_従事者11_従事者区分&lt;&gt;"",新_変更_3!AO203&lt;&gt;""), 新_変更_3!AO203, "")</f>
        <v/>
      </c>
      <c r="AH4285" s="684"/>
      <c r="AI4285" s="684"/>
      <c r="AJ4285" s="684"/>
      <c r="AK4285" s="684"/>
      <c r="AL4285" s="684"/>
      <c r="AM4285" s="684"/>
      <c r="AN4285" s="684"/>
      <c r="AO4285" s="685"/>
    </row>
    <row r="4286" spans="2:41" ht="13.35" customHeight="1">
      <c r="B4286" s="135"/>
      <c r="I4286" s="136"/>
      <c r="J4286" s="135"/>
      <c r="N4286" s="135"/>
      <c r="Q4286" s="136"/>
      <c r="R4286" s="124" t="s">
        <v>19</v>
      </c>
      <c r="T4286" s="136"/>
      <c r="U4286" s="686"/>
      <c r="V4286" s="687"/>
      <c r="W4286" s="687"/>
      <c r="X4286" s="687"/>
      <c r="Y4286" s="687"/>
      <c r="Z4286" s="687"/>
      <c r="AA4286" s="687"/>
      <c r="AB4286" s="687"/>
      <c r="AC4286" s="688"/>
      <c r="AD4286" s="135" t="s">
        <v>20</v>
      </c>
      <c r="AF4286" s="136"/>
      <c r="AG4286" s="686"/>
      <c r="AH4286" s="687"/>
      <c r="AI4286" s="687"/>
      <c r="AJ4286" s="687"/>
      <c r="AK4286" s="687"/>
      <c r="AL4286" s="687"/>
      <c r="AM4286" s="687"/>
      <c r="AN4286" s="687"/>
      <c r="AO4286" s="688"/>
    </row>
    <row r="4287" spans="2:41" ht="3.75" customHeight="1">
      <c r="B4287" s="135"/>
      <c r="I4287" s="136"/>
      <c r="J4287" s="135"/>
      <c r="N4287" s="140"/>
      <c r="O4287" s="141"/>
      <c r="P4287" s="141"/>
      <c r="Q4287" s="142"/>
      <c r="R4287" s="141"/>
      <c r="S4287" s="141"/>
      <c r="T4287" s="142"/>
      <c r="U4287" s="689"/>
      <c r="V4287" s="690"/>
      <c r="W4287" s="690"/>
      <c r="X4287" s="690"/>
      <c r="Y4287" s="690"/>
      <c r="Z4287" s="690"/>
      <c r="AA4287" s="690"/>
      <c r="AB4287" s="690"/>
      <c r="AC4287" s="691"/>
      <c r="AD4287" s="140"/>
      <c r="AE4287" s="141"/>
      <c r="AF4287" s="142"/>
      <c r="AG4287" s="689"/>
      <c r="AH4287" s="690"/>
      <c r="AI4287" s="690"/>
      <c r="AJ4287" s="690"/>
      <c r="AK4287" s="690"/>
      <c r="AL4287" s="690"/>
      <c r="AM4287" s="690"/>
      <c r="AN4287" s="690"/>
      <c r="AO4287" s="691"/>
    </row>
    <row r="4288" spans="2:41" ht="3.75" customHeight="1">
      <c r="B4288" s="135"/>
      <c r="I4288" s="136"/>
      <c r="J4288" s="135"/>
      <c r="M4288" s="136"/>
      <c r="N4288" s="135"/>
      <c r="Q4288" s="136"/>
      <c r="R4288" s="130"/>
      <c r="S4288" s="131"/>
      <c r="T4288" s="131"/>
      <c r="U4288" s="131"/>
      <c r="V4288" s="131"/>
      <c r="W4288" s="131"/>
      <c r="X4288" s="131"/>
      <c r="Y4288" s="131"/>
      <c r="Z4288" s="131"/>
      <c r="AA4288" s="131"/>
      <c r="AB4288" s="131"/>
      <c r="AC4288" s="131"/>
      <c r="AD4288" s="131"/>
      <c r="AE4288" s="131"/>
      <c r="AF4288" s="131"/>
      <c r="AG4288" s="131"/>
      <c r="AH4288" s="131"/>
      <c r="AI4288" s="131"/>
      <c r="AJ4288" s="131"/>
      <c r="AK4288" s="131"/>
      <c r="AL4288" s="131"/>
      <c r="AM4288" s="131"/>
      <c r="AN4288" s="131"/>
      <c r="AO4288" s="132"/>
    </row>
    <row r="4289" spans="2:41" ht="13.35" customHeight="1">
      <c r="B4289" s="135"/>
      <c r="I4289" s="136"/>
      <c r="J4289" s="135"/>
      <c r="M4289" s="136"/>
      <c r="N4289" s="135" t="s">
        <v>111</v>
      </c>
      <c r="Q4289" s="136"/>
      <c r="R4289" s="135"/>
      <c r="S4289" s="696"/>
      <c r="T4289" s="694"/>
      <c r="V4289" s="146"/>
      <c r="W4289" s="124" t="s">
        <v>12</v>
      </c>
      <c r="X4289" s="146"/>
      <c r="Y4289" s="124" t="s">
        <v>11</v>
      </c>
      <c r="Z4289" s="146"/>
      <c r="AA4289" s="124" t="s">
        <v>364</v>
      </c>
      <c r="AO4289" s="136"/>
    </row>
    <row r="4290" spans="2:41" ht="3.75" customHeight="1">
      <c r="B4290" s="135"/>
      <c r="I4290" s="136"/>
      <c r="J4290" s="135"/>
      <c r="M4290" s="136"/>
      <c r="N4290" s="135"/>
      <c r="Q4290" s="136"/>
      <c r="R4290" s="135"/>
      <c r="AO4290" s="136"/>
    </row>
    <row r="4291" spans="2:41" ht="3.75" customHeight="1">
      <c r="B4291" s="135"/>
      <c r="I4291" s="136"/>
      <c r="J4291" s="135"/>
      <c r="M4291" s="136"/>
      <c r="N4291" s="130"/>
      <c r="O4291" s="131"/>
      <c r="P4291" s="131"/>
      <c r="Q4291" s="131"/>
      <c r="R4291" s="781" t="str">
        <f>IF(AND(NM_従事者_従事者11_従事者区分&lt;&gt;"",新_新規_2!I176&lt;&gt;""), 新_新規_2!I176, "")
&amp; IF(AND(NM_従事者_従事者11_従事者区分&lt;&gt;"",新_変更_3!AL204&lt;&gt;""), 新_変更_3!AL204, "")</f>
        <v/>
      </c>
      <c r="S4291" s="784" t="str">
        <f>IF(AND(NM_従事者_従事者11_従事者区分&lt;&gt;"",新_新規_2!J176&lt;&gt;""), 新_新規_2!J176, "")
&amp; IF(AND(NM_従事者_従事者11_従事者区分&lt;&gt;"",新_変更_3!AM204&lt;&gt;""), 新_変更_3!AM204, "")</f>
        <v/>
      </c>
      <c r="T4291" s="131"/>
      <c r="U4291" s="787" t="str">
        <f>IF(AND(NM_従事者_従事者11_従事者区分&lt;&gt;"",新_新規_2!L176&lt;&gt;""), 新_新規_2!L176, "")
&amp; IF(AND(NM_従事者_従事者11_従事者区分&lt;&gt;"",新_変更_3!AO204&lt;&gt;""), 新_変更_3!AO204, "")</f>
        <v/>
      </c>
      <c r="V4291" s="130"/>
      <c r="W4291" s="131"/>
      <c r="X4291" s="131"/>
      <c r="Y4291" s="131"/>
      <c r="Z4291" s="131"/>
      <c r="AA4291" s="131"/>
      <c r="AB4291" s="131"/>
      <c r="AC4291" s="131"/>
      <c r="AD4291" s="131"/>
      <c r="AE4291" s="131"/>
      <c r="AF4291" s="131"/>
      <c r="AG4291" s="131"/>
      <c r="AH4291" s="133"/>
      <c r="AI4291" s="133"/>
      <c r="AJ4291" s="131"/>
      <c r="AK4291" s="149"/>
      <c r="AL4291" s="131"/>
      <c r="AM4291" s="131"/>
      <c r="AN4291" s="131"/>
      <c r="AO4291" s="132"/>
    </row>
    <row r="4292" spans="2:41" ht="13.35" customHeight="1">
      <c r="B4292" s="135"/>
      <c r="I4292" s="136"/>
      <c r="J4292" s="135"/>
      <c r="M4292" s="136"/>
      <c r="N4292" s="135" t="s">
        <v>30</v>
      </c>
      <c r="R4292" s="782"/>
      <c r="S4292" s="785"/>
      <c r="T4292" s="124" t="s">
        <v>388</v>
      </c>
      <c r="U4292" s="756"/>
      <c r="V4292" s="135" t="s">
        <v>112</v>
      </c>
      <c r="AH4292" s="137"/>
      <c r="AI4292" s="137"/>
      <c r="AK4292" s="150"/>
      <c r="AO4292" s="136"/>
    </row>
    <row r="4293" spans="2:41" ht="3.75" customHeight="1">
      <c r="B4293" s="135"/>
      <c r="I4293" s="136"/>
      <c r="J4293" s="135"/>
      <c r="M4293" s="136"/>
      <c r="N4293" s="135"/>
      <c r="R4293" s="783"/>
      <c r="S4293" s="786"/>
      <c r="T4293" s="141"/>
      <c r="U4293" s="759"/>
      <c r="V4293" s="140"/>
      <c r="W4293" s="141"/>
      <c r="X4293" s="141"/>
      <c r="Y4293" s="141"/>
      <c r="Z4293" s="141"/>
      <c r="AA4293" s="141"/>
      <c r="AB4293" s="141"/>
      <c r="AC4293" s="141"/>
      <c r="AD4293" s="141"/>
      <c r="AE4293" s="141"/>
      <c r="AF4293" s="141"/>
      <c r="AG4293" s="141"/>
      <c r="AH4293" s="143"/>
      <c r="AI4293" s="143"/>
      <c r="AJ4293" s="141"/>
      <c r="AK4293" s="151"/>
      <c r="AL4293" s="141"/>
      <c r="AM4293" s="141"/>
      <c r="AN4293" s="141"/>
      <c r="AO4293" s="142"/>
    </row>
    <row r="4294" spans="2:41" ht="3.75" customHeight="1">
      <c r="B4294" s="135"/>
      <c r="I4294" s="136"/>
      <c r="J4294" s="135"/>
      <c r="M4294" s="136"/>
      <c r="N4294" s="130"/>
      <c r="O4294" s="131"/>
      <c r="P4294" s="131"/>
      <c r="Q4294" s="132"/>
      <c r="R4294" s="788" t="str">
        <f>IF(AND(NM_従事者_従事者11_従事者区分&lt;&gt;"",新_新規_2!K180&lt;&gt;""), 新_新規_2!K180, "")
&amp; IF(AND(NM_従事者_従事者11_従事者区分&lt;&gt;"",新_変更_3!AN208&lt;&gt;""), 新_変更_3!AN208, "")</f>
        <v/>
      </c>
      <c r="S4294" s="684"/>
      <c r="T4294" s="684"/>
      <c r="U4294" s="685"/>
      <c r="V4294" s="686" t="str">
        <f>IF(AND(NM_従事者_従事者11_従事者区分&lt;&gt;"",新_新規_2!O180&lt;&gt;""), 新_新規_2!O180, "")
 &amp; IF(AND(NM_従事者_従事者11_従事者区分&lt;&gt;"",新_変更_3!AR208&lt;&gt;""), 新_変更_3!AR208, "")</f>
        <v/>
      </c>
      <c r="W4294" s="688"/>
      <c r="X4294" s="683" t="str">
        <f>IF(AND(NM_従事者_従事者11_従事者区分&lt;&gt;"",新_新規_2!Q180&lt;&gt;""), 新_新規_2!Q180, "")
&amp; IF(AND(NM_従事者_従事者11_従事者区分&lt;&gt;"",新_変更_3!AT208&lt;&gt;""), 新_変更_3!AT208, "")</f>
        <v/>
      </c>
      <c r="Y4294" s="684"/>
      <c r="Z4294" s="684"/>
      <c r="AA4294" s="685"/>
      <c r="AI4294" s="131"/>
      <c r="AO4294" s="136"/>
    </row>
    <row r="4295" spans="2:41" ht="13.35" customHeight="1">
      <c r="B4295" s="135"/>
      <c r="I4295" s="136"/>
      <c r="J4295" s="135"/>
      <c r="M4295" s="136"/>
      <c r="N4295" s="135" t="s">
        <v>114</v>
      </c>
      <c r="Q4295" s="136"/>
      <c r="R4295" s="686"/>
      <c r="S4295" s="687"/>
      <c r="T4295" s="687"/>
      <c r="U4295" s="688"/>
      <c r="V4295" s="686"/>
      <c r="W4295" s="688"/>
      <c r="X4295" s="686"/>
      <c r="Y4295" s="687"/>
      <c r="Z4295" s="687"/>
      <c r="AA4295" s="688"/>
      <c r="AB4295" s="158" t="s">
        <v>171</v>
      </c>
      <c r="AO4295" s="136"/>
    </row>
    <row r="4296" spans="2:41" ht="3.75" customHeight="1">
      <c r="B4296" s="135"/>
      <c r="I4296" s="136"/>
      <c r="J4296" s="135"/>
      <c r="M4296" s="136"/>
      <c r="N4296" s="135"/>
      <c r="Q4296" s="136"/>
      <c r="R4296" s="689"/>
      <c r="S4296" s="690"/>
      <c r="T4296" s="690"/>
      <c r="U4296" s="691"/>
      <c r="V4296" s="689"/>
      <c r="W4296" s="691"/>
      <c r="X4296" s="689"/>
      <c r="Y4296" s="690"/>
      <c r="Z4296" s="690"/>
      <c r="AA4296" s="691"/>
      <c r="AB4296" s="141"/>
      <c r="AC4296" s="141"/>
      <c r="AD4296" s="141"/>
      <c r="AE4296" s="141"/>
      <c r="AF4296" s="141"/>
      <c r="AG4296" s="141"/>
      <c r="AH4296" s="141"/>
      <c r="AI4296" s="141"/>
      <c r="AJ4296" s="141"/>
      <c r="AK4296" s="141"/>
      <c r="AL4296" s="141"/>
      <c r="AM4296" s="141"/>
      <c r="AN4296" s="141"/>
      <c r="AO4296" s="142"/>
    </row>
    <row r="4297" spans="2:41" ht="3.75" customHeight="1">
      <c r="B4297" s="135"/>
      <c r="I4297" s="136"/>
      <c r="J4297" s="135"/>
      <c r="M4297" s="136"/>
      <c r="N4297" s="130"/>
      <c r="O4297" s="131"/>
      <c r="P4297" s="131"/>
      <c r="Q4297" s="131"/>
      <c r="R4297" s="130"/>
      <c r="S4297" s="131"/>
      <c r="T4297" s="131"/>
      <c r="U4297" s="131"/>
      <c r="V4297" s="131"/>
      <c r="W4297" s="131"/>
      <c r="X4297" s="131"/>
      <c r="Y4297" s="131"/>
      <c r="Z4297" s="131"/>
      <c r="AA4297" s="132"/>
      <c r="AB4297" s="130"/>
      <c r="AI4297" s="136"/>
      <c r="AJ4297" s="130"/>
      <c r="AK4297" s="131"/>
      <c r="AL4297" s="131"/>
      <c r="AM4297" s="131"/>
      <c r="AN4297" s="131"/>
      <c r="AO4297" s="132"/>
    </row>
    <row r="4298" spans="2:41" ht="13.35" customHeight="1">
      <c r="B4298" s="135"/>
      <c r="I4298" s="136"/>
      <c r="J4298" s="135"/>
      <c r="M4298" s="136"/>
      <c r="N4298" s="135" t="s">
        <v>115</v>
      </c>
      <c r="R4298" s="135"/>
      <c r="S4298" s="696" t="str">
        <f>IF(AND(NM_従事者_従事者11_従事者区分&lt;&gt;"",新_新規_2!I182&lt;&gt;""), 新_新規_2!I182, "")
 &amp; IF(AND(NM_従事者_従事者11_従事者区分&lt;&gt;"",新_変更_3!AL210&lt;&gt;""), 新_変更_3!AL210, "")</f>
        <v/>
      </c>
      <c r="T4298" s="694"/>
      <c r="V4298" s="146" t="str">
        <f>IF(AND(NM_従事者_従事者11_従事者区分&lt;&gt;"",新_新規_2!K182&lt;&gt;""), 新_新規_2!K182, "")
&amp; IF(AND(NM_従事者_従事者11_従事者区分&lt;&gt;"",新_変更_3!AN210&lt;&gt;""), 新_変更_3!AN210, "")</f>
        <v/>
      </c>
      <c r="W4298" s="124" t="s">
        <v>12</v>
      </c>
      <c r="X4298" s="146" t="str">
        <f>IF(AND(NM_従事者_従事者11_従事者区分&lt;&gt;"",新_新規_2!M182&lt;&gt;""), 新_新規_2!M182, "")
&amp; IF(AND(NM_従事者_従事者11_従事者区分&lt;&gt;"",新_変更_3!AP210&lt;&gt;""), 新_変更_3!AP210, "")</f>
        <v/>
      </c>
      <c r="Y4298" s="124" t="s">
        <v>11</v>
      </c>
      <c r="Z4298" s="146" t="str">
        <f>IF(AND(NM_従事者_従事者11_従事者区分&lt;&gt;"",新_新規_2!O182&lt;&gt;""), 新_新規_2!O182, "")
&amp; IF(AND(NM_従事者_従事者11_従事者区分&lt;&gt;"",新_変更_3!AR210&lt;&gt;""), 新_変更_3!AR210, "")</f>
        <v/>
      </c>
      <c r="AA4298" s="124" t="s">
        <v>364</v>
      </c>
      <c r="AB4298" s="135" t="s">
        <v>170</v>
      </c>
      <c r="AI4298" s="136"/>
      <c r="AJ4298" s="135"/>
      <c r="AK4298" s="696"/>
      <c r="AL4298" s="693"/>
      <c r="AM4298" s="693"/>
      <c r="AN4298" s="693"/>
      <c r="AO4298" s="694"/>
    </row>
    <row r="4299" spans="2:41" ht="3.75" customHeight="1">
      <c r="B4299" s="135"/>
      <c r="I4299" s="136"/>
      <c r="J4299" s="135"/>
      <c r="M4299" s="136"/>
      <c r="N4299" s="135"/>
      <c r="R4299" s="140"/>
      <c r="S4299" s="141"/>
      <c r="T4299" s="141"/>
      <c r="U4299" s="141"/>
      <c r="V4299" s="141"/>
      <c r="W4299" s="141"/>
      <c r="X4299" s="141"/>
      <c r="Y4299" s="141"/>
      <c r="Z4299" s="141"/>
      <c r="AA4299" s="142"/>
      <c r="AB4299" s="140"/>
      <c r="AC4299" s="141"/>
      <c r="AD4299" s="141"/>
      <c r="AE4299" s="141"/>
      <c r="AF4299" s="141"/>
      <c r="AG4299" s="141"/>
      <c r="AH4299" s="141"/>
      <c r="AI4299" s="142"/>
      <c r="AJ4299" s="140"/>
      <c r="AK4299" s="141"/>
      <c r="AL4299" s="141"/>
      <c r="AM4299" s="141"/>
      <c r="AN4299" s="141"/>
      <c r="AO4299" s="142"/>
    </row>
    <row r="4300" spans="2:41" ht="3.75" customHeight="1">
      <c r="B4300" s="135"/>
      <c r="I4300" s="136"/>
      <c r="J4300" s="135"/>
      <c r="M4300" s="136"/>
      <c r="N4300" s="130"/>
      <c r="O4300" s="131"/>
      <c r="P4300" s="131"/>
      <c r="Q4300" s="132"/>
      <c r="R4300" s="683" t="str">
        <f>IF(新_新規_2!T179="☑", "研修中の登録販売者", "") &amp; IF(新_変更_3!AW207="☑", "研修中の登録販売者", "")</f>
        <v/>
      </c>
      <c r="S4300" s="684"/>
      <c r="T4300" s="684"/>
      <c r="U4300" s="684"/>
      <c r="V4300" s="684"/>
      <c r="W4300" s="684"/>
      <c r="X4300" s="684"/>
      <c r="Y4300" s="684"/>
      <c r="Z4300" s="684"/>
      <c r="AA4300" s="684"/>
      <c r="AB4300" s="684"/>
      <c r="AC4300" s="684"/>
      <c r="AD4300" s="684"/>
      <c r="AE4300" s="684"/>
      <c r="AF4300" s="684"/>
      <c r="AG4300" s="684"/>
      <c r="AH4300" s="684"/>
      <c r="AI4300" s="684"/>
      <c r="AJ4300" s="684"/>
      <c r="AK4300" s="684"/>
      <c r="AL4300" s="684"/>
      <c r="AM4300" s="684"/>
      <c r="AN4300" s="684"/>
      <c r="AO4300" s="685"/>
    </row>
    <row r="4301" spans="2:41" ht="13.35" customHeight="1">
      <c r="B4301" s="135"/>
      <c r="I4301" s="136"/>
      <c r="J4301" s="135"/>
      <c r="M4301" s="136"/>
      <c r="N4301" s="135" t="s">
        <v>32</v>
      </c>
      <c r="Q4301" s="136"/>
      <c r="R4301" s="686"/>
      <c r="S4301" s="687"/>
      <c r="T4301" s="687"/>
      <c r="U4301" s="687"/>
      <c r="V4301" s="687"/>
      <c r="W4301" s="687"/>
      <c r="X4301" s="687"/>
      <c r="Y4301" s="687"/>
      <c r="Z4301" s="687"/>
      <c r="AA4301" s="687"/>
      <c r="AB4301" s="687"/>
      <c r="AC4301" s="687"/>
      <c r="AD4301" s="687"/>
      <c r="AE4301" s="687"/>
      <c r="AF4301" s="687"/>
      <c r="AG4301" s="687"/>
      <c r="AH4301" s="687"/>
      <c r="AI4301" s="687"/>
      <c r="AJ4301" s="687"/>
      <c r="AK4301" s="687"/>
      <c r="AL4301" s="687"/>
      <c r="AM4301" s="687"/>
      <c r="AN4301" s="687"/>
      <c r="AO4301" s="688"/>
    </row>
    <row r="4302" spans="2:41" ht="3.75" customHeight="1">
      <c r="B4302" s="135"/>
      <c r="I4302" s="136"/>
      <c r="J4302" s="135"/>
      <c r="M4302" s="136"/>
      <c r="N4302" s="140"/>
      <c r="O4302" s="141"/>
      <c r="P4302" s="141"/>
      <c r="Q4302" s="142"/>
      <c r="R4302" s="689"/>
      <c r="S4302" s="690"/>
      <c r="T4302" s="690"/>
      <c r="U4302" s="690"/>
      <c r="V4302" s="690"/>
      <c r="W4302" s="690"/>
      <c r="X4302" s="690"/>
      <c r="Y4302" s="690"/>
      <c r="Z4302" s="690"/>
      <c r="AA4302" s="690"/>
      <c r="AB4302" s="690"/>
      <c r="AC4302" s="690"/>
      <c r="AD4302" s="690"/>
      <c r="AE4302" s="690"/>
      <c r="AF4302" s="690"/>
      <c r="AG4302" s="690"/>
      <c r="AH4302" s="690"/>
      <c r="AI4302" s="690"/>
      <c r="AJ4302" s="690"/>
      <c r="AK4302" s="690"/>
      <c r="AL4302" s="690"/>
      <c r="AM4302" s="690"/>
      <c r="AN4302" s="690"/>
      <c r="AO4302" s="691"/>
    </row>
    <row r="4303" spans="2:41" ht="3.75" customHeight="1">
      <c r="B4303" s="135"/>
      <c r="I4303" s="136"/>
      <c r="J4303" s="130"/>
      <c r="K4303" s="131"/>
      <c r="L4303" s="131"/>
      <c r="M4303" s="132"/>
      <c r="N4303" s="130"/>
      <c r="O4303" s="131"/>
      <c r="P4303" s="131"/>
      <c r="Q4303" s="132"/>
      <c r="R4303" s="130"/>
      <c r="S4303" s="131"/>
      <c r="T4303" s="131"/>
      <c r="U4303" s="131"/>
      <c r="V4303" s="131"/>
      <c r="W4303" s="131"/>
      <c r="X4303" s="131"/>
      <c r="Y4303" s="131"/>
      <c r="Z4303" s="131"/>
      <c r="AA4303" s="132"/>
      <c r="AB4303" s="130"/>
      <c r="AC4303" s="131"/>
      <c r="AD4303" s="131"/>
      <c r="AE4303" s="132"/>
      <c r="AF4303" s="131"/>
      <c r="AG4303" s="131"/>
      <c r="AH4303" s="131"/>
      <c r="AI4303" s="131"/>
      <c r="AJ4303" s="131"/>
      <c r="AK4303" s="131"/>
      <c r="AL4303" s="131"/>
      <c r="AM4303" s="131"/>
      <c r="AN4303" s="131"/>
      <c r="AO4303" s="132"/>
    </row>
    <row r="4304" spans="2:41" ht="13.35" customHeight="1">
      <c r="B4304" s="135"/>
      <c r="I4304" s="136"/>
      <c r="J4304" s="135"/>
      <c r="M4304" s="136"/>
      <c r="N4304" s="135" t="s">
        <v>27</v>
      </c>
      <c r="Q4304" s="136"/>
      <c r="R4304" s="135"/>
      <c r="S4304" s="692" t="str">
        <f xml:space="preserve"> IF(新_新規_2!I186&lt;&gt;"", "01300011:その他従事者", "") &amp; IF(新_変更_3!AL214&lt;&gt;"", "01300011:その他従事者", "")</f>
        <v/>
      </c>
      <c r="T4304" s="693"/>
      <c r="U4304" s="693"/>
      <c r="V4304" s="693"/>
      <c r="W4304" s="693"/>
      <c r="X4304" s="693"/>
      <c r="Y4304" s="693"/>
      <c r="Z4304" s="693"/>
      <c r="AA4304" s="694"/>
      <c r="AB4304" s="135" t="s">
        <v>28</v>
      </c>
      <c r="AE4304" s="136"/>
      <c r="AF4304" s="135"/>
      <c r="AG4304" s="695" t="str">
        <f>IF(新_新規_2!I194="☑", "01300001:薬剤師", "") &amp; IF(新_変更_3!AL222="☑", "01300001:薬剤師", "")
&amp; IF(新_新規_2!N194="☑", "01300002:登録販売者", "") &amp; IF(新_変更_3!AQ222="☑", "01300002:登録販売者", "")
&amp; IF(新_新規_2!T194="☑", "01300002:登録販売者", "") &amp; IF(新_変更_3!AW222="☑", "01300002:登録販売者", "")</f>
        <v/>
      </c>
      <c r="AH4304" s="693"/>
      <c r="AI4304" s="693"/>
      <c r="AJ4304" s="693"/>
      <c r="AK4304" s="693"/>
      <c r="AL4304" s="693"/>
      <c r="AM4304" s="693"/>
      <c r="AN4304" s="693"/>
      <c r="AO4304" s="694"/>
    </row>
    <row r="4305" spans="2:41" ht="3.75" customHeight="1">
      <c r="B4305" s="135"/>
      <c r="I4305" s="136"/>
      <c r="J4305" s="135"/>
      <c r="M4305" s="136"/>
      <c r="N4305" s="140"/>
      <c r="O4305" s="141"/>
      <c r="P4305" s="141"/>
      <c r="Q4305" s="142"/>
      <c r="R4305" s="140"/>
      <c r="S4305" s="141"/>
      <c r="T4305" s="141"/>
      <c r="U4305" s="141"/>
      <c r="V4305" s="141"/>
      <c r="W4305" s="141"/>
      <c r="X4305" s="141"/>
      <c r="Y4305" s="141"/>
      <c r="Z4305" s="141"/>
      <c r="AA4305" s="142"/>
      <c r="AB4305" s="140"/>
      <c r="AC4305" s="141"/>
      <c r="AD4305" s="141"/>
      <c r="AE4305" s="142"/>
      <c r="AF4305" s="141"/>
      <c r="AG4305" s="141"/>
      <c r="AH4305" s="141"/>
      <c r="AI4305" s="141"/>
      <c r="AJ4305" s="141"/>
      <c r="AK4305" s="141"/>
      <c r="AL4305" s="141"/>
      <c r="AM4305" s="141"/>
      <c r="AN4305" s="141"/>
      <c r="AO4305" s="142"/>
    </row>
    <row r="4306" spans="2:41" ht="3.75" customHeight="1">
      <c r="B4306" s="135"/>
      <c r="I4306" s="136"/>
      <c r="J4306" s="135"/>
      <c r="M4306" s="136"/>
      <c r="N4306" s="130"/>
      <c r="O4306" s="131"/>
      <c r="P4306" s="131"/>
      <c r="Q4306" s="132"/>
      <c r="R4306" s="130"/>
      <c r="S4306" s="131"/>
      <c r="T4306" s="131"/>
      <c r="U4306" s="131"/>
      <c r="V4306" s="131"/>
      <c r="W4306" s="131"/>
      <c r="X4306" s="131"/>
      <c r="Y4306" s="131"/>
      <c r="Z4306" s="131"/>
      <c r="AA4306" s="132"/>
      <c r="AB4306" s="130"/>
      <c r="AC4306" s="131"/>
      <c r="AD4306" s="131"/>
      <c r="AE4306" s="132"/>
      <c r="AF4306" s="130"/>
      <c r="AG4306" s="131"/>
      <c r="AH4306" s="131"/>
      <c r="AI4306" s="131"/>
      <c r="AJ4306" s="131"/>
      <c r="AK4306" s="131"/>
      <c r="AL4306" s="131"/>
      <c r="AM4306" s="131"/>
      <c r="AN4306" s="131"/>
      <c r="AO4306" s="132"/>
    </row>
    <row r="4307" spans="2:41" ht="13.35" customHeight="1">
      <c r="B4307" s="135"/>
      <c r="I4307" s="136"/>
      <c r="J4307" s="135"/>
      <c r="M4307" s="136"/>
      <c r="N4307" s="135" t="s">
        <v>3990</v>
      </c>
      <c r="Q4307" s="136"/>
      <c r="R4307" s="135"/>
      <c r="S4307" s="696"/>
      <c r="T4307" s="694"/>
      <c r="V4307" s="146"/>
      <c r="W4307" s="124" t="s">
        <v>12</v>
      </c>
      <c r="X4307" s="146"/>
      <c r="Y4307" s="124" t="s">
        <v>11</v>
      </c>
      <c r="Z4307" s="146"/>
      <c r="AA4307" s="136" t="s">
        <v>364</v>
      </c>
      <c r="AB4307" s="135" t="s">
        <v>66</v>
      </c>
      <c r="AE4307" s="136"/>
      <c r="AF4307" s="135"/>
      <c r="AG4307" s="696"/>
      <c r="AH4307" s="694"/>
      <c r="AJ4307" s="146"/>
      <c r="AK4307" s="124" t="s">
        <v>12</v>
      </c>
      <c r="AL4307" s="146"/>
      <c r="AM4307" s="124" t="s">
        <v>11</v>
      </c>
      <c r="AN4307" s="146"/>
      <c r="AO4307" s="136" t="s">
        <v>364</v>
      </c>
    </row>
    <row r="4308" spans="2:41" ht="3.75" customHeight="1">
      <c r="B4308" s="135"/>
      <c r="I4308" s="136"/>
      <c r="J4308" s="135"/>
      <c r="M4308" s="136"/>
      <c r="N4308" s="140"/>
      <c r="O4308" s="141"/>
      <c r="P4308" s="141"/>
      <c r="Q4308" s="142"/>
      <c r="R4308" s="140"/>
      <c r="S4308" s="141"/>
      <c r="T4308" s="141"/>
      <c r="U4308" s="141"/>
      <c r="V4308" s="141"/>
      <c r="W4308" s="141"/>
      <c r="X4308" s="141"/>
      <c r="Y4308" s="141"/>
      <c r="Z4308" s="141"/>
      <c r="AA4308" s="142"/>
      <c r="AB4308" s="140"/>
      <c r="AC4308" s="141"/>
      <c r="AD4308" s="141"/>
      <c r="AE4308" s="142"/>
      <c r="AF4308" s="140"/>
      <c r="AG4308" s="141"/>
      <c r="AH4308" s="141"/>
      <c r="AI4308" s="141"/>
      <c r="AJ4308" s="141"/>
      <c r="AK4308" s="141"/>
      <c r="AL4308" s="141"/>
      <c r="AM4308" s="141"/>
      <c r="AN4308" s="141"/>
      <c r="AO4308" s="142"/>
    </row>
    <row r="4309" spans="2:41" ht="3.75" customHeight="1">
      <c r="B4309" s="135"/>
      <c r="I4309" s="136"/>
      <c r="J4309" s="135"/>
      <c r="M4309" s="136"/>
      <c r="N4309" s="130"/>
      <c r="O4309" s="131"/>
      <c r="P4309" s="131"/>
      <c r="Q4309" s="132"/>
      <c r="R4309" s="683" t="str">
        <f>IF(AND(NM_従事者_従事者12_従事者区分&lt;&gt;"",新_新規_2!I186&lt;&gt;""), 新_新規_2!I186, "")
&amp; IF(AND(NM_従事者_従事者12_従事者区分&lt;&gt;"",新_変更_3!AL214&lt;&gt;""), 新_変更_3!AL214, "")</f>
        <v/>
      </c>
      <c r="S4309" s="684"/>
      <c r="T4309" s="684"/>
      <c r="U4309" s="684"/>
      <c r="V4309" s="684"/>
      <c r="W4309" s="684"/>
      <c r="X4309" s="684"/>
      <c r="Y4309" s="684"/>
      <c r="Z4309" s="684"/>
      <c r="AA4309" s="684"/>
      <c r="AB4309" s="684"/>
      <c r="AC4309" s="684"/>
      <c r="AD4309" s="684"/>
      <c r="AE4309" s="684"/>
      <c r="AF4309" s="684"/>
      <c r="AG4309" s="684"/>
      <c r="AH4309" s="684"/>
      <c r="AI4309" s="684"/>
      <c r="AJ4309" s="685"/>
      <c r="AK4309" s="131"/>
      <c r="AL4309" s="131"/>
      <c r="AM4309" s="131"/>
      <c r="AN4309" s="131"/>
      <c r="AO4309" s="132"/>
    </row>
    <row r="4310" spans="2:41" ht="13.35" customHeight="1">
      <c r="B4310" s="135"/>
      <c r="I4310" s="136"/>
      <c r="J4310" s="135"/>
      <c r="M4310" s="136"/>
      <c r="N4310" s="135" t="s">
        <v>8</v>
      </c>
      <c r="Q4310" s="136"/>
      <c r="R4310" s="686"/>
      <c r="S4310" s="687"/>
      <c r="T4310" s="687"/>
      <c r="U4310" s="687"/>
      <c r="V4310" s="687"/>
      <c r="W4310" s="687"/>
      <c r="X4310" s="687"/>
      <c r="Y4310" s="687"/>
      <c r="Z4310" s="687"/>
      <c r="AA4310" s="687"/>
      <c r="AB4310" s="687"/>
      <c r="AC4310" s="687"/>
      <c r="AD4310" s="687"/>
      <c r="AE4310" s="687"/>
      <c r="AF4310" s="687"/>
      <c r="AG4310" s="687"/>
      <c r="AH4310" s="687"/>
      <c r="AI4310" s="687"/>
      <c r="AJ4310" s="688"/>
      <c r="AL4310" s="147" t="s">
        <v>13</v>
      </c>
      <c r="AM4310" s="124" t="s">
        <v>29</v>
      </c>
      <c r="AO4310" s="136"/>
    </row>
    <row r="4311" spans="2:41" ht="3.75" customHeight="1">
      <c r="B4311" s="135"/>
      <c r="I4311" s="136"/>
      <c r="J4311" s="135"/>
      <c r="M4311" s="136"/>
      <c r="N4311" s="140"/>
      <c r="O4311" s="141"/>
      <c r="P4311" s="141"/>
      <c r="Q4311" s="142"/>
      <c r="R4311" s="689"/>
      <c r="S4311" s="690"/>
      <c r="T4311" s="690"/>
      <c r="U4311" s="690"/>
      <c r="V4311" s="690"/>
      <c r="W4311" s="690"/>
      <c r="X4311" s="690"/>
      <c r="Y4311" s="690"/>
      <c r="Z4311" s="690"/>
      <c r="AA4311" s="690"/>
      <c r="AB4311" s="690"/>
      <c r="AC4311" s="690"/>
      <c r="AD4311" s="690"/>
      <c r="AE4311" s="690"/>
      <c r="AF4311" s="690"/>
      <c r="AG4311" s="690"/>
      <c r="AH4311" s="690"/>
      <c r="AI4311" s="690"/>
      <c r="AJ4311" s="691"/>
      <c r="AK4311" s="141"/>
      <c r="AL4311" s="141"/>
      <c r="AM4311" s="141"/>
      <c r="AN4311" s="141"/>
      <c r="AO4311" s="142"/>
    </row>
    <row r="4312" spans="2:41" ht="3.75" customHeight="1">
      <c r="B4312" s="135"/>
      <c r="I4312" s="136"/>
      <c r="J4312" s="135"/>
      <c r="M4312" s="136"/>
      <c r="N4312" s="130"/>
      <c r="O4312" s="131"/>
      <c r="P4312" s="131"/>
      <c r="Q4312" s="132"/>
      <c r="R4312" s="683" t="str">
        <f>IF(NM_従事者_従事者12_従事者区分="","",(IF(新_新規_2!I185&lt;&gt;"", ASC(PHONETIC(新_新規_2!I185)), "") &amp; IF(新_変更_3!AL213&lt;&gt;"", ASC(PHONETIC(新_変更_3!AL213)), "")))</f>
        <v/>
      </c>
      <c r="S4312" s="684"/>
      <c r="T4312" s="684"/>
      <c r="U4312" s="684"/>
      <c r="V4312" s="684"/>
      <c r="W4312" s="684"/>
      <c r="X4312" s="684"/>
      <c r="Y4312" s="684"/>
      <c r="Z4312" s="684"/>
      <c r="AA4312" s="684"/>
      <c r="AB4312" s="684"/>
      <c r="AC4312" s="684"/>
      <c r="AD4312" s="684"/>
      <c r="AE4312" s="684"/>
      <c r="AF4312" s="684"/>
      <c r="AG4312" s="684"/>
      <c r="AH4312" s="684"/>
      <c r="AI4312" s="684"/>
      <c r="AJ4312" s="684"/>
      <c r="AK4312" s="684"/>
      <c r="AL4312" s="684"/>
      <c r="AM4312" s="684"/>
      <c r="AN4312" s="684"/>
      <c r="AO4312" s="685"/>
    </row>
    <row r="4313" spans="2:41" ht="13.35" customHeight="1">
      <c r="B4313" s="135"/>
      <c r="I4313" s="136"/>
      <c r="J4313" s="135"/>
      <c r="M4313" s="136"/>
      <c r="N4313" s="135" t="s">
        <v>61</v>
      </c>
      <c r="Q4313" s="136"/>
      <c r="R4313" s="686"/>
      <c r="S4313" s="687"/>
      <c r="T4313" s="687"/>
      <c r="U4313" s="687"/>
      <c r="V4313" s="687"/>
      <c r="W4313" s="687"/>
      <c r="X4313" s="687"/>
      <c r="Y4313" s="687"/>
      <c r="Z4313" s="687"/>
      <c r="AA4313" s="687"/>
      <c r="AB4313" s="687"/>
      <c r="AC4313" s="687"/>
      <c r="AD4313" s="687"/>
      <c r="AE4313" s="687"/>
      <c r="AF4313" s="687"/>
      <c r="AG4313" s="687"/>
      <c r="AH4313" s="687"/>
      <c r="AI4313" s="687"/>
      <c r="AJ4313" s="687"/>
      <c r="AK4313" s="687"/>
      <c r="AL4313" s="687"/>
      <c r="AM4313" s="687"/>
      <c r="AN4313" s="687"/>
      <c r="AO4313" s="688"/>
    </row>
    <row r="4314" spans="2:41" ht="3.75" customHeight="1">
      <c r="B4314" s="135"/>
      <c r="I4314" s="136"/>
      <c r="J4314" s="135"/>
      <c r="M4314" s="136"/>
      <c r="N4314" s="135"/>
      <c r="Q4314" s="136"/>
      <c r="R4314" s="689"/>
      <c r="S4314" s="690"/>
      <c r="T4314" s="690"/>
      <c r="U4314" s="690"/>
      <c r="V4314" s="690"/>
      <c r="W4314" s="690"/>
      <c r="X4314" s="690"/>
      <c r="Y4314" s="690"/>
      <c r="Z4314" s="690"/>
      <c r="AA4314" s="690"/>
      <c r="AB4314" s="690"/>
      <c r="AC4314" s="690"/>
      <c r="AD4314" s="690"/>
      <c r="AE4314" s="690"/>
      <c r="AF4314" s="690"/>
      <c r="AG4314" s="690"/>
      <c r="AH4314" s="690"/>
      <c r="AI4314" s="690"/>
      <c r="AJ4314" s="690"/>
      <c r="AK4314" s="690"/>
      <c r="AL4314" s="690"/>
      <c r="AM4314" s="690"/>
      <c r="AN4314" s="690"/>
      <c r="AO4314" s="691"/>
    </row>
    <row r="4315" spans="2:41" ht="3.75" customHeight="1">
      <c r="B4315" s="135"/>
      <c r="I4315" s="136"/>
      <c r="J4315" s="135"/>
      <c r="N4315" s="130"/>
      <c r="O4315" s="131"/>
      <c r="P4315" s="131"/>
      <c r="Q4315" s="132"/>
      <c r="U4315" s="787" t="str">
        <f>IF(AND(NM_従事者_従事者12_従事者区分&lt;&gt;"",新_新規_2!L187&lt;&gt;""), 新_新規_2!L187, "")
 &amp; IF(AND(NM_従事者_従事者12_従事者区分&lt;&gt;"",新_変更_3!AO215&lt;&gt;""), 新_変更_3!AO215, "")</f>
        <v/>
      </c>
      <c r="V4315" s="754"/>
      <c r="W4315" s="754"/>
      <c r="X4315" s="789"/>
      <c r="Y4315" s="131"/>
      <c r="Z4315" s="792" t="str">
        <f>IF(AND(NM_従事者_従事者12_従事者区分&lt;&gt;"",新_新規_2!O187&lt;&gt;""), 新_新規_2!O187, "")
 &amp; IF(AND(NM_従事者_従事者12_従事者区分&lt;&gt;"",新_変更_3!AR215&lt;&gt;""), 新_変更_3!AR215, "")</f>
        <v/>
      </c>
      <c r="AA4315" s="754"/>
      <c r="AB4315" s="754"/>
      <c r="AC4315" s="755"/>
      <c r="AG4315" s="683" t="str">
        <f>IF(AND(NM_従事者_従事者12_従事者区分&lt;&gt;"",新_新規_2!L188&lt;&gt;""), 新_新規_2!L188, "")
 &amp; IF(AND(NM_従事者_従事者12_従事者区分&lt;&gt;"",新_変更_3!AO216&lt;&gt;""), 新_変更_3!AO216, "")</f>
        <v/>
      </c>
      <c r="AH4315" s="684"/>
      <c r="AI4315" s="684"/>
      <c r="AJ4315" s="684"/>
      <c r="AK4315" s="684"/>
      <c r="AL4315" s="684"/>
      <c r="AM4315" s="684"/>
      <c r="AN4315" s="684"/>
      <c r="AO4315" s="685"/>
    </row>
    <row r="4316" spans="2:41" ht="13.35" customHeight="1">
      <c r="B4316" s="135"/>
      <c r="I4316" s="136"/>
      <c r="J4316" s="135"/>
      <c r="N4316" s="135"/>
      <c r="Q4316" s="136"/>
      <c r="R4316" s="124" t="s">
        <v>15</v>
      </c>
      <c r="U4316" s="756"/>
      <c r="V4316" s="757"/>
      <c r="W4316" s="757"/>
      <c r="X4316" s="790"/>
      <c r="Y4316" s="125" t="s">
        <v>359</v>
      </c>
      <c r="Z4316" s="793"/>
      <c r="AA4316" s="757"/>
      <c r="AB4316" s="757"/>
      <c r="AC4316" s="758"/>
      <c r="AD4316" s="124" t="s">
        <v>56</v>
      </c>
      <c r="AG4316" s="686"/>
      <c r="AH4316" s="687"/>
      <c r="AI4316" s="687"/>
      <c r="AJ4316" s="687"/>
      <c r="AK4316" s="687"/>
      <c r="AL4316" s="687"/>
      <c r="AM4316" s="687"/>
      <c r="AN4316" s="687"/>
      <c r="AO4316" s="688"/>
    </row>
    <row r="4317" spans="2:41" ht="3.75" customHeight="1">
      <c r="B4317" s="135"/>
      <c r="I4317" s="136"/>
      <c r="J4317" s="135"/>
      <c r="N4317" s="135"/>
      <c r="Q4317" s="136"/>
      <c r="R4317" s="141"/>
      <c r="S4317" s="141"/>
      <c r="T4317" s="141"/>
      <c r="U4317" s="759"/>
      <c r="V4317" s="760"/>
      <c r="W4317" s="760"/>
      <c r="X4317" s="791"/>
      <c r="Y4317" s="141"/>
      <c r="Z4317" s="794"/>
      <c r="AA4317" s="760"/>
      <c r="AB4317" s="760"/>
      <c r="AC4317" s="761"/>
      <c r="AD4317" s="141"/>
      <c r="AE4317" s="141"/>
      <c r="AF4317" s="141"/>
      <c r="AG4317" s="689"/>
      <c r="AH4317" s="690"/>
      <c r="AI4317" s="690"/>
      <c r="AJ4317" s="690"/>
      <c r="AK4317" s="690"/>
      <c r="AL4317" s="690"/>
      <c r="AM4317" s="690"/>
      <c r="AN4317" s="690"/>
      <c r="AO4317" s="691"/>
    </row>
    <row r="4318" spans="2:41" ht="3.75" customHeight="1">
      <c r="B4318" s="135"/>
      <c r="I4318" s="136"/>
      <c r="J4318" s="135"/>
      <c r="N4318" s="135"/>
      <c r="Q4318" s="136"/>
      <c r="R4318" s="131"/>
      <c r="S4318" s="131"/>
      <c r="T4318" s="132"/>
      <c r="U4318" s="683" t="str">
        <f>IF(AND(NM_従事者_従事者12_従事者区分&lt;&gt;"",新_新規_2!T188&lt;&gt;""), 新_新規_2!T188, "")
 &amp; IF(AND(NM_従事者_従事者12_従事者区分&lt;&gt;"",新_変更_3!AW216&lt;&gt;""), 新_変更_3!AW216, "")</f>
        <v/>
      </c>
      <c r="V4318" s="684"/>
      <c r="W4318" s="684"/>
      <c r="X4318" s="684"/>
      <c r="Y4318" s="684"/>
      <c r="Z4318" s="684"/>
      <c r="AA4318" s="684"/>
      <c r="AB4318" s="684"/>
      <c r="AC4318" s="685"/>
      <c r="AD4318" s="130"/>
      <c r="AE4318" s="131"/>
      <c r="AF4318" s="132"/>
      <c r="AG4318" s="683" t="str">
        <f>IF(AND(NM_従事者_従事者12_従事者区分&lt;&gt;"",新_新規_2!L189&lt;&gt;""), 新_新規_2!L189, "")
&amp; IF(AND(NM_従事者_従事者12_従事者区分&lt;&gt;"",新_変更_3!AO217&lt;&gt;""), 新_変更_3!AO217, "")</f>
        <v/>
      </c>
      <c r="AH4318" s="684"/>
      <c r="AI4318" s="684"/>
      <c r="AJ4318" s="684"/>
      <c r="AK4318" s="684"/>
      <c r="AL4318" s="684"/>
      <c r="AM4318" s="684"/>
      <c r="AN4318" s="684"/>
      <c r="AO4318" s="685"/>
    </row>
    <row r="4319" spans="2:41" ht="13.35" customHeight="1">
      <c r="B4319" s="135"/>
      <c r="I4319" s="136"/>
      <c r="J4319" s="135" t="s">
        <v>4004</v>
      </c>
      <c r="N4319" s="135" t="s">
        <v>23</v>
      </c>
      <c r="Q4319" s="136"/>
      <c r="R4319" s="124" t="s">
        <v>17</v>
      </c>
      <c r="T4319" s="136"/>
      <c r="U4319" s="686"/>
      <c r="V4319" s="687"/>
      <c r="W4319" s="687"/>
      <c r="X4319" s="687"/>
      <c r="Y4319" s="687"/>
      <c r="Z4319" s="687"/>
      <c r="AA4319" s="687"/>
      <c r="AB4319" s="687"/>
      <c r="AC4319" s="688"/>
      <c r="AD4319" s="135" t="s">
        <v>18</v>
      </c>
      <c r="AF4319" s="136"/>
      <c r="AG4319" s="686"/>
      <c r="AH4319" s="687"/>
      <c r="AI4319" s="687"/>
      <c r="AJ4319" s="687"/>
      <c r="AK4319" s="687"/>
      <c r="AL4319" s="687"/>
      <c r="AM4319" s="687"/>
      <c r="AN4319" s="687"/>
      <c r="AO4319" s="688"/>
    </row>
    <row r="4320" spans="2:41" ht="3.75" customHeight="1">
      <c r="B4320" s="135"/>
      <c r="I4320" s="136"/>
      <c r="J4320" s="135"/>
      <c r="N4320" s="135"/>
      <c r="Q4320" s="136"/>
      <c r="R4320" s="141"/>
      <c r="S4320" s="141"/>
      <c r="T4320" s="142"/>
      <c r="U4320" s="689"/>
      <c r="V4320" s="690"/>
      <c r="W4320" s="690"/>
      <c r="X4320" s="690"/>
      <c r="Y4320" s="690"/>
      <c r="Z4320" s="690"/>
      <c r="AA4320" s="690"/>
      <c r="AB4320" s="690"/>
      <c r="AC4320" s="691"/>
      <c r="AD4320" s="140"/>
      <c r="AE4320" s="141"/>
      <c r="AF4320" s="142"/>
      <c r="AG4320" s="689"/>
      <c r="AH4320" s="690"/>
      <c r="AI4320" s="690"/>
      <c r="AJ4320" s="690"/>
      <c r="AK4320" s="690"/>
      <c r="AL4320" s="690"/>
      <c r="AM4320" s="690"/>
      <c r="AN4320" s="690"/>
      <c r="AO4320" s="691"/>
    </row>
    <row r="4321" spans="2:41" ht="3.75" customHeight="1">
      <c r="B4321" s="135"/>
      <c r="I4321" s="136"/>
      <c r="J4321" s="135"/>
      <c r="N4321" s="135"/>
      <c r="Q4321" s="136"/>
      <c r="R4321" s="131"/>
      <c r="S4321" s="131"/>
      <c r="T4321" s="132"/>
      <c r="U4321" s="683" t="str">
        <f>IF(AND(NM_従事者_従事者12_従事者区分&lt;&gt;"",新_新規_2!T189&lt;&gt;""), 新_新規_2!T189, "")
&amp; IF(AND(NM_従事者_従事者12_従事者区分&lt;&gt;"",新_変更_3!AW217&lt;&gt;""), 新_変更_3!AW217, "")</f>
        <v/>
      </c>
      <c r="V4321" s="684"/>
      <c r="W4321" s="684"/>
      <c r="X4321" s="684"/>
      <c r="Y4321" s="684"/>
      <c r="Z4321" s="684"/>
      <c r="AA4321" s="684"/>
      <c r="AB4321" s="684"/>
      <c r="AC4321" s="685"/>
      <c r="AD4321" s="130"/>
      <c r="AE4321" s="131"/>
      <c r="AF4321" s="132"/>
      <c r="AG4321" s="683" t="str">
        <f>IF(AND(NM_従事者_従事者12_従事者区分&lt;&gt;"",新_新規_2!L190&lt;&gt;""), 新_新規_2!L190, "")
&amp; IF(AND(NM_従事者_従事者12_従事者区分&lt;&gt;"",新_変更_3!AO218&lt;&gt;""), 新_変更_3!AO218, "")</f>
        <v/>
      </c>
      <c r="AH4321" s="684"/>
      <c r="AI4321" s="684"/>
      <c r="AJ4321" s="684"/>
      <c r="AK4321" s="684"/>
      <c r="AL4321" s="684"/>
      <c r="AM4321" s="684"/>
      <c r="AN4321" s="684"/>
      <c r="AO4321" s="685"/>
    </row>
    <row r="4322" spans="2:41" ht="13.35" customHeight="1">
      <c r="B4322" s="135"/>
      <c r="I4322" s="136"/>
      <c r="J4322" s="135"/>
      <c r="N4322" s="135"/>
      <c r="Q4322" s="136"/>
      <c r="R4322" s="124" t="s">
        <v>19</v>
      </c>
      <c r="T4322" s="136"/>
      <c r="U4322" s="686"/>
      <c r="V4322" s="687"/>
      <c r="W4322" s="687"/>
      <c r="X4322" s="687"/>
      <c r="Y4322" s="687"/>
      <c r="Z4322" s="687"/>
      <c r="AA4322" s="687"/>
      <c r="AB4322" s="687"/>
      <c r="AC4322" s="688"/>
      <c r="AD4322" s="135" t="s">
        <v>20</v>
      </c>
      <c r="AF4322" s="136"/>
      <c r="AG4322" s="686"/>
      <c r="AH4322" s="687"/>
      <c r="AI4322" s="687"/>
      <c r="AJ4322" s="687"/>
      <c r="AK4322" s="687"/>
      <c r="AL4322" s="687"/>
      <c r="AM4322" s="687"/>
      <c r="AN4322" s="687"/>
      <c r="AO4322" s="688"/>
    </row>
    <row r="4323" spans="2:41" ht="3.75" customHeight="1">
      <c r="B4323" s="135"/>
      <c r="I4323" s="136"/>
      <c r="J4323" s="135"/>
      <c r="N4323" s="140"/>
      <c r="O4323" s="141"/>
      <c r="P4323" s="141"/>
      <c r="Q4323" s="142"/>
      <c r="R4323" s="141"/>
      <c r="S4323" s="141"/>
      <c r="T4323" s="142"/>
      <c r="U4323" s="689"/>
      <c r="V4323" s="690"/>
      <c r="W4323" s="690"/>
      <c r="X4323" s="690"/>
      <c r="Y4323" s="690"/>
      <c r="Z4323" s="690"/>
      <c r="AA4323" s="690"/>
      <c r="AB4323" s="690"/>
      <c r="AC4323" s="691"/>
      <c r="AD4323" s="140"/>
      <c r="AE4323" s="141"/>
      <c r="AF4323" s="142"/>
      <c r="AG4323" s="689"/>
      <c r="AH4323" s="690"/>
      <c r="AI4323" s="690"/>
      <c r="AJ4323" s="690"/>
      <c r="AK4323" s="690"/>
      <c r="AL4323" s="690"/>
      <c r="AM4323" s="690"/>
      <c r="AN4323" s="690"/>
      <c r="AO4323" s="691"/>
    </row>
    <row r="4324" spans="2:41" ht="3.75" customHeight="1">
      <c r="B4324" s="135"/>
      <c r="I4324" s="136"/>
      <c r="J4324" s="135"/>
      <c r="M4324" s="136"/>
      <c r="N4324" s="135"/>
      <c r="Q4324" s="136"/>
      <c r="R4324" s="130"/>
      <c r="S4324" s="131"/>
      <c r="T4324" s="131"/>
      <c r="U4324" s="131"/>
      <c r="V4324" s="131"/>
      <c r="W4324" s="131"/>
      <c r="X4324" s="131"/>
      <c r="Y4324" s="131"/>
      <c r="Z4324" s="131"/>
      <c r="AA4324" s="131"/>
      <c r="AB4324" s="131"/>
      <c r="AC4324" s="131"/>
      <c r="AD4324" s="131"/>
      <c r="AE4324" s="131"/>
      <c r="AF4324" s="131"/>
      <c r="AG4324" s="131"/>
      <c r="AH4324" s="131"/>
      <c r="AI4324" s="131"/>
      <c r="AJ4324" s="131"/>
      <c r="AK4324" s="131"/>
      <c r="AL4324" s="131"/>
      <c r="AM4324" s="131"/>
      <c r="AN4324" s="131"/>
      <c r="AO4324" s="132"/>
    </row>
    <row r="4325" spans="2:41" ht="13.35" customHeight="1">
      <c r="B4325" s="135"/>
      <c r="I4325" s="136"/>
      <c r="J4325" s="135"/>
      <c r="M4325" s="136"/>
      <c r="N4325" s="135" t="s">
        <v>111</v>
      </c>
      <c r="Q4325" s="136"/>
      <c r="R4325" s="135"/>
      <c r="S4325" s="696"/>
      <c r="T4325" s="694"/>
      <c r="V4325" s="146"/>
      <c r="W4325" s="124" t="s">
        <v>12</v>
      </c>
      <c r="X4325" s="146"/>
      <c r="Y4325" s="124" t="s">
        <v>11</v>
      </c>
      <c r="Z4325" s="146"/>
      <c r="AA4325" s="124" t="s">
        <v>364</v>
      </c>
      <c r="AO4325" s="136"/>
    </row>
    <row r="4326" spans="2:41" ht="3.75" customHeight="1">
      <c r="B4326" s="135"/>
      <c r="I4326" s="136"/>
      <c r="J4326" s="135"/>
      <c r="M4326" s="136"/>
      <c r="N4326" s="135"/>
      <c r="Q4326" s="136"/>
      <c r="R4326" s="135"/>
      <c r="AO4326" s="136"/>
    </row>
    <row r="4327" spans="2:41" ht="3.75" customHeight="1">
      <c r="B4327" s="135"/>
      <c r="I4327" s="136"/>
      <c r="J4327" s="135"/>
      <c r="M4327" s="136"/>
      <c r="N4327" s="130"/>
      <c r="O4327" s="131"/>
      <c r="P4327" s="131"/>
      <c r="Q4327" s="131"/>
      <c r="R4327" s="781" t="str">
        <f>IF(AND(NM_従事者_従事者12_従事者区分&lt;&gt;"",新_新規_2!I191&lt;&gt;""), 新_新規_2!I191, "")
&amp; IF(AND(NM_従事者_従事者12_従事者区分&lt;&gt;"",新_変更_3!AL219&lt;&gt;""), 新_変更_3!AL219, "")</f>
        <v/>
      </c>
      <c r="S4327" s="784" t="str">
        <f>IF(AND(NM_従事者_従事者12_従事者区分&lt;&gt;"",新_新規_2!J191&lt;&gt;""), 新_新規_2!J191, "")
&amp; IF(AND(NM_従事者_従事者12_従事者区分&lt;&gt;"",新_変更_3!AM219&lt;&gt;""), 新_変更_3!AM219, "")</f>
        <v/>
      </c>
      <c r="T4327" s="131"/>
      <c r="U4327" s="787" t="str">
        <f>IF(AND(NM_従事者_従事者12_従事者区分&lt;&gt;"",新_新規_2!L191&lt;&gt;""), 新_新規_2!L191, "")
 &amp; IF(AND(NM_従事者_従事者12_従事者区分&lt;&gt;"",新_変更_3!AO219&lt;&gt;""), 新_変更_3!AO219, "")</f>
        <v/>
      </c>
      <c r="V4327" s="130"/>
      <c r="W4327" s="131"/>
      <c r="X4327" s="131"/>
      <c r="Y4327" s="131"/>
      <c r="Z4327" s="131"/>
      <c r="AA4327" s="131"/>
      <c r="AB4327" s="131"/>
      <c r="AC4327" s="131"/>
      <c r="AD4327" s="131"/>
      <c r="AE4327" s="131"/>
      <c r="AF4327" s="131"/>
      <c r="AG4327" s="131"/>
      <c r="AH4327" s="133"/>
      <c r="AI4327" s="133"/>
      <c r="AJ4327" s="131"/>
      <c r="AK4327" s="149"/>
      <c r="AL4327" s="131"/>
      <c r="AM4327" s="131"/>
      <c r="AN4327" s="131"/>
      <c r="AO4327" s="132"/>
    </row>
    <row r="4328" spans="2:41" ht="13.35" customHeight="1">
      <c r="B4328" s="135"/>
      <c r="I4328" s="136"/>
      <c r="J4328" s="135"/>
      <c r="M4328" s="136"/>
      <c r="N4328" s="135" t="s">
        <v>30</v>
      </c>
      <c r="R4328" s="782"/>
      <c r="S4328" s="785"/>
      <c r="T4328" s="124" t="s">
        <v>388</v>
      </c>
      <c r="U4328" s="756"/>
      <c r="V4328" s="135" t="s">
        <v>112</v>
      </c>
      <c r="AH4328" s="137"/>
      <c r="AI4328" s="137"/>
      <c r="AK4328" s="150"/>
      <c r="AO4328" s="136"/>
    </row>
    <row r="4329" spans="2:41" ht="3.75" customHeight="1">
      <c r="B4329" s="135"/>
      <c r="I4329" s="136"/>
      <c r="J4329" s="135"/>
      <c r="M4329" s="136"/>
      <c r="N4329" s="135"/>
      <c r="R4329" s="783"/>
      <c r="S4329" s="786"/>
      <c r="T4329" s="141"/>
      <c r="U4329" s="759"/>
      <c r="V4329" s="140"/>
      <c r="W4329" s="141"/>
      <c r="X4329" s="141"/>
      <c r="Y4329" s="141"/>
      <c r="Z4329" s="141"/>
      <c r="AA4329" s="141"/>
      <c r="AB4329" s="141"/>
      <c r="AC4329" s="141"/>
      <c r="AD4329" s="141"/>
      <c r="AE4329" s="141"/>
      <c r="AF4329" s="141"/>
      <c r="AG4329" s="141"/>
      <c r="AH4329" s="143"/>
      <c r="AI4329" s="143"/>
      <c r="AJ4329" s="141"/>
      <c r="AK4329" s="151"/>
      <c r="AL4329" s="141"/>
      <c r="AM4329" s="141"/>
      <c r="AN4329" s="141"/>
      <c r="AO4329" s="142"/>
    </row>
    <row r="4330" spans="2:41" ht="3.75" customHeight="1">
      <c r="B4330" s="135"/>
      <c r="I4330" s="136"/>
      <c r="J4330" s="135"/>
      <c r="M4330" s="136"/>
      <c r="N4330" s="130"/>
      <c r="O4330" s="131"/>
      <c r="P4330" s="131"/>
      <c r="Q4330" s="132"/>
      <c r="R4330" s="788" t="str">
        <f>IF(AND(NM_従事者_従事者12_従事者区分&lt;&gt;"",新_新規_2!K195&lt;&gt;""), 新_新規_2!K195, "")
 &amp; IF(AND(NM_従事者_従事者12_従事者区分&lt;&gt;"",新_変更_3!AN223&lt;&gt;""), 新_変更_3!AN223, "")</f>
        <v/>
      </c>
      <c r="S4330" s="684"/>
      <c r="T4330" s="684"/>
      <c r="U4330" s="685"/>
      <c r="V4330" s="686" t="str">
        <f>IF(AND(NM_従事者_従事者12_従事者区分&lt;&gt;"",新_新規_2!O195&lt;&gt;""), 新_新規_2!O195, "")
 &amp; IF(AND(NM_従事者_従事者12_従事者区分&lt;&gt;"",新_変更_3!AR223&lt;&gt;""), 新_変更_3!AR223, "")</f>
        <v/>
      </c>
      <c r="W4330" s="688"/>
      <c r="X4330" s="683" t="str">
        <f>IF(AND(NM_従事者_従事者12_従事者区分&lt;&gt;"",新_新規_2!Q195&lt;&gt;""), 新_新規_2!Q195, "")
 &amp; IF(AND(NM_従事者_従事者12_従事者区分&lt;&gt;"",新_変更_3!AT223&lt;&gt;""), 新_変更_3!AT223, "")</f>
        <v/>
      </c>
      <c r="Y4330" s="684"/>
      <c r="Z4330" s="684"/>
      <c r="AA4330" s="685"/>
      <c r="AI4330" s="131"/>
      <c r="AO4330" s="136"/>
    </row>
    <row r="4331" spans="2:41" ht="13.35" customHeight="1">
      <c r="B4331" s="135"/>
      <c r="I4331" s="136"/>
      <c r="J4331" s="135"/>
      <c r="M4331" s="136"/>
      <c r="N4331" s="135" t="s">
        <v>114</v>
      </c>
      <c r="Q4331" s="136"/>
      <c r="R4331" s="686"/>
      <c r="S4331" s="687"/>
      <c r="T4331" s="687"/>
      <c r="U4331" s="688"/>
      <c r="V4331" s="686"/>
      <c r="W4331" s="688"/>
      <c r="X4331" s="686"/>
      <c r="Y4331" s="687"/>
      <c r="Z4331" s="687"/>
      <c r="AA4331" s="688"/>
      <c r="AB4331" s="158" t="s">
        <v>171</v>
      </c>
      <c r="AO4331" s="136"/>
    </row>
    <row r="4332" spans="2:41" ht="3.75" customHeight="1">
      <c r="B4332" s="135"/>
      <c r="I4332" s="136"/>
      <c r="J4332" s="135"/>
      <c r="M4332" s="136"/>
      <c r="N4332" s="135"/>
      <c r="Q4332" s="136"/>
      <c r="R4332" s="689"/>
      <c r="S4332" s="690"/>
      <c r="T4332" s="690"/>
      <c r="U4332" s="691"/>
      <c r="V4332" s="689"/>
      <c r="W4332" s="691"/>
      <c r="X4332" s="689"/>
      <c r="Y4332" s="690"/>
      <c r="Z4332" s="690"/>
      <c r="AA4332" s="691"/>
      <c r="AB4332" s="141"/>
      <c r="AC4332" s="141"/>
      <c r="AD4332" s="141"/>
      <c r="AE4332" s="141"/>
      <c r="AF4332" s="141"/>
      <c r="AG4332" s="141"/>
      <c r="AH4332" s="141"/>
      <c r="AI4332" s="141"/>
      <c r="AJ4332" s="141"/>
      <c r="AK4332" s="141"/>
      <c r="AL4332" s="141"/>
      <c r="AM4332" s="141"/>
      <c r="AN4332" s="141"/>
      <c r="AO4332" s="142"/>
    </row>
    <row r="4333" spans="2:41" ht="3.75" customHeight="1">
      <c r="B4333" s="135"/>
      <c r="I4333" s="136"/>
      <c r="J4333" s="135"/>
      <c r="M4333" s="136"/>
      <c r="N4333" s="130"/>
      <c r="O4333" s="131"/>
      <c r="P4333" s="131"/>
      <c r="Q4333" s="131"/>
      <c r="R4333" s="130"/>
      <c r="S4333" s="131"/>
      <c r="T4333" s="131"/>
      <c r="U4333" s="131"/>
      <c r="V4333" s="131"/>
      <c r="W4333" s="131"/>
      <c r="X4333" s="131"/>
      <c r="Y4333" s="131"/>
      <c r="Z4333" s="131"/>
      <c r="AA4333" s="132"/>
      <c r="AB4333" s="130"/>
      <c r="AI4333" s="136"/>
      <c r="AJ4333" s="130"/>
      <c r="AK4333" s="131"/>
      <c r="AL4333" s="131"/>
      <c r="AM4333" s="131"/>
      <c r="AN4333" s="131"/>
      <c r="AO4333" s="132"/>
    </row>
    <row r="4334" spans="2:41" ht="13.35" customHeight="1">
      <c r="B4334" s="135"/>
      <c r="I4334" s="136"/>
      <c r="J4334" s="135"/>
      <c r="M4334" s="136"/>
      <c r="N4334" s="135" t="s">
        <v>115</v>
      </c>
      <c r="R4334" s="135"/>
      <c r="S4334" s="696" t="str">
        <f>IF(AND(NM_従事者_従事者12_従事者区分&lt;&gt;"",新_新規_2!I197&lt;&gt;""), 新_新規_2!I197, "")
&amp; IF(AND(NM_従事者_従事者12_従事者区分&lt;&gt;"",新_変更_3!AL225&lt;&gt;""), 新_変更_3!AL225, "")</f>
        <v/>
      </c>
      <c r="T4334" s="694"/>
      <c r="V4334" s="146" t="str">
        <f>IF(AND(NM_従事者_従事者12_従事者区分&lt;&gt;"",新_新規_2!K197&lt;&gt;""), 新_新規_2!K197, "")
 &amp; IF(AND(NM_従事者_従事者12_従事者区分&lt;&gt;"",新_変更_3!AN225&lt;&gt;""), 新_変更_3!AN225, "")</f>
        <v/>
      </c>
      <c r="W4334" s="124" t="s">
        <v>12</v>
      </c>
      <c r="X4334" s="146" t="str">
        <f>IF(AND(NM_従事者_従事者12_従事者区分&lt;&gt;"",新_新規_2!M197&lt;&gt;""), 新_新規_2!M197, "")
&amp; IF(AND(NM_従事者_従事者12_従事者区分&lt;&gt;"",新_変更_3!AP225&lt;&gt;""), 新_変更_3!AP225, "")</f>
        <v/>
      </c>
      <c r="Y4334" s="124" t="s">
        <v>11</v>
      </c>
      <c r="Z4334" s="146" t="str">
        <f>IF(AND(NM_従事者_従事者12_従事者区分&lt;&gt;"",新_新規_2!O197&lt;&gt;""), 新_新規_2!O197, "")
&amp; IF(AND(NM_従事者_従事者12_従事者区分&lt;&gt;"",新_変更_3!AR225&lt;&gt;""), 新_変更_3!AR225, "")</f>
        <v/>
      </c>
      <c r="AA4334" s="124" t="s">
        <v>364</v>
      </c>
      <c r="AB4334" s="135" t="s">
        <v>170</v>
      </c>
      <c r="AI4334" s="136"/>
      <c r="AJ4334" s="135"/>
      <c r="AK4334" s="696"/>
      <c r="AL4334" s="693"/>
      <c r="AM4334" s="693"/>
      <c r="AN4334" s="693"/>
      <c r="AO4334" s="694"/>
    </row>
    <row r="4335" spans="2:41" ht="3.75" customHeight="1">
      <c r="B4335" s="135"/>
      <c r="I4335" s="136"/>
      <c r="J4335" s="135"/>
      <c r="M4335" s="136"/>
      <c r="N4335" s="135"/>
      <c r="R4335" s="140"/>
      <c r="S4335" s="141"/>
      <c r="T4335" s="141"/>
      <c r="U4335" s="141"/>
      <c r="V4335" s="141"/>
      <c r="W4335" s="141"/>
      <c r="X4335" s="141"/>
      <c r="Y4335" s="141"/>
      <c r="Z4335" s="141"/>
      <c r="AA4335" s="142"/>
      <c r="AB4335" s="140"/>
      <c r="AC4335" s="141"/>
      <c r="AD4335" s="141"/>
      <c r="AE4335" s="141"/>
      <c r="AF4335" s="141"/>
      <c r="AG4335" s="141"/>
      <c r="AH4335" s="141"/>
      <c r="AI4335" s="142"/>
      <c r="AJ4335" s="140"/>
      <c r="AK4335" s="141"/>
      <c r="AL4335" s="141"/>
      <c r="AM4335" s="141"/>
      <c r="AN4335" s="141"/>
      <c r="AO4335" s="142"/>
    </row>
    <row r="4336" spans="2:41" ht="3.75" customHeight="1">
      <c r="B4336" s="135"/>
      <c r="I4336" s="136"/>
      <c r="J4336" s="135"/>
      <c r="M4336" s="136"/>
      <c r="N4336" s="130"/>
      <c r="O4336" s="131"/>
      <c r="P4336" s="131"/>
      <c r="Q4336" s="132"/>
      <c r="R4336" s="683" t="str">
        <f>IF(新_新規_2!T194="☑", "研修中の登録販売者", "") &amp; IF(新_変更_3!AW222="☑", "研修中の登録販売者", "")</f>
        <v/>
      </c>
      <c r="S4336" s="684"/>
      <c r="T4336" s="684"/>
      <c r="U4336" s="684"/>
      <c r="V4336" s="684"/>
      <c r="W4336" s="684"/>
      <c r="X4336" s="684"/>
      <c r="Y4336" s="684"/>
      <c r="Z4336" s="684"/>
      <c r="AA4336" s="684"/>
      <c r="AB4336" s="684"/>
      <c r="AC4336" s="684"/>
      <c r="AD4336" s="684"/>
      <c r="AE4336" s="684"/>
      <c r="AF4336" s="684"/>
      <c r="AG4336" s="684"/>
      <c r="AH4336" s="684"/>
      <c r="AI4336" s="684"/>
      <c r="AJ4336" s="684"/>
      <c r="AK4336" s="684"/>
      <c r="AL4336" s="684"/>
      <c r="AM4336" s="684"/>
      <c r="AN4336" s="684"/>
      <c r="AO4336" s="685"/>
    </row>
    <row r="4337" spans="2:41" ht="13.35" customHeight="1">
      <c r="B4337" s="135"/>
      <c r="I4337" s="136"/>
      <c r="J4337" s="135"/>
      <c r="M4337" s="136"/>
      <c r="N4337" s="135" t="s">
        <v>32</v>
      </c>
      <c r="Q4337" s="136"/>
      <c r="R4337" s="686"/>
      <c r="S4337" s="687"/>
      <c r="T4337" s="687"/>
      <c r="U4337" s="687"/>
      <c r="V4337" s="687"/>
      <c r="W4337" s="687"/>
      <c r="X4337" s="687"/>
      <c r="Y4337" s="687"/>
      <c r="Z4337" s="687"/>
      <c r="AA4337" s="687"/>
      <c r="AB4337" s="687"/>
      <c r="AC4337" s="687"/>
      <c r="AD4337" s="687"/>
      <c r="AE4337" s="687"/>
      <c r="AF4337" s="687"/>
      <c r="AG4337" s="687"/>
      <c r="AH4337" s="687"/>
      <c r="AI4337" s="687"/>
      <c r="AJ4337" s="687"/>
      <c r="AK4337" s="687"/>
      <c r="AL4337" s="687"/>
      <c r="AM4337" s="687"/>
      <c r="AN4337" s="687"/>
      <c r="AO4337" s="688"/>
    </row>
    <row r="4338" spans="2:41" ht="3.75" customHeight="1">
      <c r="B4338" s="135"/>
      <c r="I4338" s="136"/>
      <c r="J4338" s="135"/>
      <c r="M4338" s="136"/>
      <c r="N4338" s="140"/>
      <c r="O4338" s="141"/>
      <c r="P4338" s="141"/>
      <c r="Q4338" s="142"/>
      <c r="R4338" s="689"/>
      <c r="S4338" s="690"/>
      <c r="T4338" s="690"/>
      <c r="U4338" s="690"/>
      <c r="V4338" s="690"/>
      <c r="W4338" s="690"/>
      <c r="X4338" s="690"/>
      <c r="Y4338" s="690"/>
      <c r="Z4338" s="690"/>
      <c r="AA4338" s="690"/>
      <c r="AB4338" s="690"/>
      <c r="AC4338" s="690"/>
      <c r="AD4338" s="690"/>
      <c r="AE4338" s="690"/>
      <c r="AF4338" s="690"/>
      <c r="AG4338" s="690"/>
      <c r="AH4338" s="690"/>
      <c r="AI4338" s="690"/>
      <c r="AJ4338" s="690"/>
      <c r="AK4338" s="690"/>
      <c r="AL4338" s="690"/>
      <c r="AM4338" s="690"/>
      <c r="AN4338" s="690"/>
      <c r="AO4338" s="691"/>
    </row>
    <row r="4339" spans="2:41" ht="3.75" customHeight="1">
      <c r="B4339" s="135"/>
      <c r="I4339" s="136"/>
      <c r="J4339" s="130"/>
      <c r="K4339" s="131"/>
      <c r="L4339" s="131"/>
      <c r="M4339" s="132"/>
      <c r="N4339" s="130"/>
      <c r="O4339" s="131"/>
      <c r="P4339" s="131"/>
      <c r="Q4339" s="132"/>
      <c r="R4339" s="130"/>
      <c r="S4339" s="131"/>
      <c r="T4339" s="131"/>
      <c r="U4339" s="131"/>
      <c r="V4339" s="131"/>
      <c r="W4339" s="131"/>
      <c r="X4339" s="131"/>
      <c r="Y4339" s="131"/>
      <c r="Z4339" s="131"/>
      <c r="AA4339" s="132"/>
      <c r="AB4339" s="130"/>
      <c r="AC4339" s="131"/>
      <c r="AD4339" s="131"/>
      <c r="AE4339" s="132"/>
      <c r="AF4339" s="131"/>
      <c r="AG4339" s="131"/>
      <c r="AH4339" s="131"/>
      <c r="AI4339" s="131"/>
      <c r="AJ4339" s="131"/>
      <c r="AK4339" s="131"/>
      <c r="AL4339" s="131"/>
      <c r="AM4339" s="131"/>
      <c r="AN4339" s="131"/>
      <c r="AO4339" s="132"/>
    </row>
    <row r="4340" spans="2:41" ht="13.35" customHeight="1">
      <c r="B4340" s="135"/>
      <c r="I4340" s="136"/>
      <c r="J4340" s="135"/>
      <c r="M4340" s="136"/>
      <c r="N4340" s="135" t="s">
        <v>27</v>
      </c>
      <c r="Q4340" s="136"/>
      <c r="R4340" s="135"/>
      <c r="S4340" s="692" t="str">
        <f xml:space="preserve"> IF(新_新規_2!I205&lt;&gt;"", "01300011:その他従事者", "") &amp; IF(新_変更_3!AL233&lt;&gt;"", "01300011:その他従事者", "")</f>
        <v/>
      </c>
      <c r="T4340" s="693"/>
      <c r="U4340" s="693"/>
      <c r="V4340" s="693"/>
      <c r="W4340" s="693"/>
      <c r="X4340" s="693"/>
      <c r="Y4340" s="693"/>
      <c r="Z4340" s="693"/>
      <c r="AA4340" s="694"/>
      <c r="AB4340" s="135" t="s">
        <v>28</v>
      </c>
      <c r="AE4340" s="136"/>
      <c r="AF4340" s="135"/>
      <c r="AG4340" s="695" t="str">
        <f>IF(新_新規_2!I213="☑", "01300001:薬剤師", "") &amp; IF(新_変更_3!AL241="☑", "01300001:薬剤師", "")
&amp; IF(新_新規_2!N213="☑", "01300002:登録販売者", "") &amp; IF(新_変更_3!AQ241="☑", "01300002:登録販売者", "")
&amp; IF(新_新規_2!T213="☑", "01300002:登録販売者", "") &amp; IF(新_変更_3!AW241="☑", "01300002:登録販売者", "")</f>
        <v/>
      </c>
      <c r="AH4340" s="693"/>
      <c r="AI4340" s="693"/>
      <c r="AJ4340" s="693"/>
      <c r="AK4340" s="693"/>
      <c r="AL4340" s="693"/>
      <c r="AM4340" s="693"/>
      <c r="AN4340" s="693"/>
      <c r="AO4340" s="694"/>
    </row>
    <row r="4341" spans="2:41" ht="3.75" customHeight="1">
      <c r="B4341" s="135"/>
      <c r="I4341" s="136"/>
      <c r="J4341" s="135"/>
      <c r="M4341" s="136"/>
      <c r="N4341" s="140"/>
      <c r="O4341" s="141"/>
      <c r="P4341" s="141"/>
      <c r="Q4341" s="142"/>
      <c r="R4341" s="140"/>
      <c r="S4341" s="141"/>
      <c r="T4341" s="141"/>
      <c r="U4341" s="141"/>
      <c r="V4341" s="141"/>
      <c r="W4341" s="141"/>
      <c r="X4341" s="141"/>
      <c r="Y4341" s="141"/>
      <c r="Z4341" s="141"/>
      <c r="AA4341" s="142"/>
      <c r="AB4341" s="140"/>
      <c r="AC4341" s="141"/>
      <c r="AD4341" s="141"/>
      <c r="AE4341" s="142"/>
      <c r="AF4341" s="141"/>
      <c r="AG4341" s="141"/>
      <c r="AH4341" s="141"/>
      <c r="AI4341" s="141"/>
      <c r="AJ4341" s="141"/>
      <c r="AK4341" s="141"/>
      <c r="AL4341" s="141"/>
      <c r="AM4341" s="141"/>
      <c r="AN4341" s="141"/>
      <c r="AO4341" s="142"/>
    </row>
    <row r="4342" spans="2:41" ht="3.75" customHeight="1">
      <c r="B4342" s="135"/>
      <c r="I4342" s="136"/>
      <c r="J4342" s="135"/>
      <c r="M4342" s="136"/>
      <c r="N4342" s="130"/>
      <c r="O4342" s="131"/>
      <c r="P4342" s="131"/>
      <c r="Q4342" s="132"/>
      <c r="R4342" s="130"/>
      <c r="S4342" s="131"/>
      <c r="T4342" s="131"/>
      <c r="U4342" s="131"/>
      <c r="V4342" s="131"/>
      <c r="W4342" s="131"/>
      <c r="X4342" s="131"/>
      <c r="Y4342" s="131"/>
      <c r="Z4342" s="131"/>
      <c r="AA4342" s="132"/>
      <c r="AB4342" s="130"/>
      <c r="AC4342" s="131"/>
      <c r="AD4342" s="131"/>
      <c r="AE4342" s="132"/>
      <c r="AF4342" s="130"/>
      <c r="AG4342" s="131"/>
      <c r="AH4342" s="131"/>
      <c r="AI4342" s="131"/>
      <c r="AJ4342" s="131"/>
      <c r="AK4342" s="131"/>
      <c r="AL4342" s="131"/>
      <c r="AM4342" s="131"/>
      <c r="AN4342" s="131"/>
      <c r="AO4342" s="132"/>
    </row>
    <row r="4343" spans="2:41" ht="13.35" customHeight="1">
      <c r="B4343" s="135"/>
      <c r="I4343" s="136"/>
      <c r="J4343" s="135"/>
      <c r="M4343" s="136"/>
      <c r="N4343" s="135" t="s">
        <v>3990</v>
      </c>
      <c r="Q4343" s="136"/>
      <c r="R4343" s="135"/>
      <c r="S4343" s="696"/>
      <c r="T4343" s="694"/>
      <c r="V4343" s="146"/>
      <c r="W4343" s="124" t="s">
        <v>12</v>
      </c>
      <c r="X4343" s="146"/>
      <c r="Y4343" s="124" t="s">
        <v>11</v>
      </c>
      <c r="Z4343" s="146"/>
      <c r="AA4343" s="136" t="s">
        <v>364</v>
      </c>
      <c r="AB4343" s="135" t="s">
        <v>66</v>
      </c>
      <c r="AE4343" s="136"/>
      <c r="AF4343" s="135"/>
      <c r="AG4343" s="696"/>
      <c r="AH4343" s="694"/>
      <c r="AJ4343" s="146"/>
      <c r="AK4343" s="124" t="s">
        <v>12</v>
      </c>
      <c r="AL4343" s="146"/>
      <c r="AM4343" s="124" t="s">
        <v>11</v>
      </c>
      <c r="AN4343" s="146"/>
      <c r="AO4343" s="136" t="s">
        <v>364</v>
      </c>
    </row>
    <row r="4344" spans="2:41" ht="3.75" customHeight="1">
      <c r="B4344" s="135"/>
      <c r="I4344" s="136"/>
      <c r="J4344" s="135"/>
      <c r="M4344" s="136"/>
      <c r="N4344" s="140"/>
      <c r="O4344" s="141"/>
      <c r="P4344" s="141"/>
      <c r="Q4344" s="142"/>
      <c r="R4344" s="140"/>
      <c r="S4344" s="141"/>
      <c r="T4344" s="141"/>
      <c r="U4344" s="141"/>
      <c r="V4344" s="141"/>
      <c r="W4344" s="141"/>
      <c r="X4344" s="141"/>
      <c r="Y4344" s="141"/>
      <c r="Z4344" s="141"/>
      <c r="AA4344" s="142"/>
      <c r="AB4344" s="140"/>
      <c r="AC4344" s="141"/>
      <c r="AD4344" s="141"/>
      <c r="AE4344" s="142"/>
      <c r="AF4344" s="140"/>
      <c r="AG4344" s="141"/>
      <c r="AH4344" s="141"/>
      <c r="AI4344" s="141"/>
      <c r="AJ4344" s="141"/>
      <c r="AK4344" s="141"/>
      <c r="AL4344" s="141"/>
      <c r="AM4344" s="141"/>
      <c r="AN4344" s="141"/>
      <c r="AO4344" s="142"/>
    </row>
    <row r="4345" spans="2:41" ht="3.75" customHeight="1">
      <c r="B4345" s="135"/>
      <c r="I4345" s="136"/>
      <c r="J4345" s="135"/>
      <c r="M4345" s="136"/>
      <c r="N4345" s="130"/>
      <c r="O4345" s="131"/>
      <c r="P4345" s="131"/>
      <c r="Q4345" s="132"/>
      <c r="R4345" s="683" t="str">
        <f>IF(AND(NM_従事者_従事者13_従事者区分&lt;&gt;"",新_新規_2!I205&lt;&gt;""), 新_新規_2!I205, "")
 &amp; IF(AND(NM_従事者_従事者13_従事者区分&lt;&gt;"",新_変更_3!AL233&lt;&gt;""), 新_変更_3!AL233, "")</f>
        <v/>
      </c>
      <c r="S4345" s="684"/>
      <c r="T4345" s="684"/>
      <c r="U4345" s="684"/>
      <c r="V4345" s="684"/>
      <c r="W4345" s="684"/>
      <c r="X4345" s="684"/>
      <c r="Y4345" s="684"/>
      <c r="Z4345" s="684"/>
      <c r="AA4345" s="684"/>
      <c r="AB4345" s="684"/>
      <c r="AC4345" s="684"/>
      <c r="AD4345" s="684"/>
      <c r="AE4345" s="684"/>
      <c r="AF4345" s="684"/>
      <c r="AG4345" s="684"/>
      <c r="AH4345" s="684"/>
      <c r="AI4345" s="684"/>
      <c r="AJ4345" s="685"/>
      <c r="AK4345" s="131"/>
      <c r="AL4345" s="131"/>
      <c r="AM4345" s="131"/>
      <c r="AN4345" s="131"/>
      <c r="AO4345" s="132"/>
    </row>
    <row r="4346" spans="2:41" ht="13.35" customHeight="1">
      <c r="B4346" s="135"/>
      <c r="I4346" s="136"/>
      <c r="J4346" s="135"/>
      <c r="M4346" s="136"/>
      <c r="N4346" s="135" t="s">
        <v>8</v>
      </c>
      <c r="Q4346" s="136"/>
      <c r="R4346" s="686"/>
      <c r="S4346" s="687"/>
      <c r="T4346" s="687"/>
      <c r="U4346" s="687"/>
      <c r="V4346" s="687"/>
      <c r="W4346" s="687"/>
      <c r="X4346" s="687"/>
      <c r="Y4346" s="687"/>
      <c r="Z4346" s="687"/>
      <c r="AA4346" s="687"/>
      <c r="AB4346" s="687"/>
      <c r="AC4346" s="687"/>
      <c r="AD4346" s="687"/>
      <c r="AE4346" s="687"/>
      <c r="AF4346" s="687"/>
      <c r="AG4346" s="687"/>
      <c r="AH4346" s="687"/>
      <c r="AI4346" s="687"/>
      <c r="AJ4346" s="688"/>
      <c r="AL4346" s="147" t="s">
        <v>13</v>
      </c>
      <c r="AM4346" s="124" t="s">
        <v>29</v>
      </c>
      <c r="AO4346" s="136"/>
    </row>
    <row r="4347" spans="2:41" ht="3.75" customHeight="1">
      <c r="B4347" s="135"/>
      <c r="I4347" s="136"/>
      <c r="J4347" s="135"/>
      <c r="M4347" s="136"/>
      <c r="N4347" s="140"/>
      <c r="O4347" s="141"/>
      <c r="P4347" s="141"/>
      <c r="Q4347" s="142"/>
      <c r="R4347" s="689"/>
      <c r="S4347" s="690"/>
      <c r="T4347" s="690"/>
      <c r="U4347" s="690"/>
      <c r="V4347" s="690"/>
      <c r="W4347" s="690"/>
      <c r="X4347" s="690"/>
      <c r="Y4347" s="690"/>
      <c r="Z4347" s="690"/>
      <c r="AA4347" s="690"/>
      <c r="AB4347" s="690"/>
      <c r="AC4347" s="690"/>
      <c r="AD4347" s="690"/>
      <c r="AE4347" s="690"/>
      <c r="AF4347" s="690"/>
      <c r="AG4347" s="690"/>
      <c r="AH4347" s="690"/>
      <c r="AI4347" s="690"/>
      <c r="AJ4347" s="691"/>
      <c r="AK4347" s="141"/>
      <c r="AL4347" s="141"/>
      <c r="AM4347" s="141"/>
      <c r="AN4347" s="141"/>
      <c r="AO4347" s="142"/>
    </row>
    <row r="4348" spans="2:41" ht="3.75" customHeight="1">
      <c r="B4348" s="135"/>
      <c r="I4348" s="136"/>
      <c r="J4348" s="135"/>
      <c r="M4348" s="136"/>
      <c r="N4348" s="130"/>
      <c r="O4348" s="131"/>
      <c r="P4348" s="131"/>
      <c r="Q4348" s="132"/>
      <c r="R4348" s="683" t="str">
        <f>IF(NM_従事者_従事者13_従事者区分="","",(IF(新_新規_2!I204&lt;&gt;"", ASC(PHONETIC(新_新規_2!I204)), "") &amp; IF(新_変更_3!AL232&lt;&gt;"", ASC(PHONETIC(新_変更_3!AL232)), "")))</f>
        <v/>
      </c>
      <c r="S4348" s="684"/>
      <c r="T4348" s="684"/>
      <c r="U4348" s="684"/>
      <c r="V4348" s="684"/>
      <c r="W4348" s="684"/>
      <c r="X4348" s="684"/>
      <c r="Y4348" s="684"/>
      <c r="Z4348" s="684"/>
      <c r="AA4348" s="684"/>
      <c r="AB4348" s="684"/>
      <c r="AC4348" s="684"/>
      <c r="AD4348" s="684"/>
      <c r="AE4348" s="684"/>
      <c r="AF4348" s="684"/>
      <c r="AG4348" s="684"/>
      <c r="AH4348" s="684"/>
      <c r="AI4348" s="684"/>
      <c r="AJ4348" s="684"/>
      <c r="AK4348" s="684"/>
      <c r="AL4348" s="684"/>
      <c r="AM4348" s="684"/>
      <c r="AN4348" s="684"/>
      <c r="AO4348" s="685"/>
    </row>
    <row r="4349" spans="2:41" ht="13.35" customHeight="1">
      <c r="B4349" s="135"/>
      <c r="I4349" s="136"/>
      <c r="J4349" s="135"/>
      <c r="M4349" s="136"/>
      <c r="N4349" s="135" t="s">
        <v>61</v>
      </c>
      <c r="Q4349" s="136"/>
      <c r="R4349" s="686"/>
      <c r="S4349" s="687"/>
      <c r="T4349" s="687"/>
      <c r="U4349" s="687"/>
      <c r="V4349" s="687"/>
      <c r="W4349" s="687"/>
      <c r="X4349" s="687"/>
      <c r="Y4349" s="687"/>
      <c r="Z4349" s="687"/>
      <c r="AA4349" s="687"/>
      <c r="AB4349" s="687"/>
      <c r="AC4349" s="687"/>
      <c r="AD4349" s="687"/>
      <c r="AE4349" s="687"/>
      <c r="AF4349" s="687"/>
      <c r="AG4349" s="687"/>
      <c r="AH4349" s="687"/>
      <c r="AI4349" s="687"/>
      <c r="AJ4349" s="687"/>
      <c r="AK4349" s="687"/>
      <c r="AL4349" s="687"/>
      <c r="AM4349" s="687"/>
      <c r="AN4349" s="687"/>
      <c r="AO4349" s="688"/>
    </row>
    <row r="4350" spans="2:41" ht="3.75" customHeight="1">
      <c r="B4350" s="135"/>
      <c r="I4350" s="136"/>
      <c r="J4350" s="135"/>
      <c r="M4350" s="136"/>
      <c r="N4350" s="135"/>
      <c r="Q4350" s="136"/>
      <c r="R4350" s="689"/>
      <c r="S4350" s="690"/>
      <c r="T4350" s="690"/>
      <c r="U4350" s="690"/>
      <c r="V4350" s="690"/>
      <c r="W4350" s="690"/>
      <c r="X4350" s="690"/>
      <c r="Y4350" s="690"/>
      <c r="Z4350" s="690"/>
      <c r="AA4350" s="690"/>
      <c r="AB4350" s="690"/>
      <c r="AC4350" s="690"/>
      <c r="AD4350" s="690"/>
      <c r="AE4350" s="690"/>
      <c r="AF4350" s="690"/>
      <c r="AG4350" s="690"/>
      <c r="AH4350" s="690"/>
      <c r="AI4350" s="690"/>
      <c r="AJ4350" s="690"/>
      <c r="AK4350" s="690"/>
      <c r="AL4350" s="690"/>
      <c r="AM4350" s="690"/>
      <c r="AN4350" s="690"/>
      <c r="AO4350" s="691"/>
    </row>
    <row r="4351" spans="2:41" ht="3.75" customHeight="1">
      <c r="B4351" s="135"/>
      <c r="I4351" s="136"/>
      <c r="J4351" s="135"/>
      <c r="N4351" s="130"/>
      <c r="O4351" s="131"/>
      <c r="P4351" s="131"/>
      <c r="Q4351" s="132"/>
      <c r="U4351" s="787" t="str">
        <f>IF(AND(NM_従事者_従事者13_従事者区分&lt;&gt;"",新_新規_2!L206&lt;&gt;""), 新_新規_2!L206, "")
 &amp; IF(AND(NM_従事者_従事者13_従事者区分&lt;&gt;"",新_変更_3!AO234&lt;&gt;""), 新_変更_3!AO234, "")</f>
        <v/>
      </c>
      <c r="V4351" s="754"/>
      <c r="W4351" s="754"/>
      <c r="X4351" s="789"/>
      <c r="Y4351" s="131"/>
      <c r="Z4351" s="792" t="str">
        <f>IF(AND(NM_従事者_従事者13_従事者区分&lt;&gt;"",新_新規_2!O206&lt;&gt;""), 新_新規_2!O206, "")
 &amp; IF(AND(NM_従事者_従事者13_従事者区分&lt;&gt;"",新_変更_3!AR234&lt;&gt;""), 新_変更_3!AR234, "")</f>
        <v/>
      </c>
      <c r="AA4351" s="754"/>
      <c r="AB4351" s="754"/>
      <c r="AC4351" s="755"/>
      <c r="AG4351" s="683" t="str">
        <f>IF(AND(NM_従事者_従事者13_従事者区分&lt;&gt;"",新_新規_2!L207&lt;&gt;""), 新_新規_2!L207, "")
&amp; IF(AND(NM_従事者_従事者13_従事者区分&lt;&gt;"",新_変更_3!AO235&lt;&gt;""), 新_変更_3!AO235, "")</f>
        <v/>
      </c>
      <c r="AH4351" s="684"/>
      <c r="AI4351" s="684"/>
      <c r="AJ4351" s="684"/>
      <c r="AK4351" s="684"/>
      <c r="AL4351" s="684"/>
      <c r="AM4351" s="684"/>
      <c r="AN4351" s="684"/>
      <c r="AO4351" s="685"/>
    </row>
    <row r="4352" spans="2:41" ht="13.35" customHeight="1">
      <c r="B4352" s="135"/>
      <c r="I4352" s="136"/>
      <c r="J4352" s="135"/>
      <c r="N4352" s="135"/>
      <c r="Q4352" s="136"/>
      <c r="R4352" s="124" t="s">
        <v>15</v>
      </c>
      <c r="U4352" s="756"/>
      <c r="V4352" s="757"/>
      <c r="W4352" s="757"/>
      <c r="X4352" s="790"/>
      <c r="Y4352" s="125" t="s">
        <v>359</v>
      </c>
      <c r="Z4352" s="793"/>
      <c r="AA4352" s="757"/>
      <c r="AB4352" s="757"/>
      <c r="AC4352" s="758"/>
      <c r="AD4352" s="124" t="s">
        <v>56</v>
      </c>
      <c r="AG4352" s="686"/>
      <c r="AH4352" s="687"/>
      <c r="AI4352" s="687"/>
      <c r="AJ4352" s="687"/>
      <c r="AK4352" s="687"/>
      <c r="AL4352" s="687"/>
      <c r="AM4352" s="687"/>
      <c r="AN4352" s="687"/>
      <c r="AO4352" s="688"/>
    </row>
    <row r="4353" spans="2:41" ht="3.75" customHeight="1">
      <c r="B4353" s="135"/>
      <c r="I4353" s="136"/>
      <c r="J4353" s="135"/>
      <c r="N4353" s="135"/>
      <c r="Q4353" s="136"/>
      <c r="R4353" s="141"/>
      <c r="S4353" s="141"/>
      <c r="T4353" s="141"/>
      <c r="U4353" s="759"/>
      <c r="V4353" s="760"/>
      <c r="W4353" s="760"/>
      <c r="X4353" s="791"/>
      <c r="Y4353" s="141"/>
      <c r="Z4353" s="794"/>
      <c r="AA4353" s="760"/>
      <c r="AB4353" s="760"/>
      <c r="AC4353" s="761"/>
      <c r="AD4353" s="141"/>
      <c r="AE4353" s="141"/>
      <c r="AF4353" s="141"/>
      <c r="AG4353" s="689"/>
      <c r="AH4353" s="690"/>
      <c r="AI4353" s="690"/>
      <c r="AJ4353" s="690"/>
      <c r="AK4353" s="690"/>
      <c r="AL4353" s="690"/>
      <c r="AM4353" s="690"/>
      <c r="AN4353" s="690"/>
      <c r="AO4353" s="691"/>
    </row>
    <row r="4354" spans="2:41" ht="3.75" customHeight="1">
      <c r="B4354" s="135"/>
      <c r="I4354" s="136"/>
      <c r="J4354" s="135"/>
      <c r="N4354" s="135"/>
      <c r="Q4354" s="136"/>
      <c r="R4354" s="131"/>
      <c r="S4354" s="131"/>
      <c r="T4354" s="132"/>
      <c r="U4354" s="683" t="str">
        <f>IF(AND(NM_従事者_従事者13_従事者区分&lt;&gt;"",新_新規_2!T207&lt;&gt;""), 新_新規_2!T207, "")
&amp; IF(AND(NM_従事者_従事者13_従事者区分&lt;&gt;"",新_変更_3!AW235&lt;&gt;""), 新_変更_3!AW235, "")</f>
        <v/>
      </c>
      <c r="V4354" s="684"/>
      <c r="W4354" s="684"/>
      <c r="X4354" s="684"/>
      <c r="Y4354" s="684"/>
      <c r="Z4354" s="684"/>
      <c r="AA4354" s="684"/>
      <c r="AB4354" s="684"/>
      <c r="AC4354" s="685"/>
      <c r="AD4354" s="130"/>
      <c r="AE4354" s="131"/>
      <c r="AF4354" s="132"/>
      <c r="AG4354" s="683" t="str">
        <f>IF(AND(NM_従事者_従事者13_従事者区分&lt;&gt;"",新_新規_2!L208&lt;&gt;""), 新_新規_2!L208, "")
&amp; IF(AND(NM_従事者_従事者13_従事者区分&lt;&gt;"",新_変更_3!AO236&lt;&gt;""), 新_変更_3!AO236, "")</f>
        <v/>
      </c>
      <c r="AH4354" s="684"/>
      <c r="AI4354" s="684"/>
      <c r="AJ4354" s="684"/>
      <c r="AK4354" s="684"/>
      <c r="AL4354" s="684"/>
      <c r="AM4354" s="684"/>
      <c r="AN4354" s="684"/>
      <c r="AO4354" s="685"/>
    </row>
    <row r="4355" spans="2:41" ht="13.35" customHeight="1">
      <c r="B4355" s="135"/>
      <c r="I4355" s="136"/>
      <c r="J4355" s="135" t="s">
        <v>4005</v>
      </c>
      <c r="N4355" s="135" t="s">
        <v>23</v>
      </c>
      <c r="Q4355" s="136"/>
      <c r="R4355" s="124" t="s">
        <v>17</v>
      </c>
      <c r="T4355" s="136"/>
      <c r="U4355" s="686"/>
      <c r="V4355" s="687"/>
      <c r="W4355" s="687"/>
      <c r="X4355" s="687"/>
      <c r="Y4355" s="687"/>
      <c r="Z4355" s="687"/>
      <c r="AA4355" s="687"/>
      <c r="AB4355" s="687"/>
      <c r="AC4355" s="688"/>
      <c r="AD4355" s="135" t="s">
        <v>18</v>
      </c>
      <c r="AF4355" s="136"/>
      <c r="AG4355" s="686"/>
      <c r="AH4355" s="687"/>
      <c r="AI4355" s="687"/>
      <c r="AJ4355" s="687"/>
      <c r="AK4355" s="687"/>
      <c r="AL4355" s="687"/>
      <c r="AM4355" s="687"/>
      <c r="AN4355" s="687"/>
      <c r="AO4355" s="688"/>
    </row>
    <row r="4356" spans="2:41" ht="3.75" customHeight="1">
      <c r="B4356" s="135"/>
      <c r="I4356" s="136"/>
      <c r="J4356" s="135"/>
      <c r="N4356" s="135"/>
      <c r="Q4356" s="136"/>
      <c r="R4356" s="141"/>
      <c r="S4356" s="141"/>
      <c r="T4356" s="142"/>
      <c r="U4356" s="689"/>
      <c r="V4356" s="690"/>
      <c r="W4356" s="690"/>
      <c r="X4356" s="690"/>
      <c r="Y4356" s="690"/>
      <c r="Z4356" s="690"/>
      <c r="AA4356" s="690"/>
      <c r="AB4356" s="690"/>
      <c r="AC4356" s="691"/>
      <c r="AD4356" s="140"/>
      <c r="AE4356" s="141"/>
      <c r="AF4356" s="142"/>
      <c r="AG4356" s="689"/>
      <c r="AH4356" s="690"/>
      <c r="AI4356" s="690"/>
      <c r="AJ4356" s="690"/>
      <c r="AK4356" s="690"/>
      <c r="AL4356" s="690"/>
      <c r="AM4356" s="690"/>
      <c r="AN4356" s="690"/>
      <c r="AO4356" s="691"/>
    </row>
    <row r="4357" spans="2:41" ht="3.75" customHeight="1">
      <c r="B4357" s="135"/>
      <c r="I4357" s="136"/>
      <c r="J4357" s="135"/>
      <c r="N4357" s="135"/>
      <c r="Q4357" s="136"/>
      <c r="R4357" s="131"/>
      <c r="S4357" s="131"/>
      <c r="T4357" s="132"/>
      <c r="U4357" s="683" t="str">
        <f>IF(AND(NM_従事者_従事者13_従事者区分&lt;&gt;"",新_新規_2!T208&lt;&gt;""), 新_新規_2!T208, "")
 &amp; IF(AND(NM_従事者_従事者13_従事者区分&lt;&gt;"",新_変更_3!AW236&lt;&gt;""), 新_変更_3!AW236, "")</f>
        <v/>
      </c>
      <c r="V4357" s="684"/>
      <c r="W4357" s="684"/>
      <c r="X4357" s="684"/>
      <c r="Y4357" s="684"/>
      <c r="Z4357" s="684"/>
      <c r="AA4357" s="684"/>
      <c r="AB4357" s="684"/>
      <c r="AC4357" s="685"/>
      <c r="AD4357" s="130"/>
      <c r="AE4357" s="131"/>
      <c r="AF4357" s="132"/>
      <c r="AG4357" s="683" t="str">
        <f>IF(AND(NM_従事者_従事者13_従事者区分&lt;&gt;"",新_新規_2!L209&lt;&gt;""), 新_新規_2!L209, "")
&amp; IF(AND(NM_従事者_従事者13_従事者区分&lt;&gt;"",新_変更_3!AO237&lt;&gt;""), 新_変更_3!AO237, "")</f>
        <v/>
      </c>
      <c r="AH4357" s="684"/>
      <c r="AI4357" s="684"/>
      <c r="AJ4357" s="684"/>
      <c r="AK4357" s="684"/>
      <c r="AL4357" s="684"/>
      <c r="AM4357" s="684"/>
      <c r="AN4357" s="684"/>
      <c r="AO4357" s="685"/>
    </row>
    <row r="4358" spans="2:41" ht="13.35" customHeight="1">
      <c r="B4358" s="135"/>
      <c r="I4358" s="136"/>
      <c r="J4358" s="135"/>
      <c r="N4358" s="135"/>
      <c r="Q4358" s="136"/>
      <c r="R4358" s="124" t="s">
        <v>19</v>
      </c>
      <c r="T4358" s="136"/>
      <c r="U4358" s="686"/>
      <c r="V4358" s="687"/>
      <c r="W4358" s="687"/>
      <c r="X4358" s="687"/>
      <c r="Y4358" s="687"/>
      <c r="Z4358" s="687"/>
      <c r="AA4358" s="687"/>
      <c r="AB4358" s="687"/>
      <c r="AC4358" s="688"/>
      <c r="AD4358" s="135" t="s">
        <v>20</v>
      </c>
      <c r="AF4358" s="136"/>
      <c r="AG4358" s="686"/>
      <c r="AH4358" s="687"/>
      <c r="AI4358" s="687"/>
      <c r="AJ4358" s="687"/>
      <c r="AK4358" s="687"/>
      <c r="AL4358" s="687"/>
      <c r="AM4358" s="687"/>
      <c r="AN4358" s="687"/>
      <c r="AO4358" s="688"/>
    </row>
    <row r="4359" spans="2:41" ht="3.75" customHeight="1">
      <c r="B4359" s="135"/>
      <c r="I4359" s="136"/>
      <c r="J4359" s="135"/>
      <c r="N4359" s="140"/>
      <c r="O4359" s="141"/>
      <c r="P4359" s="141"/>
      <c r="Q4359" s="142"/>
      <c r="R4359" s="141"/>
      <c r="S4359" s="141"/>
      <c r="T4359" s="142"/>
      <c r="U4359" s="689"/>
      <c r="V4359" s="690"/>
      <c r="W4359" s="690"/>
      <c r="X4359" s="690"/>
      <c r="Y4359" s="690"/>
      <c r="Z4359" s="690"/>
      <c r="AA4359" s="690"/>
      <c r="AB4359" s="690"/>
      <c r="AC4359" s="691"/>
      <c r="AD4359" s="140"/>
      <c r="AE4359" s="141"/>
      <c r="AF4359" s="142"/>
      <c r="AG4359" s="689"/>
      <c r="AH4359" s="690"/>
      <c r="AI4359" s="690"/>
      <c r="AJ4359" s="690"/>
      <c r="AK4359" s="690"/>
      <c r="AL4359" s="690"/>
      <c r="AM4359" s="690"/>
      <c r="AN4359" s="690"/>
      <c r="AO4359" s="691"/>
    </row>
    <row r="4360" spans="2:41" ht="3.75" customHeight="1">
      <c r="B4360" s="135"/>
      <c r="I4360" s="136"/>
      <c r="J4360" s="135"/>
      <c r="M4360" s="136"/>
      <c r="N4360" s="135"/>
      <c r="Q4360" s="136"/>
      <c r="R4360" s="130"/>
      <c r="S4360" s="131"/>
      <c r="T4360" s="131"/>
      <c r="U4360" s="131"/>
      <c r="V4360" s="131"/>
      <c r="W4360" s="131"/>
      <c r="X4360" s="131"/>
      <c r="Y4360" s="131"/>
      <c r="Z4360" s="131"/>
      <c r="AA4360" s="131"/>
      <c r="AB4360" s="131"/>
      <c r="AC4360" s="131"/>
      <c r="AD4360" s="131"/>
      <c r="AE4360" s="131"/>
      <c r="AF4360" s="131"/>
      <c r="AG4360" s="131"/>
      <c r="AH4360" s="131"/>
      <c r="AI4360" s="131"/>
      <c r="AJ4360" s="131"/>
      <c r="AK4360" s="131"/>
      <c r="AL4360" s="131"/>
      <c r="AM4360" s="131"/>
      <c r="AN4360" s="131"/>
      <c r="AO4360" s="132"/>
    </row>
    <row r="4361" spans="2:41" ht="13.35" customHeight="1">
      <c r="B4361" s="135"/>
      <c r="I4361" s="136"/>
      <c r="J4361" s="135"/>
      <c r="M4361" s="136"/>
      <c r="N4361" s="135" t="s">
        <v>111</v>
      </c>
      <c r="Q4361" s="136"/>
      <c r="R4361" s="135"/>
      <c r="S4361" s="696"/>
      <c r="T4361" s="694"/>
      <c r="V4361" s="146"/>
      <c r="W4361" s="124" t="s">
        <v>12</v>
      </c>
      <c r="X4361" s="146"/>
      <c r="Y4361" s="124" t="s">
        <v>11</v>
      </c>
      <c r="Z4361" s="146"/>
      <c r="AA4361" s="124" t="s">
        <v>364</v>
      </c>
      <c r="AO4361" s="136"/>
    </row>
    <row r="4362" spans="2:41" ht="3.75" customHeight="1">
      <c r="B4362" s="135"/>
      <c r="I4362" s="136"/>
      <c r="J4362" s="135"/>
      <c r="M4362" s="136"/>
      <c r="N4362" s="135"/>
      <c r="Q4362" s="136"/>
      <c r="R4362" s="135"/>
      <c r="AO4362" s="136"/>
    </row>
    <row r="4363" spans="2:41" ht="3.75" customHeight="1">
      <c r="B4363" s="135"/>
      <c r="I4363" s="136"/>
      <c r="J4363" s="135"/>
      <c r="M4363" s="136"/>
      <c r="N4363" s="130"/>
      <c r="O4363" s="131"/>
      <c r="P4363" s="131"/>
      <c r="Q4363" s="131"/>
      <c r="R4363" s="781" t="str">
        <f>IF(AND(NM_従事者_従事者13_従事者区分&lt;&gt;"",新_新規_2!I210&lt;&gt;""), 新_新規_2!I210, "")
&amp; IF(AND(NM_従事者_従事者13_従事者区分&lt;&gt;"",新_変更_3!AL238&lt;&gt;""), 新_変更_3!AL238, "")</f>
        <v/>
      </c>
      <c r="S4363" s="784" t="str">
        <f>IF(AND(NM_従事者_従事者13_従事者区分&lt;&gt;"",新_新規_2!J210&lt;&gt;""), 新_新規_2!J210, "")
 &amp; IF(AND(NM_従事者_従事者13_従事者区分&lt;&gt;"",新_変更_3!AM238&lt;&gt;""), 新_変更_3!AM238, "")</f>
        <v/>
      </c>
      <c r="T4363" s="131"/>
      <c r="U4363" s="787" t="str">
        <f>IF(AND(NM_従事者_従事者13_従事者区分&lt;&gt;"",新_新規_2!L210&lt;&gt;""), 新_新規_2!L210, "")
&amp; IF(AND(NM_従事者_従事者13_従事者区分&lt;&gt;"",新_変更_3!AO238&lt;&gt;""), 新_変更_3!AO238, "")</f>
        <v/>
      </c>
      <c r="V4363" s="130"/>
      <c r="W4363" s="131"/>
      <c r="X4363" s="131"/>
      <c r="Y4363" s="131"/>
      <c r="Z4363" s="131"/>
      <c r="AA4363" s="131"/>
      <c r="AB4363" s="131"/>
      <c r="AC4363" s="131"/>
      <c r="AD4363" s="131"/>
      <c r="AE4363" s="131"/>
      <c r="AF4363" s="131"/>
      <c r="AG4363" s="131"/>
      <c r="AH4363" s="133"/>
      <c r="AI4363" s="133"/>
      <c r="AJ4363" s="131"/>
      <c r="AK4363" s="149"/>
      <c r="AL4363" s="131"/>
      <c r="AM4363" s="131"/>
      <c r="AN4363" s="131"/>
      <c r="AO4363" s="132"/>
    </row>
    <row r="4364" spans="2:41" ht="13.35" customHeight="1">
      <c r="B4364" s="135"/>
      <c r="I4364" s="136"/>
      <c r="J4364" s="135"/>
      <c r="M4364" s="136"/>
      <c r="N4364" s="135" t="s">
        <v>30</v>
      </c>
      <c r="R4364" s="782"/>
      <c r="S4364" s="785"/>
      <c r="T4364" s="124" t="s">
        <v>388</v>
      </c>
      <c r="U4364" s="756"/>
      <c r="V4364" s="135" t="s">
        <v>112</v>
      </c>
      <c r="AH4364" s="137"/>
      <c r="AI4364" s="137"/>
      <c r="AK4364" s="150"/>
      <c r="AO4364" s="136"/>
    </row>
    <row r="4365" spans="2:41" ht="3.75" customHeight="1">
      <c r="B4365" s="135"/>
      <c r="I4365" s="136"/>
      <c r="J4365" s="135"/>
      <c r="M4365" s="136"/>
      <c r="N4365" s="135"/>
      <c r="R4365" s="783"/>
      <c r="S4365" s="786"/>
      <c r="T4365" s="141"/>
      <c r="U4365" s="759"/>
      <c r="V4365" s="140"/>
      <c r="W4365" s="141"/>
      <c r="X4365" s="141"/>
      <c r="Y4365" s="141"/>
      <c r="Z4365" s="141"/>
      <c r="AA4365" s="141"/>
      <c r="AB4365" s="141"/>
      <c r="AC4365" s="141"/>
      <c r="AD4365" s="141"/>
      <c r="AE4365" s="141"/>
      <c r="AF4365" s="141"/>
      <c r="AG4365" s="141"/>
      <c r="AH4365" s="143"/>
      <c r="AI4365" s="143"/>
      <c r="AJ4365" s="141"/>
      <c r="AK4365" s="151"/>
      <c r="AL4365" s="141"/>
      <c r="AM4365" s="141"/>
      <c r="AN4365" s="141"/>
      <c r="AO4365" s="142"/>
    </row>
    <row r="4366" spans="2:41" ht="3.75" customHeight="1">
      <c r="B4366" s="135"/>
      <c r="I4366" s="136"/>
      <c r="J4366" s="135"/>
      <c r="M4366" s="136"/>
      <c r="N4366" s="130"/>
      <c r="O4366" s="131"/>
      <c r="P4366" s="131"/>
      <c r="Q4366" s="132"/>
      <c r="R4366" s="788" t="str">
        <f>IF(AND(NM_従事者_従事者13_従事者区分&lt;&gt;"",新_新規_2!K214&lt;&gt;""), 新_新規_2!K214, "")
&amp; IF(AND(NM_従事者_従事者13_従事者区分&lt;&gt;"",新_変更_3!AN242&lt;&gt;""), 新_変更_3!AN242, "")</f>
        <v/>
      </c>
      <c r="S4366" s="684"/>
      <c r="T4366" s="684"/>
      <c r="U4366" s="685"/>
      <c r="V4366" s="686" t="str">
        <f>IF(AND(NM_従事者_従事者13_従事者区分&lt;&gt;"",新_新規_2!O214&lt;&gt;""), 新_新規_2!O214, "")
 &amp; IF(AND(NM_従事者_従事者13_従事者区分&lt;&gt;"",新_変更_3!AR242&lt;&gt;""), 新_変更_3!AR242, "")</f>
        <v/>
      </c>
      <c r="W4366" s="688"/>
      <c r="X4366" s="683" t="str">
        <f>IF(AND(NM_従事者_従事者13_従事者区分&lt;&gt;"",新_新規_2!Q214&lt;&gt;""), 新_新規_2!Q214, "")
&amp; IF(AND(NM_従事者_従事者13_従事者区分&lt;&gt;"",新_変更_3!AT242&lt;&gt;""), 新_変更_3!AT242, "")</f>
        <v/>
      </c>
      <c r="Y4366" s="684"/>
      <c r="Z4366" s="684"/>
      <c r="AA4366" s="685"/>
      <c r="AI4366" s="131"/>
      <c r="AO4366" s="136"/>
    </row>
    <row r="4367" spans="2:41" ht="13.35" customHeight="1">
      <c r="B4367" s="135"/>
      <c r="I4367" s="136"/>
      <c r="J4367" s="135"/>
      <c r="M4367" s="136"/>
      <c r="N4367" s="135" t="s">
        <v>114</v>
      </c>
      <c r="Q4367" s="136"/>
      <c r="R4367" s="686"/>
      <c r="S4367" s="687"/>
      <c r="T4367" s="687"/>
      <c r="U4367" s="688"/>
      <c r="V4367" s="686"/>
      <c r="W4367" s="688"/>
      <c r="X4367" s="686"/>
      <c r="Y4367" s="687"/>
      <c r="Z4367" s="687"/>
      <c r="AA4367" s="688"/>
      <c r="AB4367" s="158" t="s">
        <v>171</v>
      </c>
      <c r="AO4367" s="136"/>
    </row>
    <row r="4368" spans="2:41" ht="3.75" customHeight="1">
      <c r="B4368" s="135"/>
      <c r="I4368" s="136"/>
      <c r="J4368" s="135"/>
      <c r="M4368" s="136"/>
      <c r="N4368" s="135"/>
      <c r="Q4368" s="136"/>
      <c r="R4368" s="689"/>
      <c r="S4368" s="690"/>
      <c r="T4368" s="690"/>
      <c r="U4368" s="691"/>
      <c r="V4368" s="689"/>
      <c r="W4368" s="691"/>
      <c r="X4368" s="689"/>
      <c r="Y4368" s="690"/>
      <c r="Z4368" s="690"/>
      <c r="AA4368" s="691"/>
      <c r="AB4368" s="141"/>
      <c r="AC4368" s="141"/>
      <c r="AD4368" s="141"/>
      <c r="AE4368" s="141"/>
      <c r="AF4368" s="141"/>
      <c r="AG4368" s="141"/>
      <c r="AH4368" s="141"/>
      <c r="AI4368" s="141"/>
      <c r="AJ4368" s="141"/>
      <c r="AK4368" s="141"/>
      <c r="AL4368" s="141"/>
      <c r="AM4368" s="141"/>
      <c r="AN4368" s="141"/>
      <c r="AO4368" s="142"/>
    </row>
    <row r="4369" spans="2:41" ht="3.75" customHeight="1">
      <c r="B4369" s="135"/>
      <c r="I4369" s="136"/>
      <c r="J4369" s="135"/>
      <c r="M4369" s="136"/>
      <c r="N4369" s="130"/>
      <c r="O4369" s="131"/>
      <c r="P4369" s="131"/>
      <c r="Q4369" s="131"/>
      <c r="R4369" s="130"/>
      <c r="S4369" s="131"/>
      <c r="T4369" s="131"/>
      <c r="U4369" s="131"/>
      <c r="V4369" s="131"/>
      <c r="W4369" s="131"/>
      <c r="X4369" s="131"/>
      <c r="Y4369" s="131"/>
      <c r="Z4369" s="131"/>
      <c r="AA4369" s="132"/>
      <c r="AB4369" s="130"/>
      <c r="AI4369" s="136"/>
      <c r="AJ4369" s="130"/>
      <c r="AK4369" s="131"/>
      <c r="AL4369" s="131"/>
      <c r="AM4369" s="131"/>
      <c r="AN4369" s="131"/>
      <c r="AO4369" s="132"/>
    </row>
    <row r="4370" spans="2:41" ht="13.35" customHeight="1">
      <c r="B4370" s="135"/>
      <c r="I4370" s="136"/>
      <c r="J4370" s="135"/>
      <c r="M4370" s="136"/>
      <c r="N4370" s="135" t="s">
        <v>115</v>
      </c>
      <c r="R4370" s="135"/>
      <c r="S4370" s="696" t="str">
        <f>IF(AND(NM_従事者_従事者13_従事者区分&lt;&gt;"",新_新規_2!I216&lt;&gt;""), 新_新規_2!I216, "")
&amp; IF(AND(NM_従事者_従事者13_従事者区分&lt;&gt;"",新_変更_3!AL244&lt;&gt;""), 新_変更_3!AL244, "")</f>
        <v/>
      </c>
      <c r="T4370" s="694"/>
      <c r="V4370" s="146" t="str">
        <f>IF(AND(NM_従事者_従事者13_従事者区分&lt;&gt;"",新_新規_2!K216&lt;&gt;""), 新_新規_2!K216, "")
&amp; IF(AND(NM_従事者_従事者13_従事者区分&lt;&gt;"",新_変更_3!AN244&lt;&gt;""), 新_変更_3!AN244, "")</f>
        <v/>
      </c>
      <c r="W4370" s="124" t="s">
        <v>12</v>
      </c>
      <c r="X4370" s="146" t="str">
        <f>IF(AND(NM_従事者_従事者13_従事者区分&lt;&gt;"",新_新規_2!M216&lt;&gt;""), 新_新規_2!M216, "")
 &amp; IF(AND(NM_従事者_従事者13_従事者区分&lt;&gt;"",新_変更_3!AP244&lt;&gt;""), 新_変更_3!AP244, "")</f>
        <v/>
      </c>
      <c r="Y4370" s="124" t="s">
        <v>11</v>
      </c>
      <c r="Z4370" s="146" t="str">
        <f>IF(AND(NM_従事者_従事者13_従事者区分&lt;&gt;"",新_新規_2!O216&lt;&gt;""), 新_新規_2!O216, "")
&amp; IF(AND(NM_従事者_従事者13_従事者区分&lt;&gt;"",新_変更_3!AR244&lt;&gt;""), 新_変更_3!AR244, "")</f>
        <v/>
      </c>
      <c r="AA4370" s="124" t="s">
        <v>364</v>
      </c>
      <c r="AB4370" s="135" t="s">
        <v>170</v>
      </c>
      <c r="AI4370" s="136"/>
      <c r="AJ4370" s="135"/>
      <c r="AK4370" s="696"/>
      <c r="AL4370" s="693"/>
      <c r="AM4370" s="693"/>
      <c r="AN4370" s="693"/>
      <c r="AO4370" s="694"/>
    </row>
    <row r="4371" spans="2:41" ht="3.75" customHeight="1">
      <c r="B4371" s="135"/>
      <c r="I4371" s="136"/>
      <c r="J4371" s="135"/>
      <c r="M4371" s="136"/>
      <c r="N4371" s="135"/>
      <c r="R4371" s="140"/>
      <c r="S4371" s="141"/>
      <c r="T4371" s="141"/>
      <c r="U4371" s="141"/>
      <c r="V4371" s="141"/>
      <c r="W4371" s="141"/>
      <c r="X4371" s="141"/>
      <c r="Y4371" s="141"/>
      <c r="Z4371" s="141"/>
      <c r="AA4371" s="142"/>
      <c r="AB4371" s="140"/>
      <c r="AC4371" s="141"/>
      <c r="AD4371" s="141"/>
      <c r="AE4371" s="141"/>
      <c r="AF4371" s="141"/>
      <c r="AG4371" s="141"/>
      <c r="AH4371" s="141"/>
      <c r="AI4371" s="142"/>
      <c r="AJ4371" s="140"/>
      <c r="AK4371" s="141"/>
      <c r="AL4371" s="141"/>
      <c r="AM4371" s="141"/>
      <c r="AN4371" s="141"/>
      <c r="AO4371" s="142"/>
    </row>
    <row r="4372" spans="2:41" ht="3.75" customHeight="1">
      <c r="B4372" s="135"/>
      <c r="I4372" s="136"/>
      <c r="J4372" s="135"/>
      <c r="M4372" s="136"/>
      <c r="N4372" s="130"/>
      <c r="O4372" s="131"/>
      <c r="P4372" s="131"/>
      <c r="Q4372" s="132"/>
      <c r="R4372" s="683" t="str">
        <f>IF(新_新規_2!T213="☑", "研修中の登録販売者", "") &amp; IF(新_変更_3!AW241="☑", "研修中の登録販売者", "")</f>
        <v/>
      </c>
      <c r="S4372" s="684"/>
      <c r="T4372" s="684"/>
      <c r="U4372" s="684"/>
      <c r="V4372" s="684"/>
      <c r="W4372" s="684"/>
      <c r="X4372" s="684"/>
      <c r="Y4372" s="684"/>
      <c r="Z4372" s="684"/>
      <c r="AA4372" s="684"/>
      <c r="AB4372" s="684"/>
      <c r="AC4372" s="684"/>
      <c r="AD4372" s="684"/>
      <c r="AE4372" s="684"/>
      <c r="AF4372" s="684"/>
      <c r="AG4372" s="684"/>
      <c r="AH4372" s="684"/>
      <c r="AI4372" s="684"/>
      <c r="AJ4372" s="684"/>
      <c r="AK4372" s="684"/>
      <c r="AL4372" s="684"/>
      <c r="AM4372" s="684"/>
      <c r="AN4372" s="684"/>
      <c r="AO4372" s="685"/>
    </row>
    <row r="4373" spans="2:41" ht="13.35" customHeight="1">
      <c r="B4373" s="135"/>
      <c r="I4373" s="136"/>
      <c r="J4373" s="135"/>
      <c r="M4373" s="136"/>
      <c r="N4373" s="135" t="s">
        <v>32</v>
      </c>
      <c r="Q4373" s="136"/>
      <c r="R4373" s="686"/>
      <c r="S4373" s="687"/>
      <c r="T4373" s="687"/>
      <c r="U4373" s="687"/>
      <c r="V4373" s="687"/>
      <c r="W4373" s="687"/>
      <c r="X4373" s="687"/>
      <c r="Y4373" s="687"/>
      <c r="Z4373" s="687"/>
      <c r="AA4373" s="687"/>
      <c r="AB4373" s="687"/>
      <c r="AC4373" s="687"/>
      <c r="AD4373" s="687"/>
      <c r="AE4373" s="687"/>
      <c r="AF4373" s="687"/>
      <c r="AG4373" s="687"/>
      <c r="AH4373" s="687"/>
      <c r="AI4373" s="687"/>
      <c r="AJ4373" s="687"/>
      <c r="AK4373" s="687"/>
      <c r="AL4373" s="687"/>
      <c r="AM4373" s="687"/>
      <c r="AN4373" s="687"/>
      <c r="AO4373" s="688"/>
    </row>
    <row r="4374" spans="2:41" ht="3.75" customHeight="1">
      <c r="B4374" s="135"/>
      <c r="I4374" s="136"/>
      <c r="J4374" s="135"/>
      <c r="M4374" s="136"/>
      <c r="N4374" s="140"/>
      <c r="O4374" s="141"/>
      <c r="P4374" s="141"/>
      <c r="Q4374" s="142"/>
      <c r="R4374" s="689"/>
      <c r="S4374" s="690"/>
      <c r="T4374" s="690"/>
      <c r="U4374" s="690"/>
      <c r="V4374" s="690"/>
      <c r="W4374" s="690"/>
      <c r="X4374" s="690"/>
      <c r="Y4374" s="690"/>
      <c r="Z4374" s="690"/>
      <c r="AA4374" s="690"/>
      <c r="AB4374" s="690"/>
      <c r="AC4374" s="690"/>
      <c r="AD4374" s="690"/>
      <c r="AE4374" s="690"/>
      <c r="AF4374" s="690"/>
      <c r="AG4374" s="690"/>
      <c r="AH4374" s="690"/>
      <c r="AI4374" s="690"/>
      <c r="AJ4374" s="690"/>
      <c r="AK4374" s="690"/>
      <c r="AL4374" s="690"/>
      <c r="AM4374" s="690"/>
      <c r="AN4374" s="690"/>
      <c r="AO4374" s="691"/>
    </row>
    <row r="4375" spans="2:41" ht="3.75" customHeight="1">
      <c r="B4375" s="135"/>
      <c r="I4375" s="136"/>
      <c r="J4375" s="130"/>
      <c r="K4375" s="131"/>
      <c r="L4375" s="131"/>
      <c r="M4375" s="132"/>
      <c r="N4375" s="130"/>
      <c r="O4375" s="131"/>
      <c r="P4375" s="131"/>
      <c r="Q4375" s="132"/>
      <c r="R4375" s="130"/>
      <c r="S4375" s="131"/>
      <c r="T4375" s="131"/>
      <c r="U4375" s="131"/>
      <c r="V4375" s="131"/>
      <c r="W4375" s="131"/>
      <c r="X4375" s="131"/>
      <c r="Y4375" s="131"/>
      <c r="Z4375" s="131"/>
      <c r="AA4375" s="132"/>
      <c r="AB4375" s="130"/>
      <c r="AC4375" s="131"/>
      <c r="AD4375" s="131"/>
      <c r="AE4375" s="132"/>
      <c r="AF4375" s="131"/>
      <c r="AG4375" s="131"/>
      <c r="AH4375" s="131"/>
      <c r="AI4375" s="131"/>
      <c r="AJ4375" s="131"/>
      <c r="AK4375" s="131"/>
      <c r="AL4375" s="131"/>
      <c r="AM4375" s="131"/>
      <c r="AN4375" s="131"/>
      <c r="AO4375" s="132"/>
    </row>
    <row r="4376" spans="2:41" ht="13.35" customHeight="1">
      <c r="B4376" s="135"/>
      <c r="I4376" s="136"/>
      <c r="J4376" s="135"/>
      <c r="M4376" s="136"/>
      <c r="N4376" s="135" t="s">
        <v>27</v>
      </c>
      <c r="Q4376" s="136"/>
      <c r="R4376" s="135"/>
      <c r="S4376" s="692" t="str">
        <f>IF(新_新規_2!I220&lt;&gt;"", "01300011:その他従事者", "") &amp; IF(新_変更_3!AL248&lt;&gt;"", "01300011:その他従事者", "")</f>
        <v/>
      </c>
      <c r="T4376" s="693"/>
      <c r="U4376" s="693"/>
      <c r="V4376" s="693"/>
      <c r="W4376" s="693"/>
      <c r="X4376" s="693"/>
      <c r="Y4376" s="693"/>
      <c r="Z4376" s="693"/>
      <c r="AA4376" s="694"/>
      <c r="AB4376" s="135" t="s">
        <v>28</v>
      </c>
      <c r="AE4376" s="136"/>
      <c r="AF4376" s="135"/>
      <c r="AG4376" s="695" t="str">
        <f>IF(新_新規_2!I228="☑", "01300001:薬剤師", "") &amp; IF(新_変更_3!AL256="☑", "01300001:薬剤師", "")
&amp; IF(新_新規_2!N228="☑", "01300002:登録販売者", "") &amp; IF(新_変更_3!AQ256="☑", "01300002:登録販売者", "")
&amp; IF(新_新規_2!T228="☑", "01300002:登録販売者", "") &amp; IF(新_変更_3!AW256="☑", "01300002:登録販売者", "")</f>
        <v/>
      </c>
      <c r="AH4376" s="693"/>
      <c r="AI4376" s="693"/>
      <c r="AJ4376" s="693"/>
      <c r="AK4376" s="693"/>
      <c r="AL4376" s="693"/>
      <c r="AM4376" s="693"/>
      <c r="AN4376" s="693"/>
      <c r="AO4376" s="694"/>
    </row>
    <row r="4377" spans="2:41" ht="3.75" customHeight="1">
      <c r="B4377" s="135"/>
      <c r="I4377" s="136"/>
      <c r="J4377" s="135"/>
      <c r="M4377" s="136"/>
      <c r="N4377" s="140"/>
      <c r="O4377" s="141"/>
      <c r="P4377" s="141"/>
      <c r="Q4377" s="142"/>
      <c r="R4377" s="140"/>
      <c r="S4377" s="141"/>
      <c r="T4377" s="141"/>
      <c r="U4377" s="141"/>
      <c r="V4377" s="141"/>
      <c r="W4377" s="141"/>
      <c r="X4377" s="141"/>
      <c r="Y4377" s="141"/>
      <c r="Z4377" s="141"/>
      <c r="AA4377" s="142"/>
      <c r="AB4377" s="140"/>
      <c r="AC4377" s="141"/>
      <c r="AD4377" s="141"/>
      <c r="AE4377" s="142"/>
      <c r="AF4377" s="141"/>
      <c r="AG4377" s="141"/>
      <c r="AH4377" s="141"/>
      <c r="AI4377" s="141"/>
      <c r="AJ4377" s="141"/>
      <c r="AK4377" s="141"/>
      <c r="AL4377" s="141"/>
      <c r="AM4377" s="141"/>
      <c r="AN4377" s="141"/>
      <c r="AO4377" s="142"/>
    </row>
    <row r="4378" spans="2:41" ht="3.75" customHeight="1">
      <c r="B4378" s="135"/>
      <c r="I4378" s="136"/>
      <c r="J4378" s="135"/>
      <c r="M4378" s="136"/>
      <c r="N4378" s="130"/>
      <c r="O4378" s="131"/>
      <c r="P4378" s="131"/>
      <c r="Q4378" s="132"/>
      <c r="R4378" s="130"/>
      <c r="S4378" s="131"/>
      <c r="T4378" s="131"/>
      <c r="U4378" s="131"/>
      <c r="V4378" s="131"/>
      <c r="W4378" s="131"/>
      <c r="X4378" s="131"/>
      <c r="Y4378" s="131"/>
      <c r="Z4378" s="131"/>
      <c r="AA4378" s="132"/>
      <c r="AB4378" s="130"/>
      <c r="AC4378" s="131"/>
      <c r="AD4378" s="131"/>
      <c r="AE4378" s="132"/>
      <c r="AF4378" s="130"/>
      <c r="AG4378" s="131"/>
      <c r="AH4378" s="131"/>
      <c r="AI4378" s="131"/>
      <c r="AJ4378" s="131"/>
      <c r="AK4378" s="131"/>
      <c r="AL4378" s="131"/>
      <c r="AM4378" s="131"/>
      <c r="AN4378" s="131"/>
      <c r="AO4378" s="132"/>
    </row>
    <row r="4379" spans="2:41" ht="13.35" customHeight="1">
      <c r="B4379" s="135"/>
      <c r="I4379" s="136"/>
      <c r="J4379" s="135"/>
      <c r="M4379" s="136"/>
      <c r="N4379" s="135" t="s">
        <v>3990</v>
      </c>
      <c r="Q4379" s="136"/>
      <c r="R4379" s="135"/>
      <c r="S4379" s="696"/>
      <c r="T4379" s="694"/>
      <c r="V4379" s="146"/>
      <c r="W4379" s="124" t="s">
        <v>12</v>
      </c>
      <c r="X4379" s="146"/>
      <c r="Y4379" s="124" t="s">
        <v>11</v>
      </c>
      <c r="Z4379" s="146"/>
      <c r="AA4379" s="136" t="s">
        <v>364</v>
      </c>
      <c r="AB4379" s="135" t="s">
        <v>66</v>
      </c>
      <c r="AE4379" s="136"/>
      <c r="AF4379" s="135"/>
      <c r="AG4379" s="696"/>
      <c r="AH4379" s="694"/>
      <c r="AJ4379" s="146"/>
      <c r="AK4379" s="124" t="s">
        <v>12</v>
      </c>
      <c r="AL4379" s="146"/>
      <c r="AM4379" s="124" t="s">
        <v>11</v>
      </c>
      <c r="AN4379" s="146"/>
      <c r="AO4379" s="136" t="s">
        <v>364</v>
      </c>
    </row>
    <row r="4380" spans="2:41" ht="3.75" customHeight="1">
      <c r="B4380" s="135"/>
      <c r="I4380" s="136"/>
      <c r="J4380" s="135"/>
      <c r="M4380" s="136"/>
      <c r="N4380" s="140"/>
      <c r="O4380" s="141"/>
      <c r="P4380" s="141"/>
      <c r="Q4380" s="142"/>
      <c r="R4380" s="140"/>
      <c r="S4380" s="141"/>
      <c r="T4380" s="141"/>
      <c r="U4380" s="141"/>
      <c r="V4380" s="141"/>
      <c r="W4380" s="141"/>
      <c r="X4380" s="141"/>
      <c r="Y4380" s="141"/>
      <c r="Z4380" s="141"/>
      <c r="AA4380" s="142"/>
      <c r="AB4380" s="140"/>
      <c r="AC4380" s="141"/>
      <c r="AD4380" s="141"/>
      <c r="AE4380" s="142"/>
      <c r="AF4380" s="140"/>
      <c r="AG4380" s="141"/>
      <c r="AH4380" s="141"/>
      <c r="AI4380" s="141"/>
      <c r="AJ4380" s="141"/>
      <c r="AK4380" s="141"/>
      <c r="AL4380" s="141"/>
      <c r="AM4380" s="141"/>
      <c r="AN4380" s="141"/>
      <c r="AO4380" s="142"/>
    </row>
    <row r="4381" spans="2:41" ht="3.75" customHeight="1">
      <c r="B4381" s="135"/>
      <c r="I4381" s="136"/>
      <c r="J4381" s="135"/>
      <c r="M4381" s="136"/>
      <c r="N4381" s="130"/>
      <c r="O4381" s="131"/>
      <c r="P4381" s="131"/>
      <c r="Q4381" s="132"/>
      <c r="R4381" s="683" t="str">
        <f>IF(AND(NM_従事者_従事者14_従事者区分&lt;&gt;"",新_新規_2!I220&lt;&gt;""), 新_新規_2!I220, "")
&amp; IF(AND(NM_従事者_従事者14_従事者区分&lt;&gt;"",新_変更_3!AL248&lt;&gt;""), 新_変更_3!AL248, "")</f>
        <v/>
      </c>
      <c r="S4381" s="684"/>
      <c r="T4381" s="684"/>
      <c r="U4381" s="684"/>
      <c r="V4381" s="684"/>
      <c r="W4381" s="684"/>
      <c r="X4381" s="684"/>
      <c r="Y4381" s="684"/>
      <c r="Z4381" s="684"/>
      <c r="AA4381" s="684"/>
      <c r="AB4381" s="684"/>
      <c r="AC4381" s="684"/>
      <c r="AD4381" s="684"/>
      <c r="AE4381" s="684"/>
      <c r="AF4381" s="684"/>
      <c r="AG4381" s="684"/>
      <c r="AH4381" s="684"/>
      <c r="AI4381" s="684"/>
      <c r="AJ4381" s="685"/>
      <c r="AK4381" s="131"/>
      <c r="AL4381" s="131"/>
      <c r="AM4381" s="131"/>
      <c r="AN4381" s="131"/>
      <c r="AO4381" s="132"/>
    </row>
    <row r="4382" spans="2:41" ht="13.35" customHeight="1">
      <c r="B4382" s="135"/>
      <c r="I4382" s="136"/>
      <c r="J4382" s="135"/>
      <c r="M4382" s="136"/>
      <c r="N4382" s="135" t="s">
        <v>8</v>
      </c>
      <c r="Q4382" s="136"/>
      <c r="R4382" s="686"/>
      <c r="S4382" s="687"/>
      <c r="T4382" s="687"/>
      <c r="U4382" s="687"/>
      <c r="V4382" s="687"/>
      <c r="W4382" s="687"/>
      <c r="X4382" s="687"/>
      <c r="Y4382" s="687"/>
      <c r="Z4382" s="687"/>
      <c r="AA4382" s="687"/>
      <c r="AB4382" s="687"/>
      <c r="AC4382" s="687"/>
      <c r="AD4382" s="687"/>
      <c r="AE4382" s="687"/>
      <c r="AF4382" s="687"/>
      <c r="AG4382" s="687"/>
      <c r="AH4382" s="687"/>
      <c r="AI4382" s="687"/>
      <c r="AJ4382" s="688"/>
      <c r="AL4382" s="147" t="s">
        <v>13</v>
      </c>
      <c r="AM4382" s="124" t="s">
        <v>29</v>
      </c>
      <c r="AO4382" s="136"/>
    </row>
    <row r="4383" spans="2:41" ht="3.75" customHeight="1">
      <c r="B4383" s="135"/>
      <c r="I4383" s="136"/>
      <c r="J4383" s="135"/>
      <c r="M4383" s="136"/>
      <c r="N4383" s="140"/>
      <c r="O4383" s="141"/>
      <c r="P4383" s="141"/>
      <c r="Q4383" s="142"/>
      <c r="R4383" s="689"/>
      <c r="S4383" s="690"/>
      <c r="T4383" s="690"/>
      <c r="U4383" s="690"/>
      <c r="V4383" s="690"/>
      <c r="W4383" s="690"/>
      <c r="X4383" s="690"/>
      <c r="Y4383" s="690"/>
      <c r="Z4383" s="690"/>
      <c r="AA4383" s="690"/>
      <c r="AB4383" s="690"/>
      <c r="AC4383" s="690"/>
      <c r="AD4383" s="690"/>
      <c r="AE4383" s="690"/>
      <c r="AF4383" s="690"/>
      <c r="AG4383" s="690"/>
      <c r="AH4383" s="690"/>
      <c r="AI4383" s="690"/>
      <c r="AJ4383" s="691"/>
      <c r="AK4383" s="141"/>
      <c r="AL4383" s="141"/>
      <c r="AM4383" s="141"/>
      <c r="AN4383" s="141"/>
      <c r="AO4383" s="142"/>
    </row>
    <row r="4384" spans="2:41" ht="3.75" customHeight="1">
      <c r="B4384" s="135"/>
      <c r="I4384" s="136"/>
      <c r="J4384" s="135"/>
      <c r="M4384" s="136"/>
      <c r="N4384" s="130"/>
      <c r="O4384" s="131"/>
      <c r="P4384" s="131"/>
      <c r="Q4384" s="132"/>
      <c r="R4384" s="683" t="str">
        <f>IF(NM_従事者_従事者14_従事者区分="","",(IF(新_新規_2!I219&lt;&gt;"", ASC(PHONETIC(新_新規_2!I219)), "") &amp; IF(新_変更_3!AL247&lt;&gt;"", ASC(PHONETIC(新_変更_3!AL247)), "")))</f>
        <v/>
      </c>
      <c r="S4384" s="684"/>
      <c r="T4384" s="684"/>
      <c r="U4384" s="684"/>
      <c r="V4384" s="684"/>
      <c r="W4384" s="684"/>
      <c r="X4384" s="684"/>
      <c r="Y4384" s="684"/>
      <c r="Z4384" s="684"/>
      <c r="AA4384" s="684"/>
      <c r="AB4384" s="684"/>
      <c r="AC4384" s="684"/>
      <c r="AD4384" s="684"/>
      <c r="AE4384" s="684"/>
      <c r="AF4384" s="684"/>
      <c r="AG4384" s="684"/>
      <c r="AH4384" s="684"/>
      <c r="AI4384" s="684"/>
      <c r="AJ4384" s="684"/>
      <c r="AK4384" s="684"/>
      <c r="AL4384" s="684"/>
      <c r="AM4384" s="684"/>
      <c r="AN4384" s="684"/>
      <c r="AO4384" s="685"/>
    </row>
    <row r="4385" spans="2:41" ht="13.35" customHeight="1">
      <c r="B4385" s="135"/>
      <c r="I4385" s="136"/>
      <c r="J4385" s="135"/>
      <c r="M4385" s="136"/>
      <c r="N4385" s="135" t="s">
        <v>61</v>
      </c>
      <c r="Q4385" s="136"/>
      <c r="R4385" s="686"/>
      <c r="S4385" s="687"/>
      <c r="T4385" s="687"/>
      <c r="U4385" s="687"/>
      <c r="V4385" s="687"/>
      <c r="W4385" s="687"/>
      <c r="X4385" s="687"/>
      <c r="Y4385" s="687"/>
      <c r="Z4385" s="687"/>
      <c r="AA4385" s="687"/>
      <c r="AB4385" s="687"/>
      <c r="AC4385" s="687"/>
      <c r="AD4385" s="687"/>
      <c r="AE4385" s="687"/>
      <c r="AF4385" s="687"/>
      <c r="AG4385" s="687"/>
      <c r="AH4385" s="687"/>
      <c r="AI4385" s="687"/>
      <c r="AJ4385" s="687"/>
      <c r="AK4385" s="687"/>
      <c r="AL4385" s="687"/>
      <c r="AM4385" s="687"/>
      <c r="AN4385" s="687"/>
      <c r="AO4385" s="688"/>
    </row>
    <row r="4386" spans="2:41" ht="3.75" customHeight="1">
      <c r="B4386" s="135"/>
      <c r="I4386" s="136"/>
      <c r="J4386" s="135"/>
      <c r="M4386" s="136"/>
      <c r="N4386" s="135"/>
      <c r="Q4386" s="136"/>
      <c r="R4386" s="689"/>
      <c r="S4386" s="690"/>
      <c r="T4386" s="690"/>
      <c r="U4386" s="690"/>
      <c r="V4386" s="690"/>
      <c r="W4386" s="690"/>
      <c r="X4386" s="690"/>
      <c r="Y4386" s="690"/>
      <c r="Z4386" s="690"/>
      <c r="AA4386" s="690"/>
      <c r="AB4386" s="690"/>
      <c r="AC4386" s="690"/>
      <c r="AD4386" s="690"/>
      <c r="AE4386" s="690"/>
      <c r="AF4386" s="690"/>
      <c r="AG4386" s="690"/>
      <c r="AH4386" s="690"/>
      <c r="AI4386" s="690"/>
      <c r="AJ4386" s="690"/>
      <c r="AK4386" s="690"/>
      <c r="AL4386" s="690"/>
      <c r="AM4386" s="690"/>
      <c r="AN4386" s="690"/>
      <c r="AO4386" s="691"/>
    </row>
    <row r="4387" spans="2:41" ht="3.75" customHeight="1">
      <c r="B4387" s="135"/>
      <c r="I4387" s="136"/>
      <c r="J4387" s="135"/>
      <c r="N4387" s="130"/>
      <c r="O4387" s="131"/>
      <c r="P4387" s="131"/>
      <c r="Q4387" s="132"/>
      <c r="U4387" s="787" t="str">
        <f>IF(AND(NM_従事者_従事者14_従事者区分&lt;&gt;"",新_新規_2!L221&lt;&gt;""), 新_新規_2!L221, "")
&amp; IF(AND(NM_従事者_従事者14_従事者区分&lt;&gt;"",新_変更_3!AO249&lt;&gt;""), 新_変更_3!AO249, "")</f>
        <v/>
      </c>
      <c r="V4387" s="754"/>
      <c r="W4387" s="754"/>
      <c r="X4387" s="789"/>
      <c r="Y4387" s="131"/>
      <c r="Z4387" s="792" t="str">
        <f>IF(AND(NM_従事者_従事者14_従事者区分&lt;&gt;"",新_新規_2!O221&lt;&gt;""), 新_新規_2!O221, "")
 &amp; IF(AND(NM_従事者_従事者14_従事者区分&lt;&gt;"",新_変更_3!AR249&lt;&gt;""), 新_変更_3!AR249, "")</f>
        <v/>
      </c>
      <c r="AA4387" s="754"/>
      <c r="AB4387" s="754"/>
      <c r="AC4387" s="755"/>
      <c r="AG4387" s="683" t="str">
        <f>IF(AND(NM_従事者_従事者14_従事者区分&lt;&gt;"",新_新規_2!L222&lt;&gt;""), 新_新規_2!L222, "")
&amp; IF(AND(NM_従事者_従事者14_従事者区分&lt;&gt;"",新_変更_3!AO250&lt;&gt;""), 新_変更_3!AO250, "")</f>
        <v/>
      </c>
      <c r="AH4387" s="684"/>
      <c r="AI4387" s="684"/>
      <c r="AJ4387" s="684"/>
      <c r="AK4387" s="684"/>
      <c r="AL4387" s="684"/>
      <c r="AM4387" s="684"/>
      <c r="AN4387" s="684"/>
      <c r="AO4387" s="685"/>
    </row>
    <row r="4388" spans="2:41" ht="13.35" customHeight="1">
      <c r="B4388" s="135"/>
      <c r="I4388" s="136"/>
      <c r="J4388" s="135"/>
      <c r="N4388" s="135"/>
      <c r="Q4388" s="136"/>
      <c r="R4388" s="124" t="s">
        <v>15</v>
      </c>
      <c r="U4388" s="756"/>
      <c r="V4388" s="757"/>
      <c r="W4388" s="757"/>
      <c r="X4388" s="790"/>
      <c r="Y4388" s="125" t="s">
        <v>359</v>
      </c>
      <c r="Z4388" s="793"/>
      <c r="AA4388" s="757"/>
      <c r="AB4388" s="757"/>
      <c r="AC4388" s="758"/>
      <c r="AD4388" s="124" t="s">
        <v>56</v>
      </c>
      <c r="AG4388" s="686"/>
      <c r="AH4388" s="687"/>
      <c r="AI4388" s="687"/>
      <c r="AJ4388" s="687"/>
      <c r="AK4388" s="687"/>
      <c r="AL4388" s="687"/>
      <c r="AM4388" s="687"/>
      <c r="AN4388" s="687"/>
      <c r="AO4388" s="688"/>
    </row>
    <row r="4389" spans="2:41" ht="3.75" customHeight="1">
      <c r="B4389" s="135"/>
      <c r="I4389" s="136"/>
      <c r="J4389" s="135"/>
      <c r="N4389" s="135"/>
      <c r="Q4389" s="136"/>
      <c r="R4389" s="141"/>
      <c r="S4389" s="141"/>
      <c r="T4389" s="141"/>
      <c r="U4389" s="759"/>
      <c r="V4389" s="760"/>
      <c r="W4389" s="760"/>
      <c r="X4389" s="791"/>
      <c r="Y4389" s="141"/>
      <c r="Z4389" s="794"/>
      <c r="AA4389" s="760"/>
      <c r="AB4389" s="760"/>
      <c r="AC4389" s="761"/>
      <c r="AD4389" s="141"/>
      <c r="AE4389" s="141"/>
      <c r="AF4389" s="141"/>
      <c r="AG4389" s="689"/>
      <c r="AH4389" s="690"/>
      <c r="AI4389" s="690"/>
      <c r="AJ4389" s="690"/>
      <c r="AK4389" s="690"/>
      <c r="AL4389" s="690"/>
      <c r="AM4389" s="690"/>
      <c r="AN4389" s="690"/>
      <c r="AO4389" s="691"/>
    </row>
    <row r="4390" spans="2:41" ht="3.75" customHeight="1">
      <c r="B4390" s="135"/>
      <c r="I4390" s="136"/>
      <c r="J4390" s="135"/>
      <c r="N4390" s="135"/>
      <c r="Q4390" s="136"/>
      <c r="R4390" s="131"/>
      <c r="S4390" s="131"/>
      <c r="T4390" s="132"/>
      <c r="U4390" s="683" t="str">
        <f>IF(AND(NM_従事者_従事者14_従事者区分&lt;&gt;"",新_新規_2!T222&lt;&gt;""), 新_新規_2!T222, "")
 &amp; IF(AND(NM_従事者_従事者14_従事者区分&lt;&gt;"",新_変更_3!AW250&lt;&gt;""), 新_変更_3!AW250, "")</f>
        <v/>
      </c>
      <c r="V4390" s="684"/>
      <c r="W4390" s="684"/>
      <c r="X4390" s="684"/>
      <c r="Y4390" s="684"/>
      <c r="Z4390" s="684"/>
      <c r="AA4390" s="684"/>
      <c r="AB4390" s="684"/>
      <c r="AC4390" s="685"/>
      <c r="AD4390" s="130"/>
      <c r="AE4390" s="131"/>
      <c r="AF4390" s="132"/>
      <c r="AG4390" s="683" t="str">
        <f>IF(AND(NM_従事者_従事者14_従事者区分&lt;&gt;"",新_新規_2!L223&lt;&gt;""), 新_新規_2!L223, "")
&amp; IF(AND(NM_従事者_従事者14_従事者区分&lt;&gt;"",新_変更_3!AO251&lt;&gt;""), 新_変更_3!AO251, "")</f>
        <v/>
      </c>
      <c r="AH4390" s="684"/>
      <c r="AI4390" s="684"/>
      <c r="AJ4390" s="684"/>
      <c r="AK4390" s="684"/>
      <c r="AL4390" s="684"/>
      <c r="AM4390" s="684"/>
      <c r="AN4390" s="684"/>
      <c r="AO4390" s="685"/>
    </row>
    <row r="4391" spans="2:41" ht="13.35" customHeight="1">
      <c r="B4391" s="135"/>
      <c r="I4391" s="136"/>
      <c r="J4391" s="135" t="s">
        <v>4006</v>
      </c>
      <c r="N4391" s="135" t="s">
        <v>23</v>
      </c>
      <c r="Q4391" s="136"/>
      <c r="R4391" s="124" t="s">
        <v>17</v>
      </c>
      <c r="T4391" s="136"/>
      <c r="U4391" s="686"/>
      <c r="V4391" s="687"/>
      <c r="W4391" s="687"/>
      <c r="X4391" s="687"/>
      <c r="Y4391" s="687"/>
      <c r="Z4391" s="687"/>
      <c r="AA4391" s="687"/>
      <c r="AB4391" s="687"/>
      <c r="AC4391" s="688"/>
      <c r="AD4391" s="135" t="s">
        <v>18</v>
      </c>
      <c r="AF4391" s="136"/>
      <c r="AG4391" s="686"/>
      <c r="AH4391" s="687"/>
      <c r="AI4391" s="687"/>
      <c r="AJ4391" s="687"/>
      <c r="AK4391" s="687"/>
      <c r="AL4391" s="687"/>
      <c r="AM4391" s="687"/>
      <c r="AN4391" s="687"/>
      <c r="AO4391" s="688"/>
    </row>
    <row r="4392" spans="2:41" ht="3.75" customHeight="1">
      <c r="B4392" s="135"/>
      <c r="I4392" s="136"/>
      <c r="J4392" s="135"/>
      <c r="N4392" s="135"/>
      <c r="Q4392" s="136"/>
      <c r="R4392" s="141"/>
      <c r="S4392" s="141"/>
      <c r="T4392" s="142"/>
      <c r="U4392" s="689"/>
      <c r="V4392" s="690"/>
      <c r="W4392" s="690"/>
      <c r="X4392" s="690"/>
      <c r="Y4392" s="690"/>
      <c r="Z4392" s="690"/>
      <c r="AA4392" s="690"/>
      <c r="AB4392" s="690"/>
      <c r="AC4392" s="691"/>
      <c r="AD4392" s="140"/>
      <c r="AE4392" s="141"/>
      <c r="AF4392" s="142"/>
      <c r="AG4392" s="689"/>
      <c r="AH4392" s="690"/>
      <c r="AI4392" s="690"/>
      <c r="AJ4392" s="690"/>
      <c r="AK4392" s="690"/>
      <c r="AL4392" s="690"/>
      <c r="AM4392" s="690"/>
      <c r="AN4392" s="690"/>
      <c r="AO4392" s="691"/>
    </row>
    <row r="4393" spans="2:41" ht="3.75" customHeight="1">
      <c r="B4393" s="135"/>
      <c r="I4393" s="136"/>
      <c r="J4393" s="135"/>
      <c r="N4393" s="135"/>
      <c r="Q4393" s="136"/>
      <c r="R4393" s="131"/>
      <c r="S4393" s="131"/>
      <c r="T4393" s="132"/>
      <c r="U4393" s="683" t="str">
        <f>IF(AND(NM_従事者_従事者14_従事者区分&lt;&gt;"",新_新規_2!T223&lt;&gt;""), 新_新規_2!T223, "")
&amp; IF(AND(NM_従事者_従事者14_従事者区分&lt;&gt;"",新_変更_3!AW251&lt;&gt;""), 新_変更_3!AW251, "")</f>
        <v/>
      </c>
      <c r="V4393" s="684"/>
      <c r="W4393" s="684"/>
      <c r="X4393" s="684"/>
      <c r="Y4393" s="684"/>
      <c r="Z4393" s="684"/>
      <c r="AA4393" s="684"/>
      <c r="AB4393" s="684"/>
      <c r="AC4393" s="685"/>
      <c r="AD4393" s="130"/>
      <c r="AE4393" s="131"/>
      <c r="AF4393" s="132"/>
      <c r="AG4393" s="683" t="str">
        <f>IF(AND(NM_従事者_従事者14_従事者区分&lt;&gt;"",新_新規_2!L224&lt;&gt;""), 新_新規_2!L224, "")
 &amp; IF(AND(NM_従事者_従事者14_従事者区分&lt;&gt;"",新_変更_3!AO252&lt;&gt;""), 新_変更_3!AO252, "")</f>
        <v/>
      </c>
      <c r="AH4393" s="684"/>
      <c r="AI4393" s="684"/>
      <c r="AJ4393" s="684"/>
      <c r="AK4393" s="684"/>
      <c r="AL4393" s="684"/>
      <c r="AM4393" s="684"/>
      <c r="AN4393" s="684"/>
      <c r="AO4393" s="685"/>
    </row>
    <row r="4394" spans="2:41" ht="13.35" customHeight="1">
      <c r="B4394" s="135"/>
      <c r="I4394" s="136"/>
      <c r="J4394" s="135"/>
      <c r="N4394" s="135"/>
      <c r="Q4394" s="136"/>
      <c r="R4394" s="124" t="s">
        <v>19</v>
      </c>
      <c r="T4394" s="136"/>
      <c r="U4394" s="686"/>
      <c r="V4394" s="687"/>
      <c r="W4394" s="687"/>
      <c r="X4394" s="687"/>
      <c r="Y4394" s="687"/>
      <c r="Z4394" s="687"/>
      <c r="AA4394" s="687"/>
      <c r="AB4394" s="687"/>
      <c r="AC4394" s="688"/>
      <c r="AD4394" s="135" t="s">
        <v>20</v>
      </c>
      <c r="AF4394" s="136"/>
      <c r="AG4394" s="686"/>
      <c r="AH4394" s="687"/>
      <c r="AI4394" s="687"/>
      <c r="AJ4394" s="687"/>
      <c r="AK4394" s="687"/>
      <c r="AL4394" s="687"/>
      <c r="AM4394" s="687"/>
      <c r="AN4394" s="687"/>
      <c r="AO4394" s="688"/>
    </row>
    <row r="4395" spans="2:41" ht="3.75" customHeight="1">
      <c r="B4395" s="135"/>
      <c r="I4395" s="136"/>
      <c r="J4395" s="135"/>
      <c r="N4395" s="140"/>
      <c r="O4395" s="141"/>
      <c r="P4395" s="141"/>
      <c r="Q4395" s="142"/>
      <c r="R4395" s="141"/>
      <c r="S4395" s="141"/>
      <c r="T4395" s="142"/>
      <c r="U4395" s="689"/>
      <c r="V4395" s="690"/>
      <c r="W4395" s="690"/>
      <c r="X4395" s="690"/>
      <c r="Y4395" s="690"/>
      <c r="Z4395" s="690"/>
      <c r="AA4395" s="690"/>
      <c r="AB4395" s="690"/>
      <c r="AC4395" s="691"/>
      <c r="AD4395" s="140"/>
      <c r="AE4395" s="141"/>
      <c r="AF4395" s="142"/>
      <c r="AG4395" s="689"/>
      <c r="AH4395" s="690"/>
      <c r="AI4395" s="690"/>
      <c r="AJ4395" s="690"/>
      <c r="AK4395" s="690"/>
      <c r="AL4395" s="690"/>
      <c r="AM4395" s="690"/>
      <c r="AN4395" s="690"/>
      <c r="AO4395" s="691"/>
    </row>
    <row r="4396" spans="2:41" ht="3.75" customHeight="1">
      <c r="B4396" s="135"/>
      <c r="I4396" s="136"/>
      <c r="J4396" s="135"/>
      <c r="M4396" s="136"/>
      <c r="N4396" s="135"/>
      <c r="Q4396" s="136"/>
      <c r="R4396" s="130"/>
      <c r="S4396" s="131"/>
      <c r="T4396" s="131"/>
      <c r="U4396" s="131"/>
      <c r="V4396" s="131"/>
      <c r="W4396" s="131"/>
      <c r="X4396" s="131"/>
      <c r="Y4396" s="131"/>
      <c r="Z4396" s="131"/>
      <c r="AA4396" s="131"/>
      <c r="AB4396" s="131"/>
      <c r="AC4396" s="131"/>
      <c r="AD4396" s="131"/>
      <c r="AE4396" s="131"/>
      <c r="AF4396" s="131"/>
      <c r="AG4396" s="131"/>
      <c r="AH4396" s="131"/>
      <c r="AI4396" s="131"/>
      <c r="AJ4396" s="131"/>
      <c r="AK4396" s="131"/>
      <c r="AL4396" s="131"/>
      <c r="AM4396" s="131"/>
      <c r="AN4396" s="131"/>
      <c r="AO4396" s="132"/>
    </row>
    <row r="4397" spans="2:41" ht="13.35" customHeight="1">
      <c r="B4397" s="135"/>
      <c r="I4397" s="136"/>
      <c r="J4397" s="135"/>
      <c r="M4397" s="136"/>
      <c r="N4397" s="135" t="s">
        <v>111</v>
      </c>
      <c r="Q4397" s="136"/>
      <c r="R4397" s="135"/>
      <c r="S4397" s="696"/>
      <c r="T4397" s="694"/>
      <c r="V4397" s="146"/>
      <c r="W4397" s="124" t="s">
        <v>12</v>
      </c>
      <c r="X4397" s="146"/>
      <c r="Y4397" s="124" t="s">
        <v>11</v>
      </c>
      <c r="Z4397" s="146"/>
      <c r="AA4397" s="124" t="s">
        <v>364</v>
      </c>
      <c r="AO4397" s="136"/>
    </row>
    <row r="4398" spans="2:41" ht="3.75" customHeight="1">
      <c r="B4398" s="135"/>
      <c r="I4398" s="136"/>
      <c r="J4398" s="135"/>
      <c r="M4398" s="136"/>
      <c r="N4398" s="135"/>
      <c r="Q4398" s="136"/>
      <c r="R4398" s="135"/>
      <c r="AO4398" s="136"/>
    </row>
    <row r="4399" spans="2:41" ht="3.75" customHeight="1">
      <c r="B4399" s="135"/>
      <c r="I4399" s="136"/>
      <c r="J4399" s="135"/>
      <c r="M4399" s="136"/>
      <c r="N4399" s="130"/>
      <c r="O4399" s="131"/>
      <c r="P4399" s="131"/>
      <c r="Q4399" s="131"/>
      <c r="R4399" s="781" t="str">
        <f>IF(AND(NM_従事者_従事者14_従事者区分&lt;&gt;"",新_新規_2!I225&lt;&gt;""), 新_新規_2!I225, "")
&amp; IF(AND(NM_従事者_従事者14_従事者区分&lt;&gt;"",新_変更_3!AL253&lt;&gt;""), 新_変更_3!AL253, "")</f>
        <v/>
      </c>
      <c r="S4399" s="784" t="str">
        <f>IF(AND(NM_従事者_従事者14_従事者区分&lt;&gt;"",新_新規_2!J225&lt;&gt;""), 新_新規_2!J225, "")
&amp; IF(AND(NM_従事者_従事者14_従事者区分&lt;&gt;"",新_変更_3!AM253&lt;&gt;""), 新_変更_3!AM253, "")</f>
        <v/>
      </c>
      <c r="T4399" s="131"/>
      <c r="U4399" s="787" t="str">
        <f>IF(AND(NM_従事者_従事者14_従事者区分&lt;&gt;"",新_新規_2!L225&lt;&gt;""), 新_新規_2!L225, "")
&amp; IF(AND(NM_従事者_従事者14_従事者区分&lt;&gt;"",新_変更_3!AO253&lt;&gt;""), 新_変更_3!AO253, "")</f>
        <v/>
      </c>
      <c r="V4399" s="130"/>
      <c r="W4399" s="131"/>
      <c r="X4399" s="131"/>
      <c r="Y4399" s="131"/>
      <c r="Z4399" s="131"/>
      <c r="AA4399" s="131"/>
      <c r="AB4399" s="131"/>
      <c r="AC4399" s="131"/>
      <c r="AD4399" s="131"/>
      <c r="AE4399" s="131"/>
      <c r="AF4399" s="131"/>
      <c r="AG4399" s="131"/>
      <c r="AH4399" s="133"/>
      <c r="AI4399" s="133"/>
      <c r="AJ4399" s="131"/>
      <c r="AK4399" s="149"/>
      <c r="AL4399" s="131"/>
      <c r="AM4399" s="131"/>
      <c r="AN4399" s="131"/>
      <c r="AO4399" s="132"/>
    </row>
    <row r="4400" spans="2:41" ht="13.35" customHeight="1">
      <c r="B4400" s="135"/>
      <c r="I4400" s="136"/>
      <c r="J4400" s="135"/>
      <c r="M4400" s="136"/>
      <c r="N4400" s="135" t="s">
        <v>30</v>
      </c>
      <c r="R4400" s="782"/>
      <c r="S4400" s="785"/>
      <c r="T4400" s="124" t="s">
        <v>388</v>
      </c>
      <c r="U4400" s="756"/>
      <c r="V4400" s="135" t="s">
        <v>112</v>
      </c>
      <c r="AH4400" s="137"/>
      <c r="AI4400" s="137"/>
      <c r="AK4400" s="150"/>
      <c r="AO4400" s="136"/>
    </row>
    <row r="4401" spans="2:41" ht="3.75" customHeight="1">
      <c r="B4401" s="135"/>
      <c r="I4401" s="136"/>
      <c r="J4401" s="135"/>
      <c r="M4401" s="136"/>
      <c r="N4401" s="135"/>
      <c r="R4401" s="783"/>
      <c r="S4401" s="786"/>
      <c r="T4401" s="141"/>
      <c r="U4401" s="759"/>
      <c r="V4401" s="140"/>
      <c r="W4401" s="141"/>
      <c r="X4401" s="141"/>
      <c r="Y4401" s="141"/>
      <c r="Z4401" s="141"/>
      <c r="AA4401" s="141"/>
      <c r="AB4401" s="141"/>
      <c r="AC4401" s="141"/>
      <c r="AD4401" s="141"/>
      <c r="AE4401" s="141"/>
      <c r="AF4401" s="141"/>
      <c r="AG4401" s="141"/>
      <c r="AH4401" s="143"/>
      <c r="AI4401" s="143"/>
      <c r="AJ4401" s="141"/>
      <c r="AK4401" s="151"/>
      <c r="AL4401" s="141"/>
      <c r="AM4401" s="141"/>
      <c r="AN4401" s="141"/>
      <c r="AO4401" s="142"/>
    </row>
    <row r="4402" spans="2:41" ht="3.75" customHeight="1">
      <c r="B4402" s="135"/>
      <c r="I4402" s="136"/>
      <c r="J4402" s="135"/>
      <c r="M4402" s="136"/>
      <c r="N4402" s="130"/>
      <c r="O4402" s="131"/>
      <c r="P4402" s="131"/>
      <c r="Q4402" s="132"/>
      <c r="R4402" s="788" t="str">
        <f>IF(AND(NM_従事者_従事者14_従事者区分&lt;&gt;"",新_新規_2!K229&lt;&gt;""), 新_新規_2!K229, "")
 &amp; IF(AND(NM_従事者_従事者14_従事者区分&lt;&gt;"",新_変更_3!AN257&lt;&gt;""), 新_変更_3!AN257, "")</f>
        <v/>
      </c>
      <c r="S4402" s="684"/>
      <c r="T4402" s="684"/>
      <c r="U4402" s="685"/>
      <c r="V4402" s="686" t="str">
        <f>IF(AND(NM_従事者_従事者14_従事者区分&lt;&gt;"",新_新規_2!O229&lt;&gt;""), 新_新規_2!O229, "")
 &amp; IF(AND(NM_従事者_従事者14_従事者区分&lt;&gt;"",新_変更_3!AR257&lt;&gt;""), 新_変更_3!AR257, "")</f>
        <v/>
      </c>
      <c r="W4402" s="688"/>
      <c r="X4402" s="683" t="str">
        <f>IF(AND(NM_従事者_従事者14_従事者区分&lt;&gt;"",新_新規_2!Q229&lt;&gt;""), 新_新規_2!Q229, "")
&amp; IF(AND(NM_従事者_従事者14_従事者区分&lt;&gt;"",新_変更_3!AT257&lt;&gt;""), 新_変更_3!AT257, "")</f>
        <v/>
      </c>
      <c r="Y4402" s="684"/>
      <c r="Z4402" s="684"/>
      <c r="AA4402" s="685"/>
      <c r="AI4402" s="131"/>
      <c r="AO4402" s="136"/>
    </row>
    <row r="4403" spans="2:41" ht="13.35" customHeight="1">
      <c r="B4403" s="135"/>
      <c r="I4403" s="136"/>
      <c r="J4403" s="135"/>
      <c r="M4403" s="136"/>
      <c r="N4403" s="135" t="s">
        <v>114</v>
      </c>
      <c r="Q4403" s="136"/>
      <c r="R4403" s="686"/>
      <c r="S4403" s="687"/>
      <c r="T4403" s="687"/>
      <c r="U4403" s="688"/>
      <c r="V4403" s="686"/>
      <c r="W4403" s="688"/>
      <c r="X4403" s="686"/>
      <c r="Y4403" s="687"/>
      <c r="Z4403" s="687"/>
      <c r="AA4403" s="688"/>
      <c r="AB4403" s="158" t="s">
        <v>171</v>
      </c>
      <c r="AO4403" s="136"/>
    </row>
    <row r="4404" spans="2:41" ht="3.75" customHeight="1">
      <c r="B4404" s="135"/>
      <c r="I4404" s="136"/>
      <c r="J4404" s="135"/>
      <c r="M4404" s="136"/>
      <c r="N4404" s="135"/>
      <c r="Q4404" s="136"/>
      <c r="R4404" s="689"/>
      <c r="S4404" s="690"/>
      <c r="T4404" s="690"/>
      <c r="U4404" s="691"/>
      <c r="V4404" s="689"/>
      <c r="W4404" s="691"/>
      <c r="X4404" s="689"/>
      <c r="Y4404" s="690"/>
      <c r="Z4404" s="690"/>
      <c r="AA4404" s="691"/>
      <c r="AB4404" s="141"/>
      <c r="AC4404" s="141"/>
      <c r="AD4404" s="141"/>
      <c r="AE4404" s="141"/>
      <c r="AF4404" s="141"/>
      <c r="AG4404" s="141"/>
      <c r="AH4404" s="141"/>
      <c r="AI4404" s="141"/>
      <c r="AJ4404" s="141"/>
      <c r="AK4404" s="141"/>
      <c r="AL4404" s="141"/>
      <c r="AM4404" s="141"/>
      <c r="AN4404" s="141"/>
      <c r="AO4404" s="142"/>
    </row>
    <row r="4405" spans="2:41" ht="3.75" customHeight="1">
      <c r="B4405" s="135"/>
      <c r="I4405" s="136"/>
      <c r="J4405" s="135"/>
      <c r="M4405" s="136"/>
      <c r="N4405" s="130"/>
      <c r="O4405" s="131"/>
      <c r="P4405" s="131"/>
      <c r="Q4405" s="131"/>
      <c r="R4405" s="130"/>
      <c r="S4405" s="131"/>
      <c r="T4405" s="131"/>
      <c r="U4405" s="131"/>
      <c r="V4405" s="131"/>
      <c r="W4405" s="131"/>
      <c r="X4405" s="131"/>
      <c r="Y4405" s="131"/>
      <c r="Z4405" s="131"/>
      <c r="AA4405" s="132"/>
      <c r="AB4405" s="130"/>
      <c r="AI4405" s="136"/>
      <c r="AJ4405" s="130"/>
      <c r="AK4405" s="131"/>
      <c r="AL4405" s="131"/>
      <c r="AM4405" s="131"/>
      <c r="AN4405" s="131"/>
      <c r="AO4405" s="132"/>
    </row>
    <row r="4406" spans="2:41" ht="13.35" customHeight="1">
      <c r="B4406" s="135"/>
      <c r="I4406" s="136"/>
      <c r="J4406" s="135"/>
      <c r="M4406" s="136"/>
      <c r="N4406" s="135" t="s">
        <v>115</v>
      </c>
      <c r="R4406" s="135"/>
      <c r="S4406" s="696" t="str">
        <f>IF(AND(NM_従事者_従事者14_従事者区分&lt;&gt;"",新_新規_2!I231&lt;&gt;""), 新_新規_2!I231, "")
 &amp; IF(AND(NM_従事者_従事者14_従事者区分&lt;&gt;"",新_変更_3!AL259&lt;&gt;""), 新_変更_3!AL259, "")</f>
        <v/>
      </c>
      <c r="T4406" s="694"/>
      <c r="V4406" s="146" t="str">
        <f>IF(AND(NM_従事者_従事者14_従事者区分&lt;&gt;"",新_新規_2!K231&lt;&gt;""), 新_新規_2!K231, "")
 &amp; IF(AND(NM_従事者_従事者14_従事者区分&lt;&gt;"",新_変更_3!AN259&lt;&gt;""), 新_変更_3!AN259, "")</f>
        <v/>
      </c>
      <c r="W4406" s="124" t="s">
        <v>12</v>
      </c>
      <c r="X4406" s="146" t="str">
        <f>IF(AND(NM_従事者_従事者14_従事者区分&lt;&gt;"",新_新規_2!M231&lt;&gt;""), 新_新規_2!M231, "")
&amp; IF(AND(NM_従事者_従事者14_従事者区分&lt;&gt;"",新_変更_3!AP259&lt;&gt;""), 新_変更_3!AP259, "")</f>
        <v/>
      </c>
      <c r="Y4406" s="124" t="s">
        <v>11</v>
      </c>
      <c r="Z4406" s="146" t="str">
        <f>IF(AND(NM_従事者_従事者14_従事者区分&lt;&gt;"",新_新規_2!O231&lt;&gt;""), 新_新規_2!O231, "")
 &amp; IF(AND(NM_従事者_従事者14_従事者区分&lt;&gt;"",新_変更_3!AR259&lt;&gt;""), 新_変更_3!AR259, "")</f>
        <v/>
      </c>
      <c r="AA4406" s="124" t="s">
        <v>364</v>
      </c>
      <c r="AB4406" s="135" t="s">
        <v>170</v>
      </c>
      <c r="AI4406" s="136"/>
      <c r="AJ4406" s="135"/>
      <c r="AK4406" s="696"/>
      <c r="AL4406" s="693"/>
      <c r="AM4406" s="693"/>
      <c r="AN4406" s="693"/>
      <c r="AO4406" s="694"/>
    </row>
    <row r="4407" spans="2:41" ht="3.75" customHeight="1">
      <c r="B4407" s="135"/>
      <c r="I4407" s="136"/>
      <c r="J4407" s="135"/>
      <c r="M4407" s="136"/>
      <c r="N4407" s="135"/>
      <c r="R4407" s="140"/>
      <c r="S4407" s="141"/>
      <c r="T4407" s="141"/>
      <c r="U4407" s="141"/>
      <c r="V4407" s="141"/>
      <c r="W4407" s="141"/>
      <c r="X4407" s="141"/>
      <c r="Y4407" s="141"/>
      <c r="Z4407" s="141"/>
      <c r="AA4407" s="142"/>
      <c r="AB4407" s="140"/>
      <c r="AC4407" s="141"/>
      <c r="AD4407" s="141"/>
      <c r="AE4407" s="141"/>
      <c r="AF4407" s="141"/>
      <c r="AG4407" s="141"/>
      <c r="AH4407" s="141"/>
      <c r="AI4407" s="142"/>
      <c r="AJ4407" s="140"/>
      <c r="AK4407" s="141"/>
      <c r="AL4407" s="141"/>
      <c r="AM4407" s="141"/>
      <c r="AN4407" s="141"/>
      <c r="AO4407" s="142"/>
    </row>
    <row r="4408" spans="2:41" ht="3.75" customHeight="1">
      <c r="B4408" s="135"/>
      <c r="I4408" s="136"/>
      <c r="J4408" s="135"/>
      <c r="M4408" s="136"/>
      <c r="N4408" s="130"/>
      <c r="O4408" s="131"/>
      <c r="P4408" s="131"/>
      <c r="Q4408" s="132"/>
      <c r="R4408" s="683" t="str">
        <f>IF(新_新規_2!T228="☑", "研修中の登録販売者", "") &amp; IF(新_変更_3!AW256="☑", "研修中の登録販売者", "")</f>
        <v/>
      </c>
      <c r="S4408" s="684"/>
      <c r="T4408" s="684"/>
      <c r="U4408" s="684"/>
      <c r="V4408" s="684"/>
      <c r="W4408" s="684"/>
      <c r="X4408" s="684"/>
      <c r="Y4408" s="684"/>
      <c r="Z4408" s="684"/>
      <c r="AA4408" s="684"/>
      <c r="AB4408" s="684"/>
      <c r="AC4408" s="684"/>
      <c r="AD4408" s="684"/>
      <c r="AE4408" s="684"/>
      <c r="AF4408" s="684"/>
      <c r="AG4408" s="684"/>
      <c r="AH4408" s="684"/>
      <c r="AI4408" s="684"/>
      <c r="AJ4408" s="684"/>
      <c r="AK4408" s="684"/>
      <c r="AL4408" s="684"/>
      <c r="AM4408" s="684"/>
      <c r="AN4408" s="684"/>
      <c r="AO4408" s="685"/>
    </row>
    <row r="4409" spans="2:41" ht="13.35" customHeight="1">
      <c r="B4409" s="135"/>
      <c r="I4409" s="136"/>
      <c r="J4409" s="135"/>
      <c r="M4409" s="136"/>
      <c r="N4409" s="135" t="s">
        <v>32</v>
      </c>
      <c r="Q4409" s="136"/>
      <c r="R4409" s="686"/>
      <c r="S4409" s="687"/>
      <c r="T4409" s="687"/>
      <c r="U4409" s="687"/>
      <c r="V4409" s="687"/>
      <c r="W4409" s="687"/>
      <c r="X4409" s="687"/>
      <c r="Y4409" s="687"/>
      <c r="Z4409" s="687"/>
      <c r="AA4409" s="687"/>
      <c r="AB4409" s="687"/>
      <c r="AC4409" s="687"/>
      <c r="AD4409" s="687"/>
      <c r="AE4409" s="687"/>
      <c r="AF4409" s="687"/>
      <c r="AG4409" s="687"/>
      <c r="AH4409" s="687"/>
      <c r="AI4409" s="687"/>
      <c r="AJ4409" s="687"/>
      <c r="AK4409" s="687"/>
      <c r="AL4409" s="687"/>
      <c r="AM4409" s="687"/>
      <c r="AN4409" s="687"/>
      <c r="AO4409" s="688"/>
    </row>
    <row r="4410" spans="2:41" ht="3.75" customHeight="1">
      <c r="B4410" s="135"/>
      <c r="I4410" s="136"/>
      <c r="J4410" s="135"/>
      <c r="M4410" s="136"/>
      <c r="N4410" s="140"/>
      <c r="O4410" s="141"/>
      <c r="P4410" s="141"/>
      <c r="Q4410" s="142"/>
      <c r="R4410" s="689"/>
      <c r="S4410" s="690"/>
      <c r="T4410" s="690"/>
      <c r="U4410" s="690"/>
      <c r="V4410" s="690"/>
      <c r="W4410" s="690"/>
      <c r="X4410" s="690"/>
      <c r="Y4410" s="690"/>
      <c r="Z4410" s="690"/>
      <c r="AA4410" s="690"/>
      <c r="AB4410" s="690"/>
      <c r="AC4410" s="690"/>
      <c r="AD4410" s="690"/>
      <c r="AE4410" s="690"/>
      <c r="AF4410" s="690"/>
      <c r="AG4410" s="690"/>
      <c r="AH4410" s="690"/>
      <c r="AI4410" s="690"/>
      <c r="AJ4410" s="690"/>
      <c r="AK4410" s="690"/>
      <c r="AL4410" s="690"/>
      <c r="AM4410" s="690"/>
      <c r="AN4410" s="690"/>
      <c r="AO4410" s="691"/>
    </row>
    <row r="4411" spans="2:41" ht="3.75" customHeight="1">
      <c r="B4411" s="135"/>
      <c r="I4411" s="136"/>
      <c r="J4411" s="130"/>
      <c r="K4411" s="131"/>
      <c r="L4411" s="131"/>
      <c r="M4411" s="132"/>
      <c r="N4411" s="130"/>
      <c r="O4411" s="131"/>
      <c r="P4411" s="131"/>
      <c r="Q4411" s="132"/>
      <c r="R4411" s="130"/>
      <c r="S4411" s="131"/>
      <c r="T4411" s="131"/>
      <c r="U4411" s="131"/>
      <c r="V4411" s="131"/>
      <c r="W4411" s="131"/>
      <c r="X4411" s="131"/>
      <c r="Y4411" s="131"/>
      <c r="Z4411" s="131"/>
      <c r="AA4411" s="132"/>
      <c r="AB4411" s="130"/>
      <c r="AC4411" s="131"/>
      <c r="AD4411" s="131"/>
      <c r="AE4411" s="132"/>
      <c r="AF4411" s="131"/>
      <c r="AG4411" s="131"/>
      <c r="AH4411" s="131"/>
      <c r="AI4411" s="131"/>
      <c r="AJ4411" s="131"/>
      <c r="AK4411" s="131"/>
      <c r="AL4411" s="131"/>
      <c r="AM4411" s="131"/>
      <c r="AN4411" s="131"/>
      <c r="AO4411" s="132"/>
    </row>
    <row r="4412" spans="2:41" ht="13.35" customHeight="1">
      <c r="B4412" s="135"/>
      <c r="I4412" s="136"/>
      <c r="J4412" s="135"/>
      <c r="M4412" s="136"/>
      <c r="N4412" s="135" t="s">
        <v>27</v>
      </c>
      <c r="Q4412" s="136"/>
      <c r="R4412" s="135"/>
      <c r="S4412" s="692" t="str">
        <f xml:space="preserve"> IF(新_新規_2!I239&lt;&gt;"", "01300011:その他従事者", "") &amp; IF(新_変更_3!AL267&lt;&gt;"", "01300011:その他従事者", "")</f>
        <v/>
      </c>
      <c r="T4412" s="693"/>
      <c r="U4412" s="693"/>
      <c r="V4412" s="693"/>
      <c r="W4412" s="693"/>
      <c r="X4412" s="693"/>
      <c r="Y4412" s="693"/>
      <c r="Z4412" s="693"/>
      <c r="AA4412" s="694"/>
      <c r="AB4412" s="135" t="s">
        <v>28</v>
      </c>
      <c r="AE4412" s="136"/>
      <c r="AF4412" s="135"/>
      <c r="AG4412" s="695" t="str">
        <f>IF(新_新規_2!I247="☑", "01300001:薬剤師", "") &amp; IF(新_変更_3!AL275="☑", "01300001:薬剤師", "")
&amp; IF(新_新規_2!N247="☑", "01300002:登録販売者", "") &amp; IF(新_変更_3!AQ275="☑", "01300002:登録販売者", "")
&amp; IF(新_新規_2!T247="☑", "01300002:登録販売者", "") &amp; IF(新_変更_3!AW275="☑", "01300002:登録販売者", "")</f>
        <v/>
      </c>
      <c r="AH4412" s="693"/>
      <c r="AI4412" s="693"/>
      <c r="AJ4412" s="693"/>
      <c r="AK4412" s="693"/>
      <c r="AL4412" s="693"/>
      <c r="AM4412" s="693"/>
      <c r="AN4412" s="693"/>
      <c r="AO4412" s="694"/>
    </row>
    <row r="4413" spans="2:41" ht="3.75" customHeight="1">
      <c r="B4413" s="135"/>
      <c r="I4413" s="136"/>
      <c r="J4413" s="135"/>
      <c r="M4413" s="136"/>
      <c r="N4413" s="140"/>
      <c r="O4413" s="141"/>
      <c r="P4413" s="141"/>
      <c r="Q4413" s="142"/>
      <c r="R4413" s="140"/>
      <c r="S4413" s="141"/>
      <c r="T4413" s="141"/>
      <c r="U4413" s="141"/>
      <c r="V4413" s="141"/>
      <c r="W4413" s="141"/>
      <c r="X4413" s="141"/>
      <c r="Y4413" s="141"/>
      <c r="Z4413" s="141"/>
      <c r="AA4413" s="142"/>
      <c r="AB4413" s="140"/>
      <c r="AC4413" s="141"/>
      <c r="AD4413" s="141"/>
      <c r="AE4413" s="142"/>
      <c r="AF4413" s="141"/>
      <c r="AG4413" s="141"/>
      <c r="AH4413" s="141"/>
      <c r="AI4413" s="141"/>
      <c r="AJ4413" s="141"/>
      <c r="AK4413" s="141"/>
      <c r="AL4413" s="141"/>
      <c r="AM4413" s="141"/>
      <c r="AN4413" s="141"/>
      <c r="AO4413" s="142"/>
    </row>
    <row r="4414" spans="2:41" ht="3.75" customHeight="1">
      <c r="B4414" s="135"/>
      <c r="I4414" s="136"/>
      <c r="J4414" s="135"/>
      <c r="M4414" s="136"/>
      <c r="N4414" s="130"/>
      <c r="O4414" s="131"/>
      <c r="P4414" s="131"/>
      <c r="Q4414" s="132"/>
      <c r="R4414" s="130"/>
      <c r="S4414" s="131"/>
      <c r="T4414" s="131"/>
      <c r="U4414" s="131"/>
      <c r="V4414" s="131"/>
      <c r="W4414" s="131"/>
      <c r="X4414" s="131"/>
      <c r="Y4414" s="131"/>
      <c r="Z4414" s="131"/>
      <c r="AA4414" s="132"/>
      <c r="AB4414" s="130"/>
      <c r="AC4414" s="131"/>
      <c r="AD4414" s="131"/>
      <c r="AE4414" s="132"/>
      <c r="AF4414" s="130"/>
      <c r="AG4414" s="131"/>
      <c r="AH4414" s="131"/>
      <c r="AI4414" s="131"/>
      <c r="AJ4414" s="131"/>
      <c r="AK4414" s="131"/>
      <c r="AL4414" s="131"/>
      <c r="AM4414" s="131"/>
      <c r="AN4414" s="131"/>
      <c r="AO4414" s="132"/>
    </row>
    <row r="4415" spans="2:41" ht="13.35" customHeight="1">
      <c r="B4415" s="135"/>
      <c r="I4415" s="136"/>
      <c r="J4415" s="135"/>
      <c r="M4415" s="136"/>
      <c r="N4415" s="135" t="s">
        <v>3990</v>
      </c>
      <c r="Q4415" s="136"/>
      <c r="R4415" s="135"/>
      <c r="S4415" s="696"/>
      <c r="T4415" s="694"/>
      <c r="V4415" s="146"/>
      <c r="W4415" s="124" t="s">
        <v>12</v>
      </c>
      <c r="X4415" s="146"/>
      <c r="Y4415" s="124" t="s">
        <v>11</v>
      </c>
      <c r="Z4415" s="146"/>
      <c r="AA4415" s="136" t="s">
        <v>364</v>
      </c>
      <c r="AB4415" s="135" t="s">
        <v>66</v>
      </c>
      <c r="AE4415" s="136"/>
      <c r="AF4415" s="135"/>
      <c r="AG4415" s="696"/>
      <c r="AH4415" s="694"/>
      <c r="AJ4415" s="146"/>
      <c r="AK4415" s="124" t="s">
        <v>12</v>
      </c>
      <c r="AL4415" s="146"/>
      <c r="AM4415" s="124" t="s">
        <v>11</v>
      </c>
      <c r="AN4415" s="146"/>
      <c r="AO4415" s="136" t="s">
        <v>364</v>
      </c>
    </row>
    <row r="4416" spans="2:41" ht="3.75" customHeight="1">
      <c r="B4416" s="135"/>
      <c r="I4416" s="136"/>
      <c r="J4416" s="135"/>
      <c r="M4416" s="136"/>
      <c r="N4416" s="140"/>
      <c r="O4416" s="141"/>
      <c r="P4416" s="141"/>
      <c r="Q4416" s="142"/>
      <c r="R4416" s="140"/>
      <c r="S4416" s="141"/>
      <c r="T4416" s="141"/>
      <c r="U4416" s="141"/>
      <c r="V4416" s="141"/>
      <c r="W4416" s="141"/>
      <c r="X4416" s="141"/>
      <c r="Y4416" s="141"/>
      <c r="Z4416" s="141"/>
      <c r="AA4416" s="142"/>
      <c r="AB4416" s="140"/>
      <c r="AC4416" s="141"/>
      <c r="AD4416" s="141"/>
      <c r="AE4416" s="142"/>
      <c r="AF4416" s="140"/>
      <c r="AG4416" s="141"/>
      <c r="AH4416" s="141"/>
      <c r="AI4416" s="141"/>
      <c r="AJ4416" s="141"/>
      <c r="AK4416" s="141"/>
      <c r="AL4416" s="141"/>
      <c r="AM4416" s="141"/>
      <c r="AN4416" s="141"/>
      <c r="AO4416" s="142"/>
    </row>
    <row r="4417" spans="2:41" ht="3.75" customHeight="1">
      <c r="B4417" s="135"/>
      <c r="I4417" s="136"/>
      <c r="J4417" s="135"/>
      <c r="M4417" s="136"/>
      <c r="N4417" s="130"/>
      <c r="O4417" s="131"/>
      <c r="P4417" s="131"/>
      <c r="Q4417" s="132"/>
      <c r="R4417" s="683" t="str">
        <f>IF(AND(NM_従事者_従事者15_従事者区分&lt;&gt;"",新_新規_2!I239&lt;&gt;""), 新_新規_2!I239, "")
&amp; IF(AND(NM_従事者_従事者15_従事者区分&lt;&gt;"",新_変更_3!AL267&lt;&gt;""), 新_変更_3!AL267, "")</f>
        <v/>
      </c>
      <c r="S4417" s="684"/>
      <c r="T4417" s="684"/>
      <c r="U4417" s="684"/>
      <c r="V4417" s="684"/>
      <c r="W4417" s="684"/>
      <c r="X4417" s="684"/>
      <c r="Y4417" s="684"/>
      <c r="Z4417" s="684"/>
      <c r="AA4417" s="684"/>
      <c r="AB4417" s="684"/>
      <c r="AC4417" s="684"/>
      <c r="AD4417" s="684"/>
      <c r="AE4417" s="684"/>
      <c r="AF4417" s="684"/>
      <c r="AG4417" s="684"/>
      <c r="AH4417" s="684"/>
      <c r="AI4417" s="684"/>
      <c r="AJ4417" s="685"/>
      <c r="AK4417" s="131"/>
      <c r="AL4417" s="131"/>
      <c r="AM4417" s="131"/>
      <c r="AN4417" s="131"/>
      <c r="AO4417" s="132"/>
    </row>
    <row r="4418" spans="2:41" ht="13.35" customHeight="1">
      <c r="B4418" s="135"/>
      <c r="I4418" s="136"/>
      <c r="J4418" s="135"/>
      <c r="M4418" s="136"/>
      <c r="N4418" s="135" t="s">
        <v>8</v>
      </c>
      <c r="Q4418" s="136"/>
      <c r="R4418" s="686"/>
      <c r="S4418" s="687"/>
      <c r="T4418" s="687"/>
      <c r="U4418" s="687"/>
      <c r="V4418" s="687"/>
      <c r="W4418" s="687"/>
      <c r="X4418" s="687"/>
      <c r="Y4418" s="687"/>
      <c r="Z4418" s="687"/>
      <c r="AA4418" s="687"/>
      <c r="AB4418" s="687"/>
      <c r="AC4418" s="687"/>
      <c r="AD4418" s="687"/>
      <c r="AE4418" s="687"/>
      <c r="AF4418" s="687"/>
      <c r="AG4418" s="687"/>
      <c r="AH4418" s="687"/>
      <c r="AI4418" s="687"/>
      <c r="AJ4418" s="688"/>
      <c r="AL4418" s="147" t="s">
        <v>13</v>
      </c>
      <c r="AM4418" s="124" t="s">
        <v>29</v>
      </c>
      <c r="AO4418" s="136"/>
    </row>
    <row r="4419" spans="2:41" ht="3.75" customHeight="1">
      <c r="B4419" s="135"/>
      <c r="I4419" s="136"/>
      <c r="J4419" s="135"/>
      <c r="M4419" s="136"/>
      <c r="N4419" s="140"/>
      <c r="O4419" s="141"/>
      <c r="P4419" s="141"/>
      <c r="Q4419" s="142"/>
      <c r="R4419" s="689"/>
      <c r="S4419" s="690"/>
      <c r="T4419" s="690"/>
      <c r="U4419" s="690"/>
      <c r="V4419" s="690"/>
      <c r="W4419" s="690"/>
      <c r="X4419" s="690"/>
      <c r="Y4419" s="690"/>
      <c r="Z4419" s="690"/>
      <c r="AA4419" s="690"/>
      <c r="AB4419" s="690"/>
      <c r="AC4419" s="690"/>
      <c r="AD4419" s="690"/>
      <c r="AE4419" s="690"/>
      <c r="AF4419" s="690"/>
      <c r="AG4419" s="690"/>
      <c r="AH4419" s="690"/>
      <c r="AI4419" s="690"/>
      <c r="AJ4419" s="691"/>
      <c r="AK4419" s="141"/>
      <c r="AL4419" s="141"/>
      <c r="AM4419" s="141"/>
      <c r="AN4419" s="141"/>
      <c r="AO4419" s="142"/>
    </row>
    <row r="4420" spans="2:41" ht="3.75" customHeight="1">
      <c r="B4420" s="135"/>
      <c r="I4420" s="136"/>
      <c r="J4420" s="135"/>
      <c r="M4420" s="136"/>
      <c r="N4420" s="130"/>
      <c r="O4420" s="131"/>
      <c r="P4420" s="131"/>
      <c r="Q4420" s="132"/>
      <c r="R4420" s="683" t="str">
        <f>IF(NM_従事者_従事者15_従事者区分="","",(IF(新_新規_2!I238&lt;&gt;"", ASC(PHONETIC(新_新規_2!I238)), "") &amp; IF(新_変更_3!AL266&lt;&gt;"", ASC(PHONETIC(新_変更_3!AL266)), "")))</f>
        <v/>
      </c>
      <c r="S4420" s="684"/>
      <c r="T4420" s="684"/>
      <c r="U4420" s="684"/>
      <c r="V4420" s="684"/>
      <c r="W4420" s="684"/>
      <c r="X4420" s="684"/>
      <c r="Y4420" s="684"/>
      <c r="Z4420" s="684"/>
      <c r="AA4420" s="684"/>
      <c r="AB4420" s="684"/>
      <c r="AC4420" s="684"/>
      <c r="AD4420" s="684"/>
      <c r="AE4420" s="684"/>
      <c r="AF4420" s="684"/>
      <c r="AG4420" s="684"/>
      <c r="AH4420" s="684"/>
      <c r="AI4420" s="684"/>
      <c r="AJ4420" s="684"/>
      <c r="AK4420" s="684"/>
      <c r="AL4420" s="684"/>
      <c r="AM4420" s="684"/>
      <c r="AN4420" s="684"/>
      <c r="AO4420" s="685"/>
    </row>
    <row r="4421" spans="2:41" ht="13.35" customHeight="1">
      <c r="B4421" s="135"/>
      <c r="I4421" s="136"/>
      <c r="J4421" s="135"/>
      <c r="M4421" s="136"/>
      <c r="N4421" s="135" t="s">
        <v>61</v>
      </c>
      <c r="Q4421" s="136"/>
      <c r="R4421" s="686"/>
      <c r="S4421" s="687"/>
      <c r="T4421" s="687"/>
      <c r="U4421" s="687"/>
      <c r="V4421" s="687"/>
      <c r="W4421" s="687"/>
      <c r="X4421" s="687"/>
      <c r="Y4421" s="687"/>
      <c r="Z4421" s="687"/>
      <c r="AA4421" s="687"/>
      <c r="AB4421" s="687"/>
      <c r="AC4421" s="687"/>
      <c r="AD4421" s="687"/>
      <c r="AE4421" s="687"/>
      <c r="AF4421" s="687"/>
      <c r="AG4421" s="687"/>
      <c r="AH4421" s="687"/>
      <c r="AI4421" s="687"/>
      <c r="AJ4421" s="687"/>
      <c r="AK4421" s="687"/>
      <c r="AL4421" s="687"/>
      <c r="AM4421" s="687"/>
      <c r="AN4421" s="687"/>
      <c r="AO4421" s="688"/>
    </row>
    <row r="4422" spans="2:41" ht="3.75" customHeight="1">
      <c r="B4422" s="135"/>
      <c r="I4422" s="136"/>
      <c r="J4422" s="135"/>
      <c r="M4422" s="136"/>
      <c r="N4422" s="135"/>
      <c r="Q4422" s="136"/>
      <c r="R4422" s="689"/>
      <c r="S4422" s="690"/>
      <c r="T4422" s="690"/>
      <c r="U4422" s="690"/>
      <c r="V4422" s="690"/>
      <c r="W4422" s="690"/>
      <c r="X4422" s="690"/>
      <c r="Y4422" s="690"/>
      <c r="Z4422" s="690"/>
      <c r="AA4422" s="690"/>
      <c r="AB4422" s="690"/>
      <c r="AC4422" s="690"/>
      <c r="AD4422" s="690"/>
      <c r="AE4422" s="690"/>
      <c r="AF4422" s="690"/>
      <c r="AG4422" s="690"/>
      <c r="AH4422" s="690"/>
      <c r="AI4422" s="690"/>
      <c r="AJ4422" s="690"/>
      <c r="AK4422" s="690"/>
      <c r="AL4422" s="690"/>
      <c r="AM4422" s="690"/>
      <c r="AN4422" s="690"/>
      <c r="AO4422" s="691"/>
    </row>
    <row r="4423" spans="2:41" ht="3.75" customHeight="1">
      <c r="B4423" s="135"/>
      <c r="I4423" s="136"/>
      <c r="J4423" s="135"/>
      <c r="N4423" s="130"/>
      <c r="O4423" s="131"/>
      <c r="P4423" s="131"/>
      <c r="Q4423" s="132"/>
      <c r="U4423" s="787" t="str">
        <f>IF(AND(NM_従事者_従事者15_従事者区分&lt;&gt;"",新_新規_2!L240&lt;&gt;""), 新_新規_2!L240, "")
&amp; IF(AND(NM_従事者_従事者15_従事者区分&lt;&gt;"",新_変更_3!AO268&lt;&gt;""), 新_変更_3!AO268, "")</f>
        <v/>
      </c>
      <c r="V4423" s="754"/>
      <c r="W4423" s="754"/>
      <c r="X4423" s="789"/>
      <c r="Y4423" s="131"/>
      <c r="Z4423" s="792" t="str">
        <f>IF(AND(NM_従事者_従事者15_従事者区分&lt;&gt;"",新_新規_2!O240&lt;&gt;""), 新_新規_2!O240, "")
&amp; IF(AND(NM_従事者_従事者15_従事者区分&lt;&gt;"",新_変更_3!AR268&lt;&gt;""), 新_変更_3!AR268, "")</f>
        <v/>
      </c>
      <c r="AA4423" s="754"/>
      <c r="AB4423" s="754"/>
      <c r="AC4423" s="755"/>
      <c r="AG4423" s="683" t="str">
        <f>IF(AND(NM_従事者_従事者15_従事者区分&lt;&gt;"",新_新規_2!L241&lt;&gt;""), 新_新規_2!L241, "")
&amp; IF(AND(NM_従事者_従事者15_従事者区分&lt;&gt;"",新_変更_3!AO269&lt;&gt;""), 新_変更_3!AO269, "")</f>
        <v/>
      </c>
      <c r="AH4423" s="684"/>
      <c r="AI4423" s="684"/>
      <c r="AJ4423" s="684"/>
      <c r="AK4423" s="684"/>
      <c r="AL4423" s="684"/>
      <c r="AM4423" s="684"/>
      <c r="AN4423" s="684"/>
      <c r="AO4423" s="685"/>
    </row>
    <row r="4424" spans="2:41" ht="13.35" customHeight="1">
      <c r="B4424" s="135"/>
      <c r="I4424" s="136"/>
      <c r="J4424" s="135"/>
      <c r="N4424" s="135"/>
      <c r="Q4424" s="136"/>
      <c r="R4424" s="124" t="s">
        <v>15</v>
      </c>
      <c r="U4424" s="756"/>
      <c r="V4424" s="757"/>
      <c r="W4424" s="757"/>
      <c r="X4424" s="790"/>
      <c r="Y4424" s="125" t="s">
        <v>359</v>
      </c>
      <c r="Z4424" s="793"/>
      <c r="AA4424" s="757"/>
      <c r="AB4424" s="757"/>
      <c r="AC4424" s="758"/>
      <c r="AD4424" s="124" t="s">
        <v>56</v>
      </c>
      <c r="AG4424" s="686"/>
      <c r="AH4424" s="687"/>
      <c r="AI4424" s="687"/>
      <c r="AJ4424" s="687"/>
      <c r="AK4424" s="687"/>
      <c r="AL4424" s="687"/>
      <c r="AM4424" s="687"/>
      <c r="AN4424" s="687"/>
      <c r="AO4424" s="688"/>
    </row>
    <row r="4425" spans="2:41" ht="3.75" customHeight="1">
      <c r="B4425" s="135"/>
      <c r="I4425" s="136"/>
      <c r="J4425" s="135"/>
      <c r="N4425" s="135"/>
      <c r="Q4425" s="136"/>
      <c r="R4425" s="141"/>
      <c r="S4425" s="141"/>
      <c r="T4425" s="141"/>
      <c r="U4425" s="759"/>
      <c r="V4425" s="760"/>
      <c r="W4425" s="760"/>
      <c r="X4425" s="791"/>
      <c r="Y4425" s="141"/>
      <c r="Z4425" s="794"/>
      <c r="AA4425" s="760"/>
      <c r="AB4425" s="760"/>
      <c r="AC4425" s="761"/>
      <c r="AD4425" s="141"/>
      <c r="AE4425" s="141"/>
      <c r="AF4425" s="141"/>
      <c r="AG4425" s="689"/>
      <c r="AH4425" s="690"/>
      <c r="AI4425" s="690"/>
      <c r="AJ4425" s="690"/>
      <c r="AK4425" s="690"/>
      <c r="AL4425" s="690"/>
      <c r="AM4425" s="690"/>
      <c r="AN4425" s="690"/>
      <c r="AO4425" s="691"/>
    </row>
    <row r="4426" spans="2:41" ht="3.75" customHeight="1">
      <c r="B4426" s="135"/>
      <c r="I4426" s="136"/>
      <c r="J4426" s="135"/>
      <c r="N4426" s="135"/>
      <c r="Q4426" s="136"/>
      <c r="R4426" s="131"/>
      <c r="S4426" s="131"/>
      <c r="T4426" s="132"/>
      <c r="U4426" s="683" t="str">
        <f>IF(AND(NM_従事者_従事者15_従事者区分&lt;&gt;"",新_新規_2!T241&lt;&gt;""), 新_新規_2!T241, "")
 &amp; IF(AND(NM_従事者_従事者15_従事者区分&lt;&gt;"",新_変更_3!AW269&lt;&gt;""), 新_変更_3!AW269, "")</f>
        <v/>
      </c>
      <c r="V4426" s="684"/>
      <c r="W4426" s="684"/>
      <c r="X4426" s="684"/>
      <c r="Y4426" s="684"/>
      <c r="Z4426" s="684"/>
      <c r="AA4426" s="684"/>
      <c r="AB4426" s="684"/>
      <c r="AC4426" s="685"/>
      <c r="AD4426" s="130"/>
      <c r="AE4426" s="131"/>
      <c r="AF4426" s="132"/>
      <c r="AG4426" s="683" t="str">
        <f>IF(AND(NM_従事者_従事者15_従事者区分&lt;&gt;"",新_新規_2!L242&lt;&gt;""), 新_新規_2!L242, "")
&amp; IF(AND(NM_従事者_従事者15_従事者区分&lt;&gt;"",新_変更_3!AO270&lt;&gt;""), 新_変更_3!AO270, "")</f>
        <v/>
      </c>
      <c r="AH4426" s="684"/>
      <c r="AI4426" s="684"/>
      <c r="AJ4426" s="684"/>
      <c r="AK4426" s="684"/>
      <c r="AL4426" s="684"/>
      <c r="AM4426" s="684"/>
      <c r="AN4426" s="684"/>
      <c r="AO4426" s="685"/>
    </row>
    <row r="4427" spans="2:41" ht="13.35" customHeight="1">
      <c r="B4427" s="135"/>
      <c r="I4427" s="136"/>
      <c r="J4427" s="135" t="s">
        <v>4007</v>
      </c>
      <c r="N4427" s="135" t="s">
        <v>23</v>
      </c>
      <c r="Q4427" s="136"/>
      <c r="R4427" s="124" t="s">
        <v>17</v>
      </c>
      <c r="T4427" s="136"/>
      <c r="U4427" s="686"/>
      <c r="V4427" s="687"/>
      <c r="W4427" s="687"/>
      <c r="X4427" s="687"/>
      <c r="Y4427" s="687"/>
      <c r="Z4427" s="687"/>
      <c r="AA4427" s="687"/>
      <c r="AB4427" s="687"/>
      <c r="AC4427" s="688"/>
      <c r="AD4427" s="135" t="s">
        <v>18</v>
      </c>
      <c r="AF4427" s="136"/>
      <c r="AG4427" s="686"/>
      <c r="AH4427" s="687"/>
      <c r="AI4427" s="687"/>
      <c r="AJ4427" s="687"/>
      <c r="AK4427" s="687"/>
      <c r="AL4427" s="687"/>
      <c r="AM4427" s="687"/>
      <c r="AN4427" s="687"/>
      <c r="AO4427" s="688"/>
    </row>
    <row r="4428" spans="2:41" ht="3.75" customHeight="1">
      <c r="B4428" s="135"/>
      <c r="I4428" s="136"/>
      <c r="J4428" s="135"/>
      <c r="N4428" s="135"/>
      <c r="Q4428" s="136"/>
      <c r="R4428" s="141"/>
      <c r="S4428" s="141"/>
      <c r="T4428" s="142"/>
      <c r="U4428" s="689"/>
      <c r="V4428" s="690"/>
      <c r="W4428" s="690"/>
      <c r="X4428" s="690"/>
      <c r="Y4428" s="690"/>
      <c r="Z4428" s="690"/>
      <c r="AA4428" s="690"/>
      <c r="AB4428" s="690"/>
      <c r="AC4428" s="691"/>
      <c r="AD4428" s="140"/>
      <c r="AE4428" s="141"/>
      <c r="AF4428" s="142"/>
      <c r="AG4428" s="689"/>
      <c r="AH4428" s="690"/>
      <c r="AI4428" s="690"/>
      <c r="AJ4428" s="690"/>
      <c r="AK4428" s="690"/>
      <c r="AL4428" s="690"/>
      <c r="AM4428" s="690"/>
      <c r="AN4428" s="690"/>
      <c r="AO4428" s="691"/>
    </row>
    <row r="4429" spans="2:41" ht="3.75" customHeight="1">
      <c r="B4429" s="135"/>
      <c r="I4429" s="136"/>
      <c r="J4429" s="135"/>
      <c r="N4429" s="135"/>
      <c r="Q4429" s="136"/>
      <c r="R4429" s="131"/>
      <c r="S4429" s="131"/>
      <c r="T4429" s="132"/>
      <c r="U4429" s="683" t="str">
        <f>IF(AND(NM_従事者_従事者15_従事者区分&lt;&gt;"",新_新規_2!T242&lt;&gt;""), 新_新規_2!T242, "")
 &amp; IF(AND(NM_従事者_従事者15_従事者区分&lt;&gt;"",新_変更_3!AW270&lt;&gt;""), 新_変更_3!AW270, "")</f>
        <v/>
      </c>
      <c r="V4429" s="684"/>
      <c r="W4429" s="684"/>
      <c r="X4429" s="684"/>
      <c r="Y4429" s="684"/>
      <c r="Z4429" s="684"/>
      <c r="AA4429" s="684"/>
      <c r="AB4429" s="684"/>
      <c r="AC4429" s="685"/>
      <c r="AD4429" s="130"/>
      <c r="AE4429" s="131"/>
      <c r="AF4429" s="132"/>
      <c r="AG4429" s="683" t="str">
        <f>IF(AND(NM_従事者_従事者15_従事者区分&lt;&gt;"",新_新規_2!L243&lt;&gt;""), 新_新規_2!L243, "")
&amp; IF(AND(NM_従事者_従事者15_従事者区分&lt;&gt;"",新_変更_3!AO271&lt;&gt;""), 新_変更_3!AO271, "")</f>
        <v/>
      </c>
      <c r="AH4429" s="684"/>
      <c r="AI4429" s="684"/>
      <c r="AJ4429" s="684"/>
      <c r="AK4429" s="684"/>
      <c r="AL4429" s="684"/>
      <c r="AM4429" s="684"/>
      <c r="AN4429" s="684"/>
      <c r="AO4429" s="685"/>
    </row>
    <row r="4430" spans="2:41" ht="13.35" customHeight="1">
      <c r="B4430" s="135"/>
      <c r="I4430" s="136"/>
      <c r="J4430" s="135"/>
      <c r="N4430" s="135"/>
      <c r="Q4430" s="136"/>
      <c r="R4430" s="124" t="s">
        <v>19</v>
      </c>
      <c r="T4430" s="136"/>
      <c r="U4430" s="686"/>
      <c r="V4430" s="687"/>
      <c r="W4430" s="687"/>
      <c r="X4430" s="687"/>
      <c r="Y4430" s="687"/>
      <c r="Z4430" s="687"/>
      <c r="AA4430" s="687"/>
      <c r="AB4430" s="687"/>
      <c r="AC4430" s="688"/>
      <c r="AD4430" s="135" t="s">
        <v>20</v>
      </c>
      <c r="AF4430" s="136"/>
      <c r="AG4430" s="686"/>
      <c r="AH4430" s="687"/>
      <c r="AI4430" s="687"/>
      <c r="AJ4430" s="687"/>
      <c r="AK4430" s="687"/>
      <c r="AL4430" s="687"/>
      <c r="AM4430" s="687"/>
      <c r="AN4430" s="687"/>
      <c r="AO4430" s="688"/>
    </row>
    <row r="4431" spans="2:41" ht="3.75" customHeight="1">
      <c r="B4431" s="135"/>
      <c r="I4431" s="136"/>
      <c r="J4431" s="135"/>
      <c r="N4431" s="140"/>
      <c r="O4431" s="141"/>
      <c r="P4431" s="141"/>
      <c r="Q4431" s="142"/>
      <c r="R4431" s="141"/>
      <c r="S4431" s="141"/>
      <c r="T4431" s="142"/>
      <c r="U4431" s="689"/>
      <c r="V4431" s="690"/>
      <c r="W4431" s="690"/>
      <c r="X4431" s="690"/>
      <c r="Y4431" s="690"/>
      <c r="Z4431" s="690"/>
      <c r="AA4431" s="690"/>
      <c r="AB4431" s="690"/>
      <c r="AC4431" s="691"/>
      <c r="AD4431" s="140"/>
      <c r="AE4431" s="141"/>
      <c r="AF4431" s="142"/>
      <c r="AG4431" s="689"/>
      <c r="AH4431" s="690"/>
      <c r="AI4431" s="690"/>
      <c r="AJ4431" s="690"/>
      <c r="AK4431" s="690"/>
      <c r="AL4431" s="690"/>
      <c r="AM4431" s="690"/>
      <c r="AN4431" s="690"/>
      <c r="AO4431" s="691"/>
    </row>
    <row r="4432" spans="2:41" ht="3.75" customHeight="1">
      <c r="B4432" s="135"/>
      <c r="I4432" s="136"/>
      <c r="J4432" s="135"/>
      <c r="M4432" s="136"/>
      <c r="N4432" s="135"/>
      <c r="Q4432" s="136"/>
      <c r="R4432" s="130"/>
      <c r="S4432" s="131"/>
      <c r="T4432" s="131"/>
      <c r="U4432" s="131"/>
      <c r="V4432" s="131"/>
      <c r="W4432" s="131"/>
      <c r="X4432" s="131"/>
      <c r="Y4432" s="131"/>
      <c r="Z4432" s="131"/>
      <c r="AA4432" s="131"/>
      <c r="AB4432" s="131"/>
      <c r="AC4432" s="131"/>
      <c r="AD4432" s="131"/>
      <c r="AE4432" s="131"/>
      <c r="AF4432" s="131"/>
      <c r="AG4432" s="131"/>
      <c r="AH4432" s="131"/>
      <c r="AI4432" s="131"/>
      <c r="AJ4432" s="131"/>
      <c r="AK4432" s="131"/>
      <c r="AL4432" s="131"/>
      <c r="AM4432" s="131"/>
      <c r="AN4432" s="131"/>
      <c r="AO4432" s="132"/>
    </row>
    <row r="4433" spans="2:41" ht="13.35" customHeight="1">
      <c r="B4433" s="135"/>
      <c r="I4433" s="136"/>
      <c r="J4433" s="135"/>
      <c r="M4433" s="136"/>
      <c r="N4433" s="135" t="s">
        <v>111</v>
      </c>
      <c r="Q4433" s="136"/>
      <c r="R4433" s="135"/>
      <c r="S4433" s="696"/>
      <c r="T4433" s="694"/>
      <c r="V4433" s="146"/>
      <c r="W4433" s="124" t="s">
        <v>12</v>
      </c>
      <c r="X4433" s="146"/>
      <c r="Y4433" s="124" t="s">
        <v>11</v>
      </c>
      <c r="Z4433" s="146"/>
      <c r="AA4433" s="124" t="s">
        <v>364</v>
      </c>
      <c r="AO4433" s="136"/>
    </row>
    <row r="4434" spans="2:41" ht="3.75" customHeight="1">
      <c r="B4434" s="135"/>
      <c r="I4434" s="136"/>
      <c r="J4434" s="135"/>
      <c r="M4434" s="136"/>
      <c r="N4434" s="135"/>
      <c r="Q4434" s="136"/>
      <c r="R4434" s="135"/>
      <c r="AO4434" s="136"/>
    </row>
    <row r="4435" spans="2:41" ht="3.75" customHeight="1">
      <c r="B4435" s="135"/>
      <c r="I4435" s="136"/>
      <c r="J4435" s="135"/>
      <c r="M4435" s="136"/>
      <c r="N4435" s="130"/>
      <c r="O4435" s="131"/>
      <c r="P4435" s="131"/>
      <c r="Q4435" s="131"/>
      <c r="R4435" s="781" t="str">
        <f>IF(AND(NM_従事者_従事者15_従事者区分&lt;&gt;"",新_新規_2!I244&lt;&gt;""), 新_新規_2!I244, "")
&amp; IF(AND(NM_従事者_従事者15_従事者区分&lt;&gt;"",新_変更_3!AL272&lt;&gt;""), 新_変更_3!AL272, "")</f>
        <v/>
      </c>
      <c r="S4435" s="784" t="str">
        <f>IF(AND(NM_従事者_従事者15_従事者区分&lt;&gt;"",新_新規_2!J244&lt;&gt;""), 新_新規_2!J244, "")
&amp; IF(AND(NM_従事者_従事者15_従事者区分&lt;&gt;"",新_変更_3!AM272&lt;&gt;""), 新_変更_3!AM272, "")</f>
        <v/>
      </c>
      <c r="T4435" s="131"/>
      <c r="U4435" s="787" t="str">
        <f>IF(AND(NM_従事者_従事者15_従事者区分&lt;&gt;"",新_新規_2!L244&lt;&gt;""), 新_新規_2!L244, "")
&amp; IF(AND(NM_従事者_従事者15_従事者区分&lt;&gt;"",新_変更_3!AO272&lt;&gt;""), 新_変更_3!AO272, "")</f>
        <v/>
      </c>
      <c r="V4435" s="130"/>
      <c r="W4435" s="131"/>
      <c r="X4435" s="131"/>
      <c r="Y4435" s="131"/>
      <c r="Z4435" s="131"/>
      <c r="AA4435" s="131"/>
      <c r="AB4435" s="131"/>
      <c r="AC4435" s="131"/>
      <c r="AD4435" s="131"/>
      <c r="AE4435" s="131"/>
      <c r="AF4435" s="131"/>
      <c r="AG4435" s="131"/>
      <c r="AH4435" s="133"/>
      <c r="AI4435" s="133"/>
      <c r="AJ4435" s="131"/>
      <c r="AK4435" s="149"/>
      <c r="AL4435" s="131"/>
      <c r="AM4435" s="131"/>
      <c r="AN4435" s="131"/>
      <c r="AO4435" s="132"/>
    </row>
    <row r="4436" spans="2:41" ht="13.35" customHeight="1">
      <c r="B4436" s="135"/>
      <c r="I4436" s="136"/>
      <c r="J4436" s="135"/>
      <c r="M4436" s="136"/>
      <c r="N4436" s="135" t="s">
        <v>30</v>
      </c>
      <c r="R4436" s="782"/>
      <c r="S4436" s="785"/>
      <c r="T4436" s="124" t="s">
        <v>388</v>
      </c>
      <c r="U4436" s="756"/>
      <c r="V4436" s="135" t="s">
        <v>112</v>
      </c>
      <c r="AH4436" s="137"/>
      <c r="AI4436" s="137"/>
      <c r="AK4436" s="150"/>
      <c r="AO4436" s="136"/>
    </row>
    <row r="4437" spans="2:41" ht="3.75" customHeight="1">
      <c r="B4437" s="135"/>
      <c r="I4437" s="136"/>
      <c r="J4437" s="135"/>
      <c r="M4437" s="136"/>
      <c r="N4437" s="135"/>
      <c r="R4437" s="783"/>
      <c r="S4437" s="786"/>
      <c r="T4437" s="141"/>
      <c r="U4437" s="759"/>
      <c r="V4437" s="140"/>
      <c r="W4437" s="141"/>
      <c r="X4437" s="141"/>
      <c r="Y4437" s="141"/>
      <c r="Z4437" s="141"/>
      <c r="AA4437" s="141"/>
      <c r="AB4437" s="141"/>
      <c r="AC4437" s="141"/>
      <c r="AD4437" s="141"/>
      <c r="AE4437" s="141"/>
      <c r="AF4437" s="141"/>
      <c r="AG4437" s="141"/>
      <c r="AH4437" s="143"/>
      <c r="AI4437" s="143"/>
      <c r="AJ4437" s="141"/>
      <c r="AK4437" s="151"/>
      <c r="AL4437" s="141"/>
      <c r="AM4437" s="141"/>
      <c r="AN4437" s="141"/>
      <c r="AO4437" s="142"/>
    </row>
    <row r="4438" spans="2:41" ht="3.75" customHeight="1">
      <c r="B4438" s="135"/>
      <c r="I4438" s="136"/>
      <c r="J4438" s="135"/>
      <c r="M4438" s="136"/>
      <c r="N4438" s="130"/>
      <c r="O4438" s="131"/>
      <c r="P4438" s="131"/>
      <c r="Q4438" s="132"/>
      <c r="R4438" s="788" t="str">
        <f>IF(AND(NM_従事者_従事者15_従事者区分&lt;&gt;"",新_新規_2!K248&lt;&gt;""), 新_新規_2!K248, "")
 &amp; IF(AND(NM_従事者_従事者15_従事者区分&lt;&gt;"",新_変更_3!AN276&lt;&gt;""), 新_変更_3!AN276, "")</f>
        <v/>
      </c>
      <c r="S4438" s="684"/>
      <c r="T4438" s="684"/>
      <c r="U4438" s="685"/>
      <c r="V4438" s="686" t="str">
        <f>IF(AND(NM_従事者_従事者15_従事者区分&lt;&gt;"",新_新規_2!O248&lt;&gt;""), 新_新規_2!O248, "")
&amp; IF(AND(NM_従事者_従事者15_従事者区分&lt;&gt;"",新_変更_3!AR276&lt;&gt;""), 新_変更_3!AR276, "")</f>
        <v/>
      </c>
      <c r="W4438" s="688"/>
      <c r="X4438" s="683" t="str">
        <f>IF(AND(NM_従事者_従事者15_従事者区分&lt;&gt;"",新_新規_2!Q248&lt;&gt;""), 新_新規_2!Q248, "")
&amp; IF(AND(NM_従事者_従事者15_従事者区分&lt;&gt;"",新_変更_3!AT276&lt;&gt;""), 新_変更_3!AT276, "")</f>
        <v/>
      </c>
      <c r="Y4438" s="684"/>
      <c r="Z4438" s="684"/>
      <c r="AA4438" s="685"/>
      <c r="AI4438" s="131"/>
      <c r="AO4438" s="136"/>
    </row>
    <row r="4439" spans="2:41" ht="13.35" customHeight="1">
      <c r="B4439" s="135"/>
      <c r="I4439" s="136"/>
      <c r="J4439" s="135"/>
      <c r="M4439" s="136"/>
      <c r="N4439" s="135" t="s">
        <v>114</v>
      </c>
      <c r="Q4439" s="136"/>
      <c r="R4439" s="686"/>
      <c r="S4439" s="687"/>
      <c r="T4439" s="687"/>
      <c r="U4439" s="688"/>
      <c r="V4439" s="686"/>
      <c r="W4439" s="688"/>
      <c r="X4439" s="686"/>
      <c r="Y4439" s="687"/>
      <c r="Z4439" s="687"/>
      <c r="AA4439" s="688"/>
      <c r="AB4439" s="158" t="s">
        <v>171</v>
      </c>
      <c r="AO4439" s="136"/>
    </row>
    <row r="4440" spans="2:41" ht="3.75" customHeight="1">
      <c r="B4440" s="135"/>
      <c r="I4440" s="136"/>
      <c r="J4440" s="135"/>
      <c r="M4440" s="136"/>
      <c r="N4440" s="135"/>
      <c r="Q4440" s="136"/>
      <c r="R4440" s="689"/>
      <c r="S4440" s="690"/>
      <c r="T4440" s="690"/>
      <c r="U4440" s="691"/>
      <c r="V4440" s="689"/>
      <c r="W4440" s="691"/>
      <c r="X4440" s="689"/>
      <c r="Y4440" s="690"/>
      <c r="Z4440" s="690"/>
      <c r="AA4440" s="691"/>
      <c r="AB4440" s="141"/>
      <c r="AC4440" s="141"/>
      <c r="AD4440" s="141"/>
      <c r="AE4440" s="141"/>
      <c r="AF4440" s="141"/>
      <c r="AG4440" s="141"/>
      <c r="AH4440" s="141"/>
      <c r="AI4440" s="141"/>
      <c r="AJ4440" s="141"/>
      <c r="AK4440" s="141"/>
      <c r="AL4440" s="141"/>
      <c r="AM4440" s="141"/>
      <c r="AN4440" s="141"/>
      <c r="AO4440" s="142"/>
    </row>
    <row r="4441" spans="2:41" ht="3.75" customHeight="1">
      <c r="B4441" s="135"/>
      <c r="I4441" s="136"/>
      <c r="J4441" s="135"/>
      <c r="M4441" s="136"/>
      <c r="N4441" s="130"/>
      <c r="O4441" s="131"/>
      <c r="P4441" s="131"/>
      <c r="Q4441" s="131"/>
      <c r="R4441" s="130"/>
      <c r="S4441" s="131"/>
      <c r="T4441" s="131"/>
      <c r="U4441" s="131"/>
      <c r="V4441" s="131"/>
      <c r="W4441" s="131"/>
      <c r="X4441" s="131"/>
      <c r="Y4441" s="131"/>
      <c r="Z4441" s="131"/>
      <c r="AA4441" s="132"/>
      <c r="AB4441" s="130"/>
      <c r="AI4441" s="136"/>
      <c r="AJ4441" s="130"/>
      <c r="AK4441" s="131"/>
      <c r="AL4441" s="131"/>
      <c r="AM4441" s="131"/>
      <c r="AN4441" s="131"/>
      <c r="AO4441" s="132"/>
    </row>
    <row r="4442" spans="2:41" ht="13.35" customHeight="1">
      <c r="B4442" s="135"/>
      <c r="I4442" s="136"/>
      <c r="J4442" s="135"/>
      <c r="M4442" s="136"/>
      <c r="N4442" s="135" t="s">
        <v>115</v>
      </c>
      <c r="R4442" s="135"/>
      <c r="S4442" s="696" t="str">
        <f>IF(AND(NM_従事者_従事者15_従事者区分&lt;&gt;"",新_新規_2!I250&lt;&gt;""), 新_新規_2!I250, "")
&amp; IF(AND(NM_従事者_従事者15_従事者区分&lt;&gt;"",新_変更_3!AL278&lt;&gt;""), 新_変更_3!AL278, "")</f>
        <v/>
      </c>
      <c r="T4442" s="694"/>
      <c r="V4442" s="146" t="str">
        <f>IF(AND(NM_従事者_従事者15_従事者区分&lt;&gt;"",新_新規_2!K250&lt;&gt;""), 新_新規_2!K250, "")
&amp; IF(AND(NM_従事者_従事者15_従事者区分&lt;&gt;"",新_変更_3!AN278&lt;&gt;""), 新_変更_3!AN278, "")</f>
        <v/>
      </c>
      <c r="W4442" s="124" t="s">
        <v>12</v>
      </c>
      <c r="X4442" s="146" t="str">
        <f>IF(AND(NM_従事者_従事者15_従事者区分&lt;&gt;"",新_新規_2!M250&lt;&gt;""), 新_新規_2!M250, "")
&amp; IF(AND(NM_従事者_従事者15_従事者区分&lt;&gt;"",新_変更_3!AP278&lt;&gt;""), 新_変更_3!AP278, "")</f>
        <v/>
      </c>
      <c r="Y4442" s="124" t="s">
        <v>11</v>
      </c>
      <c r="Z4442" s="146" t="str">
        <f>IF(AND(NM_従事者_従事者15_従事者区分&lt;&gt;"",新_新規_2!O250&lt;&gt;""), 新_新規_2!O250, "")
 &amp; IF(AND(NM_従事者_従事者15_従事者区分&lt;&gt;"",新_変更_3!AR278&lt;&gt;""), 新_変更_3!AR278, "")</f>
        <v/>
      </c>
      <c r="AA4442" s="124" t="s">
        <v>364</v>
      </c>
      <c r="AB4442" s="135" t="s">
        <v>170</v>
      </c>
      <c r="AI4442" s="136"/>
      <c r="AJ4442" s="135"/>
      <c r="AK4442" s="696"/>
      <c r="AL4442" s="693"/>
      <c r="AM4442" s="693"/>
      <c r="AN4442" s="693"/>
      <c r="AO4442" s="694"/>
    </row>
    <row r="4443" spans="2:41" ht="3.75" customHeight="1">
      <c r="B4443" s="135"/>
      <c r="I4443" s="136"/>
      <c r="J4443" s="135"/>
      <c r="M4443" s="136"/>
      <c r="N4443" s="135"/>
      <c r="R4443" s="140"/>
      <c r="S4443" s="141"/>
      <c r="T4443" s="141"/>
      <c r="U4443" s="141"/>
      <c r="V4443" s="141"/>
      <c r="W4443" s="141"/>
      <c r="X4443" s="141"/>
      <c r="Y4443" s="141"/>
      <c r="Z4443" s="141"/>
      <c r="AA4443" s="142"/>
      <c r="AB4443" s="140"/>
      <c r="AC4443" s="141"/>
      <c r="AD4443" s="141"/>
      <c r="AE4443" s="141"/>
      <c r="AF4443" s="141"/>
      <c r="AG4443" s="141"/>
      <c r="AH4443" s="141"/>
      <c r="AI4443" s="142"/>
      <c r="AJ4443" s="140"/>
      <c r="AK4443" s="141"/>
      <c r="AL4443" s="141"/>
      <c r="AM4443" s="141"/>
      <c r="AN4443" s="141"/>
      <c r="AO4443" s="142"/>
    </row>
    <row r="4444" spans="2:41" ht="3.75" customHeight="1">
      <c r="B4444" s="135"/>
      <c r="I4444" s="136"/>
      <c r="J4444" s="135"/>
      <c r="M4444" s="136"/>
      <c r="N4444" s="130"/>
      <c r="O4444" s="131"/>
      <c r="P4444" s="131"/>
      <c r="Q4444" s="132"/>
      <c r="R4444" s="683" t="str">
        <f>IF(新_新規_2!T247="☑", "研修中の登録販売者", "") &amp; IF(新_変更_3!AW275="☑", "研修中の登録販売者", "")</f>
        <v/>
      </c>
      <c r="S4444" s="684"/>
      <c r="T4444" s="684"/>
      <c r="U4444" s="684"/>
      <c r="V4444" s="684"/>
      <c r="W4444" s="684"/>
      <c r="X4444" s="684"/>
      <c r="Y4444" s="684"/>
      <c r="Z4444" s="684"/>
      <c r="AA4444" s="684"/>
      <c r="AB4444" s="684"/>
      <c r="AC4444" s="684"/>
      <c r="AD4444" s="684"/>
      <c r="AE4444" s="684"/>
      <c r="AF4444" s="684"/>
      <c r="AG4444" s="684"/>
      <c r="AH4444" s="684"/>
      <c r="AI4444" s="684"/>
      <c r="AJ4444" s="684"/>
      <c r="AK4444" s="684"/>
      <c r="AL4444" s="684"/>
      <c r="AM4444" s="684"/>
      <c r="AN4444" s="684"/>
      <c r="AO4444" s="685"/>
    </row>
    <row r="4445" spans="2:41" ht="13.35" customHeight="1">
      <c r="B4445" s="135"/>
      <c r="I4445" s="136"/>
      <c r="J4445" s="135"/>
      <c r="M4445" s="136"/>
      <c r="N4445" s="135" t="s">
        <v>32</v>
      </c>
      <c r="Q4445" s="136"/>
      <c r="R4445" s="686"/>
      <c r="S4445" s="687"/>
      <c r="T4445" s="687"/>
      <c r="U4445" s="687"/>
      <c r="V4445" s="687"/>
      <c r="W4445" s="687"/>
      <c r="X4445" s="687"/>
      <c r="Y4445" s="687"/>
      <c r="Z4445" s="687"/>
      <c r="AA4445" s="687"/>
      <c r="AB4445" s="687"/>
      <c r="AC4445" s="687"/>
      <c r="AD4445" s="687"/>
      <c r="AE4445" s="687"/>
      <c r="AF4445" s="687"/>
      <c r="AG4445" s="687"/>
      <c r="AH4445" s="687"/>
      <c r="AI4445" s="687"/>
      <c r="AJ4445" s="687"/>
      <c r="AK4445" s="687"/>
      <c r="AL4445" s="687"/>
      <c r="AM4445" s="687"/>
      <c r="AN4445" s="687"/>
      <c r="AO4445" s="688"/>
    </row>
    <row r="4446" spans="2:41" ht="3.75" customHeight="1">
      <c r="B4446" s="135"/>
      <c r="I4446" s="136"/>
      <c r="J4446" s="135"/>
      <c r="M4446" s="136"/>
      <c r="N4446" s="140"/>
      <c r="O4446" s="141"/>
      <c r="P4446" s="141"/>
      <c r="Q4446" s="142"/>
      <c r="R4446" s="689"/>
      <c r="S4446" s="690"/>
      <c r="T4446" s="690"/>
      <c r="U4446" s="690"/>
      <c r="V4446" s="690"/>
      <c r="W4446" s="690"/>
      <c r="X4446" s="690"/>
      <c r="Y4446" s="690"/>
      <c r="Z4446" s="690"/>
      <c r="AA4446" s="690"/>
      <c r="AB4446" s="690"/>
      <c r="AC4446" s="690"/>
      <c r="AD4446" s="690"/>
      <c r="AE4446" s="690"/>
      <c r="AF4446" s="690"/>
      <c r="AG4446" s="690"/>
      <c r="AH4446" s="690"/>
      <c r="AI4446" s="690"/>
      <c r="AJ4446" s="690"/>
      <c r="AK4446" s="690"/>
      <c r="AL4446" s="690"/>
      <c r="AM4446" s="690"/>
      <c r="AN4446" s="690"/>
      <c r="AO4446" s="691"/>
    </row>
    <row r="4447" spans="2:41" ht="3.75" customHeight="1">
      <c r="B4447" s="135"/>
      <c r="I4447" s="136"/>
      <c r="J4447" s="130"/>
      <c r="K4447" s="131"/>
      <c r="L4447" s="131"/>
      <c r="M4447" s="132"/>
      <c r="N4447" s="130"/>
      <c r="O4447" s="131"/>
      <c r="P4447" s="131"/>
      <c r="Q4447" s="132"/>
      <c r="R4447" s="130"/>
      <c r="S4447" s="131"/>
      <c r="T4447" s="131"/>
      <c r="U4447" s="131"/>
      <c r="V4447" s="131"/>
      <c r="W4447" s="131"/>
      <c r="X4447" s="131"/>
      <c r="Y4447" s="131"/>
      <c r="Z4447" s="131"/>
      <c r="AA4447" s="132"/>
      <c r="AB4447" s="130"/>
      <c r="AC4447" s="131"/>
      <c r="AD4447" s="131"/>
      <c r="AE4447" s="132"/>
      <c r="AF4447" s="131"/>
      <c r="AG4447" s="131"/>
      <c r="AH4447" s="131"/>
      <c r="AI4447" s="131"/>
      <c r="AJ4447" s="131"/>
      <c r="AK4447" s="131"/>
      <c r="AL4447" s="131"/>
      <c r="AM4447" s="131"/>
      <c r="AN4447" s="131"/>
      <c r="AO4447" s="132"/>
    </row>
    <row r="4448" spans="2:41" ht="13.35" customHeight="1">
      <c r="B4448" s="135"/>
      <c r="I4448" s="136"/>
      <c r="J4448" s="135"/>
      <c r="M4448" s="136"/>
      <c r="N4448" s="135" t="s">
        <v>27</v>
      </c>
      <c r="Q4448" s="136"/>
      <c r="R4448" s="135"/>
      <c r="S4448" s="692" t="str">
        <f xml:space="preserve"> IF(新_新規_2!I254&lt;&gt;"", "01300011:その他従事者", "") &amp; IF(新_変更_3!AL282&lt;&gt;"", "01300011:その他従事者", "")</f>
        <v/>
      </c>
      <c r="T4448" s="693"/>
      <c r="U4448" s="693"/>
      <c r="V4448" s="693"/>
      <c r="W4448" s="693"/>
      <c r="X4448" s="693"/>
      <c r="Y4448" s="693"/>
      <c r="Z4448" s="693"/>
      <c r="AA4448" s="694"/>
      <c r="AB4448" s="135" t="s">
        <v>28</v>
      </c>
      <c r="AE4448" s="136"/>
      <c r="AF4448" s="135"/>
      <c r="AG4448" s="695" t="str">
        <f>IF(新_新規_2!I262="☑", "01300001:薬剤師", "") &amp; IF(新_変更_3!AL290="☑", "01300001:薬剤師", "")
&amp; IF(新_新規_2!N262="☑", "01300002:登録販売者", "") &amp; IF(新_変更_3!AQ290="☑", "01300002:登録販売者", "")
&amp; IF(新_新規_2!T262="☑", "01300002:登録販売者", "") &amp; IF(新_変更_3!AW290="☑", "01300002:登録販売者", "")</f>
        <v/>
      </c>
      <c r="AH4448" s="693"/>
      <c r="AI4448" s="693"/>
      <c r="AJ4448" s="693"/>
      <c r="AK4448" s="693"/>
      <c r="AL4448" s="693"/>
      <c r="AM4448" s="693"/>
      <c r="AN4448" s="693"/>
      <c r="AO4448" s="694"/>
    </row>
    <row r="4449" spans="2:41" ht="3.75" customHeight="1">
      <c r="B4449" s="135"/>
      <c r="I4449" s="136"/>
      <c r="J4449" s="135"/>
      <c r="M4449" s="136"/>
      <c r="N4449" s="140"/>
      <c r="O4449" s="141"/>
      <c r="P4449" s="141"/>
      <c r="Q4449" s="142"/>
      <c r="R4449" s="140"/>
      <c r="S4449" s="141"/>
      <c r="T4449" s="141"/>
      <c r="U4449" s="141"/>
      <c r="V4449" s="141"/>
      <c r="W4449" s="141"/>
      <c r="X4449" s="141"/>
      <c r="Y4449" s="141"/>
      <c r="Z4449" s="141"/>
      <c r="AA4449" s="142"/>
      <c r="AB4449" s="140"/>
      <c r="AC4449" s="141"/>
      <c r="AD4449" s="141"/>
      <c r="AE4449" s="142"/>
      <c r="AF4449" s="141"/>
      <c r="AG4449" s="141"/>
      <c r="AH4449" s="141"/>
      <c r="AI4449" s="141"/>
      <c r="AJ4449" s="141"/>
      <c r="AK4449" s="141"/>
      <c r="AL4449" s="141"/>
      <c r="AM4449" s="141"/>
      <c r="AN4449" s="141"/>
      <c r="AO4449" s="142"/>
    </row>
    <row r="4450" spans="2:41" ht="3.75" customHeight="1">
      <c r="B4450" s="135"/>
      <c r="I4450" s="136"/>
      <c r="J4450" s="135"/>
      <c r="M4450" s="136"/>
      <c r="N4450" s="130"/>
      <c r="O4450" s="131"/>
      <c r="P4450" s="131"/>
      <c r="Q4450" s="132"/>
      <c r="R4450" s="130"/>
      <c r="S4450" s="131"/>
      <c r="T4450" s="131"/>
      <c r="U4450" s="131"/>
      <c r="V4450" s="131"/>
      <c r="W4450" s="131"/>
      <c r="X4450" s="131"/>
      <c r="Y4450" s="131"/>
      <c r="Z4450" s="131"/>
      <c r="AA4450" s="132"/>
      <c r="AB4450" s="130"/>
      <c r="AC4450" s="131"/>
      <c r="AD4450" s="131"/>
      <c r="AE4450" s="132"/>
      <c r="AF4450" s="130"/>
      <c r="AG4450" s="131"/>
      <c r="AH4450" s="131"/>
      <c r="AI4450" s="131"/>
      <c r="AJ4450" s="131"/>
      <c r="AK4450" s="131"/>
      <c r="AL4450" s="131"/>
      <c r="AM4450" s="131"/>
      <c r="AN4450" s="131"/>
      <c r="AO4450" s="132"/>
    </row>
    <row r="4451" spans="2:41" ht="13.35" customHeight="1">
      <c r="B4451" s="135"/>
      <c r="I4451" s="136"/>
      <c r="J4451" s="135"/>
      <c r="M4451" s="136"/>
      <c r="N4451" s="135" t="s">
        <v>3990</v>
      </c>
      <c r="Q4451" s="136"/>
      <c r="R4451" s="135"/>
      <c r="S4451" s="696"/>
      <c r="T4451" s="694"/>
      <c r="V4451" s="146"/>
      <c r="W4451" s="124" t="s">
        <v>12</v>
      </c>
      <c r="X4451" s="146"/>
      <c r="Y4451" s="124" t="s">
        <v>11</v>
      </c>
      <c r="Z4451" s="146"/>
      <c r="AA4451" s="136" t="s">
        <v>364</v>
      </c>
      <c r="AB4451" s="135" t="s">
        <v>66</v>
      </c>
      <c r="AE4451" s="136"/>
      <c r="AF4451" s="135"/>
      <c r="AG4451" s="696"/>
      <c r="AH4451" s="694"/>
      <c r="AJ4451" s="146"/>
      <c r="AK4451" s="124" t="s">
        <v>12</v>
      </c>
      <c r="AL4451" s="146"/>
      <c r="AM4451" s="124" t="s">
        <v>11</v>
      </c>
      <c r="AN4451" s="146"/>
      <c r="AO4451" s="136" t="s">
        <v>364</v>
      </c>
    </row>
    <row r="4452" spans="2:41" ht="3.75" customHeight="1">
      <c r="B4452" s="135"/>
      <c r="I4452" s="136"/>
      <c r="J4452" s="135"/>
      <c r="M4452" s="136"/>
      <c r="N4452" s="140"/>
      <c r="O4452" s="141"/>
      <c r="P4452" s="141"/>
      <c r="Q4452" s="142"/>
      <c r="R4452" s="140"/>
      <c r="S4452" s="141"/>
      <c r="T4452" s="141"/>
      <c r="U4452" s="141"/>
      <c r="V4452" s="141"/>
      <c r="W4452" s="141"/>
      <c r="X4452" s="141"/>
      <c r="Y4452" s="141"/>
      <c r="Z4452" s="141"/>
      <c r="AA4452" s="142"/>
      <c r="AB4452" s="140"/>
      <c r="AC4452" s="141"/>
      <c r="AD4452" s="141"/>
      <c r="AE4452" s="142"/>
      <c r="AF4452" s="140"/>
      <c r="AG4452" s="141"/>
      <c r="AH4452" s="141"/>
      <c r="AI4452" s="141"/>
      <c r="AJ4452" s="141"/>
      <c r="AK4452" s="141"/>
      <c r="AL4452" s="141"/>
      <c r="AM4452" s="141"/>
      <c r="AN4452" s="141"/>
      <c r="AO4452" s="142"/>
    </row>
    <row r="4453" spans="2:41" ht="3.75" customHeight="1">
      <c r="B4453" s="135"/>
      <c r="I4453" s="136"/>
      <c r="J4453" s="135"/>
      <c r="M4453" s="136"/>
      <c r="N4453" s="130"/>
      <c r="O4453" s="131"/>
      <c r="P4453" s="131"/>
      <c r="Q4453" s="132"/>
      <c r="R4453" s="683" t="str">
        <f>IF(AND(NM_従事者_従事者16_従事者区分&lt;&gt;"",新_新規_2!I254&lt;&gt;""), 新_新規_2!I254, "")
 &amp; IF(AND(NM_従事者_従事者16_従事者区分&lt;&gt;"",新_変更_3!AL282&lt;&gt;""), 新_変更_3!AL282, "")</f>
        <v/>
      </c>
      <c r="S4453" s="684"/>
      <c r="T4453" s="684"/>
      <c r="U4453" s="684"/>
      <c r="V4453" s="684"/>
      <c r="W4453" s="684"/>
      <c r="X4453" s="684"/>
      <c r="Y4453" s="684"/>
      <c r="Z4453" s="684"/>
      <c r="AA4453" s="684"/>
      <c r="AB4453" s="684"/>
      <c r="AC4453" s="684"/>
      <c r="AD4453" s="684"/>
      <c r="AE4453" s="684"/>
      <c r="AF4453" s="684"/>
      <c r="AG4453" s="684"/>
      <c r="AH4453" s="684"/>
      <c r="AI4453" s="684"/>
      <c r="AJ4453" s="685"/>
      <c r="AK4453" s="131"/>
      <c r="AL4453" s="131"/>
      <c r="AM4453" s="131"/>
      <c r="AN4453" s="131"/>
      <c r="AO4453" s="132"/>
    </row>
    <row r="4454" spans="2:41" ht="13.35" customHeight="1">
      <c r="B4454" s="135"/>
      <c r="I4454" s="136"/>
      <c r="J4454" s="135"/>
      <c r="M4454" s="136"/>
      <c r="N4454" s="135" t="s">
        <v>8</v>
      </c>
      <c r="Q4454" s="136"/>
      <c r="R4454" s="686"/>
      <c r="S4454" s="687"/>
      <c r="T4454" s="687"/>
      <c r="U4454" s="687"/>
      <c r="V4454" s="687"/>
      <c r="W4454" s="687"/>
      <c r="X4454" s="687"/>
      <c r="Y4454" s="687"/>
      <c r="Z4454" s="687"/>
      <c r="AA4454" s="687"/>
      <c r="AB4454" s="687"/>
      <c r="AC4454" s="687"/>
      <c r="AD4454" s="687"/>
      <c r="AE4454" s="687"/>
      <c r="AF4454" s="687"/>
      <c r="AG4454" s="687"/>
      <c r="AH4454" s="687"/>
      <c r="AI4454" s="687"/>
      <c r="AJ4454" s="688"/>
      <c r="AL4454" s="147" t="s">
        <v>13</v>
      </c>
      <c r="AM4454" s="124" t="s">
        <v>29</v>
      </c>
      <c r="AO4454" s="136"/>
    </row>
    <row r="4455" spans="2:41" ht="3.75" customHeight="1">
      <c r="B4455" s="135"/>
      <c r="I4455" s="136"/>
      <c r="J4455" s="135"/>
      <c r="M4455" s="136"/>
      <c r="N4455" s="140"/>
      <c r="O4455" s="141"/>
      <c r="P4455" s="141"/>
      <c r="Q4455" s="142"/>
      <c r="R4455" s="689"/>
      <c r="S4455" s="690"/>
      <c r="T4455" s="690"/>
      <c r="U4455" s="690"/>
      <c r="V4455" s="690"/>
      <c r="W4455" s="690"/>
      <c r="X4455" s="690"/>
      <c r="Y4455" s="690"/>
      <c r="Z4455" s="690"/>
      <c r="AA4455" s="690"/>
      <c r="AB4455" s="690"/>
      <c r="AC4455" s="690"/>
      <c r="AD4455" s="690"/>
      <c r="AE4455" s="690"/>
      <c r="AF4455" s="690"/>
      <c r="AG4455" s="690"/>
      <c r="AH4455" s="690"/>
      <c r="AI4455" s="690"/>
      <c r="AJ4455" s="691"/>
      <c r="AK4455" s="141"/>
      <c r="AL4455" s="141"/>
      <c r="AM4455" s="141"/>
      <c r="AN4455" s="141"/>
      <c r="AO4455" s="142"/>
    </row>
    <row r="4456" spans="2:41" ht="3.75" customHeight="1">
      <c r="B4456" s="135"/>
      <c r="I4456" s="136"/>
      <c r="J4456" s="135"/>
      <c r="M4456" s="136"/>
      <c r="N4456" s="130"/>
      <c r="O4456" s="131"/>
      <c r="P4456" s="131"/>
      <c r="Q4456" s="132"/>
      <c r="R4456" s="683" t="str">
        <f>IF(NM_従事者_従事者16_従事者区分="","",(IF(新_新規_2!I253&lt;&gt;"", ASC(PHONETIC(新_新規_2!I253)), "") &amp; IF(新_変更_3!AL281&lt;&gt;"", ASC(PHONETIC(新_変更_3!AL281)), "")))</f>
        <v/>
      </c>
      <c r="S4456" s="684"/>
      <c r="T4456" s="684"/>
      <c r="U4456" s="684"/>
      <c r="V4456" s="684"/>
      <c r="W4456" s="684"/>
      <c r="X4456" s="684"/>
      <c r="Y4456" s="684"/>
      <c r="Z4456" s="684"/>
      <c r="AA4456" s="684"/>
      <c r="AB4456" s="684"/>
      <c r="AC4456" s="684"/>
      <c r="AD4456" s="684"/>
      <c r="AE4456" s="684"/>
      <c r="AF4456" s="684"/>
      <c r="AG4456" s="684"/>
      <c r="AH4456" s="684"/>
      <c r="AI4456" s="684"/>
      <c r="AJ4456" s="684"/>
      <c r="AK4456" s="684"/>
      <c r="AL4456" s="684"/>
      <c r="AM4456" s="684"/>
      <c r="AN4456" s="684"/>
      <c r="AO4456" s="685"/>
    </row>
    <row r="4457" spans="2:41" ht="13.35" customHeight="1">
      <c r="B4457" s="135"/>
      <c r="I4457" s="136"/>
      <c r="J4457" s="135"/>
      <c r="M4457" s="136"/>
      <c r="N4457" s="135" t="s">
        <v>61</v>
      </c>
      <c r="Q4457" s="136"/>
      <c r="R4457" s="686"/>
      <c r="S4457" s="687"/>
      <c r="T4457" s="687"/>
      <c r="U4457" s="687"/>
      <c r="V4457" s="687"/>
      <c r="W4457" s="687"/>
      <c r="X4457" s="687"/>
      <c r="Y4457" s="687"/>
      <c r="Z4457" s="687"/>
      <c r="AA4457" s="687"/>
      <c r="AB4457" s="687"/>
      <c r="AC4457" s="687"/>
      <c r="AD4457" s="687"/>
      <c r="AE4457" s="687"/>
      <c r="AF4457" s="687"/>
      <c r="AG4457" s="687"/>
      <c r="AH4457" s="687"/>
      <c r="AI4457" s="687"/>
      <c r="AJ4457" s="687"/>
      <c r="AK4457" s="687"/>
      <c r="AL4457" s="687"/>
      <c r="AM4457" s="687"/>
      <c r="AN4457" s="687"/>
      <c r="AO4457" s="688"/>
    </row>
    <row r="4458" spans="2:41" ht="3.75" customHeight="1">
      <c r="B4458" s="135"/>
      <c r="I4458" s="136"/>
      <c r="J4458" s="135"/>
      <c r="M4458" s="136"/>
      <c r="N4458" s="135"/>
      <c r="Q4458" s="136"/>
      <c r="R4458" s="689"/>
      <c r="S4458" s="690"/>
      <c r="T4458" s="690"/>
      <c r="U4458" s="690"/>
      <c r="V4458" s="690"/>
      <c r="W4458" s="690"/>
      <c r="X4458" s="690"/>
      <c r="Y4458" s="690"/>
      <c r="Z4458" s="690"/>
      <c r="AA4458" s="690"/>
      <c r="AB4458" s="690"/>
      <c r="AC4458" s="690"/>
      <c r="AD4458" s="690"/>
      <c r="AE4458" s="690"/>
      <c r="AF4458" s="690"/>
      <c r="AG4458" s="690"/>
      <c r="AH4458" s="690"/>
      <c r="AI4458" s="690"/>
      <c r="AJ4458" s="690"/>
      <c r="AK4458" s="690"/>
      <c r="AL4458" s="690"/>
      <c r="AM4458" s="690"/>
      <c r="AN4458" s="690"/>
      <c r="AO4458" s="691"/>
    </row>
    <row r="4459" spans="2:41" ht="3.75" customHeight="1">
      <c r="B4459" s="135"/>
      <c r="I4459" s="136"/>
      <c r="J4459" s="135"/>
      <c r="N4459" s="130"/>
      <c r="O4459" s="131"/>
      <c r="P4459" s="131"/>
      <c r="Q4459" s="132"/>
      <c r="U4459" s="787" t="str">
        <f>IF(AND(NM_従事者_従事者16_従事者区分&lt;&gt;"",新_新規_2!L255&lt;&gt;""), 新_新規_2!L255, "")
&amp; IF(AND(NM_従事者_従事者16_従事者区分&lt;&gt;"",新_変更_3!AO283&lt;&gt;""), 新_変更_3!AO283, "")</f>
        <v/>
      </c>
      <c r="V4459" s="754"/>
      <c r="W4459" s="754"/>
      <c r="X4459" s="789"/>
      <c r="Y4459" s="131"/>
      <c r="Z4459" s="792" t="str">
        <f>IF(AND(NM_従事者_従事者16_従事者区分&lt;&gt;"",新_新規_2!O255&lt;&gt;""), 新_新規_2!O255, "")
&amp; IF(AND(NM_従事者_従事者16_従事者区分&lt;&gt;"",新_変更_3!AR283&lt;&gt;""), 新_変更_3!AR283, "")</f>
        <v/>
      </c>
      <c r="AA4459" s="754"/>
      <c r="AB4459" s="754"/>
      <c r="AC4459" s="755"/>
      <c r="AG4459" s="683" t="str">
        <f>IF(AND(NM_従事者_従事者16_従事者区分&lt;&gt;"",新_新規_2!L256&lt;&gt;""), 新_新規_2!L256, "")
&amp; IF(AND(NM_従事者_従事者16_従事者区分&lt;&gt;"",新_変更_3!AO284&lt;&gt;""), 新_変更_3!AO284, "")</f>
        <v/>
      </c>
      <c r="AH4459" s="684"/>
      <c r="AI4459" s="684"/>
      <c r="AJ4459" s="684"/>
      <c r="AK4459" s="684"/>
      <c r="AL4459" s="684"/>
      <c r="AM4459" s="684"/>
      <c r="AN4459" s="684"/>
      <c r="AO4459" s="685"/>
    </row>
    <row r="4460" spans="2:41" ht="13.35" customHeight="1">
      <c r="B4460" s="135"/>
      <c r="I4460" s="136"/>
      <c r="J4460" s="135"/>
      <c r="N4460" s="135"/>
      <c r="Q4460" s="136"/>
      <c r="R4460" s="124" t="s">
        <v>15</v>
      </c>
      <c r="U4460" s="756"/>
      <c r="V4460" s="757"/>
      <c r="W4460" s="757"/>
      <c r="X4460" s="790"/>
      <c r="Y4460" s="125" t="s">
        <v>359</v>
      </c>
      <c r="Z4460" s="793"/>
      <c r="AA4460" s="757"/>
      <c r="AB4460" s="757"/>
      <c r="AC4460" s="758"/>
      <c r="AD4460" s="124" t="s">
        <v>56</v>
      </c>
      <c r="AG4460" s="686"/>
      <c r="AH4460" s="687"/>
      <c r="AI4460" s="687"/>
      <c r="AJ4460" s="687"/>
      <c r="AK4460" s="687"/>
      <c r="AL4460" s="687"/>
      <c r="AM4460" s="687"/>
      <c r="AN4460" s="687"/>
      <c r="AO4460" s="688"/>
    </row>
    <row r="4461" spans="2:41" ht="3.75" customHeight="1">
      <c r="B4461" s="135"/>
      <c r="I4461" s="136"/>
      <c r="J4461" s="135"/>
      <c r="N4461" s="135"/>
      <c r="Q4461" s="136"/>
      <c r="R4461" s="141"/>
      <c r="S4461" s="141"/>
      <c r="T4461" s="141"/>
      <c r="U4461" s="759"/>
      <c r="V4461" s="760"/>
      <c r="W4461" s="760"/>
      <c r="X4461" s="791"/>
      <c r="Y4461" s="141"/>
      <c r="Z4461" s="794"/>
      <c r="AA4461" s="760"/>
      <c r="AB4461" s="760"/>
      <c r="AC4461" s="761"/>
      <c r="AD4461" s="141"/>
      <c r="AE4461" s="141"/>
      <c r="AF4461" s="141"/>
      <c r="AG4461" s="689"/>
      <c r="AH4461" s="690"/>
      <c r="AI4461" s="690"/>
      <c r="AJ4461" s="690"/>
      <c r="AK4461" s="690"/>
      <c r="AL4461" s="690"/>
      <c r="AM4461" s="690"/>
      <c r="AN4461" s="690"/>
      <c r="AO4461" s="691"/>
    </row>
    <row r="4462" spans="2:41" ht="3.75" customHeight="1">
      <c r="B4462" s="135"/>
      <c r="I4462" s="136"/>
      <c r="J4462" s="135"/>
      <c r="N4462" s="135"/>
      <c r="Q4462" s="136"/>
      <c r="R4462" s="131"/>
      <c r="S4462" s="131"/>
      <c r="T4462" s="132"/>
      <c r="U4462" s="683" t="str">
        <f>IF(AND(NM_従事者_従事者16_従事者区分&lt;&gt;"",新_新規_2!T256&lt;&gt;""), 新_新規_2!T256, "")
&amp; IF(AND(NM_従事者_従事者16_従事者区分&lt;&gt;"",新_変更_3!AW284&lt;&gt;""), 新_変更_3!AW284, "")</f>
        <v/>
      </c>
      <c r="V4462" s="684"/>
      <c r="W4462" s="684"/>
      <c r="X4462" s="684"/>
      <c r="Y4462" s="684"/>
      <c r="Z4462" s="684"/>
      <c r="AA4462" s="684"/>
      <c r="AB4462" s="684"/>
      <c r="AC4462" s="685"/>
      <c r="AD4462" s="130"/>
      <c r="AE4462" s="131"/>
      <c r="AF4462" s="132"/>
      <c r="AG4462" s="683" t="str">
        <f>IF(AND(NM_従事者_従事者16_従事者区分&lt;&gt;"",新_新規_2!L257&lt;&gt;""), 新_新規_2!L257, "")
&amp; IF(AND(NM_従事者_従事者16_従事者区分&lt;&gt;"",新_変更_3!AO285&lt;&gt;""), 新_変更_3!AO285, "")</f>
        <v/>
      </c>
      <c r="AH4462" s="684"/>
      <c r="AI4462" s="684"/>
      <c r="AJ4462" s="684"/>
      <c r="AK4462" s="684"/>
      <c r="AL4462" s="684"/>
      <c r="AM4462" s="684"/>
      <c r="AN4462" s="684"/>
      <c r="AO4462" s="685"/>
    </row>
    <row r="4463" spans="2:41" ht="13.35" customHeight="1">
      <c r="B4463" s="135"/>
      <c r="I4463" s="136"/>
      <c r="J4463" s="135" t="s">
        <v>4008</v>
      </c>
      <c r="N4463" s="135" t="s">
        <v>23</v>
      </c>
      <c r="Q4463" s="136"/>
      <c r="R4463" s="124" t="s">
        <v>17</v>
      </c>
      <c r="T4463" s="136"/>
      <c r="U4463" s="686"/>
      <c r="V4463" s="687"/>
      <c r="W4463" s="687"/>
      <c r="X4463" s="687"/>
      <c r="Y4463" s="687"/>
      <c r="Z4463" s="687"/>
      <c r="AA4463" s="687"/>
      <c r="AB4463" s="687"/>
      <c r="AC4463" s="688"/>
      <c r="AD4463" s="135" t="s">
        <v>18</v>
      </c>
      <c r="AF4463" s="136"/>
      <c r="AG4463" s="686"/>
      <c r="AH4463" s="687"/>
      <c r="AI4463" s="687"/>
      <c r="AJ4463" s="687"/>
      <c r="AK4463" s="687"/>
      <c r="AL4463" s="687"/>
      <c r="AM4463" s="687"/>
      <c r="AN4463" s="687"/>
      <c r="AO4463" s="688"/>
    </row>
    <row r="4464" spans="2:41" ht="3.75" customHeight="1">
      <c r="B4464" s="135"/>
      <c r="I4464" s="136"/>
      <c r="J4464" s="135"/>
      <c r="N4464" s="135"/>
      <c r="Q4464" s="136"/>
      <c r="R4464" s="141"/>
      <c r="S4464" s="141"/>
      <c r="T4464" s="142"/>
      <c r="U4464" s="689"/>
      <c r="V4464" s="690"/>
      <c r="W4464" s="690"/>
      <c r="X4464" s="690"/>
      <c r="Y4464" s="690"/>
      <c r="Z4464" s="690"/>
      <c r="AA4464" s="690"/>
      <c r="AB4464" s="690"/>
      <c r="AC4464" s="691"/>
      <c r="AD4464" s="140"/>
      <c r="AE4464" s="141"/>
      <c r="AF4464" s="142"/>
      <c r="AG4464" s="689"/>
      <c r="AH4464" s="690"/>
      <c r="AI4464" s="690"/>
      <c r="AJ4464" s="690"/>
      <c r="AK4464" s="690"/>
      <c r="AL4464" s="690"/>
      <c r="AM4464" s="690"/>
      <c r="AN4464" s="690"/>
      <c r="AO4464" s="691"/>
    </row>
    <row r="4465" spans="2:41" ht="3.75" customHeight="1">
      <c r="B4465" s="135"/>
      <c r="I4465" s="136"/>
      <c r="J4465" s="135"/>
      <c r="N4465" s="135"/>
      <c r="Q4465" s="136"/>
      <c r="R4465" s="131"/>
      <c r="S4465" s="131"/>
      <c r="T4465" s="132"/>
      <c r="U4465" s="683" t="str">
        <f>IF(AND(NM_従事者_従事者16_従事者区分&lt;&gt;"",新_新規_2!T257&lt;&gt;""), 新_新規_2!T257, "")
&amp; IF(AND(NM_従事者_従事者16_従事者区分&lt;&gt;"",新_変更_3!AW285&lt;&gt;""), 新_変更_3!AW285, "")</f>
        <v/>
      </c>
      <c r="V4465" s="684"/>
      <c r="W4465" s="684"/>
      <c r="X4465" s="684"/>
      <c r="Y4465" s="684"/>
      <c r="Z4465" s="684"/>
      <c r="AA4465" s="684"/>
      <c r="AB4465" s="684"/>
      <c r="AC4465" s="685"/>
      <c r="AD4465" s="130"/>
      <c r="AE4465" s="131"/>
      <c r="AF4465" s="132"/>
      <c r="AG4465" s="683" t="str">
        <f>IF(AND(NM_従事者_従事者16_従事者区分&lt;&gt;"",新_新規_2!L258&lt;&gt;""), 新_新規_2!L258, "")
&amp; IF(AND(NM_従事者_従事者16_従事者区分&lt;&gt;"",新_変更_3!AO286&lt;&gt;""), 新_変更_3!AO286, "")</f>
        <v/>
      </c>
      <c r="AH4465" s="684"/>
      <c r="AI4465" s="684"/>
      <c r="AJ4465" s="684"/>
      <c r="AK4465" s="684"/>
      <c r="AL4465" s="684"/>
      <c r="AM4465" s="684"/>
      <c r="AN4465" s="684"/>
      <c r="AO4465" s="685"/>
    </row>
    <row r="4466" spans="2:41" ht="13.35" customHeight="1">
      <c r="B4466" s="135"/>
      <c r="I4466" s="136"/>
      <c r="J4466" s="135"/>
      <c r="N4466" s="135"/>
      <c r="Q4466" s="136"/>
      <c r="R4466" s="124" t="s">
        <v>19</v>
      </c>
      <c r="T4466" s="136"/>
      <c r="U4466" s="686"/>
      <c r="V4466" s="687"/>
      <c r="W4466" s="687"/>
      <c r="X4466" s="687"/>
      <c r="Y4466" s="687"/>
      <c r="Z4466" s="687"/>
      <c r="AA4466" s="687"/>
      <c r="AB4466" s="687"/>
      <c r="AC4466" s="688"/>
      <c r="AD4466" s="135" t="s">
        <v>20</v>
      </c>
      <c r="AF4466" s="136"/>
      <c r="AG4466" s="686"/>
      <c r="AH4466" s="687"/>
      <c r="AI4466" s="687"/>
      <c r="AJ4466" s="687"/>
      <c r="AK4466" s="687"/>
      <c r="AL4466" s="687"/>
      <c r="AM4466" s="687"/>
      <c r="AN4466" s="687"/>
      <c r="AO4466" s="688"/>
    </row>
    <row r="4467" spans="2:41" ht="3.75" customHeight="1">
      <c r="B4467" s="135"/>
      <c r="I4467" s="136"/>
      <c r="J4467" s="135"/>
      <c r="N4467" s="140"/>
      <c r="O4467" s="141"/>
      <c r="P4467" s="141"/>
      <c r="Q4467" s="142"/>
      <c r="R4467" s="141"/>
      <c r="S4467" s="141"/>
      <c r="T4467" s="142"/>
      <c r="U4467" s="689"/>
      <c r="V4467" s="690"/>
      <c r="W4467" s="690"/>
      <c r="X4467" s="690"/>
      <c r="Y4467" s="690"/>
      <c r="Z4467" s="690"/>
      <c r="AA4467" s="690"/>
      <c r="AB4467" s="690"/>
      <c r="AC4467" s="691"/>
      <c r="AD4467" s="140"/>
      <c r="AE4467" s="141"/>
      <c r="AF4467" s="142"/>
      <c r="AG4467" s="689"/>
      <c r="AH4467" s="690"/>
      <c r="AI4467" s="690"/>
      <c r="AJ4467" s="690"/>
      <c r="AK4467" s="690"/>
      <c r="AL4467" s="690"/>
      <c r="AM4467" s="690"/>
      <c r="AN4467" s="690"/>
      <c r="AO4467" s="691"/>
    </row>
    <row r="4468" spans="2:41" ht="3.75" customHeight="1">
      <c r="B4468" s="135"/>
      <c r="I4468" s="136"/>
      <c r="J4468" s="135"/>
      <c r="M4468" s="136"/>
      <c r="N4468" s="135"/>
      <c r="Q4468" s="136"/>
      <c r="R4468" s="130"/>
      <c r="S4468" s="131"/>
      <c r="T4468" s="131"/>
      <c r="U4468" s="131"/>
      <c r="V4468" s="131"/>
      <c r="W4468" s="131"/>
      <c r="X4468" s="131"/>
      <c r="Y4468" s="131"/>
      <c r="Z4468" s="131"/>
      <c r="AA4468" s="131"/>
      <c r="AB4468" s="131"/>
      <c r="AC4468" s="131"/>
      <c r="AD4468" s="131"/>
      <c r="AE4468" s="131"/>
      <c r="AF4468" s="131"/>
      <c r="AG4468" s="131"/>
      <c r="AH4468" s="131"/>
      <c r="AI4468" s="131"/>
      <c r="AJ4468" s="131"/>
      <c r="AK4468" s="131"/>
      <c r="AL4468" s="131"/>
      <c r="AM4468" s="131"/>
      <c r="AN4468" s="131"/>
      <c r="AO4468" s="132"/>
    </row>
    <row r="4469" spans="2:41" ht="13.35" customHeight="1">
      <c r="B4469" s="135"/>
      <c r="I4469" s="136"/>
      <c r="J4469" s="135"/>
      <c r="M4469" s="136"/>
      <c r="N4469" s="135" t="s">
        <v>111</v>
      </c>
      <c r="Q4469" s="136"/>
      <c r="R4469" s="135"/>
      <c r="S4469" s="696"/>
      <c r="T4469" s="694"/>
      <c r="V4469" s="146"/>
      <c r="W4469" s="124" t="s">
        <v>12</v>
      </c>
      <c r="X4469" s="146"/>
      <c r="Y4469" s="124" t="s">
        <v>11</v>
      </c>
      <c r="Z4469" s="146"/>
      <c r="AA4469" s="124" t="s">
        <v>364</v>
      </c>
      <c r="AO4469" s="136"/>
    </row>
    <row r="4470" spans="2:41" ht="3.75" customHeight="1">
      <c r="B4470" s="135"/>
      <c r="I4470" s="136"/>
      <c r="J4470" s="135"/>
      <c r="M4470" s="136"/>
      <c r="N4470" s="135"/>
      <c r="Q4470" s="136"/>
      <c r="R4470" s="135"/>
      <c r="AO4470" s="136"/>
    </row>
    <row r="4471" spans="2:41" ht="3.75" customHeight="1">
      <c r="B4471" s="135"/>
      <c r="I4471" s="136"/>
      <c r="J4471" s="135"/>
      <c r="M4471" s="136"/>
      <c r="N4471" s="130"/>
      <c r="O4471" s="131"/>
      <c r="P4471" s="131"/>
      <c r="Q4471" s="131"/>
      <c r="R4471" s="781" t="str">
        <f>IF(AND(NM_従事者_従事者16_従事者区分&lt;&gt;"",新_新規_2!I259&lt;&gt;""), 新_新規_2!I259, "")
&amp; IF(AND(NM_従事者_従事者16_従事者区分&lt;&gt;"",新_変更_3!AL287&lt;&gt;""), 新_変更_3!AL287, "")</f>
        <v/>
      </c>
      <c r="S4471" s="784" t="str">
        <f>IF(AND(NM_従事者_従事者16_従事者区分&lt;&gt;"",新_新規_2!J259&lt;&gt;""), 新_新規_2!J259, "")
&amp; IF(AND(NM_従事者_従事者16_従事者区分&lt;&gt;"",新_変更_3!AM287&lt;&gt;""), 新_変更_3!AM287, "")</f>
        <v/>
      </c>
      <c r="T4471" s="131"/>
      <c r="U4471" s="787" t="str">
        <f>IF(AND(NM_従事者_従事者16_従事者区分&lt;&gt;"",新_新規_2!L259&lt;&gt;""), 新_新規_2!L259, "")
&amp; IF(AND(NM_従事者_従事者16_従事者区分&lt;&gt;"",新_変更_3!AO287&lt;&gt;""), 新_変更_3!AO287, "")</f>
        <v/>
      </c>
      <c r="V4471" s="130"/>
      <c r="W4471" s="131"/>
      <c r="X4471" s="131"/>
      <c r="Y4471" s="131"/>
      <c r="Z4471" s="131"/>
      <c r="AA4471" s="131"/>
      <c r="AB4471" s="131"/>
      <c r="AC4471" s="131"/>
      <c r="AD4471" s="131"/>
      <c r="AE4471" s="131"/>
      <c r="AF4471" s="131"/>
      <c r="AG4471" s="131"/>
      <c r="AH4471" s="133"/>
      <c r="AI4471" s="133"/>
      <c r="AJ4471" s="131"/>
      <c r="AK4471" s="149"/>
      <c r="AL4471" s="131"/>
      <c r="AM4471" s="131"/>
      <c r="AN4471" s="131"/>
      <c r="AO4471" s="132"/>
    </row>
    <row r="4472" spans="2:41" ht="13.35" customHeight="1">
      <c r="B4472" s="135"/>
      <c r="I4472" s="136"/>
      <c r="J4472" s="135"/>
      <c r="M4472" s="136"/>
      <c r="N4472" s="135" t="s">
        <v>30</v>
      </c>
      <c r="R4472" s="782"/>
      <c r="S4472" s="785"/>
      <c r="T4472" s="124" t="s">
        <v>388</v>
      </c>
      <c r="U4472" s="756"/>
      <c r="V4472" s="135" t="s">
        <v>112</v>
      </c>
      <c r="AH4472" s="137"/>
      <c r="AI4472" s="137"/>
      <c r="AK4472" s="150"/>
      <c r="AO4472" s="136"/>
    </row>
    <row r="4473" spans="2:41" ht="3.75" customHeight="1">
      <c r="B4473" s="135"/>
      <c r="I4473" s="136"/>
      <c r="J4473" s="135"/>
      <c r="M4473" s="136"/>
      <c r="N4473" s="135"/>
      <c r="R4473" s="783"/>
      <c r="S4473" s="786"/>
      <c r="T4473" s="141"/>
      <c r="U4473" s="759"/>
      <c r="V4473" s="140"/>
      <c r="W4473" s="141"/>
      <c r="X4473" s="141"/>
      <c r="Y4473" s="141"/>
      <c r="Z4473" s="141"/>
      <c r="AA4473" s="141"/>
      <c r="AB4473" s="141"/>
      <c r="AC4473" s="141"/>
      <c r="AD4473" s="141"/>
      <c r="AE4473" s="141"/>
      <c r="AF4473" s="141"/>
      <c r="AG4473" s="141"/>
      <c r="AH4473" s="143"/>
      <c r="AI4473" s="143"/>
      <c r="AJ4473" s="141"/>
      <c r="AK4473" s="151"/>
      <c r="AL4473" s="141"/>
      <c r="AM4473" s="141"/>
      <c r="AN4473" s="141"/>
      <c r="AO4473" s="142"/>
    </row>
    <row r="4474" spans="2:41" ht="3.75" customHeight="1">
      <c r="B4474" s="135"/>
      <c r="I4474" s="136"/>
      <c r="J4474" s="135"/>
      <c r="M4474" s="136"/>
      <c r="N4474" s="130"/>
      <c r="O4474" s="131"/>
      <c r="P4474" s="131"/>
      <c r="Q4474" s="132"/>
      <c r="R4474" s="788" t="str">
        <f>IF(AND(NM_従事者_従事者16_従事者区分&lt;&gt;"",新_新規_2!K263&lt;&gt;""), 新_新規_2!K263, "")
&amp; IF(AND(NM_従事者_従事者16_従事者区分&lt;&gt;"",新_変更_3!AN291&lt;&gt;""), 新_変更_3!AN291, "")</f>
        <v/>
      </c>
      <c r="S4474" s="684"/>
      <c r="T4474" s="684"/>
      <c r="U4474" s="685"/>
      <c r="V4474" s="686" t="str">
        <f>IF(AND(NM_従事者_従事者16_従事者区分&lt;&gt;"",新_新規_2!O263&lt;&gt;""), 新_新規_2!O263, "")
&amp; IF(AND(NM_従事者_従事者16_従事者区分&lt;&gt;"",新_変更_3!AR291&lt;&gt;""), 新_変更_3!AR291, "")</f>
        <v/>
      </c>
      <c r="W4474" s="688"/>
      <c r="X4474" s="683" t="str">
        <f>IF(AND(NM_従事者_従事者16_従事者区分&lt;&gt;"",新_新規_2!Q263&lt;&gt;""), 新_新規_2!Q263, "")
&amp; IF(AND(NM_従事者_従事者16_従事者区分&lt;&gt;"",新_変更_3!AT291&lt;&gt;""), 新_変更_3!AT291, "")</f>
        <v/>
      </c>
      <c r="Y4474" s="684"/>
      <c r="Z4474" s="684"/>
      <c r="AA4474" s="685"/>
      <c r="AI4474" s="131"/>
      <c r="AO4474" s="136"/>
    </row>
    <row r="4475" spans="2:41" ht="13.35" customHeight="1">
      <c r="B4475" s="135"/>
      <c r="I4475" s="136"/>
      <c r="J4475" s="135"/>
      <c r="M4475" s="136"/>
      <c r="N4475" s="135" t="s">
        <v>114</v>
      </c>
      <c r="Q4475" s="136"/>
      <c r="R4475" s="686"/>
      <c r="S4475" s="687"/>
      <c r="T4475" s="687"/>
      <c r="U4475" s="688"/>
      <c r="V4475" s="686"/>
      <c r="W4475" s="688"/>
      <c r="X4475" s="686"/>
      <c r="Y4475" s="687"/>
      <c r="Z4475" s="687"/>
      <c r="AA4475" s="688"/>
      <c r="AB4475" s="158" t="s">
        <v>171</v>
      </c>
      <c r="AO4475" s="136"/>
    </row>
    <row r="4476" spans="2:41" ht="3.75" customHeight="1">
      <c r="B4476" s="135"/>
      <c r="I4476" s="136"/>
      <c r="J4476" s="135"/>
      <c r="M4476" s="136"/>
      <c r="N4476" s="135"/>
      <c r="Q4476" s="136"/>
      <c r="R4476" s="689"/>
      <c r="S4476" s="690"/>
      <c r="T4476" s="690"/>
      <c r="U4476" s="691"/>
      <c r="V4476" s="689"/>
      <c r="W4476" s="691"/>
      <c r="X4476" s="689"/>
      <c r="Y4476" s="690"/>
      <c r="Z4476" s="690"/>
      <c r="AA4476" s="691"/>
      <c r="AB4476" s="141"/>
      <c r="AC4476" s="141"/>
      <c r="AD4476" s="141"/>
      <c r="AE4476" s="141"/>
      <c r="AF4476" s="141"/>
      <c r="AG4476" s="141"/>
      <c r="AH4476" s="141"/>
      <c r="AI4476" s="141"/>
      <c r="AJ4476" s="141"/>
      <c r="AK4476" s="141"/>
      <c r="AL4476" s="141"/>
      <c r="AM4476" s="141"/>
      <c r="AN4476" s="141"/>
      <c r="AO4476" s="142"/>
    </row>
    <row r="4477" spans="2:41" ht="3.75" customHeight="1">
      <c r="B4477" s="135"/>
      <c r="I4477" s="136"/>
      <c r="J4477" s="135"/>
      <c r="M4477" s="136"/>
      <c r="N4477" s="130"/>
      <c r="O4477" s="131"/>
      <c r="P4477" s="131"/>
      <c r="Q4477" s="131"/>
      <c r="R4477" s="130"/>
      <c r="S4477" s="131"/>
      <c r="T4477" s="131"/>
      <c r="U4477" s="131"/>
      <c r="V4477" s="131"/>
      <c r="W4477" s="131"/>
      <c r="X4477" s="131"/>
      <c r="Y4477" s="131"/>
      <c r="Z4477" s="131"/>
      <c r="AA4477" s="132"/>
      <c r="AB4477" s="130"/>
      <c r="AI4477" s="136"/>
      <c r="AJ4477" s="130"/>
      <c r="AK4477" s="131"/>
      <c r="AL4477" s="131"/>
      <c r="AM4477" s="131"/>
      <c r="AN4477" s="131"/>
      <c r="AO4477" s="132"/>
    </row>
    <row r="4478" spans="2:41" ht="13.35" customHeight="1">
      <c r="B4478" s="135"/>
      <c r="I4478" s="136"/>
      <c r="J4478" s="135"/>
      <c r="M4478" s="136"/>
      <c r="N4478" s="135" t="s">
        <v>115</v>
      </c>
      <c r="R4478" s="135"/>
      <c r="S4478" s="696" t="str">
        <f>IF(AND(NM_従事者_従事者16_従事者区分&lt;&gt;"",新_新規_2!I265&lt;&gt;""), 新_新規_2!I265, "")
&amp; IF(AND(NM_従事者_従事者16_従事者区分&lt;&gt;"",新_変更_3!AL293&lt;&gt;""), 新_変更_3!AL293, "")</f>
        <v/>
      </c>
      <c r="T4478" s="694"/>
      <c r="V4478" s="146" t="str">
        <f>IF(AND(NM_従事者_従事者16_従事者区分&lt;&gt;"",新_新規_2!K265&lt;&gt;""), 新_新規_2!K265, "")
&amp; IF(AND(NM_従事者_従事者16_従事者区分&lt;&gt;"",新_変更_3!AN293&lt;&gt;""), 新_変更_3!AN293, "")</f>
        <v/>
      </c>
      <c r="W4478" s="124" t="s">
        <v>12</v>
      </c>
      <c r="X4478" s="146" t="str">
        <f>IF(AND(NM_従事者_従事者16_従事者区分&lt;&gt;"",新_新規_2!M265&lt;&gt;""), 新_新規_2!M265, "")
&amp; IF(AND(NM_従事者_従事者16_従事者区分&lt;&gt;"",新_変更_3!AP293&lt;&gt;""), 新_変更_3!AP293, "")</f>
        <v/>
      </c>
      <c r="Y4478" s="124" t="s">
        <v>11</v>
      </c>
      <c r="Z4478" s="146" t="str">
        <f>IF(AND(NM_従事者_従事者16_従事者区分&lt;&gt;"",新_新規_2!O265&lt;&gt;""), 新_新規_2!O265, "")
&amp; IF(AND(NM_従事者_従事者16_従事者区分&lt;&gt;"",新_変更_3!AR293&lt;&gt;""), 新_変更_3!AR293, "")</f>
        <v/>
      </c>
      <c r="AA4478" s="124" t="s">
        <v>364</v>
      </c>
      <c r="AB4478" s="135" t="s">
        <v>170</v>
      </c>
      <c r="AI4478" s="136"/>
      <c r="AJ4478" s="135"/>
      <c r="AK4478" s="696"/>
      <c r="AL4478" s="693"/>
      <c r="AM4478" s="693"/>
      <c r="AN4478" s="693"/>
      <c r="AO4478" s="694"/>
    </row>
    <row r="4479" spans="2:41" ht="3.75" customHeight="1">
      <c r="B4479" s="135"/>
      <c r="I4479" s="136"/>
      <c r="J4479" s="135"/>
      <c r="M4479" s="136"/>
      <c r="N4479" s="135"/>
      <c r="R4479" s="140"/>
      <c r="S4479" s="141"/>
      <c r="T4479" s="141"/>
      <c r="U4479" s="141"/>
      <c r="V4479" s="141"/>
      <c r="W4479" s="141"/>
      <c r="X4479" s="141"/>
      <c r="Y4479" s="141"/>
      <c r="Z4479" s="141"/>
      <c r="AA4479" s="142"/>
      <c r="AB4479" s="140"/>
      <c r="AC4479" s="141"/>
      <c r="AD4479" s="141"/>
      <c r="AE4479" s="141"/>
      <c r="AF4479" s="141"/>
      <c r="AG4479" s="141"/>
      <c r="AH4479" s="141"/>
      <c r="AI4479" s="142"/>
      <c r="AJ4479" s="140"/>
      <c r="AK4479" s="141"/>
      <c r="AL4479" s="141"/>
      <c r="AM4479" s="141"/>
      <c r="AN4479" s="141"/>
      <c r="AO4479" s="142"/>
    </row>
    <row r="4480" spans="2:41" ht="3.75" customHeight="1">
      <c r="B4480" s="135"/>
      <c r="I4480" s="136"/>
      <c r="J4480" s="135"/>
      <c r="M4480" s="136"/>
      <c r="N4480" s="130"/>
      <c r="O4480" s="131"/>
      <c r="P4480" s="131"/>
      <c r="Q4480" s="132"/>
      <c r="R4480" s="683" t="str">
        <f>IF(新_新規_2!T262="☑", "研修中の登録販売者", "") &amp; IF(新_変更_3!AW290="☑", "研修中の登録販売者", "")</f>
        <v/>
      </c>
      <c r="S4480" s="684"/>
      <c r="T4480" s="684"/>
      <c r="U4480" s="684"/>
      <c r="V4480" s="684"/>
      <c r="W4480" s="684"/>
      <c r="X4480" s="684"/>
      <c r="Y4480" s="684"/>
      <c r="Z4480" s="684"/>
      <c r="AA4480" s="684"/>
      <c r="AB4480" s="684"/>
      <c r="AC4480" s="684"/>
      <c r="AD4480" s="684"/>
      <c r="AE4480" s="684"/>
      <c r="AF4480" s="684"/>
      <c r="AG4480" s="684"/>
      <c r="AH4480" s="684"/>
      <c r="AI4480" s="684"/>
      <c r="AJ4480" s="684"/>
      <c r="AK4480" s="684"/>
      <c r="AL4480" s="684"/>
      <c r="AM4480" s="684"/>
      <c r="AN4480" s="684"/>
      <c r="AO4480" s="685"/>
    </row>
    <row r="4481" spans="2:41" ht="13.35" customHeight="1">
      <c r="B4481" s="135"/>
      <c r="I4481" s="136"/>
      <c r="J4481" s="135"/>
      <c r="M4481" s="136"/>
      <c r="N4481" s="135" t="s">
        <v>32</v>
      </c>
      <c r="Q4481" s="136"/>
      <c r="R4481" s="686"/>
      <c r="S4481" s="687"/>
      <c r="T4481" s="687"/>
      <c r="U4481" s="687"/>
      <c r="V4481" s="687"/>
      <c r="W4481" s="687"/>
      <c r="X4481" s="687"/>
      <c r="Y4481" s="687"/>
      <c r="Z4481" s="687"/>
      <c r="AA4481" s="687"/>
      <c r="AB4481" s="687"/>
      <c r="AC4481" s="687"/>
      <c r="AD4481" s="687"/>
      <c r="AE4481" s="687"/>
      <c r="AF4481" s="687"/>
      <c r="AG4481" s="687"/>
      <c r="AH4481" s="687"/>
      <c r="AI4481" s="687"/>
      <c r="AJ4481" s="687"/>
      <c r="AK4481" s="687"/>
      <c r="AL4481" s="687"/>
      <c r="AM4481" s="687"/>
      <c r="AN4481" s="687"/>
      <c r="AO4481" s="688"/>
    </row>
    <row r="4482" spans="2:41" ht="3.75" customHeight="1">
      <c r="B4482" s="135"/>
      <c r="I4482" s="136"/>
      <c r="J4482" s="135"/>
      <c r="M4482" s="136"/>
      <c r="N4482" s="140"/>
      <c r="O4482" s="141"/>
      <c r="P4482" s="141"/>
      <c r="Q4482" s="142"/>
      <c r="R4482" s="689"/>
      <c r="S4482" s="690"/>
      <c r="T4482" s="690"/>
      <c r="U4482" s="690"/>
      <c r="V4482" s="690"/>
      <c r="W4482" s="690"/>
      <c r="X4482" s="690"/>
      <c r="Y4482" s="690"/>
      <c r="Z4482" s="690"/>
      <c r="AA4482" s="690"/>
      <c r="AB4482" s="690"/>
      <c r="AC4482" s="690"/>
      <c r="AD4482" s="690"/>
      <c r="AE4482" s="690"/>
      <c r="AF4482" s="690"/>
      <c r="AG4482" s="690"/>
      <c r="AH4482" s="690"/>
      <c r="AI4482" s="690"/>
      <c r="AJ4482" s="690"/>
      <c r="AK4482" s="690"/>
      <c r="AL4482" s="690"/>
      <c r="AM4482" s="690"/>
      <c r="AN4482" s="690"/>
      <c r="AO4482" s="691"/>
    </row>
    <row r="4483" spans="2:41" ht="3.75" customHeight="1">
      <c r="B4483" s="135"/>
      <c r="I4483" s="136"/>
      <c r="J4483" s="130"/>
      <c r="K4483" s="131"/>
      <c r="L4483" s="131"/>
      <c r="M4483" s="132"/>
      <c r="N4483" s="130"/>
      <c r="O4483" s="131"/>
      <c r="P4483" s="131"/>
      <c r="Q4483" s="132"/>
      <c r="R4483" s="130"/>
      <c r="S4483" s="131"/>
      <c r="T4483" s="131"/>
      <c r="U4483" s="131"/>
      <c r="V4483" s="131"/>
      <c r="W4483" s="131"/>
      <c r="X4483" s="131"/>
      <c r="Y4483" s="131"/>
      <c r="Z4483" s="131"/>
      <c r="AA4483" s="132"/>
      <c r="AB4483" s="130"/>
      <c r="AC4483" s="131"/>
      <c r="AD4483" s="131"/>
      <c r="AE4483" s="132"/>
      <c r="AF4483" s="131"/>
      <c r="AG4483" s="131"/>
      <c r="AH4483" s="131"/>
      <c r="AI4483" s="131"/>
      <c r="AJ4483" s="131"/>
      <c r="AK4483" s="131"/>
      <c r="AL4483" s="131"/>
      <c r="AM4483" s="131"/>
      <c r="AN4483" s="131"/>
      <c r="AO4483" s="132"/>
    </row>
    <row r="4484" spans="2:41" ht="13.35" customHeight="1">
      <c r="B4484" s="135"/>
      <c r="I4484" s="136"/>
      <c r="J4484" s="135"/>
      <c r="M4484" s="136"/>
      <c r="N4484" s="135" t="s">
        <v>27</v>
      </c>
      <c r="Q4484" s="136"/>
      <c r="R4484" s="135"/>
      <c r="S4484" s="692" t="str">
        <f xml:space="preserve"> IF(新_新規_2!I273&lt;&gt;"", "01300011:その他従事者", "") &amp; IF(新_変更_3!AL301&lt;&gt;"", "01300011:その他従事者", "")</f>
        <v/>
      </c>
      <c r="T4484" s="693"/>
      <c r="U4484" s="693"/>
      <c r="V4484" s="693"/>
      <c r="W4484" s="693"/>
      <c r="X4484" s="693"/>
      <c r="Y4484" s="693"/>
      <c r="Z4484" s="693"/>
      <c r="AA4484" s="694"/>
      <c r="AB4484" s="135" t="s">
        <v>28</v>
      </c>
      <c r="AE4484" s="136"/>
      <c r="AF4484" s="135"/>
      <c r="AG4484" s="695" t="str">
        <f>IF(新_新規_2!I281="☑", "01300001:薬剤師", "") &amp; IF(新_変更_3!AL309="☑", "01300001:薬剤師", "")
&amp; IF(新_新規_2!N281="☑", "01300002:登録販売者", "") &amp; IF(新_変更_3!AQ309="☑", "01300002:登録販売者", "")
&amp; IF(新_新規_2!T281="☑", "01300002:登録販売者", "") &amp; IF(新_変更_3!AW309="☑", "01300002:登録販売者", "")</f>
        <v/>
      </c>
      <c r="AH4484" s="693"/>
      <c r="AI4484" s="693"/>
      <c r="AJ4484" s="693"/>
      <c r="AK4484" s="693"/>
      <c r="AL4484" s="693"/>
      <c r="AM4484" s="693"/>
      <c r="AN4484" s="693"/>
      <c r="AO4484" s="694"/>
    </row>
    <row r="4485" spans="2:41" ht="3.75" customHeight="1">
      <c r="B4485" s="135"/>
      <c r="I4485" s="136"/>
      <c r="J4485" s="135"/>
      <c r="M4485" s="136"/>
      <c r="N4485" s="140"/>
      <c r="O4485" s="141"/>
      <c r="P4485" s="141"/>
      <c r="Q4485" s="142"/>
      <c r="R4485" s="140"/>
      <c r="S4485" s="141"/>
      <c r="T4485" s="141"/>
      <c r="U4485" s="141"/>
      <c r="V4485" s="141"/>
      <c r="W4485" s="141"/>
      <c r="X4485" s="141"/>
      <c r="Y4485" s="141"/>
      <c r="Z4485" s="141"/>
      <c r="AA4485" s="142"/>
      <c r="AB4485" s="140"/>
      <c r="AC4485" s="141"/>
      <c r="AD4485" s="141"/>
      <c r="AE4485" s="142"/>
      <c r="AF4485" s="141"/>
      <c r="AG4485" s="141"/>
      <c r="AH4485" s="141"/>
      <c r="AI4485" s="141"/>
      <c r="AJ4485" s="141"/>
      <c r="AK4485" s="141"/>
      <c r="AL4485" s="141"/>
      <c r="AM4485" s="141"/>
      <c r="AN4485" s="141"/>
      <c r="AO4485" s="142"/>
    </row>
    <row r="4486" spans="2:41" ht="3.75" customHeight="1">
      <c r="B4486" s="135"/>
      <c r="I4486" s="136"/>
      <c r="J4486" s="135"/>
      <c r="M4486" s="136"/>
      <c r="N4486" s="130"/>
      <c r="O4486" s="131"/>
      <c r="P4486" s="131"/>
      <c r="Q4486" s="132"/>
      <c r="R4486" s="130"/>
      <c r="S4486" s="131"/>
      <c r="T4486" s="131"/>
      <c r="U4486" s="131"/>
      <c r="V4486" s="131"/>
      <c r="W4486" s="131"/>
      <c r="X4486" s="131"/>
      <c r="Y4486" s="131"/>
      <c r="Z4486" s="131"/>
      <c r="AA4486" s="132"/>
      <c r="AB4486" s="130"/>
      <c r="AC4486" s="131"/>
      <c r="AD4486" s="131"/>
      <c r="AE4486" s="132"/>
      <c r="AF4486" s="130"/>
      <c r="AG4486" s="131"/>
      <c r="AH4486" s="131"/>
      <c r="AI4486" s="131"/>
      <c r="AJ4486" s="131"/>
      <c r="AK4486" s="131"/>
      <c r="AL4486" s="131"/>
      <c r="AM4486" s="131"/>
      <c r="AN4486" s="131"/>
      <c r="AO4486" s="132"/>
    </row>
    <row r="4487" spans="2:41" ht="13.35" customHeight="1">
      <c r="B4487" s="135"/>
      <c r="I4487" s="136"/>
      <c r="J4487" s="135"/>
      <c r="M4487" s="136"/>
      <c r="N4487" s="135" t="s">
        <v>3990</v>
      </c>
      <c r="Q4487" s="136"/>
      <c r="R4487" s="135"/>
      <c r="S4487" s="696"/>
      <c r="T4487" s="694"/>
      <c r="V4487" s="146"/>
      <c r="W4487" s="124" t="s">
        <v>12</v>
      </c>
      <c r="X4487" s="146"/>
      <c r="Y4487" s="124" t="s">
        <v>11</v>
      </c>
      <c r="Z4487" s="146"/>
      <c r="AA4487" s="136" t="s">
        <v>364</v>
      </c>
      <c r="AB4487" s="135" t="s">
        <v>66</v>
      </c>
      <c r="AE4487" s="136"/>
      <c r="AF4487" s="135"/>
      <c r="AG4487" s="696"/>
      <c r="AH4487" s="694"/>
      <c r="AJ4487" s="146"/>
      <c r="AK4487" s="124" t="s">
        <v>12</v>
      </c>
      <c r="AL4487" s="146"/>
      <c r="AM4487" s="124" t="s">
        <v>11</v>
      </c>
      <c r="AN4487" s="146"/>
      <c r="AO4487" s="136" t="s">
        <v>364</v>
      </c>
    </row>
    <row r="4488" spans="2:41" ht="3.75" customHeight="1">
      <c r="B4488" s="135"/>
      <c r="I4488" s="136"/>
      <c r="J4488" s="135"/>
      <c r="M4488" s="136"/>
      <c r="N4488" s="140"/>
      <c r="O4488" s="141"/>
      <c r="P4488" s="141"/>
      <c r="Q4488" s="142"/>
      <c r="R4488" s="140"/>
      <c r="S4488" s="141"/>
      <c r="T4488" s="141"/>
      <c r="U4488" s="141"/>
      <c r="V4488" s="141"/>
      <c r="W4488" s="141"/>
      <c r="X4488" s="141"/>
      <c r="Y4488" s="141"/>
      <c r="Z4488" s="141"/>
      <c r="AA4488" s="142"/>
      <c r="AB4488" s="140"/>
      <c r="AC4488" s="141"/>
      <c r="AD4488" s="141"/>
      <c r="AE4488" s="142"/>
      <c r="AF4488" s="140"/>
      <c r="AG4488" s="141"/>
      <c r="AH4488" s="141"/>
      <c r="AI4488" s="141"/>
      <c r="AJ4488" s="141"/>
      <c r="AK4488" s="141"/>
      <c r="AL4488" s="141"/>
      <c r="AM4488" s="141"/>
      <c r="AN4488" s="141"/>
      <c r="AO4488" s="142"/>
    </row>
    <row r="4489" spans="2:41" ht="3.75" customHeight="1">
      <c r="B4489" s="135"/>
      <c r="I4489" s="136"/>
      <c r="J4489" s="135"/>
      <c r="M4489" s="136"/>
      <c r="N4489" s="130"/>
      <c r="O4489" s="131"/>
      <c r="P4489" s="131"/>
      <c r="Q4489" s="132"/>
      <c r="R4489" s="683" t="str">
        <f>IF(AND(NM_従事者_従事者17_従事者区分&lt;&gt;"",新_新規_2!I273&lt;&gt;""), 新_新規_2!I273, "")
&amp; IF(AND(NM_従事者_従事者17_従事者区分&lt;&gt;"",新_変更_3!AL301&lt;&gt;""), 新_変更_3!AL301, "")</f>
        <v/>
      </c>
      <c r="S4489" s="684"/>
      <c r="T4489" s="684"/>
      <c r="U4489" s="684"/>
      <c r="V4489" s="684"/>
      <c r="W4489" s="684"/>
      <c r="X4489" s="684"/>
      <c r="Y4489" s="684"/>
      <c r="Z4489" s="684"/>
      <c r="AA4489" s="684"/>
      <c r="AB4489" s="684"/>
      <c r="AC4489" s="684"/>
      <c r="AD4489" s="684"/>
      <c r="AE4489" s="684"/>
      <c r="AF4489" s="684"/>
      <c r="AG4489" s="684"/>
      <c r="AH4489" s="684"/>
      <c r="AI4489" s="684"/>
      <c r="AJ4489" s="685"/>
      <c r="AK4489" s="131"/>
      <c r="AL4489" s="131"/>
      <c r="AM4489" s="131"/>
      <c r="AN4489" s="131"/>
      <c r="AO4489" s="132"/>
    </row>
    <row r="4490" spans="2:41" ht="13.35" customHeight="1">
      <c r="B4490" s="135"/>
      <c r="I4490" s="136"/>
      <c r="J4490" s="135"/>
      <c r="M4490" s="136"/>
      <c r="N4490" s="135" t="s">
        <v>8</v>
      </c>
      <c r="Q4490" s="136"/>
      <c r="R4490" s="686"/>
      <c r="S4490" s="687"/>
      <c r="T4490" s="687"/>
      <c r="U4490" s="687"/>
      <c r="V4490" s="687"/>
      <c r="W4490" s="687"/>
      <c r="X4490" s="687"/>
      <c r="Y4490" s="687"/>
      <c r="Z4490" s="687"/>
      <c r="AA4490" s="687"/>
      <c r="AB4490" s="687"/>
      <c r="AC4490" s="687"/>
      <c r="AD4490" s="687"/>
      <c r="AE4490" s="687"/>
      <c r="AF4490" s="687"/>
      <c r="AG4490" s="687"/>
      <c r="AH4490" s="687"/>
      <c r="AI4490" s="687"/>
      <c r="AJ4490" s="688"/>
      <c r="AL4490" s="147" t="s">
        <v>13</v>
      </c>
      <c r="AM4490" s="124" t="s">
        <v>29</v>
      </c>
      <c r="AO4490" s="136"/>
    </row>
    <row r="4491" spans="2:41" ht="3.75" customHeight="1">
      <c r="B4491" s="135"/>
      <c r="I4491" s="136"/>
      <c r="J4491" s="135"/>
      <c r="M4491" s="136"/>
      <c r="N4491" s="140"/>
      <c r="O4491" s="141"/>
      <c r="P4491" s="141"/>
      <c r="Q4491" s="142"/>
      <c r="R4491" s="689"/>
      <c r="S4491" s="690"/>
      <c r="T4491" s="690"/>
      <c r="U4491" s="690"/>
      <c r="V4491" s="690"/>
      <c r="W4491" s="690"/>
      <c r="X4491" s="690"/>
      <c r="Y4491" s="690"/>
      <c r="Z4491" s="690"/>
      <c r="AA4491" s="690"/>
      <c r="AB4491" s="690"/>
      <c r="AC4491" s="690"/>
      <c r="AD4491" s="690"/>
      <c r="AE4491" s="690"/>
      <c r="AF4491" s="690"/>
      <c r="AG4491" s="690"/>
      <c r="AH4491" s="690"/>
      <c r="AI4491" s="690"/>
      <c r="AJ4491" s="691"/>
      <c r="AK4491" s="141"/>
      <c r="AL4491" s="141"/>
      <c r="AM4491" s="141"/>
      <c r="AN4491" s="141"/>
      <c r="AO4491" s="142"/>
    </row>
    <row r="4492" spans="2:41" ht="3.75" customHeight="1">
      <c r="B4492" s="135"/>
      <c r="I4492" s="136"/>
      <c r="J4492" s="135"/>
      <c r="M4492" s="136"/>
      <c r="N4492" s="130"/>
      <c r="O4492" s="131"/>
      <c r="P4492" s="131"/>
      <c r="Q4492" s="132"/>
      <c r="R4492" s="683" t="str">
        <f>IF(NM_従事者_従事者17_従事者区分="","",(IF(新_新規_2!I272&lt;&gt;"", ASC(PHONETIC(新_新規_2!I272)), "") &amp; IF(新_変更_3!AL300&lt;&gt;"", ASC(PHONETIC(新_変更_3!AL300)), "")))</f>
        <v/>
      </c>
      <c r="S4492" s="684"/>
      <c r="T4492" s="684"/>
      <c r="U4492" s="684"/>
      <c r="V4492" s="684"/>
      <c r="W4492" s="684"/>
      <c r="X4492" s="684"/>
      <c r="Y4492" s="684"/>
      <c r="Z4492" s="684"/>
      <c r="AA4492" s="684"/>
      <c r="AB4492" s="684"/>
      <c r="AC4492" s="684"/>
      <c r="AD4492" s="684"/>
      <c r="AE4492" s="684"/>
      <c r="AF4492" s="684"/>
      <c r="AG4492" s="684"/>
      <c r="AH4492" s="684"/>
      <c r="AI4492" s="684"/>
      <c r="AJ4492" s="684"/>
      <c r="AK4492" s="684"/>
      <c r="AL4492" s="684"/>
      <c r="AM4492" s="684"/>
      <c r="AN4492" s="684"/>
      <c r="AO4492" s="685"/>
    </row>
    <row r="4493" spans="2:41" ht="13.35" customHeight="1">
      <c r="B4493" s="135"/>
      <c r="I4493" s="136"/>
      <c r="J4493" s="135"/>
      <c r="M4493" s="136"/>
      <c r="N4493" s="135" t="s">
        <v>61</v>
      </c>
      <c r="Q4493" s="136"/>
      <c r="R4493" s="686"/>
      <c r="S4493" s="687"/>
      <c r="T4493" s="687"/>
      <c r="U4493" s="687"/>
      <c r="V4493" s="687"/>
      <c r="W4493" s="687"/>
      <c r="X4493" s="687"/>
      <c r="Y4493" s="687"/>
      <c r="Z4493" s="687"/>
      <c r="AA4493" s="687"/>
      <c r="AB4493" s="687"/>
      <c r="AC4493" s="687"/>
      <c r="AD4493" s="687"/>
      <c r="AE4493" s="687"/>
      <c r="AF4493" s="687"/>
      <c r="AG4493" s="687"/>
      <c r="AH4493" s="687"/>
      <c r="AI4493" s="687"/>
      <c r="AJ4493" s="687"/>
      <c r="AK4493" s="687"/>
      <c r="AL4493" s="687"/>
      <c r="AM4493" s="687"/>
      <c r="AN4493" s="687"/>
      <c r="AO4493" s="688"/>
    </row>
    <row r="4494" spans="2:41" ht="3.75" customHeight="1">
      <c r="B4494" s="135"/>
      <c r="I4494" s="136"/>
      <c r="J4494" s="135"/>
      <c r="M4494" s="136"/>
      <c r="N4494" s="135"/>
      <c r="Q4494" s="136"/>
      <c r="R4494" s="689"/>
      <c r="S4494" s="690"/>
      <c r="T4494" s="690"/>
      <c r="U4494" s="690"/>
      <c r="V4494" s="690"/>
      <c r="W4494" s="690"/>
      <c r="X4494" s="690"/>
      <c r="Y4494" s="690"/>
      <c r="Z4494" s="690"/>
      <c r="AA4494" s="690"/>
      <c r="AB4494" s="690"/>
      <c r="AC4494" s="690"/>
      <c r="AD4494" s="690"/>
      <c r="AE4494" s="690"/>
      <c r="AF4494" s="690"/>
      <c r="AG4494" s="690"/>
      <c r="AH4494" s="690"/>
      <c r="AI4494" s="690"/>
      <c r="AJ4494" s="690"/>
      <c r="AK4494" s="690"/>
      <c r="AL4494" s="690"/>
      <c r="AM4494" s="690"/>
      <c r="AN4494" s="690"/>
      <c r="AO4494" s="691"/>
    </row>
    <row r="4495" spans="2:41" ht="3.75" customHeight="1">
      <c r="B4495" s="135"/>
      <c r="I4495" s="136"/>
      <c r="J4495" s="135"/>
      <c r="N4495" s="130"/>
      <c r="O4495" s="131"/>
      <c r="P4495" s="131"/>
      <c r="Q4495" s="132"/>
      <c r="U4495" s="787" t="str">
        <f>IF(AND(NM_従事者_従事者17_従事者区分&lt;&gt;"",新_新規_2!L274&lt;&gt;""), 新_新規_2!L274, "")
&amp; IF(AND(NM_従事者_従事者17_従事者区分&lt;&gt;"",新_変更_3!AO302&lt;&gt;""), 新_変更_3!AO302, "")</f>
        <v/>
      </c>
      <c r="V4495" s="754"/>
      <c r="W4495" s="754"/>
      <c r="X4495" s="789"/>
      <c r="Y4495" s="131"/>
      <c r="Z4495" s="792" t="str">
        <f>IF(AND(NM_従事者_従事者17_従事者区分&lt;&gt;"",新_新規_2!O274&lt;&gt;""), 新_新規_2!O274, "")
&amp; IF(AND(NM_従事者_従事者17_従事者区分&lt;&gt;"",新_変更_3!AR302&lt;&gt;""), 新_変更_3!AR302, "")</f>
        <v/>
      </c>
      <c r="AA4495" s="754"/>
      <c r="AB4495" s="754"/>
      <c r="AC4495" s="755"/>
      <c r="AG4495" s="683" t="str">
        <f>IF(AND(NM_従事者_従事者17_従事者区分&lt;&gt;"",新_新規_2!L275&lt;&gt;""), 新_新規_2!L275, "")
&amp; IF(AND(NM_従事者_従事者17_従事者区分&lt;&gt;"",新_変更_3!AO303&lt;&gt;""), 新_変更_3!AO303, "")</f>
        <v/>
      </c>
      <c r="AH4495" s="684"/>
      <c r="AI4495" s="684"/>
      <c r="AJ4495" s="684"/>
      <c r="AK4495" s="684"/>
      <c r="AL4495" s="684"/>
      <c r="AM4495" s="684"/>
      <c r="AN4495" s="684"/>
      <c r="AO4495" s="685"/>
    </row>
    <row r="4496" spans="2:41" ht="13.35" customHeight="1">
      <c r="B4496" s="135"/>
      <c r="I4496" s="136"/>
      <c r="J4496" s="135"/>
      <c r="N4496" s="135"/>
      <c r="Q4496" s="136"/>
      <c r="R4496" s="124" t="s">
        <v>15</v>
      </c>
      <c r="U4496" s="756"/>
      <c r="V4496" s="757"/>
      <c r="W4496" s="757"/>
      <c r="X4496" s="790"/>
      <c r="Y4496" s="125" t="s">
        <v>359</v>
      </c>
      <c r="Z4496" s="793"/>
      <c r="AA4496" s="757"/>
      <c r="AB4496" s="757"/>
      <c r="AC4496" s="758"/>
      <c r="AD4496" s="124" t="s">
        <v>56</v>
      </c>
      <c r="AG4496" s="686"/>
      <c r="AH4496" s="687"/>
      <c r="AI4496" s="687"/>
      <c r="AJ4496" s="687"/>
      <c r="AK4496" s="687"/>
      <c r="AL4496" s="687"/>
      <c r="AM4496" s="687"/>
      <c r="AN4496" s="687"/>
      <c r="AO4496" s="688"/>
    </row>
    <row r="4497" spans="2:41" ht="3.75" customHeight="1">
      <c r="B4497" s="135"/>
      <c r="I4497" s="136"/>
      <c r="J4497" s="135"/>
      <c r="N4497" s="135"/>
      <c r="Q4497" s="136"/>
      <c r="R4497" s="141"/>
      <c r="S4497" s="141"/>
      <c r="T4497" s="141"/>
      <c r="U4497" s="759"/>
      <c r="V4497" s="760"/>
      <c r="W4497" s="760"/>
      <c r="X4497" s="791"/>
      <c r="Y4497" s="141"/>
      <c r="Z4497" s="794"/>
      <c r="AA4497" s="760"/>
      <c r="AB4497" s="760"/>
      <c r="AC4497" s="761"/>
      <c r="AD4497" s="141"/>
      <c r="AE4497" s="141"/>
      <c r="AF4497" s="141"/>
      <c r="AG4497" s="689"/>
      <c r="AH4497" s="690"/>
      <c r="AI4497" s="690"/>
      <c r="AJ4497" s="690"/>
      <c r="AK4497" s="690"/>
      <c r="AL4497" s="690"/>
      <c r="AM4497" s="690"/>
      <c r="AN4497" s="690"/>
      <c r="AO4497" s="691"/>
    </row>
    <row r="4498" spans="2:41" ht="3.75" customHeight="1">
      <c r="B4498" s="135"/>
      <c r="I4498" s="136"/>
      <c r="J4498" s="135"/>
      <c r="N4498" s="135"/>
      <c r="Q4498" s="136"/>
      <c r="R4498" s="131"/>
      <c r="S4498" s="131"/>
      <c r="T4498" s="132"/>
      <c r="U4498" s="683" t="str">
        <f>IF(AND(NM_従事者_従事者17_従事者区分&lt;&gt;"",新_新規_2!T275&lt;&gt;""), 新_新規_2!T275, "")
&amp; IF(AND(NM_従事者_従事者17_従事者区分&lt;&gt;"",新_変更_3!AW303&lt;&gt;""), 新_変更_3!AW303, "")</f>
        <v/>
      </c>
      <c r="V4498" s="684"/>
      <c r="W4498" s="684"/>
      <c r="X4498" s="684"/>
      <c r="Y4498" s="684"/>
      <c r="Z4498" s="684"/>
      <c r="AA4498" s="684"/>
      <c r="AB4498" s="684"/>
      <c r="AC4498" s="685"/>
      <c r="AD4498" s="130"/>
      <c r="AE4498" s="131"/>
      <c r="AF4498" s="132"/>
      <c r="AG4498" s="683" t="str">
        <f>IF(AND(NM_従事者_従事者17_従事者区分&lt;&gt;"",新_新規_2!L276&lt;&gt;""), 新_新規_2!L276, "")
&amp; IF(AND(NM_従事者_従事者17_従事者区分&lt;&gt;"",新_変更_3!AO304&lt;&gt;""), 新_変更_3!AO304, "")</f>
        <v/>
      </c>
      <c r="AH4498" s="684"/>
      <c r="AI4498" s="684"/>
      <c r="AJ4498" s="684"/>
      <c r="AK4498" s="684"/>
      <c r="AL4498" s="684"/>
      <c r="AM4498" s="684"/>
      <c r="AN4498" s="684"/>
      <c r="AO4498" s="685"/>
    </row>
    <row r="4499" spans="2:41" ht="13.35" customHeight="1">
      <c r="B4499" s="135"/>
      <c r="I4499" s="136"/>
      <c r="J4499" s="135" t="s">
        <v>4009</v>
      </c>
      <c r="N4499" s="135" t="s">
        <v>23</v>
      </c>
      <c r="Q4499" s="136"/>
      <c r="R4499" s="124" t="s">
        <v>17</v>
      </c>
      <c r="T4499" s="136"/>
      <c r="U4499" s="686"/>
      <c r="V4499" s="687"/>
      <c r="W4499" s="687"/>
      <c r="X4499" s="687"/>
      <c r="Y4499" s="687"/>
      <c r="Z4499" s="687"/>
      <c r="AA4499" s="687"/>
      <c r="AB4499" s="687"/>
      <c r="AC4499" s="688"/>
      <c r="AD4499" s="135" t="s">
        <v>18</v>
      </c>
      <c r="AF4499" s="136"/>
      <c r="AG4499" s="686"/>
      <c r="AH4499" s="687"/>
      <c r="AI4499" s="687"/>
      <c r="AJ4499" s="687"/>
      <c r="AK4499" s="687"/>
      <c r="AL4499" s="687"/>
      <c r="AM4499" s="687"/>
      <c r="AN4499" s="687"/>
      <c r="AO4499" s="688"/>
    </row>
    <row r="4500" spans="2:41" ht="3.75" customHeight="1">
      <c r="B4500" s="135"/>
      <c r="I4500" s="136"/>
      <c r="J4500" s="135"/>
      <c r="N4500" s="135"/>
      <c r="Q4500" s="136"/>
      <c r="R4500" s="141"/>
      <c r="S4500" s="141"/>
      <c r="T4500" s="142"/>
      <c r="U4500" s="689"/>
      <c r="V4500" s="690"/>
      <c r="W4500" s="690"/>
      <c r="X4500" s="690"/>
      <c r="Y4500" s="690"/>
      <c r="Z4500" s="690"/>
      <c r="AA4500" s="690"/>
      <c r="AB4500" s="690"/>
      <c r="AC4500" s="691"/>
      <c r="AD4500" s="140"/>
      <c r="AE4500" s="141"/>
      <c r="AF4500" s="142"/>
      <c r="AG4500" s="689"/>
      <c r="AH4500" s="690"/>
      <c r="AI4500" s="690"/>
      <c r="AJ4500" s="690"/>
      <c r="AK4500" s="690"/>
      <c r="AL4500" s="690"/>
      <c r="AM4500" s="690"/>
      <c r="AN4500" s="690"/>
      <c r="AO4500" s="691"/>
    </row>
    <row r="4501" spans="2:41" ht="3.75" customHeight="1">
      <c r="B4501" s="135"/>
      <c r="I4501" s="136"/>
      <c r="J4501" s="135"/>
      <c r="N4501" s="135"/>
      <c r="Q4501" s="136"/>
      <c r="R4501" s="131"/>
      <c r="S4501" s="131"/>
      <c r="T4501" s="132"/>
      <c r="U4501" s="683" t="str">
        <f>IF(AND(NM_従事者_従事者17_従事者区分&lt;&gt;"",新_新規_2!T276&lt;&gt;""), 新_新規_2!T276, "")
&amp; IF(AND(NM_従事者_従事者17_従事者区分&lt;&gt;"",新_変更_3!AW304&lt;&gt;""), 新_変更_3!AW304, "")</f>
        <v/>
      </c>
      <c r="V4501" s="684"/>
      <c r="W4501" s="684"/>
      <c r="X4501" s="684"/>
      <c r="Y4501" s="684"/>
      <c r="Z4501" s="684"/>
      <c r="AA4501" s="684"/>
      <c r="AB4501" s="684"/>
      <c r="AC4501" s="685"/>
      <c r="AD4501" s="130"/>
      <c r="AE4501" s="131"/>
      <c r="AF4501" s="132"/>
      <c r="AG4501" s="683" t="str">
        <f>IF(AND(NM_従事者_従事者17_従事者区分&lt;&gt;"",新_新規_2!L277&lt;&gt;""), 新_新規_2!L277, "")
&amp; IF(AND(NM_従事者_従事者17_従事者区分&lt;&gt;"",新_変更_3!AO305&lt;&gt;""), 新_変更_3!AO305, "")</f>
        <v/>
      </c>
      <c r="AH4501" s="684"/>
      <c r="AI4501" s="684"/>
      <c r="AJ4501" s="684"/>
      <c r="AK4501" s="684"/>
      <c r="AL4501" s="684"/>
      <c r="AM4501" s="684"/>
      <c r="AN4501" s="684"/>
      <c r="AO4501" s="685"/>
    </row>
    <row r="4502" spans="2:41" ht="13.35" customHeight="1">
      <c r="B4502" s="135"/>
      <c r="I4502" s="136"/>
      <c r="J4502" s="135"/>
      <c r="N4502" s="135"/>
      <c r="Q4502" s="136"/>
      <c r="R4502" s="124" t="s">
        <v>19</v>
      </c>
      <c r="T4502" s="136"/>
      <c r="U4502" s="686"/>
      <c r="V4502" s="687"/>
      <c r="W4502" s="687"/>
      <c r="X4502" s="687"/>
      <c r="Y4502" s="687"/>
      <c r="Z4502" s="687"/>
      <c r="AA4502" s="687"/>
      <c r="AB4502" s="687"/>
      <c r="AC4502" s="688"/>
      <c r="AD4502" s="135" t="s">
        <v>20</v>
      </c>
      <c r="AF4502" s="136"/>
      <c r="AG4502" s="686"/>
      <c r="AH4502" s="687"/>
      <c r="AI4502" s="687"/>
      <c r="AJ4502" s="687"/>
      <c r="AK4502" s="687"/>
      <c r="AL4502" s="687"/>
      <c r="AM4502" s="687"/>
      <c r="AN4502" s="687"/>
      <c r="AO4502" s="688"/>
    </row>
    <row r="4503" spans="2:41" ht="3.75" customHeight="1">
      <c r="B4503" s="135"/>
      <c r="I4503" s="136"/>
      <c r="J4503" s="135"/>
      <c r="N4503" s="140"/>
      <c r="O4503" s="141"/>
      <c r="P4503" s="141"/>
      <c r="Q4503" s="142"/>
      <c r="R4503" s="141"/>
      <c r="S4503" s="141"/>
      <c r="T4503" s="142"/>
      <c r="U4503" s="689"/>
      <c r="V4503" s="690"/>
      <c r="W4503" s="690"/>
      <c r="X4503" s="690"/>
      <c r="Y4503" s="690"/>
      <c r="Z4503" s="690"/>
      <c r="AA4503" s="690"/>
      <c r="AB4503" s="690"/>
      <c r="AC4503" s="691"/>
      <c r="AD4503" s="140"/>
      <c r="AE4503" s="141"/>
      <c r="AF4503" s="142"/>
      <c r="AG4503" s="689"/>
      <c r="AH4503" s="690"/>
      <c r="AI4503" s="690"/>
      <c r="AJ4503" s="690"/>
      <c r="AK4503" s="690"/>
      <c r="AL4503" s="690"/>
      <c r="AM4503" s="690"/>
      <c r="AN4503" s="690"/>
      <c r="AO4503" s="691"/>
    </row>
    <row r="4504" spans="2:41" ht="3.75" customHeight="1">
      <c r="B4504" s="135"/>
      <c r="I4504" s="136"/>
      <c r="J4504" s="135"/>
      <c r="M4504" s="136"/>
      <c r="N4504" s="135"/>
      <c r="Q4504" s="136"/>
      <c r="R4504" s="130"/>
      <c r="S4504" s="131"/>
      <c r="T4504" s="131"/>
      <c r="U4504" s="131"/>
      <c r="V4504" s="131"/>
      <c r="W4504" s="131"/>
      <c r="X4504" s="131"/>
      <c r="Y4504" s="131"/>
      <c r="Z4504" s="131"/>
      <c r="AA4504" s="131"/>
      <c r="AB4504" s="131"/>
      <c r="AC4504" s="131"/>
      <c r="AD4504" s="131"/>
      <c r="AE4504" s="131"/>
      <c r="AF4504" s="131"/>
      <c r="AG4504" s="131"/>
      <c r="AH4504" s="131"/>
      <c r="AI4504" s="131"/>
      <c r="AJ4504" s="131"/>
      <c r="AK4504" s="131"/>
      <c r="AL4504" s="131"/>
      <c r="AM4504" s="131"/>
      <c r="AN4504" s="131"/>
      <c r="AO4504" s="132"/>
    </row>
    <row r="4505" spans="2:41" ht="13.35" customHeight="1">
      <c r="B4505" s="135"/>
      <c r="I4505" s="136"/>
      <c r="J4505" s="135"/>
      <c r="M4505" s="136"/>
      <c r="N4505" s="135" t="s">
        <v>111</v>
      </c>
      <c r="Q4505" s="136"/>
      <c r="R4505" s="135"/>
      <c r="S4505" s="696"/>
      <c r="T4505" s="694"/>
      <c r="V4505" s="146"/>
      <c r="W4505" s="124" t="s">
        <v>12</v>
      </c>
      <c r="X4505" s="146"/>
      <c r="Y4505" s="124" t="s">
        <v>11</v>
      </c>
      <c r="Z4505" s="146"/>
      <c r="AA4505" s="124" t="s">
        <v>364</v>
      </c>
      <c r="AO4505" s="136"/>
    </row>
    <row r="4506" spans="2:41" ht="3.75" customHeight="1">
      <c r="B4506" s="135"/>
      <c r="I4506" s="136"/>
      <c r="J4506" s="135"/>
      <c r="M4506" s="136"/>
      <c r="N4506" s="135"/>
      <c r="Q4506" s="136"/>
      <c r="R4506" s="135"/>
      <c r="AO4506" s="136"/>
    </row>
    <row r="4507" spans="2:41" ht="3.75" customHeight="1">
      <c r="B4507" s="135"/>
      <c r="I4507" s="136"/>
      <c r="J4507" s="135"/>
      <c r="M4507" s="136"/>
      <c r="N4507" s="130"/>
      <c r="O4507" s="131"/>
      <c r="P4507" s="131"/>
      <c r="Q4507" s="131"/>
      <c r="R4507" s="781" t="str">
        <f>IF(AND(NM_従事者_従事者17_従事者区分&lt;&gt;"",新_新規_2!I278&lt;&gt;""), 新_新規_2!I278, "")
&amp; IF(AND(NM_従事者_従事者17_従事者区分&lt;&gt;"",新_変更_3!AL306&lt;&gt;""), 新_変更_3!AL306, "")</f>
        <v/>
      </c>
      <c r="S4507" s="784" t="str">
        <f>IF(AND(NM_従事者_従事者17_従事者区分&lt;&gt;"",新_新規_2!J278&lt;&gt;""), 新_新規_2!J278, "")
&amp; IF(AND(NM_従事者_従事者17_従事者区分&lt;&gt;"",新_変更_3!AM306&lt;&gt;""), 新_変更_3!AM306, "")</f>
        <v/>
      </c>
      <c r="T4507" s="131"/>
      <c r="U4507" s="787" t="str">
        <f>IF(AND(NM_従事者_従事者17_従事者区分&lt;&gt;"",新_新規_2!L278&lt;&gt;""), 新_新規_2!L278, "")
&amp; IF(AND(NM_従事者_従事者17_従事者区分&lt;&gt;"",新_変更_3!AO306&lt;&gt;""), 新_変更_3!AO306, "")</f>
        <v/>
      </c>
      <c r="V4507" s="130"/>
      <c r="W4507" s="131"/>
      <c r="X4507" s="131"/>
      <c r="Y4507" s="131"/>
      <c r="Z4507" s="131"/>
      <c r="AA4507" s="131"/>
      <c r="AB4507" s="131"/>
      <c r="AC4507" s="131"/>
      <c r="AD4507" s="131"/>
      <c r="AE4507" s="131"/>
      <c r="AF4507" s="131"/>
      <c r="AG4507" s="131"/>
      <c r="AH4507" s="133"/>
      <c r="AI4507" s="133"/>
      <c r="AJ4507" s="131"/>
      <c r="AK4507" s="149"/>
      <c r="AL4507" s="131"/>
      <c r="AM4507" s="131"/>
      <c r="AN4507" s="131"/>
      <c r="AO4507" s="132"/>
    </row>
    <row r="4508" spans="2:41" ht="13.35" customHeight="1">
      <c r="B4508" s="135"/>
      <c r="I4508" s="136"/>
      <c r="J4508" s="135"/>
      <c r="M4508" s="136"/>
      <c r="N4508" s="135" t="s">
        <v>30</v>
      </c>
      <c r="R4508" s="782"/>
      <c r="S4508" s="785"/>
      <c r="T4508" s="124" t="s">
        <v>388</v>
      </c>
      <c r="U4508" s="756"/>
      <c r="V4508" s="135" t="s">
        <v>112</v>
      </c>
      <c r="AH4508" s="137"/>
      <c r="AI4508" s="137"/>
      <c r="AK4508" s="150"/>
      <c r="AO4508" s="136"/>
    </row>
    <row r="4509" spans="2:41" ht="3.75" customHeight="1">
      <c r="B4509" s="135"/>
      <c r="I4509" s="136"/>
      <c r="J4509" s="135"/>
      <c r="M4509" s="136"/>
      <c r="N4509" s="135"/>
      <c r="R4509" s="783"/>
      <c r="S4509" s="786"/>
      <c r="T4509" s="141"/>
      <c r="U4509" s="759"/>
      <c r="V4509" s="140"/>
      <c r="W4509" s="141"/>
      <c r="X4509" s="141"/>
      <c r="Y4509" s="141"/>
      <c r="Z4509" s="141"/>
      <c r="AA4509" s="141"/>
      <c r="AB4509" s="141"/>
      <c r="AC4509" s="141"/>
      <c r="AD4509" s="141"/>
      <c r="AE4509" s="141"/>
      <c r="AF4509" s="141"/>
      <c r="AG4509" s="141"/>
      <c r="AH4509" s="143"/>
      <c r="AI4509" s="143"/>
      <c r="AJ4509" s="141"/>
      <c r="AK4509" s="151"/>
      <c r="AL4509" s="141"/>
      <c r="AM4509" s="141"/>
      <c r="AN4509" s="141"/>
      <c r="AO4509" s="142"/>
    </row>
    <row r="4510" spans="2:41" ht="3.75" customHeight="1">
      <c r="B4510" s="135"/>
      <c r="I4510" s="136"/>
      <c r="J4510" s="135"/>
      <c r="M4510" s="136"/>
      <c r="N4510" s="130"/>
      <c r="O4510" s="131"/>
      <c r="P4510" s="131"/>
      <c r="Q4510" s="132"/>
      <c r="R4510" s="788" t="str">
        <f>IF(AND(NM_従事者_従事者17_従事者区分&lt;&gt;"",新_新規_2!K282&lt;&gt;""), 新_新規_2!K282, "")
&amp; IF(AND(NM_従事者_従事者17_従事者区分&lt;&gt;"",新_変更_3!AN310&lt;&gt;""), 新_変更_3!AN310, "")</f>
        <v/>
      </c>
      <c r="S4510" s="684"/>
      <c r="T4510" s="684"/>
      <c r="U4510" s="685"/>
      <c r="V4510" s="686" t="str">
        <f>IF(AND(NM_従事者_従事者17_従事者区分&lt;&gt;"",新_新規_2!O282&lt;&gt;""), 新_新規_2!O282, "")
&amp; IF(AND(NM_従事者_従事者17_従事者区分&lt;&gt;"",新_変更_3!AR310&lt;&gt;""), 新_変更_3!AR310, "")</f>
        <v/>
      </c>
      <c r="W4510" s="688"/>
      <c r="X4510" s="683" t="str">
        <f>IF(AND(NM_従事者_従事者17_従事者区分&lt;&gt;"",新_新規_2!Q282&lt;&gt;""), 新_新規_2!Q282, "")
&amp; IF(AND(NM_従事者_従事者17_従事者区分&lt;&gt;"",新_変更_3!AT310&lt;&gt;""), 新_変更_3!AT310, "")</f>
        <v/>
      </c>
      <c r="Y4510" s="684"/>
      <c r="Z4510" s="684"/>
      <c r="AA4510" s="685"/>
      <c r="AI4510" s="131"/>
      <c r="AO4510" s="136"/>
    </row>
    <row r="4511" spans="2:41" ht="13.35" customHeight="1">
      <c r="B4511" s="135"/>
      <c r="I4511" s="136"/>
      <c r="J4511" s="135"/>
      <c r="M4511" s="136"/>
      <c r="N4511" s="135" t="s">
        <v>114</v>
      </c>
      <c r="Q4511" s="136"/>
      <c r="R4511" s="686"/>
      <c r="S4511" s="687"/>
      <c r="T4511" s="687"/>
      <c r="U4511" s="688"/>
      <c r="V4511" s="686"/>
      <c r="W4511" s="688"/>
      <c r="X4511" s="686"/>
      <c r="Y4511" s="687"/>
      <c r="Z4511" s="687"/>
      <c r="AA4511" s="688"/>
      <c r="AB4511" s="158" t="s">
        <v>171</v>
      </c>
      <c r="AO4511" s="136"/>
    </row>
    <row r="4512" spans="2:41" ht="3.75" customHeight="1">
      <c r="B4512" s="135"/>
      <c r="I4512" s="136"/>
      <c r="J4512" s="135"/>
      <c r="M4512" s="136"/>
      <c r="N4512" s="135"/>
      <c r="Q4512" s="136"/>
      <c r="R4512" s="689"/>
      <c r="S4512" s="690"/>
      <c r="T4512" s="690"/>
      <c r="U4512" s="691"/>
      <c r="V4512" s="689"/>
      <c r="W4512" s="691"/>
      <c r="X4512" s="689"/>
      <c r="Y4512" s="690"/>
      <c r="Z4512" s="690"/>
      <c r="AA4512" s="691"/>
      <c r="AB4512" s="141"/>
      <c r="AC4512" s="141"/>
      <c r="AD4512" s="141"/>
      <c r="AE4512" s="141"/>
      <c r="AF4512" s="141"/>
      <c r="AG4512" s="141"/>
      <c r="AH4512" s="141"/>
      <c r="AI4512" s="141"/>
      <c r="AJ4512" s="141"/>
      <c r="AK4512" s="141"/>
      <c r="AL4512" s="141"/>
      <c r="AM4512" s="141"/>
      <c r="AN4512" s="141"/>
      <c r="AO4512" s="142"/>
    </row>
    <row r="4513" spans="2:41" ht="3.75" customHeight="1">
      <c r="B4513" s="135"/>
      <c r="I4513" s="136"/>
      <c r="J4513" s="135"/>
      <c r="M4513" s="136"/>
      <c r="N4513" s="130"/>
      <c r="O4513" s="131"/>
      <c r="P4513" s="131"/>
      <c r="Q4513" s="131"/>
      <c r="R4513" s="130"/>
      <c r="S4513" s="131"/>
      <c r="T4513" s="131"/>
      <c r="U4513" s="131"/>
      <c r="V4513" s="131"/>
      <c r="W4513" s="131"/>
      <c r="X4513" s="131"/>
      <c r="Y4513" s="131"/>
      <c r="Z4513" s="131"/>
      <c r="AA4513" s="132"/>
      <c r="AB4513" s="130"/>
      <c r="AI4513" s="136"/>
      <c r="AJ4513" s="130"/>
      <c r="AK4513" s="131"/>
      <c r="AL4513" s="131"/>
      <c r="AM4513" s="131"/>
      <c r="AN4513" s="131"/>
      <c r="AO4513" s="132"/>
    </row>
    <row r="4514" spans="2:41" ht="13.35" customHeight="1">
      <c r="B4514" s="135"/>
      <c r="I4514" s="136"/>
      <c r="J4514" s="135"/>
      <c r="M4514" s="136"/>
      <c r="N4514" s="135" t="s">
        <v>115</v>
      </c>
      <c r="R4514" s="135"/>
      <c r="S4514" s="696" t="str">
        <f>IF(AND(NM_従事者_従事者17_従事者区分&lt;&gt;"",新_新規_2!I284&lt;&gt;""), 新_新規_2!I284, "")
&amp; IF(AND(NM_従事者_従事者17_従事者区分&lt;&gt;"",新_変更_3!AL312&lt;&gt;""), 新_変更_3!AL312, "")</f>
        <v/>
      </c>
      <c r="T4514" s="694"/>
      <c r="V4514" s="146" t="str">
        <f>IF(AND(NM_従事者_従事者17_従事者区分&lt;&gt;"",新_新規_2!K284&lt;&gt;""), 新_新規_2!K284, "")
&amp; IF(AND(NM_従事者_従事者17_従事者区分&lt;&gt;"",新_変更_3!AN312&lt;&gt;""), 新_変更_3!AN312, "")</f>
        <v/>
      </c>
      <c r="W4514" s="124" t="s">
        <v>12</v>
      </c>
      <c r="X4514" s="146" t="str">
        <f>IF(AND(NM_従事者_従事者17_従事者区分&lt;&gt;"",新_新規_2!M284&lt;&gt;""), 新_新規_2!M284, "")
&amp; IF(AND(NM_従事者_従事者17_従事者区分&lt;&gt;"",新_変更_3!AP312&lt;&gt;""), 新_変更_3!AP312, "")</f>
        <v/>
      </c>
      <c r="Y4514" s="124" t="s">
        <v>11</v>
      </c>
      <c r="Z4514" s="146" t="str">
        <f>IF(AND(NM_従事者_従事者17_従事者区分&lt;&gt;"",新_新規_2!O284&lt;&gt;""), 新_新規_2!O284, "")
&amp; IF(AND(NM_従事者_従事者17_従事者区分&lt;&gt;"",新_変更_3!AR312&lt;&gt;""), 新_変更_3!AR312, "")</f>
        <v/>
      </c>
      <c r="AA4514" s="124" t="s">
        <v>364</v>
      </c>
      <c r="AB4514" s="135" t="s">
        <v>170</v>
      </c>
      <c r="AI4514" s="136"/>
      <c r="AJ4514" s="135"/>
      <c r="AK4514" s="696"/>
      <c r="AL4514" s="693"/>
      <c r="AM4514" s="693"/>
      <c r="AN4514" s="693"/>
      <c r="AO4514" s="694"/>
    </row>
    <row r="4515" spans="2:41" ht="3.75" customHeight="1">
      <c r="B4515" s="135"/>
      <c r="I4515" s="136"/>
      <c r="J4515" s="135"/>
      <c r="M4515" s="136"/>
      <c r="N4515" s="135"/>
      <c r="R4515" s="140"/>
      <c r="S4515" s="141"/>
      <c r="T4515" s="141"/>
      <c r="U4515" s="141"/>
      <c r="V4515" s="141"/>
      <c r="W4515" s="141"/>
      <c r="X4515" s="141"/>
      <c r="Y4515" s="141"/>
      <c r="Z4515" s="141"/>
      <c r="AA4515" s="142"/>
      <c r="AB4515" s="140"/>
      <c r="AC4515" s="141"/>
      <c r="AD4515" s="141"/>
      <c r="AE4515" s="141"/>
      <c r="AF4515" s="141"/>
      <c r="AG4515" s="141"/>
      <c r="AH4515" s="141"/>
      <c r="AI4515" s="142"/>
      <c r="AJ4515" s="140"/>
      <c r="AK4515" s="141"/>
      <c r="AL4515" s="141"/>
      <c r="AM4515" s="141"/>
      <c r="AN4515" s="141"/>
      <c r="AO4515" s="142"/>
    </row>
    <row r="4516" spans="2:41" ht="3.75" customHeight="1">
      <c r="B4516" s="135"/>
      <c r="I4516" s="136"/>
      <c r="J4516" s="135"/>
      <c r="M4516" s="136"/>
      <c r="N4516" s="130"/>
      <c r="O4516" s="131"/>
      <c r="P4516" s="131"/>
      <c r="Q4516" s="132"/>
      <c r="R4516" s="683" t="str">
        <f>IF(新_新規_2!T281="☑", "研修中の登録販売者", "") &amp; IF(新_変更_3!AW309="☑", "研修中の登録販売者", "")</f>
        <v/>
      </c>
      <c r="S4516" s="684"/>
      <c r="T4516" s="684"/>
      <c r="U4516" s="684"/>
      <c r="V4516" s="684"/>
      <c r="W4516" s="684"/>
      <c r="X4516" s="684"/>
      <c r="Y4516" s="684"/>
      <c r="Z4516" s="684"/>
      <c r="AA4516" s="684"/>
      <c r="AB4516" s="684"/>
      <c r="AC4516" s="684"/>
      <c r="AD4516" s="684"/>
      <c r="AE4516" s="684"/>
      <c r="AF4516" s="684"/>
      <c r="AG4516" s="684"/>
      <c r="AH4516" s="684"/>
      <c r="AI4516" s="684"/>
      <c r="AJ4516" s="684"/>
      <c r="AK4516" s="684"/>
      <c r="AL4516" s="684"/>
      <c r="AM4516" s="684"/>
      <c r="AN4516" s="684"/>
      <c r="AO4516" s="685"/>
    </row>
    <row r="4517" spans="2:41" ht="13.35" customHeight="1">
      <c r="B4517" s="135"/>
      <c r="I4517" s="136"/>
      <c r="J4517" s="135"/>
      <c r="M4517" s="136"/>
      <c r="N4517" s="135" t="s">
        <v>32</v>
      </c>
      <c r="Q4517" s="136"/>
      <c r="R4517" s="686"/>
      <c r="S4517" s="687"/>
      <c r="T4517" s="687"/>
      <c r="U4517" s="687"/>
      <c r="V4517" s="687"/>
      <c r="W4517" s="687"/>
      <c r="X4517" s="687"/>
      <c r="Y4517" s="687"/>
      <c r="Z4517" s="687"/>
      <c r="AA4517" s="687"/>
      <c r="AB4517" s="687"/>
      <c r="AC4517" s="687"/>
      <c r="AD4517" s="687"/>
      <c r="AE4517" s="687"/>
      <c r="AF4517" s="687"/>
      <c r="AG4517" s="687"/>
      <c r="AH4517" s="687"/>
      <c r="AI4517" s="687"/>
      <c r="AJ4517" s="687"/>
      <c r="AK4517" s="687"/>
      <c r="AL4517" s="687"/>
      <c r="AM4517" s="687"/>
      <c r="AN4517" s="687"/>
      <c r="AO4517" s="688"/>
    </row>
    <row r="4518" spans="2:41" ht="3.75" customHeight="1">
      <c r="B4518" s="135"/>
      <c r="I4518" s="136"/>
      <c r="J4518" s="135"/>
      <c r="M4518" s="136"/>
      <c r="N4518" s="140"/>
      <c r="O4518" s="141"/>
      <c r="P4518" s="141"/>
      <c r="Q4518" s="142"/>
      <c r="R4518" s="689"/>
      <c r="S4518" s="690"/>
      <c r="T4518" s="690"/>
      <c r="U4518" s="690"/>
      <c r="V4518" s="690"/>
      <c r="W4518" s="690"/>
      <c r="X4518" s="690"/>
      <c r="Y4518" s="690"/>
      <c r="Z4518" s="690"/>
      <c r="AA4518" s="690"/>
      <c r="AB4518" s="690"/>
      <c r="AC4518" s="690"/>
      <c r="AD4518" s="690"/>
      <c r="AE4518" s="690"/>
      <c r="AF4518" s="690"/>
      <c r="AG4518" s="690"/>
      <c r="AH4518" s="690"/>
      <c r="AI4518" s="690"/>
      <c r="AJ4518" s="690"/>
      <c r="AK4518" s="690"/>
      <c r="AL4518" s="690"/>
      <c r="AM4518" s="690"/>
      <c r="AN4518" s="690"/>
      <c r="AO4518" s="691"/>
    </row>
    <row r="4519" spans="2:41" ht="3.75" customHeight="1">
      <c r="B4519" s="135"/>
      <c r="I4519" s="136"/>
      <c r="J4519" s="130"/>
      <c r="K4519" s="131"/>
      <c r="L4519" s="131"/>
      <c r="M4519" s="132"/>
      <c r="N4519" s="130"/>
      <c r="O4519" s="131"/>
      <c r="P4519" s="131"/>
      <c r="Q4519" s="132"/>
      <c r="R4519" s="130"/>
      <c r="S4519" s="131"/>
      <c r="T4519" s="131"/>
      <c r="U4519" s="131"/>
      <c r="V4519" s="131"/>
      <c r="W4519" s="131"/>
      <c r="X4519" s="131"/>
      <c r="Y4519" s="131"/>
      <c r="Z4519" s="131"/>
      <c r="AA4519" s="132"/>
      <c r="AB4519" s="130"/>
      <c r="AC4519" s="131"/>
      <c r="AD4519" s="131"/>
      <c r="AE4519" s="132"/>
      <c r="AF4519" s="131"/>
      <c r="AG4519" s="131"/>
      <c r="AH4519" s="131"/>
      <c r="AI4519" s="131"/>
      <c r="AJ4519" s="131"/>
      <c r="AK4519" s="131"/>
      <c r="AL4519" s="131"/>
      <c r="AM4519" s="131"/>
      <c r="AN4519" s="131"/>
      <c r="AO4519" s="132"/>
    </row>
    <row r="4520" spans="2:41" ht="13.35" customHeight="1">
      <c r="B4520" s="135"/>
      <c r="I4520" s="136"/>
      <c r="J4520" s="135"/>
      <c r="M4520" s="136"/>
      <c r="N4520" s="135" t="s">
        <v>27</v>
      </c>
      <c r="Q4520" s="136"/>
      <c r="R4520" s="135"/>
      <c r="S4520" s="692" t="str">
        <f xml:space="preserve"> IF(新_新規_2!I288&lt;&gt;"", "01300011:その他従事者", "") &amp; IF(新_変更_3!AL316&lt;&gt;"", "01300011:その他従事者", "")</f>
        <v/>
      </c>
      <c r="T4520" s="693"/>
      <c r="U4520" s="693"/>
      <c r="V4520" s="693"/>
      <c r="W4520" s="693"/>
      <c r="X4520" s="693"/>
      <c r="Y4520" s="693"/>
      <c r="Z4520" s="693"/>
      <c r="AA4520" s="694"/>
      <c r="AB4520" s="135" t="s">
        <v>28</v>
      </c>
      <c r="AE4520" s="136"/>
      <c r="AF4520" s="135"/>
      <c r="AG4520" s="695" t="str">
        <f>IF(新_新規_2!I296="☑", "01300001:薬剤師", "") &amp; IF(新_変更_3!AL324="☑", "01300001:薬剤師", "")
&amp; IF(新_新規_2!N296="☑", "01300002:登録販売者", "") &amp; IF(新_変更_3!AQ324="☑", "01300002:登録販売者", "")
&amp; IF(新_新規_2!T296="☑", "01300002:登録販売者", "") &amp; IF(新_変更_3!AW324="☑", "01300002:登録販売者", "")</f>
        <v/>
      </c>
      <c r="AH4520" s="693"/>
      <c r="AI4520" s="693"/>
      <c r="AJ4520" s="693"/>
      <c r="AK4520" s="693"/>
      <c r="AL4520" s="693"/>
      <c r="AM4520" s="693"/>
      <c r="AN4520" s="693"/>
      <c r="AO4520" s="694"/>
    </row>
    <row r="4521" spans="2:41" ht="3.75" customHeight="1">
      <c r="B4521" s="135"/>
      <c r="I4521" s="136"/>
      <c r="J4521" s="135"/>
      <c r="M4521" s="136"/>
      <c r="N4521" s="140"/>
      <c r="O4521" s="141"/>
      <c r="P4521" s="141"/>
      <c r="Q4521" s="142"/>
      <c r="R4521" s="140"/>
      <c r="S4521" s="141"/>
      <c r="T4521" s="141"/>
      <c r="U4521" s="141"/>
      <c r="V4521" s="141"/>
      <c r="W4521" s="141"/>
      <c r="X4521" s="141"/>
      <c r="Y4521" s="141"/>
      <c r="Z4521" s="141"/>
      <c r="AA4521" s="142"/>
      <c r="AB4521" s="140"/>
      <c r="AC4521" s="141"/>
      <c r="AD4521" s="141"/>
      <c r="AE4521" s="142"/>
      <c r="AF4521" s="141"/>
      <c r="AG4521" s="141"/>
      <c r="AH4521" s="141"/>
      <c r="AI4521" s="141"/>
      <c r="AJ4521" s="141"/>
      <c r="AK4521" s="141"/>
      <c r="AL4521" s="141"/>
      <c r="AM4521" s="141"/>
      <c r="AN4521" s="141"/>
      <c r="AO4521" s="142"/>
    </row>
    <row r="4522" spans="2:41" ht="3.75" customHeight="1">
      <c r="B4522" s="135"/>
      <c r="I4522" s="136"/>
      <c r="J4522" s="135"/>
      <c r="M4522" s="136"/>
      <c r="N4522" s="130"/>
      <c r="O4522" s="131"/>
      <c r="P4522" s="131"/>
      <c r="Q4522" s="132"/>
      <c r="R4522" s="130"/>
      <c r="S4522" s="131"/>
      <c r="T4522" s="131"/>
      <c r="U4522" s="131"/>
      <c r="V4522" s="131"/>
      <c r="W4522" s="131"/>
      <c r="X4522" s="131"/>
      <c r="Y4522" s="131"/>
      <c r="Z4522" s="131"/>
      <c r="AA4522" s="132"/>
      <c r="AB4522" s="130"/>
      <c r="AC4522" s="131"/>
      <c r="AD4522" s="131"/>
      <c r="AE4522" s="132"/>
      <c r="AF4522" s="130"/>
      <c r="AG4522" s="131"/>
      <c r="AH4522" s="131"/>
      <c r="AI4522" s="131"/>
      <c r="AJ4522" s="131"/>
      <c r="AK4522" s="131"/>
      <c r="AL4522" s="131"/>
      <c r="AM4522" s="131"/>
      <c r="AN4522" s="131"/>
      <c r="AO4522" s="132"/>
    </row>
    <row r="4523" spans="2:41" ht="13.35" customHeight="1">
      <c r="B4523" s="135"/>
      <c r="I4523" s="136"/>
      <c r="J4523" s="135"/>
      <c r="M4523" s="136"/>
      <c r="N4523" s="135" t="s">
        <v>3990</v>
      </c>
      <c r="Q4523" s="136"/>
      <c r="R4523" s="135"/>
      <c r="S4523" s="696"/>
      <c r="T4523" s="694"/>
      <c r="V4523" s="146"/>
      <c r="W4523" s="124" t="s">
        <v>12</v>
      </c>
      <c r="X4523" s="146"/>
      <c r="Y4523" s="124" t="s">
        <v>11</v>
      </c>
      <c r="Z4523" s="146"/>
      <c r="AA4523" s="136" t="s">
        <v>364</v>
      </c>
      <c r="AB4523" s="135" t="s">
        <v>66</v>
      </c>
      <c r="AE4523" s="136"/>
      <c r="AF4523" s="135"/>
      <c r="AG4523" s="696"/>
      <c r="AH4523" s="694"/>
      <c r="AJ4523" s="146"/>
      <c r="AK4523" s="124" t="s">
        <v>12</v>
      </c>
      <c r="AL4523" s="146"/>
      <c r="AM4523" s="124" t="s">
        <v>11</v>
      </c>
      <c r="AN4523" s="146"/>
      <c r="AO4523" s="136" t="s">
        <v>364</v>
      </c>
    </row>
    <row r="4524" spans="2:41" ht="3.75" customHeight="1">
      <c r="B4524" s="135"/>
      <c r="I4524" s="136"/>
      <c r="J4524" s="135"/>
      <c r="M4524" s="136"/>
      <c r="N4524" s="140"/>
      <c r="O4524" s="141"/>
      <c r="P4524" s="141"/>
      <c r="Q4524" s="142"/>
      <c r="R4524" s="140"/>
      <c r="S4524" s="141"/>
      <c r="T4524" s="141"/>
      <c r="U4524" s="141"/>
      <c r="V4524" s="141"/>
      <c r="W4524" s="141"/>
      <c r="X4524" s="141"/>
      <c r="Y4524" s="141"/>
      <c r="Z4524" s="141"/>
      <c r="AA4524" s="142"/>
      <c r="AB4524" s="140"/>
      <c r="AC4524" s="141"/>
      <c r="AD4524" s="141"/>
      <c r="AE4524" s="142"/>
      <c r="AF4524" s="140"/>
      <c r="AG4524" s="141"/>
      <c r="AH4524" s="141"/>
      <c r="AI4524" s="141"/>
      <c r="AJ4524" s="141"/>
      <c r="AK4524" s="141"/>
      <c r="AL4524" s="141"/>
      <c r="AM4524" s="141"/>
      <c r="AN4524" s="141"/>
      <c r="AO4524" s="142"/>
    </row>
    <row r="4525" spans="2:41" ht="3.75" customHeight="1">
      <c r="B4525" s="135"/>
      <c r="I4525" s="136"/>
      <c r="J4525" s="135"/>
      <c r="M4525" s="136"/>
      <c r="N4525" s="130"/>
      <c r="O4525" s="131"/>
      <c r="P4525" s="131"/>
      <c r="Q4525" s="132"/>
      <c r="R4525" s="683" t="str">
        <f>IF(AND(NM_従事者_従事者18_従事者区分&lt;&gt;"",新_新規_2!I288&lt;&gt;""), 新_新規_2!I288, "")
&amp; IF(AND(NM_従事者_従事者18_従事者区分&lt;&gt;"",新_変更_3!AL316&lt;&gt;""), 新_変更_3!AL316, "")</f>
        <v/>
      </c>
      <c r="S4525" s="684"/>
      <c r="T4525" s="684"/>
      <c r="U4525" s="684"/>
      <c r="V4525" s="684"/>
      <c r="W4525" s="684"/>
      <c r="X4525" s="684"/>
      <c r="Y4525" s="684"/>
      <c r="Z4525" s="684"/>
      <c r="AA4525" s="684"/>
      <c r="AB4525" s="684"/>
      <c r="AC4525" s="684"/>
      <c r="AD4525" s="684"/>
      <c r="AE4525" s="684"/>
      <c r="AF4525" s="684"/>
      <c r="AG4525" s="684"/>
      <c r="AH4525" s="684"/>
      <c r="AI4525" s="684"/>
      <c r="AJ4525" s="685"/>
      <c r="AK4525" s="131"/>
      <c r="AL4525" s="131"/>
      <c r="AM4525" s="131"/>
      <c r="AN4525" s="131"/>
      <c r="AO4525" s="132"/>
    </row>
    <row r="4526" spans="2:41" ht="13.35" customHeight="1">
      <c r="B4526" s="135"/>
      <c r="I4526" s="136"/>
      <c r="J4526" s="135"/>
      <c r="M4526" s="136"/>
      <c r="N4526" s="135" t="s">
        <v>8</v>
      </c>
      <c r="Q4526" s="136"/>
      <c r="R4526" s="686"/>
      <c r="S4526" s="687"/>
      <c r="T4526" s="687"/>
      <c r="U4526" s="687"/>
      <c r="V4526" s="687"/>
      <c r="W4526" s="687"/>
      <c r="X4526" s="687"/>
      <c r="Y4526" s="687"/>
      <c r="Z4526" s="687"/>
      <c r="AA4526" s="687"/>
      <c r="AB4526" s="687"/>
      <c r="AC4526" s="687"/>
      <c r="AD4526" s="687"/>
      <c r="AE4526" s="687"/>
      <c r="AF4526" s="687"/>
      <c r="AG4526" s="687"/>
      <c r="AH4526" s="687"/>
      <c r="AI4526" s="687"/>
      <c r="AJ4526" s="688"/>
      <c r="AL4526" s="147" t="s">
        <v>13</v>
      </c>
      <c r="AM4526" s="124" t="s">
        <v>29</v>
      </c>
      <c r="AO4526" s="136"/>
    </row>
    <row r="4527" spans="2:41" ht="3.75" customHeight="1">
      <c r="B4527" s="135"/>
      <c r="I4527" s="136"/>
      <c r="J4527" s="135"/>
      <c r="M4527" s="136"/>
      <c r="N4527" s="140"/>
      <c r="O4527" s="141"/>
      <c r="P4527" s="141"/>
      <c r="Q4527" s="142"/>
      <c r="R4527" s="689"/>
      <c r="S4527" s="690"/>
      <c r="T4527" s="690"/>
      <c r="U4527" s="690"/>
      <c r="V4527" s="690"/>
      <c r="W4527" s="690"/>
      <c r="X4527" s="690"/>
      <c r="Y4527" s="690"/>
      <c r="Z4527" s="690"/>
      <c r="AA4527" s="690"/>
      <c r="AB4527" s="690"/>
      <c r="AC4527" s="690"/>
      <c r="AD4527" s="690"/>
      <c r="AE4527" s="690"/>
      <c r="AF4527" s="690"/>
      <c r="AG4527" s="690"/>
      <c r="AH4527" s="690"/>
      <c r="AI4527" s="690"/>
      <c r="AJ4527" s="691"/>
      <c r="AK4527" s="141"/>
      <c r="AL4527" s="141"/>
      <c r="AM4527" s="141"/>
      <c r="AN4527" s="141"/>
      <c r="AO4527" s="142"/>
    </row>
    <row r="4528" spans="2:41" ht="3.75" customHeight="1">
      <c r="B4528" s="135"/>
      <c r="I4528" s="136"/>
      <c r="J4528" s="135"/>
      <c r="M4528" s="136"/>
      <c r="N4528" s="130"/>
      <c r="O4528" s="131"/>
      <c r="P4528" s="131"/>
      <c r="Q4528" s="132"/>
      <c r="R4528" s="683" t="str">
        <f>IF(NM_従事者_従事者18_従事者区分="","",(IF(新_新規_2!I287&lt;&gt;"", ASC(PHONETIC(新_新規_2!I287)), "") &amp; IF(新_変更_3!AL315&lt;&gt;"", ASC(PHONETIC(新_変更_3!AL315)), "")))</f>
        <v/>
      </c>
      <c r="S4528" s="684"/>
      <c r="T4528" s="684"/>
      <c r="U4528" s="684"/>
      <c r="V4528" s="684"/>
      <c r="W4528" s="684"/>
      <c r="X4528" s="684"/>
      <c r="Y4528" s="684"/>
      <c r="Z4528" s="684"/>
      <c r="AA4528" s="684"/>
      <c r="AB4528" s="684"/>
      <c r="AC4528" s="684"/>
      <c r="AD4528" s="684"/>
      <c r="AE4528" s="684"/>
      <c r="AF4528" s="684"/>
      <c r="AG4528" s="684"/>
      <c r="AH4528" s="684"/>
      <c r="AI4528" s="684"/>
      <c r="AJ4528" s="684"/>
      <c r="AK4528" s="684"/>
      <c r="AL4528" s="684"/>
      <c r="AM4528" s="684"/>
      <c r="AN4528" s="684"/>
      <c r="AO4528" s="685"/>
    </row>
    <row r="4529" spans="2:41" ht="13.35" customHeight="1">
      <c r="B4529" s="135"/>
      <c r="I4529" s="136"/>
      <c r="J4529" s="135"/>
      <c r="M4529" s="136"/>
      <c r="N4529" s="135" t="s">
        <v>61</v>
      </c>
      <c r="Q4529" s="136"/>
      <c r="R4529" s="686"/>
      <c r="S4529" s="687"/>
      <c r="T4529" s="687"/>
      <c r="U4529" s="687"/>
      <c r="V4529" s="687"/>
      <c r="W4529" s="687"/>
      <c r="X4529" s="687"/>
      <c r="Y4529" s="687"/>
      <c r="Z4529" s="687"/>
      <c r="AA4529" s="687"/>
      <c r="AB4529" s="687"/>
      <c r="AC4529" s="687"/>
      <c r="AD4529" s="687"/>
      <c r="AE4529" s="687"/>
      <c r="AF4529" s="687"/>
      <c r="AG4529" s="687"/>
      <c r="AH4529" s="687"/>
      <c r="AI4529" s="687"/>
      <c r="AJ4529" s="687"/>
      <c r="AK4529" s="687"/>
      <c r="AL4529" s="687"/>
      <c r="AM4529" s="687"/>
      <c r="AN4529" s="687"/>
      <c r="AO4529" s="688"/>
    </row>
    <row r="4530" spans="2:41" ht="3.75" customHeight="1">
      <c r="B4530" s="135"/>
      <c r="I4530" s="136"/>
      <c r="J4530" s="135"/>
      <c r="M4530" s="136"/>
      <c r="N4530" s="135"/>
      <c r="Q4530" s="136"/>
      <c r="R4530" s="689"/>
      <c r="S4530" s="690"/>
      <c r="T4530" s="690"/>
      <c r="U4530" s="690"/>
      <c r="V4530" s="690"/>
      <c r="W4530" s="690"/>
      <c r="X4530" s="690"/>
      <c r="Y4530" s="690"/>
      <c r="Z4530" s="690"/>
      <c r="AA4530" s="690"/>
      <c r="AB4530" s="690"/>
      <c r="AC4530" s="690"/>
      <c r="AD4530" s="690"/>
      <c r="AE4530" s="690"/>
      <c r="AF4530" s="690"/>
      <c r="AG4530" s="690"/>
      <c r="AH4530" s="690"/>
      <c r="AI4530" s="690"/>
      <c r="AJ4530" s="690"/>
      <c r="AK4530" s="690"/>
      <c r="AL4530" s="690"/>
      <c r="AM4530" s="690"/>
      <c r="AN4530" s="690"/>
      <c r="AO4530" s="691"/>
    </row>
    <row r="4531" spans="2:41" ht="3.75" customHeight="1">
      <c r="B4531" s="135"/>
      <c r="I4531" s="136"/>
      <c r="J4531" s="135"/>
      <c r="N4531" s="130"/>
      <c r="O4531" s="131"/>
      <c r="P4531" s="131"/>
      <c r="Q4531" s="132"/>
      <c r="U4531" s="787" t="str">
        <f>IF(AND(NM_従事者_従事者18_従事者区分&lt;&gt;"",新_新規_2!L289&lt;&gt;""), 新_新規_2!L289, "")
&amp; IF(AND(NM_従事者_従事者18_従事者区分&lt;&gt;"",新_変更_3!AO317&lt;&gt;""), 新_変更_3!AO317, "")</f>
        <v/>
      </c>
      <c r="V4531" s="754"/>
      <c r="W4531" s="754"/>
      <c r="X4531" s="789"/>
      <c r="Y4531" s="131"/>
      <c r="Z4531" s="792" t="str">
        <f>IF(AND(NM_従事者_従事者18_従事者区分&lt;&gt;"",新_新規_2!O289&lt;&gt;""), 新_新規_2!O289, "")
&amp; IF(AND(NM_従事者_従事者18_従事者区分&lt;&gt;"",新_変更_3!AR317&lt;&gt;""), 新_変更_3!AR317, "")</f>
        <v/>
      </c>
      <c r="AA4531" s="754"/>
      <c r="AB4531" s="754"/>
      <c r="AC4531" s="755"/>
      <c r="AG4531" s="683" t="str">
        <f>IF(AND(NM_従事者_従事者18_従事者区分&lt;&gt;"",新_新規_2!L290&lt;&gt;""), 新_新規_2!L290, "")
&amp; IF(AND(NM_従事者_従事者18_従事者区分&lt;&gt;"",新_変更_3!AO318&lt;&gt;""), 新_変更_3!AO318, "")</f>
        <v/>
      </c>
      <c r="AH4531" s="684"/>
      <c r="AI4531" s="684"/>
      <c r="AJ4531" s="684"/>
      <c r="AK4531" s="684"/>
      <c r="AL4531" s="684"/>
      <c r="AM4531" s="684"/>
      <c r="AN4531" s="684"/>
      <c r="AO4531" s="685"/>
    </row>
    <row r="4532" spans="2:41" ht="13.35" customHeight="1">
      <c r="B4532" s="135"/>
      <c r="I4532" s="136"/>
      <c r="J4532" s="135"/>
      <c r="N4532" s="135"/>
      <c r="Q4532" s="136"/>
      <c r="R4532" s="124" t="s">
        <v>15</v>
      </c>
      <c r="U4532" s="756"/>
      <c r="V4532" s="757"/>
      <c r="W4532" s="757"/>
      <c r="X4532" s="790"/>
      <c r="Y4532" s="125" t="s">
        <v>359</v>
      </c>
      <c r="Z4532" s="793"/>
      <c r="AA4532" s="757"/>
      <c r="AB4532" s="757"/>
      <c r="AC4532" s="758"/>
      <c r="AD4532" s="124" t="s">
        <v>56</v>
      </c>
      <c r="AG4532" s="686"/>
      <c r="AH4532" s="687"/>
      <c r="AI4532" s="687"/>
      <c r="AJ4532" s="687"/>
      <c r="AK4532" s="687"/>
      <c r="AL4532" s="687"/>
      <c r="AM4532" s="687"/>
      <c r="AN4532" s="687"/>
      <c r="AO4532" s="688"/>
    </row>
    <row r="4533" spans="2:41" ht="3.75" customHeight="1">
      <c r="B4533" s="135"/>
      <c r="I4533" s="136"/>
      <c r="J4533" s="135"/>
      <c r="N4533" s="135"/>
      <c r="Q4533" s="136"/>
      <c r="R4533" s="141"/>
      <c r="S4533" s="141"/>
      <c r="T4533" s="141"/>
      <c r="U4533" s="759"/>
      <c r="V4533" s="760"/>
      <c r="W4533" s="760"/>
      <c r="X4533" s="791"/>
      <c r="Y4533" s="141"/>
      <c r="Z4533" s="794"/>
      <c r="AA4533" s="760"/>
      <c r="AB4533" s="760"/>
      <c r="AC4533" s="761"/>
      <c r="AD4533" s="141"/>
      <c r="AE4533" s="141"/>
      <c r="AF4533" s="141"/>
      <c r="AG4533" s="689"/>
      <c r="AH4533" s="690"/>
      <c r="AI4533" s="690"/>
      <c r="AJ4533" s="690"/>
      <c r="AK4533" s="690"/>
      <c r="AL4533" s="690"/>
      <c r="AM4533" s="690"/>
      <c r="AN4533" s="690"/>
      <c r="AO4533" s="691"/>
    </row>
    <row r="4534" spans="2:41" ht="3.75" customHeight="1">
      <c r="B4534" s="135"/>
      <c r="I4534" s="136"/>
      <c r="J4534" s="135"/>
      <c r="N4534" s="135"/>
      <c r="Q4534" s="136"/>
      <c r="R4534" s="131"/>
      <c r="S4534" s="131"/>
      <c r="T4534" s="132"/>
      <c r="U4534" s="683" t="str">
        <f>IF(AND(NM_従事者_従事者18_従事者区分&lt;&gt;"",新_新規_2!T290&lt;&gt;""), 新_新規_2!T290, "")
&amp; IF(AND(NM_従事者_従事者18_従事者区分&lt;&gt;"",新_変更_3!AW318&lt;&gt;""), 新_変更_3!AW318, "")</f>
        <v/>
      </c>
      <c r="V4534" s="684"/>
      <c r="W4534" s="684"/>
      <c r="X4534" s="684"/>
      <c r="Y4534" s="684"/>
      <c r="Z4534" s="684"/>
      <c r="AA4534" s="684"/>
      <c r="AB4534" s="684"/>
      <c r="AC4534" s="685"/>
      <c r="AD4534" s="130"/>
      <c r="AE4534" s="131"/>
      <c r="AF4534" s="132"/>
      <c r="AG4534" s="683" t="str">
        <f>IF(AND(NM_従事者_従事者18_従事者区分&lt;&gt;"",新_新規_2!L291&lt;&gt;""), 新_新規_2!L291, "")
&amp; IF(AND(NM_従事者_従事者18_従事者区分&lt;&gt;"",新_変更_3!AO319&lt;&gt;""), 新_変更_3!AO319, "")</f>
        <v/>
      </c>
      <c r="AH4534" s="684"/>
      <c r="AI4534" s="684"/>
      <c r="AJ4534" s="684"/>
      <c r="AK4534" s="684"/>
      <c r="AL4534" s="684"/>
      <c r="AM4534" s="684"/>
      <c r="AN4534" s="684"/>
      <c r="AO4534" s="685"/>
    </row>
    <row r="4535" spans="2:41" ht="13.35" customHeight="1">
      <c r="B4535" s="135"/>
      <c r="I4535" s="136"/>
      <c r="J4535" s="135" t="s">
        <v>4010</v>
      </c>
      <c r="N4535" s="135" t="s">
        <v>23</v>
      </c>
      <c r="Q4535" s="136"/>
      <c r="R4535" s="124" t="s">
        <v>17</v>
      </c>
      <c r="T4535" s="136"/>
      <c r="U4535" s="686"/>
      <c r="V4535" s="687"/>
      <c r="W4535" s="687"/>
      <c r="X4535" s="687"/>
      <c r="Y4535" s="687"/>
      <c r="Z4535" s="687"/>
      <c r="AA4535" s="687"/>
      <c r="AB4535" s="687"/>
      <c r="AC4535" s="688"/>
      <c r="AD4535" s="135" t="s">
        <v>18</v>
      </c>
      <c r="AF4535" s="136"/>
      <c r="AG4535" s="686"/>
      <c r="AH4535" s="687"/>
      <c r="AI4535" s="687"/>
      <c r="AJ4535" s="687"/>
      <c r="AK4535" s="687"/>
      <c r="AL4535" s="687"/>
      <c r="AM4535" s="687"/>
      <c r="AN4535" s="687"/>
      <c r="AO4535" s="688"/>
    </row>
    <row r="4536" spans="2:41" ht="3.75" customHeight="1">
      <c r="B4536" s="135"/>
      <c r="I4536" s="136"/>
      <c r="J4536" s="135"/>
      <c r="N4536" s="135"/>
      <c r="Q4536" s="136"/>
      <c r="R4536" s="141"/>
      <c r="S4536" s="141"/>
      <c r="T4536" s="142"/>
      <c r="U4536" s="689"/>
      <c r="V4536" s="690"/>
      <c r="W4536" s="690"/>
      <c r="X4536" s="690"/>
      <c r="Y4536" s="690"/>
      <c r="Z4536" s="690"/>
      <c r="AA4536" s="690"/>
      <c r="AB4536" s="690"/>
      <c r="AC4536" s="691"/>
      <c r="AD4536" s="140"/>
      <c r="AE4536" s="141"/>
      <c r="AF4536" s="142"/>
      <c r="AG4536" s="689"/>
      <c r="AH4536" s="690"/>
      <c r="AI4536" s="690"/>
      <c r="AJ4536" s="690"/>
      <c r="AK4536" s="690"/>
      <c r="AL4536" s="690"/>
      <c r="AM4536" s="690"/>
      <c r="AN4536" s="690"/>
      <c r="AO4536" s="691"/>
    </row>
    <row r="4537" spans="2:41" ht="3.75" customHeight="1">
      <c r="B4537" s="135"/>
      <c r="I4537" s="136"/>
      <c r="J4537" s="135"/>
      <c r="N4537" s="135"/>
      <c r="Q4537" s="136"/>
      <c r="R4537" s="131"/>
      <c r="S4537" s="131"/>
      <c r="T4537" s="132"/>
      <c r="U4537" s="683" t="str">
        <f>IF(AND(NM_従事者_従事者18_従事者区分&lt;&gt;"",新_新規_2!T291&lt;&gt;""), 新_新規_2!T291, "")
&amp; IF(AND(NM_従事者_従事者18_従事者区分&lt;&gt;"",新_変更_3!AW319&lt;&gt;""), 新_変更_3!AW319, "")</f>
        <v/>
      </c>
      <c r="V4537" s="684"/>
      <c r="W4537" s="684"/>
      <c r="X4537" s="684"/>
      <c r="Y4537" s="684"/>
      <c r="Z4537" s="684"/>
      <c r="AA4537" s="684"/>
      <c r="AB4537" s="684"/>
      <c r="AC4537" s="685"/>
      <c r="AD4537" s="130"/>
      <c r="AE4537" s="131"/>
      <c r="AF4537" s="132"/>
      <c r="AG4537" s="683" t="str">
        <f>IF(AND(NM_従事者_従事者18_従事者区分&lt;&gt;"",新_新規_2!L292&lt;&gt;""), 新_新規_2!L292, "")
&amp; IF(AND(NM_従事者_従事者18_従事者区分&lt;&gt;"",新_変更_3!AO320&lt;&gt;""), 新_変更_3!AO320, "")</f>
        <v/>
      </c>
      <c r="AH4537" s="684"/>
      <c r="AI4537" s="684"/>
      <c r="AJ4537" s="684"/>
      <c r="AK4537" s="684"/>
      <c r="AL4537" s="684"/>
      <c r="AM4537" s="684"/>
      <c r="AN4537" s="684"/>
      <c r="AO4537" s="685"/>
    </row>
    <row r="4538" spans="2:41" ht="13.35" customHeight="1">
      <c r="B4538" s="135"/>
      <c r="I4538" s="136"/>
      <c r="J4538" s="135"/>
      <c r="N4538" s="135"/>
      <c r="Q4538" s="136"/>
      <c r="R4538" s="124" t="s">
        <v>19</v>
      </c>
      <c r="T4538" s="136"/>
      <c r="U4538" s="686"/>
      <c r="V4538" s="687"/>
      <c r="W4538" s="687"/>
      <c r="X4538" s="687"/>
      <c r="Y4538" s="687"/>
      <c r="Z4538" s="687"/>
      <c r="AA4538" s="687"/>
      <c r="AB4538" s="687"/>
      <c r="AC4538" s="688"/>
      <c r="AD4538" s="135" t="s">
        <v>20</v>
      </c>
      <c r="AF4538" s="136"/>
      <c r="AG4538" s="686"/>
      <c r="AH4538" s="687"/>
      <c r="AI4538" s="687"/>
      <c r="AJ4538" s="687"/>
      <c r="AK4538" s="687"/>
      <c r="AL4538" s="687"/>
      <c r="AM4538" s="687"/>
      <c r="AN4538" s="687"/>
      <c r="AO4538" s="688"/>
    </row>
    <row r="4539" spans="2:41" ht="3.75" customHeight="1">
      <c r="B4539" s="135"/>
      <c r="I4539" s="136"/>
      <c r="J4539" s="135"/>
      <c r="N4539" s="140"/>
      <c r="O4539" s="141"/>
      <c r="P4539" s="141"/>
      <c r="Q4539" s="142"/>
      <c r="R4539" s="141"/>
      <c r="S4539" s="141"/>
      <c r="T4539" s="142"/>
      <c r="U4539" s="689"/>
      <c r="V4539" s="690"/>
      <c r="W4539" s="690"/>
      <c r="X4539" s="690"/>
      <c r="Y4539" s="690"/>
      <c r="Z4539" s="690"/>
      <c r="AA4539" s="690"/>
      <c r="AB4539" s="690"/>
      <c r="AC4539" s="691"/>
      <c r="AD4539" s="140"/>
      <c r="AE4539" s="141"/>
      <c r="AF4539" s="142"/>
      <c r="AG4539" s="689"/>
      <c r="AH4539" s="690"/>
      <c r="AI4539" s="690"/>
      <c r="AJ4539" s="690"/>
      <c r="AK4539" s="690"/>
      <c r="AL4539" s="690"/>
      <c r="AM4539" s="690"/>
      <c r="AN4539" s="690"/>
      <c r="AO4539" s="691"/>
    </row>
    <row r="4540" spans="2:41" ht="3.75" customHeight="1">
      <c r="B4540" s="135"/>
      <c r="I4540" s="136"/>
      <c r="J4540" s="135"/>
      <c r="M4540" s="136"/>
      <c r="N4540" s="135"/>
      <c r="Q4540" s="136"/>
      <c r="R4540" s="130"/>
      <c r="S4540" s="131"/>
      <c r="T4540" s="131"/>
      <c r="U4540" s="131"/>
      <c r="V4540" s="131"/>
      <c r="W4540" s="131"/>
      <c r="X4540" s="131"/>
      <c r="Y4540" s="131"/>
      <c r="Z4540" s="131"/>
      <c r="AA4540" s="131"/>
      <c r="AB4540" s="131"/>
      <c r="AC4540" s="131"/>
      <c r="AD4540" s="131"/>
      <c r="AE4540" s="131"/>
      <c r="AF4540" s="131"/>
      <c r="AG4540" s="131"/>
      <c r="AH4540" s="131"/>
      <c r="AI4540" s="131"/>
      <c r="AJ4540" s="131"/>
      <c r="AK4540" s="131"/>
      <c r="AL4540" s="131"/>
      <c r="AM4540" s="131"/>
      <c r="AN4540" s="131"/>
      <c r="AO4540" s="132"/>
    </row>
    <row r="4541" spans="2:41" ht="13.35" customHeight="1">
      <c r="B4541" s="135"/>
      <c r="I4541" s="136"/>
      <c r="J4541" s="135"/>
      <c r="M4541" s="136"/>
      <c r="N4541" s="135" t="s">
        <v>111</v>
      </c>
      <c r="Q4541" s="136"/>
      <c r="R4541" s="135"/>
      <c r="S4541" s="696"/>
      <c r="T4541" s="694"/>
      <c r="V4541" s="146"/>
      <c r="W4541" s="124" t="s">
        <v>12</v>
      </c>
      <c r="X4541" s="146"/>
      <c r="Y4541" s="124" t="s">
        <v>11</v>
      </c>
      <c r="Z4541" s="146"/>
      <c r="AA4541" s="124" t="s">
        <v>364</v>
      </c>
      <c r="AO4541" s="136"/>
    </row>
    <row r="4542" spans="2:41" ht="3.75" customHeight="1">
      <c r="B4542" s="135"/>
      <c r="I4542" s="136"/>
      <c r="J4542" s="135"/>
      <c r="M4542" s="136"/>
      <c r="N4542" s="135"/>
      <c r="Q4542" s="136"/>
      <c r="R4542" s="135"/>
      <c r="AO4542" s="136"/>
    </row>
    <row r="4543" spans="2:41" ht="3.75" customHeight="1">
      <c r="B4543" s="135"/>
      <c r="I4543" s="136"/>
      <c r="J4543" s="135"/>
      <c r="M4543" s="136"/>
      <c r="N4543" s="130"/>
      <c r="O4543" s="131"/>
      <c r="P4543" s="131"/>
      <c r="Q4543" s="131"/>
      <c r="R4543" s="781" t="str">
        <f>IF(AND(NM_従事者_従事者18_従事者区分&lt;&gt;"",新_新規_2!I293&lt;&gt;""), 新_新規_2!I293, "")
 &amp; IF(AND(NM_従事者_従事者18_従事者区分&lt;&gt;"",新_変更_3!AL321&lt;&gt;""), 新_変更_3!AL321, "")</f>
        <v/>
      </c>
      <c r="S4543" s="784" t="str">
        <f>IF(AND(NM_従事者_従事者18_従事者区分&lt;&gt;"",新_新規_2!J293&lt;&gt;""), 新_新規_2!J293, "")
&amp; IF(AND(NM_従事者_従事者18_従事者区分&lt;&gt;"",新_変更_3!AM321&lt;&gt;""), 新_変更_3!AM321, "")</f>
        <v/>
      </c>
      <c r="T4543" s="131"/>
      <c r="U4543" s="787" t="str">
        <f>IF(AND(NM_従事者_従事者18_従事者区分&lt;&gt;"",新_新規_2!L293&lt;&gt;""), 新_新規_2!L293, "")
 &amp; IF(AND(NM_従事者_従事者18_従事者区分&lt;&gt;"",新_変更_3!AO321&lt;&gt;""), 新_変更_3!AO321, "")</f>
        <v/>
      </c>
      <c r="V4543" s="130"/>
      <c r="W4543" s="131"/>
      <c r="X4543" s="131"/>
      <c r="Y4543" s="131"/>
      <c r="Z4543" s="131"/>
      <c r="AA4543" s="131"/>
      <c r="AB4543" s="131"/>
      <c r="AC4543" s="131"/>
      <c r="AD4543" s="131"/>
      <c r="AE4543" s="131"/>
      <c r="AF4543" s="131"/>
      <c r="AG4543" s="131"/>
      <c r="AH4543" s="133"/>
      <c r="AI4543" s="133"/>
      <c r="AJ4543" s="131"/>
      <c r="AK4543" s="149"/>
      <c r="AL4543" s="131"/>
      <c r="AM4543" s="131"/>
      <c r="AN4543" s="131"/>
      <c r="AO4543" s="132"/>
    </row>
    <row r="4544" spans="2:41" ht="13.35" customHeight="1">
      <c r="B4544" s="135"/>
      <c r="I4544" s="136"/>
      <c r="J4544" s="135"/>
      <c r="M4544" s="136"/>
      <c r="N4544" s="135" t="s">
        <v>30</v>
      </c>
      <c r="R4544" s="782"/>
      <c r="S4544" s="785"/>
      <c r="T4544" s="124" t="s">
        <v>388</v>
      </c>
      <c r="U4544" s="756"/>
      <c r="V4544" s="135" t="s">
        <v>112</v>
      </c>
      <c r="AH4544" s="137"/>
      <c r="AI4544" s="137"/>
      <c r="AK4544" s="150"/>
      <c r="AO4544" s="136"/>
    </row>
    <row r="4545" spans="2:41" ht="3.75" customHeight="1">
      <c r="B4545" s="135"/>
      <c r="I4545" s="136"/>
      <c r="J4545" s="135"/>
      <c r="M4545" s="136"/>
      <c r="N4545" s="135"/>
      <c r="R4545" s="783"/>
      <c r="S4545" s="786"/>
      <c r="T4545" s="141"/>
      <c r="U4545" s="759"/>
      <c r="V4545" s="140"/>
      <c r="W4545" s="141"/>
      <c r="X4545" s="141"/>
      <c r="Y4545" s="141"/>
      <c r="Z4545" s="141"/>
      <c r="AA4545" s="141"/>
      <c r="AB4545" s="141"/>
      <c r="AC4545" s="141"/>
      <c r="AD4545" s="141"/>
      <c r="AE4545" s="141"/>
      <c r="AF4545" s="141"/>
      <c r="AG4545" s="141"/>
      <c r="AH4545" s="143"/>
      <c r="AI4545" s="143"/>
      <c r="AJ4545" s="141"/>
      <c r="AK4545" s="151"/>
      <c r="AL4545" s="141"/>
      <c r="AM4545" s="141"/>
      <c r="AN4545" s="141"/>
      <c r="AO4545" s="142"/>
    </row>
    <row r="4546" spans="2:41" ht="3.75" customHeight="1">
      <c r="B4546" s="135"/>
      <c r="I4546" s="136"/>
      <c r="J4546" s="135"/>
      <c r="M4546" s="136"/>
      <c r="N4546" s="130"/>
      <c r="O4546" s="131"/>
      <c r="P4546" s="131"/>
      <c r="Q4546" s="132"/>
      <c r="R4546" s="788" t="str">
        <f>IF(AND(NM_従事者_従事者18_従事者区分&lt;&gt;"",新_新規_2!K297&lt;&gt;""), 新_新規_2!K297, "")
&amp; IF(AND(NM_従事者_従事者18_従事者区分&lt;&gt;"",新_変更_3!AN325&lt;&gt;""), 新_変更_3!AN325, "")</f>
        <v/>
      </c>
      <c r="S4546" s="684"/>
      <c r="T4546" s="684"/>
      <c r="U4546" s="685"/>
      <c r="V4546" s="686" t="str">
        <f>IF(AND(NM_従事者_従事者18_従事者区分&lt;&gt;"",新_新規_2!O297&lt;&gt;""), 新_新規_2!O297, "")
&amp; IF(AND(NM_従事者_従事者18_従事者区分&lt;&gt;"",新_変更_3!AR325&lt;&gt;""), 新_変更_3!AR325, "")</f>
        <v/>
      </c>
      <c r="W4546" s="688"/>
      <c r="X4546" s="683" t="str">
        <f>IF(AND(NM_従事者_従事者18_従事者区分&lt;&gt;"",新_新規_2!Q297&lt;&gt;""), 新_新規_2!Q297, "")
&amp; IF(AND(NM_従事者_従事者18_従事者区分&lt;&gt;"",新_変更_3!AT325&lt;&gt;""), 新_変更_3!AT325, "")</f>
        <v/>
      </c>
      <c r="Y4546" s="684"/>
      <c r="Z4546" s="684"/>
      <c r="AA4546" s="685"/>
      <c r="AI4546" s="131"/>
      <c r="AO4546" s="136"/>
    </row>
    <row r="4547" spans="2:41" ht="13.35" customHeight="1">
      <c r="B4547" s="135"/>
      <c r="I4547" s="136"/>
      <c r="J4547" s="135"/>
      <c r="M4547" s="136"/>
      <c r="N4547" s="135" t="s">
        <v>114</v>
      </c>
      <c r="Q4547" s="136"/>
      <c r="R4547" s="686"/>
      <c r="S4547" s="687"/>
      <c r="T4547" s="687"/>
      <c r="U4547" s="688"/>
      <c r="V4547" s="686"/>
      <c r="W4547" s="688"/>
      <c r="X4547" s="686"/>
      <c r="Y4547" s="687"/>
      <c r="Z4547" s="687"/>
      <c r="AA4547" s="688"/>
      <c r="AB4547" s="158" t="s">
        <v>171</v>
      </c>
      <c r="AO4547" s="136"/>
    </row>
    <row r="4548" spans="2:41" ht="3.75" customHeight="1">
      <c r="B4548" s="135"/>
      <c r="I4548" s="136"/>
      <c r="J4548" s="135"/>
      <c r="M4548" s="136"/>
      <c r="N4548" s="135"/>
      <c r="Q4548" s="136"/>
      <c r="R4548" s="689"/>
      <c r="S4548" s="690"/>
      <c r="T4548" s="690"/>
      <c r="U4548" s="691"/>
      <c r="V4548" s="689"/>
      <c r="W4548" s="691"/>
      <c r="X4548" s="689"/>
      <c r="Y4548" s="690"/>
      <c r="Z4548" s="690"/>
      <c r="AA4548" s="691"/>
      <c r="AB4548" s="141"/>
      <c r="AC4548" s="141"/>
      <c r="AD4548" s="141"/>
      <c r="AE4548" s="141"/>
      <c r="AF4548" s="141"/>
      <c r="AG4548" s="141"/>
      <c r="AH4548" s="141"/>
      <c r="AI4548" s="141"/>
      <c r="AJ4548" s="141"/>
      <c r="AK4548" s="141"/>
      <c r="AL4548" s="141"/>
      <c r="AM4548" s="141"/>
      <c r="AN4548" s="141"/>
      <c r="AO4548" s="142"/>
    </row>
    <row r="4549" spans="2:41" ht="3.75" customHeight="1">
      <c r="B4549" s="135"/>
      <c r="I4549" s="136"/>
      <c r="J4549" s="135"/>
      <c r="M4549" s="136"/>
      <c r="N4549" s="130"/>
      <c r="O4549" s="131"/>
      <c r="P4549" s="131"/>
      <c r="Q4549" s="131"/>
      <c r="R4549" s="130"/>
      <c r="S4549" s="131"/>
      <c r="T4549" s="131"/>
      <c r="U4549" s="131"/>
      <c r="V4549" s="131"/>
      <c r="W4549" s="131"/>
      <c r="X4549" s="131"/>
      <c r="Y4549" s="131"/>
      <c r="Z4549" s="131"/>
      <c r="AA4549" s="132"/>
      <c r="AB4549" s="130"/>
      <c r="AI4549" s="136"/>
      <c r="AJ4549" s="130"/>
      <c r="AK4549" s="131"/>
      <c r="AL4549" s="131"/>
      <c r="AM4549" s="131"/>
      <c r="AN4549" s="131"/>
      <c r="AO4549" s="132"/>
    </row>
    <row r="4550" spans="2:41" ht="13.35" customHeight="1">
      <c r="B4550" s="135"/>
      <c r="I4550" s="136"/>
      <c r="J4550" s="135"/>
      <c r="M4550" s="136"/>
      <c r="N4550" s="135" t="s">
        <v>115</v>
      </c>
      <c r="R4550" s="135"/>
      <c r="S4550" s="696" t="str">
        <f>IF(AND(NM_従事者_従事者18_従事者区分&lt;&gt;"",新_新規_2!I299&lt;&gt;""), 新_新規_2!I299, "")
&amp; IF(AND(NM_従事者_従事者18_従事者区分&lt;&gt;"",新_変更_3!AL327&lt;&gt;""), 新_変更_3!AL327, "")</f>
        <v/>
      </c>
      <c r="T4550" s="694"/>
      <c r="V4550" s="146" t="str">
        <f>IF(AND(NM_従事者_従事者18_従事者区分&lt;&gt;"",新_新規_2!K299&lt;&gt;""), 新_新規_2!K299, "")
&amp; IF(AND(NM_従事者_従事者18_従事者区分&lt;&gt;"",新_変更_3!AN327&lt;&gt;""), 新_変更_3!AN327, "")</f>
        <v/>
      </c>
      <c r="W4550" s="124" t="s">
        <v>12</v>
      </c>
      <c r="X4550" s="146" t="str">
        <f>IF(AND(NM_従事者_従事者18_従事者区分&lt;&gt;"",新_新規_2!M299&lt;&gt;""), 新_新規_2!M299, "")
&amp; IF(AND(NM_従事者_従事者18_従事者区分&lt;&gt;"",新_変更_3!AP327&lt;&gt;""), 新_変更_3!AP327, "")</f>
        <v/>
      </c>
      <c r="Y4550" s="124" t="s">
        <v>11</v>
      </c>
      <c r="Z4550" s="146" t="str">
        <f>IF(AND(NM_従事者_従事者18_従事者区分&lt;&gt;"",新_新規_2!O299&lt;&gt;""), 新_新規_2!O299, "")
&amp; IF(AND(NM_従事者_従事者18_従事者区分&lt;&gt;"",新_変更_3!AR327&lt;&gt;""), 新_変更_3!AR327, "")</f>
        <v/>
      </c>
      <c r="AA4550" s="124" t="s">
        <v>364</v>
      </c>
      <c r="AB4550" s="135" t="s">
        <v>170</v>
      </c>
      <c r="AI4550" s="136"/>
      <c r="AJ4550" s="135"/>
      <c r="AK4550" s="696"/>
      <c r="AL4550" s="693"/>
      <c r="AM4550" s="693"/>
      <c r="AN4550" s="693"/>
      <c r="AO4550" s="694"/>
    </row>
    <row r="4551" spans="2:41" ht="3.75" customHeight="1">
      <c r="B4551" s="135"/>
      <c r="I4551" s="136"/>
      <c r="J4551" s="135"/>
      <c r="M4551" s="136"/>
      <c r="N4551" s="135"/>
      <c r="R4551" s="140"/>
      <c r="S4551" s="141"/>
      <c r="T4551" s="141"/>
      <c r="U4551" s="141"/>
      <c r="V4551" s="141"/>
      <c r="W4551" s="141"/>
      <c r="X4551" s="141"/>
      <c r="Y4551" s="141"/>
      <c r="Z4551" s="141"/>
      <c r="AA4551" s="142"/>
      <c r="AB4551" s="140"/>
      <c r="AC4551" s="141"/>
      <c r="AD4551" s="141"/>
      <c r="AE4551" s="141"/>
      <c r="AF4551" s="141"/>
      <c r="AG4551" s="141"/>
      <c r="AH4551" s="141"/>
      <c r="AI4551" s="142"/>
      <c r="AJ4551" s="140"/>
      <c r="AK4551" s="141"/>
      <c r="AL4551" s="141"/>
      <c r="AM4551" s="141"/>
      <c r="AN4551" s="141"/>
      <c r="AO4551" s="142"/>
    </row>
    <row r="4552" spans="2:41" ht="3.75" customHeight="1">
      <c r="B4552" s="135"/>
      <c r="I4552" s="136"/>
      <c r="J4552" s="135"/>
      <c r="M4552" s="136"/>
      <c r="N4552" s="130"/>
      <c r="O4552" s="131"/>
      <c r="P4552" s="131"/>
      <c r="Q4552" s="132"/>
      <c r="R4552" s="683" t="str">
        <f>IF(新_新規_2!T296="☑", "研修中の登録販売者", "") &amp; IF(新_変更_3!AW324="☑", "研修中の登録販売者", "")</f>
        <v/>
      </c>
      <c r="S4552" s="684"/>
      <c r="T4552" s="684"/>
      <c r="U4552" s="684"/>
      <c r="V4552" s="684"/>
      <c r="W4552" s="684"/>
      <c r="X4552" s="684"/>
      <c r="Y4552" s="684"/>
      <c r="Z4552" s="684"/>
      <c r="AA4552" s="684"/>
      <c r="AB4552" s="684"/>
      <c r="AC4552" s="684"/>
      <c r="AD4552" s="684"/>
      <c r="AE4552" s="684"/>
      <c r="AF4552" s="684"/>
      <c r="AG4552" s="684"/>
      <c r="AH4552" s="684"/>
      <c r="AI4552" s="684"/>
      <c r="AJ4552" s="684"/>
      <c r="AK4552" s="684"/>
      <c r="AL4552" s="684"/>
      <c r="AM4552" s="684"/>
      <c r="AN4552" s="684"/>
      <c r="AO4552" s="685"/>
    </row>
    <row r="4553" spans="2:41" ht="13.35" customHeight="1">
      <c r="B4553" s="135"/>
      <c r="I4553" s="136"/>
      <c r="J4553" s="135"/>
      <c r="M4553" s="136"/>
      <c r="N4553" s="135" t="s">
        <v>32</v>
      </c>
      <c r="Q4553" s="136"/>
      <c r="R4553" s="686"/>
      <c r="S4553" s="687"/>
      <c r="T4553" s="687"/>
      <c r="U4553" s="687"/>
      <c r="V4553" s="687"/>
      <c r="W4553" s="687"/>
      <c r="X4553" s="687"/>
      <c r="Y4553" s="687"/>
      <c r="Z4553" s="687"/>
      <c r="AA4553" s="687"/>
      <c r="AB4553" s="687"/>
      <c r="AC4553" s="687"/>
      <c r="AD4553" s="687"/>
      <c r="AE4553" s="687"/>
      <c r="AF4553" s="687"/>
      <c r="AG4553" s="687"/>
      <c r="AH4553" s="687"/>
      <c r="AI4553" s="687"/>
      <c r="AJ4553" s="687"/>
      <c r="AK4553" s="687"/>
      <c r="AL4553" s="687"/>
      <c r="AM4553" s="687"/>
      <c r="AN4553" s="687"/>
      <c r="AO4553" s="688"/>
    </row>
    <row r="4554" spans="2:41" ht="3.75" customHeight="1">
      <c r="B4554" s="135"/>
      <c r="I4554" s="136"/>
      <c r="J4554" s="135"/>
      <c r="M4554" s="136"/>
      <c r="N4554" s="140"/>
      <c r="O4554" s="141"/>
      <c r="P4554" s="141"/>
      <c r="Q4554" s="142"/>
      <c r="R4554" s="689"/>
      <c r="S4554" s="690"/>
      <c r="T4554" s="690"/>
      <c r="U4554" s="690"/>
      <c r="V4554" s="690"/>
      <c r="W4554" s="690"/>
      <c r="X4554" s="690"/>
      <c r="Y4554" s="690"/>
      <c r="Z4554" s="690"/>
      <c r="AA4554" s="690"/>
      <c r="AB4554" s="690"/>
      <c r="AC4554" s="690"/>
      <c r="AD4554" s="690"/>
      <c r="AE4554" s="690"/>
      <c r="AF4554" s="690"/>
      <c r="AG4554" s="690"/>
      <c r="AH4554" s="690"/>
      <c r="AI4554" s="690"/>
      <c r="AJ4554" s="690"/>
      <c r="AK4554" s="690"/>
      <c r="AL4554" s="690"/>
      <c r="AM4554" s="690"/>
      <c r="AN4554" s="690"/>
      <c r="AO4554" s="691"/>
    </row>
    <row r="4555" spans="2:41" ht="3.75" customHeight="1">
      <c r="B4555" s="135"/>
      <c r="I4555" s="136"/>
      <c r="J4555" s="130"/>
      <c r="K4555" s="131"/>
      <c r="L4555" s="131"/>
      <c r="M4555" s="132"/>
      <c r="N4555" s="130"/>
      <c r="O4555" s="131"/>
      <c r="P4555" s="131"/>
      <c r="Q4555" s="132"/>
      <c r="R4555" s="130"/>
      <c r="S4555" s="131"/>
      <c r="T4555" s="131"/>
      <c r="U4555" s="131"/>
      <c r="V4555" s="131"/>
      <c r="W4555" s="131"/>
      <c r="X4555" s="131"/>
      <c r="Y4555" s="131"/>
      <c r="Z4555" s="131"/>
      <c r="AA4555" s="132"/>
      <c r="AB4555" s="130"/>
      <c r="AC4555" s="131"/>
      <c r="AD4555" s="131"/>
      <c r="AE4555" s="132"/>
      <c r="AF4555" s="131"/>
      <c r="AG4555" s="131"/>
      <c r="AH4555" s="131"/>
      <c r="AI4555" s="131"/>
      <c r="AJ4555" s="131"/>
      <c r="AK4555" s="131"/>
      <c r="AL4555" s="131"/>
      <c r="AM4555" s="131"/>
      <c r="AN4555" s="131"/>
      <c r="AO4555" s="132"/>
    </row>
    <row r="4556" spans="2:41" ht="13.35" customHeight="1">
      <c r="B4556" s="135"/>
      <c r="I4556" s="136"/>
      <c r="J4556" s="135"/>
      <c r="M4556" s="136"/>
      <c r="N4556" s="135" t="s">
        <v>27</v>
      </c>
      <c r="Q4556" s="136"/>
      <c r="R4556" s="135"/>
      <c r="S4556" s="692" t="str">
        <f xml:space="preserve"> IF(新_新規_2!I307&lt;&gt;"", "01300011:その他従事者", "") &amp; IF(新_変更_3!AL335&lt;&gt;"", "01300011:その他従事者", "")</f>
        <v/>
      </c>
      <c r="T4556" s="693"/>
      <c r="U4556" s="693"/>
      <c r="V4556" s="693"/>
      <c r="W4556" s="693"/>
      <c r="X4556" s="693"/>
      <c r="Y4556" s="693"/>
      <c r="Z4556" s="693"/>
      <c r="AA4556" s="694"/>
      <c r="AB4556" s="135" t="s">
        <v>28</v>
      </c>
      <c r="AE4556" s="136"/>
      <c r="AF4556" s="135"/>
      <c r="AG4556" s="695" t="str">
        <f>IF(新_新規_2!I315="☑", "01300001:薬剤師", "") &amp; IF(新_変更_3!AL343="☑", "01300001:薬剤師", "")
&amp; IF(新_新規_2!N315="☑", "01300002:登録販売者", "") &amp; IF(新_変更_3!AQ343="☑", "01300002:登録販売者", "")
&amp; IF(新_新規_2!T315="☑", "01300002:登録販売者", "") &amp; IF(新_変更_3!AW343="☑", "01300002:登録販売者", "")</f>
        <v/>
      </c>
      <c r="AH4556" s="693"/>
      <c r="AI4556" s="693"/>
      <c r="AJ4556" s="693"/>
      <c r="AK4556" s="693"/>
      <c r="AL4556" s="693"/>
      <c r="AM4556" s="693"/>
      <c r="AN4556" s="693"/>
      <c r="AO4556" s="694"/>
    </row>
    <row r="4557" spans="2:41" ht="3.75" customHeight="1">
      <c r="B4557" s="135"/>
      <c r="I4557" s="136"/>
      <c r="J4557" s="135"/>
      <c r="M4557" s="136"/>
      <c r="N4557" s="140"/>
      <c r="O4557" s="141"/>
      <c r="P4557" s="141"/>
      <c r="Q4557" s="142"/>
      <c r="R4557" s="140"/>
      <c r="S4557" s="141"/>
      <c r="T4557" s="141"/>
      <c r="U4557" s="141"/>
      <c r="V4557" s="141"/>
      <c r="W4557" s="141"/>
      <c r="X4557" s="141"/>
      <c r="Y4557" s="141"/>
      <c r="Z4557" s="141"/>
      <c r="AA4557" s="142"/>
      <c r="AB4557" s="140"/>
      <c r="AC4557" s="141"/>
      <c r="AD4557" s="141"/>
      <c r="AE4557" s="142"/>
      <c r="AF4557" s="141"/>
      <c r="AG4557" s="141"/>
      <c r="AH4557" s="141"/>
      <c r="AI4557" s="141"/>
      <c r="AJ4557" s="141"/>
      <c r="AK4557" s="141"/>
      <c r="AL4557" s="141"/>
      <c r="AM4557" s="141"/>
      <c r="AN4557" s="141"/>
      <c r="AO4557" s="142"/>
    </row>
    <row r="4558" spans="2:41" ht="3.75" customHeight="1">
      <c r="B4558" s="135"/>
      <c r="I4558" s="136"/>
      <c r="J4558" s="135"/>
      <c r="M4558" s="136"/>
      <c r="N4558" s="130"/>
      <c r="O4558" s="131"/>
      <c r="P4558" s="131"/>
      <c r="Q4558" s="132"/>
      <c r="R4558" s="130"/>
      <c r="S4558" s="131"/>
      <c r="T4558" s="131"/>
      <c r="U4558" s="131"/>
      <c r="V4558" s="131"/>
      <c r="W4558" s="131"/>
      <c r="X4558" s="131"/>
      <c r="Y4558" s="131"/>
      <c r="Z4558" s="131"/>
      <c r="AA4558" s="132"/>
      <c r="AB4558" s="130"/>
      <c r="AC4558" s="131"/>
      <c r="AD4558" s="131"/>
      <c r="AE4558" s="132"/>
      <c r="AF4558" s="130"/>
      <c r="AG4558" s="131"/>
      <c r="AH4558" s="131"/>
      <c r="AI4558" s="131"/>
      <c r="AJ4558" s="131"/>
      <c r="AK4558" s="131"/>
      <c r="AL4558" s="131"/>
      <c r="AM4558" s="131"/>
      <c r="AN4558" s="131"/>
      <c r="AO4558" s="132"/>
    </row>
    <row r="4559" spans="2:41" ht="13.35" customHeight="1">
      <c r="B4559" s="135"/>
      <c r="I4559" s="136"/>
      <c r="J4559" s="135"/>
      <c r="M4559" s="136"/>
      <c r="N4559" s="135" t="s">
        <v>3990</v>
      </c>
      <c r="Q4559" s="136"/>
      <c r="R4559" s="135"/>
      <c r="S4559" s="696"/>
      <c r="T4559" s="694"/>
      <c r="V4559" s="146"/>
      <c r="W4559" s="124" t="s">
        <v>12</v>
      </c>
      <c r="X4559" s="146"/>
      <c r="Y4559" s="124" t="s">
        <v>11</v>
      </c>
      <c r="Z4559" s="146"/>
      <c r="AA4559" s="136" t="s">
        <v>364</v>
      </c>
      <c r="AB4559" s="135" t="s">
        <v>66</v>
      </c>
      <c r="AE4559" s="136"/>
      <c r="AF4559" s="135"/>
      <c r="AG4559" s="696"/>
      <c r="AH4559" s="694"/>
      <c r="AJ4559" s="146"/>
      <c r="AK4559" s="124" t="s">
        <v>12</v>
      </c>
      <c r="AL4559" s="146"/>
      <c r="AM4559" s="124" t="s">
        <v>11</v>
      </c>
      <c r="AN4559" s="146"/>
      <c r="AO4559" s="136" t="s">
        <v>364</v>
      </c>
    </row>
    <row r="4560" spans="2:41" ht="3.75" customHeight="1">
      <c r="B4560" s="135"/>
      <c r="I4560" s="136"/>
      <c r="J4560" s="135"/>
      <c r="M4560" s="136"/>
      <c r="N4560" s="140"/>
      <c r="O4560" s="141"/>
      <c r="P4560" s="141"/>
      <c r="Q4560" s="142"/>
      <c r="R4560" s="140"/>
      <c r="S4560" s="141"/>
      <c r="T4560" s="141"/>
      <c r="U4560" s="141"/>
      <c r="V4560" s="141"/>
      <c r="W4560" s="141"/>
      <c r="X4560" s="141"/>
      <c r="Y4560" s="141"/>
      <c r="Z4560" s="141"/>
      <c r="AA4560" s="142"/>
      <c r="AB4560" s="140"/>
      <c r="AC4560" s="141"/>
      <c r="AD4560" s="141"/>
      <c r="AE4560" s="142"/>
      <c r="AF4560" s="140"/>
      <c r="AG4560" s="141"/>
      <c r="AH4560" s="141"/>
      <c r="AI4560" s="141"/>
      <c r="AJ4560" s="141"/>
      <c r="AK4560" s="141"/>
      <c r="AL4560" s="141"/>
      <c r="AM4560" s="141"/>
      <c r="AN4560" s="141"/>
      <c r="AO4560" s="142"/>
    </row>
    <row r="4561" spans="2:41" ht="3.75" customHeight="1">
      <c r="B4561" s="135"/>
      <c r="I4561" s="136"/>
      <c r="J4561" s="135"/>
      <c r="M4561" s="136"/>
      <c r="N4561" s="130"/>
      <c r="O4561" s="131"/>
      <c r="P4561" s="131"/>
      <c r="Q4561" s="132"/>
      <c r="R4561" s="683" t="str">
        <f>IF(AND(NM_従事者_従事者19_従事者区分&lt;&gt;"",新_新規_2!I307&lt;&gt;""), 新_新規_2!I307, "")
&amp; IF(AND(NM_従事者_従事者19_従事者区分&lt;&gt;"",新_変更_3!AL335&lt;&gt;""), 新_変更_3!AL335, "")</f>
        <v/>
      </c>
      <c r="S4561" s="684"/>
      <c r="T4561" s="684"/>
      <c r="U4561" s="684"/>
      <c r="V4561" s="684"/>
      <c r="W4561" s="684"/>
      <c r="X4561" s="684"/>
      <c r="Y4561" s="684"/>
      <c r="Z4561" s="684"/>
      <c r="AA4561" s="684"/>
      <c r="AB4561" s="684"/>
      <c r="AC4561" s="684"/>
      <c r="AD4561" s="684"/>
      <c r="AE4561" s="684"/>
      <c r="AF4561" s="684"/>
      <c r="AG4561" s="684"/>
      <c r="AH4561" s="684"/>
      <c r="AI4561" s="684"/>
      <c r="AJ4561" s="685"/>
      <c r="AK4561" s="131"/>
      <c r="AL4561" s="131"/>
      <c r="AM4561" s="131"/>
      <c r="AN4561" s="131"/>
      <c r="AO4561" s="132"/>
    </row>
    <row r="4562" spans="2:41" ht="13.35" customHeight="1">
      <c r="B4562" s="135"/>
      <c r="I4562" s="136"/>
      <c r="J4562" s="135"/>
      <c r="M4562" s="136"/>
      <c r="N4562" s="135" t="s">
        <v>8</v>
      </c>
      <c r="Q4562" s="136"/>
      <c r="R4562" s="686"/>
      <c r="S4562" s="687"/>
      <c r="T4562" s="687"/>
      <c r="U4562" s="687"/>
      <c r="V4562" s="687"/>
      <c r="W4562" s="687"/>
      <c r="X4562" s="687"/>
      <c r="Y4562" s="687"/>
      <c r="Z4562" s="687"/>
      <c r="AA4562" s="687"/>
      <c r="AB4562" s="687"/>
      <c r="AC4562" s="687"/>
      <c r="AD4562" s="687"/>
      <c r="AE4562" s="687"/>
      <c r="AF4562" s="687"/>
      <c r="AG4562" s="687"/>
      <c r="AH4562" s="687"/>
      <c r="AI4562" s="687"/>
      <c r="AJ4562" s="688"/>
      <c r="AL4562" s="147" t="s">
        <v>13</v>
      </c>
      <c r="AM4562" s="124" t="s">
        <v>29</v>
      </c>
      <c r="AO4562" s="136"/>
    </row>
    <row r="4563" spans="2:41" ht="3.75" customHeight="1">
      <c r="B4563" s="135"/>
      <c r="I4563" s="136"/>
      <c r="J4563" s="135"/>
      <c r="M4563" s="136"/>
      <c r="N4563" s="140"/>
      <c r="O4563" s="141"/>
      <c r="P4563" s="141"/>
      <c r="Q4563" s="142"/>
      <c r="R4563" s="689"/>
      <c r="S4563" s="690"/>
      <c r="T4563" s="690"/>
      <c r="U4563" s="690"/>
      <c r="V4563" s="690"/>
      <c r="W4563" s="690"/>
      <c r="X4563" s="690"/>
      <c r="Y4563" s="690"/>
      <c r="Z4563" s="690"/>
      <c r="AA4563" s="690"/>
      <c r="AB4563" s="690"/>
      <c r="AC4563" s="690"/>
      <c r="AD4563" s="690"/>
      <c r="AE4563" s="690"/>
      <c r="AF4563" s="690"/>
      <c r="AG4563" s="690"/>
      <c r="AH4563" s="690"/>
      <c r="AI4563" s="690"/>
      <c r="AJ4563" s="691"/>
      <c r="AK4563" s="141"/>
      <c r="AL4563" s="141"/>
      <c r="AM4563" s="141"/>
      <c r="AN4563" s="141"/>
      <c r="AO4563" s="142"/>
    </row>
    <row r="4564" spans="2:41" ht="3.75" customHeight="1">
      <c r="B4564" s="135"/>
      <c r="I4564" s="136"/>
      <c r="J4564" s="135"/>
      <c r="M4564" s="136"/>
      <c r="N4564" s="130"/>
      <c r="O4564" s="131"/>
      <c r="P4564" s="131"/>
      <c r="Q4564" s="132"/>
      <c r="R4564" s="683" t="str">
        <f>IF(NM_従事者_従事者19_従事者区分="","",(IF(新_新規_2!I306&lt;&gt;"", ASC(PHONETIC(新_新規_2!I306)), "") &amp; IF(新_変更_3!AL334&lt;&gt;"", ASC(PHONETIC(新_変更_3!AL334)), "")))</f>
        <v/>
      </c>
      <c r="S4564" s="684"/>
      <c r="T4564" s="684"/>
      <c r="U4564" s="684"/>
      <c r="V4564" s="684"/>
      <c r="W4564" s="684"/>
      <c r="X4564" s="684"/>
      <c r="Y4564" s="684"/>
      <c r="Z4564" s="684"/>
      <c r="AA4564" s="684"/>
      <c r="AB4564" s="684"/>
      <c r="AC4564" s="684"/>
      <c r="AD4564" s="684"/>
      <c r="AE4564" s="684"/>
      <c r="AF4564" s="684"/>
      <c r="AG4564" s="684"/>
      <c r="AH4564" s="684"/>
      <c r="AI4564" s="684"/>
      <c r="AJ4564" s="684"/>
      <c r="AK4564" s="684"/>
      <c r="AL4564" s="684"/>
      <c r="AM4564" s="684"/>
      <c r="AN4564" s="684"/>
      <c r="AO4564" s="685"/>
    </row>
    <row r="4565" spans="2:41" ht="13.35" customHeight="1">
      <c r="B4565" s="135"/>
      <c r="I4565" s="136"/>
      <c r="J4565" s="135"/>
      <c r="M4565" s="136"/>
      <c r="N4565" s="135" t="s">
        <v>61</v>
      </c>
      <c r="Q4565" s="136"/>
      <c r="R4565" s="686"/>
      <c r="S4565" s="687"/>
      <c r="T4565" s="687"/>
      <c r="U4565" s="687"/>
      <c r="V4565" s="687"/>
      <c r="W4565" s="687"/>
      <c r="X4565" s="687"/>
      <c r="Y4565" s="687"/>
      <c r="Z4565" s="687"/>
      <c r="AA4565" s="687"/>
      <c r="AB4565" s="687"/>
      <c r="AC4565" s="687"/>
      <c r="AD4565" s="687"/>
      <c r="AE4565" s="687"/>
      <c r="AF4565" s="687"/>
      <c r="AG4565" s="687"/>
      <c r="AH4565" s="687"/>
      <c r="AI4565" s="687"/>
      <c r="AJ4565" s="687"/>
      <c r="AK4565" s="687"/>
      <c r="AL4565" s="687"/>
      <c r="AM4565" s="687"/>
      <c r="AN4565" s="687"/>
      <c r="AO4565" s="688"/>
    </row>
    <row r="4566" spans="2:41" ht="3.75" customHeight="1">
      <c r="B4566" s="135"/>
      <c r="I4566" s="136"/>
      <c r="J4566" s="135"/>
      <c r="M4566" s="136"/>
      <c r="N4566" s="135"/>
      <c r="Q4566" s="136"/>
      <c r="R4566" s="689"/>
      <c r="S4566" s="690"/>
      <c r="T4566" s="690"/>
      <c r="U4566" s="690"/>
      <c r="V4566" s="690"/>
      <c r="W4566" s="690"/>
      <c r="X4566" s="690"/>
      <c r="Y4566" s="690"/>
      <c r="Z4566" s="690"/>
      <c r="AA4566" s="690"/>
      <c r="AB4566" s="690"/>
      <c r="AC4566" s="690"/>
      <c r="AD4566" s="690"/>
      <c r="AE4566" s="690"/>
      <c r="AF4566" s="690"/>
      <c r="AG4566" s="690"/>
      <c r="AH4566" s="690"/>
      <c r="AI4566" s="690"/>
      <c r="AJ4566" s="690"/>
      <c r="AK4566" s="690"/>
      <c r="AL4566" s="690"/>
      <c r="AM4566" s="690"/>
      <c r="AN4566" s="690"/>
      <c r="AO4566" s="691"/>
    </row>
    <row r="4567" spans="2:41" ht="3.75" customHeight="1">
      <c r="B4567" s="135"/>
      <c r="I4567" s="136"/>
      <c r="J4567" s="135"/>
      <c r="N4567" s="130"/>
      <c r="O4567" s="131"/>
      <c r="P4567" s="131"/>
      <c r="Q4567" s="132"/>
      <c r="U4567" s="787" t="str">
        <f>IF(AND(NM_従事者_従事者19_従事者区分&lt;&gt;"",新_新規_2!L308&lt;&gt;""), 新_新規_2!L308, "")
&amp; IF(AND(NM_従事者_従事者19_従事者区分&lt;&gt;"",新_変更_3!AO336&lt;&gt;""), 新_変更_3!AO336, "")</f>
        <v/>
      </c>
      <c r="V4567" s="754"/>
      <c r="W4567" s="754"/>
      <c r="X4567" s="789"/>
      <c r="Y4567" s="131"/>
      <c r="Z4567" s="792" t="str">
        <f>IF(AND(NM_従事者_従事者19_従事者区分&lt;&gt;"",新_新規_2!O308&lt;&gt;""), 新_新規_2!O308, "")
&amp; IF(AND(NM_従事者_従事者19_従事者区分&lt;&gt;"",新_変更_3!AR336&lt;&gt;""), 新_変更_3!AR336, "")</f>
        <v/>
      </c>
      <c r="AA4567" s="754"/>
      <c r="AB4567" s="754"/>
      <c r="AC4567" s="755"/>
      <c r="AG4567" s="683" t="str">
        <f>IF(AND(NM_従事者_従事者19_従事者区分&lt;&gt;"",新_新規_2!L309&lt;&gt;""), 新_新規_2!L309, "")
 &amp; IF(AND(NM_従事者_従事者19_従事者区分&lt;&gt;"",新_変更_3!AO337&lt;&gt;""), 新_変更_3!AO337, "")</f>
        <v/>
      </c>
      <c r="AH4567" s="684"/>
      <c r="AI4567" s="684"/>
      <c r="AJ4567" s="684"/>
      <c r="AK4567" s="684"/>
      <c r="AL4567" s="684"/>
      <c r="AM4567" s="684"/>
      <c r="AN4567" s="684"/>
      <c r="AO4567" s="685"/>
    </row>
    <row r="4568" spans="2:41" ht="13.35" customHeight="1">
      <c r="B4568" s="135"/>
      <c r="I4568" s="136"/>
      <c r="J4568" s="135"/>
      <c r="N4568" s="135"/>
      <c r="Q4568" s="136"/>
      <c r="R4568" s="124" t="s">
        <v>15</v>
      </c>
      <c r="U4568" s="756"/>
      <c r="V4568" s="757"/>
      <c r="W4568" s="757"/>
      <c r="X4568" s="790"/>
      <c r="Y4568" s="125" t="s">
        <v>359</v>
      </c>
      <c r="Z4568" s="793"/>
      <c r="AA4568" s="757"/>
      <c r="AB4568" s="757"/>
      <c r="AC4568" s="758"/>
      <c r="AD4568" s="124" t="s">
        <v>56</v>
      </c>
      <c r="AG4568" s="686"/>
      <c r="AH4568" s="687"/>
      <c r="AI4568" s="687"/>
      <c r="AJ4568" s="687"/>
      <c r="AK4568" s="687"/>
      <c r="AL4568" s="687"/>
      <c r="AM4568" s="687"/>
      <c r="AN4568" s="687"/>
      <c r="AO4568" s="688"/>
    </row>
    <row r="4569" spans="2:41" ht="3.75" customHeight="1">
      <c r="B4569" s="135"/>
      <c r="I4569" s="136"/>
      <c r="J4569" s="135"/>
      <c r="N4569" s="135"/>
      <c r="Q4569" s="136"/>
      <c r="R4569" s="141"/>
      <c r="S4569" s="141"/>
      <c r="T4569" s="141"/>
      <c r="U4569" s="759"/>
      <c r="V4569" s="760"/>
      <c r="W4569" s="760"/>
      <c r="X4569" s="791"/>
      <c r="Y4569" s="141"/>
      <c r="Z4569" s="794"/>
      <c r="AA4569" s="760"/>
      <c r="AB4569" s="760"/>
      <c r="AC4569" s="761"/>
      <c r="AD4569" s="141"/>
      <c r="AE4569" s="141"/>
      <c r="AF4569" s="141"/>
      <c r="AG4569" s="689"/>
      <c r="AH4569" s="690"/>
      <c r="AI4569" s="690"/>
      <c r="AJ4569" s="690"/>
      <c r="AK4569" s="690"/>
      <c r="AL4569" s="690"/>
      <c r="AM4569" s="690"/>
      <c r="AN4569" s="690"/>
      <c r="AO4569" s="691"/>
    </row>
    <row r="4570" spans="2:41" ht="3.75" customHeight="1">
      <c r="B4570" s="135"/>
      <c r="I4570" s="136"/>
      <c r="J4570" s="135"/>
      <c r="N4570" s="135"/>
      <c r="Q4570" s="136"/>
      <c r="R4570" s="131"/>
      <c r="S4570" s="131"/>
      <c r="T4570" s="132"/>
      <c r="U4570" s="683" t="str">
        <f>IF(AND(NM_従事者_従事者19_従事者区分&lt;&gt;"",新_新規_2!T309&lt;&gt;""), 新_新規_2!T309, "")
&amp; IF(AND(NM_従事者_従事者19_従事者区分&lt;&gt;"",新_変更_3!AW337&lt;&gt;""), 新_変更_3!AW337, "")</f>
        <v/>
      </c>
      <c r="V4570" s="684"/>
      <c r="W4570" s="684"/>
      <c r="X4570" s="684"/>
      <c r="Y4570" s="684"/>
      <c r="Z4570" s="684"/>
      <c r="AA4570" s="684"/>
      <c r="AB4570" s="684"/>
      <c r="AC4570" s="685"/>
      <c r="AD4570" s="130"/>
      <c r="AE4570" s="131"/>
      <c r="AF4570" s="132"/>
      <c r="AG4570" s="683" t="str">
        <f>IF(AND(NM_従事者_従事者19_従事者区分&lt;&gt;"",新_新規_2!L310&lt;&gt;""), 新_新規_2!L310, "")
&amp; IF(AND(NM_従事者_従事者19_従事者区分&lt;&gt;"",新_変更_3!AO338&lt;&gt;""), 新_変更_3!AO338, "")</f>
        <v/>
      </c>
      <c r="AH4570" s="684"/>
      <c r="AI4570" s="684"/>
      <c r="AJ4570" s="684"/>
      <c r="AK4570" s="684"/>
      <c r="AL4570" s="684"/>
      <c r="AM4570" s="684"/>
      <c r="AN4570" s="684"/>
      <c r="AO4570" s="685"/>
    </row>
    <row r="4571" spans="2:41" ht="13.35" customHeight="1">
      <c r="B4571" s="135"/>
      <c r="I4571" s="136"/>
      <c r="J4571" s="135" t="s">
        <v>4011</v>
      </c>
      <c r="N4571" s="135" t="s">
        <v>23</v>
      </c>
      <c r="Q4571" s="136"/>
      <c r="R4571" s="124" t="s">
        <v>17</v>
      </c>
      <c r="T4571" s="136"/>
      <c r="U4571" s="686"/>
      <c r="V4571" s="687"/>
      <c r="W4571" s="687"/>
      <c r="X4571" s="687"/>
      <c r="Y4571" s="687"/>
      <c r="Z4571" s="687"/>
      <c r="AA4571" s="687"/>
      <c r="AB4571" s="687"/>
      <c r="AC4571" s="688"/>
      <c r="AD4571" s="135" t="s">
        <v>18</v>
      </c>
      <c r="AF4571" s="136"/>
      <c r="AG4571" s="686"/>
      <c r="AH4571" s="687"/>
      <c r="AI4571" s="687"/>
      <c r="AJ4571" s="687"/>
      <c r="AK4571" s="687"/>
      <c r="AL4571" s="687"/>
      <c r="AM4571" s="687"/>
      <c r="AN4571" s="687"/>
      <c r="AO4571" s="688"/>
    </row>
    <row r="4572" spans="2:41" ht="3.75" customHeight="1">
      <c r="B4572" s="135"/>
      <c r="I4572" s="136"/>
      <c r="J4572" s="135"/>
      <c r="N4572" s="135"/>
      <c r="Q4572" s="136"/>
      <c r="R4572" s="141"/>
      <c r="S4572" s="141"/>
      <c r="T4572" s="142"/>
      <c r="U4572" s="689"/>
      <c r="V4572" s="690"/>
      <c r="W4572" s="690"/>
      <c r="X4572" s="690"/>
      <c r="Y4572" s="690"/>
      <c r="Z4572" s="690"/>
      <c r="AA4572" s="690"/>
      <c r="AB4572" s="690"/>
      <c r="AC4572" s="691"/>
      <c r="AD4572" s="140"/>
      <c r="AE4572" s="141"/>
      <c r="AF4572" s="142"/>
      <c r="AG4572" s="689"/>
      <c r="AH4572" s="690"/>
      <c r="AI4572" s="690"/>
      <c r="AJ4572" s="690"/>
      <c r="AK4572" s="690"/>
      <c r="AL4572" s="690"/>
      <c r="AM4572" s="690"/>
      <c r="AN4572" s="690"/>
      <c r="AO4572" s="691"/>
    </row>
    <row r="4573" spans="2:41" ht="3.75" customHeight="1">
      <c r="B4573" s="135"/>
      <c r="I4573" s="136"/>
      <c r="J4573" s="135"/>
      <c r="N4573" s="135"/>
      <c r="Q4573" s="136"/>
      <c r="R4573" s="131"/>
      <c r="S4573" s="131"/>
      <c r="T4573" s="132"/>
      <c r="U4573" s="683" t="str">
        <f>IF(AND(NM_従事者_従事者19_従事者区分&lt;&gt;"",新_新規_2!T310&lt;&gt;""), 新_新規_2!T310, "")
&amp; IF(AND(NM_従事者_従事者19_従事者区分&lt;&gt;"",新_変更_3!AW338&lt;&gt;""), 新_変更_3!AW338, "")</f>
        <v/>
      </c>
      <c r="V4573" s="684"/>
      <c r="W4573" s="684"/>
      <c r="X4573" s="684"/>
      <c r="Y4573" s="684"/>
      <c r="Z4573" s="684"/>
      <c r="AA4573" s="684"/>
      <c r="AB4573" s="684"/>
      <c r="AC4573" s="685"/>
      <c r="AD4573" s="130"/>
      <c r="AE4573" s="131"/>
      <c r="AF4573" s="132"/>
      <c r="AG4573" s="683" t="str">
        <f>IF(AND(NM_従事者_従事者19_従事者区分&lt;&gt;"",新_新規_2!L311&lt;&gt;""), 新_新規_2!L311, "")
 &amp; IF(AND(NM_従事者_従事者19_従事者区分&lt;&gt;"",新_変更_3!AO339&lt;&gt;""), 新_変更_3!AO339, "")</f>
        <v/>
      </c>
      <c r="AH4573" s="684"/>
      <c r="AI4573" s="684"/>
      <c r="AJ4573" s="684"/>
      <c r="AK4573" s="684"/>
      <c r="AL4573" s="684"/>
      <c r="AM4573" s="684"/>
      <c r="AN4573" s="684"/>
      <c r="AO4573" s="685"/>
    </row>
    <row r="4574" spans="2:41" ht="13.35" customHeight="1">
      <c r="B4574" s="135"/>
      <c r="I4574" s="136"/>
      <c r="J4574" s="135"/>
      <c r="N4574" s="135"/>
      <c r="Q4574" s="136"/>
      <c r="R4574" s="124" t="s">
        <v>19</v>
      </c>
      <c r="T4574" s="136"/>
      <c r="U4574" s="686"/>
      <c r="V4574" s="687"/>
      <c r="W4574" s="687"/>
      <c r="X4574" s="687"/>
      <c r="Y4574" s="687"/>
      <c r="Z4574" s="687"/>
      <c r="AA4574" s="687"/>
      <c r="AB4574" s="687"/>
      <c r="AC4574" s="688"/>
      <c r="AD4574" s="135" t="s">
        <v>20</v>
      </c>
      <c r="AF4574" s="136"/>
      <c r="AG4574" s="686"/>
      <c r="AH4574" s="687"/>
      <c r="AI4574" s="687"/>
      <c r="AJ4574" s="687"/>
      <c r="AK4574" s="687"/>
      <c r="AL4574" s="687"/>
      <c r="AM4574" s="687"/>
      <c r="AN4574" s="687"/>
      <c r="AO4574" s="688"/>
    </row>
    <row r="4575" spans="2:41" ht="3.75" customHeight="1">
      <c r="B4575" s="135"/>
      <c r="I4575" s="136"/>
      <c r="J4575" s="135"/>
      <c r="N4575" s="140"/>
      <c r="O4575" s="141"/>
      <c r="P4575" s="141"/>
      <c r="Q4575" s="142"/>
      <c r="R4575" s="141"/>
      <c r="S4575" s="141"/>
      <c r="T4575" s="142"/>
      <c r="U4575" s="689"/>
      <c r="V4575" s="690"/>
      <c r="W4575" s="690"/>
      <c r="X4575" s="690"/>
      <c r="Y4575" s="690"/>
      <c r="Z4575" s="690"/>
      <c r="AA4575" s="690"/>
      <c r="AB4575" s="690"/>
      <c r="AC4575" s="691"/>
      <c r="AD4575" s="140"/>
      <c r="AE4575" s="141"/>
      <c r="AF4575" s="142"/>
      <c r="AG4575" s="689"/>
      <c r="AH4575" s="690"/>
      <c r="AI4575" s="690"/>
      <c r="AJ4575" s="690"/>
      <c r="AK4575" s="690"/>
      <c r="AL4575" s="690"/>
      <c r="AM4575" s="690"/>
      <c r="AN4575" s="690"/>
      <c r="AO4575" s="691"/>
    </row>
    <row r="4576" spans="2:41" ht="3.75" customHeight="1">
      <c r="B4576" s="135"/>
      <c r="I4576" s="136"/>
      <c r="J4576" s="135"/>
      <c r="M4576" s="136"/>
      <c r="N4576" s="135"/>
      <c r="Q4576" s="136"/>
      <c r="R4576" s="130"/>
      <c r="S4576" s="131"/>
      <c r="T4576" s="131"/>
      <c r="U4576" s="131"/>
      <c r="V4576" s="131"/>
      <c r="W4576" s="131"/>
      <c r="X4576" s="131"/>
      <c r="Y4576" s="131"/>
      <c r="Z4576" s="131"/>
      <c r="AA4576" s="131"/>
      <c r="AB4576" s="131"/>
      <c r="AC4576" s="131"/>
      <c r="AD4576" s="131"/>
      <c r="AE4576" s="131"/>
      <c r="AF4576" s="131"/>
      <c r="AG4576" s="131"/>
      <c r="AH4576" s="131"/>
      <c r="AI4576" s="131"/>
      <c r="AJ4576" s="131"/>
      <c r="AK4576" s="131"/>
      <c r="AL4576" s="131"/>
      <c r="AM4576" s="131"/>
      <c r="AN4576" s="131"/>
      <c r="AO4576" s="132"/>
    </row>
    <row r="4577" spans="2:41" ht="13.35" customHeight="1">
      <c r="B4577" s="135"/>
      <c r="I4577" s="136"/>
      <c r="J4577" s="135"/>
      <c r="M4577" s="136"/>
      <c r="N4577" s="135" t="s">
        <v>111</v>
      </c>
      <c r="Q4577" s="136"/>
      <c r="R4577" s="135"/>
      <c r="S4577" s="696"/>
      <c r="T4577" s="694"/>
      <c r="V4577" s="146"/>
      <c r="W4577" s="124" t="s">
        <v>12</v>
      </c>
      <c r="X4577" s="146"/>
      <c r="Y4577" s="124" t="s">
        <v>11</v>
      </c>
      <c r="Z4577" s="146"/>
      <c r="AA4577" s="124" t="s">
        <v>364</v>
      </c>
      <c r="AO4577" s="136"/>
    </row>
    <row r="4578" spans="2:41" ht="3.75" customHeight="1">
      <c r="B4578" s="135"/>
      <c r="I4578" s="136"/>
      <c r="J4578" s="135"/>
      <c r="M4578" s="136"/>
      <c r="N4578" s="135"/>
      <c r="Q4578" s="136"/>
      <c r="R4578" s="135"/>
      <c r="AO4578" s="136"/>
    </row>
    <row r="4579" spans="2:41" ht="3.75" customHeight="1">
      <c r="B4579" s="135"/>
      <c r="I4579" s="136"/>
      <c r="J4579" s="135"/>
      <c r="M4579" s="136"/>
      <c r="N4579" s="130"/>
      <c r="O4579" s="131"/>
      <c r="P4579" s="131"/>
      <c r="Q4579" s="131"/>
      <c r="R4579" s="781" t="str">
        <f>IF(AND(NM_従事者_従事者19_従事者区分&lt;&gt;"",新_新規_2!I312&lt;&gt;""), 新_新規_2!I312, "")
 &amp; IF(AND(NM_従事者_従事者19_従事者区分&lt;&gt;"",新_変更_3!AL340&lt;&gt;""), 新_変更_3!AL340, "")</f>
        <v/>
      </c>
      <c r="S4579" s="784" t="str">
        <f>IF(AND(NM_従事者_従事者19_従事者区分&lt;&gt;"",新_新規_2!J312&lt;&gt;""), 新_新規_2!J312, "")
&amp; IF(AND(NM_従事者_従事者19_従事者区分&lt;&gt;"",新_変更_3!AM340&lt;&gt;""), 新_変更_3!AM340, "")</f>
        <v/>
      </c>
      <c r="T4579" s="131"/>
      <c r="U4579" s="787" t="str">
        <f>IF(AND(NM_従事者_従事者19_従事者区分&lt;&gt;"",新_新規_2!L312&lt;&gt;""), 新_新規_2!L312, "")
&amp; IF(AND(NM_従事者_従事者19_従事者区分&lt;&gt;"",新_変更_3!AO340&lt;&gt;""), 新_変更_3!AO340, "")</f>
        <v/>
      </c>
      <c r="V4579" s="130"/>
      <c r="W4579" s="131"/>
      <c r="X4579" s="131"/>
      <c r="Y4579" s="131"/>
      <c r="Z4579" s="131"/>
      <c r="AA4579" s="131"/>
      <c r="AB4579" s="131"/>
      <c r="AC4579" s="131"/>
      <c r="AD4579" s="131"/>
      <c r="AE4579" s="131"/>
      <c r="AF4579" s="131"/>
      <c r="AG4579" s="131"/>
      <c r="AH4579" s="133"/>
      <c r="AI4579" s="133"/>
      <c r="AJ4579" s="131"/>
      <c r="AK4579" s="149"/>
      <c r="AL4579" s="131"/>
      <c r="AM4579" s="131"/>
      <c r="AN4579" s="131"/>
      <c r="AO4579" s="132"/>
    </row>
    <row r="4580" spans="2:41" ht="13.35" customHeight="1">
      <c r="B4580" s="135"/>
      <c r="I4580" s="136"/>
      <c r="J4580" s="135"/>
      <c r="M4580" s="136"/>
      <c r="N4580" s="135" t="s">
        <v>30</v>
      </c>
      <c r="R4580" s="782"/>
      <c r="S4580" s="785"/>
      <c r="T4580" s="124" t="s">
        <v>388</v>
      </c>
      <c r="U4580" s="756"/>
      <c r="V4580" s="135" t="s">
        <v>112</v>
      </c>
      <c r="AH4580" s="137"/>
      <c r="AI4580" s="137"/>
      <c r="AK4580" s="150"/>
      <c r="AO4580" s="136"/>
    </row>
    <row r="4581" spans="2:41" ht="3.75" customHeight="1">
      <c r="B4581" s="135"/>
      <c r="I4581" s="136"/>
      <c r="J4581" s="135"/>
      <c r="M4581" s="136"/>
      <c r="N4581" s="135"/>
      <c r="R4581" s="783"/>
      <c r="S4581" s="786"/>
      <c r="T4581" s="141"/>
      <c r="U4581" s="759"/>
      <c r="V4581" s="140"/>
      <c r="W4581" s="141"/>
      <c r="X4581" s="141"/>
      <c r="Y4581" s="141"/>
      <c r="Z4581" s="141"/>
      <c r="AA4581" s="141"/>
      <c r="AB4581" s="141"/>
      <c r="AC4581" s="141"/>
      <c r="AD4581" s="141"/>
      <c r="AE4581" s="141"/>
      <c r="AF4581" s="141"/>
      <c r="AG4581" s="141"/>
      <c r="AH4581" s="143"/>
      <c r="AI4581" s="143"/>
      <c r="AJ4581" s="141"/>
      <c r="AK4581" s="151"/>
      <c r="AL4581" s="141"/>
      <c r="AM4581" s="141"/>
      <c r="AN4581" s="141"/>
      <c r="AO4581" s="142"/>
    </row>
    <row r="4582" spans="2:41" ht="3.75" customHeight="1">
      <c r="B4582" s="135"/>
      <c r="I4582" s="136"/>
      <c r="J4582" s="135"/>
      <c r="M4582" s="136"/>
      <c r="N4582" s="130"/>
      <c r="O4582" s="131"/>
      <c r="P4582" s="131"/>
      <c r="Q4582" s="132"/>
      <c r="R4582" s="788" t="str">
        <f>IF(AND(NM_従事者_従事者19_従事者区分&lt;&gt;"",新_新規_2!K316&lt;&gt;""), 新_新規_2!K316, "")
&amp; IF(AND(NM_従事者_従事者19_従事者区分&lt;&gt;"",新_変更_3!AN344&lt;&gt;""), 新_変更_3!AN344, "")</f>
        <v/>
      </c>
      <c r="S4582" s="684"/>
      <c r="T4582" s="684"/>
      <c r="U4582" s="685"/>
      <c r="V4582" s="686" t="str">
        <f>IF(AND(NM_従事者_従事者19_従事者区分&lt;&gt;"",新_新規_2!O316&lt;&gt;""), 新_新規_2!O316, "")
&amp; IF(AND(NM_従事者_従事者19_従事者区分&lt;&gt;"",新_変更_3!AR344&lt;&gt;""), 新_変更_3!AR344, "")</f>
        <v/>
      </c>
      <c r="W4582" s="688"/>
      <c r="X4582" s="683" t="str">
        <f>IF(AND(NM_従事者_従事者19_従事者区分&lt;&gt;"",新_新規_2!Q316&lt;&gt;""), 新_新規_2!Q316, "")
 &amp; IF(AND(NM_従事者_従事者19_従事者区分&lt;&gt;"",新_変更_3!AT344&lt;&gt;""), 新_変更_3!AT344, "")</f>
        <v/>
      </c>
      <c r="Y4582" s="684"/>
      <c r="Z4582" s="684"/>
      <c r="AA4582" s="685"/>
      <c r="AI4582" s="131"/>
      <c r="AO4582" s="136"/>
    </row>
    <row r="4583" spans="2:41" ht="13.35" customHeight="1">
      <c r="B4583" s="135"/>
      <c r="I4583" s="136"/>
      <c r="J4583" s="135"/>
      <c r="M4583" s="136"/>
      <c r="N4583" s="135" t="s">
        <v>114</v>
      </c>
      <c r="Q4583" s="136"/>
      <c r="R4583" s="686"/>
      <c r="S4583" s="687"/>
      <c r="T4583" s="687"/>
      <c r="U4583" s="688"/>
      <c r="V4583" s="686"/>
      <c r="W4583" s="688"/>
      <c r="X4583" s="686"/>
      <c r="Y4583" s="687"/>
      <c r="Z4583" s="687"/>
      <c r="AA4583" s="688"/>
      <c r="AB4583" s="158" t="s">
        <v>171</v>
      </c>
      <c r="AO4583" s="136"/>
    </row>
    <row r="4584" spans="2:41" ht="3.75" customHeight="1">
      <c r="B4584" s="135"/>
      <c r="I4584" s="136"/>
      <c r="J4584" s="135"/>
      <c r="M4584" s="136"/>
      <c r="N4584" s="135"/>
      <c r="Q4584" s="136"/>
      <c r="R4584" s="689"/>
      <c r="S4584" s="690"/>
      <c r="T4584" s="690"/>
      <c r="U4584" s="691"/>
      <c r="V4584" s="689"/>
      <c r="W4584" s="691"/>
      <c r="X4584" s="689"/>
      <c r="Y4584" s="690"/>
      <c r="Z4584" s="690"/>
      <c r="AA4584" s="691"/>
      <c r="AB4584" s="141"/>
      <c r="AC4584" s="141"/>
      <c r="AD4584" s="141"/>
      <c r="AE4584" s="141"/>
      <c r="AF4584" s="141"/>
      <c r="AG4584" s="141"/>
      <c r="AH4584" s="141"/>
      <c r="AI4584" s="141"/>
      <c r="AJ4584" s="141"/>
      <c r="AK4584" s="141"/>
      <c r="AL4584" s="141"/>
      <c r="AM4584" s="141"/>
      <c r="AN4584" s="141"/>
      <c r="AO4584" s="142"/>
    </row>
    <row r="4585" spans="2:41" ht="3.75" customHeight="1">
      <c r="B4585" s="135"/>
      <c r="I4585" s="136"/>
      <c r="J4585" s="135"/>
      <c r="M4585" s="136"/>
      <c r="N4585" s="130"/>
      <c r="O4585" s="131"/>
      <c r="P4585" s="131"/>
      <c r="Q4585" s="131"/>
      <c r="R4585" s="130"/>
      <c r="S4585" s="131"/>
      <c r="T4585" s="131"/>
      <c r="U4585" s="131"/>
      <c r="V4585" s="131"/>
      <c r="W4585" s="131"/>
      <c r="X4585" s="131"/>
      <c r="Y4585" s="131"/>
      <c r="Z4585" s="131"/>
      <c r="AA4585" s="132"/>
      <c r="AB4585" s="130"/>
      <c r="AI4585" s="136"/>
      <c r="AJ4585" s="130"/>
      <c r="AK4585" s="131"/>
      <c r="AL4585" s="131"/>
      <c r="AM4585" s="131"/>
      <c r="AN4585" s="131"/>
      <c r="AO4585" s="132"/>
    </row>
    <row r="4586" spans="2:41" ht="13.35" customHeight="1">
      <c r="B4586" s="135"/>
      <c r="I4586" s="136"/>
      <c r="J4586" s="135"/>
      <c r="M4586" s="136"/>
      <c r="N4586" s="135" t="s">
        <v>115</v>
      </c>
      <c r="R4586" s="135"/>
      <c r="S4586" s="696" t="str">
        <f>IF(AND(NM_従事者_従事者19_従事者区分&lt;&gt;"",新_新規_2!I318&lt;&gt;""), 新_新規_2!I318, "")
&amp; IF(AND(NM_従事者_従事者19_従事者区分&lt;&gt;"",新_変更_3!AL346&lt;&gt;""), 新_変更_3!AL346, "")</f>
        <v/>
      </c>
      <c r="T4586" s="694"/>
      <c r="V4586" s="146" t="str">
        <f>IF(AND(NM_従事者_従事者19_従事者区分&lt;&gt;"",新_新規_2!K318&lt;&gt;""), 新_新規_2!K318, "")
 &amp; IF(AND(NM_従事者_従事者19_従事者区分&lt;&gt;"",新_変更_3!AN346&lt;&gt;""), 新_変更_3!AN346, "")</f>
        <v/>
      </c>
      <c r="W4586" s="124" t="s">
        <v>12</v>
      </c>
      <c r="X4586" s="146" t="str">
        <f>IF(AND(NM_従事者_従事者19_従事者区分&lt;&gt;"",新_新規_2!M318&lt;&gt;""), 新_新規_2!M318, "")
&amp; IF(AND(NM_従事者_従事者19_従事者区分&lt;&gt;"",新_変更_3!AP346&lt;&gt;""), 新_変更_3!AP346, "")</f>
        <v/>
      </c>
      <c r="Y4586" s="124" t="s">
        <v>11</v>
      </c>
      <c r="Z4586" s="146" t="str">
        <f>IF(AND(NM_従事者_従事者19_従事者区分&lt;&gt;"",新_新規_2!O318&lt;&gt;""), 新_新規_2!O318, "")
 &amp; IF(AND(NM_従事者_従事者19_従事者区分&lt;&gt;"",新_変更_3!AR346&lt;&gt;""), 新_変更_3!AR346, "")</f>
        <v/>
      </c>
      <c r="AA4586" s="124" t="s">
        <v>364</v>
      </c>
      <c r="AB4586" s="135" t="s">
        <v>170</v>
      </c>
      <c r="AI4586" s="136"/>
      <c r="AJ4586" s="135"/>
      <c r="AK4586" s="696"/>
      <c r="AL4586" s="693"/>
      <c r="AM4586" s="693"/>
      <c r="AN4586" s="693"/>
      <c r="AO4586" s="694"/>
    </row>
    <row r="4587" spans="2:41" ht="3.75" customHeight="1">
      <c r="B4587" s="135"/>
      <c r="I4587" s="136"/>
      <c r="J4587" s="135"/>
      <c r="M4587" s="136"/>
      <c r="N4587" s="135"/>
      <c r="R4587" s="140"/>
      <c r="S4587" s="141"/>
      <c r="T4587" s="141"/>
      <c r="U4587" s="141"/>
      <c r="V4587" s="141"/>
      <c r="W4587" s="141"/>
      <c r="X4587" s="141"/>
      <c r="Y4587" s="141"/>
      <c r="Z4587" s="141"/>
      <c r="AA4587" s="142"/>
      <c r="AB4587" s="140"/>
      <c r="AC4587" s="141"/>
      <c r="AD4587" s="141"/>
      <c r="AE4587" s="141"/>
      <c r="AF4587" s="141"/>
      <c r="AG4587" s="141"/>
      <c r="AH4587" s="141"/>
      <c r="AI4587" s="142"/>
      <c r="AJ4587" s="140"/>
      <c r="AK4587" s="141"/>
      <c r="AL4587" s="141"/>
      <c r="AM4587" s="141"/>
      <c r="AN4587" s="141"/>
      <c r="AO4587" s="142"/>
    </row>
    <row r="4588" spans="2:41" ht="3.75" customHeight="1">
      <c r="B4588" s="135"/>
      <c r="I4588" s="136"/>
      <c r="J4588" s="135"/>
      <c r="M4588" s="136"/>
      <c r="N4588" s="130"/>
      <c r="O4588" s="131"/>
      <c r="P4588" s="131"/>
      <c r="Q4588" s="132"/>
      <c r="R4588" s="683" t="str">
        <f>IF(新_新規_2!T315="☑", "研修中の登録販売者", "") &amp; IF(新_変更_3!AW343="☑", "研修中の登録販売者", "")</f>
        <v/>
      </c>
      <c r="S4588" s="684"/>
      <c r="T4588" s="684"/>
      <c r="U4588" s="684"/>
      <c r="V4588" s="684"/>
      <c r="W4588" s="684"/>
      <c r="X4588" s="684"/>
      <c r="Y4588" s="684"/>
      <c r="Z4588" s="684"/>
      <c r="AA4588" s="684"/>
      <c r="AB4588" s="684"/>
      <c r="AC4588" s="684"/>
      <c r="AD4588" s="684"/>
      <c r="AE4588" s="684"/>
      <c r="AF4588" s="684"/>
      <c r="AG4588" s="684"/>
      <c r="AH4588" s="684"/>
      <c r="AI4588" s="684"/>
      <c r="AJ4588" s="684"/>
      <c r="AK4588" s="684"/>
      <c r="AL4588" s="684"/>
      <c r="AM4588" s="684"/>
      <c r="AN4588" s="684"/>
      <c r="AO4588" s="685"/>
    </row>
    <row r="4589" spans="2:41" ht="13.35" customHeight="1">
      <c r="B4589" s="135"/>
      <c r="I4589" s="136"/>
      <c r="J4589" s="135"/>
      <c r="M4589" s="136"/>
      <c r="N4589" s="135" t="s">
        <v>32</v>
      </c>
      <c r="Q4589" s="136"/>
      <c r="R4589" s="686"/>
      <c r="S4589" s="687"/>
      <c r="T4589" s="687"/>
      <c r="U4589" s="687"/>
      <c r="V4589" s="687"/>
      <c r="W4589" s="687"/>
      <c r="X4589" s="687"/>
      <c r="Y4589" s="687"/>
      <c r="Z4589" s="687"/>
      <c r="AA4589" s="687"/>
      <c r="AB4589" s="687"/>
      <c r="AC4589" s="687"/>
      <c r="AD4589" s="687"/>
      <c r="AE4589" s="687"/>
      <c r="AF4589" s="687"/>
      <c r="AG4589" s="687"/>
      <c r="AH4589" s="687"/>
      <c r="AI4589" s="687"/>
      <c r="AJ4589" s="687"/>
      <c r="AK4589" s="687"/>
      <c r="AL4589" s="687"/>
      <c r="AM4589" s="687"/>
      <c r="AN4589" s="687"/>
      <c r="AO4589" s="688"/>
    </row>
    <row r="4590" spans="2:41" ht="3.75" customHeight="1">
      <c r="B4590" s="135"/>
      <c r="I4590" s="136"/>
      <c r="J4590" s="135"/>
      <c r="M4590" s="136"/>
      <c r="N4590" s="140"/>
      <c r="O4590" s="141"/>
      <c r="P4590" s="141"/>
      <c r="Q4590" s="142"/>
      <c r="R4590" s="689"/>
      <c r="S4590" s="690"/>
      <c r="T4590" s="690"/>
      <c r="U4590" s="690"/>
      <c r="V4590" s="690"/>
      <c r="W4590" s="690"/>
      <c r="X4590" s="690"/>
      <c r="Y4590" s="690"/>
      <c r="Z4590" s="690"/>
      <c r="AA4590" s="690"/>
      <c r="AB4590" s="690"/>
      <c r="AC4590" s="690"/>
      <c r="AD4590" s="690"/>
      <c r="AE4590" s="690"/>
      <c r="AF4590" s="690"/>
      <c r="AG4590" s="690"/>
      <c r="AH4590" s="690"/>
      <c r="AI4590" s="690"/>
      <c r="AJ4590" s="690"/>
      <c r="AK4590" s="690"/>
      <c r="AL4590" s="690"/>
      <c r="AM4590" s="690"/>
      <c r="AN4590" s="690"/>
      <c r="AO4590" s="691"/>
    </row>
    <row r="4591" spans="2:41" ht="3.75" customHeight="1">
      <c r="B4591" s="135"/>
      <c r="I4591" s="136"/>
      <c r="J4591" s="130"/>
      <c r="K4591" s="131"/>
      <c r="L4591" s="131"/>
      <c r="M4591" s="132"/>
      <c r="N4591" s="130"/>
      <c r="O4591" s="131"/>
      <c r="P4591" s="131"/>
      <c r="Q4591" s="132"/>
      <c r="R4591" s="130"/>
      <c r="S4591" s="131"/>
      <c r="T4591" s="131"/>
      <c r="U4591" s="131"/>
      <c r="V4591" s="131"/>
      <c r="W4591" s="131"/>
      <c r="X4591" s="131"/>
      <c r="Y4591" s="131"/>
      <c r="Z4591" s="131"/>
      <c r="AA4591" s="132"/>
      <c r="AB4591" s="130"/>
      <c r="AC4591" s="131"/>
      <c r="AD4591" s="131"/>
      <c r="AE4591" s="132"/>
      <c r="AF4591" s="131"/>
      <c r="AG4591" s="131"/>
      <c r="AH4591" s="131"/>
      <c r="AI4591" s="131"/>
      <c r="AJ4591" s="131"/>
      <c r="AK4591" s="131"/>
      <c r="AL4591" s="131"/>
      <c r="AM4591" s="131"/>
      <c r="AN4591" s="131"/>
      <c r="AO4591" s="132"/>
    </row>
    <row r="4592" spans="2:41" ht="13.35" customHeight="1">
      <c r="B4592" s="135"/>
      <c r="I4592" s="136"/>
      <c r="J4592" s="135"/>
      <c r="M4592" s="136"/>
      <c r="N4592" s="135" t="s">
        <v>27</v>
      </c>
      <c r="Q4592" s="136"/>
      <c r="R4592" s="135"/>
      <c r="S4592" s="692" t="str">
        <f>IF(新_新規_2!I322&lt;&gt;"", "01300011:その他従事者", "") &amp; IF(新_変更_3!AL350&lt;&gt;"", "01300011:その他従事者", "")</f>
        <v/>
      </c>
      <c r="T4592" s="693"/>
      <c r="U4592" s="693"/>
      <c r="V4592" s="693"/>
      <c r="W4592" s="693"/>
      <c r="X4592" s="693"/>
      <c r="Y4592" s="693"/>
      <c r="Z4592" s="693"/>
      <c r="AA4592" s="694"/>
      <c r="AB4592" s="135" t="s">
        <v>28</v>
      </c>
      <c r="AE4592" s="136"/>
      <c r="AF4592" s="135"/>
      <c r="AG4592" s="695" t="str">
        <f>IF(新_新規_2!I330="☑", "01300001:薬剤師", "") &amp; IF(新_変更_3!AL358="☑", "01300001:薬剤師", "")
&amp; IF(新_新規_2!N330="☑", "01300002:登録販売者", "") &amp; IF(新_変更_3!AQ358="☑", "01300002:登録販売者", "")
&amp; IF(新_新規_2!T330="☑", "01300002:登録販売者", "") &amp; IF(新_変更_3!AW358="☑", "01300002:登録販売者", "")</f>
        <v/>
      </c>
      <c r="AH4592" s="693"/>
      <c r="AI4592" s="693"/>
      <c r="AJ4592" s="693"/>
      <c r="AK4592" s="693"/>
      <c r="AL4592" s="693"/>
      <c r="AM4592" s="693"/>
      <c r="AN4592" s="693"/>
      <c r="AO4592" s="694"/>
    </row>
    <row r="4593" spans="2:41" ht="3.75" customHeight="1">
      <c r="B4593" s="135"/>
      <c r="I4593" s="136"/>
      <c r="J4593" s="135"/>
      <c r="M4593" s="136"/>
      <c r="N4593" s="140"/>
      <c r="O4593" s="141"/>
      <c r="P4593" s="141"/>
      <c r="Q4593" s="142"/>
      <c r="R4593" s="140"/>
      <c r="S4593" s="141"/>
      <c r="T4593" s="141"/>
      <c r="U4593" s="141"/>
      <c r="V4593" s="141"/>
      <c r="W4593" s="141"/>
      <c r="X4593" s="141"/>
      <c r="Y4593" s="141"/>
      <c r="Z4593" s="141"/>
      <c r="AA4593" s="142"/>
      <c r="AB4593" s="140"/>
      <c r="AC4593" s="141"/>
      <c r="AD4593" s="141"/>
      <c r="AE4593" s="142"/>
      <c r="AF4593" s="141"/>
      <c r="AG4593" s="141"/>
      <c r="AH4593" s="141"/>
      <c r="AI4593" s="141"/>
      <c r="AJ4593" s="141"/>
      <c r="AK4593" s="141"/>
      <c r="AL4593" s="141"/>
      <c r="AM4593" s="141"/>
      <c r="AN4593" s="141"/>
      <c r="AO4593" s="142"/>
    </row>
    <row r="4594" spans="2:41" ht="3.75" customHeight="1">
      <c r="B4594" s="135"/>
      <c r="I4594" s="136"/>
      <c r="J4594" s="135"/>
      <c r="M4594" s="136"/>
      <c r="N4594" s="130"/>
      <c r="O4594" s="131"/>
      <c r="P4594" s="131"/>
      <c r="Q4594" s="132"/>
      <c r="R4594" s="130"/>
      <c r="S4594" s="131"/>
      <c r="T4594" s="131"/>
      <c r="U4594" s="131"/>
      <c r="V4594" s="131"/>
      <c r="W4594" s="131"/>
      <c r="X4594" s="131"/>
      <c r="Y4594" s="131"/>
      <c r="Z4594" s="131"/>
      <c r="AA4594" s="132"/>
      <c r="AB4594" s="130"/>
      <c r="AC4594" s="131"/>
      <c r="AD4594" s="131"/>
      <c r="AE4594" s="132"/>
      <c r="AF4594" s="130"/>
      <c r="AG4594" s="131"/>
      <c r="AH4594" s="131"/>
      <c r="AI4594" s="131"/>
      <c r="AJ4594" s="131"/>
      <c r="AK4594" s="131"/>
      <c r="AL4594" s="131"/>
      <c r="AM4594" s="131"/>
      <c r="AN4594" s="131"/>
      <c r="AO4594" s="132"/>
    </row>
    <row r="4595" spans="2:41" ht="13.35" customHeight="1">
      <c r="B4595" s="135"/>
      <c r="I4595" s="136"/>
      <c r="J4595" s="135"/>
      <c r="M4595" s="136"/>
      <c r="N4595" s="135" t="s">
        <v>3990</v>
      </c>
      <c r="Q4595" s="136"/>
      <c r="R4595" s="135"/>
      <c r="S4595" s="696"/>
      <c r="T4595" s="694"/>
      <c r="V4595" s="146"/>
      <c r="W4595" s="124" t="s">
        <v>12</v>
      </c>
      <c r="X4595" s="146"/>
      <c r="Y4595" s="124" t="s">
        <v>11</v>
      </c>
      <c r="Z4595" s="146"/>
      <c r="AA4595" s="136" t="s">
        <v>364</v>
      </c>
      <c r="AB4595" s="135" t="s">
        <v>66</v>
      </c>
      <c r="AE4595" s="136"/>
      <c r="AF4595" s="135"/>
      <c r="AG4595" s="696"/>
      <c r="AH4595" s="694"/>
      <c r="AJ4595" s="146"/>
      <c r="AK4595" s="124" t="s">
        <v>12</v>
      </c>
      <c r="AL4595" s="146"/>
      <c r="AM4595" s="124" t="s">
        <v>11</v>
      </c>
      <c r="AN4595" s="146"/>
      <c r="AO4595" s="136" t="s">
        <v>364</v>
      </c>
    </row>
    <row r="4596" spans="2:41" ht="3.75" customHeight="1">
      <c r="B4596" s="135"/>
      <c r="I4596" s="136"/>
      <c r="J4596" s="135"/>
      <c r="M4596" s="136"/>
      <c r="N4596" s="140"/>
      <c r="O4596" s="141"/>
      <c r="P4596" s="141"/>
      <c r="Q4596" s="142"/>
      <c r="R4596" s="140"/>
      <c r="S4596" s="141"/>
      <c r="T4596" s="141"/>
      <c r="U4596" s="141"/>
      <c r="V4596" s="141"/>
      <c r="W4596" s="141"/>
      <c r="X4596" s="141"/>
      <c r="Y4596" s="141"/>
      <c r="Z4596" s="141"/>
      <c r="AA4596" s="142"/>
      <c r="AB4596" s="140"/>
      <c r="AC4596" s="141"/>
      <c r="AD4596" s="141"/>
      <c r="AE4596" s="142"/>
      <c r="AF4596" s="140"/>
      <c r="AG4596" s="141"/>
      <c r="AH4596" s="141"/>
      <c r="AI4596" s="141"/>
      <c r="AJ4596" s="141"/>
      <c r="AK4596" s="141"/>
      <c r="AL4596" s="141"/>
      <c r="AM4596" s="141"/>
      <c r="AN4596" s="141"/>
      <c r="AO4596" s="142"/>
    </row>
    <row r="4597" spans="2:41" ht="3.75" customHeight="1">
      <c r="B4597" s="135"/>
      <c r="I4597" s="136"/>
      <c r="J4597" s="135"/>
      <c r="M4597" s="136"/>
      <c r="N4597" s="130"/>
      <c r="O4597" s="131"/>
      <c r="P4597" s="131"/>
      <c r="Q4597" s="132"/>
      <c r="R4597" s="683" t="str">
        <f>IF(AND(NM_従事者_従事者20_従事者区分&lt;&gt;"",新_新規_2!I322&lt;&gt;""), 新_新規_2!I322, "")
&amp; IF(AND(NM_従事者_従事者20_従事者区分&lt;&gt;"",新_変更_3!AL350&lt;&gt;""), 新_変更_3!AL350, "")</f>
        <v/>
      </c>
      <c r="S4597" s="684"/>
      <c r="T4597" s="684"/>
      <c r="U4597" s="684"/>
      <c r="V4597" s="684"/>
      <c r="W4597" s="684"/>
      <c r="X4597" s="684"/>
      <c r="Y4597" s="684"/>
      <c r="Z4597" s="684"/>
      <c r="AA4597" s="684"/>
      <c r="AB4597" s="684"/>
      <c r="AC4597" s="684"/>
      <c r="AD4597" s="684"/>
      <c r="AE4597" s="684"/>
      <c r="AF4597" s="684"/>
      <c r="AG4597" s="684"/>
      <c r="AH4597" s="684"/>
      <c r="AI4597" s="684"/>
      <c r="AJ4597" s="685"/>
      <c r="AK4597" s="131"/>
      <c r="AL4597" s="131"/>
      <c r="AM4597" s="131"/>
      <c r="AN4597" s="131"/>
      <c r="AO4597" s="132"/>
    </row>
    <row r="4598" spans="2:41" ht="13.35" customHeight="1">
      <c r="B4598" s="135"/>
      <c r="I4598" s="136"/>
      <c r="J4598" s="135"/>
      <c r="M4598" s="136"/>
      <c r="N4598" s="135" t="s">
        <v>8</v>
      </c>
      <c r="Q4598" s="136"/>
      <c r="R4598" s="686"/>
      <c r="S4598" s="687"/>
      <c r="T4598" s="687"/>
      <c r="U4598" s="687"/>
      <c r="V4598" s="687"/>
      <c r="W4598" s="687"/>
      <c r="X4598" s="687"/>
      <c r="Y4598" s="687"/>
      <c r="Z4598" s="687"/>
      <c r="AA4598" s="687"/>
      <c r="AB4598" s="687"/>
      <c r="AC4598" s="687"/>
      <c r="AD4598" s="687"/>
      <c r="AE4598" s="687"/>
      <c r="AF4598" s="687"/>
      <c r="AG4598" s="687"/>
      <c r="AH4598" s="687"/>
      <c r="AI4598" s="687"/>
      <c r="AJ4598" s="688"/>
      <c r="AL4598" s="147" t="s">
        <v>13</v>
      </c>
      <c r="AM4598" s="124" t="s">
        <v>29</v>
      </c>
      <c r="AO4598" s="136"/>
    </row>
    <row r="4599" spans="2:41" ht="3.75" customHeight="1">
      <c r="B4599" s="135"/>
      <c r="I4599" s="136"/>
      <c r="J4599" s="135"/>
      <c r="M4599" s="136"/>
      <c r="N4599" s="140"/>
      <c r="O4599" s="141"/>
      <c r="P4599" s="141"/>
      <c r="Q4599" s="142"/>
      <c r="R4599" s="689"/>
      <c r="S4599" s="690"/>
      <c r="T4599" s="690"/>
      <c r="U4599" s="690"/>
      <c r="V4599" s="690"/>
      <c r="W4599" s="690"/>
      <c r="X4599" s="690"/>
      <c r="Y4599" s="690"/>
      <c r="Z4599" s="690"/>
      <c r="AA4599" s="690"/>
      <c r="AB4599" s="690"/>
      <c r="AC4599" s="690"/>
      <c r="AD4599" s="690"/>
      <c r="AE4599" s="690"/>
      <c r="AF4599" s="690"/>
      <c r="AG4599" s="690"/>
      <c r="AH4599" s="690"/>
      <c r="AI4599" s="690"/>
      <c r="AJ4599" s="691"/>
      <c r="AK4599" s="141"/>
      <c r="AL4599" s="141"/>
      <c r="AM4599" s="141"/>
      <c r="AN4599" s="141"/>
      <c r="AO4599" s="142"/>
    </row>
    <row r="4600" spans="2:41" ht="3.75" customHeight="1">
      <c r="B4600" s="135"/>
      <c r="I4600" s="136"/>
      <c r="J4600" s="135"/>
      <c r="M4600" s="136"/>
      <c r="N4600" s="130"/>
      <c r="O4600" s="131"/>
      <c r="P4600" s="131"/>
      <c r="Q4600" s="132"/>
      <c r="R4600" s="683" t="str">
        <f>IF(NM_従事者_従事者20_従事者区分="","",(IF(新_新規_2!I321&lt;&gt;"", ASC(PHONETIC(新_新規_2!I321)), "") &amp; IF(新_変更_3!AL349&lt;&gt;"", ASC(PHONETIC(新_変更_3!AL349)), "")))</f>
        <v/>
      </c>
      <c r="S4600" s="684"/>
      <c r="T4600" s="684"/>
      <c r="U4600" s="684"/>
      <c r="V4600" s="684"/>
      <c r="W4600" s="684"/>
      <c r="X4600" s="684"/>
      <c r="Y4600" s="684"/>
      <c r="Z4600" s="684"/>
      <c r="AA4600" s="684"/>
      <c r="AB4600" s="684"/>
      <c r="AC4600" s="684"/>
      <c r="AD4600" s="684"/>
      <c r="AE4600" s="684"/>
      <c r="AF4600" s="684"/>
      <c r="AG4600" s="684"/>
      <c r="AH4600" s="684"/>
      <c r="AI4600" s="684"/>
      <c r="AJ4600" s="684"/>
      <c r="AK4600" s="684"/>
      <c r="AL4600" s="684"/>
      <c r="AM4600" s="684"/>
      <c r="AN4600" s="684"/>
      <c r="AO4600" s="685"/>
    </row>
    <row r="4601" spans="2:41" ht="13.35" customHeight="1">
      <c r="B4601" s="135"/>
      <c r="I4601" s="136"/>
      <c r="J4601" s="135"/>
      <c r="M4601" s="136"/>
      <c r="N4601" s="135" t="s">
        <v>61</v>
      </c>
      <c r="Q4601" s="136"/>
      <c r="R4601" s="686"/>
      <c r="S4601" s="687"/>
      <c r="T4601" s="687"/>
      <c r="U4601" s="687"/>
      <c r="V4601" s="687"/>
      <c r="W4601" s="687"/>
      <c r="X4601" s="687"/>
      <c r="Y4601" s="687"/>
      <c r="Z4601" s="687"/>
      <c r="AA4601" s="687"/>
      <c r="AB4601" s="687"/>
      <c r="AC4601" s="687"/>
      <c r="AD4601" s="687"/>
      <c r="AE4601" s="687"/>
      <c r="AF4601" s="687"/>
      <c r="AG4601" s="687"/>
      <c r="AH4601" s="687"/>
      <c r="AI4601" s="687"/>
      <c r="AJ4601" s="687"/>
      <c r="AK4601" s="687"/>
      <c r="AL4601" s="687"/>
      <c r="AM4601" s="687"/>
      <c r="AN4601" s="687"/>
      <c r="AO4601" s="688"/>
    </row>
    <row r="4602" spans="2:41" ht="3.75" customHeight="1">
      <c r="B4602" s="135"/>
      <c r="I4602" s="136"/>
      <c r="J4602" s="135"/>
      <c r="M4602" s="136"/>
      <c r="N4602" s="135"/>
      <c r="Q4602" s="136"/>
      <c r="R4602" s="689"/>
      <c r="S4602" s="690"/>
      <c r="T4602" s="690"/>
      <c r="U4602" s="690"/>
      <c r="V4602" s="690"/>
      <c r="W4602" s="690"/>
      <c r="X4602" s="690"/>
      <c r="Y4602" s="690"/>
      <c r="Z4602" s="690"/>
      <c r="AA4602" s="690"/>
      <c r="AB4602" s="690"/>
      <c r="AC4602" s="690"/>
      <c r="AD4602" s="690"/>
      <c r="AE4602" s="690"/>
      <c r="AF4602" s="690"/>
      <c r="AG4602" s="690"/>
      <c r="AH4602" s="690"/>
      <c r="AI4602" s="690"/>
      <c r="AJ4602" s="690"/>
      <c r="AK4602" s="690"/>
      <c r="AL4602" s="690"/>
      <c r="AM4602" s="690"/>
      <c r="AN4602" s="690"/>
      <c r="AO4602" s="691"/>
    </row>
    <row r="4603" spans="2:41" ht="3.75" customHeight="1">
      <c r="B4603" s="135"/>
      <c r="I4603" s="136"/>
      <c r="J4603" s="135"/>
      <c r="N4603" s="130"/>
      <c r="O4603" s="131"/>
      <c r="P4603" s="131"/>
      <c r="Q4603" s="132"/>
      <c r="U4603" s="787" t="str">
        <f>IF(AND(NM_従事者_従事者20_従事者区分&lt;&gt;"",新_新規_2!L323&lt;&gt;""), 新_新規_2!L323, "")
&amp; IF(AND(NM_従事者_従事者20_従事者区分&lt;&gt;"",新_変更_3!AO351&lt;&gt;""), 新_変更_3!AO351, "")</f>
        <v/>
      </c>
      <c r="V4603" s="754"/>
      <c r="W4603" s="754"/>
      <c r="X4603" s="789"/>
      <c r="Y4603" s="131"/>
      <c r="Z4603" s="792" t="str">
        <f>IF(AND(NM_従事者_従事者20_従事者区分&lt;&gt;"",新_新規_2!O323&lt;&gt;""), 新_新規_2!O323, "")
 &amp; IF(AND(NM_従事者_従事者20_従事者区分&lt;&gt;"",新_変更_3!AR351&lt;&gt;""), 新_変更_3!AR351, "")</f>
        <v/>
      </c>
      <c r="AA4603" s="754"/>
      <c r="AB4603" s="754"/>
      <c r="AC4603" s="755"/>
      <c r="AG4603" s="683" t="str">
        <f>IF(AND(NM_従事者_従事者20_従事者区分&lt;&gt;"",新_新規_2!L324&lt;&gt;""), 新_新規_2!L324, "")
&amp; IF(AND(NM_従事者_従事者20_従事者区分&lt;&gt;"",新_変更_3!AO352&lt;&gt;""), 新_変更_3!AO352, "")</f>
        <v/>
      </c>
      <c r="AH4603" s="684"/>
      <c r="AI4603" s="684"/>
      <c r="AJ4603" s="684"/>
      <c r="AK4603" s="684"/>
      <c r="AL4603" s="684"/>
      <c r="AM4603" s="684"/>
      <c r="AN4603" s="684"/>
      <c r="AO4603" s="685"/>
    </row>
    <row r="4604" spans="2:41" ht="13.35" customHeight="1">
      <c r="B4604" s="135"/>
      <c r="I4604" s="136"/>
      <c r="J4604" s="135"/>
      <c r="N4604" s="135"/>
      <c r="Q4604" s="136"/>
      <c r="R4604" s="124" t="s">
        <v>15</v>
      </c>
      <c r="U4604" s="756"/>
      <c r="V4604" s="757"/>
      <c r="W4604" s="757"/>
      <c r="X4604" s="790"/>
      <c r="Y4604" s="125" t="s">
        <v>359</v>
      </c>
      <c r="Z4604" s="793"/>
      <c r="AA4604" s="757"/>
      <c r="AB4604" s="757"/>
      <c r="AC4604" s="758"/>
      <c r="AD4604" s="124" t="s">
        <v>56</v>
      </c>
      <c r="AG4604" s="686"/>
      <c r="AH4604" s="687"/>
      <c r="AI4604" s="687"/>
      <c r="AJ4604" s="687"/>
      <c r="AK4604" s="687"/>
      <c r="AL4604" s="687"/>
      <c r="AM4604" s="687"/>
      <c r="AN4604" s="687"/>
      <c r="AO4604" s="688"/>
    </row>
    <row r="4605" spans="2:41" ht="3.75" customHeight="1">
      <c r="B4605" s="135"/>
      <c r="I4605" s="136"/>
      <c r="J4605" s="135"/>
      <c r="N4605" s="135"/>
      <c r="Q4605" s="136"/>
      <c r="R4605" s="141"/>
      <c r="S4605" s="141"/>
      <c r="T4605" s="141"/>
      <c r="U4605" s="759"/>
      <c r="V4605" s="760"/>
      <c r="W4605" s="760"/>
      <c r="X4605" s="791"/>
      <c r="Y4605" s="141"/>
      <c r="Z4605" s="794"/>
      <c r="AA4605" s="760"/>
      <c r="AB4605" s="760"/>
      <c r="AC4605" s="761"/>
      <c r="AD4605" s="141"/>
      <c r="AE4605" s="141"/>
      <c r="AF4605" s="141"/>
      <c r="AG4605" s="689"/>
      <c r="AH4605" s="690"/>
      <c r="AI4605" s="690"/>
      <c r="AJ4605" s="690"/>
      <c r="AK4605" s="690"/>
      <c r="AL4605" s="690"/>
      <c r="AM4605" s="690"/>
      <c r="AN4605" s="690"/>
      <c r="AO4605" s="691"/>
    </row>
    <row r="4606" spans="2:41" ht="3.75" customHeight="1">
      <c r="B4606" s="135"/>
      <c r="I4606" s="136"/>
      <c r="J4606" s="135"/>
      <c r="N4606" s="135"/>
      <c r="Q4606" s="136"/>
      <c r="R4606" s="131"/>
      <c r="S4606" s="131"/>
      <c r="T4606" s="132"/>
      <c r="U4606" s="683" t="str">
        <f>IF(AND(NM_従事者_従事者20_従事者区分&lt;&gt;"",新_新規_2!T324&lt;&gt;""), 新_新規_2!T324, "")
&amp; IF(AND(NM_従事者_従事者20_従事者区分&lt;&gt;"",新_変更_3!AW352&lt;&gt;""), 新_変更_3!AW352, "")</f>
        <v/>
      </c>
      <c r="V4606" s="684"/>
      <c r="W4606" s="684"/>
      <c r="X4606" s="684"/>
      <c r="Y4606" s="684"/>
      <c r="Z4606" s="684"/>
      <c r="AA4606" s="684"/>
      <c r="AB4606" s="684"/>
      <c r="AC4606" s="685"/>
      <c r="AD4606" s="130"/>
      <c r="AE4606" s="131"/>
      <c r="AF4606" s="132"/>
      <c r="AG4606" s="683" t="str">
        <f>IF(AND(NM_従事者_従事者20_従事者区分&lt;&gt;"",新_新規_2!L325&lt;&gt;""), 新_新規_2!L325, "")
 &amp; IF(AND(NM_従事者_従事者20_従事者区分&lt;&gt;"",新_変更_3!AO353&lt;&gt;""), 新_変更_3!AO353, "")</f>
        <v/>
      </c>
      <c r="AH4606" s="684"/>
      <c r="AI4606" s="684"/>
      <c r="AJ4606" s="684"/>
      <c r="AK4606" s="684"/>
      <c r="AL4606" s="684"/>
      <c r="AM4606" s="684"/>
      <c r="AN4606" s="684"/>
      <c r="AO4606" s="685"/>
    </row>
    <row r="4607" spans="2:41" ht="13.35" customHeight="1">
      <c r="B4607" s="135"/>
      <c r="I4607" s="136"/>
      <c r="J4607" s="135" t="s">
        <v>4012</v>
      </c>
      <c r="N4607" s="135" t="s">
        <v>23</v>
      </c>
      <c r="Q4607" s="136"/>
      <c r="R4607" s="124" t="s">
        <v>17</v>
      </c>
      <c r="T4607" s="136"/>
      <c r="U4607" s="686"/>
      <c r="V4607" s="687"/>
      <c r="W4607" s="687"/>
      <c r="X4607" s="687"/>
      <c r="Y4607" s="687"/>
      <c r="Z4607" s="687"/>
      <c r="AA4607" s="687"/>
      <c r="AB4607" s="687"/>
      <c r="AC4607" s="688"/>
      <c r="AD4607" s="135" t="s">
        <v>18</v>
      </c>
      <c r="AF4607" s="136"/>
      <c r="AG4607" s="686"/>
      <c r="AH4607" s="687"/>
      <c r="AI4607" s="687"/>
      <c r="AJ4607" s="687"/>
      <c r="AK4607" s="687"/>
      <c r="AL4607" s="687"/>
      <c r="AM4607" s="687"/>
      <c r="AN4607" s="687"/>
      <c r="AO4607" s="688"/>
    </row>
    <row r="4608" spans="2:41" ht="3.75" customHeight="1">
      <c r="B4608" s="135"/>
      <c r="I4608" s="136"/>
      <c r="J4608" s="135"/>
      <c r="N4608" s="135"/>
      <c r="Q4608" s="136"/>
      <c r="R4608" s="141"/>
      <c r="S4608" s="141"/>
      <c r="T4608" s="142"/>
      <c r="U4608" s="689"/>
      <c r="V4608" s="690"/>
      <c r="W4608" s="690"/>
      <c r="X4608" s="690"/>
      <c r="Y4608" s="690"/>
      <c r="Z4608" s="690"/>
      <c r="AA4608" s="690"/>
      <c r="AB4608" s="690"/>
      <c r="AC4608" s="691"/>
      <c r="AD4608" s="140"/>
      <c r="AE4608" s="141"/>
      <c r="AF4608" s="142"/>
      <c r="AG4608" s="689"/>
      <c r="AH4608" s="690"/>
      <c r="AI4608" s="690"/>
      <c r="AJ4608" s="690"/>
      <c r="AK4608" s="690"/>
      <c r="AL4608" s="690"/>
      <c r="AM4608" s="690"/>
      <c r="AN4608" s="690"/>
      <c r="AO4608" s="691"/>
    </row>
    <row r="4609" spans="2:41" ht="3.75" customHeight="1">
      <c r="B4609" s="135"/>
      <c r="I4609" s="136"/>
      <c r="J4609" s="135"/>
      <c r="N4609" s="135"/>
      <c r="Q4609" s="136"/>
      <c r="R4609" s="131"/>
      <c r="S4609" s="131"/>
      <c r="T4609" s="132"/>
      <c r="U4609" s="683" t="str">
        <f>IF(AND(NM_従事者_従事者20_従事者区分&lt;&gt;"",新_新規_2!T325&lt;&gt;""), 新_新規_2!T325, "")
&amp; IF(AND(NM_従事者_従事者20_従事者区分&lt;&gt;"",新_変更_3!AW353&lt;&gt;""), 新_変更_3!AW353, "")</f>
        <v/>
      </c>
      <c r="V4609" s="684"/>
      <c r="W4609" s="684"/>
      <c r="X4609" s="684"/>
      <c r="Y4609" s="684"/>
      <c r="Z4609" s="684"/>
      <c r="AA4609" s="684"/>
      <c r="AB4609" s="684"/>
      <c r="AC4609" s="685"/>
      <c r="AD4609" s="130"/>
      <c r="AE4609" s="131"/>
      <c r="AF4609" s="132"/>
      <c r="AG4609" s="683" t="str">
        <f>IF(AND(NM_従事者_従事者20_従事者区分&lt;&gt;"",新_新規_2!L326&lt;&gt;""), 新_新規_2!L326, "")
&amp; IF(AND(NM_従事者_従事者20_従事者区分&lt;&gt;"",新_変更_3!AO354&lt;&gt;""), 新_変更_3!AO354, "")</f>
        <v/>
      </c>
      <c r="AH4609" s="684"/>
      <c r="AI4609" s="684"/>
      <c r="AJ4609" s="684"/>
      <c r="AK4609" s="684"/>
      <c r="AL4609" s="684"/>
      <c r="AM4609" s="684"/>
      <c r="AN4609" s="684"/>
      <c r="AO4609" s="685"/>
    </row>
    <row r="4610" spans="2:41" ht="13.35" customHeight="1">
      <c r="B4610" s="135"/>
      <c r="I4610" s="136"/>
      <c r="J4610" s="135"/>
      <c r="N4610" s="135"/>
      <c r="Q4610" s="136"/>
      <c r="R4610" s="124" t="s">
        <v>19</v>
      </c>
      <c r="T4610" s="136"/>
      <c r="U4610" s="686"/>
      <c r="V4610" s="687"/>
      <c r="W4610" s="687"/>
      <c r="X4610" s="687"/>
      <c r="Y4610" s="687"/>
      <c r="Z4610" s="687"/>
      <c r="AA4610" s="687"/>
      <c r="AB4610" s="687"/>
      <c r="AC4610" s="688"/>
      <c r="AD4610" s="135" t="s">
        <v>20</v>
      </c>
      <c r="AF4610" s="136"/>
      <c r="AG4610" s="686"/>
      <c r="AH4610" s="687"/>
      <c r="AI4610" s="687"/>
      <c r="AJ4610" s="687"/>
      <c r="AK4610" s="687"/>
      <c r="AL4610" s="687"/>
      <c r="AM4610" s="687"/>
      <c r="AN4610" s="687"/>
      <c r="AO4610" s="688"/>
    </row>
    <row r="4611" spans="2:41" ht="3.75" customHeight="1">
      <c r="B4611" s="135"/>
      <c r="I4611" s="136"/>
      <c r="J4611" s="135"/>
      <c r="N4611" s="140"/>
      <c r="O4611" s="141"/>
      <c r="P4611" s="141"/>
      <c r="Q4611" s="142"/>
      <c r="R4611" s="141"/>
      <c r="S4611" s="141"/>
      <c r="T4611" s="142"/>
      <c r="U4611" s="689"/>
      <c r="V4611" s="690"/>
      <c r="W4611" s="690"/>
      <c r="X4611" s="690"/>
      <c r="Y4611" s="690"/>
      <c r="Z4611" s="690"/>
      <c r="AA4611" s="690"/>
      <c r="AB4611" s="690"/>
      <c r="AC4611" s="691"/>
      <c r="AD4611" s="140"/>
      <c r="AE4611" s="141"/>
      <c r="AF4611" s="142"/>
      <c r="AG4611" s="689"/>
      <c r="AH4611" s="690"/>
      <c r="AI4611" s="690"/>
      <c r="AJ4611" s="690"/>
      <c r="AK4611" s="690"/>
      <c r="AL4611" s="690"/>
      <c r="AM4611" s="690"/>
      <c r="AN4611" s="690"/>
      <c r="AO4611" s="691"/>
    </row>
    <row r="4612" spans="2:41" ht="3.75" customHeight="1">
      <c r="B4612" s="135"/>
      <c r="I4612" s="136"/>
      <c r="J4612" s="135"/>
      <c r="M4612" s="136"/>
      <c r="N4612" s="135"/>
      <c r="Q4612" s="136"/>
      <c r="R4612" s="130"/>
      <c r="S4612" s="131"/>
      <c r="T4612" s="131"/>
      <c r="U4612" s="131"/>
      <c r="V4612" s="131"/>
      <c r="W4612" s="131"/>
      <c r="X4612" s="131"/>
      <c r="Y4612" s="131"/>
      <c r="Z4612" s="131"/>
      <c r="AA4612" s="131"/>
      <c r="AB4612" s="131"/>
      <c r="AC4612" s="131"/>
      <c r="AD4612" s="131"/>
      <c r="AE4612" s="131"/>
      <c r="AF4612" s="131"/>
      <c r="AG4612" s="131"/>
      <c r="AH4612" s="131"/>
      <c r="AI4612" s="131"/>
      <c r="AJ4612" s="131"/>
      <c r="AK4612" s="131"/>
      <c r="AL4612" s="131"/>
      <c r="AM4612" s="131"/>
      <c r="AN4612" s="131"/>
      <c r="AO4612" s="132"/>
    </row>
    <row r="4613" spans="2:41" ht="13.35" customHeight="1">
      <c r="B4613" s="135"/>
      <c r="I4613" s="136"/>
      <c r="J4613" s="135"/>
      <c r="M4613" s="136"/>
      <c r="N4613" s="135" t="s">
        <v>111</v>
      </c>
      <c r="Q4613" s="136"/>
      <c r="R4613" s="135"/>
      <c r="S4613" s="696"/>
      <c r="T4613" s="694"/>
      <c r="V4613" s="146"/>
      <c r="W4613" s="124" t="s">
        <v>12</v>
      </c>
      <c r="X4613" s="146"/>
      <c r="Y4613" s="124" t="s">
        <v>11</v>
      </c>
      <c r="Z4613" s="146"/>
      <c r="AA4613" s="124" t="s">
        <v>364</v>
      </c>
      <c r="AO4613" s="136"/>
    </row>
    <row r="4614" spans="2:41" ht="3.75" customHeight="1">
      <c r="B4614" s="135"/>
      <c r="I4614" s="136"/>
      <c r="J4614" s="135"/>
      <c r="M4614" s="136"/>
      <c r="N4614" s="135"/>
      <c r="Q4614" s="136"/>
      <c r="R4614" s="135"/>
      <c r="AO4614" s="136"/>
    </row>
    <row r="4615" spans="2:41" ht="3.75" customHeight="1">
      <c r="B4615" s="135"/>
      <c r="I4615" s="136"/>
      <c r="J4615" s="135"/>
      <c r="M4615" s="136"/>
      <c r="N4615" s="130"/>
      <c r="O4615" s="131"/>
      <c r="P4615" s="131"/>
      <c r="Q4615" s="131"/>
      <c r="R4615" s="781" t="str">
        <f>IF(AND(NM_従事者_従事者20_従事者区分&lt;&gt;"",新_新規_2!I327&lt;&gt;""), 新_新規_2!I327, "")
 &amp; IF(AND(NM_従事者_従事者20_従事者区分&lt;&gt;"",新_変更_3!AL355&lt;&gt;""), 新_変更_3!AL355, "")</f>
        <v/>
      </c>
      <c r="S4615" s="784" t="str">
        <f>IF(AND(NM_従事者_従事者20_従事者区分&lt;&gt;"",新_新規_2!J327&lt;&gt;""), 新_新規_2!J327, "")
&amp; IF(AND(NM_従事者_従事者20_従事者区分&lt;&gt;"",新_変更_3!AM355&lt;&gt;""), 新_変更_3!AM355, "")</f>
        <v/>
      </c>
      <c r="T4615" s="131"/>
      <c r="U4615" s="787" t="str">
        <f>IF(AND(NM_従事者_従事者20_従事者区分&lt;&gt;"",新_新規_2!L327&lt;&gt;""), 新_新規_2!L327, "")
&amp; IF(AND(NM_従事者_従事者20_従事者区分&lt;&gt;"",新_変更_3!AO355&lt;&gt;""), 新_変更_3!AO355, "")</f>
        <v/>
      </c>
      <c r="V4615" s="130"/>
      <c r="W4615" s="131"/>
      <c r="X4615" s="131"/>
      <c r="Y4615" s="131"/>
      <c r="Z4615" s="131"/>
      <c r="AA4615" s="131"/>
      <c r="AB4615" s="131"/>
      <c r="AC4615" s="131"/>
      <c r="AD4615" s="131"/>
      <c r="AE4615" s="131"/>
      <c r="AF4615" s="131"/>
      <c r="AG4615" s="131"/>
      <c r="AH4615" s="133"/>
      <c r="AI4615" s="133"/>
      <c r="AJ4615" s="131"/>
      <c r="AK4615" s="149"/>
      <c r="AL4615" s="131"/>
      <c r="AM4615" s="131"/>
      <c r="AN4615" s="131"/>
      <c r="AO4615" s="132"/>
    </row>
    <row r="4616" spans="2:41" ht="13.35" customHeight="1">
      <c r="B4616" s="135"/>
      <c r="I4616" s="136"/>
      <c r="J4616" s="135"/>
      <c r="M4616" s="136"/>
      <c r="N4616" s="135" t="s">
        <v>30</v>
      </c>
      <c r="R4616" s="782"/>
      <c r="S4616" s="785"/>
      <c r="T4616" s="124" t="s">
        <v>388</v>
      </c>
      <c r="U4616" s="756"/>
      <c r="V4616" s="135" t="s">
        <v>112</v>
      </c>
      <c r="AH4616" s="137"/>
      <c r="AI4616" s="137"/>
      <c r="AK4616" s="150"/>
      <c r="AO4616" s="136"/>
    </row>
    <row r="4617" spans="2:41" ht="3.75" customHeight="1">
      <c r="B4617" s="135"/>
      <c r="I4617" s="136"/>
      <c r="J4617" s="135"/>
      <c r="M4617" s="136"/>
      <c r="N4617" s="135"/>
      <c r="R4617" s="783"/>
      <c r="S4617" s="786"/>
      <c r="T4617" s="141"/>
      <c r="U4617" s="759"/>
      <c r="V4617" s="140"/>
      <c r="W4617" s="141"/>
      <c r="X4617" s="141"/>
      <c r="Y4617" s="141"/>
      <c r="Z4617" s="141"/>
      <c r="AA4617" s="141"/>
      <c r="AB4617" s="141"/>
      <c r="AC4617" s="141"/>
      <c r="AD4617" s="141"/>
      <c r="AE4617" s="141"/>
      <c r="AF4617" s="141"/>
      <c r="AG4617" s="141"/>
      <c r="AH4617" s="143"/>
      <c r="AI4617" s="143"/>
      <c r="AJ4617" s="141"/>
      <c r="AK4617" s="151"/>
      <c r="AL4617" s="141"/>
      <c r="AM4617" s="141"/>
      <c r="AN4617" s="141"/>
      <c r="AO4617" s="142"/>
    </row>
    <row r="4618" spans="2:41" ht="3.75" customHeight="1">
      <c r="B4618" s="135"/>
      <c r="I4618" s="136"/>
      <c r="J4618" s="135"/>
      <c r="M4618" s="136"/>
      <c r="N4618" s="130"/>
      <c r="O4618" s="131"/>
      <c r="P4618" s="131"/>
      <c r="Q4618" s="132"/>
      <c r="R4618" s="788" t="str">
        <f>IF(AND(NM_従事者_従事者20_従事者区分&lt;&gt;"",新_新規_2!K331&lt;&gt;""), 新_新規_2!K331, "")
&amp; IF(AND(NM_従事者_従事者20_従事者区分&lt;&gt;"",新_変更_3!AN359&lt;&gt;""), 新_変更_3!AN359, "")</f>
        <v/>
      </c>
      <c r="S4618" s="684"/>
      <c r="T4618" s="684"/>
      <c r="U4618" s="685"/>
      <c r="V4618" s="686" t="str">
        <f>IF(AND(NM_従事者_従事者20_従事者区分&lt;&gt;"",新_新規_2!O331&lt;&gt;""), 新_新規_2!O331, "")
 &amp; IF(AND(NM_従事者_従事者20_従事者区分&lt;&gt;"",新_変更_3!AR359&lt;&gt;""), 新_変更_3!AR359, "")</f>
        <v/>
      </c>
      <c r="W4618" s="688"/>
      <c r="X4618" s="683" t="str">
        <f>IF(AND(NM_従事者_従事者20_従事者区分&lt;&gt;"",新_新規_2!Q331&lt;&gt;""), 新_新規_2!Q331, "")
&amp; IF(AND(NM_従事者_従事者20_従事者区分&lt;&gt;"",新_変更_3!AT359&lt;&gt;""), 新_変更_3!AT359, "")</f>
        <v/>
      </c>
      <c r="Y4618" s="684"/>
      <c r="Z4618" s="684"/>
      <c r="AA4618" s="685"/>
      <c r="AI4618" s="131"/>
      <c r="AO4618" s="136"/>
    </row>
    <row r="4619" spans="2:41" ht="13.35" customHeight="1">
      <c r="B4619" s="135"/>
      <c r="I4619" s="136"/>
      <c r="J4619" s="135"/>
      <c r="M4619" s="136"/>
      <c r="N4619" s="135" t="s">
        <v>114</v>
      </c>
      <c r="Q4619" s="136"/>
      <c r="R4619" s="686"/>
      <c r="S4619" s="687"/>
      <c r="T4619" s="687"/>
      <c r="U4619" s="688"/>
      <c r="V4619" s="686"/>
      <c r="W4619" s="688"/>
      <c r="X4619" s="686"/>
      <c r="Y4619" s="687"/>
      <c r="Z4619" s="687"/>
      <c r="AA4619" s="688"/>
      <c r="AB4619" s="158" t="s">
        <v>171</v>
      </c>
      <c r="AO4619" s="136"/>
    </row>
    <row r="4620" spans="2:41" ht="3.75" customHeight="1">
      <c r="B4620" s="135"/>
      <c r="I4620" s="136"/>
      <c r="J4620" s="135"/>
      <c r="M4620" s="136"/>
      <c r="N4620" s="135"/>
      <c r="Q4620" s="136"/>
      <c r="R4620" s="689"/>
      <c r="S4620" s="690"/>
      <c r="T4620" s="690"/>
      <c r="U4620" s="691"/>
      <c r="V4620" s="689"/>
      <c r="W4620" s="691"/>
      <c r="X4620" s="689"/>
      <c r="Y4620" s="690"/>
      <c r="Z4620" s="690"/>
      <c r="AA4620" s="691"/>
      <c r="AB4620" s="141"/>
      <c r="AC4620" s="141"/>
      <c r="AD4620" s="141"/>
      <c r="AE4620" s="141"/>
      <c r="AF4620" s="141"/>
      <c r="AG4620" s="141"/>
      <c r="AH4620" s="141"/>
      <c r="AI4620" s="141"/>
      <c r="AJ4620" s="141"/>
      <c r="AK4620" s="141"/>
      <c r="AL4620" s="141"/>
      <c r="AM4620" s="141"/>
      <c r="AN4620" s="141"/>
      <c r="AO4620" s="142"/>
    </row>
    <row r="4621" spans="2:41" ht="3.75" customHeight="1">
      <c r="B4621" s="135"/>
      <c r="I4621" s="136"/>
      <c r="J4621" s="135"/>
      <c r="M4621" s="136"/>
      <c r="N4621" s="130"/>
      <c r="O4621" s="131"/>
      <c r="P4621" s="131"/>
      <c r="Q4621" s="131"/>
      <c r="R4621" s="130"/>
      <c r="S4621" s="131"/>
      <c r="T4621" s="131"/>
      <c r="U4621" s="131"/>
      <c r="V4621" s="131"/>
      <c r="W4621" s="131"/>
      <c r="X4621" s="131"/>
      <c r="Y4621" s="131"/>
      <c r="Z4621" s="131"/>
      <c r="AA4621" s="132"/>
      <c r="AB4621" s="130"/>
      <c r="AI4621" s="136"/>
      <c r="AJ4621" s="130"/>
      <c r="AK4621" s="131"/>
      <c r="AL4621" s="131"/>
      <c r="AM4621" s="131"/>
      <c r="AN4621" s="131"/>
      <c r="AO4621" s="132"/>
    </row>
    <row r="4622" spans="2:41" ht="13.35" customHeight="1">
      <c r="B4622" s="135"/>
      <c r="I4622" s="136"/>
      <c r="J4622" s="135"/>
      <c r="M4622" s="136"/>
      <c r="N4622" s="135" t="s">
        <v>115</v>
      </c>
      <c r="R4622" s="135"/>
      <c r="S4622" s="696" t="str">
        <f>IF(AND(NM_従事者_従事者20_従事者区分&lt;&gt;"",新_新規_2!I333&lt;&gt;""), 新_新規_2!I333, "")
 &amp; IF(AND(NM_従事者_従事者20_従事者区分&lt;&gt;"",新_変更_3!AL361&lt;&gt;""), 新_変更_3!AL361, "")</f>
        <v/>
      </c>
      <c r="T4622" s="694"/>
      <c r="V4622" s="146" t="str">
        <f>IF(AND(NM_従事者_従事者20_従事者区分&lt;&gt;"",新_新規_2!K333&lt;&gt;""), 新_新規_2!K333, "")
 &amp; IF(AND(NM_従事者_従事者20_従事者区分&lt;&gt;"",新_変更_3!AN361&lt;&gt;""), 新_変更_3!AN361, "")</f>
        <v/>
      </c>
      <c r="W4622" s="124" t="s">
        <v>12</v>
      </c>
      <c r="X4622" s="146" t="str">
        <f>IF(AND(NM_従事者_従事者20_従事者区分&lt;&gt;"",新_新規_2!M333&lt;&gt;""), 新_新規_2!M333, "")
 &amp; IF(AND(NM_従事者_従事者20_従事者区分&lt;&gt;"",新_変更_3!AP361&lt;&gt;""), 新_変更_3!AP361, "")</f>
        <v/>
      </c>
      <c r="Y4622" s="124" t="s">
        <v>11</v>
      </c>
      <c r="Z4622" s="146" t="str">
        <f>IF(AND(NM_従事者_従事者20_従事者区分&lt;&gt;"",新_新規_2!O333&lt;&gt;""), 新_新規_2!O333, "")
 &amp; IF(AND(NM_従事者_従事者20_従事者区分&lt;&gt;"",新_変更_3!AR361&lt;&gt;""), 新_変更_3!AR361, "")</f>
        <v/>
      </c>
      <c r="AA4622" s="124" t="s">
        <v>364</v>
      </c>
      <c r="AB4622" s="135" t="s">
        <v>170</v>
      </c>
      <c r="AI4622" s="136"/>
      <c r="AJ4622" s="135"/>
      <c r="AK4622" s="696"/>
      <c r="AL4622" s="693"/>
      <c r="AM4622" s="693"/>
      <c r="AN4622" s="693"/>
      <c r="AO4622" s="694"/>
    </row>
    <row r="4623" spans="2:41" ht="3.75" customHeight="1">
      <c r="B4623" s="135"/>
      <c r="I4623" s="136"/>
      <c r="J4623" s="135"/>
      <c r="M4623" s="136"/>
      <c r="N4623" s="135"/>
      <c r="R4623" s="140"/>
      <c r="S4623" s="141"/>
      <c r="T4623" s="141"/>
      <c r="U4623" s="141"/>
      <c r="V4623" s="141"/>
      <c r="W4623" s="141"/>
      <c r="X4623" s="141"/>
      <c r="Y4623" s="141"/>
      <c r="Z4623" s="141"/>
      <c r="AA4623" s="142"/>
      <c r="AB4623" s="140"/>
      <c r="AC4623" s="141"/>
      <c r="AD4623" s="141"/>
      <c r="AE4623" s="141"/>
      <c r="AF4623" s="141"/>
      <c r="AG4623" s="141"/>
      <c r="AH4623" s="141"/>
      <c r="AI4623" s="142"/>
      <c r="AJ4623" s="140"/>
      <c r="AK4623" s="141"/>
      <c r="AL4623" s="141"/>
      <c r="AM4623" s="141"/>
      <c r="AN4623" s="141"/>
      <c r="AO4623" s="142"/>
    </row>
    <row r="4624" spans="2:41" ht="3.75" customHeight="1">
      <c r="B4624" s="135"/>
      <c r="I4624" s="136"/>
      <c r="J4624" s="135"/>
      <c r="M4624" s="136"/>
      <c r="N4624" s="130"/>
      <c r="O4624" s="131"/>
      <c r="P4624" s="131"/>
      <c r="Q4624" s="132"/>
      <c r="R4624" s="683" t="str">
        <f>IF(新_新規_2!T330="☑", "研修中の登録販売者", "") &amp; IF(新_変更_3!AW358="☑", "研修中の登録販売者", "")</f>
        <v/>
      </c>
      <c r="S4624" s="684"/>
      <c r="T4624" s="684"/>
      <c r="U4624" s="684"/>
      <c r="V4624" s="684"/>
      <c r="W4624" s="684"/>
      <c r="X4624" s="684"/>
      <c r="Y4624" s="684"/>
      <c r="Z4624" s="684"/>
      <c r="AA4624" s="684"/>
      <c r="AB4624" s="684"/>
      <c r="AC4624" s="684"/>
      <c r="AD4624" s="684"/>
      <c r="AE4624" s="684"/>
      <c r="AF4624" s="684"/>
      <c r="AG4624" s="684"/>
      <c r="AH4624" s="684"/>
      <c r="AI4624" s="684"/>
      <c r="AJ4624" s="684"/>
      <c r="AK4624" s="684"/>
      <c r="AL4624" s="684"/>
      <c r="AM4624" s="684"/>
      <c r="AN4624" s="684"/>
      <c r="AO4624" s="685"/>
    </row>
    <row r="4625" spans="2:41" ht="13.35" customHeight="1">
      <c r="B4625" s="135"/>
      <c r="I4625" s="136"/>
      <c r="J4625" s="135"/>
      <c r="M4625" s="136"/>
      <c r="N4625" s="135" t="s">
        <v>32</v>
      </c>
      <c r="Q4625" s="136"/>
      <c r="R4625" s="686"/>
      <c r="S4625" s="687"/>
      <c r="T4625" s="687"/>
      <c r="U4625" s="687"/>
      <c r="V4625" s="687"/>
      <c r="W4625" s="687"/>
      <c r="X4625" s="687"/>
      <c r="Y4625" s="687"/>
      <c r="Z4625" s="687"/>
      <c r="AA4625" s="687"/>
      <c r="AB4625" s="687"/>
      <c r="AC4625" s="687"/>
      <c r="AD4625" s="687"/>
      <c r="AE4625" s="687"/>
      <c r="AF4625" s="687"/>
      <c r="AG4625" s="687"/>
      <c r="AH4625" s="687"/>
      <c r="AI4625" s="687"/>
      <c r="AJ4625" s="687"/>
      <c r="AK4625" s="687"/>
      <c r="AL4625" s="687"/>
      <c r="AM4625" s="687"/>
      <c r="AN4625" s="687"/>
      <c r="AO4625" s="688"/>
    </row>
    <row r="4626" spans="2:41" ht="3.75" customHeight="1">
      <c r="B4626" s="135"/>
      <c r="I4626" s="136"/>
      <c r="J4626" s="135"/>
      <c r="M4626" s="136"/>
      <c r="N4626" s="140"/>
      <c r="O4626" s="141"/>
      <c r="P4626" s="141"/>
      <c r="Q4626" s="142"/>
      <c r="R4626" s="689"/>
      <c r="S4626" s="690"/>
      <c r="T4626" s="690"/>
      <c r="U4626" s="690"/>
      <c r="V4626" s="690"/>
      <c r="W4626" s="690"/>
      <c r="X4626" s="690"/>
      <c r="Y4626" s="690"/>
      <c r="Z4626" s="690"/>
      <c r="AA4626" s="690"/>
      <c r="AB4626" s="690"/>
      <c r="AC4626" s="690"/>
      <c r="AD4626" s="690"/>
      <c r="AE4626" s="690"/>
      <c r="AF4626" s="690"/>
      <c r="AG4626" s="690"/>
      <c r="AH4626" s="690"/>
      <c r="AI4626" s="690"/>
      <c r="AJ4626" s="690"/>
      <c r="AK4626" s="690"/>
      <c r="AL4626" s="690"/>
      <c r="AM4626" s="690"/>
      <c r="AN4626" s="690"/>
      <c r="AO4626" s="691"/>
    </row>
    <row r="4627" spans="2:41" ht="3.75" customHeight="1">
      <c r="B4627" s="135"/>
      <c r="I4627" s="136"/>
      <c r="J4627" s="130"/>
      <c r="K4627" s="131"/>
      <c r="L4627" s="131"/>
      <c r="M4627" s="132"/>
      <c r="N4627" s="130"/>
      <c r="O4627" s="131"/>
      <c r="P4627" s="131"/>
      <c r="Q4627" s="132"/>
      <c r="R4627" s="130"/>
      <c r="S4627" s="131"/>
      <c r="T4627" s="131"/>
      <c r="U4627" s="131"/>
      <c r="V4627" s="131"/>
      <c r="W4627" s="131"/>
      <c r="X4627" s="131"/>
      <c r="Y4627" s="131"/>
      <c r="Z4627" s="131"/>
      <c r="AA4627" s="132"/>
      <c r="AB4627" s="130"/>
      <c r="AC4627" s="131"/>
      <c r="AD4627" s="131"/>
      <c r="AE4627" s="132"/>
      <c r="AF4627" s="131"/>
      <c r="AG4627" s="131"/>
      <c r="AH4627" s="131"/>
      <c r="AI4627" s="131"/>
      <c r="AJ4627" s="131"/>
      <c r="AK4627" s="131"/>
      <c r="AL4627" s="131"/>
      <c r="AM4627" s="131"/>
      <c r="AN4627" s="131"/>
      <c r="AO4627" s="132"/>
    </row>
    <row r="4628" spans="2:41" ht="13.35" customHeight="1">
      <c r="B4628" s="135"/>
      <c r="I4628" s="136"/>
      <c r="J4628" s="135"/>
      <c r="M4628" s="136"/>
      <c r="N4628" s="135" t="s">
        <v>27</v>
      </c>
      <c r="Q4628" s="136"/>
      <c r="R4628" s="135"/>
      <c r="S4628" s="692" t="str">
        <f xml:space="preserve"> IF(新_新規_2!I341&lt;&gt;"", "01300011:その他従事者", "") &amp; IF(新_変更_3!AL369&lt;&gt;"", "01300011:その他従事者", "")</f>
        <v/>
      </c>
      <c r="T4628" s="693"/>
      <c r="U4628" s="693"/>
      <c r="V4628" s="693"/>
      <c r="W4628" s="693"/>
      <c r="X4628" s="693"/>
      <c r="Y4628" s="693"/>
      <c r="Z4628" s="693"/>
      <c r="AA4628" s="694"/>
      <c r="AB4628" s="135" t="s">
        <v>28</v>
      </c>
      <c r="AE4628" s="136"/>
      <c r="AF4628" s="135"/>
      <c r="AG4628" s="695" t="str">
        <f>IF(新_新規_2!I349="☑", "01300001:薬剤師", "") &amp; IF(新_変更_3!AL377="☑", "01300001:薬剤師", "")
&amp; IF(新_新規_2!N349="☑", "01300002:登録販売者", "") &amp; IF(新_変更_3!AQ377="☑", "01300002:登録販売者", "")
&amp; IF(新_新規_2!T349="☑", "01300002:登録販売者", "") &amp; IF(新_変更_3!AW377="☑", "01300002:登録販売者", "")</f>
        <v/>
      </c>
      <c r="AH4628" s="693"/>
      <c r="AI4628" s="693"/>
      <c r="AJ4628" s="693"/>
      <c r="AK4628" s="693"/>
      <c r="AL4628" s="693"/>
      <c r="AM4628" s="693"/>
      <c r="AN4628" s="693"/>
      <c r="AO4628" s="694"/>
    </row>
    <row r="4629" spans="2:41" ht="3.75" customHeight="1">
      <c r="B4629" s="135"/>
      <c r="I4629" s="136"/>
      <c r="J4629" s="135"/>
      <c r="M4629" s="136"/>
      <c r="N4629" s="140"/>
      <c r="O4629" s="141"/>
      <c r="P4629" s="141"/>
      <c r="Q4629" s="142"/>
      <c r="R4629" s="140"/>
      <c r="S4629" s="141"/>
      <c r="T4629" s="141"/>
      <c r="U4629" s="141"/>
      <c r="V4629" s="141"/>
      <c r="W4629" s="141"/>
      <c r="X4629" s="141"/>
      <c r="Y4629" s="141"/>
      <c r="Z4629" s="141"/>
      <c r="AA4629" s="142"/>
      <c r="AB4629" s="140"/>
      <c r="AC4629" s="141"/>
      <c r="AD4629" s="141"/>
      <c r="AE4629" s="142"/>
      <c r="AF4629" s="141"/>
      <c r="AG4629" s="141"/>
      <c r="AH4629" s="141"/>
      <c r="AI4629" s="141"/>
      <c r="AJ4629" s="141"/>
      <c r="AK4629" s="141"/>
      <c r="AL4629" s="141"/>
      <c r="AM4629" s="141"/>
      <c r="AN4629" s="141"/>
      <c r="AO4629" s="142"/>
    </row>
    <row r="4630" spans="2:41" ht="3.75" customHeight="1">
      <c r="B4630" s="135"/>
      <c r="I4630" s="136"/>
      <c r="J4630" s="135"/>
      <c r="M4630" s="136"/>
      <c r="N4630" s="130"/>
      <c r="O4630" s="131"/>
      <c r="P4630" s="131"/>
      <c r="Q4630" s="132"/>
      <c r="R4630" s="130"/>
      <c r="S4630" s="131"/>
      <c r="T4630" s="131"/>
      <c r="U4630" s="131"/>
      <c r="V4630" s="131"/>
      <c r="W4630" s="131"/>
      <c r="X4630" s="131"/>
      <c r="Y4630" s="131"/>
      <c r="Z4630" s="131"/>
      <c r="AA4630" s="132"/>
      <c r="AB4630" s="130"/>
      <c r="AC4630" s="131"/>
      <c r="AD4630" s="131"/>
      <c r="AE4630" s="132"/>
      <c r="AF4630" s="130"/>
      <c r="AG4630" s="131"/>
      <c r="AH4630" s="131"/>
      <c r="AI4630" s="131"/>
      <c r="AJ4630" s="131"/>
      <c r="AK4630" s="131"/>
      <c r="AL4630" s="131"/>
      <c r="AM4630" s="131"/>
      <c r="AN4630" s="131"/>
      <c r="AO4630" s="132"/>
    </row>
    <row r="4631" spans="2:41" ht="13.35" customHeight="1">
      <c r="B4631" s="135"/>
      <c r="I4631" s="136"/>
      <c r="J4631" s="135"/>
      <c r="M4631" s="136"/>
      <c r="N4631" s="135" t="s">
        <v>3990</v>
      </c>
      <c r="Q4631" s="136"/>
      <c r="R4631" s="135"/>
      <c r="S4631" s="696"/>
      <c r="T4631" s="694"/>
      <c r="V4631" s="146"/>
      <c r="W4631" s="124" t="s">
        <v>12</v>
      </c>
      <c r="X4631" s="146"/>
      <c r="Y4631" s="124" t="s">
        <v>11</v>
      </c>
      <c r="Z4631" s="146"/>
      <c r="AA4631" s="136" t="s">
        <v>364</v>
      </c>
      <c r="AB4631" s="135" t="s">
        <v>66</v>
      </c>
      <c r="AE4631" s="136"/>
      <c r="AF4631" s="135"/>
      <c r="AG4631" s="696"/>
      <c r="AH4631" s="694"/>
      <c r="AJ4631" s="146"/>
      <c r="AK4631" s="124" t="s">
        <v>12</v>
      </c>
      <c r="AL4631" s="146"/>
      <c r="AM4631" s="124" t="s">
        <v>11</v>
      </c>
      <c r="AN4631" s="146"/>
      <c r="AO4631" s="136" t="s">
        <v>364</v>
      </c>
    </row>
    <row r="4632" spans="2:41" ht="3.75" customHeight="1">
      <c r="B4632" s="135"/>
      <c r="I4632" s="136"/>
      <c r="J4632" s="135"/>
      <c r="M4632" s="136"/>
      <c r="N4632" s="140"/>
      <c r="O4632" s="141"/>
      <c r="P4632" s="141"/>
      <c r="Q4632" s="142"/>
      <c r="R4632" s="140"/>
      <c r="S4632" s="141"/>
      <c r="T4632" s="141"/>
      <c r="U4632" s="141"/>
      <c r="V4632" s="141"/>
      <c r="W4632" s="141"/>
      <c r="X4632" s="141"/>
      <c r="Y4632" s="141"/>
      <c r="Z4632" s="141"/>
      <c r="AA4632" s="142"/>
      <c r="AB4632" s="140"/>
      <c r="AC4632" s="141"/>
      <c r="AD4632" s="141"/>
      <c r="AE4632" s="142"/>
      <c r="AF4632" s="140"/>
      <c r="AG4632" s="141"/>
      <c r="AH4632" s="141"/>
      <c r="AI4632" s="141"/>
      <c r="AJ4632" s="141"/>
      <c r="AK4632" s="141"/>
      <c r="AL4632" s="141"/>
      <c r="AM4632" s="141"/>
      <c r="AN4632" s="141"/>
      <c r="AO4632" s="142"/>
    </row>
    <row r="4633" spans="2:41" ht="3.75" customHeight="1">
      <c r="B4633" s="135"/>
      <c r="I4633" s="136"/>
      <c r="J4633" s="135"/>
      <c r="M4633" s="136"/>
      <c r="N4633" s="130"/>
      <c r="O4633" s="131"/>
      <c r="P4633" s="131"/>
      <c r="Q4633" s="132"/>
      <c r="R4633" s="683" t="str">
        <f>IF(AND(NM_従事者_従事者21_従事者区分&lt;&gt;"",新_新規_2!I341&lt;&gt;""), 新_新規_2!I341, "")
&amp; IF(AND(NM_従事者_従事者21_従事者区分&lt;&gt;"",新_変更_3!AL369&lt;&gt;""), 新_変更_3!AL369, "")</f>
        <v/>
      </c>
      <c r="S4633" s="684"/>
      <c r="T4633" s="684"/>
      <c r="U4633" s="684"/>
      <c r="V4633" s="684"/>
      <c r="W4633" s="684"/>
      <c r="X4633" s="684"/>
      <c r="Y4633" s="684"/>
      <c r="Z4633" s="684"/>
      <c r="AA4633" s="684"/>
      <c r="AB4633" s="684"/>
      <c r="AC4633" s="684"/>
      <c r="AD4633" s="684"/>
      <c r="AE4633" s="684"/>
      <c r="AF4633" s="684"/>
      <c r="AG4633" s="684"/>
      <c r="AH4633" s="684"/>
      <c r="AI4633" s="684"/>
      <c r="AJ4633" s="685"/>
      <c r="AK4633" s="131"/>
      <c r="AL4633" s="131"/>
      <c r="AM4633" s="131"/>
      <c r="AN4633" s="131"/>
      <c r="AO4633" s="132"/>
    </row>
    <row r="4634" spans="2:41" ht="13.35" customHeight="1">
      <c r="B4634" s="135"/>
      <c r="I4634" s="136"/>
      <c r="J4634" s="135"/>
      <c r="M4634" s="136"/>
      <c r="N4634" s="135" t="s">
        <v>8</v>
      </c>
      <c r="Q4634" s="136"/>
      <c r="R4634" s="686"/>
      <c r="S4634" s="687"/>
      <c r="T4634" s="687"/>
      <c r="U4634" s="687"/>
      <c r="V4634" s="687"/>
      <c r="W4634" s="687"/>
      <c r="X4634" s="687"/>
      <c r="Y4634" s="687"/>
      <c r="Z4634" s="687"/>
      <c r="AA4634" s="687"/>
      <c r="AB4634" s="687"/>
      <c r="AC4634" s="687"/>
      <c r="AD4634" s="687"/>
      <c r="AE4634" s="687"/>
      <c r="AF4634" s="687"/>
      <c r="AG4634" s="687"/>
      <c r="AH4634" s="687"/>
      <c r="AI4634" s="687"/>
      <c r="AJ4634" s="688"/>
      <c r="AL4634" s="147" t="s">
        <v>13</v>
      </c>
      <c r="AM4634" s="124" t="s">
        <v>29</v>
      </c>
      <c r="AO4634" s="136"/>
    </row>
    <row r="4635" spans="2:41" ht="3.75" customHeight="1">
      <c r="B4635" s="135"/>
      <c r="I4635" s="136"/>
      <c r="J4635" s="135"/>
      <c r="M4635" s="136"/>
      <c r="N4635" s="140"/>
      <c r="O4635" s="141"/>
      <c r="P4635" s="141"/>
      <c r="Q4635" s="142"/>
      <c r="R4635" s="689"/>
      <c r="S4635" s="690"/>
      <c r="T4635" s="690"/>
      <c r="U4635" s="690"/>
      <c r="V4635" s="690"/>
      <c r="W4635" s="690"/>
      <c r="X4635" s="690"/>
      <c r="Y4635" s="690"/>
      <c r="Z4635" s="690"/>
      <c r="AA4635" s="690"/>
      <c r="AB4635" s="690"/>
      <c r="AC4635" s="690"/>
      <c r="AD4635" s="690"/>
      <c r="AE4635" s="690"/>
      <c r="AF4635" s="690"/>
      <c r="AG4635" s="690"/>
      <c r="AH4635" s="690"/>
      <c r="AI4635" s="690"/>
      <c r="AJ4635" s="691"/>
      <c r="AK4635" s="141"/>
      <c r="AL4635" s="141"/>
      <c r="AM4635" s="141"/>
      <c r="AN4635" s="141"/>
      <c r="AO4635" s="142"/>
    </row>
    <row r="4636" spans="2:41" ht="3.75" customHeight="1">
      <c r="B4636" s="135"/>
      <c r="I4636" s="136"/>
      <c r="J4636" s="135"/>
      <c r="M4636" s="136"/>
      <c r="N4636" s="130"/>
      <c r="O4636" s="131"/>
      <c r="P4636" s="131"/>
      <c r="Q4636" s="132"/>
      <c r="R4636" s="683" t="str">
        <f>IF(NM_従事者_従事者21_従事者区分="","",(IF(新_新規_2!I340&lt;&gt;"", ASC(PHONETIC(新_新規_2!I340)), "") &amp; IF(新_変更_3!AL368&lt;&gt;"", ASC(PHONETIC(新_変更_3!AL368)), "")))</f>
        <v/>
      </c>
      <c r="S4636" s="684"/>
      <c r="T4636" s="684"/>
      <c r="U4636" s="684"/>
      <c r="V4636" s="684"/>
      <c r="W4636" s="684"/>
      <c r="X4636" s="684"/>
      <c r="Y4636" s="684"/>
      <c r="Z4636" s="684"/>
      <c r="AA4636" s="684"/>
      <c r="AB4636" s="684"/>
      <c r="AC4636" s="684"/>
      <c r="AD4636" s="684"/>
      <c r="AE4636" s="684"/>
      <c r="AF4636" s="684"/>
      <c r="AG4636" s="684"/>
      <c r="AH4636" s="684"/>
      <c r="AI4636" s="684"/>
      <c r="AJ4636" s="684"/>
      <c r="AK4636" s="684"/>
      <c r="AL4636" s="684"/>
      <c r="AM4636" s="684"/>
      <c r="AN4636" s="684"/>
      <c r="AO4636" s="685"/>
    </row>
    <row r="4637" spans="2:41" ht="13.35" customHeight="1">
      <c r="B4637" s="135"/>
      <c r="I4637" s="136"/>
      <c r="J4637" s="135"/>
      <c r="M4637" s="136"/>
      <c r="N4637" s="135" t="s">
        <v>61</v>
      </c>
      <c r="Q4637" s="136"/>
      <c r="R4637" s="686"/>
      <c r="S4637" s="687"/>
      <c r="T4637" s="687"/>
      <c r="U4637" s="687"/>
      <c r="V4637" s="687"/>
      <c r="W4637" s="687"/>
      <c r="X4637" s="687"/>
      <c r="Y4637" s="687"/>
      <c r="Z4637" s="687"/>
      <c r="AA4637" s="687"/>
      <c r="AB4637" s="687"/>
      <c r="AC4637" s="687"/>
      <c r="AD4637" s="687"/>
      <c r="AE4637" s="687"/>
      <c r="AF4637" s="687"/>
      <c r="AG4637" s="687"/>
      <c r="AH4637" s="687"/>
      <c r="AI4637" s="687"/>
      <c r="AJ4637" s="687"/>
      <c r="AK4637" s="687"/>
      <c r="AL4637" s="687"/>
      <c r="AM4637" s="687"/>
      <c r="AN4637" s="687"/>
      <c r="AO4637" s="688"/>
    </row>
    <row r="4638" spans="2:41" ht="3.75" customHeight="1">
      <c r="B4638" s="135"/>
      <c r="I4638" s="136"/>
      <c r="J4638" s="135"/>
      <c r="M4638" s="136"/>
      <c r="N4638" s="135"/>
      <c r="Q4638" s="136"/>
      <c r="R4638" s="689"/>
      <c r="S4638" s="690"/>
      <c r="T4638" s="690"/>
      <c r="U4638" s="690"/>
      <c r="V4638" s="690"/>
      <c r="W4638" s="690"/>
      <c r="X4638" s="690"/>
      <c r="Y4638" s="690"/>
      <c r="Z4638" s="690"/>
      <c r="AA4638" s="690"/>
      <c r="AB4638" s="690"/>
      <c r="AC4638" s="690"/>
      <c r="AD4638" s="690"/>
      <c r="AE4638" s="690"/>
      <c r="AF4638" s="690"/>
      <c r="AG4638" s="690"/>
      <c r="AH4638" s="690"/>
      <c r="AI4638" s="690"/>
      <c r="AJ4638" s="690"/>
      <c r="AK4638" s="690"/>
      <c r="AL4638" s="690"/>
      <c r="AM4638" s="690"/>
      <c r="AN4638" s="690"/>
      <c r="AO4638" s="691"/>
    </row>
    <row r="4639" spans="2:41" ht="3.75" customHeight="1">
      <c r="B4639" s="135"/>
      <c r="I4639" s="136"/>
      <c r="J4639" s="135"/>
      <c r="N4639" s="130"/>
      <c r="O4639" s="131"/>
      <c r="P4639" s="131"/>
      <c r="Q4639" s="132"/>
      <c r="U4639" s="787" t="str">
        <f>IF(AND(NM_従事者_従事者21_従事者区分&lt;&gt;"",新_新規_2!L342&lt;&gt;""), 新_新規_2!L342, "")
&amp; IF(AND(NM_従事者_従事者21_従事者区分&lt;&gt;"",新_変更_3!AO370&lt;&gt;""), 新_変更_3!AO370, "")</f>
        <v/>
      </c>
      <c r="V4639" s="754"/>
      <c r="W4639" s="754"/>
      <c r="X4639" s="789"/>
      <c r="Y4639" s="131"/>
      <c r="Z4639" s="792" t="str">
        <f>IF(AND(NM_従事者_従事者21_従事者区分&lt;&gt;"",新_新規_2!O342&lt;&gt;""), 新_新規_2!O342, "")
&amp; IF(AND(NM_従事者_従事者21_従事者区分&lt;&gt;"",新_変更_3!AR370&lt;&gt;""), 新_変更_3!AR370, "")</f>
        <v/>
      </c>
      <c r="AA4639" s="754"/>
      <c r="AB4639" s="754"/>
      <c r="AC4639" s="755"/>
      <c r="AG4639" s="683" t="str">
        <f>IF(AND(NM_従事者_従事者21_従事者区分&lt;&gt;"",新_新規_2!L343&lt;&gt;""), 新_新規_2!L343, "")
&amp; IF(AND(NM_従事者_従事者21_従事者区分&lt;&gt;"",新_変更_3!AO371&lt;&gt;""), 新_変更_3!AO371, "")</f>
        <v/>
      </c>
      <c r="AH4639" s="684"/>
      <c r="AI4639" s="684"/>
      <c r="AJ4639" s="684"/>
      <c r="AK4639" s="684"/>
      <c r="AL4639" s="684"/>
      <c r="AM4639" s="684"/>
      <c r="AN4639" s="684"/>
      <c r="AO4639" s="685"/>
    </row>
    <row r="4640" spans="2:41" ht="13.35" customHeight="1">
      <c r="B4640" s="135"/>
      <c r="I4640" s="136"/>
      <c r="J4640" s="135"/>
      <c r="N4640" s="135"/>
      <c r="Q4640" s="136"/>
      <c r="R4640" s="124" t="s">
        <v>15</v>
      </c>
      <c r="U4640" s="756"/>
      <c r="V4640" s="757"/>
      <c r="W4640" s="757"/>
      <c r="X4640" s="790"/>
      <c r="Y4640" s="125" t="s">
        <v>359</v>
      </c>
      <c r="Z4640" s="793"/>
      <c r="AA4640" s="757"/>
      <c r="AB4640" s="757"/>
      <c r="AC4640" s="758"/>
      <c r="AD4640" s="124" t="s">
        <v>56</v>
      </c>
      <c r="AG4640" s="686"/>
      <c r="AH4640" s="687"/>
      <c r="AI4640" s="687"/>
      <c r="AJ4640" s="687"/>
      <c r="AK4640" s="687"/>
      <c r="AL4640" s="687"/>
      <c r="AM4640" s="687"/>
      <c r="AN4640" s="687"/>
      <c r="AO4640" s="688"/>
    </row>
    <row r="4641" spans="2:41" ht="3.75" customHeight="1">
      <c r="B4641" s="135"/>
      <c r="I4641" s="136"/>
      <c r="J4641" s="135"/>
      <c r="N4641" s="135"/>
      <c r="Q4641" s="136"/>
      <c r="R4641" s="141"/>
      <c r="S4641" s="141"/>
      <c r="T4641" s="141"/>
      <c r="U4641" s="759"/>
      <c r="V4641" s="760"/>
      <c r="W4641" s="760"/>
      <c r="X4641" s="791"/>
      <c r="Y4641" s="141"/>
      <c r="Z4641" s="794"/>
      <c r="AA4641" s="760"/>
      <c r="AB4641" s="760"/>
      <c r="AC4641" s="761"/>
      <c r="AD4641" s="141"/>
      <c r="AE4641" s="141"/>
      <c r="AF4641" s="141"/>
      <c r="AG4641" s="689"/>
      <c r="AH4641" s="690"/>
      <c r="AI4641" s="690"/>
      <c r="AJ4641" s="690"/>
      <c r="AK4641" s="690"/>
      <c r="AL4641" s="690"/>
      <c r="AM4641" s="690"/>
      <c r="AN4641" s="690"/>
      <c r="AO4641" s="691"/>
    </row>
    <row r="4642" spans="2:41" ht="3.75" customHeight="1">
      <c r="B4642" s="135"/>
      <c r="I4642" s="136"/>
      <c r="J4642" s="135"/>
      <c r="N4642" s="135"/>
      <c r="Q4642" s="136"/>
      <c r="R4642" s="131"/>
      <c r="S4642" s="131"/>
      <c r="T4642" s="132"/>
      <c r="U4642" s="683" t="str">
        <f>IF(AND(NM_従事者_従事者21_従事者区分&lt;&gt;"",新_新規_2!T343&lt;&gt;""), 新_新規_2!T343, "")
 &amp; IF(AND(NM_従事者_従事者21_従事者区分&lt;&gt;"",新_変更_3!AW371&lt;&gt;""), 新_変更_3!AW371, "")</f>
        <v/>
      </c>
      <c r="V4642" s="684"/>
      <c r="W4642" s="684"/>
      <c r="X4642" s="684"/>
      <c r="Y4642" s="684"/>
      <c r="Z4642" s="684"/>
      <c r="AA4642" s="684"/>
      <c r="AB4642" s="684"/>
      <c r="AC4642" s="685"/>
      <c r="AD4642" s="130"/>
      <c r="AE4642" s="131"/>
      <c r="AF4642" s="132"/>
      <c r="AG4642" s="683" t="str">
        <f>IF(AND(NM_従事者_従事者21_従事者区分&lt;&gt;"",新_新規_2!L344&lt;&gt;""), 新_新規_2!L344, "")
&amp; IF(AND(NM_従事者_従事者21_従事者区分&lt;&gt;"",新_変更_3!AO372&lt;&gt;""), 新_変更_3!AO372, "")</f>
        <v/>
      </c>
      <c r="AH4642" s="684"/>
      <c r="AI4642" s="684"/>
      <c r="AJ4642" s="684"/>
      <c r="AK4642" s="684"/>
      <c r="AL4642" s="684"/>
      <c r="AM4642" s="684"/>
      <c r="AN4642" s="684"/>
      <c r="AO4642" s="685"/>
    </row>
    <row r="4643" spans="2:41" ht="13.35" customHeight="1">
      <c r="B4643" s="135"/>
      <c r="I4643" s="136"/>
      <c r="J4643" s="135" t="s">
        <v>4013</v>
      </c>
      <c r="N4643" s="135" t="s">
        <v>23</v>
      </c>
      <c r="Q4643" s="136"/>
      <c r="R4643" s="124" t="s">
        <v>17</v>
      </c>
      <c r="T4643" s="136"/>
      <c r="U4643" s="686"/>
      <c r="V4643" s="687"/>
      <c r="W4643" s="687"/>
      <c r="X4643" s="687"/>
      <c r="Y4643" s="687"/>
      <c r="Z4643" s="687"/>
      <c r="AA4643" s="687"/>
      <c r="AB4643" s="687"/>
      <c r="AC4643" s="688"/>
      <c r="AD4643" s="135" t="s">
        <v>18</v>
      </c>
      <c r="AF4643" s="136"/>
      <c r="AG4643" s="686"/>
      <c r="AH4643" s="687"/>
      <c r="AI4643" s="687"/>
      <c r="AJ4643" s="687"/>
      <c r="AK4643" s="687"/>
      <c r="AL4643" s="687"/>
      <c r="AM4643" s="687"/>
      <c r="AN4643" s="687"/>
      <c r="AO4643" s="688"/>
    </row>
    <row r="4644" spans="2:41" ht="3.75" customHeight="1">
      <c r="B4644" s="135"/>
      <c r="I4644" s="136"/>
      <c r="J4644" s="135"/>
      <c r="N4644" s="135"/>
      <c r="Q4644" s="136"/>
      <c r="R4644" s="141"/>
      <c r="S4644" s="141"/>
      <c r="T4644" s="142"/>
      <c r="U4644" s="689"/>
      <c r="V4644" s="690"/>
      <c r="W4644" s="690"/>
      <c r="X4644" s="690"/>
      <c r="Y4644" s="690"/>
      <c r="Z4644" s="690"/>
      <c r="AA4644" s="690"/>
      <c r="AB4644" s="690"/>
      <c r="AC4644" s="691"/>
      <c r="AD4644" s="140"/>
      <c r="AE4644" s="141"/>
      <c r="AF4644" s="142"/>
      <c r="AG4644" s="689"/>
      <c r="AH4644" s="690"/>
      <c r="AI4644" s="690"/>
      <c r="AJ4644" s="690"/>
      <c r="AK4644" s="690"/>
      <c r="AL4644" s="690"/>
      <c r="AM4644" s="690"/>
      <c r="AN4644" s="690"/>
      <c r="AO4644" s="691"/>
    </row>
    <row r="4645" spans="2:41" ht="3.75" customHeight="1">
      <c r="B4645" s="135"/>
      <c r="I4645" s="136"/>
      <c r="J4645" s="135"/>
      <c r="N4645" s="135"/>
      <c r="Q4645" s="136"/>
      <c r="R4645" s="131"/>
      <c r="S4645" s="131"/>
      <c r="T4645" s="132"/>
      <c r="U4645" s="683" t="str">
        <f>IF(AND(NM_従事者_従事者21_従事者区分&lt;&gt;"",新_新規_2!T344&lt;&gt;""), 新_新規_2!T344, "")
 &amp; IF(AND(NM_従事者_従事者21_従事者区分&lt;&gt;"",新_変更_3!AW372&lt;&gt;""), 新_変更_3!AW372, "")</f>
        <v/>
      </c>
      <c r="V4645" s="684"/>
      <c r="W4645" s="684"/>
      <c r="X4645" s="684"/>
      <c r="Y4645" s="684"/>
      <c r="Z4645" s="684"/>
      <c r="AA4645" s="684"/>
      <c r="AB4645" s="684"/>
      <c r="AC4645" s="685"/>
      <c r="AD4645" s="130"/>
      <c r="AE4645" s="131"/>
      <c r="AF4645" s="132"/>
      <c r="AG4645" s="683" t="str">
        <f>IF(AND(NM_従事者_従事者21_従事者区分&lt;&gt;"",新_新規_2!L345&lt;&gt;""), 新_新規_2!L345, "")
&amp; IF(AND(NM_従事者_従事者21_従事者区分&lt;&gt;"",新_変更_3!AO373&lt;&gt;""), 新_変更_3!AO373, "")</f>
        <v/>
      </c>
      <c r="AH4645" s="684"/>
      <c r="AI4645" s="684"/>
      <c r="AJ4645" s="684"/>
      <c r="AK4645" s="684"/>
      <c r="AL4645" s="684"/>
      <c r="AM4645" s="684"/>
      <c r="AN4645" s="684"/>
      <c r="AO4645" s="685"/>
    </row>
    <row r="4646" spans="2:41" ht="13.35" customHeight="1">
      <c r="B4646" s="135"/>
      <c r="I4646" s="136"/>
      <c r="J4646" s="135"/>
      <c r="N4646" s="135"/>
      <c r="Q4646" s="136"/>
      <c r="R4646" s="124" t="s">
        <v>19</v>
      </c>
      <c r="T4646" s="136"/>
      <c r="U4646" s="686"/>
      <c r="V4646" s="687"/>
      <c r="W4646" s="687"/>
      <c r="X4646" s="687"/>
      <c r="Y4646" s="687"/>
      <c r="Z4646" s="687"/>
      <c r="AA4646" s="687"/>
      <c r="AB4646" s="687"/>
      <c r="AC4646" s="688"/>
      <c r="AD4646" s="135" t="s">
        <v>20</v>
      </c>
      <c r="AF4646" s="136"/>
      <c r="AG4646" s="686"/>
      <c r="AH4646" s="687"/>
      <c r="AI4646" s="687"/>
      <c r="AJ4646" s="687"/>
      <c r="AK4646" s="687"/>
      <c r="AL4646" s="687"/>
      <c r="AM4646" s="687"/>
      <c r="AN4646" s="687"/>
      <c r="AO4646" s="688"/>
    </row>
    <row r="4647" spans="2:41" ht="3.75" customHeight="1">
      <c r="B4647" s="135"/>
      <c r="I4647" s="136"/>
      <c r="J4647" s="135"/>
      <c r="N4647" s="140"/>
      <c r="O4647" s="141"/>
      <c r="P4647" s="141"/>
      <c r="Q4647" s="142"/>
      <c r="R4647" s="141"/>
      <c r="S4647" s="141"/>
      <c r="T4647" s="142"/>
      <c r="U4647" s="689"/>
      <c r="V4647" s="690"/>
      <c r="W4647" s="690"/>
      <c r="X4647" s="690"/>
      <c r="Y4647" s="690"/>
      <c r="Z4647" s="690"/>
      <c r="AA4647" s="690"/>
      <c r="AB4647" s="690"/>
      <c r="AC4647" s="691"/>
      <c r="AD4647" s="140"/>
      <c r="AE4647" s="141"/>
      <c r="AF4647" s="142"/>
      <c r="AG4647" s="689"/>
      <c r="AH4647" s="690"/>
      <c r="AI4647" s="690"/>
      <c r="AJ4647" s="690"/>
      <c r="AK4647" s="690"/>
      <c r="AL4647" s="690"/>
      <c r="AM4647" s="690"/>
      <c r="AN4647" s="690"/>
      <c r="AO4647" s="691"/>
    </row>
    <row r="4648" spans="2:41" ht="3.75" customHeight="1">
      <c r="B4648" s="135"/>
      <c r="I4648" s="136"/>
      <c r="J4648" s="135"/>
      <c r="M4648" s="136"/>
      <c r="N4648" s="135"/>
      <c r="Q4648" s="136"/>
      <c r="R4648" s="130"/>
      <c r="S4648" s="131"/>
      <c r="T4648" s="131"/>
      <c r="U4648" s="131"/>
      <c r="V4648" s="131"/>
      <c r="W4648" s="131"/>
      <c r="X4648" s="131"/>
      <c r="Y4648" s="131"/>
      <c r="Z4648" s="131"/>
      <c r="AA4648" s="131"/>
      <c r="AB4648" s="131"/>
      <c r="AC4648" s="131"/>
      <c r="AD4648" s="131"/>
      <c r="AE4648" s="131"/>
      <c r="AF4648" s="131"/>
      <c r="AG4648" s="131"/>
      <c r="AH4648" s="131"/>
      <c r="AI4648" s="131"/>
      <c r="AJ4648" s="131"/>
      <c r="AK4648" s="131"/>
      <c r="AL4648" s="131"/>
      <c r="AM4648" s="131"/>
      <c r="AN4648" s="131"/>
      <c r="AO4648" s="132"/>
    </row>
    <row r="4649" spans="2:41" ht="13.35" customHeight="1">
      <c r="B4649" s="135"/>
      <c r="I4649" s="136"/>
      <c r="J4649" s="135"/>
      <c r="M4649" s="136"/>
      <c r="N4649" s="135" t="s">
        <v>111</v>
      </c>
      <c r="Q4649" s="136"/>
      <c r="R4649" s="135"/>
      <c r="S4649" s="696"/>
      <c r="T4649" s="694"/>
      <c r="V4649" s="146"/>
      <c r="W4649" s="124" t="s">
        <v>12</v>
      </c>
      <c r="X4649" s="146"/>
      <c r="Y4649" s="124" t="s">
        <v>11</v>
      </c>
      <c r="Z4649" s="146"/>
      <c r="AA4649" s="124" t="s">
        <v>364</v>
      </c>
      <c r="AO4649" s="136"/>
    </row>
    <row r="4650" spans="2:41" ht="3.75" customHeight="1">
      <c r="B4650" s="135"/>
      <c r="I4650" s="136"/>
      <c r="J4650" s="135"/>
      <c r="M4650" s="136"/>
      <c r="N4650" s="135"/>
      <c r="Q4650" s="136"/>
      <c r="R4650" s="135"/>
      <c r="AO4650" s="136"/>
    </row>
    <row r="4651" spans="2:41" ht="3.75" customHeight="1">
      <c r="B4651" s="135"/>
      <c r="I4651" s="136"/>
      <c r="J4651" s="135"/>
      <c r="M4651" s="136"/>
      <c r="N4651" s="130"/>
      <c r="O4651" s="131"/>
      <c r="P4651" s="131"/>
      <c r="Q4651" s="131"/>
      <c r="R4651" s="781" t="str">
        <f>IF(AND(NM_従事者_従事者21_従事者区分&lt;&gt;"",新_新規_2!I346&lt;&gt;""), 新_新規_2!I346, "")
&amp; IF(AND(NM_従事者_従事者21_従事者区分&lt;&gt;"",新_変更_3!AL374&lt;&gt;""), 新_変更_3!AL374, "")</f>
        <v/>
      </c>
      <c r="S4651" s="784" t="str">
        <f>IF(AND(NM_従事者_従事者21_従事者区分&lt;&gt;"",新_新規_2!J346&lt;&gt;""), 新_新規_2!J346, "")
 &amp; IF(AND(NM_従事者_従事者21_従事者区分&lt;&gt;"",新_変更_3!AM374&lt;&gt;""), 新_変更_3!AM374, "")</f>
        <v/>
      </c>
      <c r="T4651" s="131"/>
      <c r="U4651" s="787" t="str">
        <f>IF(AND(NM_従事者_従事者21_従事者区分&lt;&gt;"",新_新規_2!L346&lt;&gt;""), 新_新規_2!L346, "")
&amp; IF(AND(NM_従事者_従事者21_従事者区分&lt;&gt;"",新_変更_3!AO374&lt;&gt;""), 新_変更_3!AO374, "")</f>
        <v/>
      </c>
      <c r="V4651" s="130"/>
      <c r="W4651" s="131"/>
      <c r="X4651" s="131"/>
      <c r="Y4651" s="131"/>
      <c r="Z4651" s="131"/>
      <c r="AA4651" s="131"/>
      <c r="AB4651" s="131"/>
      <c r="AC4651" s="131"/>
      <c r="AD4651" s="131"/>
      <c r="AE4651" s="131"/>
      <c r="AF4651" s="131"/>
      <c r="AG4651" s="131"/>
      <c r="AH4651" s="133"/>
      <c r="AI4651" s="133"/>
      <c r="AJ4651" s="131"/>
      <c r="AK4651" s="149"/>
      <c r="AL4651" s="131"/>
      <c r="AM4651" s="131"/>
      <c r="AN4651" s="131"/>
      <c r="AO4651" s="132"/>
    </row>
    <row r="4652" spans="2:41" ht="13.35" customHeight="1">
      <c r="B4652" s="135"/>
      <c r="I4652" s="136"/>
      <c r="J4652" s="135"/>
      <c r="M4652" s="136"/>
      <c r="N4652" s="135" t="s">
        <v>30</v>
      </c>
      <c r="R4652" s="782"/>
      <c r="S4652" s="785"/>
      <c r="T4652" s="124" t="s">
        <v>388</v>
      </c>
      <c r="U4652" s="756"/>
      <c r="V4652" s="135" t="s">
        <v>112</v>
      </c>
      <c r="AH4652" s="137"/>
      <c r="AI4652" s="137"/>
      <c r="AK4652" s="150"/>
      <c r="AO4652" s="136"/>
    </row>
    <row r="4653" spans="2:41" ht="3.75" customHeight="1">
      <c r="B4653" s="135"/>
      <c r="I4653" s="136"/>
      <c r="J4653" s="135"/>
      <c r="M4653" s="136"/>
      <c r="N4653" s="135"/>
      <c r="R4653" s="783"/>
      <c r="S4653" s="786"/>
      <c r="T4653" s="141"/>
      <c r="U4653" s="759"/>
      <c r="V4653" s="140"/>
      <c r="W4653" s="141"/>
      <c r="X4653" s="141"/>
      <c r="Y4653" s="141"/>
      <c r="Z4653" s="141"/>
      <c r="AA4653" s="141"/>
      <c r="AB4653" s="141"/>
      <c r="AC4653" s="141"/>
      <c r="AD4653" s="141"/>
      <c r="AE4653" s="141"/>
      <c r="AF4653" s="141"/>
      <c r="AG4653" s="141"/>
      <c r="AH4653" s="143"/>
      <c r="AI4653" s="143"/>
      <c r="AJ4653" s="141"/>
      <c r="AK4653" s="151"/>
      <c r="AL4653" s="141"/>
      <c r="AM4653" s="141"/>
      <c r="AN4653" s="141"/>
      <c r="AO4653" s="142"/>
    </row>
    <row r="4654" spans="2:41" ht="3.75" customHeight="1">
      <c r="B4654" s="135"/>
      <c r="I4654" s="136"/>
      <c r="J4654" s="135"/>
      <c r="M4654" s="136"/>
      <c r="N4654" s="130"/>
      <c r="O4654" s="131"/>
      <c r="P4654" s="131"/>
      <c r="Q4654" s="132"/>
      <c r="R4654" s="788" t="str">
        <f>IF(AND(NM_従事者_従事者21_従事者区分&lt;&gt;"",新_新規_2!K350&lt;&gt;""), 新_新規_2!K350, "")
&amp; IF(AND(NM_従事者_従事者21_従事者区分&lt;&gt;"",新_変更_3!AN378&lt;&gt;""), 新_変更_3!AN378, "")</f>
        <v/>
      </c>
      <c r="S4654" s="684"/>
      <c r="T4654" s="684"/>
      <c r="U4654" s="685"/>
      <c r="V4654" s="686" t="str">
        <f>IF(AND(NM_従事者_従事者21_従事者区分&lt;&gt;"",新_新規_2!O350&lt;&gt;""), 新_新規_2!O350, "")
&amp; IF(AND(NM_従事者_従事者21_従事者区分&lt;&gt;"",新_変更_3!AR378&lt;&gt;""), 新_変更_3!AR378, "")</f>
        <v/>
      </c>
      <c r="W4654" s="688"/>
      <c r="X4654" s="683" t="str">
        <f>IF(AND(NM_従事者_従事者21_従事者区分&lt;&gt;"",新_新規_2!Q350&lt;&gt;""), 新_新規_2!Q350, "")
&amp; IF(AND(NM_従事者_従事者21_従事者区分&lt;&gt;"",新_変更_3!AT378&lt;&gt;""), 新_変更_3!AT378, "")</f>
        <v/>
      </c>
      <c r="Y4654" s="684"/>
      <c r="Z4654" s="684"/>
      <c r="AA4654" s="685"/>
      <c r="AI4654" s="131"/>
      <c r="AO4654" s="136"/>
    </row>
    <row r="4655" spans="2:41" ht="13.35" customHeight="1">
      <c r="B4655" s="135"/>
      <c r="I4655" s="136"/>
      <c r="J4655" s="135"/>
      <c r="M4655" s="136"/>
      <c r="N4655" s="135" t="s">
        <v>114</v>
      </c>
      <c r="Q4655" s="136"/>
      <c r="R4655" s="686"/>
      <c r="S4655" s="687"/>
      <c r="T4655" s="687"/>
      <c r="U4655" s="688"/>
      <c r="V4655" s="686"/>
      <c r="W4655" s="688"/>
      <c r="X4655" s="686"/>
      <c r="Y4655" s="687"/>
      <c r="Z4655" s="687"/>
      <c r="AA4655" s="688"/>
      <c r="AB4655" s="158" t="s">
        <v>171</v>
      </c>
      <c r="AO4655" s="136"/>
    </row>
    <row r="4656" spans="2:41" ht="3.75" customHeight="1">
      <c r="B4656" s="135"/>
      <c r="I4656" s="136"/>
      <c r="J4656" s="135"/>
      <c r="M4656" s="136"/>
      <c r="N4656" s="135"/>
      <c r="Q4656" s="136"/>
      <c r="R4656" s="689"/>
      <c r="S4656" s="690"/>
      <c r="T4656" s="690"/>
      <c r="U4656" s="691"/>
      <c r="V4656" s="689"/>
      <c r="W4656" s="691"/>
      <c r="X4656" s="689"/>
      <c r="Y4656" s="690"/>
      <c r="Z4656" s="690"/>
      <c r="AA4656" s="691"/>
      <c r="AB4656" s="141"/>
      <c r="AC4656" s="141"/>
      <c r="AD4656" s="141"/>
      <c r="AE4656" s="141"/>
      <c r="AF4656" s="141"/>
      <c r="AG4656" s="141"/>
      <c r="AH4656" s="141"/>
      <c r="AI4656" s="141"/>
      <c r="AJ4656" s="141"/>
      <c r="AK4656" s="141"/>
      <c r="AL4656" s="141"/>
      <c r="AM4656" s="141"/>
      <c r="AN4656" s="141"/>
      <c r="AO4656" s="142"/>
    </row>
    <row r="4657" spans="2:41" ht="3.75" customHeight="1">
      <c r="B4657" s="135"/>
      <c r="I4657" s="136"/>
      <c r="J4657" s="135"/>
      <c r="M4657" s="136"/>
      <c r="N4657" s="130"/>
      <c r="O4657" s="131"/>
      <c r="P4657" s="131"/>
      <c r="Q4657" s="131"/>
      <c r="R4657" s="130"/>
      <c r="S4657" s="131"/>
      <c r="T4657" s="131"/>
      <c r="U4657" s="131"/>
      <c r="V4657" s="131"/>
      <c r="W4657" s="131"/>
      <c r="X4657" s="131"/>
      <c r="Y4657" s="131"/>
      <c r="Z4657" s="131"/>
      <c r="AA4657" s="132"/>
      <c r="AB4657" s="130"/>
      <c r="AI4657" s="136"/>
      <c r="AJ4657" s="130"/>
      <c r="AK4657" s="131"/>
      <c r="AL4657" s="131"/>
      <c r="AM4657" s="131"/>
      <c r="AN4657" s="131"/>
      <c r="AO4657" s="132"/>
    </row>
    <row r="4658" spans="2:41" ht="13.35" customHeight="1">
      <c r="B4658" s="135"/>
      <c r="I4658" s="136"/>
      <c r="J4658" s="135"/>
      <c r="M4658" s="136"/>
      <c r="N4658" s="135" t="s">
        <v>115</v>
      </c>
      <c r="R4658" s="135"/>
      <c r="S4658" s="696" t="str">
        <f>IF(AND(NM_従事者_従事者21_従事者区分&lt;&gt;"",新_新規_2!I352&lt;&gt;""), 新_新規_2!I352, "")
&amp; IF(AND(NM_従事者_従事者21_従事者区分&lt;&gt;"",新_変更_3!AL380&lt;&gt;""), 新_変更_3!AL380, "")</f>
        <v/>
      </c>
      <c r="T4658" s="694"/>
      <c r="V4658" s="146" t="str">
        <f>IF(AND(NM_従事者_従事者21_従事者区分&lt;&gt;"",新_新規_2!K352&lt;&gt;""), 新_新規_2!K352, "")
 &amp; IF(AND(NM_従事者_従事者21_従事者区分&lt;&gt;"",新_変更_3!AN380&lt;&gt;""), 新_変更_3!AN380, "")</f>
        <v/>
      </c>
      <c r="W4658" s="124" t="s">
        <v>12</v>
      </c>
      <c r="X4658" s="146" t="str">
        <f>IF(AND(NM_従事者_従事者21_従事者区分&lt;&gt;"",新_新規_2!M352&lt;&gt;""), 新_新規_2!M352, "")
&amp; IF(AND(NM_従事者_従事者21_従事者区分&lt;&gt;"",新_変更_3!AP380&lt;&gt;""), 新_変更_3!AP380, "")</f>
        <v/>
      </c>
      <c r="Y4658" s="124" t="s">
        <v>11</v>
      </c>
      <c r="Z4658" s="146" t="str">
        <f>IF(AND(NM_従事者_従事者21_従事者区分&lt;&gt;"",新_新規_2!O352&lt;&gt;""), 新_新規_2!O352, "")
&amp; IF(AND(NM_従事者_従事者21_従事者区分&lt;&gt;"",新_変更_3!AR380&lt;&gt;""), 新_変更_3!AR380, "")</f>
        <v/>
      </c>
      <c r="AA4658" s="124" t="s">
        <v>364</v>
      </c>
      <c r="AB4658" s="135" t="s">
        <v>170</v>
      </c>
      <c r="AI4658" s="136"/>
      <c r="AJ4658" s="135"/>
      <c r="AK4658" s="696"/>
      <c r="AL4658" s="693"/>
      <c r="AM4658" s="693"/>
      <c r="AN4658" s="693"/>
      <c r="AO4658" s="694"/>
    </row>
    <row r="4659" spans="2:41" ht="3.75" customHeight="1">
      <c r="B4659" s="135"/>
      <c r="I4659" s="136"/>
      <c r="J4659" s="135"/>
      <c r="M4659" s="136"/>
      <c r="N4659" s="135"/>
      <c r="R4659" s="140"/>
      <c r="S4659" s="141"/>
      <c r="T4659" s="141"/>
      <c r="U4659" s="141"/>
      <c r="V4659" s="141"/>
      <c r="W4659" s="141"/>
      <c r="X4659" s="141"/>
      <c r="Y4659" s="141"/>
      <c r="Z4659" s="141"/>
      <c r="AA4659" s="142"/>
      <c r="AB4659" s="140"/>
      <c r="AC4659" s="141"/>
      <c r="AD4659" s="141"/>
      <c r="AE4659" s="141"/>
      <c r="AF4659" s="141"/>
      <c r="AG4659" s="141"/>
      <c r="AH4659" s="141"/>
      <c r="AI4659" s="142"/>
      <c r="AJ4659" s="140"/>
      <c r="AK4659" s="141"/>
      <c r="AL4659" s="141"/>
      <c r="AM4659" s="141"/>
      <c r="AN4659" s="141"/>
      <c r="AO4659" s="142"/>
    </row>
    <row r="4660" spans="2:41" ht="3.75" customHeight="1">
      <c r="B4660" s="135"/>
      <c r="I4660" s="136"/>
      <c r="J4660" s="135"/>
      <c r="M4660" s="136"/>
      <c r="N4660" s="130"/>
      <c r="O4660" s="131"/>
      <c r="P4660" s="131"/>
      <c r="Q4660" s="132"/>
      <c r="R4660" s="683" t="str">
        <f>IF(新_新規_2!T349="☑", "研修中の登録販売者", "") &amp; IF(新_変更_3!AW377="☑", "研修中の登録販売者", "")</f>
        <v/>
      </c>
      <c r="S4660" s="684"/>
      <c r="T4660" s="684"/>
      <c r="U4660" s="684"/>
      <c r="V4660" s="684"/>
      <c r="W4660" s="684"/>
      <c r="X4660" s="684"/>
      <c r="Y4660" s="684"/>
      <c r="Z4660" s="684"/>
      <c r="AA4660" s="684"/>
      <c r="AB4660" s="684"/>
      <c r="AC4660" s="684"/>
      <c r="AD4660" s="684"/>
      <c r="AE4660" s="684"/>
      <c r="AF4660" s="684"/>
      <c r="AG4660" s="684"/>
      <c r="AH4660" s="684"/>
      <c r="AI4660" s="684"/>
      <c r="AJ4660" s="684"/>
      <c r="AK4660" s="684"/>
      <c r="AL4660" s="684"/>
      <c r="AM4660" s="684"/>
      <c r="AN4660" s="684"/>
      <c r="AO4660" s="685"/>
    </row>
    <row r="4661" spans="2:41" ht="13.35" customHeight="1">
      <c r="B4661" s="135"/>
      <c r="I4661" s="136"/>
      <c r="J4661" s="135"/>
      <c r="M4661" s="136"/>
      <c r="N4661" s="135" t="s">
        <v>32</v>
      </c>
      <c r="Q4661" s="136"/>
      <c r="R4661" s="686"/>
      <c r="S4661" s="687"/>
      <c r="T4661" s="687"/>
      <c r="U4661" s="687"/>
      <c r="V4661" s="687"/>
      <c r="W4661" s="687"/>
      <c r="X4661" s="687"/>
      <c r="Y4661" s="687"/>
      <c r="Z4661" s="687"/>
      <c r="AA4661" s="687"/>
      <c r="AB4661" s="687"/>
      <c r="AC4661" s="687"/>
      <c r="AD4661" s="687"/>
      <c r="AE4661" s="687"/>
      <c r="AF4661" s="687"/>
      <c r="AG4661" s="687"/>
      <c r="AH4661" s="687"/>
      <c r="AI4661" s="687"/>
      <c r="AJ4661" s="687"/>
      <c r="AK4661" s="687"/>
      <c r="AL4661" s="687"/>
      <c r="AM4661" s="687"/>
      <c r="AN4661" s="687"/>
      <c r="AO4661" s="688"/>
    </row>
    <row r="4662" spans="2:41" ht="3.75" customHeight="1">
      <c r="B4662" s="135"/>
      <c r="I4662" s="136"/>
      <c r="J4662" s="135"/>
      <c r="M4662" s="136"/>
      <c r="N4662" s="140"/>
      <c r="O4662" s="141"/>
      <c r="P4662" s="141"/>
      <c r="Q4662" s="142"/>
      <c r="R4662" s="689"/>
      <c r="S4662" s="690"/>
      <c r="T4662" s="690"/>
      <c r="U4662" s="690"/>
      <c r="V4662" s="690"/>
      <c r="W4662" s="690"/>
      <c r="X4662" s="690"/>
      <c r="Y4662" s="690"/>
      <c r="Z4662" s="690"/>
      <c r="AA4662" s="690"/>
      <c r="AB4662" s="690"/>
      <c r="AC4662" s="690"/>
      <c r="AD4662" s="690"/>
      <c r="AE4662" s="690"/>
      <c r="AF4662" s="690"/>
      <c r="AG4662" s="690"/>
      <c r="AH4662" s="690"/>
      <c r="AI4662" s="690"/>
      <c r="AJ4662" s="690"/>
      <c r="AK4662" s="690"/>
      <c r="AL4662" s="690"/>
      <c r="AM4662" s="690"/>
      <c r="AN4662" s="690"/>
      <c r="AO4662" s="691"/>
    </row>
    <row r="4663" spans="2:41" ht="3.75" customHeight="1">
      <c r="B4663" s="135"/>
      <c r="I4663" s="136"/>
      <c r="J4663" s="130"/>
      <c r="K4663" s="131"/>
      <c r="L4663" s="131"/>
      <c r="M4663" s="132"/>
      <c r="N4663" s="130"/>
      <c r="O4663" s="131"/>
      <c r="P4663" s="131"/>
      <c r="Q4663" s="132"/>
      <c r="R4663" s="130"/>
      <c r="S4663" s="131"/>
      <c r="T4663" s="131"/>
      <c r="U4663" s="131"/>
      <c r="V4663" s="131"/>
      <c r="W4663" s="131"/>
      <c r="X4663" s="131"/>
      <c r="Y4663" s="131"/>
      <c r="Z4663" s="131"/>
      <c r="AA4663" s="132"/>
      <c r="AB4663" s="130"/>
      <c r="AC4663" s="131"/>
      <c r="AD4663" s="131"/>
      <c r="AE4663" s="132"/>
      <c r="AF4663" s="131"/>
      <c r="AG4663" s="131"/>
      <c r="AH4663" s="131"/>
      <c r="AI4663" s="131"/>
      <c r="AJ4663" s="131"/>
      <c r="AK4663" s="131"/>
      <c r="AL4663" s="131"/>
      <c r="AM4663" s="131"/>
      <c r="AN4663" s="131"/>
      <c r="AO4663" s="132"/>
    </row>
    <row r="4664" spans="2:41" ht="13.35" customHeight="1">
      <c r="B4664" s="135"/>
      <c r="I4664" s="136"/>
      <c r="J4664" s="135"/>
      <c r="M4664" s="136"/>
      <c r="N4664" s="135" t="s">
        <v>27</v>
      </c>
      <c r="Q4664" s="136"/>
      <c r="R4664" s="135"/>
      <c r="S4664" s="692" t="str">
        <f xml:space="preserve"> IF(新_新規_2!I356&lt;&gt;"", "01300011:その他従事者", "") &amp; IF(新_変更_3!AL384&lt;&gt;"", "01300011:その他従事者", "")</f>
        <v/>
      </c>
      <c r="T4664" s="693"/>
      <c r="U4664" s="693"/>
      <c r="V4664" s="693"/>
      <c r="W4664" s="693"/>
      <c r="X4664" s="693"/>
      <c r="Y4664" s="693"/>
      <c r="Z4664" s="693"/>
      <c r="AA4664" s="694"/>
      <c r="AB4664" s="135" t="s">
        <v>28</v>
      </c>
      <c r="AE4664" s="136"/>
      <c r="AF4664" s="135"/>
      <c r="AG4664" s="695" t="str">
        <f>IF(新_新規_2!I364="☑", "01300001:薬剤師", "") &amp; IF(新_変更_3!AL392="☑", "01300001:薬剤師", "")
&amp; IF(新_新規_2!N364="☑", "01300002:登録販売者", "") &amp; IF(新_変更_3!AQ392="☑", "01300002:登録販売者", "")
&amp; IF(新_新規_2!T364="☑", "01300002:登録販売者", "") &amp; IF(新_変更_3!AW392="☑", "01300002:登録販売者", "")</f>
        <v/>
      </c>
      <c r="AH4664" s="693"/>
      <c r="AI4664" s="693"/>
      <c r="AJ4664" s="693"/>
      <c r="AK4664" s="693"/>
      <c r="AL4664" s="693"/>
      <c r="AM4664" s="693"/>
      <c r="AN4664" s="693"/>
      <c r="AO4664" s="694"/>
    </row>
    <row r="4665" spans="2:41" ht="3.75" customHeight="1">
      <c r="B4665" s="135"/>
      <c r="I4665" s="136"/>
      <c r="J4665" s="135"/>
      <c r="M4665" s="136"/>
      <c r="N4665" s="140"/>
      <c r="O4665" s="141"/>
      <c r="P4665" s="141"/>
      <c r="Q4665" s="142"/>
      <c r="R4665" s="140"/>
      <c r="S4665" s="141"/>
      <c r="T4665" s="141"/>
      <c r="U4665" s="141"/>
      <c r="V4665" s="141"/>
      <c r="W4665" s="141"/>
      <c r="X4665" s="141"/>
      <c r="Y4665" s="141"/>
      <c r="Z4665" s="141"/>
      <c r="AA4665" s="142"/>
      <c r="AB4665" s="140"/>
      <c r="AC4665" s="141"/>
      <c r="AD4665" s="141"/>
      <c r="AE4665" s="142"/>
      <c r="AF4665" s="141"/>
      <c r="AG4665" s="141"/>
      <c r="AH4665" s="141"/>
      <c r="AI4665" s="141"/>
      <c r="AJ4665" s="141"/>
      <c r="AK4665" s="141"/>
      <c r="AL4665" s="141"/>
      <c r="AM4665" s="141"/>
      <c r="AN4665" s="141"/>
      <c r="AO4665" s="142"/>
    </row>
    <row r="4666" spans="2:41" ht="3.75" customHeight="1">
      <c r="B4666" s="135"/>
      <c r="I4666" s="136"/>
      <c r="J4666" s="135"/>
      <c r="M4666" s="136"/>
      <c r="N4666" s="130"/>
      <c r="O4666" s="131"/>
      <c r="P4666" s="131"/>
      <c r="Q4666" s="132"/>
      <c r="R4666" s="130"/>
      <c r="S4666" s="131"/>
      <c r="T4666" s="131"/>
      <c r="U4666" s="131"/>
      <c r="V4666" s="131"/>
      <c r="W4666" s="131"/>
      <c r="X4666" s="131"/>
      <c r="Y4666" s="131"/>
      <c r="Z4666" s="131"/>
      <c r="AA4666" s="132"/>
      <c r="AB4666" s="130"/>
      <c r="AC4666" s="131"/>
      <c r="AD4666" s="131"/>
      <c r="AE4666" s="132"/>
      <c r="AF4666" s="130"/>
      <c r="AG4666" s="131"/>
      <c r="AH4666" s="131"/>
      <c r="AI4666" s="131"/>
      <c r="AJ4666" s="131"/>
      <c r="AK4666" s="131"/>
      <c r="AL4666" s="131"/>
      <c r="AM4666" s="131"/>
      <c r="AN4666" s="131"/>
      <c r="AO4666" s="132"/>
    </row>
    <row r="4667" spans="2:41" ht="13.35" customHeight="1">
      <c r="B4667" s="135"/>
      <c r="I4667" s="136"/>
      <c r="J4667" s="135"/>
      <c r="M4667" s="136"/>
      <c r="N4667" s="135" t="s">
        <v>3990</v>
      </c>
      <c r="Q4667" s="136"/>
      <c r="R4667" s="135"/>
      <c r="S4667" s="696"/>
      <c r="T4667" s="694"/>
      <c r="V4667" s="146"/>
      <c r="W4667" s="124" t="s">
        <v>12</v>
      </c>
      <c r="X4667" s="146"/>
      <c r="Y4667" s="124" t="s">
        <v>11</v>
      </c>
      <c r="Z4667" s="146"/>
      <c r="AA4667" s="136" t="s">
        <v>364</v>
      </c>
      <c r="AB4667" s="135" t="s">
        <v>66</v>
      </c>
      <c r="AE4667" s="136"/>
      <c r="AF4667" s="135"/>
      <c r="AG4667" s="696"/>
      <c r="AH4667" s="694"/>
      <c r="AJ4667" s="146"/>
      <c r="AK4667" s="124" t="s">
        <v>12</v>
      </c>
      <c r="AL4667" s="146"/>
      <c r="AM4667" s="124" t="s">
        <v>11</v>
      </c>
      <c r="AN4667" s="146"/>
      <c r="AO4667" s="136" t="s">
        <v>364</v>
      </c>
    </row>
    <row r="4668" spans="2:41" ht="3.75" customHeight="1">
      <c r="B4668" s="135"/>
      <c r="I4668" s="136"/>
      <c r="J4668" s="135"/>
      <c r="M4668" s="136"/>
      <c r="N4668" s="140"/>
      <c r="O4668" s="141"/>
      <c r="P4668" s="141"/>
      <c r="Q4668" s="142"/>
      <c r="R4668" s="140"/>
      <c r="S4668" s="141"/>
      <c r="T4668" s="141"/>
      <c r="U4668" s="141"/>
      <c r="V4668" s="141"/>
      <c r="W4668" s="141"/>
      <c r="X4668" s="141"/>
      <c r="Y4668" s="141"/>
      <c r="Z4668" s="141"/>
      <c r="AA4668" s="142"/>
      <c r="AB4668" s="140"/>
      <c r="AC4668" s="141"/>
      <c r="AD4668" s="141"/>
      <c r="AE4668" s="142"/>
      <c r="AF4668" s="140"/>
      <c r="AG4668" s="141"/>
      <c r="AH4668" s="141"/>
      <c r="AI4668" s="141"/>
      <c r="AJ4668" s="141"/>
      <c r="AK4668" s="141"/>
      <c r="AL4668" s="141"/>
      <c r="AM4668" s="141"/>
      <c r="AN4668" s="141"/>
      <c r="AO4668" s="142"/>
    </row>
    <row r="4669" spans="2:41" ht="3.75" customHeight="1">
      <c r="B4669" s="135"/>
      <c r="I4669" s="136"/>
      <c r="J4669" s="135"/>
      <c r="M4669" s="136"/>
      <c r="N4669" s="130"/>
      <c r="O4669" s="131"/>
      <c r="P4669" s="131"/>
      <c r="Q4669" s="132"/>
      <c r="R4669" s="683" t="str">
        <f>IF(AND(NM_従事者_従事者22_従事者区分&lt;&gt;"",新_新規_2!I356&lt;&gt;""), 新_新規_2!I356, "")
&amp; IF(AND(NM_従事者_従事者22_従事者区分&lt;&gt;"",新_変更_3!AL384&lt;&gt;""), 新_変更_3!AL384, "")</f>
        <v/>
      </c>
      <c r="S4669" s="684"/>
      <c r="T4669" s="684"/>
      <c r="U4669" s="684"/>
      <c r="V4669" s="684"/>
      <c r="W4669" s="684"/>
      <c r="X4669" s="684"/>
      <c r="Y4669" s="684"/>
      <c r="Z4669" s="684"/>
      <c r="AA4669" s="684"/>
      <c r="AB4669" s="684"/>
      <c r="AC4669" s="684"/>
      <c r="AD4669" s="684"/>
      <c r="AE4669" s="684"/>
      <c r="AF4669" s="684"/>
      <c r="AG4669" s="684"/>
      <c r="AH4669" s="684"/>
      <c r="AI4669" s="684"/>
      <c r="AJ4669" s="685"/>
      <c r="AK4669" s="131"/>
      <c r="AL4669" s="131"/>
      <c r="AM4669" s="131"/>
      <c r="AN4669" s="131"/>
      <c r="AO4669" s="132"/>
    </row>
    <row r="4670" spans="2:41" ht="13.35" customHeight="1">
      <c r="B4670" s="135"/>
      <c r="I4670" s="136"/>
      <c r="J4670" s="135"/>
      <c r="M4670" s="136"/>
      <c r="N4670" s="135" t="s">
        <v>8</v>
      </c>
      <c r="Q4670" s="136"/>
      <c r="R4670" s="686"/>
      <c r="S4670" s="687"/>
      <c r="T4670" s="687"/>
      <c r="U4670" s="687"/>
      <c r="V4670" s="687"/>
      <c r="W4670" s="687"/>
      <c r="X4670" s="687"/>
      <c r="Y4670" s="687"/>
      <c r="Z4670" s="687"/>
      <c r="AA4670" s="687"/>
      <c r="AB4670" s="687"/>
      <c r="AC4670" s="687"/>
      <c r="AD4670" s="687"/>
      <c r="AE4670" s="687"/>
      <c r="AF4670" s="687"/>
      <c r="AG4670" s="687"/>
      <c r="AH4670" s="687"/>
      <c r="AI4670" s="687"/>
      <c r="AJ4670" s="688"/>
      <c r="AL4670" s="147" t="s">
        <v>13</v>
      </c>
      <c r="AM4670" s="124" t="s">
        <v>29</v>
      </c>
      <c r="AO4670" s="136"/>
    </row>
    <row r="4671" spans="2:41" ht="3.75" customHeight="1">
      <c r="B4671" s="135"/>
      <c r="I4671" s="136"/>
      <c r="J4671" s="135"/>
      <c r="M4671" s="136"/>
      <c r="N4671" s="140"/>
      <c r="O4671" s="141"/>
      <c r="P4671" s="141"/>
      <c r="Q4671" s="142"/>
      <c r="R4671" s="689"/>
      <c r="S4671" s="690"/>
      <c r="T4671" s="690"/>
      <c r="U4671" s="690"/>
      <c r="V4671" s="690"/>
      <c r="W4671" s="690"/>
      <c r="X4671" s="690"/>
      <c r="Y4671" s="690"/>
      <c r="Z4671" s="690"/>
      <c r="AA4671" s="690"/>
      <c r="AB4671" s="690"/>
      <c r="AC4671" s="690"/>
      <c r="AD4671" s="690"/>
      <c r="AE4671" s="690"/>
      <c r="AF4671" s="690"/>
      <c r="AG4671" s="690"/>
      <c r="AH4671" s="690"/>
      <c r="AI4671" s="690"/>
      <c r="AJ4671" s="691"/>
      <c r="AK4671" s="141"/>
      <c r="AL4671" s="141"/>
      <c r="AM4671" s="141"/>
      <c r="AN4671" s="141"/>
      <c r="AO4671" s="142"/>
    </row>
    <row r="4672" spans="2:41" ht="3.75" customHeight="1">
      <c r="B4672" s="135"/>
      <c r="I4672" s="136"/>
      <c r="J4672" s="135"/>
      <c r="M4672" s="136"/>
      <c r="N4672" s="130"/>
      <c r="O4672" s="131"/>
      <c r="P4672" s="131"/>
      <c r="Q4672" s="132"/>
      <c r="R4672" s="683" t="str">
        <f>IF(NM_従事者_従事者22_従事者区分="","",(IF(新_新規_2!I355&lt;&gt;"", ASC(PHONETIC(新_新規_2!I355)), "") &amp; IF(新_変更_3!AL383&lt;&gt;"", ASC(PHONETIC(新_変更_3!AL383)), "")))</f>
        <v/>
      </c>
      <c r="S4672" s="684"/>
      <c r="T4672" s="684"/>
      <c r="U4672" s="684"/>
      <c r="V4672" s="684"/>
      <c r="W4672" s="684"/>
      <c r="X4672" s="684"/>
      <c r="Y4672" s="684"/>
      <c r="Z4672" s="684"/>
      <c r="AA4672" s="684"/>
      <c r="AB4672" s="684"/>
      <c r="AC4672" s="684"/>
      <c r="AD4672" s="684"/>
      <c r="AE4672" s="684"/>
      <c r="AF4672" s="684"/>
      <c r="AG4672" s="684"/>
      <c r="AH4672" s="684"/>
      <c r="AI4672" s="684"/>
      <c r="AJ4672" s="684"/>
      <c r="AK4672" s="684"/>
      <c r="AL4672" s="684"/>
      <c r="AM4672" s="684"/>
      <c r="AN4672" s="684"/>
      <c r="AO4672" s="685"/>
    </row>
    <row r="4673" spans="2:41" ht="13.35" customHeight="1">
      <c r="B4673" s="135"/>
      <c r="I4673" s="136"/>
      <c r="J4673" s="135"/>
      <c r="M4673" s="136"/>
      <c r="N4673" s="135" t="s">
        <v>61</v>
      </c>
      <c r="Q4673" s="136"/>
      <c r="R4673" s="686"/>
      <c r="S4673" s="687"/>
      <c r="T4673" s="687"/>
      <c r="U4673" s="687"/>
      <c r="V4673" s="687"/>
      <c r="W4673" s="687"/>
      <c r="X4673" s="687"/>
      <c r="Y4673" s="687"/>
      <c r="Z4673" s="687"/>
      <c r="AA4673" s="687"/>
      <c r="AB4673" s="687"/>
      <c r="AC4673" s="687"/>
      <c r="AD4673" s="687"/>
      <c r="AE4673" s="687"/>
      <c r="AF4673" s="687"/>
      <c r="AG4673" s="687"/>
      <c r="AH4673" s="687"/>
      <c r="AI4673" s="687"/>
      <c r="AJ4673" s="687"/>
      <c r="AK4673" s="687"/>
      <c r="AL4673" s="687"/>
      <c r="AM4673" s="687"/>
      <c r="AN4673" s="687"/>
      <c r="AO4673" s="688"/>
    </row>
    <row r="4674" spans="2:41" ht="3.75" customHeight="1">
      <c r="B4674" s="135"/>
      <c r="I4674" s="136"/>
      <c r="J4674" s="135"/>
      <c r="M4674" s="136"/>
      <c r="N4674" s="135"/>
      <c r="Q4674" s="136"/>
      <c r="R4674" s="689"/>
      <c r="S4674" s="690"/>
      <c r="T4674" s="690"/>
      <c r="U4674" s="690"/>
      <c r="V4674" s="690"/>
      <c r="W4674" s="690"/>
      <c r="X4674" s="690"/>
      <c r="Y4674" s="690"/>
      <c r="Z4674" s="690"/>
      <c r="AA4674" s="690"/>
      <c r="AB4674" s="690"/>
      <c r="AC4674" s="690"/>
      <c r="AD4674" s="690"/>
      <c r="AE4674" s="690"/>
      <c r="AF4674" s="690"/>
      <c r="AG4674" s="690"/>
      <c r="AH4674" s="690"/>
      <c r="AI4674" s="690"/>
      <c r="AJ4674" s="690"/>
      <c r="AK4674" s="690"/>
      <c r="AL4674" s="690"/>
      <c r="AM4674" s="690"/>
      <c r="AN4674" s="690"/>
      <c r="AO4674" s="691"/>
    </row>
    <row r="4675" spans="2:41" ht="3.75" customHeight="1">
      <c r="B4675" s="135"/>
      <c r="I4675" s="136"/>
      <c r="J4675" s="135"/>
      <c r="N4675" s="130"/>
      <c r="O4675" s="131"/>
      <c r="P4675" s="131"/>
      <c r="Q4675" s="132"/>
      <c r="U4675" s="787" t="str">
        <f>IF(AND(NM_従事者_従事者22_従事者区分&lt;&gt;"",新_新規_2!L357&lt;&gt;""), 新_新規_2!L357, "")
&amp; IF(AND(NM_従事者_従事者22_従事者区分&lt;&gt;"",新_変更_3!AO385&lt;&gt;""), 新_変更_3!AO385, "")</f>
        <v/>
      </c>
      <c r="V4675" s="754"/>
      <c r="W4675" s="754"/>
      <c r="X4675" s="789"/>
      <c r="Y4675" s="131"/>
      <c r="Z4675" s="792" t="str">
        <f>IF(AND(NM_従事者_従事者22_従事者区分&lt;&gt;"",新_新規_2!O357&lt;&gt;""), 新_新規_2!O357, "")
&amp; IF(AND(NM_従事者_従事者22_従事者区分&lt;&gt;"",新_変更_3!AR385&lt;&gt;""), 新_変更_3!AR385, "")</f>
        <v/>
      </c>
      <c r="AA4675" s="754"/>
      <c r="AB4675" s="754"/>
      <c r="AC4675" s="755"/>
      <c r="AG4675" s="683" t="str">
        <f>IF(AND(NM_従事者_従事者22_従事者区分&lt;&gt;"",新_新規_2!L358&lt;&gt;""), 新_新規_2!L358, "")
&amp; IF(AND(NM_従事者_従事者22_従事者区分&lt;&gt;"",新_変更_3!AO386&lt;&gt;""), 新_変更_3!AO386, "")</f>
        <v/>
      </c>
      <c r="AH4675" s="684"/>
      <c r="AI4675" s="684"/>
      <c r="AJ4675" s="684"/>
      <c r="AK4675" s="684"/>
      <c r="AL4675" s="684"/>
      <c r="AM4675" s="684"/>
      <c r="AN4675" s="684"/>
      <c r="AO4675" s="685"/>
    </row>
    <row r="4676" spans="2:41" ht="13.35" customHeight="1">
      <c r="B4676" s="135"/>
      <c r="I4676" s="136"/>
      <c r="J4676" s="135"/>
      <c r="N4676" s="135"/>
      <c r="Q4676" s="136"/>
      <c r="R4676" s="124" t="s">
        <v>15</v>
      </c>
      <c r="U4676" s="756"/>
      <c r="V4676" s="757"/>
      <c r="W4676" s="757"/>
      <c r="X4676" s="790"/>
      <c r="Y4676" s="125" t="s">
        <v>359</v>
      </c>
      <c r="Z4676" s="793"/>
      <c r="AA4676" s="757"/>
      <c r="AB4676" s="757"/>
      <c r="AC4676" s="758"/>
      <c r="AD4676" s="124" t="s">
        <v>56</v>
      </c>
      <c r="AG4676" s="686"/>
      <c r="AH4676" s="687"/>
      <c r="AI4676" s="687"/>
      <c r="AJ4676" s="687"/>
      <c r="AK4676" s="687"/>
      <c r="AL4676" s="687"/>
      <c r="AM4676" s="687"/>
      <c r="AN4676" s="687"/>
      <c r="AO4676" s="688"/>
    </row>
    <row r="4677" spans="2:41" ht="3.75" customHeight="1">
      <c r="B4677" s="135"/>
      <c r="I4677" s="136"/>
      <c r="J4677" s="135"/>
      <c r="N4677" s="135"/>
      <c r="Q4677" s="136"/>
      <c r="R4677" s="141"/>
      <c r="S4677" s="141"/>
      <c r="T4677" s="141"/>
      <c r="U4677" s="759"/>
      <c r="V4677" s="760"/>
      <c r="W4677" s="760"/>
      <c r="X4677" s="791"/>
      <c r="Y4677" s="141"/>
      <c r="Z4677" s="794"/>
      <c r="AA4677" s="760"/>
      <c r="AB4677" s="760"/>
      <c r="AC4677" s="761"/>
      <c r="AD4677" s="141"/>
      <c r="AE4677" s="141"/>
      <c r="AF4677" s="141"/>
      <c r="AG4677" s="689"/>
      <c r="AH4677" s="690"/>
      <c r="AI4677" s="690"/>
      <c r="AJ4677" s="690"/>
      <c r="AK4677" s="690"/>
      <c r="AL4677" s="690"/>
      <c r="AM4677" s="690"/>
      <c r="AN4677" s="690"/>
      <c r="AO4677" s="691"/>
    </row>
    <row r="4678" spans="2:41" ht="3.75" customHeight="1">
      <c r="B4678" s="135"/>
      <c r="I4678" s="136"/>
      <c r="J4678" s="135"/>
      <c r="N4678" s="135"/>
      <c r="Q4678" s="136"/>
      <c r="R4678" s="131"/>
      <c r="S4678" s="131"/>
      <c r="T4678" s="132"/>
      <c r="U4678" s="683" t="str">
        <f>IF(AND(NM_従事者_従事者22_従事者区分&lt;&gt;"",新_新規_2!T358&lt;&gt;""), 新_新規_2!T358, "")
&amp; IF(AND(NM_従事者_従事者22_従事者区分&lt;&gt;"",新_変更_3!AW386&lt;&gt;""), 新_変更_3!AW386, "")</f>
        <v/>
      </c>
      <c r="V4678" s="684"/>
      <c r="W4678" s="684"/>
      <c r="X4678" s="684"/>
      <c r="Y4678" s="684"/>
      <c r="Z4678" s="684"/>
      <c r="AA4678" s="684"/>
      <c r="AB4678" s="684"/>
      <c r="AC4678" s="685"/>
      <c r="AD4678" s="130"/>
      <c r="AE4678" s="131"/>
      <c r="AF4678" s="132"/>
      <c r="AG4678" s="683" t="str">
        <f>IF(AND(NM_従事者_従事者22_従事者区分&lt;&gt;"",新_新規_2!L359&lt;&gt;""), 新_新規_2!L359, "")
&amp; IF(AND(NM_従事者_従事者22_従事者区分&lt;&gt;"",新_変更_3!AO387&lt;&gt;""), 新_変更_3!AO387, "")</f>
        <v/>
      </c>
      <c r="AH4678" s="684"/>
      <c r="AI4678" s="684"/>
      <c r="AJ4678" s="684"/>
      <c r="AK4678" s="684"/>
      <c r="AL4678" s="684"/>
      <c r="AM4678" s="684"/>
      <c r="AN4678" s="684"/>
      <c r="AO4678" s="685"/>
    </row>
    <row r="4679" spans="2:41" ht="13.35" customHeight="1">
      <c r="B4679" s="135"/>
      <c r="I4679" s="136"/>
      <c r="J4679" s="135" t="s">
        <v>4014</v>
      </c>
      <c r="N4679" s="135" t="s">
        <v>23</v>
      </c>
      <c r="Q4679" s="136"/>
      <c r="R4679" s="124" t="s">
        <v>17</v>
      </c>
      <c r="T4679" s="136"/>
      <c r="U4679" s="686"/>
      <c r="V4679" s="687"/>
      <c r="W4679" s="687"/>
      <c r="X4679" s="687"/>
      <c r="Y4679" s="687"/>
      <c r="Z4679" s="687"/>
      <c r="AA4679" s="687"/>
      <c r="AB4679" s="687"/>
      <c r="AC4679" s="688"/>
      <c r="AD4679" s="135" t="s">
        <v>18</v>
      </c>
      <c r="AF4679" s="136"/>
      <c r="AG4679" s="686"/>
      <c r="AH4679" s="687"/>
      <c r="AI4679" s="687"/>
      <c r="AJ4679" s="687"/>
      <c r="AK4679" s="687"/>
      <c r="AL4679" s="687"/>
      <c r="AM4679" s="687"/>
      <c r="AN4679" s="687"/>
      <c r="AO4679" s="688"/>
    </row>
    <row r="4680" spans="2:41" ht="3.75" customHeight="1">
      <c r="B4680" s="135"/>
      <c r="I4680" s="136"/>
      <c r="J4680" s="135"/>
      <c r="N4680" s="135"/>
      <c r="Q4680" s="136"/>
      <c r="R4680" s="141"/>
      <c r="S4680" s="141"/>
      <c r="T4680" s="142"/>
      <c r="U4680" s="689"/>
      <c r="V4680" s="690"/>
      <c r="W4680" s="690"/>
      <c r="X4680" s="690"/>
      <c r="Y4680" s="690"/>
      <c r="Z4680" s="690"/>
      <c r="AA4680" s="690"/>
      <c r="AB4680" s="690"/>
      <c r="AC4680" s="691"/>
      <c r="AD4680" s="140"/>
      <c r="AE4680" s="141"/>
      <c r="AF4680" s="142"/>
      <c r="AG4680" s="689"/>
      <c r="AH4680" s="690"/>
      <c r="AI4680" s="690"/>
      <c r="AJ4680" s="690"/>
      <c r="AK4680" s="690"/>
      <c r="AL4680" s="690"/>
      <c r="AM4680" s="690"/>
      <c r="AN4680" s="690"/>
      <c r="AO4680" s="691"/>
    </row>
    <row r="4681" spans="2:41" ht="3.75" customHeight="1">
      <c r="B4681" s="135"/>
      <c r="I4681" s="136"/>
      <c r="J4681" s="135"/>
      <c r="N4681" s="135"/>
      <c r="Q4681" s="136"/>
      <c r="R4681" s="131"/>
      <c r="S4681" s="131"/>
      <c r="T4681" s="132"/>
      <c r="U4681" s="683" t="str">
        <f>IF(AND(NM_従事者_従事者22_従事者区分&lt;&gt;"",新_新規_2!T359&lt;&gt;""), 新_新規_2!T359, "")
&amp; IF(AND(NM_従事者_従事者22_従事者区分&lt;&gt;"",新_変更_3!AW387&lt;&gt;""), 新_変更_3!AW387, "")</f>
        <v/>
      </c>
      <c r="V4681" s="684"/>
      <c r="W4681" s="684"/>
      <c r="X4681" s="684"/>
      <c r="Y4681" s="684"/>
      <c r="Z4681" s="684"/>
      <c r="AA4681" s="684"/>
      <c r="AB4681" s="684"/>
      <c r="AC4681" s="685"/>
      <c r="AD4681" s="130"/>
      <c r="AE4681" s="131"/>
      <c r="AF4681" s="132"/>
      <c r="AG4681" s="683" t="str">
        <f>IF(AND(NM_従事者_従事者22_従事者区分&lt;&gt;"",新_新規_2!L360&lt;&gt;""), 新_新規_2!L360, "")
&amp; IF(AND(NM_従事者_従事者22_従事者区分&lt;&gt;"",新_変更_3!AO388&lt;&gt;""), 新_変更_3!AO388, "")</f>
        <v/>
      </c>
      <c r="AH4681" s="684"/>
      <c r="AI4681" s="684"/>
      <c r="AJ4681" s="684"/>
      <c r="AK4681" s="684"/>
      <c r="AL4681" s="684"/>
      <c r="AM4681" s="684"/>
      <c r="AN4681" s="684"/>
      <c r="AO4681" s="685"/>
    </row>
    <row r="4682" spans="2:41" ht="13.35" customHeight="1">
      <c r="B4682" s="135"/>
      <c r="I4682" s="136"/>
      <c r="J4682" s="135"/>
      <c r="N4682" s="135"/>
      <c r="Q4682" s="136"/>
      <c r="R4682" s="124" t="s">
        <v>19</v>
      </c>
      <c r="T4682" s="136"/>
      <c r="U4682" s="686"/>
      <c r="V4682" s="687"/>
      <c r="W4682" s="687"/>
      <c r="X4682" s="687"/>
      <c r="Y4682" s="687"/>
      <c r="Z4682" s="687"/>
      <c r="AA4682" s="687"/>
      <c r="AB4682" s="687"/>
      <c r="AC4682" s="688"/>
      <c r="AD4682" s="135" t="s">
        <v>20</v>
      </c>
      <c r="AF4682" s="136"/>
      <c r="AG4682" s="686"/>
      <c r="AH4682" s="687"/>
      <c r="AI4682" s="687"/>
      <c r="AJ4682" s="687"/>
      <c r="AK4682" s="687"/>
      <c r="AL4682" s="687"/>
      <c r="AM4682" s="687"/>
      <c r="AN4682" s="687"/>
      <c r="AO4682" s="688"/>
    </row>
    <row r="4683" spans="2:41" ht="3.75" customHeight="1">
      <c r="B4683" s="135"/>
      <c r="I4683" s="136"/>
      <c r="J4683" s="135"/>
      <c r="N4683" s="140"/>
      <c r="O4683" s="141"/>
      <c r="P4683" s="141"/>
      <c r="Q4683" s="142"/>
      <c r="R4683" s="141"/>
      <c r="S4683" s="141"/>
      <c r="T4683" s="142"/>
      <c r="U4683" s="689"/>
      <c r="V4683" s="690"/>
      <c r="W4683" s="690"/>
      <c r="X4683" s="690"/>
      <c r="Y4683" s="690"/>
      <c r="Z4683" s="690"/>
      <c r="AA4683" s="690"/>
      <c r="AB4683" s="690"/>
      <c r="AC4683" s="691"/>
      <c r="AD4683" s="140"/>
      <c r="AE4683" s="141"/>
      <c r="AF4683" s="142"/>
      <c r="AG4683" s="689"/>
      <c r="AH4683" s="690"/>
      <c r="AI4683" s="690"/>
      <c r="AJ4683" s="690"/>
      <c r="AK4683" s="690"/>
      <c r="AL4683" s="690"/>
      <c r="AM4683" s="690"/>
      <c r="AN4683" s="690"/>
      <c r="AO4683" s="691"/>
    </row>
    <row r="4684" spans="2:41" ht="3.75" customHeight="1">
      <c r="B4684" s="135"/>
      <c r="I4684" s="136"/>
      <c r="J4684" s="135"/>
      <c r="M4684" s="136"/>
      <c r="N4684" s="135"/>
      <c r="Q4684" s="136"/>
      <c r="R4684" s="130"/>
      <c r="S4684" s="131"/>
      <c r="T4684" s="131"/>
      <c r="U4684" s="131"/>
      <c r="V4684" s="131"/>
      <c r="W4684" s="131"/>
      <c r="X4684" s="131"/>
      <c r="Y4684" s="131"/>
      <c r="Z4684" s="131"/>
      <c r="AA4684" s="131"/>
      <c r="AB4684" s="131"/>
      <c r="AC4684" s="131"/>
      <c r="AD4684" s="131"/>
      <c r="AE4684" s="131"/>
      <c r="AF4684" s="131"/>
      <c r="AG4684" s="131"/>
      <c r="AH4684" s="131"/>
      <c r="AI4684" s="131"/>
      <c r="AJ4684" s="131"/>
      <c r="AK4684" s="131"/>
      <c r="AL4684" s="131"/>
      <c r="AM4684" s="131"/>
      <c r="AN4684" s="131"/>
      <c r="AO4684" s="132"/>
    </row>
    <row r="4685" spans="2:41" ht="13.35" customHeight="1">
      <c r="B4685" s="135"/>
      <c r="I4685" s="136"/>
      <c r="J4685" s="135"/>
      <c r="M4685" s="136"/>
      <c r="N4685" s="135" t="s">
        <v>111</v>
      </c>
      <c r="Q4685" s="136"/>
      <c r="R4685" s="135"/>
      <c r="S4685" s="696"/>
      <c r="T4685" s="694"/>
      <c r="V4685" s="146"/>
      <c r="W4685" s="124" t="s">
        <v>12</v>
      </c>
      <c r="X4685" s="146"/>
      <c r="Y4685" s="124" t="s">
        <v>11</v>
      </c>
      <c r="Z4685" s="146"/>
      <c r="AA4685" s="124" t="s">
        <v>364</v>
      </c>
      <c r="AO4685" s="136"/>
    </row>
    <row r="4686" spans="2:41" ht="3.75" customHeight="1">
      <c r="B4686" s="135"/>
      <c r="I4686" s="136"/>
      <c r="J4686" s="135"/>
      <c r="M4686" s="136"/>
      <c r="N4686" s="135"/>
      <c r="Q4686" s="136"/>
      <c r="R4686" s="135"/>
      <c r="AO4686" s="136"/>
    </row>
    <row r="4687" spans="2:41" ht="3.75" customHeight="1">
      <c r="B4687" s="135"/>
      <c r="I4687" s="136"/>
      <c r="J4687" s="135"/>
      <c r="M4687" s="136"/>
      <c r="N4687" s="130"/>
      <c r="O4687" s="131"/>
      <c r="P4687" s="131"/>
      <c r="Q4687" s="131"/>
      <c r="R4687" s="781" t="str">
        <f>IF(AND(NM_従事者_従事者22_従事者区分&lt;&gt;"",新_新規_2!I361&lt;&gt;""), 新_新規_2!I361, "")
&amp; IF(AND(NM_従事者_従事者22_従事者区分&lt;&gt;"",新_変更_3!AL389&lt;&gt;""), 新_変更_3!AL389, "")</f>
        <v/>
      </c>
      <c r="S4687" s="784" t="str">
        <f>IF(AND(NM_従事者_従事者22_従事者区分&lt;&gt;"",新_新規_2!J361&lt;&gt;""), 新_新規_2!J361, "")
&amp; IF(AND(NM_従事者_従事者22_従事者区分&lt;&gt;"",新_変更_3!AM389&lt;&gt;""), 新_変更_3!AM389, "")</f>
        <v/>
      </c>
      <c r="T4687" s="131"/>
      <c r="U4687" s="787" t="str">
        <f>IF(AND(NM_従事者_従事者22_従事者区分&lt;&gt;"",新_新規_2!L361&lt;&gt;""), 新_新規_2!L361, "")
&amp; IF(AND(NM_従事者_従事者22_従事者区分&lt;&gt;"",新_変更_3!AO389&lt;&gt;""), 新_変更_3!AO389, "")</f>
        <v/>
      </c>
      <c r="V4687" s="130"/>
      <c r="W4687" s="131"/>
      <c r="X4687" s="131"/>
      <c r="Y4687" s="131"/>
      <c r="Z4687" s="131"/>
      <c r="AA4687" s="131"/>
      <c r="AB4687" s="131"/>
      <c r="AC4687" s="131"/>
      <c r="AD4687" s="131"/>
      <c r="AE4687" s="131"/>
      <c r="AF4687" s="131"/>
      <c r="AG4687" s="131"/>
      <c r="AH4687" s="133"/>
      <c r="AI4687" s="133"/>
      <c r="AJ4687" s="131"/>
      <c r="AK4687" s="149"/>
      <c r="AL4687" s="131"/>
      <c r="AM4687" s="131"/>
      <c r="AN4687" s="131"/>
      <c r="AO4687" s="132"/>
    </row>
    <row r="4688" spans="2:41" ht="13.35" customHeight="1">
      <c r="B4688" s="135"/>
      <c r="I4688" s="136"/>
      <c r="J4688" s="135"/>
      <c r="M4688" s="136"/>
      <c r="N4688" s="135" t="s">
        <v>30</v>
      </c>
      <c r="R4688" s="782"/>
      <c r="S4688" s="785"/>
      <c r="T4688" s="124" t="s">
        <v>388</v>
      </c>
      <c r="U4688" s="756"/>
      <c r="V4688" s="135" t="s">
        <v>112</v>
      </c>
      <c r="AH4688" s="137"/>
      <c r="AI4688" s="137"/>
      <c r="AK4688" s="150"/>
      <c r="AO4688" s="136"/>
    </row>
    <row r="4689" spans="2:41" ht="3.75" customHeight="1">
      <c r="B4689" s="135"/>
      <c r="I4689" s="136"/>
      <c r="J4689" s="135"/>
      <c r="M4689" s="136"/>
      <c r="N4689" s="135"/>
      <c r="R4689" s="783"/>
      <c r="S4689" s="786"/>
      <c r="T4689" s="141"/>
      <c r="U4689" s="759"/>
      <c r="V4689" s="140"/>
      <c r="W4689" s="141"/>
      <c r="X4689" s="141"/>
      <c r="Y4689" s="141"/>
      <c r="Z4689" s="141"/>
      <c r="AA4689" s="141"/>
      <c r="AB4689" s="141"/>
      <c r="AC4689" s="141"/>
      <c r="AD4689" s="141"/>
      <c r="AE4689" s="141"/>
      <c r="AF4689" s="141"/>
      <c r="AG4689" s="141"/>
      <c r="AH4689" s="143"/>
      <c r="AI4689" s="143"/>
      <c r="AJ4689" s="141"/>
      <c r="AK4689" s="151"/>
      <c r="AL4689" s="141"/>
      <c r="AM4689" s="141"/>
      <c r="AN4689" s="141"/>
      <c r="AO4689" s="142"/>
    </row>
    <row r="4690" spans="2:41" ht="3.75" customHeight="1">
      <c r="B4690" s="135"/>
      <c r="I4690" s="136"/>
      <c r="J4690" s="135"/>
      <c r="M4690" s="136"/>
      <c r="N4690" s="130"/>
      <c r="O4690" s="131"/>
      <c r="P4690" s="131"/>
      <c r="Q4690" s="132"/>
      <c r="R4690" s="788" t="str">
        <f>IF(AND(NM_従事者_従事者22_従事者区分&lt;&gt;"",新_新規_2!K365&lt;&gt;""), 新_新規_2!K365, "")
&amp; IF(AND(NM_従事者_従事者22_従事者区分&lt;&gt;"",新_変更_3!AN393&lt;&gt;""), 新_変更_3!AN393, "")</f>
        <v/>
      </c>
      <c r="S4690" s="684"/>
      <c r="T4690" s="684"/>
      <c r="U4690" s="685"/>
      <c r="V4690" s="686" t="str">
        <f>IF(AND(NM_従事者_従事者22_従事者区分&lt;&gt;"",新_新規_2!O365&lt;&gt;""), 新_新規_2!O365, "")
&amp; IF(AND(NM_従事者_従事者22_従事者区分&lt;&gt;"",新_変更_3!AR393&lt;&gt;""), 新_変更_3!AR393, "")</f>
        <v/>
      </c>
      <c r="W4690" s="688"/>
      <c r="X4690" s="683" t="str">
        <f>IF(AND(NM_従事者_従事者22_従事者区分&lt;&gt;"",新_新規_2!Q365&lt;&gt;""), 新_新規_2!Q365, "")
&amp; IF(AND(NM_従事者_従事者22_従事者区分&lt;&gt;"",新_変更_3!AT393&lt;&gt;""), 新_変更_3!AT393, "")</f>
        <v/>
      </c>
      <c r="Y4690" s="684"/>
      <c r="Z4690" s="684"/>
      <c r="AA4690" s="685"/>
      <c r="AI4690" s="131"/>
      <c r="AO4690" s="136"/>
    </row>
    <row r="4691" spans="2:41" ht="13.35" customHeight="1">
      <c r="B4691" s="135"/>
      <c r="I4691" s="136"/>
      <c r="J4691" s="135"/>
      <c r="M4691" s="136"/>
      <c r="N4691" s="135" t="s">
        <v>114</v>
      </c>
      <c r="Q4691" s="136"/>
      <c r="R4691" s="686"/>
      <c r="S4691" s="687"/>
      <c r="T4691" s="687"/>
      <c r="U4691" s="688"/>
      <c r="V4691" s="686"/>
      <c r="W4691" s="688"/>
      <c r="X4691" s="686"/>
      <c r="Y4691" s="687"/>
      <c r="Z4691" s="687"/>
      <c r="AA4691" s="688"/>
      <c r="AB4691" s="158" t="s">
        <v>171</v>
      </c>
      <c r="AO4691" s="136"/>
    </row>
    <row r="4692" spans="2:41" ht="3.75" customHeight="1">
      <c r="B4692" s="135"/>
      <c r="I4692" s="136"/>
      <c r="J4692" s="135"/>
      <c r="M4692" s="136"/>
      <c r="N4692" s="135"/>
      <c r="Q4692" s="136"/>
      <c r="R4692" s="689"/>
      <c r="S4692" s="690"/>
      <c r="T4692" s="690"/>
      <c r="U4692" s="691"/>
      <c r="V4692" s="689"/>
      <c r="W4692" s="691"/>
      <c r="X4692" s="689"/>
      <c r="Y4692" s="690"/>
      <c r="Z4692" s="690"/>
      <c r="AA4692" s="691"/>
      <c r="AB4692" s="141"/>
      <c r="AC4692" s="141"/>
      <c r="AD4692" s="141"/>
      <c r="AE4692" s="141"/>
      <c r="AF4692" s="141"/>
      <c r="AG4692" s="141"/>
      <c r="AH4692" s="141"/>
      <c r="AI4692" s="141"/>
      <c r="AJ4692" s="141"/>
      <c r="AK4692" s="141"/>
      <c r="AL4692" s="141"/>
      <c r="AM4692" s="141"/>
      <c r="AN4692" s="141"/>
      <c r="AO4692" s="142"/>
    </row>
    <row r="4693" spans="2:41" ht="3.75" customHeight="1">
      <c r="B4693" s="135"/>
      <c r="I4693" s="136"/>
      <c r="J4693" s="135"/>
      <c r="M4693" s="136"/>
      <c r="N4693" s="130"/>
      <c r="O4693" s="131"/>
      <c r="P4693" s="131"/>
      <c r="Q4693" s="131"/>
      <c r="R4693" s="130"/>
      <c r="S4693" s="131"/>
      <c r="T4693" s="131"/>
      <c r="U4693" s="131"/>
      <c r="V4693" s="131"/>
      <c r="W4693" s="131"/>
      <c r="X4693" s="131"/>
      <c r="Y4693" s="131"/>
      <c r="Z4693" s="131"/>
      <c r="AA4693" s="132"/>
      <c r="AB4693" s="130"/>
      <c r="AI4693" s="136"/>
      <c r="AJ4693" s="130"/>
      <c r="AK4693" s="131"/>
      <c r="AL4693" s="131"/>
      <c r="AM4693" s="131"/>
      <c r="AN4693" s="131"/>
      <c r="AO4693" s="132"/>
    </row>
    <row r="4694" spans="2:41" ht="13.35" customHeight="1">
      <c r="B4694" s="135"/>
      <c r="I4694" s="136"/>
      <c r="J4694" s="135"/>
      <c r="M4694" s="136"/>
      <c r="N4694" s="135" t="s">
        <v>115</v>
      </c>
      <c r="R4694" s="135"/>
      <c r="S4694" s="696" t="str">
        <f>IF(AND(NM_従事者_従事者22_従事者区分&lt;&gt;"",新_新規_2!I367&lt;&gt;""), 新_新規_2!I367, "")
&amp; IF(AND(NM_従事者_従事者22_従事者区分&lt;&gt;"",新_変更_3!AL395&lt;&gt;""), 新_変更_3!AL395, "")</f>
        <v/>
      </c>
      <c r="T4694" s="694"/>
      <c r="V4694" s="146" t="str">
        <f>IF(AND(NM_従事者_従事者22_従事者区分&lt;&gt;"",新_新規_2!K367&lt;&gt;""), 新_新規_2!K367, "")
&amp; IF(AND(NM_従事者_従事者22_従事者区分&lt;&gt;"",新_変更_3!AN395&lt;&gt;""), 新_変更_3!AN395, "")</f>
        <v/>
      </c>
      <c r="W4694" s="124" t="s">
        <v>12</v>
      </c>
      <c r="X4694" s="146" t="str">
        <f>IF(AND(NM_従事者_従事者22_従事者区分&lt;&gt;"",新_新規_2!M367&lt;&gt;""), 新_新規_2!M367, "")
&amp; IF(AND(NM_従事者_従事者22_従事者区分&lt;&gt;"",新_変更_3!AP395&lt;&gt;""), 新_変更_3!AP395, "")</f>
        <v/>
      </c>
      <c r="Y4694" s="124" t="s">
        <v>11</v>
      </c>
      <c r="Z4694" s="146" t="str">
        <f>IF(AND(NM_従事者_従事者22_従事者区分&lt;&gt;"",新_新規_2!O367&lt;&gt;""), 新_新規_2!O367, "")
&amp; IF(AND(NM_従事者_従事者22_従事者区分&lt;&gt;"",新_変更_3!AR395&lt;&gt;""), 新_変更_3!AR395, "")</f>
        <v/>
      </c>
      <c r="AA4694" s="124" t="s">
        <v>364</v>
      </c>
      <c r="AB4694" s="135" t="s">
        <v>170</v>
      </c>
      <c r="AI4694" s="136"/>
      <c r="AJ4694" s="135"/>
      <c r="AK4694" s="696"/>
      <c r="AL4694" s="693"/>
      <c r="AM4694" s="693"/>
      <c r="AN4694" s="693"/>
      <c r="AO4694" s="694"/>
    </row>
    <row r="4695" spans="2:41" ht="3.75" customHeight="1">
      <c r="B4695" s="135"/>
      <c r="I4695" s="136"/>
      <c r="J4695" s="135"/>
      <c r="M4695" s="136"/>
      <c r="N4695" s="135"/>
      <c r="R4695" s="140"/>
      <c r="S4695" s="141"/>
      <c r="T4695" s="141"/>
      <c r="U4695" s="141"/>
      <c r="V4695" s="141"/>
      <c r="W4695" s="141"/>
      <c r="X4695" s="141"/>
      <c r="Y4695" s="141"/>
      <c r="Z4695" s="141"/>
      <c r="AA4695" s="142"/>
      <c r="AB4695" s="140"/>
      <c r="AC4695" s="141"/>
      <c r="AD4695" s="141"/>
      <c r="AE4695" s="141"/>
      <c r="AF4695" s="141"/>
      <c r="AG4695" s="141"/>
      <c r="AH4695" s="141"/>
      <c r="AI4695" s="142"/>
      <c r="AJ4695" s="140"/>
      <c r="AK4695" s="141"/>
      <c r="AL4695" s="141"/>
      <c r="AM4695" s="141"/>
      <c r="AN4695" s="141"/>
      <c r="AO4695" s="142"/>
    </row>
    <row r="4696" spans="2:41" ht="3.75" customHeight="1">
      <c r="B4696" s="135"/>
      <c r="I4696" s="136"/>
      <c r="J4696" s="135"/>
      <c r="M4696" s="136"/>
      <c r="N4696" s="130"/>
      <c r="O4696" s="131"/>
      <c r="P4696" s="131"/>
      <c r="Q4696" s="132"/>
      <c r="R4696" s="683" t="str">
        <f>IF(新_新規_2!T364="☑", "研修中の登録販売者", "") &amp; IF(新_変更_3!AW392="☑", "研修中の登録販売者", "")</f>
        <v/>
      </c>
      <c r="S4696" s="684"/>
      <c r="T4696" s="684"/>
      <c r="U4696" s="684"/>
      <c r="V4696" s="684"/>
      <c r="W4696" s="684"/>
      <c r="X4696" s="684"/>
      <c r="Y4696" s="684"/>
      <c r="Z4696" s="684"/>
      <c r="AA4696" s="684"/>
      <c r="AB4696" s="684"/>
      <c r="AC4696" s="684"/>
      <c r="AD4696" s="684"/>
      <c r="AE4696" s="684"/>
      <c r="AF4696" s="684"/>
      <c r="AG4696" s="684"/>
      <c r="AH4696" s="684"/>
      <c r="AI4696" s="684"/>
      <c r="AJ4696" s="684"/>
      <c r="AK4696" s="684"/>
      <c r="AL4696" s="684"/>
      <c r="AM4696" s="684"/>
      <c r="AN4696" s="684"/>
      <c r="AO4696" s="685"/>
    </row>
    <row r="4697" spans="2:41" ht="13.35" customHeight="1">
      <c r="B4697" s="135"/>
      <c r="I4697" s="136"/>
      <c r="J4697" s="135"/>
      <c r="M4697" s="136"/>
      <c r="N4697" s="135" t="s">
        <v>32</v>
      </c>
      <c r="Q4697" s="136"/>
      <c r="R4697" s="686"/>
      <c r="S4697" s="687"/>
      <c r="T4697" s="687"/>
      <c r="U4697" s="687"/>
      <c r="V4697" s="687"/>
      <c r="W4697" s="687"/>
      <c r="X4697" s="687"/>
      <c r="Y4697" s="687"/>
      <c r="Z4697" s="687"/>
      <c r="AA4697" s="687"/>
      <c r="AB4697" s="687"/>
      <c r="AC4697" s="687"/>
      <c r="AD4697" s="687"/>
      <c r="AE4697" s="687"/>
      <c r="AF4697" s="687"/>
      <c r="AG4697" s="687"/>
      <c r="AH4697" s="687"/>
      <c r="AI4697" s="687"/>
      <c r="AJ4697" s="687"/>
      <c r="AK4697" s="687"/>
      <c r="AL4697" s="687"/>
      <c r="AM4697" s="687"/>
      <c r="AN4697" s="687"/>
      <c r="AO4697" s="688"/>
    </row>
    <row r="4698" spans="2:41" ht="3.75" customHeight="1">
      <c r="B4698" s="135"/>
      <c r="I4698" s="136"/>
      <c r="J4698" s="135"/>
      <c r="M4698" s="136"/>
      <c r="N4698" s="140"/>
      <c r="O4698" s="141"/>
      <c r="P4698" s="141"/>
      <c r="Q4698" s="142"/>
      <c r="R4698" s="689"/>
      <c r="S4698" s="690"/>
      <c r="T4698" s="690"/>
      <c r="U4698" s="690"/>
      <c r="V4698" s="690"/>
      <c r="W4698" s="690"/>
      <c r="X4698" s="690"/>
      <c r="Y4698" s="690"/>
      <c r="Z4698" s="690"/>
      <c r="AA4698" s="690"/>
      <c r="AB4698" s="690"/>
      <c r="AC4698" s="690"/>
      <c r="AD4698" s="690"/>
      <c r="AE4698" s="690"/>
      <c r="AF4698" s="690"/>
      <c r="AG4698" s="690"/>
      <c r="AH4698" s="690"/>
      <c r="AI4698" s="690"/>
      <c r="AJ4698" s="690"/>
      <c r="AK4698" s="690"/>
      <c r="AL4698" s="690"/>
      <c r="AM4698" s="690"/>
      <c r="AN4698" s="690"/>
      <c r="AO4698" s="691"/>
    </row>
    <row r="4699" spans="2:41" ht="3.75" customHeight="1">
      <c r="B4699" s="135"/>
      <c r="I4699" s="136"/>
      <c r="J4699" s="130"/>
      <c r="K4699" s="131"/>
      <c r="L4699" s="131"/>
      <c r="M4699" s="132"/>
      <c r="N4699" s="130"/>
      <c r="O4699" s="131"/>
      <c r="P4699" s="131"/>
      <c r="Q4699" s="132"/>
      <c r="R4699" s="130"/>
      <c r="S4699" s="131"/>
      <c r="T4699" s="131"/>
      <c r="U4699" s="131"/>
      <c r="V4699" s="131"/>
      <c r="W4699" s="131"/>
      <c r="X4699" s="131"/>
      <c r="Y4699" s="131"/>
      <c r="Z4699" s="131"/>
      <c r="AA4699" s="132"/>
      <c r="AB4699" s="130"/>
      <c r="AC4699" s="131"/>
      <c r="AD4699" s="131"/>
      <c r="AE4699" s="132"/>
      <c r="AF4699" s="131"/>
      <c r="AG4699" s="131"/>
      <c r="AH4699" s="131"/>
      <c r="AI4699" s="131"/>
      <c r="AJ4699" s="131"/>
      <c r="AK4699" s="131"/>
      <c r="AL4699" s="131"/>
      <c r="AM4699" s="131"/>
      <c r="AN4699" s="131"/>
      <c r="AO4699" s="132"/>
    </row>
    <row r="4700" spans="2:41" ht="13.35" customHeight="1">
      <c r="B4700" s="135"/>
      <c r="I4700" s="136"/>
      <c r="J4700" s="135"/>
      <c r="M4700" s="136"/>
      <c r="N4700" s="135" t="s">
        <v>27</v>
      </c>
      <c r="Q4700" s="136"/>
      <c r="R4700" s="135"/>
      <c r="S4700" s="692" t="str">
        <f xml:space="preserve"> IF(新_新規_2!I375&lt;&gt;"", "01300011:その他従事者", "") &amp; IF(新_変更_3!AL403&lt;&gt;"", "01300011:その他従事者", "")</f>
        <v/>
      </c>
      <c r="T4700" s="693"/>
      <c r="U4700" s="693"/>
      <c r="V4700" s="693"/>
      <c r="W4700" s="693"/>
      <c r="X4700" s="693"/>
      <c r="Y4700" s="693"/>
      <c r="Z4700" s="693"/>
      <c r="AA4700" s="694"/>
      <c r="AB4700" s="135" t="s">
        <v>28</v>
      </c>
      <c r="AE4700" s="136"/>
      <c r="AF4700" s="135"/>
      <c r="AG4700" s="695" t="str">
        <f>IF(新_新規_2!I383="☑", "01300001:薬剤師", "") &amp; IF(新_変更_3!AL411="☑", "01300001:薬剤師", "")
&amp; IF(新_新規_2!N383="☑", "01300002:登録販売者", "") &amp; IF(新_変更_3!AQ411="☑", "01300002:登録販売者", "")
&amp; IF(新_新規_2!T383="☑", "01300002:登録販売者", "") &amp; IF(新_変更_3!AW411="☑", "01300002:登録販売者", "")</f>
        <v/>
      </c>
      <c r="AH4700" s="693"/>
      <c r="AI4700" s="693"/>
      <c r="AJ4700" s="693"/>
      <c r="AK4700" s="693"/>
      <c r="AL4700" s="693"/>
      <c r="AM4700" s="693"/>
      <c r="AN4700" s="693"/>
      <c r="AO4700" s="694"/>
    </row>
    <row r="4701" spans="2:41" ht="3.75" customHeight="1">
      <c r="B4701" s="135"/>
      <c r="I4701" s="136"/>
      <c r="J4701" s="135"/>
      <c r="M4701" s="136"/>
      <c r="N4701" s="140"/>
      <c r="O4701" s="141"/>
      <c r="P4701" s="141"/>
      <c r="Q4701" s="142"/>
      <c r="R4701" s="140"/>
      <c r="S4701" s="141"/>
      <c r="T4701" s="141"/>
      <c r="U4701" s="141"/>
      <c r="V4701" s="141"/>
      <c r="W4701" s="141"/>
      <c r="X4701" s="141"/>
      <c r="Y4701" s="141"/>
      <c r="Z4701" s="141"/>
      <c r="AA4701" s="142"/>
      <c r="AB4701" s="140"/>
      <c r="AC4701" s="141"/>
      <c r="AD4701" s="141"/>
      <c r="AE4701" s="142"/>
      <c r="AF4701" s="141"/>
      <c r="AG4701" s="141"/>
      <c r="AH4701" s="141"/>
      <c r="AI4701" s="141"/>
      <c r="AJ4701" s="141"/>
      <c r="AK4701" s="141"/>
      <c r="AL4701" s="141"/>
      <c r="AM4701" s="141"/>
      <c r="AN4701" s="141"/>
      <c r="AO4701" s="142"/>
    </row>
    <row r="4702" spans="2:41" ht="3.75" customHeight="1">
      <c r="B4702" s="135"/>
      <c r="I4702" s="136"/>
      <c r="J4702" s="135"/>
      <c r="M4702" s="136"/>
      <c r="N4702" s="130"/>
      <c r="O4702" s="131"/>
      <c r="P4702" s="131"/>
      <c r="Q4702" s="132"/>
      <c r="R4702" s="130"/>
      <c r="S4702" s="131"/>
      <c r="T4702" s="131"/>
      <c r="U4702" s="131"/>
      <c r="V4702" s="131"/>
      <c r="W4702" s="131"/>
      <c r="X4702" s="131"/>
      <c r="Y4702" s="131"/>
      <c r="Z4702" s="131"/>
      <c r="AA4702" s="132"/>
      <c r="AB4702" s="130"/>
      <c r="AC4702" s="131"/>
      <c r="AD4702" s="131"/>
      <c r="AE4702" s="132"/>
      <c r="AF4702" s="130"/>
      <c r="AG4702" s="131"/>
      <c r="AH4702" s="131"/>
      <c r="AI4702" s="131"/>
      <c r="AJ4702" s="131"/>
      <c r="AK4702" s="131"/>
      <c r="AL4702" s="131"/>
      <c r="AM4702" s="131"/>
      <c r="AN4702" s="131"/>
      <c r="AO4702" s="132"/>
    </row>
    <row r="4703" spans="2:41" ht="13.35" customHeight="1">
      <c r="B4703" s="135"/>
      <c r="I4703" s="136"/>
      <c r="J4703" s="135"/>
      <c r="M4703" s="136"/>
      <c r="N4703" s="135" t="s">
        <v>3990</v>
      </c>
      <c r="Q4703" s="136"/>
      <c r="R4703" s="135"/>
      <c r="S4703" s="696"/>
      <c r="T4703" s="694"/>
      <c r="V4703" s="146"/>
      <c r="W4703" s="124" t="s">
        <v>12</v>
      </c>
      <c r="X4703" s="146"/>
      <c r="Y4703" s="124" t="s">
        <v>11</v>
      </c>
      <c r="Z4703" s="146"/>
      <c r="AA4703" s="136" t="s">
        <v>364</v>
      </c>
      <c r="AB4703" s="135" t="s">
        <v>66</v>
      </c>
      <c r="AE4703" s="136"/>
      <c r="AF4703" s="135"/>
      <c r="AG4703" s="696"/>
      <c r="AH4703" s="694"/>
      <c r="AJ4703" s="146"/>
      <c r="AK4703" s="124" t="s">
        <v>12</v>
      </c>
      <c r="AL4703" s="146"/>
      <c r="AM4703" s="124" t="s">
        <v>11</v>
      </c>
      <c r="AN4703" s="146"/>
      <c r="AO4703" s="136" t="s">
        <v>364</v>
      </c>
    </row>
    <row r="4704" spans="2:41" ht="3.75" customHeight="1">
      <c r="B4704" s="135"/>
      <c r="I4704" s="136"/>
      <c r="J4704" s="135"/>
      <c r="M4704" s="136"/>
      <c r="N4704" s="140"/>
      <c r="O4704" s="141"/>
      <c r="P4704" s="141"/>
      <c r="Q4704" s="142"/>
      <c r="R4704" s="140"/>
      <c r="S4704" s="141"/>
      <c r="T4704" s="141"/>
      <c r="U4704" s="141"/>
      <c r="V4704" s="141"/>
      <c r="W4704" s="141"/>
      <c r="X4704" s="141"/>
      <c r="Y4704" s="141"/>
      <c r="Z4704" s="141"/>
      <c r="AA4704" s="142"/>
      <c r="AB4704" s="140"/>
      <c r="AC4704" s="141"/>
      <c r="AD4704" s="141"/>
      <c r="AE4704" s="142"/>
      <c r="AF4704" s="140"/>
      <c r="AG4704" s="141"/>
      <c r="AH4704" s="141"/>
      <c r="AI4704" s="141"/>
      <c r="AJ4704" s="141"/>
      <c r="AK4704" s="141"/>
      <c r="AL4704" s="141"/>
      <c r="AM4704" s="141"/>
      <c r="AN4704" s="141"/>
      <c r="AO4704" s="142"/>
    </row>
    <row r="4705" spans="2:41" ht="3.75" customHeight="1">
      <c r="B4705" s="135"/>
      <c r="I4705" s="136"/>
      <c r="J4705" s="135"/>
      <c r="M4705" s="136"/>
      <c r="N4705" s="130"/>
      <c r="O4705" s="131"/>
      <c r="P4705" s="131"/>
      <c r="Q4705" s="132"/>
      <c r="R4705" s="683" t="str">
        <f>IF(AND(NM_従事者_従事者23_従事者区分&lt;&gt;"",新_新規_2!I375&lt;&gt;""), 新_新規_2!I375, "")
 &amp; IF(AND(NM_従事者_従事者23_従事者区分&lt;&gt;"",新_変更_3!AL403&lt;&gt;""), 新_変更_3!AL403, "")</f>
        <v/>
      </c>
      <c r="S4705" s="684"/>
      <c r="T4705" s="684"/>
      <c r="U4705" s="684"/>
      <c r="V4705" s="684"/>
      <c r="W4705" s="684"/>
      <c r="X4705" s="684"/>
      <c r="Y4705" s="684"/>
      <c r="Z4705" s="684"/>
      <c r="AA4705" s="684"/>
      <c r="AB4705" s="684"/>
      <c r="AC4705" s="684"/>
      <c r="AD4705" s="684"/>
      <c r="AE4705" s="684"/>
      <c r="AF4705" s="684"/>
      <c r="AG4705" s="684"/>
      <c r="AH4705" s="684"/>
      <c r="AI4705" s="684"/>
      <c r="AJ4705" s="685"/>
      <c r="AK4705" s="131"/>
      <c r="AL4705" s="131"/>
      <c r="AM4705" s="131"/>
      <c r="AN4705" s="131"/>
      <c r="AO4705" s="132"/>
    </row>
    <row r="4706" spans="2:41" ht="13.35" customHeight="1">
      <c r="B4706" s="135"/>
      <c r="I4706" s="136"/>
      <c r="J4706" s="135"/>
      <c r="M4706" s="136"/>
      <c r="N4706" s="135" t="s">
        <v>8</v>
      </c>
      <c r="Q4706" s="136"/>
      <c r="R4706" s="686"/>
      <c r="S4706" s="687"/>
      <c r="T4706" s="687"/>
      <c r="U4706" s="687"/>
      <c r="V4706" s="687"/>
      <c r="W4706" s="687"/>
      <c r="X4706" s="687"/>
      <c r="Y4706" s="687"/>
      <c r="Z4706" s="687"/>
      <c r="AA4706" s="687"/>
      <c r="AB4706" s="687"/>
      <c r="AC4706" s="687"/>
      <c r="AD4706" s="687"/>
      <c r="AE4706" s="687"/>
      <c r="AF4706" s="687"/>
      <c r="AG4706" s="687"/>
      <c r="AH4706" s="687"/>
      <c r="AI4706" s="687"/>
      <c r="AJ4706" s="688"/>
      <c r="AL4706" s="147" t="s">
        <v>13</v>
      </c>
      <c r="AM4706" s="124" t="s">
        <v>29</v>
      </c>
      <c r="AO4706" s="136"/>
    </row>
    <row r="4707" spans="2:41" ht="3.75" customHeight="1">
      <c r="B4707" s="135"/>
      <c r="I4707" s="136"/>
      <c r="J4707" s="135"/>
      <c r="M4707" s="136"/>
      <c r="N4707" s="140"/>
      <c r="O4707" s="141"/>
      <c r="P4707" s="141"/>
      <c r="Q4707" s="142"/>
      <c r="R4707" s="689"/>
      <c r="S4707" s="690"/>
      <c r="T4707" s="690"/>
      <c r="U4707" s="690"/>
      <c r="V4707" s="690"/>
      <c r="W4707" s="690"/>
      <c r="X4707" s="690"/>
      <c r="Y4707" s="690"/>
      <c r="Z4707" s="690"/>
      <c r="AA4707" s="690"/>
      <c r="AB4707" s="690"/>
      <c r="AC4707" s="690"/>
      <c r="AD4707" s="690"/>
      <c r="AE4707" s="690"/>
      <c r="AF4707" s="690"/>
      <c r="AG4707" s="690"/>
      <c r="AH4707" s="690"/>
      <c r="AI4707" s="690"/>
      <c r="AJ4707" s="691"/>
      <c r="AK4707" s="141"/>
      <c r="AL4707" s="141"/>
      <c r="AM4707" s="141"/>
      <c r="AN4707" s="141"/>
      <c r="AO4707" s="142"/>
    </row>
    <row r="4708" spans="2:41" ht="3.75" customHeight="1">
      <c r="B4708" s="135"/>
      <c r="I4708" s="136"/>
      <c r="J4708" s="135"/>
      <c r="M4708" s="136"/>
      <c r="N4708" s="130"/>
      <c r="O4708" s="131"/>
      <c r="P4708" s="131"/>
      <c r="Q4708" s="132"/>
      <c r="R4708" s="683" t="str">
        <f>IF(NM_従事者_従事者23_従事者区分="","",(IF(新_新規_2!I374&lt;&gt;"", ASC(PHONETIC(新_新規_2!I374)), "") &amp; IF(新_変更_3!AL402&lt;&gt;"", ASC(PHONETIC(新_変更_3!AL402)), "")))</f>
        <v/>
      </c>
      <c r="S4708" s="684"/>
      <c r="T4708" s="684"/>
      <c r="U4708" s="684"/>
      <c r="V4708" s="684"/>
      <c r="W4708" s="684"/>
      <c r="X4708" s="684"/>
      <c r="Y4708" s="684"/>
      <c r="Z4708" s="684"/>
      <c r="AA4708" s="684"/>
      <c r="AB4708" s="684"/>
      <c r="AC4708" s="684"/>
      <c r="AD4708" s="684"/>
      <c r="AE4708" s="684"/>
      <c r="AF4708" s="684"/>
      <c r="AG4708" s="684"/>
      <c r="AH4708" s="684"/>
      <c r="AI4708" s="684"/>
      <c r="AJ4708" s="684"/>
      <c r="AK4708" s="684"/>
      <c r="AL4708" s="684"/>
      <c r="AM4708" s="684"/>
      <c r="AN4708" s="684"/>
      <c r="AO4708" s="685"/>
    </row>
    <row r="4709" spans="2:41" ht="13.35" customHeight="1">
      <c r="B4709" s="135"/>
      <c r="I4709" s="136"/>
      <c r="J4709" s="135"/>
      <c r="M4709" s="136"/>
      <c r="N4709" s="135" t="s">
        <v>61</v>
      </c>
      <c r="Q4709" s="136"/>
      <c r="R4709" s="686"/>
      <c r="S4709" s="687"/>
      <c r="T4709" s="687"/>
      <c r="U4709" s="687"/>
      <c r="V4709" s="687"/>
      <c r="W4709" s="687"/>
      <c r="X4709" s="687"/>
      <c r="Y4709" s="687"/>
      <c r="Z4709" s="687"/>
      <c r="AA4709" s="687"/>
      <c r="AB4709" s="687"/>
      <c r="AC4709" s="687"/>
      <c r="AD4709" s="687"/>
      <c r="AE4709" s="687"/>
      <c r="AF4709" s="687"/>
      <c r="AG4709" s="687"/>
      <c r="AH4709" s="687"/>
      <c r="AI4709" s="687"/>
      <c r="AJ4709" s="687"/>
      <c r="AK4709" s="687"/>
      <c r="AL4709" s="687"/>
      <c r="AM4709" s="687"/>
      <c r="AN4709" s="687"/>
      <c r="AO4709" s="688"/>
    </row>
    <row r="4710" spans="2:41" ht="3.75" customHeight="1">
      <c r="B4710" s="135"/>
      <c r="I4710" s="136"/>
      <c r="J4710" s="135"/>
      <c r="M4710" s="136"/>
      <c r="N4710" s="135"/>
      <c r="Q4710" s="136"/>
      <c r="R4710" s="689"/>
      <c r="S4710" s="690"/>
      <c r="T4710" s="690"/>
      <c r="U4710" s="690"/>
      <c r="V4710" s="690"/>
      <c r="W4710" s="690"/>
      <c r="X4710" s="690"/>
      <c r="Y4710" s="690"/>
      <c r="Z4710" s="690"/>
      <c r="AA4710" s="690"/>
      <c r="AB4710" s="690"/>
      <c r="AC4710" s="690"/>
      <c r="AD4710" s="690"/>
      <c r="AE4710" s="690"/>
      <c r="AF4710" s="690"/>
      <c r="AG4710" s="690"/>
      <c r="AH4710" s="690"/>
      <c r="AI4710" s="690"/>
      <c r="AJ4710" s="690"/>
      <c r="AK4710" s="690"/>
      <c r="AL4710" s="690"/>
      <c r="AM4710" s="690"/>
      <c r="AN4710" s="690"/>
      <c r="AO4710" s="691"/>
    </row>
    <row r="4711" spans="2:41" ht="3.75" customHeight="1">
      <c r="B4711" s="135"/>
      <c r="I4711" s="136"/>
      <c r="J4711" s="135"/>
      <c r="N4711" s="130"/>
      <c r="O4711" s="131"/>
      <c r="P4711" s="131"/>
      <c r="Q4711" s="132"/>
      <c r="U4711" s="787" t="str">
        <f>IF(AND(NM_従事者_従事者23_従事者区分&lt;&gt;"",新_新規_2!L376&lt;&gt;""), 新_新規_2!L376, "")
&amp; IF(AND(NM_従事者_従事者23_従事者区分&lt;&gt;"",新_変更_3!AO404&lt;&gt;""), 新_変更_3!AO404, "")</f>
        <v/>
      </c>
      <c r="V4711" s="754"/>
      <c r="W4711" s="754"/>
      <c r="X4711" s="789"/>
      <c r="Y4711" s="131"/>
      <c r="Z4711" s="792" t="str">
        <f>IF(AND(NM_従事者_従事者23_従事者区分&lt;&gt;"",新_新規_2!O376&lt;&gt;""), 新_新規_2!O376, "")
&amp; IF(AND(NM_従事者_従事者23_従事者区分&lt;&gt;"",新_変更_3!AR404&lt;&gt;""), 新_変更_3!AR404, "")</f>
        <v/>
      </c>
      <c r="AA4711" s="754"/>
      <c r="AB4711" s="754"/>
      <c r="AC4711" s="755"/>
      <c r="AG4711" s="683" t="str">
        <f>IF(AND(NM_従事者_従事者23_従事者区分&lt;&gt;"",新_新規_2!L377&lt;&gt;""), 新_新規_2!L377, "")
&amp; IF(AND(NM_従事者_従事者23_従事者区分&lt;&gt;"",新_変更_3!AO405&lt;&gt;""), 新_変更_3!AO405, "")</f>
        <v/>
      </c>
      <c r="AH4711" s="684"/>
      <c r="AI4711" s="684"/>
      <c r="AJ4711" s="684"/>
      <c r="AK4711" s="684"/>
      <c r="AL4711" s="684"/>
      <c r="AM4711" s="684"/>
      <c r="AN4711" s="684"/>
      <c r="AO4711" s="685"/>
    </row>
    <row r="4712" spans="2:41" ht="13.35" customHeight="1">
      <c r="B4712" s="135"/>
      <c r="I4712" s="136"/>
      <c r="J4712" s="135"/>
      <c r="N4712" s="135"/>
      <c r="Q4712" s="136"/>
      <c r="R4712" s="124" t="s">
        <v>15</v>
      </c>
      <c r="U4712" s="756"/>
      <c r="V4712" s="757"/>
      <c r="W4712" s="757"/>
      <c r="X4712" s="790"/>
      <c r="Y4712" s="125" t="s">
        <v>359</v>
      </c>
      <c r="Z4712" s="793"/>
      <c r="AA4712" s="757"/>
      <c r="AB4712" s="757"/>
      <c r="AC4712" s="758"/>
      <c r="AD4712" s="124" t="s">
        <v>56</v>
      </c>
      <c r="AG4712" s="686"/>
      <c r="AH4712" s="687"/>
      <c r="AI4712" s="687"/>
      <c r="AJ4712" s="687"/>
      <c r="AK4712" s="687"/>
      <c r="AL4712" s="687"/>
      <c r="AM4712" s="687"/>
      <c r="AN4712" s="687"/>
      <c r="AO4712" s="688"/>
    </row>
    <row r="4713" spans="2:41" ht="3.75" customHeight="1">
      <c r="B4713" s="135"/>
      <c r="I4713" s="136"/>
      <c r="J4713" s="135"/>
      <c r="N4713" s="135"/>
      <c r="Q4713" s="136"/>
      <c r="R4713" s="141"/>
      <c r="S4713" s="141"/>
      <c r="T4713" s="141"/>
      <c r="U4713" s="759"/>
      <c r="V4713" s="760"/>
      <c r="W4713" s="760"/>
      <c r="X4713" s="791"/>
      <c r="Y4713" s="141"/>
      <c r="Z4713" s="794"/>
      <c r="AA4713" s="760"/>
      <c r="AB4713" s="760"/>
      <c r="AC4713" s="761"/>
      <c r="AD4713" s="141"/>
      <c r="AE4713" s="141"/>
      <c r="AF4713" s="141"/>
      <c r="AG4713" s="689"/>
      <c r="AH4713" s="690"/>
      <c r="AI4713" s="690"/>
      <c r="AJ4713" s="690"/>
      <c r="AK4713" s="690"/>
      <c r="AL4713" s="690"/>
      <c r="AM4713" s="690"/>
      <c r="AN4713" s="690"/>
      <c r="AO4713" s="691"/>
    </row>
    <row r="4714" spans="2:41" ht="3.75" customHeight="1">
      <c r="B4714" s="135"/>
      <c r="I4714" s="136"/>
      <c r="J4714" s="135"/>
      <c r="N4714" s="135"/>
      <c r="Q4714" s="136"/>
      <c r="R4714" s="131"/>
      <c r="S4714" s="131"/>
      <c r="T4714" s="132"/>
      <c r="U4714" s="683" t="str">
        <f>IF(AND(NM_従事者_従事者23_従事者区分&lt;&gt;"",新_新規_2!T377&lt;&gt;""), 新_新規_2!T377, "")
&amp; IF(AND(NM_従事者_従事者23_従事者区分&lt;&gt;"",新_変更_3!AW405&lt;&gt;""), 新_変更_3!AW405, "")</f>
        <v/>
      </c>
      <c r="V4714" s="684"/>
      <c r="W4714" s="684"/>
      <c r="X4714" s="684"/>
      <c r="Y4714" s="684"/>
      <c r="Z4714" s="684"/>
      <c r="AA4714" s="684"/>
      <c r="AB4714" s="684"/>
      <c r="AC4714" s="685"/>
      <c r="AD4714" s="130"/>
      <c r="AE4714" s="131"/>
      <c r="AF4714" s="132"/>
      <c r="AG4714" s="683" t="str">
        <f>IF(AND(NM_従事者_従事者23_従事者区分&lt;&gt;"",新_新規_2!L378&lt;&gt;""), 新_新規_2!L378, "")
&amp; IF(AND(NM_従事者_従事者23_従事者区分&lt;&gt;"",新_変更_3!AO406&lt;&gt;""), 新_変更_3!AO406, "")</f>
        <v/>
      </c>
      <c r="AH4714" s="684"/>
      <c r="AI4714" s="684"/>
      <c r="AJ4714" s="684"/>
      <c r="AK4714" s="684"/>
      <c r="AL4714" s="684"/>
      <c r="AM4714" s="684"/>
      <c r="AN4714" s="684"/>
      <c r="AO4714" s="685"/>
    </row>
    <row r="4715" spans="2:41" ht="13.35" customHeight="1">
      <c r="B4715" s="135"/>
      <c r="I4715" s="136"/>
      <c r="J4715" s="135" t="s">
        <v>4015</v>
      </c>
      <c r="N4715" s="135" t="s">
        <v>23</v>
      </c>
      <c r="Q4715" s="136"/>
      <c r="R4715" s="124" t="s">
        <v>17</v>
      </c>
      <c r="T4715" s="136"/>
      <c r="U4715" s="686"/>
      <c r="V4715" s="687"/>
      <c r="W4715" s="687"/>
      <c r="X4715" s="687"/>
      <c r="Y4715" s="687"/>
      <c r="Z4715" s="687"/>
      <c r="AA4715" s="687"/>
      <c r="AB4715" s="687"/>
      <c r="AC4715" s="688"/>
      <c r="AD4715" s="135" t="s">
        <v>18</v>
      </c>
      <c r="AF4715" s="136"/>
      <c r="AG4715" s="686"/>
      <c r="AH4715" s="687"/>
      <c r="AI4715" s="687"/>
      <c r="AJ4715" s="687"/>
      <c r="AK4715" s="687"/>
      <c r="AL4715" s="687"/>
      <c r="AM4715" s="687"/>
      <c r="AN4715" s="687"/>
      <c r="AO4715" s="688"/>
    </row>
    <row r="4716" spans="2:41" ht="3.75" customHeight="1">
      <c r="B4716" s="135"/>
      <c r="I4716" s="136"/>
      <c r="J4716" s="135"/>
      <c r="N4716" s="135"/>
      <c r="Q4716" s="136"/>
      <c r="R4716" s="141"/>
      <c r="S4716" s="141"/>
      <c r="T4716" s="142"/>
      <c r="U4716" s="689"/>
      <c r="V4716" s="690"/>
      <c r="W4716" s="690"/>
      <c r="X4716" s="690"/>
      <c r="Y4716" s="690"/>
      <c r="Z4716" s="690"/>
      <c r="AA4716" s="690"/>
      <c r="AB4716" s="690"/>
      <c r="AC4716" s="691"/>
      <c r="AD4716" s="140"/>
      <c r="AE4716" s="141"/>
      <c r="AF4716" s="142"/>
      <c r="AG4716" s="689"/>
      <c r="AH4716" s="690"/>
      <c r="AI4716" s="690"/>
      <c r="AJ4716" s="690"/>
      <c r="AK4716" s="690"/>
      <c r="AL4716" s="690"/>
      <c r="AM4716" s="690"/>
      <c r="AN4716" s="690"/>
      <c r="AO4716" s="691"/>
    </row>
    <row r="4717" spans="2:41" ht="3.75" customHeight="1">
      <c r="B4717" s="135"/>
      <c r="I4717" s="136"/>
      <c r="J4717" s="135"/>
      <c r="N4717" s="135"/>
      <c r="Q4717" s="136"/>
      <c r="R4717" s="131"/>
      <c r="S4717" s="131"/>
      <c r="T4717" s="132"/>
      <c r="U4717" s="683" t="str">
        <f>IF(AND(NM_従事者_従事者23_従事者区分&lt;&gt;"",新_新規_2!T378&lt;&gt;""), 新_新規_2!T378, "")
&amp; IF(AND(NM_従事者_従事者23_従事者区分&lt;&gt;"",新_変更_3!AW406&lt;&gt;""), 新_変更_3!AW406, "")</f>
        <v/>
      </c>
      <c r="V4717" s="684"/>
      <c r="W4717" s="684"/>
      <c r="X4717" s="684"/>
      <c r="Y4717" s="684"/>
      <c r="Z4717" s="684"/>
      <c r="AA4717" s="684"/>
      <c r="AB4717" s="684"/>
      <c r="AC4717" s="685"/>
      <c r="AD4717" s="130"/>
      <c r="AE4717" s="131"/>
      <c r="AF4717" s="132"/>
      <c r="AG4717" s="683" t="str">
        <f>IF(AND(NM_従事者_従事者23_従事者区分&lt;&gt;"",新_新規_2!L379&lt;&gt;""), 新_新規_2!L379, "")
&amp; IF(AND(NM_従事者_従事者23_従事者区分&lt;&gt;"",新_変更_3!AO407&lt;&gt;""), 新_変更_3!AO407, "")</f>
        <v/>
      </c>
      <c r="AH4717" s="684"/>
      <c r="AI4717" s="684"/>
      <c r="AJ4717" s="684"/>
      <c r="AK4717" s="684"/>
      <c r="AL4717" s="684"/>
      <c r="AM4717" s="684"/>
      <c r="AN4717" s="684"/>
      <c r="AO4717" s="685"/>
    </row>
    <row r="4718" spans="2:41" ht="13.35" customHeight="1">
      <c r="B4718" s="135"/>
      <c r="I4718" s="136"/>
      <c r="J4718" s="135"/>
      <c r="N4718" s="135"/>
      <c r="Q4718" s="136"/>
      <c r="R4718" s="124" t="s">
        <v>19</v>
      </c>
      <c r="T4718" s="136"/>
      <c r="U4718" s="686"/>
      <c r="V4718" s="687"/>
      <c r="W4718" s="687"/>
      <c r="X4718" s="687"/>
      <c r="Y4718" s="687"/>
      <c r="Z4718" s="687"/>
      <c r="AA4718" s="687"/>
      <c r="AB4718" s="687"/>
      <c r="AC4718" s="688"/>
      <c r="AD4718" s="135" t="s">
        <v>20</v>
      </c>
      <c r="AF4718" s="136"/>
      <c r="AG4718" s="686"/>
      <c r="AH4718" s="687"/>
      <c r="AI4718" s="687"/>
      <c r="AJ4718" s="687"/>
      <c r="AK4718" s="687"/>
      <c r="AL4718" s="687"/>
      <c r="AM4718" s="687"/>
      <c r="AN4718" s="687"/>
      <c r="AO4718" s="688"/>
    </row>
    <row r="4719" spans="2:41" ht="3.75" customHeight="1">
      <c r="B4719" s="135"/>
      <c r="I4719" s="136"/>
      <c r="J4719" s="135"/>
      <c r="N4719" s="140"/>
      <c r="O4719" s="141"/>
      <c r="P4719" s="141"/>
      <c r="Q4719" s="142"/>
      <c r="R4719" s="141"/>
      <c r="S4719" s="141"/>
      <c r="T4719" s="142"/>
      <c r="U4719" s="689"/>
      <c r="V4719" s="690"/>
      <c r="W4719" s="690"/>
      <c r="X4719" s="690"/>
      <c r="Y4719" s="690"/>
      <c r="Z4719" s="690"/>
      <c r="AA4719" s="690"/>
      <c r="AB4719" s="690"/>
      <c r="AC4719" s="691"/>
      <c r="AD4719" s="140"/>
      <c r="AE4719" s="141"/>
      <c r="AF4719" s="142"/>
      <c r="AG4719" s="689"/>
      <c r="AH4719" s="690"/>
      <c r="AI4719" s="690"/>
      <c r="AJ4719" s="690"/>
      <c r="AK4719" s="690"/>
      <c r="AL4719" s="690"/>
      <c r="AM4719" s="690"/>
      <c r="AN4719" s="690"/>
      <c r="AO4719" s="691"/>
    </row>
    <row r="4720" spans="2:41" ht="3.75" customHeight="1">
      <c r="B4720" s="135"/>
      <c r="I4720" s="136"/>
      <c r="J4720" s="135"/>
      <c r="M4720" s="136"/>
      <c r="N4720" s="135"/>
      <c r="Q4720" s="136"/>
      <c r="R4720" s="130"/>
      <c r="S4720" s="131"/>
      <c r="T4720" s="131"/>
      <c r="U4720" s="131"/>
      <c r="V4720" s="131"/>
      <c r="W4720" s="131"/>
      <c r="X4720" s="131"/>
      <c r="Y4720" s="131"/>
      <c r="Z4720" s="131"/>
      <c r="AA4720" s="131"/>
      <c r="AB4720" s="131"/>
      <c r="AC4720" s="131"/>
      <c r="AD4720" s="131"/>
      <c r="AE4720" s="131"/>
      <c r="AF4720" s="131"/>
      <c r="AG4720" s="131"/>
      <c r="AH4720" s="131"/>
      <c r="AI4720" s="131"/>
      <c r="AJ4720" s="131"/>
      <c r="AK4720" s="131"/>
      <c r="AL4720" s="131"/>
      <c r="AM4720" s="131"/>
      <c r="AN4720" s="131"/>
      <c r="AO4720" s="132"/>
    </row>
    <row r="4721" spans="2:41" ht="13.35" customHeight="1">
      <c r="B4721" s="135"/>
      <c r="I4721" s="136"/>
      <c r="J4721" s="135"/>
      <c r="M4721" s="136"/>
      <c r="N4721" s="135" t="s">
        <v>111</v>
      </c>
      <c r="Q4721" s="136"/>
      <c r="R4721" s="135"/>
      <c r="S4721" s="696"/>
      <c r="T4721" s="694"/>
      <c r="V4721" s="146"/>
      <c r="W4721" s="124" t="s">
        <v>12</v>
      </c>
      <c r="X4721" s="146"/>
      <c r="Y4721" s="124" t="s">
        <v>11</v>
      </c>
      <c r="Z4721" s="146"/>
      <c r="AA4721" s="124" t="s">
        <v>364</v>
      </c>
      <c r="AO4721" s="136"/>
    </row>
    <row r="4722" spans="2:41" ht="3.75" customHeight="1">
      <c r="B4722" s="135"/>
      <c r="I4722" s="136"/>
      <c r="J4722" s="135"/>
      <c r="M4722" s="136"/>
      <c r="N4722" s="135"/>
      <c r="Q4722" s="136"/>
      <c r="R4722" s="135"/>
      <c r="AO4722" s="136"/>
    </row>
    <row r="4723" spans="2:41" ht="3.75" customHeight="1">
      <c r="B4723" s="135"/>
      <c r="I4723" s="136"/>
      <c r="J4723" s="135"/>
      <c r="M4723" s="136"/>
      <c r="N4723" s="130"/>
      <c r="O4723" s="131"/>
      <c r="P4723" s="131"/>
      <c r="Q4723" s="131"/>
      <c r="R4723" s="781" t="str">
        <f>IF(AND(NM_従事者_従事者23_従事者区分&lt;&gt;"",新_新規_2!I380&lt;&gt;""), 新_新規_2!I380, "")
 &amp; IF(AND(NM_従事者_従事者23_従事者区分&lt;&gt;"",新_変更_3!AL408&lt;&gt;""), 新_変更_3!AL408, "")</f>
        <v/>
      </c>
      <c r="S4723" s="784" t="str">
        <f>IF(AND(NM_従事者_従事者23_従事者区分&lt;&gt;"",新_新規_2!J380&lt;&gt;""), 新_新規_2!J380, "")
 &amp; IF(AND(NM_従事者_従事者23_従事者区分&lt;&gt;"",新_変更_3!AM408&lt;&gt;""), 新_変更_3!AM408, "")</f>
        <v/>
      </c>
      <c r="T4723" s="131"/>
      <c r="U4723" s="787" t="str">
        <f>IF(AND(NM_従事者_従事者23_従事者区分&lt;&gt;"",新_新規_2!L380&lt;&gt;""), 新_新規_2!L380, "")
&amp; IF(AND(NM_従事者_従事者23_従事者区分&lt;&gt;"",新_変更_3!AO408&lt;&gt;""), 新_変更_3!AO408, "")</f>
        <v/>
      </c>
      <c r="V4723" s="130"/>
      <c r="W4723" s="131"/>
      <c r="X4723" s="131"/>
      <c r="Y4723" s="131"/>
      <c r="Z4723" s="131"/>
      <c r="AA4723" s="131"/>
      <c r="AB4723" s="131"/>
      <c r="AC4723" s="131"/>
      <c r="AD4723" s="131"/>
      <c r="AE4723" s="131"/>
      <c r="AF4723" s="131"/>
      <c r="AG4723" s="131"/>
      <c r="AH4723" s="133"/>
      <c r="AI4723" s="133"/>
      <c r="AJ4723" s="131"/>
      <c r="AK4723" s="149"/>
      <c r="AL4723" s="131"/>
      <c r="AM4723" s="131"/>
      <c r="AN4723" s="131"/>
      <c r="AO4723" s="132"/>
    </row>
    <row r="4724" spans="2:41" ht="13.35" customHeight="1">
      <c r="B4724" s="135"/>
      <c r="I4724" s="136"/>
      <c r="J4724" s="135"/>
      <c r="M4724" s="136"/>
      <c r="N4724" s="135" t="s">
        <v>30</v>
      </c>
      <c r="R4724" s="782"/>
      <c r="S4724" s="785"/>
      <c r="T4724" s="124" t="s">
        <v>388</v>
      </c>
      <c r="U4724" s="756"/>
      <c r="V4724" s="135" t="s">
        <v>112</v>
      </c>
      <c r="AH4724" s="137"/>
      <c r="AI4724" s="137"/>
      <c r="AK4724" s="150"/>
      <c r="AO4724" s="136"/>
    </row>
    <row r="4725" spans="2:41" ht="3.75" customHeight="1">
      <c r="B4725" s="135"/>
      <c r="I4725" s="136"/>
      <c r="J4725" s="135"/>
      <c r="M4725" s="136"/>
      <c r="N4725" s="135"/>
      <c r="R4725" s="783"/>
      <c r="S4725" s="786"/>
      <c r="T4725" s="141"/>
      <c r="U4725" s="759"/>
      <c r="V4725" s="140"/>
      <c r="W4725" s="141"/>
      <c r="X4725" s="141"/>
      <c r="Y4725" s="141"/>
      <c r="Z4725" s="141"/>
      <c r="AA4725" s="141"/>
      <c r="AB4725" s="141"/>
      <c r="AC4725" s="141"/>
      <c r="AD4725" s="141"/>
      <c r="AE4725" s="141"/>
      <c r="AF4725" s="141"/>
      <c r="AG4725" s="141"/>
      <c r="AH4725" s="143"/>
      <c r="AI4725" s="143"/>
      <c r="AJ4725" s="141"/>
      <c r="AK4725" s="151"/>
      <c r="AL4725" s="141"/>
      <c r="AM4725" s="141"/>
      <c r="AN4725" s="141"/>
      <c r="AO4725" s="142"/>
    </row>
    <row r="4726" spans="2:41" ht="3.75" customHeight="1">
      <c r="B4726" s="135"/>
      <c r="I4726" s="136"/>
      <c r="J4726" s="135"/>
      <c r="M4726" s="136"/>
      <c r="N4726" s="130"/>
      <c r="O4726" s="131"/>
      <c r="P4726" s="131"/>
      <c r="Q4726" s="132"/>
      <c r="R4726" s="788" t="str">
        <f>IF(AND(NM_従事者_従事者23_従事者区分&lt;&gt;"",新_新規_2!K384&lt;&gt;""), 新_新規_2!K384, "")
&amp; IF(AND(NM_従事者_従事者23_従事者区分&lt;&gt;"",新_変更_3!AN412&lt;&gt;""), 新_変更_3!AN412, "")</f>
        <v/>
      </c>
      <c r="S4726" s="684"/>
      <c r="T4726" s="684"/>
      <c r="U4726" s="685"/>
      <c r="V4726" s="686" t="str">
        <f>IF(AND(NM_従事者_従事者23_従事者区分&lt;&gt;"",新_新規_2!O384&lt;&gt;""), 新_新規_2!O384, "")
&amp; IF(AND(NM_従事者_従事者23_従事者区分&lt;&gt;"",新_変更_3!AR412&lt;&gt;""), 新_変更_3!AR412, "")</f>
        <v/>
      </c>
      <c r="W4726" s="688"/>
      <c r="X4726" s="683" t="str">
        <f>IF(AND(NM_従事者_従事者23_従事者区分&lt;&gt;"",新_新規_2!Q384&lt;&gt;""), 新_新規_2!Q384, "")
&amp; IF(AND(NM_従事者_従事者23_従事者区分&lt;&gt;"",新_変更_3!AT412&lt;&gt;""), 新_変更_3!AT412, "")</f>
        <v/>
      </c>
      <c r="Y4726" s="684"/>
      <c r="Z4726" s="684"/>
      <c r="AA4726" s="685"/>
      <c r="AI4726" s="131"/>
      <c r="AO4726" s="136"/>
    </row>
    <row r="4727" spans="2:41" ht="13.35" customHeight="1">
      <c r="B4727" s="135"/>
      <c r="I4727" s="136"/>
      <c r="J4727" s="135"/>
      <c r="M4727" s="136"/>
      <c r="N4727" s="135" t="s">
        <v>114</v>
      </c>
      <c r="Q4727" s="136"/>
      <c r="R4727" s="686"/>
      <c r="S4727" s="687"/>
      <c r="T4727" s="687"/>
      <c r="U4727" s="688"/>
      <c r="V4727" s="686"/>
      <c r="W4727" s="688"/>
      <c r="X4727" s="686"/>
      <c r="Y4727" s="687"/>
      <c r="Z4727" s="687"/>
      <c r="AA4727" s="688"/>
      <c r="AB4727" s="158" t="s">
        <v>171</v>
      </c>
      <c r="AO4727" s="136"/>
    </row>
    <row r="4728" spans="2:41" ht="3.75" customHeight="1">
      <c r="B4728" s="135"/>
      <c r="I4728" s="136"/>
      <c r="J4728" s="135"/>
      <c r="M4728" s="136"/>
      <c r="N4728" s="135"/>
      <c r="Q4728" s="136"/>
      <c r="R4728" s="689"/>
      <c r="S4728" s="690"/>
      <c r="T4728" s="690"/>
      <c r="U4728" s="691"/>
      <c r="V4728" s="689"/>
      <c r="W4728" s="691"/>
      <c r="X4728" s="689"/>
      <c r="Y4728" s="690"/>
      <c r="Z4728" s="690"/>
      <c r="AA4728" s="691"/>
      <c r="AB4728" s="141"/>
      <c r="AC4728" s="141"/>
      <c r="AD4728" s="141"/>
      <c r="AE4728" s="141"/>
      <c r="AF4728" s="141"/>
      <c r="AG4728" s="141"/>
      <c r="AH4728" s="141"/>
      <c r="AI4728" s="141"/>
      <c r="AJ4728" s="141"/>
      <c r="AK4728" s="141"/>
      <c r="AL4728" s="141"/>
      <c r="AM4728" s="141"/>
      <c r="AN4728" s="141"/>
      <c r="AO4728" s="142"/>
    </row>
    <row r="4729" spans="2:41" ht="3.75" customHeight="1">
      <c r="B4729" s="135"/>
      <c r="I4729" s="136"/>
      <c r="J4729" s="135"/>
      <c r="M4729" s="136"/>
      <c r="N4729" s="130"/>
      <c r="O4729" s="131"/>
      <c r="P4729" s="131"/>
      <c r="Q4729" s="131"/>
      <c r="R4729" s="130"/>
      <c r="S4729" s="131"/>
      <c r="T4729" s="131"/>
      <c r="U4729" s="131"/>
      <c r="V4729" s="131"/>
      <c r="W4729" s="131"/>
      <c r="X4729" s="131"/>
      <c r="Y4729" s="131"/>
      <c r="Z4729" s="131"/>
      <c r="AA4729" s="132"/>
      <c r="AB4729" s="130"/>
      <c r="AI4729" s="136"/>
      <c r="AJ4729" s="130"/>
      <c r="AK4729" s="131"/>
      <c r="AL4729" s="131"/>
      <c r="AM4729" s="131"/>
      <c r="AN4729" s="131"/>
      <c r="AO4729" s="132"/>
    </row>
    <row r="4730" spans="2:41" ht="13.35" customHeight="1">
      <c r="B4730" s="135"/>
      <c r="I4730" s="136"/>
      <c r="J4730" s="135"/>
      <c r="M4730" s="136"/>
      <c r="N4730" s="135" t="s">
        <v>115</v>
      </c>
      <c r="R4730" s="135"/>
      <c r="S4730" s="696" t="str">
        <f>IF(AND(NM_従事者_従事者23_従事者区分&lt;&gt;"",新_新規_2!I386&lt;&gt;""), 新_新規_2!I386, "")
 &amp; IF(AND(NM_従事者_従事者23_従事者区分&lt;&gt;"",新_変更_3!AL414&lt;&gt;""), 新_変更_3!AL414, "")</f>
        <v/>
      </c>
      <c r="T4730" s="694"/>
      <c r="V4730" s="146" t="str">
        <f>IF(AND(NM_従事者_従事者23_従事者区分&lt;&gt;"",新_新規_2!K386&lt;&gt;""), 新_新規_2!K386, "")
&amp; IF(AND(NM_従事者_従事者23_従事者区分&lt;&gt;"",新_変更_3!AN414&lt;&gt;""), 新_変更_3!AN414, "")</f>
        <v/>
      </c>
      <c r="W4730" s="124" t="s">
        <v>12</v>
      </c>
      <c r="X4730" s="146" t="str">
        <f>IF(AND(NM_従事者_従事者23_従事者区分&lt;&gt;"",新_新規_2!M386&lt;&gt;""), 新_新規_2!M386, "")
 &amp; IF(AND(NM_従事者_従事者23_従事者区分&lt;&gt;"",新_変更_3!AP414&lt;&gt;""), 新_変更_3!AP414, "")</f>
        <v/>
      </c>
      <c r="Y4730" s="124" t="s">
        <v>11</v>
      </c>
      <c r="Z4730" s="146" t="str">
        <f>IF(AND(NM_従事者_従事者23_従事者区分&lt;&gt;"",新_新規_2!O386&lt;&gt;""), 新_新規_2!O386, "")
&amp; IF(AND(NM_従事者_従事者23_従事者区分&lt;&gt;"",新_変更_3!AR414&lt;&gt;""), 新_変更_3!AR414, "")</f>
        <v/>
      </c>
      <c r="AA4730" s="124" t="s">
        <v>364</v>
      </c>
      <c r="AB4730" s="135" t="s">
        <v>170</v>
      </c>
      <c r="AI4730" s="136"/>
      <c r="AJ4730" s="135"/>
      <c r="AK4730" s="696"/>
      <c r="AL4730" s="693"/>
      <c r="AM4730" s="693"/>
      <c r="AN4730" s="693"/>
      <c r="AO4730" s="694"/>
    </row>
    <row r="4731" spans="2:41" ht="3.75" customHeight="1">
      <c r="B4731" s="135"/>
      <c r="I4731" s="136"/>
      <c r="J4731" s="135"/>
      <c r="M4731" s="136"/>
      <c r="N4731" s="135"/>
      <c r="R4731" s="140"/>
      <c r="S4731" s="141"/>
      <c r="T4731" s="141"/>
      <c r="U4731" s="141"/>
      <c r="V4731" s="141"/>
      <c r="W4731" s="141"/>
      <c r="X4731" s="141"/>
      <c r="Y4731" s="141"/>
      <c r="Z4731" s="141"/>
      <c r="AA4731" s="142"/>
      <c r="AB4731" s="140"/>
      <c r="AC4731" s="141"/>
      <c r="AD4731" s="141"/>
      <c r="AE4731" s="141"/>
      <c r="AF4731" s="141"/>
      <c r="AG4731" s="141"/>
      <c r="AH4731" s="141"/>
      <c r="AI4731" s="142"/>
      <c r="AJ4731" s="140"/>
      <c r="AK4731" s="141"/>
      <c r="AL4731" s="141"/>
      <c r="AM4731" s="141"/>
      <c r="AN4731" s="141"/>
      <c r="AO4731" s="142"/>
    </row>
    <row r="4732" spans="2:41" ht="3.75" customHeight="1">
      <c r="B4732" s="135"/>
      <c r="I4732" s="136"/>
      <c r="J4732" s="135"/>
      <c r="M4732" s="136"/>
      <c r="N4732" s="130"/>
      <c r="O4732" s="131"/>
      <c r="P4732" s="131"/>
      <c r="Q4732" s="132"/>
      <c r="R4732" s="683" t="str">
        <f>IF(新_新規_2!T383="☑", "研修中の登録販売者", "") &amp; IF(新_変更_3!AW411="☑", "研修中の登録販売者", "")</f>
        <v/>
      </c>
      <c r="S4732" s="684"/>
      <c r="T4732" s="684"/>
      <c r="U4732" s="684"/>
      <c r="V4732" s="684"/>
      <c r="W4732" s="684"/>
      <c r="X4732" s="684"/>
      <c r="Y4732" s="684"/>
      <c r="Z4732" s="684"/>
      <c r="AA4732" s="684"/>
      <c r="AB4732" s="684"/>
      <c r="AC4732" s="684"/>
      <c r="AD4732" s="684"/>
      <c r="AE4732" s="684"/>
      <c r="AF4732" s="684"/>
      <c r="AG4732" s="684"/>
      <c r="AH4732" s="684"/>
      <c r="AI4732" s="684"/>
      <c r="AJ4732" s="684"/>
      <c r="AK4732" s="684"/>
      <c r="AL4732" s="684"/>
      <c r="AM4732" s="684"/>
      <c r="AN4732" s="684"/>
      <c r="AO4732" s="685"/>
    </row>
    <row r="4733" spans="2:41" ht="13.35" customHeight="1">
      <c r="B4733" s="135"/>
      <c r="I4733" s="136"/>
      <c r="J4733" s="135"/>
      <c r="M4733" s="136"/>
      <c r="N4733" s="135" t="s">
        <v>32</v>
      </c>
      <c r="Q4733" s="136"/>
      <c r="R4733" s="686"/>
      <c r="S4733" s="687"/>
      <c r="T4733" s="687"/>
      <c r="U4733" s="687"/>
      <c r="V4733" s="687"/>
      <c r="W4733" s="687"/>
      <c r="X4733" s="687"/>
      <c r="Y4733" s="687"/>
      <c r="Z4733" s="687"/>
      <c r="AA4733" s="687"/>
      <c r="AB4733" s="687"/>
      <c r="AC4733" s="687"/>
      <c r="AD4733" s="687"/>
      <c r="AE4733" s="687"/>
      <c r="AF4733" s="687"/>
      <c r="AG4733" s="687"/>
      <c r="AH4733" s="687"/>
      <c r="AI4733" s="687"/>
      <c r="AJ4733" s="687"/>
      <c r="AK4733" s="687"/>
      <c r="AL4733" s="687"/>
      <c r="AM4733" s="687"/>
      <c r="AN4733" s="687"/>
      <c r="AO4733" s="688"/>
    </row>
    <row r="4734" spans="2:41" ht="3.75" customHeight="1">
      <c r="B4734" s="135"/>
      <c r="I4734" s="136"/>
      <c r="J4734" s="135"/>
      <c r="M4734" s="136"/>
      <c r="N4734" s="140"/>
      <c r="O4734" s="141"/>
      <c r="P4734" s="141"/>
      <c r="Q4734" s="142"/>
      <c r="R4734" s="689"/>
      <c r="S4734" s="690"/>
      <c r="T4734" s="690"/>
      <c r="U4734" s="690"/>
      <c r="V4734" s="690"/>
      <c r="W4734" s="690"/>
      <c r="X4734" s="690"/>
      <c r="Y4734" s="690"/>
      <c r="Z4734" s="690"/>
      <c r="AA4734" s="690"/>
      <c r="AB4734" s="690"/>
      <c r="AC4734" s="690"/>
      <c r="AD4734" s="690"/>
      <c r="AE4734" s="690"/>
      <c r="AF4734" s="690"/>
      <c r="AG4734" s="690"/>
      <c r="AH4734" s="690"/>
      <c r="AI4734" s="690"/>
      <c r="AJ4734" s="690"/>
      <c r="AK4734" s="690"/>
      <c r="AL4734" s="690"/>
      <c r="AM4734" s="690"/>
      <c r="AN4734" s="690"/>
      <c r="AO4734" s="691"/>
    </row>
    <row r="4735" spans="2:41" ht="3.75" customHeight="1">
      <c r="B4735" s="135"/>
      <c r="I4735" s="136"/>
      <c r="J4735" s="130"/>
      <c r="K4735" s="131"/>
      <c r="L4735" s="131"/>
      <c r="M4735" s="132"/>
      <c r="N4735" s="130"/>
      <c r="O4735" s="131"/>
      <c r="P4735" s="131"/>
      <c r="Q4735" s="132"/>
      <c r="R4735" s="130"/>
      <c r="S4735" s="131"/>
      <c r="T4735" s="131"/>
      <c r="U4735" s="131"/>
      <c r="V4735" s="131"/>
      <c r="W4735" s="131"/>
      <c r="X4735" s="131"/>
      <c r="Y4735" s="131"/>
      <c r="Z4735" s="131"/>
      <c r="AA4735" s="132"/>
      <c r="AB4735" s="130"/>
      <c r="AC4735" s="131"/>
      <c r="AD4735" s="131"/>
      <c r="AE4735" s="132"/>
      <c r="AF4735" s="131"/>
      <c r="AG4735" s="131"/>
      <c r="AH4735" s="131"/>
      <c r="AI4735" s="131"/>
      <c r="AJ4735" s="131"/>
      <c r="AK4735" s="131"/>
      <c r="AL4735" s="131"/>
      <c r="AM4735" s="131"/>
      <c r="AN4735" s="131"/>
      <c r="AO4735" s="132"/>
    </row>
    <row r="4736" spans="2:41" ht="13.35" customHeight="1">
      <c r="B4736" s="135"/>
      <c r="I4736" s="136"/>
      <c r="J4736" s="135"/>
      <c r="M4736" s="136"/>
      <c r="N4736" s="135" t="s">
        <v>27</v>
      </c>
      <c r="Q4736" s="136"/>
      <c r="R4736" s="135"/>
      <c r="S4736" s="692" t="str">
        <f>IF(新_新規_2!I390&lt;&gt;"", "01300011:その他従事者", "") &amp; IF(新_変更_3!AL418&lt;&gt;"", "01300011:その他従事者", "")</f>
        <v/>
      </c>
      <c r="T4736" s="693"/>
      <c r="U4736" s="693"/>
      <c r="V4736" s="693"/>
      <c r="W4736" s="693"/>
      <c r="X4736" s="693"/>
      <c r="Y4736" s="693"/>
      <c r="Z4736" s="693"/>
      <c r="AA4736" s="694"/>
      <c r="AB4736" s="135" t="s">
        <v>28</v>
      </c>
      <c r="AE4736" s="136"/>
      <c r="AF4736" s="135"/>
      <c r="AG4736" s="695" t="str">
        <f>IF(新_新規_2!I398="☑", "01300001:薬剤師", "") &amp; IF(新_変更_3!AL426="☑", "01300001:薬剤師", "")
&amp; IF(新_新規_2!N398="☑", "01300002:登録販売者", "") &amp; IF(新_変更_3!AQ426="☑", "01300002:登録販売者", "")
&amp; IF(新_新規_2!T398="☑", "01300002:登録販売者", "") &amp; IF(新_変更_3!AW426="☑", "01300002:登録販売者", "")</f>
        <v/>
      </c>
      <c r="AH4736" s="693"/>
      <c r="AI4736" s="693"/>
      <c r="AJ4736" s="693"/>
      <c r="AK4736" s="693"/>
      <c r="AL4736" s="693"/>
      <c r="AM4736" s="693"/>
      <c r="AN4736" s="693"/>
      <c r="AO4736" s="694"/>
    </row>
    <row r="4737" spans="2:41" ht="3.75" customHeight="1">
      <c r="B4737" s="135"/>
      <c r="I4737" s="136"/>
      <c r="J4737" s="135"/>
      <c r="M4737" s="136"/>
      <c r="N4737" s="140"/>
      <c r="O4737" s="141"/>
      <c r="P4737" s="141"/>
      <c r="Q4737" s="142"/>
      <c r="R4737" s="140"/>
      <c r="S4737" s="141"/>
      <c r="T4737" s="141"/>
      <c r="U4737" s="141"/>
      <c r="V4737" s="141"/>
      <c r="W4737" s="141"/>
      <c r="X4737" s="141"/>
      <c r="Y4737" s="141"/>
      <c r="Z4737" s="141"/>
      <c r="AA4737" s="142"/>
      <c r="AB4737" s="140"/>
      <c r="AC4737" s="141"/>
      <c r="AD4737" s="141"/>
      <c r="AE4737" s="142"/>
      <c r="AF4737" s="141"/>
      <c r="AG4737" s="141"/>
      <c r="AH4737" s="141"/>
      <c r="AI4737" s="141"/>
      <c r="AJ4737" s="141"/>
      <c r="AK4737" s="141"/>
      <c r="AL4737" s="141"/>
      <c r="AM4737" s="141"/>
      <c r="AN4737" s="141"/>
      <c r="AO4737" s="142"/>
    </row>
    <row r="4738" spans="2:41" ht="3.75" customHeight="1">
      <c r="B4738" s="135"/>
      <c r="I4738" s="136"/>
      <c r="J4738" s="135"/>
      <c r="M4738" s="136"/>
      <c r="N4738" s="130"/>
      <c r="O4738" s="131"/>
      <c r="P4738" s="131"/>
      <c r="Q4738" s="132"/>
      <c r="R4738" s="130"/>
      <c r="S4738" s="131"/>
      <c r="T4738" s="131"/>
      <c r="U4738" s="131"/>
      <c r="V4738" s="131"/>
      <c r="W4738" s="131"/>
      <c r="X4738" s="131"/>
      <c r="Y4738" s="131"/>
      <c r="Z4738" s="131"/>
      <c r="AA4738" s="132"/>
      <c r="AB4738" s="130"/>
      <c r="AC4738" s="131"/>
      <c r="AD4738" s="131"/>
      <c r="AE4738" s="132"/>
      <c r="AF4738" s="130"/>
      <c r="AG4738" s="131"/>
      <c r="AH4738" s="131"/>
      <c r="AI4738" s="131"/>
      <c r="AJ4738" s="131"/>
      <c r="AK4738" s="131"/>
      <c r="AL4738" s="131"/>
      <c r="AM4738" s="131"/>
      <c r="AN4738" s="131"/>
      <c r="AO4738" s="132"/>
    </row>
    <row r="4739" spans="2:41" ht="13.35" customHeight="1">
      <c r="B4739" s="135"/>
      <c r="I4739" s="136"/>
      <c r="J4739" s="135"/>
      <c r="M4739" s="136"/>
      <c r="N4739" s="135" t="s">
        <v>3990</v>
      </c>
      <c r="Q4739" s="136"/>
      <c r="R4739" s="135"/>
      <c r="S4739" s="696"/>
      <c r="T4739" s="694"/>
      <c r="V4739" s="146"/>
      <c r="W4739" s="124" t="s">
        <v>12</v>
      </c>
      <c r="X4739" s="146"/>
      <c r="Y4739" s="124" t="s">
        <v>11</v>
      </c>
      <c r="Z4739" s="146"/>
      <c r="AA4739" s="136" t="s">
        <v>364</v>
      </c>
      <c r="AB4739" s="135" t="s">
        <v>66</v>
      </c>
      <c r="AE4739" s="136"/>
      <c r="AF4739" s="135"/>
      <c r="AG4739" s="696"/>
      <c r="AH4739" s="694"/>
      <c r="AJ4739" s="146"/>
      <c r="AK4739" s="124" t="s">
        <v>12</v>
      </c>
      <c r="AL4739" s="146"/>
      <c r="AM4739" s="124" t="s">
        <v>11</v>
      </c>
      <c r="AN4739" s="146"/>
      <c r="AO4739" s="136" t="s">
        <v>364</v>
      </c>
    </row>
    <row r="4740" spans="2:41" ht="3.75" customHeight="1">
      <c r="B4740" s="135"/>
      <c r="I4740" s="136"/>
      <c r="J4740" s="135"/>
      <c r="M4740" s="136"/>
      <c r="N4740" s="140"/>
      <c r="O4740" s="141"/>
      <c r="P4740" s="141"/>
      <c r="Q4740" s="142"/>
      <c r="R4740" s="140"/>
      <c r="S4740" s="141"/>
      <c r="T4740" s="141"/>
      <c r="U4740" s="141"/>
      <c r="V4740" s="141"/>
      <c r="W4740" s="141"/>
      <c r="X4740" s="141"/>
      <c r="Y4740" s="141"/>
      <c r="Z4740" s="141"/>
      <c r="AA4740" s="142"/>
      <c r="AB4740" s="140"/>
      <c r="AC4740" s="141"/>
      <c r="AD4740" s="141"/>
      <c r="AE4740" s="142"/>
      <c r="AF4740" s="140"/>
      <c r="AG4740" s="141"/>
      <c r="AH4740" s="141"/>
      <c r="AI4740" s="141"/>
      <c r="AJ4740" s="141"/>
      <c r="AK4740" s="141"/>
      <c r="AL4740" s="141"/>
      <c r="AM4740" s="141"/>
      <c r="AN4740" s="141"/>
      <c r="AO4740" s="142"/>
    </row>
    <row r="4741" spans="2:41" ht="3.75" customHeight="1">
      <c r="B4741" s="135"/>
      <c r="I4741" s="136"/>
      <c r="J4741" s="135"/>
      <c r="M4741" s="136"/>
      <c r="N4741" s="130"/>
      <c r="O4741" s="131"/>
      <c r="P4741" s="131"/>
      <c r="Q4741" s="132"/>
      <c r="R4741" s="683" t="str">
        <f>IF(AND(NM_従事者_従事者24_従事者区分&lt;&gt;"",新_新規_2!I390&lt;&gt;""), 新_新規_2!I390, "")
&amp; IF(AND(NM_従事者_従事者24_従事者区分&lt;&gt;"",新_変更_3!AL418&lt;&gt;""), 新_変更_3!AL418, "")</f>
        <v/>
      </c>
      <c r="S4741" s="684"/>
      <c r="T4741" s="684"/>
      <c r="U4741" s="684"/>
      <c r="V4741" s="684"/>
      <c r="W4741" s="684"/>
      <c r="X4741" s="684"/>
      <c r="Y4741" s="684"/>
      <c r="Z4741" s="684"/>
      <c r="AA4741" s="684"/>
      <c r="AB4741" s="684"/>
      <c r="AC4741" s="684"/>
      <c r="AD4741" s="684"/>
      <c r="AE4741" s="684"/>
      <c r="AF4741" s="684"/>
      <c r="AG4741" s="684"/>
      <c r="AH4741" s="684"/>
      <c r="AI4741" s="684"/>
      <c r="AJ4741" s="685"/>
      <c r="AK4741" s="131"/>
      <c r="AL4741" s="131"/>
      <c r="AM4741" s="131"/>
      <c r="AN4741" s="131"/>
      <c r="AO4741" s="132"/>
    </row>
    <row r="4742" spans="2:41" ht="13.35" customHeight="1">
      <c r="B4742" s="135"/>
      <c r="I4742" s="136"/>
      <c r="J4742" s="135"/>
      <c r="M4742" s="136"/>
      <c r="N4742" s="135" t="s">
        <v>8</v>
      </c>
      <c r="Q4742" s="136"/>
      <c r="R4742" s="686"/>
      <c r="S4742" s="687"/>
      <c r="T4742" s="687"/>
      <c r="U4742" s="687"/>
      <c r="V4742" s="687"/>
      <c r="W4742" s="687"/>
      <c r="X4742" s="687"/>
      <c r="Y4742" s="687"/>
      <c r="Z4742" s="687"/>
      <c r="AA4742" s="687"/>
      <c r="AB4742" s="687"/>
      <c r="AC4742" s="687"/>
      <c r="AD4742" s="687"/>
      <c r="AE4742" s="687"/>
      <c r="AF4742" s="687"/>
      <c r="AG4742" s="687"/>
      <c r="AH4742" s="687"/>
      <c r="AI4742" s="687"/>
      <c r="AJ4742" s="688"/>
      <c r="AL4742" s="147" t="s">
        <v>13</v>
      </c>
      <c r="AM4742" s="124" t="s">
        <v>29</v>
      </c>
      <c r="AO4742" s="136"/>
    </row>
    <row r="4743" spans="2:41" ht="3.75" customHeight="1">
      <c r="B4743" s="135"/>
      <c r="I4743" s="136"/>
      <c r="J4743" s="135"/>
      <c r="M4743" s="136"/>
      <c r="N4743" s="140"/>
      <c r="O4743" s="141"/>
      <c r="P4743" s="141"/>
      <c r="Q4743" s="142"/>
      <c r="R4743" s="689"/>
      <c r="S4743" s="690"/>
      <c r="T4743" s="690"/>
      <c r="U4743" s="690"/>
      <c r="V4743" s="690"/>
      <c r="W4743" s="690"/>
      <c r="X4743" s="690"/>
      <c r="Y4743" s="690"/>
      <c r="Z4743" s="690"/>
      <c r="AA4743" s="690"/>
      <c r="AB4743" s="690"/>
      <c r="AC4743" s="690"/>
      <c r="AD4743" s="690"/>
      <c r="AE4743" s="690"/>
      <c r="AF4743" s="690"/>
      <c r="AG4743" s="690"/>
      <c r="AH4743" s="690"/>
      <c r="AI4743" s="690"/>
      <c r="AJ4743" s="691"/>
      <c r="AK4743" s="141"/>
      <c r="AL4743" s="141"/>
      <c r="AM4743" s="141"/>
      <c r="AN4743" s="141"/>
      <c r="AO4743" s="142"/>
    </row>
    <row r="4744" spans="2:41" ht="3.75" customHeight="1">
      <c r="B4744" s="135"/>
      <c r="I4744" s="136"/>
      <c r="J4744" s="135"/>
      <c r="M4744" s="136"/>
      <c r="N4744" s="130"/>
      <c r="O4744" s="131"/>
      <c r="P4744" s="131"/>
      <c r="Q4744" s="132"/>
      <c r="R4744" s="683" t="str">
        <f>IF(NM_従事者_従事者24_従事者区分="","",(IF(新_新規_2!I389&lt;&gt;"", ASC(PHONETIC(新_新規_2!I389)), "") &amp; IF(新_変更_3!AL417&lt;&gt;"", ASC(PHONETIC(新_変更_3!AL417)), "")))</f>
        <v/>
      </c>
      <c r="S4744" s="684"/>
      <c r="T4744" s="684"/>
      <c r="U4744" s="684"/>
      <c r="V4744" s="684"/>
      <c r="W4744" s="684"/>
      <c r="X4744" s="684"/>
      <c r="Y4744" s="684"/>
      <c r="Z4744" s="684"/>
      <c r="AA4744" s="684"/>
      <c r="AB4744" s="684"/>
      <c r="AC4744" s="684"/>
      <c r="AD4744" s="684"/>
      <c r="AE4744" s="684"/>
      <c r="AF4744" s="684"/>
      <c r="AG4744" s="684"/>
      <c r="AH4744" s="684"/>
      <c r="AI4744" s="684"/>
      <c r="AJ4744" s="684"/>
      <c r="AK4744" s="684"/>
      <c r="AL4744" s="684"/>
      <c r="AM4744" s="684"/>
      <c r="AN4744" s="684"/>
      <c r="AO4744" s="685"/>
    </row>
    <row r="4745" spans="2:41" ht="13.35" customHeight="1">
      <c r="B4745" s="135"/>
      <c r="I4745" s="136"/>
      <c r="J4745" s="135"/>
      <c r="M4745" s="136"/>
      <c r="N4745" s="135" t="s">
        <v>61</v>
      </c>
      <c r="Q4745" s="136"/>
      <c r="R4745" s="686"/>
      <c r="S4745" s="687"/>
      <c r="T4745" s="687"/>
      <c r="U4745" s="687"/>
      <c r="V4745" s="687"/>
      <c r="W4745" s="687"/>
      <c r="X4745" s="687"/>
      <c r="Y4745" s="687"/>
      <c r="Z4745" s="687"/>
      <c r="AA4745" s="687"/>
      <c r="AB4745" s="687"/>
      <c r="AC4745" s="687"/>
      <c r="AD4745" s="687"/>
      <c r="AE4745" s="687"/>
      <c r="AF4745" s="687"/>
      <c r="AG4745" s="687"/>
      <c r="AH4745" s="687"/>
      <c r="AI4745" s="687"/>
      <c r="AJ4745" s="687"/>
      <c r="AK4745" s="687"/>
      <c r="AL4745" s="687"/>
      <c r="AM4745" s="687"/>
      <c r="AN4745" s="687"/>
      <c r="AO4745" s="688"/>
    </row>
    <row r="4746" spans="2:41" ht="3.75" customHeight="1">
      <c r="B4746" s="135"/>
      <c r="I4746" s="136"/>
      <c r="J4746" s="135"/>
      <c r="M4746" s="136"/>
      <c r="N4746" s="135"/>
      <c r="Q4746" s="136"/>
      <c r="R4746" s="689"/>
      <c r="S4746" s="690"/>
      <c r="T4746" s="690"/>
      <c r="U4746" s="690"/>
      <c r="V4746" s="690"/>
      <c r="W4746" s="690"/>
      <c r="X4746" s="690"/>
      <c r="Y4746" s="690"/>
      <c r="Z4746" s="690"/>
      <c r="AA4746" s="690"/>
      <c r="AB4746" s="690"/>
      <c r="AC4746" s="690"/>
      <c r="AD4746" s="690"/>
      <c r="AE4746" s="690"/>
      <c r="AF4746" s="690"/>
      <c r="AG4746" s="690"/>
      <c r="AH4746" s="690"/>
      <c r="AI4746" s="690"/>
      <c r="AJ4746" s="690"/>
      <c r="AK4746" s="690"/>
      <c r="AL4746" s="690"/>
      <c r="AM4746" s="690"/>
      <c r="AN4746" s="690"/>
      <c r="AO4746" s="691"/>
    </row>
    <row r="4747" spans="2:41" ht="3.75" customHeight="1">
      <c r="B4747" s="135"/>
      <c r="I4747" s="136"/>
      <c r="J4747" s="135"/>
      <c r="N4747" s="130"/>
      <c r="O4747" s="131"/>
      <c r="P4747" s="131"/>
      <c r="Q4747" s="132"/>
      <c r="U4747" s="787" t="str">
        <f>IF(AND(NM_従事者_従事者24_従事者区分&lt;&gt;"",新_新規_2!L391&lt;&gt;""), 新_新規_2!L391, "")
&amp; IF(AND(NM_従事者_従事者24_従事者区分&lt;&gt;"",新_変更_3!AO419&lt;&gt;""), 新_変更_3!AO419, "")</f>
        <v/>
      </c>
      <c r="V4747" s="754"/>
      <c r="W4747" s="754"/>
      <c r="X4747" s="789"/>
      <c r="Y4747" s="131"/>
      <c r="Z4747" s="792" t="str">
        <f>IF(AND(NM_従事者_従事者24_従事者区分&lt;&gt;"",新_新規_2!O391&lt;&gt;""), 新_新規_2!O391, "")
 &amp; IF(AND(NM_従事者_従事者24_従事者区分&lt;&gt;"",新_変更_3!AR419&lt;&gt;""), 新_変更_3!AR419, "")</f>
        <v/>
      </c>
      <c r="AA4747" s="754"/>
      <c r="AB4747" s="754"/>
      <c r="AC4747" s="755"/>
      <c r="AG4747" s="683" t="str">
        <f>IF(AND(NM_従事者_従事者24_従事者区分&lt;&gt;"",新_新規_2!L392&lt;&gt;""), 新_新規_2!L392, "")
&amp; IF(AND(NM_従事者_従事者24_従事者区分&lt;&gt;"",新_変更_3!AO420&lt;&gt;""), 新_変更_3!AO420, "")</f>
        <v/>
      </c>
      <c r="AH4747" s="684"/>
      <c r="AI4747" s="684"/>
      <c r="AJ4747" s="684"/>
      <c r="AK4747" s="684"/>
      <c r="AL4747" s="684"/>
      <c r="AM4747" s="684"/>
      <c r="AN4747" s="684"/>
      <c r="AO4747" s="685"/>
    </row>
    <row r="4748" spans="2:41" ht="13.35" customHeight="1">
      <c r="B4748" s="135"/>
      <c r="I4748" s="136"/>
      <c r="J4748" s="135"/>
      <c r="N4748" s="135"/>
      <c r="Q4748" s="136"/>
      <c r="R4748" s="124" t="s">
        <v>15</v>
      </c>
      <c r="U4748" s="756"/>
      <c r="V4748" s="757"/>
      <c r="W4748" s="757"/>
      <c r="X4748" s="790"/>
      <c r="Y4748" s="125" t="s">
        <v>359</v>
      </c>
      <c r="Z4748" s="793"/>
      <c r="AA4748" s="757"/>
      <c r="AB4748" s="757"/>
      <c r="AC4748" s="758"/>
      <c r="AD4748" s="124" t="s">
        <v>56</v>
      </c>
      <c r="AG4748" s="686"/>
      <c r="AH4748" s="687"/>
      <c r="AI4748" s="687"/>
      <c r="AJ4748" s="687"/>
      <c r="AK4748" s="687"/>
      <c r="AL4748" s="687"/>
      <c r="AM4748" s="687"/>
      <c r="AN4748" s="687"/>
      <c r="AO4748" s="688"/>
    </row>
    <row r="4749" spans="2:41" ht="3.75" customHeight="1">
      <c r="B4749" s="135"/>
      <c r="I4749" s="136"/>
      <c r="J4749" s="135"/>
      <c r="N4749" s="135"/>
      <c r="Q4749" s="136"/>
      <c r="R4749" s="141"/>
      <c r="S4749" s="141"/>
      <c r="T4749" s="141"/>
      <c r="U4749" s="759"/>
      <c r="V4749" s="760"/>
      <c r="W4749" s="760"/>
      <c r="X4749" s="791"/>
      <c r="Y4749" s="141"/>
      <c r="Z4749" s="794"/>
      <c r="AA4749" s="760"/>
      <c r="AB4749" s="760"/>
      <c r="AC4749" s="761"/>
      <c r="AD4749" s="141"/>
      <c r="AE4749" s="141"/>
      <c r="AF4749" s="141"/>
      <c r="AG4749" s="689"/>
      <c r="AH4749" s="690"/>
      <c r="AI4749" s="690"/>
      <c r="AJ4749" s="690"/>
      <c r="AK4749" s="690"/>
      <c r="AL4749" s="690"/>
      <c r="AM4749" s="690"/>
      <c r="AN4749" s="690"/>
      <c r="AO4749" s="691"/>
    </row>
    <row r="4750" spans="2:41" ht="3.75" customHeight="1">
      <c r="B4750" s="135"/>
      <c r="I4750" s="136"/>
      <c r="J4750" s="135"/>
      <c r="N4750" s="135"/>
      <c r="Q4750" s="136"/>
      <c r="R4750" s="131"/>
      <c r="S4750" s="131"/>
      <c r="T4750" s="132"/>
      <c r="U4750" s="683" t="str">
        <f>IF(AND(NM_従事者_従事者24_従事者区分&lt;&gt;"",新_新規_2!T392&lt;&gt;""), 新_新規_2!T392, "")
&amp; IF(AND(NM_従事者_従事者24_従事者区分&lt;&gt;"",新_変更_3!AW420&lt;&gt;""), 新_変更_3!AW420, "")</f>
        <v/>
      </c>
      <c r="V4750" s="684"/>
      <c r="W4750" s="684"/>
      <c r="X4750" s="684"/>
      <c r="Y4750" s="684"/>
      <c r="Z4750" s="684"/>
      <c r="AA4750" s="684"/>
      <c r="AB4750" s="684"/>
      <c r="AC4750" s="685"/>
      <c r="AD4750" s="130"/>
      <c r="AE4750" s="131"/>
      <c r="AF4750" s="132"/>
      <c r="AG4750" s="683" t="str">
        <f>IF(AND(NM_従事者_従事者24_従事者区分&lt;&gt;"",新_新規_2!L393&lt;&gt;""), 新_新規_2!L393, "")
&amp; IF(AND(NM_従事者_従事者24_従事者区分&lt;&gt;"",新_変更_3!AO421&lt;&gt;""), 新_変更_3!AO421, "")</f>
        <v/>
      </c>
      <c r="AH4750" s="684"/>
      <c r="AI4750" s="684"/>
      <c r="AJ4750" s="684"/>
      <c r="AK4750" s="684"/>
      <c r="AL4750" s="684"/>
      <c r="AM4750" s="684"/>
      <c r="AN4750" s="684"/>
      <c r="AO4750" s="685"/>
    </row>
    <row r="4751" spans="2:41" ht="13.35" customHeight="1">
      <c r="B4751" s="135"/>
      <c r="I4751" s="136"/>
      <c r="J4751" s="135" t="s">
        <v>4016</v>
      </c>
      <c r="N4751" s="135" t="s">
        <v>23</v>
      </c>
      <c r="Q4751" s="136"/>
      <c r="R4751" s="124" t="s">
        <v>17</v>
      </c>
      <c r="T4751" s="136"/>
      <c r="U4751" s="686"/>
      <c r="V4751" s="687"/>
      <c r="W4751" s="687"/>
      <c r="X4751" s="687"/>
      <c r="Y4751" s="687"/>
      <c r="Z4751" s="687"/>
      <c r="AA4751" s="687"/>
      <c r="AB4751" s="687"/>
      <c r="AC4751" s="688"/>
      <c r="AD4751" s="135" t="s">
        <v>18</v>
      </c>
      <c r="AF4751" s="136"/>
      <c r="AG4751" s="686"/>
      <c r="AH4751" s="687"/>
      <c r="AI4751" s="687"/>
      <c r="AJ4751" s="687"/>
      <c r="AK4751" s="687"/>
      <c r="AL4751" s="687"/>
      <c r="AM4751" s="687"/>
      <c r="AN4751" s="687"/>
      <c r="AO4751" s="688"/>
    </row>
    <row r="4752" spans="2:41" ht="3.75" customHeight="1">
      <c r="B4752" s="135"/>
      <c r="I4752" s="136"/>
      <c r="J4752" s="135"/>
      <c r="N4752" s="135"/>
      <c r="Q4752" s="136"/>
      <c r="R4752" s="141"/>
      <c r="S4752" s="141"/>
      <c r="T4752" s="142"/>
      <c r="U4752" s="689"/>
      <c r="V4752" s="690"/>
      <c r="W4752" s="690"/>
      <c r="X4752" s="690"/>
      <c r="Y4752" s="690"/>
      <c r="Z4752" s="690"/>
      <c r="AA4752" s="690"/>
      <c r="AB4752" s="690"/>
      <c r="AC4752" s="691"/>
      <c r="AD4752" s="140"/>
      <c r="AE4752" s="141"/>
      <c r="AF4752" s="142"/>
      <c r="AG4752" s="689"/>
      <c r="AH4752" s="690"/>
      <c r="AI4752" s="690"/>
      <c r="AJ4752" s="690"/>
      <c r="AK4752" s="690"/>
      <c r="AL4752" s="690"/>
      <c r="AM4752" s="690"/>
      <c r="AN4752" s="690"/>
      <c r="AO4752" s="691"/>
    </row>
    <row r="4753" spans="2:41" ht="3.75" customHeight="1">
      <c r="B4753" s="135"/>
      <c r="I4753" s="136"/>
      <c r="J4753" s="135"/>
      <c r="N4753" s="135"/>
      <c r="Q4753" s="136"/>
      <c r="R4753" s="131"/>
      <c r="S4753" s="131"/>
      <c r="T4753" s="132"/>
      <c r="U4753" s="683" t="str">
        <f>IF(AND(NM_従事者_従事者24_従事者区分&lt;&gt;"",新_新規_2!T393&lt;&gt;""), 新_新規_2!T393, "")
&amp; IF(AND(NM_従事者_従事者24_従事者区分&lt;&gt;"",新_変更_3!AW421&lt;&gt;""), 新_変更_3!AW421, "")</f>
        <v/>
      </c>
      <c r="V4753" s="684"/>
      <c r="W4753" s="684"/>
      <c r="X4753" s="684"/>
      <c r="Y4753" s="684"/>
      <c r="Z4753" s="684"/>
      <c r="AA4753" s="684"/>
      <c r="AB4753" s="684"/>
      <c r="AC4753" s="685"/>
      <c r="AD4753" s="130"/>
      <c r="AE4753" s="131"/>
      <c r="AF4753" s="132"/>
      <c r="AG4753" s="683" t="str">
        <f>IF(AND(NM_従事者_従事者24_従事者区分&lt;&gt;"",新_新規_2!L394&lt;&gt;""), 新_新規_2!L394, "")
&amp; IF(AND(NM_従事者_従事者24_従事者区分&lt;&gt;"",新_変更_3!AO422&lt;&gt;""), 新_変更_3!AO422, "")</f>
        <v/>
      </c>
      <c r="AH4753" s="684"/>
      <c r="AI4753" s="684"/>
      <c r="AJ4753" s="684"/>
      <c r="AK4753" s="684"/>
      <c r="AL4753" s="684"/>
      <c r="AM4753" s="684"/>
      <c r="AN4753" s="684"/>
      <c r="AO4753" s="685"/>
    </row>
    <row r="4754" spans="2:41" ht="13.35" customHeight="1">
      <c r="B4754" s="135"/>
      <c r="I4754" s="136"/>
      <c r="J4754" s="135"/>
      <c r="N4754" s="135"/>
      <c r="Q4754" s="136"/>
      <c r="R4754" s="124" t="s">
        <v>19</v>
      </c>
      <c r="T4754" s="136"/>
      <c r="U4754" s="686"/>
      <c r="V4754" s="687"/>
      <c r="W4754" s="687"/>
      <c r="X4754" s="687"/>
      <c r="Y4754" s="687"/>
      <c r="Z4754" s="687"/>
      <c r="AA4754" s="687"/>
      <c r="AB4754" s="687"/>
      <c r="AC4754" s="688"/>
      <c r="AD4754" s="135" t="s">
        <v>20</v>
      </c>
      <c r="AF4754" s="136"/>
      <c r="AG4754" s="686"/>
      <c r="AH4754" s="687"/>
      <c r="AI4754" s="687"/>
      <c r="AJ4754" s="687"/>
      <c r="AK4754" s="687"/>
      <c r="AL4754" s="687"/>
      <c r="AM4754" s="687"/>
      <c r="AN4754" s="687"/>
      <c r="AO4754" s="688"/>
    </row>
    <row r="4755" spans="2:41" ht="3.75" customHeight="1">
      <c r="B4755" s="135"/>
      <c r="I4755" s="136"/>
      <c r="J4755" s="135"/>
      <c r="N4755" s="140"/>
      <c r="O4755" s="141"/>
      <c r="P4755" s="141"/>
      <c r="Q4755" s="142"/>
      <c r="R4755" s="141"/>
      <c r="S4755" s="141"/>
      <c r="T4755" s="142"/>
      <c r="U4755" s="689"/>
      <c r="V4755" s="690"/>
      <c r="W4755" s="690"/>
      <c r="X4755" s="690"/>
      <c r="Y4755" s="690"/>
      <c r="Z4755" s="690"/>
      <c r="AA4755" s="690"/>
      <c r="AB4755" s="690"/>
      <c r="AC4755" s="691"/>
      <c r="AD4755" s="140"/>
      <c r="AE4755" s="141"/>
      <c r="AF4755" s="142"/>
      <c r="AG4755" s="689"/>
      <c r="AH4755" s="690"/>
      <c r="AI4755" s="690"/>
      <c r="AJ4755" s="690"/>
      <c r="AK4755" s="690"/>
      <c r="AL4755" s="690"/>
      <c r="AM4755" s="690"/>
      <c r="AN4755" s="690"/>
      <c r="AO4755" s="691"/>
    </row>
    <row r="4756" spans="2:41" ht="3.75" customHeight="1">
      <c r="B4756" s="135"/>
      <c r="I4756" s="136"/>
      <c r="J4756" s="135"/>
      <c r="M4756" s="136"/>
      <c r="N4756" s="135"/>
      <c r="Q4756" s="136"/>
      <c r="R4756" s="130"/>
      <c r="S4756" s="131"/>
      <c r="T4756" s="131"/>
      <c r="U4756" s="131"/>
      <c r="V4756" s="131"/>
      <c r="W4756" s="131"/>
      <c r="X4756" s="131"/>
      <c r="Y4756" s="131"/>
      <c r="Z4756" s="131"/>
      <c r="AA4756" s="131"/>
      <c r="AB4756" s="131"/>
      <c r="AC4756" s="131"/>
      <c r="AD4756" s="131"/>
      <c r="AE4756" s="131"/>
      <c r="AF4756" s="131"/>
      <c r="AG4756" s="131"/>
      <c r="AH4756" s="131"/>
      <c r="AI4756" s="131"/>
      <c r="AJ4756" s="131"/>
      <c r="AK4756" s="131"/>
      <c r="AL4756" s="131"/>
      <c r="AM4756" s="131"/>
      <c r="AN4756" s="131"/>
      <c r="AO4756" s="132"/>
    </row>
    <row r="4757" spans="2:41" ht="13.35" customHeight="1">
      <c r="B4757" s="135"/>
      <c r="I4757" s="136"/>
      <c r="J4757" s="135"/>
      <c r="M4757" s="136"/>
      <c r="N4757" s="135" t="s">
        <v>111</v>
      </c>
      <c r="Q4757" s="136"/>
      <c r="R4757" s="135"/>
      <c r="S4757" s="696"/>
      <c r="T4757" s="694"/>
      <c r="V4757" s="146"/>
      <c r="W4757" s="124" t="s">
        <v>12</v>
      </c>
      <c r="X4757" s="146"/>
      <c r="Y4757" s="124" t="s">
        <v>11</v>
      </c>
      <c r="Z4757" s="146"/>
      <c r="AA4757" s="124" t="s">
        <v>364</v>
      </c>
      <c r="AO4757" s="136"/>
    </row>
    <row r="4758" spans="2:41" ht="3.75" customHeight="1">
      <c r="B4758" s="135"/>
      <c r="I4758" s="136"/>
      <c r="J4758" s="135"/>
      <c r="M4758" s="136"/>
      <c r="N4758" s="135"/>
      <c r="Q4758" s="136"/>
      <c r="R4758" s="135"/>
      <c r="AO4758" s="136"/>
    </row>
    <row r="4759" spans="2:41" ht="3.75" customHeight="1">
      <c r="B4759" s="135"/>
      <c r="I4759" s="136"/>
      <c r="J4759" s="135"/>
      <c r="M4759" s="136"/>
      <c r="N4759" s="130"/>
      <c r="O4759" s="131"/>
      <c r="P4759" s="131"/>
      <c r="Q4759" s="131"/>
      <c r="R4759" s="781" t="str">
        <f>IF(AND(NM_従事者_従事者24_従事者区分&lt;&gt;"",新_新規_2!I395&lt;&gt;""), 新_新規_2!I395, "")
&amp; IF(AND(NM_従事者_従事者24_従事者区分&lt;&gt;"",新_変更_3!AL423&lt;&gt;""), 新_変更_3!AL423, "")</f>
        <v/>
      </c>
      <c r="S4759" s="784" t="str">
        <f>IF(AND(NM_従事者_従事者24_従事者区分&lt;&gt;"",新_新規_2!J395&lt;&gt;""), 新_新規_2!J395, "")
&amp; IF(AND(NM_従事者_従事者24_従事者区分&lt;&gt;"",新_変更_3!AM423&lt;&gt;""), 新_変更_3!AM423, "")</f>
        <v/>
      </c>
      <c r="T4759" s="131"/>
      <c r="U4759" s="787" t="str">
        <f>IF(AND(NM_従事者_従事者24_従事者区分&lt;&gt;"",新_新規_2!L395&lt;&gt;""), 新_新規_2!L395, "")
&amp; IF(AND(NM_従事者_従事者24_従事者区分&lt;&gt;"",新_変更_3!AO423&lt;&gt;""), 新_変更_3!AO423, "")</f>
        <v/>
      </c>
      <c r="V4759" s="130"/>
      <c r="W4759" s="131"/>
      <c r="X4759" s="131"/>
      <c r="Y4759" s="131"/>
      <c r="Z4759" s="131"/>
      <c r="AA4759" s="131"/>
      <c r="AB4759" s="131"/>
      <c r="AC4759" s="131"/>
      <c r="AD4759" s="131"/>
      <c r="AE4759" s="131"/>
      <c r="AF4759" s="131"/>
      <c r="AG4759" s="131"/>
      <c r="AH4759" s="133"/>
      <c r="AI4759" s="133"/>
      <c r="AJ4759" s="131"/>
      <c r="AK4759" s="149"/>
      <c r="AL4759" s="131"/>
      <c r="AM4759" s="131"/>
      <c r="AN4759" s="131"/>
      <c r="AO4759" s="132"/>
    </row>
    <row r="4760" spans="2:41" ht="13.35" customHeight="1">
      <c r="B4760" s="135"/>
      <c r="I4760" s="136"/>
      <c r="J4760" s="135"/>
      <c r="M4760" s="136"/>
      <c r="N4760" s="135" t="s">
        <v>30</v>
      </c>
      <c r="R4760" s="782"/>
      <c r="S4760" s="785"/>
      <c r="T4760" s="124" t="s">
        <v>388</v>
      </c>
      <c r="U4760" s="756"/>
      <c r="V4760" s="135" t="s">
        <v>112</v>
      </c>
      <c r="AH4760" s="137"/>
      <c r="AI4760" s="137"/>
      <c r="AK4760" s="150"/>
      <c r="AO4760" s="136"/>
    </row>
    <row r="4761" spans="2:41" ht="3.75" customHeight="1">
      <c r="B4761" s="135"/>
      <c r="I4761" s="136"/>
      <c r="J4761" s="135"/>
      <c r="M4761" s="136"/>
      <c r="N4761" s="135"/>
      <c r="R4761" s="783"/>
      <c r="S4761" s="786"/>
      <c r="T4761" s="141"/>
      <c r="U4761" s="759"/>
      <c r="V4761" s="140"/>
      <c r="W4761" s="141"/>
      <c r="X4761" s="141"/>
      <c r="Y4761" s="141"/>
      <c r="Z4761" s="141"/>
      <c r="AA4761" s="141"/>
      <c r="AB4761" s="141"/>
      <c r="AC4761" s="141"/>
      <c r="AD4761" s="141"/>
      <c r="AE4761" s="141"/>
      <c r="AF4761" s="141"/>
      <c r="AG4761" s="141"/>
      <c r="AH4761" s="143"/>
      <c r="AI4761" s="143"/>
      <c r="AJ4761" s="141"/>
      <c r="AK4761" s="151"/>
      <c r="AL4761" s="141"/>
      <c r="AM4761" s="141"/>
      <c r="AN4761" s="141"/>
      <c r="AO4761" s="142"/>
    </row>
    <row r="4762" spans="2:41" ht="3.75" customHeight="1">
      <c r="B4762" s="135"/>
      <c r="I4762" s="136"/>
      <c r="J4762" s="135"/>
      <c r="M4762" s="136"/>
      <c r="N4762" s="130"/>
      <c r="O4762" s="131"/>
      <c r="P4762" s="131"/>
      <c r="Q4762" s="132"/>
      <c r="R4762" s="788" t="str">
        <f>IF(AND(NM_従事者_従事者24_従事者区分&lt;&gt;"",新_新規_2!K399&lt;&gt;""), 新_新規_2!K399, "")
&amp; IF(AND(NM_従事者_従事者24_従事者区分&lt;&gt;"",新_変更_3!AN427&lt;&gt;""), 新_変更_3!AN427, "")</f>
        <v/>
      </c>
      <c r="S4762" s="684"/>
      <c r="T4762" s="684"/>
      <c r="U4762" s="685"/>
      <c r="V4762" s="686" t="str">
        <f>IF(AND(NM_従事者_従事者24_従事者区分&lt;&gt;"",新_新規_2!O399&lt;&gt;""), 新_新規_2!O399, "")
&amp; IF(AND(NM_従事者_従事者24_従事者区分&lt;&gt;"",新_変更_3!AR427&lt;&gt;""), 新_変更_3!AR427, "")</f>
        <v/>
      </c>
      <c r="W4762" s="688"/>
      <c r="X4762" s="683" t="str">
        <f>IF(AND(NM_従事者_従事者24_従事者区分&lt;&gt;"",新_新規_2!Q399&lt;&gt;""), 新_新規_2!Q399, "")
&amp; IF(AND(NM_従事者_従事者24_従事者区分&lt;&gt;"",新_変更_3!AT427&lt;&gt;""), 新_変更_3!AT427, "")</f>
        <v/>
      </c>
      <c r="Y4762" s="684"/>
      <c r="Z4762" s="684"/>
      <c r="AA4762" s="685"/>
      <c r="AI4762" s="131"/>
      <c r="AO4762" s="136"/>
    </row>
    <row r="4763" spans="2:41" ht="13.35" customHeight="1">
      <c r="B4763" s="135"/>
      <c r="I4763" s="136"/>
      <c r="J4763" s="135"/>
      <c r="M4763" s="136"/>
      <c r="N4763" s="135" t="s">
        <v>114</v>
      </c>
      <c r="Q4763" s="136"/>
      <c r="R4763" s="686"/>
      <c r="S4763" s="687"/>
      <c r="T4763" s="687"/>
      <c r="U4763" s="688"/>
      <c r="V4763" s="686"/>
      <c r="W4763" s="688"/>
      <c r="X4763" s="686"/>
      <c r="Y4763" s="687"/>
      <c r="Z4763" s="687"/>
      <c r="AA4763" s="688"/>
      <c r="AB4763" s="158" t="s">
        <v>171</v>
      </c>
      <c r="AO4763" s="136"/>
    </row>
    <row r="4764" spans="2:41" ht="3.75" customHeight="1">
      <c r="B4764" s="135"/>
      <c r="I4764" s="136"/>
      <c r="J4764" s="135"/>
      <c r="M4764" s="136"/>
      <c r="N4764" s="135"/>
      <c r="Q4764" s="136"/>
      <c r="R4764" s="689"/>
      <c r="S4764" s="690"/>
      <c r="T4764" s="690"/>
      <c r="U4764" s="691"/>
      <c r="V4764" s="689"/>
      <c r="W4764" s="691"/>
      <c r="X4764" s="689"/>
      <c r="Y4764" s="690"/>
      <c r="Z4764" s="690"/>
      <c r="AA4764" s="691"/>
      <c r="AB4764" s="141"/>
      <c r="AC4764" s="141"/>
      <c r="AD4764" s="141"/>
      <c r="AE4764" s="141"/>
      <c r="AF4764" s="141"/>
      <c r="AG4764" s="141"/>
      <c r="AH4764" s="141"/>
      <c r="AI4764" s="141"/>
      <c r="AJ4764" s="141"/>
      <c r="AK4764" s="141"/>
      <c r="AL4764" s="141"/>
      <c r="AM4764" s="141"/>
      <c r="AN4764" s="141"/>
      <c r="AO4764" s="142"/>
    </row>
    <row r="4765" spans="2:41" ht="3.75" customHeight="1">
      <c r="B4765" s="135"/>
      <c r="I4765" s="136"/>
      <c r="J4765" s="135"/>
      <c r="M4765" s="136"/>
      <c r="N4765" s="130"/>
      <c r="O4765" s="131"/>
      <c r="P4765" s="131"/>
      <c r="Q4765" s="131"/>
      <c r="R4765" s="130"/>
      <c r="S4765" s="131"/>
      <c r="T4765" s="131"/>
      <c r="U4765" s="131"/>
      <c r="V4765" s="131"/>
      <c r="W4765" s="131"/>
      <c r="X4765" s="131"/>
      <c r="Y4765" s="131"/>
      <c r="Z4765" s="131"/>
      <c r="AA4765" s="132"/>
      <c r="AB4765" s="130"/>
      <c r="AI4765" s="136"/>
      <c r="AJ4765" s="130"/>
      <c r="AK4765" s="131"/>
      <c r="AL4765" s="131"/>
      <c r="AM4765" s="131"/>
      <c r="AN4765" s="131"/>
      <c r="AO4765" s="132"/>
    </row>
    <row r="4766" spans="2:41" ht="13.35" customHeight="1">
      <c r="B4766" s="135"/>
      <c r="I4766" s="136"/>
      <c r="J4766" s="135"/>
      <c r="M4766" s="136"/>
      <c r="N4766" s="135" t="s">
        <v>115</v>
      </c>
      <c r="R4766" s="135"/>
      <c r="S4766" s="696" t="str">
        <f>IF(AND(NM_従事者_従事者24_従事者区分&lt;&gt;"",新_新規_2!I401&lt;&gt;""), 新_新規_2!I401, "")
&amp; IF(AND(NM_従事者_従事者24_従事者区分&lt;&gt;"",新_変更_3!AL429&lt;&gt;""), 新_変更_3!AL429, "")</f>
        <v/>
      </c>
      <c r="T4766" s="694"/>
      <c r="V4766" s="146" t="str">
        <f>IF(AND(NM_従事者_従事者24_従事者区分&lt;&gt;"",新_新規_2!K401&lt;&gt;""), 新_新規_2!K401, "")
&amp; IF(AND(NM_従事者_従事者24_従事者区分&lt;&gt;"",新_変更_3!AN429&lt;&gt;""), 新_変更_3!AN429, "")</f>
        <v/>
      </c>
      <c r="W4766" s="124" t="s">
        <v>12</v>
      </c>
      <c r="X4766" s="146" t="str">
        <f>IF(AND(NM_従事者_従事者24_従事者区分&lt;&gt;"",新_新規_2!M401&lt;&gt;""), 新_新規_2!M401, "")
&amp; IF(AND(NM_従事者_従事者24_従事者区分&lt;&gt;"",新_変更_3!AP429&lt;&gt;""), 新_変更_3!AP429, "")</f>
        <v/>
      </c>
      <c r="Y4766" s="124" t="s">
        <v>11</v>
      </c>
      <c r="Z4766" s="146" t="str">
        <f>IF(AND(NM_従事者_従事者24_従事者区分&lt;&gt;"",新_新規_2!O401&lt;&gt;""), 新_新規_2!O401, "")
 &amp; IF(AND(NM_従事者_従事者24_従事者区分&lt;&gt;"",新_変更_3!AR429&lt;&gt;""), 新_変更_3!AR429, "")</f>
        <v/>
      </c>
      <c r="AA4766" s="124" t="s">
        <v>364</v>
      </c>
      <c r="AB4766" s="135" t="s">
        <v>170</v>
      </c>
      <c r="AI4766" s="136"/>
      <c r="AJ4766" s="135"/>
      <c r="AK4766" s="696"/>
      <c r="AL4766" s="693"/>
      <c r="AM4766" s="693"/>
      <c r="AN4766" s="693"/>
      <c r="AO4766" s="694"/>
    </row>
    <row r="4767" spans="2:41" ht="3.75" customHeight="1">
      <c r="B4767" s="135"/>
      <c r="I4767" s="136"/>
      <c r="J4767" s="135"/>
      <c r="M4767" s="136"/>
      <c r="N4767" s="135"/>
      <c r="R4767" s="140"/>
      <c r="S4767" s="141"/>
      <c r="T4767" s="141"/>
      <c r="U4767" s="141"/>
      <c r="V4767" s="141"/>
      <c r="W4767" s="141"/>
      <c r="X4767" s="141"/>
      <c r="Y4767" s="141"/>
      <c r="Z4767" s="141"/>
      <c r="AA4767" s="142"/>
      <c r="AB4767" s="140"/>
      <c r="AC4767" s="141"/>
      <c r="AD4767" s="141"/>
      <c r="AE4767" s="141"/>
      <c r="AF4767" s="141"/>
      <c r="AG4767" s="141"/>
      <c r="AH4767" s="141"/>
      <c r="AI4767" s="142"/>
      <c r="AJ4767" s="140"/>
      <c r="AK4767" s="141"/>
      <c r="AL4767" s="141"/>
      <c r="AM4767" s="141"/>
      <c r="AN4767" s="141"/>
      <c r="AO4767" s="142"/>
    </row>
    <row r="4768" spans="2:41" ht="3.75" customHeight="1">
      <c r="B4768" s="135"/>
      <c r="I4768" s="136"/>
      <c r="J4768" s="135"/>
      <c r="M4768" s="136"/>
      <c r="N4768" s="130"/>
      <c r="O4768" s="131"/>
      <c r="P4768" s="131"/>
      <c r="Q4768" s="132"/>
      <c r="R4768" s="683" t="str">
        <f>IF(新_新規_2!T398="☑", "研修中の登録販売者", "") &amp; IF(新_変更_3!AW426="☑", "研修中の登録販売者", "")</f>
        <v/>
      </c>
      <c r="S4768" s="684"/>
      <c r="T4768" s="684"/>
      <c r="U4768" s="684"/>
      <c r="V4768" s="684"/>
      <c r="W4768" s="684"/>
      <c r="X4768" s="684"/>
      <c r="Y4768" s="684"/>
      <c r="Z4768" s="684"/>
      <c r="AA4768" s="684"/>
      <c r="AB4768" s="684"/>
      <c r="AC4768" s="684"/>
      <c r="AD4768" s="684"/>
      <c r="AE4768" s="684"/>
      <c r="AF4768" s="684"/>
      <c r="AG4768" s="684"/>
      <c r="AH4768" s="684"/>
      <c r="AI4768" s="684"/>
      <c r="AJ4768" s="684"/>
      <c r="AK4768" s="684"/>
      <c r="AL4768" s="684"/>
      <c r="AM4768" s="684"/>
      <c r="AN4768" s="684"/>
      <c r="AO4768" s="685"/>
    </row>
    <row r="4769" spans="2:41" ht="13.35" customHeight="1">
      <c r="B4769" s="135"/>
      <c r="I4769" s="136"/>
      <c r="J4769" s="135"/>
      <c r="M4769" s="136"/>
      <c r="N4769" s="135" t="s">
        <v>32</v>
      </c>
      <c r="Q4769" s="136"/>
      <c r="R4769" s="686"/>
      <c r="S4769" s="687"/>
      <c r="T4769" s="687"/>
      <c r="U4769" s="687"/>
      <c r="V4769" s="687"/>
      <c r="W4769" s="687"/>
      <c r="X4769" s="687"/>
      <c r="Y4769" s="687"/>
      <c r="Z4769" s="687"/>
      <c r="AA4769" s="687"/>
      <c r="AB4769" s="687"/>
      <c r="AC4769" s="687"/>
      <c r="AD4769" s="687"/>
      <c r="AE4769" s="687"/>
      <c r="AF4769" s="687"/>
      <c r="AG4769" s="687"/>
      <c r="AH4769" s="687"/>
      <c r="AI4769" s="687"/>
      <c r="AJ4769" s="687"/>
      <c r="AK4769" s="687"/>
      <c r="AL4769" s="687"/>
      <c r="AM4769" s="687"/>
      <c r="AN4769" s="687"/>
      <c r="AO4769" s="688"/>
    </row>
    <row r="4770" spans="2:41" ht="3.75" customHeight="1">
      <c r="B4770" s="135"/>
      <c r="I4770" s="136"/>
      <c r="J4770" s="135"/>
      <c r="M4770" s="136"/>
      <c r="N4770" s="140"/>
      <c r="O4770" s="141"/>
      <c r="P4770" s="141"/>
      <c r="Q4770" s="142"/>
      <c r="R4770" s="689"/>
      <c r="S4770" s="690"/>
      <c r="T4770" s="690"/>
      <c r="U4770" s="690"/>
      <c r="V4770" s="690"/>
      <c r="W4770" s="690"/>
      <c r="X4770" s="690"/>
      <c r="Y4770" s="690"/>
      <c r="Z4770" s="690"/>
      <c r="AA4770" s="690"/>
      <c r="AB4770" s="690"/>
      <c r="AC4770" s="690"/>
      <c r="AD4770" s="690"/>
      <c r="AE4770" s="690"/>
      <c r="AF4770" s="690"/>
      <c r="AG4770" s="690"/>
      <c r="AH4770" s="690"/>
      <c r="AI4770" s="690"/>
      <c r="AJ4770" s="690"/>
      <c r="AK4770" s="690"/>
      <c r="AL4770" s="690"/>
      <c r="AM4770" s="690"/>
      <c r="AN4770" s="690"/>
      <c r="AO4770" s="691"/>
    </row>
    <row r="4771" spans="2:41" ht="3.75" customHeight="1">
      <c r="B4771" s="135"/>
      <c r="I4771" s="136"/>
      <c r="J4771" s="130"/>
      <c r="K4771" s="131"/>
      <c r="L4771" s="131"/>
      <c r="M4771" s="132"/>
      <c r="N4771" s="130"/>
      <c r="O4771" s="131"/>
      <c r="P4771" s="131"/>
      <c r="Q4771" s="132"/>
      <c r="R4771" s="130"/>
      <c r="S4771" s="131"/>
      <c r="T4771" s="131"/>
      <c r="U4771" s="131"/>
      <c r="V4771" s="131"/>
      <c r="W4771" s="131"/>
      <c r="X4771" s="131"/>
      <c r="Y4771" s="131"/>
      <c r="Z4771" s="131"/>
      <c r="AA4771" s="132"/>
      <c r="AB4771" s="130"/>
      <c r="AC4771" s="131"/>
      <c r="AD4771" s="131"/>
      <c r="AE4771" s="132"/>
      <c r="AF4771" s="131"/>
      <c r="AG4771" s="131"/>
      <c r="AH4771" s="131"/>
      <c r="AI4771" s="131"/>
      <c r="AJ4771" s="131"/>
      <c r="AK4771" s="131"/>
      <c r="AL4771" s="131"/>
      <c r="AM4771" s="131"/>
      <c r="AN4771" s="131"/>
      <c r="AO4771" s="132"/>
    </row>
    <row r="4772" spans="2:41" ht="13.35" customHeight="1">
      <c r="B4772" s="135"/>
      <c r="I4772" s="136"/>
      <c r="J4772" s="135"/>
      <c r="M4772" s="136"/>
      <c r="N4772" s="135" t="s">
        <v>27</v>
      </c>
      <c r="Q4772" s="136"/>
      <c r="R4772" s="135"/>
      <c r="S4772" s="692" t="str">
        <f xml:space="preserve"> IF(新_新規_2!I409&lt;&gt;"", "01300011:その他従事者", "") &amp; IF(新_変更_3!AL437&lt;&gt;"", "01300011:その他従事者", "")</f>
        <v/>
      </c>
      <c r="T4772" s="693"/>
      <c r="U4772" s="693"/>
      <c r="V4772" s="693"/>
      <c r="W4772" s="693"/>
      <c r="X4772" s="693"/>
      <c r="Y4772" s="693"/>
      <c r="Z4772" s="693"/>
      <c r="AA4772" s="694"/>
      <c r="AB4772" s="135" t="s">
        <v>28</v>
      </c>
      <c r="AE4772" s="136"/>
      <c r="AF4772" s="135"/>
      <c r="AG4772" s="695" t="str">
        <f>IF(新_新規_2!I417="☑", "01300001:薬剤師", "") &amp; IF(新_変更_3!AL445="☑", "01300001:薬剤師", "")
&amp; IF(新_新規_2!N417="☑", "01300002:登録販売者", "") &amp; IF(新_変更_3!AQ445="☑", "01300002:登録販売者", "")
&amp; IF(新_新規_2!T417="☑", "01300002:登録販売者", "") &amp; IF(新_変更_3!AW445="☑", "01300002:登録販売者", "")</f>
        <v/>
      </c>
      <c r="AH4772" s="693"/>
      <c r="AI4772" s="693"/>
      <c r="AJ4772" s="693"/>
      <c r="AK4772" s="693"/>
      <c r="AL4772" s="693"/>
      <c r="AM4772" s="693"/>
      <c r="AN4772" s="693"/>
      <c r="AO4772" s="694"/>
    </row>
    <row r="4773" spans="2:41" ht="3.75" customHeight="1">
      <c r="B4773" s="135"/>
      <c r="I4773" s="136"/>
      <c r="J4773" s="135"/>
      <c r="M4773" s="136"/>
      <c r="N4773" s="140"/>
      <c r="O4773" s="141"/>
      <c r="P4773" s="141"/>
      <c r="Q4773" s="142"/>
      <c r="R4773" s="140"/>
      <c r="S4773" s="141"/>
      <c r="T4773" s="141"/>
      <c r="U4773" s="141"/>
      <c r="V4773" s="141"/>
      <c r="W4773" s="141"/>
      <c r="X4773" s="141"/>
      <c r="Y4773" s="141"/>
      <c r="Z4773" s="141"/>
      <c r="AA4773" s="142"/>
      <c r="AB4773" s="140"/>
      <c r="AC4773" s="141"/>
      <c r="AD4773" s="141"/>
      <c r="AE4773" s="142"/>
      <c r="AF4773" s="141"/>
      <c r="AG4773" s="141"/>
      <c r="AH4773" s="141"/>
      <c r="AI4773" s="141"/>
      <c r="AJ4773" s="141"/>
      <c r="AK4773" s="141"/>
      <c r="AL4773" s="141"/>
      <c r="AM4773" s="141"/>
      <c r="AN4773" s="141"/>
      <c r="AO4773" s="142"/>
    </row>
    <row r="4774" spans="2:41" ht="3.75" customHeight="1">
      <c r="B4774" s="135"/>
      <c r="I4774" s="136"/>
      <c r="J4774" s="135"/>
      <c r="M4774" s="136"/>
      <c r="N4774" s="130"/>
      <c r="O4774" s="131"/>
      <c r="P4774" s="131"/>
      <c r="Q4774" s="132"/>
      <c r="R4774" s="130"/>
      <c r="S4774" s="131"/>
      <c r="T4774" s="131"/>
      <c r="U4774" s="131"/>
      <c r="V4774" s="131"/>
      <c r="W4774" s="131"/>
      <c r="X4774" s="131"/>
      <c r="Y4774" s="131"/>
      <c r="Z4774" s="131"/>
      <c r="AA4774" s="132"/>
      <c r="AB4774" s="130"/>
      <c r="AC4774" s="131"/>
      <c r="AD4774" s="131"/>
      <c r="AE4774" s="132"/>
      <c r="AF4774" s="130"/>
      <c r="AG4774" s="131"/>
      <c r="AH4774" s="131"/>
      <c r="AI4774" s="131"/>
      <c r="AJ4774" s="131"/>
      <c r="AK4774" s="131"/>
      <c r="AL4774" s="131"/>
      <c r="AM4774" s="131"/>
      <c r="AN4774" s="131"/>
      <c r="AO4774" s="132"/>
    </row>
    <row r="4775" spans="2:41" ht="13.35" customHeight="1">
      <c r="B4775" s="135"/>
      <c r="I4775" s="136"/>
      <c r="J4775" s="135"/>
      <c r="M4775" s="136"/>
      <c r="N4775" s="135" t="s">
        <v>3990</v>
      </c>
      <c r="Q4775" s="136"/>
      <c r="R4775" s="135"/>
      <c r="S4775" s="696"/>
      <c r="T4775" s="694"/>
      <c r="V4775" s="146"/>
      <c r="W4775" s="124" t="s">
        <v>12</v>
      </c>
      <c r="X4775" s="146"/>
      <c r="Y4775" s="124" t="s">
        <v>11</v>
      </c>
      <c r="Z4775" s="146"/>
      <c r="AA4775" s="136" t="s">
        <v>364</v>
      </c>
      <c r="AB4775" s="135" t="s">
        <v>66</v>
      </c>
      <c r="AE4775" s="136"/>
      <c r="AF4775" s="135"/>
      <c r="AG4775" s="696"/>
      <c r="AH4775" s="694"/>
      <c r="AJ4775" s="146"/>
      <c r="AK4775" s="124" t="s">
        <v>12</v>
      </c>
      <c r="AL4775" s="146"/>
      <c r="AM4775" s="124" t="s">
        <v>11</v>
      </c>
      <c r="AN4775" s="146"/>
      <c r="AO4775" s="136" t="s">
        <v>364</v>
      </c>
    </row>
    <row r="4776" spans="2:41" ht="3.75" customHeight="1">
      <c r="B4776" s="135"/>
      <c r="I4776" s="136"/>
      <c r="J4776" s="135"/>
      <c r="M4776" s="136"/>
      <c r="N4776" s="140"/>
      <c r="O4776" s="141"/>
      <c r="P4776" s="141"/>
      <c r="Q4776" s="142"/>
      <c r="R4776" s="140"/>
      <c r="S4776" s="141"/>
      <c r="T4776" s="141"/>
      <c r="U4776" s="141"/>
      <c r="V4776" s="141"/>
      <c r="W4776" s="141"/>
      <c r="X4776" s="141"/>
      <c r="Y4776" s="141"/>
      <c r="Z4776" s="141"/>
      <c r="AA4776" s="142"/>
      <c r="AB4776" s="140"/>
      <c r="AC4776" s="141"/>
      <c r="AD4776" s="141"/>
      <c r="AE4776" s="142"/>
      <c r="AF4776" s="140"/>
      <c r="AG4776" s="141"/>
      <c r="AH4776" s="141"/>
      <c r="AI4776" s="141"/>
      <c r="AJ4776" s="141"/>
      <c r="AK4776" s="141"/>
      <c r="AL4776" s="141"/>
      <c r="AM4776" s="141"/>
      <c r="AN4776" s="141"/>
      <c r="AO4776" s="142"/>
    </row>
    <row r="4777" spans="2:41" ht="3.75" customHeight="1">
      <c r="B4777" s="135"/>
      <c r="I4777" s="136"/>
      <c r="J4777" s="135"/>
      <c r="M4777" s="136"/>
      <c r="N4777" s="130"/>
      <c r="O4777" s="131"/>
      <c r="P4777" s="131"/>
      <c r="Q4777" s="132"/>
      <c r="R4777" s="683" t="str">
        <f>IF(AND(NM_従事者_従事者25_従事者区分&lt;&gt;"",新_新規_2!I409&lt;&gt;""), 新_新規_2!I409, "")
&amp; IF(AND(NM_従事者_従事者25_従事者区分&lt;&gt;"",新_変更_3!AL437&lt;&gt;""), 新_変更_3!AL437, "")</f>
        <v/>
      </c>
      <c r="S4777" s="684"/>
      <c r="T4777" s="684"/>
      <c r="U4777" s="684"/>
      <c r="V4777" s="684"/>
      <c r="W4777" s="684"/>
      <c r="X4777" s="684"/>
      <c r="Y4777" s="684"/>
      <c r="Z4777" s="684"/>
      <c r="AA4777" s="684"/>
      <c r="AB4777" s="684"/>
      <c r="AC4777" s="684"/>
      <c r="AD4777" s="684"/>
      <c r="AE4777" s="684"/>
      <c r="AF4777" s="684"/>
      <c r="AG4777" s="684"/>
      <c r="AH4777" s="684"/>
      <c r="AI4777" s="684"/>
      <c r="AJ4777" s="685"/>
      <c r="AK4777" s="131"/>
      <c r="AL4777" s="131"/>
      <c r="AM4777" s="131"/>
      <c r="AN4777" s="131"/>
      <c r="AO4777" s="132"/>
    </row>
    <row r="4778" spans="2:41" ht="13.35" customHeight="1">
      <c r="B4778" s="135"/>
      <c r="I4778" s="136"/>
      <c r="J4778" s="135"/>
      <c r="M4778" s="136"/>
      <c r="N4778" s="135" t="s">
        <v>8</v>
      </c>
      <c r="Q4778" s="136"/>
      <c r="R4778" s="686"/>
      <c r="S4778" s="687"/>
      <c r="T4778" s="687"/>
      <c r="U4778" s="687"/>
      <c r="V4778" s="687"/>
      <c r="W4778" s="687"/>
      <c r="X4778" s="687"/>
      <c r="Y4778" s="687"/>
      <c r="Z4778" s="687"/>
      <c r="AA4778" s="687"/>
      <c r="AB4778" s="687"/>
      <c r="AC4778" s="687"/>
      <c r="AD4778" s="687"/>
      <c r="AE4778" s="687"/>
      <c r="AF4778" s="687"/>
      <c r="AG4778" s="687"/>
      <c r="AH4778" s="687"/>
      <c r="AI4778" s="687"/>
      <c r="AJ4778" s="688"/>
      <c r="AL4778" s="147" t="s">
        <v>13</v>
      </c>
      <c r="AM4778" s="124" t="s">
        <v>29</v>
      </c>
      <c r="AO4778" s="136"/>
    </row>
    <row r="4779" spans="2:41" ht="3.75" customHeight="1">
      <c r="B4779" s="135"/>
      <c r="I4779" s="136"/>
      <c r="J4779" s="135"/>
      <c r="M4779" s="136"/>
      <c r="N4779" s="140"/>
      <c r="O4779" s="141"/>
      <c r="P4779" s="141"/>
      <c r="Q4779" s="142"/>
      <c r="R4779" s="689"/>
      <c r="S4779" s="690"/>
      <c r="T4779" s="690"/>
      <c r="U4779" s="690"/>
      <c r="V4779" s="690"/>
      <c r="W4779" s="690"/>
      <c r="X4779" s="690"/>
      <c r="Y4779" s="690"/>
      <c r="Z4779" s="690"/>
      <c r="AA4779" s="690"/>
      <c r="AB4779" s="690"/>
      <c r="AC4779" s="690"/>
      <c r="AD4779" s="690"/>
      <c r="AE4779" s="690"/>
      <c r="AF4779" s="690"/>
      <c r="AG4779" s="690"/>
      <c r="AH4779" s="690"/>
      <c r="AI4779" s="690"/>
      <c r="AJ4779" s="691"/>
      <c r="AK4779" s="141"/>
      <c r="AL4779" s="141"/>
      <c r="AM4779" s="141"/>
      <c r="AN4779" s="141"/>
      <c r="AO4779" s="142"/>
    </row>
    <row r="4780" spans="2:41" ht="3.75" customHeight="1">
      <c r="B4780" s="135"/>
      <c r="I4780" s="136"/>
      <c r="J4780" s="135"/>
      <c r="M4780" s="136"/>
      <c r="N4780" s="130"/>
      <c r="O4780" s="131"/>
      <c r="P4780" s="131"/>
      <c r="Q4780" s="132"/>
      <c r="R4780" s="683" t="str">
        <f>IF(NM_従事者_従事者25_従事者区分="","",(IF(新_新規_2!I408&lt;&gt;"", ASC(PHONETIC(新_新規_2!I408)), "") &amp; IF(新_変更_3!AL436&lt;&gt;"", ASC(PHONETIC(新_変更_3!AL436)), "")))</f>
        <v/>
      </c>
      <c r="S4780" s="684"/>
      <c r="T4780" s="684"/>
      <c r="U4780" s="684"/>
      <c r="V4780" s="684"/>
      <c r="W4780" s="684"/>
      <c r="X4780" s="684"/>
      <c r="Y4780" s="684"/>
      <c r="Z4780" s="684"/>
      <c r="AA4780" s="684"/>
      <c r="AB4780" s="684"/>
      <c r="AC4780" s="684"/>
      <c r="AD4780" s="684"/>
      <c r="AE4780" s="684"/>
      <c r="AF4780" s="684"/>
      <c r="AG4780" s="684"/>
      <c r="AH4780" s="684"/>
      <c r="AI4780" s="684"/>
      <c r="AJ4780" s="684"/>
      <c r="AK4780" s="684"/>
      <c r="AL4780" s="684"/>
      <c r="AM4780" s="684"/>
      <c r="AN4780" s="684"/>
      <c r="AO4780" s="685"/>
    </row>
    <row r="4781" spans="2:41" ht="13.35" customHeight="1">
      <c r="B4781" s="135"/>
      <c r="I4781" s="136"/>
      <c r="J4781" s="135"/>
      <c r="M4781" s="136"/>
      <c r="N4781" s="135" t="s">
        <v>61</v>
      </c>
      <c r="Q4781" s="136"/>
      <c r="R4781" s="686"/>
      <c r="S4781" s="687"/>
      <c r="T4781" s="687"/>
      <c r="U4781" s="687"/>
      <c r="V4781" s="687"/>
      <c r="W4781" s="687"/>
      <c r="X4781" s="687"/>
      <c r="Y4781" s="687"/>
      <c r="Z4781" s="687"/>
      <c r="AA4781" s="687"/>
      <c r="AB4781" s="687"/>
      <c r="AC4781" s="687"/>
      <c r="AD4781" s="687"/>
      <c r="AE4781" s="687"/>
      <c r="AF4781" s="687"/>
      <c r="AG4781" s="687"/>
      <c r="AH4781" s="687"/>
      <c r="AI4781" s="687"/>
      <c r="AJ4781" s="687"/>
      <c r="AK4781" s="687"/>
      <c r="AL4781" s="687"/>
      <c r="AM4781" s="687"/>
      <c r="AN4781" s="687"/>
      <c r="AO4781" s="688"/>
    </row>
    <row r="4782" spans="2:41" ht="3.75" customHeight="1">
      <c r="B4782" s="135"/>
      <c r="I4782" s="136"/>
      <c r="J4782" s="135"/>
      <c r="M4782" s="136"/>
      <c r="N4782" s="135"/>
      <c r="Q4782" s="136"/>
      <c r="R4782" s="689"/>
      <c r="S4782" s="690"/>
      <c r="T4782" s="690"/>
      <c r="U4782" s="690"/>
      <c r="V4782" s="690"/>
      <c r="W4782" s="690"/>
      <c r="X4782" s="690"/>
      <c r="Y4782" s="690"/>
      <c r="Z4782" s="690"/>
      <c r="AA4782" s="690"/>
      <c r="AB4782" s="690"/>
      <c r="AC4782" s="690"/>
      <c r="AD4782" s="690"/>
      <c r="AE4782" s="690"/>
      <c r="AF4782" s="690"/>
      <c r="AG4782" s="690"/>
      <c r="AH4782" s="690"/>
      <c r="AI4782" s="690"/>
      <c r="AJ4782" s="690"/>
      <c r="AK4782" s="690"/>
      <c r="AL4782" s="690"/>
      <c r="AM4782" s="690"/>
      <c r="AN4782" s="690"/>
      <c r="AO4782" s="691"/>
    </row>
    <row r="4783" spans="2:41" ht="3.75" customHeight="1">
      <c r="B4783" s="135"/>
      <c r="I4783" s="136"/>
      <c r="J4783" s="135"/>
      <c r="N4783" s="130"/>
      <c r="O4783" s="131"/>
      <c r="P4783" s="131"/>
      <c r="Q4783" s="132"/>
      <c r="U4783" s="787" t="str">
        <f>IF(AND(NM_従事者_従事者25_従事者区分&lt;&gt;"",新_新規_2!L410&lt;&gt;""), 新_新規_2!L410, "")
&amp; IF(AND(NM_従事者_従事者25_従事者区分&lt;&gt;"",新_変更_3!AO438&lt;&gt;""), 新_変更_3!AO438, "")</f>
        <v/>
      </c>
      <c r="V4783" s="754"/>
      <c r="W4783" s="754"/>
      <c r="X4783" s="789"/>
      <c r="Y4783" s="131"/>
      <c r="Z4783" s="792" t="str">
        <f>IF(AND(NM_従事者_従事者25_従事者区分&lt;&gt;"",新_新規_2!O410&lt;&gt;""), 新_新規_2!O410, "")
&amp; IF(AND(NM_従事者_従事者25_従事者区分&lt;&gt;"",新_変更_3!AR438&lt;&gt;""), 新_変更_3!AR438, "")</f>
        <v/>
      </c>
      <c r="AA4783" s="754"/>
      <c r="AB4783" s="754"/>
      <c r="AC4783" s="755"/>
      <c r="AG4783" s="683" t="str">
        <f>IF(AND(NM_従事者_従事者25_従事者区分&lt;&gt;"",新_新規_2!L411&lt;&gt;""), 新_新規_2!L411, "")
&amp; IF(AND(NM_従事者_従事者25_従事者区分&lt;&gt;"",新_変更_3!AO439&lt;&gt;""), 新_変更_3!AO439, "")</f>
        <v/>
      </c>
      <c r="AH4783" s="684"/>
      <c r="AI4783" s="684"/>
      <c r="AJ4783" s="684"/>
      <c r="AK4783" s="684"/>
      <c r="AL4783" s="684"/>
      <c r="AM4783" s="684"/>
      <c r="AN4783" s="684"/>
      <c r="AO4783" s="685"/>
    </row>
    <row r="4784" spans="2:41" ht="13.35" customHeight="1">
      <c r="B4784" s="135"/>
      <c r="I4784" s="136"/>
      <c r="J4784" s="135"/>
      <c r="N4784" s="135"/>
      <c r="Q4784" s="136"/>
      <c r="R4784" s="124" t="s">
        <v>15</v>
      </c>
      <c r="U4784" s="756"/>
      <c r="V4784" s="757"/>
      <c r="W4784" s="757"/>
      <c r="X4784" s="790"/>
      <c r="Y4784" s="125" t="s">
        <v>359</v>
      </c>
      <c r="Z4784" s="793"/>
      <c r="AA4784" s="757"/>
      <c r="AB4784" s="757"/>
      <c r="AC4784" s="758"/>
      <c r="AD4784" s="124" t="s">
        <v>56</v>
      </c>
      <c r="AG4784" s="686"/>
      <c r="AH4784" s="687"/>
      <c r="AI4784" s="687"/>
      <c r="AJ4784" s="687"/>
      <c r="AK4784" s="687"/>
      <c r="AL4784" s="687"/>
      <c r="AM4784" s="687"/>
      <c r="AN4784" s="687"/>
      <c r="AO4784" s="688"/>
    </row>
    <row r="4785" spans="2:41" ht="3.75" customHeight="1">
      <c r="B4785" s="135"/>
      <c r="I4785" s="136"/>
      <c r="J4785" s="135"/>
      <c r="N4785" s="135"/>
      <c r="Q4785" s="136"/>
      <c r="R4785" s="141"/>
      <c r="S4785" s="141"/>
      <c r="T4785" s="141"/>
      <c r="U4785" s="759"/>
      <c r="V4785" s="760"/>
      <c r="W4785" s="760"/>
      <c r="X4785" s="791"/>
      <c r="Y4785" s="141"/>
      <c r="Z4785" s="794"/>
      <c r="AA4785" s="760"/>
      <c r="AB4785" s="760"/>
      <c r="AC4785" s="761"/>
      <c r="AD4785" s="141"/>
      <c r="AE4785" s="141"/>
      <c r="AF4785" s="141"/>
      <c r="AG4785" s="689"/>
      <c r="AH4785" s="690"/>
      <c r="AI4785" s="690"/>
      <c r="AJ4785" s="690"/>
      <c r="AK4785" s="690"/>
      <c r="AL4785" s="690"/>
      <c r="AM4785" s="690"/>
      <c r="AN4785" s="690"/>
      <c r="AO4785" s="691"/>
    </row>
    <row r="4786" spans="2:41" ht="3.75" customHeight="1">
      <c r="B4786" s="135"/>
      <c r="I4786" s="136"/>
      <c r="J4786" s="135"/>
      <c r="N4786" s="135"/>
      <c r="Q4786" s="136"/>
      <c r="R4786" s="131"/>
      <c r="S4786" s="131"/>
      <c r="T4786" s="132"/>
      <c r="U4786" s="683" t="str">
        <f>IF(AND(NM_従事者_従事者25_従事者区分&lt;&gt;"",新_新規_2!T411&lt;&gt;""), 新_新規_2!T411, "")
&amp; IF(AND(NM_従事者_従事者25_従事者区分&lt;&gt;"",新_変更_3!AW439&lt;&gt;""), 新_変更_3!AW439, "")</f>
        <v/>
      </c>
      <c r="V4786" s="684"/>
      <c r="W4786" s="684"/>
      <c r="X4786" s="684"/>
      <c r="Y4786" s="684"/>
      <c r="Z4786" s="684"/>
      <c r="AA4786" s="684"/>
      <c r="AB4786" s="684"/>
      <c r="AC4786" s="685"/>
      <c r="AD4786" s="130"/>
      <c r="AE4786" s="131"/>
      <c r="AF4786" s="132"/>
      <c r="AG4786" s="683" t="str">
        <f>IF(AND(NM_従事者_従事者25_従事者区分&lt;&gt;"",新_新規_2!L412&lt;&gt;""), 新_新規_2!L412, "")
&amp; IF(AND(NM_従事者_従事者25_従事者区分&lt;&gt;"",新_変更_3!AO440&lt;&gt;""), 新_変更_3!AO440, "")</f>
        <v/>
      </c>
      <c r="AH4786" s="684"/>
      <c r="AI4786" s="684"/>
      <c r="AJ4786" s="684"/>
      <c r="AK4786" s="684"/>
      <c r="AL4786" s="684"/>
      <c r="AM4786" s="684"/>
      <c r="AN4786" s="684"/>
      <c r="AO4786" s="685"/>
    </row>
    <row r="4787" spans="2:41" ht="13.35" customHeight="1">
      <c r="B4787" s="135"/>
      <c r="I4787" s="136"/>
      <c r="J4787" s="135" t="s">
        <v>4017</v>
      </c>
      <c r="N4787" s="135" t="s">
        <v>23</v>
      </c>
      <c r="Q4787" s="136"/>
      <c r="R4787" s="124" t="s">
        <v>17</v>
      </c>
      <c r="T4787" s="136"/>
      <c r="U4787" s="686"/>
      <c r="V4787" s="687"/>
      <c r="W4787" s="687"/>
      <c r="X4787" s="687"/>
      <c r="Y4787" s="687"/>
      <c r="Z4787" s="687"/>
      <c r="AA4787" s="687"/>
      <c r="AB4787" s="687"/>
      <c r="AC4787" s="688"/>
      <c r="AD4787" s="135" t="s">
        <v>18</v>
      </c>
      <c r="AF4787" s="136"/>
      <c r="AG4787" s="686"/>
      <c r="AH4787" s="687"/>
      <c r="AI4787" s="687"/>
      <c r="AJ4787" s="687"/>
      <c r="AK4787" s="687"/>
      <c r="AL4787" s="687"/>
      <c r="AM4787" s="687"/>
      <c r="AN4787" s="687"/>
      <c r="AO4787" s="688"/>
    </row>
    <row r="4788" spans="2:41" ht="3.75" customHeight="1">
      <c r="B4788" s="135"/>
      <c r="I4788" s="136"/>
      <c r="J4788" s="135"/>
      <c r="N4788" s="135"/>
      <c r="Q4788" s="136"/>
      <c r="R4788" s="141"/>
      <c r="S4788" s="141"/>
      <c r="T4788" s="142"/>
      <c r="U4788" s="689"/>
      <c r="V4788" s="690"/>
      <c r="W4788" s="690"/>
      <c r="X4788" s="690"/>
      <c r="Y4788" s="690"/>
      <c r="Z4788" s="690"/>
      <c r="AA4788" s="690"/>
      <c r="AB4788" s="690"/>
      <c r="AC4788" s="691"/>
      <c r="AD4788" s="140"/>
      <c r="AE4788" s="141"/>
      <c r="AF4788" s="142"/>
      <c r="AG4788" s="689"/>
      <c r="AH4788" s="690"/>
      <c r="AI4788" s="690"/>
      <c r="AJ4788" s="690"/>
      <c r="AK4788" s="690"/>
      <c r="AL4788" s="690"/>
      <c r="AM4788" s="690"/>
      <c r="AN4788" s="690"/>
      <c r="AO4788" s="691"/>
    </row>
    <row r="4789" spans="2:41" ht="3.75" customHeight="1">
      <c r="B4789" s="135"/>
      <c r="I4789" s="136"/>
      <c r="J4789" s="135"/>
      <c r="N4789" s="135"/>
      <c r="Q4789" s="136"/>
      <c r="R4789" s="131"/>
      <c r="S4789" s="131"/>
      <c r="T4789" s="132"/>
      <c r="U4789" s="683" t="str">
        <f>IF(AND(NM_従事者_従事者25_従事者区分&lt;&gt;"",新_新規_2!T412&lt;&gt;""), 新_新規_2!T412, "")
&amp; IF(AND(NM_従事者_従事者25_従事者区分&lt;&gt;"",新_変更_3!AW440&lt;&gt;""), 新_変更_3!AW440, "")</f>
        <v/>
      </c>
      <c r="V4789" s="684"/>
      <c r="W4789" s="684"/>
      <c r="X4789" s="684"/>
      <c r="Y4789" s="684"/>
      <c r="Z4789" s="684"/>
      <c r="AA4789" s="684"/>
      <c r="AB4789" s="684"/>
      <c r="AC4789" s="685"/>
      <c r="AD4789" s="130"/>
      <c r="AE4789" s="131"/>
      <c r="AF4789" s="132"/>
      <c r="AG4789" s="683" t="str">
        <f>IF(AND(NM_従事者_従事者25_従事者区分&lt;&gt;"",新_新規_2!L413&lt;&gt;""), 新_新規_2!L413, "")
&amp; IF(AND(NM_従事者_従事者25_従事者区分&lt;&gt;"",新_変更_3!AO441&lt;&gt;""), 新_変更_3!AO441, "")</f>
        <v/>
      </c>
      <c r="AH4789" s="684"/>
      <c r="AI4789" s="684"/>
      <c r="AJ4789" s="684"/>
      <c r="AK4789" s="684"/>
      <c r="AL4789" s="684"/>
      <c r="AM4789" s="684"/>
      <c r="AN4789" s="684"/>
      <c r="AO4789" s="685"/>
    </row>
    <row r="4790" spans="2:41" ht="13.35" customHeight="1">
      <c r="B4790" s="135"/>
      <c r="I4790" s="136"/>
      <c r="J4790" s="135"/>
      <c r="N4790" s="135"/>
      <c r="Q4790" s="136"/>
      <c r="R4790" s="124" t="s">
        <v>19</v>
      </c>
      <c r="T4790" s="136"/>
      <c r="U4790" s="686"/>
      <c r="V4790" s="687"/>
      <c r="W4790" s="687"/>
      <c r="X4790" s="687"/>
      <c r="Y4790" s="687"/>
      <c r="Z4790" s="687"/>
      <c r="AA4790" s="687"/>
      <c r="AB4790" s="687"/>
      <c r="AC4790" s="688"/>
      <c r="AD4790" s="135" t="s">
        <v>20</v>
      </c>
      <c r="AF4790" s="136"/>
      <c r="AG4790" s="686"/>
      <c r="AH4790" s="687"/>
      <c r="AI4790" s="687"/>
      <c r="AJ4790" s="687"/>
      <c r="AK4790" s="687"/>
      <c r="AL4790" s="687"/>
      <c r="AM4790" s="687"/>
      <c r="AN4790" s="687"/>
      <c r="AO4790" s="688"/>
    </row>
    <row r="4791" spans="2:41" ht="3.75" customHeight="1">
      <c r="B4791" s="135"/>
      <c r="I4791" s="136"/>
      <c r="J4791" s="135"/>
      <c r="N4791" s="140"/>
      <c r="O4791" s="141"/>
      <c r="P4791" s="141"/>
      <c r="Q4791" s="142"/>
      <c r="R4791" s="141"/>
      <c r="S4791" s="141"/>
      <c r="T4791" s="142"/>
      <c r="U4791" s="689"/>
      <c r="V4791" s="690"/>
      <c r="W4791" s="690"/>
      <c r="X4791" s="690"/>
      <c r="Y4791" s="690"/>
      <c r="Z4791" s="690"/>
      <c r="AA4791" s="690"/>
      <c r="AB4791" s="690"/>
      <c r="AC4791" s="691"/>
      <c r="AD4791" s="140"/>
      <c r="AE4791" s="141"/>
      <c r="AF4791" s="142"/>
      <c r="AG4791" s="689"/>
      <c r="AH4791" s="690"/>
      <c r="AI4791" s="690"/>
      <c r="AJ4791" s="690"/>
      <c r="AK4791" s="690"/>
      <c r="AL4791" s="690"/>
      <c r="AM4791" s="690"/>
      <c r="AN4791" s="690"/>
      <c r="AO4791" s="691"/>
    </row>
    <row r="4792" spans="2:41" ht="3.75" customHeight="1">
      <c r="B4792" s="135"/>
      <c r="I4792" s="136"/>
      <c r="J4792" s="135"/>
      <c r="M4792" s="136"/>
      <c r="N4792" s="135"/>
      <c r="Q4792" s="136"/>
      <c r="R4792" s="130"/>
      <c r="S4792" s="131"/>
      <c r="T4792" s="131"/>
      <c r="U4792" s="131"/>
      <c r="V4792" s="131"/>
      <c r="W4792" s="131"/>
      <c r="X4792" s="131"/>
      <c r="Y4792" s="131"/>
      <c r="Z4792" s="131"/>
      <c r="AA4792" s="131"/>
      <c r="AB4792" s="131"/>
      <c r="AC4792" s="131"/>
      <c r="AD4792" s="131"/>
      <c r="AE4792" s="131"/>
      <c r="AF4792" s="131"/>
      <c r="AG4792" s="131"/>
      <c r="AH4792" s="131"/>
      <c r="AI4792" s="131"/>
      <c r="AJ4792" s="131"/>
      <c r="AK4792" s="131"/>
      <c r="AL4792" s="131"/>
      <c r="AM4792" s="131"/>
      <c r="AN4792" s="131"/>
      <c r="AO4792" s="132"/>
    </row>
    <row r="4793" spans="2:41" ht="13.35" customHeight="1">
      <c r="B4793" s="135"/>
      <c r="I4793" s="136"/>
      <c r="J4793" s="135"/>
      <c r="M4793" s="136"/>
      <c r="N4793" s="135" t="s">
        <v>111</v>
      </c>
      <c r="Q4793" s="136"/>
      <c r="R4793" s="135"/>
      <c r="S4793" s="696"/>
      <c r="T4793" s="694"/>
      <c r="V4793" s="146"/>
      <c r="W4793" s="124" t="s">
        <v>12</v>
      </c>
      <c r="X4793" s="146"/>
      <c r="Y4793" s="124" t="s">
        <v>11</v>
      </c>
      <c r="Z4793" s="146"/>
      <c r="AA4793" s="124" t="s">
        <v>364</v>
      </c>
      <c r="AO4793" s="136"/>
    </row>
    <row r="4794" spans="2:41" ht="3.75" customHeight="1">
      <c r="B4794" s="135"/>
      <c r="I4794" s="136"/>
      <c r="J4794" s="135"/>
      <c r="M4794" s="136"/>
      <c r="N4794" s="135"/>
      <c r="Q4794" s="136"/>
      <c r="R4794" s="135"/>
      <c r="AO4794" s="136"/>
    </row>
    <row r="4795" spans="2:41" ht="3.75" customHeight="1">
      <c r="B4795" s="135"/>
      <c r="I4795" s="136"/>
      <c r="J4795" s="135"/>
      <c r="M4795" s="136"/>
      <c r="N4795" s="130"/>
      <c r="O4795" s="131"/>
      <c r="P4795" s="131"/>
      <c r="Q4795" s="131"/>
      <c r="R4795" s="781" t="str">
        <f>IF(AND(NM_従事者_従事者25_従事者区分&lt;&gt;"",新_新規_2!I414&lt;&gt;""), 新_新規_2!I414, "")
&amp; IF(AND(NM_従事者_従事者25_従事者区分&lt;&gt;"",新_変更_3!AL442&lt;&gt;""), 新_変更_3!AL442, "")</f>
        <v/>
      </c>
      <c r="S4795" s="784" t="str">
        <f>IF(AND(NM_従事者_従事者25_従事者区分&lt;&gt;"",新_新規_2!J414&lt;&gt;""), 新_新規_2!J414, "")
&amp; IF(AND(NM_従事者_従事者25_従事者区分&lt;&gt;"",新_変更_3!AM442&lt;&gt;""), 新_変更_3!AM442, "")</f>
        <v/>
      </c>
      <c r="T4795" s="131"/>
      <c r="U4795" s="787" t="str">
        <f>IF(AND(NM_従事者_従事者25_従事者区分&lt;&gt;"",新_新規_2!L414&lt;&gt;""), 新_新規_2!L414, "")
&amp; IF(AND(NM_従事者_従事者25_従事者区分&lt;&gt;"",新_変更_3!AO442&lt;&gt;""), 新_変更_3!AO442, "")</f>
        <v/>
      </c>
      <c r="V4795" s="130"/>
      <c r="W4795" s="131"/>
      <c r="X4795" s="131"/>
      <c r="Y4795" s="131"/>
      <c r="Z4795" s="131"/>
      <c r="AA4795" s="131"/>
      <c r="AB4795" s="131"/>
      <c r="AC4795" s="131"/>
      <c r="AD4795" s="131"/>
      <c r="AE4795" s="131"/>
      <c r="AF4795" s="131"/>
      <c r="AG4795" s="131"/>
      <c r="AH4795" s="133"/>
      <c r="AI4795" s="133"/>
      <c r="AJ4795" s="131"/>
      <c r="AK4795" s="149"/>
      <c r="AL4795" s="131"/>
      <c r="AM4795" s="131"/>
      <c r="AN4795" s="131"/>
      <c r="AO4795" s="132"/>
    </row>
    <row r="4796" spans="2:41" ht="13.35" customHeight="1">
      <c r="B4796" s="135"/>
      <c r="I4796" s="136"/>
      <c r="J4796" s="135"/>
      <c r="M4796" s="136"/>
      <c r="N4796" s="135" t="s">
        <v>30</v>
      </c>
      <c r="R4796" s="782"/>
      <c r="S4796" s="785"/>
      <c r="T4796" s="124" t="s">
        <v>388</v>
      </c>
      <c r="U4796" s="756"/>
      <c r="V4796" s="135" t="s">
        <v>112</v>
      </c>
      <c r="AH4796" s="137"/>
      <c r="AI4796" s="137"/>
      <c r="AK4796" s="150"/>
      <c r="AO4796" s="136"/>
    </row>
    <row r="4797" spans="2:41" ht="3.75" customHeight="1">
      <c r="B4797" s="135"/>
      <c r="I4797" s="136"/>
      <c r="J4797" s="135"/>
      <c r="M4797" s="136"/>
      <c r="N4797" s="135"/>
      <c r="R4797" s="783"/>
      <c r="S4797" s="786"/>
      <c r="T4797" s="141"/>
      <c r="U4797" s="759"/>
      <c r="V4797" s="140"/>
      <c r="W4797" s="141"/>
      <c r="X4797" s="141"/>
      <c r="Y4797" s="141"/>
      <c r="Z4797" s="141"/>
      <c r="AA4797" s="141"/>
      <c r="AB4797" s="141"/>
      <c r="AC4797" s="141"/>
      <c r="AD4797" s="141"/>
      <c r="AE4797" s="141"/>
      <c r="AF4797" s="141"/>
      <c r="AG4797" s="141"/>
      <c r="AH4797" s="143"/>
      <c r="AI4797" s="143"/>
      <c r="AJ4797" s="141"/>
      <c r="AK4797" s="151"/>
      <c r="AL4797" s="141"/>
      <c r="AM4797" s="141"/>
      <c r="AN4797" s="141"/>
      <c r="AO4797" s="142"/>
    </row>
    <row r="4798" spans="2:41" ht="3.75" customHeight="1">
      <c r="B4798" s="135"/>
      <c r="I4798" s="136"/>
      <c r="J4798" s="135"/>
      <c r="M4798" s="136"/>
      <c r="N4798" s="130"/>
      <c r="O4798" s="131"/>
      <c r="P4798" s="131"/>
      <c r="Q4798" s="132"/>
      <c r="R4798" s="788" t="str">
        <f>IF(AND(NM_従事者_従事者25_従事者区分&lt;&gt;"",新_新規_2!K418&lt;&gt;""), 新_新規_2!K418, "")
 &amp; IF(AND(NM_従事者_従事者25_従事者区分&lt;&gt;"",新_変更_3!AN446&lt;&gt;""), 新_変更_3!AN446, "")</f>
        <v/>
      </c>
      <c r="S4798" s="684"/>
      <c r="T4798" s="684"/>
      <c r="U4798" s="685"/>
      <c r="V4798" s="686" t="str">
        <f>IF(AND(NM_従事者_従事者25_従事者区分&lt;&gt;"",新_新規_2!O418&lt;&gt;""), 新_新規_2!O418, "")
&amp; IF(AND(NM_従事者_従事者25_従事者区分&lt;&gt;"",新_変更_3!AR446&lt;&gt;""), 新_変更_3!AR446, "")</f>
        <v/>
      </c>
      <c r="W4798" s="688"/>
      <c r="X4798" s="683" t="str">
        <f>IF(AND(NM_従事者_従事者25_従事者区分&lt;&gt;"",新_新規_2!Q418&lt;&gt;""), 新_新規_2!Q418, "")
 &amp; IF(AND(NM_従事者_従事者25_従事者区分&lt;&gt;"",新_変更_3!AT446&lt;&gt;""), 新_変更_3!AT446, "")</f>
        <v/>
      </c>
      <c r="Y4798" s="684"/>
      <c r="Z4798" s="684"/>
      <c r="AA4798" s="685"/>
      <c r="AI4798" s="131"/>
      <c r="AO4798" s="136"/>
    </row>
    <row r="4799" spans="2:41" ht="13.35" customHeight="1">
      <c r="B4799" s="135"/>
      <c r="I4799" s="136"/>
      <c r="J4799" s="135"/>
      <c r="M4799" s="136"/>
      <c r="N4799" s="135" t="s">
        <v>114</v>
      </c>
      <c r="Q4799" s="136"/>
      <c r="R4799" s="686"/>
      <c r="S4799" s="687"/>
      <c r="T4799" s="687"/>
      <c r="U4799" s="688"/>
      <c r="V4799" s="686"/>
      <c r="W4799" s="688"/>
      <c r="X4799" s="686"/>
      <c r="Y4799" s="687"/>
      <c r="Z4799" s="687"/>
      <c r="AA4799" s="688"/>
      <c r="AB4799" s="158" t="s">
        <v>171</v>
      </c>
      <c r="AO4799" s="136"/>
    </row>
    <row r="4800" spans="2:41" ht="3.75" customHeight="1">
      <c r="B4800" s="135"/>
      <c r="I4800" s="136"/>
      <c r="J4800" s="135"/>
      <c r="M4800" s="136"/>
      <c r="N4800" s="135"/>
      <c r="Q4800" s="136"/>
      <c r="R4800" s="689"/>
      <c r="S4800" s="690"/>
      <c r="T4800" s="690"/>
      <c r="U4800" s="691"/>
      <c r="V4800" s="689"/>
      <c r="W4800" s="691"/>
      <c r="X4800" s="689"/>
      <c r="Y4800" s="690"/>
      <c r="Z4800" s="690"/>
      <c r="AA4800" s="691"/>
      <c r="AB4800" s="141"/>
      <c r="AC4800" s="141"/>
      <c r="AD4800" s="141"/>
      <c r="AE4800" s="141"/>
      <c r="AF4800" s="141"/>
      <c r="AG4800" s="141"/>
      <c r="AH4800" s="141"/>
      <c r="AI4800" s="141"/>
      <c r="AJ4800" s="141"/>
      <c r="AK4800" s="141"/>
      <c r="AL4800" s="141"/>
      <c r="AM4800" s="141"/>
      <c r="AN4800" s="141"/>
      <c r="AO4800" s="142"/>
    </row>
    <row r="4801" spans="2:41" ht="3.75" customHeight="1">
      <c r="B4801" s="135"/>
      <c r="I4801" s="136"/>
      <c r="J4801" s="135"/>
      <c r="M4801" s="136"/>
      <c r="N4801" s="130"/>
      <c r="O4801" s="131"/>
      <c r="P4801" s="131"/>
      <c r="Q4801" s="131"/>
      <c r="R4801" s="130"/>
      <c r="S4801" s="131"/>
      <c r="T4801" s="131"/>
      <c r="U4801" s="131"/>
      <c r="V4801" s="131"/>
      <c r="W4801" s="131"/>
      <c r="X4801" s="131"/>
      <c r="Y4801" s="131"/>
      <c r="Z4801" s="131"/>
      <c r="AA4801" s="132"/>
      <c r="AB4801" s="130"/>
      <c r="AI4801" s="136"/>
      <c r="AJ4801" s="130"/>
      <c r="AK4801" s="131"/>
      <c r="AL4801" s="131"/>
      <c r="AM4801" s="131"/>
      <c r="AN4801" s="131"/>
      <c r="AO4801" s="132"/>
    </row>
    <row r="4802" spans="2:41" ht="13.35" customHeight="1">
      <c r="B4802" s="135"/>
      <c r="I4802" s="136"/>
      <c r="J4802" s="135"/>
      <c r="M4802" s="136"/>
      <c r="N4802" s="135" t="s">
        <v>115</v>
      </c>
      <c r="R4802" s="135"/>
      <c r="S4802" s="696" t="str">
        <f>IF(AND(NM_従事者_従事者25_従事者区分&lt;&gt;"",新_新規_2!I420&lt;&gt;""), 新_新規_2!I420, "")
&amp; IF(AND(NM_従事者_従事者25_従事者区分&lt;&gt;"",新_変更_3!AL448&lt;&gt;""), 新_変更_3!AL448, "")</f>
        <v/>
      </c>
      <c r="T4802" s="694"/>
      <c r="V4802" s="146" t="str">
        <f>IF(AND(NM_従事者_従事者25_従事者区分&lt;&gt;"",新_新規_2!K420&lt;&gt;""), 新_新規_2!K420, "")
&amp; IF(AND(NM_従事者_従事者25_従事者区分&lt;&gt;"",新_変更_3!AN448&lt;&gt;""), 新_変更_3!AN448, "")</f>
        <v/>
      </c>
      <c r="W4802" s="124" t="s">
        <v>12</v>
      </c>
      <c r="X4802" s="146" t="str">
        <f>IF(AND(NM_従事者_従事者25_従事者区分&lt;&gt;"",新_新規_2!M420&lt;&gt;""), 新_新規_2!M420, "")
&amp; IF(AND(NM_従事者_従事者25_従事者区分&lt;&gt;"",新_変更_3!AP448&lt;&gt;""), 新_変更_3!AP448, "")</f>
        <v/>
      </c>
      <c r="Y4802" s="124" t="s">
        <v>11</v>
      </c>
      <c r="Z4802" s="146" t="str">
        <f>IF(AND(NM_従事者_従事者25_従事者区分&lt;&gt;"",新_新規_2!O420&lt;&gt;""), 新_新規_2!O420, "")
&amp; IF(AND(NM_従事者_従事者25_従事者区分&lt;&gt;"",新_変更_3!AR448&lt;&gt;""), 新_変更_3!AR448, "")</f>
        <v/>
      </c>
      <c r="AA4802" s="124" t="s">
        <v>364</v>
      </c>
      <c r="AB4802" s="135" t="s">
        <v>170</v>
      </c>
      <c r="AI4802" s="136"/>
      <c r="AJ4802" s="135"/>
      <c r="AK4802" s="696"/>
      <c r="AL4802" s="693"/>
      <c r="AM4802" s="693"/>
      <c r="AN4802" s="693"/>
      <c r="AO4802" s="694"/>
    </row>
    <row r="4803" spans="2:41" ht="3.75" customHeight="1">
      <c r="B4803" s="135"/>
      <c r="I4803" s="136"/>
      <c r="J4803" s="135"/>
      <c r="M4803" s="136"/>
      <c r="N4803" s="135"/>
      <c r="R4803" s="140"/>
      <c r="S4803" s="141"/>
      <c r="T4803" s="141"/>
      <c r="U4803" s="141"/>
      <c r="V4803" s="141"/>
      <c r="W4803" s="141"/>
      <c r="X4803" s="141"/>
      <c r="Y4803" s="141"/>
      <c r="Z4803" s="141"/>
      <c r="AA4803" s="142"/>
      <c r="AB4803" s="140"/>
      <c r="AC4803" s="141"/>
      <c r="AD4803" s="141"/>
      <c r="AE4803" s="141"/>
      <c r="AF4803" s="141"/>
      <c r="AG4803" s="141"/>
      <c r="AH4803" s="141"/>
      <c r="AI4803" s="142"/>
      <c r="AJ4803" s="140"/>
      <c r="AK4803" s="141"/>
      <c r="AL4803" s="141"/>
      <c r="AM4803" s="141"/>
      <c r="AN4803" s="141"/>
      <c r="AO4803" s="142"/>
    </row>
    <row r="4804" spans="2:41" ht="3.75" customHeight="1">
      <c r="B4804" s="135"/>
      <c r="I4804" s="136"/>
      <c r="J4804" s="135"/>
      <c r="M4804" s="136"/>
      <c r="N4804" s="130"/>
      <c r="O4804" s="131"/>
      <c r="P4804" s="131"/>
      <c r="Q4804" s="132"/>
      <c r="R4804" s="683" t="str">
        <f>IF(新_新規_2!T417="☑", "研修中の登録販売者", "") &amp; IF(新_変更_3!AW445="☑", "研修中の登録販売者", "")</f>
        <v/>
      </c>
      <c r="S4804" s="684"/>
      <c r="T4804" s="684"/>
      <c r="U4804" s="684"/>
      <c r="V4804" s="684"/>
      <c r="W4804" s="684"/>
      <c r="X4804" s="684"/>
      <c r="Y4804" s="684"/>
      <c r="Z4804" s="684"/>
      <c r="AA4804" s="684"/>
      <c r="AB4804" s="684"/>
      <c r="AC4804" s="684"/>
      <c r="AD4804" s="684"/>
      <c r="AE4804" s="684"/>
      <c r="AF4804" s="684"/>
      <c r="AG4804" s="684"/>
      <c r="AH4804" s="684"/>
      <c r="AI4804" s="684"/>
      <c r="AJ4804" s="684"/>
      <c r="AK4804" s="684"/>
      <c r="AL4804" s="684"/>
      <c r="AM4804" s="684"/>
      <c r="AN4804" s="684"/>
      <c r="AO4804" s="685"/>
    </row>
    <row r="4805" spans="2:41" ht="13.35" customHeight="1">
      <c r="B4805" s="135"/>
      <c r="I4805" s="136"/>
      <c r="J4805" s="135"/>
      <c r="M4805" s="136"/>
      <c r="N4805" s="135" t="s">
        <v>32</v>
      </c>
      <c r="Q4805" s="136"/>
      <c r="R4805" s="686"/>
      <c r="S4805" s="687"/>
      <c r="T4805" s="687"/>
      <c r="U4805" s="687"/>
      <c r="V4805" s="687"/>
      <c r="W4805" s="687"/>
      <c r="X4805" s="687"/>
      <c r="Y4805" s="687"/>
      <c r="Z4805" s="687"/>
      <c r="AA4805" s="687"/>
      <c r="AB4805" s="687"/>
      <c r="AC4805" s="687"/>
      <c r="AD4805" s="687"/>
      <c r="AE4805" s="687"/>
      <c r="AF4805" s="687"/>
      <c r="AG4805" s="687"/>
      <c r="AH4805" s="687"/>
      <c r="AI4805" s="687"/>
      <c r="AJ4805" s="687"/>
      <c r="AK4805" s="687"/>
      <c r="AL4805" s="687"/>
      <c r="AM4805" s="687"/>
      <c r="AN4805" s="687"/>
      <c r="AO4805" s="688"/>
    </row>
    <row r="4806" spans="2:41" ht="3.75" customHeight="1">
      <c r="B4806" s="135"/>
      <c r="I4806" s="136"/>
      <c r="J4806" s="135"/>
      <c r="M4806" s="136"/>
      <c r="N4806" s="140"/>
      <c r="O4806" s="141"/>
      <c r="P4806" s="141"/>
      <c r="Q4806" s="142"/>
      <c r="R4806" s="689"/>
      <c r="S4806" s="690"/>
      <c r="T4806" s="690"/>
      <c r="U4806" s="690"/>
      <c r="V4806" s="690"/>
      <c r="W4806" s="690"/>
      <c r="X4806" s="690"/>
      <c r="Y4806" s="690"/>
      <c r="Z4806" s="690"/>
      <c r="AA4806" s="690"/>
      <c r="AB4806" s="690"/>
      <c r="AC4806" s="690"/>
      <c r="AD4806" s="690"/>
      <c r="AE4806" s="690"/>
      <c r="AF4806" s="690"/>
      <c r="AG4806" s="690"/>
      <c r="AH4806" s="690"/>
      <c r="AI4806" s="690"/>
      <c r="AJ4806" s="690"/>
      <c r="AK4806" s="690"/>
      <c r="AL4806" s="690"/>
      <c r="AM4806" s="690"/>
      <c r="AN4806" s="690"/>
      <c r="AO4806" s="691"/>
    </row>
    <row r="4807" spans="2:41" ht="3.75" customHeight="1">
      <c r="B4807" s="135"/>
      <c r="I4807" s="136"/>
      <c r="J4807" s="130"/>
      <c r="K4807" s="131"/>
      <c r="L4807" s="131"/>
      <c r="M4807" s="132"/>
      <c r="N4807" s="130"/>
      <c r="O4807" s="131"/>
      <c r="P4807" s="131"/>
      <c r="Q4807" s="132"/>
      <c r="R4807" s="130"/>
      <c r="S4807" s="131"/>
      <c r="T4807" s="131"/>
      <c r="U4807" s="131"/>
      <c r="V4807" s="131"/>
      <c r="W4807" s="131"/>
      <c r="X4807" s="131"/>
      <c r="Y4807" s="131"/>
      <c r="Z4807" s="131"/>
      <c r="AA4807" s="132"/>
      <c r="AB4807" s="130"/>
      <c r="AC4807" s="131"/>
      <c r="AD4807" s="131"/>
      <c r="AE4807" s="132"/>
      <c r="AF4807" s="131"/>
      <c r="AG4807" s="131"/>
      <c r="AH4807" s="131"/>
      <c r="AI4807" s="131"/>
      <c r="AJ4807" s="131"/>
      <c r="AK4807" s="131"/>
      <c r="AL4807" s="131"/>
      <c r="AM4807" s="131"/>
      <c r="AN4807" s="131"/>
      <c r="AO4807" s="132"/>
    </row>
    <row r="4808" spans="2:41" ht="13.35" customHeight="1">
      <c r="B4808" s="135"/>
      <c r="I4808" s="136"/>
      <c r="J4808" s="135"/>
      <c r="M4808" s="136"/>
      <c r="N4808" s="135" t="s">
        <v>27</v>
      </c>
      <c r="Q4808" s="136"/>
      <c r="R4808" s="135"/>
      <c r="S4808" s="692" t="str">
        <f xml:space="preserve"> IF(新_新規_2!I424&lt;&gt;"", "01300011:その他従事者", "") &amp; IF(新_変更_3!AL452&lt;&gt;"", "01300011:その他従事者", "")</f>
        <v/>
      </c>
      <c r="T4808" s="693"/>
      <c r="U4808" s="693"/>
      <c r="V4808" s="693"/>
      <c r="W4808" s="693"/>
      <c r="X4808" s="693"/>
      <c r="Y4808" s="693"/>
      <c r="Z4808" s="693"/>
      <c r="AA4808" s="694"/>
      <c r="AB4808" s="135" t="s">
        <v>28</v>
      </c>
      <c r="AE4808" s="136"/>
      <c r="AF4808" s="135"/>
      <c r="AG4808" s="695" t="str">
        <f>IF(新_新規_2!I432="☑", "01300001:薬剤師", "") &amp; IF(新_変更_3!AL460="☑", "01300001:薬剤師", "")
&amp; IF(新_新規_2!N432="☑", "01300002:登録販売者", "") &amp; IF(新_変更_3!AQ460="☑", "01300002:登録販売者", "")
&amp; IF(新_新規_2!T432="☑", "01300002:登録販売者", "") &amp; IF(新_変更_3!AW460="☑", "01300002:登録販売者", "")</f>
        <v/>
      </c>
      <c r="AH4808" s="693"/>
      <c r="AI4808" s="693"/>
      <c r="AJ4808" s="693"/>
      <c r="AK4808" s="693"/>
      <c r="AL4808" s="693"/>
      <c r="AM4808" s="693"/>
      <c r="AN4808" s="693"/>
      <c r="AO4808" s="694"/>
    </row>
    <row r="4809" spans="2:41" ht="3.75" customHeight="1">
      <c r="B4809" s="135"/>
      <c r="I4809" s="136"/>
      <c r="J4809" s="135"/>
      <c r="M4809" s="136"/>
      <c r="N4809" s="140"/>
      <c r="O4809" s="141"/>
      <c r="P4809" s="141"/>
      <c r="Q4809" s="142"/>
      <c r="R4809" s="140"/>
      <c r="S4809" s="141"/>
      <c r="T4809" s="141"/>
      <c r="U4809" s="141"/>
      <c r="V4809" s="141"/>
      <c r="W4809" s="141"/>
      <c r="X4809" s="141"/>
      <c r="Y4809" s="141"/>
      <c r="Z4809" s="141"/>
      <c r="AA4809" s="142"/>
      <c r="AB4809" s="140"/>
      <c r="AC4809" s="141"/>
      <c r="AD4809" s="141"/>
      <c r="AE4809" s="142"/>
      <c r="AF4809" s="141"/>
      <c r="AG4809" s="141"/>
      <c r="AH4809" s="141"/>
      <c r="AI4809" s="141"/>
      <c r="AJ4809" s="141"/>
      <c r="AK4809" s="141"/>
      <c r="AL4809" s="141"/>
      <c r="AM4809" s="141"/>
      <c r="AN4809" s="141"/>
      <c r="AO4809" s="142"/>
    </row>
    <row r="4810" spans="2:41" ht="3.75" customHeight="1">
      <c r="B4810" s="135"/>
      <c r="I4810" s="136"/>
      <c r="J4810" s="135"/>
      <c r="M4810" s="136"/>
      <c r="N4810" s="130"/>
      <c r="O4810" s="131"/>
      <c r="P4810" s="131"/>
      <c r="Q4810" s="132"/>
      <c r="R4810" s="130"/>
      <c r="S4810" s="131"/>
      <c r="T4810" s="131"/>
      <c r="U4810" s="131"/>
      <c r="V4810" s="131"/>
      <c r="W4810" s="131"/>
      <c r="X4810" s="131"/>
      <c r="Y4810" s="131"/>
      <c r="Z4810" s="131"/>
      <c r="AA4810" s="132"/>
      <c r="AB4810" s="130"/>
      <c r="AC4810" s="131"/>
      <c r="AD4810" s="131"/>
      <c r="AE4810" s="132"/>
      <c r="AF4810" s="130"/>
      <c r="AG4810" s="131"/>
      <c r="AH4810" s="131"/>
      <c r="AI4810" s="131"/>
      <c r="AJ4810" s="131"/>
      <c r="AK4810" s="131"/>
      <c r="AL4810" s="131"/>
      <c r="AM4810" s="131"/>
      <c r="AN4810" s="131"/>
      <c r="AO4810" s="132"/>
    </row>
    <row r="4811" spans="2:41" ht="13.35" customHeight="1">
      <c r="B4811" s="135"/>
      <c r="I4811" s="136"/>
      <c r="J4811" s="135"/>
      <c r="M4811" s="136"/>
      <c r="N4811" s="135" t="s">
        <v>3990</v>
      </c>
      <c r="Q4811" s="136"/>
      <c r="R4811" s="135"/>
      <c r="S4811" s="696"/>
      <c r="T4811" s="694"/>
      <c r="V4811" s="146"/>
      <c r="W4811" s="124" t="s">
        <v>12</v>
      </c>
      <c r="X4811" s="146"/>
      <c r="Y4811" s="124" t="s">
        <v>11</v>
      </c>
      <c r="Z4811" s="146"/>
      <c r="AA4811" s="136" t="s">
        <v>364</v>
      </c>
      <c r="AB4811" s="135" t="s">
        <v>66</v>
      </c>
      <c r="AE4811" s="136"/>
      <c r="AF4811" s="135"/>
      <c r="AG4811" s="696"/>
      <c r="AH4811" s="694"/>
      <c r="AJ4811" s="146"/>
      <c r="AK4811" s="124" t="s">
        <v>12</v>
      </c>
      <c r="AL4811" s="146"/>
      <c r="AM4811" s="124" t="s">
        <v>11</v>
      </c>
      <c r="AN4811" s="146"/>
      <c r="AO4811" s="136" t="s">
        <v>364</v>
      </c>
    </row>
    <row r="4812" spans="2:41" ht="3.75" customHeight="1">
      <c r="B4812" s="135"/>
      <c r="I4812" s="136"/>
      <c r="J4812" s="135"/>
      <c r="M4812" s="136"/>
      <c r="N4812" s="140"/>
      <c r="O4812" s="141"/>
      <c r="P4812" s="141"/>
      <c r="Q4812" s="142"/>
      <c r="R4812" s="140"/>
      <c r="S4812" s="141"/>
      <c r="T4812" s="141"/>
      <c r="U4812" s="141"/>
      <c r="V4812" s="141"/>
      <c r="W4812" s="141"/>
      <c r="X4812" s="141"/>
      <c r="Y4812" s="141"/>
      <c r="Z4812" s="141"/>
      <c r="AA4812" s="142"/>
      <c r="AB4812" s="140"/>
      <c r="AC4812" s="141"/>
      <c r="AD4812" s="141"/>
      <c r="AE4812" s="142"/>
      <c r="AF4812" s="140"/>
      <c r="AG4812" s="141"/>
      <c r="AH4812" s="141"/>
      <c r="AI4812" s="141"/>
      <c r="AJ4812" s="141"/>
      <c r="AK4812" s="141"/>
      <c r="AL4812" s="141"/>
      <c r="AM4812" s="141"/>
      <c r="AN4812" s="141"/>
      <c r="AO4812" s="142"/>
    </row>
    <row r="4813" spans="2:41" ht="3.75" customHeight="1">
      <c r="B4813" s="135"/>
      <c r="I4813" s="136"/>
      <c r="J4813" s="135"/>
      <c r="M4813" s="136"/>
      <c r="N4813" s="130"/>
      <c r="O4813" s="131"/>
      <c r="P4813" s="131"/>
      <c r="Q4813" s="132"/>
      <c r="R4813" s="683" t="str">
        <f>IF(AND(NM_従事者_従事者26_従事者区分&lt;&gt;"",新_新規_2!I424&lt;&gt;""), 新_新規_2!I424, "")
&amp; IF(AND(NM_従事者_従事者26_従事者区分&lt;&gt;"",新_変更_3!AL452&lt;&gt;""), 新_変更_3!AL452, "")</f>
        <v/>
      </c>
      <c r="S4813" s="684"/>
      <c r="T4813" s="684"/>
      <c r="U4813" s="684"/>
      <c r="V4813" s="684"/>
      <c r="W4813" s="684"/>
      <c r="X4813" s="684"/>
      <c r="Y4813" s="684"/>
      <c r="Z4813" s="684"/>
      <c r="AA4813" s="684"/>
      <c r="AB4813" s="684"/>
      <c r="AC4813" s="684"/>
      <c r="AD4813" s="684"/>
      <c r="AE4813" s="684"/>
      <c r="AF4813" s="684"/>
      <c r="AG4813" s="684"/>
      <c r="AH4813" s="684"/>
      <c r="AI4813" s="684"/>
      <c r="AJ4813" s="685"/>
      <c r="AK4813" s="131"/>
      <c r="AL4813" s="131"/>
      <c r="AM4813" s="131"/>
      <c r="AN4813" s="131"/>
      <c r="AO4813" s="132"/>
    </row>
    <row r="4814" spans="2:41" ht="13.35" customHeight="1">
      <c r="B4814" s="135"/>
      <c r="I4814" s="136"/>
      <c r="J4814" s="135"/>
      <c r="M4814" s="136"/>
      <c r="N4814" s="135" t="s">
        <v>8</v>
      </c>
      <c r="Q4814" s="136"/>
      <c r="R4814" s="686"/>
      <c r="S4814" s="687"/>
      <c r="T4814" s="687"/>
      <c r="U4814" s="687"/>
      <c r="V4814" s="687"/>
      <c r="W4814" s="687"/>
      <c r="X4814" s="687"/>
      <c r="Y4814" s="687"/>
      <c r="Z4814" s="687"/>
      <c r="AA4814" s="687"/>
      <c r="AB4814" s="687"/>
      <c r="AC4814" s="687"/>
      <c r="AD4814" s="687"/>
      <c r="AE4814" s="687"/>
      <c r="AF4814" s="687"/>
      <c r="AG4814" s="687"/>
      <c r="AH4814" s="687"/>
      <c r="AI4814" s="687"/>
      <c r="AJ4814" s="688"/>
      <c r="AL4814" s="147" t="s">
        <v>13</v>
      </c>
      <c r="AM4814" s="124" t="s">
        <v>29</v>
      </c>
      <c r="AO4814" s="136"/>
    </row>
    <row r="4815" spans="2:41" ht="3.75" customHeight="1">
      <c r="B4815" s="135"/>
      <c r="I4815" s="136"/>
      <c r="J4815" s="135"/>
      <c r="M4815" s="136"/>
      <c r="N4815" s="140"/>
      <c r="O4815" s="141"/>
      <c r="P4815" s="141"/>
      <c r="Q4815" s="142"/>
      <c r="R4815" s="689"/>
      <c r="S4815" s="690"/>
      <c r="T4815" s="690"/>
      <c r="U4815" s="690"/>
      <c r="V4815" s="690"/>
      <c r="W4815" s="690"/>
      <c r="X4815" s="690"/>
      <c r="Y4815" s="690"/>
      <c r="Z4815" s="690"/>
      <c r="AA4815" s="690"/>
      <c r="AB4815" s="690"/>
      <c r="AC4815" s="690"/>
      <c r="AD4815" s="690"/>
      <c r="AE4815" s="690"/>
      <c r="AF4815" s="690"/>
      <c r="AG4815" s="690"/>
      <c r="AH4815" s="690"/>
      <c r="AI4815" s="690"/>
      <c r="AJ4815" s="691"/>
      <c r="AK4815" s="141"/>
      <c r="AL4815" s="141"/>
      <c r="AM4815" s="141"/>
      <c r="AN4815" s="141"/>
      <c r="AO4815" s="142"/>
    </row>
    <row r="4816" spans="2:41" ht="3.75" customHeight="1">
      <c r="B4816" s="135"/>
      <c r="I4816" s="136"/>
      <c r="J4816" s="135"/>
      <c r="M4816" s="136"/>
      <c r="N4816" s="130"/>
      <c r="O4816" s="131"/>
      <c r="P4816" s="131"/>
      <c r="Q4816" s="132"/>
      <c r="R4816" s="683" t="str">
        <f>IF(NM_従事者_従事者26_従事者区分="","",(IF(新_新規_2!I423&lt;&gt;"", ASC(PHONETIC(新_新規_2!I423)), "") &amp; IF(新_変更_3!AL451&lt;&gt;"", ASC(PHONETIC(新_変更_3!AL451)), "")))</f>
        <v/>
      </c>
      <c r="S4816" s="684"/>
      <c r="T4816" s="684"/>
      <c r="U4816" s="684"/>
      <c r="V4816" s="684"/>
      <c r="W4816" s="684"/>
      <c r="X4816" s="684"/>
      <c r="Y4816" s="684"/>
      <c r="Z4816" s="684"/>
      <c r="AA4816" s="684"/>
      <c r="AB4816" s="684"/>
      <c r="AC4816" s="684"/>
      <c r="AD4816" s="684"/>
      <c r="AE4816" s="684"/>
      <c r="AF4816" s="684"/>
      <c r="AG4816" s="684"/>
      <c r="AH4816" s="684"/>
      <c r="AI4816" s="684"/>
      <c r="AJ4816" s="684"/>
      <c r="AK4816" s="684"/>
      <c r="AL4816" s="684"/>
      <c r="AM4816" s="684"/>
      <c r="AN4816" s="684"/>
      <c r="AO4816" s="685"/>
    </row>
    <row r="4817" spans="2:41" ht="13.35" customHeight="1">
      <c r="B4817" s="135"/>
      <c r="I4817" s="136"/>
      <c r="J4817" s="135"/>
      <c r="M4817" s="136"/>
      <c r="N4817" s="135" t="s">
        <v>61</v>
      </c>
      <c r="Q4817" s="136"/>
      <c r="R4817" s="686"/>
      <c r="S4817" s="687"/>
      <c r="T4817" s="687"/>
      <c r="U4817" s="687"/>
      <c r="V4817" s="687"/>
      <c r="W4817" s="687"/>
      <c r="X4817" s="687"/>
      <c r="Y4817" s="687"/>
      <c r="Z4817" s="687"/>
      <c r="AA4817" s="687"/>
      <c r="AB4817" s="687"/>
      <c r="AC4817" s="687"/>
      <c r="AD4817" s="687"/>
      <c r="AE4817" s="687"/>
      <c r="AF4817" s="687"/>
      <c r="AG4817" s="687"/>
      <c r="AH4817" s="687"/>
      <c r="AI4817" s="687"/>
      <c r="AJ4817" s="687"/>
      <c r="AK4817" s="687"/>
      <c r="AL4817" s="687"/>
      <c r="AM4817" s="687"/>
      <c r="AN4817" s="687"/>
      <c r="AO4817" s="688"/>
    </row>
    <row r="4818" spans="2:41" ht="3.75" customHeight="1">
      <c r="B4818" s="135"/>
      <c r="I4818" s="136"/>
      <c r="J4818" s="135"/>
      <c r="M4818" s="136"/>
      <c r="N4818" s="135"/>
      <c r="Q4818" s="136"/>
      <c r="R4818" s="689"/>
      <c r="S4818" s="690"/>
      <c r="T4818" s="690"/>
      <c r="U4818" s="690"/>
      <c r="V4818" s="690"/>
      <c r="W4818" s="690"/>
      <c r="X4818" s="690"/>
      <c r="Y4818" s="690"/>
      <c r="Z4818" s="690"/>
      <c r="AA4818" s="690"/>
      <c r="AB4818" s="690"/>
      <c r="AC4818" s="690"/>
      <c r="AD4818" s="690"/>
      <c r="AE4818" s="690"/>
      <c r="AF4818" s="690"/>
      <c r="AG4818" s="690"/>
      <c r="AH4818" s="690"/>
      <c r="AI4818" s="690"/>
      <c r="AJ4818" s="690"/>
      <c r="AK4818" s="690"/>
      <c r="AL4818" s="690"/>
      <c r="AM4818" s="690"/>
      <c r="AN4818" s="690"/>
      <c r="AO4818" s="691"/>
    </row>
    <row r="4819" spans="2:41" ht="3.75" customHeight="1">
      <c r="B4819" s="135"/>
      <c r="I4819" s="136"/>
      <c r="J4819" s="135"/>
      <c r="N4819" s="130"/>
      <c r="O4819" s="131"/>
      <c r="P4819" s="131"/>
      <c r="Q4819" s="132"/>
      <c r="U4819" s="787" t="str">
        <f>IF(AND(NM_従事者_従事者26_従事者区分&lt;&gt;"",新_新規_2!L425&lt;&gt;""), 新_新規_2!L425, "")
&amp; IF(AND(NM_従事者_従事者26_従事者区分&lt;&gt;"",新_変更_3!AO453&lt;&gt;""), 新_変更_3!AO453, "")</f>
        <v/>
      </c>
      <c r="V4819" s="754"/>
      <c r="W4819" s="754"/>
      <c r="X4819" s="789"/>
      <c r="Y4819" s="131"/>
      <c r="Z4819" s="792" t="str">
        <f>IF(AND(NM_従事者_従事者26_従事者区分&lt;&gt;"",新_新規_2!O425&lt;&gt;""), 新_新規_2!O425, "")
&amp; IF(AND(NM_従事者_従事者26_従事者区分&lt;&gt;"",新_変更_3!AR453&lt;&gt;""), 新_変更_3!AR453, "")</f>
        <v/>
      </c>
      <c r="AA4819" s="754"/>
      <c r="AB4819" s="754"/>
      <c r="AC4819" s="755"/>
      <c r="AG4819" s="683" t="str">
        <f>IF(AND(NM_従事者_従事者26_従事者区分&lt;&gt;"",新_新規_2!L426&lt;&gt;""), 新_新規_2!L426, "")
&amp; IF(AND(NM_従事者_従事者26_従事者区分&lt;&gt;"",新_変更_3!AO454&lt;&gt;""), 新_変更_3!AO454, "")</f>
        <v/>
      </c>
      <c r="AH4819" s="684"/>
      <c r="AI4819" s="684"/>
      <c r="AJ4819" s="684"/>
      <c r="AK4819" s="684"/>
      <c r="AL4819" s="684"/>
      <c r="AM4819" s="684"/>
      <c r="AN4819" s="684"/>
      <c r="AO4819" s="685"/>
    </row>
    <row r="4820" spans="2:41" ht="13.35" customHeight="1">
      <c r="B4820" s="135"/>
      <c r="I4820" s="136"/>
      <c r="J4820" s="135"/>
      <c r="N4820" s="135"/>
      <c r="Q4820" s="136"/>
      <c r="R4820" s="124" t="s">
        <v>15</v>
      </c>
      <c r="U4820" s="756"/>
      <c r="V4820" s="757"/>
      <c r="W4820" s="757"/>
      <c r="X4820" s="790"/>
      <c r="Y4820" s="125" t="s">
        <v>359</v>
      </c>
      <c r="Z4820" s="793"/>
      <c r="AA4820" s="757"/>
      <c r="AB4820" s="757"/>
      <c r="AC4820" s="758"/>
      <c r="AD4820" s="124" t="s">
        <v>56</v>
      </c>
      <c r="AG4820" s="686"/>
      <c r="AH4820" s="687"/>
      <c r="AI4820" s="687"/>
      <c r="AJ4820" s="687"/>
      <c r="AK4820" s="687"/>
      <c r="AL4820" s="687"/>
      <c r="AM4820" s="687"/>
      <c r="AN4820" s="687"/>
      <c r="AO4820" s="688"/>
    </row>
    <row r="4821" spans="2:41" ht="3.75" customHeight="1">
      <c r="B4821" s="135"/>
      <c r="I4821" s="136"/>
      <c r="J4821" s="135"/>
      <c r="N4821" s="135"/>
      <c r="Q4821" s="136"/>
      <c r="R4821" s="141"/>
      <c r="S4821" s="141"/>
      <c r="T4821" s="141"/>
      <c r="U4821" s="759"/>
      <c r="V4821" s="760"/>
      <c r="W4821" s="760"/>
      <c r="X4821" s="791"/>
      <c r="Y4821" s="141"/>
      <c r="Z4821" s="794"/>
      <c r="AA4821" s="760"/>
      <c r="AB4821" s="760"/>
      <c r="AC4821" s="761"/>
      <c r="AD4821" s="141"/>
      <c r="AE4821" s="141"/>
      <c r="AF4821" s="141"/>
      <c r="AG4821" s="689"/>
      <c r="AH4821" s="690"/>
      <c r="AI4821" s="690"/>
      <c r="AJ4821" s="690"/>
      <c r="AK4821" s="690"/>
      <c r="AL4821" s="690"/>
      <c r="AM4821" s="690"/>
      <c r="AN4821" s="690"/>
      <c r="AO4821" s="691"/>
    </row>
    <row r="4822" spans="2:41" ht="3.75" customHeight="1">
      <c r="B4822" s="135"/>
      <c r="I4822" s="136"/>
      <c r="J4822" s="135"/>
      <c r="N4822" s="135"/>
      <c r="Q4822" s="136"/>
      <c r="R4822" s="131"/>
      <c r="S4822" s="131"/>
      <c r="T4822" s="132"/>
      <c r="U4822" s="683" t="str">
        <f>IF(AND(NM_従事者_従事者26_従事者区分&lt;&gt;"",新_新規_2!T426&lt;&gt;""), 新_新規_2!T426, "")
&amp; IF(AND(NM_従事者_従事者26_従事者区分&lt;&gt;"",新_変更_3!AW454&lt;&gt;""), 新_変更_3!AW454, "")</f>
        <v/>
      </c>
      <c r="V4822" s="684"/>
      <c r="W4822" s="684"/>
      <c r="X4822" s="684"/>
      <c r="Y4822" s="684"/>
      <c r="Z4822" s="684"/>
      <c r="AA4822" s="684"/>
      <c r="AB4822" s="684"/>
      <c r="AC4822" s="685"/>
      <c r="AD4822" s="130"/>
      <c r="AE4822" s="131"/>
      <c r="AF4822" s="132"/>
      <c r="AG4822" s="683" t="str">
        <f>IF(AND(NM_従事者_従事者26_従事者区分&lt;&gt;"",新_新規_2!L427&lt;&gt;""), 新_新規_2!L427, "")
&amp; IF(AND(NM_従事者_従事者26_従事者区分&lt;&gt;"",新_変更_3!AO455&lt;&gt;""), 新_変更_3!AO455, "")</f>
        <v/>
      </c>
      <c r="AH4822" s="684"/>
      <c r="AI4822" s="684"/>
      <c r="AJ4822" s="684"/>
      <c r="AK4822" s="684"/>
      <c r="AL4822" s="684"/>
      <c r="AM4822" s="684"/>
      <c r="AN4822" s="684"/>
      <c r="AO4822" s="685"/>
    </row>
    <row r="4823" spans="2:41" ht="13.35" customHeight="1">
      <c r="B4823" s="135"/>
      <c r="I4823" s="136"/>
      <c r="J4823" s="135" t="s">
        <v>4018</v>
      </c>
      <c r="N4823" s="135" t="s">
        <v>23</v>
      </c>
      <c r="Q4823" s="136"/>
      <c r="R4823" s="124" t="s">
        <v>17</v>
      </c>
      <c r="T4823" s="136"/>
      <c r="U4823" s="686"/>
      <c r="V4823" s="687"/>
      <c r="W4823" s="687"/>
      <c r="X4823" s="687"/>
      <c r="Y4823" s="687"/>
      <c r="Z4823" s="687"/>
      <c r="AA4823" s="687"/>
      <c r="AB4823" s="687"/>
      <c r="AC4823" s="688"/>
      <c r="AD4823" s="135" t="s">
        <v>18</v>
      </c>
      <c r="AF4823" s="136"/>
      <c r="AG4823" s="686"/>
      <c r="AH4823" s="687"/>
      <c r="AI4823" s="687"/>
      <c r="AJ4823" s="687"/>
      <c r="AK4823" s="687"/>
      <c r="AL4823" s="687"/>
      <c r="AM4823" s="687"/>
      <c r="AN4823" s="687"/>
      <c r="AO4823" s="688"/>
    </row>
    <row r="4824" spans="2:41" ht="3.75" customHeight="1">
      <c r="B4824" s="135"/>
      <c r="I4824" s="136"/>
      <c r="J4824" s="135"/>
      <c r="N4824" s="135"/>
      <c r="Q4824" s="136"/>
      <c r="R4824" s="141"/>
      <c r="S4824" s="141"/>
      <c r="T4824" s="142"/>
      <c r="U4824" s="689"/>
      <c r="V4824" s="690"/>
      <c r="W4824" s="690"/>
      <c r="X4824" s="690"/>
      <c r="Y4824" s="690"/>
      <c r="Z4824" s="690"/>
      <c r="AA4824" s="690"/>
      <c r="AB4824" s="690"/>
      <c r="AC4824" s="691"/>
      <c r="AD4824" s="140"/>
      <c r="AE4824" s="141"/>
      <c r="AF4824" s="142"/>
      <c r="AG4824" s="689"/>
      <c r="AH4824" s="690"/>
      <c r="AI4824" s="690"/>
      <c r="AJ4824" s="690"/>
      <c r="AK4824" s="690"/>
      <c r="AL4824" s="690"/>
      <c r="AM4824" s="690"/>
      <c r="AN4824" s="690"/>
      <c r="AO4824" s="691"/>
    </row>
    <row r="4825" spans="2:41" ht="3.75" customHeight="1">
      <c r="B4825" s="135"/>
      <c r="I4825" s="136"/>
      <c r="J4825" s="135"/>
      <c r="N4825" s="135"/>
      <c r="Q4825" s="136"/>
      <c r="R4825" s="131"/>
      <c r="S4825" s="131"/>
      <c r="T4825" s="132"/>
      <c r="U4825" s="683" t="str">
        <f>IF(AND(NM_従事者_従事者26_従事者区分&lt;&gt;"",新_新規_2!T427&lt;&gt;""), 新_新規_2!T427, "")
&amp; IF(AND(NM_従事者_従事者26_従事者区分&lt;&gt;"",新_変更_3!AW455&lt;&gt;""), 新_変更_3!AW455, "")</f>
        <v/>
      </c>
      <c r="V4825" s="684"/>
      <c r="W4825" s="684"/>
      <c r="X4825" s="684"/>
      <c r="Y4825" s="684"/>
      <c r="Z4825" s="684"/>
      <c r="AA4825" s="684"/>
      <c r="AB4825" s="684"/>
      <c r="AC4825" s="685"/>
      <c r="AD4825" s="130"/>
      <c r="AE4825" s="131"/>
      <c r="AF4825" s="132"/>
      <c r="AG4825" s="683" t="str">
        <f>IF(AND(NM_従事者_従事者26_従事者区分&lt;&gt;"",新_新規_2!L428&lt;&gt;""), 新_新規_2!L428, "")
 &amp; IF(AND(NM_従事者_従事者26_従事者区分&lt;&gt;"",新_変更_3!AO456&lt;&gt;""), 新_変更_3!AO456, "")</f>
        <v/>
      </c>
      <c r="AH4825" s="684"/>
      <c r="AI4825" s="684"/>
      <c r="AJ4825" s="684"/>
      <c r="AK4825" s="684"/>
      <c r="AL4825" s="684"/>
      <c r="AM4825" s="684"/>
      <c r="AN4825" s="684"/>
      <c r="AO4825" s="685"/>
    </row>
    <row r="4826" spans="2:41" ht="13.35" customHeight="1">
      <c r="B4826" s="135"/>
      <c r="I4826" s="136"/>
      <c r="J4826" s="135"/>
      <c r="N4826" s="135"/>
      <c r="Q4826" s="136"/>
      <c r="R4826" s="124" t="s">
        <v>19</v>
      </c>
      <c r="T4826" s="136"/>
      <c r="U4826" s="686"/>
      <c r="V4826" s="687"/>
      <c r="W4826" s="687"/>
      <c r="X4826" s="687"/>
      <c r="Y4826" s="687"/>
      <c r="Z4826" s="687"/>
      <c r="AA4826" s="687"/>
      <c r="AB4826" s="687"/>
      <c r="AC4826" s="688"/>
      <c r="AD4826" s="135" t="s">
        <v>20</v>
      </c>
      <c r="AF4826" s="136"/>
      <c r="AG4826" s="686"/>
      <c r="AH4826" s="687"/>
      <c r="AI4826" s="687"/>
      <c r="AJ4826" s="687"/>
      <c r="AK4826" s="687"/>
      <c r="AL4826" s="687"/>
      <c r="AM4826" s="687"/>
      <c r="AN4826" s="687"/>
      <c r="AO4826" s="688"/>
    </row>
    <row r="4827" spans="2:41" ht="3.75" customHeight="1">
      <c r="B4827" s="135"/>
      <c r="I4827" s="136"/>
      <c r="J4827" s="135"/>
      <c r="N4827" s="140"/>
      <c r="O4827" s="141"/>
      <c r="P4827" s="141"/>
      <c r="Q4827" s="142"/>
      <c r="R4827" s="141"/>
      <c r="S4827" s="141"/>
      <c r="T4827" s="142"/>
      <c r="U4827" s="689"/>
      <c r="V4827" s="690"/>
      <c r="W4827" s="690"/>
      <c r="X4827" s="690"/>
      <c r="Y4827" s="690"/>
      <c r="Z4827" s="690"/>
      <c r="AA4827" s="690"/>
      <c r="AB4827" s="690"/>
      <c r="AC4827" s="691"/>
      <c r="AD4827" s="140"/>
      <c r="AE4827" s="141"/>
      <c r="AF4827" s="142"/>
      <c r="AG4827" s="689"/>
      <c r="AH4827" s="690"/>
      <c r="AI4827" s="690"/>
      <c r="AJ4827" s="690"/>
      <c r="AK4827" s="690"/>
      <c r="AL4827" s="690"/>
      <c r="AM4827" s="690"/>
      <c r="AN4827" s="690"/>
      <c r="AO4827" s="691"/>
    </row>
    <row r="4828" spans="2:41" ht="3.75" customHeight="1">
      <c r="B4828" s="135"/>
      <c r="I4828" s="136"/>
      <c r="J4828" s="135"/>
      <c r="M4828" s="136"/>
      <c r="N4828" s="135"/>
      <c r="Q4828" s="136"/>
      <c r="R4828" s="130"/>
      <c r="S4828" s="131"/>
      <c r="T4828" s="131"/>
      <c r="U4828" s="131"/>
      <c r="V4828" s="131"/>
      <c r="W4828" s="131"/>
      <c r="X4828" s="131"/>
      <c r="Y4828" s="131"/>
      <c r="Z4828" s="131"/>
      <c r="AA4828" s="131"/>
      <c r="AB4828" s="131"/>
      <c r="AC4828" s="131"/>
      <c r="AD4828" s="131"/>
      <c r="AE4828" s="131"/>
      <c r="AF4828" s="131"/>
      <c r="AG4828" s="131"/>
      <c r="AH4828" s="131"/>
      <c r="AI4828" s="131"/>
      <c r="AJ4828" s="131"/>
      <c r="AK4828" s="131"/>
      <c r="AL4828" s="131"/>
      <c r="AM4828" s="131"/>
      <c r="AN4828" s="131"/>
      <c r="AO4828" s="132"/>
    </row>
    <row r="4829" spans="2:41" ht="13.35" customHeight="1">
      <c r="B4829" s="135"/>
      <c r="I4829" s="136"/>
      <c r="J4829" s="135"/>
      <c r="M4829" s="136"/>
      <c r="N4829" s="135" t="s">
        <v>111</v>
      </c>
      <c r="Q4829" s="136"/>
      <c r="R4829" s="135"/>
      <c r="S4829" s="696"/>
      <c r="T4829" s="694"/>
      <c r="V4829" s="146"/>
      <c r="W4829" s="124" t="s">
        <v>12</v>
      </c>
      <c r="X4829" s="146"/>
      <c r="Y4829" s="124" t="s">
        <v>11</v>
      </c>
      <c r="Z4829" s="146"/>
      <c r="AA4829" s="124" t="s">
        <v>364</v>
      </c>
      <c r="AO4829" s="136"/>
    </row>
    <row r="4830" spans="2:41" ht="3.75" customHeight="1">
      <c r="B4830" s="135"/>
      <c r="I4830" s="136"/>
      <c r="J4830" s="135"/>
      <c r="M4830" s="136"/>
      <c r="N4830" s="135"/>
      <c r="Q4830" s="136"/>
      <c r="R4830" s="135"/>
      <c r="AO4830" s="136"/>
    </row>
    <row r="4831" spans="2:41" ht="3.75" customHeight="1">
      <c r="B4831" s="135"/>
      <c r="I4831" s="136"/>
      <c r="J4831" s="135"/>
      <c r="M4831" s="136"/>
      <c r="N4831" s="130"/>
      <c r="O4831" s="131"/>
      <c r="P4831" s="131"/>
      <c r="Q4831" s="131"/>
      <c r="R4831" s="781" t="str">
        <f>IF(AND(NM_従事者_従事者26_従事者区分&lt;&gt;"",新_新規_2!I429&lt;&gt;""), 新_新規_2!I429, "")
&amp; IF(AND(NM_従事者_従事者26_従事者区分&lt;&gt;"",新_変更_3!AL457&lt;&gt;""), 新_変更_3!AL457, "")</f>
        <v/>
      </c>
      <c r="S4831" s="784" t="str">
        <f>IF(AND(NM_従事者_従事者26_従事者区分&lt;&gt;"",新_新規_2!J429&lt;&gt;""), 新_新規_2!J429, "")
&amp; IF(AND(NM_従事者_従事者26_従事者区分&lt;&gt;"",新_変更_3!AM457&lt;&gt;""), 新_変更_3!AM457, "")</f>
        <v/>
      </c>
      <c r="T4831" s="131"/>
      <c r="U4831" s="787" t="str">
        <f>IF(AND(NM_従事者_従事者26_従事者区分&lt;&gt;"",新_新規_2!L429&lt;&gt;""), 新_新規_2!L429, "")
&amp; IF(AND(NM_従事者_従事者26_従事者区分&lt;&gt;"",新_変更_3!AO457&lt;&gt;""), 新_変更_3!AO457, "")</f>
        <v/>
      </c>
      <c r="V4831" s="130"/>
      <c r="W4831" s="131"/>
      <c r="X4831" s="131"/>
      <c r="Y4831" s="131"/>
      <c r="Z4831" s="131"/>
      <c r="AA4831" s="131"/>
      <c r="AB4831" s="131"/>
      <c r="AC4831" s="131"/>
      <c r="AD4831" s="131"/>
      <c r="AE4831" s="131"/>
      <c r="AF4831" s="131"/>
      <c r="AG4831" s="131"/>
      <c r="AH4831" s="133"/>
      <c r="AI4831" s="133"/>
      <c r="AJ4831" s="131"/>
      <c r="AK4831" s="149"/>
      <c r="AL4831" s="131"/>
      <c r="AM4831" s="131"/>
      <c r="AN4831" s="131"/>
      <c r="AO4831" s="132"/>
    </row>
    <row r="4832" spans="2:41" ht="13.35" customHeight="1">
      <c r="B4832" s="135"/>
      <c r="I4832" s="136"/>
      <c r="J4832" s="135"/>
      <c r="M4832" s="136"/>
      <c r="N4832" s="135" t="s">
        <v>30</v>
      </c>
      <c r="R4832" s="782"/>
      <c r="S4832" s="785"/>
      <c r="T4832" s="124" t="s">
        <v>388</v>
      </c>
      <c r="U4832" s="756"/>
      <c r="V4832" s="135" t="s">
        <v>112</v>
      </c>
      <c r="AH4832" s="137"/>
      <c r="AI4832" s="137"/>
      <c r="AK4832" s="150"/>
      <c r="AO4832" s="136"/>
    </row>
    <row r="4833" spans="2:41" ht="3.75" customHeight="1">
      <c r="B4833" s="135"/>
      <c r="I4833" s="136"/>
      <c r="J4833" s="135"/>
      <c r="M4833" s="136"/>
      <c r="N4833" s="135"/>
      <c r="R4833" s="783"/>
      <c r="S4833" s="786"/>
      <c r="T4833" s="141"/>
      <c r="U4833" s="759"/>
      <c r="V4833" s="140"/>
      <c r="W4833" s="141"/>
      <c r="X4833" s="141"/>
      <c r="Y4833" s="141"/>
      <c r="Z4833" s="141"/>
      <c r="AA4833" s="141"/>
      <c r="AB4833" s="141"/>
      <c r="AC4833" s="141"/>
      <c r="AD4833" s="141"/>
      <c r="AE4833" s="141"/>
      <c r="AF4833" s="141"/>
      <c r="AG4833" s="141"/>
      <c r="AH4833" s="143"/>
      <c r="AI4833" s="143"/>
      <c r="AJ4833" s="141"/>
      <c r="AK4833" s="151"/>
      <c r="AL4833" s="141"/>
      <c r="AM4833" s="141"/>
      <c r="AN4833" s="141"/>
      <c r="AO4833" s="142"/>
    </row>
    <row r="4834" spans="2:41" ht="3.75" customHeight="1">
      <c r="B4834" s="135"/>
      <c r="I4834" s="136"/>
      <c r="J4834" s="135"/>
      <c r="M4834" s="136"/>
      <c r="N4834" s="130"/>
      <c r="O4834" s="131"/>
      <c r="P4834" s="131"/>
      <c r="Q4834" s="132"/>
      <c r="R4834" s="788" t="str">
        <f>IF(AND(NM_従事者_従事者26_従事者区分&lt;&gt;"",新_新規_2!K433&lt;&gt;""), 新_新規_2!K433, "")
 &amp; IF(AND(NM_従事者_従事者26_従事者区分&lt;&gt;"",新_変更_3!AN461&lt;&gt;""), 新_変更_3!AN461, "")</f>
        <v/>
      </c>
      <c r="S4834" s="684"/>
      <c r="T4834" s="684"/>
      <c r="U4834" s="685"/>
      <c r="V4834" s="686" t="str">
        <f>IF(AND(NM_従事者_従事者26_従事者区分&lt;&gt;"",新_新規_2!O433&lt;&gt;""), 新_新規_2!O433, "")
&amp; IF(AND(NM_従事者_従事者26_従事者区分&lt;&gt;"",新_変更_3!AR461&lt;&gt;""), 新_変更_3!AR461, "")</f>
        <v/>
      </c>
      <c r="W4834" s="688"/>
      <c r="X4834" s="683" t="str">
        <f>IF(AND(NM_従事者_従事者26_従事者区分&lt;&gt;"",新_新規_2!Q433&lt;&gt;""), 新_新規_2!Q433, "")
&amp; IF(AND(NM_従事者_従事者26_従事者区分&lt;&gt;"",新_変更_3!AT461&lt;&gt;""), 新_変更_3!AT461, "")</f>
        <v/>
      </c>
      <c r="Y4834" s="684"/>
      <c r="Z4834" s="684"/>
      <c r="AA4834" s="685"/>
      <c r="AI4834" s="131"/>
      <c r="AO4834" s="136"/>
    </row>
    <row r="4835" spans="2:41" ht="13.35" customHeight="1">
      <c r="B4835" s="135"/>
      <c r="I4835" s="136"/>
      <c r="J4835" s="135"/>
      <c r="M4835" s="136"/>
      <c r="N4835" s="135" t="s">
        <v>114</v>
      </c>
      <c r="Q4835" s="136"/>
      <c r="R4835" s="686"/>
      <c r="S4835" s="687"/>
      <c r="T4835" s="687"/>
      <c r="U4835" s="688"/>
      <c r="V4835" s="686"/>
      <c r="W4835" s="688"/>
      <c r="X4835" s="686"/>
      <c r="Y4835" s="687"/>
      <c r="Z4835" s="687"/>
      <c r="AA4835" s="688"/>
      <c r="AB4835" s="158" t="s">
        <v>171</v>
      </c>
      <c r="AO4835" s="136"/>
    </row>
    <row r="4836" spans="2:41" ht="3.75" customHeight="1">
      <c r="B4836" s="135"/>
      <c r="I4836" s="136"/>
      <c r="J4836" s="135"/>
      <c r="M4836" s="136"/>
      <c r="N4836" s="135"/>
      <c r="Q4836" s="136"/>
      <c r="R4836" s="689"/>
      <c r="S4836" s="690"/>
      <c r="T4836" s="690"/>
      <c r="U4836" s="691"/>
      <c r="V4836" s="689"/>
      <c r="W4836" s="691"/>
      <c r="X4836" s="689"/>
      <c r="Y4836" s="690"/>
      <c r="Z4836" s="690"/>
      <c r="AA4836" s="691"/>
      <c r="AB4836" s="141"/>
      <c r="AC4836" s="141"/>
      <c r="AD4836" s="141"/>
      <c r="AE4836" s="141"/>
      <c r="AF4836" s="141"/>
      <c r="AG4836" s="141"/>
      <c r="AH4836" s="141"/>
      <c r="AI4836" s="141"/>
      <c r="AJ4836" s="141"/>
      <c r="AK4836" s="141"/>
      <c r="AL4836" s="141"/>
      <c r="AM4836" s="141"/>
      <c r="AN4836" s="141"/>
      <c r="AO4836" s="142"/>
    </row>
    <row r="4837" spans="2:41" ht="3.75" customHeight="1">
      <c r="B4837" s="135"/>
      <c r="I4837" s="136"/>
      <c r="J4837" s="135"/>
      <c r="M4837" s="136"/>
      <c r="N4837" s="130"/>
      <c r="O4837" s="131"/>
      <c r="P4837" s="131"/>
      <c r="Q4837" s="131"/>
      <c r="R4837" s="130"/>
      <c r="S4837" s="131"/>
      <c r="T4837" s="131"/>
      <c r="U4837" s="131"/>
      <c r="V4837" s="131"/>
      <c r="W4837" s="131"/>
      <c r="X4837" s="131"/>
      <c r="Y4837" s="131"/>
      <c r="Z4837" s="131"/>
      <c r="AA4837" s="132"/>
      <c r="AB4837" s="130"/>
      <c r="AI4837" s="136"/>
      <c r="AJ4837" s="130"/>
      <c r="AK4837" s="131"/>
      <c r="AL4837" s="131"/>
      <c r="AM4837" s="131"/>
      <c r="AN4837" s="131"/>
      <c r="AO4837" s="132"/>
    </row>
    <row r="4838" spans="2:41" ht="13.35" customHeight="1">
      <c r="B4838" s="135"/>
      <c r="I4838" s="136"/>
      <c r="J4838" s="135"/>
      <c r="M4838" s="136"/>
      <c r="N4838" s="135" t="s">
        <v>115</v>
      </c>
      <c r="R4838" s="135"/>
      <c r="S4838" s="696" t="str">
        <f>IF(AND(NM_従事者_従事者26_従事者区分&lt;&gt;"",新_新規_2!I435&lt;&gt;""), 新_新規_2!I435, "")
&amp; IF(AND(NM_従事者_従事者26_従事者区分&lt;&gt;"",新_変更_3!AL463&lt;&gt;""), 新_変更_3!AL463, "")</f>
        <v/>
      </c>
      <c r="T4838" s="694"/>
      <c r="V4838" s="146" t="str">
        <f>IF(AND(NM_従事者_従事者26_従事者区分&lt;&gt;"",新_新規_2!K435&lt;&gt;""), 新_新規_2!K435, "")
&amp; IF(AND(NM_従事者_従事者26_従事者区分&lt;&gt;"",新_変更_3!AN463&lt;&gt;""), 新_変更_3!AN463, "")</f>
        <v/>
      </c>
      <c r="W4838" s="124" t="s">
        <v>12</v>
      </c>
      <c r="X4838" s="146" t="str">
        <f>IF(AND(NM_従事者_従事者26_従事者区分&lt;&gt;"",新_新規_2!M435&lt;&gt;""), 新_新規_2!M435, "")
&amp; IF(AND(NM_従事者_従事者26_従事者区分&lt;&gt;"",新_変更_3!AP463&lt;&gt;""), 新_変更_3!AP463, "")</f>
        <v/>
      </c>
      <c r="Y4838" s="124" t="s">
        <v>11</v>
      </c>
      <c r="Z4838" s="146" t="str">
        <f>IF(AND(NM_従事者_従事者26_従事者区分&lt;&gt;"",新_新規_2!O435&lt;&gt;""), 新_新規_2!O435, "")
&amp; IF(AND(NM_従事者_従事者26_従事者区分&lt;&gt;"",新_変更_3!AR463&lt;&gt;""), 新_変更_3!AR463, "")</f>
        <v/>
      </c>
      <c r="AA4838" s="124" t="s">
        <v>364</v>
      </c>
      <c r="AB4838" s="135" t="s">
        <v>170</v>
      </c>
      <c r="AI4838" s="136"/>
      <c r="AJ4838" s="135"/>
      <c r="AK4838" s="696"/>
      <c r="AL4838" s="693"/>
      <c r="AM4838" s="693"/>
      <c r="AN4838" s="693"/>
      <c r="AO4838" s="694"/>
    </row>
    <row r="4839" spans="2:41" ht="3.75" customHeight="1">
      <c r="B4839" s="135"/>
      <c r="I4839" s="136"/>
      <c r="J4839" s="135"/>
      <c r="M4839" s="136"/>
      <c r="N4839" s="135"/>
      <c r="R4839" s="140"/>
      <c r="S4839" s="141"/>
      <c r="T4839" s="141"/>
      <c r="U4839" s="141"/>
      <c r="V4839" s="141"/>
      <c r="W4839" s="141"/>
      <c r="X4839" s="141"/>
      <c r="Y4839" s="141"/>
      <c r="Z4839" s="141"/>
      <c r="AA4839" s="142"/>
      <c r="AB4839" s="140"/>
      <c r="AC4839" s="141"/>
      <c r="AD4839" s="141"/>
      <c r="AE4839" s="141"/>
      <c r="AF4839" s="141"/>
      <c r="AG4839" s="141"/>
      <c r="AH4839" s="141"/>
      <c r="AI4839" s="142"/>
      <c r="AJ4839" s="140"/>
      <c r="AK4839" s="141"/>
      <c r="AL4839" s="141"/>
      <c r="AM4839" s="141"/>
      <c r="AN4839" s="141"/>
      <c r="AO4839" s="142"/>
    </row>
    <row r="4840" spans="2:41" ht="3.75" customHeight="1">
      <c r="B4840" s="135"/>
      <c r="I4840" s="136"/>
      <c r="J4840" s="135"/>
      <c r="M4840" s="136"/>
      <c r="N4840" s="130"/>
      <c r="O4840" s="131"/>
      <c r="P4840" s="131"/>
      <c r="Q4840" s="132"/>
      <c r="R4840" s="683" t="str">
        <f>IF(新_新規_2!T432="☑", "研修中の登録販売者", "") &amp; IF(新_変更_3!AW460="☑", "研修中の登録販売者", "")</f>
        <v/>
      </c>
      <c r="S4840" s="684"/>
      <c r="T4840" s="684"/>
      <c r="U4840" s="684"/>
      <c r="V4840" s="684"/>
      <c r="W4840" s="684"/>
      <c r="X4840" s="684"/>
      <c r="Y4840" s="684"/>
      <c r="Z4840" s="684"/>
      <c r="AA4840" s="684"/>
      <c r="AB4840" s="684"/>
      <c r="AC4840" s="684"/>
      <c r="AD4840" s="684"/>
      <c r="AE4840" s="684"/>
      <c r="AF4840" s="684"/>
      <c r="AG4840" s="684"/>
      <c r="AH4840" s="684"/>
      <c r="AI4840" s="684"/>
      <c r="AJ4840" s="684"/>
      <c r="AK4840" s="684"/>
      <c r="AL4840" s="684"/>
      <c r="AM4840" s="684"/>
      <c r="AN4840" s="684"/>
      <c r="AO4840" s="685"/>
    </row>
    <row r="4841" spans="2:41" ht="13.35" customHeight="1">
      <c r="B4841" s="135"/>
      <c r="I4841" s="136"/>
      <c r="J4841" s="135"/>
      <c r="M4841" s="136"/>
      <c r="N4841" s="135" t="s">
        <v>32</v>
      </c>
      <c r="Q4841" s="136"/>
      <c r="R4841" s="686"/>
      <c r="S4841" s="687"/>
      <c r="T4841" s="687"/>
      <c r="U4841" s="687"/>
      <c r="V4841" s="687"/>
      <c r="W4841" s="687"/>
      <c r="X4841" s="687"/>
      <c r="Y4841" s="687"/>
      <c r="Z4841" s="687"/>
      <c r="AA4841" s="687"/>
      <c r="AB4841" s="687"/>
      <c r="AC4841" s="687"/>
      <c r="AD4841" s="687"/>
      <c r="AE4841" s="687"/>
      <c r="AF4841" s="687"/>
      <c r="AG4841" s="687"/>
      <c r="AH4841" s="687"/>
      <c r="AI4841" s="687"/>
      <c r="AJ4841" s="687"/>
      <c r="AK4841" s="687"/>
      <c r="AL4841" s="687"/>
      <c r="AM4841" s="687"/>
      <c r="AN4841" s="687"/>
      <c r="AO4841" s="688"/>
    </row>
    <row r="4842" spans="2:41" ht="3.75" customHeight="1">
      <c r="B4842" s="135"/>
      <c r="I4842" s="136"/>
      <c r="J4842" s="135"/>
      <c r="M4842" s="136"/>
      <c r="N4842" s="140"/>
      <c r="O4842" s="141"/>
      <c r="P4842" s="141"/>
      <c r="Q4842" s="142"/>
      <c r="R4842" s="689"/>
      <c r="S4842" s="690"/>
      <c r="T4842" s="690"/>
      <c r="U4842" s="690"/>
      <c r="V4842" s="690"/>
      <c r="W4842" s="690"/>
      <c r="X4842" s="690"/>
      <c r="Y4842" s="690"/>
      <c r="Z4842" s="690"/>
      <c r="AA4842" s="690"/>
      <c r="AB4842" s="690"/>
      <c r="AC4842" s="690"/>
      <c r="AD4842" s="690"/>
      <c r="AE4842" s="690"/>
      <c r="AF4842" s="690"/>
      <c r="AG4842" s="690"/>
      <c r="AH4842" s="690"/>
      <c r="AI4842" s="690"/>
      <c r="AJ4842" s="690"/>
      <c r="AK4842" s="690"/>
      <c r="AL4842" s="690"/>
      <c r="AM4842" s="690"/>
      <c r="AN4842" s="690"/>
      <c r="AO4842" s="691"/>
    </row>
    <row r="4843" spans="2:41" ht="3.75" customHeight="1">
      <c r="B4843" s="135"/>
      <c r="I4843" s="136"/>
      <c r="J4843" s="130"/>
      <c r="K4843" s="131"/>
      <c r="L4843" s="131"/>
      <c r="M4843" s="132"/>
      <c r="N4843" s="130"/>
      <c r="O4843" s="131"/>
      <c r="P4843" s="131"/>
      <c r="Q4843" s="132"/>
      <c r="R4843" s="130"/>
      <c r="S4843" s="131"/>
      <c r="T4843" s="131"/>
      <c r="U4843" s="131"/>
      <c r="V4843" s="131"/>
      <c r="W4843" s="131"/>
      <c r="X4843" s="131"/>
      <c r="Y4843" s="131"/>
      <c r="Z4843" s="131"/>
      <c r="AA4843" s="132"/>
      <c r="AB4843" s="130"/>
      <c r="AC4843" s="131"/>
      <c r="AD4843" s="131"/>
      <c r="AE4843" s="132"/>
      <c r="AF4843" s="131"/>
      <c r="AG4843" s="131"/>
      <c r="AH4843" s="131"/>
      <c r="AI4843" s="131"/>
      <c r="AJ4843" s="131"/>
      <c r="AK4843" s="131"/>
      <c r="AL4843" s="131"/>
      <c r="AM4843" s="131"/>
      <c r="AN4843" s="131"/>
      <c r="AO4843" s="132"/>
    </row>
    <row r="4844" spans="2:41" ht="13.35" customHeight="1">
      <c r="B4844" s="135"/>
      <c r="I4844" s="136"/>
      <c r="J4844" s="135"/>
      <c r="M4844" s="136"/>
      <c r="N4844" s="135" t="s">
        <v>27</v>
      </c>
      <c r="Q4844" s="136"/>
      <c r="R4844" s="135"/>
      <c r="S4844" s="692" t="str">
        <f xml:space="preserve"> IF(新_新規_2!I443&lt;&gt;"", "01300011:その他従事者", "") &amp; IF(新_変更_3!AL471&lt;&gt;"", "01300011:その他従事者", "")</f>
        <v/>
      </c>
      <c r="T4844" s="693"/>
      <c r="U4844" s="693"/>
      <c r="V4844" s="693"/>
      <c r="W4844" s="693"/>
      <c r="X4844" s="693"/>
      <c r="Y4844" s="693"/>
      <c r="Z4844" s="693"/>
      <c r="AA4844" s="694"/>
      <c r="AB4844" s="135" t="s">
        <v>28</v>
      </c>
      <c r="AE4844" s="136"/>
      <c r="AF4844" s="135"/>
      <c r="AG4844" s="695" t="str">
        <f>IF(新_新規_2!I451="☑", "01300001:薬剤師", "") &amp; IF(新_変更_3!AL479="☑", "01300001:薬剤師", "")
&amp; IF(新_新規_2!N451="☑", "01300002:登録販売者", "") &amp; IF(新_変更_3!AQ479="☑", "01300002:登録販売者", "")
&amp; IF(新_新規_2!T451="☑", "01300002:登録販売者", "") &amp; IF(新_変更_3!AW479="☑", "01300002:登録販売者", "")</f>
        <v/>
      </c>
      <c r="AH4844" s="693"/>
      <c r="AI4844" s="693"/>
      <c r="AJ4844" s="693"/>
      <c r="AK4844" s="693"/>
      <c r="AL4844" s="693"/>
      <c r="AM4844" s="693"/>
      <c r="AN4844" s="693"/>
      <c r="AO4844" s="694"/>
    </row>
    <row r="4845" spans="2:41" ht="3.75" customHeight="1">
      <c r="B4845" s="135"/>
      <c r="I4845" s="136"/>
      <c r="J4845" s="135"/>
      <c r="M4845" s="136"/>
      <c r="N4845" s="140"/>
      <c r="O4845" s="141"/>
      <c r="P4845" s="141"/>
      <c r="Q4845" s="142"/>
      <c r="R4845" s="140"/>
      <c r="S4845" s="141"/>
      <c r="T4845" s="141"/>
      <c r="U4845" s="141"/>
      <c r="V4845" s="141"/>
      <c r="W4845" s="141"/>
      <c r="X4845" s="141"/>
      <c r="Y4845" s="141"/>
      <c r="Z4845" s="141"/>
      <c r="AA4845" s="142"/>
      <c r="AB4845" s="140"/>
      <c r="AC4845" s="141"/>
      <c r="AD4845" s="141"/>
      <c r="AE4845" s="142"/>
      <c r="AF4845" s="141"/>
      <c r="AG4845" s="141"/>
      <c r="AH4845" s="141"/>
      <c r="AI4845" s="141"/>
      <c r="AJ4845" s="141"/>
      <c r="AK4845" s="141"/>
      <c r="AL4845" s="141"/>
      <c r="AM4845" s="141"/>
      <c r="AN4845" s="141"/>
      <c r="AO4845" s="142"/>
    </row>
    <row r="4846" spans="2:41" ht="3.75" customHeight="1">
      <c r="B4846" s="135"/>
      <c r="I4846" s="136"/>
      <c r="J4846" s="135"/>
      <c r="M4846" s="136"/>
      <c r="N4846" s="130"/>
      <c r="O4846" s="131"/>
      <c r="P4846" s="131"/>
      <c r="Q4846" s="132"/>
      <c r="R4846" s="130"/>
      <c r="S4846" s="131"/>
      <c r="T4846" s="131"/>
      <c r="U4846" s="131"/>
      <c r="V4846" s="131"/>
      <c r="W4846" s="131"/>
      <c r="X4846" s="131"/>
      <c r="Y4846" s="131"/>
      <c r="Z4846" s="131"/>
      <c r="AA4846" s="132"/>
      <c r="AB4846" s="130"/>
      <c r="AC4846" s="131"/>
      <c r="AD4846" s="131"/>
      <c r="AE4846" s="132"/>
      <c r="AF4846" s="130"/>
      <c r="AG4846" s="131"/>
      <c r="AH4846" s="131"/>
      <c r="AI4846" s="131"/>
      <c r="AJ4846" s="131"/>
      <c r="AK4846" s="131"/>
      <c r="AL4846" s="131"/>
      <c r="AM4846" s="131"/>
      <c r="AN4846" s="131"/>
      <c r="AO4846" s="132"/>
    </row>
    <row r="4847" spans="2:41" ht="13.35" customHeight="1">
      <c r="B4847" s="135"/>
      <c r="I4847" s="136"/>
      <c r="J4847" s="135"/>
      <c r="M4847" s="136"/>
      <c r="N4847" s="135" t="s">
        <v>3990</v>
      </c>
      <c r="Q4847" s="136"/>
      <c r="R4847" s="135"/>
      <c r="S4847" s="696"/>
      <c r="T4847" s="694"/>
      <c r="V4847" s="146"/>
      <c r="W4847" s="124" t="s">
        <v>12</v>
      </c>
      <c r="X4847" s="146"/>
      <c r="Y4847" s="124" t="s">
        <v>11</v>
      </c>
      <c r="Z4847" s="146"/>
      <c r="AA4847" s="136" t="s">
        <v>364</v>
      </c>
      <c r="AB4847" s="135" t="s">
        <v>66</v>
      </c>
      <c r="AE4847" s="136"/>
      <c r="AF4847" s="135"/>
      <c r="AG4847" s="696"/>
      <c r="AH4847" s="694"/>
      <c r="AJ4847" s="146"/>
      <c r="AK4847" s="124" t="s">
        <v>12</v>
      </c>
      <c r="AL4847" s="146"/>
      <c r="AM4847" s="124" t="s">
        <v>11</v>
      </c>
      <c r="AN4847" s="146"/>
      <c r="AO4847" s="136" t="s">
        <v>364</v>
      </c>
    </row>
    <row r="4848" spans="2:41" ht="3.75" customHeight="1">
      <c r="B4848" s="135"/>
      <c r="I4848" s="136"/>
      <c r="J4848" s="135"/>
      <c r="M4848" s="136"/>
      <c r="N4848" s="140"/>
      <c r="O4848" s="141"/>
      <c r="P4848" s="141"/>
      <c r="Q4848" s="142"/>
      <c r="R4848" s="140"/>
      <c r="S4848" s="141"/>
      <c r="T4848" s="141"/>
      <c r="U4848" s="141"/>
      <c r="V4848" s="141"/>
      <c r="W4848" s="141"/>
      <c r="X4848" s="141"/>
      <c r="Y4848" s="141"/>
      <c r="Z4848" s="141"/>
      <c r="AA4848" s="142"/>
      <c r="AB4848" s="140"/>
      <c r="AC4848" s="141"/>
      <c r="AD4848" s="141"/>
      <c r="AE4848" s="142"/>
      <c r="AF4848" s="140"/>
      <c r="AG4848" s="141"/>
      <c r="AH4848" s="141"/>
      <c r="AI4848" s="141"/>
      <c r="AJ4848" s="141"/>
      <c r="AK4848" s="141"/>
      <c r="AL4848" s="141"/>
      <c r="AM4848" s="141"/>
      <c r="AN4848" s="141"/>
      <c r="AO4848" s="142"/>
    </row>
    <row r="4849" spans="2:41" ht="3.75" customHeight="1">
      <c r="B4849" s="135"/>
      <c r="I4849" s="136"/>
      <c r="J4849" s="135"/>
      <c r="M4849" s="136"/>
      <c r="N4849" s="130"/>
      <c r="O4849" s="131"/>
      <c r="P4849" s="131"/>
      <c r="Q4849" s="132"/>
      <c r="R4849" s="683" t="str">
        <f>IF(AND(NM_従事者_従事者27_従事者区分&lt;&gt;"",新_新規_2!I443&lt;&gt;""), 新_新規_2!I443, "")
&amp; IF(AND(NM_従事者_従事者27_従事者区分&lt;&gt;"",新_変更_3!AL471&lt;&gt;""), 新_変更_3!AL471, "")</f>
        <v/>
      </c>
      <c r="S4849" s="684"/>
      <c r="T4849" s="684"/>
      <c r="U4849" s="684"/>
      <c r="V4849" s="684"/>
      <c r="W4849" s="684"/>
      <c r="X4849" s="684"/>
      <c r="Y4849" s="684"/>
      <c r="Z4849" s="684"/>
      <c r="AA4849" s="684"/>
      <c r="AB4849" s="684"/>
      <c r="AC4849" s="684"/>
      <c r="AD4849" s="684"/>
      <c r="AE4849" s="684"/>
      <c r="AF4849" s="684"/>
      <c r="AG4849" s="684"/>
      <c r="AH4849" s="684"/>
      <c r="AI4849" s="684"/>
      <c r="AJ4849" s="685"/>
      <c r="AK4849" s="131"/>
      <c r="AL4849" s="131"/>
      <c r="AM4849" s="131"/>
      <c r="AN4849" s="131"/>
      <c r="AO4849" s="132"/>
    </row>
    <row r="4850" spans="2:41" ht="13.35" customHeight="1">
      <c r="B4850" s="135"/>
      <c r="I4850" s="136"/>
      <c r="J4850" s="135"/>
      <c r="M4850" s="136"/>
      <c r="N4850" s="135" t="s">
        <v>8</v>
      </c>
      <c r="Q4850" s="136"/>
      <c r="R4850" s="686"/>
      <c r="S4850" s="687"/>
      <c r="T4850" s="687"/>
      <c r="U4850" s="687"/>
      <c r="V4850" s="687"/>
      <c r="W4850" s="687"/>
      <c r="X4850" s="687"/>
      <c r="Y4850" s="687"/>
      <c r="Z4850" s="687"/>
      <c r="AA4850" s="687"/>
      <c r="AB4850" s="687"/>
      <c r="AC4850" s="687"/>
      <c r="AD4850" s="687"/>
      <c r="AE4850" s="687"/>
      <c r="AF4850" s="687"/>
      <c r="AG4850" s="687"/>
      <c r="AH4850" s="687"/>
      <c r="AI4850" s="687"/>
      <c r="AJ4850" s="688"/>
      <c r="AL4850" s="147" t="s">
        <v>13</v>
      </c>
      <c r="AM4850" s="124" t="s">
        <v>29</v>
      </c>
      <c r="AO4850" s="136"/>
    </row>
    <row r="4851" spans="2:41" ht="3.75" customHeight="1">
      <c r="B4851" s="135"/>
      <c r="I4851" s="136"/>
      <c r="J4851" s="135"/>
      <c r="M4851" s="136"/>
      <c r="N4851" s="140"/>
      <c r="O4851" s="141"/>
      <c r="P4851" s="141"/>
      <c r="Q4851" s="142"/>
      <c r="R4851" s="689"/>
      <c r="S4851" s="690"/>
      <c r="T4851" s="690"/>
      <c r="U4851" s="690"/>
      <c r="V4851" s="690"/>
      <c r="W4851" s="690"/>
      <c r="X4851" s="690"/>
      <c r="Y4851" s="690"/>
      <c r="Z4851" s="690"/>
      <c r="AA4851" s="690"/>
      <c r="AB4851" s="690"/>
      <c r="AC4851" s="690"/>
      <c r="AD4851" s="690"/>
      <c r="AE4851" s="690"/>
      <c r="AF4851" s="690"/>
      <c r="AG4851" s="690"/>
      <c r="AH4851" s="690"/>
      <c r="AI4851" s="690"/>
      <c r="AJ4851" s="691"/>
      <c r="AK4851" s="141"/>
      <c r="AL4851" s="141"/>
      <c r="AM4851" s="141"/>
      <c r="AN4851" s="141"/>
      <c r="AO4851" s="142"/>
    </row>
    <row r="4852" spans="2:41" ht="3.75" customHeight="1">
      <c r="B4852" s="135"/>
      <c r="I4852" s="136"/>
      <c r="J4852" s="135"/>
      <c r="M4852" s="136"/>
      <c r="N4852" s="130"/>
      <c r="O4852" s="131"/>
      <c r="P4852" s="131"/>
      <c r="Q4852" s="132"/>
      <c r="R4852" s="683" t="str">
        <f>IF(NM_従事者_従事者27_従事者区分="","",(IF(新_新規_2!I442&lt;&gt;"", ASC(PHONETIC(新_新規_2!I442)), "") &amp; IF(新_変更_3!AL470&lt;&gt;"", ASC(PHONETIC(新_変更_3!AL470)), "")))</f>
        <v/>
      </c>
      <c r="S4852" s="684"/>
      <c r="T4852" s="684"/>
      <c r="U4852" s="684"/>
      <c r="V4852" s="684"/>
      <c r="W4852" s="684"/>
      <c r="X4852" s="684"/>
      <c r="Y4852" s="684"/>
      <c r="Z4852" s="684"/>
      <c r="AA4852" s="684"/>
      <c r="AB4852" s="684"/>
      <c r="AC4852" s="684"/>
      <c r="AD4852" s="684"/>
      <c r="AE4852" s="684"/>
      <c r="AF4852" s="684"/>
      <c r="AG4852" s="684"/>
      <c r="AH4852" s="684"/>
      <c r="AI4852" s="684"/>
      <c r="AJ4852" s="684"/>
      <c r="AK4852" s="684"/>
      <c r="AL4852" s="684"/>
      <c r="AM4852" s="684"/>
      <c r="AN4852" s="684"/>
      <c r="AO4852" s="685"/>
    </row>
    <row r="4853" spans="2:41" ht="13.35" customHeight="1">
      <c r="B4853" s="135"/>
      <c r="I4853" s="136"/>
      <c r="J4853" s="135"/>
      <c r="M4853" s="136"/>
      <c r="N4853" s="135" t="s">
        <v>61</v>
      </c>
      <c r="Q4853" s="136"/>
      <c r="R4853" s="686"/>
      <c r="S4853" s="687"/>
      <c r="T4853" s="687"/>
      <c r="U4853" s="687"/>
      <c r="V4853" s="687"/>
      <c r="W4853" s="687"/>
      <c r="X4853" s="687"/>
      <c r="Y4853" s="687"/>
      <c r="Z4853" s="687"/>
      <c r="AA4853" s="687"/>
      <c r="AB4853" s="687"/>
      <c r="AC4853" s="687"/>
      <c r="AD4853" s="687"/>
      <c r="AE4853" s="687"/>
      <c r="AF4853" s="687"/>
      <c r="AG4853" s="687"/>
      <c r="AH4853" s="687"/>
      <c r="AI4853" s="687"/>
      <c r="AJ4853" s="687"/>
      <c r="AK4853" s="687"/>
      <c r="AL4853" s="687"/>
      <c r="AM4853" s="687"/>
      <c r="AN4853" s="687"/>
      <c r="AO4853" s="688"/>
    </row>
    <row r="4854" spans="2:41" ht="3.75" customHeight="1">
      <c r="B4854" s="135"/>
      <c r="I4854" s="136"/>
      <c r="J4854" s="135"/>
      <c r="M4854" s="136"/>
      <c r="N4854" s="135"/>
      <c r="Q4854" s="136"/>
      <c r="R4854" s="689"/>
      <c r="S4854" s="690"/>
      <c r="T4854" s="690"/>
      <c r="U4854" s="690"/>
      <c r="V4854" s="690"/>
      <c r="W4854" s="690"/>
      <c r="X4854" s="690"/>
      <c r="Y4854" s="690"/>
      <c r="Z4854" s="690"/>
      <c r="AA4854" s="690"/>
      <c r="AB4854" s="690"/>
      <c r="AC4854" s="690"/>
      <c r="AD4854" s="690"/>
      <c r="AE4854" s="690"/>
      <c r="AF4854" s="690"/>
      <c r="AG4854" s="690"/>
      <c r="AH4854" s="690"/>
      <c r="AI4854" s="690"/>
      <c r="AJ4854" s="690"/>
      <c r="AK4854" s="690"/>
      <c r="AL4854" s="690"/>
      <c r="AM4854" s="690"/>
      <c r="AN4854" s="690"/>
      <c r="AO4854" s="691"/>
    </row>
    <row r="4855" spans="2:41" ht="3.75" customHeight="1">
      <c r="B4855" s="135"/>
      <c r="I4855" s="136"/>
      <c r="J4855" s="135"/>
      <c r="N4855" s="130"/>
      <c r="O4855" s="131"/>
      <c r="P4855" s="131"/>
      <c r="Q4855" s="132"/>
      <c r="U4855" s="787" t="str">
        <f>IF(AND(NM_従事者_従事者27_従事者区分&lt;&gt;"",新_新規_2!L444&lt;&gt;""), 新_新規_2!L444, "")
&amp; IF(AND(NM_従事者_従事者27_従事者区分&lt;&gt;"",新_変更_3!AO472&lt;&gt;""), 新_変更_3!AO472, "")</f>
        <v/>
      </c>
      <c r="V4855" s="754"/>
      <c r="W4855" s="754"/>
      <c r="X4855" s="789"/>
      <c r="Y4855" s="131"/>
      <c r="Z4855" s="792" t="str">
        <f>IF(AND(NM_従事者_従事者27_従事者区分&lt;&gt;"",新_新規_2!O444&lt;&gt;""),新_新規_2!O444,"")
&amp;IF(AND(NM_従事者_従事者27_従事者区分&lt;&gt;"",新_変更_3!AR472&lt;&gt;""),新_変更_3!AR472,"")</f>
        <v/>
      </c>
      <c r="AA4855" s="754"/>
      <c r="AB4855" s="754"/>
      <c r="AC4855" s="755"/>
      <c r="AG4855" s="683" t="str">
        <f>IF(AND(NM_従事者_従事者27_従事者区分&lt;&gt;"",新_新規_2!L445&lt;&gt;""), 新_新規_2!L445, "")
&amp; IF(AND(NM_従事者_従事者27_従事者区分&lt;&gt;"",新_変更_3!AO473&lt;&gt;""), 新_変更_3!AO473, "")</f>
        <v/>
      </c>
      <c r="AH4855" s="684"/>
      <c r="AI4855" s="684"/>
      <c r="AJ4855" s="684"/>
      <c r="AK4855" s="684"/>
      <c r="AL4855" s="684"/>
      <c r="AM4855" s="684"/>
      <c r="AN4855" s="684"/>
      <c r="AO4855" s="685"/>
    </row>
    <row r="4856" spans="2:41" ht="13.35" customHeight="1">
      <c r="B4856" s="135"/>
      <c r="I4856" s="136"/>
      <c r="J4856" s="135"/>
      <c r="N4856" s="135"/>
      <c r="Q4856" s="136"/>
      <c r="R4856" s="124" t="s">
        <v>15</v>
      </c>
      <c r="U4856" s="756"/>
      <c r="V4856" s="757"/>
      <c r="W4856" s="757"/>
      <c r="X4856" s="790"/>
      <c r="Y4856" s="125" t="s">
        <v>359</v>
      </c>
      <c r="Z4856" s="793"/>
      <c r="AA4856" s="757"/>
      <c r="AB4856" s="757"/>
      <c r="AC4856" s="758"/>
      <c r="AD4856" s="124" t="s">
        <v>56</v>
      </c>
      <c r="AG4856" s="686"/>
      <c r="AH4856" s="687"/>
      <c r="AI4856" s="687"/>
      <c r="AJ4856" s="687"/>
      <c r="AK4856" s="687"/>
      <c r="AL4856" s="687"/>
      <c r="AM4856" s="687"/>
      <c r="AN4856" s="687"/>
      <c r="AO4856" s="688"/>
    </row>
    <row r="4857" spans="2:41" ht="3.75" customHeight="1">
      <c r="B4857" s="135"/>
      <c r="I4857" s="136"/>
      <c r="J4857" s="135"/>
      <c r="N4857" s="135"/>
      <c r="Q4857" s="136"/>
      <c r="R4857" s="141"/>
      <c r="S4857" s="141"/>
      <c r="T4857" s="141"/>
      <c r="U4857" s="759"/>
      <c r="V4857" s="760"/>
      <c r="W4857" s="760"/>
      <c r="X4857" s="791"/>
      <c r="Y4857" s="141"/>
      <c r="Z4857" s="794"/>
      <c r="AA4857" s="760"/>
      <c r="AB4857" s="760"/>
      <c r="AC4857" s="761"/>
      <c r="AD4857" s="141"/>
      <c r="AE4857" s="141"/>
      <c r="AF4857" s="141"/>
      <c r="AG4857" s="689"/>
      <c r="AH4857" s="690"/>
      <c r="AI4857" s="690"/>
      <c r="AJ4857" s="690"/>
      <c r="AK4857" s="690"/>
      <c r="AL4857" s="690"/>
      <c r="AM4857" s="690"/>
      <c r="AN4857" s="690"/>
      <c r="AO4857" s="691"/>
    </row>
    <row r="4858" spans="2:41" ht="3.75" customHeight="1">
      <c r="B4858" s="135"/>
      <c r="I4858" s="136"/>
      <c r="J4858" s="135"/>
      <c r="N4858" s="135"/>
      <c r="Q4858" s="136"/>
      <c r="R4858" s="131"/>
      <c r="S4858" s="131"/>
      <c r="T4858" s="132"/>
      <c r="U4858" s="683" t="str">
        <f>IF(AND(NM_従事者_従事者27_従事者区分&lt;&gt;"",新_新規_2!T445&lt;&gt;""), 新_新規_2!T445, "")
&amp; IF(AND(NM_従事者_従事者27_従事者区分&lt;&gt;"",新_変更_3!AW473&lt;&gt;""), 新_変更_3!AW473, "")</f>
        <v/>
      </c>
      <c r="V4858" s="684"/>
      <c r="W4858" s="684"/>
      <c r="X4858" s="684"/>
      <c r="Y4858" s="684"/>
      <c r="Z4858" s="684"/>
      <c r="AA4858" s="684"/>
      <c r="AB4858" s="684"/>
      <c r="AC4858" s="685"/>
      <c r="AD4858" s="130"/>
      <c r="AE4858" s="131"/>
      <c r="AF4858" s="132"/>
      <c r="AG4858" s="683" t="str">
        <f>IF(AND(NM_従事者_従事者27_従事者区分&lt;&gt;"",新_新規_2!L446&lt;&gt;""), 新_新規_2!L446, "")
&amp; IF(AND(NM_従事者_従事者27_従事者区分&lt;&gt;"",新_変更_3!AO474&lt;&gt;""), 新_変更_3!AO474, "")</f>
        <v/>
      </c>
      <c r="AH4858" s="684"/>
      <c r="AI4858" s="684"/>
      <c r="AJ4858" s="684"/>
      <c r="AK4858" s="684"/>
      <c r="AL4858" s="684"/>
      <c r="AM4858" s="684"/>
      <c r="AN4858" s="684"/>
      <c r="AO4858" s="685"/>
    </row>
    <row r="4859" spans="2:41" ht="13.35" customHeight="1">
      <c r="B4859" s="135"/>
      <c r="I4859" s="136"/>
      <c r="J4859" s="135" t="s">
        <v>4019</v>
      </c>
      <c r="N4859" s="135" t="s">
        <v>23</v>
      </c>
      <c r="Q4859" s="136"/>
      <c r="R4859" s="124" t="s">
        <v>17</v>
      </c>
      <c r="T4859" s="136"/>
      <c r="U4859" s="686"/>
      <c r="V4859" s="687"/>
      <c r="W4859" s="687"/>
      <c r="X4859" s="687"/>
      <c r="Y4859" s="687"/>
      <c r="Z4859" s="687"/>
      <c r="AA4859" s="687"/>
      <c r="AB4859" s="687"/>
      <c r="AC4859" s="688"/>
      <c r="AD4859" s="135" t="s">
        <v>18</v>
      </c>
      <c r="AF4859" s="136"/>
      <c r="AG4859" s="686"/>
      <c r="AH4859" s="687"/>
      <c r="AI4859" s="687"/>
      <c r="AJ4859" s="687"/>
      <c r="AK4859" s="687"/>
      <c r="AL4859" s="687"/>
      <c r="AM4859" s="687"/>
      <c r="AN4859" s="687"/>
      <c r="AO4859" s="688"/>
    </row>
    <row r="4860" spans="2:41" ht="3.75" customHeight="1">
      <c r="B4860" s="135"/>
      <c r="I4860" s="136"/>
      <c r="J4860" s="135"/>
      <c r="N4860" s="135"/>
      <c r="Q4860" s="136"/>
      <c r="R4860" s="141"/>
      <c r="S4860" s="141"/>
      <c r="T4860" s="142"/>
      <c r="U4860" s="689"/>
      <c r="V4860" s="690"/>
      <c r="W4860" s="690"/>
      <c r="X4860" s="690"/>
      <c r="Y4860" s="690"/>
      <c r="Z4860" s="690"/>
      <c r="AA4860" s="690"/>
      <c r="AB4860" s="690"/>
      <c r="AC4860" s="691"/>
      <c r="AD4860" s="140"/>
      <c r="AE4860" s="141"/>
      <c r="AF4860" s="142"/>
      <c r="AG4860" s="689"/>
      <c r="AH4860" s="690"/>
      <c r="AI4860" s="690"/>
      <c r="AJ4860" s="690"/>
      <c r="AK4860" s="690"/>
      <c r="AL4860" s="690"/>
      <c r="AM4860" s="690"/>
      <c r="AN4860" s="690"/>
      <c r="AO4860" s="691"/>
    </row>
    <row r="4861" spans="2:41" ht="3.75" customHeight="1">
      <c r="B4861" s="135"/>
      <c r="I4861" s="136"/>
      <c r="J4861" s="135"/>
      <c r="N4861" s="135"/>
      <c r="Q4861" s="136"/>
      <c r="R4861" s="131"/>
      <c r="S4861" s="131"/>
      <c r="T4861" s="132"/>
      <c r="U4861" s="683" t="str">
        <f>IF(AND(NM_従事者_従事者27_従事者区分&lt;&gt;"",新_新規_2!T446&lt;&gt;""), 新_新規_2!T446, "")
 &amp; IF(AND(NM_従事者_従事者27_従事者区分&lt;&gt;"",新_変更_3!AW474&lt;&gt;""), 新_変更_3!AW474, "")</f>
        <v/>
      </c>
      <c r="V4861" s="684"/>
      <c r="W4861" s="684"/>
      <c r="X4861" s="684"/>
      <c r="Y4861" s="684"/>
      <c r="Z4861" s="684"/>
      <c r="AA4861" s="684"/>
      <c r="AB4861" s="684"/>
      <c r="AC4861" s="685"/>
      <c r="AD4861" s="130"/>
      <c r="AE4861" s="131"/>
      <c r="AF4861" s="132"/>
      <c r="AG4861" s="683" t="str">
        <f>IF(AND(NM_従事者_従事者27_従事者区分&lt;&gt;"",新_新規_2!L447&lt;&gt;""), 新_新規_2!L447, "")
&amp; IF(AND(NM_従事者_従事者27_従事者区分&lt;&gt;"",新_変更_3!AO475&lt;&gt;""), 新_変更_3!AO475, "")</f>
        <v/>
      </c>
      <c r="AH4861" s="684"/>
      <c r="AI4861" s="684"/>
      <c r="AJ4861" s="684"/>
      <c r="AK4861" s="684"/>
      <c r="AL4861" s="684"/>
      <c r="AM4861" s="684"/>
      <c r="AN4861" s="684"/>
      <c r="AO4861" s="685"/>
    </row>
    <row r="4862" spans="2:41" ht="13.35" customHeight="1">
      <c r="B4862" s="135"/>
      <c r="I4862" s="136"/>
      <c r="J4862" s="135"/>
      <c r="N4862" s="135"/>
      <c r="Q4862" s="136"/>
      <c r="R4862" s="124" t="s">
        <v>19</v>
      </c>
      <c r="T4862" s="136"/>
      <c r="U4862" s="686"/>
      <c r="V4862" s="687"/>
      <c r="W4862" s="687"/>
      <c r="X4862" s="687"/>
      <c r="Y4862" s="687"/>
      <c r="Z4862" s="687"/>
      <c r="AA4862" s="687"/>
      <c r="AB4862" s="687"/>
      <c r="AC4862" s="688"/>
      <c r="AD4862" s="135" t="s">
        <v>20</v>
      </c>
      <c r="AF4862" s="136"/>
      <c r="AG4862" s="686"/>
      <c r="AH4862" s="687"/>
      <c r="AI4862" s="687"/>
      <c r="AJ4862" s="687"/>
      <c r="AK4862" s="687"/>
      <c r="AL4862" s="687"/>
      <c r="AM4862" s="687"/>
      <c r="AN4862" s="687"/>
      <c r="AO4862" s="688"/>
    </row>
    <row r="4863" spans="2:41" ht="3.75" customHeight="1">
      <c r="B4863" s="135"/>
      <c r="I4863" s="136"/>
      <c r="J4863" s="135"/>
      <c r="N4863" s="140"/>
      <c r="O4863" s="141"/>
      <c r="P4863" s="141"/>
      <c r="Q4863" s="142"/>
      <c r="R4863" s="141"/>
      <c r="S4863" s="141"/>
      <c r="T4863" s="142"/>
      <c r="U4863" s="689"/>
      <c r="V4863" s="690"/>
      <c r="W4863" s="690"/>
      <c r="X4863" s="690"/>
      <c r="Y4863" s="690"/>
      <c r="Z4863" s="690"/>
      <c r="AA4863" s="690"/>
      <c r="AB4863" s="690"/>
      <c r="AC4863" s="691"/>
      <c r="AD4863" s="140"/>
      <c r="AE4863" s="141"/>
      <c r="AF4863" s="142"/>
      <c r="AG4863" s="689"/>
      <c r="AH4863" s="690"/>
      <c r="AI4863" s="690"/>
      <c r="AJ4863" s="690"/>
      <c r="AK4863" s="690"/>
      <c r="AL4863" s="690"/>
      <c r="AM4863" s="690"/>
      <c r="AN4863" s="690"/>
      <c r="AO4863" s="691"/>
    </row>
    <row r="4864" spans="2:41" ht="3.75" customHeight="1">
      <c r="B4864" s="135"/>
      <c r="I4864" s="136"/>
      <c r="J4864" s="135"/>
      <c r="M4864" s="136"/>
      <c r="N4864" s="135"/>
      <c r="Q4864" s="136"/>
      <c r="R4864" s="130"/>
      <c r="S4864" s="131"/>
      <c r="T4864" s="131"/>
      <c r="U4864" s="131"/>
      <c r="V4864" s="131"/>
      <c r="W4864" s="131"/>
      <c r="X4864" s="131"/>
      <c r="Y4864" s="131"/>
      <c r="Z4864" s="131"/>
      <c r="AA4864" s="131"/>
      <c r="AB4864" s="131"/>
      <c r="AC4864" s="131"/>
      <c r="AD4864" s="131"/>
      <c r="AE4864" s="131"/>
      <c r="AF4864" s="131"/>
      <c r="AG4864" s="131"/>
      <c r="AH4864" s="131"/>
      <c r="AI4864" s="131"/>
      <c r="AJ4864" s="131"/>
      <c r="AK4864" s="131"/>
      <c r="AL4864" s="131"/>
      <c r="AM4864" s="131"/>
      <c r="AN4864" s="131"/>
      <c r="AO4864" s="132"/>
    </row>
    <row r="4865" spans="2:41" ht="13.35" customHeight="1">
      <c r="B4865" s="135"/>
      <c r="I4865" s="136"/>
      <c r="J4865" s="135"/>
      <c r="M4865" s="136"/>
      <c r="N4865" s="135" t="s">
        <v>111</v>
      </c>
      <c r="Q4865" s="136"/>
      <c r="R4865" s="135"/>
      <c r="S4865" s="696"/>
      <c r="T4865" s="694"/>
      <c r="V4865" s="146"/>
      <c r="W4865" s="124" t="s">
        <v>12</v>
      </c>
      <c r="X4865" s="146"/>
      <c r="Y4865" s="124" t="s">
        <v>11</v>
      </c>
      <c r="Z4865" s="146"/>
      <c r="AA4865" s="124" t="s">
        <v>364</v>
      </c>
      <c r="AO4865" s="136"/>
    </row>
    <row r="4866" spans="2:41" ht="3.75" customHeight="1">
      <c r="B4866" s="135"/>
      <c r="I4866" s="136"/>
      <c r="J4866" s="135"/>
      <c r="M4866" s="136"/>
      <c r="N4866" s="135"/>
      <c r="Q4866" s="136"/>
      <c r="R4866" s="135"/>
      <c r="AO4866" s="136"/>
    </row>
    <row r="4867" spans="2:41" ht="3.75" customHeight="1">
      <c r="B4867" s="135"/>
      <c r="I4867" s="136"/>
      <c r="J4867" s="135"/>
      <c r="M4867" s="136"/>
      <c r="N4867" s="130"/>
      <c r="O4867" s="131"/>
      <c r="P4867" s="131"/>
      <c r="Q4867" s="131"/>
      <c r="R4867" s="781" t="str">
        <f>IF(AND(NM_従事者_従事者27_従事者区分&lt;&gt;"",新_新規_2!I448&lt;&gt;""), 新_新規_2!I448, "")
&amp; IF(AND(NM_従事者_従事者27_従事者区分&lt;&gt;"",新_変更_3!AL476&lt;&gt;""), 新_変更_3!AL476, "")</f>
        <v/>
      </c>
      <c r="S4867" s="784" t="str">
        <f>IF(AND(NM_従事者_従事者27_従事者区分&lt;&gt;"",新_新規_2!J448&lt;&gt;""), 新_新規_2!J448, "")
&amp; IF(AND(NM_従事者_従事者27_従事者区分&lt;&gt;"",新_変更_3!AM476&lt;&gt;""), 新_変更_3!AM476, "")</f>
        <v/>
      </c>
      <c r="T4867" s="131"/>
      <c r="U4867" s="787" t="str">
        <f>IF(AND(NM_従事者_従事者27_従事者区分&lt;&gt;"",新_新規_2!L448&lt;&gt;""), 新_新規_2!L448, "")
 &amp; IF(AND(NM_従事者_従事者27_従事者区分&lt;&gt;"",新_変更_3!AO476&lt;&gt;""), 新_変更_3!AO476, "")</f>
        <v/>
      </c>
      <c r="V4867" s="130"/>
      <c r="W4867" s="131"/>
      <c r="X4867" s="131"/>
      <c r="Y4867" s="131"/>
      <c r="Z4867" s="131"/>
      <c r="AA4867" s="131"/>
      <c r="AB4867" s="131"/>
      <c r="AC4867" s="131"/>
      <c r="AD4867" s="131"/>
      <c r="AE4867" s="131"/>
      <c r="AF4867" s="131"/>
      <c r="AG4867" s="131"/>
      <c r="AH4867" s="133"/>
      <c r="AI4867" s="133"/>
      <c r="AJ4867" s="131"/>
      <c r="AK4867" s="149"/>
      <c r="AL4867" s="131"/>
      <c r="AM4867" s="131"/>
      <c r="AN4867" s="131"/>
      <c r="AO4867" s="132"/>
    </row>
    <row r="4868" spans="2:41" ht="13.35" customHeight="1">
      <c r="B4868" s="135"/>
      <c r="I4868" s="136"/>
      <c r="J4868" s="135"/>
      <c r="M4868" s="136"/>
      <c r="N4868" s="135" t="s">
        <v>30</v>
      </c>
      <c r="R4868" s="782"/>
      <c r="S4868" s="785"/>
      <c r="T4868" s="124" t="s">
        <v>388</v>
      </c>
      <c r="U4868" s="756"/>
      <c r="V4868" s="135" t="s">
        <v>112</v>
      </c>
      <c r="AH4868" s="137"/>
      <c r="AI4868" s="137"/>
      <c r="AK4868" s="150"/>
      <c r="AO4868" s="136"/>
    </row>
    <row r="4869" spans="2:41" ht="3.75" customHeight="1">
      <c r="B4869" s="135"/>
      <c r="I4869" s="136"/>
      <c r="J4869" s="135"/>
      <c r="M4869" s="136"/>
      <c r="N4869" s="135"/>
      <c r="R4869" s="783"/>
      <c r="S4869" s="786"/>
      <c r="T4869" s="141"/>
      <c r="U4869" s="759"/>
      <c r="V4869" s="140"/>
      <c r="W4869" s="141"/>
      <c r="X4869" s="141"/>
      <c r="Y4869" s="141"/>
      <c r="Z4869" s="141"/>
      <c r="AA4869" s="141"/>
      <c r="AB4869" s="141"/>
      <c r="AC4869" s="141"/>
      <c r="AD4869" s="141"/>
      <c r="AE4869" s="141"/>
      <c r="AF4869" s="141"/>
      <c r="AG4869" s="141"/>
      <c r="AH4869" s="143"/>
      <c r="AI4869" s="143"/>
      <c r="AJ4869" s="141"/>
      <c r="AK4869" s="151"/>
      <c r="AL4869" s="141"/>
      <c r="AM4869" s="141"/>
      <c r="AN4869" s="141"/>
      <c r="AO4869" s="142"/>
    </row>
    <row r="4870" spans="2:41" ht="3.75" customHeight="1">
      <c r="B4870" s="135"/>
      <c r="I4870" s="136"/>
      <c r="J4870" s="135"/>
      <c r="M4870" s="136"/>
      <c r="N4870" s="130"/>
      <c r="O4870" s="131"/>
      <c r="P4870" s="131"/>
      <c r="Q4870" s="132"/>
      <c r="R4870" s="788" t="str">
        <f>IF(AND(NM_従事者_従事者27_従事者区分&lt;&gt;"",新_新規_2!K452&lt;&gt;""), 新_新規_2!K452, "")
 &amp; IF(AND(NM_従事者_従事者27_従事者区分&lt;&gt;"",新_変更_3!AN480&lt;&gt;""), 新_変更_3!AN480, "")</f>
        <v/>
      </c>
      <c r="S4870" s="684"/>
      <c r="T4870" s="684"/>
      <c r="U4870" s="685"/>
      <c r="V4870" s="686" t="str">
        <f>IF(AND(NM_従事者_従事者27_従事者区分&lt;&gt;"",新_新規_2!O452&lt;&gt;""), 新_新規_2!O452, "")
 &amp; IF(AND(NM_従事者_従事者27_従事者区分&lt;&gt;"",新_変更_3!AR480&lt;&gt;""), 新_変更_3!AR480, "")</f>
        <v/>
      </c>
      <c r="W4870" s="688"/>
      <c r="X4870" s="683" t="str">
        <f>IF(AND(NM_従事者_従事者27_従事者区分&lt;&gt;"",新_新規_2!Q452&lt;&gt;""), 新_新規_2!Q452, "")
&amp; IF(AND(NM_従事者_従事者27_従事者区分&lt;&gt;"",新_変更_3!AT480&lt;&gt;""), 新_変更_3!AT480, "")</f>
        <v/>
      </c>
      <c r="Y4870" s="684"/>
      <c r="Z4870" s="684"/>
      <c r="AA4870" s="685"/>
      <c r="AI4870" s="131"/>
      <c r="AO4870" s="136"/>
    </row>
    <row r="4871" spans="2:41" ht="13.35" customHeight="1">
      <c r="B4871" s="135"/>
      <c r="I4871" s="136"/>
      <c r="J4871" s="135"/>
      <c r="M4871" s="136"/>
      <c r="N4871" s="135" t="s">
        <v>114</v>
      </c>
      <c r="Q4871" s="136"/>
      <c r="R4871" s="686"/>
      <c r="S4871" s="687"/>
      <c r="T4871" s="687"/>
      <c r="U4871" s="688"/>
      <c r="V4871" s="686"/>
      <c r="W4871" s="688"/>
      <c r="X4871" s="686"/>
      <c r="Y4871" s="687"/>
      <c r="Z4871" s="687"/>
      <c r="AA4871" s="688"/>
      <c r="AB4871" s="158" t="s">
        <v>171</v>
      </c>
      <c r="AO4871" s="136"/>
    </row>
    <row r="4872" spans="2:41" ht="3.75" customHeight="1">
      <c r="B4872" s="135"/>
      <c r="I4872" s="136"/>
      <c r="J4872" s="135"/>
      <c r="M4872" s="136"/>
      <c r="N4872" s="135"/>
      <c r="Q4872" s="136"/>
      <c r="R4872" s="689"/>
      <c r="S4872" s="690"/>
      <c r="T4872" s="690"/>
      <c r="U4872" s="691"/>
      <c r="V4872" s="689"/>
      <c r="W4872" s="691"/>
      <c r="X4872" s="689"/>
      <c r="Y4872" s="690"/>
      <c r="Z4872" s="690"/>
      <c r="AA4872" s="691"/>
      <c r="AB4872" s="141"/>
      <c r="AC4872" s="141"/>
      <c r="AD4872" s="141"/>
      <c r="AE4872" s="141"/>
      <c r="AF4872" s="141"/>
      <c r="AG4872" s="141"/>
      <c r="AH4872" s="141"/>
      <c r="AI4872" s="141"/>
      <c r="AJ4872" s="141"/>
      <c r="AK4872" s="141"/>
      <c r="AL4872" s="141"/>
      <c r="AM4872" s="141"/>
      <c r="AN4872" s="141"/>
      <c r="AO4872" s="142"/>
    </row>
    <row r="4873" spans="2:41" ht="3.75" customHeight="1">
      <c r="B4873" s="135"/>
      <c r="I4873" s="136"/>
      <c r="J4873" s="135"/>
      <c r="M4873" s="136"/>
      <c r="N4873" s="130"/>
      <c r="O4873" s="131"/>
      <c r="P4873" s="131"/>
      <c r="Q4873" s="131"/>
      <c r="R4873" s="130"/>
      <c r="S4873" s="131"/>
      <c r="T4873" s="131"/>
      <c r="U4873" s="131"/>
      <c r="V4873" s="131"/>
      <c r="W4873" s="131"/>
      <c r="X4873" s="131"/>
      <c r="Y4873" s="131"/>
      <c r="Z4873" s="131"/>
      <c r="AA4873" s="132"/>
      <c r="AB4873" s="130"/>
      <c r="AI4873" s="136"/>
      <c r="AJ4873" s="130"/>
      <c r="AK4873" s="131"/>
      <c r="AL4873" s="131"/>
      <c r="AM4873" s="131"/>
      <c r="AN4873" s="131"/>
      <c r="AO4873" s="132"/>
    </row>
    <row r="4874" spans="2:41" ht="13.35" customHeight="1">
      <c r="B4874" s="135"/>
      <c r="I4874" s="136"/>
      <c r="J4874" s="135"/>
      <c r="M4874" s="136"/>
      <c r="N4874" s="135" t="s">
        <v>115</v>
      </c>
      <c r="R4874" s="135"/>
      <c r="S4874" s="696" t="str">
        <f>IF(AND(NM_従事者_従事者27_従事者区分&lt;&gt;"",新_新規_2!I454&lt;&gt;""), 新_新規_2!I454, "")
&amp; IF(AND(NM_従事者_従事者27_従事者区分&lt;&gt;"",新_変更_3!AL482&lt;&gt;""), 新_変更_3!AL482, "")</f>
        <v/>
      </c>
      <c r="T4874" s="694"/>
      <c r="V4874" s="146" t="str">
        <f>IF(AND(NM_従事者_従事者27_従事者区分&lt;&gt;"",新_新規_2!K454&lt;&gt;""), 新_新規_2!K454, "")
&amp; IF(AND(NM_従事者_従事者27_従事者区分&lt;&gt;"",新_変更_3!AN482&lt;&gt;""), 新_変更_3!AN482, "")</f>
        <v/>
      </c>
      <c r="W4874" s="124" t="s">
        <v>12</v>
      </c>
      <c r="X4874" s="146" t="str">
        <f>IF(AND(NM_従事者_従事者27_従事者区分&lt;&gt;"",新_新規_2!M454&lt;&gt;""), 新_新規_2!M454, "")
 &amp; IF(AND(NM_従事者_従事者27_従事者区分&lt;&gt;"",新_変更_3!AP482&lt;&gt;""), 新_変更_3!AP482, "")</f>
        <v/>
      </c>
      <c r="Y4874" s="124" t="s">
        <v>11</v>
      </c>
      <c r="Z4874" s="146" t="str">
        <f>IF(AND(NM_従事者_従事者27_従事者区分&lt;&gt;"",新_新規_2!O454&lt;&gt;""), 新_新規_2!O454, "")
 &amp; IF(AND(NM_従事者_従事者27_従事者区分&lt;&gt;"",新_変更_3!AR482&lt;&gt;""), 新_変更_3!AR482, "")</f>
        <v/>
      </c>
      <c r="AA4874" s="124" t="s">
        <v>364</v>
      </c>
      <c r="AB4874" s="135" t="s">
        <v>170</v>
      </c>
      <c r="AI4874" s="136"/>
      <c r="AJ4874" s="135"/>
      <c r="AK4874" s="696"/>
      <c r="AL4874" s="693"/>
      <c r="AM4874" s="693"/>
      <c r="AN4874" s="693"/>
      <c r="AO4874" s="694"/>
    </row>
    <row r="4875" spans="2:41" ht="3.75" customHeight="1">
      <c r="B4875" s="135"/>
      <c r="I4875" s="136"/>
      <c r="J4875" s="135"/>
      <c r="M4875" s="136"/>
      <c r="N4875" s="135"/>
      <c r="R4875" s="140"/>
      <c r="S4875" s="141"/>
      <c r="T4875" s="141"/>
      <c r="U4875" s="141"/>
      <c r="V4875" s="141"/>
      <c r="W4875" s="141"/>
      <c r="X4875" s="141"/>
      <c r="Y4875" s="141"/>
      <c r="Z4875" s="141"/>
      <c r="AA4875" s="142"/>
      <c r="AB4875" s="140"/>
      <c r="AC4875" s="141"/>
      <c r="AD4875" s="141"/>
      <c r="AE4875" s="141"/>
      <c r="AF4875" s="141"/>
      <c r="AG4875" s="141"/>
      <c r="AH4875" s="141"/>
      <c r="AI4875" s="142"/>
      <c r="AJ4875" s="140"/>
      <c r="AK4875" s="141"/>
      <c r="AL4875" s="141"/>
      <c r="AM4875" s="141"/>
      <c r="AN4875" s="141"/>
      <c r="AO4875" s="142"/>
    </row>
    <row r="4876" spans="2:41" ht="3.75" customHeight="1">
      <c r="B4876" s="135"/>
      <c r="I4876" s="136"/>
      <c r="J4876" s="135"/>
      <c r="M4876" s="136"/>
      <c r="N4876" s="130"/>
      <c r="O4876" s="131"/>
      <c r="P4876" s="131"/>
      <c r="Q4876" s="132"/>
      <c r="R4876" s="683" t="str">
        <f>IF(新_新規_2!T451="☑", "研修中の登録販売者", "") &amp; IF(新_変更_3!AW479="☑", "研修中の登録販売者", "")</f>
        <v/>
      </c>
      <c r="S4876" s="684"/>
      <c r="T4876" s="684"/>
      <c r="U4876" s="684"/>
      <c r="V4876" s="684"/>
      <c r="W4876" s="684"/>
      <c r="X4876" s="684"/>
      <c r="Y4876" s="684"/>
      <c r="Z4876" s="684"/>
      <c r="AA4876" s="684"/>
      <c r="AB4876" s="684"/>
      <c r="AC4876" s="684"/>
      <c r="AD4876" s="684"/>
      <c r="AE4876" s="684"/>
      <c r="AF4876" s="684"/>
      <c r="AG4876" s="684"/>
      <c r="AH4876" s="684"/>
      <c r="AI4876" s="684"/>
      <c r="AJ4876" s="684"/>
      <c r="AK4876" s="684"/>
      <c r="AL4876" s="684"/>
      <c r="AM4876" s="684"/>
      <c r="AN4876" s="684"/>
      <c r="AO4876" s="685"/>
    </row>
    <row r="4877" spans="2:41" ht="13.35" customHeight="1">
      <c r="B4877" s="135"/>
      <c r="I4877" s="136"/>
      <c r="J4877" s="135"/>
      <c r="M4877" s="136"/>
      <c r="N4877" s="135" t="s">
        <v>32</v>
      </c>
      <c r="Q4877" s="136"/>
      <c r="R4877" s="686"/>
      <c r="S4877" s="687"/>
      <c r="T4877" s="687"/>
      <c r="U4877" s="687"/>
      <c r="V4877" s="687"/>
      <c r="W4877" s="687"/>
      <c r="X4877" s="687"/>
      <c r="Y4877" s="687"/>
      <c r="Z4877" s="687"/>
      <c r="AA4877" s="687"/>
      <c r="AB4877" s="687"/>
      <c r="AC4877" s="687"/>
      <c r="AD4877" s="687"/>
      <c r="AE4877" s="687"/>
      <c r="AF4877" s="687"/>
      <c r="AG4877" s="687"/>
      <c r="AH4877" s="687"/>
      <c r="AI4877" s="687"/>
      <c r="AJ4877" s="687"/>
      <c r="AK4877" s="687"/>
      <c r="AL4877" s="687"/>
      <c r="AM4877" s="687"/>
      <c r="AN4877" s="687"/>
      <c r="AO4877" s="688"/>
    </row>
    <row r="4878" spans="2:41" ht="3.75" customHeight="1">
      <c r="B4878" s="135"/>
      <c r="I4878" s="136"/>
      <c r="J4878" s="135"/>
      <c r="M4878" s="136"/>
      <c r="N4878" s="140"/>
      <c r="O4878" s="141"/>
      <c r="P4878" s="141"/>
      <c r="Q4878" s="142"/>
      <c r="R4878" s="689"/>
      <c r="S4878" s="690"/>
      <c r="T4878" s="690"/>
      <c r="U4878" s="690"/>
      <c r="V4878" s="690"/>
      <c r="W4878" s="690"/>
      <c r="X4878" s="690"/>
      <c r="Y4878" s="690"/>
      <c r="Z4878" s="690"/>
      <c r="AA4878" s="690"/>
      <c r="AB4878" s="690"/>
      <c r="AC4878" s="690"/>
      <c r="AD4878" s="690"/>
      <c r="AE4878" s="690"/>
      <c r="AF4878" s="690"/>
      <c r="AG4878" s="690"/>
      <c r="AH4878" s="690"/>
      <c r="AI4878" s="690"/>
      <c r="AJ4878" s="690"/>
      <c r="AK4878" s="690"/>
      <c r="AL4878" s="690"/>
      <c r="AM4878" s="690"/>
      <c r="AN4878" s="690"/>
      <c r="AO4878" s="691"/>
    </row>
    <row r="4879" spans="2:41" ht="3.75" customHeight="1">
      <c r="B4879" s="135"/>
      <c r="I4879" s="136"/>
      <c r="J4879" s="130"/>
      <c r="K4879" s="131"/>
      <c r="L4879" s="131"/>
      <c r="M4879" s="132"/>
      <c r="N4879" s="130"/>
      <c r="O4879" s="131"/>
      <c r="P4879" s="131"/>
      <c r="Q4879" s="132"/>
      <c r="R4879" s="130"/>
      <c r="S4879" s="131"/>
      <c r="T4879" s="131"/>
      <c r="U4879" s="131"/>
      <c r="V4879" s="131"/>
      <c r="W4879" s="131"/>
      <c r="X4879" s="131"/>
      <c r="Y4879" s="131"/>
      <c r="Z4879" s="131"/>
      <c r="AA4879" s="132"/>
      <c r="AB4879" s="130"/>
      <c r="AC4879" s="131"/>
      <c r="AD4879" s="131"/>
      <c r="AE4879" s="132"/>
      <c r="AF4879" s="131"/>
      <c r="AG4879" s="131"/>
      <c r="AH4879" s="131"/>
      <c r="AI4879" s="131"/>
      <c r="AJ4879" s="131"/>
      <c r="AK4879" s="131"/>
      <c r="AL4879" s="131"/>
      <c r="AM4879" s="131"/>
      <c r="AN4879" s="131"/>
      <c r="AO4879" s="132"/>
    </row>
    <row r="4880" spans="2:41" ht="13.35" customHeight="1">
      <c r="B4880" s="135"/>
      <c r="I4880" s="136"/>
      <c r="J4880" s="135"/>
      <c r="M4880" s="136"/>
      <c r="N4880" s="135" t="s">
        <v>27</v>
      </c>
      <c r="Q4880" s="136"/>
      <c r="R4880" s="135"/>
      <c r="S4880" s="692" t="str">
        <f>IF(新_新規_2!I458&lt;&gt;"", "01300011:その他従事者", "") &amp; IF(新_変更_3!AL486&lt;&gt;"", "01300011:その他従事者", "")</f>
        <v/>
      </c>
      <c r="T4880" s="693"/>
      <c r="U4880" s="693"/>
      <c r="V4880" s="693"/>
      <c r="W4880" s="693"/>
      <c r="X4880" s="693"/>
      <c r="Y4880" s="693"/>
      <c r="Z4880" s="693"/>
      <c r="AA4880" s="694"/>
      <c r="AB4880" s="135" t="s">
        <v>28</v>
      </c>
      <c r="AE4880" s="136"/>
      <c r="AF4880" s="135"/>
      <c r="AG4880" s="695" t="str">
        <f>IF(新_新規_2!I466="☑", "01300001:薬剤師", "") &amp; IF(新_変更_3!AL494="☑", "01300001:薬剤師", "")
&amp; IF(新_新規_2!N466="☑", "01300002:登録販売者", "") &amp; IF(新_変更_3!AQ494="☑", "01300002:登録販売者", "")
&amp; IF(新_新規_2!T466="☑", "01300002:登録販売者", "") &amp; IF(新_変更_3!AW494="☑", "01300002:登録販売者", "")</f>
        <v/>
      </c>
      <c r="AH4880" s="693"/>
      <c r="AI4880" s="693"/>
      <c r="AJ4880" s="693"/>
      <c r="AK4880" s="693"/>
      <c r="AL4880" s="693"/>
      <c r="AM4880" s="693"/>
      <c r="AN4880" s="693"/>
      <c r="AO4880" s="694"/>
    </row>
    <row r="4881" spans="2:41" ht="3.75" customHeight="1">
      <c r="B4881" s="135"/>
      <c r="I4881" s="136"/>
      <c r="J4881" s="135"/>
      <c r="M4881" s="136"/>
      <c r="N4881" s="140"/>
      <c r="O4881" s="141"/>
      <c r="P4881" s="141"/>
      <c r="Q4881" s="142"/>
      <c r="R4881" s="140"/>
      <c r="S4881" s="141"/>
      <c r="T4881" s="141"/>
      <c r="U4881" s="141"/>
      <c r="V4881" s="141"/>
      <c r="W4881" s="141"/>
      <c r="X4881" s="141"/>
      <c r="Y4881" s="141"/>
      <c r="Z4881" s="141"/>
      <c r="AA4881" s="142"/>
      <c r="AB4881" s="140"/>
      <c r="AC4881" s="141"/>
      <c r="AD4881" s="141"/>
      <c r="AE4881" s="142"/>
      <c r="AF4881" s="141"/>
      <c r="AG4881" s="141"/>
      <c r="AH4881" s="141"/>
      <c r="AI4881" s="141"/>
      <c r="AJ4881" s="141"/>
      <c r="AK4881" s="141"/>
      <c r="AL4881" s="141"/>
      <c r="AM4881" s="141"/>
      <c r="AN4881" s="141"/>
      <c r="AO4881" s="142"/>
    </row>
    <row r="4882" spans="2:41" ht="3.75" customHeight="1">
      <c r="B4882" s="135"/>
      <c r="I4882" s="136"/>
      <c r="J4882" s="135"/>
      <c r="M4882" s="136"/>
      <c r="N4882" s="130"/>
      <c r="O4882" s="131"/>
      <c r="P4882" s="131"/>
      <c r="Q4882" s="132"/>
      <c r="R4882" s="130"/>
      <c r="S4882" s="131"/>
      <c r="T4882" s="131"/>
      <c r="U4882" s="131"/>
      <c r="V4882" s="131"/>
      <c r="W4882" s="131"/>
      <c r="X4882" s="131"/>
      <c r="Y4882" s="131"/>
      <c r="Z4882" s="131"/>
      <c r="AA4882" s="132"/>
      <c r="AB4882" s="130"/>
      <c r="AC4882" s="131"/>
      <c r="AD4882" s="131"/>
      <c r="AE4882" s="132"/>
      <c r="AF4882" s="130"/>
      <c r="AG4882" s="131"/>
      <c r="AH4882" s="131"/>
      <c r="AI4882" s="131"/>
      <c r="AJ4882" s="131"/>
      <c r="AK4882" s="131"/>
      <c r="AL4882" s="131"/>
      <c r="AM4882" s="131"/>
      <c r="AN4882" s="131"/>
      <c r="AO4882" s="132"/>
    </row>
    <row r="4883" spans="2:41" ht="13.35" customHeight="1">
      <c r="B4883" s="135"/>
      <c r="I4883" s="136"/>
      <c r="J4883" s="135"/>
      <c r="M4883" s="136"/>
      <c r="N4883" s="135" t="s">
        <v>3990</v>
      </c>
      <c r="Q4883" s="136"/>
      <c r="R4883" s="135"/>
      <c r="S4883" s="696"/>
      <c r="T4883" s="694"/>
      <c r="V4883" s="146"/>
      <c r="W4883" s="124" t="s">
        <v>12</v>
      </c>
      <c r="X4883" s="146"/>
      <c r="Y4883" s="124" t="s">
        <v>11</v>
      </c>
      <c r="Z4883" s="146"/>
      <c r="AA4883" s="136" t="s">
        <v>364</v>
      </c>
      <c r="AB4883" s="135" t="s">
        <v>66</v>
      </c>
      <c r="AE4883" s="136"/>
      <c r="AF4883" s="135"/>
      <c r="AG4883" s="696"/>
      <c r="AH4883" s="694"/>
      <c r="AJ4883" s="146"/>
      <c r="AK4883" s="124" t="s">
        <v>12</v>
      </c>
      <c r="AL4883" s="146"/>
      <c r="AM4883" s="124" t="s">
        <v>11</v>
      </c>
      <c r="AN4883" s="146"/>
      <c r="AO4883" s="136" t="s">
        <v>364</v>
      </c>
    </row>
    <row r="4884" spans="2:41" ht="3.75" customHeight="1">
      <c r="B4884" s="135"/>
      <c r="I4884" s="136"/>
      <c r="J4884" s="135"/>
      <c r="M4884" s="136"/>
      <c r="N4884" s="140"/>
      <c r="O4884" s="141"/>
      <c r="P4884" s="141"/>
      <c r="Q4884" s="142"/>
      <c r="R4884" s="140"/>
      <c r="S4884" s="141"/>
      <c r="T4884" s="141"/>
      <c r="U4884" s="141"/>
      <c r="V4884" s="141"/>
      <c r="W4884" s="141"/>
      <c r="X4884" s="141"/>
      <c r="Y4884" s="141"/>
      <c r="Z4884" s="141"/>
      <c r="AA4884" s="142"/>
      <c r="AB4884" s="140"/>
      <c r="AC4884" s="141"/>
      <c r="AD4884" s="141"/>
      <c r="AE4884" s="142"/>
      <c r="AF4884" s="140"/>
      <c r="AG4884" s="141"/>
      <c r="AH4884" s="141"/>
      <c r="AI4884" s="141"/>
      <c r="AJ4884" s="141"/>
      <c r="AK4884" s="141"/>
      <c r="AL4884" s="141"/>
      <c r="AM4884" s="141"/>
      <c r="AN4884" s="141"/>
      <c r="AO4884" s="142"/>
    </row>
    <row r="4885" spans="2:41" ht="3.75" customHeight="1">
      <c r="B4885" s="135"/>
      <c r="I4885" s="136"/>
      <c r="J4885" s="135"/>
      <c r="M4885" s="136"/>
      <c r="N4885" s="130"/>
      <c r="O4885" s="131"/>
      <c r="P4885" s="131"/>
      <c r="Q4885" s="132"/>
      <c r="R4885" s="683" t="str">
        <f>IF(AND(NM_従事者_従事者28_従事者区分&lt;&gt;"",新_新規_2!I458&lt;&gt;""), 新_新規_2!I458, "")
&amp; IF(AND(NM_従事者_従事者28_従事者区分&lt;&gt;"",新_変更_3!AL486&lt;&gt;""), 新_変更_3!AL486, "")</f>
        <v/>
      </c>
      <c r="S4885" s="684"/>
      <c r="T4885" s="684"/>
      <c r="U4885" s="684"/>
      <c r="V4885" s="684"/>
      <c r="W4885" s="684"/>
      <c r="X4885" s="684"/>
      <c r="Y4885" s="684"/>
      <c r="Z4885" s="684"/>
      <c r="AA4885" s="684"/>
      <c r="AB4885" s="684"/>
      <c r="AC4885" s="684"/>
      <c r="AD4885" s="684"/>
      <c r="AE4885" s="684"/>
      <c r="AF4885" s="684"/>
      <c r="AG4885" s="684"/>
      <c r="AH4885" s="684"/>
      <c r="AI4885" s="684"/>
      <c r="AJ4885" s="685"/>
      <c r="AK4885" s="131"/>
      <c r="AL4885" s="131"/>
      <c r="AM4885" s="131"/>
      <c r="AN4885" s="131"/>
      <c r="AO4885" s="132"/>
    </row>
    <row r="4886" spans="2:41" ht="13.35" customHeight="1">
      <c r="B4886" s="135"/>
      <c r="I4886" s="136"/>
      <c r="J4886" s="135"/>
      <c r="M4886" s="136"/>
      <c r="N4886" s="135" t="s">
        <v>8</v>
      </c>
      <c r="Q4886" s="136"/>
      <c r="R4886" s="686"/>
      <c r="S4886" s="687"/>
      <c r="T4886" s="687"/>
      <c r="U4886" s="687"/>
      <c r="V4886" s="687"/>
      <c r="W4886" s="687"/>
      <c r="X4886" s="687"/>
      <c r="Y4886" s="687"/>
      <c r="Z4886" s="687"/>
      <c r="AA4886" s="687"/>
      <c r="AB4886" s="687"/>
      <c r="AC4886" s="687"/>
      <c r="AD4886" s="687"/>
      <c r="AE4886" s="687"/>
      <c r="AF4886" s="687"/>
      <c r="AG4886" s="687"/>
      <c r="AH4886" s="687"/>
      <c r="AI4886" s="687"/>
      <c r="AJ4886" s="688"/>
      <c r="AL4886" s="147" t="s">
        <v>13</v>
      </c>
      <c r="AM4886" s="124" t="s">
        <v>29</v>
      </c>
      <c r="AO4886" s="136"/>
    </row>
    <row r="4887" spans="2:41" ht="3.75" customHeight="1">
      <c r="B4887" s="135"/>
      <c r="I4887" s="136"/>
      <c r="J4887" s="135"/>
      <c r="M4887" s="136"/>
      <c r="N4887" s="140"/>
      <c r="O4887" s="141"/>
      <c r="P4887" s="141"/>
      <c r="Q4887" s="142"/>
      <c r="R4887" s="689"/>
      <c r="S4887" s="690"/>
      <c r="T4887" s="690"/>
      <c r="U4887" s="690"/>
      <c r="V4887" s="690"/>
      <c r="W4887" s="690"/>
      <c r="X4887" s="690"/>
      <c r="Y4887" s="690"/>
      <c r="Z4887" s="690"/>
      <c r="AA4887" s="690"/>
      <c r="AB4887" s="690"/>
      <c r="AC4887" s="690"/>
      <c r="AD4887" s="690"/>
      <c r="AE4887" s="690"/>
      <c r="AF4887" s="690"/>
      <c r="AG4887" s="690"/>
      <c r="AH4887" s="690"/>
      <c r="AI4887" s="690"/>
      <c r="AJ4887" s="691"/>
      <c r="AK4887" s="141"/>
      <c r="AL4887" s="141"/>
      <c r="AM4887" s="141"/>
      <c r="AN4887" s="141"/>
      <c r="AO4887" s="142"/>
    </row>
    <row r="4888" spans="2:41" ht="3.75" customHeight="1">
      <c r="B4888" s="135"/>
      <c r="I4888" s="136"/>
      <c r="J4888" s="135"/>
      <c r="M4888" s="136"/>
      <c r="N4888" s="130"/>
      <c r="O4888" s="131"/>
      <c r="P4888" s="131"/>
      <c r="Q4888" s="132"/>
      <c r="R4888" s="683" t="str">
        <f>IF(NM_従事者_従事者28_従事者区分="","",(IF(新_新規_2!I457&lt;&gt;"", ASC(PHONETIC(新_新規_2!I457)), "") &amp; IF(新_変更_3!AL485&lt;&gt;"", ASC(PHONETIC(新_変更_3!AL485)), "")))</f>
        <v/>
      </c>
      <c r="S4888" s="684"/>
      <c r="T4888" s="684"/>
      <c r="U4888" s="684"/>
      <c r="V4888" s="684"/>
      <c r="W4888" s="684"/>
      <c r="X4888" s="684"/>
      <c r="Y4888" s="684"/>
      <c r="Z4888" s="684"/>
      <c r="AA4888" s="684"/>
      <c r="AB4888" s="684"/>
      <c r="AC4888" s="684"/>
      <c r="AD4888" s="684"/>
      <c r="AE4888" s="684"/>
      <c r="AF4888" s="684"/>
      <c r="AG4888" s="684"/>
      <c r="AH4888" s="684"/>
      <c r="AI4888" s="684"/>
      <c r="AJ4888" s="684"/>
      <c r="AK4888" s="684"/>
      <c r="AL4888" s="684"/>
      <c r="AM4888" s="684"/>
      <c r="AN4888" s="684"/>
      <c r="AO4888" s="685"/>
    </row>
    <row r="4889" spans="2:41" ht="13.35" customHeight="1">
      <c r="B4889" s="135"/>
      <c r="I4889" s="136"/>
      <c r="J4889" s="135"/>
      <c r="M4889" s="136"/>
      <c r="N4889" s="135" t="s">
        <v>61</v>
      </c>
      <c r="Q4889" s="136"/>
      <c r="R4889" s="686"/>
      <c r="S4889" s="687"/>
      <c r="T4889" s="687"/>
      <c r="U4889" s="687"/>
      <c r="V4889" s="687"/>
      <c r="W4889" s="687"/>
      <c r="X4889" s="687"/>
      <c r="Y4889" s="687"/>
      <c r="Z4889" s="687"/>
      <c r="AA4889" s="687"/>
      <c r="AB4889" s="687"/>
      <c r="AC4889" s="687"/>
      <c r="AD4889" s="687"/>
      <c r="AE4889" s="687"/>
      <c r="AF4889" s="687"/>
      <c r="AG4889" s="687"/>
      <c r="AH4889" s="687"/>
      <c r="AI4889" s="687"/>
      <c r="AJ4889" s="687"/>
      <c r="AK4889" s="687"/>
      <c r="AL4889" s="687"/>
      <c r="AM4889" s="687"/>
      <c r="AN4889" s="687"/>
      <c r="AO4889" s="688"/>
    </row>
    <row r="4890" spans="2:41" ht="3.75" customHeight="1">
      <c r="B4890" s="135"/>
      <c r="I4890" s="136"/>
      <c r="J4890" s="135"/>
      <c r="M4890" s="136"/>
      <c r="N4890" s="135"/>
      <c r="Q4890" s="136"/>
      <c r="R4890" s="689"/>
      <c r="S4890" s="690"/>
      <c r="T4890" s="690"/>
      <c r="U4890" s="690"/>
      <c r="V4890" s="690"/>
      <c r="W4890" s="690"/>
      <c r="X4890" s="690"/>
      <c r="Y4890" s="690"/>
      <c r="Z4890" s="690"/>
      <c r="AA4890" s="690"/>
      <c r="AB4890" s="690"/>
      <c r="AC4890" s="690"/>
      <c r="AD4890" s="690"/>
      <c r="AE4890" s="690"/>
      <c r="AF4890" s="690"/>
      <c r="AG4890" s="690"/>
      <c r="AH4890" s="690"/>
      <c r="AI4890" s="690"/>
      <c r="AJ4890" s="690"/>
      <c r="AK4890" s="690"/>
      <c r="AL4890" s="690"/>
      <c r="AM4890" s="690"/>
      <c r="AN4890" s="690"/>
      <c r="AO4890" s="691"/>
    </row>
    <row r="4891" spans="2:41" ht="3.75" customHeight="1">
      <c r="B4891" s="135"/>
      <c r="I4891" s="136"/>
      <c r="J4891" s="135"/>
      <c r="N4891" s="130"/>
      <c r="O4891" s="131"/>
      <c r="P4891" s="131"/>
      <c r="Q4891" s="132"/>
      <c r="U4891" s="787" t="str">
        <f>IF(AND(NM_従事者_従事者28_従事者区分&lt;&gt;"",新_新規_2!L459&lt;&gt;""), 新_新規_2!L459, "")
&amp; IF(AND(NM_従事者_従事者28_従事者区分&lt;&gt;"",新_変更_3!AO487&lt;&gt;""), 新_変更_3!AO487, "")</f>
        <v/>
      </c>
      <c r="V4891" s="754"/>
      <c r="W4891" s="754"/>
      <c r="X4891" s="789"/>
      <c r="Y4891" s="131"/>
      <c r="Z4891" s="792" t="str">
        <f>IF(AND(NM_従事者_従事者28_従事者区分&lt;&gt;"",新_新規_2!O459&lt;&gt;""), 新_新規_2!O459, "")
 &amp; IF(AND(NM_従事者_従事者28_従事者区分&lt;&gt;"",新_変更_3!AR487&lt;&gt;""), 新_変更_3!AR487, "")</f>
        <v/>
      </c>
      <c r="AA4891" s="754"/>
      <c r="AB4891" s="754"/>
      <c r="AC4891" s="755"/>
      <c r="AG4891" s="683" t="str">
        <f>IF(AND(NM_従事者_従事者28_従事者区分&lt;&gt;"",新_新規_2!L460&lt;&gt;""), 新_新規_2!L460, "")
&amp; IF(AND(NM_従事者_従事者28_従事者区分&lt;&gt;"",新_変更_3!AO488&lt;&gt;""), 新_変更_3!AO488, "")</f>
        <v/>
      </c>
      <c r="AH4891" s="684"/>
      <c r="AI4891" s="684"/>
      <c r="AJ4891" s="684"/>
      <c r="AK4891" s="684"/>
      <c r="AL4891" s="684"/>
      <c r="AM4891" s="684"/>
      <c r="AN4891" s="684"/>
      <c r="AO4891" s="685"/>
    </row>
    <row r="4892" spans="2:41" ht="13.35" customHeight="1">
      <c r="B4892" s="135"/>
      <c r="I4892" s="136"/>
      <c r="J4892" s="135"/>
      <c r="N4892" s="135"/>
      <c r="Q4892" s="136"/>
      <c r="R4892" s="124" t="s">
        <v>15</v>
      </c>
      <c r="U4892" s="756"/>
      <c r="V4892" s="757"/>
      <c r="W4892" s="757"/>
      <c r="X4892" s="790"/>
      <c r="Y4892" s="125" t="s">
        <v>359</v>
      </c>
      <c r="Z4892" s="793"/>
      <c r="AA4892" s="757"/>
      <c r="AB4892" s="757"/>
      <c r="AC4892" s="758"/>
      <c r="AD4892" s="124" t="s">
        <v>56</v>
      </c>
      <c r="AG4892" s="686"/>
      <c r="AH4892" s="687"/>
      <c r="AI4892" s="687"/>
      <c r="AJ4892" s="687"/>
      <c r="AK4892" s="687"/>
      <c r="AL4892" s="687"/>
      <c r="AM4892" s="687"/>
      <c r="AN4892" s="687"/>
      <c r="AO4892" s="688"/>
    </row>
    <row r="4893" spans="2:41" ht="3.75" customHeight="1">
      <c r="B4893" s="135"/>
      <c r="I4893" s="136"/>
      <c r="J4893" s="135"/>
      <c r="N4893" s="135"/>
      <c r="Q4893" s="136"/>
      <c r="R4893" s="141"/>
      <c r="S4893" s="141"/>
      <c r="T4893" s="141"/>
      <c r="U4893" s="759"/>
      <c r="V4893" s="760"/>
      <c r="W4893" s="760"/>
      <c r="X4893" s="791"/>
      <c r="Y4893" s="141"/>
      <c r="Z4893" s="794"/>
      <c r="AA4893" s="760"/>
      <c r="AB4893" s="760"/>
      <c r="AC4893" s="761"/>
      <c r="AD4893" s="141"/>
      <c r="AE4893" s="141"/>
      <c r="AF4893" s="141"/>
      <c r="AG4893" s="689"/>
      <c r="AH4893" s="690"/>
      <c r="AI4893" s="690"/>
      <c r="AJ4893" s="690"/>
      <c r="AK4893" s="690"/>
      <c r="AL4893" s="690"/>
      <c r="AM4893" s="690"/>
      <c r="AN4893" s="690"/>
      <c r="AO4893" s="691"/>
    </row>
    <row r="4894" spans="2:41" ht="3.75" customHeight="1">
      <c r="B4894" s="135"/>
      <c r="I4894" s="136"/>
      <c r="J4894" s="135"/>
      <c r="N4894" s="135"/>
      <c r="Q4894" s="136"/>
      <c r="R4894" s="131"/>
      <c r="S4894" s="131"/>
      <c r="T4894" s="132"/>
      <c r="U4894" s="683" t="str">
        <f>IF(AND(NM_従事者_従事者28_従事者区分&lt;&gt;"",新_新規_2!T460&lt;&gt;""), 新_新規_2!T460, "")
&amp; IF(AND(NM_従事者_従事者28_従事者区分&lt;&gt;"",新_変更_3!AW488&lt;&gt;""), 新_変更_3!AW488, "")</f>
        <v/>
      </c>
      <c r="V4894" s="684"/>
      <c r="W4894" s="684"/>
      <c r="X4894" s="684"/>
      <c r="Y4894" s="684"/>
      <c r="Z4894" s="684"/>
      <c r="AA4894" s="684"/>
      <c r="AB4894" s="684"/>
      <c r="AC4894" s="685"/>
      <c r="AD4894" s="130"/>
      <c r="AE4894" s="131"/>
      <c r="AF4894" s="132"/>
      <c r="AG4894" s="683" t="str">
        <f>IF(AND(NM_従事者_従事者28_従事者区分&lt;&gt;"",新_新規_2!L461&lt;&gt;""), 新_新規_2!L461, "")
&amp; IF(AND(NM_従事者_従事者28_従事者区分&lt;&gt;"",新_変更_3!AO489&lt;&gt;""), 新_変更_3!AO489, "")</f>
        <v/>
      </c>
      <c r="AH4894" s="684"/>
      <c r="AI4894" s="684"/>
      <c r="AJ4894" s="684"/>
      <c r="AK4894" s="684"/>
      <c r="AL4894" s="684"/>
      <c r="AM4894" s="684"/>
      <c r="AN4894" s="684"/>
      <c r="AO4894" s="685"/>
    </row>
    <row r="4895" spans="2:41" ht="13.35" customHeight="1">
      <c r="B4895" s="135"/>
      <c r="I4895" s="136"/>
      <c r="J4895" s="135" t="s">
        <v>4020</v>
      </c>
      <c r="N4895" s="135" t="s">
        <v>23</v>
      </c>
      <c r="Q4895" s="136"/>
      <c r="R4895" s="124" t="s">
        <v>17</v>
      </c>
      <c r="T4895" s="136"/>
      <c r="U4895" s="686"/>
      <c r="V4895" s="687"/>
      <c r="W4895" s="687"/>
      <c r="X4895" s="687"/>
      <c r="Y4895" s="687"/>
      <c r="Z4895" s="687"/>
      <c r="AA4895" s="687"/>
      <c r="AB4895" s="687"/>
      <c r="AC4895" s="688"/>
      <c r="AD4895" s="135" t="s">
        <v>18</v>
      </c>
      <c r="AF4895" s="136"/>
      <c r="AG4895" s="686"/>
      <c r="AH4895" s="687"/>
      <c r="AI4895" s="687"/>
      <c r="AJ4895" s="687"/>
      <c r="AK4895" s="687"/>
      <c r="AL4895" s="687"/>
      <c r="AM4895" s="687"/>
      <c r="AN4895" s="687"/>
      <c r="AO4895" s="688"/>
    </row>
    <row r="4896" spans="2:41" ht="3.75" customHeight="1">
      <c r="B4896" s="135"/>
      <c r="I4896" s="136"/>
      <c r="J4896" s="135"/>
      <c r="N4896" s="135"/>
      <c r="Q4896" s="136"/>
      <c r="R4896" s="141"/>
      <c r="S4896" s="141"/>
      <c r="T4896" s="142"/>
      <c r="U4896" s="689"/>
      <c r="V4896" s="690"/>
      <c r="W4896" s="690"/>
      <c r="X4896" s="690"/>
      <c r="Y4896" s="690"/>
      <c r="Z4896" s="690"/>
      <c r="AA4896" s="690"/>
      <c r="AB4896" s="690"/>
      <c r="AC4896" s="691"/>
      <c r="AD4896" s="140"/>
      <c r="AE4896" s="141"/>
      <c r="AF4896" s="142"/>
      <c r="AG4896" s="689"/>
      <c r="AH4896" s="690"/>
      <c r="AI4896" s="690"/>
      <c r="AJ4896" s="690"/>
      <c r="AK4896" s="690"/>
      <c r="AL4896" s="690"/>
      <c r="AM4896" s="690"/>
      <c r="AN4896" s="690"/>
      <c r="AO4896" s="691"/>
    </row>
    <row r="4897" spans="2:41" ht="3.75" customHeight="1">
      <c r="B4897" s="135"/>
      <c r="I4897" s="136"/>
      <c r="J4897" s="135"/>
      <c r="N4897" s="135"/>
      <c r="Q4897" s="136"/>
      <c r="R4897" s="131"/>
      <c r="S4897" s="131"/>
      <c r="T4897" s="132"/>
      <c r="U4897" s="683" t="str">
        <f>IF(AND(NM_従事者_従事者28_従事者区分&lt;&gt;"",新_新規_2!T461&lt;&gt;""), 新_新規_2!T461, "")
&amp; IF(AND(NM_従事者_従事者28_従事者区分&lt;&gt;"",新_変更_3!AW489&lt;&gt;""), 新_変更_3!AW489, "")</f>
        <v/>
      </c>
      <c r="V4897" s="684"/>
      <c r="W4897" s="684"/>
      <c r="X4897" s="684"/>
      <c r="Y4897" s="684"/>
      <c r="Z4897" s="684"/>
      <c r="AA4897" s="684"/>
      <c r="AB4897" s="684"/>
      <c r="AC4897" s="685"/>
      <c r="AD4897" s="130"/>
      <c r="AE4897" s="131"/>
      <c r="AF4897" s="132"/>
      <c r="AG4897" s="683" t="str">
        <f>IF(AND(NM_従事者_従事者28_従事者区分&lt;&gt;"",新_新規_2!L462&lt;&gt;""), 新_新規_2!L462, "")
&amp; IF(AND(NM_従事者_従事者28_従事者区分&lt;&gt;"",新_変更_3!AO490&lt;&gt;""), 新_変更_3!AO490, "")</f>
        <v/>
      </c>
      <c r="AH4897" s="684"/>
      <c r="AI4897" s="684"/>
      <c r="AJ4897" s="684"/>
      <c r="AK4897" s="684"/>
      <c r="AL4897" s="684"/>
      <c r="AM4897" s="684"/>
      <c r="AN4897" s="684"/>
      <c r="AO4897" s="685"/>
    </row>
    <row r="4898" spans="2:41" ht="13.35" customHeight="1">
      <c r="B4898" s="135"/>
      <c r="I4898" s="136"/>
      <c r="J4898" s="135"/>
      <c r="N4898" s="135"/>
      <c r="Q4898" s="136"/>
      <c r="R4898" s="124" t="s">
        <v>19</v>
      </c>
      <c r="T4898" s="136"/>
      <c r="U4898" s="686"/>
      <c r="V4898" s="687"/>
      <c r="W4898" s="687"/>
      <c r="X4898" s="687"/>
      <c r="Y4898" s="687"/>
      <c r="Z4898" s="687"/>
      <c r="AA4898" s="687"/>
      <c r="AB4898" s="687"/>
      <c r="AC4898" s="688"/>
      <c r="AD4898" s="135" t="s">
        <v>20</v>
      </c>
      <c r="AF4898" s="136"/>
      <c r="AG4898" s="686"/>
      <c r="AH4898" s="687"/>
      <c r="AI4898" s="687"/>
      <c r="AJ4898" s="687"/>
      <c r="AK4898" s="687"/>
      <c r="AL4898" s="687"/>
      <c r="AM4898" s="687"/>
      <c r="AN4898" s="687"/>
      <c r="AO4898" s="688"/>
    </row>
    <row r="4899" spans="2:41" ht="3.75" customHeight="1">
      <c r="B4899" s="135"/>
      <c r="I4899" s="136"/>
      <c r="J4899" s="135"/>
      <c r="N4899" s="140"/>
      <c r="O4899" s="141"/>
      <c r="P4899" s="141"/>
      <c r="Q4899" s="142"/>
      <c r="R4899" s="141"/>
      <c r="S4899" s="141"/>
      <c r="T4899" s="142"/>
      <c r="U4899" s="689"/>
      <c r="V4899" s="690"/>
      <c r="W4899" s="690"/>
      <c r="X4899" s="690"/>
      <c r="Y4899" s="690"/>
      <c r="Z4899" s="690"/>
      <c r="AA4899" s="690"/>
      <c r="AB4899" s="690"/>
      <c r="AC4899" s="691"/>
      <c r="AD4899" s="140"/>
      <c r="AE4899" s="141"/>
      <c r="AF4899" s="142"/>
      <c r="AG4899" s="689"/>
      <c r="AH4899" s="690"/>
      <c r="AI4899" s="690"/>
      <c r="AJ4899" s="690"/>
      <c r="AK4899" s="690"/>
      <c r="AL4899" s="690"/>
      <c r="AM4899" s="690"/>
      <c r="AN4899" s="690"/>
      <c r="AO4899" s="691"/>
    </row>
    <row r="4900" spans="2:41" ht="3.75" customHeight="1">
      <c r="B4900" s="135"/>
      <c r="I4900" s="136"/>
      <c r="J4900" s="135"/>
      <c r="M4900" s="136"/>
      <c r="N4900" s="135"/>
      <c r="Q4900" s="136"/>
      <c r="R4900" s="130"/>
      <c r="S4900" s="131"/>
      <c r="T4900" s="131"/>
      <c r="U4900" s="131"/>
      <c r="V4900" s="131"/>
      <c r="W4900" s="131"/>
      <c r="X4900" s="131"/>
      <c r="Y4900" s="131"/>
      <c r="Z4900" s="131"/>
      <c r="AA4900" s="131"/>
      <c r="AB4900" s="131"/>
      <c r="AC4900" s="131"/>
      <c r="AD4900" s="131"/>
      <c r="AE4900" s="131"/>
      <c r="AF4900" s="131"/>
      <c r="AG4900" s="131"/>
      <c r="AH4900" s="131"/>
      <c r="AI4900" s="131"/>
      <c r="AJ4900" s="131"/>
      <c r="AK4900" s="131"/>
      <c r="AL4900" s="131"/>
      <c r="AM4900" s="131"/>
      <c r="AN4900" s="131"/>
      <c r="AO4900" s="132"/>
    </row>
    <row r="4901" spans="2:41" ht="13.35" customHeight="1">
      <c r="B4901" s="135"/>
      <c r="I4901" s="136"/>
      <c r="J4901" s="135"/>
      <c r="M4901" s="136"/>
      <c r="N4901" s="135" t="s">
        <v>111</v>
      </c>
      <c r="Q4901" s="136"/>
      <c r="R4901" s="135"/>
      <c r="S4901" s="696"/>
      <c r="T4901" s="694"/>
      <c r="V4901" s="146"/>
      <c r="W4901" s="124" t="s">
        <v>12</v>
      </c>
      <c r="X4901" s="146"/>
      <c r="Y4901" s="124" t="s">
        <v>11</v>
      </c>
      <c r="Z4901" s="146"/>
      <c r="AA4901" s="124" t="s">
        <v>364</v>
      </c>
      <c r="AO4901" s="136"/>
    </row>
    <row r="4902" spans="2:41" ht="3.75" customHeight="1">
      <c r="B4902" s="135"/>
      <c r="I4902" s="136"/>
      <c r="J4902" s="135"/>
      <c r="M4902" s="136"/>
      <c r="N4902" s="135"/>
      <c r="Q4902" s="136"/>
      <c r="R4902" s="135"/>
      <c r="AO4902" s="136"/>
    </row>
    <row r="4903" spans="2:41" ht="3.75" customHeight="1">
      <c r="B4903" s="135"/>
      <c r="I4903" s="136"/>
      <c r="J4903" s="135"/>
      <c r="M4903" s="136"/>
      <c r="N4903" s="130"/>
      <c r="O4903" s="131"/>
      <c r="P4903" s="131"/>
      <c r="Q4903" s="131"/>
      <c r="R4903" s="781" t="str">
        <f>IF(AND(NM_従事者_従事者28_従事者区分&lt;&gt;"",新_新規_2!I463&lt;&gt;""), 新_新規_2!I463, "")
&amp; IF(AND(NM_従事者_従事者28_従事者区分&lt;&gt;"",新_変更_3!AL491&lt;&gt;""), 新_変更_3!AL491, "")</f>
        <v/>
      </c>
      <c r="S4903" s="784" t="str">
        <f>IF(AND(NM_従事者_従事者28_従事者区分&lt;&gt;"",新_新規_2!J463&lt;&gt;""), 新_新規_2!J463, "")
 &amp; IF(AND(NM_従事者_従事者28_従事者区分&lt;&gt;"",新_変更_3!AM491&lt;&gt;""), 新_変更_3!AM491, "")</f>
        <v/>
      </c>
      <c r="T4903" s="131"/>
      <c r="U4903" s="787" t="str">
        <f>IF(AND(NM_従事者_従事者28_従事者区分&lt;&gt;"",新_新規_2!L463&lt;&gt;""), 新_新規_2!L463, "")
&amp; IF(AND(NM_従事者_従事者28_従事者区分&lt;&gt;"",新_変更_3!AO491&lt;&gt;""), 新_変更_3!AO491, "")</f>
        <v/>
      </c>
      <c r="V4903" s="130"/>
      <c r="W4903" s="131"/>
      <c r="X4903" s="131"/>
      <c r="Y4903" s="131"/>
      <c r="Z4903" s="131"/>
      <c r="AA4903" s="131"/>
      <c r="AB4903" s="131"/>
      <c r="AC4903" s="131"/>
      <c r="AD4903" s="131"/>
      <c r="AE4903" s="131"/>
      <c r="AF4903" s="131"/>
      <c r="AG4903" s="131"/>
      <c r="AH4903" s="133"/>
      <c r="AI4903" s="133"/>
      <c r="AJ4903" s="131"/>
      <c r="AK4903" s="149"/>
      <c r="AL4903" s="131"/>
      <c r="AM4903" s="131"/>
      <c r="AN4903" s="131"/>
      <c r="AO4903" s="132"/>
    </row>
    <row r="4904" spans="2:41" ht="13.35" customHeight="1">
      <c r="B4904" s="135"/>
      <c r="I4904" s="136"/>
      <c r="J4904" s="135"/>
      <c r="M4904" s="136"/>
      <c r="N4904" s="135" t="s">
        <v>30</v>
      </c>
      <c r="R4904" s="782"/>
      <c r="S4904" s="785"/>
      <c r="T4904" s="124" t="s">
        <v>388</v>
      </c>
      <c r="U4904" s="756"/>
      <c r="V4904" s="135" t="s">
        <v>112</v>
      </c>
      <c r="AH4904" s="137"/>
      <c r="AI4904" s="137"/>
      <c r="AK4904" s="150"/>
      <c r="AO4904" s="136"/>
    </row>
    <row r="4905" spans="2:41" ht="3.75" customHeight="1">
      <c r="B4905" s="135"/>
      <c r="I4905" s="136"/>
      <c r="J4905" s="135"/>
      <c r="M4905" s="136"/>
      <c r="N4905" s="135"/>
      <c r="R4905" s="783"/>
      <c r="S4905" s="786"/>
      <c r="T4905" s="141"/>
      <c r="U4905" s="759"/>
      <c r="V4905" s="140"/>
      <c r="W4905" s="141"/>
      <c r="X4905" s="141"/>
      <c r="Y4905" s="141"/>
      <c r="Z4905" s="141"/>
      <c r="AA4905" s="141"/>
      <c r="AB4905" s="141"/>
      <c r="AC4905" s="141"/>
      <c r="AD4905" s="141"/>
      <c r="AE4905" s="141"/>
      <c r="AF4905" s="141"/>
      <c r="AG4905" s="141"/>
      <c r="AH4905" s="143"/>
      <c r="AI4905" s="143"/>
      <c r="AJ4905" s="141"/>
      <c r="AK4905" s="151"/>
      <c r="AL4905" s="141"/>
      <c r="AM4905" s="141"/>
      <c r="AN4905" s="141"/>
      <c r="AO4905" s="142"/>
    </row>
    <row r="4906" spans="2:41" ht="3.75" customHeight="1">
      <c r="B4906" s="135"/>
      <c r="I4906" s="136"/>
      <c r="J4906" s="135"/>
      <c r="M4906" s="136"/>
      <c r="N4906" s="130"/>
      <c r="O4906" s="131"/>
      <c r="P4906" s="131"/>
      <c r="Q4906" s="132"/>
      <c r="R4906" s="788" t="str">
        <f>IF(AND(NM_従事者_従事者28_従事者区分&lt;&gt;"",新_新規_2!K467&lt;&gt;""), 新_新規_2!K467, "")
&amp; IF(AND(NM_従事者_従事者28_従事者区分&lt;&gt;"",新_変更_3!AN495&lt;&gt;""), 新_変更_3!AN495, "")</f>
        <v/>
      </c>
      <c r="S4906" s="684"/>
      <c r="T4906" s="684"/>
      <c r="U4906" s="685"/>
      <c r="V4906" s="686" t="str">
        <f>IF(AND(NM_従事者_従事者28_従事者区分&lt;&gt;"",新_新規_2!O467&lt;&gt;""), 新_新規_2!O467, "")
&amp; IF(AND(NM_従事者_従事者28_従事者区分&lt;&gt;"",新_変更_3!AR495&lt;&gt;""), 新_変更_3!AR495, "")</f>
        <v/>
      </c>
      <c r="W4906" s="688"/>
      <c r="X4906" s="683" t="str">
        <f>IF(AND(NM_従事者_従事者28_従事者区分&lt;&gt;"",新_新規_2!Q467&lt;&gt;""), 新_新規_2!Q467, "")
 &amp; IF(AND(NM_従事者_従事者28_従事者区分&lt;&gt;"",新_変更_3!AT495&lt;&gt;""), 新_変更_3!AT495, "")</f>
        <v/>
      </c>
      <c r="Y4906" s="684"/>
      <c r="Z4906" s="684"/>
      <c r="AA4906" s="685"/>
      <c r="AI4906" s="131"/>
      <c r="AO4906" s="136"/>
    </row>
    <row r="4907" spans="2:41" ht="13.35" customHeight="1">
      <c r="B4907" s="135"/>
      <c r="I4907" s="136"/>
      <c r="J4907" s="135"/>
      <c r="M4907" s="136"/>
      <c r="N4907" s="135" t="s">
        <v>114</v>
      </c>
      <c r="Q4907" s="136"/>
      <c r="R4907" s="686"/>
      <c r="S4907" s="687"/>
      <c r="T4907" s="687"/>
      <c r="U4907" s="688"/>
      <c r="V4907" s="686"/>
      <c r="W4907" s="688"/>
      <c r="X4907" s="686"/>
      <c r="Y4907" s="687"/>
      <c r="Z4907" s="687"/>
      <c r="AA4907" s="688"/>
      <c r="AB4907" s="158" t="s">
        <v>171</v>
      </c>
      <c r="AO4907" s="136"/>
    </row>
    <row r="4908" spans="2:41" ht="3.75" customHeight="1">
      <c r="B4908" s="135"/>
      <c r="I4908" s="136"/>
      <c r="J4908" s="135"/>
      <c r="M4908" s="136"/>
      <c r="N4908" s="135"/>
      <c r="Q4908" s="136"/>
      <c r="R4908" s="689"/>
      <c r="S4908" s="690"/>
      <c r="T4908" s="690"/>
      <c r="U4908" s="691"/>
      <c r="V4908" s="689"/>
      <c r="W4908" s="691"/>
      <c r="X4908" s="689"/>
      <c r="Y4908" s="690"/>
      <c r="Z4908" s="690"/>
      <c r="AA4908" s="691"/>
      <c r="AB4908" s="141"/>
      <c r="AC4908" s="141"/>
      <c r="AD4908" s="141"/>
      <c r="AE4908" s="141"/>
      <c r="AF4908" s="141"/>
      <c r="AG4908" s="141"/>
      <c r="AH4908" s="141"/>
      <c r="AI4908" s="141"/>
      <c r="AJ4908" s="141"/>
      <c r="AK4908" s="141"/>
      <c r="AL4908" s="141"/>
      <c r="AM4908" s="141"/>
      <c r="AN4908" s="141"/>
      <c r="AO4908" s="142"/>
    </row>
    <row r="4909" spans="2:41" ht="3.75" customHeight="1">
      <c r="B4909" s="135"/>
      <c r="I4909" s="136"/>
      <c r="J4909" s="135"/>
      <c r="M4909" s="136"/>
      <c r="N4909" s="130"/>
      <c r="O4909" s="131"/>
      <c r="P4909" s="131"/>
      <c r="Q4909" s="131"/>
      <c r="R4909" s="130"/>
      <c r="S4909" s="131"/>
      <c r="T4909" s="131"/>
      <c r="U4909" s="131"/>
      <c r="V4909" s="131"/>
      <c r="W4909" s="131"/>
      <c r="X4909" s="131"/>
      <c r="Y4909" s="131"/>
      <c r="Z4909" s="131"/>
      <c r="AA4909" s="132"/>
      <c r="AB4909" s="130"/>
      <c r="AI4909" s="136"/>
      <c r="AJ4909" s="130"/>
      <c r="AK4909" s="131"/>
      <c r="AL4909" s="131"/>
      <c r="AM4909" s="131"/>
      <c r="AN4909" s="131"/>
      <c r="AO4909" s="132"/>
    </row>
    <row r="4910" spans="2:41" ht="13.35" customHeight="1">
      <c r="B4910" s="135"/>
      <c r="I4910" s="136"/>
      <c r="J4910" s="135"/>
      <c r="M4910" s="136"/>
      <c r="N4910" s="135" t="s">
        <v>115</v>
      </c>
      <c r="R4910" s="135"/>
      <c r="S4910" s="696" t="str">
        <f>IF(AND(NM_従事者_従事者28_従事者区分&lt;&gt;"",新_新規_2!I469&lt;&gt;""), 新_新規_2!I469, "")
&amp; IF(AND(NM_従事者_従事者28_従事者区分&lt;&gt;"",新_変更_3!AL497&lt;&gt;""), 新_変更_3!AL497, "")</f>
        <v/>
      </c>
      <c r="T4910" s="694"/>
      <c r="V4910" s="146" t="str">
        <f>IF(AND(NM_従事者_従事者28_従事者区分&lt;&gt;"",新_新規_2!K469&lt;&gt;""), 新_新規_2!K469, "")
 &amp; IF(AND(NM_従事者_従事者28_従事者区分&lt;&gt;"",新_変更_3!AN497&lt;&gt;""), 新_変更_3!AN497, "")</f>
        <v/>
      </c>
      <c r="W4910" s="124" t="s">
        <v>12</v>
      </c>
      <c r="X4910" s="146" t="str">
        <f>IF(AND(NM_従事者_従事者28_従事者区分&lt;&gt;"",新_新規_2!M469&lt;&gt;""), 新_新規_2!M469, "")
 &amp; IF(AND(NM_従事者_従事者28_従事者区分&lt;&gt;"",新_変更_3!AP497&lt;&gt;""), 新_変更_3!AP497, "")</f>
        <v/>
      </c>
      <c r="Y4910" s="124" t="s">
        <v>11</v>
      </c>
      <c r="Z4910" s="146" t="str">
        <f>IF(AND(NM_従事者_従事者28_従事者区分&lt;&gt;"",新_新規_2!O469&lt;&gt;""), 新_新規_2!O469, "")
 &amp; IF(AND(NM_従事者_従事者28_従事者区分&lt;&gt;"",新_変更_3!AR497&lt;&gt;""), 新_変更_3!AR497, "")</f>
        <v/>
      </c>
      <c r="AA4910" s="124" t="s">
        <v>364</v>
      </c>
      <c r="AB4910" s="135" t="s">
        <v>170</v>
      </c>
      <c r="AI4910" s="136"/>
      <c r="AJ4910" s="135"/>
      <c r="AK4910" s="696"/>
      <c r="AL4910" s="693"/>
      <c r="AM4910" s="693"/>
      <c r="AN4910" s="693"/>
      <c r="AO4910" s="694"/>
    </row>
    <row r="4911" spans="2:41" ht="3.75" customHeight="1">
      <c r="B4911" s="135"/>
      <c r="I4911" s="136"/>
      <c r="J4911" s="135"/>
      <c r="M4911" s="136"/>
      <c r="N4911" s="135"/>
      <c r="R4911" s="140"/>
      <c r="S4911" s="141"/>
      <c r="T4911" s="141"/>
      <c r="U4911" s="141"/>
      <c r="V4911" s="141"/>
      <c r="W4911" s="141"/>
      <c r="X4911" s="141"/>
      <c r="Y4911" s="141"/>
      <c r="Z4911" s="141"/>
      <c r="AA4911" s="142"/>
      <c r="AB4911" s="140"/>
      <c r="AC4911" s="141"/>
      <c r="AD4911" s="141"/>
      <c r="AE4911" s="141"/>
      <c r="AF4911" s="141"/>
      <c r="AG4911" s="141"/>
      <c r="AH4911" s="141"/>
      <c r="AI4911" s="142"/>
      <c r="AJ4911" s="140"/>
      <c r="AK4911" s="141"/>
      <c r="AL4911" s="141"/>
      <c r="AM4911" s="141"/>
      <c r="AN4911" s="141"/>
      <c r="AO4911" s="142"/>
    </row>
    <row r="4912" spans="2:41" ht="3.75" customHeight="1">
      <c r="B4912" s="135"/>
      <c r="I4912" s="136"/>
      <c r="J4912" s="135"/>
      <c r="M4912" s="136"/>
      <c r="N4912" s="130"/>
      <c r="O4912" s="131"/>
      <c r="P4912" s="131"/>
      <c r="Q4912" s="132"/>
      <c r="R4912" s="683" t="str">
        <f>IF(新_新規_2!T466="☑", "研修中の登録販売者", "") &amp; IF(新_変更_3!AW494="☑", "研修中の登録販売者", "")</f>
        <v/>
      </c>
      <c r="S4912" s="684"/>
      <c r="T4912" s="684"/>
      <c r="U4912" s="684"/>
      <c r="V4912" s="684"/>
      <c r="W4912" s="684"/>
      <c r="X4912" s="684"/>
      <c r="Y4912" s="684"/>
      <c r="Z4912" s="684"/>
      <c r="AA4912" s="684"/>
      <c r="AB4912" s="684"/>
      <c r="AC4912" s="684"/>
      <c r="AD4912" s="684"/>
      <c r="AE4912" s="684"/>
      <c r="AF4912" s="684"/>
      <c r="AG4912" s="684"/>
      <c r="AH4912" s="684"/>
      <c r="AI4912" s="684"/>
      <c r="AJ4912" s="684"/>
      <c r="AK4912" s="684"/>
      <c r="AL4912" s="684"/>
      <c r="AM4912" s="684"/>
      <c r="AN4912" s="684"/>
      <c r="AO4912" s="685"/>
    </row>
    <row r="4913" spans="2:41" ht="13.35" customHeight="1">
      <c r="B4913" s="135"/>
      <c r="I4913" s="136"/>
      <c r="J4913" s="135"/>
      <c r="M4913" s="136"/>
      <c r="N4913" s="135" t="s">
        <v>32</v>
      </c>
      <c r="Q4913" s="136"/>
      <c r="R4913" s="686"/>
      <c r="S4913" s="687"/>
      <c r="T4913" s="687"/>
      <c r="U4913" s="687"/>
      <c r="V4913" s="687"/>
      <c r="W4913" s="687"/>
      <c r="X4913" s="687"/>
      <c r="Y4913" s="687"/>
      <c r="Z4913" s="687"/>
      <c r="AA4913" s="687"/>
      <c r="AB4913" s="687"/>
      <c r="AC4913" s="687"/>
      <c r="AD4913" s="687"/>
      <c r="AE4913" s="687"/>
      <c r="AF4913" s="687"/>
      <c r="AG4913" s="687"/>
      <c r="AH4913" s="687"/>
      <c r="AI4913" s="687"/>
      <c r="AJ4913" s="687"/>
      <c r="AK4913" s="687"/>
      <c r="AL4913" s="687"/>
      <c r="AM4913" s="687"/>
      <c r="AN4913" s="687"/>
      <c r="AO4913" s="688"/>
    </row>
    <row r="4914" spans="2:41" ht="3.75" customHeight="1">
      <c r="B4914" s="135"/>
      <c r="I4914" s="136"/>
      <c r="J4914" s="135"/>
      <c r="M4914" s="136"/>
      <c r="N4914" s="140"/>
      <c r="O4914" s="141"/>
      <c r="P4914" s="141"/>
      <c r="Q4914" s="142"/>
      <c r="R4914" s="689"/>
      <c r="S4914" s="690"/>
      <c r="T4914" s="690"/>
      <c r="U4914" s="690"/>
      <c r="V4914" s="690"/>
      <c r="W4914" s="690"/>
      <c r="X4914" s="690"/>
      <c r="Y4914" s="690"/>
      <c r="Z4914" s="690"/>
      <c r="AA4914" s="690"/>
      <c r="AB4914" s="690"/>
      <c r="AC4914" s="690"/>
      <c r="AD4914" s="690"/>
      <c r="AE4914" s="690"/>
      <c r="AF4914" s="690"/>
      <c r="AG4914" s="690"/>
      <c r="AH4914" s="690"/>
      <c r="AI4914" s="690"/>
      <c r="AJ4914" s="690"/>
      <c r="AK4914" s="690"/>
      <c r="AL4914" s="690"/>
      <c r="AM4914" s="690"/>
      <c r="AN4914" s="690"/>
      <c r="AO4914" s="691"/>
    </row>
    <row r="4915" spans="2:41" ht="3.75" customHeight="1">
      <c r="B4915" s="135"/>
      <c r="I4915" s="136"/>
      <c r="J4915" s="130"/>
      <c r="K4915" s="131"/>
      <c r="L4915" s="131"/>
      <c r="M4915" s="132"/>
      <c r="N4915" s="130"/>
      <c r="O4915" s="131"/>
      <c r="P4915" s="131"/>
      <c r="Q4915" s="132"/>
      <c r="R4915" s="130"/>
      <c r="S4915" s="131"/>
      <c r="T4915" s="131"/>
      <c r="U4915" s="131"/>
      <c r="V4915" s="131"/>
      <c r="W4915" s="131"/>
      <c r="X4915" s="131"/>
      <c r="Y4915" s="131"/>
      <c r="Z4915" s="131"/>
      <c r="AA4915" s="132"/>
      <c r="AB4915" s="130"/>
      <c r="AC4915" s="131"/>
      <c r="AD4915" s="131"/>
      <c r="AE4915" s="132"/>
      <c r="AF4915" s="131"/>
      <c r="AG4915" s="131"/>
      <c r="AH4915" s="131"/>
      <c r="AI4915" s="131"/>
      <c r="AJ4915" s="131"/>
      <c r="AK4915" s="131"/>
      <c r="AL4915" s="131"/>
      <c r="AM4915" s="131"/>
      <c r="AN4915" s="131"/>
      <c r="AO4915" s="132"/>
    </row>
    <row r="4916" spans="2:41" ht="13.35" customHeight="1">
      <c r="B4916" s="135"/>
      <c r="I4916" s="136"/>
      <c r="J4916" s="135"/>
      <c r="M4916" s="136"/>
      <c r="N4916" s="135" t="s">
        <v>27</v>
      </c>
      <c r="Q4916" s="136"/>
      <c r="R4916" s="135"/>
      <c r="S4916" s="692" t="str">
        <f xml:space="preserve"> IF(新_新規_2!I477&lt;&gt;"", "01300011:その他従事者", "") &amp; IF(新_変更_3!AL505&lt;&gt;"", "01300011:その他従事者", "")</f>
        <v/>
      </c>
      <c r="T4916" s="693"/>
      <c r="U4916" s="693"/>
      <c r="V4916" s="693"/>
      <c r="W4916" s="693"/>
      <c r="X4916" s="693"/>
      <c r="Y4916" s="693"/>
      <c r="Z4916" s="693"/>
      <c r="AA4916" s="694"/>
      <c r="AB4916" s="135" t="s">
        <v>28</v>
      </c>
      <c r="AE4916" s="136"/>
      <c r="AF4916" s="135"/>
      <c r="AG4916" s="695" t="str">
        <f>IF(新_新規_2!I485="☑", "01300001:薬剤師", "") &amp; IF(新_変更_3!AL513="☑", "01300001:薬剤師", "")
&amp; IF(新_新規_2!N485="☑", "01300002:登録販売者", "") &amp; IF(新_変更_3!AQ513="☑", "01300002:登録販売者", "")
&amp; IF(新_新規_2!T485="☑", "01300002:登録販売者", "") &amp; IF(新_変更_3!AW513="☑", "01300002:登録販売者", "")</f>
        <v/>
      </c>
      <c r="AH4916" s="693"/>
      <c r="AI4916" s="693"/>
      <c r="AJ4916" s="693"/>
      <c r="AK4916" s="693"/>
      <c r="AL4916" s="693"/>
      <c r="AM4916" s="693"/>
      <c r="AN4916" s="693"/>
      <c r="AO4916" s="694"/>
    </row>
    <row r="4917" spans="2:41" ht="3.75" customHeight="1">
      <c r="B4917" s="135"/>
      <c r="I4917" s="136"/>
      <c r="J4917" s="135"/>
      <c r="M4917" s="136"/>
      <c r="N4917" s="140"/>
      <c r="O4917" s="141"/>
      <c r="P4917" s="141"/>
      <c r="Q4917" s="142"/>
      <c r="R4917" s="140"/>
      <c r="S4917" s="141"/>
      <c r="T4917" s="141"/>
      <c r="U4917" s="141"/>
      <c r="V4917" s="141"/>
      <c r="W4917" s="141"/>
      <c r="X4917" s="141"/>
      <c r="Y4917" s="141"/>
      <c r="Z4917" s="141"/>
      <c r="AA4917" s="142"/>
      <c r="AB4917" s="140"/>
      <c r="AC4917" s="141"/>
      <c r="AD4917" s="141"/>
      <c r="AE4917" s="142"/>
      <c r="AF4917" s="141"/>
      <c r="AG4917" s="141"/>
      <c r="AH4917" s="141"/>
      <c r="AI4917" s="141"/>
      <c r="AJ4917" s="141"/>
      <c r="AK4917" s="141"/>
      <c r="AL4917" s="141"/>
      <c r="AM4917" s="141"/>
      <c r="AN4917" s="141"/>
      <c r="AO4917" s="142"/>
    </row>
    <row r="4918" spans="2:41" ht="3.75" customHeight="1">
      <c r="B4918" s="135"/>
      <c r="I4918" s="136"/>
      <c r="J4918" s="135"/>
      <c r="M4918" s="136"/>
      <c r="N4918" s="130"/>
      <c r="O4918" s="131"/>
      <c r="P4918" s="131"/>
      <c r="Q4918" s="132"/>
      <c r="R4918" s="130"/>
      <c r="S4918" s="131"/>
      <c r="T4918" s="131"/>
      <c r="U4918" s="131"/>
      <c r="V4918" s="131"/>
      <c r="W4918" s="131"/>
      <c r="X4918" s="131"/>
      <c r="Y4918" s="131"/>
      <c r="Z4918" s="131"/>
      <c r="AA4918" s="132"/>
      <c r="AB4918" s="130"/>
      <c r="AC4918" s="131"/>
      <c r="AD4918" s="131"/>
      <c r="AE4918" s="132"/>
      <c r="AF4918" s="130"/>
      <c r="AG4918" s="131"/>
      <c r="AH4918" s="131"/>
      <c r="AI4918" s="131"/>
      <c r="AJ4918" s="131"/>
      <c r="AK4918" s="131"/>
      <c r="AL4918" s="131"/>
      <c r="AM4918" s="131"/>
      <c r="AN4918" s="131"/>
      <c r="AO4918" s="132"/>
    </row>
    <row r="4919" spans="2:41" ht="13.35" customHeight="1">
      <c r="B4919" s="135"/>
      <c r="I4919" s="136"/>
      <c r="J4919" s="135"/>
      <c r="M4919" s="136"/>
      <c r="N4919" s="135" t="s">
        <v>3990</v>
      </c>
      <c r="Q4919" s="136"/>
      <c r="R4919" s="135"/>
      <c r="S4919" s="696"/>
      <c r="T4919" s="694"/>
      <c r="V4919" s="146"/>
      <c r="W4919" s="124" t="s">
        <v>12</v>
      </c>
      <c r="X4919" s="146"/>
      <c r="Y4919" s="124" t="s">
        <v>11</v>
      </c>
      <c r="Z4919" s="146"/>
      <c r="AA4919" s="136" t="s">
        <v>364</v>
      </c>
      <c r="AB4919" s="135" t="s">
        <v>66</v>
      </c>
      <c r="AE4919" s="136"/>
      <c r="AF4919" s="135"/>
      <c r="AG4919" s="696"/>
      <c r="AH4919" s="694"/>
      <c r="AJ4919" s="146"/>
      <c r="AK4919" s="124" t="s">
        <v>12</v>
      </c>
      <c r="AL4919" s="146"/>
      <c r="AM4919" s="124" t="s">
        <v>11</v>
      </c>
      <c r="AN4919" s="146"/>
      <c r="AO4919" s="136" t="s">
        <v>364</v>
      </c>
    </row>
    <row r="4920" spans="2:41" ht="3.75" customHeight="1">
      <c r="B4920" s="135"/>
      <c r="I4920" s="136"/>
      <c r="J4920" s="135"/>
      <c r="M4920" s="136"/>
      <c r="N4920" s="140"/>
      <c r="O4920" s="141"/>
      <c r="P4920" s="141"/>
      <c r="Q4920" s="142"/>
      <c r="R4920" s="140"/>
      <c r="S4920" s="141"/>
      <c r="T4920" s="141"/>
      <c r="U4920" s="141"/>
      <c r="V4920" s="141"/>
      <c r="W4920" s="141"/>
      <c r="X4920" s="141"/>
      <c r="Y4920" s="141"/>
      <c r="Z4920" s="141"/>
      <c r="AA4920" s="142"/>
      <c r="AB4920" s="140"/>
      <c r="AC4920" s="141"/>
      <c r="AD4920" s="141"/>
      <c r="AE4920" s="142"/>
      <c r="AF4920" s="140"/>
      <c r="AG4920" s="141"/>
      <c r="AH4920" s="141"/>
      <c r="AI4920" s="141"/>
      <c r="AJ4920" s="141"/>
      <c r="AK4920" s="141"/>
      <c r="AL4920" s="141"/>
      <c r="AM4920" s="141"/>
      <c r="AN4920" s="141"/>
      <c r="AO4920" s="142"/>
    </row>
    <row r="4921" spans="2:41" ht="3.75" customHeight="1">
      <c r="B4921" s="135"/>
      <c r="I4921" s="136"/>
      <c r="J4921" s="135"/>
      <c r="M4921" s="136"/>
      <c r="N4921" s="130"/>
      <c r="O4921" s="131"/>
      <c r="P4921" s="131"/>
      <c r="Q4921" s="132"/>
      <c r="R4921" s="683" t="str">
        <f>IF(AND(NM_従事者_従事者29_従事者区分&lt;&gt;"",新_新規_2!I477&lt;&gt;""), 新_新規_2!I477, "")
 &amp; IF(AND(NM_従事者_従事者29_従事者区分&lt;&gt;"",新_変更_3!AL505&lt;&gt;""), 新_変更_3!AL505, "")</f>
        <v/>
      </c>
      <c r="S4921" s="684"/>
      <c r="T4921" s="684"/>
      <c r="U4921" s="684"/>
      <c r="V4921" s="684"/>
      <c r="W4921" s="684"/>
      <c r="X4921" s="684"/>
      <c r="Y4921" s="684"/>
      <c r="Z4921" s="684"/>
      <c r="AA4921" s="684"/>
      <c r="AB4921" s="684"/>
      <c r="AC4921" s="684"/>
      <c r="AD4921" s="684"/>
      <c r="AE4921" s="684"/>
      <c r="AF4921" s="684"/>
      <c r="AG4921" s="684"/>
      <c r="AH4921" s="684"/>
      <c r="AI4921" s="684"/>
      <c r="AJ4921" s="685"/>
      <c r="AK4921" s="131"/>
      <c r="AL4921" s="131"/>
      <c r="AM4921" s="131"/>
      <c r="AN4921" s="131"/>
      <c r="AO4921" s="132"/>
    </row>
    <row r="4922" spans="2:41" ht="13.35" customHeight="1">
      <c r="B4922" s="135"/>
      <c r="I4922" s="136"/>
      <c r="J4922" s="135"/>
      <c r="M4922" s="136"/>
      <c r="N4922" s="135" t="s">
        <v>8</v>
      </c>
      <c r="Q4922" s="136"/>
      <c r="R4922" s="686"/>
      <c r="S4922" s="687"/>
      <c r="T4922" s="687"/>
      <c r="U4922" s="687"/>
      <c r="V4922" s="687"/>
      <c r="W4922" s="687"/>
      <c r="X4922" s="687"/>
      <c r="Y4922" s="687"/>
      <c r="Z4922" s="687"/>
      <c r="AA4922" s="687"/>
      <c r="AB4922" s="687"/>
      <c r="AC4922" s="687"/>
      <c r="AD4922" s="687"/>
      <c r="AE4922" s="687"/>
      <c r="AF4922" s="687"/>
      <c r="AG4922" s="687"/>
      <c r="AH4922" s="687"/>
      <c r="AI4922" s="687"/>
      <c r="AJ4922" s="688"/>
      <c r="AL4922" s="147" t="s">
        <v>13</v>
      </c>
      <c r="AM4922" s="124" t="s">
        <v>29</v>
      </c>
      <c r="AO4922" s="136"/>
    </row>
    <row r="4923" spans="2:41" ht="3.75" customHeight="1">
      <c r="B4923" s="135"/>
      <c r="I4923" s="136"/>
      <c r="J4923" s="135"/>
      <c r="M4923" s="136"/>
      <c r="N4923" s="140"/>
      <c r="O4923" s="141"/>
      <c r="P4923" s="141"/>
      <c r="Q4923" s="142"/>
      <c r="R4923" s="689"/>
      <c r="S4923" s="690"/>
      <c r="T4923" s="690"/>
      <c r="U4923" s="690"/>
      <c r="V4923" s="690"/>
      <c r="W4923" s="690"/>
      <c r="X4923" s="690"/>
      <c r="Y4923" s="690"/>
      <c r="Z4923" s="690"/>
      <c r="AA4923" s="690"/>
      <c r="AB4923" s="690"/>
      <c r="AC4923" s="690"/>
      <c r="AD4923" s="690"/>
      <c r="AE4923" s="690"/>
      <c r="AF4923" s="690"/>
      <c r="AG4923" s="690"/>
      <c r="AH4923" s="690"/>
      <c r="AI4923" s="690"/>
      <c r="AJ4923" s="691"/>
      <c r="AK4923" s="141"/>
      <c r="AL4923" s="141"/>
      <c r="AM4923" s="141"/>
      <c r="AN4923" s="141"/>
      <c r="AO4923" s="142"/>
    </row>
    <row r="4924" spans="2:41" ht="3.75" customHeight="1">
      <c r="B4924" s="135"/>
      <c r="I4924" s="136"/>
      <c r="J4924" s="135"/>
      <c r="M4924" s="136"/>
      <c r="N4924" s="130"/>
      <c r="O4924" s="131"/>
      <c r="P4924" s="131"/>
      <c r="Q4924" s="132"/>
      <c r="R4924" s="683" t="str">
        <f>IF(NM_従事者_従事者29_従事者区分="","",(IF(新_新規_2!I476&lt;&gt;"", ASC(PHONETIC(新_新規_2!I476)), "") &amp; IF(新_変更_3!AL504&lt;&gt;"", ASC(PHONETIC(新_変更_3!AL504)), "")))</f>
        <v/>
      </c>
      <c r="S4924" s="684"/>
      <c r="T4924" s="684"/>
      <c r="U4924" s="684"/>
      <c r="V4924" s="684"/>
      <c r="W4924" s="684"/>
      <c r="X4924" s="684"/>
      <c r="Y4924" s="684"/>
      <c r="Z4924" s="684"/>
      <c r="AA4924" s="684"/>
      <c r="AB4924" s="684"/>
      <c r="AC4924" s="684"/>
      <c r="AD4924" s="684"/>
      <c r="AE4924" s="684"/>
      <c r="AF4924" s="684"/>
      <c r="AG4924" s="684"/>
      <c r="AH4924" s="684"/>
      <c r="AI4924" s="684"/>
      <c r="AJ4924" s="684"/>
      <c r="AK4924" s="684"/>
      <c r="AL4924" s="684"/>
      <c r="AM4924" s="684"/>
      <c r="AN4924" s="684"/>
      <c r="AO4924" s="685"/>
    </row>
    <row r="4925" spans="2:41" ht="13.35" customHeight="1">
      <c r="B4925" s="135"/>
      <c r="I4925" s="136"/>
      <c r="J4925" s="135"/>
      <c r="M4925" s="136"/>
      <c r="N4925" s="135" t="s">
        <v>61</v>
      </c>
      <c r="Q4925" s="136"/>
      <c r="R4925" s="686"/>
      <c r="S4925" s="687"/>
      <c r="T4925" s="687"/>
      <c r="U4925" s="687"/>
      <c r="V4925" s="687"/>
      <c r="W4925" s="687"/>
      <c r="X4925" s="687"/>
      <c r="Y4925" s="687"/>
      <c r="Z4925" s="687"/>
      <c r="AA4925" s="687"/>
      <c r="AB4925" s="687"/>
      <c r="AC4925" s="687"/>
      <c r="AD4925" s="687"/>
      <c r="AE4925" s="687"/>
      <c r="AF4925" s="687"/>
      <c r="AG4925" s="687"/>
      <c r="AH4925" s="687"/>
      <c r="AI4925" s="687"/>
      <c r="AJ4925" s="687"/>
      <c r="AK4925" s="687"/>
      <c r="AL4925" s="687"/>
      <c r="AM4925" s="687"/>
      <c r="AN4925" s="687"/>
      <c r="AO4925" s="688"/>
    </row>
    <row r="4926" spans="2:41" ht="3.75" customHeight="1">
      <c r="B4926" s="135"/>
      <c r="I4926" s="136"/>
      <c r="J4926" s="135"/>
      <c r="M4926" s="136"/>
      <c r="N4926" s="135"/>
      <c r="Q4926" s="136"/>
      <c r="R4926" s="689"/>
      <c r="S4926" s="690"/>
      <c r="T4926" s="690"/>
      <c r="U4926" s="690"/>
      <c r="V4926" s="690"/>
      <c r="W4926" s="690"/>
      <c r="X4926" s="690"/>
      <c r="Y4926" s="690"/>
      <c r="Z4926" s="690"/>
      <c r="AA4926" s="690"/>
      <c r="AB4926" s="690"/>
      <c r="AC4926" s="690"/>
      <c r="AD4926" s="690"/>
      <c r="AE4926" s="690"/>
      <c r="AF4926" s="690"/>
      <c r="AG4926" s="690"/>
      <c r="AH4926" s="690"/>
      <c r="AI4926" s="690"/>
      <c r="AJ4926" s="690"/>
      <c r="AK4926" s="690"/>
      <c r="AL4926" s="690"/>
      <c r="AM4926" s="690"/>
      <c r="AN4926" s="690"/>
      <c r="AO4926" s="691"/>
    </row>
    <row r="4927" spans="2:41" ht="3.75" customHeight="1">
      <c r="B4927" s="135"/>
      <c r="I4927" s="136"/>
      <c r="J4927" s="135"/>
      <c r="N4927" s="130"/>
      <c r="O4927" s="131"/>
      <c r="P4927" s="131"/>
      <c r="Q4927" s="132"/>
      <c r="U4927" s="787" t="str">
        <f>IF(AND(NM_従事者_従事者29_従事者区分&lt;&gt;"",新_新規_2!L478&lt;&gt;""), 新_新規_2!L478, "")
&amp; IF(AND(NM_従事者_従事者29_従事者区分&lt;&gt;"",新_変更_3!AO506&lt;&gt;""), 新_変更_3!AO506, "")</f>
        <v/>
      </c>
      <c r="V4927" s="754"/>
      <c r="W4927" s="754"/>
      <c r="X4927" s="789"/>
      <c r="Y4927" s="131"/>
      <c r="Z4927" s="792" t="str">
        <f>IF(AND(NM_従事者_従事者29_従事者区分&lt;&gt;"",新_新規_2!O478&lt;&gt;""), 新_新規_2!O478, "")
 &amp; IF(AND(NM_従事者_従事者29_従事者区分&lt;&gt;"",新_変更_3!AR506&lt;&gt;""), 新_変更_3!AR506, "")</f>
        <v/>
      </c>
      <c r="AA4927" s="754"/>
      <c r="AB4927" s="754"/>
      <c r="AC4927" s="755"/>
      <c r="AG4927" s="683" t="str">
        <f>IF(AND(NM_従事者_従事者29_従事者区分&lt;&gt;"",新_新規_2!L479&lt;&gt;""), 新_新規_2!L479, "")
&amp; IF(AND(NM_従事者_従事者29_従事者区分&lt;&gt;"",新_変更_3!AO507&lt;&gt;""), 新_変更_3!AO507, "")</f>
        <v/>
      </c>
      <c r="AH4927" s="684"/>
      <c r="AI4927" s="684"/>
      <c r="AJ4927" s="684"/>
      <c r="AK4927" s="684"/>
      <c r="AL4927" s="684"/>
      <c r="AM4927" s="684"/>
      <c r="AN4927" s="684"/>
      <c r="AO4927" s="685"/>
    </row>
    <row r="4928" spans="2:41" ht="13.35" customHeight="1">
      <c r="B4928" s="135"/>
      <c r="I4928" s="136"/>
      <c r="J4928" s="135"/>
      <c r="N4928" s="135"/>
      <c r="Q4928" s="136"/>
      <c r="R4928" s="124" t="s">
        <v>15</v>
      </c>
      <c r="U4928" s="756"/>
      <c r="V4928" s="757"/>
      <c r="W4928" s="757"/>
      <c r="X4928" s="790"/>
      <c r="Y4928" s="125" t="s">
        <v>359</v>
      </c>
      <c r="Z4928" s="793"/>
      <c r="AA4928" s="757"/>
      <c r="AB4928" s="757"/>
      <c r="AC4928" s="758"/>
      <c r="AD4928" s="124" t="s">
        <v>56</v>
      </c>
      <c r="AG4928" s="686"/>
      <c r="AH4928" s="687"/>
      <c r="AI4928" s="687"/>
      <c r="AJ4928" s="687"/>
      <c r="AK4928" s="687"/>
      <c r="AL4928" s="687"/>
      <c r="AM4928" s="687"/>
      <c r="AN4928" s="687"/>
      <c r="AO4928" s="688"/>
    </row>
    <row r="4929" spans="2:41" ht="3.75" customHeight="1">
      <c r="B4929" s="135"/>
      <c r="I4929" s="136"/>
      <c r="J4929" s="135"/>
      <c r="N4929" s="135"/>
      <c r="Q4929" s="136"/>
      <c r="R4929" s="141"/>
      <c r="S4929" s="141"/>
      <c r="T4929" s="141"/>
      <c r="U4929" s="759"/>
      <c r="V4929" s="760"/>
      <c r="W4929" s="760"/>
      <c r="X4929" s="791"/>
      <c r="Y4929" s="141"/>
      <c r="Z4929" s="794"/>
      <c r="AA4929" s="760"/>
      <c r="AB4929" s="760"/>
      <c r="AC4929" s="761"/>
      <c r="AD4929" s="141"/>
      <c r="AE4929" s="141"/>
      <c r="AF4929" s="141"/>
      <c r="AG4929" s="689"/>
      <c r="AH4929" s="690"/>
      <c r="AI4929" s="690"/>
      <c r="AJ4929" s="690"/>
      <c r="AK4929" s="690"/>
      <c r="AL4929" s="690"/>
      <c r="AM4929" s="690"/>
      <c r="AN4929" s="690"/>
      <c r="AO4929" s="691"/>
    </row>
    <row r="4930" spans="2:41" ht="3.75" customHeight="1">
      <c r="B4930" s="135"/>
      <c r="I4930" s="136"/>
      <c r="J4930" s="135"/>
      <c r="N4930" s="135"/>
      <c r="Q4930" s="136"/>
      <c r="R4930" s="131"/>
      <c r="S4930" s="131"/>
      <c r="T4930" s="132"/>
      <c r="U4930" s="683" t="str">
        <f>IF(AND(NM_従事者_従事者29_従事者区分&lt;&gt;"",新_新規_2!T479&lt;&gt;""), 新_新規_2!T479, "")
&amp; IF(AND(NM_従事者_従事者29_従事者区分&lt;&gt;"",新_変更_3!AW507&lt;&gt;""), 新_変更_3!AW507, "")</f>
        <v/>
      </c>
      <c r="V4930" s="684"/>
      <c r="W4930" s="684"/>
      <c r="X4930" s="684"/>
      <c r="Y4930" s="684"/>
      <c r="Z4930" s="684"/>
      <c r="AA4930" s="684"/>
      <c r="AB4930" s="684"/>
      <c r="AC4930" s="685"/>
      <c r="AD4930" s="130"/>
      <c r="AE4930" s="131"/>
      <c r="AF4930" s="132"/>
      <c r="AG4930" s="683" t="str">
        <f>IF(AND(NM_従事者_従事者29_従事者区分&lt;&gt;"",新_新規_2!L480&lt;&gt;""), 新_新規_2!L480, "")
 &amp; IF(AND(NM_従事者_従事者29_従事者区分&lt;&gt;"",新_変更_3!AO508&lt;&gt;""), 新_変更_3!AO508, "")</f>
        <v/>
      </c>
      <c r="AH4930" s="684"/>
      <c r="AI4930" s="684"/>
      <c r="AJ4930" s="684"/>
      <c r="AK4930" s="684"/>
      <c r="AL4930" s="684"/>
      <c r="AM4930" s="684"/>
      <c r="AN4930" s="684"/>
      <c r="AO4930" s="685"/>
    </row>
    <row r="4931" spans="2:41" ht="13.35" customHeight="1">
      <c r="B4931" s="135"/>
      <c r="I4931" s="136"/>
      <c r="J4931" s="135" t="s">
        <v>4021</v>
      </c>
      <c r="N4931" s="135" t="s">
        <v>23</v>
      </c>
      <c r="Q4931" s="136"/>
      <c r="R4931" s="124" t="s">
        <v>17</v>
      </c>
      <c r="T4931" s="136"/>
      <c r="U4931" s="686"/>
      <c r="V4931" s="687"/>
      <c r="W4931" s="687"/>
      <c r="X4931" s="687"/>
      <c r="Y4931" s="687"/>
      <c r="Z4931" s="687"/>
      <c r="AA4931" s="687"/>
      <c r="AB4931" s="687"/>
      <c r="AC4931" s="688"/>
      <c r="AD4931" s="135" t="s">
        <v>18</v>
      </c>
      <c r="AF4931" s="136"/>
      <c r="AG4931" s="686"/>
      <c r="AH4931" s="687"/>
      <c r="AI4931" s="687"/>
      <c r="AJ4931" s="687"/>
      <c r="AK4931" s="687"/>
      <c r="AL4931" s="687"/>
      <c r="AM4931" s="687"/>
      <c r="AN4931" s="687"/>
      <c r="AO4931" s="688"/>
    </row>
    <row r="4932" spans="2:41" ht="3.75" customHeight="1">
      <c r="B4932" s="135"/>
      <c r="I4932" s="136"/>
      <c r="J4932" s="135"/>
      <c r="N4932" s="135"/>
      <c r="Q4932" s="136"/>
      <c r="R4932" s="141"/>
      <c r="S4932" s="141"/>
      <c r="T4932" s="142"/>
      <c r="U4932" s="689"/>
      <c r="V4932" s="690"/>
      <c r="W4932" s="690"/>
      <c r="X4932" s="690"/>
      <c r="Y4932" s="690"/>
      <c r="Z4932" s="690"/>
      <c r="AA4932" s="690"/>
      <c r="AB4932" s="690"/>
      <c r="AC4932" s="691"/>
      <c r="AD4932" s="140"/>
      <c r="AE4932" s="141"/>
      <c r="AF4932" s="142"/>
      <c r="AG4932" s="689"/>
      <c r="AH4932" s="690"/>
      <c r="AI4932" s="690"/>
      <c r="AJ4932" s="690"/>
      <c r="AK4932" s="690"/>
      <c r="AL4932" s="690"/>
      <c r="AM4932" s="690"/>
      <c r="AN4932" s="690"/>
      <c r="AO4932" s="691"/>
    </row>
    <row r="4933" spans="2:41" ht="3.75" customHeight="1">
      <c r="B4933" s="135"/>
      <c r="I4933" s="136"/>
      <c r="J4933" s="135"/>
      <c r="N4933" s="135"/>
      <c r="Q4933" s="136"/>
      <c r="R4933" s="131"/>
      <c r="S4933" s="131"/>
      <c r="T4933" s="132"/>
      <c r="U4933" s="683" t="str">
        <f>IF(AND(NM_従事者_従事者29_従事者区分&lt;&gt;"",新_新規_2!T480&lt;&gt;""), 新_新規_2!T480, "")
&amp; IF(AND(NM_従事者_従事者29_従事者区分&lt;&gt;"",新_変更_3!AW508&lt;&gt;""), 新_変更_3!AW508, "")</f>
        <v/>
      </c>
      <c r="V4933" s="684"/>
      <c r="W4933" s="684"/>
      <c r="X4933" s="684"/>
      <c r="Y4933" s="684"/>
      <c r="Z4933" s="684"/>
      <c r="AA4933" s="684"/>
      <c r="AB4933" s="684"/>
      <c r="AC4933" s="685"/>
      <c r="AD4933" s="130"/>
      <c r="AE4933" s="131"/>
      <c r="AF4933" s="132"/>
      <c r="AG4933" s="683" t="str">
        <f>IF(AND(NM_従事者_従事者29_従事者区分&lt;&gt;"",新_新規_2!L481&lt;&gt;""), 新_新規_2!L481, "")
 &amp; IF(AND(NM_従事者_従事者29_従事者区分&lt;&gt;"",新_変更_3!AO509&lt;&gt;""), 新_変更_3!AO509, "")</f>
        <v/>
      </c>
      <c r="AH4933" s="684"/>
      <c r="AI4933" s="684"/>
      <c r="AJ4933" s="684"/>
      <c r="AK4933" s="684"/>
      <c r="AL4933" s="684"/>
      <c r="AM4933" s="684"/>
      <c r="AN4933" s="684"/>
      <c r="AO4933" s="685"/>
    </row>
    <row r="4934" spans="2:41" ht="13.35" customHeight="1">
      <c r="B4934" s="135"/>
      <c r="I4934" s="136"/>
      <c r="J4934" s="135"/>
      <c r="N4934" s="135"/>
      <c r="Q4934" s="136"/>
      <c r="R4934" s="124" t="s">
        <v>19</v>
      </c>
      <c r="T4934" s="136"/>
      <c r="U4934" s="686"/>
      <c r="V4934" s="687"/>
      <c r="W4934" s="687"/>
      <c r="X4934" s="687"/>
      <c r="Y4934" s="687"/>
      <c r="Z4934" s="687"/>
      <c r="AA4934" s="687"/>
      <c r="AB4934" s="687"/>
      <c r="AC4934" s="688"/>
      <c r="AD4934" s="135" t="s">
        <v>20</v>
      </c>
      <c r="AF4934" s="136"/>
      <c r="AG4934" s="686"/>
      <c r="AH4934" s="687"/>
      <c r="AI4934" s="687"/>
      <c r="AJ4934" s="687"/>
      <c r="AK4934" s="687"/>
      <c r="AL4934" s="687"/>
      <c r="AM4934" s="687"/>
      <c r="AN4934" s="687"/>
      <c r="AO4934" s="688"/>
    </row>
    <row r="4935" spans="2:41" ht="3.75" customHeight="1">
      <c r="B4935" s="135"/>
      <c r="I4935" s="136"/>
      <c r="J4935" s="135"/>
      <c r="N4935" s="140"/>
      <c r="O4935" s="141"/>
      <c r="P4935" s="141"/>
      <c r="Q4935" s="142"/>
      <c r="R4935" s="141"/>
      <c r="S4935" s="141"/>
      <c r="T4935" s="142"/>
      <c r="U4935" s="689"/>
      <c r="V4935" s="690"/>
      <c r="W4935" s="690"/>
      <c r="X4935" s="690"/>
      <c r="Y4935" s="690"/>
      <c r="Z4935" s="690"/>
      <c r="AA4935" s="690"/>
      <c r="AB4935" s="690"/>
      <c r="AC4935" s="691"/>
      <c r="AD4935" s="140"/>
      <c r="AE4935" s="141"/>
      <c r="AF4935" s="142"/>
      <c r="AG4935" s="689"/>
      <c r="AH4935" s="690"/>
      <c r="AI4935" s="690"/>
      <c r="AJ4935" s="690"/>
      <c r="AK4935" s="690"/>
      <c r="AL4935" s="690"/>
      <c r="AM4935" s="690"/>
      <c r="AN4935" s="690"/>
      <c r="AO4935" s="691"/>
    </row>
    <row r="4936" spans="2:41" ht="3.75" customHeight="1">
      <c r="B4936" s="135"/>
      <c r="I4936" s="136"/>
      <c r="J4936" s="135"/>
      <c r="M4936" s="136"/>
      <c r="N4936" s="135"/>
      <c r="Q4936" s="136"/>
      <c r="R4936" s="130"/>
      <c r="S4936" s="131"/>
      <c r="T4936" s="131"/>
      <c r="U4936" s="131"/>
      <c r="V4936" s="131"/>
      <c r="W4936" s="131"/>
      <c r="X4936" s="131"/>
      <c r="Y4936" s="131"/>
      <c r="Z4936" s="131"/>
      <c r="AA4936" s="131"/>
      <c r="AB4936" s="131"/>
      <c r="AC4936" s="131"/>
      <c r="AD4936" s="131"/>
      <c r="AE4936" s="131"/>
      <c r="AF4936" s="131"/>
      <c r="AG4936" s="131"/>
      <c r="AH4936" s="131"/>
      <c r="AI4936" s="131"/>
      <c r="AJ4936" s="131"/>
      <c r="AK4936" s="131"/>
      <c r="AL4936" s="131"/>
      <c r="AM4936" s="131"/>
      <c r="AN4936" s="131"/>
      <c r="AO4936" s="132"/>
    </row>
    <row r="4937" spans="2:41" ht="13.35" customHeight="1">
      <c r="B4937" s="135"/>
      <c r="I4937" s="136"/>
      <c r="J4937" s="135"/>
      <c r="M4937" s="136"/>
      <c r="N4937" s="135" t="s">
        <v>111</v>
      </c>
      <c r="Q4937" s="136"/>
      <c r="R4937" s="135"/>
      <c r="S4937" s="696"/>
      <c r="T4937" s="694"/>
      <c r="V4937" s="146"/>
      <c r="W4937" s="124" t="s">
        <v>12</v>
      </c>
      <c r="X4937" s="146"/>
      <c r="Y4937" s="124" t="s">
        <v>11</v>
      </c>
      <c r="Z4937" s="146"/>
      <c r="AA4937" s="124" t="s">
        <v>364</v>
      </c>
      <c r="AO4937" s="136"/>
    </row>
    <row r="4938" spans="2:41" ht="3.75" customHeight="1">
      <c r="B4938" s="135"/>
      <c r="I4938" s="136"/>
      <c r="J4938" s="135"/>
      <c r="M4938" s="136"/>
      <c r="N4938" s="135"/>
      <c r="Q4938" s="136"/>
      <c r="R4938" s="135"/>
      <c r="AO4938" s="136"/>
    </row>
    <row r="4939" spans="2:41" ht="3.75" customHeight="1">
      <c r="B4939" s="135"/>
      <c r="I4939" s="136"/>
      <c r="J4939" s="135"/>
      <c r="M4939" s="136"/>
      <c r="N4939" s="130"/>
      <c r="O4939" s="131"/>
      <c r="P4939" s="131"/>
      <c r="Q4939" s="131"/>
      <c r="R4939" s="781" t="str">
        <f>IF(AND(NM_従事者_従事者29_従事者区分&lt;&gt;"",新_新規_2!I482&lt;&gt;""), 新_新規_2!I482, "")
&amp; IF(AND(NM_従事者_従事者29_従事者区分&lt;&gt;"",新_変更_3!AL510&lt;&gt;""), 新_変更_3!AL510, "")</f>
        <v/>
      </c>
      <c r="S4939" s="784" t="str">
        <f>IF(AND(NM_従事者_従事者29_従事者区分&lt;&gt;"",新_新規_2!J482&lt;&gt;""), 新_新規_2!J482, "")
 &amp; IF(AND(NM_従事者_従事者29_従事者区分&lt;&gt;"",新_変更_3!AM510&lt;&gt;""), 新_変更_3!AM510, "")</f>
        <v/>
      </c>
      <c r="T4939" s="131"/>
      <c r="U4939" s="787" t="str">
        <f>IF(AND(NM_従事者_従事者29_従事者区分&lt;&gt;"",新_新規_2!L482&lt;&gt;""), 新_新規_2!L482, "")
&amp; IF(AND(NM_従事者_従事者29_従事者区分&lt;&gt;"",新_変更_3!AO510&lt;&gt;""), 新_変更_3!AO510, "")</f>
        <v/>
      </c>
      <c r="V4939" s="130"/>
      <c r="W4939" s="131"/>
      <c r="X4939" s="131"/>
      <c r="Y4939" s="131"/>
      <c r="Z4939" s="131"/>
      <c r="AA4939" s="131"/>
      <c r="AB4939" s="131"/>
      <c r="AC4939" s="131"/>
      <c r="AD4939" s="131"/>
      <c r="AE4939" s="131"/>
      <c r="AF4939" s="131"/>
      <c r="AG4939" s="131"/>
      <c r="AH4939" s="133"/>
      <c r="AI4939" s="133"/>
      <c r="AJ4939" s="131"/>
      <c r="AK4939" s="149"/>
      <c r="AL4939" s="131"/>
      <c r="AM4939" s="131"/>
      <c r="AN4939" s="131"/>
      <c r="AO4939" s="132"/>
    </row>
    <row r="4940" spans="2:41" ht="13.35" customHeight="1">
      <c r="B4940" s="135"/>
      <c r="I4940" s="136"/>
      <c r="J4940" s="135"/>
      <c r="M4940" s="136"/>
      <c r="N4940" s="135" t="s">
        <v>30</v>
      </c>
      <c r="R4940" s="782"/>
      <c r="S4940" s="785"/>
      <c r="T4940" s="124" t="s">
        <v>388</v>
      </c>
      <c r="U4940" s="756"/>
      <c r="V4940" s="135" t="s">
        <v>112</v>
      </c>
      <c r="AH4940" s="137"/>
      <c r="AI4940" s="137"/>
      <c r="AK4940" s="150"/>
      <c r="AO4940" s="136"/>
    </row>
    <row r="4941" spans="2:41" ht="3.75" customHeight="1">
      <c r="B4941" s="135"/>
      <c r="I4941" s="136"/>
      <c r="J4941" s="135"/>
      <c r="M4941" s="136"/>
      <c r="N4941" s="135"/>
      <c r="R4941" s="783"/>
      <c r="S4941" s="786"/>
      <c r="T4941" s="141"/>
      <c r="U4941" s="759"/>
      <c r="V4941" s="140"/>
      <c r="W4941" s="141"/>
      <c r="X4941" s="141"/>
      <c r="Y4941" s="141"/>
      <c r="Z4941" s="141"/>
      <c r="AA4941" s="141"/>
      <c r="AB4941" s="141"/>
      <c r="AC4941" s="141"/>
      <c r="AD4941" s="141"/>
      <c r="AE4941" s="141"/>
      <c r="AF4941" s="141"/>
      <c r="AG4941" s="141"/>
      <c r="AH4941" s="143"/>
      <c r="AI4941" s="143"/>
      <c r="AJ4941" s="141"/>
      <c r="AK4941" s="151"/>
      <c r="AL4941" s="141"/>
      <c r="AM4941" s="141"/>
      <c r="AN4941" s="141"/>
      <c r="AO4941" s="142"/>
    </row>
    <row r="4942" spans="2:41" ht="3.75" customHeight="1">
      <c r="B4942" s="135"/>
      <c r="I4942" s="136"/>
      <c r="J4942" s="135"/>
      <c r="M4942" s="136"/>
      <c r="N4942" s="130"/>
      <c r="O4942" s="131"/>
      <c r="P4942" s="131"/>
      <c r="Q4942" s="132"/>
      <c r="R4942" s="788" t="str">
        <f>IF(AND(NM_従事者_従事者29_従事者区分&lt;&gt;"",新_新規_2!K486&lt;&gt;""), 新_新規_2!K486, "")
 &amp; IF(AND(NM_従事者_従事者29_従事者区分&lt;&gt;"",新_変更_3!AN514&lt;&gt;""), 新_変更_3!AN514, "")</f>
        <v/>
      </c>
      <c r="S4942" s="684"/>
      <c r="T4942" s="684"/>
      <c r="U4942" s="685"/>
      <c r="V4942" s="686" t="str">
        <f>IF(AND(NM_従事者_従事者29_従事者区分&lt;&gt;"",新_新規_2!O486&lt;&gt;""), 新_新規_2!O486, "")
&amp; IF(AND(NM_従事者_従事者29_従事者区分&lt;&gt;"",新_変更_3!AR514&lt;&gt;""), 新_変更_3!AR514, "")</f>
        <v/>
      </c>
      <c r="W4942" s="688"/>
      <c r="X4942" s="683" t="str">
        <f>IF(AND(NM_従事者_従事者29_従事者区分&lt;&gt;"",新_新規_2!Q486&lt;&gt;""), 新_新規_2!Q486, "")
&amp; IF(AND(NM_従事者_従事者29_従事者区分&lt;&gt;"",新_変更_3!AT514&lt;&gt;""), 新_変更_3!AT514, "")</f>
        <v/>
      </c>
      <c r="Y4942" s="684"/>
      <c r="Z4942" s="684"/>
      <c r="AA4942" s="685"/>
      <c r="AI4942" s="131"/>
      <c r="AO4942" s="136"/>
    </row>
    <row r="4943" spans="2:41" ht="13.35" customHeight="1">
      <c r="B4943" s="135"/>
      <c r="I4943" s="136"/>
      <c r="J4943" s="135"/>
      <c r="M4943" s="136"/>
      <c r="N4943" s="135" t="s">
        <v>114</v>
      </c>
      <c r="Q4943" s="136"/>
      <c r="R4943" s="686"/>
      <c r="S4943" s="687"/>
      <c r="T4943" s="687"/>
      <c r="U4943" s="688"/>
      <c r="V4943" s="686"/>
      <c r="W4943" s="688"/>
      <c r="X4943" s="686"/>
      <c r="Y4943" s="687"/>
      <c r="Z4943" s="687"/>
      <c r="AA4943" s="688"/>
      <c r="AB4943" s="158" t="s">
        <v>171</v>
      </c>
      <c r="AO4943" s="136"/>
    </row>
    <row r="4944" spans="2:41" ht="3.75" customHeight="1">
      <c r="B4944" s="135"/>
      <c r="I4944" s="136"/>
      <c r="J4944" s="135"/>
      <c r="M4944" s="136"/>
      <c r="N4944" s="135"/>
      <c r="Q4944" s="136"/>
      <c r="R4944" s="689"/>
      <c r="S4944" s="690"/>
      <c r="T4944" s="690"/>
      <c r="U4944" s="691"/>
      <c r="V4944" s="689"/>
      <c r="W4944" s="691"/>
      <c r="X4944" s="689"/>
      <c r="Y4944" s="690"/>
      <c r="Z4944" s="690"/>
      <c r="AA4944" s="691"/>
      <c r="AB4944" s="141"/>
      <c r="AC4944" s="141"/>
      <c r="AD4944" s="141"/>
      <c r="AE4944" s="141"/>
      <c r="AF4944" s="141"/>
      <c r="AG4944" s="141"/>
      <c r="AH4944" s="141"/>
      <c r="AI4944" s="141"/>
      <c r="AJ4944" s="141"/>
      <c r="AK4944" s="141"/>
      <c r="AL4944" s="141"/>
      <c r="AM4944" s="141"/>
      <c r="AN4944" s="141"/>
      <c r="AO4944" s="142"/>
    </row>
    <row r="4945" spans="2:41" ht="3.75" customHeight="1">
      <c r="B4945" s="135"/>
      <c r="I4945" s="136"/>
      <c r="J4945" s="135"/>
      <c r="M4945" s="136"/>
      <c r="N4945" s="130"/>
      <c r="O4945" s="131"/>
      <c r="P4945" s="131"/>
      <c r="Q4945" s="131"/>
      <c r="R4945" s="130"/>
      <c r="S4945" s="131"/>
      <c r="T4945" s="131"/>
      <c r="U4945" s="131"/>
      <c r="V4945" s="131"/>
      <c r="W4945" s="131"/>
      <c r="X4945" s="131"/>
      <c r="Y4945" s="131"/>
      <c r="Z4945" s="131"/>
      <c r="AA4945" s="132"/>
      <c r="AB4945" s="130"/>
      <c r="AI4945" s="136"/>
      <c r="AJ4945" s="130"/>
      <c r="AK4945" s="131"/>
      <c r="AL4945" s="131"/>
      <c r="AM4945" s="131"/>
      <c r="AN4945" s="131"/>
      <c r="AO4945" s="132"/>
    </row>
    <row r="4946" spans="2:41" ht="13.35" customHeight="1">
      <c r="B4946" s="135"/>
      <c r="I4946" s="136"/>
      <c r="J4946" s="135"/>
      <c r="M4946" s="136"/>
      <c r="N4946" s="135" t="s">
        <v>115</v>
      </c>
      <c r="R4946" s="135"/>
      <c r="S4946" s="696" t="str">
        <f>IF(AND(NM_従事者_従事者29_従事者区分&lt;&gt;"",新_新規_2!I488&lt;&gt;""), 新_新規_2!I488, "")
&amp; IF(AND(NM_従事者_従事者29_従事者区分&lt;&gt;"",新_変更_3!AL516&lt;&gt;""), 新_変更_3!AL516, "")</f>
        <v/>
      </c>
      <c r="T4946" s="694"/>
      <c r="V4946" s="146" t="str">
        <f>IF(AND(NM_従事者_従事者29_従事者区分&lt;&gt;"",新_新規_2!K488&lt;&gt;""), 新_新規_2!K488, "")
&amp; IF(AND(NM_従事者_従事者29_従事者区分&lt;&gt;"",新_変更_3!AN516&lt;&gt;""), 新_変更_3!AN516, "")</f>
        <v/>
      </c>
      <c r="W4946" s="124" t="s">
        <v>12</v>
      </c>
      <c r="X4946" s="146" t="str">
        <f>IF(AND(NM_従事者_従事者29_従事者区分&lt;&gt;"",新_新規_2!M488&lt;&gt;""), 新_新規_2!M488, "")
&amp; IF(AND(NM_従事者_従事者29_従事者区分&lt;&gt;"",新_変更_3!AP516&lt;&gt;""), 新_変更_3!AP516, "")</f>
        <v/>
      </c>
      <c r="Y4946" s="124" t="s">
        <v>11</v>
      </c>
      <c r="Z4946" s="146" t="str">
        <f>IF(AND(NM_従事者_従事者29_従事者区分&lt;&gt;"",新_新規_2!O488&lt;&gt;""), 新_新規_2!O488, "")
&amp; IF(AND(NM_従事者_従事者29_従事者区分&lt;&gt;"",新_変更_3!AR516&lt;&gt;""), 新_変更_3!AR516, "")</f>
        <v/>
      </c>
      <c r="AA4946" s="124" t="s">
        <v>364</v>
      </c>
      <c r="AB4946" s="135" t="s">
        <v>170</v>
      </c>
      <c r="AI4946" s="136"/>
      <c r="AJ4946" s="135"/>
      <c r="AK4946" s="696"/>
      <c r="AL4946" s="693"/>
      <c r="AM4946" s="693"/>
      <c r="AN4946" s="693"/>
      <c r="AO4946" s="694"/>
    </row>
    <row r="4947" spans="2:41" ht="3.75" customHeight="1">
      <c r="B4947" s="135"/>
      <c r="I4947" s="136"/>
      <c r="J4947" s="135"/>
      <c r="M4947" s="136"/>
      <c r="N4947" s="135"/>
      <c r="R4947" s="140"/>
      <c r="S4947" s="141"/>
      <c r="T4947" s="141"/>
      <c r="U4947" s="141"/>
      <c r="V4947" s="141"/>
      <c r="W4947" s="141"/>
      <c r="X4947" s="141"/>
      <c r="Y4947" s="141"/>
      <c r="Z4947" s="141"/>
      <c r="AA4947" s="142"/>
      <c r="AB4947" s="140"/>
      <c r="AC4947" s="141"/>
      <c r="AD4947" s="141"/>
      <c r="AE4947" s="141"/>
      <c r="AF4947" s="141"/>
      <c r="AG4947" s="141"/>
      <c r="AH4947" s="141"/>
      <c r="AI4947" s="142"/>
      <c r="AJ4947" s="140"/>
      <c r="AK4947" s="141"/>
      <c r="AL4947" s="141"/>
      <c r="AM4947" s="141"/>
      <c r="AN4947" s="141"/>
      <c r="AO4947" s="142"/>
    </row>
    <row r="4948" spans="2:41" ht="3.75" customHeight="1">
      <c r="B4948" s="135"/>
      <c r="I4948" s="136"/>
      <c r="J4948" s="135"/>
      <c r="M4948" s="136"/>
      <c r="N4948" s="130"/>
      <c r="O4948" s="131"/>
      <c r="P4948" s="131"/>
      <c r="Q4948" s="132"/>
      <c r="R4948" s="683" t="str">
        <f>IF(新_新規_2!T485="☑", "研修中の登録販売者", "") &amp; IF(新_変更_3!AW513="☑", "研修中の登録販売者", "")</f>
        <v/>
      </c>
      <c r="S4948" s="684"/>
      <c r="T4948" s="684"/>
      <c r="U4948" s="684"/>
      <c r="V4948" s="684"/>
      <c r="W4948" s="684"/>
      <c r="X4948" s="684"/>
      <c r="Y4948" s="684"/>
      <c r="Z4948" s="684"/>
      <c r="AA4948" s="684"/>
      <c r="AB4948" s="684"/>
      <c r="AC4948" s="684"/>
      <c r="AD4948" s="684"/>
      <c r="AE4948" s="684"/>
      <c r="AF4948" s="684"/>
      <c r="AG4948" s="684"/>
      <c r="AH4948" s="684"/>
      <c r="AI4948" s="684"/>
      <c r="AJ4948" s="684"/>
      <c r="AK4948" s="684"/>
      <c r="AL4948" s="684"/>
      <c r="AM4948" s="684"/>
      <c r="AN4948" s="684"/>
      <c r="AO4948" s="685"/>
    </row>
    <row r="4949" spans="2:41" ht="13.35" customHeight="1">
      <c r="B4949" s="135"/>
      <c r="I4949" s="136"/>
      <c r="J4949" s="135"/>
      <c r="M4949" s="136"/>
      <c r="N4949" s="135" t="s">
        <v>32</v>
      </c>
      <c r="Q4949" s="136"/>
      <c r="R4949" s="686"/>
      <c r="S4949" s="687"/>
      <c r="T4949" s="687"/>
      <c r="U4949" s="687"/>
      <c r="V4949" s="687"/>
      <c r="W4949" s="687"/>
      <c r="X4949" s="687"/>
      <c r="Y4949" s="687"/>
      <c r="Z4949" s="687"/>
      <c r="AA4949" s="687"/>
      <c r="AB4949" s="687"/>
      <c r="AC4949" s="687"/>
      <c r="AD4949" s="687"/>
      <c r="AE4949" s="687"/>
      <c r="AF4949" s="687"/>
      <c r="AG4949" s="687"/>
      <c r="AH4949" s="687"/>
      <c r="AI4949" s="687"/>
      <c r="AJ4949" s="687"/>
      <c r="AK4949" s="687"/>
      <c r="AL4949" s="687"/>
      <c r="AM4949" s="687"/>
      <c r="AN4949" s="687"/>
      <c r="AO4949" s="688"/>
    </row>
    <row r="4950" spans="2:41" ht="3.75" customHeight="1">
      <c r="B4950" s="135"/>
      <c r="I4950" s="136"/>
      <c r="J4950" s="135"/>
      <c r="M4950" s="136"/>
      <c r="N4950" s="140"/>
      <c r="O4950" s="141"/>
      <c r="P4950" s="141"/>
      <c r="Q4950" s="142"/>
      <c r="R4950" s="689"/>
      <c r="S4950" s="690"/>
      <c r="T4950" s="690"/>
      <c r="U4950" s="690"/>
      <c r="V4950" s="690"/>
      <c r="W4950" s="690"/>
      <c r="X4950" s="690"/>
      <c r="Y4950" s="690"/>
      <c r="Z4950" s="690"/>
      <c r="AA4950" s="690"/>
      <c r="AB4950" s="690"/>
      <c r="AC4950" s="690"/>
      <c r="AD4950" s="690"/>
      <c r="AE4950" s="690"/>
      <c r="AF4950" s="690"/>
      <c r="AG4950" s="690"/>
      <c r="AH4950" s="690"/>
      <c r="AI4950" s="690"/>
      <c r="AJ4950" s="690"/>
      <c r="AK4950" s="690"/>
      <c r="AL4950" s="690"/>
      <c r="AM4950" s="690"/>
      <c r="AN4950" s="690"/>
      <c r="AO4950" s="691"/>
    </row>
    <row r="4951" spans="2:41" ht="3.75" customHeight="1">
      <c r="B4951" s="135"/>
      <c r="I4951" s="136"/>
      <c r="J4951" s="130"/>
      <c r="K4951" s="131"/>
      <c r="L4951" s="131"/>
      <c r="M4951" s="132"/>
      <c r="N4951" s="130"/>
      <c r="O4951" s="131"/>
      <c r="P4951" s="131"/>
      <c r="Q4951" s="132"/>
      <c r="R4951" s="130"/>
      <c r="S4951" s="131"/>
      <c r="T4951" s="131"/>
      <c r="U4951" s="131"/>
      <c r="V4951" s="131"/>
      <c r="W4951" s="131"/>
      <c r="X4951" s="131"/>
      <c r="Y4951" s="131"/>
      <c r="Z4951" s="131"/>
      <c r="AA4951" s="132"/>
      <c r="AB4951" s="130"/>
      <c r="AC4951" s="131"/>
      <c r="AD4951" s="131"/>
      <c r="AE4951" s="132"/>
      <c r="AF4951" s="131"/>
      <c r="AG4951" s="131"/>
      <c r="AH4951" s="131"/>
      <c r="AI4951" s="131"/>
      <c r="AJ4951" s="131"/>
      <c r="AK4951" s="131"/>
      <c r="AL4951" s="131"/>
      <c r="AM4951" s="131"/>
      <c r="AN4951" s="131"/>
      <c r="AO4951" s="132"/>
    </row>
    <row r="4952" spans="2:41" ht="13.35" customHeight="1">
      <c r="B4952" s="135"/>
      <c r="I4952" s="136"/>
      <c r="J4952" s="135"/>
      <c r="M4952" s="136"/>
      <c r="N4952" s="135" t="s">
        <v>27</v>
      </c>
      <c r="Q4952" s="136"/>
      <c r="R4952" s="135"/>
      <c r="S4952" s="692" t="str">
        <f xml:space="preserve"> IF(新_新規_2!I492&lt;&gt;"", "01300011:その他従事者", "") &amp; IF(新_変更_3!AL520&lt;&gt;"", "01300011:その他従事者", "")</f>
        <v/>
      </c>
      <c r="T4952" s="693"/>
      <c r="U4952" s="693"/>
      <c r="V4952" s="693"/>
      <c r="W4952" s="693"/>
      <c r="X4952" s="693"/>
      <c r="Y4952" s="693"/>
      <c r="Z4952" s="693"/>
      <c r="AA4952" s="694"/>
      <c r="AB4952" s="135" t="s">
        <v>28</v>
      </c>
      <c r="AE4952" s="136"/>
      <c r="AF4952" s="135"/>
      <c r="AG4952" s="695" t="str">
        <f>IF(新_新規_2!I500="☑", "01300001:薬剤師", "") &amp; IF(新_変更_3!AL528="☑", "01300001:薬剤師", "")
&amp; IF(新_新規_2!N500="☑", "01300002:登録販売者", "") &amp; IF(新_変更_3!AQ528="☑", "01300002:登録販売者", "")
&amp; IF(新_新規_2!T500="☑", "01300002:登録販売者", "") &amp; IF(新_変更_3!AW528="☑", "01300002:登録販売者", "")</f>
        <v/>
      </c>
      <c r="AH4952" s="693"/>
      <c r="AI4952" s="693"/>
      <c r="AJ4952" s="693"/>
      <c r="AK4952" s="693"/>
      <c r="AL4952" s="693"/>
      <c r="AM4952" s="693"/>
      <c r="AN4952" s="693"/>
      <c r="AO4952" s="694"/>
    </row>
    <row r="4953" spans="2:41" ht="3.75" customHeight="1">
      <c r="B4953" s="135"/>
      <c r="I4953" s="136"/>
      <c r="J4953" s="135"/>
      <c r="M4953" s="136"/>
      <c r="N4953" s="140"/>
      <c r="O4953" s="141"/>
      <c r="P4953" s="141"/>
      <c r="Q4953" s="142"/>
      <c r="R4953" s="140"/>
      <c r="S4953" s="141"/>
      <c r="T4953" s="141"/>
      <c r="U4953" s="141"/>
      <c r="V4953" s="141"/>
      <c r="W4953" s="141"/>
      <c r="X4953" s="141"/>
      <c r="Y4953" s="141"/>
      <c r="Z4953" s="141"/>
      <c r="AA4953" s="142"/>
      <c r="AB4953" s="140"/>
      <c r="AC4953" s="141"/>
      <c r="AD4953" s="141"/>
      <c r="AE4953" s="142"/>
      <c r="AF4953" s="141"/>
      <c r="AG4953" s="141"/>
      <c r="AH4953" s="141"/>
      <c r="AI4953" s="141"/>
      <c r="AJ4953" s="141"/>
      <c r="AK4953" s="141"/>
      <c r="AL4953" s="141"/>
      <c r="AM4953" s="141"/>
      <c r="AN4953" s="141"/>
      <c r="AO4953" s="142"/>
    </row>
    <row r="4954" spans="2:41" ht="3.75" customHeight="1">
      <c r="B4954" s="135"/>
      <c r="I4954" s="136"/>
      <c r="J4954" s="135"/>
      <c r="M4954" s="136"/>
      <c r="N4954" s="130"/>
      <c r="O4954" s="131"/>
      <c r="P4954" s="131"/>
      <c r="Q4954" s="132"/>
      <c r="R4954" s="130"/>
      <c r="S4954" s="131"/>
      <c r="T4954" s="131"/>
      <c r="U4954" s="131"/>
      <c r="V4954" s="131"/>
      <c r="W4954" s="131"/>
      <c r="X4954" s="131"/>
      <c r="Y4954" s="131"/>
      <c r="Z4954" s="131"/>
      <c r="AA4954" s="132"/>
      <c r="AB4954" s="130"/>
      <c r="AC4954" s="131"/>
      <c r="AD4954" s="131"/>
      <c r="AE4954" s="132"/>
      <c r="AF4954" s="130"/>
      <c r="AG4954" s="131"/>
      <c r="AH4954" s="131"/>
      <c r="AI4954" s="131"/>
      <c r="AJ4954" s="131"/>
      <c r="AK4954" s="131"/>
      <c r="AL4954" s="131"/>
      <c r="AM4954" s="131"/>
      <c r="AN4954" s="131"/>
      <c r="AO4954" s="132"/>
    </row>
    <row r="4955" spans="2:41" ht="13.35" customHeight="1">
      <c r="B4955" s="135"/>
      <c r="I4955" s="136"/>
      <c r="J4955" s="135"/>
      <c r="M4955" s="136"/>
      <c r="N4955" s="135" t="s">
        <v>3990</v>
      </c>
      <c r="Q4955" s="136"/>
      <c r="R4955" s="135"/>
      <c r="S4955" s="696"/>
      <c r="T4955" s="694"/>
      <c r="V4955" s="146"/>
      <c r="W4955" s="124" t="s">
        <v>12</v>
      </c>
      <c r="X4955" s="146"/>
      <c r="Y4955" s="124" t="s">
        <v>11</v>
      </c>
      <c r="Z4955" s="146"/>
      <c r="AA4955" s="136" t="s">
        <v>364</v>
      </c>
      <c r="AB4955" s="135" t="s">
        <v>66</v>
      </c>
      <c r="AE4955" s="136"/>
      <c r="AF4955" s="135"/>
      <c r="AG4955" s="696"/>
      <c r="AH4955" s="694"/>
      <c r="AJ4955" s="146"/>
      <c r="AK4955" s="124" t="s">
        <v>12</v>
      </c>
      <c r="AL4955" s="146"/>
      <c r="AM4955" s="124" t="s">
        <v>11</v>
      </c>
      <c r="AN4955" s="146"/>
      <c r="AO4955" s="136" t="s">
        <v>364</v>
      </c>
    </row>
    <row r="4956" spans="2:41" ht="3.75" customHeight="1">
      <c r="B4956" s="135"/>
      <c r="I4956" s="136"/>
      <c r="J4956" s="135"/>
      <c r="M4956" s="136"/>
      <c r="N4956" s="140"/>
      <c r="O4956" s="141"/>
      <c r="P4956" s="141"/>
      <c r="Q4956" s="142"/>
      <c r="R4956" s="140"/>
      <c r="S4956" s="141"/>
      <c r="T4956" s="141"/>
      <c r="U4956" s="141"/>
      <c r="V4956" s="141"/>
      <c r="W4956" s="141"/>
      <c r="X4956" s="141"/>
      <c r="Y4956" s="141"/>
      <c r="Z4956" s="141"/>
      <c r="AA4956" s="142"/>
      <c r="AB4956" s="140"/>
      <c r="AC4956" s="141"/>
      <c r="AD4956" s="141"/>
      <c r="AE4956" s="142"/>
      <c r="AF4956" s="140"/>
      <c r="AG4956" s="141"/>
      <c r="AH4956" s="141"/>
      <c r="AI4956" s="141"/>
      <c r="AJ4956" s="141"/>
      <c r="AK4956" s="141"/>
      <c r="AL4956" s="141"/>
      <c r="AM4956" s="141"/>
      <c r="AN4956" s="141"/>
      <c r="AO4956" s="142"/>
    </row>
    <row r="4957" spans="2:41" ht="3.75" customHeight="1">
      <c r="B4957" s="135"/>
      <c r="I4957" s="136"/>
      <c r="J4957" s="135"/>
      <c r="M4957" s="136"/>
      <c r="N4957" s="130"/>
      <c r="O4957" s="131"/>
      <c r="P4957" s="131"/>
      <c r="Q4957" s="132"/>
      <c r="R4957" s="683" t="str">
        <f>IF(AND(NM_従事者_従事者30_従事者区分&lt;&gt;"",新_新規_2!I492&lt;&gt;""), 新_新規_2!I492, "")
&amp; IF(AND(NM_従事者_従事者30_従事者区分&lt;&gt;"",新_変更_3!AL520&lt;&gt;""), 新_変更_3!AL520, "")</f>
        <v/>
      </c>
      <c r="S4957" s="684"/>
      <c r="T4957" s="684"/>
      <c r="U4957" s="684"/>
      <c r="V4957" s="684"/>
      <c r="W4957" s="684"/>
      <c r="X4957" s="684"/>
      <c r="Y4957" s="684"/>
      <c r="Z4957" s="684"/>
      <c r="AA4957" s="684"/>
      <c r="AB4957" s="684"/>
      <c r="AC4957" s="684"/>
      <c r="AD4957" s="684"/>
      <c r="AE4957" s="684"/>
      <c r="AF4957" s="684"/>
      <c r="AG4957" s="684"/>
      <c r="AH4957" s="684"/>
      <c r="AI4957" s="684"/>
      <c r="AJ4957" s="685"/>
      <c r="AK4957" s="131"/>
      <c r="AL4957" s="131"/>
      <c r="AM4957" s="131"/>
      <c r="AN4957" s="131"/>
      <c r="AO4957" s="132"/>
    </row>
    <row r="4958" spans="2:41" ht="13.35" customHeight="1">
      <c r="B4958" s="135"/>
      <c r="I4958" s="136"/>
      <c r="J4958" s="135"/>
      <c r="M4958" s="136"/>
      <c r="N4958" s="135" t="s">
        <v>8</v>
      </c>
      <c r="Q4958" s="136"/>
      <c r="R4958" s="686"/>
      <c r="S4958" s="687"/>
      <c r="T4958" s="687"/>
      <c r="U4958" s="687"/>
      <c r="V4958" s="687"/>
      <c r="W4958" s="687"/>
      <c r="X4958" s="687"/>
      <c r="Y4958" s="687"/>
      <c r="Z4958" s="687"/>
      <c r="AA4958" s="687"/>
      <c r="AB4958" s="687"/>
      <c r="AC4958" s="687"/>
      <c r="AD4958" s="687"/>
      <c r="AE4958" s="687"/>
      <c r="AF4958" s="687"/>
      <c r="AG4958" s="687"/>
      <c r="AH4958" s="687"/>
      <c r="AI4958" s="687"/>
      <c r="AJ4958" s="688"/>
      <c r="AL4958" s="147" t="s">
        <v>13</v>
      </c>
      <c r="AM4958" s="124" t="s">
        <v>29</v>
      </c>
      <c r="AO4958" s="136"/>
    </row>
    <row r="4959" spans="2:41" ht="3.75" customHeight="1">
      <c r="B4959" s="135"/>
      <c r="I4959" s="136"/>
      <c r="J4959" s="135"/>
      <c r="M4959" s="136"/>
      <c r="N4959" s="140"/>
      <c r="O4959" s="141"/>
      <c r="P4959" s="141"/>
      <c r="Q4959" s="142"/>
      <c r="R4959" s="689"/>
      <c r="S4959" s="690"/>
      <c r="T4959" s="690"/>
      <c r="U4959" s="690"/>
      <c r="V4959" s="690"/>
      <c r="W4959" s="690"/>
      <c r="X4959" s="690"/>
      <c r="Y4959" s="690"/>
      <c r="Z4959" s="690"/>
      <c r="AA4959" s="690"/>
      <c r="AB4959" s="690"/>
      <c r="AC4959" s="690"/>
      <c r="AD4959" s="690"/>
      <c r="AE4959" s="690"/>
      <c r="AF4959" s="690"/>
      <c r="AG4959" s="690"/>
      <c r="AH4959" s="690"/>
      <c r="AI4959" s="690"/>
      <c r="AJ4959" s="691"/>
      <c r="AK4959" s="141"/>
      <c r="AL4959" s="141"/>
      <c r="AM4959" s="141"/>
      <c r="AN4959" s="141"/>
      <c r="AO4959" s="142"/>
    </row>
    <row r="4960" spans="2:41" ht="3.75" customHeight="1">
      <c r="B4960" s="135"/>
      <c r="I4960" s="136"/>
      <c r="J4960" s="135"/>
      <c r="M4960" s="136"/>
      <c r="N4960" s="130"/>
      <c r="O4960" s="131"/>
      <c r="P4960" s="131"/>
      <c r="Q4960" s="132"/>
      <c r="R4960" s="683" t="str">
        <f>IF(NM_従事者_従事者30_従事者区分="","",(IF(新_新規_2!I491&lt;&gt;"", ASC(PHONETIC(新_新規_2!I491)), "") &amp; IF(新_変更_3!AL519&lt;&gt;"", ASC(PHONETIC(新_変更_3!AL519)), "")))</f>
        <v/>
      </c>
      <c r="S4960" s="684"/>
      <c r="T4960" s="684"/>
      <c r="U4960" s="684"/>
      <c r="V4960" s="684"/>
      <c r="W4960" s="684"/>
      <c r="X4960" s="684"/>
      <c r="Y4960" s="684"/>
      <c r="Z4960" s="684"/>
      <c r="AA4960" s="684"/>
      <c r="AB4960" s="684"/>
      <c r="AC4960" s="684"/>
      <c r="AD4960" s="684"/>
      <c r="AE4960" s="684"/>
      <c r="AF4960" s="684"/>
      <c r="AG4960" s="684"/>
      <c r="AH4960" s="684"/>
      <c r="AI4960" s="684"/>
      <c r="AJ4960" s="684"/>
      <c r="AK4960" s="684"/>
      <c r="AL4960" s="684"/>
      <c r="AM4960" s="684"/>
      <c r="AN4960" s="684"/>
      <c r="AO4960" s="685"/>
    </row>
    <row r="4961" spans="2:41" ht="13.35" customHeight="1">
      <c r="B4961" s="135"/>
      <c r="I4961" s="136"/>
      <c r="J4961" s="135"/>
      <c r="M4961" s="136"/>
      <c r="N4961" s="135" t="s">
        <v>61</v>
      </c>
      <c r="Q4961" s="136"/>
      <c r="R4961" s="686"/>
      <c r="S4961" s="687"/>
      <c r="T4961" s="687"/>
      <c r="U4961" s="687"/>
      <c r="V4961" s="687"/>
      <c r="W4961" s="687"/>
      <c r="X4961" s="687"/>
      <c r="Y4961" s="687"/>
      <c r="Z4961" s="687"/>
      <c r="AA4961" s="687"/>
      <c r="AB4961" s="687"/>
      <c r="AC4961" s="687"/>
      <c r="AD4961" s="687"/>
      <c r="AE4961" s="687"/>
      <c r="AF4961" s="687"/>
      <c r="AG4961" s="687"/>
      <c r="AH4961" s="687"/>
      <c r="AI4961" s="687"/>
      <c r="AJ4961" s="687"/>
      <c r="AK4961" s="687"/>
      <c r="AL4961" s="687"/>
      <c r="AM4961" s="687"/>
      <c r="AN4961" s="687"/>
      <c r="AO4961" s="688"/>
    </row>
    <row r="4962" spans="2:41" ht="3.75" customHeight="1">
      <c r="B4962" s="135"/>
      <c r="I4962" s="136"/>
      <c r="J4962" s="135"/>
      <c r="M4962" s="136"/>
      <c r="N4962" s="135"/>
      <c r="Q4962" s="136"/>
      <c r="R4962" s="689"/>
      <c r="S4962" s="690"/>
      <c r="T4962" s="690"/>
      <c r="U4962" s="690"/>
      <c r="V4962" s="690"/>
      <c r="W4962" s="690"/>
      <c r="X4962" s="690"/>
      <c r="Y4962" s="690"/>
      <c r="Z4962" s="690"/>
      <c r="AA4962" s="690"/>
      <c r="AB4962" s="690"/>
      <c r="AC4962" s="690"/>
      <c r="AD4962" s="690"/>
      <c r="AE4962" s="690"/>
      <c r="AF4962" s="690"/>
      <c r="AG4962" s="690"/>
      <c r="AH4962" s="690"/>
      <c r="AI4962" s="690"/>
      <c r="AJ4962" s="690"/>
      <c r="AK4962" s="690"/>
      <c r="AL4962" s="690"/>
      <c r="AM4962" s="690"/>
      <c r="AN4962" s="690"/>
      <c r="AO4962" s="691"/>
    </row>
    <row r="4963" spans="2:41" ht="3.75" customHeight="1">
      <c r="B4963" s="135"/>
      <c r="I4963" s="136"/>
      <c r="J4963" s="135"/>
      <c r="N4963" s="130"/>
      <c r="O4963" s="131"/>
      <c r="P4963" s="131"/>
      <c r="Q4963" s="132"/>
      <c r="U4963" s="787" t="str">
        <f>IF(AND(NM_従事者_従事者30_従事者区分&lt;&gt;"",新_新規_2!L493&lt;&gt;""), 新_新規_2!L493, "")
&amp; IF(AND(NM_従事者_従事者30_従事者区分&lt;&gt;"",新_変更_3!AO521&lt;&gt;""), 新_変更_3!AO521, "")</f>
        <v/>
      </c>
      <c r="V4963" s="754"/>
      <c r="W4963" s="754"/>
      <c r="X4963" s="789"/>
      <c r="Y4963" s="131"/>
      <c r="Z4963" s="792" t="str">
        <f>IF(AND(NM_従事者_従事者30_従事者区分&lt;&gt;"",新_新規_2!O493&lt;&gt;""), 新_新規_2!O493, "")
&amp; IF(AND(NM_従事者_従事者30_従事者区分&lt;&gt;"",新_変更_3!AR521&lt;&gt;""), 新_変更_3!AR521, "")</f>
        <v/>
      </c>
      <c r="AA4963" s="754"/>
      <c r="AB4963" s="754"/>
      <c r="AC4963" s="755"/>
      <c r="AG4963" s="683" t="str">
        <f>IF(AND(NM_従事者_従事者30_従事者区分&lt;&gt;"",新_新規_2!L494&lt;&gt;""), 新_新規_2!L494, "")
&amp; IF(AND(NM_従事者_従事者30_従事者区分&lt;&gt;"",新_変更_3!AO522&lt;&gt;""), 新_変更_3!AO522, "")</f>
        <v/>
      </c>
      <c r="AH4963" s="684"/>
      <c r="AI4963" s="684"/>
      <c r="AJ4963" s="684"/>
      <c r="AK4963" s="684"/>
      <c r="AL4963" s="684"/>
      <c r="AM4963" s="684"/>
      <c r="AN4963" s="684"/>
      <c r="AO4963" s="685"/>
    </row>
    <row r="4964" spans="2:41" ht="13.35" customHeight="1">
      <c r="B4964" s="135"/>
      <c r="I4964" s="136"/>
      <c r="J4964" s="135"/>
      <c r="N4964" s="135"/>
      <c r="Q4964" s="136"/>
      <c r="R4964" s="124" t="s">
        <v>15</v>
      </c>
      <c r="U4964" s="756"/>
      <c r="V4964" s="757"/>
      <c r="W4964" s="757"/>
      <c r="X4964" s="790"/>
      <c r="Y4964" s="125" t="s">
        <v>359</v>
      </c>
      <c r="Z4964" s="793"/>
      <c r="AA4964" s="757"/>
      <c r="AB4964" s="757"/>
      <c r="AC4964" s="758"/>
      <c r="AD4964" s="124" t="s">
        <v>56</v>
      </c>
      <c r="AG4964" s="686"/>
      <c r="AH4964" s="687"/>
      <c r="AI4964" s="687"/>
      <c r="AJ4964" s="687"/>
      <c r="AK4964" s="687"/>
      <c r="AL4964" s="687"/>
      <c r="AM4964" s="687"/>
      <c r="AN4964" s="687"/>
      <c r="AO4964" s="688"/>
    </row>
    <row r="4965" spans="2:41" ht="3.75" customHeight="1">
      <c r="B4965" s="135"/>
      <c r="I4965" s="136"/>
      <c r="J4965" s="135"/>
      <c r="N4965" s="135"/>
      <c r="Q4965" s="136"/>
      <c r="R4965" s="141"/>
      <c r="S4965" s="141"/>
      <c r="T4965" s="141"/>
      <c r="U4965" s="759"/>
      <c r="V4965" s="760"/>
      <c r="W4965" s="760"/>
      <c r="X4965" s="791"/>
      <c r="Y4965" s="141"/>
      <c r="Z4965" s="794"/>
      <c r="AA4965" s="760"/>
      <c r="AB4965" s="760"/>
      <c r="AC4965" s="761"/>
      <c r="AD4965" s="141"/>
      <c r="AE4965" s="141"/>
      <c r="AF4965" s="141"/>
      <c r="AG4965" s="689"/>
      <c r="AH4965" s="690"/>
      <c r="AI4965" s="690"/>
      <c r="AJ4965" s="690"/>
      <c r="AK4965" s="690"/>
      <c r="AL4965" s="690"/>
      <c r="AM4965" s="690"/>
      <c r="AN4965" s="690"/>
      <c r="AO4965" s="691"/>
    </row>
    <row r="4966" spans="2:41" ht="3.75" customHeight="1">
      <c r="B4966" s="135"/>
      <c r="I4966" s="136"/>
      <c r="J4966" s="135"/>
      <c r="N4966" s="135"/>
      <c r="Q4966" s="136"/>
      <c r="R4966" s="131"/>
      <c r="S4966" s="131"/>
      <c r="T4966" s="132"/>
      <c r="U4966" s="683" t="str">
        <f>IF(AND(NM_従事者_従事者30_従事者区分&lt;&gt;"",新_新規_2!T494&lt;&gt;""), 新_新規_2!T494, "")
&amp; IF(AND(NM_従事者_従事者30_従事者区分&lt;&gt;"",新_変更_3!AW522&lt;&gt;""), 新_変更_3!AW522, "")</f>
        <v/>
      </c>
      <c r="V4966" s="684"/>
      <c r="W4966" s="684"/>
      <c r="X4966" s="684"/>
      <c r="Y4966" s="684"/>
      <c r="Z4966" s="684"/>
      <c r="AA4966" s="684"/>
      <c r="AB4966" s="684"/>
      <c r="AC4966" s="685"/>
      <c r="AD4966" s="130"/>
      <c r="AE4966" s="131"/>
      <c r="AF4966" s="132"/>
      <c r="AG4966" s="683" t="str">
        <f>IF(AND(NM_従事者_従事者30_従事者区分&lt;&gt;"",新_新規_2!L495&lt;&gt;""), 新_新規_2!L495, "")
&amp; IF(AND(NM_従事者_従事者30_従事者区分&lt;&gt;"",新_変更_3!AO523&lt;&gt;""), 新_変更_3!AO523, "")</f>
        <v/>
      </c>
      <c r="AH4966" s="684"/>
      <c r="AI4966" s="684"/>
      <c r="AJ4966" s="684"/>
      <c r="AK4966" s="684"/>
      <c r="AL4966" s="684"/>
      <c r="AM4966" s="684"/>
      <c r="AN4966" s="684"/>
      <c r="AO4966" s="685"/>
    </row>
    <row r="4967" spans="2:41" ht="13.35" customHeight="1">
      <c r="B4967" s="135"/>
      <c r="I4967" s="136"/>
      <c r="J4967" s="135" t="s">
        <v>4022</v>
      </c>
      <c r="N4967" s="135" t="s">
        <v>23</v>
      </c>
      <c r="Q4967" s="136"/>
      <c r="R4967" s="124" t="s">
        <v>17</v>
      </c>
      <c r="T4967" s="136"/>
      <c r="U4967" s="686"/>
      <c r="V4967" s="687"/>
      <c r="W4967" s="687"/>
      <c r="X4967" s="687"/>
      <c r="Y4967" s="687"/>
      <c r="Z4967" s="687"/>
      <c r="AA4967" s="687"/>
      <c r="AB4967" s="687"/>
      <c r="AC4967" s="688"/>
      <c r="AD4967" s="135" t="s">
        <v>18</v>
      </c>
      <c r="AF4967" s="136"/>
      <c r="AG4967" s="686"/>
      <c r="AH4967" s="687"/>
      <c r="AI4967" s="687"/>
      <c r="AJ4967" s="687"/>
      <c r="AK4967" s="687"/>
      <c r="AL4967" s="687"/>
      <c r="AM4967" s="687"/>
      <c r="AN4967" s="687"/>
      <c r="AO4967" s="688"/>
    </row>
    <row r="4968" spans="2:41" ht="3.75" customHeight="1">
      <c r="B4968" s="135"/>
      <c r="I4968" s="136"/>
      <c r="J4968" s="135"/>
      <c r="N4968" s="135"/>
      <c r="Q4968" s="136"/>
      <c r="R4968" s="141"/>
      <c r="S4968" s="141"/>
      <c r="T4968" s="142"/>
      <c r="U4968" s="689"/>
      <c r="V4968" s="690"/>
      <c r="W4968" s="690"/>
      <c r="X4968" s="690"/>
      <c r="Y4968" s="690"/>
      <c r="Z4968" s="690"/>
      <c r="AA4968" s="690"/>
      <c r="AB4968" s="690"/>
      <c r="AC4968" s="691"/>
      <c r="AD4968" s="140"/>
      <c r="AE4968" s="141"/>
      <c r="AF4968" s="142"/>
      <c r="AG4968" s="689"/>
      <c r="AH4968" s="690"/>
      <c r="AI4968" s="690"/>
      <c r="AJ4968" s="690"/>
      <c r="AK4968" s="690"/>
      <c r="AL4968" s="690"/>
      <c r="AM4968" s="690"/>
      <c r="AN4968" s="690"/>
      <c r="AO4968" s="691"/>
    </row>
    <row r="4969" spans="2:41" ht="3.75" customHeight="1">
      <c r="B4969" s="135"/>
      <c r="I4969" s="136"/>
      <c r="J4969" s="135"/>
      <c r="N4969" s="135"/>
      <c r="Q4969" s="136"/>
      <c r="R4969" s="131"/>
      <c r="S4969" s="131"/>
      <c r="T4969" s="132"/>
      <c r="U4969" s="683" t="str">
        <f>IF(AND(NM_従事者_従事者30_従事者区分&lt;&gt;"",新_新規_2!T495&lt;&gt;""), 新_新規_2!T495, "")
&amp; IF(AND(NM_従事者_従事者30_従事者区分&lt;&gt;"",新_変更_3!AW523&lt;&gt;""), 新_変更_3!AW523, "")</f>
        <v/>
      </c>
      <c r="V4969" s="684"/>
      <c r="W4969" s="684"/>
      <c r="X4969" s="684"/>
      <c r="Y4969" s="684"/>
      <c r="Z4969" s="684"/>
      <c r="AA4969" s="684"/>
      <c r="AB4969" s="684"/>
      <c r="AC4969" s="685"/>
      <c r="AD4969" s="130"/>
      <c r="AE4969" s="131"/>
      <c r="AF4969" s="132"/>
      <c r="AG4969" s="683" t="str">
        <f>IF(AND(NM_従事者_従事者30_従事者区分&lt;&gt;"",新_新規_2!L496&lt;&gt;""), 新_新規_2!L496, "")
&amp; IF(AND(NM_従事者_従事者30_従事者区分&lt;&gt;"",新_変更_3!AO524&lt;&gt;""), 新_変更_3!AO524, "")</f>
        <v/>
      </c>
      <c r="AH4969" s="684"/>
      <c r="AI4969" s="684"/>
      <c r="AJ4969" s="684"/>
      <c r="AK4969" s="684"/>
      <c r="AL4969" s="684"/>
      <c r="AM4969" s="684"/>
      <c r="AN4969" s="684"/>
      <c r="AO4969" s="685"/>
    </row>
    <row r="4970" spans="2:41" ht="13.35" customHeight="1">
      <c r="B4970" s="135"/>
      <c r="I4970" s="136"/>
      <c r="J4970" s="135"/>
      <c r="N4970" s="135"/>
      <c r="Q4970" s="136"/>
      <c r="R4970" s="124" t="s">
        <v>19</v>
      </c>
      <c r="T4970" s="136"/>
      <c r="U4970" s="686"/>
      <c r="V4970" s="687"/>
      <c r="W4970" s="687"/>
      <c r="X4970" s="687"/>
      <c r="Y4970" s="687"/>
      <c r="Z4970" s="687"/>
      <c r="AA4970" s="687"/>
      <c r="AB4970" s="687"/>
      <c r="AC4970" s="688"/>
      <c r="AD4970" s="135" t="s">
        <v>20</v>
      </c>
      <c r="AF4970" s="136"/>
      <c r="AG4970" s="686"/>
      <c r="AH4970" s="687"/>
      <c r="AI4970" s="687"/>
      <c r="AJ4970" s="687"/>
      <c r="AK4970" s="687"/>
      <c r="AL4970" s="687"/>
      <c r="AM4970" s="687"/>
      <c r="AN4970" s="687"/>
      <c r="AO4970" s="688"/>
    </row>
    <row r="4971" spans="2:41" ht="3.75" customHeight="1">
      <c r="B4971" s="135"/>
      <c r="I4971" s="136"/>
      <c r="J4971" s="135"/>
      <c r="N4971" s="140"/>
      <c r="O4971" s="141"/>
      <c r="P4971" s="141"/>
      <c r="Q4971" s="142"/>
      <c r="R4971" s="141"/>
      <c r="S4971" s="141"/>
      <c r="T4971" s="142"/>
      <c r="U4971" s="689"/>
      <c r="V4971" s="690"/>
      <c r="W4971" s="690"/>
      <c r="X4971" s="690"/>
      <c r="Y4971" s="690"/>
      <c r="Z4971" s="690"/>
      <c r="AA4971" s="690"/>
      <c r="AB4971" s="690"/>
      <c r="AC4971" s="691"/>
      <c r="AD4971" s="140"/>
      <c r="AE4971" s="141"/>
      <c r="AF4971" s="142"/>
      <c r="AG4971" s="689"/>
      <c r="AH4971" s="690"/>
      <c r="AI4971" s="690"/>
      <c r="AJ4971" s="690"/>
      <c r="AK4971" s="690"/>
      <c r="AL4971" s="690"/>
      <c r="AM4971" s="690"/>
      <c r="AN4971" s="690"/>
      <c r="AO4971" s="691"/>
    </row>
    <row r="4972" spans="2:41" ht="3.75" customHeight="1">
      <c r="B4972" s="135"/>
      <c r="I4972" s="136"/>
      <c r="J4972" s="135"/>
      <c r="M4972" s="136"/>
      <c r="N4972" s="135"/>
      <c r="Q4972" s="136"/>
      <c r="R4972" s="130"/>
      <c r="S4972" s="131"/>
      <c r="T4972" s="131"/>
      <c r="U4972" s="131"/>
      <c r="V4972" s="131"/>
      <c r="W4972" s="131"/>
      <c r="X4972" s="131"/>
      <c r="Y4972" s="131"/>
      <c r="Z4972" s="131"/>
      <c r="AA4972" s="131"/>
      <c r="AB4972" s="131"/>
      <c r="AC4972" s="131"/>
      <c r="AD4972" s="131"/>
      <c r="AE4972" s="131"/>
      <c r="AF4972" s="131"/>
      <c r="AG4972" s="131"/>
      <c r="AH4972" s="131"/>
      <c r="AI4972" s="131"/>
      <c r="AJ4972" s="131"/>
      <c r="AK4972" s="131"/>
      <c r="AL4972" s="131"/>
      <c r="AM4972" s="131"/>
      <c r="AN4972" s="131"/>
      <c r="AO4972" s="132"/>
    </row>
    <row r="4973" spans="2:41" ht="13.35" customHeight="1">
      <c r="B4973" s="135"/>
      <c r="I4973" s="136"/>
      <c r="J4973" s="135"/>
      <c r="M4973" s="136"/>
      <c r="N4973" s="135" t="s">
        <v>111</v>
      </c>
      <c r="Q4973" s="136"/>
      <c r="R4973" s="135"/>
      <c r="S4973" s="696"/>
      <c r="T4973" s="694"/>
      <c r="V4973" s="146"/>
      <c r="W4973" s="124" t="s">
        <v>12</v>
      </c>
      <c r="X4973" s="146"/>
      <c r="Y4973" s="124" t="s">
        <v>11</v>
      </c>
      <c r="Z4973" s="146"/>
      <c r="AA4973" s="124" t="s">
        <v>364</v>
      </c>
      <c r="AO4973" s="136"/>
    </row>
    <row r="4974" spans="2:41" ht="3.75" customHeight="1">
      <c r="B4974" s="135"/>
      <c r="I4974" s="136"/>
      <c r="J4974" s="135"/>
      <c r="M4974" s="136"/>
      <c r="N4974" s="135"/>
      <c r="Q4974" s="136"/>
      <c r="R4974" s="135"/>
      <c r="AO4974" s="136"/>
    </row>
    <row r="4975" spans="2:41" ht="3.75" customHeight="1">
      <c r="B4975" s="135"/>
      <c r="I4975" s="136"/>
      <c r="J4975" s="135"/>
      <c r="M4975" s="136"/>
      <c r="N4975" s="130"/>
      <c r="O4975" s="131"/>
      <c r="P4975" s="131"/>
      <c r="Q4975" s="131"/>
      <c r="R4975" s="781" t="str">
        <f>IF(AND(NM_従事者_従事者30_従事者区分&lt;&gt;"",新_新規_2!I497&lt;&gt;""), 新_新規_2!I497, "")
&amp; IF(AND(NM_従事者_従事者30_従事者区分&lt;&gt;"",新_変更_3!AL525&lt;&gt;""), 新_変更_3!AL525, "")</f>
        <v/>
      </c>
      <c r="S4975" s="784" t="str">
        <f>IF(AND(NM_従事者_従事者30_従事者区分&lt;&gt;"",新_新規_2!J497&lt;&gt;""), 新_新規_2!J497, "")
&amp; IF(AND(NM_従事者_従事者30_従事者区分&lt;&gt;"",新_変更_3!AM525&lt;&gt;""), 新_変更_3!AM525, "")</f>
        <v/>
      </c>
      <c r="T4975" s="131"/>
      <c r="U4975" s="787" t="str">
        <f>IF(AND(NM_従事者_従事者30_従事者区分&lt;&gt;"",新_新規_2!L497&lt;&gt;""), 新_新規_2!L497, "")
&amp; IF(AND(NM_従事者_従事者30_従事者区分&lt;&gt;"",新_変更_3!AO525&lt;&gt;""), 新_変更_3!AO525, "")</f>
        <v/>
      </c>
      <c r="V4975" s="130"/>
      <c r="W4975" s="131"/>
      <c r="X4975" s="131"/>
      <c r="Y4975" s="131"/>
      <c r="Z4975" s="131"/>
      <c r="AA4975" s="131"/>
      <c r="AB4975" s="131"/>
      <c r="AC4975" s="131"/>
      <c r="AD4975" s="131"/>
      <c r="AE4975" s="131"/>
      <c r="AF4975" s="131"/>
      <c r="AG4975" s="131"/>
      <c r="AH4975" s="133"/>
      <c r="AI4975" s="133"/>
      <c r="AJ4975" s="131"/>
      <c r="AK4975" s="149"/>
      <c r="AL4975" s="131"/>
      <c r="AM4975" s="131"/>
      <c r="AN4975" s="131"/>
      <c r="AO4975" s="132"/>
    </row>
    <row r="4976" spans="2:41" ht="13.35" customHeight="1">
      <c r="B4976" s="135"/>
      <c r="I4976" s="136"/>
      <c r="J4976" s="135"/>
      <c r="M4976" s="136"/>
      <c r="N4976" s="135" t="s">
        <v>30</v>
      </c>
      <c r="R4976" s="782"/>
      <c r="S4976" s="785"/>
      <c r="T4976" s="124" t="s">
        <v>388</v>
      </c>
      <c r="U4976" s="756"/>
      <c r="V4976" s="135" t="s">
        <v>112</v>
      </c>
      <c r="AH4976" s="137"/>
      <c r="AI4976" s="137"/>
      <c r="AK4976" s="150"/>
      <c r="AO4976" s="136"/>
    </row>
    <row r="4977" spans="2:41" ht="3.75" customHeight="1">
      <c r="B4977" s="135"/>
      <c r="I4977" s="136"/>
      <c r="J4977" s="135"/>
      <c r="M4977" s="136"/>
      <c r="N4977" s="135"/>
      <c r="R4977" s="783"/>
      <c r="S4977" s="786"/>
      <c r="T4977" s="141"/>
      <c r="U4977" s="759"/>
      <c r="V4977" s="140"/>
      <c r="W4977" s="141"/>
      <c r="X4977" s="141"/>
      <c r="Y4977" s="141"/>
      <c r="Z4977" s="141"/>
      <c r="AA4977" s="141"/>
      <c r="AB4977" s="141"/>
      <c r="AC4977" s="141"/>
      <c r="AD4977" s="141"/>
      <c r="AE4977" s="141"/>
      <c r="AF4977" s="141"/>
      <c r="AG4977" s="141"/>
      <c r="AH4977" s="143"/>
      <c r="AI4977" s="143"/>
      <c r="AJ4977" s="141"/>
      <c r="AK4977" s="151"/>
      <c r="AL4977" s="141"/>
      <c r="AM4977" s="141"/>
      <c r="AN4977" s="141"/>
      <c r="AO4977" s="142"/>
    </row>
    <row r="4978" spans="2:41" ht="3.75" customHeight="1">
      <c r="B4978" s="135"/>
      <c r="I4978" s="136"/>
      <c r="J4978" s="135"/>
      <c r="M4978" s="136"/>
      <c r="N4978" s="130"/>
      <c r="O4978" s="131"/>
      <c r="P4978" s="131"/>
      <c r="Q4978" s="132"/>
      <c r="R4978" s="788" t="str">
        <f>IF(AND(NM_従事者_従事者30_従事者区分&lt;&gt;"",新_新規_2!K501&lt;&gt;""), 新_新規_2!K501, "")
&amp; IF(AND(NM_従事者_従事者30_従事者区分&lt;&gt;"",新_変更_3!AN529&lt;&gt;""), 新_変更_3!AN529, "")</f>
        <v/>
      </c>
      <c r="S4978" s="684"/>
      <c r="T4978" s="684"/>
      <c r="U4978" s="685"/>
      <c r="V4978" s="686" t="str">
        <f>IF(AND(NM_従事者_従事者30_従事者区分&lt;&gt;"",新_新規_2!O501&lt;&gt;""), 新_新規_2!O501, "")
&amp; IF(AND(NM_従事者_従事者30_従事者区分&lt;&gt;"",新_変更_3!AR529&lt;&gt;""), 新_変更_3!AR529, "")</f>
        <v/>
      </c>
      <c r="W4978" s="688"/>
      <c r="X4978" s="683" t="str">
        <f>IF(AND(NM_従事者_従事者30_従事者区分&lt;&gt;"",新_新規_2!Q501&lt;&gt;""), 新_新規_2!Q501, "")
&amp; IF(AND(NM_従事者_従事者30_従事者区分&lt;&gt;"",新_変更_3!AT529&lt;&gt;""), 新_変更_3!AT529, "")</f>
        <v/>
      </c>
      <c r="Y4978" s="684"/>
      <c r="Z4978" s="684"/>
      <c r="AA4978" s="685"/>
      <c r="AI4978" s="131"/>
      <c r="AO4978" s="136"/>
    </row>
    <row r="4979" spans="2:41" ht="13.35" customHeight="1">
      <c r="B4979" s="135"/>
      <c r="I4979" s="136"/>
      <c r="J4979" s="135"/>
      <c r="M4979" s="136"/>
      <c r="N4979" s="135" t="s">
        <v>114</v>
      </c>
      <c r="Q4979" s="136"/>
      <c r="R4979" s="686"/>
      <c r="S4979" s="687"/>
      <c r="T4979" s="687"/>
      <c r="U4979" s="688"/>
      <c r="V4979" s="686"/>
      <c r="W4979" s="688"/>
      <c r="X4979" s="686"/>
      <c r="Y4979" s="687"/>
      <c r="Z4979" s="687"/>
      <c r="AA4979" s="688"/>
      <c r="AB4979" s="158" t="s">
        <v>171</v>
      </c>
      <c r="AO4979" s="136"/>
    </row>
    <row r="4980" spans="2:41" ht="3.75" customHeight="1">
      <c r="B4980" s="135"/>
      <c r="I4980" s="136"/>
      <c r="J4980" s="135"/>
      <c r="M4980" s="136"/>
      <c r="N4980" s="135"/>
      <c r="Q4980" s="136"/>
      <c r="R4980" s="689"/>
      <c r="S4980" s="690"/>
      <c r="T4980" s="690"/>
      <c r="U4980" s="691"/>
      <c r="V4980" s="689"/>
      <c r="W4980" s="691"/>
      <c r="X4980" s="689"/>
      <c r="Y4980" s="690"/>
      <c r="Z4980" s="690"/>
      <c r="AA4980" s="691"/>
      <c r="AB4980" s="141"/>
      <c r="AC4980" s="141"/>
      <c r="AD4980" s="141"/>
      <c r="AE4980" s="141"/>
      <c r="AF4980" s="141"/>
      <c r="AG4980" s="141"/>
      <c r="AH4980" s="141"/>
      <c r="AI4980" s="141"/>
      <c r="AJ4980" s="141"/>
      <c r="AK4980" s="141"/>
      <c r="AL4980" s="141"/>
      <c r="AM4980" s="141"/>
      <c r="AN4980" s="141"/>
      <c r="AO4980" s="142"/>
    </row>
    <row r="4981" spans="2:41" ht="3.75" customHeight="1">
      <c r="B4981" s="135"/>
      <c r="I4981" s="136"/>
      <c r="J4981" s="135"/>
      <c r="M4981" s="136"/>
      <c r="N4981" s="130"/>
      <c r="O4981" s="131"/>
      <c r="P4981" s="131"/>
      <c r="Q4981" s="131"/>
      <c r="R4981" s="130"/>
      <c r="S4981" s="131"/>
      <c r="T4981" s="131"/>
      <c r="U4981" s="131"/>
      <c r="V4981" s="131"/>
      <c r="W4981" s="131"/>
      <c r="X4981" s="131"/>
      <c r="Y4981" s="131"/>
      <c r="Z4981" s="131"/>
      <c r="AA4981" s="132"/>
      <c r="AB4981" s="130"/>
      <c r="AI4981" s="136"/>
      <c r="AJ4981" s="130"/>
      <c r="AK4981" s="131"/>
      <c r="AL4981" s="131"/>
      <c r="AM4981" s="131"/>
      <c r="AN4981" s="131"/>
      <c r="AO4981" s="132"/>
    </row>
    <row r="4982" spans="2:41" ht="13.35" customHeight="1">
      <c r="B4982" s="135"/>
      <c r="I4982" s="136"/>
      <c r="J4982" s="135"/>
      <c r="M4982" s="136"/>
      <c r="N4982" s="135" t="s">
        <v>115</v>
      </c>
      <c r="R4982" s="135"/>
      <c r="S4982" s="696" t="str">
        <f>IF(AND(NM_従事者_従事者30_従事者区分&lt;&gt;"",新_新規_2!I503&lt;&gt;""), 新_新規_2!I503, "")
&amp; IF(AND(NM_従事者_従事者30_従事者区分&lt;&gt;"",新_変更_3!AL531&lt;&gt;""), 新_変更_3!AL531, "")</f>
        <v/>
      </c>
      <c r="T4982" s="694"/>
      <c r="V4982" s="146" t="str">
        <f>IF(AND(NM_従事者_従事者30_従事者区分&lt;&gt;"",新_新規_2!K503&lt;&gt;""), 新_新規_2!K503, "")
&amp; IF(AND(NM_従事者_従事者30_従事者区分&lt;&gt;"",新_変更_3!AN531&lt;&gt;""), 新_変更_3!AN531, "")</f>
        <v/>
      </c>
      <c r="W4982" s="124" t="s">
        <v>12</v>
      </c>
      <c r="X4982" s="146" t="str">
        <f>IF(AND(NM_従事者_従事者30_従事者区分&lt;&gt;"",新_新規_2!M503&lt;&gt;""), 新_新規_2!M503, "")
 &amp; IF(AND(NM_従事者_従事者30_従事者区分&lt;&gt;"",新_変更_3!AP531&lt;&gt;""), 新_変更_3!AP531, "")</f>
        <v/>
      </c>
      <c r="Y4982" s="124" t="s">
        <v>11</v>
      </c>
      <c r="Z4982" s="146" t="str">
        <f>IF(AND(NM_従事者_従事者30_従事者区分&lt;&gt;"",新_新規_2!O503&lt;&gt;""), 新_新規_2!O503, "")
&amp; IF(AND(NM_従事者_従事者30_従事者区分&lt;&gt;"",新_変更_3!AR531&lt;&gt;""), 新_変更_3!AR531, "")</f>
        <v/>
      </c>
      <c r="AA4982" s="124" t="s">
        <v>364</v>
      </c>
      <c r="AB4982" s="135" t="s">
        <v>170</v>
      </c>
      <c r="AI4982" s="136"/>
      <c r="AJ4982" s="135"/>
      <c r="AK4982" s="696"/>
      <c r="AL4982" s="693"/>
      <c r="AM4982" s="693"/>
      <c r="AN4982" s="693"/>
      <c r="AO4982" s="694"/>
    </row>
    <row r="4983" spans="2:41" ht="3.75" customHeight="1">
      <c r="B4983" s="135"/>
      <c r="I4983" s="136"/>
      <c r="J4983" s="135"/>
      <c r="M4983" s="136"/>
      <c r="N4983" s="135"/>
      <c r="R4983" s="140"/>
      <c r="S4983" s="141"/>
      <c r="T4983" s="141"/>
      <c r="U4983" s="141"/>
      <c r="V4983" s="141"/>
      <c r="W4983" s="141"/>
      <c r="X4983" s="141"/>
      <c r="Y4983" s="141"/>
      <c r="Z4983" s="141"/>
      <c r="AA4983" s="142"/>
      <c r="AB4983" s="140"/>
      <c r="AC4983" s="141"/>
      <c r="AD4983" s="141"/>
      <c r="AE4983" s="141"/>
      <c r="AF4983" s="141"/>
      <c r="AG4983" s="141"/>
      <c r="AH4983" s="141"/>
      <c r="AI4983" s="142"/>
      <c r="AJ4983" s="140"/>
      <c r="AK4983" s="141"/>
      <c r="AL4983" s="141"/>
      <c r="AM4983" s="141"/>
      <c r="AN4983" s="141"/>
      <c r="AO4983" s="142"/>
    </row>
    <row r="4984" spans="2:41" ht="3.75" customHeight="1">
      <c r="B4984" s="135"/>
      <c r="I4984" s="136"/>
      <c r="J4984" s="135"/>
      <c r="M4984" s="136"/>
      <c r="N4984" s="130"/>
      <c r="O4984" s="131"/>
      <c r="P4984" s="131"/>
      <c r="Q4984" s="132"/>
      <c r="R4984" s="683" t="str">
        <f>IF(新_新規_2!T500="☑", "研修中の登録販売者", "") &amp; IF(新_変更_3!AW528="☑", "研修中の登録販売者", "")</f>
        <v/>
      </c>
      <c r="S4984" s="684"/>
      <c r="T4984" s="684"/>
      <c r="U4984" s="684"/>
      <c r="V4984" s="684"/>
      <c r="W4984" s="684"/>
      <c r="X4984" s="684"/>
      <c r="Y4984" s="684"/>
      <c r="Z4984" s="684"/>
      <c r="AA4984" s="684"/>
      <c r="AB4984" s="684"/>
      <c r="AC4984" s="684"/>
      <c r="AD4984" s="684"/>
      <c r="AE4984" s="684"/>
      <c r="AF4984" s="684"/>
      <c r="AG4984" s="684"/>
      <c r="AH4984" s="684"/>
      <c r="AI4984" s="684"/>
      <c r="AJ4984" s="684"/>
      <c r="AK4984" s="684"/>
      <c r="AL4984" s="684"/>
      <c r="AM4984" s="684"/>
      <c r="AN4984" s="684"/>
      <c r="AO4984" s="685"/>
    </row>
    <row r="4985" spans="2:41" ht="13.35" customHeight="1">
      <c r="B4985" s="135"/>
      <c r="I4985" s="136"/>
      <c r="J4985" s="135"/>
      <c r="M4985" s="136"/>
      <c r="N4985" s="135" t="s">
        <v>32</v>
      </c>
      <c r="Q4985" s="136"/>
      <c r="R4985" s="686"/>
      <c r="S4985" s="687"/>
      <c r="T4985" s="687"/>
      <c r="U4985" s="687"/>
      <c r="V4985" s="687"/>
      <c r="W4985" s="687"/>
      <c r="X4985" s="687"/>
      <c r="Y4985" s="687"/>
      <c r="Z4985" s="687"/>
      <c r="AA4985" s="687"/>
      <c r="AB4985" s="687"/>
      <c r="AC4985" s="687"/>
      <c r="AD4985" s="687"/>
      <c r="AE4985" s="687"/>
      <c r="AF4985" s="687"/>
      <c r="AG4985" s="687"/>
      <c r="AH4985" s="687"/>
      <c r="AI4985" s="687"/>
      <c r="AJ4985" s="687"/>
      <c r="AK4985" s="687"/>
      <c r="AL4985" s="687"/>
      <c r="AM4985" s="687"/>
      <c r="AN4985" s="687"/>
      <c r="AO4985" s="688"/>
    </row>
    <row r="4986" spans="2:41" ht="3.75" customHeight="1">
      <c r="B4986" s="135"/>
      <c r="I4986" s="136"/>
      <c r="J4986" s="135"/>
      <c r="M4986" s="136"/>
      <c r="N4986" s="140"/>
      <c r="O4986" s="141"/>
      <c r="P4986" s="141"/>
      <c r="Q4986" s="142"/>
      <c r="R4986" s="689"/>
      <c r="S4986" s="690"/>
      <c r="T4986" s="690"/>
      <c r="U4986" s="690"/>
      <c r="V4986" s="690"/>
      <c r="W4986" s="690"/>
      <c r="X4986" s="690"/>
      <c r="Y4986" s="690"/>
      <c r="Z4986" s="690"/>
      <c r="AA4986" s="690"/>
      <c r="AB4986" s="690"/>
      <c r="AC4986" s="690"/>
      <c r="AD4986" s="690"/>
      <c r="AE4986" s="690"/>
      <c r="AF4986" s="690"/>
      <c r="AG4986" s="690"/>
      <c r="AH4986" s="690"/>
      <c r="AI4986" s="690"/>
      <c r="AJ4986" s="690"/>
      <c r="AK4986" s="690"/>
      <c r="AL4986" s="690"/>
      <c r="AM4986" s="690"/>
      <c r="AN4986" s="690"/>
      <c r="AO4986" s="691"/>
    </row>
    <row r="4987" spans="2:41" ht="3.75" customHeight="1">
      <c r="B4987" s="135"/>
      <c r="I4987" s="136"/>
      <c r="J4987" s="130"/>
      <c r="K4987" s="131"/>
      <c r="L4987" s="131"/>
      <c r="M4987" s="132"/>
      <c r="N4987" s="130"/>
      <c r="O4987" s="131"/>
      <c r="P4987" s="131"/>
      <c r="Q4987" s="132"/>
      <c r="R4987" s="130"/>
      <c r="S4987" s="131"/>
      <c r="T4987" s="131"/>
      <c r="U4987" s="131"/>
      <c r="V4987" s="131"/>
      <c r="W4987" s="131"/>
      <c r="X4987" s="131"/>
      <c r="Y4987" s="131"/>
      <c r="Z4987" s="131"/>
      <c r="AA4987" s="132"/>
      <c r="AB4987" s="130"/>
      <c r="AC4987" s="131"/>
      <c r="AD4987" s="131"/>
      <c r="AE4987" s="132"/>
      <c r="AF4987" s="131"/>
      <c r="AG4987" s="131"/>
      <c r="AH4987" s="131"/>
      <c r="AI4987" s="131"/>
      <c r="AJ4987" s="131"/>
      <c r="AK4987" s="131"/>
      <c r="AL4987" s="131"/>
      <c r="AM4987" s="131"/>
      <c r="AN4987" s="131"/>
      <c r="AO4987" s="132"/>
    </row>
    <row r="4988" spans="2:41" ht="13.35" customHeight="1">
      <c r="B4988" s="135"/>
      <c r="I4988" s="136"/>
      <c r="J4988" s="135"/>
      <c r="M4988" s="136"/>
      <c r="N4988" s="135" t="s">
        <v>27</v>
      </c>
      <c r="Q4988" s="136"/>
      <c r="R4988" s="135"/>
      <c r="S4988" s="692" t="str">
        <f>IF(新_新規_2!I511&lt;&gt;"", "01300011:その他従事者", "") &amp; IF(新_変更_3!AL539&lt;&gt;"", "01300011:その他従事者", "")</f>
        <v/>
      </c>
      <c r="T4988" s="693"/>
      <c r="U4988" s="693"/>
      <c r="V4988" s="693"/>
      <c r="W4988" s="693"/>
      <c r="X4988" s="693"/>
      <c r="Y4988" s="693"/>
      <c r="Z4988" s="693"/>
      <c r="AA4988" s="694"/>
      <c r="AB4988" s="135" t="s">
        <v>28</v>
      </c>
      <c r="AE4988" s="136"/>
      <c r="AF4988" s="135"/>
      <c r="AG4988" s="695" t="str">
        <f>IF(新_新規_2!I519="☑", "01300001:薬剤師", "") &amp; IF(新_変更_3!AL547="☑", "01300001:薬剤師", "")
&amp; IF(新_新規_2!N519="☑", "01300002:登録販売者", "") &amp; IF(新_変更_3!AQ547="☑", "01300002:登録販売者", "")
&amp; IF(新_新規_2!T519="☑", "01300002:登録販売者", "") &amp; IF(新_変更_3!AW547="☑", "01300002:登録販売者", "")</f>
        <v/>
      </c>
      <c r="AH4988" s="693"/>
      <c r="AI4988" s="693"/>
      <c r="AJ4988" s="693"/>
      <c r="AK4988" s="693"/>
      <c r="AL4988" s="693"/>
      <c r="AM4988" s="693"/>
      <c r="AN4988" s="693"/>
      <c r="AO4988" s="694"/>
    </row>
    <row r="4989" spans="2:41" ht="3.75" customHeight="1">
      <c r="B4989" s="135"/>
      <c r="I4989" s="136"/>
      <c r="J4989" s="135"/>
      <c r="M4989" s="136"/>
      <c r="N4989" s="140"/>
      <c r="O4989" s="141"/>
      <c r="P4989" s="141"/>
      <c r="Q4989" s="142"/>
      <c r="R4989" s="140"/>
      <c r="S4989" s="141"/>
      <c r="T4989" s="141"/>
      <c r="U4989" s="141"/>
      <c r="V4989" s="141"/>
      <c r="W4989" s="141"/>
      <c r="X4989" s="141"/>
      <c r="Y4989" s="141"/>
      <c r="Z4989" s="141"/>
      <c r="AA4989" s="142"/>
      <c r="AB4989" s="140"/>
      <c r="AC4989" s="141"/>
      <c r="AD4989" s="141"/>
      <c r="AE4989" s="142"/>
      <c r="AF4989" s="141"/>
      <c r="AG4989" s="141"/>
      <c r="AH4989" s="141"/>
      <c r="AI4989" s="141"/>
      <c r="AJ4989" s="141"/>
      <c r="AK4989" s="141"/>
      <c r="AL4989" s="141"/>
      <c r="AM4989" s="141"/>
      <c r="AN4989" s="141"/>
      <c r="AO4989" s="142"/>
    </row>
    <row r="4990" spans="2:41" ht="3.75" customHeight="1">
      <c r="B4990" s="135"/>
      <c r="I4990" s="136"/>
      <c r="J4990" s="135"/>
      <c r="M4990" s="136"/>
      <c r="N4990" s="130"/>
      <c r="O4990" s="131"/>
      <c r="P4990" s="131"/>
      <c r="Q4990" s="132"/>
      <c r="R4990" s="130"/>
      <c r="S4990" s="131"/>
      <c r="T4990" s="131"/>
      <c r="U4990" s="131"/>
      <c r="V4990" s="131"/>
      <c r="W4990" s="131"/>
      <c r="X4990" s="131"/>
      <c r="Y4990" s="131"/>
      <c r="Z4990" s="131"/>
      <c r="AA4990" s="132"/>
      <c r="AB4990" s="130"/>
      <c r="AC4990" s="131"/>
      <c r="AD4990" s="131"/>
      <c r="AE4990" s="132"/>
      <c r="AF4990" s="130"/>
      <c r="AG4990" s="131"/>
      <c r="AH4990" s="131"/>
      <c r="AI4990" s="131"/>
      <c r="AJ4990" s="131"/>
      <c r="AK4990" s="131"/>
      <c r="AL4990" s="131"/>
      <c r="AM4990" s="131"/>
      <c r="AN4990" s="131"/>
      <c r="AO4990" s="132"/>
    </row>
    <row r="4991" spans="2:41" ht="13.35" customHeight="1">
      <c r="B4991" s="135"/>
      <c r="I4991" s="136"/>
      <c r="J4991" s="135"/>
      <c r="M4991" s="136"/>
      <c r="N4991" s="135" t="s">
        <v>3990</v>
      </c>
      <c r="Q4991" s="136"/>
      <c r="R4991" s="135"/>
      <c r="S4991" s="696"/>
      <c r="T4991" s="694"/>
      <c r="V4991" s="146"/>
      <c r="W4991" s="124" t="s">
        <v>12</v>
      </c>
      <c r="X4991" s="146"/>
      <c r="Y4991" s="124" t="s">
        <v>11</v>
      </c>
      <c r="Z4991" s="146"/>
      <c r="AA4991" s="136" t="s">
        <v>364</v>
      </c>
      <c r="AB4991" s="135" t="s">
        <v>66</v>
      </c>
      <c r="AE4991" s="136"/>
      <c r="AF4991" s="135"/>
      <c r="AG4991" s="696"/>
      <c r="AH4991" s="694"/>
      <c r="AJ4991" s="146"/>
      <c r="AK4991" s="124" t="s">
        <v>12</v>
      </c>
      <c r="AL4991" s="146"/>
      <c r="AM4991" s="124" t="s">
        <v>11</v>
      </c>
      <c r="AN4991" s="146"/>
      <c r="AO4991" s="136" t="s">
        <v>364</v>
      </c>
    </row>
    <row r="4992" spans="2:41" ht="3.75" customHeight="1">
      <c r="B4992" s="135"/>
      <c r="I4992" s="136"/>
      <c r="J4992" s="135"/>
      <c r="M4992" s="136"/>
      <c r="N4992" s="140"/>
      <c r="O4992" s="141"/>
      <c r="P4992" s="141"/>
      <c r="Q4992" s="142"/>
      <c r="R4992" s="140"/>
      <c r="S4992" s="141"/>
      <c r="T4992" s="141"/>
      <c r="U4992" s="141"/>
      <c r="V4992" s="141"/>
      <c r="W4992" s="141"/>
      <c r="X4992" s="141"/>
      <c r="Y4992" s="141"/>
      <c r="Z4992" s="141"/>
      <c r="AA4992" s="142"/>
      <c r="AB4992" s="140"/>
      <c r="AC4992" s="141"/>
      <c r="AD4992" s="141"/>
      <c r="AE4992" s="142"/>
      <c r="AF4992" s="140"/>
      <c r="AG4992" s="141"/>
      <c r="AH4992" s="141"/>
      <c r="AI4992" s="141"/>
      <c r="AJ4992" s="141"/>
      <c r="AK4992" s="141"/>
      <c r="AL4992" s="141"/>
      <c r="AM4992" s="141"/>
      <c r="AN4992" s="141"/>
      <c r="AO4992" s="142"/>
    </row>
    <row r="4993" spans="2:41" ht="3.75" customHeight="1">
      <c r="B4993" s="135"/>
      <c r="I4993" s="136"/>
      <c r="J4993" s="135"/>
      <c r="M4993" s="136"/>
      <c r="N4993" s="130"/>
      <c r="O4993" s="131"/>
      <c r="P4993" s="131"/>
      <c r="Q4993" s="132"/>
      <c r="R4993" s="683" t="str">
        <f>IF(AND(NM_従事者_従事者31_従事者区分&lt;&gt;"",新_新規_2!I511&lt;&gt;""), 新_新規_2!I511, "")
&amp; IF(AND(NM_従事者_従事者31_従事者区分&lt;&gt;"",新_変更_3!AL539&lt;&gt;""), 新_変更_3!AL539, "")</f>
        <v/>
      </c>
      <c r="S4993" s="684"/>
      <c r="T4993" s="684"/>
      <c r="U4993" s="684"/>
      <c r="V4993" s="684"/>
      <c r="W4993" s="684"/>
      <c r="X4993" s="684"/>
      <c r="Y4993" s="684"/>
      <c r="Z4993" s="684"/>
      <c r="AA4993" s="684"/>
      <c r="AB4993" s="684"/>
      <c r="AC4993" s="684"/>
      <c r="AD4993" s="684"/>
      <c r="AE4993" s="684"/>
      <c r="AF4993" s="684"/>
      <c r="AG4993" s="684"/>
      <c r="AH4993" s="684"/>
      <c r="AI4993" s="684"/>
      <c r="AJ4993" s="685"/>
      <c r="AK4993" s="131"/>
      <c r="AL4993" s="131"/>
      <c r="AM4993" s="131"/>
      <c r="AN4993" s="131"/>
      <c r="AO4993" s="132"/>
    </row>
    <row r="4994" spans="2:41" ht="13.35" customHeight="1">
      <c r="B4994" s="135"/>
      <c r="I4994" s="136"/>
      <c r="J4994" s="135"/>
      <c r="M4994" s="136"/>
      <c r="N4994" s="135" t="s">
        <v>8</v>
      </c>
      <c r="Q4994" s="136"/>
      <c r="R4994" s="686"/>
      <c r="S4994" s="687"/>
      <c r="T4994" s="687"/>
      <c r="U4994" s="687"/>
      <c r="V4994" s="687"/>
      <c r="W4994" s="687"/>
      <c r="X4994" s="687"/>
      <c r="Y4994" s="687"/>
      <c r="Z4994" s="687"/>
      <c r="AA4994" s="687"/>
      <c r="AB4994" s="687"/>
      <c r="AC4994" s="687"/>
      <c r="AD4994" s="687"/>
      <c r="AE4994" s="687"/>
      <c r="AF4994" s="687"/>
      <c r="AG4994" s="687"/>
      <c r="AH4994" s="687"/>
      <c r="AI4994" s="687"/>
      <c r="AJ4994" s="688"/>
      <c r="AL4994" s="147" t="s">
        <v>13</v>
      </c>
      <c r="AM4994" s="124" t="s">
        <v>29</v>
      </c>
      <c r="AO4994" s="136"/>
    </row>
    <row r="4995" spans="2:41" ht="3.75" customHeight="1">
      <c r="B4995" s="135"/>
      <c r="I4995" s="136"/>
      <c r="J4995" s="135"/>
      <c r="M4995" s="136"/>
      <c r="N4995" s="140"/>
      <c r="O4995" s="141"/>
      <c r="P4995" s="141"/>
      <c r="Q4995" s="142"/>
      <c r="R4995" s="689"/>
      <c r="S4995" s="690"/>
      <c r="T4995" s="690"/>
      <c r="U4995" s="690"/>
      <c r="V4995" s="690"/>
      <c r="W4995" s="690"/>
      <c r="X4995" s="690"/>
      <c r="Y4995" s="690"/>
      <c r="Z4995" s="690"/>
      <c r="AA4995" s="690"/>
      <c r="AB4995" s="690"/>
      <c r="AC4995" s="690"/>
      <c r="AD4995" s="690"/>
      <c r="AE4995" s="690"/>
      <c r="AF4995" s="690"/>
      <c r="AG4995" s="690"/>
      <c r="AH4995" s="690"/>
      <c r="AI4995" s="690"/>
      <c r="AJ4995" s="691"/>
      <c r="AK4995" s="141"/>
      <c r="AL4995" s="141"/>
      <c r="AM4995" s="141"/>
      <c r="AN4995" s="141"/>
      <c r="AO4995" s="142"/>
    </row>
    <row r="4996" spans="2:41" ht="3.75" customHeight="1">
      <c r="B4996" s="135"/>
      <c r="I4996" s="136"/>
      <c r="J4996" s="135"/>
      <c r="M4996" s="136"/>
      <c r="N4996" s="130"/>
      <c r="O4996" s="131"/>
      <c r="P4996" s="131"/>
      <c r="Q4996" s="132"/>
      <c r="R4996" s="683" t="str">
        <f>IF(NM_従事者_従事者31_従事者区分="","",(IF(新_新規_2!I510&lt;&gt;"", ASC(PHONETIC(新_新規_2!I510)), "") &amp; IF(新_変更_3!AL538&lt;&gt;"", ASC(PHONETIC(新_変更_3!AL538)), "")))</f>
        <v/>
      </c>
      <c r="S4996" s="684"/>
      <c r="T4996" s="684"/>
      <c r="U4996" s="684"/>
      <c r="V4996" s="684"/>
      <c r="W4996" s="684"/>
      <c r="X4996" s="684"/>
      <c r="Y4996" s="684"/>
      <c r="Z4996" s="684"/>
      <c r="AA4996" s="684"/>
      <c r="AB4996" s="684"/>
      <c r="AC4996" s="684"/>
      <c r="AD4996" s="684"/>
      <c r="AE4996" s="684"/>
      <c r="AF4996" s="684"/>
      <c r="AG4996" s="684"/>
      <c r="AH4996" s="684"/>
      <c r="AI4996" s="684"/>
      <c r="AJ4996" s="684"/>
      <c r="AK4996" s="684"/>
      <c r="AL4996" s="684"/>
      <c r="AM4996" s="684"/>
      <c r="AN4996" s="684"/>
      <c r="AO4996" s="685"/>
    </row>
    <row r="4997" spans="2:41" ht="13.35" customHeight="1">
      <c r="B4997" s="135"/>
      <c r="I4997" s="136"/>
      <c r="J4997" s="135"/>
      <c r="M4997" s="136"/>
      <c r="N4997" s="135" t="s">
        <v>61</v>
      </c>
      <c r="Q4997" s="136"/>
      <c r="R4997" s="686"/>
      <c r="S4997" s="687"/>
      <c r="T4997" s="687"/>
      <c r="U4997" s="687"/>
      <c r="V4997" s="687"/>
      <c r="W4997" s="687"/>
      <c r="X4997" s="687"/>
      <c r="Y4997" s="687"/>
      <c r="Z4997" s="687"/>
      <c r="AA4997" s="687"/>
      <c r="AB4997" s="687"/>
      <c r="AC4997" s="687"/>
      <c r="AD4997" s="687"/>
      <c r="AE4997" s="687"/>
      <c r="AF4997" s="687"/>
      <c r="AG4997" s="687"/>
      <c r="AH4997" s="687"/>
      <c r="AI4997" s="687"/>
      <c r="AJ4997" s="687"/>
      <c r="AK4997" s="687"/>
      <c r="AL4997" s="687"/>
      <c r="AM4997" s="687"/>
      <c r="AN4997" s="687"/>
      <c r="AO4997" s="688"/>
    </row>
    <row r="4998" spans="2:41" ht="3.75" customHeight="1">
      <c r="B4998" s="135"/>
      <c r="I4998" s="136"/>
      <c r="J4998" s="135"/>
      <c r="M4998" s="136"/>
      <c r="N4998" s="135"/>
      <c r="Q4998" s="136"/>
      <c r="R4998" s="689"/>
      <c r="S4998" s="690"/>
      <c r="T4998" s="690"/>
      <c r="U4998" s="690"/>
      <c r="V4998" s="690"/>
      <c r="W4998" s="690"/>
      <c r="X4998" s="690"/>
      <c r="Y4998" s="690"/>
      <c r="Z4998" s="690"/>
      <c r="AA4998" s="690"/>
      <c r="AB4998" s="690"/>
      <c r="AC4998" s="690"/>
      <c r="AD4998" s="690"/>
      <c r="AE4998" s="690"/>
      <c r="AF4998" s="690"/>
      <c r="AG4998" s="690"/>
      <c r="AH4998" s="690"/>
      <c r="AI4998" s="690"/>
      <c r="AJ4998" s="690"/>
      <c r="AK4998" s="690"/>
      <c r="AL4998" s="690"/>
      <c r="AM4998" s="690"/>
      <c r="AN4998" s="690"/>
      <c r="AO4998" s="691"/>
    </row>
    <row r="4999" spans="2:41" ht="3.75" customHeight="1">
      <c r="B4999" s="135"/>
      <c r="I4999" s="136"/>
      <c r="J4999" s="135"/>
      <c r="N4999" s="130"/>
      <c r="O4999" s="131"/>
      <c r="P4999" s="131"/>
      <c r="Q4999" s="132"/>
      <c r="U4999" s="787" t="str">
        <f>IF(AND(NM_従事者_従事者31_従事者区分&lt;&gt;"",新_新規_2!L512&lt;&gt;""), 新_新規_2!L512, "")
&amp; IF(AND(NM_従事者_従事者31_従事者区分&lt;&gt;"",新_変更_3!AO540&lt;&gt;""), 新_変更_3!AO540, "")</f>
        <v/>
      </c>
      <c r="V4999" s="754"/>
      <c r="W4999" s="754"/>
      <c r="X4999" s="789"/>
      <c r="Y4999" s="131"/>
      <c r="Z4999" s="792" t="str">
        <f>IF(AND(NM_従事者_従事者31_従事者区分&lt;&gt;"",新_新規_2!O512&lt;&gt;""), 新_新規_2!O512, "")
&amp; IF(AND(NM_従事者_従事者31_従事者区分&lt;&gt;"",新_変更_3!AR540&lt;&gt;""), 新_変更_3!AR540, "")</f>
        <v/>
      </c>
      <c r="AA4999" s="754"/>
      <c r="AB4999" s="754"/>
      <c r="AC4999" s="755"/>
      <c r="AG4999" s="683" t="str">
        <f>IF(AND(NM_従事者_従事者31_従事者区分&lt;&gt;"",新_新規_2!L513&lt;&gt;""), 新_新規_2!L513, "")
&amp; IF(AND(NM_従事者_従事者31_従事者区分&lt;&gt;"",新_変更_3!AO541&lt;&gt;""), 新_変更_3!AO541, "")</f>
        <v/>
      </c>
      <c r="AH4999" s="684"/>
      <c r="AI4999" s="684"/>
      <c r="AJ4999" s="684"/>
      <c r="AK4999" s="684"/>
      <c r="AL4999" s="684"/>
      <c r="AM4999" s="684"/>
      <c r="AN4999" s="684"/>
      <c r="AO4999" s="685"/>
    </row>
    <row r="5000" spans="2:41" ht="13.35" customHeight="1">
      <c r="B5000" s="135"/>
      <c r="I5000" s="136"/>
      <c r="J5000" s="135"/>
      <c r="N5000" s="135"/>
      <c r="Q5000" s="136"/>
      <c r="R5000" s="124" t="s">
        <v>15</v>
      </c>
      <c r="U5000" s="756"/>
      <c r="V5000" s="757"/>
      <c r="W5000" s="757"/>
      <c r="X5000" s="790"/>
      <c r="Y5000" s="125" t="s">
        <v>359</v>
      </c>
      <c r="Z5000" s="793"/>
      <c r="AA5000" s="757"/>
      <c r="AB5000" s="757"/>
      <c r="AC5000" s="758"/>
      <c r="AD5000" s="124" t="s">
        <v>56</v>
      </c>
      <c r="AG5000" s="686"/>
      <c r="AH5000" s="687"/>
      <c r="AI5000" s="687"/>
      <c r="AJ5000" s="687"/>
      <c r="AK5000" s="687"/>
      <c r="AL5000" s="687"/>
      <c r="AM5000" s="687"/>
      <c r="AN5000" s="687"/>
      <c r="AO5000" s="688"/>
    </row>
    <row r="5001" spans="2:41" ht="3.75" customHeight="1">
      <c r="B5001" s="135"/>
      <c r="I5001" s="136"/>
      <c r="J5001" s="135"/>
      <c r="N5001" s="135"/>
      <c r="Q5001" s="136"/>
      <c r="R5001" s="141"/>
      <c r="S5001" s="141"/>
      <c r="T5001" s="141"/>
      <c r="U5001" s="759"/>
      <c r="V5001" s="760"/>
      <c r="W5001" s="760"/>
      <c r="X5001" s="791"/>
      <c r="Y5001" s="141"/>
      <c r="Z5001" s="794"/>
      <c r="AA5001" s="760"/>
      <c r="AB5001" s="760"/>
      <c r="AC5001" s="761"/>
      <c r="AD5001" s="141"/>
      <c r="AE5001" s="141"/>
      <c r="AF5001" s="141"/>
      <c r="AG5001" s="689"/>
      <c r="AH5001" s="690"/>
      <c r="AI5001" s="690"/>
      <c r="AJ5001" s="690"/>
      <c r="AK5001" s="690"/>
      <c r="AL5001" s="690"/>
      <c r="AM5001" s="690"/>
      <c r="AN5001" s="690"/>
      <c r="AO5001" s="691"/>
    </row>
    <row r="5002" spans="2:41" ht="3.75" customHeight="1">
      <c r="B5002" s="135"/>
      <c r="I5002" s="136"/>
      <c r="J5002" s="135"/>
      <c r="N5002" s="135"/>
      <c r="Q5002" s="136"/>
      <c r="R5002" s="131"/>
      <c r="S5002" s="131"/>
      <c r="T5002" s="132"/>
      <c r="U5002" s="683" t="str">
        <f>IF(AND(NM_従事者_従事者31_従事者区分&lt;&gt;"",新_新規_2!T513&lt;&gt;""), 新_新規_2!T513, "")
&amp; IF(AND(NM_従事者_従事者31_従事者区分&lt;&gt;"",新_変更_3!AW541&lt;&gt;""), 新_変更_3!AW541, "")</f>
        <v/>
      </c>
      <c r="V5002" s="684"/>
      <c r="W5002" s="684"/>
      <c r="X5002" s="684"/>
      <c r="Y5002" s="684"/>
      <c r="Z5002" s="684"/>
      <c r="AA5002" s="684"/>
      <c r="AB5002" s="684"/>
      <c r="AC5002" s="685"/>
      <c r="AD5002" s="130"/>
      <c r="AE5002" s="131"/>
      <c r="AF5002" s="132"/>
      <c r="AG5002" s="683" t="str">
        <f>IF(AND(NM_従事者_従事者31_従事者区分&lt;&gt;"",新_新規_2!L514&lt;&gt;""), 新_新規_2!L514, "")
&amp; IF(AND(NM_従事者_従事者31_従事者区分&lt;&gt;"",新_変更_3!AO542&lt;&gt;""), 新_変更_3!AO542, "")</f>
        <v/>
      </c>
      <c r="AH5002" s="684"/>
      <c r="AI5002" s="684"/>
      <c r="AJ5002" s="684"/>
      <c r="AK5002" s="684"/>
      <c r="AL5002" s="684"/>
      <c r="AM5002" s="684"/>
      <c r="AN5002" s="684"/>
      <c r="AO5002" s="685"/>
    </row>
    <row r="5003" spans="2:41" ht="13.35" customHeight="1">
      <c r="B5003" s="135"/>
      <c r="I5003" s="136"/>
      <c r="J5003" s="135" t="s">
        <v>4023</v>
      </c>
      <c r="N5003" s="135" t="s">
        <v>23</v>
      </c>
      <c r="Q5003" s="136"/>
      <c r="R5003" s="124" t="s">
        <v>17</v>
      </c>
      <c r="T5003" s="136"/>
      <c r="U5003" s="686"/>
      <c r="V5003" s="687"/>
      <c r="W5003" s="687"/>
      <c r="X5003" s="687"/>
      <c r="Y5003" s="687"/>
      <c r="Z5003" s="687"/>
      <c r="AA5003" s="687"/>
      <c r="AB5003" s="687"/>
      <c r="AC5003" s="688"/>
      <c r="AD5003" s="135" t="s">
        <v>18</v>
      </c>
      <c r="AF5003" s="136"/>
      <c r="AG5003" s="686"/>
      <c r="AH5003" s="687"/>
      <c r="AI5003" s="687"/>
      <c r="AJ5003" s="687"/>
      <c r="AK5003" s="687"/>
      <c r="AL5003" s="687"/>
      <c r="AM5003" s="687"/>
      <c r="AN5003" s="687"/>
      <c r="AO5003" s="688"/>
    </row>
    <row r="5004" spans="2:41" ht="3.75" customHeight="1">
      <c r="B5004" s="135"/>
      <c r="I5004" s="136"/>
      <c r="J5004" s="135"/>
      <c r="N5004" s="135"/>
      <c r="Q5004" s="136"/>
      <c r="R5004" s="141"/>
      <c r="S5004" s="141"/>
      <c r="T5004" s="142"/>
      <c r="U5004" s="689"/>
      <c r="V5004" s="690"/>
      <c r="W5004" s="690"/>
      <c r="X5004" s="690"/>
      <c r="Y5004" s="690"/>
      <c r="Z5004" s="690"/>
      <c r="AA5004" s="690"/>
      <c r="AB5004" s="690"/>
      <c r="AC5004" s="691"/>
      <c r="AD5004" s="140"/>
      <c r="AE5004" s="141"/>
      <c r="AF5004" s="142"/>
      <c r="AG5004" s="689"/>
      <c r="AH5004" s="690"/>
      <c r="AI5004" s="690"/>
      <c r="AJ5004" s="690"/>
      <c r="AK5004" s="690"/>
      <c r="AL5004" s="690"/>
      <c r="AM5004" s="690"/>
      <c r="AN5004" s="690"/>
      <c r="AO5004" s="691"/>
    </row>
    <row r="5005" spans="2:41" ht="3.75" customHeight="1">
      <c r="B5005" s="135"/>
      <c r="I5005" s="136"/>
      <c r="J5005" s="135"/>
      <c r="N5005" s="135"/>
      <c r="Q5005" s="136"/>
      <c r="R5005" s="131"/>
      <c r="S5005" s="131"/>
      <c r="T5005" s="132"/>
      <c r="U5005" s="683" t="str">
        <f>IF(AND(NM_従事者_従事者31_従事者区分&lt;&gt;"",新_新規_2!T514&lt;&gt;""), 新_新規_2!T514, "")
&amp; IF(AND(NM_従事者_従事者31_従事者区分&lt;&gt;"",新_変更_3!AW542&lt;&gt;""), 新_変更_3!AW542, "")</f>
        <v/>
      </c>
      <c r="V5005" s="684"/>
      <c r="W5005" s="684"/>
      <c r="X5005" s="684"/>
      <c r="Y5005" s="684"/>
      <c r="Z5005" s="684"/>
      <c r="AA5005" s="684"/>
      <c r="AB5005" s="684"/>
      <c r="AC5005" s="685"/>
      <c r="AD5005" s="130"/>
      <c r="AE5005" s="131"/>
      <c r="AF5005" s="132"/>
      <c r="AG5005" s="683" t="str">
        <f>IF(AND(NM_従事者_従事者31_従事者区分&lt;&gt;"",新_新規_2!L515&lt;&gt;""), 新_新規_2!L515, "")
&amp; IF(AND(NM_従事者_従事者31_従事者区分&lt;&gt;"",新_変更_3!AO543&lt;&gt;""), 新_変更_3!AO543, "")</f>
        <v/>
      </c>
      <c r="AH5005" s="684"/>
      <c r="AI5005" s="684"/>
      <c r="AJ5005" s="684"/>
      <c r="AK5005" s="684"/>
      <c r="AL5005" s="684"/>
      <c r="AM5005" s="684"/>
      <c r="AN5005" s="684"/>
      <c r="AO5005" s="685"/>
    </row>
    <row r="5006" spans="2:41" ht="13.35" customHeight="1">
      <c r="B5006" s="135"/>
      <c r="I5006" s="136"/>
      <c r="J5006" s="135"/>
      <c r="N5006" s="135"/>
      <c r="Q5006" s="136"/>
      <c r="R5006" s="124" t="s">
        <v>19</v>
      </c>
      <c r="T5006" s="136"/>
      <c r="U5006" s="686"/>
      <c r="V5006" s="687"/>
      <c r="W5006" s="687"/>
      <c r="X5006" s="687"/>
      <c r="Y5006" s="687"/>
      <c r="Z5006" s="687"/>
      <c r="AA5006" s="687"/>
      <c r="AB5006" s="687"/>
      <c r="AC5006" s="688"/>
      <c r="AD5006" s="135" t="s">
        <v>20</v>
      </c>
      <c r="AF5006" s="136"/>
      <c r="AG5006" s="686"/>
      <c r="AH5006" s="687"/>
      <c r="AI5006" s="687"/>
      <c r="AJ5006" s="687"/>
      <c r="AK5006" s="687"/>
      <c r="AL5006" s="687"/>
      <c r="AM5006" s="687"/>
      <c r="AN5006" s="687"/>
      <c r="AO5006" s="688"/>
    </row>
    <row r="5007" spans="2:41" ht="3.75" customHeight="1">
      <c r="B5007" s="135"/>
      <c r="I5007" s="136"/>
      <c r="J5007" s="135"/>
      <c r="N5007" s="140"/>
      <c r="O5007" s="141"/>
      <c r="P5007" s="141"/>
      <c r="Q5007" s="142"/>
      <c r="R5007" s="141"/>
      <c r="S5007" s="141"/>
      <c r="T5007" s="142"/>
      <c r="U5007" s="689"/>
      <c r="V5007" s="690"/>
      <c r="W5007" s="690"/>
      <c r="X5007" s="690"/>
      <c r="Y5007" s="690"/>
      <c r="Z5007" s="690"/>
      <c r="AA5007" s="690"/>
      <c r="AB5007" s="690"/>
      <c r="AC5007" s="691"/>
      <c r="AD5007" s="140"/>
      <c r="AE5007" s="141"/>
      <c r="AF5007" s="142"/>
      <c r="AG5007" s="689"/>
      <c r="AH5007" s="690"/>
      <c r="AI5007" s="690"/>
      <c r="AJ5007" s="690"/>
      <c r="AK5007" s="690"/>
      <c r="AL5007" s="690"/>
      <c r="AM5007" s="690"/>
      <c r="AN5007" s="690"/>
      <c r="AO5007" s="691"/>
    </row>
    <row r="5008" spans="2:41" ht="3.75" customHeight="1">
      <c r="B5008" s="135"/>
      <c r="I5008" s="136"/>
      <c r="J5008" s="135"/>
      <c r="M5008" s="136"/>
      <c r="N5008" s="135"/>
      <c r="Q5008" s="136"/>
      <c r="R5008" s="130"/>
      <c r="S5008" s="131"/>
      <c r="T5008" s="131"/>
      <c r="U5008" s="131"/>
      <c r="V5008" s="131"/>
      <c r="W5008" s="131"/>
      <c r="X5008" s="131"/>
      <c r="Y5008" s="131"/>
      <c r="Z5008" s="131"/>
      <c r="AA5008" s="131"/>
      <c r="AB5008" s="131"/>
      <c r="AC5008" s="131"/>
      <c r="AD5008" s="131"/>
      <c r="AE5008" s="131"/>
      <c r="AF5008" s="131"/>
      <c r="AG5008" s="131"/>
      <c r="AH5008" s="131"/>
      <c r="AI5008" s="131"/>
      <c r="AJ5008" s="131"/>
      <c r="AK5008" s="131"/>
      <c r="AL5008" s="131"/>
      <c r="AM5008" s="131"/>
      <c r="AN5008" s="131"/>
      <c r="AO5008" s="132"/>
    </row>
    <row r="5009" spans="2:41" ht="13.35" customHeight="1">
      <c r="B5009" s="135"/>
      <c r="I5009" s="136"/>
      <c r="J5009" s="135"/>
      <c r="M5009" s="136"/>
      <c r="N5009" s="135" t="s">
        <v>111</v>
      </c>
      <c r="Q5009" s="136"/>
      <c r="R5009" s="135"/>
      <c r="S5009" s="696"/>
      <c r="T5009" s="694"/>
      <c r="V5009" s="146"/>
      <c r="W5009" s="124" t="s">
        <v>12</v>
      </c>
      <c r="X5009" s="146"/>
      <c r="Y5009" s="124" t="s">
        <v>11</v>
      </c>
      <c r="Z5009" s="146"/>
      <c r="AA5009" s="124" t="s">
        <v>364</v>
      </c>
      <c r="AO5009" s="136"/>
    </row>
    <row r="5010" spans="2:41" ht="3.75" customHeight="1">
      <c r="B5010" s="135"/>
      <c r="I5010" s="136"/>
      <c r="J5010" s="135"/>
      <c r="M5010" s="136"/>
      <c r="N5010" s="135"/>
      <c r="Q5010" s="136"/>
      <c r="R5010" s="135"/>
      <c r="AO5010" s="136"/>
    </row>
    <row r="5011" spans="2:41" ht="3.75" customHeight="1">
      <c r="B5011" s="135"/>
      <c r="I5011" s="136"/>
      <c r="J5011" s="135"/>
      <c r="M5011" s="136"/>
      <c r="N5011" s="130"/>
      <c r="O5011" s="131"/>
      <c r="P5011" s="131"/>
      <c r="Q5011" s="131"/>
      <c r="R5011" s="781" t="str">
        <f>IF(AND(NM_従事者_従事者31_従事者区分&lt;&gt;"",新_新規_2!I516&lt;&gt;""), 新_新規_2!I516, "")
&amp; IF(AND(NM_従事者_従事者31_従事者区分&lt;&gt;"",新_変更_3!AL544&lt;&gt;""), 新_変更_3!AL544, "")</f>
        <v/>
      </c>
      <c r="S5011" s="784" t="str">
        <f>IF(AND(NM_従事者_従事者31_従事者区分&lt;&gt;"",新_新規_2!J516&lt;&gt;""), 新_新規_2!J516, "")
&amp; IF(AND(NM_従事者_従事者31_従事者区分&lt;&gt;"",新_変更_3!AM544&lt;&gt;""), 新_変更_3!AM544, "")</f>
        <v/>
      </c>
      <c r="T5011" s="131"/>
      <c r="U5011" s="787" t="str">
        <f>IF(AND(NM_従事者_従事者31_従事者区分&lt;&gt;"",新_新規_2!L516&lt;&gt;""), 新_新規_2!L516, "")
&amp; IF(AND(NM_従事者_従事者31_従事者区分&lt;&gt;"",新_変更_3!AO544&lt;&gt;""), 新_変更_3!AO544, "")</f>
        <v/>
      </c>
      <c r="V5011" s="130"/>
      <c r="W5011" s="131"/>
      <c r="X5011" s="131"/>
      <c r="Y5011" s="131"/>
      <c r="Z5011" s="131"/>
      <c r="AA5011" s="131"/>
      <c r="AB5011" s="131"/>
      <c r="AC5011" s="131"/>
      <c r="AD5011" s="131"/>
      <c r="AE5011" s="131"/>
      <c r="AF5011" s="131"/>
      <c r="AG5011" s="131"/>
      <c r="AH5011" s="133"/>
      <c r="AI5011" s="133"/>
      <c r="AJ5011" s="131"/>
      <c r="AK5011" s="149"/>
      <c r="AL5011" s="131"/>
      <c r="AM5011" s="131"/>
      <c r="AN5011" s="131"/>
      <c r="AO5011" s="132"/>
    </row>
    <row r="5012" spans="2:41" ht="13.35" customHeight="1">
      <c r="B5012" s="135"/>
      <c r="I5012" s="136"/>
      <c r="J5012" s="135"/>
      <c r="M5012" s="136"/>
      <c r="N5012" s="135" t="s">
        <v>30</v>
      </c>
      <c r="R5012" s="782"/>
      <c r="S5012" s="785"/>
      <c r="T5012" s="124" t="s">
        <v>388</v>
      </c>
      <c r="U5012" s="756"/>
      <c r="V5012" s="135" t="s">
        <v>112</v>
      </c>
      <c r="AH5012" s="137"/>
      <c r="AI5012" s="137"/>
      <c r="AK5012" s="150"/>
      <c r="AO5012" s="136"/>
    </row>
    <row r="5013" spans="2:41" ht="3.75" customHeight="1">
      <c r="B5013" s="135"/>
      <c r="I5013" s="136"/>
      <c r="J5013" s="135"/>
      <c r="M5013" s="136"/>
      <c r="N5013" s="135"/>
      <c r="R5013" s="783"/>
      <c r="S5013" s="786"/>
      <c r="T5013" s="141"/>
      <c r="U5013" s="759"/>
      <c r="V5013" s="140"/>
      <c r="W5013" s="141"/>
      <c r="X5013" s="141"/>
      <c r="Y5013" s="141"/>
      <c r="Z5013" s="141"/>
      <c r="AA5013" s="141"/>
      <c r="AB5013" s="141"/>
      <c r="AC5013" s="141"/>
      <c r="AD5013" s="141"/>
      <c r="AE5013" s="141"/>
      <c r="AF5013" s="141"/>
      <c r="AG5013" s="141"/>
      <c r="AH5013" s="143"/>
      <c r="AI5013" s="143"/>
      <c r="AJ5013" s="141"/>
      <c r="AK5013" s="151"/>
      <c r="AL5013" s="141"/>
      <c r="AM5013" s="141"/>
      <c r="AN5013" s="141"/>
      <c r="AO5013" s="142"/>
    </row>
    <row r="5014" spans="2:41" ht="3.75" customHeight="1">
      <c r="B5014" s="135"/>
      <c r="I5014" s="136"/>
      <c r="J5014" s="135"/>
      <c r="M5014" s="136"/>
      <c r="N5014" s="130"/>
      <c r="O5014" s="131"/>
      <c r="P5014" s="131"/>
      <c r="Q5014" s="132"/>
      <c r="R5014" s="788" t="str">
        <f>IF(AND(NM_従事者_従事者31_従事者区分&lt;&gt;"",新_新規_2!K520&lt;&gt;""), 新_新規_2!K520, "")
&amp; IF(AND(NM_従事者_従事者31_従事者区分&lt;&gt;"",新_変更_3!AN548&lt;&gt;""), 新_変更_3!AN548, "")</f>
        <v/>
      </c>
      <c r="S5014" s="684"/>
      <c r="T5014" s="684"/>
      <c r="U5014" s="685"/>
      <c r="V5014" s="686" t="str">
        <f>IF(AND(NM_従事者_従事者31_従事者区分&lt;&gt;"",新_新規_2!O520&lt;&gt;""), 新_新規_2!O520, "")
&amp; IF(AND(NM_従事者_従事者31_従事者区分&lt;&gt;"",新_変更_3!AR548&lt;&gt;""), 新_変更_3!AR548, "")</f>
        <v/>
      </c>
      <c r="W5014" s="688"/>
      <c r="X5014" s="683" t="str">
        <f>IF(AND(NM_従事者_従事者31_従事者区分&lt;&gt;"",新_新規_2!Q520&lt;&gt;""), 新_新規_2!Q520, "")
&amp; IF(AND(NM_従事者_従事者31_従事者区分&lt;&gt;"",新_変更_3!AT548&lt;&gt;""), 新_変更_3!AT548, "")</f>
        <v/>
      </c>
      <c r="Y5014" s="684"/>
      <c r="Z5014" s="684"/>
      <c r="AA5014" s="685"/>
      <c r="AI5014" s="131"/>
      <c r="AO5014" s="136"/>
    </row>
    <row r="5015" spans="2:41" ht="13.35" customHeight="1">
      <c r="B5015" s="135"/>
      <c r="I5015" s="136"/>
      <c r="J5015" s="135"/>
      <c r="M5015" s="136"/>
      <c r="N5015" s="135" t="s">
        <v>114</v>
      </c>
      <c r="Q5015" s="136"/>
      <c r="R5015" s="686"/>
      <c r="S5015" s="687"/>
      <c r="T5015" s="687"/>
      <c r="U5015" s="688"/>
      <c r="V5015" s="686"/>
      <c r="W5015" s="688"/>
      <c r="X5015" s="686"/>
      <c r="Y5015" s="687"/>
      <c r="Z5015" s="687"/>
      <c r="AA5015" s="688"/>
      <c r="AB5015" s="158" t="s">
        <v>171</v>
      </c>
      <c r="AO5015" s="136"/>
    </row>
    <row r="5016" spans="2:41" ht="3.75" customHeight="1">
      <c r="B5016" s="135"/>
      <c r="I5016" s="136"/>
      <c r="J5016" s="135"/>
      <c r="M5016" s="136"/>
      <c r="N5016" s="135"/>
      <c r="Q5016" s="136"/>
      <c r="R5016" s="689"/>
      <c r="S5016" s="690"/>
      <c r="T5016" s="690"/>
      <c r="U5016" s="691"/>
      <c r="V5016" s="689"/>
      <c r="W5016" s="691"/>
      <c r="X5016" s="689"/>
      <c r="Y5016" s="690"/>
      <c r="Z5016" s="690"/>
      <c r="AA5016" s="691"/>
      <c r="AB5016" s="141"/>
      <c r="AC5016" s="141"/>
      <c r="AD5016" s="141"/>
      <c r="AE5016" s="141"/>
      <c r="AF5016" s="141"/>
      <c r="AG5016" s="141"/>
      <c r="AH5016" s="141"/>
      <c r="AI5016" s="141"/>
      <c r="AJ5016" s="141"/>
      <c r="AK5016" s="141"/>
      <c r="AL5016" s="141"/>
      <c r="AM5016" s="141"/>
      <c r="AN5016" s="141"/>
      <c r="AO5016" s="142"/>
    </row>
    <row r="5017" spans="2:41" ht="3.75" customHeight="1">
      <c r="B5017" s="135"/>
      <c r="I5017" s="136"/>
      <c r="J5017" s="135"/>
      <c r="M5017" s="136"/>
      <c r="N5017" s="130"/>
      <c r="O5017" s="131"/>
      <c r="P5017" s="131"/>
      <c r="Q5017" s="131"/>
      <c r="R5017" s="130"/>
      <c r="S5017" s="131"/>
      <c r="T5017" s="131"/>
      <c r="U5017" s="131"/>
      <c r="V5017" s="131"/>
      <c r="W5017" s="131"/>
      <c r="X5017" s="131"/>
      <c r="Y5017" s="131"/>
      <c r="Z5017" s="131"/>
      <c r="AA5017" s="132"/>
      <c r="AB5017" s="130"/>
      <c r="AI5017" s="136"/>
      <c r="AJ5017" s="130"/>
      <c r="AK5017" s="131"/>
      <c r="AL5017" s="131"/>
      <c r="AM5017" s="131"/>
      <c r="AN5017" s="131"/>
      <c r="AO5017" s="132"/>
    </row>
    <row r="5018" spans="2:41" ht="13.35" customHeight="1">
      <c r="B5018" s="135"/>
      <c r="I5018" s="136"/>
      <c r="J5018" s="135"/>
      <c r="M5018" s="136"/>
      <c r="N5018" s="135" t="s">
        <v>115</v>
      </c>
      <c r="R5018" s="135"/>
      <c r="S5018" s="696" t="str">
        <f>IF(AND(NM_従事者_従事者31_従事者区分&lt;&gt;"",新_新規_2!I522&lt;&gt;""), 新_新規_2!I522, "")
&amp; IF(AND(NM_従事者_従事者31_従事者区分&lt;&gt;"",新_変更_3!AL550&lt;&gt;""), 新_変更_3!AL550, "")</f>
        <v/>
      </c>
      <c r="T5018" s="694"/>
      <c r="V5018" s="146" t="str">
        <f>IF(AND(NM_従事者_従事者31_従事者区分&lt;&gt;"",新_新規_2!K522&lt;&gt;""), 新_新規_2!K522, "")
&amp; IF(AND(NM_従事者_従事者31_従事者区分&lt;&gt;"",新_変更_3!AN550&lt;&gt;""), 新_変更_3!AN550, "")</f>
        <v/>
      </c>
      <c r="W5018" s="124" t="s">
        <v>12</v>
      </c>
      <c r="X5018" s="146" t="str">
        <f>IF(AND(NM_従事者_従事者31_従事者区分&lt;&gt;"",新_新規_2!M522&lt;&gt;""), 新_新規_2!M522, "")
&amp; IF(AND(NM_従事者_従事者31_従事者区分&lt;&gt;"",新_変更_3!AP550&lt;&gt;""), 新_変更_3!AP550, "")</f>
        <v/>
      </c>
      <c r="Y5018" s="124" t="s">
        <v>11</v>
      </c>
      <c r="Z5018" s="146" t="str">
        <f>IF(AND(NM_従事者_従事者31_従事者区分&lt;&gt;"",新_新規_2!O522&lt;&gt;""), 新_新規_2!O522, "")
 &amp; IF(AND(NM_従事者_従事者31_従事者区分&lt;&gt;"",新_変更_3!AR550&lt;&gt;""), 新_変更_3!AR550, "")</f>
        <v/>
      </c>
      <c r="AA5018" s="124" t="s">
        <v>364</v>
      </c>
      <c r="AB5018" s="135" t="s">
        <v>170</v>
      </c>
      <c r="AI5018" s="136"/>
      <c r="AJ5018" s="135"/>
      <c r="AK5018" s="696"/>
      <c r="AL5018" s="693"/>
      <c r="AM5018" s="693"/>
      <c r="AN5018" s="693"/>
      <c r="AO5018" s="694"/>
    </row>
    <row r="5019" spans="2:41" ht="3.75" customHeight="1">
      <c r="B5019" s="135"/>
      <c r="I5019" s="136"/>
      <c r="J5019" s="135"/>
      <c r="M5019" s="136"/>
      <c r="N5019" s="135"/>
      <c r="R5019" s="140"/>
      <c r="S5019" s="141"/>
      <c r="T5019" s="141"/>
      <c r="U5019" s="141"/>
      <c r="V5019" s="141"/>
      <c r="W5019" s="141"/>
      <c r="X5019" s="141"/>
      <c r="Y5019" s="141"/>
      <c r="Z5019" s="141"/>
      <c r="AA5019" s="142"/>
      <c r="AB5019" s="140"/>
      <c r="AC5019" s="141"/>
      <c r="AD5019" s="141"/>
      <c r="AE5019" s="141"/>
      <c r="AF5019" s="141"/>
      <c r="AG5019" s="141"/>
      <c r="AH5019" s="141"/>
      <c r="AI5019" s="142"/>
      <c r="AJ5019" s="140"/>
      <c r="AK5019" s="141"/>
      <c r="AL5019" s="141"/>
      <c r="AM5019" s="141"/>
      <c r="AN5019" s="141"/>
      <c r="AO5019" s="142"/>
    </row>
    <row r="5020" spans="2:41" ht="3.75" customHeight="1">
      <c r="B5020" s="135"/>
      <c r="I5020" s="136"/>
      <c r="J5020" s="135"/>
      <c r="M5020" s="136"/>
      <c r="N5020" s="130"/>
      <c r="O5020" s="131"/>
      <c r="P5020" s="131"/>
      <c r="Q5020" s="132"/>
      <c r="R5020" s="683" t="str">
        <f>IF(新_新規_2!T519="☑", "研修中の登録販売者", "") &amp; IF(新_変更_3!AW547="☑", "研修中の登録販売者", "")</f>
        <v/>
      </c>
      <c r="S5020" s="684"/>
      <c r="T5020" s="684"/>
      <c r="U5020" s="684"/>
      <c r="V5020" s="684"/>
      <c r="W5020" s="684"/>
      <c r="X5020" s="684"/>
      <c r="Y5020" s="684"/>
      <c r="Z5020" s="684"/>
      <c r="AA5020" s="684"/>
      <c r="AB5020" s="684"/>
      <c r="AC5020" s="684"/>
      <c r="AD5020" s="684"/>
      <c r="AE5020" s="684"/>
      <c r="AF5020" s="684"/>
      <c r="AG5020" s="684"/>
      <c r="AH5020" s="684"/>
      <c r="AI5020" s="684"/>
      <c r="AJ5020" s="684"/>
      <c r="AK5020" s="684"/>
      <c r="AL5020" s="684"/>
      <c r="AM5020" s="684"/>
      <c r="AN5020" s="684"/>
      <c r="AO5020" s="685"/>
    </row>
    <row r="5021" spans="2:41" ht="13.35" customHeight="1">
      <c r="B5021" s="135"/>
      <c r="I5021" s="136"/>
      <c r="J5021" s="135"/>
      <c r="M5021" s="136"/>
      <c r="N5021" s="135" t="s">
        <v>32</v>
      </c>
      <c r="Q5021" s="136"/>
      <c r="R5021" s="686"/>
      <c r="S5021" s="687"/>
      <c r="T5021" s="687"/>
      <c r="U5021" s="687"/>
      <c r="V5021" s="687"/>
      <c r="W5021" s="687"/>
      <c r="X5021" s="687"/>
      <c r="Y5021" s="687"/>
      <c r="Z5021" s="687"/>
      <c r="AA5021" s="687"/>
      <c r="AB5021" s="687"/>
      <c r="AC5021" s="687"/>
      <c r="AD5021" s="687"/>
      <c r="AE5021" s="687"/>
      <c r="AF5021" s="687"/>
      <c r="AG5021" s="687"/>
      <c r="AH5021" s="687"/>
      <c r="AI5021" s="687"/>
      <c r="AJ5021" s="687"/>
      <c r="AK5021" s="687"/>
      <c r="AL5021" s="687"/>
      <c r="AM5021" s="687"/>
      <c r="AN5021" s="687"/>
      <c r="AO5021" s="688"/>
    </row>
    <row r="5022" spans="2:41" ht="3.75" customHeight="1">
      <c r="B5022" s="135"/>
      <c r="I5022" s="136"/>
      <c r="J5022" s="135"/>
      <c r="M5022" s="136"/>
      <c r="N5022" s="140"/>
      <c r="O5022" s="141"/>
      <c r="P5022" s="141"/>
      <c r="Q5022" s="142"/>
      <c r="R5022" s="689"/>
      <c r="S5022" s="690"/>
      <c r="T5022" s="690"/>
      <c r="U5022" s="690"/>
      <c r="V5022" s="690"/>
      <c r="W5022" s="690"/>
      <c r="X5022" s="690"/>
      <c r="Y5022" s="690"/>
      <c r="Z5022" s="690"/>
      <c r="AA5022" s="690"/>
      <c r="AB5022" s="690"/>
      <c r="AC5022" s="690"/>
      <c r="AD5022" s="690"/>
      <c r="AE5022" s="690"/>
      <c r="AF5022" s="690"/>
      <c r="AG5022" s="690"/>
      <c r="AH5022" s="690"/>
      <c r="AI5022" s="690"/>
      <c r="AJ5022" s="690"/>
      <c r="AK5022" s="690"/>
      <c r="AL5022" s="690"/>
      <c r="AM5022" s="690"/>
      <c r="AN5022" s="690"/>
      <c r="AO5022" s="691"/>
    </row>
    <row r="5023" spans="2:41" ht="3.75" customHeight="1">
      <c r="B5023" s="135"/>
      <c r="I5023" s="136"/>
      <c r="J5023" s="130"/>
      <c r="K5023" s="131"/>
      <c r="L5023" s="131"/>
      <c r="M5023" s="132"/>
      <c r="N5023" s="130"/>
      <c r="O5023" s="131"/>
      <c r="P5023" s="131"/>
      <c r="Q5023" s="132"/>
      <c r="R5023" s="130"/>
      <c r="S5023" s="131"/>
      <c r="T5023" s="131"/>
      <c r="U5023" s="131"/>
      <c r="V5023" s="131"/>
      <c r="W5023" s="131"/>
      <c r="X5023" s="131"/>
      <c r="Y5023" s="131"/>
      <c r="Z5023" s="131"/>
      <c r="AA5023" s="132"/>
      <c r="AB5023" s="130"/>
      <c r="AC5023" s="131"/>
      <c r="AD5023" s="131"/>
      <c r="AE5023" s="132"/>
      <c r="AF5023" s="131"/>
      <c r="AG5023" s="131"/>
      <c r="AH5023" s="131"/>
      <c r="AI5023" s="131"/>
      <c r="AJ5023" s="131"/>
      <c r="AK5023" s="131"/>
      <c r="AL5023" s="131"/>
      <c r="AM5023" s="131"/>
      <c r="AN5023" s="131"/>
      <c r="AO5023" s="132"/>
    </row>
    <row r="5024" spans="2:41" ht="13.35" customHeight="1">
      <c r="B5024" s="135"/>
      <c r="I5024" s="136"/>
      <c r="J5024" s="135"/>
      <c r="M5024" s="136"/>
      <c r="N5024" s="135" t="s">
        <v>27</v>
      </c>
      <c r="Q5024" s="136"/>
      <c r="R5024" s="135"/>
      <c r="S5024" s="692" t="str">
        <f>IF(新_新規_2!I526&lt;&gt;"", "01300011:その他従事者", "") &amp; IF(新_変更_3!AL554&lt;&gt;"", "01300011:その他従事者", "")</f>
        <v/>
      </c>
      <c r="T5024" s="693"/>
      <c r="U5024" s="693"/>
      <c r="V5024" s="693"/>
      <c r="W5024" s="693"/>
      <c r="X5024" s="693"/>
      <c r="Y5024" s="693"/>
      <c r="Z5024" s="693"/>
      <c r="AA5024" s="694"/>
      <c r="AB5024" s="135" t="s">
        <v>28</v>
      </c>
      <c r="AE5024" s="136"/>
      <c r="AF5024" s="135"/>
      <c r="AG5024" s="695" t="str">
        <f>IF(新_新規_2!I534="☑", "01300001:薬剤師", "") &amp; IF(新_変更_3!AL562="☑", "01300001:薬剤師", "")
&amp; IF(新_新規_2!N534="☑", "01300002:登録販売者", "") &amp; IF(新_変更_3!AQ562="☑", "01300002:登録販売者", "")
&amp; IF(新_新規_2!T534="☑", "01300002:登録販売者", "") &amp; IF(新_変更_3!AW562="☑", "01300002:登録販売者", "")</f>
        <v/>
      </c>
      <c r="AH5024" s="693"/>
      <c r="AI5024" s="693"/>
      <c r="AJ5024" s="693"/>
      <c r="AK5024" s="693"/>
      <c r="AL5024" s="693"/>
      <c r="AM5024" s="693"/>
      <c r="AN5024" s="693"/>
      <c r="AO5024" s="694"/>
    </row>
    <row r="5025" spans="2:41" ht="3.75" customHeight="1">
      <c r="B5025" s="135"/>
      <c r="I5025" s="136"/>
      <c r="J5025" s="135"/>
      <c r="M5025" s="136"/>
      <c r="N5025" s="140"/>
      <c r="O5025" s="141"/>
      <c r="P5025" s="141"/>
      <c r="Q5025" s="142"/>
      <c r="R5025" s="140"/>
      <c r="S5025" s="141"/>
      <c r="T5025" s="141"/>
      <c r="U5025" s="141"/>
      <c r="V5025" s="141"/>
      <c r="W5025" s="141"/>
      <c r="X5025" s="141"/>
      <c r="Y5025" s="141"/>
      <c r="Z5025" s="141"/>
      <c r="AA5025" s="142"/>
      <c r="AB5025" s="140"/>
      <c r="AC5025" s="141"/>
      <c r="AD5025" s="141"/>
      <c r="AE5025" s="142"/>
      <c r="AF5025" s="141"/>
      <c r="AG5025" s="141"/>
      <c r="AH5025" s="141"/>
      <c r="AI5025" s="141"/>
      <c r="AJ5025" s="141"/>
      <c r="AK5025" s="141"/>
      <c r="AL5025" s="141"/>
      <c r="AM5025" s="141"/>
      <c r="AN5025" s="141"/>
      <c r="AO5025" s="142"/>
    </row>
    <row r="5026" spans="2:41" ht="3.75" customHeight="1">
      <c r="B5026" s="135"/>
      <c r="I5026" s="136"/>
      <c r="J5026" s="135"/>
      <c r="M5026" s="136"/>
      <c r="N5026" s="130"/>
      <c r="O5026" s="131"/>
      <c r="P5026" s="131"/>
      <c r="Q5026" s="132"/>
      <c r="R5026" s="130"/>
      <c r="S5026" s="131"/>
      <c r="T5026" s="131"/>
      <c r="U5026" s="131"/>
      <c r="V5026" s="131"/>
      <c r="W5026" s="131"/>
      <c r="X5026" s="131"/>
      <c r="Y5026" s="131"/>
      <c r="Z5026" s="131"/>
      <c r="AA5026" s="132"/>
      <c r="AB5026" s="130"/>
      <c r="AC5026" s="131"/>
      <c r="AD5026" s="131"/>
      <c r="AE5026" s="132"/>
      <c r="AF5026" s="130"/>
      <c r="AG5026" s="131"/>
      <c r="AH5026" s="131"/>
      <c r="AI5026" s="131"/>
      <c r="AJ5026" s="131"/>
      <c r="AK5026" s="131"/>
      <c r="AL5026" s="131"/>
      <c r="AM5026" s="131"/>
      <c r="AN5026" s="131"/>
      <c r="AO5026" s="132"/>
    </row>
    <row r="5027" spans="2:41" ht="13.35" customHeight="1">
      <c r="B5027" s="135"/>
      <c r="I5027" s="136"/>
      <c r="J5027" s="135"/>
      <c r="M5027" s="136"/>
      <c r="N5027" s="135" t="s">
        <v>3990</v>
      </c>
      <c r="Q5027" s="136"/>
      <c r="R5027" s="135"/>
      <c r="S5027" s="696"/>
      <c r="T5027" s="694"/>
      <c r="V5027" s="146"/>
      <c r="W5027" s="124" t="s">
        <v>12</v>
      </c>
      <c r="X5027" s="146"/>
      <c r="Y5027" s="124" t="s">
        <v>11</v>
      </c>
      <c r="Z5027" s="146"/>
      <c r="AA5027" s="136" t="s">
        <v>364</v>
      </c>
      <c r="AB5027" s="135" t="s">
        <v>66</v>
      </c>
      <c r="AE5027" s="136"/>
      <c r="AF5027" s="135"/>
      <c r="AG5027" s="696"/>
      <c r="AH5027" s="694"/>
      <c r="AJ5027" s="146"/>
      <c r="AK5027" s="124" t="s">
        <v>12</v>
      </c>
      <c r="AL5027" s="146"/>
      <c r="AM5027" s="124" t="s">
        <v>11</v>
      </c>
      <c r="AN5027" s="146"/>
      <c r="AO5027" s="136" t="s">
        <v>364</v>
      </c>
    </row>
    <row r="5028" spans="2:41" ht="3.75" customHeight="1">
      <c r="B5028" s="135"/>
      <c r="I5028" s="136"/>
      <c r="J5028" s="135"/>
      <c r="M5028" s="136"/>
      <c r="N5028" s="140"/>
      <c r="O5028" s="141"/>
      <c r="P5028" s="141"/>
      <c r="Q5028" s="142"/>
      <c r="R5028" s="140"/>
      <c r="S5028" s="141"/>
      <c r="T5028" s="141"/>
      <c r="U5028" s="141"/>
      <c r="V5028" s="141"/>
      <c r="W5028" s="141"/>
      <c r="X5028" s="141"/>
      <c r="Y5028" s="141"/>
      <c r="Z5028" s="141"/>
      <c r="AA5028" s="142"/>
      <c r="AB5028" s="140"/>
      <c r="AC5028" s="141"/>
      <c r="AD5028" s="141"/>
      <c r="AE5028" s="142"/>
      <c r="AF5028" s="140"/>
      <c r="AG5028" s="141"/>
      <c r="AH5028" s="141"/>
      <c r="AI5028" s="141"/>
      <c r="AJ5028" s="141"/>
      <c r="AK5028" s="141"/>
      <c r="AL5028" s="141"/>
      <c r="AM5028" s="141"/>
      <c r="AN5028" s="141"/>
      <c r="AO5028" s="142"/>
    </row>
    <row r="5029" spans="2:41" ht="3.75" customHeight="1">
      <c r="B5029" s="135"/>
      <c r="I5029" s="136"/>
      <c r="J5029" s="135"/>
      <c r="M5029" s="136"/>
      <c r="N5029" s="130"/>
      <c r="O5029" s="131"/>
      <c r="P5029" s="131"/>
      <c r="Q5029" s="132"/>
      <c r="R5029" s="683" t="str">
        <f>IF(AND(NM_従事者_従事者32_従事者区分&lt;&gt;"",新_新規_2!I526&lt;&gt;""), 新_新規_2!I526, "")
&amp; IF(AND(NM_従事者_従事者32_従事者区分&lt;&gt;"",新_変更_3!AL554&lt;&gt;""), 新_変更_3!AL554, "")</f>
        <v/>
      </c>
      <c r="S5029" s="684"/>
      <c r="T5029" s="684"/>
      <c r="U5029" s="684"/>
      <c r="V5029" s="684"/>
      <c r="W5029" s="684"/>
      <c r="X5029" s="684"/>
      <c r="Y5029" s="684"/>
      <c r="Z5029" s="684"/>
      <c r="AA5029" s="684"/>
      <c r="AB5029" s="684"/>
      <c r="AC5029" s="684"/>
      <c r="AD5029" s="684"/>
      <c r="AE5029" s="684"/>
      <c r="AF5029" s="684"/>
      <c r="AG5029" s="684"/>
      <c r="AH5029" s="684"/>
      <c r="AI5029" s="684"/>
      <c r="AJ5029" s="685"/>
      <c r="AK5029" s="131"/>
      <c r="AL5029" s="131"/>
      <c r="AM5029" s="131"/>
      <c r="AN5029" s="131"/>
      <c r="AO5029" s="132"/>
    </row>
    <row r="5030" spans="2:41" ht="13.35" customHeight="1">
      <c r="B5030" s="135"/>
      <c r="I5030" s="136"/>
      <c r="J5030" s="135"/>
      <c r="M5030" s="136"/>
      <c r="N5030" s="135" t="s">
        <v>8</v>
      </c>
      <c r="Q5030" s="136"/>
      <c r="R5030" s="686"/>
      <c r="S5030" s="687"/>
      <c r="T5030" s="687"/>
      <c r="U5030" s="687"/>
      <c r="V5030" s="687"/>
      <c r="W5030" s="687"/>
      <c r="X5030" s="687"/>
      <c r="Y5030" s="687"/>
      <c r="Z5030" s="687"/>
      <c r="AA5030" s="687"/>
      <c r="AB5030" s="687"/>
      <c r="AC5030" s="687"/>
      <c r="AD5030" s="687"/>
      <c r="AE5030" s="687"/>
      <c r="AF5030" s="687"/>
      <c r="AG5030" s="687"/>
      <c r="AH5030" s="687"/>
      <c r="AI5030" s="687"/>
      <c r="AJ5030" s="688"/>
      <c r="AL5030" s="147" t="s">
        <v>13</v>
      </c>
      <c r="AM5030" s="124" t="s">
        <v>29</v>
      </c>
      <c r="AO5030" s="136"/>
    </row>
    <row r="5031" spans="2:41" ht="3.75" customHeight="1">
      <c r="B5031" s="135"/>
      <c r="I5031" s="136"/>
      <c r="J5031" s="135"/>
      <c r="M5031" s="136"/>
      <c r="N5031" s="140"/>
      <c r="O5031" s="141"/>
      <c r="P5031" s="141"/>
      <c r="Q5031" s="142"/>
      <c r="R5031" s="689"/>
      <c r="S5031" s="690"/>
      <c r="T5031" s="690"/>
      <c r="U5031" s="690"/>
      <c r="V5031" s="690"/>
      <c r="W5031" s="690"/>
      <c r="X5031" s="690"/>
      <c r="Y5031" s="690"/>
      <c r="Z5031" s="690"/>
      <c r="AA5031" s="690"/>
      <c r="AB5031" s="690"/>
      <c r="AC5031" s="690"/>
      <c r="AD5031" s="690"/>
      <c r="AE5031" s="690"/>
      <c r="AF5031" s="690"/>
      <c r="AG5031" s="690"/>
      <c r="AH5031" s="690"/>
      <c r="AI5031" s="690"/>
      <c r="AJ5031" s="691"/>
      <c r="AK5031" s="141"/>
      <c r="AL5031" s="141"/>
      <c r="AM5031" s="141"/>
      <c r="AN5031" s="141"/>
      <c r="AO5031" s="142"/>
    </row>
    <row r="5032" spans="2:41" ht="3.75" customHeight="1">
      <c r="B5032" s="135"/>
      <c r="I5032" s="136"/>
      <c r="J5032" s="135"/>
      <c r="M5032" s="136"/>
      <c r="N5032" s="130"/>
      <c r="O5032" s="131"/>
      <c r="P5032" s="131"/>
      <c r="Q5032" s="132"/>
      <c r="R5032" s="683" t="str">
        <f>IF(NM_従事者_従事者32_従事者区分="","",(IF(新_新規_2!I525&lt;&gt;"", ASC(PHONETIC(新_新規_2!I525)), "") &amp; IF(新_変更_3!AL553&lt;&gt;"", ASC(PHONETIC(新_変更_3!AL553)), "")))</f>
        <v/>
      </c>
      <c r="S5032" s="684"/>
      <c r="T5032" s="684"/>
      <c r="U5032" s="684"/>
      <c r="V5032" s="684"/>
      <c r="W5032" s="684"/>
      <c r="X5032" s="684"/>
      <c r="Y5032" s="684"/>
      <c r="Z5032" s="684"/>
      <c r="AA5032" s="684"/>
      <c r="AB5032" s="684"/>
      <c r="AC5032" s="684"/>
      <c r="AD5032" s="684"/>
      <c r="AE5032" s="684"/>
      <c r="AF5032" s="684"/>
      <c r="AG5032" s="684"/>
      <c r="AH5032" s="684"/>
      <c r="AI5032" s="684"/>
      <c r="AJ5032" s="684"/>
      <c r="AK5032" s="684"/>
      <c r="AL5032" s="684"/>
      <c r="AM5032" s="684"/>
      <c r="AN5032" s="684"/>
      <c r="AO5032" s="685"/>
    </row>
    <row r="5033" spans="2:41" ht="13.35" customHeight="1">
      <c r="B5033" s="135"/>
      <c r="I5033" s="136"/>
      <c r="J5033" s="135"/>
      <c r="M5033" s="136"/>
      <c r="N5033" s="135" t="s">
        <v>61</v>
      </c>
      <c r="Q5033" s="136"/>
      <c r="R5033" s="686"/>
      <c r="S5033" s="687"/>
      <c r="T5033" s="687"/>
      <c r="U5033" s="687"/>
      <c r="V5033" s="687"/>
      <c r="W5033" s="687"/>
      <c r="X5033" s="687"/>
      <c r="Y5033" s="687"/>
      <c r="Z5033" s="687"/>
      <c r="AA5033" s="687"/>
      <c r="AB5033" s="687"/>
      <c r="AC5033" s="687"/>
      <c r="AD5033" s="687"/>
      <c r="AE5033" s="687"/>
      <c r="AF5033" s="687"/>
      <c r="AG5033" s="687"/>
      <c r="AH5033" s="687"/>
      <c r="AI5033" s="687"/>
      <c r="AJ5033" s="687"/>
      <c r="AK5033" s="687"/>
      <c r="AL5033" s="687"/>
      <c r="AM5033" s="687"/>
      <c r="AN5033" s="687"/>
      <c r="AO5033" s="688"/>
    </row>
    <row r="5034" spans="2:41" ht="3.75" customHeight="1">
      <c r="B5034" s="135"/>
      <c r="I5034" s="136"/>
      <c r="J5034" s="135"/>
      <c r="M5034" s="136"/>
      <c r="N5034" s="135"/>
      <c r="Q5034" s="136"/>
      <c r="R5034" s="689"/>
      <c r="S5034" s="690"/>
      <c r="T5034" s="690"/>
      <c r="U5034" s="690"/>
      <c r="V5034" s="690"/>
      <c r="W5034" s="690"/>
      <c r="X5034" s="690"/>
      <c r="Y5034" s="690"/>
      <c r="Z5034" s="690"/>
      <c r="AA5034" s="690"/>
      <c r="AB5034" s="690"/>
      <c r="AC5034" s="690"/>
      <c r="AD5034" s="690"/>
      <c r="AE5034" s="690"/>
      <c r="AF5034" s="690"/>
      <c r="AG5034" s="690"/>
      <c r="AH5034" s="690"/>
      <c r="AI5034" s="690"/>
      <c r="AJ5034" s="690"/>
      <c r="AK5034" s="690"/>
      <c r="AL5034" s="690"/>
      <c r="AM5034" s="690"/>
      <c r="AN5034" s="690"/>
      <c r="AO5034" s="691"/>
    </row>
    <row r="5035" spans="2:41" ht="3.75" customHeight="1">
      <c r="B5035" s="135"/>
      <c r="I5035" s="136"/>
      <c r="J5035" s="135"/>
      <c r="N5035" s="130"/>
      <c r="O5035" s="131"/>
      <c r="P5035" s="131"/>
      <c r="Q5035" s="132"/>
      <c r="U5035" s="787" t="str">
        <f>IF(AND(NM_従事者_従事者32_従事者区分&lt;&gt;"",新_新規_2!L527&lt;&gt;""), 新_新規_2!L527, "")
&amp; IF(AND(NM_従事者_従事者32_従事者区分&lt;&gt;"",新_変更_3!AO555&lt;&gt;""), 新_変更_3!AO555, "")</f>
        <v/>
      </c>
      <c r="V5035" s="754"/>
      <c r="W5035" s="754"/>
      <c r="X5035" s="789"/>
      <c r="Y5035" s="131"/>
      <c r="Z5035" s="792" t="str">
        <f>IF(AND(NM_従事者_従事者32_従事者区分&lt;&gt;"",新_新規_2!O527&lt;&gt;""), 新_新規_2!O527, "")
 &amp; IF(AND(NM_従事者_従事者32_従事者区分&lt;&gt;"",新_変更_3!AR555&lt;&gt;""), 新_変更_3!AR555, "")</f>
        <v/>
      </c>
      <c r="AA5035" s="754"/>
      <c r="AB5035" s="754"/>
      <c r="AC5035" s="755"/>
      <c r="AG5035" s="683" t="str">
        <f>IF(AND(NM_従事者_従事者32_従事者区分&lt;&gt;"",新_新規_2!L528&lt;&gt;""), 新_新規_2!L528, "")
&amp; IF(AND(NM_従事者_従事者32_従事者区分&lt;&gt;"",新_変更_3!AO556&lt;&gt;""), 新_変更_3!AO556, "")</f>
        <v/>
      </c>
      <c r="AH5035" s="684"/>
      <c r="AI5035" s="684"/>
      <c r="AJ5035" s="684"/>
      <c r="AK5035" s="684"/>
      <c r="AL5035" s="684"/>
      <c r="AM5035" s="684"/>
      <c r="AN5035" s="684"/>
      <c r="AO5035" s="685"/>
    </row>
    <row r="5036" spans="2:41" ht="13.35" customHeight="1">
      <c r="B5036" s="135"/>
      <c r="I5036" s="136"/>
      <c r="J5036" s="135"/>
      <c r="N5036" s="135"/>
      <c r="Q5036" s="136"/>
      <c r="R5036" s="124" t="s">
        <v>15</v>
      </c>
      <c r="U5036" s="756"/>
      <c r="V5036" s="757"/>
      <c r="W5036" s="757"/>
      <c r="X5036" s="790"/>
      <c r="Y5036" s="125" t="s">
        <v>359</v>
      </c>
      <c r="Z5036" s="793"/>
      <c r="AA5036" s="757"/>
      <c r="AB5036" s="757"/>
      <c r="AC5036" s="758"/>
      <c r="AD5036" s="124" t="s">
        <v>56</v>
      </c>
      <c r="AG5036" s="686"/>
      <c r="AH5036" s="687"/>
      <c r="AI5036" s="687"/>
      <c r="AJ5036" s="687"/>
      <c r="AK5036" s="687"/>
      <c r="AL5036" s="687"/>
      <c r="AM5036" s="687"/>
      <c r="AN5036" s="687"/>
      <c r="AO5036" s="688"/>
    </row>
    <row r="5037" spans="2:41" ht="3.75" customHeight="1">
      <c r="B5037" s="135"/>
      <c r="I5037" s="136"/>
      <c r="J5037" s="135"/>
      <c r="N5037" s="135"/>
      <c r="Q5037" s="136"/>
      <c r="R5037" s="141"/>
      <c r="S5037" s="141"/>
      <c r="T5037" s="141"/>
      <c r="U5037" s="759"/>
      <c r="V5037" s="760"/>
      <c r="W5037" s="760"/>
      <c r="X5037" s="791"/>
      <c r="Y5037" s="141"/>
      <c r="Z5037" s="794"/>
      <c r="AA5037" s="760"/>
      <c r="AB5037" s="760"/>
      <c r="AC5037" s="761"/>
      <c r="AD5037" s="141"/>
      <c r="AE5037" s="141"/>
      <c r="AF5037" s="141"/>
      <c r="AG5037" s="689"/>
      <c r="AH5037" s="690"/>
      <c r="AI5037" s="690"/>
      <c r="AJ5037" s="690"/>
      <c r="AK5037" s="690"/>
      <c r="AL5037" s="690"/>
      <c r="AM5037" s="690"/>
      <c r="AN5037" s="690"/>
      <c r="AO5037" s="691"/>
    </row>
    <row r="5038" spans="2:41" ht="3.75" customHeight="1">
      <c r="B5038" s="135"/>
      <c r="I5038" s="136"/>
      <c r="J5038" s="135"/>
      <c r="N5038" s="135"/>
      <c r="Q5038" s="136"/>
      <c r="R5038" s="131"/>
      <c r="S5038" s="131"/>
      <c r="T5038" s="132"/>
      <c r="U5038" s="683" t="str">
        <f>IF(AND(NM_従事者_従事者32_従事者区分&lt;&gt;"",新_新規_2!T528&lt;&gt;""), 新_新規_2!T528, "")
 &amp; IF(AND(NM_従事者_従事者32_従事者区分&lt;&gt;"",新_変更_3!AW556&lt;&gt;""), 新_変更_3!AW556, "")</f>
        <v/>
      </c>
      <c r="V5038" s="684"/>
      <c r="W5038" s="684"/>
      <c r="X5038" s="684"/>
      <c r="Y5038" s="684"/>
      <c r="Z5038" s="684"/>
      <c r="AA5038" s="684"/>
      <c r="AB5038" s="684"/>
      <c r="AC5038" s="685"/>
      <c r="AD5038" s="130"/>
      <c r="AE5038" s="131"/>
      <c r="AF5038" s="132"/>
      <c r="AG5038" s="683" t="str">
        <f>IF(AND(NM_従事者_従事者32_従事者区分&lt;&gt;"",新_新規_2!L529&lt;&gt;""), 新_新規_2!L529, "")
 &amp; IF(AND(NM_従事者_従事者32_従事者区分&lt;&gt;"",新_変更_3!AO557&lt;&gt;""), 新_変更_3!AO557, "")</f>
        <v/>
      </c>
      <c r="AH5038" s="684"/>
      <c r="AI5038" s="684"/>
      <c r="AJ5038" s="684"/>
      <c r="AK5038" s="684"/>
      <c r="AL5038" s="684"/>
      <c r="AM5038" s="684"/>
      <c r="AN5038" s="684"/>
      <c r="AO5038" s="685"/>
    </row>
    <row r="5039" spans="2:41" ht="13.35" customHeight="1">
      <c r="B5039" s="135"/>
      <c r="I5039" s="136"/>
      <c r="J5039" s="135" t="s">
        <v>4024</v>
      </c>
      <c r="N5039" s="135" t="s">
        <v>23</v>
      </c>
      <c r="Q5039" s="136"/>
      <c r="R5039" s="124" t="s">
        <v>17</v>
      </c>
      <c r="T5039" s="136"/>
      <c r="U5039" s="686"/>
      <c r="V5039" s="687"/>
      <c r="W5039" s="687"/>
      <c r="X5039" s="687"/>
      <c r="Y5039" s="687"/>
      <c r="Z5039" s="687"/>
      <c r="AA5039" s="687"/>
      <c r="AB5039" s="687"/>
      <c r="AC5039" s="688"/>
      <c r="AD5039" s="135" t="s">
        <v>18</v>
      </c>
      <c r="AF5039" s="136"/>
      <c r="AG5039" s="686"/>
      <c r="AH5039" s="687"/>
      <c r="AI5039" s="687"/>
      <c r="AJ5039" s="687"/>
      <c r="AK5039" s="687"/>
      <c r="AL5039" s="687"/>
      <c r="AM5039" s="687"/>
      <c r="AN5039" s="687"/>
      <c r="AO5039" s="688"/>
    </row>
    <row r="5040" spans="2:41" ht="3.75" customHeight="1">
      <c r="B5040" s="135"/>
      <c r="I5040" s="136"/>
      <c r="J5040" s="135"/>
      <c r="N5040" s="135"/>
      <c r="Q5040" s="136"/>
      <c r="R5040" s="141"/>
      <c r="S5040" s="141"/>
      <c r="T5040" s="142"/>
      <c r="U5040" s="689"/>
      <c r="V5040" s="690"/>
      <c r="W5040" s="690"/>
      <c r="X5040" s="690"/>
      <c r="Y5040" s="690"/>
      <c r="Z5040" s="690"/>
      <c r="AA5040" s="690"/>
      <c r="AB5040" s="690"/>
      <c r="AC5040" s="691"/>
      <c r="AD5040" s="140"/>
      <c r="AE5040" s="141"/>
      <c r="AF5040" s="142"/>
      <c r="AG5040" s="689"/>
      <c r="AH5040" s="690"/>
      <c r="AI5040" s="690"/>
      <c r="AJ5040" s="690"/>
      <c r="AK5040" s="690"/>
      <c r="AL5040" s="690"/>
      <c r="AM5040" s="690"/>
      <c r="AN5040" s="690"/>
      <c r="AO5040" s="691"/>
    </row>
    <row r="5041" spans="2:41" ht="3.75" customHeight="1">
      <c r="B5041" s="135"/>
      <c r="I5041" s="136"/>
      <c r="J5041" s="135"/>
      <c r="N5041" s="135"/>
      <c r="Q5041" s="136"/>
      <c r="R5041" s="131"/>
      <c r="S5041" s="131"/>
      <c r="T5041" s="132"/>
      <c r="U5041" s="683" t="str">
        <f>IF(AND(NM_従事者_従事者32_従事者区分&lt;&gt;"",新_新規_2!T529&lt;&gt;""), 新_新規_2!T529, "")
&amp; IF(AND(NM_従事者_従事者32_従事者区分&lt;&gt;"",新_変更_3!AW557&lt;&gt;""), 新_変更_3!AW557, "")</f>
        <v/>
      </c>
      <c r="V5041" s="684"/>
      <c r="W5041" s="684"/>
      <c r="X5041" s="684"/>
      <c r="Y5041" s="684"/>
      <c r="Z5041" s="684"/>
      <c r="AA5041" s="684"/>
      <c r="AB5041" s="684"/>
      <c r="AC5041" s="685"/>
      <c r="AD5041" s="130"/>
      <c r="AE5041" s="131"/>
      <c r="AF5041" s="132"/>
      <c r="AG5041" s="683" t="str">
        <f>IF(AND(NM_従事者_従事者32_従事者区分&lt;&gt;"",新_新規_2!L530&lt;&gt;""), 新_新規_2!L530, "")
&amp; IF(AND(NM_従事者_従事者32_従事者区分&lt;&gt;"",新_変更_3!AO558&lt;&gt;""), 新_変更_3!AO558, "")</f>
        <v/>
      </c>
      <c r="AH5041" s="684"/>
      <c r="AI5041" s="684"/>
      <c r="AJ5041" s="684"/>
      <c r="AK5041" s="684"/>
      <c r="AL5041" s="684"/>
      <c r="AM5041" s="684"/>
      <c r="AN5041" s="684"/>
      <c r="AO5041" s="685"/>
    </row>
    <row r="5042" spans="2:41" ht="13.35" customHeight="1">
      <c r="B5042" s="135"/>
      <c r="I5042" s="136"/>
      <c r="J5042" s="135"/>
      <c r="N5042" s="135"/>
      <c r="Q5042" s="136"/>
      <c r="R5042" s="124" t="s">
        <v>19</v>
      </c>
      <c r="T5042" s="136"/>
      <c r="U5042" s="686"/>
      <c r="V5042" s="687"/>
      <c r="W5042" s="687"/>
      <c r="X5042" s="687"/>
      <c r="Y5042" s="687"/>
      <c r="Z5042" s="687"/>
      <c r="AA5042" s="687"/>
      <c r="AB5042" s="687"/>
      <c r="AC5042" s="688"/>
      <c r="AD5042" s="135" t="s">
        <v>20</v>
      </c>
      <c r="AF5042" s="136"/>
      <c r="AG5042" s="686"/>
      <c r="AH5042" s="687"/>
      <c r="AI5042" s="687"/>
      <c r="AJ5042" s="687"/>
      <c r="AK5042" s="687"/>
      <c r="AL5042" s="687"/>
      <c r="AM5042" s="687"/>
      <c r="AN5042" s="687"/>
      <c r="AO5042" s="688"/>
    </row>
    <row r="5043" spans="2:41" ht="3.75" customHeight="1">
      <c r="B5043" s="135"/>
      <c r="I5043" s="136"/>
      <c r="J5043" s="135"/>
      <c r="N5043" s="140"/>
      <c r="O5043" s="141"/>
      <c r="P5043" s="141"/>
      <c r="Q5043" s="142"/>
      <c r="R5043" s="141"/>
      <c r="S5043" s="141"/>
      <c r="T5043" s="142"/>
      <c r="U5043" s="689"/>
      <c r="V5043" s="690"/>
      <c r="W5043" s="690"/>
      <c r="X5043" s="690"/>
      <c r="Y5043" s="690"/>
      <c r="Z5043" s="690"/>
      <c r="AA5043" s="690"/>
      <c r="AB5043" s="690"/>
      <c r="AC5043" s="691"/>
      <c r="AD5043" s="140"/>
      <c r="AE5043" s="141"/>
      <c r="AF5043" s="142"/>
      <c r="AG5043" s="689"/>
      <c r="AH5043" s="690"/>
      <c r="AI5043" s="690"/>
      <c r="AJ5043" s="690"/>
      <c r="AK5043" s="690"/>
      <c r="AL5043" s="690"/>
      <c r="AM5043" s="690"/>
      <c r="AN5043" s="690"/>
      <c r="AO5043" s="691"/>
    </row>
    <row r="5044" spans="2:41" ht="3.75" customHeight="1">
      <c r="B5044" s="135"/>
      <c r="I5044" s="136"/>
      <c r="J5044" s="135"/>
      <c r="M5044" s="136"/>
      <c r="N5044" s="135"/>
      <c r="Q5044" s="136"/>
      <c r="R5044" s="130"/>
      <c r="S5044" s="131"/>
      <c r="T5044" s="131"/>
      <c r="U5044" s="131"/>
      <c r="V5044" s="131"/>
      <c r="W5044" s="131"/>
      <c r="X5044" s="131"/>
      <c r="Y5044" s="131"/>
      <c r="Z5044" s="131"/>
      <c r="AA5044" s="131"/>
      <c r="AB5044" s="131"/>
      <c r="AC5044" s="131"/>
      <c r="AD5044" s="131"/>
      <c r="AE5044" s="131"/>
      <c r="AF5044" s="131"/>
      <c r="AG5044" s="131"/>
      <c r="AH5044" s="131"/>
      <c r="AI5044" s="131"/>
      <c r="AJ5044" s="131"/>
      <c r="AK5044" s="131"/>
      <c r="AL5044" s="131"/>
      <c r="AM5044" s="131"/>
      <c r="AN5044" s="131"/>
      <c r="AO5044" s="132"/>
    </row>
    <row r="5045" spans="2:41" ht="13.35" customHeight="1">
      <c r="B5045" s="135"/>
      <c r="I5045" s="136"/>
      <c r="J5045" s="135"/>
      <c r="M5045" s="136"/>
      <c r="N5045" s="135" t="s">
        <v>111</v>
      </c>
      <c r="Q5045" s="136"/>
      <c r="R5045" s="135"/>
      <c r="S5045" s="696"/>
      <c r="T5045" s="694"/>
      <c r="V5045" s="146"/>
      <c r="W5045" s="124" t="s">
        <v>12</v>
      </c>
      <c r="X5045" s="146"/>
      <c r="Y5045" s="124" t="s">
        <v>11</v>
      </c>
      <c r="Z5045" s="146"/>
      <c r="AA5045" s="124" t="s">
        <v>364</v>
      </c>
      <c r="AO5045" s="136"/>
    </row>
    <row r="5046" spans="2:41" ht="3.75" customHeight="1">
      <c r="B5046" s="135"/>
      <c r="I5046" s="136"/>
      <c r="J5046" s="135"/>
      <c r="M5046" s="136"/>
      <c r="N5046" s="135"/>
      <c r="Q5046" s="136"/>
      <c r="R5046" s="135"/>
      <c r="AO5046" s="136"/>
    </row>
    <row r="5047" spans="2:41" ht="3.75" customHeight="1">
      <c r="B5047" s="135"/>
      <c r="I5047" s="136"/>
      <c r="J5047" s="135"/>
      <c r="M5047" s="136"/>
      <c r="N5047" s="130"/>
      <c r="O5047" s="131"/>
      <c r="P5047" s="131"/>
      <c r="Q5047" s="131"/>
      <c r="R5047" s="781" t="str">
        <f>IF(AND(NM_従事者_従事者32_従事者区分&lt;&gt;"",新_新規_2!I531&lt;&gt;""), 新_新規_2!I531, "")
&amp; IF(AND(NM_従事者_従事者32_従事者区分&lt;&gt;"",新_変更_3!AL559&lt;&gt;""), 新_変更_3!AL559, "")</f>
        <v/>
      </c>
      <c r="S5047" s="784" t="str">
        <f>IF(AND(NM_従事者_従事者32_従事者区分&lt;&gt;"",新_新規_2!J531&lt;&gt;""), 新_新規_2!J531, "")
 &amp; IF(AND(NM_従事者_従事者32_従事者区分&lt;&gt;"",新_変更_3!AM559&lt;&gt;""), 新_変更_3!AM559, "")</f>
        <v/>
      </c>
      <c r="T5047" s="131"/>
      <c r="U5047" s="787" t="str">
        <f>IF(AND(NM_従事者_従事者32_従事者区分&lt;&gt;"",新_新規_2!L531&lt;&gt;""), 新_新規_2!L531, "")
&amp; IF(AND(NM_従事者_従事者32_従事者区分&lt;&gt;"",新_変更_3!AO559&lt;&gt;""), 新_変更_3!AO559, "")</f>
        <v/>
      </c>
      <c r="V5047" s="130"/>
      <c r="W5047" s="131"/>
      <c r="X5047" s="131"/>
      <c r="Y5047" s="131"/>
      <c r="Z5047" s="131"/>
      <c r="AA5047" s="131"/>
      <c r="AB5047" s="131"/>
      <c r="AC5047" s="131"/>
      <c r="AD5047" s="131"/>
      <c r="AE5047" s="131"/>
      <c r="AF5047" s="131"/>
      <c r="AG5047" s="131"/>
      <c r="AH5047" s="133"/>
      <c r="AI5047" s="133"/>
      <c r="AJ5047" s="131"/>
      <c r="AK5047" s="149"/>
      <c r="AL5047" s="131"/>
      <c r="AM5047" s="131"/>
      <c r="AN5047" s="131"/>
      <c r="AO5047" s="132"/>
    </row>
    <row r="5048" spans="2:41" ht="13.35" customHeight="1">
      <c r="B5048" s="135"/>
      <c r="I5048" s="136"/>
      <c r="J5048" s="135"/>
      <c r="M5048" s="136"/>
      <c r="N5048" s="135" t="s">
        <v>30</v>
      </c>
      <c r="R5048" s="782"/>
      <c r="S5048" s="785"/>
      <c r="T5048" s="124" t="s">
        <v>388</v>
      </c>
      <c r="U5048" s="756"/>
      <c r="V5048" s="135" t="s">
        <v>112</v>
      </c>
      <c r="AH5048" s="137"/>
      <c r="AI5048" s="137"/>
      <c r="AK5048" s="150"/>
      <c r="AO5048" s="136"/>
    </row>
    <row r="5049" spans="2:41" ht="3.75" customHeight="1">
      <c r="B5049" s="135"/>
      <c r="I5049" s="136"/>
      <c r="J5049" s="135"/>
      <c r="M5049" s="136"/>
      <c r="N5049" s="135"/>
      <c r="R5049" s="783"/>
      <c r="S5049" s="786"/>
      <c r="T5049" s="141"/>
      <c r="U5049" s="759"/>
      <c r="V5049" s="140"/>
      <c r="W5049" s="141"/>
      <c r="X5049" s="141"/>
      <c r="Y5049" s="141"/>
      <c r="Z5049" s="141"/>
      <c r="AA5049" s="141"/>
      <c r="AB5049" s="141"/>
      <c r="AC5049" s="141"/>
      <c r="AD5049" s="141"/>
      <c r="AE5049" s="141"/>
      <c r="AF5049" s="141"/>
      <c r="AG5049" s="141"/>
      <c r="AH5049" s="143"/>
      <c r="AI5049" s="143"/>
      <c r="AJ5049" s="141"/>
      <c r="AK5049" s="151"/>
      <c r="AL5049" s="141"/>
      <c r="AM5049" s="141"/>
      <c r="AN5049" s="141"/>
      <c r="AO5049" s="142"/>
    </row>
    <row r="5050" spans="2:41" ht="3.75" customHeight="1">
      <c r="B5050" s="135"/>
      <c r="I5050" s="136"/>
      <c r="J5050" s="135"/>
      <c r="M5050" s="136"/>
      <c r="N5050" s="130"/>
      <c r="O5050" s="131"/>
      <c r="P5050" s="131"/>
      <c r="Q5050" s="132"/>
      <c r="R5050" s="788" t="str">
        <f>IF(AND(NM_従事者_従事者32_従事者区分&lt;&gt;"",新_新規_2!K535&lt;&gt;""), 新_新規_2!K535, "")
&amp; IF(AND(NM_従事者_従事者32_従事者区分&lt;&gt;"",新_変更_3!AN563&lt;&gt;""), 新_変更_3!AN563, "")</f>
        <v/>
      </c>
      <c r="S5050" s="684"/>
      <c r="T5050" s="684"/>
      <c r="U5050" s="685"/>
      <c r="V5050" s="686" t="str">
        <f>IF(AND(NM_従事者_従事者32_従事者区分&lt;&gt;"",新_新規_2!O535&lt;&gt;""), 新_新規_2!O535, "")
&amp; IF(AND(NM_従事者_従事者32_従事者区分&lt;&gt;"",新_変更_3!AR563&lt;&gt;""), 新_変更_3!AR563, "")</f>
        <v/>
      </c>
      <c r="W5050" s="688"/>
      <c r="X5050" s="683" t="str">
        <f>IF(AND(NM_従事者_従事者32_従事者区分&lt;&gt;"",新_新規_2!Q535&lt;&gt;""), 新_新規_2!Q535, "")
 &amp; IF(AND(NM_従事者_従事者32_従事者区分&lt;&gt;"",新_変更_3!AT563&lt;&gt;""), 新_変更_3!AT563, "")</f>
        <v/>
      </c>
      <c r="Y5050" s="684"/>
      <c r="Z5050" s="684"/>
      <c r="AA5050" s="685"/>
      <c r="AI5050" s="131"/>
      <c r="AO5050" s="136"/>
    </row>
    <row r="5051" spans="2:41" ht="13.35" customHeight="1">
      <c r="B5051" s="135"/>
      <c r="I5051" s="136"/>
      <c r="J5051" s="135"/>
      <c r="M5051" s="136"/>
      <c r="N5051" s="135" t="s">
        <v>114</v>
      </c>
      <c r="Q5051" s="136"/>
      <c r="R5051" s="686"/>
      <c r="S5051" s="687"/>
      <c r="T5051" s="687"/>
      <c r="U5051" s="688"/>
      <c r="V5051" s="686"/>
      <c r="W5051" s="688"/>
      <c r="X5051" s="686"/>
      <c r="Y5051" s="687"/>
      <c r="Z5051" s="687"/>
      <c r="AA5051" s="688"/>
      <c r="AB5051" s="158" t="s">
        <v>171</v>
      </c>
      <c r="AO5051" s="136"/>
    </row>
    <row r="5052" spans="2:41" ht="3.75" customHeight="1">
      <c r="B5052" s="135"/>
      <c r="I5052" s="136"/>
      <c r="J5052" s="135"/>
      <c r="M5052" s="136"/>
      <c r="N5052" s="135"/>
      <c r="Q5052" s="136"/>
      <c r="R5052" s="689"/>
      <c r="S5052" s="690"/>
      <c r="T5052" s="690"/>
      <c r="U5052" s="691"/>
      <c r="V5052" s="689"/>
      <c r="W5052" s="691"/>
      <c r="X5052" s="689"/>
      <c r="Y5052" s="690"/>
      <c r="Z5052" s="690"/>
      <c r="AA5052" s="691"/>
      <c r="AB5052" s="141"/>
      <c r="AC5052" s="141"/>
      <c r="AD5052" s="141"/>
      <c r="AE5052" s="141"/>
      <c r="AF5052" s="141"/>
      <c r="AG5052" s="141"/>
      <c r="AH5052" s="141"/>
      <c r="AI5052" s="141"/>
      <c r="AJ5052" s="141"/>
      <c r="AK5052" s="141"/>
      <c r="AL5052" s="141"/>
      <c r="AM5052" s="141"/>
      <c r="AN5052" s="141"/>
      <c r="AO5052" s="142"/>
    </row>
    <row r="5053" spans="2:41" ht="3.75" customHeight="1">
      <c r="B5053" s="135"/>
      <c r="I5053" s="136"/>
      <c r="J5053" s="135"/>
      <c r="M5053" s="136"/>
      <c r="N5053" s="130"/>
      <c r="O5053" s="131"/>
      <c r="P5053" s="131"/>
      <c r="Q5053" s="131"/>
      <c r="R5053" s="130"/>
      <c r="S5053" s="131"/>
      <c r="T5053" s="131"/>
      <c r="U5053" s="131"/>
      <c r="V5053" s="131"/>
      <c r="W5053" s="131"/>
      <c r="X5053" s="131"/>
      <c r="Y5053" s="131"/>
      <c r="Z5053" s="131"/>
      <c r="AA5053" s="132"/>
      <c r="AB5053" s="130"/>
      <c r="AI5053" s="136"/>
      <c r="AJ5053" s="130"/>
      <c r="AK5053" s="131"/>
      <c r="AL5053" s="131"/>
      <c r="AM5053" s="131"/>
      <c r="AN5053" s="131"/>
      <c r="AO5053" s="132"/>
    </row>
    <row r="5054" spans="2:41" ht="13.35" customHeight="1">
      <c r="B5054" s="135"/>
      <c r="I5054" s="136"/>
      <c r="J5054" s="135"/>
      <c r="M5054" s="136"/>
      <c r="N5054" s="135" t="s">
        <v>115</v>
      </c>
      <c r="R5054" s="135"/>
      <c r="S5054" s="696" t="str">
        <f>IF(AND(NM_従事者_従事者32_従事者区分&lt;&gt;"",新_新規_2!I537&lt;&gt;""), 新_新規_2!I537, "")
&amp; IF(AND(NM_従事者_従事者32_従事者区分&lt;&gt;"",新_変更_3!AL565&lt;&gt;""), 新_変更_3!AL565, "")</f>
        <v/>
      </c>
      <c r="T5054" s="694"/>
      <c r="V5054" s="146" t="str">
        <f>IF(AND(NM_従事者_従事者32_従事者区分&lt;&gt;"",新_新規_2!K537&lt;&gt;""), 新_新規_2!K537, "")
&amp; IF(AND(NM_従事者_従事者32_従事者区分&lt;&gt;"",新_変更_3!AN565&lt;&gt;""), 新_変更_3!AN565, "")</f>
        <v/>
      </c>
      <c r="W5054" s="124" t="s">
        <v>12</v>
      </c>
      <c r="X5054" s="146" t="str">
        <f>IF(AND(NM_従事者_従事者32_従事者区分&lt;&gt;"",新_新規_2!M537&lt;&gt;""), 新_新規_2!M537, "")
&amp; IF(AND(NM_従事者_従事者32_従事者区分&lt;&gt;"",新_変更_3!AP565&lt;&gt;""), 新_変更_3!AP565, "")</f>
        <v/>
      </c>
      <c r="Y5054" s="124" t="s">
        <v>11</v>
      </c>
      <c r="Z5054" s="146" t="str">
        <f>IF(AND(NM_従事者_従事者32_従事者区分&lt;&gt;"",新_新規_2!O537&lt;&gt;""), 新_新規_2!O537, "")
 &amp; IF(AND(NM_従事者_従事者32_従事者区分&lt;&gt;"",新_変更_3!AR565&lt;&gt;""), 新_変更_3!AR565, "")</f>
        <v/>
      </c>
      <c r="AA5054" s="124" t="s">
        <v>364</v>
      </c>
      <c r="AB5054" s="135" t="s">
        <v>170</v>
      </c>
      <c r="AI5054" s="136"/>
      <c r="AJ5054" s="135"/>
      <c r="AK5054" s="696"/>
      <c r="AL5054" s="693"/>
      <c r="AM5054" s="693"/>
      <c r="AN5054" s="693"/>
      <c r="AO5054" s="694"/>
    </row>
    <row r="5055" spans="2:41" ht="3.75" customHeight="1">
      <c r="B5055" s="135"/>
      <c r="I5055" s="136"/>
      <c r="J5055" s="135"/>
      <c r="M5055" s="136"/>
      <c r="N5055" s="135"/>
      <c r="R5055" s="140"/>
      <c r="S5055" s="141"/>
      <c r="T5055" s="141"/>
      <c r="U5055" s="141"/>
      <c r="V5055" s="141"/>
      <c r="W5055" s="141"/>
      <c r="X5055" s="141"/>
      <c r="Y5055" s="141"/>
      <c r="Z5055" s="141"/>
      <c r="AA5055" s="142"/>
      <c r="AB5055" s="140"/>
      <c r="AC5055" s="141"/>
      <c r="AD5055" s="141"/>
      <c r="AE5055" s="141"/>
      <c r="AF5055" s="141"/>
      <c r="AG5055" s="141"/>
      <c r="AH5055" s="141"/>
      <c r="AI5055" s="142"/>
      <c r="AJ5055" s="140"/>
      <c r="AK5055" s="141"/>
      <c r="AL5055" s="141"/>
      <c r="AM5055" s="141"/>
      <c r="AN5055" s="141"/>
      <c r="AO5055" s="142"/>
    </row>
    <row r="5056" spans="2:41" ht="3.75" customHeight="1">
      <c r="B5056" s="135"/>
      <c r="I5056" s="136"/>
      <c r="J5056" s="135"/>
      <c r="M5056" s="136"/>
      <c r="N5056" s="130"/>
      <c r="O5056" s="131"/>
      <c r="P5056" s="131"/>
      <c r="Q5056" s="132"/>
      <c r="R5056" s="683" t="str">
        <f>IF(新_新規_2!T534="☑", "研修中の登録販売者", "") &amp; IF(新_変更_3!AW562="☑", "研修中の登録販売者", "")</f>
        <v/>
      </c>
      <c r="S5056" s="684"/>
      <c r="T5056" s="684"/>
      <c r="U5056" s="684"/>
      <c r="V5056" s="684"/>
      <c r="W5056" s="684"/>
      <c r="X5056" s="684"/>
      <c r="Y5056" s="684"/>
      <c r="Z5056" s="684"/>
      <c r="AA5056" s="684"/>
      <c r="AB5056" s="684"/>
      <c r="AC5056" s="684"/>
      <c r="AD5056" s="684"/>
      <c r="AE5056" s="684"/>
      <c r="AF5056" s="684"/>
      <c r="AG5056" s="684"/>
      <c r="AH5056" s="684"/>
      <c r="AI5056" s="684"/>
      <c r="AJ5056" s="684"/>
      <c r="AK5056" s="684"/>
      <c r="AL5056" s="684"/>
      <c r="AM5056" s="684"/>
      <c r="AN5056" s="684"/>
      <c r="AO5056" s="685"/>
    </row>
    <row r="5057" spans="2:41" ht="13.35" customHeight="1">
      <c r="B5057" s="135"/>
      <c r="I5057" s="136"/>
      <c r="J5057" s="135"/>
      <c r="M5057" s="136"/>
      <c r="N5057" s="135" t="s">
        <v>32</v>
      </c>
      <c r="Q5057" s="136"/>
      <c r="R5057" s="686"/>
      <c r="S5057" s="687"/>
      <c r="T5057" s="687"/>
      <c r="U5057" s="687"/>
      <c r="V5057" s="687"/>
      <c r="W5057" s="687"/>
      <c r="X5057" s="687"/>
      <c r="Y5057" s="687"/>
      <c r="Z5057" s="687"/>
      <c r="AA5057" s="687"/>
      <c r="AB5057" s="687"/>
      <c r="AC5057" s="687"/>
      <c r="AD5057" s="687"/>
      <c r="AE5057" s="687"/>
      <c r="AF5057" s="687"/>
      <c r="AG5057" s="687"/>
      <c r="AH5057" s="687"/>
      <c r="AI5057" s="687"/>
      <c r="AJ5057" s="687"/>
      <c r="AK5057" s="687"/>
      <c r="AL5057" s="687"/>
      <c r="AM5057" s="687"/>
      <c r="AN5057" s="687"/>
      <c r="AO5057" s="688"/>
    </row>
    <row r="5058" spans="2:41" ht="3.75" customHeight="1">
      <c r="B5058" s="135"/>
      <c r="I5058" s="136"/>
      <c r="J5058" s="135"/>
      <c r="M5058" s="136"/>
      <c r="N5058" s="140"/>
      <c r="O5058" s="141"/>
      <c r="P5058" s="141"/>
      <c r="Q5058" s="142"/>
      <c r="R5058" s="689"/>
      <c r="S5058" s="690"/>
      <c r="T5058" s="690"/>
      <c r="U5058" s="690"/>
      <c r="V5058" s="690"/>
      <c r="W5058" s="690"/>
      <c r="X5058" s="690"/>
      <c r="Y5058" s="690"/>
      <c r="Z5058" s="690"/>
      <c r="AA5058" s="690"/>
      <c r="AB5058" s="690"/>
      <c r="AC5058" s="690"/>
      <c r="AD5058" s="690"/>
      <c r="AE5058" s="690"/>
      <c r="AF5058" s="690"/>
      <c r="AG5058" s="690"/>
      <c r="AH5058" s="690"/>
      <c r="AI5058" s="690"/>
      <c r="AJ5058" s="690"/>
      <c r="AK5058" s="690"/>
      <c r="AL5058" s="690"/>
      <c r="AM5058" s="690"/>
      <c r="AN5058" s="690"/>
      <c r="AO5058" s="691"/>
    </row>
    <row r="5059" spans="2:41" ht="3.75" customHeight="1">
      <c r="B5059" s="135"/>
      <c r="I5059" s="136"/>
      <c r="J5059" s="130"/>
      <c r="K5059" s="131"/>
      <c r="L5059" s="131"/>
      <c r="M5059" s="132"/>
      <c r="N5059" s="130"/>
      <c r="O5059" s="131"/>
      <c r="P5059" s="131"/>
      <c r="Q5059" s="132"/>
      <c r="R5059" s="130"/>
      <c r="S5059" s="131"/>
      <c r="T5059" s="131"/>
      <c r="U5059" s="131"/>
      <c r="V5059" s="131"/>
      <c r="W5059" s="131"/>
      <c r="X5059" s="131"/>
      <c r="Y5059" s="131"/>
      <c r="Z5059" s="131"/>
      <c r="AA5059" s="132"/>
      <c r="AB5059" s="130"/>
      <c r="AC5059" s="131"/>
      <c r="AD5059" s="131"/>
      <c r="AE5059" s="132"/>
      <c r="AF5059" s="131"/>
      <c r="AG5059" s="131"/>
      <c r="AH5059" s="131"/>
      <c r="AI5059" s="131"/>
      <c r="AJ5059" s="131"/>
      <c r="AK5059" s="131"/>
      <c r="AL5059" s="131"/>
      <c r="AM5059" s="131"/>
      <c r="AN5059" s="131"/>
      <c r="AO5059" s="132"/>
    </row>
    <row r="5060" spans="2:41" ht="13.35" customHeight="1">
      <c r="B5060" s="135"/>
      <c r="I5060" s="136"/>
      <c r="J5060" s="135"/>
      <c r="M5060" s="136"/>
      <c r="N5060" s="135" t="s">
        <v>27</v>
      </c>
      <c r="Q5060" s="136"/>
      <c r="R5060" s="135"/>
      <c r="S5060" s="692" t="str">
        <f xml:space="preserve"> IF(新_新規_2!I545&lt;&gt;"", "01300011:その他従事者", "") &amp; IF(新_変更_3!AL573&lt;&gt;"", "01300011:その他従事者", "")</f>
        <v/>
      </c>
      <c r="T5060" s="693"/>
      <c r="U5060" s="693"/>
      <c r="V5060" s="693"/>
      <c r="W5060" s="693"/>
      <c r="X5060" s="693"/>
      <c r="Y5060" s="693"/>
      <c r="Z5060" s="693"/>
      <c r="AA5060" s="694"/>
      <c r="AB5060" s="135" t="s">
        <v>28</v>
      </c>
      <c r="AE5060" s="136"/>
      <c r="AF5060" s="135"/>
      <c r="AG5060" s="695" t="str">
        <f>IF(新_新規_2!I553="☑", "01300001:薬剤師", "") &amp; IF(新_変更_3!AL581="☑", "01300001:薬剤師", "")
&amp; IF(新_新規_2!N553="☑", "01300002:登録販売者", "") &amp; IF(新_変更_3!AQ581="☑", "01300002:登録販売者", "")
&amp; IF(新_新規_2!T553="☑", "01300002:登録販売者", "") &amp; IF(新_変更_3!AW581="☑", "01300002:登録販売者", "")</f>
        <v/>
      </c>
      <c r="AH5060" s="693"/>
      <c r="AI5060" s="693"/>
      <c r="AJ5060" s="693"/>
      <c r="AK5060" s="693"/>
      <c r="AL5060" s="693"/>
      <c r="AM5060" s="693"/>
      <c r="AN5060" s="693"/>
      <c r="AO5060" s="694"/>
    </row>
    <row r="5061" spans="2:41" ht="3.75" customHeight="1">
      <c r="B5061" s="135"/>
      <c r="I5061" s="136"/>
      <c r="J5061" s="135"/>
      <c r="M5061" s="136"/>
      <c r="N5061" s="140"/>
      <c r="O5061" s="141"/>
      <c r="P5061" s="141"/>
      <c r="Q5061" s="142"/>
      <c r="R5061" s="140"/>
      <c r="S5061" s="141"/>
      <c r="T5061" s="141"/>
      <c r="U5061" s="141"/>
      <c r="V5061" s="141"/>
      <c r="W5061" s="141"/>
      <c r="X5061" s="141"/>
      <c r="Y5061" s="141"/>
      <c r="Z5061" s="141"/>
      <c r="AA5061" s="142"/>
      <c r="AB5061" s="140"/>
      <c r="AC5061" s="141"/>
      <c r="AD5061" s="141"/>
      <c r="AE5061" s="142"/>
      <c r="AF5061" s="141"/>
      <c r="AG5061" s="141"/>
      <c r="AH5061" s="141"/>
      <c r="AI5061" s="141"/>
      <c r="AJ5061" s="141"/>
      <c r="AK5061" s="141"/>
      <c r="AL5061" s="141"/>
      <c r="AM5061" s="141"/>
      <c r="AN5061" s="141"/>
      <c r="AO5061" s="142"/>
    </row>
    <row r="5062" spans="2:41" ht="3.75" customHeight="1">
      <c r="B5062" s="135"/>
      <c r="I5062" s="136"/>
      <c r="J5062" s="135"/>
      <c r="M5062" s="136"/>
      <c r="N5062" s="130"/>
      <c r="O5062" s="131"/>
      <c r="P5062" s="131"/>
      <c r="Q5062" s="132"/>
      <c r="R5062" s="130"/>
      <c r="S5062" s="131"/>
      <c r="T5062" s="131"/>
      <c r="U5062" s="131"/>
      <c r="V5062" s="131"/>
      <c r="W5062" s="131"/>
      <c r="X5062" s="131"/>
      <c r="Y5062" s="131"/>
      <c r="Z5062" s="131"/>
      <c r="AA5062" s="132"/>
      <c r="AB5062" s="130"/>
      <c r="AC5062" s="131"/>
      <c r="AD5062" s="131"/>
      <c r="AE5062" s="132"/>
      <c r="AF5062" s="130"/>
      <c r="AG5062" s="131"/>
      <c r="AH5062" s="131"/>
      <c r="AI5062" s="131"/>
      <c r="AJ5062" s="131"/>
      <c r="AK5062" s="131"/>
      <c r="AL5062" s="131"/>
      <c r="AM5062" s="131"/>
      <c r="AN5062" s="131"/>
      <c r="AO5062" s="132"/>
    </row>
    <row r="5063" spans="2:41" ht="13.35" customHeight="1">
      <c r="B5063" s="135"/>
      <c r="I5063" s="136"/>
      <c r="J5063" s="135"/>
      <c r="M5063" s="136"/>
      <c r="N5063" s="135" t="s">
        <v>3990</v>
      </c>
      <c r="Q5063" s="136"/>
      <c r="R5063" s="135"/>
      <c r="S5063" s="696"/>
      <c r="T5063" s="694"/>
      <c r="V5063" s="146"/>
      <c r="W5063" s="124" t="s">
        <v>12</v>
      </c>
      <c r="X5063" s="146"/>
      <c r="Y5063" s="124" t="s">
        <v>11</v>
      </c>
      <c r="Z5063" s="146"/>
      <c r="AA5063" s="136" t="s">
        <v>364</v>
      </c>
      <c r="AB5063" s="135" t="s">
        <v>66</v>
      </c>
      <c r="AE5063" s="136"/>
      <c r="AF5063" s="135"/>
      <c r="AG5063" s="696"/>
      <c r="AH5063" s="694"/>
      <c r="AJ5063" s="146"/>
      <c r="AK5063" s="124" t="s">
        <v>12</v>
      </c>
      <c r="AL5063" s="146"/>
      <c r="AM5063" s="124" t="s">
        <v>11</v>
      </c>
      <c r="AN5063" s="146"/>
      <c r="AO5063" s="136" t="s">
        <v>364</v>
      </c>
    </row>
    <row r="5064" spans="2:41" ht="3.75" customHeight="1">
      <c r="B5064" s="135"/>
      <c r="I5064" s="136"/>
      <c r="J5064" s="135"/>
      <c r="M5064" s="136"/>
      <c r="N5064" s="140"/>
      <c r="O5064" s="141"/>
      <c r="P5064" s="141"/>
      <c r="Q5064" s="142"/>
      <c r="R5064" s="140"/>
      <c r="S5064" s="141"/>
      <c r="T5064" s="141"/>
      <c r="U5064" s="141"/>
      <c r="V5064" s="141"/>
      <c r="W5064" s="141"/>
      <c r="X5064" s="141"/>
      <c r="Y5064" s="141"/>
      <c r="Z5064" s="141"/>
      <c r="AA5064" s="142"/>
      <c r="AB5064" s="140"/>
      <c r="AC5064" s="141"/>
      <c r="AD5064" s="141"/>
      <c r="AE5064" s="142"/>
      <c r="AF5064" s="140"/>
      <c r="AG5064" s="141"/>
      <c r="AH5064" s="141"/>
      <c r="AI5064" s="141"/>
      <c r="AJ5064" s="141"/>
      <c r="AK5064" s="141"/>
      <c r="AL5064" s="141"/>
      <c r="AM5064" s="141"/>
      <c r="AN5064" s="141"/>
      <c r="AO5064" s="142"/>
    </row>
    <row r="5065" spans="2:41" ht="3.75" customHeight="1">
      <c r="B5065" s="135"/>
      <c r="I5065" s="136"/>
      <c r="J5065" s="135"/>
      <c r="M5065" s="136"/>
      <c r="N5065" s="130"/>
      <c r="O5065" s="131"/>
      <c r="P5065" s="131"/>
      <c r="Q5065" s="132"/>
      <c r="R5065" s="683" t="str">
        <f>IF(AND(NM_従事者_従事者33_従事者区分&lt;&gt;"",新_新規_2!I545&lt;&gt;""), 新_新規_2!I545, "")
&amp; IF(AND(NM_従事者_従事者33_従事者区分&lt;&gt;"",新_変更_3!AL573&lt;&gt;""), 新_変更_3!AL573, "")</f>
        <v/>
      </c>
      <c r="S5065" s="684"/>
      <c r="T5065" s="684"/>
      <c r="U5065" s="684"/>
      <c r="V5065" s="684"/>
      <c r="W5065" s="684"/>
      <c r="X5065" s="684"/>
      <c r="Y5065" s="684"/>
      <c r="Z5065" s="684"/>
      <c r="AA5065" s="684"/>
      <c r="AB5065" s="684"/>
      <c r="AC5065" s="684"/>
      <c r="AD5065" s="684"/>
      <c r="AE5065" s="684"/>
      <c r="AF5065" s="684"/>
      <c r="AG5065" s="684"/>
      <c r="AH5065" s="684"/>
      <c r="AI5065" s="684"/>
      <c r="AJ5065" s="685"/>
      <c r="AK5065" s="131"/>
      <c r="AL5065" s="131"/>
      <c r="AM5065" s="131"/>
      <c r="AN5065" s="131"/>
      <c r="AO5065" s="132"/>
    </row>
    <row r="5066" spans="2:41" ht="13.35" customHeight="1">
      <c r="B5066" s="135"/>
      <c r="I5066" s="136"/>
      <c r="J5066" s="135"/>
      <c r="M5066" s="136"/>
      <c r="N5066" s="135" t="s">
        <v>8</v>
      </c>
      <c r="Q5066" s="136"/>
      <c r="R5066" s="686"/>
      <c r="S5066" s="687"/>
      <c r="T5066" s="687"/>
      <c r="U5066" s="687"/>
      <c r="V5066" s="687"/>
      <c r="W5066" s="687"/>
      <c r="X5066" s="687"/>
      <c r="Y5066" s="687"/>
      <c r="Z5066" s="687"/>
      <c r="AA5066" s="687"/>
      <c r="AB5066" s="687"/>
      <c r="AC5066" s="687"/>
      <c r="AD5066" s="687"/>
      <c r="AE5066" s="687"/>
      <c r="AF5066" s="687"/>
      <c r="AG5066" s="687"/>
      <c r="AH5066" s="687"/>
      <c r="AI5066" s="687"/>
      <c r="AJ5066" s="688"/>
      <c r="AL5066" s="147" t="s">
        <v>13</v>
      </c>
      <c r="AM5066" s="124" t="s">
        <v>29</v>
      </c>
      <c r="AO5066" s="136"/>
    </row>
    <row r="5067" spans="2:41" ht="3.75" customHeight="1">
      <c r="B5067" s="135"/>
      <c r="I5067" s="136"/>
      <c r="J5067" s="135"/>
      <c r="M5067" s="136"/>
      <c r="N5067" s="140"/>
      <c r="O5067" s="141"/>
      <c r="P5067" s="141"/>
      <c r="Q5067" s="142"/>
      <c r="R5067" s="689"/>
      <c r="S5067" s="690"/>
      <c r="T5067" s="690"/>
      <c r="U5067" s="690"/>
      <c r="V5067" s="690"/>
      <c r="W5067" s="690"/>
      <c r="X5067" s="690"/>
      <c r="Y5067" s="690"/>
      <c r="Z5067" s="690"/>
      <c r="AA5067" s="690"/>
      <c r="AB5067" s="690"/>
      <c r="AC5067" s="690"/>
      <c r="AD5067" s="690"/>
      <c r="AE5067" s="690"/>
      <c r="AF5067" s="690"/>
      <c r="AG5067" s="690"/>
      <c r="AH5067" s="690"/>
      <c r="AI5067" s="690"/>
      <c r="AJ5067" s="691"/>
      <c r="AK5067" s="141"/>
      <c r="AL5067" s="141"/>
      <c r="AM5067" s="141"/>
      <c r="AN5067" s="141"/>
      <c r="AO5067" s="142"/>
    </row>
    <row r="5068" spans="2:41" ht="3.75" customHeight="1">
      <c r="B5068" s="135"/>
      <c r="I5068" s="136"/>
      <c r="J5068" s="135"/>
      <c r="M5068" s="136"/>
      <c r="N5068" s="130"/>
      <c r="O5068" s="131"/>
      <c r="P5068" s="131"/>
      <c r="Q5068" s="132"/>
      <c r="R5068" s="683" t="str">
        <f>IF(NM_従事者_従事者33_従事者区分="","",(IF(新_新規_2!I544&lt;&gt;"", ASC(PHONETIC(新_新規_2!I544)), "") &amp; IF(新_変更_3!AL572&lt;&gt;"", ASC(PHONETIC(新_変更_3!AL572)), "")))</f>
        <v/>
      </c>
      <c r="S5068" s="684"/>
      <c r="T5068" s="684"/>
      <c r="U5068" s="684"/>
      <c r="V5068" s="684"/>
      <c r="W5068" s="684"/>
      <c r="X5068" s="684"/>
      <c r="Y5068" s="684"/>
      <c r="Z5068" s="684"/>
      <c r="AA5068" s="684"/>
      <c r="AB5068" s="684"/>
      <c r="AC5068" s="684"/>
      <c r="AD5068" s="684"/>
      <c r="AE5068" s="684"/>
      <c r="AF5068" s="684"/>
      <c r="AG5068" s="684"/>
      <c r="AH5068" s="684"/>
      <c r="AI5068" s="684"/>
      <c r="AJ5068" s="684"/>
      <c r="AK5068" s="684"/>
      <c r="AL5068" s="684"/>
      <c r="AM5068" s="684"/>
      <c r="AN5068" s="684"/>
      <c r="AO5068" s="685"/>
    </row>
    <row r="5069" spans="2:41" ht="13.35" customHeight="1">
      <c r="B5069" s="135"/>
      <c r="I5069" s="136"/>
      <c r="J5069" s="135"/>
      <c r="M5069" s="136"/>
      <c r="N5069" s="135" t="s">
        <v>61</v>
      </c>
      <c r="Q5069" s="136"/>
      <c r="R5069" s="686"/>
      <c r="S5069" s="687"/>
      <c r="T5069" s="687"/>
      <c r="U5069" s="687"/>
      <c r="V5069" s="687"/>
      <c r="W5069" s="687"/>
      <c r="X5069" s="687"/>
      <c r="Y5069" s="687"/>
      <c r="Z5069" s="687"/>
      <c r="AA5069" s="687"/>
      <c r="AB5069" s="687"/>
      <c r="AC5069" s="687"/>
      <c r="AD5069" s="687"/>
      <c r="AE5069" s="687"/>
      <c r="AF5069" s="687"/>
      <c r="AG5069" s="687"/>
      <c r="AH5069" s="687"/>
      <c r="AI5069" s="687"/>
      <c r="AJ5069" s="687"/>
      <c r="AK5069" s="687"/>
      <c r="AL5069" s="687"/>
      <c r="AM5069" s="687"/>
      <c r="AN5069" s="687"/>
      <c r="AO5069" s="688"/>
    </row>
    <row r="5070" spans="2:41" ht="3.75" customHeight="1">
      <c r="B5070" s="135"/>
      <c r="I5070" s="136"/>
      <c r="J5070" s="135"/>
      <c r="M5070" s="136"/>
      <c r="N5070" s="135"/>
      <c r="Q5070" s="136"/>
      <c r="R5070" s="689"/>
      <c r="S5070" s="690"/>
      <c r="T5070" s="690"/>
      <c r="U5070" s="690"/>
      <c r="V5070" s="690"/>
      <c r="W5070" s="690"/>
      <c r="X5070" s="690"/>
      <c r="Y5070" s="690"/>
      <c r="Z5070" s="690"/>
      <c r="AA5070" s="690"/>
      <c r="AB5070" s="690"/>
      <c r="AC5070" s="690"/>
      <c r="AD5070" s="690"/>
      <c r="AE5070" s="690"/>
      <c r="AF5070" s="690"/>
      <c r="AG5070" s="690"/>
      <c r="AH5070" s="690"/>
      <c r="AI5070" s="690"/>
      <c r="AJ5070" s="690"/>
      <c r="AK5070" s="690"/>
      <c r="AL5070" s="690"/>
      <c r="AM5070" s="690"/>
      <c r="AN5070" s="690"/>
      <c r="AO5070" s="691"/>
    </row>
    <row r="5071" spans="2:41" ht="3.75" customHeight="1">
      <c r="B5071" s="135"/>
      <c r="I5071" s="136"/>
      <c r="J5071" s="135"/>
      <c r="N5071" s="130"/>
      <c r="O5071" s="131"/>
      <c r="P5071" s="131"/>
      <c r="Q5071" s="132"/>
      <c r="U5071" s="787" t="str">
        <f>IF(AND(NM_従事者_従事者33_従事者区分&lt;&gt;"",新_新規_2!L546&lt;&gt;""), 新_新規_2!L546, "")
&amp; IF(AND(NM_従事者_従事者33_従事者区分&lt;&gt;"",新_変更_3!AO574&lt;&gt;""), 新_変更_3!AO574, "")</f>
        <v/>
      </c>
      <c r="V5071" s="754"/>
      <c r="W5071" s="754"/>
      <c r="X5071" s="789"/>
      <c r="Y5071" s="131"/>
      <c r="Z5071" s="792" t="str">
        <f>IF(AND(NM_従事者_従事者33_従事者区分&lt;&gt;"",新_新規_2!O546&lt;&gt;""), 新_新規_2!O546, "")
&amp; IF(AND(NM_従事者_従事者33_従事者区分&lt;&gt;"",新_変更_3!AR574&lt;&gt;""), 新_変更_3!AR574, "")</f>
        <v/>
      </c>
      <c r="AA5071" s="754"/>
      <c r="AB5071" s="754"/>
      <c r="AC5071" s="755"/>
      <c r="AG5071" s="683" t="str">
        <f>IF(AND(NM_従事者_従事者33_従事者区分&lt;&gt;"",新_新規_2!L547&lt;&gt;""), 新_新規_2!L547, "")
&amp; IF(AND(NM_従事者_従事者33_従事者区分&lt;&gt;"",新_変更_3!AO575&lt;&gt;""), 新_変更_3!AO575, "")</f>
        <v/>
      </c>
      <c r="AH5071" s="684"/>
      <c r="AI5071" s="684"/>
      <c r="AJ5071" s="684"/>
      <c r="AK5071" s="684"/>
      <c r="AL5071" s="684"/>
      <c r="AM5071" s="684"/>
      <c r="AN5071" s="684"/>
      <c r="AO5071" s="685"/>
    </row>
    <row r="5072" spans="2:41" ht="13.35" customHeight="1">
      <c r="B5072" s="135"/>
      <c r="I5072" s="136"/>
      <c r="J5072" s="135"/>
      <c r="N5072" s="135"/>
      <c r="Q5072" s="136"/>
      <c r="R5072" s="124" t="s">
        <v>15</v>
      </c>
      <c r="U5072" s="756"/>
      <c r="V5072" s="757"/>
      <c r="W5072" s="757"/>
      <c r="X5072" s="790"/>
      <c r="Y5072" s="125" t="s">
        <v>359</v>
      </c>
      <c r="Z5072" s="793"/>
      <c r="AA5072" s="757"/>
      <c r="AB5072" s="757"/>
      <c r="AC5072" s="758"/>
      <c r="AD5072" s="124" t="s">
        <v>56</v>
      </c>
      <c r="AG5072" s="686"/>
      <c r="AH5072" s="687"/>
      <c r="AI5072" s="687"/>
      <c r="AJ5072" s="687"/>
      <c r="AK5072" s="687"/>
      <c r="AL5072" s="687"/>
      <c r="AM5072" s="687"/>
      <c r="AN5072" s="687"/>
      <c r="AO5072" s="688"/>
    </row>
    <row r="5073" spans="2:41" ht="3.75" customHeight="1">
      <c r="B5073" s="135"/>
      <c r="I5073" s="136"/>
      <c r="J5073" s="135"/>
      <c r="N5073" s="135"/>
      <c r="Q5073" s="136"/>
      <c r="R5073" s="141"/>
      <c r="S5073" s="141"/>
      <c r="T5073" s="141"/>
      <c r="U5073" s="759"/>
      <c r="V5073" s="760"/>
      <c r="W5073" s="760"/>
      <c r="X5073" s="791"/>
      <c r="Y5073" s="141"/>
      <c r="Z5073" s="794"/>
      <c r="AA5073" s="760"/>
      <c r="AB5073" s="760"/>
      <c r="AC5073" s="761"/>
      <c r="AD5073" s="141"/>
      <c r="AE5073" s="141"/>
      <c r="AF5073" s="141"/>
      <c r="AG5073" s="689"/>
      <c r="AH5073" s="690"/>
      <c r="AI5073" s="690"/>
      <c r="AJ5073" s="690"/>
      <c r="AK5073" s="690"/>
      <c r="AL5073" s="690"/>
      <c r="AM5073" s="690"/>
      <c r="AN5073" s="690"/>
      <c r="AO5073" s="691"/>
    </row>
    <row r="5074" spans="2:41" ht="3.75" customHeight="1">
      <c r="B5074" s="135"/>
      <c r="I5074" s="136"/>
      <c r="J5074" s="135"/>
      <c r="N5074" s="135"/>
      <c r="Q5074" s="136"/>
      <c r="R5074" s="131"/>
      <c r="S5074" s="131"/>
      <c r="T5074" s="132"/>
      <c r="U5074" s="683" t="str">
        <f>IF(AND(NM_従事者_従事者33_従事者区分&lt;&gt;"",新_新規_2!T547&lt;&gt;""), 新_新規_2!T547, "")
&amp; IF(AND(NM_従事者_従事者33_従事者区分&lt;&gt;"",新_変更_3!AW575&lt;&gt;""), 新_変更_3!AW575, "")</f>
        <v/>
      </c>
      <c r="V5074" s="684"/>
      <c r="W5074" s="684"/>
      <c r="X5074" s="684"/>
      <c r="Y5074" s="684"/>
      <c r="Z5074" s="684"/>
      <c r="AA5074" s="684"/>
      <c r="AB5074" s="684"/>
      <c r="AC5074" s="685"/>
      <c r="AD5074" s="130"/>
      <c r="AE5074" s="131"/>
      <c r="AF5074" s="132"/>
      <c r="AG5074" s="683" t="str">
        <f>IF(AND(NM_従事者_従事者33_従事者区分&lt;&gt;"",新_新規_2!L548&lt;&gt;""), 新_新規_2!L548, "")
&amp; IF(AND(NM_従事者_従事者33_従事者区分&lt;&gt;"",新_変更_3!AO576&lt;&gt;""), 新_変更_3!AO576, "")</f>
        <v/>
      </c>
      <c r="AH5074" s="684"/>
      <c r="AI5074" s="684"/>
      <c r="AJ5074" s="684"/>
      <c r="AK5074" s="684"/>
      <c r="AL5074" s="684"/>
      <c r="AM5074" s="684"/>
      <c r="AN5074" s="684"/>
      <c r="AO5074" s="685"/>
    </row>
    <row r="5075" spans="2:41" ht="13.35" customHeight="1">
      <c r="B5075" s="135"/>
      <c r="I5075" s="136"/>
      <c r="J5075" s="135" t="s">
        <v>4025</v>
      </c>
      <c r="N5075" s="135" t="s">
        <v>23</v>
      </c>
      <c r="Q5075" s="136"/>
      <c r="R5075" s="124" t="s">
        <v>17</v>
      </c>
      <c r="T5075" s="136"/>
      <c r="U5075" s="686"/>
      <c r="V5075" s="687"/>
      <c r="W5075" s="687"/>
      <c r="X5075" s="687"/>
      <c r="Y5075" s="687"/>
      <c r="Z5075" s="687"/>
      <c r="AA5075" s="687"/>
      <c r="AB5075" s="687"/>
      <c r="AC5075" s="688"/>
      <c r="AD5075" s="135" t="s">
        <v>18</v>
      </c>
      <c r="AF5075" s="136"/>
      <c r="AG5075" s="686"/>
      <c r="AH5075" s="687"/>
      <c r="AI5075" s="687"/>
      <c r="AJ5075" s="687"/>
      <c r="AK5075" s="687"/>
      <c r="AL5075" s="687"/>
      <c r="AM5075" s="687"/>
      <c r="AN5075" s="687"/>
      <c r="AO5075" s="688"/>
    </row>
    <row r="5076" spans="2:41" ht="3.75" customHeight="1">
      <c r="B5076" s="135"/>
      <c r="I5076" s="136"/>
      <c r="J5076" s="135"/>
      <c r="N5076" s="135"/>
      <c r="Q5076" s="136"/>
      <c r="R5076" s="141"/>
      <c r="S5076" s="141"/>
      <c r="T5076" s="142"/>
      <c r="U5076" s="689"/>
      <c r="V5076" s="690"/>
      <c r="W5076" s="690"/>
      <c r="X5076" s="690"/>
      <c r="Y5076" s="690"/>
      <c r="Z5076" s="690"/>
      <c r="AA5076" s="690"/>
      <c r="AB5076" s="690"/>
      <c r="AC5076" s="691"/>
      <c r="AD5076" s="140"/>
      <c r="AE5076" s="141"/>
      <c r="AF5076" s="142"/>
      <c r="AG5076" s="689"/>
      <c r="AH5076" s="690"/>
      <c r="AI5076" s="690"/>
      <c r="AJ5076" s="690"/>
      <c r="AK5076" s="690"/>
      <c r="AL5076" s="690"/>
      <c r="AM5076" s="690"/>
      <c r="AN5076" s="690"/>
      <c r="AO5076" s="691"/>
    </row>
    <row r="5077" spans="2:41" ht="3.75" customHeight="1">
      <c r="B5077" s="135"/>
      <c r="I5077" s="136"/>
      <c r="J5077" s="135"/>
      <c r="N5077" s="135"/>
      <c r="Q5077" s="136"/>
      <c r="R5077" s="131"/>
      <c r="S5077" s="131"/>
      <c r="T5077" s="132"/>
      <c r="U5077" s="683" t="str">
        <f>IF(AND(NM_従事者_従事者33_従事者区分&lt;&gt;"",新_新規_2!T548&lt;&gt;""), 新_新規_2!T548, "")
&amp; IF(AND(NM_従事者_従事者33_従事者区分&lt;&gt;"",新_変更_3!AW576&lt;&gt;""), 新_変更_3!AW576, "")</f>
        <v/>
      </c>
      <c r="V5077" s="684"/>
      <c r="W5077" s="684"/>
      <c r="X5077" s="684"/>
      <c r="Y5077" s="684"/>
      <c r="Z5077" s="684"/>
      <c r="AA5077" s="684"/>
      <c r="AB5077" s="684"/>
      <c r="AC5077" s="685"/>
      <c r="AD5077" s="130"/>
      <c r="AE5077" s="131"/>
      <c r="AF5077" s="132"/>
      <c r="AG5077" s="683" t="str">
        <f>IF(AND(NM_従事者_従事者33_従事者区分&lt;&gt;"",新_新規_2!L549&lt;&gt;""), 新_新規_2!L549, "")
&amp; IF(AND(NM_従事者_従事者33_従事者区分&lt;&gt;"",新_変更_3!AO577&lt;&gt;""), 新_変更_3!AO577, "")</f>
        <v/>
      </c>
      <c r="AH5077" s="684"/>
      <c r="AI5077" s="684"/>
      <c r="AJ5077" s="684"/>
      <c r="AK5077" s="684"/>
      <c r="AL5077" s="684"/>
      <c r="AM5077" s="684"/>
      <c r="AN5077" s="684"/>
      <c r="AO5077" s="685"/>
    </row>
    <row r="5078" spans="2:41" ht="13.35" customHeight="1">
      <c r="B5078" s="135"/>
      <c r="I5078" s="136"/>
      <c r="J5078" s="135"/>
      <c r="N5078" s="135"/>
      <c r="Q5078" s="136"/>
      <c r="R5078" s="124" t="s">
        <v>19</v>
      </c>
      <c r="T5078" s="136"/>
      <c r="U5078" s="686"/>
      <c r="V5078" s="687"/>
      <c r="W5078" s="687"/>
      <c r="X5078" s="687"/>
      <c r="Y5078" s="687"/>
      <c r="Z5078" s="687"/>
      <c r="AA5078" s="687"/>
      <c r="AB5078" s="687"/>
      <c r="AC5078" s="688"/>
      <c r="AD5078" s="135" t="s">
        <v>20</v>
      </c>
      <c r="AF5078" s="136"/>
      <c r="AG5078" s="686"/>
      <c r="AH5078" s="687"/>
      <c r="AI5078" s="687"/>
      <c r="AJ5078" s="687"/>
      <c r="AK5078" s="687"/>
      <c r="AL5078" s="687"/>
      <c r="AM5078" s="687"/>
      <c r="AN5078" s="687"/>
      <c r="AO5078" s="688"/>
    </row>
    <row r="5079" spans="2:41" ht="3.75" customHeight="1">
      <c r="B5079" s="135"/>
      <c r="I5079" s="136"/>
      <c r="J5079" s="135"/>
      <c r="N5079" s="140"/>
      <c r="O5079" s="141"/>
      <c r="P5079" s="141"/>
      <c r="Q5079" s="142"/>
      <c r="R5079" s="141"/>
      <c r="S5079" s="141"/>
      <c r="T5079" s="142"/>
      <c r="U5079" s="689"/>
      <c r="V5079" s="690"/>
      <c r="W5079" s="690"/>
      <c r="X5079" s="690"/>
      <c r="Y5079" s="690"/>
      <c r="Z5079" s="690"/>
      <c r="AA5079" s="690"/>
      <c r="AB5079" s="690"/>
      <c r="AC5079" s="691"/>
      <c r="AD5079" s="140"/>
      <c r="AE5079" s="141"/>
      <c r="AF5079" s="142"/>
      <c r="AG5079" s="689"/>
      <c r="AH5079" s="690"/>
      <c r="AI5079" s="690"/>
      <c r="AJ5079" s="690"/>
      <c r="AK5079" s="690"/>
      <c r="AL5079" s="690"/>
      <c r="AM5079" s="690"/>
      <c r="AN5079" s="690"/>
      <c r="AO5079" s="691"/>
    </row>
    <row r="5080" spans="2:41" ht="3.75" customHeight="1">
      <c r="B5080" s="135"/>
      <c r="I5080" s="136"/>
      <c r="J5080" s="135"/>
      <c r="M5080" s="136"/>
      <c r="N5080" s="135"/>
      <c r="Q5080" s="136"/>
      <c r="R5080" s="130"/>
      <c r="S5080" s="131"/>
      <c r="T5080" s="131"/>
      <c r="U5080" s="131"/>
      <c r="V5080" s="131"/>
      <c r="W5080" s="131"/>
      <c r="X5080" s="131"/>
      <c r="Y5080" s="131"/>
      <c r="Z5080" s="131"/>
      <c r="AA5080" s="131"/>
      <c r="AB5080" s="131"/>
      <c r="AC5080" s="131"/>
      <c r="AD5080" s="131"/>
      <c r="AE5080" s="131"/>
      <c r="AF5080" s="131"/>
      <c r="AG5080" s="131"/>
      <c r="AH5080" s="131"/>
      <c r="AI5080" s="131"/>
      <c r="AJ5080" s="131"/>
      <c r="AK5080" s="131"/>
      <c r="AL5080" s="131"/>
      <c r="AM5080" s="131"/>
      <c r="AN5080" s="131"/>
      <c r="AO5080" s="132"/>
    </row>
    <row r="5081" spans="2:41" ht="13.35" customHeight="1">
      <c r="B5081" s="135"/>
      <c r="I5081" s="136"/>
      <c r="J5081" s="135"/>
      <c r="M5081" s="136"/>
      <c r="N5081" s="135" t="s">
        <v>111</v>
      </c>
      <c r="Q5081" s="136"/>
      <c r="R5081" s="135"/>
      <c r="S5081" s="696"/>
      <c r="T5081" s="694"/>
      <c r="V5081" s="146"/>
      <c r="W5081" s="124" t="s">
        <v>12</v>
      </c>
      <c r="X5081" s="146"/>
      <c r="Y5081" s="124" t="s">
        <v>11</v>
      </c>
      <c r="Z5081" s="146"/>
      <c r="AA5081" s="124" t="s">
        <v>364</v>
      </c>
      <c r="AO5081" s="136"/>
    </row>
    <row r="5082" spans="2:41" ht="3.75" customHeight="1">
      <c r="B5082" s="135"/>
      <c r="I5082" s="136"/>
      <c r="J5082" s="135"/>
      <c r="M5082" s="136"/>
      <c r="N5082" s="135"/>
      <c r="Q5082" s="136"/>
      <c r="R5082" s="135"/>
      <c r="AO5082" s="136"/>
    </row>
    <row r="5083" spans="2:41" ht="3.75" customHeight="1">
      <c r="B5083" s="135"/>
      <c r="I5083" s="136"/>
      <c r="J5083" s="135"/>
      <c r="M5083" s="136"/>
      <c r="N5083" s="130"/>
      <c r="O5083" s="131"/>
      <c r="P5083" s="131"/>
      <c r="Q5083" s="131"/>
      <c r="R5083" s="781" t="str">
        <f>IF(AND(NM_従事者_従事者33_従事者区分&lt;&gt;"",新_新規_2!I550&lt;&gt;""), 新_新規_2!I550, "")
&amp; IF(AND(NM_従事者_従事者33_従事者区分&lt;&gt;"",新_変更_3!AL578&lt;&gt;""), 新_変更_3!AL578, "")</f>
        <v/>
      </c>
      <c r="S5083" s="784" t="str">
        <f>IF(AND(NM_従事者_従事者33_従事者区分&lt;&gt;"",新_新規_2!J550&lt;&gt;""), 新_新規_2!J550, "")
&amp; IF(AND(NM_従事者_従事者33_従事者区分&lt;&gt;"",新_変更_3!AM578&lt;&gt;""), 新_変更_3!AM578, "")</f>
        <v/>
      </c>
      <c r="T5083" s="131"/>
      <c r="U5083" s="787" t="str">
        <f>IF(AND(NM_従事者_従事者33_従事者区分&lt;&gt;"",新_新規_2!L550&lt;&gt;""), 新_新規_2!L550, "")
&amp; IF(AND(NM_従事者_従事者33_従事者区分&lt;&gt;"",新_変更_3!AO578&lt;&gt;""), 新_変更_3!AO578, "")</f>
        <v/>
      </c>
      <c r="V5083" s="130"/>
      <c r="W5083" s="131"/>
      <c r="X5083" s="131"/>
      <c r="Y5083" s="131"/>
      <c r="Z5083" s="131"/>
      <c r="AA5083" s="131"/>
      <c r="AB5083" s="131"/>
      <c r="AC5083" s="131"/>
      <c r="AD5083" s="131"/>
      <c r="AE5083" s="131"/>
      <c r="AF5083" s="131"/>
      <c r="AG5083" s="131"/>
      <c r="AH5083" s="133"/>
      <c r="AI5083" s="133"/>
      <c r="AJ5083" s="131"/>
      <c r="AK5083" s="149"/>
      <c r="AL5083" s="131"/>
      <c r="AM5083" s="131"/>
      <c r="AN5083" s="131"/>
      <c r="AO5083" s="132"/>
    </row>
    <row r="5084" spans="2:41" ht="13.35" customHeight="1">
      <c r="B5084" s="135"/>
      <c r="I5084" s="136"/>
      <c r="J5084" s="135"/>
      <c r="M5084" s="136"/>
      <c r="N5084" s="135" t="s">
        <v>30</v>
      </c>
      <c r="R5084" s="782"/>
      <c r="S5084" s="785"/>
      <c r="T5084" s="124" t="s">
        <v>388</v>
      </c>
      <c r="U5084" s="756"/>
      <c r="V5084" s="135" t="s">
        <v>112</v>
      </c>
      <c r="AH5084" s="137"/>
      <c r="AI5084" s="137"/>
      <c r="AK5084" s="150"/>
      <c r="AO5084" s="136"/>
    </row>
    <row r="5085" spans="2:41" ht="3.75" customHeight="1">
      <c r="B5085" s="135"/>
      <c r="I5085" s="136"/>
      <c r="J5085" s="135"/>
      <c r="M5085" s="136"/>
      <c r="N5085" s="135"/>
      <c r="R5085" s="783"/>
      <c r="S5085" s="786"/>
      <c r="T5085" s="141"/>
      <c r="U5085" s="759"/>
      <c r="V5085" s="140"/>
      <c r="W5085" s="141"/>
      <c r="X5085" s="141"/>
      <c r="Y5085" s="141"/>
      <c r="Z5085" s="141"/>
      <c r="AA5085" s="141"/>
      <c r="AB5085" s="141"/>
      <c r="AC5085" s="141"/>
      <c r="AD5085" s="141"/>
      <c r="AE5085" s="141"/>
      <c r="AF5085" s="141"/>
      <c r="AG5085" s="141"/>
      <c r="AH5085" s="143"/>
      <c r="AI5085" s="143"/>
      <c r="AJ5085" s="141"/>
      <c r="AK5085" s="151"/>
      <c r="AL5085" s="141"/>
      <c r="AM5085" s="141"/>
      <c r="AN5085" s="141"/>
      <c r="AO5085" s="142"/>
    </row>
    <row r="5086" spans="2:41" ht="3.75" customHeight="1">
      <c r="B5086" s="135"/>
      <c r="I5086" s="136"/>
      <c r="J5086" s="135"/>
      <c r="M5086" s="136"/>
      <c r="N5086" s="130"/>
      <c r="O5086" s="131"/>
      <c r="P5086" s="131"/>
      <c r="Q5086" s="132"/>
      <c r="R5086" s="788" t="str">
        <f>IF(AND(NM_従事者_従事者33_従事者区分&lt;&gt;"",新_新規_2!K554&lt;&gt;""), 新_新規_2!K554, "")
&amp; IF(AND(NM_従事者_従事者33_従事者区分&lt;&gt;"",新_変更_3!AN582&lt;&gt;""), 新_変更_3!AN582, "")</f>
        <v/>
      </c>
      <c r="S5086" s="684"/>
      <c r="T5086" s="684"/>
      <c r="U5086" s="685"/>
      <c r="V5086" s="686" t="str">
        <f>IF(AND(NM_従事者_従事者33_従事者区分&lt;&gt;"",新_新規_2!O554&lt;&gt;""), 新_新規_2!O554, "")
&amp; IF(AND(NM_従事者_従事者33_従事者区分&lt;&gt;"",新_変更_3!AR582&lt;&gt;""), 新_変更_3!AR582, "")</f>
        <v/>
      </c>
      <c r="W5086" s="688"/>
      <c r="X5086" s="683" t="str">
        <f>IF(AND(NM_従事者_従事者33_従事者区分&lt;&gt;"",新_新規_2!Q554&lt;&gt;""), 新_新規_2!Q554, "")
&amp; IF(AND(NM_従事者_従事者33_従事者区分&lt;&gt;"",新_変更_3!AT582&lt;&gt;""), 新_変更_3!AT582, "")</f>
        <v/>
      </c>
      <c r="Y5086" s="684"/>
      <c r="Z5086" s="684"/>
      <c r="AA5086" s="685"/>
      <c r="AI5086" s="131"/>
      <c r="AO5086" s="136"/>
    </row>
    <row r="5087" spans="2:41" ht="13.35" customHeight="1">
      <c r="B5087" s="135"/>
      <c r="I5087" s="136"/>
      <c r="J5087" s="135"/>
      <c r="M5087" s="136"/>
      <c r="N5087" s="135" t="s">
        <v>114</v>
      </c>
      <c r="Q5087" s="136"/>
      <c r="R5087" s="686"/>
      <c r="S5087" s="687"/>
      <c r="T5087" s="687"/>
      <c r="U5087" s="688"/>
      <c r="V5087" s="686"/>
      <c r="W5087" s="688"/>
      <c r="X5087" s="686"/>
      <c r="Y5087" s="687"/>
      <c r="Z5087" s="687"/>
      <c r="AA5087" s="688"/>
      <c r="AB5087" s="158" t="s">
        <v>171</v>
      </c>
      <c r="AO5087" s="136"/>
    </row>
    <row r="5088" spans="2:41" ht="3.75" customHeight="1">
      <c r="B5088" s="135"/>
      <c r="I5088" s="136"/>
      <c r="J5088" s="135"/>
      <c r="M5088" s="136"/>
      <c r="N5088" s="135"/>
      <c r="Q5088" s="136"/>
      <c r="R5088" s="689"/>
      <c r="S5088" s="690"/>
      <c r="T5088" s="690"/>
      <c r="U5088" s="691"/>
      <c r="V5088" s="689"/>
      <c r="W5088" s="691"/>
      <c r="X5088" s="689"/>
      <c r="Y5088" s="690"/>
      <c r="Z5088" s="690"/>
      <c r="AA5088" s="691"/>
      <c r="AB5088" s="141"/>
      <c r="AC5088" s="141"/>
      <c r="AD5088" s="141"/>
      <c r="AE5088" s="141"/>
      <c r="AF5088" s="141"/>
      <c r="AG5088" s="141"/>
      <c r="AH5088" s="141"/>
      <c r="AI5088" s="141"/>
      <c r="AJ5088" s="141"/>
      <c r="AK5088" s="141"/>
      <c r="AL5088" s="141"/>
      <c r="AM5088" s="141"/>
      <c r="AN5088" s="141"/>
      <c r="AO5088" s="142"/>
    </row>
    <row r="5089" spans="2:41" ht="3.75" customHeight="1">
      <c r="B5089" s="135"/>
      <c r="I5089" s="136"/>
      <c r="J5089" s="135"/>
      <c r="M5089" s="136"/>
      <c r="N5089" s="130"/>
      <c r="O5089" s="131"/>
      <c r="P5089" s="131"/>
      <c r="Q5089" s="131"/>
      <c r="R5089" s="130"/>
      <c r="S5089" s="131"/>
      <c r="T5089" s="131"/>
      <c r="U5089" s="131"/>
      <c r="V5089" s="131"/>
      <c r="W5089" s="131"/>
      <c r="X5089" s="131"/>
      <c r="Y5089" s="131"/>
      <c r="Z5089" s="131"/>
      <c r="AA5089" s="132"/>
      <c r="AB5089" s="130"/>
      <c r="AI5089" s="136"/>
      <c r="AJ5089" s="130"/>
      <c r="AK5089" s="131"/>
      <c r="AL5089" s="131"/>
      <c r="AM5089" s="131"/>
      <c r="AN5089" s="131"/>
      <c r="AO5089" s="132"/>
    </row>
    <row r="5090" spans="2:41" ht="13.35" customHeight="1">
      <c r="B5090" s="135"/>
      <c r="I5090" s="136"/>
      <c r="J5090" s="135"/>
      <c r="M5090" s="136"/>
      <c r="N5090" s="135" t="s">
        <v>115</v>
      </c>
      <c r="R5090" s="135"/>
      <c r="S5090" s="696" t="str">
        <f>IF(AND(NM_従事者_従事者33_従事者区分&lt;&gt;"",新_新規_2!I556&lt;&gt;""), 新_新規_2!I556, "")
&amp; IF(AND(NM_従事者_従事者33_従事者区分&lt;&gt;"",新_変更_3!AL584&lt;&gt;""), 新_変更_3!AL584, "")</f>
        <v/>
      </c>
      <c r="T5090" s="694"/>
      <c r="V5090" s="146" t="str">
        <f>IF(AND(NM_従事者_従事者33_従事者区分&lt;&gt;"",新_新規_2!K556&lt;&gt;""), 新_新規_2!K556, "")
&amp; IF(AND(NM_従事者_従事者33_従事者区分&lt;&gt;"",新_変更_3!AN584&lt;&gt;""), 新_変更_3!AN584, "")</f>
        <v/>
      </c>
      <c r="W5090" s="124" t="s">
        <v>12</v>
      </c>
      <c r="X5090" s="146" t="str">
        <f>IF(AND(NM_従事者_従事者33_従事者区分&lt;&gt;"",新_新規_2!M556&lt;&gt;""), 新_新規_2!M556, "")
&amp; IF(AND(NM_従事者_従事者33_従事者区分&lt;&gt;"",新_変更_3!AP584&lt;&gt;""), 新_変更_3!AP584, "")</f>
        <v/>
      </c>
      <c r="Y5090" s="124" t="s">
        <v>11</v>
      </c>
      <c r="Z5090" s="146" t="str">
        <f>IF(AND(NM_従事者_従事者33_従事者区分&lt;&gt;"",新_新規_2!O556&lt;&gt;""), 新_新規_2!O556, "")
&amp; IF(AND(NM_従事者_従事者33_従事者区分&lt;&gt;"",新_変更_3!AR584&lt;&gt;""), 新_変更_3!AR584, "")</f>
        <v/>
      </c>
      <c r="AA5090" s="124" t="s">
        <v>364</v>
      </c>
      <c r="AB5090" s="135" t="s">
        <v>170</v>
      </c>
      <c r="AI5090" s="136"/>
      <c r="AJ5090" s="135"/>
      <c r="AK5090" s="696"/>
      <c r="AL5090" s="693"/>
      <c r="AM5090" s="693"/>
      <c r="AN5090" s="693"/>
      <c r="AO5090" s="694"/>
    </row>
    <row r="5091" spans="2:41" ht="3.75" customHeight="1">
      <c r="B5091" s="135"/>
      <c r="I5091" s="136"/>
      <c r="J5091" s="135"/>
      <c r="M5091" s="136"/>
      <c r="N5091" s="135"/>
      <c r="R5091" s="140"/>
      <c r="S5091" s="141"/>
      <c r="T5091" s="141"/>
      <c r="U5091" s="141"/>
      <c r="V5091" s="141"/>
      <c r="W5091" s="141"/>
      <c r="X5091" s="141"/>
      <c r="Y5091" s="141"/>
      <c r="Z5091" s="141"/>
      <c r="AA5091" s="142"/>
      <c r="AB5091" s="140"/>
      <c r="AC5091" s="141"/>
      <c r="AD5091" s="141"/>
      <c r="AE5091" s="141"/>
      <c r="AF5091" s="141"/>
      <c r="AG5091" s="141"/>
      <c r="AH5091" s="141"/>
      <c r="AI5091" s="142"/>
      <c r="AJ5091" s="140"/>
      <c r="AK5091" s="141"/>
      <c r="AL5091" s="141"/>
      <c r="AM5091" s="141"/>
      <c r="AN5091" s="141"/>
      <c r="AO5091" s="142"/>
    </row>
    <row r="5092" spans="2:41" ht="3.75" customHeight="1">
      <c r="B5092" s="135"/>
      <c r="I5092" s="136"/>
      <c r="J5092" s="135"/>
      <c r="M5092" s="136"/>
      <c r="N5092" s="130"/>
      <c r="O5092" s="131"/>
      <c r="P5092" s="131"/>
      <c r="Q5092" s="132"/>
      <c r="R5092" s="683" t="str">
        <f>IF(新_新規_2!T553="☑", "研修中の登録販売者", "") &amp; IF(新_変更_3!AW581="☑", "研修中の登録販売者", "")</f>
        <v/>
      </c>
      <c r="S5092" s="684"/>
      <c r="T5092" s="684"/>
      <c r="U5092" s="684"/>
      <c r="V5092" s="684"/>
      <c r="W5092" s="684"/>
      <c r="X5092" s="684"/>
      <c r="Y5092" s="684"/>
      <c r="Z5092" s="684"/>
      <c r="AA5092" s="684"/>
      <c r="AB5092" s="684"/>
      <c r="AC5092" s="684"/>
      <c r="AD5092" s="684"/>
      <c r="AE5092" s="684"/>
      <c r="AF5092" s="684"/>
      <c r="AG5092" s="684"/>
      <c r="AH5092" s="684"/>
      <c r="AI5092" s="684"/>
      <c r="AJ5092" s="684"/>
      <c r="AK5092" s="684"/>
      <c r="AL5092" s="684"/>
      <c r="AM5092" s="684"/>
      <c r="AN5092" s="684"/>
      <c r="AO5092" s="685"/>
    </row>
    <row r="5093" spans="2:41" ht="13.35" customHeight="1">
      <c r="B5093" s="135"/>
      <c r="I5093" s="136"/>
      <c r="J5093" s="135"/>
      <c r="M5093" s="136"/>
      <c r="N5093" s="135" t="s">
        <v>32</v>
      </c>
      <c r="Q5093" s="136"/>
      <c r="R5093" s="686"/>
      <c r="S5093" s="687"/>
      <c r="T5093" s="687"/>
      <c r="U5093" s="687"/>
      <c r="V5093" s="687"/>
      <c r="W5093" s="687"/>
      <c r="X5093" s="687"/>
      <c r="Y5093" s="687"/>
      <c r="Z5093" s="687"/>
      <c r="AA5093" s="687"/>
      <c r="AB5093" s="687"/>
      <c r="AC5093" s="687"/>
      <c r="AD5093" s="687"/>
      <c r="AE5093" s="687"/>
      <c r="AF5093" s="687"/>
      <c r="AG5093" s="687"/>
      <c r="AH5093" s="687"/>
      <c r="AI5093" s="687"/>
      <c r="AJ5093" s="687"/>
      <c r="AK5093" s="687"/>
      <c r="AL5093" s="687"/>
      <c r="AM5093" s="687"/>
      <c r="AN5093" s="687"/>
      <c r="AO5093" s="688"/>
    </row>
    <row r="5094" spans="2:41" ht="3.75" customHeight="1">
      <c r="B5094" s="135"/>
      <c r="I5094" s="136"/>
      <c r="J5094" s="135"/>
      <c r="M5094" s="136"/>
      <c r="N5094" s="140"/>
      <c r="O5094" s="141"/>
      <c r="P5094" s="141"/>
      <c r="Q5094" s="142"/>
      <c r="R5094" s="689"/>
      <c r="S5094" s="690"/>
      <c r="T5094" s="690"/>
      <c r="U5094" s="690"/>
      <c r="V5094" s="690"/>
      <c r="W5094" s="690"/>
      <c r="X5094" s="690"/>
      <c r="Y5094" s="690"/>
      <c r="Z5094" s="690"/>
      <c r="AA5094" s="690"/>
      <c r="AB5094" s="690"/>
      <c r="AC5094" s="690"/>
      <c r="AD5094" s="690"/>
      <c r="AE5094" s="690"/>
      <c r="AF5094" s="690"/>
      <c r="AG5094" s="690"/>
      <c r="AH5094" s="690"/>
      <c r="AI5094" s="690"/>
      <c r="AJ5094" s="690"/>
      <c r="AK5094" s="690"/>
      <c r="AL5094" s="690"/>
      <c r="AM5094" s="690"/>
      <c r="AN5094" s="690"/>
      <c r="AO5094" s="691"/>
    </row>
    <row r="5095" spans="2:41" ht="3.75" customHeight="1">
      <c r="B5095" s="135"/>
      <c r="I5095" s="136"/>
      <c r="J5095" s="130"/>
      <c r="K5095" s="131"/>
      <c r="L5095" s="131"/>
      <c r="M5095" s="132"/>
      <c r="N5095" s="130"/>
      <c r="O5095" s="131"/>
      <c r="P5095" s="131"/>
      <c r="Q5095" s="132"/>
      <c r="R5095" s="130"/>
      <c r="S5095" s="131"/>
      <c r="T5095" s="131"/>
      <c r="U5095" s="131"/>
      <c r="V5095" s="131"/>
      <c r="W5095" s="131"/>
      <c r="X5095" s="131"/>
      <c r="Y5095" s="131"/>
      <c r="Z5095" s="131"/>
      <c r="AA5095" s="132"/>
      <c r="AB5095" s="130"/>
      <c r="AC5095" s="131"/>
      <c r="AD5095" s="131"/>
      <c r="AE5095" s="132"/>
      <c r="AF5095" s="131"/>
      <c r="AG5095" s="131"/>
      <c r="AH5095" s="131"/>
      <c r="AI5095" s="131"/>
      <c r="AJ5095" s="131"/>
      <c r="AK5095" s="131"/>
      <c r="AL5095" s="131"/>
      <c r="AM5095" s="131"/>
      <c r="AN5095" s="131"/>
      <c r="AO5095" s="132"/>
    </row>
    <row r="5096" spans="2:41" ht="13.35" customHeight="1">
      <c r="B5096" s="135"/>
      <c r="I5096" s="136"/>
      <c r="J5096" s="135"/>
      <c r="M5096" s="136"/>
      <c r="N5096" s="135" t="s">
        <v>27</v>
      </c>
      <c r="Q5096" s="136"/>
      <c r="R5096" s="135"/>
      <c r="S5096" s="692" t="str">
        <f xml:space="preserve"> IF(新_新規_2!I560&lt;&gt;"", "01300011:その他従事者", "") &amp; IF(新_変更_3!AL588&lt;&gt;"", "01300011:その他従事者", "")</f>
        <v/>
      </c>
      <c r="T5096" s="693"/>
      <c r="U5096" s="693"/>
      <c r="V5096" s="693"/>
      <c r="W5096" s="693"/>
      <c r="X5096" s="693"/>
      <c r="Y5096" s="693"/>
      <c r="Z5096" s="693"/>
      <c r="AA5096" s="694"/>
      <c r="AB5096" s="135" t="s">
        <v>28</v>
      </c>
      <c r="AE5096" s="136"/>
      <c r="AF5096" s="135"/>
      <c r="AG5096" s="695" t="str">
        <f>IF(新_新規_2!I568="☑", "01300001:薬剤師", "") &amp; IF(新_変更_3!AL596="☑", "01300001:薬剤師", "")
&amp; IF(新_新規_2!N568="☑", "01300002:登録販売者", "") &amp; IF(新_変更_3!AQ596="☑", "01300002:登録販売者", "")
&amp; IF(新_新規_2!T568="☑", "01300002:登録販売者", "") &amp; IF(新_変更_3!AW596="☑", "01300002:登録販売者", "")</f>
        <v/>
      </c>
      <c r="AH5096" s="693"/>
      <c r="AI5096" s="693"/>
      <c r="AJ5096" s="693"/>
      <c r="AK5096" s="693"/>
      <c r="AL5096" s="693"/>
      <c r="AM5096" s="693"/>
      <c r="AN5096" s="693"/>
      <c r="AO5096" s="694"/>
    </row>
    <row r="5097" spans="2:41" ht="3.75" customHeight="1">
      <c r="B5097" s="135"/>
      <c r="I5097" s="136"/>
      <c r="J5097" s="135"/>
      <c r="M5097" s="136"/>
      <c r="N5097" s="140"/>
      <c r="O5097" s="141"/>
      <c r="P5097" s="141"/>
      <c r="Q5097" s="142"/>
      <c r="R5097" s="140"/>
      <c r="S5097" s="141"/>
      <c r="T5097" s="141"/>
      <c r="U5097" s="141"/>
      <c r="V5097" s="141"/>
      <c r="W5097" s="141"/>
      <c r="X5097" s="141"/>
      <c r="Y5097" s="141"/>
      <c r="Z5097" s="141"/>
      <c r="AA5097" s="142"/>
      <c r="AB5097" s="140"/>
      <c r="AC5097" s="141"/>
      <c r="AD5097" s="141"/>
      <c r="AE5097" s="142"/>
      <c r="AF5097" s="141"/>
      <c r="AG5097" s="141"/>
      <c r="AH5097" s="141"/>
      <c r="AI5097" s="141"/>
      <c r="AJ5097" s="141"/>
      <c r="AK5097" s="141"/>
      <c r="AL5097" s="141"/>
      <c r="AM5097" s="141"/>
      <c r="AN5097" s="141"/>
      <c r="AO5097" s="142"/>
    </row>
    <row r="5098" spans="2:41" ht="3.75" customHeight="1">
      <c r="B5098" s="135"/>
      <c r="I5098" s="136"/>
      <c r="J5098" s="135"/>
      <c r="M5098" s="136"/>
      <c r="N5098" s="130"/>
      <c r="O5098" s="131"/>
      <c r="P5098" s="131"/>
      <c r="Q5098" s="132"/>
      <c r="R5098" s="130"/>
      <c r="S5098" s="131"/>
      <c r="T5098" s="131"/>
      <c r="U5098" s="131"/>
      <c r="V5098" s="131"/>
      <c r="W5098" s="131"/>
      <c r="X5098" s="131"/>
      <c r="Y5098" s="131"/>
      <c r="Z5098" s="131"/>
      <c r="AA5098" s="132"/>
      <c r="AB5098" s="130"/>
      <c r="AC5098" s="131"/>
      <c r="AD5098" s="131"/>
      <c r="AE5098" s="132"/>
      <c r="AF5098" s="130"/>
      <c r="AG5098" s="131"/>
      <c r="AH5098" s="131"/>
      <c r="AI5098" s="131"/>
      <c r="AJ5098" s="131"/>
      <c r="AK5098" s="131"/>
      <c r="AL5098" s="131"/>
      <c r="AM5098" s="131"/>
      <c r="AN5098" s="131"/>
      <c r="AO5098" s="132"/>
    </row>
    <row r="5099" spans="2:41" ht="13.35" customHeight="1">
      <c r="B5099" s="135"/>
      <c r="I5099" s="136"/>
      <c r="J5099" s="135"/>
      <c r="M5099" s="136"/>
      <c r="N5099" s="135" t="s">
        <v>3990</v>
      </c>
      <c r="Q5099" s="136"/>
      <c r="R5099" s="135"/>
      <c r="S5099" s="696"/>
      <c r="T5099" s="694"/>
      <c r="V5099" s="146"/>
      <c r="W5099" s="124" t="s">
        <v>12</v>
      </c>
      <c r="X5099" s="146"/>
      <c r="Y5099" s="124" t="s">
        <v>11</v>
      </c>
      <c r="Z5099" s="146"/>
      <c r="AA5099" s="136" t="s">
        <v>364</v>
      </c>
      <c r="AB5099" s="135" t="s">
        <v>66</v>
      </c>
      <c r="AE5099" s="136"/>
      <c r="AF5099" s="135"/>
      <c r="AG5099" s="696"/>
      <c r="AH5099" s="694"/>
      <c r="AJ5099" s="146"/>
      <c r="AK5099" s="124" t="s">
        <v>12</v>
      </c>
      <c r="AL5099" s="146"/>
      <c r="AM5099" s="124" t="s">
        <v>11</v>
      </c>
      <c r="AN5099" s="146"/>
      <c r="AO5099" s="136" t="s">
        <v>364</v>
      </c>
    </row>
    <row r="5100" spans="2:41" ht="3.75" customHeight="1">
      <c r="B5100" s="135"/>
      <c r="I5100" s="136"/>
      <c r="J5100" s="135"/>
      <c r="M5100" s="136"/>
      <c r="N5100" s="140"/>
      <c r="O5100" s="141"/>
      <c r="P5100" s="141"/>
      <c r="Q5100" s="142"/>
      <c r="R5100" s="140"/>
      <c r="S5100" s="141"/>
      <c r="T5100" s="141"/>
      <c r="U5100" s="141"/>
      <c r="V5100" s="141"/>
      <c r="W5100" s="141"/>
      <c r="X5100" s="141"/>
      <c r="Y5100" s="141"/>
      <c r="Z5100" s="141"/>
      <c r="AA5100" s="142"/>
      <c r="AB5100" s="140"/>
      <c r="AC5100" s="141"/>
      <c r="AD5100" s="141"/>
      <c r="AE5100" s="142"/>
      <c r="AF5100" s="140"/>
      <c r="AG5100" s="141"/>
      <c r="AH5100" s="141"/>
      <c r="AI5100" s="141"/>
      <c r="AJ5100" s="141"/>
      <c r="AK5100" s="141"/>
      <c r="AL5100" s="141"/>
      <c r="AM5100" s="141"/>
      <c r="AN5100" s="141"/>
      <c r="AO5100" s="142"/>
    </row>
    <row r="5101" spans="2:41" ht="3.75" customHeight="1">
      <c r="B5101" s="135"/>
      <c r="I5101" s="136"/>
      <c r="J5101" s="135"/>
      <c r="M5101" s="136"/>
      <c r="N5101" s="130"/>
      <c r="O5101" s="131"/>
      <c r="P5101" s="131"/>
      <c r="Q5101" s="132"/>
      <c r="R5101" s="683" t="str">
        <f>IF(AND(NM_従事者_従事者34_従事者区分&lt;&gt;"",新_新規_2!I560&lt;&gt;""), 新_新規_2!I560, "")
&amp; IF(AND(NM_従事者_従事者34_従事者区分&lt;&gt;"",新_変更_3!AL588&lt;&gt;""), 新_変更_3!AL588, "")</f>
        <v/>
      </c>
      <c r="S5101" s="684"/>
      <c r="T5101" s="684"/>
      <c r="U5101" s="684"/>
      <c r="V5101" s="684"/>
      <c r="W5101" s="684"/>
      <c r="X5101" s="684"/>
      <c r="Y5101" s="684"/>
      <c r="Z5101" s="684"/>
      <c r="AA5101" s="684"/>
      <c r="AB5101" s="684"/>
      <c r="AC5101" s="684"/>
      <c r="AD5101" s="684"/>
      <c r="AE5101" s="684"/>
      <c r="AF5101" s="684"/>
      <c r="AG5101" s="684"/>
      <c r="AH5101" s="684"/>
      <c r="AI5101" s="684"/>
      <c r="AJ5101" s="685"/>
      <c r="AK5101" s="131"/>
      <c r="AL5101" s="131"/>
      <c r="AM5101" s="131"/>
      <c r="AN5101" s="131"/>
      <c r="AO5101" s="132"/>
    </row>
    <row r="5102" spans="2:41" ht="13.35" customHeight="1">
      <c r="B5102" s="135"/>
      <c r="I5102" s="136"/>
      <c r="J5102" s="135"/>
      <c r="M5102" s="136"/>
      <c r="N5102" s="135" t="s">
        <v>8</v>
      </c>
      <c r="Q5102" s="136"/>
      <c r="R5102" s="686"/>
      <c r="S5102" s="687"/>
      <c r="T5102" s="687"/>
      <c r="U5102" s="687"/>
      <c r="V5102" s="687"/>
      <c r="W5102" s="687"/>
      <c r="X5102" s="687"/>
      <c r="Y5102" s="687"/>
      <c r="Z5102" s="687"/>
      <c r="AA5102" s="687"/>
      <c r="AB5102" s="687"/>
      <c r="AC5102" s="687"/>
      <c r="AD5102" s="687"/>
      <c r="AE5102" s="687"/>
      <c r="AF5102" s="687"/>
      <c r="AG5102" s="687"/>
      <c r="AH5102" s="687"/>
      <c r="AI5102" s="687"/>
      <c r="AJ5102" s="688"/>
      <c r="AL5102" s="147" t="s">
        <v>13</v>
      </c>
      <c r="AM5102" s="124" t="s">
        <v>29</v>
      </c>
      <c r="AO5102" s="136"/>
    </row>
    <row r="5103" spans="2:41" ht="3.75" customHeight="1">
      <c r="B5103" s="135"/>
      <c r="I5103" s="136"/>
      <c r="J5103" s="135"/>
      <c r="M5103" s="136"/>
      <c r="N5103" s="140"/>
      <c r="O5103" s="141"/>
      <c r="P5103" s="141"/>
      <c r="Q5103" s="142"/>
      <c r="R5103" s="689"/>
      <c r="S5103" s="690"/>
      <c r="T5103" s="690"/>
      <c r="U5103" s="690"/>
      <c r="V5103" s="690"/>
      <c r="W5103" s="690"/>
      <c r="X5103" s="690"/>
      <c r="Y5103" s="690"/>
      <c r="Z5103" s="690"/>
      <c r="AA5103" s="690"/>
      <c r="AB5103" s="690"/>
      <c r="AC5103" s="690"/>
      <c r="AD5103" s="690"/>
      <c r="AE5103" s="690"/>
      <c r="AF5103" s="690"/>
      <c r="AG5103" s="690"/>
      <c r="AH5103" s="690"/>
      <c r="AI5103" s="690"/>
      <c r="AJ5103" s="691"/>
      <c r="AK5103" s="141"/>
      <c r="AL5103" s="141"/>
      <c r="AM5103" s="141"/>
      <c r="AN5103" s="141"/>
      <c r="AO5103" s="142"/>
    </row>
    <row r="5104" spans="2:41" ht="3.75" customHeight="1">
      <c r="B5104" s="135"/>
      <c r="I5104" s="136"/>
      <c r="J5104" s="135"/>
      <c r="M5104" s="136"/>
      <c r="N5104" s="130"/>
      <c r="O5104" s="131"/>
      <c r="P5104" s="131"/>
      <c r="Q5104" s="132"/>
      <c r="R5104" s="683" t="str">
        <f>IF(NM_従事者_従事者34_従事者区分="","",(IF(新_新規_2!I559&lt;&gt;"", ASC(PHONETIC(新_新規_2!I559)), "") &amp; IF(新_変更_3!AL587&lt;&gt;"", ASC(PHONETIC(新_変更_3!AL587)), "")))</f>
        <v/>
      </c>
      <c r="S5104" s="684"/>
      <c r="T5104" s="684"/>
      <c r="U5104" s="684"/>
      <c r="V5104" s="684"/>
      <c r="W5104" s="684"/>
      <c r="X5104" s="684"/>
      <c r="Y5104" s="684"/>
      <c r="Z5104" s="684"/>
      <c r="AA5104" s="684"/>
      <c r="AB5104" s="684"/>
      <c r="AC5104" s="684"/>
      <c r="AD5104" s="684"/>
      <c r="AE5104" s="684"/>
      <c r="AF5104" s="684"/>
      <c r="AG5104" s="684"/>
      <c r="AH5104" s="684"/>
      <c r="AI5104" s="684"/>
      <c r="AJ5104" s="684"/>
      <c r="AK5104" s="684"/>
      <c r="AL5104" s="684"/>
      <c r="AM5104" s="684"/>
      <c r="AN5104" s="684"/>
      <c r="AO5104" s="685"/>
    </row>
    <row r="5105" spans="2:41" ht="13.35" customHeight="1">
      <c r="B5105" s="135"/>
      <c r="I5105" s="136"/>
      <c r="J5105" s="135"/>
      <c r="M5105" s="136"/>
      <c r="N5105" s="135" t="s">
        <v>61</v>
      </c>
      <c r="Q5105" s="136"/>
      <c r="R5105" s="686"/>
      <c r="S5105" s="687"/>
      <c r="T5105" s="687"/>
      <c r="U5105" s="687"/>
      <c r="V5105" s="687"/>
      <c r="W5105" s="687"/>
      <c r="X5105" s="687"/>
      <c r="Y5105" s="687"/>
      <c r="Z5105" s="687"/>
      <c r="AA5105" s="687"/>
      <c r="AB5105" s="687"/>
      <c r="AC5105" s="687"/>
      <c r="AD5105" s="687"/>
      <c r="AE5105" s="687"/>
      <c r="AF5105" s="687"/>
      <c r="AG5105" s="687"/>
      <c r="AH5105" s="687"/>
      <c r="AI5105" s="687"/>
      <c r="AJ5105" s="687"/>
      <c r="AK5105" s="687"/>
      <c r="AL5105" s="687"/>
      <c r="AM5105" s="687"/>
      <c r="AN5105" s="687"/>
      <c r="AO5105" s="688"/>
    </row>
    <row r="5106" spans="2:41" ht="3.75" customHeight="1">
      <c r="B5106" s="135"/>
      <c r="I5106" s="136"/>
      <c r="J5106" s="135"/>
      <c r="M5106" s="136"/>
      <c r="N5106" s="135"/>
      <c r="Q5106" s="136"/>
      <c r="R5106" s="689"/>
      <c r="S5106" s="690"/>
      <c r="T5106" s="690"/>
      <c r="U5106" s="690"/>
      <c r="V5106" s="690"/>
      <c r="W5106" s="690"/>
      <c r="X5106" s="690"/>
      <c r="Y5106" s="690"/>
      <c r="Z5106" s="690"/>
      <c r="AA5106" s="690"/>
      <c r="AB5106" s="690"/>
      <c r="AC5106" s="690"/>
      <c r="AD5106" s="690"/>
      <c r="AE5106" s="690"/>
      <c r="AF5106" s="690"/>
      <c r="AG5106" s="690"/>
      <c r="AH5106" s="690"/>
      <c r="AI5106" s="690"/>
      <c r="AJ5106" s="690"/>
      <c r="AK5106" s="690"/>
      <c r="AL5106" s="690"/>
      <c r="AM5106" s="690"/>
      <c r="AN5106" s="690"/>
      <c r="AO5106" s="691"/>
    </row>
    <row r="5107" spans="2:41" ht="3.75" customHeight="1">
      <c r="B5107" s="135"/>
      <c r="I5107" s="136"/>
      <c r="J5107" s="135"/>
      <c r="N5107" s="130"/>
      <c r="O5107" s="131"/>
      <c r="P5107" s="131"/>
      <c r="Q5107" s="132"/>
      <c r="U5107" s="787" t="str">
        <f>IF(AND(NM_従事者_従事者34_従事者区分&lt;&gt;"",新_新規_2!L561&lt;&gt;""), 新_新規_2!L561, "")
&amp; IF(AND(NM_従事者_従事者34_従事者区分&lt;&gt;"",新_変更_3!AO589&lt;&gt;""), 新_変更_3!AO589, "")</f>
        <v/>
      </c>
      <c r="V5107" s="754"/>
      <c r="W5107" s="754"/>
      <c r="X5107" s="789"/>
      <c r="Y5107" s="131"/>
      <c r="Z5107" s="792" t="str">
        <f>IF(AND(NM_従事者_従事者34_従事者区分&lt;&gt;"",新_新規_2!O561&lt;&gt;""), 新_新規_2!O561, "")
&amp; IF(AND(NM_従事者_従事者34_従事者区分&lt;&gt;"",新_変更_3!AR589&lt;&gt;""), 新_変更_3!AR589, "")</f>
        <v/>
      </c>
      <c r="AA5107" s="754"/>
      <c r="AB5107" s="754"/>
      <c r="AC5107" s="755"/>
      <c r="AG5107" s="683" t="str">
        <f>IF(AND(NM_従事者_従事者34_従事者区分&lt;&gt;"",新_新規_2!L562&lt;&gt;""), 新_新規_2!L562, "")
&amp; IF(AND(NM_従事者_従事者34_従事者区分&lt;&gt;"",新_変更_3!AO590&lt;&gt;""), 新_変更_3!AO590, "")</f>
        <v/>
      </c>
      <c r="AH5107" s="684"/>
      <c r="AI5107" s="684"/>
      <c r="AJ5107" s="684"/>
      <c r="AK5107" s="684"/>
      <c r="AL5107" s="684"/>
      <c r="AM5107" s="684"/>
      <c r="AN5107" s="684"/>
      <c r="AO5107" s="685"/>
    </row>
    <row r="5108" spans="2:41" ht="13.35" customHeight="1">
      <c r="B5108" s="135"/>
      <c r="I5108" s="136"/>
      <c r="J5108" s="135"/>
      <c r="N5108" s="135"/>
      <c r="Q5108" s="136"/>
      <c r="R5108" s="124" t="s">
        <v>15</v>
      </c>
      <c r="U5108" s="756"/>
      <c r="V5108" s="757"/>
      <c r="W5108" s="757"/>
      <c r="X5108" s="790"/>
      <c r="Y5108" s="125" t="s">
        <v>359</v>
      </c>
      <c r="Z5108" s="793"/>
      <c r="AA5108" s="757"/>
      <c r="AB5108" s="757"/>
      <c r="AC5108" s="758"/>
      <c r="AD5108" s="124" t="s">
        <v>56</v>
      </c>
      <c r="AG5108" s="686"/>
      <c r="AH5108" s="687"/>
      <c r="AI5108" s="687"/>
      <c r="AJ5108" s="687"/>
      <c r="AK5108" s="687"/>
      <c r="AL5108" s="687"/>
      <c r="AM5108" s="687"/>
      <c r="AN5108" s="687"/>
      <c r="AO5108" s="688"/>
    </row>
    <row r="5109" spans="2:41" ht="3.75" customHeight="1">
      <c r="B5109" s="135"/>
      <c r="I5109" s="136"/>
      <c r="J5109" s="135"/>
      <c r="N5109" s="135"/>
      <c r="Q5109" s="136"/>
      <c r="R5109" s="141"/>
      <c r="S5109" s="141"/>
      <c r="T5109" s="141"/>
      <c r="U5109" s="759"/>
      <c r="V5109" s="760"/>
      <c r="W5109" s="760"/>
      <c r="X5109" s="791"/>
      <c r="Y5109" s="141"/>
      <c r="Z5109" s="794"/>
      <c r="AA5109" s="760"/>
      <c r="AB5109" s="760"/>
      <c r="AC5109" s="761"/>
      <c r="AD5109" s="141"/>
      <c r="AE5109" s="141"/>
      <c r="AF5109" s="141"/>
      <c r="AG5109" s="689"/>
      <c r="AH5109" s="690"/>
      <c r="AI5109" s="690"/>
      <c r="AJ5109" s="690"/>
      <c r="AK5109" s="690"/>
      <c r="AL5109" s="690"/>
      <c r="AM5109" s="690"/>
      <c r="AN5109" s="690"/>
      <c r="AO5109" s="691"/>
    </row>
    <row r="5110" spans="2:41" ht="3.75" customHeight="1">
      <c r="B5110" s="135"/>
      <c r="I5110" s="136"/>
      <c r="J5110" s="135"/>
      <c r="N5110" s="135"/>
      <c r="Q5110" s="136"/>
      <c r="R5110" s="131"/>
      <c r="S5110" s="131"/>
      <c r="T5110" s="132"/>
      <c r="U5110" s="683" t="str">
        <f>IF(AND(NM_従事者_従事者34_従事者区分&lt;&gt;"",新_新規_2!T562&lt;&gt;""), 新_新規_2!T562, "")
&amp; IF(AND(NM_従事者_従事者34_従事者区分&lt;&gt;"",新_変更_3!AW590&lt;&gt;""), 新_変更_3!AW590, "")</f>
        <v/>
      </c>
      <c r="V5110" s="684"/>
      <c r="W5110" s="684"/>
      <c r="X5110" s="684"/>
      <c r="Y5110" s="684"/>
      <c r="Z5110" s="684"/>
      <c r="AA5110" s="684"/>
      <c r="AB5110" s="684"/>
      <c r="AC5110" s="685"/>
      <c r="AD5110" s="130"/>
      <c r="AE5110" s="131"/>
      <c r="AF5110" s="132"/>
      <c r="AG5110" s="683" t="str">
        <f>IF(AND(NM_従事者_従事者34_従事者区分&lt;&gt;"",新_新規_2!L563&lt;&gt;""), 新_新規_2!L563, "")
&amp; IF(AND(NM_従事者_従事者34_従事者区分&lt;&gt;"",新_変更_3!AO591&lt;&gt;""), 新_変更_3!AO591, "")</f>
        <v/>
      </c>
      <c r="AH5110" s="684"/>
      <c r="AI5110" s="684"/>
      <c r="AJ5110" s="684"/>
      <c r="AK5110" s="684"/>
      <c r="AL5110" s="684"/>
      <c r="AM5110" s="684"/>
      <c r="AN5110" s="684"/>
      <c r="AO5110" s="685"/>
    </row>
    <row r="5111" spans="2:41" ht="13.35" customHeight="1">
      <c r="B5111" s="135"/>
      <c r="I5111" s="136"/>
      <c r="J5111" s="135" t="s">
        <v>4026</v>
      </c>
      <c r="N5111" s="135" t="s">
        <v>23</v>
      </c>
      <c r="Q5111" s="136"/>
      <c r="R5111" s="124" t="s">
        <v>17</v>
      </c>
      <c r="T5111" s="136"/>
      <c r="U5111" s="686"/>
      <c r="V5111" s="687"/>
      <c r="W5111" s="687"/>
      <c r="X5111" s="687"/>
      <c r="Y5111" s="687"/>
      <c r="Z5111" s="687"/>
      <c r="AA5111" s="687"/>
      <c r="AB5111" s="687"/>
      <c r="AC5111" s="688"/>
      <c r="AD5111" s="135" t="s">
        <v>18</v>
      </c>
      <c r="AF5111" s="136"/>
      <c r="AG5111" s="686"/>
      <c r="AH5111" s="687"/>
      <c r="AI5111" s="687"/>
      <c r="AJ5111" s="687"/>
      <c r="AK5111" s="687"/>
      <c r="AL5111" s="687"/>
      <c r="AM5111" s="687"/>
      <c r="AN5111" s="687"/>
      <c r="AO5111" s="688"/>
    </row>
    <row r="5112" spans="2:41" ht="3.75" customHeight="1">
      <c r="B5112" s="135"/>
      <c r="I5112" s="136"/>
      <c r="J5112" s="135"/>
      <c r="N5112" s="135"/>
      <c r="Q5112" s="136"/>
      <c r="R5112" s="141"/>
      <c r="S5112" s="141"/>
      <c r="T5112" s="142"/>
      <c r="U5112" s="689"/>
      <c r="V5112" s="690"/>
      <c r="W5112" s="690"/>
      <c r="X5112" s="690"/>
      <c r="Y5112" s="690"/>
      <c r="Z5112" s="690"/>
      <c r="AA5112" s="690"/>
      <c r="AB5112" s="690"/>
      <c r="AC5112" s="691"/>
      <c r="AD5112" s="140"/>
      <c r="AE5112" s="141"/>
      <c r="AF5112" s="142"/>
      <c r="AG5112" s="689"/>
      <c r="AH5112" s="690"/>
      <c r="AI5112" s="690"/>
      <c r="AJ5112" s="690"/>
      <c r="AK5112" s="690"/>
      <c r="AL5112" s="690"/>
      <c r="AM5112" s="690"/>
      <c r="AN5112" s="690"/>
      <c r="AO5112" s="691"/>
    </row>
    <row r="5113" spans="2:41" ht="3.75" customHeight="1">
      <c r="B5113" s="135"/>
      <c r="I5113" s="136"/>
      <c r="J5113" s="135"/>
      <c r="N5113" s="135"/>
      <c r="Q5113" s="136"/>
      <c r="R5113" s="131"/>
      <c r="S5113" s="131"/>
      <c r="T5113" s="132"/>
      <c r="U5113" s="683" t="str">
        <f>IF(AND(NM_従事者_従事者34_従事者区分&lt;&gt;"",新_新規_2!T563&lt;&gt;""), 新_新規_2!T563, "")
&amp; IF(AND(NM_従事者_従事者34_従事者区分&lt;&gt;"",新_変更_3!AW591&lt;&gt;""), 新_変更_3!AW591, "")</f>
        <v/>
      </c>
      <c r="V5113" s="684"/>
      <c r="W5113" s="684"/>
      <c r="X5113" s="684"/>
      <c r="Y5113" s="684"/>
      <c r="Z5113" s="684"/>
      <c r="AA5113" s="684"/>
      <c r="AB5113" s="684"/>
      <c r="AC5113" s="685"/>
      <c r="AD5113" s="130"/>
      <c r="AE5113" s="131"/>
      <c r="AF5113" s="132"/>
      <c r="AG5113" s="683" t="str">
        <f>IF(AND(NM_従事者_従事者34_従事者区分&lt;&gt;"",新_新規_2!L564&lt;&gt;""), 新_新規_2!L564, "")
&amp; IF(AND(NM_従事者_従事者34_従事者区分&lt;&gt;"",新_変更_3!AO592&lt;&gt;""), 新_変更_3!AO592, "")</f>
        <v/>
      </c>
      <c r="AH5113" s="684"/>
      <c r="AI5113" s="684"/>
      <c r="AJ5113" s="684"/>
      <c r="AK5113" s="684"/>
      <c r="AL5113" s="684"/>
      <c r="AM5113" s="684"/>
      <c r="AN5113" s="684"/>
      <c r="AO5113" s="685"/>
    </row>
    <row r="5114" spans="2:41" ht="13.35" customHeight="1">
      <c r="B5114" s="135"/>
      <c r="I5114" s="136"/>
      <c r="J5114" s="135"/>
      <c r="N5114" s="135"/>
      <c r="Q5114" s="136"/>
      <c r="R5114" s="124" t="s">
        <v>19</v>
      </c>
      <c r="T5114" s="136"/>
      <c r="U5114" s="686"/>
      <c r="V5114" s="687"/>
      <c r="W5114" s="687"/>
      <c r="X5114" s="687"/>
      <c r="Y5114" s="687"/>
      <c r="Z5114" s="687"/>
      <c r="AA5114" s="687"/>
      <c r="AB5114" s="687"/>
      <c r="AC5114" s="688"/>
      <c r="AD5114" s="135" t="s">
        <v>20</v>
      </c>
      <c r="AF5114" s="136"/>
      <c r="AG5114" s="686"/>
      <c r="AH5114" s="687"/>
      <c r="AI5114" s="687"/>
      <c r="AJ5114" s="687"/>
      <c r="AK5114" s="687"/>
      <c r="AL5114" s="687"/>
      <c r="AM5114" s="687"/>
      <c r="AN5114" s="687"/>
      <c r="AO5114" s="688"/>
    </row>
    <row r="5115" spans="2:41" ht="3.75" customHeight="1">
      <c r="B5115" s="135"/>
      <c r="I5115" s="136"/>
      <c r="J5115" s="135"/>
      <c r="N5115" s="140"/>
      <c r="O5115" s="141"/>
      <c r="P5115" s="141"/>
      <c r="Q5115" s="142"/>
      <c r="R5115" s="141"/>
      <c r="S5115" s="141"/>
      <c r="T5115" s="142"/>
      <c r="U5115" s="689"/>
      <c r="V5115" s="690"/>
      <c r="W5115" s="690"/>
      <c r="X5115" s="690"/>
      <c r="Y5115" s="690"/>
      <c r="Z5115" s="690"/>
      <c r="AA5115" s="690"/>
      <c r="AB5115" s="690"/>
      <c r="AC5115" s="691"/>
      <c r="AD5115" s="140"/>
      <c r="AE5115" s="141"/>
      <c r="AF5115" s="142"/>
      <c r="AG5115" s="689"/>
      <c r="AH5115" s="690"/>
      <c r="AI5115" s="690"/>
      <c r="AJ5115" s="690"/>
      <c r="AK5115" s="690"/>
      <c r="AL5115" s="690"/>
      <c r="AM5115" s="690"/>
      <c r="AN5115" s="690"/>
      <c r="AO5115" s="691"/>
    </row>
    <row r="5116" spans="2:41" ht="3.75" customHeight="1">
      <c r="B5116" s="135"/>
      <c r="I5116" s="136"/>
      <c r="J5116" s="135"/>
      <c r="M5116" s="136"/>
      <c r="N5116" s="135"/>
      <c r="Q5116" s="136"/>
      <c r="R5116" s="130"/>
      <c r="S5116" s="131"/>
      <c r="T5116" s="131"/>
      <c r="U5116" s="131"/>
      <c r="V5116" s="131"/>
      <c r="W5116" s="131"/>
      <c r="X5116" s="131"/>
      <c r="Y5116" s="131"/>
      <c r="Z5116" s="131"/>
      <c r="AA5116" s="131"/>
      <c r="AB5116" s="131"/>
      <c r="AC5116" s="131"/>
      <c r="AD5116" s="131"/>
      <c r="AE5116" s="131"/>
      <c r="AF5116" s="131"/>
      <c r="AG5116" s="131"/>
      <c r="AH5116" s="131"/>
      <c r="AI5116" s="131"/>
      <c r="AJ5116" s="131"/>
      <c r="AK5116" s="131"/>
      <c r="AL5116" s="131"/>
      <c r="AM5116" s="131"/>
      <c r="AN5116" s="131"/>
      <c r="AO5116" s="132"/>
    </row>
    <row r="5117" spans="2:41" ht="13.35" customHeight="1">
      <c r="B5117" s="135"/>
      <c r="I5117" s="136"/>
      <c r="J5117" s="135"/>
      <c r="M5117" s="136"/>
      <c r="N5117" s="135" t="s">
        <v>111</v>
      </c>
      <c r="Q5117" s="136"/>
      <c r="R5117" s="135"/>
      <c r="S5117" s="696"/>
      <c r="T5117" s="694"/>
      <c r="V5117" s="146"/>
      <c r="W5117" s="124" t="s">
        <v>12</v>
      </c>
      <c r="X5117" s="146"/>
      <c r="Y5117" s="124" t="s">
        <v>11</v>
      </c>
      <c r="Z5117" s="146"/>
      <c r="AA5117" s="124" t="s">
        <v>364</v>
      </c>
      <c r="AO5117" s="136"/>
    </row>
    <row r="5118" spans="2:41" ht="3.75" customHeight="1">
      <c r="B5118" s="135"/>
      <c r="I5118" s="136"/>
      <c r="J5118" s="135"/>
      <c r="M5118" s="136"/>
      <c r="N5118" s="135"/>
      <c r="Q5118" s="136"/>
      <c r="R5118" s="135"/>
      <c r="AO5118" s="136"/>
    </row>
    <row r="5119" spans="2:41" ht="3.75" customHeight="1">
      <c r="B5119" s="135"/>
      <c r="I5119" s="136"/>
      <c r="J5119" s="135"/>
      <c r="M5119" s="136"/>
      <c r="N5119" s="130"/>
      <c r="O5119" s="131"/>
      <c r="P5119" s="131"/>
      <c r="Q5119" s="131"/>
      <c r="R5119" s="781" t="str">
        <f>IF(AND(NM_従事者_従事者34_従事者区分&lt;&gt;"",新_新規_2!I565&lt;&gt;""), 新_新規_2!I565, "")
&amp; IF(AND(NM_従事者_従事者34_従事者区分&lt;&gt;"",新_変更_3!AL593&lt;&gt;""), 新_変更_3!AL593, "")</f>
        <v/>
      </c>
      <c r="S5119" s="784" t="str">
        <f>IF(AND(NM_従事者_従事者34_従事者区分&lt;&gt;"",新_新規_2!J565&lt;&gt;""), 新_新規_2!J565, "")
&amp; IF(AND(NM_従事者_従事者34_従事者区分&lt;&gt;"",新_変更_3!AM593&lt;&gt;""), 新_変更_3!AM593, "")</f>
        <v/>
      </c>
      <c r="T5119" s="131"/>
      <c r="U5119" s="787" t="str">
        <f>IF(AND(NM_従事者_従事者34_従事者区分&lt;&gt;"",新_新規_2!L565&lt;&gt;""), 新_新規_2!L565, "")
&amp; IF(AND(NM_従事者_従事者34_従事者区分&lt;&gt;"",新_変更_3!AO593&lt;&gt;""), 新_変更_3!AO593, "")</f>
        <v/>
      </c>
      <c r="V5119" s="130"/>
      <c r="W5119" s="131"/>
      <c r="X5119" s="131"/>
      <c r="Y5119" s="131"/>
      <c r="Z5119" s="131"/>
      <c r="AA5119" s="131"/>
      <c r="AB5119" s="131"/>
      <c r="AC5119" s="131"/>
      <c r="AD5119" s="131"/>
      <c r="AE5119" s="131"/>
      <c r="AF5119" s="131"/>
      <c r="AG5119" s="131"/>
      <c r="AH5119" s="133"/>
      <c r="AI5119" s="133"/>
      <c r="AJ5119" s="131"/>
      <c r="AK5119" s="149"/>
      <c r="AL5119" s="131"/>
      <c r="AM5119" s="131"/>
      <c r="AN5119" s="131"/>
      <c r="AO5119" s="132"/>
    </row>
    <row r="5120" spans="2:41" ht="13.35" customHeight="1">
      <c r="B5120" s="135"/>
      <c r="I5120" s="136"/>
      <c r="J5120" s="135"/>
      <c r="M5120" s="136"/>
      <c r="N5120" s="135" t="s">
        <v>30</v>
      </c>
      <c r="R5120" s="782"/>
      <c r="S5120" s="785"/>
      <c r="T5120" s="124" t="s">
        <v>388</v>
      </c>
      <c r="U5120" s="756"/>
      <c r="V5120" s="135" t="s">
        <v>112</v>
      </c>
      <c r="AH5120" s="137"/>
      <c r="AI5120" s="137"/>
      <c r="AK5120" s="150"/>
      <c r="AO5120" s="136"/>
    </row>
    <row r="5121" spans="2:41" ht="3.75" customHeight="1">
      <c r="B5121" s="135"/>
      <c r="I5121" s="136"/>
      <c r="J5121" s="135"/>
      <c r="M5121" s="136"/>
      <c r="N5121" s="135"/>
      <c r="R5121" s="783"/>
      <c r="S5121" s="786"/>
      <c r="T5121" s="141"/>
      <c r="U5121" s="759"/>
      <c r="V5121" s="140"/>
      <c r="W5121" s="141"/>
      <c r="X5121" s="141"/>
      <c r="Y5121" s="141"/>
      <c r="Z5121" s="141"/>
      <c r="AA5121" s="141"/>
      <c r="AB5121" s="141"/>
      <c r="AC5121" s="141"/>
      <c r="AD5121" s="141"/>
      <c r="AE5121" s="141"/>
      <c r="AF5121" s="141"/>
      <c r="AG5121" s="141"/>
      <c r="AH5121" s="143"/>
      <c r="AI5121" s="143"/>
      <c r="AJ5121" s="141"/>
      <c r="AK5121" s="151"/>
      <c r="AL5121" s="141"/>
      <c r="AM5121" s="141"/>
      <c r="AN5121" s="141"/>
      <c r="AO5121" s="142"/>
    </row>
    <row r="5122" spans="2:41" ht="3.75" customHeight="1">
      <c r="B5122" s="135"/>
      <c r="I5122" s="136"/>
      <c r="J5122" s="135"/>
      <c r="M5122" s="136"/>
      <c r="N5122" s="130"/>
      <c r="O5122" s="131"/>
      <c r="P5122" s="131"/>
      <c r="Q5122" s="132"/>
      <c r="R5122" s="788" t="str">
        <f>IF(AND(NM_従事者_従事者34_従事者区分&lt;&gt;"",新_新規_2!K569&lt;&gt;""), 新_新規_2!K569, "")
&amp; IF(AND(NM_従事者_従事者34_従事者区分&lt;&gt;"",新_変更_3!AN597&lt;&gt;""), 新_変更_3!AN597, "")</f>
        <v/>
      </c>
      <c r="S5122" s="684"/>
      <c r="T5122" s="684"/>
      <c r="U5122" s="685"/>
      <c r="V5122" s="686" t="str">
        <f>IF(AND(NM_従事者_従事者34_従事者区分&lt;&gt;"",新_新規_2!O569&lt;&gt;""), 新_新規_2!O569, "")
&amp; IF(AND(NM_従事者_従事者34_従事者区分&lt;&gt;"",新_変更_3!AR597&lt;&gt;""), 新_変更_3!AR597, "")</f>
        <v/>
      </c>
      <c r="W5122" s="688"/>
      <c r="X5122" s="683" t="str">
        <f>IF(AND(NM_従事者_従事者34_従事者区分&lt;&gt;"",新_新規_2!Q569&lt;&gt;""), 新_新規_2!Q569, "")
&amp; IF(AND(NM_従事者_従事者34_従事者区分&lt;&gt;"",新_変更_3!AT597&lt;&gt;""), 新_変更_3!AT597, "")</f>
        <v/>
      </c>
      <c r="Y5122" s="684"/>
      <c r="Z5122" s="684"/>
      <c r="AA5122" s="685"/>
      <c r="AI5122" s="131"/>
      <c r="AO5122" s="136"/>
    </row>
    <row r="5123" spans="2:41" ht="13.35" customHeight="1">
      <c r="B5123" s="135"/>
      <c r="I5123" s="136"/>
      <c r="J5123" s="135"/>
      <c r="M5123" s="136"/>
      <c r="N5123" s="135" t="s">
        <v>114</v>
      </c>
      <c r="Q5123" s="136"/>
      <c r="R5123" s="686"/>
      <c r="S5123" s="687"/>
      <c r="T5123" s="687"/>
      <c r="U5123" s="688"/>
      <c r="V5123" s="686"/>
      <c r="W5123" s="688"/>
      <c r="X5123" s="686"/>
      <c r="Y5123" s="687"/>
      <c r="Z5123" s="687"/>
      <c r="AA5123" s="688"/>
      <c r="AB5123" s="158" t="s">
        <v>171</v>
      </c>
      <c r="AO5123" s="136"/>
    </row>
    <row r="5124" spans="2:41" ht="3.75" customHeight="1">
      <c r="B5124" s="135"/>
      <c r="I5124" s="136"/>
      <c r="J5124" s="135"/>
      <c r="M5124" s="136"/>
      <c r="N5124" s="135"/>
      <c r="Q5124" s="136"/>
      <c r="R5124" s="689"/>
      <c r="S5124" s="690"/>
      <c r="T5124" s="690"/>
      <c r="U5124" s="691"/>
      <c r="V5124" s="689"/>
      <c r="W5124" s="691"/>
      <c r="X5124" s="689"/>
      <c r="Y5124" s="690"/>
      <c r="Z5124" s="690"/>
      <c r="AA5124" s="691"/>
      <c r="AB5124" s="141"/>
      <c r="AC5124" s="141"/>
      <c r="AD5124" s="141"/>
      <c r="AE5124" s="141"/>
      <c r="AF5124" s="141"/>
      <c r="AG5124" s="141"/>
      <c r="AH5124" s="141"/>
      <c r="AI5124" s="141"/>
      <c r="AJ5124" s="141"/>
      <c r="AK5124" s="141"/>
      <c r="AL5124" s="141"/>
      <c r="AM5124" s="141"/>
      <c r="AN5124" s="141"/>
      <c r="AO5124" s="142"/>
    </row>
    <row r="5125" spans="2:41" ht="3.75" customHeight="1">
      <c r="B5125" s="135"/>
      <c r="I5125" s="136"/>
      <c r="J5125" s="135"/>
      <c r="M5125" s="136"/>
      <c r="N5125" s="130"/>
      <c r="O5125" s="131"/>
      <c r="P5125" s="131"/>
      <c r="Q5125" s="131"/>
      <c r="R5125" s="130"/>
      <c r="S5125" s="131"/>
      <c r="T5125" s="131"/>
      <c r="U5125" s="131"/>
      <c r="V5125" s="131"/>
      <c r="W5125" s="131"/>
      <c r="X5125" s="131"/>
      <c r="Y5125" s="131"/>
      <c r="Z5125" s="131"/>
      <c r="AA5125" s="132"/>
      <c r="AB5125" s="130"/>
      <c r="AI5125" s="136"/>
      <c r="AJ5125" s="130"/>
      <c r="AK5125" s="131"/>
      <c r="AL5125" s="131"/>
      <c r="AM5125" s="131"/>
      <c r="AN5125" s="131"/>
      <c r="AO5125" s="132"/>
    </row>
    <row r="5126" spans="2:41" ht="13.35" customHeight="1">
      <c r="B5126" s="135"/>
      <c r="I5126" s="136"/>
      <c r="J5126" s="135"/>
      <c r="M5126" s="136"/>
      <c r="N5126" s="135" t="s">
        <v>115</v>
      </c>
      <c r="R5126" s="135"/>
      <c r="S5126" s="696" t="str">
        <f>IF(AND(NM_従事者_従事者34_従事者区分&lt;&gt;"",新_新規_2!I571&lt;&gt;""), 新_新規_2!I571, "")
 &amp; IF(AND(NM_従事者_従事者34_従事者区分&lt;&gt;"",新_変更_3!AL599&lt;&gt;""), 新_変更_3!AL599, "")</f>
        <v/>
      </c>
      <c r="T5126" s="694"/>
      <c r="V5126" s="146" t="str">
        <f>IF(AND(NM_従事者_従事者34_従事者区分&lt;&gt;"",新_新規_2!K571&lt;&gt;""), 新_新規_2!K571, "")
 &amp; IF(AND(NM_従事者_従事者34_従事者区分&lt;&gt;"",新_変更_3!AN599&lt;&gt;""), 新_変更_3!AN599, "")</f>
        <v/>
      </c>
      <c r="W5126" s="124" t="s">
        <v>12</v>
      </c>
      <c r="X5126" s="146" t="str">
        <f>IF(AND(NM_従事者_従事者34_従事者区分&lt;&gt;"",新_新規_2!M571&lt;&gt;""), 新_新規_2!M571, "")
&amp; IF(AND(NM_従事者_従事者34_従事者区分&lt;&gt;"",新_変更_3!AP599&lt;&gt;""), 新_変更_3!AP599, "")</f>
        <v/>
      </c>
      <c r="Y5126" s="124" t="s">
        <v>11</v>
      </c>
      <c r="Z5126" s="146" t="str">
        <f>IF(AND(NM_従事者_従事者34_従事者区分&lt;&gt;"",新_新規_2!O571&lt;&gt;""), 新_新規_2!O571, "")
 &amp; IF(AND(NM_従事者_従事者34_従事者区分&lt;&gt;"",新_変更_3!AR599&lt;&gt;""), 新_変更_3!AR599, "")</f>
        <v/>
      </c>
      <c r="AA5126" s="124" t="s">
        <v>364</v>
      </c>
      <c r="AB5126" s="135" t="s">
        <v>170</v>
      </c>
      <c r="AI5126" s="136"/>
      <c r="AJ5126" s="135"/>
      <c r="AK5126" s="696"/>
      <c r="AL5126" s="693"/>
      <c r="AM5126" s="693"/>
      <c r="AN5126" s="693"/>
      <c r="AO5126" s="694"/>
    </row>
    <row r="5127" spans="2:41" ht="3.75" customHeight="1">
      <c r="B5127" s="135"/>
      <c r="I5127" s="136"/>
      <c r="J5127" s="135"/>
      <c r="M5127" s="136"/>
      <c r="N5127" s="135"/>
      <c r="R5127" s="140"/>
      <c r="S5127" s="141"/>
      <c r="T5127" s="141"/>
      <c r="U5127" s="141"/>
      <c r="V5127" s="141"/>
      <c r="W5127" s="141"/>
      <c r="X5127" s="141"/>
      <c r="Y5127" s="141"/>
      <c r="Z5127" s="141"/>
      <c r="AA5127" s="142"/>
      <c r="AB5127" s="140"/>
      <c r="AC5127" s="141"/>
      <c r="AD5127" s="141"/>
      <c r="AE5127" s="141"/>
      <c r="AF5127" s="141"/>
      <c r="AG5127" s="141"/>
      <c r="AH5127" s="141"/>
      <c r="AI5127" s="142"/>
      <c r="AJ5127" s="140"/>
      <c r="AK5127" s="141"/>
      <c r="AL5127" s="141"/>
      <c r="AM5127" s="141"/>
      <c r="AN5127" s="141"/>
      <c r="AO5127" s="142"/>
    </row>
    <row r="5128" spans="2:41" ht="3.75" customHeight="1">
      <c r="B5128" s="135"/>
      <c r="I5128" s="136"/>
      <c r="J5128" s="135"/>
      <c r="M5128" s="136"/>
      <c r="N5128" s="130"/>
      <c r="O5128" s="131"/>
      <c r="P5128" s="131"/>
      <c r="Q5128" s="132"/>
      <c r="R5128" s="683" t="str">
        <f>IF(新_新規_2!T568="☑", "研修中の登録販売者", "") &amp; IF(新_変更_3!AW596="☑", "研修中の登録販売者", "")</f>
        <v/>
      </c>
      <c r="S5128" s="684"/>
      <c r="T5128" s="684"/>
      <c r="U5128" s="684"/>
      <c r="V5128" s="684"/>
      <c r="W5128" s="684"/>
      <c r="X5128" s="684"/>
      <c r="Y5128" s="684"/>
      <c r="Z5128" s="684"/>
      <c r="AA5128" s="684"/>
      <c r="AB5128" s="684"/>
      <c r="AC5128" s="684"/>
      <c r="AD5128" s="684"/>
      <c r="AE5128" s="684"/>
      <c r="AF5128" s="684"/>
      <c r="AG5128" s="684"/>
      <c r="AH5128" s="684"/>
      <c r="AI5128" s="684"/>
      <c r="AJ5128" s="684"/>
      <c r="AK5128" s="684"/>
      <c r="AL5128" s="684"/>
      <c r="AM5128" s="684"/>
      <c r="AN5128" s="684"/>
      <c r="AO5128" s="685"/>
    </row>
    <row r="5129" spans="2:41" ht="13.35" customHeight="1">
      <c r="B5129" s="135"/>
      <c r="I5129" s="136"/>
      <c r="J5129" s="135"/>
      <c r="M5129" s="136"/>
      <c r="N5129" s="135" t="s">
        <v>32</v>
      </c>
      <c r="Q5129" s="136"/>
      <c r="R5129" s="686"/>
      <c r="S5129" s="687"/>
      <c r="T5129" s="687"/>
      <c r="U5129" s="687"/>
      <c r="V5129" s="687"/>
      <c r="W5129" s="687"/>
      <c r="X5129" s="687"/>
      <c r="Y5129" s="687"/>
      <c r="Z5129" s="687"/>
      <c r="AA5129" s="687"/>
      <c r="AB5129" s="687"/>
      <c r="AC5129" s="687"/>
      <c r="AD5129" s="687"/>
      <c r="AE5129" s="687"/>
      <c r="AF5129" s="687"/>
      <c r="AG5129" s="687"/>
      <c r="AH5129" s="687"/>
      <c r="AI5129" s="687"/>
      <c r="AJ5129" s="687"/>
      <c r="AK5129" s="687"/>
      <c r="AL5129" s="687"/>
      <c r="AM5129" s="687"/>
      <c r="AN5129" s="687"/>
      <c r="AO5129" s="688"/>
    </row>
    <row r="5130" spans="2:41" ht="3.75" customHeight="1">
      <c r="B5130" s="135"/>
      <c r="I5130" s="136"/>
      <c r="J5130" s="135"/>
      <c r="M5130" s="136"/>
      <c r="N5130" s="140"/>
      <c r="O5130" s="141"/>
      <c r="P5130" s="141"/>
      <c r="Q5130" s="142"/>
      <c r="R5130" s="689"/>
      <c r="S5130" s="690"/>
      <c r="T5130" s="690"/>
      <c r="U5130" s="690"/>
      <c r="V5130" s="690"/>
      <c r="W5130" s="690"/>
      <c r="X5130" s="690"/>
      <c r="Y5130" s="690"/>
      <c r="Z5130" s="690"/>
      <c r="AA5130" s="690"/>
      <c r="AB5130" s="690"/>
      <c r="AC5130" s="690"/>
      <c r="AD5130" s="690"/>
      <c r="AE5130" s="690"/>
      <c r="AF5130" s="690"/>
      <c r="AG5130" s="690"/>
      <c r="AH5130" s="690"/>
      <c r="AI5130" s="690"/>
      <c r="AJ5130" s="690"/>
      <c r="AK5130" s="690"/>
      <c r="AL5130" s="690"/>
      <c r="AM5130" s="690"/>
      <c r="AN5130" s="690"/>
      <c r="AO5130" s="691"/>
    </row>
    <row r="5131" spans="2:41" ht="3.75" customHeight="1">
      <c r="B5131" s="135"/>
      <c r="I5131" s="136"/>
      <c r="J5131" s="130"/>
      <c r="K5131" s="131"/>
      <c r="L5131" s="131"/>
      <c r="M5131" s="132"/>
      <c r="N5131" s="130"/>
      <c r="O5131" s="131"/>
      <c r="P5131" s="131"/>
      <c r="Q5131" s="132"/>
      <c r="R5131" s="130"/>
      <c r="S5131" s="131"/>
      <c r="T5131" s="131"/>
      <c r="U5131" s="131"/>
      <c r="V5131" s="131"/>
      <c r="W5131" s="131"/>
      <c r="X5131" s="131"/>
      <c r="Y5131" s="131"/>
      <c r="Z5131" s="131"/>
      <c r="AA5131" s="132"/>
      <c r="AB5131" s="130"/>
      <c r="AC5131" s="131"/>
      <c r="AD5131" s="131"/>
      <c r="AE5131" s="132"/>
      <c r="AF5131" s="131"/>
      <c r="AG5131" s="131"/>
      <c r="AH5131" s="131"/>
      <c r="AI5131" s="131"/>
      <c r="AJ5131" s="131"/>
      <c r="AK5131" s="131"/>
      <c r="AL5131" s="131"/>
      <c r="AM5131" s="131"/>
      <c r="AN5131" s="131"/>
      <c r="AO5131" s="132"/>
    </row>
    <row r="5132" spans="2:41" ht="13.35" customHeight="1">
      <c r="B5132" s="135"/>
      <c r="I5132" s="136"/>
      <c r="J5132" s="135"/>
      <c r="M5132" s="136"/>
      <c r="N5132" s="135" t="s">
        <v>27</v>
      </c>
      <c r="Q5132" s="136"/>
      <c r="R5132" s="135"/>
      <c r="S5132" s="692" t="str">
        <f xml:space="preserve"> IF(新_新規_2!I579&lt;&gt;"", "01300011:その他従事者", "") &amp; IF(新_変更_3!AL607&lt;&gt;"", "01300011:その他従事者", "")</f>
        <v/>
      </c>
      <c r="T5132" s="693"/>
      <c r="U5132" s="693"/>
      <c r="V5132" s="693"/>
      <c r="W5132" s="693"/>
      <c r="X5132" s="693"/>
      <c r="Y5132" s="693"/>
      <c r="Z5132" s="693"/>
      <c r="AA5132" s="694"/>
      <c r="AB5132" s="135" t="s">
        <v>28</v>
      </c>
      <c r="AE5132" s="136"/>
      <c r="AF5132" s="135"/>
      <c r="AG5132" s="695" t="str">
        <f>IF(新_新規_2!I587="☑", "01300001:薬剤師", "") &amp; IF(新_変更_3!AL615="☑", "01300001:薬剤師", "")
&amp; IF(新_新規_2!N587="☑", "01300002:登録販売者", "") &amp; IF(新_変更_3!AQ615="☑", "01300002:登録販売者", "")
&amp; IF(新_新規_2!T587="☑", "01300002:登録販売者", "") &amp; IF(新_変更_3!AW615="☑", "01300002:登録販売者", "")</f>
        <v/>
      </c>
      <c r="AH5132" s="693"/>
      <c r="AI5132" s="693"/>
      <c r="AJ5132" s="693"/>
      <c r="AK5132" s="693"/>
      <c r="AL5132" s="693"/>
      <c r="AM5132" s="693"/>
      <c r="AN5132" s="693"/>
      <c r="AO5132" s="694"/>
    </row>
    <row r="5133" spans="2:41" ht="3.75" customHeight="1">
      <c r="B5133" s="135"/>
      <c r="I5133" s="136"/>
      <c r="J5133" s="135"/>
      <c r="M5133" s="136"/>
      <c r="N5133" s="140"/>
      <c r="O5133" s="141"/>
      <c r="P5133" s="141"/>
      <c r="Q5133" s="142"/>
      <c r="R5133" s="140"/>
      <c r="S5133" s="141"/>
      <c r="T5133" s="141"/>
      <c r="U5133" s="141"/>
      <c r="V5133" s="141"/>
      <c r="W5133" s="141"/>
      <c r="X5133" s="141"/>
      <c r="Y5133" s="141"/>
      <c r="Z5133" s="141"/>
      <c r="AA5133" s="142"/>
      <c r="AB5133" s="140"/>
      <c r="AC5133" s="141"/>
      <c r="AD5133" s="141"/>
      <c r="AE5133" s="142"/>
      <c r="AF5133" s="141"/>
      <c r="AG5133" s="141"/>
      <c r="AH5133" s="141"/>
      <c r="AI5133" s="141"/>
      <c r="AJ5133" s="141"/>
      <c r="AK5133" s="141"/>
      <c r="AL5133" s="141"/>
      <c r="AM5133" s="141"/>
      <c r="AN5133" s="141"/>
      <c r="AO5133" s="142"/>
    </row>
    <row r="5134" spans="2:41" ht="3.75" customHeight="1">
      <c r="B5134" s="135"/>
      <c r="I5134" s="136"/>
      <c r="J5134" s="135"/>
      <c r="M5134" s="136"/>
      <c r="N5134" s="130"/>
      <c r="O5134" s="131"/>
      <c r="P5134" s="131"/>
      <c r="Q5134" s="132"/>
      <c r="R5134" s="130"/>
      <c r="S5134" s="131"/>
      <c r="T5134" s="131"/>
      <c r="U5134" s="131"/>
      <c r="V5134" s="131"/>
      <c r="W5134" s="131"/>
      <c r="X5134" s="131"/>
      <c r="Y5134" s="131"/>
      <c r="Z5134" s="131"/>
      <c r="AA5134" s="132"/>
      <c r="AB5134" s="130"/>
      <c r="AC5134" s="131"/>
      <c r="AD5134" s="131"/>
      <c r="AE5134" s="132"/>
      <c r="AF5134" s="130"/>
      <c r="AG5134" s="131"/>
      <c r="AH5134" s="131"/>
      <c r="AI5134" s="131"/>
      <c r="AJ5134" s="131"/>
      <c r="AK5134" s="131"/>
      <c r="AL5134" s="131"/>
      <c r="AM5134" s="131"/>
      <c r="AN5134" s="131"/>
      <c r="AO5134" s="132"/>
    </row>
    <row r="5135" spans="2:41" ht="13.35" customHeight="1">
      <c r="B5135" s="135"/>
      <c r="I5135" s="136"/>
      <c r="J5135" s="135"/>
      <c r="M5135" s="136"/>
      <c r="N5135" s="135" t="s">
        <v>3990</v>
      </c>
      <c r="Q5135" s="136"/>
      <c r="R5135" s="135"/>
      <c r="S5135" s="696"/>
      <c r="T5135" s="694"/>
      <c r="V5135" s="146"/>
      <c r="W5135" s="124" t="s">
        <v>12</v>
      </c>
      <c r="X5135" s="146"/>
      <c r="Y5135" s="124" t="s">
        <v>11</v>
      </c>
      <c r="Z5135" s="146"/>
      <c r="AA5135" s="136" t="s">
        <v>364</v>
      </c>
      <c r="AB5135" s="135" t="s">
        <v>66</v>
      </c>
      <c r="AE5135" s="136"/>
      <c r="AF5135" s="135"/>
      <c r="AG5135" s="696"/>
      <c r="AH5135" s="694"/>
      <c r="AJ5135" s="146"/>
      <c r="AK5135" s="124" t="s">
        <v>12</v>
      </c>
      <c r="AL5135" s="146"/>
      <c r="AM5135" s="124" t="s">
        <v>11</v>
      </c>
      <c r="AN5135" s="146"/>
      <c r="AO5135" s="136" t="s">
        <v>364</v>
      </c>
    </row>
    <row r="5136" spans="2:41" ht="3.75" customHeight="1">
      <c r="B5136" s="135"/>
      <c r="I5136" s="136"/>
      <c r="J5136" s="135"/>
      <c r="M5136" s="136"/>
      <c r="N5136" s="140"/>
      <c r="O5136" s="141"/>
      <c r="P5136" s="141"/>
      <c r="Q5136" s="142"/>
      <c r="R5136" s="140"/>
      <c r="S5136" s="141"/>
      <c r="T5136" s="141"/>
      <c r="U5136" s="141"/>
      <c r="V5136" s="141"/>
      <c r="W5136" s="141"/>
      <c r="X5136" s="141"/>
      <c r="Y5136" s="141"/>
      <c r="Z5136" s="141"/>
      <c r="AA5136" s="142"/>
      <c r="AB5136" s="140"/>
      <c r="AC5136" s="141"/>
      <c r="AD5136" s="141"/>
      <c r="AE5136" s="142"/>
      <c r="AF5136" s="140"/>
      <c r="AG5136" s="141"/>
      <c r="AH5136" s="141"/>
      <c r="AI5136" s="141"/>
      <c r="AJ5136" s="141"/>
      <c r="AK5136" s="141"/>
      <c r="AL5136" s="141"/>
      <c r="AM5136" s="141"/>
      <c r="AN5136" s="141"/>
      <c r="AO5136" s="142"/>
    </row>
    <row r="5137" spans="2:41" ht="3.75" customHeight="1">
      <c r="B5137" s="135"/>
      <c r="I5137" s="136"/>
      <c r="J5137" s="135"/>
      <c r="M5137" s="136"/>
      <c r="N5137" s="130"/>
      <c r="O5137" s="131"/>
      <c r="P5137" s="131"/>
      <c r="Q5137" s="132"/>
      <c r="R5137" s="683" t="str">
        <f>IF(AND(NM_従事者_従事者35_従事者区分&lt;&gt;"",新_新規_2!I579&lt;&gt;""), 新_新規_2!I579, "")
&amp; IF(AND(NM_従事者_従事者35_従事者区分&lt;&gt;"",新_変更_3!AL607&lt;&gt;""), 新_変更_3!AL607, "")</f>
        <v/>
      </c>
      <c r="S5137" s="684"/>
      <c r="T5137" s="684"/>
      <c r="U5137" s="684"/>
      <c r="V5137" s="684"/>
      <c r="W5137" s="684"/>
      <c r="X5137" s="684"/>
      <c r="Y5137" s="684"/>
      <c r="Z5137" s="684"/>
      <c r="AA5137" s="684"/>
      <c r="AB5137" s="684"/>
      <c r="AC5137" s="684"/>
      <c r="AD5137" s="684"/>
      <c r="AE5137" s="684"/>
      <c r="AF5137" s="684"/>
      <c r="AG5137" s="684"/>
      <c r="AH5137" s="684"/>
      <c r="AI5137" s="684"/>
      <c r="AJ5137" s="685"/>
      <c r="AK5137" s="131"/>
      <c r="AL5137" s="131"/>
      <c r="AM5137" s="131"/>
      <c r="AN5137" s="131"/>
      <c r="AO5137" s="132"/>
    </row>
    <row r="5138" spans="2:41" ht="13.35" customHeight="1">
      <c r="B5138" s="135"/>
      <c r="I5138" s="136"/>
      <c r="J5138" s="135"/>
      <c r="M5138" s="136"/>
      <c r="N5138" s="135" t="s">
        <v>8</v>
      </c>
      <c r="Q5138" s="136"/>
      <c r="R5138" s="686"/>
      <c r="S5138" s="687"/>
      <c r="T5138" s="687"/>
      <c r="U5138" s="687"/>
      <c r="V5138" s="687"/>
      <c r="W5138" s="687"/>
      <c r="X5138" s="687"/>
      <c r="Y5138" s="687"/>
      <c r="Z5138" s="687"/>
      <c r="AA5138" s="687"/>
      <c r="AB5138" s="687"/>
      <c r="AC5138" s="687"/>
      <c r="AD5138" s="687"/>
      <c r="AE5138" s="687"/>
      <c r="AF5138" s="687"/>
      <c r="AG5138" s="687"/>
      <c r="AH5138" s="687"/>
      <c r="AI5138" s="687"/>
      <c r="AJ5138" s="688"/>
      <c r="AL5138" s="147" t="s">
        <v>13</v>
      </c>
      <c r="AM5138" s="124" t="s">
        <v>29</v>
      </c>
      <c r="AO5138" s="136"/>
    </row>
    <row r="5139" spans="2:41" ht="3.75" customHeight="1">
      <c r="B5139" s="135"/>
      <c r="I5139" s="136"/>
      <c r="J5139" s="135"/>
      <c r="M5139" s="136"/>
      <c r="N5139" s="140"/>
      <c r="O5139" s="141"/>
      <c r="P5139" s="141"/>
      <c r="Q5139" s="142"/>
      <c r="R5139" s="689"/>
      <c r="S5139" s="690"/>
      <c r="T5139" s="690"/>
      <c r="U5139" s="690"/>
      <c r="V5139" s="690"/>
      <c r="W5139" s="690"/>
      <c r="X5139" s="690"/>
      <c r="Y5139" s="690"/>
      <c r="Z5139" s="690"/>
      <c r="AA5139" s="690"/>
      <c r="AB5139" s="690"/>
      <c r="AC5139" s="690"/>
      <c r="AD5139" s="690"/>
      <c r="AE5139" s="690"/>
      <c r="AF5139" s="690"/>
      <c r="AG5139" s="690"/>
      <c r="AH5139" s="690"/>
      <c r="AI5139" s="690"/>
      <c r="AJ5139" s="691"/>
      <c r="AK5139" s="141"/>
      <c r="AL5139" s="141"/>
      <c r="AM5139" s="141"/>
      <c r="AN5139" s="141"/>
      <c r="AO5139" s="142"/>
    </row>
    <row r="5140" spans="2:41" ht="3.75" customHeight="1">
      <c r="B5140" s="135"/>
      <c r="I5140" s="136"/>
      <c r="J5140" s="135"/>
      <c r="M5140" s="136"/>
      <c r="N5140" s="130"/>
      <c r="O5140" s="131"/>
      <c r="P5140" s="131"/>
      <c r="Q5140" s="132"/>
      <c r="R5140" s="683" t="str">
        <f>IF(NM_従事者_従事者35_従事者区分="","",(IF(新_新規_2!I578&lt;&gt;"", ASC(PHONETIC(新_新規_2!I578)), "") &amp; IF(新_変更_3!AL606&lt;&gt;"", ASC(PHONETIC(新_変更_3!AL606)), "")))</f>
        <v/>
      </c>
      <c r="S5140" s="684"/>
      <c r="T5140" s="684"/>
      <c r="U5140" s="684"/>
      <c r="V5140" s="684"/>
      <c r="W5140" s="684"/>
      <c r="X5140" s="684"/>
      <c r="Y5140" s="684"/>
      <c r="Z5140" s="684"/>
      <c r="AA5140" s="684"/>
      <c r="AB5140" s="684"/>
      <c r="AC5140" s="684"/>
      <c r="AD5140" s="684"/>
      <c r="AE5140" s="684"/>
      <c r="AF5140" s="684"/>
      <c r="AG5140" s="684"/>
      <c r="AH5140" s="684"/>
      <c r="AI5140" s="684"/>
      <c r="AJ5140" s="684"/>
      <c r="AK5140" s="684"/>
      <c r="AL5140" s="684"/>
      <c r="AM5140" s="684"/>
      <c r="AN5140" s="684"/>
      <c r="AO5140" s="685"/>
    </row>
    <row r="5141" spans="2:41" ht="13.35" customHeight="1">
      <c r="B5141" s="135"/>
      <c r="I5141" s="136"/>
      <c r="J5141" s="135"/>
      <c r="M5141" s="136"/>
      <c r="N5141" s="135" t="s">
        <v>61</v>
      </c>
      <c r="Q5141" s="136"/>
      <c r="R5141" s="686"/>
      <c r="S5141" s="687"/>
      <c r="T5141" s="687"/>
      <c r="U5141" s="687"/>
      <c r="V5141" s="687"/>
      <c r="W5141" s="687"/>
      <c r="X5141" s="687"/>
      <c r="Y5141" s="687"/>
      <c r="Z5141" s="687"/>
      <c r="AA5141" s="687"/>
      <c r="AB5141" s="687"/>
      <c r="AC5141" s="687"/>
      <c r="AD5141" s="687"/>
      <c r="AE5141" s="687"/>
      <c r="AF5141" s="687"/>
      <c r="AG5141" s="687"/>
      <c r="AH5141" s="687"/>
      <c r="AI5141" s="687"/>
      <c r="AJ5141" s="687"/>
      <c r="AK5141" s="687"/>
      <c r="AL5141" s="687"/>
      <c r="AM5141" s="687"/>
      <c r="AN5141" s="687"/>
      <c r="AO5141" s="688"/>
    </row>
    <row r="5142" spans="2:41" ht="3.75" customHeight="1">
      <c r="B5142" s="135"/>
      <c r="I5142" s="136"/>
      <c r="J5142" s="135"/>
      <c r="M5142" s="136"/>
      <c r="N5142" s="135"/>
      <c r="Q5142" s="136"/>
      <c r="R5142" s="689"/>
      <c r="S5142" s="690"/>
      <c r="T5142" s="690"/>
      <c r="U5142" s="690"/>
      <c r="V5142" s="690"/>
      <c r="W5142" s="690"/>
      <c r="X5142" s="690"/>
      <c r="Y5142" s="690"/>
      <c r="Z5142" s="690"/>
      <c r="AA5142" s="690"/>
      <c r="AB5142" s="690"/>
      <c r="AC5142" s="690"/>
      <c r="AD5142" s="690"/>
      <c r="AE5142" s="690"/>
      <c r="AF5142" s="690"/>
      <c r="AG5142" s="690"/>
      <c r="AH5142" s="690"/>
      <c r="AI5142" s="690"/>
      <c r="AJ5142" s="690"/>
      <c r="AK5142" s="690"/>
      <c r="AL5142" s="690"/>
      <c r="AM5142" s="690"/>
      <c r="AN5142" s="690"/>
      <c r="AO5142" s="691"/>
    </row>
    <row r="5143" spans="2:41" ht="3.75" customHeight="1">
      <c r="B5143" s="135"/>
      <c r="I5143" s="136"/>
      <c r="J5143" s="135"/>
      <c r="N5143" s="130"/>
      <c r="O5143" s="131"/>
      <c r="P5143" s="131"/>
      <c r="Q5143" s="132"/>
      <c r="U5143" s="787" t="str">
        <f>IF(AND(NM_従事者_従事者35_従事者区分&lt;&gt;"",新_新規_2!L580&lt;&gt;""), 新_新規_2!L580, "")
 &amp; IF(AND(NM_従事者_従事者35_従事者区分&lt;&gt;"",新_変更_3!AO608&lt;&gt;""), 新_変更_3!AO608, "")</f>
        <v/>
      </c>
      <c r="V5143" s="754"/>
      <c r="W5143" s="754"/>
      <c r="X5143" s="789"/>
      <c r="Y5143" s="131"/>
      <c r="Z5143" s="792" t="str">
        <f>IF(AND(NM_従事者_従事者35_従事者区分&lt;&gt;"",新_新規_2!O580&lt;&gt;""), 新_新規_2!O580, "")
&amp; IF(AND(NM_従事者_従事者35_従事者区分&lt;&gt;"",新_変更_3!AR608&lt;&gt;""), 新_変更_3!AR608, "")</f>
        <v/>
      </c>
      <c r="AA5143" s="754"/>
      <c r="AB5143" s="754"/>
      <c r="AC5143" s="755"/>
      <c r="AG5143" s="683" t="str">
        <f>IF(AND(NM_従事者_従事者35_従事者区分&lt;&gt;"",新_新規_2!L581&lt;&gt;""), 新_新規_2!L581, "")
&amp; IF(AND(NM_従事者_従事者35_従事者区分&lt;&gt;"",新_変更_3!AO609&lt;&gt;""), 新_変更_3!AO609, "")</f>
        <v/>
      </c>
      <c r="AH5143" s="684"/>
      <c r="AI5143" s="684"/>
      <c r="AJ5143" s="684"/>
      <c r="AK5143" s="684"/>
      <c r="AL5143" s="684"/>
      <c r="AM5143" s="684"/>
      <c r="AN5143" s="684"/>
      <c r="AO5143" s="685"/>
    </row>
    <row r="5144" spans="2:41" ht="13.35" customHeight="1">
      <c r="B5144" s="135"/>
      <c r="I5144" s="136"/>
      <c r="J5144" s="135"/>
      <c r="N5144" s="135"/>
      <c r="Q5144" s="136"/>
      <c r="R5144" s="124" t="s">
        <v>15</v>
      </c>
      <c r="U5144" s="756"/>
      <c r="V5144" s="757"/>
      <c r="W5144" s="757"/>
      <c r="X5144" s="790"/>
      <c r="Y5144" s="125" t="s">
        <v>359</v>
      </c>
      <c r="Z5144" s="793"/>
      <c r="AA5144" s="757"/>
      <c r="AB5144" s="757"/>
      <c r="AC5144" s="758"/>
      <c r="AD5144" s="124" t="s">
        <v>56</v>
      </c>
      <c r="AG5144" s="686"/>
      <c r="AH5144" s="687"/>
      <c r="AI5144" s="687"/>
      <c r="AJ5144" s="687"/>
      <c r="AK5144" s="687"/>
      <c r="AL5144" s="687"/>
      <c r="AM5144" s="687"/>
      <c r="AN5144" s="687"/>
      <c r="AO5144" s="688"/>
    </row>
    <row r="5145" spans="2:41" ht="3.75" customHeight="1">
      <c r="B5145" s="135"/>
      <c r="I5145" s="136"/>
      <c r="J5145" s="135"/>
      <c r="N5145" s="135"/>
      <c r="Q5145" s="136"/>
      <c r="R5145" s="141"/>
      <c r="S5145" s="141"/>
      <c r="T5145" s="141"/>
      <c r="U5145" s="759"/>
      <c r="V5145" s="760"/>
      <c r="W5145" s="760"/>
      <c r="X5145" s="791"/>
      <c r="Y5145" s="141"/>
      <c r="Z5145" s="794"/>
      <c r="AA5145" s="760"/>
      <c r="AB5145" s="760"/>
      <c r="AC5145" s="761"/>
      <c r="AD5145" s="141"/>
      <c r="AE5145" s="141"/>
      <c r="AF5145" s="141"/>
      <c r="AG5145" s="689"/>
      <c r="AH5145" s="690"/>
      <c r="AI5145" s="690"/>
      <c r="AJ5145" s="690"/>
      <c r="AK5145" s="690"/>
      <c r="AL5145" s="690"/>
      <c r="AM5145" s="690"/>
      <c r="AN5145" s="690"/>
      <c r="AO5145" s="691"/>
    </row>
    <row r="5146" spans="2:41" ht="3.75" customHeight="1">
      <c r="B5146" s="135"/>
      <c r="I5146" s="136"/>
      <c r="J5146" s="135"/>
      <c r="N5146" s="135"/>
      <c r="Q5146" s="136"/>
      <c r="R5146" s="131"/>
      <c r="S5146" s="131"/>
      <c r="T5146" s="132"/>
      <c r="U5146" s="683" t="str">
        <f>IF(AND(NM_従事者_従事者35_従事者区分&lt;&gt;"",新_新規_2!T581&lt;&gt;""), 新_新規_2!T581, "")
&amp; IF(AND(NM_従事者_従事者35_従事者区分&lt;&gt;"",新_変更_3!AW609&lt;&gt;""), 新_変更_3!AW609, "")</f>
        <v/>
      </c>
      <c r="V5146" s="684"/>
      <c r="W5146" s="684"/>
      <c r="X5146" s="684"/>
      <c r="Y5146" s="684"/>
      <c r="Z5146" s="684"/>
      <c r="AA5146" s="684"/>
      <c r="AB5146" s="684"/>
      <c r="AC5146" s="685"/>
      <c r="AD5146" s="130"/>
      <c r="AE5146" s="131"/>
      <c r="AF5146" s="132"/>
      <c r="AG5146" s="683" t="str">
        <f>IF(AND(NM_従事者_従事者35_従事者区分&lt;&gt;"",新_新規_2!L582&lt;&gt;""), 新_新規_2!L582, "")
&amp; IF(AND(NM_従事者_従事者35_従事者区分&lt;&gt;"",新_変更_3!AO610&lt;&gt;""), 新_変更_3!AO610, "")</f>
        <v/>
      </c>
      <c r="AH5146" s="684"/>
      <c r="AI5146" s="684"/>
      <c r="AJ5146" s="684"/>
      <c r="AK5146" s="684"/>
      <c r="AL5146" s="684"/>
      <c r="AM5146" s="684"/>
      <c r="AN5146" s="684"/>
      <c r="AO5146" s="685"/>
    </row>
    <row r="5147" spans="2:41" ht="13.35" customHeight="1">
      <c r="B5147" s="135"/>
      <c r="I5147" s="136"/>
      <c r="J5147" s="135" t="s">
        <v>4027</v>
      </c>
      <c r="N5147" s="135" t="s">
        <v>23</v>
      </c>
      <c r="Q5147" s="136"/>
      <c r="R5147" s="124" t="s">
        <v>17</v>
      </c>
      <c r="T5147" s="136"/>
      <c r="U5147" s="686"/>
      <c r="V5147" s="687"/>
      <c r="W5147" s="687"/>
      <c r="X5147" s="687"/>
      <c r="Y5147" s="687"/>
      <c r="Z5147" s="687"/>
      <c r="AA5147" s="687"/>
      <c r="AB5147" s="687"/>
      <c r="AC5147" s="688"/>
      <c r="AD5147" s="135" t="s">
        <v>18</v>
      </c>
      <c r="AF5147" s="136"/>
      <c r="AG5147" s="686"/>
      <c r="AH5147" s="687"/>
      <c r="AI5147" s="687"/>
      <c r="AJ5147" s="687"/>
      <c r="AK5147" s="687"/>
      <c r="AL5147" s="687"/>
      <c r="AM5147" s="687"/>
      <c r="AN5147" s="687"/>
      <c r="AO5147" s="688"/>
    </row>
    <row r="5148" spans="2:41" ht="3.75" customHeight="1">
      <c r="B5148" s="135"/>
      <c r="I5148" s="136"/>
      <c r="J5148" s="135"/>
      <c r="N5148" s="135"/>
      <c r="Q5148" s="136"/>
      <c r="R5148" s="141"/>
      <c r="S5148" s="141"/>
      <c r="T5148" s="142"/>
      <c r="U5148" s="689"/>
      <c r="V5148" s="690"/>
      <c r="W5148" s="690"/>
      <c r="X5148" s="690"/>
      <c r="Y5148" s="690"/>
      <c r="Z5148" s="690"/>
      <c r="AA5148" s="690"/>
      <c r="AB5148" s="690"/>
      <c r="AC5148" s="691"/>
      <c r="AD5148" s="140"/>
      <c r="AE5148" s="141"/>
      <c r="AF5148" s="142"/>
      <c r="AG5148" s="689"/>
      <c r="AH5148" s="690"/>
      <c r="AI5148" s="690"/>
      <c r="AJ5148" s="690"/>
      <c r="AK5148" s="690"/>
      <c r="AL5148" s="690"/>
      <c r="AM5148" s="690"/>
      <c r="AN5148" s="690"/>
      <c r="AO5148" s="691"/>
    </row>
    <row r="5149" spans="2:41" ht="3.75" customHeight="1">
      <c r="B5149" s="135"/>
      <c r="I5149" s="136"/>
      <c r="J5149" s="135"/>
      <c r="N5149" s="135"/>
      <c r="Q5149" s="136"/>
      <c r="R5149" s="131"/>
      <c r="S5149" s="131"/>
      <c r="T5149" s="132"/>
      <c r="U5149" s="683" t="str">
        <f>IF(AND(NM_従事者_従事者35_従事者区分&lt;&gt;"",新_新規_2!T582&lt;&gt;""), 新_新規_2!T582, "")
&amp; IF(AND(NM_従事者_従事者35_従事者区分&lt;&gt;"",新_変更_3!AW610&lt;&gt;""), 新_変更_3!AW610, "")</f>
        <v/>
      </c>
      <c r="V5149" s="684"/>
      <c r="W5149" s="684"/>
      <c r="X5149" s="684"/>
      <c r="Y5149" s="684"/>
      <c r="Z5149" s="684"/>
      <c r="AA5149" s="684"/>
      <c r="AB5149" s="684"/>
      <c r="AC5149" s="685"/>
      <c r="AD5149" s="130"/>
      <c r="AE5149" s="131"/>
      <c r="AF5149" s="132"/>
      <c r="AG5149" s="683" t="str">
        <f>IF(AND(NM_従事者_従事者35_従事者区分&lt;&gt;"",新_新規_2!L583&lt;&gt;""), 新_新規_2!L583, "")
&amp; IF(AND(NM_従事者_従事者35_従事者区分&lt;&gt;"",新_変更_3!AO611&lt;&gt;""), 新_変更_3!AO611, "")</f>
        <v/>
      </c>
      <c r="AH5149" s="684"/>
      <c r="AI5149" s="684"/>
      <c r="AJ5149" s="684"/>
      <c r="AK5149" s="684"/>
      <c r="AL5149" s="684"/>
      <c r="AM5149" s="684"/>
      <c r="AN5149" s="684"/>
      <c r="AO5149" s="685"/>
    </row>
    <row r="5150" spans="2:41" ht="13.35" customHeight="1">
      <c r="B5150" s="135"/>
      <c r="I5150" s="136"/>
      <c r="J5150" s="135"/>
      <c r="N5150" s="135"/>
      <c r="Q5150" s="136"/>
      <c r="R5150" s="124" t="s">
        <v>19</v>
      </c>
      <c r="T5150" s="136"/>
      <c r="U5150" s="686"/>
      <c r="V5150" s="687"/>
      <c r="W5150" s="687"/>
      <c r="X5150" s="687"/>
      <c r="Y5150" s="687"/>
      <c r="Z5150" s="687"/>
      <c r="AA5150" s="687"/>
      <c r="AB5150" s="687"/>
      <c r="AC5150" s="688"/>
      <c r="AD5150" s="135" t="s">
        <v>20</v>
      </c>
      <c r="AF5150" s="136"/>
      <c r="AG5150" s="686"/>
      <c r="AH5150" s="687"/>
      <c r="AI5150" s="687"/>
      <c r="AJ5150" s="687"/>
      <c r="AK5150" s="687"/>
      <c r="AL5150" s="687"/>
      <c r="AM5150" s="687"/>
      <c r="AN5150" s="687"/>
      <c r="AO5150" s="688"/>
    </row>
    <row r="5151" spans="2:41" ht="3.75" customHeight="1">
      <c r="B5151" s="135"/>
      <c r="I5151" s="136"/>
      <c r="J5151" s="135"/>
      <c r="N5151" s="140"/>
      <c r="O5151" s="141"/>
      <c r="P5151" s="141"/>
      <c r="Q5151" s="142"/>
      <c r="R5151" s="141"/>
      <c r="S5151" s="141"/>
      <c r="T5151" s="142"/>
      <c r="U5151" s="689"/>
      <c r="V5151" s="690"/>
      <c r="W5151" s="690"/>
      <c r="X5151" s="690"/>
      <c r="Y5151" s="690"/>
      <c r="Z5151" s="690"/>
      <c r="AA5151" s="690"/>
      <c r="AB5151" s="690"/>
      <c r="AC5151" s="691"/>
      <c r="AD5151" s="140"/>
      <c r="AE5151" s="141"/>
      <c r="AF5151" s="142"/>
      <c r="AG5151" s="689"/>
      <c r="AH5151" s="690"/>
      <c r="AI5151" s="690"/>
      <c r="AJ5151" s="690"/>
      <c r="AK5151" s="690"/>
      <c r="AL5151" s="690"/>
      <c r="AM5151" s="690"/>
      <c r="AN5151" s="690"/>
      <c r="AO5151" s="691"/>
    </row>
    <row r="5152" spans="2:41" ht="3.75" customHeight="1">
      <c r="B5152" s="135"/>
      <c r="I5152" s="136"/>
      <c r="J5152" s="135"/>
      <c r="M5152" s="136"/>
      <c r="N5152" s="135"/>
      <c r="Q5152" s="136"/>
      <c r="R5152" s="130"/>
      <c r="S5152" s="131"/>
      <c r="T5152" s="131"/>
      <c r="U5152" s="131"/>
      <c r="V5152" s="131"/>
      <c r="W5152" s="131"/>
      <c r="X5152" s="131"/>
      <c r="Y5152" s="131"/>
      <c r="Z5152" s="131"/>
      <c r="AA5152" s="131"/>
      <c r="AB5152" s="131"/>
      <c r="AC5152" s="131"/>
      <c r="AD5152" s="131"/>
      <c r="AE5152" s="131"/>
      <c r="AF5152" s="131"/>
      <c r="AG5152" s="131"/>
      <c r="AH5152" s="131"/>
      <c r="AI5152" s="131"/>
      <c r="AJ5152" s="131"/>
      <c r="AK5152" s="131"/>
      <c r="AL5152" s="131"/>
      <c r="AM5152" s="131"/>
      <c r="AN5152" s="131"/>
      <c r="AO5152" s="132"/>
    </row>
    <row r="5153" spans="2:41" ht="13.35" customHeight="1">
      <c r="B5153" s="135"/>
      <c r="I5153" s="136"/>
      <c r="J5153" s="135"/>
      <c r="M5153" s="136"/>
      <c r="N5153" s="135" t="s">
        <v>111</v>
      </c>
      <c r="Q5153" s="136"/>
      <c r="R5153" s="135"/>
      <c r="S5153" s="696"/>
      <c r="T5153" s="694"/>
      <c r="V5153" s="146"/>
      <c r="W5153" s="124" t="s">
        <v>12</v>
      </c>
      <c r="X5153" s="146"/>
      <c r="Y5153" s="124" t="s">
        <v>11</v>
      </c>
      <c r="Z5153" s="146"/>
      <c r="AA5153" s="124" t="s">
        <v>364</v>
      </c>
      <c r="AO5153" s="136"/>
    </row>
    <row r="5154" spans="2:41" ht="3.75" customHeight="1">
      <c r="B5154" s="135"/>
      <c r="I5154" s="136"/>
      <c r="J5154" s="135"/>
      <c r="M5154" s="136"/>
      <c r="N5154" s="135"/>
      <c r="Q5154" s="136"/>
      <c r="R5154" s="135"/>
      <c r="AO5154" s="136"/>
    </row>
    <row r="5155" spans="2:41" ht="3.75" customHeight="1">
      <c r="B5155" s="135"/>
      <c r="I5155" s="136"/>
      <c r="J5155" s="135"/>
      <c r="M5155" s="136"/>
      <c r="N5155" s="130"/>
      <c r="O5155" s="131"/>
      <c r="P5155" s="131"/>
      <c r="Q5155" s="131"/>
      <c r="R5155" s="781" t="str">
        <f>IF(AND(NM_従事者_従事者35_従事者区分&lt;&gt;"",新_新規_2!I584&lt;&gt;""), 新_新規_2!I584, "")
&amp; IF(AND(NM_従事者_従事者35_従事者区分&lt;&gt;"",新_変更_3!AL612&lt;&gt;""), 新_変更_3!AL612, "")</f>
        <v/>
      </c>
      <c r="S5155" s="784" t="str">
        <f>IF(AND(NM_従事者_従事者35_従事者区分&lt;&gt;"",新_新規_2!J584&lt;&gt;""), 新_新規_2!J584, "")
&amp; IF(AND(NM_従事者_従事者35_従事者区分&lt;&gt;"",新_変更_3!AM612&lt;&gt;""), 新_変更_3!AM612, "")</f>
        <v/>
      </c>
      <c r="T5155" s="131"/>
      <c r="U5155" s="787" t="str">
        <f>IF(AND(NM_従事者_従事者35_従事者区分&lt;&gt;"",新_新規_2!L584&lt;&gt;""), 新_新規_2!L584, "")
&amp; IF(AND(NM_従事者_従事者35_従事者区分&lt;&gt;"",新_変更_3!AO612&lt;&gt;""), 新_変更_3!AO612, "")</f>
        <v/>
      </c>
      <c r="V5155" s="130"/>
      <c r="W5155" s="131"/>
      <c r="X5155" s="131"/>
      <c r="Y5155" s="131"/>
      <c r="Z5155" s="131"/>
      <c r="AA5155" s="131"/>
      <c r="AB5155" s="131"/>
      <c r="AC5155" s="131"/>
      <c r="AD5155" s="131"/>
      <c r="AE5155" s="131"/>
      <c r="AF5155" s="131"/>
      <c r="AG5155" s="131"/>
      <c r="AH5155" s="133"/>
      <c r="AI5155" s="133"/>
      <c r="AJ5155" s="131"/>
      <c r="AK5155" s="149"/>
      <c r="AL5155" s="131"/>
      <c r="AM5155" s="131"/>
      <c r="AN5155" s="131"/>
      <c r="AO5155" s="132"/>
    </row>
    <row r="5156" spans="2:41" ht="13.35" customHeight="1">
      <c r="B5156" s="135"/>
      <c r="I5156" s="136"/>
      <c r="J5156" s="135"/>
      <c r="M5156" s="136"/>
      <c r="N5156" s="135" t="s">
        <v>30</v>
      </c>
      <c r="R5156" s="782"/>
      <c r="S5156" s="785"/>
      <c r="T5156" s="124" t="s">
        <v>388</v>
      </c>
      <c r="U5156" s="756"/>
      <c r="V5156" s="135" t="s">
        <v>112</v>
      </c>
      <c r="AH5156" s="137"/>
      <c r="AI5156" s="137"/>
      <c r="AK5156" s="150"/>
      <c r="AO5156" s="136"/>
    </row>
    <row r="5157" spans="2:41" ht="3.75" customHeight="1">
      <c r="B5157" s="135"/>
      <c r="I5157" s="136"/>
      <c r="J5157" s="135"/>
      <c r="M5157" s="136"/>
      <c r="N5157" s="135"/>
      <c r="R5157" s="783"/>
      <c r="S5157" s="786"/>
      <c r="T5157" s="141"/>
      <c r="U5157" s="759"/>
      <c r="V5157" s="140"/>
      <c r="W5157" s="141"/>
      <c r="X5157" s="141"/>
      <c r="Y5157" s="141"/>
      <c r="Z5157" s="141"/>
      <c r="AA5157" s="141"/>
      <c r="AB5157" s="141"/>
      <c r="AC5157" s="141"/>
      <c r="AD5157" s="141"/>
      <c r="AE5157" s="141"/>
      <c r="AF5157" s="141"/>
      <c r="AG5157" s="141"/>
      <c r="AH5157" s="143"/>
      <c r="AI5157" s="143"/>
      <c r="AJ5157" s="141"/>
      <c r="AK5157" s="151"/>
      <c r="AL5157" s="141"/>
      <c r="AM5157" s="141"/>
      <c r="AN5157" s="141"/>
      <c r="AO5157" s="142"/>
    </row>
    <row r="5158" spans="2:41" ht="3.75" customHeight="1">
      <c r="B5158" s="135"/>
      <c r="I5158" s="136"/>
      <c r="J5158" s="135"/>
      <c r="M5158" s="136"/>
      <c r="N5158" s="130"/>
      <c r="O5158" s="131"/>
      <c r="P5158" s="131"/>
      <c r="Q5158" s="132"/>
      <c r="R5158" s="788" t="str">
        <f>IF(AND(NM_従事者_従事者35_従事者区分&lt;&gt;"",新_新規_2!K588&lt;&gt;""), 新_新規_2!K588, "")
&amp; IF(AND(NM_従事者_従事者35_従事者区分&lt;&gt;"",新_変更_3!AN616&lt;&gt;""), 新_変更_3!AN616, "")</f>
        <v/>
      </c>
      <c r="S5158" s="684"/>
      <c r="T5158" s="684"/>
      <c r="U5158" s="685"/>
      <c r="V5158" s="686" t="str">
        <f>IF(AND(NM_従事者_従事者35_従事者区分&lt;&gt;"",新_新規_2!O588&lt;&gt;""), 新_新規_2!O588, "")
 &amp; IF(AND(NM_従事者_従事者35_従事者区分&lt;&gt;"",新_変更_3!AR616&lt;&gt;""), 新_変更_3!AR616, "")</f>
        <v/>
      </c>
      <c r="W5158" s="688"/>
      <c r="X5158" s="683" t="str">
        <f>IF(AND(NM_従事者_従事者35_従事者区分&lt;&gt;"",新_新規_2!Q588&lt;&gt;""), 新_新規_2!Q588, "")
&amp; IF(AND(NM_従事者_従事者35_従事者区分&lt;&gt;"",新_変更_3!AT616&lt;&gt;""), 新_変更_3!AT616, "")</f>
        <v/>
      </c>
      <c r="Y5158" s="684"/>
      <c r="Z5158" s="684"/>
      <c r="AA5158" s="685"/>
      <c r="AI5158" s="131"/>
      <c r="AO5158" s="136"/>
    </row>
    <row r="5159" spans="2:41" ht="13.35" customHeight="1">
      <c r="B5159" s="135"/>
      <c r="I5159" s="136"/>
      <c r="J5159" s="135"/>
      <c r="M5159" s="136"/>
      <c r="N5159" s="135" t="s">
        <v>114</v>
      </c>
      <c r="Q5159" s="136"/>
      <c r="R5159" s="686"/>
      <c r="S5159" s="687"/>
      <c r="T5159" s="687"/>
      <c r="U5159" s="688"/>
      <c r="V5159" s="686"/>
      <c r="W5159" s="688"/>
      <c r="X5159" s="686"/>
      <c r="Y5159" s="687"/>
      <c r="Z5159" s="687"/>
      <c r="AA5159" s="688"/>
      <c r="AB5159" s="158" t="s">
        <v>171</v>
      </c>
      <c r="AO5159" s="136"/>
    </row>
    <row r="5160" spans="2:41" ht="3.75" customHeight="1">
      <c r="B5160" s="135"/>
      <c r="I5160" s="136"/>
      <c r="J5160" s="135"/>
      <c r="M5160" s="136"/>
      <c r="N5160" s="135"/>
      <c r="Q5160" s="136"/>
      <c r="R5160" s="689"/>
      <c r="S5160" s="690"/>
      <c r="T5160" s="690"/>
      <c r="U5160" s="691"/>
      <c r="V5160" s="689"/>
      <c r="W5160" s="691"/>
      <c r="X5160" s="689"/>
      <c r="Y5160" s="690"/>
      <c r="Z5160" s="690"/>
      <c r="AA5160" s="691"/>
      <c r="AB5160" s="141"/>
      <c r="AC5160" s="141"/>
      <c r="AD5160" s="141"/>
      <c r="AE5160" s="141"/>
      <c r="AF5160" s="141"/>
      <c r="AG5160" s="141"/>
      <c r="AH5160" s="141"/>
      <c r="AI5160" s="141"/>
      <c r="AJ5160" s="141"/>
      <c r="AK5160" s="141"/>
      <c r="AL5160" s="141"/>
      <c r="AM5160" s="141"/>
      <c r="AN5160" s="141"/>
      <c r="AO5160" s="142"/>
    </row>
    <row r="5161" spans="2:41" ht="3.75" customHeight="1">
      <c r="B5161" s="135"/>
      <c r="I5161" s="136"/>
      <c r="J5161" s="135"/>
      <c r="M5161" s="136"/>
      <c r="N5161" s="130"/>
      <c r="O5161" s="131"/>
      <c r="P5161" s="131"/>
      <c r="Q5161" s="131"/>
      <c r="R5161" s="130"/>
      <c r="S5161" s="131"/>
      <c r="T5161" s="131"/>
      <c r="U5161" s="131"/>
      <c r="V5161" s="131"/>
      <c r="W5161" s="131"/>
      <c r="X5161" s="131"/>
      <c r="Y5161" s="131"/>
      <c r="Z5161" s="131"/>
      <c r="AA5161" s="132"/>
      <c r="AB5161" s="130"/>
      <c r="AI5161" s="136"/>
      <c r="AJ5161" s="130"/>
      <c r="AK5161" s="131"/>
      <c r="AL5161" s="131"/>
      <c r="AM5161" s="131"/>
      <c r="AN5161" s="131"/>
      <c r="AO5161" s="132"/>
    </row>
    <row r="5162" spans="2:41" ht="13.35" customHeight="1">
      <c r="B5162" s="135"/>
      <c r="I5162" s="136"/>
      <c r="J5162" s="135"/>
      <c r="M5162" s="136"/>
      <c r="N5162" s="135" t="s">
        <v>115</v>
      </c>
      <c r="R5162" s="135"/>
      <c r="S5162" s="696" t="str">
        <f>IF(AND(NM_従事者_従事者35_従事者区分&lt;&gt;"",新_新規_2!I590&lt;&gt;""), 新_新規_2!I590, "")
&amp; IF(AND(NM_従事者_従事者35_従事者区分&lt;&gt;"",新_変更_3!AL618&lt;&gt;""), 新_変更_3!AL618, "")</f>
        <v/>
      </c>
      <c r="T5162" s="694"/>
      <c r="V5162" s="146" t="str">
        <f>IF(AND(NM_従事者_従事者35_従事者区分&lt;&gt;"",新_新規_2!K590&lt;&gt;""), 新_新規_2!K590, "")
&amp; IF(AND(NM_従事者_従事者35_従事者区分&lt;&gt;"",新_変更_3!AN618&lt;&gt;""), 新_変更_3!AN618, "")</f>
        <v/>
      </c>
      <c r="W5162" s="124" t="s">
        <v>12</v>
      </c>
      <c r="X5162" s="146" t="str">
        <f>IF(AND(NM_従事者_従事者35_従事者区分&lt;&gt;"",新_新規_2!M590&lt;&gt;""), 新_新規_2!M590, "")
&amp; IF(AND(NM_従事者_従事者35_従事者区分&lt;&gt;"",新_変更_3!AP618&lt;&gt;""), 新_変更_3!AP618, "")</f>
        <v/>
      </c>
      <c r="Y5162" s="124" t="s">
        <v>11</v>
      </c>
      <c r="Z5162" s="146" t="str">
        <f>IF(AND(NM_従事者_従事者35_従事者区分&lt;&gt;"",新_新規_2!O590&lt;&gt;""), 新_新規_2!O590, "")
&amp; IF(AND(NM_従事者_従事者35_従事者区分&lt;&gt;"",新_変更_3!AR618&lt;&gt;""), 新_変更_3!AR618, "")</f>
        <v/>
      </c>
      <c r="AA5162" s="124" t="s">
        <v>364</v>
      </c>
      <c r="AB5162" s="135" t="s">
        <v>170</v>
      </c>
      <c r="AI5162" s="136"/>
      <c r="AJ5162" s="135"/>
      <c r="AK5162" s="696"/>
      <c r="AL5162" s="693"/>
      <c r="AM5162" s="693"/>
      <c r="AN5162" s="693"/>
      <c r="AO5162" s="694"/>
    </row>
    <row r="5163" spans="2:41" ht="3.75" customHeight="1">
      <c r="B5163" s="135"/>
      <c r="I5163" s="136"/>
      <c r="J5163" s="135"/>
      <c r="M5163" s="136"/>
      <c r="N5163" s="135"/>
      <c r="R5163" s="140"/>
      <c r="S5163" s="141"/>
      <c r="T5163" s="141"/>
      <c r="U5163" s="141"/>
      <c r="V5163" s="141"/>
      <c r="W5163" s="141"/>
      <c r="X5163" s="141"/>
      <c r="Y5163" s="141"/>
      <c r="Z5163" s="141"/>
      <c r="AA5163" s="142"/>
      <c r="AB5163" s="140"/>
      <c r="AC5163" s="141"/>
      <c r="AD5163" s="141"/>
      <c r="AE5163" s="141"/>
      <c r="AF5163" s="141"/>
      <c r="AG5163" s="141"/>
      <c r="AH5163" s="141"/>
      <c r="AI5163" s="142"/>
      <c r="AJ5163" s="140"/>
      <c r="AK5163" s="141"/>
      <c r="AL5163" s="141"/>
      <c r="AM5163" s="141"/>
      <c r="AN5163" s="141"/>
      <c r="AO5163" s="142"/>
    </row>
    <row r="5164" spans="2:41" ht="3.75" customHeight="1">
      <c r="B5164" s="135"/>
      <c r="I5164" s="136"/>
      <c r="J5164" s="135"/>
      <c r="M5164" s="136"/>
      <c r="N5164" s="130"/>
      <c r="O5164" s="131"/>
      <c r="P5164" s="131"/>
      <c r="Q5164" s="132"/>
      <c r="R5164" s="683" t="str">
        <f>IF(新_新規_2!T587="☑", "研修中の登録販売者", "") &amp; IF(新_変更_3!AW615="☑", "研修中の登録販売者", "")</f>
        <v/>
      </c>
      <c r="S5164" s="684"/>
      <c r="T5164" s="684"/>
      <c r="U5164" s="684"/>
      <c r="V5164" s="684"/>
      <c r="W5164" s="684"/>
      <c r="X5164" s="684"/>
      <c r="Y5164" s="684"/>
      <c r="Z5164" s="684"/>
      <c r="AA5164" s="684"/>
      <c r="AB5164" s="684"/>
      <c r="AC5164" s="684"/>
      <c r="AD5164" s="684"/>
      <c r="AE5164" s="684"/>
      <c r="AF5164" s="684"/>
      <c r="AG5164" s="684"/>
      <c r="AH5164" s="684"/>
      <c r="AI5164" s="684"/>
      <c r="AJ5164" s="684"/>
      <c r="AK5164" s="684"/>
      <c r="AL5164" s="684"/>
      <c r="AM5164" s="684"/>
      <c r="AN5164" s="684"/>
      <c r="AO5164" s="685"/>
    </row>
    <row r="5165" spans="2:41" ht="13.35" customHeight="1">
      <c r="B5165" s="135"/>
      <c r="I5165" s="136"/>
      <c r="J5165" s="135"/>
      <c r="M5165" s="136"/>
      <c r="N5165" s="135" t="s">
        <v>32</v>
      </c>
      <c r="Q5165" s="136"/>
      <c r="R5165" s="686"/>
      <c r="S5165" s="687"/>
      <c r="T5165" s="687"/>
      <c r="U5165" s="687"/>
      <c r="V5165" s="687"/>
      <c r="W5165" s="687"/>
      <c r="X5165" s="687"/>
      <c r="Y5165" s="687"/>
      <c r="Z5165" s="687"/>
      <c r="AA5165" s="687"/>
      <c r="AB5165" s="687"/>
      <c r="AC5165" s="687"/>
      <c r="AD5165" s="687"/>
      <c r="AE5165" s="687"/>
      <c r="AF5165" s="687"/>
      <c r="AG5165" s="687"/>
      <c r="AH5165" s="687"/>
      <c r="AI5165" s="687"/>
      <c r="AJ5165" s="687"/>
      <c r="AK5165" s="687"/>
      <c r="AL5165" s="687"/>
      <c r="AM5165" s="687"/>
      <c r="AN5165" s="687"/>
      <c r="AO5165" s="688"/>
    </row>
    <row r="5166" spans="2:41" ht="3.75" customHeight="1">
      <c r="B5166" s="135"/>
      <c r="I5166" s="136"/>
      <c r="J5166" s="135"/>
      <c r="M5166" s="136"/>
      <c r="N5166" s="140"/>
      <c r="O5166" s="141"/>
      <c r="P5166" s="141"/>
      <c r="Q5166" s="142"/>
      <c r="R5166" s="689"/>
      <c r="S5166" s="690"/>
      <c r="T5166" s="690"/>
      <c r="U5166" s="690"/>
      <c r="V5166" s="690"/>
      <c r="W5166" s="690"/>
      <c r="X5166" s="690"/>
      <c r="Y5166" s="690"/>
      <c r="Z5166" s="690"/>
      <c r="AA5166" s="690"/>
      <c r="AB5166" s="690"/>
      <c r="AC5166" s="690"/>
      <c r="AD5166" s="690"/>
      <c r="AE5166" s="690"/>
      <c r="AF5166" s="690"/>
      <c r="AG5166" s="690"/>
      <c r="AH5166" s="690"/>
      <c r="AI5166" s="690"/>
      <c r="AJ5166" s="690"/>
      <c r="AK5166" s="690"/>
      <c r="AL5166" s="690"/>
      <c r="AM5166" s="690"/>
      <c r="AN5166" s="690"/>
      <c r="AO5166" s="691"/>
    </row>
    <row r="5167" spans="2:41" ht="3.75" customHeight="1">
      <c r="B5167" s="135"/>
      <c r="I5167" s="136"/>
      <c r="J5167" s="130"/>
      <c r="K5167" s="131"/>
      <c r="L5167" s="131"/>
      <c r="M5167" s="132"/>
      <c r="N5167" s="130"/>
      <c r="O5167" s="131"/>
      <c r="P5167" s="131"/>
      <c r="Q5167" s="132"/>
      <c r="R5167" s="130"/>
      <c r="S5167" s="131"/>
      <c r="T5167" s="131"/>
      <c r="U5167" s="131"/>
      <c r="V5167" s="131"/>
      <c r="W5167" s="131"/>
      <c r="X5167" s="131"/>
      <c r="Y5167" s="131"/>
      <c r="Z5167" s="131"/>
      <c r="AA5167" s="132"/>
      <c r="AB5167" s="130"/>
      <c r="AC5167" s="131"/>
      <c r="AD5167" s="131"/>
      <c r="AE5167" s="132"/>
      <c r="AF5167" s="131"/>
      <c r="AG5167" s="131"/>
      <c r="AH5167" s="131"/>
      <c r="AI5167" s="131"/>
      <c r="AJ5167" s="131"/>
      <c r="AK5167" s="131"/>
      <c r="AL5167" s="131"/>
      <c r="AM5167" s="131"/>
      <c r="AN5167" s="131"/>
      <c r="AO5167" s="132"/>
    </row>
    <row r="5168" spans="2:41" ht="13.35" customHeight="1">
      <c r="B5168" s="135"/>
      <c r="I5168" s="136"/>
      <c r="J5168" s="135"/>
      <c r="M5168" s="136"/>
      <c r="N5168" s="135" t="s">
        <v>27</v>
      </c>
      <c r="Q5168" s="136"/>
      <c r="R5168" s="135"/>
      <c r="S5168" s="692" t="str">
        <f xml:space="preserve"> IF(新_新規_2!I594&lt;&gt;"", "01300011:その他従事者", "") &amp; IF(新_変更_3!AL622&lt;&gt;"", "01300011:その他従事者", "")</f>
        <v/>
      </c>
      <c r="T5168" s="693"/>
      <c r="U5168" s="693"/>
      <c r="V5168" s="693"/>
      <c r="W5168" s="693"/>
      <c r="X5168" s="693"/>
      <c r="Y5168" s="693"/>
      <c r="Z5168" s="693"/>
      <c r="AA5168" s="694"/>
      <c r="AB5168" s="135" t="s">
        <v>28</v>
      </c>
      <c r="AE5168" s="136"/>
      <c r="AF5168" s="135"/>
      <c r="AG5168" s="695" t="str">
        <f>IF(新_新規_2!I602="☑", "01300001:薬剤師", "") &amp; IF(新_変更_3!AL630="☑", "01300001:薬剤師", "")
&amp; IF(新_新規_2!N602="☑", "01300002:登録販売者", "") &amp; IF(新_変更_3!AQ630="☑", "01300002:登録販売者", "")
&amp; IF(新_新規_2!T602="☑", "01300002:登録販売者", "") &amp; IF(新_変更_3!AW630="☑", "01300002:登録販売者", "")</f>
        <v/>
      </c>
      <c r="AH5168" s="693"/>
      <c r="AI5168" s="693"/>
      <c r="AJ5168" s="693"/>
      <c r="AK5168" s="693"/>
      <c r="AL5168" s="693"/>
      <c r="AM5168" s="693"/>
      <c r="AN5168" s="693"/>
      <c r="AO5168" s="694"/>
    </row>
    <row r="5169" spans="2:41" ht="3.75" customHeight="1">
      <c r="B5169" s="135"/>
      <c r="I5169" s="136"/>
      <c r="J5169" s="135"/>
      <c r="M5169" s="136"/>
      <c r="N5169" s="140"/>
      <c r="O5169" s="141"/>
      <c r="P5169" s="141"/>
      <c r="Q5169" s="142"/>
      <c r="R5169" s="140"/>
      <c r="S5169" s="141"/>
      <c r="T5169" s="141"/>
      <c r="U5169" s="141"/>
      <c r="V5169" s="141"/>
      <c r="W5169" s="141"/>
      <c r="X5169" s="141"/>
      <c r="Y5169" s="141"/>
      <c r="Z5169" s="141"/>
      <c r="AA5169" s="142"/>
      <c r="AB5169" s="140"/>
      <c r="AC5169" s="141"/>
      <c r="AD5169" s="141"/>
      <c r="AE5169" s="142"/>
      <c r="AF5169" s="141"/>
      <c r="AG5169" s="141"/>
      <c r="AH5169" s="141"/>
      <c r="AI5169" s="141"/>
      <c r="AJ5169" s="141"/>
      <c r="AK5169" s="141"/>
      <c r="AL5169" s="141"/>
      <c r="AM5169" s="141"/>
      <c r="AN5169" s="141"/>
      <c r="AO5169" s="142"/>
    </row>
    <row r="5170" spans="2:41" ht="3.75" customHeight="1">
      <c r="B5170" s="135"/>
      <c r="I5170" s="136"/>
      <c r="J5170" s="135"/>
      <c r="M5170" s="136"/>
      <c r="N5170" s="130"/>
      <c r="O5170" s="131"/>
      <c r="P5170" s="131"/>
      <c r="Q5170" s="132"/>
      <c r="R5170" s="130"/>
      <c r="S5170" s="131"/>
      <c r="T5170" s="131"/>
      <c r="U5170" s="131"/>
      <c r="V5170" s="131"/>
      <c r="W5170" s="131"/>
      <c r="X5170" s="131"/>
      <c r="Y5170" s="131"/>
      <c r="Z5170" s="131"/>
      <c r="AA5170" s="132"/>
      <c r="AB5170" s="130"/>
      <c r="AC5170" s="131"/>
      <c r="AD5170" s="131"/>
      <c r="AE5170" s="132"/>
      <c r="AF5170" s="130"/>
      <c r="AG5170" s="131"/>
      <c r="AH5170" s="131"/>
      <c r="AI5170" s="131"/>
      <c r="AJ5170" s="131"/>
      <c r="AK5170" s="131"/>
      <c r="AL5170" s="131"/>
      <c r="AM5170" s="131"/>
      <c r="AN5170" s="131"/>
      <c r="AO5170" s="132"/>
    </row>
    <row r="5171" spans="2:41" ht="13.35" customHeight="1">
      <c r="B5171" s="135"/>
      <c r="I5171" s="136"/>
      <c r="J5171" s="135"/>
      <c r="M5171" s="136"/>
      <c r="N5171" s="135" t="s">
        <v>3990</v>
      </c>
      <c r="Q5171" s="136"/>
      <c r="R5171" s="135"/>
      <c r="S5171" s="696"/>
      <c r="T5171" s="694"/>
      <c r="V5171" s="146"/>
      <c r="W5171" s="124" t="s">
        <v>12</v>
      </c>
      <c r="X5171" s="146"/>
      <c r="Y5171" s="124" t="s">
        <v>11</v>
      </c>
      <c r="Z5171" s="146"/>
      <c r="AA5171" s="136" t="s">
        <v>364</v>
      </c>
      <c r="AB5171" s="135" t="s">
        <v>66</v>
      </c>
      <c r="AE5171" s="136"/>
      <c r="AF5171" s="135"/>
      <c r="AG5171" s="696"/>
      <c r="AH5171" s="694"/>
      <c r="AJ5171" s="146"/>
      <c r="AK5171" s="124" t="s">
        <v>12</v>
      </c>
      <c r="AL5171" s="146"/>
      <c r="AM5171" s="124" t="s">
        <v>11</v>
      </c>
      <c r="AN5171" s="146"/>
      <c r="AO5171" s="136" t="s">
        <v>364</v>
      </c>
    </row>
    <row r="5172" spans="2:41" ht="3.75" customHeight="1">
      <c r="B5172" s="135"/>
      <c r="I5172" s="136"/>
      <c r="J5172" s="135"/>
      <c r="M5172" s="136"/>
      <c r="N5172" s="140"/>
      <c r="O5172" s="141"/>
      <c r="P5172" s="141"/>
      <c r="Q5172" s="142"/>
      <c r="R5172" s="140"/>
      <c r="S5172" s="141"/>
      <c r="T5172" s="141"/>
      <c r="U5172" s="141"/>
      <c r="V5172" s="141"/>
      <c r="W5172" s="141"/>
      <c r="X5172" s="141"/>
      <c r="Y5172" s="141"/>
      <c r="Z5172" s="141"/>
      <c r="AA5172" s="142"/>
      <c r="AB5172" s="140"/>
      <c r="AC5172" s="141"/>
      <c r="AD5172" s="141"/>
      <c r="AE5172" s="142"/>
      <c r="AF5172" s="140"/>
      <c r="AG5172" s="141"/>
      <c r="AH5172" s="141"/>
      <c r="AI5172" s="141"/>
      <c r="AJ5172" s="141"/>
      <c r="AK5172" s="141"/>
      <c r="AL5172" s="141"/>
      <c r="AM5172" s="141"/>
      <c r="AN5172" s="141"/>
      <c r="AO5172" s="142"/>
    </row>
    <row r="5173" spans="2:41" ht="3.75" customHeight="1">
      <c r="B5173" s="135"/>
      <c r="I5173" s="136"/>
      <c r="J5173" s="135"/>
      <c r="M5173" s="136"/>
      <c r="N5173" s="130"/>
      <c r="O5173" s="131"/>
      <c r="P5173" s="131"/>
      <c r="Q5173" s="132"/>
      <c r="R5173" s="683" t="str">
        <f>IF(AND(NM_従事者_従事者36_従事者区分&lt;&gt;"",新_新規_2!I594&lt;&gt;""), 新_新規_2!I594, "")
&amp; IF(AND(NM_従事者_従事者36_従事者区分&lt;&gt;"",新_変更_3!AL622&lt;&gt;""), 新_変更_3!AL622, "")</f>
        <v/>
      </c>
      <c r="S5173" s="684"/>
      <c r="T5173" s="684"/>
      <c r="U5173" s="684"/>
      <c r="V5173" s="684"/>
      <c r="W5173" s="684"/>
      <c r="X5173" s="684"/>
      <c r="Y5173" s="684"/>
      <c r="Z5173" s="684"/>
      <c r="AA5173" s="684"/>
      <c r="AB5173" s="684"/>
      <c r="AC5173" s="684"/>
      <c r="AD5173" s="684"/>
      <c r="AE5173" s="684"/>
      <c r="AF5173" s="684"/>
      <c r="AG5173" s="684"/>
      <c r="AH5173" s="684"/>
      <c r="AI5173" s="684"/>
      <c r="AJ5173" s="685"/>
      <c r="AK5173" s="131"/>
      <c r="AL5173" s="131"/>
      <c r="AM5173" s="131"/>
      <c r="AN5173" s="131"/>
      <c r="AO5173" s="132"/>
    </row>
    <row r="5174" spans="2:41" ht="13.35" customHeight="1">
      <c r="B5174" s="135"/>
      <c r="I5174" s="136"/>
      <c r="J5174" s="135"/>
      <c r="M5174" s="136"/>
      <c r="N5174" s="135" t="s">
        <v>8</v>
      </c>
      <c r="Q5174" s="136"/>
      <c r="R5174" s="686"/>
      <c r="S5174" s="687"/>
      <c r="T5174" s="687"/>
      <c r="U5174" s="687"/>
      <c r="V5174" s="687"/>
      <c r="W5174" s="687"/>
      <c r="X5174" s="687"/>
      <c r="Y5174" s="687"/>
      <c r="Z5174" s="687"/>
      <c r="AA5174" s="687"/>
      <c r="AB5174" s="687"/>
      <c r="AC5174" s="687"/>
      <c r="AD5174" s="687"/>
      <c r="AE5174" s="687"/>
      <c r="AF5174" s="687"/>
      <c r="AG5174" s="687"/>
      <c r="AH5174" s="687"/>
      <c r="AI5174" s="687"/>
      <c r="AJ5174" s="688"/>
      <c r="AL5174" s="147" t="s">
        <v>13</v>
      </c>
      <c r="AM5174" s="124" t="s">
        <v>29</v>
      </c>
      <c r="AO5174" s="136"/>
    </row>
    <row r="5175" spans="2:41" ht="3.75" customHeight="1">
      <c r="B5175" s="135"/>
      <c r="I5175" s="136"/>
      <c r="J5175" s="135"/>
      <c r="M5175" s="136"/>
      <c r="N5175" s="140"/>
      <c r="O5175" s="141"/>
      <c r="P5175" s="141"/>
      <c r="Q5175" s="142"/>
      <c r="R5175" s="689"/>
      <c r="S5175" s="690"/>
      <c r="T5175" s="690"/>
      <c r="U5175" s="690"/>
      <c r="V5175" s="690"/>
      <c r="W5175" s="690"/>
      <c r="X5175" s="690"/>
      <c r="Y5175" s="690"/>
      <c r="Z5175" s="690"/>
      <c r="AA5175" s="690"/>
      <c r="AB5175" s="690"/>
      <c r="AC5175" s="690"/>
      <c r="AD5175" s="690"/>
      <c r="AE5175" s="690"/>
      <c r="AF5175" s="690"/>
      <c r="AG5175" s="690"/>
      <c r="AH5175" s="690"/>
      <c r="AI5175" s="690"/>
      <c r="AJ5175" s="691"/>
      <c r="AK5175" s="141"/>
      <c r="AL5175" s="141"/>
      <c r="AM5175" s="141"/>
      <c r="AN5175" s="141"/>
      <c r="AO5175" s="142"/>
    </row>
    <row r="5176" spans="2:41" ht="3.75" customHeight="1">
      <c r="B5176" s="135"/>
      <c r="I5176" s="136"/>
      <c r="J5176" s="135"/>
      <c r="M5176" s="136"/>
      <c r="N5176" s="130"/>
      <c r="O5176" s="131"/>
      <c r="P5176" s="131"/>
      <c r="Q5176" s="132"/>
      <c r="R5176" s="683" t="str">
        <f>IF(NM_従事者_従事者36_従事者区分="","",(IF(新_新規_2!I593&lt;&gt;"", ASC(PHONETIC(新_新規_2!I593)), "") &amp; IF(新_変更_3!AL621&lt;&gt;"", ASC(PHONETIC(新_変更_3!AL621)), "")))</f>
        <v/>
      </c>
      <c r="S5176" s="684"/>
      <c r="T5176" s="684"/>
      <c r="U5176" s="684"/>
      <c r="V5176" s="684"/>
      <c r="W5176" s="684"/>
      <c r="X5176" s="684"/>
      <c r="Y5176" s="684"/>
      <c r="Z5176" s="684"/>
      <c r="AA5176" s="684"/>
      <c r="AB5176" s="684"/>
      <c r="AC5176" s="684"/>
      <c r="AD5176" s="684"/>
      <c r="AE5176" s="684"/>
      <c r="AF5176" s="684"/>
      <c r="AG5176" s="684"/>
      <c r="AH5176" s="684"/>
      <c r="AI5176" s="684"/>
      <c r="AJ5176" s="684"/>
      <c r="AK5176" s="684"/>
      <c r="AL5176" s="684"/>
      <c r="AM5176" s="684"/>
      <c r="AN5176" s="684"/>
      <c r="AO5176" s="685"/>
    </row>
    <row r="5177" spans="2:41" ht="13.35" customHeight="1">
      <c r="B5177" s="135"/>
      <c r="I5177" s="136"/>
      <c r="J5177" s="135"/>
      <c r="M5177" s="136"/>
      <c r="N5177" s="135" t="s">
        <v>61</v>
      </c>
      <c r="Q5177" s="136"/>
      <c r="R5177" s="686"/>
      <c r="S5177" s="687"/>
      <c r="T5177" s="687"/>
      <c r="U5177" s="687"/>
      <c r="V5177" s="687"/>
      <c r="W5177" s="687"/>
      <c r="X5177" s="687"/>
      <c r="Y5177" s="687"/>
      <c r="Z5177" s="687"/>
      <c r="AA5177" s="687"/>
      <c r="AB5177" s="687"/>
      <c r="AC5177" s="687"/>
      <c r="AD5177" s="687"/>
      <c r="AE5177" s="687"/>
      <c r="AF5177" s="687"/>
      <c r="AG5177" s="687"/>
      <c r="AH5177" s="687"/>
      <c r="AI5177" s="687"/>
      <c r="AJ5177" s="687"/>
      <c r="AK5177" s="687"/>
      <c r="AL5177" s="687"/>
      <c r="AM5177" s="687"/>
      <c r="AN5177" s="687"/>
      <c r="AO5177" s="688"/>
    </row>
    <row r="5178" spans="2:41" ht="3.75" customHeight="1">
      <c r="B5178" s="135"/>
      <c r="I5178" s="136"/>
      <c r="J5178" s="135"/>
      <c r="M5178" s="136"/>
      <c r="N5178" s="135"/>
      <c r="Q5178" s="136"/>
      <c r="R5178" s="689"/>
      <c r="S5178" s="690"/>
      <c r="T5178" s="690"/>
      <c r="U5178" s="690"/>
      <c r="V5178" s="690"/>
      <c r="W5178" s="690"/>
      <c r="X5178" s="690"/>
      <c r="Y5178" s="690"/>
      <c r="Z5178" s="690"/>
      <c r="AA5178" s="690"/>
      <c r="AB5178" s="690"/>
      <c r="AC5178" s="690"/>
      <c r="AD5178" s="690"/>
      <c r="AE5178" s="690"/>
      <c r="AF5178" s="690"/>
      <c r="AG5178" s="690"/>
      <c r="AH5178" s="690"/>
      <c r="AI5178" s="690"/>
      <c r="AJ5178" s="690"/>
      <c r="AK5178" s="690"/>
      <c r="AL5178" s="690"/>
      <c r="AM5178" s="690"/>
      <c r="AN5178" s="690"/>
      <c r="AO5178" s="691"/>
    </row>
    <row r="5179" spans="2:41" ht="3.75" customHeight="1">
      <c r="B5179" s="135"/>
      <c r="I5179" s="136"/>
      <c r="J5179" s="135"/>
      <c r="N5179" s="130"/>
      <c r="O5179" s="131"/>
      <c r="P5179" s="131"/>
      <c r="Q5179" s="132"/>
      <c r="U5179" s="787" t="str">
        <f>IF(AND(NM_従事者_従事者36_従事者区分&lt;&gt;"",新_新規_2!L595&lt;&gt;""), 新_新規_2!L595, "")
&amp; IF(AND(NM_従事者_従事者36_従事者区分&lt;&gt;"",新_変更_3!AO623&lt;&gt;""), 新_変更_3!AO623, "")</f>
        <v/>
      </c>
      <c r="V5179" s="754"/>
      <c r="W5179" s="754"/>
      <c r="X5179" s="789"/>
      <c r="Y5179" s="131"/>
      <c r="Z5179" s="792" t="str">
        <f>IF(AND(NM_従事者_従事者36_従事者区分&lt;&gt;"",新_新規_2!O595&lt;&gt;""), 新_新規_2!O595, "")
&amp; IF(AND(NM_従事者_従事者36_従事者区分&lt;&gt;"",新_変更_3!AR623&lt;&gt;""), 新_変更_3!AR623, "")</f>
        <v/>
      </c>
      <c r="AA5179" s="754"/>
      <c r="AB5179" s="754"/>
      <c r="AC5179" s="755"/>
      <c r="AG5179" s="683" t="str">
        <f>IF(AND(NM_従事者_従事者36_従事者区分&lt;&gt;"",新_新規_2!L596&lt;&gt;""), 新_新規_2!L596, "")
&amp; IF(AND(NM_従事者_従事者36_従事者区分&lt;&gt;"",新_変更_3!AO624&lt;&gt;""), 新_変更_3!AO624, "")</f>
        <v/>
      </c>
      <c r="AH5179" s="684"/>
      <c r="AI5179" s="684"/>
      <c r="AJ5179" s="684"/>
      <c r="AK5179" s="684"/>
      <c r="AL5179" s="684"/>
      <c r="AM5179" s="684"/>
      <c r="AN5179" s="684"/>
      <c r="AO5179" s="685"/>
    </row>
    <row r="5180" spans="2:41" ht="13.35" customHeight="1">
      <c r="B5180" s="135"/>
      <c r="I5180" s="136"/>
      <c r="J5180" s="135"/>
      <c r="N5180" s="135"/>
      <c r="Q5180" s="136"/>
      <c r="R5180" s="124" t="s">
        <v>15</v>
      </c>
      <c r="U5180" s="756"/>
      <c r="V5180" s="757"/>
      <c r="W5180" s="757"/>
      <c r="X5180" s="790"/>
      <c r="Y5180" s="125" t="s">
        <v>359</v>
      </c>
      <c r="Z5180" s="793"/>
      <c r="AA5180" s="757"/>
      <c r="AB5180" s="757"/>
      <c r="AC5180" s="758"/>
      <c r="AD5180" s="124" t="s">
        <v>56</v>
      </c>
      <c r="AG5180" s="686"/>
      <c r="AH5180" s="687"/>
      <c r="AI5180" s="687"/>
      <c r="AJ5180" s="687"/>
      <c r="AK5180" s="687"/>
      <c r="AL5180" s="687"/>
      <c r="AM5180" s="687"/>
      <c r="AN5180" s="687"/>
      <c r="AO5180" s="688"/>
    </row>
    <row r="5181" spans="2:41" ht="3.75" customHeight="1">
      <c r="B5181" s="135"/>
      <c r="I5181" s="136"/>
      <c r="J5181" s="135"/>
      <c r="N5181" s="135"/>
      <c r="Q5181" s="136"/>
      <c r="R5181" s="141"/>
      <c r="S5181" s="141"/>
      <c r="T5181" s="141"/>
      <c r="U5181" s="759"/>
      <c r="V5181" s="760"/>
      <c r="W5181" s="760"/>
      <c r="X5181" s="791"/>
      <c r="Y5181" s="141"/>
      <c r="Z5181" s="794"/>
      <c r="AA5181" s="760"/>
      <c r="AB5181" s="760"/>
      <c r="AC5181" s="761"/>
      <c r="AD5181" s="141"/>
      <c r="AE5181" s="141"/>
      <c r="AF5181" s="141"/>
      <c r="AG5181" s="689"/>
      <c r="AH5181" s="690"/>
      <c r="AI5181" s="690"/>
      <c r="AJ5181" s="690"/>
      <c r="AK5181" s="690"/>
      <c r="AL5181" s="690"/>
      <c r="AM5181" s="690"/>
      <c r="AN5181" s="690"/>
      <c r="AO5181" s="691"/>
    </row>
    <row r="5182" spans="2:41" ht="3.75" customHeight="1">
      <c r="B5182" s="135"/>
      <c r="I5182" s="136"/>
      <c r="J5182" s="135"/>
      <c r="N5182" s="135"/>
      <c r="Q5182" s="136"/>
      <c r="R5182" s="131"/>
      <c r="S5182" s="131"/>
      <c r="T5182" s="132"/>
      <c r="U5182" s="683" t="str">
        <f>IF(AND(NM_従事者_従事者36_従事者区分&lt;&gt;"",新_新規_2!T596&lt;&gt;""), 新_新規_2!T596, "")
&amp; IF(AND(NM_従事者_従事者36_従事者区分&lt;&gt;"",新_変更_3!AW624&lt;&gt;""), 新_変更_3!AW624, "")</f>
        <v/>
      </c>
      <c r="V5182" s="684"/>
      <c r="W5182" s="684"/>
      <c r="X5182" s="684"/>
      <c r="Y5182" s="684"/>
      <c r="Z5182" s="684"/>
      <c r="AA5182" s="684"/>
      <c r="AB5182" s="684"/>
      <c r="AC5182" s="685"/>
      <c r="AD5182" s="130"/>
      <c r="AE5182" s="131"/>
      <c r="AF5182" s="132"/>
      <c r="AG5182" s="683" t="str">
        <f>IF(AND(NM_従事者_従事者36_従事者区分&lt;&gt;"",新_新規_2!L597&lt;&gt;""), 新_新規_2!L597, "")
 &amp; IF(AND(NM_従事者_従事者36_従事者区分&lt;&gt;"",新_変更_3!AO625&lt;&gt;""), 新_変更_3!AO625, "")</f>
        <v/>
      </c>
      <c r="AH5182" s="684"/>
      <c r="AI5182" s="684"/>
      <c r="AJ5182" s="684"/>
      <c r="AK5182" s="684"/>
      <c r="AL5182" s="684"/>
      <c r="AM5182" s="684"/>
      <c r="AN5182" s="684"/>
      <c r="AO5182" s="685"/>
    </row>
    <row r="5183" spans="2:41" ht="13.35" customHeight="1">
      <c r="B5183" s="135"/>
      <c r="I5183" s="136"/>
      <c r="J5183" s="135" t="s">
        <v>4028</v>
      </c>
      <c r="N5183" s="135" t="s">
        <v>23</v>
      </c>
      <c r="Q5183" s="136"/>
      <c r="R5183" s="124" t="s">
        <v>17</v>
      </c>
      <c r="T5183" s="136"/>
      <c r="U5183" s="686"/>
      <c r="V5183" s="687"/>
      <c r="W5183" s="687"/>
      <c r="X5183" s="687"/>
      <c r="Y5183" s="687"/>
      <c r="Z5183" s="687"/>
      <c r="AA5183" s="687"/>
      <c r="AB5183" s="687"/>
      <c r="AC5183" s="688"/>
      <c r="AD5183" s="135" t="s">
        <v>18</v>
      </c>
      <c r="AF5183" s="136"/>
      <c r="AG5183" s="686"/>
      <c r="AH5183" s="687"/>
      <c r="AI5183" s="687"/>
      <c r="AJ5183" s="687"/>
      <c r="AK5183" s="687"/>
      <c r="AL5183" s="687"/>
      <c r="AM5183" s="687"/>
      <c r="AN5183" s="687"/>
      <c r="AO5183" s="688"/>
    </row>
    <row r="5184" spans="2:41" ht="3.75" customHeight="1">
      <c r="B5184" s="135"/>
      <c r="I5184" s="136"/>
      <c r="J5184" s="135"/>
      <c r="N5184" s="135"/>
      <c r="Q5184" s="136"/>
      <c r="R5184" s="141"/>
      <c r="S5184" s="141"/>
      <c r="T5184" s="142"/>
      <c r="U5184" s="689"/>
      <c r="V5184" s="690"/>
      <c r="W5184" s="690"/>
      <c r="X5184" s="690"/>
      <c r="Y5184" s="690"/>
      <c r="Z5184" s="690"/>
      <c r="AA5184" s="690"/>
      <c r="AB5184" s="690"/>
      <c r="AC5184" s="691"/>
      <c r="AD5184" s="140"/>
      <c r="AE5184" s="141"/>
      <c r="AF5184" s="142"/>
      <c r="AG5184" s="689"/>
      <c r="AH5184" s="690"/>
      <c r="AI5184" s="690"/>
      <c r="AJ5184" s="690"/>
      <c r="AK5184" s="690"/>
      <c r="AL5184" s="690"/>
      <c r="AM5184" s="690"/>
      <c r="AN5184" s="690"/>
      <c r="AO5184" s="691"/>
    </row>
    <row r="5185" spans="2:41" ht="3.75" customHeight="1">
      <c r="B5185" s="135"/>
      <c r="I5185" s="136"/>
      <c r="J5185" s="135"/>
      <c r="N5185" s="135"/>
      <c r="Q5185" s="136"/>
      <c r="R5185" s="131"/>
      <c r="S5185" s="131"/>
      <c r="T5185" s="132"/>
      <c r="U5185" s="683" t="str">
        <f>IF(AND(NM_従事者_従事者36_従事者区分&lt;&gt;"",新_新規_2!T597&lt;&gt;""), 新_新規_2!T597, "")
&amp; IF(AND(NM_従事者_従事者36_従事者区分&lt;&gt;"",新_変更_3!AW625&lt;&gt;""), 新_変更_3!AW625, "")</f>
        <v/>
      </c>
      <c r="V5185" s="684"/>
      <c r="W5185" s="684"/>
      <c r="X5185" s="684"/>
      <c r="Y5185" s="684"/>
      <c r="Z5185" s="684"/>
      <c r="AA5185" s="684"/>
      <c r="AB5185" s="684"/>
      <c r="AC5185" s="685"/>
      <c r="AD5185" s="130"/>
      <c r="AE5185" s="131"/>
      <c r="AF5185" s="132"/>
      <c r="AG5185" s="683" t="str">
        <f>IF(AND(NM_従事者_従事者36_従事者区分&lt;&gt;"",新_新規_2!L598&lt;&gt;""), 新_新規_2!L598, "")
&amp; IF(AND(NM_従事者_従事者36_従事者区分&lt;&gt;"",新_変更_3!AO626&lt;&gt;""), 新_変更_3!AO626, "")</f>
        <v/>
      </c>
      <c r="AH5185" s="684"/>
      <c r="AI5185" s="684"/>
      <c r="AJ5185" s="684"/>
      <c r="AK5185" s="684"/>
      <c r="AL5185" s="684"/>
      <c r="AM5185" s="684"/>
      <c r="AN5185" s="684"/>
      <c r="AO5185" s="685"/>
    </row>
    <row r="5186" spans="2:41" ht="13.35" customHeight="1">
      <c r="B5186" s="135"/>
      <c r="I5186" s="136"/>
      <c r="J5186" s="135"/>
      <c r="N5186" s="135"/>
      <c r="Q5186" s="136"/>
      <c r="R5186" s="124" t="s">
        <v>19</v>
      </c>
      <c r="T5186" s="136"/>
      <c r="U5186" s="686"/>
      <c r="V5186" s="687"/>
      <c r="W5186" s="687"/>
      <c r="X5186" s="687"/>
      <c r="Y5186" s="687"/>
      <c r="Z5186" s="687"/>
      <c r="AA5186" s="687"/>
      <c r="AB5186" s="687"/>
      <c r="AC5186" s="688"/>
      <c r="AD5186" s="135" t="s">
        <v>20</v>
      </c>
      <c r="AF5186" s="136"/>
      <c r="AG5186" s="686"/>
      <c r="AH5186" s="687"/>
      <c r="AI5186" s="687"/>
      <c r="AJ5186" s="687"/>
      <c r="AK5186" s="687"/>
      <c r="AL5186" s="687"/>
      <c r="AM5186" s="687"/>
      <c r="AN5186" s="687"/>
      <c r="AO5186" s="688"/>
    </row>
    <row r="5187" spans="2:41" ht="3.75" customHeight="1">
      <c r="B5187" s="135"/>
      <c r="I5187" s="136"/>
      <c r="J5187" s="135"/>
      <c r="N5187" s="140"/>
      <c r="O5187" s="141"/>
      <c r="P5187" s="141"/>
      <c r="Q5187" s="142"/>
      <c r="R5187" s="141"/>
      <c r="S5187" s="141"/>
      <c r="T5187" s="142"/>
      <c r="U5187" s="689"/>
      <c r="V5187" s="690"/>
      <c r="W5187" s="690"/>
      <c r="X5187" s="690"/>
      <c r="Y5187" s="690"/>
      <c r="Z5187" s="690"/>
      <c r="AA5187" s="690"/>
      <c r="AB5187" s="690"/>
      <c r="AC5187" s="691"/>
      <c r="AD5187" s="140"/>
      <c r="AE5187" s="141"/>
      <c r="AF5187" s="142"/>
      <c r="AG5187" s="689"/>
      <c r="AH5187" s="690"/>
      <c r="AI5187" s="690"/>
      <c r="AJ5187" s="690"/>
      <c r="AK5187" s="690"/>
      <c r="AL5187" s="690"/>
      <c r="AM5187" s="690"/>
      <c r="AN5187" s="690"/>
      <c r="AO5187" s="691"/>
    </row>
    <row r="5188" spans="2:41" ht="3.75" customHeight="1">
      <c r="B5188" s="135"/>
      <c r="I5188" s="136"/>
      <c r="J5188" s="135"/>
      <c r="M5188" s="136"/>
      <c r="N5188" s="135"/>
      <c r="Q5188" s="136"/>
      <c r="R5188" s="130"/>
      <c r="S5188" s="131"/>
      <c r="T5188" s="131"/>
      <c r="U5188" s="131"/>
      <c r="V5188" s="131"/>
      <c r="W5188" s="131"/>
      <c r="X5188" s="131"/>
      <c r="Y5188" s="131"/>
      <c r="Z5188" s="131"/>
      <c r="AA5188" s="131"/>
      <c r="AB5188" s="131"/>
      <c r="AC5188" s="131"/>
      <c r="AD5188" s="131"/>
      <c r="AE5188" s="131"/>
      <c r="AF5188" s="131"/>
      <c r="AG5188" s="131"/>
      <c r="AH5188" s="131"/>
      <c r="AI5188" s="131"/>
      <c r="AJ5188" s="131"/>
      <c r="AK5188" s="131"/>
      <c r="AL5188" s="131"/>
      <c r="AM5188" s="131"/>
      <c r="AN5188" s="131"/>
      <c r="AO5188" s="132"/>
    </row>
    <row r="5189" spans="2:41" ht="13.35" customHeight="1">
      <c r="B5189" s="135"/>
      <c r="I5189" s="136"/>
      <c r="J5189" s="135"/>
      <c r="M5189" s="136"/>
      <c r="N5189" s="135" t="s">
        <v>111</v>
      </c>
      <c r="Q5189" s="136"/>
      <c r="R5189" s="135"/>
      <c r="S5189" s="696"/>
      <c r="T5189" s="694"/>
      <c r="V5189" s="146"/>
      <c r="W5189" s="124" t="s">
        <v>12</v>
      </c>
      <c r="X5189" s="146"/>
      <c r="Y5189" s="124" t="s">
        <v>11</v>
      </c>
      <c r="Z5189" s="146"/>
      <c r="AA5189" s="124" t="s">
        <v>364</v>
      </c>
      <c r="AO5189" s="136"/>
    </row>
    <row r="5190" spans="2:41" ht="3.75" customHeight="1">
      <c r="B5190" s="135"/>
      <c r="I5190" s="136"/>
      <c r="J5190" s="135"/>
      <c r="M5190" s="136"/>
      <c r="N5190" s="135"/>
      <c r="Q5190" s="136"/>
      <c r="R5190" s="135"/>
      <c r="AO5190" s="136"/>
    </row>
    <row r="5191" spans="2:41" ht="3.75" customHeight="1">
      <c r="B5191" s="135"/>
      <c r="I5191" s="136"/>
      <c r="J5191" s="135"/>
      <c r="M5191" s="136"/>
      <c r="N5191" s="130"/>
      <c r="O5191" s="131"/>
      <c r="P5191" s="131"/>
      <c r="Q5191" s="131"/>
      <c r="R5191" s="781" t="str">
        <f>IF(AND(NM_従事者_従事者36_従事者区分&lt;&gt;"",新_新規_2!I599&lt;&gt;""), 新_新規_2!I599, "")
&amp; IF(AND(NM_従事者_従事者36_従事者区分&lt;&gt;"",新_変更_3!AL627&lt;&gt;""), 新_変更_3!AL627, "")</f>
        <v/>
      </c>
      <c r="S5191" s="784" t="str">
        <f>IF(AND(NM_従事者_従事者36_従事者区分&lt;&gt;"",新_新規_2!J599&lt;&gt;""), 新_新規_2!J599, "")
&amp; IF(AND(NM_従事者_従事者36_従事者区分&lt;&gt;"",新_変更_3!AM627&lt;&gt;""), 新_変更_3!AM627, "")</f>
        <v/>
      </c>
      <c r="T5191" s="131"/>
      <c r="U5191" s="787" t="str">
        <f>IF(AND(NM_従事者_従事者36_従事者区分&lt;&gt;"",新_新規_2!L599&lt;&gt;""), 新_新規_2!L599, "")
 &amp; IF(AND(NM_従事者_従事者36_従事者区分&lt;&gt;"",新_変更_3!AO627&lt;&gt;""), 新_変更_3!AO627, "")</f>
        <v/>
      </c>
      <c r="V5191" s="130"/>
      <c r="W5191" s="131"/>
      <c r="X5191" s="131"/>
      <c r="Y5191" s="131"/>
      <c r="Z5191" s="131"/>
      <c r="AA5191" s="131"/>
      <c r="AB5191" s="131"/>
      <c r="AC5191" s="131"/>
      <c r="AD5191" s="131"/>
      <c r="AE5191" s="131"/>
      <c r="AF5191" s="131"/>
      <c r="AG5191" s="131"/>
      <c r="AH5191" s="133"/>
      <c r="AI5191" s="133"/>
      <c r="AJ5191" s="131"/>
      <c r="AK5191" s="149"/>
      <c r="AL5191" s="131"/>
      <c r="AM5191" s="131"/>
      <c r="AN5191" s="131"/>
      <c r="AO5191" s="132"/>
    </row>
    <row r="5192" spans="2:41" ht="13.35" customHeight="1">
      <c r="B5192" s="135"/>
      <c r="I5192" s="136"/>
      <c r="J5192" s="135"/>
      <c r="M5192" s="136"/>
      <c r="N5192" s="135" t="s">
        <v>30</v>
      </c>
      <c r="R5192" s="782"/>
      <c r="S5192" s="785"/>
      <c r="T5192" s="124" t="s">
        <v>388</v>
      </c>
      <c r="U5192" s="756"/>
      <c r="V5192" s="135" t="s">
        <v>112</v>
      </c>
      <c r="AH5192" s="137"/>
      <c r="AI5192" s="137"/>
      <c r="AK5192" s="150"/>
      <c r="AO5192" s="136"/>
    </row>
    <row r="5193" spans="2:41" ht="3.75" customHeight="1">
      <c r="B5193" s="135"/>
      <c r="I5193" s="136"/>
      <c r="J5193" s="135"/>
      <c r="M5193" s="136"/>
      <c r="N5193" s="135"/>
      <c r="R5193" s="783"/>
      <c r="S5193" s="786"/>
      <c r="T5193" s="141"/>
      <c r="U5193" s="759"/>
      <c r="V5193" s="140"/>
      <c r="W5193" s="141"/>
      <c r="X5193" s="141"/>
      <c r="Y5193" s="141"/>
      <c r="Z5193" s="141"/>
      <c r="AA5193" s="141"/>
      <c r="AB5193" s="141"/>
      <c r="AC5193" s="141"/>
      <c r="AD5193" s="141"/>
      <c r="AE5193" s="141"/>
      <c r="AF5193" s="141"/>
      <c r="AG5193" s="141"/>
      <c r="AH5193" s="143"/>
      <c r="AI5193" s="143"/>
      <c r="AJ5193" s="141"/>
      <c r="AK5193" s="151"/>
      <c r="AL5193" s="141"/>
      <c r="AM5193" s="141"/>
      <c r="AN5193" s="141"/>
      <c r="AO5193" s="142"/>
    </row>
    <row r="5194" spans="2:41" ht="3.75" customHeight="1">
      <c r="B5194" s="135"/>
      <c r="I5194" s="136"/>
      <c r="J5194" s="135"/>
      <c r="M5194" s="136"/>
      <c r="N5194" s="130"/>
      <c r="O5194" s="131"/>
      <c r="P5194" s="131"/>
      <c r="Q5194" s="132"/>
      <c r="R5194" s="788" t="str">
        <f>IF(AND(NM_従事者_従事者36_従事者区分&lt;&gt;"",新_新規_2!K603&lt;&gt;""), 新_新規_2!K603, "")
&amp; IF(AND(NM_従事者_従事者36_従事者区分&lt;&gt;"",新_変更_3!AN631&lt;&gt;""), 新_変更_3!AN631, "")</f>
        <v/>
      </c>
      <c r="S5194" s="684"/>
      <c r="T5194" s="684"/>
      <c r="U5194" s="685"/>
      <c r="V5194" s="686" t="str">
        <f>IF(AND(NM_従事者_従事者36_従事者区分&lt;&gt;"",新_新規_2!O603&lt;&gt;""), 新_新規_2!O603, "")
&amp; IF(AND(NM_従事者_従事者36_従事者区分&lt;&gt;"",新_変更_3!AR631&lt;&gt;""), 新_変更_3!AR631, "")</f>
        <v/>
      </c>
      <c r="W5194" s="688"/>
      <c r="X5194" s="683" t="str">
        <f>IF(AND(NM_従事者_従事者36_従事者区分&lt;&gt;"",新_新規_2!Q603&lt;&gt;""), 新_新規_2!Q603, "")
&amp; IF(AND(NM_従事者_従事者36_従事者区分&lt;&gt;"",新_変更_3!AT631&lt;&gt;""), 新_変更_3!AT631, "")</f>
        <v/>
      </c>
      <c r="Y5194" s="684"/>
      <c r="Z5194" s="684"/>
      <c r="AA5194" s="685"/>
      <c r="AI5194" s="131"/>
      <c r="AO5194" s="136"/>
    </row>
    <row r="5195" spans="2:41" ht="13.35" customHeight="1">
      <c r="B5195" s="135"/>
      <c r="I5195" s="136"/>
      <c r="J5195" s="135"/>
      <c r="M5195" s="136"/>
      <c r="N5195" s="135" t="s">
        <v>114</v>
      </c>
      <c r="Q5195" s="136"/>
      <c r="R5195" s="686"/>
      <c r="S5195" s="687"/>
      <c r="T5195" s="687"/>
      <c r="U5195" s="688"/>
      <c r="V5195" s="686"/>
      <c r="W5195" s="688"/>
      <c r="X5195" s="686"/>
      <c r="Y5195" s="687"/>
      <c r="Z5195" s="687"/>
      <c r="AA5195" s="688"/>
      <c r="AB5195" s="158" t="s">
        <v>171</v>
      </c>
      <c r="AO5195" s="136"/>
    </row>
    <row r="5196" spans="2:41" ht="3.75" customHeight="1">
      <c r="B5196" s="135"/>
      <c r="I5196" s="136"/>
      <c r="J5196" s="135"/>
      <c r="M5196" s="136"/>
      <c r="N5196" s="135"/>
      <c r="Q5196" s="136"/>
      <c r="R5196" s="689"/>
      <c r="S5196" s="690"/>
      <c r="T5196" s="690"/>
      <c r="U5196" s="691"/>
      <c r="V5196" s="689"/>
      <c r="W5196" s="691"/>
      <c r="X5196" s="689"/>
      <c r="Y5196" s="690"/>
      <c r="Z5196" s="690"/>
      <c r="AA5196" s="691"/>
      <c r="AB5196" s="141"/>
      <c r="AC5196" s="141"/>
      <c r="AD5196" s="141"/>
      <c r="AE5196" s="141"/>
      <c r="AF5196" s="141"/>
      <c r="AG5196" s="141"/>
      <c r="AH5196" s="141"/>
      <c r="AI5196" s="141"/>
      <c r="AJ5196" s="141"/>
      <c r="AK5196" s="141"/>
      <c r="AL5196" s="141"/>
      <c r="AM5196" s="141"/>
      <c r="AN5196" s="141"/>
      <c r="AO5196" s="142"/>
    </row>
    <row r="5197" spans="2:41" ht="3.75" customHeight="1">
      <c r="B5197" s="135"/>
      <c r="I5197" s="136"/>
      <c r="J5197" s="135"/>
      <c r="M5197" s="136"/>
      <c r="N5197" s="130"/>
      <c r="O5197" s="131"/>
      <c r="P5197" s="131"/>
      <c r="Q5197" s="131"/>
      <c r="R5197" s="130"/>
      <c r="S5197" s="131"/>
      <c r="T5197" s="131"/>
      <c r="U5197" s="131"/>
      <c r="V5197" s="131"/>
      <c r="W5197" s="131"/>
      <c r="X5197" s="131"/>
      <c r="Y5197" s="131"/>
      <c r="Z5197" s="131"/>
      <c r="AA5197" s="132"/>
      <c r="AB5197" s="130"/>
      <c r="AI5197" s="136"/>
      <c r="AJ5197" s="130"/>
      <c r="AK5197" s="131"/>
      <c r="AL5197" s="131"/>
      <c r="AM5197" s="131"/>
      <c r="AN5197" s="131"/>
      <c r="AO5197" s="132"/>
    </row>
    <row r="5198" spans="2:41" ht="13.35" customHeight="1">
      <c r="B5198" s="135"/>
      <c r="I5198" s="136"/>
      <c r="J5198" s="135"/>
      <c r="M5198" s="136"/>
      <c r="N5198" s="135" t="s">
        <v>115</v>
      </c>
      <c r="R5198" s="135"/>
      <c r="S5198" s="696" t="str">
        <f>IF(AND(NM_従事者_従事者36_従事者区分&lt;&gt;"",新_新規_2!I605&lt;&gt;""), 新_新規_2!I605, "")
&amp; IF(AND(NM_従事者_従事者36_従事者区分&lt;&gt;"",新_変更_3!AL633&lt;&gt;""), 新_変更_3!AL633, "")</f>
        <v/>
      </c>
      <c r="T5198" s="694"/>
      <c r="V5198" s="146" t="str">
        <f>IF(AND(NM_従事者_従事者36_従事者区分&lt;&gt;"",新_新規_2!K605&lt;&gt;""), 新_新規_2!K605, "")
&amp; IF(AND(NM_従事者_従事者36_従事者区分&lt;&gt;"",新_変更_3!AN633&lt;&gt;""), 新_変更_3!AN633, "")</f>
        <v/>
      </c>
      <c r="W5198" s="124" t="s">
        <v>12</v>
      </c>
      <c r="X5198" s="146" t="str">
        <f>IF(AND(NM_従事者_従事者36_従事者区分&lt;&gt;"",新_新規_2!M605&lt;&gt;""), 新_新規_2!M605, "")
&amp; IF(AND(NM_従事者_従事者36_従事者区分&lt;&gt;"",新_変更_3!AP633&lt;&gt;""), 新_変更_3!AP633, "")</f>
        <v/>
      </c>
      <c r="Y5198" s="124" t="s">
        <v>11</v>
      </c>
      <c r="Z5198" s="146" t="str">
        <f>IF(AND(NM_従事者_従事者36_従事者区分&lt;&gt;"",新_新規_2!O605&lt;&gt;""), 新_新規_2!O605, "")
 &amp; IF(AND(NM_従事者_従事者36_従事者区分&lt;&gt;"",新_変更_3!AR633&lt;&gt;""), 新_変更_3!AR633, "")</f>
        <v/>
      </c>
      <c r="AA5198" s="124" t="s">
        <v>364</v>
      </c>
      <c r="AB5198" s="135" t="s">
        <v>170</v>
      </c>
      <c r="AI5198" s="136"/>
      <c r="AJ5198" s="135"/>
      <c r="AK5198" s="696"/>
      <c r="AL5198" s="693"/>
      <c r="AM5198" s="693"/>
      <c r="AN5198" s="693"/>
      <c r="AO5198" s="694"/>
    </row>
    <row r="5199" spans="2:41" ht="3.75" customHeight="1">
      <c r="B5199" s="135"/>
      <c r="I5199" s="136"/>
      <c r="J5199" s="135"/>
      <c r="M5199" s="136"/>
      <c r="N5199" s="135"/>
      <c r="R5199" s="140"/>
      <c r="S5199" s="141"/>
      <c r="T5199" s="141"/>
      <c r="U5199" s="141"/>
      <c r="V5199" s="141"/>
      <c r="W5199" s="141"/>
      <c r="X5199" s="141"/>
      <c r="Y5199" s="141"/>
      <c r="Z5199" s="141"/>
      <c r="AA5199" s="142"/>
      <c r="AB5199" s="140"/>
      <c r="AC5199" s="141"/>
      <c r="AD5199" s="141"/>
      <c r="AE5199" s="141"/>
      <c r="AF5199" s="141"/>
      <c r="AG5199" s="141"/>
      <c r="AH5199" s="141"/>
      <c r="AI5199" s="142"/>
      <c r="AJ5199" s="140"/>
      <c r="AK5199" s="141"/>
      <c r="AL5199" s="141"/>
      <c r="AM5199" s="141"/>
      <c r="AN5199" s="141"/>
      <c r="AO5199" s="142"/>
    </row>
    <row r="5200" spans="2:41" ht="3.75" customHeight="1">
      <c r="B5200" s="135"/>
      <c r="I5200" s="136"/>
      <c r="J5200" s="135"/>
      <c r="M5200" s="136"/>
      <c r="N5200" s="130"/>
      <c r="O5200" s="131"/>
      <c r="P5200" s="131"/>
      <c r="Q5200" s="132"/>
      <c r="R5200" s="683" t="str">
        <f>IF(新_新規_2!T602="☑", "研修中の登録販売者", "") &amp; IF(新_変更_3!AW630="☑", "研修中の登録販売者", "")</f>
        <v/>
      </c>
      <c r="S5200" s="684"/>
      <c r="T5200" s="684"/>
      <c r="U5200" s="684"/>
      <c r="V5200" s="684"/>
      <c r="W5200" s="684"/>
      <c r="X5200" s="684"/>
      <c r="Y5200" s="684"/>
      <c r="Z5200" s="684"/>
      <c r="AA5200" s="684"/>
      <c r="AB5200" s="684"/>
      <c r="AC5200" s="684"/>
      <c r="AD5200" s="684"/>
      <c r="AE5200" s="684"/>
      <c r="AF5200" s="684"/>
      <c r="AG5200" s="684"/>
      <c r="AH5200" s="684"/>
      <c r="AI5200" s="684"/>
      <c r="AJ5200" s="684"/>
      <c r="AK5200" s="684"/>
      <c r="AL5200" s="684"/>
      <c r="AM5200" s="684"/>
      <c r="AN5200" s="684"/>
      <c r="AO5200" s="685"/>
    </row>
    <row r="5201" spans="2:41" ht="13.35" customHeight="1">
      <c r="B5201" s="135"/>
      <c r="I5201" s="136"/>
      <c r="J5201" s="135"/>
      <c r="M5201" s="136"/>
      <c r="N5201" s="135" t="s">
        <v>32</v>
      </c>
      <c r="Q5201" s="136"/>
      <c r="R5201" s="686"/>
      <c r="S5201" s="687"/>
      <c r="T5201" s="687"/>
      <c r="U5201" s="687"/>
      <c r="V5201" s="687"/>
      <c r="W5201" s="687"/>
      <c r="X5201" s="687"/>
      <c r="Y5201" s="687"/>
      <c r="Z5201" s="687"/>
      <c r="AA5201" s="687"/>
      <c r="AB5201" s="687"/>
      <c r="AC5201" s="687"/>
      <c r="AD5201" s="687"/>
      <c r="AE5201" s="687"/>
      <c r="AF5201" s="687"/>
      <c r="AG5201" s="687"/>
      <c r="AH5201" s="687"/>
      <c r="AI5201" s="687"/>
      <c r="AJ5201" s="687"/>
      <c r="AK5201" s="687"/>
      <c r="AL5201" s="687"/>
      <c r="AM5201" s="687"/>
      <c r="AN5201" s="687"/>
      <c r="AO5201" s="688"/>
    </row>
    <row r="5202" spans="2:41" ht="3.75" customHeight="1">
      <c r="B5202" s="135"/>
      <c r="I5202" s="136"/>
      <c r="J5202" s="135"/>
      <c r="M5202" s="136"/>
      <c r="N5202" s="140"/>
      <c r="O5202" s="141"/>
      <c r="P5202" s="141"/>
      <c r="Q5202" s="142"/>
      <c r="R5202" s="689"/>
      <c r="S5202" s="690"/>
      <c r="T5202" s="690"/>
      <c r="U5202" s="690"/>
      <c r="V5202" s="690"/>
      <c r="W5202" s="690"/>
      <c r="X5202" s="690"/>
      <c r="Y5202" s="690"/>
      <c r="Z5202" s="690"/>
      <c r="AA5202" s="690"/>
      <c r="AB5202" s="690"/>
      <c r="AC5202" s="690"/>
      <c r="AD5202" s="690"/>
      <c r="AE5202" s="690"/>
      <c r="AF5202" s="690"/>
      <c r="AG5202" s="690"/>
      <c r="AH5202" s="690"/>
      <c r="AI5202" s="690"/>
      <c r="AJ5202" s="690"/>
      <c r="AK5202" s="690"/>
      <c r="AL5202" s="690"/>
      <c r="AM5202" s="690"/>
      <c r="AN5202" s="690"/>
      <c r="AO5202" s="691"/>
    </row>
    <row r="5203" spans="2:41" ht="3.75" customHeight="1">
      <c r="B5203" s="135"/>
      <c r="I5203" s="136"/>
      <c r="J5203" s="130"/>
      <c r="K5203" s="131"/>
      <c r="L5203" s="131"/>
      <c r="M5203" s="132"/>
      <c r="N5203" s="130"/>
      <c r="O5203" s="131"/>
      <c r="P5203" s="131"/>
      <c r="Q5203" s="132"/>
      <c r="R5203" s="130"/>
      <c r="S5203" s="131"/>
      <c r="T5203" s="131"/>
      <c r="U5203" s="131"/>
      <c r="V5203" s="131"/>
      <c r="W5203" s="131"/>
      <c r="X5203" s="131"/>
      <c r="Y5203" s="131"/>
      <c r="Z5203" s="131"/>
      <c r="AA5203" s="132"/>
      <c r="AB5203" s="130"/>
      <c r="AC5203" s="131"/>
      <c r="AD5203" s="131"/>
      <c r="AE5203" s="132"/>
      <c r="AF5203" s="131"/>
      <c r="AG5203" s="131"/>
      <c r="AH5203" s="131"/>
      <c r="AI5203" s="131"/>
      <c r="AJ5203" s="131"/>
      <c r="AK5203" s="131"/>
      <c r="AL5203" s="131"/>
      <c r="AM5203" s="131"/>
      <c r="AN5203" s="131"/>
      <c r="AO5203" s="132"/>
    </row>
    <row r="5204" spans="2:41" ht="13.35" customHeight="1">
      <c r="B5204" s="135"/>
      <c r="I5204" s="136"/>
      <c r="J5204" s="135"/>
      <c r="M5204" s="136"/>
      <c r="N5204" s="135" t="s">
        <v>27</v>
      </c>
      <c r="Q5204" s="136"/>
      <c r="R5204" s="135"/>
      <c r="S5204" s="692" t="str">
        <f xml:space="preserve"> IF(新_新規_2!I613&lt;&gt;"", "01300011:その他従事者", "") &amp; IF(新_変更_3!AL641&lt;&gt;"", "01300011:その他従事者", "")</f>
        <v/>
      </c>
      <c r="T5204" s="693"/>
      <c r="U5204" s="693"/>
      <c r="V5204" s="693"/>
      <c r="W5204" s="693"/>
      <c r="X5204" s="693"/>
      <c r="Y5204" s="693"/>
      <c r="Z5204" s="693"/>
      <c r="AA5204" s="694"/>
      <c r="AB5204" s="135" t="s">
        <v>28</v>
      </c>
      <c r="AE5204" s="136"/>
      <c r="AF5204" s="135"/>
      <c r="AG5204" s="695" t="str">
        <f>IF(新_新規_2!I621="☑", "01300001:薬剤師", "") &amp; IF(新_変更_3!AL649="☑", "01300001:薬剤師", "")
&amp; IF(新_新規_2!N621="☑", "01300002:登録販売者", "") &amp; IF(新_変更_3!AQ649="☑", "01300002:登録販売者", "")
&amp; IF(新_新規_2!T621="☑", "01300002:登録販売者", "") &amp; IF(新_変更_3!AW649="☑", "01300002:登録販売者", "")</f>
        <v/>
      </c>
      <c r="AH5204" s="693"/>
      <c r="AI5204" s="693"/>
      <c r="AJ5204" s="693"/>
      <c r="AK5204" s="693"/>
      <c r="AL5204" s="693"/>
      <c r="AM5204" s="693"/>
      <c r="AN5204" s="693"/>
      <c r="AO5204" s="694"/>
    </row>
    <row r="5205" spans="2:41" ht="3.75" customHeight="1">
      <c r="B5205" s="135"/>
      <c r="I5205" s="136"/>
      <c r="J5205" s="135"/>
      <c r="M5205" s="136"/>
      <c r="N5205" s="140"/>
      <c r="O5205" s="141"/>
      <c r="P5205" s="141"/>
      <c r="Q5205" s="142"/>
      <c r="R5205" s="140"/>
      <c r="S5205" s="141"/>
      <c r="T5205" s="141"/>
      <c r="U5205" s="141"/>
      <c r="V5205" s="141"/>
      <c r="W5205" s="141"/>
      <c r="X5205" s="141"/>
      <c r="Y5205" s="141"/>
      <c r="Z5205" s="141"/>
      <c r="AA5205" s="142"/>
      <c r="AB5205" s="140"/>
      <c r="AC5205" s="141"/>
      <c r="AD5205" s="141"/>
      <c r="AE5205" s="142"/>
      <c r="AF5205" s="141"/>
      <c r="AG5205" s="141"/>
      <c r="AH5205" s="141"/>
      <c r="AI5205" s="141"/>
      <c r="AJ5205" s="141"/>
      <c r="AK5205" s="141"/>
      <c r="AL5205" s="141"/>
      <c r="AM5205" s="141"/>
      <c r="AN5205" s="141"/>
      <c r="AO5205" s="142"/>
    </row>
    <row r="5206" spans="2:41" ht="3.75" customHeight="1">
      <c r="B5206" s="135"/>
      <c r="I5206" s="136"/>
      <c r="J5206" s="135"/>
      <c r="M5206" s="136"/>
      <c r="N5206" s="130"/>
      <c r="O5206" s="131"/>
      <c r="P5206" s="131"/>
      <c r="Q5206" s="132"/>
      <c r="R5206" s="130"/>
      <c r="S5206" s="131"/>
      <c r="T5206" s="131"/>
      <c r="U5206" s="131"/>
      <c r="V5206" s="131"/>
      <c r="W5206" s="131"/>
      <c r="X5206" s="131"/>
      <c r="Y5206" s="131"/>
      <c r="Z5206" s="131"/>
      <c r="AA5206" s="132"/>
      <c r="AB5206" s="130"/>
      <c r="AC5206" s="131"/>
      <c r="AD5206" s="131"/>
      <c r="AE5206" s="132"/>
      <c r="AF5206" s="130"/>
      <c r="AG5206" s="131"/>
      <c r="AH5206" s="131"/>
      <c r="AI5206" s="131"/>
      <c r="AJ5206" s="131"/>
      <c r="AK5206" s="131"/>
      <c r="AL5206" s="131"/>
      <c r="AM5206" s="131"/>
      <c r="AN5206" s="131"/>
      <c r="AO5206" s="132"/>
    </row>
    <row r="5207" spans="2:41" ht="13.35" customHeight="1">
      <c r="B5207" s="135"/>
      <c r="I5207" s="136"/>
      <c r="J5207" s="135"/>
      <c r="M5207" s="136"/>
      <c r="N5207" s="135" t="s">
        <v>3990</v>
      </c>
      <c r="Q5207" s="136"/>
      <c r="R5207" s="135"/>
      <c r="S5207" s="696"/>
      <c r="T5207" s="694"/>
      <c r="V5207" s="146"/>
      <c r="W5207" s="124" t="s">
        <v>12</v>
      </c>
      <c r="X5207" s="146"/>
      <c r="Y5207" s="124" t="s">
        <v>11</v>
      </c>
      <c r="Z5207" s="146"/>
      <c r="AA5207" s="136" t="s">
        <v>364</v>
      </c>
      <c r="AB5207" s="135" t="s">
        <v>66</v>
      </c>
      <c r="AE5207" s="136"/>
      <c r="AF5207" s="135"/>
      <c r="AG5207" s="696"/>
      <c r="AH5207" s="694"/>
      <c r="AJ5207" s="146"/>
      <c r="AK5207" s="124" t="s">
        <v>12</v>
      </c>
      <c r="AL5207" s="146"/>
      <c r="AM5207" s="124" t="s">
        <v>11</v>
      </c>
      <c r="AN5207" s="146"/>
      <c r="AO5207" s="136" t="s">
        <v>364</v>
      </c>
    </row>
    <row r="5208" spans="2:41" ht="3.75" customHeight="1">
      <c r="B5208" s="135"/>
      <c r="I5208" s="136"/>
      <c r="J5208" s="135"/>
      <c r="M5208" s="136"/>
      <c r="N5208" s="140"/>
      <c r="O5208" s="141"/>
      <c r="P5208" s="141"/>
      <c r="Q5208" s="142"/>
      <c r="R5208" s="140"/>
      <c r="S5208" s="141"/>
      <c r="T5208" s="141"/>
      <c r="U5208" s="141"/>
      <c r="V5208" s="141"/>
      <c r="W5208" s="141"/>
      <c r="X5208" s="141"/>
      <c r="Y5208" s="141"/>
      <c r="Z5208" s="141"/>
      <c r="AA5208" s="142"/>
      <c r="AB5208" s="140"/>
      <c r="AC5208" s="141"/>
      <c r="AD5208" s="141"/>
      <c r="AE5208" s="142"/>
      <c r="AF5208" s="140"/>
      <c r="AG5208" s="141"/>
      <c r="AH5208" s="141"/>
      <c r="AI5208" s="141"/>
      <c r="AJ5208" s="141"/>
      <c r="AK5208" s="141"/>
      <c r="AL5208" s="141"/>
      <c r="AM5208" s="141"/>
      <c r="AN5208" s="141"/>
      <c r="AO5208" s="142"/>
    </row>
    <row r="5209" spans="2:41" ht="3.75" customHeight="1">
      <c r="B5209" s="135"/>
      <c r="I5209" s="136"/>
      <c r="J5209" s="135"/>
      <c r="M5209" s="136"/>
      <c r="N5209" s="130"/>
      <c r="O5209" s="131"/>
      <c r="P5209" s="131"/>
      <c r="Q5209" s="132"/>
      <c r="R5209" s="683" t="str">
        <f>IF(AND(NM_従事者_従事者37_従事者区分&lt;&gt;"",新_新規_2!I613&lt;&gt;""), 新_新規_2!I613, "")
 &amp; IF(AND(NM_従事者_従事者37_従事者区分&lt;&gt;"",新_変更_3!AL641&lt;&gt;""), 新_変更_3!AL641, "")</f>
        <v/>
      </c>
      <c r="S5209" s="684"/>
      <c r="T5209" s="684"/>
      <c r="U5209" s="684"/>
      <c r="V5209" s="684"/>
      <c r="W5209" s="684"/>
      <c r="X5209" s="684"/>
      <c r="Y5209" s="684"/>
      <c r="Z5209" s="684"/>
      <c r="AA5209" s="684"/>
      <c r="AB5209" s="684"/>
      <c r="AC5209" s="684"/>
      <c r="AD5209" s="684"/>
      <c r="AE5209" s="684"/>
      <c r="AF5209" s="684"/>
      <c r="AG5209" s="684"/>
      <c r="AH5209" s="684"/>
      <c r="AI5209" s="684"/>
      <c r="AJ5209" s="685"/>
      <c r="AK5209" s="131"/>
      <c r="AL5209" s="131"/>
      <c r="AM5209" s="131"/>
      <c r="AN5209" s="131"/>
      <c r="AO5209" s="132"/>
    </row>
    <row r="5210" spans="2:41" ht="13.35" customHeight="1">
      <c r="B5210" s="135"/>
      <c r="I5210" s="136"/>
      <c r="J5210" s="135"/>
      <c r="M5210" s="136"/>
      <c r="N5210" s="135" t="s">
        <v>8</v>
      </c>
      <c r="Q5210" s="136"/>
      <c r="R5210" s="686"/>
      <c r="S5210" s="687"/>
      <c r="T5210" s="687"/>
      <c r="U5210" s="687"/>
      <c r="V5210" s="687"/>
      <c r="W5210" s="687"/>
      <c r="X5210" s="687"/>
      <c r="Y5210" s="687"/>
      <c r="Z5210" s="687"/>
      <c r="AA5210" s="687"/>
      <c r="AB5210" s="687"/>
      <c r="AC5210" s="687"/>
      <c r="AD5210" s="687"/>
      <c r="AE5210" s="687"/>
      <c r="AF5210" s="687"/>
      <c r="AG5210" s="687"/>
      <c r="AH5210" s="687"/>
      <c r="AI5210" s="687"/>
      <c r="AJ5210" s="688"/>
      <c r="AL5210" s="147" t="s">
        <v>13</v>
      </c>
      <c r="AM5210" s="124" t="s">
        <v>29</v>
      </c>
      <c r="AO5210" s="136"/>
    </row>
    <row r="5211" spans="2:41" ht="3.75" customHeight="1">
      <c r="B5211" s="135"/>
      <c r="I5211" s="136"/>
      <c r="J5211" s="135"/>
      <c r="M5211" s="136"/>
      <c r="N5211" s="140"/>
      <c r="O5211" s="141"/>
      <c r="P5211" s="141"/>
      <c r="Q5211" s="142"/>
      <c r="R5211" s="689"/>
      <c r="S5211" s="690"/>
      <c r="T5211" s="690"/>
      <c r="U5211" s="690"/>
      <c r="V5211" s="690"/>
      <c r="W5211" s="690"/>
      <c r="X5211" s="690"/>
      <c r="Y5211" s="690"/>
      <c r="Z5211" s="690"/>
      <c r="AA5211" s="690"/>
      <c r="AB5211" s="690"/>
      <c r="AC5211" s="690"/>
      <c r="AD5211" s="690"/>
      <c r="AE5211" s="690"/>
      <c r="AF5211" s="690"/>
      <c r="AG5211" s="690"/>
      <c r="AH5211" s="690"/>
      <c r="AI5211" s="690"/>
      <c r="AJ5211" s="691"/>
      <c r="AK5211" s="141"/>
      <c r="AL5211" s="141"/>
      <c r="AM5211" s="141"/>
      <c r="AN5211" s="141"/>
      <c r="AO5211" s="142"/>
    </row>
    <row r="5212" spans="2:41" ht="3.75" customHeight="1">
      <c r="B5212" s="135"/>
      <c r="I5212" s="136"/>
      <c r="J5212" s="135"/>
      <c r="M5212" s="136"/>
      <c r="N5212" s="130"/>
      <c r="O5212" s="131"/>
      <c r="P5212" s="131"/>
      <c r="Q5212" s="132"/>
      <c r="R5212" s="683" t="str">
        <f>IF(NM_従事者_従事者37_従事者区分="","",(IF(新_新規_2!I612&lt;&gt;"", ASC(PHONETIC(新_新規_2!I612)), "") &amp; IF(新_変更_3!AL640&lt;&gt;"", ASC(PHONETIC(新_変更_3!AL640)), "")))</f>
        <v/>
      </c>
      <c r="S5212" s="684"/>
      <c r="T5212" s="684"/>
      <c r="U5212" s="684"/>
      <c r="V5212" s="684"/>
      <c r="W5212" s="684"/>
      <c r="X5212" s="684"/>
      <c r="Y5212" s="684"/>
      <c r="Z5212" s="684"/>
      <c r="AA5212" s="684"/>
      <c r="AB5212" s="684"/>
      <c r="AC5212" s="684"/>
      <c r="AD5212" s="684"/>
      <c r="AE5212" s="684"/>
      <c r="AF5212" s="684"/>
      <c r="AG5212" s="684"/>
      <c r="AH5212" s="684"/>
      <c r="AI5212" s="684"/>
      <c r="AJ5212" s="684"/>
      <c r="AK5212" s="684"/>
      <c r="AL5212" s="684"/>
      <c r="AM5212" s="684"/>
      <c r="AN5212" s="684"/>
      <c r="AO5212" s="685"/>
    </row>
    <row r="5213" spans="2:41" ht="13.35" customHeight="1">
      <c r="B5213" s="135"/>
      <c r="I5213" s="136"/>
      <c r="J5213" s="135"/>
      <c r="M5213" s="136"/>
      <c r="N5213" s="135" t="s">
        <v>61</v>
      </c>
      <c r="Q5213" s="136"/>
      <c r="R5213" s="686"/>
      <c r="S5213" s="687"/>
      <c r="T5213" s="687"/>
      <c r="U5213" s="687"/>
      <c r="V5213" s="687"/>
      <c r="W5213" s="687"/>
      <c r="X5213" s="687"/>
      <c r="Y5213" s="687"/>
      <c r="Z5213" s="687"/>
      <c r="AA5213" s="687"/>
      <c r="AB5213" s="687"/>
      <c r="AC5213" s="687"/>
      <c r="AD5213" s="687"/>
      <c r="AE5213" s="687"/>
      <c r="AF5213" s="687"/>
      <c r="AG5213" s="687"/>
      <c r="AH5213" s="687"/>
      <c r="AI5213" s="687"/>
      <c r="AJ5213" s="687"/>
      <c r="AK5213" s="687"/>
      <c r="AL5213" s="687"/>
      <c r="AM5213" s="687"/>
      <c r="AN5213" s="687"/>
      <c r="AO5213" s="688"/>
    </row>
    <row r="5214" spans="2:41" ht="3.75" customHeight="1">
      <c r="B5214" s="135"/>
      <c r="I5214" s="136"/>
      <c r="J5214" s="135"/>
      <c r="M5214" s="136"/>
      <c r="N5214" s="135"/>
      <c r="Q5214" s="136"/>
      <c r="R5214" s="689"/>
      <c r="S5214" s="690"/>
      <c r="T5214" s="690"/>
      <c r="U5214" s="690"/>
      <c r="V5214" s="690"/>
      <c r="W5214" s="690"/>
      <c r="X5214" s="690"/>
      <c r="Y5214" s="690"/>
      <c r="Z5214" s="690"/>
      <c r="AA5214" s="690"/>
      <c r="AB5214" s="690"/>
      <c r="AC5214" s="690"/>
      <c r="AD5214" s="690"/>
      <c r="AE5214" s="690"/>
      <c r="AF5214" s="690"/>
      <c r="AG5214" s="690"/>
      <c r="AH5214" s="690"/>
      <c r="AI5214" s="690"/>
      <c r="AJ5214" s="690"/>
      <c r="AK5214" s="690"/>
      <c r="AL5214" s="690"/>
      <c r="AM5214" s="690"/>
      <c r="AN5214" s="690"/>
      <c r="AO5214" s="691"/>
    </row>
    <row r="5215" spans="2:41" ht="3.75" customHeight="1">
      <c r="B5215" s="135"/>
      <c r="I5215" s="136"/>
      <c r="J5215" s="135"/>
      <c r="N5215" s="130"/>
      <c r="O5215" s="131"/>
      <c r="P5215" s="131"/>
      <c r="Q5215" s="132"/>
      <c r="U5215" s="787" t="str">
        <f>IF(AND(NM_従事者_従事者37_従事者区分&lt;&gt;"",新_新規_2!L614&lt;&gt;""), 新_新規_2!L614, "")
&amp; IF(AND(NM_従事者_従事者37_従事者区分&lt;&gt;"",新_変更_3!AO642&lt;&gt;""), 新_変更_3!AO642, "")</f>
        <v/>
      </c>
      <c r="V5215" s="754"/>
      <c r="W5215" s="754"/>
      <c r="X5215" s="789"/>
      <c r="Y5215" s="131"/>
      <c r="Z5215" s="792" t="str">
        <f>IF(AND(NM_従事者_従事者37_従事者区分&lt;&gt;"",新_新規_2!O614&lt;&gt;""), 新_新規_2!O614, "")
&amp; IF(AND(NM_従事者_従事者37_従事者区分&lt;&gt;"",新_変更_3!AR642&lt;&gt;""), 新_変更_3!AR642, "")</f>
        <v/>
      </c>
      <c r="AA5215" s="754"/>
      <c r="AB5215" s="754"/>
      <c r="AC5215" s="755"/>
      <c r="AG5215" s="683" t="str">
        <f>IF(AND(NM_従事者_従事者37_従事者区分&lt;&gt;"",新_新規_2!L615&lt;&gt;""), 新_新規_2!L615, "")
&amp; IF(AND(NM_従事者_従事者37_従事者区分&lt;&gt;"",新_変更_3!AO643&lt;&gt;""), 新_変更_3!AO643, "")</f>
        <v/>
      </c>
      <c r="AH5215" s="684"/>
      <c r="AI5215" s="684"/>
      <c r="AJ5215" s="684"/>
      <c r="AK5215" s="684"/>
      <c r="AL5215" s="684"/>
      <c r="AM5215" s="684"/>
      <c r="AN5215" s="684"/>
      <c r="AO5215" s="685"/>
    </row>
    <row r="5216" spans="2:41" ht="13.35" customHeight="1">
      <c r="B5216" s="135"/>
      <c r="I5216" s="136"/>
      <c r="J5216" s="135"/>
      <c r="N5216" s="135"/>
      <c r="Q5216" s="136"/>
      <c r="R5216" s="124" t="s">
        <v>15</v>
      </c>
      <c r="U5216" s="756"/>
      <c r="V5216" s="757"/>
      <c r="W5216" s="757"/>
      <c r="X5216" s="790"/>
      <c r="Y5216" s="125" t="s">
        <v>359</v>
      </c>
      <c r="Z5216" s="793"/>
      <c r="AA5216" s="757"/>
      <c r="AB5216" s="757"/>
      <c r="AC5216" s="758"/>
      <c r="AD5216" s="124" t="s">
        <v>56</v>
      </c>
      <c r="AG5216" s="686"/>
      <c r="AH5216" s="687"/>
      <c r="AI5216" s="687"/>
      <c r="AJ5216" s="687"/>
      <c r="AK5216" s="687"/>
      <c r="AL5216" s="687"/>
      <c r="AM5216" s="687"/>
      <c r="AN5216" s="687"/>
      <c r="AO5216" s="688"/>
    </row>
    <row r="5217" spans="2:41" ht="3.75" customHeight="1">
      <c r="B5217" s="135"/>
      <c r="I5217" s="136"/>
      <c r="J5217" s="135"/>
      <c r="N5217" s="135"/>
      <c r="Q5217" s="136"/>
      <c r="R5217" s="141"/>
      <c r="S5217" s="141"/>
      <c r="T5217" s="141"/>
      <c r="U5217" s="759"/>
      <c r="V5217" s="760"/>
      <c r="W5217" s="760"/>
      <c r="X5217" s="791"/>
      <c r="Y5217" s="141"/>
      <c r="Z5217" s="794"/>
      <c r="AA5217" s="760"/>
      <c r="AB5217" s="760"/>
      <c r="AC5217" s="761"/>
      <c r="AD5217" s="141"/>
      <c r="AE5217" s="141"/>
      <c r="AF5217" s="141"/>
      <c r="AG5217" s="689"/>
      <c r="AH5217" s="690"/>
      <c r="AI5217" s="690"/>
      <c r="AJ5217" s="690"/>
      <c r="AK5217" s="690"/>
      <c r="AL5217" s="690"/>
      <c r="AM5217" s="690"/>
      <c r="AN5217" s="690"/>
      <c r="AO5217" s="691"/>
    </row>
    <row r="5218" spans="2:41" ht="3.75" customHeight="1">
      <c r="B5218" s="135"/>
      <c r="I5218" s="136"/>
      <c r="J5218" s="135"/>
      <c r="N5218" s="135"/>
      <c r="Q5218" s="136"/>
      <c r="R5218" s="131"/>
      <c r="S5218" s="131"/>
      <c r="T5218" s="132"/>
      <c r="U5218" s="683" t="str">
        <f>IF(AND(NM_従事者_従事者37_従事者区分&lt;&gt;"",新_新規_2!T615&lt;&gt;""), 新_新規_2!T615, "")
&amp; IF(AND(NM_従事者_従事者37_従事者区分&lt;&gt;"",新_変更_3!AW643&lt;&gt;""), 新_変更_3!AW643, "")</f>
        <v/>
      </c>
      <c r="V5218" s="684"/>
      <c r="W5218" s="684"/>
      <c r="X5218" s="684"/>
      <c r="Y5218" s="684"/>
      <c r="Z5218" s="684"/>
      <c r="AA5218" s="684"/>
      <c r="AB5218" s="684"/>
      <c r="AC5218" s="685"/>
      <c r="AD5218" s="130"/>
      <c r="AE5218" s="131"/>
      <c r="AF5218" s="132"/>
      <c r="AG5218" s="683" t="str">
        <f>IF(AND(NM_従事者_従事者37_従事者区分&lt;&gt;"",新_新規_2!L616&lt;&gt;""), 新_新規_2!L616, "")
&amp; IF(AND(NM_従事者_従事者37_従事者区分&lt;&gt;"",新_変更_3!AO644&lt;&gt;""), 新_変更_3!AO644, "")</f>
        <v/>
      </c>
      <c r="AH5218" s="684"/>
      <c r="AI5218" s="684"/>
      <c r="AJ5218" s="684"/>
      <c r="AK5218" s="684"/>
      <c r="AL5218" s="684"/>
      <c r="AM5218" s="684"/>
      <c r="AN5218" s="684"/>
      <c r="AO5218" s="685"/>
    </row>
    <row r="5219" spans="2:41" ht="13.35" customHeight="1">
      <c r="B5219" s="135"/>
      <c r="I5219" s="136"/>
      <c r="J5219" s="135" t="s">
        <v>4029</v>
      </c>
      <c r="N5219" s="135" t="s">
        <v>23</v>
      </c>
      <c r="Q5219" s="136"/>
      <c r="R5219" s="124" t="s">
        <v>17</v>
      </c>
      <c r="T5219" s="136"/>
      <c r="U5219" s="686"/>
      <c r="V5219" s="687"/>
      <c r="W5219" s="687"/>
      <c r="X5219" s="687"/>
      <c r="Y5219" s="687"/>
      <c r="Z5219" s="687"/>
      <c r="AA5219" s="687"/>
      <c r="AB5219" s="687"/>
      <c r="AC5219" s="688"/>
      <c r="AD5219" s="135" t="s">
        <v>18</v>
      </c>
      <c r="AF5219" s="136"/>
      <c r="AG5219" s="686"/>
      <c r="AH5219" s="687"/>
      <c r="AI5219" s="687"/>
      <c r="AJ5219" s="687"/>
      <c r="AK5219" s="687"/>
      <c r="AL5219" s="687"/>
      <c r="AM5219" s="687"/>
      <c r="AN5219" s="687"/>
      <c r="AO5219" s="688"/>
    </row>
    <row r="5220" spans="2:41" ht="3.75" customHeight="1">
      <c r="B5220" s="135"/>
      <c r="I5220" s="136"/>
      <c r="J5220" s="135"/>
      <c r="N5220" s="135"/>
      <c r="Q5220" s="136"/>
      <c r="R5220" s="141"/>
      <c r="S5220" s="141"/>
      <c r="T5220" s="142"/>
      <c r="U5220" s="689"/>
      <c r="V5220" s="690"/>
      <c r="W5220" s="690"/>
      <c r="X5220" s="690"/>
      <c r="Y5220" s="690"/>
      <c r="Z5220" s="690"/>
      <c r="AA5220" s="690"/>
      <c r="AB5220" s="690"/>
      <c r="AC5220" s="691"/>
      <c r="AD5220" s="140"/>
      <c r="AE5220" s="141"/>
      <c r="AF5220" s="142"/>
      <c r="AG5220" s="689"/>
      <c r="AH5220" s="690"/>
      <c r="AI5220" s="690"/>
      <c r="AJ5220" s="690"/>
      <c r="AK5220" s="690"/>
      <c r="AL5220" s="690"/>
      <c r="AM5220" s="690"/>
      <c r="AN5220" s="690"/>
      <c r="AO5220" s="691"/>
    </row>
    <row r="5221" spans="2:41" ht="3.75" customHeight="1">
      <c r="B5221" s="135"/>
      <c r="I5221" s="136"/>
      <c r="J5221" s="135"/>
      <c r="N5221" s="135"/>
      <c r="Q5221" s="136"/>
      <c r="R5221" s="131"/>
      <c r="S5221" s="131"/>
      <c r="T5221" s="132"/>
      <c r="U5221" s="683" t="str">
        <f>IF(AND(NM_従事者_従事者37_従事者区分&lt;&gt;"",新_新規_2!T616&lt;&gt;""), 新_新規_2!T616, "")
&amp; IF(AND(NM_従事者_従事者37_従事者区分&lt;&gt;"",新_変更_3!AW644&lt;&gt;""), 新_変更_3!AW644, "")</f>
        <v/>
      </c>
      <c r="V5221" s="684"/>
      <c r="W5221" s="684"/>
      <c r="X5221" s="684"/>
      <c r="Y5221" s="684"/>
      <c r="Z5221" s="684"/>
      <c r="AA5221" s="684"/>
      <c r="AB5221" s="684"/>
      <c r="AC5221" s="685"/>
      <c r="AD5221" s="130"/>
      <c r="AE5221" s="131"/>
      <c r="AF5221" s="132"/>
      <c r="AG5221" s="683" t="str">
        <f>IF(AND(NM_従事者_従事者37_従事者区分&lt;&gt;"",新_新規_2!L617&lt;&gt;""), 新_新規_2!L617, "")
&amp; IF(AND(NM_従事者_従事者37_従事者区分&lt;&gt;"",新_変更_3!AO645&lt;&gt;""), 新_変更_3!AO645, "")</f>
        <v/>
      </c>
      <c r="AH5221" s="684"/>
      <c r="AI5221" s="684"/>
      <c r="AJ5221" s="684"/>
      <c r="AK5221" s="684"/>
      <c r="AL5221" s="684"/>
      <c r="AM5221" s="684"/>
      <c r="AN5221" s="684"/>
      <c r="AO5221" s="685"/>
    </row>
    <row r="5222" spans="2:41" ht="13.35" customHeight="1">
      <c r="B5222" s="135"/>
      <c r="I5222" s="136"/>
      <c r="J5222" s="135"/>
      <c r="N5222" s="135"/>
      <c r="Q5222" s="136"/>
      <c r="R5222" s="124" t="s">
        <v>19</v>
      </c>
      <c r="T5222" s="136"/>
      <c r="U5222" s="686"/>
      <c r="V5222" s="687"/>
      <c r="W5222" s="687"/>
      <c r="X5222" s="687"/>
      <c r="Y5222" s="687"/>
      <c r="Z5222" s="687"/>
      <c r="AA5222" s="687"/>
      <c r="AB5222" s="687"/>
      <c r="AC5222" s="688"/>
      <c r="AD5222" s="135" t="s">
        <v>20</v>
      </c>
      <c r="AF5222" s="136"/>
      <c r="AG5222" s="686"/>
      <c r="AH5222" s="687"/>
      <c r="AI5222" s="687"/>
      <c r="AJ5222" s="687"/>
      <c r="AK5222" s="687"/>
      <c r="AL5222" s="687"/>
      <c r="AM5222" s="687"/>
      <c r="AN5222" s="687"/>
      <c r="AO5222" s="688"/>
    </row>
    <row r="5223" spans="2:41" ht="3.75" customHeight="1">
      <c r="B5223" s="135"/>
      <c r="I5223" s="136"/>
      <c r="J5223" s="135"/>
      <c r="N5223" s="140"/>
      <c r="O5223" s="141"/>
      <c r="P5223" s="141"/>
      <c r="Q5223" s="142"/>
      <c r="R5223" s="141"/>
      <c r="S5223" s="141"/>
      <c r="T5223" s="142"/>
      <c r="U5223" s="689"/>
      <c r="V5223" s="690"/>
      <c r="W5223" s="690"/>
      <c r="X5223" s="690"/>
      <c r="Y5223" s="690"/>
      <c r="Z5223" s="690"/>
      <c r="AA5223" s="690"/>
      <c r="AB5223" s="690"/>
      <c r="AC5223" s="691"/>
      <c r="AD5223" s="140"/>
      <c r="AE5223" s="141"/>
      <c r="AF5223" s="142"/>
      <c r="AG5223" s="689"/>
      <c r="AH5223" s="690"/>
      <c r="AI5223" s="690"/>
      <c r="AJ5223" s="690"/>
      <c r="AK5223" s="690"/>
      <c r="AL5223" s="690"/>
      <c r="AM5223" s="690"/>
      <c r="AN5223" s="690"/>
      <c r="AO5223" s="691"/>
    </row>
    <row r="5224" spans="2:41" ht="3.75" customHeight="1">
      <c r="B5224" s="135"/>
      <c r="I5224" s="136"/>
      <c r="J5224" s="135"/>
      <c r="M5224" s="136"/>
      <c r="N5224" s="135"/>
      <c r="Q5224" s="136"/>
      <c r="R5224" s="130"/>
      <c r="S5224" s="131"/>
      <c r="T5224" s="131"/>
      <c r="U5224" s="131"/>
      <c r="V5224" s="131"/>
      <c r="W5224" s="131"/>
      <c r="X5224" s="131"/>
      <c r="Y5224" s="131"/>
      <c r="Z5224" s="131"/>
      <c r="AA5224" s="131"/>
      <c r="AB5224" s="131"/>
      <c r="AC5224" s="131"/>
      <c r="AD5224" s="131"/>
      <c r="AE5224" s="131"/>
      <c r="AF5224" s="131"/>
      <c r="AG5224" s="131"/>
      <c r="AH5224" s="131"/>
      <c r="AI5224" s="131"/>
      <c r="AJ5224" s="131"/>
      <c r="AK5224" s="131"/>
      <c r="AL5224" s="131"/>
      <c r="AM5224" s="131"/>
      <c r="AN5224" s="131"/>
      <c r="AO5224" s="132"/>
    </row>
    <row r="5225" spans="2:41" ht="13.35" customHeight="1">
      <c r="B5225" s="135"/>
      <c r="I5225" s="136"/>
      <c r="J5225" s="135"/>
      <c r="M5225" s="136"/>
      <c r="N5225" s="135" t="s">
        <v>111</v>
      </c>
      <c r="Q5225" s="136"/>
      <c r="R5225" s="135"/>
      <c r="S5225" s="696"/>
      <c r="T5225" s="694"/>
      <c r="V5225" s="146"/>
      <c r="W5225" s="124" t="s">
        <v>12</v>
      </c>
      <c r="X5225" s="146"/>
      <c r="Y5225" s="124" t="s">
        <v>11</v>
      </c>
      <c r="Z5225" s="146"/>
      <c r="AA5225" s="124" t="s">
        <v>364</v>
      </c>
      <c r="AO5225" s="136"/>
    </row>
    <row r="5226" spans="2:41" ht="3.75" customHeight="1">
      <c r="B5226" s="135"/>
      <c r="I5226" s="136"/>
      <c r="J5226" s="135"/>
      <c r="M5226" s="136"/>
      <c r="N5226" s="135"/>
      <c r="Q5226" s="136"/>
      <c r="R5226" s="135"/>
      <c r="AO5226" s="136"/>
    </row>
    <row r="5227" spans="2:41" ht="3.75" customHeight="1">
      <c r="B5227" s="135"/>
      <c r="I5227" s="136"/>
      <c r="J5227" s="135"/>
      <c r="M5227" s="136"/>
      <c r="N5227" s="130"/>
      <c r="O5227" s="131"/>
      <c r="P5227" s="131"/>
      <c r="Q5227" s="131"/>
      <c r="R5227" s="781" t="str">
        <f>IF(AND(NM_従事者_従事者37_従事者区分&lt;&gt;"",新_新規_2!I618&lt;&gt;""), 新_新規_2!I618, "")
 &amp; IF(AND(NM_従事者_従事者37_従事者区分&lt;&gt;"",新_変更_3!AL646&lt;&gt;""), 新_変更_3!AL646, "")</f>
        <v/>
      </c>
      <c r="S5227" s="784" t="str">
        <f>IF(AND(NM_従事者_従事者37_従事者区分&lt;&gt;"",新_新規_2!J618&lt;&gt;""), 新_新規_2!J618, "")
&amp; IF(AND(NM_従事者_従事者37_従事者区分&lt;&gt;"",新_変更_3!AM646&lt;&gt;""), 新_変更_3!AM646, "")</f>
        <v/>
      </c>
      <c r="T5227" s="131"/>
      <c r="U5227" s="787" t="str">
        <f>IF(AND(NM_従事者_従事者37_従事者区分&lt;&gt;"",新_新規_2!L618&lt;&gt;""), 新_新規_2!L618, "")
&amp; IF(AND(NM_従事者_従事者37_従事者区分&lt;&gt;"",新_変更_3!AO646&lt;&gt;""), 新_変更_3!AO646, "")</f>
        <v/>
      </c>
      <c r="V5227" s="130"/>
      <c r="W5227" s="131"/>
      <c r="X5227" s="131"/>
      <c r="Y5227" s="131"/>
      <c r="Z5227" s="131"/>
      <c r="AA5227" s="131"/>
      <c r="AB5227" s="131"/>
      <c r="AC5227" s="131"/>
      <c r="AD5227" s="131"/>
      <c r="AE5227" s="131"/>
      <c r="AF5227" s="131"/>
      <c r="AG5227" s="131"/>
      <c r="AH5227" s="133"/>
      <c r="AI5227" s="133"/>
      <c r="AJ5227" s="131"/>
      <c r="AK5227" s="149"/>
      <c r="AL5227" s="131"/>
      <c r="AM5227" s="131"/>
      <c r="AN5227" s="131"/>
      <c r="AO5227" s="132"/>
    </row>
    <row r="5228" spans="2:41" ht="13.35" customHeight="1">
      <c r="B5228" s="135"/>
      <c r="I5228" s="136"/>
      <c r="J5228" s="135"/>
      <c r="M5228" s="136"/>
      <c r="N5228" s="135" t="s">
        <v>30</v>
      </c>
      <c r="R5228" s="782"/>
      <c r="S5228" s="785"/>
      <c r="T5228" s="124" t="s">
        <v>388</v>
      </c>
      <c r="U5228" s="756"/>
      <c r="V5228" s="135" t="s">
        <v>112</v>
      </c>
      <c r="AH5228" s="137"/>
      <c r="AI5228" s="137"/>
      <c r="AK5228" s="150"/>
      <c r="AO5228" s="136"/>
    </row>
    <row r="5229" spans="2:41" ht="3.75" customHeight="1">
      <c r="B5229" s="135"/>
      <c r="I5229" s="136"/>
      <c r="J5229" s="135"/>
      <c r="M5229" s="136"/>
      <c r="N5229" s="135"/>
      <c r="R5229" s="783"/>
      <c r="S5229" s="786"/>
      <c r="T5229" s="141"/>
      <c r="U5229" s="759"/>
      <c r="V5229" s="140"/>
      <c r="W5229" s="141"/>
      <c r="X5229" s="141"/>
      <c r="Y5229" s="141"/>
      <c r="Z5229" s="141"/>
      <c r="AA5229" s="141"/>
      <c r="AB5229" s="141"/>
      <c r="AC5229" s="141"/>
      <c r="AD5229" s="141"/>
      <c r="AE5229" s="141"/>
      <c r="AF5229" s="141"/>
      <c r="AG5229" s="141"/>
      <c r="AH5229" s="143"/>
      <c r="AI5229" s="143"/>
      <c r="AJ5229" s="141"/>
      <c r="AK5229" s="151"/>
      <c r="AL5229" s="141"/>
      <c r="AM5229" s="141"/>
      <c r="AN5229" s="141"/>
      <c r="AO5229" s="142"/>
    </row>
    <row r="5230" spans="2:41" ht="3.75" customHeight="1">
      <c r="B5230" s="135"/>
      <c r="I5230" s="136"/>
      <c r="J5230" s="135"/>
      <c r="M5230" s="136"/>
      <c r="N5230" s="130"/>
      <c r="O5230" s="131"/>
      <c r="P5230" s="131"/>
      <c r="Q5230" s="132"/>
      <c r="R5230" s="788" t="str">
        <f>IF(AND(NM_従事者_従事者37_従事者区分&lt;&gt;"",新_新規_2!K622&lt;&gt;""), 新_新規_2!K622, "")
&amp; IF(AND(NM_従事者_従事者37_従事者区分&lt;&gt;"",新_変更_3!AN650&lt;&gt;""), 新_変更_3!AN650, "")</f>
        <v/>
      </c>
      <c r="S5230" s="684"/>
      <c r="T5230" s="684"/>
      <c r="U5230" s="685"/>
      <c r="V5230" s="686" t="str">
        <f>IF(AND(NM_従事者_従事者37_従事者区分&lt;&gt;"",新_新規_2!O622&lt;&gt;""), 新_新規_2!O622, "")
 &amp; IF(AND(NM_従事者_従事者37_従事者区分&lt;&gt;"",新_変更_3!AR650&lt;&gt;""), 新_変更_3!AR650, "")</f>
        <v/>
      </c>
      <c r="W5230" s="688"/>
      <c r="X5230" s="683" t="str">
        <f>IF(AND(NM_従事者_従事者37_従事者区分&lt;&gt;"",新_新規_2!Q622&lt;&gt;""), 新_新規_2!Q622, "")
&amp; IF(AND(NM_従事者_従事者37_従事者区分&lt;&gt;"",新_変更_3!AT650&lt;&gt;""), 新_変更_3!AT650, "")</f>
        <v/>
      </c>
      <c r="Y5230" s="684"/>
      <c r="Z5230" s="684"/>
      <c r="AA5230" s="685"/>
      <c r="AI5230" s="131"/>
      <c r="AO5230" s="136"/>
    </row>
    <row r="5231" spans="2:41" ht="13.35" customHeight="1">
      <c r="B5231" s="135"/>
      <c r="I5231" s="136"/>
      <c r="J5231" s="135"/>
      <c r="M5231" s="136"/>
      <c r="N5231" s="135" t="s">
        <v>114</v>
      </c>
      <c r="Q5231" s="136"/>
      <c r="R5231" s="686"/>
      <c r="S5231" s="687"/>
      <c r="T5231" s="687"/>
      <c r="U5231" s="688"/>
      <c r="V5231" s="686"/>
      <c r="W5231" s="688"/>
      <c r="X5231" s="686"/>
      <c r="Y5231" s="687"/>
      <c r="Z5231" s="687"/>
      <c r="AA5231" s="688"/>
      <c r="AB5231" s="158" t="s">
        <v>171</v>
      </c>
      <c r="AO5231" s="136"/>
    </row>
    <row r="5232" spans="2:41" ht="3.75" customHeight="1">
      <c r="B5232" s="135"/>
      <c r="I5232" s="136"/>
      <c r="J5232" s="135"/>
      <c r="M5232" s="136"/>
      <c r="N5232" s="135"/>
      <c r="Q5232" s="136"/>
      <c r="R5232" s="689"/>
      <c r="S5232" s="690"/>
      <c r="T5232" s="690"/>
      <c r="U5232" s="691"/>
      <c r="V5232" s="689"/>
      <c r="W5232" s="691"/>
      <c r="X5232" s="689"/>
      <c r="Y5232" s="690"/>
      <c r="Z5232" s="690"/>
      <c r="AA5232" s="691"/>
      <c r="AB5232" s="141"/>
      <c r="AC5232" s="141"/>
      <c r="AD5232" s="141"/>
      <c r="AE5232" s="141"/>
      <c r="AF5232" s="141"/>
      <c r="AG5232" s="141"/>
      <c r="AH5232" s="141"/>
      <c r="AI5232" s="141"/>
      <c r="AJ5232" s="141"/>
      <c r="AK5232" s="141"/>
      <c r="AL5232" s="141"/>
      <c r="AM5232" s="141"/>
      <c r="AN5232" s="141"/>
      <c r="AO5232" s="142"/>
    </row>
    <row r="5233" spans="2:41" ht="3.75" customHeight="1">
      <c r="B5233" s="135"/>
      <c r="I5233" s="136"/>
      <c r="J5233" s="135"/>
      <c r="M5233" s="136"/>
      <c r="N5233" s="130"/>
      <c r="O5233" s="131"/>
      <c r="P5233" s="131"/>
      <c r="Q5233" s="131"/>
      <c r="R5233" s="130"/>
      <c r="S5233" s="131"/>
      <c r="T5233" s="131"/>
      <c r="U5233" s="131"/>
      <c r="V5233" s="131"/>
      <c r="W5233" s="131"/>
      <c r="X5233" s="131"/>
      <c r="Y5233" s="131"/>
      <c r="Z5233" s="131"/>
      <c r="AA5233" s="132"/>
      <c r="AB5233" s="130"/>
      <c r="AI5233" s="136"/>
      <c r="AJ5233" s="130"/>
      <c r="AK5233" s="131"/>
      <c r="AL5233" s="131"/>
      <c r="AM5233" s="131"/>
      <c r="AN5233" s="131"/>
      <c r="AO5233" s="132"/>
    </row>
    <row r="5234" spans="2:41" ht="13.35" customHeight="1">
      <c r="B5234" s="135"/>
      <c r="I5234" s="136"/>
      <c r="J5234" s="135"/>
      <c r="M5234" s="136"/>
      <c r="N5234" s="135" t="s">
        <v>115</v>
      </c>
      <c r="R5234" s="135"/>
      <c r="S5234" s="696" t="str">
        <f>IF(AND(NM_従事者_従事者37_従事者区分&lt;&gt;"",新_新規_2!I624&lt;&gt;""), 新_新規_2!I624, "")
 &amp; IF(AND(NM_従事者_従事者37_従事者区分&lt;&gt;"",新_変更_3!AL652&lt;&gt;""), 新_変更_3!AL652, "")</f>
        <v/>
      </c>
      <c r="T5234" s="694"/>
      <c r="V5234" s="146" t="str">
        <f>IF(AND(NM_従事者_従事者37_従事者区分&lt;&gt;"",新_新規_2!K624&lt;&gt;""), 新_新規_2!K624, "")
 &amp; IF(AND(NM_従事者_従事者37_従事者区分&lt;&gt;"",新_変更_3!AN652&lt;&gt;""), 新_変更_3!AN652, "")</f>
        <v/>
      </c>
      <c r="W5234" s="124" t="s">
        <v>12</v>
      </c>
      <c r="X5234" s="146" t="str">
        <f>IF(AND(NM_従事者_従事者37_従事者区分&lt;&gt;"",新_新規_2!M624&lt;&gt;""), 新_新規_2!M624, "")
&amp; IF(AND(NM_従事者_従事者37_従事者区分&lt;&gt;"",新_変更_3!AP652&lt;&gt;""), 新_変更_3!AP652, "")</f>
        <v/>
      </c>
      <c r="Y5234" s="124" t="s">
        <v>11</v>
      </c>
      <c r="Z5234" s="146" t="str">
        <f>IF(AND(NM_従事者_従事者37_従事者区分&lt;&gt;"",新_新規_2!O624&lt;&gt;""), 新_新規_2!O624, "")
 &amp; IF(AND(NM_従事者_従事者37_従事者区分&lt;&gt;"",新_変更_3!AR652&lt;&gt;""), 新_変更_3!AR652, "")</f>
        <v/>
      </c>
      <c r="AA5234" s="124" t="s">
        <v>364</v>
      </c>
      <c r="AB5234" s="135" t="s">
        <v>170</v>
      </c>
      <c r="AI5234" s="136"/>
      <c r="AJ5234" s="135"/>
      <c r="AK5234" s="696"/>
      <c r="AL5234" s="693"/>
      <c r="AM5234" s="693"/>
      <c r="AN5234" s="693"/>
      <c r="AO5234" s="694"/>
    </row>
    <row r="5235" spans="2:41" ht="3.75" customHeight="1">
      <c r="B5235" s="135"/>
      <c r="I5235" s="136"/>
      <c r="J5235" s="135"/>
      <c r="M5235" s="136"/>
      <c r="N5235" s="135"/>
      <c r="R5235" s="140"/>
      <c r="S5235" s="141"/>
      <c r="T5235" s="141"/>
      <c r="U5235" s="141"/>
      <c r="V5235" s="141"/>
      <c r="W5235" s="141"/>
      <c r="X5235" s="141"/>
      <c r="Y5235" s="141"/>
      <c r="Z5235" s="141"/>
      <c r="AA5235" s="142"/>
      <c r="AB5235" s="140"/>
      <c r="AC5235" s="141"/>
      <c r="AD5235" s="141"/>
      <c r="AE5235" s="141"/>
      <c r="AF5235" s="141"/>
      <c r="AG5235" s="141"/>
      <c r="AH5235" s="141"/>
      <c r="AI5235" s="142"/>
      <c r="AJ5235" s="140"/>
      <c r="AK5235" s="141"/>
      <c r="AL5235" s="141"/>
      <c r="AM5235" s="141"/>
      <c r="AN5235" s="141"/>
      <c r="AO5235" s="142"/>
    </row>
    <row r="5236" spans="2:41" ht="3.75" customHeight="1">
      <c r="B5236" s="135"/>
      <c r="I5236" s="136"/>
      <c r="J5236" s="135"/>
      <c r="M5236" s="136"/>
      <c r="N5236" s="130"/>
      <c r="O5236" s="131"/>
      <c r="P5236" s="131"/>
      <c r="Q5236" s="132"/>
      <c r="R5236" s="683" t="str">
        <f>IF(新_新規_2!T621="☑", "研修中の登録販売者", "") &amp; IF(新_変更_3!AW649="☑", "研修中の登録販売者", "")</f>
        <v/>
      </c>
      <c r="S5236" s="684"/>
      <c r="T5236" s="684"/>
      <c r="U5236" s="684"/>
      <c r="V5236" s="684"/>
      <c r="W5236" s="684"/>
      <c r="X5236" s="684"/>
      <c r="Y5236" s="684"/>
      <c r="Z5236" s="684"/>
      <c r="AA5236" s="684"/>
      <c r="AB5236" s="684"/>
      <c r="AC5236" s="684"/>
      <c r="AD5236" s="684"/>
      <c r="AE5236" s="684"/>
      <c r="AF5236" s="684"/>
      <c r="AG5236" s="684"/>
      <c r="AH5236" s="684"/>
      <c r="AI5236" s="684"/>
      <c r="AJ5236" s="684"/>
      <c r="AK5236" s="684"/>
      <c r="AL5236" s="684"/>
      <c r="AM5236" s="684"/>
      <c r="AN5236" s="684"/>
      <c r="AO5236" s="685"/>
    </row>
    <row r="5237" spans="2:41" ht="13.35" customHeight="1">
      <c r="B5237" s="135"/>
      <c r="I5237" s="136"/>
      <c r="J5237" s="135"/>
      <c r="M5237" s="136"/>
      <c r="N5237" s="135" t="s">
        <v>32</v>
      </c>
      <c r="Q5237" s="136"/>
      <c r="R5237" s="686"/>
      <c r="S5237" s="687"/>
      <c r="T5237" s="687"/>
      <c r="U5237" s="687"/>
      <c r="V5237" s="687"/>
      <c r="W5237" s="687"/>
      <c r="X5237" s="687"/>
      <c r="Y5237" s="687"/>
      <c r="Z5237" s="687"/>
      <c r="AA5237" s="687"/>
      <c r="AB5237" s="687"/>
      <c r="AC5237" s="687"/>
      <c r="AD5237" s="687"/>
      <c r="AE5237" s="687"/>
      <c r="AF5237" s="687"/>
      <c r="AG5237" s="687"/>
      <c r="AH5237" s="687"/>
      <c r="AI5237" s="687"/>
      <c r="AJ5237" s="687"/>
      <c r="AK5237" s="687"/>
      <c r="AL5237" s="687"/>
      <c r="AM5237" s="687"/>
      <c r="AN5237" s="687"/>
      <c r="AO5237" s="688"/>
    </row>
    <row r="5238" spans="2:41" ht="3.75" customHeight="1">
      <c r="B5238" s="135"/>
      <c r="I5238" s="136"/>
      <c r="J5238" s="135"/>
      <c r="M5238" s="136"/>
      <c r="N5238" s="140"/>
      <c r="O5238" s="141"/>
      <c r="P5238" s="141"/>
      <c r="Q5238" s="142"/>
      <c r="R5238" s="689"/>
      <c r="S5238" s="690"/>
      <c r="T5238" s="690"/>
      <c r="U5238" s="690"/>
      <c r="V5238" s="690"/>
      <c r="W5238" s="690"/>
      <c r="X5238" s="690"/>
      <c r="Y5238" s="690"/>
      <c r="Z5238" s="690"/>
      <c r="AA5238" s="690"/>
      <c r="AB5238" s="690"/>
      <c r="AC5238" s="690"/>
      <c r="AD5238" s="690"/>
      <c r="AE5238" s="690"/>
      <c r="AF5238" s="690"/>
      <c r="AG5238" s="690"/>
      <c r="AH5238" s="690"/>
      <c r="AI5238" s="690"/>
      <c r="AJ5238" s="690"/>
      <c r="AK5238" s="690"/>
      <c r="AL5238" s="690"/>
      <c r="AM5238" s="690"/>
      <c r="AN5238" s="690"/>
      <c r="AO5238" s="691"/>
    </row>
    <row r="5239" spans="2:41" ht="3.75" customHeight="1">
      <c r="B5239" s="135"/>
      <c r="I5239" s="136"/>
      <c r="J5239" s="130"/>
      <c r="K5239" s="131"/>
      <c r="L5239" s="131"/>
      <c r="M5239" s="132"/>
      <c r="N5239" s="130"/>
      <c r="O5239" s="131"/>
      <c r="P5239" s="131"/>
      <c r="Q5239" s="132"/>
      <c r="R5239" s="130"/>
      <c r="S5239" s="131"/>
      <c r="T5239" s="131"/>
      <c r="U5239" s="131"/>
      <c r="V5239" s="131"/>
      <c r="W5239" s="131"/>
      <c r="X5239" s="131"/>
      <c r="Y5239" s="131"/>
      <c r="Z5239" s="131"/>
      <c r="AA5239" s="132"/>
      <c r="AB5239" s="130"/>
      <c r="AC5239" s="131"/>
      <c r="AD5239" s="131"/>
      <c r="AE5239" s="132"/>
      <c r="AF5239" s="131"/>
      <c r="AG5239" s="131"/>
      <c r="AH5239" s="131"/>
      <c r="AI5239" s="131"/>
      <c r="AJ5239" s="131"/>
      <c r="AK5239" s="131"/>
      <c r="AL5239" s="131"/>
      <c r="AM5239" s="131"/>
      <c r="AN5239" s="131"/>
      <c r="AO5239" s="132"/>
    </row>
    <row r="5240" spans="2:41" ht="13.35" customHeight="1">
      <c r="B5240" s="135"/>
      <c r="I5240" s="136"/>
      <c r="J5240" s="135"/>
      <c r="M5240" s="136"/>
      <c r="N5240" s="135" t="s">
        <v>27</v>
      </c>
      <c r="Q5240" s="136"/>
      <c r="R5240" s="135"/>
      <c r="S5240" s="692" t="str">
        <f xml:space="preserve"> IF(新_新規_2!I628&lt;&gt;"", "01300011:その他従事者", "") &amp; IF(新_変更_3!AL656&lt;&gt;"", "01300011:その他従事者", "")</f>
        <v/>
      </c>
      <c r="T5240" s="693"/>
      <c r="U5240" s="693"/>
      <c r="V5240" s="693"/>
      <c r="W5240" s="693"/>
      <c r="X5240" s="693"/>
      <c r="Y5240" s="693"/>
      <c r="Z5240" s="693"/>
      <c r="AA5240" s="694"/>
      <c r="AB5240" s="135" t="s">
        <v>28</v>
      </c>
      <c r="AE5240" s="136"/>
      <c r="AF5240" s="135"/>
      <c r="AG5240" s="695" t="str">
        <f>IF(新_新規_2!I636="☑", "01300001:薬剤師", "") &amp; IF(新_変更_3!AL664="☑", "01300001:薬剤師", "")
&amp; IF(新_新規_2!N636="☑", "01300002:登録販売者", "") &amp; IF(新_変更_3!AQ664="☑", "01300002:登録販売者", "")
&amp; IF(新_新規_2!T636="☑", "01300002:登録販売者", "") &amp; IF(新_変更_3!AW664="☑", "01300002:登録販売者", "")</f>
        <v/>
      </c>
      <c r="AH5240" s="693"/>
      <c r="AI5240" s="693"/>
      <c r="AJ5240" s="693"/>
      <c r="AK5240" s="693"/>
      <c r="AL5240" s="693"/>
      <c r="AM5240" s="693"/>
      <c r="AN5240" s="693"/>
      <c r="AO5240" s="694"/>
    </row>
    <row r="5241" spans="2:41" ht="3.75" customHeight="1">
      <c r="B5241" s="135"/>
      <c r="I5241" s="136"/>
      <c r="J5241" s="135"/>
      <c r="M5241" s="136"/>
      <c r="N5241" s="140"/>
      <c r="O5241" s="141"/>
      <c r="P5241" s="141"/>
      <c r="Q5241" s="142"/>
      <c r="R5241" s="140"/>
      <c r="S5241" s="141"/>
      <c r="T5241" s="141"/>
      <c r="U5241" s="141"/>
      <c r="V5241" s="141"/>
      <c r="W5241" s="141"/>
      <c r="X5241" s="141"/>
      <c r="Y5241" s="141"/>
      <c r="Z5241" s="141"/>
      <c r="AA5241" s="142"/>
      <c r="AB5241" s="140"/>
      <c r="AC5241" s="141"/>
      <c r="AD5241" s="141"/>
      <c r="AE5241" s="142"/>
      <c r="AF5241" s="141"/>
      <c r="AG5241" s="141"/>
      <c r="AH5241" s="141"/>
      <c r="AI5241" s="141"/>
      <c r="AJ5241" s="141"/>
      <c r="AK5241" s="141"/>
      <c r="AL5241" s="141"/>
      <c r="AM5241" s="141"/>
      <c r="AN5241" s="141"/>
      <c r="AO5241" s="142"/>
    </row>
    <row r="5242" spans="2:41" ht="3.75" customHeight="1">
      <c r="B5242" s="135"/>
      <c r="I5242" s="136"/>
      <c r="J5242" s="135"/>
      <c r="M5242" s="136"/>
      <c r="N5242" s="130"/>
      <c r="O5242" s="131"/>
      <c r="P5242" s="131"/>
      <c r="Q5242" s="132"/>
      <c r="R5242" s="130"/>
      <c r="S5242" s="131"/>
      <c r="T5242" s="131"/>
      <c r="U5242" s="131"/>
      <c r="V5242" s="131"/>
      <c r="W5242" s="131"/>
      <c r="X5242" s="131"/>
      <c r="Y5242" s="131"/>
      <c r="Z5242" s="131"/>
      <c r="AA5242" s="132"/>
      <c r="AB5242" s="130"/>
      <c r="AC5242" s="131"/>
      <c r="AD5242" s="131"/>
      <c r="AE5242" s="132"/>
      <c r="AF5242" s="130"/>
      <c r="AG5242" s="131"/>
      <c r="AH5242" s="131"/>
      <c r="AI5242" s="131"/>
      <c r="AJ5242" s="131"/>
      <c r="AK5242" s="131"/>
      <c r="AL5242" s="131"/>
      <c r="AM5242" s="131"/>
      <c r="AN5242" s="131"/>
      <c r="AO5242" s="132"/>
    </row>
    <row r="5243" spans="2:41" ht="13.35" customHeight="1">
      <c r="B5243" s="135"/>
      <c r="I5243" s="136"/>
      <c r="J5243" s="135"/>
      <c r="M5243" s="136"/>
      <c r="N5243" s="135" t="s">
        <v>3990</v>
      </c>
      <c r="Q5243" s="136"/>
      <c r="R5243" s="135"/>
      <c r="S5243" s="696"/>
      <c r="T5243" s="694"/>
      <c r="V5243" s="146"/>
      <c r="W5243" s="124" t="s">
        <v>12</v>
      </c>
      <c r="X5243" s="146"/>
      <c r="Y5243" s="124" t="s">
        <v>11</v>
      </c>
      <c r="Z5243" s="146"/>
      <c r="AA5243" s="136" t="s">
        <v>364</v>
      </c>
      <c r="AB5243" s="135" t="s">
        <v>66</v>
      </c>
      <c r="AE5243" s="136"/>
      <c r="AF5243" s="135"/>
      <c r="AG5243" s="696"/>
      <c r="AH5243" s="694"/>
      <c r="AJ5243" s="146"/>
      <c r="AK5243" s="124" t="s">
        <v>12</v>
      </c>
      <c r="AL5243" s="146"/>
      <c r="AM5243" s="124" t="s">
        <v>11</v>
      </c>
      <c r="AN5243" s="146"/>
      <c r="AO5243" s="136" t="s">
        <v>364</v>
      </c>
    </row>
    <row r="5244" spans="2:41" ht="3.75" customHeight="1">
      <c r="B5244" s="135"/>
      <c r="I5244" s="136"/>
      <c r="J5244" s="135"/>
      <c r="M5244" s="136"/>
      <c r="N5244" s="140"/>
      <c r="O5244" s="141"/>
      <c r="P5244" s="141"/>
      <c r="Q5244" s="142"/>
      <c r="R5244" s="140"/>
      <c r="S5244" s="141"/>
      <c r="T5244" s="141"/>
      <c r="U5244" s="141"/>
      <c r="V5244" s="141"/>
      <c r="W5244" s="141"/>
      <c r="X5244" s="141"/>
      <c r="Y5244" s="141"/>
      <c r="Z5244" s="141"/>
      <c r="AA5244" s="142"/>
      <c r="AB5244" s="140"/>
      <c r="AC5244" s="141"/>
      <c r="AD5244" s="141"/>
      <c r="AE5244" s="142"/>
      <c r="AF5244" s="140"/>
      <c r="AG5244" s="141"/>
      <c r="AH5244" s="141"/>
      <c r="AI5244" s="141"/>
      <c r="AJ5244" s="141"/>
      <c r="AK5244" s="141"/>
      <c r="AL5244" s="141"/>
      <c r="AM5244" s="141"/>
      <c r="AN5244" s="141"/>
      <c r="AO5244" s="142"/>
    </row>
    <row r="5245" spans="2:41" ht="3.75" customHeight="1">
      <c r="B5245" s="135"/>
      <c r="I5245" s="136"/>
      <c r="J5245" s="135"/>
      <c r="M5245" s="136"/>
      <c r="N5245" s="130"/>
      <c r="O5245" s="131"/>
      <c r="P5245" s="131"/>
      <c r="Q5245" s="132"/>
      <c r="R5245" s="683" t="str">
        <f>IF(AND(NM_従事者_従事者38_従事者区分&lt;&gt;"",新_新規_2!I628&lt;&gt;""), 新_新規_2!I628, "")
&amp; IF(AND(NM_従事者_従事者38_従事者区分&lt;&gt;"",新_変更_3!AL656&lt;&gt;""), 新_変更_3!AL656, "")</f>
        <v/>
      </c>
      <c r="S5245" s="684"/>
      <c r="T5245" s="684"/>
      <c r="U5245" s="684"/>
      <c r="V5245" s="684"/>
      <c r="W5245" s="684"/>
      <c r="X5245" s="684"/>
      <c r="Y5245" s="684"/>
      <c r="Z5245" s="684"/>
      <c r="AA5245" s="684"/>
      <c r="AB5245" s="684"/>
      <c r="AC5245" s="684"/>
      <c r="AD5245" s="684"/>
      <c r="AE5245" s="684"/>
      <c r="AF5245" s="684"/>
      <c r="AG5245" s="684"/>
      <c r="AH5245" s="684"/>
      <c r="AI5245" s="684"/>
      <c r="AJ5245" s="685"/>
      <c r="AK5245" s="131"/>
      <c r="AL5245" s="131"/>
      <c r="AM5245" s="131"/>
      <c r="AN5245" s="131"/>
      <c r="AO5245" s="132"/>
    </row>
    <row r="5246" spans="2:41" ht="13.35" customHeight="1">
      <c r="B5246" s="135"/>
      <c r="I5246" s="136"/>
      <c r="J5246" s="135"/>
      <c r="M5246" s="136"/>
      <c r="N5246" s="135" t="s">
        <v>8</v>
      </c>
      <c r="Q5246" s="136"/>
      <c r="R5246" s="686"/>
      <c r="S5246" s="687"/>
      <c r="T5246" s="687"/>
      <c r="U5246" s="687"/>
      <c r="V5246" s="687"/>
      <c r="W5246" s="687"/>
      <c r="X5246" s="687"/>
      <c r="Y5246" s="687"/>
      <c r="Z5246" s="687"/>
      <c r="AA5246" s="687"/>
      <c r="AB5246" s="687"/>
      <c r="AC5246" s="687"/>
      <c r="AD5246" s="687"/>
      <c r="AE5246" s="687"/>
      <c r="AF5246" s="687"/>
      <c r="AG5246" s="687"/>
      <c r="AH5246" s="687"/>
      <c r="AI5246" s="687"/>
      <c r="AJ5246" s="688"/>
      <c r="AL5246" s="147" t="s">
        <v>13</v>
      </c>
      <c r="AM5246" s="124" t="s">
        <v>29</v>
      </c>
      <c r="AO5246" s="136"/>
    </row>
    <row r="5247" spans="2:41" ht="3.75" customHeight="1">
      <c r="B5247" s="135"/>
      <c r="I5247" s="136"/>
      <c r="J5247" s="135"/>
      <c r="M5247" s="136"/>
      <c r="N5247" s="140"/>
      <c r="O5247" s="141"/>
      <c r="P5247" s="141"/>
      <c r="Q5247" s="142"/>
      <c r="R5247" s="689"/>
      <c r="S5247" s="690"/>
      <c r="T5247" s="690"/>
      <c r="U5247" s="690"/>
      <c r="V5247" s="690"/>
      <c r="W5247" s="690"/>
      <c r="X5247" s="690"/>
      <c r="Y5247" s="690"/>
      <c r="Z5247" s="690"/>
      <c r="AA5247" s="690"/>
      <c r="AB5247" s="690"/>
      <c r="AC5247" s="690"/>
      <c r="AD5247" s="690"/>
      <c r="AE5247" s="690"/>
      <c r="AF5247" s="690"/>
      <c r="AG5247" s="690"/>
      <c r="AH5247" s="690"/>
      <c r="AI5247" s="690"/>
      <c r="AJ5247" s="691"/>
      <c r="AK5247" s="141"/>
      <c r="AL5247" s="141"/>
      <c r="AM5247" s="141"/>
      <c r="AN5247" s="141"/>
      <c r="AO5247" s="142"/>
    </row>
    <row r="5248" spans="2:41" ht="3.75" customHeight="1">
      <c r="B5248" s="135"/>
      <c r="I5248" s="136"/>
      <c r="J5248" s="135"/>
      <c r="M5248" s="136"/>
      <c r="N5248" s="130"/>
      <c r="O5248" s="131"/>
      <c r="P5248" s="131"/>
      <c r="Q5248" s="132"/>
      <c r="R5248" s="683" t="str">
        <f>IF(NM_従事者_従事者38_従事者区分="","",(IF(新_新規_2!I627&lt;&gt;"", ASC(PHONETIC(新_新規_2!I627)), "") &amp; IF(新_変更_3!AL655&lt;&gt;"", ASC(PHONETIC(新_変更_3!AL655)), "")))</f>
        <v/>
      </c>
      <c r="S5248" s="684"/>
      <c r="T5248" s="684"/>
      <c r="U5248" s="684"/>
      <c r="V5248" s="684"/>
      <c r="W5248" s="684"/>
      <c r="X5248" s="684"/>
      <c r="Y5248" s="684"/>
      <c r="Z5248" s="684"/>
      <c r="AA5248" s="684"/>
      <c r="AB5248" s="684"/>
      <c r="AC5248" s="684"/>
      <c r="AD5248" s="684"/>
      <c r="AE5248" s="684"/>
      <c r="AF5248" s="684"/>
      <c r="AG5248" s="684"/>
      <c r="AH5248" s="684"/>
      <c r="AI5248" s="684"/>
      <c r="AJ5248" s="684"/>
      <c r="AK5248" s="684"/>
      <c r="AL5248" s="684"/>
      <c r="AM5248" s="684"/>
      <c r="AN5248" s="684"/>
      <c r="AO5248" s="685"/>
    </row>
    <row r="5249" spans="2:41" ht="13.35" customHeight="1">
      <c r="B5249" s="135"/>
      <c r="I5249" s="136"/>
      <c r="J5249" s="135"/>
      <c r="M5249" s="136"/>
      <c r="N5249" s="135" t="s">
        <v>61</v>
      </c>
      <c r="Q5249" s="136"/>
      <c r="R5249" s="686"/>
      <c r="S5249" s="687"/>
      <c r="T5249" s="687"/>
      <c r="U5249" s="687"/>
      <c r="V5249" s="687"/>
      <c r="W5249" s="687"/>
      <c r="X5249" s="687"/>
      <c r="Y5249" s="687"/>
      <c r="Z5249" s="687"/>
      <c r="AA5249" s="687"/>
      <c r="AB5249" s="687"/>
      <c r="AC5249" s="687"/>
      <c r="AD5249" s="687"/>
      <c r="AE5249" s="687"/>
      <c r="AF5249" s="687"/>
      <c r="AG5249" s="687"/>
      <c r="AH5249" s="687"/>
      <c r="AI5249" s="687"/>
      <c r="AJ5249" s="687"/>
      <c r="AK5249" s="687"/>
      <c r="AL5249" s="687"/>
      <c r="AM5249" s="687"/>
      <c r="AN5249" s="687"/>
      <c r="AO5249" s="688"/>
    </row>
    <row r="5250" spans="2:41" ht="3.75" customHeight="1">
      <c r="B5250" s="135"/>
      <c r="I5250" s="136"/>
      <c r="J5250" s="135"/>
      <c r="M5250" s="136"/>
      <c r="N5250" s="135"/>
      <c r="Q5250" s="136"/>
      <c r="R5250" s="689"/>
      <c r="S5250" s="690"/>
      <c r="T5250" s="690"/>
      <c r="U5250" s="690"/>
      <c r="V5250" s="690"/>
      <c r="W5250" s="690"/>
      <c r="X5250" s="690"/>
      <c r="Y5250" s="690"/>
      <c r="Z5250" s="690"/>
      <c r="AA5250" s="690"/>
      <c r="AB5250" s="690"/>
      <c r="AC5250" s="690"/>
      <c r="AD5250" s="690"/>
      <c r="AE5250" s="690"/>
      <c r="AF5250" s="690"/>
      <c r="AG5250" s="690"/>
      <c r="AH5250" s="690"/>
      <c r="AI5250" s="690"/>
      <c r="AJ5250" s="690"/>
      <c r="AK5250" s="690"/>
      <c r="AL5250" s="690"/>
      <c r="AM5250" s="690"/>
      <c r="AN5250" s="690"/>
      <c r="AO5250" s="691"/>
    </row>
    <row r="5251" spans="2:41" ht="3.75" customHeight="1">
      <c r="B5251" s="135"/>
      <c r="I5251" s="136"/>
      <c r="J5251" s="135"/>
      <c r="N5251" s="130"/>
      <c r="O5251" s="131"/>
      <c r="P5251" s="131"/>
      <c r="Q5251" s="132"/>
      <c r="U5251" s="787" t="str">
        <f>IF(AND(NM_従事者_従事者38_従事者区分&lt;&gt;"",新_新規_2!L629&lt;&gt;""), 新_新規_2!L629, "")
&amp; IF(AND(NM_従事者_従事者38_従事者区分&lt;&gt;"",新_変更_3!AO657&lt;&gt;""), 新_変更_3!AO657, "")</f>
        <v/>
      </c>
      <c r="V5251" s="754"/>
      <c r="W5251" s="754"/>
      <c r="X5251" s="789"/>
      <c r="Y5251" s="131"/>
      <c r="Z5251" s="792" t="str">
        <f>IF(AND(NM_従事者_従事者38_従事者区分&lt;&gt;"",新_新規_2!O629&lt;&gt;""), 新_新規_2!O629, "")
&amp; IF(AND(NM_従事者_従事者38_従事者区分&lt;&gt;"",新_変更_3!AR657&lt;&gt;""), 新_変更_3!AR657, "")</f>
        <v/>
      </c>
      <c r="AA5251" s="754"/>
      <c r="AB5251" s="754"/>
      <c r="AC5251" s="755"/>
      <c r="AG5251" s="683" t="str">
        <f>IF(AND(NM_従事者_従事者38_従事者区分&lt;&gt;"",新_新規_2!L630&lt;&gt;""), 新_新規_2!L630, "")
&amp; IF(AND(NM_従事者_従事者38_従事者区分&lt;&gt;"",新_変更_3!AO658&lt;&gt;""), 新_変更_3!AO658, "")</f>
        <v/>
      </c>
      <c r="AH5251" s="684"/>
      <c r="AI5251" s="684"/>
      <c r="AJ5251" s="684"/>
      <c r="AK5251" s="684"/>
      <c r="AL5251" s="684"/>
      <c r="AM5251" s="684"/>
      <c r="AN5251" s="684"/>
      <c r="AO5251" s="685"/>
    </row>
    <row r="5252" spans="2:41" ht="13.35" customHeight="1">
      <c r="B5252" s="135"/>
      <c r="I5252" s="136"/>
      <c r="J5252" s="135"/>
      <c r="N5252" s="135"/>
      <c r="Q5252" s="136"/>
      <c r="R5252" s="124" t="s">
        <v>15</v>
      </c>
      <c r="U5252" s="756"/>
      <c r="V5252" s="757"/>
      <c r="W5252" s="757"/>
      <c r="X5252" s="790"/>
      <c r="Y5252" s="125" t="s">
        <v>359</v>
      </c>
      <c r="Z5252" s="793"/>
      <c r="AA5252" s="757"/>
      <c r="AB5252" s="757"/>
      <c r="AC5252" s="758"/>
      <c r="AD5252" s="124" t="s">
        <v>56</v>
      </c>
      <c r="AG5252" s="686"/>
      <c r="AH5252" s="687"/>
      <c r="AI5252" s="687"/>
      <c r="AJ5252" s="687"/>
      <c r="AK5252" s="687"/>
      <c r="AL5252" s="687"/>
      <c r="AM5252" s="687"/>
      <c r="AN5252" s="687"/>
      <c r="AO5252" s="688"/>
    </row>
    <row r="5253" spans="2:41" ht="3.75" customHeight="1">
      <c r="B5253" s="135"/>
      <c r="I5253" s="136"/>
      <c r="J5253" s="135"/>
      <c r="N5253" s="135"/>
      <c r="Q5253" s="136"/>
      <c r="R5253" s="141"/>
      <c r="S5253" s="141"/>
      <c r="T5253" s="141"/>
      <c r="U5253" s="759"/>
      <c r="V5253" s="760"/>
      <c r="W5253" s="760"/>
      <c r="X5253" s="791"/>
      <c r="Y5253" s="141"/>
      <c r="Z5253" s="794"/>
      <c r="AA5253" s="760"/>
      <c r="AB5253" s="760"/>
      <c r="AC5253" s="761"/>
      <c r="AD5253" s="141"/>
      <c r="AE5253" s="141"/>
      <c r="AF5253" s="141"/>
      <c r="AG5253" s="689"/>
      <c r="AH5253" s="690"/>
      <c r="AI5253" s="690"/>
      <c r="AJ5253" s="690"/>
      <c r="AK5253" s="690"/>
      <c r="AL5253" s="690"/>
      <c r="AM5253" s="690"/>
      <c r="AN5253" s="690"/>
      <c r="AO5253" s="691"/>
    </row>
    <row r="5254" spans="2:41" ht="3.75" customHeight="1">
      <c r="B5254" s="135"/>
      <c r="I5254" s="136"/>
      <c r="J5254" s="135"/>
      <c r="N5254" s="135"/>
      <c r="Q5254" s="136"/>
      <c r="R5254" s="131"/>
      <c r="S5254" s="131"/>
      <c r="T5254" s="132"/>
      <c r="U5254" s="683" t="str">
        <f>IF(AND(NM_従事者_従事者38_従事者区分&lt;&gt;"",新_新規_2!T630&lt;&gt;""), 新_新規_2!T630, "")
&amp; IF(AND(NM_従事者_従事者38_従事者区分&lt;&gt;"",新_変更_3!AW658&lt;&gt;""), 新_変更_3!AW658, "")</f>
        <v/>
      </c>
      <c r="V5254" s="684"/>
      <c r="W5254" s="684"/>
      <c r="X5254" s="684"/>
      <c r="Y5254" s="684"/>
      <c r="Z5254" s="684"/>
      <c r="AA5254" s="684"/>
      <c r="AB5254" s="684"/>
      <c r="AC5254" s="685"/>
      <c r="AD5254" s="130"/>
      <c r="AE5254" s="131"/>
      <c r="AF5254" s="132"/>
      <c r="AG5254" s="683" t="str">
        <f>IF(AND(NM_従事者_従事者38_従事者区分&lt;&gt;"",新_新規_2!L631&lt;&gt;""), 新_新規_2!L631, "")
&amp; IF(AND(NM_従事者_従事者38_従事者区分&lt;&gt;"",新_変更_3!AO659&lt;&gt;""), 新_変更_3!AO659, "")</f>
        <v/>
      </c>
      <c r="AH5254" s="684"/>
      <c r="AI5254" s="684"/>
      <c r="AJ5254" s="684"/>
      <c r="AK5254" s="684"/>
      <c r="AL5254" s="684"/>
      <c r="AM5254" s="684"/>
      <c r="AN5254" s="684"/>
      <c r="AO5254" s="685"/>
    </row>
    <row r="5255" spans="2:41" ht="13.35" customHeight="1">
      <c r="B5255" s="135"/>
      <c r="I5255" s="136"/>
      <c r="J5255" s="135" t="s">
        <v>4030</v>
      </c>
      <c r="N5255" s="135" t="s">
        <v>23</v>
      </c>
      <c r="Q5255" s="136"/>
      <c r="R5255" s="124" t="s">
        <v>17</v>
      </c>
      <c r="T5255" s="136"/>
      <c r="U5255" s="686"/>
      <c r="V5255" s="687"/>
      <c r="W5255" s="687"/>
      <c r="X5255" s="687"/>
      <c r="Y5255" s="687"/>
      <c r="Z5255" s="687"/>
      <c r="AA5255" s="687"/>
      <c r="AB5255" s="687"/>
      <c r="AC5255" s="688"/>
      <c r="AD5255" s="135" t="s">
        <v>18</v>
      </c>
      <c r="AF5255" s="136"/>
      <c r="AG5255" s="686"/>
      <c r="AH5255" s="687"/>
      <c r="AI5255" s="687"/>
      <c r="AJ5255" s="687"/>
      <c r="AK5255" s="687"/>
      <c r="AL5255" s="687"/>
      <c r="AM5255" s="687"/>
      <c r="AN5255" s="687"/>
      <c r="AO5255" s="688"/>
    </row>
    <row r="5256" spans="2:41" ht="3.75" customHeight="1">
      <c r="B5256" s="135"/>
      <c r="I5256" s="136"/>
      <c r="J5256" s="135"/>
      <c r="N5256" s="135"/>
      <c r="Q5256" s="136"/>
      <c r="R5256" s="141"/>
      <c r="S5256" s="141"/>
      <c r="T5256" s="142"/>
      <c r="U5256" s="689"/>
      <c r="V5256" s="690"/>
      <c r="W5256" s="690"/>
      <c r="X5256" s="690"/>
      <c r="Y5256" s="690"/>
      <c r="Z5256" s="690"/>
      <c r="AA5256" s="690"/>
      <c r="AB5256" s="690"/>
      <c r="AC5256" s="691"/>
      <c r="AD5256" s="140"/>
      <c r="AE5256" s="141"/>
      <c r="AF5256" s="142"/>
      <c r="AG5256" s="689"/>
      <c r="AH5256" s="690"/>
      <c r="AI5256" s="690"/>
      <c r="AJ5256" s="690"/>
      <c r="AK5256" s="690"/>
      <c r="AL5256" s="690"/>
      <c r="AM5256" s="690"/>
      <c r="AN5256" s="690"/>
      <c r="AO5256" s="691"/>
    </row>
    <row r="5257" spans="2:41" ht="3.75" customHeight="1">
      <c r="B5257" s="135"/>
      <c r="I5257" s="136"/>
      <c r="J5257" s="135"/>
      <c r="N5257" s="135"/>
      <c r="Q5257" s="136"/>
      <c r="R5257" s="131"/>
      <c r="S5257" s="131"/>
      <c r="T5257" s="132"/>
      <c r="U5257" s="683" t="str">
        <f>IF(AND(NM_従事者_従事者38_従事者区分&lt;&gt;"",新_新規_2!T631&lt;&gt;""), 新_新規_2!T631, "")
&amp; IF(AND(NM_従事者_従事者38_従事者区分&lt;&gt;"",新_変更_3!AW659&lt;&gt;""), 新_変更_3!AW659, "")</f>
        <v/>
      </c>
      <c r="V5257" s="684"/>
      <c r="W5257" s="684"/>
      <c r="X5257" s="684"/>
      <c r="Y5257" s="684"/>
      <c r="Z5257" s="684"/>
      <c r="AA5257" s="684"/>
      <c r="AB5257" s="684"/>
      <c r="AC5257" s="685"/>
      <c r="AD5257" s="130"/>
      <c r="AE5257" s="131"/>
      <c r="AF5257" s="132"/>
      <c r="AG5257" s="683" t="str">
        <f>IF(AND(NM_従事者_従事者38_従事者区分&lt;&gt;"",新_新規_2!L632&lt;&gt;""), 新_新規_2!L632, "")
 &amp; IF(AND(NM_従事者_従事者38_従事者区分&lt;&gt;"",新_変更_3!AO660&lt;&gt;""), 新_変更_3!AO660, "")</f>
        <v/>
      </c>
      <c r="AH5257" s="684"/>
      <c r="AI5257" s="684"/>
      <c r="AJ5257" s="684"/>
      <c r="AK5257" s="684"/>
      <c r="AL5257" s="684"/>
      <c r="AM5257" s="684"/>
      <c r="AN5257" s="684"/>
      <c r="AO5257" s="685"/>
    </row>
    <row r="5258" spans="2:41" ht="13.35" customHeight="1">
      <c r="B5258" s="135"/>
      <c r="I5258" s="136"/>
      <c r="J5258" s="135"/>
      <c r="N5258" s="135"/>
      <c r="Q5258" s="136"/>
      <c r="R5258" s="124" t="s">
        <v>19</v>
      </c>
      <c r="T5258" s="136"/>
      <c r="U5258" s="686"/>
      <c r="V5258" s="687"/>
      <c r="W5258" s="687"/>
      <c r="X5258" s="687"/>
      <c r="Y5258" s="687"/>
      <c r="Z5258" s="687"/>
      <c r="AA5258" s="687"/>
      <c r="AB5258" s="687"/>
      <c r="AC5258" s="688"/>
      <c r="AD5258" s="135" t="s">
        <v>20</v>
      </c>
      <c r="AF5258" s="136"/>
      <c r="AG5258" s="686"/>
      <c r="AH5258" s="687"/>
      <c r="AI5258" s="687"/>
      <c r="AJ5258" s="687"/>
      <c r="AK5258" s="687"/>
      <c r="AL5258" s="687"/>
      <c r="AM5258" s="687"/>
      <c r="AN5258" s="687"/>
      <c r="AO5258" s="688"/>
    </row>
    <row r="5259" spans="2:41" ht="3.75" customHeight="1">
      <c r="B5259" s="135"/>
      <c r="I5259" s="136"/>
      <c r="J5259" s="135"/>
      <c r="N5259" s="140"/>
      <c r="O5259" s="141"/>
      <c r="P5259" s="141"/>
      <c r="Q5259" s="142"/>
      <c r="R5259" s="141"/>
      <c r="S5259" s="141"/>
      <c r="T5259" s="142"/>
      <c r="U5259" s="689"/>
      <c r="V5259" s="690"/>
      <c r="W5259" s="690"/>
      <c r="X5259" s="690"/>
      <c r="Y5259" s="690"/>
      <c r="Z5259" s="690"/>
      <c r="AA5259" s="690"/>
      <c r="AB5259" s="690"/>
      <c r="AC5259" s="691"/>
      <c r="AD5259" s="140"/>
      <c r="AE5259" s="141"/>
      <c r="AF5259" s="142"/>
      <c r="AG5259" s="689"/>
      <c r="AH5259" s="690"/>
      <c r="AI5259" s="690"/>
      <c r="AJ5259" s="690"/>
      <c r="AK5259" s="690"/>
      <c r="AL5259" s="690"/>
      <c r="AM5259" s="690"/>
      <c r="AN5259" s="690"/>
      <c r="AO5259" s="691"/>
    </row>
    <row r="5260" spans="2:41" ht="3.75" customHeight="1">
      <c r="B5260" s="135"/>
      <c r="I5260" s="136"/>
      <c r="J5260" s="135"/>
      <c r="M5260" s="136"/>
      <c r="N5260" s="135"/>
      <c r="Q5260" s="136"/>
      <c r="R5260" s="130"/>
      <c r="S5260" s="131"/>
      <c r="T5260" s="131"/>
      <c r="U5260" s="131"/>
      <c r="V5260" s="131"/>
      <c r="W5260" s="131"/>
      <c r="X5260" s="131"/>
      <c r="Y5260" s="131"/>
      <c r="Z5260" s="131"/>
      <c r="AA5260" s="131"/>
      <c r="AB5260" s="131"/>
      <c r="AC5260" s="131"/>
      <c r="AD5260" s="131"/>
      <c r="AE5260" s="131"/>
      <c r="AF5260" s="131"/>
      <c r="AG5260" s="131"/>
      <c r="AH5260" s="131"/>
      <c r="AI5260" s="131"/>
      <c r="AJ5260" s="131"/>
      <c r="AK5260" s="131"/>
      <c r="AL5260" s="131"/>
      <c r="AM5260" s="131"/>
      <c r="AN5260" s="131"/>
      <c r="AO5260" s="132"/>
    </row>
    <row r="5261" spans="2:41" ht="13.35" customHeight="1">
      <c r="B5261" s="135"/>
      <c r="I5261" s="136"/>
      <c r="J5261" s="135"/>
      <c r="M5261" s="136"/>
      <c r="N5261" s="135" t="s">
        <v>111</v>
      </c>
      <c r="Q5261" s="136"/>
      <c r="R5261" s="135"/>
      <c r="S5261" s="696"/>
      <c r="T5261" s="694"/>
      <c r="V5261" s="146"/>
      <c r="W5261" s="124" t="s">
        <v>12</v>
      </c>
      <c r="X5261" s="146"/>
      <c r="Y5261" s="124" t="s">
        <v>11</v>
      </c>
      <c r="Z5261" s="146"/>
      <c r="AA5261" s="124" t="s">
        <v>364</v>
      </c>
      <c r="AO5261" s="136"/>
    </row>
    <row r="5262" spans="2:41" ht="3.75" customHeight="1">
      <c r="B5262" s="135"/>
      <c r="I5262" s="136"/>
      <c r="J5262" s="135"/>
      <c r="M5262" s="136"/>
      <c r="N5262" s="135"/>
      <c r="Q5262" s="136"/>
      <c r="R5262" s="135"/>
      <c r="AO5262" s="136"/>
    </row>
    <row r="5263" spans="2:41" ht="3.75" customHeight="1">
      <c r="B5263" s="135"/>
      <c r="I5263" s="136"/>
      <c r="J5263" s="135"/>
      <c r="M5263" s="136"/>
      <c r="N5263" s="130"/>
      <c r="O5263" s="131"/>
      <c r="P5263" s="131"/>
      <c r="Q5263" s="131"/>
      <c r="R5263" s="781" t="str">
        <f>IF(AND(NM_従事者_従事者38_従事者区分&lt;&gt;"",新_新規_2!I633&lt;&gt;""), 新_新規_2!I633, "")
&amp; IF(AND(NM_従事者_従事者38_従事者区分&lt;&gt;"",新_変更_3!AL661&lt;&gt;""), 新_変更_3!AL661, "")</f>
        <v/>
      </c>
      <c r="S5263" s="784" t="str">
        <f>IF(AND(NM_従事者_従事者38_従事者区分&lt;&gt;"",新_新規_2!J633&lt;&gt;""), 新_新規_2!J633, "")
&amp; IF(AND(NM_従事者_従事者38_従事者区分&lt;&gt;"",新_変更_3!AM661&lt;&gt;""), 新_変更_3!AM661, "")</f>
        <v/>
      </c>
      <c r="T5263" s="131"/>
      <c r="U5263" s="787" t="str">
        <f>IF(AND(NM_従事者_従事者38_従事者区分&lt;&gt;"",新_新規_2!L633&lt;&gt;""), 新_新規_2!L633, "")
&amp; IF(AND(NM_従事者_従事者38_従事者区分&lt;&gt;"",新_変更_3!AO661&lt;&gt;""), 新_変更_3!AO661, "")</f>
        <v/>
      </c>
      <c r="V5263" s="130"/>
      <c r="W5263" s="131"/>
      <c r="X5263" s="131"/>
      <c r="Y5263" s="131"/>
      <c r="Z5263" s="131"/>
      <c r="AA5263" s="131"/>
      <c r="AB5263" s="131"/>
      <c r="AC5263" s="131"/>
      <c r="AD5263" s="131"/>
      <c r="AE5263" s="131"/>
      <c r="AF5263" s="131"/>
      <c r="AG5263" s="131"/>
      <c r="AH5263" s="133"/>
      <c r="AI5263" s="133"/>
      <c r="AJ5263" s="131"/>
      <c r="AK5263" s="149"/>
      <c r="AL5263" s="131"/>
      <c r="AM5263" s="131"/>
      <c r="AN5263" s="131"/>
      <c r="AO5263" s="132"/>
    </row>
    <row r="5264" spans="2:41" ht="13.35" customHeight="1">
      <c r="B5264" s="135"/>
      <c r="I5264" s="136"/>
      <c r="J5264" s="135"/>
      <c r="M5264" s="136"/>
      <c r="N5264" s="135" t="s">
        <v>30</v>
      </c>
      <c r="R5264" s="782"/>
      <c r="S5264" s="785"/>
      <c r="T5264" s="124" t="s">
        <v>388</v>
      </c>
      <c r="U5264" s="756"/>
      <c r="V5264" s="135" t="s">
        <v>112</v>
      </c>
      <c r="AH5264" s="137"/>
      <c r="AI5264" s="137"/>
      <c r="AK5264" s="150"/>
      <c r="AO5264" s="136"/>
    </row>
    <row r="5265" spans="2:41" ht="3.75" customHeight="1">
      <c r="B5265" s="135"/>
      <c r="I5265" s="136"/>
      <c r="J5265" s="135"/>
      <c r="M5265" s="136"/>
      <c r="N5265" s="135"/>
      <c r="R5265" s="783"/>
      <c r="S5265" s="786"/>
      <c r="T5265" s="141"/>
      <c r="U5265" s="759"/>
      <c r="V5265" s="140"/>
      <c r="W5265" s="141"/>
      <c r="X5265" s="141"/>
      <c r="Y5265" s="141"/>
      <c r="Z5265" s="141"/>
      <c r="AA5265" s="141"/>
      <c r="AB5265" s="141"/>
      <c r="AC5265" s="141"/>
      <c r="AD5265" s="141"/>
      <c r="AE5265" s="141"/>
      <c r="AF5265" s="141"/>
      <c r="AG5265" s="141"/>
      <c r="AH5265" s="143"/>
      <c r="AI5265" s="143"/>
      <c r="AJ5265" s="141"/>
      <c r="AK5265" s="151"/>
      <c r="AL5265" s="141"/>
      <c r="AM5265" s="141"/>
      <c r="AN5265" s="141"/>
      <c r="AO5265" s="142"/>
    </row>
    <row r="5266" spans="2:41" ht="3.75" customHeight="1">
      <c r="B5266" s="135"/>
      <c r="I5266" s="136"/>
      <c r="J5266" s="135"/>
      <c r="M5266" s="136"/>
      <c r="N5266" s="130"/>
      <c r="O5266" s="131"/>
      <c r="P5266" s="131"/>
      <c r="Q5266" s="132"/>
      <c r="R5266" s="788" t="str">
        <f>IF(AND(NM_従事者_従事者38_従事者区分&lt;&gt;"",新_新規_2!K637&lt;&gt;""), 新_新規_2!K637, "")
 &amp; IF(AND(NM_従事者_従事者38_従事者区分&lt;&gt;"",新_変更_3!AN665&lt;&gt;""), 新_変更_3!AN665, "")</f>
        <v/>
      </c>
      <c r="S5266" s="684"/>
      <c r="T5266" s="684"/>
      <c r="U5266" s="685"/>
      <c r="V5266" s="686" t="str">
        <f>IF(AND(NM_従事者_従事者38_従事者区分&lt;&gt;"",新_新規_2!O637&lt;&gt;""), 新_新規_2!O637, "")
&amp; IF(AND(NM_従事者_従事者38_従事者区分&lt;&gt;"",新_変更_3!AR665&lt;&gt;""), 新_変更_3!AR665, "")</f>
        <v/>
      </c>
      <c r="W5266" s="688"/>
      <c r="X5266" s="683" t="str">
        <f>IF(AND(NM_従事者_従事者38_従事者区分&lt;&gt;"",新_新規_2!Q637&lt;&gt;""), 新_新規_2!Q637, "")
 &amp; IF(AND(NM_従事者_従事者38_従事者区分&lt;&gt;"",新_変更_3!AT665&lt;&gt;""), 新_変更_3!AT665, "")</f>
        <v/>
      </c>
      <c r="Y5266" s="684"/>
      <c r="Z5266" s="684"/>
      <c r="AA5266" s="685"/>
      <c r="AI5266" s="131"/>
      <c r="AO5266" s="136"/>
    </row>
    <row r="5267" spans="2:41" ht="13.35" customHeight="1">
      <c r="B5267" s="135"/>
      <c r="I5267" s="136"/>
      <c r="J5267" s="135"/>
      <c r="M5267" s="136"/>
      <c r="N5267" s="135" t="s">
        <v>114</v>
      </c>
      <c r="Q5267" s="136"/>
      <c r="R5267" s="686"/>
      <c r="S5267" s="687"/>
      <c r="T5267" s="687"/>
      <c r="U5267" s="688"/>
      <c r="V5267" s="686"/>
      <c r="W5267" s="688"/>
      <c r="X5267" s="686"/>
      <c r="Y5267" s="687"/>
      <c r="Z5267" s="687"/>
      <c r="AA5267" s="688"/>
      <c r="AB5267" s="158" t="s">
        <v>171</v>
      </c>
      <c r="AO5267" s="136"/>
    </row>
    <row r="5268" spans="2:41" ht="3.75" customHeight="1">
      <c r="B5268" s="135"/>
      <c r="I5268" s="136"/>
      <c r="J5268" s="135"/>
      <c r="M5268" s="136"/>
      <c r="N5268" s="135"/>
      <c r="Q5268" s="136"/>
      <c r="R5268" s="689"/>
      <c r="S5268" s="690"/>
      <c r="T5268" s="690"/>
      <c r="U5268" s="691"/>
      <c r="V5268" s="689"/>
      <c r="W5268" s="691"/>
      <c r="X5268" s="689"/>
      <c r="Y5268" s="690"/>
      <c r="Z5268" s="690"/>
      <c r="AA5268" s="691"/>
      <c r="AB5268" s="141"/>
      <c r="AC5268" s="141"/>
      <c r="AD5268" s="141"/>
      <c r="AE5268" s="141"/>
      <c r="AF5268" s="141"/>
      <c r="AG5268" s="141"/>
      <c r="AH5268" s="141"/>
      <c r="AI5268" s="141"/>
      <c r="AJ5268" s="141"/>
      <c r="AK5268" s="141"/>
      <c r="AL5268" s="141"/>
      <c r="AM5268" s="141"/>
      <c r="AN5268" s="141"/>
      <c r="AO5268" s="142"/>
    </row>
    <row r="5269" spans="2:41" ht="3.75" customHeight="1">
      <c r="B5269" s="135"/>
      <c r="I5269" s="136"/>
      <c r="J5269" s="135"/>
      <c r="M5269" s="136"/>
      <c r="N5269" s="130"/>
      <c r="O5269" s="131"/>
      <c r="P5269" s="131"/>
      <c r="Q5269" s="131"/>
      <c r="R5269" s="130"/>
      <c r="S5269" s="131"/>
      <c r="T5269" s="131"/>
      <c r="U5269" s="131"/>
      <c r="V5269" s="131"/>
      <c r="W5269" s="131"/>
      <c r="X5269" s="131"/>
      <c r="Y5269" s="131"/>
      <c r="Z5269" s="131"/>
      <c r="AA5269" s="132"/>
      <c r="AB5269" s="130"/>
      <c r="AI5269" s="136"/>
      <c r="AJ5269" s="130"/>
      <c r="AK5269" s="131"/>
      <c r="AL5269" s="131"/>
      <c r="AM5269" s="131"/>
      <c r="AN5269" s="131"/>
      <c r="AO5269" s="132"/>
    </row>
    <row r="5270" spans="2:41" ht="13.35" customHeight="1">
      <c r="B5270" s="135"/>
      <c r="I5270" s="136"/>
      <c r="J5270" s="135"/>
      <c r="M5270" s="136"/>
      <c r="N5270" s="135" t="s">
        <v>115</v>
      </c>
      <c r="R5270" s="135"/>
      <c r="S5270" s="696" t="str">
        <f>IF(AND(NM_従事者_従事者38_従事者区分&lt;&gt;"",新_新規_2!I639&lt;&gt;""), 新_新規_2!I639, "")
 &amp; IF(AND(NM_従事者_従事者38_従事者区分&lt;&gt;"",新_変更_3!AL667&lt;&gt;""), 新_変更_3!AL667, "")</f>
        <v/>
      </c>
      <c r="T5270" s="694"/>
      <c r="V5270" s="146" t="str">
        <f>IF(AND(NM_従事者_従事者38_従事者区分&lt;&gt;"",新_新規_2!K639&lt;&gt;""), 新_新規_2!K639, "")
&amp; IF(AND(NM_従事者_従事者38_従事者区分&lt;&gt;"",新_変更_3!AN667&lt;&gt;""), 新_変更_3!AN667, "")</f>
        <v/>
      </c>
      <c r="W5270" s="124" t="s">
        <v>12</v>
      </c>
      <c r="X5270" s="146" t="str">
        <f>IF(AND(NM_従事者_従事者38_従事者区分&lt;&gt;"",新_新規_2!M639&lt;&gt;""), 新_新規_2!M639, "")
 &amp; IF(AND(NM_従事者_従事者38_従事者区分&lt;&gt;"",新_変更_3!AP667&lt;&gt;""), 新_変更_3!AP667, "")</f>
        <v/>
      </c>
      <c r="Y5270" s="124" t="s">
        <v>11</v>
      </c>
      <c r="Z5270" s="146" t="str">
        <f>IF(AND(NM_従事者_従事者38_従事者区分&lt;&gt;"",新_新規_2!O639&lt;&gt;""), 新_新規_2!O639, "")
&amp; IF(AND(NM_従事者_従事者38_従事者区分&lt;&gt;"",新_変更_3!AR667&lt;&gt;""), 新_変更_3!AR667, "")</f>
        <v/>
      </c>
      <c r="AA5270" s="124" t="s">
        <v>364</v>
      </c>
      <c r="AB5270" s="135" t="s">
        <v>170</v>
      </c>
      <c r="AI5270" s="136"/>
      <c r="AJ5270" s="135"/>
      <c r="AK5270" s="696"/>
      <c r="AL5270" s="693"/>
      <c r="AM5270" s="693"/>
      <c r="AN5270" s="693"/>
      <c r="AO5270" s="694"/>
    </row>
    <row r="5271" spans="2:41" ht="3.75" customHeight="1">
      <c r="B5271" s="135"/>
      <c r="I5271" s="136"/>
      <c r="J5271" s="135"/>
      <c r="M5271" s="136"/>
      <c r="N5271" s="135"/>
      <c r="R5271" s="140"/>
      <c r="S5271" s="141"/>
      <c r="T5271" s="141"/>
      <c r="U5271" s="141"/>
      <c r="V5271" s="141"/>
      <c r="W5271" s="141"/>
      <c r="X5271" s="141"/>
      <c r="Y5271" s="141"/>
      <c r="Z5271" s="141"/>
      <c r="AA5271" s="142"/>
      <c r="AB5271" s="140"/>
      <c r="AC5271" s="141"/>
      <c r="AD5271" s="141"/>
      <c r="AE5271" s="141"/>
      <c r="AF5271" s="141"/>
      <c r="AG5271" s="141"/>
      <c r="AH5271" s="141"/>
      <c r="AI5271" s="142"/>
      <c r="AJ5271" s="140"/>
      <c r="AK5271" s="141"/>
      <c r="AL5271" s="141"/>
      <c r="AM5271" s="141"/>
      <c r="AN5271" s="141"/>
      <c r="AO5271" s="142"/>
    </row>
    <row r="5272" spans="2:41" ht="3.75" customHeight="1">
      <c r="B5272" s="135"/>
      <c r="I5272" s="136"/>
      <c r="J5272" s="135"/>
      <c r="M5272" s="136"/>
      <c r="N5272" s="130"/>
      <c r="O5272" s="131"/>
      <c r="P5272" s="131"/>
      <c r="Q5272" s="132"/>
      <c r="R5272" s="683" t="str">
        <f>IF(新_新規_2!T636="☑", "研修中の登録販売者", "") &amp; IF(新_変更_3!AW664="☑", "研修中の登録販売者", "")</f>
        <v/>
      </c>
      <c r="S5272" s="684"/>
      <c r="T5272" s="684"/>
      <c r="U5272" s="684"/>
      <c r="V5272" s="684"/>
      <c r="W5272" s="684"/>
      <c r="X5272" s="684"/>
      <c r="Y5272" s="684"/>
      <c r="Z5272" s="684"/>
      <c r="AA5272" s="684"/>
      <c r="AB5272" s="684"/>
      <c r="AC5272" s="684"/>
      <c r="AD5272" s="684"/>
      <c r="AE5272" s="684"/>
      <c r="AF5272" s="684"/>
      <c r="AG5272" s="684"/>
      <c r="AH5272" s="684"/>
      <c r="AI5272" s="684"/>
      <c r="AJ5272" s="684"/>
      <c r="AK5272" s="684"/>
      <c r="AL5272" s="684"/>
      <c r="AM5272" s="684"/>
      <c r="AN5272" s="684"/>
      <c r="AO5272" s="685"/>
    </row>
    <row r="5273" spans="2:41" ht="13.35" customHeight="1">
      <c r="B5273" s="135"/>
      <c r="I5273" s="136"/>
      <c r="J5273" s="135"/>
      <c r="M5273" s="136"/>
      <c r="N5273" s="135" t="s">
        <v>32</v>
      </c>
      <c r="Q5273" s="136"/>
      <c r="R5273" s="686"/>
      <c r="S5273" s="687"/>
      <c r="T5273" s="687"/>
      <c r="U5273" s="687"/>
      <c r="V5273" s="687"/>
      <c r="W5273" s="687"/>
      <c r="X5273" s="687"/>
      <c r="Y5273" s="687"/>
      <c r="Z5273" s="687"/>
      <c r="AA5273" s="687"/>
      <c r="AB5273" s="687"/>
      <c r="AC5273" s="687"/>
      <c r="AD5273" s="687"/>
      <c r="AE5273" s="687"/>
      <c r="AF5273" s="687"/>
      <c r="AG5273" s="687"/>
      <c r="AH5273" s="687"/>
      <c r="AI5273" s="687"/>
      <c r="AJ5273" s="687"/>
      <c r="AK5273" s="687"/>
      <c r="AL5273" s="687"/>
      <c r="AM5273" s="687"/>
      <c r="AN5273" s="687"/>
      <c r="AO5273" s="688"/>
    </row>
    <row r="5274" spans="2:41" ht="3.75" customHeight="1">
      <c r="B5274" s="135"/>
      <c r="I5274" s="136"/>
      <c r="J5274" s="135"/>
      <c r="M5274" s="136"/>
      <c r="N5274" s="140"/>
      <c r="O5274" s="141"/>
      <c r="P5274" s="141"/>
      <c r="Q5274" s="142"/>
      <c r="R5274" s="689"/>
      <c r="S5274" s="690"/>
      <c r="T5274" s="690"/>
      <c r="U5274" s="690"/>
      <c r="V5274" s="690"/>
      <c r="W5274" s="690"/>
      <c r="X5274" s="690"/>
      <c r="Y5274" s="690"/>
      <c r="Z5274" s="690"/>
      <c r="AA5274" s="690"/>
      <c r="AB5274" s="690"/>
      <c r="AC5274" s="690"/>
      <c r="AD5274" s="690"/>
      <c r="AE5274" s="690"/>
      <c r="AF5274" s="690"/>
      <c r="AG5274" s="690"/>
      <c r="AH5274" s="690"/>
      <c r="AI5274" s="690"/>
      <c r="AJ5274" s="690"/>
      <c r="AK5274" s="690"/>
      <c r="AL5274" s="690"/>
      <c r="AM5274" s="690"/>
      <c r="AN5274" s="690"/>
      <c r="AO5274" s="691"/>
    </row>
    <row r="5275" spans="2:41" ht="3.75" customHeight="1">
      <c r="B5275" s="135"/>
      <c r="I5275" s="136"/>
      <c r="J5275" s="130"/>
      <c r="K5275" s="131"/>
      <c r="L5275" s="131"/>
      <c r="M5275" s="132"/>
      <c r="N5275" s="130"/>
      <c r="O5275" s="131"/>
      <c r="P5275" s="131"/>
      <c r="Q5275" s="132"/>
      <c r="R5275" s="130"/>
      <c r="S5275" s="131"/>
      <c r="T5275" s="131"/>
      <c r="U5275" s="131"/>
      <c r="V5275" s="131"/>
      <c r="W5275" s="131"/>
      <c r="X5275" s="131"/>
      <c r="Y5275" s="131"/>
      <c r="Z5275" s="131"/>
      <c r="AA5275" s="132"/>
      <c r="AB5275" s="130"/>
      <c r="AC5275" s="131"/>
      <c r="AD5275" s="131"/>
      <c r="AE5275" s="132"/>
      <c r="AF5275" s="131"/>
      <c r="AG5275" s="131"/>
      <c r="AH5275" s="131"/>
      <c r="AI5275" s="131"/>
      <c r="AJ5275" s="131"/>
      <c r="AK5275" s="131"/>
      <c r="AL5275" s="131"/>
      <c r="AM5275" s="131"/>
      <c r="AN5275" s="131"/>
      <c r="AO5275" s="132"/>
    </row>
    <row r="5276" spans="2:41" ht="13.35" customHeight="1">
      <c r="B5276" s="135"/>
      <c r="I5276" s="136"/>
      <c r="J5276" s="135"/>
      <c r="M5276" s="136"/>
      <c r="N5276" s="135" t="s">
        <v>27</v>
      </c>
      <c r="Q5276" s="136"/>
      <c r="R5276" s="135"/>
      <c r="S5276" s="692" t="str">
        <f>IF(新_新規_2!I647&lt;&gt;"", "01300011:その他従事者", "") &amp; IF(新_変更_3!AL675&lt;&gt;"", "01300011:その他従事者", "")</f>
        <v/>
      </c>
      <c r="T5276" s="693"/>
      <c r="U5276" s="693"/>
      <c r="V5276" s="693"/>
      <c r="W5276" s="693"/>
      <c r="X5276" s="693"/>
      <c r="Y5276" s="693"/>
      <c r="Z5276" s="693"/>
      <c r="AA5276" s="694"/>
      <c r="AB5276" s="135" t="s">
        <v>28</v>
      </c>
      <c r="AE5276" s="136"/>
      <c r="AF5276" s="135"/>
      <c r="AG5276" s="695" t="str">
        <f>IF(新_新規_2!I655="☑", "01300001:薬剤師", "") &amp; IF(新_変更_3!AL683="☑", "01300001:薬剤師", "")
&amp; IF(新_新規_2!N655="☑", "01300002:登録販売者", "") &amp; IF(新_変更_3!AQ683="☑", "01300002:登録販売者", "")
&amp; IF(新_新規_2!T655="☑", "01300002:登録販売者", "") &amp; IF(新_変更_3!AW683="☑", "01300002:登録販売者", "")</f>
        <v/>
      </c>
      <c r="AH5276" s="693"/>
      <c r="AI5276" s="693"/>
      <c r="AJ5276" s="693"/>
      <c r="AK5276" s="693"/>
      <c r="AL5276" s="693"/>
      <c r="AM5276" s="693"/>
      <c r="AN5276" s="693"/>
      <c r="AO5276" s="694"/>
    </row>
    <row r="5277" spans="2:41" ht="3.75" customHeight="1">
      <c r="B5277" s="135"/>
      <c r="I5277" s="136"/>
      <c r="J5277" s="135"/>
      <c r="M5277" s="136"/>
      <c r="N5277" s="140"/>
      <c r="O5277" s="141"/>
      <c r="P5277" s="141"/>
      <c r="Q5277" s="142"/>
      <c r="R5277" s="140"/>
      <c r="S5277" s="141"/>
      <c r="T5277" s="141"/>
      <c r="U5277" s="141"/>
      <c r="V5277" s="141"/>
      <c r="W5277" s="141"/>
      <c r="X5277" s="141"/>
      <c r="Y5277" s="141"/>
      <c r="Z5277" s="141"/>
      <c r="AA5277" s="142"/>
      <c r="AB5277" s="140"/>
      <c r="AC5277" s="141"/>
      <c r="AD5277" s="141"/>
      <c r="AE5277" s="142"/>
      <c r="AF5277" s="141"/>
      <c r="AG5277" s="141"/>
      <c r="AH5277" s="141"/>
      <c r="AI5277" s="141"/>
      <c r="AJ5277" s="141"/>
      <c r="AK5277" s="141"/>
      <c r="AL5277" s="141"/>
      <c r="AM5277" s="141"/>
      <c r="AN5277" s="141"/>
      <c r="AO5277" s="142"/>
    </row>
    <row r="5278" spans="2:41" ht="3.75" customHeight="1">
      <c r="B5278" s="135"/>
      <c r="I5278" s="136"/>
      <c r="J5278" s="135"/>
      <c r="M5278" s="136"/>
      <c r="N5278" s="130"/>
      <c r="O5278" s="131"/>
      <c r="P5278" s="131"/>
      <c r="Q5278" s="132"/>
      <c r="R5278" s="130"/>
      <c r="S5278" s="131"/>
      <c r="T5278" s="131"/>
      <c r="U5278" s="131"/>
      <c r="V5278" s="131"/>
      <c r="W5278" s="131"/>
      <c r="X5278" s="131"/>
      <c r="Y5278" s="131"/>
      <c r="Z5278" s="131"/>
      <c r="AA5278" s="132"/>
      <c r="AB5278" s="130"/>
      <c r="AC5278" s="131"/>
      <c r="AD5278" s="131"/>
      <c r="AE5278" s="132"/>
      <c r="AF5278" s="130"/>
      <c r="AG5278" s="131"/>
      <c r="AH5278" s="131"/>
      <c r="AI5278" s="131"/>
      <c r="AJ5278" s="131"/>
      <c r="AK5278" s="131"/>
      <c r="AL5278" s="131"/>
      <c r="AM5278" s="131"/>
      <c r="AN5278" s="131"/>
      <c r="AO5278" s="132"/>
    </row>
    <row r="5279" spans="2:41" ht="13.35" customHeight="1">
      <c r="B5279" s="135"/>
      <c r="I5279" s="136"/>
      <c r="J5279" s="135"/>
      <c r="M5279" s="136"/>
      <c r="N5279" s="135" t="s">
        <v>3990</v>
      </c>
      <c r="Q5279" s="136"/>
      <c r="R5279" s="135"/>
      <c r="S5279" s="696"/>
      <c r="T5279" s="694"/>
      <c r="V5279" s="146"/>
      <c r="W5279" s="124" t="s">
        <v>12</v>
      </c>
      <c r="X5279" s="146"/>
      <c r="Y5279" s="124" t="s">
        <v>11</v>
      </c>
      <c r="Z5279" s="146"/>
      <c r="AA5279" s="136" t="s">
        <v>364</v>
      </c>
      <c r="AB5279" s="135" t="s">
        <v>66</v>
      </c>
      <c r="AE5279" s="136"/>
      <c r="AF5279" s="135"/>
      <c r="AG5279" s="696"/>
      <c r="AH5279" s="694"/>
      <c r="AJ5279" s="146"/>
      <c r="AK5279" s="124" t="s">
        <v>12</v>
      </c>
      <c r="AL5279" s="146"/>
      <c r="AM5279" s="124" t="s">
        <v>11</v>
      </c>
      <c r="AN5279" s="146"/>
      <c r="AO5279" s="136" t="s">
        <v>364</v>
      </c>
    </row>
    <row r="5280" spans="2:41" ht="3.75" customHeight="1">
      <c r="B5280" s="135"/>
      <c r="I5280" s="136"/>
      <c r="J5280" s="135"/>
      <c r="M5280" s="136"/>
      <c r="N5280" s="140"/>
      <c r="O5280" s="141"/>
      <c r="P5280" s="141"/>
      <c r="Q5280" s="142"/>
      <c r="R5280" s="140"/>
      <c r="S5280" s="141"/>
      <c r="T5280" s="141"/>
      <c r="U5280" s="141"/>
      <c r="V5280" s="141"/>
      <c r="W5280" s="141"/>
      <c r="X5280" s="141"/>
      <c r="Y5280" s="141"/>
      <c r="Z5280" s="141"/>
      <c r="AA5280" s="142"/>
      <c r="AB5280" s="140"/>
      <c r="AC5280" s="141"/>
      <c r="AD5280" s="141"/>
      <c r="AE5280" s="142"/>
      <c r="AF5280" s="140"/>
      <c r="AG5280" s="141"/>
      <c r="AH5280" s="141"/>
      <c r="AI5280" s="141"/>
      <c r="AJ5280" s="141"/>
      <c r="AK5280" s="141"/>
      <c r="AL5280" s="141"/>
      <c r="AM5280" s="141"/>
      <c r="AN5280" s="141"/>
      <c r="AO5280" s="142"/>
    </row>
    <row r="5281" spans="2:41" ht="3.75" customHeight="1">
      <c r="B5281" s="135"/>
      <c r="I5281" s="136"/>
      <c r="J5281" s="135"/>
      <c r="M5281" s="136"/>
      <c r="N5281" s="130"/>
      <c r="O5281" s="131"/>
      <c r="P5281" s="131"/>
      <c r="Q5281" s="132"/>
      <c r="R5281" s="683" t="str">
        <f>IF(AND(NM_従事者_従事者39_従事者区分&lt;&gt;"",新_新規_2!I647&lt;&gt;""), 新_新規_2!I647, "")
 &amp; IF(AND(NM_従事者_従事者39_従事者区分&lt;&gt;"",新_変更_3!AL675&lt;&gt;""), 新_変更_3!AL675, "")</f>
        <v/>
      </c>
      <c r="S5281" s="684"/>
      <c r="T5281" s="684"/>
      <c r="U5281" s="684"/>
      <c r="V5281" s="684"/>
      <c r="W5281" s="684"/>
      <c r="X5281" s="684"/>
      <c r="Y5281" s="684"/>
      <c r="Z5281" s="684"/>
      <c r="AA5281" s="684"/>
      <c r="AB5281" s="684"/>
      <c r="AC5281" s="684"/>
      <c r="AD5281" s="684"/>
      <c r="AE5281" s="684"/>
      <c r="AF5281" s="684"/>
      <c r="AG5281" s="684"/>
      <c r="AH5281" s="684"/>
      <c r="AI5281" s="684"/>
      <c r="AJ5281" s="685"/>
      <c r="AK5281" s="131"/>
      <c r="AL5281" s="131"/>
      <c r="AM5281" s="131"/>
      <c r="AN5281" s="131"/>
      <c r="AO5281" s="132"/>
    </row>
    <row r="5282" spans="2:41" ht="13.35" customHeight="1">
      <c r="B5282" s="135"/>
      <c r="I5282" s="136"/>
      <c r="J5282" s="135"/>
      <c r="M5282" s="136"/>
      <c r="N5282" s="135" t="s">
        <v>8</v>
      </c>
      <c r="Q5282" s="136"/>
      <c r="R5282" s="686"/>
      <c r="S5282" s="687"/>
      <c r="T5282" s="687"/>
      <c r="U5282" s="687"/>
      <c r="V5282" s="687"/>
      <c r="W5282" s="687"/>
      <c r="X5282" s="687"/>
      <c r="Y5282" s="687"/>
      <c r="Z5282" s="687"/>
      <c r="AA5282" s="687"/>
      <c r="AB5282" s="687"/>
      <c r="AC5282" s="687"/>
      <c r="AD5282" s="687"/>
      <c r="AE5282" s="687"/>
      <c r="AF5282" s="687"/>
      <c r="AG5282" s="687"/>
      <c r="AH5282" s="687"/>
      <c r="AI5282" s="687"/>
      <c r="AJ5282" s="688"/>
      <c r="AL5282" s="147" t="s">
        <v>13</v>
      </c>
      <c r="AM5282" s="124" t="s">
        <v>29</v>
      </c>
      <c r="AO5282" s="136"/>
    </row>
    <row r="5283" spans="2:41" ht="3.75" customHeight="1">
      <c r="B5283" s="135"/>
      <c r="I5283" s="136"/>
      <c r="J5283" s="135"/>
      <c r="M5283" s="136"/>
      <c r="N5283" s="140"/>
      <c r="O5283" s="141"/>
      <c r="P5283" s="141"/>
      <c r="Q5283" s="142"/>
      <c r="R5283" s="689"/>
      <c r="S5283" s="690"/>
      <c r="T5283" s="690"/>
      <c r="U5283" s="690"/>
      <c r="V5283" s="690"/>
      <c r="W5283" s="690"/>
      <c r="X5283" s="690"/>
      <c r="Y5283" s="690"/>
      <c r="Z5283" s="690"/>
      <c r="AA5283" s="690"/>
      <c r="AB5283" s="690"/>
      <c r="AC5283" s="690"/>
      <c r="AD5283" s="690"/>
      <c r="AE5283" s="690"/>
      <c r="AF5283" s="690"/>
      <c r="AG5283" s="690"/>
      <c r="AH5283" s="690"/>
      <c r="AI5283" s="690"/>
      <c r="AJ5283" s="691"/>
      <c r="AK5283" s="141"/>
      <c r="AL5283" s="141"/>
      <c r="AM5283" s="141"/>
      <c r="AN5283" s="141"/>
      <c r="AO5283" s="142"/>
    </row>
    <row r="5284" spans="2:41" ht="3.75" customHeight="1">
      <c r="B5284" s="135"/>
      <c r="I5284" s="136"/>
      <c r="J5284" s="135"/>
      <c r="M5284" s="136"/>
      <c r="N5284" s="130"/>
      <c r="O5284" s="131"/>
      <c r="P5284" s="131"/>
      <c r="Q5284" s="132"/>
      <c r="R5284" s="683" t="str">
        <f>IF(NM_従事者_従事者39_従事者区分="","",(IF(新_新規_2!I646&lt;&gt;"", ASC(PHONETIC(新_新規_2!I646)), "") &amp; IF(新_変更_3!AL674&lt;&gt;"", ASC(PHONETIC(新_変更_3!AL674)), "")))</f>
        <v/>
      </c>
      <c r="S5284" s="684"/>
      <c r="T5284" s="684"/>
      <c r="U5284" s="684"/>
      <c r="V5284" s="684"/>
      <c r="W5284" s="684"/>
      <c r="X5284" s="684"/>
      <c r="Y5284" s="684"/>
      <c r="Z5284" s="684"/>
      <c r="AA5284" s="684"/>
      <c r="AB5284" s="684"/>
      <c r="AC5284" s="684"/>
      <c r="AD5284" s="684"/>
      <c r="AE5284" s="684"/>
      <c r="AF5284" s="684"/>
      <c r="AG5284" s="684"/>
      <c r="AH5284" s="684"/>
      <c r="AI5284" s="684"/>
      <c r="AJ5284" s="684"/>
      <c r="AK5284" s="684"/>
      <c r="AL5284" s="684"/>
      <c r="AM5284" s="684"/>
      <c r="AN5284" s="684"/>
      <c r="AO5284" s="685"/>
    </row>
    <row r="5285" spans="2:41" ht="13.35" customHeight="1">
      <c r="B5285" s="135"/>
      <c r="I5285" s="136"/>
      <c r="J5285" s="135"/>
      <c r="M5285" s="136"/>
      <c r="N5285" s="135" t="s">
        <v>61</v>
      </c>
      <c r="Q5285" s="136"/>
      <c r="R5285" s="686"/>
      <c r="S5285" s="687"/>
      <c r="T5285" s="687"/>
      <c r="U5285" s="687"/>
      <c r="V5285" s="687"/>
      <c r="W5285" s="687"/>
      <c r="X5285" s="687"/>
      <c r="Y5285" s="687"/>
      <c r="Z5285" s="687"/>
      <c r="AA5285" s="687"/>
      <c r="AB5285" s="687"/>
      <c r="AC5285" s="687"/>
      <c r="AD5285" s="687"/>
      <c r="AE5285" s="687"/>
      <c r="AF5285" s="687"/>
      <c r="AG5285" s="687"/>
      <c r="AH5285" s="687"/>
      <c r="AI5285" s="687"/>
      <c r="AJ5285" s="687"/>
      <c r="AK5285" s="687"/>
      <c r="AL5285" s="687"/>
      <c r="AM5285" s="687"/>
      <c r="AN5285" s="687"/>
      <c r="AO5285" s="688"/>
    </row>
    <row r="5286" spans="2:41" ht="3.75" customHeight="1">
      <c r="B5286" s="135"/>
      <c r="I5286" s="136"/>
      <c r="J5286" s="135"/>
      <c r="M5286" s="136"/>
      <c r="N5286" s="135"/>
      <c r="Q5286" s="136"/>
      <c r="R5286" s="689"/>
      <c r="S5286" s="690"/>
      <c r="T5286" s="690"/>
      <c r="U5286" s="690"/>
      <c r="V5286" s="690"/>
      <c r="W5286" s="690"/>
      <c r="X5286" s="690"/>
      <c r="Y5286" s="690"/>
      <c r="Z5286" s="690"/>
      <c r="AA5286" s="690"/>
      <c r="AB5286" s="690"/>
      <c r="AC5286" s="690"/>
      <c r="AD5286" s="690"/>
      <c r="AE5286" s="690"/>
      <c r="AF5286" s="690"/>
      <c r="AG5286" s="690"/>
      <c r="AH5286" s="690"/>
      <c r="AI5286" s="690"/>
      <c r="AJ5286" s="690"/>
      <c r="AK5286" s="690"/>
      <c r="AL5286" s="690"/>
      <c r="AM5286" s="690"/>
      <c r="AN5286" s="690"/>
      <c r="AO5286" s="691"/>
    </row>
    <row r="5287" spans="2:41" ht="3.75" customHeight="1">
      <c r="B5287" s="135"/>
      <c r="I5287" s="136"/>
      <c r="J5287" s="135"/>
      <c r="N5287" s="130"/>
      <c r="O5287" s="131"/>
      <c r="P5287" s="131"/>
      <c r="Q5287" s="132"/>
      <c r="U5287" s="787" t="str">
        <f>IF(AND(NM_従事者_従事者39_従事者区分&lt;&gt;"",新_新規_2!L648&lt;&gt;""), 新_新規_2!L648, "")
&amp; IF(AND(NM_従事者_従事者39_従事者区分&lt;&gt;"",新_変更_3!AO676&lt;&gt;""), 新_変更_3!AO676, "")</f>
        <v/>
      </c>
      <c r="V5287" s="754"/>
      <c r="W5287" s="754"/>
      <c r="X5287" s="789"/>
      <c r="Y5287" s="131"/>
      <c r="Z5287" s="792" t="str">
        <f>IF(AND(NM_従事者_従事者39_従事者区分&lt;&gt;"",新_新規_2!O648&lt;&gt;""), 新_新規_2!O648, "")
&amp; IF(AND(NM_従事者_従事者39_従事者区分&lt;&gt;"",新_変更_3!AR676&lt;&gt;""), 新_変更_3!AR676, "")</f>
        <v/>
      </c>
      <c r="AA5287" s="754"/>
      <c r="AB5287" s="754"/>
      <c r="AC5287" s="755"/>
      <c r="AG5287" s="683" t="str">
        <f>IF(AND(NM_従事者_従事者39_従事者区分&lt;&gt;"",新_新規_2!L649&lt;&gt;""), 新_新規_2!L649, "")
&amp; IF(AND(NM_従事者_従事者39_従事者区分&lt;&gt;"",新_変更_3!AO677&lt;&gt;""), 新_変更_3!AO677, "")</f>
        <v/>
      </c>
      <c r="AH5287" s="684"/>
      <c r="AI5287" s="684"/>
      <c r="AJ5287" s="684"/>
      <c r="AK5287" s="684"/>
      <c r="AL5287" s="684"/>
      <c r="AM5287" s="684"/>
      <c r="AN5287" s="684"/>
      <c r="AO5287" s="685"/>
    </row>
    <row r="5288" spans="2:41" ht="13.35" customHeight="1">
      <c r="B5288" s="135"/>
      <c r="I5288" s="136"/>
      <c r="J5288" s="135"/>
      <c r="N5288" s="135"/>
      <c r="Q5288" s="136"/>
      <c r="R5288" s="124" t="s">
        <v>15</v>
      </c>
      <c r="U5288" s="756"/>
      <c r="V5288" s="757"/>
      <c r="W5288" s="757"/>
      <c r="X5288" s="790"/>
      <c r="Y5288" s="125" t="s">
        <v>359</v>
      </c>
      <c r="Z5288" s="793"/>
      <c r="AA5288" s="757"/>
      <c r="AB5288" s="757"/>
      <c r="AC5288" s="758"/>
      <c r="AD5288" s="124" t="s">
        <v>56</v>
      </c>
      <c r="AG5288" s="686"/>
      <c r="AH5288" s="687"/>
      <c r="AI5288" s="687"/>
      <c r="AJ5288" s="687"/>
      <c r="AK5288" s="687"/>
      <c r="AL5288" s="687"/>
      <c r="AM5288" s="687"/>
      <c r="AN5288" s="687"/>
      <c r="AO5288" s="688"/>
    </row>
    <row r="5289" spans="2:41" ht="3.75" customHeight="1">
      <c r="B5289" s="135"/>
      <c r="I5289" s="136"/>
      <c r="J5289" s="135"/>
      <c r="N5289" s="135"/>
      <c r="Q5289" s="136"/>
      <c r="R5289" s="141"/>
      <c r="S5289" s="141"/>
      <c r="T5289" s="141"/>
      <c r="U5289" s="759"/>
      <c r="V5289" s="760"/>
      <c r="W5289" s="760"/>
      <c r="X5289" s="791"/>
      <c r="Y5289" s="141"/>
      <c r="Z5289" s="794"/>
      <c r="AA5289" s="760"/>
      <c r="AB5289" s="760"/>
      <c r="AC5289" s="761"/>
      <c r="AD5289" s="141"/>
      <c r="AE5289" s="141"/>
      <c r="AF5289" s="141"/>
      <c r="AG5289" s="689"/>
      <c r="AH5289" s="690"/>
      <c r="AI5289" s="690"/>
      <c r="AJ5289" s="690"/>
      <c r="AK5289" s="690"/>
      <c r="AL5289" s="690"/>
      <c r="AM5289" s="690"/>
      <c r="AN5289" s="690"/>
      <c r="AO5289" s="691"/>
    </row>
    <row r="5290" spans="2:41" ht="3.75" customHeight="1">
      <c r="B5290" s="135"/>
      <c r="I5290" s="136"/>
      <c r="J5290" s="135"/>
      <c r="N5290" s="135"/>
      <c r="Q5290" s="136"/>
      <c r="R5290" s="131"/>
      <c r="S5290" s="131"/>
      <c r="T5290" s="132"/>
      <c r="U5290" s="683" t="str">
        <f>IF(AND(NM_従事者_従事者39_従事者区分&lt;&gt;"",新_新規_2!T649&lt;&gt;""), 新_新規_2!T649, "")
&amp; IF(AND(NM_従事者_従事者39_従事者区分&lt;&gt;"",新_変更_3!AW677&lt;&gt;""), 新_変更_3!AW677, "")</f>
        <v/>
      </c>
      <c r="V5290" s="684"/>
      <c r="W5290" s="684"/>
      <c r="X5290" s="684"/>
      <c r="Y5290" s="684"/>
      <c r="Z5290" s="684"/>
      <c r="AA5290" s="684"/>
      <c r="AB5290" s="684"/>
      <c r="AC5290" s="685"/>
      <c r="AD5290" s="130"/>
      <c r="AE5290" s="131"/>
      <c r="AF5290" s="132"/>
      <c r="AG5290" s="683" t="str">
        <f>IF(AND(NM_従事者_従事者39_従事者区分&lt;&gt;"",新_新規_2!L650&lt;&gt;""), 新_新規_2!L650, "")
&amp; IF(AND(NM_従事者_従事者39_従事者区分&lt;&gt;"",新_変更_3!AO678&lt;&gt;""), 新_変更_3!AO678, "")</f>
        <v/>
      </c>
      <c r="AH5290" s="684"/>
      <c r="AI5290" s="684"/>
      <c r="AJ5290" s="684"/>
      <c r="AK5290" s="684"/>
      <c r="AL5290" s="684"/>
      <c r="AM5290" s="684"/>
      <c r="AN5290" s="684"/>
      <c r="AO5290" s="685"/>
    </row>
    <row r="5291" spans="2:41" ht="13.35" customHeight="1">
      <c r="B5291" s="135"/>
      <c r="I5291" s="136"/>
      <c r="J5291" s="135" t="s">
        <v>4031</v>
      </c>
      <c r="N5291" s="135" t="s">
        <v>23</v>
      </c>
      <c r="Q5291" s="136"/>
      <c r="R5291" s="124" t="s">
        <v>17</v>
      </c>
      <c r="T5291" s="136"/>
      <c r="U5291" s="686"/>
      <c r="V5291" s="687"/>
      <c r="W5291" s="687"/>
      <c r="X5291" s="687"/>
      <c r="Y5291" s="687"/>
      <c r="Z5291" s="687"/>
      <c r="AA5291" s="687"/>
      <c r="AB5291" s="687"/>
      <c r="AC5291" s="688"/>
      <c r="AD5291" s="135" t="s">
        <v>18</v>
      </c>
      <c r="AF5291" s="136"/>
      <c r="AG5291" s="686"/>
      <c r="AH5291" s="687"/>
      <c r="AI5291" s="687"/>
      <c r="AJ5291" s="687"/>
      <c r="AK5291" s="687"/>
      <c r="AL5291" s="687"/>
      <c r="AM5291" s="687"/>
      <c r="AN5291" s="687"/>
      <c r="AO5291" s="688"/>
    </row>
    <row r="5292" spans="2:41" ht="3.75" customHeight="1">
      <c r="B5292" s="135"/>
      <c r="I5292" s="136"/>
      <c r="J5292" s="135"/>
      <c r="N5292" s="135"/>
      <c r="Q5292" s="136"/>
      <c r="R5292" s="141"/>
      <c r="S5292" s="141"/>
      <c r="T5292" s="142"/>
      <c r="U5292" s="689"/>
      <c r="V5292" s="690"/>
      <c r="W5292" s="690"/>
      <c r="X5292" s="690"/>
      <c r="Y5292" s="690"/>
      <c r="Z5292" s="690"/>
      <c r="AA5292" s="690"/>
      <c r="AB5292" s="690"/>
      <c r="AC5292" s="691"/>
      <c r="AD5292" s="140"/>
      <c r="AE5292" s="141"/>
      <c r="AF5292" s="142"/>
      <c r="AG5292" s="689"/>
      <c r="AH5292" s="690"/>
      <c r="AI5292" s="690"/>
      <c r="AJ5292" s="690"/>
      <c r="AK5292" s="690"/>
      <c r="AL5292" s="690"/>
      <c r="AM5292" s="690"/>
      <c r="AN5292" s="690"/>
      <c r="AO5292" s="691"/>
    </row>
    <row r="5293" spans="2:41" ht="3.75" customHeight="1">
      <c r="B5293" s="135"/>
      <c r="I5293" s="136"/>
      <c r="J5293" s="135"/>
      <c r="N5293" s="135"/>
      <c r="Q5293" s="136"/>
      <c r="R5293" s="131"/>
      <c r="S5293" s="131"/>
      <c r="T5293" s="132"/>
      <c r="U5293" s="683" t="str">
        <f>IF(AND(NM_従事者_従事者39_従事者区分&lt;&gt;"",新_新規_2!T650&lt;&gt;""), 新_新規_2!T650, "")
&amp; IF(AND(NM_従事者_従事者39_従事者区分&lt;&gt;"",新_変更_3!AW678&lt;&gt;""), 新_変更_3!AW678, "")</f>
        <v/>
      </c>
      <c r="V5293" s="684"/>
      <c r="W5293" s="684"/>
      <c r="X5293" s="684"/>
      <c r="Y5293" s="684"/>
      <c r="Z5293" s="684"/>
      <c r="AA5293" s="684"/>
      <c r="AB5293" s="684"/>
      <c r="AC5293" s="685"/>
      <c r="AD5293" s="130"/>
      <c r="AE5293" s="131"/>
      <c r="AF5293" s="132"/>
      <c r="AG5293" s="683" t="str">
        <f>IF(AND(NM_従事者_従事者39_従事者区分&lt;&gt;"",新_新規_2!L651&lt;&gt;""), 新_新規_2!L651, "")
&amp; IF(AND(NM_従事者_従事者39_従事者区分&lt;&gt;"",新_変更_3!AO679&lt;&gt;""), 新_変更_3!AO679, "")</f>
        <v/>
      </c>
      <c r="AH5293" s="684"/>
      <c r="AI5293" s="684"/>
      <c r="AJ5293" s="684"/>
      <c r="AK5293" s="684"/>
      <c r="AL5293" s="684"/>
      <c r="AM5293" s="684"/>
      <c r="AN5293" s="684"/>
      <c r="AO5293" s="685"/>
    </row>
    <row r="5294" spans="2:41" ht="13.35" customHeight="1">
      <c r="B5294" s="135"/>
      <c r="I5294" s="136"/>
      <c r="J5294" s="135"/>
      <c r="N5294" s="135"/>
      <c r="Q5294" s="136"/>
      <c r="R5294" s="124" t="s">
        <v>19</v>
      </c>
      <c r="T5294" s="136"/>
      <c r="U5294" s="686"/>
      <c r="V5294" s="687"/>
      <c r="W5294" s="687"/>
      <c r="X5294" s="687"/>
      <c r="Y5294" s="687"/>
      <c r="Z5294" s="687"/>
      <c r="AA5294" s="687"/>
      <c r="AB5294" s="687"/>
      <c r="AC5294" s="688"/>
      <c r="AD5294" s="135" t="s">
        <v>20</v>
      </c>
      <c r="AF5294" s="136"/>
      <c r="AG5294" s="686"/>
      <c r="AH5294" s="687"/>
      <c r="AI5294" s="687"/>
      <c r="AJ5294" s="687"/>
      <c r="AK5294" s="687"/>
      <c r="AL5294" s="687"/>
      <c r="AM5294" s="687"/>
      <c r="AN5294" s="687"/>
      <c r="AO5294" s="688"/>
    </row>
    <row r="5295" spans="2:41" ht="3.75" customHeight="1">
      <c r="B5295" s="135"/>
      <c r="I5295" s="136"/>
      <c r="J5295" s="135"/>
      <c r="N5295" s="140"/>
      <c r="O5295" s="141"/>
      <c r="P5295" s="141"/>
      <c r="Q5295" s="142"/>
      <c r="R5295" s="141"/>
      <c r="S5295" s="141"/>
      <c r="T5295" s="142"/>
      <c r="U5295" s="689"/>
      <c r="V5295" s="690"/>
      <c r="W5295" s="690"/>
      <c r="X5295" s="690"/>
      <c r="Y5295" s="690"/>
      <c r="Z5295" s="690"/>
      <c r="AA5295" s="690"/>
      <c r="AB5295" s="690"/>
      <c r="AC5295" s="691"/>
      <c r="AD5295" s="140"/>
      <c r="AE5295" s="141"/>
      <c r="AF5295" s="142"/>
      <c r="AG5295" s="689"/>
      <c r="AH5295" s="690"/>
      <c r="AI5295" s="690"/>
      <c r="AJ5295" s="690"/>
      <c r="AK5295" s="690"/>
      <c r="AL5295" s="690"/>
      <c r="AM5295" s="690"/>
      <c r="AN5295" s="690"/>
      <c r="AO5295" s="691"/>
    </row>
    <row r="5296" spans="2:41" ht="3.75" customHeight="1">
      <c r="B5296" s="135"/>
      <c r="I5296" s="136"/>
      <c r="J5296" s="135"/>
      <c r="M5296" s="136"/>
      <c r="N5296" s="135"/>
      <c r="Q5296" s="136"/>
      <c r="R5296" s="130"/>
      <c r="S5296" s="131"/>
      <c r="T5296" s="131"/>
      <c r="U5296" s="131"/>
      <c r="V5296" s="131"/>
      <c r="W5296" s="131"/>
      <c r="X5296" s="131"/>
      <c r="Y5296" s="131"/>
      <c r="Z5296" s="131"/>
      <c r="AA5296" s="131"/>
      <c r="AB5296" s="131"/>
      <c r="AC5296" s="131"/>
      <c r="AD5296" s="131"/>
      <c r="AE5296" s="131"/>
      <c r="AF5296" s="131"/>
      <c r="AG5296" s="131"/>
      <c r="AH5296" s="131"/>
      <c r="AI5296" s="131"/>
      <c r="AJ5296" s="131"/>
      <c r="AK5296" s="131"/>
      <c r="AL5296" s="131"/>
      <c r="AM5296" s="131"/>
      <c r="AN5296" s="131"/>
      <c r="AO5296" s="132"/>
    </row>
    <row r="5297" spans="2:41" ht="13.35" customHeight="1">
      <c r="B5297" s="135"/>
      <c r="I5297" s="136"/>
      <c r="J5297" s="135"/>
      <c r="M5297" s="136"/>
      <c r="N5297" s="135" t="s">
        <v>111</v>
      </c>
      <c r="Q5297" s="136"/>
      <c r="R5297" s="135"/>
      <c r="S5297" s="696"/>
      <c r="T5297" s="694"/>
      <c r="V5297" s="146"/>
      <c r="W5297" s="124" t="s">
        <v>12</v>
      </c>
      <c r="X5297" s="146"/>
      <c r="Y5297" s="124" t="s">
        <v>11</v>
      </c>
      <c r="Z5297" s="146"/>
      <c r="AA5297" s="124" t="s">
        <v>364</v>
      </c>
      <c r="AO5297" s="136"/>
    </row>
    <row r="5298" spans="2:41" ht="3.75" customHeight="1">
      <c r="B5298" s="135"/>
      <c r="I5298" s="136"/>
      <c r="J5298" s="135"/>
      <c r="M5298" s="136"/>
      <c r="N5298" s="135"/>
      <c r="Q5298" s="136"/>
      <c r="R5298" s="135"/>
      <c r="AO5298" s="136"/>
    </row>
    <row r="5299" spans="2:41" ht="3.75" customHeight="1">
      <c r="B5299" s="135"/>
      <c r="I5299" s="136"/>
      <c r="J5299" s="135"/>
      <c r="M5299" s="136"/>
      <c r="N5299" s="130"/>
      <c r="O5299" s="131"/>
      <c r="P5299" s="131"/>
      <c r="Q5299" s="131"/>
      <c r="R5299" s="781" t="str">
        <f>IF(AND(NM_従事者_従事者39_従事者区分&lt;&gt;"",新_新規_2!I652&lt;&gt;""), 新_新規_2!I652, "")
&amp; IF(AND(NM_従事者_従事者39_従事者区分&lt;&gt;"",新_変更_3!AL680&lt;&gt;""), 新_変更_3!AL680, "")</f>
        <v/>
      </c>
      <c r="S5299" s="784" t="str">
        <f>IF(AND(NM_従事者_従事者39_従事者区分&lt;&gt;"",新_新規_2!J652&lt;&gt;""), 新_新規_2!J652, "")
&amp; IF(AND(NM_従事者_従事者39_従事者区分&lt;&gt;"",新_変更_3!AM680&lt;&gt;""), 新_変更_3!AM680, "")</f>
        <v/>
      </c>
      <c r="T5299" s="131"/>
      <c r="U5299" s="787" t="str">
        <f>IF(AND(NM_従事者_従事者39_従事者区分&lt;&gt;"",新_新規_2!L652&lt;&gt;""), 新_新規_2!L652, "")
&amp; IF(AND(NM_従事者_従事者39_従事者区分&lt;&gt;"",新_変更_3!AO680&lt;&gt;""), 新_変更_3!AO680, "")</f>
        <v/>
      </c>
      <c r="V5299" s="130"/>
      <c r="W5299" s="131"/>
      <c r="X5299" s="131"/>
      <c r="Y5299" s="131"/>
      <c r="Z5299" s="131"/>
      <c r="AA5299" s="131"/>
      <c r="AB5299" s="131"/>
      <c r="AC5299" s="131"/>
      <c r="AD5299" s="131"/>
      <c r="AE5299" s="131"/>
      <c r="AF5299" s="131"/>
      <c r="AG5299" s="131"/>
      <c r="AH5299" s="133"/>
      <c r="AI5299" s="133"/>
      <c r="AJ5299" s="131"/>
      <c r="AK5299" s="149"/>
      <c r="AL5299" s="131"/>
      <c r="AM5299" s="131"/>
      <c r="AN5299" s="131"/>
      <c r="AO5299" s="132"/>
    </row>
    <row r="5300" spans="2:41" ht="13.35" customHeight="1">
      <c r="B5300" s="135"/>
      <c r="I5300" s="136"/>
      <c r="J5300" s="135"/>
      <c r="M5300" s="136"/>
      <c r="N5300" s="135" t="s">
        <v>30</v>
      </c>
      <c r="R5300" s="782"/>
      <c r="S5300" s="785"/>
      <c r="T5300" s="124" t="s">
        <v>388</v>
      </c>
      <c r="U5300" s="756"/>
      <c r="V5300" s="135" t="s">
        <v>112</v>
      </c>
      <c r="AH5300" s="137"/>
      <c r="AI5300" s="137"/>
      <c r="AK5300" s="150"/>
      <c r="AO5300" s="136"/>
    </row>
    <row r="5301" spans="2:41" ht="3.75" customHeight="1">
      <c r="B5301" s="135"/>
      <c r="I5301" s="136"/>
      <c r="J5301" s="135"/>
      <c r="M5301" s="136"/>
      <c r="N5301" s="135"/>
      <c r="R5301" s="783"/>
      <c r="S5301" s="786"/>
      <c r="T5301" s="141"/>
      <c r="U5301" s="759"/>
      <c r="V5301" s="140"/>
      <c r="W5301" s="141"/>
      <c r="X5301" s="141"/>
      <c r="Y5301" s="141"/>
      <c r="Z5301" s="141"/>
      <c r="AA5301" s="141"/>
      <c r="AB5301" s="141"/>
      <c r="AC5301" s="141"/>
      <c r="AD5301" s="141"/>
      <c r="AE5301" s="141"/>
      <c r="AF5301" s="141"/>
      <c r="AG5301" s="141"/>
      <c r="AH5301" s="143"/>
      <c r="AI5301" s="143"/>
      <c r="AJ5301" s="141"/>
      <c r="AK5301" s="151"/>
      <c r="AL5301" s="141"/>
      <c r="AM5301" s="141"/>
      <c r="AN5301" s="141"/>
      <c r="AO5301" s="142"/>
    </row>
    <row r="5302" spans="2:41" ht="3.75" customHeight="1">
      <c r="B5302" s="135"/>
      <c r="I5302" s="136"/>
      <c r="J5302" s="135"/>
      <c r="M5302" s="136"/>
      <c r="N5302" s="130"/>
      <c r="O5302" s="131"/>
      <c r="P5302" s="131"/>
      <c r="Q5302" s="132"/>
      <c r="R5302" s="788" t="str">
        <f>IF(AND(NM_従事者_従事者39_従事者区分&lt;&gt;"",新_新規_2!K656&lt;&gt;""), 新_新規_2!K656, "")
 &amp; IF(AND(NM_従事者_従事者39_従事者区分&lt;&gt;"",新_変更_3!AN684&lt;&gt;""), 新_変更_3!AN684, "")</f>
        <v/>
      </c>
      <c r="S5302" s="684"/>
      <c r="T5302" s="684"/>
      <c r="U5302" s="685"/>
      <c r="V5302" s="686" t="str">
        <f>IF(AND(NM_従事者_従事者39_従事者区分&lt;&gt;"",新_新規_2!O656&lt;&gt;""), 新_新規_2!O656, "")
&amp; IF(AND(NM_従事者_従事者39_従事者区分&lt;&gt;"",新_変更_3!AR684&lt;&gt;""), 新_変更_3!AR684, "")</f>
        <v/>
      </c>
      <c r="W5302" s="688"/>
      <c r="X5302" s="683" t="str">
        <f>IF(AND(NM_従事者_従事者39_従事者区分&lt;&gt;"",新_新規_2!Q656&lt;&gt;""), 新_新規_2!Q656, "")
&amp; IF(AND(NM_従事者_従事者39_従事者区分&lt;&gt;"",新_変更_3!AT684&lt;&gt;""), 新_変更_3!AT684, "")</f>
        <v/>
      </c>
      <c r="Y5302" s="684"/>
      <c r="Z5302" s="684"/>
      <c r="AA5302" s="685"/>
      <c r="AI5302" s="131"/>
      <c r="AO5302" s="136"/>
    </row>
    <row r="5303" spans="2:41" ht="13.35" customHeight="1">
      <c r="B5303" s="135"/>
      <c r="I5303" s="136"/>
      <c r="J5303" s="135"/>
      <c r="M5303" s="136"/>
      <c r="N5303" s="135" t="s">
        <v>114</v>
      </c>
      <c r="Q5303" s="136"/>
      <c r="R5303" s="686"/>
      <c r="S5303" s="687"/>
      <c r="T5303" s="687"/>
      <c r="U5303" s="688"/>
      <c r="V5303" s="686"/>
      <c r="W5303" s="688"/>
      <c r="X5303" s="686"/>
      <c r="Y5303" s="687"/>
      <c r="Z5303" s="687"/>
      <c r="AA5303" s="688"/>
      <c r="AB5303" s="158" t="s">
        <v>171</v>
      </c>
      <c r="AO5303" s="136"/>
    </row>
    <row r="5304" spans="2:41" ht="3.75" customHeight="1">
      <c r="B5304" s="135"/>
      <c r="I5304" s="136"/>
      <c r="J5304" s="135"/>
      <c r="M5304" s="136"/>
      <c r="N5304" s="135"/>
      <c r="Q5304" s="136"/>
      <c r="R5304" s="689"/>
      <c r="S5304" s="690"/>
      <c r="T5304" s="690"/>
      <c r="U5304" s="691"/>
      <c r="V5304" s="689"/>
      <c r="W5304" s="691"/>
      <c r="X5304" s="689"/>
      <c r="Y5304" s="690"/>
      <c r="Z5304" s="690"/>
      <c r="AA5304" s="691"/>
      <c r="AB5304" s="141"/>
      <c r="AC5304" s="141"/>
      <c r="AD5304" s="141"/>
      <c r="AE5304" s="141"/>
      <c r="AF5304" s="141"/>
      <c r="AG5304" s="141"/>
      <c r="AH5304" s="141"/>
      <c r="AI5304" s="141"/>
      <c r="AJ5304" s="141"/>
      <c r="AK5304" s="141"/>
      <c r="AL5304" s="141"/>
      <c r="AM5304" s="141"/>
      <c r="AN5304" s="141"/>
      <c r="AO5304" s="142"/>
    </row>
    <row r="5305" spans="2:41" ht="3.75" customHeight="1">
      <c r="B5305" s="135"/>
      <c r="I5305" s="136"/>
      <c r="J5305" s="135"/>
      <c r="M5305" s="136"/>
      <c r="N5305" s="130"/>
      <c r="O5305" s="131"/>
      <c r="P5305" s="131"/>
      <c r="Q5305" s="131"/>
      <c r="R5305" s="130"/>
      <c r="S5305" s="131"/>
      <c r="T5305" s="131"/>
      <c r="U5305" s="131"/>
      <c r="V5305" s="131"/>
      <c r="W5305" s="131"/>
      <c r="X5305" s="131"/>
      <c r="Y5305" s="131"/>
      <c r="Z5305" s="131"/>
      <c r="AA5305" s="132"/>
      <c r="AB5305" s="130"/>
      <c r="AI5305" s="136"/>
      <c r="AJ5305" s="130"/>
      <c r="AK5305" s="131"/>
      <c r="AL5305" s="131"/>
      <c r="AM5305" s="131"/>
      <c r="AN5305" s="131"/>
      <c r="AO5305" s="132"/>
    </row>
    <row r="5306" spans="2:41" ht="13.35" customHeight="1">
      <c r="B5306" s="135"/>
      <c r="I5306" s="136"/>
      <c r="J5306" s="135"/>
      <c r="M5306" s="136"/>
      <c r="N5306" s="135" t="s">
        <v>115</v>
      </c>
      <c r="R5306" s="135"/>
      <c r="S5306" s="696" t="str">
        <f>IF(AND(NM_従事者_従事者39_従事者区分&lt;&gt;"",新_新規_2!I658&lt;&gt;""), 新_新規_2!I658, "")
&amp; IF(AND(NM_従事者_従事者39_従事者区分&lt;&gt;"",新_変更_3!AL686&lt;&gt;""), 新_変更_3!AL686, "")</f>
        <v/>
      </c>
      <c r="T5306" s="694"/>
      <c r="V5306" s="146" t="str">
        <f>IF(AND(NM_従事者_従事者39_従事者区分&lt;&gt;"",新_新規_2!K658&lt;&gt;""), 新_新規_2!K658, "")
&amp; IF(AND(NM_従事者_従事者39_従事者区分&lt;&gt;"",新_変更_3!AN686&lt;&gt;""), 新_変更_3!AN686, "")</f>
        <v/>
      </c>
      <c r="W5306" s="124" t="s">
        <v>12</v>
      </c>
      <c r="X5306" s="146" t="str">
        <f>IF(AND(NM_従事者_従事者39_従事者区分&lt;&gt;"",新_新規_2!M658&lt;&gt;""), 新_新規_2!M658, "")
&amp; IF(AND(NM_従事者_従事者39_従事者区分&lt;&gt;"",新_変更_3!AP686&lt;&gt;""), 新_変更_3!AP686, "")</f>
        <v/>
      </c>
      <c r="Y5306" s="124" t="s">
        <v>11</v>
      </c>
      <c r="Z5306" s="146" t="str">
        <f>IF(AND(NM_従事者_従事者39_従事者区分&lt;&gt;"",新_新規_2!O658&lt;&gt;""), 新_新規_2!O658, "")
 &amp; IF(AND(NM_従事者_従事者39_従事者区分&lt;&gt;"",新_変更_3!AR686&lt;&gt;""), 新_変更_3!AR686, "")</f>
        <v/>
      </c>
      <c r="AA5306" s="124" t="s">
        <v>364</v>
      </c>
      <c r="AB5306" s="135" t="s">
        <v>170</v>
      </c>
      <c r="AI5306" s="136"/>
      <c r="AJ5306" s="135"/>
      <c r="AK5306" s="696"/>
      <c r="AL5306" s="693"/>
      <c r="AM5306" s="693"/>
      <c r="AN5306" s="693"/>
      <c r="AO5306" s="694"/>
    </row>
    <row r="5307" spans="2:41" ht="3.75" customHeight="1">
      <c r="B5307" s="135"/>
      <c r="I5307" s="136"/>
      <c r="J5307" s="135"/>
      <c r="M5307" s="136"/>
      <c r="N5307" s="135"/>
      <c r="R5307" s="140"/>
      <c r="S5307" s="141"/>
      <c r="T5307" s="141"/>
      <c r="U5307" s="141"/>
      <c r="V5307" s="141"/>
      <c r="W5307" s="141"/>
      <c r="X5307" s="141"/>
      <c r="Y5307" s="141"/>
      <c r="Z5307" s="141"/>
      <c r="AA5307" s="142"/>
      <c r="AB5307" s="140"/>
      <c r="AC5307" s="141"/>
      <c r="AD5307" s="141"/>
      <c r="AE5307" s="141"/>
      <c r="AF5307" s="141"/>
      <c r="AG5307" s="141"/>
      <c r="AH5307" s="141"/>
      <c r="AI5307" s="142"/>
      <c r="AJ5307" s="140"/>
      <c r="AK5307" s="141"/>
      <c r="AL5307" s="141"/>
      <c r="AM5307" s="141"/>
      <c r="AN5307" s="141"/>
      <c r="AO5307" s="142"/>
    </row>
    <row r="5308" spans="2:41" ht="3.75" customHeight="1">
      <c r="B5308" s="135"/>
      <c r="I5308" s="136"/>
      <c r="J5308" s="135"/>
      <c r="M5308" s="136"/>
      <c r="N5308" s="130"/>
      <c r="O5308" s="131"/>
      <c r="P5308" s="131"/>
      <c r="Q5308" s="132"/>
      <c r="R5308" s="683" t="str">
        <f>IF(新_新規_2!T655="☑", "研修中の登録販売者", "") &amp; IF(新_変更_3!AW683="☑", "研修中の登録販売者", "")</f>
        <v/>
      </c>
      <c r="S5308" s="684"/>
      <c r="T5308" s="684"/>
      <c r="U5308" s="684"/>
      <c r="V5308" s="684"/>
      <c r="W5308" s="684"/>
      <c r="X5308" s="684"/>
      <c r="Y5308" s="684"/>
      <c r="Z5308" s="684"/>
      <c r="AA5308" s="684"/>
      <c r="AB5308" s="684"/>
      <c r="AC5308" s="684"/>
      <c r="AD5308" s="684"/>
      <c r="AE5308" s="684"/>
      <c r="AF5308" s="684"/>
      <c r="AG5308" s="684"/>
      <c r="AH5308" s="684"/>
      <c r="AI5308" s="684"/>
      <c r="AJ5308" s="684"/>
      <c r="AK5308" s="684"/>
      <c r="AL5308" s="684"/>
      <c r="AM5308" s="684"/>
      <c r="AN5308" s="684"/>
      <c r="AO5308" s="685"/>
    </row>
    <row r="5309" spans="2:41" ht="13.35" customHeight="1">
      <c r="B5309" s="135"/>
      <c r="I5309" s="136"/>
      <c r="J5309" s="135"/>
      <c r="M5309" s="136"/>
      <c r="N5309" s="135" t="s">
        <v>32</v>
      </c>
      <c r="Q5309" s="136"/>
      <c r="R5309" s="686"/>
      <c r="S5309" s="687"/>
      <c r="T5309" s="687"/>
      <c r="U5309" s="687"/>
      <c r="V5309" s="687"/>
      <c r="W5309" s="687"/>
      <c r="X5309" s="687"/>
      <c r="Y5309" s="687"/>
      <c r="Z5309" s="687"/>
      <c r="AA5309" s="687"/>
      <c r="AB5309" s="687"/>
      <c r="AC5309" s="687"/>
      <c r="AD5309" s="687"/>
      <c r="AE5309" s="687"/>
      <c r="AF5309" s="687"/>
      <c r="AG5309" s="687"/>
      <c r="AH5309" s="687"/>
      <c r="AI5309" s="687"/>
      <c r="AJ5309" s="687"/>
      <c r="AK5309" s="687"/>
      <c r="AL5309" s="687"/>
      <c r="AM5309" s="687"/>
      <c r="AN5309" s="687"/>
      <c r="AO5309" s="688"/>
    </row>
    <row r="5310" spans="2:41" ht="3.75" customHeight="1">
      <c r="B5310" s="135"/>
      <c r="I5310" s="136"/>
      <c r="J5310" s="135"/>
      <c r="M5310" s="136"/>
      <c r="N5310" s="140"/>
      <c r="O5310" s="141"/>
      <c r="P5310" s="141"/>
      <c r="Q5310" s="142"/>
      <c r="R5310" s="689"/>
      <c r="S5310" s="690"/>
      <c r="T5310" s="690"/>
      <c r="U5310" s="690"/>
      <c r="V5310" s="690"/>
      <c r="W5310" s="690"/>
      <c r="X5310" s="690"/>
      <c r="Y5310" s="690"/>
      <c r="Z5310" s="690"/>
      <c r="AA5310" s="690"/>
      <c r="AB5310" s="690"/>
      <c r="AC5310" s="690"/>
      <c r="AD5310" s="690"/>
      <c r="AE5310" s="690"/>
      <c r="AF5310" s="690"/>
      <c r="AG5310" s="690"/>
      <c r="AH5310" s="690"/>
      <c r="AI5310" s="690"/>
      <c r="AJ5310" s="690"/>
      <c r="AK5310" s="690"/>
      <c r="AL5310" s="690"/>
      <c r="AM5310" s="690"/>
      <c r="AN5310" s="690"/>
      <c r="AO5310" s="691"/>
    </row>
    <row r="5311" spans="2:41" ht="3.75" customHeight="1">
      <c r="B5311" s="135"/>
      <c r="I5311" s="136"/>
      <c r="J5311" s="130"/>
      <c r="K5311" s="131"/>
      <c r="L5311" s="131"/>
      <c r="M5311" s="132"/>
      <c r="N5311" s="130"/>
      <c r="O5311" s="131"/>
      <c r="P5311" s="131"/>
      <c r="Q5311" s="132"/>
      <c r="R5311" s="130"/>
      <c r="S5311" s="131"/>
      <c r="T5311" s="131"/>
      <c r="U5311" s="131"/>
      <c r="V5311" s="131"/>
      <c r="W5311" s="131"/>
      <c r="X5311" s="131"/>
      <c r="Y5311" s="131"/>
      <c r="Z5311" s="131"/>
      <c r="AA5311" s="132"/>
      <c r="AB5311" s="130"/>
      <c r="AC5311" s="131"/>
      <c r="AD5311" s="131"/>
      <c r="AE5311" s="132"/>
      <c r="AF5311" s="131"/>
      <c r="AG5311" s="131"/>
      <c r="AH5311" s="131"/>
      <c r="AI5311" s="131"/>
      <c r="AJ5311" s="131"/>
      <c r="AK5311" s="131"/>
      <c r="AL5311" s="131"/>
      <c r="AM5311" s="131"/>
      <c r="AN5311" s="131"/>
      <c r="AO5311" s="132"/>
    </row>
    <row r="5312" spans="2:41" ht="13.35" customHeight="1">
      <c r="B5312" s="135"/>
      <c r="I5312" s="136"/>
      <c r="J5312" s="135"/>
      <c r="M5312" s="136"/>
      <c r="N5312" s="135" t="s">
        <v>27</v>
      </c>
      <c r="Q5312" s="136"/>
      <c r="R5312" s="135"/>
      <c r="S5312" s="692" t="str">
        <f>IF(新_新規_2!I662&lt;&gt;"", "01300011:その他従事者", "") &amp; IF(新_変更_3!AL690&lt;&gt;"", "01300011:その他従事者", "")</f>
        <v/>
      </c>
      <c r="T5312" s="693"/>
      <c r="U5312" s="693"/>
      <c r="V5312" s="693"/>
      <c r="W5312" s="693"/>
      <c r="X5312" s="693"/>
      <c r="Y5312" s="693"/>
      <c r="Z5312" s="693"/>
      <c r="AA5312" s="694"/>
      <c r="AB5312" s="135" t="s">
        <v>28</v>
      </c>
      <c r="AE5312" s="136"/>
      <c r="AF5312" s="135"/>
      <c r="AG5312" s="695" t="str">
        <f>IF(新_新規_2!I670="☑", "01300001:薬剤師", "") &amp; IF(新_変更_3!AL698="☑", "01300001:薬剤師", "")
&amp; IF(新_新規_2!N670="☑", "01300002:登録販売者", "") &amp; IF(新_変更_3!AQ698="☑", "01300002:登録販売者", "")
&amp; IF(新_新規_2!T670="☑", "01300002:登録販売者", "") &amp; IF(新_変更_3!AW698="☑", "01300002:登録販売者", "")</f>
        <v/>
      </c>
      <c r="AH5312" s="693"/>
      <c r="AI5312" s="693"/>
      <c r="AJ5312" s="693"/>
      <c r="AK5312" s="693"/>
      <c r="AL5312" s="693"/>
      <c r="AM5312" s="693"/>
      <c r="AN5312" s="693"/>
      <c r="AO5312" s="694"/>
    </row>
    <row r="5313" spans="2:41" ht="3.75" customHeight="1">
      <c r="B5313" s="135"/>
      <c r="I5313" s="136"/>
      <c r="J5313" s="135"/>
      <c r="M5313" s="136"/>
      <c r="N5313" s="140"/>
      <c r="O5313" s="141"/>
      <c r="P5313" s="141"/>
      <c r="Q5313" s="142"/>
      <c r="R5313" s="140"/>
      <c r="S5313" s="141"/>
      <c r="T5313" s="141"/>
      <c r="U5313" s="141"/>
      <c r="V5313" s="141"/>
      <c r="W5313" s="141"/>
      <c r="X5313" s="141"/>
      <c r="Y5313" s="141"/>
      <c r="Z5313" s="141"/>
      <c r="AA5313" s="142"/>
      <c r="AB5313" s="140"/>
      <c r="AC5313" s="141"/>
      <c r="AD5313" s="141"/>
      <c r="AE5313" s="142"/>
      <c r="AF5313" s="141"/>
      <c r="AG5313" s="141"/>
      <c r="AH5313" s="141"/>
      <c r="AI5313" s="141"/>
      <c r="AJ5313" s="141"/>
      <c r="AK5313" s="141"/>
      <c r="AL5313" s="141"/>
      <c r="AM5313" s="141"/>
      <c r="AN5313" s="141"/>
      <c r="AO5313" s="142"/>
    </row>
    <row r="5314" spans="2:41" ht="3.75" customHeight="1">
      <c r="B5314" s="135"/>
      <c r="I5314" s="136"/>
      <c r="J5314" s="135"/>
      <c r="M5314" s="136"/>
      <c r="N5314" s="130"/>
      <c r="O5314" s="131"/>
      <c r="P5314" s="131"/>
      <c r="Q5314" s="132"/>
      <c r="R5314" s="130"/>
      <c r="S5314" s="131"/>
      <c r="T5314" s="131"/>
      <c r="U5314" s="131"/>
      <c r="V5314" s="131"/>
      <c r="W5314" s="131"/>
      <c r="X5314" s="131"/>
      <c r="Y5314" s="131"/>
      <c r="Z5314" s="131"/>
      <c r="AA5314" s="132"/>
      <c r="AB5314" s="130"/>
      <c r="AC5314" s="131"/>
      <c r="AD5314" s="131"/>
      <c r="AE5314" s="132"/>
      <c r="AF5314" s="130"/>
      <c r="AG5314" s="131"/>
      <c r="AH5314" s="131"/>
      <c r="AI5314" s="131"/>
      <c r="AJ5314" s="131"/>
      <c r="AK5314" s="131"/>
      <c r="AL5314" s="131"/>
      <c r="AM5314" s="131"/>
      <c r="AN5314" s="131"/>
      <c r="AO5314" s="132"/>
    </row>
    <row r="5315" spans="2:41" ht="13.35" customHeight="1">
      <c r="B5315" s="135"/>
      <c r="I5315" s="136"/>
      <c r="J5315" s="135"/>
      <c r="M5315" s="136"/>
      <c r="N5315" s="135" t="s">
        <v>3990</v>
      </c>
      <c r="Q5315" s="136"/>
      <c r="R5315" s="135"/>
      <c r="S5315" s="696"/>
      <c r="T5315" s="694"/>
      <c r="V5315" s="146"/>
      <c r="W5315" s="124" t="s">
        <v>12</v>
      </c>
      <c r="X5315" s="146"/>
      <c r="Y5315" s="124" t="s">
        <v>11</v>
      </c>
      <c r="Z5315" s="146"/>
      <c r="AA5315" s="136" t="s">
        <v>364</v>
      </c>
      <c r="AB5315" s="135" t="s">
        <v>66</v>
      </c>
      <c r="AE5315" s="136"/>
      <c r="AF5315" s="135"/>
      <c r="AG5315" s="696"/>
      <c r="AH5315" s="694"/>
      <c r="AJ5315" s="146"/>
      <c r="AK5315" s="124" t="s">
        <v>12</v>
      </c>
      <c r="AL5315" s="146"/>
      <c r="AM5315" s="124" t="s">
        <v>11</v>
      </c>
      <c r="AN5315" s="146"/>
      <c r="AO5315" s="136" t="s">
        <v>364</v>
      </c>
    </row>
    <row r="5316" spans="2:41" ht="3.75" customHeight="1">
      <c r="B5316" s="135"/>
      <c r="I5316" s="136"/>
      <c r="J5316" s="135"/>
      <c r="M5316" s="136"/>
      <c r="N5316" s="140"/>
      <c r="O5316" s="141"/>
      <c r="P5316" s="141"/>
      <c r="Q5316" s="142"/>
      <c r="R5316" s="140"/>
      <c r="S5316" s="141"/>
      <c r="T5316" s="141"/>
      <c r="U5316" s="141"/>
      <c r="V5316" s="141"/>
      <c r="W5316" s="141"/>
      <c r="X5316" s="141"/>
      <c r="Y5316" s="141"/>
      <c r="Z5316" s="141"/>
      <c r="AA5316" s="142"/>
      <c r="AB5316" s="140"/>
      <c r="AC5316" s="141"/>
      <c r="AD5316" s="141"/>
      <c r="AE5316" s="142"/>
      <c r="AF5316" s="140"/>
      <c r="AG5316" s="141"/>
      <c r="AH5316" s="141"/>
      <c r="AI5316" s="141"/>
      <c r="AJ5316" s="141"/>
      <c r="AK5316" s="141"/>
      <c r="AL5316" s="141"/>
      <c r="AM5316" s="141"/>
      <c r="AN5316" s="141"/>
      <c r="AO5316" s="142"/>
    </row>
    <row r="5317" spans="2:41" ht="3.75" customHeight="1">
      <c r="B5317" s="135"/>
      <c r="I5317" s="136"/>
      <c r="J5317" s="135"/>
      <c r="M5317" s="136"/>
      <c r="N5317" s="130"/>
      <c r="O5317" s="131"/>
      <c r="P5317" s="131"/>
      <c r="Q5317" s="132"/>
      <c r="R5317" s="683" t="str">
        <f>IF(AND(NM_従事者_従事者40_従事者区分&lt;&gt;"",新_新規_2!I662&lt;&gt;""), 新_新規_2!I662, "")
&amp; IF(AND(NM_従事者_従事者40_従事者区分&lt;&gt;"",新_変更_3!AL690&lt;&gt;""), 新_変更_3!AL690, "")</f>
        <v/>
      </c>
      <c r="S5317" s="684"/>
      <c r="T5317" s="684"/>
      <c r="U5317" s="684"/>
      <c r="V5317" s="684"/>
      <c r="W5317" s="684"/>
      <c r="X5317" s="684"/>
      <c r="Y5317" s="684"/>
      <c r="Z5317" s="684"/>
      <c r="AA5317" s="684"/>
      <c r="AB5317" s="684"/>
      <c r="AC5317" s="684"/>
      <c r="AD5317" s="684"/>
      <c r="AE5317" s="684"/>
      <c r="AF5317" s="684"/>
      <c r="AG5317" s="684"/>
      <c r="AH5317" s="684"/>
      <c r="AI5317" s="684"/>
      <c r="AJ5317" s="685"/>
      <c r="AK5317" s="131"/>
      <c r="AL5317" s="131"/>
      <c r="AM5317" s="131"/>
      <c r="AN5317" s="131"/>
      <c r="AO5317" s="132"/>
    </row>
    <row r="5318" spans="2:41" ht="13.35" customHeight="1">
      <c r="B5318" s="135"/>
      <c r="I5318" s="136"/>
      <c r="J5318" s="135"/>
      <c r="M5318" s="136"/>
      <c r="N5318" s="135" t="s">
        <v>8</v>
      </c>
      <c r="Q5318" s="136"/>
      <c r="R5318" s="686"/>
      <c r="S5318" s="687"/>
      <c r="T5318" s="687"/>
      <c r="U5318" s="687"/>
      <c r="V5318" s="687"/>
      <c r="W5318" s="687"/>
      <c r="X5318" s="687"/>
      <c r="Y5318" s="687"/>
      <c r="Z5318" s="687"/>
      <c r="AA5318" s="687"/>
      <c r="AB5318" s="687"/>
      <c r="AC5318" s="687"/>
      <c r="AD5318" s="687"/>
      <c r="AE5318" s="687"/>
      <c r="AF5318" s="687"/>
      <c r="AG5318" s="687"/>
      <c r="AH5318" s="687"/>
      <c r="AI5318" s="687"/>
      <c r="AJ5318" s="688"/>
      <c r="AL5318" s="147" t="s">
        <v>13</v>
      </c>
      <c r="AM5318" s="124" t="s">
        <v>29</v>
      </c>
      <c r="AO5318" s="136"/>
    </row>
    <row r="5319" spans="2:41" ht="3.75" customHeight="1">
      <c r="B5319" s="135"/>
      <c r="I5319" s="136"/>
      <c r="J5319" s="135"/>
      <c r="M5319" s="136"/>
      <c r="N5319" s="140"/>
      <c r="O5319" s="141"/>
      <c r="P5319" s="141"/>
      <c r="Q5319" s="142"/>
      <c r="R5319" s="689"/>
      <c r="S5319" s="690"/>
      <c r="T5319" s="690"/>
      <c r="U5319" s="690"/>
      <c r="V5319" s="690"/>
      <c r="W5319" s="690"/>
      <c r="X5319" s="690"/>
      <c r="Y5319" s="690"/>
      <c r="Z5319" s="690"/>
      <c r="AA5319" s="690"/>
      <c r="AB5319" s="690"/>
      <c r="AC5319" s="690"/>
      <c r="AD5319" s="690"/>
      <c r="AE5319" s="690"/>
      <c r="AF5319" s="690"/>
      <c r="AG5319" s="690"/>
      <c r="AH5319" s="690"/>
      <c r="AI5319" s="690"/>
      <c r="AJ5319" s="691"/>
      <c r="AK5319" s="141"/>
      <c r="AL5319" s="141"/>
      <c r="AM5319" s="141"/>
      <c r="AN5319" s="141"/>
      <c r="AO5319" s="142"/>
    </row>
    <row r="5320" spans="2:41" ht="3.75" customHeight="1">
      <c r="B5320" s="135"/>
      <c r="I5320" s="136"/>
      <c r="J5320" s="135"/>
      <c r="M5320" s="136"/>
      <c r="N5320" s="130"/>
      <c r="O5320" s="131"/>
      <c r="P5320" s="131"/>
      <c r="Q5320" s="132"/>
      <c r="R5320" s="683" t="str">
        <f>IF(NM_従事者_従事者40_従事者区分="","",(IF(新_新規_2!I661&lt;&gt;"", ASC(PHONETIC(新_新規_2!I661)), "") &amp; IF(新_変更_3!AL689&lt;&gt;"", ASC(PHONETIC(新_変更_3!AL689)), "")))</f>
        <v/>
      </c>
      <c r="S5320" s="684"/>
      <c r="T5320" s="684"/>
      <c r="U5320" s="684"/>
      <c r="V5320" s="684"/>
      <c r="W5320" s="684"/>
      <c r="X5320" s="684"/>
      <c r="Y5320" s="684"/>
      <c r="Z5320" s="684"/>
      <c r="AA5320" s="684"/>
      <c r="AB5320" s="684"/>
      <c r="AC5320" s="684"/>
      <c r="AD5320" s="684"/>
      <c r="AE5320" s="684"/>
      <c r="AF5320" s="684"/>
      <c r="AG5320" s="684"/>
      <c r="AH5320" s="684"/>
      <c r="AI5320" s="684"/>
      <c r="AJ5320" s="684"/>
      <c r="AK5320" s="684"/>
      <c r="AL5320" s="684"/>
      <c r="AM5320" s="684"/>
      <c r="AN5320" s="684"/>
      <c r="AO5320" s="685"/>
    </row>
    <row r="5321" spans="2:41" ht="13.35" customHeight="1">
      <c r="B5321" s="135"/>
      <c r="I5321" s="136"/>
      <c r="J5321" s="135"/>
      <c r="M5321" s="136"/>
      <c r="N5321" s="135" t="s">
        <v>61</v>
      </c>
      <c r="Q5321" s="136"/>
      <c r="R5321" s="686"/>
      <c r="S5321" s="687"/>
      <c r="T5321" s="687"/>
      <c r="U5321" s="687"/>
      <c r="V5321" s="687"/>
      <c r="W5321" s="687"/>
      <c r="X5321" s="687"/>
      <c r="Y5321" s="687"/>
      <c r="Z5321" s="687"/>
      <c r="AA5321" s="687"/>
      <c r="AB5321" s="687"/>
      <c r="AC5321" s="687"/>
      <c r="AD5321" s="687"/>
      <c r="AE5321" s="687"/>
      <c r="AF5321" s="687"/>
      <c r="AG5321" s="687"/>
      <c r="AH5321" s="687"/>
      <c r="AI5321" s="687"/>
      <c r="AJ5321" s="687"/>
      <c r="AK5321" s="687"/>
      <c r="AL5321" s="687"/>
      <c r="AM5321" s="687"/>
      <c r="AN5321" s="687"/>
      <c r="AO5321" s="688"/>
    </row>
    <row r="5322" spans="2:41" ht="3.75" customHeight="1">
      <c r="B5322" s="135"/>
      <c r="I5322" s="136"/>
      <c r="J5322" s="135"/>
      <c r="M5322" s="136"/>
      <c r="N5322" s="135"/>
      <c r="Q5322" s="136"/>
      <c r="R5322" s="689"/>
      <c r="S5322" s="690"/>
      <c r="T5322" s="690"/>
      <c r="U5322" s="690"/>
      <c r="V5322" s="690"/>
      <c r="W5322" s="690"/>
      <c r="X5322" s="690"/>
      <c r="Y5322" s="690"/>
      <c r="Z5322" s="690"/>
      <c r="AA5322" s="690"/>
      <c r="AB5322" s="690"/>
      <c r="AC5322" s="690"/>
      <c r="AD5322" s="690"/>
      <c r="AE5322" s="690"/>
      <c r="AF5322" s="690"/>
      <c r="AG5322" s="690"/>
      <c r="AH5322" s="690"/>
      <c r="AI5322" s="690"/>
      <c r="AJ5322" s="690"/>
      <c r="AK5322" s="690"/>
      <c r="AL5322" s="690"/>
      <c r="AM5322" s="690"/>
      <c r="AN5322" s="690"/>
      <c r="AO5322" s="691"/>
    </row>
    <row r="5323" spans="2:41" ht="3.75" customHeight="1">
      <c r="B5323" s="135"/>
      <c r="I5323" s="136"/>
      <c r="J5323" s="135"/>
      <c r="N5323" s="130"/>
      <c r="O5323" s="131"/>
      <c r="P5323" s="131"/>
      <c r="Q5323" s="132"/>
      <c r="U5323" s="787" t="str">
        <f>IF(AND(NM_従事者_従事者40_従事者区分&lt;&gt;"",新_新規_2!L663&lt;&gt;""), 新_新規_2!L663, "")
&amp; IF(AND(NM_従事者_従事者40_従事者区分&lt;&gt;"",新_変更_3!AO691&lt;&gt;""), 新_変更_3!AO691, "")</f>
        <v/>
      </c>
      <c r="V5323" s="754"/>
      <c r="W5323" s="754"/>
      <c r="X5323" s="789"/>
      <c r="Y5323" s="131"/>
      <c r="Z5323" s="792" t="str">
        <f>IF(AND(NM_従事者_従事者40_従事者区分&lt;&gt;"",新_新規_2!O663&lt;&gt;""), 新_新規_2!O663, "")
&amp; IF(AND(NM_従事者_従事者40_従事者区分&lt;&gt;"",新_変更_3!AR691&lt;&gt;""), 新_変更_3!AR691, "")</f>
        <v/>
      </c>
      <c r="AA5323" s="754"/>
      <c r="AB5323" s="754"/>
      <c r="AC5323" s="755"/>
      <c r="AG5323" s="683" t="str">
        <f>IF(AND(NM_従事者_従事者40_従事者区分&lt;&gt;"",新_新規_2!L664&lt;&gt;""), 新_新規_2!L664, "")
 &amp; IF(AND(NM_従事者_従事者40_従事者区分&lt;&gt;"",新_変更_3!AO692&lt;&gt;""), 新_変更_3!AO692, "")</f>
        <v/>
      </c>
      <c r="AH5323" s="684"/>
      <c r="AI5323" s="684"/>
      <c r="AJ5323" s="684"/>
      <c r="AK5323" s="684"/>
      <c r="AL5323" s="684"/>
      <c r="AM5323" s="684"/>
      <c r="AN5323" s="684"/>
      <c r="AO5323" s="685"/>
    </row>
    <row r="5324" spans="2:41" ht="13.35" customHeight="1">
      <c r="B5324" s="135"/>
      <c r="I5324" s="136"/>
      <c r="J5324" s="135"/>
      <c r="N5324" s="135"/>
      <c r="Q5324" s="136"/>
      <c r="R5324" s="124" t="s">
        <v>15</v>
      </c>
      <c r="U5324" s="756"/>
      <c r="V5324" s="757"/>
      <c r="W5324" s="757"/>
      <c r="X5324" s="790"/>
      <c r="Y5324" s="125" t="s">
        <v>359</v>
      </c>
      <c r="Z5324" s="793"/>
      <c r="AA5324" s="757"/>
      <c r="AB5324" s="757"/>
      <c r="AC5324" s="758"/>
      <c r="AD5324" s="124" t="s">
        <v>56</v>
      </c>
      <c r="AG5324" s="686"/>
      <c r="AH5324" s="687"/>
      <c r="AI5324" s="687"/>
      <c r="AJ5324" s="687"/>
      <c r="AK5324" s="687"/>
      <c r="AL5324" s="687"/>
      <c r="AM5324" s="687"/>
      <c r="AN5324" s="687"/>
      <c r="AO5324" s="688"/>
    </row>
    <row r="5325" spans="2:41" ht="3.75" customHeight="1">
      <c r="B5325" s="135"/>
      <c r="I5325" s="136"/>
      <c r="J5325" s="135"/>
      <c r="N5325" s="135"/>
      <c r="Q5325" s="136"/>
      <c r="R5325" s="141"/>
      <c r="S5325" s="141"/>
      <c r="T5325" s="141"/>
      <c r="U5325" s="759"/>
      <c r="V5325" s="760"/>
      <c r="W5325" s="760"/>
      <c r="X5325" s="791"/>
      <c r="Y5325" s="141"/>
      <c r="Z5325" s="794"/>
      <c r="AA5325" s="760"/>
      <c r="AB5325" s="760"/>
      <c r="AC5325" s="761"/>
      <c r="AD5325" s="141"/>
      <c r="AE5325" s="141"/>
      <c r="AF5325" s="141"/>
      <c r="AG5325" s="689"/>
      <c r="AH5325" s="690"/>
      <c r="AI5325" s="690"/>
      <c r="AJ5325" s="690"/>
      <c r="AK5325" s="690"/>
      <c r="AL5325" s="690"/>
      <c r="AM5325" s="690"/>
      <c r="AN5325" s="690"/>
      <c r="AO5325" s="691"/>
    </row>
    <row r="5326" spans="2:41" ht="3.75" customHeight="1">
      <c r="B5326" s="135"/>
      <c r="I5326" s="136"/>
      <c r="J5326" s="135"/>
      <c r="N5326" s="135"/>
      <c r="Q5326" s="136"/>
      <c r="R5326" s="131"/>
      <c r="S5326" s="131"/>
      <c r="T5326" s="132"/>
      <c r="U5326" s="683" t="str">
        <f>IF(AND(NM_従事者_従事者40_従事者区分&lt;&gt;"",新_新規_2!T664&lt;&gt;""), 新_新規_2!T664, "")
&amp; IF(AND(NM_従事者_従事者40_従事者区分&lt;&gt;"",新_変更_3!AW692&lt;&gt;""), 新_変更_3!AW692, "")</f>
        <v/>
      </c>
      <c r="V5326" s="684"/>
      <c r="W5326" s="684"/>
      <c r="X5326" s="684"/>
      <c r="Y5326" s="684"/>
      <c r="Z5326" s="684"/>
      <c r="AA5326" s="684"/>
      <c r="AB5326" s="684"/>
      <c r="AC5326" s="685"/>
      <c r="AD5326" s="130"/>
      <c r="AE5326" s="131"/>
      <c r="AF5326" s="132"/>
      <c r="AG5326" s="683" t="str">
        <f>IF(AND(NM_従事者_従事者40_従事者区分&lt;&gt;"",新_新規_2!L665&lt;&gt;""), 新_新規_2!L665, "")
&amp; IF(AND(NM_従事者_従事者40_従事者区分&lt;&gt;"",新_変更_3!AO693&lt;&gt;""), 新_変更_3!AO693, "")</f>
        <v/>
      </c>
      <c r="AH5326" s="684"/>
      <c r="AI5326" s="684"/>
      <c r="AJ5326" s="684"/>
      <c r="AK5326" s="684"/>
      <c r="AL5326" s="684"/>
      <c r="AM5326" s="684"/>
      <c r="AN5326" s="684"/>
      <c r="AO5326" s="685"/>
    </row>
    <row r="5327" spans="2:41" ht="13.35" customHeight="1">
      <c r="B5327" s="135"/>
      <c r="I5327" s="136"/>
      <c r="J5327" s="135" t="s">
        <v>4032</v>
      </c>
      <c r="N5327" s="135" t="s">
        <v>23</v>
      </c>
      <c r="Q5327" s="136"/>
      <c r="R5327" s="124" t="s">
        <v>17</v>
      </c>
      <c r="T5327" s="136"/>
      <c r="U5327" s="686"/>
      <c r="V5327" s="687"/>
      <c r="W5327" s="687"/>
      <c r="X5327" s="687"/>
      <c r="Y5327" s="687"/>
      <c r="Z5327" s="687"/>
      <c r="AA5327" s="687"/>
      <c r="AB5327" s="687"/>
      <c r="AC5327" s="688"/>
      <c r="AD5327" s="135" t="s">
        <v>18</v>
      </c>
      <c r="AF5327" s="136"/>
      <c r="AG5327" s="686"/>
      <c r="AH5327" s="687"/>
      <c r="AI5327" s="687"/>
      <c r="AJ5327" s="687"/>
      <c r="AK5327" s="687"/>
      <c r="AL5327" s="687"/>
      <c r="AM5327" s="687"/>
      <c r="AN5327" s="687"/>
      <c r="AO5327" s="688"/>
    </row>
    <row r="5328" spans="2:41" ht="3.75" customHeight="1">
      <c r="B5328" s="135"/>
      <c r="I5328" s="136"/>
      <c r="J5328" s="135"/>
      <c r="N5328" s="135"/>
      <c r="Q5328" s="136"/>
      <c r="R5328" s="141"/>
      <c r="S5328" s="141"/>
      <c r="T5328" s="142"/>
      <c r="U5328" s="689"/>
      <c r="V5328" s="690"/>
      <c r="W5328" s="690"/>
      <c r="X5328" s="690"/>
      <c r="Y5328" s="690"/>
      <c r="Z5328" s="690"/>
      <c r="AA5328" s="690"/>
      <c r="AB5328" s="690"/>
      <c r="AC5328" s="691"/>
      <c r="AD5328" s="140"/>
      <c r="AE5328" s="141"/>
      <c r="AF5328" s="142"/>
      <c r="AG5328" s="689"/>
      <c r="AH5328" s="690"/>
      <c r="AI5328" s="690"/>
      <c r="AJ5328" s="690"/>
      <c r="AK5328" s="690"/>
      <c r="AL5328" s="690"/>
      <c r="AM5328" s="690"/>
      <c r="AN5328" s="690"/>
      <c r="AO5328" s="691"/>
    </row>
    <row r="5329" spans="2:41" ht="3.75" customHeight="1">
      <c r="B5329" s="135"/>
      <c r="I5329" s="136"/>
      <c r="J5329" s="135"/>
      <c r="N5329" s="135"/>
      <c r="Q5329" s="136"/>
      <c r="R5329" s="131"/>
      <c r="S5329" s="131"/>
      <c r="T5329" s="132"/>
      <c r="U5329" s="683" t="str">
        <f>IF(AND(NM_従事者_従事者40_従事者区分&lt;&gt;"",新_新規_2!T665&lt;&gt;""), 新_新規_2!T665, "")
&amp; IF(AND(NM_従事者_従事者40_従事者区分&lt;&gt;"",新_変更_3!AW693&lt;&gt;""), 新_変更_3!AW693, "")</f>
        <v/>
      </c>
      <c r="V5329" s="684"/>
      <c r="W5329" s="684"/>
      <c r="X5329" s="684"/>
      <c r="Y5329" s="684"/>
      <c r="Z5329" s="684"/>
      <c r="AA5329" s="684"/>
      <c r="AB5329" s="684"/>
      <c r="AC5329" s="685"/>
      <c r="AD5329" s="130"/>
      <c r="AE5329" s="131"/>
      <c r="AF5329" s="132"/>
      <c r="AG5329" s="683" t="str">
        <f>IF(AND(NM_従事者_従事者40_従事者区分&lt;&gt;"",新_新規_2!L666&lt;&gt;""), 新_新規_2!L666, "")
&amp; IF(AND(NM_従事者_従事者40_従事者区分&lt;&gt;"",新_変更_3!AO694&lt;&gt;""), 新_変更_3!AO694, "")</f>
        <v/>
      </c>
      <c r="AH5329" s="684"/>
      <c r="AI5329" s="684"/>
      <c r="AJ5329" s="684"/>
      <c r="AK5329" s="684"/>
      <c r="AL5329" s="684"/>
      <c r="AM5329" s="684"/>
      <c r="AN5329" s="684"/>
      <c r="AO5329" s="685"/>
    </row>
    <row r="5330" spans="2:41" ht="13.35" customHeight="1">
      <c r="B5330" s="135"/>
      <c r="I5330" s="136"/>
      <c r="J5330" s="135"/>
      <c r="N5330" s="135"/>
      <c r="Q5330" s="136"/>
      <c r="R5330" s="124" t="s">
        <v>19</v>
      </c>
      <c r="T5330" s="136"/>
      <c r="U5330" s="686"/>
      <c r="V5330" s="687"/>
      <c r="W5330" s="687"/>
      <c r="X5330" s="687"/>
      <c r="Y5330" s="687"/>
      <c r="Z5330" s="687"/>
      <c r="AA5330" s="687"/>
      <c r="AB5330" s="687"/>
      <c r="AC5330" s="688"/>
      <c r="AD5330" s="135" t="s">
        <v>20</v>
      </c>
      <c r="AF5330" s="136"/>
      <c r="AG5330" s="686"/>
      <c r="AH5330" s="687"/>
      <c r="AI5330" s="687"/>
      <c r="AJ5330" s="687"/>
      <c r="AK5330" s="687"/>
      <c r="AL5330" s="687"/>
      <c r="AM5330" s="687"/>
      <c r="AN5330" s="687"/>
      <c r="AO5330" s="688"/>
    </row>
    <row r="5331" spans="2:41" ht="3.75" customHeight="1">
      <c r="B5331" s="135"/>
      <c r="I5331" s="136"/>
      <c r="J5331" s="135"/>
      <c r="N5331" s="140"/>
      <c r="O5331" s="141"/>
      <c r="P5331" s="141"/>
      <c r="Q5331" s="142"/>
      <c r="R5331" s="141"/>
      <c r="S5331" s="141"/>
      <c r="T5331" s="142"/>
      <c r="U5331" s="689"/>
      <c r="V5331" s="690"/>
      <c r="W5331" s="690"/>
      <c r="X5331" s="690"/>
      <c r="Y5331" s="690"/>
      <c r="Z5331" s="690"/>
      <c r="AA5331" s="690"/>
      <c r="AB5331" s="690"/>
      <c r="AC5331" s="691"/>
      <c r="AD5331" s="140"/>
      <c r="AE5331" s="141"/>
      <c r="AF5331" s="142"/>
      <c r="AG5331" s="689"/>
      <c r="AH5331" s="690"/>
      <c r="AI5331" s="690"/>
      <c r="AJ5331" s="690"/>
      <c r="AK5331" s="690"/>
      <c r="AL5331" s="690"/>
      <c r="AM5331" s="690"/>
      <c r="AN5331" s="690"/>
      <c r="AO5331" s="691"/>
    </row>
    <row r="5332" spans="2:41" ht="3.75" customHeight="1">
      <c r="B5332" s="135"/>
      <c r="I5332" s="136"/>
      <c r="J5332" s="135"/>
      <c r="M5332" s="136"/>
      <c r="N5332" s="135"/>
      <c r="Q5332" s="136"/>
      <c r="R5332" s="130"/>
      <c r="S5332" s="131"/>
      <c r="T5332" s="131"/>
      <c r="U5332" s="131"/>
      <c r="V5332" s="131"/>
      <c r="W5332" s="131"/>
      <c r="X5332" s="131"/>
      <c r="Y5332" s="131"/>
      <c r="Z5332" s="131"/>
      <c r="AA5332" s="131"/>
      <c r="AB5332" s="131"/>
      <c r="AC5332" s="131"/>
      <c r="AD5332" s="131"/>
      <c r="AE5332" s="131"/>
      <c r="AF5332" s="131"/>
      <c r="AG5332" s="131"/>
      <c r="AH5332" s="131"/>
      <c r="AI5332" s="131"/>
      <c r="AJ5332" s="131"/>
      <c r="AK5332" s="131"/>
      <c r="AL5332" s="131"/>
      <c r="AM5332" s="131"/>
      <c r="AN5332" s="131"/>
      <c r="AO5332" s="132"/>
    </row>
    <row r="5333" spans="2:41" ht="13.35" customHeight="1">
      <c r="B5333" s="135"/>
      <c r="I5333" s="136"/>
      <c r="J5333" s="135"/>
      <c r="M5333" s="136"/>
      <c r="N5333" s="135" t="s">
        <v>111</v>
      </c>
      <c r="Q5333" s="136"/>
      <c r="R5333" s="135"/>
      <c r="S5333" s="696"/>
      <c r="T5333" s="694"/>
      <c r="V5333" s="146"/>
      <c r="W5333" s="124" t="s">
        <v>12</v>
      </c>
      <c r="X5333" s="146"/>
      <c r="Y5333" s="124" t="s">
        <v>11</v>
      </c>
      <c r="Z5333" s="146"/>
      <c r="AA5333" s="124" t="s">
        <v>364</v>
      </c>
      <c r="AO5333" s="136"/>
    </row>
    <row r="5334" spans="2:41" ht="3.75" customHeight="1">
      <c r="B5334" s="135"/>
      <c r="I5334" s="136"/>
      <c r="J5334" s="135"/>
      <c r="M5334" s="136"/>
      <c r="N5334" s="135"/>
      <c r="Q5334" s="136"/>
      <c r="R5334" s="135"/>
      <c r="AO5334" s="136"/>
    </row>
    <row r="5335" spans="2:41" ht="3.75" customHeight="1">
      <c r="B5335" s="135"/>
      <c r="I5335" s="136"/>
      <c r="J5335" s="135"/>
      <c r="M5335" s="136"/>
      <c r="N5335" s="130"/>
      <c r="O5335" s="131"/>
      <c r="P5335" s="131"/>
      <c r="Q5335" s="131"/>
      <c r="R5335" s="781" t="str">
        <f>IF(AND(NM_従事者_従事者40_従事者区分&lt;&gt;"",新_新規_2!I667&lt;&gt;""), 新_新規_2!I667, "")
&amp; IF(AND(NM_従事者_従事者40_従事者区分&lt;&gt;"",新_変更_3!AL695&lt;&gt;""), 新_変更_3!AL695, "")</f>
        <v/>
      </c>
      <c r="S5335" s="784" t="str">
        <f>IF(AND(NM_従事者_従事者40_従事者区分&lt;&gt;"",新_新規_2!J667&lt;&gt;""), 新_新規_2!J667, "")
 &amp; IF(AND(NM_従事者_従事者40_従事者区分&lt;&gt;"",新_変更_3!AM695&lt;&gt;""), 新_変更_3!AM695, "")</f>
        <v/>
      </c>
      <c r="T5335" s="131"/>
      <c r="U5335" s="787" t="str">
        <f>IF(AND(NM_従事者_従事者40_従事者区分&lt;&gt;"",新_新規_2!L667&lt;&gt;""), 新_新規_2!L667, "")
&amp; IF(AND(NM_従事者_従事者40_従事者区分&lt;&gt;"",新_変更_3!AO695&lt;&gt;""), 新_変更_3!AO695, "")</f>
        <v/>
      </c>
      <c r="V5335" s="130"/>
      <c r="W5335" s="131"/>
      <c r="X5335" s="131"/>
      <c r="Y5335" s="131"/>
      <c r="Z5335" s="131"/>
      <c r="AA5335" s="131"/>
      <c r="AB5335" s="131"/>
      <c r="AC5335" s="131"/>
      <c r="AD5335" s="131"/>
      <c r="AE5335" s="131"/>
      <c r="AF5335" s="131"/>
      <c r="AG5335" s="131"/>
      <c r="AH5335" s="133"/>
      <c r="AI5335" s="133"/>
      <c r="AJ5335" s="131"/>
      <c r="AK5335" s="149"/>
      <c r="AL5335" s="131"/>
      <c r="AM5335" s="131"/>
      <c r="AN5335" s="131"/>
      <c r="AO5335" s="132"/>
    </row>
    <row r="5336" spans="2:41" ht="13.35" customHeight="1">
      <c r="B5336" s="135"/>
      <c r="I5336" s="136"/>
      <c r="J5336" s="135"/>
      <c r="M5336" s="136"/>
      <c r="N5336" s="135" t="s">
        <v>30</v>
      </c>
      <c r="R5336" s="782"/>
      <c r="S5336" s="785"/>
      <c r="T5336" s="124" t="s">
        <v>388</v>
      </c>
      <c r="U5336" s="756"/>
      <c r="V5336" s="135" t="s">
        <v>112</v>
      </c>
      <c r="AH5336" s="137"/>
      <c r="AI5336" s="137"/>
      <c r="AK5336" s="150"/>
      <c r="AO5336" s="136"/>
    </row>
    <row r="5337" spans="2:41" ht="3.75" customHeight="1">
      <c r="B5337" s="135"/>
      <c r="I5337" s="136"/>
      <c r="J5337" s="135"/>
      <c r="M5337" s="136"/>
      <c r="N5337" s="135"/>
      <c r="R5337" s="783"/>
      <c r="S5337" s="786"/>
      <c r="T5337" s="141"/>
      <c r="U5337" s="759"/>
      <c r="V5337" s="140"/>
      <c r="W5337" s="141"/>
      <c r="X5337" s="141"/>
      <c r="Y5337" s="141"/>
      <c r="Z5337" s="141"/>
      <c r="AA5337" s="141"/>
      <c r="AB5337" s="141"/>
      <c r="AC5337" s="141"/>
      <c r="AD5337" s="141"/>
      <c r="AE5337" s="141"/>
      <c r="AF5337" s="141"/>
      <c r="AG5337" s="141"/>
      <c r="AH5337" s="143"/>
      <c r="AI5337" s="143"/>
      <c r="AJ5337" s="141"/>
      <c r="AK5337" s="151"/>
      <c r="AL5337" s="141"/>
      <c r="AM5337" s="141"/>
      <c r="AN5337" s="141"/>
      <c r="AO5337" s="142"/>
    </row>
    <row r="5338" spans="2:41" ht="3.75" customHeight="1">
      <c r="B5338" s="135"/>
      <c r="I5338" s="136"/>
      <c r="J5338" s="135"/>
      <c r="M5338" s="136"/>
      <c r="N5338" s="130"/>
      <c r="O5338" s="131"/>
      <c r="P5338" s="131"/>
      <c r="Q5338" s="132"/>
      <c r="R5338" s="788" t="str">
        <f>IF(AND(NM_従事者_従事者40_従事者区分&lt;&gt;"",新_新規_2!K671&lt;&gt;""), 新_新規_2!K671, "")
&amp; IF(AND(NM_従事者_従事者40_従事者区分&lt;&gt;"",新_変更_3!AN699&lt;&gt;""), 新_変更_3!AN699, "")</f>
        <v/>
      </c>
      <c r="S5338" s="684"/>
      <c r="T5338" s="684"/>
      <c r="U5338" s="685"/>
      <c r="V5338" s="686" t="str">
        <f>IF(AND(NM_従事者_従事者40_従事者区分&lt;&gt;"",新_新規_2!O671&lt;&gt;""), 新_新規_2!O671, "")
 &amp; IF(AND(NM_従事者_従事者40_従事者区分&lt;&gt;"",新_変更_3!AR699&lt;&gt;""), 新_変更_3!AR699, "")</f>
        <v/>
      </c>
      <c r="W5338" s="688"/>
      <c r="X5338" s="683" t="str">
        <f>IF(AND(NM_従事者_従事者40_従事者区分&lt;&gt;"",新_新規_2!Q671&lt;&gt;""), 新_新規_2!Q671, "")
&amp; IF(AND(NM_従事者_従事者40_従事者区分&lt;&gt;"",新_変更_3!AT699&lt;&gt;""), 新_変更_3!AT699, "")</f>
        <v/>
      </c>
      <c r="Y5338" s="684"/>
      <c r="Z5338" s="684"/>
      <c r="AA5338" s="685"/>
      <c r="AI5338" s="131"/>
      <c r="AO5338" s="136"/>
    </row>
    <row r="5339" spans="2:41" ht="13.35" customHeight="1">
      <c r="B5339" s="135"/>
      <c r="I5339" s="136"/>
      <c r="J5339" s="135"/>
      <c r="M5339" s="136"/>
      <c r="N5339" s="135" t="s">
        <v>114</v>
      </c>
      <c r="Q5339" s="136"/>
      <c r="R5339" s="686"/>
      <c r="S5339" s="687"/>
      <c r="T5339" s="687"/>
      <c r="U5339" s="688"/>
      <c r="V5339" s="686"/>
      <c r="W5339" s="688"/>
      <c r="X5339" s="686"/>
      <c r="Y5339" s="687"/>
      <c r="Z5339" s="687"/>
      <c r="AA5339" s="688"/>
      <c r="AB5339" s="158" t="s">
        <v>171</v>
      </c>
      <c r="AO5339" s="136"/>
    </row>
    <row r="5340" spans="2:41" ht="3.75" customHeight="1">
      <c r="B5340" s="135"/>
      <c r="I5340" s="136"/>
      <c r="J5340" s="135"/>
      <c r="M5340" s="136"/>
      <c r="N5340" s="135"/>
      <c r="Q5340" s="136"/>
      <c r="R5340" s="689"/>
      <c r="S5340" s="690"/>
      <c r="T5340" s="690"/>
      <c r="U5340" s="691"/>
      <c r="V5340" s="689"/>
      <c r="W5340" s="691"/>
      <c r="X5340" s="689"/>
      <c r="Y5340" s="690"/>
      <c r="Z5340" s="690"/>
      <c r="AA5340" s="691"/>
      <c r="AB5340" s="141"/>
      <c r="AC5340" s="141"/>
      <c r="AD5340" s="141"/>
      <c r="AE5340" s="141"/>
      <c r="AF5340" s="141"/>
      <c r="AG5340" s="141"/>
      <c r="AH5340" s="141"/>
      <c r="AI5340" s="141"/>
      <c r="AJ5340" s="141"/>
      <c r="AK5340" s="141"/>
      <c r="AL5340" s="141"/>
      <c r="AM5340" s="141"/>
      <c r="AN5340" s="141"/>
      <c r="AO5340" s="142"/>
    </row>
    <row r="5341" spans="2:41" ht="3.75" customHeight="1">
      <c r="B5341" s="135"/>
      <c r="I5341" s="136"/>
      <c r="J5341" s="135"/>
      <c r="M5341" s="136"/>
      <c r="N5341" s="130"/>
      <c r="O5341" s="131"/>
      <c r="P5341" s="131"/>
      <c r="Q5341" s="131"/>
      <c r="R5341" s="130"/>
      <c r="S5341" s="131"/>
      <c r="T5341" s="131"/>
      <c r="U5341" s="131"/>
      <c r="V5341" s="131"/>
      <c r="W5341" s="131"/>
      <c r="X5341" s="131"/>
      <c r="Y5341" s="131"/>
      <c r="Z5341" s="131"/>
      <c r="AA5341" s="132"/>
      <c r="AB5341" s="130"/>
      <c r="AI5341" s="136"/>
      <c r="AJ5341" s="130"/>
      <c r="AK5341" s="131"/>
      <c r="AL5341" s="131"/>
      <c r="AM5341" s="131"/>
      <c r="AN5341" s="131"/>
      <c r="AO5341" s="132"/>
    </row>
    <row r="5342" spans="2:41" ht="13.35" customHeight="1">
      <c r="B5342" s="135"/>
      <c r="I5342" s="136"/>
      <c r="J5342" s="135"/>
      <c r="M5342" s="136"/>
      <c r="N5342" s="135" t="s">
        <v>115</v>
      </c>
      <c r="R5342" s="135"/>
      <c r="S5342" s="696" t="str">
        <f>IF(AND(NM_従事者_従事者40_従事者区分&lt;&gt;"",新_新規_2!I673&lt;&gt;""), 新_新規_2!I673, "")
&amp; IF(AND(NM_従事者_従事者40_従事者区分&lt;&gt;"",新_変更_3!AL701&lt;&gt;""), 新_変更_3!AL701, "")</f>
        <v/>
      </c>
      <c r="T5342" s="694"/>
      <c r="V5342" s="146" t="str">
        <f>IF(AND(NM_従事者_従事者40_従事者区分&lt;&gt;"",新_新規_2!K673&lt;&gt;""), 新_新規_2!K673, "")
 &amp; IF(AND(NM_従事者_従事者40_従事者区分&lt;&gt;"",新_変更_3!AN701&lt;&gt;""), 新_変更_3!AN701, "")</f>
        <v/>
      </c>
      <c r="W5342" s="124" t="s">
        <v>12</v>
      </c>
      <c r="X5342" s="146" t="str">
        <f>IF(AND(NM_従事者_従事者40_従事者区分&lt;&gt;"",新_新規_2!M673&lt;&gt;""), 新_新規_2!M673, "")
&amp; IF(AND(NM_従事者_従事者40_従事者区分&lt;&gt;"",新_変更_3!AP701&lt;&gt;""), 新_変更_3!AP701, "")</f>
        <v/>
      </c>
      <c r="Y5342" s="124" t="s">
        <v>11</v>
      </c>
      <c r="Z5342" s="146" t="str">
        <f>IF(AND(NM_従事者_従事者40_従事者区分&lt;&gt;"",新_新規_2!O673&lt;&gt;""), 新_新規_2!O673, "")
&amp; IF(AND(NM_従事者_従事者40_従事者区分&lt;&gt;"",新_変更_3!AR701&lt;&gt;""), 新_変更_3!AR701, "")</f>
        <v/>
      </c>
      <c r="AA5342" s="124" t="s">
        <v>364</v>
      </c>
      <c r="AB5342" s="135" t="s">
        <v>170</v>
      </c>
      <c r="AI5342" s="136"/>
      <c r="AJ5342" s="135"/>
      <c r="AK5342" s="696"/>
      <c r="AL5342" s="693"/>
      <c r="AM5342" s="693"/>
      <c r="AN5342" s="693"/>
      <c r="AO5342" s="694"/>
    </row>
    <row r="5343" spans="2:41" ht="3.75" customHeight="1">
      <c r="B5343" s="135"/>
      <c r="I5343" s="136"/>
      <c r="J5343" s="135"/>
      <c r="M5343" s="136"/>
      <c r="N5343" s="135"/>
      <c r="R5343" s="140"/>
      <c r="S5343" s="141"/>
      <c r="T5343" s="141"/>
      <c r="U5343" s="141"/>
      <c r="V5343" s="141"/>
      <c r="W5343" s="141"/>
      <c r="X5343" s="141"/>
      <c r="Y5343" s="141"/>
      <c r="Z5343" s="141"/>
      <c r="AA5343" s="142"/>
      <c r="AB5343" s="140"/>
      <c r="AC5343" s="141"/>
      <c r="AD5343" s="141"/>
      <c r="AE5343" s="141"/>
      <c r="AF5343" s="141"/>
      <c r="AG5343" s="141"/>
      <c r="AH5343" s="141"/>
      <c r="AI5343" s="142"/>
      <c r="AJ5343" s="140"/>
      <c r="AK5343" s="141"/>
      <c r="AL5343" s="141"/>
      <c r="AM5343" s="141"/>
      <c r="AN5343" s="141"/>
      <c r="AO5343" s="142"/>
    </row>
    <row r="5344" spans="2:41" ht="3.75" customHeight="1">
      <c r="B5344" s="135"/>
      <c r="I5344" s="136"/>
      <c r="J5344" s="135"/>
      <c r="M5344" s="136"/>
      <c r="N5344" s="130"/>
      <c r="O5344" s="131"/>
      <c r="P5344" s="131"/>
      <c r="Q5344" s="132"/>
      <c r="R5344" s="683" t="str">
        <f>IF(新_新規_2!T670="☑", "研修中の登録販売者", "") &amp; IF(新_変更_3!AW698="☑", "研修中の登録販売者", "")</f>
        <v/>
      </c>
      <c r="S5344" s="684"/>
      <c r="T5344" s="684"/>
      <c r="U5344" s="684"/>
      <c r="V5344" s="684"/>
      <c r="W5344" s="684"/>
      <c r="X5344" s="684"/>
      <c r="Y5344" s="684"/>
      <c r="Z5344" s="684"/>
      <c r="AA5344" s="684"/>
      <c r="AB5344" s="684"/>
      <c r="AC5344" s="684"/>
      <c r="AD5344" s="684"/>
      <c r="AE5344" s="684"/>
      <c r="AF5344" s="684"/>
      <c r="AG5344" s="684"/>
      <c r="AH5344" s="684"/>
      <c r="AI5344" s="684"/>
      <c r="AJ5344" s="684"/>
      <c r="AK5344" s="684"/>
      <c r="AL5344" s="684"/>
      <c r="AM5344" s="684"/>
      <c r="AN5344" s="684"/>
      <c r="AO5344" s="685"/>
    </row>
    <row r="5345" spans="2:41" ht="13.35" customHeight="1">
      <c r="B5345" s="135"/>
      <c r="I5345" s="136"/>
      <c r="J5345" s="135"/>
      <c r="M5345" s="136"/>
      <c r="N5345" s="135" t="s">
        <v>32</v>
      </c>
      <c r="Q5345" s="136"/>
      <c r="R5345" s="686"/>
      <c r="S5345" s="687"/>
      <c r="T5345" s="687"/>
      <c r="U5345" s="687"/>
      <c r="V5345" s="687"/>
      <c r="W5345" s="687"/>
      <c r="X5345" s="687"/>
      <c r="Y5345" s="687"/>
      <c r="Z5345" s="687"/>
      <c r="AA5345" s="687"/>
      <c r="AB5345" s="687"/>
      <c r="AC5345" s="687"/>
      <c r="AD5345" s="687"/>
      <c r="AE5345" s="687"/>
      <c r="AF5345" s="687"/>
      <c r="AG5345" s="687"/>
      <c r="AH5345" s="687"/>
      <c r="AI5345" s="687"/>
      <c r="AJ5345" s="687"/>
      <c r="AK5345" s="687"/>
      <c r="AL5345" s="687"/>
      <c r="AM5345" s="687"/>
      <c r="AN5345" s="687"/>
      <c r="AO5345" s="688"/>
    </row>
    <row r="5346" spans="2:41" ht="3.75" customHeight="1">
      <c r="B5346" s="135"/>
      <c r="I5346" s="136"/>
      <c r="J5346" s="135"/>
      <c r="M5346" s="136"/>
      <c r="N5346" s="140"/>
      <c r="O5346" s="141"/>
      <c r="P5346" s="141"/>
      <c r="Q5346" s="142"/>
      <c r="R5346" s="689"/>
      <c r="S5346" s="690"/>
      <c r="T5346" s="690"/>
      <c r="U5346" s="690"/>
      <c r="V5346" s="690"/>
      <c r="W5346" s="690"/>
      <c r="X5346" s="690"/>
      <c r="Y5346" s="690"/>
      <c r="Z5346" s="690"/>
      <c r="AA5346" s="690"/>
      <c r="AB5346" s="690"/>
      <c r="AC5346" s="690"/>
      <c r="AD5346" s="690"/>
      <c r="AE5346" s="690"/>
      <c r="AF5346" s="690"/>
      <c r="AG5346" s="690"/>
      <c r="AH5346" s="690"/>
      <c r="AI5346" s="690"/>
      <c r="AJ5346" s="690"/>
      <c r="AK5346" s="690"/>
      <c r="AL5346" s="690"/>
      <c r="AM5346" s="690"/>
      <c r="AN5346" s="690"/>
      <c r="AO5346" s="691"/>
    </row>
    <row r="5347" spans="2:41" ht="3.75" customHeight="1">
      <c r="B5347" s="135"/>
      <c r="I5347" s="136"/>
      <c r="J5347" s="130"/>
      <c r="K5347" s="131"/>
      <c r="L5347" s="131"/>
      <c r="M5347" s="132"/>
      <c r="N5347" s="130"/>
      <c r="O5347" s="131"/>
      <c r="P5347" s="131"/>
      <c r="Q5347" s="132"/>
      <c r="R5347" s="130"/>
      <c r="S5347" s="131"/>
      <c r="T5347" s="131"/>
      <c r="U5347" s="131"/>
      <c r="V5347" s="131"/>
      <c r="W5347" s="131"/>
      <c r="X5347" s="131"/>
      <c r="Y5347" s="131"/>
      <c r="Z5347" s="131"/>
      <c r="AA5347" s="132"/>
      <c r="AB5347" s="130"/>
      <c r="AC5347" s="131"/>
      <c r="AD5347" s="131"/>
      <c r="AE5347" s="132"/>
      <c r="AF5347" s="131"/>
      <c r="AG5347" s="131"/>
      <c r="AH5347" s="131"/>
      <c r="AI5347" s="131"/>
      <c r="AJ5347" s="131"/>
      <c r="AK5347" s="131"/>
      <c r="AL5347" s="131"/>
      <c r="AM5347" s="131"/>
      <c r="AN5347" s="131"/>
      <c r="AO5347" s="132"/>
    </row>
    <row r="5348" spans="2:41" ht="13.35" customHeight="1">
      <c r="B5348" s="135"/>
      <c r="I5348" s="136"/>
      <c r="J5348" s="135"/>
      <c r="M5348" s="136"/>
      <c r="N5348" s="135" t="s">
        <v>27</v>
      </c>
      <c r="Q5348" s="136"/>
      <c r="R5348" s="135"/>
      <c r="S5348" s="692" t="str">
        <f>IF(新_新規_2!I681&lt;&gt;"", "01300011:その他従事者", "") &amp; IF(新_変更_3!AL709&lt;&gt;"", "01300011:その他従事者", "")</f>
        <v/>
      </c>
      <c r="T5348" s="693"/>
      <c r="U5348" s="693"/>
      <c r="V5348" s="693"/>
      <c r="W5348" s="693"/>
      <c r="X5348" s="693"/>
      <c r="Y5348" s="693"/>
      <c r="Z5348" s="693"/>
      <c r="AA5348" s="694"/>
      <c r="AB5348" s="135" t="s">
        <v>28</v>
      </c>
      <c r="AE5348" s="136"/>
      <c r="AF5348" s="135"/>
      <c r="AG5348" s="695" t="str">
        <f>IF(新_新規_2!I689="☑", "01300001:薬剤師", "") &amp; IF(新_変更_3!AL717="☑", "01300001:薬剤師", "")
&amp; IF(新_新規_2!N689="☑", "01300002:登録販売者", "") &amp; IF(新_変更_3!AQ717="☑", "01300002:登録販売者", "")
&amp; IF(新_新規_2!T689="☑", "01300002:登録販売者", "") &amp; IF(新_変更_3!AW717="☑", "01300002:登録販売者", "")</f>
        <v/>
      </c>
      <c r="AH5348" s="693"/>
      <c r="AI5348" s="693"/>
      <c r="AJ5348" s="693"/>
      <c r="AK5348" s="693"/>
      <c r="AL5348" s="693"/>
      <c r="AM5348" s="693"/>
      <c r="AN5348" s="693"/>
      <c r="AO5348" s="694"/>
    </row>
    <row r="5349" spans="2:41" ht="3.75" customHeight="1">
      <c r="B5349" s="135"/>
      <c r="I5349" s="136"/>
      <c r="J5349" s="135"/>
      <c r="M5349" s="136"/>
      <c r="N5349" s="140"/>
      <c r="O5349" s="141"/>
      <c r="P5349" s="141"/>
      <c r="Q5349" s="142"/>
      <c r="R5349" s="140"/>
      <c r="S5349" s="141"/>
      <c r="T5349" s="141"/>
      <c r="U5349" s="141"/>
      <c r="V5349" s="141"/>
      <c r="W5349" s="141"/>
      <c r="X5349" s="141"/>
      <c r="Y5349" s="141"/>
      <c r="Z5349" s="141"/>
      <c r="AA5349" s="142"/>
      <c r="AB5349" s="140"/>
      <c r="AC5349" s="141"/>
      <c r="AD5349" s="141"/>
      <c r="AE5349" s="142"/>
      <c r="AF5349" s="141"/>
      <c r="AG5349" s="141"/>
      <c r="AH5349" s="141"/>
      <c r="AI5349" s="141"/>
      <c r="AJ5349" s="141"/>
      <c r="AK5349" s="141"/>
      <c r="AL5349" s="141"/>
      <c r="AM5349" s="141"/>
      <c r="AN5349" s="141"/>
      <c r="AO5349" s="142"/>
    </row>
    <row r="5350" spans="2:41" ht="3.75" customHeight="1">
      <c r="B5350" s="135"/>
      <c r="I5350" s="136"/>
      <c r="J5350" s="135"/>
      <c r="M5350" s="136"/>
      <c r="N5350" s="130"/>
      <c r="O5350" s="131"/>
      <c r="P5350" s="131"/>
      <c r="Q5350" s="132"/>
      <c r="R5350" s="130"/>
      <c r="S5350" s="131"/>
      <c r="T5350" s="131"/>
      <c r="U5350" s="131"/>
      <c r="V5350" s="131"/>
      <c r="W5350" s="131"/>
      <c r="X5350" s="131"/>
      <c r="Y5350" s="131"/>
      <c r="Z5350" s="131"/>
      <c r="AA5350" s="132"/>
      <c r="AB5350" s="130"/>
      <c r="AC5350" s="131"/>
      <c r="AD5350" s="131"/>
      <c r="AE5350" s="132"/>
      <c r="AF5350" s="130"/>
      <c r="AG5350" s="131"/>
      <c r="AH5350" s="131"/>
      <c r="AI5350" s="131"/>
      <c r="AJ5350" s="131"/>
      <c r="AK5350" s="131"/>
      <c r="AL5350" s="131"/>
      <c r="AM5350" s="131"/>
      <c r="AN5350" s="131"/>
      <c r="AO5350" s="132"/>
    </row>
    <row r="5351" spans="2:41" ht="13.35" customHeight="1">
      <c r="B5351" s="135"/>
      <c r="I5351" s="136"/>
      <c r="J5351" s="135"/>
      <c r="M5351" s="136"/>
      <c r="N5351" s="135" t="s">
        <v>3990</v>
      </c>
      <c r="Q5351" s="136"/>
      <c r="R5351" s="135"/>
      <c r="S5351" s="696"/>
      <c r="T5351" s="694"/>
      <c r="V5351" s="146"/>
      <c r="W5351" s="124" t="s">
        <v>12</v>
      </c>
      <c r="X5351" s="146"/>
      <c r="Y5351" s="124" t="s">
        <v>11</v>
      </c>
      <c r="Z5351" s="146"/>
      <c r="AA5351" s="136" t="s">
        <v>364</v>
      </c>
      <c r="AB5351" s="135" t="s">
        <v>66</v>
      </c>
      <c r="AE5351" s="136"/>
      <c r="AF5351" s="135"/>
      <c r="AG5351" s="696"/>
      <c r="AH5351" s="694"/>
      <c r="AJ5351" s="146"/>
      <c r="AK5351" s="124" t="s">
        <v>12</v>
      </c>
      <c r="AL5351" s="146"/>
      <c r="AM5351" s="124" t="s">
        <v>11</v>
      </c>
      <c r="AN5351" s="146"/>
      <c r="AO5351" s="136" t="s">
        <v>364</v>
      </c>
    </row>
    <row r="5352" spans="2:41" ht="3.75" customHeight="1">
      <c r="B5352" s="135"/>
      <c r="I5352" s="136"/>
      <c r="J5352" s="135"/>
      <c r="M5352" s="136"/>
      <c r="N5352" s="140"/>
      <c r="O5352" s="141"/>
      <c r="P5352" s="141"/>
      <c r="Q5352" s="142"/>
      <c r="R5352" s="140"/>
      <c r="S5352" s="141"/>
      <c r="T5352" s="141"/>
      <c r="U5352" s="141"/>
      <c r="V5352" s="141"/>
      <c r="W5352" s="141"/>
      <c r="X5352" s="141"/>
      <c r="Y5352" s="141"/>
      <c r="Z5352" s="141"/>
      <c r="AA5352" s="142"/>
      <c r="AB5352" s="140"/>
      <c r="AC5352" s="141"/>
      <c r="AD5352" s="141"/>
      <c r="AE5352" s="142"/>
      <c r="AF5352" s="140"/>
      <c r="AG5352" s="141"/>
      <c r="AH5352" s="141"/>
      <c r="AI5352" s="141"/>
      <c r="AJ5352" s="141"/>
      <c r="AK5352" s="141"/>
      <c r="AL5352" s="141"/>
      <c r="AM5352" s="141"/>
      <c r="AN5352" s="141"/>
      <c r="AO5352" s="142"/>
    </row>
    <row r="5353" spans="2:41" ht="3.75" customHeight="1">
      <c r="B5353" s="135"/>
      <c r="I5353" s="136"/>
      <c r="J5353" s="135"/>
      <c r="M5353" s="136"/>
      <c r="N5353" s="130"/>
      <c r="O5353" s="131"/>
      <c r="P5353" s="131"/>
      <c r="Q5353" s="132"/>
      <c r="R5353" s="683" t="str">
        <f>IF(AND(NM_従事者_従事者41_従事者区分&lt;&gt;"",新_新規_2!I681&lt;&gt;""), 新_新規_2!I681, "")
&amp; IF(AND(NM_従事者_従事者41_従事者区分&lt;&gt;"",新_変更_3!AL709&lt;&gt;""), 新_変更_3!AL709, "")</f>
        <v/>
      </c>
      <c r="S5353" s="684"/>
      <c r="T5353" s="684"/>
      <c r="U5353" s="684"/>
      <c r="V5353" s="684"/>
      <c r="W5353" s="684"/>
      <c r="X5353" s="684"/>
      <c r="Y5353" s="684"/>
      <c r="Z5353" s="684"/>
      <c r="AA5353" s="684"/>
      <c r="AB5353" s="684"/>
      <c r="AC5353" s="684"/>
      <c r="AD5353" s="684"/>
      <c r="AE5353" s="684"/>
      <c r="AF5353" s="684"/>
      <c r="AG5353" s="684"/>
      <c r="AH5353" s="684"/>
      <c r="AI5353" s="684"/>
      <c r="AJ5353" s="685"/>
      <c r="AK5353" s="131"/>
      <c r="AL5353" s="131"/>
      <c r="AM5353" s="131"/>
      <c r="AN5353" s="131"/>
      <c r="AO5353" s="132"/>
    </row>
    <row r="5354" spans="2:41" ht="13.35" customHeight="1">
      <c r="B5354" s="135"/>
      <c r="I5354" s="136"/>
      <c r="J5354" s="135"/>
      <c r="M5354" s="136"/>
      <c r="N5354" s="135" t="s">
        <v>8</v>
      </c>
      <c r="Q5354" s="136"/>
      <c r="R5354" s="686"/>
      <c r="S5354" s="687"/>
      <c r="T5354" s="687"/>
      <c r="U5354" s="687"/>
      <c r="V5354" s="687"/>
      <c r="W5354" s="687"/>
      <c r="X5354" s="687"/>
      <c r="Y5354" s="687"/>
      <c r="Z5354" s="687"/>
      <c r="AA5354" s="687"/>
      <c r="AB5354" s="687"/>
      <c r="AC5354" s="687"/>
      <c r="AD5354" s="687"/>
      <c r="AE5354" s="687"/>
      <c r="AF5354" s="687"/>
      <c r="AG5354" s="687"/>
      <c r="AH5354" s="687"/>
      <c r="AI5354" s="687"/>
      <c r="AJ5354" s="688"/>
      <c r="AL5354" s="147" t="s">
        <v>13</v>
      </c>
      <c r="AM5354" s="124" t="s">
        <v>29</v>
      </c>
      <c r="AO5354" s="136"/>
    </row>
    <row r="5355" spans="2:41" ht="3.75" customHeight="1">
      <c r="B5355" s="135"/>
      <c r="I5355" s="136"/>
      <c r="J5355" s="135"/>
      <c r="M5355" s="136"/>
      <c r="N5355" s="140"/>
      <c r="O5355" s="141"/>
      <c r="P5355" s="141"/>
      <c r="Q5355" s="142"/>
      <c r="R5355" s="689"/>
      <c r="S5355" s="690"/>
      <c r="T5355" s="690"/>
      <c r="U5355" s="690"/>
      <c r="V5355" s="690"/>
      <c r="W5355" s="690"/>
      <c r="X5355" s="690"/>
      <c r="Y5355" s="690"/>
      <c r="Z5355" s="690"/>
      <c r="AA5355" s="690"/>
      <c r="AB5355" s="690"/>
      <c r="AC5355" s="690"/>
      <c r="AD5355" s="690"/>
      <c r="AE5355" s="690"/>
      <c r="AF5355" s="690"/>
      <c r="AG5355" s="690"/>
      <c r="AH5355" s="690"/>
      <c r="AI5355" s="690"/>
      <c r="AJ5355" s="691"/>
      <c r="AK5355" s="141"/>
      <c r="AL5355" s="141"/>
      <c r="AM5355" s="141"/>
      <c r="AN5355" s="141"/>
      <c r="AO5355" s="142"/>
    </row>
    <row r="5356" spans="2:41" ht="3.75" customHeight="1">
      <c r="B5356" s="135"/>
      <c r="I5356" s="136"/>
      <c r="J5356" s="135"/>
      <c r="M5356" s="136"/>
      <c r="N5356" s="130"/>
      <c r="O5356" s="131"/>
      <c r="P5356" s="131"/>
      <c r="Q5356" s="132"/>
      <c r="R5356" s="683" t="str">
        <f>IF(NM_従事者_従事者41_従事者区分="","",(IF(新_新規_2!I680&lt;&gt;"", ASC(PHONETIC(新_新規_2!I680)), "") &amp; IF(新_変更_3!AL708&lt;&gt;"", ASC(PHONETIC(新_変更_3!AL708)), "")))</f>
        <v/>
      </c>
      <c r="S5356" s="684"/>
      <c r="T5356" s="684"/>
      <c r="U5356" s="684"/>
      <c r="V5356" s="684"/>
      <c r="W5356" s="684"/>
      <c r="X5356" s="684"/>
      <c r="Y5356" s="684"/>
      <c r="Z5356" s="684"/>
      <c r="AA5356" s="684"/>
      <c r="AB5356" s="684"/>
      <c r="AC5356" s="684"/>
      <c r="AD5356" s="684"/>
      <c r="AE5356" s="684"/>
      <c r="AF5356" s="684"/>
      <c r="AG5356" s="684"/>
      <c r="AH5356" s="684"/>
      <c r="AI5356" s="684"/>
      <c r="AJ5356" s="684"/>
      <c r="AK5356" s="684"/>
      <c r="AL5356" s="684"/>
      <c r="AM5356" s="684"/>
      <c r="AN5356" s="684"/>
      <c r="AO5356" s="685"/>
    </row>
    <row r="5357" spans="2:41" ht="13.35" customHeight="1">
      <c r="B5357" s="135"/>
      <c r="I5357" s="136"/>
      <c r="J5357" s="135"/>
      <c r="M5357" s="136"/>
      <c r="N5357" s="135" t="s">
        <v>61</v>
      </c>
      <c r="Q5357" s="136"/>
      <c r="R5357" s="686"/>
      <c r="S5357" s="687"/>
      <c r="T5357" s="687"/>
      <c r="U5357" s="687"/>
      <c r="V5357" s="687"/>
      <c r="W5357" s="687"/>
      <c r="X5357" s="687"/>
      <c r="Y5357" s="687"/>
      <c r="Z5357" s="687"/>
      <c r="AA5357" s="687"/>
      <c r="AB5357" s="687"/>
      <c r="AC5357" s="687"/>
      <c r="AD5357" s="687"/>
      <c r="AE5357" s="687"/>
      <c r="AF5357" s="687"/>
      <c r="AG5357" s="687"/>
      <c r="AH5357" s="687"/>
      <c r="AI5357" s="687"/>
      <c r="AJ5357" s="687"/>
      <c r="AK5357" s="687"/>
      <c r="AL5357" s="687"/>
      <c r="AM5357" s="687"/>
      <c r="AN5357" s="687"/>
      <c r="AO5357" s="688"/>
    </row>
    <row r="5358" spans="2:41" ht="3.75" customHeight="1">
      <c r="B5358" s="135"/>
      <c r="I5358" s="136"/>
      <c r="J5358" s="135"/>
      <c r="M5358" s="136"/>
      <c r="N5358" s="135"/>
      <c r="Q5358" s="136"/>
      <c r="R5358" s="689"/>
      <c r="S5358" s="690"/>
      <c r="T5358" s="690"/>
      <c r="U5358" s="690"/>
      <c r="V5358" s="690"/>
      <c r="W5358" s="690"/>
      <c r="X5358" s="690"/>
      <c r="Y5358" s="690"/>
      <c r="Z5358" s="690"/>
      <c r="AA5358" s="690"/>
      <c r="AB5358" s="690"/>
      <c r="AC5358" s="690"/>
      <c r="AD5358" s="690"/>
      <c r="AE5358" s="690"/>
      <c r="AF5358" s="690"/>
      <c r="AG5358" s="690"/>
      <c r="AH5358" s="690"/>
      <c r="AI5358" s="690"/>
      <c r="AJ5358" s="690"/>
      <c r="AK5358" s="690"/>
      <c r="AL5358" s="690"/>
      <c r="AM5358" s="690"/>
      <c r="AN5358" s="690"/>
      <c r="AO5358" s="691"/>
    </row>
    <row r="5359" spans="2:41" ht="3.75" customHeight="1">
      <c r="B5359" s="135"/>
      <c r="I5359" s="136"/>
      <c r="J5359" s="135"/>
      <c r="N5359" s="130"/>
      <c r="O5359" s="131"/>
      <c r="P5359" s="131"/>
      <c r="Q5359" s="132"/>
      <c r="U5359" s="787" t="str">
        <f>IF(AND(NM_従事者_従事者41_従事者区分&lt;&gt;"",新_新規_2!L682&lt;&gt;""), 新_新規_2!L682, "")
&amp; IF(AND(NM_従事者_従事者41_従事者区分&lt;&gt;"",新_変更_3!AO710&lt;&gt;""), 新_変更_3!AO710, "")</f>
        <v/>
      </c>
      <c r="V5359" s="754"/>
      <c r="W5359" s="754"/>
      <c r="X5359" s="789"/>
      <c r="Y5359" s="131"/>
      <c r="Z5359" s="792" t="str">
        <f>IF(AND(NM_従事者_従事者41_従事者区分&lt;&gt;"",新_新規_2!O682&lt;&gt;""), 新_新規_2!O682, "")
&amp; IF(AND(NM_従事者_従事者41_従事者区分&lt;&gt;"",新_変更_3!AR710&lt;&gt;""), 新_変更_3!AR710, "")</f>
        <v/>
      </c>
      <c r="AA5359" s="754"/>
      <c r="AB5359" s="754"/>
      <c r="AC5359" s="755"/>
      <c r="AG5359" s="683" t="str">
        <f>IF(AND(NM_従事者_従事者41_従事者区分&lt;&gt;"",新_新規_2!L683&lt;&gt;""), 新_新規_2!L683, "")
&amp; IF(AND(NM_従事者_従事者41_従事者区分&lt;&gt;"",新_変更_3!AO711&lt;&gt;""), 新_変更_3!AO711, "")</f>
        <v/>
      </c>
      <c r="AH5359" s="684"/>
      <c r="AI5359" s="684"/>
      <c r="AJ5359" s="684"/>
      <c r="AK5359" s="684"/>
      <c r="AL5359" s="684"/>
      <c r="AM5359" s="684"/>
      <c r="AN5359" s="684"/>
      <c r="AO5359" s="685"/>
    </row>
    <row r="5360" spans="2:41" ht="13.35" customHeight="1">
      <c r="B5360" s="135"/>
      <c r="I5360" s="136"/>
      <c r="J5360" s="135"/>
      <c r="N5360" s="135"/>
      <c r="Q5360" s="136"/>
      <c r="R5360" s="124" t="s">
        <v>15</v>
      </c>
      <c r="U5360" s="756"/>
      <c r="V5360" s="757"/>
      <c r="W5360" s="757"/>
      <c r="X5360" s="790"/>
      <c r="Y5360" s="125" t="s">
        <v>359</v>
      </c>
      <c r="Z5360" s="793"/>
      <c r="AA5360" s="757"/>
      <c r="AB5360" s="757"/>
      <c r="AC5360" s="758"/>
      <c r="AD5360" s="124" t="s">
        <v>56</v>
      </c>
      <c r="AG5360" s="686"/>
      <c r="AH5360" s="687"/>
      <c r="AI5360" s="687"/>
      <c r="AJ5360" s="687"/>
      <c r="AK5360" s="687"/>
      <c r="AL5360" s="687"/>
      <c r="AM5360" s="687"/>
      <c r="AN5360" s="687"/>
      <c r="AO5360" s="688"/>
    </row>
    <row r="5361" spans="2:41" ht="3.75" customHeight="1">
      <c r="B5361" s="135"/>
      <c r="I5361" s="136"/>
      <c r="J5361" s="135"/>
      <c r="N5361" s="135"/>
      <c r="Q5361" s="136"/>
      <c r="R5361" s="141"/>
      <c r="S5361" s="141"/>
      <c r="T5361" s="141"/>
      <c r="U5361" s="759"/>
      <c r="V5361" s="760"/>
      <c r="W5361" s="760"/>
      <c r="X5361" s="791"/>
      <c r="Y5361" s="141"/>
      <c r="Z5361" s="794"/>
      <c r="AA5361" s="760"/>
      <c r="AB5361" s="760"/>
      <c r="AC5361" s="761"/>
      <c r="AD5361" s="141"/>
      <c r="AE5361" s="141"/>
      <c r="AF5361" s="141"/>
      <c r="AG5361" s="689"/>
      <c r="AH5361" s="690"/>
      <c r="AI5361" s="690"/>
      <c r="AJ5361" s="690"/>
      <c r="AK5361" s="690"/>
      <c r="AL5361" s="690"/>
      <c r="AM5361" s="690"/>
      <c r="AN5361" s="690"/>
      <c r="AO5361" s="691"/>
    </row>
    <row r="5362" spans="2:41" ht="3.75" customHeight="1">
      <c r="B5362" s="135"/>
      <c r="I5362" s="136"/>
      <c r="J5362" s="135"/>
      <c r="N5362" s="135"/>
      <c r="Q5362" s="136"/>
      <c r="R5362" s="131"/>
      <c r="S5362" s="131"/>
      <c r="T5362" s="132"/>
      <c r="U5362" s="683" t="str">
        <f>IF(AND(NM_従事者_従事者41_従事者区分&lt;&gt;"",新_新規_2!T683&lt;&gt;""), 新_新規_2!T683, "")
&amp; IF(AND(NM_従事者_従事者41_従事者区分&lt;&gt;"",新_変更_3!AW711&lt;&gt;""), 新_変更_3!AW711, "")</f>
        <v/>
      </c>
      <c r="V5362" s="684"/>
      <c r="W5362" s="684"/>
      <c r="X5362" s="684"/>
      <c r="Y5362" s="684"/>
      <c r="Z5362" s="684"/>
      <c r="AA5362" s="684"/>
      <c r="AB5362" s="684"/>
      <c r="AC5362" s="685"/>
      <c r="AD5362" s="130"/>
      <c r="AE5362" s="131"/>
      <c r="AF5362" s="132"/>
      <c r="AG5362" s="683" t="str">
        <f>IF(AND(NM_従事者_従事者41_従事者区分&lt;&gt;"",新_新規_2!L684&lt;&gt;""), 新_新規_2!L684, "")
&amp; IF(AND(NM_従事者_従事者41_従事者区分&lt;&gt;"",新_変更_3!AO712&lt;&gt;""), 新_変更_3!AO712, "")</f>
        <v/>
      </c>
      <c r="AH5362" s="684"/>
      <c r="AI5362" s="684"/>
      <c r="AJ5362" s="684"/>
      <c r="AK5362" s="684"/>
      <c r="AL5362" s="684"/>
      <c r="AM5362" s="684"/>
      <c r="AN5362" s="684"/>
      <c r="AO5362" s="685"/>
    </row>
    <row r="5363" spans="2:41" ht="13.35" customHeight="1">
      <c r="B5363" s="135"/>
      <c r="I5363" s="136"/>
      <c r="J5363" s="135" t="s">
        <v>4033</v>
      </c>
      <c r="N5363" s="135" t="s">
        <v>23</v>
      </c>
      <c r="Q5363" s="136"/>
      <c r="R5363" s="124" t="s">
        <v>17</v>
      </c>
      <c r="T5363" s="136"/>
      <c r="U5363" s="686"/>
      <c r="V5363" s="687"/>
      <c r="W5363" s="687"/>
      <c r="X5363" s="687"/>
      <c r="Y5363" s="687"/>
      <c r="Z5363" s="687"/>
      <c r="AA5363" s="687"/>
      <c r="AB5363" s="687"/>
      <c r="AC5363" s="688"/>
      <c r="AD5363" s="135" t="s">
        <v>18</v>
      </c>
      <c r="AF5363" s="136"/>
      <c r="AG5363" s="686"/>
      <c r="AH5363" s="687"/>
      <c r="AI5363" s="687"/>
      <c r="AJ5363" s="687"/>
      <c r="AK5363" s="687"/>
      <c r="AL5363" s="687"/>
      <c r="AM5363" s="687"/>
      <c r="AN5363" s="687"/>
      <c r="AO5363" s="688"/>
    </row>
    <row r="5364" spans="2:41" ht="3.75" customHeight="1">
      <c r="B5364" s="135"/>
      <c r="I5364" s="136"/>
      <c r="J5364" s="135"/>
      <c r="N5364" s="135"/>
      <c r="Q5364" s="136"/>
      <c r="R5364" s="141"/>
      <c r="S5364" s="141"/>
      <c r="T5364" s="142"/>
      <c r="U5364" s="689"/>
      <c r="V5364" s="690"/>
      <c r="W5364" s="690"/>
      <c r="X5364" s="690"/>
      <c r="Y5364" s="690"/>
      <c r="Z5364" s="690"/>
      <c r="AA5364" s="690"/>
      <c r="AB5364" s="690"/>
      <c r="AC5364" s="691"/>
      <c r="AD5364" s="140"/>
      <c r="AE5364" s="141"/>
      <c r="AF5364" s="142"/>
      <c r="AG5364" s="689"/>
      <c r="AH5364" s="690"/>
      <c r="AI5364" s="690"/>
      <c r="AJ5364" s="690"/>
      <c r="AK5364" s="690"/>
      <c r="AL5364" s="690"/>
      <c r="AM5364" s="690"/>
      <c r="AN5364" s="690"/>
      <c r="AO5364" s="691"/>
    </row>
    <row r="5365" spans="2:41" ht="3.75" customHeight="1">
      <c r="B5365" s="135"/>
      <c r="I5365" s="136"/>
      <c r="J5365" s="135"/>
      <c r="N5365" s="135"/>
      <c r="Q5365" s="136"/>
      <c r="R5365" s="131"/>
      <c r="S5365" s="131"/>
      <c r="T5365" s="132"/>
      <c r="U5365" s="683" t="str">
        <f>IF(AND(NM_従事者_従事者41_従事者区分&lt;&gt;"",新_新規_2!T684&lt;&gt;""), 新_新規_2!T684, "")
&amp; IF(AND(NM_従事者_従事者41_従事者区分&lt;&gt;"",新_変更_3!AW712&lt;&gt;""), 新_変更_3!AW712, "")</f>
        <v/>
      </c>
      <c r="V5365" s="684"/>
      <c r="W5365" s="684"/>
      <c r="X5365" s="684"/>
      <c r="Y5365" s="684"/>
      <c r="Z5365" s="684"/>
      <c r="AA5365" s="684"/>
      <c r="AB5365" s="684"/>
      <c r="AC5365" s="685"/>
      <c r="AD5365" s="130"/>
      <c r="AE5365" s="131"/>
      <c r="AF5365" s="132"/>
      <c r="AG5365" s="683" t="str">
        <f>IF(AND(NM_従事者_従事者41_従事者区分&lt;&gt;"",新_新規_2!L685&lt;&gt;""), 新_新規_2!L685, "")
 &amp; IF(AND(NM_従事者_従事者41_従事者区分&lt;&gt;"",新_変更_3!AO713&lt;&gt;""), 新_変更_3!AO713, "")</f>
        <v/>
      </c>
      <c r="AH5365" s="684"/>
      <c r="AI5365" s="684"/>
      <c r="AJ5365" s="684"/>
      <c r="AK5365" s="684"/>
      <c r="AL5365" s="684"/>
      <c r="AM5365" s="684"/>
      <c r="AN5365" s="684"/>
      <c r="AO5365" s="685"/>
    </row>
    <row r="5366" spans="2:41" ht="13.35" customHeight="1">
      <c r="B5366" s="135"/>
      <c r="I5366" s="136"/>
      <c r="J5366" s="135"/>
      <c r="N5366" s="135"/>
      <c r="Q5366" s="136"/>
      <c r="R5366" s="124" t="s">
        <v>19</v>
      </c>
      <c r="T5366" s="136"/>
      <c r="U5366" s="686"/>
      <c r="V5366" s="687"/>
      <c r="W5366" s="687"/>
      <c r="X5366" s="687"/>
      <c r="Y5366" s="687"/>
      <c r="Z5366" s="687"/>
      <c r="AA5366" s="687"/>
      <c r="AB5366" s="687"/>
      <c r="AC5366" s="688"/>
      <c r="AD5366" s="135" t="s">
        <v>20</v>
      </c>
      <c r="AF5366" s="136"/>
      <c r="AG5366" s="686"/>
      <c r="AH5366" s="687"/>
      <c r="AI5366" s="687"/>
      <c r="AJ5366" s="687"/>
      <c r="AK5366" s="687"/>
      <c r="AL5366" s="687"/>
      <c r="AM5366" s="687"/>
      <c r="AN5366" s="687"/>
      <c r="AO5366" s="688"/>
    </row>
    <row r="5367" spans="2:41" ht="3.75" customHeight="1">
      <c r="B5367" s="135"/>
      <c r="I5367" s="136"/>
      <c r="J5367" s="135"/>
      <c r="N5367" s="140"/>
      <c r="O5367" s="141"/>
      <c r="P5367" s="141"/>
      <c r="Q5367" s="142"/>
      <c r="R5367" s="141"/>
      <c r="S5367" s="141"/>
      <c r="T5367" s="142"/>
      <c r="U5367" s="689"/>
      <c r="V5367" s="690"/>
      <c r="W5367" s="690"/>
      <c r="X5367" s="690"/>
      <c r="Y5367" s="690"/>
      <c r="Z5367" s="690"/>
      <c r="AA5367" s="690"/>
      <c r="AB5367" s="690"/>
      <c r="AC5367" s="691"/>
      <c r="AD5367" s="140"/>
      <c r="AE5367" s="141"/>
      <c r="AF5367" s="142"/>
      <c r="AG5367" s="689"/>
      <c r="AH5367" s="690"/>
      <c r="AI5367" s="690"/>
      <c r="AJ5367" s="690"/>
      <c r="AK5367" s="690"/>
      <c r="AL5367" s="690"/>
      <c r="AM5367" s="690"/>
      <c r="AN5367" s="690"/>
      <c r="AO5367" s="691"/>
    </row>
    <row r="5368" spans="2:41" ht="3.75" customHeight="1">
      <c r="B5368" s="135"/>
      <c r="I5368" s="136"/>
      <c r="J5368" s="135"/>
      <c r="M5368" s="136"/>
      <c r="N5368" s="135"/>
      <c r="Q5368" s="136"/>
      <c r="R5368" s="130"/>
      <c r="S5368" s="131"/>
      <c r="T5368" s="131"/>
      <c r="U5368" s="131"/>
      <c r="V5368" s="131"/>
      <c r="W5368" s="131"/>
      <c r="X5368" s="131"/>
      <c r="Y5368" s="131"/>
      <c r="Z5368" s="131"/>
      <c r="AA5368" s="131"/>
      <c r="AB5368" s="131"/>
      <c r="AC5368" s="131"/>
      <c r="AD5368" s="131"/>
      <c r="AE5368" s="131"/>
      <c r="AF5368" s="131"/>
      <c r="AG5368" s="131"/>
      <c r="AH5368" s="131"/>
      <c r="AI5368" s="131"/>
      <c r="AJ5368" s="131"/>
      <c r="AK5368" s="131"/>
      <c r="AL5368" s="131"/>
      <c r="AM5368" s="131"/>
      <c r="AN5368" s="131"/>
      <c r="AO5368" s="132"/>
    </row>
    <row r="5369" spans="2:41" ht="13.35" customHeight="1">
      <c r="B5369" s="135"/>
      <c r="I5369" s="136"/>
      <c r="J5369" s="135"/>
      <c r="M5369" s="136"/>
      <c r="N5369" s="135" t="s">
        <v>111</v>
      </c>
      <c r="Q5369" s="136"/>
      <c r="R5369" s="135"/>
      <c r="S5369" s="696"/>
      <c r="T5369" s="694"/>
      <c r="V5369" s="146"/>
      <c r="W5369" s="124" t="s">
        <v>12</v>
      </c>
      <c r="X5369" s="146"/>
      <c r="Y5369" s="124" t="s">
        <v>11</v>
      </c>
      <c r="Z5369" s="146"/>
      <c r="AA5369" s="124" t="s">
        <v>364</v>
      </c>
      <c r="AO5369" s="136"/>
    </row>
    <row r="5370" spans="2:41" ht="3.75" customHeight="1">
      <c r="B5370" s="135"/>
      <c r="I5370" s="136"/>
      <c r="J5370" s="135"/>
      <c r="M5370" s="136"/>
      <c r="N5370" s="135"/>
      <c r="Q5370" s="136"/>
      <c r="R5370" s="135"/>
      <c r="AO5370" s="136"/>
    </row>
    <row r="5371" spans="2:41" ht="3.75" customHeight="1">
      <c r="B5371" s="135"/>
      <c r="I5371" s="136"/>
      <c r="J5371" s="135"/>
      <c r="M5371" s="136"/>
      <c r="N5371" s="130"/>
      <c r="O5371" s="131"/>
      <c r="P5371" s="131"/>
      <c r="Q5371" s="131"/>
      <c r="R5371" s="781" t="str">
        <f>IF(AND(NM_従事者_従事者41_従事者区分&lt;&gt;"",新_新規_2!I686&lt;&gt;""), 新_新規_2!I686, "")
 &amp; IF(AND(NM_従事者_従事者41_従事者区分&lt;&gt;"",新_変更_3!AL714&lt;&gt;""), 新_変更_3!AL714, "")</f>
        <v/>
      </c>
      <c r="S5371" s="784" t="str">
        <f>IF(AND(NM_従事者_従事者41_従事者区分&lt;&gt;"",新_新規_2!J686&lt;&gt;""), 新_新規_2!J686, "")
&amp; IF(AND(NM_従事者_従事者41_従事者区分&lt;&gt;"",新_変更_3!AM714&lt;&gt;""), 新_変更_3!AM714, "")</f>
        <v/>
      </c>
      <c r="T5371" s="131"/>
      <c r="U5371" s="787" t="str">
        <f>IF(AND(NM_従事者_従事者41_従事者区分&lt;&gt;"",新_新規_2!L686&lt;&gt;""), 新_新規_2!L686, "")
&amp; IF(AND(NM_従事者_従事者41_従事者区分&lt;&gt;"",新_変更_3!AO714&lt;&gt;""), 新_変更_3!AO714, "")</f>
        <v/>
      </c>
      <c r="V5371" s="130"/>
      <c r="W5371" s="131"/>
      <c r="X5371" s="131"/>
      <c r="Y5371" s="131"/>
      <c r="Z5371" s="131"/>
      <c r="AA5371" s="131"/>
      <c r="AB5371" s="131"/>
      <c r="AC5371" s="131"/>
      <c r="AD5371" s="131"/>
      <c r="AE5371" s="131"/>
      <c r="AF5371" s="131"/>
      <c r="AG5371" s="131"/>
      <c r="AH5371" s="133"/>
      <c r="AI5371" s="133"/>
      <c r="AJ5371" s="131"/>
      <c r="AK5371" s="149"/>
      <c r="AL5371" s="131"/>
      <c r="AM5371" s="131"/>
      <c r="AN5371" s="131"/>
      <c r="AO5371" s="132"/>
    </row>
    <row r="5372" spans="2:41" ht="13.35" customHeight="1">
      <c r="B5372" s="135"/>
      <c r="I5372" s="136"/>
      <c r="J5372" s="135"/>
      <c r="M5372" s="136"/>
      <c r="N5372" s="135" t="s">
        <v>30</v>
      </c>
      <c r="R5372" s="782"/>
      <c r="S5372" s="785"/>
      <c r="T5372" s="124" t="s">
        <v>388</v>
      </c>
      <c r="U5372" s="756"/>
      <c r="V5372" s="135" t="s">
        <v>112</v>
      </c>
      <c r="AH5372" s="137"/>
      <c r="AI5372" s="137"/>
      <c r="AK5372" s="150"/>
      <c r="AO5372" s="136"/>
    </row>
    <row r="5373" spans="2:41" ht="3.75" customHeight="1">
      <c r="B5373" s="135"/>
      <c r="I5373" s="136"/>
      <c r="J5373" s="135"/>
      <c r="M5373" s="136"/>
      <c r="N5373" s="135"/>
      <c r="R5373" s="783"/>
      <c r="S5373" s="786"/>
      <c r="T5373" s="141"/>
      <c r="U5373" s="759"/>
      <c r="V5373" s="140"/>
      <c r="W5373" s="141"/>
      <c r="X5373" s="141"/>
      <c r="Y5373" s="141"/>
      <c r="Z5373" s="141"/>
      <c r="AA5373" s="141"/>
      <c r="AB5373" s="141"/>
      <c r="AC5373" s="141"/>
      <c r="AD5373" s="141"/>
      <c r="AE5373" s="141"/>
      <c r="AF5373" s="141"/>
      <c r="AG5373" s="141"/>
      <c r="AH5373" s="143"/>
      <c r="AI5373" s="143"/>
      <c r="AJ5373" s="141"/>
      <c r="AK5373" s="151"/>
      <c r="AL5373" s="141"/>
      <c r="AM5373" s="141"/>
      <c r="AN5373" s="141"/>
      <c r="AO5373" s="142"/>
    </row>
    <row r="5374" spans="2:41" ht="3.75" customHeight="1">
      <c r="B5374" s="135"/>
      <c r="I5374" s="136"/>
      <c r="J5374" s="135"/>
      <c r="M5374" s="136"/>
      <c r="N5374" s="130"/>
      <c r="O5374" s="131"/>
      <c r="P5374" s="131"/>
      <c r="Q5374" s="132"/>
      <c r="R5374" s="788" t="str">
        <f>IF(AND(NM_従事者_従事者41_従事者区分&lt;&gt;"",新_新規_2!K690&lt;&gt;""), 新_新規_2!K690, "")
&amp; IF(AND(NM_従事者_従事者41_従事者区分&lt;&gt;"",新_変更_3!AN718&lt;&gt;""), 新_変更_3!AN718, "")</f>
        <v/>
      </c>
      <c r="S5374" s="684"/>
      <c r="T5374" s="684"/>
      <c r="U5374" s="685"/>
      <c r="V5374" s="686" t="str">
        <f>IF(AND(NM_従事者_従事者41_従事者区分&lt;&gt;"",新_新規_2!O690&lt;&gt;""), 新_新規_2!O690, "")
&amp; IF(AND(NM_従事者_従事者41_従事者区分&lt;&gt;"",新_変更_3!AR718&lt;&gt;""), 新_変更_3!AR718, "")</f>
        <v/>
      </c>
      <c r="W5374" s="688"/>
      <c r="X5374" s="683" t="str">
        <f>IF(AND(NM_従事者_従事者41_従事者区分&lt;&gt;"",新_新規_2!Q690&lt;&gt;""), 新_新規_2!Q690, "")
 &amp; IF(AND(NM_従事者_従事者41_従事者区分&lt;&gt;"",新_変更_3!AT718&lt;&gt;""), 新_変更_3!AT718, "")</f>
        <v/>
      </c>
      <c r="Y5374" s="684"/>
      <c r="Z5374" s="684"/>
      <c r="AA5374" s="685"/>
      <c r="AI5374" s="131"/>
      <c r="AO5374" s="136"/>
    </row>
    <row r="5375" spans="2:41" ht="13.35" customHeight="1">
      <c r="B5375" s="135"/>
      <c r="I5375" s="136"/>
      <c r="J5375" s="135"/>
      <c r="M5375" s="136"/>
      <c r="N5375" s="135" t="s">
        <v>114</v>
      </c>
      <c r="Q5375" s="136"/>
      <c r="R5375" s="686"/>
      <c r="S5375" s="687"/>
      <c r="T5375" s="687"/>
      <c r="U5375" s="688"/>
      <c r="V5375" s="686"/>
      <c r="W5375" s="688"/>
      <c r="X5375" s="686"/>
      <c r="Y5375" s="687"/>
      <c r="Z5375" s="687"/>
      <c r="AA5375" s="688"/>
      <c r="AB5375" s="158" t="s">
        <v>171</v>
      </c>
      <c r="AO5375" s="136"/>
    </row>
    <row r="5376" spans="2:41" ht="3.75" customHeight="1">
      <c r="B5376" s="135"/>
      <c r="I5376" s="136"/>
      <c r="J5376" s="135"/>
      <c r="M5376" s="136"/>
      <c r="N5376" s="135"/>
      <c r="Q5376" s="136"/>
      <c r="R5376" s="689"/>
      <c r="S5376" s="690"/>
      <c r="T5376" s="690"/>
      <c r="U5376" s="691"/>
      <c r="V5376" s="689"/>
      <c r="W5376" s="691"/>
      <c r="X5376" s="689"/>
      <c r="Y5376" s="690"/>
      <c r="Z5376" s="690"/>
      <c r="AA5376" s="691"/>
      <c r="AB5376" s="141"/>
      <c r="AC5376" s="141"/>
      <c r="AD5376" s="141"/>
      <c r="AE5376" s="141"/>
      <c r="AF5376" s="141"/>
      <c r="AG5376" s="141"/>
      <c r="AH5376" s="141"/>
      <c r="AI5376" s="141"/>
      <c r="AJ5376" s="141"/>
      <c r="AK5376" s="141"/>
      <c r="AL5376" s="141"/>
      <c r="AM5376" s="141"/>
      <c r="AN5376" s="141"/>
      <c r="AO5376" s="142"/>
    </row>
    <row r="5377" spans="2:41" ht="3.75" customHeight="1">
      <c r="B5377" s="135"/>
      <c r="I5377" s="136"/>
      <c r="J5377" s="135"/>
      <c r="M5377" s="136"/>
      <c r="N5377" s="130"/>
      <c r="O5377" s="131"/>
      <c r="P5377" s="131"/>
      <c r="Q5377" s="131"/>
      <c r="R5377" s="130"/>
      <c r="S5377" s="131"/>
      <c r="T5377" s="131"/>
      <c r="U5377" s="131"/>
      <c r="V5377" s="131"/>
      <c r="W5377" s="131"/>
      <c r="X5377" s="131"/>
      <c r="Y5377" s="131"/>
      <c r="Z5377" s="131"/>
      <c r="AA5377" s="132"/>
      <c r="AB5377" s="130"/>
      <c r="AI5377" s="136"/>
      <c r="AJ5377" s="130"/>
      <c r="AK5377" s="131"/>
      <c r="AL5377" s="131"/>
      <c r="AM5377" s="131"/>
      <c r="AN5377" s="131"/>
      <c r="AO5377" s="132"/>
    </row>
    <row r="5378" spans="2:41" ht="13.35" customHeight="1">
      <c r="B5378" s="135"/>
      <c r="I5378" s="136"/>
      <c r="J5378" s="135"/>
      <c r="M5378" s="136"/>
      <c r="N5378" s="135" t="s">
        <v>115</v>
      </c>
      <c r="R5378" s="135"/>
      <c r="S5378" s="696" t="str">
        <f>IF(AND(NM_従事者_従事者41_従事者区分&lt;&gt;"",新_新規_2!I692&lt;&gt;""), 新_新規_2!I692, "")
&amp; IF(AND(NM_従事者_従事者41_従事者区分&lt;&gt;"",新_変更_3!AL720&lt;&gt;""), 新_変更_3!AL720, "")</f>
        <v/>
      </c>
      <c r="T5378" s="694"/>
      <c r="V5378" s="146" t="str">
        <f>IF(AND(NM_従事者_従事者41_従事者区分&lt;&gt;"",新_新規_2!K692&lt;&gt;""), 新_新規_2!K692, "")
 &amp; IF(AND(NM_従事者_従事者41_従事者区分&lt;&gt;"",新_変更_3!AN720&lt;&gt;""), 新_変更_3!AN720, "")</f>
        <v/>
      </c>
      <c r="W5378" s="124" t="s">
        <v>12</v>
      </c>
      <c r="X5378" s="146" t="str">
        <f>IF(AND(NM_従事者_従事者41_従事者区分&lt;&gt;"",新_新規_2!M692&lt;&gt;""), 新_新規_2!M692, "")
&amp; IF(AND(NM_従事者_従事者41_従事者区分&lt;&gt;"",新_変更_3!AP720&lt;&gt;""), 新_変更_3!AP720, "")</f>
        <v/>
      </c>
      <c r="Y5378" s="124" t="s">
        <v>11</v>
      </c>
      <c r="Z5378" s="146" t="str">
        <f>IF(AND(NM_従事者_従事者41_従事者区分&lt;&gt;"",新_新規_2!O692&lt;&gt;""), 新_新規_2!O692, "")
&amp; IF(AND(NM_従事者_従事者41_従事者区分&lt;&gt;"",新_変更_3!AR720&lt;&gt;""), 新_変更_3!AR720, "")</f>
        <v/>
      </c>
      <c r="AA5378" s="124" t="s">
        <v>364</v>
      </c>
      <c r="AB5378" s="135" t="s">
        <v>170</v>
      </c>
      <c r="AI5378" s="136"/>
      <c r="AJ5378" s="135"/>
      <c r="AK5378" s="696"/>
      <c r="AL5378" s="693"/>
      <c r="AM5378" s="693"/>
      <c r="AN5378" s="693"/>
      <c r="AO5378" s="694"/>
    </row>
    <row r="5379" spans="2:41" ht="3.75" customHeight="1">
      <c r="B5379" s="135"/>
      <c r="I5379" s="136"/>
      <c r="J5379" s="135"/>
      <c r="M5379" s="136"/>
      <c r="N5379" s="135"/>
      <c r="R5379" s="140"/>
      <c r="S5379" s="141"/>
      <c r="T5379" s="141"/>
      <c r="U5379" s="141"/>
      <c r="V5379" s="141"/>
      <c r="W5379" s="141"/>
      <c r="X5379" s="141"/>
      <c r="Y5379" s="141"/>
      <c r="Z5379" s="141"/>
      <c r="AA5379" s="142"/>
      <c r="AB5379" s="140"/>
      <c r="AC5379" s="141"/>
      <c r="AD5379" s="141"/>
      <c r="AE5379" s="141"/>
      <c r="AF5379" s="141"/>
      <c r="AG5379" s="141"/>
      <c r="AH5379" s="141"/>
      <c r="AI5379" s="142"/>
      <c r="AJ5379" s="140"/>
      <c r="AK5379" s="141"/>
      <c r="AL5379" s="141"/>
      <c r="AM5379" s="141"/>
      <c r="AN5379" s="141"/>
      <c r="AO5379" s="142"/>
    </row>
    <row r="5380" spans="2:41" ht="3.75" customHeight="1">
      <c r="B5380" s="135"/>
      <c r="I5380" s="136"/>
      <c r="J5380" s="135"/>
      <c r="M5380" s="136"/>
      <c r="N5380" s="130"/>
      <c r="O5380" s="131"/>
      <c r="P5380" s="131"/>
      <c r="Q5380" s="132"/>
      <c r="R5380" s="683" t="str">
        <f>IF(新_新規_2!T689="☑", "研修中の登録販売者", "") &amp; IF(新_変更_3!AW717="☑", "研修中の登録販売者", "")</f>
        <v/>
      </c>
      <c r="S5380" s="684"/>
      <c r="T5380" s="684"/>
      <c r="U5380" s="684"/>
      <c r="V5380" s="684"/>
      <c r="W5380" s="684"/>
      <c r="X5380" s="684"/>
      <c r="Y5380" s="684"/>
      <c r="Z5380" s="684"/>
      <c r="AA5380" s="684"/>
      <c r="AB5380" s="684"/>
      <c r="AC5380" s="684"/>
      <c r="AD5380" s="684"/>
      <c r="AE5380" s="684"/>
      <c r="AF5380" s="684"/>
      <c r="AG5380" s="684"/>
      <c r="AH5380" s="684"/>
      <c r="AI5380" s="684"/>
      <c r="AJ5380" s="684"/>
      <c r="AK5380" s="684"/>
      <c r="AL5380" s="684"/>
      <c r="AM5380" s="684"/>
      <c r="AN5380" s="684"/>
      <c r="AO5380" s="685"/>
    </row>
    <row r="5381" spans="2:41" ht="13.35" customHeight="1">
      <c r="B5381" s="135"/>
      <c r="I5381" s="136"/>
      <c r="J5381" s="135"/>
      <c r="M5381" s="136"/>
      <c r="N5381" s="135" t="s">
        <v>32</v>
      </c>
      <c r="Q5381" s="136"/>
      <c r="R5381" s="686"/>
      <c r="S5381" s="687"/>
      <c r="T5381" s="687"/>
      <c r="U5381" s="687"/>
      <c r="V5381" s="687"/>
      <c r="W5381" s="687"/>
      <c r="X5381" s="687"/>
      <c r="Y5381" s="687"/>
      <c r="Z5381" s="687"/>
      <c r="AA5381" s="687"/>
      <c r="AB5381" s="687"/>
      <c r="AC5381" s="687"/>
      <c r="AD5381" s="687"/>
      <c r="AE5381" s="687"/>
      <c r="AF5381" s="687"/>
      <c r="AG5381" s="687"/>
      <c r="AH5381" s="687"/>
      <c r="AI5381" s="687"/>
      <c r="AJ5381" s="687"/>
      <c r="AK5381" s="687"/>
      <c r="AL5381" s="687"/>
      <c r="AM5381" s="687"/>
      <c r="AN5381" s="687"/>
      <c r="AO5381" s="688"/>
    </row>
    <row r="5382" spans="2:41" ht="3.75" customHeight="1">
      <c r="B5382" s="135"/>
      <c r="I5382" s="136"/>
      <c r="J5382" s="135"/>
      <c r="M5382" s="136"/>
      <c r="N5382" s="140"/>
      <c r="O5382" s="141"/>
      <c r="P5382" s="141"/>
      <c r="Q5382" s="142"/>
      <c r="R5382" s="689"/>
      <c r="S5382" s="690"/>
      <c r="T5382" s="690"/>
      <c r="U5382" s="690"/>
      <c r="V5382" s="690"/>
      <c r="W5382" s="690"/>
      <c r="X5382" s="690"/>
      <c r="Y5382" s="690"/>
      <c r="Z5382" s="690"/>
      <c r="AA5382" s="690"/>
      <c r="AB5382" s="690"/>
      <c r="AC5382" s="690"/>
      <c r="AD5382" s="690"/>
      <c r="AE5382" s="690"/>
      <c r="AF5382" s="690"/>
      <c r="AG5382" s="690"/>
      <c r="AH5382" s="690"/>
      <c r="AI5382" s="690"/>
      <c r="AJ5382" s="690"/>
      <c r="AK5382" s="690"/>
      <c r="AL5382" s="690"/>
      <c r="AM5382" s="690"/>
      <c r="AN5382" s="690"/>
      <c r="AO5382" s="691"/>
    </row>
    <row r="5383" spans="2:41" ht="3.75" customHeight="1">
      <c r="B5383" s="135"/>
      <c r="I5383" s="136"/>
      <c r="J5383" s="130"/>
      <c r="K5383" s="131"/>
      <c r="L5383" s="131"/>
      <c r="M5383" s="132"/>
      <c r="N5383" s="130"/>
      <c r="O5383" s="131"/>
      <c r="P5383" s="131"/>
      <c r="Q5383" s="132"/>
      <c r="R5383" s="130"/>
      <c r="S5383" s="131"/>
      <c r="T5383" s="131"/>
      <c r="U5383" s="131"/>
      <c r="V5383" s="131"/>
      <c r="W5383" s="131"/>
      <c r="X5383" s="131"/>
      <c r="Y5383" s="131"/>
      <c r="Z5383" s="131"/>
      <c r="AA5383" s="132"/>
      <c r="AB5383" s="130"/>
      <c r="AC5383" s="131"/>
      <c r="AD5383" s="131"/>
      <c r="AE5383" s="132"/>
      <c r="AF5383" s="131"/>
      <c r="AG5383" s="131"/>
      <c r="AH5383" s="131"/>
      <c r="AI5383" s="131"/>
      <c r="AJ5383" s="131"/>
      <c r="AK5383" s="131"/>
      <c r="AL5383" s="131"/>
      <c r="AM5383" s="131"/>
      <c r="AN5383" s="131"/>
      <c r="AO5383" s="132"/>
    </row>
    <row r="5384" spans="2:41" ht="13.35" customHeight="1">
      <c r="B5384" s="135"/>
      <c r="I5384" s="136"/>
      <c r="J5384" s="135"/>
      <c r="M5384" s="136"/>
      <c r="N5384" s="135" t="s">
        <v>27</v>
      </c>
      <c r="Q5384" s="136"/>
      <c r="R5384" s="135"/>
      <c r="S5384" s="692" t="str">
        <f xml:space="preserve"> IF(新_新規_2!I696&lt;&gt;"", "01300011:その他従事者", "") &amp; IF(新_変更_3!AL724&lt;&gt;"", "01300011:その他従事者", "")</f>
        <v/>
      </c>
      <c r="T5384" s="693"/>
      <c r="U5384" s="693"/>
      <c r="V5384" s="693"/>
      <c r="W5384" s="693"/>
      <c r="X5384" s="693"/>
      <c r="Y5384" s="693"/>
      <c r="Z5384" s="693"/>
      <c r="AA5384" s="694"/>
      <c r="AB5384" s="135" t="s">
        <v>28</v>
      </c>
      <c r="AE5384" s="136"/>
      <c r="AF5384" s="135"/>
      <c r="AG5384" s="695" t="str">
        <f>IF(新_新規_2!I704="☑", "01300001:薬剤師", "") &amp; IF(新_変更_3!AL732="☑", "01300001:薬剤師", "")
&amp; IF(新_新規_2!N704="☑", "01300002:登録販売者", "") &amp; IF(新_変更_3!AQ732="☑", "01300002:登録販売者", "")
&amp; IF(新_新規_2!T704="☑", "01300002:登録販売者", "") &amp; IF(新_変更_3!AW732="☑", "01300002:登録販売者", "")</f>
        <v/>
      </c>
      <c r="AH5384" s="693"/>
      <c r="AI5384" s="693"/>
      <c r="AJ5384" s="693"/>
      <c r="AK5384" s="693"/>
      <c r="AL5384" s="693"/>
      <c r="AM5384" s="693"/>
      <c r="AN5384" s="693"/>
      <c r="AO5384" s="694"/>
    </row>
    <row r="5385" spans="2:41" ht="3.75" customHeight="1">
      <c r="B5385" s="135"/>
      <c r="I5385" s="136"/>
      <c r="J5385" s="135"/>
      <c r="M5385" s="136"/>
      <c r="N5385" s="140"/>
      <c r="O5385" s="141"/>
      <c r="P5385" s="141"/>
      <c r="Q5385" s="142"/>
      <c r="R5385" s="140"/>
      <c r="S5385" s="141"/>
      <c r="T5385" s="141"/>
      <c r="U5385" s="141"/>
      <c r="V5385" s="141"/>
      <c r="W5385" s="141"/>
      <c r="X5385" s="141"/>
      <c r="Y5385" s="141"/>
      <c r="Z5385" s="141"/>
      <c r="AA5385" s="142"/>
      <c r="AB5385" s="140"/>
      <c r="AC5385" s="141"/>
      <c r="AD5385" s="141"/>
      <c r="AE5385" s="142"/>
      <c r="AF5385" s="141"/>
      <c r="AG5385" s="141"/>
      <c r="AH5385" s="141"/>
      <c r="AI5385" s="141"/>
      <c r="AJ5385" s="141"/>
      <c r="AK5385" s="141"/>
      <c r="AL5385" s="141"/>
      <c r="AM5385" s="141"/>
      <c r="AN5385" s="141"/>
      <c r="AO5385" s="142"/>
    </row>
    <row r="5386" spans="2:41" ht="3.75" customHeight="1">
      <c r="B5386" s="135"/>
      <c r="I5386" s="136"/>
      <c r="J5386" s="135"/>
      <c r="M5386" s="136"/>
      <c r="N5386" s="130"/>
      <c r="O5386" s="131"/>
      <c r="P5386" s="131"/>
      <c r="Q5386" s="132"/>
      <c r="R5386" s="130"/>
      <c r="S5386" s="131"/>
      <c r="T5386" s="131"/>
      <c r="U5386" s="131"/>
      <c r="V5386" s="131"/>
      <c r="W5386" s="131"/>
      <c r="X5386" s="131"/>
      <c r="Y5386" s="131"/>
      <c r="Z5386" s="131"/>
      <c r="AA5386" s="132"/>
      <c r="AB5386" s="130"/>
      <c r="AC5386" s="131"/>
      <c r="AD5386" s="131"/>
      <c r="AE5386" s="132"/>
      <c r="AF5386" s="130"/>
      <c r="AG5386" s="131"/>
      <c r="AH5386" s="131"/>
      <c r="AI5386" s="131"/>
      <c r="AJ5386" s="131"/>
      <c r="AK5386" s="131"/>
      <c r="AL5386" s="131"/>
      <c r="AM5386" s="131"/>
      <c r="AN5386" s="131"/>
      <c r="AO5386" s="132"/>
    </row>
    <row r="5387" spans="2:41" ht="13.35" customHeight="1">
      <c r="B5387" s="135"/>
      <c r="I5387" s="136"/>
      <c r="J5387" s="135"/>
      <c r="M5387" s="136"/>
      <c r="N5387" s="135" t="s">
        <v>3990</v>
      </c>
      <c r="Q5387" s="136"/>
      <c r="R5387" s="135"/>
      <c r="S5387" s="696"/>
      <c r="T5387" s="694"/>
      <c r="V5387" s="146"/>
      <c r="W5387" s="124" t="s">
        <v>12</v>
      </c>
      <c r="X5387" s="146"/>
      <c r="Y5387" s="124" t="s">
        <v>11</v>
      </c>
      <c r="Z5387" s="146"/>
      <c r="AA5387" s="136" t="s">
        <v>364</v>
      </c>
      <c r="AB5387" s="135" t="s">
        <v>66</v>
      </c>
      <c r="AE5387" s="136"/>
      <c r="AF5387" s="135"/>
      <c r="AG5387" s="696"/>
      <c r="AH5387" s="694"/>
      <c r="AJ5387" s="146"/>
      <c r="AK5387" s="124" t="s">
        <v>12</v>
      </c>
      <c r="AL5387" s="146"/>
      <c r="AM5387" s="124" t="s">
        <v>11</v>
      </c>
      <c r="AN5387" s="146"/>
      <c r="AO5387" s="136" t="s">
        <v>364</v>
      </c>
    </row>
    <row r="5388" spans="2:41" ht="3.75" customHeight="1">
      <c r="B5388" s="135"/>
      <c r="I5388" s="136"/>
      <c r="J5388" s="135"/>
      <c r="M5388" s="136"/>
      <c r="N5388" s="140"/>
      <c r="O5388" s="141"/>
      <c r="P5388" s="141"/>
      <c r="Q5388" s="142"/>
      <c r="R5388" s="140"/>
      <c r="S5388" s="141"/>
      <c r="T5388" s="141"/>
      <c r="U5388" s="141"/>
      <c r="V5388" s="141"/>
      <c r="W5388" s="141"/>
      <c r="X5388" s="141"/>
      <c r="Y5388" s="141"/>
      <c r="Z5388" s="141"/>
      <c r="AA5388" s="142"/>
      <c r="AB5388" s="140"/>
      <c r="AC5388" s="141"/>
      <c r="AD5388" s="141"/>
      <c r="AE5388" s="142"/>
      <c r="AF5388" s="140"/>
      <c r="AG5388" s="141"/>
      <c r="AH5388" s="141"/>
      <c r="AI5388" s="141"/>
      <c r="AJ5388" s="141"/>
      <c r="AK5388" s="141"/>
      <c r="AL5388" s="141"/>
      <c r="AM5388" s="141"/>
      <c r="AN5388" s="141"/>
      <c r="AO5388" s="142"/>
    </row>
    <row r="5389" spans="2:41" ht="3.75" customHeight="1">
      <c r="B5389" s="135"/>
      <c r="I5389" s="136"/>
      <c r="J5389" s="135"/>
      <c r="M5389" s="136"/>
      <c r="N5389" s="130"/>
      <c r="O5389" s="131"/>
      <c r="P5389" s="131"/>
      <c r="Q5389" s="132"/>
      <c r="R5389" s="683" t="str">
        <f>IF(AND(NM_従事者_従事者42_従事者区分&lt;&gt;"",新_新規_2!I696&lt;&gt;""), 新_新規_2!I696, "")
&amp; IF(AND(NM_従事者_従事者42_従事者区分&lt;&gt;"",新_変更_3!AL724&lt;&gt;""), 新_変更_3!AL724, "")</f>
        <v/>
      </c>
      <c r="S5389" s="684"/>
      <c r="T5389" s="684"/>
      <c r="U5389" s="684"/>
      <c r="V5389" s="684"/>
      <c r="W5389" s="684"/>
      <c r="X5389" s="684"/>
      <c r="Y5389" s="684"/>
      <c r="Z5389" s="684"/>
      <c r="AA5389" s="684"/>
      <c r="AB5389" s="684"/>
      <c r="AC5389" s="684"/>
      <c r="AD5389" s="684"/>
      <c r="AE5389" s="684"/>
      <c r="AF5389" s="684"/>
      <c r="AG5389" s="684"/>
      <c r="AH5389" s="684"/>
      <c r="AI5389" s="684"/>
      <c r="AJ5389" s="685"/>
      <c r="AK5389" s="131"/>
      <c r="AL5389" s="131"/>
      <c r="AM5389" s="131"/>
      <c r="AN5389" s="131"/>
      <c r="AO5389" s="132"/>
    </row>
    <row r="5390" spans="2:41" ht="13.35" customHeight="1">
      <c r="B5390" s="135"/>
      <c r="I5390" s="136"/>
      <c r="J5390" s="135"/>
      <c r="M5390" s="136"/>
      <c r="N5390" s="135" t="s">
        <v>8</v>
      </c>
      <c r="Q5390" s="136"/>
      <c r="R5390" s="686"/>
      <c r="S5390" s="687"/>
      <c r="T5390" s="687"/>
      <c r="U5390" s="687"/>
      <c r="V5390" s="687"/>
      <c r="W5390" s="687"/>
      <c r="X5390" s="687"/>
      <c r="Y5390" s="687"/>
      <c r="Z5390" s="687"/>
      <c r="AA5390" s="687"/>
      <c r="AB5390" s="687"/>
      <c r="AC5390" s="687"/>
      <c r="AD5390" s="687"/>
      <c r="AE5390" s="687"/>
      <c r="AF5390" s="687"/>
      <c r="AG5390" s="687"/>
      <c r="AH5390" s="687"/>
      <c r="AI5390" s="687"/>
      <c r="AJ5390" s="688"/>
      <c r="AL5390" s="147" t="s">
        <v>13</v>
      </c>
      <c r="AM5390" s="124" t="s">
        <v>29</v>
      </c>
      <c r="AO5390" s="136"/>
    </row>
    <row r="5391" spans="2:41" ht="3.75" customHeight="1">
      <c r="B5391" s="135"/>
      <c r="I5391" s="136"/>
      <c r="J5391" s="135"/>
      <c r="M5391" s="136"/>
      <c r="N5391" s="140"/>
      <c r="O5391" s="141"/>
      <c r="P5391" s="141"/>
      <c r="Q5391" s="142"/>
      <c r="R5391" s="689"/>
      <c r="S5391" s="690"/>
      <c r="T5391" s="690"/>
      <c r="U5391" s="690"/>
      <c r="V5391" s="690"/>
      <c r="W5391" s="690"/>
      <c r="X5391" s="690"/>
      <c r="Y5391" s="690"/>
      <c r="Z5391" s="690"/>
      <c r="AA5391" s="690"/>
      <c r="AB5391" s="690"/>
      <c r="AC5391" s="690"/>
      <c r="AD5391" s="690"/>
      <c r="AE5391" s="690"/>
      <c r="AF5391" s="690"/>
      <c r="AG5391" s="690"/>
      <c r="AH5391" s="690"/>
      <c r="AI5391" s="690"/>
      <c r="AJ5391" s="691"/>
      <c r="AK5391" s="141"/>
      <c r="AL5391" s="141"/>
      <c r="AM5391" s="141"/>
      <c r="AN5391" s="141"/>
      <c r="AO5391" s="142"/>
    </row>
    <row r="5392" spans="2:41" ht="3.75" customHeight="1">
      <c r="B5392" s="135"/>
      <c r="I5392" s="136"/>
      <c r="J5392" s="135"/>
      <c r="M5392" s="136"/>
      <c r="N5392" s="130"/>
      <c r="O5392" s="131"/>
      <c r="P5392" s="131"/>
      <c r="Q5392" s="132"/>
      <c r="R5392" s="683" t="str">
        <f>IF(NM_従事者_従事者42_従事者区分="","",(IF(新_新規_2!I695&lt;&gt;"", ASC(PHONETIC(新_新規_2!I695)), "") &amp; IF(新_変更_3!AL723&lt;&gt;"", ASC(PHONETIC(新_変更_3!AL723)), "")))</f>
        <v/>
      </c>
      <c r="S5392" s="684"/>
      <c r="T5392" s="684"/>
      <c r="U5392" s="684"/>
      <c r="V5392" s="684"/>
      <c r="W5392" s="684"/>
      <c r="X5392" s="684"/>
      <c r="Y5392" s="684"/>
      <c r="Z5392" s="684"/>
      <c r="AA5392" s="684"/>
      <c r="AB5392" s="684"/>
      <c r="AC5392" s="684"/>
      <c r="AD5392" s="684"/>
      <c r="AE5392" s="684"/>
      <c r="AF5392" s="684"/>
      <c r="AG5392" s="684"/>
      <c r="AH5392" s="684"/>
      <c r="AI5392" s="684"/>
      <c r="AJ5392" s="684"/>
      <c r="AK5392" s="684"/>
      <c r="AL5392" s="684"/>
      <c r="AM5392" s="684"/>
      <c r="AN5392" s="684"/>
      <c r="AO5392" s="685"/>
    </row>
    <row r="5393" spans="2:41" ht="13.35" customHeight="1">
      <c r="B5393" s="135"/>
      <c r="I5393" s="136"/>
      <c r="J5393" s="135"/>
      <c r="M5393" s="136"/>
      <c r="N5393" s="135" t="s">
        <v>61</v>
      </c>
      <c r="Q5393" s="136"/>
      <c r="R5393" s="686"/>
      <c r="S5393" s="687"/>
      <c r="T5393" s="687"/>
      <c r="U5393" s="687"/>
      <c r="V5393" s="687"/>
      <c r="W5393" s="687"/>
      <c r="X5393" s="687"/>
      <c r="Y5393" s="687"/>
      <c r="Z5393" s="687"/>
      <c r="AA5393" s="687"/>
      <c r="AB5393" s="687"/>
      <c r="AC5393" s="687"/>
      <c r="AD5393" s="687"/>
      <c r="AE5393" s="687"/>
      <c r="AF5393" s="687"/>
      <c r="AG5393" s="687"/>
      <c r="AH5393" s="687"/>
      <c r="AI5393" s="687"/>
      <c r="AJ5393" s="687"/>
      <c r="AK5393" s="687"/>
      <c r="AL5393" s="687"/>
      <c r="AM5393" s="687"/>
      <c r="AN5393" s="687"/>
      <c r="AO5393" s="688"/>
    </row>
    <row r="5394" spans="2:41" ht="3.75" customHeight="1">
      <c r="B5394" s="135"/>
      <c r="I5394" s="136"/>
      <c r="J5394" s="135"/>
      <c r="M5394" s="136"/>
      <c r="N5394" s="135"/>
      <c r="Q5394" s="136"/>
      <c r="R5394" s="689"/>
      <c r="S5394" s="690"/>
      <c r="T5394" s="690"/>
      <c r="U5394" s="690"/>
      <c r="V5394" s="690"/>
      <c r="W5394" s="690"/>
      <c r="X5394" s="690"/>
      <c r="Y5394" s="690"/>
      <c r="Z5394" s="690"/>
      <c r="AA5394" s="690"/>
      <c r="AB5394" s="690"/>
      <c r="AC5394" s="690"/>
      <c r="AD5394" s="690"/>
      <c r="AE5394" s="690"/>
      <c r="AF5394" s="690"/>
      <c r="AG5394" s="690"/>
      <c r="AH5394" s="690"/>
      <c r="AI5394" s="690"/>
      <c r="AJ5394" s="690"/>
      <c r="AK5394" s="690"/>
      <c r="AL5394" s="690"/>
      <c r="AM5394" s="690"/>
      <c r="AN5394" s="690"/>
      <c r="AO5394" s="691"/>
    </row>
    <row r="5395" spans="2:41" ht="3.75" customHeight="1">
      <c r="B5395" s="135"/>
      <c r="I5395" s="136"/>
      <c r="J5395" s="135"/>
      <c r="N5395" s="130"/>
      <c r="O5395" s="131"/>
      <c r="P5395" s="131"/>
      <c r="Q5395" s="132"/>
      <c r="U5395" s="787" t="str">
        <f>IF(AND(NM_従事者_従事者42_従事者区分&lt;&gt;"",新_新規_2!L697&lt;&gt;""), 新_新規_2!L697, "")
&amp; IF(AND(NM_従事者_従事者42_従事者区分&lt;&gt;"",新_変更_3!AO725&lt;&gt;""), 新_変更_3!AO725, "")</f>
        <v/>
      </c>
      <c r="V5395" s="754"/>
      <c r="W5395" s="754"/>
      <c r="X5395" s="789"/>
      <c r="Y5395" s="131"/>
      <c r="Z5395" s="792" t="str">
        <f>IF(AND(NM_従事者_従事者42_従事者区分&lt;&gt;"",新_新規_2!O697&lt;&gt;""), 新_新規_2!O697, "")
 &amp; IF(AND(NM_従事者_従事者42_従事者区分&lt;&gt;"",新_変更_3!AR725&lt;&gt;""), 新_変更_3!AR725, "")</f>
        <v/>
      </c>
      <c r="AA5395" s="754"/>
      <c r="AB5395" s="754"/>
      <c r="AC5395" s="755"/>
      <c r="AG5395" s="683" t="str">
        <f>IF(AND(NM_従事者_従事者42_従事者区分&lt;&gt;"",新_新規_2!L698&lt;&gt;""), 新_新規_2!L698, "")
&amp; IF(AND(NM_従事者_従事者42_従事者区分&lt;&gt;"",新_変更_3!AO726&lt;&gt;""), 新_変更_3!AO726, "")</f>
        <v/>
      </c>
      <c r="AH5395" s="684"/>
      <c r="AI5395" s="684"/>
      <c r="AJ5395" s="684"/>
      <c r="AK5395" s="684"/>
      <c r="AL5395" s="684"/>
      <c r="AM5395" s="684"/>
      <c r="AN5395" s="684"/>
      <c r="AO5395" s="685"/>
    </row>
    <row r="5396" spans="2:41" ht="13.35" customHeight="1">
      <c r="B5396" s="135"/>
      <c r="I5396" s="136"/>
      <c r="J5396" s="135"/>
      <c r="N5396" s="135"/>
      <c r="Q5396" s="136"/>
      <c r="R5396" s="124" t="s">
        <v>15</v>
      </c>
      <c r="U5396" s="756"/>
      <c r="V5396" s="757"/>
      <c r="W5396" s="757"/>
      <c r="X5396" s="790"/>
      <c r="Y5396" s="125" t="s">
        <v>359</v>
      </c>
      <c r="Z5396" s="793"/>
      <c r="AA5396" s="757"/>
      <c r="AB5396" s="757"/>
      <c r="AC5396" s="758"/>
      <c r="AD5396" s="124" t="s">
        <v>56</v>
      </c>
      <c r="AG5396" s="686"/>
      <c r="AH5396" s="687"/>
      <c r="AI5396" s="687"/>
      <c r="AJ5396" s="687"/>
      <c r="AK5396" s="687"/>
      <c r="AL5396" s="687"/>
      <c r="AM5396" s="687"/>
      <c r="AN5396" s="687"/>
      <c r="AO5396" s="688"/>
    </row>
    <row r="5397" spans="2:41" ht="3.75" customHeight="1">
      <c r="B5397" s="135"/>
      <c r="I5397" s="136"/>
      <c r="J5397" s="135"/>
      <c r="N5397" s="135"/>
      <c r="Q5397" s="136"/>
      <c r="R5397" s="141"/>
      <c r="S5397" s="141"/>
      <c r="T5397" s="141"/>
      <c r="U5397" s="759"/>
      <c r="V5397" s="760"/>
      <c r="W5397" s="760"/>
      <c r="X5397" s="791"/>
      <c r="Y5397" s="141"/>
      <c r="Z5397" s="794"/>
      <c r="AA5397" s="760"/>
      <c r="AB5397" s="760"/>
      <c r="AC5397" s="761"/>
      <c r="AD5397" s="141"/>
      <c r="AE5397" s="141"/>
      <c r="AF5397" s="141"/>
      <c r="AG5397" s="689"/>
      <c r="AH5397" s="690"/>
      <c r="AI5397" s="690"/>
      <c r="AJ5397" s="690"/>
      <c r="AK5397" s="690"/>
      <c r="AL5397" s="690"/>
      <c r="AM5397" s="690"/>
      <c r="AN5397" s="690"/>
      <c r="AO5397" s="691"/>
    </row>
    <row r="5398" spans="2:41" ht="3.75" customHeight="1">
      <c r="B5398" s="135"/>
      <c r="I5398" s="136"/>
      <c r="J5398" s="135"/>
      <c r="N5398" s="135"/>
      <c r="Q5398" s="136"/>
      <c r="R5398" s="131"/>
      <c r="S5398" s="131"/>
      <c r="T5398" s="132"/>
      <c r="U5398" s="683" t="str">
        <f>IF(AND(NM_従事者_従事者42_従事者区分&lt;&gt;"",新_新規_2!T698&lt;&gt;""), 新_新規_2!T698, "")
 &amp; IF(AND(NM_従事者_従事者42_従事者区分&lt;&gt;"",新_変更_3!AW726&lt;&gt;""), 新_変更_3!AW726, "")</f>
        <v/>
      </c>
      <c r="V5398" s="684"/>
      <c r="W5398" s="684"/>
      <c r="X5398" s="684"/>
      <c r="Y5398" s="684"/>
      <c r="Z5398" s="684"/>
      <c r="AA5398" s="684"/>
      <c r="AB5398" s="684"/>
      <c r="AC5398" s="685"/>
      <c r="AD5398" s="130"/>
      <c r="AE5398" s="131"/>
      <c r="AF5398" s="132"/>
      <c r="AG5398" s="683" t="str">
        <f>IF(AND(NM_従事者_従事者42_従事者区分&lt;&gt;"",新_新規_2!L699&lt;&gt;""), 新_新規_2!L699, "")
 &amp; IF(AND(NM_従事者_従事者42_従事者区分&lt;&gt;"",新_変更_3!AO727&lt;&gt;""), 新_変更_3!AO727, "")</f>
        <v/>
      </c>
      <c r="AH5398" s="684"/>
      <c r="AI5398" s="684"/>
      <c r="AJ5398" s="684"/>
      <c r="AK5398" s="684"/>
      <c r="AL5398" s="684"/>
      <c r="AM5398" s="684"/>
      <c r="AN5398" s="684"/>
      <c r="AO5398" s="685"/>
    </row>
    <row r="5399" spans="2:41" ht="13.35" customHeight="1">
      <c r="B5399" s="135"/>
      <c r="I5399" s="136"/>
      <c r="J5399" s="135" t="s">
        <v>4034</v>
      </c>
      <c r="N5399" s="135" t="s">
        <v>23</v>
      </c>
      <c r="Q5399" s="136"/>
      <c r="R5399" s="124" t="s">
        <v>17</v>
      </c>
      <c r="T5399" s="136"/>
      <c r="U5399" s="686"/>
      <c r="V5399" s="687"/>
      <c r="W5399" s="687"/>
      <c r="X5399" s="687"/>
      <c r="Y5399" s="687"/>
      <c r="Z5399" s="687"/>
      <c r="AA5399" s="687"/>
      <c r="AB5399" s="687"/>
      <c r="AC5399" s="688"/>
      <c r="AD5399" s="135" t="s">
        <v>18</v>
      </c>
      <c r="AF5399" s="136"/>
      <c r="AG5399" s="686"/>
      <c r="AH5399" s="687"/>
      <c r="AI5399" s="687"/>
      <c r="AJ5399" s="687"/>
      <c r="AK5399" s="687"/>
      <c r="AL5399" s="687"/>
      <c r="AM5399" s="687"/>
      <c r="AN5399" s="687"/>
      <c r="AO5399" s="688"/>
    </row>
    <row r="5400" spans="2:41" ht="3.75" customHeight="1">
      <c r="B5400" s="135"/>
      <c r="I5400" s="136"/>
      <c r="J5400" s="135"/>
      <c r="N5400" s="135"/>
      <c r="Q5400" s="136"/>
      <c r="R5400" s="141"/>
      <c r="S5400" s="141"/>
      <c r="T5400" s="142"/>
      <c r="U5400" s="689"/>
      <c r="V5400" s="690"/>
      <c r="W5400" s="690"/>
      <c r="X5400" s="690"/>
      <c r="Y5400" s="690"/>
      <c r="Z5400" s="690"/>
      <c r="AA5400" s="690"/>
      <c r="AB5400" s="690"/>
      <c r="AC5400" s="691"/>
      <c r="AD5400" s="140"/>
      <c r="AE5400" s="141"/>
      <c r="AF5400" s="142"/>
      <c r="AG5400" s="689"/>
      <c r="AH5400" s="690"/>
      <c r="AI5400" s="690"/>
      <c r="AJ5400" s="690"/>
      <c r="AK5400" s="690"/>
      <c r="AL5400" s="690"/>
      <c r="AM5400" s="690"/>
      <c r="AN5400" s="690"/>
      <c r="AO5400" s="691"/>
    </row>
    <row r="5401" spans="2:41" ht="3.75" customHeight="1">
      <c r="B5401" s="135"/>
      <c r="I5401" s="136"/>
      <c r="J5401" s="135"/>
      <c r="N5401" s="135"/>
      <c r="Q5401" s="136"/>
      <c r="R5401" s="131"/>
      <c r="S5401" s="131"/>
      <c r="T5401" s="132"/>
      <c r="U5401" s="683" t="str">
        <f>IF(AND(NM_従事者_従事者42_従事者区分&lt;&gt;"",新_新規_2!T699&lt;&gt;""), 新_新規_2!T699, "")
&amp; IF(AND(NM_従事者_従事者42_従事者区分&lt;&gt;"",新_変更_3!AW727&lt;&gt;""), 新_変更_3!AW727, "")</f>
        <v/>
      </c>
      <c r="V5401" s="684"/>
      <c r="W5401" s="684"/>
      <c r="X5401" s="684"/>
      <c r="Y5401" s="684"/>
      <c r="Z5401" s="684"/>
      <c r="AA5401" s="684"/>
      <c r="AB5401" s="684"/>
      <c r="AC5401" s="685"/>
      <c r="AD5401" s="130"/>
      <c r="AE5401" s="131"/>
      <c r="AF5401" s="132"/>
      <c r="AG5401" s="683" t="str">
        <f>IF(AND(NM_従事者_従事者42_従事者区分&lt;&gt;"",新_新規_2!L700&lt;&gt;""), 新_新規_2!L700, "")
&amp; IF(AND(NM_従事者_従事者42_従事者区分&lt;&gt;"",新_変更_3!AO728&lt;&gt;""), 新_変更_3!AO728, "")</f>
        <v/>
      </c>
      <c r="AH5401" s="684"/>
      <c r="AI5401" s="684"/>
      <c r="AJ5401" s="684"/>
      <c r="AK5401" s="684"/>
      <c r="AL5401" s="684"/>
      <c r="AM5401" s="684"/>
      <c r="AN5401" s="684"/>
      <c r="AO5401" s="685"/>
    </row>
    <row r="5402" spans="2:41" ht="13.35" customHeight="1">
      <c r="B5402" s="135"/>
      <c r="I5402" s="136"/>
      <c r="J5402" s="135"/>
      <c r="N5402" s="135"/>
      <c r="Q5402" s="136"/>
      <c r="R5402" s="124" t="s">
        <v>19</v>
      </c>
      <c r="T5402" s="136"/>
      <c r="U5402" s="686"/>
      <c r="V5402" s="687"/>
      <c r="W5402" s="687"/>
      <c r="X5402" s="687"/>
      <c r="Y5402" s="687"/>
      <c r="Z5402" s="687"/>
      <c r="AA5402" s="687"/>
      <c r="AB5402" s="687"/>
      <c r="AC5402" s="688"/>
      <c r="AD5402" s="135" t="s">
        <v>20</v>
      </c>
      <c r="AF5402" s="136"/>
      <c r="AG5402" s="686"/>
      <c r="AH5402" s="687"/>
      <c r="AI5402" s="687"/>
      <c r="AJ5402" s="687"/>
      <c r="AK5402" s="687"/>
      <c r="AL5402" s="687"/>
      <c r="AM5402" s="687"/>
      <c r="AN5402" s="687"/>
      <c r="AO5402" s="688"/>
    </row>
    <row r="5403" spans="2:41" ht="3.75" customHeight="1">
      <c r="B5403" s="135"/>
      <c r="I5403" s="136"/>
      <c r="J5403" s="135"/>
      <c r="N5403" s="140"/>
      <c r="O5403" s="141"/>
      <c r="P5403" s="141"/>
      <c r="Q5403" s="142"/>
      <c r="R5403" s="141"/>
      <c r="S5403" s="141"/>
      <c r="T5403" s="142"/>
      <c r="U5403" s="689"/>
      <c r="V5403" s="690"/>
      <c r="W5403" s="690"/>
      <c r="X5403" s="690"/>
      <c r="Y5403" s="690"/>
      <c r="Z5403" s="690"/>
      <c r="AA5403" s="690"/>
      <c r="AB5403" s="690"/>
      <c r="AC5403" s="691"/>
      <c r="AD5403" s="140"/>
      <c r="AE5403" s="141"/>
      <c r="AF5403" s="142"/>
      <c r="AG5403" s="689"/>
      <c r="AH5403" s="690"/>
      <c r="AI5403" s="690"/>
      <c r="AJ5403" s="690"/>
      <c r="AK5403" s="690"/>
      <c r="AL5403" s="690"/>
      <c r="AM5403" s="690"/>
      <c r="AN5403" s="690"/>
      <c r="AO5403" s="691"/>
    </row>
    <row r="5404" spans="2:41" ht="3.75" customHeight="1">
      <c r="B5404" s="135"/>
      <c r="I5404" s="136"/>
      <c r="J5404" s="135"/>
      <c r="M5404" s="136"/>
      <c r="N5404" s="135"/>
      <c r="Q5404" s="136"/>
      <c r="R5404" s="130"/>
      <c r="S5404" s="131"/>
      <c r="T5404" s="131"/>
      <c r="U5404" s="131"/>
      <c r="V5404" s="131"/>
      <c r="W5404" s="131"/>
      <c r="X5404" s="131"/>
      <c r="Y5404" s="131"/>
      <c r="Z5404" s="131"/>
      <c r="AA5404" s="131"/>
      <c r="AB5404" s="131"/>
      <c r="AC5404" s="131"/>
      <c r="AD5404" s="131"/>
      <c r="AE5404" s="131"/>
      <c r="AF5404" s="131"/>
      <c r="AG5404" s="131"/>
      <c r="AH5404" s="131"/>
      <c r="AI5404" s="131"/>
      <c r="AJ5404" s="131"/>
      <c r="AK5404" s="131"/>
      <c r="AL5404" s="131"/>
      <c r="AM5404" s="131"/>
      <c r="AN5404" s="131"/>
      <c r="AO5404" s="132"/>
    </row>
    <row r="5405" spans="2:41" ht="13.35" customHeight="1">
      <c r="B5405" s="135"/>
      <c r="I5405" s="136"/>
      <c r="J5405" s="135"/>
      <c r="M5405" s="136"/>
      <c r="N5405" s="135" t="s">
        <v>111</v>
      </c>
      <c r="Q5405" s="136"/>
      <c r="R5405" s="135"/>
      <c r="S5405" s="696"/>
      <c r="T5405" s="694"/>
      <c r="V5405" s="146"/>
      <c r="W5405" s="124" t="s">
        <v>12</v>
      </c>
      <c r="X5405" s="146"/>
      <c r="Y5405" s="124" t="s">
        <v>11</v>
      </c>
      <c r="Z5405" s="146"/>
      <c r="AA5405" s="124" t="s">
        <v>364</v>
      </c>
      <c r="AO5405" s="136"/>
    </row>
    <row r="5406" spans="2:41" ht="3.75" customHeight="1">
      <c r="B5406" s="135"/>
      <c r="I5406" s="136"/>
      <c r="J5406" s="135"/>
      <c r="M5406" s="136"/>
      <c r="N5406" s="135"/>
      <c r="Q5406" s="136"/>
      <c r="R5406" s="135"/>
      <c r="AO5406" s="136"/>
    </row>
    <row r="5407" spans="2:41" ht="3.75" customHeight="1">
      <c r="B5407" s="135"/>
      <c r="I5407" s="136"/>
      <c r="J5407" s="135"/>
      <c r="M5407" s="136"/>
      <c r="N5407" s="130"/>
      <c r="O5407" s="131"/>
      <c r="P5407" s="131"/>
      <c r="Q5407" s="131"/>
      <c r="R5407" s="781" t="str">
        <f>IF(AND(NM_従事者_従事者42_従事者区分&lt;&gt;"",新_新規_2!I701&lt;&gt;""), 新_新規_2!I701, "")
 &amp; IF(AND(NM_従事者_従事者42_従事者区分&lt;&gt;"",新_変更_3!AL729&lt;&gt;""), 新_変更_3!AL729, "")</f>
        <v/>
      </c>
      <c r="S5407" s="784" t="str">
        <f>IF(AND(NM_従事者_従事者42_従事者区分&lt;&gt;"",新_新規_2!J701&lt;&gt;""), 新_新規_2!J701, "")
 &amp; IF(AND(NM_従事者_従事者42_従事者区分&lt;&gt;"",新_変更_3!AM729&lt;&gt;""), 新_変更_3!AM729, "")</f>
        <v/>
      </c>
      <c r="T5407" s="131"/>
      <c r="U5407" s="787" t="str">
        <f>IF(AND(NM_従事者_従事者42_従事者区分&lt;&gt;"",新_新規_2!L701&lt;&gt;""), 新_新規_2!L701, "")
&amp; IF(AND(NM_従事者_従事者42_従事者区分&lt;&gt;"",新_変更_3!AO729&lt;&gt;""), 新_変更_3!AO729, "")</f>
        <v/>
      </c>
      <c r="V5407" s="130"/>
      <c r="W5407" s="131"/>
      <c r="X5407" s="131"/>
      <c r="Y5407" s="131"/>
      <c r="Z5407" s="131"/>
      <c r="AA5407" s="131"/>
      <c r="AB5407" s="131"/>
      <c r="AC5407" s="131"/>
      <c r="AD5407" s="131"/>
      <c r="AE5407" s="131"/>
      <c r="AF5407" s="131"/>
      <c r="AG5407" s="131"/>
      <c r="AH5407" s="133"/>
      <c r="AI5407" s="133"/>
      <c r="AJ5407" s="131"/>
      <c r="AK5407" s="149"/>
      <c r="AL5407" s="131"/>
      <c r="AM5407" s="131"/>
      <c r="AN5407" s="131"/>
      <c r="AO5407" s="132"/>
    </row>
    <row r="5408" spans="2:41" ht="13.35" customHeight="1">
      <c r="B5408" s="135"/>
      <c r="I5408" s="136"/>
      <c r="J5408" s="135"/>
      <c r="M5408" s="136"/>
      <c r="N5408" s="135" t="s">
        <v>30</v>
      </c>
      <c r="R5408" s="782"/>
      <c r="S5408" s="785"/>
      <c r="T5408" s="124" t="s">
        <v>388</v>
      </c>
      <c r="U5408" s="756"/>
      <c r="V5408" s="135" t="s">
        <v>112</v>
      </c>
      <c r="AH5408" s="137"/>
      <c r="AI5408" s="137"/>
      <c r="AK5408" s="150"/>
      <c r="AO5408" s="136"/>
    </row>
    <row r="5409" spans="2:41" ht="3.75" customHeight="1">
      <c r="B5409" s="135"/>
      <c r="I5409" s="136"/>
      <c r="J5409" s="135"/>
      <c r="M5409" s="136"/>
      <c r="N5409" s="135"/>
      <c r="R5409" s="783"/>
      <c r="S5409" s="786"/>
      <c r="T5409" s="141"/>
      <c r="U5409" s="759"/>
      <c r="V5409" s="140"/>
      <c r="W5409" s="141"/>
      <c r="X5409" s="141"/>
      <c r="Y5409" s="141"/>
      <c r="Z5409" s="141"/>
      <c r="AA5409" s="141"/>
      <c r="AB5409" s="141"/>
      <c r="AC5409" s="141"/>
      <c r="AD5409" s="141"/>
      <c r="AE5409" s="141"/>
      <c r="AF5409" s="141"/>
      <c r="AG5409" s="141"/>
      <c r="AH5409" s="143"/>
      <c r="AI5409" s="143"/>
      <c r="AJ5409" s="141"/>
      <c r="AK5409" s="151"/>
      <c r="AL5409" s="141"/>
      <c r="AM5409" s="141"/>
      <c r="AN5409" s="141"/>
      <c r="AO5409" s="142"/>
    </row>
    <row r="5410" spans="2:41" ht="3.75" customHeight="1">
      <c r="B5410" s="135"/>
      <c r="I5410" s="136"/>
      <c r="J5410" s="135"/>
      <c r="M5410" s="136"/>
      <c r="N5410" s="130"/>
      <c r="O5410" s="131"/>
      <c r="P5410" s="131"/>
      <c r="Q5410" s="132"/>
      <c r="R5410" s="788" t="str">
        <f>IF(AND(NM_従事者_従事者42_従事者区分&lt;&gt;"",新_新規_2!K705&lt;&gt;""), 新_新規_2!K705, "")
&amp; IF(AND(NM_従事者_従事者42_従事者区分&lt;&gt;"",新_変更_3!AN733&lt;&gt;""), 新_変更_3!AN733, "")</f>
        <v/>
      </c>
      <c r="S5410" s="684"/>
      <c r="T5410" s="684"/>
      <c r="U5410" s="685"/>
      <c r="V5410" s="686" t="str">
        <f>IF(AND(NM_従事者_従事者42_従事者区分&lt;&gt;"",新_新規_2!O705&lt;&gt;""), 新_新規_2!O705, "")
&amp; IF(AND(NM_従事者_従事者42_従事者区分&lt;&gt;"",新_変更_3!AR733&lt;&gt;""), 新_変更_3!AR733, "")</f>
        <v/>
      </c>
      <c r="W5410" s="688"/>
      <c r="X5410" s="683" t="str">
        <f>IF(AND(NM_従事者_従事者42_従事者区分&lt;&gt;"",新_新規_2!Q705&lt;&gt;""), 新_新規_2!Q705, "")
&amp; IF(AND(NM_従事者_従事者42_従事者区分&lt;&gt;"",新_変更_3!AT733&lt;&gt;""), 新_変更_3!AT733, "")</f>
        <v/>
      </c>
      <c r="Y5410" s="684"/>
      <c r="Z5410" s="684"/>
      <c r="AA5410" s="685"/>
      <c r="AI5410" s="131"/>
      <c r="AO5410" s="136"/>
    </row>
    <row r="5411" spans="2:41" ht="13.35" customHeight="1">
      <c r="B5411" s="135"/>
      <c r="I5411" s="136"/>
      <c r="J5411" s="135"/>
      <c r="M5411" s="136"/>
      <c r="N5411" s="135" t="s">
        <v>114</v>
      </c>
      <c r="Q5411" s="136"/>
      <c r="R5411" s="686"/>
      <c r="S5411" s="687"/>
      <c r="T5411" s="687"/>
      <c r="U5411" s="688"/>
      <c r="V5411" s="686"/>
      <c r="W5411" s="688"/>
      <c r="X5411" s="686"/>
      <c r="Y5411" s="687"/>
      <c r="Z5411" s="687"/>
      <c r="AA5411" s="688"/>
      <c r="AB5411" s="158" t="s">
        <v>171</v>
      </c>
      <c r="AO5411" s="136"/>
    </row>
    <row r="5412" spans="2:41" ht="3.75" customHeight="1">
      <c r="B5412" s="135"/>
      <c r="I5412" s="136"/>
      <c r="J5412" s="135"/>
      <c r="M5412" s="136"/>
      <c r="N5412" s="135"/>
      <c r="Q5412" s="136"/>
      <c r="R5412" s="689"/>
      <c r="S5412" s="690"/>
      <c r="T5412" s="690"/>
      <c r="U5412" s="691"/>
      <c r="V5412" s="689"/>
      <c r="W5412" s="691"/>
      <c r="X5412" s="689"/>
      <c r="Y5412" s="690"/>
      <c r="Z5412" s="690"/>
      <c r="AA5412" s="691"/>
      <c r="AB5412" s="141"/>
      <c r="AC5412" s="141"/>
      <c r="AD5412" s="141"/>
      <c r="AE5412" s="141"/>
      <c r="AF5412" s="141"/>
      <c r="AG5412" s="141"/>
      <c r="AH5412" s="141"/>
      <c r="AI5412" s="141"/>
      <c r="AJ5412" s="141"/>
      <c r="AK5412" s="141"/>
      <c r="AL5412" s="141"/>
      <c r="AM5412" s="141"/>
      <c r="AN5412" s="141"/>
      <c r="AO5412" s="142"/>
    </row>
    <row r="5413" spans="2:41" ht="3.75" customHeight="1">
      <c r="B5413" s="135"/>
      <c r="I5413" s="136"/>
      <c r="J5413" s="135"/>
      <c r="M5413" s="136"/>
      <c r="N5413" s="130"/>
      <c r="O5413" s="131"/>
      <c r="P5413" s="131"/>
      <c r="Q5413" s="131"/>
      <c r="R5413" s="130"/>
      <c r="S5413" s="131"/>
      <c r="T5413" s="131"/>
      <c r="U5413" s="131"/>
      <c r="V5413" s="131"/>
      <c r="W5413" s="131"/>
      <c r="X5413" s="131"/>
      <c r="Y5413" s="131"/>
      <c r="Z5413" s="131"/>
      <c r="AA5413" s="132"/>
      <c r="AB5413" s="130"/>
      <c r="AI5413" s="136"/>
      <c r="AJ5413" s="130"/>
      <c r="AK5413" s="131"/>
      <c r="AL5413" s="131"/>
      <c r="AM5413" s="131"/>
      <c r="AN5413" s="131"/>
      <c r="AO5413" s="132"/>
    </row>
    <row r="5414" spans="2:41" ht="13.35" customHeight="1">
      <c r="B5414" s="135"/>
      <c r="I5414" s="136"/>
      <c r="J5414" s="135"/>
      <c r="M5414" s="136"/>
      <c r="N5414" s="135" t="s">
        <v>115</v>
      </c>
      <c r="R5414" s="135"/>
      <c r="S5414" s="696" t="str">
        <f>IF(AND(NM_従事者_従事者42_従事者区分&lt;&gt;"",新_新規_2!I707&lt;&gt;""), 新_新規_2!I707, "")
&amp; IF(AND(NM_従事者_従事者42_従事者区分&lt;&gt;"",新_変更_3!AL735&lt;&gt;""), 新_変更_3!AL735, "")</f>
        <v/>
      </c>
      <c r="T5414" s="694"/>
      <c r="V5414" s="146" t="str">
        <f>IF(AND(NM_従事者_従事者42_従事者区分&lt;&gt;"",新_新規_2!K707&lt;&gt;""), 新_新規_2!K707, "")
&amp; IF(AND(NM_従事者_従事者42_従事者区分&lt;&gt;"",新_変更_3!AN735&lt;&gt;""), 新_変更_3!AN735, "")</f>
        <v/>
      </c>
      <c r="W5414" s="124" t="s">
        <v>12</v>
      </c>
      <c r="X5414" s="146" t="str">
        <f>IF(AND(NM_従事者_従事者42_従事者区分&lt;&gt;"",新_新規_2!M707&lt;&gt;""), 新_新規_2!M707, "")
&amp; IF(AND(NM_従事者_従事者42_従事者区分&lt;&gt;"",新_変更_3!AP735&lt;&gt;""), 新_変更_3!AP735, "")</f>
        <v/>
      </c>
      <c r="Y5414" s="124" t="s">
        <v>11</v>
      </c>
      <c r="Z5414" s="146" t="str">
        <f>IF(AND(NM_従事者_従事者42_従事者区分&lt;&gt;"",新_新規_2!O707&lt;&gt;""), 新_新規_2!O707, "")
&amp; IF(AND(NM_従事者_従事者42_従事者区分&lt;&gt;"",新_変更_3!AR735&lt;&gt;""), 新_変更_3!AR735, "")</f>
        <v/>
      </c>
      <c r="AA5414" s="124" t="s">
        <v>364</v>
      </c>
      <c r="AB5414" s="135" t="s">
        <v>170</v>
      </c>
      <c r="AI5414" s="136"/>
      <c r="AJ5414" s="135"/>
      <c r="AK5414" s="696"/>
      <c r="AL5414" s="693"/>
      <c r="AM5414" s="693"/>
      <c r="AN5414" s="693"/>
      <c r="AO5414" s="694"/>
    </row>
    <row r="5415" spans="2:41" ht="3.75" customHeight="1">
      <c r="B5415" s="135"/>
      <c r="I5415" s="136"/>
      <c r="J5415" s="135"/>
      <c r="M5415" s="136"/>
      <c r="N5415" s="135"/>
      <c r="R5415" s="140"/>
      <c r="S5415" s="141"/>
      <c r="T5415" s="141"/>
      <c r="U5415" s="141"/>
      <c r="V5415" s="141"/>
      <c r="W5415" s="141"/>
      <c r="X5415" s="141"/>
      <c r="Y5415" s="141"/>
      <c r="Z5415" s="141"/>
      <c r="AA5415" s="142"/>
      <c r="AB5415" s="140"/>
      <c r="AC5415" s="141"/>
      <c r="AD5415" s="141"/>
      <c r="AE5415" s="141"/>
      <c r="AF5415" s="141"/>
      <c r="AG5415" s="141"/>
      <c r="AH5415" s="141"/>
      <c r="AI5415" s="142"/>
      <c r="AJ5415" s="140"/>
      <c r="AK5415" s="141"/>
      <c r="AL5415" s="141"/>
      <c r="AM5415" s="141"/>
      <c r="AN5415" s="141"/>
      <c r="AO5415" s="142"/>
    </row>
    <row r="5416" spans="2:41" ht="3.75" customHeight="1">
      <c r="B5416" s="135"/>
      <c r="I5416" s="136"/>
      <c r="J5416" s="135"/>
      <c r="M5416" s="136"/>
      <c r="N5416" s="130"/>
      <c r="O5416" s="131"/>
      <c r="P5416" s="131"/>
      <c r="Q5416" s="132"/>
      <c r="R5416" s="683" t="str">
        <f>IF(新_新規_2!T704="☑", "研修中の登録販売者", "") &amp; IF(新_変更_3!AW732="☑", "研修中の登録販売者", "")</f>
        <v/>
      </c>
      <c r="S5416" s="684"/>
      <c r="T5416" s="684"/>
      <c r="U5416" s="684"/>
      <c r="V5416" s="684"/>
      <c r="W5416" s="684"/>
      <c r="X5416" s="684"/>
      <c r="Y5416" s="684"/>
      <c r="Z5416" s="684"/>
      <c r="AA5416" s="684"/>
      <c r="AB5416" s="684"/>
      <c r="AC5416" s="684"/>
      <c r="AD5416" s="684"/>
      <c r="AE5416" s="684"/>
      <c r="AF5416" s="684"/>
      <c r="AG5416" s="684"/>
      <c r="AH5416" s="684"/>
      <c r="AI5416" s="684"/>
      <c r="AJ5416" s="684"/>
      <c r="AK5416" s="684"/>
      <c r="AL5416" s="684"/>
      <c r="AM5416" s="684"/>
      <c r="AN5416" s="684"/>
      <c r="AO5416" s="685"/>
    </row>
    <row r="5417" spans="2:41" ht="13.35" customHeight="1">
      <c r="B5417" s="135"/>
      <c r="I5417" s="136"/>
      <c r="J5417" s="135"/>
      <c r="M5417" s="136"/>
      <c r="N5417" s="135" t="s">
        <v>32</v>
      </c>
      <c r="Q5417" s="136"/>
      <c r="R5417" s="686"/>
      <c r="S5417" s="687"/>
      <c r="T5417" s="687"/>
      <c r="U5417" s="687"/>
      <c r="V5417" s="687"/>
      <c r="W5417" s="687"/>
      <c r="X5417" s="687"/>
      <c r="Y5417" s="687"/>
      <c r="Z5417" s="687"/>
      <c r="AA5417" s="687"/>
      <c r="AB5417" s="687"/>
      <c r="AC5417" s="687"/>
      <c r="AD5417" s="687"/>
      <c r="AE5417" s="687"/>
      <c r="AF5417" s="687"/>
      <c r="AG5417" s="687"/>
      <c r="AH5417" s="687"/>
      <c r="AI5417" s="687"/>
      <c r="AJ5417" s="687"/>
      <c r="AK5417" s="687"/>
      <c r="AL5417" s="687"/>
      <c r="AM5417" s="687"/>
      <c r="AN5417" s="687"/>
      <c r="AO5417" s="688"/>
    </row>
    <row r="5418" spans="2:41" ht="3.75" customHeight="1">
      <c r="B5418" s="135"/>
      <c r="I5418" s="136"/>
      <c r="J5418" s="135"/>
      <c r="M5418" s="136"/>
      <c r="N5418" s="140"/>
      <c r="O5418" s="141"/>
      <c r="P5418" s="141"/>
      <c r="Q5418" s="142"/>
      <c r="R5418" s="689"/>
      <c r="S5418" s="690"/>
      <c r="T5418" s="690"/>
      <c r="U5418" s="690"/>
      <c r="V5418" s="690"/>
      <c r="W5418" s="690"/>
      <c r="X5418" s="690"/>
      <c r="Y5418" s="690"/>
      <c r="Z5418" s="690"/>
      <c r="AA5418" s="690"/>
      <c r="AB5418" s="690"/>
      <c r="AC5418" s="690"/>
      <c r="AD5418" s="690"/>
      <c r="AE5418" s="690"/>
      <c r="AF5418" s="690"/>
      <c r="AG5418" s="690"/>
      <c r="AH5418" s="690"/>
      <c r="AI5418" s="690"/>
      <c r="AJ5418" s="690"/>
      <c r="AK5418" s="690"/>
      <c r="AL5418" s="690"/>
      <c r="AM5418" s="690"/>
      <c r="AN5418" s="690"/>
      <c r="AO5418" s="691"/>
    </row>
    <row r="5419" spans="2:41" ht="3.75" customHeight="1">
      <c r="B5419" s="135"/>
      <c r="I5419" s="136"/>
      <c r="J5419" s="130"/>
      <c r="K5419" s="131"/>
      <c r="L5419" s="131"/>
      <c r="M5419" s="132"/>
      <c r="N5419" s="130"/>
      <c r="O5419" s="131"/>
      <c r="P5419" s="131"/>
      <c r="Q5419" s="132"/>
      <c r="R5419" s="130"/>
      <c r="S5419" s="131"/>
      <c r="T5419" s="131"/>
      <c r="U5419" s="131"/>
      <c r="V5419" s="131"/>
      <c r="W5419" s="131"/>
      <c r="X5419" s="131"/>
      <c r="Y5419" s="131"/>
      <c r="Z5419" s="131"/>
      <c r="AA5419" s="132"/>
      <c r="AB5419" s="130"/>
      <c r="AC5419" s="131"/>
      <c r="AD5419" s="131"/>
      <c r="AE5419" s="132"/>
      <c r="AF5419" s="131"/>
      <c r="AG5419" s="131"/>
      <c r="AH5419" s="131"/>
      <c r="AI5419" s="131"/>
      <c r="AJ5419" s="131"/>
      <c r="AK5419" s="131"/>
      <c r="AL5419" s="131"/>
      <c r="AM5419" s="131"/>
      <c r="AN5419" s="131"/>
      <c r="AO5419" s="132"/>
    </row>
    <row r="5420" spans="2:41" ht="13.35" customHeight="1">
      <c r="B5420" s="135"/>
      <c r="I5420" s="136"/>
      <c r="J5420" s="135"/>
      <c r="M5420" s="136"/>
      <c r="N5420" s="135" t="s">
        <v>27</v>
      </c>
      <c r="Q5420" s="136"/>
      <c r="R5420" s="135"/>
      <c r="S5420" s="692" t="str">
        <f xml:space="preserve"> IF(新_新規_2!I715&lt;&gt;"", "01300011:その他従事者", "") &amp; IF(新_変更_3!AL743&lt;&gt;"", "01300011:その他従事者", "")</f>
        <v/>
      </c>
      <c r="T5420" s="693"/>
      <c r="U5420" s="693"/>
      <c r="V5420" s="693"/>
      <c r="W5420" s="693"/>
      <c r="X5420" s="693"/>
      <c r="Y5420" s="693"/>
      <c r="Z5420" s="693"/>
      <c r="AA5420" s="694"/>
      <c r="AB5420" s="135" t="s">
        <v>28</v>
      </c>
      <c r="AE5420" s="136"/>
      <c r="AF5420" s="135"/>
      <c r="AG5420" s="695" t="str">
        <f>IF(新_新規_2!I723="☑", "01300001:薬剤師", "") &amp; IF(新_変更_3!AL751="☑", "01300001:薬剤師", "")
&amp; IF(新_新規_2!N723="☑", "01300002:登録販売者", "") &amp; IF(新_変更_3!AQ751="☑", "01300002:登録販売者", "")
&amp; IF(新_新規_2!T723="☑", "01300002:登録販売者", "") &amp; IF(新_変更_3!AW751="☑", "01300002:登録販売者", "")</f>
        <v/>
      </c>
      <c r="AH5420" s="693"/>
      <c r="AI5420" s="693"/>
      <c r="AJ5420" s="693"/>
      <c r="AK5420" s="693"/>
      <c r="AL5420" s="693"/>
      <c r="AM5420" s="693"/>
      <c r="AN5420" s="693"/>
      <c r="AO5420" s="694"/>
    </row>
    <row r="5421" spans="2:41" ht="3.75" customHeight="1">
      <c r="B5421" s="135"/>
      <c r="I5421" s="136"/>
      <c r="J5421" s="135"/>
      <c r="M5421" s="136"/>
      <c r="N5421" s="140"/>
      <c r="O5421" s="141"/>
      <c r="P5421" s="141"/>
      <c r="Q5421" s="142"/>
      <c r="R5421" s="140"/>
      <c r="S5421" s="141"/>
      <c r="T5421" s="141"/>
      <c r="U5421" s="141"/>
      <c r="V5421" s="141"/>
      <c r="W5421" s="141"/>
      <c r="X5421" s="141"/>
      <c r="Y5421" s="141"/>
      <c r="Z5421" s="141"/>
      <c r="AA5421" s="142"/>
      <c r="AB5421" s="140"/>
      <c r="AC5421" s="141"/>
      <c r="AD5421" s="141"/>
      <c r="AE5421" s="142"/>
      <c r="AF5421" s="141"/>
      <c r="AG5421" s="141"/>
      <c r="AH5421" s="141"/>
      <c r="AI5421" s="141"/>
      <c r="AJ5421" s="141"/>
      <c r="AK5421" s="141"/>
      <c r="AL5421" s="141"/>
      <c r="AM5421" s="141"/>
      <c r="AN5421" s="141"/>
      <c r="AO5421" s="142"/>
    </row>
    <row r="5422" spans="2:41" ht="3.75" customHeight="1">
      <c r="B5422" s="135"/>
      <c r="I5422" s="136"/>
      <c r="J5422" s="135"/>
      <c r="M5422" s="136"/>
      <c r="N5422" s="130"/>
      <c r="O5422" s="131"/>
      <c r="P5422" s="131"/>
      <c r="Q5422" s="132"/>
      <c r="R5422" s="130"/>
      <c r="S5422" s="131"/>
      <c r="T5422" s="131"/>
      <c r="U5422" s="131"/>
      <c r="V5422" s="131"/>
      <c r="W5422" s="131"/>
      <c r="X5422" s="131"/>
      <c r="Y5422" s="131"/>
      <c r="Z5422" s="131"/>
      <c r="AA5422" s="132"/>
      <c r="AB5422" s="130"/>
      <c r="AC5422" s="131"/>
      <c r="AD5422" s="131"/>
      <c r="AE5422" s="132"/>
      <c r="AF5422" s="130"/>
      <c r="AG5422" s="131"/>
      <c r="AH5422" s="131"/>
      <c r="AI5422" s="131"/>
      <c r="AJ5422" s="131"/>
      <c r="AK5422" s="131"/>
      <c r="AL5422" s="131"/>
      <c r="AM5422" s="131"/>
      <c r="AN5422" s="131"/>
      <c r="AO5422" s="132"/>
    </row>
    <row r="5423" spans="2:41" ht="13.35" customHeight="1">
      <c r="B5423" s="135"/>
      <c r="I5423" s="136"/>
      <c r="J5423" s="135"/>
      <c r="M5423" s="136"/>
      <c r="N5423" s="135" t="s">
        <v>3990</v>
      </c>
      <c r="Q5423" s="136"/>
      <c r="R5423" s="135"/>
      <c r="S5423" s="696"/>
      <c r="T5423" s="694"/>
      <c r="V5423" s="146"/>
      <c r="W5423" s="124" t="s">
        <v>12</v>
      </c>
      <c r="X5423" s="146"/>
      <c r="Y5423" s="124" t="s">
        <v>11</v>
      </c>
      <c r="Z5423" s="146"/>
      <c r="AA5423" s="136" t="s">
        <v>364</v>
      </c>
      <c r="AB5423" s="135" t="s">
        <v>66</v>
      </c>
      <c r="AE5423" s="136"/>
      <c r="AF5423" s="135"/>
      <c r="AG5423" s="696"/>
      <c r="AH5423" s="694"/>
      <c r="AJ5423" s="146"/>
      <c r="AK5423" s="124" t="s">
        <v>12</v>
      </c>
      <c r="AL5423" s="146"/>
      <c r="AM5423" s="124" t="s">
        <v>11</v>
      </c>
      <c r="AN5423" s="146"/>
      <c r="AO5423" s="136" t="s">
        <v>364</v>
      </c>
    </row>
    <row r="5424" spans="2:41" ht="3.75" customHeight="1">
      <c r="B5424" s="135"/>
      <c r="I5424" s="136"/>
      <c r="J5424" s="135"/>
      <c r="M5424" s="136"/>
      <c r="N5424" s="140"/>
      <c r="O5424" s="141"/>
      <c r="P5424" s="141"/>
      <c r="Q5424" s="142"/>
      <c r="R5424" s="140"/>
      <c r="S5424" s="141"/>
      <c r="T5424" s="141"/>
      <c r="U5424" s="141"/>
      <c r="V5424" s="141"/>
      <c r="W5424" s="141"/>
      <c r="X5424" s="141"/>
      <c r="Y5424" s="141"/>
      <c r="Z5424" s="141"/>
      <c r="AA5424" s="142"/>
      <c r="AB5424" s="140"/>
      <c r="AC5424" s="141"/>
      <c r="AD5424" s="141"/>
      <c r="AE5424" s="142"/>
      <c r="AF5424" s="140"/>
      <c r="AG5424" s="141"/>
      <c r="AH5424" s="141"/>
      <c r="AI5424" s="141"/>
      <c r="AJ5424" s="141"/>
      <c r="AK5424" s="141"/>
      <c r="AL5424" s="141"/>
      <c r="AM5424" s="141"/>
      <c r="AN5424" s="141"/>
      <c r="AO5424" s="142"/>
    </row>
    <row r="5425" spans="2:41" ht="3.75" customHeight="1">
      <c r="B5425" s="135"/>
      <c r="I5425" s="136"/>
      <c r="J5425" s="135"/>
      <c r="M5425" s="136"/>
      <c r="N5425" s="130"/>
      <c r="O5425" s="131"/>
      <c r="P5425" s="131"/>
      <c r="Q5425" s="132"/>
      <c r="R5425" s="683" t="str">
        <f>IF(AND(NM_従事者_従事者43_従事者区分&lt;&gt;"",新_新規_2!I715&lt;&gt;""), 新_新規_2!I715, "")
 &amp; IF(AND(NM_従事者_従事者43_従事者区分&lt;&gt;"",新_変更_3!AL743&lt;&gt;""), 新_変更_3!AL743, "")</f>
        <v/>
      </c>
      <c r="S5425" s="684"/>
      <c r="T5425" s="684"/>
      <c r="U5425" s="684"/>
      <c r="V5425" s="684"/>
      <c r="W5425" s="684"/>
      <c r="X5425" s="684"/>
      <c r="Y5425" s="684"/>
      <c r="Z5425" s="684"/>
      <c r="AA5425" s="684"/>
      <c r="AB5425" s="684"/>
      <c r="AC5425" s="684"/>
      <c r="AD5425" s="684"/>
      <c r="AE5425" s="684"/>
      <c r="AF5425" s="684"/>
      <c r="AG5425" s="684"/>
      <c r="AH5425" s="684"/>
      <c r="AI5425" s="684"/>
      <c r="AJ5425" s="685"/>
      <c r="AK5425" s="131"/>
      <c r="AL5425" s="131"/>
      <c r="AM5425" s="131"/>
      <c r="AN5425" s="131"/>
      <c r="AO5425" s="132"/>
    </row>
    <row r="5426" spans="2:41" ht="13.35" customHeight="1">
      <c r="B5426" s="135"/>
      <c r="I5426" s="136"/>
      <c r="J5426" s="135"/>
      <c r="M5426" s="136"/>
      <c r="N5426" s="135" t="s">
        <v>8</v>
      </c>
      <c r="Q5426" s="136"/>
      <c r="R5426" s="686"/>
      <c r="S5426" s="687"/>
      <c r="T5426" s="687"/>
      <c r="U5426" s="687"/>
      <c r="V5426" s="687"/>
      <c r="W5426" s="687"/>
      <c r="X5426" s="687"/>
      <c r="Y5426" s="687"/>
      <c r="Z5426" s="687"/>
      <c r="AA5426" s="687"/>
      <c r="AB5426" s="687"/>
      <c r="AC5426" s="687"/>
      <c r="AD5426" s="687"/>
      <c r="AE5426" s="687"/>
      <c r="AF5426" s="687"/>
      <c r="AG5426" s="687"/>
      <c r="AH5426" s="687"/>
      <c r="AI5426" s="687"/>
      <c r="AJ5426" s="688"/>
      <c r="AL5426" s="147" t="s">
        <v>13</v>
      </c>
      <c r="AM5426" s="124" t="s">
        <v>29</v>
      </c>
      <c r="AO5426" s="136"/>
    </row>
    <row r="5427" spans="2:41" ht="3.75" customHeight="1">
      <c r="B5427" s="135"/>
      <c r="I5427" s="136"/>
      <c r="J5427" s="135"/>
      <c r="M5427" s="136"/>
      <c r="N5427" s="140"/>
      <c r="O5427" s="141"/>
      <c r="P5427" s="141"/>
      <c r="Q5427" s="142"/>
      <c r="R5427" s="689"/>
      <c r="S5427" s="690"/>
      <c r="T5427" s="690"/>
      <c r="U5427" s="690"/>
      <c r="V5427" s="690"/>
      <c r="W5427" s="690"/>
      <c r="X5427" s="690"/>
      <c r="Y5427" s="690"/>
      <c r="Z5427" s="690"/>
      <c r="AA5427" s="690"/>
      <c r="AB5427" s="690"/>
      <c r="AC5427" s="690"/>
      <c r="AD5427" s="690"/>
      <c r="AE5427" s="690"/>
      <c r="AF5427" s="690"/>
      <c r="AG5427" s="690"/>
      <c r="AH5427" s="690"/>
      <c r="AI5427" s="690"/>
      <c r="AJ5427" s="691"/>
      <c r="AK5427" s="141"/>
      <c r="AL5427" s="141"/>
      <c r="AM5427" s="141"/>
      <c r="AN5427" s="141"/>
      <c r="AO5427" s="142"/>
    </row>
    <row r="5428" spans="2:41" ht="3.75" customHeight="1">
      <c r="B5428" s="135"/>
      <c r="I5428" s="136"/>
      <c r="J5428" s="135"/>
      <c r="M5428" s="136"/>
      <c r="N5428" s="130"/>
      <c r="O5428" s="131"/>
      <c r="P5428" s="131"/>
      <c r="Q5428" s="132"/>
      <c r="R5428" s="683" t="str">
        <f>IF(NM_従事者_従事者43_従事者区分="","",(IF(新_新規_2!I714&lt;&gt;"", ASC(PHONETIC(新_新規_2!I714)), "") &amp; IF(新_変更_3!AL742&lt;&gt;"", ASC(PHONETIC(新_変更_3!AL742)), "")))</f>
        <v/>
      </c>
      <c r="S5428" s="684"/>
      <c r="T5428" s="684"/>
      <c r="U5428" s="684"/>
      <c r="V5428" s="684"/>
      <c r="W5428" s="684"/>
      <c r="X5428" s="684"/>
      <c r="Y5428" s="684"/>
      <c r="Z5428" s="684"/>
      <c r="AA5428" s="684"/>
      <c r="AB5428" s="684"/>
      <c r="AC5428" s="684"/>
      <c r="AD5428" s="684"/>
      <c r="AE5428" s="684"/>
      <c r="AF5428" s="684"/>
      <c r="AG5428" s="684"/>
      <c r="AH5428" s="684"/>
      <c r="AI5428" s="684"/>
      <c r="AJ5428" s="684"/>
      <c r="AK5428" s="684"/>
      <c r="AL5428" s="684"/>
      <c r="AM5428" s="684"/>
      <c r="AN5428" s="684"/>
      <c r="AO5428" s="685"/>
    </row>
    <row r="5429" spans="2:41" ht="13.35" customHeight="1">
      <c r="B5429" s="135"/>
      <c r="I5429" s="136"/>
      <c r="J5429" s="135"/>
      <c r="M5429" s="136"/>
      <c r="N5429" s="135" t="s">
        <v>61</v>
      </c>
      <c r="Q5429" s="136"/>
      <c r="R5429" s="686"/>
      <c r="S5429" s="687"/>
      <c r="T5429" s="687"/>
      <c r="U5429" s="687"/>
      <c r="V5429" s="687"/>
      <c r="W5429" s="687"/>
      <c r="X5429" s="687"/>
      <c r="Y5429" s="687"/>
      <c r="Z5429" s="687"/>
      <c r="AA5429" s="687"/>
      <c r="AB5429" s="687"/>
      <c r="AC5429" s="687"/>
      <c r="AD5429" s="687"/>
      <c r="AE5429" s="687"/>
      <c r="AF5429" s="687"/>
      <c r="AG5429" s="687"/>
      <c r="AH5429" s="687"/>
      <c r="AI5429" s="687"/>
      <c r="AJ5429" s="687"/>
      <c r="AK5429" s="687"/>
      <c r="AL5429" s="687"/>
      <c r="AM5429" s="687"/>
      <c r="AN5429" s="687"/>
      <c r="AO5429" s="688"/>
    </row>
    <row r="5430" spans="2:41" ht="3.75" customHeight="1">
      <c r="B5430" s="135"/>
      <c r="I5430" s="136"/>
      <c r="J5430" s="135"/>
      <c r="M5430" s="136"/>
      <c r="N5430" s="135"/>
      <c r="Q5430" s="136"/>
      <c r="R5430" s="689"/>
      <c r="S5430" s="690"/>
      <c r="T5430" s="690"/>
      <c r="U5430" s="690"/>
      <c r="V5430" s="690"/>
      <c r="W5430" s="690"/>
      <c r="X5430" s="690"/>
      <c r="Y5430" s="690"/>
      <c r="Z5430" s="690"/>
      <c r="AA5430" s="690"/>
      <c r="AB5430" s="690"/>
      <c r="AC5430" s="690"/>
      <c r="AD5430" s="690"/>
      <c r="AE5430" s="690"/>
      <c r="AF5430" s="690"/>
      <c r="AG5430" s="690"/>
      <c r="AH5430" s="690"/>
      <c r="AI5430" s="690"/>
      <c r="AJ5430" s="690"/>
      <c r="AK5430" s="690"/>
      <c r="AL5430" s="690"/>
      <c r="AM5430" s="690"/>
      <c r="AN5430" s="690"/>
      <c r="AO5430" s="691"/>
    </row>
    <row r="5431" spans="2:41" ht="3.75" customHeight="1">
      <c r="B5431" s="135"/>
      <c r="I5431" s="136"/>
      <c r="J5431" s="135"/>
      <c r="N5431" s="130"/>
      <c r="O5431" s="131"/>
      <c r="P5431" s="131"/>
      <c r="Q5431" s="132"/>
      <c r="U5431" s="787" t="str">
        <f>IF(AND(NM_従事者_従事者43_従事者区分&lt;&gt;"",新_新規_2!L716&lt;&gt;""), 新_新規_2!L716, "")
&amp; IF(AND(NM_従事者_従事者43_従事者区分&lt;&gt;"",新_変更_3!AO744&lt;&gt;""), 新_変更_3!AO744, "")</f>
        <v/>
      </c>
      <c r="V5431" s="754"/>
      <c r="W5431" s="754"/>
      <c r="X5431" s="789"/>
      <c r="Y5431" s="131"/>
      <c r="Z5431" s="792" t="str">
        <f>IF(AND(NM_従事者_従事者43_従事者区分&lt;&gt;"",新_新規_2!O716&lt;&gt;""), 新_新規_2!O716, "")
&amp; IF(AND(NM_従事者_従事者43_従事者区分&lt;&gt;"",新_変更_3!AR744&lt;&gt;""), 新_変更_3!AR744, "")</f>
        <v/>
      </c>
      <c r="AA5431" s="754"/>
      <c r="AB5431" s="754"/>
      <c r="AC5431" s="755"/>
      <c r="AG5431" s="683" t="str">
        <f>IF(AND(NM_従事者_従事者43_従事者区分&lt;&gt;"",新_新規_2!L717&lt;&gt;""), 新_新規_2!L717, "")
 &amp; IF(AND(NM_従事者_従事者43_従事者区分&lt;&gt;"",新_変更_3!AO745&lt;&gt;""), 新_変更_3!AO745, "")</f>
        <v/>
      </c>
      <c r="AH5431" s="684"/>
      <c r="AI5431" s="684"/>
      <c r="AJ5431" s="684"/>
      <c r="AK5431" s="684"/>
      <c r="AL5431" s="684"/>
      <c r="AM5431" s="684"/>
      <c r="AN5431" s="684"/>
      <c r="AO5431" s="685"/>
    </row>
    <row r="5432" spans="2:41" ht="13.35" customHeight="1">
      <c r="B5432" s="135"/>
      <c r="I5432" s="136"/>
      <c r="J5432" s="135"/>
      <c r="N5432" s="135"/>
      <c r="Q5432" s="136"/>
      <c r="R5432" s="124" t="s">
        <v>15</v>
      </c>
      <c r="U5432" s="756"/>
      <c r="V5432" s="757"/>
      <c r="W5432" s="757"/>
      <c r="X5432" s="790"/>
      <c r="Y5432" s="125" t="s">
        <v>359</v>
      </c>
      <c r="Z5432" s="793"/>
      <c r="AA5432" s="757"/>
      <c r="AB5432" s="757"/>
      <c r="AC5432" s="758"/>
      <c r="AD5432" s="124" t="s">
        <v>56</v>
      </c>
      <c r="AG5432" s="686"/>
      <c r="AH5432" s="687"/>
      <c r="AI5432" s="687"/>
      <c r="AJ5432" s="687"/>
      <c r="AK5432" s="687"/>
      <c r="AL5432" s="687"/>
      <c r="AM5432" s="687"/>
      <c r="AN5432" s="687"/>
      <c r="AO5432" s="688"/>
    </row>
    <row r="5433" spans="2:41" ht="3.75" customHeight="1">
      <c r="B5433" s="135"/>
      <c r="I5433" s="136"/>
      <c r="J5433" s="135"/>
      <c r="N5433" s="135"/>
      <c r="Q5433" s="136"/>
      <c r="R5433" s="141"/>
      <c r="S5433" s="141"/>
      <c r="T5433" s="141"/>
      <c r="U5433" s="759"/>
      <c r="V5433" s="760"/>
      <c r="W5433" s="760"/>
      <c r="X5433" s="791"/>
      <c r="Y5433" s="141"/>
      <c r="Z5433" s="794"/>
      <c r="AA5433" s="760"/>
      <c r="AB5433" s="760"/>
      <c r="AC5433" s="761"/>
      <c r="AD5433" s="141"/>
      <c r="AE5433" s="141"/>
      <c r="AF5433" s="141"/>
      <c r="AG5433" s="689"/>
      <c r="AH5433" s="690"/>
      <c r="AI5433" s="690"/>
      <c r="AJ5433" s="690"/>
      <c r="AK5433" s="690"/>
      <c r="AL5433" s="690"/>
      <c r="AM5433" s="690"/>
      <c r="AN5433" s="690"/>
      <c r="AO5433" s="691"/>
    </row>
    <row r="5434" spans="2:41" ht="3.75" customHeight="1">
      <c r="B5434" s="135"/>
      <c r="I5434" s="136"/>
      <c r="J5434" s="135"/>
      <c r="N5434" s="135"/>
      <c r="Q5434" s="136"/>
      <c r="R5434" s="131"/>
      <c r="S5434" s="131"/>
      <c r="T5434" s="132"/>
      <c r="U5434" s="683" t="str">
        <f>IF(AND(NM_従事者_従事者43_従事者区分&lt;&gt;"",新_新規_2!T717&lt;&gt;""), 新_新規_2!T717, "")
&amp; IF(AND(NM_従事者_従事者43_従事者区分&lt;&gt;"",新_変更_3!AW745&lt;&gt;""), 新_変更_3!AW745, "")</f>
        <v/>
      </c>
      <c r="V5434" s="684"/>
      <c r="W5434" s="684"/>
      <c r="X5434" s="684"/>
      <c r="Y5434" s="684"/>
      <c r="Z5434" s="684"/>
      <c r="AA5434" s="684"/>
      <c r="AB5434" s="684"/>
      <c r="AC5434" s="685"/>
      <c r="AD5434" s="130"/>
      <c r="AE5434" s="131"/>
      <c r="AF5434" s="132"/>
      <c r="AG5434" s="683" t="str">
        <f>IF(AND(NM_従事者_従事者43_従事者区分&lt;&gt;"",新_新規_2!L718&lt;&gt;""), 新_新規_2!L718, "")
&amp; IF(AND(NM_従事者_従事者43_従事者区分&lt;&gt;"",新_変更_3!AO746&lt;&gt;""), 新_変更_3!AO746, "")</f>
        <v/>
      </c>
      <c r="AH5434" s="684"/>
      <c r="AI5434" s="684"/>
      <c r="AJ5434" s="684"/>
      <c r="AK5434" s="684"/>
      <c r="AL5434" s="684"/>
      <c r="AM5434" s="684"/>
      <c r="AN5434" s="684"/>
      <c r="AO5434" s="685"/>
    </row>
    <row r="5435" spans="2:41" ht="13.35" customHeight="1">
      <c r="B5435" s="135"/>
      <c r="I5435" s="136"/>
      <c r="J5435" s="135" t="s">
        <v>4035</v>
      </c>
      <c r="N5435" s="135" t="s">
        <v>23</v>
      </c>
      <c r="Q5435" s="136"/>
      <c r="R5435" s="124" t="s">
        <v>17</v>
      </c>
      <c r="T5435" s="136"/>
      <c r="U5435" s="686"/>
      <c r="V5435" s="687"/>
      <c r="W5435" s="687"/>
      <c r="X5435" s="687"/>
      <c r="Y5435" s="687"/>
      <c r="Z5435" s="687"/>
      <c r="AA5435" s="687"/>
      <c r="AB5435" s="687"/>
      <c r="AC5435" s="688"/>
      <c r="AD5435" s="135" t="s">
        <v>18</v>
      </c>
      <c r="AF5435" s="136"/>
      <c r="AG5435" s="686"/>
      <c r="AH5435" s="687"/>
      <c r="AI5435" s="687"/>
      <c r="AJ5435" s="687"/>
      <c r="AK5435" s="687"/>
      <c r="AL5435" s="687"/>
      <c r="AM5435" s="687"/>
      <c r="AN5435" s="687"/>
      <c r="AO5435" s="688"/>
    </row>
    <row r="5436" spans="2:41" ht="3.75" customHeight="1">
      <c r="B5436" s="135"/>
      <c r="I5436" s="136"/>
      <c r="J5436" s="135"/>
      <c r="N5436" s="135"/>
      <c r="Q5436" s="136"/>
      <c r="R5436" s="141"/>
      <c r="S5436" s="141"/>
      <c r="T5436" s="142"/>
      <c r="U5436" s="689"/>
      <c r="V5436" s="690"/>
      <c r="W5436" s="690"/>
      <c r="X5436" s="690"/>
      <c r="Y5436" s="690"/>
      <c r="Z5436" s="690"/>
      <c r="AA5436" s="690"/>
      <c r="AB5436" s="690"/>
      <c r="AC5436" s="691"/>
      <c r="AD5436" s="140"/>
      <c r="AE5436" s="141"/>
      <c r="AF5436" s="142"/>
      <c r="AG5436" s="689"/>
      <c r="AH5436" s="690"/>
      <c r="AI5436" s="690"/>
      <c r="AJ5436" s="690"/>
      <c r="AK5436" s="690"/>
      <c r="AL5436" s="690"/>
      <c r="AM5436" s="690"/>
      <c r="AN5436" s="690"/>
      <c r="AO5436" s="691"/>
    </row>
    <row r="5437" spans="2:41" ht="3.75" customHeight="1">
      <c r="B5437" s="135"/>
      <c r="I5437" s="136"/>
      <c r="J5437" s="135"/>
      <c r="N5437" s="135"/>
      <c r="Q5437" s="136"/>
      <c r="R5437" s="131"/>
      <c r="S5437" s="131"/>
      <c r="T5437" s="132"/>
      <c r="U5437" s="683" t="str">
        <f>IF(AND(NM_従事者_従事者43_従事者区分&lt;&gt;"",新_新規_2!T718&lt;&gt;""), 新_新規_2!T718, "")
 &amp; IF(AND(NM_従事者_従事者43_従事者区分&lt;&gt;"",新_変更_3!AW746&lt;&gt;""), 新_変更_3!AW746, "")</f>
        <v/>
      </c>
      <c r="V5437" s="684"/>
      <c r="W5437" s="684"/>
      <c r="X5437" s="684"/>
      <c r="Y5437" s="684"/>
      <c r="Z5437" s="684"/>
      <c r="AA5437" s="684"/>
      <c r="AB5437" s="684"/>
      <c r="AC5437" s="685"/>
      <c r="AD5437" s="130"/>
      <c r="AE5437" s="131"/>
      <c r="AF5437" s="132"/>
      <c r="AG5437" s="683" t="str">
        <f>IF(AND(NM_従事者_従事者43_従事者区分&lt;&gt;"",新_新規_2!L719&lt;&gt;""), 新_新規_2!L719, "")
 &amp; IF(AND(NM_従事者_従事者43_従事者区分&lt;&gt;"",新_変更_3!AO747&lt;&gt;""), 新_変更_3!AO747, "")</f>
        <v/>
      </c>
      <c r="AH5437" s="684"/>
      <c r="AI5437" s="684"/>
      <c r="AJ5437" s="684"/>
      <c r="AK5437" s="684"/>
      <c r="AL5437" s="684"/>
      <c r="AM5437" s="684"/>
      <c r="AN5437" s="684"/>
      <c r="AO5437" s="685"/>
    </row>
    <row r="5438" spans="2:41" ht="13.35" customHeight="1">
      <c r="B5438" s="135"/>
      <c r="I5438" s="136"/>
      <c r="J5438" s="135"/>
      <c r="N5438" s="135"/>
      <c r="Q5438" s="136"/>
      <c r="R5438" s="124" t="s">
        <v>19</v>
      </c>
      <c r="T5438" s="136"/>
      <c r="U5438" s="686"/>
      <c r="V5438" s="687"/>
      <c r="W5438" s="687"/>
      <c r="X5438" s="687"/>
      <c r="Y5438" s="687"/>
      <c r="Z5438" s="687"/>
      <c r="AA5438" s="687"/>
      <c r="AB5438" s="687"/>
      <c r="AC5438" s="688"/>
      <c r="AD5438" s="135" t="s">
        <v>20</v>
      </c>
      <c r="AF5438" s="136"/>
      <c r="AG5438" s="686"/>
      <c r="AH5438" s="687"/>
      <c r="AI5438" s="687"/>
      <c r="AJ5438" s="687"/>
      <c r="AK5438" s="687"/>
      <c r="AL5438" s="687"/>
      <c r="AM5438" s="687"/>
      <c r="AN5438" s="687"/>
      <c r="AO5438" s="688"/>
    </row>
    <row r="5439" spans="2:41" ht="3.75" customHeight="1">
      <c r="B5439" s="135"/>
      <c r="I5439" s="136"/>
      <c r="J5439" s="135"/>
      <c r="N5439" s="140"/>
      <c r="O5439" s="141"/>
      <c r="P5439" s="141"/>
      <c r="Q5439" s="142"/>
      <c r="R5439" s="141"/>
      <c r="S5439" s="141"/>
      <c r="T5439" s="142"/>
      <c r="U5439" s="689"/>
      <c r="V5439" s="690"/>
      <c r="W5439" s="690"/>
      <c r="X5439" s="690"/>
      <c r="Y5439" s="690"/>
      <c r="Z5439" s="690"/>
      <c r="AA5439" s="690"/>
      <c r="AB5439" s="690"/>
      <c r="AC5439" s="691"/>
      <c r="AD5439" s="140"/>
      <c r="AE5439" s="141"/>
      <c r="AF5439" s="142"/>
      <c r="AG5439" s="689"/>
      <c r="AH5439" s="690"/>
      <c r="AI5439" s="690"/>
      <c r="AJ5439" s="690"/>
      <c r="AK5439" s="690"/>
      <c r="AL5439" s="690"/>
      <c r="AM5439" s="690"/>
      <c r="AN5439" s="690"/>
      <c r="AO5439" s="691"/>
    </row>
    <row r="5440" spans="2:41" ht="3.75" customHeight="1">
      <c r="B5440" s="135"/>
      <c r="I5440" s="136"/>
      <c r="J5440" s="135"/>
      <c r="M5440" s="136"/>
      <c r="N5440" s="135"/>
      <c r="Q5440" s="136"/>
      <c r="R5440" s="130"/>
      <c r="S5440" s="131"/>
      <c r="T5440" s="131"/>
      <c r="U5440" s="131"/>
      <c r="V5440" s="131"/>
      <c r="W5440" s="131"/>
      <c r="X5440" s="131"/>
      <c r="Y5440" s="131"/>
      <c r="Z5440" s="131"/>
      <c r="AA5440" s="131"/>
      <c r="AB5440" s="131"/>
      <c r="AC5440" s="131"/>
      <c r="AD5440" s="131"/>
      <c r="AE5440" s="131"/>
      <c r="AF5440" s="131"/>
      <c r="AG5440" s="131"/>
      <c r="AH5440" s="131"/>
      <c r="AI5440" s="131"/>
      <c r="AJ5440" s="131"/>
      <c r="AK5440" s="131"/>
      <c r="AL5440" s="131"/>
      <c r="AM5440" s="131"/>
      <c r="AN5440" s="131"/>
      <c r="AO5440" s="132"/>
    </row>
    <row r="5441" spans="2:41" ht="13.35" customHeight="1">
      <c r="B5441" s="135"/>
      <c r="I5441" s="136"/>
      <c r="J5441" s="135"/>
      <c r="M5441" s="136"/>
      <c r="N5441" s="135" t="s">
        <v>111</v>
      </c>
      <c r="Q5441" s="136"/>
      <c r="R5441" s="135"/>
      <c r="S5441" s="696"/>
      <c r="T5441" s="694"/>
      <c r="V5441" s="146"/>
      <c r="W5441" s="124" t="s">
        <v>12</v>
      </c>
      <c r="X5441" s="146"/>
      <c r="Y5441" s="124" t="s">
        <v>11</v>
      </c>
      <c r="Z5441" s="146"/>
      <c r="AA5441" s="124" t="s">
        <v>364</v>
      </c>
      <c r="AO5441" s="136"/>
    </row>
    <row r="5442" spans="2:41" ht="3.75" customHeight="1">
      <c r="B5442" s="135"/>
      <c r="I5442" s="136"/>
      <c r="J5442" s="135"/>
      <c r="M5442" s="136"/>
      <c r="N5442" s="135"/>
      <c r="Q5442" s="136"/>
      <c r="R5442" s="135"/>
      <c r="AO5442" s="136"/>
    </row>
    <row r="5443" spans="2:41" ht="3.75" customHeight="1">
      <c r="B5443" s="135"/>
      <c r="I5443" s="136"/>
      <c r="J5443" s="135"/>
      <c r="M5443" s="136"/>
      <c r="N5443" s="130"/>
      <c r="O5443" s="131"/>
      <c r="P5443" s="131"/>
      <c r="Q5443" s="131"/>
      <c r="R5443" s="781" t="str">
        <f>IF(AND(NM_従事者_従事者43_従事者区分&lt;&gt;"",新_新規_2!I720&lt;&gt;""), 新_新規_2!I720, "")
&amp; IF(AND(NM_従事者_従事者43_従事者区分&lt;&gt;"",新_変更_3!AL748&lt;&gt;""), 新_変更_3!AL748, "")</f>
        <v/>
      </c>
      <c r="S5443" s="784" t="str">
        <f>IF(AND(NM_従事者_従事者43_従事者区分&lt;&gt;"",新_新規_2!J720&lt;&gt;""), 新_新規_2!J720, "")
 &amp; IF(AND(NM_従事者_従事者43_従事者区分&lt;&gt;"",新_変更_3!AM748&lt;&gt;""), 新_変更_3!AM748, "")</f>
        <v/>
      </c>
      <c r="T5443" s="131"/>
      <c r="U5443" s="787" t="str">
        <f>IF(AND(NM_従事者_従事者43_従事者区分&lt;&gt;"",新_新規_2!L720&lt;&gt;""), 新_新規_2!L720, "")
 &amp; IF(AND(NM_従事者_従事者43_従事者区分&lt;&gt;"",新_変更_3!AO748&lt;&gt;""), 新_変更_3!AO748, "")</f>
        <v/>
      </c>
      <c r="V5443" s="130"/>
      <c r="W5443" s="131"/>
      <c r="X5443" s="131"/>
      <c r="Y5443" s="131"/>
      <c r="Z5443" s="131"/>
      <c r="AA5443" s="131"/>
      <c r="AB5443" s="131"/>
      <c r="AC5443" s="131"/>
      <c r="AD5443" s="131"/>
      <c r="AE5443" s="131"/>
      <c r="AF5443" s="131"/>
      <c r="AG5443" s="131"/>
      <c r="AH5443" s="133"/>
      <c r="AI5443" s="133"/>
      <c r="AJ5443" s="131"/>
      <c r="AK5443" s="149"/>
      <c r="AL5443" s="131"/>
      <c r="AM5443" s="131"/>
      <c r="AN5443" s="131"/>
      <c r="AO5443" s="132"/>
    </row>
    <row r="5444" spans="2:41" ht="13.35" customHeight="1">
      <c r="B5444" s="135"/>
      <c r="I5444" s="136"/>
      <c r="J5444" s="135"/>
      <c r="M5444" s="136"/>
      <c r="N5444" s="135" t="s">
        <v>30</v>
      </c>
      <c r="R5444" s="782"/>
      <c r="S5444" s="785"/>
      <c r="T5444" s="124" t="s">
        <v>388</v>
      </c>
      <c r="U5444" s="756"/>
      <c r="V5444" s="135" t="s">
        <v>112</v>
      </c>
      <c r="AH5444" s="137"/>
      <c r="AI5444" s="137"/>
      <c r="AK5444" s="150"/>
      <c r="AO5444" s="136"/>
    </row>
    <row r="5445" spans="2:41" ht="3.75" customHeight="1">
      <c r="B5445" s="135"/>
      <c r="I5445" s="136"/>
      <c r="J5445" s="135"/>
      <c r="M5445" s="136"/>
      <c r="N5445" s="135"/>
      <c r="R5445" s="783"/>
      <c r="S5445" s="786"/>
      <c r="T5445" s="141"/>
      <c r="U5445" s="759"/>
      <c r="V5445" s="140"/>
      <c r="W5445" s="141"/>
      <c r="X5445" s="141"/>
      <c r="Y5445" s="141"/>
      <c r="Z5445" s="141"/>
      <c r="AA5445" s="141"/>
      <c r="AB5445" s="141"/>
      <c r="AC5445" s="141"/>
      <c r="AD5445" s="141"/>
      <c r="AE5445" s="141"/>
      <c r="AF5445" s="141"/>
      <c r="AG5445" s="141"/>
      <c r="AH5445" s="143"/>
      <c r="AI5445" s="143"/>
      <c r="AJ5445" s="141"/>
      <c r="AK5445" s="151"/>
      <c r="AL5445" s="141"/>
      <c r="AM5445" s="141"/>
      <c r="AN5445" s="141"/>
      <c r="AO5445" s="142"/>
    </row>
    <row r="5446" spans="2:41" ht="3.75" customHeight="1">
      <c r="B5446" s="135"/>
      <c r="I5446" s="136"/>
      <c r="J5446" s="135"/>
      <c r="M5446" s="136"/>
      <c r="N5446" s="130"/>
      <c r="O5446" s="131"/>
      <c r="P5446" s="131"/>
      <c r="Q5446" s="132"/>
      <c r="R5446" s="788" t="str">
        <f>IF(AND(NM_従事者_従事者43_従事者区分&lt;&gt;"",新_新規_2!K724&lt;&gt;""), 新_新規_2!K724, "")
&amp; IF(AND(NM_従事者_従事者43_従事者区分&lt;&gt;"",新_変更_3!AN752&lt;&gt;""), 新_変更_3!AN752, "")</f>
        <v/>
      </c>
      <c r="S5446" s="684"/>
      <c r="T5446" s="684"/>
      <c r="U5446" s="685"/>
      <c r="V5446" s="686" t="str">
        <f>IF(AND(NM_従事者_従事者43_従事者区分&lt;&gt;"",新_新規_2!O724&lt;&gt;""), 新_新規_2!O724, "")
&amp; IF(AND(NM_従事者_従事者43_従事者区分&lt;&gt;"",新_変更_3!AR752&lt;&gt;""), 新_変更_3!AR752, "")</f>
        <v/>
      </c>
      <c r="W5446" s="688"/>
      <c r="X5446" s="683" t="str">
        <f>IF(AND(NM_従事者_従事者43_従事者区分&lt;&gt;"",新_新規_2!Q724&lt;&gt;""), 新_新規_2!Q724, "")
&amp; IF(AND(NM_従事者_従事者43_従事者区分&lt;&gt;"",新_変更_3!AT752&lt;&gt;""), 新_変更_3!AT752, "")</f>
        <v/>
      </c>
      <c r="Y5446" s="684"/>
      <c r="Z5446" s="684"/>
      <c r="AA5446" s="685"/>
      <c r="AI5446" s="131"/>
      <c r="AO5446" s="136"/>
    </row>
    <row r="5447" spans="2:41" ht="13.35" customHeight="1">
      <c r="B5447" s="135"/>
      <c r="I5447" s="136"/>
      <c r="J5447" s="135"/>
      <c r="M5447" s="136"/>
      <c r="N5447" s="135" t="s">
        <v>114</v>
      </c>
      <c r="Q5447" s="136"/>
      <c r="R5447" s="686"/>
      <c r="S5447" s="687"/>
      <c r="T5447" s="687"/>
      <c r="U5447" s="688"/>
      <c r="V5447" s="686"/>
      <c r="W5447" s="688"/>
      <c r="X5447" s="686"/>
      <c r="Y5447" s="687"/>
      <c r="Z5447" s="687"/>
      <c r="AA5447" s="688"/>
      <c r="AB5447" s="158" t="s">
        <v>171</v>
      </c>
      <c r="AO5447" s="136"/>
    </row>
    <row r="5448" spans="2:41" ht="3.75" customHeight="1">
      <c r="B5448" s="135"/>
      <c r="I5448" s="136"/>
      <c r="J5448" s="135"/>
      <c r="M5448" s="136"/>
      <c r="N5448" s="135"/>
      <c r="Q5448" s="136"/>
      <c r="R5448" s="689"/>
      <c r="S5448" s="690"/>
      <c r="T5448" s="690"/>
      <c r="U5448" s="691"/>
      <c r="V5448" s="689"/>
      <c r="W5448" s="691"/>
      <c r="X5448" s="689"/>
      <c r="Y5448" s="690"/>
      <c r="Z5448" s="690"/>
      <c r="AA5448" s="691"/>
      <c r="AB5448" s="141"/>
      <c r="AC5448" s="141"/>
      <c r="AD5448" s="141"/>
      <c r="AE5448" s="141"/>
      <c r="AF5448" s="141"/>
      <c r="AG5448" s="141"/>
      <c r="AH5448" s="141"/>
      <c r="AI5448" s="141"/>
      <c r="AJ5448" s="141"/>
      <c r="AK5448" s="141"/>
      <c r="AL5448" s="141"/>
      <c r="AM5448" s="141"/>
      <c r="AN5448" s="141"/>
      <c r="AO5448" s="142"/>
    </row>
    <row r="5449" spans="2:41" ht="3.75" customHeight="1">
      <c r="B5449" s="135"/>
      <c r="I5449" s="136"/>
      <c r="J5449" s="135"/>
      <c r="M5449" s="136"/>
      <c r="N5449" s="130"/>
      <c r="O5449" s="131"/>
      <c r="P5449" s="131"/>
      <c r="Q5449" s="131"/>
      <c r="R5449" s="130"/>
      <c r="S5449" s="131"/>
      <c r="T5449" s="131"/>
      <c r="U5449" s="131"/>
      <c r="V5449" s="131"/>
      <c r="W5449" s="131"/>
      <c r="X5449" s="131"/>
      <c r="Y5449" s="131"/>
      <c r="Z5449" s="131"/>
      <c r="AA5449" s="132"/>
      <c r="AB5449" s="130"/>
      <c r="AI5449" s="136"/>
      <c r="AJ5449" s="130"/>
      <c r="AK5449" s="131"/>
      <c r="AL5449" s="131"/>
      <c r="AM5449" s="131"/>
      <c r="AN5449" s="131"/>
      <c r="AO5449" s="132"/>
    </row>
    <row r="5450" spans="2:41" ht="13.35" customHeight="1">
      <c r="B5450" s="135"/>
      <c r="I5450" s="136"/>
      <c r="J5450" s="135"/>
      <c r="M5450" s="136"/>
      <c r="N5450" s="135" t="s">
        <v>115</v>
      </c>
      <c r="R5450" s="135"/>
      <c r="S5450" s="696" t="str">
        <f>IF(AND(NM_従事者_従事者43_従事者区分&lt;&gt;"",新_新規_2!I726&lt;&gt;""), 新_新規_2!I726, "")
&amp; IF(AND(NM_従事者_従事者43_従事者区分&lt;&gt;"",新_変更_3!AL754&lt;&gt;""), 新_変更_3!AL754, "")</f>
        <v/>
      </c>
      <c r="T5450" s="694"/>
      <c r="V5450" s="146" t="str">
        <f>IF(AND(NM_従事者_従事者43_従事者区分&lt;&gt;"",新_新規_2!K726&lt;&gt;""), 新_新規_2!K726, "")
&amp; IF(AND(NM_従事者_従事者43_従事者区分&lt;&gt;"",新_変更_3!AN754&lt;&gt;""), 新_変更_3!AN754, "")</f>
        <v/>
      </c>
      <c r="W5450" s="124" t="s">
        <v>12</v>
      </c>
      <c r="X5450" s="146" t="str">
        <f>IF(AND(NM_従事者_従事者43_従事者区分&lt;&gt;"",新_新規_2!M726&lt;&gt;""), 新_新規_2!M726, "")
&amp; IF(AND(NM_従事者_従事者43_従事者区分&lt;&gt;"",新_変更_3!AP754&lt;&gt;""), 新_変更_3!AP754, "")</f>
        <v/>
      </c>
      <c r="Y5450" s="124" t="s">
        <v>11</v>
      </c>
      <c r="Z5450" s="146" t="str">
        <f>IF(AND(NM_従事者_従事者43_従事者区分&lt;&gt;"",新_新規_2!O726&lt;&gt;""), 新_新規_2!O726, "")
&amp; IF(AND(NM_従事者_従事者43_従事者区分&lt;&gt;"",新_変更_3!AR754&lt;&gt;""), 新_変更_3!AR754, "")</f>
        <v/>
      </c>
      <c r="AA5450" s="124" t="s">
        <v>364</v>
      </c>
      <c r="AB5450" s="135" t="s">
        <v>170</v>
      </c>
      <c r="AI5450" s="136"/>
      <c r="AJ5450" s="135"/>
      <c r="AK5450" s="696"/>
      <c r="AL5450" s="693"/>
      <c r="AM5450" s="693"/>
      <c r="AN5450" s="693"/>
      <c r="AO5450" s="694"/>
    </row>
    <row r="5451" spans="2:41" ht="3.75" customHeight="1">
      <c r="B5451" s="135"/>
      <c r="I5451" s="136"/>
      <c r="J5451" s="135"/>
      <c r="M5451" s="136"/>
      <c r="N5451" s="135"/>
      <c r="R5451" s="140"/>
      <c r="S5451" s="141"/>
      <c r="T5451" s="141"/>
      <c r="U5451" s="141"/>
      <c r="V5451" s="141"/>
      <c r="W5451" s="141"/>
      <c r="X5451" s="141"/>
      <c r="Y5451" s="141"/>
      <c r="Z5451" s="141"/>
      <c r="AA5451" s="142"/>
      <c r="AB5451" s="140"/>
      <c r="AC5451" s="141"/>
      <c r="AD5451" s="141"/>
      <c r="AE5451" s="141"/>
      <c r="AF5451" s="141"/>
      <c r="AG5451" s="141"/>
      <c r="AH5451" s="141"/>
      <c r="AI5451" s="142"/>
      <c r="AJ5451" s="140"/>
      <c r="AK5451" s="141"/>
      <c r="AL5451" s="141"/>
      <c r="AM5451" s="141"/>
      <c r="AN5451" s="141"/>
      <c r="AO5451" s="142"/>
    </row>
    <row r="5452" spans="2:41" ht="3.75" customHeight="1">
      <c r="B5452" s="135"/>
      <c r="I5452" s="136"/>
      <c r="J5452" s="135"/>
      <c r="M5452" s="136"/>
      <c r="N5452" s="130"/>
      <c r="O5452" s="131"/>
      <c r="P5452" s="131"/>
      <c r="Q5452" s="132"/>
      <c r="R5452" s="683" t="str">
        <f>IF(新_新規_2!T723="☑", "研修中の登録販売者", "") &amp; IF(新_変更_3!AW751="☑", "研修中の登録販売者", "")</f>
        <v/>
      </c>
      <c r="S5452" s="684"/>
      <c r="T5452" s="684"/>
      <c r="U5452" s="684"/>
      <c r="V5452" s="684"/>
      <c r="W5452" s="684"/>
      <c r="X5452" s="684"/>
      <c r="Y5452" s="684"/>
      <c r="Z5452" s="684"/>
      <c r="AA5452" s="684"/>
      <c r="AB5452" s="684"/>
      <c r="AC5452" s="684"/>
      <c r="AD5452" s="684"/>
      <c r="AE5452" s="684"/>
      <c r="AF5452" s="684"/>
      <c r="AG5452" s="684"/>
      <c r="AH5452" s="684"/>
      <c r="AI5452" s="684"/>
      <c r="AJ5452" s="684"/>
      <c r="AK5452" s="684"/>
      <c r="AL5452" s="684"/>
      <c r="AM5452" s="684"/>
      <c r="AN5452" s="684"/>
      <c r="AO5452" s="685"/>
    </row>
    <row r="5453" spans="2:41" ht="13.35" customHeight="1">
      <c r="B5453" s="135"/>
      <c r="I5453" s="136"/>
      <c r="J5453" s="135"/>
      <c r="M5453" s="136"/>
      <c r="N5453" s="135" t="s">
        <v>32</v>
      </c>
      <c r="Q5453" s="136"/>
      <c r="R5453" s="686"/>
      <c r="S5453" s="687"/>
      <c r="T5453" s="687"/>
      <c r="U5453" s="687"/>
      <c r="V5453" s="687"/>
      <c r="W5453" s="687"/>
      <c r="X5453" s="687"/>
      <c r="Y5453" s="687"/>
      <c r="Z5453" s="687"/>
      <c r="AA5453" s="687"/>
      <c r="AB5453" s="687"/>
      <c r="AC5453" s="687"/>
      <c r="AD5453" s="687"/>
      <c r="AE5453" s="687"/>
      <c r="AF5453" s="687"/>
      <c r="AG5453" s="687"/>
      <c r="AH5453" s="687"/>
      <c r="AI5453" s="687"/>
      <c r="AJ5453" s="687"/>
      <c r="AK5453" s="687"/>
      <c r="AL5453" s="687"/>
      <c r="AM5453" s="687"/>
      <c r="AN5453" s="687"/>
      <c r="AO5453" s="688"/>
    </row>
    <row r="5454" spans="2:41" ht="3.75" customHeight="1">
      <c r="B5454" s="135"/>
      <c r="I5454" s="136"/>
      <c r="J5454" s="135"/>
      <c r="M5454" s="136"/>
      <c r="N5454" s="140"/>
      <c r="O5454" s="141"/>
      <c r="P5454" s="141"/>
      <c r="Q5454" s="142"/>
      <c r="R5454" s="689"/>
      <c r="S5454" s="690"/>
      <c r="T5454" s="690"/>
      <c r="U5454" s="690"/>
      <c r="V5454" s="690"/>
      <c r="W5454" s="690"/>
      <c r="X5454" s="690"/>
      <c r="Y5454" s="690"/>
      <c r="Z5454" s="690"/>
      <c r="AA5454" s="690"/>
      <c r="AB5454" s="690"/>
      <c r="AC5454" s="690"/>
      <c r="AD5454" s="690"/>
      <c r="AE5454" s="690"/>
      <c r="AF5454" s="690"/>
      <c r="AG5454" s="690"/>
      <c r="AH5454" s="690"/>
      <c r="AI5454" s="690"/>
      <c r="AJ5454" s="690"/>
      <c r="AK5454" s="690"/>
      <c r="AL5454" s="690"/>
      <c r="AM5454" s="690"/>
      <c r="AN5454" s="690"/>
      <c r="AO5454" s="691"/>
    </row>
    <row r="5455" spans="2:41" ht="3.75" customHeight="1">
      <c r="B5455" s="135"/>
      <c r="I5455" s="136"/>
      <c r="J5455" s="130"/>
      <c r="K5455" s="131"/>
      <c r="L5455" s="131"/>
      <c r="M5455" s="132"/>
      <c r="N5455" s="130"/>
      <c r="O5455" s="131"/>
      <c r="P5455" s="131"/>
      <c r="Q5455" s="132"/>
      <c r="R5455" s="130"/>
      <c r="S5455" s="131"/>
      <c r="T5455" s="131"/>
      <c r="U5455" s="131"/>
      <c r="V5455" s="131"/>
      <c r="W5455" s="131"/>
      <c r="X5455" s="131"/>
      <c r="Y5455" s="131"/>
      <c r="Z5455" s="131"/>
      <c r="AA5455" s="132"/>
      <c r="AB5455" s="130"/>
      <c r="AC5455" s="131"/>
      <c r="AD5455" s="131"/>
      <c r="AE5455" s="132"/>
      <c r="AF5455" s="131"/>
      <c r="AG5455" s="131"/>
      <c r="AH5455" s="131"/>
      <c r="AI5455" s="131"/>
      <c r="AJ5455" s="131"/>
      <c r="AK5455" s="131"/>
      <c r="AL5455" s="131"/>
      <c r="AM5455" s="131"/>
      <c r="AN5455" s="131"/>
      <c r="AO5455" s="132"/>
    </row>
    <row r="5456" spans="2:41" ht="13.35" customHeight="1">
      <c r="B5456" s="135"/>
      <c r="I5456" s="136"/>
      <c r="J5456" s="135"/>
      <c r="M5456" s="136"/>
      <c r="N5456" s="135" t="s">
        <v>27</v>
      </c>
      <c r="Q5456" s="136"/>
      <c r="R5456" s="135"/>
      <c r="S5456" s="692" t="str">
        <f xml:space="preserve"> IF(新_新規_2!I730&lt;&gt;"", "01300011:その他従事者", "") &amp; IF(新_変更_3!AL758&lt;&gt;"", "01300011:その他従事者", "")</f>
        <v/>
      </c>
      <c r="T5456" s="693"/>
      <c r="U5456" s="693"/>
      <c r="V5456" s="693"/>
      <c r="W5456" s="693"/>
      <c r="X5456" s="693"/>
      <c r="Y5456" s="693"/>
      <c r="Z5456" s="693"/>
      <c r="AA5456" s="694"/>
      <c r="AB5456" s="135" t="s">
        <v>28</v>
      </c>
      <c r="AE5456" s="136"/>
      <c r="AF5456" s="135"/>
      <c r="AG5456" s="695" t="str">
        <f>IF(新_新規_2!I738="☑", "01300001:薬剤師", "") &amp; IF(新_変更_3!AL766="☑", "01300001:薬剤師", "")
&amp; IF(新_新規_2!N738="☑", "01300002:登録販売者", "") &amp; IF(新_変更_3!AQ766="☑", "01300002:登録販売者", "")
&amp; IF(新_新規_2!T738="☑", "01300002:登録販売者", "") &amp; IF(新_変更_3!AW766="☑", "01300002:登録販売者", "")</f>
        <v/>
      </c>
      <c r="AH5456" s="693"/>
      <c r="AI5456" s="693"/>
      <c r="AJ5456" s="693"/>
      <c r="AK5456" s="693"/>
      <c r="AL5456" s="693"/>
      <c r="AM5456" s="693"/>
      <c r="AN5456" s="693"/>
      <c r="AO5456" s="694"/>
    </row>
    <row r="5457" spans="2:41" ht="3.75" customHeight="1">
      <c r="B5457" s="135"/>
      <c r="I5457" s="136"/>
      <c r="J5457" s="135"/>
      <c r="M5457" s="136"/>
      <c r="N5457" s="140"/>
      <c r="O5457" s="141"/>
      <c r="P5457" s="141"/>
      <c r="Q5457" s="142"/>
      <c r="R5457" s="140"/>
      <c r="S5457" s="141"/>
      <c r="T5457" s="141"/>
      <c r="U5457" s="141"/>
      <c r="V5457" s="141"/>
      <c r="W5457" s="141"/>
      <c r="X5457" s="141"/>
      <c r="Y5457" s="141"/>
      <c r="Z5457" s="141"/>
      <c r="AA5457" s="142"/>
      <c r="AB5457" s="140"/>
      <c r="AC5457" s="141"/>
      <c r="AD5457" s="141"/>
      <c r="AE5457" s="142"/>
      <c r="AF5457" s="141"/>
      <c r="AG5457" s="141"/>
      <c r="AH5457" s="141"/>
      <c r="AI5457" s="141"/>
      <c r="AJ5457" s="141"/>
      <c r="AK5457" s="141"/>
      <c r="AL5457" s="141"/>
      <c r="AM5457" s="141"/>
      <c r="AN5457" s="141"/>
      <c r="AO5457" s="142"/>
    </row>
    <row r="5458" spans="2:41" ht="3.75" customHeight="1">
      <c r="B5458" s="135"/>
      <c r="I5458" s="136"/>
      <c r="J5458" s="135"/>
      <c r="M5458" s="136"/>
      <c r="N5458" s="130"/>
      <c r="O5458" s="131"/>
      <c r="P5458" s="131"/>
      <c r="Q5458" s="132"/>
      <c r="R5458" s="130"/>
      <c r="S5458" s="131"/>
      <c r="T5458" s="131"/>
      <c r="U5458" s="131"/>
      <c r="V5458" s="131"/>
      <c r="W5458" s="131"/>
      <c r="X5458" s="131"/>
      <c r="Y5458" s="131"/>
      <c r="Z5458" s="131"/>
      <c r="AA5458" s="132"/>
      <c r="AB5458" s="130"/>
      <c r="AC5458" s="131"/>
      <c r="AD5458" s="131"/>
      <c r="AE5458" s="132"/>
      <c r="AF5458" s="130"/>
      <c r="AG5458" s="131"/>
      <c r="AH5458" s="131"/>
      <c r="AI5458" s="131"/>
      <c r="AJ5458" s="131"/>
      <c r="AK5458" s="131"/>
      <c r="AL5458" s="131"/>
      <c r="AM5458" s="131"/>
      <c r="AN5458" s="131"/>
      <c r="AO5458" s="132"/>
    </row>
    <row r="5459" spans="2:41" ht="13.35" customHeight="1">
      <c r="B5459" s="135"/>
      <c r="I5459" s="136"/>
      <c r="J5459" s="135"/>
      <c r="M5459" s="136"/>
      <c r="N5459" s="135" t="s">
        <v>3990</v>
      </c>
      <c r="Q5459" s="136"/>
      <c r="R5459" s="135"/>
      <c r="S5459" s="696"/>
      <c r="T5459" s="694"/>
      <c r="V5459" s="146"/>
      <c r="W5459" s="124" t="s">
        <v>12</v>
      </c>
      <c r="X5459" s="146"/>
      <c r="Y5459" s="124" t="s">
        <v>11</v>
      </c>
      <c r="Z5459" s="146"/>
      <c r="AA5459" s="136" t="s">
        <v>364</v>
      </c>
      <c r="AB5459" s="135" t="s">
        <v>66</v>
      </c>
      <c r="AE5459" s="136"/>
      <c r="AF5459" s="135"/>
      <c r="AG5459" s="696"/>
      <c r="AH5459" s="694"/>
      <c r="AJ5459" s="146"/>
      <c r="AK5459" s="124" t="s">
        <v>12</v>
      </c>
      <c r="AL5459" s="146"/>
      <c r="AM5459" s="124" t="s">
        <v>11</v>
      </c>
      <c r="AN5459" s="146"/>
      <c r="AO5459" s="136" t="s">
        <v>364</v>
      </c>
    </row>
    <row r="5460" spans="2:41" ht="3.75" customHeight="1">
      <c r="B5460" s="135"/>
      <c r="I5460" s="136"/>
      <c r="J5460" s="135"/>
      <c r="M5460" s="136"/>
      <c r="N5460" s="140"/>
      <c r="O5460" s="141"/>
      <c r="P5460" s="141"/>
      <c r="Q5460" s="142"/>
      <c r="R5460" s="140"/>
      <c r="S5460" s="141"/>
      <c r="T5460" s="141"/>
      <c r="U5460" s="141"/>
      <c r="V5460" s="141"/>
      <c r="W5460" s="141"/>
      <c r="X5460" s="141"/>
      <c r="Y5460" s="141"/>
      <c r="Z5460" s="141"/>
      <c r="AA5460" s="142"/>
      <c r="AB5460" s="140"/>
      <c r="AC5460" s="141"/>
      <c r="AD5460" s="141"/>
      <c r="AE5460" s="142"/>
      <c r="AF5460" s="140"/>
      <c r="AG5460" s="141"/>
      <c r="AH5460" s="141"/>
      <c r="AI5460" s="141"/>
      <c r="AJ5460" s="141"/>
      <c r="AK5460" s="141"/>
      <c r="AL5460" s="141"/>
      <c r="AM5460" s="141"/>
      <c r="AN5460" s="141"/>
      <c r="AO5460" s="142"/>
    </row>
    <row r="5461" spans="2:41" ht="3.75" customHeight="1">
      <c r="B5461" s="135"/>
      <c r="I5461" s="136"/>
      <c r="J5461" s="135"/>
      <c r="M5461" s="136"/>
      <c r="N5461" s="130"/>
      <c r="O5461" s="131"/>
      <c r="P5461" s="131"/>
      <c r="Q5461" s="132"/>
      <c r="R5461" s="683" t="str">
        <f>IF(AND(NM_従事者_従事者44_従事者区分&lt;&gt;"",新_新規_2!I730&lt;&gt;""), 新_新規_2!I730, "")
&amp; IF(AND(NM_従事者_従事者44_従事者区分&lt;&gt;"",新_変更_3!AL758&lt;&gt;""), 新_変更_3!AL758, "")</f>
        <v/>
      </c>
      <c r="S5461" s="684"/>
      <c r="T5461" s="684"/>
      <c r="U5461" s="684"/>
      <c r="V5461" s="684"/>
      <c r="W5461" s="684"/>
      <c r="X5461" s="684"/>
      <c r="Y5461" s="684"/>
      <c r="Z5461" s="684"/>
      <c r="AA5461" s="684"/>
      <c r="AB5461" s="684"/>
      <c r="AC5461" s="684"/>
      <c r="AD5461" s="684"/>
      <c r="AE5461" s="684"/>
      <c r="AF5461" s="684"/>
      <c r="AG5461" s="684"/>
      <c r="AH5461" s="684"/>
      <c r="AI5461" s="684"/>
      <c r="AJ5461" s="685"/>
      <c r="AK5461" s="131"/>
      <c r="AL5461" s="131"/>
      <c r="AM5461" s="131"/>
      <c r="AN5461" s="131"/>
      <c r="AO5461" s="132"/>
    </row>
    <row r="5462" spans="2:41" ht="13.35" customHeight="1">
      <c r="B5462" s="135"/>
      <c r="I5462" s="136"/>
      <c r="J5462" s="135"/>
      <c r="M5462" s="136"/>
      <c r="N5462" s="135" t="s">
        <v>8</v>
      </c>
      <c r="Q5462" s="136"/>
      <c r="R5462" s="686"/>
      <c r="S5462" s="687"/>
      <c r="T5462" s="687"/>
      <c r="U5462" s="687"/>
      <c r="V5462" s="687"/>
      <c r="W5462" s="687"/>
      <c r="X5462" s="687"/>
      <c r="Y5462" s="687"/>
      <c r="Z5462" s="687"/>
      <c r="AA5462" s="687"/>
      <c r="AB5462" s="687"/>
      <c r="AC5462" s="687"/>
      <c r="AD5462" s="687"/>
      <c r="AE5462" s="687"/>
      <c r="AF5462" s="687"/>
      <c r="AG5462" s="687"/>
      <c r="AH5462" s="687"/>
      <c r="AI5462" s="687"/>
      <c r="AJ5462" s="688"/>
      <c r="AL5462" s="147" t="s">
        <v>13</v>
      </c>
      <c r="AM5462" s="124" t="s">
        <v>29</v>
      </c>
      <c r="AO5462" s="136"/>
    </row>
    <row r="5463" spans="2:41" ht="3.75" customHeight="1">
      <c r="B5463" s="135"/>
      <c r="I5463" s="136"/>
      <c r="J5463" s="135"/>
      <c r="M5463" s="136"/>
      <c r="N5463" s="140"/>
      <c r="O5463" s="141"/>
      <c r="P5463" s="141"/>
      <c r="Q5463" s="142"/>
      <c r="R5463" s="689"/>
      <c r="S5463" s="690"/>
      <c r="T5463" s="690"/>
      <c r="U5463" s="690"/>
      <c r="V5463" s="690"/>
      <c r="W5463" s="690"/>
      <c r="X5463" s="690"/>
      <c r="Y5463" s="690"/>
      <c r="Z5463" s="690"/>
      <c r="AA5463" s="690"/>
      <c r="AB5463" s="690"/>
      <c r="AC5463" s="690"/>
      <c r="AD5463" s="690"/>
      <c r="AE5463" s="690"/>
      <c r="AF5463" s="690"/>
      <c r="AG5463" s="690"/>
      <c r="AH5463" s="690"/>
      <c r="AI5463" s="690"/>
      <c r="AJ5463" s="691"/>
      <c r="AK5463" s="141"/>
      <c r="AL5463" s="141"/>
      <c r="AM5463" s="141"/>
      <c r="AN5463" s="141"/>
      <c r="AO5463" s="142"/>
    </row>
    <row r="5464" spans="2:41" ht="3.75" customHeight="1">
      <c r="B5464" s="135"/>
      <c r="I5464" s="136"/>
      <c r="J5464" s="135"/>
      <c r="M5464" s="136"/>
      <c r="N5464" s="130"/>
      <c r="O5464" s="131"/>
      <c r="P5464" s="131"/>
      <c r="Q5464" s="132"/>
      <c r="R5464" s="683" t="str">
        <f>IF(NM_従事者_従事者44_従事者区分="","",(IF(新_新規_2!I729&lt;&gt;"", ASC(PHONETIC(新_新規_2!I729)), "") &amp; IF(新_変更_3!AL757&lt;&gt;"", ASC(PHONETIC(新_変更_3!AL757)), "")))</f>
        <v/>
      </c>
      <c r="S5464" s="684"/>
      <c r="T5464" s="684"/>
      <c r="U5464" s="684"/>
      <c r="V5464" s="684"/>
      <c r="W5464" s="684"/>
      <c r="X5464" s="684"/>
      <c r="Y5464" s="684"/>
      <c r="Z5464" s="684"/>
      <c r="AA5464" s="684"/>
      <c r="AB5464" s="684"/>
      <c r="AC5464" s="684"/>
      <c r="AD5464" s="684"/>
      <c r="AE5464" s="684"/>
      <c r="AF5464" s="684"/>
      <c r="AG5464" s="684"/>
      <c r="AH5464" s="684"/>
      <c r="AI5464" s="684"/>
      <c r="AJ5464" s="684"/>
      <c r="AK5464" s="684"/>
      <c r="AL5464" s="684"/>
      <c r="AM5464" s="684"/>
      <c r="AN5464" s="684"/>
      <c r="AO5464" s="685"/>
    </row>
    <row r="5465" spans="2:41" ht="13.35" customHeight="1">
      <c r="B5465" s="135"/>
      <c r="I5465" s="136"/>
      <c r="J5465" s="135"/>
      <c r="M5465" s="136"/>
      <c r="N5465" s="135" t="s">
        <v>61</v>
      </c>
      <c r="Q5465" s="136"/>
      <c r="R5465" s="686"/>
      <c r="S5465" s="687"/>
      <c r="T5465" s="687"/>
      <c r="U5465" s="687"/>
      <c r="V5465" s="687"/>
      <c r="W5465" s="687"/>
      <c r="X5465" s="687"/>
      <c r="Y5465" s="687"/>
      <c r="Z5465" s="687"/>
      <c r="AA5465" s="687"/>
      <c r="AB5465" s="687"/>
      <c r="AC5465" s="687"/>
      <c r="AD5465" s="687"/>
      <c r="AE5465" s="687"/>
      <c r="AF5465" s="687"/>
      <c r="AG5465" s="687"/>
      <c r="AH5465" s="687"/>
      <c r="AI5465" s="687"/>
      <c r="AJ5465" s="687"/>
      <c r="AK5465" s="687"/>
      <c r="AL5465" s="687"/>
      <c r="AM5465" s="687"/>
      <c r="AN5465" s="687"/>
      <c r="AO5465" s="688"/>
    </row>
    <row r="5466" spans="2:41" ht="3.75" customHeight="1">
      <c r="B5466" s="135"/>
      <c r="I5466" s="136"/>
      <c r="J5466" s="135"/>
      <c r="M5466" s="136"/>
      <c r="N5466" s="135"/>
      <c r="Q5466" s="136"/>
      <c r="R5466" s="689"/>
      <c r="S5466" s="690"/>
      <c r="T5466" s="690"/>
      <c r="U5466" s="690"/>
      <c r="V5466" s="690"/>
      <c r="W5466" s="690"/>
      <c r="X5466" s="690"/>
      <c r="Y5466" s="690"/>
      <c r="Z5466" s="690"/>
      <c r="AA5466" s="690"/>
      <c r="AB5466" s="690"/>
      <c r="AC5466" s="690"/>
      <c r="AD5466" s="690"/>
      <c r="AE5466" s="690"/>
      <c r="AF5466" s="690"/>
      <c r="AG5466" s="690"/>
      <c r="AH5466" s="690"/>
      <c r="AI5466" s="690"/>
      <c r="AJ5466" s="690"/>
      <c r="AK5466" s="690"/>
      <c r="AL5466" s="690"/>
      <c r="AM5466" s="690"/>
      <c r="AN5466" s="690"/>
      <c r="AO5466" s="691"/>
    </row>
    <row r="5467" spans="2:41" ht="3.75" customHeight="1">
      <c r="B5467" s="135"/>
      <c r="I5467" s="136"/>
      <c r="J5467" s="135"/>
      <c r="N5467" s="130"/>
      <c r="O5467" s="131"/>
      <c r="P5467" s="131"/>
      <c r="Q5467" s="132"/>
      <c r="U5467" s="787" t="str">
        <f>IF(AND(NM_従事者_従事者44_従事者区分&lt;&gt;"",新_新規_2!L731&lt;&gt;""), 新_新規_2!L731, "")
&amp; IF(AND(NM_従事者_従事者44_従事者区分&lt;&gt;"",新_変更_3!AO759&lt;&gt;""), 新_変更_3!AO759, "")</f>
        <v/>
      </c>
      <c r="V5467" s="754"/>
      <c r="W5467" s="754"/>
      <c r="X5467" s="789"/>
      <c r="Y5467" s="131"/>
      <c r="Z5467" s="792" t="str">
        <f>IF(AND(NM_従事者_従事者44_従事者区分&lt;&gt;"",新_新規_2!O731&lt;&gt;""), 新_新規_2!O731, "")
 &amp; IF(AND(NM_従事者_従事者44_従事者区分&lt;&gt;"",新_変更_3!AR759&lt;&gt;""), 新_変更_3!AR759, "")</f>
        <v/>
      </c>
      <c r="AA5467" s="754"/>
      <c r="AB5467" s="754"/>
      <c r="AC5467" s="755"/>
      <c r="AG5467" s="683" t="str">
        <f>IF(AND(NM_従事者_従事者44_従事者区分&lt;&gt;"",新_新規_2!L732&lt;&gt;""), 新_新規_2!L732, "")
&amp; IF(AND(NM_従事者_従事者44_従事者区分&lt;&gt;"",新_変更_3!AO760&lt;&gt;""), 新_変更_3!AO760, "")</f>
        <v/>
      </c>
      <c r="AH5467" s="684"/>
      <c r="AI5467" s="684"/>
      <c r="AJ5467" s="684"/>
      <c r="AK5467" s="684"/>
      <c r="AL5467" s="684"/>
      <c r="AM5467" s="684"/>
      <c r="AN5467" s="684"/>
      <c r="AO5467" s="685"/>
    </row>
    <row r="5468" spans="2:41" ht="13.35" customHeight="1">
      <c r="B5468" s="135"/>
      <c r="I5468" s="136"/>
      <c r="J5468" s="135"/>
      <c r="N5468" s="135"/>
      <c r="Q5468" s="136"/>
      <c r="R5468" s="124" t="s">
        <v>15</v>
      </c>
      <c r="U5468" s="756"/>
      <c r="V5468" s="757"/>
      <c r="W5468" s="757"/>
      <c r="X5468" s="790"/>
      <c r="Y5468" s="125" t="s">
        <v>359</v>
      </c>
      <c r="Z5468" s="793"/>
      <c r="AA5468" s="757"/>
      <c r="AB5468" s="757"/>
      <c r="AC5468" s="758"/>
      <c r="AD5468" s="124" t="s">
        <v>56</v>
      </c>
      <c r="AG5468" s="686"/>
      <c r="AH5468" s="687"/>
      <c r="AI5468" s="687"/>
      <c r="AJ5468" s="687"/>
      <c r="AK5468" s="687"/>
      <c r="AL5468" s="687"/>
      <c r="AM5468" s="687"/>
      <c r="AN5468" s="687"/>
      <c r="AO5468" s="688"/>
    </row>
    <row r="5469" spans="2:41" ht="3.75" customHeight="1">
      <c r="B5469" s="135"/>
      <c r="I5469" s="136"/>
      <c r="J5469" s="135"/>
      <c r="N5469" s="135"/>
      <c r="Q5469" s="136"/>
      <c r="R5469" s="141"/>
      <c r="S5469" s="141"/>
      <c r="T5469" s="141"/>
      <c r="U5469" s="759"/>
      <c r="V5469" s="760"/>
      <c r="W5469" s="760"/>
      <c r="X5469" s="791"/>
      <c r="Y5469" s="141"/>
      <c r="Z5469" s="794"/>
      <c r="AA5469" s="760"/>
      <c r="AB5469" s="760"/>
      <c r="AC5469" s="761"/>
      <c r="AD5469" s="141"/>
      <c r="AE5469" s="141"/>
      <c r="AF5469" s="141"/>
      <c r="AG5469" s="689"/>
      <c r="AH5469" s="690"/>
      <c r="AI5469" s="690"/>
      <c r="AJ5469" s="690"/>
      <c r="AK5469" s="690"/>
      <c r="AL5469" s="690"/>
      <c r="AM5469" s="690"/>
      <c r="AN5469" s="690"/>
      <c r="AO5469" s="691"/>
    </row>
    <row r="5470" spans="2:41" ht="3.75" customHeight="1">
      <c r="B5470" s="135"/>
      <c r="I5470" s="136"/>
      <c r="J5470" s="135"/>
      <c r="N5470" s="135"/>
      <c r="Q5470" s="136"/>
      <c r="R5470" s="131"/>
      <c r="S5470" s="131"/>
      <c r="T5470" s="132"/>
      <c r="U5470" s="683" t="str">
        <f>IF(AND(NM_従事者_従事者44_従事者区分&lt;&gt;"",新_新規_2!T732&lt;&gt;""), 新_新規_2!T732, "")
 &amp; IF(AND(NM_従事者_従事者44_従事者区分&lt;&gt;"",新_変更_3!AW760&lt;&gt;""), 新_変更_3!AW760, "")</f>
        <v/>
      </c>
      <c r="V5470" s="684"/>
      <c r="W5470" s="684"/>
      <c r="X5470" s="684"/>
      <c r="Y5470" s="684"/>
      <c r="Z5470" s="684"/>
      <c r="AA5470" s="684"/>
      <c r="AB5470" s="684"/>
      <c r="AC5470" s="685"/>
      <c r="AD5470" s="130"/>
      <c r="AE5470" s="131"/>
      <c r="AF5470" s="132"/>
      <c r="AG5470" s="683" t="str">
        <f>IF(AND(NM_従事者_従事者44_従事者区分&lt;&gt;"",新_新規_2!L733&lt;&gt;""), 新_新規_2!L733, "")
&amp; IF(AND(NM_従事者_従事者44_従事者区分&lt;&gt;"",新_変更_3!AO761&lt;&gt;""), 新_変更_3!AO761, "")</f>
        <v/>
      </c>
      <c r="AH5470" s="684"/>
      <c r="AI5470" s="684"/>
      <c r="AJ5470" s="684"/>
      <c r="AK5470" s="684"/>
      <c r="AL5470" s="684"/>
      <c r="AM5470" s="684"/>
      <c r="AN5470" s="684"/>
      <c r="AO5470" s="685"/>
    </row>
    <row r="5471" spans="2:41" ht="13.35" customHeight="1">
      <c r="B5471" s="135"/>
      <c r="I5471" s="136"/>
      <c r="J5471" s="135" t="s">
        <v>4036</v>
      </c>
      <c r="N5471" s="135" t="s">
        <v>23</v>
      </c>
      <c r="Q5471" s="136"/>
      <c r="R5471" s="124" t="s">
        <v>17</v>
      </c>
      <c r="T5471" s="136"/>
      <c r="U5471" s="686"/>
      <c r="V5471" s="687"/>
      <c r="W5471" s="687"/>
      <c r="X5471" s="687"/>
      <c r="Y5471" s="687"/>
      <c r="Z5471" s="687"/>
      <c r="AA5471" s="687"/>
      <c r="AB5471" s="687"/>
      <c r="AC5471" s="688"/>
      <c r="AD5471" s="135" t="s">
        <v>18</v>
      </c>
      <c r="AF5471" s="136"/>
      <c r="AG5471" s="686"/>
      <c r="AH5471" s="687"/>
      <c r="AI5471" s="687"/>
      <c r="AJ5471" s="687"/>
      <c r="AK5471" s="687"/>
      <c r="AL5471" s="687"/>
      <c r="AM5471" s="687"/>
      <c r="AN5471" s="687"/>
      <c r="AO5471" s="688"/>
    </row>
    <row r="5472" spans="2:41" ht="3.75" customHeight="1">
      <c r="B5472" s="135"/>
      <c r="I5472" s="136"/>
      <c r="J5472" s="135"/>
      <c r="N5472" s="135"/>
      <c r="Q5472" s="136"/>
      <c r="R5472" s="141"/>
      <c r="S5472" s="141"/>
      <c r="T5472" s="142"/>
      <c r="U5472" s="689"/>
      <c r="V5472" s="690"/>
      <c r="W5472" s="690"/>
      <c r="X5472" s="690"/>
      <c r="Y5472" s="690"/>
      <c r="Z5472" s="690"/>
      <c r="AA5472" s="690"/>
      <c r="AB5472" s="690"/>
      <c r="AC5472" s="691"/>
      <c r="AD5472" s="140"/>
      <c r="AE5472" s="141"/>
      <c r="AF5472" s="142"/>
      <c r="AG5472" s="689"/>
      <c r="AH5472" s="690"/>
      <c r="AI5472" s="690"/>
      <c r="AJ5472" s="690"/>
      <c r="AK5472" s="690"/>
      <c r="AL5472" s="690"/>
      <c r="AM5472" s="690"/>
      <c r="AN5472" s="690"/>
      <c r="AO5472" s="691"/>
    </row>
    <row r="5473" spans="2:41" ht="3.75" customHeight="1">
      <c r="B5473" s="135"/>
      <c r="I5473" s="136"/>
      <c r="J5473" s="135"/>
      <c r="N5473" s="135"/>
      <c r="Q5473" s="136"/>
      <c r="R5473" s="131"/>
      <c r="S5473" s="131"/>
      <c r="T5473" s="132"/>
      <c r="U5473" s="683" t="str">
        <f>IF(AND(NM_従事者_従事者44_従事者区分&lt;&gt;"",新_新規_2!T733&lt;&gt;""), 新_新規_2!T733, "")
 &amp; IF(AND(NM_従事者_従事者44_従事者区分&lt;&gt;"",新_変更_3!AW761&lt;&gt;""), 新_変更_3!AW761, "")</f>
        <v/>
      </c>
      <c r="V5473" s="684"/>
      <c r="W5473" s="684"/>
      <c r="X5473" s="684"/>
      <c r="Y5473" s="684"/>
      <c r="Z5473" s="684"/>
      <c r="AA5473" s="684"/>
      <c r="AB5473" s="684"/>
      <c r="AC5473" s="685"/>
      <c r="AD5473" s="130"/>
      <c r="AE5473" s="131"/>
      <c r="AF5473" s="132"/>
      <c r="AG5473" s="683" t="str">
        <f>IF(AND(NM_従事者_従事者44_従事者区分&lt;&gt;"",新_新規_2!L734&lt;&gt;""), 新_新規_2!L734, "")
&amp; IF(AND(NM_従事者_従事者44_従事者区分&lt;&gt;"",新_変更_3!AO762&lt;&gt;""), 新_変更_3!AO762, "")</f>
        <v/>
      </c>
      <c r="AH5473" s="684"/>
      <c r="AI5473" s="684"/>
      <c r="AJ5473" s="684"/>
      <c r="AK5473" s="684"/>
      <c r="AL5473" s="684"/>
      <c r="AM5473" s="684"/>
      <c r="AN5473" s="684"/>
      <c r="AO5473" s="685"/>
    </row>
    <row r="5474" spans="2:41" ht="13.35" customHeight="1">
      <c r="B5474" s="135"/>
      <c r="I5474" s="136"/>
      <c r="J5474" s="135"/>
      <c r="N5474" s="135"/>
      <c r="Q5474" s="136"/>
      <c r="R5474" s="124" t="s">
        <v>19</v>
      </c>
      <c r="T5474" s="136"/>
      <c r="U5474" s="686"/>
      <c r="V5474" s="687"/>
      <c r="W5474" s="687"/>
      <c r="X5474" s="687"/>
      <c r="Y5474" s="687"/>
      <c r="Z5474" s="687"/>
      <c r="AA5474" s="687"/>
      <c r="AB5474" s="687"/>
      <c r="AC5474" s="688"/>
      <c r="AD5474" s="135" t="s">
        <v>20</v>
      </c>
      <c r="AF5474" s="136"/>
      <c r="AG5474" s="686"/>
      <c r="AH5474" s="687"/>
      <c r="AI5474" s="687"/>
      <c r="AJ5474" s="687"/>
      <c r="AK5474" s="687"/>
      <c r="AL5474" s="687"/>
      <c r="AM5474" s="687"/>
      <c r="AN5474" s="687"/>
      <c r="AO5474" s="688"/>
    </row>
    <row r="5475" spans="2:41" ht="3.75" customHeight="1">
      <c r="B5475" s="135"/>
      <c r="I5475" s="136"/>
      <c r="J5475" s="135"/>
      <c r="N5475" s="140"/>
      <c r="O5475" s="141"/>
      <c r="P5475" s="141"/>
      <c r="Q5475" s="142"/>
      <c r="R5475" s="141"/>
      <c r="S5475" s="141"/>
      <c r="T5475" s="142"/>
      <c r="U5475" s="689"/>
      <c r="V5475" s="690"/>
      <c r="W5475" s="690"/>
      <c r="X5475" s="690"/>
      <c r="Y5475" s="690"/>
      <c r="Z5475" s="690"/>
      <c r="AA5475" s="690"/>
      <c r="AB5475" s="690"/>
      <c r="AC5475" s="691"/>
      <c r="AD5475" s="140"/>
      <c r="AE5475" s="141"/>
      <c r="AF5475" s="142"/>
      <c r="AG5475" s="689"/>
      <c r="AH5475" s="690"/>
      <c r="AI5475" s="690"/>
      <c r="AJ5475" s="690"/>
      <c r="AK5475" s="690"/>
      <c r="AL5475" s="690"/>
      <c r="AM5475" s="690"/>
      <c r="AN5475" s="690"/>
      <c r="AO5475" s="691"/>
    </row>
    <row r="5476" spans="2:41" ht="3.75" customHeight="1">
      <c r="B5476" s="135"/>
      <c r="I5476" s="136"/>
      <c r="J5476" s="135"/>
      <c r="M5476" s="136"/>
      <c r="N5476" s="135"/>
      <c r="Q5476" s="136"/>
      <c r="R5476" s="130"/>
      <c r="S5476" s="131"/>
      <c r="T5476" s="131"/>
      <c r="U5476" s="131"/>
      <c r="V5476" s="131"/>
      <c r="W5476" s="131"/>
      <c r="X5476" s="131"/>
      <c r="Y5476" s="131"/>
      <c r="Z5476" s="131"/>
      <c r="AA5476" s="131"/>
      <c r="AB5476" s="131"/>
      <c r="AC5476" s="131"/>
      <c r="AD5476" s="131"/>
      <c r="AE5476" s="131"/>
      <c r="AF5476" s="131"/>
      <c r="AG5476" s="131"/>
      <c r="AH5476" s="131"/>
      <c r="AI5476" s="131"/>
      <c r="AJ5476" s="131"/>
      <c r="AK5476" s="131"/>
      <c r="AL5476" s="131"/>
      <c r="AM5476" s="131"/>
      <c r="AN5476" s="131"/>
      <c r="AO5476" s="132"/>
    </row>
    <row r="5477" spans="2:41" ht="13.35" customHeight="1">
      <c r="B5477" s="135"/>
      <c r="I5477" s="136"/>
      <c r="J5477" s="135"/>
      <c r="M5477" s="136"/>
      <c r="N5477" s="135" t="s">
        <v>111</v>
      </c>
      <c r="Q5477" s="136"/>
      <c r="R5477" s="135"/>
      <c r="S5477" s="696"/>
      <c r="T5477" s="694"/>
      <c r="V5477" s="146"/>
      <c r="W5477" s="124" t="s">
        <v>12</v>
      </c>
      <c r="X5477" s="146"/>
      <c r="Y5477" s="124" t="s">
        <v>11</v>
      </c>
      <c r="Z5477" s="146"/>
      <c r="AA5477" s="124" t="s">
        <v>364</v>
      </c>
      <c r="AO5477" s="136"/>
    </row>
    <row r="5478" spans="2:41" ht="3.75" customHeight="1">
      <c r="B5478" s="135"/>
      <c r="I5478" s="136"/>
      <c r="J5478" s="135"/>
      <c r="M5478" s="136"/>
      <c r="N5478" s="135"/>
      <c r="Q5478" s="136"/>
      <c r="R5478" s="135"/>
      <c r="AO5478" s="136"/>
    </row>
    <row r="5479" spans="2:41" ht="3.75" customHeight="1">
      <c r="B5479" s="135"/>
      <c r="I5479" s="136"/>
      <c r="J5479" s="135"/>
      <c r="M5479" s="136"/>
      <c r="N5479" s="130"/>
      <c r="O5479" s="131"/>
      <c r="P5479" s="131"/>
      <c r="Q5479" s="131"/>
      <c r="R5479" s="781" t="str">
        <f>IF(AND(NM_従事者_従事者44_従事者区分&lt;&gt;"",新_新規_2!I735&lt;&gt;""), 新_新規_2!I735, "")
&amp; IF(AND(NM_従事者_従事者44_従事者区分&lt;&gt;"",新_変更_3!AL763&lt;&gt;""), 新_変更_3!AL763, "")</f>
        <v/>
      </c>
      <c r="S5479" s="784" t="str">
        <f>IF(AND(NM_従事者_従事者44_従事者区分&lt;&gt;"",新_新規_2!J735&lt;&gt;""), 新_新規_2!J735, "")
&amp; IF(AND(NM_従事者_従事者44_従事者区分&lt;&gt;"",新_変更_3!AM763&lt;&gt;""), 新_変更_3!AM763, "")</f>
        <v/>
      </c>
      <c r="T5479" s="131"/>
      <c r="U5479" s="787" t="str">
        <f>IF(AND(NM_従事者_従事者44_従事者区分&lt;&gt;"",新_新規_2!L735&lt;&gt;""), 新_新規_2!L735, "")
 &amp; IF(AND(NM_従事者_従事者44_従事者区分&lt;&gt;"",新_変更_3!AO763&lt;&gt;""), 新_変更_3!AO763, "")</f>
        <v/>
      </c>
      <c r="V5479" s="130"/>
      <c r="W5479" s="131"/>
      <c r="X5479" s="131"/>
      <c r="Y5479" s="131"/>
      <c r="Z5479" s="131"/>
      <c r="AA5479" s="131"/>
      <c r="AB5479" s="131"/>
      <c r="AC5479" s="131"/>
      <c r="AD5479" s="131"/>
      <c r="AE5479" s="131"/>
      <c r="AF5479" s="131"/>
      <c r="AG5479" s="131"/>
      <c r="AH5479" s="133"/>
      <c r="AI5479" s="133"/>
      <c r="AJ5479" s="131"/>
      <c r="AK5479" s="149"/>
      <c r="AL5479" s="131"/>
      <c r="AM5479" s="131"/>
      <c r="AN5479" s="131"/>
      <c r="AO5479" s="132"/>
    </row>
    <row r="5480" spans="2:41" ht="13.35" customHeight="1">
      <c r="B5480" s="135"/>
      <c r="I5480" s="136"/>
      <c r="J5480" s="135"/>
      <c r="M5480" s="136"/>
      <c r="N5480" s="135" t="s">
        <v>30</v>
      </c>
      <c r="R5480" s="782"/>
      <c r="S5480" s="785"/>
      <c r="T5480" s="124" t="s">
        <v>388</v>
      </c>
      <c r="U5480" s="756"/>
      <c r="V5480" s="135" t="s">
        <v>112</v>
      </c>
      <c r="AH5480" s="137"/>
      <c r="AI5480" s="137"/>
      <c r="AK5480" s="150"/>
      <c r="AO5480" s="136"/>
    </row>
    <row r="5481" spans="2:41" ht="3.75" customHeight="1">
      <c r="B5481" s="135"/>
      <c r="I5481" s="136"/>
      <c r="J5481" s="135"/>
      <c r="M5481" s="136"/>
      <c r="N5481" s="135"/>
      <c r="R5481" s="783"/>
      <c r="S5481" s="786"/>
      <c r="T5481" s="141"/>
      <c r="U5481" s="759"/>
      <c r="V5481" s="140"/>
      <c r="W5481" s="141"/>
      <c r="X5481" s="141"/>
      <c r="Y5481" s="141"/>
      <c r="Z5481" s="141"/>
      <c r="AA5481" s="141"/>
      <c r="AB5481" s="141"/>
      <c r="AC5481" s="141"/>
      <c r="AD5481" s="141"/>
      <c r="AE5481" s="141"/>
      <c r="AF5481" s="141"/>
      <c r="AG5481" s="141"/>
      <c r="AH5481" s="143"/>
      <c r="AI5481" s="143"/>
      <c r="AJ5481" s="141"/>
      <c r="AK5481" s="151"/>
      <c r="AL5481" s="141"/>
      <c r="AM5481" s="141"/>
      <c r="AN5481" s="141"/>
      <c r="AO5481" s="142"/>
    </row>
    <row r="5482" spans="2:41" ht="3.75" customHeight="1">
      <c r="B5482" s="135"/>
      <c r="I5482" s="136"/>
      <c r="J5482" s="135"/>
      <c r="M5482" s="136"/>
      <c r="N5482" s="130"/>
      <c r="O5482" s="131"/>
      <c r="P5482" s="131"/>
      <c r="Q5482" s="132"/>
      <c r="R5482" s="788" t="str">
        <f>IF(AND(NM_従事者_従事者44_従事者区分&lt;&gt;"",新_新規_2!K739&lt;&gt;""), 新_新規_2!K739, "")
 &amp; IF(AND(NM_従事者_従事者44_従事者区分&lt;&gt;"",新_変更_3!AN767&lt;&gt;""), 新_変更_3!AN767, "")</f>
        <v/>
      </c>
      <c r="S5482" s="684"/>
      <c r="T5482" s="684"/>
      <c r="U5482" s="685"/>
      <c r="V5482" s="686" t="str">
        <f>IF(AND(NM_従事者_従事者44_従事者区分&lt;&gt;"",新_新規_2!O739&lt;&gt;""), 新_新規_2!O739, "")
 &amp; IF(AND(NM_従事者_従事者44_従事者区分&lt;&gt;"",新_変更_3!AR767&lt;&gt;""), 新_変更_3!AR767, "")</f>
        <v/>
      </c>
      <c r="W5482" s="688"/>
      <c r="X5482" s="683" t="str">
        <f>IF(AND(NM_従事者_従事者44_従事者区分&lt;&gt;"",新_新規_2!Q739&lt;&gt;""), 新_新規_2!Q739, "")
 &amp; IF(AND(NM_従事者_従事者44_従事者区分&lt;&gt;"",新_変更_3!AT767&lt;&gt;""), 新_変更_3!AT767, "")</f>
        <v/>
      </c>
      <c r="Y5482" s="684"/>
      <c r="Z5482" s="684"/>
      <c r="AA5482" s="685"/>
      <c r="AI5482" s="131"/>
      <c r="AO5482" s="136"/>
    </row>
    <row r="5483" spans="2:41" ht="13.35" customHeight="1">
      <c r="B5483" s="135"/>
      <c r="I5483" s="136"/>
      <c r="J5483" s="135"/>
      <c r="M5483" s="136"/>
      <c r="N5483" s="135" t="s">
        <v>114</v>
      </c>
      <c r="Q5483" s="136"/>
      <c r="R5483" s="686"/>
      <c r="S5483" s="687"/>
      <c r="T5483" s="687"/>
      <c r="U5483" s="688"/>
      <c r="V5483" s="686"/>
      <c r="W5483" s="688"/>
      <c r="X5483" s="686"/>
      <c r="Y5483" s="687"/>
      <c r="Z5483" s="687"/>
      <c r="AA5483" s="688"/>
      <c r="AB5483" s="158" t="s">
        <v>171</v>
      </c>
      <c r="AO5483" s="136"/>
    </row>
    <row r="5484" spans="2:41" ht="3.75" customHeight="1">
      <c r="B5484" s="135"/>
      <c r="I5484" s="136"/>
      <c r="J5484" s="135"/>
      <c r="M5484" s="136"/>
      <c r="N5484" s="135"/>
      <c r="Q5484" s="136"/>
      <c r="R5484" s="689"/>
      <c r="S5484" s="690"/>
      <c r="T5484" s="690"/>
      <c r="U5484" s="691"/>
      <c r="V5484" s="689"/>
      <c r="W5484" s="691"/>
      <c r="X5484" s="689"/>
      <c r="Y5484" s="690"/>
      <c r="Z5484" s="690"/>
      <c r="AA5484" s="691"/>
      <c r="AB5484" s="141"/>
      <c r="AC5484" s="141"/>
      <c r="AD5484" s="141"/>
      <c r="AE5484" s="141"/>
      <c r="AF5484" s="141"/>
      <c r="AG5484" s="141"/>
      <c r="AH5484" s="141"/>
      <c r="AI5484" s="141"/>
      <c r="AJ5484" s="141"/>
      <c r="AK5484" s="141"/>
      <c r="AL5484" s="141"/>
      <c r="AM5484" s="141"/>
      <c r="AN5484" s="141"/>
      <c r="AO5484" s="142"/>
    </row>
    <row r="5485" spans="2:41" ht="3.75" customHeight="1">
      <c r="B5485" s="135"/>
      <c r="I5485" s="136"/>
      <c r="J5485" s="135"/>
      <c r="M5485" s="136"/>
      <c r="N5485" s="130"/>
      <c r="O5485" s="131"/>
      <c r="P5485" s="131"/>
      <c r="Q5485" s="131"/>
      <c r="R5485" s="130"/>
      <c r="S5485" s="131"/>
      <c r="T5485" s="131"/>
      <c r="U5485" s="131"/>
      <c r="V5485" s="131"/>
      <c r="W5485" s="131"/>
      <c r="X5485" s="131"/>
      <c r="Y5485" s="131"/>
      <c r="Z5485" s="131"/>
      <c r="AA5485" s="132"/>
      <c r="AB5485" s="130"/>
      <c r="AI5485" s="136"/>
      <c r="AJ5485" s="130"/>
      <c r="AK5485" s="131"/>
      <c r="AL5485" s="131"/>
      <c r="AM5485" s="131"/>
      <c r="AN5485" s="131"/>
      <c r="AO5485" s="132"/>
    </row>
    <row r="5486" spans="2:41" ht="13.35" customHeight="1">
      <c r="B5486" s="135"/>
      <c r="I5486" s="136"/>
      <c r="J5486" s="135"/>
      <c r="M5486" s="136"/>
      <c r="N5486" s="135" t="s">
        <v>115</v>
      </c>
      <c r="R5486" s="135"/>
      <c r="S5486" s="696" t="str">
        <f>IF(AND(NM_従事者_従事者44_従事者区分&lt;&gt;"",新_新規_2!I741&lt;&gt;""), 新_新規_2!I741, "")
 &amp; IF(AND(NM_従事者_従事者44_従事者区分&lt;&gt;"",新_変更_3!AL769&lt;&gt;""), 新_変更_3!AL769, "")</f>
        <v/>
      </c>
      <c r="T5486" s="694"/>
      <c r="V5486" s="146" t="str">
        <f>IF(AND(NM_従事者_従事者44_従事者区分&lt;&gt;"",新_新規_2!K741&lt;&gt;""), 新_新規_2!K741, "")
&amp; IF(AND(NM_従事者_従事者44_従事者区分&lt;&gt;"",新_変更_3!AN769&lt;&gt;""), 新_変更_3!AN769, "")</f>
        <v/>
      </c>
      <c r="W5486" s="124" t="s">
        <v>12</v>
      </c>
      <c r="X5486" s="146" t="str">
        <f>IF(AND(NM_従事者_従事者44_従事者区分&lt;&gt;"",新_新規_2!M741&lt;&gt;""), 新_新規_2!M741, "")
&amp; IF(AND(NM_従事者_従事者44_従事者区分&lt;&gt;"",新_変更_3!AP769&lt;&gt;""), 新_変更_3!AP769, "")</f>
        <v/>
      </c>
      <c r="Y5486" s="124" t="s">
        <v>11</v>
      </c>
      <c r="Z5486" s="146" t="str">
        <f>IF(AND(NM_従事者_従事者44_従事者区分&lt;&gt;"",新_新規_2!O741&lt;&gt;""), 新_新規_2!O741, "")
&amp; IF(AND(NM_従事者_従事者44_従事者区分&lt;&gt;"",新_変更_3!AR769&lt;&gt;""), 新_変更_3!AR769, "")</f>
        <v/>
      </c>
      <c r="AA5486" s="124" t="s">
        <v>364</v>
      </c>
      <c r="AB5486" s="135" t="s">
        <v>170</v>
      </c>
      <c r="AI5486" s="136"/>
      <c r="AJ5486" s="135"/>
      <c r="AK5486" s="696"/>
      <c r="AL5486" s="693"/>
      <c r="AM5486" s="693"/>
      <c r="AN5486" s="693"/>
      <c r="AO5486" s="694"/>
    </row>
    <row r="5487" spans="2:41" ht="3.75" customHeight="1">
      <c r="B5487" s="135"/>
      <c r="I5487" s="136"/>
      <c r="J5487" s="135"/>
      <c r="M5487" s="136"/>
      <c r="N5487" s="135"/>
      <c r="R5487" s="140"/>
      <c r="S5487" s="141"/>
      <c r="T5487" s="141"/>
      <c r="U5487" s="141"/>
      <c r="V5487" s="141"/>
      <c r="W5487" s="141"/>
      <c r="X5487" s="141"/>
      <c r="Y5487" s="141"/>
      <c r="Z5487" s="141"/>
      <c r="AA5487" s="142"/>
      <c r="AB5487" s="140"/>
      <c r="AC5487" s="141"/>
      <c r="AD5487" s="141"/>
      <c r="AE5487" s="141"/>
      <c r="AF5487" s="141"/>
      <c r="AG5487" s="141"/>
      <c r="AH5487" s="141"/>
      <c r="AI5487" s="142"/>
      <c r="AJ5487" s="140"/>
      <c r="AK5487" s="141"/>
      <c r="AL5487" s="141"/>
      <c r="AM5487" s="141"/>
      <c r="AN5487" s="141"/>
      <c r="AO5487" s="142"/>
    </row>
    <row r="5488" spans="2:41" ht="3.75" customHeight="1">
      <c r="B5488" s="135"/>
      <c r="I5488" s="136"/>
      <c r="J5488" s="135"/>
      <c r="M5488" s="136"/>
      <c r="N5488" s="130"/>
      <c r="O5488" s="131"/>
      <c r="P5488" s="131"/>
      <c r="Q5488" s="132"/>
      <c r="R5488" s="683" t="str">
        <f>IF(新_新規_2!T738="☑", "研修中の登録販売者", "") &amp; IF(新_変更_3!AW766="☑", "研修中の登録販売者", "")</f>
        <v/>
      </c>
      <c r="S5488" s="684"/>
      <c r="T5488" s="684"/>
      <c r="U5488" s="684"/>
      <c r="V5488" s="684"/>
      <c r="W5488" s="684"/>
      <c r="X5488" s="684"/>
      <c r="Y5488" s="684"/>
      <c r="Z5488" s="684"/>
      <c r="AA5488" s="684"/>
      <c r="AB5488" s="684"/>
      <c r="AC5488" s="684"/>
      <c r="AD5488" s="684"/>
      <c r="AE5488" s="684"/>
      <c r="AF5488" s="684"/>
      <c r="AG5488" s="684"/>
      <c r="AH5488" s="684"/>
      <c r="AI5488" s="684"/>
      <c r="AJ5488" s="684"/>
      <c r="AK5488" s="684"/>
      <c r="AL5488" s="684"/>
      <c r="AM5488" s="684"/>
      <c r="AN5488" s="684"/>
      <c r="AO5488" s="685"/>
    </row>
    <row r="5489" spans="2:41" ht="13.35" customHeight="1">
      <c r="B5489" s="135"/>
      <c r="I5489" s="136"/>
      <c r="J5489" s="135"/>
      <c r="M5489" s="136"/>
      <c r="N5489" s="135" t="s">
        <v>32</v>
      </c>
      <c r="Q5489" s="136"/>
      <c r="R5489" s="686"/>
      <c r="S5489" s="687"/>
      <c r="T5489" s="687"/>
      <c r="U5489" s="687"/>
      <c r="V5489" s="687"/>
      <c r="W5489" s="687"/>
      <c r="X5489" s="687"/>
      <c r="Y5489" s="687"/>
      <c r="Z5489" s="687"/>
      <c r="AA5489" s="687"/>
      <c r="AB5489" s="687"/>
      <c r="AC5489" s="687"/>
      <c r="AD5489" s="687"/>
      <c r="AE5489" s="687"/>
      <c r="AF5489" s="687"/>
      <c r="AG5489" s="687"/>
      <c r="AH5489" s="687"/>
      <c r="AI5489" s="687"/>
      <c r="AJ5489" s="687"/>
      <c r="AK5489" s="687"/>
      <c r="AL5489" s="687"/>
      <c r="AM5489" s="687"/>
      <c r="AN5489" s="687"/>
      <c r="AO5489" s="688"/>
    </row>
    <row r="5490" spans="2:41" ht="3.75" customHeight="1">
      <c r="B5490" s="135"/>
      <c r="I5490" s="136"/>
      <c r="J5490" s="135"/>
      <c r="M5490" s="136"/>
      <c r="N5490" s="140"/>
      <c r="O5490" s="141"/>
      <c r="P5490" s="141"/>
      <c r="Q5490" s="142"/>
      <c r="R5490" s="689"/>
      <c r="S5490" s="690"/>
      <c r="T5490" s="690"/>
      <c r="U5490" s="690"/>
      <c r="V5490" s="690"/>
      <c r="W5490" s="690"/>
      <c r="X5490" s="690"/>
      <c r="Y5490" s="690"/>
      <c r="Z5490" s="690"/>
      <c r="AA5490" s="690"/>
      <c r="AB5490" s="690"/>
      <c r="AC5490" s="690"/>
      <c r="AD5490" s="690"/>
      <c r="AE5490" s="690"/>
      <c r="AF5490" s="690"/>
      <c r="AG5490" s="690"/>
      <c r="AH5490" s="690"/>
      <c r="AI5490" s="690"/>
      <c r="AJ5490" s="690"/>
      <c r="AK5490" s="690"/>
      <c r="AL5490" s="690"/>
      <c r="AM5490" s="690"/>
      <c r="AN5490" s="690"/>
      <c r="AO5490" s="691"/>
    </row>
    <row r="5491" spans="2:41" ht="3.75" customHeight="1">
      <c r="B5491" s="135"/>
      <c r="I5491" s="136"/>
      <c r="J5491" s="130"/>
      <c r="K5491" s="131"/>
      <c r="L5491" s="131"/>
      <c r="M5491" s="132"/>
      <c r="N5491" s="130"/>
      <c r="O5491" s="131"/>
      <c r="P5491" s="131"/>
      <c r="Q5491" s="132"/>
      <c r="R5491" s="130"/>
      <c r="S5491" s="131"/>
      <c r="T5491" s="131"/>
      <c r="U5491" s="131"/>
      <c r="V5491" s="131"/>
      <c r="W5491" s="131"/>
      <c r="X5491" s="131"/>
      <c r="Y5491" s="131"/>
      <c r="Z5491" s="131"/>
      <c r="AA5491" s="132"/>
      <c r="AB5491" s="130"/>
      <c r="AC5491" s="131"/>
      <c r="AD5491" s="131"/>
      <c r="AE5491" s="132"/>
      <c r="AF5491" s="131"/>
      <c r="AG5491" s="131"/>
      <c r="AH5491" s="131"/>
      <c r="AI5491" s="131"/>
      <c r="AJ5491" s="131"/>
      <c r="AK5491" s="131"/>
      <c r="AL5491" s="131"/>
      <c r="AM5491" s="131"/>
      <c r="AN5491" s="131"/>
      <c r="AO5491" s="132"/>
    </row>
    <row r="5492" spans="2:41" ht="13.35" customHeight="1">
      <c r="B5492" s="135"/>
      <c r="I5492" s="136"/>
      <c r="J5492" s="135"/>
      <c r="M5492" s="136"/>
      <c r="N5492" s="135" t="s">
        <v>27</v>
      </c>
      <c r="Q5492" s="136"/>
      <c r="R5492" s="135"/>
      <c r="S5492" s="692" t="str">
        <f xml:space="preserve"> IF(新_新規_2!I749&lt;&gt;"", "01300011:その他従事者", "") &amp; IF(新_変更_3!AL777&lt;&gt;"", "01300011:その他従事者", "")</f>
        <v/>
      </c>
      <c r="T5492" s="693"/>
      <c r="U5492" s="693"/>
      <c r="V5492" s="693"/>
      <c r="W5492" s="693"/>
      <c r="X5492" s="693"/>
      <c r="Y5492" s="693"/>
      <c r="Z5492" s="693"/>
      <c r="AA5492" s="694"/>
      <c r="AB5492" s="135" t="s">
        <v>28</v>
      </c>
      <c r="AE5492" s="136"/>
      <c r="AF5492" s="135"/>
      <c r="AG5492" s="695" t="str">
        <f>IF(新_新規_2!I757="☑", "01300001:薬剤師", "") &amp; IF(新_変更_3!AL785="☑", "01300001:薬剤師", "")
 &amp; IF(新_新規_2!N757="☑", "01300002:登録販売者", "") &amp; IF(新_変更_3!AQ785="☑", "01300002:登録販売者", "")
&amp; IF(新_新規_2!T757="☑", "01300002:登録販売者", "") &amp; IF(新_変更_3!AW785="☑", "01300002:登録販売者", "")</f>
        <v/>
      </c>
      <c r="AH5492" s="693"/>
      <c r="AI5492" s="693"/>
      <c r="AJ5492" s="693"/>
      <c r="AK5492" s="693"/>
      <c r="AL5492" s="693"/>
      <c r="AM5492" s="693"/>
      <c r="AN5492" s="693"/>
      <c r="AO5492" s="694"/>
    </row>
    <row r="5493" spans="2:41" ht="3.75" customHeight="1">
      <c r="B5493" s="135"/>
      <c r="I5493" s="136"/>
      <c r="J5493" s="135"/>
      <c r="M5493" s="136"/>
      <c r="N5493" s="140"/>
      <c r="O5493" s="141"/>
      <c r="P5493" s="141"/>
      <c r="Q5493" s="142"/>
      <c r="R5493" s="140"/>
      <c r="S5493" s="141"/>
      <c r="T5493" s="141"/>
      <c r="U5493" s="141"/>
      <c r="V5493" s="141"/>
      <c r="W5493" s="141"/>
      <c r="X5493" s="141"/>
      <c r="Y5493" s="141"/>
      <c r="Z5493" s="141"/>
      <c r="AA5493" s="142"/>
      <c r="AB5493" s="140"/>
      <c r="AC5493" s="141"/>
      <c r="AD5493" s="141"/>
      <c r="AE5493" s="142"/>
      <c r="AF5493" s="141"/>
      <c r="AG5493" s="141"/>
      <c r="AH5493" s="141"/>
      <c r="AI5493" s="141"/>
      <c r="AJ5493" s="141"/>
      <c r="AK5493" s="141"/>
      <c r="AL5493" s="141"/>
      <c r="AM5493" s="141"/>
      <c r="AN5493" s="141"/>
      <c r="AO5493" s="142"/>
    </row>
    <row r="5494" spans="2:41" ht="3.75" customHeight="1">
      <c r="B5494" s="135"/>
      <c r="I5494" s="136"/>
      <c r="J5494" s="135"/>
      <c r="M5494" s="136"/>
      <c r="N5494" s="130"/>
      <c r="O5494" s="131"/>
      <c r="P5494" s="131"/>
      <c r="Q5494" s="132"/>
      <c r="R5494" s="130"/>
      <c r="S5494" s="131"/>
      <c r="T5494" s="131"/>
      <c r="U5494" s="131"/>
      <c r="V5494" s="131"/>
      <c r="W5494" s="131"/>
      <c r="X5494" s="131"/>
      <c r="Y5494" s="131"/>
      <c r="Z5494" s="131"/>
      <c r="AA5494" s="132"/>
      <c r="AB5494" s="130"/>
      <c r="AC5494" s="131"/>
      <c r="AD5494" s="131"/>
      <c r="AE5494" s="132"/>
      <c r="AF5494" s="130"/>
      <c r="AG5494" s="131"/>
      <c r="AH5494" s="131"/>
      <c r="AI5494" s="131"/>
      <c r="AJ5494" s="131"/>
      <c r="AK5494" s="131"/>
      <c r="AL5494" s="131"/>
      <c r="AM5494" s="131"/>
      <c r="AN5494" s="131"/>
      <c r="AO5494" s="132"/>
    </row>
    <row r="5495" spans="2:41" ht="13.35" customHeight="1">
      <c r="B5495" s="135"/>
      <c r="I5495" s="136"/>
      <c r="J5495" s="135"/>
      <c r="M5495" s="136"/>
      <c r="N5495" s="135" t="s">
        <v>3990</v>
      </c>
      <c r="Q5495" s="136"/>
      <c r="R5495" s="135"/>
      <c r="S5495" s="696"/>
      <c r="T5495" s="694"/>
      <c r="V5495" s="146"/>
      <c r="W5495" s="124" t="s">
        <v>12</v>
      </c>
      <c r="X5495" s="146"/>
      <c r="Y5495" s="124" t="s">
        <v>11</v>
      </c>
      <c r="Z5495" s="146"/>
      <c r="AA5495" s="136" t="s">
        <v>364</v>
      </c>
      <c r="AB5495" s="135" t="s">
        <v>66</v>
      </c>
      <c r="AE5495" s="136"/>
      <c r="AF5495" s="135"/>
      <c r="AG5495" s="696"/>
      <c r="AH5495" s="694"/>
      <c r="AJ5495" s="146"/>
      <c r="AK5495" s="124" t="s">
        <v>12</v>
      </c>
      <c r="AL5495" s="146"/>
      <c r="AM5495" s="124" t="s">
        <v>11</v>
      </c>
      <c r="AN5495" s="146"/>
      <c r="AO5495" s="136" t="s">
        <v>364</v>
      </c>
    </row>
    <row r="5496" spans="2:41" ht="3.75" customHeight="1">
      <c r="B5496" s="135"/>
      <c r="I5496" s="136"/>
      <c r="J5496" s="135"/>
      <c r="M5496" s="136"/>
      <c r="N5496" s="140"/>
      <c r="O5496" s="141"/>
      <c r="P5496" s="141"/>
      <c r="Q5496" s="142"/>
      <c r="R5496" s="140"/>
      <c r="S5496" s="141"/>
      <c r="T5496" s="141"/>
      <c r="U5496" s="141"/>
      <c r="V5496" s="141"/>
      <c r="W5496" s="141"/>
      <c r="X5496" s="141"/>
      <c r="Y5496" s="141"/>
      <c r="Z5496" s="141"/>
      <c r="AA5496" s="142"/>
      <c r="AB5496" s="140"/>
      <c r="AC5496" s="141"/>
      <c r="AD5496" s="141"/>
      <c r="AE5496" s="142"/>
      <c r="AF5496" s="140"/>
      <c r="AG5496" s="141"/>
      <c r="AH5496" s="141"/>
      <c r="AI5496" s="141"/>
      <c r="AJ5496" s="141"/>
      <c r="AK5496" s="141"/>
      <c r="AL5496" s="141"/>
      <c r="AM5496" s="141"/>
      <c r="AN5496" s="141"/>
      <c r="AO5496" s="142"/>
    </row>
    <row r="5497" spans="2:41" ht="3.75" customHeight="1">
      <c r="B5497" s="135"/>
      <c r="I5497" s="136"/>
      <c r="J5497" s="135"/>
      <c r="M5497" s="136"/>
      <c r="N5497" s="130"/>
      <c r="O5497" s="131"/>
      <c r="P5497" s="131"/>
      <c r="Q5497" s="132"/>
      <c r="R5497" s="683" t="str">
        <f>IF(AND(NM_従事者_従事者45_従事者区分&lt;&gt;"",新_新規_2!I749&lt;&gt;""), 新_新規_2!I749, "")
&amp; IF(AND(NM_従事者_従事者45_従事者区分&lt;&gt;"",新_変更_3!AL777&lt;&gt;""), 新_変更_3!AL777, "")</f>
        <v/>
      </c>
      <c r="S5497" s="684"/>
      <c r="T5497" s="684"/>
      <c r="U5497" s="684"/>
      <c r="V5497" s="684"/>
      <c r="W5497" s="684"/>
      <c r="X5497" s="684"/>
      <c r="Y5497" s="684"/>
      <c r="Z5497" s="684"/>
      <c r="AA5497" s="684"/>
      <c r="AB5497" s="684"/>
      <c r="AC5497" s="684"/>
      <c r="AD5497" s="684"/>
      <c r="AE5497" s="684"/>
      <c r="AF5497" s="684"/>
      <c r="AG5497" s="684"/>
      <c r="AH5497" s="684"/>
      <c r="AI5497" s="684"/>
      <c r="AJ5497" s="685"/>
      <c r="AK5497" s="131"/>
      <c r="AL5497" s="131"/>
      <c r="AM5497" s="131"/>
      <c r="AN5497" s="131"/>
      <c r="AO5497" s="132"/>
    </row>
    <row r="5498" spans="2:41" ht="13.35" customHeight="1">
      <c r="B5498" s="135"/>
      <c r="I5498" s="136"/>
      <c r="J5498" s="135"/>
      <c r="M5498" s="136"/>
      <c r="N5498" s="135" t="s">
        <v>8</v>
      </c>
      <c r="Q5498" s="136"/>
      <c r="R5498" s="686"/>
      <c r="S5498" s="687"/>
      <c r="T5498" s="687"/>
      <c r="U5498" s="687"/>
      <c r="V5498" s="687"/>
      <c r="W5498" s="687"/>
      <c r="X5498" s="687"/>
      <c r="Y5498" s="687"/>
      <c r="Z5498" s="687"/>
      <c r="AA5498" s="687"/>
      <c r="AB5498" s="687"/>
      <c r="AC5498" s="687"/>
      <c r="AD5498" s="687"/>
      <c r="AE5498" s="687"/>
      <c r="AF5498" s="687"/>
      <c r="AG5498" s="687"/>
      <c r="AH5498" s="687"/>
      <c r="AI5498" s="687"/>
      <c r="AJ5498" s="688"/>
      <c r="AL5498" s="147" t="s">
        <v>13</v>
      </c>
      <c r="AM5498" s="124" t="s">
        <v>29</v>
      </c>
      <c r="AO5498" s="136"/>
    </row>
    <row r="5499" spans="2:41" ht="3.75" customHeight="1">
      <c r="B5499" s="135"/>
      <c r="I5499" s="136"/>
      <c r="J5499" s="135"/>
      <c r="M5499" s="136"/>
      <c r="N5499" s="140"/>
      <c r="O5499" s="141"/>
      <c r="P5499" s="141"/>
      <c r="Q5499" s="142"/>
      <c r="R5499" s="689"/>
      <c r="S5499" s="690"/>
      <c r="T5499" s="690"/>
      <c r="U5499" s="690"/>
      <c r="V5499" s="690"/>
      <c r="W5499" s="690"/>
      <c r="X5499" s="690"/>
      <c r="Y5499" s="690"/>
      <c r="Z5499" s="690"/>
      <c r="AA5499" s="690"/>
      <c r="AB5499" s="690"/>
      <c r="AC5499" s="690"/>
      <c r="AD5499" s="690"/>
      <c r="AE5499" s="690"/>
      <c r="AF5499" s="690"/>
      <c r="AG5499" s="690"/>
      <c r="AH5499" s="690"/>
      <c r="AI5499" s="690"/>
      <c r="AJ5499" s="691"/>
      <c r="AK5499" s="141"/>
      <c r="AL5499" s="141"/>
      <c r="AM5499" s="141"/>
      <c r="AN5499" s="141"/>
      <c r="AO5499" s="142"/>
    </row>
    <row r="5500" spans="2:41" ht="3.75" customHeight="1">
      <c r="B5500" s="135"/>
      <c r="I5500" s="136"/>
      <c r="J5500" s="135"/>
      <c r="M5500" s="136"/>
      <c r="N5500" s="130"/>
      <c r="O5500" s="131"/>
      <c r="P5500" s="131"/>
      <c r="Q5500" s="132"/>
      <c r="R5500" s="683" t="str">
        <f>IF(NM_従事者_従事者45_従事者区分="","",(IF(新_新規_2!I748&lt;&gt;"", ASC(PHONETIC(新_新規_2!I748)), "") &amp; IF(新_変更_3!AL776&lt;&gt;"", ASC(PHONETIC(新_変更_3!AL776)), "")))</f>
        <v/>
      </c>
      <c r="S5500" s="684"/>
      <c r="T5500" s="684"/>
      <c r="U5500" s="684"/>
      <c r="V5500" s="684"/>
      <c r="W5500" s="684"/>
      <c r="X5500" s="684"/>
      <c r="Y5500" s="684"/>
      <c r="Z5500" s="684"/>
      <c r="AA5500" s="684"/>
      <c r="AB5500" s="684"/>
      <c r="AC5500" s="684"/>
      <c r="AD5500" s="684"/>
      <c r="AE5500" s="684"/>
      <c r="AF5500" s="684"/>
      <c r="AG5500" s="684"/>
      <c r="AH5500" s="684"/>
      <c r="AI5500" s="684"/>
      <c r="AJ5500" s="684"/>
      <c r="AK5500" s="684"/>
      <c r="AL5500" s="684"/>
      <c r="AM5500" s="684"/>
      <c r="AN5500" s="684"/>
      <c r="AO5500" s="685"/>
    </row>
    <row r="5501" spans="2:41" ht="13.35" customHeight="1">
      <c r="B5501" s="135"/>
      <c r="I5501" s="136"/>
      <c r="J5501" s="135"/>
      <c r="M5501" s="136"/>
      <c r="N5501" s="135" t="s">
        <v>61</v>
      </c>
      <c r="Q5501" s="136"/>
      <c r="R5501" s="686"/>
      <c r="S5501" s="687"/>
      <c r="T5501" s="687"/>
      <c r="U5501" s="687"/>
      <c r="V5501" s="687"/>
      <c r="W5501" s="687"/>
      <c r="X5501" s="687"/>
      <c r="Y5501" s="687"/>
      <c r="Z5501" s="687"/>
      <c r="AA5501" s="687"/>
      <c r="AB5501" s="687"/>
      <c r="AC5501" s="687"/>
      <c r="AD5501" s="687"/>
      <c r="AE5501" s="687"/>
      <c r="AF5501" s="687"/>
      <c r="AG5501" s="687"/>
      <c r="AH5501" s="687"/>
      <c r="AI5501" s="687"/>
      <c r="AJ5501" s="687"/>
      <c r="AK5501" s="687"/>
      <c r="AL5501" s="687"/>
      <c r="AM5501" s="687"/>
      <c r="AN5501" s="687"/>
      <c r="AO5501" s="688"/>
    </row>
    <row r="5502" spans="2:41" ht="3.75" customHeight="1">
      <c r="B5502" s="135"/>
      <c r="I5502" s="136"/>
      <c r="J5502" s="135"/>
      <c r="M5502" s="136"/>
      <c r="N5502" s="135"/>
      <c r="Q5502" s="136"/>
      <c r="R5502" s="689"/>
      <c r="S5502" s="690"/>
      <c r="T5502" s="690"/>
      <c r="U5502" s="690"/>
      <c r="V5502" s="690"/>
      <c r="W5502" s="690"/>
      <c r="X5502" s="690"/>
      <c r="Y5502" s="690"/>
      <c r="Z5502" s="690"/>
      <c r="AA5502" s="690"/>
      <c r="AB5502" s="690"/>
      <c r="AC5502" s="690"/>
      <c r="AD5502" s="690"/>
      <c r="AE5502" s="690"/>
      <c r="AF5502" s="690"/>
      <c r="AG5502" s="690"/>
      <c r="AH5502" s="690"/>
      <c r="AI5502" s="690"/>
      <c r="AJ5502" s="690"/>
      <c r="AK5502" s="690"/>
      <c r="AL5502" s="690"/>
      <c r="AM5502" s="690"/>
      <c r="AN5502" s="690"/>
      <c r="AO5502" s="691"/>
    </row>
    <row r="5503" spans="2:41" ht="3.75" customHeight="1">
      <c r="B5503" s="135"/>
      <c r="I5503" s="136"/>
      <c r="J5503" s="135"/>
      <c r="N5503" s="130"/>
      <c r="O5503" s="131"/>
      <c r="P5503" s="131"/>
      <c r="Q5503" s="132"/>
      <c r="U5503" s="787" t="str">
        <f>IF(AND(NM_従事者_従事者45_従事者区分&lt;&gt;"",新_新規_2!L750&lt;&gt;""), 新_新規_2!L750, "")
&amp; IF(AND(NM_従事者_従事者45_従事者区分&lt;&gt;"",新_変更_3!AO778&lt;&gt;""), 新_変更_3!AO778, "")</f>
        <v/>
      </c>
      <c r="V5503" s="754"/>
      <c r="W5503" s="754"/>
      <c r="X5503" s="789"/>
      <c r="Y5503" s="131"/>
      <c r="Z5503" s="792" t="str">
        <f>IF(AND(NM_従事者_従事者45_従事者区分&lt;&gt;"",新_新規_2!O750&lt;&gt;""), 新_新規_2!O750, "")
&amp; IF(AND(NM_従事者_従事者45_従事者区分&lt;&gt;"",新_変更_3!AR778&lt;&gt;""), 新_変更_3!AR778, "")</f>
        <v/>
      </c>
      <c r="AA5503" s="754"/>
      <c r="AB5503" s="754"/>
      <c r="AC5503" s="755"/>
      <c r="AG5503" s="683" t="str">
        <f>IF(AND(NM_従事者_従事者45_従事者区分&lt;&gt;"",新_新規_2!L751&lt;&gt;""), 新_新規_2!L751, "")
 &amp; IF(AND(NM_従事者_従事者45_従事者区分&lt;&gt;"",新_変更_3!AO779&lt;&gt;""), 新_変更_3!AO779, "")</f>
        <v/>
      </c>
      <c r="AH5503" s="684"/>
      <c r="AI5503" s="684"/>
      <c r="AJ5503" s="684"/>
      <c r="AK5503" s="684"/>
      <c r="AL5503" s="684"/>
      <c r="AM5503" s="684"/>
      <c r="AN5503" s="684"/>
      <c r="AO5503" s="685"/>
    </row>
    <row r="5504" spans="2:41" ht="13.35" customHeight="1">
      <c r="B5504" s="135"/>
      <c r="I5504" s="136"/>
      <c r="J5504" s="135"/>
      <c r="N5504" s="135"/>
      <c r="Q5504" s="136"/>
      <c r="R5504" s="124" t="s">
        <v>15</v>
      </c>
      <c r="U5504" s="756"/>
      <c r="V5504" s="757"/>
      <c r="W5504" s="757"/>
      <c r="X5504" s="790"/>
      <c r="Y5504" s="125" t="s">
        <v>359</v>
      </c>
      <c r="Z5504" s="793"/>
      <c r="AA5504" s="757"/>
      <c r="AB5504" s="757"/>
      <c r="AC5504" s="758"/>
      <c r="AD5504" s="124" t="s">
        <v>56</v>
      </c>
      <c r="AG5504" s="686"/>
      <c r="AH5504" s="687"/>
      <c r="AI5504" s="687"/>
      <c r="AJ5504" s="687"/>
      <c r="AK5504" s="687"/>
      <c r="AL5504" s="687"/>
      <c r="AM5504" s="687"/>
      <c r="AN5504" s="687"/>
      <c r="AO5504" s="688"/>
    </row>
    <row r="5505" spans="2:41" ht="3.75" customHeight="1">
      <c r="B5505" s="135"/>
      <c r="I5505" s="136"/>
      <c r="J5505" s="135"/>
      <c r="N5505" s="135"/>
      <c r="Q5505" s="136"/>
      <c r="R5505" s="141"/>
      <c r="S5505" s="141"/>
      <c r="T5505" s="141"/>
      <c r="U5505" s="759"/>
      <c r="V5505" s="760"/>
      <c r="W5505" s="760"/>
      <c r="X5505" s="791"/>
      <c r="Y5505" s="141"/>
      <c r="Z5505" s="794"/>
      <c r="AA5505" s="760"/>
      <c r="AB5505" s="760"/>
      <c r="AC5505" s="761"/>
      <c r="AD5505" s="141"/>
      <c r="AE5505" s="141"/>
      <c r="AF5505" s="141"/>
      <c r="AG5505" s="689"/>
      <c r="AH5505" s="690"/>
      <c r="AI5505" s="690"/>
      <c r="AJ5505" s="690"/>
      <c r="AK5505" s="690"/>
      <c r="AL5505" s="690"/>
      <c r="AM5505" s="690"/>
      <c r="AN5505" s="690"/>
      <c r="AO5505" s="691"/>
    </row>
    <row r="5506" spans="2:41" ht="3.75" customHeight="1">
      <c r="B5506" s="135"/>
      <c r="I5506" s="136"/>
      <c r="J5506" s="135"/>
      <c r="N5506" s="135"/>
      <c r="Q5506" s="136"/>
      <c r="R5506" s="131"/>
      <c r="S5506" s="131"/>
      <c r="T5506" s="132"/>
      <c r="U5506" s="683" t="str">
        <f>IF(AND(NM_従事者_従事者45_従事者区分&lt;&gt;"",新_新規_2!T751&lt;&gt;""), 新_新規_2!T751, "")
&amp; IF(AND(NM_従事者_従事者45_従事者区分&lt;&gt;"",新_変更_3!AW779&lt;&gt;""), 新_変更_3!AW779, "")</f>
        <v/>
      </c>
      <c r="V5506" s="684"/>
      <c r="W5506" s="684"/>
      <c r="X5506" s="684"/>
      <c r="Y5506" s="684"/>
      <c r="Z5506" s="684"/>
      <c r="AA5506" s="684"/>
      <c r="AB5506" s="684"/>
      <c r="AC5506" s="685"/>
      <c r="AD5506" s="130"/>
      <c r="AE5506" s="131"/>
      <c r="AF5506" s="132"/>
      <c r="AG5506" s="683" t="str">
        <f>IF(AND(NM_従事者_従事者45_従事者区分&lt;&gt;"",新_新規_2!L752&lt;&gt;""), 新_新規_2!L752, "")
 &amp; IF(AND(NM_従事者_従事者45_従事者区分&lt;&gt;"",新_変更_3!AO780&lt;&gt;""), 新_変更_3!AO780, "")</f>
        <v/>
      </c>
      <c r="AH5506" s="684"/>
      <c r="AI5506" s="684"/>
      <c r="AJ5506" s="684"/>
      <c r="AK5506" s="684"/>
      <c r="AL5506" s="684"/>
      <c r="AM5506" s="684"/>
      <c r="AN5506" s="684"/>
      <c r="AO5506" s="685"/>
    </row>
    <row r="5507" spans="2:41" ht="13.35" customHeight="1">
      <c r="B5507" s="135"/>
      <c r="I5507" s="136"/>
      <c r="J5507" s="135" t="s">
        <v>4037</v>
      </c>
      <c r="N5507" s="135" t="s">
        <v>23</v>
      </c>
      <c r="Q5507" s="136"/>
      <c r="R5507" s="124" t="s">
        <v>17</v>
      </c>
      <c r="T5507" s="136"/>
      <c r="U5507" s="686"/>
      <c r="V5507" s="687"/>
      <c r="W5507" s="687"/>
      <c r="X5507" s="687"/>
      <c r="Y5507" s="687"/>
      <c r="Z5507" s="687"/>
      <c r="AA5507" s="687"/>
      <c r="AB5507" s="687"/>
      <c r="AC5507" s="688"/>
      <c r="AD5507" s="135" t="s">
        <v>18</v>
      </c>
      <c r="AF5507" s="136"/>
      <c r="AG5507" s="686"/>
      <c r="AH5507" s="687"/>
      <c r="AI5507" s="687"/>
      <c r="AJ5507" s="687"/>
      <c r="AK5507" s="687"/>
      <c r="AL5507" s="687"/>
      <c r="AM5507" s="687"/>
      <c r="AN5507" s="687"/>
      <c r="AO5507" s="688"/>
    </row>
    <row r="5508" spans="2:41" ht="3.75" customHeight="1">
      <c r="B5508" s="135"/>
      <c r="I5508" s="136"/>
      <c r="J5508" s="135"/>
      <c r="N5508" s="135"/>
      <c r="Q5508" s="136"/>
      <c r="R5508" s="141"/>
      <c r="S5508" s="141"/>
      <c r="T5508" s="142"/>
      <c r="U5508" s="689"/>
      <c r="V5508" s="690"/>
      <c r="W5508" s="690"/>
      <c r="X5508" s="690"/>
      <c r="Y5508" s="690"/>
      <c r="Z5508" s="690"/>
      <c r="AA5508" s="690"/>
      <c r="AB5508" s="690"/>
      <c r="AC5508" s="691"/>
      <c r="AD5508" s="140"/>
      <c r="AE5508" s="141"/>
      <c r="AF5508" s="142"/>
      <c r="AG5508" s="689"/>
      <c r="AH5508" s="690"/>
      <c r="AI5508" s="690"/>
      <c r="AJ5508" s="690"/>
      <c r="AK5508" s="690"/>
      <c r="AL5508" s="690"/>
      <c r="AM5508" s="690"/>
      <c r="AN5508" s="690"/>
      <c r="AO5508" s="691"/>
    </row>
    <row r="5509" spans="2:41" ht="3.75" customHeight="1">
      <c r="B5509" s="135"/>
      <c r="I5509" s="136"/>
      <c r="J5509" s="135"/>
      <c r="N5509" s="135"/>
      <c r="Q5509" s="136"/>
      <c r="R5509" s="131"/>
      <c r="S5509" s="131"/>
      <c r="T5509" s="132"/>
      <c r="U5509" s="683" t="str">
        <f>IF(AND(NM_従事者_従事者45_従事者区分&lt;&gt;"",新_新規_2!T752&lt;&gt;""), 新_新規_2!T752, "")
&amp; IF(AND(NM_従事者_従事者45_従事者区分&lt;&gt;"",新_変更_3!AW780&lt;&gt;""), 新_変更_3!AW780, "")</f>
        <v/>
      </c>
      <c r="V5509" s="684"/>
      <c r="W5509" s="684"/>
      <c r="X5509" s="684"/>
      <c r="Y5509" s="684"/>
      <c r="Z5509" s="684"/>
      <c r="AA5509" s="684"/>
      <c r="AB5509" s="684"/>
      <c r="AC5509" s="685"/>
      <c r="AD5509" s="130"/>
      <c r="AE5509" s="131"/>
      <c r="AF5509" s="132"/>
      <c r="AG5509" s="683" t="str">
        <f>IF(AND(NM_従事者_従事者45_従事者区分&lt;&gt;"",新_新規_2!L753&lt;&gt;""), 新_新規_2!L753, "")
 &amp; IF(AND(NM_従事者_従事者45_従事者区分&lt;&gt;"",新_変更_3!AO781&lt;&gt;""), 新_変更_3!AO781, "")</f>
        <v/>
      </c>
      <c r="AH5509" s="684"/>
      <c r="AI5509" s="684"/>
      <c r="AJ5509" s="684"/>
      <c r="AK5509" s="684"/>
      <c r="AL5509" s="684"/>
      <c r="AM5509" s="684"/>
      <c r="AN5509" s="684"/>
      <c r="AO5509" s="685"/>
    </row>
    <row r="5510" spans="2:41" ht="13.35" customHeight="1">
      <c r="B5510" s="135"/>
      <c r="I5510" s="136"/>
      <c r="J5510" s="135"/>
      <c r="N5510" s="135"/>
      <c r="Q5510" s="136"/>
      <c r="R5510" s="124" t="s">
        <v>19</v>
      </c>
      <c r="T5510" s="136"/>
      <c r="U5510" s="686"/>
      <c r="V5510" s="687"/>
      <c r="W5510" s="687"/>
      <c r="X5510" s="687"/>
      <c r="Y5510" s="687"/>
      <c r="Z5510" s="687"/>
      <c r="AA5510" s="687"/>
      <c r="AB5510" s="687"/>
      <c r="AC5510" s="688"/>
      <c r="AD5510" s="135" t="s">
        <v>20</v>
      </c>
      <c r="AF5510" s="136"/>
      <c r="AG5510" s="686"/>
      <c r="AH5510" s="687"/>
      <c r="AI5510" s="687"/>
      <c r="AJ5510" s="687"/>
      <c r="AK5510" s="687"/>
      <c r="AL5510" s="687"/>
      <c r="AM5510" s="687"/>
      <c r="AN5510" s="687"/>
      <c r="AO5510" s="688"/>
    </row>
    <row r="5511" spans="2:41" ht="3.75" customHeight="1">
      <c r="B5511" s="135"/>
      <c r="I5511" s="136"/>
      <c r="J5511" s="135"/>
      <c r="N5511" s="140"/>
      <c r="O5511" s="141"/>
      <c r="P5511" s="141"/>
      <c r="Q5511" s="142"/>
      <c r="R5511" s="141"/>
      <c r="S5511" s="141"/>
      <c r="T5511" s="142"/>
      <c r="U5511" s="689"/>
      <c r="V5511" s="690"/>
      <c r="W5511" s="690"/>
      <c r="X5511" s="690"/>
      <c r="Y5511" s="690"/>
      <c r="Z5511" s="690"/>
      <c r="AA5511" s="690"/>
      <c r="AB5511" s="690"/>
      <c r="AC5511" s="691"/>
      <c r="AD5511" s="140"/>
      <c r="AE5511" s="141"/>
      <c r="AF5511" s="142"/>
      <c r="AG5511" s="689"/>
      <c r="AH5511" s="690"/>
      <c r="AI5511" s="690"/>
      <c r="AJ5511" s="690"/>
      <c r="AK5511" s="690"/>
      <c r="AL5511" s="690"/>
      <c r="AM5511" s="690"/>
      <c r="AN5511" s="690"/>
      <c r="AO5511" s="691"/>
    </row>
    <row r="5512" spans="2:41" ht="3.75" customHeight="1">
      <c r="B5512" s="135"/>
      <c r="I5512" s="136"/>
      <c r="J5512" s="135"/>
      <c r="M5512" s="136"/>
      <c r="N5512" s="135"/>
      <c r="Q5512" s="136"/>
      <c r="R5512" s="130"/>
      <c r="S5512" s="131"/>
      <c r="T5512" s="131"/>
      <c r="U5512" s="131"/>
      <c r="V5512" s="131"/>
      <c r="W5512" s="131"/>
      <c r="X5512" s="131"/>
      <c r="Y5512" s="131"/>
      <c r="Z5512" s="131"/>
      <c r="AA5512" s="131"/>
      <c r="AB5512" s="131"/>
      <c r="AC5512" s="131"/>
      <c r="AD5512" s="131"/>
      <c r="AE5512" s="131"/>
      <c r="AF5512" s="131"/>
      <c r="AG5512" s="131"/>
      <c r="AH5512" s="131"/>
      <c r="AI5512" s="131"/>
      <c r="AJ5512" s="131"/>
      <c r="AK5512" s="131"/>
      <c r="AL5512" s="131"/>
      <c r="AM5512" s="131"/>
      <c r="AN5512" s="131"/>
      <c r="AO5512" s="132"/>
    </row>
    <row r="5513" spans="2:41" ht="13.35" customHeight="1">
      <c r="B5513" s="135"/>
      <c r="I5513" s="136"/>
      <c r="J5513" s="135"/>
      <c r="M5513" s="136"/>
      <c r="N5513" s="135" t="s">
        <v>111</v>
      </c>
      <c r="Q5513" s="136"/>
      <c r="R5513" s="135"/>
      <c r="S5513" s="696"/>
      <c r="T5513" s="694"/>
      <c r="V5513" s="146"/>
      <c r="W5513" s="124" t="s">
        <v>12</v>
      </c>
      <c r="X5513" s="146"/>
      <c r="Y5513" s="124" t="s">
        <v>11</v>
      </c>
      <c r="Z5513" s="146"/>
      <c r="AA5513" s="124" t="s">
        <v>364</v>
      </c>
      <c r="AO5513" s="136"/>
    </row>
    <row r="5514" spans="2:41" ht="3.75" customHeight="1">
      <c r="B5514" s="135"/>
      <c r="I5514" s="136"/>
      <c r="J5514" s="135"/>
      <c r="M5514" s="136"/>
      <c r="N5514" s="135"/>
      <c r="Q5514" s="136"/>
      <c r="R5514" s="135"/>
      <c r="AO5514" s="136"/>
    </row>
    <row r="5515" spans="2:41" ht="3.75" customHeight="1">
      <c r="B5515" s="135"/>
      <c r="I5515" s="136"/>
      <c r="J5515" s="135"/>
      <c r="M5515" s="136"/>
      <c r="N5515" s="130"/>
      <c r="O5515" s="131"/>
      <c r="P5515" s="131"/>
      <c r="Q5515" s="131"/>
      <c r="R5515" s="781" t="str">
        <f>IF(AND(NM_従事者_従事者45_従事者区分&lt;&gt;"",新_新規_2!I754&lt;&gt;""), 新_新規_2!I754, "")
 &amp; IF(AND(NM_従事者_従事者45_従事者区分&lt;&gt;"",新_変更_3!AL782&lt;&gt;""), 新_変更_3!AL782, "")</f>
        <v/>
      </c>
      <c r="S5515" s="784" t="str">
        <f>IF(AND(NM_従事者_従事者45_従事者区分&lt;&gt;"",新_新規_2!J754&lt;&gt;""), 新_新規_2!J754, "")
 &amp; IF(AND(NM_従事者_従事者45_従事者区分&lt;&gt;"",新_変更_3!AM782&lt;&gt;""), 新_変更_3!AM782, "")</f>
        <v/>
      </c>
      <c r="T5515" s="131"/>
      <c r="U5515" s="787" t="str">
        <f>IF(AND(NM_従事者_従事者45_従事者区分&lt;&gt;"",新_新規_2!L754&lt;&gt;""), 新_新規_2!L754, "")
 &amp; IF(AND(NM_従事者_従事者45_従事者区分&lt;&gt;"",新_変更_3!AO782&lt;&gt;""), 新_変更_3!AO782, "")</f>
        <v/>
      </c>
      <c r="V5515" s="130"/>
      <c r="W5515" s="131"/>
      <c r="X5515" s="131"/>
      <c r="Y5515" s="131"/>
      <c r="Z5515" s="131"/>
      <c r="AA5515" s="131"/>
      <c r="AB5515" s="131"/>
      <c r="AC5515" s="131"/>
      <c r="AD5515" s="131"/>
      <c r="AE5515" s="131"/>
      <c r="AF5515" s="131"/>
      <c r="AG5515" s="131"/>
      <c r="AH5515" s="133"/>
      <c r="AI5515" s="133"/>
      <c r="AJ5515" s="131"/>
      <c r="AK5515" s="149"/>
      <c r="AL5515" s="131"/>
      <c r="AM5515" s="131"/>
      <c r="AN5515" s="131"/>
      <c r="AO5515" s="132"/>
    </row>
    <row r="5516" spans="2:41" ht="13.35" customHeight="1">
      <c r="B5516" s="135"/>
      <c r="I5516" s="136"/>
      <c r="J5516" s="135"/>
      <c r="M5516" s="136"/>
      <c r="N5516" s="135" t="s">
        <v>30</v>
      </c>
      <c r="R5516" s="782"/>
      <c r="S5516" s="785"/>
      <c r="T5516" s="124" t="s">
        <v>388</v>
      </c>
      <c r="U5516" s="756"/>
      <c r="V5516" s="135" t="s">
        <v>112</v>
      </c>
      <c r="AH5516" s="137"/>
      <c r="AI5516" s="137"/>
      <c r="AK5516" s="150"/>
      <c r="AO5516" s="136"/>
    </row>
    <row r="5517" spans="2:41" ht="3.75" customHeight="1">
      <c r="B5517" s="135"/>
      <c r="I5517" s="136"/>
      <c r="J5517" s="135"/>
      <c r="M5517" s="136"/>
      <c r="N5517" s="135"/>
      <c r="R5517" s="783"/>
      <c r="S5517" s="786"/>
      <c r="T5517" s="141"/>
      <c r="U5517" s="759"/>
      <c r="V5517" s="140"/>
      <c r="W5517" s="141"/>
      <c r="X5517" s="141"/>
      <c r="Y5517" s="141"/>
      <c r="Z5517" s="141"/>
      <c r="AA5517" s="141"/>
      <c r="AB5517" s="141"/>
      <c r="AC5517" s="141"/>
      <c r="AD5517" s="141"/>
      <c r="AE5517" s="141"/>
      <c r="AF5517" s="141"/>
      <c r="AG5517" s="141"/>
      <c r="AH5517" s="143"/>
      <c r="AI5517" s="143"/>
      <c r="AJ5517" s="141"/>
      <c r="AK5517" s="151"/>
      <c r="AL5517" s="141"/>
      <c r="AM5517" s="141"/>
      <c r="AN5517" s="141"/>
      <c r="AO5517" s="142"/>
    </row>
    <row r="5518" spans="2:41" ht="3.75" customHeight="1">
      <c r="B5518" s="135"/>
      <c r="I5518" s="136"/>
      <c r="J5518" s="135"/>
      <c r="M5518" s="136"/>
      <c r="N5518" s="130"/>
      <c r="O5518" s="131"/>
      <c r="P5518" s="131"/>
      <c r="Q5518" s="132"/>
      <c r="R5518" s="788" t="str">
        <f>IF(AND(NM_従事者_従事者45_従事者区分&lt;&gt;"",新_新規_2!K758&lt;&gt;""), 新_新規_2!K758, "")
&amp; IF(AND(NM_従事者_従事者45_従事者区分&lt;&gt;"",新_変更_3!AN786&lt;&gt;""), 新_変更_3!AN786, "")</f>
        <v/>
      </c>
      <c r="S5518" s="684"/>
      <c r="T5518" s="684"/>
      <c r="U5518" s="685"/>
      <c r="V5518" s="686" t="str">
        <f>IF(AND(NM_従事者_従事者45_従事者区分&lt;&gt;"",新_新規_2!O758&lt;&gt;""), 新_新規_2!O758, "")
 &amp; IF(AND(NM_従事者_従事者45_従事者区分&lt;&gt;"",新_変更_3!AR786&lt;&gt;""), 新_変更_3!AR786, "")</f>
        <v/>
      </c>
      <c r="W5518" s="688"/>
      <c r="X5518" s="683" t="str">
        <f>IF(AND(NM_従事者_従事者45_従事者区分&lt;&gt;"",新_新規_2!Q758&lt;&gt;""), 新_新規_2!Q758, "")
&amp; IF(AND(NM_従事者_従事者45_従事者区分&lt;&gt;"",新_変更_3!AT786&lt;&gt;""), 新_変更_3!AT786, "")</f>
        <v/>
      </c>
      <c r="Y5518" s="684"/>
      <c r="Z5518" s="684"/>
      <c r="AA5518" s="685"/>
      <c r="AI5518" s="131"/>
      <c r="AO5518" s="136"/>
    </row>
    <row r="5519" spans="2:41" ht="13.35" customHeight="1">
      <c r="B5519" s="135"/>
      <c r="I5519" s="136"/>
      <c r="J5519" s="135"/>
      <c r="M5519" s="136"/>
      <c r="N5519" s="135" t="s">
        <v>114</v>
      </c>
      <c r="Q5519" s="136"/>
      <c r="R5519" s="686"/>
      <c r="S5519" s="687"/>
      <c r="T5519" s="687"/>
      <c r="U5519" s="688"/>
      <c r="V5519" s="686"/>
      <c r="W5519" s="688"/>
      <c r="X5519" s="686"/>
      <c r="Y5519" s="687"/>
      <c r="Z5519" s="687"/>
      <c r="AA5519" s="688"/>
      <c r="AB5519" s="158" t="s">
        <v>171</v>
      </c>
      <c r="AO5519" s="136"/>
    </row>
    <row r="5520" spans="2:41" ht="3.75" customHeight="1">
      <c r="B5520" s="135"/>
      <c r="I5520" s="136"/>
      <c r="J5520" s="135"/>
      <c r="M5520" s="136"/>
      <c r="N5520" s="135"/>
      <c r="Q5520" s="136"/>
      <c r="R5520" s="689"/>
      <c r="S5520" s="690"/>
      <c r="T5520" s="690"/>
      <c r="U5520" s="691"/>
      <c r="V5520" s="689"/>
      <c r="W5520" s="691"/>
      <c r="X5520" s="689"/>
      <c r="Y5520" s="690"/>
      <c r="Z5520" s="690"/>
      <c r="AA5520" s="691"/>
      <c r="AB5520" s="141"/>
      <c r="AC5520" s="141"/>
      <c r="AD5520" s="141"/>
      <c r="AE5520" s="141"/>
      <c r="AF5520" s="141"/>
      <c r="AG5520" s="141"/>
      <c r="AH5520" s="141"/>
      <c r="AI5520" s="141"/>
      <c r="AJ5520" s="141"/>
      <c r="AK5520" s="141"/>
      <c r="AL5520" s="141"/>
      <c r="AM5520" s="141"/>
      <c r="AN5520" s="141"/>
      <c r="AO5520" s="142"/>
    </row>
    <row r="5521" spans="2:41" ht="3.75" customHeight="1">
      <c r="B5521" s="135"/>
      <c r="I5521" s="136"/>
      <c r="J5521" s="135"/>
      <c r="M5521" s="136"/>
      <c r="N5521" s="130"/>
      <c r="O5521" s="131"/>
      <c r="P5521" s="131"/>
      <c r="Q5521" s="131"/>
      <c r="R5521" s="130"/>
      <c r="S5521" s="131"/>
      <c r="T5521" s="131"/>
      <c r="U5521" s="131"/>
      <c r="V5521" s="131"/>
      <c r="W5521" s="131"/>
      <c r="X5521" s="131"/>
      <c r="Y5521" s="131"/>
      <c r="Z5521" s="131"/>
      <c r="AA5521" s="132"/>
      <c r="AB5521" s="130"/>
      <c r="AI5521" s="136"/>
      <c r="AJ5521" s="130"/>
      <c r="AK5521" s="131"/>
      <c r="AL5521" s="131"/>
      <c r="AM5521" s="131"/>
      <c r="AN5521" s="131"/>
      <c r="AO5521" s="132"/>
    </row>
    <row r="5522" spans="2:41" ht="13.35" customHeight="1">
      <c r="B5522" s="135"/>
      <c r="I5522" s="136"/>
      <c r="J5522" s="135"/>
      <c r="M5522" s="136"/>
      <c r="N5522" s="135" t="s">
        <v>115</v>
      </c>
      <c r="R5522" s="135"/>
      <c r="S5522" s="696" t="str">
        <f>IF(AND(NM_従事者_従事者45_従事者区分&lt;&gt;"",新_新規_2!I760&lt;&gt;""), 新_新規_2!I760, "")
&amp; IF(AND(NM_従事者_従事者45_従事者区分&lt;&gt;"",新_変更_3!AL788&lt;&gt;""), 新_変更_3!AL788, "")</f>
        <v/>
      </c>
      <c r="T5522" s="694"/>
      <c r="V5522" s="146" t="str">
        <f>IF(AND(NM_従事者_従事者45_従事者区分&lt;&gt;"",新_新規_2!K760&lt;&gt;""), 新_新規_2!K760, "")
 &amp; IF(AND(NM_従事者_従事者45_従事者区分&lt;&gt;"",新_変更_3!AN788&lt;&gt;""), 新_変更_3!AN788, "")</f>
        <v/>
      </c>
      <c r="W5522" s="124" t="s">
        <v>12</v>
      </c>
      <c r="X5522" s="146" t="str">
        <f>IF(AND(NM_従事者_従事者45_従事者区分&lt;&gt;"",新_新規_2!M760&lt;&gt;""), 新_新規_2!M760, "")
&amp; IF(AND(NM_従事者_従事者45_従事者区分&lt;&gt;"",新_変更_3!AP788&lt;&gt;""), 新_変更_3!AP788, "")</f>
        <v/>
      </c>
      <c r="Y5522" s="124" t="s">
        <v>11</v>
      </c>
      <c r="Z5522" s="146" t="str">
        <f>IF(AND(NM_従事者_従事者45_従事者区分&lt;&gt;"",新_新規_2!O760&lt;&gt;""), 新_新規_2!O760, "")
 &amp; IF(AND(NM_従事者_従事者45_従事者区分&lt;&gt;"",新_変更_3!AR788&lt;&gt;""), 新_変更_3!AR788, "")</f>
        <v/>
      </c>
      <c r="AA5522" s="124" t="s">
        <v>364</v>
      </c>
      <c r="AB5522" s="135" t="s">
        <v>170</v>
      </c>
      <c r="AI5522" s="136"/>
      <c r="AJ5522" s="135"/>
      <c r="AK5522" s="696"/>
      <c r="AL5522" s="693"/>
      <c r="AM5522" s="693"/>
      <c r="AN5522" s="693"/>
      <c r="AO5522" s="694"/>
    </row>
    <row r="5523" spans="2:41" ht="3.75" customHeight="1">
      <c r="B5523" s="135"/>
      <c r="I5523" s="136"/>
      <c r="J5523" s="135"/>
      <c r="M5523" s="136"/>
      <c r="N5523" s="135"/>
      <c r="R5523" s="140"/>
      <c r="S5523" s="141"/>
      <c r="T5523" s="141"/>
      <c r="U5523" s="141"/>
      <c r="V5523" s="141"/>
      <c r="W5523" s="141"/>
      <c r="X5523" s="141"/>
      <c r="Y5523" s="141"/>
      <c r="Z5523" s="141"/>
      <c r="AA5523" s="142"/>
      <c r="AB5523" s="140"/>
      <c r="AC5523" s="141"/>
      <c r="AD5523" s="141"/>
      <c r="AE5523" s="141"/>
      <c r="AF5523" s="141"/>
      <c r="AG5523" s="141"/>
      <c r="AH5523" s="141"/>
      <c r="AI5523" s="142"/>
      <c r="AJ5523" s="140"/>
      <c r="AK5523" s="141"/>
      <c r="AL5523" s="141"/>
      <c r="AM5523" s="141"/>
      <c r="AN5523" s="141"/>
      <c r="AO5523" s="142"/>
    </row>
    <row r="5524" spans="2:41" ht="3.75" customHeight="1">
      <c r="B5524" s="135"/>
      <c r="I5524" s="136"/>
      <c r="J5524" s="135"/>
      <c r="M5524" s="136"/>
      <c r="N5524" s="130"/>
      <c r="O5524" s="131"/>
      <c r="P5524" s="131"/>
      <c r="Q5524" s="132"/>
      <c r="R5524" s="683" t="str">
        <f>IF(新_新規_2!T757="☑", "研修中の登録販売者", "") &amp; IF(新_変更_3!AW785="☑", "研修中の登録販売者", "")</f>
        <v/>
      </c>
      <c r="S5524" s="684"/>
      <c r="T5524" s="684"/>
      <c r="U5524" s="684"/>
      <c r="V5524" s="684"/>
      <c r="W5524" s="684"/>
      <c r="X5524" s="684"/>
      <c r="Y5524" s="684"/>
      <c r="Z5524" s="684"/>
      <c r="AA5524" s="684"/>
      <c r="AB5524" s="684"/>
      <c r="AC5524" s="684"/>
      <c r="AD5524" s="684"/>
      <c r="AE5524" s="684"/>
      <c r="AF5524" s="684"/>
      <c r="AG5524" s="684"/>
      <c r="AH5524" s="684"/>
      <c r="AI5524" s="684"/>
      <c r="AJ5524" s="684"/>
      <c r="AK5524" s="684"/>
      <c r="AL5524" s="684"/>
      <c r="AM5524" s="684"/>
      <c r="AN5524" s="684"/>
      <c r="AO5524" s="685"/>
    </row>
    <row r="5525" spans="2:41" ht="13.35" customHeight="1">
      <c r="B5525" s="135"/>
      <c r="I5525" s="136"/>
      <c r="J5525" s="135"/>
      <c r="M5525" s="136"/>
      <c r="N5525" s="135" t="s">
        <v>32</v>
      </c>
      <c r="Q5525" s="136"/>
      <c r="R5525" s="686"/>
      <c r="S5525" s="687"/>
      <c r="T5525" s="687"/>
      <c r="U5525" s="687"/>
      <c r="V5525" s="687"/>
      <c r="W5525" s="687"/>
      <c r="X5525" s="687"/>
      <c r="Y5525" s="687"/>
      <c r="Z5525" s="687"/>
      <c r="AA5525" s="687"/>
      <c r="AB5525" s="687"/>
      <c r="AC5525" s="687"/>
      <c r="AD5525" s="687"/>
      <c r="AE5525" s="687"/>
      <c r="AF5525" s="687"/>
      <c r="AG5525" s="687"/>
      <c r="AH5525" s="687"/>
      <c r="AI5525" s="687"/>
      <c r="AJ5525" s="687"/>
      <c r="AK5525" s="687"/>
      <c r="AL5525" s="687"/>
      <c r="AM5525" s="687"/>
      <c r="AN5525" s="687"/>
      <c r="AO5525" s="688"/>
    </row>
    <row r="5526" spans="2:41" ht="3.75" customHeight="1">
      <c r="B5526" s="135"/>
      <c r="I5526" s="136"/>
      <c r="J5526" s="135"/>
      <c r="M5526" s="136"/>
      <c r="N5526" s="140"/>
      <c r="O5526" s="141"/>
      <c r="P5526" s="141"/>
      <c r="Q5526" s="142"/>
      <c r="R5526" s="689"/>
      <c r="S5526" s="690"/>
      <c r="T5526" s="690"/>
      <c r="U5526" s="690"/>
      <c r="V5526" s="690"/>
      <c r="W5526" s="690"/>
      <c r="X5526" s="690"/>
      <c r="Y5526" s="690"/>
      <c r="Z5526" s="690"/>
      <c r="AA5526" s="690"/>
      <c r="AB5526" s="690"/>
      <c r="AC5526" s="690"/>
      <c r="AD5526" s="690"/>
      <c r="AE5526" s="690"/>
      <c r="AF5526" s="690"/>
      <c r="AG5526" s="690"/>
      <c r="AH5526" s="690"/>
      <c r="AI5526" s="690"/>
      <c r="AJ5526" s="690"/>
      <c r="AK5526" s="690"/>
      <c r="AL5526" s="690"/>
      <c r="AM5526" s="690"/>
      <c r="AN5526" s="690"/>
      <c r="AO5526" s="691"/>
    </row>
    <row r="5527" spans="2:41" ht="3.75" customHeight="1">
      <c r="B5527" s="135"/>
      <c r="I5527" s="136"/>
      <c r="J5527" s="130"/>
      <c r="K5527" s="131"/>
      <c r="L5527" s="131"/>
      <c r="M5527" s="132"/>
      <c r="N5527" s="130"/>
      <c r="O5527" s="131"/>
      <c r="P5527" s="131"/>
      <c r="Q5527" s="132"/>
      <c r="R5527" s="130"/>
      <c r="S5527" s="131"/>
      <c r="T5527" s="131"/>
      <c r="U5527" s="131"/>
      <c r="V5527" s="131"/>
      <c r="W5527" s="131"/>
      <c r="X5527" s="131"/>
      <c r="Y5527" s="131"/>
      <c r="Z5527" s="131"/>
      <c r="AA5527" s="132"/>
      <c r="AB5527" s="130"/>
      <c r="AC5527" s="131"/>
      <c r="AD5527" s="131"/>
      <c r="AE5527" s="132"/>
      <c r="AF5527" s="131"/>
      <c r="AG5527" s="131"/>
      <c r="AH5527" s="131"/>
      <c r="AI5527" s="131"/>
      <c r="AJ5527" s="131"/>
      <c r="AK5527" s="131"/>
      <c r="AL5527" s="131"/>
      <c r="AM5527" s="131"/>
      <c r="AN5527" s="131"/>
      <c r="AO5527" s="132"/>
    </row>
    <row r="5528" spans="2:41" ht="13.35" customHeight="1">
      <c r="B5528" s="135"/>
      <c r="I5528" s="136"/>
      <c r="J5528" s="135"/>
      <c r="M5528" s="136"/>
      <c r="N5528" s="135" t="s">
        <v>27</v>
      </c>
      <c r="Q5528" s="136"/>
      <c r="R5528" s="135"/>
      <c r="S5528" s="692" t="str">
        <f>IF(新_新規_2!I764&lt;&gt;"", "01300011:その他従事者", "") &amp; IF(新_変更_3!AL792&lt;&gt;"", "01300011:その他従事者", "")</f>
        <v/>
      </c>
      <c r="T5528" s="693"/>
      <c r="U5528" s="693"/>
      <c r="V5528" s="693"/>
      <c r="W5528" s="693"/>
      <c r="X5528" s="693"/>
      <c r="Y5528" s="693"/>
      <c r="Z5528" s="693"/>
      <c r="AA5528" s="694"/>
      <c r="AB5528" s="135" t="s">
        <v>28</v>
      </c>
      <c r="AE5528" s="136"/>
      <c r="AF5528" s="135"/>
      <c r="AG5528" s="695" t="str">
        <f>IF(新_新規_2!I772="☑", "01300001:薬剤師", "") &amp; IF(新_変更_3!AL800="☑", "01300001:薬剤師", "")
&amp; IF(新_新規_2!N772="☑", "01300002:登録販売者", "") &amp; IF(新_変更_3!AQ800="☑", "01300002:登録販売者", "")
&amp; IF(新_新規_2!T772="☑", "01300002:登録販売者", "") &amp; IF(新_変更_3!AW800="☑", "01300002:登録販売者", "")</f>
        <v/>
      </c>
      <c r="AH5528" s="693"/>
      <c r="AI5528" s="693"/>
      <c r="AJ5528" s="693"/>
      <c r="AK5528" s="693"/>
      <c r="AL5528" s="693"/>
      <c r="AM5528" s="693"/>
      <c r="AN5528" s="693"/>
      <c r="AO5528" s="694"/>
    </row>
    <row r="5529" spans="2:41" ht="3.75" customHeight="1">
      <c r="B5529" s="135"/>
      <c r="I5529" s="136"/>
      <c r="J5529" s="135"/>
      <c r="M5529" s="136"/>
      <c r="N5529" s="140"/>
      <c r="O5529" s="141"/>
      <c r="P5529" s="141"/>
      <c r="Q5529" s="142"/>
      <c r="R5529" s="140"/>
      <c r="S5529" s="141"/>
      <c r="T5529" s="141"/>
      <c r="U5529" s="141"/>
      <c r="V5529" s="141"/>
      <c r="W5529" s="141"/>
      <c r="X5529" s="141"/>
      <c r="Y5529" s="141"/>
      <c r="Z5529" s="141"/>
      <c r="AA5529" s="142"/>
      <c r="AB5529" s="140"/>
      <c r="AC5529" s="141"/>
      <c r="AD5529" s="141"/>
      <c r="AE5529" s="142"/>
      <c r="AF5529" s="141"/>
      <c r="AG5529" s="141"/>
      <c r="AH5529" s="141"/>
      <c r="AI5529" s="141"/>
      <c r="AJ5529" s="141"/>
      <c r="AK5529" s="141"/>
      <c r="AL5529" s="141"/>
      <c r="AM5529" s="141"/>
      <c r="AN5529" s="141"/>
      <c r="AO5529" s="142"/>
    </row>
    <row r="5530" spans="2:41" ht="3.75" customHeight="1">
      <c r="B5530" s="135"/>
      <c r="I5530" s="136"/>
      <c r="J5530" s="135"/>
      <c r="M5530" s="136"/>
      <c r="N5530" s="130"/>
      <c r="O5530" s="131"/>
      <c r="P5530" s="131"/>
      <c r="Q5530" s="132"/>
      <c r="R5530" s="130"/>
      <c r="S5530" s="131"/>
      <c r="T5530" s="131"/>
      <c r="U5530" s="131"/>
      <c r="V5530" s="131"/>
      <c r="W5530" s="131"/>
      <c r="X5530" s="131"/>
      <c r="Y5530" s="131"/>
      <c r="Z5530" s="131"/>
      <c r="AA5530" s="132"/>
      <c r="AB5530" s="130"/>
      <c r="AC5530" s="131"/>
      <c r="AD5530" s="131"/>
      <c r="AE5530" s="132"/>
      <c r="AF5530" s="130"/>
      <c r="AG5530" s="131"/>
      <c r="AH5530" s="131"/>
      <c r="AI5530" s="131"/>
      <c r="AJ5530" s="131"/>
      <c r="AK5530" s="131"/>
      <c r="AL5530" s="131"/>
      <c r="AM5530" s="131"/>
      <c r="AN5530" s="131"/>
      <c r="AO5530" s="132"/>
    </row>
    <row r="5531" spans="2:41" ht="13.35" customHeight="1">
      <c r="B5531" s="135"/>
      <c r="I5531" s="136"/>
      <c r="J5531" s="135"/>
      <c r="M5531" s="136"/>
      <c r="N5531" s="135" t="s">
        <v>3990</v>
      </c>
      <c r="Q5531" s="136"/>
      <c r="R5531" s="135"/>
      <c r="S5531" s="696"/>
      <c r="T5531" s="694"/>
      <c r="V5531" s="146"/>
      <c r="W5531" s="124" t="s">
        <v>12</v>
      </c>
      <c r="X5531" s="146"/>
      <c r="Y5531" s="124" t="s">
        <v>11</v>
      </c>
      <c r="Z5531" s="146"/>
      <c r="AA5531" s="136" t="s">
        <v>364</v>
      </c>
      <c r="AB5531" s="135" t="s">
        <v>66</v>
      </c>
      <c r="AE5531" s="136"/>
      <c r="AF5531" s="135"/>
      <c r="AG5531" s="696"/>
      <c r="AH5531" s="694"/>
      <c r="AJ5531" s="146"/>
      <c r="AK5531" s="124" t="s">
        <v>12</v>
      </c>
      <c r="AL5531" s="146"/>
      <c r="AM5531" s="124" t="s">
        <v>11</v>
      </c>
      <c r="AN5531" s="146"/>
      <c r="AO5531" s="136" t="s">
        <v>364</v>
      </c>
    </row>
    <row r="5532" spans="2:41" ht="3.75" customHeight="1">
      <c r="B5532" s="135"/>
      <c r="I5532" s="136"/>
      <c r="J5532" s="135"/>
      <c r="M5532" s="136"/>
      <c r="N5532" s="140"/>
      <c r="O5532" s="141"/>
      <c r="P5532" s="141"/>
      <c r="Q5532" s="142"/>
      <c r="R5532" s="140"/>
      <c r="S5532" s="141"/>
      <c r="T5532" s="141"/>
      <c r="U5532" s="141"/>
      <c r="V5532" s="141"/>
      <c r="W5532" s="141"/>
      <c r="X5532" s="141"/>
      <c r="Y5532" s="141"/>
      <c r="Z5532" s="141"/>
      <c r="AA5532" s="142"/>
      <c r="AB5532" s="140"/>
      <c r="AC5532" s="141"/>
      <c r="AD5532" s="141"/>
      <c r="AE5532" s="142"/>
      <c r="AF5532" s="140"/>
      <c r="AG5532" s="141"/>
      <c r="AH5532" s="141"/>
      <c r="AI5532" s="141"/>
      <c r="AJ5532" s="141"/>
      <c r="AK5532" s="141"/>
      <c r="AL5532" s="141"/>
      <c r="AM5532" s="141"/>
      <c r="AN5532" s="141"/>
      <c r="AO5532" s="142"/>
    </row>
    <row r="5533" spans="2:41" ht="3.75" customHeight="1">
      <c r="B5533" s="135"/>
      <c r="I5533" s="136"/>
      <c r="J5533" s="135"/>
      <c r="M5533" s="136"/>
      <c r="N5533" s="130"/>
      <c r="O5533" s="131"/>
      <c r="P5533" s="131"/>
      <c r="Q5533" s="132"/>
      <c r="R5533" s="683" t="str">
        <f>IF(AND(NM_従事者_従事者46_従事者区分&lt;&gt;"",新_新規_2!I764&lt;&gt;""), 新_新規_2!I764, "")
 &amp; IF(AND(NM_従事者_従事者46_従事者区分&lt;&gt;"",新_変更_3!AL792&lt;&gt;""), 新_変更_3!AL792, "")</f>
        <v/>
      </c>
      <c r="S5533" s="684"/>
      <c r="T5533" s="684"/>
      <c r="U5533" s="684"/>
      <c r="V5533" s="684"/>
      <c r="W5533" s="684"/>
      <c r="X5533" s="684"/>
      <c r="Y5533" s="684"/>
      <c r="Z5533" s="684"/>
      <c r="AA5533" s="684"/>
      <c r="AB5533" s="684"/>
      <c r="AC5533" s="684"/>
      <c r="AD5533" s="684"/>
      <c r="AE5533" s="684"/>
      <c r="AF5533" s="684"/>
      <c r="AG5533" s="684"/>
      <c r="AH5533" s="684"/>
      <c r="AI5533" s="684"/>
      <c r="AJ5533" s="685"/>
      <c r="AK5533" s="131"/>
      <c r="AL5533" s="131"/>
      <c r="AM5533" s="131"/>
      <c r="AN5533" s="131"/>
      <c r="AO5533" s="132"/>
    </row>
    <row r="5534" spans="2:41" ht="13.35" customHeight="1">
      <c r="B5534" s="135"/>
      <c r="I5534" s="136"/>
      <c r="J5534" s="135"/>
      <c r="M5534" s="136"/>
      <c r="N5534" s="135" t="s">
        <v>8</v>
      </c>
      <c r="Q5534" s="136"/>
      <c r="R5534" s="686"/>
      <c r="S5534" s="687"/>
      <c r="T5534" s="687"/>
      <c r="U5534" s="687"/>
      <c r="V5534" s="687"/>
      <c r="W5534" s="687"/>
      <c r="X5534" s="687"/>
      <c r="Y5534" s="687"/>
      <c r="Z5534" s="687"/>
      <c r="AA5534" s="687"/>
      <c r="AB5534" s="687"/>
      <c r="AC5534" s="687"/>
      <c r="AD5534" s="687"/>
      <c r="AE5534" s="687"/>
      <c r="AF5534" s="687"/>
      <c r="AG5534" s="687"/>
      <c r="AH5534" s="687"/>
      <c r="AI5534" s="687"/>
      <c r="AJ5534" s="688"/>
      <c r="AL5534" s="147" t="s">
        <v>13</v>
      </c>
      <c r="AM5534" s="124" t="s">
        <v>29</v>
      </c>
      <c r="AO5534" s="136"/>
    </row>
    <row r="5535" spans="2:41" ht="3.75" customHeight="1">
      <c r="B5535" s="135"/>
      <c r="I5535" s="136"/>
      <c r="J5535" s="135"/>
      <c r="M5535" s="136"/>
      <c r="N5535" s="140"/>
      <c r="O5535" s="141"/>
      <c r="P5535" s="141"/>
      <c r="Q5535" s="142"/>
      <c r="R5535" s="689"/>
      <c r="S5535" s="690"/>
      <c r="T5535" s="690"/>
      <c r="U5535" s="690"/>
      <c r="V5535" s="690"/>
      <c r="W5535" s="690"/>
      <c r="X5535" s="690"/>
      <c r="Y5535" s="690"/>
      <c r="Z5535" s="690"/>
      <c r="AA5535" s="690"/>
      <c r="AB5535" s="690"/>
      <c r="AC5535" s="690"/>
      <c r="AD5535" s="690"/>
      <c r="AE5535" s="690"/>
      <c r="AF5535" s="690"/>
      <c r="AG5535" s="690"/>
      <c r="AH5535" s="690"/>
      <c r="AI5535" s="690"/>
      <c r="AJ5535" s="691"/>
      <c r="AK5535" s="141"/>
      <c r="AL5535" s="141"/>
      <c r="AM5535" s="141"/>
      <c r="AN5535" s="141"/>
      <c r="AO5535" s="142"/>
    </row>
    <row r="5536" spans="2:41" ht="3.75" customHeight="1">
      <c r="B5536" s="135"/>
      <c r="I5536" s="136"/>
      <c r="J5536" s="135"/>
      <c r="M5536" s="136"/>
      <c r="N5536" s="130"/>
      <c r="O5536" s="131"/>
      <c r="P5536" s="131"/>
      <c r="Q5536" s="132"/>
      <c r="R5536" s="683" t="str">
        <f>IF(NM_従事者_従事者46_従事者区分="","",(IF(新_新規_2!I763&lt;&gt;"", ASC(PHONETIC(新_新規_2!I763)), "") &amp; IF(新_変更_3!AL791&lt;&gt;"", ASC(PHONETIC(新_変更_3!AL791)), "")))</f>
        <v/>
      </c>
      <c r="S5536" s="684"/>
      <c r="T5536" s="684"/>
      <c r="U5536" s="684"/>
      <c r="V5536" s="684"/>
      <c r="W5536" s="684"/>
      <c r="X5536" s="684"/>
      <c r="Y5536" s="684"/>
      <c r="Z5536" s="684"/>
      <c r="AA5536" s="684"/>
      <c r="AB5536" s="684"/>
      <c r="AC5536" s="684"/>
      <c r="AD5536" s="684"/>
      <c r="AE5536" s="684"/>
      <c r="AF5536" s="684"/>
      <c r="AG5536" s="684"/>
      <c r="AH5536" s="684"/>
      <c r="AI5536" s="684"/>
      <c r="AJ5536" s="684"/>
      <c r="AK5536" s="684"/>
      <c r="AL5536" s="684"/>
      <c r="AM5536" s="684"/>
      <c r="AN5536" s="684"/>
      <c r="AO5536" s="685"/>
    </row>
    <row r="5537" spans="2:41" ht="13.35" customHeight="1">
      <c r="B5537" s="135"/>
      <c r="I5537" s="136"/>
      <c r="J5537" s="135"/>
      <c r="M5537" s="136"/>
      <c r="N5537" s="135" t="s">
        <v>61</v>
      </c>
      <c r="Q5537" s="136"/>
      <c r="R5537" s="686"/>
      <c r="S5537" s="687"/>
      <c r="T5537" s="687"/>
      <c r="U5537" s="687"/>
      <c r="V5537" s="687"/>
      <c r="W5537" s="687"/>
      <c r="X5537" s="687"/>
      <c r="Y5537" s="687"/>
      <c r="Z5537" s="687"/>
      <c r="AA5537" s="687"/>
      <c r="AB5537" s="687"/>
      <c r="AC5537" s="687"/>
      <c r="AD5537" s="687"/>
      <c r="AE5537" s="687"/>
      <c r="AF5537" s="687"/>
      <c r="AG5537" s="687"/>
      <c r="AH5537" s="687"/>
      <c r="AI5537" s="687"/>
      <c r="AJ5537" s="687"/>
      <c r="AK5537" s="687"/>
      <c r="AL5537" s="687"/>
      <c r="AM5537" s="687"/>
      <c r="AN5537" s="687"/>
      <c r="AO5537" s="688"/>
    </row>
    <row r="5538" spans="2:41" ht="3.75" customHeight="1">
      <c r="B5538" s="135"/>
      <c r="I5538" s="136"/>
      <c r="J5538" s="135"/>
      <c r="M5538" s="136"/>
      <c r="N5538" s="135"/>
      <c r="Q5538" s="136"/>
      <c r="R5538" s="689"/>
      <c r="S5538" s="690"/>
      <c r="T5538" s="690"/>
      <c r="U5538" s="690"/>
      <c r="V5538" s="690"/>
      <c r="W5538" s="690"/>
      <c r="X5538" s="690"/>
      <c r="Y5538" s="690"/>
      <c r="Z5538" s="690"/>
      <c r="AA5538" s="690"/>
      <c r="AB5538" s="690"/>
      <c r="AC5538" s="690"/>
      <c r="AD5538" s="690"/>
      <c r="AE5538" s="690"/>
      <c r="AF5538" s="690"/>
      <c r="AG5538" s="690"/>
      <c r="AH5538" s="690"/>
      <c r="AI5538" s="690"/>
      <c r="AJ5538" s="690"/>
      <c r="AK5538" s="690"/>
      <c r="AL5538" s="690"/>
      <c r="AM5538" s="690"/>
      <c r="AN5538" s="690"/>
      <c r="AO5538" s="691"/>
    </row>
    <row r="5539" spans="2:41" ht="3.75" customHeight="1">
      <c r="B5539" s="135"/>
      <c r="I5539" s="136"/>
      <c r="J5539" s="135"/>
      <c r="N5539" s="130"/>
      <c r="O5539" s="131"/>
      <c r="P5539" s="131"/>
      <c r="Q5539" s="132"/>
      <c r="U5539" s="787" t="str">
        <f>IF(AND(NM_従事者_従事者46_従事者区分&lt;&gt;"",新_新規_2!L765&lt;&gt;""), 新_新規_2!L765, "")
&amp; IF(AND(NM_従事者_従事者46_従事者区分&lt;&gt;"",新_変更_3!AO793&lt;&gt;""), 新_変更_3!AO793, "")</f>
        <v/>
      </c>
      <c r="V5539" s="754"/>
      <c r="W5539" s="754"/>
      <c r="X5539" s="789"/>
      <c r="Y5539" s="131"/>
      <c r="Z5539" s="792" t="str">
        <f>IF(AND(NM_従事者_従事者46_従事者区分&lt;&gt;"",新_新規_2!O765&lt;&gt;""), 新_新規_2!O765, "")
 &amp; IF(AND(NM_従事者_従事者46_従事者区分&lt;&gt;"",新_変更_3!AR793&lt;&gt;""), 新_変更_3!AR793, "")</f>
        <v/>
      </c>
      <c r="AA5539" s="754"/>
      <c r="AB5539" s="754"/>
      <c r="AC5539" s="755"/>
      <c r="AG5539" s="683" t="str">
        <f>IF(AND(NM_従事者_従事者46_従事者区分&lt;&gt;"",新_新規_2!L766&lt;&gt;""), 新_新規_2!L766, "")
&amp; IF(AND(NM_従事者_従事者46_従事者区分&lt;&gt;"",新_変更_3!AO794&lt;&gt;""), 新_変更_3!AO794, "")</f>
        <v/>
      </c>
      <c r="AH5539" s="684"/>
      <c r="AI5539" s="684"/>
      <c r="AJ5539" s="684"/>
      <c r="AK5539" s="684"/>
      <c r="AL5539" s="684"/>
      <c r="AM5539" s="684"/>
      <c r="AN5539" s="684"/>
      <c r="AO5539" s="685"/>
    </row>
    <row r="5540" spans="2:41" ht="13.35" customHeight="1">
      <c r="B5540" s="135"/>
      <c r="I5540" s="136"/>
      <c r="J5540" s="135"/>
      <c r="N5540" s="135"/>
      <c r="Q5540" s="136"/>
      <c r="R5540" s="124" t="s">
        <v>15</v>
      </c>
      <c r="U5540" s="756"/>
      <c r="V5540" s="757"/>
      <c r="W5540" s="757"/>
      <c r="X5540" s="790"/>
      <c r="Y5540" s="125" t="s">
        <v>359</v>
      </c>
      <c r="Z5540" s="793"/>
      <c r="AA5540" s="757"/>
      <c r="AB5540" s="757"/>
      <c r="AC5540" s="758"/>
      <c r="AD5540" s="124" t="s">
        <v>56</v>
      </c>
      <c r="AG5540" s="686"/>
      <c r="AH5540" s="687"/>
      <c r="AI5540" s="687"/>
      <c r="AJ5540" s="687"/>
      <c r="AK5540" s="687"/>
      <c r="AL5540" s="687"/>
      <c r="AM5540" s="687"/>
      <c r="AN5540" s="687"/>
      <c r="AO5540" s="688"/>
    </row>
    <row r="5541" spans="2:41" ht="3.75" customHeight="1">
      <c r="B5541" s="135"/>
      <c r="I5541" s="136"/>
      <c r="J5541" s="135"/>
      <c r="N5541" s="135"/>
      <c r="Q5541" s="136"/>
      <c r="R5541" s="141"/>
      <c r="S5541" s="141"/>
      <c r="T5541" s="141"/>
      <c r="U5541" s="759"/>
      <c r="V5541" s="760"/>
      <c r="W5541" s="760"/>
      <c r="X5541" s="791"/>
      <c r="Y5541" s="141"/>
      <c r="Z5541" s="794"/>
      <c r="AA5541" s="760"/>
      <c r="AB5541" s="760"/>
      <c r="AC5541" s="761"/>
      <c r="AD5541" s="141"/>
      <c r="AE5541" s="141"/>
      <c r="AF5541" s="141"/>
      <c r="AG5541" s="689"/>
      <c r="AH5541" s="690"/>
      <c r="AI5541" s="690"/>
      <c r="AJ5541" s="690"/>
      <c r="AK5541" s="690"/>
      <c r="AL5541" s="690"/>
      <c r="AM5541" s="690"/>
      <c r="AN5541" s="690"/>
      <c r="AO5541" s="691"/>
    </row>
    <row r="5542" spans="2:41" ht="3.75" customHeight="1">
      <c r="B5542" s="135"/>
      <c r="I5542" s="136"/>
      <c r="J5542" s="135"/>
      <c r="N5542" s="135"/>
      <c r="Q5542" s="136"/>
      <c r="R5542" s="131"/>
      <c r="S5542" s="131"/>
      <c r="T5542" s="132"/>
      <c r="U5542" s="683" t="str">
        <f>IF(AND(NM_従事者_従事者46_従事者区分&lt;&gt;"",新_新規_2!T766&lt;&gt;""), 新_新規_2!T766, "")
&amp; IF(AND(NM_従事者_従事者46_従事者区分&lt;&gt;"",新_変更_3!AW794&lt;&gt;""), 新_変更_3!AW794, "")</f>
        <v/>
      </c>
      <c r="V5542" s="684"/>
      <c r="W5542" s="684"/>
      <c r="X5542" s="684"/>
      <c r="Y5542" s="684"/>
      <c r="Z5542" s="684"/>
      <c r="AA5542" s="684"/>
      <c r="AB5542" s="684"/>
      <c r="AC5542" s="685"/>
      <c r="AD5542" s="130"/>
      <c r="AE5542" s="131"/>
      <c r="AF5542" s="132"/>
      <c r="AG5542" s="683" t="str">
        <f>IF(AND(NM_従事者_従事者46_従事者区分&lt;&gt;"",新_新規_2!L767&lt;&gt;""), 新_新規_2!L767, "")
&amp; IF(AND(NM_従事者_従事者46_従事者区分&lt;&gt;"",新_変更_3!AO795&lt;&gt;""), 新_変更_3!AO795, "")</f>
        <v/>
      </c>
      <c r="AH5542" s="684"/>
      <c r="AI5542" s="684"/>
      <c r="AJ5542" s="684"/>
      <c r="AK5542" s="684"/>
      <c r="AL5542" s="684"/>
      <c r="AM5542" s="684"/>
      <c r="AN5542" s="684"/>
      <c r="AO5542" s="685"/>
    </row>
    <row r="5543" spans="2:41" ht="13.35" customHeight="1">
      <c r="B5543" s="135"/>
      <c r="I5543" s="136"/>
      <c r="J5543" s="135" t="s">
        <v>4038</v>
      </c>
      <c r="N5543" s="135" t="s">
        <v>23</v>
      </c>
      <c r="Q5543" s="136"/>
      <c r="R5543" s="124" t="s">
        <v>17</v>
      </c>
      <c r="T5543" s="136"/>
      <c r="U5543" s="686"/>
      <c r="V5543" s="687"/>
      <c r="W5543" s="687"/>
      <c r="X5543" s="687"/>
      <c r="Y5543" s="687"/>
      <c r="Z5543" s="687"/>
      <c r="AA5543" s="687"/>
      <c r="AB5543" s="687"/>
      <c r="AC5543" s="688"/>
      <c r="AD5543" s="135" t="s">
        <v>18</v>
      </c>
      <c r="AF5543" s="136"/>
      <c r="AG5543" s="686"/>
      <c r="AH5543" s="687"/>
      <c r="AI5543" s="687"/>
      <c r="AJ5543" s="687"/>
      <c r="AK5543" s="687"/>
      <c r="AL5543" s="687"/>
      <c r="AM5543" s="687"/>
      <c r="AN5543" s="687"/>
      <c r="AO5543" s="688"/>
    </row>
    <row r="5544" spans="2:41" ht="3.75" customHeight="1">
      <c r="B5544" s="135"/>
      <c r="I5544" s="136"/>
      <c r="J5544" s="135"/>
      <c r="N5544" s="135"/>
      <c r="Q5544" s="136"/>
      <c r="R5544" s="141"/>
      <c r="S5544" s="141"/>
      <c r="T5544" s="142"/>
      <c r="U5544" s="689"/>
      <c r="V5544" s="690"/>
      <c r="W5544" s="690"/>
      <c r="X5544" s="690"/>
      <c r="Y5544" s="690"/>
      <c r="Z5544" s="690"/>
      <c r="AA5544" s="690"/>
      <c r="AB5544" s="690"/>
      <c r="AC5544" s="691"/>
      <c r="AD5544" s="140"/>
      <c r="AE5544" s="141"/>
      <c r="AF5544" s="142"/>
      <c r="AG5544" s="689"/>
      <c r="AH5544" s="690"/>
      <c r="AI5544" s="690"/>
      <c r="AJ5544" s="690"/>
      <c r="AK5544" s="690"/>
      <c r="AL5544" s="690"/>
      <c r="AM5544" s="690"/>
      <c r="AN5544" s="690"/>
      <c r="AO5544" s="691"/>
    </row>
    <row r="5545" spans="2:41" ht="3.75" customHeight="1">
      <c r="B5545" s="135"/>
      <c r="I5545" s="136"/>
      <c r="J5545" s="135"/>
      <c r="N5545" s="135"/>
      <c r="Q5545" s="136"/>
      <c r="R5545" s="131"/>
      <c r="S5545" s="131"/>
      <c r="T5545" s="132"/>
      <c r="U5545" s="683" t="str">
        <f>IF(AND(NM_従事者_従事者46_従事者区分&lt;&gt;"",新_新規_2!T767&lt;&gt;""), 新_新規_2!T767, "")
&amp; IF(AND(NM_従事者_従事者46_従事者区分&lt;&gt;"",新_変更_3!AW795&lt;&gt;""), 新_変更_3!AW795, "")</f>
        <v/>
      </c>
      <c r="V5545" s="684"/>
      <c r="W5545" s="684"/>
      <c r="X5545" s="684"/>
      <c r="Y5545" s="684"/>
      <c r="Z5545" s="684"/>
      <c r="AA5545" s="684"/>
      <c r="AB5545" s="684"/>
      <c r="AC5545" s="685"/>
      <c r="AD5545" s="130"/>
      <c r="AE5545" s="131"/>
      <c r="AF5545" s="132"/>
      <c r="AG5545" s="683" t="str">
        <f>IF(AND(NM_従事者_従事者46_従事者区分&lt;&gt;"",新_新規_2!L768&lt;&gt;""), 新_新規_2!L768, "")
&amp; IF(AND(NM_従事者_従事者46_従事者区分&lt;&gt;"",新_変更_3!AO796&lt;&gt;""), 新_変更_3!AO796, "")</f>
        <v/>
      </c>
      <c r="AH5545" s="684"/>
      <c r="AI5545" s="684"/>
      <c r="AJ5545" s="684"/>
      <c r="AK5545" s="684"/>
      <c r="AL5545" s="684"/>
      <c r="AM5545" s="684"/>
      <c r="AN5545" s="684"/>
      <c r="AO5545" s="685"/>
    </row>
    <row r="5546" spans="2:41" ht="13.35" customHeight="1">
      <c r="B5546" s="135"/>
      <c r="I5546" s="136"/>
      <c r="J5546" s="135"/>
      <c r="N5546" s="135"/>
      <c r="Q5546" s="136"/>
      <c r="R5546" s="124" t="s">
        <v>19</v>
      </c>
      <c r="T5546" s="136"/>
      <c r="U5546" s="686"/>
      <c r="V5546" s="687"/>
      <c r="W5546" s="687"/>
      <c r="X5546" s="687"/>
      <c r="Y5546" s="687"/>
      <c r="Z5546" s="687"/>
      <c r="AA5546" s="687"/>
      <c r="AB5546" s="687"/>
      <c r="AC5546" s="688"/>
      <c r="AD5546" s="135" t="s">
        <v>20</v>
      </c>
      <c r="AF5546" s="136"/>
      <c r="AG5546" s="686"/>
      <c r="AH5546" s="687"/>
      <c r="AI5546" s="687"/>
      <c r="AJ5546" s="687"/>
      <c r="AK5546" s="687"/>
      <c r="AL5546" s="687"/>
      <c r="AM5546" s="687"/>
      <c r="AN5546" s="687"/>
      <c r="AO5546" s="688"/>
    </row>
    <row r="5547" spans="2:41" ht="3.75" customHeight="1">
      <c r="B5547" s="135"/>
      <c r="I5547" s="136"/>
      <c r="J5547" s="135"/>
      <c r="N5547" s="140"/>
      <c r="O5547" s="141"/>
      <c r="P5547" s="141"/>
      <c r="Q5547" s="142"/>
      <c r="R5547" s="141"/>
      <c r="S5547" s="141"/>
      <c r="T5547" s="142"/>
      <c r="U5547" s="689"/>
      <c r="V5547" s="690"/>
      <c r="W5547" s="690"/>
      <c r="X5547" s="690"/>
      <c r="Y5547" s="690"/>
      <c r="Z5547" s="690"/>
      <c r="AA5547" s="690"/>
      <c r="AB5547" s="690"/>
      <c r="AC5547" s="691"/>
      <c r="AD5547" s="140"/>
      <c r="AE5547" s="141"/>
      <c r="AF5547" s="142"/>
      <c r="AG5547" s="689"/>
      <c r="AH5547" s="690"/>
      <c r="AI5547" s="690"/>
      <c r="AJ5547" s="690"/>
      <c r="AK5547" s="690"/>
      <c r="AL5547" s="690"/>
      <c r="AM5547" s="690"/>
      <c r="AN5547" s="690"/>
      <c r="AO5547" s="691"/>
    </row>
    <row r="5548" spans="2:41" ht="3.75" customHeight="1">
      <c r="B5548" s="135"/>
      <c r="I5548" s="136"/>
      <c r="J5548" s="135"/>
      <c r="M5548" s="136"/>
      <c r="N5548" s="135"/>
      <c r="Q5548" s="136"/>
      <c r="R5548" s="130"/>
      <c r="S5548" s="131"/>
      <c r="T5548" s="131"/>
      <c r="U5548" s="131"/>
      <c r="V5548" s="131"/>
      <c r="W5548" s="131"/>
      <c r="X5548" s="131"/>
      <c r="Y5548" s="131"/>
      <c r="Z5548" s="131"/>
      <c r="AA5548" s="131"/>
      <c r="AB5548" s="131"/>
      <c r="AC5548" s="131"/>
      <c r="AD5548" s="131"/>
      <c r="AE5548" s="131"/>
      <c r="AF5548" s="131"/>
      <c r="AG5548" s="131"/>
      <c r="AH5548" s="131"/>
      <c r="AI5548" s="131"/>
      <c r="AJ5548" s="131"/>
      <c r="AK5548" s="131"/>
      <c r="AL5548" s="131"/>
      <c r="AM5548" s="131"/>
      <c r="AN5548" s="131"/>
      <c r="AO5548" s="132"/>
    </row>
    <row r="5549" spans="2:41" ht="13.35" customHeight="1">
      <c r="B5549" s="135"/>
      <c r="I5549" s="136"/>
      <c r="J5549" s="135"/>
      <c r="M5549" s="136"/>
      <c r="N5549" s="135" t="s">
        <v>111</v>
      </c>
      <c r="Q5549" s="136"/>
      <c r="R5549" s="135"/>
      <c r="S5549" s="696"/>
      <c r="T5549" s="694"/>
      <c r="V5549" s="146"/>
      <c r="W5549" s="124" t="s">
        <v>12</v>
      </c>
      <c r="X5549" s="146"/>
      <c r="Y5549" s="124" t="s">
        <v>11</v>
      </c>
      <c r="Z5549" s="146"/>
      <c r="AA5549" s="124" t="s">
        <v>364</v>
      </c>
      <c r="AO5549" s="136"/>
    </row>
    <row r="5550" spans="2:41" ht="3.75" customHeight="1">
      <c r="B5550" s="135"/>
      <c r="I5550" s="136"/>
      <c r="J5550" s="135"/>
      <c r="M5550" s="136"/>
      <c r="N5550" s="135"/>
      <c r="Q5550" s="136"/>
      <c r="R5550" s="135"/>
      <c r="AO5550" s="136"/>
    </row>
    <row r="5551" spans="2:41" ht="3.75" customHeight="1">
      <c r="B5551" s="135"/>
      <c r="I5551" s="136"/>
      <c r="J5551" s="135"/>
      <c r="M5551" s="136"/>
      <c r="N5551" s="130"/>
      <c r="O5551" s="131"/>
      <c r="P5551" s="131"/>
      <c r="Q5551" s="131"/>
      <c r="R5551" s="781" t="str">
        <f>IF(AND(NM_従事者_従事者46_従事者区分&lt;&gt;"",新_新規_2!I769&lt;&gt;""), 新_新規_2!I769, "")
&amp; IF(AND(NM_従事者_従事者46_従事者区分&lt;&gt;"",新_変更_3!AL797&lt;&gt;""), 新_変更_3!AL797, "")</f>
        <v/>
      </c>
      <c r="S5551" s="784" t="str">
        <f>IF(AND(NM_従事者_従事者46_従事者区分&lt;&gt;"",新_新規_2!J769&lt;&gt;""), 新_新規_2!J769, "")
&amp; IF(AND(NM_従事者_従事者46_従事者区分&lt;&gt;"",新_変更_3!AM797&lt;&gt;""), 新_変更_3!AM797, "")</f>
        <v/>
      </c>
      <c r="T5551" s="131"/>
      <c r="U5551" s="787" t="str">
        <f>IF(AND(NM_従事者_従事者46_従事者区分&lt;&gt;"",新_新規_2!L769&lt;&gt;""), 新_新規_2!L769, "")
 &amp; IF(AND(NM_従事者_従事者46_従事者区分&lt;&gt;"",新_変更_3!AO797&lt;&gt;""), 新_変更_3!AO797, "")</f>
        <v/>
      </c>
      <c r="V5551" s="130"/>
      <c r="W5551" s="131"/>
      <c r="X5551" s="131"/>
      <c r="Y5551" s="131"/>
      <c r="Z5551" s="131"/>
      <c r="AA5551" s="131"/>
      <c r="AB5551" s="131"/>
      <c r="AC5551" s="131"/>
      <c r="AD5551" s="131"/>
      <c r="AE5551" s="131"/>
      <c r="AF5551" s="131"/>
      <c r="AG5551" s="131"/>
      <c r="AH5551" s="133"/>
      <c r="AI5551" s="133"/>
      <c r="AJ5551" s="131"/>
      <c r="AK5551" s="149"/>
      <c r="AL5551" s="131"/>
      <c r="AM5551" s="131"/>
      <c r="AN5551" s="131"/>
      <c r="AO5551" s="132"/>
    </row>
    <row r="5552" spans="2:41" ht="13.35" customHeight="1">
      <c r="B5552" s="135"/>
      <c r="I5552" s="136"/>
      <c r="J5552" s="135"/>
      <c r="M5552" s="136"/>
      <c r="N5552" s="135" t="s">
        <v>30</v>
      </c>
      <c r="R5552" s="782"/>
      <c r="S5552" s="785"/>
      <c r="T5552" s="124" t="s">
        <v>388</v>
      </c>
      <c r="U5552" s="756"/>
      <c r="V5552" s="135" t="s">
        <v>112</v>
      </c>
      <c r="AH5552" s="137"/>
      <c r="AI5552" s="137"/>
      <c r="AK5552" s="150"/>
      <c r="AO5552" s="136"/>
    </row>
    <row r="5553" spans="2:41" ht="3.75" customHeight="1">
      <c r="B5553" s="135"/>
      <c r="I5553" s="136"/>
      <c r="J5553" s="135"/>
      <c r="M5553" s="136"/>
      <c r="N5553" s="135"/>
      <c r="R5553" s="783"/>
      <c r="S5553" s="786"/>
      <c r="T5553" s="141"/>
      <c r="U5553" s="759"/>
      <c r="V5553" s="140"/>
      <c r="W5553" s="141"/>
      <c r="X5553" s="141"/>
      <c r="Y5553" s="141"/>
      <c r="Z5553" s="141"/>
      <c r="AA5553" s="141"/>
      <c r="AB5553" s="141"/>
      <c r="AC5553" s="141"/>
      <c r="AD5553" s="141"/>
      <c r="AE5553" s="141"/>
      <c r="AF5553" s="141"/>
      <c r="AG5553" s="141"/>
      <c r="AH5553" s="143"/>
      <c r="AI5553" s="143"/>
      <c r="AJ5553" s="141"/>
      <c r="AK5553" s="151"/>
      <c r="AL5553" s="141"/>
      <c r="AM5553" s="141"/>
      <c r="AN5553" s="141"/>
      <c r="AO5553" s="142"/>
    </row>
    <row r="5554" spans="2:41" ht="3.75" customHeight="1">
      <c r="B5554" s="135"/>
      <c r="I5554" s="136"/>
      <c r="J5554" s="135"/>
      <c r="M5554" s="136"/>
      <c r="N5554" s="130"/>
      <c r="O5554" s="131"/>
      <c r="P5554" s="131"/>
      <c r="Q5554" s="132"/>
      <c r="R5554" s="788" t="str">
        <f>IF(AND(NM_従事者_従事者46_従事者区分&lt;&gt;"",新_新規_2!K773&lt;&gt;""), 新_新規_2!K773, "")
&amp; IF(AND(NM_従事者_従事者46_従事者区分&lt;&gt;"",新_変更_3!AN801&lt;&gt;""), 新_変更_3!AN801, "")</f>
        <v/>
      </c>
      <c r="S5554" s="684"/>
      <c r="T5554" s="684"/>
      <c r="U5554" s="685"/>
      <c r="V5554" s="686" t="str">
        <f>IF(AND(NM_従事者_従事者46_従事者区分&lt;&gt;"",新_新規_2!O773&lt;&gt;""), 新_新規_2!O773, "")
&amp; IF(AND(NM_従事者_従事者46_従事者区分&lt;&gt;"",新_変更_3!AR801&lt;&gt;""), 新_変更_3!AR801, "")</f>
        <v/>
      </c>
      <c r="W5554" s="688"/>
      <c r="X5554" s="683" t="str">
        <f>IF(AND(NM_従事者_従事者46_従事者区分&lt;&gt;"",新_新規_2!Q773&lt;&gt;""), 新_新規_2!Q773, "")
 &amp; IF(AND(NM_従事者_従事者46_従事者区分&lt;&gt;"",新_変更_3!AT801&lt;&gt;""), 新_変更_3!AT801, "")</f>
        <v/>
      </c>
      <c r="Y5554" s="684"/>
      <c r="Z5554" s="684"/>
      <c r="AA5554" s="685"/>
      <c r="AI5554" s="131"/>
      <c r="AO5554" s="136"/>
    </row>
    <row r="5555" spans="2:41" ht="13.35" customHeight="1">
      <c r="B5555" s="135"/>
      <c r="I5555" s="136"/>
      <c r="J5555" s="135"/>
      <c r="M5555" s="136"/>
      <c r="N5555" s="135" t="s">
        <v>114</v>
      </c>
      <c r="Q5555" s="136"/>
      <c r="R5555" s="686"/>
      <c r="S5555" s="687"/>
      <c r="T5555" s="687"/>
      <c r="U5555" s="688"/>
      <c r="V5555" s="686"/>
      <c r="W5555" s="688"/>
      <c r="X5555" s="686"/>
      <c r="Y5555" s="687"/>
      <c r="Z5555" s="687"/>
      <c r="AA5555" s="688"/>
      <c r="AB5555" s="158" t="s">
        <v>171</v>
      </c>
      <c r="AO5555" s="136"/>
    </row>
    <row r="5556" spans="2:41" ht="3.75" customHeight="1">
      <c r="B5556" s="135"/>
      <c r="I5556" s="136"/>
      <c r="J5556" s="135"/>
      <c r="M5556" s="136"/>
      <c r="N5556" s="135"/>
      <c r="Q5556" s="136"/>
      <c r="R5556" s="689"/>
      <c r="S5556" s="690"/>
      <c r="T5556" s="690"/>
      <c r="U5556" s="691"/>
      <c r="V5556" s="689"/>
      <c r="W5556" s="691"/>
      <c r="X5556" s="689"/>
      <c r="Y5556" s="690"/>
      <c r="Z5556" s="690"/>
      <c r="AA5556" s="691"/>
      <c r="AB5556" s="141"/>
      <c r="AC5556" s="141"/>
      <c r="AD5556" s="141"/>
      <c r="AE5556" s="141"/>
      <c r="AF5556" s="141"/>
      <c r="AG5556" s="141"/>
      <c r="AH5556" s="141"/>
      <c r="AI5556" s="141"/>
      <c r="AJ5556" s="141"/>
      <c r="AK5556" s="141"/>
      <c r="AL5556" s="141"/>
      <c r="AM5556" s="141"/>
      <c r="AN5556" s="141"/>
      <c r="AO5556" s="142"/>
    </row>
    <row r="5557" spans="2:41" ht="3.75" customHeight="1">
      <c r="B5557" s="135"/>
      <c r="I5557" s="136"/>
      <c r="J5557" s="135"/>
      <c r="M5557" s="136"/>
      <c r="N5557" s="130"/>
      <c r="O5557" s="131"/>
      <c r="P5557" s="131"/>
      <c r="Q5557" s="131"/>
      <c r="R5557" s="130"/>
      <c r="S5557" s="131"/>
      <c r="T5557" s="131"/>
      <c r="U5557" s="131"/>
      <c r="V5557" s="131"/>
      <c r="W5557" s="131"/>
      <c r="X5557" s="131"/>
      <c r="Y5557" s="131"/>
      <c r="Z5557" s="131"/>
      <c r="AA5557" s="132"/>
      <c r="AB5557" s="130"/>
      <c r="AI5557" s="136"/>
      <c r="AJ5557" s="130"/>
      <c r="AK5557" s="131"/>
      <c r="AL5557" s="131"/>
      <c r="AM5557" s="131"/>
      <c r="AN5557" s="131"/>
      <c r="AO5557" s="132"/>
    </row>
    <row r="5558" spans="2:41" ht="13.35" customHeight="1">
      <c r="B5558" s="135"/>
      <c r="I5558" s="136"/>
      <c r="J5558" s="135"/>
      <c r="M5558" s="136"/>
      <c r="N5558" s="135" t="s">
        <v>115</v>
      </c>
      <c r="R5558" s="135"/>
      <c r="S5558" s="696" t="str">
        <f>IF(AND(NM_従事者_従事者46_従事者区分&lt;&gt;"",新_新規_2!I775&lt;&gt;""), 新_新規_2!I775, "")
 &amp; IF(AND(NM_従事者_従事者46_従事者区分&lt;&gt;"",新_変更_3!AL803&lt;&gt;""), 新_変更_3!AL803, "")</f>
        <v/>
      </c>
      <c r="T5558" s="694"/>
      <c r="V5558" s="146" t="str">
        <f>IF(AND(NM_従事者_従事者46_従事者区分&lt;&gt;"",新_新規_2!K775&lt;&gt;""), 新_新規_2!K775, "")
 &amp; IF(AND(NM_従事者_従事者46_従事者区分&lt;&gt;"",新_変更_3!AN803&lt;&gt;""), 新_変更_3!AN803, "")</f>
        <v/>
      </c>
      <c r="W5558" s="124" t="s">
        <v>12</v>
      </c>
      <c r="X5558" s="146" t="str">
        <f>IF(AND(NM_従事者_従事者46_従事者区分&lt;&gt;"",新_新規_2!M775&lt;&gt;""), 新_新規_2!M775, "")
 &amp; IF(AND(NM_従事者_従事者46_従事者区分&lt;&gt;"",新_変更_3!AP803&lt;&gt;""), 新_変更_3!AP803, "")</f>
        <v/>
      </c>
      <c r="Y5558" s="124" t="s">
        <v>11</v>
      </c>
      <c r="Z5558" s="146" t="str">
        <f>IF(AND(NM_従事者_従事者46_従事者区分&lt;&gt;"",新_新規_2!O775&lt;&gt;""), 新_新規_2!O775, "")
&amp; IF(AND(NM_従事者_従事者46_従事者区分&lt;&gt;"",新_変更_3!AR803&lt;&gt;""), 新_変更_3!AR803, "")</f>
        <v/>
      </c>
      <c r="AA5558" s="124" t="s">
        <v>364</v>
      </c>
      <c r="AB5558" s="135" t="s">
        <v>170</v>
      </c>
      <c r="AI5558" s="136"/>
      <c r="AJ5558" s="135"/>
      <c r="AK5558" s="696"/>
      <c r="AL5558" s="693"/>
      <c r="AM5558" s="693"/>
      <c r="AN5558" s="693"/>
      <c r="AO5558" s="694"/>
    </row>
    <row r="5559" spans="2:41" ht="3.75" customHeight="1">
      <c r="B5559" s="135"/>
      <c r="I5559" s="136"/>
      <c r="J5559" s="135"/>
      <c r="M5559" s="136"/>
      <c r="N5559" s="135"/>
      <c r="R5559" s="140"/>
      <c r="S5559" s="141"/>
      <c r="T5559" s="141"/>
      <c r="U5559" s="141"/>
      <c r="V5559" s="141"/>
      <c r="W5559" s="141"/>
      <c r="X5559" s="141"/>
      <c r="Y5559" s="141"/>
      <c r="Z5559" s="141"/>
      <c r="AA5559" s="142"/>
      <c r="AB5559" s="140"/>
      <c r="AC5559" s="141"/>
      <c r="AD5559" s="141"/>
      <c r="AE5559" s="141"/>
      <c r="AF5559" s="141"/>
      <c r="AG5559" s="141"/>
      <c r="AH5559" s="141"/>
      <c r="AI5559" s="142"/>
      <c r="AJ5559" s="140"/>
      <c r="AK5559" s="141"/>
      <c r="AL5559" s="141"/>
      <c r="AM5559" s="141"/>
      <c r="AN5559" s="141"/>
      <c r="AO5559" s="142"/>
    </row>
    <row r="5560" spans="2:41" ht="3.75" customHeight="1">
      <c r="B5560" s="135"/>
      <c r="I5560" s="136"/>
      <c r="J5560" s="135"/>
      <c r="M5560" s="136"/>
      <c r="N5560" s="130"/>
      <c r="O5560" s="131"/>
      <c r="P5560" s="131"/>
      <c r="Q5560" s="132"/>
      <c r="R5560" s="683" t="str">
        <f>IF(新_新規_2!T772="☑", "研修中の登録販売者", "") &amp; IF(新_変更_3!AW800="☑", "研修中の登録販売者", "")</f>
        <v/>
      </c>
      <c r="S5560" s="684"/>
      <c r="T5560" s="684"/>
      <c r="U5560" s="684"/>
      <c r="V5560" s="684"/>
      <c r="W5560" s="684"/>
      <c r="X5560" s="684"/>
      <c r="Y5560" s="684"/>
      <c r="Z5560" s="684"/>
      <c r="AA5560" s="684"/>
      <c r="AB5560" s="684"/>
      <c r="AC5560" s="684"/>
      <c r="AD5560" s="684"/>
      <c r="AE5560" s="684"/>
      <c r="AF5560" s="684"/>
      <c r="AG5560" s="684"/>
      <c r="AH5560" s="684"/>
      <c r="AI5560" s="684"/>
      <c r="AJ5560" s="684"/>
      <c r="AK5560" s="684"/>
      <c r="AL5560" s="684"/>
      <c r="AM5560" s="684"/>
      <c r="AN5560" s="684"/>
      <c r="AO5560" s="685"/>
    </row>
    <row r="5561" spans="2:41" ht="13.35" customHeight="1">
      <c r="B5561" s="135"/>
      <c r="I5561" s="136"/>
      <c r="J5561" s="135"/>
      <c r="M5561" s="136"/>
      <c r="N5561" s="135" t="s">
        <v>32</v>
      </c>
      <c r="Q5561" s="136"/>
      <c r="R5561" s="686"/>
      <c r="S5561" s="687"/>
      <c r="T5561" s="687"/>
      <c r="U5561" s="687"/>
      <c r="V5561" s="687"/>
      <c r="W5561" s="687"/>
      <c r="X5561" s="687"/>
      <c r="Y5561" s="687"/>
      <c r="Z5561" s="687"/>
      <c r="AA5561" s="687"/>
      <c r="AB5561" s="687"/>
      <c r="AC5561" s="687"/>
      <c r="AD5561" s="687"/>
      <c r="AE5561" s="687"/>
      <c r="AF5561" s="687"/>
      <c r="AG5561" s="687"/>
      <c r="AH5561" s="687"/>
      <c r="AI5561" s="687"/>
      <c r="AJ5561" s="687"/>
      <c r="AK5561" s="687"/>
      <c r="AL5561" s="687"/>
      <c r="AM5561" s="687"/>
      <c r="AN5561" s="687"/>
      <c r="AO5561" s="688"/>
    </row>
    <row r="5562" spans="2:41" ht="3.75" customHeight="1">
      <c r="B5562" s="135"/>
      <c r="I5562" s="136"/>
      <c r="J5562" s="135"/>
      <c r="M5562" s="136"/>
      <c r="N5562" s="140"/>
      <c r="O5562" s="141"/>
      <c r="P5562" s="141"/>
      <c r="Q5562" s="142"/>
      <c r="R5562" s="689"/>
      <c r="S5562" s="690"/>
      <c r="T5562" s="690"/>
      <c r="U5562" s="690"/>
      <c r="V5562" s="690"/>
      <c r="W5562" s="690"/>
      <c r="X5562" s="690"/>
      <c r="Y5562" s="690"/>
      <c r="Z5562" s="690"/>
      <c r="AA5562" s="690"/>
      <c r="AB5562" s="690"/>
      <c r="AC5562" s="690"/>
      <c r="AD5562" s="690"/>
      <c r="AE5562" s="690"/>
      <c r="AF5562" s="690"/>
      <c r="AG5562" s="690"/>
      <c r="AH5562" s="690"/>
      <c r="AI5562" s="690"/>
      <c r="AJ5562" s="690"/>
      <c r="AK5562" s="690"/>
      <c r="AL5562" s="690"/>
      <c r="AM5562" s="690"/>
      <c r="AN5562" s="690"/>
      <c r="AO5562" s="691"/>
    </row>
    <row r="5563" spans="2:41" ht="3.75" customHeight="1">
      <c r="B5563" s="135"/>
      <c r="I5563" s="136"/>
      <c r="J5563" s="130"/>
      <c r="K5563" s="131"/>
      <c r="L5563" s="131"/>
      <c r="M5563" s="132"/>
      <c r="N5563" s="130"/>
      <c r="O5563" s="131"/>
      <c r="P5563" s="131"/>
      <c r="Q5563" s="132"/>
      <c r="R5563" s="130"/>
      <c r="S5563" s="131"/>
      <c r="T5563" s="131"/>
      <c r="U5563" s="131"/>
      <c r="V5563" s="131"/>
      <c r="W5563" s="131"/>
      <c r="X5563" s="131"/>
      <c r="Y5563" s="131"/>
      <c r="Z5563" s="131"/>
      <c r="AA5563" s="132"/>
      <c r="AB5563" s="130"/>
      <c r="AC5563" s="131"/>
      <c r="AD5563" s="131"/>
      <c r="AE5563" s="132"/>
      <c r="AF5563" s="131"/>
      <c r="AG5563" s="131"/>
      <c r="AH5563" s="131"/>
      <c r="AI5563" s="131"/>
      <c r="AJ5563" s="131"/>
      <c r="AK5563" s="131"/>
      <c r="AL5563" s="131"/>
      <c r="AM5563" s="131"/>
      <c r="AN5563" s="131"/>
      <c r="AO5563" s="132"/>
    </row>
    <row r="5564" spans="2:41" ht="13.35" customHeight="1">
      <c r="B5564" s="135"/>
      <c r="I5564" s="136"/>
      <c r="J5564" s="135"/>
      <c r="M5564" s="136"/>
      <c r="N5564" s="135" t="s">
        <v>27</v>
      </c>
      <c r="Q5564" s="136"/>
      <c r="R5564" s="135"/>
      <c r="S5564" s="692" t="str">
        <f>IF(新_新規_2!I783&lt;&gt;"", "01300011:その他従事者", "") &amp; IF(新_変更_3!AL811&lt;&gt;"", "01300011:その他従事者", "")</f>
        <v/>
      </c>
      <c r="T5564" s="693"/>
      <c r="U5564" s="693"/>
      <c r="V5564" s="693"/>
      <c r="W5564" s="693"/>
      <c r="X5564" s="693"/>
      <c r="Y5564" s="693"/>
      <c r="Z5564" s="693"/>
      <c r="AA5564" s="694"/>
      <c r="AB5564" s="135" t="s">
        <v>28</v>
      </c>
      <c r="AE5564" s="136"/>
      <c r="AF5564" s="135"/>
      <c r="AG5564" s="695" t="str">
        <f>IF(新_新規_2!I791="☑", "01300001:薬剤師", "") &amp; IF(新_変更_3!AL819="☑", "01300001:薬剤師", "")
&amp; IF(新_新規_2!N791="☑", "01300002:登録販売者", "") &amp; IF(新_変更_3!AQ819="☑", "01300002:登録販売者", "")
&amp; IF(新_新規_2!T791="☑", "01300002:登録販売者", "") &amp; IF(新_変更_3!AW819="☑", "01300002:登録販売者", "")</f>
        <v/>
      </c>
      <c r="AH5564" s="693"/>
      <c r="AI5564" s="693"/>
      <c r="AJ5564" s="693"/>
      <c r="AK5564" s="693"/>
      <c r="AL5564" s="693"/>
      <c r="AM5564" s="693"/>
      <c r="AN5564" s="693"/>
      <c r="AO5564" s="694"/>
    </row>
    <row r="5565" spans="2:41" ht="3.75" customHeight="1">
      <c r="B5565" s="135"/>
      <c r="I5565" s="136"/>
      <c r="J5565" s="135"/>
      <c r="M5565" s="136"/>
      <c r="N5565" s="140"/>
      <c r="O5565" s="141"/>
      <c r="P5565" s="141"/>
      <c r="Q5565" s="142"/>
      <c r="R5565" s="140"/>
      <c r="S5565" s="141"/>
      <c r="T5565" s="141"/>
      <c r="U5565" s="141"/>
      <c r="V5565" s="141"/>
      <c r="W5565" s="141"/>
      <c r="X5565" s="141"/>
      <c r="Y5565" s="141"/>
      <c r="Z5565" s="141"/>
      <c r="AA5565" s="142"/>
      <c r="AB5565" s="140"/>
      <c r="AC5565" s="141"/>
      <c r="AD5565" s="141"/>
      <c r="AE5565" s="142"/>
      <c r="AF5565" s="141"/>
      <c r="AG5565" s="141"/>
      <c r="AH5565" s="141"/>
      <c r="AI5565" s="141"/>
      <c r="AJ5565" s="141"/>
      <c r="AK5565" s="141"/>
      <c r="AL5565" s="141"/>
      <c r="AM5565" s="141"/>
      <c r="AN5565" s="141"/>
      <c r="AO5565" s="142"/>
    </row>
    <row r="5566" spans="2:41" ht="3.75" customHeight="1">
      <c r="B5566" s="135"/>
      <c r="I5566" s="136"/>
      <c r="J5566" s="135"/>
      <c r="M5566" s="136"/>
      <c r="N5566" s="130"/>
      <c r="O5566" s="131"/>
      <c r="P5566" s="131"/>
      <c r="Q5566" s="132"/>
      <c r="R5566" s="130"/>
      <c r="S5566" s="131"/>
      <c r="T5566" s="131"/>
      <c r="U5566" s="131"/>
      <c r="V5566" s="131"/>
      <c r="W5566" s="131"/>
      <c r="X5566" s="131"/>
      <c r="Y5566" s="131"/>
      <c r="Z5566" s="131"/>
      <c r="AA5566" s="132"/>
      <c r="AB5566" s="130"/>
      <c r="AC5566" s="131"/>
      <c r="AD5566" s="131"/>
      <c r="AE5566" s="132"/>
      <c r="AF5566" s="130"/>
      <c r="AG5566" s="131"/>
      <c r="AH5566" s="131"/>
      <c r="AI5566" s="131"/>
      <c r="AJ5566" s="131"/>
      <c r="AK5566" s="131"/>
      <c r="AL5566" s="131"/>
      <c r="AM5566" s="131"/>
      <c r="AN5566" s="131"/>
      <c r="AO5566" s="132"/>
    </row>
    <row r="5567" spans="2:41" ht="13.35" customHeight="1">
      <c r="B5567" s="135"/>
      <c r="I5567" s="136"/>
      <c r="J5567" s="135"/>
      <c r="M5567" s="136"/>
      <c r="N5567" s="135" t="s">
        <v>3990</v>
      </c>
      <c r="Q5567" s="136"/>
      <c r="R5567" s="135"/>
      <c r="S5567" s="696"/>
      <c r="T5567" s="694"/>
      <c r="V5567" s="146"/>
      <c r="W5567" s="124" t="s">
        <v>12</v>
      </c>
      <c r="X5567" s="146"/>
      <c r="Y5567" s="124" t="s">
        <v>11</v>
      </c>
      <c r="Z5567" s="146"/>
      <c r="AA5567" s="136" t="s">
        <v>364</v>
      </c>
      <c r="AB5567" s="135" t="s">
        <v>66</v>
      </c>
      <c r="AE5567" s="136"/>
      <c r="AF5567" s="135"/>
      <c r="AG5567" s="696"/>
      <c r="AH5567" s="694"/>
      <c r="AJ5567" s="146"/>
      <c r="AK5567" s="124" t="s">
        <v>12</v>
      </c>
      <c r="AL5567" s="146"/>
      <c r="AM5567" s="124" t="s">
        <v>11</v>
      </c>
      <c r="AN5567" s="146"/>
      <c r="AO5567" s="136" t="s">
        <v>364</v>
      </c>
    </row>
    <row r="5568" spans="2:41" ht="3.75" customHeight="1">
      <c r="B5568" s="135"/>
      <c r="I5568" s="136"/>
      <c r="J5568" s="135"/>
      <c r="M5568" s="136"/>
      <c r="N5568" s="140"/>
      <c r="O5568" s="141"/>
      <c r="P5568" s="141"/>
      <c r="Q5568" s="142"/>
      <c r="R5568" s="140"/>
      <c r="S5568" s="141"/>
      <c r="T5568" s="141"/>
      <c r="U5568" s="141"/>
      <c r="V5568" s="141"/>
      <c r="W5568" s="141"/>
      <c r="X5568" s="141"/>
      <c r="Y5568" s="141"/>
      <c r="Z5568" s="141"/>
      <c r="AA5568" s="142"/>
      <c r="AB5568" s="140"/>
      <c r="AC5568" s="141"/>
      <c r="AD5568" s="141"/>
      <c r="AE5568" s="142"/>
      <c r="AF5568" s="140"/>
      <c r="AG5568" s="141"/>
      <c r="AH5568" s="141"/>
      <c r="AI5568" s="141"/>
      <c r="AJ5568" s="141"/>
      <c r="AK5568" s="141"/>
      <c r="AL5568" s="141"/>
      <c r="AM5568" s="141"/>
      <c r="AN5568" s="141"/>
      <c r="AO5568" s="142"/>
    </row>
    <row r="5569" spans="2:41" ht="3.75" customHeight="1">
      <c r="B5569" s="135"/>
      <c r="I5569" s="136"/>
      <c r="J5569" s="135"/>
      <c r="M5569" s="136"/>
      <c r="N5569" s="130"/>
      <c r="O5569" s="131"/>
      <c r="P5569" s="131"/>
      <c r="Q5569" s="132"/>
      <c r="R5569" s="683" t="str">
        <f>IF(AND(NM_従事者_従事者47_従事者区分&lt;&gt;"",新_新規_2!I783&lt;&gt;""), 新_新規_2!I783, "")
 &amp; IF(AND(NM_従事者_従事者47_従事者区分&lt;&gt;"",新_変更_3!AL811&lt;&gt;""), 新_変更_3!AL811, "")</f>
        <v/>
      </c>
      <c r="S5569" s="684"/>
      <c r="T5569" s="684"/>
      <c r="U5569" s="684"/>
      <c r="V5569" s="684"/>
      <c r="W5569" s="684"/>
      <c r="X5569" s="684"/>
      <c r="Y5569" s="684"/>
      <c r="Z5569" s="684"/>
      <c r="AA5569" s="684"/>
      <c r="AB5569" s="684"/>
      <c r="AC5569" s="684"/>
      <c r="AD5569" s="684"/>
      <c r="AE5569" s="684"/>
      <c r="AF5569" s="684"/>
      <c r="AG5569" s="684"/>
      <c r="AH5569" s="684"/>
      <c r="AI5569" s="684"/>
      <c r="AJ5569" s="685"/>
      <c r="AK5569" s="131"/>
      <c r="AL5569" s="131"/>
      <c r="AM5569" s="131"/>
      <c r="AN5569" s="131"/>
      <c r="AO5569" s="132"/>
    </row>
    <row r="5570" spans="2:41" ht="13.35" customHeight="1">
      <c r="B5570" s="135"/>
      <c r="I5570" s="136"/>
      <c r="J5570" s="135"/>
      <c r="M5570" s="136"/>
      <c r="N5570" s="135" t="s">
        <v>8</v>
      </c>
      <c r="Q5570" s="136"/>
      <c r="R5570" s="686"/>
      <c r="S5570" s="687"/>
      <c r="T5570" s="687"/>
      <c r="U5570" s="687"/>
      <c r="V5570" s="687"/>
      <c r="W5570" s="687"/>
      <c r="X5570" s="687"/>
      <c r="Y5570" s="687"/>
      <c r="Z5570" s="687"/>
      <c r="AA5570" s="687"/>
      <c r="AB5570" s="687"/>
      <c r="AC5570" s="687"/>
      <c r="AD5570" s="687"/>
      <c r="AE5570" s="687"/>
      <c r="AF5570" s="687"/>
      <c r="AG5570" s="687"/>
      <c r="AH5570" s="687"/>
      <c r="AI5570" s="687"/>
      <c r="AJ5570" s="688"/>
      <c r="AL5570" s="147" t="s">
        <v>13</v>
      </c>
      <c r="AM5570" s="124" t="s">
        <v>29</v>
      </c>
      <c r="AO5570" s="136"/>
    </row>
    <row r="5571" spans="2:41" ht="3.75" customHeight="1">
      <c r="B5571" s="135"/>
      <c r="I5571" s="136"/>
      <c r="J5571" s="135"/>
      <c r="M5571" s="136"/>
      <c r="N5571" s="140"/>
      <c r="O5571" s="141"/>
      <c r="P5571" s="141"/>
      <c r="Q5571" s="142"/>
      <c r="R5571" s="689"/>
      <c r="S5571" s="690"/>
      <c r="T5571" s="690"/>
      <c r="U5571" s="690"/>
      <c r="V5571" s="690"/>
      <c r="W5571" s="690"/>
      <c r="X5571" s="690"/>
      <c r="Y5571" s="690"/>
      <c r="Z5571" s="690"/>
      <c r="AA5571" s="690"/>
      <c r="AB5571" s="690"/>
      <c r="AC5571" s="690"/>
      <c r="AD5571" s="690"/>
      <c r="AE5571" s="690"/>
      <c r="AF5571" s="690"/>
      <c r="AG5571" s="690"/>
      <c r="AH5571" s="690"/>
      <c r="AI5571" s="690"/>
      <c r="AJ5571" s="691"/>
      <c r="AK5571" s="141"/>
      <c r="AL5571" s="141"/>
      <c r="AM5571" s="141"/>
      <c r="AN5571" s="141"/>
      <c r="AO5571" s="142"/>
    </row>
    <row r="5572" spans="2:41" ht="3.75" customHeight="1">
      <c r="B5572" s="135"/>
      <c r="I5572" s="136"/>
      <c r="J5572" s="135"/>
      <c r="M5572" s="136"/>
      <c r="N5572" s="130"/>
      <c r="O5572" s="131"/>
      <c r="P5572" s="131"/>
      <c r="Q5572" s="132"/>
      <c r="R5572" s="683" t="str">
        <f>IF(NM_従事者_従事者47_従事者区分="","",(IF(新_新規_2!I782&lt;&gt;"", ASC(PHONETIC(新_新規_2!I782)), "") &amp; IF(新_変更_3!AL810&lt;&gt;"", ASC(PHONETIC(新_変更_3!AL810)), "")))</f>
        <v/>
      </c>
      <c r="S5572" s="684"/>
      <c r="T5572" s="684"/>
      <c r="U5572" s="684"/>
      <c r="V5572" s="684"/>
      <c r="W5572" s="684"/>
      <c r="X5572" s="684"/>
      <c r="Y5572" s="684"/>
      <c r="Z5572" s="684"/>
      <c r="AA5572" s="684"/>
      <c r="AB5572" s="684"/>
      <c r="AC5572" s="684"/>
      <c r="AD5572" s="684"/>
      <c r="AE5572" s="684"/>
      <c r="AF5572" s="684"/>
      <c r="AG5572" s="684"/>
      <c r="AH5572" s="684"/>
      <c r="AI5572" s="684"/>
      <c r="AJ5572" s="684"/>
      <c r="AK5572" s="684"/>
      <c r="AL5572" s="684"/>
      <c r="AM5572" s="684"/>
      <c r="AN5572" s="684"/>
      <c r="AO5572" s="685"/>
    </row>
    <row r="5573" spans="2:41" ht="13.35" customHeight="1">
      <c r="B5573" s="135"/>
      <c r="I5573" s="136"/>
      <c r="J5573" s="135"/>
      <c r="M5573" s="136"/>
      <c r="N5573" s="135" t="s">
        <v>61</v>
      </c>
      <c r="Q5573" s="136"/>
      <c r="R5573" s="686"/>
      <c r="S5573" s="687"/>
      <c r="T5573" s="687"/>
      <c r="U5573" s="687"/>
      <c r="V5573" s="687"/>
      <c r="W5573" s="687"/>
      <c r="X5573" s="687"/>
      <c r="Y5573" s="687"/>
      <c r="Z5573" s="687"/>
      <c r="AA5573" s="687"/>
      <c r="AB5573" s="687"/>
      <c r="AC5573" s="687"/>
      <c r="AD5573" s="687"/>
      <c r="AE5573" s="687"/>
      <c r="AF5573" s="687"/>
      <c r="AG5573" s="687"/>
      <c r="AH5573" s="687"/>
      <c r="AI5573" s="687"/>
      <c r="AJ5573" s="687"/>
      <c r="AK5573" s="687"/>
      <c r="AL5573" s="687"/>
      <c r="AM5573" s="687"/>
      <c r="AN5573" s="687"/>
      <c r="AO5573" s="688"/>
    </row>
    <row r="5574" spans="2:41" ht="3.75" customHeight="1">
      <c r="B5574" s="135"/>
      <c r="I5574" s="136"/>
      <c r="J5574" s="135"/>
      <c r="M5574" s="136"/>
      <c r="N5574" s="135"/>
      <c r="Q5574" s="136"/>
      <c r="R5574" s="689"/>
      <c r="S5574" s="690"/>
      <c r="T5574" s="690"/>
      <c r="U5574" s="690"/>
      <c r="V5574" s="690"/>
      <c r="W5574" s="690"/>
      <c r="X5574" s="690"/>
      <c r="Y5574" s="690"/>
      <c r="Z5574" s="690"/>
      <c r="AA5574" s="690"/>
      <c r="AB5574" s="690"/>
      <c r="AC5574" s="690"/>
      <c r="AD5574" s="690"/>
      <c r="AE5574" s="690"/>
      <c r="AF5574" s="690"/>
      <c r="AG5574" s="690"/>
      <c r="AH5574" s="690"/>
      <c r="AI5574" s="690"/>
      <c r="AJ5574" s="690"/>
      <c r="AK5574" s="690"/>
      <c r="AL5574" s="690"/>
      <c r="AM5574" s="690"/>
      <c r="AN5574" s="690"/>
      <c r="AO5574" s="691"/>
    </row>
    <row r="5575" spans="2:41" ht="3.75" customHeight="1">
      <c r="B5575" s="135"/>
      <c r="I5575" s="136"/>
      <c r="J5575" s="135"/>
      <c r="N5575" s="130"/>
      <c r="O5575" s="131"/>
      <c r="P5575" s="131"/>
      <c r="Q5575" s="132"/>
      <c r="U5575" s="787" t="str">
        <f>IF(AND(NM_従事者_従事者47_従事者区分&lt;&gt;"",新_新規_2!L784&lt;&gt;""), 新_新規_2!L784, "")
 &amp; IF(AND(NM_従事者_従事者47_従事者区分&lt;&gt;"",新_変更_3!AO812&lt;&gt;""), 新_変更_3!AO812, "")</f>
        <v/>
      </c>
      <c r="V5575" s="754"/>
      <c r="W5575" s="754"/>
      <c r="X5575" s="789"/>
      <c r="Y5575" s="131"/>
      <c r="Z5575" s="792" t="str">
        <f>IF(AND(NM_従事者_従事者47_従事者区分&lt;&gt;"",新_新規_2!O784&lt;&gt;""), 新_新規_2!O784, "")
&amp; IF(AND(NM_従事者_従事者47_従事者区分&lt;&gt;"",新_変更_3!AR812&lt;&gt;""), 新_変更_3!AR812, "")</f>
        <v/>
      </c>
      <c r="AA5575" s="754"/>
      <c r="AB5575" s="754"/>
      <c r="AC5575" s="755"/>
      <c r="AG5575" s="683" t="str">
        <f>IF(AND(NM_従事者_従事者47_従事者区分&lt;&gt;"",新_新規_2!L785&lt;&gt;""), 新_新規_2!L785, "")
&amp; IF(AND(NM_従事者_従事者47_従事者区分&lt;&gt;"",新_変更_3!AO813&lt;&gt;""), 新_変更_3!AO813, "")</f>
        <v/>
      </c>
      <c r="AH5575" s="684"/>
      <c r="AI5575" s="684"/>
      <c r="AJ5575" s="684"/>
      <c r="AK5575" s="684"/>
      <c r="AL5575" s="684"/>
      <c r="AM5575" s="684"/>
      <c r="AN5575" s="684"/>
      <c r="AO5575" s="685"/>
    </row>
    <row r="5576" spans="2:41" ht="13.35" customHeight="1">
      <c r="B5576" s="135"/>
      <c r="I5576" s="136"/>
      <c r="J5576" s="135"/>
      <c r="N5576" s="135"/>
      <c r="Q5576" s="136"/>
      <c r="R5576" s="124" t="s">
        <v>15</v>
      </c>
      <c r="U5576" s="756"/>
      <c r="V5576" s="757"/>
      <c r="W5576" s="757"/>
      <c r="X5576" s="790"/>
      <c r="Y5576" s="125" t="s">
        <v>359</v>
      </c>
      <c r="Z5576" s="793"/>
      <c r="AA5576" s="757"/>
      <c r="AB5576" s="757"/>
      <c r="AC5576" s="758"/>
      <c r="AD5576" s="124" t="s">
        <v>56</v>
      </c>
      <c r="AG5576" s="686"/>
      <c r="AH5576" s="687"/>
      <c r="AI5576" s="687"/>
      <c r="AJ5576" s="687"/>
      <c r="AK5576" s="687"/>
      <c r="AL5576" s="687"/>
      <c r="AM5576" s="687"/>
      <c r="AN5576" s="687"/>
      <c r="AO5576" s="688"/>
    </row>
    <row r="5577" spans="2:41" ht="3.75" customHeight="1">
      <c r="B5577" s="135"/>
      <c r="I5577" s="136"/>
      <c r="J5577" s="135"/>
      <c r="N5577" s="135"/>
      <c r="Q5577" s="136"/>
      <c r="R5577" s="141"/>
      <c r="S5577" s="141"/>
      <c r="T5577" s="141"/>
      <c r="U5577" s="759"/>
      <c r="V5577" s="760"/>
      <c r="W5577" s="760"/>
      <c r="X5577" s="791"/>
      <c r="Y5577" s="141"/>
      <c r="Z5577" s="794"/>
      <c r="AA5577" s="760"/>
      <c r="AB5577" s="760"/>
      <c r="AC5577" s="761"/>
      <c r="AD5577" s="141"/>
      <c r="AE5577" s="141"/>
      <c r="AF5577" s="141"/>
      <c r="AG5577" s="689"/>
      <c r="AH5577" s="690"/>
      <c r="AI5577" s="690"/>
      <c r="AJ5577" s="690"/>
      <c r="AK5577" s="690"/>
      <c r="AL5577" s="690"/>
      <c r="AM5577" s="690"/>
      <c r="AN5577" s="690"/>
      <c r="AO5577" s="691"/>
    </row>
    <row r="5578" spans="2:41" ht="3.75" customHeight="1">
      <c r="B5578" s="135"/>
      <c r="I5578" s="136"/>
      <c r="J5578" s="135"/>
      <c r="N5578" s="135"/>
      <c r="Q5578" s="136"/>
      <c r="R5578" s="131"/>
      <c r="S5578" s="131"/>
      <c r="T5578" s="132"/>
      <c r="U5578" s="683" t="str">
        <f>IF(AND(NM_従事者_従事者47_従事者区分&lt;&gt;"",新_新規_2!T785&lt;&gt;""), 新_新規_2!T785, "")
&amp; IF(AND(NM_従事者_従事者47_従事者区分&lt;&gt;"",新_変更_3!AW813&lt;&gt;""), 新_変更_3!AW813, "")</f>
        <v/>
      </c>
      <c r="V5578" s="684"/>
      <c r="W5578" s="684"/>
      <c r="X5578" s="684"/>
      <c r="Y5578" s="684"/>
      <c r="Z5578" s="684"/>
      <c r="AA5578" s="684"/>
      <c r="AB5578" s="684"/>
      <c r="AC5578" s="685"/>
      <c r="AD5578" s="130"/>
      <c r="AE5578" s="131"/>
      <c r="AF5578" s="132"/>
      <c r="AG5578" s="683" t="str">
        <f>IF(AND(NM_従事者_従事者47_従事者区分&lt;&gt;"",新_新規_2!L786&lt;&gt;""), 新_新規_2!L786, "")
 &amp; IF(AND(NM_従事者_従事者47_従事者区分&lt;&gt;"",新_変更_3!AO814&lt;&gt;""), 新_変更_3!AO814, "")</f>
        <v/>
      </c>
      <c r="AH5578" s="684"/>
      <c r="AI5578" s="684"/>
      <c r="AJ5578" s="684"/>
      <c r="AK5578" s="684"/>
      <c r="AL5578" s="684"/>
      <c r="AM5578" s="684"/>
      <c r="AN5578" s="684"/>
      <c r="AO5578" s="685"/>
    </row>
    <row r="5579" spans="2:41" ht="13.35" customHeight="1">
      <c r="B5579" s="135"/>
      <c r="I5579" s="136"/>
      <c r="J5579" s="135" t="s">
        <v>4039</v>
      </c>
      <c r="N5579" s="135" t="s">
        <v>23</v>
      </c>
      <c r="Q5579" s="136"/>
      <c r="R5579" s="124" t="s">
        <v>17</v>
      </c>
      <c r="T5579" s="136"/>
      <c r="U5579" s="686"/>
      <c r="V5579" s="687"/>
      <c r="W5579" s="687"/>
      <c r="X5579" s="687"/>
      <c r="Y5579" s="687"/>
      <c r="Z5579" s="687"/>
      <c r="AA5579" s="687"/>
      <c r="AB5579" s="687"/>
      <c r="AC5579" s="688"/>
      <c r="AD5579" s="135" t="s">
        <v>18</v>
      </c>
      <c r="AF5579" s="136"/>
      <c r="AG5579" s="686"/>
      <c r="AH5579" s="687"/>
      <c r="AI5579" s="687"/>
      <c r="AJ5579" s="687"/>
      <c r="AK5579" s="687"/>
      <c r="AL5579" s="687"/>
      <c r="AM5579" s="687"/>
      <c r="AN5579" s="687"/>
      <c r="AO5579" s="688"/>
    </row>
    <row r="5580" spans="2:41" ht="3.75" customHeight="1">
      <c r="B5580" s="135"/>
      <c r="I5580" s="136"/>
      <c r="J5580" s="135"/>
      <c r="N5580" s="135"/>
      <c r="Q5580" s="136"/>
      <c r="R5580" s="141"/>
      <c r="S5580" s="141"/>
      <c r="T5580" s="142"/>
      <c r="U5580" s="689"/>
      <c r="V5580" s="690"/>
      <c r="W5580" s="690"/>
      <c r="X5580" s="690"/>
      <c r="Y5580" s="690"/>
      <c r="Z5580" s="690"/>
      <c r="AA5580" s="690"/>
      <c r="AB5580" s="690"/>
      <c r="AC5580" s="691"/>
      <c r="AD5580" s="140"/>
      <c r="AE5580" s="141"/>
      <c r="AF5580" s="142"/>
      <c r="AG5580" s="689"/>
      <c r="AH5580" s="690"/>
      <c r="AI5580" s="690"/>
      <c r="AJ5580" s="690"/>
      <c r="AK5580" s="690"/>
      <c r="AL5580" s="690"/>
      <c r="AM5580" s="690"/>
      <c r="AN5580" s="690"/>
      <c r="AO5580" s="691"/>
    </row>
    <row r="5581" spans="2:41" ht="3.75" customHeight="1">
      <c r="B5581" s="135"/>
      <c r="I5581" s="136"/>
      <c r="J5581" s="135"/>
      <c r="N5581" s="135"/>
      <c r="Q5581" s="136"/>
      <c r="R5581" s="131"/>
      <c r="S5581" s="131"/>
      <c r="T5581" s="132"/>
      <c r="U5581" s="683" t="str">
        <f>IF(AND(NM_従事者_従事者47_従事者区分&lt;&gt;"",新_新規_2!T786&lt;&gt;""), 新_新規_2!T786, "")
&amp; IF(AND(NM_従事者_従事者47_従事者区分&lt;&gt;"",新_変更_3!AW814&lt;&gt;""), 新_変更_3!AW814, "")</f>
        <v/>
      </c>
      <c r="V5581" s="684"/>
      <c r="W5581" s="684"/>
      <c r="X5581" s="684"/>
      <c r="Y5581" s="684"/>
      <c r="Z5581" s="684"/>
      <c r="AA5581" s="684"/>
      <c r="AB5581" s="684"/>
      <c r="AC5581" s="685"/>
      <c r="AD5581" s="130"/>
      <c r="AE5581" s="131"/>
      <c r="AF5581" s="132"/>
      <c r="AG5581" s="683" t="str">
        <f>IF(AND(NM_従事者_従事者47_従事者区分&lt;&gt;"",新_新規_2!L787&lt;&gt;""), 新_新規_2!L787, "")
&amp; IF(AND(NM_従事者_従事者47_従事者区分&lt;&gt;"",新_変更_3!AO815&lt;&gt;""), 新_変更_3!AO815, "")</f>
        <v/>
      </c>
      <c r="AH5581" s="684"/>
      <c r="AI5581" s="684"/>
      <c r="AJ5581" s="684"/>
      <c r="AK5581" s="684"/>
      <c r="AL5581" s="684"/>
      <c r="AM5581" s="684"/>
      <c r="AN5581" s="684"/>
      <c r="AO5581" s="685"/>
    </row>
    <row r="5582" spans="2:41" ht="13.35" customHeight="1">
      <c r="B5582" s="135"/>
      <c r="I5582" s="136"/>
      <c r="J5582" s="135"/>
      <c r="N5582" s="135"/>
      <c r="Q5582" s="136"/>
      <c r="R5582" s="124" t="s">
        <v>19</v>
      </c>
      <c r="T5582" s="136"/>
      <c r="U5582" s="686"/>
      <c r="V5582" s="687"/>
      <c r="W5582" s="687"/>
      <c r="X5582" s="687"/>
      <c r="Y5582" s="687"/>
      <c r="Z5582" s="687"/>
      <c r="AA5582" s="687"/>
      <c r="AB5582" s="687"/>
      <c r="AC5582" s="688"/>
      <c r="AD5582" s="135" t="s">
        <v>20</v>
      </c>
      <c r="AF5582" s="136"/>
      <c r="AG5582" s="686"/>
      <c r="AH5582" s="687"/>
      <c r="AI5582" s="687"/>
      <c r="AJ5582" s="687"/>
      <c r="AK5582" s="687"/>
      <c r="AL5582" s="687"/>
      <c r="AM5582" s="687"/>
      <c r="AN5582" s="687"/>
      <c r="AO5582" s="688"/>
    </row>
    <row r="5583" spans="2:41" ht="3.75" customHeight="1">
      <c r="B5583" s="135"/>
      <c r="I5583" s="136"/>
      <c r="J5583" s="135"/>
      <c r="N5583" s="140"/>
      <c r="O5583" s="141"/>
      <c r="P5583" s="141"/>
      <c r="Q5583" s="142"/>
      <c r="R5583" s="141"/>
      <c r="S5583" s="141"/>
      <c r="T5583" s="142"/>
      <c r="U5583" s="689"/>
      <c r="V5583" s="690"/>
      <c r="W5583" s="690"/>
      <c r="X5583" s="690"/>
      <c r="Y5583" s="690"/>
      <c r="Z5583" s="690"/>
      <c r="AA5583" s="690"/>
      <c r="AB5583" s="690"/>
      <c r="AC5583" s="691"/>
      <c r="AD5583" s="140"/>
      <c r="AE5583" s="141"/>
      <c r="AF5583" s="142"/>
      <c r="AG5583" s="689"/>
      <c r="AH5583" s="690"/>
      <c r="AI5583" s="690"/>
      <c r="AJ5583" s="690"/>
      <c r="AK5583" s="690"/>
      <c r="AL5583" s="690"/>
      <c r="AM5583" s="690"/>
      <c r="AN5583" s="690"/>
      <c r="AO5583" s="691"/>
    </row>
    <row r="5584" spans="2:41" ht="3.75" customHeight="1">
      <c r="B5584" s="135"/>
      <c r="I5584" s="136"/>
      <c r="J5584" s="135"/>
      <c r="M5584" s="136"/>
      <c r="N5584" s="135"/>
      <c r="Q5584" s="136"/>
      <c r="R5584" s="130"/>
      <c r="S5584" s="131"/>
      <c r="T5584" s="131"/>
      <c r="U5584" s="131"/>
      <c r="V5584" s="131"/>
      <c r="W5584" s="131"/>
      <c r="X5584" s="131"/>
      <c r="Y5584" s="131"/>
      <c r="Z5584" s="131"/>
      <c r="AA5584" s="131"/>
      <c r="AB5584" s="131"/>
      <c r="AC5584" s="131"/>
      <c r="AD5584" s="131"/>
      <c r="AE5584" s="131"/>
      <c r="AF5584" s="131"/>
      <c r="AG5584" s="131"/>
      <c r="AH5584" s="131"/>
      <c r="AI5584" s="131"/>
      <c r="AJ5584" s="131"/>
      <c r="AK5584" s="131"/>
      <c r="AL5584" s="131"/>
      <c r="AM5584" s="131"/>
      <c r="AN5584" s="131"/>
      <c r="AO5584" s="132"/>
    </row>
    <row r="5585" spans="2:41" ht="13.35" customHeight="1">
      <c r="B5585" s="135"/>
      <c r="I5585" s="136"/>
      <c r="J5585" s="135"/>
      <c r="M5585" s="136"/>
      <c r="N5585" s="135" t="s">
        <v>111</v>
      </c>
      <c r="Q5585" s="136"/>
      <c r="R5585" s="135"/>
      <c r="S5585" s="696"/>
      <c r="T5585" s="694"/>
      <c r="V5585" s="146"/>
      <c r="W5585" s="124" t="s">
        <v>12</v>
      </c>
      <c r="X5585" s="146"/>
      <c r="Y5585" s="124" t="s">
        <v>11</v>
      </c>
      <c r="Z5585" s="146"/>
      <c r="AA5585" s="124" t="s">
        <v>364</v>
      </c>
      <c r="AO5585" s="136"/>
    </row>
    <row r="5586" spans="2:41" ht="3.75" customHeight="1">
      <c r="B5586" s="135"/>
      <c r="I5586" s="136"/>
      <c r="J5586" s="135"/>
      <c r="M5586" s="136"/>
      <c r="N5586" s="135"/>
      <c r="Q5586" s="136"/>
      <c r="R5586" s="135"/>
      <c r="AO5586" s="136"/>
    </row>
    <row r="5587" spans="2:41" ht="3.75" customHeight="1">
      <c r="B5587" s="135"/>
      <c r="I5587" s="136"/>
      <c r="J5587" s="135"/>
      <c r="M5587" s="136"/>
      <c r="N5587" s="130"/>
      <c r="O5587" s="131"/>
      <c r="P5587" s="131"/>
      <c r="Q5587" s="131"/>
      <c r="R5587" s="781" t="str">
        <f>IF(AND(NM_従事者_従事者47_従事者区分&lt;&gt;"",新_新規_2!I788&lt;&gt;""), 新_新規_2!I788, "")
&amp; IF(AND(NM_従事者_従事者47_従事者区分&lt;&gt;"",新_変更_3!AL816&lt;&gt;""), 新_変更_3!AL816, "")</f>
        <v/>
      </c>
      <c r="S5587" s="784" t="str">
        <f>IF(AND(NM_従事者_従事者47_従事者区分&lt;&gt;"",新_新規_2!J788&lt;&gt;""), 新_新規_2!J788, "")
 &amp; IF(AND(NM_従事者_従事者47_従事者区分&lt;&gt;"",新_変更_3!AM816&lt;&gt;""), 新_変更_3!AM816, "")</f>
        <v/>
      </c>
      <c r="T5587" s="131"/>
      <c r="U5587" s="787" t="str">
        <f>IF(AND(NM_従事者_従事者47_従事者区分&lt;&gt;"",新_新規_2!L788&lt;&gt;""), 新_新規_2!L788, "")
&amp; IF(AND(NM_従事者_従事者47_従事者区分&lt;&gt;"",新_変更_3!AO816&lt;&gt;""), 新_変更_3!AO816, "")</f>
        <v/>
      </c>
      <c r="V5587" s="130"/>
      <c r="W5587" s="131"/>
      <c r="X5587" s="131"/>
      <c r="Y5587" s="131"/>
      <c r="Z5587" s="131"/>
      <c r="AA5587" s="131"/>
      <c r="AB5587" s="131"/>
      <c r="AC5587" s="131"/>
      <c r="AD5587" s="131"/>
      <c r="AE5587" s="131"/>
      <c r="AF5587" s="131"/>
      <c r="AG5587" s="131"/>
      <c r="AH5587" s="133"/>
      <c r="AI5587" s="133"/>
      <c r="AJ5587" s="131"/>
      <c r="AK5587" s="149"/>
      <c r="AL5587" s="131"/>
      <c r="AM5587" s="131"/>
      <c r="AN5587" s="131"/>
      <c r="AO5587" s="132"/>
    </row>
    <row r="5588" spans="2:41" ht="13.35" customHeight="1">
      <c r="B5588" s="135"/>
      <c r="I5588" s="136"/>
      <c r="J5588" s="135"/>
      <c r="M5588" s="136"/>
      <c r="N5588" s="135" t="s">
        <v>30</v>
      </c>
      <c r="R5588" s="782"/>
      <c r="S5588" s="785"/>
      <c r="T5588" s="124" t="s">
        <v>388</v>
      </c>
      <c r="U5588" s="756"/>
      <c r="V5588" s="135" t="s">
        <v>112</v>
      </c>
      <c r="AH5588" s="137"/>
      <c r="AI5588" s="137"/>
      <c r="AK5588" s="150"/>
      <c r="AO5588" s="136"/>
    </row>
    <row r="5589" spans="2:41" ht="3.75" customHeight="1">
      <c r="B5589" s="135"/>
      <c r="I5589" s="136"/>
      <c r="J5589" s="135"/>
      <c r="M5589" s="136"/>
      <c r="N5589" s="135"/>
      <c r="R5589" s="783"/>
      <c r="S5589" s="786"/>
      <c r="T5589" s="141"/>
      <c r="U5589" s="759"/>
      <c r="V5589" s="140"/>
      <c r="W5589" s="141"/>
      <c r="X5589" s="141"/>
      <c r="Y5589" s="141"/>
      <c r="Z5589" s="141"/>
      <c r="AA5589" s="141"/>
      <c r="AB5589" s="141"/>
      <c r="AC5589" s="141"/>
      <c r="AD5589" s="141"/>
      <c r="AE5589" s="141"/>
      <c r="AF5589" s="141"/>
      <c r="AG5589" s="141"/>
      <c r="AH5589" s="143"/>
      <c r="AI5589" s="143"/>
      <c r="AJ5589" s="141"/>
      <c r="AK5589" s="151"/>
      <c r="AL5589" s="141"/>
      <c r="AM5589" s="141"/>
      <c r="AN5589" s="141"/>
      <c r="AO5589" s="142"/>
    </row>
    <row r="5590" spans="2:41" ht="3.75" customHeight="1">
      <c r="B5590" s="135"/>
      <c r="I5590" s="136"/>
      <c r="J5590" s="135"/>
      <c r="M5590" s="136"/>
      <c r="N5590" s="130"/>
      <c r="O5590" s="131"/>
      <c r="P5590" s="131"/>
      <c r="Q5590" s="132"/>
      <c r="R5590" s="788" t="str">
        <f>IF(AND(NM_従事者_従事者47_従事者区分&lt;&gt;"",新_新規_2!K792&lt;&gt;""), 新_新規_2!K792, "")
 &amp; IF(AND(NM_従事者_従事者47_従事者区分&lt;&gt;"",新_変更_3!AN820&lt;&gt;""), 新_変更_3!AN820, "")</f>
        <v/>
      </c>
      <c r="S5590" s="684"/>
      <c r="T5590" s="684"/>
      <c r="U5590" s="685"/>
      <c r="V5590" s="686" t="str">
        <f>IF(AND(NM_従事者_従事者47_従事者区分&lt;&gt;"",新_新規_2!O792&lt;&gt;""), 新_新規_2!O792, "")
&amp; IF(AND(NM_従事者_従事者47_従事者区分&lt;&gt;"",新_変更_3!AR820&lt;&gt;""), 新_変更_3!AR820, "")</f>
        <v/>
      </c>
      <c r="W5590" s="688"/>
      <c r="X5590" s="683" t="str">
        <f>IF(AND(NM_従事者_従事者47_従事者区分&lt;&gt;"",新_新規_2!Q792&lt;&gt;""), 新_新規_2!Q792, "")
&amp; IF(AND(NM_従事者_従事者47_従事者区分&lt;&gt;"",新_変更_3!AT820&lt;&gt;""), 新_変更_3!AT820, "")</f>
        <v/>
      </c>
      <c r="Y5590" s="684"/>
      <c r="Z5590" s="684"/>
      <c r="AA5590" s="685"/>
      <c r="AI5590" s="131"/>
      <c r="AO5590" s="136"/>
    </row>
    <row r="5591" spans="2:41" ht="13.35" customHeight="1">
      <c r="B5591" s="135"/>
      <c r="I5591" s="136"/>
      <c r="J5591" s="135"/>
      <c r="M5591" s="136"/>
      <c r="N5591" s="135" t="s">
        <v>114</v>
      </c>
      <c r="Q5591" s="136"/>
      <c r="R5591" s="686"/>
      <c r="S5591" s="687"/>
      <c r="T5591" s="687"/>
      <c r="U5591" s="688"/>
      <c r="V5591" s="686"/>
      <c r="W5591" s="688"/>
      <c r="X5591" s="686"/>
      <c r="Y5591" s="687"/>
      <c r="Z5591" s="687"/>
      <c r="AA5591" s="688"/>
      <c r="AB5591" s="158" t="s">
        <v>171</v>
      </c>
      <c r="AO5591" s="136"/>
    </row>
    <row r="5592" spans="2:41" ht="3.75" customHeight="1">
      <c r="B5592" s="135"/>
      <c r="I5592" s="136"/>
      <c r="J5592" s="135"/>
      <c r="M5592" s="136"/>
      <c r="N5592" s="135"/>
      <c r="Q5592" s="136"/>
      <c r="R5592" s="689"/>
      <c r="S5592" s="690"/>
      <c r="T5592" s="690"/>
      <c r="U5592" s="691"/>
      <c r="V5592" s="689"/>
      <c r="W5592" s="691"/>
      <c r="X5592" s="689"/>
      <c r="Y5592" s="690"/>
      <c r="Z5592" s="690"/>
      <c r="AA5592" s="691"/>
      <c r="AB5592" s="141"/>
      <c r="AC5592" s="141"/>
      <c r="AD5592" s="141"/>
      <c r="AE5592" s="141"/>
      <c r="AF5592" s="141"/>
      <c r="AG5592" s="141"/>
      <c r="AH5592" s="141"/>
      <c r="AI5592" s="141"/>
      <c r="AJ5592" s="141"/>
      <c r="AK5592" s="141"/>
      <c r="AL5592" s="141"/>
      <c r="AM5592" s="141"/>
      <c r="AN5592" s="141"/>
      <c r="AO5592" s="142"/>
    </row>
    <row r="5593" spans="2:41" ht="3.75" customHeight="1">
      <c r="B5593" s="135"/>
      <c r="I5593" s="136"/>
      <c r="J5593" s="135"/>
      <c r="M5593" s="136"/>
      <c r="N5593" s="130"/>
      <c r="O5593" s="131"/>
      <c r="P5593" s="131"/>
      <c r="Q5593" s="131"/>
      <c r="R5593" s="130"/>
      <c r="S5593" s="131"/>
      <c r="T5593" s="131"/>
      <c r="U5593" s="131"/>
      <c r="V5593" s="131"/>
      <c r="W5593" s="131"/>
      <c r="X5593" s="131"/>
      <c r="Y5593" s="131"/>
      <c r="Z5593" s="131"/>
      <c r="AA5593" s="132"/>
      <c r="AB5593" s="130"/>
      <c r="AI5593" s="136"/>
      <c r="AJ5593" s="130"/>
      <c r="AK5593" s="131"/>
      <c r="AL5593" s="131"/>
      <c r="AM5593" s="131"/>
      <c r="AN5593" s="131"/>
      <c r="AO5593" s="132"/>
    </row>
    <row r="5594" spans="2:41" ht="13.35" customHeight="1">
      <c r="B5594" s="135"/>
      <c r="I5594" s="136"/>
      <c r="J5594" s="135"/>
      <c r="M5594" s="136"/>
      <c r="N5594" s="135" t="s">
        <v>115</v>
      </c>
      <c r="R5594" s="135"/>
      <c r="S5594" s="696" t="str">
        <f>IF(AND(NM_従事者_従事者47_従事者区分&lt;&gt;"",新_新規_2!I794&lt;&gt;""), 新_新規_2!I794, "")
 &amp; IF(AND(NM_従事者_従事者47_従事者区分&lt;&gt;"",新_変更_3!AL822&lt;&gt;""), 新_変更_3!AL822, "")</f>
        <v/>
      </c>
      <c r="T5594" s="694"/>
      <c r="V5594" s="146" t="str">
        <f>IF(AND(NM_従事者_従事者47_従事者区分&lt;&gt;"",新_新規_2!K794&lt;&gt;""), 新_新規_2!K794, "")
 &amp; IF(AND(NM_従事者_従事者47_従事者区分&lt;&gt;"",新_変更_3!AN822&lt;&gt;""), 新_変更_3!AN822, "")</f>
        <v/>
      </c>
      <c r="W5594" s="124" t="s">
        <v>12</v>
      </c>
      <c r="X5594" s="146" t="str">
        <f>IF(AND(NM_従事者_従事者47_従事者区分&lt;&gt;"",新_新規_2!M794&lt;&gt;""), 新_新規_2!M794, "")
&amp; IF(AND(NM_従事者_従事者47_従事者区分&lt;&gt;"",新_変更_3!AP822&lt;&gt;""), 新_変更_3!AP822, "")</f>
        <v/>
      </c>
      <c r="Y5594" s="124" t="s">
        <v>11</v>
      </c>
      <c r="Z5594" s="146" t="str">
        <f>IF(AND(NM_従事者_従事者47_従事者区分&lt;&gt;"",新_新規_2!O794&lt;&gt;""), 新_新規_2!O794, "")
&amp; IF(AND(NM_従事者_従事者47_従事者区分&lt;&gt;"",新_変更_3!AR822&lt;&gt;""), 新_変更_3!AR822, "")</f>
        <v/>
      </c>
      <c r="AA5594" s="124" t="s">
        <v>364</v>
      </c>
      <c r="AB5594" s="135" t="s">
        <v>170</v>
      </c>
      <c r="AI5594" s="136"/>
      <c r="AJ5594" s="135"/>
      <c r="AK5594" s="696"/>
      <c r="AL5594" s="693"/>
      <c r="AM5594" s="693"/>
      <c r="AN5594" s="693"/>
      <c r="AO5594" s="694"/>
    </row>
    <row r="5595" spans="2:41" ht="3.75" customHeight="1">
      <c r="B5595" s="135"/>
      <c r="I5595" s="136"/>
      <c r="J5595" s="135"/>
      <c r="M5595" s="136"/>
      <c r="N5595" s="135"/>
      <c r="R5595" s="140"/>
      <c r="S5595" s="141"/>
      <c r="T5595" s="141"/>
      <c r="U5595" s="141"/>
      <c r="V5595" s="141"/>
      <c r="W5595" s="141"/>
      <c r="X5595" s="141"/>
      <c r="Y5595" s="141"/>
      <c r="Z5595" s="141"/>
      <c r="AA5595" s="142"/>
      <c r="AB5595" s="140"/>
      <c r="AC5595" s="141"/>
      <c r="AD5595" s="141"/>
      <c r="AE5595" s="141"/>
      <c r="AF5595" s="141"/>
      <c r="AG5595" s="141"/>
      <c r="AH5595" s="141"/>
      <c r="AI5595" s="142"/>
      <c r="AJ5595" s="140"/>
      <c r="AK5595" s="141"/>
      <c r="AL5595" s="141"/>
      <c r="AM5595" s="141"/>
      <c r="AN5595" s="141"/>
      <c r="AO5595" s="142"/>
    </row>
    <row r="5596" spans="2:41" ht="3.75" customHeight="1">
      <c r="B5596" s="135"/>
      <c r="I5596" s="136"/>
      <c r="J5596" s="135"/>
      <c r="M5596" s="136"/>
      <c r="N5596" s="130"/>
      <c r="O5596" s="131"/>
      <c r="P5596" s="131"/>
      <c r="Q5596" s="132"/>
      <c r="R5596" s="683" t="str">
        <f>IF(新_新規_2!T791="☑", "研修中の登録販売者", "") &amp; IF(新_変更_3!AW819="☑", "研修中の登録販売者", "")</f>
        <v/>
      </c>
      <c r="S5596" s="684"/>
      <c r="T5596" s="684"/>
      <c r="U5596" s="684"/>
      <c r="V5596" s="684"/>
      <c r="W5596" s="684"/>
      <c r="X5596" s="684"/>
      <c r="Y5596" s="684"/>
      <c r="Z5596" s="684"/>
      <c r="AA5596" s="684"/>
      <c r="AB5596" s="684"/>
      <c r="AC5596" s="684"/>
      <c r="AD5596" s="684"/>
      <c r="AE5596" s="684"/>
      <c r="AF5596" s="684"/>
      <c r="AG5596" s="684"/>
      <c r="AH5596" s="684"/>
      <c r="AI5596" s="684"/>
      <c r="AJ5596" s="684"/>
      <c r="AK5596" s="684"/>
      <c r="AL5596" s="684"/>
      <c r="AM5596" s="684"/>
      <c r="AN5596" s="684"/>
      <c r="AO5596" s="685"/>
    </row>
    <row r="5597" spans="2:41" ht="13.35" customHeight="1">
      <c r="B5597" s="135"/>
      <c r="I5597" s="136"/>
      <c r="J5597" s="135"/>
      <c r="M5597" s="136"/>
      <c r="N5597" s="135" t="s">
        <v>32</v>
      </c>
      <c r="Q5597" s="136"/>
      <c r="R5597" s="686"/>
      <c r="S5597" s="687"/>
      <c r="T5597" s="687"/>
      <c r="U5597" s="687"/>
      <c r="V5597" s="687"/>
      <c r="W5597" s="687"/>
      <c r="X5597" s="687"/>
      <c r="Y5597" s="687"/>
      <c r="Z5597" s="687"/>
      <c r="AA5597" s="687"/>
      <c r="AB5597" s="687"/>
      <c r="AC5597" s="687"/>
      <c r="AD5597" s="687"/>
      <c r="AE5597" s="687"/>
      <c r="AF5597" s="687"/>
      <c r="AG5597" s="687"/>
      <c r="AH5597" s="687"/>
      <c r="AI5597" s="687"/>
      <c r="AJ5597" s="687"/>
      <c r="AK5597" s="687"/>
      <c r="AL5597" s="687"/>
      <c r="AM5597" s="687"/>
      <c r="AN5597" s="687"/>
      <c r="AO5597" s="688"/>
    </row>
    <row r="5598" spans="2:41" ht="3.75" customHeight="1">
      <c r="B5598" s="135"/>
      <c r="I5598" s="136"/>
      <c r="J5598" s="135"/>
      <c r="M5598" s="136"/>
      <c r="N5598" s="140"/>
      <c r="O5598" s="141"/>
      <c r="P5598" s="141"/>
      <c r="Q5598" s="142"/>
      <c r="R5598" s="689"/>
      <c r="S5598" s="690"/>
      <c r="T5598" s="690"/>
      <c r="U5598" s="690"/>
      <c r="V5598" s="690"/>
      <c r="W5598" s="690"/>
      <c r="X5598" s="690"/>
      <c r="Y5598" s="690"/>
      <c r="Z5598" s="690"/>
      <c r="AA5598" s="690"/>
      <c r="AB5598" s="690"/>
      <c r="AC5598" s="690"/>
      <c r="AD5598" s="690"/>
      <c r="AE5598" s="690"/>
      <c r="AF5598" s="690"/>
      <c r="AG5598" s="690"/>
      <c r="AH5598" s="690"/>
      <c r="AI5598" s="690"/>
      <c r="AJ5598" s="690"/>
      <c r="AK5598" s="690"/>
      <c r="AL5598" s="690"/>
      <c r="AM5598" s="690"/>
      <c r="AN5598" s="690"/>
      <c r="AO5598" s="691"/>
    </row>
    <row r="5599" spans="2:41" ht="3.75" customHeight="1">
      <c r="B5599" s="135"/>
      <c r="I5599" s="136"/>
      <c r="J5599" s="130"/>
      <c r="K5599" s="131"/>
      <c r="L5599" s="131"/>
      <c r="M5599" s="132"/>
      <c r="N5599" s="130"/>
      <c r="O5599" s="131"/>
      <c r="P5599" s="131"/>
      <c r="Q5599" s="132"/>
      <c r="R5599" s="130"/>
      <c r="S5599" s="131"/>
      <c r="T5599" s="131"/>
      <c r="U5599" s="131"/>
      <c r="V5599" s="131"/>
      <c r="W5599" s="131"/>
      <c r="X5599" s="131"/>
      <c r="Y5599" s="131"/>
      <c r="Z5599" s="131"/>
      <c r="AA5599" s="132"/>
      <c r="AB5599" s="130"/>
      <c r="AC5599" s="131"/>
      <c r="AD5599" s="131"/>
      <c r="AE5599" s="132"/>
      <c r="AF5599" s="131"/>
      <c r="AG5599" s="131"/>
      <c r="AH5599" s="131"/>
      <c r="AI5599" s="131"/>
      <c r="AJ5599" s="131"/>
      <c r="AK5599" s="131"/>
      <c r="AL5599" s="131"/>
      <c r="AM5599" s="131"/>
      <c r="AN5599" s="131"/>
      <c r="AO5599" s="132"/>
    </row>
    <row r="5600" spans="2:41" ht="13.35" customHeight="1">
      <c r="B5600" s="135"/>
      <c r="I5600" s="136"/>
      <c r="J5600" s="135"/>
      <c r="M5600" s="136"/>
      <c r="N5600" s="135" t="s">
        <v>27</v>
      </c>
      <c r="Q5600" s="136"/>
      <c r="R5600" s="135"/>
      <c r="S5600" s="692" t="str">
        <f xml:space="preserve"> IF(新_新規_2!I798&lt;&gt;"", "01300011:その他従事者", "") &amp; IF(新_変更_3!AL826&lt;&gt;"", "01300011:その他従事者", "")</f>
        <v/>
      </c>
      <c r="T5600" s="693"/>
      <c r="U5600" s="693"/>
      <c r="V5600" s="693"/>
      <c r="W5600" s="693"/>
      <c r="X5600" s="693"/>
      <c r="Y5600" s="693"/>
      <c r="Z5600" s="693"/>
      <c r="AA5600" s="694"/>
      <c r="AB5600" s="135" t="s">
        <v>28</v>
      </c>
      <c r="AE5600" s="136"/>
      <c r="AF5600" s="135"/>
      <c r="AG5600" s="695" t="str">
        <f>IF(新_新規_2!I806="☑", "01300001:薬剤師", "") &amp; IF(新_変更_3!AL834="☑", "01300001:薬剤師", "")
&amp; IF(新_新規_2!N806="☑", "01300002:登録販売者", "") &amp; IF(新_変更_3!AQ834="☑", "01300002:登録販売者", "")
&amp; IF(新_新規_2!T806="☑", "01300002:登録販売者", "") &amp; IF(新_変更_3!AW834="☑", "01300002:登録販売者", "")</f>
        <v/>
      </c>
      <c r="AH5600" s="693"/>
      <c r="AI5600" s="693"/>
      <c r="AJ5600" s="693"/>
      <c r="AK5600" s="693"/>
      <c r="AL5600" s="693"/>
      <c r="AM5600" s="693"/>
      <c r="AN5600" s="693"/>
      <c r="AO5600" s="694"/>
    </row>
    <row r="5601" spans="2:41" ht="3.75" customHeight="1">
      <c r="B5601" s="135"/>
      <c r="I5601" s="136"/>
      <c r="J5601" s="135"/>
      <c r="M5601" s="136"/>
      <c r="N5601" s="140"/>
      <c r="O5601" s="141"/>
      <c r="P5601" s="141"/>
      <c r="Q5601" s="142"/>
      <c r="R5601" s="140"/>
      <c r="S5601" s="141"/>
      <c r="T5601" s="141"/>
      <c r="U5601" s="141"/>
      <c r="V5601" s="141"/>
      <c r="W5601" s="141"/>
      <c r="X5601" s="141"/>
      <c r="Y5601" s="141"/>
      <c r="Z5601" s="141"/>
      <c r="AA5601" s="142"/>
      <c r="AB5601" s="140"/>
      <c r="AC5601" s="141"/>
      <c r="AD5601" s="141"/>
      <c r="AE5601" s="142"/>
      <c r="AF5601" s="141"/>
      <c r="AG5601" s="141"/>
      <c r="AH5601" s="141"/>
      <c r="AI5601" s="141"/>
      <c r="AJ5601" s="141"/>
      <c r="AK5601" s="141"/>
      <c r="AL5601" s="141"/>
      <c r="AM5601" s="141"/>
      <c r="AN5601" s="141"/>
      <c r="AO5601" s="142"/>
    </row>
    <row r="5602" spans="2:41" ht="3.75" customHeight="1">
      <c r="B5602" s="135"/>
      <c r="I5602" s="136"/>
      <c r="J5602" s="135"/>
      <c r="M5602" s="136"/>
      <c r="N5602" s="130"/>
      <c r="O5602" s="131"/>
      <c r="P5602" s="131"/>
      <c r="Q5602" s="132"/>
      <c r="R5602" s="130"/>
      <c r="S5602" s="131"/>
      <c r="T5602" s="131"/>
      <c r="U5602" s="131"/>
      <c r="V5602" s="131"/>
      <c r="W5602" s="131"/>
      <c r="X5602" s="131"/>
      <c r="Y5602" s="131"/>
      <c r="Z5602" s="131"/>
      <c r="AA5602" s="132"/>
      <c r="AB5602" s="130"/>
      <c r="AC5602" s="131"/>
      <c r="AD5602" s="131"/>
      <c r="AE5602" s="132"/>
      <c r="AF5602" s="130"/>
      <c r="AG5602" s="131"/>
      <c r="AH5602" s="131"/>
      <c r="AI5602" s="131"/>
      <c r="AJ5602" s="131"/>
      <c r="AK5602" s="131"/>
      <c r="AL5602" s="131"/>
      <c r="AM5602" s="131"/>
      <c r="AN5602" s="131"/>
      <c r="AO5602" s="132"/>
    </row>
    <row r="5603" spans="2:41" ht="13.35" customHeight="1">
      <c r="B5603" s="135"/>
      <c r="I5603" s="136"/>
      <c r="J5603" s="135"/>
      <c r="M5603" s="136"/>
      <c r="N5603" s="135" t="s">
        <v>3990</v>
      </c>
      <c r="Q5603" s="136"/>
      <c r="R5603" s="135"/>
      <c r="S5603" s="696"/>
      <c r="T5603" s="694"/>
      <c r="V5603" s="146"/>
      <c r="W5603" s="124" t="s">
        <v>12</v>
      </c>
      <c r="X5603" s="146"/>
      <c r="Y5603" s="124" t="s">
        <v>11</v>
      </c>
      <c r="Z5603" s="146"/>
      <c r="AA5603" s="136" t="s">
        <v>364</v>
      </c>
      <c r="AB5603" s="135" t="s">
        <v>66</v>
      </c>
      <c r="AE5603" s="136"/>
      <c r="AF5603" s="135"/>
      <c r="AG5603" s="696"/>
      <c r="AH5603" s="694"/>
      <c r="AJ5603" s="146"/>
      <c r="AK5603" s="124" t="s">
        <v>12</v>
      </c>
      <c r="AL5603" s="146"/>
      <c r="AM5603" s="124" t="s">
        <v>11</v>
      </c>
      <c r="AN5603" s="146"/>
      <c r="AO5603" s="136" t="s">
        <v>364</v>
      </c>
    </row>
    <row r="5604" spans="2:41" ht="3.75" customHeight="1">
      <c r="B5604" s="135"/>
      <c r="I5604" s="136"/>
      <c r="J5604" s="135"/>
      <c r="M5604" s="136"/>
      <c r="N5604" s="140"/>
      <c r="O5604" s="141"/>
      <c r="P5604" s="141"/>
      <c r="Q5604" s="142"/>
      <c r="R5604" s="140"/>
      <c r="S5604" s="141"/>
      <c r="T5604" s="141"/>
      <c r="U5604" s="141"/>
      <c r="V5604" s="141"/>
      <c r="W5604" s="141"/>
      <c r="X5604" s="141"/>
      <c r="Y5604" s="141"/>
      <c r="Z5604" s="141"/>
      <c r="AA5604" s="142"/>
      <c r="AB5604" s="140"/>
      <c r="AC5604" s="141"/>
      <c r="AD5604" s="141"/>
      <c r="AE5604" s="142"/>
      <c r="AF5604" s="140"/>
      <c r="AG5604" s="141"/>
      <c r="AH5604" s="141"/>
      <c r="AI5604" s="141"/>
      <c r="AJ5604" s="141"/>
      <c r="AK5604" s="141"/>
      <c r="AL5604" s="141"/>
      <c r="AM5604" s="141"/>
      <c r="AN5604" s="141"/>
      <c r="AO5604" s="142"/>
    </row>
    <row r="5605" spans="2:41" ht="3.75" customHeight="1">
      <c r="B5605" s="135"/>
      <c r="I5605" s="136"/>
      <c r="J5605" s="135"/>
      <c r="M5605" s="136"/>
      <c r="N5605" s="130"/>
      <c r="O5605" s="131"/>
      <c r="P5605" s="131"/>
      <c r="Q5605" s="132"/>
      <c r="R5605" s="683" t="str">
        <f>IF(AND(NM_従事者_従事者48_従事者区分&lt;&gt;"",新_新規_2!I798&lt;&gt;""), 新_新規_2!I798, "")
&amp; IF(AND(NM_従事者_従事者48_従事者区分&lt;&gt;"",新_変更_3!AL826&lt;&gt;""), 新_変更_3!AL826, "")</f>
        <v/>
      </c>
      <c r="S5605" s="684"/>
      <c r="T5605" s="684"/>
      <c r="U5605" s="684"/>
      <c r="V5605" s="684"/>
      <c r="W5605" s="684"/>
      <c r="X5605" s="684"/>
      <c r="Y5605" s="684"/>
      <c r="Z5605" s="684"/>
      <c r="AA5605" s="684"/>
      <c r="AB5605" s="684"/>
      <c r="AC5605" s="684"/>
      <c r="AD5605" s="684"/>
      <c r="AE5605" s="684"/>
      <c r="AF5605" s="684"/>
      <c r="AG5605" s="684"/>
      <c r="AH5605" s="684"/>
      <c r="AI5605" s="684"/>
      <c r="AJ5605" s="685"/>
      <c r="AK5605" s="131"/>
      <c r="AL5605" s="131"/>
      <c r="AM5605" s="131"/>
      <c r="AN5605" s="131"/>
      <c r="AO5605" s="132"/>
    </row>
    <row r="5606" spans="2:41" ht="13.35" customHeight="1">
      <c r="B5606" s="135"/>
      <c r="I5606" s="136"/>
      <c r="J5606" s="135"/>
      <c r="M5606" s="136"/>
      <c r="N5606" s="135" t="s">
        <v>8</v>
      </c>
      <c r="Q5606" s="136"/>
      <c r="R5606" s="686"/>
      <c r="S5606" s="687"/>
      <c r="T5606" s="687"/>
      <c r="U5606" s="687"/>
      <c r="V5606" s="687"/>
      <c r="W5606" s="687"/>
      <c r="X5606" s="687"/>
      <c r="Y5606" s="687"/>
      <c r="Z5606" s="687"/>
      <c r="AA5606" s="687"/>
      <c r="AB5606" s="687"/>
      <c r="AC5606" s="687"/>
      <c r="AD5606" s="687"/>
      <c r="AE5606" s="687"/>
      <c r="AF5606" s="687"/>
      <c r="AG5606" s="687"/>
      <c r="AH5606" s="687"/>
      <c r="AI5606" s="687"/>
      <c r="AJ5606" s="688"/>
      <c r="AL5606" s="147" t="s">
        <v>13</v>
      </c>
      <c r="AM5606" s="124" t="s">
        <v>29</v>
      </c>
      <c r="AO5606" s="136"/>
    </row>
    <row r="5607" spans="2:41" ht="3.75" customHeight="1">
      <c r="B5607" s="135"/>
      <c r="I5607" s="136"/>
      <c r="J5607" s="135"/>
      <c r="M5607" s="136"/>
      <c r="N5607" s="140"/>
      <c r="O5607" s="141"/>
      <c r="P5607" s="141"/>
      <c r="Q5607" s="142"/>
      <c r="R5607" s="689"/>
      <c r="S5607" s="690"/>
      <c r="T5607" s="690"/>
      <c r="U5607" s="690"/>
      <c r="V5607" s="690"/>
      <c r="W5607" s="690"/>
      <c r="X5607" s="690"/>
      <c r="Y5607" s="690"/>
      <c r="Z5607" s="690"/>
      <c r="AA5607" s="690"/>
      <c r="AB5607" s="690"/>
      <c r="AC5607" s="690"/>
      <c r="AD5607" s="690"/>
      <c r="AE5607" s="690"/>
      <c r="AF5607" s="690"/>
      <c r="AG5607" s="690"/>
      <c r="AH5607" s="690"/>
      <c r="AI5607" s="690"/>
      <c r="AJ5607" s="691"/>
      <c r="AK5607" s="141"/>
      <c r="AL5607" s="141"/>
      <c r="AM5607" s="141"/>
      <c r="AN5607" s="141"/>
      <c r="AO5607" s="142"/>
    </row>
    <row r="5608" spans="2:41" ht="3.75" customHeight="1">
      <c r="B5608" s="135"/>
      <c r="I5608" s="136"/>
      <c r="J5608" s="135"/>
      <c r="M5608" s="136"/>
      <c r="N5608" s="130"/>
      <c r="O5608" s="131"/>
      <c r="P5608" s="131"/>
      <c r="Q5608" s="132"/>
      <c r="R5608" s="683" t="str">
        <f>IF(NM_従事者_従事者48_従事者区分="","",(IF(新_新規_2!I797&lt;&gt;"", ASC(PHONETIC(新_新規_2!I797)), "") &amp; IF(新_変更_3!AL825&lt;&gt;"", ASC(PHONETIC(新_変更_3!AL825)), "")))</f>
        <v/>
      </c>
      <c r="S5608" s="684"/>
      <c r="T5608" s="684"/>
      <c r="U5608" s="684"/>
      <c r="V5608" s="684"/>
      <c r="W5608" s="684"/>
      <c r="X5608" s="684"/>
      <c r="Y5608" s="684"/>
      <c r="Z5608" s="684"/>
      <c r="AA5608" s="684"/>
      <c r="AB5608" s="684"/>
      <c r="AC5608" s="684"/>
      <c r="AD5608" s="684"/>
      <c r="AE5608" s="684"/>
      <c r="AF5608" s="684"/>
      <c r="AG5608" s="684"/>
      <c r="AH5608" s="684"/>
      <c r="AI5608" s="684"/>
      <c r="AJ5608" s="684"/>
      <c r="AK5608" s="684"/>
      <c r="AL5608" s="684"/>
      <c r="AM5608" s="684"/>
      <c r="AN5608" s="684"/>
      <c r="AO5608" s="685"/>
    </row>
    <row r="5609" spans="2:41" ht="13.35" customHeight="1">
      <c r="B5609" s="135"/>
      <c r="I5609" s="136"/>
      <c r="J5609" s="135"/>
      <c r="M5609" s="136"/>
      <c r="N5609" s="135" t="s">
        <v>61</v>
      </c>
      <c r="Q5609" s="136"/>
      <c r="R5609" s="686"/>
      <c r="S5609" s="687"/>
      <c r="T5609" s="687"/>
      <c r="U5609" s="687"/>
      <c r="V5609" s="687"/>
      <c r="W5609" s="687"/>
      <c r="X5609" s="687"/>
      <c r="Y5609" s="687"/>
      <c r="Z5609" s="687"/>
      <c r="AA5609" s="687"/>
      <c r="AB5609" s="687"/>
      <c r="AC5609" s="687"/>
      <c r="AD5609" s="687"/>
      <c r="AE5609" s="687"/>
      <c r="AF5609" s="687"/>
      <c r="AG5609" s="687"/>
      <c r="AH5609" s="687"/>
      <c r="AI5609" s="687"/>
      <c r="AJ5609" s="687"/>
      <c r="AK5609" s="687"/>
      <c r="AL5609" s="687"/>
      <c r="AM5609" s="687"/>
      <c r="AN5609" s="687"/>
      <c r="AO5609" s="688"/>
    </row>
    <row r="5610" spans="2:41" ht="3.75" customHeight="1">
      <c r="B5610" s="135"/>
      <c r="I5610" s="136"/>
      <c r="J5610" s="135"/>
      <c r="M5610" s="136"/>
      <c r="N5610" s="135"/>
      <c r="Q5610" s="136"/>
      <c r="R5610" s="689"/>
      <c r="S5610" s="690"/>
      <c r="T5610" s="690"/>
      <c r="U5610" s="690"/>
      <c r="V5610" s="690"/>
      <c r="W5610" s="690"/>
      <c r="X5610" s="690"/>
      <c r="Y5610" s="690"/>
      <c r="Z5610" s="690"/>
      <c r="AA5610" s="690"/>
      <c r="AB5610" s="690"/>
      <c r="AC5610" s="690"/>
      <c r="AD5610" s="690"/>
      <c r="AE5610" s="690"/>
      <c r="AF5610" s="690"/>
      <c r="AG5610" s="690"/>
      <c r="AH5610" s="690"/>
      <c r="AI5610" s="690"/>
      <c r="AJ5610" s="690"/>
      <c r="AK5610" s="690"/>
      <c r="AL5610" s="690"/>
      <c r="AM5610" s="690"/>
      <c r="AN5610" s="690"/>
      <c r="AO5610" s="691"/>
    </row>
    <row r="5611" spans="2:41" ht="3.75" customHeight="1">
      <c r="B5611" s="135"/>
      <c r="I5611" s="136"/>
      <c r="J5611" s="135"/>
      <c r="N5611" s="130"/>
      <c r="O5611" s="131"/>
      <c r="P5611" s="131"/>
      <c r="Q5611" s="132"/>
      <c r="U5611" s="787" t="str">
        <f>IF(AND(NM_従事者_従事者48_従事者区分&lt;&gt;"",新_新規_2!L799&lt;&gt;""), 新_新規_2!L799, "")
&amp; IF(AND(NM_従事者_従事者48_従事者区分&lt;&gt;"",新_変更_3!AO827&lt;&gt;""), 新_変更_3!AO827, "")</f>
        <v/>
      </c>
      <c r="V5611" s="754"/>
      <c r="W5611" s="754"/>
      <c r="X5611" s="789"/>
      <c r="Y5611" s="131"/>
      <c r="Z5611" s="792" t="str">
        <f>IF(AND(NM_従事者_従事者48_従事者区分&lt;&gt;"",新_新規_2!O799&lt;&gt;""), 新_新規_2!O799, "")
&amp; IF(AND(NM_従事者_従事者48_従事者区分&lt;&gt;"",新_変更_3!AR827&lt;&gt;""), 新_変更_3!AR827, "")</f>
        <v/>
      </c>
      <c r="AA5611" s="754"/>
      <c r="AB5611" s="754"/>
      <c r="AC5611" s="755"/>
      <c r="AG5611" s="683" t="str">
        <f>IF(AND(NM_従事者_従事者48_従事者区分&lt;&gt;"",新_新規_2!L800&lt;&gt;""), 新_新規_2!L800, "")
&amp; IF(AND(NM_従事者_従事者48_従事者区分&lt;&gt;"",新_変更_3!AO828&lt;&gt;""), 新_変更_3!AO828, "")</f>
        <v/>
      </c>
      <c r="AH5611" s="684"/>
      <c r="AI5611" s="684"/>
      <c r="AJ5611" s="684"/>
      <c r="AK5611" s="684"/>
      <c r="AL5611" s="684"/>
      <c r="AM5611" s="684"/>
      <c r="AN5611" s="684"/>
      <c r="AO5611" s="685"/>
    </row>
    <row r="5612" spans="2:41" ht="13.35" customHeight="1">
      <c r="B5612" s="135"/>
      <c r="I5612" s="136"/>
      <c r="J5612" s="135"/>
      <c r="N5612" s="135"/>
      <c r="Q5612" s="136"/>
      <c r="R5612" s="124" t="s">
        <v>15</v>
      </c>
      <c r="U5612" s="756"/>
      <c r="V5612" s="757"/>
      <c r="W5612" s="757"/>
      <c r="X5612" s="790"/>
      <c r="Y5612" s="125" t="s">
        <v>359</v>
      </c>
      <c r="Z5612" s="793"/>
      <c r="AA5612" s="757"/>
      <c r="AB5612" s="757"/>
      <c r="AC5612" s="758"/>
      <c r="AD5612" s="124" t="s">
        <v>56</v>
      </c>
      <c r="AG5612" s="686"/>
      <c r="AH5612" s="687"/>
      <c r="AI5612" s="687"/>
      <c r="AJ5612" s="687"/>
      <c r="AK5612" s="687"/>
      <c r="AL5612" s="687"/>
      <c r="AM5612" s="687"/>
      <c r="AN5612" s="687"/>
      <c r="AO5612" s="688"/>
    </row>
    <row r="5613" spans="2:41" ht="3.75" customHeight="1">
      <c r="B5613" s="135"/>
      <c r="I5613" s="136"/>
      <c r="J5613" s="135"/>
      <c r="N5613" s="135"/>
      <c r="Q5613" s="136"/>
      <c r="R5613" s="141"/>
      <c r="S5613" s="141"/>
      <c r="T5613" s="141"/>
      <c r="U5613" s="759"/>
      <c r="V5613" s="760"/>
      <c r="W5613" s="760"/>
      <c r="X5613" s="791"/>
      <c r="Y5613" s="141"/>
      <c r="Z5613" s="794"/>
      <c r="AA5613" s="760"/>
      <c r="AB5613" s="760"/>
      <c r="AC5613" s="761"/>
      <c r="AD5613" s="141"/>
      <c r="AE5613" s="141"/>
      <c r="AF5613" s="141"/>
      <c r="AG5613" s="689"/>
      <c r="AH5613" s="690"/>
      <c r="AI5613" s="690"/>
      <c r="AJ5613" s="690"/>
      <c r="AK5613" s="690"/>
      <c r="AL5613" s="690"/>
      <c r="AM5613" s="690"/>
      <c r="AN5613" s="690"/>
      <c r="AO5613" s="691"/>
    </row>
    <row r="5614" spans="2:41" ht="3.75" customHeight="1">
      <c r="B5614" s="135"/>
      <c r="I5614" s="136"/>
      <c r="J5614" s="135"/>
      <c r="N5614" s="135"/>
      <c r="Q5614" s="136"/>
      <c r="R5614" s="131"/>
      <c r="S5614" s="131"/>
      <c r="T5614" s="132"/>
      <c r="U5614" s="683" t="str">
        <f>IF(AND(NM_従事者_従事者48_従事者区分&lt;&gt;"",新_新規_2!T800&lt;&gt;""), 新_新規_2!T800, "")
&amp; IF(AND(NM_従事者_従事者48_従事者区分&lt;&gt;"",新_変更_3!AW828&lt;&gt;""), 新_変更_3!AW828, "")</f>
        <v/>
      </c>
      <c r="V5614" s="684"/>
      <c r="W5614" s="684"/>
      <c r="X5614" s="684"/>
      <c r="Y5614" s="684"/>
      <c r="Z5614" s="684"/>
      <c r="AA5614" s="684"/>
      <c r="AB5614" s="684"/>
      <c r="AC5614" s="685"/>
      <c r="AD5614" s="130"/>
      <c r="AE5614" s="131"/>
      <c r="AF5614" s="132"/>
      <c r="AG5614" s="683" t="str">
        <f>IF(AND(NM_従事者_従事者48_従事者区分&lt;&gt;"",新_新規_2!L801&lt;&gt;""), 新_新規_2!L801, "")
&amp; IF(AND(NM_従事者_従事者48_従事者区分&lt;&gt;"",新_変更_3!AO829&lt;&gt;""), 新_変更_3!AO829, "")</f>
        <v/>
      </c>
      <c r="AH5614" s="684"/>
      <c r="AI5614" s="684"/>
      <c r="AJ5614" s="684"/>
      <c r="AK5614" s="684"/>
      <c r="AL5614" s="684"/>
      <c r="AM5614" s="684"/>
      <c r="AN5614" s="684"/>
      <c r="AO5614" s="685"/>
    </row>
    <row r="5615" spans="2:41" ht="13.35" customHeight="1">
      <c r="B5615" s="135"/>
      <c r="I5615" s="136"/>
      <c r="J5615" s="135" t="s">
        <v>4040</v>
      </c>
      <c r="N5615" s="135" t="s">
        <v>23</v>
      </c>
      <c r="Q5615" s="136"/>
      <c r="R5615" s="124" t="s">
        <v>17</v>
      </c>
      <c r="T5615" s="136"/>
      <c r="U5615" s="686"/>
      <c r="V5615" s="687"/>
      <c r="W5615" s="687"/>
      <c r="X5615" s="687"/>
      <c r="Y5615" s="687"/>
      <c r="Z5615" s="687"/>
      <c r="AA5615" s="687"/>
      <c r="AB5615" s="687"/>
      <c r="AC5615" s="688"/>
      <c r="AD5615" s="135" t="s">
        <v>18</v>
      </c>
      <c r="AF5615" s="136"/>
      <c r="AG5615" s="686"/>
      <c r="AH5615" s="687"/>
      <c r="AI5615" s="687"/>
      <c r="AJ5615" s="687"/>
      <c r="AK5615" s="687"/>
      <c r="AL5615" s="687"/>
      <c r="AM5615" s="687"/>
      <c r="AN5615" s="687"/>
      <c r="AO5615" s="688"/>
    </row>
    <row r="5616" spans="2:41" ht="3.75" customHeight="1">
      <c r="B5616" s="135"/>
      <c r="I5616" s="136"/>
      <c r="J5616" s="135"/>
      <c r="N5616" s="135"/>
      <c r="Q5616" s="136"/>
      <c r="R5616" s="141"/>
      <c r="S5616" s="141"/>
      <c r="T5616" s="142"/>
      <c r="U5616" s="689"/>
      <c r="V5616" s="690"/>
      <c r="W5616" s="690"/>
      <c r="X5616" s="690"/>
      <c r="Y5616" s="690"/>
      <c r="Z5616" s="690"/>
      <c r="AA5616" s="690"/>
      <c r="AB5616" s="690"/>
      <c r="AC5616" s="691"/>
      <c r="AD5616" s="140"/>
      <c r="AE5616" s="141"/>
      <c r="AF5616" s="142"/>
      <c r="AG5616" s="689"/>
      <c r="AH5616" s="690"/>
      <c r="AI5616" s="690"/>
      <c r="AJ5616" s="690"/>
      <c r="AK5616" s="690"/>
      <c r="AL5616" s="690"/>
      <c r="AM5616" s="690"/>
      <c r="AN5616" s="690"/>
      <c r="AO5616" s="691"/>
    </row>
    <row r="5617" spans="2:41" ht="3.75" customHeight="1">
      <c r="B5617" s="135"/>
      <c r="I5617" s="136"/>
      <c r="J5617" s="135"/>
      <c r="N5617" s="135"/>
      <c r="Q5617" s="136"/>
      <c r="R5617" s="131"/>
      <c r="S5617" s="131"/>
      <c r="T5617" s="132"/>
      <c r="U5617" s="683" t="str">
        <f>IF(AND(NM_従事者_従事者48_従事者区分&lt;&gt;"",新_新規_2!T801&lt;&gt;""), 新_新規_2!T801, "")
&amp; IF(AND(NM_従事者_従事者48_従事者区分&lt;&gt;"",新_変更_3!AW829&lt;&gt;""), 新_変更_3!AW829, "")</f>
        <v/>
      </c>
      <c r="V5617" s="684"/>
      <c r="W5617" s="684"/>
      <c r="X5617" s="684"/>
      <c r="Y5617" s="684"/>
      <c r="Z5617" s="684"/>
      <c r="AA5617" s="684"/>
      <c r="AB5617" s="684"/>
      <c r="AC5617" s="685"/>
      <c r="AD5617" s="130"/>
      <c r="AE5617" s="131"/>
      <c r="AF5617" s="132"/>
      <c r="AG5617" s="683" t="str">
        <f>IF(AND(NM_従事者_従事者48_従事者区分&lt;&gt;"",新_新規_2!L802&lt;&gt;""), 新_新規_2!L802, "")
&amp; IF(AND(NM_従事者_従事者48_従事者区分&lt;&gt;"",新_変更_3!AO830&lt;&gt;""), 新_変更_3!AO830, "")</f>
        <v/>
      </c>
      <c r="AH5617" s="684"/>
      <c r="AI5617" s="684"/>
      <c r="AJ5617" s="684"/>
      <c r="AK5617" s="684"/>
      <c r="AL5617" s="684"/>
      <c r="AM5617" s="684"/>
      <c r="AN5617" s="684"/>
      <c r="AO5617" s="685"/>
    </row>
    <row r="5618" spans="2:41" ht="13.35" customHeight="1">
      <c r="B5618" s="135"/>
      <c r="I5618" s="136"/>
      <c r="J5618" s="135"/>
      <c r="N5618" s="135"/>
      <c r="Q5618" s="136"/>
      <c r="R5618" s="124" t="s">
        <v>19</v>
      </c>
      <c r="T5618" s="136"/>
      <c r="U5618" s="686"/>
      <c r="V5618" s="687"/>
      <c r="W5618" s="687"/>
      <c r="X5618" s="687"/>
      <c r="Y5618" s="687"/>
      <c r="Z5618" s="687"/>
      <c r="AA5618" s="687"/>
      <c r="AB5618" s="687"/>
      <c r="AC5618" s="688"/>
      <c r="AD5618" s="135" t="s">
        <v>20</v>
      </c>
      <c r="AF5618" s="136"/>
      <c r="AG5618" s="686"/>
      <c r="AH5618" s="687"/>
      <c r="AI5618" s="687"/>
      <c r="AJ5618" s="687"/>
      <c r="AK5618" s="687"/>
      <c r="AL5618" s="687"/>
      <c r="AM5618" s="687"/>
      <c r="AN5618" s="687"/>
      <c r="AO5618" s="688"/>
    </row>
    <row r="5619" spans="2:41" ht="3.75" customHeight="1">
      <c r="B5619" s="135"/>
      <c r="I5619" s="136"/>
      <c r="J5619" s="135"/>
      <c r="N5619" s="140"/>
      <c r="O5619" s="141"/>
      <c r="P5619" s="141"/>
      <c r="Q5619" s="142"/>
      <c r="R5619" s="141"/>
      <c r="S5619" s="141"/>
      <c r="T5619" s="142"/>
      <c r="U5619" s="689"/>
      <c r="V5619" s="690"/>
      <c r="W5619" s="690"/>
      <c r="X5619" s="690"/>
      <c r="Y5619" s="690"/>
      <c r="Z5619" s="690"/>
      <c r="AA5619" s="690"/>
      <c r="AB5619" s="690"/>
      <c r="AC5619" s="691"/>
      <c r="AD5619" s="140"/>
      <c r="AE5619" s="141"/>
      <c r="AF5619" s="142"/>
      <c r="AG5619" s="689"/>
      <c r="AH5619" s="690"/>
      <c r="AI5619" s="690"/>
      <c r="AJ5619" s="690"/>
      <c r="AK5619" s="690"/>
      <c r="AL5619" s="690"/>
      <c r="AM5619" s="690"/>
      <c r="AN5619" s="690"/>
      <c r="AO5619" s="691"/>
    </row>
    <row r="5620" spans="2:41" ht="3.75" customHeight="1">
      <c r="B5620" s="135"/>
      <c r="I5620" s="136"/>
      <c r="J5620" s="135"/>
      <c r="M5620" s="136"/>
      <c r="N5620" s="135"/>
      <c r="Q5620" s="136"/>
      <c r="R5620" s="130"/>
      <c r="S5620" s="131"/>
      <c r="T5620" s="131"/>
      <c r="U5620" s="131"/>
      <c r="V5620" s="131"/>
      <c r="W5620" s="131"/>
      <c r="X5620" s="131"/>
      <c r="Y5620" s="131"/>
      <c r="Z5620" s="131"/>
      <c r="AA5620" s="131"/>
      <c r="AB5620" s="131"/>
      <c r="AC5620" s="131"/>
      <c r="AD5620" s="131"/>
      <c r="AE5620" s="131"/>
      <c r="AF5620" s="131"/>
      <c r="AG5620" s="131"/>
      <c r="AH5620" s="131"/>
      <c r="AI5620" s="131"/>
      <c r="AJ5620" s="131"/>
      <c r="AK5620" s="131"/>
      <c r="AL5620" s="131"/>
      <c r="AM5620" s="131"/>
      <c r="AN5620" s="131"/>
      <c r="AO5620" s="132"/>
    </row>
    <row r="5621" spans="2:41" ht="13.35" customHeight="1">
      <c r="B5621" s="135"/>
      <c r="I5621" s="136"/>
      <c r="J5621" s="135"/>
      <c r="M5621" s="136"/>
      <c r="N5621" s="135" t="s">
        <v>111</v>
      </c>
      <c r="Q5621" s="136"/>
      <c r="R5621" s="135"/>
      <c r="S5621" s="696"/>
      <c r="T5621" s="694"/>
      <c r="V5621" s="146"/>
      <c r="W5621" s="124" t="s">
        <v>12</v>
      </c>
      <c r="X5621" s="146"/>
      <c r="Y5621" s="124" t="s">
        <v>11</v>
      </c>
      <c r="Z5621" s="146"/>
      <c r="AA5621" s="124" t="s">
        <v>364</v>
      </c>
      <c r="AO5621" s="136"/>
    </row>
    <row r="5622" spans="2:41" ht="3.75" customHeight="1">
      <c r="B5622" s="135"/>
      <c r="I5622" s="136"/>
      <c r="J5622" s="135"/>
      <c r="M5622" s="136"/>
      <c r="N5622" s="135"/>
      <c r="Q5622" s="136"/>
      <c r="R5622" s="135"/>
      <c r="AO5622" s="136"/>
    </row>
    <row r="5623" spans="2:41" ht="3.75" customHeight="1">
      <c r="B5623" s="135"/>
      <c r="I5623" s="136"/>
      <c r="J5623" s="135"/>
      <c r="M5623" s="136"/>
      <c r="N5623" s="130"/>
      <c r="O5623" s="131"/>
      <c r="P5623" s="131"/>
      <c r="Q5623" s="131"/>
      <c r="R5623" s="781" t="str">
        <f>IF(AND(NM_従事者_従事者48_従事者区分&lt;&gt;"",新_新規_2!I803&lt;&gt;""), 新_新規_2!I803, "")
&amp; IF(AND(NM_従事者_従事者48_従事者区分&lt;&gt;"",新_変更_3!AL831&lt;&gt;""), 新_変更_3!AL831, "")</f>
        <v/>
      </c>
      <c r="S5623" s="784" t="str">
        <f>IF(AND(NM_従事者_従事者48_従事者区分&lt;&gt;"",新_新規_2!J803&lt;&gt;""), 新_新規_2!J803, "")
 &amp; IF(AND(NM_従事者_従事者48_従事者区分&lt;&gt;"",新_変更_3!AM831&lt;&gt;""), 新_変更_3!AM831, "")</f>
        <v/>
      </c>
      <c r="T5623" s="131"/>
      <c r="U5623" s="787" t="str">
        <f>IF(AND(NM_従事者_従事者48_従事者区分&lt;&gt;"",新_新規_2!L803&lt;&gt;""), 新_新規_2!L803, "")
 &amp; IF(AND(NM_従事者_従事者48_従事者区分&lt;&gt;"",新_変更_3!AO831&lt;&gt;""), 新_変更_3!AO831, "")</f>
        <v/>
      </c>
      <c r="V5623" s="130"/>
      <c r="W5623" s="131"/>
      <c r="X5623" s="131"/>
      <c r="Y5623" s="131"/>
      <c r="Z5623" s="131"/>
      <c r="AA5623" s="131"/>
      <c r="AB5623" s="131"/>
      <c r="AC5623" s="131"/>
      <c r="AD5623" s="131"/>
      <c r="AE5623" s="131"/>
      <c r="AF5623" s="131"/>
      <c r="AG5623" s="131"/>
      <c r="AH5623" s="133"/>
      <c r="AI5623" s="133"/>
      <c r="AJ5623" s="131"/>
      <c r="AK5623" s="149"/>
      <c r="AL5623" s="131"/>
      <c r="AM5623" s="131"/>
      <c r="AN5623" s="131"/>
      <c r="AO5623" s="132"/>
    </row>
    <row r="5624" spans="2:41" ht="13.35" customHeight="1">
      <c r="B5624" s="135"/>
      <c r="I5624" s="136"/>
      <c r="J5624" s="135"/>
      <c r="M5624" s="136"/>
      <c r="N5624" s="135" t="s">
        <v>30</v>
      </c>
      <c r="R5624" s="782"/>
      <c r="S5624" s="785"/>
      <c r="T5624" s="124" t="s">
        <v>388</v>
      </c>
      <c r="U5624" s="756"/>
      <c r="V5624" s="135" t="s">
        <v>112</v>
      </c>
      <c r="AH5624" s="137"/>
      <c r="AI5624" s="137"/>
      <c r="AK5624" s="150"/>
      <c r="AO5624" s="136"/>
    </row>
    <row r="5625" spans="2:41" ht="3.75" customHeight="1">
      <c r="B5625" s="135"/>
      <c r="I5625" s="136"/>
      <c r="J5625" s="135"/>
      <c r="M5625" s="136"/>
      <c r="N5625" s="135"/>
      <c r="R5625" s="783"/>
      <c r="S5625" s="786"/>
      <c r="T5625" s="141"/>
      <c r="U5625" s="759"/>
      <c r="V5625" s="140"/>
      <c r="W5625" s="141"/>
      <c r="X5625" s="141"/>
      <c r="Y5625" s="141"/>
      <c r="Z5625" s="141"/>
      <c r="AA5625" s="141"/>
      <c r="AB5625" s="141"/>
      <c r="AC5625" s="141"/>
      <c r="AD5625" s="141"/>
      <c r="AE5625" s="141"/>
      <c r="AF5625" s="141"/>
      <c r="AG5625" s="141"/>
      <c r="AH5625" s="143"/>
      <c r="AI5625" s="143"/>
      <c r="AJ5625" s="141"/>
      <c r="AK5625" s="151"/>
      <c r="AL5625" s="141"/>
      <c r="AM5625" s="141"/>
      <c r="AN5625" s="141"/>
      <c r="AO5625" s="142"/>
    </row>
    <row r="5626" spans="2:41" ht="3.75" customHeight="1">
      <c r="B5626" s="135"/>
      <c r="I5626" s="136"/>
      <c r="J5626" s="135"/>
      <c r="M5626" s="136"/>
      <c r="N5626" s="130"/>
      <c r="O5626" s="131"/>
      <c r="P5626" s="131"/>
      <c r="Q5626" s="132"/>
      <c r="R5626" s="788" t="str">
        <f>IF(AND(NM_従事者_従事者48_従事者区分&lt;&gt;"",新_新規_2!K807&lt;&gt;""), 新_新規_2!K807, "")
&amp; IF(AND(NM_従事者_従事者48_従事者区分&lt;&gt;"",新_変更_3!AN835&lt;&gt;""), 新_変更_3!AN835, "")</f>
        <v/>
      </c>
      <c r="S5626" s="684"/>
      <c r="T5626" s="684"/>
      <c r="U5626" s="685"/>
      <c r="V5626" s="686" t="str">
        <f>IF(AND(NM_従事者_従事者48_従事者区分&lt;&gt;"",新_新規_2!O807&lt;&gt;""), 新_新規_2!O807, "")
 &amp; IF(AND(NM_従事者_従事者48_従事者区分&lt;&gt;"",新_変更_3!AR835&lt;&gt;""), 新_変更_3!AR835, "")</f>
        <v/>
      </c>
      <c r="W5626" s="688"/>
      <c r="X5626" s="683" t="str">
        <f>IF(AND(NM_従事者_従事者48_従事者区分&lt;&gt;"",新_新規_2!Q807&lt;&gt;""), 新_新規_2!Q807, "")
&amp; IF(AND(NM_従事者_従事者48_従事者区分&lt;&gt;"",新_変更_3!AT835&lt;&gt;""), 新_変更_3!AT835, "")</f>
        <v/>
      </c>
      <c r="Y5626" s="684"/>
      <c r="Z5626" s="684"/>
      <c r="AA5626" s="685"/>
      <c r="AI5626" s="131"/>
      <c r="AO5626" s="136"/>
    </row>
    <row r="5627" spans="2:41" ht="13.35" customHeight="1">
      <c r="B5627" s="135"/>
      <c r="I5627" s="136"/>
      <c r="J5627" s="135"/>
      <c r="M5627" s="136"/>
      <c r="N5627" s="135" t="s">
        <v>114</v>
      </c>
      <c r="Q5627" s="136"/>
      <c r="R5627" s="686"/>
      <c r="S5627" s="687"/>
      <c r="T5627" s="687"/>
      <c r="U5627" s="688"/>
      <c r="V5627" s="686"/>
      <c r="W5627" s="688"/>
      <c r="X5627" s="686"/>
      <c r="Y5627" s="687"/>
      <c r="Z5627" s="687"/>
      <c r="AA5627" s="688"/>
      <c r="AB5627" s="158" t="s">
        <v>171</v>
      </c>
      <c r="AO5627" s="136"/>
    </row>
    <row r="5628" spans="2:41" ht="3.75" customHeight="1">
      <c r="B5628" s="135"/>
      <c r="I5628" s="136"/>
      <c r="J5628" s="135"/>
      <c r="M5628" s="136"/>
      <c r="N5628" s="135"/>
      <c r="Q5628" s="136"/>
      <c r="R5628" s="689"/>
      <c r="S5628" s="690"/>
      <c r="T5628" s="690"/>
      <c r="U5628" s="691"/>
      <c r="V5628" s="689"/>
      <c r="W5628" s="691"/>
      <c r="X5628" s="689"/>
      <c r="Y5628" s="690"/>
      <c r="Z5628" s="690"/>
      <c r="AA5628" s="691"/>
      <c r="AB5628" s="141"/>
      <c r="AC5628" s="141"/>
      <c r="AD5628" s="141"/>
      <c r="AE5628" s="141"/>
      <c r="AF5628" s="141"/>
      <c r="AG5628" s="141"/>
      <c r="AH5628" s="141"/>
      <c r="AI5628" s="141"/>
      <c r="AJ5628" s="141"/>
      <c r="AK5628" s="141"/>
      <c r="AL5628" s="141"/>
      <c r="AM5628" s="141"/>
      <c r="AN5628" s="141"/>
      <c r="AO5628" s="142"/>
    </row>
    <row r="5629" spans="2:41" ht="3.75" customHeight="1">
      <c r="B5629" s="135"/>
      <c r="I5629" s="136"/>
      <c r="J5629" s="135"/>
      <c r="M5629" s="136"/>
      <c r="N5629" s="130"/>
      <c r="O5629" s="131"/>
      <c r="P5629" s="131"/>
      <c r="Q5629" s="131"/>
      <c r="R5629" s="130"/>
      <c r="S5629" s="131"/>
      <c r="T5629" s="131"/>
      <c r="U5629" s="131"/>
      <c r="V5629" s="131"/>
      <c r="W5629" s="131"/>
      <c r="X5629" s="131"/>
      <c r="Y5629" s="131"/>
      <c r="Z5629" s="131"/>
      <c r="AA5629" s="132"/>
      <c r="AB5629" s="130"/>
      <c r="AI5629" s="136"/>
      <c r="AJ5629" s="130"/>
      <c r="AK5629" s="131"/>
      <c r="AL5629" s="131"/>
      <c r="AM5629" s="131"/>
      <c r="AN5629" s="131"/>
      <c r="AO5629" s="132"/>
    </row>
    <row r="5630" spans="2:41" ht="13.35" customHeight="1">
      <c r="B5630" s="135"/>
      <c r="I5630" s="136"/>
      <c r="J5630" s="135"/>
      <c r="M5630" s="136"/>
      <c r="N5630" s="135" t="s">
        <v>115</v>
      </c>
      <c r="R5630" s="135"/>
      <c r="S5630" s="696" t="str">
        <f>IF(AND(NM_従事者_従事者48_従事者区分&lt;&gt;"",新_新規_2!I809&lt;&gt;""), 新_新規_2!I809, "")
 &amp; IF(AND(NM_従事者_従事者48_従事者区分&lt;&gt;"",新_変更_3!AL837&lt;&gt;""), 新_変更_3!AL837, "")</f>
        <v/>
      </c>
      <c r="T5630" s="694"/>
      <c r="V5630" s="146" t="str">
        <f>IF(AND(NM_従事者_従事者48_従事者区分&lt;&gt;"",新_新規_2!K809&lt;&gt;""), 新_新規_2!K809, "")
 &amp; IF(AND(NM_従事者_従事者48_従事者区分&lt;&gt;"",新_変更_3!AN837&lt;&gt;""), 新_変更_3!AN837, "")</f>
        <v/>
      </c>
      <c r="W5630" s="124" t="s">
        <v>12</v>
      </c>
      <c r="X5630" s="146" t="str">
        <f>IF(AND(NM_従事者_従事者48_従事者区分&lt;&gt;"",新_新規_2!M809&lt;&gt;""), 新_新規_2!M809, "")
 &amp; IF(AND(NM_従事者_従事者48_従事者区分&lt;&gt;"",新_変更_3!AP837&lt;&gt;""), 新_変更_3!AP837, "")</f>
        <v/>
      </c>
      <c r="Y5630" s="124" t="s">
        <v>11</v>
      </c>
      <c r="Z5630" s="146" t="str">
        <f>IF(AND(NM_従事者_従事者48_従事者区分&lt;&gt;"",新_新規_2!O809&lt;&gt;""), 新_新規_2!O809, "")
 &amp; IF(AND(NM_従事者_従事者48_従事者区分&lt;&gt;"",新_変更_3!AR837&lt;&gt;""), 新_変更_3!AR837, "")</f>
        <v/>
      </c>
      <c r="AA5630" s="124" t="s">
        <v>364</v>
      </c>
      <c r="AB5630" s="135" t="s">
        <v>170</v>
      </c>
      <c r="AI5630" s="136"/>
      <c r="AJ5630" s="135"/>
      <c r="AK5630" s="696"/>
      <c r="AL5630" s="693"/>
      <c r="AM5630" s="693"/>
      <c r="AN5630" s="693"/>
      <c r="AO5630" s="694"/>
    </row>
    <row r="5631" spans="2:41" ht="3.75" customHeight="1">
      <c r="B5631" s="135"/>
      <c r="I5631" s="136"/>
      <c r="J5631" s="135"/>
      <c r="M5631" s="136"/>
      <c r="N5631" s="135"/>
      <c r="R5631" s="140"/>
      <c r="S5631" s="141"/>
      <c r="T5631" s="141"/>
      <c r="U5631" s="141"/>
      <c r="V5631" s="141"/>
      <c r="W5631" s="141"/>
      <c r="X5631" s="141"/>
      <c r="Y5631" s="141"/>
      <c r="Z5631" s="141"/>
      <c r="AA5631" s="142"/>
      <c r="AB5631" s="140"/>
      <c r="AC5631" s="141"/>
      <c r="AD5631" s="141"/>
      <c r="AE5631" s="141"/>
      <c r="AF5631" s="141"/>
      <c r="AG5631" s="141"/>
      <c r="AH5631" s="141"/>
      <c r="AI5631" s="142"/>
      <c r="AJ5631" s="140"/>
      <c r="AK5631" s="141"/>
      <c r="AL5631" s="141"/>
      <c r="AM5631" s="141"/>
      <c r="AN5631" s="141"/>
      <c r="AO5631" s="142"/>
    </row>
    <row r="5632" spans="2:41" ht="3.75" customHeight="1">
      <c r="B5632" s="135"/>
      <c r="I5632" s="136"/>
      <c r="J5632" s="135"/>
      <c r="M5632" s="136"/>
      <c r="N5632" s="130"/>
      <c r="O5632" s="131"/>
      <c r="P5632" s="131"/>
      <c r="Q5632" s="132"/>
      <c r="R5632" s="683" t="str">
        <f>IF(新_新規_2!T806="☑", "研修中の登録販売者", "") &amp; IF(新_変更_3!AW834="☑", "研修中の登録販売者", "")</f>
        <v/>
      </c>
      <c r="S5632" s="684"/>
      <c r="T5632" s="684"/>
      <c r="U5632" s="684"/>
      <c r="V5632" s="684"/>
      <c r="W5632" s="684"/>
      <c r="X5632" s="684"/>
      <c r="Y5632" s="684"/>
      <c r="Z5632" s="684"/>
      <c r="AA5632" s="684"/>
      <c r="AB5632" s="684"/>
      <c r="AC5632" s="684"/>
      <c r="AD5632" s="684"/>
      <c r="AE5632" s="684"/>
      <c r="AF5632" s="684"/>
      <c r="AG5632" s="684"/>
      <c r="AH5632" s="684"/>
      <c r="AI5632" s="684"/>
      <c r="AJ5632" s="684"/>
      <c r="AK5632" s="684"/>
      <c r="AL5632" s="684"/>
      <c r="AM5632" s="684"/>
      <c r="AN5632" s="684"/>
      <c r="AO5632" s="685"/>
    </row>
    <row r="5633" spans="2:41" ht="13.35" customHeight="1">
      <c r="B5633" s="135"/>
      <c r="I5633" s="136"/>
      <c r="J5633" s="135"/>
      <c r="M5633" s="136"/>
      <c r="N5633" s="135" t="s">
        <v>32</v>
      </c>
      <c r="Q5633" s="136"/>
      <c r="R5633" s="686"/>
      <c r="S5633" s="687"/>
      <c r="T5633" s="687"/>
      <c r="U5633" s="687"/>
      <c r="V5633" s="687"/>
      <c r="W5633" s="687"/>
      <c r="X5633" s="687"/>
      <c r="Y5633" s="687"/>
      <c r="Z5633" s="687"/>
      <c r="AA5633" s="687"/>
      <c r="AB5633" s="687"/>
      <c r="AC5633" s="687"/>
      <c r="AD5633" s="687"/>
      <c r="AE5633" s="687"/>
      <c r="AF5633" s="687"/>
      <c r="AG5633" s="687"/>
      <c r="AH5633" s="687"/>
      <c r="AI5633" s="687"/>
      <c r="AJ5633" s="687"/>
      <c r="AK5633" s="687"/>
      <c r="AL5633" s="687"/>
      <c r="AM5633" s="687"/>
      <c r="AN5633" s="687"/>
      <c r="AO5633" s="688"/>
    </row>
    <row r="5634" spans="2:41" ht="3.75" customHeight="1">
      <c r="B5634" s="135"/>
      <c r="I5634" s="136"/>
      <c r="J5634" s="135"/>
      <c r="M5634" s="136"/>
      <c r="N5634" s="140"/>
      <c r="O5634" s="141"/>
      <c r="P5634" s="141"/>
      <c r="Q5634" s="142"/>
      <c r="R5634" s="689"/>
      <c r="S5634" s="690"/>
      <c r="T5634" s="690"/>
      <c r="U5634" s="690"/>
      <c r="V5634" s="690"/>
      <c r="W5634" s="690"/>
      <c r="X5634" s="690"/>
      <c r="Y5634" s="690"/>
      <c r="Z5634" s="690"/>
      <c r="AA5634" s="690"/>
      <c r="AB5634" s="690"/>
      <c r="AC5634" s="690"/>
      <c r="AD5634" s="690"/>
      <c r="AE5634" s="690"/>
      <c r="AF5634" s="690"/>
      <c r="AG5634" s="690"/>
      <c r="AH5634" s="690"/>
      <c r="AI5634" s="690"/>
      <c r="AJ5634" s="690"/>
      <c r="AK5634" s="690"/>
      <c r="AL5634" s="690"/>
      <c r="AM5634" s="690"/>
      <c r="AN5634" s="690"/>
      <c r="AO5634" s="691"/>
    </row>
    <row r="5635" spans="2:41" ht="3.75" customHeight="1">
      <c r="B5635" s="135"/>
      <c r="I5635" s="136"/>
      <c r="J5635" s="130"/>
      <c r="K5635" s="131"/>
      <c r="L5635" s="131"/>
      <c r="M5635" s="132"/>
      <c r="N5635" s="130"/>
      <c r="O5635" s="131"/>
      <c r="P5635" s="131"/>
      <c r="Q5635" s="132"/>
      <c r="R5635" s="130"/>
      <c r="S5635" s="131"/>
      <c r="T5635" s="131"/>
      <c r="U5635" s="131"/>
      <c r="V5635" s="131"/>
      <c r="W5635" s="131"/>
      <c r="X5635" s="131"/>
      <c r="Y5635" s="131"/>
      <c r="Z5635" s="131"/>
      <c r="AA5635" s="132"/>
      <c r="AB5635" s="130"/>
      <c r="AC5635" s="131"/>
      <c r="AD5635" s="131"/>
      <c r="AE5635" s="132"/>
      <c r="AF5635" s="131"/>
      <c r="AG5635" s="131"/>
      <c r="AH5635" s="131"/>
      <c r="AI5635" s="131"/>
      <c r="AJ5635" s="131"/>
      <c r="AK5635" s="131"/>
      <c r="AL5635" s="131"/>
      <c r="AM5635" s="131"/>
      <c r="AN5635" s="131"/>
      <c r="AO5635" s="132"/>
    </row>
    <row r="5636" spans="2:41" ht="13.35" customHeight="1">
      <c r="B5636" s="135"/>
      <c r="I5636" s="136"/>
      <c r="J5636" s="135"/>
      <c r="M5636" s="136"/>
      <c r="N5636" s="135" t="s">
        <v>27</v>
      </c>
      <c r="Q5636" s="136"/>
      <c r="R5636" s="135"/>
      <c r="S5636" s="692" t="str">
        <f xml:space="preserve"> IF(新_新規_2!I817&lt;&gt;"", "01300011:その他従事者", "") &amp; IF(新_変更_3!AL845&lt;&gt;"", "01300011:その他従事者", "")</f>
        <v/>
      </c>
      <c r="T5636" s="693"/>
      <c r="U5636" s="693"/>
      <c r="V5636" s="693"/>
      <c r="W5636" s="693"/>
      <c r="X5636" s="693"/>
      <c r="Y5636" s="693"/>
      <c r="Z5636" s="693"/>
      <c r="AA5636" s="694"/>
      <c r="AB5636" s="135" t="s">
        <v>28</v>
      </c>
      <c r="AE5636" s="136"/>
      <c r="AF5636" s="135"/>
      <c r="AG5636" s="695" t="str">
        <f>IF(新_新規_2!I825="☑", "01300001:薬剤師", "") &amp; IF(新_変更_3!AL853="☑", "01300001:薬剤師", "")
&amp; IF(新_新規_2!N825="☑", "01300002:登録販売者", "") &amp; IF(新_変更_3!AQ853="☑", "01300002:登録販売者", "")
&amp; IF(新_新規_2!T825="☑", "01300002:登録販売者", "") &amp; IF(新_変更_3!AW853="☑", "01300002:登録販売者", "")</f>
        <v/>
      </c>
      <c r="AH5636" s="693"/>
      <c r="AI5636" s="693"/>
      <c r="AJ5636" s="693"/>
      <c r="AK5636" s="693"/>
      <c r="AL5636" s="693"/>
      <c r="AM5636" s="693"/>
      <c r="AN5636" s="693"/>
      <c r="AO5636" s="694"/>
    </row>
    <row r="5637" spans="2:41" ht="3.75" customHeight="1">
      <c r="B5637" s="135"/>
      <c r="I5637" s="136"/>
      <c r="J5637" s="135"/>
      <c r="M5637" s="136"/>
      <c r="N5637" s="140"/>
      <c r="O5637" s="141"/>
      <c r="P5637" s="141"/>
      <c r="Q5637" s="142"/>
      <c r="R5637" s="140"/>
      <c r="S5637" s="141"/>
      <c r="T5637" s="141"/>
      <c r="U5637" s="141"/>
      <c r="V5637" s="141"/>
      <c r="W5637" s="141"/>
      <c r="X5637" s="141"/>
      <c r="Y5637" s="141"/>
      <c r="Z5637" s="141"/>
      <c r="AA5637" s="142"/>
      <c r="AB5637" s="140"/>
      <c r="AC5637" s="141"/>
      <c r="AD5637" s="141"/>
      <c r="AE5637" s="142"/>
      <c r="AF5637" s="141"/>
      <c r="AG5637" s="141"/>
      <c r="AH5637" s="141"/>
      <c r="AI5637" s="141"/>
      <c r="AJ5637" s="141"/>
      <c r="AK5637" s="141"/>
      <c r="AL5637" s="141"/>
      <c r="AM5637" s="141"/>
      <c r="AN5637" s="141"/>
      <c r="AO5637" s="142"/>
    </row>
    <row r="5638" spans="2:41" ht="3.75" customHeight="1">
      <c r="B5638" s="135"/>
      <c r="I5638" s="136"/>
      <c r="J5638" s="135"/>
      <c r="M5638" s="136"/>
      <c r="N5638" s="130"/>
      <c r="O5638" s="131"/>
      <c r="P5638" s="131"/>
      <c r="Q5638" s="132"/>
      <c r="R5638" s="130"/>
      <c r="S5638" s="131"/>
      <c r="T5638" s="131"/>
      <c r="U5638" s="131"/>
      <c r="V5638" s="131"/>
      <c r="W5638" s="131"/>
      <c r="X5638" s="131"/>
      <c r="Y5638" s="131"/>
      <c r="Z5638" s="131"/>
      <c r="AA5638" s="132"/>
      <c r="AB5638" s="130"/>
      <c r="AC5638" s="131"/>
      <c r="AD5638" s="131"/>
      <c r="AE5638" s="132"/>
      <c r="AF5638" s="130"/>
      <c r="AG5638" s="131"/>
      <c r="AH5638" s="131"/>
      <c r="AI5638" s="131"/>
      <c r="AJ5638" s="131"/>
      <c r="AK5638" s="131"/>
      <c r="AL5638" s="131"/>
      <c r="AM5638" s="131"/>
      <c r="AN5638" s="131"/>
      <c r="AO5638" s="132"/>
    </row>
    <row r="5639" spans="2:41" ht="13.35" customHeight="1">
      <c r="B5639" s="135"/>
      <c r="I5639" s="136"/>
      <c r="J5639" s="135"/>
      <c r="M5639" s="136"/>
      <c r="N5639" s="135" t="s">
        <v>3990</v>
      </c>
      <c r="Q5639" s="136"/>
      <c r="R5639" s="135"/>
      <c r="S5639" s="696"/>
      <c r="T5639" s="694"/>
      <c r="V5639" s="146"/>
      <c r="W5639" s="124" t="s">
        <v>12</v>
      </c>
      <c r="X5639" s="146"/>
      <c r="Y5639" s="124" t="s">
        <v>11</v>
      </c>
      <c r="Z5639" s="146"/>
      <c r="AA5639" s="136" t="s">
        <v>364</v>
      </c>
      <c r="AB5639" s="135" t="s">
        <v>66</v>
      </c>
      <c r="AE5639" s="136"/>
      <c r="AF5639" s="135"/>
      <c r="AG5639" s="696"/>
      <c r="AH5639" s="694"/>
      <c r="AJ5639" s="146"/>
      <c r="AK5639" s="124" t="s">
        <v>12</v>
      </c>
      <c r="AL5639" s="146"/>
      <c r="AM5639" s="124" t="s">
        <v>11</v>
      </c>
      <c r="AN5639" s="146"/>
      <c r="AO5639" s="136" t="s">
        <v>364</v>
      </c>
    </row>
    <row r="5640" spans="2:41" ht="3.75" customHeight="1">
      <c r="B5640" s="135"/>
      <c r="I5640" s="136"/>
      <c r="J5640" s="135"/>
      <c r="M5640" s="136"/>
      <c r="N5640" s="140"/>
      <c r="O5640" s="141"/>
      <c r="P5640" s="141"/>
      <c r="Q5640" s="142"/>
      <c r="R5640" s="140"/>
      <c r="S5640" s="141"/>
      <c r="T5640" s="141"/>
      <c r="U5640" s="141"/>
      <c r="V5640" s="141"/>
      <c r="W5640" s="141"/>
      <c r="X5640" s="141"/>
      <c r="Y5640" s="141"/>
      <c r="Z5640" s="141"/>
      <c r="AA5640" s="142"/>
      <c r="AB5640" s="140"/>
      <c r="AC5640" s="141"/>
      <c r="AD5640" s="141"/>
      <c r="AE5640" s="142"/>
      <c r="AF5640" s="140"/>
      <c r="AG5640" s="141"/>
      <c r="AH5640" s="141"/>
      <c r="AI5640" s="141"/>
      <c r="AJ5640" s="141"/>
      <c r="AK5640" s="141"/>
      <c r="AL5640" s="141"/>
      <c r="AM5640" s="141"/>
      <c r="AN5640" s="141"/>
      <c r="AO5640" s="142"/>
    </row>
    <row r="5641" spans="2:41" ht="3.75" customHeight="1">
      <c r="B5641" s="135"/>
      <c r="I5641" s="136"/>
      <c r="J5641" s="135"/>
      <c r="M5641" s="136"/>
      <c r="N5641" s="130"/>
      <c r="O5641" s="131"/>
      <c r="P5641" s="131"/>
      <c r="Q5641" s="132"/>
      <c r="R5641" s="683" t="str">
        <f>IF(AND(NM_従事者_従事者49_従事者区分&lt;&gt;"",新_新規_2!I817&lt;&gt;""), 新_新規_2!I817, "")
&amp; IF(AND(NM_従事者_従事者49_従事者区分&lt;&gt;"",新_変更_3!AL845&lt;&gt;""), 新_変更_3!AL845, "")</f>
        <v/>
      </c>
      <c r="S5641" s="684"/>
      <c r="T5641" s="684"/>
      <c r="U5641" s="684"/>
      <c r="V5641" s="684"/>
      <c r="W5641" s="684"/>
      <c r="X5641" s="684"/>
      <c r="Y5641" s="684"/>
      <c r="Z5641" s="684"/>
      <c r="AA5641" s="684"/>
      <c r="AB5641" s="684"/>
      <c r="AC5641" s="684"/>
      <c r="AD5641" s="684"/>
      <c r="AE5641" s="684"/>
      <c r="AF5641" s="684"/>
      <c r="AG5641" s="684"/>
      <c r="AH5641" s="684"/>
      <c r="AI5641" s="684"/>
      <c r="AJ5641" s="685"/>
      <c r="AK5641" s="131"/>
      <c r="AL5641" s="131"/>
      <c r="AM5641" s="131"/>
      <c r="AN5641" s="131"/>
      <c r="AO5641" s="132"/>
    </row>
    <row r="5642" spans="2:41" ht="13.35" customHeight="1">
      <c r="B5642" s="135"/>
      <c r="I5642" s="136"/>
      <c r="J5642" s="135"/>
      <c r="M5642" s="136"/>
      <c r="N5642" s="135" t="s">
        <v>8</v>
      </c>
      <c r="Q5642" s="136"/>
      <c r="R5642" s="686"/>
      <c r="S5642" s="687"/>
      <c r="T5642" s="687"/>
      <c r="U5642" s="687"/>
      <c r="V5642" s="687"/>
      <c r="W5642" s="687"/>
      <c r="X5642" s="687"/>
      <c r="Y5642" s="687"/>
      <c r="Z5642" s="687"/>
      <c r="AA5642" s="687"/>
      <c r="AB5642" s="687"/>
      <c r="AC5642" s="687"/>
      <c r="AD5642" s="687"/>
      <c r="AE5642" s="687"/>
      <c r="AF5642" s="687"/>
      <c r="AG5642" s="687"/>
      <c r="AH5642" s="687"/>
      <c r="AI5642" s="687"/>
      <c r="AJ5642" s="688"/>
      <c r="AL5642" s="147" t="s">
        <v>13</v>
      </c>
      <c r="AM5642" s="124" t="s">
        <v>29</v>
      </c>
      <c r="AO5642" s="136"/>
    </row>
    <row r="5643" spans="2:41" ht="3.75" customHeight="1">
      <c r="B5643" s="135"/>
      <c r="I5643" s="136"/>
      <c r="J5643" s="135"/>
      <c r="M5643" s="136"/>
      <c r="N5643" s="140"/>
      <c r="O5643" s="141"/>
      <c r="P5643" s="141"/>
      <c r="Q5643" s="142"/>
      <c r="R5643" s="689"/>
      <c r="S5643" s="690"/>
      <c r="T5643" s="690"/>
      <c r="U5643" s="690"/>
      <c r="V5643" s="690"/>
      <c r="W5643" s="690"/>
      <c r="X5643" s="690"/>
      <c r="Y5643" s="690"/>
      <c r="Z5643" s="690"/>
      <c r="AA5643" s="690"/>
      <c r="AB5643" s="690"/>
      <c r="AC5643" s="690"/>
      <c r="AD5643" s="690"/>
      <c r="AE5643" s="690"/>
      <c r="AF5643" s="690"/>
      <c r="AG5643" s="690"/>
      <c r="AH5643" s="690"/>
      <c r="AI5643" s="690"/>
      <c r="AJ5643" s="691"/>
      <c r="AK5643" s="141"/>
      <c r="AL5643" s="141"/>
      <c r="AM5643" s="141"/>
      <c r="AN5643" s="141"/>
      <c r="AO5643" s="142"/>
    </row>
    <row r="5644" spans="2:41" ht="3.75" customHeight="1">
      <c r="B5644" s="135"/>
      <c r="I5644" s="136"/>
      <c r="J5644" s="135"/>
      <c r="M5644" s="136"/>
      <c r="N5644" s="130"/>
      <c r="O5644" s="131"/>
      <c r="P5644" s="131"/>
      <c r="Q5644" s="132"/>
      <c r="R5644" s="683" t="str">
        <f>IF(NM_従事者_従事者49_従事者区分="","",(IF(新_新規_2!I816&lt;&gt;"", ASC(PHONETIC(新_新規_2!I816)), "") &amp; IF(新_変更_3!AL844&lt;&gt;"", ASC(PHONETIC(新_変更_3!AL844)), "")))</f>
        <v/>
      </c>
      <c r="S5644" s="684"/>
      <c r="T5644" s="684"/>
      <c r="U5644" s="684"/>
      <c r="V5644" s="684"/>
      <c r="W5644" s="684"/>
      <c r="X5644" s="684"/>
      <c r="Y5644" s="684"/>
      <c r="Z5644" s="684"/>
      <c r="AA5644" s="684"/>
      <c r="AB5644" s="684"/>
      <c r="AC5644" s="684"/>
      <c r="AD5644" s="684"/>
      <c r="AE5644" s="684"/>
      <c r="AF5644" s="684"/>
      <c r="AG5644" s="684"/>
      <c r="AH5644" s="684"/>
      <c r="AI5644" s="684"/>
      <c r="AJ5644" s="684"/>
      <c r="AK5644" s="684"/>
      <c r="AL5644" s="684"/>
      <c r="AM5644" s="684"/>
      <c r="AN5644" s="684"/>
      <c r="AO5644" s="685"/>
    </row>
    <row r="5645" spans="2:41" ht="13.35" customHeight="1">
      <c r="B5645" s="135"/>
      <c r="I5645" s="136"/>
      <c r="J5645" s="135"/>
      <c r="M5645" s="136"/>
      <c r="N5645" s="135" t="s">
        <v>61</v>
      </c>
      <c r="Q5645" s="136"/>
      <c r="R5645" s="686"/>
      <c r="S5645" s="687"/>
      <c r="T5645" s="687"/>
      <c r="U5645" s="687"/>
      <c r="V5645" s="687"/>
      <c r="W5645" s="687"/>
      <c r="X5645" s="687"/>
      <c r="Y5645" s="687"/>
      <c r="Z5645" s="687"/>
      <c r="AA5645" s="687"/>
      <c r="AB5645" s="687"/>
      <c r="AC5645" s="687"/>
      <c r="AD5645" s="687"/>
      <c r="AE5645" s="687"/>
      <c r="AF5645" s="687"/>
      <c r="AG5645" s="687"/>
      <c r="AH5645" s="687"/>
      <c r="AI5645" s="687"/>
      <c r="AJ5645" s="687"/>
      <c r="AK5645" s="687"/>
      <c r="AL5645" s="687"/>
      <c r="AM5645" s="687"/>
      <c r="AN5645" s="687"/>
      <c r="AO5645" s="688"/>
    </row>
    <row r="5646" spans="2:41" ht="3.75" customHeight="1">
      <c r="B5646" s="135"/>
      <c r="I5646" s="136"/>
      <c r="J5646" s="135"/>
      <c r="M5646" s="136"/>
      <c r="N5646" s="135"/>
      <c r="Q5646" s="136"/>
      <c r="R5646" s="689"/>
      <c r="S5646" s="690"/>
      <c r="T5646" s="690"/>
      <c r="U5646" s="690"/>
      <c r="V5646" s="690"/>
      <c r="W5646" s="690"/>
      <c r="X5646" s="690"/>
      <c r="Y5646" s="690"/>
      <c r="Z5646" s="690"/>
      <c r="AA5646" s="690"/>
      <c r="AB5646" s="690"/>
      <c r="AC5646" s="690"/>
      <c r="AD5646" s="690"/>
      <c r="AE5646" s="690"/>
      <c r="AF5646" s="690"/>
      <c r="AG5646" s="690"/>
      <c r="AH5646" s="690"/>
      <c r="AI5646" s="690"/>
      <c r="AJ5646" s="690"/>
      <c r="AK5646" s="690"/>
      <c r="AL5646" s="690"/>
      <c r="AM5646" s="690"/>
      <c r="AN5646" s="690"/>
      <c r="AO5646" s="691"/>
    </row>
    <row r="5647" spans="2:41" ht="3.75" customHeight="1">
      <c r="B5647" s="135"/>
      <c r="I5647" s="136"/>
      <c r="J5647" s="135"/>
      <c r="N5647" s="130"/>
      <c r="O5647" s="131"/>
      <c r="P5647" s="131"/>
      <c r="Q5647" s="132"/>
      <c r="U5647" s="787" t="str">
        <f>IF(AND(NM_従事者_従事者49_従事者区分&lt;&gt;"",新_新規_2!L818&lt;&gt;""), 新_新規_2!L818, "")
&amp; IF(AND(NM_従事者_従事者49_従事者区分&lt;&gt;"",新_変更_3!AO846&lt;&gt;""), 新_変更_3!AO846, "")</f>
        <v/>
      </c>
      <c r="V5647" s="754"/>
      <c r="W5647" s="754"/>
      <c r="X5647" s="789"/>
      <c r="Y5647" s="131"/>
      <c r="Z5647" s="792" t="str">
        <f>IF(AND(NM_従事者_従事者49_従事者区分&lt;&gt;"",新_新規_2!O818&lt;&gt;""), 新_新規_2!O818, "")
 &amp; IF(AND(NM_従事者_従事者49_従事者区分&lt;&gt;"",新_変更_3!AR846&lt;&gt;""), 新_変更_3!AR846, "")</f>
        <v/>
      </c>
      <c r="AA5647" s="754"/>
      <c r="AB5647" s="754"/>
      <c r="AC5647" s="755"/>
      <c r="AG5647" s="683" t="str">
        <f>IF(AND(NM_従事者_従事者49_従事者区分&lt;&gt;"",新_新規_2!L819&lt;&gt;""), 新_新規_2!L819, "")
 &amp; IF(AND(NM_従事者_従事者49_従事者区分&lt;&gt;"",新_変更_3!AO847&lt;&gt;""), 新_変更_3!AO847, "")</f>
        <v/>
      </c>
      <c r="AH5647" s="684"/>
      <c r="AI5647" s="684"/>
      <c r="AJ5647" s="684"/>
      <c r="AK5647" s="684"/>
      <c r="AL5647" s="684"/>
      <c r="AM5647" s="684"/>
      <c r="AN5647" s="684"/>
      <c r="AO5647" s="685"/>
    </row>
    <row r="5648" spans="2:41" ht="13.35" customHeight="1">
      <c r="B5648" s="135"/>
      <c r="I5648" s="136"/>
      <c r="J5648" s="135"/>
      <c r="N5648" s="135"/>
      <c r="Q5648" s="136"/>
      <c r="R5648" s="124" t="s">
        <v>15</v>
      </c>
      <c r="U5648" s="756"/>
      <c r="V5648" s="757"/>
      <c r="W5648" s="757"/>
      <c r="X5648" s="790"/>
      <c r="Y5648" s="125" t="s">
        <v>359</v>
      </c>
      <c r="Z5648" s="793"/>
      <c r="AA5648" s="757"/>
      <c r="AB5648" s="757"/>
      <c r="AC5648" s="758"/>
      <c r="AD5648" s="124" t="s">
        <v>56</v>
      </c>
      <c r="AG5648" s="686"/>
      <c r="AH5648" s="687"/>
      <c r="AI5648" s="687"/>
      <c r="AJ5648" s="687"/>
      <c r="AK5648" s="687"/>
      <c r="AL5648" s="687"/>
      <c r="AM5648" s="687"/>
      <c r="AN5648" s="687"/>
      <c r="AO5648" s="688"/>
    </row>
    <row r="5649" spans="2:41" ht="3.75" customHeight="1">
      <c r="B5649" s="135"/>
      <c r="I5649" s="136"/>
      <c r="J5649" s="135"/>
      <c r="N5649" s="135"/>
      <c r="Q5649" s="136"/>
      <c r="R5649" s="141"/>
      <c r="S5649" s="141"/>
      <c r="T5649" s="141"/>
      <c r="U5649" s="759"/>
      <c r="V5649" s="760"/>
      <c r="W5649" s="760"/>
      <c r="X5649" s="791"/>
      <c r="Y5649" s="141"/>
      <c r="Z5649" s="794"/>
      <c r="AA5649" s="760"/>
      <c r="AB5649" s="760"/>
      <c r="AC5649" s="761"/>
      <c r="AD5649" s="141"/>
      <c r="AE5649" s="141"/>
      <c r="AF5649" s="141"/>
      <c r="AG5649" s="689"/>
      <c r="AH5649" s="690"/>
      <c r="AI5649" s="690"/>
      <c r="AJ5649" s="690"/>
      <c r="AK5649" s="690"/>
      <c r="AL5649" s="690"/>
      <c r="AM5649" s="690"/>
      <c r="AN5649" s="690"/>
      <c r="AO5649" s="691"/>
    </row>
    <row r="5650" spans="2:41" ht="3.75" customHeight="1">
      <c r="B5650" s="135"/>
      <c r="I5650" s="136"/>
      <c r="J5650" s="135"/>
      <c r="N5650" s="135"/>
      <c r="Q5650" s="136"/>
      <c r="R5650" s="131"/>
      <c r="S5650" s="131"/>
      <c r="T5650" s="132"/>
      <c r="U5650" s="683" t="str">
        <f>IF(AND(NM_従事者_従事者49_従事者区分&lt;&gt;"",新_新規_2!T819&lt;&gt;""), 新_新規_2!T819, "")
&amp; IF(AND(NM_従事者_従事者49_従事者区分&lt;&gt;"",新_変更_3!AW847&lt;&gt;""), 新_変更_3!AW847, "")</f>
        <v/>
      </c>
      <c r="V5650" s="684"/>
      <c r="W5650" s="684"/>
      <c r="X5650" s="684"/>
      <c r="Y5650" s="684"/>
      <c r="Z5650" s="684"/>
      <c r="AA5650" s="684"/>
      <c r="AB5650" s="684"/>
      <c r="AC5650" s="685"/>
      <c r="AD5650" s="130"/>
      <c r="AE5650" s="131"/>
      <c r="AF5650" s="132"/>
      <c r="AG5650" s="683" t="str">
        <f>IF(AND(NM_従事者_従事者49_従事者区分&lt;&gt;"",新_新規_2!L820&lt;&gt;""), 新_新規_2!L820, "")
&amp; IF(AND(NM_従事者_従事者49_従事者区分&lt;&gt;"",新_変更_3!AO848&lt;&gt;""), 新_変更_3!AO848, "")</f>
        <v/>
      </c>
      <c r="AH5650" s="684"/>
      <c r="AI5650" s="684"/>
      <c r="AJ5650" s="684"/>
      <c r="AK5650" s="684"/>
      <c r="AL5650" s="684"/>
      <c r="AM5650" s="684"/>
      <c r="AN5650" s="684"/>
      <c r="AO5650" s="685"/>
    </row>
    <row r="5651" spans="2:41" ht="13.35" customHeight="1">
      <c r="B5651" s="135"/>
      <c r="I5651" s="136"/>
      <c r="J5651" s="135" t="s">
        <v>4041</v>
      </c>
      <c r="N5651" s="135" t="s">
        <v>23</v>
      </c>
      <c r="Q5651" s="136"/>
      <c r="R5651" s="124" t="s">
        <v>17</v>
      </c>
      <c r="T5651" s="136"/>
      <c r="U5651" s="686"/>
      <c r="V5651" s="687"/>
      <c r="W5651" s="687"/>
      <c r="X5651" s="687"/>
      <c r="Y5651" s="687"/>
      <c r="Z5651" s="687"/>
      <c r="AA5651" s="687"/>
      <c r="AB5651" s="687"/>
      <c r="AC5651" s="688"/>
      <c r="AD5651" s="135" t="s">
        <v>18</v>
      </c>
      <c r="AF5651" s="136"/>
      <c r="AG5651" s="686"/>
      <c r="AH5651" s="687"/>
      <c r="AI5651" s="687"/>
      <c r="AJ5651" s="687"/>
      <c r="AK5651" s="687"/>
      <c r="AL5651" s="687"/>
      <c r="AM5651" s="687"/>
      <c r="AN5651" s="687"/>
      <c r="AO5651" s="688"/>
    </row>
    <row r="5652" spans="2:41" ht="3.75" customHeight="1">
      <c r="B5652" s="135"/>
      <c r="I5652" s="136"/>
      <c r="J5652" s="135"/>
      <c r="N5652" s="135"/>
      <c r="Q5652" s="136"/>
      <c r="R5652" s="141"/>
      <c r="S5652" s="141"/>
      <c r="T5652" s="142"/>
      <c r="U5652" s="689"/>
      <c r="V5652" s="690"/>
      <c r="W5652" s="690"/>
      <c r="X5652" s="690"/>
      <c r="Y5652" s="690"/>
      <c r="Z5652" s="690"/>
      <c r="AA5652" s="690"/>
      <c r="AB5652" s="690"/>
      <c r="AC5652" s="691"/>
      <c r="AD5652" s="140"/>
      <c r="AE5652" s="141"/>
      <c r="AF5652" s="142"/>
      <c r="AG5652" s="689"/>
      <c r="AH5652" s="690"/>
      <c r="AI5652" s="690"/>
      <c r="AJ5652" s="690"/>
      <c r="AK5652" s="690"/>
      <c r="AL5652" s="690"/>
      <c r="AM5652" s="690"/>
      <c r="AN5652" s="690"/>
      <c r="AO5652" s="691"/>
    </row>
    <row r="5653" spans="2:41" ht="3.75" customHeight="1">
      <c r="B5653" s="135"/>
      <c r="I5653" s="136"/>
      <c r="J5653" s="135"/>
      <c r="N5653" s="135"/>
      <c r="Q5653" s="136"/>
      <c r="R5653" s="131"/>
      <c r="S5653" s="131"/>
      <c r="T5653" s="132"/>
      <c r="U5653" s="683" t="str">
        <f>IF(AND(NM_従事者_従事者49_従事者区分&lt;&gt;"",新_新規_2!T820&lt;&gt;""), 新_新規_2!T820, "")
&amp; IF(AND(NM_従事者_従事者49_従事者区分&lt;&gt;"",新_変更_3!AW848&lt;&gt;""), 新_変更_3!AW848, "")</f>
        <v/>
      </c>
      <c r="V5653" s="684"/>
      <c r="W5653" s="684"/>
      <c r="X5653" s="684"/>
      <c r="Y5653" s="684"/>
      <c r="Z5653" s="684"/>
      <c r="AA5653" s="684"/>
      <c r="AB5653" s="684"/>
      <c r="AC5653" s="685"/>
      <c r="AD5653" s="130"/>
      <c r="AE5653" s="131"/>
      <c r="AF5653" s="132"/>
      <c r="AG5653" s="683" t="str">
        <f>IF(AND(NM_従事者_従事者49_従事者区分&lt;&gt;"",新_新規_2!L821&lt;&gt;""), 新_新規_2!L821, "")
&amp; IF(AND(NM_従事者_従事者49_従事者区分&lt;&gt;"",新_変更_3!AO849&lt;&gt;""), 新_変更_3!AO849, "")</f>
        <v/>
      </c>
      <c r="AH5653" s="684"/>
      <c r="AI5653" s="684"/>
      <c r="AJ5653" s="684"/>
      <c r="AK5653" s="684"/>
      <c r="AL5653" s="684"/>
      <c r="AM5653" s="684"/>
      <c r="AN5653" s="684"/>
      <c r="AO5653" s="685"/>
    </row>
    <row r="5654" spans="2:41" ht="13.35" customHeight="1">
      <c r="B5654" s="135"/>
      <c r="I5654" s="136"/>
      <c r="J5654" s="135"/>
      <c r="N5654" s="135"/>
      <c r="Q5654" s="136"/>
      <c r="R5654" s="124" t="s">
        <v>19</v>
      </c>
      <c r="T5654" s="136"/>
      <c r="U5654" s="686"/>
      <c r="V5654" s="687"/>
      <c r="W5654" s="687"/>
      <c r="X5654" s="687"/>
      <c r="Y5654" s="687"/>
      <c r="Z5654" s="687"/>
      <c r="AA5654" s="687"/>
      <c r="AB5654" s="687"/>
      <c r="AC5654" s="688"/>
      <c r="AD5654" s="135" t="s">
        <v>20</v>
      </c>
      <c r="AF5654" s="136"/>
      <c r="AG5654" s="686"/>
      <c r="AH5654" s="687"/>
      <c r="AI5654" s="687"/>
      <c r="AJ5654" s="687"/>
      <c r="AK5654" s="687"/>
      <c r="AL5654" s="687"/>
      <c r="AM5654" s="687"/>
      <c r="AN5654" s="687"/>
      <c r="AO5654" s="688"/>
    </row>
    <row r="5655" spans="2:41" ht="3.75" customHeight="1">
      <c r="B5655" s="135"/>
      <c r="I5655" s="136"/>
      <c r="J5655" s="135"/>
      <c r="N5655" s="140"/>
      <c r="O5655" s="141"/>
      <c r="P5655" s="141"/>
      <c r="Q5655" s="142"/>
      <c r="R5655" s="141"/>
      <c r="S5655" s="141"/>
      <c r="T5655" s="142"/>
      <c r="U5655" s="689"/>
      <c r="V5655" s="690"/>
      <c r="W5655" s="690"/>
      <c r="X5655" s="690"/>
      <c r="Y5655" s="690"/>
      <c r="Z5655" s="690"/>
      <c r="AA5655" s="690"/>
      <c r="AB5655" s="690"/>
      <c r="AC5655" s="691"/>
      <c r="AD5655" s="140"/>
      <c r="AE5655" s="141"/>
      <c r="AF5655" s="142"/>
      <c r="AG5655" s="689"/>
      <c r="AH5655" s="690"/>
      <c r="AI5655" s="690"/>
      <c r="AJ5655" s="690"/>
      <c r="AK5655" s="690"/>
      <c r="AL5655" s="690"/>
      <c r="AM5655" s="690"/>
      <c r="AN5655" s="690"/>
      <c r="AO5655" s="691"/>
    </row>
    <row r="5656" spans="2:41" ht="3.75" customHeight="1">
      <c r="B5656" s="135"/>
      <c r="I5656" s="136"/>
      <c r="J5656" s="135"/>
      <c r="M5656" s="136"/>
      <c r="N5656" s="135"/>
      <c r="Q5656" s="136"/>
      <c r="R5656" s="130"/>
      <c r="S5656" s="131"/>
      <c r="T5656" s="131"/>
      <c r="U5656" s="131"/>
      <c r="V5656" s="131"/>
      <c r="W5656" s="131"/>
      <c r="X5656" s="131"/>
      <c r="Y5656" s="131"/>
      <c r="Z5656" s="131"/>
      <c r="AA5656" s="131"/>
      <c r="AB5656" s="131"/>
      <c r="AC5656" s="131"/>
      <c r="AD5656" s="131"/>
      <c r="AE5656" s="131"/>
      <c r="AF5656" s="131"/>
      <c r="AG5656" s="131"/>
      <c r="AH5656" s="131"/>
      <c r="AI5656" s="131"/>
      <c r="AJ5656" s="131"/>
      <c r="AK5656" s="131"/>
      <c r="AL5656" s="131"/>
      <c r="AM5656" s="131"/>
      <c r="AN5656" s="131"/>
      <c r="AO5656" s="132"/>
    </row>
    <row r="5657" spans="2:41" ht="13.35" customHeight="1">
      <c r="B5657" s="135"/>
      <c r="I5657" s="136"/>
      <c r="J5657" s="135"/>
      <c r="M5657" s="136"/>
      <c r="N5657" s="135" t="s">
        <v>111</v>
      </c>
      <c r="Q5657" s="136"/>
      <c r="R5657" s="135"/>
      <c r="S5657" s="696"/>
      <c r="T5657" s="694"/>
      <c r="V5657" s="146"/>
      <c r="W5657" s="124" t="s">
        <v>12</v>
      </c>
      <c r="X5657" s="146"/>
      <c r="Y5657" s="124" t="s">
        <v>11</v>
      </c>
      <c r="Z5657" s="146"/>
      <c r="AA5657" s="124" t="s">
        <v>364</v>
      </c>
      <c r="AO5657" s="136"/>
    </row>
    <row r="5658" spans="2:41" ht="3.75" customHeight="1">
      <c r="B5658" s="135"/>
      <c r="I5658" s="136"/>
      <c r="J5658" s="135"/>
      <c r="M5658" s="136"/>
      <c r="N5658" s="135"/>
      <c r="Q5658" s="136"/>
      <c r="R5658" s="135"/>
      <c r="AO5658" s="136"/>
    </row>
    <row r="5659" spans="2:41" ht="3.75" customHeight="1">
      <c r="B5659" s="135"/>
      <c r="I5659" s="136"/>
      <c r="J5659" s="135"/>
      <c r="M5659" s="136"/>
      <c r="N5659" s="130"/>
      <c r="O5659" s="131"/>
      <c r="P5659" s="131"/>
      <c r="Q5659" s="131"/>
      <c r="R5659" s="781" t="str">
        <f>IF(AND(NM_従事者_従事者49_従事者区分&lt;&gt;"",新_新規_2!I822&lt;&gt;""), 新_新規_2!I822, "")
 &amp; IF(AND(NM_従事者_従事者49_従事者区分&lt;&gt;"",新_変更_3!AL850&lt;&gt;""), 新_変更_3!AL850, "")</f>
        <v/>
      </c>
      <c r="S5659" s="784" t="str">
        <f>IF(AND(NM_従事者_従事者49_従事者区分&lt;&gt;"",新_新規_2!J822&lt;&gt;""), 新_新規_2!J822, "")
 &amp; IF(AND(NM_従事者_従事者49_従事者区分&lt;&gt;"",新_変更_3!AM850&lt;&gt;""), 新_変更_3!AM850, "")</f>
        <v/>
      </c>
      <c r="T5659" s="131"/>
      <c r="U5659" s="787" t="str">
        <f>IF(AND(NM_従事者_従事者49_従事者区分&lt;&gt;"",新_新規_2!L822&lt;&gt;""), 新_新規_2!L822, "")
&amp; IF(AND(NM_従事者_従事者49_従事者区分&lt;&gt;"",新_変更_3!AO850&lt;&gt;""), 新_変更_3!AO850, "")</f>
        <v/>
      </c>
      <c r="V5659" s="130"/>
      <c r="W5659" s="131"/>
      <c r="X5659" s="131"/>
      <c r="Y5659" s="131"/>
      <c r="Z5659" s="131"/>
      <c r="AA5659" s="131"/>
      <c r="AB5659" s="131"/>
      <c r="AC5659" s="131"/>
      <c r="AD5659" s="131"/>
      <c r="AE5659" s="131"/>
      <c r="AF5659" s="131"/>
      <c r="AG5659" s="131"/>
      <c r="AH5659" s="133"/>
      <c r="AI5659" s="133"/>
      <c r="AJ5659" s="131"/>
      <c r="AK5659" s="149"/>
      <c r="AL5659" s="131"/>
      <c r="AM5659" s="131"/>
      <c r="AN5659" s="131"/>
      <c r="AO5659" s="132"/>
    </row>
    <row r="5660" spans="2:41" ht="13.35" customHeight="1">
      <c r="B5660" s="135"/>
      <c r="I5660" s="136"/>
      <c r="J5660" s="135"/>
      <c r="M5660" s="136"/>
      <c r="N5660" s="135" t="s">
        <v>30</v>
      </c>
      <c r="R5660" s="782"/>
      <c r="S5660" s="785"/>
      <c r="T5660" s="124" t="s">
        <v>388</v>
      </c>
      <c r="U5660" s="756"/>
      <c r="V5660" s="135" t="s">
        <v>112</v>
      </c>
      <c r="AH5660" s="137"/>
      <c r="AI5660" s="137"/>
      <c r="AK5660" s="150"/>
      <c r="AO5660" s="136"/>
    </row>
    <row r="5661" spans="2:41" ht="3.75" customHeight="1">
      <c r="B5661" s="135"/>
      <c r="I5661" s="136"/>
      <c r="J5661" s="135"/>
      <c r="M5661" s="136"/>
      <c r="N5661" s="135"/>
      <c r="R5661" s="783"/>
      <c r="S5661" s="786"/>
      <c r="T5661" s="141"/>
      <c r="U5661" s="759"/>
      <c r="V5661" s="140"/>
      <c r="W5661" s="141"/>
      <c r="X5661" s="141"/>
      <c r="Y5661" s="141"/>
      <c r="Z5661" s="141"/>
      <c r="AA5661" s="141"/>
      <c r="AB5661" s="141"/>
      <c r="AC5661" s="141"/>
      <c r="AD5661" s="141"/>
      <c r="AE5661" s="141"/>
      <c r="AF5661" s="141"/>
      <c r="AG5661" s="141"/>
      <c r="AH5661" s="143"/>
      <c r="AI5661" s="143"/>
      <c r="AJ5661" s="141"/>
      <c r="AK5661" s="151"/>
      <c r="AL5661" s="141"/>
      <c r="AM5661" s="141"/>
      <c r="AN5661" s="141"/>
      <c r="AO5661" s="142"/>
    </row>
    <row r="5662" spans="2:41" ht="3.75" customHeight="1">
      <c r="B5662" s="135"/>
      <c r="I5662" s="136"/>
      <c r="J5662" s="135"/>
      <c r="M5662" s="136"/>
      <c r="N5662" s="130"/>
      <c r="O5662" s="131"/>
      <c r="P5662" s="131"/>
      <c r="Q5662" s="132"/>
      <c r="R5662" s="788" t="str">
        <f>IF(AND(NM_従事者_従事者49_従事者区分&lt;&gt;"",新_新規_2!K826&lt;&gt;""), 新_新規_2!K826, "")
 &amp; IF(AND(NM_従事者_従事者49_従事者区分&lt;&gt;"",新_変更_3!AN854&lt;&gt;""), 新_変更_3!AN854, "")</f>
        <v/>
      </c>
      <c r="S5662" s="684"/>
      <c r="T5662" s="684"/>
      <c r="U5662" s="685"/>
      <c r="V5662" s="686" t="str">
        <f>IF(AND(NM_従事者_従事者49_従事者区分&lt;&gt;"",新_新規_2!O826&lt;&gt;""), 新_新規_2!O826, "")
&amp; IF(AND(NM_従事者_従事者49_従事者区分&lt;&gt;"",新_変更_3!AR854&lt;&gt;""), 新_変更_3!AR854, "")</f>
        <v/>
      </c>
      <c r="W5662" s="688"/>
      <c r="X5662" s="683" t="str">
        <f>IF(AND(NM_従事者_従事者49_従事者区分&lt;&gt;"",新_新規_2!Q826&lt;&gt;""), 新_新規_2!Q826, "")
 &amp; IF(AND(NM_従事者_従事者49_従事者区分&lt;&gt;"",新_変更_3!AT854&lt;&gt;""), 新_変更_3!AT854, "")</f>
        <v/>
      </c>
      <c r="Y5662" s="684"/>
      <c r="Z5662" s="684"/>
      <c r="AA5662" s="685"/>
      <c r="AI5662" s="131"/>
      <c r="AO5662" s="136"/>
    </row>
    <row r="5663" spans="2:41" ht="13.35" customHeight="1">
      <c r="B5663" s="135"/>
      <c r="I5663" s="136"/>
      <c r="J5663" s="135"/>
      <c r="M5663" s="136"/>
      <c r="N5663" s="135" t="s">
        <v>114</v>
      </c>
      <c r="Q5663" s="136"/>
      <c r="R5663" s="686"/>
      <c r="S5663" s="687"/>
      <c r="T5663" s="687"/>
      <c r="U5663" s="688"/>
      <c r="V5663" s="686"/>
      <c r="W5663" s="688"/>
      <c r="X5663" s="686"/>
      <c r="Y5663" s="687"/>
      <c r="Z5663" s="687"/>
      <c r="AA5663" s="688"/>
      <c r="AB5663" s="158" t="s">
        <v>171</v>
      </c>
      <c r="AO5663" s="136"/>
    </row>
    <row r="5664" spans="2:41" ht="3.75" customHeight="1">
      <c r="B5664" s="135"/>
      <c r="I5664" s="136"/>
      <c r="J5664" s="135"/>
      <c r="M5664" s="136"/>
      <c r="N5664" s="135"/>
      <c r="Q5664" s="136"/>
      <c r="R5664" s="689"/>
      <c r="S5664" s="690"/>
      <c r="T5664" s="690"/>
      <c r="U5664" s="691"/>
      <c r="V5664" s="689"/>
      <c r="W5664" s="691"/>
      <c r="X5664" s="689"/>
      <c r="Y5664" s="690"/>
      <c r="Z5664" s="690"/>
      <c r="AA5664" s="691"/>
      <c r="AB5664" s="141"/>
      <c r="AC5664" s="141"/>
      <c r="AD5664" s="141"/>
      <c r="AE5664" s="141"/>
      <c r="AF5664" s="141"/>
      <c r="AG5664" s="141"/>
      <c r="AH5664" s="141"/>
      <c r="AI5664" s="141"/>
      <c r="AJ5664" s="141"/>
      <c r="AK5664" s="141"/>
      <c r="AL5664" s="141"/>
      <c r="AM5664" s="141"/>
      <c r="AN5664" s="141"/>
      <c r="AO5664" s="142"/>
    </row>
    <row r="5665" spans="2:41" ht="3.75" customHeight="1">
      <c r="B5665" s="135"/>
      <c r="I5665" s="136"/>
      <c r="J5665" s="135"/>
      <c r="M5665" s="136"/>
      <c r="N5665" s="130"/>
      <c r="O5665" s="131"/>
      <c r="P5665" s="131"/>
      <c r="Q5665" s="131"/>
      <c r="R5665" s="130"/>
      <c r="S5665" s="131"/>
      <c r="T5665" s="131"/>
      <c r="U5665" s="131"/>
      <c r="V5665" s="131"/>
      <c r="W5665" s="131"/>
      <c r="X5665" s="131"/>
      <c r="Y5665" s="131"/>
      <c r="Z5665" s="131"/>
      <c r="AA5665" s="132"/>
      <c r="AB5665" s="130"/>
      <c r="AI5665" s="136"/>
      <c r="AJ5665" s="130"/>
      <c r="AK5665" s="131"/>
      <c r="AL5665" s="131"/>
      <c r="AM5665" s="131"/>
      <c r="AN5665" s="131"/>
      <c r="AO5665" s="132"/>
    </row>
    <row r="5666" spans="2:41" ht="13.35" customHeight="1">
      <c r="B5666" s="135"/>
      <c r="I5666" s="136"/>
      <c r="J5666" s="135"/>
      <c r="M5666" s="136"/>
      <c r="N5666" s="135" t="s">
        <v>115</v>
      </c>
      <c r="R5666" s="135"/>
      <c r="S5666" s="696" t="str">
        <f>IF(AND(NM_従事者_従事者49_従事者区分&lt;&gt;"",新_新規_2!I828&lt;&gt;""), 新_新規_2!I828, "")
&amp; IF(AND(NM_従事者_従事者49_従事者区分&lt;&gt;"",新_変更_3!AL856&lt;&gt;""), 新_変更_3!AL856, "")</f>
        <v/>
      </c>
      <c r="T5666" s="694"/>
      <c r="V5666" s="146" t="str">
        <f>IF(AND(NM_従事者_従事者49_従事者区分&lt;&gt;"",新_新規_2!K828&lt;&gt;""), 新_新規_2!K828, "")
&amp; IF(AND(NM_従事者_従事者49_従事者区分&lt;&gt;"",新_変更_3!AN856&lt;&gt;""), 新_変更_3!AN856, "")</f>
        <v/>
      </c>
      <c r="W5666" s="124" t="s">
        <v>12</v>
      </c>
      <c r="X5666" s="146" t="str">
        <f>IF(AND(NM_従事者_従事者49_従事者区分&lt;&gt;"",新_新規_2!M828&lt;&gt;""), 新_新規_2!M828, "")
&amp; IF(AND(NM_従事者_従事者49_従事者区分&lt;&gt;"",新_変更_3!AP856&lt;&gt;""), 新_変更_3!AP856, "")</f>
        <v/>
      </c>
      <c r="Y5666" s="124" t="s">
        <v>11</v>
      </c>
      <c r="Z5666" s="146" t="str">
        <f>IF(AND(NM_従事者_従事者49_従事者区分&lt;&gt;"",新_新規_2!O828&lt;&gt;""), 新_新規_2!O828, "")
&amp; IF(AND(NM_従事者_従事者49_従事者区分&lt;&gt;"",新_変更_3!AR856&lt;&gt;""), 新_変更_3!AR856, "")</f>
        <v/>
      </c>
      <c r="AA5666" s="124" t="s">
        <v>364</v>
      </c>
      <c r="AB5666" s="135" t="s">
        <v>170</v>
      </c>
      <c r="AI5666" s="136"/>
      <c r="AJ5666" s="135"/>
      <c r="AK5666" s="696"/>
      <c r="AL5666" s="693"/>
      <c r="AM5666" s="693"/>
      <c r="AN5666" s="693"/>
      <c r="AO5666" s="694"/>
    </row>
    <row r="5667" spans="2:41" ht="3.75" customHeight="1">
      <c r="B5667" s="135"/>
      <c r="I5667" s="136"/>
      <c r="J5667" s="135"/>
      <c r="M5667" s="136"/>
      <c r="N5667" s="135"/>
      <c r="R5667" s="140"/>
      <c r="S5667" s="141"/>
      <c r="T5667" s="141"/>
      <c r="U5667" s="141"/>
      <c r="V5667" s="141"/>
      <c r="W5667" s="141"/>
      <c r="X5667" s="141"/>
      <c r="Y5667" s="141"/>
      <c r="Z5667" s="141"/>
      <c r="AA5667" s="142"/>
      <c r="AB5667" s="140"/>
      <c r="AC5667" s="141"/>
      <c r="AD5667" s="141"/>
      <c r="AE5667" s="141"/>
      <c r="AF5667" s="141"/>
      <c r="AG5667" s="141"/>
      <c r="AH5667" s="141"/>
      <c r="AI5667" s="142"/>
      <c r="AJ5667" s="140"/>
      <c r="AK5667" s="141"/>
      <c r="AL5667" s="141"/>
      <c r="AM5667" s="141"/>
      <c r="AN5667" s="141"/>
      <c r="AO5667" s="142"/>
    </row>
    <row r="5668" spans="2:41" ht="3.75" customHeight="1">
      <c r="B5668" s="135"/>
      <c r="I5668" s="136"/>
      <c r="J5668" s="135"/>
      <c r="M5668" s="136"/>
      <c r="N5668" s="130"/>
      <c r="O5668" s="131"/>
      <c r="P5668" s="131"/>
      <c r="Q5668" s="132"/>
      <c r="R5668" s="683" t="str">
        <f>IF(新_新規_2!T825="☑", "研修中の登録販売者", "") &amp; IF(新_変更_3!AW853="☑", "研修中の登録販売者", "")</f>
        <v/>
      </c>
      <c r="S5668" s="684"/>
      <c r="T5668" s="684"/>
      <c r="U5668" s="684"/>
      <c r="V5668" s="684"/>
      <c r="W5668" s="684"/>
      <c r="X5668" s="684"/>
      <c r="Y5668" s="684"/>
      <c r="Z5668" s="684"/>
      <c r="AA5668" s="684"/>
      <c r="AB5668" s="684"/>
      <c r="AC5668" s="684"/>
      <c r="AD5668" s="684"/>
      <c r="AE5668" s="684"/>
      <c r="AF5668" s="684"/>
      <c r="AG5668" s="684"/>
      <c r="AH5668" s="684"/>
      <c r="AI5668" s="684"/>
      <c r="AJ5668" s="684"/>
      <c r="AK5668" s="684"/>
      <c r="AL5668" s="684"/>
      <c r="AM5668" s="684"/>
      <c r="AN5668" s="684"/>
      <c r="AO5668" s="685"/>
    </row>
    <row r="5669" spans="2:41" ht="13.35" customHeight="1">
      <c r="B5669" s="135"/>
      <c r="I5669" s="136"/>
      <c r="J5669" s="135"/>
      <c r="M5669" s="136"/>
      <c r="N5669" s="135" t="s">
        <v>32</v>
      </c>
      <c r="Q5669" s="136"/>
      <c r="R5669" s="686"/>
      <c r="S5669" s="687"/>
      <c r="T5669" s="687"/>
      <c r="U5669" s="687"/>
      <c r="V5669" s="687"/>
      <c r="W5669" s="687"/>
      <c r="X5669" s="687"/>
      <c r="Y5669" s="687"/>
      <c r="Z5669" s="687"/>
      <c r="AA5669" s="687"/>
      <c r="AB5669" s="687"/>
      <c r="AC5669" s="687"/>
      <c r="AD5669" s="687"/>
      <c r="AE5669" s="687"/>
      <c r="AF5669" s="687"/>
      <c r="AG5669" s="687"/>
      <c r="AH5669" s="687"/>
      <c r="AI5669" s="687"/>
      <c r="AJ5669" s="687"/>
      <c r="AK5669" s="687"/>
      <c r="AL5669" s="687"/>
      <c r="AM5669" s="687"/>
      <c r="AN5669" s="687"/>
      <c r="AO5669" s="688"/>
    </row>
    <row r="5670" spans="2:41" ht="3.75" customHeight="1">
      <c r="B5670" s="135"/>
      <c r="I5670" s="136"/>
      <c r="J5670" s="135"/>
      <c r="M5670" s="136"/>
      <c r="N5670" s="140"/>
      <c r="O5670" s="141"/>
      <c r="P5670" s="141"/>
      <c r="Q5670" s="142"/>
      <c r="R5670" s="689"/>
      <c r="S5670" s="690"/>
      <c r="T5670" s="690"/>
      <c r="U5670" s="690"/>
      <c r="V5670" s="690"/>
      <c r="W5670" s="690"/>
      <c r="X5670" s="690"/>
      <c r="Y5670" s="690"/>
      <c r="Z5670" s="690"/>
      <c r="AA5670" s="690"/>
      <c r="AB5670" s="690"/>
      <c r="AC5670" s="690"/>
      <c r="AD5670" s="690"/>
      <c r="AE5670" s="690"/>
      <c r="AF5670" s="690"/>
      <c r="AG5670" s="690"/>
      <c r="AH5670" s="690"/>
      <c r="AI5670" s="690"/>
      <c r="AJ5670" s="690"/>
      <c r="AK5670" s="690"/>
      <c r="AL5670" s="690"/>
      <c r="AM5670" s="690"/>
      <c r="AN5670" s="690"/>
      <c r="AO5670" s="691"/>
    </row>
    <row r="5671" spans="2:41" ht="3.75" customHeight="1">
      <c r="B5671" s="135"/>
      <c r="I5671" s="136"/>
      <c r="J5671" s="130"/>
      <c r="K5671" s="131"/>
      <c r="L5671" s="131"/>
      <c r="M5671" s="132"/>
      <c r="N5671" s="130"/>
      <c r="O5671" s="131"/>
      <c r="P5671" s="131"/>
      <c r="Q5671" s="132"/>
      <c r="R5671" s="130"/>
      <c r="S5671" s="131"/>
      <c r="T5671" s="131"/>
      <c r="U5671" s="131"/>
      <c r="V5671" s="131"/>
      <c r="W5671" s="131"/>
      <c r="X5671" s="131"/>
      <c r="Y5671" s="131"/>
      <c r="Z5671" s="131"/>
      <c r="AA5671" s="132"/>
      <c r="AB5671" s="130"/>
      <c r="AC5671" s="131"/>
      <c r="AD5671" s="131"/>
      <c r="AE5671" s="132"/>
      <c r="AF5671" s="131"/>
      <c r="AG5671" s="131"/>
      <c r="AH5671" s="131"/>
      <c r="AI5671" s="131"/>
      <c r="AJ5671" s="131"/>
      <c r="AK5671" s="131"/>
      <c r="AL5671" s="131"/>
      <c r="AM5671" s="131"/>
      <c r="AN5671" s="131"/>
      <c r="AO5671" s="132"/>
    </row>
    <row r="5672" spans="2:41" ht="13.35" customHeight="1">
      <c r="B5672" s="135"/>
      <c r="I5672" s="136"/>
      <c r="J5672" s="135"/>
      <c r="M5672" s="136"/>
      <c r="N5672" s="135" t="s">
        <v>27</v>
      </c>
      <c r="Q5672" s="136"/>
      <c r="R5672" s="135"/>
      <c r="S5672" s="692" t="str">
        <f xml:space="preserve"> IF(新_新規_2!I832&lt;&gt;"", "01300011:その他従事者", "") &amp; IF(新_変更_3!AL860&lt;&gt;"", "01300011:その他従事者", "")</f>
        <v/>
      </c>
      <c r="T5672" s="693"/>
      <c r="U5672" s="693"/>
      <c r="V5672" s="693"/>
      <c r="W5672" s="693"/>
      <c r="X5672" s="693"/>
      <c r="Y5672" s="693"/>
      <c r="Z5672" s="693"/>
      <c r="AA5672" s="694"/>
      <c r="AB5672" s="135" t="s">
        <v>28</v>
      </c>
      <c r="AE5672" s="136"/>
      <c r="AF5672" s="135"/>
      <c r="AG5672" s="695" t="str">
        <f>IF(新_新規_2!I840="☑", "01300001:薬剤師", "") &amp; IF(新_変更_3!AL868="☑", "01300001:薬剤師", "")
&amp; IF(新_新規_2!N840="☑", "01300002:登録販売者", "") &amp; IF(新_変更_3!AQ868="☑", "01300002:登録販売者", "")
&amp; IF(新_新規_2!T840="☑", "01300002:登録販売者", "") &amp; IF(新_変更_3!AW868="☑", "01300002:登録販売者", "")</f>
        <v/>
      </c>
      <c r="AH5672" s="693"/>
      <c r="AI5672" s="693"/>
      <c r="AJ5672" s="693"/>
      <c r="AK5672" s="693"/>
      <c r="AL5672" s="693"/>
      <c r="AM5672" s="693"/>
      <c r="AN5672" s="693"/>
      <c r="AO5672" s="694"/>
    </row>
    <row r="5673" spans="2:41" ht="3.75" customHeight="1">
      <c r="B5673" s="135"/>
      <c r="I5673" s="136"/>
      <c r="J5673" s="135"/>
      <c r="M5673" s="136"/>
      <c r="N5673" s="140"/>
      <c r="O5673" s="141"/>
      <c r="P5673" s="141"/>
      <c r="Q5673" s="142"/>
      <c r="R5673" s="140"/>
      <c r="S5673" s="141"/>
      <c r="T5673" s="141"/>
      <c r="U5673" s="141"/>
      <c r="V5673" s="141"/>
      <c r="W5673" s="141"/>
      <c r="X5673" s="141"/>
      <c r="Y5673" s="141"/>
      <c r="Z5673" s="141"/>
      <c r="AA5673" s="142"/>
      <c r="AB5673" s="140"/>
      <c r="AC5673" s="141"/>
      <c r="AD5673" s="141"/>
      <c r="AE5673" s="142"/>
      <c r="AF5673" s="141"/>
      <c r="AG5673" s="141"/>
      <c r="AH5673" s="141"/>
      <c r="AI5673" s="141"/>
      <c r="AJ5673" s="141"/>
      <c r="AK5673" s="141"/>
      <c r="AL5673" s="141"/>
      <c r="AM5673" s="141"/>
      <c r="AN5673" s="141"/>
      <c r="AO5673" s="142"/>
    </row>
    <row r="5674" spans="2:41" ht="3.75" customHeight="1">
      <c r="B5674" s="135"/>
      <c r="I5674" s="136"/>
      <c r="J5674" s="135"/>
      <c r="M5674" s="136"/>
      <c r="N5674" s="130"/>
      <c r="O5674" s="131"/>
      <c r="P5674" s="131"/>
      <c r="Q5674" s="132"/>
      <c r="R5674" s="130"/>
      <c r="S5674" s="131"/>
      <c r="T5674" s="131"/>
      <c r="U5674" s="131"/>
      <c r="V5674" s="131"/>
      <c r="W5674" s="131"/>
      <c r="X5674" s="131"/>
      <c r="Y5674" s="131"/>
      <c r="Z5674" s="131"/>
      <c r="AA5674" s="132"/>
      <c r="AB5674" s="130"/>
      <c r="AC5674" s="131"/>
      <c r="AD5674" s="131"/>
      <c r="AE5674" s="132"/>
      <c r="AF5674" s="130"/>
      <c r="AG5674" s="131"/>
      <c r="AH5674" s="131"/>
      <c r="AI5674" s="131"/>
      <c r="AJ5674" s="131"/>
      <c r="AK5674" s="131"/>
      <c r="AL5674" s="131"/>
      <c r="AM5674" s="131"/>
      <c r="AN5674" s="131"/>
      <c r="AO5674" s="132"/>
    </row>
    <row r="5675" spans="2:41" ht="13.35" customHeight="1">
      <c r="B5675" s="135"/>
      <c r="I5675" s="136"/>
      <c r="J5675" s="135"/>
      <c r="M5675" s="136"/>
      <c r="N5675" s="135" t="s">
        <v>3990</v>
      </c>
      <c r="Q5675" s="136"/>
      <c r="R5675" s="135"/>
      <c r="S5675" s="696"/>
      <c r="T5675" s="694"/>
      <c r="V5675" s="146"/>
      <c r="W5675" s="124" t="s">
        <v>12</v>
      </c>
      <c r="X5675" s="146"/>
      <c r="Y5675" s="124" t="s">
        <v>11</v>
      </c>
      <c r="Z5675" s="146"/>
      <c r="AA5675" s="136" t="s">
        <v>364</v>
      </c>
      <c r="AB5675" s="135" t="s">
        <v>66</v>
      </c>
      <c r="AE5675" s="136"/>
      <c r="AF5675" s="135"/>
      <c r="AG5675" s="696"/>
      <c r="AH5675" s="694"/>
      <c r="AJ5675" s="146"/>
      <c r="AK5675" s="124" t="s">
        <v>12</v>
      </c>
      <c r="AL5675" s="146"/>
      <c r="AM5675" s="124" t="s">
        <v>11</v>
      </c>
      <c r="AN5675" s="146"/>
      <c r="AO5675" s="136" t="s">
        <v>364</v>
      </c>
    </row>
    <row r="5676" spans="2:41" ht="3.75" customHeight="1">
      <c r="B5676" s="135"/>
      <c r="I5676" s="136"/>
      <c r="J5676" s="135"/>
      <c r="M5676" s="136"/>
      <c r="N5676" s="140"/>
      <c r="O5676" s="141"/>
      <c r="P5676" s="141"/>
      <c r="Q5676" s="142"/>
      <c r="R5676" s="140"/>
      <c r="S5676" s="141"/>
      <c r="T5676" s="141"/>
      <c r="U5676" s="141"/>
      <c r="V5676" s="141"/>
      <c r="W5676" s="141"/>
      <c r="X5676" s="141"/>
      <c r="Y5676" s="141"/>
      <c r="Z5676" s="141"/>
      <c r="AA5676" s="142"/>
      <c r="AB5676" s="140"/>
      <c r="AC5676" s="141"/>
      <c r="AD5676" s="141"/>
      <c r="AE5676" s="142"/>
      <c r="AF5676" s="140"/>
      <c r="AG5676" s="141"/>
      <c r="AH5676" s="141"/>
      <c r="AI5676" s="141"/>
      <c r="AJ5676" s="141"/>
      <c r="AK5676" s="141"/>
      <c r="AL5676" s="141"/>
      <c r="AM5676" s="141"/>
      <c r="AN5676" s="141"/>
      <c r="AO5676" s="142"/>
    </row>
    <row r="5677" spans="2:41" ht="3.75" customHeight="1">
      <c r="B5677" s="135"/>
      <c r="I5677" s="136"/>
      <c r="J5677" s="135"/>
      <c r="M5677" s="136"/>
      <c r="N5677" s="130"/>
      <c r="O5677" s="131"/>
      <c r="P5677" s="131"/>
      <c r="Q5677" s="132"/>
      <c r="R5677" s="683" t="str">
        <f>IF(AND(NM_従事者_従事者50_従事者区分&lt;&gt;"",新_新規_2!I832&lt;&gt;""), 新_新規_2!I832, "")
&amp; IF(AND(NM_従事者_従事者50_従事者区分&lt;&gt;"",新_変更_3!AL860&lt;&gt;""), 新_変更_3!AL860, "")</f>
        <v/>
      </c>
      <c r="S5677" s="684"/>
      <c r="T5677" s="684"/>
      <c r="U5677" s="684"/>
      <c r="V5677" s="684"/>
      <c r="W5677" s="684"/>
      <c r="X5677" s="684"/>
      <c r="Y5677" s="684"/>
      <c r="Z5677" s="684"/>
      <c r="AA5677" s="684"/>
      <c r="AB5677" s="684"/>
      <c r="AC5677" s="684"/>
      <c r="AD5677" s="684"/>
      <c r="AE5677" s="684"/>
      <c r="AF5677" s="684"/>
      <c r="AG5677" s="684"/>
      <c r="AH5677" s="684"/>
      <c r="AI5677" s="684"/>
      <c r="AJ5677" s="685"/>
      <c r="AK5677" s="131"/>
      <c r="AL5677" s="131"/>
      <c r="AM5677" s="131"/>
      <c r="AN5677" s="131"/>
      <c r="AO5677" s="132"/>
    </row>
    <row r="5678" spans="2:41" ht="13.35" customHeight="1">
      <c r="B5678" s="135"/>
      <c r="I5678" s="136"/>
      <c r="J5678" s="135"/>
      <c r="M5678" s="136"/>
      <c r="N5678" s="135" t="s">
        <v>8</v>
      </c>
      <c r="Q5678" s="136"/>
      <c r="R5678" s="686"/>
      <c r="S5678" s="687"/>
      <c r="T5678" s="687"/>
      <c r="U5678" s="687"/>
      <c r="V5678" s="687"/>
      <c r="W5678" s="687"/>
      <c r="X5678" s="687"/>
      <c r="Y5678" s="687"/>
      <c r="Z5678" s="687"/>
      <c r="AA5678" s="687"/>
      <c r="AB5678" s="687"/>
      <c r="AC5678" s="687"/>
      <c r="AD5678" s="687"/>
      <c r="AE5678" s="687"/>
      <c r="AF5678" s="687"/>
      <c r="AG5678" s="687"/>
      <c r="AH5678" s="687"/>
      <c r="AI5678" s="687"/>
      <c r="AJ5678" s="688"/>
      <c r="AL5678" s="147" t="s">
        <v>13</v>
      </c>
      <c r="AM5678" s="124" t="s">
        <v>29</v>
      </c>
      <c r="AO5678" s="136"/>
    </row>
    <row r="5679" spans="2:41" ht="3.75" customHeight="1">
      <c r="B5679" s="135"/>
      <c r="I5679" s="136"/>
      <c r="J5679" s="135"/>
      <c r="M5679" s="136"/>
      <c r="N5679" s="140"/>
      <c r="O5679" s="141"/>
      <c r="P5679" s="141"/>
      <c r="Q5679" s="142"/>
      <c r="R5679" s="689"/>
      <c r="S5679" s="690"/>
      <c r="T5679" s="690"/>
      <c r="U5679" s="690"/>
      <c r="V5679" s="690"/>
      <c r="W5679" s="690"/>
      <c r="X5679" s="690"/>
      <c r="Y5679" s="690"/>
      <c r="Z5679" s="690"/>
      <c r="AA5679" s="690"/>
      <c r="AB5679" s="690"/>
      <c r="AC5679" s="690"/>
      <c r="AD5679" s="690"/>
      <c r="AE5679" s="690"/>
      <c r="AF5679" s="690"/>
      <c r="AG5679" s="690"/>
      <c r="AH5679" s="690"/>
      <c r="AI5679" s="690"/>
      <c r="AJ5679" s="691"/>
      <c r="AK5679" s="141"/>
      <c r="AL5679" s="141"/>
      <c r="AM5679" s="141"/>
      <c r="AN5679" s="141"/>
      <c r="AO5679" s="142"/>
    </row>
    <row r="5680" spans="2:41" ht="3.75" customHeight="1">
      <c r="B5680" s="135"/>
      <c r="I5680" s="136"/>
      <c r="J5680" s="135"/>
      <c r="M5680" s="136"/>
      <c r="N5680" s="130"/>
      <c r="O5680" s="131"/>
      <c r="P5680" s="131"/>
      <c r="Q5680" s="132"/>
      <c r="R5680" s="683" t="str">
        <f>IF(NM_従事者_従事者50_従事者区分="","",(IF(新_新規_2!I831&lt;&gt;"", ASC(PHONETIC(新_新規_2!I831)), "") &amp; IF(新_変更_3!AL859&lt;&gt;"", ASC(PHONETIC(新_変更_3!AL859)), "")))</f>
        <v/>
      </c>
      <c r="S5680" s="684"/>
      <c r="T5680" s="684"/>
      <c r="U5680" s="684"/>
      <c r="V5680" s="684"/>
      <c r="W5680" s="684"/>
      <c r="X5680" s="684"/>
      <c r="Y5680" s="684"/>
      <c r="Z5680" s="684"/>
      <c r="AA5680" s="684"/>
      <c r="AB5680" s="684"/>
      <c r="AC5680" s="684"/>
      <c r="AD5680" s="684"/>
      <c r="AE5680" s="684"/>
      <c r="AF5680" s="684"/>
      <c r="AG5680" s="684"/>
      <c r="AH5680" s="684"/>
      <c r="AI5680" s="684"/>
      <c r="AJ5680" s="684"/>
      <c r="AK5680" s="684"/>
      <c r="AL5680" s="684"/>
      <c r="AM5680" s="684"/>
      <c r="AN5680" s="684"/>
      <c r="AO5680" s="685"/>
    </row>
    <row r="5681" spans="2:41" ht="13.35" customHeight="1">
      <c r="B5681" s="135"/>
      <c r="I5681" s="136"/>
      <c r="J5681" s="135"/>
      <c r="M5681" s="136"/>
      <c r="N5681" s="135" t="s">
        <v>61</v>
      </c>
      <c r="Q5681" s="136"/>
      <c r="R5681" s="686"/>
      <c r="S5681" s="687"/>
      <c r="T5681" s="687"/>
      <c r="U5681" s="687"/>
      <c r="V5681" s="687"/>
      <c r="W5681" s="687"/>
      <c r="X5681" s="687"/>
      <c r="Y5681" s="687"/>
      <c r="Z5681" s="687"/>
      <c r="AA5681" s="687"/>
      <c r="AB5681" s="687"/>
      <c r="AC5681" s="687"/>
      <c r="AD5681" s="687"/>
      <c r="AE5681" s="687"/>
      <c r="AF5681" s="687"/>
      <c r="AG5681" s="687"/>
      <c r="AH5681" s="687"/>
      <c r="AI5681" s="687"/>
      <c r="AJ5681" s="687"/>
      <c r="AK5681" s="687"/>
      <c r="AL5681" s="687"/>
      <c r="AM5681" s="687"/>
      <c r="AN5681" s="687"/>
      <c r="AO5681" s="688"/>
    </row>
    <row r="5682" spans="2:41" ht="3.75" customHeight="1">
      <c r="B5682" s="135"/>
      <c r="I5682" s="136"/>
      <c r="J5682" s="135"/>
      <c r="M5682" s="136"/>
      <c r="N5682" s="135"/>
      <c r="Q5682" s="136"/>
      <c r="R5682" s="689"/>
      <c r="S5682" s="690"/>
      <c r="T5682" s="690"/>
      <c r="U5682" s="690"/>
      <c r="V5682" s="690"/>
      <c r="W5682" s="690"/>
      <c r="X5682" s="690"/>
      <c r="Y5682" s="690"/>
      <c r="Z5682" s="690"/>
      <c r="AA5682" s="690"/>
      <c r="AB5682" s="690"/>
      <c r="AC5682" s="690"/>
      <c r="AD5682" s="690"/>
      <c r="AE5682" s="690"/>
      <c r="AF5682" s="690"/>
      <c r="AG5682" s="690"/>
      <c r="AH5682" s="690"/>
      <c r="AI5682" s="690"/>
      <c r="AJ5682" s="690"/>
      <c r="AK5682" s="690"/>
      <c r="AL5682" s="690"/>
      <c r="AM5682" s="690"/>
      <c r="AN5682" s="690"/>
      <c r="AO5682" s="691"/>
    </row>
    <row r="5683" spans="2:41" ht="3.75" customHeight="1">
      <c r="B5683" s="135"/>
      <c r="I5683" s="136"/>
      <c r="J5683" s="135"/>
      <c r="N5683" s="130"/>
      <c r="O5683" s="131"/>
      <c r="P5683" s="131"/>
      <c r="Q5683" s="132"/>
      <c r="U5683" s="787" t="str">
        <f>IF(AND(NM_従事者_従事者50_従事者区分&lt;&gt;"",新_新規_2!L833&lt;&gt;""), 新_新規_2!L833, "")
&amp; IF(AND(NM_従事者_従事者50_従事者区分&lt;&gt;"",新_変更_3!AO861&lt;&gt;""), 新_変更_3!AO861, "")</f>
        <v/>
      </c>
      <c r="V5683" s="754"/>
      <c r="W5683" s="754"/>
      <c r="X5683" s="789"/>
      <c r="Y5683" s="131"/>
      <c r="Z5683" s="792" t="str">
        <f>IF(AND(NM_従事者_従事者50_従事者区分&lt;&gt;"",新_新規_2!O833&lt;&gt;""), 新_新規_2!O833, "")
&amp; IF(AND(NM_従事者_従事者50_従事者区分&lt;&gt;"",新_変更_3!AR861&lt;&gt;""), 新_変更_3!AR861, "")</f>
        <v/>
      </c>
      <c r="AA5683" s="754"/>
      <c r="AB5683" s="754"/>
      <c r="AC5683" s="755"/>
      <c r="AG5683" s="683" t="str">
        <f>IF(AND(NM_従事者_従事者50_従事者区分&lt;&gt;"",新_新規_2!L834&lt;&gt;""), 新_新規_2!L834, "")
&amp; IF(AND(NM_従事者_従事者50_従事者区分&lt;&gt;"",新_変更_3!AO862&lt;&gt;""), 新_変更_3!AO862, "")</f>
        <v/>
      </c>
      <c r="AH5683" s="684"/>
      <c r="AI5683" s="684"/>
      <c r="AJ5683" s="684"/>
      <c r="AK5683" s="684"/>
      <c r="AL5683" s="684"/>
      <c r="AM5683" s="684"/>
      <c r="AN5683" s="684"/>
      <c r="AO5683" s="685"/>
    </row>
    <row r="5684" spans="2:41" ht="13.35" customHeight="1">
      <c r="B5684" s="135"/>
      <c r="I5684" s="136"/>
      <c r="J5684" s="135"/>
      <c r="N5684" s="135"/>
      <c r="Q5684" s="136"/>
      <c r="R5684" s="124" t="s">
        <v>15</v>
      </c>
      <c r="U5684" s="756"/>
      <c r="V5684" s="757"/>
      <c r="W5684" s="757"/>
      <c r="X5684" s="790"/>
      <c r="Y5684" s="125" t="s">
        <v>359</v>
      </c>
      <c r="Z5684" s="793"/>
      <c r="AA5684" s="757"/>
      <c r="AB5684" s="757"/>
      <c r="AC5684" s="758"/>
      <c r="AD5684" s="124" t="s">
        <v>56</v>
      </c>
      <c r="AG5684" s="686"/>
      <c r="AH5684" s="687"/>
      <c r="AI5684" s="687"/>
      <c r="AJ5684" s="687"/>
      <c r="AK5684" s="687"/>
      <c r="AL5684" s="687"/>
      <c r="AM5684" s="687"/>
      <c r="AN5684" s="687"/>
      <c r="AO5684" s="688"/>
    </row>
    <row r="5685" spans="2:41" ht="3.75" customHeight="1">
      <c r="B5685" s="135"/>
      <c r="I5685" s="136"/>
      <c r="J5685" s="135"/>
      <c r="N5685" s="135"/>
      <c r="Q5685" s="136"/>
      <c r="R5685" s="141"/>
      <c r="S5685" s="141"/>
      <c r="T5685" s="141"/>
      <c r="U5685" s="759"/>
      <c r="V5685" s="760"/>
      <c r="W5685" s="760"/>
      <c r="X5685" s="791"/>
      <c r="Y5685" s="141"/>
      <c r="Z5685" s="794"/>
      <c r="AA5685" s="760"/>
      <c r="AB5685" s="760"/>
      <c r="AC5685" s="761"/>
      <c r="AD5685" s="141"/>
      <c r="AE5685" s="141"/>
      <c r="AF5685" s="141"/>
      <c r="AG5685" s="689"/>
      <c r="AH5685" s="690"/>
      <c r="AI5685" s="690"/>
      <c r="AJ5685" s="690"/>
      <c r="AK5685" s="690"/>
      <c r="AL5685" s="690"/>
      <c r="AM5685" s="690"/>
      <c r="AN5685" s="690"/>
      <c r="AO5685" s="691"/>
    </row>
    <row r="5686" spans="2:41" ht="3.75" customHeight="1">
      <c r="B5686" s="135"/>
      <c r="I5686" s="136"/>
      <c r="J5686" s="135"/>
      <c r="N5686" s="135"/>
      <c r="Q5686" s="136"/>
      <c r="R5686" s="131"/>
      <c r="S5686" s="131"/>
      <c r="T5686" s="132"/>
      <c r="U5686" s="683" t="str">
        <f>IF(AND(NM_従事者_従事者50_従事者区分&lt;&gt;"",新_新規_2!T834&lt;&gt;""), 新_新規_2!T834, "")
&amp; IF(AND(NM_従事者_従事者50_従事者区分&lt;&gt;"",新_変更_3!AW862&lt;&gt;""), 新_変更_3!AW862, "")</f>
        <v/>
      </c>
      <c r="V5686" s="684"/>
      <c r="W5686" s="684"/>
      <c r="X5686" s="684"/>
      <c r="Y5686" s="684"/>
      <c r="Z5686" s="684"/>
      <c r="AA5686" s="684"/>
      <c r="AB5686" s="684"/>
      <c r="AC5686" s="685"/>
      <c r="AD5686" s="130"/>
      <c r="AE5686" s="131"/>
      <c r="AF5686" s="132"/>
      <c r="AG5686" s="683" t="str">
        <f>IF(AND(NM_従事者_従事者50_従事者区分&lt;&gt;"",新_新規_2!L835&lt;&gt;""), 新_新規_2!L835, "")
&amp; IF(AND(NM_従事者_従事者50_従事者区分&lt;&gt;"",新_変更_3!AO863&lt;&gt;""), 新_変更_3!AO863, "")</f>
        <v/>
      </c>
      <c r="AH5686" s="684"/>
      <c r="AI5686" s="684"/>
      <c r="AJ5686" s="684"/>
      <c r="AK5686" s="684"/>
      <c r="AL5686" s="684"/>
      <c r="AM5686" s="684"/>
      <c r="AN5686" s="684"/>
      <c r="AO5686" s="685"/>
    </row>
    <row r="5687" spans="2:41" ht="13.35" customHeight="1">
      <c r="B5687" s="135"/>
      <c r="I5687" s="136"/>
      <c r="J5687" s="135" t="s">
        <v>4042</v>
      </c>
      <c r="N5687" s="135" t="s">
        <v>23</v>
      </c>
      <c r="Q5687" s="136"/>
      <c r="R5687" s="124" t="s">
        <v>17</v>
      </c>
      <c r="T5687" s="136"/>
      <c r="U5687" s="686"/>
      <c r="V5687" s="687"/>
      <c r="W5687" s="687"/>
      <c r="X5687" s="687"/>
      <c r="Y5687" s="687"/>
      <c r="Z5687" s="687"/>
      <c r="AA5687" s="687"/>
      <c r="AB5687" s="687"/>
      <c r="AC5687" s="688"/>
      <c r="AD5687" s="135" t="s">
        <v>18</v>
      </c>
      <c r="AF5687" s="136"/>
      <c r="AG5687" s="686"/>
      <c r="AH5687" s="687"/>
      <c r="AI5687" s="687"/>
      <c r="AJ5687" s="687"/>
      <c r="AK5687" s="687"/>
      <c r="AL5687" s="687"/>
      <c r="AM5687" s="687"/>
      <c r="AN5687" s="687"/>
      <c r="AO5687" s="688"/>
    </row>
    <row r="5688" spans="2:41" ht="3.75" customHeight="1">
      <c r="B5688" s="135"/>
      <c r="I5688" s="136"/>
      <c r="J5688" s="135"/>
      <c r="N5688" s="135"/>
      <c r="Q5688" s="136"/>
      <c r="R5688" s="141"/>
      <c r="S5688" s="141"/>
      <c r="T5688" s="142"/>
      <c r="U5688" s="689"/>
      <c r="V5688" s="690"/>
      <c r="W5688" s="690"/>
      <c r="X5688" s="690"/>
      <c r="Y5688" s="690"/>
      <c r="Z5688" s="690"/>
      <c r="AA5688" s="690"/>
      <c r="AB5688" s="690"/>
      <c r="AC5688" s="691"/>
      <c r="AD5688" s="140"/>
      <c r="AE5688" s="141"/>
      <c r="AF5688" s="142"/>
      <c r="AG5688" s="689"/>
      <c r="AH5688" s="690"/>
      <c r="AI5688" s="690"/>
      <c r="AJ5688" s="690"/>
      <c r="AK5688" s="690"/>
      <c r="AL5688" s="690"/>
      <c r="AM5688" s="690"/>
      <c r="AN5688" s="690"/>
      <c r="AO5688" s="691"/>
    </row>
    <row r="5689" spans="2:41" ht="3.75" customHeight="1">
      <c r="B5689" s="135"/>
      <c r="I5689" s="136"/>
      <c r="J5689" s="135"/>
      <c r="N5689" s="135"/>
      <c r="Q5689" s="136"/>
      <c r="R5689" s="131"/>
      <c r="S5689" s="131"/>
      <c r="T5689" s="132"/>
      <c r="U5689" s="683" t="str">
        <f>IF(AND(NM_従事者_従事者50_従事者区分&lt;&gt;"",新_新規_2!T835&lt;&gt;""), 新_新規_2!T835, "")
&amp; IF(AND(NM_従事者_従事者50_従事者区分&lt;&gt;"",新_変更_3!AW863&lt;&gt;""), 新_変更_3!AW863, "")</f>
        <v/>
      </c>
      <c r="V5689" s="684"/>
      <c r="W5689" s="684"/>
      <c r="X5689" s="684"/>
      <c r="Y5689" s="684"/>
      <c r="Z5689" s="684"/>
      <c r="AA5689" s="684"/>
      <c r="AB5689" s="684"/>
      <c r="AC5689" s="685"/>
      <c r="AD5689" s="130"/>
      <c r="AE5689" s="131"/>
      <c r="AF5689" s="132"/>
      <c r="AG5689" s="683" t="str">
        <f>IF(AND(NM_従事者_従事者50_従事者区分&lt;&gt;"",新_新規_2!L836&lt;&gt;""), 新_新規_2!L836, "")
&amp; IF(AND(NM_従事者_従事者50_従事者区分&lt;&gt;"",新_変更_3!AO864&lt;&gt;""), 新_変更_3!AO864, "")</f>
        <v/>
      </c>
      <c r="AH5689" s="684"/>
      <c r="AI5689" s="684"/>
      <c r="AJ5689" s="684"/>
      <c r="AK5689" s="684"/>
      <c r="AL5689" s="684"/>
      <c r="AM5689" s="684"/>
      <c r="AN5689" s="684"/>
      <c r="AO5689" s="685"/>
    </row>
    <row r="5690" spans="2:41" ht="13.35" customHeight="1">
      <c r="B5690" s="135"/>
      <c r="I5690" s="136"/>
      <c r="J5690" s="135"/>
      <c r="N5690" s="135"/>
      <c r="Q5690" s="136"/>
      <c r="R5690" s="124" t="s">
        <v>19</v>
      </c>
      <c r="T5690" s="136"/>
      <c r="U5690" s="686"/>
      <c r="V5690" s="687"/>
      <c r="W5690" s="687"/>
      <c r="X5690" s="687"/>
      <c r="Y5690" s="687"/>
      <c r="Z5690" s="687"/>
      <c r="AA5690" s="687"/>
      <c r="AB5690" s="687"/>
      <c r="AC5690" s="688"/>
      <c r="AD5690" s="135" t="s">
        <v>20</v>
      </c>
      <c r="AF5690" s="136"/>
      <c r="AG5690" s="686"/>
      <c r="AH5690" s="687"/>
      <c r="AI5690" s="687"/>
      <c r="AJ5690" s="687"/>
      <c r="AK5690" s="687"/>
      <c r="AL5690" s="687"/>
      <c r="AM5690" s="687"/>
      <c r="AN5690" s="687"/>
      <c r="AO5690" s="688"/>
    </row>
    <row r="5691" spans="2:41" ht="3.75" customHeight="1">
      <c r="B5691" s="135"/>
      <c r="I5691" s="136"/>
      <c r="J5691" s="135"/>
      <c r="N5691" s="140"/>
      <c r="O5691" s="141"/>
      <c r="P5691" s="141"/>
      <c r="Q5691" s="142"/>
      <c r="R5691" s="141"/>
      <c r="S5691" s="141"/>
      <c r="T5691" s="142"/>
      <c r="U5691" s="689"/>
      <c r="V5691" s="690"/>
      <c r="W5691" s="690"/>
      <c r="X5691" s="690"/>
      <c r="Y5691" s="690"/>
      <c r="Z5691" s="690"/>
      <c r="AA5691" s="690"/>
      <c r="AB5691" s="690"/>
      <c r="AC5691" s="691"/>
      <c r="AD5691" s="140"/>
      <c r="AE5691" s="141"/>
      <c r="AF5691" s="142"/>
      <c r="AG5691" s="689"/>
      <c r="AH5691" s="690"/>
      <c r="AI5691" s="690"/>
      <c r="AJ5691" s="690"/>
      <c r="AK5691" s="690"/>
      <c r="AL5691" s="690"/>
      <c r="AM5691" s="690"/>
      <c r="AN5691" s="690"/>
      <c r="AO5691" s="691"/>
    </row>
    <row r="5692" spans="2:41" ht="3.75" customHeight="1">
      <c r="B5692" s="135"/>
      <c r="I5692" s="136"/>
      <c r="J5692" s="135"/>
      <c r="M5692" s="136"/>
      <c r="N5692" s="135"/>
      <c r="Q5692" s="136"/>
      <c r="R5692" s="130"/>
      <c r="S5692" s="131"/>
      <c r="T5692" s="131"/>
      <c r="U5692" s="131"/>
      <c r="V5692" s="131"/>
      <c r="W5692" s="131"/>
      <c r="X5692" s="131"/>
      <c r="Y5692" s="131"/>
      <c r="Z5692" s="131"/>
      <c r="AA5692" s="131"/>
      <c r="AB5692" s="131"/>
      <c r="AC5692" s="131"/>
      <c r="AD5692" s="131"/>
      <c r="AE5692" s="131"/>
      <c r="AF5692" s="131"/>
      <c r="AG5692" s="131"/>
      <c r="AH5692" s="131"/>
      <c r="AI5692" s="131"/>
      <c r="AJ5692" s="131"/>
      <c r="AK5692" s="131"/>
      <c r="AL5692" s="131"/>
      <c r="AM5692" s="131"/>
      <c r="AN5692" s="131"/>
      <c r="AO5692" s="132"/>
    </row>
    <row r="5693" spans="2:41" ht="13.35" customHeight="1">
      <c r="B5693" s="135"/>
      <c r="I5693" s="136"/>
      <c r="J5693" s="135"/>
      <c r="M5693" s="136"/>
      <c r="N5693" s="135" t="s">
        <v>111</v>
      </c>
      <c r="Q5693" s="136"/>
      <c r="R5693" s="135"/>
      <c r="S5693" s="696"/>
      <c r="T5693" s="694"/>
      <c r="V5693" s="146"/>
      <c r="W5693" s="124" t="s">
        <v>12</v>
      </c>
      <c r="X5693" s="146"/>
      <c r="Y5693" s="124" t="s">
        <v>11</v>
      </c>
      <c r="Z5693" s="146"/>
      <c r="AA5693" s="124" t="s">
        <v>364</v>
      </c>
      <c r="AO5693" s="136"/>
    </row>
    <row r="5694" spans="2:41" ht="3.75" customHeight="1">
      <c r="B5694" s="135"/>
      <c r="I5694" s="136"/>
      <c r="J5694" s="135"/>
      <c r="M5694" s="136"/>
      <c r="N5694" s="135"/>
      <c r="Q5694" s="136"/>
      <c r="R5694" s="135"/>
      <c r="AO5694" s="136"/>
    </row>
    <row r="5695" spans="2:41" ht="3.75" customHeight="1">
      <c r="B5695" s="135"/>
      <c r="I5695" s="136"/>
      <c r="J5695" s="135"/>
      <c r="M5695" s="136"/>
      <c r="N5695" s="130"/>
      <c r="O5695" s="131"/>
      <c r="P5695" s="131"/>
      <c r="Q5695" s="131"/>
      <c r="R5695" s="781" t="str">
        <f>IF(AND(NM_従事者_従事者50_従事者区分&lt;&gt;"",新_新規_2!I837&lt;&gt;""), 新_新規_2!I837, "")
 &amp; IF(AND(NM_従事者_従事者50_従事者区分&lt;&gt;"",新_変更_3!AL865&lt;&gt;""), 新_変更_3!AL865, "")</f>
        <v/>
      </c>
      <c r="S5695" s="784" t="str">
        <f>IF(AND(NM_従事者_従事者50_従事者区分&lt;&gt;"",新_新規_2!J837&lt;&gt;""), 新_新規_2!J837, "")
&amp; IF(AND(NM_従事者_従事者50_従事者区分&lt;&gt;"",新_変更_3!AM865&lt;&gt;""), 新_変更_3!AM865, "")</f>
        <v/>
      </c>
      <c r="T5695" s="131"/>
      <c r="U5695" s="787" t="str">
        <f>IF(AND(NM_従事者_従事者50_従事者区分&lt;&gt;"",新_新規_2!L837&lt;&gt;""), 新_新規_2!L837, "")
&amp; IF(AND(NM_従事者_従事者50_従事者区分&lt;&gt;"",新_変更_3!AO865&lt;&gt;""), 新_変更_3!AO865, "")</f>
        <v/>
      </c>
      <c r="V5695" s="130"/>
      <c r="W5695" s="131"/>
      <c r="X5695" s="131"/>
      <c r="Y5695" s="131"/>
      <c r="Z5695" s="131"/>
      <c r="AA5695" s="131"/>
      <c r="AB5695" s="131"/>
      <c r="AC5695" s="131"/>
      <c r="AD5695" s="131"/>
      <c r="AE5695" s="131"/>
      <c r="AF5695" s="131"/>
      <c r="AG5695" s="131"/>
      <c r="AH5695" s="133"/>
      <c r="AI5695" s="133"/>
      <c r="AJ5695" s="131"/>
      <c r="AK5695" s="149"/>
      <c r="AL5695" s="131"/>
      <c r="AM5695" s="131"/>
      <c r="AN5695" s="131"/>
      <c r="AO5695" s="132"/>
    </row>
    <row r="5696" spans="2:41" ht="13.35" customHeight="1">
      <c r="B5696" s="135"/>
      <c r="I5696" s="136"/>
      <c r="J5696" s="135"/>
      <c r="M5696" s="136"/>
      <c r="N5696" s="135" t="s">
        <v>30</v>
      </c>
      <c r="R5696" s="782"/>
      <c r="S5696" s="785"/>
      <c r="T5696" s="124" t="s">
        <v>388</v>
      </c>
      <c r="U5696" s="756"/>
      <c r="V5696" s="135" t="s">
        <v>112</v>
      </c>
      <c r="AH5696" s="137"/>
      <c r="AI5696" s="137"/>
      <c r="AK5696" s="150"/>
      <c r="AO5696" s="136"/>
    </row>
    <row r="5697" spans="2:41" ht="3.75" customHeight="1">
      <c r="B5697" s="135"/>
      <c r="I5697" s="136"/>
      <c r="J5697" s="135"/>
      <c r="M5697" s="136"/>
      <c r="N5697" s="135"/>
      <c r="R5697" s="783"/>
      <c r="S5697" s="786"/>
      <c r="T5697" s="141"/>
      <c r="U5697" s="759"/>
      <c r="V5697" s="140"/>
      <c r="W5697" s="141"/>
      <c r="X5697" s="141"/>
      <c r="Y5697" s="141"/>
      <c r="Z5697" s="141"/>
      <c r="AA5697" s="141"/>
      <c r="AB5697" s="141"/>
      <c r="AC5697" s="141"/>
      <c r="AD5697" s="141"/>
      <c r="AE5697" s="141"/>
      <c r="AF5697" s="141"/>
      <c r="AG5697" s="141"/>
      <c r="AH5697" s="143"/>
      <c r="AI5697" s="143"/>
      <c r="AJ5697" s="141"/>
      <c r="AK5697" s="151"/>
      <c r="AL5697" s="141"/>
      <c r="AM5697" s="141"/>
      <c r="AN5697" s="141"/>
      <c r="AO5697" s="142"/>
    </row>
    <row r="5698" spans="2:41" ht="3.75" customHeight="1">
      <c r="B5698" s="135"/>
      <c r="I5698" s="136"/>
      <c r="J5698" s="135"/>
      <c r="M5698" s="136"/>
      <c r="N5698" s="130"/>
      <c r="O5698" s="131"/>
      <c r="P5698" s="131"/>
      <c r="Q5698" s="132"/>
      <c r="R5698" s="788" t="str">
        <f>IF(AND(NM_従事者_従事者50_従事者区分&lt;&gt;"",新_新規_2!K841&lt;&gt;""), 新_新規_2!K841, "")
&amp; IF(AND(NM_従事者_従事者50_従事者区分&lt;&gt;"",新_変更_3!AN869&lt;&gt;""), 新_変更_3!AN869, "")</f>
        <v/>
      </c>
      <c r="S5698" s="684"/>
      <c r="T5698" s="684"/>
      <c r="U5698" s="685"/>
      <c r="V5698" s="686" t="str">
        <f>IF(AND(NM_従事者_従事者50_従事者区分&lt;&gt;"",新_新規_2!O841&lt;&gt;""), 新_新規_2!O841, "")
&amp; IF(AND(NM_従事者_従事者50_従事者区分&lt;&gt;"",新_変更_3!AR869&lt;&gt;""), 新_変更_3!AR869, "")</f>
        <v/>
      </c>
      <c r="W5698" s="688"/>
      <c r="X5698" s="683" t="str">
        <f>IF(AND(NM_従事者_従事者50_従事者区分&lt;&gt;"",新_新規_2!Q841&lt;&gt;""), 新_新規_2!Q841, "")
&amp; IF(AND(NM_従事者_従事者50_従事者区分&lt;&gt;"",新_変更_3!AT869&lt;&gt;""), 新_変更_3!AT869, "")</f>
        <v/>
      </c>
      <c r="Y5698" s="684"/>
      <c r="Z5698" s="684"/>
      <c r="AA5698" s="685"/>
      <c r="AI5698" s="131"/>
      <c r="AO5698" s="136"/>
    </row>
    <row r="5699" spans="2:41" ht="13.35" customHeight="1">
      <c r="B5699" s="135"/>
      <c r="I5699" s="136"/>
      <c r="J5699" s="135"/>
      <c r="M5699" s="136"/>
      <c r="N5699" s="135" t="s">
        <v>114</v>
      </c>
      <c r="Q5699" s="136"/>
      <c r="R5699" s="686"/>
      <c r="S5699" s="687"/>
      <c r="T5699" s="687"/>
      <c r="U5699" s="688"/>
      <c r="V5699" s="686"/>
      <c r="W5699" s="688"/>
      <c r="X5699" s="686"/>
      <c r="Y5699" s="687"/>
      <c r="Z5699" s="687"/>
      <c r="AA5699" s="688"/>
      <c r="AB5699" s="158" t="s">
        <v>171</v>
      </c>
      <c r="AO5699" s="136"/>
    </row>
    <row r="5700" spans="2:41" ht="3.75" customHeight="1">
      <c r="B5700" s="135"/>
      <c r="I5700" s="136"/>
      <c r="J5700" s="135"/>
      <c r="M5700" s="136"/>
      <c r="N5700" s="135"/>
      <c r="Q5700" s="136"/>
      <c r="R5700" s="689"/>
      <c r="S5700" s="690"/>
      <c r="T5700" s="690"/>
      <c r="U5700" s="691"/>
      <c r="V5700" s="689"/>
      <c r="W5700" s="691"/>
      <c r="X5700" s="689"/>
      <c r="Y5700" s="690"/>
      <c r="Z5700" s="690"/>
      <c r="AA5700" s="691"/>
      <c r="AB5700" s="141"/>
      <c r="AC5700" s="141"/>
      <c r="AD5700" s="141"/>
      <c r="AE5700" s="141"/>
      <c r="AF5700" s="141"/>
      <c r="AG5700" s="141"/>
      <c r="AH5700" s="141"/>
      <c r="AI5700" s="141"/>
      <c r="AJ5700" s="141"/>
      <c r="AK5700" s="141"/>
      <c r="AL5700" s="141"/>
      <c r="AM5700" s="141"/>
      <c r="AN5700" s="141"/>
      <c r="AO5700" s="142"/>
    </row>
    <row r="5701" spans="2:41" ht="3.75" customHeight="1">
      <c r="B5701" s="135"/>
      <c r="I5701" s="136"/>
      <c r="J5701" s="135"/>
      <c r="M5701" s="136"/>
      <c r="N5701" s="130"/>
      <c r="O5701" s="131"/>
      <c r="P5701" s="131"/>
      <c r="Q5701" s="131"/>
      <c r="R5701" s="130"/>
      <c r="S5701" s="131"/>
      <c r="T5701" s="131"/>
      <c r="U5701" s="131"/>
      <c r="V5701" s="131"/>
      <c r="W5701" s="131"/>
      <c r="X5701" s="131"/>
      <c r="Y5701" s="131"/>
      <c r="Z5701" s="131"/>
      <c r="AA5701" s="132"/>
      <c r="AB5701" s="130"/>
      <c r="AI5701" s="136"/>
      <c r="AJ5701" s="130"/>
      <c r="AK5701" s="131"/>
      <c r="AL5701" s="131"/>
      <c r="AM5701" s="131"/>
      <c r="AN5701" s="131"/>
      <c r="AO5701" s="132"/>
    </row>
    <row r="5702" spans="2:41" ht="13.35" customHeight="1">
      <c r="B5702" s="135"/>
      <c r="I5702" s="136"/>
      <c r="J5702" s="135"/>
      <c r="M5702" s="136"/>
      <c r="N5702" s="135" t="s">
        <v>115</v>
      </c>
      <c r="R5702" s="135"/>
      <c r="S5702" s="696" t="str">
        <f>IF(AND(NM_従事者_従事者50_従事者区分&lt;&gt;"",新_新規_2!I843&lt;&gt;""), 新_新規_2!I843, "")
&amp; IF(AND(NM_従事者_従事者50_従事者区分&lt;&gt;"",新_変更_3!AL871&lt;&gt;""), 新_変更_3!AL871, "")</f>
        <v/>
      </c>
      <c r="T5702" s="694"/>
      <c r="V5702" s="146" t="str">
        <f>IF(AND(NM_従事者_従事者50_従事者区分&lt;&gt;"",新_新規_2!K843&lt;&gt;""), 新_新規_2!K843, "")
&amp; IF(AND(NM_従事者_従事者50_従事者区分&lt;&gt;"",新_変更_3!AN871&lt;&gt;""), 新_変更_3!AN871, "")</f>
        <v/>
      </c>
      <c r="W5702" s="124" t="s">
        <v>12</v>
      </c>
      <c r="X5702" s="146" t="str">
        <f>IF(AND(NM_従事者_従事者50_従事者区分&lt;&gt;"",新_新規_2!M843&lt;&gt;""), 新_新規_2!M843, "")
 &amp; IF(AND(NM_従事者_従事者50_従事者区分&lt;&gt;"",新_変更_3!AP871&lt;&gt;""), 新_変更_3!AP871, "")</f>
        <v/>
      </c>
      <c r="Y5702" s="124" t="s">
        <v>11</v>
      </c>
      <c r="Z5702" s="146" t="str">
        <f>IF(AND(NM_従事者_従事者50_従事者区分&lt;&gt;"",新_新規_2!O843&lt;&gt;""), 新_新規_2!O843, "")
 &amp; IF(AND(NM_従事者_従事者50_従事者区分&lt;&gt;"",新_変更_3!AR871&lt;&gt;""), 新_変更_3!AR871, "")</f>
        <v/>
      </c>
      <c r="AA5702" s="124" t="s">
        <v>364</v>
      </c>
      <c r="AB5702" s="135" t="s">
        <v>170</v>
      </c>
      <c r="AI5702" s="136"/>
      <c r="AJ5702" s="135"/>
      <c r="AK5702" s="696"/>
      <c r="AL5702" s="693"/>
      <c r="AM5702" s="693"/>
      <c r="AN5702" s="693"/>
      <c r="AO5702" s="694"/>
    </row>
    <row r="5703" spans="2:41" ht="3.75" customHeight="1">
      <c r="B5703" s="135"/>
      <c r="I5703" s="136"/>
      <c r="J5703" s="135"/>
      <c r="M5703" s="136"/>
      <c r="N5703" s="135"/>
      <c r="R5703" s="140"/>
      <c r="S5703" s="141"/>
      <c r="T5703" s="141"/>
      <c r="U5703" s="141"/>
      <c r="V5703" s="141"/>
      <c r="W5703" s="141"/>
      <c r="X5703" s="141"/>
      <c r="Y5703" s="141"/>
      <c r="Z5703" s="141"/>
      <c r="AA5703" s="142"/>
      <c r="AB5703" s="140"/>
      <c r="AC5703" s="141"/>
      <c r="AD5703" s="141"/>
      <c r="AE5703" s="141"/>
      <c r="AF5703" s="141"/>
      <c r="AG5703" s="141"/>
      <c r="AH5703" s="141"/>
      <c r="AI5703" s="142"/>
      <c r="AJ5703" s="140"/>
      <c r="AK5703" s="141"/>
      <c r="AL5703" s="141"/>
      <c r="AM5703" s="141"/>
      <c r="AN5703" s="141"/>
      <c r="AO5703" s="142"/>
    </row>
    <row r="5704" spans="2:41" ht="3.75" customHeight="1">
      <c r="B5704" s="135"/>
      <c r="I5704" s="136"/>
      <c r="J5704" s="135"/>
      <c r="M5704" s="136"/>
      <c r="N5704" s="130"/>
      <c r="O5704" s="131"/>
      <c r="P5704" s="131"/>
      <c r="Q5704" s="132"/>
      <c r="R5704" s="683" t="str">
        <f>IF(新_新規_2!T840="☑", "研修中の登録販売者", "") &amp; IF(新_変更_3!AW868="☑", "研修中の登録販売者", "")</f>
        <v/>
      </c>
      <c r="S5704" s="684"/>
      <c r="T5704" s="684"/>
      <c r="U5704" s="684"/>
      <c r="V5704" s="684"/>
      <c r="W5704" s="684"/>
      <c r="X5704" s="684"/>
      <c r="Y5704" s="684"/>
      <c r="Z5704" s="684"/>
      <c r="AA5704" s="684"/>
      <c r="AB5704" s="684"/>
      <c r="AC5704" s="684"/>
      <c r="AD5704" s="684"/>
      <c r="AE5704" s="684"/>
      <c r="AF5704" s="684"/>
      <c r="AG5704" s="684"/>
      <c r="AH5704" s="684"/>
      <c r="AI5704" s="684"/>
      <c r="AJ5704" s="684"/>
      <c r="AK5704" s="684"/>
      <c r="AL5704" s="684"/>
      <c r="AM5704" s="684"/>
      <c r="AN5704" s="684"/>
      <c r="AO5704" s="685"/>
    </row>
    <row r="5705" spans="2:41" ht="13.35" customHeight="1">
      <c r="B5705" s="135"/>
      <c r="I5705" s="136"/>
      <c r="J5705" s="135"/>
      <c r="M5705" s="136"/>
      <c r="N5705" s="135" t="s">
        <v>32</v>
      </c>
      <c r="Q5705" s="136"/>
      <c r="R5705" s="686"/>
      <c r="S5705" s="687"/>
      <c r="T5705" s="687"/>
      <c r="U5705" s="687"/>
      <c r="V5705" s="687"/>
      <c r="W5705" s="687"/>
      <c r="X5705" s="687"/>
      <c r="Y5705" s="687"/>
      <c r="Z5705" s="687"/>
      <c r="AA5705" s="687"/>
      <c r="AB5705" s="687"/>
      <c r="AC5705" s="687"/>
      <c r="AD5705" s="687"/>
      <c r="AE5705" s="687"/>
      <c r="AF5705" s="687"/>
      <c r="AG5705" s="687"/>
      <c r="AH5705" s="687"/>
      <c r="AI5705" s="687"/>
      <c r="AJ5705" s="687"/>
      <c r="AK5705" s="687"/>
      <c r="AL5705" s="687"/>
      <c r="AM5705" s="687"/>
      <c r="AN5705" s="687"/>
      <c r="AO5705" s="688"/>
    </row>
    <row r="5706" spans="2:41" ht="3.75" customHeight="1">
      <c r="B5706" s="135"/>
      <c r="I5706" s="136"/>
      <c r="J5706" s="135"/>
      <c r="M5706" s="136"/>
      <c r="N5706" s="140"/>
      <c r="O5706" s="141"/>
      <c r="P5706" s="141"/>
      <c r="Q5706" s="142"/>
      <c r="R5706" s="689"/>
      <c r="S5706" s="690"/>
      <c r="T5706" s="690"/>
      <c r="U5706" s="690"/>
      <c r="V5706" s="690"/>
      <c r="W5706" s="690"/>
      <c r="X5706" s="690"/>
      <c r="Y5706" s="690"/>
      <c r="Z5706" s="690"/>
      <c r="AA5706" s="690"/>
      <c r="AB5706" s="690"/>
      <c r="AC5706" s="690"/>
      <c r="AD5706" s="690"/>
      <c r="AE5706" s="690"/>
      <c r="AF5706" s="690"/>
      <c r="AG5706" s="690"/>
      <c r="AH5706" s="690"/>
      <c r="AI5706" s="690"/>
      <c r="AJ5706" s="690"/>
      <c r="AK5706" s="690"/>
      <c r="AL5706" s="690"/>
      <c r="AM5706" s="690"/>
      <c r="AN5706" s="690"/>
      <c r="AO5706" s="691"/>
    </row>
    <row r="5707" spans="2:41" ht="3.75" customHeight="1">
      <c r="B5707" s="135"/>
      <c r="I5707" s="136"/>
      <c r="J5707" s="130"/>
      <c r="K5707" s="131"/>
      <c r="L5707" s="131"/>
      <c r="M5707" s="132"/>
      <c r="N5707" s="130"/>
      <c r="O5707" s="131"/>
      <c r="P5707" s="131"/>
      <c r="Q5707" s="132"/>
      <c r="R5707" s="130"/>
      <c r="S5707" s="131"/>
      <c r="T5707" s="131"/>
      <c r="U5707" s="131"/>
      <c r="V5707" s="131"/>
      <c r="W5707" s="131"/>
      <c r="X5707" s="131"/>
      <c r="Y5707" s="131"/>
      <c r="Z5707" s="131"/>
      <c r="AA5707" s="132"/>
      <c r="AB5707" s="130"/>
      <c r="AC5707" s="131"/>
      <c r="AD5707" s="131"/>
      <c r="AE5707" s="132"/>
      <c r="AF5707" s="131"/>
      <c r="AG5707" s="131"/>
      <c r="AH5707" s="131"/>
      <c r="AI5707" s="131"/>
      <c r="AJ5707" s="131"/>
      <c r="AK5707" s="131"/>
      <c r="AL5707" s="131"/>
      <c r="AM5707" s="131"/>
      <c r="AN5707" s="131"/>
      <c r="AO5707" s="132"/>
    </row>
    <row r="5708" spans="2:41" ht="13.35" customHeight="1">
      <c r="B5708" s="135"/>
      <c r="I5708" s="136"/>
      <c r="J5708" s="135"/>
      <c r="M5708" s="136"/>
      <c r="N5708" s="135" t="s">
        <v>27</v>
      </c>
      <c r="Q5708" s="136"/>
      <c r="R5708" s="135"/>
      <c r="S5708" s="692" t="str">
        <f xml:space="preserve"> IF(新_新規_2!I851&lt;&gt;"", "01300011:その他従事者", "") &amp; IF(新_変更_3!AL879&lt;&gt;"", "01300011:その他従事者", "")</f>
        <v/>
      </c>
      <c r="T5708" s="693"/>
      <c r="U5708" s="693"/>
      <c r="V5708" s="693"/>
      <c r="W5708" s="693"/>
      <c r="X5708" s="693"/>
      <c r="Y5708" s="693"/>
      <c r="Z5708" s="693"/>
      <c r="AA5708" s="694"/>
      <c r="AB5708" s="135" t="s">
        <v>28</v>
      </c>
      <c r="AE5708" s="136"/>
      <c r="AF5708" s="135"/>
      <c r="AG5708" s="695" t="str">
        <f>IF(新_新規_2!I859="☑", "01300001:薬剤師", "") &amp; IF(新_変更_3!AL887="☑", "01300001:薬剤師", "")
&amp; IF(新_新規_2!N859="☑", "01300002:登録販売者", "") &amp; IF(新_変更_3!AQ887="☑", "01300002:登録販売者", "")
&amp; IF(新_新規_2!T859="☑", "01300002:登録販売者", "") &amp; IF(新_変更_3!AW887="☑", "01300002:登録販売者", "")</f>
        <v/>
      </c>
      <c r="AH5708" s="693"/>
      <c r="AI5708" s="693"/>
      <c r="AJ5708" s="693"/>
      <c r="AK5708" s="693"/>
      <c r="AL5708" s="693"/>
      <c r="AM5708" s="693"/>
      <c r="AN5708" s="693"/>
      <c r="AO5708" s="694"/>
    </row>
    <row r="5709" spans="2:41" ht="3.75" customHeight="1">
      <c r="B5709" s="135"/>
      <c r="I5709" s="136"/>
      <c r="J5709" s="135"/>
      <c r="M5709" s="136"/>
      <c r="N5709" s="140"/>
      <c r="O5709" s="141"/>
      <c r="P5709" s="141"/>
      <c r="Q5709" s="142"/>
      <c r="R5709" s="140"/>
      <c r="S5709" s="141"/>
      <c r="T5709" s="141"/>
      <c r="U5709" s="141"/>
      <c r="V5709" s="141"/>
      <c r="W5709" s="141"/>
      <c r="X5709" s="141"/>
      <c r="Y5709" s="141"/>
      <c r="Z5709" s="141"/>
      <c r="AA5709" s="142"/>
      <c r="AB5709" s="140"/>
      <c r="AC5709" s="141"/>
      <c r="AD5709" s="141"/>
      <c r="AE5709" s="142"/>
      <c r="AF5709" s="141"/>
      <c r="AG5709" s="141"/>
      <c r="AH5709" s="141"/>
      <c r="AI5709" s="141"/>
      <c r="AJ5709" s="141"/>
      <c r="AK5709" s="141"/>
      <c r="AL5709" s="141"/>
      <c r="AM5709" s="141"/>
      <c r="AN5709" s="141"/>
      <c r="AO5709" s="142"/>
    </row>
    <row r="5710" spans="2:41" ht="3.75" customHeight="1">
      <c r="B5710" s="135"/>
      <c r="I5710" s="136"/>
      <c r="J5710" s="135"/>
      <c r="M5710" s="136"/>
      <c r="N5710" s="130"/>
      <c r="O5710" s="131"/>
      <c r="P5710" s="131"/>
      <c r="Q5710" s="132"/>
      <c r="R5710" s="130"/>
      <c r="S5710" s="131"/>
      <c r="T5710" s="131"/>
      <c r="U5710" s="131"/>
      <c r="V5710" s="131"/>
      <c r="W5710" s="131"/>
      <c r="X5710" s="131"/>
      <c r="Y5710" s="131"/>
      <c r="Z5710" s="131"/>
      <c r="AA5710" s="132"/>
      <c r="AB5710" s="130"/>
      <c r="AC5710" s="131"/>
      <c r="AD5710" s="131"/>
      <c r="AE5710" s="132"/>
      <c r="AF5710" s="130"/>
      <c r="AG5710" s="131"/>
      <c r="AH5710" s="131"/>
      <c r="AI5710" s="131"/>
      <c r="AJ5710" s="131"/>
      <c r="AK5710" s="131"/>
      <c r="AL5710" s="131"/>
      <c r="AM5710" s="131"/>
      <c r="AN5710" s="131"/>
      <c r="AO5710" s="132"/>
    </row>
    <row r="5711" spans="2:41" ht="13.35" customHeight="1">
      <c r="B5711" s="135"/>
      <c r="I5711" s="136"/>
      <c r="J5711" s="135"/>
      <c r="M5711" s="136"/>
      <c r="N5711" s="135" t="s">
        <v>3990</v>
      </c>
      <c r="Q5711" s="136"/>
      <c r="R5711" s="135"/>
      <c r="S5711" s="696"/>
      <c r="T5711" s="694"/>
      <c r="V5711" s="146"/>
      <c r="W5711" s="124" t="s">
        <v>12</v>
      </c>
      <c r="X5711" s="146"/>
      <c r="Y5711" s="124" t="s">
        <v>11</v>
      </c>
      <c r="Z5711" s="146"/>
      <c r="AA5711" s="136" t="s">
        <v>364</v>
      </c>
      <c r="AB5711" s="135" t="s">
        <v>66</v>
      </c>
      <c r="AE5711" s="136"/>
      <c r="AF5711" s="135"/>
      <c r="AG5711" s="696"/>
      <c r="AH5711" s="694"/>
      <c r="AJ5711" s="146"/>
      <c r="AK5711" s="124" t="s">
        <v>12</v>
      </c>
      <c r="AL5711" s="146"/>
      <c r="AM5711" s="124" t="s">
        <v>11</v>
      </c>
      <c r="AN5711" s="146"/>
      <c r="AO5711" s="136" t="s">
        <v>364</v>
      </c>
    </row>
    <row r="5712" spans="2:41" ht="3.75" customHeight="1">
      <c r="B5712" s="135"/>
      <c r="I5712" s="136"/>
      <c r="J5712" s="135"/>
      <c r="M5712" s="136"/>
      <c r="N5712" s="140"/>
      <c r="O5712" s="141"/>
      <c r="P5712" s="141"/>
      <c r="Q5712" s="142"/>
      <c r="R5712" s="140"/>
      <c r="S5712" s="141"/>
      <c r="T5712" s="141"/>
      <c r="U5712" s="141"/>
      <c r="V5712" s="141"/>
      <c r="W5712" s="141"/>
      <c r="X5712" s="141"/>
      <c r="Y5712" s="141"/>
      <c r="Z5712" s="141"/>
      <c r="AA5712" s="142"/>
      <c r="AB5712" s="140"/>
      <c r="AC5712" s="141"/>
      <c r="AD5712" s="141"/>
      <c r="AE5712" s="142"/>
      <c r="AF5712" s="140"/>
      <c r="AG5712" s="141"/>
      <c r="AH5712" s="141"/>
      <c r="AI5712" s="141"/>
      <c r="AJ5712" s="141"/>
      <c r="AK5712" s="141"/>
      <c r="AL5712" s="141"/>
      <c r="AM5712" s="141"/>
      <c r="AN5712" s="141"/>
      <c r="AO5712" s="142"/>
    </row>
    <row r="5713" spans="2:41" ht="3.75" customHeight="1">
      <c r="B5713" s="135"/>
      <c r="I5713" s="136"/>
      <c r="J5713" s="135"/>
      <c r="M5713" s="136"/>
      <c r="N5713" s="130"/>
      <c r="O5713" s="131"/>
      <c r="P5713" s="131"/>
      <c r="Q5713" s="132"/>
      <c r="R5713" s="683" t="str">
        <f>IF(AND(NM_従事者_従事者51_従事者区分&lt;&gt;"",新_新規_2!I851&lt;&gt;""), 新_新規_2!I851, "")
&amp; IF(AND(NM_従事者_従事者51_従事者区分&lt;&gt;"",新_変更_3!AL879&lt;&gt;""), 新_変更_3!AL879, "")</f>
        <v/>
      </c>
      <c r="S5713" s="684"/>
      <c r="T5713" s="684"/>
      <c r="U5713" s="684"/>
      <c r="V5713" s="684"/>
      <c r="W5713" s="684"/>
      <c r="X5713" s="684"/>
      <c r="Y5713" s="684"/>
      <c r="Z5713" s="684"/>
      <c r="AA5713" s="684"/>
      <c r="AB5713" s="684"/>
      <c r="AC5713" s="684"/>
      <c r="AD5713" s="684"/>
      <c r="AE5713" s="684"/>
      <c r="AF5713" s="684"/>
      <c r="AG5713" s="684"/>
      <c r="AH5713" s="684"/>
      <c r="AI5713" s="684"/>
      <c r="AJ5713" s="685"/>
      <c r="AK5713" s="131"/>
      <c r="AL5713" s="131"/>
      <c r="AM5713" s="131"/>
      <c r="AN5713" s="131"/>
      <c r="AO5713" s="132"/>
    </row>
    <row r="5714" spans="2:41" ht="13.35" customHeight="1">
      <c r="B5714" s="135"/>
      <c r="I5714" s="136"/>
      <c r="J5714" s="135"/>
      <c r="M5714" s="136"/>
      <c r="N5714" s="135" t="s">
        <v>8</v>
      </c>
      <c r="Q5714" s="136"/>
      <c r="R5714" s="686"/>
      <c r="S5714" s="687"/>
      <c r="T5714" s="687"/>
      <c r="U5714" s="687"/>
      <c r="V5714" s="687"/>
      <c r="W5714" s="687"/>
      <c r="X5714" s="687"/>
      <c r="Y5714" s="687"/>
      <c r="Z5714" s="687"/>
      <c r="AA5714" s="687"/>
      <c r="AB5714" s="687"/>
      <c r="AC5714" s="687"/>
      <c r="AD5714" s="687"/>
      <c r="AE5714" s="687"/>
      <c r="AF5714" s="687"/>
      <c r="AG5714" s="687"/>
      <c r="AH5714" s="687"/>
      <c r="AI5714" s="687"/>
      <c r="AJ5714" s="688"/>
      <c r="AL5714" s="147" t="s">
        <v>13</v>
      </c>
      <c r="AM5714" s="124" t="s">
        <v>29</v>
      </c>
      <c r="AO5714" s="136"/>
    </row>
    <row r="5715" spans="2:41" ht="3.75" customHeight="1">
      <c r="B5715" s="135"/>
      <c r="I5715" s="136"/>
      <c r="J5715" s="135"/>
      <c r="M5715" s="136"/>
      <c r="N5715" s="140"/>
      <c r="O5715" s="141"/>
      <c r="P5715" s="141"/>
      <c r="Q5715" s="142"/>
      <c r="R5715" s="689"/>
      <c r="S5715" s="690"/>
      <c r="T5715" s="690"/>
      <c r="U5715" s="690"/>
      <c r="V5715" s="690"/>
      <c r="W5715" s="690"/>
      <c r="X5715" s="690"/>
      <c r="Y5715" s="690"/>
      <c r="Z5715" s="690"/>
      <c r="AA5715" s="690"/>
      <c r="AB5715" s="690"/>
      <c r="AC5715" s="690"/>
      <c r="AD5715" s="690"/>
      <c r="AE5715" s="690"/>
      <c r="AF5715" s="690"/>
      <c r="AG5715" s="690"/>
      <c r="AH5715" s="690"/>
      <c r="AI5715" s="690"/>
      <c r="AJ5715" s="691"/>
      <c r="AK5715" s="141"/>
      <c r="AL5715" s="141"/>
      <c r="AM5715" s="141"/>
      <c r="AN5715" s="141"/>
      <c r="AO5715" s="142"/>
    </row>
    <row r="5716" spans="2:41" ht="3.75" customHeight="1">
      <c r="B5716" s="135"/>
      <c r="I5716" s="136"/>
      <c r="J5716" s="135"/>
      <c r="M5716" s="136"/>
      <c r="N5716" s="130"/>
      <c r="O5716" s="131"/>
      <c r="P5716" s="131"/>
      <c r="Q5716" s="132"/>
      <c r="R5716" s="683" t="str">
        <f>IF(NM_従事者_従事者51_従事者区分="","",(IF(新_新規_2!I850&lt;&gt;"", ASC(PHONETIC(新_新規_2!I850)), "") &amp; IF(新_変更_3!AL878&lt;&gt;"", ASC(PHONETIC(新_変更_3!AL878)), "")))</f>
        <v/>
      </c>
      <c r="S5716" s="684"/>
      <c r="T5716" s="684"/>
      <c r="U5716" s="684"/>
      <c r="V5716" s="684"/>
      <c r="W5716" s="684"/>
      <c r="X5716" s="684"/>
      <c r="Y5716" s="684"/>
      <c r="Z5716" s="684"/>
      <c r="AA5716" s="684"/>
      <c r="AB5716" s="684"/>
      <c r="AC5716" s="684"/>
      <c r="AD5716" s="684"/>
      <c r="AE5716" s="684"/>
      <c r="AF5716" s="684"/>
      <c r="AG5716" s="684"/>
      <c r="AH5716" s="684"/>
      <c r="AI5716" s="684"/>
      <c r="AJ5716" s="684"/>
      <c r="AK5716" s="684"/>
      <c r="AL5716" s="684"/>
      <c r="AM5716" s="684"/>
      <c r="AN5716" s="684"/>
      <c r="AO5716" s="685"/>
    </row>
    <row r="5717" spans="2:41" ht="13.35" customHeight="1">
      <c r="B5717" s="135"/>
      <c r="I5717" s="136"/>
      <c r="J5717" s="135"/>
      <c r="M5717" s="136"/>
      <c r="N5717" s="135" t="s">
        <v>61</v>
      </c>
      <c r="Q5717" s="136"/>
      <c r="R5717" s="686"/>
      <c r="S5717" s="687"/>
      <c r="T5717" s="687"/>
      <c r="U5717" s="687"/>
      <c r="V5717" s="687"/>
      <c r="W5717" s="687"/>
      <c r="X5717" s="687"/>
      <c r="Y5717" s="687"/>
      <c r="Z5717" s="687"/>
      <c r="AA5717" s="687"/>
      <c r="AB5717" s="687"/>
      <c r="AC5717" s="687"/>
      <c r="AD5717" s="687"/>
      <c r="AE5717" s="687"/>
      <c r="AF5717" s="687"/>
      <c r="AG5717" s="687"/>
      <c r="AH5717" s="687"/>
      <c r="AI5717" s="687"/>
      <c r="AJ5717" s="687"/>
      <c r="AK5717" s="687"/>
      <c r="AL5717" s="687"/>
      <c r="AM5717" s="687"/>
      <c r="AN5717" s="687"/>
      <c r="AO5717" s="688"/>
    </row>
    <row r="5718" spans="2:41" ht="3.75" customHeight="1">
      <c r="B5718" s="135"/>
      <c r="I5718" s="136"/>
      <c r="J5718" s="135"/>
      <c r="M5718" s="136"/>
      <c r="N5718" s="135"/>
      <c r="Q5718" s="136"/>
      <c r="R5718" s="689"/>
      <c r="S5718" s="690"/>
      <c r="T5718" s="690"/>
      <c r="U5718" s="690"/>
      <c r="V5718" s="690"/>
      <c r="W5718" s="690"/>
      <c r="X5718" s="690"/>
      <c r="Y5718" s="690"/>
      <c r="Z5718" s="690"/>
      <c r="AA5718" s="690"/>
      <c r="AB5718" s="690"/>
      <c r="AC5718" s="690"/>
      <c r="AD5718" s="690"/>
      <c r="AE5718" s="690"/>
      <c r="AF5718" s="690"/>
      <c r="AG5718" s="690"/>
      <c r="AH5718" s="690"/>
      <c r="AI5718" s="690"/>
      <c r="AJ5718" s="690"/>
      <c r="AK5718" s="690"/>
      <c r="AL5718" s="690"/>
      <c r="AM5718" s="690"/>
      <c r="AN5718" s="690"/>
      <c r="AO5718" s="691"/>
    </row>
    <row r="5719" spans="2:41" ht="3.75" customHeight="1">
      <c r="B5719" s="135"/>
      <c r="I5719" s="136"/>
      <c r="J5719" s="135"/>
      <c r="N5719" s="130"/>
      <c r="O5719" s="131"/>
      <c r="P5719" s="131"/>
      <c r="Q5719" s="132"/>
      <c r="U5719" s="787" t="str">
        <f>IF(AND(NM_従事者_従事者51_従事者区分&lt;&gt;"",新_新規_2!L852&lt;&gt;""), 新_新規_2!L852, "")
&amp; IF(AND(NM_従事者_従事者51_従事者区分&lt;&gt;"",新_変更_3!AO880&lt;&gt;""), 新_変更_3!AO880, "")</f>
        <v/>
      </c>
      <c r="V5719" s="754"/>
      <c r="W5719" s="754"/>
      <c r="X5719" s="789"/>
      <c r="Y5719" s="131"/>
      <c r="Z5719" s="792" t="str">
        <f>IF(AND(NM_従事者_従事者51_従事者区分&lt;&gt;"",新_新規_2!O852&lt;&gt;""), 新_新規_2!O852, "")
&amp; IF(AND(NM_従事者_従事者51_従事者区分&lt;&gt;"",新_変更_3!AR880&lt;&gt;""), 新_変更_3!AR880, "")</f>
        <v/>
      </c>
      <c r="AA5719" s="754"/>
      <c r="AB5719" s="754"/>
      <c r="AC5719" s="755"/>
      <c r="AG5719" s="683" t="str">
        <f>IF(AND(NM_従事者_従事者51_従事者区分&lt;&gt;"",新_新規_2!L853&lt;&gt;""), 新_新規_2!L853, "")
&amp; IF(AND(NM_従事者_従事者51_従事者区分&lt;&gt;"",新_変更_3!AO881&lt;&gt;""), 新_変更_3!AO881, "")</f>
        <v/>
      </c>
      <c r="AH5719" s="684"/>
      <c r="AI5719" s="684"/>
      <c r="AJ5719" s="684"/>
      <c r="AK5719" s="684"/>
      <c r="AL5719" s="684"/>
      <c r="AM5719" s="684"/>
      <c r="AN5719" s="684"/>
      <c r="AO5719" s="685"/>
    </row>
    <row r="5720" spans="2:41" ht="13.35" customHeight="1">
      <c r="B5720" s="135"/>
      <c r="I5720" s="136"/>
      <c r="J5720" s="135"/>
      <c r="N5720" s="135"/>
      <c r="Q5720" s="136"/>
      <c r="R5720" s="124" t="s">
        <v>15</v>
      </c>
      <c r="U5720" s="756"/>
      <c r="V5720" s="757"/>
      <c r="W5720" s="757"/>
      <c r="X5720" s="790"/>
      <c r="Y5720" s="125" t="s">
        <v>359</v>
      </c>
      <c r="Z5720" s="793"/>
      <c r="AA5720" s="757"/>
      <c r="AB5720" s="757"/>
      <c r="AC5720" s="758"/>
      <c r="AD5720" s="124" t="s">
        <v>56</v>
      </c>
      <c r="AG5720" s="686"/>
      <c r="AH5720" s="687"/>
      <c r="AI5720" s="687"/>
      <c r="AJ5720" s="687"/>
      <c r="AK5720" s="687"/>
      <c r="AL5720" s="687"/>
      <c r="AM5720" s="687"/>
      <c r="AN5720" s="687"/>
      <c r="AO5720" s="688"/>
    </row>
    <row r="5721" spans="2:41" ht="3.75" customHeight="1">
      <c r="B5721" s="135"/>
      <c r="I5721" s="136"/>
      <c r="J5721" s="135"/>
      <c r="N5721" s="135"/>
      <c r="Q5721" s="136"/>
      <c r="R5721" s="141"/>
      <c r="S5721" s="141"/>
      <c r="T5721" s="141"/>
      <c r="U5721" s="759"/>
      <c r="V5721" s="760"/>
      <c r="W5721" s="760"/>
      <c r="X5721" s="791"/>
      <c r="Y5721" s="141"/>
      <c r="Z5721" s="794"/>
      <c r="AA5721" s="760"/>
      <c r="AB5721" s="760"/>
      <c r="AC5721" s="761"/>
      <c r="AD5721" s="141"/>
      <c r="AE5721" s="141"/>
      <c r="AF5721" s="141"/>
      <c r="AG5721" s="689"/>
      <c r="AH5721" s="690"/>
      <c r="AI5721" s="690"/>
      <c r="AJ5721" s="690"/>
      <c r="AK5721" s="690"/>
      <c r="AL5721" s="690"/>
      <c r="AM5721" s="690"/>
      <c r="AN5721" s="690"/>
      <c r="AO5721" s="691"/>
    </row>
    <row r="5722" spans="2:41" ht="3.75" customHeight="1">
      <c r="B5722" s="135"/>
      <c r="I5722" s="136"/>
      <c r="J5722" s="135"/>
      <c r="N5722" s="135"/>
      <c r="Q5722" s="136"/>
      <c r="R5722" s="131"/>
      <c r="S5722" s="131"/>
      <c r="T5722" s="132"/>
      <c r="U5722" s="683" t="str">
        <f>IF(AND(NM_従事者_従事者51_従事者区分&lt;&gt;"",新_新規_2!T853&lt;&gt;""), 新_新規_2!T853, "")
&amp; IF(AND(NM_従事者_従事者51_従事者区分&lt;&gt;"",新_変更_3!AW881&lt;&gt;""), 新_変更_3!AW881, "")</f>
        <v/>
      </c>
      <c r="V5722" s="684"/>
      <c r="W5722" s="684"/>
      <c r="X5722" s="684"/>
      <c r="Y5722" s="684"/>
      <c r="Z5722" s="684"/>
      <c r="AA5722" s="684"/>
      <c r="AB5722" s="684"/>
      <c r="AC5722" s="685"/>
      <c r="AD5722" s="130"/>
      <c r="AE5722" s="131"/>
      <c r="AF5722" s="132"/>
      <c r="AG5722" s="683" t="str">
        <f>IF(AND(NM_従事者_従事者51_従事者区分&lt;&gt;"",新_新規_2!L854&lt;&gt;""), 新_新規_2!L854, "")
&amp; IF(AND(NM_従事者_従事者51_従事者区分&lt;&gt;"",新_変更_3!AO882&lt;&gt;""), 新_変更_3!AO882, "")</f>
        <v/>
      </c>
      <c r="AH5722" s="684"/>
      <c r="AI5722" s="684"/>
      <c r="AJ5722" s="684"/>
      <c r="AK5722" s="684"/>
      <c r="AL5722" s="684"/>
      <c r="AM5722" s="684"/>
      <c r="AN5722" s="684"/>
      <c r="AO5722" s="685"/>
    </row>
    <row r="5723" spans="2:41" ht="13.35" customHeight="1">
      <c r="B5723" s="135"/>
      <c r="I5723" s="136"/>
      <c r="J5723" s="135" t="s">
        <v>4043</v>
      </c>
      <c r="N5723" s="135" t="s">
        <v>23</v>
      </c>
      <c r="Q5723" s="136"/>
      <c r="R5723" s="124" t="s">
        <v>17</v>
      </c>
      <c r="T5723" s="136"/>
      <c r="U5723" s="686"/>
      <c r="V5723" s="687"/>
      <c r="W5723" s="687"/>
      <c r="X5723" s="687"/>
      <c r="Y5723" s="687"/>
      <c r="Z5723" s="687"/>
      <c r="AA5723" s="687"/>
      <c r="AB5723" s="687"/>
      <c r="AC5723" s="688"/>
      <c r="AD5723" s="135" t="s">
        <v>18</v>
      </c>
      <c r="AF5723" s="136"/>
      <c r="AG5723" s="686"/>
      <c r="AH5723" s="687"/>
      <c r="AI5723" s="687"/>
      <c r="AJ5723" s="687"/>
      <c r="AK5723" s="687"/>
      <c r="AL5723" s="687"/>
      <c r="AM5723" s="687"/>
      <c r="AN5723" s="687"/>
      <c r="AO5723" s="688"/>
    </row>
    <row r="5724" spans="2:41" ht="3.75" customHeight="1">
      <c r="B5724" s="135"/>
      <c r="I5724" s="136"/>
      <c r="J5724" s="135"/>
      <c r="N5724" s="135"/>
      <c r="Q5724" s="136"/>
      <c r="R5724" s="141"/>
      <c r="S5724" s="141"/>
      <c r="T5724" s="142"/>
      <c r="U5724" s="689"/>
      <c r="V5724" s="690"/>
      <c r="W5724" s="690"/>
      <c r="X5724" s="690"/>
      <c r="Y5724" s="690"/>
      <c r="Z5724" s="690"/>
      <c r="AA5724" s="690"/>
      <c r="AB5724" s="690"/>
      <c r="AC5724" s="691"/>
      <c r="AD5724" s="140"/>
      <c r="AE5724" s="141"/>
      <c r="AF5724" s="142"/>
      <c r="AG5724" s="689"/>
      <c r="AH5724" s="690"/>
      <c r="AI5724" s="690"/>
      <c r="AJ5724" s="690"/>
      <c r="AK5724" s="690"/>
      <c r="AL5724" s="690"/>
      <c r="AM5724" s="690"/>
      <c r="AN5724" s="690"/>
      <c r="AO5724" s="691"/>
    </row>
    <row r="5725" spans="2:41" ht="3.75" customHeight="1">
      <c r="B5725" s="135"/>
      <c r="I5725" s="136"/>
      <c r="J5725" s="135"/>
      <c r="N5725" s="135"/>
      <c r="Q5725" s="136"/>
      <c r="R5725" s="131"/>
      <c r="S5725" s="131"/>
      <c r="T5725" s="132"/>
      <c r="U5725" s="683" t="str">
        <f>IF(AND(NM_従事者_従事者51_従事者区分&lt;&gt;"",新_新規_2!T854&lt;&gt;""), 新_新規_2!T854, "")
&amp; IF(AND(NM_従事者_従事者51_従事者区分&lt;&gt;"",新_変更_3!AW882&lt;&gt;""), 新_変更_3!AW882, "")</f>
        <v/>
      </c>
      <c r="V5725" s="684"/>
      <c r="W5725" s="684"/>
      <c r="X5725" s="684"/>
      <c r="Y5725" s="684"/>
      <c r="Z5725" s="684"/>
      <c r="AA5725" s="684"/>
      <c r="AB5725" s="684"/>
      <c r="AC5725" s="685"/>
      <c r="AD5725" s="130"/>
      <c r="AE5725" s="131"/>
      <c r="AF5725" s="132"/>
      <c r="AG5725" s="683" t="str">
        <f>IF(AND(NM_従事者_従事者51_従事者区分&lt;&gt;"",新_新規_2!L855&lt;&gt;""), 新_新規_2!L855, "")
&amp; IF(AND(NM_従事者_従事者51_従事者区分&lt;&gt;"",新_変更_3!AO883&lt;&gt;""), 新_変更_3!AO883, "")</f>
        <v/>
      </c>
      <c r="AH5725" s="684"/>
      <c r="AI5725" s="684"/>
      <c r="AJ5725" s="684"/>
      <c r="AK5725" s="684"/>
      <c r="AL5725" s="684"/>
      <c r="AM5725" s="684"/>
      <c r="AN5725" s="684"/>
      <c r="AO5725" s="685"/>
    </row>
    <row r="5726" spans="2:41" ht="13.35" customHeight="1">
      <c r="B5726" s="135"/>
      <c r="I5726" s="136"/>
      <c r="J5726" s="135"/>
      <c r="N5726" s="135"/>
      <c r="Q5726" s="136"/>
      <c r="R5726" s="124" t="s">
        <v>19</v>
      </c>
      <c r="T5726" s="136"/>
      <c r="U5726" s="686"/>
      <c r="V5726" s="687"/>
      <c r="W5726" s="687"/>
      <c r="X5726" s="687"/>
      <c r="Y5726" s="687"/>
      <c r="Z5726" s="687"/>
      <c r="AA5726" s="687"/>
      <c r="AB5726" s="687"/>
      <c r="AC5726" s="688"/>
      <c r="AD5726" s="135" t="s">
        <v>20</v>
      </c>
      <c r="AF5726" s="136"/>
      <c r="AG5726" s="686"/>
      <c r="AH5726" s="687"/>
      <c r="AI5726" s="687"/>
      <c r="AJ5726" s="687"/>
      <c r="AK5726" s="687"/>
      <c r="AL5726" s="687"/>
      <c r="AM5726" s="687"/>
      <c r="AN5726" s="687"/>
      <c r="AO5726" s="688"/>
    </row>
    <row r="5727" spans="2:41" ht="3.75" customHeight="1">
      <c r="B5727" s="135"/>
      <c r="I5727" s="136"/>
      <c r="J5727" s="135"/>
      <c r="N5727" s="140"/>
      <c r="O5727" s="141"/>
      <c r="P5727" s="141"/>
      <c r="Q5727" s="142"/>
      <c r="R5727" s="141"/>
      <c r="S5727" s="141"/>
      <c r="T5727" s="142"/>
      <c r="U5727" s="689"/>
      <c r="V5727" s="690"/>
      <c r="W5727" s="690"/>
      <c r="X5727" s="690"/>
      <c r="Y5727" s="690"/>
      <c r="Z5727" s="690"/>
      <c r="AA5727" s="690"/>
      <c r="AB5727" s="690"/>
      <c r="AC5727" s="691"/>
      <c r="AD5727" s="140"/>
      <c r="AE5727" s="141"/>
      <c r="AF5727" s="142"/>
      <c r="AG5727" s="689"/>
      <c r="AH5727" s="690"/>
      <c r="AI5727" s="690"/>
      <c r="AJ5727" s="690"/>
      <c r="AK5727" s="690"/>
      <c r="AL5727" s="690"/>
      <c r="AM5727" s="690"/>
      <c r="AN5727" s="690"/>
      <c r="AO5727" s="691"/>
    </row>
    <row r="5728" spans="2:41" ht="3.75" customHeight="1">
      <c r="B5728" s="135"/>
      <c r="I5728" s="136"/>
      <c r="J5728" s="135"/>
      <c r="M5728" s="136"/>
      <c r="N5728" s="135"/>
      <c r="Q5728" s="136"/>
      <c r="R5728" s="130"/>
      <c r="S5728" s="131"/>
      <c r="T5728" s="131"/>
      <c r="U5728" s="131"/>
      <c r="V5728" s="131"/>
      <c r="W5728" s="131"/>
      <c r="X5728" s="131"/>
      <c r="Y5728" s="131"/>
      <c r="Z5728" s="131"/>
      <c r="AA5728" s="131"/>
      <c r="AB5728" s="131"/>
      <c r="AC5728" s="131"/>
      <c r="AD5728" s="131"/>
      <c r="AE5728" s="131"/>
      <c r="AF5728" s="131"/>
      <c r="AG5728" s="131"/>
      <c r="AH5728" s="131"/>
      <c r="AI5728" s="131"/>
      <c r="AJ5728" s="131"/>
      <c r="AK5728" s="131"/>
      <c r="AL5728" s="131"/>
      <c r="AM5728" s="131"/>
      <c r="AN5728" s="131"/>
      <c r="AO5728" s="132"/>
    </row>
    <row r="5729" spans="2:41" ht="13.35" customHeight="1">
      <c r="B5729" s="135"/>
      <c r="I5729" s="136"/>
      <c r="J5729" s="135"/>
      <c r="M5729" s="136"/>
      <c r="N5729" s="135" t="s">
        <v>111</v>
      </c>
      <c r="Q5729" s="136"/>
      <c r="R5729" s="135"/>
      <c r="S5729" s="696"/>
      <c r="T5729" s="694"/>
      <c r="V5729" s="146"/>
      <c r="W5729" s="124" t="s">
        <v>12</v>
      </c>
      <c r="X5729" s="146"/>
      <c r="Y5729" s="124" t="s">
        <v>11</v>
      </c>
      <c r="Z5729" s="146"/>
      <c r="AA5729" s="124" t="s">
        <v>364</v>
      </c>
      <c r="AO5729" s="136"/>
    </row>
    <row r="5730" spans="2:41" ht="3.75" customHeight="1">
      <c r="B5730" s="135"/>
      <c r="I5730" s="136"/>
      <c r="J5730" s="135"/>
      <c r="M5730" s="136"/>
      <c r="N5730" s="135"/>
      <c r="Q5730" s="136"/>
      <c r="R5730" s="135"/>
      <c r="AO5730" s="136"/>
    </row>
    <row r="5731" spans="2:41" ht="3.75" customHeight="1">
      <c r="B5731" s="135"/>
      <c r="I5731" s="136"/>
      <c r="J5731" s="135"/>
      <c r="M5731" s="136"/>
      <c r="N5731" s="130"/>
      <c r="O5731" s="131"/>
      <c r="P5731" s="131"/>
      <c r="Q5731" s="131"/>
      <c r="R5731" s="781" t="str">
        <f>IF(AND(NM_従事者_従事者51_従事者区分&lt;&gt;"",新_新規_2!I856&lt;&gt;""), 新_新規_2!I856, "")
 &amp; IF(AND(NM_従事者_従事者51_従事者区分&lt;&gt;"",新_変更_3!AL884&lt;&gt;""), 新_変更_3!AL884, "")</f>
        <v/>
      </c>
      <c r="S5731" s="784" t="str">
        <f>IF(AND(NM_従事者_従事者51_従事者区分&lt;&gt;"",新_新規_2!J856&lt;&gt;""), 新_新規_2!J856, "")
&amp; IF(AND(NM_従事者_従事者51_従事者区分&lt;&gt;"",新_変更_3!AM884&lt;&gt;""), 新_変更_3!AM884, "")</f>
        <v/>
      </c>
      <c r="T5731" s="131"/>
      <c r="U5731" s="787" t="str">
        <f>IF(AND(NM_従事者_従事者51_従事者区分&lt;&gt;"",新_新規_2!L856&lt;&gt;""), 新_新規_2!L856, "")
&amp; IF(AND(NM_従事者_従事者51_従事者区分&lt;&gt;"",新_変更_3!AO884&lt;&gt;""), 新_変更_3!AO884, "")</f>
        <v/>
      </c>
      <c r="V5731" s="130"/>
      <c r="W5731" s="131"/>
      <c r="X5731" s="131"/>
      <c r="Y5731" s="131"/>
      <c r="Z5731" s="131"/>
      <c r="AA5731" s="131"/>
      <c r="AB5731" s="131"/>
      <c r="AC5731" s="131"/>
      <c r="AD5731" s="131"/>
      <c r="AE5731" s="131"/>
      <c r="AF5731" s="131"/>
      <c r="AG5731" s="131"/>
      <c r="AH5731" s="133"/>
      <c r="AI5731" s="133"/>
      <c r="AJ5731" s="131"/>
      <c r="AK5731" s="149"/>
      <c r="AL5731" s="131"/>
      <c r="AM5731" s="131"/>
      <c r="AN5731" s="131"/>
      <c r="AO5731" s="132"/>
    </row>
    <row r="5732" spans="2:41" ht="13.35" customHeight="1">
      <c r="B5732" s="135"/>
      <c r="I5732" s="136"/>
      <c r="J5732" s="135"/>
      <c r="M5732" s="136"/>
      <c r="N5732" s="135" t="s">
        <v>30</v>
      </c>
      <c r="R5732" s="782"/>
      <c r="S5732" s="785"/>
      <c r="T5732" s="124" t="s">
        <v>388</v>
      </c>
      <c r="U5732" s="756"/>
      <c r="V5732" s="135" t="s">
        <v>112</v>
      </c>
      <c r="AH5732" s="137"/>
      <c r="AI5732" s="137"/>
      <c r="AK5732" s="150"/>
      <c r="AO5732" s="136"/>
    </row>
    <row r="5733" spans="2:41" ht="3.75" customHeight="1">
      <c r="B5733" s="135"/>
      <c r="I5733" s="136"/>
      <c r="J5733" s="135"/>
      <c r="M5733" s="136"/>
      <c r="N5733" s="135"/>
      <c r="R5733" s="783"/>
      <c r="S5733" s="786"/>
      <c r="T5733" s="141"/>
      <c r="U5733" s="759"/>
      <c r="V5733" s="140"/>
      <c r="W5733" s="141"/>
      <c r="X5733" s="141"/>
      <c r="Y5733" s="141"/>
      <c r="Z5733" s="141"/>
      <c r="AA5733" s="141"/>
      <c r="AB5733" s="141"/>
      <c r="AC5733" s="141"/>
      <c r="AD5733" s="141"/>
      <c r="AE5733" s="141"/>
      <c r="AF5733" s="141"/>
      <c r="AG5733" s="141"/>
      <c r="AH5733" s="143"/>
      <c r="AI5733" s="143"/>
      <c r="AJ5733" s="141"/>
      <c r="AK5733" s="151"/>
      <c r="AL5733" s="141"/>
      <c r="AM5733" s="141"/>
      <c r="AN5733" s="141"/>
      <c r="AO5733" s="142"/>
    </row>
    <row r="5734" spans="2:41" ht="3.75" customHeight="1">
      <c r="B5734" s="135"/>
      <c r="I5734" s="136"/>
      <c r="J5734" s="135"/>
      <c r="M5734" s="136"/>
      <c r="N5734" s="130"/>
      <c r="O5734" s="131"/>
      <c r="P5734" s="131"/>
      <c r="Q5734" s="132"/>
      <c r="R5734" s="788" t="str">
        <f>IF(AND(NM_従事者_従事者51_従事者区分&lt;&gt;"",新_新規_2!K860&lt;&gt;""), 新_新規_2!K860, "")
&amp; IF(AND(NM_従事者_従事者51_従事者区分&lt;&gt;"",新_変更_3!AN888&lt;&gt;""), 新_変更_3!AN888, "")</f>
        <v/>
      </c>
      <c r="S5734" s="684"/>
      <c r="T5734" s="684"/>
      <c r="U5734" s="685"/>
      <c r="V5734" s="686" t="str">
        <f>IF(AND(NM_従事者_従事者51_従事者区分&lt;&gt;"",新_新規_2!O860&lt;&gt;""), 新_新規_2!O860, "")
&amp; IF(AND(NM_従事者_従事者51_従事者区分&lt;&gt;"",新_変更_3!AR888&lt;&gt;""), 新_変更_3!AR888, "")</f>
        <v/>
      </c>
      <c r="W5734" s="688"/>
      <c r="X5734" s="683" t="str">
        <f>IF(AND(NM_従事者_従事者51_従事者区分&lt;&gt;"",新_新規_2!Q860&lt;&gt;""), 新_新規_2!Q860, "")
&amp; IF(AND(NM_従事者_従事者51_従事者区分&lt;&gt;"",新_変更_3!AT888&lt;&gt;""), 新_変更_3!AT888, "")</f>
        <v/>
      </c>
      <c r="Y5734" s="684"/>
      <c r="Z5734" s="684"/>
      <c r="AA5734" s="685"/>
      <c r="AI5734" s="131"/>
      <c r="AO5734" s="136"/>
    </row>
    <row r="5735" spans="2:41" ht="13.35" customHeight="1">
      <c r="B5735" s="135"/>
      <c r="I5735" s="136"/>
      <c r="J5735" s="135"/>
      <c r="M5735" s="136"/>
      <c r="N5735" s="135" t="s">
        <v>114</v>
      </c>
      <c r="Q5735" s="136"/>
      <c r="R5735" s="686"/>
      <c r="S5735" s="687"/>
      <c r="T5735" s="687"/>
      <c r="U5735" s="688"/>
      <c r="V5735" s="686"/>
      <c r="W5735" s="688"/>
      <c r="X5735" s="686"/>
      <c r="Y5735" s="687"/>
      <c r="Z5735" s="687"/>
      <c r="AA5735" s="688"/>
      <c r="AB5735" s="158" t="s">
        <v>171</v>
      </c>
      <c r="AO5735" s="136"/>
    </row>
    <row r="5736" spans="2:41" ht="3.75" customHeight="1">
      <c r="B5736" s="135"/>
      <c r="I5736" s="136"/>
      <c r="J5736" s="135"/>
      <c r="M5736" s="136"/>
      <c r="N5736" s="135"/>
      <c r="Q5736" s="136"/>
      <c r="R5736" s="689"/>
      <c r="S5736" s="690"/>
      <c r="T5736" s="690"/>
      <c r="U5736" s="691"/>
      <c r="V5736" s="689"/>
      <c r="W5736" s="691"/>
      <c r="X5736" s="689"/>
      <c r="Y5736" s="690"/>
      <c r="Z5736" s="690"/>
      <c r="AA5736" s="691"/>
      <c r="AB5736" s="141"/>
      <c r="AC5736" s="141"/>
      <c r="AD5736" s="141"/>
      <c r="AE5736" s="141"/>
      <c r="AF5736" s="141"/>
      <c r="AG5736" s="141"/>
      <c r="AH5736" s="141"/>
      <c r="AI5736" s="141"/>
      <c r="AJ5736" s="141"/>
      <c r="AK5736" s="141"/>
      <c r="AL5736" s="141"/>
      <c r="AM5736" s="141"/>
      <c r="AN5736" s="141"/>
      <c r="AO5736" s="142"/>
    </row>
    <row r="5737" spans="2:41" ht="3.75" customHeight="1">
      <c r="B5737" s="135"/>
      <c r="I5737" s="136"/>
      <c r="J5737" s="135"/>
      <c r="M5737" s="136"/>
      <c r="N5737" s="130"/>
      <c r="O5737" s="131"/>
      <c r="P5737" s="131"/>
      <c r="Q5737" s="131"/>
      <c r="R5737" s="130"/>
      <c r="S5737" s="131"/>
      <c r="T5737" s="131"/>
      <c r="U5737" s="131"/>
      <c r="V5737" s="131"/>
      <c r="W5737" s="131"/>
      <c r="X5737" s="131"/>
      <c r="Y5737" s="131"/>
      <c r="Z5737" s="131"/>
      <c r="AA5737" s="132"/>
      <c r="AB5737" s="130"/>
      <c r="AI5737" s="136"/>
      <c r="AJ5737" s="130"/>
      <c r="AK5737" s="131"/>
      <c r="AL5737" s="131"/>
      <c r="AM5737" s="131"/>
      <c r="AN5737" s="131"/>
      <c r="AO5737" s="132"/>
    </row>
    <row r="5738" spans="2:41" ht="13.35" customHeight="1">
      <c r="B5738" s="135"/>
      <c r="I5738" s="136"/>
      <c r="J5738" s="135"/>
      <c r="M5738" s="136"/>
      <c r="N5738" s="135" t="s">
        <v>115</v>
      </c>
      <c r="R5738" s="135"/>
      <c r="S5738" s="696" t="str">
        <f>IF(AND(NM_従事者_従事者51_従事者区分&lt;&gt;"",新_新規_2!I862&lt;&gt;""), 新_新規_2!I862, "")
&amp; IF(AND(NM_従事者_従事者51_従事者区分&lt;&gt;"",新_変更_3!AL890&lt;&gt;""), 新_変更_3!AL890, "")</f>
        <v/>
      </c>
      <c r="T5738" s="694"/>
      <c r="V5738" s="146" t="str">
        <f>IF(AND(NM_従事者_従事者51_従事者区分&lt;&gt;"",新_新規_2!K862&lt;&gt;""), 新_新規_2!K862, "")
 &amp; IF(AND(NM_従事者_従事者51_従事者区分&lt;&gt;"",新_変更_3!AN890&lt;&gt;""), 新_変更_3!AN890, "")</f>
        <v/>
      </c>
      <c r="W5738" s="124" t="s">
        <v>12</v>
      </c>
      <c r="X5738" s="146" t="str">
        <f>IF(AND(NM_従事者_従事者51_従事者区分&lt;&gt;"",新_新規_2!M862&lt;&gt;""), 新_新規_2!M862, "")
&amp; IF(AND(NM_従事者_従事者51_従事者区分&lt;&gt;"",新_変更_3!AP890&lt;&gt;""), 新_変更_3!AP890, "")</f>
        <v/>
      </c>
      <c r="Y5738" s="124" t="s">
        <v>11</v>
      </c>
      <c r="Z5738" s="146" t="str">
        <f>IF(AND(NM_従事者_従事者51_従事者区分&lt;&gt;"",新_新規_2!O862&lt;&gt;""), 新_新規_2!O862, "")
&amp; IF(AND(NM_従事者_従事者51_従事者区分&lt;&gt;"",新_変更_3!AR890&lt;&gt;""), 新_変更_3!AR890, "")</f>
        <v/>
      </c>
      <c r="AA5738" s="124" t="s">
        <v>364</v>
      </c>
      <c r="AB5738" s="135" t="s">
        <v>170</v>
      </c>
      <c r="AI5738" s="136"/>
      <c r="AJ5738" s="135"/>
      <c r="AK5738" s="696"/>
      <c r="AL5738" s="693"/>
      <c r="AM5738" s="693"/>
      <c r="AN5738" s="693"/>
      <c r="AO5738" s="694"/>
    </row>
    <row r="5739" spans="2:41" ht="3.75" customHeight="1">
      <c r="B5739" s="135"/>
      <c r="I5739" s="136"/>
      <c r="J5739" s="135"/>
      <c r="M5739" s="136"/>
      <c r="N5739" s="135"/>
      <c r="R5739" s="140"/>
      <c r="S5739" s="141"/>
      <c r="T5739" s="141"/>
      <c r="U5739" s="141"/>
      <c r="V5739" s="141"/>
      <c r="W5739" s="141"/>
      <c r="X5739" s="141"/>
      <c r="Y5739" s="141"/>
      <c r="Z5739" s="141"/>
      <c r="AA5739" s="142"/>
      <c r="AB5739" s="140"/>
      <c r="AC5739" s="141"/>
      <c r="AD5739" s="141"/>
      <c r="AE5739" s="141"/>
      <c r="AF5739" s="141"/>
      <c r="AG5739" s="141"/>
      <c r="AH5739" s="141"/>
      <c r="AI5739" s="142"/>
      <c r="AJ5739" s="140"/>
      <c r="AK5739" s="141"/>
      <c r="AL5739" s="141"/>
      <c r="AM5739" s="141"/>
      <c r="AN5739" s="141"/>
      <c r="AO5739" s="142"/>
    </row>
    <row r="5740" spans="2:41" ht="3.75" customHeight="1">
      <c r="B5740" s="135"/>
      <c r="I5740" s="136"/>
      <c r="J5740" s="135"/>
      <c r="M5740" s="136"/>
      <c r="N5740" s="130"/>
      <c r="O5740" s="131"/>
      <c r="P5740" s="131"/>
      <c r="Q5740" s="132"/>
      <c r="R5740" s="683" t="str">
        <f>IF(新_新規_2!T859="☑", "研修中の登録販売者", "") &amp; IF(新_変更_3!AW887="☑", "研修中の登録販売者", "")</f>
        <v/>
      </c>
      <c r="S5740" s="684"/>
      <c r="T5740" s="684"/>
      <c r="U5740" s="684"/>
      <c r="V5740" s="684"/>
      <c r="W5740" s="684"/>
      <c r="X5740" s="684"/>
      <c r="Y5740" s="684"/>
      <c r="Z5740" s="684"/>
      <c r="AA5740" s="684"/>
      <c r="AB5740" s="684"/>
      <c r="AC5740" s="684"/>
      <c r="AD5740" s="684"/>
      <c r="AE5740" s="684"/>
      <c r="AF5740" s="684"/>
      <c r="AG5740" s="684"/>
      <c r="AH5740" s="684"/>
      <c r="AI5740" s="684"/>
      <c r="AJ5740" s="684"/>
      <c r="AK5740" s="684"/>
      <c r="AL5740" s="684"/>
      <c r="AM5740" s="684"/>
      <c r="AN5740" s="684"/>
      <c r="AO5740" s="685"/>
    </row>
    <row r="5741" spans="2:41" ht="13.35" customHeight="1">
      <c r="B5741" s="135"/>
      <c r="I5741" s="136"/>
      <c r="J5741" s="135"/>
      <c r="M5741" s="136"/>
      <c r="N5741" s="135" t="s">
        <v>32</v>
      </c>
      <c r="Q5741" s="136"/>
      <c r="R5741" s="686"/>
      <c r="S5741" s="687"/>
      <c r="T5741" s="687"/>
      <c r="U5741" s="687"/>
      <c r="V5741" s="687"/>
      <c r="W5741" s="687"/>
      <c r="X5741" s="687"/>
      <c r="Y5741" s="687"/>
      <c r="Z5741" s="687"/>
      <c r="AA5741" s="687"/>
      <c r="AB5741" s="687"/>
      <c r="AC5741" s="687"/>
      <c r="AD5741" s="687"/>
      <c r="AE5741" s="687"/>
      <c r="AF5741" s="687"/>
      <c r="AG5741" s="687"/>
      <c r="AH5741" s="687"/>
      <c r="AI5741" s="687"/>
      <c r="AJ5741" s="687"/>
      <c r="AK5741" s="687"/>
      <c r="AL5741" s="687"/>
      <c r="AM5741" s="687"/>
      <c r="AN5741" s="687"/>
      <c r="AO5741" s="688"/>
    </row>
    <row r="5742" spans="2:41" ht="3.75" customHeight="1">
      <c r="B5742" s="135"/>
      <c r="I5742" s="136"/>
      <c r="J5742" s="135"/>
      <c r="M5742" s="136"/>
      <c r="N5742" s="140"/>
      <c r="O5742" s="141"/>
      <c r="P5742" s="141"/>
      <c r="Q5742" s="142"/>
      <c r="R5742" s="689"/>
      <c r="S5742" s="690"/>
      <c r="T5742" s="690"/>
      <c r="U5742" s="690"/>
      <c r="V5742" s="690"/>
      <c r="W5742" s="690"/>
      <c r="X5742" s="690"/>
      <c r="Y5742" s="690"/>
      <c r="Z5742" s="690"/>
      <c r="AA5742" s="690"/>
      <c r="AB5742" s="690"/>
      <c r="AC5742" s="690"/>
      <c r="AD5742" s="690"/>
      <c r="AE5742" s="690"/>
      <c r="AF5742" s="690"/>
      <c r="AG5742" s="690"/>
      <c r="AH5742" s="690"/>
      <c r="AI5742" s="690"/>
      <c r="AJ5742" s="690"/>
      <c r="AK5742" s="690"/>
      <c r="AL5742" s="690"/>
      <c r="AM5742" s="690"/>
      <c r="AN5742" s="690"/>
      <c r="AO5742" s="691"/>
    </row>
    <row r="5743" spans="2:41" ht="3.75" customHeight="1">
      <c r="B5743" s="135"/>
      <c r="I5743" s="136"/>
      <c r="J5743" s="130"/>
      <c r="K5743" s="131"/>
      <c r="L5743" s="131"/>
      <c r="M5743" s="132"/>
      <c r="N5743" s="130"/>
      <c r="O5743" s="131"/>
      <c r="P5743" s="131"/>
      <c r="Q5743" s="132"/>
      <c r="R5743" s="130"/>
      <c r="S5743" s="131"/>
      <c r="T5743" s="131"/>
      <c r="U5743" s="131"/>
      <c r="V5743" s="131"/>
      <c r="W5743" s="131"/>
      <c r="X5743" s="131"/>
      <c r="Y5743" s="131"/>
      <c r="Z5743" s="131"/>
      <c r="AA5743" s="132"/>
      <c r="AB5743" s="130"/>
      <c r="AC5743" s="131"/>
      <c r="AD5743" s="131"/>
      <c r="AE5743" s="132"/>
      <c r="AF5743" s="131"/>
      <c r="AG5743" s="131"/>
      <c r="AH5743" s="131"/>
      <c r="AI5743" s="131"/>
      <c r="AJ5743" s="131"/>
      <c r="AK5743" s="131"/>
      <c r="AL5743" s="131"/>
      <c r="AM5743" s="131"/>
      <c r="AN5743" s="131"/>
      <c r="AO5743" s="132"/>
    </row>
    <row r="5744" spans="2:41" ht="13.35" customHeight="1">
      <c r="B5744" s="135"/>
      <c r="I5744" s="136"/>
      <c r="J5744" s="135"/>
      <c r="M5744" s="136"/>
      <c r="N5744" s="135" t="s">
        <v>27</v>
      </c>
      <c r="Q5744" s="136"/>
      <c r="R5744" s="135"/>
      <c r="S5744" s="692" t="str">
        <f>IF(新_新規_2!I866&lt;&gt;"", "01300011:その他従事者", "") &amp; IF(新_変更_3!AL894&lt;&gt;"", "01300011:その他従事者", "")</f>
        <v/>
      </c>
      <c r="T5744" s="693"/>
      <c r="U5744" s="693"/>
      <c r="V5744" s="693"/>
      <c r="W5744" s="693"/>
      <c r="X5744" s="693"/>
      <c r="Y5744" s="693"/>
      <c r="Z5744" s="693"/>
      <c r="AA5744" s="694"/>
      <c r="AB5744" s="135" t="s">
        <v>28</v>
      </c>
      <c r="AE5744" s="136"/>
      <c r="AF5744" s="135"/>
      <c r="AG5744" s="695" t="str">
        <f>IF(新_新規_2!I874="☑", "01300001:薬剤師", "") &amp; IF(新_変更_3!AL902="☑", "01300001:薬剤師", "")
&amp; IF(新_新規_2!N874="☑", "01300002:登録販売者", "") &amp; IF(新_変更_3!AQ902="☑", "01300002:登録販売者", "")
&amp; IF(新_新規_2!T874="☑", "01300002:登録販売者", "") &amp; IF(新_変更_3!AW902="☑", "01300002:登録販売者", "")</f>
        <v/>
      </c>
      <c r="AH5744" s="693"/>
      <c r="AI5744" s="693"/>
      <c r="AJ5744" s="693"/>
      <c r="AK5744" s="693"/>
      <c r="AL5744" s="693"/>
      <c r="AM5744" s="693"/>
      <c r="AN5744" s="693"/>
      <c r="AO5744" s="694"/>
    </row>
    <row r="5745" spans="2:41" ht="3.75" customHeight="1">
      <c r="B5745" s="135"/>
      <c r="I5745" s="136"/>
      <c r="J5745" s="135"/>
      <c r="M5745" s="136"/>
      <c r="N5745" s="140"/>
      <c r="O5745" s="141"/>
      <c r="P5745" s="141"/>
      <c r="Q5745" s="142"/>
      <c r="R5745" s="140"/>
      <c r="S5745" s="141"/>
      <c r="T5745" s="141"/>
      <c r="U5745" s="141"/>
      <c r="V5745" s="141"/>
      <c r="W5745" s="141"/>
      <c r="X5745" s="141"/>
      <c r="Y5745" s="141"/>
      <c r="Z5745" s="141"/>
      <c r="AA5745" s="142"/>
      <c r="AB5745" s="140"/>
      <c r="AC5745" s="141"/>
      <c r="AD5745" s="141"/>
      <c r="AE5745" s="142"/>
      <c r="AF5745" s="141"/>
      <c r="AG5745" s="141"/>
      <c r="AH5745" s="141"/>
      <c r="AI5745" s="141"/>
      <c r="AJ5745" s="141"/>
      <c r="AK5745" s="141"/>
      <c r="AL5745" s="141"/>
      <c r="AM5745" s="141"/>
      <c r="AN5745" s="141"/>
      <c r="AO5745" s="142"/>
    </row>
    <row r="5746" spans="2:41" ht="3.75" customHeight="1">
      <c r="B5746" s="135"/>
      <c r="I5746" s="136"/>
      <c r="J5746" s="135"/>
      <c r="M5746" s="136"/>
      <c r="N5746" s="130"/>
      <c r="O5746" s="131"/>
      <c r="P5746" s="131"/>
      <c r="Q5746" s="132"/>
      <c r="R5746" s="130"/>
      <c r="S5746" s="131"/>
      <c r="T5746" s="131"/>
      <c r="U5746" s="131"/>
      <c r="V5746" s="131"/>
      <c r="W5746" s="131"/>
      <c r="X5746" s="131"/>
      <c r="Y5746" s="131"/>
      <c r="Z5746" s="131"/>
      <c r="AA5746" s="132"/>
      <c r="AB5746" s="130"/>
      <c r="AC5746" s="131"/>
      <c r="AD5746" s="131"/>
      <c r="AE5746" s="132"/>
      <c r="AF5746" s="130"/>
      <c r="AG5746" s="131"/>
      <c r="AH5746" s="131"/>
      <c r="AI5746" s="131"/>
      <c r="AJ5746" s="131"/>
      <c r="AK5746" s="131"/>
      <c r="AL5746" s="131"/>
      <c r="AM5746" s="131"/>
      <c r="AN5746" s="131"/>
      <c r="AO5746" s="132"/>
    </row>
    <row r="5747" spans="2:41" ht="13.35" customHeight="1">
      <c r="B5747" s="135"/>
      <c r="I5747" s="136"/>
      <c r="J5747" s="135"/>
      <c r="M5747" s="136"/>
      <c r="N5747" s="135" t="s">
        <v>3990</v>
      </c>
      <c r="Q5747" s="136"/>
      <c r="R5747" s="135"/>
      <c r="S5747" s="696"/>
      <c r="T5747" s="694"/>
      <c r="V5747" s="146"/>
      <c r="W5747" s="124" t="s">
        <v>12</v>
      </c>
      <c r="X5747" s="146"/>
      <c r="Y5747" s="124" t="s">
        <v>11</v>
      </c>
      <c r="Z5747" s="146"/>
      <c r="AA5747" s="136" t="s">
        <v>364</v>
      </c>
      <c r="AB5747" s="135" t="s">
        <v>66</v>
      </c>
      <c r="AE5747" s="136"/>
      <c r="AF5747" s="135"/>
      <c r="AG5747" s="696"/>
      <c r="AH5747" s="694"/>
      <c r="AJ5747" s="146"/>
      <c r="AK5747" s="124" t="s">
        <v>12</v>
      </c>
      <c r="AL5747" s="146"/>
      <c r="AM5747" s="124" t="s">
        <v>11</v>
      </c>
      <c r="AN5747" s="146"/>
      <c r="AO5747" s="136" t="s">
        <v>364</v>
      </c>
    </row>
    <row r="5748" spans="2:41" ht="3.75" customHeight="1">
      <c r="B5748" s="135"/>
      <c r="I5748" s="136"/>
      <c r="J5748" s="135"/>
      <c r="M5748" s="136"/>
      <c r="N5748" s="140"/>
      <c r="O5748" s="141"/>
      <c r="P5748" s="141"/>
      <c r="Q5748" s="142"/>
      <c r="R5748" s="140"/>
      <c r="S5748" s="141"/>
      <c r="T5748" s="141"/>
      <c r="U5748" s="141"/>
      <c r="V5748" s="141"/>
      <c r="W5748" s="141"/>
      <c r="X5748" s="141"/>
      <c r="Y5748" s="141"/>
      <c r="Z5748" s="141"/>
      <c r="AA5748" s="142"/>
      <c r="AB5748" s="140"/>
      <c r="AC5748" s="141"/>
      <c r="AD5748" s="141"/>
      <c r="AE5748" s="142"/>
      <c r="AF5748" s="140"/>
      <c r="AG5748" s="141"/>
      <c r="AH5748" s="141"/>
      <c r="AI5748" s="141"/>
      <c r="AJ5748" s="141"/>
      <c r="AK5748" s="141"/>
      <c r="AL5748" s="141"/>
      <c r="AM5748" s="141"/>
      <c r="AN5748" s="141"/>
      <c r="AO5748" s="142"/>
    </row>
    <row r="5749" spans="2:41" ht="3.75" customHeight="1">
      <c r="B5749" s="135"/>
      <c r="I5749" s="136"/>
      <c r="J5749" s="135"/>
      <c r="M5749" s="136"/>
      <c r="N5749" s="130"/>
      <c r="O5749" s="131"/>
      <c r="P5749" s="131"/>
      <c r="Q5749" s="132"/>
      <c r="R5749" s="683" t="str">
        <f>IF(AND(NM_従事者_従事者52_従事者区分&lt;&gt;"",新_新規_2!I866&lt;&gt;""), 新_新規_2!I866, "")
&amp; IF(AND(NM_従事者_従事者52_従事者区分&lt;&gt;"",新_変更_3!AL894&lt;&gt;""), 新_変更_3!AL894, "")</f>
        <v/>
      </c>
      <c r="S5749" s="684"/>
      <c r="T5749" s="684"/>
      <c r="U5749" s="684"/>
      <c r="V5749" s="684"/>
      <c r="W5749" s="684"/>
      <c r="X5749" s="684"/>
      <c r="Y5749" s="684"/>
      <c r="Z5749" s="684"/>
      <c r="AA5749" s="684"/>
      <c r="AB5749" s="684"/>
      <c r="AC5749" s="684"/>
      <c r="AD5749" s="684"/>
      <c r="AE5749" s="684"/>
      <c r="AF5749" s="684"/>
      <c r="AG5749" s="684"/>
      <c r="AH5749" s="684"/>
      <c r="AI5749" s="684"/>
      <c r="AJ5749" s="685"/>
      <c r="AK5749" s="131"/>
      <c r="AL5749" s="131"/>
      <c r="AM5749" s="131"/>
      <c r="AN5749" s="131"/>
      <c r="AO5749" s="132"/>
    </row>
    <row r="5750" spans="2:41" ht="13.35" customHeight="1">
      <c r="B5750" s="135"/>
      <c r="I5750" s="136"/>
      <c r="J5750" s="135"/>
      <c r="M5750" s="136"/>
      <c r="N5750" s="135" t="s">
        <v>8</v>
      </c>
      <c r="Q5750" s="136"/>
      <c r="R5750" s="686"/>
      <c r="S5750" s="687"/>
      <c r="T5750" s="687"/>
      <c r="U5750" s="687"/>
      <c r="V5750" s="687"/>
      <c r="W5750" s="687"/>
      <c r="X5750" s="687"/>
      <c r="Y5750" s="687"/>
      <c r="Z5750" s="687"/>
      <c r="AA5750" s="687"/>
      <c r="AB5750" s="687"/>
      <c r="AC5750" s="687"/>
      <c r="AD5750" s="687"/>
      <c r="AE5750" s="687"/>
      <c r="AF5750" s="687"/>
      <c r="AG5750" s="687"/>
      <c r="AH5750" s="687"/>
      <c r="AI5750" s="687"/>
      <c r="AJ5750" s="688"/>
      <c r="AL5750" s="147" t="s">
        <v>13</v>
      </c>
      <c r="AM5750" s="124" t="s">
        <v>29</v>
      </c>
      <c r="AO5750" s="136"/>
    </row>
    <row r="5751" spans="2:41" ht="3.75" customHeight="1">
      <c r="B5751" s="135"/>
      <c r="I5751" s="136"/>
      <c r="J5751" s="135"/>
      <c r="M5751" s="136"/>
      <c r="N5751" s="140"/>
      <c r="O5751" s="141"/>
      <c r="P5751" s="141"/>
      <c r="Q5751" s="142"/>
      <c r="R5751" s="689"/>
      <c r="S5751" s="690"/>
      <c r="T5751" s="690"/>
      <c r="U5751" s="690"/>
      <c r="V5751" s="690"/>
      <c r="W5751" s="690"/>
      <c r="X5751" s="690"/>
      <c r="Y5751" s="690"/>
      <c r="Z5751" s="690"/>
      <c r="AA5751" s="690"/>
      <c r="AB5751" s="690"/>
      <c r="AC5751" s="690"/>
      <c r="AD5751" s="690"/>
      <c r="AE5751" s="690"/>
      <c r="AF5751" s="690"/>
      <c r="AG5751" s="690"/>
      <c r="AH5751" s="690"/>
      <c r="AI5751" s="690"/>
      <c r="AJ5751" s="691"/>
      <c r="AK5751" s="141"/>
      <c r="AL5751" s="141"/>
      <c r="AM5751" s="141"/>
      <c r="AN5751" s="141"/>
      <c r="AO5751" s="142"/>
    </row>
    <row r="5752" spans="2:41" ht="3.75" customHeight="1">
      <c r="B5752" s="135"/>
      <c r="I5752" s="136"/>
      <c r="J5752" s="135"/>
      <c r="M5752" s="136"/>
      <c r="N5752" s="130"/>
      <c r="O5752" s="131"/>
      <c r="P5752" s="131"/>
      <c r="Q5752" s="132"/>
      <c r="R5752" s="683" t="str">
        <f>IF(NM_従事者_従事者52_従事者区分="","",(IF(新_新規_2!I865&lt;&gt;"", ASC(PHONETIC(新_新規_2!I865)), "") &amp; IF(新_変更_3!AL893&lt;&gt;"", ASC(PHONETIC(新_変更_3!AL893)), "")))</f>
        <v/>
      </c>
      <c r="S5752" s="684"/>
      <c r="T5752" s="684"/>
      <c r="U5752" s="684"/>
      <c r="V5752" s="684"/>
      <c r="W5752" s="684"/>
      <c r="X5752" s="684"/>
      <c r="Y5752" s="684"/>
      <c r="Z5752" s="684"/>
      <c r="AA5752" s="684"/>
      <c r="AB5752" s="684"/>
      <c r="AC5752" s="684"/>
      <c r="AD5752" s="684"/>
      <c r="AE5752" s="684"/>
      <c r="AF5752" s="684"/>
      <c r="AG5752" s="684"/>
      <c r="AH5752" s="684"/>
      <c r="AI5752" s="684"/>
      <c r="AJ5752" s="684"/>
      <c r="AK5752" s="684"/>
      <c r="AL5752" s="684"/>
      <c r="AM5752" s="684"/>
      <c r="AN5752" s="684"/>
      <c r="AO5752" s="685"/>
    </row>
    <row r="5753" spans="2:41" ht="13.35" customHeight="1">
      <c r="B5753" s="135"/>
      <c r="I5753" s="136"/>
      <c r="J5753" s="135"/>
      <c r="M5753" s="136"/>
      <c r="N5753" s="135" t="s">
        <v>61</v>
      </c>
      <c r="Q5753" s="136"/>
      <c r="R5753" s="686"/>
      <c r="S5753" s="687"/>
      <c r="T5753" s="687"/>
      <c r="U5753" s="687"/>
      <c r="V5753" s="687"/>
      <c r="W5753" s="687"/>
      <c r="X5753" s="687"/>
      <c r="Y5753" s="687"/>
      <c r="Z5753" s="687"/>
      <c r="AA5753" s="687"/>
      <c r="AB5753" s="687"/>
      <c r="AC5753" s="687"/>
      <c r="AD5753" s="687"/>
      <c r="AE5753" s="687"/>
      <c r="AF5753" s="687"/>
      <c r="AG5753" s="687"/>
      <c r="AH5753" s="687"/>
      <c r="AI5753" s="687"/>
      <c r="AJ5753" s="687"/>
      <c r="AK5753" s="687"/>
      <c r="AL5753" s="687"/>
      <c r="AM5753" s="687"/>
      <c r="AN5753" s="687"/>
      <c r="AO5753" s="688"/>
    </row>
    <row r="5754" spans="2:41" ht="3.75" customHeight="1">
      <c r="B5754" s="135"/>
      <c r="I5754" s="136"/>
      <c r="J5754" s="135"/>
      <c r="M5754" s="136"/>
      <c r="N5754" s="135"/>
      <c r="Q5754" s="136"/>
      <c r="R5754" s="689"/>
      <c r="S5754" s="690"/>
      <c r="T5754" s="690"/>
      <c r="U5754" s="690"/>
      <c r="V5754" s="690"/>
      <c r="W5754" s="690"/>
      <c r="X5754" s="690"/>
      <c r="Y5754" s="690"/>
      <c r="Z5754" s="690"/>
      <c r="AA5754" s="690"/>
      <c r="AB5754" s="690"/>
      <c r="AC5754" s="690"/>
      <c r="AD5754" s="690"/>
      <c r="AE5754" s="690"/>
      <c r="AF5754" s="690"/>
      <c r="AG5754" s="690"/>
      <c r="AH5754" s="690"/>
      <c r="AI5754" s="690"/>
      <c r="AJ5754" s="690"/>
      <c r="AK5754" s="690"/>
      <c r="AL5754" s="690"/>
      <c r="AM5754" s="690"/>
      <c r="AN5754" s="690"/>
      <c r="AO5754" s="691"/>
    </row>
    <row r="5755" spans="2:41" ht="3.75" customHeight="1">
      <c r="B5755" s="135"/>
      <c r="I5755" s="136"/>
      <c r="J5755" s="135"/>
      <c r="N5755" s="130"/>
      <c r="O5755" s="131"/>
      <c r="P5755" s="131"/>
      <c r="Q5755" s="132"/>
      <c r="U5755" s="787" t="str">
        <f>IF(AND(NM_従事者_従事者52_従事者区分&lt;&gt;"",新_新規_2!L867&lt;&gt;""), 新_新規_2!L867, "")
&amp; IF(AND(NM_従事者_従事者52_従事者区分&lt;&gt;"",新_変更_3!AO895&lt;&gt;""), 新_変更_3!AO895, "")</f>
        <v/>
      </c>
      <c r="V5755" s="754"/>
      <c r="W5755" s="754"/>
      <c r="X5755" s="789"/>
      <c r="Y5755" s="131"/>
      <c r="Z5755" s="792" t="str">
        <f>IF(AND(NM_従事者_従事者52_従事者区分&lt;&gt;"",新_新規_2!O867&lt;&gt;""), 新_新規_2!O867, "")
&amp; IF(AND(NM_従事者_従事者52_従事者区分&lt;&gt;"",新_変更_3!AR895&lt;&gt;""), 新_変更_3!AR895, "")</f>
        <v/>
      </c>
      <c r="AA5755" s="754"/>
      <c r="AB5755" s="754"/>
      <c r="AC5755" s="755"/>
      <c r="AG5755" s="683" t="str">
        <f>IF(AND(NM_従事者_従事者52_従事者区分&lt;&gt;"",新_新規_2!L868&lt;&gt;""), 新_新規_2!L868, "")
&amp; IF(AND(NM_従事者_従事者52_従事者区分&lt;&gt;"",新_変更_3!AO896&lt;&gt;""), 新_変更_3!AO896, "")</f>
        <v/>
      </c>
      <c r="AH5755" s="684"/>
      <c r="AI5755" s="684"/>
      <c r="AJ5755" s="684"/>
      <c r="AK5755" s="684"/>
      <c r="AL5755" s="684"/>
      <c r="AM5755" s="684"/>
      <c r="AN5755" s="684"/>
      <c r="AO5755" s="685"/>
    </row>
    <row r="5756" spans="2:41" ht="13.35" customHeight="1">
      <c r="B5756" s="135"/>
      <c r="I5756" s="136"/>
      <c r="J5756" s="135"/>
      <c r="N5756" s="135"/>
      <c r="Q5756" s="136"/>
      <c r="R5756" s="124" t="s">
        <v>15</v>
      </c>
      <c r="U5756" s="756"/>
      <c r="V5756" s="757"/>
      <c r="W5756" s="757"/>
      <c r="X5756" s="790"/>
      <c r="Y5756" s="125" t="s">
        <v>359</v>
      </c>
      <c r="Z5756" s="793"/>
      <c r="AA5756" s="757"/>
      <c r="AB5756" s="757"/>
      <c r="AC5756" s="758"/>
      <c r="AD5756" s="124" t="s">
        <v>56</v>
      </c>
      <c r="AG5756" s="686"/>
      <c r="AH5756" s="687"/>
      <c r="AI5756" s="687"/>
      <c r="AJ5756" s="687"/>
      <c r="AK5756" s="687"/>
      <c r="AL5756" s="687"/>
      <c r="AM5756" s="687"/>
      <c r="AN5756" s="687"/>
      <c r="AO5756" s="688"/>
    </row>
    <row r="5757" spans="2:41" ht="3.75" customHeight="1">
      <c r="B5757" s="135"/>
      <c r="I5757" s="136"/>
      <c r="J5757" s="135"/>
      <c r="N5757" s="135"/>
      <c r="Q5757" s="136"/>
      <c r="R5757" s="141"/>
      <c r="S5757" s="141"/>
      <c r="T5757" s="141"/>
      <c r="U5757" s="759"/>
      <c r="V5757" s="760"/>
      <c r="W5757" s="760"/>
      <c r="X5757" s="791"/>
      <c r="Y5757" s="141"/>
      <c r="Z5757" s="794"/>
      <c r="AA5757" s="760"/>
      <c r="AB5757" s="760"/>
      <c r="AC5757" s="761"/>
      <c r="AD5757" s="141"/>
      <c r="AE5757" s="141"/>
      <c r="AF5757" s="141"/>
      <c r="AG5757" s="689"/>
      <c r="AH5757" s="690"/>
      <c r="AI5757" s="690"/>
      <c r="AJ5757" s="690"/>
      <c r="AK5757" s="690"/>
      <c r="AL5757" s="690"/>
      <c r="AM5757" s="690"/>
      <c r="AN5757" s="690"/>
      <c r="AO5757" s="691"/>
    </row>
    <row r="5758" spans="2:41" ht="3.75" customHeight="1">
      <c r="B5758" s="135"/>
      <c r="I5758" s="136"/>
      <c r="J5758" s="135"/>
      <c r="N5758" s="135"/>
      <c r="Q5758" s="136"/>
      <c r="R5758" s="131"/>
      <c r="S5758" s="131"/>
      <c r="T5758" s="132"/>
      <c r="U5758" s="683" t="str">
        <f>IF(AND(NM_従事者_従事者52_従事者区分&lt;&gt;"",新_新規_2!T868&lt;&gt;""), 新_新規_2!T868, "")
&amp; IF(AND(NM_従事者_従事者52_従事者区分&lt;&gt;"",新_変更_3!AW896&lt;&gt;""), 新_変更_3!AW896, "")</f>
        <v/>
      </c>
      <c r="V5758" s="684"/>
      <c r="W5758" s="684"/>
      <c r="X5758" s="684"/>
      <c r="Y5758" s="684"/>
      <c r="Z5758" s="684"/>
      <c r="AA5758" s="684"/>
      <c r="AB5758" s="684"/>
      <c r="AC5758" s="685"/>
      <c r="AD5758" s="130"/>
      <c r="AE5758" s="131"/>
      <c r="AF5758" s="132"/>
      <c r="AG5758" s="683" t="str">
        <f>IF(AND(NM_従事者_従事者52_従事者区分&lt;&gt;"",新_新規_2!L869&lt;&gt;""), 新_新規_2!L869, "")
 &amp; IF(AND(NM_従事者_従事者52_従事者区分&lt;&gt;"",新_変更_3!AO897&lt;&gt;""), 新_変更_3!AO897, "")</f>
        <v/>
      </c>
      <c r="AH5758" s="684"/>
      <c r="AI5758" s="684"/>
      <c r="AJ5758" s="684"/>
      <c r="AK5758" s="684"/>
      <c r="AL5758" s="684"/>
      <c r="AM5758" s="684"/>
      <c r="AN5758" s="684"/>
      <c r="AO5758" s="685"/>
    </row>
    <row r="5759" spans="2:41" ht="13.35" customHeight="1">
      <c r="B5759" s="135"/>
      <c r="I5759" s="136"/>
      <c r="J5759" s="135" t="s">
        <v>4044</v>
      </c>
      <c r="N5759" s="135" t="s">
        <v>23</v>
      </c>
      <c r="Q5759" s="136"/>
      <c r="R5759" s="124" t="s">
        <v>17</v>
      </c>
      <c r="T5759" s="136"/>
      <c r="U5759" s="686"/>
      <c r="V5759" s="687"/>
      <c r="W5759" s="687"/>
      <c r="X5759" s="687"/>
      <c r="Y5759" s="687"/>
      <c r="Z5759" s="687"/>
      <c r="AA5759" s="687"/>
      <c r="AB5759" s="687"/>
      <c r="AC5759" s="688"/>
      <c r="AD5759" s="135" t="s">
        <v>18</v>
      </c>
      <c r="AF5759" s="136"/>
      <c r="AG5759" s="686"/>
      <c r="AH5759" s="687"/>
      <c r="AI5759" s="687"/>
      <c r="AJ5759" s="687"/>
      <c r="AK5759" s="687"/>
      <c r="AL5759" s="687"/>
      <c r="AM5759" s="687"/>
      <c r="AN5759" s="687"/>
      <c r="AO5759" s="688"/>
    </row>
    <row r="5760" spans="2:41" ht="3.75" customHeight="1">
      <c r="B5760" s="135"/>
      <c r="I5760" s="136"/>
      <c r="J5760" s="135"/>
      <c r="N5760" s="135"/>
      <c r="Q5760" s="136"/>
      <c r="R5760" s="141"/>
      <c r="S5760" s="141"/>
      <c r="T5760" s="142"/>
      <c r="U5760" s="689"/>
      <c r="V5760" s="690"/>
      <c r="W5760" s="690"/>
      <c r="X5760" s="690"/>
      <c r="Y5760" s="690"/>
      <c r="Z5760" s="690"/>
      <c r="AA5760" s="690"/>
      <c r="AB5760" s="690"/>
      <c r="AC5760" s="691"/>
      <c r="AD5760" s="140"/>
      <c r="AE5760" s="141"/>
      <c r="AF5760" s="142"/>
      <c r="AG5760" s="689"/>
      <c r="AH5760" s="690"/>
      <c r="AI5760" s="690"/>
      <c r="AJ5760" s="690"/>
      <c r="AK5760" s="690"/>
      <c r="AL5760" s="690"/>
      <c r="AM5760" s="690"/>
      <c r="AN5760" s="690"/>
      <c r="AO5760" s="691"/>
    </row>
    <row r="5761" spans="2:41" ht="3.75" customHeight="1">
      <c r="B5761" s="135"/>
      <c r="I5761" s="136"/>
      <c r="J5761" s="135"/>
      <c r="N5761" s="135"/>
      <c r="Q5761" s="136"/>
      <c r="R5761" s="131"/>
      <c r="S5761" s="131"/>
      <c r="T5761" s="132"/>
      <c r="U5761" s="683" t="str">
        <f>IF(AND(NM_従事者_従事者52_従事者区分&lt;&gt;"",新_新規_2!T869&lt;&gt;""), 新_新規_2!T869, "")
 &amp; IF(AND(NM_従事者_従事者52_従事者区分&lt;&gt;"",新_変更_3!AW897&lt;&gt;""), 新_変更_3!AW897, "")</f>
        <v/>
      </c>
      <c r="V5761" s="684"/>
      <c r="W5761" s="684"/>
      <c r="X5761" s="684"/>
      <c r="Y5761" s="684"/>
      <c r="Z5761" s="684"/>
      <c r="AA5761" s="684"/>
      <c r="AB5761" s="684"/>
      <c r="AC5761" s="685"/>
      <c r="AD5761" s="130"/>
      <c r="AE5761" s="131"/>
      <c r="AF5761" s="132"/>
      <c r="AG5761" s="683" t="str">
        <f>IF(AND(NM_従事者_従事者52_従事者区分&lt;&gt;"",新_新規_2!L870&lt;&gt;""), 新_新規_2!L870, "")
&amp; IF(AND(NM_従事者_従事者52_従事者区分&lt;&gt;"",新_変更_3!AO898&lt;&gt;""), 新_変更_3!AO898, "")</f>
        <v/>
      </c>
      <c r="AH5761" s="684"/>
      <c r="AI5761" s="684"/>
      <c r="AJ5761" s="684"/>
      <c r="AK5761" s="684"/>
      <c r="AL5761" s="684"/>
      <c r="AM5761" s="684"/>
      <c r="AN5761" s="684"/>
      <c r="AO5761" s="685"/>
    </row>
    <row r="5762" spans="2:41" ht="13.35" customHeight="1">
      <c r="B5762" s="135"/>
      <c r="I5762" s="136"/>
      <c r="J5762" s="135"/>
      <c r="N5762" s="135"/>
      <c r="Q5762" s="136"/>
      <c r="R5762" s="124" t="s">
        <v>19</v>
      </c>
      <c r="T5762" s="136"/>
      <c r="U5762" s="686"/>
      <c r="V5762" s="687"/>
      <c r="W5762" s="687"/>
      <c r="X5762" s="687"/>
      <c r="Y5762" s="687"/>
      <c r="Z5762" s="687"/>
      <c r="AA5762" s="687"/>
      <c r="AB5762" s="687"/>
      <c r="AC5762" s="688"/>
      <c r="AD5762" s="135" t="s">
        <v>20</v>
      </c>
      <c r="AF5762" s="136"/>
      <c r="AG5762" s="686"/>
      <c r="AH5762" s="687"/>
      <c r="AI5762" s="687"/>
      <c r="AJ5762" s="687"/>
      <c r="AK5762" s="687"/>
      <c r="AL5762" s="687"/>
      <c r="AM5762" s="687"/>
      <c r="AN5762" s="687"/>
      <c r="AO5762" s="688"/>
    </row>
    <row r="5763" spans="2:41" ht="3.75" customHeight="1">
      <c r="B5763" s="135"/>
      <c r="I5763" s="136"/>
      <c r="J5763" s="135"/>
      <c r="N5763" s="140"/>
      <c r="O5763" s="141"/>
      <c r="P5763" s="141"/>
      <c r="Q5763" s="142"/>
      <c r="R5763" s="141"/>
      <c r="S5763" s="141"/>
      <c r="T5763" s="142"/>
      <c r="U5763" s="689"/>
      <c r="V5763" s="690"/>
      <c r="W5763" s="690"/>
      <c r="X5763" s="690"/>
      <c r="Y5763" s="690"/>
      <c r="Z5763" s="690"/>
      <c r="AA5763" s="690"/>
      <c r="AB5763" s="690"/>
      <c r="AC5763" s="691"/>
      <c r="AD5763" s="140"/>
      <c r="AE5763" s="141"/>
      <c r="AF5763" s="142"/>
      <c r="AG5763" s="689"/>
      <c r="AH5763" s="690"/>
      <c r="AI5763" s="690"/>
      <c r="AJ5763" s="690"/>
      <c r="AK5763" s="690"/>
      <c r="AL5763" s="690"/>
      <c r="AM5763" s="690"/>
      <c r="AN5763" s="690"/>
      <c r="AO5763" s="691"/>
    </row>
    <row r="5764" spans="2:41" ht="3.75" customHeight="1">
      <c r="B5764" s="135"/>
      <c r="I5764" s="136"/>
      <c r="J5764" s="135"/>
      <c r="M5764" s="136"/>
      <c r="N5764" s="135"/>
      <c r="Q5764" s="136"/>
      <c r="R5764" s="130"/>
      <c r="S5764" s="131"/>
      <c r="T5764" s="131"/>
      <c r="U5764" s="131"/>
      <c r="V5764" s="131"/>
      <c r="W5764" s="131"/>
      <c r="X5764" s="131"/>
      <c r="Y5764" s="131"/>
      <c r="Z5764" s="131"/>
      <c r="AA5764" s="131"/>
      <c r="AB5764" s="131"/>
      <c r="AC5764" s="131"/>
      <c r="AD5764" s="131"/>
      <c r="AE5764" s="131"/>
      <c r="AF5764" s="131"/>
      <c r="AG5764" s="131"/>
      <c r="AH5764" s="131"/>
      <c r="AI5764" s="131"/>
      <c r="AJ5764" s="131"/>
      <c r="AK5764" s="131"/>
      <c r="AL5764" s="131"/>
      <c r="AM5764" s="131"/>
      <c r="AN5764" s="131"/>
      <c r="AO5764" s="132"/>
    </row>
    <row r="5765" spans="2:41" ht="13.35" customHeight="1">
      <c r="B5765" s="135"/>
      <c r="I5765" s="136"/>
      <c r="J5765" s="135"/>
      <c r="M5765" s="136"/>
      <c r="N5765" s="135" t="s">
        <v>111</v>
      </c>
      <c r="Q5765" s="136"/>
      <c r="R5765" s="135"/>
      <c r="S5765" s="696"/>
      <c r="T5765" s="694"/>
      <c r="V5765" s="146"/>
      <c r="W5765" s="124" t="s">
        <v>12</v>
      </c>
      <c r="X5765" s="146"/>
      <c r="Y5765" s="124" t="s">
        <v>11</v>
      </c>
      <c r="Z5765" s="146"/>
      <c r="AA5765" s="124" t="s">
        <v>364</v>
      </c>
      <c r="AO5765" s="136"/>
    </row>
    <row r="5766" spans="2:41" ht="3.75" customHeight="1">
      <c r="B5766" s="135"/>
      <c r="I5766" s="136"/>
      <c r="J5766" s="135"/>
      <c r="M5766" s="136"/>
      <c r="N5766" s="135"/>
      <c r="Q5766" s="136"/>
      <c r="R5766" s="135"/>
      <c r="AO5766" s="136"/>
    </row>
    <row r="5767" spans="2:41" ht="3.75" customHeight="1">
      <c r="B5767" s="135"/>
      <c r="I5767" s="136"/>
      <c r="J5767" s="135"/>
      <c r="M5767" s="136"/>
      <c r="N5767" s="130"/>
      <c r="O5767" s="131"/>
      <c r="P5767" s="131"/>
      <c r="Q5767" s="131"/>
      <c r="R5767" s="781" t="str">
        <f>IF(AND(NM_従事者_従事者52_従事者区分&lt;&gt;"",新_新規_2!I871&lt;&gt;""), 新_新規_2!I871, "")
&amp; IF(AND(NM_従事者_従事者52_従事者区分&lt;&gt;"",新_変更_3!AL899&lt;&gt;""), 新_変更_3!AL899, "")</f>
        <v/>
      </c>
      <c r="S5767" s="784" t="str">
        <f>IF(AND(NM_従事者_従事者52_従事者区分&lt;&gt;"",新_新規_2!J871&lt;&gt;""), 新_新規_2!J871, "")
&amp; IF(AND(NM_従事者_従事者52_従事者区分&lt;&gt;"",新_変更_3!AM899&lt;&gt;""), 新_変更_3!AM899, "")</f>
        <v/>
      </c>
      <c r="T5767" s="131"/>
      <c r="U5767" s="787" t="str">
        <f>IF(AND(NM_従事者_従事者52_従事者区分&lt;&gt;"",新_新規_2!L871&lt;&gt;""), 新_新規_2!L871, "")
 &amp; IF(AND(NM_従事者_従事者52_従事者区分&lt;&gt;"",新_変更_3!AO899&lt;&gt;""), 新_変更_3!AO899, "")</f>
        <v/>
      </c>
      <c r="V5767" s="130"/>
      <c r="W5767" s="131"/>
      <c r="X5767" s="131"/>
      <c r="Y5767" s="131"/>
      <c r="Z5767" s="131"/>
      <c r="AA5767" s="131"/>
      <c r="AB5767" s="131"/>
      <c r="AC5767" s="131"/>
      <c r="AD5767" s="131"/>
      <c r="AE5767" s="131"/>
      <c r="AF5767" s="131"/>
      <c r="AG5767" s="131"/>
      <c r="AH5767" s="133"/>
      <c r="AI5767" s="133"/>
      <c r="AJ5767" s="131"/>
      <c r="AK5767" s="149"/>
      <c r="AL5767" s="131"/>
      <c r="AM5767" s="131"/>
      <c r="AN5767" s="131"/>
      <c r="AO5767" s="132"/>
    </row>
    <row r="5768" spans="2:41" ht="13.35" customHeight="1">
      <c r="B5768" s="135"/>
      <c r="I5768" s="136"/>
      <c r="J5768" s="135"/>
      <c r="M5768" s="136"/>
      <c r="N5768" s="135" t="s">
        <v>30</v>
      </c>
      <c r="R5768" s="782"/>
      <c r="S5768" s="785"/>
      <c r="T5768" s="124" t="s">
        <v>388</v>
      </c>
      <c r="U5768" s="756"/>
      <c r="V5768" s="135" t="s">
        <v>112</v>
      </c>
      <c r="AH5768" s="137"/>
      <c r="AI5768" s="137"/>
      <c r="AK5768" s="150"/>
      <c r="AO5768" s="136"/>
    </row>
    <row r="5769" spans="2:41" ht="3.75" customHeight="1">
      <c r="B5769" s="135"/>
      <c r="I5769" s="136"/>
      <c r="J5769" s="135"/>
      <c r="M5769" s="136"/>
      <c r="N5769" s="135"/>
      <c r="R5769" s="783"/>
      <c r="S5769" s="786"/>
      <c r="T5769" s="141"/>
      <c r="U5769" s="759"/>
      <c r="V5769" s="140"/>
      <c r="W5769" s="141"/>
      <c r="X5769" s="141"/>
      <c r="Y5769" s="141"/>
      <c r="Z5769" s="141"/>
      <c r="AA5769" s="141"/>
      <c r="AB5769" s="141"/>
      <c r="AC5769" s="141"/>
      <c r="AD5769" s="141"/>
      <c r="AE5769" s="141"/>
      <c r="AF5769" s="141"/>
      <c r="AG5769" s="141"/>
      <c r="AH5769" s="143"/>
      <c r="AI5769" s="143"/>
      <c r="AJ5769" s="141"/>
      <c r="AK5769" s="151"/>
      <c r="AL5769" s="141"/>
      <c r="AM5769" s="141"/>
      <c r="AN5769" s="141"/>
      <c r="AO5769" s="142"/>
    </row>
    <row r="5770" spans="2:41" ht="3.75" customHeight="1">
      <c r="B5770" s="135"/>
      <c r="I5770" s="136"/>
      <c r="J5770" s="135"/>
      <c r="M5770" s="136"/>
      <c r="N5770" s="130"/>
      <c r="O5770" s="131"/>
      <c r="P5770" s="131"/>
      <c r="Q5770" s="132"/>
      <c r="R5770" s="788" t="str">
        <f>IF(AND(NM_従事者_従事者52_従事者区分&lt;&gt;"",新_新規_2!K875&lt;&gt;""), 新_新規_2!K875, "")
&amp; IF(AND(NM_従事者_従事者52_従事者区分&lt;&gt;"",新_変更_3!AN903&lt;&gt;""), 新_変更_3!AN903, "")</f>
        <v/>
      </c>
      <c r="S5770" s="684"/>
      <c r="T5770" s="684"/>
      <c r="U5770" s="685"/>
      <c r="V5770" s="686" t="str">
        <f>IF(AND(NM_従事者_従事者52_従事者区分&lt;&gt;"",新_新規_2!O875&lt;&gt;""), 新_新規_2!O875, "")
&amp; IF(AND(NM_従事者_従事者52_従事者区分&lt;&gt;"",新_変更_3!AR903&lt;&gt;""), 新_変更_3!AR903, "")</f>
        <v/>
      </c>
      <c r="W5770" s="688"/>
      <c r="X5770" s="683" t="str">
        <f>IF(AND(NM_従事者_従事者52_従事者区分&lt;&gt;"",新_新規_2!Q875&lt;&gt;""), 新_新規_2!Q875, "")
 &amp; IF(AND(NM_従事者_従事者52_従事者区分&lt;&gt;"",新_変更_3!AT903&lt;&gt;""), 新_変更_3!AT903, "")</f>
        <v/>
      </c>
      <c r="Y5770" s="684"/>
      <c r="Z5770" s="684"/>
      <c r="AA5770" s="685"/>
      <c r="AI5770" s="131"/>
      <c r="AO5770" s="136"/>
    </row>
    <row r="5771" spans="2:41" ht="13.35" customHeight="1">
      <c r="B5771" s="135"/>
      <c r="I5771" s="136"/>
      <c r="J5771" s="135"/>
      <c r="M5771" s="136"/>
      <c r="N5771" s="135" t="s">
        <v>114</v>
      </c>
      <c r="Q5771" s="136"/>
      <c r="R5771" s="686"/>
      <c r="S5771" s="687"/>
      <c r="T5771" s="687"/>
      <c r="U5771" s="688"/>
      <c r="V5771" s="686"/>
      <c r="W5771" s="688"/>
      <c r="X5771" s="686"/>
      <c r="Y5771" s="687"/>
      <c r="Z5771" s="687"/>
      <c r="AA5771" s="688"/>
      <c r="AB5771" s="158" t="s">
        <v>171</v>
      </c>
      <c r="AO5771" s="136"/>
    </row>
    <row r="5772" spans="2:41" ht="3.75" customHeight="1">
      <c r="B5772" s="135"/>
      <c r="I5772" s="136"/>
      <c r="J5772" s="135"/>
      <c r="M5772" s="136"/>
      <c r="N5772" s="135"/>
      <c r="Q5772" s="136"/>
      <c r="R5772" s="689"/>
      <c r="S5772" s="690"/>
      <c r="T5772" s="690"/>
      <c r="U5772" s="691"/>
      <c r="V5772" s="689"/>
      <c r="W5772" s="691"/>
      <c r="X5772" s="689"/>
      <c r="Y5772" s="690"/>
      <c r="Z5772" s="690"/>
      <c r="AA5772" s="691"/>
      <c r="AB5772" s="141"/>
      <c r="AC5772" s="141"/>
      <c r="AD5772" s="141"/>
      <c r="AE5772" s="141"/>
      <c r="AF5772" s="141"/>
      <c r="AG5772" s="141"/>
      <c r="AH5772" s="141"/>
      <c r="AI5772" s="141"/>
      <c r="AJ5772" s="141"/>
      <c r="AK5772" s="141"/>
      <c r="AL5772" s="141"/>
      <c r="AM5772" s="141"/>
      <c r="AN5772" s="141"/>
      <c r="AO5772" s="142"/>
    </row>
    <row r="5773" spans="2:41" ht="3.75" customHeight="1">
      <c r="B5773" s="135"/>
      <c r="I5773" s="136"/>
      <c r="J5773" s="135"/>
      <c r="M5773" s="136"/>
      <c r="N5773" s="130"/>
      <c r="O5773" s="131"/>
      <c r="P5773" s="131"/>
      <c r="Q5773" s="131"/>
      <c r="R5773" s="130"/>
      <c r="S5773" s="131"/>
      <c r="T5773" s="131"/>
      <c r="U5773" s="131"/>
      <c r="V5773" s="131"/>
      <c r="W5773" s="131"/>
      <c r="X5773" s="131"/>
      <c r="Y5773" s="131"/>
      <c r="Z5773" s="131"/>
      <c r="AA5773" s="132"/>
      <c r="AB5773" s="130"/>
      <c r="AI5773" s="136"/>
      <c r="AJ5773" s="130"/>
      <c r="AK5773" s="131"/>
      <c r="AL5773" s="131"/>
      <c r="AM5773" s="131"/>
      <c r="AN5773" s="131"/>
      <c r="AO5773" s="132"/>
    </row>
    <row r="5774" spans="2:41" ht="13.35" customHeight="1">
      <c r="B5774" s="135"/>
      <c r="I5774" s="136"/>
      <c r="J5774" s="135"/>
      <c r="M5774" s="136"/>
      <c r="N5774" s="135" t="s">
        <v>115</v>
      </c>
      <c r="R5774" s="135"/>
      <c r="S5774" s="696" t="str">
        <f>IF(AND(NM_従事者_従事者52_従事者区分&lt;&gt;"",新_新規_2!I877&lt;&gt;""), 新_新規_2!I877, "")
 &amp; IF(AND(NM_従事者_従事者52_従事者区分&lt;&gt;"",新_変更_3!AL905&lt;&gt;""), 新_変更_3!AL905, "")</f>
        <v/>
      </c>
      <c r="T5774" s="694"/>
      <c r="V5774" s="146" t="str">
        <f>IF(AND(NM_従事者_従事者52_従事者区分&lt;&gt;"",新_新規_2!K877&lt;&gt;""), 新_新規_2!K877, "")
 &amp; IF(AND(NM_従事者_従事者52_従事者区分&lt;&gt;"",新_変更_3!AN905&lt;&gt;""), 新_変更_3!AN905, "")</f>
        <v/>
      </c>
      <c r="W5774" s="124" t="s">
        <v>12</v>
      </c>
      <c r="X5774" s="146" t="str">
        <f>IF(AND(NM_従事者_従事者52_従事者区分&lt;&gt;"",新_新規_2!M877&lt;&gt;""), 新_新規_2!M877, "")
&amp; IF(AND(NM_従事者_従事者52_従事者区分&lt;&gt;"",新_変更_3!AP905&lt;&gt;""), 新_変更_3!AP905, "")</f>
        <v/>
      </c>
      <c r="Y5774" s="124" t="s">
        <v>11</v>
      </c>
      <c r="Z5774" s="146" t="str">
        <f>IF(AND(NM_従事者_従事者52_従事者区分&lt;&gt;"",新_新規_2!O877&lt;&gt;""), 新_新規_2!O877, "")
&amp; IF(AND(NM_従事者_従事者52_従事者区分&lt;&gt;"",新_変更_3!AR905&lt;&gt;""), 新_変更_3!AR905, "")</f>
        <v/>
      </c>
      <c r="AA5774" s="124" t="s">
        <v>364</v>
      </c>
      <c r="AB5774" s="135" t="s">
        <v>170</v>
      </c>
      <c r="AI5774" s="136"/>
      <c r="AJ5774" s="135"/>
      <c r="AK5774" s="696"/>
      <c r="AL5774" s="693"/>
      <c r="AM5774" s="693"/>
      <c r="AN5774" s="693"/>
      <c r="AO5774" s="694"/>
    </row>
    <row r="5775" spans="2:41" ht="3.75" customHeight="1">
      <c r="B5775" s="135"/>
      <c r="I5775" s="136"/>
      <c r="J5775" s="135"/>
      <c r="M5775" s="136"/>
      <c r="N5775" s="135"/>
      <c r="R5775" s="140"/>
      <c r="S5775" s="141"/>
      <c r="T5775" s="141"/>
      <c r="U5775" s="141"/>
      <c r="V5775" s="141"/>
      <c r="W5775" s="141"/>
      <c r="X5775" s="141"/>
      <c r="Y5775" s="141"/>
      <c r="Z5775" s="141"/>
      <c r="AA5775" s="142"/>
      <c r="AB5775" s="140"/>
      <c r="AC5775" s="141"/>
      <c r="AD5775" s="141"/>
      <c r="AE5775" s="141"/>
      <c r="AF5775" s="141"/>
      <c r="AG5775" s="141"/>
      <c r="AH5775" s="141"/>
      <c r="AI5775" s="142"/>
      <c r="AJ5775" s="140"/>
      <c r="AK5775" s="141"/>
      <c r="AL5775" s="141"/>
      <c r="AM5775" s="141"/>
      <c r="AN5775" s="141"/>
      <c r="AO5775" s="142"/>
    </row>
    <row r="5776" spans="2:41" ht="3.75" customHeight="1">
      <c r="B5776" s="135"/>
      <c r="I5776" s="136"/>
      <c r="J5776" s="135"/>
      <c r="M5776" s="136"/>
      <c r="N5776" s="130"/>
      <c r="O5776" s="131"/>
      <c r="P5776" s="131"/>
      <c r="Q5776" s="132"/>
      <c r="R5776" s="683" t="str">
        <f>IF(新_新規_2!T874="☑", "研修中の登録販売者", "") &amp; IF(新_変更_3!AW902="☑", "研修中の登録販売者", "")</f>
        <v/>
      </c>
      <c r="S5776" s="684"/>
      <c r="T5776" s="684"/>
      <c r="U5776" s="684"/>
      <c r="V5776" s="684"/>
      <c r="W5776" s="684"/>
      <c r="X5776" s="684"/>
      <c r="Y5776" s="684"/>
      <c r="Z5776" s="684"/>
      <c r="AA5776" s="684"/>
      <c r="AB5776" s="684"/>
      <c r="AC5776" s="684"/>
      <c r="AD5776" s="684"/>
      <c r="AE5776" s="684"/>
      <c r="AF5776" s="684"/>
      <c r="AG5776" s="684"/>
      <c r="AH5776" s="684"/>
      <c r="AI5776" s="684"/>
      <c r="AJ5776" s="684"/>
      <c r="AK5776" s="684"/>
      <c r="AL5776" s="684"/>
      <c r="AM5776" s="684"/>
      <c r="AN5776" s="684"/>
      <c r="AO5776" s="685"/>
    </row>
    <row r="5777" spans="2:41" ht="13.35" customHeight="1">
      <c r="B5777" s="135"/>
      <c r="I5777" s="136"/>
      <c r="J5777" s="135"/>
      <c r="M5777" s="136"/>
      <c r="N5777" s="135" t="s">
        <v>32</v>
      </c>
      <c r="Q5777" s="136"/>
      <c r="R5777" s="686"/>
      <c r="S5777" s="687"/>
      <c r="T5777" s="687"/>
      <c r="U5777" s="687"/>
      <c r="V5777" s="687"/>
      <c r="W5777" s="687"/>
      <c r="X5777" s="687"/>
      <c r="Y5777" s="687"/>
      <c r="Z5777" s="687"/>
      <c r="AA5777" s="687"/>
      <c r="AB5777" s="687"/>
      <c r="AC5777" s="687"/>
      <c r="AD5777" s="687"/>
      <c r="AE5777" s="687"/>
      <c r="AF5777" s="687"/>
      <c r="AG5777" s="687"/>
      <c r="AH5777" s="687"/>
      <c r="AI5777" s="687"/>
      <c r="AJ5777" s="687"/>
      <c r="AK5777" s="687"/>
      <c r="AL5777" s="687"/>
      <c r="AM5777" s="687"/>
      <c r="AN5777" s="687"/>
      <c r="AO5777" s="688"/>
    </row>
    <row r="5778" spans="2:41" ht="3.75" customHeight="1">
      <c r="B5778" s="135"/>
      <c r="I5778" s="136"/>
      <c r="J5778" s="135"/>
      <c r="M5778" s="136"/>
      <c r="N5778" s="140"/>
      <c r="O5778" s="141"/>
      <c r="P5778" s="141"/>
      <c r="Q5778" s="142"/>
      <c r="R5778" s="689"/>
      <c r="S5778" s="690"/>
      <c r="T5778" s="690"/>
      <c r="U5778" s="690"/>
      <c r="V5778" s="690"/>
      <c r="W5778" s="690"/>
      <c r="X5778" s="690"/>
      <c r="Y5778" s="690"/>
      <c r="Z5778" s="690"/>
      <c r="AA5778" s="690"/>
      <c r="AB5778" s="690"/>
      <c r="AC5778" s="690"/>
      <c r="AD5778" s="690"/>
      <c r="AE5778" s="690"/>
      <c r="AF5778" s="690"/>
      <c r="AG5778" s="690"/>
      <c r="AH5778" s="690"/>
      <c r="AI5778" s="690"/>
      <c r="AJ5778" s="690"/>
      <c r="AK5778" s="690"/>
      <c r="AL5778" s="690"/>
      <c r="AM5778" s="690"/>
      <c r="AN5778" s="690"/>
      <c r="AO5778" s="691"/>
    </row>
    <row r="5779" spans="2:41" ht="3.75" customHeight="1">
      <c r="B5779" s="135"/>
      <c r="I5779" s="136"/>
      <c r="J5779" s="130"/>
      <c r="K5779" s="131"/>
      <c r="L5779" s="131"/>
      <c r="M5779" s="132"/>
      <c r="N5779" s="130"/>
      <c r="O5779" s="131"/>
      <c r="P5779" s="131"/>
      <c r="Q5779" s="132"/>
      <c r="R5779" s="130"/>
      <c r="S5779" s="131"/>
      <c r="T5779" s="131"/>
      <c r="U5779" s="131"/>
      <c r="V5779" s="131"/>
      <c r="W5779" s="131"/>
      <c r="X5779" s="131"/>
      <c r="Y5779" s="131"/>
      <c r="Z5779" s="131"/>
      <c r="AA5779" s="132"/>
      <c r="AB5779" s="130"/>
      <c r="AC5779" s="131"/>
      <c r="AD5779" s="131"/>
      <c r="AE5779" s="132"/>
      <c r="AF5779" s="131"/>
      <c r="AG5779" s="131"/>
      <c r="AH5779" s="131"/>
      <c r="AI5779" s="131"/>
      <c r="AJ5779" s="131"/>
      <c r="AK5779" s="131"/>
      <c r="AL5779" s="131"/>
      <c r="AM5779" s="131"/>
      <c r="AN5779" s="131"/>
      <c r="AO5779" s="132"/>
    </row>
    <row r="5780" spans="2:41" ht="13.35" customHeight="1">
      <c r="B5780" s="135"/>
      <c r="I5780" s="136"/>
      <c r="J5780" s="135"/>
      <c r="M5780" s="136"/>
      <c r="N5780" s="135" t="s">
        <v>27</v>
      </c>
      <c r="Q5780" s="136"/>
      <c r="R5780" s="135"/>
      <c r="S5780" s="692" t="str">
        <f xml:space="preserve"> IF(新_新規_2!I885&lt;&gt;"", "01300011:その他従事者", "") &amp; IF(新_変更_3!AL913&lt;&gt;"", "01300011:その他従事者", "")</f>
        <v/>
      </c>
      <c r="T5780" s="693"/>
      <c r="U5780" s="693"/>
      <c r="V5780" s="693"/>
      <c r="W5780" s="693"/>
      <c r="X5780" s="693"/>
      <c r="Y5780" s="693"/>
      <c r="Z5780" s="693"/>
      <c r="AA5780" s="694"/>
      <c r="AB5780" s="135" t="s">
        <v>28</v>
      </c>
      <c r="AE5780" s="136"/>
      <c r="AF5780" s="135"/>
      <c r="AG5780" s="695" t="str">
        <f>IF(新_新規_2!I893="☑", "01300001:薬剤師", "") &amp; IF(新_変更_3!AL921="☑", "01300001:薬剤師", "")
&amp; IF(新_新規_2!N893="☑", "01300002:登録販売者", "") &amp; IF(新_変更_3!AQ921="☑", "01300002:登録販売者", "")
&amp; IF(新_新規_2!T893="☑", "01300002:登録販売者", "") &amp; IF(新_変更_3!AW921="☑", "01300002:登録販売者", "")</f>
        <v/>
      </c>
      <c r="AH5780" s="693"/>
      <c r="AI5780" s="693"/>
      <c r="AJ5780" s="693"/>
      <c r="AK5780" s="693"/>
      <c r="AL5780" s="693"/>
      <c r="AM5780" s="693"/>
      <c r="AN5780" s="693"/>
      <c r="AO5780" s="694"/>
    </row>
    <row r="5781" spans="2:41" ht="3.75" customHeight="1">
      <c r="B5781" s="135"/>
      <c r="I5781" s="136"/>
      <c r="J5781" s="135"/>
      <c r="M5781" s="136"/>
      <c r="N5781" s="140"/>
      <c r="O5781" s="141"/>
      <c r="P5781" s="141"/>
      <c r="Q5781" s="142"/>
      <c r="R5781" s="140"/>
      <c r="S5781" s="141"/>
      <c r="T5781" s="141"/>
      <c r="U5781" s="141"/>
      <c r="V5781" s="141"/>
      <c r="W5781" s="141"/>
      <c r="X5781" s="141"/>
      <c r="Y5781" s="141"/>
      <c r="Z5781" s="141"/>
      <c r="AA5781" s="142"/>
      <c r="AB5781" s="140"/>
      <c r="AC5781" s="141"/>
      <c r="AD5781" s="141"/>
      <c r="AE5781" s="142"/>
      <c r="AF5781" s="141"/>
      <c r="AG5781" s="141"/>
      <c r="AH5781" s="141"/>
      <c r="AI5781" s="141"/>
      <c r="AJ5781" s="141"/>
      <c r="AK5781" s="141"/>
      <c r="AL5781" s="141"/>
      <c r="AM5781" s="141"/>
      <c r="AN5781" s="141"/>
      <c r="AO5781" s="142"/>
    </row>
    <row r="5782" spans="2:41" ht="3.75" customHeight="1">
      <c r="B5782" s="135"/>
      <c r="I5782" s="136"/>
      <c r="J5782" s="135"/>
      <c r="M5782" s="136"/>
      <c r="N5782" s="130"/>
      <c r="O5782" s="131"/>
      <c r="P5782" s="131"/>
      <c r="Q5782" s="132"/>
      <c r="R5782" s="130"/>
      <c r="S5782" s="131"/>
      <c r="T5782" s="131"/>
      <c r="U5782" s="131"/>
      <c r="V5782" s="131"/>
      <c r="W5782" s="131"/>
      <c r="X5782" s="131"/>
      <c r="Y5782" s="131"/>
      <c r="Z5782" s="131"/>
      <c r="AA5782" s="132"/>
      <c r="AB5782" s="130"/>
      <c r="AC5782" s="131"/>
      <c r="AD5782" s="131"/>
      <c r="AE5782" s="132"/>
      <c r="AF5782" s="130"/>
      <c r="AG5782" s="131"/>
      <c r="AH5782" s="131"/>
      <c r="AI5782" s="131"/>
      <c r="AJ5782" s="131"/>
      <c r="AK5782" s="131"/>
      <c r="AL5782" s="131"/>
      <c r="AM5782" s="131"/>
      <c r="AN5782" s="131"/>
      <c r="AO5782" s="132"/>
    </row>
    <row r="5783" spans="2:41" ht="13.35" customHeight="1">
      <c r="B5783" s="135"/>
      <c r="I5783" s="136"/>
      <c r="J5783" s="135"/>
      <c r="M5783" s="136"/>
      <c r="N5783" s="135" t="s">
        <v>3990</v>
      </c>
      <c r="Q5783" s="136"/>
      <c r="R5783" s="135"/>
      <c r="S5783" s="696"/>
      <c r="T5783" s="694"/>
      <c r="V5783" s="146"/>
      <c r="W5783" s="124" t="s">
        <v>12</v>
      </c>
      <c r="X5783" s="146"/>
      <c r="Y5783" s="124" t="s">
        <v>11</v>
      </c>
      <c r="Z5783" s="146"/>
      <c r="AA5783" s="136" t="s">
        <v>364</v>
      </c>
      <c r="AB5783" s="135" t="s">
        <v>66</v>
      </c>
      <c r="AE5783" s="136"/>
      <c r="AF5783" s="135"/>
      <c r="AG5783" s="696"/>
      <c r="AH5783" s="694"/>
      <c r="AJ5783" s="146"/>
      <c r="AK5783" s="124" t="s">
        <v>12</v>
      </c>
      <c r="AL5783" s="146"/>
      <c r="AM5783" s="124" t="s">
        <v>11</v>
      </c>
      <c r="AN5783" s="146"/>
      <c r="AO5783" s="136" t="s">
        <v>364</v>
      </c>
    </row>
    <row r="5784" spans="2:41" ht="3.75" customHeight="1">
      <c r="B5784" s="135"/>
      <c r="I5784" s="136"/>
      <c r="J5784" s="135"/>
      <c r="M5784" s="136"/>
      <c r="N5784" s="140"/>
      <c r="O5784" s="141"/>
      <c r="P5784" s="141"/>
      <c r="Q5784" s="142"/>
      <c r="R5784" s="140"/>
      <c r="S5784" s="141"/>
      <c r="T5784" s="141"/>
      <c r="U5784" s="141"/>
      <c r="V5784" s="141"/>
      <c r="W5784" s="141"/>
      <c r="X5784" s="141"/>
      <c r="Y5784" s="141"/>
      <c r="Z5784" s="141"/>
      <c r="AA5784" s="142"/>
      <c r="AB5784" s="140"/>
      <c r="AC5784" s="141"/>
      <c r="AD5784" s="141"/>
      <c r="AE5784" s="142"/>
      <c r="AF5784" s="140"/>
      <c r="AG5784" s="141"/>
      <c r="AH5784" s="141"/>
      <c r="AI5784" s="141"/>
      <c r="AJ5784" s="141"/>
      <c r="AK5784" s="141"/>
      <c r="AL5784" s="141"/>
      <c r="AM5784" s="141"/>
      <c r="AN5784" s="141"/>
      <c r="AO5784" s="142"/>
    </row>
    <row r="5785" spans="2:41" ht="3.75" customHeight="1">
      <c r="B5785" s="135"/>
      <c r="I5785" s="136"/>
      <c r="J5785" s="135"/>
      <c r="M5785" s="136"/>
      <c r="N5785" s="130"/>
      <c r="O5785" s="131"/>
      <c r="P5785" s="131"/>
      <c r="Q5785" s="132"/>
      <c r="R5785" s="683" t="str">
        <f>IF(AND(NM_従事者_従事者53_従事者区分&lt;&gt;"",新_新規_2!I885&lt;&gt;""), 新_新規_2!I885, "")
&amp; IF(AND(NM_従事者_従事者53_従事者区分&lt;&gt;"",新_変更_3!AL913&lt;&gt;""), 新_変更_3!AL913, "")</f>
        <v/>
      </c>
      <c r="S5785" s="684"/>
      <c r="T5785" s="684"/>
      <c r="U5785" s="684"/>
      <c r="V5785" s="684"/>
      <c r="W5785" s="684"/>
      <c r="X5785" s="684"/>
      <c r="Y5785" s="684"/>
      <c r="Z5785" s="684"/>
      <c r="AA5785" s="684"/>
      <c r="AB5785" s="684"/>
      <c r="AC5785" s="684"/>
      <c r="AD5785" s="684"/>
      <c r="AE5785" s="684"/>
      <c r="AF5785" s="684"/>
      <c r="AG5785" s="684"/>
      <c r="AH5785" s="684"/>
      <c r="AI5785" s="684"/>
      <c r="AJ5785" s="685"/>
      <c r="AK5785" s="131"/>
      <c r="AL5785" s="131"/>
      <c r="AM5785" s="131"/>
      <c r="AN5785" s="131"/>
      <c r="AO5785" s="132"/>
    </row>
    <row r="5786" spans="2:41" ht="13.35" customHeight="1">
      <c r="B5786" s="135"/>
      <c r="I5786" s="136"/>
      <c r="J5786" s="135"/>
      <c r="M5786" s="136"/>
      <c r="N5786" s="135" t="s">
        <v>8</v>
      </c>
      <c r="Q5786" s="136"/>
      <c r="R5786" s="686"/>
      <c r="S5786" s="687"/>
      <c r="T5786" s="687"/>
      <c r="U5786" s="687"/>
      <c r="V5786" s="687"/>
      <c r="W5786" s="687"/>
      <c r="X5786" s="687"/>
      <c r="Y5786" s="687"/>
      <c r="Z5786" s="687"/>
      <c r="AA5786" s="687"/>
      <c r="AB5786" s="687"/>
      <c r="AC5786" s="687"/>
      <c r="AD5786" s="687"/>
      <c r="AE5786" s="687"/>
      <c r="AF5786" s="687"/>
      <c r="AG5786" s="687"/>
      <c r="AH5786" s="687"/>
      <c r="AI5786" s="687"/>
      <c r="AJ5786" s="688"/>
      <c r="AL5786" s="147" t="s">
        <v>13</v>
      </c>
      <c r="AM5786" s="124" t="s">
        <v>29</v>
      </c>
      <c r="AO5786" s="136"/>
    </row>
    <row r="5787" spans="2:41" ht="3.75" customHeight="1">
      <c r="B5787" s="135"/>
      <c r="I5787" s="136"/>
      <c r="J5787" s="135"/>
      <c r="M5787" s="136"/>
      <c r="N5787" s="140"/>
      <c r="O5787" s="141"/>
      <c r="P5787" s="141"/>
      <c r="Q5787" s="142"/>
      <c r="R5787" s="689"/>
      <c r="S5787" s="690"/>
      <c r="T5787" s="690"/>
      <c r="U5787" s="690"/>
      <c r="V5787" s="690"/>
      <c r="W5787" s="690"/>
      <c r="X5787" s="690"/>
      <c r="Y5787" s="690"/>
      <c r="Z5787" s="690"/>
      <c r="AA5787" s="690"/>
      <c r="AB5787" s="690"/>
      <c r="AC5787" s="690"/>
      <c r="AD5787" s="690"/>
      <c r="AE5787" s="690"/>
      <c r="AF5787" s="690"/>
      <c r="AG5787" s="690"/>
      <c r="AH5787" s="690"/>
      <c r="AI5787" s="690"/>
      <c r="AJ5787" s="691"/>
      <c r="AK5787" s="141"/>
      <c r="AL5787" s="141"/>
      <c r="AM5787" s="141"/>
      <c r="AN5787" s="141"/>
      <c r="AO5787" s="142"/>
    </row>
    <row r="5788" spans="2:41" ht="3.75" customHeight="1">
      <c r="B5788" s="135"/>
      <c r="I5788" s="136"/>
      <c r="J5788" s="135"/>
      <c r="M5788" s="136"/>
      <c r="N5788" s="130"/>
      <c r="O5788" s="131"/>
      <c r="P5788" s="131"/>
      <c r="Q5788" s="132"/>
      <c r="R5788" s="683" t="str">
        <f>IF(NM_従事者_従事者53_従事者区分="","",(IF(新_新規_2!I884&lt;&gt;"", ASC(PHONETIC(新_新規_2!I884)), "") &amp; IF(新_変更_3!AL912&lt;&gt;"", ASC(PHONETIC(新_変更_3!AL912)), "")))</f>
        <v/>
      </c>
      <c r="S5788" s="684"/>
      <c r="T5788" s="684"/>
      <c r="U5788" s="684"/>
      <c r="V5788" s="684"/>
      <c r="W5788" s="684"/>
      <c r="X5788" s="684"/>
      <c r="Y5788" s="684"/>
      <c r="Z5788" s="684"/>
      <c r="AA5788" s="684"/>
      <c r="AB5788" s="684"/>
      <c r="AC5788" s="684"/>
      <c r="AD5788" s="684"/>
      <c r="AE5788" s="684"/>
      <c r="AF5788" s="684"/>
      <c r="AG5788" s="684"/>
      <c r="AH5788" s="684"/>
      <c r="AI5788" s="684"/>
      <c r="AJ5788" s="684"/>
      <c r="AK5788" s="684"/>
      <c r="AL5788" s="684"/>
      <c r="AM5788" s="684"/>
      <c r="AN5788" s="684"/>
      <c r="AO5788" s="685"/>
    </row>
    <row r="5789" spans="2:41" ht="13.35" customHeight="1">
      <c r="B5789" s="135"/>
      <c r="I5789" s="136"/>
      <c r="J5789" s="135"/>
      <c r="M5789" s="136"/>
      <c r="N5789" s="135" t="s">
        <v>61</v>
      </c>
      <c r="Q5789" s="136"/>
      <c r="R5789" s="686"/>
      <c r="S5789" s="687"/>
      <c r="T5789" s="687"/>
      <c r="U5789" s="687"/>
      <c r="V5789" s="687"/>
      <c r="W5789" s="687"/>
      <c r="X5789" s="687"/>
      <c r="Y5789" s="687"/>
      <c r="Z5789" s="687"/>
      <c r="AA5789" s="687"/>
      <c r="AB5789" s="687"/>
      <c r="AC5789" s="687"/>
      <c r="AD5789" s="687"/>
      <c r="AE5789" s="687"/>
      <c r="AF5789" s="687"/>
      <c r="AG5789" s="687"/>
      <c r="AH5789" s="687"/>
      <c r="AI5789" s="687"/>
      <c r="AJ5789" s="687"/>
      <c r="AK5789" s="687"/>
      <c r="AL5789" s="687"/>
      <c r="AM5789" s="687"/>
      <c r="AN5789" s="687"/>
      <c r="AO5789" s="688"/>
    </row>
    <row r="5790" spans="2:41" ht="3.75" customHeight="1">
      <c r="B5790" s="135"/>
      <c r="I5790" s="136"/>
      <c r="J5790" s="135"/>
      <c r="M5790" s="136"/>
      <c r="N5790" s="135"/>
      <c r="Q5790" s="136"/>
      <c r="R5790" s="689"/>
      <c r="S5790" s="690"/>
      <c r="T5790" s="690"/>
      <c r="U5790" s="690"/>
      <c r="V5790" s="690"/>
      <c r="W5790" s="690"/>
      <c r="X5790" s="690"/>
      <c r="Y5790" s="690"/>
      <c r="Z5790" s="690"/>
      <c r="AA5790" s="690"/>
      <c r="AB5790" s="690"/>
      <c r="AC5790" s="690"/>
      <c r="AD5790" s="690"/>
      <c r="AE5790" s="690"/>
      <c r="AF5790" s="690"/>
      <c r="AG5790" s="690"/>
      <c r="AH5790" s="690"/>
      <c r="AI5790" s="690"/>
      <c r="AJ5790" s="690"/>
      <c r="AK5790" s="690"/>
      <c r="AL5790" s="690"/>
      <c r="AM5790" s="690"/>
      <c r="AN5790" s="690"/>
      <c r="AO5790" s="691"/>
    </row>
    <row r="5791" spans="2:41" ht="3.75" customHeight="1">
      <c r="B5791" s="135"/>
      <c r="I5791" s="136"/>
      <c r="J5791" s="135"/>
      <c r="N5791" s="130"/>
      <c r="O5791" s="131"/>
      <c r="P5791" s="131"/>
      <c r="Q5791" s="132"/>
      <c r="U5791" s="787" t="str">
        <f>IF(AND(NM_従事者_従事者53_従事者区分&lt;&gt;"",新_新規_2!L886&lt;&gt;""), 新_新規_2!L886, "")
 &amp; IF(AND(NM_従事者_従事者53_従事者区分&lt;&gt;"",新_変更_3!AO914&lt;&gt;""), 新_変更_3!AO914, "")</f>
        <v/>
      </c>
      <c r="V5791" s="754"/>
      <c r="W5791" s="754"/>
      <c r="X5791" s="789"/>
      <c r="Y5791" s="131"/>
      <c r="Z5791" s="792" t="str">
        <f>IF(AND(NM_従事者_従事者53_従事者区分&lt;&gt;"",新_新規_2!O886&lt;&gt;""), 新_新規_2!O886, "")
 &amp; IF(AND(NM_従事者_従事者53_従事者区分&lt;&gt;"",新_変更_3!AR914&lt;&gt;""), 新_変更_3!AR914, "")</f>
        <v/>
      </c>
      <c r="AA5791" s="754"/>
      <c r="AB5791" s="754"/>
      <c r="AC5791" s="755"/>
      <c r="AG5791" s="683" t="str">
        <f>IF(AND(NM_従事者_従事者53_従事者区分&lt;&gt;"",新_新規_2!L887&lt;&gt;""), 新_新規_2!L887, "")
&amp; IF(AND(NM_従事者_従事者53_従事者区分&lt;&gt;"",新_変更_3!AO915&lt;&gt;""), 新_変更_3!AO915, "")</f>
        <v/>
      </c>
      <c r="AH5791" s="684"/>
      <c r="AI5791" s="684"/>
      <c r="AJ5791" s="684"/>
      <c r="AK5791" s="684"/>
      <c r="AL5791" s="684"/>
      <c r="AM5791" s="684"/>
      <c r="AN5791" s="684"/>
      <c r="AO5791" s="685"/>
    </row>
    <row r="5792" spans="2:41" ht="13.35" customHeight="1">
      <c r="B5792" s="135"/>
      <c r="I5792" s="136"/>
      <c r="J5792" s="135"/>
      <c r="N5792" s="135"/>
      <c r="Q5792" s="136"/>
      <c r="R5792" s="124" t="s">
        <v>15</v>
      </c>
      <c r="U5792" s="756"/>
      <c r="V5792" s="757"/>
      <c r="W5792" s="757"/>
      <c r="X5792" s="790"/>
      <c r="Y5792" s="125" t="s">
        <v>359</v>
      </c>
      <c r="Z5792" s="793"/>
      <c r="AA5792" s="757"/>
      <c r="AB5792" s="757"/>
      <c r="AC5792" s="758"/>
      <c r="AD5792" s="124" t="s">
        <v>56</v>
      </c>
      <c r="AG5792" s="686"/>
      <c r="AH5792" s="687"/>
      <c r="AI5792" s="687"/>
      <c r="AJ5792" s="687"/>
      <c r="AK5792" s="687"/>
      <c r="AL5792" s="687"/>
      <c r="AM5792" s="687"/>
      <c r="AN5792" s="687"/>
      <c r="AO5792" s="688"/>
    </row>
    <row r="5793" spans="2:41" ht="3.75" customHeight="1">
      <c r="B5793" s="135"/>
      <c r="I5793" s="136"/>
      <c r="J5793" s="135"/>
      <c r="N5793" s="135"/>
      <c r="Q5793" s="136"/>
      <c r="R5793" s="141"/>
      <c r="S5793" s="141"/>
      <c r="T5793" s="141"/>
      <c r="U5793" s="759"/>
      <c r="V5793" s="760"/>
      <c r="W5793" s="760"/>
      <c r="X5793" s="791"/>
      <c r="Y5793" s="141"/>
      <c r="Z5793" s="794"/>
      <c r="AA5793" s="760"/>
      <c r="AB5793" s="760"/>
      <c r="AC5793" s="761"/>
      <c r="AD5793" s="141"/>
      <c r="AE5793" s="141"/>
      <c r="AF5793" s="141"/>
      <c r="AG5793" s="689"/>
      <c r="AH5793" s="690"/>
      <c r="AI5793" s="690"/>
      <c r="AJ5793" s="690"/>
      <c r="AK5793" s="690"/>
      <c r="AL5793" s="690"/>
      <c r="AM5793" s="690"/>
      <c r="AN5793" s="690"/>
      <c r="AO5793" s="691"/>
    </row>
    <row r="5794" spans="2:41" ht="3.75" customHeight="1">
      <c r="B5794" s="135"/>
      <c r="I5794" s="136"/>
      <c r="J5794" s="135"/>
      <c r="N5794" s="135"/>
      <c r="Q5794" s="136"/>
      <c r="R5794" s="131"/>
      <c r="S5794" s="131"/>
      <c r="T5794" s="132"/>
      <c r="U5794" s="683" t="str">
        <f>IF(AND(NM_従事者_従事者53_従事者区分&lt;&gt;"",新_新規_2!T887&lt;&gt;""), 新_新規_2!T887, "")
&amp; IF(AND(NM_従事者_従事者53_従事者区分&lt;&gt;"",新_変更_3!AW915&lt;&gt;""), 新_変更_3!AW915, "")</f>
        <v/>
      </c>
      <c r="V5794" s="684"/>
      <c r="W5794" s="684"/>
      <c r="X5794" s="684"/>
      <c r="Y5794" s="684"/>
      <c r="Z5794" s="684"/>
      <c r="AA5794" s="684"/>
      <c r="AB5794" s="684"/>
      <c r="AC5794" s="685"/>
      <c r="AD5794" s="130"/>
      <c r="AE5794" s="131"/>
      <c r="AF5794" s="132"/>
      <c r="AG5794" s="683" t="str">
        <f>IF(AND(NM_従事者_従事者53_従事者区分&lt;&gt;"",新_新規_2!L888&lt;&gt;""), 新_新規_2!L888, "")
&amp; IF(AND(NM_従事者_従事者53_従事者区分&lt;&gt;"",新_変更_3!AO916&lt;&gt;""), 新_変更_3!AO916, "")</f>
        <v/>
      </c>
      <c r="AH5794" s="684"/>
      <c r="AI5794" s="684"/>
      <c r="AJ5794" s="684"/>
      <c r="AK5794" s="684"/>
      <c r="AL5794" s="684"/>
      <c r="AM5794" s="684"/>
      <c r="AN5794" s="684"/>
      <c r="AO5794" s="685"/>
    </row>
    <row r="5795" spans="2:41" ht="13.35" customHeight="1">
      <c r="B5795" s="135"/>
      <c r="I5795" s="136"/>
      <c r="J5795" s="135" t="s">
        <v>4045</v>
      </c>
      <c r="N5795" s="135" t="s">
        <v>23</v>
      </c>
      <c r="Q5795" s="136"/>
      <c r="R5795" s="124" t="s">
        <v>17</v>
      </c>
      <c r="T5795" s="136"/>
      <c r="U5795" s="686"/>
      <c r="V5795" s="687"/>
      <c r="W5795" s="687"/>
      <c r="X5795" s="687"/>
      <c r="Y5795" s="687"/>
      <c r="Z5795" s="687"/>
      <c r="AA5795" s="687"/>
      <c r="AB5795" s="687"/>
      <c r="AC5795" s="688"/>
      <c r="AD5795" s="135" t="s">
        <v>18</v>
      </c>
      <c r="AF5795" s="136"/>
      <c r="AG5795" s="686"/>
      <c r="AH5795" s="687"/>
      <c r="AI5795" s="687"/>
      <c r="AJ5795" s="687"/>
      <c r="AK5795" s="687"/>
      <c r="AL5795" s="687"/>
      <c r="AM5795" s="687"/>
      <c r="AN5795" s="687"/>
      <c r="AO5795" s="688"/>
    </row>
    <row r="5796" spans="2:41" ht="3.75" customHeight="1">
      <c r="B5796" s="135"/>
      <c r="I5796" s="136"/>
      <c r="J5796" s="135"/>
      <c r="N5796" s="135"/>
      <c r="Q5796" s="136"/>
      <c r="R5796" s="141"/>
      <c r="S5796" s="141"/>
      <c r="T5796" s="142"/>
      <c r="U5796" s="689"/>
      <c r="V5796" s="690"/>
      <c r="W5796" s="690"/>
      <c r="X5796" s="690"/>
      <c r="Y5796" s="690"/>
      <c r="Z5796" s="690"/>
      <c r="AA5796" s="690"/>
      <c r="AB5796" s="690"/>
      <c r="AC5796" s="691"/>
      <c r="AD5796" s="140"/>
      <c r="AE5796" s="141"/>
      <c r="AF5796" s="142"/>
      <c r="AG5796" s="689"/>
      <c r="AH5796" s="690"/>
      <c r="AI5796" s="690"/>
      <c r="AJ5796" s="690"/>
      <c r="AK5796" s="690"/>
      <c r="AL5796" s="690"/>
      <c r="AM5796" s="690"/>
      <c r="AN5796" s="690"/>
      <c r="AO5796" s="691"/>
    </row>
    <row r="5797" spans="2:41" ht="3.75" customHeight="1">
      <c r="B5797" s="135"/>
      <c r="I5797" s="136"/>
      <c r="J5797" s="135"/>
      <c r="N5797" s="135"/>
      <c r="Q5797" s="136"/>
      <c r="R5797" s="131"/>
      <c r="S5797" s="131"/>
      <c r="T5797" s="132"/>
      <c r="U5797" s="683" t="str">
        <f>IF(AND(NM_従事者_従事者53_従事者区分&lt;&gt;"",新_新規_2!T888&lt;&gt;""), 新_新規_2!T888, "")
&amp; IF(AND(NM_従事者_従事者53_従事者区分&lt;&gt;"",新_変更_3!AW916&lt;&gt;""), 新_変更_3!AW916, "")</f>
        <v/>
      </c>
      <c r="V5797" s="684"/>
      <c r="W5797" s="684"/>
      <c r="X5797" s="684"/>
      <c r="Y5797" s="684"/>
      <c r="Z5797" s="684"/>
      <c r="AA5797" s="684"/>
      <c r="AB5797" s="684"/>
      <c r="AC5797" s="685"/>
      <c r="AD5797" s="130"/>
      <c r="AE5797" s="131"/>
      <c r="AF5797" s="132"/>
      <c r="AG5797" s="683" t="str">
        <f>IF(AND(NM_従事者_従事者53_従事者区分&lt;&gt;"",新_新規_2!L889&lt;&gt;""), 新_新規_2!L889, "")
&amp; IF(AND(NM_従事者_従事者53_従事者区分&lt;&gt;"",新_変更_3!AO917&lt;&gt;""), 新_変更_3!AO917, "")</f>
        <v/>
      </c>
      <c r="AH5797" s="684"/>
      <c r="AI5797" s="684"/>
      <c r="AJ5797" s="684"/>
      <c r="AK5797" s="684"/>
      <c r="AL5797" s="684"/>
      <c r="AM5797" s="684"/>
      <c r="AN5797" s="684"/>
      <c r="AO5797" s="685"/>
    </row>
    <row r="5798" spans="2:41" ht="13.35" customHeight="1">
      <c r="B5798" s="135"/>
      <c r="I5798" s="136"/>
      <c r="J5798" s="135"/>
      <c r="N5798" s="135"/>
      <c r="Q5798" s="136"/>
      <c r="R5798" s="124" t="s">
        <v>19</v>
      </c>
      <c r="T5798" s="136"/>
      <c r="U5798" s="686"/>
      <c r="V5798" s="687"/>
      <c r="W5798" s="687"/>
      <c r="X5798" s="687"/>
      <c r="Y5798" s="687"/>
      <c r="Z5798" s="687"/>
      <c r="AA5798" s="687"/>
      <c r="AB5798" s="687"/>
      <c r="AC5798" s="688"/>
      <c r="AD5798" s="135" t="s">
        <v>20</v>
      </c>
      <c r="AF5798" s="136"/>
      <c r="AG5798" s="686"/>
      <c r="AH5798" s="687"/>
      <c r="AI5798" s="687"/>
      <c r="AJ5798" s="687"/>
      <c r="AK5798" s="687"/>
      <c r="AL5798" s="687"/>
      <c r="AM5798" s="687"/>
      <c r="AN5798" s="687"/>
      <c r="AO5798" s="688"/>
    </row>
    <row r="5799" spans="2:41" ht="3.75" customHeight="1">
      <c r="B5799" s="135"/>
      <c r="I5799" s="136"/>
      <c r="J5799" s="135"/>
      <c r="N5799" s="140"/>
      <c r="O5799" s="141"/>
      <c r="P5799" s="141"/>
      <c r="Q5799" s="142"/>
      <c r="R5799" s="141"/>
      <c r="S5799" s="141"/>
      <c r="T5799" s="142"/>
      <c r="U5799" s="689"/>
      <c r="V5799" s="690"/>
      <c r="W5799" s="690"/>
      <c r="X5799" s="690"/>
      <c r="Y5799" s="690"/>
      <c r="Z5799" s="690"/>
      <c r="AA5799" s="690"/>
      <c r="AB5799" s="690"/>
      <c r="AC5799" s="691"/>
      <c r="AD5799" s="140"/>
      <c r="AE5799" s="141"/>
      <c r="AF5799" s="142"/>
      <c r="AG5799" s="689"/>
      <c r="AH5799" s="690"/>
      <c r="AI5799" s="690"/>
      <c r="AJ5799" s="690"/>
      <c r="AK5799" s="690"/>
      <c r="AL5799" s="690"/>
      <c r="AM5799" s="690"/>
      <c r="AN5799" s="690"/>
      <c r="AO5799" s="691"/>
    </row>
    <row r="5800" spans="2:41" ht="3.75" customHeight="1">
      <c r="B5800" s="135"/>
      <c r="I5800" s="136"/>
      <c r="J5800" s="135"/>
      <c r="M5800" s="136"/>
      <c r="N5800" s="135"/>
      <c r="Q5800" s="136"/>
      <c r="R5800" s="130"/>
      <c r="S5800" s="131"/>
      <c r="T5800" s="131"/>
      <c r="U5800" s="131"/>
      <c r="V5800" s="131"/>
      <c r="W5800" s="131"/>
      <c r="X5800" s="131"/>
      <c r="Y5800" s="131"/>
      <c r="Z5800" s="131"/>
      <c r="AA5800" s="131"/>
      <c r="AB5800" s="131"/>
      <c r="AC5800" s="131"/>
      <c r="AD5800" s="131"/>
      <c r="AE5800" s="131"/>
      <c r="AF5800" s="131"/>
      <c r="AG5800" s="131"/>
      <c r="AH5800" s="131"/>
      <c r="AI5800" s="131"/>
      <c r="AJ5800" s="131"/>
      <c r="AK5800" s="131"/>
      <c r="AL5800" s="131"/>
      <c r="AM5800" s="131"/>
      <c r="AN5800" s="131"/>
      <c r="AO5800" s="132"/>
    </row>
    <row r="5801" spans="2:41" ht="13.35" customHeight="1">
      <c r="B5801" s="135"/>
      <c r="I5801" s="136"/>
      <c r="J5801" s="135"/>
      <c r="M5801" s="136"/>
      <c r="N5801" s="135" t="s">
        <v>111</v>
      </c>
      <c r="Q5801" s="136"/>
      <c r="R5801" s="135"/>
      <c r="S5801" s="696"/>
      <c r="T5801" s="694"/>
      <c r="V5801" s="146"/>
      <c r="W5801" s="124" t="s">
        <v>12</v>
      </c>
      <c r="X5801" s="146"/>
      <c r="Y5801" s="124" t="s">
        <v>11</v>
      </c>
      <c r="Z5801" s="146"/>
      <c r="AA5801" s="124" t="s">
        <v>364</v>
      </c>
      <c r="AO5801" s="136"/>
    </row>
    <row r="5802" spans="2:41" ht="3.75" customHeight="1">
      <c r="B5802" s="135"/>
      <c r="I5802" s="136"/>
      <c r="J5802" s="135"/>
      <c r="M5802" s="136"/>
      <c r="N5802" s="135"/>
      <c r="Q5802" s="136"/>
      <c r="R5802" s="135"/>
      <c r="AO5802" s="136"/>
    </row>
    <row r="5803" spans="2:41" ht="3.75" customHeight="1">
      <c r="B5803" s="135"/>
      <c r="I5803" s="136"/>
      <c r="J5803" s="135"/>
      <c r="M5803" s="136"/>
      <c r="N5803" s="130"/>
      <c r="O5803" s="131"/>
      <c r="P5803" s="131"/>
      <c r="Q5803" s="131"/>
      <c r="R5803" s="781" t="str">
        <f>IF(AND(NM_従事者_従事者53_従事者区分&lt;&gt;"",新_新規_2!I890&lt;&gt;""), 新_新規_2!I890, "")
&amp; IF(AND(NM_従事者_従事者53_従事者区分&lt;&gt;"",新_変更_3!AL918&lt;&gt;""), 新_変更_3!AL918, "")</f>
        <v/>
      </c>
      <c r="S5803" s="784" t="str">
        <f>IF(AND(NM_従事者_従事者53_従事者区分&lt;&gt;"",新_新規_2!J890&lt;&gt;""), 新_新規_2!J890, "")
 &amp; IF(AND(NM_従事者_従事者53_従事者区分&lt;&gt;"",新_変更_3!AM918&lt;&gt;""), 新_変更_3!AM918, "")</f>
        <v/>
      </c>
      <c r="T5803" s="131"/>
      <c r="U5803" s="787" t="str">
        <f>IF(AND(NM_従事者_従事者53_従事者区分&lt;&gt;"",新_新規_2!L890&lt;&gt;""), 新_新規_2!L890, "")
&amp; IF(AND(NM_従事者_従事者53_従事者区分&lt;&gt;"",新_変更_3!AO918&lt;&gt;""), 新_変更_3!AO918, "")</f>
        <v/>
      </c>
      <c r="V5803" s="130"/>
      <c r="W5803" s="131"/>
      <c r="X5803" s="131"/>
      <c r="Y5803" s="131"/>
      <c r="Z5803" s="131"/>
      <c r="AA5803" s="131"/>
      <c r="AB5803" s="131"/>
      <c r="AC5803" s="131"/>
      <c r="AD5803" s="131"/>
      <c r="AE5803" s="131"/>
      <c r="AF5803" s="131"/>
      <c r="AG5803" s="131"/>
      <c r="AH5803" s="133"/>
      <c r="AI5803" s="133"/>
      <c r="AJ5803" s="131"/>
      <c r="AK5803" s="149"/>
      <c r="AL5803" s="131"/>
      <c r="AM5803" s="131"/>
      <c r="AN5803" s="131"/>
      <c r="AO5803" s="132"/>
    </row>
    <row r="5804" spans="2:41" ht="13.35" customHeight="1">
      <c r="B5804" s="135"/>
      <c r="I5804" s="136"/>
      <c r="J5804" s="135"/>
      <c r="M5804" s="136"/>
      <c r="N5804" s="135" t="s">
        <v>30</v>
      </c>
      <c r="R5804" s="782"/>
      <c r="S5804" s="785"/>
      <c r="T5804" s="124" t="s">
        <v>388</v>
      </c>
      <c r="U5804" s="756"/>
      <c r="V5804" s="135" t="s">
        <v>112</v>
      </c>
      <c r="AH5804" s="137"/>
      <c r="AI5804" s="137"/>
      <c r="AK5804" s="150"/>
      <c r="AO5804" s="136"/>
    </row>
    <row r="5805" spans="2:41" ht="3.75" customHeight="1">
      <c r="B5805" s="135"/>
      <c r="I5805" s="136"/>
      <c r="J5805" s="135"/>
      <c r="M5805" s="136"/>
      <c r="N5805" s="135"/>
      <c r="R5805" s="783"/>
      <c r="S5805" s="786"/>
      <c r="T5805" s="141"/>
      <c r="U5805" s="759"/>
      <c r="V5805" s="140"/>
      <c r="W5805" s="141"/>
      <c r="X5805" s="141"/>
      <c r="Y5805" s="141"/>
      <c r="Z5805" s="141"/>
      <c r="AA5805" s="141"/>
      <c r="AB5805" s="141"/>
      <c r="AC5805" s="141"/>
      <c r="AD5805" s="141"/>
      <c r="AE5805" s="141"/>
      <c r="AF5805" s="141"/>
      <c r="AG5805" s="141"/>
      <c r="AH5805" s="143"/>
      <c r="AI5805" s="143"/>
      <c r="AJ5805" s="141"/>
      <c r="AK5805" s="151"/>
      <c r="AL5805" s="141"/>
      <c r="AM5805" s="141"/>
      <c r="AN5805" s="141"/>
      <c r="AO5805" s="142"/>
    </row>
    <row r="5806" spans="2:41" ht="3.75" customHeight="1">
      <c r="B5806" s="135"/>
      <c r="I5806" s="136"/>
      <c r="J5806" s="135"/>
      <c r="M5806" s="136"/>
      <c r="N5806" s="130"/>
      <c r="O5806" s="131"/>
      <c r="P5806" s="131"/>
      <c r="Q5806" s="132"/>
      <c r="R5806" s="788" t="str">
        <f>IF(AND(NM_従事者_従事者53_従事者区分&lt;&gt;"",新_新規_2!K894&lt;&gt;""), 新_新規_2!K894, "")
 &amp; IF(AND(NM_従事者_従事者53_従事者区分&lt;&gt;"",新_変更_3!AN922&lt;&gt;""), 新_変更_3!AN922, "")</f>
        <v/>
      </c>
      <c r="S5806" s="684"/>
      <c r="T5806" s="684"/>
      <c r="U5806" s="685"/>
      <c r="V5806" s="686" t="str">
        <f>IF(AND(NM_従事者_従事者53_従事者区分&lt;&gt;"",新_新規_2!O894&lt;&gt;""), 新_新規_2!O894, "")
&amp; IF(AND(NM_従事者_従事者53_従事者区分&lt;&gt;"",新_変更_3!AR922&lt;&gt;""), 新_変更_3!AR922, "")</f>
        <v/>
      </c>
      <c r="W5806" s="688"/>
      <c r="X5806" s="683" t="str">
        <f>IF(AND(NM_従事者_従事者53_従事者区分&lt;&gt;"",新_新規_2!Q894&lt;&gt;""), 新_新規_2!Q894, "")
 &amp; IF(AND(NM_従事者_従事者53_従事者区分&lt;&gt;"",新_変更_3!AT922&lt;&gt;""), 新_変更_3!AT922, "")</f>
        <v/>
      </c>
      <c r="Y5806" s="684"/>
      <c r="Z5806" s="684"/>
      <c r="AA5806" s="685"/>
      <c r="AI5806" s="131"/>
      <c r="AO5806" s="136"/>
    </row>
    <row r="5807" spans="2:41" ht="13.35" customHeight="1">
      <c r="B5807" s="135"/>
      <c r="I5807" s="136"/>
      <c r="J5807" s="135"/>
      <c r="M5807" s="136"/>
      <c r="N5807" s="135" t="s">
        <v>114</v>
      </c>
      <c r="Q5807" s="136"/>
      <c r="R5807" s="686"/>
      <c r="S5807" s="687"/>
      <c r="T5807" s="687"/>
      <c r="U5807" s="688"/>
      <c r="V5807" s="686"/>
      <c r="W5807" s="688"/>
      <c r="X5807" s="686"/>
      <c r="Y5807" s="687"/>
      <c r="Z5807" s="687"/>
      <c r="AA5807" s="688"/>
      <c r="AB5807" s="158" t="s">
        <v>171</v>
      </c>
      <c r="AO5807" s="136"/>
    </row>
    <row r="5808" spans="2:41" ht="3.75" customHeight="1">
      <c r="B5808" s="135"/>
      <c r="I5808" s="136"/>
      <c r="J5808" s="135"/>
      <c r="M5808" s="136"/>
      <c r="N5808" s="135"/>
      <c r="Q5808" s="136"/>
      <c r="R5808" s="689"/>
      <c r="S5808" s="690"/>
      <c r="T5808" s="690"/>
      <c r="U5808" s="691"/>
      <c r="V5808" s="689"/>
      <c r="W5808" s="691"/>
      <c r="X5808" s="689"/>
      <c r="Y5808" s="690"/>
      <c r="Z5808" s="690"/>
      <c r="AA5808" s="691"/>
      <c r="AB5808" s="141"/>
      <c r="AC5808" s="141"/>
      <c r="AD5808" s="141"/>
      <c r="AE5808" s="141"/>
      <c r="AF5808" s="141"/>
      <c r="AG5808" s="141"/>
      <c r="AH5808" s="141"/>
      <c r="AI5808" s="141"/>
      <c r="AJ5808" s="141"/>
      <c r="AK5808" s="141"/>
      <c r="AL5808" s="141"/>
      <c r="AM5808" s="141"/>
      <c r="AN5808" s="141"/>
      <c r="AO5808" s="142"/>
    </row>
    <row r="5809" spans="2:41" ht="3.75" customHeight="1">
      <c r="B5809" s="135"/>
      <c r="I5809" s="136"/>
      <c r="J5809" s="135"/>
      <c r="M5809" s="136"/>
      <c r="N5809" s="130"/>
      <c r="O5809" s="131"/>
      <c r="P5809" s="131"/>
      <c r="Q5809" s="131"/>
      <c r="R5809" s="130"/>
      <c r="S5809" s="131"/>
      <c r="T5809" s="131"/>
      <c r="U5809" s="131"/>
      <c r="V5809" s="131"/>
      <c r="W5809" s="131"/>
      <c r="X5809" s="131"/>
      <c r="Y5809" s="131"/>
      <c r="Z5809" s="131"/>
      <c r="AA5809" s="132"/>
      <c r="AB5809" s="130"/>
      <c r="AI5809" s="136"/>
      <c r="AJ5809" s="130"/>
      <c r="AK5809" s="131"/>
      <c r="AL5809" s="131"/>
      <c r="AM5809" s="131"/>
      <c r="AN5809" s="131"/>
      <c r="AO5809" s="132"/>
    </row>
    <row r="5810" spans="2:41" ht="13.35" customHeight="1">
      <c r="B5810" s="135"/>
      <c r="I5810" s="136"/>
      <c r="J5810" s="135"/>
      <c r="M5810" s="136"/>
      <c r="N5810" s="135" t="s">
        <v>115</v>
      </c>
      <c r="R5810" s="135"/>
      <c r="S5810" s="696" t="str">
        <f>IF(AND(NM_従事者_従事者53_従事者区分&lt;&gt;"",新_新規_2!I896&lt;&gt;""), 新_新規_2!I896, "")
 &amp; IF(AND(NM_従事者_従事者53_従事者区分&lt;&gt;"",新_変更_3!AL924&lt;&gt;""), 新_変更_3!AL924, "")</f>
        <v/>
      </c>
      <c r="T5810" s="694"/>
      <c r="V5810" s="146" t="str">
        <f>IF(AND(NM_従事者_従事者53_従事者区分&lt;&gt;"",新_新規_2!K896&lt;&gt;""), 新_新規_2!K896, "")
&amp; IF(AND(NM_従事者_従事者53_従事者区分&lt;&gt;"",新_変更_3!AN924&lt;&gt;""), 新_変更_3!AN924, "")</f>
        <v/>
      </c>
      <c r="W5810" s="124" t="s">
        <v>12</v>
      </c>
      <c r="X5810" s="146" t="str">
        <f>IF(AND(NM_従事者_従事者53_従事者区分&lt;&gt;"",新_新規_2!M896&lt;&gt;""), 新_新規_2!M896, "")
 &amp; IF(AND(NM_従事者_従事者53_従事者区分&lt;&gt;"",新_変更_3!AP924&lt;&gt;""), 新_変更_3!AP924, "")</f>
        <v/>
      </c>
      <c r="Y5810" s="124" t="s">
        <v>11</v>
      </c>
      <c r="Z5810" s="146" t="str">
        <f>IF(AND(NM_従事者_従事者53_従事者区分&lt;&gt;"",新_新規_2!O896&lt;&gt;""), 新_新規_2!O896, "")
&amp; IF(AND(NM_従事者_従事者53_従事者区分&lt;&gt;"",新_変更_3!AR924&lt;&gt;""), 新_変更_3!AR924, "")</f>
        <v/>
      </c>
      <c r="AA5810" s="124" t="s">
        <v>364</v>
      </c>
      <c r="AB5810" s="135" t="s">
        <v>170</v>
      </c>
      <c r="AI5810" s="136"/>
      <c r="AJ5810" s="135"/>
      <c r="AK5810" s="696"/>
      <c r="AL5810" s="693"/>
      <c r="AM5810" s="693"/>
      <c r="AN5810" s="693"/>
      <c r="AO5810" s="694"/>
    </row>
    <row r="5811" spans="2:41" ht="3.75" customHeight="1">
      <c r="B5811" s="135"/>
      <c r="I5811" s="136"/>
      <c r="J5811" s="135"/>
      <c r="M5811" s="136"/>
      <c r="N5811" s="135"/>
      <c r="R5811" s="140"/>
      <c r="S5811" s="141"/>
      <c r="T5811" s="141"/>
      <c r="U5811" s="141"/>
      <c r="V5811" s="141"/>
      <c r="W5811" s="141"/>
      <c r="X5811" s="141"/>
      <c r="Y5811" s="141"/>
      <c r="Z5811" s="141"/>
      <c r="AA5811" s="142"/>
      <c r="AB5811" s="140"/>
      <c r="AC5811" s="141"/>
      <c r="AD5811" s="141"/>
      <c r="AE5811" s="141"/>
      <c r="AF5811" s="141"/>
      <c r="AG5811" s="141"/>
      <c r="AH5811" s="141"/>
      <c r="AI5811" s="142"/>
      <c r="AJ5811" s="140"/>
      <c r="AK5811" s="141"/>
      <c r="AL5811" s="141"/>
      <c r="AM5811" s="141"/>
      <c r="AN5811" s="141"/>
      <c r="AO5811" s="142"/>
    </row>
    <row r="5812" spans="2:41" ht="3.75" customHeight="1">
      <c r="B5812" s="135"/>
      <c r="I5812" s="136"/>
      <c r="J5812" s="135"/>
      <c r="M5812" s="136"/>
      <c r="N5812" s="130"/>
      <c r="O5812" s="131"/>
      <c r="P5812" s="131"/>
      <c r="Q5812" s="132"/>
      <c r="R5812" s="683" t="str">
        <f>IF(新_新規_2!T893="☑", "研修中の登録販売者", "") &amp; IF(新_変更_3!AW921="☑", "研修中の登録販売者", "")</f>
        <v/>
      </c>
      <c r="S5812" s="684"/>
      <c r="T5812" s="684"/>
      <c r="U5812" s="684"/>
      <c r="V5812" s="684"/>
      <c r="W5812" s="684"/>
      <c r="X5812" s="684"/>
      <c r="Y5812" s="684"/>
      <c r="Z5812" s="684"/>
      <c r="AA5812" s="684"/>
      <c r="AB5812" s="684"/>
      <c r="AC5812" s="684"/>
      <c r="AD5812" s="684"/>
      <c r="AE5812" s="684"/>
      <c r="AF5812" s="684"/>
      <c r="AG5812" s="684"/>
      <c r="AH5812" s="684"/>
      <c r="AI5812" s="684"/>
      <c r="AJ5812" s="684"/>
      <c r="AK5812" s="684"/>
      <c r="AL5812" s="684"/>
      <c r="AM5812" s="684"/>
      <c r="AN5812" s="684"/>
      <c r="AO5812" s="685"/>
    </row>
    <row r="5813" spans="2:41" ht="13.35" customHeight="1">
      <c r="B5813" s="135"/>
      <c r="I5813" s="136"/>
      <c r="J5813" s="135"/>
      <c r="M5813" s="136"/>
      <c r="N5813" s="135" t="s">
        <v>32</v>
      </c>
      <c r="Q5813" s="136"/>
      <c r="R5813" s="686"/>
      <c r="S5813" s="687"/>
      <c r="T5813" s="687"/>
      <c r="U5813" s="687"/>
      <c r="V5813" s="687"/>
      <c r="W5813" s="687"/>
      <c r="X5813" s="687"/>
      <c r="Y5813" s="687"/>
      <c r="Z5813" s="687"/>
      <c r="AA5813" s="687"/>
      <c r="AB5813" s="687"/>
      <c r="AC5813" s="687"/>
      <c r="AD5813" s="687"/>
      <c r="AE5813" s="687"/>
      <c r="AF5813" s="687"/>
      <c r="AG5813" s="687"/>
      <c r="AH5813" s="687"/>
      <c r="AI5813" s="687"/>
      <c r="AJ5813" s="687"/>
      <c r="AK5813" s="687"/>
      <c r="AL5813" s="687"/>
      <c r="AM5813" s="687"/>
      <c r="AN5813" s="687"/>
      <c r="AO5813" s="688"/>
    </row>
    <row r="5814" spans="2:41" ht="3.75" customHeight="1">
      <c r="B5814" s="135"/>
      <c r="I5814" s="136"/>
      <c r="J5814" s="135"/>
      <c r="M5814" s="136"/>
      <c r="N5814" s="140"/>
      <c r="O5814" s="141"/>
      <c r="P5814" s="141"/>
      <c r="Q5814" s="142"/>
      <c r="R5814" s="689"/>
      <c r="S5814" s="690"/>
      <c r="T5814" s="690"/>
      <c r="U5814" s="690"/>
      <c r="V5814" s="690"/>
      <c r="W5814" s="690"/>
      <c r="X5814" s="690"/>
      <c r="Y5814" s="690"/>
      <c r="Z5814" s="690"/>
      <c r="AA5814" s="690"/>
      <c r="AB5814" s="690"/>
      <c r="AC5814" s="690"/>
      <c r="AD5814" s="690"/>
      <c r="AE5814" s="690"/>
      <c r="AF5814" s="690"/>
      <c r="AG5814" s="690"/>
      <c r="AH5814" s="690"/>
      <c r="AI5814" s="690"/>
      <c r="AJ5814" s="690"/>
      <c r="AK5814" s="690"/>
      <c r="AL5814" s="690"/>
      <c r="AM5814" s="690"/>
      <c r="AN5814" s="690"/>
      <c r="AO5814" s="691"/>
    </row>
    <row r="5815" spans="2:41" ht="3.75" customHeight="1">
      <c r="B5815" s="135"/>
      <c r="I5815" s="136"/>
      <c r="J5815" s="130"/>
      <c r="K5815" s="131"/>
      <c r="L5815" s="131"/>
      <c r="M5815" s="132"/>
      <c r="N5815" s="130"/>
      <c r="O5815" s="131"/>
      <c r="P5815" s="131"/>
      <c r="Q5815" s="132"/>
      <c r="R5815" s="130"/>
      <c r="S5815" s="131"/>
      <c r="T5815" s="131"/>
      <c r="U5815" s="131"/>
      <c r="V5815" s="131"/>
      <c r="W5815" s="131"/>
      <c r="X5815" s="131"/>
      <c r="Y5815" s="131"/>
      <c r="Z5815" s="131"/>
      <c r="AA5815" s="132"/>
      <c r="AB5815" s="130"/>
      <c r="AC5815" s="131"/>
      <c r="AD5815" s="131"/>
      <c r="AE5815" s="132"/>
      <c r="AF5815" s="131"/>
      <c r="AG5815" s="131"/>
      <c r="AH5815" s="131"/>
      <c r="AI5815" s="131"/>
      <c r="AJ5815" s="131"/>
      <c r="AK5815" s="131"/>
      <c r="AL5815" s="131"/>
      <c r="AM5815" s="131"/>
      <c r="AN5815" s="131"/>
      <c r="AO5815" s="132"/>
    </row>
    <row r="5816" spans="2:41" ht="13.35" customHeight="1">
      <c r="B5816" s="135"/>
      <c r="I5816" s="136"/>
      <c r="J5816" s="135"/>
      <c r="M5816" s="136"/>
      <c r="N5816" s="135" t="s">
        <v>27</v>
      </c>
      <c r="Q5816" s="136"/>
      <c r="R5816" s="135"/>
      <c r="S5816" s="692" t="str">
        <f xml:space="preserve"> IF(新_新規_2!I900&lt;&gt;"", "01300011:その他従事者", "") &amp; IF(新_変更_3!AL928&lt;&gt;"", "01300011:その他従事者", "")</f>
        <v/>
      </c>
      <c r="T5816" s="693"/>
      <c r="U5816" s="693"/>
      <c r="V5816" s="693"/>
      <c r="W5816" s="693"/>
      <c r="X5816" s="693"/>
      <c r="Y5816" s="693"/>
      <c r="Z5816" s="693"/>
      <c r="AA5816" s="694"/>
      <c r="AB5816" s="135" t="s">
        <v>28</v>
      </c>
      <c r="AE5816" s="136"/>
      <c r="AF5816" s="135"/>
      <c r="AG5816" s="695" t="str">
        <f>IF(新_新規_2!I908="☑", "01300001:薬剤師", "") &amp; IF(新_変更_3!AL936="☑", "01300001:薬剤師", "")
&amp; IF(新_新規_2!N908="☑", "01300002:登録販売者", "") &amp; IF(新_変更_3!AQ936="☑", "01300002:登録販売者", "")
&amp; IF(新_新規_2!T908="☑", "01300002:登録販売者", "") &amp; IF(新_変更_3!AW936="☑", "01300002:登録販売者", "")</f>
        <v/>
      </c>
      <c r="AH5816" s="693"/>
      <c r="AI5816" s="693"/>
      <c r="AJ5816" s="693"/>
      <c r="AK5816" s="693"/>
      <c r="AL5816" s="693"/>
      <c r="AM5816" s="693"/>
      <c r="AN5816" s="693"/>
      <c r="AO5816" s="694"/>
    </row>
    <row r="5817" spans="2:41" ht="3.75" customHeight="1">
      <c r="B5817" s="135"/>
      <c r="I5817" s="136"/>
      <c r="J5817" s="135"/>
      <c r="M5817" s="136"/>
      <c r="N5817" s="140"/>
      <c r="O5817" s="141"/>
      <c r="P5817" s="141"/>
      <c r="Q5817" s="142"/>
      <c r="R5817" s="140"/>
      <c r="S5817" s="141"/>
      <c r="T5817" s="141"/>
      <c r="U5817" s="141"/>
      <c r="V5817" s="141"/>
      <c r="W5817" s="141"/>
      <c r="X5817" s="141"/>
      <c r="Y5817" s="141"/>
      <c r="Z5817" s="141"/>
      <c r="AA5817" s="142"/>
      <c r="AB5817" s="140"/>
      <c r="AC5817" s="141"/>
      <c r="AD5817" s="141"/>
      <c r="AE5817" s="142"/>
      <c r="AF5817" s="141"/>
      <c r="AG5817" s="141"/>
      <c r="AH5817" s="141"/>
      <c r="AI5817" s="141"/>
      <c r="AJ5817" s="141"/>
      <c r="AK5817" s="141"/>
      <c r="AL5817" s="141"/>
      <c r="AM5817" s="141"/>
      <c r="AN5817" s="141"/>
      <c r="AO5817" s="142"/>
    </row>
    <row r="5818" spans="2:41" ht="3.75" customHeight="1">
      <c r="B5818" s="135"/>
      <c r="I5818" s="136"/>
      <c r="J5818" s="135"/>
      <c r="M5818" s="136"/>
      <c r="N5818" s="130"/>
      <c r="O5818" s="131"/>
      <c r="P5818" s="131"/>
      <c r="Q5818" s="132"/>
      <c r="R5818" s="130"/>
      <c r="S5818" s="131"/>
      <c r="T5818" s="131"/>
      <c r="U5818" s="131"/>
      <c r="V5818" s="131"/>
      <c r="W5818" s="131"/>
      <c r="X5818" s="131"/>
      <c r="Y5818" s="131"/>
      <c r="Z5818" s="131"/>
      <c r="AA5818" s="132"/>
      <c r="AB5818" s="130"/>
      <c r="AC5818" s="131"/>
      <c r="AD5818" s="131"/>
      <c r="AE5818" s="132"/>
      <c r="AF5818" s="130"/>
      <c r="AG5818" s="131"/>
      <c r="AH5818" s="131"/>
      <c r="AI5818" s="131"/>
      <c r="AJ5818" s="131"/>
      <c r="AK5818" s="131"/>
      <c r="AL5818" s="131"/>
      <c r="AM5818" s="131"/>
      <c r="AN5818" s="131"/>
      <c r="AO5818" s="132"/>
    </row>
    <row r="5819" spans="2:41" ht="13.35" customHeight="1">
      <c r="B5819" s="135"/>
      <c r="I5819" s="136"/>
      <c r="J5819" s="135"/>
      <c r="M5819" s="136"/>
      <c r="N5819" s="135" t="s">
        <v>3990</v>
      </c>
      <c r="Q5819" s="136"/>
      <c r="R5819" s="135"/>
      <c r="S5819" s="696"/>
      <c r="T5819" s="694"/>
      <c r="V5819" s="146"/>
      <c r="W5819" s="124" t="s">
        <v>12</v>
      </c>
      <c r="X5819" s="146"/>
      <c r="Y5819" s="124" t="s">
        <v>11</v>
      </c>
      <c r="Z5819" s="146"/>
      <c r="AA5819" s="136" t="s">
        <v>364</v>
      </c>
      <c r="AB5819" s="135" t="s">
        <v>66</v>
      </c>
      <c r="AE5819" s="136"/>
      <c r="AF5819" s="135"/>
      <c r="AG5819" s="696"/>
      <c r="AH5819" s="694"/>
      <c r="AJ5819" s="146"/>
      <c r="AK5819" s="124" t="s">
        <v>12</v>
      </c>
      <c r="AL5819" s="146"/>
      <c r="AM5819" s="124" t="s">
        <v>11</v>
      </c>
      <c r="AN5819" s="146"/>
      <c r="AO5819" s="136" t="s">
        <v>364</v>
      </c>
    </row>
    <row r="5820" spans="2:41" ht="3.75" customHeight="1">
      <c r="B5820" s="135"/>
      <c r="I5820" s="136"/>
      <c r="J5820" s="135"/>
      <c r="M5820" s="136"/>
      <c r="N5820" s="140"/>
      <c r="O5820" s="141"/>
      <c r="P5820" s="141"/>
      <c r="Q5820" s="142"/>
      <c r="R5820" s="140"/>
      <c r="S5820" s="141"/>
      <c r="T5820" s="141"/>
      <c r="U5820" s="141"/>
      <c r="V5820" s="141"/>
      <c r="W5820" s="141"/>
      <c r="X5820" s="141"/>
      <c r="Y5820" s="141"/>
      <c r="Z5820" s="141"/>
      <c r="AA5820" s="142"/>
      <c r="AB5820" s="140"/>
      <c r="AC5820" s="141"/>
      <c r="AD5820" s="141"/>
      <c r="AE5820" s="142"/>
      <c r="AF5820" s="140"/>
      <c r="AG5820" s="141"/>
      <c r="AH5820" s="141"/>
      <c r="AI5820" s="141"/>
      <c r="AJ5820" s="141"/>
      <c r="AK5820" s="141"/>
      <c r="AL5820" s="141"/>
      <c r="AM5820" s="141"/>
      <c r="AN5820" s="141"/>
      <c r="AO5820" s="142"/>
    </row>
    <row r="5821" spans="2:41" ht="3.75" customHeight="1">
      <c r="B5821" s="135"/>
      <c r="I5821" s="136"/>
      <c r="J5821" s="135"/>
      <c r="M5821" s="136"/>
      <c r="N5821" s="130"/>
      <c r="O5821" s="131"/>
      <c r="P5821" s="131"/>
      <c r="Q5821" s="132"/>
      <c r="R5821" s="683" t="str">
        <f>IF(AND(NM_従事者_従事者54_従事者区分&lt;&gt;"",新_新規_2!I900&lt;&gt;""), 新_新規_2!I900, "")
&amp; IF(AND(NM_従事者_従事者54_従事者区分&lt;&gt;"",新_変更_3!AL928&lt;&gt;""), 新_変更_3!AL928, "")</f>
        <v/>
      </c>
      <c r="S5821" s="684"/>
      <c r="T5821" s="684"/>
      <c r="U5821" s="684"/>
      <c r="V5821" s="684"/>
      <c r="W5821" s="684"/>
      <c r="X5821" s="684"/>
      <c r="Y5821" s="684"/>
      <c r="Z5821" s="684"/>
      <c r="AA5821" s="684"/>
      <c r="AB5821" s="684"/>
      <c r="AC5821" s="684"/>
      <c r="AD5821" s="684"/>
      <c r="AE5821" s="684"/>
      <c r="AF5821" s="684"/>
      <c r="AG5821" s="684"/>
      <c r="AH5821" s="684"/>
      <c r="AI5821" s="684"/>
      <c r="AJ5821" s="685"/>
      <c r="AK5821" s="131"/>
      <c r="AL5821" s="131"/>
      <c r="AM5821" s="131"/>
      <c r="AN5821" s="131"/>
      <c r="AO5821" s="132"/>
    </row>
    <row r="5822" spans="2:41" ht="13.35" customHeight="1">
      <c r="B5822" s="135"/>
      <c r="I5822" s="136"/>
      <c r="J5822" s="135"/>
      <c r="M5822" s="136"/>
      <c r="N5822" s="135" t="s">
        <v>8</v>
      </c>
      <c r="Q5822" s="136"/>
      <c r="R5822" s="686"/>
      <c r="S5822" s="687"/>
      <c r="T5822" s="687"/>
      <c r="U5822" s="687"/>
      <c r="V5822" s="687"/>
      <c r="W5822" s="687"/>
      <c r="X5822" s="687"/>
      <c r="Y5822" s="687"/>
      <c r="Z5822" s="687"/>
      <c r="AA5822" s="687"/>
      <c r="AB5822" s="687"/>
      <c r="AC5822" s="687"/>
      <c r="AD5822" s="687"/>
      <c r="AE5822" s="687"/>
      <c r="AF5822" s="687"/>
      <c r="AG5822" s="687"/>
      <c r="AH5822" s="687"/>
      <c r="AI5822" s="687"/>
      <c r="AJ5822" s="688"/>
      <c r="AL5822" s="147" t="s">
        <v>13</v>
      </c>
      <c r="AM5822" s="124" t="s">
        <v>29</v>
      </c>
      <c r="AO5822" s="136"/>
    </row>
    <row r="5823" spans="2:41" ht="3.75" customHeight="1">
      <c r="B5823" s="135"/>
      <c r="I5823" s="136"/>
      <c r="J5823" s="135"/>
      <c r="M5823" s="136"/>
      <c r="N5823" s="140"/>
      <c r="O5823" s="141"/>
      <c r="P5823" s="141"/>
      <c r="Q5823" s="142"/>
      <c r="R5823" s="689"/>
      <c r="S5823" s="690"/>
      <c r="T5823" s="690"/>
      <c r="U5823" s="690"/>
      <c r="V5823" s="690"/>
      <c r="W5823" s="690"/>
      <c r="X5823" s="690"/>
      <c r="Y5823" s="690"/>
      <c r="Z5823" s="690"/>
      <c r="AA5823" s="690"/>
      <c r="AB5823" s="690"/>
      <c r="AC5823" s="690"/>
      <c r="AD5823" s="690"/>
      <c r="AE5823" s="690"/>
      <c r="AF5823" s="690"/>
      <c r="AG5823" s="690"/>
      <c r="AH5823" s="690"/>
      <c r="AI5823" s="690"/>
      <c r="AJ5823" s="691"/>
      <c r="AK5823" s="141"/>
      <c r="AL5823" s="141"/>
      <c r="AM5823" s="141"/>
      <c r="AN5823" s="141"/>
      <c r="AO5823" s="142"/>
    </row>
    <row r="5824" spans="2:41" ht="3.75" customHeight="1">
      <c r="B5824" s="135"/>
      <c r="I5824" s="136"/>
      <c r="J5824" s="135"/>
      <c r="M5824" s="136"/>
      <c r="N5824" s="130"/>
      <c r="O5824" s="131"/>
      <c r="P5824" s="131"/>
      <c r="Q5824" s="132"/>
      <c r="R5824" s="683" t="str">
        <f>IF(NM_従事者_従事者54_従事者区分="","",(IF(新_新規_2!I899&lt;&gt;"", ASC(PHONETIC(新_新規_2!I899)), "") &amp; IF(新_変更_3!AL927&lt;&gt;"", ASC(PHONETIC(新_変更_3!AL927)), "")))</f>
        <v/>
      </c>
      <c r="S5824" s="684"/>
      <c r="T5824" s="684"/>
      <c r="U5824" s="684"/>
      <c r="V5824" s="684"/>
      <c r="W5824" s="684"/>
      <c r="X5824" s="684"/>
      <c r="Y5824" s="684"/>
      <c r="Z5824" s="684"/>
      <c r="AA5824" s="684"/>
      <c r="AB5824" s="684"/>
      <c r="AC5824" s="684"/>
      <c r="AD5824" s="684"/>
      <c r="AE5824" s="684"/>
      <c r="AF5824" s="684"/>
      <c r="AG5824" s="684"/>
      <c r="AH5824" s="684"/>
      <c r="AI5824" s="684"/>
      <c r="AJ5824" s="684"/>
      <c r="AK5824" s="684"/>
      <c r="AL5824" s="684"/>
      <c r="AM5824" s="684"/>
      <c r="AN5824" s="684"/>
      <c r="AO5824" s="685"/>
    </row>
    <row r="5825" spans="2:41" ht="13.35" customHeight="1">
      <c r="B5825" s="135"/>
      <c r="I5825" s="136"/>
      <c r="J5825" s="135"/>
      <c r="M5825" s="136"/>
      <c r="N5825" s="135" t="s">
        <v>61</v>
      </c>
      <c r="Q5825" s="136"/>
      <c r="R5825" s="686"/>
      <c r="S5825" s="687"/>
      <c r="T5825" s="687"/>
      <c r="U5825" s="687"/>
      <c r="V5825" s="687"/>
      <c r="W5825" s="687"/>
      <c r="X5825" s="687"/>
      <c r="Y5825" s="687"/>
      <c r="Z5825" s="687"/>
      <c r="AA5825" s="687"/>
      <c r="AB5825" s="687"/>
      <c r="AC5825" s="687"/>
      <c r="AD5825" s="687"/>
      <c r="AE5825" s="687"/>
      <c r="AF5825" s="687"/>
      <c r="AG5825" s="687"/>
      <c r="AH5825" s="687"/>
      <c r="AI5825" s="687"/>
      <c r="AJ5825" s="687"/>
      <c r="AK5825" s="687"/>
      <c r="AL5825" s="687"/>
      <c r="AM5825" s="687"/>
      <c r="AN5825" s="687"/>
      <c r="AO5825" s="688"/>
    </row>
    <row r="5826" spans="2:41" ht="3.75" customHeight="1">
      <c r="B5826" s="135"/>
      <c r="I5826" s="136"/>
      <c r="J5826" s="135"/>
      <c r="M5826" s="136"/>
      <c r="N5826" s="135"/>
      <c r="Q5826" s="136"/>
      <c r="R5826" s="689"/>
      <c r="S5826" s="690"/>
      <c r="T5826" s="690"/>
      <c r="U5826" s="690"/>
      <c r="V5826" s="690"/>
      <c r="W5826" s="690"/>
      <c r="X5826" s="690"/>
      <c r="Y5826" s="690"/>
      <c r="Z5826" s="690"/>
      <c r="AA5826" s="690"/>
      <c r="AB5826" s="690"/>
      <c r="AC5826" s="690"/>
      <c r="AD5826" s="690"/>
      <c r="AE5826" s="690"/>
      <c r="AF5826" s="690"/>
      <c r="AG5826" s="690"/>
      <c r="AH5826" s="690"/>
      <c r="AI5826" s="690"/>
      <c r="AJ5826" s="690"/>
      <c r="AK5826" s="690"/>
      <c r="AL5826" s="690"/>
      <c r="AM5826" s="690"/>
      <c r="AN5826" s="690"/>
      <c r="AO5826" s="691"/>
    </row>
    <row r="5827" spans="2:41" ht="3.75" customHeight="1">
      <c r="B5827" s="135"/>
      <c r="I5827" s="136"/>
      <c r="J5827" s="135"/>
      <c r="N5827" s="130"/>
      <c r="O5827" s="131"/>
      <c r="P5827" s="131"/>
      <c r="Q5827" s="132"/>
      <c r="U5827" s="787" t="str">
        <f>IF(AND(NM_従事者_従事者54_従事者区分&lt;&gt;"",新_新規_2!L901&lt;&gt;""), 新_新規_2!L901, "")
&amp; IF(AND(NM_従事者_従事者54_従事者区分&lt;&gt;"",新_変更_3!AO929&lt;&gt;""), 新_変更_3!AO929, "")</f>
        <v/>
      </c>
      <c r="V5827" s="754"/>
      <c r="W5827" s="754"/>
      <c r="X5827" s="789"/>
      <c r="Y5827" s="131"/>
      <c r="Z5827" s="792" t="str">
        <f>IF(AND(NM_従事者_従事者54_従事者区分&lt;&gt;"",新_新規_2!O901&lt;&gt;""), 新_新規_2!O901, "")
&amp; IF(AND(NM_従事者_従事者54_従事者区分&lt;&gt;"",新_変更_3!AR929&lt;&gt;""), 新_変更_3!AR929, "")</f>
        <v/>
      </c>
      <c r="AA5827" s="754"/>
      <c r="AB5827" s="754"/>
      <c r="AC5827" s="755"/>
      <c r="AG5827" s="683" t="str">
        <f>IF(AND(NM_従事者_従事者54_従事者区分&lt;&gt;"",新_新規_2!L902&lt;&gt;""), 新_新規_2!L902, "")
&amp; IF(AND(NM_従事者_従事者54_従事者区分&lt;&gt;"",新_変更_3!AO930&lt;&gt;""), 新_変更_3!AO930, "")</f>
        <v/>
      </c>
      <c r="AH5827" s="684"/>
      <c r="AI5827" s="684"/>
      <c r="AJ5827" s="684"/>
      <c r="AK5827" s="684"/>
      <c r="AL5827" s="684"/>
      <c r="AM5827" s="684"/>
      <c r="AN5827" s="684"/>
      <c r="AO5827" s="685"/>
    </row>
    <row r="5828" spans="2:41" ht="13.35" customHeight="1">
      <c r="B5828" s="135"/>
      <c r="I5828" s="136"/>
      <c r="J5828" s="135"/>
      <c r="N5828" s="135"/>
      <c r="Q5828" s="136"/>
      <c r="R5828" s="124" t="s">
        <v>15</v>
      </c>
      <c r="U5828" s="756"/>
      <c r="V5828" s="757"/>
      <c r="W5828" s="757"/>
      <c r="X5828" s="790"/>
      <c r="Y5828" s="125" t="s">
        <v>359</v>
      </c>
      <c r="Z5828" s="793"/>
      <c r="AA5828" s="757"/>
      <c r="AB5828" s="757"/>
      <c r="AC5828" s="758"/>
      <c r="AD5828" s="124" t="s">
        <v>56</v>
      </c>
      <c r="AG5828" s="686"/>
      <c r="AH5828" s="687"/>
      <c r="AI5828" s="687"/>
      <c r="AJ5828" s="687"/>
      <c r="AK5828" s="687"/>
      <c r="AL5828" s="687"/>
      <c r="AM5828" s="687"/>
      <c r="AN5828" s="687"/>
      <c r="AO5828" s="688"/>
    </row>
    <row r="5829" spans="2:41" ht="3.75" customHeight="1">
      <c r="B5829" s="135"/>
      <c r="I5829" s="136"/>
      <c r="J5829" s="135"/>
      <c r="N5829" s="135"/>
      <c r="Q5829" s="136"/>
      <c r="R5829" s="141"/>
      <c r="S5829" s="141"/>
      <c r="T5829" s="141"/>
      <c r="U5829" s="759"/>
      <c r="V5829" s="760"/>
      <c r="W5829" s="760"/>
      <c r="X5829" s="791"/>
      <c r="Y5829" s="141"/>
      <c r="Z5829" s="794"/>
      <c r="AA5829" s="760"/>
      <c r="AB5829" s="760"/>
      <c r="AC5829" s="761"/>
      <c r="AD5829" s="141"/>
      <c r="AE5829" s="141"/>
      <c r="AF5829" s="141"/>
      <c r="AG5829" s="689"/>
      <c r="AH5829" s="690"/>
      <c r="AI5829" s="690"/>
      <c r="AJ5829" s="690"/>
      <c r="AK5829" s="690"/>
      <c r="AL5829" s="690"/>
      <c r="AM5829" s="690"/>
      <c r="AN5829" s="690"/>
      <c r="AO5829" s="691"/>
    </row>
    <row r="5830" spans="2:41" ht="3.75" customHeight="1">
      <c r="B5830" s="135"/>
      <c r="I5830" s="136"/>
      <c r="J5830" s="135"/>
      <c r="N5830" s="135"/>
      <c r="Q5830" s="136"/>
      <c r="R5830" s="131"/>
      <c r="S5830" s="131"/>
      <c r="T5830" s="132"/>
      <c r="U5830" s="683" t="str">
        <f>IF(AND(NM_従事者_従事者54_従事者区分&lt;&gt;"",新_新規_2!T902&lt;&gt;""), 新_新規_2!T902, "")
&amp; IF(AND(NM_従事者_従事者54_従事者区分&lt;&gt;"",新_変更_3!AW930&lt;&gt;""), 新_変更_3!AW930, "")</f>
        <v/>
      </c>
      <c r="V5830" s="684"/>
      <c r="W5830" s="684"/>
      <c r="X5830" s="684"/>
      <c r="Y5830" s="684"/>
      <c r="Z5830" s="684"/>
      <c r="AA5830" s="684"/>
      <c r="AB5830" s="684"/>
      <c r="AC5830" s="685"/>
      <c r="AD5830" s="130"/>
      <c r="AE5830" s="131"/>
      <c r="AF5830" s="132"/>
      <c r="AG5830" s="683" t="str">
        <f>IF(AND(NM_従事者_従事者54_従事者区分&lt;&gt;"",新_新規_2!L903&lt;&gt;""), 新_新規_2!L903, "")
&amp; IF(AND(NM_従事者_従事者54_従事者区分&lt;&gt;"",新_変更_3!AO931&lt;&gt;""), 新_変更_3!AO931, "")</f>
        <v/>
      </c>
      <c r="AH5830" s="684"/>
      <c r="AI5830" s="684"/>
      <c r="AJ5830" s="684"/>
      <c r="AK5830" s="684"/>
      <c r="AL5830" s="684"/>
      <c r="AM5830" s="684"/>
      <c r="AN5830" s="684"/>
      <c r="AO5830" s="685"/>
    </row>
    <row r="5831" spans="2:41" ht="13.35" customHeight="1">
      <c r="B5831" s="135"/>
      <c r="I5831" s="136"/>
      <c r="J5831" s="135" t="s">
        <v>4046</v>
      </c>
      <c r="N5831" s="135" t="s">
        <v>23</v>
      </c>
      <c r="Q5831" s="136"/>
      <c r="R5831" s="124" t="s">
        <v>17</v>
      </c>
      <c r="T5831" s="136"/>
      <c r="U5831" s="686"/>
      <c r="V5831" s="687"/>
      <c r="W5831" s="687"/>
      <c r="X5831" s="687"/>
      <c r="Y5831" s="687"/>
      <c r="Z5831" s="687"/>
      <c r="AA5831" s="687"/>
      <c r="AB5831" s="687"/>
      <c r="AC5831" s="688"/>
      <c r="AD5831" s="135" t="s">
        <v>18</v>
      </c>
      <c r="AF5831" s="136"/>
      <c r="AG5831" s="686"/>
      <c r="AH5831" s="687"/>
      <c r="AI5831" s="687"/>
      <c r="AJ5831" s="687"/>
      <c r="AK5831" s="687"/>
      <c r="AL5831" s="687"/>
      <c r="AM5831" s="687"/>
      <c r="AN5831" s="687"/>
      <c r="AO5831" s="688"/>
    </row>
    <row r="5832" spans="2:41" ht="3.75" customHeight="1">
      <c r="B5832" s="135"/>
      <c r="I5832" s="136"/>
      <c r="J5832" s="135"/>
      <c r="N5832" s="135"/>
      <c r="Q5832" s="136"/>
      <c r="R5832" s="141"/>
      <c r="S5832" s="141"/>
      <c r="T5832" s="142"/>
      <c r="U5832" s="689"/>
      <c r="V5832" s="690"/>
      <c r="W5832" s="690"/>
      <c r="X5832" s="690"/>
      <c r="Y5832" s="690"/>
      <c r="Z5832" s="690"/>
      <c r="AA5832" s="690"/>
      <c r="AB5832" s="690"/>
      <c r="AC5832" s="691"/>
      <c r="AD5832" s="140"/>
      <c r="AE5832" s="141"/>
      <c r="AF5832" s="142"/>
      <c r="AG5832" s="689"/>
      <c r="AH5832" s="690"/>
      <c r="AI5832" s="690"/>
      <c r="AJ5832" s="690"/>
      <c r="AK5832" s="690"/>
      <c r="AL5832" s="690"/>
      <c r="AM5832" s="690"/>
      <c r="AN5832" s="690"/>
      <c r="AO5832" s="691"/>
    </row>
    <row r="5833" spans="2:41" ht="3.75" customHeight="1">
      <c r="B5833" s="135"/>
      <c r="I5833" s="136"/>
      <c r="J5833" s="135"/>
      <c r="N5833" s="135"/>
      <c r="Q5833" s="136"/>
      <c r="R5833" s="131"/>
      <c r="S5833" s="131"/>
      <c r="T5833" s="132"/>
      <c r="U5833" s="683" t="str">
        <f>IF(AND(NM_従事者_従事者54_従事者区分&lt;&gt;"",新_新規_2!T903&lt;&gt;""), 新_新規_2!T903, "")
 &amp; IF(AND(NM_従事者_従事者54_従事者区分&lt;&gt;"",新_変更_3!AW931&lt;&gt;""), 新_変更_3!AW931, "")</f>
        <v/>
      </c>
      <c r="V5833" s="684"/>
      <c r="W5833" s="684"/>
      <c r="X5833" s="684"/>
      <c r="Y5833" s="684"/>
      <c r="Z5833" s="684"/>
      <c r="AA5833" s="684"/>
      <c r="AB5833" s="684"/>
      <c r="AC5833" s="685"/>
      <c r="AD5833" s="130"/>
      <c r="AE5833" s="131"/>
      <c r="AF5833" s="132"/>
      <c r="AG5833" s="683" t="str">
        <f>IF(AND(NM_従事者_従事者54_従事者区分&lt;&gt;"",新_新規_2!L904&lt;&gt;""), 新_新規_2!L904, "")
&amp; IF(AND(NM_従事者_従事者54_従事者区分&lt;&gt;"",新_変更_3!AO932&lt;&gt;""), 新_変更_3!AO932, "")</f>
        <v/>
      </c>
      <c r="AH5833" s="684"/>
      <c r="AI5833" s="684"/>
      <c r="AJ5833" s="684"/>
      <c r="AK5833" s="684"/>
      <c r="AL5833" s="684"/>
      <c r="AM5833" s="684"/>
      <c r="AN5833" s="684"/>
      <c r="AO5833" s="685"/>
    </row>
    <row r="5834" spans="2:41" ht="13.35" customHeight="1">
      <c r="B5834" s="135"/>
      <c r="I5834" s="136"/>
      <c r="J5834" s="135"/>
      <c r="N5834" s="135"/>
      <c r="Q5834" s="136"/>
      <c r="R5834" s="124" t="s">
        <v>19</v>
      </c>
      <c r="T5834" s="136"/>
      <c r="U5834" s="686"/>
      <c r="V5834" s="687"/>
      <c r="W5834" s="687"/>
      <c r="X5834" s="687"/>
      <c r="Y5834" s="687"/>
      <c r="Z5834" s="687"/>
      <c r="AA5834" s="687"/>
      <c r="AB5834" s="687"/>
      <c r="AC5834" s="688"/>
      <c r="AD5834" s="135" t="s">
        <v>20</v>
      </c>
      <c r="AF5834" s="136"/>
      <c r="AG5834" s="686"/>
      <c r="AH5834" s="687"/>
      <c r="AI5834" s="687"/>
      <c r="AJ5834" s="687"/>
      <c r="AK5834" s="687"/>
      <c r="AL5834" s="687"/>
      <c r="AM5834" s="687"/>
      <c r="AN5834" s="687"/>
      <c r="AO5834" s="688"/>
    </row>
    <row r="5835" spans="2:41" ht="3.75" customHeight="1">
      <c r="B5835" s="135"/>
      <c r="I5835" s="136"/>
      <c r="J5835" s="135"/>
      <c r="N5835" s="140"/>
      <c r="O5835" s="141"/>
      <c r="P5835" s="141"/>
      <c r="Q5835" s="142"/>
      <c r="R5835" s="141"/>
      <c r="S5835" s="141"/>
      <c r="T5835" s="142"/>
      <c r="U5835" s="689"/>
      <c r="V5835" s="690"/>
      <c r="W5835" s="690"/>
      <c r="X5835" s="690"/>
      <c r="Y5835" s="690"/>
      <c r="Z5835" s="690"/>
      <c r="AA5835" s="690"/>
      <c r="AB5835" s="690"/>
      <c r="AC5835" s="691"/>
      <c r="AD5835" s="140"/>
      <c r="AE5835" s="141"/>
      <c r="AF5835" s="142"/>
      <c r="AG5835" s="689"/>
      <c r="AH5835" s="690"/>
      <c r="AI5835" s="690"/>
      <c r="AJ5835" s="690"/>
      <c r="AK5835" s="690"/>
      <c r="AL5835" s="690"/>
      <c r="AM5835" s="690"/>
      <c r="AN5835" s="690"/>
      <c r="AO5835" s="691"/>
    </row>
    <row r="5836" spans="2:41" ht="3.75" customHeight="1">
      <c r="B5836" s="135"/>
      <c r="I5836" s="136"/>
      <c r="J5836" s="135"/>
      <c r="M5836" s="136"/>
      <c r="N5836" s="135"/>
      <c r="Q5836" s="136"/>
      <c r="R5836" s="130"/>
      <c r="S5836" s="131"/>
      <c r="T5836" s="131"/>
      <c r="U5836" s="131"/>
      <c r="V5836" s="131"/>
      <c r="W5836" s="131"/>
      <c r="X5836" s="131"/>
      <c r="Y5836" s="131"/>
      <c r="Z5836" s="131"/>
      <c r="AA5836" s="131"/>
      <c r="AB5836" s="131"/>
      <c r="AC5836" s="131"/>
      <c r="AD5836" s="131"/>
      <c r="AE5836" s="131"/>
      <c r="AF5836" s="131"/>
      <c r="AG5836" s="131"/>
      <c r="AH5836" s="131"/>
      <c r="AI5836" s="131"/>
      <c r="AJ5836" s="131"/>
      <c r="AK5836" s="131"/>
      <c r="AL5836" s="131"/>
      <c r="AM5836" s="131"/>
      <c r="AN5836" s="131"/>
      <c r="AO5836" s="132"/>
    </row>
    <row r="5837" spans="2:41" ht="13.35" customHeight="1">
      <c r="B5837" s="135"/>
      <c r="I5837" s="136"/>
      <c r="J5837" s="135"/>
      <c r="M5837" s="136"/>
      <c r="N5837" s="135" t="s">
        <v>111</v>
      </c>
      <c r="Q5837" s="136"/>
      <c r="R5837" s="135"/>
      <c r="S5837" s="696"/>
      <c r="T5837" s="694"/>
      <c r="V5837" s="146"/>
      <c r="W5837" s="124" t="s">
        <v>12</v>
      </c>
      <c r="X5837" s="146"/>
      <c r="Y5837" s="124" t="s">
        <v>11</v>
      </c>
      <c r="Z5837" s="146"/>
      <c r="AA5837" s="124" t="s">
        <v>364</v>
      </c>
      <c r="AO5837" s="136"/>
    </row>
    <row r="5838" spans="2:41" ht="3.75" customHeight="1">
      <c r="B5838" s="135"/>
      <c r="I5838" s="136"/>
      <c r="J5838" s="135"/>
      <c r="M5838" s="136"/>
      <c r="N5838" s="135"/>
      <c r="Q5838" s="136"/>
      <c r="R5838" s="135"/>
      <c r="AO5838" s="136"/>
    </row>
    <row r="5839" spans="2:41" ht="3.75" customHeight="1">
      <c r="B5839" s="135"/>
      <c r="I5839" s="136"/>
      <c r="J5839" s="135"/>
      <c r="M5839" s="136"/>
      <c r="N5839" s="130"/>
      <c r="O5839" s="131"/>
      <c r="P5839" s="131"/>
      <c r="Q5839" s="131"/>
      <c r="R5839" s="781" t="str">
        <f>IF(AND(NM_従事者_従事者54_従事者区分&lt;&gt;"",新_新規_2!I905&lt;&gt;""), 新_新規_2!I905, "")
&amp; IF(AND(NM_従事者_従事者54_従事者区分&lt;&gt;"",新_変更_3!AL933&lt;&gt;""), 新_変更_3!AL933, "")</f>
        <v/>
      </c>
      <c r="S5839" s="784" t="str">
        <f>IF(AND(NM_従事者_従事者54_従事者区分&lt;&gt;"",新_新規_2!J905&lt;&gt;""), 新_新規_2!J905, "")
&amp; IF(AND(NM_従事者_従事者54_従事者区分&lt;&gt;"",新_変更_3!AM933&lt;&gt;""), 新_変更_3!AM933, "")</f>
        <v/>
      </c>
      <c r="T5839" s="131"/>
      <c r="U5839" s="787" t="str">
        <f>IF(AND(NM_従事者_従事者54_従事者区分&lt;&gt;"",新_新規_2!L905&lt;&gt;""), 新_新規_2!L905, "")
&amp; IF(AND(NM_従事者_従事者54_従事者区分&lt;&gt;"",新_変更_3!AO933&lt;&gt;""), 新_変更_3!AO933, "")</f>
        <v/>
      </c>
      <c r="V5839" s="130"/>
      <c r="W5839" s="131"/>
      <c r="X5839" s="131"/>
      <c r="Y5839" s="131"/>
      <c r="Z5839" s="131"/>
      <c r="AA5839" s="131"/>
      <c r="AB5839" s="131"/>
      <c r="AC5839" s="131"/>
      <c r="AD5839" s="131"/>
      <c r="AE5839" s="131"/>
      <c r="AF5839" s="131"/>
      <c r="AG5839" s="131"/>
      <c r="AH5839" s="133"/>
      <c r="AI5839" s="133"/>
      <c r="AJ5839" s="131"/>
      <c r="AK5839" s="149"/>
      <c r="AL5839" s="131"/>
      <c r="AM5839" s="131"/>
      <c r="AN5839" s="131"/>
      <c r="AO5839" s="132"/>
    </row>
    <row r="5840" spans="2:41" ht="13.35" customHeight="1">
      <c r="B5840" s="135"/>
      <c r="I5840" s="136"/>
      <c r="J5840" s="135"/>
      <c r="M5840" s="136"/>
      <c r="N5840" s="135" t="s">
        <v>30</v>
      </c>
      <c r="R5840" s="782"/>
      <c r="S5840" s="785"/>
      <c r="T5840" s="124" t="s">
        <v>388</v>
      </c>
      <c r="U5840" s="756"/>
      <c r="V5840" s="135" t="s">
        <v>112</v>
      </c>
      <c r="AH5840" s="137"/>
      <c r="AI5840" s="137"/>
      <c r="AK5840" s="150"/>
      <c r="AO5840" s="136"/>
    </row>
    <row r="5841" spans="2:41" ht="3.75" customHeight="1">
      <c r="B5841" s="135"/>
      <c r="I5841" s="136"/>
      <c r="J5841" s="135"/>
      <c r="M5841" s="136"/>
      <c r="N5841" s="135"/>
      <c r="R5841" s="783"/>
      <c r="S5841" s="786"/>
      <c r="T5841" s="141"/>
      <c r="U5841" s="759"/>
      <c r="V5841" s="140"/>
      <c r="W5841" s="141"/>
      <c r="X5841" s="141"/>
      <c r="Y5841" s="141"/>
      <c r="Z5841" s="141"/>
      <c r="AA5841" s="141"/>
      <c r="AB5841" s="141"/>
      <c r="AC5841" s="141"/>
      <c r="AD5841" s="141"/>
      <c r="AE5841" s="141"/>
      <c r="AF5841" s="141"/>
      <c r="AG5841" s="141"/>
      <c r="AH5841" s="143"/>
      <c r="AI5841" s="143"/>
      <c r="AJ5841" s="141"/>
      <c r="AK5841" s="151"/>
      <c r="AL5841" s="141"/>
      <c r="AM5841" s="141"/>
      <c r="AN5841" s="141"/>
      <c r="AO5841" s="142"/>
    </row>
    <row r="5842" spans="2:41" ht="3.75" customHeight="1">
      <c r="B5842" s="135"/>
      <c r="I5842" s="136"/>
      <c r="J5842" s="135"/>
      <c r="M5842" s="136"/>
      <c r="N5842" s="130"/>
      <c r="O5842" s="131"/>
      <c r="P5842" s="131"/>
      <c r="Q5842" s="132"/>
      <c r="R5842" s="788" t="str">
        <f>IF(AND(NM_従事者_従事者54_従事者区分&lt;&gt;"",新_新規_2!K909&lt;&gt;""), 新_新規_2!K909, "")
&amp; IF(AND(NM_従事者_従事者54_従事者区分&lt;&gt;"",新_変更_3!AN937&lt;&gt;""), 新_変更_3!AN937, "")</f>
        <v/>
      </c>
      <c r="S5842" s="684"/>
      <c r="T5842" s="684"/>
      <c r="U5842" s="685"/>
      <c r="V5842" s="686" t="str">
        <f>IF(AND(NM_従事者_従事者54_従事者区分&lt;&gt;"",新_新規_2!O909&lt;&gt;""), 新_新規_2!O909, "")
&amp; IF(AND(NM_従事者_従事者54_従事者区分&lt;&gt;"",新_変更_3!AR937&lt;&gt;""), 新_変更_3!AR937, "")</f>
        <v/>
      </c>
      <c r="W5842" s="688"/>
      <c r="X5842" s="683" t="str">
        <f>IF(AND(NM_従事者_従事者54_従事者区分&lt;&gt;"",新_新規_2!Q909&lt;&gt;""), 新_新規_2!Q909, "")
&amp; IF(AND(NM_従事者_従事者54_従事者区分&lt;&gt;"",新_変更_3!AT937&lt;&gt;""), 新_変更_3!AT937, "")</f>
        <v/>
      </c>
      <c r="Y5842" s="684"/>
      <c r="Z5842" s="684"/>
      <c r="AA5842" s="685"/>
      <c r="AI5842" s="131"/>
      <c r="AO5842" s="136"/>
    </row>
    <row r="5843" spans="2:41" ht="13.35" customHeight="1">
      <c r="B5843" s="135"/>
      <c r="I5843" s="136"/>
      <c r="J5843" s="135"/>
      <c r="M5843" s="136"/>
      <c r="N5843" s="135" t="s">
        <v>114</v>
      </c>
      <c r="Q5843" s="136"/>
      <c r="R5843" s="686"/>
      <c r="S5843" s="687"/>
      <c r="T5843" s="687"/>
      <c r="U5843" s="688"/>
      <c r="V5843" s="686"/>
      <c r="W5843" s="688"/>
      <c r="X5843" s="686"/>
      <c r="Y5843" s="687"/>
      <c r="Z5843" s="687"/>
      <c r="AA5843" s="688"/>
      <c r="AB5843" s="158" t="s">
        <v>171</v>
      </c>
      <c r="AO5843" s="136"/>
    </row>
    <row r="5844" spans="2:41" ht="3.75" customHeight="1">
      <c r="B5844" s="135"/>
      <c r="I5844" s="136"/>
      <c r="J5844" s="135"/>
      <c r="M5844" s="136"/>
      <c r="N5844" s="135"/>
      <c r="Q5844" s="136"/>
      <c r="R5844" s="689"/>
      <c r="S5844" s="690"/>
      <c r="T5844" s="690"/>
      <c r="U5844" s="691"/>
      <c r="V5844" s="689"/>
      <c r="W5844" s="691"/>
      <c r="X5844" s="689"/>
      <c r="Y5844" s="690"/>
      <c r="Z5844" s="690"/>
      <c r="AA5844" s="691"/>
      <c r="AB5844" s="141"/>
      <c r="AC5844" s="141"/>
      <c r="AD5844" s="141"/>
      <c r="AE5844" s="141"/>
      <c r="AF5844" s="141"/>
      <c r="AG5844" s="141"/>
      <c r="AH5844" s="141"/>
      <c r="AI5844" s="141"/>
      <c r="AJ5844" s="141"/>
      <c r="AK5844" s="141"/>
      <c r="AL5844" s="141"/>
      <c r="AM5844" s="141"/>
      <c r="AN5844" s="141"/>
      <c r="AO5844" s="142"/>
    </row>
    <row r="5845" spans="2:41" ht="3.75" customHeight="1">
      <c r="B5845" s="135"/>
      <c r="I5845" s="136"/>
      <c r="J5845" s="135"/>
      <c r="M5845" s="136"/>
      <c r="N5845" s="130"/>
      <c r="O5845" s="131"/>
      <c r="P5845" s="131"/>
      <c r="Q5845" s="131"/>
      <c r="R5845" s="130"/>
      <c r="S5845" s="131"/>
      <c r="T5845" s="131"/>
      <c r="U5845" s="131"/>
      <c r="V5845" s="131"/>
      <c r="W5845" s="131"/>
      <c r="X5845" s="131"/>
      <c r="Y5845" s="131"/>
      <c r="Z5845" s="131"/>
      <c r="AA5845" s="132"/>
      <c r="AB5845" s="130"/>
      <c r="AI5845" s="136"/>
      <c r="AJ5845" s="130"/>
      <c r="AK5845" s="131"/>
      <c r="AL5845" s="131"/>
      <c r="AM5845" s="131"/>
      <c r="AN5845" s="131"/>
      <c r="AO5845" s="132"/>
    </row>
    <row r="5846" spans="2:41" ht="13.35" customHeight="1">
      <c r="B5846" s="135"/>
      <c r="I5846" s="136"/>
      <c r="J5846" s="135"/>
      <c r="M5846" s="136"/>
      <c r="N5846" s="135" t="s">
        <v>115</v>
      </c>
      <c r="R5846" s="135"/>
      <c r="S5846" s="696" t="str">
        <f>IF(AND(NM_従事者_従事者54_従事者区分&lt;&gt;"",新_新規_2!I911&lt;&gt;""), 新_新規_2!I911, "")
&amp; IF(AND(NM_従事者_従事者54_従事者区分&lt;&gt;"",新_変更_3!AL939&lt;&gt;""), 新_変更_3!AL939, "")</f>
        <v/>
      </c>
      <c r="T5846" s="694"/>
      <c r="V5846" s="146" t="str">
        <f>IF(AND(NM_従事者_従事者54_従事者区分&lt;&gt;"",新_新規_2!K911&lt;&gt;""), 新_新規_2!K911, "")
&amp; IF(AND(NM_従事者_従事者54_従事者区分&lt;&gt;"",新_変更_3!AN939&lt;&gt;""), 新_変更_3!AN939, "")</f>
        <v/>
      </c>
      <c r="W5846" s="124" t="s">
        <v>12</v>
      </c>
      <c r="X5846" s="146" t="str">
        <f>IF(AND(NM_従事者_従事者54_従事者区分&lt;&gt;"",新_新規_2!M911&lt;&gt;""), 新_新規_2!M911, "")
 &amp; IF(AND(NM_従事者_従事者54_従事者区分&lt;&gt;"",新_変更_3!AP939&lt;&gt;""), 新_変更_3!AP939, "")</f>
        <v/>
      </c>
      <c r="Y5846" s="124" t="s">
        <v>11</v>
      </c>
      <c r="Z5846" s="146" t="str">
        <f>IF(AND(NM_従事者_従事者54_従事者区分&lt;&gt;"",新_新規_2!O911&lt;&gt;""), 新_新規_2!O911, "")
 &amp; IF(AND(NM_従事者_従事者54_従事者区分&lt;&gt;"",新_変更_3!AR939&lt;&gt;""), 新_変更_3!AR939, "")</f>
        <v/>
      </c>
      <c r="AA5846" s="124" t="s">
        <v>364</v>
      </c>
      <c r="AB5846" s="135" t="s">
        <v>170</v>
      </c>
      <c r="AI5846" s="136"/>
      <c r="AJ5846" s="135"/>
      <c r="AK5846" s="696"/>
      <c r="AL5846" s="693"/>
      <c r="AM5846" s="693"/>
      <c r="AN5846" s="693"/>
      <c r="AO5846" s="694"/>
    </row>
    <row r="5847" spans="2:41" ht="3.75" customHeight="1">
      <c r="B5847" s="135"/>
      <c r="I5847" s="136"/>
      <c r="J5847" s="135"/>
      <c r="M5847" s="136"/>
      <c r="N5847" s="135"/>
      <c r="R5847" s="140"/>
      <c r="S5847" s="141"/>
      <c r="T5847" s="141"/>
      <c r="U5847" s="141"/>
      <c r="V5847" s="141"/>
      <c r="W5847" s="141"/>
      <c r="X5847" s="141"/>
      <c r="Y5847" s="141"/>
      <c r="Z5847" s="141"/>
      <c r="AA5847" s="142"/>
      <c r="AB5847" s="140"/>
      <c r="AC5847" s="141"/>
      <c r="AD5847" s="141"/>
      <c r="AE5847" s="141"/>
      <c r="AF5847" s="141"/>
      <c r="AG5847" s="141"/>
      <c r="AH5847" s="141"/>
      <c r="AI5847" s="142"/>
      <c r="AJ5847" s="140"/>
      <c r="AK5847" s="141"/>
      <c r="AL5847" s="141"/>
      <c r="AM5847" s="141"/>
      <c r="AN5847" s="141"/>
      <c r="AO5847" s="142"/>
    </row>
    <row r="5848" spans="2:41" ht="3.75" customHeight="1">
      <c r="B5848" s="135"/>
      <c r="I5848" s="136"/>
      <c r="J5848" s="135"/>
      <c r="M5848" s="136"/>
      <c r="N5848" s="130"/>
      <c r="O5848" s="131"/>
      <c r="P5848" s="131"/>
      <c r="Q5848" s="132"/>
      <c r="R5848" s="683" t="str">
        <f>IF(新_新規_2!T908="☑", "研修中の登録販売者", "") &amp; IF(新_変更_3!AW936="☑", "研修中の登録販売者", "")</f>
        <v/>
      </c>
      <c r="S5848" s="684"/>
      <c r="T5848" s="684"/>
      <c r="U5848" s="684"/>
      <c r="V5848" s="684"/>
      <c r="W5848" s="684"/>
      <c r="X5848" s="684"/>
      <c r="Y5848" s="684"/>
      <c r="Z5848" s="684"/>
      <c r="AA5848" s="684"/>
      <c r="AB5848" s="684"/>
      <c r="AC5848" s="684"/>
      <c r="AD5848" s="684"/>
      <c r="AE5848" s="684"/>
      <c r="AF5848" s="684"/>
      <c r="AG5848" s="684"/>
      <c r="AH5848" s="684"/>
      <c r="AI5848" s="684"/>
      <c r="AJ5848" s="684"/>
      <c r="AK5848" s="684"/>
      <c r="AL5848" s="684"/>
      <c r="AM5848" s="684"/>
      <c r="AN5848" s="684"/>
      <c r="AO5848" s="685"/>
    </row>
    <row r="5849" spans="2:41" ht="13.35" customHeight="1">
      <c r="B5849" s="135"/>
      <c r="I5849" s="136"/>
      <c r="J5849" s="135"/>
      <c r="M5849" s="136"/>
      <c r="N5849" s="135" t="s">
        <v>32</v>
      </c>
      <c r="Q5849" s="136"/>
      <c r="R5849" s="686"/>
      <c r="S5849" s="687"/>
      <c r="T5849" s="687"/>
      <c r="U5849" s="687"/>
      <c r="V5849" s="687"/>
      <c r="W5849" s="687"/>
      <c r="X5849" s="687"/>
      <c r="Y5849" s="687"/>
      <c r="Z5849" s="687"/>
      <c r="AA5849" s="687"/>
      <c r="AB5849" s="687"/>
      <c r="AC5849" s="687"/>
      <c r="AD5849" s="687"/>
      <c r="AE5849" s="687"/>
      <c r="AF5849" s="687"/>
      <c r="AG5849" s="687"/>
      <c r="AH5849" s="687"/>
      <c r="AI5849" s="687"/>
      <c r="AJ5849" s="687"/>
      <c r="AK5849" s="687"/>
      <c r="AL5849" s="687"/>
      <c r="AM5849" s="687"/>
      <c r="AN5849" s="687"/>
      <c r="AO5849" s="688"/>
    </row>
    <row r="5850" spans="2:41" ht="3.75" customHeight="1">
      <c r="B5850" s="135"/>
      <c r="I5850" s="136"/>
      <c r="J5850" s="135"/>
      <c r="M5850" s="136"/>
      <c r="N5850" s="140"/>
      <c r="O5850" s="141"/>
      <c r="P5850" s="141"/>
      <c r="Q5850" s="142"/>
      <c r="R5850" s="689"/>
      <c r="S5850" s="690"/>
      <c r="T5850" s="690"/>
      <c r="U5850" s="690"/>
      <c r="V5850" s="690"/>
      <c r="W5850" s="690"/>
      <c r="X5850" s="690"/>
      <c r="Y5850" s="690"/>
      <c r="Z5850" s="690"/>
      <c r="AA5850" s="690"/>
      <c r="AB5850" s="690"/>
      <c r="AC5850" s="690"/>
      <c r="AD5850" s="690"/>
      <c r="AE5850" s="690"/>
      <c r="AF5850" s="690"/>
      <c r="AG5850" s="690"/>
      <c r="AH5850" s="690"/>
      <c r="AI5850" s="690"/>
      <c r="AJ5850" s="690"/>
      <c r="AK5850" s="690"/>
      <c r="AL5850" s="690"/>
      <c r="AM5850" s="690"/>
      <c r="AN5850" s="690"/>
      <c r="AO5850" s="691"/>
    </row>
    <row r="5851" spans="2:41" ht="3.75" customHeight="1">
      <c r="B5851" s="135"/>
      <c r="I5851" s="136"/>
      <c r="J5851" s="130"/>
      <c r="K5851" s="131"/>
      <c r="L5851" s="131"/>
      <c r="M5851" s="132"/>
      <c r="N5851" s="130"/>
      <c r="O5851" s="131"/>
      <c r="P5851" s="131"/>
      <c r="Q5851" s="132"/>
      <c r="R5851" s="130"/>
      <c r="S5851" s="131"/>
      <c r="T5851" s="131"/>
      <c r="U5851" s="131"/>
      <c r="V5851" s="131"/>
      <c r="W5851" s="131"/>
      <c r="X5851" s="131"/>
      <c r="Y5851" s="131"/>
      <c r="Z5851" s="131"/>
      <c r="AA5851" s="132"/>
      <c r="AB5851" s="130"/>
      <c r="AC5851" s="131"/>
      <c r="AD5851" s="131"/>
      <c r="AE5851" s="132"/>
      <c r="AF5851" s="131"/>
      <c r="AG5851" s="131"/>
      <c r="AH5851" s="131"/>
      <c r="AI5851" s="131"/>
      <c r="AJ5851" s="131"/>
      <c r="AK5851" s="131"/>
      <c r="AL5851" s="131"/>
      <c r="AM5851" s="131"/>
      <c r="AN5851" s="131"/>
      <c r="AO5851" s="132"/>
    </row>
    <row r="5852" spans="2:41" ht="13.35" customHeight="1">
      <c r="B5852" s="135"/>
      <c r="I5852" s="136"/>
      <c r="J5852" s="135"/>
      <c r="M5852" s="136"/>
      <c r="N5852" s="135" t="s">
        <v>27</v>
      </c>
      <c r="Q5852" s="136"/>
      <c r="R5852" s="135"/>
      <c r="S5852" s="692" t="str">
        <f>IF(新_新規_2!I919&lt;&gt;"","01300011:その他従事者","")&amp;IF(新_変更_3!AL947&lt;&gt;"","01300011:その他従事者","")</f>
        <v/>
      </c>
      <c r="T5852" s="693"/>
      <c r="U5852" s="693"/>
      <c r="V5852" s="693"/>
      <c r="W5852" s="693"/>
      <c r="X5852" s="693"/>
      <c r="Y5852" s="693"/>
      <c r="Z5852" s="693"/>
      <c r="AA5852" s="694"/>
      <c r="AB5852" s="135" t="s">
        <v>28</v>
      </c>
      <c r="AE5852" s="136"/>
      <c r="AF5852" s="135"/>
      <c r="AG5852" s="695" t="str">
        <f>IF(新_新規_2!I927="☑", "01300001:薬剤師", "") &amp; IF(新_変更_3!AL955="☑", "01300001:薬剤師", "")
&amp; IF(新_新規_2!N927="☑", "01300002:登録販売者", "") &amp; IF(新_変更_3!AQ955="☑", "01300002:登録販売者", "")
 &amp; IF(新_新規_2!T927="☑", "01300002:登録販売者", "") &amp; IF(新_変更_3!AW955="☑", "01300002:登録販売者", "")</f>
        <v/>
      </c>
      <c r="AH5852" s="693"/>
      <c r="AI5852" s="693"/>
      <c r="AJ5852" s="693"/>
      <c r="AK5852" s="693"/>
      <c r="AL5852" s="693"/>
      <c r="AM5852" s="693"/>
      <c r="AN5852" s="693"/>
      <c r="AO5852" s="694"/>
    </row>
    <row r="5853" spans="2:41" ht="3.75" customHeight="1">
      <c r="B5853" s="135"/>
      <c r="I5853" s="136"/>
      <c r="J5853" s="135"/>
      <c r="M5853" s="136"/>
      <c r="N5853" s="140"/>
      <c r="O5853" s="141"/>
      <c r="P5853" s="141"/>
      <c r="Q5853" s="142"/>
      <c r="R5853" s="140"/>
      <c r="S5853" s="141"/>
      <c r="T5853" s="141"/>
      <c r="U5853" s="141"/>
      <c r="V5853" s="141"/>
      <c r="W5853" s="141"/>
      <c r="X5853" s="141"/>
      <c r="Y5853" s="141"/>
      <c r="Z5853" s="141"/>
      <c r="AA5853" s="142"/>
      <c r="AB5853" s="140"/>
      <c r="AC5853" s="141"/>
      <c r="AD5853" s="141"/>
      <c r="AE5853" s="142"/>
      <c r="AF5853" s="141"/>
      <c r="AG5853" s="141"/>
      <c r="AH5853" s="141"/>
      <c r="AI5853" s="141"/>
      <c r="AJ5853" s="141"/>
      <c r="AK5853" s="141"/>
      <c r="AL5853" s="141"/>
      <c r="AM5853" s="141"/>
      <c r="AN5853" s="141"/>
      <c r="AO5853" s="142"/>
    </row>
    <row r="5854" spans="2:41" ht="3.75" customHeight="1">
      <c r="B5854" s="135"/>
      <c r="I5854" s="136"/>
      <c r="J5854" s="135"/>
      <c r="M5854" s="136"/>
      <c r="N5854" s="130"/>
      <c r="O5854" s="131"/>
      <c r="P5854" s="131"/>
      <c r="Q5854" s="132"/>
      <c r="R5854" s="130"/>
      <c r="S5854" s="131"/>
      <c r="T5854" s="131"/>
      <c r="U5854" s="131"/>
      <c r="V5854" s="131"/>
      <c r="W5854" s="131"/>
      <c r="X5854" s="131"/>
      <c r="Y5854" s="131"/>
      <c r="Z5854" s="131"/>
      <c r="AA5854" s="132"/>
      <c r="AB5854" s="130"/>
      <c r="AC5854" s="131"/>
      <c r="AD5854" s="131"/>
      <c r="AE5854" s="132"/>
      <c r="AF5854" s="130"/>
      <c r="AG5854" s="131"/>
      <c r="AH5854" s="131"/>
      <c r="AI5854" s="131"/>
      <c r="AJ5854" s="131"/>
      <c r="AK5854" s="131"/>
      <c r="AL5854" s="131"/>
      <c r="AM5854" s="131"/>
      <c r="AN5854" s="131"/>
      <c r="AO5854" s="132"/>
    </row>
    <row r="5855" spans="2:41" ht="13.35" customHeight="1">
      <c r="B5855" s="135"/>
      <c r="I5855" s="136"/>
      <c r="J5855" s="135"/>
      <c r="M5855" s="136"/>
      <c r="N5855" s="135" t="s">
        <v>3990</v>
      </c>
      <c r="Q5855" s="136"/>
      <c r="R5855" s="135"/>
      <c r="S5855" s="696"/>
      <c r="T5855" s="694"/>
      <c r="V5855" s="146"/>
      <c r="W5855" s="124" t="s">
        <v>12</v>
      </c>
      <c r="X5855" s="146"/>
      <c r="Y5855" s="124" t="s">
        <v>11</v>
      </c>
      <c r="Z5855" s="146"/>
      <c r="AA5855" s="136" t="s">
        <v>364</v>
      </c>
      <c r="AB5855" s="135" t="s">
        <v>66</v>
      </c>
      <c r="AE5855" s="136"/>
      <c r="AF5855" s="135"/>
      <c r="AG5855" s="696"/>
      <c r="AH5855" s="694"/>
      <c r="AJ5855" s="146"/>
      <c r="AK5855" s="124" t="s">
        <v>12</v>
      </c>
      <c r="AL5855" s="146"/>
      <c r="AM5855" s="124" t="s">
        <v>11</v>
      </c>
      <c r="AN5855" s="146"/>
      <c r="AO5855" s="136" t="s">
        <v>364</v>
      </c>
    </row>
    <row r="5856" spans="2:41" ht="3.75" customHeight="1">
      <c r="B5856" s="135"/>
      <c r="I5856" s="136"/>
      <c r="J5856" s="135"/>
      <c r="M5856" s="136"/>
      <c r="N5856" s="140"/>
      <c r="O5856" s="141"/>
      <c r="P5856" s="141"/>
      <c r="Q5856" s="142"/>
      <c r="R5856" s="140"/>
      <c r="S5856" s="141"/>
      <c r="T5856" s="141"/>
      <c r="U5856" s="141"/>
      <c r="V5856" s="141"/>
      <c r="W5856" s="141"/>
      <c r="X5856" s="141"/>
      <c r="Y5856" s="141"/>
      <c r="Z5856" s="141"/>
      <c r="AA5856" s="142"/>
      <c r="AB5856" s="140"/>
      <c r="AC5856" s="141"/>
      <c r="AD5856" s="141"/>
      <c r="AE5856" s="142"/>
      <c r="AF5856" s="140"/>
      <c r="AG5856" s="141"/>
      <c r="AH5856" s="141"/>
      <c r="AI5856" s="141"/>
      <c r="AJ5856" s="141"/>
      <c r="AK5856" s="141"/>
      <c r="AL5856" s="141"/>
      <c r="AM5856" s="141"/>
      <c r="AN5856" s="141"/>
      <c r="AO5856" s="142"/>
    </row>
    <row r="5857" spans="2:41" ht="3.75" customHeight="1">
      <c r="B5857" s="135"/>
      <c r="I5857" s="136"/>
      <c r="J5857" s="135"/>
      <c r="M5857" s="136"/>
      <c r="N5857" s="130"/>
      <c r="O5857" s="131"/>
      <c r="P5857" s="131"/>
      <c r="Q5857" s="132"/>
      <c r="R5857" s="683" t="str">
        <f>IF(AND(NM_従事者_従事者55_従事者区分&lt;&gt;"",新_新規_2!I919&lt;&gt;""), 新_新規_2!I919, "")
&amp; IF(AND(NM_従事者_従事者55_従事者区分&lt;&gt;"",新_変更_3!AL947&lt;&gt;""), 新_変更_3!AL947, "")</f>
        <v/>
      </c>
      <c r="S5857" s="684"/>
      <c r="T5857" s="684"/>
      <c r="U5857" s="684"/>
      <c r="V5857" s="684"/>
      <c r="W5857" s="684"/>
      <c r="X5857" s="684"/>
      <c r="Y5857" s="684"/>
      <c r="Z5857" s="684"/>
      <c r="AA5857" s="684"/>
      <c r="AB5857" s="684"/>
      <c r="AC5857" s="684"/>
      <c r="AD5857" s="684"/>
      <c r="AE5857" s="684"/>
      <c r="AF5857" s="684"/>
      <c r="AG5857" s="684"/>
      <c r="AH5857" s="684"/>
      <c r="AI5857" s="684"/>
      <c r="AJ5857" s="685"/>
      <c r="AK5857" s="131"/>
      <c r="AL5857" s="131"/>
      <c r="AM5857" s="131"/>
      <c r="AN5857" s="131"/>
      <c r="AO5857" s="132"/>
    </row>
    <row r="5858" spans="2:41" ht="13.35" customHeight="1">
      <c r="B5858" s="135"/>
      <c r="I5858" s="136"/>
      <c r="J5858" s="135"/>
      <c r="M5858" s="136"/>
      <c r="N5858" s="135" t="s">
        <v>8</v>
      </c>
      <c r="Q5858" s="136"/>
      <c r="R5858" s="686"/>
      <c r="S5858" s="687"/>
      <c r="T5858" s="687"/>
      <c r="U5858" s="687"/>
      <c r="V5858" s="687"/>
      <c r="W5858" s="687"/>
      <c r="X5858" s="687"/>
      <c r="Y5858" s="687"/>
      <c r="Z5858" s="687"/>
      <c r="AA5858" s="687"/>
      <c r="AB5858" s="687"/>
      <c r="AC5858" s="687"/>
      <c r="AD5858" s="687"/>
      <c r="AE5858" s="687"/>
      <c r="AF5858" s="687"/>
      <c r="AG5858" s="687"/>
      <c r="AH5858" s="687"/>
      <c r="AI5858" s="687"/>
      <c r="AJ5858" s="688"/>
      <c r="AL5858" s="147" t="s">
        <v>13</v>
      </c>
      <c r="AM5858" s="124" t="s">
        <v>29</v>
      </c>
      <c r="AO5858" s="136"/>
    </row>
    <row r="5859" spans="2:41" ht="3.75" customHeight="1">
      <c r="B5859" s="135"/>
      <c r="I5859" s="136"/>
      <c r="J5859" s="135"/>
      <c r="M5859" s="136"/>
      <c r="N5859" s="140"/>
      <c r="O5859" s="141"/>
      <c r="P5859" s="141"/>
      <c r="Q5859" s="142"/>
      <c r="R5859" s="689"/>
      <c r="S5859" s="690"/>
      <c r="T5859" s="690"/>
      <c r="U5859" s="690"/>
      <c r="V5859" s="690"/>
      <c r="W5859" s="690"/>
      <c r="X5859" s="690"/>
      <c r="Y5859" s="690"/>
      <c r="Z5859" s="690"/>
      <c r="AA5859" s="690"/>
      <c r="AB5859" s="690"/>
      <c r="AC5859" s="690"/>
      <c r="AD5859" s="690"/>
      <c r="AE5859" s="690"/>
      <c r="AF5859" s="690"/>
      <c r="AG5859" s="690"/>
      <c r="AH5859" s="690"/>
      <c r="AI5859" s="690"/>
      <c r="AJ5859" s="691"/>
      <c r="AK5859" s="141"/>
      <c r="AL5859" s="141"/>
      <c r="AM5859" s="141"/>
      <c r="AN5859" s="141"/>
      <c r="AO5859" s="142"/>
    </row>
    <row r="5860" spans="2:41" ht="3.75" customHeight="1">
      <c r="B5860" s="135"/>
      <c r="I5860" s="136"/>
      <c r="J5860" s="135"/>
      <c r="M5860" s="136"/>
      <c r="N5860" s="130"/>
      <c r="O5860" s="131"/>
      <c r="P5860" s="131"/>
      <c r="Q5860" s="132"/>
      <c r="R5860" s="683" t="str">
        <f>IF(NM_従事者_従事者55_従事者区分="","",(IF(新_新規_2!I918&lt;&gt;"", ASC(PHONETIC(新_新規_2!I918)), "") &amp; IF(新_変更_3!AL946&lt;&gt;"", ASC(PHONETIC(新_変更_3!AL946)), "")))</f>
        <v/>
      </c>
      <c r="S5860" s="684"/>
      <c r="T5860" s="684"/>
      <c r="U5860" s="684"/>
      <c r="V5860" s="684"/>
      <c r="W5860" s="684"/>
      <c r="X5860" s="684"/>
      <c r="Y5860" s="684"/>
      <c r="Z5860" s="684"/>
      <c r="AA5860" s="684"/>
      <c r="AB5860" s="684"/>
      <c r="AC5860" s="684"/>
      <c r="AD5860" s="684"/>
      <c r="AE5860" s="684"/>
      <c r="AF5860" s="684"/>
      <c r="AG5860" s="684"/>
      <c r="AH5860" s="684"/>
      <c r="AI5860" s="684"/>
      <c r="AJ5860" s="684"/>
      <c r="AK5860" s="684"/>
      <c r="AL5860" s="684"/>
      <c r="AM5860" s="684"/>
      <c r="AN5860" s="684"/>
      <c r="AO5860" s="685"/>
    </row>
    <row r="5861" spans="2:41" ht="13.35" customHeight="1">
      <c r="B5861" s="135"/>
      <c r="I5861" s="136"/>
      <c r="J5861" s="135"/>
      <c r="M5861" s="136"/>
      <c r="N5861" s="135" t="s">
        <v>61</v>
      </c>
      <c r="Q5861" s="136"/>
      <c r="R5861" s="686"/>
      <c r="S5861" s="687"/>
      <c r="T5861" s="687"/>
      <c r="U5861" s="687"/>
      <c r="V5861" s="687"/>
      <c r="W5861" s="687"/>
      <c r="X5861" s="687"/>
      <c r="Y5861" s="687"/>
      <c r="Z5861" s="687"/>
      <c r="AA5861" s="687"/>
      <c r="AB5861" s="687"/>
      <c r="AC5861" s="687"/>
      <c r="AD5861" s="687"/>
      <c r="AE5861" s="687"/>
      <c r="AF5861" s="687"/>
      <c r="AG5861" s="687"/>
      <c r="AH5861" s="687"/>
      <c r="AI5861" s="687"/>
      <c r="AJ5861" s="687"/>
      <c r="AK5861" s="687"/>
      <c r="AL5861" s="687"/>
      <c r="AM5861" s="687"/>
      <c r="AN5861" s="687"/>
      <c r="AO5861" s="688"/>
    </row>
    <row r="5862" spans="2:41" ht="3.75" customHeight="1">
      <c r="B5862" s="135"/>
      <c r="I5862" s="136"/>
      <c r="J5862" s="135"/>
      <c r="M5862" s="136"/>
      <c r="N5862" s="135"/>
      <c r="Q5862" s="136"/>
      <c r="R5862" s="689"/>
      <c r="S5862" s="690"/>
      <c r="T5862" s="690"/>
      <c r="U5862" s="690"/>
      <c r="V5862" s="690"/>
      <c r="W5862" s="690"/>
      <c r="X5862" s="690"/>
      <c r="Y5862" s="690"/>
      <c r="Z5862" s="690"/>
      <c r="AA5862" s="690"/>
      <c r="AB5862" s="690"/>
      <c r="AC5862" s="690"/>
      <c r="AD5862" s="690"/>
      <c r="AE5862" s="690"/>
      <c r="AF5862" s="690"/>
      <c r="AG5862" s="690"/>
      <c r="AH5862" s="690"/>
      <c r="AI5862" s="690"/>
      <c r="AJ5862" s="690"/>
      <c r="AK5862" s="690"/>
      <c r="AL5862" s="690"/>
      <c r="AM5862" s="690"/>
      <c r="AN5862" s="690"/>
      <c r="AO5862" s="691"/>
    </row>
    <row r="5863" spans="2:41" ht="3.75" customHeight="1">
      <c r="B5863" s="135"/>
      <c r="I5863" s="136"/>
      <c r="J5863" s="135"/>
      <c r="N5863" s="130"/>
      <c r="O5863" s="131"/>
      <c r="P5863" s="131"/>
      <c r="Q5863" s="132"/>
      <c r="U5863" s="787" t="str">
        <f>IF(AND(NM_従事者_従事者55_従事者区分&lt;&gt;"",新_新規_2!L920&lt;&gt;""), 新_新規_2!L920, "")
&amp; IF(AND(NM_従事者_従事者55_従事者区分&lt;&gt;"",新_変更_3!AO948&lt;&gt;""), 新_変更_3!AO948, "")</f>
        <v/>
      </c>
      <c r="V5863" s="754"/>
      <c r="W5863" s="754"/>
      <c r="X5863" s="789"/>
      <c r="Y5863" s="131"/>
      <c r="Z5863" s="792" t="str">
        <f>IF(AND(NM_従事者_従事者55_従事者区分&lt;&gt;"",新_新規_2!O920&lt;&gt;""), 新_新規_2!O920, "")
 &amp; IF(AND(NM_従事者_従事者55_従事者区分&lt;&gt;"",新_変更_3!AR948&lt;&gt;""), 新_変更_3!AR948, "")</f>
        <v/>
      </c>
      <c r="AA5863" s="754"/>
      <c r="AB5863" s="754"/>
      <c r="AC5863" s="755"/>
      <c r="AG5863" s="683" t="str">
        <f>IF(AND(NM_従事者_従事者55_従事者区分&lt;&gt;"",新_新規_2!L921&lt;&gt;""), 新_新規_2!L921, "")
&amp; IF(AND(NM_従事者_従事者55_従事者区分&lt;&gt;"",新_変更_3!AO949&lt;&gt;""), 新_変更_3!AO949, "")</f>
        <v/>
      </c>
      <c r="AH5863" s="684"/>
      <c r="AI5863" s="684"/>
      <c r="AJ5863" s="684"/>
      <c r="AK5863" s="684"/>
      <c r="AL5863" s="684"/>
      <c r="AM5863" s="684"/>
      <c r="AN5863" s="684"/>
      <c r="AO5863" s="685"/>
    </row>
    <row r="5864" spans="2:41" ht="13.35" customHeight="1">
      <c r="B5864" s="135"/>
      <c r="I5864" s="136"/>
      <c r="J5864" s="135"/>
      <c r="N5864" s="135"/>
      <c r="Q5864" s="136"/>
      <c r="R5864" s="124" t="s">
        <v>15</v>
      </c>
      <c r="U5864" s="756"/>
      <c r="V5864" s="757"/>
      <c r="W5864" s="757"/>
      <c r="X5864" s="790"/>
      <c r="Y5864" s="125" t="s">
        <v>359</v>
      </c>
      <c r="Z5864" s="793"/>
      <c r="AA5864" s="757"/>
      <c r="AB5864" s="757"/>
      <c r="AC5864" s="758"/>
      <c r="AD5864" s="124" t="s">
        <v>56</v>
      </c>
      <c r="AG5864" s="686"/>
      <c r="AH5864" s="687"/>
      <c r="AI5864" s="687"/>
      <c r="AJ5864" s="687"/>
      <c r="AK5864" s="687"/>
      <c r="AL5864" s="687"/>
      <c r="AM5864" s="687"/>
      <c r="AN5864" s="687"/>
      <c r="AO5864" s="688"/>
    </row>
    <row r="5865" spans="2:41" ht="3.75" customHeight="1">
      <c r="B5865" s="135"/>
      <c r="I5865" s="136"/>
      <c r="J5865" s="135"/>
      <c r="N5865" s="135"/>
      <c r="Q5865" s="136"/>
      <c r="R5865" s="141"/>
      <c r="S5865" s="141"/>
      <c r="T5865" s="141"/>
      <c r="U5865" s="759"/>
      <c r="V5865" s="760"/>
      <c r="W5865" s="760"/>
      <c r="X5865" s="791"/>
      <c r="Y5865" s="141"/>
      <c r="Z5865" s="794"/>
      <c r="AA5865" s="760"/>
      <c r="AB5865" s="760"/>
      <c r="AC5865" s="761"/>
      <c r="AD5865" s="141"/>
      <c r="AE5865" s="141"/>
      <c r="AF5865" s="141"/>
      <c r="AG5865" s="689"/>
      <c r="AH5865" s="690"/>
      <c r="AI5865" s="690"/>
      <c r="AJ5865" s="690"/>
      <c r="AK5865" s="690"/>
      <c r="AL5865" s="690"/>
      <c r="AM5865" s="690"/>
      <c r="AN5865" s="690"/>
      <c r="AO5865" s="691"/>
    </row>
    <row r="5866" spans="2:41" ht="3.75" customHeight="1">
      <c r="B5866" s="135"/>
      <c r="I5866" s="136"/>
      <c r="J5866" s="135"/>
      <c r="N5866" s="135"/>
      <c r="Q5866" s="136"/>
      <c r="R5866" s="131"/>
      <c r="S5866" s="131"/>
      <c r="T5866" s="132"/>
      <c r="U5866" s="683" t="str">
        <f>IF(AND(NM_従事者_従事者55_従事者区分&lt;&gt;"",新_新規_2!T921&lt;&gt;""), 新_新規_2!T921, "")
 &amp; IF(AND(NM_従事者_従事者55_従事者区分&lt;&gt;"",新_変更_3!AW949&lt;&gt;""), 新_変更_3!AW949, "")</f>
        <v/>
      </c>
      <c r="V5866" s="684"/>
      <c r="W5866" s="684"/>
      <c r="X5866" s="684"/>
      <c r="Y5866" s="684"/>
      <c r="Z5866" s="684"/>
      <c r="AA5866" s="684"/>
      <c r="AB5866" s="684"/>
      <c r="AC5866" s="685"/>
      <c r="AD5866" s="130"/>
      <c r="AE5866" s="131"/>
      <c r="AF5866" s="132"/>
      <c r="AG5866" s="683" t="str">
        <f>IF(AND(NM_従事者_従事者55_従事者区分&lt;&gt;"",新_新規_2!L922&lt;&gt;""), 新_新規_2!L922, "")
&amp; IF(AND(NM_従事者_従事者55_従事者区分&lt;&gt;"",新_変更_3!AO950&lt;&gt;""), 新_変更_3!AO950, "")</f>
        <v/>
      </c>
      <c r="AH5866" s="684"/>
      <c r="AI5866" s="684"/>
      <c r="AJ5866" s="684"/>
      <c r="AK5866" s="684"/>
      <c r="AL5866" s="684"/>
      <c r="AM5866" s="684"/>
      <c r="AN5866" s="684"/>
      <c r="AO5866" s="685"/>
    </row>
    <row r="5867" spans="2:41" ht="13.35" customHeight="1">
      <c r="B5867" s="135"/>
      <c r="I5867" s="136"/>
      <c r="J5867" s="135" t="s">
        <v>4047</v>
      </c>
      <c r="N5867" s="135" t="s">
        <v>23</v>
      </c>
      <c r="Q5867" s="136"/>
      <c r="R5867" s="124" t="s">
        <v>17</v>
      </c>
      <c r="T5867" s="136"/>
      <c r="U5867" s="686"/>
      <c r="V5867" s="687"/>
      <c r="W5867" s="687"/>
      <c r="X5867" s="687"/>
      <c r="Y5867" s="687"/>
      <c r="Z5867" s="687"/>
      <c r="AA5867" s="687"/>
      <c r="AB5867" s="687"/>
      <c r="AC5867" s="688"/>
      <c r="AD5867" s="135" t="s">
        <v>18</v>
      </c>
      <c r="AF5867" s="136"/>
      <c r="AG5867" s="686"/>
      <c r="AH5867" s="687"/>
      <c r="AI5867" s="687"/>
      <c r="AJ5867" s="687"/>
      <c r="AK5867" s="687"/>
      <c r="AL5867" s="687"/>
      <c r="AM5867" s="687"/>
      <c r="AN5867" s="687"/>
      <c r="AO5867" s="688"/>
    </row>
    <row r="5868" spans="2:41" ht="3.75" customHeight="1">
      <c r="B5868" s="135"/>
      <c r="I5868" s="136"/>
      <c r="J5868" s="135"/>
      <c r="N5868" s="135"/>
      <c r="Q5868" s="136"/>
      <c r="R5868" s="141"/>
      <c r="S5868" s="141"/>
      <c r="T5868" s="142"/>
      <c r="U5868" s="689"/>
      <c r="V5868" s="690"/>
      <c r="W5868" s="690"/>
      <c r="X5868" s="690"/>
      <c r="Y5868" s="690"/>
      <c r="Z5868" s="690"/>
      <c r="AA5868" s="690"/>
      <c r="AB5868" s="690"/>
      <c r="AC5868" s="691"/>
      <c r="AD5868" s="140"/>
      <c r="AE5868" s="141"/>
      <c r="AF5868" s="142"/>
      <c r="AG5868" s="689"/>
      <c r="AH5868" s="690"/>
      <c r="AI5868" s="690"/>
      <c r="AJ5868" s="690"/>
      <c r="AK5868" s="690"/>
      <c r="AL5868" s="690"/>
      <c r="AM5868" s="690"/>
      <c r="AN5868" s="690"/>
      <c r="AO5868" s="691"/>
    </row>
    <row r="5869" spans="2:41" ht="3.75" customHeight="1">
      <c r="B5869" s="135"/>
      <c r="I5869" s="136"/>
      <c r="J5869" s="135"/>
      <c r="N5869" s="135"/>
      <c r="Q5869" s="136"/>
      <c r="R5869" s="131"/>
      <c r="S5869" s="131"/>
      <c r="T5869" s="132"/>
      <c r="U5869" s="683" t="str">
        <f>IF(AND(NM_従事者_従事者55_従事者区分&lt;&gt;"",新_新規_2!T922&lt;&gt;""), 新_新規_2!T922, "")
&amp; IF(AND(NM_従事者_従事者55_従事者区分&lt;&gt;"",新_変更_3!AW950&lt;&gt;""), 新_変更_3!AW950, "")</f>
        <v/>
      </c>
      <c r="V5869" s="684"/>
      <c r="W5869" s="684"/>
      <c r="X5869" s="684"/>
      <c r="Y5869" s="684"/>
      <c r="Z5869" s="684"/>
      <c r="AA5869" s="684"/>
      <c r="AB5869" s="684"/>
      <c r="AC5869" s="685"/>
      <c r="AD5869" s="130"/>
      <c r="AE5869" s="131"/>
      <c r="AF5869" s="132"/>
      <c r="AG5869" s="683" t="str">
        <f>IF(AND(NM_従事者_従事者55_従事者区分&lt;&gt;"",新_新規_2!L923&lt;&gt;""), 新_新規_2!L923, "")
&amp; IF(AND(NM_従事者_従事者55_従事者区分&lt;&gt;"",新_変更_3!AO951&lt;&gt;""), 新_変更_3!AO951, "")</f>
        <v/>
      </c>
      <c r="AH5869" s="684"/>
      <c r="AI5869" s="684"/>
      <c r="AJ5869" s="684"/>
      <c r="AK5869" s="684"/>
      <c r="AL5869" s="684"/>
      <c r="AM5869" s="684"/>
      <c r="AN5869" s="684"/>
      <c r="AO5869" s="685"/>
    </row>
    <row r="5870" spans="2:41" ht="13.35" customHeight="1">
      <c r="B5870" s="135"/>
      <c r="I5870" s="136"/>
      <c r="J5870" s="135"/>
      <c r="N5870" s="135"/>
      <c r="Q5870" s="136"/>
      <c r="R5870" s="124" t="s">
        <v>19</v>
      </c>
      <c r="T5870" s="136"/>
      <c r="U5870" s="686"/>
      <c r="V5870" s="687"/>
      <c r="W5870" s="687"/>
      <c r="X5870" s="687"/>
      <c r="Y5870" s="687"/>
      <c r="Z5870" s="687"/>
      <c r="AA5870" s="687"/>
      <c r="AB5870" s="687"/>
      <c r="AC5870" s="688"/>
      <c r="AD5870" s="135" t="s">
        <v>20</v>
      </c>
      <c r="AF5870" s="136"/>
      <c r="AG5870" s="686"/>
      <c r="AH5870" s="687"/>
      <c r="AI5870" s="687"/>
      <c r="AJ5870" s="687"/>
      <c r="AK5870" s="687"/>
      <c r="AL5870" s="687"/>
      <c r="AM5870" s="687"/>
      <c r="AN5870" s="687"/>
      <c r="AO5870" s="688"/>
    </row>
    <row r="5871" spans="2:41" ht="3.75" customHeight="1">
      <c r="B5871" s="135"/>
      <c r="I5871" s="136"/>
      <c r="J5871" s="135"/>
      <c r="N5871" s="140"/>
      <c r="O5871" s="141"/>
      <c r="P5871" s="141"/>
      <c r="Q5871" s="142"/>
      <c r="R5871" s="141"/>
      <c r="S5871" s="141"/>
      <c r="T5871" s="142"/>
      <c r="U5871" s="689"/>
      <c r="V5871" s="690"/>
      <c r="W5871" s="690"/>
      <c r="X5871" s="690"/>
      <c r="Y5871" s="690"/>
      <c r="Z5871" s="690"/>
      <c r="AA5871" s="690"/>
      <c r="AB5871" s="690"/>
      <c r="AC5871" s="691"/>
      <c r="AD5871" s="140"/>
      <c r="AE5871" s="141"/>
      <c r="AF5871" s="142"/>
      <c r="AG5871" s="689"/>
      <c r="AH5871" s="690"/>
      <c r="AI5871" s="690"/>
      <c r="AJ5871" s="690"/>
      <c r="AK5871" s="690"/>
      <c r="AL5871" s="690"/>
      <c r="AM5871" s="690"/>
      <c r="AN5871" s="690"/>
      <c r="AO5871" s="691"/>
    </row>
    <row r="5872" spans="2:41" ht="3.75" customHeight="1">
      <c r="B5872" s="135"/>
      <c r="I5872" s="136"/>
      <c r="J5872" s="135"/>
      <c r="M5872" s="136"/>
      <c r="N5872" s="135"/>
      <c r="Q5872" s="136"/>
      <c r="R5872" s="130"/>
      <c r="S5872" s="131"/>
      <c r="T5872" s="131"/>
      <c r="U5872" s="131"/>
      <c r="V5872" s="131"/>
      <c r="W5872" s="131"/>
      <c r="X5872" s="131"/>
      <c r="Y5872" s="131"/>
      <c r="Z5872" s="131"/>
      <c r="AA5872" s="131"/>
      <c r="AB5872" s="131"/>
      <c r="AC5872" s="131"/>
      <c r="AD5872" s="131"/>
      <c r="AE5872" s="131"/>
      <c r="AF5872" s="131"/>
      <c r="AG5872" s="131"/>
      <c r="AH5872" s="131"/>
      <c r="AI5872" s="131"/>
      <c r="AJ5872" s="131"/>
      <c r="AK5872" s="131"/>
      <c r="AL5872" s="131"/>
      <c r="AM5872" s="131"/>
      <c r="AN5872" s="131"/>
      <c r="AO5872" s="132"/>
    </row>
    <row r="5873" spans="2:41" ht="13.35" customHeight="1">
      <c r="B5873" s="135"/>
      <c r="I5873" s="136"/>
      <c r="J5873" s="135"/>
      <c r="M5873" s="136"/>
      <c r="N5873" s="135" t="s">
        <v>111</v>
      </c>
      <c r="Q5873" s="136"/>
      <c r="R5873" s="135"/>
      <c r="S5873" s="696"/>
      <c r="T5873" s="694"/>
      <c r="V5873" s="146"/>
      <c r="W5873" s="124" t="s">
        <v>12</v>
      </c>
      <c r="X5873" s="146"/>
      <c r="Y5873" s="124" t="s">
        <v>11</v>
      </c>
      <c r="Z5873" s="146"/>
      <c r="AA5873" s="124" t="s">
        <v>364</v>
      </c>
      <c r="AO5873" s="136"/>
    </row>
    <row r="5874" spans="2:41" ht="3.75" customHeight="1">
      <c r="B5874" s="135"/>
      <c r="I5874" s="136"/>
      <c r="J5874" s="135"/>
      <c r="M5874" s="136"/>
      <c r="N5874" s="135"/>
      <c r="Q5874" s="136"/>
      <c r="R5874" s="135"/>
      <c r="AO5874" s="136"/>
    </row>
    <row r="5875" spans="2:41" ht="3.75" customHeight="1">
      <c r="B5875" s="135"/>
      <c r="I5875" s="136"/>
      <c r="J5875" s="135"/>
      <c r="M5875" s="136"/>
      <c r="N5875" s="130"/>
      <c r="O5875" s="131"/>
      <c r="P5875" s="131"/>
      <c r="Q5875" s="131"/>
      <c r="R5875" s="781" t="str">
        <f>IF(AND(NM_従事者_従事者55_従事者区分&lt;&gt;"",新_新規_2!I924&lt;&gt;""), 新_新規_2!I924, "")
&amp; IF(AND(NM_従事者_従事者55_従事者区分&lt;&gt;"",新_変更_3!AL952&lt;&gt;""), 新_変更_3!AL952, "")</f>
        <v/>
      </c>
      <c r="S5875" s="784" t="str">
        <f>IF(AND(NM_従事者_従事者55_従事者区分&lt;&gt;"",新_新規_2!J924&lt;&gt;""), 新_新規_2!J924, "")
&amp; IF(AND(NM_従事者_従事者55_従事者区分&lt;&gt;"",新_変更_3!AM952&lt;&gt;""), 新_変更_3!AM952, "")</f>
        <v/>
      </c>
      <c r="T5875" s="131"/>
      <c r="U5875" s="787" t="str">
        <f>IF(AND(NM_従事者_従事者55_従事者区分&lt;&gt;"",新_新規_2!L924&lt;&gt;""), 新_新規_2!L924, "")
 &amp; IF(AND(NM_従事者_従事者55_従事者区分&lt;&gt;"",新_変更_3!AO952&lt;&gt;""), 新_変更_3!AO952, "")</f>
        <v/>
      </c>
      <c r="V5875" s="130"/>
      <c r="W5875" s="131"/>
      <c r="X5875" s="131"/>
      <c r="Y5875" s="131"/>
      <c r="Z5875" s="131"/>
      <c r="AA5875" s="131"/>
      <c r="AB5875" s="131"/>
      <c r="AC5875" s="131"/>
      <c r="AD5875" s="131"/>
      <c r="AE5875" s="131"/>
      <c r="AF5875" s="131"/>
      <c r="AG5875" s="131"/>
      <c r="AH5875" s="133"/>
      <c r="AI5875" s="133"/>
      <c r="AJ5875" s="131"/>
      <c r="AK5875" s="149"/>
      <c r="AL5875" s="131"/>
      <c r="AM5875" s="131"/>
      <c r="AN5875" s="131"/>
      <c r="AO5875" s="132"/>
    </row>
    <row r="5876" spans="2:41" ht="13.35" customHeight="1">
      <c r="B5876" s="135"/>
      <c r="I5876" s="136"/>
      <c r="J5876" s="135"/>
      <c r="M5876" s="136"/>
      <c r="N5876" s="135" t="s">
        <v>30</v>
      </c>
      <c r="R5876" s="782"/>
      <c r="S5876" s="785"/>
      <c r="T5876" s="124" t="s">
        <v>388</v>
      </c>
      <c r="U5876" s="756"/>
      <c r="V5876" s="135" t="s">
        <v>112</v>
      </c>
      <c r="AH5876" s="137"/>
      <c r="AI5876" s="137"/>
      <c r="AK5876" s="150"/>
      <c r="AO5876" s="136"/>
    </row>
    <row r="5877" spans="2:41" ht="3.75" customHeight="1">
      <c r="B5877" s="135"/>
      <c r="I5877" s="136"/>
      <c r="J5877" s="135"/>
      <c r="M5877" s="136"/>
      <c r="N5877" s="135"/>
      <c r="R5877" s="783"/>
      <c r="S5877" s="786"/>
      <c r="T5877" s="141"/>
      <c r="U5877" s="759"/>
      <c r="V5877" s="140"/>
      <c r="W5877" s="141"/>
      <c r="X5877" s="141"/>
      <c r="Y5877" s="141"/>
      <c r="Z5877" s="141"/>
      <c r="AA5877" s="141"/>
      <c r="AB5877" s="141"/>
      <c r="AC5877" s="141"/>
      <c r="AD5877" s="141"/>
      <c r="AE5877" s="141"/>
      <c r="AF5877" s="141"/>
      <c r="AG5877" s="141"/>
      <c r="AH5877" s="143"/>
      <c r="AI5877" s="143"/>
      <c r="AJ5877" s="141"/>
      <c r="AK5877" s="151"/>
      <c r="AL5877" s="141"/>
      <c r="AM5877" s="141"/>
      <c r="AN5877" s="141"/>
      <c r="AO5877" s="142"/>
    </row>
    <row r="5878" spans="2:41" ht="3.75" customHeight="1">
      <c r="B5878" s="135"/>
      <c r="I5878" s="136"/>
      <c r="J5878" s="135"/>
      <c r="M5878" s="136"/>
      <c r="N5878" s="130"/>
      <c r="O5878" s="131"/>
      <c r="P5878" s="131"/>
      <c r="Q5878" s="132"/>
      <c r="R5878" s="788" t="str">
        <f>IF(AND(NM_従事者_従事者55_従事者区分&lt;&gt;"",新_新規_2!K928&lt;&gt;""), 新_新規_2!K928, "")
 &amp; IF(AND(NM_従事者_従事者55_従事者区分&lt;&gt;"",新_変更_3!AN956&lt;&gt;""), 新_変更_3!AN956, "")</f>
        <v/>
      </c>
      <c r="S5878" s="684"/>
      <c r="T5878" s="684"/>
      <c r="U5878" s="685"/>
      <c r="V5878" s="686" t="str">
        <f>IF(AND(NM_従事者_従事者55_従事者区分&lt;&gt;"",新_新規_2!O928&lt;&gt;""), 新_新規_2!O928, "")
 &amp; IF(AND(NM_従事者_従事者55_従事者区分&lt;&gt;"",新_変更_3!AR956&lt;&gt;""), 新_変更_3!AR956, "")</f>
        <v/>
      </c>
      <c r="W5878" s="688"/>
      <c r="X5878" s="683" t="str">
        <f>IF(AND(NM_従事者_従事者55_従事者区分&lt;&gt;"",新_新規_2!Q928&lt;&gt;""), 新_新規_2!Q928, "")
 &amp; IF(AND(NM_従事者_従事者55_従事者区分&lt;&gt;"",新_変更_3!AT956&lt;&gt;""), 新_変更_3!AT956, "")</f>
        <v/>
      </c>
      <c r="Y5878" s="684"/>
      <c r="Z5878" s="684"/>
      <c r="AA5878" s="685"/>
      <c r="AI5878" s="131"/>
      <c r="AO5878" s="136"/>
    </row>
    <row r="5879" spans="2:41" ht="13.35" customHeight="1">
      <c r="B5879" s="135"/>
      <c r="I5879" s="136"/>
      <c r="J5879" s="135"/>
      <c r="M5879" s="136"/>
      <c r="N5879" s="135" t="s">
        <v>114</v>
      </c>
      <c r="Q5879" s="136"/>
      <c r="R5879" s="686"/>
      <c r="S5879" s="687"/>
      <c r="T5879" s="687"/>
      <c r="U5879" s="688"/>
      <c r="V5879" s="686"/>
      <c r="W5879" s="688"/>
      <c r="X5879" s="686"/>
      <c r="Y5879" s="687"/>
      <c r="Z5879" s="687"/>
      <c r="AA5879" s="688"/>
      <c r="AB5879" s="158" t="s">
        <v>171</v>
      </c>
      <c r="AO5879" s="136"/>
    </row>
    <row r="5880" spans="2:41" ht="3.75" customHeight="1">
      <c r="B5880" s="135"/>
      <c r="I5880" s="136"/>
      <c r="J5880" s="135"/>
      <c r="M5880" s="136"/>
      <c r="N5880" s="135"/>
      <c r="Q5880" s="136"/>
      <c r="R5880" s="689"/>
      <c r="S5880" s="690"/>
      <c r="T5880" s="690"/>
      <c r="U5880" s="691"/>
      <c r="V5880" s="689"/>
      <c r="W5880" s="691"/>
      <c r="X5880" s="689"/>
      <c r="Y5880" s="690"/>
      <c r="Z5880" s="690"/>
      <c r="AA5880" s="691"/>
      <c r="AB5880" s="141"/>
      <c r="AC5880" s="141"/>
      <c r="AD5880" s="141"/>
      <c r="AE5880" s="141"/>
      <c r="AF5880" s="141"/>
      <c r="AG5880" s="141"/>
      <c r="AH5880" s="141"/>
      <c r="AI5880" s="141"/>
      <c r="AJ5880" s="141"/>
      <c r="AK5880" s="141"/>
      <c r="AL5880" s="141"/>
      <c r="AM5880" s="141"/>
      <c r="AN5880" s="141"/>
      <c r="AO5880" s="142"/>
    </row>
    <row r="5881" spans="2:41" ht="3.75" customHeight="1">
      <c r="B5881" s="135"/>
      <c r="I5881" s="136"/>
      <c r="J5881" s="135"/>
      <c r="M5881" s="136"/>
      <c r="N5881" s="130"/>
      <c r="O5881" s="131"/>
      <c r="P5881" s="131"/>
      <c r="Q5881" s="131"/>
      <c r="R5881" s="130"/>
      <c r="S5881" s="131"/>
      <c r="T5881" s="131"/>
      <c r="U5881" s="131"/>
      <c r="V5881" s="131"/>
      <c r="W5881" s="131"/>
      <c r="X5881" s="131"/>
      <c r="Y5881" s="131"/>
      <c r="Z5881" s="131"/>
      <c r="AA5881" s="132"/>
      <c r="AB5881" s="130"/>
      <c r="AI5881" s="136"/>
      <c r="AJ5881" s="130"/>
      <c r="AK5881" s="131"/>
      <c r="AL5881" s="131"/>
      <c r="AM5881" s="131"/>
      <c r="AN5881" s="131"/>
      <c r="AO5881" s="132"/>
    </row>
    <row r="5882" spans="2:41" ht="13.35" customHeight="1">
      <c r="B5882" s="135"/>
      <c r="I5882" s="136"/>
      <c r="J5882" s="135"/>
      <c r="M5882" s="136"/>
      <c r="N5882" s="135" t="s">
        <v>115</v>
      </c>
      <c r="R5882" s="135"/>
      <c r="S5882" s="696" t="str">
        <f>IF(AND(NM_従事者_従事者55_従事者区分&lt;&gt;"",新_新規_2!I930&lt;&gt;""), 新_新規_2!I930, "")
&amp; IF(AND(NM_従事者_従事者55_従事者区分&lt;&gt;"",新_変更_3!AL958&lt;&gt;""), 新_変更_3!AL958, "")</f>
        <v/>
      </c>
      <c r="T5882" s="694"/>
      <c r="V5882" s="146" t="str">
        <f>IF(AND(NM_従事者_従事者55_従事者区分&lt;&gt;"",新_新規_2!K930&lt;&gt;""), 新_新規_2!K930, "")
&amp; IF(AND(NM_従事者_従事者55_従事者区分&lt;&gt;"",新_変更_3!AN958&lt;&gt;""), 新_変更_3!AN958, "")</f>
        <v/>
      </c>
      <c r="W5882" s="124" t="s">
        <v>12</v>
      </c>
      <c r="X5882" s="146" t="str">
        <f>IF(AND(NM_従事者_従事者55_従事者区分&lt;&gt;"",新_新規_2!M930&lt;&gt;""), 新_新規_2!M930, "")
&amp; IF(AND(NM_従事者_従事者55_従事者区分&lt;&gt;"",新_変更_3!AP958&lt;&gt;""), 新_変更_3!AP958, "")</f>
        <v/>
      </c>
      <c r="Y5882" s="124" t="s">
        <v>11</v>
      </c>
      <c r="Z5882" s="146" t="str">
        <f>IF(AND(NM_従事者_従事者55_従事者区分&lt;&gt;"",新_新規_2!O930&lt;&gt;""), 新_新規_2!O930, "")
 &amp; IF(AND(NM_従事者_従事者55_従事者区分&lt;&gt;"",新_変更_3!AR958&lt;&gt;""), 新_変更_3!AR958, "")</f>
        <v/>
      </c>
      <c r="AA5882" s="124" t="s">
        <v>364</v>
      </c>
      <c r="AB5882" s="135" t="s">
        <v>170</v>
      </c>
      <c r="AI5882" s="136"/>
      <c r="AJ5882" s="135"/>
      <c r="AK5882" s="696"/>
      <c r="AL5882" s="693"/>
      <c r="AM5882" s="693"/>
      <c r="AN5882" s="693"/>
      <c r="AO5882" s="694"/>
    </row>
    <row r="5883" spans="2:41" ht="3.75" customHeight="1">
      <c r="B5883" s="135"/>
      <c r="I5883" s="136"/>
      <c r="J5883" s="135"/>
      <c r="M5883" s="136"/>
      <c r="N5883" s="135"/>
      <c r="R5883" s="140"/>
      <c r="S5883" s="141"/>
      <c r="T5883" s="141"/>
      <c r="U5883" s="141"/>
      <c r="V5883" s="141"/>
      <c r="W5883" s="141"/>
      <c r="X5883" s="141"/>
      <c r="Y5883" s="141"/>
      <c r="Z5883" s="141"/>
      <c r="AA5883" s="142"/>
      <c r="AB5883" s="140"/>
      <c r="AC5883" s="141"/>
      <c r="AD5883" s="141"/>
      <c r="AE5883" s="141"/>
      <c r="AF5883" s="141"/>
      <c r="AG5883" s="141"/>
      <c r="AH5883" s="141"/>
      <c r="AI5883" s="142"/>
      <c r="AJ5883" s="140"/>
      <c r="AK5883" s="141"/>
      <c r="AL5883" s="141"/>
      <c r="AM5883" s="141"/>
      <c r="AN5883" s="141"/>
      <c r="AO5883" s="142"/>
    </row>
    <row r="5884" spans="2:41" ht="3.75" customHeight="1">
      <c r="B5884" s="135"/>
      <c r="I5884" s="136"/>
      <c r="J5884" s="135"/>
      <c r="M5884" s="136"/>
      <c r="N5884" s="130"/>
      <c r="O5884" s="131"/>
      <c r="P5884" s="131"/>
      <c r="Q5884" s="132"/>
      <c r="R5884" s="683" t="str">
        <f>IF(新_新規_2!T927="☑", "研修中の登録販売者", "") &amp; IF(新_変更_3!AW955="☑", "研修中の登録販売者", "")</f>
        <v/>
      </c>
      <c r="S5884" s="684"/>
      <c r="T5884" s="684"/>
      <c r="U5884" s="684"/>
      <c r="V5884" s="684"/>
      <c r="W5884" s="684"/>
      <c r="X5884" s="684"/>
      <c r="Y5884" s="684"/>
      <c r="Z5884" s="684"/>
      <c r="AA5884" s="684"/>
      <c r="AB5884" s="684"/>
      <c r="AC5884" s="684"/>
      <c r="AD5884" s="684"/>
      <c r="AE5884" s="684"/>
      <c r="AF5884" s="684"/>
      <c r="AG5884" s="684"/>
      <c r="AH5884" s="684"/>
      <c r="AI5884" s="684"/>
      <c r="AJ5884" s="684"/>
      <c r="AK5884" s="684"/>
      <c r="AL5884" s="684"/>
      <c r="AM5884" s="684"/>
      <c r="AN5884" s="684"/>
      <c r="AO5884" s="685"/>
    </row>
    <row r="5885" spans="2:41" ht="13.35" customHeight="1">
      <c r="B5885" s="135"/>
      <c r="I5885" s="136"/>
      <c r="J5885" s="135"/>
      <c r="M5885" s="136"/>
      <c r="N5885" s="135" t="s">
        <v>32</v>
      </c>
      <c r="Q5885" s="136"/>
      <c r="R5885" s="686"/>
      <c r="S5885" s="687"/>
      <c r="T5885" s="687"/>
      <c r="U5885" s="687"/>
      <c r="V5885" s="687"/>
      <c r="W5885" s="687"/>
      <c r="X5885" s="687"/>
      <c r="Y5885" s="687"/>
      <c r="Z5885" s="687"/>
      <c r="AA5885" s="687"/>
      <c r="AB5885" s="687"/>
      <c r="AC5885" s="687"/>
      <c r="AD5885" s="687"/>
      <c r="AE5885" s="687"/>
      <c r="AF5885" s="687"/>
      <c r="AG5885" s="687"/>
      <c r="AH5885" s="687"/>
      <c r="AI5885" s="687"/>
      <c r="AJ5885" s="687"/>
      <c r="AK5885" s="687"/>
      <c r="AL5885" s="687"/>
      <c r="AM5885" s="687"/>
      <c r="AN5885" s="687"/>
      <c r="AO5885" s="688"/>
    </row>
    <row r="5886" spans="2:41" ht="3.75" customHeight="1">
      <c r="B5886" s="135"/>
      <c r="I5886" s="136"/>
      <c r="J5886" s="135"/>
      <c r="M5886" s="136"/>
      <c r="N5886" s="140"/>
      <c r="O5886" s="141"/>
      <c r="P5886" s="141"/>
      <c r="Q5886" s="142"/>
      <c r="R5886" s="689"/>
      <c r="S5886" s="690"/>
      <c r="T5886" s="690"/>
      <c r="U5886" s="690"/>
      <c r="V5886" s="690"/>
      <c r="W5886" s="690"/>
      <c r="X5886" s="690"/>
      <c r="Y5886" s="690"/>
      <c r="Z5886" s="690"/>
      <c r="AA5886" s="690"/>
      <c r="AB5886" s="690"/>
      <c r="AC5886" s="690"/>
      <c r="AD5886" s="690"/>
      <c r="AE5886" s="690"/>
      <c r="AF5886" s="690"/>
      <c r="AG5886" s="690"/>
      <c r="AH5886" s="690"/>
      <c r="AI5886" s="690"/>
      <c r="AJ5886" s="690"/>
      <c r="AK5886" s="690"/>
      <c r="AL5886" s="690"/>
      <c r="AM5886" s="690"/>
      <c r="AN5886" s="690"/>
      <c r="AO5886" s="691"/>
    </row>
    <row r="5887" spans="2:41" ht="3.75" customHeight="1">
      <c r="B5887" s="135"/>
      <c r="I5887" s="136"/>
      <c r="J5887" s="130"/>
      <c r="K5887" s="131"/>
      <c r="L5887" s="131"/>
      <c r="M5887" s="132"/>
      <c r="N5887" s="130"/>
      <c r="O5887" s="131"/>
      <c r="P5887" s="131"/>
      <c r="Q5887" s="132"/>
      <c r="R5887" s="130"/>
      <c r="S5887" s="131"/>
      <c r="T5887" s="131"/>
      <c r="U5887" s="131"/>
      <c r="V5887" s="131"/>
      <c r="W5887" s="131"/>
      <c r="X5887" s="131"/>
      <c r="Y5887" s="131"/>
      <c r="Z5887" s="131"/>
      <c r="AA5887" s="132"/>
      <c r="AB5887" s="130"/>
      <c r="AC5887" s="131"/>
      <c r="AD5887" s="131"/>
      <c r="AE5887" s="132"/>
      <c r="AF5887" s="131"/>
      <c r="AG5887" s="131"/>
      <c r="AH5887" s="131"/>
      <c r="AI5887" s="131"/>
      <c r="AJ5887" s="131"/>
      <c r="AK5887" s="131"/>
      <c r="AL5887" s="131"/>
      <c r="AM5887" s="131"/>
      <c r="AN5887" s="131"/>
      <c r="AO5887" s="132"/>
    </row>
    <row r="5888" spans="2:41" ht="13.35" customHeight="1">
      <c r="B5888" s="135"/>
      <c r="I5888" s="136"/>
      <c r="J5888" s="135"/>
      <c r="M5888" s="136"/>
      <c r="N5888" s="135" t="s">
        <v>27</v>
      </c>
      <c r="Q5888" s="136"/>
      <c r="R5888" s="135"/>
      <c r="S5888" s="692" t="str">
        <f>IF(新_新規_2!I934&lt;&gt;"", "01300011:その他従事者", "") &amp; IF(新_変更_3!AL962&lt;&gt;"", "01300011:その他従事者", "")</f>
        <v/>
      </c>
      <c r="T5888" s="693"/>
      <c r="U5888" s="693"/>
      <c r="V5888" s="693"/>
      <c r="W5888" s="693"/>
      <c r="X5888" s="693"/>
      <c r="Y5888" s="693"/>
      <c r="Z5888" s="693"/>
      <c r="AA5888" s="694"/>
      <c r="AB5888" s="135" t="s">
        <v>28</v>
      </c>
      <c r="AE5888" s="136"/>
      <c r="AF5888" s="135"/>
      <c r="AG5888" s="695" t="str">
        <f>IF(新_新規_2!I942="☑", "01300001:薬剤師", "") &amp; IF(新_変更_3!AL970="☑", "01300001:薬剤師", "")
&amp; IF(新_新規_2!N942="☑", "01300002:登録販売者", "") &amp; IF(新_変更_3!AQ970="☑", "01300002:登録販売者", "")
&amp; IF(新_新規_2!T942="☑", "01300002:登録販売者", "") &amp; IF(新_変更_3!AW970="☑", "01300002:登録販売者", "")</f>
        <v/>
      </c>
      <c r="AH5888" s="693"/>
      <c r="AI5888" s="693"/>
      <c r="AJ5888" s="693"/>
      <c r="AK5888" s="693"/>
      <c r="AL5888" s="693"/>
      <c r="AM5888" s="693"/>
      <c r="AN5888" s="693"/>
      <c r="AO5888" s="694"/>
    </row>
    <row r="5889" spans="2:41" ht="3.75" customHeight="1">
      <c r="B5889" s="135"/>
      <c r="I5889" s="136"/>
      <c r="J5889" s="135"/>
      <c r="M5889" s="136"/>
      <c r="N5889" s="140"/>
      <c r="O5889" s="141"/>
      <c r="P5889" s="141"/>
      <c r="Q5889" s="142"/>
      <c r="R5889" s="140"/>
      <c r="S5889" s="141"/>
      <c r="T5889" s="141"/>
      <c r="U5889" s="141"/>
      <c r="V5889" s="141"/>
      <c r="W5889" s="141"/>
      <c r="X5889" s="141"/>
      <c r="Y5889" s="141"/>
      <c r="Z5889" s="141"/>
      <c r="AA5889" s="142"/>
      <c r="AB5889" s="140"/>
      <c r="AC5889" s="141"/>
      <c r="AD5889" s="141"/>
      <c r="AE5889" s="142"/>
      <c r="AF5889" s="141"/>
      <c r="AG5889" s="141"/>
      <c r="AH5889" s="141"/>
      <c r="AI5889" s="141"/>
      <c r="AJ5889" s="141"/>
      <c r="AK5889" s="141"/>
      <c r="AL5889" s="141"/>
      <c r="AM5889" s="141"/>
      <c r="AN5889" s="141"/>
      <c r="AO5889" s="142"/>
    </row>
    <row r="5890" spans="2:41" ht="3.75" customHeight="1">
      <c r="B5890" s="135"/>
      <c r="I5890" s="136"/>
      <c r="J5890" s="135"/>
      <c r="M5890" s="136"/>
      <c r="N5890" s="130"/>
      <c r="O5890" s="131"/>
      <c r="P5890" s="131"/>
      <c r="Q5890" s="132"/>
      <c r="R5890" s="130"/>
      <c r="S5890" s="131"/>
      <c r="T5890" s="131"/>
      <c r="U5890" s="131"/>
      <c r="V5890" s="131"/>
      <c r="W5890" s="131"/>
      <c r="X5890" s="131"/>
      <c r="Y5890" s="131"/>
      <c r="Z5890" s="131"/>
      <c r="AA5890" s="132"/>
      <c r="AB5890" s="130"/>
      <c r="AC5890" s="131"/>
      <c r="AD5890" s="131"/>
      <c r="AE5890" s="132"/>
      <c r="AF5890" s="130"/>
      <c r="AG5890" s="131"/>
      <c r="AH5890" s="131"/>
      <c r="AI5890" s="131"/>
      <c r="AJ5890" s="131"/>
      <c r="AK5890" s="131"/>
      <c r="AL5890" s="131"/>
      <c r="AM5890" s="131"/>
      <c r="AN5890" s="131"/>
      <c r="AO5890" s="132"/>
    </row>
    <row r="5891" spans="2:41" ht="13.35" customHeight="1">
      <c r="B5891" s="135"/>
      <c r="I5891" s="136"/>
      <c r="J5891" s="135"/>
      <c r="M5891" s="136"/>
      <c r="N5891" s="135" t="s">
        <v>3990</v>
      </c>
      <c r="Q5891" s="136"/>
      <c r="R5891" s="135"/>
      <c r="S5891" s="696"/>
      <c r="T5891" s="694"/>
      <c r="V5891" s="146"/>
      <c r="W5891" s="124" t="s">
        <v>12</v>
      </c>
      <c r="X5891" s="146"/>
      <c r="Y5891" s="124" t="s">
        <v>11</v>
      </c>
      <c r="Z5891" s="146"/>
      <c r="AA5891" s="136" t="s">
        <v>364</v>
      </c>
      <c r="AB5891" s="135" t="s">
        <v>66</v>
      </c>
      <c r="AE5891" s="136"/>
      <c r="AF5891" s="135"/>
      <c r="AG5891" s="696"/>
      <c r="AH5891" s="694"/>
      <c r="AJ5891" s="146"/>
      <c r="AK5891" s="124" t="s">
        <v>12</v>
      </c>
      <c r="AL5891" s="146"/>
      <c r="AM5891" s="124" t="s">
        <v>11</v>
      </c>
      <c r="AN5891" s="146"/>
      <c r="AO5891" s="136" t="s">
        <v>364</v>
      </c>
    </row>
    <row r="5892" spans="2:41" ht="3.75" customHeight="1">
      <c r="B5892" s="135"/>
      <c r="I5892" s="136"/>
      <c r="J5892" s="135"/>
      <c r="M5892" s="136"/>
      <c r="N5892" s="140"/>
      <c r="O5892" s="141"/>
      <c r="P5892" s="141"/>
      <c r="Q5892" s="142"/>
      <c r="R5892" s="140"/>
      <c r="S5892" s="141"/>
      <c r="T5892" s="141"/>
      <c r="U5892" s="141"/>
      <c r="V5892" s="141"/>
      <c r="W5892" s="141"/>
      <c r="X5892" s="141"/>
      <c r="Y5892" s="141"/>
      <c r="Z5892" s="141"/>
      <c r="AA5892" s="142"/>
      <c r="AB5892" s="140"/>
      <c r="AC5892" s="141"/>
      <c r="AD5892" s="141"/>
      <c r="AE5892" s="142"/>
      <c r="AF5892" s="140"/>
      <c r="AG5892" s="141"/>
      <c r="AH5892" s="141"/>
      <c r="AI5892" s="141"/>
      <c r="AJ5892" s="141"/>
      <c r="AK5892" s="141"/>
      <c r="AL5892" s="141"/>
      <c r="AM5892" s="141"/>
      <c r="AN5892" s="141"/>
      <c r="AO5892" s="142"/>
    </row>
    <row r="5893" spans="2:41" ht="3.75" customHeight="1">
      <c r="B5893" s="135"/>
      <c r="I5893" s="136"/>
      <c r="J5893" s="135"/>
      <c r="M5893" s="136"/>
      <c r="N5893" s="130"/>
      <c r="O5893" s="131"/>
      <c r="P5893" s="131"/>
      <c r="Q5893" s="132"/>
      <c r="R5893" s="683" t="str">
        <f>IF(AND(NM_従事者_従事者56_従事者区分&lt;&gt;"",新_新規_2!I934&lt;&gt;""), 新_新規_2!I934, "")
 &amp; IF(AND(NM_従事者_従事者56_従事者区分&lt;&gt;"",新_変更_3!AL962&lt;&gt;""), 新_変更_3!AL962, "")</f>
        <v/>
      </c>
      <c r="S5893" s="684"/>
      <c r="T5893" s="684"/>
      <c r="U5893" s="684"/>
      <c r="V5893" s="684"/>
      <c r="W5893" s="684"/>
      <c r="X5893" s="684"/>
      <c r="Y5893" s="684"/>
      <c r="Z5893" s="684"/>
      <c r="AA5893" s="684"/>
      <c r="AB5893" s="684"/>
      <c r="AC5893" s="684"/>
      <c r="AD5893" s="684"/>
      <c r="AE5893" s="684"/>
      <c r="AF5893" s="684"/>
      <c r="AG5893" s="684"/>
      <c r="AH5893" s="684"/>
      <c r="AI5893" s="684"/>
      <c r="AJ5893" s="685"/>
      <c r="AK5893" s="131"/>
      <c r="AL5893" s="131"/>
      <c r="AM5893" s="131"/>
      <c r="AN5893" s="131"/>
      <c r="AO5893" s="132"/>
    </row>
    <row r="5894" spans="2:41" ht="13.35" customHeight="1">
      <c r="B5894" s="135"/>
      <c r="I5894" s="136"/>
      <c r="J5894" s="135"/>
      <c r="M5894" s="136"/>
      <c r="N5894" s="135" t="s">
        <v>8</v>
      </c>
      <c r="Q5894" s="136"/>
      <c r="R5894" s="686"/>
      <c r="S5894" s="687"/>
      <c r="T5894" s="687"/>
      <c r="U5894" s="687"/>
      <c r="V5894" s="687"/>
      <c r="W5894" s="687"/>
      <c r="X5894" s="687"/>
      <c r="Y5894" s="687"/>
      <c r="Z5894" s="687"/>
      <c r="AA5894" s="687"/>
      <c r="AB5894" s="687"/>
      <c r="AC5894" s="687"/>
      <c r="AD5894" s="687"/>
      <c r="AE5894" s="687"/>
      <c r="AF5894" s="687"/>
      <c r="AG5894" s="687"/>
      <c r="AH5894" s="687"/>
      <c r="AI5894" s="687"/>
      <c r="AJ5894" s="688"/>
      <c r="AL5894" s="147" t="s">
        <v>13</v>
      </c>
      <c r="AM5894" s="124" t="s">
        <v>29</v>
      </c>
      <c r="AO5894" s="136"/>
    </row>
    <row r="5895" spans="2:41" ht="3.75" customHeight="1">
      <c r="B5895" s="135"/>
      <c r="I5895" s="136"/>
      <c r="J5895" s="135"/>
      <c r="M5895" s="136"/>
      <c r="N5895" s="140"/>
      <c r="O5895" s="141"/>
      <c r="P5895" s="141"/>
      <c r="Q5895" s="142"/>
      <c r="R5895" s="689"/>
      <c r="S5895" s="690"/>
      <c r="T5895" s="690"/>
      <c r="U5895" s="690"/>
      <c r="V5895" s="690"/>
      <c r="W5895" s="690"/>
      <c r="X5895" s="690"/>
      <c r="Y5895" s="690"/>
      <c r="Z5895" s="690"/>
      <c r="AA5895" s="690"/>
      <c r="AB5895" s="690"/>
      <c r="AC5895" s="690"/>
      <c r="AD5895" s="690"/>
      <c r="AE5895" s="690"/>
      <c r="AF5895" s="690"/>
      <c r="AG5895" s="690"/>
      <c r="AH5895" s="690"/>
      <c r="AI5895" s="690"/>
      <c r="AJ5895" s="691"/>
      <c r="AK5895" s="141"/>
      <c r="AL5895" s="141"/>
      <c r="AM5895" s="141"/>
      <c r="AN5895" s="141"/>
      <c r="AO5895" s="142"/>
    </row>
    <row r="5896" spans="2:41" ht="3.75" customHeight="1">
      <c r="B5896" s="135"/>
      <c r="I5896" s="136"/>
      <c r="J5896" s="135"/>
      <c r="M5896" s="136"/>
      <c r="N5896" s="130"/>
      <c r="O5896" s="131"/>
      <c r="P5896" s="131"/>
      <c r="Q5896" s="132"/>
      <c r="R5896" s="683" t="str">
        <f>IF(NM_従事者_従事者56_従事者区分="","",(IF(新_新規_2!I933&lt;&gt;"", ASC(PHONETIC(新_新規_2!I933)), "") &amp; IF(新_変更_3!AL961&lt;&gt;"", ASC(PHONETIC(新_変更_3!AL961)), "")))</f>
        <v/>
      </c>
      <c r="S5896" s="684"/>
      <c r="T5896" s="684"/>
      <c r="U5896" s="684"/>
      <c r="V5896" s="684"/>
      <c r="W5896" s="684"/>
      <c r="X5896" s="684"/>
      <c r="Y5896" s="684"/>
      <c r="Z5896" s="684"/>
      <c r="AA5896" s="684"/>
      <c r="AB5896" s="684"/>
      <c r="AC5896" s="684"/>
      <c r="AD5896" s="684"/>
      <c r="AE5896" s="684"/>
      <c r="AF5896" s="684"/>
      <c r="AG5896" s="684"/>
      <c r="AH5896" s="684"/>
      <c r="AI5896" s="684"/>
      <c r="AJ5896" s="684"/>
      <c r="AK5896" s="684"/>
      <c r="AL5896" s="684"/>
      <c r="AM5896" s="684"/>
      <c r="AN5896" s="684"/>
      <c r="AO5896" s="685"/>
    </row>
    <row r="5897" spans="2:41" ht="13.35" customHeight="1">
      <c r="B5897" s="135"/>
      <c r="I5897" s="136"/>
      <c r="J5897" s="135"/>
      <c r="M5897" s="136"/>
      <c r="N5897" s="135" t="s">
        <v>61</v>
      </c>
      <c r="Q5897" s="136"/>
      <c r="R5897" s="686"/>
      <c r="S5897" s="687"/>
      <c r="T5897" s="687"/>
      <c r="U5897" s="687"/>
      <c r="V5897" s="687"/>
      <c r="W5897" s="687"/>
      <c r="X5897" s="687"/>
      <c r="Y5897" s="687"/>
      <c r="Z5897" s="687"/>
      <c r="AA5897" s="687"/>
      <c r="AB5897" s="687"/>
      <c r="AC5897" s="687"/>
      <c r="AD5897" s="687"/>
      <c r="AE5897" s="687"/>
      <c r="AF5897" s="687"/>
      <c r="AG5897" s="687"/>
      <c r="AH5897" s="687"/>
      <c r="AI5897" s="687"/>
      <c r="AJ5897" s="687"/>
      <c r="AK5897" s="687"/>
      <c r="AL5897" s="687"/>
      <c r="AM5897" s="687"/>
      <c r="AN5897" s="687"/>
      <c r="AO5897" s="688"/>
    </row>
    <row r="5898" spans="2:41" ht="3.75" customHeight="1">
      <c r="B5898" s="135"/>
      <c r="I5898" s="136"/>
      <c r="J5898" s="135"/>
      <c r="M5898" s="136"/>
      <c r="N5898" s="135"/>
      <c r="Q5898" s="136"/>
      <c r="R5898" s="689"/>
      <c r="S5898" s="690"/>
      <c r="T5898" s="690"/>
      <c r="U5898" s="690"/>
      <c r="V5898" s="690"/>
      <c r="W5898" s="690"/>
      <c r="X5898" s="690"/>
      <c r="Y5898" s="690"/>
      <c r="Z5898" s="690"/>
      <c r="AA5898" s="690"/>
      <c r="AB5898" s="690"/>
      <c r="AC5898" s="690"/>
      <c r="AD5898" s="690"/>
      <c r="AE5898" s="690"/>
      <c r="AF5898" s="690"/>
      <c r="AG5898" s="690"/>
      <c r="AH5898" s="690"/>
      <c r="AI5898" s="690"/>
      <c r="AJ5898" s="690"/>
      <c r="AK5898" s="690"/>
      <c r="AL5898" s="690"/>
      <c r="AM5898" s="690"/>
      <c r="AN5898" s="690"/>
      <c r="AO5898" s="691"/>
    </row>
    <row r="5899" spans="2:41" ht="3.75" customHeight="1">
      <c r="B5899" s="135"/>
      <c r="I5899" s="136"/>
      <c r="J5899" s="135"/>
      <c r="N5899" s="130"/>
      <c r="O5899" s="131"/>
      <c r="P5899" s="131"/>
      <c r="Q5899" s="132"/>
      <c r="U5899" s="787" t="str">
        <f>IF(AND(NM_従事者_従事者56_従事者区分&lt;&gt;"",新_新規_2!L935&lt;&gt;""), 新_新規_2!L935, "")
 &amp; IF(AND(NM_従事者_従事者56_従事者区分&lt;&gt;"",新_変更_3!AO963&lt;&gt;""), 新_変更_3!AO963, "")</f>
        <v/>
      </c>
      <c r="V5899" s="754"/>
      <c r="W5899" s="754"/>
      <c r="X5899" s="789"/>
      <c r="Y5899" s="131"/>
      <c r="Z5899" s="792" t="str">
        <f>IF(AND(NM_従事者_従事者56_従事者区分&lt;&gt;"",新_新規_2!O935&lt;&gt;""), 新_新規_2!O935, "")
 &amp; IF(AND(NM_従事者_従事者56_従事者区分&lt;&gt;"",新_変更_3!AR963&lt;&gt;""), 新_変更_3!AR963, "")</f>
        <v/>
      </c>
      <c r="AA5899" s="754"/>
      <c r="AB5899" s="754"/>
      <c r="AC5899" s="755"/>
      <c r="AG5899" s="683" t="str">
        <f>IF(AND(NM_従事者_従事者56_従事者区分&lt;&gt;"",新_新規_2!L936&lt;&gt;""), 新_新規_2!L936, "")
 &amp; IF(AND(NM_従事者_従事者56_従事者区分&lt;&gt;"",新_変更_3!AO964&lt;&gt;""), 新_変更_3!AO964, "")</f>
        <v/>
      </c>
      <c r="AH5899" s="684"/>
      <c r="AI5899" s="684"/>
      <c r="AJ5899" s="684"/>
      <c r="AK5899" s="684"/>
      <c r="AL5899" s="684"/>
      <c r="AM5899" s="684"/>
      <c r="AN5899" s="684"/>
      <c r="AO5899" s="685"/>
    </row>
    <row r="5900" spans="2:41" ht="13.35" customHeight="1">
      <c r="B5900" s="135"/>
      <c r="I5900" s="136"/>
      <c r="J5900" s="135"/>
      <c r="N5900" s="135"/>
      <c r="Q5900" s="136"/>
      <c r="R5900" s="124" t="s">
        <v>15</v>
      </c>
      <c r="U5900" s="756"/>
      <c r="V5900" s="757"/>
      <c r="W5900" s="757"/>
      <c r="X5900" s="790"/>
      <c r="Y5900" s="125" t="s">
        <v>359</v>
      </c>
      <c r="Z5900" s="793"/>
      <c r="AA5900" s="757"/>
      <c r="AB5900" s="757"/>
      <c r="AC5900" s="758"/>
      <c r="AD5900" s="124" t="s">
        <v>56</v>
      </c>
      <c r="AG5900" s="686"/>
      <c r="AH5900" s="687"/>
      <c r="AI5900" s="687"/>
      <c r="AJ5900" s="687"/>
      <c r="AK5900" s="687"/>
      <c r="AL5900" s="687"/>
      <c r="AM5900" s="687"/>
      <c r="AN5900" s="687"/>
      <c r="AO5900" s="688"/>
    </row>
    <row r="5901" spans="2:41" ht="3.75" customHeight="1">
      <c r="B5901" s="135"/>
      <c r="I5901" s="136"/>
      <c r="J5901" s="135"/>
      <c r="N5901" s="135"/>
      <c r="Q5901" s="136"/>
      <c r="R5901" s="141"/>
      <c r="S5901" s="141"/>
      <c r="T5901" s="141"/>
      <c r="U5901" s="759"/>
      <c r="V5901" s="760"/>
      <c r="W5901" s="760"/>
      <c r="X5901" s="791"/>
      <c r="Y5901" s="141"/>
      <c r="Z5901" s="794"/>
      <c r="AA5901" s="760"/>
      <c r="AB5901" s="760"/>
      <c r="AC5901" s="761"/>
      <c r="AD5901" s="141"/>
      <c r="AE5901" s="141"/>
      <c r="AF5901" s="141"/>
      <c r="AG5901" s="689"/>
      <c r="AH5901" s="690"/>
      <c r="AI5901" s="690"/>
      <c r="AJ5901" s="690"/>
      <c r="AK5901" s="690"/>
      <c r="AL5901" s="690"/>
      <c r="AM5901" s="690"/>
      <c r="AN5901" s="690"/>
      <c r="AO5901" s="691"/>
    </row>
    <row r="5902" spans="2:41" ht="3.75" customHeight="1">
      <c r="B5902" s="135"/>
      <c r="I5902" s="136"/>
      <c r="J5902" s="135"/>
      <c r="N5902" s="135"/>
      <c r="Q5902" s="136"/>
      <c r="R5902" s="131"/>
      <c r="S5902" s="131"/>
      <c r="T5902" s="132"/>
      <c r="U5902" s="683" t="str">
        <f>IF(AND(NM_従事者_従事者56_従事者区分&lt;&gt;"",新_新規_2!T936&lt;&gt;""), 新_新規_2!T936, "")
&amp; IF(AND(NM_従事者_従事者56_従事者区分&lt;&gt;"",新_変更_3!AW964&lt;&gt;""), 新_変更_3!AW964, "")</f>
        <v/>
      </c>
      <c r="V5902" s="684"/>
      <c r="W5902" s="684"/>
      <c r="X5902" s="684"/>
      <c r="Y5902" s="684"/>
      <c r="Z5902" s="684"/>
      <c r="AA5902" s="684"/>
      <c r="AB5902" s="684"/>
      <c r="AC5902" s="685"/>
      <c r="AD5902" s="130"/>
      <c r="AE5902" s="131"/>
      <c r="AF5902" s="132"/>
      <c r="AG5902" s="683" t="str">
        <f>IF(AND(NM_従事者_従事者56_従事者区分&lt;&gt;"",新_新規_2!L937&lt;&gt;""), 新_新規_2!L937, "")
 &amp; IF(AND(NM_従事者_従事者56_従事者区分&lt;&gt;"",新_変更_3!AO965&lt;&gt;""), 新_変更_3!AO965, "")</f>
        <v/>
      </c>
      <c r="AH5902" s="684"/>
      <c r="AI5902" s="684"/>
      <c r="AJ5902" s="684"/>
      <c r="AK5902" s="684"/>
      <c r="AL5902" s="684"/>
      <c r="AM5902" s="684"/>
      <c r="AN5902" s="684"/>
      <c r="AO5902" s="685"/>
    </row>
    <row r="5903" spans="2:41" ht="13.35" customHeight="1">
      <c r="B5903" s="135"/>
      <c r="I5903" s="136"/>
      <c r="J5903" s="135" t="s">
        <v>4048</v>
      </c>
      <c r="N5903" s="135" t="s">
        <v>23</v>
      </c>
      <c r="Q5903" s="136"/>
      <c r="R5903" s="124" t="s">
        <v>17</v>
      </c>
      <c r="T5903" s="136"/>
      <c r="U5903" s="686"/>
      <c r="V5903" s="687"/>
      <c r="W5903" s="687"/>
      <c r="X5903" s="687"/>
      <c r="Y5903" s="687"/>
      <c r="Z5903" s="687"/>
      <c r="AA5903" s="687"/>
      <c r="AB5903" s="687"/>
      <c r="AC5903" s="688"/>
      <c r="AD5903" s="135" t="s">
        <v>18</v>
      </c>
      <c r="AF5903" s="136"/>
      <c r="AG5903" s="686"/>
      <c r="AH5903" s="687"/>
      <c r="AI5903" s="687"/>
      <c r="AJ5903" s="687"/>
      <c r="AK5903" s="687"/>
      <c r="AL5903" s="687"/>
      <c r="AM5903" s="687"/>
      <c r="AN5903" s="687"/>
      <c r="AO5903" s="688"/>
    </row>
    <row r="5904" spans="2:41" ht="3.75" customHeight="1">
      <c r="B5904" s="135"/>
      <c r="I5904" s="136"/>
      <c r="J5904" s="135"/>
      <c r="N5904" s="135"/>
      <c r="Q5904" s="136"/>
      <c r="R5904" s="141"/>
      <c r="S5904" s="141"/>
      <c r="T5904" s="142"/>
      <c r="U5904" s="689"/>
      <c r="V5904" s="690"/>
      <c r="W5904" s="690"/>
      <c r="X5904" s="690"/>
      <c r="Y5904" s="690"/>
      <c r="Z5904" s="690"/>
      <c r="AA5904" s="690"/>
      <c r="AB5904" s="690"/>
      <c r="AC5904" s="691"/>
      <c r="AD5904" s="140"/>
      <c r="AE5904" s="141"/>
      <c r="AF5904" s="142"/>
      <c r="AG5904" s="689"/>
      <c r="AH5904" s="690"/>
      <c r="AI5904" s="690"/>
      <c r="AJ5904" s="690"/>
      <c r="AK5904" s="690"/>
      <c r="AL5904" s="690"/>
      <c r="AM5904" s="690"/>
      <c r="AN5904" s="690"/>
      <c r="AO5904" s="691"/>
    </row>
    <row r="5905" spans="2:41" ht="3.75" customHeight="1">
      <c r="B5905" s="135"/>
      <c r="I5905" s="136"/>
      <c r="J5905" s="135"/>
      <c r="N5905" s="135"/>
      <c r="Q5905" s="136"/>
      <c r="R5905" s="131"/>
      <c r="S5905" s="131"/>
      <c r="T5905" s="132"/>
      <c r="U5905" s="683" t="str">
        <f>IF(AND(NM_従事者_従事者56_従事者区分&lt;&gt;"",新_新規_2!T937&lt;&gt;""), 新_新規_2!T937, "")
&amp; IF(AND(NM_従事者_従事者56_従事者区分&lt;&gt;"",新_変更_3!AW965&lt;&gt;""), 新_変更_3!AW965, "")</f>
        <v/>
      </c>
      <c r="V5905" s="684"/>
      <c r="W5905" s="684"/>
      <c r="X5905" s="684"/>
      <c r="Y5905" s="684"/>
      <c r="Z5905" s="684"/>
      <c r="AA5905" s="684"/>
      <c r="AB5905" s="684"/>
      <c r="AC5905" s="685"/>
      <c r="AD5905" s="130"/>
      <c r="AE5905" s="131"/>
      <c r="AF5905" s="132"/>
      <c r="AG5905" s="683" t="str">
        <f>IF(AND(NM_従事者_従事者56_従事者区分&lt;&gt;"",新_新規_2!L938&lt;&gt;""), 新_新規_2!L938, "")
&amp; IF(AND(NM_従事者_従事者56_従事者区分&lt;&gt;"",新_変更_3!AO966&lt;&gt;""), 新_変更_3!AO966, "")</f>
        <v/>
      </c>
      <c r="AH5905" s="684"/>
      <c r="AI5905" s="684"/>
      <c r="AJ5905" s="684"/>
      <c r="AK5905" s="684"/>
      <c r="AL5905" s="684"/>
      <c r="AM5905" s="684"/>
      <c r="AN5905" s="684"/>
      <c r="AO5905" s="685"/>
    </row>
    <row r="5906" spans="2:41" ht="13.35" customHeight="1">
      <c r="B5906" s="135"/>
      <c r="I5906" s="136"/>
      <c r="J5906" s="135"/>
      <c r="N5906" s="135"/>
      <c r="Q5906" s="136"/>
      <c r="R5906" s="124" t="s">
        <v>19</v>
      </c>
      <c r="T5906" s="136"/>
      <c r="U5906" s="686"/>
      <c r="V5906" s="687"/>
      <c r="W5906" s="687"/>
      <c r="X5906" s="687"/>
      <c r="Y5906" s="687"/>
      <c r="Z5906" s="687"/>
      <c r="AA5906" s="687"/>
      <c r="AB5906" s="687"/>
      <c r="AC5906" s="688"/>
      <c r="AD5906" s="135" t="s">
        <v>20</v>
      </c>
      <c r="AF5906" s="136"/>
      <c r="AG5906" s="686"/>
      <c r="AH5906" s="687"/>
      <c r="AI5906" s="687"/>
      <c r="AJ5906" s="687"/>
      <c r="AK5906" s="687"/>
      <c r="AL5906" s="687"/>
      <c r="AM5906" s="687"/>
      <c r="AN5906" s="687"/>
      <c r="AO5906" s="688"/>
    </row>
    <row r="5907" spans="2:41" ht="3.75" customHeight="1">
      <c r="B5907" s="135"/>
      <c r="I5907" s="136"/>
      <c r="J5907" s="135"/>
      <c r="N5907" s="140"/>
      <c r="O5907" s="141"/>
      <c r="P5907" s="141"/>
      <c r="Q5907" s="142"/>
      <c r="R5907" s="141"/>
      <c r="S5907" s="141"/>
      <c r="T5907" s="142"/>
      <c r="U5907" s="689"/>
      <c r="V5907" s="690"/>
      <c r="W5907" s="690"/>
      <c r="X5907" s="690"/>
      <c r="Y5907" s="690"/>
      <c r="Z5907" s="690"/>
      <c r="AA5907" s="690"/>
      <c r="AB5907" s="690"/>
      <c r="AC5907" s="691"/>
      <c r="AD5907" s="140"/>
      <c r="AE5907" s="141"/>
      <c r="AF5907" s="142"/>
      <c r="AG5907" s="689"/>
      <c r="AH5907" s="690"/>
      <c r="AI5907" s="690"/>
      <c r="AJ5907" s="690"/>
      <c r="AK5907" s="690"/>
      <c r="AL5907" s="690"/>
      <c r="AM5907" s="690"/>
      <c r="AN5907" s="690"/>
      <c r="AO5907" s="691"/>
    </row>
    <row r="5908" spans="2:41" ht="3.75" customHeight="1">
      <c r="B5908" s="135"/>
      <c r="I5908" s="136"/>
      <c r="J5908" s="135"/>
      <c r="M5908" s="136"/>
      <c r="N5908" s="135"/>
      <c r="Q5908" s="136"/>
      <c r="R5908" s="130"/>
      <c r="S5908" s="131"/>
      <c r="T5908" s="131"/>
      <c r="U5908" s="131"/>
      <c r="V5908" s="131"/>
      <c r="W5908" s="131"/>
      <c r="X5908" s="131"/>
      <c r="Y5908" s="131"/>
      <c r="Z5908" s="131"/>
      <c r="AA5908" s="131"/>
      <c r="AB5908" s="131"/>
      <c r="AC5908" s="131"/>
      <c r="AD5908" s="131"/>
      <c r="AE5908" s="131"/>
      <c r="AF5908" s="131"/>
      <c r="AG5908" s="131"/>
      <c r="AH5908" s="131"/>
      <c r="AI5908" s="131"/>
      <c r="AJ5908" s="131"/>
      <c r="AK5908" s="131"/>
      <c r="AL5908" s="131"/>
      <c r="AM5908" s="131"/>
      <c r="AN5908" s="131"/>
      <c r="AO5908" s="132"/>
    </row>
    <row r="5909" spans="2:41" ht="13.35" customHeight="1">
      <c r="B5909" s="135"/>
      <c r="I5909" s="136"/>
      <c r="J5909" s="135"/>
      <c r="M5909" s="136"/>
      <c r="N5909" s="135" t="s">
        <v>111</v>
      </c>
      <c r="Q5909" s="136"/>
      <c r="R5909" s="135"/>
      <c r="S5909" s="696"/>
      <c r="T5909" s="694"/>
      <c r="V5909" s="146"/>
      <c r="W5909" s="124" t="s">
        <v>12</v>
      </c>
      <c r="X5909" s="146"/>
      <c r="Y5909" s="124" t="s">
        <v>11</v>
      </c>
      <c r="Z5909" s="146"/>
      <c r="AA5909" s="124" t="s">
        <v>364</v>
      </c>
      <c r="AO5909" s="136"/>
    </row>
    <row r="5910" spans="2:41" ht="3.75" customHeight="1">
      <c r="B5910" s="135"/>
      <c r="I5910" s="136"/>
      <c r="J5910" s="135"/>
      <c r="M5910" s="136"/>
      <c r="N5910" s="135"/>
      <c r="Q5910" s="136"/>
      <c r="R5910" s="135"/>
      <c r="AO5910" s="136"/>
    </row>
    <row r="5911" spans="2:41" ht="3.75" customHeight="1">
      <c r="B5911" s="135"/>
      <c r="I5911" s="136"/>
      <c r="J5911" s="135"/>
      <c r="M5911" s="136"/>
      <c r="N5911" s="130"/>
      <c r="O5911" s="131"/>
      <c r="P5911" s="131"/>
      <c r="Q5911" s="131"/>
      <c r="R5911" s="781" t="str">
        <f>IF(AND(NM_従事者_従事者56_従事者区分&lt;&gt;"",新_新規_2!I939&lt;&gt;""), 新_新規_2!I939, "")
&amp; IF(AND(NM_従事者_従事者56_従事者区分&lt;&gt;"",新_変更_3!AL967&lt;&gt;""), 新_変更_3!AL967, "")</f>
        <v/>
      </c>
      <c r="S5911" s="784" t="str">
        <f>IF(AND(NM_従事者_従事者56_従事者区分&lt;&gt;"",新_新規_2!J939&lt;&gt;""), 新_新規_2!J939, "")
 &amp; IF(AND(NM_従事者_従事者56_従事者区分&lt;&gt;"",新_変更_3!AM967&lt;&gt;""), 新_変更_3!AM967, "")</f>
        <v/>
      </c>
      <c r="T5911" s="131"/>
      <c r="U5911" s="787" t="str">
        <f>IF(AND(NM_従事者_従事者56_従事者区分&lt;&gt;"",新_新規_2!L939&lt;&gt;""), 新_新規_2!L939, "")
&amp; IF(AND(NM_従事者_従事者56_従事者区分&lt;&gt;"",新_変更_3!AO967&lt;&gt;""), 新_変更_3!AO967, "")</f>
        <v/>
      </c>
      <c r="V5911" s="130"/>
      <c r="W5911" s="131"/>
      <c r="X5911" s="131"/>
      <c r="Y5911" s="131"/>
      <c r="Z5911" s="131"/>
      <c r="AA5911" s="131"/>
      <c r="AB5911" s="131"/>
      <c r="AC5911" s="131"/>
      <c r="AD5911" s="131"/>
      <c r="AE5911" s="131"/>
      <c r="AF5911" s="131"/>
      <c r="AG5911" s="131"/>
      <c r="AH5911" s="133"/>
      <c r="AI5911" s="133"/>
      <c r="AJ5911" s="131"/>
      <c r="AK5911" s="149"/>
      <c r="AL5911" s="131"/>
      <c r="AM5911" s="131"/>
      <c r="AN5911" s="131"/>
      <c r="AO5911" s="132"/>
    </row>
    <row r="5912" spans="2:41" ht="13.35" customHeight="1">
      <c r="B5912" s="135"/>
      <c r="I5912" s="136"/>
      <c r="J5912" s="135"/>
      <c r="M5912" s="136"/>
      <c r="N5912" s="135" t="s">
        <v>30</v>
      </c>
      <c r="R5912" s="782"/>
      <c r="S5912" s="785"/>
      <c r="T5912" s="124" t="s">
        <v>388</v>
      </c>
      <c r="U5912" s="756"/>
      <c r="V5912" s="135" t="s">
        <v>112</v>
      </c>
      <c r="AH5912" s="137"/>
      <c r="AI5912" s="137"/>
      <c r="AK5912" s="150"/>
      <c r="AO5912" s="136"/>
    </row>
    <row r="5913" spans="2:41" ht="3.75" customHeight="1">
      <c r="B5913" s="135"/>
      <c r="I5913" s="136"/>
      <c r="J5913" s="135"/>
      <c r="M5913" s="136"/>
      <c r="N5913" s="135"/>
      <c r="R5913" s="783"/>
      <c r="S5913" s="786"/>
      <c r="T5913" s="141"/>
      <c r="U5913" s="759"/>
      <c r="V5913" s="140"/>
      <c r="W5913" s="141"/>
      <c r="X5913" s="141"/>
      <c r="Y5913" s="141"/>
      <c r="Z5913" s="141"/>
      <c r="AA5913" s="141"/>
      <c r="AB5913" s="141"/>
      <c r="AC5913" s="141"/>
      <c r="AD5913" s="141"/>
      <c r="AE5913" s="141"/>
      <c r="AF5913" s="141"/>
      <c r="AG5913" s="141"/>
      <c r="AH5913" s="143"/>
      <c r="AI5913" s="143"/>
      <c r="AJ5913" s="141"/>
      <c r="AK5913" s="151"/>
      <c r="AL5913" s="141"/>
      <c r="AM5913" s="141"/>
      <c r="AN5913" s="141"/>
      <c r="AO5913" s="142"/>
    </row>
    <row r="5914" spans="2:41" ht="3.75" customHeight="1">
      <c r="B5914" s="135"/>
      <c r="I5914" s="136"/>
      <c r="J5914" s="135"/>
      <c r="M5914" s="136"/>
      <c r="N5914" s="130"/>
      <c r="O5914" s="131"/>
      <c r="P5914" s="131"/>
      <c r="Q5914" s="132"/>
      <c r="R5914" s="788" t="str">
        <f>IF(AND(NM_従事者_従事者56_従事者区分&lt;&gt;"",新_新規_2!K943&lt;&gt;""), 新_新規_2!K943, "")
 &amp; IF(AND(NM_従事者_従事者56_従事者区分&lt;&gt;"",新_変更_3!AN971&lt;&gt;""), 新_変更_3!AN971, "")</f>
        <v/>
      </c>
      <c r="S5914" s="684"/>
      <c r="T5914" s="684"/>
      <c r="U5914" s="685"/>
      <c r="V5914" s="686" t="str">
        <f>IF(AND(NM_従事者_従事者56_従事者区分&lt;&gt;"",新_新規_2!O943&lt;&gt;""), 新_新規_2!O943, "")
&amp; IF(AND(NM_従事者_従事者56_従事者区分&lt;&gt;"",新_変更_3!AR971&lt;&gt;""), 新_変更_3!AR971, "")</f>
        <v/>
      </c>
      <c r="W5914" s="688"/>
      <c r="X5914" s="683" t="str">
        <f>IF(AND(NM_従事者_従事者56_従事者区分&lt;&gt;"",新_新規_2!Q943&lt;&gt;""),新_新規_2!Q943,"")
&amp;IF(AND(NM_従事者_従事者56_従事者区分&lt;&gt;"",新_変更_3!AT971&lt;&gt;""),新_変更_3!AT971,"")</f>
        <v/>
      </c>
      <c r="Y5914" s="684"/>
      <c r="Z5914" s="684"/>
      <c r="AA5914" s="685"/>
      <c r="AI5914" s="131"/>
      <c r="AO5914" s="136"/>
    </row>
    <row r="5915" spans="2:41" ht="13.35" customHeight="1">
      <c r="B5915" s="135"/>
      <c r="I5915" s="136"/>
      <c r="J5915" s="135"/>
      <c r="M5915" s="136"/>
      <c r="N5915" s="135" t="s">
        <v>114</v>
      </c>
      <c r="Q5915" s="136"/>
      <c r="R5915" s="686"/>
      <c r="S5915" s="687"/>
      <c r="T5915" s="687"/>
      <c r="U5915" s="688"/>
      <c r="V5915" s="686"/>
      <c r="W5915" s="688"/>
      <c r="X5915" s="686"/>
      <c r="Y5915" s="687"/>
      <c r="Z5915" s="687"/>
      <c r="AA5915" s="688"/>
      <c r="AB5915" s="158" t="s">
        <v>171</v>
      </c>
      <c r="AO5915" s="136"/>
    </row>
    <row r="5916" spans="2:41" ht="3.75" customHeight="1">
      <c r="B5916" s="135"/>
      <c r="I5916" s="136"/>
      <c r="J5916" s="135"/>
      <c r="M5916" s="136"/>
      <c r="N5916" s="135"/>
      <c r="Q5916" s="136"/>
      <c r="R5916" s="689"/>
      <c r="S5916" s="690"/>
      <c r="T5916" s="690"/>
      <c r="U5916" s="691"/>
      <c r="V5916" s="689"/>
      <c r="W5916" s="691"/>
      <c r="X5916" s="689"/>
      <c r="Y5916" s="690"/>
      <c r="Z5916" s="690"/>
      <c r="AA5916" s="691"/>
      <c r="AB5916" s="141"/>
      <c r="AC5916" s="141"/>
      <c r="AD5916" s="141"/>
      <c r="AE5916" s="141"/>
      <c r="AF5916" s="141"/>
      <c r="AG5916" s="141"/>
      <c r="AH5916" s="141"/>
      <c r="AI5916" s="141"/>
      <c r="AJ5916" s="141"/>
      <c r="AK5916" s="141"/>
      <c r="AL5916" s="141"/>
      <c r="AM5916" s="141"/>
      <c r="AN5916" s="141"/>
      <c r="AO5916" s="142"/>
    </row>
    <row r="5917" spans="2:41" ht="3.75" customHeight="1">
      <c r="B5917" s="135"/>
      <c r="I5917" s="136"/>
      <c r="J5917" s="135"/>
      <c r="M5917" s="136"/>
      <c r="N5917" s="130"/>
      <c r="O5917" s="131"/>
      <c r="P5917" s="131"/>
      <c r="Q5917" s="131"/>
      <c r="R5917" s="130"/>
      <c r="S5917" s="131"/>
      <c r="T5917" s="131"/>
      <c r="U5917" s="131"/>
      <c r="V5917" s="131"/>
      <c r="W5917" s="131"/>
      <c r="X5917" s="131"/>
      <c r="Y5917" s="131"/>
      <c r="Z5917" s="131"/>
      <c r="AA5917" s="132"/>
      <c r="AB5917" s="130"/>
      <c r="AI5917" s="136"/>
      <c r="AJ5917" s="130"/>
      <c r="AK5917" s="131"/>
      <c r="AL5917" s="131"/>
      <c r="AM5917" s="131"/>
      <c r="AN5917" s="131"/>
      <c r="AO5917" s="132"/>
    </row>
    <row r="5918" spans="2:41" ht="13.35" customHeight="1">
      <c r="B5918" s="135"/>
      <c r="I5918" s="136"/>
      <c r="J5918" s="135"/>
      <c r="M5918" s="136"/>
      <c r="N5918" s="135" t="s">
        <v>115</v>
      </c>
      <c r="R5918" s="135"/>
      <c r="S5918" s="696" t="str">
        <f>IF(AND(NM_従事者_従事者56_従事者区分&lt;&gt;"",新_新規_2!I945&lt;&gt;""), 新_新規_2!I945, "")
&amp; IF(AND(NM_従事者_従事者56_従事者区分&lt;&gt;"",新_変更_3!AL973&lt;&gt;""), 新_変更_3!AL973, "")</f>
        <v/>
      </c>
      <c r="T5918" s="694"/>
      <c r="V5918" s="146" t="str">
        <f>IF(AND(NM_従事者_従事者56_従事者区分&lt;&gt;"",新_新規_2!K945&lt;&gt;""), 新_新規_2!K945, "")
&amp; IF(AND(NM_従事者_従事者56_従事者区分&lt;&gt;"",新_変更_3!AN973&lt;&gt;""), 新_変更_3!AN973, "")</f>
        <v/>
      </c>
      <c r="W5918" s="124" t="s">
        <v>12</v>
      </c>
      <c r="X5918" s="146" t="str">
        <f>IF(AND(NM_従事者_従事者56_従事者区分&lt;&gt;"",新_新規_2!M945&lt;&gt;""), 新_新規_2!M945, "")
 &amp; IF(AND(NM_従事者_従事者56_従事者区分&lt;&gt;"",新_変更_3!AP973&lt;&gt;""), 新_変更_3!AP973, "")</f>
        <v/>
      </c>
      <c r="Y5918" s="124" t="s">
        <v>11</v>
      </c>
      <c r="Z5918" s="146" t="str">
        <f>IF(AND(NM_従事者_従事者56_従事者区分&lt;&gt;"",新_新規_2!O945&lt;&gt;""), 新_新規_2!O945, "")
&amp; IF(AND(NM_従事者_従事者56_従事者区分&lt;&gt;"",新_変更_3!AR973&lt;&gt;""), 新_変更_3!AR973, "")</f>
        <v/>
      </c>
      <c r="AA5918" s="124" t="s">
        <v>364</v>
      </c>
      <c r="AB5918" s="135" t="s">
        <v>170</v>
      </c>
      <c r="AI5918" s="136"/>
      <c r="AJ5918" s="135"/>
      <c r="AK5918" s="696"/>
      <c r="AL5918" s="693"/>
      <c r="AM5918" s="693"/>
      <c r="AN5918" s="693"/>
      <c r="AO5918" s="694"/>
    </row>
    <row r="5919" spans="2:41" ht="3.75" customHeight="1">
      <c r="B5919" s="135"/>
      <c r="I5919" s="136"/>
      <c r="J5919" s="135"/>
      <c r="M5919" s="136"/>
      <c r="N5919" s="135"/>
      <c r="R5919" s="140"/>
      <c r="S5919" s="141"/>
      <c r="T5919" s="141"/>
      <c r="U5919" s="141"/>
      <c r="V5919" s="141"/>
      <c r="W5919" s="141"/>
      <c r="X5919" s="141"/>
      <c r="Y5919" s="141"/>
      <c r="Z5919" s="141"/>
      <c r="AA5919" s="142"/>
      <c r="AB5919" s="140"/>
      <c r="AC5919" s="141"/>
      <c r="AD5919" s="141"/>
      <c r="AE5919" s="141"/>
      <c r="AF5919" s="141"/>
      <c r="AG5919" s="141"/>
      <c r="AH5919" s="141"/>
      <c r="AI5919" s="142"/>
      <c r="AJ5919" s="140"/>
      <c r="AK5919" s="141"/>
      <c r="AL5919" s="141"/>
      <c r="AM5919" s="141"/>
      <c r="AN5919" s="141"/>
      <c r="AO5919" s="142"/>
    </row>
    <row r="5920" spans="2:41" ht="3.75" customHeight="1">
      <c r="B5920" s="135"/>
      <c r="I5920" s="136"/>
      <c r="J5920" s="135"/>
      <c r="M5920" s="136"/>
      <c r="N5920" s="130"/>
      <c r="O5920" s="131"/>
      <c r="P5920" s="131"/>
      <c r="Q5920" s="132"/>
      <c r="R5920" s="683" t="str">
        <f>IF(新_新規_2!T942="☑", "研修中の登録販売者", "") &amp; IF(新_変更_3!AW970="☑", "研修中の登録販売者", "")</f>
        <v/>
      </c>
      <c r="S5920" s="684"/>
      <c r="T5920" s="684"/>
      <c r="U5920" s="684"/>
      <c r="V5920" s="684"/>
      <c r="W5920" s="684"/>
      <c r="X5920" s="684"/>
      <c r="Y5920" s="684"/>
      <c r="Z5920" s="684"/>
      <c r="AA5920" s="684"/>
      <c r="AB5920" s="684"/>
      <c r="AC5920" s="684"/>
      <c r="AD5920" s="684"/>
      <c r="AE5920" s="684"/>
      <c r="AF5920" s="684"/>
      <c r="AG5920" s="684"/>
      <c r="AH5920" s="684"/>
      <c r="AI5920" s="684"/>
      <c r="AJ5920" s="684"/>
      <c r="AK5920" s="684"/>
      <c r="AL5920" s="684"/>
      <c r="AM5920" s="684"/>
      <c r="AN5920" s="684"/>
      <c r="AO5920" s="685"/>
    </row>
    <row r="5921" spans="2:41" ht="13.35" customHeight="1">
      <c r="B5921" s="135"/>
      <c r="I5921" s="136"/>
      <c r="J5921" s="135"/>
      <c r="M5921" s="136"/>
      <c r="N5921" s="135" t="s">
        <v>32</v>
      </c>
      <c r="Q5921" s="136"/>
      <c r="R5921" s="686"/>
      <c r="S5921" s="687"/>
      <c r="T5921" s="687"/>
      <c r="U5921" s="687"/>
      <c r="V5921" s="687"/>
      <c r="W5921" s="687"/>
      <c r="X5921" s="687"/>
      <c r="Y5921" s="687"/>
      <c r="Z5921" s="687"/>
      <c r="AA5921" s="687"/>
      <c r="AB5921" s="687"/>
      <c r="AC5921" s="687"/>
      <c r="AD5921" s="687"/>
      <c r="AE5921" s="687"/>
      <c r="AF5921" s="687"/>
      <c r="AG5921" s="687"/>
      <c r="AH5921" s="687"/>
      <c r="AI5921" s="687"/>
      <c r="AJ5921" s="687"/>
      <c r="AK5921" s="687"/>
      <c r="AL5921" s="687"/>
      <c r="AM5921" s="687"/>
      <c r="AN5921" s="687"/>
      <c r="AO5921" s="688"/>
    </row>
    <row r="5922" spans="2:41" ht="3.75" customHeight="1">
      <c r="B5922" s="135"/>
      <c r="I5922" s="136"/>
      <c r="J5922" s="135"/>
      <c r="M5922" s="136"/>
      <c r="N5922" s="140"/>
      <c r="O5922" s="141"/>
      <c r="P5922" s="141"/>
      <c r="Q5922" s="142"/>
      <c r="R5922" s="689"/>
      <c r="S5922" s="690"/>
      <c r="T5922" s="690"/>
      <c r="U5922" s="690"/>
      <c r="V5922" s="690"/>
      <c r="W5922" s="690"/>
      <c r="X5922" s="690"/>
      <c r="Y5922" s="690"/>
      <c r="Z5922" s="690"/>
      <c r="AA5922" s="690"/>
      <c r="AB5922" s="690"/>
      <c r="AC5922" s="690"/>
      <c r="AD5922" s="690"/>
      <c r="AE5922" s="690"/>
      <c r="AF5922" s="690"/>
      <c r="AG5922" s="690"/>
      <c r="AH5922" s="690"/>
      <c r="AI5922" s="690"/>
      <c r="AJ5922" s="690"/>
      <c r="AK5922" s="690"/>
      <c r="AL5922" s="690"/>
      <c r="AM5922" s="690"/>
      <c r="AN5922" s="690"/>
      <c r="AO5922" s="691"/>
    </row>
    <row r="5923" spans="2:41" ht="3.75" customHeight="1">
      <c r="B5923" s="135"/>
      <c r="I5923" s="136"/>
      <c r="J5923" s="130"/>
      <c r="K5923" s="131"/>
      <c r="L5923" s="131"/>
      <c r="M5923" s="132"/>
      <c r="N5923" s="130"/>
      <c r="O5923" s="131"/>
      <c r="P5923" s="131"/>
      <c r="Q5923" s="132"/>
      <c r="R5923" s="130"/>
      <c r="S5923" s="131"/>
      <c r="T5923" s="131"/>
      <c r="U5923" s="131"/>
      <c r="V5923" s="131"/>
      <c r="W5923" s="131"/>
      <c r="X5923" s="131"/>
      <c r="Y5923" s="131"/>
      <c r="Z5923" s="131"/>
      <c r="AA5923" s="132"/>
      <c r="AB5923" s="130"/>
      <c r="AC5923" s="131"/>
      <c r="AD5923" s="131"/>
      <c r="AE5923" s="132"/>
      <c r="AF5923" s="131"/>
      <c r="AG5923" s="131"/>
      <c r="AH5923" s="131"/>
      <c r="AI5923" s="131"/>
      <c r="AJ5923" s="131"/>
      <c r="AK5923" s="131"/>
      <c r="AL5923" s="131"/>
      <c r="AM5923" s="131"/>
      <c r="AN5923" s="131"/>
      <c r="AO5923" s="132"/>
    </row>
    <row r="5924" spans="2:41" ht="13.35" customHeight="1">
      <c r="B5924" s="135"/>
      <c r="I5924" s="136"/>
      <c r="J5924" s="135"/>
      <c r="M5924" s="136"/>
      <c r="N5924" s="135" t="s">
        <v>27</v>
      </c>
      <c r="Q5924" s="136"/>
      <c r="R5924" s="135"/>
      <c r="S5924" s="692" t="str">
        <f>IF(新_新規_2!I953&lt;&gt;"", "01300011:その他従事者", "") &amp; IF(新_変更_3!AL981&lt;&gt;"", "01300011:その他従事者", "")</f>
        <v/>
      </c>
      <c r="T5924" s="693"/>
      <c r="U5924" s="693"/>
      <c r="V5924" s="693"/>
      <c r="W5924" s="693"/>
      <c r="X5924" s="693"/>
      <c r="Y5924" s="693"/>
      <c r="Z5924" s="693"/>
      <c r="AA5924" s="694"/>
      <c r="AB5924" s="135" t="s">
        <v>28</v>
      </c>
      <c r="AE5924" s="136"/>
      <c r="AF5924" s="135"/>
      <c r="AG5924" s="695" t="str">
        <f>IF(新_新規_2!I961="☑","01300001:薬剤師","")&amp;IF(新_変更_3!AL989="☑","01300001:薬剤師","")
&amp;IF(新_新規_2!N961="☑","01300002:登録販売者","")&amp;IF(新_変更_3!AQ989="☑","01300002:登録販売者","")&amp;
IF(新_新規_2!T961="☑","01300002:登録販売者","")&amp;IF(新_変更_3!AW989="☑","01300002:登録販売者","")</f>
        <v/>
      </c>
      <c r="AH5924" s="693"/>
      <c r="AI5924" s="693"/>
      <c r="AJ5924" s="693"/>
      <c r="AK5924" s="693"/>
      <c r="AL5924" s="693"/>
      <c r="AM5924" s="693"/>
      <c r="AN5924" s="693"/>
      <c r="AO5924" s="694"/>
    </row>
    <row r="5925" spans="2:41" ht="3.75" customHeight="1">
      <c r="B5925" s="135"/>
      <c r="I5925" s="136"/>
      <c r="J5925" s="135"/>
      <c r="M5925" s="136"/>
      <c r="N5925" s="140"/>
      <c r="O5925" s="141"/>
      <c r="P5925" s="141"/>
      <c r="Q5925" s="142"/>
      <c r="R5925" s="140"/>
      <c r="S5925" s="141"/>
      <c r="T5925" s="141"/>
      <c r="U5925" s="141"/>
      <c r="V5925" s="141"/>
      <c r="W5925" s="141"/>
      <c r="X5925" s="141"/>
      <c r="Y5925" s="141"/>
      <c r="Z5925" s="141"/>
      <c r="AA5925" s="142"/>
      <c r="AB5925" s="140"/>
      <c r="AC5925" s="141"/>
      <c r="AD5925" s="141"/>
      <c r="AE5925" s="142"/>
      <c r="AF5925" s="141"/>
      <c r="AG5925" s="141"/>
      <c r="AH5925" s="141"/>
      <c r="AI5925" s="141"/>
      <c r="AJ5925" s="141"/>
      <c r="AK5925" s="141"/>
      <c r="AL5925" s="141"/>
      <c r="AM5925" s="141"/>
      <c r="AN5925" s="141"/>
      <c r="AO5925" s="142"/>
    </row>
    <row r="5926" spans="2:41" ht="3.75" customHeight="1">
      <c r="B5926" s="135"/>
      <c r="I5926" s="136"/>
      <c r="J5926" s="135"/>
      <c r="M5926" s="136"/>
      <c r="N5926" s="130"/>
      <c r="O5926" s="131"/>
      <c r="P5926" s="131"/>
      <c r="Q5926" s="132"/>
      <c r="R5926" s="130"/>
      <c r="S5926" s="131"/>
      <c r="T5926" s="131"/>
      <c r="U5926" s="131"/>
      <c r="V5926" s="131"/>
      <c r="W5926" s="131"/>
      <c r="X5926" s="131"/>
      <c r="Y5926" s="131"/>
      <c r="Z5926" s="131"/>
      <c r="AA5926" s="132"/>
      <c r="AB5926" s="130"/>
      <c r="AC5926" s="131"/>
      <c r="AD5926" s="131"/>
      <c r="AE5926" s="132"/>
      <c r="AF5926" s="130"/>
      <c r="AG5926" s="131"/>
      <c r="AH5926" s="131"/>
      <c r="AI5926" s="131"/>
      <c r="AJ5926" s="131"/>
      <c r="AK5926" s="131"/>
      <c r="AL5926" s="131"/>
      <c r="AM5926" s="131"/>
      <c r="AN5926" s="131"/>
      <c r="AO5926" s="132"/>
    </row>
    <row r="5927" spans="2:41" ht="13.35" customHeight="1">
      <c r="B5927" s="135"/>
      <c r="I5927" s="136"/>
      <c r="J5927" s="135"/>
      <c r="M5927" s="136"/>
      <c r="N5927" s="135" t="s">
        <v>3990</v>
      </c>
      <c r="Q5927" s="136"/>
      <c r="R5927" s="135"/>
      <c r="S5927" s="696"/>
      <c r="T5927" s="694"/>
      <c r="V5927" s="146"/>
      <c r="W5927" s="124" t="s">
        <v>12</v>
      </c>
      <c r="X5927" s="146"/>
      <c r="Y5927" s="124" t="s">
        <v>11</v>
      </c>
      <c r="Z5927" s="146"/>
      <c r="AA5927" s="136" t="s">
        <v>364</v>
      </c>
      <c r="AB5927" s="135" t="s">
        <v>66</v>
      </c>
      <c r="AE5927" s="136"/>
      <c r="AF5927" s="135"/>
      <c r="AG5927" s="696"/>
      <c r="AH5927" s="694"/>
      <c r="AJ5927" s="146"/>
      <c r="AK5927" s="124" t="s">
        <v>12</v>
      </c>
      <c r="AL5927" s="146"/>
      <c r="AM5927" s="124" t="s">
        <v>11</v>
      </c>
      <c r="AN5927" s="146"/>
      <c r="AO5927" s="136" t="s">
        <v>364</v>
      </c>
    </row>
    <row r="5928" spans="2:41" ht="3.75" customHeight="1">
      <c r="B5928" s="135"/>
      <c r="I5928" s="136"/>
      <c r="J5928" s="135"/>
      <c r="M5928" s="136"/>
      <c r="N5928" s="140"/>
      <c r="O5928" s="141"/>
      <c r="P5928" s="141"/>
      <c r="Q5928" s="142"/>
      <c r="R5928" s="140"/>
      <c r="S5928" s="141"/>
      <c r="T5928" s="141"/>
      <c r="U5928" s="141"/>
      <c r="V5928" s="141"/>
      <c r="W5928" s="141"/>
      <c r="X5928" s="141"/>
      <c r="Y5928" s="141"/>
      <c r="Z5928" s="141"/>
      <c r="AA5928" s="142"/>
      <c r="AB5928" s="140"/>
      <c r="AC5928" s="141"/>
      <c r="AD5928" s="141"/>
      <c r="AE5928" s="142"/>
      <c r="AF5928" s="140"/>
      <c r="AG5928" s="141"/>
      <c r="AH5928" s="141"/>
      <c r="AI5928" s="141"/>
      <c r="AJ5928" s="141"/>
      <c r="AK5928" s="141"/>
      <c r="AL5928" s="141"/>
      <c r="AM5928" s="141"/>
      <c r="AN5928" s="141"/>
      <c r="AO5928" s="142"/>
    </row>
    <row r="5929" spans="2:41" ht="3.75" customHeight="1">
      <c r="B5929" s="135"/>
      <c r="I5929" s="136"/>
      <c r="J5929" s="135"/>
      <c r="M5929" s="136"/>
      <c r="N5929" s="130"/>
      <c r="O5929" s="131"/>
      <c r="P5929" s="131"/>
      <c r="Q5929" s="132"/>
      <c r="R5929" s="683" t="str">
        <f>IF(AND(NM_従事者_従事者57_従事者区分&lt;&gt;"",新_新規_2!I953&lt;&gt;""), 新_新規_2!I953, "")
&amp; IF(AND(NM_従事者_従事者57_従事者区分&lt;&gt;"",新_変更_3!AL981&lt;&gt;""), 新_変更_3!AL981, "")</f>
        <v/>
      </c>
      <c r="S5929" s="684"/>
      <c r="T5929" s="684"/>
      <c r="U5929" s="684"/>
      <c r="V5929" s="684"/>
      <c r="W5929" s="684"/>
      <c r="X5929" s="684"/>
      <c r="Y5929" s="684"/>
      <c r="Z5929" s="684"/>
      <c r="AA5929" s="684"/>
      <c r="AB5929" s="684"/>
      <c r="AC5929" s="684"/>
      <c r="AD5929" s="684"/>
      <c r="AE5929" s="684"/>
      <c r="AF5929" s="684"/>
      <c r="AG5929" s="684"/>
      <c r="AH5929" s="684"/>
      <c r="AI5929" s="684"/>
      <c r="AJ5929" s="685"/>
      <c r="AK5929" s="131"/>
      <c r="AL5929" s="131"/>
      <c r="AM5929" s="131"/>
      <c r="AN5929" s="131"/>
      <c r="AO5929" s="132"/>
    </row>
    <row r="5930" spans="2:41" ht="13.35" customHeight="1">
      <c r="B5930" s="135"/>
      <c r="I5930" s="136"/>
      <c r="J5930" s="135"/>
      <c r="M5930" s="136"/>
      <c r="N5930" s="135" t="s">
        <v>8</v>
      </c>
      <c r="Q5930" s="136"/>
      <c r="R5930" s="686"/>
      <c r="S5930" s="687"/>
      <c r="T5930" s="687"/>
      <c r="U5930" s="687"/>
      <c r="V5930" s="687"/>
      <c r="W5930" s="687"/>
      <c r="X5930" s="687"/>
      <c r="Y5930" s="687"/>
      <c r="Z5930" s="687"/>
      <c r="AA5930" s="687"/>
      <c r="AB5930" s="687"/>
      <c r="AC5930" s="687"/>
      <c r="AD5930" s="687"/>
      <c r="AE5930" s="687"/>
      <c r="AF5930" s="687"/>
      <c r="AG5930" s="687"/>
      <c r="AH5930" s="687"/>
      <c r="AI5930" s="687"/>
      <c r="AJ5930" s="688"/>
      <c r="AL5930" s="147" t="s">
        <v>13</v>
      </c>
      <c r="AM5930" s="124" t="s">
        <v>29</v>
      </c>
      <c r="AO5930" s="136"/>
    </row>
    <row r="5931" spans="2:41" ht="3.75" customHeight="1">
      <c r="B5931" s="135"/>
      <c r="I5931" s="136"/>
      <c r="J5931" s="135"/>
      <c r="M5931" s="136"/>
      <c r="N5931" s="140"/>
      <c r="O5931" s="141"/>
      <c r="P5931" s="141"/>
      <c r="Q5931" s="142"/>
      <c r="R5931" s="689"/>
      <c r="S5931" s="690"/>
      <c r="T5931" s="690"/>
      <c r="U5931" s="690"/>
      <c r="V5931" s="690"/>
      <c r="W5931" s="690"/>
      <c r="X5931" s="690"/>
      <c r="Y5931" s="690"/>
      <c r="Z5931" s="690"/>
      <c r="AA5931" s="690"/>
      <c r="AB5931" s="690"/>
      <c r="AC5931" s="690"/>
      <c r="AD5931" s="690"/>
      <c r="AE5931" s="690"/>
      <c r="AF5931" s="690"/>
      <c r="AG5931" s="690"/>
      <c r="AH5931" s="690"/>
      <c r="AI5931" s="690"/>
      <c r="AJ5931" s="691"/>
      <c r="AK5931" s="141"/>
      <c r="AL5931" s="141"/>
      <c r="AM5931" s="141"/>
      <c r="AN5931" s="141"/>
      <c r="AO5931" s="142"/>
    </row>
    <row r="5932" spans="2:41" ht="3.75" customHeight="1">
      <c r="B5932" s="135"/>
      <c r="I5932" s="136"/>
      <c r="J5932" s="135"/>
      <c r="M5932" s="136"/>
      <c r="N5932" s="130"/>
      <c r="O5932" s="131"/>
      <c r="P5932" s="131"/>
      <c r="Q5932" s="132"/>
      <c r="R5932" s="683" t="str">
        <f>IF(NM_従事者_従事者57_従事者区分="","",(IF(新_新規_2!I952&lt;&gt;"", ASC(PHONETIC(新_新規_2!I952)), "") &amp; IF(新_変更_3!AL980&lt;&gt;"", ASC(PHONETIC(新_変更_3!AL980)), "")))</f>
        <v/>
      </c>
      <c r="S5932" s="684"/>
      <c r="T5932" s="684"/>
      <c r="U5932" s="684"/>
      <c r="V5932" s="684"/>
      <c r="W5932" s="684"/>
      <c r="X5932" s="684"/>
      <c r="Y5932" s="684"/>
      <c r="Z5932" s="684"/>
      <c r="AA5932" s="684"/>
      <c r="AB5932" s="684"/>
      <c r="AC5932" s="684"/>
      <c r="AD5932" s="684"/>
      <c r="AE5932" s="684"/>
      <c r="AF5932" s="684"/>
      <c r="AG5932" s="684"/>
      <c r="AH5932" s="684"/>
      <c r="AI5932" s="684"/>
      <c r="AJ5932" s="684"/>
      <c r="AK5932" s="684"/>
      <c r="AL5932" s="684"/>
      <c r="AM5932" s="684"/>
      <c r="AN5932" s="684"/>
      <c r="AO5932" s="685"/>
    </row>
    <row r="5933" spans="2:41" ht="13.35" customHeight="1">
      <c r="B5933" s="135"/>
      <c r="I5933" s="136"/>
      <c r="J5933" s="135"/>
      <c r="M5933" s="136"/>
      <c r="N5933" s="135" t="s">
        <v>61</v>
      </c>
      <c r="Q5933" s="136"/>
      <c r="R5933" s="686"/>
      <c r="S5933" s="687"/>
      <c r="T5933" s="687"/>
      <c r="U5933" s="687"/>
      <c r="V5933" s="687"/>
      <c r="W5933" s="687"/>
      <c r="X5933" s="687"/>
      <c r="Y5933" s="687"/>
      <c r="Z5933" s="687"/>
      <c r="AA5933" s="687"/>
      <c r="AB5933" s="687"/>
      <c r="AC5933" s="687"/>
      <c r="AD5933" s="687"/>
      <c r="AE5933" s="687"/>
      <c r="AF5933" s="687"/>
      <c r="AG5933" s="687"/>
      <c r="AH5933" s="687"/>
      <c r="AI5933" s="687"/>
      <c r="AJ5933" s="687"/>
      <c r="AK5933" s="687"/>
      <c r="AL5933" s="687"/>
      <c r="AM5933" s="687"/>
      <c r="AN5933" s="687"/>
      <c r="AO5933" s="688"/>
    </row>
    <row r="5934" spans="2:41" ht="3.75" customHeight="1">
      <c r="B5934" s="135"/>
      <c r="I5934" s="136"/>
      <c r="J5934" s="135"/>
      <c r="M5934" s="136"/>
      <c r="N5934" s="135"/>
      <c r="Q5934" s="136"/>
      <c r="R5934" s="689"/>
      <c r="S5934" s="690"/>
      <c r="T5934" s="690"/>
      <c r="U5934" s="690"/>
      <c r="V5934" s="690"/>
      <c r="W5934" s="690"/>
      <c r="X5934" s="690"/>
      <c r="Y5934" s="690"/>
      <c r="Z5934" s="690"/>
      <c r="AA5934" s="690"/>
      <c r="AB5934" s="690"/>
      <c r="AC5934" s="690"/>
      <c r="AD5934" s="690"/>
      <c r="AE5934" s="690"/>
      <c r="AF5934" s="690"/>
      <c r="AG5934" s="690"/>
      <c r="AH5934" s="690"/>
      <c r="AI5934" s="690"/>
      <c r="AJ5934" s="690"/>
      <c r="AK5934" s="690"/>
      <c r="AL5934" s="690"/>
      <c r="AM5934" s="690"/>
      <c r="AN5934" s="690"/>
      <c r="AO5934" s="691"/>
    </row>
    <row r="5935" spans="2:41" ht="3.75" customHeight="1">
      <c r="B5935" s="135"/>
      <c r="I5935" s="136"/>
      <c r="J5935" s="135"/>
      <c r="N5935" s="130"/>
      <c r="O5935" s="131"/>
      <c r="P5935" s="131"/>
      <c r="Q5935" s="132"/>
      <c r="U5935" s="787" t="str">
        <f>IF(AND(NM_従事者_従事者57_従事者区分&lt;&gt;"",新_新規_2!L954&lt;&gt;""), 新_新規_2!L954, "")
&amp; IF(AND(NM_従事者_従事者57_従事者区分&lt;&gt;"",新_変更_3!AO982&lt;&gt;""), 新_変更_3!AO982, "")</f>
        <v/>
      </c>
      <c r="V5935" s="754"/>
      <c r="W5935" s="754"/>
      <c r="X5935" s="789"/>
      <c r="Y5935" s="131"/>
      <c r="Z5935" s="792" t="str">
        <f>IF(AND(NM_従事者_従事者57_従事者区分&lt;&gt;"",新_新規_2!O954&lt;&gt;""), 新_新規_2!O954, "")
 &amp; IF(AND(NM_従事者_従事者57_従事者区分&lt;&gt;"",新_変更_3!AR982&lt;&gt;""), 新_変更_3!AR982, "")</f>
        <v/>
      </c>
      <c r="AA5935" s="754"/>
      <c r="AB5935" s="754"/>
      <c r="AC5935" s="755"/>
      <c r="AG5935" s="683" t="str">
        <f>IF(AND(NM_従事者_従事者57_従事者区分&lt;&gt;"",新_新規_2!L955&lt;&gt;""), 新_新規_2!L955, "")
 &amp; IF(AND(NM_従事者_従事者57_従事者区分&lt;&gt;"",新_変更_3!AO983&lt;&gt;""), 新_変更_3!AO983, "")</f>
        <v/>
      </c>
      <c r="AH5935" s="684"/>
      <c r="AI5935" s="684"/>
      <c r="AJ5935" s="684"/>
      <c r="AK5935" s="684"/>
      <c r="AL5935" s="684"/>
      <c r="AM5935" s="684"/>
      <c r="AN5935" s="684"/>
      <c r="AO5935" s="685"/>
    </row>
    <row r="5936" spans="2:41" ht="13.35" customHeight="1">
      <c r="B5936" s="135"/>
      <c r="I5936" s="136"/>
      <c r="J5936" s="135"/>
      <c r="N5936" s="135"/>
      <c r="Q5936" s="136"/>
      <c r="R5936" s="124" t="s">
        <v>15</v>
      </c>
      <c r="U5936" s="756"/>
      <c r="V5936" s="757"/>
      <c r="W5936" s="757"/>
      <c r="X5936" s="790"/>
      <c r="Y5936" s="125" t="s">
        <v>359</v>
      </c>
      <c r="Z5936" s="793"/>
      <c r="AA5936" s="757"/>
      <c r="AB5936" s="757"/>
      <c r="AC5936" s="758"/>
      <c r="AD5936" s="124" t="s">
        <v>56</v>
      </c>
      <c r="AG5936" s="686"/>
      <c r="AH5936" s="687"/>
      <c r="AI5936" s="687"/>
      <c r="AJ5936" s="687"/>
      <c r="AK5936" s="687"/>
      <c r="AL5936" s="687"/>
      <c r="AM5936" s="687"/>
      <c r="AN5936" s="687"/>
      <c r="AO5936" s="688"/>
    </row>
    <row r="5937" spans="2:41" ht="3.75" customHeight="1">
      <c r="B5937" s="135"/>
      <c r="I5937" s="136"/>
      <c r="J5937" s="135"/>
      <c r="N5937" s="135"/>
      <c r="Q5937" s="136"/>
      <c r="R5937" s="141"/>
      <c r="S5937" s="141"/>
      <c r="T5937" s="141"/>
      <c r="U5937" s="759"/>
      <c r="V5937" s="760"/>
      <c r="W5937" s="760"/>
      <c r="X5937" s="791"/>
      <c r="Y5937" s="141"/>
      <c r="Z5937" s="794"/>
      <c r="AA5937" s="760"/>
      <c r="AB5937" s="760"/>
      <c r="AC5937" s="761"/>
      <c r="AD5937" s="141"/>
      <c r="AE5937" s="141"/>
      <c r="AF5937" s="141"/>
      <c r="AG5937" s="689"/>
      <c r="AH5937" s="690"/>
      <c r="AI5937" s="690"/>
      <c r="AJ5937" s="690"/>
      <c r="AK5937" s="690"/>
      <c r="AL5937" s="690"/>
      <c r="AM5937" s="690"/>
      <c r="AN5937" s="690"/>
      <c r="AO5937" s="691"/>
    </row>
    <row r="5938" spans="2:41" ht="3.75" customHeight="1">
      <c r="B5938" s="135"/>
      <c r="I5938" s="136"/>
      <c r="J5938" s="135"/>
      <c r="N5938" s="135"/>
      <c r="Q5938" s="136"/>
      <c r="R5938" s="131"/>
      <c r="S5938" s="131"/>
      <c r="T5938" s="132"/>
      <c r="U5938" s="683" t="str">
        <f>IF(AND(NM_従事者_従事者57_従事者区分&lt;&gt;"",新_新規_2!T955&lt;&gt;""), 新_新規_2!T955, "")
&amp; IF(AND(NM_従事者_従事者57_従事者区分&lt;&gt;"",新_変更_3!AW983&lt;&gt;""), 新_変更_3!AW983, "")</f>
        <v/>
      </c>
      <c r="V5938" s="684"/>
      <c r="W5938" s="684"/>
      <c r="X5938" s="684"/>
      <c r="Y5938" s="684"/>
      <c r="Z5938" s="684"/>
      <c r="AA5938" s="684"/>
      <c r="AB5938" s="684"/>
      <c r="AC5938" s="685"/>
      <c r="AD5938" s="130"/>
      <c r="AE5938" s="131"/>
      <c r="AF5938" s="132"/>
      <c r="AG5938" s="683" t="str">
        <f>IF(AND(NM_従事者_従事者57_従事者区分&lt;&gt;"",新_新規_2!L956&lt;&gt;""), 新_新規_2!L956, "")
 &amp; IF(AND(NM_従事者_従事者57_従事者区分&lt;&gt;"",新_変更_3!AO984&lt;&gt;""), 新_変更_3!AO984, "")</f>
        <v/>
      </c>
      <c r="AH5938" s="684"/>
      <c r="AI5938" s="684"/>
      <c r="AJ5938" s="684"/>
      <c r="AK5938" s="684"/>
      <c r="AL5938" s="684"/>
      <c r="AM5938" s="684"/>
      <c r="AN5938" s="684"/>
      <c r="AO5938" s="685"/>
    </row>
    <row r="5939" spans="2:41" ht="13.35" customHeight="1">
      <c r="B5939" s="135"/>
      <c r="I5939" s="136"/>
      <c r="J5939" s="135" t="s">
        <v>4049</v>
      </c>
      <c r="N5939" s="135" t="s">
        <v>23</v>
      </c>
      <c r="Q5939" s="136"/>
      <c r="R5939" s="124" t="s">
        <v>17</v>
      </c>
      <c r="T5939" s="136"/>
      <c r="U5939" s="686"/>
      <c r="V5939" s="687"/>
      <c r="W5939" s="687"/>
      <c r="X5939" s="687"/>
      <c r="Y5939" s="687"/>
      <c r="Z5939" s="687"/>
      <c r="AA5939" s="687"/>
      <c r="AB5939" s="687"/>
      <c r="AC5939" s="688"/>
      <c r="AD5939" s="135" t="s">
        <v>18</v>
      </c>
      <c r="AF5939" s="136"/>
      <c r="AG5939" s="686"/>
      <c r="AH5939" s="687"/>
      <c r="AI5939" s="687"/>
      <c r="AJ5939" s="687"/>
      <c r="AK5939" s="687"/>
      <c r="AL5939" s="687"/>
      <c r="AM5939" s="687"/>
      <c r="AN5939" s="687"/>
      <c r="AO5939" s="688"/>
    </row>
    <row r="5940" spans="2:41" ht="3.75" customHeight="1">
      <c r="B5940" s="135"/>
      <c r="I5940" s="136"/>
      <c r="J5940" s="135"/>
      <c r="N5940" s="135"/>
      <c r="Q5940" s="136"/>
      <c r="R5940" s="141"/>
      <c r="S5940" s="141"/>
      <c r="T5940" s="142"/>
      <c r="U5940" s="689"/>
      <c r="V5940" s="690"/>
      <c r="W5940" s="690"/>
      <c r="X5940" s="690"/>
      <c r="Y5940" s="690"/>
      <c r="Z5940" s="690"/>
      <c r="AA5940" s="690"/>
      <c r="AB5940" s="690"/>
      <c r="AC5940" s="691"/>
      <c r="AD5940" s="140"/>
      <c r="AE5940" s="141"/>
      <c r="AF5940" s="142"/>
      <c r="AG5940" s="689"/>
      <c r="AH5940" s="690"/>
      <c r="AI5940" s="690"/>
      <c r="AJ5940" s="690"/>
      <c r="AK5940" s="690"/>
      <c r="AL5940" s="690"/>
      <c r="AM5940" s="690"/>
      <c r="AN5940" s="690"/>
      <c r="AO5940" s="691"/>
    </row>
    <row r="5941" spans="2:41" ht="3.75" customHeight="1">
      <c r="B5941" s="135"/>
      <c r="I5941" s="136"/>
      <c r="J5941" s="135"/>
      <c r="N5941" s="135"/>
      <c r="Q5941" s="136"/>
      <c r="R5941" s="131"/>
      <c r="S5941" s="131"/>
      <c r="T5941" s="132"/>
      <c r="U5941" s="683" t="str">
        <f>IF(AND(NM_従事者_従事者57_従事者区分&lt;&gt;"",新_新規_2!T956&lt;&gt;""), 新_新規_2!T956, "")
 &amp; IF(AND(NM_従事者_従事者57_従事者区分&lt;&gt;"",新_変更_3!AW984&lt;&gt;""), 新_変更_3!AW984, "")</f>
        <v/>
      </c>
      <c r="V5941" s="684"/>
      <c r="W5941" s="684"/>
      <c r="X5941" s="684"/>
      <c r="Y5941" s="684"/>
      <c r="Z5941" s="684"/>
      <c r="AA5941" s="684"/>
      <c r="AB5941" s="684"/>
      <c r="AC5941" s="685"/>
      <c r="AD5941" s="130"/>
      <c r="AE5941" s="131"/>
      <c r="AF5941" s="132"/>
      <c r="AG5941" s="683" t="str">
        <f>IF(AND(NM_従事者_従事者57_従事者区分&lt;&gt;"",新_新規_2!L957&lt;&gt;""), 新_新規_2!L957, "")
&amp; IF(AND(NM_従事者_従事者57_従事者区分&lt;&gt;"",新_変更_3!AO985&lt;&gt;""), 新_変更_3!AO985, "")</f>
        <v/>
      </c>
      <c r="AH5941" s="684"/>
      <c r="AI5941" s="684"/>
      <c r="AJ5941" s="684"/>
      <c r="AK5941" s="684"/>
      <c r="AL5941" s="684"/>
      <c r="AM5941" s="684"/>
      <c r="AN5941" s="684"/>
      <c r="AO5941" s="685"/>
    </row>
    <row r="5942" spans="2:41" ht="13.35" customHeight="1">
      <c r="B5942" s="135"/>
      <c r="I5942" s="136"/>
      <c r="J5942" s="135"/>
      <c r="N5942" s="135"/>
      <c r="Q5942" s="136"/>
      <c r="R5942" s="124" t="s">
        <v>19</v>
      </c>
      <c r="T5942" s="136"/>
      <c r="U5942" s="686"/>
      <c r="V5942" s="687"/>
      <c r="W5942" s="687"/>
      <c r="X5942" s="687"/>
      <c r="Y5942" s="687"/>
      <c r="Z5942" s="687"/>
      <c r="AA5942" s="687"/>
      <c r="AB5942" s="687"/>
      <c r="AC5942" s="688"/>
      <c r="AD5942" s="135" t="s">
        <v>20</v>
      </c>
      <c r="AF5942" s="136"/>
      <c r="AG5942" s="686"/>
      <c r="AH5942" s="687"/>
      <c r="AI5942" s="687"/>
      <c r="AJ5942" s="687"/>
      <c r="AK5942" s="687"/>
      <c r="AL5942" s="687"/>
      <c r="AM5942" s="687"/>
      <c r="AN5942" s="687"/>
      <c r="AO5942" s="688"/>
    </row>
    <row r="5943" spans="2:41" ht="3.75" customHeight="1">
      <c r="B5943" s="135"/>
      <c r="I5943" s="136"/>
      <c r="J5943" s="135"/>
      <c r="N5943" s="140"/>
      <c r="O5943" s="141"/>
      <c r="P5943" s="141"/>
      <c r="Q5943" s="142"/>
      <c r="R5943" s="141"/>
      <c r="S5943" s="141"/>
      <c r="T5943" s="142"/>
      <c r="U5943" s="689"/>
      <c r="V5943" s="690"/>
      <c r="W5943" s="690"/>
      <c r="X5943" s="690"/>
      <c r="Y5943" s="690"/>
      <c r="Z5943" s="690"/>
      <c r="AA5943" s="690"/>
      <c r="AB5943" s="690"/>
      <c r="AC5943" s="691"/>
      <c r="AD5943" s="140"/>
      <c r="AE5943" s="141"/>
      <c r="AF5943" s="142"/>
      <c r="AG5943" s="689"/>
      <c r="AH5943" s="690"/>
      <c r="AI5943" s="690"/>
      <c r="AJ5943" s="690"/>
      <c r="AK5943" s="690"/>
      <c r="AL5943" s="690"/>
      <c r="AM5943" s="690"/>
      <c r="AN5943" s="690"/>
      <c r="AO5943" s="691"/>
    </row>
    <row r="5944" spans="2:41" ht="3.75" customHeight="1">
      <c r="B5944" s="135"/>
      <c r="I5944" s="136"/>
      <c r="J5944" s="135"/>
      <c r="M5944" s="136"/>
      <c r="N5944" s="135"/>
      <c r="Q5944" s="136"/>
      <c r="R5944" s="130"/>
      <c r="S5944" s="131"/>
      <c r="T5944" s="131"/>
      <c r="U5944" s="131"/>
      <c r="V5944" s="131"/>
      <c r="W5944" s="131"/>
      <c r="X5944" s="131"/>
      <c r="Y5944" s="131"/>
      <c r="Z5944" s="131"/>
      <c r="AA5944" s="131"/>
      <c r="AB5944" s="131"/>
      <c r="AC5944" s="131"/>
      <c r="AD5944" s="131"/>
      <c r="AE5944" s="131"/>
      <c r="AF5944" s="131"/>
      <c r="AG5944" s="131"/>
      <c r="AH5944" s="131"/>
      <c r="AI5944" s="131"/>
      <c r="AJ5944" s="131"/>
      <c r="AK5944" s="131"/>
      <c r="AL5944" s="131"/>
      <c r="AM5944" s="131"/>
      <c r="AN5944" s="131"/>
      <c r="AO5944" s="132"/>
    </row>
    <row r="5945" spans="2:41" ht="13.35" customHeight="1">
      <c r="B5945" s="135"/>
      <c r="I5945" s="136"/>
      <c r="J5945" s="135"/>
      <c r="M5945" s="136"/>
      <c r="N5945" s="135" t="s">
        <v>111</v>
      </c>
      <c r="Q5945" s="136"/>
      <c r="R5945" s="135"/>
      <c r="S5945" s="696"/>
      <c r="T5945" s="694"/>
      <c r="V5945" s="146"/>
      <c r="W5945" s="124" t="s">
        <v>12</v>
      </c>
      <c r="X5945" s="146"/>
      <c r="Y5945" s="124" t="s">
        <v>11</v>
      </c>
      <c r="Z5945" s="146"/>
      <c r="AA5945" s="124" t="s">
        <v>364</v>
      </c>
      <c r="AO5945" s="136"/>
    </row>
    <row r="5946" spans="2:41" ht="3.75" customHeight="1">
      <c r="B5946" s="135"/>
      <c r="I5946" s="136"/>
      <c r="J5946" s="135"/>
      <c r="M5946" s="136"/>
      <c r="N5946" s="135"/>
      <c r="Q5946" s="136"/>
      <c r="R5946" s="135"/>
      <c r="AO5946" s="136"/>
    </row>
    <row r="5947" spans="2:41" ht="3.75" customHeight="1">
      <c r="B5947" s="135"/>
      <c r="I5947" s="136"/>
      <c r="J5947" s="135"/>
      <c r="M5947" s="136"/>
      <c r="N5947" s="130"/>
      <c r="O5947" s="131"/>
      <c r="P5947" s="131"/>
      <c r="Q5947" s="131"/>
      <c r="R5947" s="781" t="str">
        <f>IF(AND(NM_従事者_従事者57_従事者区分&lt;&gt;"",新_新規_2!I958&lt;&gt;""), 新_新規_2!I958, "")
&amp; IF(AND(NM_従事者_従事者57_従事者区分&lt;&gt;"",新_変更_3!AL986&lt;&gt;""), 新_変更_3!AL986, "")</f>
        <v/>
      </c>
      <c r="S5947" s="784" t="str">
        <f>IF(AND(NM_従事者_従事者57_従事者区分&lt;&gt;"",新_新規_2!J958&lt;&gt;""), 新_新規_2!J958, "")
&amp; IF(AND(NM_従事者_従事者57_従事者区分&lt;&gt;"",新_変更_3!AM986&lt;&gt;""), 新_変更_3!AM986, "")</f>
        <v/>
      </c>
      <c r="T5947" s="131"/>
      <c r="U5947" s="787" t="str">
        <f>IF(AND(NM_従事者_従事者57_従事者区分&lt;&gt;"",新_新規_2!L958&lt;&gt;""), 新_新規_2!L958, "")
 &amp; IF(AND(NM_従事者_従事者57_従事者区分&lt;&gt;"",新_変更_3!AO986&lt;&gt;""), 新_変更_3!AO986, "")</f>
        <v/>
      </c>
      <c r="V5947" s="130"/>
      <c r="W5947" s="131"/>
      <c r="X5947" s="131"/>
      <c r="Y5947" s="131"/>
      <c r="Z5947" s="131"/>
      <c r="AA5947" s="131"/>
      <c r="AB5947" s="131"/>
      <c r="AC5947" s="131"/>
      <c r="AD5947" s="131"/>
      <c r="AE5947" s="131"/>
      <c r="AF5947" s="131"/>
      <c r="AG5947" s="131"/>
      <c r="AH5947" s="133"/>
      <c r="AI5947" s="133"/>
      <c r="AJ5947" s="131"/>
      <c r="AK5947" s="149"/>
      <c r="AL5947" s="131"/>
      <c r="AM5947" s="131"/>
      <c r="AN5947" s="131"/>
      <c r="AO5947" s="132"/>
    </row>
    <row r="5948" spans="2:41" ht="13.35" customHeight="1">
      <c r="B5948" s="135"/>
      <c r="I5948" s="136"/>
      <c r="J5948" s="135"/>
      <c r="M5948" s="136"/>
      <c r="N5948" s="135" t="s">
        <v>30</v>
      </c>
      <c r="R5948" s="782"/>
      <c r="S5948" s="785"/>
      <c r="T5948" s="124" t="s">
        <v>388</v>
      </c>
      <c r="U5948" s="756"/>
      <c r="V5948" s="135" t="s">
        <v>112</v>
      </c>
      <c r="AH5948" s="137"/>
      <c r="AI5948" s="137"/>
      <c r="AK5948" s="150"/>
      <c r="AO5948" s="136"/>
    </row>
    <row r="5949" spans="2:41" ht="3.75" customHeight="1">
      <c r="B5949" s="135"/>
      <c r="I5949" s="136"/>
      <c r="J5949" s="135"/>
      <c r="M5949" s="136"/>
      <c r="N5949" s="135"/>
      <c r="R5949" s="783"/>
      <c r="S5949" s="786"/>
      <c r="T5949" s="141"/>
      <c r="U5949" s="759"/>
      <c r="V5949" s="140"/>
      <c r="W5949" s="141"/>
      <c r="X5949" s="141"/>
      <c r="Y5949" s="141"/>
      <c r="Z5949" s="141"/>
      <c r="AA5949" s="141"/>
      <c r="AB5949" s="141"/>
      <c r="AC5949" s="141"/>
      <c r="AD5949" s="141"/>
      <c r="AE5949" s="141"/>
      <c r="AF5949" s="141"/>
      <c r="AG5949" s="141"/>
      <c r="AH5949" s="143"/>
      <c r="AI5949" s="143"/>
      <c r="AJ5949" s="141"/>
      <c r="AK5949" s="151"/>
      <c r="AL5949" s="141"/>
      <c r="AM5949" s="141"/>
      <c r="AN5949" s="141"/>
      <c r="AO5949" s="142"/>
    </row>
    <row r="5950" spans="2:41" ht="3.75" customHeight="1">
      <c r="B5950" s="135"/>
      <c r="I5950" s="136"/>
      <c r="J5950" s="135"/>
      <c r="M5950" s="136"/>
      <c r="N5950" s="130"/>
      <c r="O5950" s="131"/>
      <c r="P5950" s="131"/>
      <c r="Q5950" s="132"/>
      <c r="R5950" s="788" t="str">
        <f>IF(AND(NM_従事者_従事者57_従事者区分&lt;&gt;"",新_新規_2!K962&lt;&gt;""), 新_新規_2!K962, "")
&amp; IF(AND(NM_従事者_従事者57_従事者区分&lt;&gt;"",新_変更_3!AN990&lt;&gt;""), 新_変更_3!AN990, "")</f>
        <v/>
      </c>
      <c r="S5950" s="684"/>
      <c r="T5950" s="684"/>
      <c r="U5950" s="685"/>
      <c r="V5950" s="686" t="str">
        <f>IF(AND(NM_従事者_従事者57_従事者区分&lt;&gt;"",新_新規_2!O962&lt;&gt;""), 新_新規_2!O962, "")
 &amp; IF(AND(NM_従事者_従事者57_従事者区分&lt;&gt;"",新_変更_3!AR990&lt;&gt;""), 新_変更_3!AR990, "")</f>
        <v/>
      </c>
      <c r="W5950" s="688"/>
      <c r="X5950" s="683" t="str">
        <f>IF(AND(NM_従事者_従事者57_従事者区分&lt;&gt;"",新_新規_2!Q962&lt;&gt;""), 新_新規_2!Q962, "")
&amp; IF(AND(NM_従事者_従事者57_従事者区分&lt;&gt;"",新_変更_3!AT990&lt;&gt;""), 新_変更_3!AT990, "")</f>
        <v/>
      </c>
      <c r="Y5950" s="684"/>
      <c r="Z5950" s="684"/>
      <c r="AA5950" s="685"/>
      <c r="AI5950" s="131"/>
      <c r="AO5950" s="136"/>
    </row>
    <row r="5951" spans="2:41" ht="13.35" customHeight="1">
      <c r="B5951" s="135"/>
      <c r="I5951" s="136"/>
      <c r="J5951" s="135"/>
      <c r="M5951" s="136"/>
      <c r="N5951" s="135" t="s">
        <v>114</v>
      </c>
      <c r="Q5951" s="136"/>
      <c r="R5951" s="686"/>
      <c r="S5951" s="687"/>
      <c r="T5951" s="687"/>
      <c r="U5951" s="688"/>
      <c r="V5951" s="686"/>
      <c r="W5951" s="688"/>
      <c r="X5951" s="686"/>
      <c r="Y5951" s="687"/>
      <c r="Z5951" s="687"/>
      <c r="AA5951" s="688"/>
      <c r="AB5951" s="158" t="s">
        <v>171</v>
      </c>
      <c r="AO5951" s="136"/>
    </row>
    <row r="5952" spans="2:41" ht="3.75" customHeight="1">
      <c r="B5952" s="135"/>
      <c r="I5952" s="136"/>
      <c r="J5952" s="135"/>
      <c r="M5952" s="136"/>
      <c r="N5952" s="135"/>
      <c r="Q5952" s="136"/>
      <c r="R5952" s="689"/>
      <c r="S5952" s="690"/>
      <c r="T5952" s="690"/>
      <c r="U5952" s="691"/>
      <c r="V5952" s="689"/>
      <c r="W5952" s="691"/>
      <c r="X5952" s="689"/>
      <c r="Y5952" s="690"/>
      <c r="Z5952" s="690"/>
      <c r="AA5952" s="691"/>
      <c r="AB5952" s="141"/>
      <c r="AC5952" s="141"/>
      <c r="AD5952" s="141"/>
      <c r="AE5952" s="141"/>
      <c r="AF5952" s="141"/>
      <c r="AG5952" s="141"/>
      <c r="AH5952" s="141"/>
      <c r="AI5952" s="141"/>
      <c r="AJ5952" s="141"/>
      <c r="AK5952" s="141"/>
      <c r="AL5952" s="141"/>
      <c r="AM5952" s="141"/>
      <c r="AN5952" s="141"/>
      <c r="AO5952" s="142"/>
    </row>
    <row r="5953" spans="2:41" ht="3.75" customHeight="1">
      <c r="B5953" s="135"/>
      <c r="I5953" s="136"/>
      <c r="J5953" s="135"/>
      <c r="M5953" s="136"/>
      <c r="N5953" s="130"/>
      <c r="O5953" s="131"/>
      <c r="P5953" s="131"/>
      <c r="Q5953" s="131"/>
      <c r="R5953" s="130"/>
      <c r="S5953" s="131"/>
      <c r="T5953" s="131"/>
      <c r="U5953" s="131"/>
      <c r="V5953" s="131"/>
      <c r="W5953" s="131"/>
      <c r="X5953" s="131"/>
      <c r="Y5953" s="131"/>
      <c r="Z5953" s="131"/>
      <c r="AA5953" s="132"/>
      <c r="AB5953" s="130"/>
      <c r="AI5953" s="136"/>
      <c r="AJ5953" s="130"/>
      <c r="AK5953" s="131"/>
      <c r="AL5953" s="131"/>
      <c r="AM5953" s="131"/>
      <c r="AN5953" s="131"/>
      <c r="AO5953" s="132"/>
    </row>
    <row r="5954" spans="2:41" ht="13.35" customHeight="1">
      <c r="B5954" s="135"/>
      <c r="I5954" s="136"/>
      <c r="J5954" s="135"/>
      <c r="M5954" s="136"/>
      <c r="N5954" s="135" t="s">
        <v>115</v>
      </c>
      <c r="R5954" s="135"/>
      <c r="S5954" s="696" t="str">
        <f>IF(AND(NM_従事者_従事者57_従事者区分&lt;&gt;"",新_新規_2!I964&lt;&gt;""), 新_新規_2!I964, "")
&amp; IF(AND(NM_従事者_従事者57_従事者区分&lt;&gt;"",新_変更_3!AL992&lt;&gt;""), 新_変更_3!AL992, "")</f>
        <v/>
      </c>
      <c r="T5954" s="694"/>
      <c r="V5954" s="146" t="str">
        <f>IF(AND(NM_従事者_従事者57_従事者区分&lt;&gt;"",新_新規_2!K964&lt;&gt;""), 新_新規_2!K964, "")
&amp; IF(AND(NM_従事者_従事者57_従事者区分&lt;&gt;"",新_変更_3!AN992&lt;&gt;""), 新_変更_3!AN992, "")</f>
        <v/>
      </c>
      <c r="W5954" s="124" t="s">
        <v>12</v>
      </c>
      <c r="X5954" s="146" t="str">
        <f>IF(AND(NM_従事者_従事者57_従事者区分&lt;&gt;"",新_新規_2!M964&lt;&gt;""), 新_新規_2!M964, "")
&amp; IF(AND(NM_従事者_従事者57_従事者区分&lt;&gt;"",新_変更_3!AP992&lt;&gt;""), 新_変更_3!AP992, "")</f>
        <v/>
      </c>
      <c r="Y5954" s="124" t="s">
        <v>11</v>
      </c>
      <c r="Z5954" s="146" t="str">
        <f>IF(AND(NM_従事者_従事者57_従事者区分&lt;&gt;"",新_新規_2!O964&lt;&gt;""), 新_新規_2!O964, "")
&amp; IF(AND(NM_従事者_従事者57_従事者区分&lt;&gt;"",新_変更_3!AR992&lt;&gt;""), 新_変更_3!AR992, "")</f>
        <v/>
      </c>
      <c r="AA5954" s="124" t="s">
        <v>364</v>
      </c>
      <c r="AB5954" s="135" t="s">
        <v>170</v>
      </c>
      <c r="AI5954" s="136"/>
      <c r="AJ5954" s="135"/>
      <c r="AK5954" s="696"/>
      <c r="AL5954" s="693"/>
      <c r="AM5954" s="693"/>
      <c r="AN5954" s="693"/>
      <c r="AO5954" s="694"/>
    </row>
    <row r="5955" spans="2:41" ht="3.75" customHeight="1">
      <c r="B5955" s="135"/>
      <c r="I5955" s="136"/>
      <c r="J5955" s="135"/>
      <c r="M5955" s="136"/>
      <c r="N5955" s="135"/>
      <c r="R5955" s="140"/>
      <c r="S5955" s="141"/>
      <c r="T5955" s="141"/>
      <c r="U5955" s="141"/>
      <c r="V5955" s="141"/>
      <c r="W5955" s="141"/>
      <c r="X5955" s="141"/>
      <c r="Y5955" s="141"/>
      <c r="Z5955" s="141"/>
      <c r="AA5955" s="142"/>
      <c r="AB5955" s="140"/>
      <c r="AC5955" s="141"/>
      <c r="AD5955" s="141"/>
      <c r="AE5955" s="141"/>
      <c r="AF5955" s="141"/>
      <c r="AG5955" s="141"/>
      <c r="AH5955" s="141"/>
      <c r="AI5955" s="142"/>
      <c r="AJ5955" s="140"/>
      <c r="AK5955" s="141"/>
      <c r="AL5955" s="141"/>
      <c r="AM5955" s="141"/>
      <c r="AN5955" s="141"/>
      <c r="AO5955" s="142"/>
    </row>
    <row r="5956" spans="2:41" ht="3.75" customHeight="1">
      <c r="B5956" s="135"/>
      <c r="I5956" s="136"/>
      <c r="J5956" s="135"/>
      <c r="M5956" s="136"/>
      <c r="N5956" s="130"/>
      <c r="O5956" s="131"/>
      <c r="P5956" s="131"/>
      <c r="Q5956" s="132"/>
      <c r="R5956" s="683" t="str">
        <f>IF(新_新規_2!T961="☑", "研修中の登録販売者", "") &amp; IF(新_変更_3!AW989="☑", "研修中の登録販売者", "")</f>
        <v/>
      </c>
      <c r="S5956" s="684"/>
      <c r="T5956" s="684"/>
      <c r="U5956" s="684"/>
      <c r="V5956" s="684"/>
      <c r="W5956" s="684"/>
      <c r="X5956" s="684"/>
      <c r="Y5956" s="684"/>
      <c r="Z5956" s="684"/>
      <c r="AA5956" s="684"/>
      <c r="AB5956" s="684"/>
      <c r="AC5956" s="684"/>
      <c r="AD5956" s="684"/>
      <c r="AE5956" s="684"/>
      <c r="AF5956" s="684"/>
      <c r="AG5956" s="684"/>
      <c r="AH5956" s="684"/>
      <c r="AI5956" s="684"/>
      <c r="AJ5956" s="684"/>
      <c r="AK5956" s="684"/>
      <c r="AL5956" s="684"/>
      <c r="AM5956" s="684"/>
      <c r="AN5956" s="684"/>
      <c r="AO5956" s="685"/>
    </row>
    <row r="5957" spans="2:41" ht="13.35" customHeight="1">
      <c r="B5957" s="135"/>
      <c r="I5957" s="136"/>
      <c r="J5957" s="135"/>
      <c r="M5957" s="136"/>
      <c r="N5957" s="135" t="s">
        <v>32</v>
      </c>
      <c r="Q5957" s="136"/>
      <c r="R5957" s="686"/>
      <c r="S5957" s="687"/>
      <c r="T5957" s="687"/>
      <c r="U5957" s="687"/>
      <c r="V5957" s="687"/>
      <c r="W5957" s="687"/>
      <c r="X5957" s="687"/>
      <c r="Y5957" s="687"/>
      <c r="Z5957" s="687"/>
      <c r="AA5957" s="687"/>
      <c r="AB5957" s="687"/>
      <c r="AC5957" s="687"/>
      <c r="AD5957" s="687"/>
      <c r="AE5957" s="687"/>
      <c r="AF5957" s="687"/>
      <c r="AG5957" s="687"/>
      <c r="AH5957" s="687"/>
      <c r="AI5957" s="687"/>
      <c r="AJ5957" s="687"/>
      <c r="AK5957" s="687"/>
      <c r="AL5957" s="687"/>
      <c r="AM5957" s="687"/>
      <c r="AN5957" s="687"/>
      <c r="AO5957" s="688"/>
    </row>
    <row r="5958" spans="2:41" ht="3.75" customHeight="1">
      <c r="B5958" s="135"/>
      <c r="I5958" s="136"/>
      <c r="J5958" s="135"/>
      <c r="M5958" s="136"/>
      <c r="N5958" s="140"/>
      <c r="O5958" s="141"/>
      <c r="P5958" s="141"/>
      <c r="Q5958" s="142"/>
      <c r="R5958" s="689"/>
      <c r="S5958" s="690"/>
      <c r="T5958" s="690"/>
      <c r="U5958" s="690"/>
      <c r="V5958" s="690"/>
      <c r="W5958" s="690"/>
      <c r="X5958" s="690"/>
      <c r="Y5958" s="690"/>
      <c r="Z5958" s="690"/>
      <c r="AA5958" s="690"/>
      <c r="AB5958" s="690"/>
      <c r="AC5958" s="690"/>
      <c r="AD5958" s="690"/>
      <c r="AE5958" s="690"/>
      <c r="AF5958" s="690"/>
      <c r="AG5958" s="690"/>
      <c r="AH5958" s="690"/>
      <c r="AI5958" s="690"/>
      <c r="AJ5958" s="690"/>
      <c r="AK5958" s="690"/>
      <c r="AL5958" s="690"/>
      <c r="AM5958" s="690"/>
      <c r="AN5958" s="690"/>
      <c r="AO5958" s="691"/>
    </row>
    <row r="5959" spans="2:41" ht="3.75" customHeight="1">
      <c r="B5959" s="135"/>
      <c r="I5959" s="136"/>
      <c r="J5959" s="130"/>
      <c r="K5959" s="131"/>
      <c r="L5959" s="131"/>
      <c r="M5959" s="132"/>
      <c r="N5959" s="130"/>
      <c r="O5959" s="131"/>
      <c r="P5959" s="131"/>
      <c r="Q5959" s="132"/>
      <c r="R5959" s="130"/>
      <c r="S5959" s="131"/>
      <c r="T5959" s="131"/>
      <c r="U5959" s="131"/>
      <c r="V5959" s="131"/>
      <c r="W5959" s="131"/>
      <c r="X5959" s="131"/>
      <c r="Y5959" s="131"/>
      <c r="Z5959" s="131"/>
      <c r="AA5959" s="132"/>
      <c r="AB5959" s="130"/>
      <c r="AC5959" s="131"/>
      <c r="AD5959" s="131"/>
      <c r="AE5959" s="132"/>
      <c r="AF5959" s="131"/>
      <c r="AG5959" s="131"/>
      <c r="AH5959" s="131"/>
      <c r="AI5959" s="131"/>
      <c r="AJ5959" s="131"/>
      <c r="AK5959" s="131"/>
      <c r="AL5959" s="131"/>
      <c r="AM5959" s="131"/>
      <c r="AN5959" s="131"/>
      <c r="AO5959" s="132"/>
    </row>
    <row r="5960" spans="2:41" ht="13.35" customHeight="1">
      <c r="B5960" s="135"/>
      <c r="I5960" s="136"/>
      <c r="J5960" s="135"/>
      <c r="M5960" s="136"/>
      <c r="N5960" s="135" t="s">
        <v>27</v>
      </c>
      <c r="Q5960" s="136"/>
      <c r="R5960" s="135"/>
      <c r="S5960" s="692" t="str">
        <f>IF(新_新規_2!I968&lt;&gt;"", "01300011:その他従事者", "") &amp; IF(新_変更_3!AL996&lt;&gt;"", "01300011:その他従事者", "")</f>
        <v/>
      </c>
      <c r="T5960" s="693"/>
      <c r="U5960" s="693"/>
      <c r="V5960" s="693"/>
      <c r="W5960" s="693"/>
      <c r="X5960" s="693"/>
      <c r="Y5960" s="693"/>
      <c r="Z5960" s="693"/>
      <c r="AA5960" s="694"/>
      <c r="AB5960" s="135" t="s">
        <v>28</v>
      </c>
      <c r="AE5960" s="136"/>
      <c r="AF5960" s="135"/>
      <c r="AG5960" s="695" t="str">
        <f>IF(新_新規_2!I976="☑", "01300001:薬剤師", "") &amp; IF(新_変更_3!AL1004="☑", "01300001:薬剤師", "")
&amp; IF(新_新規_2!N976="☑", "01300002:登録販売者", "") &amp; IF(新_変更_3!AQ1004="☑", "01300002:登録販売者", "")
&amp; IF(新_新規_2!T976="☑", "01300002:登録販売者", "") &amp; IF(新_変更_3!AW1004="☑", "01300002:登録販売者", "")</f>
        <v/>
      </c>
      <c r="AH5960" s="693"/>
      <c r="AI5960" s="693"/>
      <c r="AJ5960" s="693"/>
      <c r="AK5960" s="693"/>
      <c r="AL5960" s="693"/>
      <c r="AM5960" s="693"/>
      <c r="AN5960" s="693"/>
      <c r="AO5960" s="694"/>
    </row>
    <row r="5961" spans="2:41" ht="3.75" customHeight="1">
      <c r="B5961" s="135"/>
      <c r="I5961" s="136"/>
      <c r="J5961" s="135"/>
      <c r="M5961" s="136"/>
      <c r="N5961" s="140"/>
      <c r="O5961" s="141"/>
      <c r="P5961" s="141"/>
      <c r="Q5961" s="142"/>
      <c r="R5961" s="140"/>
      <c r="S5961" s="141"/>
      <c r="T5961" s="141"/>
      <c r="U5961" s="141"/>
      <c r="V5961" s="141"/>
      <c r="W5961" s="141"/>
      <c r="X5961" s="141"/>
      <c r="Y5961" s="141"/>
      <c r="Z5961" s="141"/>
      <c r="AA5961" s="142"/>
      <c r="AB5961" s="140"/>
      <c r="AC5961" s="141"/>
      <c r="AD5961" s="141"/>
      <c r="AE5961" s="142"/>
      <c r="AF5961" s="141"/>
      <c r="AG5961" s="141"/>
      <c r="AH5961" s="141"/>
      <c r="AI5961" s="141"/>
      <c r="AJ5961" s="141"/>
      <c r="AK5961" s="141"/>
      <c r="AL5961" s="141"/>
      <c r="AM5961" s="141"/>
      <c r="AN5961" s="141"/>
      <c r="AO5961" s="142"/>
    </row>
    <row r="5962" spans="2:41" ht="3.75" customHeight="1">
      <c r="B5962" s="135"/>
      <c r="I5962" s="136"/>
      <c r="J5962" s="135"/>
      <c r="M5962" s="136"/>
      <c r="N5962" s="130"/>
      <c r="O5962" s="131"/>
      <c r="P5962" s="131"/>
      <c r="Q5962" s="132"/>
      <c r="R5962" s="130"/>
      <c r="S5962" s="131"/>
      <c r="T5962" s="131"/>
      <c r="U5962" s="131"/>
      <c r="V5962" s="131"/>
      <c r="W5962" s="131"/>
      <c r="X5962" s="131"/>
      <c r="Y5962" s="131"/>
      <c r="Z5962" s="131"/>
      <c r="AA5962" s="132"/>
      <c r="AB5962" s="130"/>
      <c r="AC5962" s="131"/>
      <c r="AD5962" s="131"/>
      <c r="AE5962" s="132"/>
      <c r="AF5962" s="130"/>
      <c r="AG5962" s="131"/>
      <c r="AH5962" s="131"/>
      <c r="AI5962" s="131"/>
      <c r="AJ5962" s="131"/>
      <c r="AK5962" s="131"/>
      <c r="AL5962" s="131"/>
      <c r="AM5962" s="131"/>
      <c r="AN5962" s="131"/>
      <c r="AO5962" s="132"/>
    </row>
    <row r="5963" spans="2:41" ht="13.35" customHeight="1">
      <c r="B5963" s="135"/>
      <c r="I5963" s="136"/>
      <c r="J5963" s="135"/>
      <c r="M5963" s="136"/>
      <c r="N5963" s="135" t="s">
        <v>3990</v>
      </c>
      <c r="Q5963" s="136"/>
      <c r="R5963" s="135"/>
      <c r="S5963" s="696"/>
      <c r="T5963" s="694"/>
      <c r="V5963" s="146"/>
      <c r="W5963" s="124" t="s">
        <v>12</v>
      </c>
      <c r="X5963" s="146"/>
      <c r="Y5963" s="124" t="s">
        <v>11</v>
      </c>
      <c r="Z5963" s="146"/>
      <c r="AA5963" s="136" t="s">
        <v>364</v>
      </c>
      <c r="AB5963" s="135" t="s">
        <v>66</v>
      </c>
      <c r="AE5963" s="136"/>
      <c r="AF5963" s="135"/>
      <c r="AG5963" s="696"/>
      <c r="AH5963" s="694"/>
      <c r="AJ5963" s="146"/>
      <c r="AK5963" s="124" t="s">
        <v>12</v>
      </c>
      <c r="AL5963" s="146"/>
      <c r="AM5963" s="124" t="s">
        <v>11</v>
      </c>
      <c r="AN5963" s="146"/>
      <c r="AO5963" s="136" t="s">
        <v>364</v>
      </c>
    </row>
    <row r="5964" spans="2:41" ht="3.75" customHeight="1">
      <c r="B5964" s="135"/>
      <c r="I5964" s="136"/>
      <c r="J5964" s="135"/>
      <c r="M5964" s="136"/>
      <c r="N5964" s="140"/>
      <c r="O5964" s="141"/>
      <c r="P5964" s="141"/>
      <c r="Q5964" s="142"/>
      <c r="R5964" s="140"/>
      <c r="S5964" s="141"/>
      <c r="T5964" s="141"/>
      <c r="U5964" s="141"/>
      <c r="V5964" s="141"/>
      <c r="W5964" s="141"/>
      <c r="X5964" s="141"/>
      <c r="Y5964" s="141"/>
      <c r="Z5964" s="141"/>
      <c r="AA5964" s="142"/>
      <c r="AB5964" s="140"/>
      <c r="AC5964" s="141"/>
      <c r="AD5964" s="141"/>
      <c r="AE5964" s="142"/>
      <c r="AF5964" s="140"/>
      <c r="AG5964" s="141"/>
      <c r="AH5964" s="141"/>
      <c r="AI5964" s="141"/>
      <c r="AJ5964" s="141"/>
      <c r="AK5964" s="141"/>
      <c r="AL5964" s="141"/>
      <c r="AM5964" s="141"/>
      <c r="AN5964" s="141"/>
      <c r="AO5964" s="142"/>
    </row>
    <row r="5965" spans="2:41" ht="3.75" customHeight="1">
      <c r="B5965" s="135"/>
      <c r="I5965" s="136"/>
      <c r="J5965" s="135"/>
      <c r="M5965" s="136"/>
      <c r="N5965" s="130"/>
      <c r="O5965" s="131"/>
      <c r="P5965" s="131"/>
      <c r="Q5965" s="132"/>
      <c r="R5965" s="683" t="str">
        <f>IF(AND(NM_従事者_従事者58_従事者区分&lt;&gt;"",新_新規_2!I968&lt;&gt;""), 新_新規_2!I968, "")
&amp; IF(AND(NM_従事者_従事者58_従事者区分&lt;&gt;"",新_変更_3!AL996&lt;&gt;""), 新_変更_3!AL996, "")</f>
        <v/>
      </c>
      <c r="S5965" s="684"/>
      <c r="T5965" s="684"/>
      <c r="U5965" s="684"/>
      <c r="V5965" s="684"/>
      <c r="W5965" s="684"/>
      <c r="X5965" s="684"/>
      <c r="Y5965" s="684"/>
      <c r="Z5965" s="684"/>
      <c r="AA5965" s="684"/>
      <c r="AB5965" s="684"/>
      <c r="AC5965" s="684"/>
      <c r="AD5965" s="684"/>
      <c r="AE5965" s="684"/>
      <c r="AF5965" s="684"/>
      <c r="AG5965" s="684"/>
      <c r="AH5965" s="684"/>
      <c r="AI5965" s="684"/>
      <c r="AJ5965" s="685"/>
      <c r="AK5965" s="131"/>
      <c r="AL5965" s="131"/>
      <c r="AM5965" s="131"/>
      <c r="AN5965" s="131"/>
      <c r="AO5965" s="132"/>
    </row>
    <row r="5966" spans="2:41" ht="13.35" customHeight="1">
      <c r="B5966" s="135"/>
      <c r="I5966" s="136"/>
      <c r="J5966" s="135"/>
      <c r="M5966" s="136"/>
      <c r="N5966" s="135" t="s">
        <v>8</v>
      </c>
      <c r="Q5966" s="136"/>
      <c r="R5966" s="686"/>
      <c r="S5966" s="687"/>
      <c r="T5966" s="687"/>
      <c r="U5966" s="687"/>
      <c r="V5966" s="687"/>
      <c r="W5966" s="687"/>
      <c r="X5966" s="687"/>
      <c r="Y5966" s="687"/>
      <c r="Z5966" s="687"/>
      <c r="AA5966" s="687"/>
      <c r="AB5966" s="687"/>
      <c r="AC5966" s="687"/>
      <c r="AD5966" s="687"/>
      <c r="AE5966" s="687"/>
      <c r="AF5966" s="687"/>
      <c r="AG5966" s="687"/>
      <c r="AH5966" s="687"/>
      <c r="AI5966" s="687"/>
      <c r="AJ5966" s="688"/>
      <c r="AL5966" s="147" t="s">
        <v>13</v>
      </c>
      <c r="AM5966" s="124" t="s">
        <v>29</v>
      </c>
      <c r="AO5966" s="136"/>
    </row>
    <row r="5967" spans="2:41" ht="3.75" customHeight="1">
      <c r="B5967" s="135"/>
      <c r="I5967" s="136"/>
      <c r="J5967" s="135"/>
      <c r="M5967" s="136"/>
      <c r="N5967" s="140"/>
      <c r="O5967" s="141"/>
      <c r="P5967" s="141"/>
      <c r="Q5967" s="142"/>
      <c r="R5967" s="689"/>
      <c r="S5967" s="690"/>
      <c r="T5967" s="690"/>
      <c r="U5967" s="690"/>
      <c r="V5967" s="690"/>
      <c r="W5967" s="690"/>
      <c r="X5967" s="690"/>
      <c r="Y5967" s="690"/>
      <c r="Z5967" s="690"/>
      <c r="AA5967" s="690"/>
      <c r="AB5967" s="690"/>
      <c r="AC5967" s="690"/>
      <c r="AD5967" s="690"/>
      <c r="AE5967" s="690"/>
      <c r="AF5967" s="690"/>
      <c r="AG5967" s="690"/>
      <c r="AH5967" s="690"/>
      <c r="AI5967" s="690"/>
      <c r="AJ5967" s="691"/>
      <c r="AK5967" s="141"/>
      <c r="AL5967" s="141"/>
      <c r="AM5967" s="141"/>
      <c r="AN5967" s="141"/>
      <c r="AO5967" s="142"/>
    </row>
    <row r="5968" spans="2:41" ht="3.75" customHeight="1">
      <c r="B5968" s="135"/>
      <c r="I5968" s="136"/>
      <c r="J5968" s="135"/>
      <c r="M5968" s="136"/>
      <c r="N5968" s="130"/>
      <c r="O5968" s="131"/>
      <c r="P5968" s="131"/>
      <c r="Q5968" s="132"/>
      <c r="R5968" s="683" t="str">
        <f>IF(NM_従事者_従事者58_従事者区分="","",(IF(新_新規_2!I967&lt;&gt;"", ASC(PHONETIC(新_新規_2!I967)), "") &amp; IF(新_変更_3!AL995&lt;&gt;"", ASC(PHONETIC(新_変更_3!AL995)), "")))</f>
        <v/>
      </c>
      <c r="S5968" s="684"/>
      <c r="T5968" s="684"/>
      <c r="U5968" s="684"/>
      <c r="V5968" s="684"/>
      <c r="W5968" s="684"/>
      <c r="X5968" s="684"/>
      <c r="Y5968" s="684"/>
      <c r="Z5968" s="684"/>
      <c r="AA5968" s="684"/>
      <c r="AB5968" s="684"/>
      <c r="AC5968" s="684"/>
      <c r="AD5968" s="684"/>
      <c r="AE5968" s="684"/>
      <c r="AF5968" s="684"/>
      <c r="AG5968" s="684"/>
      <c r="AH5968" s="684"/>
      <c r="AI5968" s="684"/>
      <c r="AJ5968" s="684"/>
      <c r="AK5968" s="684"/>
      <c r="AL5968" s="684"/>
      <c r="AM5968" s="684"/>
      <c r="AN5968" s="684"/>
      <c r="AO5968" s="685"/>
    </row>
    <row r="5969" spans="2:41" ht="13.35" customHeight="1">
      <c r="B5969" s="135"/>
      <c r="I5969" s="136"/>
      <c r="J5969" s="135"/>
      <c r="M5969" s="136"/>
      <c r="N5969" s="135" t="s">
        <v>61</v>
      </c>
      <c r="Q5969" s="136"/>
      <c r="R5969" s="686"/>
      <c r="S5969" s="687"/>
      <c r="T5969" s="687"/>
      <c r="U5969" s="687"/>
      <c r="V5969" s="687"/>
      <c r="W5969" s="687"/>
      <c r="X5969" s="687"/>
      <c r="Y5969" s="687"/>
      <c r="Z5969" s="687"/>
      <c r="AA5969" s="687"/>
      <c r="AB5969" s="687"/>
      <c r="AC5969" s="687"/>
      <c r="AD5969" s="687"/>
      <c r="AE5969" s="687"/>
      <c r="AF5969" s="687"/>
      <c r="AG5969" s="687"/>
      <c r="AH5969" s="687"/>
      <c r="AI5969" s="687"/>
      <c r="AJ5969" s="687"/>
      <c r="AK5969" s="687"/>
      <c r="AL5969" s="687"/>
      <c r="AM5969" s="687"/>
      <c r="AN5969" s="687"/>
      <c r="AO5969" s="688"/>
    </row>
    <row r="5970" spans="2:41" ht="3.75" customHeight="1">
      <c r="B5970" s="135"/>
      <c r="I5970" s="136"/>
      <c r="J5970" s="135"/>
      <c r="M5970" s="136"/>
      <c r="N5970" s="135"/>
      <c r="Q5970" s="136"/>
      <c r="R5970" s="689"/>
      <c r="S5970" s="690"/>
      <c r="T5970" s="690"/>
      <c r="U5970" s="690"/>
      <c r="V5970" s="690"/>
      <c r="W5970" s="690"/>
      <c r="X5970" s="690"/>
      <c r="Y5970" s="690"/>
      <c r="Z5970" s="690"/>
      <c r="AA5970" s="690"/>
      <c r="AB5970" s="690"/>
      <c r="AC5970" s="690"/>
      <c r="AD5970" s="690"/>
      <c r="AE5970" s="690"/>
      <c r="AF5970" s="690"/>
      <c r="AG5970" s="690"/>
      <c r="AH5970" s="690"/>
      <c r="AI5970" s="690"/>
      <c r="AJ5970" s="690"/>
      <c r="AK5970" s="690"/>
      <c r="AL5970" s="690"/>
      <c r="AM5970" s="690"/>
      <c r="AN5970" s="690"/>
      <c r="AO5970" s="691"/>
    </row>
    <row r="5971" spans="2:41" ht="3.75" customHeight="1">
      <c r="B5971" s="135"/>
      <c r="I5971" s="136"/>
      <c r="J5971" s="135"/>
      <c r="N5971" s="130"/>
      <c r="O5971" s="131"/>
      <c r="P5971" s="131"/>
      <c r="Q5971" s="132"/>
      <c r="U5971" s="787" t="str">
        <f>IF(AND(NM_従事者_従事者58_従事者区分&lt;&gt;"",新_新規_2!L969&lt;&gt;""), 新_新規_2!L969, "")
 &amp; IF(AND(NM_従事者_従事者58_従事者区分&lt;&gt;"",新_変更_3!AO997&lt;&gt;""), 新_変更_3!AO997, "")</f>
        <v/>
      </c>
      <c r="V5971" s="754"/>
      <c r="W5971" s="754"/>
      <c r="X5971" s="789"/>
      <c r="Y5971" s="131"/>
      <c r="Z5971" s="792" t="str">
        <f>IF(AND(NM_従事者_従事者58_従事者区分&lt;&gt;"",新_新規_2!O969&lt;&gt;""), 新_新規_2!O969, "")
&amp; IF(AND(NM_従事者_従事者58_従事者区分&lt;&gt;"",新_変更_3!AR997&lt;&gt;""), 新_変更_3!AR997, "")</f>
        <v/>
      </c>
      <c r="AA5971" s="754"/>
      <c r="AB5971" s="754"/>
      <c r="AC5971" s="755"/>
      <c r="AG5971" s="683" t="str">
        <f>IF(AND(NM_従事者_従事者58_従事者区分&lt;&gt;"",新_新規_2!L970&lt;&gt;""), 新_新規_2!L970, "")
&amp; IF(AND(NM_従事者_従事者58_従事者区分&lt;&gt;"",新_変更_3!AO998&lt;&gt;""), 新_変更_3!AO998, "")</f>
        <v/>
      </c>
      <c r="AH5971" s="684"/>
      <c r="AI5971" s="684"/>
      <c r="AJ5971" s="684"/>
      <c r="AK5971" s="684"/>
      <c r="AL5971" s="684"/>
      <c r="AM5971" s="684"/>
      <c r="AN5971" s="684"/>
      <c r="AO5971" s="685"/>
    </row>
    <row r="5972" spans="2:41" ht="13.35" customHeight="1">
      <c r="B5972" s="135"/>
      <c r="I5972" s="136"/>
      <c r="J5972" s="135"/>
      <c r="N5972" s="135"/>
      <c r="Q5972" s="136"/>
      <c r="R5972" s="124" t="s">
        <v>15</v>
      </c>
      <c r="U5972" s="756"/>
      <c r="V5972" s="757"/>
      <c r="W5972" s="757"/>
      <c r="X5972" s="790"/>
      <c r="Y5972" s="125" t="s">
        <v>359</v>
      </c>
      <c r="Z5972" s="793"/>
      <c r="AA5972" s="757"/>
      <c r="AB5972" s="757"/>
      <c r="AC5972" s="758"/>
      <c r="AD5972" s="124" t="s">
        <v>56</v>
      </c>
      <c r="AG5972" s="686"/>
      <c r="AH5972" s="687"/>
      <c r="AI5972" s="687"/>
      <c r="AJ5972" s="687"/>
      <c r="AK5972" s="687"/>
      <c r="AL5972" s="687"/>
      <c r="AM5972" s="687"/>
      <c r="AN5972" s="687"/>
      <c r="AO5972" s="688"/>
    </row>
    <row r="5973" spans="2:41" ht="3.75" customHeight="1">
      <c r="B5973" s="135"/>
      <c r="I5973" s="136"/>
      <c r="J5973" s="135"/>
      <c r="N5973" s="135"/>
      <c r="Q5973" s="136"/>
      <c r="R5973" s="141"/>
      <c r="S5973" s="141"/>
      <c r="T5973" s="141"/>
      <c r="U5973" s="759"/>
      <c r="V5973" s="760"/>
      <c r="W5973" s="760"/>
      <c r="X5973" s="791"/>
      <c r="Y5973" s="141"/>
      <c r="Z5973" s="794"/>
      <c r="AA5973" s="760"/>
      <c r="AB5973" s="760"/>
      <c r="AC5973" s="761"/>
      <c r="AD5973" s="141"/>
      <c r="AE5973" s="141"/>
      <c r="AF5973" s="141"/>
      <c r="AG5973" s="689"/>
      <c r="AH5973" s="690"/>
      <c r="AI5973" s="690"/>
      <c r="AJ5973" s="690"/>
      <c r="AK5973" s="690"/>
      <c r="AL5973" s="690"/>
      <c r="AM5973" s="690"/>
      <c r="AN5973" s="690"/>
      <c r="AO5973" s="691"/>
    </row>
    <row r="5974" spans="2:41" ht="3.75" customHeight="1">
      <c r="B5974" s="135"/>
      <c r="I5974" s="136"/>
      <c r="J5974" s="135"/>
      <c r="N5974" s="135"/>
      <c r="Q5974" s="136"/>
      <c r="R5974" s="131"/>
      <c r="S5974" s="131"/>
      <c r="T5974" s="132"/>
      <c r="U5974" s="683" t="str">
        <f>IF(AND(NM_従事者_従事者58_従事者区分&lt;&gt;"",新_新規_2!T970&lt;&gt;""), 新_新規_2!T970, "")
&amp; IF(AND(NM_従事者_従事者58_従事者区分&lt;&gt;"",新_変更_3!AW998&lt;&gt;""), 新_変更_3!AW998, "")</f>
        <v/>
      </c>
      <c r="V5974" s="684"/>
      <c r="W5974" s="684"/>
      <c r="X5974" s="684"/>
      <c r="Y5974" s="684"/>
      <c r="Z5974" s="684"/>
      <c r="AA5974" s="684"/>
      <c r="AB5974" s="684"/>
      <c r="AC5974" s="685"/>
      <c r="AD5974" s="130"/>
      <c r="AE5974" s="131"/>
      <c r="AF5974" s="132"/>
      <c r="AG5974" s="683" t="str">
        <f>IF(AND(NM_従事者_従事者58_従事者区分&lt;&gt;"",新_新規_2!L971&lt;&gt;""), 新_新規_2!L971, "")
&amp; IF(AND(NM_従事者_従事者58_従事者区分&lt;&gt;"",新_変更_3!AO999&lt;&gt;""), 新_変更_3!AO999, "")</f>
        <v/>
      </c>
      <c r="AH5974" s="684"/>
      <c r="AI5974" s="684"/>
      <c r="AJ5974" s="684"/>
      <c r="AK5974" s="684"/>
      <c r="AL5974" s="684"/>
      <c r="AM5974" s="684"/>
      <c r="AN5974" s="684"/>
      <c r="AO5974" s="685"/>
    </row>
    <row r="5975" spans="2:41" ht="13.35" customHeight="1">
      <c r="B5975" s="135"/>
      <c r="I5975" s="136"/>
      <c r="J5975" s="135" t="s">
        <v>4050</v>
      </c>
      <c r="N5975" s="135" t="s">
        <v>23</v>
      </c>
      <c r="Q5975" s="136"/>
      <c r="R5975" s="124" t="s">
        <v>17</v>
      </c>
      <c r="T5975" s="136"/>
      <c r="U5975" s="686"/>
      <c r="V5975" s="687"/>
      <c r="W5975" s="687"/>
      <c r="X5975" s="687"/>
      <c r="Y5975" s="687"/>
      <c r="Z5975" s="687"/>
      <c r="AA5975" s="687"/>
      <c r="AB5975" s="687"/>
      <c r="AC5975" s="688"/>
      <c r="AD5975" s="135" t="s">
        <v>18</v>
      </c>
      <c r="AF5975" s="136"/>
      <c r="AG5975" s="686"/>
      <c r="AH5975" s="687"/>
      <c r="AI5975" s="687"/>
      <c r="AJ5975" s="687"/>
      <c r="AK5975" s="687"/>
      <c r="AL5975" s="687"/>
      <c r="AM5975" s="687"/>
      <c r="AN5975" s="687"/>
      <c r="AO5975" s="688"/>
    </row>
    <row r="5976" spans="2:41" ht="3.75" customHeight="1">
      <c r="B5976" s="135"/>
      <c r="I5976" s="136"/>
      <c r="J5976" s="135"/>
      <c r="N5976" s="135"/>
      <c r="Q5976" s="136"/>
      <c r="R5976" s="141"/>
      <c r="S5976" s="141"/>
      <c r="T5976" s="142"/>
      <c r="U5976" s="689"/>
      <c r="V5976" s="690"/>
      <c r="W5976" s="690"/>
      <c r="X5976" s="690"/>
      <c r="Y5976" s="690"/>
      <c r="Z5976" s="690"/>
      <c r="AA5976" s="690"/>
      <c r="AB5976" s="690"/>
      <c r="AC5976" s="691"/>
      <c r="AD5976" s="140"/>
      <c r="AE5976" s="141"/>
      <c r="AF5976" s="142"/>
      <c r="AG5976" s="689"/>
      <c r="AH5976" s="690"/>
      <c r="AI5976" s="690"/>
      <c r="AJ5976" s="690"/>
      <c r="AK5976" s="690"/>
      <c r="AL5976" s="690"/>
      <c r="AM5976" s="690"/>
      <c r="AN5976" s="690"/>
      <c r="AO5976" s="691"/>
    </row>
    <row r="5977" spans="2:41" ht="3.75" customHeight="1">
      <c r="B5977" s="135"/>
      <c r="I5977" s="136"/>
      <c r="J5977" s="135"/>
      <c r="N5977" s="135"/>
      <c r="Q5977" s="136"/>
      <c r="R5977" s="131"/>
      <c r="S5977" s="131"/>
      <c r="T5977" s="132"/>
      <c r="U5977" s="683" t="str">
        <f>IF(AND(NM_従事者_従事者58_従事者区分&lt;&gt;"",新_新規_2!T971&lt;&gt;""), 新_新規_2!T971, "")
&amp; IF(AND(NM_従事者_従事者58_従事者区分&lt;&gt;"",新_変更_3!AW999&lt;&gt;""), 新_変更_3!AW999, "")</f>
        <v/>
      </c>
      <c r="V5977" s="684"/>
      <c r="W5977" s="684"/>
      <c r="X5977" s="684"/>
      <c r="Y5977" s="684"/>
      <c r="Z5977" s="684"/>
      <c r="AA5977" s="684"/>
      <c r="AB5977" s="684"/>
      <c r="AC5977" s="685"/>
      <c r="AD5977" s="130"/>
      <c r="AE5977" s="131"/>
      <c r="AF5977" s="132"/>
      <c r="AG5977" s="683" t="str">
        <f>IF(AND(NM_従事者_従事者58_従事者区分&lt;&gt;"",新_新規_2!L972&lt;&gt;""), 新_新規_2!L972, "")
&amp; IF(AND(NM_従事者_従事者58_従事者区分&lt;&gt;"",新_変更_3!AO1000&lt;&gt;""), 新_変更_3!AO1000, "")</f>
        <v/>
      </c>
      <c r="AH5977" s="684"/>
      <c r="AI5977" s="684"/>
      <c r="AJ5977" s="684"/>
      <c r="AK5977" s="684"/>
      <c r="AL5977" s="684"/>
      <c r="AM5977" s="684"/>
      <c r="AN5977" s="684"/>
      <c r="AO5977" s="685"/>
    </row>
    <row r="5978" spans="2:41" ht="13.35" customHeight="1">
      <c r="B5978" s="135"/>
      <c r="I5978" s="136"/>
      <c r="J5978" s="135"/>
      <c r="N5978" s="135"/>
      <c r="Q5978" s="136"/>
      <c r="R5978" s="124" t="s">
        <v>19</v>
      </c>
      <c r="T5978" s="136"/>
      <c r="U5978" s="686"/>
      <c r="V5978" s="687"/>
      <c r="W5978" s="687"/>
      <c r="X5978" s="687"/>
      <c r="Y5978" s="687"/>
      <c r="Z5978" s="687"/>
      <c r="AA5978" s="687"/>
      <c r="AB5978" s="687"/>
      <c r="AC5978" s="688"/>
      <c r="AD5978" s="135" t="s">
        <v>20</v>
      </c>
      <c r="AF5978" s="136"/>
      <c r="AG5978" s="686"/>
      <c r="AH5978" s="687"/>
      <c r="AI5978" s="687"/>
      <c r="AJ5978" s="687"/>
      <c r="AK5978" s="687"/>
      <c r="AL5978" s="687"/>
      <c r="AM5978" s="687"/>
      <c r="AN5978" s="687"/>
      <c r="AO5978" s="688"/>
    </row>
    <row r="5979" spans="2:41" ht="3.75" customHeight="1">
      <c r="B5979" s="135"/>
      <c r="I5979" s="136"/>
      <c r="J5979" s="135"/>
      <c r="N5979" s="140"/>
      <c r="O5979" s="141"/>
      <c r="P5979" s="141"/>
      <c r="Q5979" s="142"/>
      <c r="R5979" s="141"/>
      <c r="S5979" s="141"/>
      <c r="T5979" s="142"/>
      <c r="U5979" s="689"/>
      <c r="V5979" s="690"/>
      <c r="W5979" s="690"/>
      <c r="X5979" s="690"/>
      <c r="Y5979" s="690"/>
      <c r="Z5979" s="690"/>
      <c r="AA5979" s="690"/>
      <c r="AB5979" s="690"/>
      <c r="AC5979" s="691"/>
      <c r="AD5979" s="140"/>
      <c r="AE5979" s="141"/>
      <c r="AF5979" s="142"/>
      <c r="AG5979" s="689"/>
      <c r="AH5979" s="690"/>
      <c r="AI5979" s="690"/>
      <c r="AJ5979" s="690"/>
      <c r="AK5979" s="690"/>
      <c r="AL5979" s="690"/>
      <c r="AM5979" s="690"/>
      <c r="AN5979" s="690"/>
      <c r="AO5979" s="691"/>
    </row>
    <row r="5980" spans="2:41" ht="3.75" customHeight="1">
      <c r="B5980" s="135"/>
      <c r="I5980" s="136"/>
      <c r="J5980" s="135"/>
      <c r="M5980" s="136"/>
      <c r="N5980" s="135"/>
      <c r="Q5980" s="136"/>
      <c r="R5980" s="130"/>
      <c r="S5980" s="131"/>
      <c r="T5980" s="131"/>
      <c r="U5980" s="131"/>
      <c r="V5980" s="131"/>
      <c r="W5980" s="131"/>
      <c r="X5980" s="131"/>
      <c r="Y5980" s="131"/>
      <c r="Z5980" s="131"/>
      <c r="AA5980" s="131"/>
      <c r="AB5980" s="131"/>
      <c r="AC5980" s="131"/>
      <c r="AD5980" s="131"/>
      <c r="AE5980" s="131"/>
      <c r="AF5980" s="131"/>
      <c r="AG5980" s="131"/>
      <c r="AH5980" s="131"/>
      <c r="AI5980" s="131"/>
      <c r="AJ5980" s="131"/>
      <c r="AK5980" s="131"/>
      <c r="AL5980" s="131"/>
      <c r="AM5980" s="131"/>
      <c r="AN5980" s="131"/>
      <c r="AO5980" s="132"/>
    </row>
    <row r="5981" spans="2:41" ht="13.35" customHeight="1">
      <c r="B5981" s="135"/>
      <c r="I5981" s="136"/>
      <c r="J5981" s="135"/>
      <c r="M5981" s="136"/>
      <c r="N5981" s="135" t="s">
        <v>111</v>
      </c>
      <c r="Q5981" s="136"/>
      <c r="R5981" s="135"/>
      <c r="S5981" s="696"/>
      <c r="T5981" s="694"/>
      <c r="V5981" s="146"/>
      <c r="W5981" s="124" t="s">
        <v>12</v>
      </c>
      <c r="X5981" s="146"/>
      <c r="Y5981" s="124" t="s">
        <v>11</v>
      </c>
      <c r="Z5981" s="146"/>
      <c r="AA5981" s="124" t="s">
        <v>364</v>
      </c>
      <c r="AO5981" s="136"/>
    </row>
    <row r="5982" spans="2:41" ht="3.75" customHeight="1">
      <c r="B5982" s="135"/>
      <c r="I5982" s="136"/>
      <c r="J5982" s="135"/>
      <c r="M5982" s="136"/>
      <c r="N5982" s="135"/>
      <c r="Q5982" s="136"/>
      <c r="R5982" s="135"/>
      <c r="AO5982" s="136"/>
    </row>
    <row r="5983" spans="2:41" ht="3.75" customHeight="1">
      <c r="B5983" s="135"/>
      <c r="I5983" s="136"/>
      <c r="J5983" s="135"/>
      <c r="M5983" s="136"/>
      <c r="N5983" s="130"/>
      <c r="O5983" s="131"/>
      <c r="P5983" s="131"/>
      <c r="Q5983" s="131"/>
      <c r="R5983" s="781" t="str">
        <f>IF(AND(NM_従事者_従事者58_従事者区分&lt;&gt;"",新_新規_2!I973&lt;&gt;""), 新_新規_2!I973, "")
&amp; IF(AND(NM_従事者_従事者58_従事者区分&lt;&gt;"",新_変更_3!AL1001&lt;&gt;""), 新_変更_3!AL1001, "")</f>
        <v/>
      </c>
      <c r="S5983" s="784" t="str">
        <f>IF(AND(NM_従事者_従事者58_従事者区分&lt;&gt;"",新_新規_2!J973&lt;&gt;""), 新_新規_2!J973, "")
&amp; IF(AND(NM_従事者_従事者58_従事者区分&lt;&gt;"",新_変更_3!AM1001&lt;&gt;""), 新_変更_3!AM1001, "")</f>
        <v/>
      </c>
      <c r="T5983" s="131"/>
      <c r="U5983" s="787" t="str">
        <f>IF(AND(NM_従事者_従事者58_従事者区分&lt;&gt;"",新_新規_2!L973&lt;&gt;""), 新_新規_2!L973, "")
&amp; IF(AND(NM_従事者_従事者58_従事者区分&lt;&gt;"",新_変更_3!AO1001&lt;&gt;""), 新_変更_3!AO1001, "")</f>
        <v/>
      </c>
      <c r="V5983" s="130"/>
      <c r="W5983" s="131"/>
      <c r="X5983" s="131"/>
      <c r="Y5983" s="131"/>
      <c r="Z5983" s="131"/>
      <c r="AA5983" s="131"/>
      <c r="AB5983" s="131"/>
      <c r="AC5983" s="131"/>
      <c r="AD5983" s="131"/>
      <c r="AE5983" s="131"/>
      <c r="AF5983" s="131"/>
      <c r="AG5983" s="131"/>
      <c r="AH5983" s="133"/>
      <c r="AI5983" s="133"/>
      <c r="AJ5983" s="131"/>
      <c r="AK5983" s="149"/>
      <c r="AL5983" s="131"/>
      <c r="AM5983" s="131"/>
      <c r="AN5983" s="131"/>
      <c r="AO5983" s="132"/>
    </row>
    <row r="5984" spans="2:41" ht="13.35" customHeight="1">
      <c r="B5984" s="135"/>
      <c r="I5984" s="136"/>
      <c r="J5984" s="135"/>
      <c r="M5984" s="136"/>
      <c r="N5984" s="135" t="s">
        <v>30</v>
      </c>
      <c r="R5984" s="782"/>
      <c r="S5984" s="785"/>
      <c r="T5984" s="124" t="s">
        <v>388</v>
      </c>
      <c r="U5984" s="756"/>
      <c r="V5984" s="135" t="s">
        <v>112</v>
      </c>
      <c r="AH5984" s="137"/>
      <c r="AI5984" s="137"/>
      <c r="AK5984" s="150"/>
      <c r="AO5984" s="136"/>
    </row>
    <row r="5985" spans="2:41" ht="3.75" customHeight="1">
      <c r="B5985" s="135"/>
      <c r="I5985" s="136"/>
      <c r="J5985" s="135"/>
      <c r="M5985" s="136"/>
      <c r="N5985" s="135"/>
      <c r="R5985" s="783"/>
      <c r="S5985" s="786"/>
      <c r="T5985" s="141"/>
      <c r="U5985" s="759"/>
      <c r="V5985" s="140"/>
      <c r="W5985" s="141"/>
      <c r="X5985" s="141"/>
      <c r="Y5985" s="141"/>
      <c r="Z5985" s="141"/>
      <c r="AA5985" s="141"/>
      <c r="AB5985" s="141"/>
      <c r="AC5985" s="141"/>
      <c r="AD5985" s="141"/>
      <c r="AE5985" s="141"/>
      <c r="AF5985" s="141"/>
      <c r="AG5985" s="141"/>
      <c r="AH5985" s="143"/>
      <c r="AI5985" s="143"/>
      <c r="AJ5985" s="141"/>
      <c r="AK5985" s="151"/>
      <c r="AL5985" s="141"/>
      <c r="AM5985" s="141"/>
      <c r="AN5985" s="141"/>
      <c r="AO5985" s="142"/>
    </row>
    <row r="5986" spans="2:41" ht="3.75" customHeight="1">
      <c r="B5986" s="135"/>
      <c r="I5986" s="136"/>
      <c r="J5986" s="135"/>
      <c r="M5986" s="136"/>
      <c r="N5986" s="130"/>
      <c r="O5986" s="131"/>
      <c r="P5986" s="131"/>
      <c r="Q5986" s="132"/>
      <c r="R5986" s="788" t="str">
        <f>IF(AND(NM_従事者_従事者58_従事者区分&lt;&gt;"",新_新規_2!K977&lt;&gt;""), 新_新規_2!K977, "")
&amp; IF(AND(NM_従事者_従事者58_従事者区分&lt;&gt;"",新_変更_3!AN1005&lt;&gt;""), 新_変更_3!AN1005, "")</f>
        <v/>
      </c>
      <c r="S5986" s="684"/>
      <c r="T5986" s="684"/>
      <c r="U5986" s="685"/>
      <c r="V5986" s="686" t="str">
        <f>IF(AND(NM_従事者_従事者58_従事者区分&lt;&gt;"",新_新規_2!O977&lt;&gt;""), 新_新規_2!O977, "")
&amp; IF(AND(NM_従事者_従事者58_従事者区分&lt;&gt;"",新_変更_3!AR1005&lt;&gt;""), 新_変更_3!AR1005, "")</f>
        <v/>
      </c>
      <c r="W5986" s="688"/>
      <c r="X5986" s="683" t="str">
        <f>IF(AND(NM_従事者_従事者58_従事者区分&lt;&gt;"",新_新規_2!Q977&lt;&gt;""), 新_新規_2!Q977, "")
 &amp; IF(AND(NM_従事者_従事者58_従事者区分&lt;&gt;"",新_変更_3!AT1005&lt;&gt;""), 新_変更_3!AT1005, "")</f>
        <v/>
      </c>
      <c r="Y5986" s="684"/>
      <c r="Z5986" s="684"/>
      <c r="AA5986" s="685"/>
      <c r="AI5986" s="131"/>
      <c r="AO5986" s="136"/>
    </row>
    <row r="5987" spans="2:41" ht="13.35" customHeight="1">
      <c r="B5987" s="135"/>
      <c r="I5987" s="136"/>
      <c r="J5987" s="135"/>
      <c r="M5987" s="136"/>
      <c r="N5987" s="135" t="s">
        <v>114</v>
      </c>
      <c r="Q5987" s="136"/>
      <c r="R5987" s="686"/>
      <c r="S5987" s="687"/>
      <c r="T5987" s="687"/>
      <c r="U5987" s="688"/>
      <c r="V5987" s="686"/>
      <c r="W5987" s="688"/>
      <c r="X5987" s="686"/>
      <c r="Y5987" s="687"/>
      <c r="Z5987" s="687"/>
      <c r="AA5987" s="688"/>
      <c r="AB5987" s="158" t="s">
        <v>171</v>
      </c>
      <c r="AO5987" s="136"/>
    </row>
    <row r="5988" spans="2:41" ht="3.75" customHeight="1">
      <c r="B5988" s="135"/>
      <c r="I5988" s="136"/>
      <c r="J5988" s="135"/>
      <c r="M5988" s="136"/>
      <c r="N5988" s="135"/>
      <c r="Q5988" s="136"/>
      <c r="R5988" s="689"/>
      <c r="S5988" s="690"/>
      <c r="T5988" s="690"/>
      <c r="U5988" s="691"/>
      <c r="V5988" s="689"/>
      <c r="W5988" s="691"/>
      <c r="X5988" s="689"/>
      <c r="Y5988" s="690"/>
      <c r="Z5988" s="690"/>
      <c r="AA5988" s="691"/>
      <c r="AB5988" s="141"/>
      <c r="AC5988" s="141"/>
      <c r="AD5988" s="141"/>
      <c r="AE5988" s="141"/>
      <c r="AF5988" s="141"/>
      <c r="AG5988" s="141"/>
      <c r="AH5988" s="141"/>
      <c r="AI5988" s="141"/>
      <c r="AJ5988" s="141"/>
      <c r="AK5988" s="141"/>
      <c r="AL5988" s="141"/>
      <c r="AM5988" s="141"/>
      <c r="AN5988" s="141"/>
      <c r="AO5988" s="142"/>
    </row>
    <row r="5989" spans="2:41" ht="3.75" customHeight="1">
      <c r="B5989" s="135"/>
      <c r="I5989" s="136"/>
      <c r="J5989" s="135"/>
      <c r="M5989" s="136"/>
      <c r="N5989" s="130"/>
      <c r="O5989" s="131"/>
      <c r="P5989" s="131"/>
      <c r="Q5989" s="131"/>
      <c r="R5989" s="130"/>
      <c r="S5989" s="131"/>
      <c r="T5989" s="131"/>
      <c r="U5989" s="131"/>
      <c r="V5989" s="131"/>
      <c r="W5989" s="131"/>
      <c r="X5989" s="131"/>
      <c r="Y5989" s="131"/>
      <c r="Z5989" s="131"/>
      <c r="AA5989" s="132"/>
      <c r="AB5989" s="130"/>
      <c r="AI5989" s="136"/>
      <c r="AJ5989" s="130"/>
      <c r="AK5989" s="131"/>
      <c r="AL5989" s="131"/>
      <c r="AM5989" s="131"/>
      <c r="AN5989" s="131"/>
      <c r="AO5989" s="132"/>
    </row>
    <row r="5990" spans="2:41" ht="13.35" customHeight="1">
      <c r="B5990" s="135"/>
      <c r="I5990" s="136"/>
      <c r="J5990" s="135"/>
      <c r="M5990" s="136"/>
      <c r="N5990" s="135" t="s">
        <v>115</v>
      </c>
      <c r="R5990" s="135"/>
      <c r="S5990" s="696" t="str">
        <f>IF(AND(NM_従事者_従事者58_従事者区分&lt;&gt;"",新_新規_2!I979&lt;&gt;""), 新_新規_2!I979, "")
&amp; IF(AND(NM_従事者_従事者58_従事者区分&lt;&gt;"",新_変更_3!AL1007&lt;&gt;""), 新_変更_3!AL1007, "")</f>
        <v/>
      </c>
      <c r="T5990" s="694"/>
      <c r="V5990" s="146" t="str">
        <f>IF(AND(NM_従事者_従事者58_従事者区分&lt;&gt;"",新_新規_2!K979&lt;&gt;""), 新_新規_2!K979, "")
&amp; IF(AND(NM_従事者_従事者58_従事者区分&lt;&gt;"",新_変更_3!AN1007&lt;&gt;""), 新_変更_3!AN1007, "")</f>
        <v/>
      </c>
      <c r="W5990" s="124" t="s">
        <v>12</v>
      </c>
      <c r="X5990" s="146" t="str">
        <f>IF(AND(NM_従事者_従事者58_従事者区分&lt;&gt;"",新_新規_2!M979&lt;&gt;""), 新_新規_2!M979, "")
&amp; IF(AND(NM_従事者_従事者58_従事者区分&lt;&gt;"",新_変更_3!AP1007&lt;&gt;""), 新_変更_3!AP1007, "")</f>
        <v/>
      </c>
      <c r="Y5990" s="124" t="s">
        <v>11</v>
      </c>
      <c r="Z5990" s="146" t="str">
        <f>IF(AND(NM_従事者_従事者58_従事者区分&lt;&gt;"",新_新規_2!O979&lt;&gt;""), 新_新規_2!O979, "")
&amp; IF(AND(NM_従事者_従事者58_従事者区分&lt;&gt;"",新_変更_3!AR1007&lt;&gt;""), 新_変更_3!AR1007, "")</f>
        <v/>
      </c>
      <c r="AA5990" s="124" t="s">
        <v>364</v>
      </c>
      <c r="AB5990" s="135" t="s">
        <v>170</v>
      </c>
      <c r="AI5990" s="136"/>
      <c r="AJ5990" s="135"/>
      <c r="AK5990" s="696"/>
      <c r="AL5990" s="693"/>
      <c r="AM5990" s="693"/>
      <c r="AN5990" s="693"/>
      <c r="AO5990" s="694"/>
    </row>
    <row r="5991" spans="2:41" ht="3.75" customHeight="1">
      <c r="B5991" s="135"/>
      <c r="I5991" s="136"/>
      <c r="J5991" s="135"/>
      <c r="M5991" s="136"/>
      <c r="N5991" s="135"/>
      <c r="R5991" s="140"/>
      <c r="S5991" s="141"/>
      <c r="T5991" s="141"/>
      <c r="U5991" s="141"/>
      <c r="V5991" s="141"/>
      <c r="W5991" s="141"/>
      <c r="X5991" s="141"/>
      <c r="Y5991" s="141"/>
      <c r="Z5991" s="141"/>
      <c r="AA5991" s="142"/>
      <c r="AB5991" s="140"/>
      <c r="AC5991" s="141"/>
      <c r="AD5991" s="141"/>
      <c r="AE5991" s="141"/>
      <c r="AF5991" s="141"/>
      <c r="AG5991" s="141"/>
      <c r="AH5991" s="141"/>
      <c r="AI5991" s="142"/>
      <c r="AJ5991" s="140"/>
      <c r="AK5991" s="141"/>
      <c r="AL5991" s="141"/>
      <c r="AM5991" s="141"/>
      <c r="AN5991" s="141"/>
      <c r="AO5991" s="142"/>
    </row>
    <row r="5992" spans="2:41" ht="3.75" customHeight="1">
      <c r="B5992" s="135"/>
      <c r="I5992" s="136"/>
      <c r="J5992" s="135"/>
      <c r="M5992" s="136"/>
      <c r="N5992" s="130"/>
      <c r="O5992" s="131"/>
      <c r="P5992" s="131"/>
      <c r="Q5992" s="132"/>
      <c r="R5992" s="683" t="str">
        <f>IF(新_新規_2!T976="☑", "研修中の登録販売者", "") &amp; IF(新_変更_3!AW1004="☑", "研修中の登録販売者", "")</f>
        <v/>
      </c>
      <c r="S5992" s="684"/>
      <c r="T5992" s="684"/>
      <c r="U5992" s="684"/>
      <c r="V5992" s="684"/>
      <c r="W5992" s="684"/>
      <c r="X5992" s="684"/>
      <c r="Y5992" s="684"/>
      <c r="Z5992" s="684"/>
      <c r="AA5992" s="684"/>
      <c r="AB5992" s="684"/>
      <c r="AC5992" s="684"/>
      <c r="AD5992" s="684"/>
      <c r="AE5992" s="684"/>
      <c r="AF5992" s="684"/>
      <c r="AG5992" s="684"/>
      <c r="AH5992" s="684"/>
      <c r="AI5992" s="684"/>
      <c r="AJ5992" s="684"/>
      <c r="AK5992" s="684"/>
      <c r="AL5992" s="684"/>
      <c r="AM5992" s="684"/>
      <c r="AN5992" s="684"/>
      <c r="AO5992" s="685"/>
    </row>
    <row r="5993" spans="2:41" ht="13.35" customHeight="1">
      <c r="B5993" s="135"/>
      <c r="I5993" s="136"/>
      <c r="J5993" s="135"/>
      <c r="M5993" s="136"/>
      <c r="N5993" s="135" t="s">
        <v>32</v>
      </c>
      <c r="Q5993" s="136"/>
      <c r="R5993" s="686"/>
      <c r="S5993" s="687"/>
      <c r="T5993" s="687"/>
      <c r="U5993" s="687"/>
      <c r="V5993" s="687"/>
      <c r="W5993" s="687"/>
      <c r="X5993" s="687"/>
      <c r="Y5993" s="687"/>
      <c r="Z5993" s="687"/>
      <c r="AA5993" s="687"/>
      <c r="AB5993" s="687"/>
      <c r="AC5993" s="687"/>
      <c r="AD5993" s="687"/>
      <c r="AE5993" s="687"/>
      <c r="AF5993" s="687"/>
      <c r="AG5993" s="687"/>
      <c r="AH5993" s="687"/>
      <c r="AI5993" s="687"/>
      <c r="AJ5993" s="687"/>
      <c r="AK5993" s="687"/>
      <c r="AL5993" s="687"/>
      <c r="AM5993" s="687"/>
      <c r="AN5993" s="687"/>
      <c r="AO5993" s="688"/>
    </row>
    <row r="5994" spans="2:41" ht="3.75" customHeight="1">
      <c r="B5994" s="135"/>
      <c r="I5994" s="136"/>
      <c r="J5994" s="135"/>
      <c r="M5994" s="136"/>
      <c r="N5994" s="140"/>
      <c r="O5994" s="141"/>
      <c r="P5994" s="141"/>
      <c r="Q5994" s="142"/>
      <c r="R5994" s="689"/>
      <c r="S5994" s="690"/>
      <c r="T5994" s="690"/>
      <c r="U5994" s="690"/>
      <c r="V5994" s="690"/>
      <c r="W5994" s="690"/>
      <c r="X5994" s="690"/>
      <c r="Y5994" s="690"/>
      <c r="Z5994" s="690"/>
      <c r="AA5994" s="690"/>
      <c r="AB5994" s="690"/>
      <c r="AC5994" s="690"/>
      <c r="AD5994" s="690"/>
      <c r="AE5994" s="690"/>
      <c r="AF5994" s="690"/>
      <c r="AG5994" s="690"/>
      <c r="AH5994" s="690"/>
      <c r="AI5994" s="690"/>
      <c r="AJ5994" s="690"/>
      <c r="AK5994" s="690"/>
      <c r="AL5994" s="690"/>
      <c r="AM5994" s="690"/>
      <c r="AN5994" s="690"/>
      <c r="AO5994" s="691"/>
    </row>
    <row r="5995" spans="2:41" ht="3.75" customHeight="1">
      <c r="B5995" s="135"/>
      <c r="I5995" s="136"/>
      <c r="J5995" s="130"/>
      <c r="K5995" s="131"/>
      <c r="L5995" s="131"/>
      <c r="M5995" s="132"/>
      <c r="N5995" s="130"/>
      <c r="O5995" s="131"/>
      <c r="P5995" s="131"/>
      <c r="Q5995" s="132"/>
      <c r="R5995" s="130"/>
      <c r="S5995" s="131"/>
      <c r="T5995" s="131"/>
      <c r="U5995" s="131"/>
      <c r="V5995" s="131"/>
      <c r="W5995" s="131"/>
      <c r="X5995" s="131"/>
      <c r="Y5995" s="131"/>
      <c r="Z5995" s="131"/>
      <c r="AA5995" s="132"/>
      <c r="AB5995" s="130"/>
      <c r="AC5995" s="131"/>
      <c r="AD5995" s="131"/>
      <c r="AE5995" s="132"/>
      <c r="AF5995" s="131"/>
      <c r="AG5995" s="131"/>
      <c r="AH5995" s="131"/>
      <c r="AI5995" s="131"/>
      <c r="AJ5995" s="131"/>
      <c r="AK5995" s="131"/>
      <c r="AL5995" s="131"/>
      <c r="AM5995" s="131"/>
      <c r="AN5995" s="131"/>
      <c r="AO5995" s="132"/>
    </row>
    <row r="5996" spans="2:41" ht="13.35" customHeight="1">
      <c r="B5996" s="135"/>
      <c r="I5996" s="136"/>
      <c r="J5996" s="135"/>
      <c r="M5996" s="136"/>
      <c r="N5996" s="135" t="s">
        <v>27</v>
      </c>
      <c r="Q5996" s="136"/>
      <c r="R5996" s="135"/>
      <c r="S5996" s="692" t="str">
        <f>IF(新_新規_2!I987&lt;&gt;"", "01300011:その他従事者", "") &amp; IF(新_変更_3!AL1015&lt;&gt;"", "01300011:その他従事者", "")</f>
        <v/>
      </c>
      <c r="T5996" s="693"/>
      <c r="U5996" s="693"/>
      <c r="V5996" s="693"/>
      <c r="W5996" s="693"/>
      <c r="X5996" s="693"/>
      <c r="Y5996" s="693"/>
      <c r="Z5996" s="693"/>
      <c r="AA5996" s="694"/>
      <c r="AB5996" s="135" t="s">
        <v>28</v>
      </c>
      <c r="AE5996" s="136"/>
      <c r="AF5996" s="135"/>
      <c r="AG5996" s="695" t="str">
        <f>IF(新_新規_2!I995="☑", "01300001:薬剤師", "") &amp; IF(新_変更_3!AL1023="☑", "01300001:薬剤師", "")
 &amp; IF(新_新規_2!N995="☑", "01300002:登録販売者", "") &amp; IF(新_変更_3!AQ1023="☑", "01300002:登録販売者", "")
 &amp; IF(新_新規_2!T995="☑", "01300002:登録販売者", "") &amp; IF(新_変更_3!AW1023="☑", "01300002:登録販売者", "")</f>
        <v/>
      </c>
      <c r="AH5996" s="693"/>
      <c r="AI5996" s="693"/>
      <c r="AJ5996" s="693"/>
      <c r="AK5996" s="693"/>
      <c r="AL5996" s="693"/>
      <c r="AM5996" s="693"/>
      <c r="AN5996" s="693"/>
      <c r="AO5996" s="694"/>
    </row>
    <row r="5997" spans="2:41" ht="3.75" customHeight="1">
      <c r="B5997" s="135"/>
      <c r="I5997" s="136"/>
      <c r="J5997" s="135"/>
      <c r="M5997" s="136"/>
      <c r="N5997" s="140"/>
      <c r="O5997" s="141"/>
      <c r="P5997" s="141"/>
      <c r="Q5997" s="142"/>
      <c r="R5997" s="140"/>
      <c r="S5997" s="141"/>
      <c r="T5997" s="141"/>
      <c r="U5997" s="141"/>
      <c r="V5997" s="141"/>
      <c r="W5997" s="141"/>
      <c r="X5997" s="141"/>
      <c r="Y5997" s="141"/>
      <c r="Z5997" s="141"/>
      <c r="AA5997" s="142"/>
      <c r="AB5997" s="140"/>
      <c r="AC5997" s="141"/>
      <c r="AD5997" s="141"/>
      <c r="AE5997" s="142"/>
      <c r="AF5997" s="141"/>
      <c r="AG5997" s="141"/>
      <c r="AH5997" s="141"/>
      <c r="AI5997" s="141"/>
      <c r="AJ5997" s="141"/>
      <c r="AK5997" s="141"/>
      <c r="AL5997" s="141"/>
      <c r="AM5997" s="141"/>
      <c r="AN5997" s="141"/>
      <c r="AO5997" s="142"/>
    </row>
    <row r="5998" spans="2:41" ht="3.75" customHeight="1">
      <c r="B5998" s="135"/>
      <c r="I5998" s="136"/>
      <c r="J5998" s="135"/>
      <c r="M5998" s="136"/>
      <c r="N5998" s="130"/>
      <c r="O5998" s="131"/>
      <c r="P5998" s="131"/>
      <c r="Q5998" s="132"/>
      <c r="R5998" s="130"/>
      <c r="S5998" s="131"/>
      <c r="T5998" s="131"/>
      <c r="U5998" s="131"/>
      <c r="V5998" s="131"/>
      <c r="W5998" s="131"/>
      <c r="X5998" s="131"/>
      <c r="Y5998" s="131"/>
      <c r="Z5998" s="131"/>
      <c r="AA5998" s="132"/>
      <c r="AB5998" s="130"/>
      <c r="AC5998" s="131"/>
      <c r="AD5998" s="131"/>
      <c r="AE5998" s="132"/>
      <c r="AF5998" s="130"/>
      <c r="AG5998" s="131"/>
      <c r="AH5998" s="131"/>
      <c r="AI5998" s="131"/>
      <c r="AJ5998" s="131"/>
      <c r="AK5998" s="131"/>
      <c r="AL5998" s="131"/>
      <c r="AM5998" s="131"/>
      <c r="AN5998" s="131"/>
      <c r="AO5998" s="132"/>
    </row>
    <row r="5999" spans="2:41" ht="13.35" customHeight="1">
      <c r="B5999" s="135"/>
      <c r="I5999" s="136"/>
      <c r="J5999" s="135"/>
      <c r="M5999" s="136"/>
      <c r="N5999" s="135" t="s">
        <v>3990</v>
      </c>
      <c r="Q5999" s="136"/>
      <c r="R5999" s="135"/>
      <c r="S5999" s="696"/>
      <c r="T5999" s="694"/>
      <c r="V5999" s="146"/>
      <c r="W5999" s="124" t="s">
        <v>12</v>
      </c>
      <c r="X5999" s="146"/>
      <c r="Y5999" s="124" t="s">
        <v>11</v>
      </c>
      <c r="Z5999" s="146"/>
      <c r="AA5999" s="136" t="s">
        <v>364</v>
      </c>
      <c r="AB5999" s="135" t="s">
        <v>66</v>
      </c>
      <c r="AE5999" s="136"/>
      <c r="AF5999" s="135"/>
      <c r="AG5999" s="696"/>
      <c r="AH5999" s="694"/>
      <c r="AJ5999" s="146"/>
      <c r="AK5999" s="124" t="s">
        <v>12</v>
      </c>
      <c r="AL5999" s="146"/>
      <c r="AM5999" s="124" t="s">
        <v>11</v>
      </c>
      <c r="AN5999" s="146"/>
      <c r="AO5999" s="136" t="s">
        <v>364</v>
      </c>
    </row>
    <row r="6000" spans="2:41" ht="3.75" customHeight="1">
      <c r="B6000" s="135"/>
      <c r="I6000" s="136"/>
      <c r="J6000" s="135"/>
      <c r="M6000" s="136"/>
      <c r="N6000" s="140"/>
      <c r="O6000" s="141"/>
      <c r="P6000" s="141"/>
      <c r="Q6000" s="142"/>
      <c r="R6000" s="140"/>
      <c r="S6000" s="141"/>
      <c r="T6000" s="141"/>
      <c r="U6000" s="141"/>
      <c r="V6000" s="141"/>
      <c r="W6000" s="141"/>
      <c r="X6000" s="141"/>
      <c r="Y6000" s="141"/>
      <c r="Z6000" s="141"/>
      <c r="AA6000" s="142"/>
      <c r="AB6000" s="140"/>
      <c r="AC6000" s="141"/>
      <c r="AD6000" s="141"/>
      <c r="AE6000" s="142"/>
      <c r="AF6000" s="140"/>
      <c r="AG6000" s="141"/>
      <c r="AH6000" s="141"/>
      <c r="AI6000" s="141"/>
      <c r="AJ6000" s="141"/>
      <c r="AK6000" s="141"/>
      <c r="AL6000" s="141"/>
      <c r="AM6000" s="141"/>
      <c r="AN6000" s="141"/>
      <c r="AO6000" s="142"/>
    </row>
    <row r="6001" spans="2:41" ht="3.75" customHeight="1">
      <c r="B6001" s="135"/>
      <c r="I6001" s="136"/>
      <c r="J6001" s="135"/>
      <c r="M6001" s="136"/>
      <c r="N6001" s="130"/>
      <c r="O6001" s="131"/>
      <c r="P6001" s="131"/>
      <c r="Q6001" s="132"/>
      <c r="R6001" s="683" t="str">
        <f>IF(AND(NM_従事者_従事者59_従事者区分&lt;&gt;"",新_新規_2!I987&lt;&gt;""), 新_新規_2!I987, "")
 &amp; IF(AND(NM_従事者_従事者59_従事者区分&lt;&gt;"",新_変更_3!AL1015&lt;&gt;""), 新_変更_3!AL1015, "")</f>
        <v/>
      </c>
      <c r="S6001" s="684"/>
      <c r="T6001" s="684"/>
      <c r="U6001" s="684"/>
      <c r="V6001" s="684"/>
      <c r="W6001" s="684"/>
      <c r="X6001" s="684"/>
      <c r="Y6001" s="684"/>
      <c r="Z6001" s="684"/>
      <c r="AA6001" s="684"/>
      <c r="AB6001" s="684"/>
      <c r="AC6001" s="684"/>
      <c r="AD6001" s="684"/>
      <c r="AE6001" s="684"/>
      <c r="AF6001" s="684"/>
      <c r="AG6001" s="684"/>
      <c r="AH6001" s="684"/>
      <c r="AI6001" s="684"/>
      <c r="AJ6001" s="685"/>
      <c r="AK6001" s="131"/>
      <c r="AL6001" s="131"/>
      <c r="AM6001" s="131"/>
      <c r="AN6001" s="131"/>
      <c r="AO6001" s="132"/>
    </row>
    <row r="6002" spans="2:41" ht="13.35" customHeight="1">
      <c r="B6002" s="135"/>
      <c r="I6002" s="136"/>
      <c r="J6002" s="135"/>
      <c r="M6002" s="136"/>
      <c r="N6002" s="135" t="s">
        <v>8</v>
      </c>
      <c r="Q6002" s="136"/>
      <c r="R6002" s="686"/>
      <c r="S6002" s="687"/>
      <c r="T6002" s="687"/>
      <c r="U6002" s="687"/>
      <c r="V6002" s="687"/>
      <c r="W6002" s="687"/>
      <c r="X6002" s="687"/>
      <c r="Y6002" s="687"/>
      <c r="Z6002" s="687"/>
      <c r="AA6002" s="687"/>
      <c r="AB6002" s="687"/>
      <c r="AC6002" s="687"/>
      <c r="AD6002" s="687"/>
      <c r="AE6002" s="687"/>
      <c r="AF6002" s="687"/>
      <c r="AG6002" s="687"/>
      <c r="AH6002" s="687"/>
      <c r="AI6002" s="687"/>
      <c r="AJ6002" s="688"/>
      <c r="AL6002" s="147" t="s">
        <v>13</v>
      </c>
      <c r="AM6002" s="124" t="s">
        <v>29</v>
      </c>
      <c r="AO6002" s="136"/>
    </row>
    <row r="6003" spans="2:41" ht="3.75" customHeight="1">
      <c r="B6003" s="135"/>
      <c r="I6003" s="136"/>
      <c r="J6003" s="135"/>
      <c r="M6003" s="136"/>
      <c r="N6003" s="140"/>
      <c r="O6003" s="141"/>
      <c r="P6003" s="141"/>
      <c r="Q6003" s="142"/>
      <c r="R6003" s="689"/>
      <c r="S6003" s="690"/>
      <c r="T6003" s="690"/>
      <c r="U6003" s="690"/>
      <c r="V6003" s="690"/>
      <c r="W6003" s="690"/>
      <c r="X6003" s="690"/>
      <c r="Y6003" s="690"/>
      <c r="Z6003" s="690"/>
      <c r="AA6003" s="690"/>
      <c r="AB6003" s="690"/>
      <c r="AC6003" s="690"/>
      <c r="AD6003" s="690"/>
      <c r="AE6003" s="690"/>
      <c r="AF6003" s="690"/>
      <c r="AG6003" s="690"/>
      <c r="AH6003" s="690"/>
      <c r="AI6003" s="690"/>
      <c r="AJ6003" s="691"/>
      <c r="AK6003" s="141"/>
      <c r="AL6003" s="141"/>
      <c r="AM6003" s="141"/>
      <c r="AN6003" s="141"/>
      <c r="AO6003" s="142"/>
    </row>
    <row r="6004" spans="2:41" ht="3.75" customHeight="1">
      <c r="B6004" s="135"/>
      <c r="I6004" s="136"/>
      <c r="J6004" s="135"/>
      <c r="M6004" s="136"/>
      <c r="N6004" s="130"/>
      <c r="O6004" s="131"/>
      <c r="P6004" s="131"/>
      <c r="Q6004" s="132"/>
      <c r="R6004" s="683" t="str">
        <f>IF(NM_従事者_従事者59_従事者区分="","",(IF(新_新規_2!I986&lt;&gt;"", ASC(PHONETIC(新_新規_2!I986)), "") &amp; IF(新_変更_3!AL1014&lt;&gt;"", ASC(PHONETIC(新_変更_3!AL1014)), "")))</f>
        <v/>
      </c>
      <c r="S6004" s="684"/>
      <c r="T6004" s="684"/>
      <c r="U6004" s="684"/>
      <c r="V6004" s="684"/>
      <c r="W6004" s="684"/>
      <c r="X6004" s="684"/>
      <c r="Y6004" s="684"/>
      <c r="Z6004" s="684"/>
      <c r="AA6004" s="684"/>
      <c r="AB6004" s="684"/>
      <c r="AC6004" s="684"/>
      <c r="AD6004" s="684"/>
      <c r="AE6004" s="684"/>
      <c r="AF6004" s="684"/>
      <c r="AG6004" s="684"/>
      <c r="AH6004" s="684"/>
      <c r="AI6004" s="684"/>
      <c r="AJ6004" s="684"/>
      <c r="AK6004" s="684"/>
      <c r="AL6004" s="684"/>
      <c r="AM6004" s="684"/>
      <c r="AN6004" s="684"/>
      <c r="AO6004" s="685"/>
    </row>
    <row r="6005" spans="2:41" ht="13.35" customHeight="1">
      <c r="B6005" s="135"/>
      <c r="I6005" s="136"/>
      <c r="J6005" s="135"/>
      <c r="M6005" s="136"/>
      <c r="N6005" s="135" t="s">
        <v>61</v>
      </c>
      <c r="Q6005" s="136"/>
      <c r="R6005" s="686"/>
      <c r="S6005" s="687"/>
      <c r="T6005" s="687"/>
      <c r="U6005" s="687"/>
      <c r="V6005" s="687"/>
      <c r="W6005" s="687"/>
      <c r="X6005" s="687"/>
      <c r="Y6005" s="687"/>
      <c r="Z6005" s="687"/>
      <c r="AA6005" s="687"/>
      <c r="AB6005" s="687"/>
      <c r="AC6005" s="687"/>
      <c r="AD6005" s="687"/>
      <c r="AE6005" s="687"/>
      <c r="AF6005" s="687"/>
      <c r="AG6005" s="687"/>
      <c r="AH6005" s="687"/>
      <c r="AI6005" s="687"/>
      <c r="AJ6005" s="687"/>
      <c r="AK6005" s="687"/>
      <c r="AL6005" s="687"/>
      <c r="AM6005" s="687"/>
      <c r="AN6005" s="687"/>
      <c r="AO6005" s="688"/>
    </row>
    <row r="6006" spans="2:41" ht="3.75" customHeight="1">
      <c r="B6006" s="135"/>
      <c r="I6006" s="136"/>
      <c r="J6006" s="135"/>
      <c r="M6006" s="136"/>
      <c r="N6006" s="135"/>
      <c r="Q6006" s="136"/>
      <c r="R6006" s="689"/>
      <c r="S6006" s="690"/>
      <c r="T6006" s="690"/>
      <c r="U6006" s="690"/>
      <c r="V6006" s="690"/>
      <c r="W6006" s="690"/>
      <c r="X6006" s="690"/>
      <c r="Y6006" s="690"/>
      <c r="Z6006" s="690"/>
      <c r="AA6006" s="690"/>
      <c r="AB6006" s="690"/>
      <c r="AC6006" s="690"/>
      <c r="AD6006" s="690"/>
      <c r="AE6006" s="690"/>
      <c r="AF6006" s="690"/>
      <c r="AG6006" s="690"/>
      <c r="AH6006" s="690"/>
      <c r="AI6006" s="690"/>
      <c r="AJ6006" s="690"/>
      <c r="AK6006" s="690"/>
      <c r="AL6006" s="690"/>
      <c r="AM6006" s="690"/>
      <c r="AN6006" s="690"/>
      <c r="AO6006" s="691"/>
    </row>
    <row r="6007" spans="2:41" ht="3.75" customHeight="1">
      <c r="B6007" s="135"/>
      <c r="I6007" s="136"/>
      <c r="J6007" s="135"/>
      <c r="N6007" s="130"/>
      <c r="O6007" s="131"/>
      <c r="P6007" s="131"/>
      <c r="Q6007" s="132"/>
      <c r="U6007" s="787" t="str">
        <f>IF(AND(NM_従事者_従事者59_従事者区分&lt;&gt;"",新_新規_2!L988&lt;&gt;""), 新_新規_2!L988, "")
&amp; IF(AND(NM_従事者_従事者59_従事者区分&lt;&gt;"",新_変更_3!AO1016&lt;&gt;""), 新_変更_3!AO1016, "")</f>
        <v/>
      </c>
      <c r="V6007" s="754"/>
      <c r="W6007" s="754"/>
      <c r="X6007" s="789"/>
      <c r="Y6007" s="131"/>
      <c r="Z6007" s="792" t="str">
        <f>IF(AND(NM_従事者_従事者59_従事者区分&lt;&gt;"",新_新規_2!O988&lt;&gt;""), 新_新規_2!O988, "")
 &amp; IF(AND(NM_従事者_従事者59_従事者区分&lt;&gt;"",新_変更_3!AR1016&lt;&gt;""), 新_変更_3!AR1016, "")</f>
        <v/>
      </c>
      <c r="AA6007" s="754"/>
      <c r="AB6007" s="754"/>
      <c r="AC6007" s="755"/>
      <c r="AG6007" s="683" t="str">
        <f>IF(AND(NM_従事者_従事者59_従事者区分&lt;&gt;"",新_新規_2!L989&lt;&gt;""), 新_新規_2!L989, "")
 &amp; IF(AND(NM_従事者_従事者59_従事者区分&lt;&gt;"",新_変更_3!AO1017&lt;&gt;""), 新_変更_3!AO1017, "")</f>
        <v/>
      </c>
      <c r="AH6007" s="684"/>
      <c r="AI6007" s="684"/>
      <c r="AJ6007" s="684"/>
      <c r="AK6007" s="684"/>
      <c r="AL6007" s="684"/>
      <c r="AM6007" s="684"/>
      <c r="AN6007" s="684"/>
      <c r="AO6007" s="685"/>
    </row>
    <row r="6008" spans="2:41" ht="13.35" customHeight="1">
      <c r="B6008" s="135"/>
      <c r="I6008" s="136"/>
      <c r="J6008" s="135"/>
      <c r="N6008" s="135"/>
      <c r="Q6008" s="136"/>
      <c r="R6008" s="124" t="s">
        <v>15</v>
      </c>
      <c r="U6008" s="756"/>
      <c r="V6008" s="757"/>
      <c r="W6008" s="757"/>
      <c r="X6008" s="790"/>
      <c r="Y6008" s="125" t="s">
        <v>359</v>
      </c>
      <c r="Z6008" s="793"/>
      <c r="AA6008" s="757"/>
      <c r="AB6008" s="757"/>
      <c r="AC6008" s="758"/>
      <c r="AD6008" s="124" t="s">
        <v>56</v>
      </c>
      <c r="AG6008" s="686"/>
      <c r="AH6008" s="687"/>
      <c r="AI6008" s="687"/>
      <c r="AJ6008" s="687"/>
      <c r="AK6008" s="687"/>
      <c r="AL6008" s="687"/>
      <c r="AM6008" s="687"/>
      <c r="AN6008" s="687"/>
      <c r="AO6008" s="688"/>
    </row>
    <row r="6009" spans="2:41" ht="3.75" customHeight="1">
      <c r="B6009" s="135"/>
      <c r="I6009" s="136"/>
      <c r="J6009" s="135"/>
      <c r="N6009" s="135"/>
      <c r="Q6009" s="136"/>
      <c r="R6009" s="141"/>
      <c r="S6009" s="141"/>
      <c r="T6009" s="141"/>
      <c r="U6009" s="759"/>
      <c r="V6009" s="760"/>
      <c r="W6009" s="760"/>
      <c r="X6009" s="791"/>
      <c r="Y6009" s="141"/>
      <c r="Z6009" s="794"/>
      <c r="AA6009" s="760"/>
      <c r="AB6009" s="760"/>
      <c r="AC6009" s="761"/>
      <c r="AD6009" s="141"/>
      <c r="AE6009" s="141"/>
      <c r="AF6009" s="141"/>
      <c r="AG6009" s="689"/>
      <c r="AH6009" s="690"/>
      <c r="AI6009" s="690"/>
      <c r="AJ6009" s="690"/>
      <c r="AK6009" s="690"/>
      <c r="AL6009" s="690"/>
      <c r="AM6009" s="690"/>
      <c r="AN6009" s="690"/>
      <c r="AO6009" s="691"/>
    </row>
    <row r="6010" spans="2:41" ht="3.75" customHeight="1">
      <c r="B6010" s="135"/>
      <c r="I6010" s="136"/>
      <c r="J6010" s="135"/>
      <c r="N6010" s="135"/>
      <c r="Q6010" s="136"/>
      <c r="R6010" s="131"/>
      <c r="S6010" s="131"/>
      <c r="T6010" s="132"/>
      <c r="U6010" s="683" t="str">
        <f>IF(AND(NM_従事者_従事者59_従事者区分&lt;&gt;"",新_新規_2!T989&lt;&gt;""), 新_新規_2!T989, "")
&amp; IF(AND(NM_従事者_従事者59_従事者区分&lt;&gt;"",新_変更_3!AW1017&lt;&gt;""), 新_変更_3!AW1017, "")</f>
        <v/>
      </c>
      <c r="V6010" s="684"/>
      <c r="W6010" s="684"/>
      <c r="X6010" s="684"/>
      <c r="Y6010" s="684"/>
      <c r="Z6010" s="684"/>
      <c r="AA6010" s="684"/>
      <c r="AB6010" s="684"/>
      <c r="AC6010" s="685"/>
      <c r="AD6010" s="130"/>
      <c r="AE6010" s="131"/>
      <c r="AF6010" s="132"/>
      <c r="AG6010" s="683" t="str">
        <f>IF(AND(NM_従事者_従事者59_従事者区分&lt;&gt;"",新_新規_2!L990&lt;&gt;""), 新_新規_2!L990, "")
&amp; IF(AND(NM_従事者_従事者59_従事者区分&lt;&gt;"",新_変更_3!AO1018&lt;&gt;""), 新_変更_3!AO1018, "")</f>
        <v/>
      </c>
      <c r="AH6010" s="684"/>
      <c r="AI6010" s="684"/>
      <c r="AJ6010" s="684"/>
      <c r="AK6010" s="684"/>
      <c r="AL6010" s="684"/>
      <c r="AM6010" s="684"/>
      <c r="AN6010" s="684"/>
      <c r="AO6010" s="685"/>
    </row>
    <row r="6011" spans="2:41" ht="13.35" customHeight="1">
      <c r="B6011" s="135"/>
      <c r="I6011" s="136"/>
      <c r="J6011" s="135" t="s">
        <v>4051</v>
      </c>
      <c r="N6011" s="135" t="s">
        <v>23</v>
      </c>
      <c r="Q6011" s="136"/>
      <c r="R6011" s="124" t="s">
        <v>17</v>
      </c>
      <c r="T6011" s="136"/>
      <c r="U6011" s="686"/>
      <c r="V6011" s="687"/>
      <c r="W6011" s="687"/>
      <c r="X6011" s="687"/>
      <c r="Y6011" s="687"/>
      <c r="Z6011" s="687"/>
      <c r="AA6011" s="687"/>
      <c r="AB6011" s="687"/>
      <c r="AC6011" s="688"/>
      <c r="AD6011" s="135" t="s">
        <v>18</v>
      </c>
      <c r="AF6011" s="136"/>
      <c r="AG6011" s="686"/>
      <c r="AH6011" s="687"/>
      <c r="AI6011" s="687"/>
      <c r="AJ6011" s="687"/>
      <c r="AK6011" s="687"/>
      <c r="AL6011" s="687"/>
      <c r="AM6011" s="687"/>
      <c r="AN6011" s="687"/>
      <c r="AO6011" s="688"/>
    </row>
    <row r="6012" spans="2:41" ht="3.75" customHeight="1">
      <c r="B6012" s="135"/>
      <c r="I6012" s="136"/>
      <c r="J6012" s="135"/>
      <c r="N6012" s="135"/>
      <c r="Q6012" s="136"/>
      <c r="R6012" s="141"/>
      <c r="S6012" s="141"/>
      <c r="T6012" s="142"/>
      <c r="U6012" s="689"/>
      <c r="V6012" s="690"/>
      <c r="W6012" s="690"/>
      <c r="X6012" s="690"/>
      <c r="Y6012" s="690"/>
      <c r="Z6012" s="690"/>
      <c r="AA6012" s="690"/>
      <c r="AB6012" s="690"/>
      <c r="AC6012" s="691"/>
      <c r="AD6012" s="140"/>
      <c r="AE6012" s="141"/>
      <c r="AF6012" s="142"/>
      <c r="AG6012" s="689"/>
      <c r="AH6012" s="690"/>
      <c r="AI6012" s="690"/>
      <c r="AJ6012" s="690"/>
      <c r="AK6012" s="690"/>
      <c r="AL6012" s="690"/>
      <c r="AM6012" s="690"/>
      <c r="AN6012" s="690"/>
      <c r="AO6012" s="691"/>
    </row>
    <row r="6013" spans="2:41" ht="3.75" customHeight="1">
      <c r="B6013" s="135"/>
      <c r="I6013" s="136"/>
      <c r="J6013" s="135"/>
      <c r="N6013" s="135"/>
      <c r="Q6013" s="136"/>
      <c r="R6013" s="131"/>
      <c r="S6013" s="131"/>
      <c r="T6013" s="132"/>
      <c r="U6013" s="683" t="str">
        <f>IF(AND(NM_従事者_従事者59_従事者区分&lt;&gt;"",新_新規_2!T990&lt;&gt;""), 新_新規_2!T990, "")
 &amp; IF(AND(NM_従事者_従事者59_従事者区分&lt;&gt;"",新_変更_3!AW1018&lt;&gt;""), 新_変更_3!AW1018, "")</f>
        <v/>
      </c>
      <c r="V6013" s="684"/>
      <c r="W6013" s="684"/>
      <c r="X6013" s="684"/>
      <c r="Y6013" s="684"/>
      <c r="Z6013" s="684"/>
      <c r="AA6013" s="684"/>
      <c r="AB6013" s="684"/>
      <c r="AC6013" s="685"/>
      <c r="AD6013" s="130"/>
      <c r="AE6013" s="131"/>
      <c r="AF6013" s="132"/>
      <c r="AG6013" s="683" t="str">
        <f>IF(AND(NM_従事者_従事者59_従事者区分&lt;&gt;"",新_新規_2!L991&lt;&gt;""), 新_新規_2!L991, "")
 &amp; IF(AND(NM_従事者_従事者59_従事者区分&lt;&gt;"",新_変更_3!AO1019&lt;&gt;""), 新_変更_3!AO1019, "")</f>
        <v/>
      </c>
      <c r="AH6013" s="684"/>
      <c r="AI6013" s="684"/>
      <c r="AJ6013" s="684"/>
      <c r="AK6013" s="684"/>
      <c r="AL6013" s="684"/>
      <c r="AM6013" s="684"/>
      <c r="AN6013" s="684"/>
      <c r="AO6013" s="685"/>
    </row>
    <row r="6014" spans="2:41" ht="13.35" customHeight="1">
      <c r="B6014" s="135"/>
      <c r="I6014" s="136"/>
      <c r="J6014" s="135"/>
      <c r="N6014" s="135"/>
      <c r="Q6014" s="136"/>
      <c r="R6014" s="124" t="s">
        <v>19</v>
      </c>
      <c r="T6014" s="136"/>
      <c r="U6014" s="686"/>
      <c r="V6014" s="687"/>
      <c r="W6014" s="687"/>
      <c r="X6014" s="687"/>
      <c r="Y6014" s="687"/>
      <c r="Z6014" s="687"/>
      <c r="AA6014" s="687"/>
      <c r="AB6014" s="687"/>
      <c r="AC6014" s="688"/>
      <c r="AD6014" s="135" t="s">
        <v>20</v>
      </c>
      <c r="AF6014" s="136"/>
      <c r="AG6014" s="686"/>
      <c r="AH6014" s="687"/>
      <c r="AI6014" s="687"/>
      <c r="AJ6014" s="687"/>
      <c r="AK6014" s="687"/>
      <c r="AL6014" s="687"/>
      <c r="AM6014" s="687"/>
      <c r="AN6014" s="687"/>
      <c r="AO6014" s="688"/>
    </row>
    <row r="6015" spans="2:41" ht="3.75" customHeight="1">
      <c r="B6015" s="135"/>
      <c r="I6015" s="136"/>
      <c r="J6015" s="135"/>
      <c r="N6015" s="140"/>
      <c r="O6015" s="141"/>
      <c r="P6015" s="141"/>
      <c r="Q6015" s="142"/>
      <c r="R6015" s="141"/>
      <c r="S6015" s="141"/>
      <c r="T6015" s="142"/>
      <c r="U6015" s="689"/>
      <c r="V6015" s="690"/>
      <c r="W6015" s="690"/>
      <c r="X6015" s="690"/>
      <c r="Y6015" s="690"/>
      <c r="Z6015" s="690"/>
      <c r="AA6015" s="690"/>
      <c r="AB6015" s="690"/>
      <c r="AC6015" s="691"/>
      <c r="AD6015" s="140"/>
      <c r="AE6015" s="141"/>
      <c r="AF6015" s="142"/>
      <c r="AG6015" s="689"/>
      <c r="AH6015" s="690"/>
      <c r="AI6015" s="690"/>
      <c r="AJ6015" s="690"/>
      <c r="AK6015" s="690"/>
      <c r="AL6015" s="690"/>
      <c r="AM6015" s="690"/>
      <c r="AN6015" s="690"/>
      <c r="AO6015" s="691"/>
    </row>
    <row r="6016" spans="2:41" ht="3.75" customHeight="1">
      <c r="B6016" s="135"/>
      <c r="I6016" s="136"/>
      <c r="J6016" s="135"/>
      <c r="M6016" s="136"/>
      <c r="N6016" s="135"/>
      <c r="Q6016" s="136"/>
      <c r="R6016" s="130"/>
      <c r="S6016" s="131"/>
      <c r="T6016" s="131"/>
      <c r="U6016" s="131"/>
      <c r="V6016" s="131"/>
      <c r="W6016" s="131"/>
      <c r="X6016" s="131"/>
      <c r="Y6016" s="131"/>
      <c r="Z6016" s="131"/>
      <c r="AA6016" s="131"/>
      <c r="AB6016" s="131"/>
      <c r="AC6016" s="131"/>
      <c r="AD6016" s="131"/>
      <c r="AE6016" s="131"/>
      <c r="AF6016" s="131"/>
      <c r="AG6016" s="131"/>
      <c r="AH6016" s="131"/>
      <c r="AI6016" s="131"/>
      <c r="AJ6016" s="131"/>
      <c r="AK6016" s="131"/>
      <c r="AL6016" s="131"/>
      <c r="AM6016" s="131"/>
      <c r="AN6016" s="131"/>
      <c r="AO6016" s="132"/>
    </row>
    <row r="6017" spans="2:41" ht="13.35" customHeight="1">
      <c r="B6017" s="135"/>
      <c r="I6017" s="136"/>
      <c r="J6017" s="135"/>
      <c r="M6017" s="136"/>
      <c r="N6017" s="135" t="s">
        <v>111</v>
      </c>
      <c r="Q6017" s="136"/>
      <c r="R6017" s="135"/>
      <c r="S6017" s="696"/>
      <c r="T6017" s="694"/>
      <c r="V6017" s="146"/>
      <c r="W6017" s="124" t="s">
        <v>12</v>
      </c>
      <c r="X6017" s="146"/>
      <c r="Y6017" s="124" t="s">
        <v>11</v>
      </c>
      <c r="Z6017" s="146"/>
      <c r="AA6017" s="124" t="s">
        <v>364</v>
      </c>
      <c r="AO6017" s="136"/>
    </row>
    <row r="6018" spans="2:41" ht="3.75" customHeight="1">
      <c r="B6018" s="135"/>
      <c r="I6018" s="136"/>
      <c r="J6018" s="135"/>
      <c r="M6018" s="136"/>
      <c r="N6018" s="135"/>
      <c r="Q6018" s="136"/>
      <c r="R6018" s="135"/>
      <c r="AO6018" s="136"/>
    </row>
    <row r="6019" spans="2:41" ht="3.75" customHeight="1">
      <c r="B6019" s="135"/>
      <c r="I6019" s="136"/>
      <c r="J6019" s="135"/>
      <c r="M6019" s="136"/>
      <c r="N6019" s="130"/>
      <c r="O6019" s="131"/>
      <c r="P6019" s="131"/>
      <c r="Q6019" s="131"/>
      <c r="R6019" s="781" t="str">
        <f>IF(AND(NM_従事者_従事者59_従事者区分&lt;&gt;"",新_新規_2!I992&lt;&gt;""), 新_新規_2!I992, "")
 &amp; IF(AND(NM_従事者_従事者59_従事者区分&lt;&gt;"",新_変更_3!AL1020&lt;&gt;""), 新_変更_3!AL1020, "")</f>
        <v/>
      </c>
      <c r="S6019" s="784" t="str">
        <f>IF(AND(NM_従事者_従事者59_従事者区分&lt;&gt;"",新_新規_2!J992&lt;&gt;""), 新_新規_2!J992, "")
&amp; IF(AND(NM_従事者_従事者59_従事者区分&lt;&gt;"",新_変更_3!AM1020&lt;&gt;""), 新_変更_3!AM1020, "")</f>
        <v/>
      </c>
      <c r="T6019" s="131"/>
      <c r="U6019" s="787" t="str">
        <f>IF(AND(NM_従事者_従事者59_従事者区分&lt;&gt;"",新_新規_2!L992&lt;&gt;""), 新_新規_2!L992, "")
 &amp; IF(AND(NM_従事者_従事者59_従事者区分&lt;&gt;"",新_変更_3!AO1020&lt;&gt;""), 新_変更_3!AO1020, "")</f>
        <v/>
      </c>
      <c r="V6019" s="130"/>
      <c r="W6019" s="131"/>
      <c r="X6019" s="131"/>
      <c r="Y6019" s="131"/>
      <c r="Z6019" s="131"/>
      <c r="AA6019" s="131"/>
      <c r="AB6019" s="131"/>
      <c r="AC6019" s="131"/>
      <c r="AD6019" s="131"/>
      <c r="AE6019" s="131"/>
      <c r="AF6019" s="131"/>
      <c r="AG6019" s="131"/>
      <c r="AH6019" s="133"/>
      <c r="AI6019" s="133"/>
      <c r="AJ6019" s="131"/>
      <c r="AK6019" s="149"/>
      <c r="AL6019" s="131"/>
      <c r="AM6019" s="131"/>
      <c r="AN6019" s="131"/>
      <c r="AO6019" s="132"/>
    </row>
    <row r="6020" spans="2:41" ht="13.35" customHeight="1">
      <c r="B6020" s="135"/>
      <c r="I6020" s="136"/>
      <c r="J6020" s="135"/>
      <c r="M6020" s="136"/>
      <c r="N6020" s="135" t="s">
        <v>30</v>
      </c>
      <c r="R6020" s="782"/>
      <c r="S6020" s="785"/>
      <c r="T6020" s="124" t="s">
        <v>388</v>
      </c>
      <c r="U6020" s="756"/>
      <c r="V6020" s="135" t="s">
        <v>112</v>
      </c>
      <c r="AH6020" s="137"/>
      <c r="AI6020" s="137"/>
      <c r="AK6020" s="150"/>
      <c r="AO6020" s="136"/>
    </row>
    <row r="6021" spans="2:41" ht="3.75" customHeight="1">
      <c r="B6021" s="135"/>
      <c r="I6021" s="136"/>
      <c r="J6021" s="135"/>
      <c r="M6021" s="136"/>
      <c r="N6021" s="135"/>
      <c r="R6021" s="783"/>
      <c r="S6021" s="786"/>
      <c r="T6021" s="141"/>
      <c r="U6021" s="759"/>
      <c r="V6021" s="140"/>
      <c r="W6021" s="141"/>
      <c r="X6021" s="141"/>
      <c r="Y6021" s="141"/>
      <c r="Z6021" s="141"/>
      <c r="AA6021" s="141"/>
      <c r="AB6021" s="141"/>
      <c r="AC6021" s="141"/>
      <c r="AD6021" s="141"/>
      <c r="AE6021" s="141"/>
      <c r="AF6021" s="141"/>
      <c r="AG6021" s="141"/>
      <c r="AH6021" s="143"/>
      <c r="AI6021" s="143"/>
      <c r="AJ6021" s="141"/>
      <c r="AK6021" s="151"/>
      <c r="AL6021" s="141"/>
      <c r="AM6021" s="141"/>
      <c r="AN6021" s="141"/>
      <c r="AO6021" s="142"/>
    </row>
    <row r="6022" spans="2:41" ht="3.75" customHeight="1">
      <c r="B6022" s="135"/>
      <c r="I6022" s="136"/>
      <c r="J6022" s="135"/>
      <c r="M6022" s="136"/>
      <c r="N6022" s="130"/>
      <c r="O6022" s="131"/>
      <c r="P6022" s="131"/>
      <c r="Q6022" s="132"/>
      <c r="R6022" s="788" t="str">
        <f>IF(AND(NM_従事者_従事者59_従事者区分&lt;&gt;"",新_新規_2!K996&lt;&gt;""), 新_新規_2!K996, "")
&amp; IF(AND(NM_従事者_従事者59_従事者区分&lt;&gt;"",新_変更_3!AN1024&lt;&gt;""), 新_変更_3!AN1024, "")</f>
        <v/>
      </c>
      <c r="S6022" s="684"/>
      <c r="T6022" s="684"/>
      <c r="U6022" s="685"/>
      <c r="V6022" s="686" t="str">
        <f>IF(AND(NM_従事者_従事者59_従事者区分&lt;&gt;"",新_新規_2!O996&lt;&gt;""), 新_新規_2!O996, "")
&amp; IF(AND(NM_従事者_従事者59_従事者区分&lt;&gt;"",新_変更_3!AR1024&lt;&gt;""), 新_変更_3!AR1024, "")</f>
        <v/>
      </c>
      <c r="W6022" s="688"/>
      <c r="X6022" s="683" t="str">
        <f>IF(AND(NM_従事者_従事者59_従事者区分&lt;&gt;"",新_新規_2!Q996&lt;&gt;""), 新_新規_2!Q996, "")
&amp; IF(AND(NM_従事者_従事者59_従事者区分&lt;&gt;"",新_変更_3!AT1024&lt;&gt;""), 新_変更_3!AT1024, "")</f>
        <v/>
      </c>
      <c r="Y6022" s="684"/>
      <c r="Z6022" s="684"/>
      <c r="AA6022" s="685"/>
      <c r="AI6022" s="131"/>
      <c r="AO6022" s="136"/>
    </row>
    <row r="6023" spans="2:41" ht="13.35" customHeight="1">
      <c r="B6023" s="135"/>
      <c r="I6023" s="136"/>
      <c r="J6023" s="135"/>
      <c r="M6023" s="136"/>
      <c r="N6023" s="135" t="s">
        <v>114</v>
      </c>
      <c r="Q6023" s="136"/>
      <c r="R6023" s="686"/>
      <c r="S6023" s="687"/>
      <c r="T6023" s="687"/>
      <c r="U6023" s="688"/>
      <c r="V6023" s="686"/>
      <c r="W6023" s="688"/>
      <c r="X6023" s="686"/>
      <c r="Y6023" s="687"/>
      <c r="Z6023" s="687"/>
      <c r="AA6023" s="688"/>
      <c r="AB6023" s="158" t="s">
        <v>171</v>
      </c>
      <c r="AO6023" s="136"/>
    </row>
    <row r="6024" spans="2:41" ht="3.75" customHeight="1">
      <c r="B6024" s="135"/>
      <c r="I6024" s="136"/>
      <c r="J6024" s="135"/>
      <c r="M6024" s="136"/>
      <c r="N6024" s="135"/>
      <c r="Q6024" s="136"/>
      <c r="R6024" s="689"/>
      <c r="S6024" s="690"/>
      <c r="T6024" s="690"/>
      <c r="U6024" s="691"/>
      <c r="V6024" s="689"/>
      <c r="W6024" s="691"/>
      <c r="X6024" s="689"/>
      <c r="Y6024" s="690"/>
      <c r="Z6024" s="690"/>
      <c r="AA6024" s="691"/>
      <c r="AB6024" s="141"/>
      <c r="AC6024" s="141"/>
      <c r="AD6024" s="141"/>
      <c r="AE6024" s="141"/>
      <c r="AF6024" s="141"/>
      <c r="AG6024" s="141"/>
      <c r="AH6024" s="141"/>
      <c r="AI6024" s="141"/>
      <c r="AJ6024" s="141"/>
      <c r="AK6024" s="141"/>
      <c r="AL6024" s="141"/>
      <c r="AM6024" s="141"/>
      <c r="AN6024" s="141"/>
      <c r="AO6024" s="142"/>
    </row>
    <row r="6025" spans="2:41" ht="3.75" customHeight="1">
      <c r="B6025" s="135"/>
      <c r="I6025" s="136"/>
      <c r="J6025" s="135"/>
      <c r="M6025" s="136"/>
      <c r="N6025" s="130"/>
      <c r="O6025" s="131"/>
      <c r="P6025" s="131"/>
      <c r="Q6025" s="131"/>
      <c r="R6025" s="130"/>
      <c r="S6025" s="131"/>
      <c r="T6025" s="131"/>
      <c r="U6025" s="131"/>
      <c r="V6025" s="131"/>
      <c r="W6025" s="131"/>
      <c r="X6025" s="131"/>
      <c r="Y6025" s="131"/>
      <c r="Z6025" s="131"/>
      <c r="AA6025" s="132"/>
      <c r="AB6025" s="130"/>
      <c r="AI6025" s="136"/>
      <c r="AJ6025" s="130"/>
      <c r="AK6025" s="131"/>
      <c r="AL6025" s="131"/>
      <c r="AM6025" s="131"/>
      <c r="AN6025" s="131"/>
      <c r="AO6025" s="132"/>
    </row>
    <row r="6026" spans="2:41" ht="13.35" customHeight="1">
      <c r="B6026" s="135"/>
      <c r="I6026" s="136"/>
      <c r="J6026" s="135"/>
      <c r="M6026" s="136"/>
      <c r="N6026" s="135" t="s">
        <v>115</v>
      </c>
      <c r="R6026" s="135"/>
      <c r="S6026" s="696" t="str">
        <f>IF(AND(NM_従事者_従事者59_従事者区分&lt;&gt;"",新_新規_2!I998&lt;&gt;""), 新_新規_2!I998, "")
&amp; IF(AND(NM_従事者_従事者59_従事者区分&lt;&gt;"",新_変更_3!AL1026&lt;&gt;""), 新_変更_3!AL1026, "")</f>
        <v/>
      </c>
      <c r="T6026" s="694"/>
      <c r="V6026" s="146" t="str">
        <f>IF(AND(NM_従事者_従事者59_従事者区分&lt;&gt;"",新_新規_2!K998&lt;&gt;""), 新_新規_2!K998, "")
 &amp; IF(AND(NM_従事者_従事者59_従事者区分&lt;&gt;"",新_変更_3!AN1026&lt;&gt;""), 新_変更_3!AN1026, "")</f>
        <v/>
      </c>
      <c r="W6026" s="124" t="s">
        <v>12</v>
      </c>
      <c r="X6026" s="146" t="str">
        <f>IF(AND(NM_従事者_従事者59_従事者区分&lt;&gt;"",新_新規_2!M998&lt;&gt;""), 新_新規_2!M998, "")
&amp; IF(AND(NM_従事者_従事者59_従事者区分&lt;&gt;"",新_変更_3!AP1026&lt;&gt;""), 新_変更_3!AP1026, "")</f>
        <v/>
      </c>
      <c r="Y6026" s="124" t="s">
        <v>11</v>
      </c>
      <c r="Z6026" s="146" t="str">
        <f>IF(AND(NM_従事者_従事者59_従事者区分&lt;&gt;"",新_新規_2!O998&lt;&gt;""), 新_新規_2!O998, "")
 &amp; IF(AND(NM_従事者_従事者59_従事者区分&lt;&gt;"",新_変更_3!AR1026&lt;&gt;""), 新_変更_3!AR1026, "")</f>
        <v/>
      </c>
      <c r="AA6026" s="124" t="s">
        <v>364</v>
      </c>
      <c r="AB6026" s="135" t="s">
        <v>170</v>
      </c>
      <c r="AI6026" s="136"/>
      <c r="AJ6026" s="135"/>
      <c r="AK6026" s="696"/>
      <c r="AL6026" s="693"/>
      <c r="AM6026" s="693"/>
      <c r="AN6026" s="693"/>
      <c r="AO6026" s="694"/>
    </row>
    <row r="6027" spans="2:41" ht="3.75" customHeight="1">
      <c r="B6027" s="135"/>
      <c r="I6027" s="136"/>
      <c r="J6027" s="135"/>
      <c r="M6027" s="136"/>
      <c r="N6027" s="135"/>
      <c r="R6027" s="140"/>
      <c r="S6027" s="141"/>
      <c r="T6027" s="141"/>
      <c r="U6027" s="141"/>
      <c r="V6027" s="141"/>
      <c r="W6027" s="141"/>
      <c r="X6027" s="141"/>
      <c r="Y6027" s="141"/>
      <c r="Z6027" s="141"/>
      <c r="AA6027" s="142"/>
      <c r="AB6027" s="140"/>
      <c r="AC6027" s="141"/>
      <c r="AD6027" s="141"/>
      <c r="AE6027" s="141"/>
      <c r="AF6027" s="141"/>
      <c r="AG6027" s="141"/>
      <c r="AH6027" s="141"/>
      <c r="AI6027" s="142"/>
      <c r="AJ6027" s="140"/>
      <c r="AK6027" s="141"/>
      <c r="AL6027" s="141"/>
      <c r="AM6027" s="141"/>
      <c r="AN6027" s="141"/>
      <c r="AO6027" s="142"/>
    </row>
    <row r="6028" spans="2:41" ht="3.75" customHeight="1">
      <c r="B6028" s="135"/>
      <c r="I6028" s="136"/>
      <c r="J6028" s="135"/>
      <c r="M6028" s="136"/>
      <c r="N6028" s="130"/>
      <c r="O6028" s="131"/>
      <c r="P6028" s="131"/>
      <c r="Q6028" s="132"/>
      <c r="R6028" s="683" t="str">
        <f>IF(新_新規_2!T995="☑", "研修中の登録販売者", "") &amp; IF(新_変更_3!AW1023="☑", "研修中の登録販売者", "")</f>
        <v/>
      </c>
      <c r="S6028" s="684"/>
      <c r="T6028" s="684"/>
      <c r="U6028" s="684"/>
      <c r="V6028" s="684"/>
      <c r="W6028" s="684"/>
      <c r="X6028" s="684"/>
      <c r="Y6028" s="684"/>
      <c r="Z6028" s="684"/>
      <c r="AA6028" s="684"/>
      <c r="AB6028" s="684"/>
      <c r="AC6028" s="684"/>
      <c r="AD6028" s="684"/>
      <c r="AE6028" s="684"/>
      <c r="AF6028" s="684"/>
      <c r="AG6028" s="684"/>
      <c r="AH6028" s="684"/>
      <c r="AI6028" s="684"/>
      <c r="AJ6028" s="684"/>
      <c r="AK6028" s="684"/>
      <c r="AL6028" s="684"/>
      <c r="AM6028" s="684"/>
      <c r="AN6028" s="684"/>
      <c r="AO6028" s="685"/>
    </row>
    <row r="6029" spans="2:41" ht="13.35" customHeight="1">
      <c r="B6029" s="135"/>
      <c r="I6029" s="136"/>
      <c r="J6029" s="135"/>
      <c r="M6029" s="136"/>
      <c r="N6029" s="135" t="s">
        <v>32</v>
      </c>
      <c r="Q6029" s="136"/>
      <c r="R6029" s="686"/>
      <c r="S6029" s="687"/>
      <c r="T6029" s="687"/>
      <c r="U6029" s="687"/>
      <c r="V6029" s="687"/>
      <c r="W6029" s="687"/>
      <c r="X6029" s="687"/>
      <c r="Y6029" s="687"/>
      <c r="Z6029" s="687"/>
      <c r="AA6029" s="687"/>
      <c r="AB6029" s="687"/>
      <c r="AC6029" s="687"/>
      <c r="AD6029" s="687"/>
      <c r="AE6029" s="687"/>
      <c r="AF6029" s="687"/>
      <c r="AG6029" s="687"/>
      <c r="AH6029" s="687"/>
      <c r="AI6029" s="687"/>
      <c r="AJ6029" s="687"/>
      <c r="AK6029" s="687"/>
      <c r="AL6029" s="687"/>
      <c r="AM6029" s="687"/>
      <c r="AN6029" s="687"/>
      <c r="AO6029" s="688"/>
    </row>
    <row r="6030" spans="2:41" ht="3.75" customHeight="1">
      <c r="B6030" s="135"/>
      <c r="I6030" s="136"/>
      <c r="J6030" s="135"/>
      <c r="M6030" s="136"/>
      <c r="N6030" s="140"/>
      <c r="O6030" s="141"/>
      <c r="P6030" s="141"/>
      <c r="Q6030" s="142"/>
      <c r="R6030" s="689"/>
      <c r="S6030" s="690"/>
      <c r="T6030" s="690"/>
      <c r="U6030" s="690"/>
      <c r="V6030" s="690"/>
      <c r="W6030" s="690"/>
      <c r="X6030" s="690"/>
      <c r="Y6030" s="690"/>
      <c r="Z6030" s="690"/>
      <c r="AA6030" s="690"/>
      <c r="AB6030" s="690"/>
      <c r="AC6030" s="690"/>
      <c r="AD6030" s="690"/>
      <c r="AE6030" s="690"/>
      <c r="AF6030" s="690"/>
      <c r="AG6030" s="690"/>
      <c r="AH6030" s="690"/>
      <c r="AI6030" s="690"/>
      <c r="AJ6030" s="690"/>
      <c r="AK6030" s="690"/>
      <c r="AL6030" s="690"/>
      <c r="AM6030" s="690"/>
      <c r="AN6030" s="690"/>
      <c r="AO6030" s="691"/>
    </row>
    <row r="6031" spans="2:41" ht="3.75" customHeight="1">
      <c r="B6031" s="135"/>
      <c r="I6031" s="136"/>
      <c r="J6031" s="130"/>
      <c r="K6031" s="131"/>
      <c r="L6031" s="131"/>
      <c r="M6031" s="132"/>
      <c r="N6031" s="130"/>
      <c r="O6031" s="131"/>
      <c r="P6031" s="131"/>
      <c r="Q6031" s="132"/>
      <c r="R6031" s="130"/>
      <c r="S6031" s="131"/>
      <c r="T6031" s="131"/>
      <c r="U6031" s="131"/>
      <c r="V6031" s="131"/>
      <c r="W6031" s="131"/>
      <c r="X6031" s="131"/>
      <c r="Y6031" s="131"/>
      <c r="Z6031" s="131"/>
      <c r="AA6031" s="132"/>
      <c r="AB6031" s="130"/>
      <c r="AC6031" s="131"/>
      <c r="AD6031" s="131"/>
      <c r="AE6031" s="132"/>
      <c r="AF6031" s="131"/>
      <c r="AG6031" s="131"/>
      <c r="AH6031" s="131"/>
      <c r="AI6031" s="131"/>
      <c r="AJ6031" s="131"/>
      <c r="AK6031" s="131"/>
      <c r="AL6031" s="131"/>
      <c r="AM6031" s="131"/>
      <c r="AN6031" s="131"/>
      <c r="AO6031" s="132"/>
    </row>
    <row r="6032" spans="2:41" ht="13.35" customHeight="1">
      <c r="B6032" s="135"/>
      <c r="I6032" s="136"/>
      <c r="J6032" s="135"/>
      <c r="M6032" s="136"/>
      <c r="N6032" s="135" t="s">
        <v>27</v>
      </c>
      <c r="Q6032" s="136"/>
      <c r="R6032" s="135"/>
      <c r="S6032" s="692" t="str">
        <f>IF(新_新規_2!I1002&lt;&gt;"", "01300011:その他従事者", "") &amp; IF(新_変更_3!AL1030&lt;&gt;"", "01300011:その他従事者", "")</f>
        <v/>
      </c>
      <c r="T6032" s="693"/>
      <c r="U6032" s="693"/>
      <c r="V6032" s="693"/>
      <c r="W6032" s="693"/>
      <c r="X6032" s="693"/>
      <c r="Y6032" s="693"/>
      <c r="Z6032" s="693"/>
      <c r="AA6032" s="694"/>
      <c r="AB6032" s="135" t="s">
        <v>28</v>
      </c>
      <c r="AE6032" s="136"/>
      <c r="AF6032" s="135"/>
      <c r="AG6032" s="695" t="str">
        <f>IF(新_新規_2!I1010="☑", "01300001:薬剤師", "") &amp; IF(新_変更_3!AL1038="☑", "01300001:薬剤師", "")
&amp; IF(新_新規_2!N1010="☑", "01300002:登録販売者", "") &amp; IF(新_変更_3!AQ1038="☑", "01300002:登録販売者", "")
&amp; IF(新_新規_2!T1010="☑", "01300002:登録販売者", "") &amp; IF(新_変更_3!AW1038="☑", "01300002:登録販売者", "")</f>
        <v/>
      </c>
      <c r="AH6032" s="693"/>
      <c r="AI6032" s="693"/>
      <c r="AJ6032" s="693"/>
      <c r="AK6032" s="693"/>
      <c r="AL6032" s="693"/>
      <c r="AM6032" s="693"/>
      <c r="AN6032" s="693"/>
      <c r="AO6032" s="694"/>
    </row>
    <row r="6033" spans="2:41" ht="3.75" customHeight="1">
      <c r="B6033" s="135"/>
      <c r="I6033" s="136"/>
      <c r="J6033" s="135"/>
      <c r="M6033" s="136"/>
      <c r="N6033" s="140"/>
      <c r="O6033" s="141"/>
      <c r="P6033" s="141"/>
      <c r="Q6033" s="142"/>
      <c r="R6033" s="140"/>
      <c r="S6033" s="141"/>
      <c r="T6033" s="141"/>
      <c r="U6033" s="141"/>
      <c r="V6033" s="141"/>
      <c r="W6033" s="141"/>
      <c r="X6033" s="141"/>
      <c r="Y6033" s="141"/>
      <c r="Z6033" s="141"/>
      <c r="AA6033" s="142"/>
      <c r="AB6033" s="140"/>
      <c r="AC6033" s="141"/>
      <c r="AD6033" s="141"/>
      <c r="AE6033" s="142"/>
      <c r="AF6033" s="141"/>
      <c r="AG6033" s="141"/>
      <c r="AH6033" s="141"/>
      <c r="AI6033" s="141"/>
      <c r="AJ6033" s="141"/>
      <c r="AK6033" s="141"/>
      <c r="AL6033" s="141"/>
      <c r="AM6033" s="141"/>
      <c r="AN6033" s="141"/>
      <c r="AO6033" s="142"/>
    </row>
    <row r="6034" spans="2:41" ht="3.75" customHeight="1">
      <c r="B6034" s="135"/>
      <c r="I6034" s="136"/>
      <c r="J6034" s="135"/>
      <c r="M6034" s="136"/>
      <c r="N6034" s="130"/>
      <c r="O6034" s="131"/>
      <c r="P6034" s="131"/>
      <c r="Q6034" s="132"/>
      <c r="R6034" s="130"/>
      <c r="S6034" s="131"/>
      <c r="T6034" s="131"/>
      <c r="U6034" s="131"/>
      <c r="V6034" s="131"/>
      <c r="W6034" s="131"/>
      <c r="X6034" s="131"/>
      <c r="Y6034" s="131"/>
      <c r="Z6034" s="131"/>
      <c r="AA6034" s="132"/>
      <c r="AB6034" s="130"/>
      <c r="AC6034" s="131"/>
      <c r="AD6034" s="131"/>
      <c r="AE6034" s="132"/>
      <c r="AF6034" s="130"/>
      <c r="AG6034" s="131"/>
      <c r="AH6034" s="131"/>
      <c r="AI6034" s="131"/>
      <c r="AJ6034" s="131"/>
      <c r="AK6034" s="131"/>
      <c r="AL6034" s="131"/>
      <c r="AM6034" s="131"/>
      <c r="AN6034" s="131"/>
      <c r="AO6034" s="132"/>
    </row>
    <row r="6035" spans="2:41" ht="13.35" customHeight="1">
      <c r="B6035" s="135"/>
      <c r="I6035" s="136"/>
      <c r="J6035" s="135"/>
      <c r="M6035" s="136"/>
      <c r="N6035" s="135" t="s">
        <v>3990</v>
      </c>
      <c r="Q6035" s="136"/>
      <c r="R6035" s="135"/>
      <c r="S6035" s="696"/>
      <c r="T6035" s="694"/>
      <c r="V6035" s="146"/>
      <c r="W6035" s="124" t="s">
        <v>12</v>
      </c>
      <c r="X6035" s="146"/>
      <c r="Y6035" s="124" t="s">
        <v>11</v>
      </c>
      <c r="Z6035" s="146"/>
      <c r="AA6035" s="136" t="s">
        <v>364</v>
      </c>
      <c r="AB6035" s="135" t="s">
        <v>66</v>
      </c>
      <c r="AE6035" s="136"/>
      <c r="AF6035" s="135"/>
      <c r="AG6035" s="696"/>
      <c r="AH6035" s="694"/>
      <c r="AJ6035" s="146"/>
      <c r="AK6035" s="124" t="s">
        <v>12</v>
      </c>
      <c r="AL6035" s="146"/>
      <c r="AM6035" s="124" t="s">
        <v>11</v>
      </c>
      <c r="AN6035" s="146"/>
      <c r="AO6035" s="136" t="s">
        <v>364</v>
      </c>
    </row>
    <row r="6036" spans="2:41" ht="3.75" customHeight="1">
      <c r="B6036" s="135"/>
      <c r="I6036" s="136"/>
      <c r="J6036" s="135"/>
      <c r="M6036" s="136"/>
      <c r="N6036" s="140"/>
      <c r="O6036" s="141"/>
      <c r="P6036" s="141"/>
      <c r="Q6036" s="142"/>
      <c r="R6036" s="140"/>
      <c r="S6036" s="141"/>
      <c r="T6036" s="141"/>
      <c r="U6036" s="141"/>
      <c r="V6036" s="141"/>
      <c r="W6036" s="141"/>
      <c r="X6036" s="141"/>
      <c r="Y6036" s="141"/>
      <c r="Z6036" s="141"/>
      <c r="AA6036" s="142"/>
      <c r="AB6036" s="140"/>
      <c r="AC6036" s="141"/>
      <c r="AD6036" s="141"/>
      <c r="AE6036" s="142"/>
      <c r="AF6036" s="140"/>
      <c r="AG6036" s="141"/>
      <c r="AH6036" s="141"/>
      <c r="AI6036" s="141"/>
      <c r="AJ6036" s="141"/>
      <c r="AK6036" s="141"/>
      <c r="AL6036" s="141"/>
      <c r="AM6036" s="141"/>
      <c r="AN6036" s="141"/>
      <c r="AO6036" s="142"/>
    </row>
    <row r="6037" spans="2:41" ht="3.75" customHeight="1">
      <c r="B6037" s="135"/>
      <c r="I6037" s="136"/>
      <c r="J6037" s="135"/>
      <c r="M6037" s="136"/>
      <c r="N6037" s="130"/>
      <c r="O6037" s="131"/>
      <c r="P6037" s="131"/>
      <c r="Q6037" s="132"/>
      <c r="R6037" s="683" t="str">
        <f>IF(AND(NM_従事者_従事者60_従事者区分&lt;&gt;"",新_新規_2!I1002&lt;&gt;""), 新_新規_2!I1002, "")
&amp; IF(AND(NM_従事者_従事者60_従事者区分&lt;&gt;"",新_変更_3!AL1030&lt;&gt;""), 新_変更_3!AL1030, "")</f>
        <v/>
      </c>
      <c r="S6037" s="684"/>
      <c r="T6037" s="684"/>
      <c r="U6037" s="684"/>
      <c r="V6037" s="684"/>
      <c r="W6037" s="684"/>
      <c r="X6037" s="684"/>
      <c r="Y6037" s="684"/>
      <c r="Z6037" s="684"/>
      <c r="AA6037" s="684"/>
      <c r="AB6037" s="684"/>
      <c r="AC6037" s="684"/>
      <c r="AD6037" s="684"/>
      <c r="AE6037" s="684"/>
      <c r="AF6037" s="684"/>
      <c r="AG6037" s="684"/>
      <c r="AH6037" s="684"/>
      <c r="AI6037" s="684"/>
      <c r="AJ6037" s="685"/>
      <c r="AK6037" s="131"/>
      <c r="AL6037" s="131"/>
      <c r="AM6037" s="131"/>
      <c r="AN6037" s="131"/>
      <c r="AO6037" s="132"/>
    </row>
    <row r="6038" spans="2:41" ht="13.35" customHeight="1">
      <c r="B6038" s="135"/>
      <c r="I6038" s="136"/>
      <c r="J6038" s="135"/>
      <c r="M6038" s="136"/>
      <c r="N6038" s="135" t="s">
        <v>8</v>
      </c>
      <c r="Q6038" s="136"/>
      <c r="R6038" s="686"/>
      <c r="S6038" s="687"/>
      <c r="T6038" s="687"/>
      <c r="U6038" s="687"/>
      <c r="V6038" s="687"/>
      <c r="W6038" s="687"/>
      <c r="X6038" s="687"/>
      <c r="Y6038" s="687"/>
      <c r="Z6038" s="687"/>
      <c r="AA6038" s="687"/>
      <c r="AB6038" s="687"/>
      <c r="AC6038" s="687"/>
      <c r="AD6038" s="687"/>
      <c r="AE6038" s="687"/>
      <c r="AF6038" s="687"/>
      <c r="AG6038" s="687"/>
      <c r="AH6038" s="687"/>
      <c r="AI6038" s="687"/>
      <c r="AJ6038" s="688"/>
      <c r="AL6038" s="147" t="s">
        <v>13</v>
      </c>
      <c r="AM6038" s="124" t="s">
        <v>29</v>
      </c>
      <c r="AO6038" s="136"/>
    </row>
    <row r="6039" spans="2:41" ht="3.75" customHeight="1">
      <c r="B6039" s="135"/>
      <c r="I6039" s="136"/>
      <c r="J6039" s="135"/>
      <c r="M6039" s="136"/>
      <c r="N6039" s="140"/>
      <c r="O6039" s="141"/>
      <c r="P6039" s="141"/>
      <c r="Q6039" s="142"/>
      <c r="R6039" s="689"/>
      <c r="S6039" s="690"/>
      <c r="T6039" s="690"/>
      <c r="U6039" s="690"/>
      <c r="V6039" s="690"/>
      <c r="W6039" s="690"/>
      <c r="X6039" s="690"/>
      <c r="Y6039" s="690"/>
      <c r="Z6039" s="690"/>
      <c r="AA6039" s="690"/>
      <c r="AB6039" s="690"/>
      <c r="AC6039" s="690"/>
      <c r="AD6039" s="690"/>
      <c r="AE6039" s="690"/>
      <c r="AF6039" s="690"/>
      <c r="AG6039" s="690"/>
      <c r="AH6039" s="690"/>
      <c r="AI6039" s="690"/>
      <c r="AJ6039" s="691"/>
      <c r="AK6039" s="141"/>
      <c r="AL6039" s="141"/>
      <c r="AM6039" s="141"/>
      <c r="AN6039" s="141"/>
      <c r="AO6039" s="142"/>
    </row>
    <row r="6040" spans="2:41" ht="3.75" customHeight="1">
      <c r="B6040" s="135"/>
      <c r="I6040" s="136"/>
      <c r="J6040" s="135"/>
      <c r="M6040" s="136"/>
      <c r="N6040" s="130"/>
      <c r="O6040" s="131"/>
      <c r="P6040" s="131"/>
      <c r="Q6040" s="132"/>
      <c r="R6040" s="683" t="str">
        <f>IF(NM_従事者_従事者60_従事者区分="","",(IF(新_新規_2!I1001&lt;&gt;"", ASC(PHONETIC(新_新規_2!I1001)), "") &amp; IF(新_変更_3!AL1029&lt;&gt;"", ASC(PHONETIC(新_変更_3!AL1029)), "")))</f>
        <v/>
      </c>
      <c r="S6040" s="684"/>
      <c r="T6040" s="684"/>
      <c r="U6040" s="684"/>
      <c r="V6040" s="684"/>
      <c r="W6040" s="684"/>
      <c r="X6040" s="684"/>
      <c r="Y6040" s="684"/>
      <c r="Z6040" s="684"/>
      <c r="AA6040" s="684"/>
      <c r="AB6040" s="684"/>
      <c r="AC6040" s="684"/>
      <c r="AD6040" s="684"/>
      <c r="AE6040" s="684"/>
      <c r="AF6040" s="684"/>
      <c r="AG6040" s="684"/>
      <c r="AH6040" s="684"/>
      <c r="AI6040" s="684"/>
      <c r="AJ6040" s="684"/>
      <c r="AK6040" s="684"/>
      <c r="AL6040" s="684"/>
      <c r="AM6040" s="684"/>
      <c r="AN6040" s="684"/>
      <c r="AO6040" s="685"/>
    </row>
    <row r="6041" spans="2:41" ht="13.35" customHeight="1">
      <c r="B6041" s="135"/>
      <c r="I6041" s="136"/>
      <c r="J6041" s="135"/>
      <c r="M6041" s="136"/>
      <c r="N6041" s="135" t="s">
        <v>61</v>
      </c>
      <c r="Q6041" s="136"/>
      <c r="R6041" s="686"/>
      <c r="S6041" s="687"/>
      <c r="T6041" s="687"/>
      <c r="U6041" s="687"/>
      <c r="V6041" s="687"/>
      <c r="W6041" s="687"/>
      <c r="X6041" s="687"/>
      <c r="Y6041" s="687"/>
      <c r="Z6041" s="687"/>
      <c r="AA6041" s="687"/>
      <c r="AB6041" s="687"/>
      <c r="AC6041" s="687"/>
      <c r="AD6041" s="687"/>
      <c r="AE6041" s="687"/>
      <c r="AF6041" s="687"/>
      <c r="AG6041" s="687"/>
      <c r="AH6041" s="687"/>
      <c r="AI6041" s="687"/>
      <c r="AJ6041" s="687"/>
      <c r="AK6041" s="687"/>
      <c r="AL6041" s="687"/>
      <c r="AM6041" s="687"/>
      <c r="AN6041" s="687"/>
      <c r="AO6041" s="688"/>
    </row>
    <row r="6042" spans="2:41" ht="3.75" customHeight="1">
      <c r="B6042" s="135"/>
      <c r="I6042" s="136"/>
      <c r="J6042" s="135"/>
      <c r="M6042" s="136"/>
      <c r="N6042" s="135"/>
      <c r="Q6042" s="136"/>
      <c r="R6042" s="689"/>
      <c r="S6042" s="690"/>
      <c r="T6042" s="690"/>
      <c r="U6042" s="690"/>
      <c r="V6042" s="690"/>
      <c r="W6042" s="690"/>
      <c r="X6042" s="690"/>
      <c r="Y6042" s="690"/>
      <c r="Z6042" s="690"/>
      <c r="AA6042" s="690"/>
      <c r="AB6042" s="690"/>
      <c r="AC6042" s="690"/>
      <c r="AD6042" s="690"/>
      <c r="AE6042" s="690"/>
      <c r="AF6042" s="690"/>
      <c r="AG6042" s="690"/>
      <c r="AH6042" s="690"/>
      <c r="AI6042" s="690"/>
      <c r="AJ6042" s="690"/>
      <c r="AK6042" s="690"/>
      <c r="AL6042" s="690"/>
      <c r="AM6042" s="690"/>
      <c r="AN6042" s="690"/>
      <c r="AO6042" s="691"/>
    </row>
    <row r="6043" spans="2:41" ht="3.75" customHeight="1">
      <c r="B6043" s="135"/>
      <c r="I6043" s="136"/>
      <c r="J6043" s="135"/>
      <c r="N6043" s="130"/>
      <c r="O6043" s="131"/>
      <c r="P6043" s="131"/>
      <c r="Q6043" s="132"/>
      <c r="U6043" s="787" t="str">
        <f>IF(AND(NM_従事者_従事者60_従事者区分&lt;&gt;"",新_新規_2!L1003&lt;&gt;""), 新_新規_2!L1003, "")
&amp; IF(AND(NM_従事者_従事者60_従事者区分&lt;&gt;"",新_変更_3!AO1031&lt;&gt;""), 新_変更_3!AO1031, "")</f>
        <v/>
      </c>
      <c r="V6043" s="754"/>
      <c r="W6043" s="754"/>
      <c r="X6043" s="789"/>
      <c r="Y6043" s="131"/>
      <c r="Z6043" s="792" t="str">
        <f>IF(AND(NM_従事者_従事者60_従事者区分&lt;&gt;"",新_新規_2!O1003&lt;&gt;""),新_新規_2!O1003,"")&amp;IF(AND(NM_従事者_従事者60_従事者区分&lt;&gt;"",新_変更_3!AR1031&lt;&gt;""),新_変更_3!AR1031,"")</f>
        <v/>
      </c>
      <c r="AA6043" s="754"/>
      <c r="AB6043" s="754"/>
      <c r="AC6043" s="755"/>
      <c r="AG6043" s="683" t="str">
        <f>IF(AND(NM_従事者_従事者60_従事者区分&lt;&gt;"",新_新規_2!L1004&lt;&gt;""), 新_新規_2!L1004, "")
&amp; IF(AND(NM_従事者_従事者60_従事者区分&lt;&gt;"",新_変更_3!AO1032&lt;&gt;""), 新_変更_3!AO1032, "")</f>
        <v/>
      </c>
      <c r="AH6043" s="684"/>
      <c r="AI6043" s="684"/>
      <c r="AJ6043" s="684"/>
      <c r="AK6043" s="684"/>
      <c r="AL6043" s="684"/>
      <c r="AM6043" s="684"/>
      <c r="AN6043" s="684"/>
      <c r="AO6043" s="685"/>
    </row>
    <row r="6044" spans="2:41" ht="13.35" customHeight="1">
      <c r="B6044" s="135"/>
      <c r="I6044" s="136"/>
      <c r="J6044" s="135"/>
      <c r="N6044" s="135"/>
      <c r="Q6044" s="136"/>
      <c r="R6044" s="124" t="s">
        <v>15</v>
      </c>
      <c r="U6044" s="756"/>
      <c r="V6044" s="757"/>
      <c r="W6044" s="757"/>
      <c r="X6044" s="790"/>
      <c r="Y6044" s="125" t="s">
        <v>359</v>
      </c>
      <c r="Z6044" s="793"/>
      <c r="AA6044" s="757"/>
      <c r="AB6044" s="757"/>
      <c r="AC6044" s="758"/>
      <c r="AD6044" s="124" t="s">
        <v>56</v>
      </c>
      <c r="AG6044" s="686"/>
      <c r="AH6044" s="687"/>
      <c r="AI6044" s="687"/>
      <c r="AJ6044" s="687"/>
      <c r="AK6044" s="687"/>
      <c r="AL6044" s="687"/>
      <c r="AM6044" s="687"/>
      <c r="AN6044" s="687"/>
      <c r="AO6044" s="688"/>
    </row>
    <row r="6045" spans="2:41" ht="3.75" customHeight="1">
      <c r="B6045" s="135"/>
      <c r="I6045" s="136"/>
      <c r="J6045" s="135"/>
      <c r="N6045" s="135"/>
      <c r="Q6045" s="136"/>
      <c r="R6045" s="141"/>
      <c r="S6045" s="141"/>
      <c r="T6045" s="141"/>
      <c r="U6045" s="759"/>
      <c r="V6045" s="760"/>
      <c r="W6045" s="760"/>
      <c r="X6045" s="791"/>
      <c r="Y6045" s="141"/>
      <c r="Z6045" s="794"/>
      <c r="AA6045" s="760"/>
      <c r="AB6045" s="760"/>
      <c r="AC6045" s="761"/>
      <c r="AD6045" s="141"/>
      <c r="AE6045" s="141"/>
      <c r="AF6045" s="141"/>
      <c r="AG6045" s="689"/>
      <c r="AH6045" s="690"/>
      <c r="AI6045" s="690"/>
      <c r="AJ6045" s="690"/>
      <c r="AK6045" s="690"/>
      <c r="AL6045" s="690"/>
      <c r="AM6045" s="690"/>
      <c r="AN6045" s="690"/>
      <c r="AO6045" s="691"/>
    </row>
    <row r="6046" spans="2:41" ht="3.75" customHeight="1">
      <c r="B6046" s="135"/>
      <c r="I6046" s="136"/>
      <c r="J6046" s="135"/>
      <c r="N6046" s="135"/>
      <c r="Q6046" s="136"/>
      <c r="R6046" s="131"/>
      <c r="S6046" s="131"/>
      <c r="T6046" s="132"/>
      <c r="U6046" s="683" t="str">
        <f>IF(AND(NM_従事者_従事者60_従事者区分&lt;&gt;"",新_新規_2!T1004&lt;&gt;""), 新_新規_2!T1004, "")
 &amp; IF(AND(NM_従事者_従事者60_従事者区分&lt;&gt;"",新_変更_3!AW1032&lt;&gt;""), 新_変更_3!AW1032, "")</f>
        <v/>
      </c>
      <c r="V6046" s="684"/>
      <c r="W6046" s="684"/>
      <c r="X6046" s="684"/>
      <c r="Y6046" s="684"/>
      <c r="Z6046" s="684"/>
      <c r="AA6046" s="684"/>
      <c r="AB6046" s="684"/>
      <c r="AC6046" s="685"/>
      <c r="AD6046" s="130"/>
      <c r="AE6046" s="131"/>
      <c r="AF6046" s="132"/>
      <c r="AG6046" s="683" t="str">
        <f>IF(AND(NM_従事者_従事者60_従事者区分&lt;&gt;"",新_新規_2!L1005&lt;&gt;""), 新_新規_2!L1005, "")
 &amp; IF(AND(NM_従事者_従事者60_従事者区分&lt;&gt;"",新_変更_3!AO1033&lt;&gt;""), 新_変更_3!AO1033, "")</f>
        <v/>
      </c>
      <c r="AH6046" s="684"/>
      <c r="AI6046" s="684"/>
      <c r="AJ6046" s="684"/>
      <c r="AK6046" s="684"/>
      <c r="AL6046" s="684"/>
      <c r="AM6046" s="684"/>
      <c r="AN6046" s="684"/>
      <c r="AO6046" s="685"/>
    </row>
    <row r="6047" spans="2:41" ht="13.35" customHeight="1">
      <c r="B6047" s="135"/>
      <c r="I6047" s="136"/>
      <c r="J6047" s="135" t="s">
        <v>4052</v>
      </c>
      <c r="N6047" s="135" t="s">
        <v>23</v>
      </c>
      <c r="Q6047" s="136"/>
      <c r="R6047" s="124" t="s">
        <v>17</v>
      </c>
      <c r="T6047" s="136"/>
      <c r="U6047" s="686"/>
      <c r="V6047" s="687"/>
      <c r="W6047" s="687"/>
      <c r="X6047" s="687"/>
      <c r="Y6047" s="687"/>
      <c r="Z6047" s="687"/>
      <c r="AA6047" s="687"/>
      <c r="AB6047" s="687"/>
      <c r="AC6047" s="688"/>
      <c r="AD6047" s="135" t="s">
        <v>18</v>
      </c>
      <c r="AF6047" s="136"/>
      <c r="AG6047" s="686"/>
      <c r="AH6047" s="687"/>
      <c r="AI6047" s="687"/>
      <c r="AJ6047" s="687"/>
      <c r="AK6047" s="687"/>
      <c r="AL6047" s="687"/>
      <c r="AM6047" s="687"/>
      <c r="AN6047" s="687"/>
      <c r="AO6047" s="688"/>
    </row>
    <row r="6048" spans="2:41" ht="3.75" customHeight="1">
      <c r="B6048" s="135"/>
      <c r="I6048" s="136"/>
      <c r="J6048" s="135"/>
      <c r="N6048" s="135"/>
      <c r="Q6048" s="136"/>
      <c r="R6048" s="141"/>
      <c r="S6048" s="141"/>
      <c r="T6048" s="142"/>
      <c r="U6048" s="689"/>
      <c r="V6048" s="690"/>
      <c r="W6048" s="690"/>
      <c r="X6048" s="690"/>
      <c r="Y6048" s="690"/>
      <c r="Z6048" s="690"/>
      <c r="AA6048" s="690"/>
      <c r="AB6048" s="690"/>
      <c r="AC6048" s="691"/>
      <c r="AD6048" s="140"/>
      <c r="AE6048" s="141"/>
      <c r="AF6048" s="142"/>
      <c r="AG6048" s="689"/>
      <c r="AH6048" s="690"/>
      <c r="AI6048" s="690"/>
      <c r="AJ6048" s="690"/>
      <c r="AK6048" s="690"/>
      <c r="AL6048" s="690"/>
      <c r="AM6048" s="690"/>
      <c r="AN6048" s="690"/>
      <c r="AO6048" s="691"/>
    </row>
    <row r="6049" spans="2:41" ht="3.75" customHeight="1">
      <c r="B6049" s="135"/>
      <c r="I6049" s="136"/>
      <c r="J6049" s="135"/>
      <c r="N6049" s="135"/>
      <c r="Q6049" s="136"/>
      <c r="R6049" s="131"/>
      <c r="S6049" s="131"/>
      <c r="T6049" s="132"/>
      <c r="U6049" s="683" t="str">
        <f>IF(AND(NM_従事者_従事者60_従事者区分&lt;&gt;"",新_新規_2!T1005&lt;&gt;""), 新_新規_2!T1005, "")
&amp; IF(AND(NM_従事者_従事者60_従事者区分&lt;&gt;"",新_変更_3!AW1033&lt;&gt;""), 新_変更_3!AW1033, "")</f>
        <v/>
      </c>
      <c r="V6049" s="684"/>
      <c r="W6049" s="684"/>
      <c r="X6049" s="684"/>
      <c r="Y6049" s="684"/>
      <c r="Z6049" s="684"/>
      <c r="AA6049" s="684"/>
      <c r="AB6049" s="684"/>
      <c r="AC6049" s="685"/>
      <c r="AD6049" s="130"/>
      <c r="AE6049" s="131"/>
      <c r="AF6049" s="132"/>
      <c r="AG6049" s="683" t="str">
        <f>IF(AND(NM_従事者_従事者60_従事者区分&lt;&gt;"",新_新規_2!L1006&lt;&gt;""), 新_新規_2!L1006, "")
&amp; IF(AND(NM_従事者_従事者60_従事者区分&lt;&gt;"",新_変更_3!AO1034&lt;&gt;""), 新_変更_3!AO1034, "")</f>
        <v/>
      </c>
      <c r="AH6049" s="684"/>
      <c r="AI6049" s="684"/>
      <c r="AJ6049" s="684"/>
      <c r="AK6049" s="684"/>
      <c r="AL6049" s="684"/>
      <c r="AM6049" s="684"/>
      <c r="AN6049" s="684"/>
      <c r="AO6049" s="685"/>
    </row>
    <row r="6050" spans="2:41" ht="13.35" customHeight="1">
      <c r="B6050" s="135"/>
      <c r="I6050" s="136"/>
      <c r="J6050" s="135"/>
      <c r="N6050" s="135"/>
      <c r="Q6050" s="136"/>
      <c r="R6050" s="124" t="s">
        <v>19</v>
      </c>
      <c r="T6050" s="136"/>
      <c r="U6050" s="686"/>
      <c r="V6050" s="687"/>
      <c r="W6050" s="687"/>
      <c r="X6050" s="687"/>
      <c r="Y6050" s="687"/>
      <c r="Z6050" s="687"/>
      <c r="AA6050" s="687"/>
      <c r="AB6050" s="687"/>
      <c r="AC6050" s="688"/>
      <c r="AD6050" s="135" t="s">
        <v>20</v>
      </c>
      <c r="AF6050" s="136"/>
      <c r="AG6050" s="686"/>
      <c r="AH6050" s="687"/>
      <c r="AI6050" s="687"/>
      <c r="AJ6050" s="687"/>
      <c r="AK6050" s="687"/>
      <c r="AL6050" s="687"/>
      <c r="AM6050" s="687"/>
      <c r="AN6050" s="687"/>
      <c r="AO6050" s="688"/>
    </row>
    <row r="6051" spans="2:41" ht="3.75" customHeight="1">
      <c r="B6051" s="135"/>
      <c r="I6051" s="136"/>
      <c r="J6051" s="135"/>
      <c r="N6051" s="140"/>
      <c r="O6051" s="141"/>
      <c r="P6051" s="141"/>
      <c r="Q6051" s="142"/>
      <c r="R6051" s="141"/>
      <c r="S6051" s="141"/>
      <c r="T6051" s="142"/>
      <c r="U6051" s="689"/>
      <c r="V6051" s="690"/>
      <c r="W6051" s="690"/>
      <c r="X6051" s="690"/>
      <c r="Y6051" s="690"/>
      <c r="Z6051" s="690"/>
      <c r="AA6051" s="690"/>
      <c r="AB6051" s="690"/>
      <c r="AC6051" s="691"/>
      <c r="AD6051" s="140"/>
      <c r="AE6051" s="141"/>
      <c r="AF6051" s="142"/>
      <c r="AG6051" s="689"/>
      <c r="AH6051" s="690"/>
      <c r="AI6051" s="690"/>
      <c r="AJ6051" s="690"/>
      <c r="AK6051" s="690"/>
      <c r="AL6051" s="690"/>
      <c r="AM6051" s="690"/>
      <c r="AN6051" s="690"/>
      <c r="AO6051" s="691"/>
    </row>
    <row r="6052" spans="2:41" ht="3.75" customHeight="1">
      <c r="B6052" s="135"/>
      <c r="I6052" s="136"/>
      <c r="J6052" s="135"/>
      <c r="M6052" s="136"/>
      <c r="N6052" s="135"/>
      <c r="Q6052" s="136"/>
      <c r="R6052" s="130"/>
      <c r="S6052" s="131"/>
      <c r="T6052" s="131"/>
      <c r="U6052" s="131"/>
      <c r="V6052" s="131"/>
      <c r="W6052" s="131"/>
      <c r="X6052" s="131"/>
      <c r="Y6052" s="131"/>
      <c r="Z6052" s="131"/>
      <c r="AA6052" s="131"/>
      <c r="AB6052" s="131"/>
      <c r="AC6052" s="131"/>
      <c r="AD6052" s="131"/>
      <c r="AE6052" s="131"/>
      <c r="AF6052" s="131"/>
      <c r="AG6052" s="131"/>
      <c r="AH6052" s="131"/>
      <c r="AI6052" s="131"/>
      <c r="AJ6052" s="131"/>
      <c r="AK6052" s="131"/>
      <c r="AL6052" s="131"/>
      <c r="AM6052" s="131"/>
      <c r="AN6052" s="131"/>
      <c r="AO6052" s="132"/>
    </row>
    <row r="6053" spans="2:41" ht="13.35" customHeight="1">
      <c r="B6053" s="135"/>
      <c r="I6053" s="136"/>
      <c r="J6053" s="135"/>
      <c r="M6053" s="136"/>
      <c r="N6053" s="135" t="s">
        <v>111</v>
      </c>
      <c r="Q6053" s="136"/>
      <c r="R6053" s="135"/>
      <c r="S6053" s="696"/>
      <c r="T6053" s="694"/>
      <c r="V6053" s="146"/>
      <c r="W6053" s="124" t="s">
        <v>12</v>
      </c>
      <c r="X6053" s="146"/>
      <c r="Y6053" s="124" t="s">
        <v>11</v>
      </c>
      <c r="Z6053" s="146"/>
      <c r="AA6053" s="124" t="s">
        <v>364</v>
      </c>
      <c r="AO6053" s="136"/>
    </row>
    <row r="6054" spans="2:41" ht="3.75" customHeight="1">
      <c r="B6054" s="135"/>
      <c r="I6054" s="136"/>
      <c r="J6054" s="135"/>
      <c r="M6054" s="136"/>
      <c r="N6054" s="135"/>
      <c r="Q6054" s="136"/>
      <c r="R6054" s="135"/>
      <c r="AO6054" s="136"/>
    </row>
    <row r="6055" spans="2:41" ht="3.75" customHeight="1">
      <c r="B6055" s="135"/>
      <c r="I6055" s="136"/>
      <c r="J6055" s="135"/>
      <c r="M6055" s="136"/>
      <c r="N6055" s="130"/>
      <c r="O6055" s="131"/>
      <c r="P6055" s="131"/>
      <c r="Q6055" s="131"/>
      <c r="R6055" s="781" t="str">
        <f>IF(AND(NM_従事者_従事者60_従事者区分&lt;&gt;"",新_新規_2!I1007&lt;&gt;""), 新_新規_2!I1007, "")
&amp; IF(AND(NM_従事者_従事者60_従事者区分&lt;&gt;"",新_変更_3!AL1035&lt;&gt;""), 新_変更_3!AL1035, "")</f>
        <v/>
      </c>
      <c r="S6055" s="784" t="str">
        <f>IF(AND(NM_従事者_従事者60_従事者区分&lt;&gt;"",新_新規_2!J1007&lt;&gt;""), 新_新規_2!J1007, "")
&amp; IF(AND(NM_従事者_従事者60_従事者区分&lt;&gt;"",新_変更_3!AM1035&lt;&gt;""), 新_変更_3!AM1035, "")</f>
        <v/>
      </c>
      <c r="T6055" s="131"/>
      <c r="U6055" s="787" t="str">
        <f>IF(AND(NM_従事者_従事者60_従事者区分&lt;&gt;"",新_新規_2!L1007&lt;&gt;""), 新_新規_2!L1007, "")
&amp; IF(AND(NM_従事者_従事者60_従事者区分&lt;&gt;"",新_変更_3!AO1035&lt;&gt;""), 新_変更_3!AO1035, "")</f>
        <v/>
      </c>
      <c r="V6055" s="130"/>
      <c r="W6055" s="131"/>
      <c r="X6055" s="131"/>
      <c r="Y6055" s="131"/>
      <c r="Z6055" s="131"/>
      <c r="AA6055" s="131"/>
      <c r="AB6055" s="131"/>
      <c r="AC6055" s="131"/>
      <c r="AD6055" s="131"/>
      <c r="AE6055" s="131"/>
      <c r="AF6055" s="131"/>
      <c r="AG6055" s="131"/>
      <c r="AH6055" s="133"/>
      <c r="AI6055" s="133"/>
      <c r="AJ6055" s="131"/>
      <c r="AK6055" s="149"/>
      <c r="AL6055" s="131"/>
      <c r="AM6055" s="131"/>
      <c r="AN6055" s="131"/>
      <c r="AO6055" s="132"/>
    </row>
    <row r="6056" spans="2:41" ht="13.35" customHeight="1">
      <c r="B6056" s="135"/>
      <c r="I6056" s="136"/>
      <c r="J6056" s="135"/>
      <c r="M6056" s="136"/>
      <c r="N6056" s="135" t="s">
        <v>30</v>
      </c>
      <c r="R6056" s="782"/>
      <c r="S6056" s="785"/>
      <c r="T6056" s="124" t="s">
        <v>388</v>
      </c>
      <c r="U6056" s="756"/>
      <c r="V6056" s="135" t="s">
        <v>112</v>
      </c>
      <c r="AH6056" s="137"/>
      <c r="AI6056" s="137"/>
      <c r="AK6056" s="150"/>
      <c r="AO6056" s="136"/>
    </row>
    <row r="6057" spans="2:41" ht="3.75" customHeight="1">
      <c r="B6057" s="135"/>
      <c r="I6057" s="136"/>
      <c r="J6057" s="135"/>
      <c r="M6057" s="136"/>
      <c r="N6057" s="135"/>
      <c r="R6057" s="783"/>
      <c r="S6057" s="786"/>
      <c r="T6057" s="141"/>
      <c r="U6057" s="759"/>
      <c r="V6057" s="140"/>
      <c r="W6057" s="141"/>
      <c r="X6057" s="141"/>
      <c r="Y6057" s="141"/>
      <c r="Z6057" s="141"/>
      <c r="AA6057" s="141"/>
      <c r="AB6057" s="141"/>
      <c r="AC6057" s="141"/>
      <c r="AD6057" s="141"/>
      <c r="AE6057" s="141"/>
      <c r="AF6057" s="141"/>
      <c r="AG6057" s="141"/>
      <c r="AH6057" s="143"/>
      <c r="AI6057" s="143"/>
      <c r="AJ6057" s="141"/>
      <c r="AK6057" s="151"/>
      <c r="AL6057" s="141"/>
      <c r="AM6057" s="141"/>
      <c r="AN6057" s="141"/>
      <c r="AO6057" s="142"/>
    </row>
    <row r="6058" spans="2:41" ht="3.75" customHeight="1">
      <c r="B6058" s="135"/>
      <c r="I6058" s="136"/>
      <c r="J6058" s="135"/>
      <c r="M6058" s="136"/>
      <c r="N6058" s="130"/>
      <c r="O6058" s="131"/>
      <c r="P6058" s="131"/>
      <c r="Q6058" s="132"/>
      <c r="R6058" s="788" t="str">
        <f>IF(AND(NM_従事者_従事者60_従事者区分&lt;&gt;"",新_新規_2!K1011&lt;&gt;""), 新_新規_2!K1011, "")
 &amp; IF(AND(NM_従事者_従事者60_従事者区分&lt;&gt;"",新_変更_3!AN1039&lt;&gt;""), 新_変更_3!AN1039, "")</f>
        <v/>
      </c>
      <c r="S6058" s="684"/>
      <c r="T6058" s="684"/>
      <c r="U6058" s="685"/>
      <c r="V6058" s="686" t="str">
        <f>IF(AND(NM_従事者_従事者60_従事者区分&lt;&gt;"",新_新規_2!O1011&lt;&gt;""), 新_新規_2!O1011, "")
&amp; IF(AND(NM_従事者_従事者60_従事者区分&lt;&gt;"",新_変更_3!AR1039&lt;&gt;""), 新_変更_3!AR1039, "")</f>
        <v/>
      </c>
      <c r="W6058" s="688"/>
      <c r="X6058" s="683" t="str">
        <f>IF(AND(NM_従事者_従事者60_従事者区分&lt;&gt;"",新_新規_2!Q1011&lt;&gt;""), 新_新規_2!Q1011, "")
 &amp; IF(AND(NM_従事者_従事者60_従事者区分&lt;&gt;"",新_変更_3!AT1039&lt;&gt;""), 新_変更_3!AT1039, "")</f>
        <v/>
      </c>
      <c r="Y6058" s="684"/>
      <c r="Z6058" s="684"/>
      <c r="AA6058" s="685"/>
      <c r="AI6058" s="131"/>
      <c r="AO6058" s="136"/>
    </row>
    <row r="6059" spans="2:41" ht="13.35" customHeight="1">
      <c r="B6059" s="135"/>
      <c r="I6059" s="136"/>
      <c r="J6059" s="135"/>
      <c r="M6059" s="136"/>
      <c r="N6059" s="135" t="s">
        <v>114</v>
      </c>
      <c r="Q6059" s="136"/>
      <c r="R6059" s="686"/>
      <c r="S6059" s="687"/>
      <c r="T6059" s="687"/>
      <c r="U6059" s="688"/>
      <c r="V6059" s="686"/>
      <c r="W6059" s="688"/>
      <c r="X6059" s="686"/>
      <c r="Y6059" s="687"/>
      <c r="Z6059" s="687"/>
      <c r="AA6059" s="688"/>
      <c r="AB6059" s="158" t="s">
        <v>171</v>
      </c>
      <c r="AO6059" s="136"/>
    </row>
    <row r="6060" spans="2:41" ht="3.75" customHeight="1">
      <c r="B6060" s="135"/>
      <c r="I6060" s="136"/>
      <c r="J6060" s="135"/>
      <c r="M6060" s="136"/>
      <c r="N6060" s="135"/>
      <c r="Q6060" s="136"/>
      <c r="R6060" s="689"/>
      <c r="S6060" s="690"/>
      <c r="T6060" s="690"/>
      <c r="U6060" s="691"/>
      <c r="V6060" s="689"/>
      <c r="W6060" s="691"/>
      <c r="X6060" s="689"/>
      <c r="Y6060" s="690"/>
      <c r="Z6060" s="690"/>
      <c r="AA6060" s="691"/>
      <c r="AB6060" s="141"/>
      <c r="AC6060" s="141"/>
      <c r="AD6060" s="141"/>
      <c r="AE6060" s="141"/>
      <c r="AF6060" s="141"/>
      <c r="AG6060" s="141"/>
      <c r="AH6060" s="141"/>
      <c r="AI6060" s="141"/>
      <c r="AJ6060" s="141"/>
      <c r="AK6060" s="141"/>
      <c r="AL6060" s="141"/>
      <c r="AM6060" s="141"/>
      <c r="AN6060" s="141"/>
      <c r="AO6060" s="142"/>
    </row>
    <row r="6061" spans="2:41" ht="3.75" customHeight="1">
      <c r="B6061" s="135"/>
      <c r="I6061" s="136"/>
      <c r="J6061" s="135"/>
      <c r="M6061" s="136"/>
      <c r="N6061" s="130"/>
      <c r="O6061" s="131"/>
      <c r="P6061" s="131"/>
      <c r="Q6061" s="131"/>
      <c r="R6061" s="130"/>
      <c r="S6061" s="131"/>
      <c r="T6061" s="131"/>
      <c r="U6061" s="131"/>
      <c r="V6061" s="131"/>
      <c r="W6061" s="131"/>
      <c r="X6061" s="131"/>
      <c r="Y6061" s="131"/>
      <c r="Z6061" s="131"/>
      <c r="AA6061" s="132"/>
      <c r="AB6061" s="130"/>
      <c r="AI6061" s="136"/>
      <c r="AJ6061" s="130"/>
      <c r="AK6061" s="131"/>
      <c r="AL6061" s="131"/>
      <c r="AM6061" s="131"/>
      <c r="AN6061" s="131"/>
      <c r="AO6061" s="132"/>
    </row>
    <row r="6062" spans="2:41" ht="13.35" customHeight="1">
      <c r="B6062" s="135"/>
      <c r="I6062" s="136"/>
      <c r="J6062" s="135"/>
      <c r="M6062" s="136"/>
      <c r="N6062" s="135" t="s">
        <v>115</v>
      </c>
      <c r="R6062" s="135"/>
      <c r="S6062" s="696" t="str">
        <f>IF(AND(NM_従事者_従事者60_従事者区分&lt;&gt;"",新_新規_2!I1013&lt;&gt;""), 新_新規_2!I1013, "")
&amp; IF(AND(NM_従事者_従事者60_従事者区分&lt;&gt;"",新_変更_3!AL1041&lt;&gt;""), 新_変更_3!AL1041, "")</f>
        <v/>
      </c>
      <c r="T6062" s="694"/>
      <c r="V6062" s="146" t="str">
        <f>IF(AND(NM_従事者_従事者60_従事者区分&lt;&gt;"",新_新規_2!K1013&lt;&gt;""), 新_新規_2!K1013, "")
&amp; IF(AND(NM_従事者_従事者60_従事者区分&lt;&gt;"",新_変更_3!AN1041&lt;&gt;""), 新_変更_3!AN1041, "")</f>
        <v/>
      </c>
      <c r="W6062" s="124" t="s">
        <v>12</v>
      </c>
      <c r="X6062" s="146" t="str">
        <f>IF(AND(NM_従事者_従事者60_従事者区分&lt;&gt;"",新_新規_2!M1013&lt;&gt;""), 新_新規_2!M1013, "")
&amp; IF(AND(NM_従事者_従事者60_従事者区分&lt;&gt;"",新_変更_3!AP1041&lt;&gt;""), 新_変更_3!AP1041, "")</f>
        <v/>
      </c>
      <c r="Y6062" s="124" t="s">
        <v>11</v>
      </c>
      <c r="Z6062" s="146" t="str">
        <f>IF(AND(NM_従事者_従事者60_従事者区分&lt;&gt;"",新_新規_2!O1013&lt;&gt;""), 新_新規_2!O1013, "")
&amp; IF(AND(NM_従事者_従事者60_従事者区分&lt;&gt;"",新_変更_3!AR1041&lt;&gt;""), 新_変更_3!AR1041, "")</f>
        <v/>
      </c>
      <c r="AA6062" s="124" t="s">
        <v>364</v>
      </c>
      <c r="AB6062" s="135" t="s">
        <v>170</v>
      </c>
      <c r="AI6062" s="136"/>
      <c r="AJ6062" s="135"/>
      <c r="AK6062" s="696"/>
      <c r="AL6062" s="693"/>
      <c r="AM6062" s="693"/>
      <c r="AN6062" s="693"/>
      <c r="AO6062" s="694"/>
    </row>
    <row r="6063" spans="2:41" ht="3.75" customHeight="1">
      <c r="B6063" s="135"/>
      <c r="I6063" s="136"/>
      <c r="J6063" s="135"/>
      <c r="M6063" s="136"/>
      <c r="N6063" s="135"/>
      <c r="R6063" s="140"/>
      <c r="S6063" s="141"/>
      <c r="T6063" s="141"/>
      <c r="U6063" s="141"/>
      <c r="V6063" s="141"/>
      <c r="W6063" s="141"/>
      <c r="X6063" s="141"/>
      <c r="Y6063" s="141"/>
      <c r="Z6063" s="141"/>
      <c r="AA6063" s="142"/>
      <c r="AB6063" s="140"/>
      <c r="AC6063" s="141"/>
      <c r="AD6063" s="141"/>
      <c r="AE6063" s="141"/>
      <c r="AF6063" s="141"/>
      <c r="AG6063" s="141"/>
      <c r="AH6063" s="141"/>
      <c r="AI6063" s="142"/>
      <c r="AJ6063" s="140"/>
      <c r="AK6063" s="141"/>
      <c r="AL6063" s="141"/>
      <c r="AM6063" s="141"/>
      <c r="AN6063" s="141"/>
      <c r="AO6063" s="142"/>
    </row>
    <row r="6064" spans="2:41" ht="3.75" customHeight="1">
      <c r="B6064" s="135"/>
      <c r="I6064" s="136"/>
      <c r="J6064" s="135"/>
      <c r="M6064" s="136"/>
      <c r="N6064" s="130"/>
      <c r="O6064" s="131"/>
      <c r="P6064" s="131"/>
      <c r="Q6064" s="132"/>
      <c r="R6064" s="683" t="str">
        <f>IF(新_新規_2!T1010="☑", "研修中の登録販売者", "") &amp; IF(新_変更_3!AW1038="☑", "研修中の登録販売者", "")</f>
        <v/>
      </c>
      <c r="S6064" s="684"/>
      <c r="T6064" s="684"/>
      <c r="U6064" s="684"/>
      <c r="V6064" s="684"/>
      <c r="W6064" s="684"/>
      <c r="X6064" s="684"/>
      <c r="Y6064" s="684"/>
      <c r="Z6064" s="684"/>
      <c r="AA6064" s="684"/>
      <c r="AB6064" s="684"/>
      <c r="AC6064" s="684"/>
      <c r="AD6064" s="684"/>
      <c r="AE6064" s="684"/>
      <c r="AF6064" s="684"/>
      <c r="AG6064" s="684"/>
      <c r="AH6064" s="684"/>
      <c r="AI6064" s="684"/>
      <c r="AJ6064" s="684"/>
      <c r="AK6064" s="684"/>
      <c r="AL6064" s="684"/>
      <c r="AM6064" s="684"/>
      <c r="AN6064" s="684"/>
      <c r="AO6064" s="685"/>
    </row>
    <row r="6065" spans="2:41" ht="13.35" customHeight="1">
      <c r="B6065" s="135"/>
      <c r="I6065" s="136"/>
      <c r="J6065" s="135"/>
      <c r="M6065" s="136"/>
      <c r="N6065" s="135" t="s">
        <v>32</v>
      </c>
      <c r="Q6065" s="136"/>
      <c r="R6065" s="686"/>
      <c r="S6065" s="687"/>
      <c r="T6065" s="687"/>
      <c r="U6065" s="687"/>
      <c r="V6065" s="687"/>
      <c r="W6065" s="687"/>
      <c r="X6065" s="687"/>
      <c r="Y6065" s="687"/>
      <c r="Z6065" s="687"/>
      <c r="AA6065" s="687"/>
      <c r="AB6065" s="687"/>
      <c r="AC6065" s="687"/>
      <c r="AD6065" s="687"/>
      <c r="AE6065" s="687"/>
      <c r="AF6065" s="687"/>
      <c r="AG6065" s="687"/>
      <c r="AH6065" s="687"/>
      <c r="AI6065" s="687"/>
      <c r="AJ6065" s="687"/>
      <c r="AK6065" s="687"/>
      <c r="AL6065" s="687"/>
      <c r="AM6065" s="687"/>
      <c r="AN6065" s="687"/>
      <c r="AO6065" s="688"/>
    </row>
    <row r="6066" spans="2:41" ht="3.75" customHeight="1">
      <c r="B6066" s="135"/>
      <c r="I6066" s="136"/>
      <c r="J6066" s="135"/>
      <c r="M6066" s="136"/>
      <c r="N6066" s="140"/>
      <c r="O6066" s="141"/>
      <c r="P6066" s="141"/>
      <c r="Q6066" s="142"/>
      <c r="R6066" s="689"/>
      <c r="S6066" s="690"/>
      <c r="T6066" s="690"/>
      <c r="U6066" s="690"/>
      <c r="V6066" s="690"/>
      <c r="W6066" s="690"/>
      <c r="X6066" s="690"/>
      <c r="Y6066" s="690"/>
      <c r="Z6066" s="690"/>
      <c r="AA6066" s="690"/>
      <c r="AB6066" s="690"/>
      <c r="AC6066" s="690"/>
      <c r="AD6066" s="690"/>
      <c r="AE6066" s="690"/>
      <c r="AF6066" s="690"/>
      <c r="AG6066" s="690"/>
      <c r="AH6066" s="690"/>
      <c r="AI6066" s="690"/>
      <c r="AJ6066" s="690"/>
      <c r="AK6066" s="690"/>
      <c r="AL6066" s="690"/>
      <c r="AM6066" s="690"/>
      <c r="AN6066" s="690"/>
      <c r="AO6066" s="691"/>
    </row>
    <row r="6067" spans="2:41" ht="3.75" customHeight="1">
      <c r="B6067" s="135"/>
      <c r="I6067" s="136"/>
      <c r="J6067" s="130"/>
      <c r="K6067" s="131"/>
      <c r="L6067" s="131"/>
      <c r="M6067" s="132"/>
      <c r="N6067" s="130"/>
      <c r="O6067" s="131"/>
      <c r="P6067" s="131"/>
      <c r="Q6067" s="132"/>
      <c r="R6067" s="130"/>
      <c r="S6067" s="131"/>
      <c r="T6067" s="131"/>
      <c r="U6067" s="131"/>
      <c r="V6067" s="131"/>
      <c r="W6067" s="131"/>
      <c r="X6067" s="131"/>
      <c r="Y6067" s="131"/>
      <c r="Z6067" s="131"/>
      <c r="AA6067" s="132"/>
      <c r="AB6067" s="130"/>
      <c r="AC6067" s="131"/>
      <c r="AD6067" s="131"/>
      <c r="AE6067" s="132"/>
      <c r="AF6067" s="131"/>
      <c r="AG6067" s="131"/>
      <c r="AH6067" s="131"/>
      <c r="AI6067" s="131"/>
      <c r="AJ6067" s="131"/>
      <c r="AK6067" s="131"/>
      <c r="AL6067" s="131"/>
      <c r="AM6067" s="131"/>
      <c r="AN6067" s="131"/>
      <c r="AO6067" s="132"/>
    </row>
    <row r="6068" spans="2:41" ht="13.35" customHeight="1">
      <c r="B6068" s="135"/>
      <c r="I6068" s="136"/>
      <c r="J6068" s="135"/>
      <c r="M6068" s="136"/>
      <c r="N6068" s="135" t="s">
        <v>27</v>
      </c>
      <c r="Q6068" s="136"/>
      <c r="R6068" s="135"/>
      <c r="S6068" s="692" t="str">
        <f>IF(新_新規_2!I1021&lt;&gt;"", "01300011:その他従事者", "") &amp; IF(新_変更_3!AL1049&lt;&gt;"", "01300011:その他従事者", "")</f>
        <v/>
      </c>
      <c r="T6068" s="693"/>
      <c r="U6068" s="693"/>
      <c r="V6068" s="693"/>
      <c r="W6068" s="693"/>
      <c r="X6068" s="693"/>
      <c r="Y6068" s="693"/>
      <c r="Z6068" s="693"/>
      <c r="AA6068" s="694"/>
      <c r="AB6068" s="135" t="s">
        <v>28</v>
      </c>
      <c r="AE6068" s="136"/>
      <c r="AF6068" s="135"/>
      <c r="AG6068" s="695" t="str">
        <f>IF(新_新規_2!I1029="☑", "01300001:薬剤師", "") &amp; IF(新_変更_3!AL1057="☑", "01300001:薬剤師", "")
 &amp; IF(新_新規_2!N1029="☑", "01300002:登録販売者", "") &amp; IF(新_変更_3!AQ1057="☑", "01300002:登録販売者", "")
 &amp; IF(新_新規_2!T1029="☑", "01300002:登録販売者", "") &amp; IF(新_変更_3!AW1057="☑", "01300002:登録販売者", "")</f>
        <v/>
      </c>
      <c r="AH6068" s="693"/>
      <c r="AI6068" s="693"/>
      <c r="AJ6068" s="693"/>
      <c r="AK6068" s="693"/>
      <c r="AL6068" s="693"/>
      <c r="AM6068" s="693"/>
      <c r="AN6068" s="693"/>
      <c r="AO6068" s="694"/>
    </row>
    <row r="6069" spans="2:41" ht="3.75" customHeight="1">
      <c r="B6069" s="135"/>
      <c r="I6069" s="136"/>
      <c r="J6069" s="135"/>
      <c r="M6069" s="136"/>
      <c r="N6069" s="140"/>
      <c r="O6069" s="141"/>
      <c r="P6069" s="141"/>
      <c r="Q6069" s="142"/>
      <c r="R6069" s="140"/>
      <c r="S6069" s="141"/>
      <c r="T6069" s="141"/>
      <c r="U6069" s="141"/>
      <c r="V6069" s="141"/>
      <c r="W6069" s="141"/>
      <c r="X6069" s="141"/>
      <c r="Y6069" s="141"/>
      <c r="Z6069" s="141"/>
      <c r="AA6069" s="142"/>
      <c r="AB6069" s="140"/>
      <c r="AC6069" s="141"/>
      <c r="AD6069" s="141"/>
      <c r="AE6069" s="142"/>
      <c r="AF6069" s="141"/>
      <c r="AG6069" s="141"/>
      <c r="AH6069" s="141"/>
      <c r="AI6069" s="141"/>
      <c r="AJ6069" s="141"/>
      <c r="AK6069" s="141"/>
      <c r="AL6069" s="141"/>
      <c r="AM6069" s="141"/>
      <c r="AN6069" s="141"/>
      <c r="AO6069" s="142"/>
    </row>
    <row r="6070" spans="2:41" ht="3.75" customHeight="1">
      <c r="B6070" s="135"/>
      <c r="I6070" s="136"/>
      <c r="J6070" s="135"/>
      <c r="M6070" s="136"/>
      <c r="N6070" s="130"/>
      <c r="O6070" s="131"/>
      <c r="P6070" s="131"/>
      <c r="Q6070" s="132"/>
      <c r="R6070" s="130"/>
      <c r="S6070" s="131"/>
      <c r="T6070" s="131"/>
      <c r="U6070" s="131"/>
      <c r="V6070" s="131"/>
      <c r="W6070" s="131"/>
      <c r="X6070" s="131"/>
      <c r="Y6070" s="131"/>
      <c r="Z6070" s="131"/>
      <c r="AA6070" s="132"/>
      <c r="AB6070" s="130"/>
      <c r="AC6070" s="131"/>
      <c r="AD6070" s="131"/>
      <c r="AE6070" s="132"/>
      <c r="AF6070" s="130"/>
      <c r="AG6070" s="131"/>
      <c r="AH6070" s="131"/>
      <c r="AI6070" s="131"/>
      <c r="AJ6070" s="131"/>
      <c r="AK6070" s="131"/>
      <c r="AL6070" s="131"/>
      <c r="AM6070" s="131"/>
      <c r="AN6070" s="131"/>
      <c r="AO6070" s="132"/>
    </row>
    <row r="6071" spans="2:41" ht="13.35" customHeight="1">
      <c r="B6071" s="135"/>
      <c r="I6071" s="136"/>
      <c r="J6071" s="135"/>
      <c r="M6071" s="136"/>
      <c r="N6071" s="135" t="s">
        <v>3990</v>
      </c>
      <c r="Q6071" s="136"/>
      <c r="R6071" s="135"/>
      <c r="S6071" s="696"/>
      <c r="T6071" s="694"/>
      <c r="V6071" s="146"/>
      <c r="W6071" s="124" t="s">
        <v>12</v>
      </c>
      <c r="X6071" s="146"/>
      <c r="Y6071" s="124" t="s">
        <v>11</v>
      </c>
      <c r="Z6071" s="146"/>
      <c r="AA6071" s="136" t="s">
        <v>364</v>
      </c>
      <c r="AB6071" s="135" t="s">
        <v>66</v>
      </c>
      <c r="AE6071" s="136"/>
      <c r="AF6071" s="135"/>
      <c r="AG6071" s="696"/>
      <c r="AH6071" s="694"/>
      <c r="AJ6071" s="146"/>
      <c r="AK6071" s="124" t="s">
        <v>12</v>
      </c>
      <c r="AL6071" s="146"/>
      <c r="AM6071" s="124" t="s">
        <v>11</v>
      </c>
      <c r="AN6071" s="146"/>
      <c r="AO6071" s="136" t="s">
        <v>364</v>
      </c>
    </row>
    <row r="6072" spans="2:41" ht="3.75" customHeight="1">
      <c r="B6072" s="135"/>
      <c r="I6072" s="136"/>
      <c r="J6072" s="135"/>
      <c r="M6072" s="136"/>
      <c r="N6072" s="140"/>
      <c r="O6072" s="141"/>
      <c r="P6072" s="141"/>
      <c r="Q6072" s="142"/>
      <c r="R6072" s="140"/>
      <c r="S6072" s="141"/>
      <c r="T6072" s="141"/>
      <c r="U6072" s="141"/>
      <c r="V6072" s="141"/>
      <c r="W6072" s="141"/>
      <c r="X6072" s="141"/>
      <c r="Y6072" s="141"/>
      <c r="Z6072" s="141"/>
      <c r="AA6072" s="142"/>
      <c r="AB6072" s="140"/>
      <c r="AC6072" s="141"/>
      <c r="AD6072" s="141"/>
      <c r="AE6072" s="142"/>
      <c r="AF6072" s="140"/>
      <c r="AG6072" s="141"/>
      <c r="AH6072" s="141"/>
      <c r="AI6072" s="141"/>
      <c r="AJ6072" s="141"/>
      <c r="AK6072" s="141"/>
      <c r="AL6072" s="141"/>
      <c r="AM6072" s="141"/>
      <c r="AN6072" s="141"/>
      <c r="AO6072" s="142"/>
    </row>
    <row r="6073" spans="2:41" ht="3.75" customHeight="1">
      <c r="B6073" s="135"/>
      <c r="I6073" s="136"/>
      <c r="J6073" s="135"/>
      <c r="M6073" s="136"/>
      <c r="N6073" s="130"/>
      <c r="O6073" s="131"/>
      <c r="P6073" s="131"/>
      <c r="Q6073" s="132"/>
      <c r="R6073" s="683" t="str">
        <f>IF(AND(NM_従事者_従事者61_従事者区分&lt;&gt;"",新_新規_2!I1021&lt;&gt;""), 新_新規_2!I1021, "")
&amp; IF(AND(NM_従事者_従事者61_従事者区分&lt;&gt;"",新_変更_3!AL1049&lt;&gt;""), 新_変更_3!AL1049, "")</f>
        <v/>
      </c>
      <c r="S6073" s="684"/>
      <c r="T6073" s="684"/>
      <c r="U6073" s="684"/>
      <c r="V6073" s="684"/>
      <c r="W6073" s="684"/>
      <c r="X6073" s="684"/>
      <c r="Y6073" s="684"/>
      <c r="Z6073" s="684"/>
      <c r="AA6073" s="684"/>
      <c r="AB6073" s="684"/>
      <c r="AC6073" s="684"/>
      <c r="AD6073" s="684"/>
      <c r="AE6073" s="684"/>
      <c r="AF6073" s="684"/>
      <c r="AG6073" s="684"/>
      <c r="AH6073" s="684"/>
      <c r="AI6073" s="684"/>
      <c r="AJ6073" s="685"/>
      <c r="AK6073" s="131"/>
      <c r="AL6073" s="131"/>
      <c r="AM6073" s="131"/>
      <c r="AN6073" s="131"/>
      <c r="AO6073" s="132"/>
    </row>
    <row r="6074" spans="2:41" ht="13.35" customHeight="1">
      <c r="B6074" s="135"/>
      <c r="I6074" s="136"/>
      <c r="J6074" s="135"/>
      <c r="M6074" s="136"/>
      <c r="N6074" s="135" t="s">
        <v>8</v>
      </c>
      <c r="Q6074" s="136"/>
      <c r="R6074" s="686"/>
      <c r="S6074" s="687"/>
      <c r="T6074" s="687"/>
      <c r="U6074" s="687"/>
      <c r="V6074" s="687"/>
      <c r="W6074" s="687"/>
      <c r="X6074" s="687"/>
      <c r="Y6074" s="687"/>
      <c r="Z6074" s="687"/>
      <c r="AA6074" s="687"/>
      <c r="AB6074" s="687"/>
      <c r="AC6074" s="687"/>
      <c r="AD6074" s="687"/>
      <c r="AE6074" s="687"/>
      <c r="AF6074" s="687"/>
      <c r="AG6074" s="687"/>
      <c r="AH6074" s="687"/>
      <c r="AI6074" s="687"/>
      <c r="AJ6074" s="688"/>
      <c r="AL6074" s="147" t="s">
        <v>13</v>
      </c>
      <c r="AM6074" s="124" t="s">
        <v>29</v>
      </c>
      <c r="AO6074" s="136"/>
    </row>
    <row r="6075" spans="2:41" ht="3.75" customHeight="1">
      <c r="B6075" s="135"/>
      <c r="I6075" s="136"/>
      <c r="J6075" s="135"/>
      <c r="M6075" s="136"/>
      <c r="N6075" s="140"/>
      <c r="O6075" s="141"/>
      <c r="P6075" s="141"/>
      <c r="Q6075" s="142"/>
      <c r="R6075" s="689"/>
      <c r="S6075" s="690"/>
      <c r="T6075" s="690"/>
      <c r="U6075" s="690"/>
      <c r="V6075" s="690"/>
      <c r="W6075" s="690"/>
      <c r="X6075" s="690"/>
      <c r="Y6075" s="690"/>
      <c r="Z6075" s="690"/>
      <c r="AA6075" s="690"/>
      <c r="AB6075" s="690"/>
      <c r="AC6075" s="690"/>
      <c r="AD6075" s="690"/>
      <c r="AE6075" s="690"/>
      <c r="AF6075" s="690"/>
      <c r="AG6075" s="690"/>
      <c r="AH6075" s="690"/>
      <c r="AI6075" s="690"/>
      <c r="AJ6075" s="691"/>
      <c r="AK6075" s="141"/>
      <c r="AL6075" s="141"/>
      <c r="AM6075" s="141"/>
      <c r="AN6075" s="141"/>
      <c r="AO6075" s="142"/>
    </row>
    <row r="6076" spans="2:41" ht="3.75" customHeight="1">
      <c r="B6076" s="135"/>
      <c r="I6076" s="136"/>
      <c r="J6076" s="135"/>
      <c r="M6076" s="136"/>
      <c r="N6076" s="130"/>
      <c r="O6076" s="131"/>
      <c r="P6076" s="131"/>
      <c r="Q6076" s="132"/>
      <c r="R6076" s="683" t="str">
        <f>IF(NM_従事者_従事者61_従事者区分="","",(IF(新_新規_2!I1020&lt;&gt;"", ASC(PHONETIC(新_新規_2!I1020)), "") &amp; IF(新_変更_3!AL1048&lt;&gt;"", ASC(PHONETIC(新_変更_3!AL1048)), "")))</f>
        <v/>
      </c>
      <c r="S6076" s="684"/>
      <c r="T6076" s="684"/>
      <c r="U6076" s="684"/>
      <c r="V6076" s="684"/>
      <c r="W6076" s="684"/>
      <c r="X6076" s="684"/>
      <c r="Y6076" s="684"/>
      <c r="Z6076" s="684"/>
      <c r="AA6076" s="684"/>
      <c r="AB6076" s="684"/>
      <c r="AC6076" s="684"/>
      <c r="AD6076" s="684"/>
      <c r="AE6076" s="684"/>
      <c r="AF6076" s="684"/>
      <c r="AG6076" s="684"/>
      <c r="AH6076" s="684"/>
      <c r="AI6076" s="684"/>
      <c r="AJ6076" s="684"/>
      <c r="AK6076" s="684"/>
      <c r="AL6076" s="684"/>
      <c r="AM6076" s="684"/>
      <c r="AN6076" s="684"/>
      <c r="AO6076" s="685"/>
    </row>
    <row r="6077" spans="2:41" ht="13.35" customHeight="1">
      <c r="B6077" s="135"/>
      <c r="I6077" s="136"/>
      <c r="J6077" s="135"/>
      <c r="M6077" s="136"/>
      <c r="N6077" s="135" t="s">
        <v>61</v>
      </c>
      <c r="Q6077" s="136"/>
      <c r="R6077" s="686"/>
      <c r="S6077" s="687"/>
      <c r="T6077" s="687"/>
      <c r="U6077" s="687"/>
      <c r="V6077" s="687"/>
      <c r="W6077" s="687"/>
      <c r="X6077" s="687"/>
      <c r="Y6077" s="687"/>
      <c r="Z6077" s="687"/>
      <c r="AA6077" s="687"/>
      <c r="AB6077" s="687"/>
      <c r="AC6077" s="687"/>
      <c r="AD6077" s="687"/>
      <c r="AE6077" s="687"/>
      <c r="AF6077" s="687"/>
      <c r="AG6077" s="687"/>
      <c r="AH6077" s="687"/>
      <c r="AI6077" s="687"/>
      <c r="AJ6077" s="687"/>
      <c r="AK6077" s="687"/>
      <c r="AL6077" s="687"/>
      <c r="AM6077" s="687"/>
      <c r="AN6077" s="687"/>
      <c r="AO6077" s="688"/>
    </row>
    <row r="6078" spans="2:41" ht="3.75" customHeight="1">
      <c r="B6078" s="135"/>
      <c r="I6078" s="136"/>
      <c r="J6078" s="135"/>
      <c r="M6078" s="136"/>
      <c r="N6078" s="135"/>
      <c r="Q6078" s="136"/>
      <c r="R6078" s="689"/>
      <c r="S6078" s="690"/>
      <c r="T6078" s="690"/>
      <c r="U6078" s="690"/>
      <c r="V6078" s="690"/>
      <c r="W6078" s="690"/>
      <c r="X6078" s="690"/>
      <c r="Y6078" s="690"/>
      <c r="Z6078" s="690"/>
      <c r="AA6078" s="690"/>
      <c r="AB6078" s="690"/>
      <c r="AC6078" s="690"/>
      <c r="AD6078" s="690"/>
      <c r="AE6078" s="690"/>
      <c r="AF6078" s="690"/>
      <c r="AG6078" s="690"/>
      <c r="AH6078" s="690"/>
      <c r="AI6078" s="690"/>
      <c r="AJ6078" s="690"/>
      <c r="AK6078" s="690"/>
      <c r="AL6078" s="690"/>
      <c r="AM6078" s="690"/>
      <c r="AN6078" s="690"/>
      <c r="AO6078" s="691"/>
    </row>
    <row r="6079" spans="2:41" ht="3.75" customHeight="1">
      <c r="B6079" s="135"/>
      <c r="I6079" s="136"/>
      <c r="J6079" s="135"/>
      <c r="N6079" s="130"/>
      <c r="O6079" s="131"/>
      <c r="P6079" s="131"/>
      <c r="Q6079" s="132"/>
      <c r="U6079" s="787" t="str">
        <f>IF(AND(NM_従事者_従事者61_従事者区分&lt;&gt;"",新_新規_2!L1022&lt;&gt;""), 新_新規_2!L1022, "")
&amp; IF(AND(NM_従事者_従事者61_従事者区分&lt;&gt;"",新_変更_3!AO1050&lt;&gt;""), 新_変更_3!AO1050, "")</f>
        <v/>
      </c>
      <c r="V6079" s="754"/>
      <c r="W6079" s="754"/>
      <c r="X6079" s="789"/>
      <c r="Y6079" s="131"/>
      <c r="Z6079" s="792" t="str">
        <f>IF(AND(NM_従事者_従事者61_従事者区分&lt;&gt;"",新_新規_2!O1022&lt;&gt;""), 新_新規_2!O1022, "")
&amp; IF(AND(NM_従事者_従事者61_従事者区分&lt;&gt;"",新_変更_3!AR1050&lt;&gt;""), 新_変更_3!AR1050, "")</f>
        <v/>
      </c>
      <c r="AA6079" s="754"/>
      <c r="AB6079" s="754"/>
      <c r="AC6079" s="755"/>
      <c r="AG6079" s="683" t="str">
        <f>IF(AND(NM_従事者_従事者61_従事者区分&lt;&gt;"",新_新規_2!L1023&lt;&gt;""), 新_新規_2!L1023, "")
 &amp; IF(AND(NM_従事者_従事者61_従事者区分&lt;&gt;"",新_変更_3!AO1051&lt;&gt;""), 新_変更_3!AO1051, "")</f>
        <v/>
      </c>
      <c r="AH6079" s="684"/>
      <c r="AI6079" s="684"/>
      <c r="AJ6079" s="684"/>
      <c r="AK6079" s="684"/>
      <c r="AL6079" s="684"/>
      <c r="AM6079" s="684"/>
      <c r="AN6079" s="684"/>
      <c r="AO6079" s="685"/>
    </row>
    <row r="6080" spans="2:41" ht="13.35" customHeight="1">
      <c r="B6080" s="135"/>
      <c r="I6080" s="136"/>
      <c r="J6080" s="135"/>
      <c r="N6080" s="135"/>
      <c r="Q6080" s="136"/>
      <c r="R6080" s="124" t="s">
        <v>15</v>
      </c>
      <c r="U6080" s="756"/>
      <c r="V6080" s="757"/>
      <c r="W6080" s="757"/>
      <c r="X6080" s="790"/>
      <c r="Y6080" s="125" t="s">
        <v>359</v>
      </c>
      <c r="Z6080" s="793"/>
      <c r="AA6080" s="757"/>
      <c r="AB6080" s="757"/>
      <c r="AC6080" s="758"/>
      <c r="AD6080" s="124" t="s">
        <v>56</v>
      </c>
      <c r="AG6080" s="686"/>
      <c r="AH6080" s="687"/>
      <c r="AI6080" s="687"/>
      <c r="AJ6080" s="687"/>
      <c r="AK6080" s="687"/>
      <c r="AL6080" s="687"/>
      <c r="AM6080" s="687"/>
      <c r="AN6080" s="687"/>
      <c r="AO6080" s="688"/>
    </row>
    <row r="6081" spans="2:41" ht="3.75" customHeight="1">
      <c r="B6081" s="135"/>
      <c r="I6081" s="136"/>
      <c r="J6081" s="135"/>
      <c r="N6081" s="135"/>
      <c r="Q6081" s="136"/>
      <c r="R6081" s="141"/>
      <c r="S6081" s="141"/>
      <c r="T6081" s="141"/>
      <c r="U6081" s="759"/>
      <c r="V6081" s="760"/>
      <c r="W6081" s="760"/>
      <c r="X6081" s="791"/>
      <c r="Y6081" s="141"/>
      <c r="Z6081" s="794"/>
      <c r="AA6081" s="760"/>
      <c r="AB6081" s="760"/>
      <c r="AC6081" s="761"/>
      <c r="AD6081" s="141"/>
      <c r="AE6081" s="141"/>
      <c r="AF6081" s="141"/>
      <c r="AG6081" s="689"/>
      <c r="AH6081" s="690"/>
      <c r="AI6081" s="690"/>
      <c r="AJ6081" s="690"/>
      <c r="AK6081" s="690"/>
      <c r="AL6081" s="690"/>
      <c r="AM6081" s="690"/>
      <c r="AN6081" s="690"/>
      <c r="AO6081" s="691"/>
    </row>
    <row r="6082" spans="2:41" ht="3.75" customHeight="1">
      <c r="B6082" s="135"/>
      <c r="I6082" s="136"/>
      <c r="J6082" s="135"/>
      <c r="N6082" s="135"/>
      <c r="Q6082" s="136"/>
      <c r="R6082" s="131"/>
      <c r="S6082" s="131"/>
      <c r="T6082" s="132"/>
      <c r="U6082" s="683" t="str">
        <f>IF(AND(NM_従事者_従事者61_従事者区分&lt;&gt;"",新_新規_2!T1023&lt;&gt;""), 新_新規_2!T1023, "")
 &amp; IF(AND(NM_従事者_従事者61_従事者区分&lt;&gt;"",新_変更_3!AW1051&lt;&gt;""), 新_変更_3!AW1051, "")</f>
        <v/>
      </c>
      <c r="V6082" s="684"/>
      <c r="W6082" s="684"/>
      <c r="X6082" s="684"/>
      <c r="Y6082" s="684"/>
      <c r="Z6082" s="684"/>
      <c r="AA6082" s="684"/>
      <c r="AB6082" s="684"/>
      <c r="AC6082" s="685"/>
      <c r="AD6082" s="130"/>
      <c r="AE6082" s="131"/>
      <c r="AF6082" s="132"/>
      <c r="AG6082" s="683" t="str">
        <f>IF(AND(NM_従事者_従事者61_従事者区分&lt;&gt;"",新_新規_2!L1024&lt;&gt;""), 新_新規_2!L1024, "")
&amp; IF(AND(NM_従事者_従事者61_従事者区分&lt;&gt;"",新_変更_3!AO1052&lt;&gt;""), 新_変更_3!AO1052, "")</f>
        <v/>
      </c>
      <c r="AH6082" s="684"/>
      <c r="AI6082" s="684"/>
      <c r="AJ6082" s="684"/>
      <c r="AK6082" s="684"/>
      <c r="AL6082" s="684"/>
      <c r="AM6082" s="684"/>
      <c r="AN6082" s="684"/>
      <c r="AO6082" s="685"/>
    </row>
    <row r="6083" spans="2:41" ht="13.35" customHeight="1">
      <c r="B6083" s="135"/>
      <c r="I6083" s="136"/>
      <c r="J6083" s="135" t="s">
        <v>4053</v>
      </c>
      <c r="N6083" s="135" t="s">
        <v>23</v>
      </c>
      <c r="Q6083" s="136"/>
      <c r="R6083" s="124" t="s">
        <v>17</v>
      </c>
      <c r="T6083" s="136"/>
      <c r="U6083" s="686"/>
      <c r="V6083" s="687"/>
      <c r="W6083" s="687"/>
      <c r="X6083" s="687"/>
      <c r="Y6083" s="687"/>
      <c r="Z6083" s="687"/>
      <c r="AA6083" s="687"/>
      <c r="AB6083" s="687"/>
      <c r="AC6083" s="688"/>
      <c r="AD6083" s="135" t="s">
        <v>18</v>
      </c>
      <c r="AF6083" s="136"/>
      <c r="AG6083" s="686"/>
      <c r="AH6083" s="687"/>
      <c r="AI6083" s="687"/>
      <c r="AJ6083" s="687"/>
      <c r="AK6083" s="687"/>
      <c r="AL6083" s="687"/>
      <c r="AM6083" s="687"/>
      <c r="AN6083" s="687"/>
      <c r="AO6083" s="688"/>
    </row>
    <row r="6084" spans="2:41" ht="3.75" customHeight="1">
      <c r="B6084" s="135"/>
      <c r="I6084" s="136"/>
      <c r="J6084" s="135"/>
      <c r="N6084" s="135"/>
      <c r="Q6084" s="136"/>
      <c r="R6084" s="141"/>
      <c r="S6084" s="141"/>
      <c r="T6084" s="142"/>
      <c r="U6084" s="689"/>
      <c r="V6084" s="690"/>
      <c r="W6084" s="690"/>
      <c r="X6084" s="690"/>
      <c r="Y6084" s="690"/>
      <c r="Z6084" s="690"/>
      <c r="AA6084" s="690"/>
      <c r="AB6084" s="690"/>
      <c r="AC6084" s="691"/>
      <c r="AD6084" s="140"/>
      <c r="AE6084" s="141"/>
      <c r="AF6084" s="142"/>
      <c r="AG6084" s="689"/>
      <c r="AH6084" s="690"/>
      <c r="AI6084" s="690"/>
      <c r="AJ6084" s="690"/>
      <c r="AK6084" s="690"/>
      <c r="AL6084" s="690"/>
      <c r="AM6084" s="690"/>
      <c r="AN6084" s="690"/>
      <c r="AO6084" s="691"/>
    </row>
    <row r="6085" spans="2:41" ht="3.75" customHeight="1">
      <c r="B6085" s="135"/>
      <c r="I6085" s="136"/>
      <c r="J6085" s="135"/>
      <c r="N6085" s="135"/>
      <c r="Q6085" s="136"/>
      <c r="R6085" s="131"/>
      <c r="S6085" s="131"/>
      <c r="T6085" s="132"/>
      <c r="U6085" s="683" t="str">
        <f>IF(AND(NM_従事者_従事者61_従事者区分&lt;&gt;"",新_新規_2!T1024&lt;&gt;""), 新_新規_2!T1024, "")
&amp; IF(AND(NM_従事者_従事者61_従事者区分&lt;&gt;"",新_変更_3!AW1052&lt;&gt;""), 新_変更_3!AW1052, "")</f>
        <v/>
      </c>
      <c r="V6085" s="684"/>
      <c r="W6085" s="684"/>
      <c r="X6085" s="684"/>
      <c r="Y6085" s="684"/>
      <c r="Z6085" s="684"/>
      <c r="AA6085" s="684"/>
      <c r="AB6085" s="684"/>
      <c r="AC6085" s="685"/>
      <c r="AD6085" s="130"/>
      <c r="AE6085" s="131"/>
      <c r="AF6085" s="132"/>
      <c r="AG6085" s="683" t="str">
        <f>IF(AND(NM_従事者_従事者61_従事者区分&lt;&gt;"",新_新規_2!L1025&lt;&gt;""), 新_新規_2!L1025, "")
 &amp; IF(AND(NM_従事者_従事者61_従事者区分&lt;&gt;"",新_変更_3!AO1053&lt;&gt;""), 新_変更_3!AO1053, "")</f>
        <v/>
      </c>
      <c r="AH6085" s="684"/>
      <c r="AI6085" s="684"/>
      <c r="AJ6085" s="684"/>
      <c r="AK6085" s="684"/>
      <c r="AL6085" s="684"/>
      <c r="AM6085" s="684"/>
      <c r="AN6085" s="684"/>
      <c r="AO6085" s="685"/>
    </row>
    <row r="6086" spans="2:41" ht="13.35" customHeight="1">
      <c r="B6086" s="135"/>
      <c r="I6086" s="136"/>
      <c r="J6086" s="135"/>
      <c r="N6086" s="135"/>
      <c r="Q6086" s="136"/>
      <c r="R6086" s="124" t="s">
        <v>19</v>
      </c>
      <c r="T6086" s="136"/>
      <c r="U6086" s="686"/>
      <c r="V6086" s="687"/>
      <c r="W6086" s="687"/>
      <c r="X6086" s="687"/>
      <c r="Y6086" s="687"/>
      <c r="Z6086" s="687"/>
      <c r="AA6086" s="687"/>
      <c r="AB6086" s="687"/>
      <c r="AC6086" s="688"/>
      <c r="AD6086" s="135" t="s">
        <v>20</v>
      </c>
      <c r="AF6086" s="136"/>
      <c r="AG6086" s="686"/>
      <c r="AH6086" s="687"/>
      <c r="AI6086" s="687"/>
      <c r="AJ6086" s="687"/>
      <c r="AK6086" s="687"/>
      <c r="AL6086" s="687"/>
      <c r="AM6086" s="687"/>
      <c r="AN6086" s="687"/>
      <c r="AO6086" s="688"/>
    </row>
    <row r="6087" spans="2:41" ht="3.75" customHeight="1">
      <c r="B6087" s="135"/>
      <c r="I6087" s="136"/>
      <c r="J6087" s="135"/>
      <c r="N6087" s="140"/>
      <c r="O6087" s="141"/>
      <c r="P6087" s="141"/>
      <c r="Q6087" s="142"/>
      <c r="R6087" s="141"/>
      <c r="S6087" s="141"/>
      <c r="T6087" s="142"/>
      <c r="U6087" s="689"/>
      <c r="V6087" s="690"/>
      <c r="W6087" s="690"/>
      <c r="X6087" s="690"/>
      <c r="Y6087" s="690"/>
      <c r="Z6087" s="690"/>
      <c r="AA6087" s="690"/>
      <c r="AB6087" s="690"/>
      <c r="AC6087" s="691"/>
      <c r="AD6087" s="140"/>
      <c r="AE6087" s="141"/>
      <c r="AF6087" s="142"/>
      <c r="AG6087" s="689"/>
      <c r="AH6087" s="690"/>
      <c r="AI6087" s="690"/>
      <c r="AJ6087" s="690"/>
      <c r="AK6087" s="690"/>
      <c r="AL6087" s="690"/>
      <c r="AM6087" s="690"/>
      <c r="AN6087" s="690"/>
      <c r="AO6087" s="691"/>
    </row>
    <row r="6088" spans="2:41" ht="3.75" customHeight="1">
      <c r="B6088" s="135"/>
      <c r="I6088" s="136"/>
      <c r="J6088" s="135"/>
      <c r="M6088" s="136"/>
      <c r="N6088" s="135"/>
      <c r="Q6088" s="136"/>
      <c r="R6088" s="130"/>
      <c r="S6088" s="131"/>
      <c r="T6088" s="131"/>
      <c r="U6088" s="131"/>
      <c r="V6088" s="131"/>
      <c r="W6088" s="131"/>
      <c r="X6088" s="131"/>
      <c r="Y6088" s="131"/>
      <c r="Z6088" s="131"/>
      <c r="AA6088" s="131"/>
      <c r="AB6088" s="131"/>
      <c r="AC6088" s="131"/>
      <c r="AD6088" s="131"/>
      <c r="AE6088" s="131"/>
      <c r="AF6088" s="131"/>
      <c r="AG6088" s="131"/>
      <c r="AH6088" s="131"/>
      <c r="AI6088" s="131"/>
      <c r="AJ6088" s="131"/>
      <c r="AK6088" s="131"/>
      <c r="AL6088" s="131"/>
      <c r="AM6088" s="131"/>
      <c r="AN6088" s="131"/>
      <c r="AO6088" s="132"/>
    </row>
    <row r="6089" spans="2:41" ht="13.35" customHeight="1">
      <c r="B6089" s="135"/>
      <c r="I6089" s="136"/>
      <c r="J6089" s="135"/>
      <c r="M6089" s="136"/>
      <c r="N6089" s="135" t="s">
        <v>111</v>
      </c>
      <c r="Q6089" s="136"/>
      <c r="R6089" s="135"/>
      <c r="S6089" s="696"/>
      <c r="T6089" s="694"/>
      <c r="V6089" s="146"/>
      <c r="W6089" s="124" t="s">
        <v>12</v>
      </c>
      <c r="X6089" s="146"/>
      <c r="Y6089" s="124" t="s">
        <v>11</v>
      </c>
      <c r="Z6089" s="146"/>
      <c r="AA6089" s="124" t="s">
        <v>364</v>
      </c>
      <c r="AO6089" s="136"/>
    </row>
    <row r="6090" spans="2:41" ht="3.75" customHeight="1">
      <c r="B6090" s="135"/>
      <c r="I6090" s="136"/>
      <c r="J6090" s="135"/>
      <c r="M6090" s="136"/>
      <c r="N6090" s="135"/>
      <c r="Q6090" s="136"/>
      <c r="R6090" s="135"/>
      <c r="AO6090" s="136"/>
    </row>
    <row r="6091" spans="2:41" ht="3.75" customHeight="1">
      <c r="B6091" s="135"/>
      <c r="I6091" s="136"/>
      <c r="J6091" s="135"/>
      <c r="M6091" s="136"/>
      <c r="N6091" s="130"/>
      <c r="O6091" s="131"/>
      <c r="P6091" s="131"/>
      <c r="Q6091" s="131"/>
      <c r="R6091" s="781" t="str">
        <f>IF(AND(NM_従事者_従事者61_従事者区分&lt;&gt;"",新_新規_2!I1026&lt;&gt;""), 新_新規_2!I1026, "")
&amp; IF(AND(NM_従事者_従事者61_従事者区分&lt;&gt;"",新_変更_3!AL1054&lt;&gt;""), 新_変更_3!AL1054, "")</f>
        <v/>
      </c>
      <c r="S6091" s="784" t="str">
        <f>IF(AND(NM_従事者_従事者61_従事者区分&lt;&gt;"",新_新規_2!J1026&lt;&gt;""), 新_新規_2!J1026, "")
 &amp; IF(AND(NM_従事者_従事者61_従事者区分&lt;&gt;"",新_変更_3!AM1054&lt;&gt;""), 新_変更_3!AM1054, "")</f>
        <v/>
      </c>
      <c r="T6091" s="131"/>
      <c r="U6091" s="787" t="str">
        <f>IF(AND(NM_従事者_従事者61_従事者区分&lt;&gt;"",新_新規_2!L1026&lt;&gt;""), 新_新規_2!L1026, "")
&amp; IF(AND(NM_従事者_従事者61_従事者区分&lt;&gt;"",新_変更_3!AO1054&lt;&gt;""), 新_変更_3!AO1054, "")</f>
        <v/>
      </c>
      <c r="V6091" s="130"/>
      <c r="W6091" s="131"/>
      <c r="X6091" s="131"/>
      <c r="Y6091" s="131"/>
      <c r="Z6091" s="131"/>
      <c r="AA6091" s="131"/>
      <c r="AB6091" s="131"/>
      <c r="AC6091" s="131"/>
      <c r="AD6091" s="131"/>
      <c r="AE6091" s="131"/>
      <c r="AF6091" s="131"/>
      <c r="AG6091" s="131"/>
      <c r="AH6091" s="133"/>
      <c r="AI6091" s="133"/>
      <c r="AJ6091" s="131"/>
      <c r="AK6091" s="149"/>
      <c r="AL6091" s="131"/>
      <c r="AM6091" s="131"/>
      <c r="AN6091" s="131"/>
      <c r="AO6091" s="132"/>
    </row>
    <row r="6092" spans="2:41" ht="13.35" customHeight="1">
      <c r="B6092" s="135"/>
      <c r="I6092" s="136"/>
      <c r="J6092" s="135"/>
      <c r="M6092" s="136"/>
      <c r="N6092" s="135" t="s">
        <v>30</v>
      </c>
      <c r="R6092" s="782"/>
      <c r="S6092" s="785"/>
      <c r="T6092" s="124" t="s">
        <v>388</v>
      </c>
      <c r="U6092" s="756"/>
      <c r="V6092" s="135" t="s">
        <v>112</v>
      </c>
      <c r="AH6092" s="137"/>
      <c r="AI6092" s="137"/>
      <c r="AK6092" s="150"/>
      <c r="AO6092" s="136"/>
    </row>
    <row r="6093" spans="2:41" ht="3.75" customHeight="1">
      <c r="B6093" s="135"/>
      <c r="I6093" s="136"/>
      <c r="J6093" s="135"/>
      <c r="M6093" s="136"/>
      <c r="N6093" s="135"/>
      <c r="R6093" s="783"/>
      <c r="S6093" s="786"/>
      <c r="T6093" s="141"/>
      <c r="U6093" s="759"/>
      <c r="V6093" s="140"/>
      <c r="W6093" s="141"/>
      <c r="X6093" s="141"/>
      <c r="Y6093" s="141"/>
      <c r="Z6093" s="141"/>
      <c r="AA6093" s="141"/>
      <c r="AB6093" s="141"/>
      <c r="AC6093" s="141"/>
      <c r="AD6093" s="141"/>
      <c r="AE6093" s="141"/>
      <c r="AF6093" s="141"/>
      <c r="AG6093" s="141"/>
      <c r="AH6093" s="143"/>
      <c r="AI6093" s="143"/>
      <c r="AJ6093" s="141"/>
      <c r="AK6093" s="151"/>
      <c r="AL6093" s="141"/>
      <c r="AM6093" s="141"/>
      <c r="AN6093" s="141"/>
      <c r="AO6093" s="142"/>
    </row>
    <row r="6094" spans="2:41" ht="3.75" customHeight="1">
      <c r="B6094" s="135"/>
      <c r="I6094" s="136"/>
      <c r="J6094" s="135"/>
      <c r="M6094" s="136"/>
      <c r="N6094" s="130"/>
      <c r="O6094" s="131"/>
      <c r="P6094" s="131"/>
      <c r="Q6094" s="132"/>
      <c r="R6094" s="788" t="str">
        <f>IF(AND(NM_従事者_従事者61_従事者区分&lt;&gt;"",新_新規_2!K1030&lt;&gt;""), 新_新規_2!K1030, "")
&amp; IF(AND(NM_従事者_従事者61_従事者区分&lt;&gt;"",新_変更_3!AN1058&lt;&gt;""), 新_変更_3!AN1058, "")</f>
        <v/>
      </c>
      <c r="S6094" s="684"/>
      <c r="T6094" s="684"/>
      <c r="U6094" s="685"/>
      <c r="V6094" s="686" t="str">
        <f>IF(AND(NM_従事者_従事者61_従事者区分&lt;&gt;"",新_新規_2!O1030&lt;&gt;""), 新_新規_2!O1030, "")
&amp; IF(AND(NM_従事者_従事者61_従事者区分&lt;&gt;"",新_変更_3!AR1058&lt;&gt;""), 新_変更_3!AR1058, "")</f>
        <v/>
      </c>
      <c r="W6094" s="688"/>
      <c r="X6094" s="683" t="str">
        <f>IF(AND(NM_従事者_従事者61_従事者区分&lt;&gt;"",新_新規_2!Q1030&lt;&gt;""), 新_新規_2!Q1030, "")
&amp; IF(AND(NM_従事者_従事者61_従事者区分&lt;&gt;"",新_変更_3!AT1058&lt;&gt;""), 新_変更_3!AT1058, "")</f>
        <v/>
      </c>
      <c r="Y6094" s="684"/>
      <c r="Z6094" s="684"/>
      <c r="AA6094" s="685"/>
      <c r="AI6094" s="131"/>
      <c r="AO6094" s="136"/>
    </row>
    <row r="6095" spans="2:41" ht="13.35" customHeight="1">
      <c r="B6095" s="135"/>
      <c r="I6095" s="136"/>
      <c r="J6095" s="135"/>
      <c r="M6095" s="136"/>
      <c r="N6095" s="135" t="s">
        <v>114</v>
      </c>
      <c r="Q6095" s="136"/>
      <c r="R6095" s="686"/>
      <c r="S6095" s="687"/>
      <c r="T6095" s="687"/>
      <c r="U6095" s="688"/>
      <c r="V6095" s="686"/>
      <c r="W6095" s="688"/>
      <c r="X6095" s="686"/>
      <c r="Y6095" s="687"/>
      <c r="Z6095" s="687"/>
      <c r="AA6095" s="688"/>
      <c r="AB6095" s="158" t="s">
        <v>171</v>
      </c>
      <c r="AO6095" s="136"/>
    </row>
    <row r="6096" spans="2:41" ht="3.75" customHeight="1">
      <c r="B6096" s="135"/>
      <c r="I6096" s="136"/>
      <c r="J6096" s="135"/>
      <c r="M6096" s="136"/>
      <c r="N6096" s="135"/>
      <c r="Q6096" s="136"/>
      <c r="R6096" s="689"/>
      <c r="S6096" s="690"/>
      <c r="T6096" s="690"/>
      <c r="U6096" s="691"/>
      <c r="V6096" s="689"/>
      <c r="W6096" s="691"/>
      <c r="X6096" s="689"/>
      <c r="Y6096" s="690"/>
      <c r="Z6096" s="690"/>
      <c r="AA6096" s="691"/>
      <c r="AB6096" s="141"/>
      <c r="AC6096" s="141"/>
      <c r="AD6096" s="141"/>
      <c r="AE6096" s="141"/>
      <c r="AF6096" s="141"/>
      <c r="AG6096" s="141"/>
      <c r="AH6096" s="141"/>
      <c r="AI6096" s="141"/>
      <c r="AJ6096" s="141"/>
      <c r="AK6096" s="141"/>
      <c r="AL6096" s="141"/>
      <c r="AM6096" s="141"/>
      <c r="AN6096" s="141"/>
      <c r="AO6096" s="142"/>
    </row>
    <row r="6097" spans="2:41" ht="3.75" customHeight="1">
      <c r="B6097" s="135"/>
      <c r="I6097" s="136"/>
      <c r="J6097" s="135"/>
      <c r="M6097" s="136"/>
      <c r="N6097" s="130"/>
      <c r="O6097" s="131"/>
      <c r="P6097" s="131"/>
      <c r="Q6097" s="131"/>
      <c r="R6097" s="130"/>
      <c r="S6097" s="131"/>
      <c r="T6097" s="131"/>
      <c r="U6097" s="131"/>
      <c r="V6097" s="131"/>
      <c r="W6097" s="131"/>
      <c r="X6097" s="131"/>
      <c r="Y6097" s="131"/>
      <c r="Z6097" s="131"/>
      <c r="AA6097" s="132"/>
      <c r="AB6097" s="130"/>
      <c r="AI6097" s="136"/>
      <c r="AJ6097" s="130"/>
      <c r="AK6097" s="131"/>
      <c r="AL6097" s="131"/>
      <c r="AM6097" s="131"/>
      <c r="AN6097" s="131"/>
      <c r="AO6097" s="132"/>
    </row>
    <row r="6098" spans="2:41" ht="13.35" customHeight="1">
      <c r="B6098" s="135"/>
      <c r="I6098" s="136"/>
      <c r="J6098" s="135"/>
      <c r="M6098" s="136"/>
      <c r="N6098" s="135" t="s">
        <v>115</v>
      </c>
      <c r="R6098" s="135"/>
      <c r="S6098" s="696" t="str">
        <f>IF(AND(NM_従事者_従事者61_従事者区分&lt;&gt;"",新_新規_2!I1032&lt;&gt;""), 新_新規_2!I1032, "")
&amp; IF(AND(NM_従事者_従事者61_従事者区分&lt;&gt;"",新_変更_3!AL1060&lt;&gt;""), 新_変更_3!AL1060, "")</f>
        <v/>
      </c>
      <c r="T6098" s="694"/>
      <c r="V6098" s="146" t="str">
        <f>IF(AND(NM_従事者_従事者61_従事者区分&lt;&gt;"",新_新規_2!K1032&lt;&gt;""), 新_新規_2!K1032, "")
&amp; IF(AND(NM_従事者_従事者61_従事者区分&lt;&gt;"",新_変更_3!AN1060&lt;&gt;""), 新_変更_3!AN1060, "")</f>
        <v/>
      </c>
      <c r="W6098" s="124" t="s">
        <v>12</v>
      </c>
      <c r="X6098" s="146" t="str">
        <f>IF(AND(NM_従事者_従事者61_従事者区分&lt;&gt;"",新_新規_2!M1032&lt;&gt;""), 新_新規_2!M1032, "")
 &amp; IF(AND(NM_従事者_従事者61_従事者区分&lt;&gt;"",新_変更_3!AP1060&lt;&gt;""), 新_変更_3!AP1060, "")</f>
        <v/>
      </c>
      <c r="Y6098" s="124" t="s">
        <v>11</v>
      </c>
      <c r="Z6098" s="146" t="str">
        <f>IF(AND(NM_従事者_従事者61_従事者区分&lt;&gt;"",新_新規_2!O1032&lt;&gt;""), 新_新規_2!O1032, "")
 &amp; IF(AND(NM_従事者_従事者61_従事者区分&lt;&gt;"",新_変更_3!AR1060&lt;&gt;""), 新_変更_3!AR1060, "")</f>
        <v/>
      </c>
      <c r="AA6098" s="124" t="s">
        <v>364</v>
      </c>
      <c r="AB6098" s="135" t="s">
        <v>170</v>
      </c>
      <c r="AI6098" s="136"/>
      <c r="AJ6098" s="135"/>
      <c r="AK6098" s="696"/>
      <c r="AL6098" s="693"/>
      <c r="AM6098" s="693"/>
      <c r="AN6098" s="693"/>
      <c r="AO6098" s="694"/>
    </row>
    <row r="6099" spans="2:41" ht="3.75" customHeight="1">
      <c r="B6099" s="135"/>
      <c r="I6099" s="136"/>
      <c r="J6099" s="135"/>
      <c r="M6099" s="136"/>
      <c r="N6099" s="135"/>
      <c r="R6099" s="140"/>
      <c r="S6099" s="141"/>
      <c r="T6099" s="141"/>
      <c r="U6099" s="141"/>
      <c r="V6099" s="141"/>
      <c r="W6099" s="141"/>
      <c r="X6099" s="141"/>
      <c r="Y6099" s="141"/>
      <c r="Z6099" s="141"/>
      <c r="AA6099" s="142"/>
      <c r="AB6099" s="140"/>
      <c r="AC6099" s="141"/>
      <c r="AD6099" s="141"/>
      <c r="AE6099" s="141"/>
      <c r="AF6099" s="141"/>
      <c r="AG6099" s="141"/>
      <c r="AH6099" s="141"/>
      <c r="AI6099" s="142"/>
      <c r="AJ6099" s="140"/>
      <c r="AK6099" s="141"/>
      <c r="AL6099" s="141"/>
      <c r="AM6099" s="141"/>
      <c r="AN6099" s="141"/>
      <c r="AO6099" s="142"/>
    </row>
    <row r="6100" spans="2:41" ht="3.75" customHeight="1">
      <c r="B6100" s="135"/>
      <c r="I6100" s="136"/>
      <c r="J6100" s="135"/>
      <c r="M6100" s="136"/>
      <c r="N6100" s="130"/>
      <c r="O6100" s="131"/>
      <c r="P6100" s="131"/>
      <c r="Q6100" s="132"/>
      <c r="R6100" s="683" t="str">
        <f>IF(新_新規_2!T1029="☑", "研修中の登録販売者", "") &amp; IF(新_変更_3!AW1057="☑", "研修中の登録販売者", "")</f>
        <v/>
      </c>
      <c r="S6100" s="684"/>
      <c r="T6100" s="684"/>
      <c r="U6100" s="684"/>
      <c r="V6100" s="684"/>
      <c r="W6100" s="684"/>
      <c r="X6100" s="684"/>
      <c r="Y6100" s="684"/>
      <c r="Z6100" s="684"/>
      <c r="AA6100" s="684"/>
      <c r="AB6100" s="684"/>
      <c r="AC6100" s="684"/>
      <c r="AD6100" s="684"/>
      <c r="AE6100" s="684"/>
      <c r="AF6100" s="684"/>
      <c r="AG6100" s="684"/>
      <c r="AH6100" s="684"/>
      <c r="AI6100" s="684"/>
      <c r="AJ6100" s="684"/>
      <c r="AK6100" s="684"/>
      <c r="AL6100" s="684"/>
      <c r="AM6100" s="684"/>
      <c r="AN6100" s="684"/>
      <c r="AO6100" s="685"/>
    </row>
    <row r="6101" spans="2:41" ht="13.35" customHeight="1">
      <c r="B6101" s="135"/>
      <c r="I6101" s="136"/>
      <c r="J6101" s="135"/>
      <c r="M6101" s="136"/>
      <c r="N6101" s="135" t="s">
        <v>32</v>
      </c>
      <c r="Q6101" s="136"/>
      <c r="R6101" s="686"/>
      <c r="S6101" s="687"/>
      <c r="T6101" s="687"/>
      <c r="U6101" s="687"/>
      <c r="V6101" s="687"/>
      <c r="W6101" s="687"/>
      <c r="X6101" s="687"/>
      <c r="Y6101" s="687"/>
      <c r="Z6101" s="687"/>
      <c r="AA6101" s="687"/>
      <c r="AB6101" s="687"/>
      <c r="AC6101" s="687"/>
      <c r="AD6101" s="687"/>
      <c r="AE6101" s="687"/>
      <c r="AF6101" s="687"/>
      <c r="AG6101" s="687"/>
      <c r="AH6101" s="687"/>
      <c r="AI6101" s="687"/>
      <c r="AJ6101" s="687"/>
      <c r="AK6101" s="687"/>
      <c r="AL6101" s="687"/>
      <c r="AM6101" s="687"/>
      <c r="AN6101" s="687"/>
      <c r="AO6101" s="688"/>
    </row>
    <row r="6102" spans="2:41" ht="3.75" customHeight="1">
      <c r="B6102" s="135"/>
      <c r="I6102" s="136"/>
      <c r="J6102" s="135"/>
      <c r="M6102" s="136"/>
      <c r="N6102" s="140"/>
      <c r="O6102" s="141"/>
      <c r="P6102" s="141"/>
      <c r="Q6102" s="142"/>
      <c r="R6102" s="689"/>
      <c r="S6102" s="690"/>
      <c r="T6102" s="690"/>
      <c r="U6102" s="690"/>
      <c r="V6102" s="690"/>
      <c r="W6102" s="690"/>
      <c r="X6102" s="690"/>
      <c r="Y6102" s="690"/>
      <c r="Z6102" s="690"/>
      <c r="AA6102" s="690"/>
      <c r="AB6102" s="690"/>
      <c r="AC6102" s="690"/>
      <c r="AD6102" s="690"/>
      <c r="AE6102" s="690"/>
      <c r="AF6102" s="690"/>
      <c r="AG6102" s="690"/>
      <c r="AH6102" s="690"/>
      <c r="AI6102" s="690"/>
      <c r="AJ6102" s="690"/>
      <c r="AK6102" s="690"/>
      <c r="AL6102" s="690"/>
      <c r="AM6102" s="690"/>
      <c r="AN6102" s="690"/>
      <c r="AO6102" s="691"/>
    </row>
    <row r="6103" spans="2:41" ht="3.75" customHeight="1">
      <c r="B6103" s="135"/>
      <c r="I6103" s="136"/>
      <c r="J6103" s="130"/>
      <c r="K6103" s="131"/>
      <c r="L6103" s="131"/>
      <c r="M6103" s="132"/>
      <c r="N6103" s="130"/>
      <c r="O6103" s="131"/>
      <c r="P6103" s="131"/>
      <c r="Q6103" s="132"/>
      <c r="R6103" s="130"/>
      <c r="S6103" s="131"/>
      <c r="T6103" s="131"/>
      <c r="U6103" s="131"/>
      <c r="V6103" s="131"/>
      <c r="W6103" s="131"/>
      <c r="X6103" s="131"/>
      <c r="Y6103" s="131"/>
      <c r="Z6103" s="131"/>
      <c r="AA6103" s="132"/>
      <c r="AB6103" s="130"/>
      <c r="AC6103" s="131"/>
      <c r="AD6103" s="131"/>
      <c r="AE6103" s="132"/>
      <c r="AF6103" s="131"/>
      <c r="AG6103" s="131"/>
      <c r="AH6103" s="131"/>
      <c r="AI6103" s="131"/>
      <c r="AJ6103" s="131"/>
      <c r="AK6103" s="131"/>
      <c r="AL6103" s="131"/>
      <c r="AM6103" s="131"/>
      <c r="AN6103" s="131"/>
      <c r="AO6103" s="132"/>
    </row>
    <row r="6104" spans="2:41" ht="13.35" customHeight="1">
      <c r="B6104" s="135"/>
      <c r="I6104" s="136"/>
      <c r="J6104" s="135"/>
      <c r="M6104" s="136"/>
      <c r="N6104" s="135" t="s">
        <v>27</v>
      </c>
      <c r="Q6104" s="136"/>
      <c r="R6104" s="135"/>
      <c r="S6104" s="692" t="str">
        <f>IF(新_新規_2!I1036&lt;&gt;"", "01300011:その他従事者", "") &amp; IF(新_変更_3!AL1064&lt;&gt;"", "01300011:その他従事者", "")</f>
        <v/>
      </c>
      <c r="T6104" s="693"/>
      <c r="U6104" s="693"/>
      <c r="V6104" s="693"/>
      <c r="W6104" s="693"/>
      <c r="X6104" s="693"/>
      <c r="Y6104" s="693"/>
      <c r="Z6104" s="693"/>
      <c r="AA6104" s="694"/>
      <c r="AB6104" s="135" t="s">
        <v>28</v>
      </c>
      <c r="AE6104" s="136"/>
      <c r="AF6104" s="135"/>
      <c r="AG6104" s="695" t="str">
        <f>IF(新_新規_2!I1044="☑", "01300001:薬剤師", "") &amp; IF(新_変更_3!AL1072="☑", "01300001:薬剤師", "")
&amp; IF(新_新規_2!N1044="☑", "01300002:登録販売者", "") &amp; IF(新_変更_3!AQ1072="☑", "01300002:登録販売者", "")
&amp; IF(新_新規_2!T1044="☑", "01300002:登録販売者", "") &amp; IF(新_変更_3!AW1072="☑", "01300002:登録販売者", "")</f>
        <v/>
      </c>
      <c r="AH6104" s="693"/>
      <c r="AI6104" s="693"/>
      <c r="AJ6104" s="693"/>
      <c r="AK6104" s="693"/>
      <c r="AL6104" s="693"/>
      <c r="AM6104" s="693"/>
      <c r="AN6104" s="693"/>
      <c r="AO6104" s="694"/>
    </row>
    <row r="6105" spans="2:41" ht="3.75" customHeight="1">
      <c r="B6105" s="135"/>
      <c r="I6105" s="136"/>
      <c r="J6105" s="135"/>
      <c r="M6105" s="136"/>
      <c r="N6105" s="140"/>
      <c r="O6105" s="141"/>
      <c r="P6105" s="141"/>
      <c r="Q6105" s="142"/>
      <c r="R6105" s="140"/>
      <c r="S6105" s="141"/>
      <c r="T6105" s="141"/>
      <c r="U6105" s="141"/>
      <c r="V6105" s="141"/>
      <c r="W6105" s="141"/>
      <c r="X6105" s="141"/>
      <c r="Y6105" s="141"/>
      <c r="Z6105" s="141"/>
      <c r="AA6105" s="142"/>
      <c r="AB6105" s="140"/>
      <c r="AC6105" s="141"/>
      <c r="AD6105" s="141"/>
      <c r="AE6105" s="142"/>
      <c r="AF6105" s="141"/>
      <c r="AG6105" s="141"/>
      <c r="AH6105" s="141"/>
      <c r="AI6105" s="141"/>
      <c r="AJ6105" s="141"/>
      <c r="AK6105" s="141"/>
      <c r="AL6105" s="141"/>
      <c r="AM6105" s="141"/>
      <c r="AN6105" s="141"/>
      <c r="AO6105" s="142"/>
    </row>
    <row r="6106" spans="2:41" ht="3.75" customHeight="1">
      <c r="B6106" s="135"/>
      <c r="I6106" s="136"/>
      <c r="J6106" s="135"/>
      <c r="M6106" s="136"/>
      <c r="N6106" s="130"/>
      <c r="O6106" s="131"/>
      <c r="P6106" s="131"/>
      <c r="Q6106" s="132"/>
      <c r="R6106" s="130"/>
      <c r="S6106" s="131"/>
      <c r="T6106" s="131"/>
      <c r="U6106" s="131"/>
      <c r="V6106" s="131"/>
      <c r="W6106" s="131"/>
      <c r="X6106" s="131"/>
      <c r="Y6106" s="131"/>
      <c r="Z6106" s="131"/>
      <c r="AA6106" s="132"/>
      <c r="AB6106" s="130"/>
      <c r="AC6106" s="131"/>
      <c r="AD6106" s="131"/>
      <c r="AE6106" s="132"/>
      <c r="AF6106" s="130"/>
      <c r="AG6106" s="131"/>
      <c r="AH6106" s="131"/>
      <c r="AI6106" s="131"/>
      <c r="AJ6106" s="131"/>
      <c r="AK6106" s="131"/>
      <c r="AL6106" s="131"/>
      <c r="AM6106" s="131"/>
      <c r="AN6106" s="131"/>
      <c r="AO6106" s="132"/>
    </row>
    <row r="6107" spans="2:41" ht="13.35" customHeight="1">
      <c r="B6107" s="135"/>
      <c r="I6107" s="136"/>
      <c r="J6107" s="135"/>
      <c r="M6107" s="136"/>
      <c r="N6107" s="135" t="s">
        <v>3990</v>
      </c>
      <c r="Q6107" s="136"/>
      <c r="R6107" s="135"/>
      <c r="S6107" s="696"/>
      <c r="T6107" s="694"/>
      <c r="V6107" s="146"/>
      <c r="W6107" s="124" t="s">
        <v>12</v>
      </c>
      <c r="X6107" s="146"/>
      <c r="Y6107" s="124" t="s">
        <v>11</v>
      </c>
      <c r="Z6107" s="146"/>
      <c r="AA6107" s="136" t="s">
        <v>364</v>
      </c>
      <c r="AB6107" s="135" t="s">
        <v>66</v>
      </c>
      <c r="AE6107" s="136"/>
      <c r="AF6107" s="135"/>
      <c r="AG6107" s="696"/>
      <c r="AH6107" s="694"/>
      <c r="AJ6107" s="146"/>
      <c r="AK6107" s="124" t="s">
        <v>12</v>
      </c>
      <c r="AL6107" s="146"/>
      <c r="AM6107" s="124" t="s">
        <v>11</v>
      </c>
      <c r="AN6107" s="146"/>
      <c r="AO6107" s="136" t="s">
        <v>364</v>
      </c>
    </row>
    <row r="6108" spans="2:41" ht="3.75" customHeight="1">
      <c r="B6108" s="135"/>
      <c r="I6108" s="136"/>
      <c r="J6108" s="135"/>
      <c r="M6108" s="136"/>
      <c r="N6108" s="140"/>
      <c r="O6108" s="141"/>
      <c r="P6108" s="141"/>
      <c r="Q6108" s="142"/>
      <c r="R6108" s="140"/>
      <c r="S6108" s="141"/>
      <c r="T6108" s="141"/>
      <c r="U6108" s="141"/>
      <c r="V6108" s="141"/>
      <c r="W6108" s="141"/>
      <c r="X6108" s="141"/>
      <c r="Y6108" s="141"/>
      <c r="Z6108" s="141"/>
      <c r="AA6108" s="142"/>
      <c r="AB6108" s="140"/>
      <c r="AC6108" s="141"/>
      <c r="AD6108" s="141"/>
      <c r="AE6108" s="142"/>
      <c r="AF6108" s="140"/>
      <c r="AG6108" s="141"/>
      <c r="AH6108" s="141"/>
      <c r="AI6108" s="141"/>
      <c r="AJ6108" s="141"/>
      <c r="AK6108" s="141"/>
      <c r="AL6108" s="141"/>
      <c r="AM6108" s="141"/>
      <c r="AN6108" s="141"/>
      <c r="AO6108" s="142"/>
    </row>
    <row r="6109" spans="2:41" ht="3.75" customHeight="1">
      <c r="B6109" s="135"/>
      <c r="I6109" s="136"/>
      <c r="J6109" s="135"/>
      <c r="M6109" s="136"/>
      <c r="N6109" s="130"/>
      <c r="O6109" s="131"/>
      <c r="P6109" s="131"/>
      <c r="Q6109" s="132"/>
      <c r="R6109" s="683" t="str">
        <f>IF(AND(NM_従事者_従事者62_従事者区分&lt;&gt;"",新_新規_2!I1036&lt;&gt;""), 新_新規_2!I1036, "")
&amp; IF(AND(NM_従事者_従事者62_従事者区分&lt;&gt;"",新_変更_3!AL1064&lt;&gt;""), 新_変更_3!AL1064, "")</f>
        <v/>
      </c>
      <c r="S6109" s="684"/>
      <c r="T6109" s="684"/>
      <c r="U6109" s="684"/>
      <c r="V6109" s="684"/>
      <c r="W6109" s="684"/>
      <c r="X6109" s="684"/>
      <c r="Y6109" s="684"/>
      <c r="Z6109" s="684"/>
      <c r="AA6109" s="684"/>
      <c r="AB6109" s="684"/>
      <c r="AC6109" s="684"/>
      <c r="AD6109" s="684"/>
      <c r="AE6109" s="684"/>
      <c r="AF6109" s="684"/>
      <c r="AG6109" s="684"/>
      <c r="AH6109" s="684"/>
      <c r="AI6109" s="684"/>
      <c r="AJ6109" s="685"/>
      <c r="AK6109" s="131"/>
      <c r="AL6109" s="131"/>
      <c r="AM6109" s="131"/>
      <c r="AN6109" s="131"/>
      <c r="AO6109" s="132"/>
    </row>
    <row r="6110" spans="2:41" ht="13.35" customHeight="1">
      <c r="B6110" s="135"/>
      <c r="I6110" s="136"/>
      <c r="J6110" s="135"/>
      <c r="M6110" s="136"/>
      <c r="N6110" s="135" t="s">
        <v>8</v>
      </c>
      <c r="Q6110" s="136"/>
      <c r="R6110" s="686"/>
      <c r="S6110" s="687"/>
      <c r="T6110" s="687"/>
      <c r="U6110" s="687"/>
      <c r="V6110" s="687"/>
      <c r="W6110" s="687"/>
      <c r="X6110" s="687"/>
      <c r="Y6110" s="687"/>
      <c r="Z6110" s="687"/>
      <c r="AA6110" s="687"/>
      <c r="AB6110" s="687"/>
      <c r="AC6110" s="687"/>
      <c r="AD6110" s="687"/>
      <c r="AE6110" s="687"/>
      <c r="AF6110" s="687"/>
      <c r="AG6110" s="687"/>
      <c r="AH6110" s="687"/>
      <c r="AI6110" s="687"/>
      <c r="AJ6110" s="688"/>
      <c r="AL6110" s="147" t="s">
        <v>13</v>
      </c>
      <c r="AM6110" s="124" t="s">
        <v>29</v>
      </c>
      <c r="AO6110" s="136"/>
    </row>
    <row r="6111" spans="2:41" ht="3.75" customHeight="1">
      <c r="B6111" s="135"/>
      <c r="I6111" s="136"/>
      <c r="J6111" s="135"/>
      <c r="M6111" s="136"/>
      <c r="N6111" s="140"/>
      <c r="O6111" s="141"/>
      <c r="P6111" s="141"/>
      <c r="Q6111" s="142"/>
      <c r="R6111" s="689"/>
      <c r="S6111" s="690"/>
      <c r="T6111" s="690"/>
      <c r="U6111" s="690"/>
      <c r="V6111" s="690"/>
      <c r="W6111" s="690"/>
      <c r="X6111" s="690"/>
      <c r="Y6111" s="690"/>
      <c r="Z6111" s="690"/>
      <c r="AA6111" s="690"/>
      <c r="AB6111" s="690"/>
      <c r="AC6111" s="690"/>
      <c r="AD6111" s="690"/>
      <c r="AE6111" s="690"/>
      <c r="AF6111" s="690"/>
      <c r="AG6111" s="690"/>
      <c r="AH6111" s="690"/>
      <c r="AI6111" s="690"/>
      <c r="AJ6111" s="691"/>
      <c r="AK6111" s="141"/>
      <c r="AL6111" s="141"/>
      <c r="AM6111" s="141"/>
      <c r="AN6111" s="141"/>
      <c r="AO6111" s="142"/>
    </row>
    <row r="6112" spans="2:41" ht="3.75" customHeight="1">
      <c r="B6112" s="135"/>
      <c r="I6112" s="136"/>
      <c r="J6112" s="135"/>
      <c r="M6112" s="136"/>
      <c r="N6112" s="130"/>
      <c r="O6112" s="131"/>
      <c r="P6112" s="131"/>
      <c r="Q6112" s="132"/>
      <c r="R6112" s="683" t="str">
        <f>IF(NM_従事者_従事者62_従事者区分="","",(IF(新_新規_2!I1035&lt;&gt;"", ASC(PHONETIC(新_新規_2!I1035)), "") &amp; IF(新_変更_3!AL1063&lt;&gt;"", ASC(PHONETIC(新_変更_3!AL1063)), "")))</f>
        <v/>
      </c>
      <c r="S6112" s="684"/>
      <c r="T6112" s="684"/>
      <c r="U6112" s="684"/>
      <c r="V6112" s="684"/>
      <c r="W6112" s="684"/>
      <c r="X6112" s="684"/>
      <c r="Y6112" s="684"/>
      <c r="Z6112" s="684"/>
      <c r="AA6112" s="684"/>
      <c r="AB6112" s="684"/>
      <c r="AC6112" s="684"/>
      <c r="AD6112" s="684"/>
      <c r="AE6112" s="684"/>
      <c r="AF6112" s="684"/>
      <c r="AG6112" s="684"/>
      <c r="AH6112" s="684"/>
      <c r="AI6112" s="684"/>
      <c r="AJ6112" s="684"/>
      <c r="AK6112" s="684"/>
      <c r="AL6112" s="684"/>
      <c r="AM6112" s="684"/>
      <c r="AN6112" s="684"/>
      <c r="AO6112" s="685"/>
    </row>
    <row r="6113" spans="2:41" ht="13.35" customHeight="1">
      <c r="B6113" s="135"/>
      <c r="I6113" s="136"/>
      <c r="J6113" s="135"/>
      <c r="M6113" s="136"/>
      <c r="N6113" s="135" t="s">
        <v>61</v>
      </c>
      <c r="Q6113" s="136"/>
      <c r="R6113" s="686"/>
      <c r="S6113" s="687"/>
      <c r="T6113" s="687"/>
      <c r="U6113" s="687"/>
      <c r="V6113" s="687"/>
      <c r="W6113" s="687"/>
      <c r="X6113" s="687"/>
      <c r="Y6113" s="687"/>
      <c r="Z6113" s="687"/>
      <c r="AA6113" s="687"/>
      <c r="AB6113" s="687"/>
      <c r="AC6113" s="687"/>
      <c r="AD6113" s="687"/>
      <c r="AE6113" s="687"/>
      <c r="AF6113" s="687"/>
      <c r="AG6113" s="687"/>
      <c r="AH6113" s="687"/>
      <c r="AI6113" s="687"/>
      <c r="AJ6113" s="687"/>
      <c r="AK6113" s="687"/>
      <c r="AL6113" s="687"/>
      <c r="AM6113" s="687"/>
      <c r="AN6113" s="687"/>
      <c r="AO6113" s="688"/>
    </row>
    <row r="6114" spans="2:41" ht="3.75" customHeight="1">
      <c r="B6114" s="135"/>
      <c r="I6114" s="136"/>
      <c r="J6114" s="135"/>
      <c r="M6114" s="136"/>
      <c r="N6114" s="135"/>
      <c r="Q6114" s="136"/>
      <c r="R6114" s="689"/>
      <c r="S6114" s="690"/>
      <c r="T6114" s="690"/>
      <c r="U6114" s="690"/>
      <c r="V6114" s="690"/>
      <c r="W6114" s="690"/>
      <c r="X6114" s="690"/>
      <c r="Y6114" s="690"/>
      <c r="Z6114" s="690"/>
      <c r="AA6114" s="690"/>
      <c r="AB6114" s="690"/>
      <c r="AC6114" s="690"/>
      <c r="AD6114" s="690"/>
      <c r="AE6114" s="690"/>
      <c r="AF6114" s="690"/>
      <c r="AG6114" s="690"/>
      <c r="AH6114" s="690"/>
      <c r="AI6114" s="690"/>
      <c r="AJ6114" s="690"/>
      <c r="AK6114" s="690"/>
      <c r="AL6114" s="690"/>
      <c r="AM6114" s="690"/>
      <c r="AN6114" s="690"/>
      <c r="AO6114" s="691"/>
    </row>
    <row r="6115" spans="2:41" ht="3.75" customHeight="1">
      <c r="B6115" s="135"/>
      <c r="I6115" s="136"/>
      <c r="J6115" s="135"/>
      <c r="N6115" s="130"/>
      <c r="O6115" s="131"/>
      <c r="P6115" s="131"/>
      <c r="Q6115" s="132"/>
      <c r="U6115" s="787" t="str">
        <f>IF(AND(NM_従事者_従事者62_従事者区分&lt;&gt;"",新_新規_2!L1037&lt;&gt;""), 新_新規_2!L1037, "")
&amp; IF(AND(NM_従事者_従事者62_従事者区分&lt;&gt;"",新_変更_3!AO1065&lt;&gt;""), 新_変更_3!AO1065, "")</f>
        <v/>
      </c>
      <c r="V6115" s="754"/>
      <c r="W6115" s="754"/>
      <c r="X6115" s="789"/>
      <c r="Y6115" s="131"/>
      <c r="Z6115" s="792" t="str">
        <f>IF(AND(NM_従事者_従事者62_従事者区分&lt;&gt;"",新_新規_2!O1037&lt;&gt;""), 新_新規_2!O1037, "")
&amp; IF(AND(NM_従事者_従事者62_従事者区分&lt;&gt;"",新_変更_3!AR1065&lt;&gt;""), 新_変更_3!AR1065, "")</f>
        <v/>
      </c>
      <c r="AA6115" s="754"/>
      <c r="AB6115" s="754"/>
      <c r="AC6115" s="755"/>
      <c r="AG6115" s="683" t="str">
        <f>IF(AND(NM_従事者_従事者62_従事者区分&lt;&gt;"",新_新規_2!L1038&lt;&gt;""), 新_新規_2!L1038, "")
&amp; IF(AND(NM_従事者_従事者62_従事者区分&lt;&gt;"",新_変更_3!AO1066&lt;&gt;""), 新_変更_3!AO1066, "")</f>
        <v/>
      </c>
      <c r="AH6115" s="684"/>
      <c r="AI6115" s="684"/>
      <c r="AJ6115" s="684"/>
      <c r="AK6115" s="684"/>
      <c r="AL6115" s="684"/>
      <c r="AM6115" s="684"/>
      <c r="AN6115" s="684"/>
      <c r="AO6115" s="685"/>
    </row>
    <row r="6116" spans="2:41" ht="13.35" customHeight="1">
      <c r="B6116" s="135"/>
      <c r="I6116" s="136"/>
      <c r="J6116" s="135"/>
      <c r="N6116" s="135"/>
      <c r="Q6116" s="136"/>
      <c r="R6116" s="124" t="s">
        <v>15</v>
      </c>
      <c r="U6116" s="756"/>
      <c r="V6116" s="757"/>
      <c r="W6116" s="757"/>
      <c r="X6116" s="790"/>
      <c r="Y6116" s="125" t="s">
        <v>359</v>
      </c>
      <c r="Z6116" s="793"/>
      <c r="AA6116" s="757"/>
      <c r="AB6116" s="757"/>
      <c r="AC6116" s="758"/>
      <c r="AD6116" s="124" t="s">
        <v>56</v>
      </c>
      <c r="AG6116" s="686"/>
      <c r="AH6116" s="687"/>
      <c r="AI6116" s="687"/>
      <c r="AJ6116" s="687"/>
      <c r="AK6116" s="687"/>
      <c r="AL6116" s="687"/>
      <c r="AM6116" s="687"/>
      <c r="AN6116" s="687"/>
      <c r="AO6116" s="688"/>
    </row>
    <row r="6117" spans="2:41" ht="3.75" customHeight="1">
      <c r="B6117" s="135"/>
      <c r="I6117" s="136"/>
      <c r="J6117" s="135"/>
      <c r="N6117" s="135"/>
      <c r="Q6117" s="136"/>
      <c r="R6117" s="141"/>
      <c r="S6117" s="141"/>
      <c r="T6117" s="141"/>
      <c r="U6117" s="759"/>
      <c r="V6117" s="760"/>
      <c r="W6117" s="760"/>
      <c r="X6117" s="791"/>
      <c r="Y6117" s="141"/>
      <c r="Z6117" s="794"/>
      <c r="AA6117" s="760"/>
      <c r="AB6117" s="760"/>
      <c r="AC6117" s="761"/>
      <c r="AD6117" s="141"/>
      <c r="AE6117" s="141"/>
      <c r="AF6117" s="141"/>
      <c r="AG6117" s="689"/>
      <c r="AH6117" s="690"/>
      <c r="AI6117" s="690"/>
      <c r="AJ6117" s="690"/>
      <c r="AK6117" s="690"/>
      <c r="AL6117" s="690"/>
      <c r="AM6117" s="690"/>
      <c r="AN6117" s="690"/>
      <c r="AO6117" s="691"/>
    </row>
    <row r="6118" spans="2:41" ht="3.75" customHeight="1">
      <c r="B6118" s="135"/>
      <c r="I6118" s="136"/>
      <c r="J6118" s="135"/>
      <c r="N6118" s="135"/>
      <c r="Q6118" s="136"/>
      <c r="R6118" s="131"/>
      <c r="S6118" s="131"/>
      <c r="T6118" s="132"/>
      <c r="U6118" s="683" t="str">
        <f>IF(AND(NM_従事者_従事者62_従事者区分&lt;&gt;"",新_新規_2!T1038&lt;&gt;""), 新_新規_2!T1038, "")
&amp; IF(AND(NM_従事者_従事者62_従事者区分&lt;&gt;"",新_変更_3!AW1066&lt;&gt;""), 新_変更_3!AW1066, "")</f>
        <v/>
      </c>
      <c r="V6118" s="684"/>
      <c r="W6118" s="684"/>
      <c r="X6118" s="684"/>
      <c r="Y6118" s="684"/>
      <c r="Z6118" s="684"/>
      <c r="AA6118" s="684"/>
      <c r="AB6118" s="684"/>
      <c r="AC6118" s="685"/>
      <c r="AD6118" s="130"/>
      <c r="AE6118" s="131"/>
      <c r="AF6118" s="132"/>
      <c r="AG6118" s="683" t="str">
        <f>IF(AND(NM_従事者_従事者62_従事者区分&lt;&gt;"",新_新規_2!L1039&lt;&gt;""), 新_新規_2!L1039, "")
&amp; IF(AND(NM_従事者_従事者62_従事者区分&lt;&gt;"",新_変更_3!AO1067&lt;&gt;""), 新_変更_3!AO1067, "")</f>
        <v/>
      </c>
      <c r="AH6118" s="684"/>
      <c r="AI6118" s="684"/>
      <c r="AJ6118" s="684"/>
      <c r="AK6118" s="684"/>
      <c r="AL6118" s="684"/>
      <c r="AM6118" s="684"/>
      <c r="AN6118" s="684"/>
      <c r="AO6118" s="685"/>
    </row>
    <row r="6119" spans="2:41" ht="13.35" customHeight="1">
      <c r="B6119" s="135"/>
      <c r="I6119" s="136"/>
      <c r="J6119" s="135" t="s">
        <v>4054</v>
      </c>
      <c r="N6119" s="135" t="s">
        <v>23</v>
      </c>
      <c r="Q6119" s="136"/>
      <c r="R6119" s="124" t="s">
        <v>17</v>
      </c>
      <c r="T6119" s="136"/>
      <c r="U6119" s="686"/>
      <c r="V6119" s="687"/>
      <c r="W6119" s="687"/>
      <c r="X6119" s="687"/>
      <c r="Y6119" s="687"/>
      <c r="Z6119" s="687"/>
      <c r="AA6119" s="687"/>
      <c r="AB6119" s="687"/>
      <c r="AC6119" s="688"/>
      <c r="AD6119" s="135" t="s">
        <v>18</v>
      </c>
      <c r="AF6119" s="136"/>
      <c r="AG6119" s="686"/>
      <c r="AH6119" s="687"/>
      <c r="AI6119" s="687"/>
      <c r="AJ6119" s="687"/>
      <c r="AK6119" s="687"/>
      <c r="AL6119" s="687"/>
      <c r="AM6119" s="687"/>
      <c r="AN6119" s="687"/>
      <c r="AO6119" s="688"/>
    </row>
    <row r="6120" spans="2:41" ht="3.75" customHeight="1">
      <c r="B6120" s="135"/>
      <c r="I6120" s="136"/>
      <c r="J6120" s="135"/>
      <c r="N6120" s="135"/>
      <c r="Q6120" s="136"/>
      <c r="R6120" s="141"/>
      <c r="S6120" s="141"/>
      <c r="T6120" s="142"/>
      <c r="U6120" s="689"/>
      <c r="V6120" s="690"/>
      <c r="W6120" s="690"/>
      <c r="X6120" s="690"/>
      <c r="Y6120" s="690"/>
      <c r="Z6120" s="690"/>
      <c r="AA6120" s="690"/>
      <c r="AB6120" s="690"/>
      <c r="AC6120" s="691"/>
      <c r="AD6120" s="140"/>
      <c r="AE6120" s="141"/>
      <c r="AF6120" s="142"/>
      <c r="AG6120" s="689"/>
      <c r="AH6120" s="690"/>
      <c r="AI6120" s="690"/>
      <c r="AJ6120" s="690"/>
      <c r="AK6120" s="690"/>
      <c r="AL6120" s="690"/>
      <c r="AM6120" s="690"/>
      <c r="AN6120" s="690"/>
      <c r="AO6120" s="691"/>
    </row>
    <row r="6121" spans="2:41" ht="3.75" customHeight="1">
      <c r="B6121" s="135"/>
      <c r="I6121" s="136"/>
      <c r="J6121" s="135"/>
      <c r="N6121" s="135"/>
      <c r="Q6121" s="136"/>
      <c r="R6121" s="131"/>
      <c r="S6121" s="131"/>
      <c r="T6121" s="132"/>
      <c r="U6121" s="683" t="str">
        <f>IF(AND(NM_従事者_従事者62_従事者区分&lt;&gt;"",新_新規_2!T1039&lt;&gt;""), 新_新規_2!T1039, "")
 &amp; IF(AND(NM_従事者_従事者62_従事者区分&lt;&gt;"",新_変更_3!AW1067&lt;&gt;""), 新_変更_3!AW1067, "")</f>
        <v/>
      </c>
      <c r="V6121" s="684"/>
      <c r="W6121" s="684"/>
      <c r="X6121" s="684"/>
      <c r="Y6121" s="684"/>
      <c r="Z6121" s="684"/>
      <c r="AA6121" s="684"/>
      <c r="AB6121" s="684"/>
      <c r="AC6121" s="685"/>
      <c r="AD6121" s="130"/>
      <c r="AE6121" s="131"/>
      <c r="AF6121" s="132"/>
      <c r="AG6121" s="683" t="str">
        <f>IF(AND(NM_従事者_従事者62_従事者区分&lt;&gt;"",新_新規_2!L1040&lt;&gt;""), 新_新規_2!L1040, "")
&amp; IF(AND(NM_従事者_従事者62_従事者区分&lt;&gt;"",新_変更_3!AO1068&lt;&gt;""), 新_変更_3!AO1068, "")</f>
        <v/>
      </c>
      <c r="AH6121" s="684"/>
      <c r="AI6121" s="684"/>
      <c r="AJ6121" s="684"/>
      <c r="AK6121" s="684"/>
      <c r="AL6121" s="684"/>
      <c r="AM6121" s="684"/>
      <c r="AN6121" s="684"/>
      <c r="AO6121" s="685"/>
    </row>
    <row r="6122" spans="2:41" ht="13.35" customHeight="1">
      <c r="B6122" s="135"/>
      <c r="I6122" s="136"/>
      <c r="J6122" s="135"/>
      <c r="N6122" s="135"/>
      <c r="Q6122" s="136"/>
      <c r="R6122" s="124" t="s">
        <v>19</v>
      </c>
      <c r="T6122" s="136"/>
      <c r="U6122" s="686"/>
      <c r="V6122" s="687"/>
      <c r="W6122" s="687"/>
      <c r="X6122" s="687"/>
      <c r="Y6122" s="687"/>
      <c r="Z6122" s="687"/>
      <c r="AA6122" s="687"/>
      <c r="AB6122" s="687"/>
      <c r="AC6122" s="688"/>
      <c r="AD6122" s="135" t="s">
        <v>20</v>
      </c>
      <c r="AF6122" s="136"/>
      <c r="AG6122" s="686"/>
      <c r="AH6122" s="687"/>
      <c r="AI6122" s="687"/>
      <c r="AJ6122" s="687"/>
      <c r="AK6122" s="687"/>
      <c r="AL6122" s="687"/>
      <c r="AM6122" s="687"/>
      <c r="AN6122" s="687"/>
      <c r="AO6122" s="688"/>
    </row>
    <row r="6123" spans="2:41" ht="3.75" customHeight="1">
      <c r="B6123" s="135"/>
      <c r="I6123" s="136"/>
      <c r="J6123" s="135"/>
      <c r="N6123" s="140"/>
      <c r="O6123" s="141"/>
      <c r="P6123" s="141"/>
      <c r="Q6123" s="142"/>
      <c r="R6123" s="141"/>
      <c r="S6123" s="141"/>
      <c r="T6123" s="142"/>
      <c r="U6123" s="689"/>
      <c r="V6123" s="690"/>
      <c r="W6123" s="690"/>
      <c r="X6123" s="690"/>
      <c r="Y6123" s="690"/>
      <c r="Z6123" s="690"/>
      <c r="AA6123" s="690"/>
      <c r="AB6123" s="690"/>
      <c r="AC6123" s="691"/>
      <c r="AD6123" s="140"/>
      <c r="AE6123" s="141"/>
      <c r="AF6123" s="142"/>
      <c r="AG6123" s="689"/>
      <c r="AH6123" s="690"/>
      <c r="AI6123" s="690"/>
      <c r="AJ6123" s="690"/>
      <c r="AK6123" s="690"/>
      <c r="AL6123" s="690"/>
      <c r="AM6123" s="690"/>
      <c r="AN6123" s="690"/>
      <c r="AO6123" s="691"/>
    </row>
    <row r="6124" spans="2:41" ht="3.75" customHeight="1">
      <c r="B6124" s="135"/>
      <c r="I6124" s="136"/>
      <c r="J6124" s="135"/>
      <c r="M6124" s="136"/>
      <c r="N6124" s="135"/>
      <c r="Q6124" s="136"/>
      <c r="R6124" s="130"/>
      <c r="S6124" s="131"/>
      <c r="T6124" s="131"/>
      <c r="U6124" s="131"/>
      <c r="V6124" s="131"/>
      <c r="W6124" s="131"/>
      <c r="X6124" s="131"/>
      <c r="Y6124" s="131"/>
      <c r="Z6124" s="131"/>
      <c r="AA6124" s="131"/>
      <c r="AB6124" s="131"/>
      <c r="AC6124" s="131"/>
      <c r="AD6124" s="131"/>
      <c r="AE6124" s="131"/>
      <c r="AF6124" s="131"/>
      <c r="AG6124" s="131"/>
      <c r="AH6124" s="131"/>
      <c r="AI6124" s="131"/>
      <c r="AJ6124" s="131"/>
      <c r="AK6124" s="131"/>
      <c r="AL6124" s="131"/>
      <c r="AM6124" s="131"/>
      <c r="AN6124" s="131"/>
      <c r="AO6124" s="132"/>
    </row>
    <row r="6125" spans="2:41" ht="13.35" customHeight="1">
      <c r="B6125" s="135"/>
      <c r="I6125" s="136"/>
      <c r="J6125" s="135"/>
      <c r="M6125" s="136"/>
      <c r="N6125" s="135" t="s">
        <v>111</v>
      </c>
      <c r="Q6125" s="136"/>
      <c r="R6125" s="135"/>
      <c r="S6125" s="696"/>
      <c r="T6125" s="694"/>
      <c r="V6125" s="146"/>
      <c r="W6125" s="124" t="s">
        <v>12</v>
      </c>
      <c r="X6125" s="146"/>
      <c r="Y6125" s="124" t="s">
        <v>11</v>
      </c>
      <c r="Z6125" s="146"/>
      <c r="AA6125" s="124" t="s">
        <v>364</v>
      </c>
      <c r="AO6125" s="136"/>
    </row>
    <row r="6126" spans="2:41" ht="3.75" customHeight="1">
      <c r="B6126" s="135"/>
      <c r="I6126" s="136"/>
      <c r="J6126" s="135"/>
      <c r="M6126" s="136"/>
      <c r="N6126" s="135"/>
      <c r="Q6126" s="136"/>
      <c r="R6126" s="135"/>
      <c r="AO6126" s="136"/>
    </row>
    <row r="6127" spans="2:41" ht="3.75" customHeight="1">
      <c r="B6127" s="135"/>
      <c r="I6127" s="136"/>
      <c r="J6127" s="135"/>
      <c r="M6127" s="136"/>
      <c r="N6127" s="130"/>
      <c r="O6127" s="131"/>
      <c r="P6127" s="131"/>
      <c r="Q6127" s="131"/>
      <c r="R6127" s="781" t="str">
        <f>IF(AND(NM_従事者_従事者62_従事者区分&lt;&gt;"",新_新規_2!I1041&lt;&gt;""), 新_新規_2!I1041, "")
&amp; IF(AND(NM_従事者_従事者62_従事者区分&lt;&gt;"",新_変更_3!AL1069&lt;&gt;""), 新_変更_3!AL1069, "")</f>
        <v/>
      </c>
      <c r="S6127" s="784" t="str">
        <f>IF(AND(NM_従事者_従事者62_従事者区分&lt;&gt;"",新_新規_2!J1041&lt;&gt;""), 新_新規_2!J1041, "")
&amp; IF(AND(NM_従事者_従事者62_従事者区分&lt;&gt;"",新_変更_3!AM1069&lt;&gt;""), 新_変更_3!AM1069, "")</f>
        <v/>
      </c>
      <c r="T6127" s="131"/>
      <c r="U6127" s="787" t="str">
        <f>IF(AND(NM_従事者_従事者62_従事者区分&lt;&gt;"",新_新規_2!L1041&lt;&gt;""), 新_新規_2!L1041, "")
 &amp; IF(AND(NM_従事者_従事者62_従事者区分&lt;&gt;"",新_変更_3!AO1069&lt;&gt;""), 新_変更_3!AO1069, "")</f>
        <v/>
      </c>
      <c r="V6127" s="130"/>
      <c r="W6127" s="131"/>
      <c r="X6127" s="131"/>
      <c r="Y6127" s="131"/>
      <c r="Z6127" s="131"/>
      <c r="AA6127" s="131"/>
      <c r="AB6127" s="131"/>
      <c r="AC6127" s="131"/>
      <c r="AD6127" s="131"/>
      <c r="AE6127" s="131"/>
      <c r="AF6127" s="131"/>
      <c r="AG6127" s="131"/>
      <c r="AH6127" s="133"/>
      <c r="AI6127" s="133"/>
      <c r="AJ6127" s="131"/>
      <c r="AK6127" s="149"/>
      <c r="AL6127" s="131"/>
      <c r="AM6127" s="131"/>
      <c r="AN6127" s="131"/>
      <c r="AO6127" s="132"/>
    </row>
    <row r="6128" spans="2:41" ht="13.35" customHeight="1">
      <c r="B6128" s="135"/>
      <c r="I6128" s="136"/>
      <c r="J6128" s="135"/>
      <c r="M6128" s="136"/>
      <c r="N6128" s="135" t="s">
        <v>30</v>
      </c>
      <c r="R6128" s="782"/>
      <c r="S6128" s="785"/>
      <c r="T6128" s="124" t="s">
        <v>388</v>
      </c>
      <c r="U6128" s="756"/>
      <c r="V6128" s="135" t="s">
        <v>112</v>
      </c>
      <c r="AH6128" s="137"/>
      <c r="AI6128" s="137"/>
      <c r="AK6128" s="150"/>
      <c r="AO6128" s="136"/>
    </row>
    <row r="6129" spans="2:41" ht="3.75" customHeight="1">
      <c r="B6129" s="135"/>
      <c r="I6129" s="136"/>
      <c r="J6129" s="135"/>
      <c r="M6129" s="136"/>
      <c r="N6129" s="135"/>
      <c r="R6129" s="783"/>
      <c r="S6129" s="786"/>
      <c r="T6129" s="141"/>
      <c r="U6129" s="759"/>
      <c r="V6129" s="140"/>
      <c r="W6129" s="141"/>
      <c r="X6129" s="141"/>
      <c r="Y6129" s="141"/>
      <c r="Z6129" s="141"/>
      <c r="AA6129" s="141"/>
      <c r="AB6129" s="141"/>
      <c r="AC6129" s="141"/>
      <c r="AD6129" s="141"/>
      <c r="AE6129" s="141"/>
      <c r="AF6129" s="141"/>
      <c r="AG6129" s="141"/>
      <c r="AH6129" s="143"/>
      <c r="AI6129" s="143"/>
      <c r="AJ6129" s="141"/>
      <c r="AK6129" s="151"/>
      <c r="AL6129" s="141"/>
      <c r="AM6129" s="141"/>
      <c r="AN6129" s="141"/>
      <c r="AO6129" s="142"/>
    </row>
    <row r="6130" spans="2:41" ht="3.75" customHeight="1">
      <c r="B6130" s="135"/>
      <c r="I6130" s="136"/>
      <c r="J6130" s="135"/>
      <c r="M6130" s="136"/>
      <c r="N6130" s="130"/>
      <c r="O6130" s="131"/>
      <c r="P6130" s="131"/>
      <c r="Q6130" s="132"/>
      <c r="R6130" s="788" t="str">
        <f>IF(AND(NM_従事者_従事者62_従事者区分&lt;&gt;"",新_新規_2!K1045&lt;&gt;""), 新_新規_2!K1045, "")
&amp; IF(AND(NM_従事者_従事者62_従事者区分&lt;&gt;"",新_変更_3!AN1073&lt;&gt;""), 新_変更_3!AN1073, "")</f>
        <v/>
      </c>
      <c r="S6130" s="684"/>
      <c r="T6130" s="684"/>
      <c r="U6130" s="685"/>
      <c r="V6130" s="686" t="str">
        <f>IF(AND(NM_従事者_従事者62_従事者区分&lt;&gt;"",新_新規_2!O1045&lt;&gt;""), 新_新規_2!O1045, "")
&amp; IF(AND(NM_従事者_従事者62_従事者区分&lt;&gt;"",新_変更_3!AR1073&lt;&gt;""), 新_変更_3!AR1073, "")</f>
        <v/>
      </c>
      <c r="W6130" s="688"/>
      <c r="X6130" s="683" t="str">
        <f>IF(AND(NM_従事者_従事者62_従事者区分&lt;&gt;"",新_新規_2!Q1045&lt;&gt;""), 新_新規_2!Q1045, "")
&amp; IF(AND(NM_従事者_従事者62_従事者区分&lt;&gt;"",新_変更_3!AT1073&lt;&gt;""), 新_変更_3!AT1073, "")</f>
        <v/>
      </c>
      <c r="Y6130" s="684"/>
      <c r="Z6130" s="684"/>
      <c r="AA6130" s="685"/>
      <c r="AI6130" s="131"/>
      <c r="AO6130" s="136"/>
    </row>
    <row r="6131" spans="2:41" ht="13.35" customHeight="1">
      <c r="B6131" s="135"/>
      <c r="I6131" s="136"/>
      <c r="J6131" s="135"/>
      <c r="M6131" s="136"/>
      <c r="N6131" s="135" t="s">
        <v>114</v>
      </c>
      <c r="Q6131" s="136"/>
      <c r="R6131" s="686"/>
      <c r="S6131" s="687"/>
      <c r="T6131" s="687"/>
      <c r="U6131" s="688"/>
      <c r="V6131" s="686"/>
      <c r="W6131" s="688"/>
      <c r="X6131" s="686"/>
      <c r="Y6131" s="687"/>
      <c r="Z6131" s="687"/>
      <c r="AA6131" s="688"/>
      <c r="AB6131" s="158" t="s">
        <v>171</v>
      </c>
      <c r="AO6131" s="136"/>
    </row>
    <row r="6132" spans="2:41" ht="3.75" customHeight="1">
      <c r="B6132" s="135"/>
      <c r="I6132" s="136"/>
      <c r="J6132" s="135"/>
      <c r="M6132" s="136"/>
      <c r="N6132" s="135"/>
      <c r="Q6132" s="136"/>
      <c r="R6132" s="689"/>
      <c r="S6132" s="690"/>
      <c r="T6132" s="690"/>
      <c r="U6132" s="691"/>
      <c r="V6132" s="689"/>
      <c r="W6132" s="691"/>
      <c r="X6132" s="689"/>
      <c r="Y6132" s="690"/>
      <c r="Z6132" s="690"/>
      <c r="AA6132" s="691"/>
      <c r="AB6132" s="141"/>
      <c r="AC6132" s="141"/>
      <c r="AD6132" s="141"/>
      <c r="AE6132" s="141"/>
      <c r="AF6132" s="141"/>
      <c r="AG6132" s="141"/>
      <c r="AH6132" s="141"/>
      <c r="AI6132" s="141"/>
      <c r="AJ6132" s="141"/>
      <c r="AK6132" s="141"/>
      <c r="AL6132" s="141"/>
      <c r="AM6132" s="141"/>
      <c r="AN6132" s="141"/>
      <c r="AO6132" s="142"/>
    </row>
    <row r="6133" spans="2:41" ht="3.75" customHeight="1">
      <c r="B6133" s="135"/>
      <c r="I6133" s="136"/>
      <c r="J6133" s="135"/>
      <c r="M6133" s="136"/>
      <c r="N6133" s="130"/>
      <c r="O6133" s="131"/>
      <c r="P6133" s="131"/>
      <c r="Q6133" s="131"/>
      <c r="R6133" s="130"/>
      <c r="S6133" s="131"/>
      <c r="T6133" s="131"/>
      <c r="U6133" s="131"/>
      <c r="V6133" s="131"/>
      <c r="W6133" s="131"/>
      <c r="X6133" s="131"/>
      <c r="Y6133" s="131"/>
      <c r="Z6133" s="131"/>
      <c r="AA6133" s="132"/>
      <c r="AB6133" s="130"/>
      <c r="AI6133" s="136"/>
      <c r="AJ6133" s="130"/>
      <c r="AK6133" s="131"/>
      <c r="AL6133" s="131"/>
      <c r="AM6133" s="131"/>
      <c r="AN6133" s="131"/>
      <c r="AO6133" s="132"/>
    </row>
    <row r="6134" spans="2:41" ht="13.35" customHeight="1">
      <c r="B6134" s="135"/>
      <c r="I6134" s="136"/>
      <c r="J6134" s="135"/>
      <c r="M6134" s="136"/>
      <c r="N6134" s="135" t="s">
        <v>115</v>
      </c>
      <c r="R6134" s="135"/>
      <c r="S6134" s="696" t="str">
        <f>IF(AND(NM_従事者_従事者62_従事者区分&lt;&gt;"",新_新規_2!I1047&lt;&gt;""), 新_新規_2!I1047, "")
&amp; IF(AND(NM_従事者_従事者62_従事者区分&lt;&gt;"",新_変更_3!AL1075&lt;&gt;""), 新_変更_3!AL1075, "")</f>
        <v/>
      </c>
      <c r="T6134" s="694"/>
      <c r="V6134" s="146" t="str">
        <f>IF(AND(NM_従事者_従事者62_従事者区分&lt;&gt;"",新_新規_2!K1047&lt;&gt;""), 新_新規_2!K1047, "")
 &amp; IF(AND(NM_従事者_従事者62_従事者区分&lt;&gt;"",新_変更_3!AN1075&lt;&gt;""), 新_変更_3!AN1075, "")</f>
        <v/>
      </c>
      <c r="W6134" s="124" t="s">
        <v>12</v>
      </c>
      <c r="X6134" s="146" t="str">
        <f>IF(AND(NM_従事者_従事者62_従事者区分&lt;&gt;"",新_新規_2!M1047&lt;&gt;""), 新_新規_2!M1047, "")
&amp; IF(AND(NM_従事者_従事者62_従事者区分&lt;&gt;"",新_変更_3!AP1075&lt;&gt;""), 新_変更_3!AP1075, "")</f>
        <v/>
      </c>
      <c r="Y6134" s="124" t="s">
        <v>11</v>
      </c>
      <c r="Z6134" s="146" t="str">
        <f>IF(AND(NM_従事者_従事者62_従事者区分&lt;&gt;"",新_新規_2!O1047&lt;&gt;""), 新_新規_2!O1047, "")
 &amp; IF(AND(NM_従事者_従事者62_従事者区分&lt;&gt;"",新_変更_3!AR1075&lt;&gt;""), 新_変更_3!AR1075, "")</f>
        <v/>
      </c>
      <c r="AA6134" s="124" t="s">
        <v>364</v>
      </c>
      <c r="AB6134" s="135" t="s">
        <v>170</v>
      </c>
      <c r="AI6134" s="136"/>
      <c r="AJ6134" s="135"/>
      <c r="AK6134" s="696"/>
      <c r="AL6134" s="693"/>
      <c r="AM6134" s="693"/>
      <c r="AN6134" s="693"/>
      <c r="AO6134" s="694"/>
    </row>
    <row r="6135" spans="2:41" ht="3.75" customHeight="1">
      <c r="B6135" s="135"/>
      <c r="I6135" s="136"/>
      <c r="J6135" s="135"/>
      <c r="M6135" s="136"/>
      <c r="N6135" s="135"/>
      <c r="R6135" s="140"/>
      <c r="S6135" s="141"/>
      <c r="T6135" s="141"/>
      <c r="U6135" s="141"/>
      <c r="V6135" s="141"/>
      <c r="W6135" s="141"/>
      <c r="X6135" s="141"/>
      <c r="Y6135" s="141"/>
      <c r="Z6135" s="141"/>
      <c r="AA6135" s="142"/>
      <c r="AB6135" s="140"/>
      <c r="AC6135" s="141"/>
      <c r="AD6135" s="141"/>
      <c r="AE6135" s="141"/>
      <c r="AF6135" s="141"/>
      <c r="AG6135" s="141"/>
      <c r="AH6135" s="141"/>
      <c r="AI6135" s="142"/>
      <c r="AJ6135" s="140"/>
      <c r="AK6135" s="141"/>
      <c r="AL6135" s="141"/>
      <c r="AM6135" s="141"/>
      <c r="AN6135" s="141"/>
      <c r="AO6135" s="142"/>
    </row>
    <row r="6136" spans="2:41" ht="3.75" customHeight="1">
      <c r="B6136" s="135"/>
      <c r="I6136" s="136"/>
      <c r="J6136" s="135"/>
      <c r="M6136" s="136"/>
      <c r="N6136" s="130"/>
      <c r="O6136" s="131"/>
      <c r="P6136" s="131"/>
      <c r="Q6136" s="132"/>
      <c r="R6136" s="683" t="str">
        <f>IF(新_新規_2!T1044="☑", "研修中の登録販売者", "") &amp; IF(新_変更_3!AW1072="☑", "研修中の登録販売者", "")</f>
        <v/>
      </c>
      <c r="S6136" s="684"/>
      <c r="T6136" s="684"/>
      <c r="U6136" s="684"/>
      <c r="V6136" s="684"/>
      <c r="W6136" s="684"/>
      <c r="X6136" s="684"/>
      <c r="Y6136" s="684"/>
      <c r="Z6136" s="684"/>
      <c r="AA6136" s="684"/>
      <c r="AB6136" s="684"/>
      <c r="AC6136" s="684"/>
      <c r="AD6136" s="684"/>
      <c r="AE6136" s="684"/>
      <c r="AF6136" s="684"/>
      <c r="AG6136" s="684"/>
      <c r="AH6136" s="684"/>
      <c r="AI6136" s="684"/>
      <c r="AJ6136" s="684"/>
      <c r="AK6136" s="684"/>
      <c r="AL6136" s="684"/>
      <c r="AM6136" s="684"/>
      <c r="AN6136" s="684"/>
      <c r="AO6136" s="685"/>
    </row>
    <row r="6137" spans="2:41" ht="13.35" customHeight="1">
      <c r="B6137" s="135"/>
      <c r="I6137" s="136"/>
      <c r="J6137" s="135"/>
      <c r="M6137" s="136"/>
      <c r="N6137" s="135" t="s">
        <v>32</v>
      </c>
      <c r="Q6137" s="136"/>
      <c r="R6137" s="686"/>
      <c r="S6137" s="687"/>
      <c r="T6137" s="687"/>
      <c r="U6137" s="687"/>
      <c r="V6137" s="687"/>
      <c r="W6137" s="687"/>
      <c r="X6137" s="687"/>
      <c r="Y6137" s="687"/>
      <c r="Z6137" s="687"/>
      <c r="AA6137" s="687"/>
      <c r="AB6137" s="687"/>
      <c r="AC6137" s="687"/>
      <c r="AD6137" s="687"/>
      <c r="AE6137" s="687"/>
      <c r="AF6137" s="687"/>
      <c r="AG6137" s="687"/>
      <c r="AH6137" s="687"/>
      <c r="AI6137" s="687"/>
      <c r="AJ6137" s="687"/>
      <c r="AK6137" s="687"/>
      <c r="AL6137" s="687"/>
      <c r="AM6137" s="687"/>
      <c r="AN6137" s="687"/>
      <c r="AO6137" s="688"/>
    </row>
    <row r="6138" spans="2:41" ht="3.75" customHeight="1">
      <c r="B6138" s="135"/>
      <c r="I6138" s="136"/>
      <c r="J6138" s="135"/>
      <c r="M6138" s="136"/>
      <c r="N6138" s="140"/>
      <c r="O6138" s="141"/>
      <c r="P6138" s="141"/>
      <c r="Q6138" s="142"/>
      <c r="R6138" s="689"/>
      <c r="S6138" s="690"/>
      <c r="T6138" s="690"/>
      <c r="U6138" s="690"/>
      <c r="V6138" s="690"/>
      <c r="W6138" s="690"/>
      <c r="X6138" s="690"/>
      <c r="Y6138" s="690"/>
      <c r="Z6138" s="690"/>
      <c r="AA6138" s="690"/>
      <c r="AB6138" s="690"/>
      <c r="AC6138" s="690"/>
      <c r="AD6138" s="690"/>
      <c r="AE6138" s="690"/>
      <c r="AF6138" s="690"/>
      <c r="AG6138" s="690"/>
      <c r="AH6138" s="690"/>
      <c r="AI6138" s="690"/>
      <c r="AJ6138" s="690"/>
      <c r="AK6138" s="690"/>
      <c r="AL6138" s="690"/>
      <c r="AM6138" s="690"/>
      <c r="AN6138" s="690"/>
      <c r="AO6138" s="691"/>
    </row>
    <row r="6139" spans="2:41" ht="3.75" customHeight="1">
      <c r="B6139" s="135"/>
      <c r="I6139" s="136"/>
      <c r="J6139" s="130"/>
      <c r="K6139" s="131"/>
      <c r="L6139" s="131"/>
      <c r="M6139" s="132"/>
      <c r="N6139" s="130"/>
      <c r="O6139" s="131"/>
      <c r="P6139" s="131"/>
      <c r="Q6139" s="132"/>
      <c r="R6139" s="130"/>
      <c r="S6139" s="131"/>
      <c r="T6139" s="131"/>
      <c r="U6139" s="131"/>
      <c r="V6139" s="131"/>
      <c r="W6139" s="131"/>
      <c r="X6139" s="131"/>
      <c r="Y6139" s="131"/>
      <c r="Z6139" s="131"/>
      <c r="AA6139" s="132"/>
      <c r="AB6139" s="130"/>
      <c r="AC6139" s="131"/>
      <c r="AD6139" s="131"/>
      <c r="AE6139" s="132"/>
      <c r="AF6139" s="131"/>
      <c r="AG6139" s="131"/>
      <c r="AH6139" s="131"/>
      <c r="AI6139" s="131"/>
      <c r="AJ6139" s="131"/>
      <c r="AK6139" s="131"/>
      <c r="AL6139" s="131"/>
      <c r="AM6139" s="131"/>
      <c r="AN6139" s="131"/>
      <c r="AO6139" s="132"/>
    </row>
    <row r="6140" spans="2:41" ht="13.35" customHeight="1">
      <c r="B6140" s="135"/>
      <c r="I6140" s="136"/>
      <c r="J6140" s="135"/>
      <c r="M6140" s="136"/>
      <c r="N6140" s="135" t="s">
        <v>27</v>
      </c>
      <c r="Q6140" s="136"/>
      <c r="R6140" s="135"/>
      <c r="S6140" s="692" t="str">
        <f>IF(新_新規_2!I1055&lt;&gt;"", "01300011:その他従事者", "") &amp; IF(新_変更_3!AL1083&lt;&gt;"", "01300011:その他従事者", "")</f>
        <v/>
      </c>
      <c r="T6140" s="693"/>
      <c r="U6140" s="693"/>
      <c r="V6140" s="693"/>
      <c r="W6140" s="693"/>
      <c r="X6140" s="693"/>
      <c r="Y6140" s="693"/>
      <c r="Z6140" s="693"/>
      <c r="AA6140" s="694"/>
      <c r="AB6140" s="135" t="s">
        <v>28</v>
      </c>
      <c r="AE6140" s="136"/>
      <c r="AF6140" s="135"/>
      <c r="AG6140" s="695" t="str">
        <f>IF(新_新規_2!I1063="☑", "01300001:薬剤師", "") &amp; IF(新_変更_3!AL1091="☑", "01300001:薬剤師", "")
&amp; IF(新_新規_2!N1063="☑", "01300002:登録販売者", "") &amp; IF(新_変更_3!AQ1091="☑", "01300002:登録販売者", "")
&amp; IF(新_新規_2!T1063="☑", "01300002:登録販売者", "") &amp; IF(新_変更_3!AW1091="☑", "01300002:登録販売者", "")</f>
        <v/>
      </c>
      <c r="AH6140" s="693"/>
      <c r="AI6140" s="693"/>
      <c r="AJ6140" s="693"/>
      <c r="AK6140" s="693"/>
      <c r="AL6140" s="693"/>
      <c r="AM6140" s="693"/>
      <c r="AN6140" s="693"/>
      <c r="AO6140" s="694"/>
    </row>
    <row r="6141" spans="2:41" ht="3.75" customHeight="1">
      <c r="B6141" s="135"/>
      <c r="I6141" s="136"/>
      <c r="J6141" s="135"/>
      <c r="M6141" s="136"/>
      <c r="N6141" s="140"/>
      <c r="O6141" s="141"/>
      <c r="P6141" s="141"/>
      <c r="Q6141" s="142"/>
      <c r="R6141" s="140"/>
      <c r="S6141" s="141"/>
      <c r="T6141" s="141"/>
      <c r="U6141" s="141"/>
      <c r="V6141" s="141"/>
      <c r="W6141" s="141"/>
      <c r="X6141" s="141"/>
      <c r="Y6141" s="141"/>
      <c r="Z6141" s="141"/>
      <c r="AA6141" s="142"/>
      <c r="AB6141" s="140"/>
      <c r="AC6141" s="141"/>
      <c r="AD6141" s="141"/>
      <c r="AE6141" s="142"/>
      <c r="AF6141" s="141"/>
      <c r="AG6141" s="141"/>
      <c r="AH6141" s="141"/>
      <c r="AI6141" s="141"/>
      <c r="AJ6141" s="141"/>
      <c r="AK6141" s="141"/>
      <c r="AL6141" s="141"/>
      <c r="AM6141" s="141"/>
      <c r="AN6141" s="141"/>
      <c r="AO6141" s="142"/>
    </row>
    <row r="6142" spans="2:41" ht="3.75" customHeight="1">
      <c r="B6142" s="135"/>
      <c r="I6142" s="136"/>
      <c r="J6142" s="135"/>
      <c r="M6142" s="136"/>
      <c r="N6142" s="130"/>
      <c r="O6142" s="131"/>
      <c r="P6142" s="131"/>
      <c r="Q6142" s="132"/>
      <c r="R6142" s="130"/>
      <c r="S6142" s="131"/>
      <c r="T6142" s="131"/>
      <c r="U6142" s="131"/>
      <c r="V6142" s="131"/>
      <c r="W6142" s="131"/>
      <c r="X6142" s="131"/>
      <c r="Y6142" s="131"/>
      <c r="Z6142" s="131"/>
      <c r="AA6142" s="132"/>
      <c r="AB6142" s="130"/>
      <c r="AC6142" s="131"/>
      <c r="AD6142" s="131"/>
      <c r="AE6142" s="132"/>
      <c r="AF6142" s="130"/>
      <c r="AG6142" s="131"/>
      <c r="AH6142" s="131"/>
      <c r="AI6142" s="131"/>
      <c r="AJ6142" s="131"/>
      <c r="AK6142" s="131"/>
      <c r="AL6142" s="131"/>
      <c r="AM6142" s="131"/>
      <c r="AN6142" s="131"/>
      <c r="AO6142" s="132"/>
    </row>
    <row r="6143" spans="2:41" ht="13.35" customHeight="1">
      <c r="B6143" s="135"/>
      <c r="I6143" s="136"/>
      <c r="J6143" s="135"/>
      <c r="M6143" s="136"/>
      <c r="N6143" s="135" t="s">
        <v>3990</v>
      </c>
      <c r="Q6143" s="136"/>
      <c r="R6143" s="135"/>
      <c r="S6143" s="696"/>
      <c r="T6143" s="694"/>
      <c r="V6143" s="146"/>
      <c r="W6143" s="124" t="s">
        <v>12</v>
      </c>
      <c r="X6143" s="146"/>
      <c r="Y6143" s="124" t="s">
        <v>11</v>
      </c>
      <c r="Z6143" s="146"/>
      <c r="AA6143" s="136" t="s">
        <v>364</v>
      </c>
      <c r="AB6143" s="135" t="s">
        <v>66</v>
      </c>
      <c r="AE6143" s="136"/>
      <c r="AF6143" s="135"/>
      <c r="AG6143" s="696"/>
      <c r="AH6143" s="694"/>
      <c r="AJ6143" s="146"/>
      <c r="AK6143" s="124" t="s">
        <v>12</v>
      </c>
      <c r="AL6143" s="146"/>
      <c r="AM6143" s="124" t="s">
        <v>11</v>
      </c>
      <c r="AN6143" s="146"/>
      <c r="AO6143" s="136" t="s">
        <v>364</v>
      </c>
    </row>
    <row r="6144" spans="2:41" ht="3.75" customHeight="1">
      <c r="B6144" s="135"/>
      <c r="I6144" s="136"/>
      <c r="J6144" s="135"/>
      <c r="M6144" s="136"/>
      <c r="N6144" s="140"/>
      <c r="O6144" s="141"/>
      <c r="P6144" s="141"/>
      <c r="Q6144" s="142"/>
      <c r="R6144" s="140"/>
      <c r="S6144" s="141"/>
      <c r="T6144" s="141"/>
      <c r="U6144" s="141"/>
      <c r="V6144" s="141"/>
      <c r="W6144" s="141"/>
      <c r="X6144" s="141"/>
      <c r="Y6144" s="141"/>
      <c r="Z6144" s="141"/>
      <c r="AA6144" s="142"/>
      <c r="AB6144" s="140"/>
      <c r="AC6144" s="141"/>
      <c r="AD6144" s="141"/>
      <c r="AE6144" s="142"/>
      <c r="AF6144" s="140"/>
      <c r="AG6144" s="141"/>
      <c r="AH6144" s="141"/>
      <c r="AI6144" s="141"/>
      <c r="AJ6144" s="141"/>
      <c r="AK6144" s="141"/>
      <c r="AL6144" s="141"/>
      <c r="AM6144" s="141"/>
      <c r="AN6144" s="141"/>
      <c r="AO6144" s="142"/>
    </row>
    <row r="6145" spans="2:41" ht="3.75" customHeight="1">
      <c r="B6145" s="135"/>
      <c r="I6145" s="136"/>
      <c r="J6145" s="135"/>
      <c r="M6145" s="136"/>
      <c r="N6145" s="130"/>
      <c r="O6145" s="131"/>
      <c r="P6145" s="131"/>
      <c r="Q6145" s="132"/>
      <c r="R6145" s="683" t="str">
        <f>IF(AND(NM_従事者_従事者63_従事者区分&lt;&gt;"",新_新規_2!I1055&lt;&gt;""), 新_新規_2!I1055, "")
 &amp; IF(AND(NM_従事者_従事者63_従事者区分&lt;&gt;"",新_変更_3!AL1083&lt;&gt;""), 新_変更_3!AL1083, "")</f>
        <v/>
      </c>
      <c r="S6145" s="684"/>
      <c r="T6145" s="684"/>
      <c r="U6145" s="684"/>
      <c r="V6145" s="684"/>
      <c r="W6145" s="684"/>
      <c r="X6145" s="684"/>
      <c r="Y6145" s="684"/>
      <c r="Z6145" s="684"/>
      <c r="AA6145" s="684"/>
      <c r="AB6145" s="684"/>
      <c r="AC6145" s="684"/>
      <c r="AD6145" s="684"/>
      <c r="AE6145" s="684"/>
      <c r="AF6145" s="684"/>
      <c r="AG6145" s="684"/>
      <c r="AH6145" s="684"/>
      <c r="AI6145" s="684"/>
      <c r="AJ6145" s="685"/>
      <c r="AK6145" s="131"/>
      <c r="AL6145" s="131"/>
      <c r="AM6145" s="131"/>
      <c r="AN6145" s="131"/>
      <c r="AO6145" s="132"/>
    </row>
    <row r="6146" spans="2:41" ht="13.35" customHeight="1">
      <c r="B6146" s="135"/>
      <c r="I6146" s="136"/>
      <c r="J6146" s="135"/>
      <c r="M6146" s="136"/>
      <c r="N6146" s="135" t="s">
        <v>8</v>
      </c>
      <c r="Q6146" s="136"/>
      <c r="R6146" s="686"/>
      <c r="S6146" s="687"/>
      <c r="T6146" s="687"/>
      <c r="U6146" s="687"/>
      <c r="V6146" s="687"/>
      <c r="W6146" s="687"/>
      <c r="X6146" s="687"/>
      <c r="Y6146" s="687"/>
      <c r="Z6146" s="687"/>
      <c r="AA6146" s="687"/>
      <c r="AB6146" s="687"/>
      <c r="AC6146" s="687"/>
      <c r="AD6146" s="687"/>
      <c r="AE6146" s="687"/>
      <c r="AF6146" s="687"/>
      <c r="AG6146" s="687"/>
      <c r="AH6146" s="687"/>
      <c r="AI6146" s="687"/>
      <c r="AJ6146" s="688"/>
      <c r="AL6146" s="147" t="s">
        <v>13</v>
      </c>
      <c r="AM6146" s="124" t="s">
        <v>29</v>
      </c>
      <c r="AO6146" s="136"/>
    </row>
    <row r="6147" spans="2:41" ht="3.75" customHeight="1">
      <c r="B6147" s="135"/>
      <c r="I6147" s="136"/>
      <c r="J6147" s="135"/>
      <c r="M6147" s="136"/>
      <c r="N6147" s="140"/>
      <c r="O6147" s="141"/>
      <c r="P6147" s="141"/>
      <c r="Q6147" s="142"/>
      <c r="R6147" s="689"/>
      <c r="S6147" s="690"/>
      <c r="T6147" s="690"/>
      <c r="U6147" s="690"/>
      <c r="V6147" s="690"/>
      <c r="W6147" s="690"/>
      <c r="X6147" s="690"/>
      <c r="Y6147" s="690"/>
      <c r="Z6147" s="690"/>
      <c r="AA6147" s="690"/>
      <c r="AB6147" s="690"/>
      <c r="AC6147" s="690"/>
      <c r="AD6147" s="690"/>
      <c r="AE6147" s="690"/>
      <c r="AF6147" s="690"/>
      <c r="AG6147" s="690"/>
      <c r="AH6147" s="690"/>
      <c r="AI6147" s="690"/>
      <c r="AJ6147" s="691"/>
      <c r="AK6147" s="141"/>
      <c r="AL6147" s="141"/>
      <c r="AM6147" s="141"/>
      <c r="AN6147" s="141"/>
      <c r="AO6147" s="142"/>
    </row>
    <row r="6148" spans="2:41" ht="3.75" customHeight="1">
      <c r="B6148" s="135"/>
      <c r="I6148" s="136"/>
      <c r="J6148" s="135"/>
      <c r="M6148" s="136"/>
      <c r="N6148" s="130"/>
      <c r="O6148" s="131"/>
      <c r="P6148" s="131"/>
      <c r="Q6148" s="132"/>
      <c r="R6148" s="683" t="str">
        <f>IF(NM_従事者_従事者63_従事者区分="","",(IF(新_新規_2!I1054&lt;&gt;"", ASC(PHONETIC(新_新規_2!I1054)), "") &amp; IF(新_変更_3!AL1082&lt;&gt;"", ASC(PHONETIC(新_変更_3!AL1082)), "")))</f>
        <v/>
      </c>
      <c r="S6148" s="684"/>
      <c r="T6148" s="684"/>
      <c r="U6148" s="684"/>
      <c r="V6148" s="684"/>
      <c r="W6148" s="684"/>
      <c r="X6148" s="684"/>
      <c r="Y6148" s="684"/>
      <c r="Z6148" s="684"/>
      <c r="AA6148" s="684"/>
      <c r="AB6148" s="684"/>
      <c r="AC6148" s="684"/>
      <c r="AD6148" s="684"/>
      <c r="AE6148" s="684"/>
      <c r="AF6148" s="684"/>
      <c r="AG6148" s="684"/>
      <c r="AH6148" s="684"/>
      <c r="AI6148" s="684"/>
      <c r="AJ6148" s="684"/>
      <c r="AK6148" s="684"/>
      <c r="AL6148" s="684"/>
      <c r="AM6148" s="684"/>
      <c r="AN6148" s="684"/>
      <c r="AO6148" s="685"/>
    </row>
    <row r="6149" spans="2:41" ht="13.35" customHeight="1">
      <c r="B6149" s="135"/>
      <c r="I6149" s="136"/>
      <c r="J6149" s="135"/>
      <c r="M6149" s="136"/>
      <c r="N6149" s="135" t="s">
        <v>61</v>
      </c>
      <c r="Q6149" s="136"/>
      <c r="R6149" s="686"/>
      <c r="S6149" s="687"/>
      <c r="T6149" s="687"/>
      <c r="U6149" s="687"/>
      <c r="V6149" s="687"/>
      <c r="W6149" s="687"/>
      <c r="X6149" s="687"/>
      <c r="Y6149" s="687"/>
      <c r="Z6149" s="687"/>
      <c r="AA6149" s="687"/>
      <c r="AB6149" s="687"/>
      <c r="AC6149" s="687"/>
      <c r="AD6149" s="687"/>
      <c r="AE6149" s="687"/>
      <c r="AF6149" s="687"/>
      <c r="AG6149" s="687"/>
      <c r="AH6149" s="687"/>
      <c r="AI6149" s="687"/>
      <c r="AJ6149" s="687"/>
      <c r="AK6149" s="687"/>
      <c r="AL6149" s="687"/>
      <c r="AM6149" s="687"/>
      <c r="AN6149" s="687"/>
      <c r="AO6149" s="688"/>
    </row>
    <row r="6150" spans="2:41" ht="3.75" customHeight="1">
      <c r="B6150" s="135"/>
      <c r="I6150" s="136"/>
      <c r="J6150" s="135"/>
      <c r="M6150" s="136"/>
      <c r="N6150" s="135"/>
      <c r="Q6150" s="136"/>
      <c r="R6150" s="689"/>
      <c r="S6150" s="690"/>
      <c r="T6150" s="690"/>
      <c r="U6150" s="690"/>
      <c r="V6150" s="690"/>
      <c r="W6150" s="690"/>
      <c r="X6150" s="690"/>
      <c r="Y6150" s="690"/>
      <c r="Z6150" s="690"/>
      <c r="AA6150" s="690"/>
      <c r="AB6150" s="690"/>
      <c r="AC6150" s="690"/>
      <c r="AD6150" s="690"/>
      <c r="AE6150" s="690"/>
      <c r="AF6150" s="690"/>
      <c r="AG6150" s="690"/>
      <c r="AH6150" s="690"/>
      <c r="AI6150" s="690"/>
      <c r="AJ6150" s="690"/>
      <c r="AK6150" s="690"/>
      <c r="AL6150" s="690"/>
      <c r="AM6150" s="690"/>
      <c r="AN6150" s="690"/>
      <c r="AO6150" s="691"/>
    </row>
    <row r="6151" spans="2:41" ht="3.75" customHeight="1">
      <c r="B6151" s="135"/>
      <c r="I6151" s="136"/>
      <c r="J6151" s="135"/>
      <c r="N6151" s="130"/>
      <c r="O6151" s="131"/>
      <c r="P6151" s="131"/>
      <c r="Q6151" s="132"/>
      <c r="U6151" s="787" t="str">
        <f>IF(AND(NM_従事者_従事者63_従事者区分&lt;&gt;"",新_新規_2!L1056&lt;&gt;""), 新_新規_2!L1056, "")
 &amp; IF(AND(NM_従事者_従事者63_従事者区分&lt;&gt;"",新_変更_3!AO1084&lt;&gt;""), 新_変更_3!AO1084, "")</f>
        <v/>
      </c>
      <c r="V6151" s="754"/>
      <c r="W6151" s="754"/>
      <c r="X6151" s="789"/>
      <c r="Y6151" s="131"/>
      <c r="Z6151" s="792" t="str">
        <f>IF(AND(NM_従事者_従事者63_従事者区分&lt;&gt;"",新_新規_2!O1056&lt;&gt;""), 新_新規_2!O1056, "")
&amp; IF(AND(NM_従事者_従事者63_従事者区分&lt;&gt;"",新_変更_3!AR1084&lt;&gt;""), 新_変更_3!AR1084, "")</f>
        <v/>
      </c>
      <c r="AA6151" s="754"/>
      <c r="AB6151" s="754"/>
      <c r="AC6151" s="755"/>
      <c r="AG6151" s="683" t="str">
        <f>IF(AND(NM_従事者_従事者63_従事者区分&lt;&gt;"",新_新規_2!L1057&lt;&gt;""), 新_新規_2!L1057, "")
&amp; IF(AND(NM_従事者_従事者63_従事者区分&lt;&gt;"",新_変更_3!AO1085&lt;&gt;""), 新_変更_3!AO1085, "")</f>
        <v/>
      </c>
      <c r="AH6151" s="684"/>
      <c r="AI6151" s="684"/>
      <c r="AJ6151" s="684"/>
      <c r="AK6151" s="684"/>
      <c r="AL6151" s="684"/>
      <c r="AM6151" s="684"/>
      <c r="AN6151" s="684"/>
      <c r="AO6151" s="685"/>
    </row>
    <row r="6152" spans="2:41" ht="13.35" customHeight="1">
      <c r="B6152" s="135"/>
      <c r="I6152" s="136"/>
      <c r="J6152" s="135"/>
      <c r="N6152" s="135"/>
      <c r="Q6152" s="136"/>
      <c r="R6152" s="124" t="s">
        <v>15</v>
      </c>
      <c r="U6152" s="756"/>
      <c r="V6152" s="757"/>
      <c r="W6152" s="757"/>
      <c r="X6152" s="790"/>
      <c r="Y6152" s="125" t="s">
        <v>359</v>
      </c>
      <c r="Z6152" s="793"/>
      <c r="AA6152" s="757"/>
      <c r="AB6152" s="757"/>
      <c r="AC6152" s="758"/>
      <c r="AD6152" s="124" t="s">
        <v>56</v>
      </c>
      <c r="AG6152" s="686"/>
      <c r="AH6152" s="687"/>
      <c r="AI6152" s="687"/>
      <c r="AJ6152" s="687"/>
      <c r="AK6152" s="687"/>
      <c r="AL6152" s="687"/>
      <c r="AM6152" s="687"/>
      <c r="AN6152" s="687"/>
      <c r="AO6152" s="688"/>
    </row>
    <row r="6153" spans="2:41" ht="3.75" customHeight="1">
      <c r="B6153" s="135"/>
      <c r="I6153" s="136"/>
      <c r="J6153" s="135"/>
      <c r="N6153" s="135"/>
      <c r="Q6153" s="136"/>
      <c r="R6153" s="141"/>
      <c r="S6153" s="141"/>
      <c r="T6153" s="141"/>
      <c r="U6153" s="759"/>
      <c r="V6153" s="760"/>
      <c r="W6153" s="760"/>
      <c r="X6153" s="791"/>
      <c r="Y6153" s="141"/>
      <c r="Z6153" s="794"/>
      <c r="AA6153" s="760"/>
      <c r="AB6153" s="760"/>
      <c r="AC6153" s="761"/>
      <c r="AD6153" s="141"/>
      <c r="AE6153" s="141"/>
      <c r="AF6153" s="141"/>
      <c r="AG6153" s="689"/>
      <c r="AH6153" s="690"/>
      <c r="AI6153" s="690"/>
      <c r="AJ6153" s="690"/>
      <c r="AK6153" s="690"/>
      <c r="AL6153" s="690"/>
      <c r="AM6153" s="690"/>
      <c r="AN6153" s="690"/>
      <c r="AO6153" s="691"/>
    </row>
    <row r="6154" spans="2:41" ht="3.75" customHeight="1">
      <c r="B6154" s="135"/>
      <c r="I6154" s="136"/>
      <c r="J6154" s="135"/>
      <c r="N6154" s="135"/>
      <c r="Q6154" s="136"/>
      <c r="R6154" s="131"/>
      <c r="S6154" s="131"/>
      <c r="T6154" s="132"/>
      <c r="U6154" s="683" t="str">
        <f>IF(AND(NM_従事者_従事者63_従事者区分&lt;&gt;"",新_新規_2!T1057&lt;&gt;""), 新_新規_2!T1057, "")
&amp; IF(AND(NM_従事者_従事者63_従事者区分&lt;&gt;"",新_変更_3!AW1085&lt;&gt;""), 新_変更_3!AW1085, "")</f>
        <v/>
      </c>
      <c r="V6154" s="684"/>
      <c r="W6154" s="684"/>
      <c r="X6154" s="684"/>
      <c r="Y6154" s="684"/>
      <c r="Z6154" s="684"/>
      <c r="AA6154" s="684"/>
      <c r="AB6154" s="684"/>
      <c r="AC6154" s="685"/>
      <c r="AD6154" s="130"/>
      <c r="AE6154" s="131"/>
      <c r="AF6154" s="132"/>
      <c r="AG6154" s="683" t="str">
        <f>IF(AND(NM_従事者_従事者63_従事者区分&lt;&gt;"",新_新規_2!L1058&lt;&gt;""), 新_新規_2!L1058, "")
 &amp; IF(AND(NM_従事者_従事者63_従事者区分&lt;&gt;"",新_変更_3!AO1086&lt;&gt;""), 新_変更_3!AO1086, "")</f>
        <v/>
      </c>
      <c r="AH6154" s="684"/>
      <c r="AI6154" s="684"/>
      <c r="AJ6154" s="684"/>
      <c r="AK6154" s="684"/>
      <c r="AL6154" s="684"/>
      <c r="AM6154" s="684"/>
      <c r="AN6154" s="684"/>
      <c r="AO6154" s="685"/>
    </row>
    <row r="6155" spans="2:41" ht="13.35" customHeight="1">
      <c r="B6155" s="135"/>
      <c r="I6155" s="136"/>
      <c r="J6155" s="135" t="s">
        <v>4055</v>
      </c>
      <c r="N6155" s="135" t="s">
        <v>23</v>
      </c>
      <c r="Q6155" s="136"/>
      <c r="R6155" s="124" t="s">
        <v>17</v>
      </c>
      <c r="T6155" s="136"/>
      <c r="U6155" s="686"/>
      <c r="V6155" s="687"/>
      <c r="W6155" s="687"/>
      <c r="X6155" s="687"/>
      <c r="Y6155" s="687"/>
      <c r="Z6155" s="687"/>
      <c r="AA6155" s="687"/>
      <c r="AB6155" s="687"/>
      <c r="AC6155" s="688"/>
      <c r="AD6155" s="135" t="s">
        <v>18</v>
      </c>
      <c r="AF6155" s="136"/>
      <c r="AG6155" s="686"/>
      <c r="AH6155" s="687"/>
      <c r="AI6155" s="687"/>
      <c r="AJ6155" s="687"/>
      <c r="AK6155" s="687"/>
      <c r="AL6155" s="687"/>
      <c r="AM6155" s="687"/>
      <c r="AN6155" s="687"/>
      <c r="AO6155" s="688"/>
    </row>
    <row r="6156" spans="2:41" ht="3.75" customHeight="1">
      <c r="B6156" s="135"/>
      <c r="I6156" s="136"/>
      <c r="J6156" s="135"/>
      <c r="N6156" s="135"/>
      <c r="Q6156" s="136"/>
      <c r="R6156" s="141"/>
      <c r="S6156" s="141"/>
      <c r="T6156" s="142"/>
      <c r="U6156" s="689"/>
      <c r="V6156" s="690"/>
      <c r="W6156" s="690"/>
      <c r="X6156" s="690"/>
      <c r="Y6156" s="690"/>
      <c r="Z6156" s="690"/>
      <c r="AA6156" s="690"/>
      <c r="AB6156" s="690"/>
      <c r="AC6156" s="691"/>
      <c r="AD6156" s="140"/>
      <c r="AE6156" s="141"/>
      <c r="AF6156" s="142"/>
      <c r="AG6156" s="689"/>
      <c r="AH6156" s="690"/>
      <c r="AI6156" s="690"/>
      <c r="AJ6156" s="690"/>
      <c r="AK6156" s="690"/>
      <c r="AL6156" s="690"/>
      <c r="AM6156" s="690"/>
      <c r="AN6156" s="690"/>
      <c r="AO6156" s="691"/>
    </row>
    <row r="6157" spans="2:41" ht="3.75" customHeight="1">
      <c r="B6157" s="135"/>
      <c r="I6157" s="136"/>
      <c r="J6157" s="135"/>
      <c r="N6157" s="135"/>
      <c r="Q6157" s="136"/>
      <c r="R6157" s="131"/>
      <c r="S6157" s="131"/>
      <c r="T6157" s="132"/>
      <c r="U6157" s="683" t="str">
        <f>IF(AND(NM_従事者_従事者63_従事者区分&lt;&gt;"",新_新規_2!T1058&lt;&gt;""), 新_新規_2!T1058, "")
 &amp; IF(AND(NM_従事者_従事者63_従事者区分&lt;&gt;"",新_変更_3!AW1086&lt;&gt;""), 新_変更_3!AW1086, "")</f>
        <v/>
      </c>
      <c r="V6157" s="684"/>
      <c r="W6157" s="684"/>
      <c r="X6157" s="684"/>
      <c r="Y6157" s="684"/>
      <c r="Z6157" s="684"/>
      <c r="AA6157" s="684"/>
      <c r="AB6157" s="684"/>
      <c r="AC6157" s="685"/>
      <c r="AD6157" s="130"/>
      <c r="AE6157" s="131"/>
      <c r="AF6157" s="132"/>
      <c r="AG6157" s="683" t="str">
        <f>IF(AND(NM_従事者_従事者63_従事者区分&lt;&gt;"",新_新規_2!L1059&lt;&gt;""), 新_新規_2!L1059, "")
&amp; IF(AND(NM_従事者_従事者63_従事者区分&lt;&gt;"",新_変更_3!AO1087&lt;&gt;""), 新_変更_3!AO1087, "")</f>
        <v/>
      </c>
      <c r="AH6157" s="684"/>
      <c r="AI6157" s="684"/>
      <c r="AJ6157" s="684"/>
      <c r="AK6157" s="684"/>
      <c r="AL6157" s="684"/>
      <c r="AM6157" s="684"/>
      <c r="AN6157" s="684"/>
      <c r="AO6157" s="685"/>
    </row>
    <row r="6158" spans="2:41" ht="13.35" customHeight="1">
      <c r="B6158" s="135"/>
      <c r="I6158" s="136"/>
      <c r="J6158" s="135"/>
      <c r="N6158" s="135"/>
      <c r="Q6158" s="136"/>
      <c r="R6158" s="124" t="s">
        <v>19</v>
      </c>
      <c r="T6158" s="136"/>
      <c r="U6158" s="686"/>
      <c r="V6158" s="687"/>
      <c r="W6158" s="687"/>
      <c r="X6158" s="687"/>
      <c r="Y6158" s="687"/>
      <c r="Z6158" s="687"/>
      <c r="AA6158" s="687"/>
      <c r="AB6158" s="687"/>
      <c r="AC6158" s="688"/>
      <c r="AD6158" s="135" t="s">
        <v>20</v>
      </c>
      <c r="AF6158" s="136"/>
      <c r="AG6158" s="686"/>
      <c r="AH6158" s="687"/>
      <c r="AI6158" s="687"/>
      <c r="AJ6158" s="687"/>
      <c r="AK6158" s="687"/>
      <c r="AL6158" s="687"/>
      <c r="AM6158" s="687"/>
      <c r="AN6158" s="687"/>
      <c r="AO6158" s="688"/>
    </row>
    <row r="6159" spans="2:41" ht="3.75" customHeight="1">
      <c r="B6159" s="135"/>
      <c r="I6159" s="136"/>
      <c r="J6159" s="135"/>
      <c r="N6159" s="140"/>
      <c r="O6159" s="141"/>
      <c r="P6159" s="141"/>
      <c r="Q6159" s="142"/>
      <c r="R6159" s="141"/>
      <c r="S6159" s="141"/>
      <c r="T6159" s="142"/>
      <c r="U6159" s="689"/>
      <c r="V6159" s="690"/>
      <c r="W6159" s="690"/>
      <c r="X6159" s="690"/>
      <c r="Y6159" s="690"/>
      <c r="Z6159" s="690"/>
      <c r="AA6159" s="690"/>
      <c r="AB6159" s="690"/>
      <c r="AC6159" s="691"/>
      <c r="AD6159" s="140"/>
      <c r="AE6159" s="141"/>
      <c r="AF6159" s="142"/>
      <c r="AG6159" s="689"/>
      <c r="AH6159" s="690"/>
      <c r="AI6159" s="690"/>
      <c r="AJ6159" s="690"/>
      <c r="AK6159" s="690"/>
      <c r="AL6159" s="690"/>
      <c r="AM6159" s="690"/>
      <c r="AN6159" s="690"/>
      <c r="AO6159" s="691"/>
    </row>
    <row r="6160" spans="2:41" ht="3.75" customHeight="1">
      <c r="B6160" s="135"/>
      <c r="I6160" s="136"/>
      <c r="J6160" s="135"/>
      <c r="M6160" s="136"/>
      <c r="N6160" s="135"/>
      <c r="Q6160" s="136"/>
      <c r="R6160" s="130"/>
      <c r="S6160" s="131"/>
      <c r="T6160" s="131"/>
      <c r="U6160" s="131"/>
      <c r="V6160" s="131"/>
      <c r="W6160" s="131"/>
      <c r="X6160" s="131"/>
      <c r="Y6160" s="131"/>
      <c r="Z6160" s="131"/>
      <c r="AA6160" s="131"/>
      <c r="AB6160" s="131"/>
      <c r="AC6160" s="131"/>
      <c r="AD6160" s="131"/>
      <c r="AE6160" s="131"/>
      <c r="AF6160" s="131"/>
      <c r="AG6160" s="131"/>
      <c r="AH6160" s="131"/>
      <c r="AI6160" s="131"/>
      <c r="AJ6160" s="131"/>
      <c r="AK6160" s="131"/>
      <c r="AL6160" s="131"/>
      <c r="AM6160" s="131"/>
      <c r="AN6160" s="131"/>
      <c r="AO6160" s="132"/>
    </row>
    <row r="6161" spans="2:41" ht="13.35" customHeight="1">
      <c r="B6161" s="135"/>
      <c r="I6161" s="136"/>
      <c r="J6161" s="135"/>
      <c r="M6161" s="136"/>
      <c r="N6161" s="135" t="s">
        <v>111</v>
      </c>
      <c r="Q6161" s="136"/>
      <c r="R6161" s="135"/>
      <c r="S6161" s="696"/>
      <c r="T6161" s="694"/>
      <c r="V6161" s="146"/>
      <c r="W6161" s="124" t="s">
        <v>12</v>
      </c>
      <c r="X6161" s="146"/>
      <c r="Y6161" s="124" t="s">
        <v>11</v>
      </c>
      <c r="Z6161" s="146"/>
      <c r="AA6161" s="124" t="s">
        <v>364</v>
      </c>
      <c r="AO6161" s="136"/>
    </row>
    <row r="6162" spans="2:41" ht="3.75" customHeight="1">
      <c r="B6162" s="135"/>
      <c r="I6162" s="136"/>
      <c r="J6162" s="135"/>
      <c r="M6162" s="136"/>
      <c r="N6162" s="135"/>
      <c r="Q6162" s="136"/>
      <c r="R6162" s="135"/>
      <c r="AO6162" s="136"/>
    </row>
    <row r="6163" spans="2:41" ht="3.75" customHeight="1">
      <c r="B6163" s="135"/>
      <c r="I6163" s="136"/>
      <c r="J6163" s="135"/>
      <c r="M6163" s="136"/>
      <c r="N6163" s="130"/>
      <c r="O6163" s="131"/>
      <c r="P6163" s="131"/>
      <c r="Q6163" s="131"/>
      <c r="R6163" s="781" t="str">
        <f>IF(AND(NM_従事者_従事者63_従事者区分&lt;&gt;"",新_新規_2!I1060&lt;&gt;""), 新_新規_2!I1060, "")
 &amp; IF(AND(NM_従事者_従事者63_従事者区分&lt;&gt;"",新_変更_3!AL1088&lt;&gt;""), 新_変更_3!AL1088, "")</f>
        <v/>
      </c>
      <c r="S6163" s="784" t="str">
        <f>IF(AND(NM_従事者_従事者63_従事者区分&lt;&gt;"",新_新規_2!J1060&lt;&gt;""), 新_新規_2!J1060, "")
&amp; IF(AND(NM_従事者_従事者63_従事者区分&lt;&gt;"",新_変更_3!AM1088&lt;&gt;""), 新_変更_3!AM1088, "")</f>
        <v/>
      </c>
      <c r="T6163" s="131"/>
      <c r="U6163" s="787" t="str">
        <f>IF(AND(NM_従事者_従事者63_従事者区分&lt;&gt;"",新_新規_2!L1060&lt;&gt;""), 新_新規_2!L1060, "")
 &amp; IF(AND(NM_従事者_従事者63_従事者区分&lt;&gt;"",新_変更_3!AO1088&lt;&gt;""), 新_変更_3!AO1088, "")</f>
        <v/>
      </c>
      <c r="V6163" s="130"/>
      <c r="W6163" s="131"/>
      <c r="X6163" s="131"/>
      <c r="Y6163" s="131"/>
      <c r="Z6163" s="131"/>
      <c r="AA6163" s="131"/>
      <c r="AB6163" s="131"/>
      <c r="AC6163" s="131"/>
      <c r="AD6163" s="131"/>
      <c r="AE6163" s="131"/>
      <c r="AF6163" s="131"/>
      <c r="AG6163" s="131"/>
      <c r="AH6163" s="133"/>
      <c r="AI6163" s="133"/>
      <c r="AJ6163" s="131"/>
      <c r="AK6163" s="149"/>
      <c r="AL6163" s="131"/>
      <c r="AM6163" s="131"/>
      <c r="AN6163" s="131"/>
      <c r="AO6163" s="132"/>
    </row>
    <row r="6164" spans="2:41" ht="13.35" customHeight="1">
      <c r="B6164" s="135"/>
      <c r="I6164" s="136"/>
      <c r="J6164" s="135"/>
      <c r="M6164" s="136"/>
      <c r="N6164" s="135" t="s">
        <v>30</v>
      </c>
      <c r="R6164" s="782"/>
      <c r="S6164" s="785"/>
      <c r="T6164" s="124" t="s">
        <v>388</v>
      </c>
      <c r="U6164" s="756"/>
      <c r="V6164" s="135" t="s">
        <v>112</v>
      </c>
      <c r="AH6164" s="137"/>
      <c r="AI6164" s="137"/>
      <c r="AK6164" s="150"/>
      <c r="AO6164" s="136"/>
    </row>
    <row r="6165" spans="2:41" ht="3.75" customHeight="1">
      <c r="B6165" s="135"/>
      <c r="I6165" s="136"/>
      <c r="J6165" s="135"/>
      <c r="M6165" s="136"/>
      <c r="N6165" s="135"/>
      <c r="R6165" s="783"/>
      <c r="S6165" s="786"/>
      <c r="T6165" s="141"/>
      <c r="U6165" s="759"/>
      <c r="V6165" s="140"/>
      <c r="W6165" s="141"/>
      <c r="X6165" s="141"/>
      <c r="Y6165" s="141"/>
      <c r="Z6165" s="141"/>
      <c r="AA6165" s="141"/>
      <c r="AB6165" s="141"/>
      <c r="AC6165" s="141"/>
      <c r="AD6165" s="141"/>
      <c r="AE6165" s="141"/>
      <c r="AF6165" s="141"/>
      <c r="AG6165" s="141"/>
      <c r="AH6165" s="143"/>
      <c r="AI6165" s="143"/>
      <c r="AJ6165" s="141"/>
      <c r="AK6165" s="151"/>
      <c r="AL6165" s="141"/>
      <c r="AM6165" s="141"/>
      <c r="AN6165" s="141"/>
      <c r="AO6165" s="142"/>
    </row>
    <row r="6166" spans="2:41" ht="3.75" customHeight="1">
      <c r="B6166" s="135"/>
      <c r="I6166" s="136"/>
      <c r="J6166" s="135"/>
      <c r="M6166" s="136"/>
      <c r="N6166" s="130"/>
      <c r="O6166" s="131"/>
      <c r="P6166" s="131"/>
      <c r="Q6166" s="132"/>
      <c r="R6166" s="788" t="str">
        <f>IF(AND(NM_従事者_従事者63_従事者区分&lt;&gt;"",新_新規_2!K1064&lt;&gt;""), 新_新規_2!K1064, "")
 &amp; IF(AND(NM_従事者_従事者63_従事者区分&lt;&gt;"",新_変更_3!AN1092&lt;&gt;""), 新_変更_3!AN1092, "")</f>
        <v/>
      </c>
      <c r="S6166" s="684"/>
      <c r="T6166" s="684"/>
      <c r="U6166" s="685"/>
      <c r="V6166" s="686" t="str">
        <f>IF(AND(NM_従事者_従事者63_従事者区分&lt;&gt;"",新_新規_2!O1064&lt;&gt;""), 新_新規_2!O1064, "")
 &amp; IF(AND(NM_従事者_従事者63_従事者区分&lt;&gt;"",新_変更_3!AR1092&lt;&gt;""), 新_変更_3!AR1092, "")</f>
        <v/>
      </c>
      <c r="W6166" s="688"/>
      <c r="X6166" s="683" t="str">
        <f>IF(AND(NM_従事者_従事者63_従事者区分&lt;&gt;"",新_新規_2!Q1064&lt;&gt;""), 新_新規_2!Q1064, "")
 &amp; IF(AND(NM_従事者_従事者63_従事者区分&lt;&gt;"",新_変更_3!AT1092&lt;&gt;""), 新_変更_3!AT1092, "")</f>
        <v/>
      </c>
      <c r="Y6166" s="684"/>
      <c r="Z6166" s="684"/>
      <c r="AA6166" s="685"/>
      <c r="AI6166" s="131"/>
      <c r="AO6166" s="136"/>
    </row>
    <row r="6167" spans="2:41" ht="13.35" customHeight="1">
      <c r="B6167" s="135"/>
      <c r="I6167" s="136"/>
      <c r="J6167" s="135"/>
      <c r="M6167" s="136"/>
      <c r="N6167" s="135" t="s">
        <v>114</v>
      </c>
      <c r="Q6167" s="136"/>
      <c r="R6167" s="686"/>
      <c r="S6167" s="687"/>
      <c r="T6167" s="687"/>
      <c r="U6167" s="688"/>
      <c r="V6167" s="686"/>
      <c r="W6167" s="688"/>
      <c r="X6167" s="686"/>
      <c r="Y6167" s="687"/>
      <c r="Z6167" s="687"/>
      <c r="AA6167" s="688"/>
      <c r="AB6167" s="158" t="s">
        <v>171</v>
      </c>
      <c r="AO6167" s="136"/>
    </row>
    <row r="6168" spans="2:41" ht="3.75" customHeight="1">
      <c r="B6168" s="135"/>
      <c r="I6168" s="136"/>
      <c r="J6168" s="135"/>
      <c r="M6168" s="136"/>
      <c r="N6168" s="135"/>
      <c r="Q6168" s="136"/>
      <c r="R6168" s="689"/>
      <c r="S6168" s="690"/>
      <c r="T6168" s="690"/>
      <c r="U6168" s="691"/>
      <c r="V6168" s="689"/>
      <c r="W6168" s="691"/>
      <c r="X6168" s="689"/>
      <c r="Y6168" s="690"/>
      <c r="Z6168" s="690"/>
      <c r="AA6168" s="691"/>
      <c r="AB6168" s="141"/>
      <c r="AC6168" s="141"/>
      <c r="AD6168" s="141"/>
      <c r="AE6168" s="141"/>
      <c r="AF6168" s="141"/>
      <c r="AG6168" s="141"/>
      <c r="AH6168" s="141"/>
      <c r="AI6168" s="141"/>
      <c r="AJ6168" s="141"/>
      <c r="AK6168" s="141"/>
      <c r="AL6168" s="141"/>
      <c r="AM6168" s="141"/>
      <c r="AN6168" s="141"/>
      <c r="AO6168" s="142"/>
    </row>
    <row r="6169" spans="2:41" ht="3.75" customHeight="1">
      <c r="B6169" s="135"/>
      <c r="I6169" s="136"/>
      <c r="J6169" s="135"/>
      <c r="M6169" s="136"/>
      <c r="N6169" s="130"/>
      <c r="O6169" s="131"/>
      <c r="P6169" s="131"/>
      <c r="Q6169" s="131"/>
      <c r="R6169" s="130"/>
      <c r="S6169" s="131"/>
      <c r="T6169" s="131"/>
      <c r="U6169" s="131"/>
      <c r="V6169" s="131"/>
      <c r="W6169" s="131"/>
      <c r="X6169" s="131"/>
      <c r="Y6169" s="131"/>
      <c r="Z6169" s="131"/>
      <c r="AA6169" s="132"/>
      <c r="AB6169" s="130"/>
      <c r="AI6169" s="136"/>
      <c r="AJ6169" s="130"/>
      <c r="AK6169" s="131"/>
      <c r="AL6169" s="131"/>
      <c r="AM6169" s="131"/>
      <c r="AN6169" s="131"/>
      <c r="AO6169" s="132"/>
    </row>
    <row r="6170" spans="2:41" ht="13.35" customHeight="1">
      <c r="B6170" s="135"/>
      <c r="I6170" s="136"/>
      <c r="J6170" s="135"/>
      <c r="M6170" s="136"/>
      <c r="N6170" s="135" t="s">
        <v>115</v>
      </c>
      <c r="R6170" s="135"/>
      <c r="S6170" s="696" t="str">
        <f>IF(AND(NM_従事者_従事者63_従事者区分&lt;&gt;"",新_新規_2!I1066&lt;&gt;""), 新_新規_2!I1066, "")
 &amp; IF(AND(NM_従事者_従事者63_従事者区分&lt;&gt;"",新_変更_3!AL1094&lt;&gt;""), 新_変更_3!AL1094, "")</f>
        <v/>
      </c>
      <c r="T6170" s="694"/>
      <c r="V6170" s="146" t="str">
        <f>IF(AND(NM_従事者_従事者63_従事者区分&lt;&gt;"",新_新規_2!K1066&lt;&gt;""), 新_新規_2!K1066, "")
&amp; IF(AND(NM_従事者_従事者63_従事者区分&lt;&gt;"",新_変更_3!AN1094&lt;&gt;""), 新_変更_3!AN1094, "")</f>
        <v/>
      </c>
      <c r="W6170" s="124" t="s">
        <v>12</v>
      </c>
      <c r="X6170" s="146" t="str">
        <f>IF(AND(NM_従事者_従事者63_従事者区分&lt;&gt;"",新_新規_2!M1066&lt;&gt;""), 新_新規_2!M1066, "")
&amp; IF(AND(NM_従事者_従事者63_従事者区分&lt;&gt;"",新_変更_3!AP1094&lt;&gt;""), 新_変更_3!AP1094, "")</f>
        <v/>
      </c>
      <c r="Y6170" s="124" t="s">
        <v>11</v>
      </c>
      <c r="Z6170" s="146" t="str">
        <f>IF(AND(NM_従事者_従事者63_従事者区分&lt;&gt;"",新_新規_2!O1066&lt;&gt;""), 新_新規_2!O1066, "")
&amp; IF(AND(NM_従事者_従事者63_従事者区分&lt;&gt;"",新_変更_3!AR1094&lt;&gt;""), 新_変更_3!AR1094, "")</f>
        <v/>
      </c>
      <c r="AA6170" s="124" t="s">
        <v>364</v>
      </c>
      <c r="AB6170" s="135" t="s">
        <v>170</v>
      </c>
      <c r="AI6170" s="136"/>
      <c r="AJ6170" s="135"/>
      <c r="AK6170" s="696"/>
      <c r="AL6170" s="693"/>
      <c r="AM6170" s="693"/>
      <c r="AN6170" s="693"/>
      <c r="AO6170" s="694"/>
    </row>
    <row r="6171" spans="2:41" ht="3.75" customHeight="1">
      <c r="B6171" s="135"/>
      <c r="I6171" s="136"/>
      <c r="J6171" s="135"/>
      <c r="M6171" s="136"/>
      <c r="N6171" s="135"/>
      <c r="R6171" s="140"/>
      <c r="S6171" s="141"/>
      <c r="T6171" s="141"/>
      <c r="U6171" s="141"/>
      <c r="V6171" s="141"/>
      <c r="W6171" s="141"/>
      <c r="X6171" s="141"/>
      <c r="Y6171" s="141"/>
      <c r="Z6171" s="141"/>
      <c r="AA6171" s="142"/>
      <c r="AB6171" s="140"/>
      <c r="AC6171" s="141"/>
      <c r="AD6171" s="141"/>
      <c r="AE6171" s="141"/>
      <c r="AF6171" s="141"/>
      <c r="AG6171" s="141"/>
      <c r="AH6171" s="141"/>
      <c r="AI6171" s="142"/>
      <c r="AJ6171" s="140"/>
      <c r="AK6171" s="141"/>
      <c r="AL6171" s="141"/>
      <c r="AM6171" s="141"/>
      <c r="AN6171" s="141"/>
      <c r="AO6171" s="142"/>
    </row>
    <row r="6172" spans="2:41" ht="3.75" customHeight="1">
      <c r="B6172" s="135"/>
      <c r="I6172" s="136"/>
      <c r="J6172" s="135"/>
      <c r="M6172" s="136"/>
      <c r="N6172" s="130"/>
      <c r="O6172" s="131"/>
      <c r="P6172" s="131"/>
      <c r="Q6172" s="132"/>
      <c r="R6172" s="683" t="str">
        <f>IF(新_新規_2!T1063="☑", "研修中の登録販売者", "") &amp; IF(新_変更_3!AW1091="☑", "研修中の登録販売者", "")</f>
        <v/>
      </c>
      <c r="S6172" s="684"/>
      <c r="T6172" s="684"/>
      <c r="U6172" s="684"/>
      <c r="V6172" s="684"/>
      <c r="W6172" s="684"/>
      <c r="X6172" s="684"/>
      <c r="Y6172" s="684"/>
      <c r="Z6172" s="684"/>
      <c r="AA6172" s="684"/>
      <c r="AB6172" s="684"/>
      <c r="AC6172" s="684"/>
      <c r="AD6172" s="684"/>
      <c r="AE6172" s="684"/>
      <c r="AF6172" s="684"/>
      <c r="AG6172" s="684"/>
      <c r="AH6172" s="684"/>
      <c r="AI6172" s="684"/>
      <c r="AJ6172" s="684"/>
      <c r="AK6172" s="684"/>
      <c r="AL6172" s="684"/>
      <c r="AM6172" s="684"/>
      <c r="AN6172" s="684"/>
      <c r="AO6172" s="685"/>
    </row>
    <row r="6173" spans="2:41" ht="13.35" customHeight="1">
      <c r="B6173" s="135"/>
      <c r="I6173" s="136"/>
      <c r="J6173" s="135"/>
      <c r="M6173" s="136"/>
      <c r="N6173" s="135" t="s">
        <v>32</v>
      </c>
      <c r="Q6173" s="136"/>
      <c r="R6173" s="686"/>
      <c r="S6173" s="687"/>
      <c r="T6173" s="687"/>
      <c r="U6173" s="687"/>
      <c r="V6173" s="687"/>
      <c r="W6173" s="687"/>
      <c r="X6173" s="687"/>
      <c r="Y6173" s="687"/>
      <c r="Z6173" s="687"/>
      <c r="AA6173" s="687"/>
      <c r="AB6173" s="687"/>
      <c r="AC6173" s="687"/>
      <c r="AD6173" s="687"/>
      <c r="AE6173" s="687"/>
      <c r="AF6173" s="687"/>
      <c r="AG6173" s="687"/>
      <c r="AH6173" s="687"/>
      <c r="AI6173" s="687"/>
      <c r="AJ6173" s="687"/>
      <c r="AK6173" s="687"/>
      <c r="AL6173" s="687"/>
      <c r="AM6173" s="687"/>
      <c r="AN6173" s="687"/>
      <c r="AO6173" s="688"/>
    </row>
    <row r="6174" spans="2:41" ht="3.75" customHeight="1">
      <c r="B6174" s="135"/>
      <c r="I6174" s="136"/>
      <c r="J6174" s="135"/>
      <c r="M6174" s="136"/>
      <c r="N6174" s="140"/>
      <c r="O6174" s="141"/>
      <c r="P6174" s="141"/>
      <c r="Q6174" s="142"/>
      <c r="R6174" s="689"/>
      <c r="S6174" s="690"/>
      <c r="T6174" s="690"/>
      <c r="U6174" s="690"/>
      <c r="V6174" s="690"/>
      <c r="W6174" s="690"/>
      <c r="X6174" s="690"/>
      <c r="Y6174" s="690"/>
      <c r="Z6174" s="690"/>
      <c r="AA6174" s="690"/>
      <c r="AB6174" s="690"/>
      <c r="AC6174" s="690"/>
      <c r="AD6174" s="690"/>
      <c r="AE6174" s="690"/>
      <c r="AF6174" s="690"/>
      <c r="AG6174" s="690"/>
      <c r="AH6174" s="690"/>
      <c r="AI6174" s="690"/>
      <c r="AJ6174" s="690"/>
      <c r="AK6174" s="690"/>
      <c r="AL6174" s="690"/>
      <c r="AM6174" s="690"/>
      <c r="AN6174" s="690"/>
      <c r="AO6174" s="691"/>
    </row>
    <row r="6175" spans="2:41" ht="3.75" customHeight="1">
      <c r="B6175" s="135"/>
      <c r="I6175" s="136"/>
      <c r="J6175" s="130"/>
      <c r="K6175" s="131"/>
      <c r="L6175" s="131"/>
      <c r="M6175" s="132"/>
      <c r="N6175" s="130"/>
      <c r="O6175" s="131"/>
      <c r="P6175" s="131"/>
      <c r="Q6175" s="132"/>
      <c r="R6175" s="130"/>
      <c r="S6175" s="131"/>
      <c r="T6175" s="131"/>
      <c r="U6175" s="131"/>
      <c r="V6175" s="131"/>
      <c r="W6175" s="131"/>
      <c r="X6175" s="131"/>
      <c r="Y6175" s="131"/>
      <c r="Z6175" s="131"/>
      <c r="AA6175" s="132"/>
      <c r="AB6175" s="130"/>
      <c r="AC6175" s="131"/>
      <c r="AD6175" s="131"/>
      <c r="AE6175" s="132"/>
      <c r="AF6175" s="131"/>
      <c r="AG6175" s="131"/>
      <c r="AH6175" s="131"/>
      <c r="AI6175" s="131"/>
      <c r="AJ6175" s="131"/>
      <c r="AK6175" s="131"/>
      <c r="AL6175" s="131"/>
      <c r="AM6175" s="131"/>
      <c r="AN6175" s="131"/>
      <c r="AO6175" s="132"/>
    </row>
    <row r="6176" spans="2:41" ht="13.35" customHeight="1">
      <c r="B6176" s="135"/>
      <c r="I6176" s="136"/>
      <c r="J6176" s="135"/>
      <c r="M6176" s="136"/>
      <c r="N6176" s="135" t="s">
        <v>27</v>
      </c>
      <c r="Q6176" s="136"/>
      <c r="R6176" s="135"/>
      <c r="S6176" s="692" t="str">
        <f xml:space="preserve"> IF(新_新規_2!I1070&lt;&gt;"", "01300011:その他従事者", "") &amp; IF(新_変更_3!AL1098&lt;&gt;"", "01300011:その他従事者", "")</f>
        <v/>
      </c>
      <c r="T6176" s="693"/>
      <c r="U6176" s="693"/>
      <c r="V6176" s="693"/>
      <c r="W6176" s="693"/>
      <c r="X6176" s="693"/>
      <c r="Y6176" s="693"/>
      <c r="Z6176" s="693"/>
      <c r="AA6176" s="694"/>
      <c r="AB6176" s="135" t="s">
        <v>28</v>
      </c>
      <c r="AE6176" s="136"/>
      <c r="AF6176" s="135"/>
      <c r="AG6176" s="695" t="str">
        <f>IF(新_新規_2!I1078="☑", "01300001:薬剤師", "") &amp; IF(新_変更_3!AL1106="☑", "01300001:薬剤師", "")
&amp; IF(新_新規_2!N1078="☑", "01300002:登録販売者", "") &amp; IF(新_変更_3!AQ1106="☑", "01300002:登録販売者", "")
&amp; IF(新_新規_2!T1078="☑", "01300002:登録販売者", "") &amp; IF(新_変更_3!AW1106="☑", "01300002:登録販売者", "")</f>
        <v/>
      </c>
      <c r="AH6176" s="693"/>
      <c r="AI6176" s="693"/>
      <c r="AJ6176" s="693"/>
      <c r="AK6176" s="693"/>
      <c r="AL6176" s="693"/>
      <c r="AM6176" s="693"/>
      <c r="AN6176" s="693"/>
      <c r="AO6176" s="694"/>
    </row>
    <row r="6177" spans="2:41" ht="3.75" customHeight="1">
      <c r="B6177" s="135"/>
      <c r="I6177" s="136"/>
      <c r="J6177" s="135"/>
      <c r="M6177" s="136"/>
      <c r="N6177" s="140"/>
      <c r="O6177" s="141"/>
      <c r="P6177" s="141"/>
      <c r="Q6177" s="142"/>
      <c r="R6177" s="140"/>
      <c r="S6177" s="141"/>
      <c r="T6177" s="141"/>
      <c r="U6177" s="141"/>
      <c r="V6177" s="141"/>
      <c r="W6177" s="141"/>
      <c r="X6177" s="141"/>
      <c r="Y6177" s="141"/>
      <c r="Z6177" s="141"/>
      <c r="AA6177" s="142"/>
      <c r="AB6177" s="140"/>
      <c r="AC6177" s="141"/>
      <c r="AD6177" s="141"/>
      <c r="AE6177" s="142"/>
      <c r="AF6177" s="141"/>
      <c r="AG6177" s="141"/>
      <c r="AH6177" s="141"/>
      <c r="AI6177" s="141"/>
      <c r="AJ6177" s="141"/>
      <c r="AK6177" s="141"/>
      <c r="AL6177" s="141"/>
      <c r="AM6177" s="141"/>
      <c r="AN6177" s="141"/>
      <c r="AO6177" s="142"/>
    </row>
    <row r="6178" spans="2:41" ht="3.75" customHeight="1">
      <c r="B6178" s="135"/>
      <c r="I6178" s="136"/>
      <c r="J6178" s="135"/>
      <c r="M6178" s="136"/>
      <c r="N6178" s="130"/>
      <c r="O6178" s="131"/>
      <c r="P6178" s="131"/>
      <c r="Q6178" s="132"/>
      <c r="R6178" s="130"/>
      <c r="S6178" s="131"/>
      <c r="T6178" s="131"/>
      <c r="U6178" s="131"/>
      <c r="V6178" s="131"/>
      <c r="W6178" s="131"/>
      <c r="X6178" s="131"/>
      <c r="Y6178" s="131"/>
      <c r="Z6178" s="131"/>
      <c r="AA6178" s="132"/>
      <c r="AB6178" s="130"/>
      <c r="AC6178" s="131"/>
      <c r="AD6178" s="131"/>
      <c r="AE6178" s="132"/>
      <c r="AF6178" s="130"/>
      <c r="AG6178" s="131"/>
      <c r="AH6178" s="131"/>
      <c r="AI6178" s="131"/>
      <c r="AJ6178" s="131"/>
      <c r="AK6178" s="131"/>
      <c r="AL6178" s="131"/>
      <c r="AM6178" s="131"/>
      <c r="AN6178" s="131"/>
      <c r="AO6178" s="132"/>
    </row>
    <row r="6179" spans="2:41" ht="13.35" customHeight="1">
      <c r="B6179" s="135"/>
      <c r="I6179" s="136"/>
      <c r="J6179" s="135"/>
      <c r="M6179" s="136"/>
      <c r="N6179" s="135" t="s">
        <v>3990</v>
      </c>
      <c r="Q6179" s="136"/>
      <c r="R6179" s="135"/>
      <c r="S6179" s="696"/>
      <c r="T6179" s="694"/>
      <c r="V6179" s="146"/>
      <c r="W6179" s="124" t="s">
        <v>12</v>
      </c>
      <c r="X6179" s="146"/>
      <c r="Y6179" s="124" t="s">
        <v>11</v>
      </c>
      <c r="Z6179" s="146"/>
      <c r="AA6179" s="136" t="s">
        <v>364</v>
      </c>
      <c r="AB6179" s="135" t="s">
        <v>66</v>
      </c>
      <c r="AE6179" s="136"/>
      <c r="AF6179" s="135"/>
      <c r="AG6179" s="696"/>
      <c r="AH6179" s="694"/>
      <c r="AJ6179" s="146"/>
      <c r="AK6179" s="124" t="s">
        <v>12</v>
      </c>
      <c r="AL6179" s="146"/>
      <c r="AM6179" s="124" t="s">
        <v>11</v>
      </c>
      <c r="AN6179" s="146"/>
      <c r="AO6179" s="136" t="s">
        <v>364</v>
      </c>
    </row>
    <row r="6180" spans="2:41" ht="3.75" customHeight="1">
      <c r="B6180" s="135"/>
      <c r="I6180" s="136"/>
      <c r="J6180" s="135"/>
      <c r="M6180" s="136"/>
      <c r="N6180" s="140"/>
      <c r="O6180" s="141"/>
      <c r="P6180" s="141"/>
      <c r="Q6180" s="142"/>
      <c r="R6180" s="140"/>
      <c r="S6180" s="141"/>
      <c r="T6180" s="141"/>
      <c r="U6180" s="141"/>
      <c r="V6180" s="141"/>
      <c r="W6180" s="141"/>
      <c r="X6180" s="141"/>
      <c r="Y6180" s="141"/>
      <c r="Z6180" s="141"/>
      <c r="AA6180" s="142"/>
      <c r="AB6180" s="140"/>
      <c r="AC6180" s="141"/>
      <c r="AD6180" s="141"/>
      <c r="AE6180" s="142"/>
      <c r="AF6180" s="140"/>
      <c r="AG6180" s="141"/>
      <c r="AH6180" s="141"/>
      <c r="AI6180" s="141"/>
      <c r="AJ6180" s="141"/>
      <c r="AK6180" s="141"/>
      <c r="AL6180" s="141"/>
      <c r="AM6180" s="141"/>
      <c r="AN6180" s="141"/>
      <c r="AO6180" s="142"/>
    </row>
    <row r="6181" spans="2:41" ht="3.75" customHeight="1">
      <c r="B6181" s="135"/>
      <c r="I6181" s="136"/>
      <c r="J6181" s="135"/>
      <c r="M6181" s="136"/>
      <c r="N6181" s="130"/>
      <c r="O6181" s="131"/>
      <c r="P6181" s="131"/>
      <c r="Q6181" s="132"/>
      <c r="R6181" s="683" t="str">
        <f>IF(AND(NM_従事者_従事者64_従事者区分&lt;&gt;"",新_新規_2!I1070&lt;&gt;""), 新_新規_2!I1070, "")
 &amp; IF(AND(NM_従事者_従事者64_従事者区分&lt;&gt;"",新_変更_3!AL1098&lt;&gt;""), 新_変更_3!AL1098, "")</f>
        <v/>
      </c>
      <c r="S6181" s="684"/>
      <c r="T6181" s="684"/>
      <c r="U6181" s="684"/>
      <c r="V6181" s="684"/>
      <c r="W6181" s="684"/>
      <c r="X6181" s="684"/>
      <c r="Y6181" s="684"/>
      <c r="Z6181" s="684"/>
      <c r="AA6181" s="684"/>
      <c r="AB6181" s="684"/>
      <c r="AC6181" s="684"/>
      <c r="AD6181" s="684"/>
      <c r="AE6181" s="684"/>
      <c r="AF6181" s="684"/>
      <c r="AG6181" s="684"/>
      <c r="AH6181" s="684"/>
      <c r="AI6181" s="684"/>
      <c r="AJ6181" s="685"/>
      <c r="AK6181" s="131"/>
      <c r="AL6181" s="131"/>
      <c r="AM6181" s="131"/>
      <c r="AN6181" s="131"/>
      <c r="AO6181" s="132"/>
    </row>
    <row r="6182" spans="2:41" ht="13.35" customHeight="1">
      <c r="B6182" s="135"/>
      <c r="I6182" s="136"/>
      <c r="J6182" s="135"/>
      <c r="M6182" s="136"/>
      <c r="N6182" s="135" t="s">
        <v>8</v>
      </c>
      <c r="Q6182" s="136"/>
      <c r="R6182" s="686"/>
      <c r="S6182" s="687"/>
      <c r="T6182" s="687"/>
      <c r="U6182" s="687"/>
      <c r="V6182" s="687"/>
      <c r="W6182" s="687"/>
      <c r="X6182" s="687"/>
      <c r="Y6182" s="687"/>
      <c r="Z6182" s="687"/>
      <c r="AA6182" s="687"/>
      <c r="AB6182" s="687"/>
      <c r="AC6182" s="687"/>
      <c r="AD6182" s="687"/>
      <c r="AE6182" s="687"/>
      <c r="AF6182" s="687"/>
      <c r="AG6182" s="687"/>
      <c r="AH6182" s="687"/>
      <c r="AI6182" s="687"/>
      <c r="AJ6182" s="688"/>
      <c r="AL6182" s="147" t="s">
        <v>13</v>
      </c>
      <c r="AM6182" s="124" t="s">
        <v>29</v>
      </c>
      <c r="AO6182" s="136"/>
    </row>
    <row r="6183" spans="2:41" ht="3.75" customHeight="1">
      <c r="B6183" s="135"/>
      <c r="I6183" s="136"/>
      <c r="J6183" s="135"/>
      <c r="M6183" s="136"/>
      <c r="N6183" s="140"/>
      <c r="O6183" s="141"/>
      <c r="P6183" s="141"/>
      <c r="Q6183" s="142"/>
      <c r="R6183" s="689"/>
      <c r="S6183" s="690"/>
      <c r="T6183" s="690"/>
      <c r="U6183" s="690"/>
      <c r="V6183" s="690"/>
      <c r="W6183" s="690"/>
      <c r="X6183" s="690"/>
      <c r="Y6183" s="690"/>
      <c r="Z6183" s="690"/>
      <c r="AA6183" s="690"/>
      <c r="AB6183" s="690"/>
      <c r="AC6183" s="690"/>
      <c r="AD6183" s="690"/>
      <c r="AE6183" s="690"/>
      <c r="AF6183" s="690"/>
      <c r="AG6183" s="690"/>
      <c r="AH6183" s="690"/>
      <c r="AI6183" s="690"/>
      <c r="AJ6183" s="691"/>
      <c r="AK6183" s="141"/>
      <c r="AL6183" s="141"/>
      <c r="AM6183" s="141"/>
      <c r="AN6183" s="141"/>
      <c r="AO6183" s="142"/>
    </row>
    <row r="6184" spans="2:41" ht="3.75" customHeight="1">
      <c r="B6184" s="135"/>
      <c r="I6184" s="136"/>
      <c r="J6184" s="135"/>
      <c r="M6184" s="136"/>
      <c r="N6184" s="130"/>
      <c r="O6184" s="131"/>
      <c r="P6184" s="131"/>
      <c r="Q6184" s="132"/>
      <c r="R6184" s="683" t="str">
        <f>IF(NM_従事者_従事者64_従事者区分="","",(IF(新_新規_2!I1069&lt;&gt;"", ASC(PHONETIC(新_新規_2!I1069)), "") &amp; IF(新_変更_3!AL1097&lt;&gt;"", ASC(PHONETIC(新_変更_3!AL1097)), "")))</f>
        <v/>
      </c>
      <c r="S6184" s="684"/>
      <c r="T6184" s="684"/>
      <c r="U6184" s="684"/>
      <c r="V6184" s="684"/>
      <c r="W6184" s="684"/>
      <c r="X6184" s="684"/>
      <c r="Y6184" s="684"/>
      <c r="Z6184" s="684"/>
      <c r="AA6184" s="684"/>
      <c r="AB6184" s="684"/>
      <c r="AC6184" s="684"/>
      <c r="AD6184" s="684"/>
      <c r="AE6184" s="684"/>
      <c r="AF6184" s="684"/>
      <c r="AG6184" s="684"/>
      <c r="AH6184" s="684"/>
      <c r="AI6184" s="684"/>
      <c r="AJ6184" s="684"/>
      <c r="AK6184" s="684"/>
      <c r="AL6184" s="684"/>
      <c r="AM6184" s="684"/>
      <c r="AN6184" s="684"/>
      <c r="AO6184" s="685"/>
    </row>
    <row r="6185" spans="2:41" ht="13.35" customHeight="1">
      <c r="B6185" s="135"/>
      <c r="I6185" s="136"/>
      <c r="J6185" s="135"/>
      <c r="M6185" s="136"/>
      <c r="N6185" s="135" t="s">
        <v>61</v>
      </c>
      <c r="Q6185" s="136"/>
      <c r="R6185" s="686"/>
      <c r="S6185" s="687"/>
      <c r="T6185" s="687"/>
      <c r="U6185" s="687"/>
      <c r="V6185" s="687"/>
      <c r="W6185" s="687"/>
      <c r="X6185" s="687"/>
      <c r="Y6185" s="687"/>
      <c r="Z6185" s="687"/>
      <c r="AA6185" s="687"/>
      <c r="AB6185" s="687"/>
      <c r="AC6185" s="687"/>
      <c r="AD6185" s="687"/>
      <c r="AE6185" s="687"/>
      <c r="AF6185" s="687"/>
      <c r="AG6185" s="687"/>
      <c r="AH6185" s="687"/>
      <c r="AI6185" s="687"/>
      <c r="AJ6185" s="687"/>
      <c r="AK6185" s="687"/>
      <c r="AL6185" s="687"/>
      <c r="AM6185" s="687"/>
      <c r="AN6185" s="687"/>
      <c r="AO6185" s="688"/>
    </row>
    <row r="6186" spans="2:41" ht="3.75" customHeight="1">
      <c r="B6186" s="135"/>
      <c r="I6186" s="136"/>
      <c r="J6186" s="135"/>
      <c r="M6186" s="136"/>
      <c r="N6186" s="135"/>
      <c r="Q6186" s="136"/>
      <c r="R6186" s="689"/>
      <c r="S6186" s="690"/>
      <c r="T6186" s="690"/>
      <c r="U6186" s="690"/>
      <c r="V6186" s="690"/>
      <c r="W6186" s="690"/>
      <c r="X6186" s="690"/>
      <c r="Y6186" s="690"/>
      <c r="Z6186" s="690"/>
      <c r="AA6186" s="690"/>
      <c r="AB6186" s="690"/>
      <c r="AC6186" s="690"/>
      <c r="AD6186" s="690"/>
      <c r="AE6186" s="690"/>
      <c r="AF6186" s="690"/>
      <c r="AG6186" s="690"/>
      <c r="AH6186" s="690"/>
      <c r="AI6186" s="690"/>
      <c r="AJ6186" s="690"/>
      <c r="AK6186" s="690"/>
      <c r="AL6186" s="690"/>
      <c r="AM6186" s="690"/>
      <c r="AN6186" s="690"/>
      <c r="AO6186" s="691"/>
    </row>
    <row r="6187" spans="2:41" ht="3.75" customHeight="1">
      <c r="B6187" s="135"/>
      <c r="I6187" s="136"/>
      <c r="J6187" s="135"/>
      <c r="N6187" s="130"/>
      <c r="O6187" s="131"/>
      <c r="P6187" s="131"/>
      <c r="Q6187" s="132"/>
      <c r="U6187" s="787" t="str">
        <f>IF(AND(NM_従事者_従事者64_従事者区分&lt;&gt;"",新_新規_2!L1071&lt;&gt;""), 新_新規_2!L1071, "")
&amp; IF(AND(NM_従事者_従事者64_従事者区分&lt;&gt;"",新_変更_3!AO1099&lt;&gt;""), 新_変更_3!AO1099, "")</f>
        <v/>
      </c>
      <c r="V6187" s="754"/>
      <c r="W6187" s="754"/>
      <c r="X6187" s="789"/>
      <c r="Y6187" s="131"/>
      <c r="Z6187" s="792" t="str">
        <f>IF(AND(NM_従事者_従事者64_従事者区分&lt;&gt;"",新_新規_2!O1071&lt;&gt;""), 新_新規_2!O1071, "")
 &amp; IF(AND(NM_従事者_従事者64_従事者区分&lt;&gt;"",新_変更_3!AR1099&lt;&gt;""), 新_変更_3!AR1099, "")</f>
        <v/>
      </c>
      <c r="AA6187" s="754"/>
      <c r="AB6187" s="754"/>
      <c r="AC6187" s="755"/>
      <c r="AG6187" s="683" t="str">
        <f>IF(AND(NM_従事者_従事者64_従事者区分&lt;&gt;"",新_新規_2!L1072&lt;&gt;""), 新_新規_2!L1072, "")
&amp; IF(AND(NM_従事者_従事者64_従事者区分&lt;&gt;"",新_変更_3!AO1100&lt;&gt;""), 新_変更_3!AO1100, "")</f>
        <v/>
      </c>
      <c r="AH6187" s="684"/>
      <c r="AI6187" s="684"/>
      <c r="AJ6187" s="684"/>
      <c r="AK6187" s="684"/>
      <c r="AL6187" s="684"/>
      <c r="AM6187" s="684"/>
      <c r="AN6187" s="684"/>
      <c r="AO6187" s="685"/>
    </row>
    <row r="6188" spans="2:41" ht="13.35" customHeight="1">
      <c r="B6188" s="135"/>
      <c r="I6188" s="136"/>
      <c r="J6188" s="135"/>
      <c r="N6188" s="135"/>
      <c r="Q6188" s="136"/>
      <c r="R6188" s="124" t="s">
        <v>15</v>
      </c>
      <c r="U6188" s="756"/>
      <c r="V6188" s="757"/>
      <c r="W6188" s="757"/>
      <c r="X6188" s="790"/>
      <c r="Y6188" s="125" t="s">
        <v>359</v>
      </c>
      <c r="Z6188" s="793"/>
      <c r="AA6188" s="757"/>
      <c r="AB6188" s="757"/>
      <c r="AC6188" s="758"/>
      <c r="AD6188" s="124" t="s">
        <v>56</v>
      </c>
      <c r="AG6188" s="686"/>
      <c r="AH6188" s="687"/>
      <c r="AI6188" s="687"/>
      <c r="AJ6188" s="687"/>
      <c r="AK6188" s="687"/>
      <c r="AL6188" s="687"/>
      <c r="AM6188" s="687"/>
      <c r="AN6188" s="687"/>
      <c r="AO6188" s="688"/>
    </row>
    <row r="6189" spans="2:41" ht="3.75" customHeight="1">
      <c r="B6189" s="135"/>
      <c r="I6189" s="136"/>
      <c r="J6189" s="135"/>
      <c r="N6189" s="135"/>
      <c r="Q6189" s="136"/>
      <c r="R6189" s="141"/>
      <c r="S6189" s="141"/>
      <c r="T6189" s="141"/>
      <c r="U6189" s="759"/>
      <c r="V6189" s="760"/>
      <c r="W6189" s="760"/>
      <c r="X6189" s="791"/>
      <c r="Y6189" s="141"/>
      <c r="Z6189" s="794"/>
      <c r="AA6189" s="760"/>
      <c r="AB6189" s="760"/>
      <c r="AC6189" s="761"/>
      <c r="AD6189" s="141"/>
      <c r="AE6189" s="141"/>
      <c r="AF6189" s="141"/>
      <c r="AG6189" s="689"/>
      <c r="AH6189" s="690"/>
      <c r="AI6189" s="690"/>
      <c r="AJ6189" s="690"/>
      <c r="AK6189" s="690"/>
      <c r="AL6189" s="690"/>
      <c r="AM6189" s="690"/>
      <c r="AN6189" s="690"/>
      <c r="AO6189" s="691"/>
    </row>
    <row r="6190" spans="2:41" ht="3.75" customHeight="1">
      <c r="B6190" s="135"/>
      <c r="I6190" s="136"/>
      <c r="J6190" s="135"/>
      <c r="N6190" s="135"/>
      <c r="Q6190" s="136"/>
      <c r="R6190" s="131"/>
      <c r="S6190" s="131"/>
      <c r="T6190" s="132"/>
      <c r="U6190" s="683" t="str">
        <f>IF(AND(NM_従事者_従事者64_従事者区分&lt;&gt;"",新_新規_2!T1072&lt;&gt;""), 新_新規_2!T1072, "")
 &amp; IF(AND(NM_従事者_従事者64_従事者区分&lt;&gt;"",新_変更_3!AW1100&lt;&gt;""), 新_変更_3!AW1100, "")</f>
        <v/>
      </c>
      <c r="V6190" s="684"/>
      <c r="W6190" s="684"/>
      <c r="X6190" s="684"/>
      <c r="Y6190" s="684"/>
      <c r="Z6190" s="684"/>
      <c r="AA6190" s="684"/>
      <c r="AB6190" s="684"/>
      <c r="AC6190" s="685"/>
      <c r="AD6190" s="130"/>
      <c r="AE6190" s="131"/>
      <c r="AF6190" s="132"/>
      <c r="AG6190" s="683" t="str">
        <f>IF(AND(NM_従事者_従事者64_従事者区分&lt;&gt;"",新_新規_2!L1073&lt;&gt;""), 新_新規_2!L1073, "")
&amp; IF(AND(NM_従事者_従事者64_従事者区分&lt;&gt;"",新_変更_3!AO1101&lt;&gt;""), 新_変更_3!AO1101, "")</f>
        <v/>
      </c>
      <c r="AH6190" s="684"/>
      <c r="AI6190" s="684"/>
      <c r="AJ6190" s="684"/>
      <c r="AK6190" s="684"/>
      <c r="AL6190" s="684"/>
      <c r="AM6190" s="684"/>
      <c r="AN6190" s="684"/>
      <c r="AO6190" s="685"/>
    </row>
    <row r="6191" spans="2:41" ht="13.35" customHeight="1">
      <c r="B6191" s="135"/>
      <c r="I6191" s="136"/>
      <c r="J6191" s="135" t="s">
        <v>4056</v>
      </c>
      <c r="N6191" s="135" t="s">
        <v>23</v>
      </c>
      <c r="Q6191" s="136"/>
      <c r="R6191" s="124" t="s">
        <v>17</v>
      </c>
      <c r="T6191" s="136"/>
      <c r="U6191" s="686"/>
      <c r="V6191" s="687"/>
      <c r="W6191" s="687"/>
      <c r="X6191" s="687"/>
      <c r="Y6191" s="687"/>
      <c r="Z6191" s="687"/>
      <c r="AA6191" s="687"/>
      <c r="AB6191" s="687"/>
      <c r="AC6191" s="688"/>
      <c r="AD6191" s="135" t="s">
        <v>18</v>
      </c>
      <c r="AF6191" s="136"/>
      <c r="AG6191" s="686"/>
      <c r="AH6191" s="687"/>
      <c r="AI6191" s="687"/>
      <c r="AJ6191" s="687"/>
      <c r="AK6191" s="687"/>
      <c r="AL6191" s="687"/>
      <c r="AM6191" s="687"/>
      <c r="AN6191" s="687"/>
      <c r="AO6191" s="688"/>
    </row>
    <row r="6192" spans="2:41" ht="3.75" customHeight="1">
      <c r="B6192" s="135"/>
      <c r="I6192" s="136"/>
      <c r="J6192" s="135"/>
      <c r="N6192" s="135"/>
      <c r="Q6192" s="136"/>
      <c r="R6192" s="141"/>
      <c r="S6192" s="141"/>
      <c r="T6192" s="142"/>
      <c r="U6192" s="689"/>
      <c r="V6192" s="690"/>
      <c r="W6192" s="690"/>
      <c r="X6192" s="690"/>
      <c r="Y6192" s="690"/>
      <c r="Z6192" s="690"/>
      <c r="AA6192" s="690"/>
      <c r="AB6192" s="690"/>
      <c r="AC6192" s="691"/>
      <c r="AD6192" s="140"/>
      <c r="AE6192" s="141"/>
      <c r="AF6192" s="142"/>
      <c r="AG6192" s="689"/>
      <c r="AH6192" s="690"/>
      <c r="AI6192" s="690"/>
      <c r="AJ6192" s="690"/>
      <c r="AK6192" s="690"/>
      <c r="AL6192" s="690"/>
      <c r="AM6192" s="690"/>
      <c r="AN6192" s="690"/>
      <c r="AO6192" s="691"/>
    </row>
    <row r="6193" spans="2:41" ht="3.75" customHeight="1">
      <c r="B6193" s="135"/>
      <c r="I6193" s="136"/>
      <c r="J6193" s="135"/>
      <c r="N6193" s="135"/>
      <c r="Q6193" s="136"/>
      <c r="R6193" s="131"/>
      <c r="S6193" s="131"/>
      <c r="T6193" s="132"/>
      <c r="U6193" s="683" t="str">
        <f>IF(AND(NM_従事者_従事者64_従事者区分&lt;&gt;"",新_新規_2!T1073&lt;&gt;""), 新_新規_2!T1073, "")
&amp; IF(AND(NM_従事者_従事者64_従事者区分&lt;&gt;"",新_変更_3!AW1101&lt;&gt;""), 新_変更_3!AW1101, "")</f>
        <v/>
      </c>
      <c r="V6193" s="684"/>
      <c r="W6193" s="684"/>
      <c r="X6193" s="684"/>
      <c r="Y6193" s="684"/>
      <c r="Z6193" s="684"/>
      <c r="AA6193" s="684"/>
      <c r="AB6193" s="684"/>
      <c r="AC6193" s="685"/>
      <c r="AD6193" s="130"/>
      <c r="AE6193" s="131"/>
      <c r="AF6193" s="132"/>
      <c r="AG6193" s="683" t="str">
        <f>IF(AND(NM_従事者_従事者64_従事者区分&lt;&gt;"",新_新規_2!L1074&lt;&gt;""), 新_新規_2!L1074, "")
 &amp; IF(AND(NM_従事者_従事者64_従事者区分&lt;&gt;"",新_変更_3!AO1102&lt;&gt;""), 新_変更_3!AO1102, "")</f>
        <v/>
      </c>
      <c r="AH6193" s="684"/>
      <c r="AI6193" s="684"/>
      <c r="AJ6193" s="684"/>
      <c r="AK6193" s="684"/>
      <c r="AL6193" s="684"/>
      <c r="AM6193" s="684"/>
      <c r="AN6193" s="684"/>
      <c r="AO6193" s="685"/>
    </row>
    <row r="6194" spans="2:41" ht="13.35" customHeight="1">
      <c r="B6194" s="135"/>
      <c r="I6194" s="136"/>
      <c r="J6194" s="135"/>
      <c r="N6194" s="135"/>
      <c r="Q6194" s="136"/>
      <c r="R6194" s="124" t="s">
        <v>19</v>
      </c>
      <c r="T6194" s="136"/>
      <c r="U6194" s="686"/>
      <c r="V6194" s="687"/>
      <c r="W6194" s="687"/>
      <c r="X6194" s="687"/>
      <c r="Y6194" s="687"/>
      <c r="Z6194" s="687"/>
      <c r="AA6194" s="687"/>
      <c r="AB6194" s="687"/>
      <c r="AC6194" s="688"/>
      <c r="AD6194" s="135" t="s">
        <v>20</v>
      </c>
      <c r="AF6194" s="136"/>
      <c r="AG6194" s="686"/>
      <c r="AH6194" s="687"/>
      <c r="AI6194" s="687"/>
      <c r="AJ6194" s="687"/>
      <c r="AK6194" s="687"/>
      <c r="AL6194" s="687"/>
      <c r="AM6194" s="687"/>
      <c r="AN6194" s="687"/>
      <c r="AO6194" s="688"/>
    </row>
    <row r="6195" spans="2:41" ht="3.75" customHeight="1">
      <c r="B6195" s="135"/>
      <c r="I6195" s="136"/>
      <c r="J6195" s="135"/>
      <c r="N6195" s="140"/>
      <c r="O6195" s="141"/>
      <c r="P6195" s="141"/>
      <c r="Q6195" s="142"/>
      <c r="R6195" s="141"/>
      <c r="S6195" s="141"/>
      <c r="T6195" s="142"/>
      <c r="U6195" s="689"/>
      <c r="V6195" s="690"/>
      <c r="W6195" s="690"/>
      <c r="X6195" s="690"/>
      <c r="Y6195" s="690"/>
      <c r="Z6195" s="690"/>
      <c r="AA6195" s="690"/>
      <c r="AB6195" s="690"/>
      <c r="AC6195" s="691"/>
      <c r="AD6195" s="140"/>
      <c r="AE6195" s="141"/>
      <c r="AF6195" s="142"/>
      <c r="AG6195" s="689"/>
      <c r="AH6195" s="690"/>
      <c r="AI6195" s="690"/>
      <c r="AJ6195" s="690"/>
      <c r="AK6195" s="690"/>
      <c r="AL6195" s="690"/>
      <c r="AM6195" s="690"/>
      <c r="AN6195" s="690"/>
      <c r="AO6195" s="691"/>
    </row>
    <row r="6196" spans="2:41" ht="3.75" customHeight="1">
      <c r="B6196" s="135"/>
      <c r="I6196" s="136"/>
      <c r="J6196" s="135"/>
      <c r="M6196" s="136"/>
      <c r="N6196" s="135"/>
      <c r="Q6196" s="136"/>
      <c r="R6196" s="130"/>
      <c r="S6196" s="131"/>
      <c r="T6196" s="131"/>
      <c r="U6196" s="131"/>
      <c r="V6196" s="131"/>
      <c r="W6196" s="131"/>
      <c r="X6196" s="131"/>
      <c r="Y6196" s="131"/>
      <c r="Z6196" s="131"/>
      <c r="AA6196" s="131"/>
      <c r="AB6196" s="131"/>
      <c r="AC6196" s="131"/>
      <c r="AD6196" s="131"/>
      <c r="AE6196" s="131"/>
      <c r="AF6196" s="131"/>
      <c r="AG6196" s="131"/>
      <c r="AH6196" s="131"/>
      <c r="AI6196" s="131"/>
      <c r="AJ6196" s="131"/>
      <c r="AK6196" s="131"/>
      <c r="AL6196" s="131"/>
      <c r="AM6196" s="131"/>
      <c r="AN6196" s="131"/>
      <c r="AO6196" s="132"/>
    </row>
    <row r="6197" spans="2:41" ht="13.35" customHeight="1">
      <c r="B6197" s="135"/>
      <c r="I6197" s="136"/>
      <c r="J6197" s="135"/>
      <c r="M6197" s="136"/>
      <c r="N6197" s="135" t="s">
        <v>111</v>
      </c>
      <c r="Q6197" s="136"/>
      <c r="R6197" s="135"/>
      <c r="S6197" s="696"/>
      <c r="T6197" s="694"/>
      <c r="V6197" s="146"/>
      <c r="W6197" s="124" t="s">
        <v>12</v>
      </c>
      <c r="X6197" s="146"/>
      <c r="Y6197" s="124" t="s">
        <v>11</v>
      </c>
      <c r="Z6197" s="146"/>
      <c r="AA6197" s="124" t="s">
        <v>364</v>
      </c>
      <c r="AO6197" s="136"/>
    </row>
    <row r="6198" spans="2:41" ht="3.75" customHeight="1">
      <c r="B6198" s="135"/>
      <c r="I6198" s="136"/>
      <c r="J6198" s="135"/>
      <c r="M6198" s="136"/>
      <c r="N6198" s="135"/>
      <c r="Q6198" s="136"/>
      <c r="R6198" s="135"/>
      <c r="AO6198" s="136"/>
    </row>
    <row r="6199" spans="2:41" ht="3.75" customHeight="1">
      <c r="B6199" s="135"/>
      <c r="I6199" s="136"/>
      <c r="J6199" s="135"/>
      <c r="M6199" s="136"/>
      <c r="N6199" s="130"/>
      <c r="O6199" s="131"/>
      <c r="P6199" s="131"/>
      <c r="Q6199" s="131"/>
      <c r="R6199" s="781" t="str">
        <f>IF(AND(NM_従事者_従事者64_従事者区分&lt;&gt;"",新_新規_2!I1075&lt;&gt;""), 新_新規_2!I1075, "")
&amp; IF(AND(NM_従事者_従事者64_従事者区分&lt;&gt;"",新_変更_3!AL1103&lt;&gt;""), 新_変更_3!AL1103, "")</f>
        <v/>
      </c>
      <c r="S6199" s="784" t="str">
        <f>IF(AND(NM_従事者_従事者64_従事者区分&lt;&gt;"",新_新規_2!J1075&lt;&gt;""), 新_新規_2!J1075, "")
&amp; IF(AND(NM_従事者_従事者64_従事者区分&lt;&gt;"",新_変更_3!AM1103&lt;&gt;""), 新_変更_3!AM1103, "")</f>
        <v/>
      </c>
      <c r="T6199" s="131"/>
      <c r="U6199" s="787" t="str">
        <f>IF(AND(NM_従事者_従事者64_従事者区分&lt;&gt;"",新_新規_2!L1075&lt;&gt;""), 新_新規_2!L1075, "")
&amp; IF(AND(NM_従事者_従事者64_従事者区分&lt;&gt;"",新_変更_3!AO1103&lt;&gt;""), 新_変更_3!AO1103, "")</f>
        <v/>
      </c>
      <c r="V6199" s="130"/>
      <c r="W6199" s="131"/>
      <c r="X6199" s="131"/>
      <c r="Y6199" s="131"/>
      <c r="Z6199" s="131"/>
      <c r="AA6199" s="131"/>
      <c r="AB6199" s="131"/>
      <c r="AC6199" s="131"/>
      <c r="AD6199" s="131"/>
      <c r="AE6199" s="131"/>
      <c r="AF6199" s="131"/>
      <c r="AG6199" s="131"/>
      <c r="AH6199" s="133"/>
      <c r="AI6199" s="133"/>
      <c r="AJ6199" s="131"/>
      <c r="AK6199" s="149"/>
      <c r="AL6199" s="131"/>
      <c r="AM6199" s="131"/>
      <c r="AN6199" s="131"/>
      <c r="AO6199" s="132"/>
    </row>
    <row r="6200" spans="2:41" ht="13.35" customHeight="1">
      <c r="B6200" s="135"/>
      <c r="I6200" s="136"/>
      <c r="J6200" s="135"/>
      <c r="M6200" s="136"/>
      <c r="N6200" s="135" t="s">
        <v>30</v>
      </c>
      <c r="R6200" s="782"/>
      <c r="S6200" s="785"/>
      <c r="T6200" s="124" t="s">
        <v>388</v>
      </c>
      <c r="U6200" s="756"/>
      <c r="V6200" s="135" t="s">
        <v>112</v>
      </c>
      <c r="AH6200" s="137"/>
      <c r="AI6200" s="137"/>
      <c r="AK6200" s="150"/>
      <c r="AO6200" s="136"/>
    </row>
    <row r="6201" spans="2:41" ht="3.75" customHeight="1">
      <c r="B6201" s="135"/>
      <c r="I6201" s="136"/>
      <c r="J6201" s="135"/>
      <c r="M6201" s="136"/>
      <c r="N6201" s="135"/>
      <c r="R6201" s="783"/>
      <c r="S6201" s="786"/>
      <c r="T6201" s="141"/>
      <c r="U6201" s="759"/>
      <c r="V6201" s="140"/>
      <c r="W6201" s="141"/>
      <c r="X6201" s="141"/>
      <c r="Y6201" s="141"/>
      <c r="Z6201" s="141"/>
      <c r="AA6201" s="141"/>
      <c r="AB6201" s="141"/>
      <c r="AC6201" s="141"/>
      <c r="AD6201" s="141"/>
      <c r="AE6201" s="141"/>
      <c r="AF6201" s="141"/>
      <c r="AG6201" s="141"/>
      <c r="AH6201" s="143"/>
      <c r="AI6201" s="143"/>
      <c r="AJ6201" s="141"/>
      <c r="AK6201" s="151"/>
      <c r="AL6201" s="141"/>
      <c r="AM6201" s="141"/>
      <c r="AN6201" s="141"/>
      <c r="AO6201" s="142"/>
    </row>
    <row r="6202" spans="2:41" ht="3.75" customHeight="1">
      <c r="B6202" s="135"/>
      <c r="I6202" s="136"/>
      <c r="J6202" s="135"/>
      <c r="M6202" s="136"/>
      <c r="N6202" s="130"/>
      <c r="O6202" s="131"/>
      <c r="P6202" s="131"/>
      <c r="Q6202" s="132"/>
      <c r="R6202" s="788" t="str">
        <f>IF(AND(NM_従事者_従事者64_従事者区分&lt;&gt;"",新_新規_2!K1079&lt;&gt;""), 新_新規_2!K1079, "")
 &amp; IF(AND(NM_従事者_従事者64_従事者区分&lt;&gt;"",新_変更_3!AN1107&lt;&gt;""), 新_変更_3!AN1107, "")
 &amp; IF(AND(NM_従事者_従事者64_従事者区分&lt;&gt;"",旧_新規_2!L1649&lt;&gt;""), 旧_新規_2!L1649, "")</f>
        <v/>
      </c>
      <c r="S6202" s="684"/>
      <c r="T6202" s="684"/>
      <c r="U6202" s="685"/>
      <c r="V6202" s="686" t="str">
        <f>IF(AND(NM_従事者_従事者64_従事者区分&lt;&gt;"",新_新規_2!O1079&lt;&gt;""), 新_新規_2!O1079, "")
&amp; IF(AND(NM_従事者_従事者64_従事者区分&lt;&gt;"",新_変更_3!AR1107&lt;&gt;""), 新_変更_3!AR1107, "")</f>
        <v/>
      </c>
      <c r="W6202" s="688"/>
      <c r="X6202" s="683" t="str">
        <f>IF(AND(NM_従事者_従事者64_従事者区分&lt;&gt;"",新_新規_2!Q1079&lt;&gt;""), 新_新規_2!Q1079, "")
 &amp; IF(AND(NM_従事者_従事者64_従事者区分&lt;&gt;"",新_変更_3!AT1107&lt;&gt;""), 新_変更_3!AT1107, "")</f>
        <v/>
      </c>
      <c r="Y6202" s="684"/>
      <c r="Z6202" s="684"/>
      <c r="AA6202" s="685"/>
      <c r="AI6202" s="131"/>
      <c r="AO6202" s="136"/>
    </row>
    <row r="6203" spans="2:41" ht="13.35" customHeight="1">
      <c r="B6203" s="135"/>
      <c r="I6203" s="136"/>
      <c r="J6203" s="135"/>
      <c r="M6203" s="136"/>
      <c r="N6203" s="135" t="s">
        <v>114</v>
      </c>
      <c r="Q6203" s="136"/>
      <c r="R6203" s="686"/>
      <c r="S6203" s="687"/>
      <c r="T6203" s="687"/>
      <c r="U6203" s="688"/>
      <c r="V6203" s="686"/>
      <c r="W6203" s="688"/>
      <c r="X6203" s="686"/>
      <c r="Y6203" s="687"/>
      <c r="Z6203" s="687"/>
      <c r="AA6203" s="688"/>
      <c r="AB6203" s="158" t="s">
        <v>171</v>
      </c>
      <c r="AO6203" s="136"/>
    </row>
    <row r="6204" spans="2:41" ht="3.75" customHeight="1">
      <c r="B6204" s="135"/>
      <c r="I6204" s="136"/>
      <c r="J6204" s="135"/>
      <c r="M6204" s="136"/>
      <c r="N6204" s="135"/>
      <c r="Q6204" s="136"/>
      <c r="R6204" s="689"/>
      <c r="S6204" s="690"/>
      <c r="T6204" s="690"/>
      <c r="U6204" s="691"/>
      <c r="V6204" s="689"/>
      <c r="W6204" s="691"/>
      <c r="X6204" s="689"/>
      <c r="Y6204" s="690"/>
      <c r="Z6204" s="690"/>
      <c r="AA6204" s="691"/>
      <c r="AB6204" s="141"/>
      <c r="AC6204" s="141"/>
      <c r="AD6204" s="141"/>
      <c r="AE6204" s="141"/>
      <c r="AF6204" s="141"/>
      <c r="AG6204" s="141"/>
      <c r="AH6204" s="141"/>
      <c r="AI6204" s="141"/>
      <c r="AJ6204" s="141"/>
      <c r="AK6204" s="141"/>
      <c r="AL6204" s="141"/>
      <c r="AM6204" s="141"/>
      <c r="AN6204" s="141"/>
      <c r="AO6204" s="142"/>
    </row>
    <row r="6205" spans="2:41" ht="3.75" customHeight="1">
      <c r="B6205" s="135"/>
      <c r="I6205" s="136"/>
      <c r="J6205" s="135"/>
      <c r="M6205" s="136"/>
      <c r="N6205" s="130"/>
      <c r="O6205" s="131"/>
      <c r="P6205" s="131"/>
      <c r="Q6205" s="131"/>
      <c r="R6205" s="130"/>
      <c r="S6205" s="131"/>
      <c r="T6205" s="131"/>
      <c r="U6205" s="131"/>
      <c r="V6205" s="131"/>
      <c r="W6205" s="131"/>
      <c r="X6205" s="131"/>
      <c r="Y6205" s="131"/>
      <c r="Z6205" s="131"/>
      <c r="AA6205" s="132"/>
      <c r="AB6205" s="130"/>
      <c r="AI6205" s="136"/>
      <c r="AJ6205" s="130"/>
      <c r="AK6205" s="131"/>
      <c r="AL6205" s="131"/>
      <c r="AM6205" s="131"/>
      <c r="AN6205" s="131"/>
      <c r="AO6205" s="132"/>
    </row>
    <row r="6206" spans="2:41" ht="13.35" customHeight="1">
      <c r="B6206" s="135"/>
      <c r="I6206" s="136"/>
      <c r="J6206" s="135"/>
      <c r="M6206" s="136"/>
      <c r="N6206" s="135" t="s">
        <v>115</v>
      </c>
      <c r="R6206" s="135"/>
      <c r="S6206" s="696" t="str">
        <f>IF(AND(NM_従事者_従事者64_従事者区分&lt;&gt;"",新_新規_2!I1081&lt;&gt;""), 新_新規_2!I1081, "")
&amp; IF(AND(NM_従事者_従事者64_従事者区分&lt;&gt;"",新_変更_3!AL1109&lt;&gt;""), 新_変更_3!AL1109, "")</f>
        <v/>
      </c>
      <c r="T6206" s="694"/>
      <c r="V6206" s="146" t="str">
        <f>IF(AND(NM_従事者_従事者64_従事者区分&lt;&gt;"",新_新規_2!K1081&lt;&gt;""), 新_新規_2!K1081, "")
&amp; IF(AND(NM_従事者_従事者64_従事者区分&lt;&gt;"",新_変更_3!AN1109&lt;&gt;""), 新_変更_3!AN1109, "")</f>
        <v/>
      </c>
      <c r="W6206" s="124" t="s">
        <v>12</v>
      </c>
      <c r="X6206" s="146" t="str">
        <f>IF(AND(NM_従事者_従事者64_従事者区分&lt;&gt;"",新_新規_2!M1081&lt;&gt;""), 新_新規_2!M1081, "")
&amp; IF(AND(NM_従事者_従事者64_従事者区分&lt;&gt;"",新_変更_3!AP1109&lt;&gt;""), 新_変更_3!AP1109, "")</f>
        <v/>
      </c>
      <c r="Y6206" s="124" t="s">
        <v>11</v>
      </c>
      <c r="Z6206" s="146" t="str">
        <f>IF(AND(NM_従事者_従事者64_従事者区分&lt;&gt;"",新_新規_2!O1081&lt;&gt;""), 新_新規_2!O1081, "")
&amp; IF(AND(NM_従事者_従事者64_従事者区分&lt;&gt;"",新_変更_3!AR1109&lt;&gt;""), 新_変更_3!AR1109, "")</f>
        <v/>
      </c>
      <c r="AA6206" s="124" t="s">
        <v>364</v>
      </c>
      <c r="AB6206" s="135" t="s">
        <v>170</v>
      </c>
      <c r="AI6206" s="136"/>
      <c r="AJ6206" s="135"/>
      <c r="AK6206" s="696"/>
      <c r="AL6206" s="693"/>
      <c r="AM6206" s="693"/>
      <c r="AN6206" s="693"/>
      <c r="AO6206" s="694"/>
    </row>
    <row r="6207" spans="2:41" ht="3.75" customHeight="1">
      <c r="B6207" s="135"/>
      <c r="I6207" s="136"/>
      <c r="J6207" s="135"/>
      <c r="M6207" s="136"/>
      <c r="N6207" s="135"/>
      <c r="R6207" s="140"/>
      <c r="S6207" s="141"/>
      <c r="T6207" s="141"/>
      <c r="U6207" s="141"/>
      <c r="V6207" s="141"/>
      <c r="W6207" s="141"/>
      <c r="X6207" s="141"/>
      <c r="Y6207" s="141"/>
      <c r="Z6207" s="141"/>
      <c r="AA6207" s="142"/>
      <c r="AB6207" s="140"/>
      <c r="AC6207" s="141"/>
      <c r="AD6207" s="141"/>
      <c r="AE6207" s="141"/>
      <c r="AF6207" s="141"/>
      <c r="AG6207" s="141"/>
      <c r="AH6207" s="141"/>
      <c r="AI6207" s="142"/>
      <c r="AJ6207" s="140"/>
      <c r="AK6207" s="141"/>
      <c r="AL6207" s="141"/>
      <c r="AM6207" s="141"/>
      <c r="AN6207" s="141"/>
      <c r="AO6207" s="142"/>
    </row>
    <row r="6208" spans="2:41" ht="3.75" customHeight="1">
      <c r="B6208" s="135"/>
      <c r="I6208" s="136"/>
      <c r="J6208" s="135"/>
      <c r="M6208" s="136"/>
      <c r="N6208" s="130"/>
      <c r="O6208" s="131"/>
      <c r="P6208" s="131"/>
      <c r="Q6208" s="132"/>
      <c r="R6208" s="683" t="str">
        <f>IF(新_新規_2!T1078="☑", "研修中の登録販売者", "") &amp; IF(新_変更_3!AW1106="☑", "研修中の登録販売者", "")</f>
        <v/>
      </c>
      <c r="S6208" s="684"/>
      <c r="T6208" s="684"/>
      <c r="U6208" s="684"/>
      <c r="V6208" s="684"/>
      <c r="W6208" s="684"/>
      <c r="X6208" s="684"/>
      <c r="Y6208" s="684"/>
      <c r="Z6208" s="684"/>
      <c r="AA6208" s="684"/>
      <c r="AB6208" s="684"/>
      <c r="AC6208" s="684"/>
      <c r="AD6208" s="684"/>
      <c r="AE6208" s="684"/>
      <c r="AF6208" s="684"/>
      <c r="AG6208" s="684"/>
      <c r="AH6208" s="684"/>
      <c r="AI6208" s="684"/>
      <c r="AJ6208" s="684"/>
      <c r="AK6208" s="684"/>
      <c r="AL6208" s="684"/>
      <c r="AM6208" s="684"/>
      <c r="AN6208" s="684"/>
      <c r="AO6208" s="685"/>
    </row>
    <row r="6209" spans="2:41" ht="13.35" customHeight="1">
      <c r="B6209" s="135"/>
      <c r="I6209" s="136"/>
      <c r="J6209" s="135"/>
      <c r="M6209" s="136"/>
      <c r="N6209" s="135" t="s">
        <v>32</v>
      </c>
      <c r="Q6209" s="136"/>
      <c r="R6209" s="686"/>
      <c r="S6209" s="687"/>
      <c r="T6209" s="687"/>
      <c r="U6209" s="687"/>
      <c r="V6209" s="687"/>
      <c r="W6209" s="687"/>
      <c r="X6209" s="687"/>
      <c r="Y6209" s="687"/>
      <c r="Z6209" s="687"/>
      <c r="AA6209" s="687"/>
      <c r="AB6209" s="687"/>
      <c r="AC6209" s="687"/>
      <c r="AD6209" s="687"/>
      <c r="AE6209" s="687"/>
      <c r="AF6209" s="687"/>
      <c r="AG6209" s="687"/>
      <c r="AH6209" s="687"/>
      <c r="AI6209" s="687"/>
      <c r="AJ6209" s="687"/>
      <c r="AK6209" s="687"/>
      <c r="AL6209" s="687"/>
      <c r="AM6209" s="687"/>
      <c r="AN6209" s="687"/>
      <c r="AO6209" s="688"/>
    </row>
    <row r="6210" spans="2:41" ht="3.75" customHeight="1">
      <c r="B6210" s="135"/>
      <c r="I6210" s="136"/>
      <c r="J6210" s="135"/>
      <c r="M6210" s="136"/>
      <c r="N6210" s="140"/>
      <c r="O6210" s="141"/>
      <c r="P6210" s="141"/>
      <c r="Q6210" s="142"/>
      <c r="R6210" s="689"/>
      <c r="S6210" s="690"/>
      <c r="T6210" s="690"/>
      <c r="U6210" s="690"/>
      <c r="V6210" s="690"/>
      <c r="W6210" s="690"/>
      <c r="X6210" s="690"/>
      <c r="Y6210" s="690"/>
      <c r="Z6210" s="690"/>
      <c r="AA6210" s="690"/>
      <c r="AB6210" s="690"/>
      <c r="AC6210" s="690"/>
      <c r="AD6210" s="690"/>
      <c r="AE6210" s="690"/>
      <c r="AF6210" s="690"/>
      <c r="AG6210" s="690"/>
      <c r="AH6210" s="690"/>
      <c r="AI6210" s="690"/>
      <c r="AJ6210" s="690"/>
      <c r="AK6210" s="690"/>
      <c r="AL6210" s="690"/>
      <c r="AM6210" s="690"/>
      <c r="AN6210" s="690"/>
      <c r="AO6210" s="691"/>
    </row>
    <row r="6211" spans="2:41" ht="3.75" customHeight="1">
      <c r="B6211" s="135"/>
      <c r="I6211" s="136"/>
      <c r="J6211" s="130"/>
      <c r="K6211" s="131"/>
      <c r="L6211" s="131"/>
      <c r="M6211" s="132"/>
      <c r="N6211" s="130"/>
      <c r="O6211" s="131"/>
      <c r="P6211" s="131"/>
      <c r="Q6211" s="132"/>
      <c r="R6211" s="130"/>
      <c r="S6211" s="131"/>
      <c r="T6211" s="131"/>
      <c r="U6211" s="131"/>
      <c r="V6211" s="131"/>
      <c r="W6211" s="131"/>
      <c r="X6211" s="131"/>
      <c r="Y6211" s="131"/>
      <c r="Z6211" s="131"/>
      <c r="AA6211" s="132"/>
      <c r="AB6211" s="130"/>
      <c r="AC6211" s="131"/>
      <c r="AD6211" s="131"/>
      <c r="AE6211" s="132"/>
      <c r="AF6211" s="131"/>
      <c r="AG6211" s="131"/>
      <c r="AH6211" s="131"/>
      <c r="AI6211" s="131"/>
      <c r="AJ6211" s="131"/>
      <c r="AK6211" s="131"/>
      <c r="AL6211" s="131"/>
      <c r="AM6211" s="131"/>
      <c r="AN6211" s="131"/>
      <c r="AO6211" s="132"/>
    </row>
    <row r="6212" spans="2:41" ht="13.35" customHeight="1">
      <c r="B6212" s="135"/>
      <c r="I6212" s="136"/>
      <c r="J6212" s="135"/>
      <c r="M6212" s="136"/>
      <c r="N6212" s="135" t="s">
        <v>27</v>
      </c>
      <c r="Q6212" s="136"/>
      <c r="R6212" s="135"/>
      <c r="S6212" s="692" t="str">
        <f xml:space="preserve"> IF(新_新規_2!I1089&lt;&gt;"", "01300011:その他従事者", "") &amp; IF(新_変更_3!AL1117&lt;&gt;"", "01300011:その他従事者", "")</f>
        <v/>
      </c>
      <c r="T6212" s="693"/>
      <c r="U6212" s="693"/>
      <c r="V6212" s="693"/>
      <c r="W6212" s="693"/>
      <c r="X6212" s="693"/>
      <c r="Y6212" s="693"/>
      <c r="Z6212" s="693"/>
      <c r="AA6212" s="694"/>
      <c r="AB6212" s="135" t="s">
        <v>28</v>
      </c>
      <c r="AE6212" s="136"/>
      <c r="AF6212" s="135"/>
      <c r="AG6212" s="695" t="str">
        <f>IF(新_新規_2!I1097="☑", "01300001:薬剤師", "") &amp; IF(新_変更_3!AL1125="☑", "01300001:薬剤師", "")
&amp; IF(新_新規_2!N1097="☑", "01300002:登録販売者", "") &amp; IF(新_変更_3!AQ1125="☑", "01300002:登録販売者", "")
 &amp; IF(新_新規_2!T1097="☑", "01300002:登録販売者", "") &amp; IF(新_変更_3!AW1125="☑", "01300002:登録販売者", "")</f>
        <v/>
      </c>
      <c r="AH6212" s="693"/>
      <c r="AI6212" s="693"/>
      <c r="AJ6212" s="693"/>
      <c r="AK6212" s="693"/>
      <c r="AL6212" s="693"/>
      <c r="AM6212" s="693"/>
      <c r="AN6212" s="693"/>
      <c r="AO6212" s="694"/>
    </row>
    <row r="6213" spans="2:41" ht="3.75" customHeight="1">
      <c r="B6213" s="135"/>
      <c r="I6213" s="136"/>
      <c r="J6213" s="135"/>
      <c r="M6213" s="136"/>
      <c r="N6213" s="140"/>
      <c r="O6213" s="141"/>
      <c r="P6213" s="141"/>
      <c r="Q6213" s="142"/>
      <c r="R6213" s="140"/>
      <c r="S6213" s="141"/>
      <c r="T6213" s="141"/>
      <c r="U6213" s="141"/>
      <c r="V6213" s="141"/>
      <c r="W6213" s="141"/>
      <c r="X6213" s="141"/>
      <c r="Y6213" s="141"/>
      <c r="Z6213" s="141"/>
      <c r="AA6213" s="142"/>
      <c r="AB6213" s="140"/>
      <c r="AC6213" s="141"/>
      <c r="AD6213" s="141"/>
      <c r="AE6213" s="142"/>
      <c r="AF6213" s="141"/>
      <c r="AG6213" s="141"/>
      <c r="AH6213" s="141"/>
      <c r="AI6213" s="141"/>
      <c r="AJ6213" s="141"/>
      <c r="AK6213" s="141"/>
      <c r="AL6213" s="141"/>
      <c r="AM6213" s="141"/>
      <c r="AN6213" s="141"/>
      <c r="AO6213" s="142"/>
    </row>
    <row r="6214" spans="2:41" ht="3.75" customHeight="1">
      <c r="B6214" s="135"/>
      <c r="I6214" s="136"/>
      <c r="J6214" s="135"/>
      <c r="M6214" s="136"/>
      <c r="N6214" s="130"/>
      <c r="O6214" s="131"/>
      <c r="P6214" s="131"/>
      <c r="Q6214" s="132"/>
      <c r="R6214" s="130"/>
      <c r="S6214" s="131"/>
      <c r="T6214" s="131"/>
      <c r="U6214" s="131"/>
      <c r="V6214" s="131"/>
      <c r="W6214" s="131"/>
      <c r="X6214" s="131"/>
      <c r="Y6214" s="131"/>
      <c r="Z6214" s="131"/>
      <c r="AA6214" s="132"/>
      <c r="AB6214" s="130"/>
      <c r="AC6214" s="131"/>
      <c r="AD6214" s="131"/>
      <c r="AE6214" s="132"/>
      <c r="AF6214" s="130"/>
      <c r="AG6214" s="131"/>
      <c r="AH6214" s="131"/>
      <c r="AI6214" s="131"/>
      <c r="AJ6214" s="131"/>
      <c r="AK6214" s="131"/>
      <c r="AL6214" s="131"/>
      <c r="AM6214" s="131"/>
      <c r="AN6214" s="131"/>
      <c r="AO6214" s="132"/>
    </row>
    <row r="6215" spans="2:41" ht="13.35" customHeight="1">
      <c r="B6215" s="135"/>
      <c r="I6215" s="136"/>
      <c r="J6215" s="135"/>
      <c r="M6215" s="136"/>
      <c r="N6215" s="135" t="s">
        <v>3990</v>
      </c>
      <c r="Q6215" s="136"/>
      <c r="R6215" s="135"/>
      <c r="S6215" s="696"/>
      <c r="T6215" s="694"/>
      <c r="V6215" s="146"/>
      <c r="W6215" s="124" t="s">
        <v>12</v>
      </c>
      <c r="X6215" s="146"/>
      <c r="Y6215" s="124" t="s">
        <v>11</v>
      </c>
      <c r="Z6215" s="146"/>
      <c r="AA6215" s="136" t="s">
        <v>364</v>
      </c>
      <c r="AB6215" s="135" t="s">
        <v>66</v>
      </c>
      <c r="AE6215" s="136"/>
      <c r="AF6215" s="135"/>
      <c r="AG6215" s="696"/>
      <c r="AH6215" s="694"/>
      <c r="AJ6215" s="146"/>
      <c r="AK6215" s="124" t="s">
        <v>12</v>
      </c>
      <c r="AL6215" s="146"/>
      <c r="AM6215" s="124" t="s">
        <v>11</v>
      </c>
      <c r="AN6215" s="146"/>
      <c r="AO6215" s="136" t="s">
        <v>364</v>
      </c>
    </row>
    <row r="6216" spans="2:41" ht="3.75" customHeight="1">
      <c r="B6216" s="135"/>
      <c r="I6216" s="136"/>
      <c r="J6216" s="135"/>
      <c r="M6216" s="136"/>
      <c r="N6216" s="140"/>
      <c r="O6216" s="141"/>
      <c r="P6216" s="141"/>
      <c r="Q6216" s="142"/>
      <c r="R6216" s="140"/>
      <c r="S6216" s="141"/>
      <c r="T6216" s="141"/>
      <c r="U6216" s="141"/>
      <c r="V6216" s="141"/>
      <c r="W6216" s="141"/>
      <c r="X6216" s="141"/>
      <c r="Y6216" s="141"/>
      <c r="Z6216" s="141"/>
      <c r="AA6216" s="142"/>
      <c r="AB6216" s="140"/>
      <c r="AC6216" s="141"/>
      <c r="AD6216" s="141"/>
      <c r="AE6216" s="142"/>
      <c r="AF6216" s="140"/>
      <c r="AG6216" s="141"/>
      <c r="AH6216" s="141"/>
      <c r="AI6216" s="141"/>
      <c r="AJ6216" s="141"/>
      <c r="AK6216" s="141"/>
      <c r="AL6216" s="141"/>
      <c r="AM6216" s="141"/>
      <c r="AN6216" s="141"/>
      <c r="AO6216" s="142"/>
    </row>
    <row r="6217" spans="2:41" ht="3.75" customHeight="1">
      <c r="B6217" s="135"/>
      <c r="I6217" s="136"/>
      <c r="J6217" s="135"/>
      <c r="M6217" s="136"/>
      <c r="N6217" s="130"/>
      <c r="O6217" s="131"/>
      <c r="P6217" s="131"/>
      <c r="Q6217" s="132"/>
      <c r="R6217" s="683" t="str">
        <f>IF(AND(NM_従事者_従事者65_従事者区分&lt;&gt;"",新_新規_2!I1089&lt;&gt;""), 新_新規_2!I1089, "")
&amp; IF(AND(NM_従事者_従事者65_従事者区分&lt;&gt;"",新_変更_3!AL1117&lt;&gt;""), 新_変更_3!AL1117, "")</f>
        <v/>
      </c>
      <c r="S6217" s="684"/>
      <c r="T6217" s="684"/>
      <c r="U6217" s="684"/>
      <c r="V6217" s="684"/>
      <c r="W6217" s="684"/>
      <c r="X6217" s="684"/>
      <c r="Y6217" s="684"/>
      <c r="Z6217" s="684"/>
      <c r="AA6217" s="684"/>
      <c r="AB6217" s="684"/>
      <c r="AC6217" s="684"/>
      <c r="AD6217" s="684"/>
      <c r="AE6217" s="684"/>
      <c r="AF6217" s="684"/>
      <c r="AG6217" s="684"/>
      <c r="AH6217" s="684"/>
      <c r="AI6217" s="684"/>
      <c r="AJ6217" s="685"/>
      <c r="AK6217" s="131"/>
      <c r="AL6217" s="131"/>
      <c r="AM6217" s="131"/>
      <c r="AN6217" s="131"/>
      <c r="AO6217" s="132"/>
    </row>
    <row r="6218" spans="2:41" ht="13.35" customHeight="1">
      <c r="B6218" s="135"/>
      <c r="I6218" s="136"/>
      <c r="J6218" s="135"/>
      <c r="M6218" s="136"/>
      <c r="N6218" s="135" t="s">
        <v>8</v>
      </c>
      <c r="Q6218" s="136"/>
      <c r="R6218" s="686"/>
      <c r="S6218" s="687"/>
      <c r="T6218" s="687"/>
      <c r="U6218" s="687"/>
      <c r="V6218" s="687"/>
      <c r="W6218" s="687"/>
      <c r="X6218" s="687"/>
      <c r="Y6218" s="687"/>
      <c r="Z6218" s="687"/>
      <c r="AA6218" s="687"/>
      <c r="AB6218" s="687"/>
      <c r="AC6218" s="687"/>
      <c r="AD6218" s="687"/>
      <c r="AE6218" s="687"/>
      <c r="AF6218" s="687"/>
      <c r="AG6218" s="687"/>
      <c r="AH6218" s="687"/>
      <c r="AI6218" s="687"/>
      <c r="AJ6218" s="688"/>
      <c r="AL6218" s="147" t="s">
        <v>13</v>
      </c>
      <c r="AM6218" s="124" t="s">
        <v>29</v>
      </c>
      <c r="AO6218" s="136"/>
    </row>
    <row r="6219" spans="2:41" ht="3.75" customHeight="1">
      <c r="B6219" s="135"/>
      <c r="I6219" s="136"/>
      <c r="J6219" s="135"/>
      <c r="M6219" s="136"/>
      <c r="N6219" s="140"/>
      <c r="O6219" s="141"/>
      <c r="P6219" s="141"/>
      <c r="Q6219" s="142"/>
      <c r="R6219" s="689"/>
      <c r="S6219" s="690"/>
      <c r="T6219" s="690"/>
      <c r="U6219" s="690"/>
      <c r="V6219" s="690"/>
      <c r="W6219" s="690"/>
      <c r="X6219" s="690"/>
      <c r="Y6219" s="690"/>
      <c r="Z6219" s="690"/>
      <c r="AA6219" s="690"/>
      <c r="AB6219" s="690"/>
      <c r="AC6219" s="690"/>
      <c r="AD6219" s="690"/>
      <c r="AE6219" s="690"/>
      <c r="AF6219" s="690"/>
      <c r="AG6219" s="690"/>
      <c r="AH6219" s="690"/>
      <c r="AI6219" s="690"/>
      <c r="AJ6219" s="691"/>
      <c r="AK6219" s="141"/>
      <c r="AL6219" s="141"/>
      <c r="AM6219" s="141"/>
      <c r="AN6219" s="141"/>
      <c r="AO6219" s="142"/>
    </row>
    <row r="6220" spans="2:41" ht="3.75" customHeight="1">
      <c r="B6220" s="135"/>
      <c r="I6220" s="136"/>
      <c r="J6220" s="135"/>
      <c r="M6220" s="136"/>
      <c r="N6220" s="130"/>
      <c r="O6220" s="131"/>
      <c r="P6220" s="131"/>
      <c r="Q6220" s="132"/>
      <c r="R6220" s="683" t="str">
        <f>IF(NM_従事者_従事者65_従事者区分="","",(IF(新_新規_2!I1088&lt;&gt;"", ASC(PHONETIC(新_新規_2!I1088)), "") &amp; IF(新_変更_3!AL1116&lt;&gt;"", ASC(PHONETIC(新_変更_3!AL1116)), "")))</f>
        <v/>
      </c>
      <c r="S6220" s="684"/>
      <c r="T6220" s="684"/>
      <c r="U6220" s="684"/>
      <c r="V6220" s="684"/>
      <c r="W6220" s="684"/>
      <c r="X6220" s="684"/>
      <c r="Y6220" s="684"/>
      <c r="Z6220" s="684"/>
      <c r="AA6220" s="684"/>
      <c r="AB6220" s="684"/>
      <c r="AC6220" s="684"/>
      <c r="AD6220" s="684"/>
      <c r="AE6220" s="684"/>
      <c r="AF6220" s="684"/>
      <c r="AG6220" s="684"/>
      <c r="AH6220" s="684"/>
      <c r="AI6220" s="684"/>
      <c r="AJ6220" s="684"/>
      <c r="AK6220" s="684"/>
      <c r="AL6220" s="684"/>
      <c r="AM6220" s="684"/>
      <c r="AN6220" s="684"/>
      <c r="AO6220" s="685"/>
    </row>
    <row r="6221" spans="2:41" ht="13.35" customHeight="1">
      <c r="B6221" s="135"/>
      <c r="I6221" s="136"/>
      <c r="J6221" s="135"/>
      <c r="M6221" s="136"/>
      <c r="N6221" s="135" t="s">
        <v>61</v>
      </c>
      <c r="Q6221" s="136"/>
      <c r="R6221" s="686"/>
      <c r="S6221" s="687"/>
      <c r="T6221" s="687"/>
      <c r="U6221" s="687"/>
      <c r="V6221" s="687"/>
      <c r="W6221" s="687"/>
      <c r="X6221" s="687"/>
      <c r="Y6221" s="687"/>
      <c r="Z6221" s="687"/>
      <c r="AA6221" s="687"/>
      <c r="AB6221" s="687"/>
      <c r="AC6221" s="687"/>
      <c r="AD6221" s="687"/>
      <c r="AE6221" s="687"/>
      <c r="AF6221" s="687"/>
      <c r="AG6221" s="687"/>
      <c r="AH6221" s="687"/>
      <c r="AI6221" s="687"/>
      <c r="AJ6221" s="687"/>
      <c r="AK6221" s="687"/>
      <c r="AL6221" s="687"/>
      <c r="AM6221" s="687"/>
      <c r="AN6221" s="687"/>
      <c r="AO6221" s="688"/>
    </row>
    <row r="6222" spans="2:41" ht="3.75" customHeight="1">
      <c r="B6222" s="135"/>
      <c r="I6222" s="136"/>
      <c r="J6222" s="135"/>
      <c r="M6222" s="136"/>
      <c r="N6222" s="135"/>
      <c r="Q6222" s="136"/>
      <c r="R6222" s="689"/>
      <c r="S6222" s="690"/>
      <c r="T6222" s="690"/>
      <c r="U6222" s="690"/>
      <c r="V6222" s="690"/>
      <c r="W6222" s="690"/>
      <c r="X6222" s="690"/>
      <c r="Y6222" s="690"/>
      <c r="Z6222" s="690"/>
      <c r="AA6222" s="690"/>
      <c r="AB6222" s="690"/>
      <c r="AC6222" s="690"/>
      <c r="AD6222" s="690"/>
      <c r="AE6222" s="690"/>
      <c r="AF6222" s="690"/>
      <c r="AG6222" s="690"/>
      <c r="AH6222" s="690"/>
      <c r="AI6222" s="690"/>
      <c r="AJ6222" s="690"/>
      <c r="AK6222" s="690"/>
      <c r="AL6222" s="690"/>
      <c r="AM6222" s="690"/>
      <c r="AN6222" s="690"/>
      <c r="AO6222" s="691"/>
    </row>
    <row r="6223" spans="2:41" ht="3.75" customHeight="1">
      <c r="B6223" s="135"/>
      <c r="I6223" s="136"/>
      <c r="J6223" s="135"/>
      <c r="N6223" s="130"/>
      <c r="O6223" s="131"/>
      <c r="P6223" s="131"/>
      <c r="Q6223" s="132"/>
      <c r="U6223" s="787" t="str">
        <f>IF(AND(NM_従事者_従事者65_従事者区分&lt;&gt;"",新_新規_2!L1090&lt;&gt;""), 新_新規_2!L1090, "")
&amp; IF(AND(NM_従事者_従事者65_従事者区分&lt;&gt;"",新_変更_3!AO1118&lt;&gt;""), 新_変更_3!AO1118, "")</f>
        <v/>
      </c>
      <c r="V6223" s="754"/>
      <c r="W6223" s="754"/>
      <c r="X6223" s="789"/>
      <c r="Y6223" s="131"/>
      <c r="Z6223" s="792" t="str">
        <f>IF(AND(NM_従事者_従事者65_従事者区分&lt;&gt;"",新_新規_2!O1090&lt;&gt;""), 新_新規_2!O1090, "")
 &amp; IF(AND(NM_従事者_従事者65_従事者区分&lt;&gt;"",新_変更_3!AR1118&lt;&gt;""), 新_変更_3!AR1118, "")</f>
        <v/>
      </c>
      <c r="AA6223" s="754"/>
      <c r="AB6223" s="754"/>
      <c r="AC6223" s="755"/>
      <c r="AG6223" s="683" t="str">
        <f>IF(AND(NM_従事者_従事者65_従事者区分&lt;&gt;"",新_新規_2!L1091&lt;&gt;""), 新_新規_2!L1091, "")
&amp; IF(AND(NM_従事者_従事者65_従事者区分&lt;&gt;"",新_変更_3!AO1119&lt;&gt;""), 新_変更_3!AO1119, "")</f>
        <v/>
      </c>
      <c r="AH6223" s="684"/>
      <c r="AI6223" s="684"/>
      <c r="AJ6223" s="684"/>
      <c r="AK6223" s="684"/>
      <c r="AL6223" s="684"/>
      <c r="AM6223" s="684"/>
      <c r="AN6223" s="684"/>
      <c r="AO6223" s="685"/>
    </row>
    <row r="6224" spans="2:41" ht="13.35" customHeight="1">
      <c r="B6224" s="135"/>
      <c r="I6224" s="136"/>
      <c r="J6224" s="135"/>
      <c r="N6224" s="135"/>
      <c r="Q6224" s="136"/>
      <c r="R6224" s="124" t="s">
        <v>15</v>
      </c>
      <c r="U6224" s="756"/>
      <c r="V6224" s="757"/>
      <c r="W6224" s="757"/>
      <c r="X6224" s="790"/>
      <c r="Y6224" s="125" t="s">
        <v>359</v>
      </c>
      <c r="Z6224" s="793"/>
      <c r="AA6224" s="757"/>
      <c r="AB6224" s="757"/>
      <c r="AC6224" s="758"/>
      <c r="AD6224" s="124" t="s">
        <v>56</v>
      </c>
      <c r="AG6224" s="686"/>
      <c r="AH6224" s="687"/>
      <c r="AI6224" s="687"/>
      <c r="AJ6224" s="687"/>
      <c r="AK6224" s="687"/>
      <c r="AL6224" s="687"/>
      <c r="AM6224" s="687"/>
      <c r="AN6224" s="687"/>
      <c r="AO6224" s="688"/>
    </row>
    <row r="6225" spans="2:41" ht="3.75" customHeight="1">
      <c r="B6225" s="135"/>
      <c r="I6225" s="136"/>
      <c r="J6225" s="135"/>
      <c r="N6225" s="135"/>
      <c r="Q6225" s="136"/>
      <c r="R6225" s="141"/>
      <c r="S6225" s="141"/>
      <c r="T6225" s="141"/>
      <c r="U6225" s="759"/>
      <c r="V6225" s="760"/>
      <c r="W6225" s="760"/>
      <c r="X6225" s="791"/>
      <c r="Y6225" s="141"/>
      <c r="Z6225" s="794"/>
      <c r="AA6225" s="760"/>
      <c r="AB6225" s="760"/>
      <c r="AC6225" s="761"/>
      <c r="AD6225" s="141"/>
      <c r="AE6225" s="141"/>
      <c r="AF6225" s="141"/>
      <c r="AG6225" s="689"/>
      <c r="AH6225" s="690"/>
      <c r="AI6225" s="690"/>
      <c r="AJ6225" s="690"/>
      <c r="AK6225" s="690"/>
      <c r="AL6225" s="690"/>
      <c r="AM6225" s="690"/>
      <c r="AN6225" s="690"/>
      <c r="AO6225" s="691"/>
    </row>
    <row r="6226" spans="2:41" ht="3.75" customHeight="1">
      <c r="B6226" s="135"/>
      <c r="I6226" s="136"/>
      <c r="J6226" s="135"/>
      <c r="N6226" s="135"/>
      <c r="Q6226" s="136"/>
      <c r="R6226" s="131"/>
      <c r="S6226" s="131"/>
      <c r="T6226" s="132"/>
      <c r="U6226" s="683" t="str">
        <f>IF(AND(NM_従事者_従事者65_従事者区分&lt;&gt;"",新_新規_2!T1091&lt;&gt;""), 新_新規_2!T1091, "")
&amp; IF(AND(NM_従事者_従事者65_従事者区分&lt;&gt;"",新_変更_3!AW1119&lt;&gt;""), 新_変更_3!AW1119, "")</f>
        <v/>
      </c>
      <c r="V6226" s="684"/>
      <c r="W6226" s="684"/>
      <c r="X6226" s="684"/>
      <c r="Y6226" s="684"/>
      <c r="Z6226" s="684"/>
      <c r="AA6226" s="684"/>
      <c r="AB6226" s="684"/>
      <c r="AC6226" s="685"/>
      <c r="AD6226" s="130"/>
      <c r="AE6226" s="131"/>
      <c r="AF6226" s="132"/>
      <c r="AG6226" s="683" t="str">
        <f>IF(AND(NM_従事者_従事者65_従事者区分&lt;&gt;"",新_新規_2!L1092&lt;&gt;""), 新_新規_2!L1092, "")
 &amp; IF(AND(NM_従事者_従事者65_従事者区分&lt;&gt;"",新_変更_3!AO1120&lt;&gt;""), 新_変更_3!AO1120, "")</f>
        <v/>
      </c>
      <c r="AH6226" s="684"/>
      <c r="AI6226" s="684"/>
      <c r="AJ6226" s="684"/>
      <c r="AK6226" s="684"/>
      <c r="AL6226" s="684"/>
      <c r="AM6226" s="684"/>
      <c r="AN6226" s="684"/>
      <c r="AO6226" s="685"/>
    </row>
    <row r="6227" spans="2:41" ht="13.35" customHeight="1">
      <c r="B6227" s="135"/>
      <c r="I6227" s="136"/>
      <c r="J6227" s="135" t="s">
        <v>4057</v>
      </c>
      <c r="N6227" s="135" t="s">
        <v>23</v>
      </c>
      <c r="Q6227" s="136"/>
      <c r="R6227" s="124" t="s">
        <v>17</v>
      </c>
      <c r="T6227" s="136"/>
      <c r="U6227" s="686"/>
      <c r="V6227" s="687"/>
      <c r="W6227" s="687"/>
      <c r="X6227" s="687"/>
      <c r="Y6227" s="687"/>
      <c r="Z6227" s="687"/>
      <c r="AA6227" s="687"/>
      <c r="AB6227" s="687"/>
      <c r="AC6227" s="688"/>
      <c r="AD6227" s="135" t="s">
        <v>18</v>
      </c>
      <c r="AF6227" s="136"/>
      <c r="AG6227" s="686"/>
      <c r="AH6227" s="687"/>
      <c r="AI6227" s="687"/>
      <c r="AJ6227" s="687"/>
      <c r="AK6227" s="687"/>
      <c r="AL6227" s="687"/>
      <c r="AM6227" s="687"/>
      <c r="AN6227" s="687"/>
      <c r="AO6227" s="688"/>
    </row>
    <row r="6228" spans="2:41" ht="3.75" customHeight="1">
      <c r="B6228" s="135"/>
      <c r="I6228" s="136"/>
      <c r="J6228" s="135"/>
      <c r="N6228" s="135"/>
      <c r="Q6228" s="136"/>
      <c r="R6228" s="141"/>
      <c r="S6228" s="141"/>
      <c r="T6228" s="142"/>
      <c r="U6228" s="689"/>
      <c r="V6228" s="690"/>
      <c r="W6228" s="690"/>
      <c r="X6228" s="690"/>
      <c r="Y6228" s="690"/>
      <c r="Z6228" s="690"/>
      <c r="AA6228" s="690"/>
      <c r="AB6228" s="690"/>
      <c r="AC6228" s="691"/>
      <c r="AD6228" s="140"/>
      <c r="AE6228" s="141"/>
      <c r="AF6228" s="142"/>
      <c r="AG6228" s="689"/>
      <c r="AH6228" s="690"/>
      <c r="AI6228" s="690"/>
      <c r="AJ6228" s="690"/>
      <c r="AK6228" s="690"/>
      <c r="AL6228" s="690"/>
      <c r="AM6228" s="690"/>
      <c r="AN6228" s="690"/>
      <c r="AO6228" s="691"/>
    </row>
    <row r="6229" spans="2:41" ht="3.75" customHeight="1">
      <c r="B6229" s="135"/>
      <c r="I6229" s="136"/>
      <c r="J6229" s="135"/>
      <c r="N6229" s="135"/>
      <c r="Q6229" s="136"/>
      <c r="R6229" s="131"/>
      <c r="S6229" s="131"/>
      <c r="T6229" s="132"/>
      <c r="U6229" s="683" t="str">
        <f>IF(AND(NM_従事者_従事者65_従事者区分&lt;&gt;"",新_新規_2!T1092&lt;&gt;""), 新_新規_2!T1092, "")
&amp; IF(AND(NM_従事者_従事者65_従事者区分&lt;&gt;"",新_変更_3!AW1120&lt;&gt;""), 新_変更_3!AW1120, "")</f>
        <v/>
      </c>
      <c r="V6229" s="684"/>
      <c r="W6229" s="684"/>
      <c r="X6229" s="684"/>
      <c r="Y6229" s="684"/>
      <c r="Z6229" s="684"/>
      <c r="AA6229" s="684"/>
      <c r="AB6229" s="684"/>
      <c r="AC6229" s="685"/>
      <c r="AD6229" s="130"/>
      <c r="AE6229" s="131"/>
      <c r="AF6229" s="132"/>
      <c r="AG6229" s="683" t="str">
        <f>IF(AND(NM_従事者_従事者65_従事者区分&lt;&gt;"",新_新規_2!L1093&lt;&gt;""), 新_新規_2!L1093, "")
&amp; IF(AND(NM_従事者_従事者65_従事者区分&lt;&gt;"",新_変更_3!AO1121&lt;&gt;""), 新_変更_3!AO1121, "")</f>
        <v/>
      </c>
      <c r="AH6229" s="684"/>
      <c r="AI6229" s="684"/>
      <c r="AJ6229" s="684"/>
      <c r="AK6229" s="684"/>
      <c r="AL6229" s="684"/>
      <c r="AM6229" s="684"/>
      <c r="AN6229" s="684"/>
      <c r="AO6229" s="685"/>
    </row>
    <row r="6230" spans="2:41" ht="13.35" customHeight="1">
      <c r="B6230" s="135"/>
      <c r="I6230" s="136"/>
      <c r="J6230" s="135"/>
      <c r="N6230" s="135"/>
      <c r="Q6230" s="136"/>
      <c r="R6230" s="124" t="s">
        <v>19</v>
      </c>
      <c r="T6230" s="136"/>
      <c r="U6230" s="686"/>
      <c r="V6230" s="687"/>
      <c r="W6230" s="687"/>
      <c r="X6230" s="687"/>
      <c r="Y6230" s="687"/>
      <c r="Z6230" s="687"/>
      <c r="AA6230" s="687"/>
      <c r="AB6230" s="687"/>
      <c r="AC6230" s="688"/>
      <c r="AD6230" s="135" t="s">
        <v>20</v>
      </c>
      <c r="AF6230" s="136"/>
      <c r="AG6230" s="686"/>
      <c r="AH6230" s="687"/>
      <c r="AI6230" s="687"/>
      <c r="AJ6230" s="687"/>
      <c r="AK6230" s="687"/>
      <c r="AL6230" s="687"/>
      <c r="AM6230" s="687"/>
      <c r="AN6230" s="687"/>
      <c r="AO6230" s="688"/>
    </row>
    <row r="6231" spans="2:41" ht="3.75" customHeight="1">
      <c r="B6231" s="135"/>
      <c r="I6231" s="136"/>
      <c r="J6231" s="135"/>
      <c r="N6231" s="140"/>
      <c r="O6231" s="141"/>
      <c r="P6231" s="141"/>
      <c r="Q6231" s="142"/>
      <c r="R6231" s="141"/>
      <c r="S6231" s="141"/>
      <c r="T6231" s="142"/>
      <c r="U6231" s="689"/>
      <c r="V6231" s="690"/>
      <c r="W6231" s="690"/>
      <c r="X6231" s="690"/>
      <c r="Y6231" s="690"/>
      <c r="Z6231" s="690"/>
      <c r="AA6231" s="690"/>
      <c r="AB6231" s="690"/>
      <c r="AC6231" s="691"/>
      <c r="AD6231" s="140"/>
      <c r="AE6231" s="141"/>
      <c r="AF6231" s="142"/>
      <c r="AG6231" s="689"/>
      <c r="AH6231" s="690"/>
      <c r="AI6231" s="690"/>
      <c r="AJ6231" s="690"/>
      <c r="AK6231" s="690"/>
      <c r="AL6231" s="690"/>
      <c r="AM6231" s="690"/>
      <c r="AN6231" s="690"/>
      <c r="AO6231" s="691"/>
    </row>
    <row r="6232" spans="2:41" ht="3.75" customHeight="1">
      <c r="B6232" s="135"/>
      <c r="I6232" s="136"/>
      <c r="J6232" s="135"/>
      <c r="M6232" s="136"/>
      <c r="N6232" s="135"/>
      <c r="Q6232" s="136"/>
      <c r="R6232" s="130"/>
      <c r="S6232" s="131"/>
      <c r="T6232" s="131"/>
      <c r="U6232" s="131"/>
      <c r="V6232" s="131"/>
      <c r="W6232" s="131"/>
      <c r="X6232" s="131"/>
      <c r="Y6232" s="131"/>
      <c r="Z6232" s="131"/>
      <c r="AA6232" s="131"/>
      <c r="AB6232" s="131"/>
      <c r="AC6232" s="131"/>
      <c r="AD6232" s="131"/>
      <c r="AE6232" s="131"/>
      <c r="AF6232" s="131"/>
      <c r="AG6232" s="131"/>
      <c r="AH6232" s="131"/>
      <c r="AI6232" s="131"/>
      <c r="AJ6232" s="131"/>
      <c r="AK6232" s="131"/>
      <c r="AL6232" s="131"/>
      <c r="AM6232" s="131"/>
      <c r="AN6232" s="131"/>
      <c r="AO6232" s="132"/>
    </row>
    <row r="6233" spans="2:41" ht="13.35" customHeight="1">
      <c r="B6233" s="135"/>
      <c r="I6233" s="136"/>
      <c r="J6233" s="135"/>
      <c r="M6233" s="136"/>
      <c r="N6233" s="135" t="s">
        <v>111</v>
      </c>
      <c r="Q6233" s="136"/>
      <c r="R6233" s="135"/>
      <c r="S6233" s="696"/>
      <c r="T6233" s="694"/>
      <c r="V6233" s="146"/>
      <c r="W6233" s="124" t="s">
        <v>12</v>
      </c>
      <c r="X6233" s="146"/>
      <c r="Y6233" s="124" t="s">
        <v>11</v>
      </c>
      <c r="Z6233" s="146"/>
      <c r="AA6233" s="124" t="s">
        <v>364</v>
      </c>
      <c r="AO6233" s="136"/>
    </row>
    <row r="6234" spans="2:41" ht="3.75" customHeight="1">
      <c r="B6234" s="135"/>
      <c r="I6234" s="136"/>
      <c r="J6234" s="135"/>
      <c r="M6234" s="136"/>
      <c r="N6234" s="135"/>
      <c r="Q6234" s="136"/>
      <c r="R6234" s="135"/>
      <c r="AO6234" s="136"/>
    </row>
    <row r="6235" spans="2:41" ht="3.75" customHeight="1">
      <c r="B6235" s="135"/>
      <c r="I6235" s="136"/>
      <c r="J6235" s="135"/>
      <c r="M6235" s="136"/>
      <c r="N6235" s="130"/>
      <c r="O6235" s="131"/>
      <c r="P6235" s="131"/>
      <c r="Q6235" s="131"/>
      <c r="R6235" s="781" t="str">
        <f>IF(AND(NM_従事者_従事者65_従事者区分&lt;&gt;"",新_新規_2!I1094&lt;&gt;""), 新_新規_2!I1094, "")
&amp; IF(AND(NM_従事者_従事者65_従事者区分&lt;&gt;"",新_変更_3!AL1122&lt;&gt;""), 新_変更_3!AL1122, "")</f>
        <v/>
      </c>
      <c r="S6235" s="784" t="str">
        <f>IF(AND(NM_従事者_従事者65_従事者区分&lt;&gt;"",新_新規_2!J1094&lt;&gt;""), 新_新規_2!J1094, "")
&amp; IF(AND(NM_従事者_従事者65_従事者区分&lt;&gt;"",新_変更_3!AM1122&lt;&gt;""), 新_変更_3!AM1122, "")</f>
        <v/>
      </c>
      <c r="T6235" s="131"/>
      <c r="U6235" s="787" t="str">
        <f>IF(AND(NM_従事者_従事者65_従事者区分&lt;&gt;"",新_新規_2!L1094&lt;&gt;""), 新_新規_2!L1094, "")
&amp; IF(AND(NM_従事者_従事者65_従事者区分&lt;&gt;"",新_変更_3!AO1122&lt;&gt;""), 新_変更_3!AO1122, "")</f>
        <v/>
      </c>
      <c r="V6235" s="130"/>
      <c r="W6235" s="131"/>
      <c r="X6235" s="131"/>
      <c r="Y6235" s="131"/>
      <c r="Z6235" s="131"/>
      <c r="AA6235" s="131"/>
      <c r="AB6235" s="131"/>
      <c r="AC6235" s="131"/>
      <c r="AD6235" s="131"/>
      <c r="AE6235" s="131"/>
      <c r="AF6235" s="131"/>
      <c r="AG6235" s="131"/>
      <c r="AH6235" s="133"/>
      <c r="AI6235" s="133"/>
      <c r="AJ6235" s="131"/>
      <c r="AK6235" s="149"/>
      <c r="AL6235" s="131"/>
      <c r="AM6235" s="131"/>
      <c r="AN6235" s="131"/>
      <c r="AO6235" s="132"/>
    </row>
    <row r="6236" spans="2:41" ht="13.35" customHeight="1">
      <c r="B6236" s="135"/>
      <c r="I6236" s="136"/>
      <c r="J6236" s="135"/>
      <c r="M6236" s="136"/>
      <c r="N6236" s="135" t="s">
        <v>30</v>
      </c>
      <c r="R6236" s="782"/>
      <c r="S6236" s="785"/>
      <c r="T6236" s="124" t="s">
        <v>388</v>
      </c>
      <c r="U6236" s="756"/>
      <c r="V6236" s="135" t="s">
        <v>112</v>
      </c>
      <c r="AH6236" s="137"/>
      <c r="AI6236" s="137"/>
      <c r="AK6236" s="150"/>
      <c r="AO6236" s="136"/>
    </row>
    <row r="6237" spans="2:41" ht="3.75" customHeight="1">
      <c r="B6237" s="135"/>
      <c r="I6237" s="136"/>
      <c r="J6237" s="135"/>
      <c r="M6237" s="136"/>
      <c r="N6237" s="135"/>
      <c r="R6237" s="783"/>
      <c r="S6237" s="786"/>
      <c r="T6237" s="141"/>
      <c r="U6237" s="759"/>
      <c r="V6237" s="140"/>
      <c r="W6237" s="141"/>
      <c r="X6237" s="141"/>
      <c r="Y6237" s="141"/>
      <c r="Z6237" s="141"/>
      <c r="AA6237" s="141"/>
      <c r="AB6237" s="141"/>
      <c r="AC6237" s="141"/>
      <c r="AD6237" s="141"/>
      <c r="AE6237" s="141"/>
      <c r="AF6237" s="141"/>
      <c r="AG6237" s="141"/>
      <c r="AH6237" s="143"/>
      <c r="AI6237" s="143"/>
      <c r="AJ6237" s="141"/>
      <c r="AK6237" s="151"/>
      <c r="AL6237" s="141"/>
      <c r="AM6237" s="141"/>
      <c r="AN6237" s="141"/>
      <c r="AO6237" s="142"/>
    </row>
    <row r="6238" spans="2:41" ht="3.75" customHeight="1">
      <c r="B6238" s="135"/>
      <c r="I6238" s="136"/>
      <c r="J6238" s="135"/>
      <c r="M6238" s="136"/>
      <c r="N6238" s="130"/>
      <c r="O6238" s="131"/>
      <c r="P6238" s="131"/>
      <c r="Q6238" s="132"/>
      <c r="R6238" s="788" t="str">
        <f>IF(AND(NM_従事者_従事者65_従事者区分&lt;&gt;"",新_新規_2!K1098&lt;&gt;""), 新_新規_2!K1098, "")
&amp; IF(AND(NM_従事者_従事者65_従事者区分&lt;&gt;"",新_変更_3!AN1126&lt;&gt;""), 新_変更_3!AN1126, "")</f>
        <v/>
      </c>
      <c r="S6238" s="684"/>
      <c r="T6238" s="684"/>
      <c r="U6238" s="685"/>
      <c r="V6238" s="686" t="str">
        <f>IF(AND(NM_従事者_従事者65_従事者区分&lt;&gt;"",新_新規_2!O1098&lt;&gt;""), 新_新規_2!O1098, "")
&amp; IF(AND(NM_従事者_従事者65_従事者区分&lt;&gt;"",新_変更_3!AR1126&lt;&gt;""), 新_変更_3!AR1126, "")</f>
        <v/>
      </c>
      <c r="W6238" s="688"/>
      <c r="X6238" s="683" t="str">
        <f>IF(AND(NM_従事者_従事者65_従事者区分&lt;&gt;"",新_新規_2!Q1098&lt;&gt;""), 新_新規_2!Q1098, "")
&amp; IF(AND(NM_従事者_従事者65_従事者区分&lt;&gt;"",新_変更_3!AT1126&lt;&gt;""), 新_変更_3!AT1126, "")</f>
        <v/>
      </c>
      <c r="Y6238" s="684"/>
      <c r="Z6238" s="684"/>
      <c r="AA6238" s="685"/>
      <c r="AI6238" s="131"/>
      <c r="AO6238" s="136"/>
    </row>
    <row r="6239" spans="2:41" ht="13.35" customHeight="1">
      <c r="B6239" s="135"/>
      <c r="I6239" s="136"/>
      <c r="J6239" s="135"/>
      <c r="M6239" s="136"/>
      <c r="N6239" s="135" t="s">
        <v>114</v>
      </c>
      <c r="Q6239" s="136"/>
      <c r="R6239" s="686"/>
      <c r="S6239" s="687"/>
      <c r="T6239" s="687"/>
      <c r="U6239" s="688"/>
      <c r="V6239" s="686"/>
      <c r="W6239" s="688"/>
      <c r="X6239" s="686"/>
      <c r="Y6239" s="687"/>
      <c r="Z6239" s="687"/>
      <c r="AA6239" s="688"/>
      <c r="AB6239" s="158" t="s">
        <v>171</v>
      </c>
      <c r="AO6239" s="136"/>
    </row>
    <row r="6240" spans="2:41" ht="3.75" customHeight="1">
      <c r="B6240" s="135"/>
      <c r="I6240" s="136"/>
      <c r="J6240" s="135"/>
      <c r="M6240" s="136"/>
      <c r="N6240" s="135"/>
      <c r="Q6240" s="136"/>
      <c r="R6240" s="689"/>
      <c r="S6240" s="690"/>
      <c r="T6240" s="690"/>
      <c r="U6240" s="691"/>
      <c r="V6240" s="689"/>
      <c r="W6240" s="691"/>
      <c r="X6240" s="689"/>
      <c r="Y6240" s="690"/>
      <c r="Z6240" s="690"/>
      <c r="AA6240" s="691"/>
      <c r="AB6240" s="141"/>
      <c r="AC6240" s="141"/>
      <c r="AD6240" s="141"/>
      <c r="AE6240" s="141"/>
      <c r="AF6240" s="141"/>
      <c r="AG6240" s="141"/>
      <c r="AH6240" s="141"/>
      <c r="AI6240" s="141"/>
      <c r="AJ6240" s="141"/>
      <c r="AK6240" s="141"/>
      <c r="AL6240" s="141"/>
      <c r="AM6240" s="141"/>
      <c r="AN6240" s="141"/>
      <c r="AO6240" s="142"/>
    </row>
    <row r="6241" spans="2:41" ht="3.75" customHeight="1">
      <c r="B6241" s="135"/>
      <c r="I6241" s="136"/>
      <c r="J6241" s="135"/>
      <c r="M6241" s="136"/>
      <c r="N6241" s="130"/>
      <c r="O6241" s="131"/>
      <c r="P6241" s="131"/>
      <c r="Q6241" s="131"/>
      <c r="R6241" s="130"/>
      <c r="S6241" s="131"/>
      <c r="T6241" s="131"/>
      <c r="U6241" s="131"/>
      <c r="V6241" s="131"/>
      <c r="W6241" s="131"/>
      <c r="X6241" s="131"/>
      <c r="Y6241" s="131"/>
      <c r="Z6241" s="131"/>
      <c r="AA6241" s="132"/>
      <c r="AB6241" s="130"/>
      <c r="AI6241" s="136"/>
      <c r="AJ6241" s="130"/>
      <c r="AK6241" s="131"/>
      <c r="AL6241" s="131"/>
      <c r="AM6241" s="131"/>
      <c r="AN6241" s="131"/>
      <c r="AO6241" s="132"/>
    </row>
    <row r="6242" spans="2:41" ht="13.35" customHeight="1">
      <c r="B6242" s="135"/>
      <c r="I6242" s="136"/>
      <c r="J6242" s="135"/>
      <c r="M6242" s="136"/>
      <c r="N6242" s="135" t="s">
        <v>115</v>
      </c>
      <c r="R6242" s="135"/>
      <c r="S6242" s="696" t="str">
        <f>IF(AND(NM_従事者_従事者65_従事者区分&lt;&gt;"",新_新規_2!I1100&lt;&gt;""), 新_新規_2!I1100, "")
&amp; IF(AND(NM_従事者_従事者65_従事者区分&lt;&gt;"",新_変更_3!AL1128&lt;&gt;""), 新_変更_3!AL1128, "")</f>
        <v/>
      </c>
      <c r="T6242" s="694"/>
      <c r="V6242" s="146" t="str">
        <f>IF(AND(NM_従事者_従事者65_従事者区分&lt;&gt;"",新_新規_2!K1100&lt;&gt;""), 新_新規_2!K1100, "")
 &amp; IF(AND(NM_従事者_従事者65_従事者区分&lt;&gt;"",新_変更_3!AN1128&lt;&gt;""), 新_変更_3!AN1128, "")</f>
        <v/>
      </c>
      <c r="W6242" s="124" t="s">
        <v>12</v>
      </c>
      <c r="X6242" s="146" t="str">
        <f>IF(AND(NM_従事者_従事者65_従事者区分&lt;&gt;"",新_新規_2!M1100&lt;&gt;""), 新_新規_2!M1100, "")
 &amp; IF(AND(NM_従事者_従事者65_従事者区分&lt;&gt;"",新_変更_3!AP1128&lt;&gt;""), 新_変更_3!AP1128, "")</f>
        <v/>
      </c>
      <c r="Y6242" s="124" t="s">
        <v>11</v>
      </c>
      <c r="Z6242" s="146" t="str">
        <f>IF(AND(NM_従事者_従事者65_従事者区分&lt;&gt;"",新_新規_2!O1100&lt;&gt;""), 新_新規_2!O1100, "")
 &amp; IF(AND(NM_従事者_従事者65_従事者区分&lt;&gt;"",新_変更_3!AR1128&lt;&gt;""), 新_変更_3!AR1128, "")</f>
        <v/>
      </c>
      <c r="AA6242" s="124" t="s">
        <v>364</v>
      </c>
      <c r="AB6242" s="135" t="s">
        <v>170</v>
      </c>
      <c r="AI6242" s="136"/>
      <c r="AJ6242" s="135"/>
      <c r="AK6242" s="696"/>
      <c r="AL6242" s="693"/>
      <c r="AM6242" s="693"/>
      <c r="AN6242" s="693"/>
      <c r="AO6242" s="694"/>
    </row>
    <row r="6243" spans="2:41" ht="3.75" customHeight="1">
      <c r="B6243" s="135"/>
      <c r="I6243" s="136"/>
      <c r="J6243" s="135"/>
      <c r="M6243" s="136"/>
      <c r="N6243" s="135"/>
      <c r="R6243" s="140"/>
      <c r="S6243" s="141"/>
      <c r="T6243" s="141"/>
      <c r="U6243" s="141"/>
      <c r="V6243" s="141"/>
      <c r="W6243" s="141"/>
      <c r="X6243" s="141"/>
      <c r="Y6243" s="141"/>
      <c r="Z6243" s="141"/>
      <c r="AA6243" s="142"/>
      <c r="AB6243" s="140"/>
      <c r="AC6243" s="141"/>
      <c r="AD6243" s="141"/>
      <c r="AE6243" s="141"/>
      <c r="AF6243" s="141"/>
      <c r="AG6243" s="141"/>
      <c r="AH6243" s="141"/>
      <c r="AI6243" s="142"/>
      <c r="AJ6243" s="140"/>
      <c r="AK6243" s="141"/>
      <c r="AL6243" s="141"/>
      <c r="AM6243" s="141"/>
      <c r="AN6243" s="141"/>
      <c r="AO6243" s="142"/>
    </row>
    <row r="6244" spans="2:41" ht="3.75" customHeight="1">
      <c r="B6244" s="135"/>
      <c r="I6244" s="136"/>
      <c r="J6244" s="135"/>
      <c r="M6244" s="136"/>
      <c r="N6244" s="130"/>
      <c r="O6244" s="131"/>
      <c r="P6244" s="131"/>
      <c r="Q6244" s="132"/>
      <c r="R6244" s="683" t="str">
        <f>IF(新_新規_2!T1097="☑", "研修中の登録販売者", "") &amp; IF(新_変更_3!AW1125="☑", "研修中の登録販売者", "")</f>
        <v/>
      </c>
      <c r="S6244" s="684"/>
      <c r="T6244" s="684"/>
      <c r="U6244" s="684"/>
      <c r="V6244" s="684"/>
      <c r="W6244" s="684"/>
      <c r="X6244" s="684"/>
      <c r="Y6244" s="684"/>
      <c r="Z6244" s="684"/>
      <c r="AA6244" s="684"/>
      <c r="AB6244" s="684"/>
      <c r="AC6244" s="684"/>
      <c r="AD6244" s="684"/>
      <c r="AE6244" s="684"/>
      <c r="AF6244" s="684"/>
      <c r="AG6244" s="684"/>
      <c r="AH6244" s="684"/>
      <c r="AI6244" s="684"/>
      <c r="AJ6244" s="684"/>
      <c r="AK6244" s="684"/>
      <c r="AL6244" s="684"/>
      <c r="AM6244" s="684"/>
      <c r="AN6244" s="684"/>
      <c r="AO6244" s="685"/>
    </row>
    <row r="6245" spans="2:41" ht="13.35" customHeight="1">
      <c r="B6245" s="135"/>
      <c r="I6245" s="136"/>
      <c r="J6245" s="135"/>
      <c r="M6245" s="136"/>
      <c r="N6245" s="135" t="s">
        <v>32</v>
      </c>
      <c r="Q6245" s="136"/>
      <c r="R6245" s="686"/>
      <c r="S6245" s="687"/>
      <c r="T6245" s="687"/>
      <c r="U6245" s="687"/>
      <c r="V6245" s="687"/>
      <c r="W6245" s="687"/>
      <c r="X6245" s="687"/>
      <c r="Y6245" s="687"/>
      <c r="Z6245" s="687"/>
      <c r="AA6245" s="687"/>
      <c r="AB6245" s="687"/>
      <c r="AC6245" s="687"/>
      <c r="AD6245" s="687"/>
      <c r="AE6245" s="687"/>
      <c r="AF6245" s="687"/>
      <c r="AG6245" s="687"/>
      <c r="AH6245" s="687"/>
      <c r="AI6245" s="687"/>
      <c r="AJ6245" s="687"/>
      <c r="AK6245" s="687"/>
      <c r="AL6245" s="687"/>
      <c r="AM6245" s="687"/>
      <c r="AN6245" s="687"/>
      <c r="AO6245" s="688"/>
    </row>
    <row r="6246" spans="2:41" ht="3.75" customHeight="1">
      <c r="B6246" s="135"/>
      <c r="I6246" s="136"/>
      <c r="J6246" s="135"/>
      <c r="M6246" s="136"/>
      <c r="N6246" s="140"/>
      <c r="O6246" s="141"/>
      <c r="P6246" s="141"/>
      <c r="Q6246" s="142"/>
      <c r="R6246" s="689"/>
      <c r="S6246" s="690"/>
      <c r="T6246" s="690"/>
      <c r="U6246" s="690"/>
      <c r="V6246" s="690"/>
      <c r="W6246" s="690"/>
      <c r="X6246" s="690"/>
      <c r="Y6246" s="690"/>
      <c r="Z6246" s="690"/>
      <c r="AA6246" s="690"/>
      <c r="AB6246" s="690"/>
      <c r="AC6246" s="690"/>
      <c r="AD6246" s="690"/>
      <c r="AE6246" s="690"/>
      <c r="AF6246" s="690"/>
      <c r="AG6246" s="690"/>
      <c r="AH6246" s="690"/>
      <c r="AI6246" s="690"/>
      <c r="AJ6246" s="690"/>
      <c r="AK6246" s="690"/>
      <c r="AL6246" s="690"/>
      <c r="AM6246" s="690"/>
      <c r="AN6246" s="690"/>
      <c r="AO6246" s="691"/>
    </row>
    <row r="6247" spans="2:41" ht="3.75" customHeight="1">
      <c r="B6247" s="135"/>
      <c r="I6247" s="136"/>
      <c r="J6247" s="130"/>
      <c r="K6247" s="131"/>
      <c r="L6247" s="131"/>
      <c r="M6247" s="132"/>
      <c r="N6247" s="130"/>
      <c r="O6247" s="131"/>
      <c r="P6247" s="131"/>
      <c r="Q6247" s="132"/>
      <c r="R6247" s="130"/>
      <c r="S6247" s="131"/>
      <c r="T6247" s="131"/>
      <c r="U6247" s="131"/>
      <c r="V6247" s="131"/>
      <c r="W6247" s="131"/>
      <c r="X6247" s="131"/>
      <c r="Y6247" s="131"/>
      <c r="Z6247" s="131"/>
      <c r="AA6247" s="132"/>
      <c r="AB6247" s="130"/>
      <c r="AC6247" s="131"/>
      <c r="AD6247" s="131"/>
      <c r="AE6247" s="132"/>
      <c r="AF6247" s="131"/>
      <c r="AG6247" s="131"/>
      <c r="AH6247" s="131"/>
      <c r="AI6247" s="131"/>
      <c r="AJ6247" s="131"/>
      <c r="AK6247" s="131"/>
      <c r="AL6247" s="131"/>
      <c r="AM6247" s="131"/>
      <c r="AN6247" s="131"/>
      <c r="AO6247" s="132"/>
    </row>
    <row r="6248" spans="2:41" ht="13.35" customHeight="1">
      <c r="B6248" s="135"/>
      <c r="I6248" s="136"/>
      <c r="J6248" s="135"/>
      <c r="M6248" s="136"/>
      <c r="N6248" s="135" t="s">
        <v>27</v>
      </c>
      <c r="Q6248" s="136"/>
      <c r="R6248" s="135"/>
      <c r="S6248" s="692" t="str">
        <f>IF(新_新規_2!I1104&lt;&gt;"", "01300011:その他従事者", "") &amp; IF(新_変更_3!AL1132&lt;&gt;"", "01300011:その他従事者", "")</f>
        <v/>
      </c>
      <c r="T6248" s="693"/>
      <c r="U6248" s="693"/>
      <c r="V6248" s="693"/>
      <c r="W6248" s="693"/>
      <c r="X6248" s="693"/>
      <c r="Y6248" s="693"/>
      <c r="Z6248" s="693"/>
      <c r="AA6248" s="694"/>
      <c r="AB6248" s="135" t="s">
        <v>28</v>
      </c>
      <c r="AE6248" s="136"/>
      <c r="AF6248" s="135"/>
      <c r="AG6248" s="695" t="str">
        <f>IF(新_新規_2!I1112="☑", "01300001:薬剤師", "") &amp; IF(新_変更_3!AL1140="☑", "01300001:薬剤師", "")
&amp; IF(新_新規_2!N1112="☑", "01300002:登録販売者", "") &amp; IF(新_変更_3!AQ1140="☑", "01300002:登録販売者", "")
&amp; IF(新_新規_2!T1112="☑", "01300002:登録販売者", "") &amp; IF(新_変更_3!AW1140="☑", "01300002:登録販売者", "")</f>
        <v/>
      </c>
      <c r="AH6248" s="693"/>
      <c r="AI6248" s="693"/>
      <c r="AJ6248" s="693"/>
      <c r="AK6248" s="693"/>
      <c r="AL6248" s="693"/>
      <c r="AM6248" s="693"/>
      <c r="AN6248" s="693"/>
      <c r="AO6248" s="694"/>
    </row>
    <row r="6249" spans="2:41" ht="3.75" customHeight="1">
      <c r="B6249" s="135"/>
      <c r="I6249" s="136"/>
      <c r="J6249" s="135"/>
      <c r="M6249" s="136"/>
      <c r="N6249" s="140"/>
      <c r="O6249" s="141"/>
      <c r="P6249" s="141"/>
      <c r="Q6249" s="142"/>
      <c r="R6249" s="140"/>
      <c r="S6249" s="141"/>
      <c r="T6249" s="141"/>
      <c r="U6249" s="141"/>
      <c r="V6249" s="141"/>
      <c r="W6249" s="141"/>
      <c r="X6249" s="141"/>
      <c r="Y6249" s="141"/>
      <c r="Z6249" s="141"/>
      <c r="AA6249" s="142"/>
      <c r="AB6249" s="140"/>
      <c r="AC6249" s="141"/>
      <c r="AD6249" s="141"/>
      <c r="AE6249" s="142"/>
      <c r="AF6249" s="141"/>
      <c r="AG6249" s="141"/>
      <c r="AH6249" s="141"/>
      <c r="AI6249" s="141"/>
      <c r="AJ6249" s="141"/>
      <c r="AK6249" s="141"/>
      <c r="AL6249" s="141"/>
      <c r="AM6249" s="141"/>
      <c r="AN6249" s="141"/>
      <c r="AO6249" s="142"/>
    </row>
    <row r="6250" spans="2:41" ht="3.75" customHeight="1">
      <c r="B6250" s="135"/>
      <c r="I6250" s="136"/>
      <c r="J6250" s="135"/>
      <c r="M6250" s="136"/>
      <c r="N6250" s="130"/>
      <c r="O6250" s="131"/>
      <c r="P6250" s="131"/>
      <c r="Q6250" s="132"/>
      <c r="R6250" s="130"/>
      <c r="S6250" s="131"/>
      <c r="T6250" s="131"/>
      <c r="U6250" s="131"/>
      <c r="V6250" s="131"/>
      <c r="W6250" s="131"/>
      <c r="X6250" s="131"/>
      <c r="Y6250" s="131"/>
      <c r="Z6250" s="131"/>
      <c r="AA6250" s="132"/>
      <c r="AB6250" s="130"/>
      <c r="AC6250" s="131"/>
      <c r="AD6250" s="131"/>
      <c r="AE6250" s="132"/>
      <c r="AF6250" s="130"/>
      <c r="AG6250" s="131"/>
      <c r="AH6250" s="131"/>
      <c r="AI6250" s="131"/>
      <c r="AJ6250" s="131"/>
      <c r="AK6250" s="131"/>
      <c r="AL6250" s="131"/>
      <c r="AM6250" s="131"/>
      <c r="AN6250" s="131"/>
      <c r="AO6250" s="132"/>
    </row>
    <row r="6251" spans="2:41" ht="13.35" customHeight="1">
      <c r="B6251" s="135"/>
      <c r="I6251" s="136"/>
      <c r="J6251" s="135"/>
      <c r="M6251" s="136"/>
      <c r="N6251" s="135" t="s">
        <v>3990</v>
      </c>
      <c r="Q6251" s="136"/>
      <c r="R6251" s="135"/>
      <c r="S6251" s="696"/>
      <c r="T6251" s="694"/>
      <c r="V6251" s="146"/>
      <c r="W6251" s="124" t="s">
        <v>12</v>
      </c>
      <c r="X6251" s="146"/>
      <c r="Y6251" s="124" t="s">
        <v>11</v>
      </c>
      <c r="Z6251" s="146"/>
      <c r="AA6251" s="136" t="s">
        <v>364</v>
      </c>
      <c r="AB6251" s="135" t="s">
        <v>66</v>
      </c>
      <c r="AE6251" s="136"/>
      <c r="AF6251" s="135"/>
      <c r="AG6251" s="696"/>
      <c r="AH6251" s="694"/>
      <c r="AJ6251" s="146"/>
      <c r="AK6251" s="124" t="s">
        <v>12</v>
      </c>
      <c r="AL6251" s="146"/>
      <c r="AM6251" s="124" t="s">
        <v>11</v>
      </c>
      <c r="AN6251" s="146"/>
      <c r="AO6251" s="136" t="s">
        <v>364</v>
      </c>
    </row>
    <row r="6252" spans="2:41" ht="3.75" customHeight="1">
      <c r="B6252" s="135"/>
      <c r="I6252" s="136"/>
      <c r="J6252" s="135"/>
      <c r="M6252" s="136"/>
      <c r="N6252" s="140"/>
      <c r="O6252" s="141"/>
      <c r="P6252" s="141"/>
      <c r="Q6252" s="142"/>
      <c r="R6252" s="140"/>
      <c r="S6252" s="141"/>
      <c r="T6252" s="141"/>
      <c r="U6252" s="141"/>
      <c r="V6252" s="141"/>
      <c r="W6252" s="141"/>
      <c r="X6252" s="141"/>
      <c r="Y6252" s="141"/>
      <c r="Z6252" s="141"/>
      <c r="AA6252" s="142"/>
      <c r="AB6252" s="140"/>
      <c r="AC6252" s="141"/>
      <c r="AD6252" s="141"/>
      <c r="AE6252" s="142"/>
      <c r="AF6252" s="140"/>
      <c r="AG6252" s="141"/>
      <c r="AH6252" s="141"/>
      <c r="AI6252" s="141"/>
      <c r="AJ6252" s="141"/>
      <c r="AK6252" s="141"/>
      <c r="AL6252" s="141"/>
      <c r="AM6252" s="141"/>
      <c r="AN6252" s="141"/>
      <c r="AO6252" s="142"/>
    </row>
    <row r="6253" spans="2:41" ht="3.75" customHeight="1">
      <c r="B6253" s="135"/>
      <c r="I6253" s="136"/>
      <c r="J6253" s="135"/>
      <c r="M6253" s="136"/>
      <c r="N6253" s="130"/>
      <c r="O6253" s="131"/>
      <c r="P6253" s="131"/>
      <c r="Q6253" s="132"/>
      <c r="R6253" s="683" t="str">
        <f>IF(AND(NM_従事者_従事者66_従事者区分&lt;&gt;"",新_新規_2!I1104&lt;&gt;""), 新_新規_2!I1104, "")
&amp; IF(AND(NM_従事者_従事者66_従事者区分&lt;&gt;"",新_変更_3!AL1132&lt;&gt;""), 新_変更_3!AL1132, "")</f>
        <v/>
      </c>
      <c r="S6253" s="684"/>
      <c r="T6253" s="684"/>
      <c r="U6253" s="684"/>
      <c r="V6253" s="684"/>
      <c r="W6253" s="684"/>
      <c r="X6253" s="684"/>
      <c r="Y6253" s="684"/>
      <c r="Z6253" s="684"/>
      <c r="AA6253" s="684"/>
      <c r="AB6253" s="684"/>
      <c r="AC6253" s="684"/>
      <c r="AD6253" s="684"/>
      <c r="AE6253" s="684"/>
      <c r="AF6253" s="684"/>
      <c r="AG6253" s="684"/>
      <c r="AH6253" s="684"/>
      <c r="AI6253" s="684"/>
      <c r="AJ6253" s="685"/>
      <c r="AK6253" s="131"/>
      <c r="AL6253" s="131"/>
      <c r="AM6253" s="131"/>
      <c r="AN6253" s="131"/>
      <c r="AO6253" s="132"/>
    </row>
    <row r="6254" spans="2:41" ht="13.35" customHeight="1">
      <c r="B6254" s="135"/>
      <c r="I6254" s="136"/>
      <c r="J6254" s="135"/>
      <c r="M6254" s="136"/>
      <c r="N6254" s="135" t="s">
        <v>8</v>
      </c>
      <c r="Q6254" s="136"/>
      <c r="R6254" s="686"/>
      <c r="S6254" s="687"/>
      <c r="T6254" s="687"/>
      <c r="U6254" s="687"/>
      <c r="V6254" s="687"/>
      <c r="W6254" s="687"/>
      <c r="X6254" s="687"/>
      <c r="Y6254" s="687"/>
      <c r="Z6254" s="687"/>
      <c r="AA6254" s="687"/>
      <c r="AB6254" s="687"/>
      <c r="AC6254" s="687"/>
      <c r="AD6254" s="687"/>
      <c r="AE6254" s="687"/>
      <c r="AF6254" s="687"/>
      <c r="AG6254" s="687"/>
      <c r="AH6254" s="687"/>
      <c r="AI6254" s="687"/>
      <c r="AJ6254" s="688"/>
      <c r="AL6254" s="147" t="s">
        <v>13</v>
      </c>
      <c r="AM6254" s="124" t="s">
        <v>29</v>
      </c>
      <c r="AO6254" s="136"/>
    </row>
    <row r="6255" spans="2:41" ht="3.75" customHeight="1">
      <c r="B6255" s="135"/>
      <c r="I6255" s="136"/>
      <c r="J6255" s="135"/>
      <c r="M6255" s="136"/>
      <c r="N6255" s="140"/>
      <c r="O6255" s="141"/>
      <c r="P6255" s="141"/>
      <c r="Q6255" s="142"/>
      <c r="R6255" s="689"/>
      <c r="S6255" s="690"/>
      <c r="T6255" s="690"/>
      <c r="U6255" s="690"/>
      <c r="V6255" s="690"/>
      <c r="W6255" s="690"/>
      <c r="X6255" s="690"/>
      <c r="Y6255" s="690"/>
      <c r="Z6255" s="690"/>
      <c r="AA6255" s="690"/>
      <c r="AB6255" s="690"/>
      <c r="AC6255" s="690"/>
      <c r="AD6255" s="690"/>
      <c r="AE6255" s="690"/>
      <c r="AF6255" s="690"/>
      <c r="AG6255" s="690"/>
      <c r="AH6255" s="690"/>
      <c r="AI6255" s="690"/>
      <c r="AJ6255" s="691"/>
      <c r="AK6255" s="141"/>
      <c r="AL6255" s="141"/>
      <c r="AM6255" s="141"/>
      <c r="AN6255" s="141"/>
      <c r="AO6255" s="142"/>
    </row>
    <row r="6256" spans="2:41" ht="3.75" customHeight="1">
      <c r="B6256" s="135"/>
      <c r="I6256" s="136"/>
      <c r="J6256" s="135"/>
      <c r="M6256" s="136"/>
      <c r="N6256" s="130"/>
      <c r="O6256" s="131"/>
      <c r="P6256" s="131"/>
      <c r="Q6256" s="132"/>
      <c r="R6256" s="683" t="str">
        <f>IF(NM_従事者_従事者66_従事者区分="","",(IF(新_新規_2!I1103&lt;&gt;"", ASC(PHONETIC(新_新規_2!I1103)), "") &amp; IF(新_変更_3!AL1131&lt;&gt;"", ASC(PHONETIC(新_変更_3!AL1131)), "")))</f>
        <v/>
      </c>
      <c r="S6256" s="684"/>
      <c r="T6256" s="684"/>
      <c r="U6256" s="684"/>
      <c r="V6256" s="684"/>
      <c r="W6256" s="684"/>
      <c r="X6256" s="684"/>
      <c r="Y6256" s="684"/>
      <c r="Z6256" s="684"/>
      <c r="AA6256" s="684"/>
      <c r="AB6256" s="684"/>
      <c r="AC6256" s="684"/>
      <c r="AD6256" s="684"/>
      <c r="AE6256" s="684"/>
      <c r="AF6256" s="684"/>
      <c r="AG6256" s="684"/>
      <c r="AH6256" s="684"/>
      <c r="AI6256" s="684"/>
      <c r="AJ6256" s="684"/>
      <c r="AK6256" s="684"/>
      <c r="AL6256" s="684"/>
      <c r="AM6256" s="684"/>
      <c r="AN6256" s="684"/>
      <c r="AO6256" s="685"/>
    </row>
    <row r="6257" spans="2:41" ht="13.35" customHeight="1">
      <c r="B6257" s="135"/>
      <c r="I6257" s="136"/>
      <c r="J6257" s="135"/>
      <c r="M6257" s="136"/>
      <c r="N6257" s="135" t="s">
        <v>61</v>
      </c>
      <c r="Q6257" s="136"/>
      <c r="R6257" s="686"/>
      <c r="S6257" s="687"/>
      <c r="T6257" s="687"/>
      <c r="U6257" s="687"/>
      <c r="V6257" s="687"/>
      <c r="W6257" s="687"/>
      <c r="X6257" s="687"/>
      <c r="Y6257" s="687"/>
      <c r="Z6257" s="687"/>
      <c r="AA6257" s="687"/>
      <c r="AB6257" s="687"/>
      <c r="AC6257" s="687"/>
      <c r="AD6257" s="687"/>
      <c r="AE6257" s="687"/>
      <c r="AF6257" s="687"/>
      <c r="AG6257" s="687"/>
      <c r="AH6257" s="687"/>
      <c r="AI6257" s="687"/>
      <c r="AJ6257" s="687"/>
      <c r="AK6257" s="687"/>
      <c r="AL6257" s="687"/>
      <c r="AM6257" s="687"/>
      <c r="AN6257" s="687"/>
      <c r="AO6257" s="688"/>
    </row>
    <row r="6258" spans="2:41" ht="3.75" customHeight="1">
      <c r="B6258" s="135"/>
      <c r="I6258" s="136"/>
      <c r="J6258" s="135"/>
      <c r="M6258" s="136"/>
      <c r="N6258" s="135"/>
      <c r="Q6258" s="136"/>
      <c r="R6258" s="689"/>
      <c r="S6258" s="690"/>
      <c r="T6258" s="690"/>
      <c r="U6258" s="690"/>
      <c r="V6258" s="690"/>
      <c r="W6258" s="690"/>
      <c r="X6258" s="690"/>
      <c r="Y6258" s="690"/>
      <c r="Z6258" s="690"/>
      <c r="AA6258" s="690"/>
      <c r="AB6258" s="690"/>
      <c r="AC6258" s="690"/>
      <c r="AD6258" s="690"/>
      <c r="AE6258" s="690"/>
      <c r="AF6258" s="690"/>
      <c r="AG6258" s="690"/>
      <c r="AH6258" s="690"/>
      <c r="AI6258" s="690"/>
      <c r="AJ6258" s="690"/>
      <c r="AK6258" s="690"/>
      <c r="AL6258" s="690"/>
      <c r="AM6258" s="690"/>
      <c r="AN6258" s="690"/>
      <c r="AO6258" s="691"/>
    </row>
    <row r="6259" spans="2:41" ht="3.75" customHeight="1">
      <c r="B6259" s="135"/>
      <c r="I6259" s="136"/>
      <c r="J6259" s="135"/>
      <c r="N6259" s="130"/>
      <c r="O6259" s="131"/>
      <c r="P6259" s="131"/>
      <c r="Q6259" s="132"/>
      <c r="U6259" s="787" t="str">
        <f>IF(AND(NM_従事者_従事者66_従事者区分&lt;&gt;"",新_新規_2!L1105&lt;&gt;""), 新_新規_2!L1105, "")
&amp; IF(AND(NM_従事者_従事者66_従事者区分&lt;&gt;"",新_変更_3!AO1133&lt;&gt;""), 新_変更_3!AO1133, "")</f>
        <v/>
      </c>
      <c r="V6259" s="754"/>
      <c r="W6259" s="754"/>
      <c r="X6259" s="789"/>
      <c r="Y6259" s="131"/>
      <c r="Z6259" s="792" t="str">
        <f>IF(AND(NM_従事者_従事者66_従事者区分&lt;&gt;"",新_新規_2!O1105&lt;&gt;""), 新_新規_2!O1105, "")
 &amp; IF(AND(NM_従事者_従事者66_従事者区分&lt;&gt;"",新_変更_3!AR1133&lt;&gt;""), 新_変更_3!AR1133, "")</f>
        <v/>
      </c>
      <c r="AA6259" s="754"/>
      <c r="AB6259" s="754"/>
      <c r="AC6259" s="755"/>
      <c r="AG6259" s="683" t="str">
        <f>IF(AND(NM_従事者_従事者66_従事者区分&lt;&gt;"",新_新規_2!L1106&lt;&gt;""), 新_新規_2!L1106, "")
 &amp; IF(AND(NM_従事者_従事者66_従事者区分&lt;&gt;"",新_変更_3!AO1134&lt;&gt;""), 新_変更_3!AO1134, "")</f>
        <v/>
      </c>
      <c r="AH6259" s="684"/>
      <c r="AI6259" s="684"/>
      <c r="AJ6259" s="684"/>
      <c r="AK6259" s="684"/>
      <c r="AL6259" s="684"/>
      <c r="AM6259" s="684"/>
      <c r="AN6259" s="684"/>
      <c r="AO6259" s="685"/>
    </row>
    <row r="6260" spans="2:41" ht="13.35" customHeight="1">
      <c r="B6260" s="135"/>
      <c r="I6260" s="136"/>
      <c r="J6260" s="135"/>
      <c r="N6260" s="135"/>
      <c r="Q6260" s="136"/>
      <c r="R6260" s="124" t="s">
        <v>15</v>
      </c>
      <c r="U6260" s="756"/>
      <c r="V6260" s="757"/>
      <c r="W6260" s="757"/>
      <c r="X6260" s="790"/>
      <c r="Y6260" s="125" t="s">
        <v>359</v>
      </c>
      <c r="Z6260" s="793"/>
      <c r="AA6260" s="757"/>
      <c r="AB6260" s="757"/>
      <c r="AC6260" s="758"/>
      <c r="AD6260" s="124" t="s">
        <v>56</v>
      </c>
      <c r="AG6260" s="686"/>
      <c r="AH6260" s="687"/>
      <c r="AI6260" s="687"/>
      <c r="AJ6260" s="687"/>
      <c r="AK6260" s="687"/>
      <c r="AL6260" s="687"/>
      <c r="AM6260" s="687"/>
      <c r="AN6260" s="687"/>
      <c r="AO6260" s="688"/>
    </row>
    <row r="6261" spans="2:41" ht="3.75" customHeight="1">
      <c r="B6261" s="135"/>
      <c r="I6261" s="136"/>
      <c r="J6261" s="135"/>
      <c r="N6261" s="135"/>
      <c r="Q6261" s="136"/>
      <c r="R6261" s="141"/>
      <c r="S6261" s="141"/>
      <c r="T6261" s="141"/>
      <c r="U6261" s="759"/>
      <c r="V6261" s="760"/>
      <c r="W6261" s="760"/>
      <c r="X6261" s="791"/>
      <c r="Y6261" s="141"/>
      <c r="Z6261" s="794"/>
      <c r="AA6261" s="760"/>
      <c r="AB6261" s="760"/>
      <c r="AC6261" s="761"/>
      <c r="AD6261" s="141"/>
      <c r="AE6261" s="141"/>
      <c r="AF6261" s="141"/>
      <c r="AG6261" s="689"/>
      <c r="AH6261" s="690"/>
      <c r="AI6261" s="690"/>
      <c r="AJ6261" s="690"/>
      <c r="AK6261" s="690"/>
      <c r="AL6261" s="690"/>
      <c r="AM6261" s="690"/>
      <c r="AN6261" s="690"/>
      <c r="AO6261" s="691"/>
    </row>
    <row r="6262" spans="2:41" ht="3.75" customHeight="1">
      <c r="B6262" s="135"/>
      <c r="I6262" s="136"/>
      <c r="J6262" s="135"/>
      <c r="N6262" s="135"/>
      <c r="Q6262" s="136"/>
      <c r="R6262" s="131"/>
      <c r="S6262" s="131"/>
      <c r="T6262" s="132"/>
      <c r="U6262" s="683" t="str">
        <f>IF(AND(NM_従事者_従事者66_従事者区分&lt;&gt;"",新_新規_2!T1106&lt;&gt;""), 新_新規_2!T1106, "")
&amp; IF(AND(NM_従事者_従事者66_従事者区分&lt;&gt;"",新_変更_3!AW1134&lt;&gt;""), 新_変更_3!AW1134, "")</f>
        <v/>
      </c>
      <c r="V6262" s="684"/>
      <c r="W6262" s="684"/>
      <c r="X6262" s="684"/>
      <c r="Y6262" s="684"/>
      <c r="Z6262" s="684"/>
      <c r="AA6262" s="684"/>
      <c r="AB6262" s="684"/>
      <c r="AC6262" s="685"/>
      <c r="AD6262" s="130"/>
      <c r="AE6262" s="131"/>
      <c r="AF6262" s="132"/>
      <c r="AG6262" s="683" t="str">
        <f>IF(AND(NM_従事者_従事者66_従事者区分&lt;&gt;"",新_新規_2!L1107&lt;&gt;""), 新_新規_2!L1107, "")
&amp; IF(AND(NM_従事者_従事者66_従事者区分&lt;&gt;"",新_変更_3!AO1135&lt;&gt;""), 新_変更_3!AO1135, "")</f>
        <v/>
      </c>
      <c r="AH6262" s="684"/>
      <c r="AI6262" s="684"/>
      <c r="AJ6262" s="684"/>
      <c r="AK6262" s="684"/>
      <c r="AL6262" s="684"/>
      <c r="AM6262" s="684"/>
      <c r="AN6262" s="684"/>
      <c r="AO6262" s="685"/>
    </row>
    <row r="6263" spans="2:41" ht="13.35" customHeight="1">
      <c r="B6263" s="135"/>
      <c r="I6263" s="136"/>
      <c r="J6263" s="135" t="s">
        <v>4058</v>
      </c>
      <c r="N6263" s="135" t="s">
        <v>23</v>
      </c>
      <c r="Q6263" s="136"/>
      <c r="R6263" s="124" t="s">
        <v>17</v>
      </c>
      <c r="T6263" s="136"/>
      <c r="U6263" s="686"/>
      <c r="V6263" s="687"/>
      <c r="W6263" s="687"/>
      <c r="X6263" s="687"/>
      <c r="Y6263" s="687"/>
      <c r="Z6263" s="687"/>
      <c r="AA6263" s="687"/>
      <c r="AB6263" s="687"/>
      <c r="AC6263" s="688"/>
      <c r="AD6263" s="135" t="s">
        <v>18</v>
      </c>
      <c r="AF6263" s="136"/>
      <c r="AG6263" s="686"/>
      <c r="AH6263" s="687"/>
      <c r="AI6263" s="687"/>
      <c r="AJ6263" s="687"/>
      <c r="AK6263" s="687"/>
      <c r="AL6263" s="687"/>
      <c r="AM6263" s="687"/>
      <c r="AN6263" s="687"/>
      <c r="AO6263" s="688"/>
    </row>
    <row r="6264" spans="2:41" ht="3.75" customHeight="1">
      <c r="B6264" s="135"/>
      <c r="I6264" s="136"/>
      <c r="J6264" s="135"/>
      <c r="N6264" s="135"/>
      <c r="Q6264" s="136"/>
      <c r="R6264" s="141"/>
      <c r="S6264" s="141"/>
      <c r="T6264" s="142"/>
      <c r="U6264" s="689"/>
      <c r="V6264" s="690"/>
      <c r="W6264" s="690"/>
      <c r="X6264" s="690"/>
      <c r="Y6264" s="690"/>
      <c r="Z6264" s="690"/>
      <c r="AA6264" s="690"/>
      <c r="AB6264" s="690"/>
      <c r="AC6264" s="691"/>
      <c r="AD6264" s="140"/>
      <c r="AE6264" s="141"/>
      <c r="AF6264" s="142"/>
      <c r="AG6264" s="689"/>
      <c r="AH6264" s="690"/>
      <c r="AI6264" s="690"/>
      <c r="AJ6264" s="690"/>
      <c r="AK6264" s="690"/>
      <c r="AL6264" s="690"/>
      <c r="AM6264" s="690"/>
      <c r="AN6264" s="690"/>
      <c r="AO6264" s="691"/>
    </row>
    <row r="6265" spans="2:41" ht="3.75" customHeight="1">
      <c r="B6265" s="135"/>
      <c r="I6265" s="136"/>
      <c r="J6265" s="135"/>
      <c r="N6265" s="135"/>
      <c r="Q6265" s="136"/>
      <c r="R6265" s="131"/>
      <c r="S6265" s="131"/>
      <c r="T6265" s="132"/>
      <c r="U6265" s="683" t="str">
        <f>IF(AND(NM_従事者_従事者66_従事者区分&lt;&gt;"",新_新規_2!T1107&lt;&gt;""), 新_新規_2!T1107, "")
&amp; IF(AND(NM_従事者_従事者66_従事者区分&lt;&gt;"",新_変更_3!AW1135&lt;&gt;""), 新_変更_3!AW1135, "")</f>
        <v/>
      </c>
      <c r="V6265" s="684"/>
      <c r="W6265" s="684"/>
      <c r="X6265" s="684"/>
      <c r="Y6265" s="684"/>
      <c r="Z6265" s="684"/>
      <c r="AA6265" s="684"/>
      <c r="AB6265" s="684"/>
      <c r="AC6265" s="685"/>
      <c r="AD6265" s="130"/>
      <c r="AE6265" s="131"/>
      <c r="AF6265" s="132"/>
      <c r="AG6265" s="683" t="str">
        <f>IF(AND(NM_従事者_従事者66_従事者区分&lt;&gt;"",新_新規_2!L1108&lt;&gt;""), 新_新規_2!L1108, "")
&amp; IF(AND(NM_従事者_従事者66_従事者区分&lt;&gt;"",新_変更_3!AO1136&lt;&gt;""), 新_変更_3!AO1136, "")</f>
        <v/>
      </c>
      <c r="AH6265" s="684"/>
      <c r="AI6265" s="684"/>
      <c r="AJ6265" s="684"/>
      <c r="AK6265" s="684"/>
      <c r="AL6265" s="684"/>
      <c r="AM6265" s="684"/>
      <c r="AN6265" s="684"/>
      <c r="AO6265" s="685"/>
    </row>
    <row r="6266" spans="2:41" ht="13.35" customHeight="1">
      <c r="B6266" s="135"/>
      <c r="I6266" s="136"/>
      <c r="J6266" s="135"/>
      <c r="N6266" s="135"/>
      <c r="Q6266" s="136"/>
      <c r="R6266" s="124" t="s">
        <v>19</v>
      </c>
      <c r="T6266" s="136"/>
      <c r="U6266" s="686"/>
      <c r="V6266" s="687"/>
      <c r="W6266" s="687"/>
      <c r="X6266" s="687"/>
      <c r="Y6266" s="687"/>
      <c r="Z6266" s="687"/>
      <c r="AA6266" s="687"/>
      <c r="AB6266" s="687"/>
      <c r="AC6266" s="688"/>
      <c r="AD6266" s="135" t="s">
        <v>20</v>
      </c>
      <c r="AF6266" s="136"/>
      <c r="AG6266" s="686"/>
      <c r="AH6266" s="687"/>
      <c r="AI6266" s="687"/>
      <c r="AJ6266" s="687"/>
      <c r="AK6266" s="687"/>
      <c r="AL6266" s="687"/>
      <c r="AM6266" s="687"/>
      <c r="AN6266" s="687"/>
      <c r="AO6266" s="688"/>
    </row>
    <row r="6267" spans="2:41" ht="3.75" customHeight="1">
      <c r="B6267" s="135"/>
      <c r="I6267" s="136"/>
      <c r="J6267" s="135"/>
      <c r="N6267" s="140"/>
      <c r="O6267" s="141"/>
      <c r="P6267" s="141"/>
      <c r="Q6267" s="142"/>
      <c r="R6267" s="141"/>
      <c r="S6267" s="141"/>
      <c r="T6267" s="142"/>
      <c r="U6267" s="689"/>
      <c r="V6267" s="690"/>
      <c r="W6267" s="690"/>
      <c r="X6267" s="690"/>
      <c r="Y6267" s="690"/>
      <c r="Z6267" s="690"/>
      <c r="AA6267" s="690"/>
      <c r="AB6267" s="690"/>
      <c r="AC6267" s="691"/>
      <c r="AD6267" s="140"/>
      <c r="AE6267" s="141"/>
      <c r="AF6267" s="142"/>
      <c r="AG6267" s="689"/>
      <c r="AH6267" s="690"/>
      <c r="AI6267" s="690"/>
      <c r="AJ6267" s="690"/>
      <c r="AK6267" s="690"/>
      <c r="AL6267" s="690"/>
      <c r="AM6267" s="690"/>
      <c r="AN6267" s="690"/>
      <c r="AO6267" s="691"/>
    </row>
    <row r="6268" spans="2:41" ht="3.75" customHeight="1">
      <c r="B6268" s="135"/>
      <c r="I6268" s="136"/>
      <c r="J6268" s="135"/>
      <c r="M6268" s="136"/>
      <c r="N6268" s="135"/>
      <c r="Q6268" s="136"/>
      <c r="R6268" s="130"/>
      <c r="S6268" s="131"/>
      <c r="T6268" s="131"/>
      <c r="U6268" s="131"/>
      <c r="V6268" s="131"/>
      <c r="W6268" s="131"/>
      <c r="X6268" s="131"/>
      <c r="Y6268" s="131"/>
      <c r="Z6268" s="131"/>
      <c r="AA6268" s="131"/>
      <c r="AB6268" s="131"/>
      <c r="AC6268" s="131"/>
      <c r="AD6268" s="131"/>
      <c r="AE6268" s="131"/>
      <c r="AF6268" s="131"/>
      <c r="AG6268" s="131"/>
      <c r="AH6268" s="131"/>
      <c r="AI6268" s="131"/>
      <c r="AJ6268" s="131"/>
      <c r="AK6268" s="131"/>
      <c r="AL6268" s="131"/>
      <c r="AM6268" s="131"/>
      <c r="AN6268" s="131"/>
      <c r="AO6268" s="132"/>
    </row>
    <row r="6269" spans="2:41" ht="13.35" customHeight="1">
      <c r="B6269" s="135"/>
      <c r="I6269" s="136"/>
      <c r="J6269" s="135"/>
      <c r="M6269" s="136"/>
      <c r="N6269" s="135" t="s">
        <v>111</v>
      </c>
      <c r="Q6269" s="136"/>
      <c r="R6269" s="135"/>
      <c r="S6269" s="696"/>
      <c r="T6269" s="694"/>
      <c r="V6269" s="146"/>
      <c r="W6269" s="124" t="s">
        <v>12</v>
      </c>
      <c r="X6269" s="146"/>
      <c r="Y6269" s="124" t="s">
        <v>11</v>
      </c>
      <c r="Z6269" s="146"/>
      <c r="AA6269" s="124" t="s">
        <v>364</v>
      </c>
      <c r="AO6269" s="136"/>
    </row>
    <row r="6270" spans="2:41" ht="3.75" customHeight="1">
      <c r="B6270" s="135"/>
      <c r="I6270" s="136"/>
      <c r="J6270" s="135"/>
      <c r="M6270" s="136"/>
      <c r="N6270" s="135"/>
      <c r="Q6270" s="136"/>
      <c r="R6270" s="135"/>
      <c r="AO6270" s="136"/>
    </row>
    <row r="6271" spans="2:41" ht="3.75" customHeight="1">
      <c r="B6271" s="135"/>
      <c r="I6271" s="136"/>
      <c r="J6271" s="135"/>
      <c r="M6271" s="136"/>
      <c r="N6271" s="130"/>
      <c r="O6271" s="131"/>
      <c r="P6271" s="131"/>
      <c r="Q6271" s="131"/>
      <c r="R6271" s="781" t="str">
        <f>IF(AND(NM_従事者_従事者66_従事者区分&lt;&gt;"",新_新規_2!I1109&lt;&gt;""), 新_新規_2!I1109, "")
 &amp; IF(AND(NM_従事者_従事者66_従事者区分&lt;&gt;"",新_変更_3!AL1137&lt;&gt;""), 新_変更_3!AL1137, "")</f>
        <v/>
      </c>
      <c r="S6271" s="784" t="str">
        <f>IF(AND(NM_従事者_従事者66_従事者区分&lt;&gt;"",新_新規_2!J1109&lt;&gt;""), 新_新規_2!J1109, "")
 &amp; IF(AND(NM_従事者_従事者66_従事者区分&lt;&gt;"",新_変更_3!AM1137&lt;&gt;""), 新_変更_3!AM1137, "")</f>
        <v/>
      </c>
      <c r="T6271" s="131"/>
      <c r="U6271" s="787" t="str">
        <f>IF(AND(NM_従事者_従事者66_従事者区分&lt;&gt;"",新_新規_2!L1109&lt;&gt;""), 新_新規_2!L1109, "")
 &amp; IF(AND(NM_従事者_従事者66_従事者区分&lt;&gt;"",新_変更_3!AO1137&lt;&gt;""), 新_変更_3!AO1137, "")</f>
        <v/>
      </c>
      <c r="V6271" s="130"/>
      <c r="W6271" s="131"/>
      <c r="X6271" s="131"/>
      <c r="Y6271" s="131"/>
      <c r="Z6271" s="131"/>
      <c r="AA6271" s="131"/>
      <c r="AB6271" s="131"/>
      <c r="AC6271" s="131"/>
      <c r="AD6271" s="131"/>
      <c r="AE6271" s="131"/>
      <c r="AF6271" s="131"/>
      <c r="AG6271" s="131"/>
      <c r="AH6271" s="133"/>
      <c r="AI6271" s="133"/>
      <c r="AJ6271" s="131"/>
      <c r="AK6271" s="149"/>
      <c r="AL6271" s="131"/>
      <c r="AM6271" s="131"/>
      <c r="AN6271" s="131"/>
      <c r="AO6271" s="132"/>
    </row>
    <row r="6272" spans="2:41" ht="13.35" customHeight="1">
      <c r="B6272" s="135"/>
      <c r="I6272" s="136"/>
      <c r="J6272" s="135"/>
      <c r="M6272" s="136"/>
      <c r="N6272" s="135" t="s">
        <v>30</v>
      </c>
      <c r="R6272" s="782"/>
      <c r="S6272" s="785"/>
      <c r="T6272" s="124" t="s">
        <v>388</v>
      </c>
      <c r="U6272" s="756"/>
      <c r="V6272" s="135" t="s">
        <v>112</v>
      </c>
      <c r="AH6272" s="137"/>
      <c r="AI6272" s="137"/>
      <c r="AK6272" s="150"/>
      <c r="AO6272" s="136"/>
    </row>
    <row r="6273" spans="2:41" ht="3.75" customHeight="1">
      <c r="B6273" s="135"/>
      <c r="I6273" s="136"/>
      <c r="J6273" s="135"/>
      <c r="M6273" s="136"/>
      <c r="N6273" s="135"/>
      <c r="R6273" s="783"/>
      <c r="S6273" s="786"/>
      <c r="T6273" s="141"/>
      <c r="U6273" s="759"/>
      <c r="V6273" s="140"/>
      <c r="W6273" s="141"/>
      <c r="X6273" s="141"/>
      <c r="Y6273" s="141"/>
      <c r="Z6273" s="141"/>
      <c r="AA6273" s="141"/>
      <c r="AB6273" s="141"/>
      <c r="AC6273" s="141"/>
      <c r="AD6273" s="141"/>
      <c r="AE6273" s="141"/>
      <c r="AF6273" s="141"/>
      <c r="AG6273" s="141"/>
      <c r="AH6273" s="143"/>
      <c r="AI6273" s="143"/>
      <c r="AJ6273" s="141"/>
      <c r="AK6273" s="151"/>
      <c r="AL6273" s="141"/>
      <c r="AM6273" s="141"/>
      <c r="AN6273" s="141"/>
      <c r="AO6273" s="142"/>
    </row>
    <row r="6274" spans="2:41" ht="3.75" customHeight="1">
      <c r="B6274" s="135"/>
      <c r="I6274" s="136"/>
      <c r="J6274" s="135"/>
      <c r="M6274" s="136"/>
      <c r="N6274" s="130"/>
      <c r="O6274" s="131"/>
      <c r="P6274" s="131"/>
      <c r="Q6274" s="132"/>
      <c r="R6274" s="788" t="str">
        <f>IF(AND(NM_従事者_従事者66_従事者区分&lt;&gt;"",新_新規_2!K1113&lt;&gt;""), 新_新規_2!K1113, "")
&amp; IF(AND(NM_従事者_従事者66_従事者区分&lt;&gt;"",新_変更_3!AN1141&lt;&gt;""), 新_変更_3!AN1141, "")</f>
        <v/>
      </c>
      <c r="S6274" s="684"/>
      <c r="T6274" s="684"/>
      <c r="U6274" s="685"/>
      <c r="V6274" s="686" t="str">
        <f>IF(AND(NM_従事者_従事者66_従事者区分&lt;&gt;"",新_新規_2!O1113&lt;&gt;""), 新_新規_2!O1113, "")
&amp; IF(AND(NM_従事者_従事者66_従事者区分&lt;&gt;"",新_変更_3!AR1141&lt;&gt;""), 新_変更_3!AR1141, "")</f>
        <v/>
      </c>
      <c r="W6274" s="688"/>
      <c r="X6274" s="683" t="str">
        <f>IF(AND(NM_従事者_従事者66_従事者区分&lt;&gt;"",新_新規_2!Q1113&lt;&gt;""), 新_新規_2!Q1113, "")
&amp; IF(AND(NM_従事者_従事者66_従事者区分&lt;&gt;"",新_変更_3!AT1141&lt;&gt;""), 新_変更_3!AT1141, "")</f>
        <v/>
      </c>
      <c r="Y6274" s="684"/>
      <c r="Z6274" s="684"/>
      <c r="AA6274" s="685"/>
      <c r="AI6274" s="131"/>
      <c r="AO6274" s="136"/>
    </row>
    <row r="6275" spans="2:41" ht="13.35" customHeight="1">
      <c r="B6275" s="135"/>
      <c r="I6275" s="136"/>
      <c r="J6275" s="135"/>
      <c r="M6275" s="136"/>
      <c r="N6275" s="135" t="s">
        <v>114</v>
      </c>
      <c r="Q6275" s="136"/>
      <c r="R6275" s="686"/>
      <c r="S6275" s="687"/>
      <c r="T6275" s="687"/>
      <c r="U6275" s="688"/>
      <c r="V6275" s="686"/>
      <c r="W6275" s="688"/>
      <c r="X6275" s="686"/>
      <c r="Y6275" s="687"/>
      <c r="Z6275" s="687"/>
      <c r="AA6275" s="688"/>
      <c r="AB6275" s="158" t="s">
        <v>171</v>
      </c>
      <c r="AO6275" s="136"/>
    </row>
    <row r="6276" spans="2:41" ht="3.75" customHeight="1">
      <c r="B6276" s="135"/>
      <c r="I6276" s="136"/>
      <c r="J6276" s="135"/>
      <c r="M6276" s="136"/>
      <c r="N6276" s="135"/>
      <c r="Q6276" s="136"/>
      <c r="R6276" s="689"/>
      <c r="S6276" s="690"/>
      <c r="T6276" s="690"/>
      <c r="U6276" s="691"/>
      <c r="V6276" s="689"/>
      <c r="W6276" s="691"/>
      <c r="X6276" s="689"/>
      <c r="Y6276" s="690"/>
      <c r="Z6276" s="690"/>
      <c r="AA6276" s="691"/>
      <c r="AB6276" s="141"/>
      <c r="AC6276" s="141"/>
      <c r="AD6276" s="141"/>
      <c r="AE6276" s="141"/>
      <c r="AF6276" s="141"/>
      <c r="AG6276" s="141"/>
      <c r="AH6276" s="141"/>
      <c r="AI6276" s="141"/>
      <c r="AJ6276" s="141"/>
      <c r="AK6276" s="141"/>
      <c r="AL6276" s="141"/>
      <c r="AM6276" s="141"/>
      <c r="AN6276" s="141"/>
      <c r="AO6276" s="142"/>
    </row>
    <row r="6277" spans="2:41" ht="3.75" customHeight="1">
      <c r="B6277" s="135"/>
      <c r="I6277" s="136"/>
      <c r="J6277" s="135"/>
      <c r="M6277" s="136"/>
      <c r="N6277" s="130"/>
      <c r="O6277" s="131"/>
      <c r="P6277" s="131"/>
      <c r="Q6277" s="131"/>
      <c r="R6277" s="130"/>
      <c r="S6277" s="131"/>
      <c r="T6277" s="131"/>
      <c r="U6277" s="131"/>
      <c r="V6277" s="131"/>
      <c r="W6277" s="131"/>
      <c r="X6277" s="131"/>
      <c r="Y6277" s="131"/>
      <c r="Z6277" s="131"/>
      <c r="AA6277" s="132"/>
      <c r="AB6277" s="130"/>
      <c r="AI6277" s="136"/>
      <c r="AJ6277" s="130"/>
      <c r="AK6277" s="131"/>
      <c r="AL6277" s="131"/>
      <c r="AM6277" s="131"/>
      <c r="AN6277" s="131"/>
      <c r="AO6277" s="132"/>
    </row>
    <row r="6278" spans="2:41" ht="13.35" customHeight="1">
      <c r="B6278" s="135"/>
      <c r="I6278" s="136"/>
      <c r="J6278" s="135"/>
      <c r="M6278" s="136"/>
      <c r="N6278" s="135" t="s">
        <v>115</v>
      </c>
      <c r="R6278" s="135"/>
      <c r="S6278" s="696" t="str">
        <f>IF(AND(NM_従事者_従事者66_従事者区分&lt;&gt;"",新_新規_2!I1115&lt;&gt;""), 新_新規_2!I1115, "")
&amp; IF(AND(NM_従事者_従事者66_従事者区分&lt;&gt;"",新_変更_3!AL1143&lt;&gt;""), 新_変更_3!AL1143, "")</f>
        <v/>
      </c>
      <c r="T6278" s="694"/>
      <c r="V6278" s="146" t="str">
        <f>IF(AND(NM_従事者_従事者66_従事者区分&lt;&gt;"",新_新規_2!K1115&lt;&gt;""), 新_新規_2!K1115, "")
&amp; IF(AND(NM_従事者_従事者66_従事者区分&lt;&gt;"",新_変更_3!AN1143&lt;&gt;""), 新_変更_3!AN1143, "")</f>
        <v/>
      </c>
      <c r="W6278" s="124" t="s">
        <v>12</v>
      </c>
      <c r="X6278" s="146" t="str">
        <f>IF(AND(NM_従事者_従事者66_従事者区分&lt;&gt;"",新_新規_2!M1115&lt;&gt;""), 新_新規_2!M1115, "")
&amp; IF(AND(NM_従事者_従事者66_従事者区分&lt;&gt;"",新_変更_3!AP1143&lt;&gt;""), 新_変更_3!AP1143, "")</f>
        <v/>
      </c>
      <c r="Y6278" s="124" t="s">
        <v>11</v>
      </c>
      <c r="Z6278" s="146" t="str">
        <f>IF(AND(NM_従事者_従事者66_従事者区分&lt;&gt;"",新_新規_2!O1115&lt;&gt;""), 新_新規_2!O1115, "")
&amp; IF(AND(NM_従事者_従事者66_従事者区分&lt;&gt;"",新_変更_3!AR1143&lt;&gt;""), 新_変更_3!AR1143, "")</f>
        <v/>
      </c>
      <c r="AA6278" s="124" t="s">
        <v>364</v>
      </c>
      <c r="AB6278" s="135" t="s">
        <v>170</v>
      </c>
      <c r="AI6278" s="136"/>
      <c r="AJ6278" s="135"/>
      <c r="AK6278" s="696"/>
      <c r="AL6278" s="693"/>
      <c r="AM6278" s="693"/>
      <c r="AN6278" s="693"/>
      <c r="AO6278" s="694"/>
    </row>
    <row r="6279" spans="2:41" ht="3.75" customHeight="1">
      <c r="B6279" s="135"/>
      <c r="I6279" s="136"/>
      <c r="J6279" s="135"/>
      <c r="M6279" s="136"/>
      <c r="N6279" s="135"/>
      <c r="R6279" s="140"/>
      <c r="S6279" s="141"/>
      <c r="T6279" s="141"/>
      <c r="U6279" s="141"/>
      <c r="V6279" s="141"/>
      <c r="W6279" s="141"/>
      <c r="X6279" s="141"/>
      <c r="Y6279" s="141"/>
      <c r="Z6279" s="141"/>
      <c r="AA6279" s="142"/>
      <c r="AB6279" s="140"/>
      <c r="AC6279" s="141"/>
      <c r="AD6279" s="141"/>
      <c r="AE6279" s="141"/>
      <c r="AF6279" s="141"/>
      <c r="AG6279" s="141"/>
      <c r="AH6279" s="141"/>
      <c r="AI6279" s="142"/>
      <c r="AJ6279" s="140"/>
      <c r="AK6279" s="141"/>
      <c r="AL6279" s="141"/>
      <c r="AM6279" s="141"/>
      <c r="AN6279" s="141"/>
      <c r="AO6279" s="142"/>
    </row>
    <row r="6280" spans="2:41" ht="3.75" customHeight="1">
      <c r="B6280" s="135"/>
      <c r="I6280" s="136"/>
      <c r="J6280" s="135"/>
      <c r="M6280" s="136"/>
      <c r="N6280" s="130"/>
      <c r="O6280" s="131"/>
      <c r="P6280" s="131"/>
      <c r="Q6280" s="132"/>
      <c r="R6280" s="683" t="str">
        <f>IF(新_新規_2!T1112="☑", "研修中の登録販売者", "") &amp; IF(新_変更_3!AW1140="☑", "研修中の登録販売者", "")</f>
        <v/>
      </c>
      <c r="S6280" s="684"/>
      <c r="T6280" s="684"/>
      <c r="U6280" s="684"/>
      <c r="V6280" s="684"/>
      <c r="W6280" s="684"/>
      <c r="X6280" s="684"/>
      <c r="Y6280" s="684"/>
      <c r="Z6280" s="684"/>
      <c r="AA6280" s="684"/>
      <c r="AB6280" s="684"/>
      <c r="AC6280" s="684"/>
      <c r="AD6280" s="684"/>
      <c r="AE6280" s="684"/>
      <c r="AF6280" s="684"/>
      <c r="AG6280" s="684"/>
      <c r="AH6280" s="684"/>
      <c r="AI6280" s="684"/>
      <c r="AJ6280" s="684"/>
      <c r="AK6280" s="684"/>
      <c r="AL6280" s="684"/>
      <c r="AM6280" s="684"/>
      <c r="AN6280" s="684"/>
      <c r="AO6280" s="685"/>
    </row>
    <row r="6281" spans="2:41" ht="13.35" customHeight="1">
      <c r="B6281" s="135"/>
      <c r="I6281" s="136"/>
      <c r="J6281" s="135"/>
      <c r="M6281" s="136"/>
      <c r="N6281" s="135" t="s">
        <v>32</v>
      </c>
      <c r="Q6281" s="136"/>
      <c r="R6281" s="686"/>
      <c r="S6281" s="687"/>
      <c r="T6281" s="687"/>
      <c r="U6281" s="687"/>
      <c r="V6281" s="687"/>
      <c r="W6281" s="687"/>
      <c r="X6281" s="687"/>
      <c r="Y6281" s="687"/>
      <c r="Z6281" s="687"/>
      <c r="AA6281" s="687"/>
      <c r="AB6281" s="687"/>
      <c r="AC6281" s="687"/>
      <c r="AD6281" s="687"/>
      <c r="AE6281" s="687"/>
      <c r="AF6281" s="687"/>
      <c r="AG6281" s="687"/>
      <c r="AH6281" s="687"/>
      <c r="AI6281" s="687"/>
      <c r="AJ6281" s="687"/>
      <c r="AK6281" s="687"/>
      <c r="AL6281" s="687"/>
      <c r="AM6281" s="687"/>
      <c r="AN6281" s="687"/>
      <c r="AO6281" s="688"/>
    </row>
    <row r="6282" spans="2:41" ht="3.75" customHeight="1">
      <c r="B6282" s="135"/>
      <c r="I6282" s="136"/>
      <c r="J6282" s="135"/>
      <c r="M6282" s="136"/>
      <c r="N6282" s="140"/>
      <c r="O6282" s="141"/>
      <c r="P6282" s="141"/>
      <c r="Q6282" s="142"/>
      <c r="R6282" s="689"/>
      <c r="S6282" s="690"/>
      <c r="T6282" s="690"/>
      <c r="U6282" s="690"/>
      <c r="V6282" s="690"/>
      <c r="W6282" s="690"/>
      <c r="X6282" s="690"/>
      <c r="Y6282" s="690"/>
      <c r="Z6282" s="690"/>
      <c r="AA6282" s="690"/>
      <c r="AB6282" s="690"/>
      <c r="AC6282" s="690"/>
      <c r="AD6282" s="690"/>
      <c r="AE6282" s="690"/>
      <c r="AF6282" s="690"/>
      <c r="AG6282" s="690"/>
      <c r="AH6282" s="690"/>
      <c r="AI6282" s="690"/>
      <c r="AJ6282" s="690"/>
      <c r="AK6282" s="690"/>
      <c r="AL6282" s="690"/>
      <c r="AM6282" s="690"/>
      <c r="AN6282" s="690"/>
      <c r="AO6282" s="691"/>
    </row>
    <row r="6283" spans="2:41" ht="3.75" customHeight="1">
      <c r="B6283" s="135"/>
      <c r="I6283" s="136"/>
      <c r="J6283" s="130"/>
      <c r="K6283" s="131"/>
      <c r="L6283" s="131"/>
      <c r="M6283" s="132"/>
      <c r="N6283" s="130"/>
      <c r="O6283" s="131"/>
      <c r="P6283" s="131"/>
      <c r="Q6283" s="132"/>
      <c r="R6283" s="130"/>
      <c r="S6283" s="131"/>
      <c r="T6283" s="131"/>
      <c r="U6283" s="131"/>
      <c r="V6283" s="131"/>
      <c r="W6283" s="131"/>
      <c r="X6283" s="131"/>
      <c r="Y6283" s="131"/>
      <c r="Z6283" s="131"/>
      <c r="AA6283" s="132"/>
      <c r="AB6283" s="130"/>
      <c r="AC6283" s="131"/>
      <c r="AD6283" s="131"/>
      <c r="AE6283" s="132"/>
      <c r="AF6283" s="131"/>
      <c r="AG6283" s="131"/>
      <c r="AH6283" s="131"/>
      <c r="AI6283" s="131"/>
      <c r="AJ6283" s="131"/>
      <c r="AK6283" s="131"/>
      <c r="AL6283" s="131"/>
      <c r="AM6283" s="131"/>
      <c r="AN6283" s="131"/>
      <c r="AO6283" s="132"/>
    </row>
    <row r="6284" spans="2:41" ht="13.35" customHeight="1">
      <c r="B6284" s="135"/>
      <c r="I6284" s="136"/>
      <c r="J6284" s="135"/>
      <c r="M6284" s="136"/>
      <c r="N6284" s="135" t="s">
        <v>27</v>
      </c>
      <c r="Q6284" s="136"/>
      <c r="R6284" s="135"/>
      <c r="S6284" s="692" t="str">
        <f>IF(新_新規_2!I1123&lt;&gt;"", "01300011:その他従事者", "") &amp; IF(新_変更_3!AL1151&lt;&gt;"", "01300011:その他従事者", "")</f>
        <v/>
      </c>
      <c r="T6284" s="693"/>
      <c r="U6284" s="693"/>
      <c r="V6284" s="693"/>
      <c r="W6284" s="693"/>
      <c r="X6284" s="693"/>
      <c r="Y6284" s="693"/>
      <c r="Z6284" s="693"/>
      <c r="AA6284" s="694"/>
      <c r="AB6284" s="135" t="s">
        <v>28</v>
      </c>
      <c r="AE6284" s="136"/>
      <c r="AF6284" s="135"/>
      <c r="AG6284" s="695" t="str">
        <f>IF(新_新規_2!I1131="☑", "01300001:薬剤師", "") &amp; IF(新_変更_3!AL1159="☑", "01300001:薬剤師", "")
&amp; IF(新_新規_2!N1131="☑", "01300002:登録販売者", "") &amp; IF(新_変更_3!AQ1159="☑", "01300002:登録販売者", "")
&amp; IF(新_新規_2!T1131="☑", "01300002:登録販売者", "") &amp; IF(新_変更_3!AW1159="☑", "01300002:登録販売者", "")</f>
        <v/>
      </c>
      <c r="AH6284" s="693"/>
      <c r="AI6284" s="693"/>
      <c r="AJ6284" s="693"/>
      <c r="AK6284" s="693"/>
      <c r="AL6284" s="693"/>
      <c r="AM6284" s="693"/>
      <c r="AN6284" s="693"/>
      <c r="AO6284" s="694"/>
    </row>
    <row r="6285" spans="2:41" ht="3.75" customHeight="1">
      <c r="B6285" s="135"/>
      <c r="I6285" s="136"/>
      <c r="J6285" s="135"/>
      <c r="M6285" s="136"/>
      <c r="N6285" s="140"/>
      <c r="O6285" s="141"/>
      <c r="P6285" s="141"/>
      <c r="Q6285" s="142"/>
      <c r="R6285" s="140"/>
      <c r="S6285" s="141"/>
      <c r="T6285" s="141"/>
      <c r="U6285" s="141"/>
      <c r="V6285" s="141"/>
      <c r="W6285" s="141"/>
      <c r="X6285" s="141"/>
      <c r="Y6285" s="141"/>
      <c r="Z6285" s="141"/>
      <c r="AA6285" s="142"/>
      <c r="AB6285" s="140"/>
      <c r="AC6285" s="141"/>
      <c r="AD6285" s="141"/>
      <c r="AE6285" s="142"/>
      <c r="AF6285" s="141"/>
      <c r="AG6285" s="141"/>
      <c r="AH6285" s="141"/>
      <c r="AI6285" s="141"/>
      <c r="AJ6285" s="141"/>
      <c r="AK6285" s="141"/>
      <c r="AL6285" s="141"/>
      <c r="AM6285" s="141"/>
      <c r="AN6285" s="141"/>
      <c r="AO6285" s="142"/>
    </row>
    <row r="6286" spans="2:41" ht="3.75" customHeight="1">
      <c r="B6286" s="135"/>
      <c r="I6286" s="136"/>
      <c r="J6286" s="135"/>
      <c r="M6286" s="136"/>
      <c r="N6286" s="130"/>
      <c r="O6286" s="131"/>
      <c r="P6286" s="131"/>
      <c r="Q6286" s="132"/>
      <c r="R6286" s="130"/>
      <c r="S6286" s="131"/>
      <c r="T6286" s="131"/>
      <c r="U6286" s="131"/>
      <c r="V6286" s="131"/>
      <c r="W6286" s="131"/>
      <c r="X6286" s="131"/>
      <c r="Y6286" s="131"/>
      <c r="Z6286" s="131"/>
      <c r="AA6286" s="132"/>
      <c r="AB6286" s="130"/>
      <c r="AC6286" s="131"/>
      <c r="AD6286" s="131"/>
      <c r="AE6286" s="132"/>
      <c r="AF6286" s="130"/>
      <c r="AG6286" s="131"/>
      <c r="AH6286" s="131"/>
      <c r="AI6286" s="131"/>
      <c r="AJ6286" s="131"/>
      <c r="AK6286" s="131"/>
      <c r="AL6286" s="131"/>
      <c r="AM6286" s="131"/>
      <c r="AN6286" s="131"/>
      <c r="AO6286" s="132"/>
    </row>
    <row r="6287" spans="2:41" ht="13.35" customHeight="1">
      <c r="B6287" s="135"/>
      <c r="I6287" s="136"/>
      <c r="J6287" s="135"/>
      <c r="M6287" s="136"/>
      <c r="N6287" s="135" t="s">
        <v>3990</v>
      </c>
      <c r="Q6287" s="136"/>
      <c r="R6287" s="135"/>
      <c r="S6287" s="696"/>
      <c r="T6287" s="694"/>
      <c r="V6287" s="146"/>
      <c r="W6287" s="124" t="s">
        <v>12</v>
      </c>
      <c r="X6287" s="146"/>
      <c r="Y6287" s="124" t="s">
        <v>11</v>
      </c>
      <c r="Z6287" s="146"/>
      <c r="AA6287" s="136" t="s">
        <v>364</v>
      </c>
      <c r="AB6287" s="135" t="s">
        <v>66</v>
      </c>
      <c r="AE6287" s="136"/>
      <c r="AF6287" s="135"/>
      <c r="AG6287" s="696"/>
      <c r="AH6287" s="694"/>
      <c r="AJ6287" s="146"/>
      <c r="AK6287" s="124" t="s">
        <v>12</v>
      </c>
      <c r="AL6287" s="146"/>
      <c r="AM6287" s="124" t="s">
        <v>11</v>
      </c>
      <c r="AN6287" s="146"/>
      <c r="AO6287" s="136" t="s">
        <v>364</v>
      </c>
    </row>
    <row r="6288" spans="2:41" ht="3.75" customHeight="1">
      <c r="B6288" s="135"/>
      <c r="I6288" s="136"/>
      <c r="J6288" s="135"/>
      <c r="M6288" s="136"/>
      <c r="N6288" s="140"/>
      <c r="O6288" s="141"/>
      <c r="P6288" s="141"/>
      <c r="Q6288" s="142"/>
      <c r="R6288" s="140"/>
      <c r="S6288" s="141"/>
      <c r="T6288" s="141"/>
      <c r="U6288" s="141"/>
      <c r="V6288" s="141"/>
      <c r="W6288" s="141"/>
      <c r="X6288" s="141"/>
      <c r="Y6288" s="141"/>
      <c r="Z6288" s="141"/>
      <c r="AA6288" s="142"/>
      <c r="AB6288" s="140"/>
      <c r="AC6288" s="141"/>
      <c r="AD6288" s="141"/>
      <c r="AE6288" s="142"/>
      <c r="AF6288" s="140"/>
      <c r="AG6288" s="141"/>
      <c r="AH6288" s="141"/>
      <c r="AI6288" s="141"/>
      <c r="AJ6288" s="141"/>
      <c r="AK6288" s="141"/>
      <c r="AL6288" s="141"/>
      <c r="AM6288" s="141"/>
      <c r="AN6288" s="141"/>
      <c r="AO6288" s="142"/>
    </row>
    <row r="6289" spans="2:41" ht="3.75" customHeight="1">
      <c r="B6289" s="135"/>
      <c r="I6289" s="136"/>
      <c r="J6289" s="135"/>
      <c r="M6289" s="136"/>
      <c r="N6289" s="130"/>
      <c r="O6289" s="131"/>
      <c r="P6289" s="131"/>
      <c r="Q6289" s="132"/>
      <c r="R6289" s="683" t="str">
        <f>IF(AND(NM_従事者_従事者67_従事者区分&lt;&gt;"",新_新規_2!I1123&lt;&gt;""), 新_新規_2!I1123, "")
&amp; IF(AND(NM_従事者_従事者67_従事者区分&lt;&gt;"",新_変更_3!AL1151&lt;&gt;""), 新_変更_3!AL1151, "")</f>
        <v/>
      </c>
      <c r="S6289" s="684"/>
      <c r="T6289" s="684"/>
      <c r="U6289" s="684"/>
      <c r="V6289" s="684"/>
      <c r="W6289" s="684"/>
      <c r="X6289" s="684"/>
      <c r="Y6289" s="684"/>
      <c r="Z6289" s="684"/>
      <c r="AA6289" s="684"/>
      <c r="AB6289" s="684"/>
      <c r="AC6289" s="684"/>
      <c r="AD6289" s="684"/>
      <c r="AE6289" s="684"/>
      <c r="AF6289" s="684"/>
      <c r="AG6289" s="684"/>
      <c r="AH6289" s="684"/>
      <c r="AI6289" s="684"/>
      <c r="AJ6289" s="685"/>
      <c r="AK6289" s="131"/>
      <c r="AL6289" s="131"/>
      <c r="AM6289" s="131"/>
      <c r="AN6289" s="131"/>
      <c r="AO6289" s="132"/>
    </row>
    <row r="6290" spans="2:41" ht="13.35" customHeight="1">
      <c r="B6290" s="135"/>
      <c r="I6290" s="136"/>
      <c r="J6290" s="135"/>
      <c r="M6290" s="136"/>
      <c r="N6290" s="135" t="s">
        <v>8</v>
      </c>
      <c r="Q6290" s="136"/>
      <c r="R6290" s="686"/>
      <c r="S6290" s="687"/>
      <c r="T6290" s="687"/>
      <c r="U6290" s="687"/>
      <c r="V6290" s="687"/>
      <c r="W6290" s="687"/>
      <c r="X6290" s="687"/>
      <c r="Y6290" s="687"/>
      <c r="Z6290" s="687"/>
      <c r="AA6290" s="687"/>
      <c r="AB6290" s="687"/>
      <c r="AC6290" s="687"/>
      <c r="AD6290" s="687"/>
      <c r="AE6290" s="687"/>
      <c r="AF6290" s="687"/>
      <c r="AG6290" s="687"/>
      <c r="AH6290" s="687"/>
      <c r="AI6290" s="687"/>
      <c r="AJ6290" s="688"/>
      <c r="AL6290" s="147" t="s">
        <v>13</v>
      </c>
      <c r="AM6290" s="124" t="s">
        <v>29</v>
      </c>
      <c r="AO6290" s="136"/>
    </row>
    <row r="6291" spans="2:41" ht="3.75" customHeight="1">
      <c r="B6291" s="135"/>
      <c r="I6291" s="136"/>
      <c r="J6291" s="135"/>
      <c r="M6291" s="136"/>
      <c r="N6291" s="140"/>
      <c r="O6291" s="141"/>
      <c r="P6291" s="141"/>
      <c r="Q6291" s="142"/>
      <c r="R6291" s="689"/>
      <c r="S6291" s="690"/>
      <c r="T6291" s="690"/>
      <c r="U6291" s="690"/>
      <c r="V6291" s="690"/>
      <c r="W6291" s="690"/>
      <c r="X6291" s="690"/>
      <c r="Y6291" s="690"/>
      <c r="Z6291" s="690"/>
      <c r="AA6291" s="690"/>
      <c r="AB6291" s="690"/>
      <c r="AC6291" s="690"/>
      <c r="AD6291" s="690"/>
      <c r="AE6291" s="690"/>
      <c r="AF6291" s="690"/>
      <c r="AG6291" s="690"/>
      <c r="AH6291" s="690"/>
      <c r="AI6291" s="690"/>
      <c r="AJ6291" s="691"/>
      <c r="AK6291" s="141"/>
      <c r="AL6291" s="141"/>
      <c r="AM6291" s="141"/>
      <c r="AN6291" s="141"/>
      <c r="AO6291" s="142"/>
    </row>
    <row r="6292" spans="2:41" ht="3.75" customHeight="1">
      <c r="B6292" s="135"/>
      <c r="I6292" s="136"/>
      <c r="J6292" s="135"/>
      <c r="M6292" s="136"/>
      <c r="N6292" s="130"/>
      <c r="O6292" s="131"/>
      <c r="P6292" s="131"/>
      <c r="Q6292" s="132"/>
      <c r="R6292" s="683" t="str">
        <f>IF(NM_従事者_従事者67_従事者区分="","",(IF(新_新規_2!I1122&lt;&gt;"", ASC(PHONETIC(新_新規_2!I1122)), "") &amp; IF(新_変更_3!AL1150&lt;&gt;"", ASC(PHONETIC(新_変更_3!AL1150)), "")))</f>
        <v/>
      </c>
      <c r="S6292" s="684"/>
      <c r="T6292" s="684"/>
      <c r="U6292" s="684"/>
      <c r="V6292" s="684"/>
      <c r="W6292" s="684"/>
      <c r="X6292" s="684"/>
      <c r="Y6292" s="684"/>
      <c r="Z6292" s="684"/>
      <c r="AA6292" s="684"/>
      <c r="AB6292" s="684"/>
      <c r="AC6292" s="684"/>
      <c r="AD6292" s="684"/>
      <c r="AE6292" s="684"/>
      <c r="AF6292" s="684"/>
      <c r="AG6292" s="684"/>
      <c r="AH6292" s="684"/>
      <c r="AI6292" s="684"/>
      <c r="AJ6292" s="684"/>
      <c r="AK6292" s="684"/>
      <c r="AL6292" s="684"/>
      <c r="AM6292" s="684"/>
      <c r="AN6292" s="684"/>
      <c r="AO6292" s="685"/>
    </row>
    <row r="6293" spans="2:41" ht="13.35" customHeight="1">
      <c r="B6293" s="135"/>
      <c r="I6293" s="136"/>
      <c r="J6293" s="135"/>
      <c r="M6293" s="136"/>
      <c r="N6293" s="135" t="s">
        <v>61</v>
      </c>
      <c r="Q6293" s="136"/>
      <c r="R6293" s="686"/>
      <c r="S6293" s="687"/>
      <c r="T6293" s="687"/>
      <c r="U6293" s="687"/>
      <c r="V6293" s="687"/>
      <c r="W6293" s="687"/>
      <c r="X6293" s="687"/>
      <c r="Y6293" s="687"/>
      <c r="Z6293" s="687"/>
      <c r="AA6293" s="687"/>
      <c r="AB6293" s="687"/>
      <c r="AC6293" s="687"/>
      <c r="AD6293" s="687"/>
      <c r="AE6293" s="687"/>
      <c r="AF6293" s="687"/>
      <c r="AG6293" s="687"/>
      <c r="AH6293" s="687"/>
      <c r="AI6293" s="687"/>
      <c r="AJ6293" s="687"/>
      <c r="AK6293" s="687"/>
      <c r="AL6293" s="687"/>
      <c r="AM6293" s="687"/>
      <c r="AN6293" s="687"/>
      <c r="AO6293" s="688"/>
    </row>
    <row r="6294" spans="2:41" ht="3.75" customHeight="1">
      <c r="B6294" s="135"/>
      <c r="I6294" s="136"/>
      <c r="J6294" s="135"/>
      <c r="M6294" s="136"/>
      <c r="N6294" s="135"/>
      <c r="Q6294" s="136"/>
      <c r="R6294" s="689"/>
      <c r="S6294" s="690"/>
      <c r="T6294" s="690"/>
      <c r="U6294" s="690"/>
      <c r="V6294" s="690"/>
      <c r="W6294" s="690"/>
      <c r="X6294" s="690"/>
      <c r="Y6294" s="690"/>
      <c r="Z6294" s="690"/>
      <c r="AA6294" s="690"/>
      <c r="AB6294" s="690"/>
      <c r="AC6294" s="690"/>
      <c r="AD6294" s="690"/>
      <c r="AE6294" s="690"/>
      <c r="AF6294" s="690"/>
      <c r="AG6294" s="690"/>
      <c r="AH6294" s="690"/>
      <c r="AI6294" s="690"/>
      <c r="AJ6294" s="690"/>
      <c r="AK6294" s="690"/>
      <c r="AL6294" s="690"/>
      <c r="AM6294" s="690"/>
      <c r="AN6294" s="690"/>
      <c r="AO6294" s="691"/>
    </row>
    <row r="6295" spans="2:41" ht="3.75" customHeight="1">
      <c r="B6295" s="135"/>
      <c r="I6295" s="136"/>
      <c r="J6295" s="135"/>
      <c r="N6295" s="130"/>
      <c r="O6295" s="131"/>
      <c r="P6295" s="131"/>
      <c r="Q6295" s="132"/>
      <c r="U6295" s="787" t="str">
        <f>IF(AND(NM_従事者_従事者67_従事者区分&lt;&gt;"",新_新規_2!L1124&lt;&gt;""), 新_新規_2!L1124, "")
&amp; IF(AND(NM_従事者_従事者67_従事者区分&lt;&gt;"",新_変更_3!AO1152&lt;&gt;""), 新_変更_3!AO1152, "")</f>
        <v/>
      </c>
      <c r="V6295" s="754"/>
      <c r="W6295" s="754"/>
      <c r="X6295" s="789"/>
      <c r="Y6295" s="131"/>
      <c r="Z6295" s="792" t="str">
        <f>IF(AND(NM_従事者_従事者67_従事者区分&lt;&gt;"",新_新規_2!O1124&lt;&gt;""), 新_新規_2!O1124, "")
 &amp; IF(AND(NM_従事者_従事者67_従事者区分&lt;&gt;"",新_変更_3!AR1152&lt;&gt;""), 新_変更_3!AR1152, "")</f>
        <v/>
      </c>
      <c r="AA6295" s="754"/>
      <c r="AB6295" s="754"/>
      <c r="AC6295" s="755"/>
      <c r="AG6295" s="683" t="str">
        <f>IF(AND(NM_従事者_従事者67_従事者区分&lt;&gt;"",新_新規_2!L1125&lt;&gt;""), 新_新規_2!L1125, "")
 &amp; IF(AND(NM_従事者_従事者67_従事者区分&lt;&gt;"",新_変更_3!AO1153&lt;&gt;""), 新_変更_3!AO1153, "")</f>
        <v/>
      </c>
      <c r="AH6295" s="684"/>
      <c r="AI6295" s="684"/>
      <c r="AJ6295" s="684"/>
      <c r="AK6295" s="684"/>
      <c r="AL6295" s="684"/>
      <c r="AM6295" s="684"/>
      <c r="AN6295" s="684"/>
      <c r="AO6295" s="685"/>
    </row>
    <row r="6296" spans="2:41" ht="13.35" customHeight="1">
      <c r="B6296" s="135"/>
      <c r="I6296" s="136"/>
      <c r="J6296" s="135"/>
      <c r="N6296" s="135"/>
      <c r="Q6296" s="136"/>
      <c r="R6296" s="124" t="s">
        <v>15</v>
      </c>
      <c r="U6296" s="756"/>
      <c r="V6296" s="757"/>
      <c r="W6296" s="757"/>
      <c r="X6296" s="790"/>
      <c r="Y6296" s="125" t="s">
        <v>359</v>
      </c>
      <c r="Z6296" s="793"/>
      <c r="AA6296" s="757"/>
      <c r="AB6296" s="757"/>
      <c r="AC6296" s="758"/>
      <c r="AD6296" s="124" t="s">
        <v>56</v>
      </c>
      <c r="AG6296" s="686"/>
      <c r="AH6296" s="687"/>
      <c r="AI6296" s="687"/>
      <c r="AJ6296" s="687"/>
      <c r="AK6296" s="687"/>
      <c r="AL6296" s="687"/>
      <c r="AM6296" s="687"/>
      <c r="AN6296" s="687"/>
      <c r="AO6296" s="688"/>
    </row>
    <row r="6297" spans="2:41" ht="3.75" customHeight="1">
      <c r="B6297" s="135"/>
      <c r="I6297" s="136"/>
      <c r="J6297" s="135"/>
      <c r="N6297" s="135"/>
      <c r="Q6297" s="136"/>
      <c r="R6297" s="141"/>
      <c r="S6297" s="141"/>
      <c r="T6297" s="141"/>
      <c r="U6297" s="759"/>
      <c r="V6297" s="760"/>
      <c r="W6297" s="760"/>
      <c r="X6297" s="791"/>
      <c r="Y6297" s="141"/>
      <c r="Z6297" s="794"/>
      <c r="AA6297" s="760"/>
      <c r="AB6297" s="760"/>
      <c r="AC6297" s="761"/>
      <c r="AD6297" s="141"/>
      <c r="AE6297" s="141"/>
      <c r="AF6297" s="141"/>
      <c r="AG6297" s="689"/>
      <c r="AH6297" s="690"/>
      <c r="AI6297" s="690"/>
      <c r="AJ6297" s="690"/>
      <c r="AK6297" s="690"/>
      <c r="AL6297" s="690"/>
      <c r="AM6297" s="690"/>
      <c r="AN6297" s="690"/>
      <c r="AO6297" s="691"/>
    </row>
    <row r="6298" spans="2:41" ht="3.75" customHeight="1">
      <c r="B6298" s="135"/>
      <c r="I6298" s="136"/>
      <c r="J6298" s="135"/>
      <c r="N6298" s="135"/>
      <c r="Q6298" s="136"/>
      <c r="R6298" s="131"/>
      <c r="S6298" s="131"/>
      <c r="T6298" s="132"/>
      <c r="U6298" s="683" t="str">
        <f>IF(AND(NM_従事者_従事者67_従事者区分&lt;&gt;"",新_新規_2!T1125&lt;&gt;""), 新_新規_2!T1125, "")
&amp; IF(AND(NM_従事者_従事者67_従事者区分&lt;&gt;"",新_変更_3!AW1153&lt;&gt;""), 新_変更_3!AW1153, "")</f>
        <v/>
      </c>
      <c r="V6298" s="684"/>
      <c r="W6298" s="684"/>
      <c r="X6298" s="684"/>
      <c r="Y6298" s="684"/>
      <c r="Z6298" s="684"/>
      <c r="AA6298" s="684"/>
      <c r="AB6298" s="684"/>
      <c r="AC6298" s="685"/>
      <c r="AD6298" s="130"/>
      <c r="AE6298" s="131"/>
      <c r="AF6298" s="132"/>
      <c r="AG6298" s="683" t="str">
        <f>IF(AND(NM_従事者_従事者67_従事者区分&lt;&gt;"",新_新規_2!L1126&lt;&gt;""), 新_新規_2!L1126, "")
&amp; IF(AND(NM_従事者_従事者67_従事者区分&lt;&gt;"",新_変更_3!AO1154&lt;&gt;""), 新_変更_3!AO1154, "")</f>
        <v/>
      </c>
      <c r="AH6298" s="684"/>
      <c r="AI6298" s="684"/>
      <c r="AJ6298" s="684"/>
      <c r="AK6298" s="684"/>
      <c r="AL6298" s="684"/>
      <c r="AM6298" s="684"/>
      <c r="AN6298" s="684"/>
      <c r="AO6298" s="685"/>
    </row>
    <row r="6299" spans="2:41" ht="13.35" customHeight="1">
      <c r="B6299" s="135"/>
      <c r="I6299" s="136"/>
      <c r="J6299" s="135" t="s">
        <v>4059</v>
      </c>
      <c r="N6299" s="135" t="s">
        <v>23</v>
      </c>
      <c r="Q6299" s="136"/>
      <c r="R6299" s="124" t="s">
        <v>17</v>
      </c>
      <c r="T6299" s="136"/>
      <c r="U6299" s="686"/>
      <c r="V6299" s="687"/>
      <c r="W6299" s="687"/>
      <c r="X6299" s="687"/>
      <c r="Y6299" s="687"/>
      <c r="Z6299" s="687"/>
      <c r="AA6299" s="687"/>
      <c r="AB6299" s="687"/>
      <c r="AC6299" s="688"/>
      <c r="AD6299" s="135" t="s">
        <v>18</v>
      </c>
      <c r="AF6299" s="136"/>
      <c r="AG6299" s="686"/>
      <c r="AH6299" s="687"/>
      <c r="AI6299" s="687"/>
      <c r="AJ6299" s="687"/>
      <c r="AK6299" s="687"/>
      <c r="AL6299" s="687"/>
      <c r="AM6299" s="687"/>
      <c r="AN6299" s="687"/>
      <c r="AO6299" s="688"/>
    </row>
    <row r="6300" spans="2:41" ht="3.75" customHeight="1">
      <c r="B6300" s="135"/>
      <c r="I6300" s="136"/>
      <c r="J6300" s="135"/>
      <c r="N6300" s="135"/>
      <c r="Q6300" s="136"/>
      <c r="R6300" s="141"/>
      <c r="S6300" s="141"/>
      <c r="T6300" s="142"/>
      <c r="U6300" s="689"/>
      <c r="V6300" s="690"/>
      <c r="W6300" s="690"/>
      <c r="X6300" s="690"/>
      <c r="Y6300" s="690"/>
      <c r="Z6300" s="690"/>
      <c r="AA6300" s="690"/>
      <c r="AB6300" s="690"/>
      <c r="AC6300" s="691"/>
      <c r="AD6300" s="140"/>
      <c r="AE6300" s="141"/>
      <c r="AF6300" s="142"/>
      <c r="AG6300" s="689"/>
      <c r="AH6300" s="690"/>
      <c r="AI6300" s="690"/>
      <c r="AJ6300" s="690"/>
      <c r="AK6300" s="690"/>
      <c r="AL6300" s="690"/>
      <c r="AM6300" s="690"/>
      <c r="AN6300" s="690"/>
      <c r="AO6300" s="691"/>
    </row>
    <row r="6301" spans="2:41" ht="3.75" customHeight="1">
      <c r="B6301" s="135"/>
      <c r="I6301" s="136"/>
      <c r="J6301" s="135"/>
      <c r="N6301" s="135"/>
      <c r="Q6301" s="136"/>
      <c r="R6301" s="131"/>
      <c r="S6301" s="131"/>
      <c r="T6301" s="132"/>
      <c r="U6301" s="683" t="str">
        <f>IF(AND(NM_従事者_従事者67_従事者区分&lt;&gt;"",新_新規_2!T1126&lt;&gt;""), 新_新規_2!T1126, "")
&amp; IF(AND(NM_従事者_従事者67_従事者区分&lt;&gt;"",新_変更_3!AW1154&lt;&gt;""), 新_変更_3!AW1154, "")</f>
        <v/>
      </c>
      <c r="V6301" s="684"/>
      <c r="W6301" s="684"/>
      <c r="X6301" s="684"/>
      <c r="Y6301" s="684"/>
      <c r="Z6301" s="684"/>
      <c r="AA6301" s="684"/>
      <c r="AB6301" s="684"/>
      <c r="AC6301" s="685"/>
      <c r="AD6301" s="130"/>
      <c r="AE6301" s="131"/>
      <c r="AF6301" s="132"/>
      <c r="AG6301" s="683" t="str">
        <f>IF(AND(NM_従事者_従事者67_従事者区分&lt;&gt;"",新_新規_2!L1127&lt;&gt;""), 新_新規_2!L1127, "")
 &amp; IF(AND(NM_従事者_従事者67_従事者区分&lt;&gt;"",新_変更_3!AO1155&lt;&gt;""), 新_変更_3!AO1155, "")</f>
        <v/>
      </c>
      <c r="AH6301" s="684"/>
      <c r="AI6301" s="684"/>
      <c r="AJ6301" s="684"/>
      <c r="AK6301" s="684"/>
      <c r="AL6301" s="684"/>
      <c r="AM6301" s="684"/>
      <c r="AN6301" s="684"/>
      <c r="AO6301" s="685"/>
    </row>
    <row r="6302" spans="2:41" ht="13.35" customHeight="1">
      <c r="B6302" s="135"/>
      <c r="I6302" s="136"/>
      <c r="J6302" s="135"/>
      <c r="N6302" s="135"/>
      <c r="Q6302" s="136"/>
      <c r="R6302" s="124" t="s">
        <v>19</v>
      </c>
      <c r="T6302" s="136"/>
      <c r="U6302" s="686"/>
      <c r="V6302" s="687"/>
      <c r="W6302" s="687"/>
      <c r="X6302" s="687"/>
      <c r="Y6302" s="687"/>
      <c r="Z6302" s="687"/>
      <c r="AA6302" s="687"/>
      <c r="AB6302" s="687"/>
      <c r="AC6302" s="688"/>
      <c r="AD6302" s="135" t="s">
        <v>20</v>
      </c>
      <c r="AF6302" s="136"/>
      <c r="AG6302" s="686"/>
      <c r="AH6302" s="687"/>
      <c r="AI6302" s="687"/>
      <c r="AJ6302" s="687"/>
      <c r="AK6302" s="687"/>
      <c r="AL6302" s="687"/>
      <c r="AM6302" s="687"/>
      <c r="AN6302" s="687"/>
      <c r="AO6302" s="688"/>
    </row>
    <row r="6303" spans="2:41" ht="3.75" customHeight="1">
      <c r="B6303" s="135"/>
      <c r="I6303" s="136"/>
      <c r="J6303" s="135"/>
      <c r="N6303" s="140"/>
      <c r="O6303" s="141"/>
      <c r="P6303" s="141"/>
      <c r="Q6303" s="142"/>
      <c r="R6303" s="141"/>
      <c r="S6303" s="141"/>
      <c r="T6303" s="142"/>
      <c r="U6303" s="689"/>
      <c r="V6303" s="690"/>
      <c r="W6303" s="690"/>
      <c r="X6303" s="690"/>
      <c r="Y6303" s="690"/>
      <c r="Z6303" s="690"/>
      <c r="AA6303" s="690"/>
      <c r="AB6303" s="690"/>
      <c r="AC6303" s="691"/>
      <c r="AD6303" s="140"/>
      <c r="AE6303" s="141"/>
      <c r="AF6303" s="142"/>
      <c r="AG6303" s="689"/>
      <c r="AH6303" s="690"/>
      <c r="AI6303" s="690"/>
      <c r="AJ6303" s="690"/>
      <c r="AK6303" s="690"/>
      <c r="AL6303" s="690"/>
      <c r="AM6303" s="690"/>
      <c r="AN6303" s="690"/>
      <c r="AO6303" s="691"/>
    </row>
    <row r="6304" spans="2:41" ht="3.75" customHeight="1">
      <c r="B6304" s="135"/>
      <c r="I6304" s="136"/>
      <c r="J6304" s="135"/>
      <c r="M6304" s="136"/>
      <c r="N6304" s="135"/>
      <c r="Q6304" s="136"/>
      <c r="R6304" s="130"/>
      <c r="S6304" s="131"/>
      <c r="T6304" s="131"/>
      <c r="U6304" s="131"/>
      <c r="V6304" s="131"/>
      <c r="W6304" s="131"/>
      <c r="X6304" s="131"/>
      <c r="Y6304" s="131"/>
      <c r="Z6304" s="131"/>
      <c r="AA6304" s="131"/>
      <c r="AB6304" s="131"/>
      <c r="AC6304" s="131"/>
      <c r="AD6304" s="131"/>
      <c r="AE6304" s="131"/>
      <c r="AF6304" s="131"/>
      <c r="AG6304" s="131"/>
      <c r="AH6304" s="131"/>
      <c r="AI6304" s="131"/>
      <c r="AJ6304" s="131"/>
      <c r="AK6304" s="131"/>
      <c r="AL6304" s="131"/>
      <c r="AM6304" s="131"/>
      <c r="AN6304" s="131"/>
      <c r="AO6304" s="132"/>
    </row>
    <row r="6305" spans="2:41" ht="13.35" customHeight="1">
      <c r="B6305" s="135"/>
      <c r="I6305" s="136"/>
      <c r="J6305" s="135"/>
      <c r="M6305" s="136"/>
      <c r="N6305" s="135" t="s">
        <v>111</v>
      </c>
      <c r="Q6305" s="136"/>
      <c r="R6305" s="135"/>
      <c r="S6305" s="696"/>
      <c r="T6305" s="694"/>
      <c r="V6305" s="146"/>
      <c r="W6305" s="124" t="s">
        <v>12</v>
      </c>
      <c r="X6305" s="146"/>
      <c r="Y6305" s="124" t="s">
        <v>11</v>
      </c>
      <c r="Z6305" s="146"/>
      <c r="AA6305" s="124" t="s">
        <v>364</v>
      </c>
      <c r="AO6305" s="136"/>
    </row>
    <row r="6306" spans="2:41" ht="3.75" customHeight="1">
      <c r="B6306" s="135"/>
      <c r="I6306" s="136"/>
      <c r="J6306" s="135"/>
      <c r="M6306" s="136"/>
      <c r="N6306" s="135"/>
      <c r="Q6306" s="136"/>
      <c r="R6306" s="135"/>
      <c r="AO6306" s="136"/>
    </row>
    <row r="6307" spans="2:41" ht="3.75" customHeight="1">
      <c r="B6307" s="135"/>
      <c r="I6307" s="136"/>
      <c r="J6307" s="135"/>
      <c r="M6307" s="136"/>
      <c r="N6307" s="130"/>
      <c r="O6307" s="131"/>
      <c r="P6307" s="131"/>
      <c r="Q6307" s="131"/>
      <c r="R6307" s="781" t="str">
        <f>IF(AND(NM_従事者_従事者67_従事者区分&lt;&gt;"",新_新規_2!I1128&lt;&gt;""), 新_新規_2!I1128, "")
&amp; IF(AND(NM_従事者_従事者67_従事者区分&lt;&gt;"",新_変更_3!AL1156&lt;&gt;""), 新_変更_3!AL1156, "")</f>
        <v/>
      </c>
      <c r="S6307" s="784" t="str">
        <f>IF(AND(NM_従事者_従事者67_従事者区分&lt;&gt;"",新_新規_2!J1128&lt;&gt;""), 新_新規_2!J1128, "")
&amp; IF(AND(NM_従事者_従事者67_従事者区分&lt;&gt;"",新_変更_3!AM1156&lt;&gt;""), 新_変更_3!AM1156, "")</f>
        <v/>
      </c>
      <c r="T6307" s="131"/>
      <c r="U6307" s="787" t="str">
        <f>IF(AND(NM_従事者_従事者67_従事者区分&lt;&gt;"",新_新規_2!L1128&lt;&gt;""), 新_新規_2!L1128, "")
&amp; IF(AND(NM_従事者_従事者67_従事者区分&lt;&gt;"",新_変更_3!AO1156&lt;&gt;""), 新_変更_3!AO1156, "")</f>
        <v/>
      </c>
      <c r="V6307" s="130"/>
      <c r="W6307" s="131"/>
      <c r="X6307" s="131"/>
      <c r="Y6307" s="131"/>
      <c r="Z6307" s="131"/>
      <c r="AA6307" s="131"/>
      <c r="AB6307" s="131"/>
      <c r="AC6307" s="131"/>
      <c r="AD6307" s="131"/>
      <c r="AE6307" s="131"/>
      <c r="AF6307" s="131"/>
      <c r="AG6307" s="131"/>
      <c r="AH6307" s="133"/>
      <c r="AI6307" s="133"/>
      <c r="AJ6307" s="131"/>
      <c r="AK6307" s="149"/>
      <c r="AL6307" s="131"/>
      <c r="AM6307" s="131"/>
      <c r="AN6307" s="131"/>
      <c r="AO6307" s="132"/>
    </row>
    <row r="6308" spans="2:41" ht="13.35" customHeight="1">
      <c r="B6308" s="135"/>
      <c r="I6308" s="136"/>
      <c r="J6308" s="135"/>
      <c r="M6308" s="136"/>
      <c r="N6308" s="135" t="s">
        <v>30</v>
      </c>
      <c r="R6308" s="782"/>
      <c r="S6308" s="785"/>
      <c r="T6308" s="124" t="s">
        <v>388</v>
      </c>
      <c r="U6308" s="756"/>
      <c r="V6308" s="135" t="s">
        <v>112</v>
      </c>
      <c r="AH6308" s="137"/>
      <c r="AI6308" s="137"/>
      <c r="AK6308" s="150"/>
      <c r="AO6308" s="136"/>
    </row>
    <row r="6309" spans="2:41" ht="3.75" customHeight="1">
      <c r="B6309" s="135"/>
      <c r="I6309" s="136"/>
      <c r="J6309" s="135"/>
      <c r="M6309" s="136"/>
      <c r="N6309" s="135"/>
      <c r="R6309" s="783"/>
      <c r="S6309" s="786"/>
      <c r="T6309" s="141"/>
      <c r="U6309" s="759"/>
      <c r="V6309" s="140"/>
      <c r="W6309" s="141"/>
      <c r="X6309" s="141"/>
      <c r="Y6309" s="141"/>
      <c r="Z6309" s="141"/>
      <c r="AA6309" s="141"/>
      <c r="AB6309" s="141"/>
      <c r="AC6309" s="141"/>
      <c r="AD6309" s="141"/>
      <c r="AE6309" s="141"/>
      <c r="AF6309" s="141"/>
      <c r="AG6309" s="141"/>
      <c r="AH6309" s="143"/>
      <c r="AI6309" s="143"/>
      <c r="AJ6309" s="141"/>
      <c r="AK6309" s="151"/>
      <c r="AL6309" s="141"/>
      <c r="AM6309" s="141"/>
      <c r="AN6309" s="141"/>
      <c r="AO6309" s="142"/>
    </row>
    <row r="6310" spans="2:41" ht="3.75" customHeight="1">
      <c r="B6310" s="135"/>
      <c r="I6310" s="136"/>
      <c r="J6310" s="135"/>
      <c r="M6310" s="136"/>
      <c r="N6310" s="130"/>
      <c r="O6310" s="131"/>
      <c r="P6310" s="131"/>
      <c r="Q6310" s="132"/>
      <c r="R6310" s="788" t="str">
        <f>IF(AND(NM_従事者_従事者67_従事者区分&lt;&gt;"",新_新規_2!K1132&lt;&gt;""), 新_新規_2!K1132, "")
&amp; IF(AND(NM_従事者_従事者67_従事者区分&lt;&gt;"",新_変更_3!AN1160&lt;&gt;""), 新_変更_3!AN1160, "")</f>
        <v/>
      </c>
      <c r="S6310" s="684"/>
      <c r="T6310" s="684"/>
      <c r="U6310" s="685"/>
      <c r="V6310" s="686" t="str">
        <f>IF(AND(NM_従事者_従事者67_従事者区分&lt;&gt;"",新_新規_2!O1132&lt;&gt;""), 新_新規_2!O1132, "")
&amp; IF(AND(NM_従事者_従事者67_従事者区分&lt;&gt;"",新_変更_3!AR1160&lt;&gt;""), 新_変更_3!AR1160, "")</f>
        <v/>
      </c>
      <c r="W6310" s="688"/>
      <c r="X6310" s="683" t="str">
        <f>IF(AND(NM_従事者_従事者67_従事者区分&lt;&gt;"",新_新規_2!Q1132&lt;&gt;""), 新_新規_2!Q1132, "")
&amp; IF(AND(NM_従事者_従事者67_従事者区分&lt;&gt;"",新_変更_3!AT1160&lt;&gt;""), 新_変更_3!AT1160, "")</f>
        <v/>
      </c>
      <c r="Y6310" s="684"/>
      <c r="Z6310" s="684"/>
      <c r="AA6310" s="685"/>
      <c r="AI6310" s="131"/>
      <c r="AO6310" s="136"/>
    </row>
    <row r="6311" spans="2:41" ht="13.35" customHeight="1">
      <c r="B6311" s="135"/>
      <c r="I6311" s="136"/>
      <c r="J6311" s="135"/>
      <c r="M6311" s="136"/>
      <c r="N6311" s="135" t="s">
        <v>114</v>
      </c>
      <c r="Q6311" s="136"/>
      <c r="R6311" s="686"/>
      <c r="S6311" s="687"/>
      <c r="T6311" s="687"/>
      <c r="U6311" s="688"/>
      <c r="V6311" s="686"/>
      <c r="W6311" s="688"/>
      <c r="X6311" s="686"/>
      <c r="Y6311" s="687"/>
      <c r="Z6311" s="687"/>
      <c r="AA6311" s="688"/>
      <c r="AB6311" s="158" t="s">
        <v>171</v>
      </c>
      <c r="AO6311" s="136"/>
    </row>
    <row r="6312" spans="2:41" ht="3.75" customHeight="1">
      <c r="B6312" s="135"/>
      <c r="I6312" s="136"/>
      <c r="J6312" s="135"/>
      <c r="M6312" s="136"/>
      <c r="N6312" s="135"/>
      <c r="Q6312" s="136"/>
      <c r="R6312" s="689"/>
      <c r="S6312" s="690"/>
      <c r="T6312" s="690"/>
      <c r="U6312" s="691"/>
      <c r="V6312" s="689"/>
      <c r="W6312" s="691"/>
      <c r="X6312" s="689"/>
      <c r="Y6312" s="690"/>
      <c r="Z6312" s="690"/>
      <c r="AA6312" s="691"/>
      <c r="AB6312" s="141"/>
      <c r="AC6312" s="141"/>
      <c r="AD6312" s="141"/>
      <c r="AE6312" s="141"/>
      <c r="AF6312" s="141"/>
      <c r="AG6312" s="141"/>
      <c r="AH6312" s="141"/>
      <c r="AI6312" s="141"/>
      <c r="AJ6312" s="141"/>
      <c r="AK6312" s="141"/>
      <c r="AL6312" s="141"/>
      <c r="AM6312" s="141"/>
      <c r="AN6312" s="141"/>
      <c r="AO6312" s="142"/>
    </row>
    <row r="6313" spans="2:41" ht="3.75" customHeight="1">
      <c r="B6313" s="135"/>
      <c r="I6313" s="136"/>
      <c r="J6313" s="135"/>
      <c r="M6313" s="136"/>
      <c r="N6313" s="130"/>
      <c r="O6313" s="131"/>
      <c r="P6313" s="131"/>
      <c r="Q6313" s="131"/>
      <c r="R6313" s="130"/>
      <c r="S6313" s="131"/>
      <c r="T6313" s="131"/>
      <c r="U6313" s="131"/>
      <c r="V6313" s="131"/>
      <c r="W6313" s="131"/>
      <c r="X6313" s="131"/>
      <c r="Y6313" s="131"/>
      <c r="Z6313" s="131"/>
      <c r="AA6313" s="132"/>
      <c r="AB6313" s="130"/>
      <c r="AI6313" s="136"/>
      <c r="AJ6313" s="130"/>
      <c r="AK6313" s="131"/>
      <c r="AL6313" s="131"/>
      <c r="AM6313" s="131"/>
      <c r="AN6313" s="131"/>
      <c r="AO6313" s="132"/>
    </row>
    <row r="6314" spans="2:41" ht="13.35" customHeight="1">
      <c r="B6314" s="135"/>
      <c r="I6314" s="136"/>
      <c r="J6314" s="135"/>
      <c r="M6314" s="136"/>
      <c r="N6314" s="135" t="s">
        <v>115</v>
      </c>
      <c r="R6314" s="135"/>
      <c r="S6314" s="696" t="str">
        <f>IF(AND(NM_従事者_従事者67_従事者区分&lt;&gt;"",新_新規_2!I1134&lt;&gt;""), 新_新規_2!I1134, "")
&amp; IF(AND(NM_従事者_従事者67_従事者区分&lt;&gt;"",新_変更_3!AL1162&lt;&gt;""), 新_変更_3!AL1162, "")</f>
        <v/>
      </c>
      <c r="T6314" s="694"/>
      <c r="V6314" s="146" t="str">
        <f>IF(AND(NM_従事者_従事者67_従事者区分&lt;&gt;"",新_新規_2!K1134&lt;&gt;""), 新_新規_2!K1134, "")
 &amp; IF(AND(NM_従事者_従事者67_従事者区分&lt;&gt;"",新_変更_3!AN1162&lt;&gt;""), 新_変更_3!AN1162, "")</f>
        <v/>
      </c>
      <c r="W6314" s="124" t="s">
        <v>12</v>
      </c>
      <c r="X6314" s="146" t="str">
        <f>IF(AND(NM_従事者_従事者67_従事者区分&lt;&gt;"",新_新規_2!M1134&lt;&gt;""), 新_新規_2!M1134, "")
&amp; IF(AND(NM_従事者_従事者67_従事者区分&lt;&gt;"",新_変更_3!AP1162&lt;&gt;""), 新_変更_3!AP1162, "")</f>
        <v/>
      </c>
      <c r="Y6314" s="124" t="s">
        <v>11</v>
      </c>
      <c r="Z6314" s="146" t="str">
        <f>IF(AND(NM_従事者_従事者67_従事者区分&lt;&gt;"",新_新規_2!O1134&lt;&gt;""), 新_新規_2!O1134, "")
&amp; IF(AND(NM_従事者_従事者67_従事者区分&lt;&gt;"",新_変更_3!AR1162&lt;&gt;""), 新_変更_3!AR1162, "")</f>
        <v/>
      </c>
      <c r="AA6314" s="124" t="s">
        <v>364</v>
      </c>
      <c r="AB6314" s="135" t="s">
        <v>170</v>
      </c>
      <c r="AI6314" s="136"/>
      <c r="AJ6314" s="135"/>
      <c r="AK6314" s="696"/>
      <c r="AL6314" s="693"/>
      <c r="AM6314" s="693"/>
      <c r="AN6314" s="693"/>
      <c r="AO6314" s="694"/>
    </row>
    <row r="6315" spans="2:41" ht="3.75" customHeight="1">
      <c r="B6315" s="135"/>
      <c r="I6315" s="136"/>
      <c r="J6315" s="135"/>
      <c r="M6315" s="136"/>
      <c r="N6315" s="135"/>
      <c r="R6315" s="140"/>
      <c r="S6315" s="141"/>
      <c r="T6315" s="141"/>
      <c r="U6315" s="141"/>
      <c r="V6315" s="141"/>
      <c r="W6315" s="141"/>
      <c r="X6315" s="141"/>
      <c r="Y6315" s="141"/>
      <c r="Z6315" s="141"/>
      <c r="AA6315" s="142"/>
      <c r="AB6315" s="140"/>
      <c r="AC6315" s="141"/>
      <c r="AD6315" s="141"/>
      <c r="AE6315" s="141"/>
      <c r="AF6315" s="141"/>
      <c r="AG6315" s="141"/>
      <c r="AH6315" s="141"/>
      <c r="AI6315" s="142"/>
      <c r="AJ6315" s="140"/>
      <c r="AK6315" s="141"/>
      <c r="AL6315" s="141"/>
      <c r="AM6315" s="141"/>
      <c r="AN6315" s="141"/>
      <c r="AO6315" s="142"/>
    </row>
    <row r="6316" spans="2:41" ht="3.75" customHeight="1">
      <c r="B6316" s="135"/>
      <c r="I6316" s="136"/>
      <c r="J6316" s="135"/>
      <c r="M6316" s="136"/>
      <c r="N6316" s="130"/>
      <c r="O6316" s="131"/>
      <c r="P6316" s="131"/>
      <c r="Q6316" s="132"/>
      <c r="R6316" s="683" t="str">
        <f>IF(新_新規_2!T1131="☑", "研修中の登録販売者", "") &amp; IF(新_変更_3!AW1159="☑", "研修中の登録販売者", "")</f>
        <v/>
      </c>
      <c r="S6316" s="684"/>
      <c r="T6316" s="684"/>
      <c r="U6316" s="684"/>
      <c r="V6316" s="684"/>
      <c r="W6316" s="684"/>
      <c r="X6316" s="684"/>
      <c r="Y6316" s="684"/>
      <c r="Z6316" s="684"/>
      <c r="AA6316" s="684"/>
      <c r="AB6316" s="684"/>
      <c r="AC6316" s="684"/>
      <c r="AD6316" s="684"/>
      <c r="AE6316" s="684"/>
      <c r="AF6316" s="684"/>
      <c r="AG6316" s="684"/>
      <c r="AH6316" s="684"/>
      <c r="AI6316" s="684"/>
      <c r="AJ6316" s="684"/>
      <c r="AK6316" s="684"/>
      <c r="AL6316" s="684"/>
      <c r="AM6316" s="684"/>
      <c r="AN6316" s="684"/>
      <c r="AO6316" s="685"/>
    </row>
    <row r="6317" spans="2:41" ht="13.35" customHeight="1">
      <c r="B6317" s="135"/>
      <c r="I6317" s="136"/>
      <c r="J6317" s="135"/>
      <c r="M6317" s="136"/>
      <c r="N6317" s="135" t="s">
        <v>32</v>
      </c>
      <c r="Q6317" s="136"/>
      <c r="R6317" s="686"/>
      <c r="S6317" s="687"/>
      <c r="T6317" s="687"/>
      <c r="U6317" s="687"/>
      <c r="V6317" s="687"/>
      <c r="W6317" s="687"/>
      <c r="X6317" s="687"/>
      <c r="Y6317" s="687"/>
      <c r="Z6317" s="687"/>
      <c r="AA6317" s="687"/>
      <c r="AB6317" s="687"/>
      <c r="AC6317" s="687"/>
      <c r="AD6317" s="687"/>
      <c r="AE6317" s="687"/>
      <c r="AF6317" s="687"/>
      <c r="AG6317" s="687"/>
      <c r="AH6317" s="687"/>
      <c r="AI6317" s="687"/>
      <c r="AJ6317" s="687"/>
      <c r="AK6317" s="687"/>
      <c r="AL6317" s="687"/>
      <c r="AM6317" s="687"/>
      <c r="AN6317" s="687"/>
      <c r="AO6317" s="688"/>
    </row>
    <row r="6318" spans="2:41" ht="3.75" customHeight="1">
      <c r="B6318" s="135"/>
      <c r="I6318" s="136"/>
      <c r="J6318" s="135"/>
      <c r="M6318" s="136"/>
      <c r="N6318" s="140"/>
      <c r="O6318" s="141"/>
      <c r="P6318" s="141"/>
      <c r="Q6318" s="142"/>
      <c r="R6318" s="689"/>
      <c r="S6318" s="690"/>
      <c r="T6318" s="690"/>
      <c r="U6318" s="690"/>
      <c r="V6318" s="690"/>
      <c r="W6318" s="690"/>
      <c r="X6318" s="690"/>
      <c r="Y6318" s="690"/>
      <c r="Z6318" s="690"/>
      <c r="AA6318" s="690"/>
      <c r="AB6318" s="690"/>
      <c r="AC6318" s="690"/>
      <c r="AD6318" s="690"/>
      <c r="AE6318" s="690"/>
      <c r="AF6318" s="690"/>
      <c r="AG6318" s="690"/>
      <c r="AH6318" s="690"/>
      <c r="AI6318" s="690"/>
      <c r="AJ6318" s="690"/>
      <c r="AK6318" s="690"/>
      <c r="AL6318" s="690"/>
      <c r="AM6318" s="690"/>
      <c r="AN6318" s="690"/>
      <c r="AO6318" s="691"/>
    </row>
    <row r="6319" spans="2:41" ht="3.75" customHeight="1">
      <c r="B6319" s="135"/>
      <c r="I6319" s="136"/>
      <c r="J6319" s="130"/>
      <c r="K6319" s="131"/>
      <c r="L6319" s="131"/>
      <c r="M6319" s="132"/>
      <c r="N6319" s="130"/>
      <c r="O6319" s="131"/>
      <c r="P6319" s="131"/>
      <c r="Q6319" s="132"/>
      <c r="R6319" s="130"/>
      <c r="S6319" s="131"/>
      <c r="T6319" s="131"/>
      <c r="U6319" s="131"/>
      <c r="V6319" s="131"/>
      <c r="W6319" s="131"/>
      <c r="X6319" s="131"/>
      <c r="Y6319" s="131"/>
      <c r="Z6319" s="131"/>
      <c r="AA6319" s="132"/>
      <c r="AB6319" s="130"/>
      <c r="AC6319" s="131"/>
      <c r="AD6319" s="131"/>
      <c r="AE6319" s="132"/>
      <c r="AF6319" s="131"/>
      <c r="AG6319" s="131"/>
      <c r="AH6319" s="131"/>
      <c r="AI6319" s="131"/>
      <c r="AJ6319" s="131"/>
      <c r="AK6319" s="131"/>
      <c r="AL6319" s="131"/>
      <c r="AM6319" s="131"/>
      <c r="AN6319" s="131"/>
      <c r="AO6319" s="132"/>
    </row>
    <row r="6320" spans="2:41" ht="13.35" customHeight="1">
      <c r="B6320" s="135"/>
      <c r="I6320" s="136"/>
      <c r="J6320" s="135"/>
      <c r="M6320" s="136"/>
      <c r="N6320" s="135" t="s">
        <v>27</v>
      </c>
      <c r="Q6320" s="136"/>
      <c r="R6320" s="135"/>
      <c r="S6320" s="692" t="str">
        <f>IF(新_新規_2!I1138&lt;&gt;"", "01300011:その他従事者", "") &amp; IF(新_変更_3!AL1166&lt;&gt;"", "01300011:その他従事者", "")</f>
        <v/>
      </c>
      <c r="T6320" s="693"/>
      <c r="U6320" s="693"/>
      <c r="V6320" s="693"/>
      <c r="W6320" s="693"/>
      <c r="X6320" s="693"/>
      <c r="Y6320" s="693"/>
      <c r="Z6320" s="693"/>
      <c r="AA6320" s="694"/>
      <c r="AB6320" s="135" t="s">
        <v>28</v>
      </c>
      <c r="AE6320" s="136"/>
      <c r="AF6320" s="135"/>
      <c r="AG6320" s="695" t="str">
        <f>IF(新_新規_2!I1146="☑", "01300001:薬剤師", "") &amp; IF(新_変更_3!AL1174="☑", "01300001:薬剤師", "")
&amp; IF(新_新規_2!N1146="☑", "01300002:登録販売者", "") &amp; IF(新_変更_3!AQ1174="☑", "01300002:登録販売者", "")
&amp; IF(新_新規_2!T1146="☑", "01300002:登録販売者", "") &amp; IF(新_変更_3!AW1174="☑", "01300002:登録販売者", "")</f>
        <v/>
      </c>
      <c r="AH6320" s="693"/>
      <c r="AI6320" s="693"/>
      <c r="AJ6320" s="693"/>
      <c r="AK6320" s="693"/>
      <c r="AL6320" s="693"/>
      <c r="AM6320" s="693"/>
      <c r="AN6320" s="693"/>
      <c r="AO6320" s="694"/>
    </row>
    <row r="6321" spans="2:41" ht="3.75" customHeight="1">
      <c r="B6321" s="135"/>
      <c r="I6321" s="136"/>
      <c r="J6321" s="135"/>
      <c r="M6321" s="136"/>
      <c r="N6321" s="140"/>
      <c r="O6321" s="141"/>
      <c r="P6321" s="141"/>
      <c r="Q6321" s="142"/>
      <c r="R6321" s="140"/>
      <c r="S6321" s="141"/>
      <c r="T6321" s="141"/>
      <c r="U6321" s="141"/>
      <c r="V6321" s="141"/>
      <c r="W6321" s="141"/>
      <c r="X6321" s="141"/>
      <c r="Y6321" s="141"/>
      <c r="Z6321" s="141"/>
      <c r="AA6321" s="142"/>
      <c r="AB6321" s="140"/>
      <c r="AC6321" s="141"/>
      <c r="AD6321" s="141"/>
      <c r="AE6321" s="142"/>
      <c r="AF6321" s="141"/>
      <c r="AG6321" s="141"/>
      <c r="AH6321" s="141"/>
      <c r="AI6321" s="141"/>
      <c r="AJ6321" s="141"/>
      <c r="AK6321" s="141"/>
      <c r="AL6321" s="141"/>
      <c r="AM6321" s="141"/>
      <c r="AN6321" s="141"/>
      <c r="AO6321" s="142"/>
    </row>
    <row r="6322" spans="2:41" ht="3.75" customHeight="1">
      <c r="B6322" s="135"/>
      <c r="I6322" s="136"/>
      <c r="J6322" s="135"/>
      <c r="M6322" s="136"/>
      <c r="N6322" s="130"/>
      <c r="O6322" s="131"/>
      <c r="P6322" s="131"/>
      <c r="Q6322" s="132"/>
      <c r="R6322" s="130"/>
      <c r="S6322" s="131"/>
      <c r="T6322" s="131"/>
      <c r="U6322" s="131"/>
      <c r="V6322" s="131"/>
      <c r="W6322" s="131"/>
      <c r="X6322" s="131"/>
      <c r="Y6322" s="131"/>
      <c r="Z6322" s="131"/>
      <c r="AA6322" s="132"/>
      <c r="AB6322" s="130"/>
      <c r="AC6322" s="131"/>
      <c r="AD6322" s="131"/>
      <c r="AE6322" s="132"/>
      <c r="AF6322" s="130"/>
      <c r="AG6322" s="131"/>
      <c r="AH6322" s="131"/>
      <c r="AI6322" s="131"/>
      <c r="AJ6322" s="131"/>
      <c r="AK6322" s="131"/>
      <c r="AL6322" s="131"/>
      <c r="AM6322" s="131"/>
      <c r="AN6322" s="131"/>
      <c r="AO6322" s="132"/>
    </row>
    <row r="6323" spans="2:41" ht="13.35" customHeight="1">
      <c r="B6323" s="135"/>
      <c r="I6323" s="136"/>
      <c r="J6323" s="135"/>
      <c r="M6323" s="136"/>
      <c r="N6323" s="135" t="s">
        <v>3990</v>
      </c>
      <c r="Q6323" s="136"/>
      <c r="R6323" s="135"/>
      <c r="S6323" s="696"/>
      <c r="T6323" s="694"/>
      <c r="V6323" s="146"/>
      <c r="W6323" s="124" t="s">
        <v>12</v>
      </c>
      <c r="X6323" s="146"/>
      <c r="Y6323" s="124" t="s">
        <v>11</v>
      </c>
      <c r="Z6323" s="146"/>
      <c r="AA6323" s="136" t="s">
        <v>364</v>
      </c>
      <c r="AB6323" s="135" t="s">
        <v>66</v>
      </c>
      <c r="AE6323" s="136"/>
      <c r="AF6323" s="135"/>
      <c r="AG6323" s="696"/>
      <c r="AH6323" s="694"/>
      <c r="AJ6323" s="146"/>
      <c r="AK6323" s="124" t="s">
        <v>12</v>
      </c>
      <c r="AL6323" s="146"/>
      <c r="AM6323" s="124" t="s">
        <v>11</v>
      </c>
      <c r="AN6323" s="146"/>
      <c r="AO6323" s="136" t="s">
        <v>364</v>
      </c>
    </row>
    <row r="6324" spans="2:41" ht="3.75" customHeight="1">
      <c r="B6324" s="135"/>
      <c r="I6324" s="136"/>
      <c r="J6324" s="135"/>
      <c r="M6324" s="136"/>
      <c r="N6324" s="140"/>
      <c r="O6324" s="141"/>
      <c r="P6324" s="141"/>
      <c r="Q6324" s="142"/>
      <c r="R6324" s="140"/>
      <c r="S6324" s="141"/>
      <c r="T6324" s="141"/>
      <c r="U6324" s="141"/>
      <c r="V6324" s="141"/>
      <c r="W6324" s="141"/>
      <c r="X6324" s="141"/>
      <c r="Y6324" s="141"/>
      <c r="Z6324" s="141"/>
      <c r="AA6324" s="142"/>
      <c r="AB6324" s="140"/>
      <c r="AC6324" s="141"/>
      <c r="AD6324" s="141"/>
      <c r="AE6324" s="142"/>
      <c r="AF6324" s="140"/>
      <c r="AG6324" s="141"/>
      <c r="AH6324" s="141"/>
      <c r="AI6324" s="141"/>
      <c r="AJ6324" s="141"/>
      <c r="AK6324" s="141"/>
      <c r="AL6324" s="141"/>
      <c r="AM6324" s="141"/>
      <c r="AN6324" s="141"/>
      <c r="AO6324" s="142"/>
    </row>
    <row r="6325" spans="2:41" ht="3.75" customHeight="1">
      <c r="B6325" s="135"/>
      <c r="I6325" s="136"/>
      <c r="J6325" s="135"/>
      <c r="M6325" s="136"/>
      <c r="N6325" s="130"/>
      <c r="O6325" s="131"/>
      <c r="P6325" s="131"/>
      <c r="Q6325" s="132"/>
      <c r="R6325" s="683" t="str">
        <f>IF(AND(NM_従事者_従事者68_従事者区分&lt;&gt;"",新_新規_2!I1138&lt;&gt;""), 新_新規_2!I1138, "")
 &amp; IF(AND(NM_従事者_従事者68_従事者区分&lt;&gt;"",新_変更_3!AL1166&lt;&gt;""), 新_変更_3!AL1166, "")</f>
        <v/>
      </c>
      <c r="S6325" s="684"/>
      <c r="T6325" s="684"/>
      <c r="U6325" s="684"/>
      <c r="V6325" s="684"/>
      <c r="W6325" s="684"/>
      <c r="X6325" s="684"/>
      <c r="Y6325" s="684"/>
      <c r="Z6325" s="684"/>
      <c r="AA6325" s="684"/>
      <c r="AB6325" s="684"/>
      <c r="AC6325" s="684"/>
      <c r="AD6325" s="684"/>
      <c r="AE6325" s="684"/>
      <c r="AF6325" s="684"/>
      <c r="AG6325" s="684"/>
      <c r="AH6325" s="684"/>
      <c r="AI6325" s="684"/>
      <c r="AJ6325" s="685"/>
      <c r="AK6325" s="131"/>
      <c r="AL6325" s="131"/>
      <c r="AM6325" s="131"/>
      <c r="AN6325" s="131"/>
      <c r="AO6325" s="132"/>
    </row>
    <row r="6326" spans="2:41" ht="13.35" customHeight="1">
      <c r="B6326" s="135"/>
      <c r="I6326" s="136"/>
      <c r="J6326" s="135"/>
      <c r="M6326" s="136"/>
      <c r="N6326" s="135" t="s">
        <v>8</v>
      </c>
      <c r="Q6326" s="136"/>
      <c r="R6326" s="686"/>
      <c r="S6326" s="687"/>
      <c r="T6326" s="687"/>
      <c r="U6326" s="687"/>
      <c r="V6326" s="687"/>
      <c r="W6326" s="687"/>
      <c r="X6326" s="687"/>
      <c r="Y6326" s="687"/>
      <c r="Z6326" s="687"/>
      <c r="AA6326" s="687"/>
      <c r="AB6326" s="687"/>
      <c r="AC6326" s="687"/>
      <c r="AD6326" s="687"/>
      <c r="AE6326" s="687"/>
      <c r="AF6326" s="687"/>
      <c r="AG6326" s="687"/>
      <c r="AH6326" s="687"/>
      <c r="AI6326" s="687"/>
      <c r="AJ6326" s="688"/>
      <c r="AL6326" s="147" t="s">
        <v>13</v>
      </c>
      <c r="AM6326" s="124" t="s">
        <v>29</v>
      </c>
      <c r="AO6326" s="136"/>
    </row>
    <row r="6327" spans="2:41" ht="3.75" customHeight="1">
      <c r="B6327" s="135"/>
      <c r="I6327" s="136"/>
      <c r="J6327" s="135"/>
      <c r="M6327" s="136"/>
      <c r="N6327" s="140"/>
      <c r="O6327" s="141"/>
      <c r="P6327" s="141"/>
      <c r="Q6327" s="142"/>
      <c r="R6327" s="689"/>
      <c r="S6327" s="690"/>
      <c r="T6327" s="690"/>
      <c r="U6327" s="690"/>
      <c r="V6327" s="690"/>
      <c r="W6327" s="690"/>
      <c r="X6327" s="690"/>
      <c r="Y6327" s="690"/>
      <c r="Z6327" s="690"/>
      <c r="AA6327" s="690"/>
      <c r="AB6327" s="690"/>
      <c r="AC6327" s="690"/>
      <c r="AD6327" s="690"/>
      <c r="AE6327" s="690"/>
      <c r="AF6327" s="690"/>
      <c r="AG6327" s="690"/>
      <c r="AH6327" s="690"/>
      <c r="AI6327" s="690"/>
      <c r="AJ6327" s="691"/>
      <c r="AK6327" s="141"/>
      <c r="AL6327" s="141"/>
      <c r="AM6327" s="141"/>
      <c r="AN6327" s="141"/>
      <c r="AO6327" s="142"/>
    </row>
    <row r="6328" spans="2:41" ht="3.75" customHeight="1">
      <c r="B6328" s="135"/>
      <c r="I6328" s="136"/>
      <c r="J6328" s="135"/>
      <c r="M6328" s="136"/>
      <c r="N6328" s="130"/>
      <c r="O6328" s="131"/>
      <c r="P6328" s="131"/>
      <c r="Q6328" s="132"/>
      <c r="R6328" s="683" t="str">
        <f>IF(NM_従事者_従事者68_従事者区分="","",(IF(新_新規_2!I1137&lt;&gt;"", ASC(PHONETIC(新_新規_2!I1137)), "") &amp; IF(新_変更_3!AL1165&lt;&gt;"", ASC(PHONETIC(新_変更_3!AL1165)), "")))</f>
        <v/>
      </c>
      <c r="S6328" s="684"/>
      <c r="T6328" s="684"/>
      <c r="U6328" s="684"/>
      <c r="V6328" s="684"/>
      <c r="W6328" s="684"/>
      <c r="X6328" s="684"/>
      <c r="Y6328" s="684"/>
      <c r="Z6328" s="684"/>
      <c r="AA6328" s="684"/>
      <c r="AB6328" s="684"/>
      <c r="AC6328" s="684"/>
      <c r="AD6328" s="684"/>
      <c r="AE6328" s="684"/>
      <c r="AF6328" s="684"/>
      <c r="AG6328" s="684"/>
      <c r="AH6328" s="684"/>
      <c r="AI6328" s="684"/>
      <c r="AJ6328" s="684"/>
      <c r="AK6328" s="684"/>
      <c r="AL6328" s="684"/>
      <c r="AM6328" s="684"/>
      <c r="AN6328" s="684"/>
      <c r="AO6328" s="685"/>
    </row>
    <row r="6329" spans="2:41" ht="13.35" customHeight="1">
      <c r="B6329" s="135"/>
      <c r="I6329" s="136"/>
      <c r="J6329" s="135"/>
      <c r="M6329" s="136"/>
      <c r="N6329" s="135" t="s">
        <v>61</v>
      </c>
      <c r="Q6329" s="136"/>
      <c r="R6329" s="686"/>
      <c r="S6329" s="687"/>
      <c r="T6329" s="687"/>
      <c r="U6329" s="687"/>
      <c r="V6329" s="687"/>
      <c r="W6329" s="687"/>
      <c r="X6329" s="687"/>
      <c r="Y6329" s="687"/>
      <c r="Z6329" s="687"/>
      <c r="AA6329" s="687"/>
      <c r="AB6329" s="687"/>
      <c r="AC6329" s="687"/>
      <c r="AD6329" s="687"/>
      <c r="AE6329" s="687"/>
      <c r="AF6329" s="687"/>
      <c r="AG6329" s="687"/>
      <c r="AH6329" s="687"/>
      <c r="AI6329" s="687"/>
      <c r="AJ6329" s="687"/>
      <c r="AK6329" s="687"/>
      <c r="AL6329" s="687"/>
      <c r="AM6329" s="687"/>
      <c r="AN6329" s="687"/>
      <c r="AO6329" s="688"/>
    </row>
    <row r="6330" spans="2:41" ht="3.75" customHeight="1">
      <c r="B6330" s="135"/>
      <c r="I6330" s="136"/>
      <c r="J6330" s="135"/>
      <c r="M6330" s="136"/>
      <c r="N6330" s="135"/>
      <c r="Q6330" s="136"/>
      <c r="R6330" s="689"/>
      <c r="S6330" s="690"/>
      <c r="T6330" s="690"/>
      <c r="U6330" s="690"/>
      <c r="V6330" s="690"/>
      <c r="W6330" s="690"/>
      <c r="X6330" s="690"/>
      <c r="Y6330" s="690"/>
      <c r="Z6330" s="690"/>
      <c r="AA6330" s="690"/>
      <c r="AB6330" s="690"/>
      <c r="AC6330" s="690"/>
      <c r="AD6330" s="690"/>
      <c r="AE6330" s="690"/>
      <c r="AF6330" s="690"/>
      <c r="AG6330" s="690"/>
      <c r="AH6330" s="690"/>
      <c r="AI6330" s="690"/>
      <c r="AJ6330" s="690"/>
      <c r="AK6330" s="690"/>
      <c r="AL6330" s="690"/>
      <c r="AM6330" s="690"/>
      <c r="AN6330" s="690"/>
      <c r="AO6330" s="691"/>
    </row>
    <row r="6331" spans="2:41" ht="3.75" customHeight="1">
      <c r="B6331" s="135"/>
      <c r="I6331" s="136"/>
      <c r="J6331" s="135"/>
      <c r="N6331" s="130"/>
      <c r="O6331" s="131"/>
      <c r="P6331" s="131"/>
      <c r="Q6331" s="132"/>
      <c r="U6331" s="787" t="str">
        <f>IF(AND(NM_従事者_従事者68_従事者区分&lt;&gt;"",新_新規_2!L1139&lt;&gt;""), 新_新規_2!L1139, "")
&amp; IF(AND(NM_従事者_従事者68_従事者区分&lt;&gt;"",新_変更_3!AO1167&lt;&gt;""), 新_変更_3!AO1167, "")</f>
        <v/>
      </c>
      <c r="V6331" s="754"/>
      <c r="W6331" s="754"/>
      <c r="X6331" s="789"/>
      <c r="Y6331" s="131"/>
      <c r="Z6331" s="792" t="str">
        <f>IF(AND(NM_従事者_従事者68_従事者区分&lt;&gt;"",新_新規_2!O1139&lt;&gt;""), 新_新規_2!O1139, "")
&amp; IF(AND(NM_従事者_従事者68_従事者区分&lt;&gt;"",新_変更_3!AR1167&lt;&gt;""), 新_変更_3!AR1167, "")</f>
        <v/>
      </c>
      <c r="AA6331" s="754"/>
      <c r="AB6331" s="754"/>
      <c r="AC6331" s="755"/>
      <c r="AG6331" s="683" t="str">
        <f>IF(AND(NM_従事者_従事者68_従事者区分&lt;&gt;"",新_新規_2!L1140&lt;&gt;""), 新_新規_2!L1140, "")
&amp; IF(AND(NM_従事者_従事者68_従事者区分&lt;&gt;"",新_変更_3!AO1168&lt;&gt;""), 新_変更_3!AO1168, "")</f>
        <v/>
      </c>
      <c r="AH6331" s="684"/>
      <c r="AI6331" s="684"/>
      <c r="AJ6331" s="684"/>
      <c r="AK6331" s="684"/>
      <c r="AL6331" s="684"/>
      <c r="AM6331" s="684"/>
      <c r="AN6331" s="684"/>
      <c r="AO6331" s="685"/>
    </row>
    <row r="6332" spans="2:41" ht="13.35" customHeight="1">
      <c r="B6332" s="135"/>
      <c r="I6332" s="136"/>
      <c r="J6332" s="135"/>
      <c r="N6332" s="135"/>
      <c r="Q6332" s="136"/>
      <c r="R6332" s="124" t="s">
        <v>15</v>
      </c>
      <c r="U6332" s="756"/>
      <c r="V6332" s="757"/>
      <c r="W6332" s="757"/>
      <c r="X6332" s="790"/>
      <c r="Y6332" s="125" t="s">
        <v>359</v>
      </c>
      <c r="Z6332" s="793"/>
      <c r="AA6332" s="757"/>
      <c r="AB6332" s="757"/>
      <c r="AC6332" s="758"/>
      <c r="AD6332" s="124" t="s">
        <v>56</v>
      </c>
      <c r="AG6332" s="686"/>
      <c r="AH6332" s="687"/>
      <c r="AI6332" s="687"/>
      <c r="AJ6332" s="687"/>
      <c r="AK6332" s="687"/>
      <c r="AL6332" s="687"/>
      <c r="AM6332" s="687"/>
      <c r="AN6332" s="687"/>
      <c r="AO6332" s="688"/>
    </row>
    <row r="6333" spans="2:41" ht="3.75" customHeight="1">
      <c r="B6333" s="135"/>
      <c r="I6333" s="136"/>
      <c r="J6333" s="135"/>
      <c r="N6333" s="135"/>
      <c r="Q6333" s="136"/>
      <c r="R6333" s="141"/>
      <c r="S6333" s="141"/>
      <c r="T6333" s="141"/>
      <c r="U6333" s="759"/>
      <c r="V6333" s="760"/>
      <c r="W6333" s="760"/>
      <c r="X6333" s="791"/>
      <c r="Y6333" s="141"/>
      <c r="Z6333" s="794"/>
      <c r="AA6333" s="760"/>
      <c r="AB6333" s="760"/>
      <c r="AC6333" s="761"/>
      <c r="AD6333" s="141"/>
      <c r="AE6333" s="141"/>
      <c r="AF6333" s="141"/>
      <c r="AG6333" s="689"/>
      <c r="AH6333" s="690"/>
      <c r="AI6333" s="690"/>
      <c r="AJ6333" s="690"/>
      <c r="AK6333" s="690"/>
      <c r="AL6333" s="690"/>
      <c r="AM6333" s="690"/>
      <c r="AN6333" s="690"/>
      <c r="AO6333" s="691"/>
    </row>
    <row r="6334" spans="2:41" ht="3.75" customHeight="1">
      <c r="B6334" s="135"/>
      <c r="I6334" s="136"/>
      <c r="J6334" s="135"/>
      <c r="N6334" s="135"/>
      <c r="Q6334" s="136"/>
      <c r="R6334" s="131"/>
      <c r="S6334" s="131"/>
      <c r="T6334" s="132"/>
      <c r="U6334" s="683" t="str">
        <f>IF(AND(NM_従事者_従事者68_従事者区分&lt;&gt;"",新_新規_2!T1140&lt;&gt;""), 新_新規_2!T1140, "")
 &amp; IF(AND(NM_従事者_従事者68_従事者区分&lt;&gt;"",新_変更_3!AW1168&lt;&gt;""), 新_変更_3!AW1168, "")</f>
        <v/>
      </c>
      <c r="V6334" s="684"/>
      <c r="W6334" s="684"/>
      <c r="X6334" s="684"/>
      <c r="Y6334" s="684"/>
      <c r="Z6334" s="684"/>
      <c r="AA6334" s="684"/>
      <c r="AB6334" s="684"/>
      <c r="AC6334" s="685"/>
      <c r="AD6334" s="130"/>
      <c r="AE6334" s="131"/>
      <c r="AF6334" s="132"/>
      <c r="AG6334" s="683" t="str">
        <f>IF(AND(NM_従事者_従事者68_従事者区分&lt;&gt;"",新_新規_2!L1141&lt;&gt;""), 新_新規_2!L1141, "")
&amp; IF(AND(NM_従事者_従事者68_従事者区分&lt;&gt;"",新_変更_3!AO1169&lt;&gt;""), 新_変更_3!AO1169, "")</f>
        <v/>
      </c>
      <c r="AH6334" s="684"/>
      <c r="AI6334" s="684"/>
      <c r="AJ6334" s="684"/>
      <c r="AK6334" s="684"/>
      <c r="AL6334" s="684"/>
      <c r="AM6334" s="684"/>
      <c r="AN6334" s="684"/>
      <c r="AO6334" s="685"/>
    </row>
    <row r="6335" spans="2:41" ht="13.35" customHeight="1">
      <c r="B6335" s="135"/>
      <c r="I6335" s="136"/>
      <c r="J6335" s="135" t="s">
        <v>4060</v>
      </c>
      <c r="N6335" s="135" t="s">
        <v>23</v>
      </c>
      <c r="Q6335" s="136"/>
      <c r="R6335" s="124" t="s">
        <v>17</v>
      </c>
      <c r="T6335" s="136"/>
      <c r="U6335" s="686"/>
      <c r="V6335" s="687"/>
      <c r="W6335" s="687"/>
      <c r="X6335" s="687"/>
      <c r="Y6335" s="687"/>
      <c r="Z6335" s="687"/>
      <c r="AA6335" s="687"/>
      <c r="AB6335" s="687"/>
      <c r="AC6335" s="688"/>
      <c r="AD6335" s="135" t="s">
        <v>18</v>
      </c>
      <c r="AF6335" s="136"/>
      <c r="AG6335" s="686"/>
      <c r="AH6335" s="687"/>
      <c r="AI6335" s="687"/>
      <c r="AJ6335" s="687"/>
      <c r="AK6335" s="687"/>
      <c r="AL6335" s="687"/>
      <c r="AM6335" s="687"/>
      <c r="AN6335" s="687"/>
      <c r="AO6335" s="688"/>
    </row>
    <row r="6336" spans="2:41" ht="3.75" customHeight="1">
      <c r="B6336" s="135"/>
      <c r="I6336" s="136"/>
      <c r="J6336" s="135"/>
      <c r="N6336" s="135"/>
      <c r="Q6336" s="136"/>
      <c r="R6336" s="141"/>
      <c r="S6336" s="141"/>
      <c r="T6336" s="142"/>
      <c r="U6336" s="689"/>
      <c r="V6336" s="690"/>
      <c r="W6336" s="690"/>
      <c r="X6336" s="690"/>
      <c r="Y6336" s="690"/>
      <c r="Z6336" s="690"/>
      <c r="AA6336" s="690"/>
      <c r="AB6336" s="690"/>
      <c r="AC6336" s="691"/>
      <c r="AD6336" s="140"/>
      <c r="AE6336" s="141"/>
      <c r="AF6336" s="142"/>
      <c r="AG6336" s="689"/>
      <c r="AH6336" s="690"/>
      <c r="AI6336" s="690"/>
      <c r="AJ6336" s="690"/>
      <c r="AK6336" s="690"/>
      <c r="AL6336" s="690"/>
      <c r="AM6336" s="690"/>
      <c r="AN6336" s="690"/>
      <c r="AO6336" s="691"/>
    </row>
    <row r="6337" spans="2:41" ht="3.75" customHeight="1">
      <c r="B6337" s="135"/>
      <c r="I6337" s="136"/>
      <c r="J6337" s="135"/>
      <c r="N6337" s="135"/>
      <c r="Q6337" s="136"/>
      <c r="R6337" s="131"/>
      <c r="S6337" s="131"/>
      <c r="T6337" s="132"/>
      <c r="U6337" s="683" t="str">
        <f>IF(AND(NM_従事者_従事者68_従事者区分&lt;&gt;"",新_新規_2!T1141&lt;&gt;""), 新_新規_2!T1141, "")
&amp; IF(AND(NM_従事者_従事者68_従事者区分&lt;&gt;"",新_変更_3!AW1169&lt;&gt;""), 新_変更_3!AW1169, "")</f>
        <v/>
      </c>
      <c r="V6337" s="684"/>
      <c r="W6337" s="684"/>
      <c r="X6337" s="684"/>
      <c r="Y6337" s="684"/>
      <c r="Z6337" s="684"/>
      <c r="AA6337" s="684"/>
      <c r="AB6337" s="684"/>
      <c r="AC6337" s="685"/>
      <c r="AD6337" s="130"/>
      <c r="AE6337" s="131"/>
      <c r="AF6337" s="132"/>
      <c r="AG6337" s="683" t="str">
        <f>IF(AND(NM_従事者_従事者68_従事者区分&lt;&gt;"",新_新規_2!L1142&lt;&gt;""), 新_新規_2!L1142, "")
 &amp; IF(AND(NM_従事者_従事者68_従事者区分&lt;&gt;"",新_変更_3!AO1170&lt;&gt;""), 新_変更_3!AO1170, "")</f>
        <v/>
      </c>
      <c r="AH6337" s="684"/>
      <c r="AI6337" s="684"/>
      <c r="AJ6337" s="684"/>
      <c r="AK6337" s="684"/>
      <c r="AL6337" s="684"/>
      <c r="AM6337" s="684"/>
      <c r="AN6337" s="684"/>
      <c r="AO6337" s="685"/>
    </row>
    <row r="6338" spans="2:41" ht="13.35" customHeight="1">
      <c r="B6338" s="135"/>
      <c r="I6338" s="136"/>
      <c r="J6338" s="135"/>
      <c r="N6338" s="135"/>
      <c r="Q6338" s="136"/>
      <c r="R6338" s="124" t="s">
        <v>19</v>
      </c>
      <c r="T6338" s="136"/>
      <c r="U6338" s="686"/>
      <c r="V6338" s="687"/>
      <c r="W6338" s="687"/>
      <c r="X6338" s="687"/>
      <c r="Y6338" s="687"/>
      <c r="Z6338" s="687"/>
      <c r="AA6338" s="687"/>
      <c r="AB6338" s="687"/>
      <c r="AC6338" s="688"/>
      <c r="AD6338" s="135" t="s">
        <v>20</v>
      </c>
      <c r="AF6338" s="136"/>
      <c r="AG6338" s="686"/>
      <c r="AH6338" s="687"/>
      <c r="AI6338" s="687"/>
      <c r="AJ6338" s="687"/>
      <c r="AK6338" s="687"/>
      <c r="AL6338" s="687"/>
      <c r="AM6338" s="687"/>
      <c r="AN6338" s="687"/>
      <c r="AO6338" s="688"/>
    </row>
    <row r="6339" spans="2:41" ht="3.75" customHeight="1">
      <c r="B6339" s="135"/>
      <c r="I6339" s="136"/>
      <c r="J6339" s="135"/>
      <c r="N6339" s="140"/>
      <c r="O6339" s="141"/>
      <c r="P6339" s="141"/>
      <c r="Q6339" s="142"/>
      <c r="R6339" s="141"/>
      <c r="S6339" s="141"/>
      <c r="T6339" s="142"/>
      <c r="U6339" s="689"/>
      <c r="V6339" s="690"/>
      <c r="W6339" s="690"/>
      <c r="X6339" s="690"/>
      <c r="Y6339" s="690"/>
      <c r="Z6339" s="690"/>
      <c r="AA6339" s="690"/>
      <c r="AB6339" s="690"/>
      <c r="AC6339" s="691"/>
      <c r="AD6339" s="140"/>
      <c r="AE6339" s="141"/>
      <c r="AF6339" s="142"/>
      <c r="AG6339" s="689"/>
      <c r="AH6339" s="690"/>
      <c r="AI6339" s="690"/>
      <c r="AJ6339" s="690"/>
      <c r="AK6339" s="690"/>
      <c r="AL6339" s="690"/>
      <c r="AM6339" s="690"/>
      <c r="AN6339" s="690"/>
      <c r="AO6339" s="691"/>
    </row>
    <row r="6340" spans="2:41" ht="3.75" customHeight="1">
      <c r="B6340" s="135"/>
      <c r="I6340" s="136"/>
      <c r="J6340" s="135"/>
      <c r="M6340" s="136"/>
      <c r="N6340" s="135"/>
      <c r="Q6340" s="136"/>
      <c r="R6340" s="130"/>
      <c r="S6340" s="131"/>
      <c r="T6340" s="131"/>
      <c r="U6340" s="131"/>
      <c r="V6340" s="131"/>
      <c r="W6340" s="131"/>
      <c r="X6340" s="131"/>
      <c r="Y6340" s="131"/>
      <c r="Z6340" s="131"/>
      <c r="AA6340" s="131"/>
      <c r="AB6340" s="131"/>
      <c r="AC6340" s="131"/>
      <c r="AD6340" s="131"/>
      <c r="AE6340" s="131"/>
      <c r="AF6340" s="131"/>
      <c r="AG6340" s="131"/>
      <c r="AH6340" s="131"/>
      <c r="AI6340" s="131"/>
      <c r="AJ6340" s="131"/>
      <c r="AK6340" s="131"/>
      <c r="AL6340" s="131"/>
      <c r="AM6340" s="131"/>
      <c r="AN6340" s="131"/>
      <c r="AO6340" s="132"/>
    </row>
    <row r="6341" spans="2:41" ht="13.35" customHeight="1">
      <c r="B6341" s="135"/>
      <c r="I6341" s="136"/>
      <c r="J6341" s="135"/>
      <c r="M6341" s="136"/>
      <c r="N6341" s="135" t="s">
        <v>111</v>
      </c>
      <c r="Q6341" s="136"/>
      <c r="R6341" s="135"/>
      <c r="S6341" s="696"/>
      <c r="T6341" s="694"/>
      <c r="V6341" s="146"/>
      <c r="W6341" s="124" t="s">
        <v>12</v>
      </c>
      <c r="X6341" s="146"/>
      <c r="Y6341" s="124" t="s">
        <v>11</v>
      </c>
      <c r="Z6341" s="146"/>
      <c r="AA6341" s="124" t="s">
        <v>364</v>
      </c>
      <c r="AO6341" s="136"/>
    </row>
    <row r="6342" spans="2:41" ht="3.75" customHeight="1">
      <c r="B6342" s="135"/>
      <c r="I6342" s="136"/>
      <c r="J6342" s="135"/>
      <c r="M6342" s="136"/>
      <c r="N6342" s="135"/>
      <c r="Q6342" s="136"/>
      <c r="R6342" s="135"/>
      <c r="AO6342" s="136"/>
    </row>
    <row r="6343" spans="2:41" ht="3.75" customHeight="1">
      <c r="B6343" s="135"/>
      <c r="I6343" s="136"/>
      <c r="J6343" s="135"/>
      <c r="M6343" s="136"/>
      <c r="N6343" s="130"/>
      <c r="O6343" s="131"/>
      <c r="P6343" s="131"/>
      <c r="Q6343" s="131"/>
      <c r="R6343" s="781" t="str">
        <f>IF(AND(NM_従事者_従事者68_従事者区分&lt;&gt;"",新_新規_2!I1143&lt;&gt;""), 新_新規_2!I1143, "")
 &amp; IF(AND(NM_従事者_従事者68_従事者区分&lt;&gt;"",新_変更_3!AL1171&lt;&gt;""), 新_変更_3!AL1171, "")</f>
        <v/>
      </c>
      <c r="S6343" s="784" t="str">
        <f>IF(AND(NM_従事者_従事者68_従事者区分&lt;&gt;"",新_新規_2!J1143&lt;&gt;""), 新_新規_2!J1143, "")
 &amp; IF(AND(NM_従事者_従事者68_従事者区分&lt;&gt;"",新_変更_3!AM1171&lt;&gt;""), 新_変更_3!AM1171, "")</f>
        <v/>
      </c>
      <c r="T6343" s="131"/>
      <c r="U6343" s="787" t="str">
        <f>IF(AND(NM_従事者_従事者68_従事者区分&lt;&gt;"",新_新規_2!L1143&lt;&gt;""), 新_新規_2!L1143, "")
&amp; IF(AND(NM_従事者_従事者68_従事者区分&lt;&gt;"",新_変更_3!AO1171&lt;&gt;""), 新_変更_3!AO1171, "")</f>
        <v/>
      </c>
      <c r="V6343" s="130"/>
      <c r="W6343" s="131"/>
      <c r="X6343" s="131"/>
      <c r="Y6343" s="131"/>
      <c r="Z6343" s="131"/>
      <c r="AA6343" s="131"/>
      <c r="AB6343" s="131"/>
      <c r="AC6343" s="131"/>
      <c r="AD6343" s="131"/>
      <c r="AE6343" s="131"/>
      <c r="AF6343" s="131"/>
      <c r="AG6343" s="131"/>
      <c r="AH6343" s="133"/>
      <c r="AI6343" s="133"/>
      <c r="AJ6343" s="131"/>
      <c r="AK6343" s="149"/>
      <c r="AL6343" s="131"/>
      <c r="AM6343" s="131"/>
      <c r="AN6343" s="131"/>
      <c r="AO6343" s="132"/>
    </row>
    <row r="6344" spans="2:41" ht="13.35" customHeight="1">
      <c r="B6344" s="135"/>
      <c r="I6344" s="136"/>
      <c r="J6344" s="135"/>
      <c r="M6344" s="136"/>
      <c r="N6344" s="135" t="s">
        <v>30</v>
      </c>
      <c r="R6344" s="782"/>
      <c r="S6344" s="785"/>
      <c r="T6344" s="124" t="s">
        <v>388</v>
      </c>
      <c r="U6344" s="756"/>
      <c r="V6344" s="135" t="s">
        <v>112</v>
      </c>
      <c r="AH6344" s="137"/>
      <c r="AI6344" s="137"/>
      <c r="AK6344" s="150"/>
      <c r="AO6344" s="136"/>
    </row>
    <row r="6345" spans="2:41" ht="3.75" customHeight="1">
      <c r="B6345" s="135"/>
      <c r="I6345" s="136"/>
      <c r="J6345" s="135"/>
      <c r="M6345" s="136"/>
      <c r="N6345" s="135"/>
      <c r="R6345" s="783"/>
      <c r="S6345" s="786"/>
      <c r="T6345" s="141"/>
      <c r="U6345" s="759"/>
      <c r="V6345" s="140"/>
      <c r="W6345" s="141"/>
      <c r="X6345" s="141"/>
      <c r="Y6345" s="141"/>
      <c r="Z6345" s="141"/>
      <c r="AA6345" s="141"/>
      <c r="AB6345" s="141"/>
      <c r="AC6345" s="141"/>
      <c r="AD6345" s="141"/>
      <c r="AE6345" s="141"/>
      <c r="AF6345" s="141"/>
      <c r="AG6345" s="141"/>
      <c r="AH6345" s="143"/>
      <c r="AI6345" s="143"/>
      <c r="AJ6345" s="141"/>
      <c r="AK6345" s="151"/>
      <c r="AL6345" s="141"/>
      <c r="AM6345" s="141"/>
      <c r="AN6345" s="141"/>
      <c r="AO6345" s="142"/>
    </row>
    <row r="6346" spans="2:41" ht="3.75" customHeight="1">
      <c r="B6346" s="135"/>
      <c r="I6346" s="136"/>
      <c r="J6346" s="135"/>
      <c r="M6346" s="136"/>
      <c r="N6346" s="130"/>
      <c r="O6346" s="131"/>
      <c r="P6346" s="131"/>
      <c r="Q6346" s="132"/>
      <c r="R6346" s="788" t="str">
        <f>IF(AND(NM_従事者_従事者68_従事者区分&lt;&gt;"",新_新規_2!K1147&lt;&gt;""), 新_新規_2!K1147, "")
&amp; IF(AND(NM_従事者_従事者68_従事者区分&lt;&gt;"",新_変更_3!AN1175&lt;&gt;""), 新_変更_3!AN1175, "")</f>
        <v/>
      </c>
      <c r="S6346" s="684"/>
      <c r="T6346" s="684"/>
      <c r="U6346" s="685"/>
      <c r="V6346" s="686" t="str">
        <f>IF(AND(NM_従事者_従事者68_従事者区分&lt;&gt;"",新_新規_2!O1147&lt;&gt;""), 新_新規_2!O1147, "")
 &amp; IF(AND(NM_従事者_従事者68_従事者区分&lt;&gt;"",新_変更_3!AR1175&lt;&gt;""), 新_変更_3!AR1175, "")</f>
        <v/>
      </c>
      <c r="W6346" s="688"/>
      <c r="X6346" s="683" t="str">
        <f>IF(AND(NM_従事者_従事者68_従事者区分&lt;&gt;"",新_新規_2!Q1147&lt;&gt;""), 新_新規_2!Q1147, "")
&amp; IF(AND(NM_従事者_従事者68_従事者区分&lt;&gt;"",新_変更_3!AT1175&lt;&gt;""), 新_変更_3!AT1175, "")</f>
        <v/>
      </c>
      <c r="Y6346" s="684"/>
      <c r="Z6346" s="684"/>
      <c r="AA6346" s="685"/>
      <c r="AI6346" s="131"/>
      <c r="AO6346" s="136"/>
    </row>
    <row r="6347" spans="2:41" ht="13.35" customHeight="1">
      <c r="B6347" s="135"/>
      <c r="I6347" s="136"/>
      <c r="J6347" s="135"/>
      <c r="M6347" s="136"/>
      <c r="N6347" s="135" t="s">
        <v>114</v>
      </c>
      <c r="Q6347" s="136"/>
      <c r="R6347" s="686"/>
      <c r="S6347" s="687"/>
      <c r="T6347" s="687"/>
      <c r="U6347" s="688"/>
      <c r="V6347" s="686"/>
      <c r="W6347" s="688"/>
      <c r="X6347" s="686"/>
      <c r="Y6347" s="687"/>
      <c r="Z6347" s="687"/>
      <c r="AA6347" s="688"/>
      <c r="AB6347" s="158" t="s">
        <v>171</v>
      </c>
      <c r="AO6347" s="136"/>
    </row>
    <row r="6348" spans="2:41" ht="3.75" customHeight="1">
      <c r="B6348" s="135"/>
      <c r="I6348" s="136"/>
      <c r="J6348" s="135"/>
      <c r="M6348" s="136"/>
      <c r="N6348" s="135"/>
      <c r="Q6348" s="136"/>
      <c r="R6348" s="689"/>
      <c r="S6348" s="690"/>
      <c r="T6348" s="690"/>
      <c r="U6348" s="691"/>
      <c r="V6348" s="689"/>
      <c r="W6348" s="691"/>
      <c r="X6348" s="689"/>
      <c r="Y6348" s="690"/>
      <c r="Z6348" s="690"/>
      <c r="AA6348" s="691"/>
      <c r="AB6348" s="141"/>
      <c r="AC6348" s="141"/>
      <c r="AD6348" s="141"/>
      <c r="AE6348" s="141"/>
      <c r="AF6348" s="141"/>
      <c r="AG6348" s="141"/>
      <c r="AH6348" s="141"/>
      <c r="AI6348" s="141"/>
      <c r="AJ6348" s="141"/>
      <c r="AK6348" s="141"/>
      <c r="AL6348" s="141"/>
      <c r="AM6348" s="141"/>
      <c r="AN6348" s="141"/>
      <c r="AO6348" s="142"/>
    </row>
    <row r="6349" spans="2:41" ht="3.75" customHeight="1">
      <c r="B6349" s="135"/>
      <c r="I6349" s="136"/>
      <c r="J6349" s="135"/>
      <c r="M6349" s="136"/>
      <c r="N6349" s="130"/>
      <c r="O6349" s="131"/>
      <c r="P6349" s="131"/>
      <c r="Q6349" s="131"/>
      <c r="R6349" s="130"/>
      <c r="S6349" s="131"/>
      <c r="T6349" s="131"/>
      <c r="U6349" s="131"/>
      <c r="V6349" s="131"/>
      <c r="W6349" s="131"/>
      <c r="X6349" s="131"/>
      <c r="Y6349" s="131"/>
      <c r="Z6349" s="131"/>
      <c r="AA6349" s="132"/>
      <c r="AB6349" s="130"/>
      <c r="AI6349" s="136"/>
      <c r="AJ6349" s="130"/>
      <c r="AK6349" s="131"/>
      <c r="AL6349" s="131"/>
      <c r="AM6349" s="131"/>
      <c r="AN6349" s="131"/>
      <c r="AO6349" s="132"/>
    </row>
    <row r="6350" spans="2:41" ht="13.35" customHeight="1">
      <c r="B6350" s="135"/>
      <c r="I6350" s="136"/>
      <c r="J6350" s="135"/>
      <c r="M6350" s="136"/>
      <c r="N6350" s="135" t="s">
        <v>115</v>
      </c>
      <c r="R6350" s="135"/>
      <c r="S6350" s="696" t="str">
        <f>IF(AND(NM_従事者_従事者68_従事者区分&lt;&gt;"",新_新規_2!I1149&lt;&gt;""), 新_新規_2!I1149, "")
&amp; IF(AND(NM_従事者_従事者68_従事者区分&lt;&gt;"",新_変更_3!AL1177&lt;&gt;""), 新_変更_3!AL1177, "")</f>
        <v/>
      </c>
      <c r="T6350" s="694"/>
      <c r="V6350" s="146" t="str">
        <f>IF(AND(NM_従事者_従事者68_従事者区分&lt;&gt;"",新_新規_2!K1149&lt;&gt;""), 新_新規_2!K1149, "")
&amp; IF(AND(NM_従事者_従事者68_従事者区分&lt;&gt;"",新_変更_3!AN1177&lt;&gt;""), 新_変更_3!AN1177, "")</f>
        <v/>
      </c>
      <c r="W6350" s="124" t="s">
        <v>12</v>
      </c>
      <c r="X6350" s="146" t="str">
        <f>IF(AND(NM_従事者_従事者68_従事者区分&lt;&gt;"",新_新規_2!M1149&lt;&gt;""), 新_新規_2!M1149, "")
 &amp; IF(AND(NM_従事者_従事者68_従事者区分&lt;&gt;"",新_変更_3!AP1177&lt;&gt;""), 新_変更_3!AP1177, "")</f>
        <v/>
      </c>
      <c r="Y6350" s="124" t="s">
        <v>11</v>
      </c>
      <c r="Z6350" s="146" t="str">
        <f>IF(AND(NM_従事者_従事者68_従事者区分&lt;&gt;"",新_新規_2!O1149&lt;&gt;""), 新_新規_2!O1149, "")
&amp; IF(AND(NM_従事者_従事者68_従事者区分&lt;&gt;"",新_変更_3!AR1177&lt;&gt;""), 新_変更_3!AR1177, "")</f>
        <v/>
      </c>
      <c r="AA6350" s="124" t="s">
        <v>364</v>
      </c>
      <c r="AB6350" s="135" t="s">
        <v>170</v>
      </c>
      <c r="AI6350" s="136"/>
      <c r="AJ6350" s="135"/>
      <c r="AK6350" s="696"/>
      <c r="AL6350" s="693"/>
      <c r="AM6350" s="693"/>
      <c r="AN6350" s="693"/>
      <c r="AO6350" s="694"/>
    </row>
    <row r="6351" spans="2:41" ht="3.75" customHeight="1">
      <c r="B6351" s="135"/>
      <c r="I6351" s="136"/>
      <c r="J6351" s="135"/>
      <c r="M6351" s="136"/>
      <c r="N6351" s="135"/>
      <c r="R6351" s="140"/>
      <c r="S6351" s="141"/>
      <c r="T6351" s="141"/>
      <c r="U6351" s="141"/>
      <c r="V6351" s="141"/>
      <c r="W6351" s="141"/>
      <c r="X6351" s="141"/>
      <c r="Y6351" s="141"/>
      <c r="Z6351" s="141"/>
      <c r="AA6351" s="142"/>
      <c r="AB6351" s="140"/>
      <c r="AC6351" s="141"/>
      <c r="AD6351" s="141"/>
      <c r="AE6351" s="141"/>
      <c r="AF6351" s="141"/>
      <c r="AG6351" s="141"/>
      <c r="AH6351" s="141"/>
      <c r="AI6351" s="142"/>
      <c r="AJ6351" s="140"/>
      <c r="AK6351" s="141"/>
      <c r="AL6351" s="141"/>
      <c r="AM6351" s="141"/>
      <c r="AN6351" s="141"/>
      <c r="AO6351" s="142"/>
    </row>
    <row r="6352" spans="2:41" ht="3.75" customHeight="1">
      <c r="B6352" s="135"/>
      <c r="I6352" s="136"/>
      <c r="J6352" s="135"/>
      <c r="M6352" s="136"/>
      <c r="N6352" s="130"/>
      <c r="O6352" s="131"/>
      <c r="P6352" s="131"/>
      <c r="Q6352" s="132"/>
      <c r="R6352" s="683" t="str">
        <f>IF(新_新規_2!T1146="☑", "研修中の登録販売者", "") &amp; IF(新_変更_3!AW1174="☑", "研修中の登録販売者", "")</f>
        <v/>
      </c>
      <c r="S6352" s="684"/>
      <c r="T6352" s="684"/>
      <c r="U6352" s="684"/>
      <c r="V6352" s="684"/>
      <c r="W6352" s="684"/>
      <c r="X6352" s="684"/>
      <c r="Y6352" s="684"/>
      <c r="Z6352" s="684"/>
      <c r="AA6352" s="684"/>
      <c r="AB6352" s="684"/>
      <c r="AC6352" s="684"/>
      <c r="AD6352" s="684"/>
      <c r="AE6352" s="684"/>
      <c r="AF6352" s="684"/>
      <c r="AG6352" s="684"/>
      <c r="AH6352" s="684"/>
      <c r="AI6352" s="684"/>
      <c r="AJ6352" s="684"/>
      <c r="AK6352" s="684"/>
      <c r="AL6352" s="684"/>
      <c r="AM6352" s="684"/>
      <c r="AN6352" s="684"/>
      <c r="AO6352" s="685"/>
    </row>
    <row r="6353" spans="2:41" ht="13.35" customHeight="1">
      <c r="B6353" s="135"/>
      <c r="I6353" s="136"/>
      <c r="J6353" s="135"/>
      <c r="M6353" s="136"/>
      <c r="N6353" s="135" t="s">
        <v>32</v>
      </c>
      <c r="Q6353" s="136"/>
      <c r="R6353" s="686"/>
      <c r="S6353" s="687"/>
      <c r="T6353" s="687"/>
      <c r="U6353" s="687"/>
      <c r="V6353" s="687"/>
      <c r="W6353" s="687"/>
      <c r="X6353" s="687"/>
      <c r="Y6353" s="687"/>
      <c r="Z6353" s="687"/>
      <c r="AA6353" s="687"/>
      <c r="AB6353" s="687"/>
      <c r="AC6353" s="687"/>
      <c r="AD6353" s="687"/>
      <c r="AE6353" s="687"/>
      <c r="AF6353" s="687"/>
      <c r="AG6353" s="687"/>
      <c r="AH6353" s="687"/>
      <c r="AI6353" s="687"/>
      <c r="AJ6353" s="687"/>
      <c r="AK6353" s="687"/>
      <c r="AL6353" s="687"/>
      <c r="AM6353" s="687"/>
      <c r="AN6353" s="687"/>
      <c r="AO6353" s="688"/>
    </row>
    <row r="6354" spans="2:41" ht="3.75" customHeight="1">
      <c r="B6354" s="135"/>
      <c r="I6354" s="136"/>
      <c r="J6354" s="135"/>
      <c r="M6354" s="136"/>
      <c r="N6354" s="140"/>
      <c r="O6354" s="141"/>
      <c r="P6354" s="141"/>
      <c r="Q6354" s="142"/>
      <c r="R6354" s="689"/>
      <c r="S6354" s="690"/>
      <c r="T6354" s="690"/>
      <c r="U6354" s="690"/>
      <c r="V6354" s="690"/>
      <c r="W6354" s="690"/>
      <c r="X6354" s="690"/>
      <c r="Y6354" s="690"/>
      <c r="Z6354" s="690"/>
      <c r="AA6354" s="690"/>
      <c r="AB6354" s="690"/>
      <c r="AC6354" s="690"/>
      <c r="AD6354" s="690"/>
      <c r="AE6354" s="690"/>
      <c r="AF6354" s="690"/>
      <c r="AG6354" s="690"/>
      <c r="AH6354" s="690"/>
      <c r="AI6354" s="690"/>
      <c r="AJ6354" s="690"/>
      <c r="AK6354" s="690"/>
      <c r="AL6354" s="690"/>
      <c r="AM6354" s="690"/>
      <c r="AN6354" s="690"/>
      <c r="AO6354" s="691"/>
    </row>
    <row r="6355" spans="2:41" ht="3.75" customHeight="1">
      <c r="B6355" s="135"/>
      <c r="I6355" s="136"/>
      <c r="J6355" s="130"/>
      <c r="K6355" s="131"/>
      <c r="L6355" s="131"/>
      <c r="M6355" s="132"/>
      <c r="N6355" s="130"/>
      <c r="O6355" s="131"/>
      <c r="P6355" s="131"/>
      <c r="Q6355" s="132"/>
      <c r="R6355" s="130"/>
      <c r="S6355" s="131"/>
      <c r="T6355" s="131"/>
      <c r="U6355" s="131"/>
      <c r="V6355" s="131"/>
      <c r="W6355" s="131"/>
      <c r="X6355" s="131"/>
      <c r="Y6355" s="131"/>
      <c r="Z6355" s="131"/>
      <c r="AA6355" s="132"/>
      <c r="AB6355" s="130"/>
      <c r="AC6355" s="131"/>
      <c r="AD6355" s="131"/>
      <c r="AE6355" s="132"/>
      <c r="AF6355" s="131"/>
      <c r="AG6355" s="131"/>
      <c r="AH6355" s="131"/>
      <c r="AI6355" s="131"/>
      <c r="AJ6355" s="131"/>
      <c r="AK6355" s="131"/>
      <c r="AL6355" s="131"/>
      <c r="AM6355" s="131"/>
      <c r="AN6355" s="131"/>
      <c r="AO6355" s="132"/>
    </row>
    <row r="6356" spans="2:41" ht="13.35" customHeight="1">
      <c r="B6356" s="135"/>
      <c r="I6356" s="136"/>
      <c r="J6356" s="135"/>
      <c r="M6356" s="136"/>
      <c r="N6356" s="135" t="s">
        <v>27</v>
      </c>
      <c r="Q6356" s="136"/>
      <c r="R6356" s="135"/>
      <c r="S6356" s="692" t="str">
        <f xml:space="preserve"> IF(新_新規_2!I1157&lt;&gt;"", "01300011:その他従事者", "") &amp; IF(新_変更_3!AL1185&lt;&gt;"", "01300011:その他従事者", "")</f>
        <v/>
      </c>
      <c r="T6356" s="693"/>
      <c r="U6356" s="693"/>
      <c r="V6356" s="693"/>
      <c r="W6356" s="693"/>
      <c r="X6356" s="693"/>
      <c r="Y6356" s="693"/>
      <c r="Z6356" s="693"/>
      <c r="AA6356" s="694"/>
      <c r="AB6356" s="135" t="s">
        <v>28</v>
      </c>
      <c r="AE6356" s="136"/>
      <c r="AF6356" s="135"/>
      <c r="AG6356" s="695" t="str">
        <f>IF(新_新規_2!I1165="☑", "01300001:薬剤師", "") &amp; IF(新_変更_3!AL1193="☑", "01300001:薬剤師", "")
&amp; IF(新_新規_2!N1165="☑", "01300002:登録販売者", "") &amp; IF(新_変更_3!AQ1193="☑", "01300002:登録販売者", "")
&amp; IF(新_新規_2!T1165="☑", "01300002:登録販売者", "") &amp; IF(新_変更_3!AW1193="☑", "01300002:登録販売者", "")</f>
        <v/>
      </c>
      <c r="AH6356" s="693"/>
      <c r="AI6356" s="693"/>
      <c r="AJ6356" s="693"/>
      <c r="AK6356" s="693"/>
      <c r="AL6356" s="693"/>
      <c r="AM6356" s="693"/>
      <c r="AN6356" s="693"/>
      <c r="AO6356" s="694"/>
    </row>
    <row r="6357" spans="2:41" ht="3.75" customHeight="1">
      <c r="B6357" s="135"/>
      <c r="I6357" s="136"/>
      <c r="J6357" s="135"/>
      <c r="M6357" s="136"/>
      <c r="N6357" s="140"/>
      <c r="O6357" s="141"/>
      <c r="P6357" s="141"/>
      <c r="Q6357" s="142"/>
      <c r="R6357" s="140"/>
      <c r="S6357" s="141"/>
      <c r="T6357" s="141"/>
      <c r="U6357" s="141"/>
      <c r="V6357" s="141"/>
      <c r="W6357" s="141"/>
      <c r="X6357" s="141"/>
      <c r="Y6357" s="141"/>
      <c r="Z6357" s="141"/>
      <c r="AA6357" s="142"/>
      <c r="AB6357" s="140"/>
      <c r="AC6357" s="141"/>
      <c r="AD6357" s="141"/>
      <c r="AE6357" s="142"/>
      <c r="AF6357" s="141"/>
      <c r="AG6357" s="141"/>
      <c r="AH6357" s="141"/>
      <c r="AI6357" s="141"/>
      <c r="AJ6357" s="141"/>
      <c r="AK6357" s="141"/>
      <c r="AL6357" s="141"/>
      <c r="AM6357" s="141"/>
      <c r="AN6357" s="141"/>
      <c r="AO6357" s="142"/>
    </row>
    <row r="6358" spans="2:41" ht="3.75" customHeight="1">
      <c r="B6358" s="135"/>
      <c r="I6358" s="136"/>
      <c r="J6358" s="135"/>
      <c r="M6358" s="136"/>
      <c r="N6358" s="130"/>
      <c r="O6358" s="131"/>
      <c r="P6358" s="131"/>
      <c r="Q6358" s="132"/>
      <c r="R6358" s="130"/>
      <c r="S6358" s="131"/>
      <c r="T6358" s="131"/>
      <c r="U6358" s="131"/>
      <c r="V6358" s="131"/>
      <c r="W6358" s="131"/>
      <c r="X6358" s="131"/>
      <c r="Y6358" s="131"/>
      <c r="Z6358" s="131"/>
      <c r="AA6358" s="132"/>
      <c r="AB6358" s="130"/>
      <c r="AC6358" s="131"/>
      <c r="AD6358" s="131"/>
      <c r="AE6358" s="132"/>
      <c r="AF6358" s="130"/>
      <c r="AG6358" s="131"/>
      <c r="AH6358" s="131"/>
      <c r="AI6358" s="131"/>
      <c r="AJ6358" s="131"/>
      <c r="AK6358" s="131"/>
      <c r="AL6358" s="131"/>
      <c r="AM6358" s="131"/>
      <c r="AN6358" s="131"/>
      <c r="AO6358" s="132"/>
    </row>
    <row r="6359" spans="2:41" ht="13.35" customHeight="1">
      <c r="B6359" s="135"/>
      <c r="I6359" s="136"/>
      <c r="J6359" s="135"/>
      <c r="M6359" s="136"/>
      <c r="N6359" s="135" t="s">
        <v>3990</v>
      </c>
      <c r="Q6359" s="136"/>
      <c r="R6359" s="135"/>
      <c r="S6359" s="696"/>
      <c r="T6359" s="694"/>
      <c r="V6359" s="146"/>
      <c r="W6359" s="124" t="s">
        <v>12</v>
      </c>
      <c r="X6359" s="146"/>
      <c r="Y6359" s="124" t="s">
        <v>11</v>
      </c>
      <c r="Z6359" s="146"/>
      <c r="AA6359" s="136" t="s">
        <v>364</v>
      </c>
      <c r="AB6359" s="135" t="s">
        <v>66</v>
      </c>
      <c r="AE6359" s="136"/>
      <c r="AF6359" s="135"/>
      <c r="AG6359" s="696"/>
      <c r="AH6359" s="694"/>
      <c r="AJ6359" s="146"/>
      <c r="AK6359" s="124" t="s">
        <v>12</v>
      </c>
      <c r="AL6359" s="146"/>
      <c r="AM6359" s="124" t="s">
        <v>11</v>
      </c>
      <c r="AN6359" s="146"/>
      <c r="AO6359" s="136" t="s">
        <v>364</v>
      </c>
    </row>
    <row r="6360" spans="2:41" ht="3.75" customHeight="1">
      <c r="B6360" s="135"/>
      <c r="I6360" s="136"/>
      <c r="J6360" s="135"/>
      <c r="M6360" s="136"/>
      <c r="N6360" s="140"/>
      <c r="O6360" s="141"/>
      <c r="P6360" s="141"/>
      <c r="Q6360" s="142"/>
      <c r="R6360" s="140"/>
      <c r="S6360" s="141"/>
      <c r="T6360" s="141"/>
      <c r="U6360" s="141"/>
      <c r="V6360" s="141"/>
      <c r="W6360" s="141"/>
      <c r="X6360" s="141"/>
      <c r="Y6360" s="141"/>
      <c r="Z6360" s="141"/>
      <c r="AA6360" s="142"/>
      <c r="AB6360" s="140"/>
      <c r="AC6360" s="141"/>
      <c r="AD6360" s="141"/>
      <c r="AE6360" s="142"/>
      <c r="AF6360" s="140"/>
      <c r="AG6360" s="141"/>
      <c r="AH6360" s="141"/>
      <c r="AI6360" s="141"/>
      <c r="AJ6360" s="141"/>
      <c r="AK6360" s="141"/>
      <c r="AL6360" s="141"/>
      <c r="AM6360" s="141"/>
      <c r="AN6360" s="141"/>
      <c r="AO6360" s="142"/>
    </row>
    <row r="6361" spans="2:41" ht="3.75" customHeight="1">
      <c r="B6361" s="135"/>
      <c r="I6361" s="136"/>
      <c r="J6361" s="135"/>
      <c r="M6361" s="136"/>
      <c r="N6361" s="130"/>
      <c r="O6361" s="131"/>
      <c r="P6361" s="131"/>
      <c r="Q6361" s="132"/>
      <c r="R6361" s="683" t="str">
        <f>IF(AND(NM_従事者_従事者69_従事者区分&lt;&gt;"",新_新規_2!I1157&lt;&gt;""), 新_新規_2!I1157, "")
&amp; IF(AND(NM_従事者_従事者69_従事者区分&lt;&gt;"",新_変更_3!AL1185&lt;&gt;""), 新_変更_3!AL1185, "")</f>
        <v/>
      </c>
      <c r="S6361" s="684"/>
      <c r="T6361" s="684"/>
      <c r="U6361" s="684"/>
      <c r="V6361" s="684"/>
      <c r="W6361" s="684"/>
      <c r="X6361" s="684"/>
      <c r="Y6361" s="684"/>
      <c r="Z6361" s="684"/>
      <c r="AA6361" s="684"/>
      <c r="AB6361" s="684"/>
      <c r="AC6361" s="684"/>
      <c r="AD6361" s="684"/>
      <c r="AE6361" s="684"/>
      <c r="AF6361" s="684"/>
      <c r="AG6361" s="684"/>
      <c r="AH6361" s="684"/>
      <c r="AI6361" s="684"/>
      <c r="AJ6361" s="685"/>
      <c r="AK6361" s="131"/>
      <c r="AL6361" s="131"/>
      <c r="AM6361" s="131"/>
      <c r="AN6361" s="131"/>
      <c r="AO6361" s="132"/>
    </row>
    <row r="6362" spans="2:41" ht="13.35" customHeight="1">
      <c r="B6362" s="135"/>
      <c r="I6362" s="136"/>
      <c r="J6362" s="135"/>
      <c r="M6362" s="136"/>
      <c r="N6362" s="135" t="s">
        <v>8</v>
      </c>
      <c r="Q6362" s="136"/>
      <c r="R6362" s="686"/>
      <c r="S6362" s="687"/>
      <c r="T6362" s="687"/>
      <c r="U6362" s="687"/>
      <c r="V6362" s="687"/>
      <c r="W6362" s="687"/>
      <c r="X6362" s="687"/>
      <c r="Y6362" s="687"/>
      <c r="Z6362" s="687"/>
      <c r="AA6362" s="687"/>
      <c r="AB6362" s="687"/>
      <c r="AC6362" s="687"/>
      <c r="AD6362" s="687"/>
      <c r="AE6362" s="687"/>
      <c r="AF6362" s="687"/>
      <c r="AG6362" s="687"/>
      <c r="AH6362" s="687"/>
      <c r="AI6362" s="687"/>
      <c r="AJ6362" s="688"/>
      <c r="AL6362" s="147" t="s">
        <v>13</v>
      </c>
      <c r="AM6362" s="124" t="s">
        <v>29</v>
      </c>
      <c r="AO6362" s="136"/>
    </row>
    <row r="6363" spans="2:41" ht="3.75" customHeight="1">
      <c r="B6363" s="135"/>
      <c r="I6363" s="136"/>
      <c r="J6363" s="135"/>
      <c r="M6363" s="136"/>
      <c r="N6363" s="140"/>
      <c r="O6363" s="141"/>
      <c r="P6363" s="141"/>
      <c r="Q6363" s="142"/>
      <c r="R6363" s="689"/>
      <c r="S6363" s="690"/>
      <c r="T6363" s="690"/>
      <c r="U6363" s="690"/>
      <c r="V6363" s="690"/>
      <c r="W6363" s="690"/>
      <c r="X6363" s="690"/>
      <c r="Y6363" s="690"/>
      <c r="Z6363" s="690"/>
      <c r="AA6363" s="690"/>
      <c r="AB6363" s="690"/>
      <c r="AC6363" s="690"/>
      <c r="AD6363" s="690"/>
      <c r="AE6363" s="690"/>
      <c r="AF6363" s="690"/>
      <c r="AG6363" s="690"/>
      <c r="AH6363" s="690"/>
      <c r="AI6363" s="690"/>
      <c r="AJ6363" s="691"/>
      <c r="AK6363" s="141"/>
      <c r="AL6363" s="141"/>
      <c r="AM6363" s="141"/>
      <c r="AN6363" s="141"/>
      <c r="AO6363" s="142"/>
    </row>
    <row r="6364" spans="2:41" ht="3.75" customHeight="1">
      <c r="B6364" s="135"/>
      <c r="I6364" s="136"/>
      <c r="J6364" s="135"/>
      <c r="M6364" s="136"/>
      <c r="N6364" s="130"/>
      <c r="O6364" s="131"/>
      <c r="P6364" s="131"/>
      <c r="Q6364" s="132"/>
      <c r="R6364" s="683" t="str">
        <f>IF(NM_従事者_従事者69_従事者区分="","",(IF(新_新規_2!I1156&lt;&gt;"", ASC(PHONETIC(新_新規_2!I1156)), "") &amp; IF(新_変更_3!AL1184&lt;&gt;"", ASC(PHONETIC(新_変更_3!AL1184)), "")))</f>
        <v/>
      </c>
      <c r="S6364" s="684"/>
      <c r="T6364" s="684"/>
      <c r="U6364" s="684"/>
      <c r="V6364" s="684"/>
      <c r="W6364" s="684"/>
      <c r="X6364" s="684"/>
      <c r="Y6364" s="684"/>
      <c r="Z6364" s="684"/>
      <c r="AA6364" s="684"/>
      <c r="AB6364" s="684"/>
      <c r="AC6364" s="684"/>
      <c r="AD6364" s="684"/>
      <c r="AE6364" s="684"/>
      <c r="AF6364" s="684"/>
      <c r="AG6364" s="684"/>
      <c r="AH6364" s="684"/>
      <c r="AI6364" s="684"/>
      <c r="AJ6364" s="684"/>
      <c r="AK6364" s="684"/>
      <c r="AL6364" s="684"/>
      <c r="AM6364" s="684"/>
      <c r="AN6364" s="684"/>
      <c r="AO6364" s="685"/>
    </row>
    <row r="6365" spans="2:41" ht="13.35" customHeight="1">
      <c r="B6365" s="135"/>
      <c r="I6365" s="136"/>
      <c r="J6365" s="135"/>
      <c r="M6365" s="136"/>
      <c r="N6365" s="135" t="s">
        <v>61</v>
      </c>
      <c r="Q6365" s="136"/>
      <c r="R6365" s="686"/>
      <c r="S6365" s="687"/>
      <c r="T6365" s="687"/>
      <c r="U6365" s="687"/>
      <c r="V6365" s="687"/>
      <c r="W6365" s="687"/>
      <c r="X6365" s="687"/>
      <c r="Y6365" s="687"/>
      <c r="Z6365" s="687"/>
      <c r="AA6365" s="687"/>
      <c r="AB6365" s="687"/>
      <c r="AC6365" s="687"/>
      <c r="AD6365" s="687"/>
      <c r="AE6365" s="687"/>
      <c r="AF6365" s="687"/>
      <c r="AG6365" s="687"/>
      <c r="AH6365" s="687"/>
      <c r="AI6365" s="687"/>
      <c r="AJ6365" s="687"/>
      <c r="AK6365" s="687"/>
      <c r="AL6365" s="687"/>
      <c r="AM6365" s="687"/>
      <c r="AN6365" s="687"/>
      <c r="AO6365" s="688"/>
    </row>
    <row r="6366" spans="2:41" ht="3.75" customHeight="1">
      <c r="B6366" s="135"/>
      <c r="I6366" s="136"/>
      <c r="J6366" s="135"/>
      <c r="M6366" s="136"/>
      <c r="N6366" s="135"/>
      <c r="Q6366" s="136"/>
      <c r="R6366" s="689"/>
      <c r="S6366" s="690"/>
      <c r="T6366" s="690"/>
      <c r="U6366" s="690"/>
      <c r="V6366" s="690"/>
      <c r="W6366" s="690"/>
      <c r="X6366" s="690"/>
      <c r="Y6366" s="690"/>
      <c r="Z6366" s="690"/>
      <c r="AA6366" s="690"/>
      <c r="AB6366" s="690"/>
      <c r="AC6366" s="690"/>
      <c r="AD6366" s="690"/>
      <c r="AE6366" s="690"/>
      <c r="AF6366" s="690"/>
      <c r="AG6366" s="690"/>
      <c r="AH6366" s="690"/>
      <c r="AI6366" s="690"/>
      <c r="AJ6366" s="690"/>
      <c r="AK6366" s="690"/>
      <c r="AL6366" s="690"/>
      <c r="AM6366" s="690"/>
      <c r="AN6366" s="690"/>
      <c r="AO6366" s="691"/>
    </row>
    <row r="6367" spans="2:41" ht="3.75" customHeight="1">
      <c r="B6367" s="135"/>
      <c r="I6367" s="136"/>
      <c r="J6367" s="135"/>
      <c r="N6367" s="130"/>
      <c r="O6367" s="131"/>
      <c r="P6367" s="131"/>
      <c r="Q6367" s="132"/>
      <c r="U6367" s="787" t="str">
        <f>IF(AND(NM_従事者_従事者69_従事者区分&lt;&gt;"",新_新規_2!L1158&lt;&gt;""), 新_新規_2!L1158, "")
 &amp; IF(AND(NM_従事者_従事者69_従事者区分&lt;&gt;"",新_変更_3!AO1186&lt;&gt;""), 新_変更_3!AO1186, "")</f>
        <v/>
      </c>
      <c r="V6367" s="754"/>
      <c r="W6367" s="754"/>
      <c r="X6367" s="789"/>
      <c r="Y6367" s="131"/>
      <c r="Z6367" s="792" t="str">
        <f>IF(AND(NM_従事者_従事者69_従事者区分&lt;&gt;"",新_新規_2!O1158&lt;&gt;""), 新_新規_2!O1158, "")
 &amp; IF(AND(NM_従事者_従事者69_従事者区分&lt;&gt;"",新_変更_3!AR1186&lt;&gt;""), 新_変更_3!AR1186, "")</f>
        <v/>
      </c>
      <c r="AA6367" s="754"/>
      <c r="AB6367" s="754"/>
      <c r="AC6367" s="755"/>
      <c r="AG6367" s="683" t="str">
        <f>IF(AND(NM_従事者_従事者69_従事者区分&lt;&gt;"",新_新規_2!L1159&lt;&gt;""), 新_新規_2!L1159, "")
&amp; IF(AND(NM_従事者_従事者69_従事者区分&lt;&gt;"",新_変更_3!AO1187&lt;&gt;""), 新_変更_3!AO1187, "")</f>
        <v/>
      </c>
      <c r="AH6367" s="684"/>
      <c r="AI6367" s="684"/>
      <c r="AJ6367" s="684"/>
      <c r="AK6367" s="684"/>
      <c r="AL6367" s="684"/>
      <c r="AM6367" s="684"/>
      <c r="AN6367" s="684"/>
      <c r="AO6367" s="685"/>
    </row>
    <row r="6368" spans="2:41" ht="13.35" customHeight="1">
      <c r="B6368" s="135"/>
      <c r="I6368" s="136"/>
      <c r="J6368" s="135"/>
      <c r="N6368" s="135"/>
      <c r="Q6368" s="136"/>
      <c r="R6368" s="124" t="s">
        <v>15</v>
      </c>
      <c r="U6368" s="756"/>
      <c r="V6368" s="757"/>
      <c r="W6368" s="757"/>
      <c r="X6368" s="790"/>
      <c r="Y6368" s="125" t="s">
        <v>359</v>
      </c>
      <c r="Z6368" s="793"/>
      <c r="AA6368" s="757"/>
      <c r="AB6368" s="757"/>
      <c r="AC6368" s="758"/>
      <c r="AD6368" s="124" t="s">
        <v>56</v>
      </c>
      <c r="AG6368" s="686"/>
      <c r="AH6368" s="687"/>
      <c r="AI6368" s="687"/>
      <c r="AJ6368" s="687"/>
      <c r="AK6368" s="687"/>
      <c r="AL6368" s="687"/>
      <c r="AM6368" s="687"/>
      <c r="AN6368" s="687"/>
      <c r="AO6368" s="688"/>
    </row>
    <row r="6369" spans="2:41" ht="3.75" customHeight="1">
      <c r="B6369" s="135"/>
      <c r="I6369" s="136"/>
      <c r="J6369" s="135"/>
      <c r="N6369" s="135"/>
      <c r="Q6369" s="136"/>
      <c r="R6369" s="141"/>
      <c r="S6369" s="141"/>
      <c r="T6369" s="141"/>
      <c r="U6369" s="759"/>
      <c r="V6369" s="760"/>
      <c r="W6369" s="760"/>
      <c r="X6369" s="791"/>
      <c r="Y6369" s="141"/>
      <c r="Z6369" s="794"/>
      <c r="AA6369" s="760"/>
      <c r="AB6369" s="760"/>
      <c r="AC6369" s="761"/>
      <c r="AD6369" s="141"/>
      <c r="AE6369" s="141"/>
      <c r="AF6369" s="141"/>
      <c r="AG6369" s="689"/>
      <c r="AH6369" s="690"/>
      <c r="AI6369" s="690"/>
      <c r="AJ6369" s="690"/>
      <c r="AK6369" s="690"/>
      <c r="AL6369" s="690"/>
      <c r="AM6369" s="690"/>
      <c r="AN6369" s="690"/>
      <c r="AO6369" s="691"/>
    </row>
    <row r="6370" spans="2:41" ht="3.75" customHeight="1">
      <c r="B6370" s="135"/>
      <c r="I6370" s="136"/>
      <c r="J6370" s="135"/>
      <c r="N6370" s="135"/>
      <c r="Q6370" s="136"/>
      <c r="R6370" s="131"/>
      <c r="S6370" s="131"/>
      <c r="T6370" s="132"/>
      <c r="U6370" s="683" t="str">
        <f>IF(AND(NM_従事者_従事者69_従事者区分&lt;&gt;"",新_新規_2!T1159&lt;&gt;""), 新_新規_2!T1159, "")
 &amp; IF(AND(NM_従事者_従事者69_従事者区分&lt;&gt;"",新_変更_3!AW1187&lt;&gt;""), 新_変更_3!AW1187, "")</f>
        <v/>
      </c>
      <c r="V6370" s="684"/>
      <c r="W6370" s="684"/>
      <c r="X6370" s="684"/>
      <c r="Y6370" s="684"/>
      <c r="Z6370" s="684"/>
      <c r="AA6370" s="684"/>
      <c r="AB6370" s="684"/>
      <c r="AC6370" s="685"/>
      <c r="AD6370" s="130"/>
      <c r="AE6370" s="131"/>
      <c r="AF6370" s="132"/>
      <c r="AG6370" s="683" t="str">
        <f>IF(AND(NM_従事者_従事者69_従事者区分&lt;&gt;"",新_新規_2!L1160&lt;&gt;""), 新_新規_2!L1160, "")
 &amp; IF(AND(NM_従事者_従事者69_従事者区分&lt;&gt;"",新_変更_3!AO1188&lt;&gt;""), 新_変更_3!AO1188, "")</f>
        <v/>
      </c>
      <c r="AH6370" s="684"/>
      <c r="AI6370" s="684"/>
      <c r="AJ6370" s="684"/>
      <c r="AK6370" s="684"/>
      <c r="AL6370" s="684"/>
      <c r="AM6370" s="684"/>
      <c r="AN6370" s="684"/>
      <c r="AO6370" s="685"/>
    </row>
    <row r="6371" spans="2:41" ht="13.35" customHeight="1">
      <c r="B6371" s="135"/>
      <c r="I6371" s="136"/>
      <c r="J6371" s="135" t="s">
        <v>4061</v>
      </c>
      <c r="N6371" s="135" t="s">
        <v>23</v>
      </c>
      <c r="Q6371" s="136"/>
      <c r="R6371" s="124" t="s">
        <v>17</v>
      </c>
      <c r="T6371" s="136"/>
      <c r="U6371" s="686"/>
      <c r="V6371" s="687"/>
      <c r="W6371" s="687"/>
      <c r="X6371" s="687"/>
      <c r="Y6371" s="687"/>
      <c r="Z6371" s="687"/>
      <c r="AA6371" s="687"/>
      <c r="AB6371" s="687"/>
      <c r="AC6371" s="688"/>
      <c r="AD6371" s="135" t="s">
        <v>18</v>
      </c>
      <c r="AF6371" s="136"/>
      <c r="AG6371" s="686"/>
      <c r="AH6371" s="687"/>
      <c r="AI6371" s="687"/>
      <c r="AJ6371" s="687"/>
      <c r="AK6371" s="687"/>
      <c r="AL6371" s="687"/>
      <c r="AM6371" s="687"/>
      <c r="AN6371" s="687"/>
      <c r="AO6371" s="688"/>
    </row>
    <row r="6372" spans="2:41" ht="3.75" customHeight="1">
      <c r="B6372" s="135"/>
      <c r="I6372" s="136"/>
      <c r="J6372" s="135"/>
      <c r="N6372" s="135"/>
      <c r="Q6372" s="136"/>
      <c r="R6372" s="141"/>
      <c r="S6372" s="141"/>
      <c r="T6372" s="142"/>
      <c r="U6372" s="689"/>
      <c r="V6372" s="690"/>
      <c r="W6372" s="690"/>
      <c r="X6372" s="690"/>
      <c r="Y6372" s="690"/>
      <c r="Z6372" s="690"/>
      <c r="AA6372" s="690"/>
      <c r="AB6372" s="690"/>
      <c r="AC6372" s="691"/>
      <c r="AD6372" s="140"/>
      <c r="AE6372" s="141"/>
      <c r="AF6372" s="142"/>
      <c r="AG6372" s="689"/>
      <c r="AH6372" s="690"/>
      <c r="AI6372" s="690"/>
      <c r="AJ6372" s="690"/>
      <c r="AK6372" s="690"/>
      <c r="AL6372" s="690"/>
      <c r="AM6372" s="690"/>
      <c r="AN6372" s="690"/>
      <c r="AO6372" s="691"/>
    </row>
    <row r="6373" spans="2:41" ht="3.75" customHeight="1">
      <c r="B6373" s="135"/>
      <c r="I6373" s="136"/>
      <c r="J6373" s="135"/>
      <c r="N6373" s="135"/>
      <c r="Q6373" s="136"/>
      <c r="R6373" s="131"/>
      <c r="S6373" s="131"/>
      <c r="T6373" s="132"/>
      <c r="U6373" s="683" t="str">
        <f>IF(AND(NM_従事者_従事者69_従事者区分&lt;&gt;"",新_新規_2!T1160&lt;&gt;""), 新_新規_2!T1160, "")
&amp; IF(AND(NM_従事者_従事者69_従事者区分&lt;&gt;"",新_変更_3!AW1188&lt;&gt;""), 新_変更_3!AW1188, "")</f>
        <v/>
      </c>
      <c r="V6373" s="684"/>
      <c r="W6373" s="684"/>
      <c r="X6373" s="684"/>
      <c r="Y6373" s="684"/>
      <c r="Z6373" s="684"/>
      <c r="AA6373" s="684"/>
      <c r="AB6373" s="684"/>
      <c r="AC6373" s="685"/>
      <c r="AD6373" s="130"/>
      <c r="AE6373" s="131"/>
      <c r="AF6373" s="132"/>
      <c r="AG6373" s="683" t="str">
        <f>IF(AND(NM_従事者_従事者69_従事者区分&lt;&gt;"",新_新規_2!L1161&lt;&gt;""), 新_新規_2!L1161, "")
&amp; IF(AND(NM_従事者_従事者69_従事者区分&lt;&gt;"",新_変更_3!AO1189&lt;&gt;""), 新_変更_3!AO1189, "")</f>
        <v/>
      </c>
      <c r="AH6373" s="684"/>
      <c r="AI6373" s="684"/>
      <c r="AJ6373" s="684"/>
      <c r="AK6373" s="684"/>
      <c r="AL6373" s="684"/>
      <c r="AM6373" s="684"/>
      <c r="AN6373" s="684"/>
      <c r="AO6373" s="685"/>
    </row>
    <row r="6374" spans="2:41" ht="13.35" customHeight="1">
      <c r="B6374" s="135"/>
      <c r="I6374" s="136"/>
      <c r="J6374" s="135"/>
      <c r="N6374" s="135"/>
      <c r="Q6374" s="136"/>
      <c r="R6374" s="124" t="s">
        <v>19</v>
      </c>
      <c r="T6374" s="136"/>
      <c r="U6374" s="686"/>
      <c r="V6374" s="687"/>
      <c r="W6374" s="687"/>
      <c r="X6374" s="687"/>
      <c r="Y6374" s="687"/>
      <c r="Z6374" s="687"/>
      <c r="AA6374" s="687"/>
      <c r="AB6374" s="687"/>
      <c r="AC6374" s="688"/>
      <c r="AD6374" s="135" t="s">
        <v>20</v>
      </c>
      <c r="AF6374" s="136"/>
      <c r="AG6374" s="686"/>
      <c r="AH6374" s="687"/>
      <c r="AI6374" s="687"/>
      <c r="AJ6374" s="687"/>
      <c r="AK6374" s="687"/>
      <c r="AL6374" s="687"/>
      <c r="AM6374" s="687"/>
      <c r="AN6374" s="687"/>
      <c r="AO6374" s="688"/>
    </row>
    <row r="6375" spans="2:41" ht="3.75" customHeight="1">
      <c r="B6375" s="135"/>
      <c r="I6375" s="136"/>
      <c r="J6375" s="135"/>
      <c r="N6375" s="140"/>
      <c r="O6375" s="141"/>
      <c r="P6375" s="141"/>
      <c r="Q6375" s="142"/>
      <c r="R6375" s="141"/>
      <c r="S6375" s="141"/>
      <c r="T6375" s="142"/>
      <c r="U6375" s="689"/>
      <c r="V6375" s="690"/>
      <c r="W6375" s="690"/>
      <c r="X6375" s="690"/>
      <c r="Y6375" s="690"/>
      <c r="Z6375" s="690"/>
      <c r="AA6375" s="690"/>
      <c r="AB6375" s="690"/>
      <c r="AC6375" s="691"/>
      <c r="AD6375" s="140"/>
      <c r="AE6375" s="141"/>
      <c r="AF6375" s="142"/>
      <c r="AG6375" s="689"/>
      <c r="AH6375" s="690"/>
      <c r="AI6375" s="690"/>
      <c r="AJ6375" s="690"/>
      <c r="AK6375" s="690"/>
      <c r="AL6375" s="690"/>
      <c r="AM6375" s="690"/>
      <c r="AN6375" s="690"/>
      <c r="AO6375" s="691"/>
    </row>
    <row r="6376" spans="2:41" ht="3.75" customHeight="1">
      <c r="B6376" s="135"/>
      <c r="I6376" s="136"/>
      <c r="J6376" s="135"/>
      <c r="M6376" s="136"/>
      <c r="N6376" s="135"/>
      <c r="Q6376" s="136"/>
      <c r="R6376" s="130"/>
      <c r="S6376" s="131"/>
      <c r="T6376" s="131"/>
      <c r="U6376" s="131"/>
      <c r="V6376" s="131"/>
      <c r="W6376" s="131"/>
      <c r="X6376" s="131"/>
      <c r="Y6376" s="131"/>
      <c r="Z6376" s="131"/>
      <c r="AA6376" s="131"/>
      <c r="AB6376" s="131"/>
      <c r="AC6376" s="131"/>
      <c r="AD6376" s="131"/>
      <c r="AE6376" s="131"/>
      <c r="AF6376" s="131"/>
      <c r="AG6376" s="131"/>
      <c r="AH6376" s="131"/>
      <c r="AI6376" s="131"/>
      <c r="AJ6376" s="131"/>
      <c r="AK6376" s="131"/>
      <c r="AL6376" s="131"/>
      <c r="AM6376" s="131"/>
      <c r="AN6376" s="131"/>
      <c r="AO6376" s="132"/>
    </row>
    <row r="6377" spans="2:41" ht="13.35" customHeight="1">
      <c r="B6377" s="135"/>
      <c r="I6377" s="136"/>
      <c r="J6377" s="135"/>
      <c r="M6377" s="136"/>
      <c r="N6377" s="135" t="s">
        <v>111</v>
      </c>
      <c r="Q6377" s="136"/>
      <c r="R6377" s="135"/>
      <c r="S6377" s="696"/>
      <c r="T6377" s="694"/>
      <c r="V6377" s="146"/>
      <c r="W6377" s="124" t="s">
        <v>12</v>
      </c>
      <c r="X6377" s="146"/>
      <c r="Y6377" s="124" t="s">
        <v>11</v>
      </c>
      <c r="Z6377" s="146"/>
      <c r="AA6377" s="124" t="s">
        <v>364</v>
      </c>
      <c r="AO6377" s="136"/>
    </row>
    <row r="6378" spans="2:41" ht="3.75" customHeight="1">
      <c r="B6378" s="135"/>
      <c r="I6378" s="136"/>
      <c r="J6378" s="135"/>
      <c r="M6378" s="136"/>
      <c r="N6378" s="135"/>
      <c r="Q6378" s="136"/>
      <c r="R6378" s="135"/>
      <c r="AO6378" s="136"/>
    </row>
    <row r="6379" spans="2:41" ht="3.75" customHeight="1">
      <c r="B6379" s="135"/>
      <c r="I6379" s="136"/>
      <c r="J6379" s="135"/>
      <c r="M6379" s="136"/>
      <c r="N6379" s="130"/>
      <c r="O6379" s="131"/>
      <c r="P6379" s="131"/>
      <c r="Q6379" s="131"/>
      <c r="R6379" s="781" t="str">
        <f>IF(AND(NM_従事者_従事者69_従事者区分&lt;&gt;"",新_新規_2!I1162&lt;&gt;""), 新_新規_2!I1162, "")
&amp; IF(AND(NM_従事者_従事者69_従事者区分&lt;&gt;"",新_変更_3!AL1190&lt;&gt;""), 新_変更_3!AL1190, "")</f>
        <v/>
      </c>
      <c r="S6379" s="784" t="str">
        <f>IF(AND(NM_従事者_従事者69_従事者区分&lt;&gt;"",新_新規_2!J1162&lt;&gt;""), 新_新規_2!J1162, "")
 &amp; IF(AND(NM_従事者_従事者69_従事者区分&lt;&gt;"",新_変更_3!AM1190&lt;&gt;""), 新_変更_3!AM1190, "")</f>
        <v/>
      </c>
      <c r="T6379" s="131"/>
      <c r="U6379" s="787" t="str">
        <f>IF(AND(NM_従事者_従事者69_従事者区分&lt;&gt;"",新_新規_2!L1162&lt;&gt;""), 新_新規_2!L1162, "")
&amp; IF(AND(NM_従事者_従事者69_従事者区分&lt;&gt;"",新_変更_3!AO1190&lt;&gt;""), 新_変更_3!AO1190, "")</f>
        <v/>
      </c>
      <c r="V6379" s="130"/>
      <c r="W6379" s="131"/>
      <c r="X6379" s="131"/>
      <c r="Y6379" s="131"/>
      <c r="Z6379" s="131"/>
      <c r="AA6379" s="131"/>
      <c r="AB6379" s="131"/>
      <c r="AC6379" s="131"/>
      <c r="AD6379" s="131"/>
      <c r="AE6379" s="131"/>
      <c r="AF6379" s="131"/>
      <c r="AG6379" s="131"/>
      <c r="AH6379" s="133"/>
      <c r="AI6379" s="133"/>
      <c r="AJ6379" s="131"/>
      <c r="AK6379" s="149"/>
      <c r="AL6379" s="131"/>
      <c r="AM6379" s="131"/>
      <c r="AN6379" s="131"/>
      <c r="AO6379" s="132"/>
    </row>
    <row r="6380" spans="2:41" ht="13.35" customHeight="1">
      <c r="B6380" s="135"/>
      <c r="I6380" s="136"/>
      <c r="J6380" s="135"/>
      <c r="M6380" s="136"/>
      <c r="N6380" s="135" t="s">
        <v>30</v>
      </c>
      <c r="R6380" s="782"/>
      <c r="S6380" s="785"/>
      <c r="T6380" s="124" t="s">
        <v>388</v>
      </c>
      <c r="U6380" s="756"/>
      <c r="V6380" s="135" t="s">
        <v>112</v>
      </c>
      <c r="AH6380" s="137"/>
      <c r="AI6380" s="137"/>
      <c r="AK6380" s="150"/>
      <c r="AO6380" s="136"/>
    </row>
    <row r="6381" spans="2:41" ht="3.75" customHeight="1">
      <c r="B6381" s="135"/>
      <c r="I6381" s="136"/>
      <c r="J6381" s="135"/>
      <c r="M6381" s="136"/>
      <c r="N6381" s="135"/>
      <c r="R6381" s="783"/>
      <c r="S6381" s="786"/>
      <c r="T6381" s="141"/>
      <c r="U6381" s="759"/>
      <c r="V6381" s="140"/>
      <c r="W6381" s="141"/>
      <c r="X6381" s="141"/>
      <c r="Y6381" s="141"/>
      <c r="Z6381" s="141"/>
      <c r="AA6381" s="141"/>
      <c r="AB6381" s="141"/>
      <c r="AC6381" s="141"/>
      <c r="AD6381" s="141"/>
      <c r="AE6381" s="141"/>
      <c r="AF6381" s="141"/>
      <c r="AG6381" s="141"/>
      <c r="AH6381" s="143"/>
      <c r="AI6381" s="143"/>
      <c r="AJ6381" s="141"/>
      <c r="AK6381" s="151"/>
      <c r="AL6381" s="141"/>
      <c r="AM6381" s="141"/>
      <c r="AN6381" s="141"/>
      <c r="AO6381" s="142"/>
    </row>
    <row r="6382" spans="2:41" ht="3.75" customHeight="1">
      <c r="B6382" s="135"/>
      <c r="I6382" s="136"/>
      <c r="J6382" s="135"/>
      <c r="M6382" s="136"/>
      <c r="N6382" s="130"/>
      <c r="O6382" s="131"/>
      <c r="P6382" s="131"/>
      <c r="Q6382" s="132"/>
      <c r="R6382" s="788" t="str">
        <f>IF(AND(NM_従事者_従事者69_従事者区分&lt;&gt;"",新_新規_2!K1166&lt;&gt;""), 新_新規_2!K1166, "")
&amp; IF(AND(NM_従事者_従事者69_従事者区分&lt;&gt;"",新_変更_3!AN1194&lt;&gt;""), 新_変更_3!AN1194, "")</f>
        <v/>
      </c>
      <c r="S6382" s="684"/>
      <c r="T6382" s="684"/>
      <c r="U6382" s="685"/>
      <c r="V6382" s="686" t="str">
        <f>IF(AND(NM_従事者_従事者69_従事者区分&lt;&gt;"",新_新規_2!O1166&lt;&gt;""), 新_新規_2!O1166, "")
 &amp; IF(AND(NM_従事者_従事者69_従事者区分&lt;&gt;"",新_変更_3!AR1194&lt;&gt;""), 新_変更_3!AR1194, "")</f>
        <v/>
      </c>
      <c r="W6382" s="688"/>
      <c r="X6382" s="683" t="str">
        <f>IF(AND(NM_従事者_従事者69_従事者区分&lt;&gt;"",新_新規_2!Q1166&lt;&gt;""), 新_新規_2!Q1166, "")
&amp; IF(AND(NM_従事者_従事者69_従事者区分&lt;&gt;"",新_変更_3!AT1194&lt;&gt;""), 新_変更_3!AT1194, "")</f>
        <v/>
      </c>
      <c r="Y6382" s="684"/>
      <c r="Z6382" s="684"/>
      <c r="AA6382" s="685"/>
      <c r="AI6382" s="131"/>
      <c r="AO6382" s="136"/>
    </row>
    <row r="6383" spans="2:41" ht="13.35" customHeight="1">
      <c r="B6383" s="135"/>
      <c r="I6383" s="136"/>
      <c r="J6383" s="135"/>
      <c r="M6383" s="136"/>
      <c r="N6383" s="135" t="s">
        <v>114</v>
      </c>
      <c r="Q6383" s="136"/>
      <c r="R6383" s="686"/>
      <c r="S6383" s="687"/>
      <c r="T6383" s="687"/>
      <c r="U6383" s="688"/>
      <c r="V6383" s="686"/>
      <c r="W6383" s="688"/>
      <c r="X6383" s="686"/>
      <c r="Y6383" s="687"/>
      <c r="Z6383" s="687"/>
      <c r="AA6383" s="688"/>
      <c r="AB6383" s="158" t="s">
        <v>171</v>
      </c>
      <c r="AO6383" s="136"/>
    </row>
    <row r="6384" spans="2:41" ht="3.75" customHeight="1">
      <c r="B6384" s="135"/>
      <c r="I6384" s="136"/>
      <c r="J6384" s="135"/>
      <c r="M6384" s="136"/>
      <c r="N6384" s="135"/>
      <c r="Q6384" s="136"/>
      <c r="R6384" s="689"/>
      <c r="S6384" s="690"/>
      <c r="T6384" s="690"/>
      <c r="U6384" s="691"/>
      <c r="V6384" s="689"/>
      <c r="W6384" s="691"/>
      <c r="X6384" s="689"/>
      <c r="Y6384" s="690"/>
      <c r="Z6384" s="690"/>
      <c r="AA6384" s="691"/>
      <c r="AB6384" s="141"/>
      <c r="AC6384" s="141"/>
      <c r="AD6384" s="141"/>
      <c r="AE6384" s="141"/>
      <c r="AF6384" s="141"/>
      <c r="AG6384" s="141"/>
      <c r="AH6384" s="141"/>
      <c r="AI6384" s="141"/>
      <c r="AJ6384" s="141"/>
      <c r="AK6384" s="141"/>
      <c r="AL6384" s="141"/>
      <c r="AM6384" s="141"/>
      <c r="AN6384" s="141"/>
      <c r="AO6384" s="142"/>
    </row>
    <row r="6385" spans="2:41" ht="3.75" customHeight="1">
      <c r="B6385" s="135"/>
      <c r="I6385" s="136"/>
      <c r="J6385" s="135"/>
      <c r="M6385" s="136"/>
      <c r="N6385" s="130"/>
      <c r="O6385" s="131"/>
      <c r="P6385" s="131"/>
      <c r="Q6385" s="131"/>
      <c r="R6385" s="130"/>
      <c r="S6385" s="131"/>
      <c r="T6385" s="131"/>
      <c r="U6385" s="131"/>
      <c r="V6385" s="131"/>
      <c r="W6385" s="131"/>
      <c r="X6385" s="131"/>
      <c r="Y6385" s="131"/>
      <c r="Z6385" s="131"/>
      <c r="AA6385" s="132"/>
      <c r="AB6385" s="130"/>
      <c r="AI6385" s="136"/>
      <c r="AJ6385" s="130"/>
      <c r="AK6385" s="131"/>
      <c r="AL6385" s="131"/>
      <c r="AM6385" s="131"/>
      <c r="AN6385" s="131"/>
      <c r="AO6385" s="132"/>
    </row>
    <row r="6386" spans="2:41" ht="13.35" customHeight="1">
      <c r="B6386" s="135"/>
      <c r="I6386" s="136"/>
      <c r="J6386" s="135"/>
      <c r="M6386" s="136"/>
      <c r="N6386" s="135" t="s">
        <v>115</v>
      </c>
      <c r="R6386" s="135"/>
      <c r="S6386" s="696" t="str">
        <f>IF(AND(NM_従事者_従事者69_従事者区分&lt;&gt;"",新_新規_2!I1168&lt;&gt;""), 新_新規_2!I1168, "")
&amp; IF(AND(NM_従事者_従事者69_従事者区分&lt;&gt;"",新_変更_3!AL1196&lt;&gt;""), 新_変更_3!AL1196, "")</f>
        <v/>
      </c>
      <c r="T6386" s="694"/>
      <c r="V6386" s="146" t="str">
        <f>IF(AND(NM_従事者_従事者69_従事者区分&lt;&gt;"",新_新規_2!K1168&lt;&gt;""), 新_新規_2!K1168, "")
&amp; IF(AND(NM_従事者_従事者69_従事者区分&lt;&gt;"",新_変更_3!AN1196&lt;&gt;""), 新_変更_3!AN1196, "")</f>
        <v/>
      </c>
      <c r="W6386" s="124" t="s">
        <v>12</v>
      </c>
      <c r="X6386" s="146" t="str">
        <f>IF(AND(NM_従事者_従事者69_従事者区分&lt;&gt;"",新_新規_2!M1168&lt;&gt;""), 新_新規_2!M1168, "")
&amp; IF(AND(NM_従事者_従事者69_従事者区分&lt;&gt;"",新_変更_3!AP1196&lt;&gt;""), 新_変更_3!AP1196, "")</f>
        <v/>
      </c>
      <c r="Y6386" s="124" t="s">
        <v>11</v>
      </c>
      <c r="Z6386" s="146" t="str">
        <f>IF(AND(NM_従事者_従事者69_従事者区分&lt;&gt;"",新_新規_2!O1168&lt;&gt;""), 新_新規_2!O1168, "")
&amp; IF(AND(NM_従事者_従事者69_従事者区分&lt;&gt;"",新_変更_3!AR1196&lt;&gt;""), 新_変更_3!AR1196, "")</f>
        <v/>
      </c>
      <c r="AA6386" s="124" t="s">
        <v>364</v>
      </c>
      <c r="AB6386" s="135" t="s">
        <v>170</v>
      </c>
      <c r="AI6386" s="136"/>
      <c r="AJ6386" s="135"/>
      <c r="AK6386" s="696"/>
      <c r="AL6386" s="693"/>
      <c r="AM6386" s="693"/>
      <c r="AN6386" s="693"/>
      <c r="AO6386" s="694"/>
    </row>
    <row r="6387" spans="2:41" ht="3.75" customHeight="1">
      <c r="B6387" s="135"/>
      <c r="I6387" s="136"/>
      <c r="J6387" s="135"/>
      <c r="M6387" s="136"/>
      <c r="N6387" s="135"/>
      <c r="R6387" s="140"/>
      <c r="S6387" s="141"/>
      <c r="T6387" s="141"/>
      <c r="U6387" s="141"/>
      <c r="V6387" s="141"/>
      <c r="W6387" s="141"/>
      <c r="X6387" s="141"/>
      <c r="Y6387" s="141"/>
      <c r="Z6387" s="141"/>
      <c r="AA6387" s="142"/>
      <c r="AB6387" s="140"/>
      <c r="AC6387" s="141"/>
      <c r="AD6387" s="141"/>
      <c r="AE6387" s="141"/>
      <c r="AF6387" s="141"/>
      <c r="AG6387" s="141"/>
      <c r="AH6387" s="141"/>
      <c r="AI6387" s="142"/>
      <c r="AJ6387" s="140"/>
      <c r="AK6387" s="141"/>
      <c r="AL6387" s="141"/>
      <c r="AM6387" s="141"/>
      <c r="AN6387" s="141"/>
      <c r="AO6387" s="142"/>
    </row>
    <row r="6388" spans="2:41" ht="3.75" customHeight="1">
      <c r="B6388" s="135"/>
      <c r="I6388" s="136"/>
      <c r="J6388" s="135"/>
      <c r="M6388" s="136"/>
      <c r="N6388" s="130"/>
      <c r="O6388" s="131"/>
      <c r="P6388" s="131"/>
      <c r="Q6388" s="132"/>
      <c r="R6388" s="683" t="str">
        <f>IF(新_新規_2!T1165="☑", "研修中の登録販売者", "") &amp; IF(新_変更_3!AW1193="☑", "研修中の登録販売者", "")</f>
        <v/>
      </c>
      <c r="S6388" s="684"/>
      <c r="T6388" s="684"/>
      <c r="U6388" s="684"/>
      <c r="V6388" s="684"/>
      <c r="W6388" s="684"/>
      <c r="X6388" s="684"/>
      <c r="Y6388" s="684"/>
      <c r="Z6388" s="684"/>
      <c r="AA6388" s="684"/>
      <c r="AB6388" s="684"/>
      <c r="AC6388" s="684"/>
      <c r="AD6388" s="684"/>
      <c r="AE6388" s="684"/>
      <c r="AF6388" s="684"/>
      <c r="AG6388" s="684"/>
      <c r="AH6388" s="684"/>
      <c r="AI6388" s="684"/>
      <c r="AJ6388" s="684"/>
      <c r="AK6388" s="684"/>
      <c r="AL6388" s="684"/>
      <c r="AM6388" s="684"/>
      <c r="AN6388" s="684"/>
      <c r="AO6388" s="685"/>
    </row>
    <row r="6389" spans="2:41" ht="13.35" customHeight="1">
      <c r="B6389" s="135"/>
      <c r="I6389" s="136"/>
      <c r="J6389" s="135"/>
      <c r="M6389" s="136"/>
      <c r="N6389" s="135" t="s">
        <v>32</v>
      </c>
      <c r="Q6389" s="136"/>
      <c r="R6389" s="686"/>
      <c r="S6389" s="687"/>
      <c r="T6389" s="687"/>
      <c r="U6389" s="687"/>
      <c r="V6389" s="687"/>
      <c r="W6389" s="687"/>
      <c r="X6389" s="687"/>
      <c r="Y6389" s="687"/>
      <c r="Z6389" s="687"/>
      <c r="AA6389" s="687"/>
      <c r="AB6389" s="687"/>
      <c r="AC6389" s="687"/>
      <c r="AD6389" s="687"/>
      <c r="AE6389" s="687"/>
      <c r="AF6389" s="687"/>
      <c r="AG6389" s="687"/>
      <c r="AH6389" s="687"/>
      <c r="AI6389" s="687"/>
      <c r="AJ6389" s="687"/>
      <c r="AK6389" s="687"/>
      <c r="AL6389" s="687"/>
      <c r="AM6389" s="687"/>
      <c r="AN6389" s="687"/>
      <c r="AO6389" s="688"/>
    </row>
    <row r="6390" spans="2:41" ht="3.75" customHeight="1">
      <c r="B6390" s="135"/>
      <c r="I6390" s="136"/>
      <c r="J6390" s="135"/>
      <c r="M6390" s="136"/>
      <c r="N6390" s="140"/>
      <c r="O6390" s="141"/>
      <c r="P6390" s="141"/>
      <c r="Q6390" s="142"/>
      <c r="R6390" s="689"/>
      <c r="S6390" s="690"/>
      <c r="T6390" s="690"/>
      <c r="U6390" s="690"/>
      <c r="V6390" s="690"/>
      <c r="W6390" s="690"/>
      <c r="X6390" s="690"/>
      <c r="Y6390" s="690"/>
      <c r="Z6390" s="690"/>
      <c r="AA6390" s="690"/>
      <c r="AB6390" s="690"/>
      <c r="AC6390" s="690"/>
      <c r="AD6390" s="690"/>
      <c r="AE6390" s="690"/>
      <c r="AF6390" s="690"/>
      <c r="AG6390" s="690"/>
      <c r="AH6390" s="690"/>
      <c r="AI6390" s="690"/>
      <c r="AJ6390" s="690"/>
      <c r="AK6390" s="690"/>
      <c r="AL6390" s="690"/>
      <c r="AM6390" s="690"/>
      <c r="AN6390" s="690"/>
      <c r="AO6390" s="691"/>
    </row>
    <row r="6391" spans="2:41" ht="3.75" customHeight="1">
      <c r="B6391" s="135"/>
      <c r="I6391" s="136"/>
      <c r="J6391" s="130"/>
      <c r="K6391" s="131"/>
      <c r="L6391" s="131"/>
      <c r="M6391" s="132"/>
      <c r="N6391" s="130"/>
      <c r="O6391" s="131"/>
      <c r="P6391" s="131"/>
      <c r="Q6391" s="132"/>
      <c r="R6391" s="130"/>
      <c r="S6391" s="131"/>
      <c r="T6391" s="131"/>
      <c r="U6391" s="131"/>
      <c r="V6391" s="131"/>
      <c r="W6391" s="131"/>
      <c r="X6391" s="131"/>
      <c r="Y6391" s="131"/>
      <c r="Z6391" s="131"/>
      <c r="AA6391" s="132"/>
      <c r="AB6391" s="130"/>
      <c r="AC6391" s="131"/>
      <c r="AD6391" s="131"/>
      <c r="AE6391" s="132"/>
      <c r="AF6391" s="131"/>
      <c r="AG6391" s="131"/>
      <c r="AH6391" s="131"/>
      <c r="AI6391" s="131"/>
      <c r="AJ6391" s="131"/>
      <c r="AK6391" s="131"/>
      <c r="AL6391" s="131"/>
      <c r="AM6391" s="131"/>
      <c r="AN6391" s="131"/>
      <c r="AO6391" s="132"/>
    </row>
    <row r="6392" spans="2:41" ht="13.35" customHeight="1">
      <c r="B6392" s="135"/>
      <c r="I6392" s="136"/>
      <c r="J6392" s="135"/>
      <c r="M6392" s="136"/>
      <c r="N6392" s="135" t="s">
        <v>27</v>
      </c>
      <c r="Q6392" s="136"/>
      <c r="R6392" s="135"/>
      <c r="S6392" s="692" t="str">
        <f xml:space="preserve"> IF(新_新規_2!I1172&lt;&gt;"", "01300011:その他従事者", "") &amp; IF(新_変更_3!AL1200&lt;&gt;"", "01300011:その他従事者", "")</f>
        <v/>
      </c>
      <c r="T6392" s="693"/>
      <c r="U6392" s="693"/>
      <c r="V6392" s="693"/>
      <c r="W6392" s="693"/>
      <c r="X6392" s="693"/>
      <c r="Y6392" s="693"/>
      <c r="Z6392" s="693"/>
      <c r="AA6392" s="694"/>
      <c r="AB6392" s="135" t="s">
        <v>28</v>
      </c>
      <c r="AE6392" s="136"/>
      <c r="AF6392" s="135"/>
      <c r="AG6392" s="695" t="str">
        <f>IF(新_新規_2!I1180="☑", "01300001:薬剤師", "") &amp; IF(新_変更_3!AL1208="☑", "01300001:薬剤師", "")
&amp; IF(新_新規_2!N1180="☑", "01300002:登録販売者", "") &amp; IF(新_変更_3!AQ1208="☑", "01300002:登録販売者", "")
&amp; IF(新_新規_2!T1180="☑", "01300002:登録販売者", "") &amp; IF(新_変更_3!AW1208="☑", "01300002:登録販売者", "")</f>
        <v/>
      </c>
      <c r="AH6392" s="693"/>
      <c r="AI6392" s="693"/>
      <c r="AJ6392" s="693"/>
      <c r="AK6392" s="693"/>
      <c r="AL6392" s="693"/>
      <c r="AM6392" s="693"/>
      <c r="AN6392" s="693"/>
      <c r="AO6392" s="694"/>
    </row>
    <row r="6393" spans="2:41" ht="3.75" customHeight="1">
      <c r="B6393" s="135"/>
      <c r="I6393" s="136"/>
      <c r="J6393" s="135"/>
      <c r="M6393" s="136"/>
      <c r="N6393" s="140"/>
      <c r="O6393" s="141"/>
      <c r="P6393" s="141"/>
      <c r="Q6393" s="142"/>
      <c r="R6393" s="140"/>
      <c r="S6393" s="141"/>
      <c r="T6393" s="141"/>
      <c r="U6393" s="141"/>
      <c r="V6393" s="141"/>
      <c r="W6393" s="141"/>
      <c r="X6393" s="141"/>
      <c r="Y6393" s="141"/>
      <c r="Z6393" s="141"/>
      <c r="AA6393" s="142"/>
      <c r="AB6393" s="140"/>
      <c r="AC6393" s="141"/>
      <c r="AD6393" s="141"/>
      <c r="AE6393" s="142"/>
      <c r="AF6393" s="141"/>
      <c r="AG6393" s="141"/>
      <c r="AH6393" s="141"/>
      <c r="AI6393" s="141"/>
      <c r="AJ6393" s="141"/>
      <c r="AK6393" s="141"/>
      <c r="AL6393" s="141"/>
      <c r="AM6393" s="141"/>
      <c r="AN6393" s="141"/>
      <c r="AO6393" s="142"/>
    </row>
    <row r="6394" spans="2:41" ht="3.75" customHeight="1">
      <c r="B6394" s="135"/>
      <c r="I6394" s="136"/>
      <c r="J6394" s="135"/>
      <c r="M6394" s="136"/>
      <c r="N6394" s="130"/>
      <c r="O6394" s="131"/>
      <c r="P6394" s="131"/>
      <c r="Q6394" s="132"/>
      <c r="R6394" s="130"/>
      <c r="S6394" s="131"/>
      <c r="T6394" s="131"/>
      <c r="U6394" s="131"/>
      <c r="V6394" s="131"/>
      <c r="W6394" s="131"/>
      <c r="X6394" s="131"/>
      <c r="Y6394" s="131"/>
      <c r="Z6394" s="131"/>
      <c r="AA6394" s="132"/>
      <c r="AB6394" s="130"/>
      <c r="AC6394" s="131"/>
      <c r="AD6394" s="131"/>
      <c r="AE6394" s="132"/>
      <c r="AF6394" s="130"/>
      <c r="AG6394" s="131"/>
      <c r="AH6394" s="131"/>
      <c r="AI6394" s="131"/>
      <c r="AJ6394" s="131"/>
      <c r="AK6394" s="131"/>
      <c r="AL6394" s="131"/>
      <c r="AM6394" s="131"/>
      <c r="AN6394" s="131"/>
      <c r="AO6394" s="132"/>
    </row>
    <row r="6395" spans="2:41" ht="13.35" customHeight="1">
      <c r="B6395" s="135"/>
      <c r="I6395" s="136"/>
      <c r="J6395" s="135"/>
      <c r="M6395" s="136"/>
      <c r="N6395" s="135" t="s">
        <v>3990</v>
      </c>
      <c r="Q6395" s="136"/>
      <c r="R6395" s="135"/>
      <c r="S6395" s="696"/>
      <c r="T6395" s="694"/>
      <c r="V6395" s="146"/>
      <c r="W6395" s="124" t="s">
        <v>12</v>
      </c>
      <c r="X6395" s="146"/>
      <c r="Y6395" s="124" t="s">
        <v>11</v>
      </c>
      <c r="Z6395" s="146"/>
      <c r="AA6395" s="136" t="s">
        <v>364</v>
      </c>
      <c r="AB6395" s="135" t="s">
        <v>66</v>
      </c>
      <c r="AE6395" s="136"/>
      <c r="AF6395" s="135"/>
      <c r="AG6395" s="696"/>
      <c r="AH6395" s="694"/>
      <c r="AJ6395" s="146"/>
      <c r="AK6395" s="124" t="s">
        <v>12</v>
      </c>
      <c r="AL6395" s="146"/>
      <c r="AM6395" s="124" t="s">
        <v>11</v>
      </c>
      <c r="AN6395" s="146"/>
      <c r="AO6395" s="136" t="s">
        <v>364</v>
      </c>
    </row>
    <row r="6396" spans="2:41" ht="3.75" customHeight="1">
      <c r="B6396" s="135"/>
      <c r="I6396" s="136"/>
      <c r="J6396" s="135"/>
      <c r="M6396" s="136"/>
      <c r="N6396" s="140"/>
      <c r="O6396" s="141"/>
      <c r="P6396" s="141"/>
      <c r="Q6396" s="142"/>
      <c r="R6396" s="140"/>
      <c r="S6396" s="141"/>
      <c r="T6396" s="141"/>
      <c r="U6396" s="141"/>
      <c r="V6396" s="141"/>
      <c r="W6396" s="141"/>
      <c r="X6396" s="141"/>
      <c r="Y6396" s="141"/>
      <c r="Z6396" s="141"/>
      <c r="AA6396" s="142"/>
      <c r="AB6396" s="140"/>
      <c r="AC6396" s="141"/>
      <c r="AD6396" s="141"/>
      <c r="AE6396" s="142"/>
      <c r="AF6396" s="140"/>
      <c r="AG6396" s="141"/>
      <c r="AH6396" s="141"/>
      <c r="AI6396" s="141"/>
      <c r="AJ6396" s="141"/>
      <c r="AK6396" s="141"/>
      <c r="AL6396" s="141"/>
      <c r="AM6396" s="141"/>
      <c r="AN6396" s="141"/>
      <c r="AO6396" s="142"/>
    </row>
    <row r="6397" spans="2:41" ht="3.75" customHeight="1">
      <c r="B6397" s="135"/>
      <c r="I6397" s="136"/>
      <c r="J6397" s="135"/>
      <c r="M6397" s="136"/>
      <c r="N6397" s="130"/>
      <c r="O6397" s="131"/>
      <c r="P6397" s="131"/>
      <c r="Q6397" s="132"/>
      <c r="R6397" s="683" t="str">
        <f>IF(AND(NM_従事者_従事者70_従事者区分&lt;&gt;"",新_新規_2!I1172&lt;&gt;""), 新_新規_2!I1172, "")
&amp; IF(AND(NM_従事者_従事者70_従事者区分&lt;&gt;"",新_変更_3!AL1200&lt;&gt;""), 新_変更_3!AL1200, "")</f>
        <v/>
      </c>
      <c r="S6397" s="684"/>
      <c r="T6397" s="684"/>
      <c r="U6397" s="684"/>
      <c r="V6397" s="684"/>
      <c r="W6397" s="684"/>
      <c r="X6397" s="684"/>
      <c r="Y6397" s="684"/>
      <c r="Z6397" s="684"/>
      <c r="AA6397" s="684"/>
      <c r="AB6397" s="684"/>
      <c r="AC6397" s="684"/>
      <c r="AD6397" s="684"/>
      <c r="AE6397" s="684"/>
      <c r="AF6397" s="684"/>
      <c r="AG6397" s="684"/>
      <c r="AH6397" s="684"/>
      <c r="AI6397" s="684"/>
      <c r="AJ6397" s="685"/>
      <c r="AK6397" s="131"/>
      <c r="AL6397" s="131"/>
      <c r="AM6397" s="131"/>
      <c r="AN6397" s="131"/>
      <c r="AO6397" s="132"/>
    </row>
    <row r="6398" spans="2:41" ht="13.35" customHeight="1">
      <c r="B6398" s="135"/>
      <c r="I6398" s="136"/>
      <c r="J6398" s="135"/>
      <c r="M6398" s="136"/>
      <c r="N6398" s="135" t="s">
        <v>8</v>
      </c>
      <c r="Q6398" s="136"/>
      <c r="R6398" s="686"/>
      <c r="S6398" s="687"/>
      <c r="T6398" s="687"/>
      <c r="U6398" s="687"/>
      <c r="V6398" s="687"/>
      <c r="W6398" s="687"/>
      <c r="X6398" s="687"/>
      <c r="Y6398" s="687"/>
      <c r="Z6398" s="687"/>
      <c r="AA6398" s="687"/>
      <c r="AB6398" s="687"/>
      <c r="AC6398" s="687"/>
      <c r="AD6398" s="687"/>
      <c r="AE6398" s="687"/>
      <c r="AF6398" s="687"/>
      <c r="AG6398" s="687"/>
      <c r="AH6398" s="687"/>
      <c r="AI6398" s="687"/>
      <c r="AJ6398" s="688"/>
      <c r="AL6398" s="147" t="s">
        <v>13</v>
      </c>
      <c r="AM6398" s="124" t="s">
        <v>29</v>
      </c>
      <c r="AO6398" s="136"/>
    </row>
    <row r="6399" spans="2:41" ht="3.75" customHeight="1">
      <c r="B6399" s="135"/>
      <c r="I6399" s="136"/>
      <c r="J6399" s="135"/>
      <c r="M6399" s="136"/>
      <c r="N6399" s="140"/>
      <c r="O6399" s="141"/>
      <c r="P6399" s="141"/>
      <c r="Q6399" s="142"/>
      <c r="R6399" s="689"/>
      <c r="S6399" s="690"/>
      <c r="T6399" s="690"/>
      <c r="U6399" s="690"/>
      <c r="V6399" s="690"/>
      <c r="W6399" s="690"/>
      <c r="X6399" s="690"/>
      <c r="Y6399" s="690"/>
      <c r="Z6399" s="690"/>
      <c r="AA6399" s="690"/>
      <c r="AB6399" s="690"/>
      <c r="AC6399" s="690"/>
      <c r="AD6399" s="690"/>
      <c r="AE6399" s="690"/>
      <c r="AF6399" s="690"/>
      <c r="AG6399" s="690"/>
      <c r="AH6399" s="690"/>
      <c r="AI6399" s="690"/>
      <c r="AJ6399" s="691"/>
      <c r="AK6399" s="141"/>
      <c r="AL6399" s="141"/>
      <c r="AM6399" s="141"/>
      <c r="AN6399" s="141"/>
      <c r="AO6399" s="142"/>
    </row>
    <row r="6400" spans="2:41" ht="3.75" customHeight="1">
      <c r="B6400" s="135"/>
      <c r="I6400" s="136"/>
      <c r="J6400" s="135"/>
      <c r="M6400" s="136"/>
      <c r="N6400" s="130"/>
      <c r="O6400" s="131"/>
      <c r="P6400" s="131"/>
      <c r="Q6400" s="132"/>
      <c r="R6400" s="683" t="str">
        <f>IF(NM_従事者_従事者70_従事者区分="","",(IF(新_新規_2!I1171&lt;&gt;"", ASC(PHONETIC(新_新規_2!I1171)), "") &amp; IF(新_変更_3!AL1199&lt;&gt;"", ASC(PHONETIC(新_変更_3!AL1199)), "")))</f>
        <v/>
      </c>
      <c r="S6400" s="684"/>
      <c r="T6400" s="684"/>
      <c r="U6400" s="684"/>
      <c r="V6400" s="684"/>
      <c r="W6400" s="684"/>
      <c r="X6400" s="684"/>
      <c r="Y6400" s="684"/>
      <c r="Z6400" s="684"/>
      <c r="AA6400" s="684"/>
      <c r="AB6400" s="684"/>
      <c r="AC6400" s="684"/>
      <c r="AD6400" s="684"/>
      <c r="AE6400" s="684"/>
      <c r="AF6400" s="684"/>
      <c r="AG6400" s="684"/>
      <c r="AH6400" s="684"/>
      <c r="AI6400" s="684"/>
      <c r="AJ6400" s="684"/>
      <c r="AK6400" s="684"/>
      <c r="AL6400" s="684"/>
      <c r="AM6400" s="684"/>
      <c r="AN6400" s="684"/>
      <c r="AO6400" s="685"/>
    </row>
    <row r="6401" spans="2:41" ht="13.35" customHeight="1">
      <c r="B6401" s="135"/>
      <c r="I6401" s="136"/>
      <c r="J6401" s="135"/>
      <c r="M6401" s="136"/>
      <c r="N6401" s="135" t="s">
        <v>61</v>
      </c>
      <c r="Q6401" s="136"/>
      <c r="R6401" s="686"/>
      <c r="S6401" s="687"/>
      <c r="T6401" s="687"/>
      <c r="U6401" s="687"/>
      <c r="V6401" s="687"/>
      <c r="W6401" s="687"/>
      <c r="X6401" s="687"/>
      <c r="Y6401" s="687"/>
      <c r="Z6401" s="687"/>
      <c r="AA6401" s="687"/>
      <c r="AB6401" s="687"/>
      <c r="AC6401" s="687"/>
      <c r="AD6401" s="687"/>
      <c r="AE6401" s="687"/>
      <c r="AF6401" s="687"/>
      <c r="AG6401" s="687"/>
      <c r="AH6401" s="687"/>
      <c r="AI6401" s="687"/>
      <c r="AJ6401" s="687"/>
      <c r="AK6401" s="687"/>
      <c r="AL6401" s="687"/>
      <c r="AM6401" s="687"/>
      <c r="AN6401" s="687"/>
      <c r="AO6401" s="688"/>
    </row>
    <row r="6402" spans="2:41" ht="3.75" customHeight="1">
      <c r="B6402" s="135"/>
      <c r="I6402" s="136"/>
      <c r="J6402" s="135"/>
      <c r="M6402" s="136"/>
      <c r="N6402" s="135"/>
      <c r="Q6402" s="136"/>
      <c r="R6402" s="689"/>
      <c r="S6402" s="690"/>
      <c r="T6402" s="690"/>
      <c r="U6402" s="690"/>
      <c r="V6402" s="690"/>
      <c r="W6402" s="690"/>
      <c r="X6402" s="690"/>
      <c r="Y6402" s="690"/>
      <c r="Z6402" s="690"/>
      <c r="AA6402" s="690"/>
      <c r="AB6402" s="690"/>
      <c r="AC6402" s="690"/>
      <c r="AD6402" s="690"/>
      <c r="AE6402" s="690"/>
      <c r="AF6402" s="690"/>
      <c r="AG6402" s="690"/>
      <c r="AH6402" s="690"/>
      <c r="AI6402" s="690"/>
      <c r="AJ6402" s="690"/>
      <c r="AK6402" s="690"/>
      <c r="AL6402" s="690"/>
      <c r="AM6402" s="690"/>
      <c r="AN6402" s="690"/>
      <c r="AO6402" s="691"/>
    </row>
    <row r="6403" spans="2:41" ht="3.75" customHeight="1">
      <c r="B6403" s="135"/>
      <c r="I6403" s="136"/>
      <c r="J6403" s="135"/>
      <c r="N6403" s="130"/>
      <c r="O6403" s="131"/>
      <c r="P6403" s="131"/>
      <c r="Q6403" s="132"/>
      <c r="U6403" s="787" t="str">
        <f>IF(AND(NM_従事者_従事者70_従事者区分&lt;&gt;"",新_新規_2!L1173&lt;&gt;""), 新_新規_2!L1173, "")
 &amp; IF(AND(NM_従事者_従事者70_従事者区分&lt;&gt;"",新_変更_3!AO1201&lt;&gt;""), 新_変更_3!AO1201, "")</f>
        <v/>
      </c>
      <c r="V6403" s="754"/>
      <c r="W6403" s="754"/>
      <c r="X6403" s="789"/>
      <c r="Y6403" s="131"/>
      <c r="Z6403" s="792" t="str">
        <f>IF(AND(NM_従事者_従事者70_従事者区分&lt;&gt;"",新_新規_2!O1173&lt;&gt;""), 新_新規_2!O1173, "")
 &amp; IF(AND(NM_従事者_従事者70_従事者区分&lt;&gt;"",新_変更_3!AR1201&lt;&gt;""), 新_変更_3!AR1201, "")</f>
        <v/>
      </c>
      <c r="AA6403" s="754"/>
      <c r="AB6403" s="754"/>
      <c r="AC6403" s="755"/>
      <c r="AG6403" s="683" t="str">
        <f>IF(AND(NM_従事者_従事者70_従事者区分&lt;&gt;"",新_新規_2!L1174&lt;&gt;""), 新_新規_2!L1174, "")
&amp; IF(AND(NM_従事者_従事者70_従事者区分&lt;&gt;"",新_変更_3!AO1202&lt;&gt;""), 新_変更_3!AO1202, "")</f>
        <v/>
      </c>
      <c r="AH6403" s="684"/>
      <c r="AI6403" s="684"/>
      <c r="AJ6403" s="684"/>
      <c r="AK6403" s="684"/>
      <c r="AL6403" s="684"/>
      <c r="AM6403" s="684"/>
      <c r="AN6403" s="684"/>
      <c r="AO6403" s="685"/>
    </row>
    <row r="6404" spans="2:41" ht="13.35" customHeight="1">
      <c r="B6404" s="135"/>
      <c r="I6404" s="136"/>
      <c r="J6404" s="135"/>
      <c r="N6404" s="135"/>
      <c r="Q6404" s="136"/>
      <c r="R6404" s="124" t="s">
        <v>15</v>
      </c>
      <c r="U6404" s="756"/>
      <c r="V6404" s="757"/>
      <c r="W6404" s="757"/>
      <c r="X6404" s="790"/>
      <c r="Y6404" s="125" t="s">
        <v>359</v>
      </c>
      <c r="Z6404" s="793"/>
      <c r="AA6404" s="757"/>
      <c r="AB6404" s="757"/>
      <c r="AC6404" s="758"/>
      <c r="AD6404" s="124" t="s">
        <v>56</v>
      </c>
      <c r="AG6404" s="686"/>
      <c r="AH6404" s="687"/>
      <c r="AI6404" s="687"/>
      <c r="AJ6404" s="687"/>
      <c r="AK6404" s="687"/>
      <c r="AL6404" s="687"/>
      <c r="AM6404" s="687"/>
      <c r="AN6404" s="687"/>
      <c r="AO6404" s="688"/>
    </row>
    <row r="6405" spans="2:41" ht="3.75" customHeight="1">
      <c r="B6405" s="135"/>
      <c r="I6405" s="136"/>
      <c r="J6405" s="135"/>
      <c r="N6405" s="135"/>
      <c r="Q6405" s="136"/>
      <c r="R6405" s="141"/>
      <c r="S6405" s="141"/>
      <c r="T6405" s="141"/>
      <c r="U6405" s="759"/>
      <c r="V6405" s="760"/>
      <c r="W6405" s="760"/>
      <c r="X6405" s="791"/>
      <c r="Y6405" s="141"/>
      <c r="Z6405" s="794"/>
      <c r="AA6405" s="760"/>
      <c r="AB6405" s="760"/>
      <c r="AC6405" s="761"/>
      <c r="AD6405" s="141"/>
      <c r="AE6405" s="141"/>
      <c r="AF6405" s="141"/>
      <c r="AG6405" s="689"/>
      <c r="AH6405" s="690"/>
      <c r="AI6405" s="690"/>
      <c r="AJ6405" s="690"/>
      <c r="AK6405" s="690"/>
      <c r="AL6405" s="690"/>
      <c r="AM6405" s="690"/>
      <c r="AN6405" s="690"/>
      <c r="AO6405" s="691"/>
    </row>
    <row r="6406" spans="2:41" ht="3.75" customHeight="1">
      <c r="B6406" s="135"/>
      <c r="I6406" s="136"/>
      <c r="J6406" s="135"/>
      <c r="N6406" s="135"/>
      <c r="Q6406" s="136"/>
      <c r="R6406" s="131"/>
      <c r="S6406" s="131"/>
      <c r="T6406" s="132"/>
      <c r="U6406" s="683" t="str">
        <f>IF(AND(NM_従事者_従事者70_従事者区分&lt;&gt;"",新_新規_2!T1174&lt;&gt;""), 新_新規_2!T1174, "")
&amp; IF(AND(NM_従事者_従事者70_従事者区分&lt;&gt;"",新_変更_3!AW1202&lt;&gt;""), 新_変更_3!AW1202, "")</f>
        <v/>
      </c>
      <c r="V6406" s="684"/>
      <c r="W6406" s="684"/>
      <c r="X6406" s="684"/>
      <c r="Y6406" s="684"/>
      <c r="Z6406" s="684"/>
      <c r="AA6406" s="684"/>
      <c r="AB6406" s="684"/>
      <c r="AC6406" s="685"/>
      <c r="AD6406" s="130"/>
      <c r="AE6406" s="131"/>
      <c r="AF6406" s="132"/>
      <c r="AG6406" s="683" t="str">
        <f>IF(AND(NM_従事者_従事者70_従事者区分&lt;&gt;"",新_新規_2!L1175&lt;&gt;""), 新_新規_2!L1175, "")
&amp; IF(AND(NM_従事者_従事者70_従事者区分&lt;&gt;"",新_変更_3!AO1203&lt;&gt;""), 新_変更_3!AO1203, "")</f>
        <v/>
      </c>
      <c r="AH6406" s="684"/>
      <c r="AI6406" s="684"/>
      <c r="AJ6406" s="684"/>
      <c r="AK6406" s="684"/>
      <c r="AL6406" s="684"/>
      <c r="AM6406" s="684"/>
      <c r="AN6406" s="684"/>
      <c r="AO6406" s="685"/>
    </row>
    <row r="6407" spans="2:41" ht="13.35" customHeight="1">
      <c r="B6407" s="135"/>
      <c r="I6407" s="136"/>
      <c r="J6407" s="135" t="s">
        <v>4062</v>
      </c>
      <c r="N6407" s="135" t="s">
        <v>23</v>
      </c>
      <c r="Q6407" s="136"/>
      <c r="R6407" s="124" t="s">
        <v>17</v>
      </c>
      <c r="T6407" s="136"/>
      <c r="U6407" s="686"/>
      <c r="V6407" s="687"/>
      <c r="W6407" s="687"/>
      <c r="X6407" s="687"/>
      <c r="Y6407" s="687"/>
      <c r="Z6407" s="687"/>
      <c r="AA6407" s="687"/>
      <c r="AB6407" s="687"/>
      <c r="AC6407" s="688"/>
      <c r="AD6407" s="135" t="s">
        <v>18</v>
      </c>
      <c r="AF6407" s="136"/>
      <c r="AG6407" s="686"/>
      <c r="AH6407" s="687"/>
      <c r="AI6407" s="687"/>
      <c r="AJ6407" s="687"/>
      <c r="AK6407" s="687"/>
      <c r="AL6407" s="687"/>
      <c r="AM6407" s="687"/>
      <c r="AN6407" s="687"/>
      <c r="AO6407" s="688"/>
    </row>
    <row r="6408" spans="2:41" ht="3.75" customHeight="1">
      <c r="B6408" s="135"/>
      <c r="I6408" s="136"/>
      <c r="J6408" s="135"/>
      <c r="N6408" s="135"/>
      <c r="Q6408" s="136"/>
      <c r="R6408" s="141"/>
      <c r="S6408" s="141"/>
      <c r="T6408" s="142"/>
      <c r="U6408" s="689"/>
      <c r="V6408" s="690"/>
      <c r="W6408" s="690"/>
      <c r="X6408" s="690"/>
      <c r="Y6408" s="690"/>
      <c r="Z6408" s="690"/>
      <c r="AA6408" s="690"/>
      <c r="AB6408" s="690"/>
      <c r="AC6408" s="691"/>
      <c r="AD6408" s="140"/>
      <c r="AE6408" s="141"/>
      <c r="AF6408" s="142"/>
      <c r="AG6408" s="689"/>
      <c r="AH6408" s="690"/>
      <c r="AI6408" s="690"/>
      <c r="AJ6408" s="690"/>
      <c r="AK6408" s="690"/>
      <c r="AL6408" s="690"/>
      <c r="AM6408" s="690"/>
      <c r="AN6408" s="690"/>
      <c r="AO6408" s="691"/>
    </row>
    <row r="6409" spans="2:41" ht="3.75" customHeight="1">
      <c r="B6409" s="135"/>
      <c r="I6409" s="136"/>
      <c r="J6409" s="135"/>
      <c r="N6409" s="135"/>
      <c r="Q6409" s="136"/>
      <c r="R6409" s="131"/>
      <c r="S6409" s="131"/>
      <c r="T6409" s="132"/>
      <c r="U6409" s="683" t="str">
        <f>IF(AND(NM_従事者_従事者70_従事者区分&lt;&gt;"",新_新規_2!T1175&lt;&gt;""), 新_新規_2!T1175, "")
 &amp; IF(AND(NM_従事者_従事者70_従事者区分&lt;&gt;"",新_変更_3!AW1203&lt;&gt;""), 新_変更_3!AW1203, "")</f>
        <v/>
      </c>
      <c r="V6409" s="684"/>
      <c r="W6409" s="684"/>
      <c r="X6409" s="684"/>
      <c r="Y6409" s="684"/>
      <c r="Z6409" s="684"/>
      <c r="AA6409" s="684"/>
      <c r="AB6409" s="684"/>
      <c r="AC6409" s="685"/>
      <c r="AD6409" s="130"/>
      <c r="AE6409" s="131"/>
      <c r="AF6409" s="132"/>
      <c r="AG6409" s="683" t="str">
        <f>IF(AND(NM_従事者_従事者70_従事者区分&lt;&gt;"",新_新規_2!L1176&lt;&gt;""), 新_新規_2!L1176, "")
 &amp; IF(AND(NM_従事者_従事者70_従事者区分&lt;&gt;"",新_変更_3!AO1204&lt;&gt;""), 新_変更_3!AO1204, "")</f>
        <v/>
      </c>
      <c r="AH6409" s="684"/>
      <c r="AI6409" s="684"/>
      <c r="AJ6409" s="684"/>
      <c r="AK6409" s="684"/>
      <c r="AL6409" s="684"/>
      <c r="AM6409" s="684"/>
      <c r="AN6409" s="684"/>
      <c r="AO6409" s="685"/>
    </row>
    <row r="6410" spans="2:41" ht="13.35" customHeight="1">
      <c r="B6410" s="135"/>
      <c r="I6410" s="136"/>
      <c r="J6410" s="135"/>
      <c r="N6410" s="135"/>
      <c r="Q6410" s="136"/>
      <c r="R6410" s="124" t="s">
        <v>19</v>
      </c>
      <c r="T6410" s="136"/>
      <c r="U6410" s="686"/>
      <c r="V6410" s="687"/>
      <c r="W6410" s="687"/>
      <c r="X6410" s="687"/>
      <c r="Y6410" s="687"/>
      <c r="Z6410" s="687"/>
      <c r="AA6410" s="687"/>
      <c r="AB6410" s="687"/>
      <c r="AC6410" s="688"/>
      <c r="AD6410" s="135" t="s">
        <v>20</v>
      </c>
      <c r="AF6410" s="136"/>
      <c r="AG6410" s="686"/>
      <c r="AH6410" s="687"/>
      <c r="AI6410" s="687"/>
      <c r="AJ6410" s="687"/>
      <c r="AK6410" s="687"/>
      <c r="AL6410" s="687"/>
      <c r="AM6410" s="687"/>
      <c r="AN6410" s="687"/>
      <c r="AO6410" s="688"/>
    </row>
    <row r="6411" spans="2:41" ht="3.75" customHeight="1">
      <c r="B6411" s="135"/>
      <c r="I6411" s="136"/>
      <c r="J6411" s="135"/>
      <c r="N6411" s="140"/>
      <c r="O6411" s="141"/>
      <c r="P6411" s="141"/>
      <c r="Q6411" s="142"/>
      <c r="R6411" s="141"/>
      <c r="S6411" s="141"/>
      <c r="T6411" s="142"/>
      <c r="U6411" s="689"/>
      <c r="V6411" s="690"/>
      <c r="W6411" s="690"/>
      <c r="X6411" s="690"/>
      <c r="Y6411" s="690"/>
      <c r="Z6411" s="690"/>
      <c r="AA6411" s="690"/>
      <c r="AB6411" s="690"/>
      <c r="AC6411" s="691"/>
      <c r="AD6411" s="140"/>
      <c r="AE6411" s="141"/>
      <c r="AF6411" s="142"/>
      <c r="AG6411" s="689"/>
      <c r="AH6411" s="690"/>
      <c r="AI6411" s="690"/>
      <c r="AJ6411" s="690"/>
      <c r="AK6411" s="690"/>
      <c r="AL6411" s="690"/>
      <c r="AM6411" s="690"/>
      <c r="AN6411" s="690"/>
      <c r="AO6411" s="691"/>
    </row>
    <row r="6412" spans="2:41" ht="3.75" customHeight="1">
      <c r="B6412" s="135"/>
      <c r="I6412" s="136"/>
      <c r="J6412" s="135"/>
      <c r="M6412" s="136"/>
      <c r="N6412" s="135"/>
      <c r="Q6412" s="136"/>
      <c r="R6412" s="130"/>
      <c r="S6412" s="131"/>
      <c r="T6412" s="131"/>
      <c r="U6412" s="131"/>
      <c r="V6412" s="131"/>
      <c r="W6412" s="131"/>
      <c r="X6412" s="131"/>
      <c r="Y6412" s="131"/>
      <c r="Z6412" s="131"/>
      <c r="AA6412" s="131"/>
      <c r="AB6412" s="131"/>
      <c r="AC6412" s="131"/>
      <c r="AD6412" s="131"/>
      <c r="AE6412" s="131"/>
      <c r="AF6412" s="131"/>
      <c r="AG6412" s="131"/>
      <c r="AH6412" s="131"/>
      <c r="AI6412" s="131"/>
      <c r="AJ6412" s="131"/>
      <c r="AK6412" s="131"/>
      <c r="AL6412" s="131"/>
      <c r="AM6412" s="131"/>
      <c r="AN6412" s="131"/>
      <c r="AO6412" s="132"/>
    </row>
    <row r="6413" spans="2:41" ht="13.35" customHeight="1">
      <c r="B6413" s="135"/>
      <c r="I6413" s="136"/>
      <c r="J6413" s="135"/>
      <c r="M6413" s="136"/>
      <c r="N6413" s="135" t="s">
        <v>111</v>
      </c>
      <c r="Q6413" s="136"/>
      <c r="R6413" s="135"/>
      <c r="S6413" s="696"/>
      <c r="T6413" s="694"/>
      <c r="V6413" s="146"/>
      <c r="W6413" s="124" t="s">
        <v>12</v>
      </c>
      <c r="X6413" s="146"/>
      <c r="Y6413" s="124" t="s">
        <v>11</v>
      </c>
      <c r="Z6413" s="146"/>
      <c r="AA6413" s="124" t="s">
        <v>364</v>
      </c>
      <c r="AO6413" s="136"/>
    </row>
    <row r="6414" spans="2:41" ht="3.75" customHeight="1">
      <c r="B6414" s="135"/>
      <c r="I6414" s="136"/>
      <c r="J6414" s="135"/>
      <c r="M6414" s="136"/>
      <c r="N6414" s="135"/>
      <c r="Q6414" s="136"/>
      <c r="R6414" s="135"/>
      <c r="AO6414" s="136"/>
    </row>
    <row r="6415" spans="2:41" ht="3.75" customHeight="1">
      <c r="B6415" s="135"/>
      <c r="I6415" s="136"/>
      <c r="J6415" s="135"/>
      <c r="M6415" s="136"/>
      <c r="N6415" s="130"/>
      <c r="O6415" s="131"/>
      <c r="P6415" s="131"/>
      <c r="Q6415" s="131"/>
      <c r="R6415" s="781" t="str">
        <f>IF(AND(NM_従事者_従事者70_従事者区分&lt;&gt;"",新_新規_2!I1177&lt;&gt;""),新_新規_2!I1177,"")&amp;IF(AND(NM_従事者_従事者70_従事者区分&lt;&gt;"",新_変更_3!AL1205&lt;&gt;""),新_変更_3!AL1205,"")</f>
        <v/>
      </c>
      <c r="S6415" s="784" t="str">
        <f>IF(AND(NM_従事者_従事者70_従事者区分&lt;&gt;"",新_新規_2!J1177&lt;&gt;""), 新_新規_2!J1177, "")
&amp; IF(AND(NM_従事者_従事者70_従事者区分&lt;&gt;"",新_変更_3!AM1205&lt;&gt;""), 新_変更_3!AM1205, "")</f>
        <v/>
      </c>
      <c r="T6415" s="131"/>
      <c r="U6415" s="787" t="str">
        <f>IF(AND(NM_従事者_従事者70_従事者区分&lt;&gt;"",新_新規_2!L1177&lt;&gt;""), 新_新規_2!L1177, "")
 &amp; IF(AND(NM_従事者_従事者70_従事者区分&lt;&gt;"",新_変更_3!AO1205&lt;&gt;""), 新_変更_3!AO1205, "")</f>
        <v/>
      </c>
      <c r="V6415" s="130"/>
      <c r="W6415" s="131"/>
      <c r="X6415" s="131"/>
      <c r="Y6415" s="131"/>
      <c r="Z6415" s="131"/>
      <c r="AA6415" s="131"/>
      <c r="AB6415" s="131"/>
      <c r="AC6415" s="131"/>
      <c r="AD6415" s="131"/>
      <c r="AE6415" s="131"/>
      <c r="AF6415" s="131"/>
      <c r="AG6415" s="131"/>
      <c r="AH6415" s="133"/>
      <c r="AI6415" s="133"/>
      <c r="AJ6415" s="131"/>
      <c r="AK6415" s="149"/>
      <c r="AL6415" s="131"/>
      <c r="AM6415" s="131"/>
      <c r="AN6415" s="131"/>
      <c r="AO6415" s="132"/>
    </row>
    <row r="6416" spans="2:41" ht="13.35" customHeight="1">
      <c r="B6416" s="135"/>
      <c r="I6416" s="136"/>
      <c r="J6416" s="135"/>
      <c r="M6416" s="136"/>
      <c r="N6416" s="135" t="s">
        <v>30</v>
      </c>
      <c r="R6416" s="782"/>
      <c r="S6416" s="785"/>
      <c r="T6416" s="124" t="s">
        <v>388</v>
      </c>
      <c r="U6416" s="756"/>
      <c r="V6416" s="135" t="s">
        <v>112</v>
      </c>
      <c r="AH6416" s="137"/>
      <c r="AI6416" s="137"/>
      <c r="AK6416" s="150"/>
      <c r="AO6416" s="136"/>
    </row>
    <row r="6417" spans="2:41" ht="3.75" customHeight="1">
      <c r="B6417" s="135"/>
      <c r="I6417" s="136"/>
      <c r="J6417" s="135"/>
      <c r="M6417" s="136"/>
      <c r="N6417" s="135"/>
      <c r="R6417" s="783"/>
      <c r="S6417" s="786"/>
      <c r="T6417" s="141"/>
      <c r="U6417" s="759"/>
      <c r="V6417" s="140"/>
      <c r="W6417" s="141"/>
      <c r="X6417" s="141"/>
      <c r="Y6417" s="141"/>
      <c r="Z6417" s="141"/>
      <c r="AA6417" s="141"/>
      <c r="AB6417" s="141"/>
      <c r="AC6417" s="141"/>
      <c r="AD6417" s="141"/>
      <c r="AE6417" s="141"/>
      <c r="AF6417" s="141"/>
      <c r="AG6417" s="141"/>
      <c r="AH6417" s="143"/>
      <c r="AI6417" s="143"/>
      <c r="AJ6417" s="141"/>
      <c r="AK6417" s="151"/>
      <c r="AL6417" s="141"/>
      <c r="AM6417" s="141"/>
      <c r="AN6417" s="141"/>
      <c r="AO6417" s="142"/>
    </row>
    <row r="6418" spans="2:41" ht="3.75" customHeight="1">
      <c r="B6418" s="135"/>
      <c r="I6418" s="136"/>
      <c r="J6418" s="135"/>
      <c r="M6418" s="136"/>
      <c r="N6418" s="130"/>
      <c r="O6418" s="131"/>
      <c r="P6418" s="131"/>
      <c r="Q6418" s="132"/>
      <c r="R6418" s="788" t="str">
        <f>IF(AND(NM_従事者_従事者70_従事者区分&lt;&gt;"",新_新規_2!K1181&lt;&gt;""), 新_新規_2!K1181, "")
 &amp; IF(AND(NM_従事者_従事者70_従事者区分&lt;&gt;"",新_変更_3!AN1209&lt;&gt;""), 新_変更_3!AN1209, "")</f>
        <v/>
      </c>
      <c r="S6418" s="684"/>
      <c r="T6418" s="684"/>
      <c r="U6418" s="685"/>
      <c r="V6418" s="686" t="str">
        <f>IF(AND(NM_従事者_従事者70_従事者区分&lt;&gt;"",新_新規_2!O1181&lt;&gt;""), 新_新規_2!O1181, "")
&amp; IF(AND(NM_従事者_従事者70_従事者区分&lt;&gt;"",新_変更_3!AR1209&lt;&gt;""), 新_変更_3!AR1209, "")</f>
        <v/>
      </c>
      <c r="W6418" s="688"/>
      <c r="X6418" s="683" t="str">
        <f>IF(AND(NM_従事者_従事者70_従事者区分&lt;&gt;"",新_新規_2!Q1181&lt;&gt;""), 新_新規_2!Q1181, "")
&amp; IF(AND(NM_従事者_従事者70_従事者区分&lt;&gt;"",新_変更_3!AT1209&lt;&gt;""), 新_変更_3!AT1209, "")</f>
        <v/>
      </c>
      <c r="Y6418" s="684"/>
      <c r="Z6418" s="684"/>
      <c r="AA6418" s="685"/>
      <c r="AI6418" s="131"/>
      <c r="AO6418" s="136"/>
    </row>
    <row r="6419" spans="2:41" ht="13.35" customHeight="1">
      <c r="B6419" s="135"/>
      <c r="I6419" s="136"/>
      <c r="J6419" s="135"/>
      <c r="M6419" s="136"/>
      <c r="N6419" s="135" t="s">
        <v>114</v>
      </c>
      <c r="Q6419" s="136"/>
      <c r="R6419" s="686"/>
      <c r="S6419" s="687"/>
      <c r="T6419" s="687"/>
      <c r="U6419" s="688"/>
      <c r="V6419" s="686"/>
      <c r="W6419" s="688"/>
      <c r="X6419" s="686"/>
      <c r="Y6419" s="687"/>
      <c r="Z6419" s="687"/>
      <c r="AA6419" s="688"/>
      <c r="AB6419" s="158" t="s">
        <v>171</v>
      </c>
      <c r="AO6419" s="136"/>
    </row>
    <row r="6420" spans="2:41" ht="3.75" customHeight="1">
      <c r="B6420" s="135"/>
      <c r="I6420" s="136"/>
      <c r="J6420" s="135"/>
      <c r="M6420" s="136"/>
      <c r="N6420" s="135"/>
      <c r="Q6420" s="136"/>
      <c r="R6420" s="689"/>
      <c r="S6420" s="690"/>
      <c r="T6420" s="690"/>
      <c r="U6420" s="691"/>
      <c r="V6420" s="689"/>
      <c r="W6420" s="691"/>
      <c r="X6420" s="689"/>
      <c r="Y6420" s="690"/>
      <c r="Z6420" s="690"/>
      <c r="AA6420" s="691"/>
      <c r="AB6420" s="141"/>
      <c r="AC6420" s="141"/>
      <c r="AD6420" s="141"/>
      <c r="AE6420" s="141"/>
      <c r="AF6420" s="141"/>
      <c r="AG6420" s="141"/>
      <c r="AH6420" s="141"/>
      <c r="AI6420" s="141"/>
      <c r="AJ6420" s="141"/>
      <c r="AK6420" s="141"/>
      <c r="AL6420" s="141"/>
      <c r="AM6420" s="141"/>
      <c r="AN6420" s="141"/>
      <c r="AO6420" s="142"/>
    </row>
    <row r="6421" spans="2:41" ht="3.75" customHeight="1">
      <c r="B6421" s="135"/>
      <c r="I6421" s="136"/>
      <c r="J6421" s="135"/>
      <c r="M6421" s="136"/>
      <c r="N6421" s="130"/>
      <c r="O6421" s="131"/>
      <c r="P6421" s="131"/>
      <c r="Q6421" s="131"/>
      <c r="R6421" s="130"/>
      <c r="S6421" s="131"/>
      <c r="T6421" s="131"/>
      <c r="U6421" s="131"/>
      <c r="V6421" s="131"/>
      <c r="W6421" s="131"/>
      <c r="X6421" s="131"/>
      <c r="Y6421" s="131"/>
      <c r="Z6421" s="131"/>
      <c r="AA6421" s="132"/>
      <c r="AB6421" s="130"/>
      <c r="AI6421" s="136"/>
      <c r="AJ6421" s="130"/>
      <c r="AK6421" s="131"/>
      <c r="AL6421" s="131"/>
      <c r="AM6421" s="131"/>
      <c r="AN6421" s="131"/>
      <c r="AO6421" s="132"/>
    </row>
    <row r="6422" spans="2:41" ht="13.35" customHeight="1">
      <c r="B6422" s="135"/>
      <c r="I6422" s="136"/>
      <c r="J6422" s="135"/>
      <c r="M6422" s="136"/>
      <c r="N6422" s="135" t="s">
        <v>115</v>
      </c>
      <c r="R6422" s="135"/>
      <c r="S6422" s="696" t="str">
        <f>IF(AND(NM_従事者_従事者70_従事者区分&lt;&gt;"",新_新規_2!I1183&lt;&gt;""), 新_新規_2!I1183, "")
 &amp; IF(AND(NM_従事者_従事者70_従事者区分&lt;&gt;"",新_変更_3!AL1211&lt;&gt;""), 新_変更_3!AL1211, "")</f>
        <v/>
      </c>
      <c r="T6422" s="694"/>
      <c r="V6422" s="146" t="str">
        <f>IF(AND(NM_従事者_従事者70_従事者区分&lt;&gt;"",新_新規_2!K1183&lt;&gt;""), 新_新規_2!K1183, "")
 &amp; IF(AND(NM_従事者_従事者70_従事者区分&lt;&gt;"",新_変更_3!AN1211&lt;&gt;""), 新_変更_3!AN1211, "")</f>
        <v/>
      </c>
      <c r="W6422" s="124" t="s">
        <v>12</v>
      </c>
      <c r="X6422" s="146" t="str">
        <f>IF(AND(NM_従事者_従事者70_従事者区分&lt;&gt;"",新_新規_2!M1183&lt;&gt;""), 新_新規_2!M1183, "")
&amp; IF(AND(NM_従事者_従事者70_従事者区分&lt;&gt;"",新_変更_3!AP1211&lt;&gt;""), 新_変更_3!AP1211, "")</f>
        <v/>
      </c>
      <c r="Y6422" s="124" t="s">
        <v>11</v>
      </c>
      <c r="Z6422" s="146" t="str">
        <f>IF(AND(NM_従事者_従事者70_従事者区分&lt;&gt;"",新_新規_2!O1183&lt;&gt;""), 新_新規_2!O1183, "")
 &amp; IF(AND(NM_従事者_従事者70_従事者区分&lt;&gt;"",新_変更_3!AR1211&lt;&gt;""), 新_変更_3!AR1211, "")</f>
        <v/>
      </c>
      <c r="AA6422" s="124" t="s">
        <v>364</v>
      </c>
      <c r="AB6422" s="135" t="s">
        <v>170</v>
      </c>
      <c r="AI6422" s="136"/>
      <c r="AJ6422" s="135"/>
      <c r="AK6422" s="696"/>
      <c r="AL6422" s="693"/>
      <c r="AM6422" s="693"/>
      <c r="AN6422" s="693"/>
      <c r="AO6422" s="694"/>
    </row>
    <row r="6423" spans="2:41" ht="3.75" customHeight="1">
      <c r="B6423" s="135"/>
      <c r="I6423" s="136"/>
      <c r="J6423" s="135"/>
      <c r="M6423" s="136"/>
      <c r="N6423" s="135"/>
      <c r="R6423" s="140"/>
      <c r="S6423" s="141"/>
      <c r="T6423" s="141"/>
      <c r="U6423" s="141"/>
      <c r="V6423" s="141"/>
      <c r="W6423" s="141"/>
      <c r="X6423" s="141"/>
      <c r="Y6423" s="141"/>
      <c r="Z6423" s="141"/>
      <c r="AA6423" s="142"/>
      <c r="AB6423" s="140"/>
      <c r="AC6423" s="141"/>
      <c r="AD6423" s="141"/>
      <c r="AE6423" s="141"/>
      <c r="AF6423" s="141"/>
      <c r="AG6423" s="141"/>
      <c r="AH6423" s="141"/>
      <c r="AI6423" s="142"/>
      <c r="AJ6423" s="140"/>
      <c r="AK6423" s="141"/>
      <c r="AL6423" s="141"/>
      <c r="AM6423" s="141"/>
      <c r="AN6423" s="141"/>
      <c r="AO6423" s="142"/>
    </row>
    <row r="6424" spans="2:41" ht="3.75" customHeight="1">
      <c r="B6424" s="135"/>
      <c r="I6424" s="136"/>
      <c r="J6424" s="135"/>
      <c r="M6424" s="136"/>
      <c r="N6424" s="130"/>
      <c r="O6424" s="131"/>
      <c r="P6424" s="131"/>
      <c r="Q6424" s="132"/>
      <c r="R6424" s="683" t="str">
        <f>IF(新_新規_2!T1180="☑", "研修中の登録販売者", "") &amp; IF(新_変更_3!AW1208="☑", "研修中の登録販売者", "")</f>
        <v/>
      </c>
      <c r="S6424" s="684"/>
      <c r="T6424" s="684"/>
      <c r="U6424" s="684"/>
      <c r="V6424" s="684"/>
      <c r="W6424" s="684"/>
      <c r="X6424" s="684"/>
      <c r="Y6424" s="684"/>
      <c r="Z6424" s="684"/>
      <c r="AA6424" s="684"/>
      <c r="AB6424" s="684"/>
      <c r="AC6424" s="684"/>
      <c r="AD6424" s="684"/>
      <c r="AE6424" s="684"/>
      <c r="AF6424" s="684"/>
      <c r="AG6424" s="684"/>
      <c r="AH6424" s="684"/>
      <c r="AI6424" s="684"/>
      <c r="AJ6424" s="684"/>
      <c r="AK6424" s="684"/>
      <c r="AL6424" s="684"/>
      <c r="AM6424" s="684"/>
      <c r="AN6424" s="684"/>
      <c r="AO6424" s="685"/>
    </row>
    <row r="6425" spans="2:41" ht="13.35" customHeight="1">
      <c r="B6425" s="135"/>
      <c r="I6425" s="136"/>
      <c r="J6425" s="135"/>
      <c r="M6425" s="136"/>
      <c r="N6425" s="135" t="s">
        <v>32</v>
      </c>
      <c r="Q6425" s="136"/>
      <c r="R6425" s="686"/>
      <c r="S6425" s="687"/>
      <c r="T6425" s="687"/>
      <c r="U6425" s="687"/>
      <c r="V6425" s="687"/>
      <c r="W6425" s="687"/>
      <c r="X6425" s="687"/>
      <c r="Y6425" s="687"/>
      <c r="Z6425" s="687"/>
      <c r="AA6425" s="687"/>
      <c r="AB6425" s="687"/>
      <c r="AC6425" s="687"/>
      <c r="AD6425" s="687"/>
      <c r="AE6425" s="687"/>
      <c r="AF6425" s="687"/>
      <c r="AG6425" s="687"/>
      <c r="AH6425" s="687"/>
      <c r="AI6425" s="687"/>
      <c r="AJ6425" s="687"/>
      <c r="AK6425" s="687"/>
      <c r="AL6425" s="687"/>
      <c r="AM6425" s="687"/>
      <c r="AN6425" s="687"/>
      <c r="AO6425" s="688"/>
    </row>
    <row r="6426" spans="2:41" ht="3.75" customHeight="1">
      <c r="B6426" s="135"/>
      <c r="I6426" s="136"/>
      <c r="J6426" s="135"/>
      <c r="M6426" s="136"/>
      <c r="N6426" s="140"/>
      <c r="O6426" s="141"/>
      <c r="P6426" s="141"/>
      <c r="Q6426" s="142"/>
      <c r="R6426" s="689"/>
      <c r="S6426" s="690"/>
      <c r="T6426" s="690"/>
      <c r="U6426" s="690"/>
      <c r="V6426" s="690"/>
      <c r="W6426" s="690"/>
      <c r="X6426" s="690"/>
      <c r="Y6426" s="690"/>
      <c r="Z6426" s="690"/>
      <c r="AA6426" s="690"/>
      <c r="AB6426" s="690"/>
      <c r="AC6426" s="690"/>
      <c r="AD6426" s="690"/>
      <c r="AE6426" s="690"/>
      <c r="AF6426" s="690"/>
      <c r="AG6426" s="690"/>
      <c r="AH6426" s="690"/>
      <c r="AI6426" s="690"/>
      <c r="AJ6426" s="690"/>
      <c r="AK6426" s="690"/>
      <c r="AL6426" s="690"/>
      <c r="AM6426" s="690"/>
      <c r="AN6426" s="690"/>
      <c r="AO6426" s="691"/>
    </row>
    <row r="6427" spans="2:41" ht="3.75" customHeight="1">
      <c r="B6427" s="135"/>
      <c r="I6427" s="136"/>
      <c r="J6427" s="130"/>
      <c r="K6427" s="131"/>
      <c r="L6427" s="131"/>
      <c r="M6427" s="132"/>
      <c r="N6427" s="130"/>
      <c r="O6427" s="131"/>
      <c r="P6427" s="131"/>
      <c r="Q6427" s="132"/>
      <c r="R6427" s="130"/>
      <c r="S6427" s="131"/>
      <c r="T6427" s="131"/>
      <c r="U6427" s="131"/>
      <c r="V6427" s="131"/>
      <c r="W6427" s="131"/>
      <c r="X6427" s="131"/>
      <c r="Y6427" s="131"/>
      <c r="Z6427" s="131"/>
      <c r="AA6427" s="132"/>
      <c r="AB6427" s="130"/>
      <c r="AC6427" s="131"/>
      <c r="AD6427" s="131"/>
      <c r="AE6427" s="132"/>
      <c r="AF6427" s="131"/>
      <c r="AG6427" s="131"/>
      <c r="AH6427" s="131"/>
      <c r="AI6427" s="131"/>
      <c r="AJ6427" s="131"/>
      <c r="AK6427" s="131"/>
      <c r="AL6427" s="131"/>
      <c r="AM6427" s="131"/>
      <c r="AN6427" s="131"/>
      <c r="AO6427" s="132"/>
    </row>
    <row r="6428" spans="2:41" ht="13.35" customHeight="1">
      <c r="B6428" s="135"/>
      <c r="I6428" s="136"/>
      <c r="J6428" s="135"/>
      <c r="M6428" s="136"/>
      <c r="N6428" s="135" t="s">
        <v>27</v>
      </c>
      <c r="Q6428" s="136"/>
      <c r="R6428" s="135"/>
      <c r="S6428" s="692" t="str">
        <f xml:space="preserve"> IF(新_新規_2!I1191&lt;&gt;"", "01300011:その他従事者", "") &amp; IF(新_変更_3!AL1219&lt;&gt;"", "01300011:その他従事者", "")</f>
        <v/>
      </c>
      <c r="T6428" s="693"/>
      <c r="U6428" s="693"/>
      <c r="V6428" s="693"/>
      <c r="W6428" s="693"/>
      <c r="X6428" s="693"/>
      <c r="Y6428" s="693"/>
      <c r="Z6428" s="693"/>
      <c r="AA6428" s="694"/>
      <c r="AB6428" s="135" t="s">
        <v>28</v>
      </c>
      <c r="AE6428" s="136"/>
      <c r="AF6428" s="135"/>
      <c r="AG6428" s="695" t="str">
        <f>IF(新_新規_2!I1199="☑", "01300001:薬剤師", "") &amp; IF(新_変更_3!AL1227="☑", "01300001:薬剤師", "")
 &amp; IF(新_新規_2!N1199="☑", "01300002:登録販売者", "") &amp; IF(新_変更_3!AQ1227="☑", "01300002:登録販売者", "")
 &amp; IF(新_新規_2!T1199="☑", "01300002:登録販売者", "") &amp; IF(新_変更_3!AW1227="☑", "01300002:登録販売者", "")</f>
        <v/>
      </c>
      <c r="AH6428" s="693"/>
      <c r="AI6428" s="693"/>
      <c r="AJ6428" s="693"/>
      <c r="AK6428" s="693"/>
      <c r="AL6428" s="693"/>
      <c r="AM6428" s="693"/>
      <c r="AN6428" s="693"/>
      <c r="AO6428" s="694"/>
    </row>
    <row r="6429" spans="2:41" ht="3.75" customHeight="1">
      <c r="B6429" s="135"/>
      <c r="I6429" s="136"/>
      <c r="J6429" s="135"/>
      <c r="M6429" s="136"/>
      <c r="N6429" s="140"/>
      <c r="O6429" s="141"/>
      <c r="P6429" s="141"/>
      <c r="Q6429" s="142"/>
      <c r="R6429" s="140"/>
      <c r="S6429" s="141"/>
      <c r="T6429" s="141"/>
      <c r="U6429" s="141"/>
      <c r="V6429" s="141"/>
      <c r="W6429" s="141"/>
      <c r="X6429" s="141"/>
      <c r="Y6429" s="141"/>
      <c r="Z6429" s="141"/>
      <c r="AA6429" s="142"/>
      <c r="AB6429" s="140"/>
      <c r="AC6429" s="141"/>
      <c r="AD6429" s="141"/>
      <c r="AE6429" s="142"/>
      <c r="AF6429" s="141"/>
      <c r="AG6429" s="141"/>
      <c r="AH6429" s="141"/>
      <c r="AI6429" s="141"/>
      <c r="AJ6429" s="141"/>
      <c r="AK6429" s="141"/>
      <c r="AL6429" s="141"/>
      <c r="AM6429" s="141"/>
      <c r="AN6429" s="141"/>
      <c r="AO6429" s="142"/>
    </row>
    <row r="6430" spans="2:41" ht="3.75" customHeight="1">
      <c r="B6430" s="135"/>
      <c r="I6430" s="136"/>
      <c r="J6430" s="135"/>
      <c r="M6430" s="136"/>
      <c r="N6430" s="130"/>
      <c r="O6430" s="131"/>
      <c r="P6430" s="131"/>
      <c r="Q6430" s="132"/>
      <c r="R6430" s="130"/>
      <c r="S6430" s="131"/>
      <c r="T6430" s="131"/>
      <c r="U6430" s="131"/>
      <c r="V6430" s="131"/>
      <c r="W6430" s="131"/>
      <c r="X6430" s="131"/>
      <c r="Y6430" s="131"/>
      <c r="Z6430" s="131"/>
      <c r="AA6430" s="132"/>
      <c r="AB6430" s="130"/>
      <c r="AC6430" s="131"/>
      <c r="AD6430" s="131"/>
      <c r="AE6430" s="132"/>
      <c r="AF6430" s="130"/>
      <c r="AG6430" s="131"/>
      <c r="AH6430" s="131"/>
      <c r="AI6430" s="131"/>
      <c r="AJ6430" s="131"/>
      <c r="AK6430" s="131"/>
      <c r="AL6430" s="131"/>
      <c r="AM6430" s="131"/>
      <c r="AN6430" s="131"/>
      <c r="AO6430" s="132"/>
    </row>
    <row r="6431" spans="2:41" ht="13.35" customHeight="1">
      <c r="B6431" s="135"/>
      <c r="I6431" s="136"/>
      <c r="J6431" s="135"/>
      <c r="M6431" s="136"/>
      <c r="N6431" s="135" t="s">
        <v>3990</v>
      </c>
      <c r="Q6431" s="136"/>
      <c r="R6431" s="135"/>
      <c r="S6431" s="696"/>
      <c r="T6431" s="694"/>
      <c r="V6431" s="146"/>
      <c r="W6431" s="124" t="s">
        <v>12</v>
      </c>
      <c r="X6431" s="146"/>
      <c r="Y6431" s="124" t="s">
        <v>11</v>
      </c>
      <c r="Z6431" s="146"/>
      <c r="AA6431" s="136" t="s">
        <v>364</v>
      </c>
      <c r="AB6431" s="135" t="s">
        <v>66</v>
      </c>
      <c r="AE6431" s="136"/>
      <c r="AF6431" s="135"/>
      <c r="AG6431" s="696"/>
      <c r="AH6431" s="694"/>
      <c r="AJ6431" s="146"/>
      <c r="AK6431" s="124" t="s">
        <v>12</v>
      </c>
      <c r="AL6431" s="146"/>
      <c r="AM6431" s="124" t="s">
        <v>11</v>
      </c>
      <c r="AN6431" s="146"/>
      <c r="AO6431" s="136" t="s">
        <v>364</v>
      </c>
    </row>
    <row r="6432" spans="2:41" ht="3.75" customHeight="1">
      <c r="B6432" s="135"/>
      <c r="I6432" s="136"/>
      <c r="J6432" s="135"/>
      <c r="M6432" s="136"/>
      <c r="N6432" s="140"/>
      <c r="O6432" s="141"/>
      <c r="P6432" s="141"/>
      <c r="Q6432" s="142"/>
      <c r="R6432" s="140"/>
      <c r="S6432" s="141"/>
      <c r="T6432" s="141"/>
      <c r="U6432" s="141"/>
      <c r="V6432" s="141"/>
      <c r="W6432" s="141"/>
      <c r="X6432" s="141"/>
      <c r="Y6432" s="141"/>
      <c r="Z6432" s="141"/>
      <c r="AA6432" s="142"/>
      <c r="AB6432" s="140"/>
      <c r="AC6432" s="141"/>
      <c r="AD6432" s="141"/>
      <c r="AE6432" s="142"/>
      <c r="AF6432" s="140"/>
      <c r="AG6432" s="141"/>
      <c r="AH6432" s="141"/>
      <c r="AI6432" s="141"/>
      <c r="AJ6432" s="141"/>
      <c r="AK6432" s="141"/>
      <c r="AL6432" s="141"/>
      <c r="AM6432" s="141"/>
      <c r="AN6432" s="141"/>
      <c r="AO6432" s="142"/>
    </row>
    <row r="6433" spans="2:41" ht="3.75" customHeight="1">
      <c r="B6433" s="135"/>
      <c r="I6433" s="136"/>
      <c r="J6433" s="135"/>
      <c r="M6433" s="136"/>
      <c r="N6433" s="130"/>
      <c r="O6433" s="131"/>
      <c r="P6433" s="131"/>
      <c r="Q6433" s="132"/>
      <c r="R6433" s="683" t="str">
        <f>IF(AND(NM_従事者_従事者71_従事者区分&lt;&gt;"",新_新規_2!I1191&lt;&gt;""), 新_新規_2!I1191, "")
&amp; IF(AND(NM_従事者_従事者71_従事者区分&lt;&gt;"",新_変更_3!AL1219&lt;&gt;""), 新_変更_3!AL1219, "")</f>
        <v/>
      </c>
      <c r="S6433" s="684"/>
      <c r="T6433" s="684"/>
      <c r="U6433" s="684"/>
      <c r="V6433" s="684"/>
      <c r="W6433" s="684"/>
      <c r="X6433" s="684"/>
      <c r="Y6433" s="684"/>
      <c r="Z6433" s="684"/>
      <c r="AA6433" s="684"/>
      <c r="AB6433" s="684"/>
      <c r="AC6433" s="684"/>
      <c r="AD6433" s="684"/>
      <c r="AE6433" s="684"/>
      <c r="AF6433" s="684"/>
      <c r="AG6433" s="684"/>
      <c r="AH6433" s="684"/>
      <c r="AI6433" s="684"/>
      <c r="AJ6433" s="685"/>
      <c r="AK6433" s="131"/>
      <c r="AL6433" s="131"/>
      <c r="AM6433" s="131"/>
      <c r="AN6433" s="131"/>
      <c r="AO6433" s="132"/>
    </row>
    <row r="6434" spans="2:41" ht="13.35" customHeight="1">
      <c r="B6434" s="135"/>
      <c r="I6434" s="136"/>
      <c r="J6434" s="135"/>
      <c r="M6434" s="136"/>
      <c r="N6434" s="135" t="s">
        <v>8</v>
      </c>
      <c r="Q6434" s="136"/>
      <c r="R6434" s="686"/>
      <c r="S6434" s="687"/>
      <c r="T6434" s="687"/>
      <c r="U6434" s="687"/>
      <c r="V6434" s="687"/>
      <c r="W6434" s="687"/>
      <c r="X6434" s="687"/>
      <c r="Y6434" s="687"/>
      <c r="Z6434" s="687"/>
      <c r="AA6434" s="687"/>
      <c r="AB6434" s="687"/>
      <c r="AC6434" s="687"/>
      <c r="AD6434" s="687"/>
      <c r="AE6434" s="687"/>
      <c r="AF6434" s="687"/>
      <c r="AG6434" s="687"/>
      <c r="AH6434" s="687"/>
      <c r="AI6434" s="687"/>
      <c r="AJ6434" s="688"/>
      <c r="AL6434" s="147" t="s">
        <v>13</v>
      </c>
      <c r="AM6434" s="124" t="s">
        <v>29</v>
      </c>
      <c r="AO6434" s="136"/>
    </row>
    <row r="6435" spans="2:41" ht="3.75" customHeight="1">
      <c r="B6435" s="135"/>
      <c r="I6435" s="136"/>
      <c r="J6435" s="135"/>
      <c r="M6435" s="136"/>
      <c r="N6435" s="140"/>
      <c r="O6435" s="141"/>
      <c r="P6435" s="141"/>
      <c r="Q6435" s="142"/>
      <c r="R6435" s="689"/>
      <c r="S6435" s="690"/>
      <c r="T6435" s="690"/>
      <c r="U6435" s="690"/>
      <c r="V6435" s="690"/>
      <c r="W6435" s="690"/>
      <c r="X6435" s="690"/>
      <c r="Y6435" s="690"/>
      <c r="Z6435" s="690"/>
      <c r="AA6435" s="690"/>
      <c r="AB6435" s="690"/>
      <c r="AC6435" s="690"/>
      <c r="AD6435" s="690"/>
      <c r="AE6435" s="690"/>
      <c r="AF6435" s="690"/>
      <c r="AG6435" s="690"/>
      <c r="AH6435" s="690"/>
      <c r="AI6435" s="690"/>
      <c r="AJ6435" s="691"/>
      <c r="AK6435" s="141"/>
      <c r="AL6435" s="141"/>
      <c r="AM6435" s="141"/>
      <c r="AN6435" s="141"/>
      <c r="AO6435" s="142"/>
    </row>
    <row r="6436" spans="2:41" ht="3.75" customHeight="1">
      <c r="B6436" s="135"/>
      <c r="I6436" s="136"/>
      <c r="J6436" s="135"/>
      <c r="M6436" s="136"/>
      <c r="N6436" s="130"/>
      <c r="O6436" s="131"/>
      <c r="P6436" s="131"/>
      <c r="Q6436" s="132"/>
      <c r="R6436" s="683" t="str">
        <f>IF(NM_従事者_従事者71_従事者区分="","",(IF(新_新規_2!I1190&lt;&gt;"", ASC(PHONETIC(新_新規_2!I1190)), "") &amp; IF(新_変更_3!AL1218&lt;&gt;"", ASC(PHONETIC(新_変更_3!AL1218)), "")))</f>
        <v/>
      </c>
      <c r="S6436" s="684"/>
      <c r="T6436" s="684"/>
      <c r="U6436" s="684"/>
      <c r="V6436" s="684"/>
      <c r="W6436" s="684"/>
      <c r="X6436" s="684"/>
      <c r="Y6436" s="684"/>
      <c r="Z6436" s="684"/>
      <c r="AA6436" s="684"/>
      <c r="AB6436" s="684"/>
      <c r="AC6436" s="684"/>
      <c r="AD6436" s="684"/>
      <c r="AE6436" s="684"/>
      <c r="AF6436" s="684"/>
      <c r="AG6436" s="684"/>
      <c r="AH6436" s="684"/>
      <c r="AI6436" s="684"/>
      <c r="AJ6436" s="684"/>
      <c r="AK6436" s="684"/>
      <c r="AL6436" s="684"/>
      <c r="AM6436" s="684"/>
      <c r="AN6436" s="684"/>
      <c r="AO6436" s="685"/>
    </row>
    <row r="6437" spans="2:41" ht="13.35" customHeight="1">
      <c r="B6437" s="135"/>
      <c r="I6437" s="136"/>
      <c r="J6437" s="135"/>
      <c r="M6437" s="136"/>
      <c r="N6437" s="135" t="s">
        <v>61</v>
      </c>
      <c r="Q6437" s="136"/>
      <c r="R6437" s="686"/>
      <c r="S6437" s="687"/>
      <c r="T6437" s="687"/>
      <c r="U6437" s="687"/>
      <c r="V6437" s="687"/>
      <c r="W6437" s="687"/>
      <c r="X6437" s="687"/>
      <c r="Y6437" s="687"/>
      <c r="Z6437" s="687"/>
      <c r="AA6437" s="687"/>
      <c r="AB6437" s="687"/>
      <c r="AC6437" s="687"/>
      <c r="AD6437" s="687"/>
      <c r="AE6437" s="687"/>
      <c r="AF6437" s="687"/>
      <c r="AG6437" s="687"/>
      <c r="AH6437" s="687"/>
      <c r="AI6437" s="687"/>
      <c r="AJ6437" s="687"/>
      <c r="AK6437" s="687"/>
      <c r="AL6437" s="687"/>
      <c r="AM6437" s="687"/>
      <c r="AN6437" s="687"/>
      <c r="AO6437" s="688"/>
    </row>
    <row r="6438" spans="2:41" ht="3.75" customHeight="1">
      <c r="B6438" s="135"/>
      <c r="I6438" s="136"/>
      <c r="J6438" s="135"/>
      <c r="M6438" s="136"/>
      <c r="N6438" s="135"/>
      <c r="Q6438" s="136"/>
      <c r="R6438" s="689"/>
      <c r="S6438" s="690"/>
      <c r="T6438" s="690"/>
      <c r="U6438" s="690"/>
      <c r="V6438" s="690"/>
      <c r="W6438" s="690"/>
      <c r="X6438" s="690"/>
      <c r="Y6438" s="690"/>
      <c r="Z6438" s="690"/>
      <c r="AA6438" s="690"/>
      <c r="AB6438" s="690"/>
      <c r="AC6438" s="690"/>
      <c r="AD6438" s="690"/>
      <c r="AE6438" s="690"/>
      <c r="AF6438" s="690"/>
      <c r="AG6438" s="690"/>
      <c r="AH6438" s="690"/>
      <c r="AI6438" s="690"/>
      <c r="AJ6438" s="690"/>
      <c r="AK6438" s="690"/>
      <c r="AL6438" s="690"/>
      <c r="AM6438" s="690"/>
      <c r="AN6438" s="690"/>
      <c r="AO6438" s="691"/>
    </row>
    <row r="6439" spans="2:41" ht="3.75" customHeight="1">
      <c r="B6439" s="135"/>
      <c r="I6439" s="136"/>
      <c r="J6439" s="135"/>
      <c r="N6439" s="130"/>
      <c r="O6439" s="131"/>
      <c r="P6439" s="131"/>
      <c r="Q6439" s="132"/>
      <c r="U6439" s="787" t="str">
        <f>IF(AND(NM_従事者_従事者71_従事者区分&lt;&gt;"",新_新規_2!L1192&lt;&gt;""), 新_新規_2!L1192, "")
&amp; IF(AND(NM_従事者_従事者71_従事者区分&lt;&gt;"",新_変更_3!AO1220&lt;&gt;""), 新_変更_3!AO1220, "")</f>
        <v/>
      </c>
      <c r="V6439" s="754"/>
      <c r="W6439" s="754"/>
      <c r="X6439" s="789"/>
      <c r="Y6439" s="131"/>
      <c r="Z6439" s="792" t="str">
        <f>IF(AND(NM_従事者_従事者71_従事者区分&lt;&gt;"",新_新規_2!O1192&lt;&gt;""), 新_新規_2!O1192, "")
&amp; IF(AND(NM_従事者_従事者71_従事者区分&lt;&gt;"",新_変更_3!AR1220&lt;&gt;""), 新_変更_3!AR1220, "")</f>
        <v/>
      </c>
      <c r="AA6439" s="754"/>
      <c r="AB6439" s="754"/>
      <c r="AC6439" s="755"/>
      <c r="AG6439" s="683" t="str">
        <f>IF(AND(NM_従事者_従事者71_従事者区分&lt;&gt;"",新_新規_2!L1193&lt;&gt;""), 新_新規_2!L1193, "")
&amp; IF(AND(NM_従事者_従事者71_従事者区分&lt;&gt;"",新_変更_3!AO1221&lt;&gt;""), 新_変更_3!AO1221, "")</f>
        <v/>
      </c>
      <c r="AH6439" s="684"/>
      <c r="AI6439" s="684"/>
      <c r="AJ6439" s="684"/>
      <c r="AK6439" s="684"/>
      <c r="AL6439" s="684"/>
      <c r="AM6439" s="684"/>
      <c r="AN6439" s="684"/>
      <c r="AO6439" s="685"/>
    </row>
    <row r="6440" spans="2:41" ht="13.35" customHeight="1">
      <c r="B6440" s="135"/>
      <c r="I6440" s="136"/>
      <c r="J6440" s="135"/>
      <c r="N6440" s="135"/>
      <c r="Q6440" s="136"/>
      <c r="R6440" s="124" t="s">
        <v>15</v>
      </c>
      <c r="U6440" s="756"/>
      <c r="V6440" s="757"/>
      <c r="W6440" s="757"/>
      <c r="X6440" s="790"/>
      <c r="Y6440" s="125" t="s">
        <v>359</v>
      </c>
      <c r="Z6440" s="793"/>
      <c r="AA6440" s="757"/>
      <c r="AB6440" s="757"/>
      <c r="AC6440" s="758"/>
      <c r="AD6440" s="124" t="s">
        <v>56</v>
      </c>
      <c r="AG6440" s="686"/>
      <c r="AH6440" s="687"/>
      <c r="AI6440" s="687"/>
      <c r="AJ6440" s="687"/>
      <c r="AK6440" s="687"/>
      <c r="AL6440" s="687"/>
      <c r="AM6440" s="687"/>
      <c r="AN6440" s="687"/>
      <c r="AO6440" s="688"/>
    </row>
    <row r="6441" spans="2:41" ht="3.75" customHeight="1">
      <c r="B6441" s="135"/>
      <c r="I6441" s="136"/>
      <c r="J6441" s="135"/>
      <c r="N6441" s="135"/>
      <c r="Q6441" s="136"/>
      <c r="R6441" s="141"/>
      <c r="S6441" s="141"/>
      <c r="T6441" s="141"/>
      <c r="U6441" s="759"/>
      <c r="V6441" s="760"/>
      <c r="W6441" s="760"/>
      <c r="X6441" s="791"/>
      <c r="Y6441" s="141"/>
      <c r="Z6441" s="794"/>
      <c r="AA6441" s="760"/>
      <c r="AB6441" s="760"/>
      <c r="AC6441" s="761"/>
      <c r="AD6441" s="141"/>
      <c r="AE6441" s="141"/>
      <c r="AF6441" s="141"/>
      <c r="AG6441" s="689"/>
      <c r="AH6441" s="690"/>
      <c r="AI6441" s="690"/>
      <c r="AJ6441" s="690"/>
      <c r="AK6441" s="690"/>
      <c r="AL6441" s="690"/>
      <c r="AM6441" s="690"/>
      <c r="AN6441" s="690"/>
      <c r="AO6441" s="691"/>
    </row>
    <row r="6442" spans="2:41" ht="3.75" customHeight="1">
      <c r="B6442" s="135"/>
      <c r="I6442" s="136"/>
      <c r="J6442" s="135"/>
      <c r="N6442" s="135"/>
      <c r="Q6442" s="136"/>
      <c r="R6442" s="131"/>
      <c r="S6442" s="131"/>
      <c r="T6442" s="132"/>
      <c r="U6442" s="683" t="str">
        <f>IF(AND(NM_従事者_従事者71_従事者区分&lt;&gt;"",新_新規_2!T1193&lt;&gt;""), 新_新規_2!T1193, "")
 &amp; IF(AND(NM_従事者_従事者71_従事者区分&lt;&gt;"",新_変更_3!AW1221&lt;&gt;""), 新_変更_3!AW1221, "")</f>
        <v/>
      </c>
      <c r="V6442" s="684"/>
      <c r="W6442" s="684"/>
      <c r="X6442" s="684"/>
      <c r="Y6442" s="684"/>
      <c r="Z6442" s="684"/>
      <c r="AA6442" s="684"/>
      <c r="AB6442" s="684"/>
      <c r="AC6442" s="685"/>
      <c r="AD6442" s="130"/>
      <c r="AE6442" s="131"/>
      <c r="AF6442" s="132"/>
      <c r="AG6442" s="683" t="str">
        <f>IF(AND(NM_従事者_従事者71_従事者区分&lt;&gt;"",新_新規_2!L1194&lt;&gt;""), 新_新規_2!L1194, "")
&amp; IF(AND(NM_従事者_従事者71_従事者区分&lt;&gt;"",新_変更_3!AO1222&lt;&gt;""), 新_変更_3!AO1222, "")</f>
        <v/>
      </c>
      <c r="AH6442" s="684"/>
      <c r="AI6442" s="684"/>
      <c r="AJ6442" s="684"/>
      <c r="AK6442" s="684"/>
      <c r="AL6442" s="684"/>
      <c r="AM6442" s="684"/>
      <c r="AN6442" s="684"/>
      <c r="AO6442" s="685"/>
    </row>
    <row r="6443" spans="2:41" ht="13.35" customHeight="1">
      <c r="B6443" s="135"/>
      <c r="I6443" s="136"/>
      <c r="J6443" s="135" t="s">
        <v>4063</v>
      </c>
      <c r="N6443" s="135" t="s">
        <v>23</v>
      </c>
      <c r="Q6443" s="136"/>
      <c r="R6443" s="124" t="s">
        <v>17</v>
      </c>
      <c r="T6443" s="136"/>
      <c r="U6443" s="686"/>
      <c r="V6443" s="687"/>
      <c r="W6443" s="687"/>
      <c r="X6443" s="687"/>
      <c r="Y6443" s="687"/>
      <c r="Z6443" s="687"/>
      <c r="AA6443" s="687"/>
      <c r="AB6443" s="687"/>
      <c r="AC6443" s="688"/>
      <c r="AD6443" s="135" t="s">
        <v>18</v>
      </c>
      <c r="AF6443" s="136"/>
      <c r="AG6443" s="686"/>
      <c r="AH6443" s="687"/>
      <c r="AI6443" s="687"/>
      <c r="AJ6443" s="687"/>
      <c r="AK6443" s="687"/>
      <c r="AL6443" s="687"/>
      <c r="AM6443" s="687"/>
      <c r="AN6443" s="687"/>
      <c r="AO6443" s="688"/>
    </row>
    <row r="6444" spans="2:41" ht="3.75" customHeight="1">
      <c r="B6444" s="135"/>
      <c r="I6444" s="136"/>
      <c r="J6444" s="135"/>
      <c r="N6444" s="135"/>
      <c r="Q6444" s="136"/>
      <c r="R6444" s="141"/>
      <c r="S6444" s="141"/>
      <c r="T6444" s="142"/>
      <c r="U6444" s="689"/>
      <c r="V6444" s="690"/>
      <c r="W6444" s="690"/>
      <c r="X6444" s="690"/>
      <c r="Y6444" s="690"/>
      <c r="Z6444" s="690"/>
      <c r="AA6444" s="690"/>
      <c r="AB6444" s="690"/>
      <c r="AC6444" s="691"/>
      <c r="AD6444" s="140"/>
      <c r="AE6444" s="141"/>
      <c r="AF6444" s="142"/>
      <c r="AG6444" s="689"/>
      <c r="AH6444" s="690"/>
      <c r="AI6444" s="690"/>
      <c r="AJ6444" s="690"/>
      <c r="AK6444" s="690"/>
      <c r="AL6444" s="690"/>
      <c r="AM6444" s="690"/>
      <c r="AN6444" s="690"/>
      <c r="AO6444" s="691"/>
    </row>
    <row r="6445" spans="2:41" ht="3.75" customHeight="1">
      <c r="B6445" s="135"/>
      <c r="I6445" s="136"/>
      <c r="J6445" s="135"/>
      <c r="N6445" s="135"/>
      <c r="Q6445" s="136"/>
      <c r="R6445" s="131"/>
      <c r="S6445" s="131"/>
      <c r="T6445" s="132"/>
      <c r="U6445" s="683" t="str">
        <f>IF(AND(NM_従事者_従事者71_従事者区分&lt;&gt;"",新_新規_2!T1194&lt;&gt;""), 新_新規_2!T1194, "")
&amp; IF(AND(NM_従事者_従事者71_従事者区分&lt;&gt;"",新_変更_3!AW1222&lt;&gt;""), 新_変更_3!AW1222, "")</f>
        <v/>
      </c>
      <c r="V6445" s="684"/>
      <c r="W6445" s="684"/>
      <c r="X6445" s="684"/>
      <c r="Y6445" s="684"/>
      <c r="Z6445" s="684"/>
      <c r="AA6445" s="684"/>
      <c r="AB6445" s="684"/>
      <c r="AC6445" s="685"/>
      <c r="AD6445" s="130"/>
      <c r="AE6445" s="131"/>
      <c r="AF6445" s="132"/>
      <c r="AG6445" s="683" t="str">
        <f>IF(AND(NM_従事者_従事者71_従事者区分&lt;&gt;"",新_新規_2!L1195&lt;&gt;""), 新_新規_2!L1195, "")
&amp; IF(AND(NM_従事者_従事者71_従事者区分&lt;&gt;"",新_変更_3!AO1223&lt;&gt;""), 新_変更_3!AO1223, "")</f>
        <v/>
      </c>
      <c r="AH6445" s="684"/>
      <c r="AI6445" s="684"/>
      <c r="AJ6445" s="684"/>
      <c r="AK6445" s="684"/>
      <c r="AL6445" s="684"/>
      <c r="AM6445" s="684"/>
      <c r="AN6445" s="684"/>
      <c r="AO6445" s="685"/>
    </row>
    <row r="6446" spans="2:41" ht="13.35" customHeight="1">
      <c r="B6446" s="135"/>
      <c r="I6446" s="136"/>
      <c r="J6446" s="135"/>
      <c r="N6446" s="135"/>
      <c r="Q6446" s="136"/>
      <c r="R6446" s="124" t="s">
        <v>19</v>
      </c>
      <c r="T6446" s="136"/>
      <c r="U6446" s="686"/>
      <c r="V6446" s="687"/>
      <c r="W6446" s="687"/>
      <c r="X6446" s="687"/>
      <c r="Y6446" s="687"/>
      <c r="Z6446" s="687"/>
      <c r="AA6446" s="687"/>
      <c r="AB6446" s="687"/>
      <c r="AC6446" s="688"/>
      <c r="AD6446" s="135" t="s">
        <v>20</v>
      </c>
      <c r="AF6446" s="136"/>
      <c r="AG6446" s="686"/>
      <c r="AH6446" s="687"/>
      <c r="AI6446" s="687"/>
      <c r="AJ6446" s="687"/>
      <c r="AK6446" s="687"/>
      <c r="AL6446" s="687"/>
      <c r="AM6446" s="687"/>
      <c r="AN6446" s="687"/>
      <c r="AO6446" s="688"/>
    </row>
    <row r="6447" spans="2:41" ht="3.75" customHeight="1">
      <c r="B6447" s="135"/>
      <c r="I6447" s="136"/>
      <c r="J6447" s="135"/>
      <c r="N6447" s="140"/>
      <c r="O6447" s="141"/>
      <c r="P6447" s="141"/>
      <c r="Q6447" s="142"/>
      <c r="R6447" s="141"/>
      <c r="S6447" s="141"/>
      <c r="T6447" s="142"/>
      <c r="U6447" s="689"/>
      <c r="V6447" s="690"/>
      <c r="W6447" s="690"/>
      <c r="X6447" s="690"/>
      <c r="Y6447" s="690"/>
      <c r="Z6447" s="690"/>
      <c r="AA6447" s="690"/>
      <c r="AB6447" s="690"/>
      <c r="AC6447" s="691"/>
      <c r="AD6447" s="140"/>
      <c r="AE6447" s="141"/>
      <c r="AF6447" s="142"/>
      <c r="AG6447" s="689"/>
      <c r="AH6447" s="690"/>
      <c r="AI6447" s="690"/>
      <c r="AJ6447" s="690"/>
      <c r="AK6447" s="690"/>
      <c r="AL6447" s="690"/>
      <c r="AM6447" s="690"/>
      <c r="AN6447" s="690"/>
      <c r="AO6447" s="691"/>
    </row>
    <row r="6448" spans="2:41" ht="3.75" customHeight="1">
      <c r="B6448" s="135"/>
      <c r="I6448" s="136"/>
      <c r="J6448" s="135"/>
      <c r="M6448" s="136"/>
      <c r="N6448" s="135"/>
      <c r="Q6448" s="136"/>
      <c r="R6448" s="130"/>
      <c r="S6448" s="131"/>
      <c r="T6448" s="131"/>
      <c r="U6448" s="131"/>
      <c r="V6448" s="131"/>
      <c r="W6448" s="131"/>
      <c r="X6448" s="131"/>
      <c r="Y6448" s="131"/>
      <c r="Z6448" s="131"/>
      <c r="AA6448" s="131"/>
      <c r="AB6448" s="131"/>
      <c r="AC6448" s="131"/>
      <c r="AD6448" s="131"/>
      <c r="AE6448" s="131"/>
      <c r="AF6448" s="131"/>
      <c r="AG6448" s="131"/>
      <c r="AH6448" s="131"/>
      <c r="AI6448" s="131"/>
      <c r="AJ6448" s="131"/>
      <c r="AK6448" s="131"/>
      <c r="AL6448" s="131"/>
      <c r="AM6448" s="131"/>
      <c r="AN6448" s="131"/>
      <c r="AO6448" s="132"/>
    </row>
    <row r="6449" spans="2:41" ht="13.35" customHeight="1">
      <c r="B6449" s="135"/>
      <c r="I6449" s="136"/>
      <c r="J6449" s="135"/>
      <c r="M6449" s="136"/>
      <c r="N6449" s="135" t="s">
        <v>111</v>
      </c>
      <c r="Q6449" s="136"/>
      <c r="R6449" s="135"/>
      <c r="S6449" s="696"/>
      <c r="T6449" s="694"/>
      <c r="V6449" s="146"/>
      <c r="W6449" s="124" t="s">
        <v>12</v>
      </c>
      <c r="X6449" s="146"/>
      <c r="Y6449" s="124" t="s">
        <v>11</v>
      </c>
      <c r="Z6449" s="146"/>
      <c r="AA6449" s="124" t="s">
        <v>364</v>
      </c>
      <c r="AO6449" s="136"/>
    </row>
    <row r="6450" spans="2:41" ht="3.75" customHeight="1">
      <c r="B6450" s="135"/>
      <c r="I6450" s="136"/>
      <c r="J6450" s="135"/>
      <c r="M6450" s="136"/>
      <c r="N6450" s="135"/>
      <c r="Q6450" s="136"/>
      <c r="R6450" s="135"/>
      <c r="AO6450" s="136"/>
    </row>
    <row r="6451" spans="2:41" ht="3.75" customHeight="1">
      <c r="B6451" s="135"/>
      <c r="I6451" s="136"/>
      <c r="J6451" s="135"/>
      <c r="M6451" s="136"/>
      <c r="N6451" s="130"/>
      <c r="O6451" s="131"/>
      <c r="P6451" s="131"/>
      <c r="Q6451" s="131"/>
      <c r="R6451" s="781" t="str">
        <f>IF(AND(NM_従事者_従事者71_従事者区分&lt;&gt;"",新_新規_2!I1196&lt;&gt;""), 新_新規_2!I1196, "")
&amp; IF(AND(NM_従事者_従事者71_従事者区分&lt;&gt;"",新_変更_3!AL1224&lt;&gt;""), 新_変更_3!AL1224, "")</f>
        <v/>
      </c>
      <c r="S6451" s="784" t="str">
        <f>IF(AND(NM_従事者_従事者71_従事者区分&lt;&gt;"",新_新規_2!J1196&lt;&gt;""), 新_新規_2!J1196, "")
 &amp; IF(AND(NM_従事者_従事者71_従事者区分&lt;&gt;"",新_変更_3!AM1224&lt;&gt;""), 新_変更_3!AM1224, "")</f>
        <v/>
      </c>
      <c r="T6451" s="131"/>
      <c r="U6451" s="787" t="str">
        <f>IF(AND(NM_従事者_従事者71_従事者区分&lt;&gt;"",新_新規_2!L1196&lt;&gt;""), 新_新規_2!L1196, "")
&amp; IF(AND(NM_従事者_従事者71_従事者区分&lt;&gt;"",新_変更_3!AO1224&lt;&gt;""), 新_変更_3!AO1224, "")</f>
        <v/>
      </c>
      <c r="V6451" s="130"/>
      <c r="W6451" s="131"/>
      <c r="X6451" s="131"/>
      <c r="Y6451" s="131"/>
      <c r="Z6451" s="131"/>
      <c r="AA6451" s="131"/>
      <c r="AB6451" s="131"/>
      <c r="AC6451" s="131"/>
      <c r="AD6451" s="131"/>
      <c r="AE6451" s="131"/>
      <c r="AF6451" s="131"/>
      <c r="AG6451" s="131"/>
      <c r="AH6451" s="133"/>
      <c r="AI6451" s="133"/>
      <c r="AJ6451" s="131"/>
      <c r="AK6451" s="149"/>
      <c r="AL6451" s="131"/>
      <c r="AM6451" s="131"/>
      <c r="AN6451" s="131"/>
      <c r="AO6451" s="132"/>
    </row>
    <row r="6452" spans="2:41" ht="13.35" customHeight="1">
      <c r="B6452" s="135"/>
      <c r="I6452" s="136"/>
      <c r="J6452" s="135"/>
      <c r="M6452" s="136"/>
      <c r="N6452" s="135" t="s">
        <v>30</v>
      </c>
      <c r="R6452" s="782"/>
      <c r="S6452" s="785"/>
      <c r="T6452" s="124" t="s">
        <v>388</v>
      </c>
      <c r="U6452" s="756"/>
      <c r="V6452" s="135" t="s">
        <v>112</v>
      </c>
      <c r="AH6452" s="137"/>
      <c r="AI6452" s="137"/>
      <c r="AK6452" s="150"/>
      <c r="AO6452" s="136"/>
    </row>
    <row r="6453" spans="2:41" ht="3.75" customHeight="1">
      <c r="B6453" s="135"/>
      <c r="I6453" s="136"/>
      <c r="J6453" s="135"/>
      <c r="M6453" s="136"/>
      <c r="N6453" s="135"/>
      <c r="R6453" s="783"/>
      <c r="S6453" s="786"/>
      <c r="T6453" s="141"/>
      <c r="U6453" s="759"/>
      <c r="V6453" s="140"/>
      <c r="W6453" s="141"/>
      <c r="X6453" s="141"/>
      <c r="Y6453" s="141"/>
      <c r="Z6453" s="141"/>
      <c r="AA6453" s="141"/>
      <c r="AB6453" s="141"/>
      <c r="AC6453" s="141"/>
      <c r="AD6453" s="141"/>
      <c r="AE6453" s="141"/>
      <c r="AF6453" s="141"/>
      <c r="AG6453" s="141"/>
      <c r="AH6453" s="143"/>
      <c r="AI6453" s="143"/>
      <c r="AJ6453" s="141"/>
      <c r="AK6453" s="151"/>
      <c r="AL6453" s="141"/>
      <c r="AM6453" s="141"/>
      <c r="AN6453" s="141"/>
      <c r="AO6453" s="142"/>
    </row>
    <row r="6454" spans="2:41" ht="3.75" customHeight="1">
      <c r="B6454" s="135"/>
      <c r="I6454" s="136"/>
      <c r="J6454" s="135"/>
      <c r="M6454" s="136"/>
      <c r="N6454" s="130"/>
      <c r="O6454" s="131"/>
      <c r="P6454" s="131"/>
      <c r="Q6454" s="132"/>
      <c r="R6454" s="788" t="str">
        <f>IF(AND(NM_従事者_従事者71_従事者区分&lt;&gt;"",新_新規_2!K1200&lt;&gt;""), 新_新規_2!K1200, "")
&amp; IF(AND(NM_従事者_従事者71_従事者区分&lt;&gt;"",新_変更_3!AN1228&lt;&gt;""), 新_変更_3!AN1228, "")</f>
        <v/>
      </c>
      <c r="S6454" s="684"/>
      <c r="T6454" s="684"/>
      <c r="U6454" s="685"/>
      <c r="V6454" s="686" t="str">
        <f>IF(AND(NM_従事者_従事者71_従事者区分&lt;&gt;"",新_新規_2!O1200&lt;&gt;""), 新_新規_2!O1200, "")
&amp; IF(AND(NM_従事者_従事者71_従事者区分&lt;&gt;"",新_変更_3!AR1228&lt;&gt;""), 新_変更_3!AR1228, "")</f>
        <v/>
      </c>
      <c r="W6454" s="688"/>
      <c r="X6454" s="683" t="str">
        <f>IF(AND(NM_従事者_従事者71_従事者区分&lt;&gt;"",新_新規_2!Q1200&lt;&gt;""), 新_新規_2!Q1200, "")
 &amp; IF(AND(NM_従事者_従事者71_従事者区分&lt;&gt;"",新_変更_3!AT1228&lt;&gt;""), 新_変更_3!AT1228, "")</f>
        <v/>
      </c>
      <c r="Y6454" s="684"/>
      <c r="Z6454" s="684"/>
      <c r="AA6454" s="685"/>
      <c r="AI6454" s="131"/>
      <c r="AO6454" s="136"/>
    </row>
    <row r="6455" spans="2:41" ht="13.35" customHeight="1">
      <c r="B6455" s="135"/>
      <c r="I6455" s="136"/>
      <c r="J6455" s="135"/>
      <c r="M6455" s="136"/>
      <c r="N6455" s="135" t="s">
        <v>114</v>
      </c>
      <c r="Q6455" s="136"/>
      <c r="R6455" s="686"/>
      <c r="S6455" s="687"/>
      <c r="T6455" s="687"/>
      <c r="U6455" s="688"/>
      <c r="V6455" s="686"/>
      <c r="W6455" s="688"/>
      <c r="X6455" s="686"/>
      <c r="Y6455" s="687"/>
      <c r="Z6455" s="687"/>
      <c r="AA6455" s="688"/>
      <c r="AB6455" s="158" t="s">
        <v>171</v>
      </c>
      <c r="AO6455" s="136"/>
    </row>
    <row r="6456" spans="2:41" ht="3.75" customHeight="1">
      <c r="B6456" s="135"/>
      <c r="I6456" s="136"/>
      <c r="J6456" s="135"/>
      <c r="M6456" s="136"/>
      <c r="N6456" s="135"/>
      <c r="Q6456" s="136"/>
      <c r="R6456" s="689"/>
      <c r="S6456" s="690"/>
      <c r="T6456" s="690"/>
      <c r="U6456" s="691"/>
      <c r="V6456" s="689"/>
      <c r="W6456" s="691"/>
      <c r="X6456" s="689"/>
      <c r="Y6456" s="690"/>
      <c r="Z6456" s="690"/>
      <c r="AA6456" s="691"/>
      <c r="AB6456" s="141"/>
      <c r="AC6456" s="141"/>
      <c r="AD6456" s="141"/>
      <c r="AE6456" s="141"/>
      <c r="AF6456" s="141"/>
      <c r="AG6456" s="141"/>
      <c r="AH6456" s="141"/>
      <c r="AI6456" s="141"/>
      <c r="AJ6456" s="141"/>
      <c r="AK6456" s="141"/>
      <c r="AL6456" s="141"/>
      <c r="AM6456" s="141"/>
      <c r="AN6456" s="141"/>
      <c r="AO6456" s="142"/>
    </row>
    <row r="6457" spans="2:41" ht="3.75" customHeight="1">
      <c r="B6457" s="135"/>
      <c r="I6457" s="136"/>
      <c r="J6457" s="135"/>
      <c r="M6457" s="136"/>
      <c r="N6457" s="130"/>
      <c r="O6457" s="131"/>
      <c r="P6457" s="131"/>
      <c r="Q6457" s="131"/>
      <c r="R6457" s="130"/>
      <c r="S6457" s="131"/>
      <c r="T6457" s="131"/>
      <c r="U6457" s="131"/>
      <c r="V6457" s="131"/>
      <c r="W6457" s="131"/>
      <c r="X6457" s="131"/>
      <c r="Y6457" s="131"/>
      <c r="Z6457" s="131"/>
      <c r="AA6457" s="132"/>
      <c r="AB6457" s="130"/>
      <c r="AI6457" s="136"/>
      <c r="AJ6457" s="130"/>
      <c r="AK6457" s="131"/>
      <c r="AL6457" s="131"/>
      <c r="AM6457" s="131"/>
      <c r="AN6457" s="131"/>
      <c r="AO6457" s="132"/>
    </row>
    <row r="6458" spans="2:41" ht="13.35" customHeight="1">
      <c r="B6458" s="135"/>
      <c r="I6458" s="136"/>
      <c r="J6458" s="135"/>
      <c r="M6458" s="136"/>
      <c r="N6458" s="135" t="s">
        <v>115</v>
      </c>
      <c r="R6458" s="135"/>
      <c r="S6458" s="696" t="str">
        <f>IF(AND(NM_従事者_従事者71_従事者区分&lt;&gt;"",新_新規_2!I1202&lt;&gt;""), 新_新規_2!I1202, "")
&amp; IF(AND(NM_従事者_従事者71_従事者区分&lt;&gt;"",新_変更_3!AL1230&lt;&gt;""), 新_変更_3!AL1230, "")</f>
        <v/>
      </c>
      <c r="T6458" s="694"/>
      <c r="V6458" s="146" t="str">
        <f>IF(AND(NM_従事者_従事者71_従事者区分&lt;&gt;"",新_新規_2!K1202&lt;&gt;""), 新_新規_2!K1202, "")
&amp; IF(AND(NM_従事者_従事者71_従事者区分&lt;&gt;"",新_変更_3!AN1230&lt;&gt;""), 新_変更_3!AN1230, "")</f>
        <v/>
      </c>
      <c r="W6458" s="124" t="s">
        <v>12</v>
      </c>
      <c r="X6458" s="146" t="str">
        <f>IF(AND(NM_従事者_従事者71_従事者区分&lt;&gt;"",新_新規_2!M1202&lt;&gt;""), 新_新規_2!M1202, "")
 &amp; IF(AND(NM_従事者_従事者71_従事者区分&lt;&gt;"",新_変更_3!AP1230&lt;&gt;""), 新_変更_3!AP1230, "")</f>
        <v/>
      </c>
      <c r="Y6458" s="124" t="s">
        <v>11</v>
      </c>
      <c r="Z6458" s="146" t="str">
        <f>IF(AND(NM_従事者_従事者71_従事者区分&lt;&gt;"",新_新規_2!O1202&lt;&gt;""), 新_新規_2!O1202, "")
 &amp; IF(AND(NM_従事者_従事者71_従事者区分&lt;&gt;"",新_変更_3!AR1230&lt;&gt;""), 新_変更_3!AR1230, "")</f>
        <v/>
      </c>
      <c r="AA6458" s="124" t="s">
        <v>364</v>
      </c>
      <c r="AB6458" s="135" t="s">
        <v>170</v>
      </c>
      <c r="AI6458" s="136"/>
      <c r="AJ6458" s="135"/>
      <c r="AK6458" s="696"/>
      <c r="AL6458" s="693"/>
      <c r="AM6458" s="693"/>
      <c r="AN6458" s="693"/>
      <c r="AO6458" s="694"/>
    </row>
    <row r="6459" spans="2:41" ht="3.75" customHeight="1">
      <c r="B6459" s="135"/>
      <c r="I6459" s="136"/>
      <c r="J6459" s="135"/>
      <c r="M6459" s="136"/>
      <c r="N6459" s="135"/>
      <c r="R6459" s="140"/>
      <c r="S6459" s="141"/>
      <c r="T6459" s="141"/>
      <c r="U6459" s="141"/>
      <c r="V6459" s="141"/>
      <c r="W6459" s="141"/>
      <c r="X6459" s="141"/>
      <c r="Y6459" s="141"/>
      <c r="Z6459" s="141"/>
      <c r="AA6459" s="142"/>
      <c r="AB6459" s="140"/>
      <c r="AC6459" s="141"/>
      <c r="AD6459" s="141"/>
      <c r="AE6459" s="141"/>
      <c r="AF6459" s="141"/>
      <c r="AG6459" s="141"/>
      <c r="AH6459" s="141"/>
      <c r="AI6459" s="142"/>
      <c r="AJ6459" s="140"/>
      <c r="AK6459" s="141"/>
      <c r="AL6459" s="141"/>
      <c r="AM6459" s="141"/>
      <c r="AN6459" s="141"/>
      <c r="AO6459" s="142"/>
    </row>
    <row r="6460" spans="2:41" ht="3.75" customHeight="1">
      <c r="B6460" s="135"/>
      <c r="I6460" s="136"/>
      <c r="J6460" s="135"/>
      <c r="M6460" s="136"/>
      <c r="N6460" s="130"/>
      <c r="O6460" s="131"/>
      <c r="P6460" s="131"/>
      <c r="Q6460" s="132"/>
      <c r="R6460" s="683" t="str">
        <f>IF(新_新規_2!T1199="☑", "研修中の登録販売者", "") &amp; IF(新_変更_3!AW1227="☑", "研修中の登録販売者", "")</f>
        <v/>
      </c>
      <c r="S6460" s="684"/>
      <c r="T6460" s="684"/>
      <c r="U6460" s="684"/>
      <c r="V6460" s="684"/>
      <c r="W6460" s="684"/>
      <c r="X6460" s="684"/>
      <c r="Y6460" s="684"/>
      <c r="Z6460" s="684"/>
      <c r="AA6460" s="684"/>
      <c r="AB6460" s="684"/>
      <c r="AC6460" s="684"/>
      <c r="AD6460" s="684"/>
      <c r="AE6460" s="684"/>
      <c r="AF6460" s="684"/>
      <c r="AG6460" s="684"/>
      <c r="AH6460" s="684"/>
      <c r="AI6460" s="684"/>
      <c r="AJ6460" s="684"/>
      <c r="AK6460" s="684"/>
      <c r="AL6460" s="684"/>
      <c r="AM6460" s="684"/>
      <c r="AN6460" s="684"/>
      <c r="AO6460" s="685"/>
    </row>
    <row r="6461" spans="2:41" ht="13.35" customHeight="1">
      <c r="B6461" s="135"/>
      <c r="I6461" s="136"/>
      <c r="J6461" s="135"/>
      <c r="M6461" s="136"/>
      <c r="N6461" s="135" t="s">
        <v>32</v>
      </c>
      <c r="Q6461" s="136"/>
      <c r="R6461" s="686"/>
      <c r="S6461" s="687"/>
      <c r="T6461" s="687"/>
      <c r="U6461" s="687"/>
      <c r="V6461" s="687"/>
      <c r="W6461" s="687"/>
      <c r="X6461" s="687"/>
      <c r="Y6461" s="687"/>
      <c r="Z6461" s="687"/>
      <c r="AA6461" s="687"/>
      <c r="AB6461" s="687"/>
      <c r="AC6461" s="687"/>
      <c r="AD6461" s="687"/>
      <c r="AE6461" s="687"/>
      <c r="AF6461" s="687"/>
      <c r="AG6461" s="687"/>
      <c r="AH6461" s="687"/>
      <c r="AI6461" s="687"/>
      <c r="AJ6461" s="687"/>
      <c r="AK6461" s="687"/>
      <c r="AL6461" s="687"/>
      <c r="AM6461" s="687"/>
      <c r="AN6461" s="687"/>
      <c r="AO6461" s="688"/>
    </row>
    <row r="6462" spans="2:41" ht="3.75" customHeight="1">
      <c r="B6462" s="135"/>
      <c r="I6462" s="136"/>
      <c r="J6462" s="135"/>
      <c r="M6462" s="136"/>
      <c r="N6462" s="140"/>
      <c r="O6462" s="141"/>
      <c r="P6462" s="141"/>
      <c r="Q6462" s="142"/>
      <c r="R6462" s="689"/>
      <c r="S6462" s="690"/>
      <c r="T6462" s="690"/>
      <c r="U6462" s="690"/>
      <c r="V6462" s="690"/>
      <c r="W6462" s="690"/>
      <c r="X6462" s="690"/>
      <c r="Y6462" s="690"/>
      <c r="Z6462" s="690"/>
      <c r="AA6462" s="690"/>
      <c r="AB6462" s="690"/>
      <c r="AC6462" s="690"/>
      <c r="AD6462" s="690"/>
      <c r="AE6462" s="690"/>
      <c r="AF6462" s="690"/>
      <c r="AG6462" s="690"/>
      <c r="AH6462" s="690"/>
      <c r="AI6462" s="690"/>
      <c r="AJ6462" s="690"/>
      <c r="AK6462" s="690"/>
      <c r="AL6462" s="690"/>
      <c r="AM6462" s="690"/>
      <c r="AN6462" s="690"/>
      <c r="AO6462" s="691"/>
    </row>
    <row r="6463" spans="2:41" ht="3.75" customHeight="1">
      <c r="B6463" s="135"/>
      <c r="I6463" s="136"/>
      <c r="J6463" s="130"/>
      <c r="K6463" s="131"/>
      <c r="L6463" s="131"/>
      <c r="M6463" s="132"/>
      <c r="N6463" s="130"/>
      <c r="O6463" s="131"/>
      <c r="P6463" s="131"/>
      <c r="Q6463" s="132"/>
      <c r="R6463" s="130"/>
      <c r="S6463" s="131"/>
      <c r="T6463" s="131"/>
      <c r="U6463" s="131"/>
      <c r="V6463" s="131"/>
      <c r="W6463" s="131"/>
      <c r="X6463" s="131"/>
      <c r="Y6463" s="131"/>
      <c r="Z6463" s="131"/>
      <c r="AA6463" s="132"/>
      <c r="AB6463" s="130"/>
      <c r="AC6463" s="131"/>
      <c r="AD6463" s="131"/>
      <c r="AE6463" s="132"/>
      <c r="AF6463" s="131"/>
      <c r="AG6463" s="131"/>
      <c r="AH6463" s="131"/>
      <c r="AI6463" s="131"/>
      <c r="AJ6463" s="131"/>
      <c r="AK6463" s="131"/>
      <c r="AL6463" s="131"/>
      <c r="AM6463" s="131"/>
      <c r="AN6463" s="131"/>
      <c r="AO6463" s="132"/>
    </row>
    <row r="6464" spans="2:41" ht="13.35" customHeight="1">
      <c r="B6464" s="135"/>
      <c r="I6464" s="136"/>
      <c r="J6464" s="135"/>
      <c r="M6464" s="136"/>
      <c r="N6464" s="135" t="s">
        <v>27</v>
      </c>
      <c r="Q6464" s="136"/>
      <c r="R6464" s="135"/>
      <c r="S6464" s="692" t="str">
        <f xml:space="preserve"> IF(新_新規_2!I1206&lt;&gt;"", "01300011:その他従事者", "") &amp; IF(新_変更_3!AL1234&lt;&gt;"", "01300011:その他従事者", "")</f>
        <v/>
      </c>
      <c r="T6464" s="693"/>
      <c r="U6464" s="693"/>
      <c r="V6464" s="693"/>
      <c r="W6464" s="693"/>
      <c r="X6464" s="693"/>
      <c r="Y6464" s="693"/>
      <c r="Z6464" s="693"/>
      <c r="AA6464" s="694"/>
      <c r="AB6464" s="135" t="s">
        <v>28</v>
      </c>
      <c r="AE6464" s="136"/>
      <c r="AF6464" s="135"/>
      <c r="AG6464" s="695" t="str">
        <f>IF(新_新規_2!I1214="☑","01300001:薬剤師","")&amp;IF(新_変更_3!AL1242="☑","01300001:薬剤師","")&amp;IF(新_新規_2!N1214="☑","01300002:登録販売者","")&amp;IF(新_変更_3!AQ1242="☑","01300002:登録販売者","")&amp;IF(新_新規_2!T1214="☑","01300002:登録販売者","")&amp;IF(新_変更_3!AW1242="☑","01300002:登録販売者","")</f>
        <v/>
      </c>
      <c r="AH6464" s="693"/>
      <c r="AI6464" s="693"/>
      <c r="AJ6464" s="693"/>
      <c r="AK6464" s="693"/>
      <c r="AL6464" s="693"/>
      <c r="AM6464" s="693"/>
      <c r="AN6464" s="693"/>
      <c r="AO6464" s="694"/>
    </row>
    <row r="6465" spans="2:41" ht="3.75" customHeight="1">
      <c r="B6465" s="135"/>
      <c r="I6465" s="136"/>
      <c r="J6465" s="135"/>
      <c r="M6465" s="136"/>
      <c r="N6465" s="140"/>
      <c r="O6465" s="141"/>
      <c r="P6465" s="141"/>
      <c r="Q6465" s="142"/>
      <c r="R6465" s="140"/>
      <c r="S6465" s="141"/>
      <c r="T6465" s="141"/>
      <c r="U6465" s="141"/>
      <c r="V6465" s="141"/>
      <c r="W6465" s="141"/>
      <c r="X6465" s="141"/>
      <c r="Y6465" s="141"/>
      <c r="Z6465" s="141"/>
      <c r="AA6465" s="142"/>
      <c r="AB6465" s="140"/>
      <c r="AC6465" s="141"/>
      <c r="AD6465" s="141"/>
      <c r="AE6465" s="142"/>
      <c r="AF6465" s="141"/>
      <c r="AG6465" s="141"/>
      <c r="AH6465" s="141"/>
      <c r="AI6465" s="141"/>
      <c r="AJ6465" s="141"/>
      <c r="AK6465" s="141"/>
      <c r="AL6465" s="141"/>
      <c r="AM6465" s="141"/>
      <c r="AN6465" s="141"/>
      <c r="AO6465" s="142"/>
    </row>
    <row r="6466" spans="2:41" ht="3.75" customHeight="1">
      <c r="B6466" s="135"/>
      <c r="I6466" s="136"/>
      <c r="J6466" s="135"/>
      <c r="M6466" s="136"/>
      <c r="N6466" s="130"/>
      <c r="O6466" s="131"/>
      <c r="P6466" s="131"/>
      <c r="Q6466" s="132"/>
      <c r="R6466" s="130"/>
      <c r="S6466" s="131"/>
      <c r="T6466" s="131"/>
      <c r="U6466" s="131"/>
      <c r="V6466" s="131"/>
      <c r="W6466" s="131"/>
      <c r="X6466" s="131"/>
      <c r="Y6466" s="131"/>
      <c r="Z6466" s="131"/>
      <c r="AA6466" s="132"/>
      <c r="AB6466" s="130"/>
      <c r="AC6466" s="131"/>
      <c r="AD6466" s="131"/>
      <c r="AE6466" s="132"/>
      <c r="AF6466" s="130"/>
      <c r="AG6466" s="131"/>
      <c r="AH6466" s="131"/>
      <c r="AI6466" s="131"/>
      <c r="AJ6466" s="131"/>
      <c r="AK6466" s="131"/>
      <c r="AL6466" s="131"/>
      <c r="AM6466" s="131"/>
      <c r="AN6466" s="131"/>
      <c r="AO6466" s="132"/>
    </row>
    <row r="6467" spans="2:41" ht="13.35" customHeight="1">
      <c r="B6467" s="135"/>
      <c r="I6467" s="136"/>
      <c r="J6467" s="135"/>
      <c r="M6467" s="136"/>
      <c r="N6467" s="135" t="s">
        <v>3990</v>
      </c>
      <c r="Q6467" s="136"/>
      <c r="R6467" s="135"/>
      <c r="S6467" s="696"/>
      <c r="T6467" s="694"/>
      <c r="V6467" s="146"/>
      <c r="W6467" s="124" t="s">
        <v>12</v>
      </c>
      <c r="X6467" s="146"/>
      <c r="Y6467" s="124" t="s">
        <v>11</v>
      </c>
      <c r="Z6467" s="146"/>
      <c r="AA6467" s="136" t="s">
        <v>364</v>
      </c>
      <c r="AB6467" s="135" t="s">
        <v>66</v>
      </c>
      <c r="AE6467" s="136"/>
      <c r="AF6467" s="135"/>
      <c r="AG6467" s="696"/>
      <c r="AH6467" s="694"/>
      <c r="AJ6467" s="146"/>
      <c r="AK6467" s="124" t="s">
        <v>12</v>
      </c>
      <c r="AL6467" s="146"/>
      <c r="AM6467" s="124" t="s">
        <v>11</v>
      </c>
      <c r="AN6467" s="146"/>
      <c r="AO6467" s="136" t="s">
        <v>364</v>
      </c>
    </row>
    <row r="6468" spans="2:41" ht="3.75" customHeight="1">
      <c r="B6468" s="135"/>
      <c r="I6468" s="136"/>
      <c r="J6468" s="135"/>
      <c r="M6468" s="136"/>
      <c r="N6468" s="140"/>
      <c r="O6468" s="141"/>
      <c r="P6468" s="141"/>
      <c r="Q6468" s="142"/>
      <c r="R6468" s="140"/>
      <c r="S6468" s="141"/>
      <c r="T6468" s="141"/>
      <c r="U6468" s="141"/>
      <c r="V6468" s="141"/>
      <c r="W6468" s="141"/>
      <c r="X6468" s="141"/>
      <c r="Y6468" s="141"/>
      <c r="Z6468" s="141"/>
      <c r="AA6468" s="142"/>
      <c r="AB6468" s="140"/>
      <c r="AC6468" s="141"/>
      <c r="AD6468" s="141"/>
      <c r="AE6468" s="142"/>
      <c r="AF6468" s="140"/>
      <c r="AG6468" s="141"/>
      <c r="AH6468" s="141"/>
      <c r="AI6468" s="141"/>
      <c r="AJ6468" s="141"/>
      <c r="AK6468" s="141"/>
      <c r="AL6468" s="141"/>
      <c r="AM6468" s="141"/>
      <c r="AN6468" s="141"/>
      <c r="AO6468" s="142"/>
    </row>
    <row r="6469" spans="2:41" ht="3.75" customHeight="1">
      <c r="B6469" s="135"/>
      <c r="I6469" s="136"/>
      <c r="J6469" s="135"/>
      <c r="M6469" s="136"/>
      <c r="N6469" s="130"/>
      <c r="O6469" s="131"/>
      <c r="P6469" s="131"/>
      <c r="Q6469" s="132"/>
      <c r="R6469" s="683" t="str">
        <f>IF(AND(NM_従事者_従事者72_従事者区分&lt;&gt;"",新_新規_2!I1206&lt;&gt;""), 新_新規_2!I1206, "")
&amp; IF(AND(NM_従事者_従事者72_従事者区分&lt;&gt;"",新_変更_3!AL1234&lt;&gt;""), 新_変更_3!AL1234, "")</f>
        <v/>
      </c>
      <c r="S6469" s="684"/>
      <c r="T6469" s="684"/>
      <c r="U6469" s="684"/>
      <c r="V6469" s="684"/>
      <c r="W6469" s="684"/>
      <c r="X6469" s="684"/>
      <c r="Y6469" s="684"/>
      <c r="Z6469" s="684"/>
      <c r="AA6469" s="684"/>
      <c r="AB6469" s="684"/>
      <c r="AC6469" s="684"/>
      <c r="AD6469" s="684"/>
      <c r="AE6469" s="684"/>
      <c r="AF6469" s="684"/>
      <c r="AG6469" s="684"/>
      <c r="AH6469" s="684"/>
      <c r="AI6469" s="684"/>
      <c r="AJ6469" s="685"/>
      <c r="AK6469" s="131"/>
      <c r="AL6469" s="131"/>
      <c r="AM6469" s="131"/>
      <c r="AN6469" s="131"/>
      <c r="AO6469" s="132"/>
    </row>
    <row r="6470" spans="2:41" ht="13.35" customHeight="1">
      <c r="B6470" s="135"/>
      <c r="I6470" s="136"/>
      <c r="J6470" s="135"/>
      <c r="M6470" s="136"/>
      <c r="N6470" s="135" t="s">
        <v>8</v>
      </c>
      <c r="Q6470" s="136"/>
      <c r="R6470" s="686"/>
      <c r="S6470" s="687"/>
      <c r="T6470" s="687"/>
      <c r="U6470" s="687"/>
      <c r="V6470" s="687"/>
      <c r="W6470" s="687"/>
      <c r="X6470" s="687"/>
      <c r="Y6470" s="687"/>
      <c r="Z6470" s="687"/>
      <c r="AA6470" s="687"/>
      <c r="AB6470" s="687"/>
      <c r="AC6470" s="687"/>
      <c r="AD6470" s="687"/>
      <c r="AE6470" s="687"/>
      <c r="AF6470" s="687"/>
      <c r="AG6470" s="687"/>
      <c r="AH6470" s="687"/>
      <c r="AI6470" s="687"/>
      <c r="AJ6470" s="688"/>
      <c r="AL6470" s="147" t="s">
        <v>13</v>
      </c>
      <c r="AM6470" s="124" t="s">
        <v>29</v>
      </c>
      <c r="AO6470" s="136"/>
    </row>
    <row r="6471" spans="2:41" ht="3.75" customHeight="1">
      <c r="B6471" s="135"/>
      <c r="I6471" s="136"/>
      <c r="J6471" s="135"/>
      <c r="M6471" s="136"/>
      <c r="N6471" s="140"/>
      <c r="O6471" s="141"/>
      <c r="P6471" s="141"/>
      <c r="Q6471" s="142"/>
      <c r="R6471" s="689"/>
      <c r="S6471" s="690"/>
      <c r="T6471" s="690"/>
      <c r="U6471" s="690"/>
      <c r="V6471" s="690"/>
      <c r="W6471" s="690"/>
      <c r="X6471" s="690"/>
      <c r="Y6471" s="690"/>
      <c r="Z6471" s="690"/>
      <c r="AA6471" s="690"/>
      <c r="AB6471" s="690"/>
      <c r="AC6471" s="690"/>
      <c r="AD6471" s="690"/>
      <c r="AE6471" s="690"/>
      <c r="AF6471" s="690"/>
      <c r="AG6471" s="690"/>
      <c r="AH6471" s="690"/>
      <c r="AI6471" s="690"/>
      <c r="AJ6471" s="691"/>
      <c r="AK6471" s="141"/>
      <c r="AL6471" s="141"/>
      <c r="AM6471" s="141"/>
      <c r="AN6471" s="141"/>
      <c r="AO6471" s="142"/>
    </row>
    <row r="6472" spans="2:41" ht="3.75" customHeight="1">
      <c r="B6472" s="135"/>
      <c r="I6472" s="136"/>
      <c r="J6472" s="135"/>
      <c r="M6472" s="136"/>
      <c r="N6472" s="130"/>
      <c r="O6472" s="131"/>
      <c r="P6472" s="131"/>
      <c r="Q6472" s="132"/>
      <c r="R6472" s="683" t="str">
        <f>IF(NM_従事者_従事者72_従事者区分="","",(IF(新_新規_2!I1205&lt;&gt;"", ASC(PHONETIC(新_新規_2!I1205)), "") &amp; IF(新_変更_3!AL1233&lt;&gt;"", ASC(PHONETIC(新_変更_3!AL1233)), "")))</f>
        <v/>
      </c>
      <c r="S6472" s="684"/>
      <c r="T6472" s="684"/>
      <c r="U6472" s="684"/>
      <c r="V6472" s="684"/>
      <c r="W6472" s="684"/>
      <c r="X6472" s="684"/>
      <c r="Y6472" s="684"/>
      <c r="Z6472" s="684"/>
      <c r="AA6472" s="684"/>
      <c r="AB6472" s="684"/>
      <c r="AC6472" s="684"/>
      <c r="AD6472" s="684"/>
      <c r="AE6472" s="684"/>
      <c r="AF6472" s="684"/>
      <c r="AG6472" s="684"/>
      <c r="AH6472" s="684"/>
      <c r="AI6472" s="684"/>
      <c r="AJ6472" s="684"/>
      <c r="AK6472" s="684"/>
      <c r="AL6472" s="684"/>
      <c r="AM6472" s="684"/>
      <c r="AN6472" s="684"/>
      <c r="AO6472" s="685"/>
    </row>
    <row r="6473" spans="2:41" ht="13.35" customHeight="1">
      <c r="B6473" s="135"/>
      <c r="I6473" s="136"/>
      <c r="J6473" s="135"/>
      <c r="M6473" s="136"/>
      <c r="N6473" s="135" t="s">
        <v>61</v>
      </c>
      <c r="Q6473" s="136"/>
      <c r="R6473" s="686"/>
      <c r="S6473" s="687"/>
      <c r="T6473" s="687"/>
      <c r="U6473" s="687"/>
      <c r="V6473" s="687"/>
      <c r="W6473" s="687"/>
      <c r="X6473" s="687"/>
      <c r="Y6473" s="687"/>
      <c r="Z6473" s="687"/>
      <c r="AA6473" s="687"/>
      <c r="AB6473" s="687"/>
      <c r="AC6473" s="687"/>
      <c r="AD6473" s="687"/>
      <c r="AE6473" s="687"/>
      <c r="AF6473" s="687"/>
      <c r="AG6473" s="687"/>
      <c r="AH6473" s="687"/>
      <c r="AI6473" s="687"/>
      <c r="AJ6473" s="687"/>
      <c r="AK6473" s="687"/>
      <c r="AL6473" s="687"/>
      <c r="AM6473" s="687"/>
      <c r="AN6473" s="687"/>
      <c r="AO6473" s="688"/>
    </row>
    <row r="6474" spans="2:41" ht="3.75" customHeight="1">
      <c r="B6474" s="135"/>
      <c r="I6474" s="136"/>
      <c r="J6474" s="135"/>
      <c r="M6474" s="136"/>
      <c r="N6474" s="135"/>
      <c r="Q6474" s="136"/>
      <c r="R6474" s="689"/>
      <c r="S6474" s="690"/>
      <c r="T6474" s="690"/>
      <c r="U6474" s="690"/>
      <c r="V6474" s="690"/>
      <c r="W6474" s="690"/>
      <c r="X6474" s="690"/>
      <c r="Y6474" s="690"/>
      <c r="Z6474" s="690"/>
      <c r="AA6474" s="690"/>
      <c r="AB6474" s="690"/>
      <c r="AC6474" s="690"/>
      <c r="AD6474" s="690"/>
      <c r="AE6474" s="690"/>
      <c r="AF6474" s="690"/>
      <c r="AG6474" s="690"/>
      <c r="AH6474" s="690"/>
      <c r="AI6474" s="690"/>
      <c r="AJ6474" s="690"/>
      <c r="AK6474" s="690"/>
      <c r="AL6474" s="690"/>
      <c r="AM6474" s="690"/>
      <c r="AN6474" s="690"/>
      <c r="AO6474" s="691"/>
    </row>
    <row r="6475" spans="2:41" ht="3.75" customHeight="1">
      <c r="B6475" s="135"/>
      <c r="I6475" s="136"/>
      <c r="J6475" s="135"/>
      <c r="N6475" s="130"/>
      <c r="O6475" s="131"/>
      <c r="P6475" s="131"/>
      <c r="Q6475" s="132"/>
      <c r="U6475" s="787" t="str">
        <f>IF(AND(NM_従事者_従事者72_従事者区分&lt;&gt;"",新_新規_2!L1207&lt;&gt;""), 新_新規_2!L1207, "")
&amp; IF(AND(NM_従事者_従事者72_従事者区分&lt;&gt;"",新_変更_3!AO1235&lt;&gt;""), 新_変更_3!AO1235, "")</f>
        <v/>
      </c>
      <c r="V6475" s="754"/>
      <c r="W6475" s="754"/>
      <c r="X6475" s="789"/>
      <c r="Y6475" s="131"/>
      <c r="Z6475" s="792" t="str">
        <f>IF(AND(NM_従事者_従事者72_従事者区分&lt;&gt;"",新_新規_2!O1207&lt;&gt;""), 新_新規_2!O1207, "")
&amp; IF(AND(NM_従事者_従事者72_従事者区分&lt;&gt;"",新_変更_3!AR1235&lt;&gt;""), 新_変更_3!AR1235, "")</f>
        <v/>
      </c>
      <c r="AA6475" s="754"/>
      <c r="AB6475" s="754"/>
      <c r="AC6475" s="755"/>
      <c r="AG6475" s="683" t="str">
        <f>IF(AND(NM_従事者_従事者72_従事者区分&lt;&gt;"",新_新規_2!L1208&lt;&gt;""), 新_新規_2!L1208, "")
 &amp; IF(AND(NM_従事者_従事者72_従事者区分&lt;&gt;"",新_変更_3!AO1236&lt;&gt;""), 新_変更_3!AO1236, "")</f>
        <v/>
      </c>
      <c r="AH6475" s="684"/>
      <c r="AI6475" s="684"/>
      <c r="AJ6475" s="684"/>
      <c r="AK6475" s="684"/>
      <c r="AL6475" s="684"/>
      <c r="AM6475" s="684"/>
      <c r="AN6475" s="684"/>
      <c r="AO6475" s="685"/>
    </row>
    <row r="6476" spans="2:41" ht="13.35" customHeight="1">
      <c r="B6476" s="135"/>
      <c r="I6476" s="136"/>
      <c r="J6476" s="135"/>
      <c r="N6476" s="135"/>
      <c r="Q6476" s="136"/>
      <c r="R6476" s="124" t="s">
        <v>15</v>
      </c>
      <c r="U6476" s="756"/>
      <c r="V6476" s="757"/>
      <c r="W6476" s="757"/>
      <c r="X6476" s="790"/>
      <c r="Y6476" s="125" t="s">
        <v>359</v>
      </c>
      <c r="Z6476" s="793"/>
      <c r="AA6476" s="757"/>
      <c r="AB6476" s="757"/>
      <c r="AC6476" s="758"/>
      <c r="AD6476" s="124" t="s">
        <v>56</v>
      </c>
      <c r="AG6476" s="686"/>
      <c r="AH6476" s="687"/>
      <c r="AI6476" s="687"/>
      <c r="AJ6476" s="687"/>
      <c r="AK6476" s="687"/>
      <c r="AL6476" s="687"/>
      <c r="AM6476" s="687"/>
      <c r="AN6476" s="687"/>
      <c r="AO6476" s="688"/>
    </row>
    <row r="6477" spans="2:41" ht="3.75" customHeight="1">
      <c r="B6477" s="135"/>
      <c r="I6477" s="136"/>
      <c r="J6477" s="135"/>
      <c r="N6477" s="135"/>
      <c r="Q6477" s="136"/>
      <c r="R6477" s="141"/>
      <c r="S6477" s="141"/>
      <c r="T6477" s="141"/>
      <c r="U6477" s="759"/>
      <c r="V6477" s="760"/>
      <c r="W6477" s="760"/>
      <c r="X6477" s="791"/>
      <c r="Y6477" s="141"/>
      <c r="Z6477" s="794"/>
      <c r="AA6477" s="760"/>
      <c r="AB6477" s="760"/>
      <c r="AC6477" s="761"/>
      <c r="AD6477" s="141"/>
      <c r="AE6477" s="141"/>
      <c r="AF6477" s="141"/>
      <c r="AG6477" s="689"/>
      <c r="AH6477" s="690"/>
      <c r="AI6477" s="690"/>
      <c r="AJ6477" s="690"/>
      <c r="AK6477" s="690"/>
      <c r="AL6477" s="690"/>
      <c r="AM6477" s="690"/>
      <c r="AN6477" s="690"/>
      <c r="AO6477" s="691"/>
    </row>
    <row r="6478" spans="2:41" ht="3.75" customHeight="1">
      <c r="B6478" s="135"/>
      <c r="I6478" s="136"/>
      <c r="J6478" s="135"/>
      <c r="N6478" s="135"/>
      <c r="Q6478" s="136"/>
      <c r="R6478" s="131"/>
      <c r="S6478" s="131"/>
      <c r="T6478" s="132"/>
      <c r="U6478" s="683" t="str">
        <f>IF(AND(NM_従事者_従事者72_従事者区分&lt;&gt;"",新_新規_2!T1208&lt;&gt;""), 新_新規_2!T1208, "")
&amp; IF(AND(NM_従事者_従事者72_従事者区分&lt;&gt;"",新_変更_3!AW1236&lt;&gt;""), 新_変更_3!AW1236, "")</f>
        <v/>
      </c>
      <c r="V6478" s="684"/>
      <c r="W6478" s="684"/>
      <c r="X6478" s="684"/>
      <c r="Y6478" s="684"/>
      <c r="Z6478" s="684"/>
      <c r="AA6478" s="684"/>
      <c r="AB6478" s="684"/>
      <c r="AC6478" s="685"/>
      <c r="AD6478" s="130"/>
      <c r="AE6478" s="131"/>
      <c r="AF6478" s="132"/>
      <c r="AG6478" s="683" t="str">
        <f>IF(AND(NM_従事者_従事者72_従事者区分&lt;&gt;"",新_新規_2!L1209&lt;&gt;""), 新_新規_2!L1209, "")
&amp; IF(AND(NM_従事者_従事者72_従事者区分&lt;&gt;"",新_変更_3!AO1237&lt;&gt;""), 新_変更_3!AO1237, "")</f>
        <v/>
      </c>
      <c r="AH6478" s="684"/>
      <c r="AI6478" s="684"/>
      <c r="AJ6478" s="684"/>
      <c r="AK6478" s="684"/>
      <c r="AL6478" s="684"/>
      <c r="AM6478" s="684"/>
      <c r="AN6478" s="684"/>
      <c r="AO6478" s="685"/>
    </row>
    <row r="6479" spans="2:41" ht="13.35" customHeight="1">
      <c r="B6479" s="135"/>
      <c r="I6479" s="136"/>
      <c r="J6479" s="135" t="s">
        <v>4064</v>
      </c>
      <c r="N6479" s="135" t="s">
        <v>23</v>
      </c>
      <c r="Q6479" s="136"/>
      <c r="R6479" s="124" t="s">
        <v>17</v>
      </c>
      <c r="T6479" s="136"/>
      <c r="U6479" s="686"/>
      <c r="V6479" s="687"/>
      <c r="W6479" s="687"/>
      <c r="X6479" s="687"/>
      <c r="Y6479" s="687"/>
      <c r="Z6479" s="687"/>
      <c r="AA6479" s="687"/>
      <c r="AB6479" s="687"/>
      <c r="AC6479" s="688"/>
      <c r="AD6479" s="135" t="s">
        <v>18</v>
      </c>
      <c r="AF6479" s="136"/>
      <c r="AG6479" s="686"/>
      <c r="AH6479" s="687"/>
      <c r="AI6479" s="687"/>
      <c r="AJ6479" s="687"/>
      <c r="AK6479" s="687"/>
      <c r="AL6479" s="687"/>
      <c r="AM6479" s="687"/>
      <c r="AN6479" s="687"/>
      <c r="AO6479" s="688"/>
    </row>
    <row r="6480" spans="2:41" ht="3.75" customHeight="1">
      <c r="B6480" s="135"/>
      <c r="I6480" s="136"/>
      <c r="J6480" s="135"/>
      <c r="N6480" s="135"/>
      <c r="Q6480" s="136"/>
      <c r="R6480" s="141"/>
      <c r="S6480" s="141"/>
      <c r="T6480" s="142"/>
      <c r="U6480" s="689"/>
      <c r="V6480" s="690"/>
      <c r="W6480" s="690"/>
      <c r="X6480" s="690"/>
      <c r="Y6480" s="690"/>
      <c r="Z6480" s="690"/>
      <c r="AA6480" s="690"/>
      <c r="AB6480" s="690"/>
      <c r="AC6480" s="691"/>
      <c r="AD6480" s="140"/>
      <c r="AE6480" s="141"/>
      <c r="AF6480" s="142"/>
      <c r="AG6480" s="689"/>
      <c r="AH6480" s="690"/>
      <c r="AI6480" s="690"/>
      <c r="AJ6480" s="690"/>
      <c r="AK6480" s="690"/>
      <c r="AL6480" s="690"/>
      <c r="AM6480" s="690"/>
      <c r="AN6480" s="690"/>
      <c r="AO6480" s="691"/>
    </row>
    <row r="6481" spans="2:41" ht="3.75" customHeight="1">
      <c r="B6481" s="135"/>
      <c r="I6481" s="136"/>
      <c r="J6481" s="135"/>
      <c r="N6481" s="135"/>
      <c r="Q6481" s="136"/>
      <c r="R6481" s="131"/>
      <c r="S6481" s="131"/>
      <c r="T6481" s="132"/>
      <c r="U6481" s="683" t="str">
        <f>IF(AND(NM_従事者_従事者72_従事者区分&lt;&gt;"",新_新規_2!T1209&lt;&gt;""), 新_新規_2!T1209, "")
&amp; IF(AND(NM_従事者_従事者72_従事者区分&lt;&gt;"",新_変更_3!AW1237&lt;&gt;""), 新_変更_3!AW1237, "")</f>
        <v/>
      </c>
      <c r="V6481" s="684"/>
      <c r="W6481" s="684"/>
      <c r="X6481" s="684"/>
      <c r="Y6481" s="684"/>
      <c r="Z6481" s="684"/>
      <c r="AA6481" s="684"/>
      <c r="AB6481" s="684"/>
      <c r="AC6481" s="685"/>
      <c r="AD6481" s="130"/>
      <c r="AE6481" s="131"/>
      <c r="AF6481" s="132"/>
      <c r="AG6481" s="683" t="str">
        <f>IF(AND(NM_従事者_従事者72_従事者区分&lt;&gt;"",新_新規_2!L1210&lt;&gt;""), 新_新規_2!L1210, "")
 &amp; IF(AND(NM_従事者_従事者72_従事者区分&lt;&gt;"",新_変更_3!AO1238&lt;&gt;""), 新_変更_3!AO1238, "")</f>
        <v/>
      </c>
      <c r="AH6481" s="684"/>
      <c r="AI6481" s="684"/>
      <c r="AJ6481" s="684"/>
      <c r="AK6481" s="684"/>
      <c r="AL6481" s="684"/>
      <c r="AM6481" s="684"/>
      <c r="AN6481" s="684"/>
      <c r="AO6481" s="685"/>
    </row>
    <row r="6482" spans="2:41" ht="13.35" customHeight="1">
      <c r="B6482" s="135"/>
      <c r="I6482" s="136"/>
      <c r="J6482" s="135"/>
      <c r="N6482" s="135"/>
      <c r="Q6482" s="136"/>
      <c r="R6482" s="124" t="s">
        <v>19</v>
      </c>
      <c r="T6482" s="136"/>
      <c r="U6482" s="686"/>
      <c r="V6482" s="687"/>
      <c r="W6482" s="687"/>
      <c r="X6482" s="687"/>
      <c r="Y6482" s="687"/>
      <c r="Z6482" s="687"/>
      <c r="AA6482" s="687"/>
      <c r="AB6482" s="687"/>
      <c r="AC6482" s="688"/>
      <c r="AD6482" s="135" t="s">
        <v>20</v>
      </c>
      <c r="AF6482" s="136"/>
      <c r="AG6482" s="686"/>
      <c r="AH6482" s="687"/>
      <c r="AI6482" s="687"/>
      <c r="AJ6482" s="687"/>
      <c r="AK6482" s="687"/>
      <c r="AL6482" s="687"/>
      <c r="AM6482" s="687"/>
      <c r="AN6482" s="687"/>
      <c r="AO6482" s="688"/>
    </row>
    <row r="6483" spans="2:41" ht="3.75" customHeight="1">
      <c r="B6483" s="135"/>
      <c r="I6483" s="136"/>
      <c r="J6483" s="135"/>
      <c r="N6483" s="140"/>
      <c r="O6483" s="141"/>
      <c r="P6483" s="141"/>
      <c r="Q6483" s="142"/>
      <c r="R6483" s="141"/>
      <c r="S6483" s="141"/>
      <c r="T6483" s="142"/>
      <c r="U6483" s="689"/>
      <c r="V6483" s="690"/>
      <c r="W6483" s="690"/>
      <c r="X6483" s="690"/>
      <c r="Y6483" s="690"/>
      <c r="Z6483" s="690"/>
      <c r="AA6483" s="690"/>
      <c r="AB6483" s="690"/>
      <c r="AC6483" s="691"/>
      <c r="AD6483" s="140"/>
      <c r="AE6483" s="141"/>
      <c r="AF6483" s="142"/>
      <c r="AG6483" s="689"/>
      <c r="AH6483" s="690"/>
      <c r="AI6483" s="690"/>
      <c r="AJ6483" s="690"/>
      <c r="AK6483" s="690"/>
      <c r="AL6483" s="690"/>
      <c r="AM6483" s="690"/>
      <c r="AN6483" s="690"/>
      <c r="AO6483" s="691"/>
    </row>
    <row r="6484" spans="2:41" ht="3.75" customHeight="1">
      <c r="B6484" s="135"/>
      <c r="I6484" s="136"/>
      <c r="J6484" s="135"/>
      <c r="M6484" s="136"/>
      <c r="N6484" s="135"/>
      <c r="Q6484" s="136"/>
      <c r="R6484" s="130"/>
      <c r="S6484" s="131"/>
      <c r="T6484" s="131"/>
      <c r="U6484" s="131"/>
      <c r="V6484" s="131"/>
      <c r="W6484" s="131"/>
      <c r="X6484" s="131"/>
      <c r="Y6484" s="131"/>
      <c r="Z6484" s="131"/>
      <c r="AA6484" s="131"/>
      <c r="AB6484" s="131"/>
      <c r="AC6484" s="131"/>
      <c r="AD6484" s="131"/>
      <c r="AE6484" s="131"/>
      <c r="AF6484" s="131"/>
      <c r="AG6484" s="131"/>
      <c r="AH6484" s="131"/>
      <c r="AI6484" s="131"/>
      <c r="AJ6484" s="131"/>
      <c r="AK6484" s="131"/>
      <c r="AL6484" s="131"/>
      <c r="AM6484" s="131"/>
      <c r="AN6484" s="131"/>
      <c r="AO6484" s="132"/>
    </row>
    <row r="6485" spans="2:41" ht="13.35" customHeight="1">
      <c r="B6485" s="135"/>
      <c r="I6485" s="136"/>
      <c r="J6485" s="135"/>
      <c r="M6485" s="136"/>
      <c r="N6485" s="135" t="s">
        <v>111</v>
      </c>
      <c r="Q6485" s="136"/>
      <c r="R6485" s="135"/>
      <c r="S6485" s="696"/>
      <c r="T6485" s="694"/>
      <c r="V6485" s="146"/>
      <c r="W6485" s="124" t="s">
        <v>12</v>
      </c>
      <c r="X6485" s="146"/>
      <c r="Y6485" s="124" t="s">
        <v>11</v>
      </c>
      <c r="Z6485" s="146"/>
      <c r="AA6485" s="124" t="s">
        <v>364</v>
      </c>
      <c r="AO6485" s="136"/>
    </row>
    <row r="6486" spans="2:41" ht="3.75" customHeight="1">
      <c r="B6486" s="135"/>
      <c r="I6486" s="136"/>
      <c r="J6486" s="135"/>
      <c r="M6486" s="136"/>
      <c r="N6486" s="135"/>
      <c r="Q6486" s="136"/>
      <c r="R6486" s="135"/>
      <c r="AO6486" s="136"/>
    </row>
    <row r="6487" spans="2:41" ht="3.75" customHeight="1">
      <c r="B6487" s="135"/>
      <c r="I6487" s="136"/>
      <c r="J6487" s="135"/>
      <c r="M6487" s="136"/>
      <c r="N6487" s="130"/>
      <c r="O6487" s="131"/>
      <c r="P6487" s="131"/>
      <c r="Q6487" s="131"/>
      <c r="R6487" s="781" t="str">
        <f>IF(AND(NM_従事者_従事者72_従事者区分&lt;&gt;"",新_新規_2!I1211&lt;&gt;""), 新_新規_2!I1211, "")
&amp; IF(AND(NM_従事者_従事者72_従事者区分&lt;&gt;"",新_変更_3!AL1239&lt;&gt;""), 新_変更_3!AL1239, "")</f>
        <v/>
      </c>
      <c r="S6487" s="784" t="str">
        <f>IF(AND(NM_従事者_従事者72_従事者区分&lt;&gt;"",新_新規_2!J1211&lt;&gt;""), 新_新規_2!J1211, "")
&amp; IF(AND(NM_従事者_従事者72_従事者区分&lt;&gt;"",新_変更_3!AM1239&lt;&gt;""), 新_変更_3!AM1239, "")</f>
        <v/>
      </c>
      <c r="T6487" s="131"/>
      <c r="U6487" s="787" t="str">
        <f>IF(AND(NM_従事者_従事者72_従事者区分&lt;&gt;"",新_新規_2!L1211&lt;&gt;""), 新_新規_2!L1211, "")
&amp; IF(AND(NM_従事者_従事者72_従事者区分&lt;&gt;"",新_変更_3!AO1239&lt;&gt;""), 新_変更_3!AO1239, "")</f>
        <v/>
      </c>
      <c r="V6487" s="130"/>
      <c r="W6487" s="131"/>
      <c r="X6487" s="131"/>
      <c r="Y6487" s="131"/>
      <c r="Z6487" s="131"/>
      <c r="AA6487" s="131"/>
      <c r="AB6487" s="131"/>
      <c r="AC6487" s="131"/>
      <c r="AD6487" s="131"/>
      <c r="AE6487" s="131"/>
      <c r="AF6487" s="131"/>
      <c r="AG6487" s="131"/>
      <c r="AH6487" s="133"/>
      <c r="AI6487" s="133"/>
      <c r="AJ6487" s="131"/>
      <c r="AK6487" s="149"/>
      <c r="AL6487" s="131"/>
      <c r="AM6487" s="131"/>
      <c r="AN6487" s="131"/>
      <c r="AO6487" s="132"/>
    </row>
    <row r="6488" spans="2:41" ht="13.35" customHeight="1">
      <c r="B6488" s="135"/>
      <c r="I6488" s="136"/>
      <c r="J6488" s="135"/>
      <c r="M6488" s="136"/>
      <c r="N6488" s="135" t="s">
        <v>30</v>
      </c>
      <c r="R6488" s="782"/>
      <c r="S6488" s="785"/>
      <c r="T6488" s="124" t="s">
        <v>388</v>
      </c>
      <c r="U6488" s="756"/>
      <c r="V6488" s="135" t="s">
        <v>112</v>
      </c>
      <c r="AH6488" s="137"/>
      <c r="AI6488" s="137"/>
      <c r="AK6488" s="150"/>
      <c r="AO6488" s="136"/>
    </row>
    <row r="6489" spans="2:41" ht="3.75" customHeight="1">
      <c r="B6489" s="135"/>
      <c r="I6489" s="136"/>
      <c r="J6489" s="135"/>
      <c r="M6489" s="136"/>
      <c r="N6489" s="135"/>
      <c r="R6489" s="783"/>
      <c r="S6489" s="786"/>
      <c r="T6489" s="141"/>
      <c r="U6489" s="759"/>
      <c r="V6489" s="140"/>
      <c r="W6489" s="141"/>
      <c r="X6489" s="141"/>
      <c r="Y6489" s="141"/>
      <c r="Z6489" s="141"/>
      <c r="AA6489" s="141"/>
      <c r="AB6489" s="141"/>
      <c r="AC6489" s="141"/>
      <c r="AD6489" s="141"/>
      <c r="AE6489" s="141"/>
      <c r="AF6489" s="141"/>
      <c r="AG6489" s="141"/>
      <c r="AH6489" s="143"/>
      <c r="AI6489" s="143"/>
      <c r="AJ6489" s="141"/>
      <c r="AK6489" s="151"/>
      <c r="AL6489" s="141"/>
      <c r="AM6489" s="141"/>
      <c r="AN6489" s="141"/>
      <c r="AO6489" s="142"/>
    </row>
    <row r="6490" spans="2:41" ht="3.75" customHeight="1">
      <c r="B6490" s="135"/>
      <c r="I6490" s="136"/>
      <c r="J6490" s="135"/>
      <c r="M6490" s="136"/>
      <c r="N6490" s="130"/>
      <c r="O6490" s="131"/>
      <c r="P6490" s="131"/>
      <c r="Q6490" s="132"/>
      <c r="R6490" s="788" t="str">
        <f>IF(AND(NM_従事者_従事者72_従事者区分&lt;&gt;"",新_新規_2!K1215&lt;&gt;""), 新_新規_2!K1215, "")
&amp; IF(AND(NM_従事者_従事者72_従事者区分&lt;&gt;"",新_変更_3!AN1243&lt;&gt;""), 新_変更_3!AN1243, "")</f>
        <v/>
      </c>
      <c r="S6490" s="684"/>
      <c r="T6490" s="684"/>
      <c r="U6490" s="685"/>
      <c r="V6490" s="686" t="str">
        <f>IF(AND(NM_従事者_従事者72_従事者区分&lt;&gt;"",新_新規_2!O1215&lt;&gt;""), 新_新規_2!O1215, "")
 &amp; IF(AND(NM_従事者_従事者72_従事者区分&lt;&gt;"",新_変更_3!AR1243&lt;&gt;""), 新_変更_3!AR1243, "")</f>
        <v/>
      </c>
      <c r="W6490" s="688"/>
      <c r="X6490" s="683" t="str">
        <f>IF(AND(NM_従事者_従事者72_従事者区分&lt;&gt;"",新_新規_2!Q1215&lt;&gt;""), 新_新規_2!Q1215, "")
&amp; IF(AND(NM_従事者_従事者72_従事者区分&lt;&gt;"",新_変更_3!AT1243&lt;&gt;""), 新_変更_3!AT1243, "")</f>
        <v/>
      </c>
      <c r="Y6490" s="684"/>
      <c r="Z6490" s="684"/>
      <c r="AA6490" s="685"/>
      <c r="AI6490" s="131"/>
      <c r="AO6490" s="136"/>
    </row>
    <row r="6491" spans="2:41" ht="13.35" customHeight="1">
      <c r="B6491" s="135"/>
      <c r="I6491" s="136"/>
      <c r="J6491" s="135"/>
      <c r="M6491" s="136"/>
      <c r="N6491" s="135" t="s">
        <v>114</v>
      </c>
      <c r="Q6491" s="136"/>
      <c r="R6491" s="686"/>
      <c r="S6491" s="687"/>
      <c r="T6491" s="687"/>
      <c r="U6491" s="688"/>
      <c r="V6491" s="686"/>
      <c r="W6491" s="688"/>
      <c r="X6491" s="686"/>
      <c r="Y6491" s="687"/>
      <c r="Z6491" s="687"/>
      <c r="AA6491" s="688"/>
      <c r="AB6491" s="158" t="s">
        <v>171</v>
      </c>
      <c r="AO6491" s="136"/>
    </row>
    <row r="6492" spans="2:41" ht="3.75" customHeight="1">
      <c r="B6492" s="135"/>
      <c r="I6492" s="136"/>
      <c r="J6492" s="135"/>
      <c r="M6492" s="136"/>
      <c r="N6492" s="135"/>
      <c r="Q6492" s="136"/>
      <c r="R6492" s="689"/>
      <c r="S6492" s="690"/>
      <c r="T6492" s="690"/>
      <c r="U6492" s="691"/>
      <c r="V6492" s="689"/>
      <c r="W6492" s="691"/>
      <c r="X6492" s="689"/>
      <c r="Y6492" s="690"/>
      <c r="Z6492" s="690"/>
      <c r="AA6492" s="691"/>
      <c r="AB6492" s="141"/>
      <c r="AC6492" s="141"/>
      <c r="AD6492" s="141"/>
      <c r="AE6492" s="141"/>
      <c r="AF6492" s="141"/>
      <c r="AG6492" s="141"/>
      <c r="AH6492" s="141"/>
      <c r="AI6492" s="141"/>
      <c r="AJ6492" s="141"/>
      <c r="AK6492" s="141"/>
      <c r="AL6492" s="141"/>
      <c r="AM6492" s="141"/>
      <c r="AN6492" s="141"/>
      <c r="AO6492" s="142"/>
    </row>
    <row r="6493" spans="2:41" ht="3.75" customHeight="1">
      <c r="B6493" s="135"/>
      <c r="I6493" s="136"/>
      <c r="J6493" s="135"/>
      <c r="M6493" s="136"/>
      <c r="N6493" s="130"/>
      <c r="O6493" s="131"/>
      <c r="P6493" s="131"/>
      <c r="Q6493" s="131"/>
      <c r="R6493" s="130"/>
      <c r="S6493" s="131"/>
      <c r="T6493" s="131"/>
      <c r="U6493" s="131"/>
      <c r="V6493" s="131"/>
      <c r="W6493" s="131"/>
      <c r="X6493" s="131"/>
      <c r="Y6493" s="131"/>
      <c r="Z6493" s="131"/>
      <c r="AA6493" s="132"/>
      <c r="AB6493" s="130"/>
      <c r="AI6493" s="136"/>
      <c r="AJ6493" s="130"/>
      <c r="AK6493" s="131"/>
      <c r="AL6493" s="131"/>
      <c r="AM6493" s="131"/>
      <c r="AN6493" s="131"/>
      <c r="AO6493" s="132"/>
    </row>
    <row r="6494" spans="2:41" ht="13.35" customHeight="1">
      <c r="B6494" s="135"/>
      <c r="I6494" s="136"/>
      <c r="J6494" s="135"/>
      <c r="M6494" s="136"/>
      <c r="N6494" s="135" t="s">
        <v>115</v>
      </c>
      <c r="R6494" s="135"/>
      <c r="S6494" s="696" t="str">
        <f>IF(AND(NM_従事者_従事者72_従事者区分&lt;&gt;"",新_新規_2!I1217&lt;&gt;""), 新_新規_2!I1217, "")
&amp; IF(AND(NM_従事者_従事者72_従事者区分&lt;&gt;"",新_変更_3!AL1245&lt;&gt;""), 新_変更_3!AL1245, "")</f>
        <v/>
      </c>
      <c r="T6494" s="694"/>
      <c r="V6494" s="146" t="str">
        <f>IF(AND(NM_従事者_従事者72_従事者区分&lt;&gt;"",新_新規_2!K1217&lt;&gt;""), 新_新規_2!K1217, "")
 &amp; IF(AND(NM_従事者_従事者72_従事者区分&lt;&gt;"",新_変更_3!AN1245&lt;&gt;""), 新_変更_3!AN1245, "")</f>
        <v/>
      </c>
      <c r="W6494" s="124" t="s">
        <v>12</v>
      </c>
      <c r="X6494" s="146" t="str">
        <f>IF(AND(NM_従事者_従事者72_従事者区分&lt;&gt;"",新_新規_2!M1217&lt;&gt;""), 新_新規_2!M1217, "")
&amp; IF(AND(NM_従事者_従事者72_従事者区分&lt;&gt;"",新_変更_3!AP1245&lt;&gt;""), 新_変更_3!AP1245, "")</f>
        <v/>
      </c>
      <c r="Y6494" s="124" t="s">
        <v>11</v>
      </c>
      <c r="Z6494" s="146" t="str">
        <f>IF(AND(NM_従事者_従事者72_従事者区分&lt;&gt;"",新_新規_2!O1217&lt;&gt;""), 新_新規_2!O1217, "")
 &amp; IF(AND(NM_従事者_従事者72_従事者区分&lt;&gt;"",新_変更_3!AR1245&lt;&gt;""), 新_変更_3!AR1245, "")</f>
        <v/>
      </c>
      <c r="AA6494" s="124" t="s">
        <v>364</v>
      </c>
      <c r="AB6494" s="135" t="s">
        <v>170</v>
      </c>
      <c r="AI6494" s="136"/>
      <c r="AJ6494" s="135"/>
      <c r="AK6494" s="696"/>
      <c r="AL6494" s="693"/>
      <c r="AM6494" s="693"/>
      <c r="AN6494" s="693"/>
      <c r="AO6494" s="694"/>
    </row>
    <row r="6495" spans="2:41" ht="3.75" customHeight="1">
      <c r="B6495" s="135"/>
      <c r="I6495" s="136"/>
      <c r="J6495" s="135"/>
      <c r="M6495" s="136"/>
      <c r="N6495" s="135"/>
      <c r="R6495" s="140"/>
      <c r="S6495" s="141"/>
      <c r="T6495" s="141"/>
      <c r="U6495" s="141"/>
      <c r="V6495" s="141"/>
      <c r="W6495" s="141"/>
      <c r="X6495" s="141"/>
      <c r="Y6495" s="141"/>
      <c r="Z6495" s="141"/>
      <c r="AA6495" s="142"/>
      <c r="AB6495" s="140"/>
      <c r="AC6495" s="141"/>
      <c r="AD6495" s="141"/>
      <c r="AE6495" s="141"/>
      <c r="AF6495" s="141"/>
      <c r="AG6495" s="141"/>
      <c r="AH6495" s="141"/>
      <c r="AI6495" s="142"/>
      <c r="AJ6495" s="140"/>
      <c r="AK6495" s="141"/>
      <c r="AL6495" s="141"/>
      <c r="AM6495" s="141"/>
      <c r="AN6495" s="141"/>
      <c r="AO6495" s="142"/>
    </row>
    <row r="6496" spans="2:41" ht="3.75" customHeight="1">
      <c r="B6496" s="135"/>
      <c r="I6496" s="136"/>
      <c r="J6496" s="135"/>
      <c r="M6496" s="136"/>
      <c r="N6496" s="130"/>
      <c r="O6496" s="131"/>
      <c r="P6496" s="131"/>
      <c r="Q6496" s="132"/>
      <c r="R6496" s="683" t="str">
        <f>IF(新_新規_2!T1214="☑", "研修中の登録販売者", "") &amp; IF(新_変更_3!AW1242="☑", "研修中の登録販売者", "")</f>
        <v/>
      </c>
      <c r="S6496" s="684"/>
      <c r="T6496" s="684"/>
      <c r="U6496" s="684"/>
      <c r="V6496" s="684"/>
      <c r="W6496" s="684"/>
      <c r="X6496" s="684"/>
      <c r="Y6496" s="684"/>
      <c r="Z6496" s="684"/>
      <c r="AA6496" s="684"/>
      <c r="AB6496" s="684"/>
      <c r="AC6496" s="684"/>
      <c r="AD6496" s="684"/>
      <c r="AE6496" s="684"/>
      <c r="AF6496" s="684"/>
      <c r="AG6496" s="684"/>
      <c r="AH6496" s="684"/>
      <c r="AI6496" s="684"/>
      <c r="AJ6496" s="684"/>
      <c r="AK6496" s="684"/>
      <c r="AL6496" s="684"/>
      <c r="AM6496" s="684"/>
      <c r="AN6496" s="684"/>
      <c r="AO6496" s="685"/>
    </row>
    <row r="6497" spans="2:41" ht="13.35" customHeight="1">
      <c r="B6497" s="135"/>
      <c r="I6497" s="136"/>
      <c r="J6497" s="135"/>
      <c r="M6497" s="136"/>
      <c r="N6497" s="135" t="s">
        <v>32</v>
      </c>
      <c r="Q6497" s="136"/>
      <c r="R6497" s="686"/>
      <c r="S6497" s="687"/>
      <c r="T6497" s="687"/>
      <c r="U6497" s="687"/>
      <c r="V6497" s="687"/>
      <c r="W6497" s="687"/>
      <c r="X6497" s="687"/>
      <c r="Y6497" s="687"/>
      <c r="Z6497" s="687"/>
      <c r="AA6497" s="687"/>
      <c r="AB6497" s="687"/>
      <c r="AC6497" s="687"/>
      <c r="AD6497" s="687"/>
      <c r="AE6497" s="687"/>
      <c r="AF6497" s="687"/>
      <c r="AG6497" s="687"/>
      <c r="AH6497" s="687"/>
      <c r="AI6497" s="687"/>
      <c r="AJ6497" s="687"/>
      <c r="AK6497" s="687"/>
      <c r="AL6497" s="687"/>
      <c r="AM6497" s="687"/>
      <c r="AN6497" s="687"/>
      <c r="AO6497" s="688"/>
    </row>
    <row r="6498" spans="2:41" ht="3.75" customHeight="1">
      <c r="B6498" s="135"/>
      <c r="I6498" s="136"/>
      <c r="J6498" s="135"/>
      <c r="M6498" s="136"/>
      <c r="N6498" s="140"/>
      <c r="O6498" s="141"/>
      <c r="P6498" s="141"/>
      <c r="Q6498" s="142"/>
      <c r="R6498" s="689"/>
      <c r="S6498" s="690"/>
      <c r="T6498" s="690"/>
      <c r="U6498" s="690"/>
      <c r="V6498" s="690"/>
      <c r="W6498" s="690"/>
      <c r="X6498" s="690"/>
      <c r="Y6498" s="690"/>
      <c r="Z6498" s="690"/>
      <c r="AA6498" s="690"/>
      <c r="AB6498" s="690"/>
      <c r="AC6498" s="690"/>
      <c r="AD6498" s="690"/>
      <c r="AE6498" s="690"/>
      <c r="AF6498" s="690"/>
      <c r="AG6498" s="690"/>
      <c r="AH6498" s="690"/>
      <c r="AI6498" s="690"/>
      <c r="AJ6498" s="690"/>
      <c r="AK6498" s="690"/>
      <c r="AL6498" s="690"/>
      <c r="AM6498" s="690"/>
      <c r="AN6498" s="690"/>
      <c r="AO6498" s="691"/>
    </row>
    <row r="6499" spans="2:41" ht="3.75" customHeight="1">
      <c r="B6499" s="135"/>
      <c r="I6499" s="136"/>
      <c r="J6499" s="130"/>
      <c r="K6499" s="131"/>
      <c r="L6499" s="131"/>
      <c r="M6499" s="132"/>
      <c r="N6499" s="130"/>
      <c r="O6499" s="131"/>
      <c r="P6499" s="131"/>
      <c r="Q6499" s="132"/>
      <c r="R6499" s="130"/>
      <c r="S6499" s="131"/>
      <c r="T6499" s="131"/>
      <c r="U6499" s="131"/>
      <c r="V6499" s="131"/>
      <c r="W6499" s="131"/>
      <c r="X6499" s="131"/>
      <c r="Y6499" s="131"/>
      <c r="Z6499" s="131"/>
      <c r="AA6499" s="132"/>
      <c r="AB6499" s="130"/>
      <c r="AC6499" s="131"/>
      <c r="AD6499" s="131"/>
      <c r="AE6499" s="132"/>
      <c r="AF6499" s="131"/>
      <c r="AG6499" s="131"/>
      <c r="AH6499" s="131"/>
      <c r="AI6499" s="131"/>
      <c r="AJ6499" s="131"/>
      <c r="AK6499" s="131"/>
      <c r="AL6499" s="131"/>
      <c r="AM6499" s="131"/>
      <c r="AN6499" s="131"/>
      <c r="AO6499" s="132"/>
    </row>
    <row r="6500" spans="2:41" ht="13.35" customHeight="1">
      <c r="B6500" s="135"/>
      <c r="I6500" s="136"/>
      <c r="J6500" s="135"/>
      <c r="M6500" s="136"/>
      <c r="N6500" s="135" t="s">
        <v>27</v>
      </c>
      <c r="Q6500" s="136"/>
      <c r="R6500" s="135"/>
      <c r="S6500" s="692" t="str">
        <f>IF(新_新規_2!I1225&lt;&gt;"", "01300011:その他従事者", "") &amp; IF(新_変更_3!AL1253&lt;&gt;"", "01300011:その他従事者", "")</f>
        <v/>
      </c>
      <c r="T6500" s="693"/>
      <c r="U6500" s="693"/>
      <c r="V6500" s="693"/>
      <c r="W6500" s="693"/>
      <c r="X6500" s="693"/>
      <c r="Y6500" s="693"/>
      <c r="Z6500" s="693"/>
      <c r="AA6500" s="694"/>
      <c r="AB6500" s="135" t="s">
        <v>28</v>
      </c>
      <c r="AE6500" s="136"/>
      <c r="AF6500" s="135"/>
      <c r="AG6500" s="695" t="str">
        <f>IF(新_新規_2!I1233="☑", "01300001:薬剤師", "") &amp; IF(新_変更_3!AL1261="☑", "01300001:薬剤師", "")
 &amp; IF(新_新規_2!N1233="☑", "01300002:登録販売者", "") &amp; IF(新_変更_3!AQ1261="☑", "01300002:登録販売者", "")
&amp; IF(新_新規_2!T1233="☑", "01300002:登録販売者", "") &amp; IF(新_変更_3!AW1261="☑", "01300002:登録販売者", "")</f>
        <v/>
      </c>
      <c r="AH6500" s="693"/>
      <c r="AI6500" s="693"/>
      <c r="AJ6500" s="693"/>
      <c r="AK6500" s="693"/>
      <c r="AL6500" s="693"/>
      <c r="AM6500" s="693"/>
      <c r="AN6500" s="693"/>
      <c r="AO6500" s="694"/>
    </row>
    <row r="6501" spans="2:41" ht="3.75" customHeight="1">
      <c r="B6501" s="135"/>
      <c r="I6501" s="136"/>
      <c r="J6501" s="135"/>
      <c r="M6501" s="136"/>
      <c r="N6501" s="140"/>
      <c r="O6501" s="141"/>
      <c r="P6501" s="141"/>
      <c r="Q6501" s="142"/>
      <c r="R6501" s="140"/>
      <c r="S6501" s="141"/>
      <c r="T6501" s="141"/>
      <c r="U6501" s="141"/>
      <c r="V6501" s="141"/>
      <c r="W6501" s="141"/>
      <c r="X6501" s="141"/>
      <c r="Y6501" s="141"/>
      <c r="Z6501" s="141"/>
      <c r="AA6501" s="142"/>
      <c r="AB6501" s="140"/>
      <c r="AC6501" s="141"/>
      <c r="AD6501" s="141"/>
      <c r="AE6501" s="142"/>
      <c r="AF6501" s="141"/>
      <c r="AG6501" s="141"/>
      <c r="AH6501" s="141"/>
      <c r="AI6501" s="141"/>
      <c r="AJ6501" s="141"/>
      <c r="AK6501" s="141"/>
      <c r="AL6501" s="141"/>
      <c r="AM6501" s="141"/>
      <c r="AN6501" s="141"/>
      <c r="AO6501" s="142"/>
    </row>
    <row r="6502" spans="2:41" ht="3.75" customHeight="1">
      <c r="B6502" s="135"/>
      <c r="I6502" s="136"/>
      <c r="J6502" s="135"/>
      <c r="M6502" s="136"/>
      <c r="N6502" s="130"/>
      <c r="O6502" s="131"/>
      <c r="P6502" s="131"/>
      <c r="Q6502" s="132"/>
      <c r="R6502" s="130"/>
      <c r="S6502" s="131"/>
      <c r="T6502" s="131"/>
      <c r="U6502" s="131"/>
      <c r="V6502" s="131"/>
      <c r="W6502" s="131"/>
      <c r="X6502" s="131"/>
      <c r="Y6502" s="131"/>
      <c r="Z6502" s="131"/>
      <c r="AA6502" s="132"/>
      <c r="AB6502" s="130"/>
      <c r="AC6502" s="131"/>
      <c r="AD6502" s="131"/>
      <c r="AE6502" s="132"/>
      <c r="AF6502" s="130"/>
      <c r="AG6502" s="131"/>
      <c r="AH6502" s="131"/>
      <c r="AI6502" s="131"/>
      <c r="AJ6502" s="131"/>
      <c r="AK6502" s="131"/>
      <c r="AL6502" s="131"/>
      <c r="AM6502" s="131"/>
      <c r="AN6502" s="131"/>
      <c r="AO6502" s="132"/>
    </row>
    <row r="6503" spans="2:41" ht="13.35" customHeight="1">
      <c r="B6503" s="135"/>
      <c r="I6503" s="136"/>
      <c r="J6503" s="135"/>
      <c r="M6503" s="136"/>
      <c r="N6503" s="135" t="s">
        <v>3990</v>
      </c>
      <c r="Q6503" s="136"/>
      <c r="R6503" s="135"/>
      <c r="S6503" s="696"/>
      <c r="T6503" s="694"/>
      <c r="V6503" s="146"/>
      <c r="W6503" s="124" t="s">
        <v>12</v>
      </c>
      <c r="X6503" s="146"/>
      <c r="Y6503" s="124" t="s">
        <v>11</v>
      </c>
      <c r="Z6503" s="146"/>
      <c r="AA6503" s="136" t="s">
        <v>364</v>
      </c>
      <c r="AB6503" s="135" t="s">
        <v>66</v>
      </c>
      <c r="AE6503" s="136"/>
      <c r="AF6503" s="135"/>
      <c r="AG6503" s="696"/>
      <c r="AH6503" s="694"/>
      <c r="AJ6503" s="146"/>
      <c r="AK6503" s="124" t="s">
        <v>12</v>
      </c>
      <c r="AL6503" s="146"/>
      <c r="AM6503" s="124" t="s">
        <v>11</v>
      </c>
      <c r="AN6503" s="146"/>
      <c r="AO6503" s="136" t="s">
        <v>364</v>
      </c>
    </row>
    <row r="6504" spans="2:41" ht="3.75" customHeight="1">
      <c r="B6504" s="135"/>
      <c r="I6504" s="136"/>
      <c r="J6504" s="135"/>
      <c r="M6504" s="136"/>
      <c r="N6504" s="140"/>
      <c r="O6504" s="141"/>
      <c r="P6504" s="141"/>
      <c r="Q6504" s="142"/>
      <c r="R6504" s="140"/>
      <c r="S6504" s="141"/>
      <c r="T6504" s="141"/>
      <c r="U6504" s="141"/>
      <c r="V6504" s="141"/>
      <c r="W6504" s="141"/>
      <c r="X6504" s="141"/>
      <c r="Y6504" s="141"/>
      <c r="Z6504" s="141"/>
      <c r="AA6504" s="142"/>
      <c r="AB6504" s="140"/>
      <c r="AC6504" s="141"/>
      <c r="AD6504" s="141"/>
      <c r="AE6504" s="142"/>
      <c r="AF6504" s="140"/>
      <c r="AG6504" s="141"/>
      <c r="AH6504" s="141"/>
      <c r="AI6504" s="141"/>
      <c r="AJ6504" s="141"/>
      <c r="AK6504" s="141"/>
      <c r="AL6504" s="141"/>
      <c r="AM6504" s="141"/>
      <c r="AN6504" s="141"/>
      <c r="AO6504" s="142"/>
    </row>
    <row r="6505" spans="2:41" ht="3.75" customHeight="1">
      <c r="B6505" s="135"/>
      <c r="I6505" s="136"/>
      <c r="J6505" s="135"/>
      <c r="M6505" s="136"/>
      <c r="N6505" s="130"/>
      <c r="O6505" s="131"/>
      <c r="P6505" s="131"/>
      <c r="Q6505" s="132"/>
      <c r="R6505" s="683" t="str">
        <f>IF(AND(NM_従事者_従事者73_従事者区分&lt;&gt;"",新_新規_2!I1225&lt;&gt;""), 新_新規_2!I1225, "")
&amp; IF(AND(NM_従事者_従事者73_従事者区分&lt;&gt;"",新_変更_3!AL1253&lt;&gt;""), 新_変更_3!AL1253, "")</f>
        <v/>
      </c>
      <c r="S6505" s="684"/>
      <c r="T6505" s="684"/>
      <c r="U6505" s="684"/>
      <c r="V6505" s="684"/>
      <c r="W6505" s="684"/>
      <c r="X6505" s="684"/>
      <c r="Y6505" s="684"/>
      <c r="Z6505" s="684"/>
      <c r="AA6505" s="684"/>
      <c r="AB6505" s="684"/>
      <c r="AC6505" s="684"/>
      <c r="AD6505" s="684"/>
      <c r="AE6505" s="684"/>
      <c r="AF6505" s="684"/>
      <c r="AG6505" s="684"/>
      <c r="AH6505" s="684"/>
      <c r="AI6505" s="684"/>
      <c r="AJ6505" s="685"/>
      <c r="AK6505" s="131"/>
      <c r="AL6505" s="131"/>
      <c r="AM6505" s="131"/>
      <c r="AN6505" s="131"/>
      <c r="AO6505" s="132"/>
    </row>
    <row r="6506" spans="2:41" ht="13.35" customHeight="1">
      <c r="B6506" s="135"/>
      <c r="I6506" s="136"/>
      <c r="J6506" s="135"/>
      <c r="M6506" s="136"/>
      <c r="N6506" s="135" t="s">
        <v>8</v>
      </c>
      <c r="Q6506" s="136"/>
      <c r="R6506" s="686"/>
      <c r="S6506" s="687"/>
      <c r="T6506" s="687"/>
      <c r="U6506" s="687"/>
      <c r="V6506" s="687"/>
      <c r="W6506" s="687"/>
      <c r="X6506" s="687"/>
      <c r="Y6506" s="687"/>
      <c r="Z6506" s="687"/>
      <c r="AA6506" s="687"/>
      <c r="AB6506" s="687"/>
      <c r="AC6506" s="687"/>
      <c r="AD6506" s="687"/>
      <c r="AE6506" s="687"/>
      <c r="AF6506" s="687"/>
      <c r="AG6506" s="687"/>
      <c r="AH6506" s="687"/>
      <c r="AI6506" s="687"/>
      <c r="AJ6506" s="688"/>
      <c r="AL6506" s="147" t="s">
        <v>13</v>
      </c>
      <c r="AM6506" s="124" t="s">
        <v>29</v>
      </c>
      <c r="AO6506" s="136"/>
    </row>
    <row r="6507" spans="2:41" ht="3.75" customHeight="1">
      <c r="B6507" s="135"/>
      <c r="I6507" s="136"/>
      <c r="J6507" s="135"/>
      <c r="M6507" s="136"/>
      <c r="N6507" s="140"/>
      <c r="O6507" s="141"/>
      <c r="P6507" s="141"/>
      <c r="Q6507" s="142"/>
      <c r="R6507" s="689"/>
      <c r="S6507" s="690"/>
      <c r="T6507" s="690"/>
      <c r="U6507" s="690"/>
      <c r="V6507" s="690"/>
      <c r="W6507" s="690"/>
      <c r="X6507" s="690"/>
      <c r="Y6507" s="690"/>
      <c r="Z6507" s="690"/>
      <c r="AA6507" s="690"/>
      <c r="AB6507" s="690"/>
      <c r="AC6507" s="690"/>
      <c r="AD6507" s="690"/>
      <c r="AE6507" s="690"/>
      <c r="AF6507" s="690"/>
      <c r="AG6507" s="690"/>
      <c r="AH6507" s="690"/>
      <c r="AI6507" s="690"/>
      <c r="AJ6507" s="691"/>
      <c r="AK6507" s="141"/>
      <c r="AL6507" s="141"/>
      <c r="AM6507" s="141"/>
      <c r="AN6507" s="141"/>
      <c r="AO6507" s="142"/>
    </row>
    <row r="6508" spans="2:41" ht="3.75" customHeight="1">
      <c r="B6508" s="135"/>
      <c r="I6508" s="136"/>
      <c r="J6508" s="135"/>
      <c r="M6508" s="136"/>
      <c r="N6508" s="130"/>
      <c r="O6508" s="131"/>
      <c r="P6508" s="131"/>
      <c r="Q6508" s="132"/>
      <c r="R6508" s="683" t="str">
        <f>IF(NM_従事者_従事者73_従事者区分="","",(IF(新_新規_2!I1224&lt;&gt;"", ASC(PHONETIC(新_新規_2!I1224)), "") &amp; IF(新_変更_3!AL1252&lt;&gt;"", ASC(PHONETIC(新_変更_3!AL1252)), "")))</f>
        <v/>
      </c>
      <c r="S6508" s="684"/>
      <c r="T6508" s="684"/>
      <c r="U6508" s="684"/>
      <c r="V6508" s="684"/>
      <c r="W6508" s="684"/>
      <c r="X6508" s="684"/>
      <c r="Y6508" s="684"/>
      <c r="Z6508" s="684"/>
      <c r="AA6508" s="684"/>
      <c r="AB6508" s="684"/>
      <c r="AC6508" s="684"/>
      <c r="AD6508" s="684"/>
      <c r="AE6508" s="684"/>
      <c r="AF6508" s="684"/>
      <c r="AG6508" s="684"/>
      <c r="AH6508" s="684"/>
      <c r="AI6508" s="684"/>
      <c r="AJ6508" s="684"/>
      <c r="AK6508" s="684"/>
      <c r="AL6508" s="684"/>
      <c r="AM6508" s="684"/>
      <c r="AN6508" s="684"/>
      <c r="AO6508" s="685"/>
    </row>
    <row r="6509" spans="2:41" ht="13.35" customHeight="1">
      <c r="B6509" s="135"/>
      <c r="I6509" s="136"/>
      <c r="J6509" s="135"/>
      <c r="M6509" s="136"/>
      <c r="N6509" s="135" t="s">
        <v>61</v>
      </c>
      <c r="Q6509" s="136"/>
      <c r="R6509" s="686"/>
      <c r="S6509" s="687"/>
      <c r="T6509" s="687"/>
      <c r="U6509" s="687"/>
      <c r="V6509" s="687"/>
      <c r="W6509" s="687"/>
      <c r="X6509" s="687"/>
      <c r="Y6509" s="687"/>
      <c r="Z6509" s="687"/>
      <c r="AA6509" s="687"/>
      <c r="AB6509" s="687"/>
      <c r="AC6509" s="687"/>
      <c r="AD6509" s="687"/>
      <c r="AE6509" s="687"/>
      <c r="AF6509" s="687"/>
      <c r="AG6509" s="687"/>
      <c r="AH6509" s="687"/>
      <c r="AI6509" s="687"/>
      <c r="AJ6509" s="687"/>
      <c r="AK6509" s="687"/>
      <c r="AL6509" s="687"/>
      <c r="AM6509" s="687"/>
      <c r="AN6509" s="687"/>
      <c r="AO6509" s="688"/>
    </row>
    <row r="6510" spans="2:41" ht="3.75" customHeight="1">
      <c r="B6510" s="135"/>
      <c r="I6510" s="136"/>
      <c r="J6510" s="135"/>
      <c r="M6510" s="136"/>
      <c r="N6510" s="135"/>
      <c r="Q6510" s="136"/>
      <c r="R6510" s="689"/>
      <c r="S6510" s="690"/>
      <c r="T6510" s="690"/>
      <c r="U6510" s="690"/>
      <c r="V6510" s="690"/>
      <c r="W6510" s="690"/>
      <c r="X6510" s="690"/>
      <c r="Y6510" s="690"/>
      <c r="Z6510" s="690"/>
      <c r="AA6510" s="690"/>
      <c r="AB6510" s="690"/>
      <c r="AC6510" s="690"/>
      <c r="AD6510" s="690"/>
      <c r="AE6510" s="690"/>
      <c r="AF6510" s="690"/>
      <c r="AG6510" s="690"/>
      <c r="AH6510" s="690"/>
      <c r="AI6510" s="690"/>
      <c r="AJ6510" s="690"/>
      <c r="AK6510" s="690"/>
      <c r="AL6510" s="690"/>
      <c r="AM6510" s="690"/>
      <c r="AN6510" s="690"/>
      <c r="AO6510" s="691"/>
    </row>
    <row r="6511" spans="2:41" ht="3.75" customHeight="1">
      <c r="B6511" s="135"/>
      <c r="I6511" s="136"/>
      <c r="J6511" s="135"/>
      <c r="N6511" s="130"/>
      <c r="O6511" s="131"/>
      <c r="P6511" s="131"/>
      <c r="Q6511" s="132"/>
      <c r="U6511" s="787" t="str">
        <f>IF(AND(NM_従事者_従事者73_従事者区分&lt;&gt;"",新_新規_2!L1226&lt;&gt;""), 新_新規_2!L1226, "")
&amp; IF(AND(NM_従事者_従事者73_従事者区分&lt;&gt;"",新_変更_3!AO1254&lt;&gt;""), 新_変更_3!AO1254, "")</f>
        <v/>
      </c>
      <c r="V6511" s="754"/>
      <c r="W6511" s="754"/>
      <c r="X6511" s="789"/>
      <c r="Y6511" s="131"/>
      <c r="Z6511" s="792" t="str">
        <f>IF(AND(NM_従事者_従事者73_従事者区分&lt;&gt;"",新_新規_2!O1226&lt;&gt;""), 新_新規_2!O1226, "")
&amp; IF(AND(NM_従事者_従事者73_従事者区分&lt;&gt;"",新_変更_3!AR1254&lt;&gt;""), 新_変更_3!AR1254, "")</f>
        <v/>
      </c>
      <c r="AA6511" s="754"/>
      <c r="AB6511" s="754"/>
      <c r="AC6511" s="755"/>
      <c r="AG6511" s="683" t="str">
        <f>IF(AND(NM_従事者_従事者73_従事者区分&lt;&gt;"",新_新規_2!L1227&lt;&gt;""), 新_新規_2!L1227, "")
&amp; IF(AND(NM_従事者_従事者73_従事者区分&lt;&gt;"",新_変更_3!AO1255&lt;&gt;""), 新_変更_3!AO1255, "")</f>
        <v/>
      </c>
      <c r="AH6511" s="684"/>
      <c r="AI6511" s="684"/>
      <c r="AJ6511" s="684"/>
      <c r="AK6511" s="684"/>
      <c r="AL6511" s="684"/>
      <c r="AM6511" s="684"/>
      <c r="AN6511" s="684"/>
      <c r="AO6511" s="685"/>
    </row>
    <row r="6512" spans="2:41" ht="13.35" customHeight="1">
      <c r="B6512" s="135"/>
      <c r="I6512" s="136"/>
      <c r="J6512" s="135"/>
      <c r="N6512" s="135"/>
      <c r="Q6512" s="136"/>
      <c r="R6512" s="124" t="s">
        <v>15</v>
      </c>
      <c r="U6512" s="756"/>
      <c r="V6512" s="757"/>
      <c r="W6512" s="757"/>
      <c r="X6512" s="790"/>
      <c r="Y6512" s="125" t="s">
        <v>359</v>
      </c>
      <c r="Z6512" s="793"/>
      <c r="AA6512" s="757"/>
      <c r="AB6512" s="757"/>
      <c r="AC6512" s="758"/>
      <c r="AD6512" s="124" t="s">
        <v>56</v>
      </c>
      <c r="AG6512" s="686"/>
      <c r="AH6512" s="687"/>
      <c r="AI6512" s="687"/>
      <c r="AJ6512" s="687"/>
      <c r="AK6512" s="687"/>
      <c r="AL6512" s="687"/>
      <c r="AM6512" s="687"/>
      <c r="AN6512" s="687"/>
      <c r="AO6512" s="688"/>
    </row>
    <row r="6513" spans="2:41" ht="3.75" customHeight="1">
      <c r="B6513" s="135"/>
      <c r="I6513" s="136"/>
      <c r="J6513" s="135"/>
      <c r="N6513" s="135"/>
      <c r="Q6513" s="136"/>
      <c r="R6513" s="141"/>
      <c r="S6513" s="141"/>
      <c r="T6513" s="141"/>
      <c r="U6513" s="759"/>
      <c r="V6513" s="760"/>
      <c r="W6513" s="760"/>
      <c r="X6513" s="791"/>
      <c r="Y6513" s="141"/>
      <c r="Z6513" s="794"/>
      <c r="AA6513" s="760"/>
      <c r="AB6513" s="760"/>
      <c r="AC6513" s="761"/>
      <c r="AD6513" s="141"/>
      <c r="AE6513" s="141"/>
      <c r="AF6513" s="141"/>
      <c r="AG6513" s="689"/>
      <c r="AH6513" s="690"/>
      <c r="AI6513" s="690"/>
      <c r="AJ6513" s="690"/>
      <c r="AK6513" s="690"/>
      <c r="AL6513" s="690"/>
      <c r="AM6513" s="690"/>
      <c r="AN6513" s="690"/>
      <c r="AO6513" s="691"/>
    </row>
    <row r="6514" spans="2:41" ht="3.75" customHeight="1">
      <c r="B6514" s="135"/>
      <c r="I6514" s="136"/>
      <c r="J6514" s="135"/>
      <c r="N6514" s="135"/>
      <c r="Q6514" s="136"/>
      <c r="R6514" s="131"/>
      <c r="S6514" s="131"/>
      <c r="T6514" s="132"/>
      <c r="U6514" s="683" t="str">
        <f>IF(AND(NM_従事者_従事者73_従事者区分&lt;&gt;"",新_新規_2!T1227&lt;&gt;""), 新_新規_2!T1227, "")
 &amp; IF(AND(NM_従事者_従事者73_従事者区分&lt;&gt;"",新_変更_3!AW1255&lt;&gt;""), 新_変更_3!AW1255, "")</f>
        <v/>
      </c>
      <c r="V6514" s="684"/>
      <c r="W6514" s="684"/>
      <c r="X6514" s="684"/>
      <c r="Y6514" s="684"/>
      <c r="Z6514" s="684"/>
      <c r="AA6514" s="684"/>
      <c r="AB6514" s="684"/>
      <c r="AC6514" s="685"/>
      <c r="AD6514" s="130"/>
      <c r="AE6514" s="131"/>
      <c r="AF6514" s="132"/>
      <c r="AG6514" s="683" t="str">
        <f>IF(AND(NM_従事者_従事者73_従事者区分&lt;&gt;"",新_新規_2!L1228&lt;&gt;""), 新_新規_2!L1228, "")
 &amp; IF(AND(NM_従事者_従事者73_従事者区分&lt;&gt;"",新_変更_3!AO1256&lt;&gt;""), 新_変更_3!AO1256, "")</f>
        <v/>
      </c>
      <c r="AH6514" s="684"/>
      <c r="AI6514" s="684"/>
      <c r="AJ6514" s="684"/>
      <c r="AK6514" s="684"/>
      <c r="AL6514" s="684"/>
      <c r="AM6514" s="684"/>
      <c r="AN6514" s="684"/>
      <c r="AO6514" s="685"/>
    </row>
    <row r="6515" spans="2:41" ht="13.35" customHeight="1">
      <c r="B6515" s="135"/>
      <c r="I6515" s="136"/>
      <c r="J6515" s="135" t="s">
        <v>4065</v>
      </c>
      <c r="N6515" s="135" t="s">
        <v>23</v>
      </c>
      <c r="Q6515" s="136"/>
      <c r="R6515" s="124" t="s">
        <v>17</v>
      </c>
      <c r="T6515" s="136"/>
      <c r="U6515" s="686"/>
      <c r="V6515" s="687"/>
      <c r="W6515" s="687"/>
      <c r="X6515" s="687"/>
      <c r="Y6515" s="687"/>
      <c r="Z6515" s="687"/>
      <c r="AA6515" s="687"/>
      <c r="AB6515" s="687"/>
      <c r="AC6515" s="688"/>
      <c r="AD6515" s="135" t="s">
        <v>18</v>
      </c>
      <c r="AF6515" s="136"/>
      <c r="AG6515" s="686"/>
      <c r="AH6515" s="687"/>
      <c r="AI6515" s="687"/>
      <c r="AJ6515" s="687"/>
      <c r="AK6515" s="687"/>
      <c r="AL6515" s="687"/>
      <c r="AM6515" s="687"/>
      <c r="AN6515" s="687"/>
      <c r="AO6515" s="688"/>
    </row>
    <row r="6516" spans="2:41" ht="3.75" customHeight="1">
      <c r="B6516" s="135"/>
      <c r="I6516" s="136"/>
      <c r="J6516" s="135"/>
      <c r="N6516" s="135"/>
      <c r="Q6516" s="136"/>
      <c r="R6516" s="141"/>
      <c r="S6516" s="141"/>
      <c r="T6516" s="142"/>
      <c r="U6516" s="689"/>
      <c r="V6516" s="690"/>
      <c r="W6516" s="690"/>
      <c r="X6516" s="690"/>
      <c r="Y6516" s="690"/>
      <c r="Z6516" s="690"/>
      <c r="AA6516" s="690"/>
      <c r="AB6516" s="690"/>
      <c r="AC6516" s="691"/>
      <c r="AD6516" s="140"/>
      <c r="AE6516" s="141"/>
      <c r="AF6516" s="142"/>
      <c r="AG6516" s="689"/>
      <c r="AH6516" s="690"/>
      <c r="AI6516" s="690"/>
      <c r="AJ6516" s="690"/>
      <c r="AK6516" s="690"/>
      <c r="AL6516" s="690"/>
      <c r="AM6516" s="690"/>
      <c r="AN6516" s="690"/>
      <c r="AO6516" s="691"/>
    </row>
    <row r="6517" spans="2:41" ht="3.75" customHeight="1">
      <c r="B6517" s="135"/>
      <c r="I6517" s="136"/>
      <c r="J6517" s="135"/>
      <c r="N6517" s="135"/>
      <c r="Q6517" s="136"/>
      <c r="R6517" s="131"/>
      <c r="S6517" s="131"/>
      <c r="T6517" s="132"/>
      <c r="U6517" s="683" t="str">
        <f>IF(AND(NM_従事者_従事者73_従事者区分&lt;&gt;"",新_新規_2!T1228&lt;&gt;""), 新_新規_2!T1228, "")
&amp; IF(AND(NM_従事者_従事者73_従事者区分&lt;&gt;"",新_変更_3!AW1256&lt;&gt;""), 新_変更_3!AW1256, "")</f>
        <v/>
      </c>
      <c r="V6517" s="684"/>
      <c r="W6517" s="684"/>
      <c r="X6517" s="684"/>
      <c r="Y6517" s="684"/>
      <c r="Z6517" s="684"/>
      <c r="AA6517" s="684"/>
      <c r="AB6517" s="684"/>
      <c r="AC6517" s="685"/>
      <c r="AD6517" s="130"/>
      <c r="AE6517" s="131"/>
      <c r="AF6517" s="132"/>
      <c r="AG6517" s="683" t="str">
        <f>IF(AND(NM_従事者_従事者73_従事者区分&lt;&gt;"",新_新規_2!L1229&lt;&gt;""), 新_新規_2!L1229, "")
&amp; IF(AND(NM_従事者_従事者73_従事者区分&lt;&gt;"",新_変更_3!AO1257&lt;&gt;""), 新_変更_3!AO1257, "")</f>
        <v/>
      </c>
      <c r="AH6517" s="684"/>
      <c r="AI6517" s="684"/>
      <c r="AJ6517" s="684"/>
      <c r="AK6517" s="684"/>
      <c r="AL6517" s="684"/>
      <c r="AM6517" s="684"/>
      <c r="AN6517" s="684"/>
      <c r="AO6517" s="685"/>
    </row>
    <row r="6518" spans="2:41" ht="13.35" customHeight="1">
      <c r="B6518" s="135"/>
      <c r="I6518" s="136"/>
      <c r="J6518" s="135"/>
      <c r="N6518" s="135"/>
      <c r="Q6518" s="136"/>
      <c r="R6518" s="124" t="s">
        <v>19</v>
      </c>
      <c r="T6518" s="136"/>
      <c r="U6518" s="686"/>
      <c r="V6518" s="687"/>
      <c r="W6518" s="687"/>
      <c r="X6518" s="687"/>
      <c r="Y6518" s="687"/>
      <c r="Z6518" s="687"/>
      <c r="AA6518" s="687"/>
      <c r="AB6518" s="687"/>
      <c r="AC6518" s="688"/>
      <c r="AD6518" s="135" t="s">
        <v>20</v>
      </c>
      <c r="AF6518" s="136"/>
      <c r="AG6518" s="686"/>
      <c r="AH6518" s="687"/>
      <c r="AI6518" s="687"/>
      <c r="AJ6518" s="687"/>
      <c r="AK6518" s="687"/>
      <c r="AL6518" s="687"/>
      <c r="AM6518" s="687"/>
      <c r="AN6518" s="687"/>
      <c r="AO6518" s="688"/>
    </row>
    <row r="6519" spans="2:41" ht="3.75" customHeight="1">
      <c r="B6519" s="135"/>
      <c r="I6519" s="136"/>
      <c r="J6519" s="135"/>
      <c r="N6519" s="140"/>
      <c r="O6519" s="141"/>
      <c r="P6519" s="141"/>
      <c r="Q6519" s="142"/>
      <c r="R6519" s="141"/>
      <c r="S6519" s="141"/>
      <c r="T6519" s="142"/>
      <c r="U6519" s="689"/>
      <c r="V6519" s="690"/>
      <c r="W6519" s="690"/>
      <c r="X6519" s="690"/>
      <c r="Y6519" s="690"/>
      <c r="Z6519" s="690"/>
      <c r="AA6519" s="690"/>
      <c r="AB6519" s="690"/>
      <c r="AC6519" s="691"/>
      <c r="AD6519" s="140"/>
      <c r="AE6519" s="141"/>
      <c r="AF6519" s="142"/>
      <c r="AG6519" s="689"/>
      <c r="AH6519" s="690"/>
      <c r="AI6519" s="690"/>
      <c r="AJ6519" s="690"/>
      <c r="AK6519" s="690"/>
      <c r="AL6519" s="690"/>
      <c r="AM6519" s="690"/>
      <c r="AN6519" s="690"/>
      <c r="AO6519" s="691"/>
    </row>
    <row r="6520" spans="2:41" ht="3.75" customHeight="1">
      <c r="B6520" s="135"/>
      <c r="I6520" s="136"/>
      <c r="J6520" s="135"/>
      <c r="M6520" s="136"/>
      <c r="N6520" s="135"/>
      <c r="Q6520" s="136"/>
      <c r="R6520" s="130"/>
      <c r="S6520" s="131"/>
      <c r="T6520" s="131"/>
      <c r="U6520" s="131"/>
      <c r="V6520" s="131"/>
      <c r="W6520" s="131"/>
      <c r="X6520" s="131"/>
      <c r="Y6520" s="131"/>
      <c r="Z6520" s="131"/>
      <c r="AA6520" s="131"/>
      <c r="AB6520" s="131"/>
      <c r="AC6520" s="131"/>
      <c r="AD6520" s="131"/>
      <c r="AE6520" s="131"/>
      <c r="AF6520" s="131"/>
      <c r="AG6520" s="131"/>
      <c r="AH6520" s="131"/>
      <c r="AI6520" s="131"/>
      <c r="AJ6520" s="131"/>
      <c r="AK6520" s="131"/>
      <c r="AL6520" s="131"/>
      <c r="AM6520" s="131"/>
      <c r="AN6520" s="131"/>
      <c r="AO6520" s="132"/>
    </row>
    <row r="6521" spans="2:41" ht="13.35" customHeight="1">
      <c r="B6521" s="135"/>
      <c r="I6521" s="136"/>
      <c r="J6521" s="135"/>
      <c r="M6521" s="136"/>
      <c r="N6521" s="135" t="s">
        <v>111</v>
      </c>
      <c r="Q6521" s="136"/>
      <c r="R6521" s="135"/>
      <c r="S6521" s="696"/>
      <c r="T6521" s="694"/>
      <c r="V6521" s="146"/>
      <c r="W6521" s="124" t="s">
        <v>12</v>
      </c>
      <c r="X6521" s="146"/>
      <c r="Y6521" s="124" t="s">
        <v>11</v>
      </c>
      <c r="Z6521" s="146"/>
      <c r="AA6521" s="124" t="s">
        <v>364</v>
      </c>
      <c r="AO6521" s="136"/>
    </row>
    <row r="6522" spans="2:41" ht="3.75" customHeight="1">
      <c r="B6522" s="135"/>
      <c r="I6522" s="136"/>
      <c r="J6522" s="135"/>
      <c r="M6522" s="136"/>
      <c r="N6522" s="135"/>
      <c r="Q6522" s="136"/>
      <c r="R6522" s="135"/>
      <c r="AO6522" s="136"/>
    </row>
    <row r="6523" spans="2:41" ht="3.75" customHeight="1">
      <c r="B6523" s="135"/>
      <c r="I6523" s="136"/>
      <c r="J6523" s="135"/>
      <c r="M6523" s="136"/>
      <c r="N6523" s="130"/>
      <c r="O6523" s="131"/>
      <c r="P6523" s="131"/>
      <c r="Q6523" s="131"/>
      <c r="R6523" s="781" t="str">
        <f>IF(AND(NM_従事者_従事者73_従事者区分&lt;&gt;"",新_新規_2!I1230&lt;&gt;""), 新_新規_2!I1230, "")
&amp; IF(AND(NM_従事者_従事者73_従事者区分&lt;&gt;"",新_変更_3!AL1258&lt;&gt;""), 新_変更_3!AL1258, "")</f>
        <v/>
      </c>
      <c r="S6523" s="784" t="str">
        <f>IF(AND(NM_従事者_従事者73_従事者区分&lt;&gt;"",新_新規_2!J1230&lt;&gt;""), 新_新規_2!J1230, "")
&amp; IF(AND(NM_従事者_従事者73_従事者区分&lt;&gt;"",新_変更_3!AM1258&lt;&gt;""), 新_変更_3!AM1258, "")</f>
        <v/>
      </c>
      <c r="T6523" s="131"/>
      <c r="U6523" s="787" t="str">
        <f>IF(AND(NM_従事者_従事者73_従事者区分&lt;&gt;"",新_新規_2!L1230&lt;&gt;""), 新_新規_2!L1230, "")
&amp; IF(AND(NM_従事者_従事者73_従事者区分&lt;&gt;"",新_変更_3!AO1258&lt;&gt;""), 新_変更_3!AO1258, "")</f>
        <v/>
      </c>
      <c r="V6523" s="130"/>
      <c r="W6523" s="131"/>
      <c r="X6523" s="131"/>
      <c r="Y6523" s="131"/>
      <c r="Z6523" s="131"/>
      <c r="AA6523" s="131"/>
      <c r="AB6523" s="131"/>
      <c r="AC6523" s="131"/>
      <c r="AD6523" s="131"/>
      <c r="AE6523" s="131"/>
      <c r="AF6523" s="131"/>
      <c r="AG6523" s="131"/>
      <c r="AH6523" s="133"/>
      <c r="AI6523" s="133"/>
      <c r="AJ6523" s="131"/>
      <c r="AK6523" s="149"/>
      <c r="AL6523" s="131"/>
      <c r="AM6523" s="131"/>
      <c r="AN6523" s="131"/>
      <c r="AO6523" s="132"/>
    </row>
    <row r="6524" spans="2:41" ht="13.35" customHeight="1">
      <c r="B6524" s="135"/>
      <c r="I6524" s="136"/>
      <c r="J6524" s="135"/>
      <c r="M6524" s="136"/>
      <c r="N6524" s="135" t="s">
        <v>30</v>
      </c>
      <c r="R6524" s="782"/>
      <c r="S6524" s="785"/>
      <c r="T6524" s="124" t="s">
        <v>388</v>
      </c>
      <c r="U6524" s="756"/>
      <c r="V6524" s="135" t="s">
        <v>112</v>
      </c>
      <c r="AH6524" s="137"/>
      <c r="AI6524" s="137"/>
      <c r="AK6524" s="150"/>
      <c r="AO6524" s="136"/>
    </row>
    <row r="6525" spans="2:41" ht="3.75" customHeight="1">
      <c r="B6525" s="135"/>
      <c r="I6525" s="136"/>
      <c r="J6525" s="135"/>
      <c r="M6525" s="136"/>
      <c r="N6525" s="135"/>
      <c r="R6525" s="783"/>
      <c r="S6525" s="786"/>
      <c r="T6525" s="141"/>
      <c r="U6525" s="759"/>
      <c r="V6525" s="140"/>
      <c r="W6525" s="141"/>
      <c r="X6525" s="141"/>
      <c r="Y6525" s="141"/>
      <c r="Z6525" s="141"/>
      <c r="AA6525" s="141"/>
      <c r="AB6525" s="141"/>
      <c r="AC6525" s="141"/>
      <c r="AD6525" s="141"/>
      <c r="AE6525" s="141"/>
      <c r="AF6525" s="141"/>
      <c r="AG6525" s="141"/>
      <c r="AH6525" s="143"/>
      <c r="AI6525" s="143"/>
      <c r="AJ6525" s="141"/>
      <c r="AK6525" s="151"/>
      <c r="AL6525" s="141"/>
      <c r="AM6525" s="141"/>
      <c r="AN6525" s="141"/>
      <c r="AO6525" s="142"/>
    </row>
    <row r="6526" spans="2:41" ht="3.75" customHeight="1">
      <c r="B6526" s="135"/>
      <c r="I6526" s="136"/>
      <c r="J6526" s="135"/>
      <c r="M6526" s="136"/>
      <c r="N6526" s="130"/>
      <c r="O6526" s="131"/>
      <c r="P6526" s="131"/>
      <c r="Q6526" s="132"/>
      <c r="R6526" s="788" t="str">
        <f>IF(AND(NM_従事者_従事者73_従事者区分&lt;&gt;"",新_新規_2!K1234&lt;&gt;""), 新_新規_2!K1234, "")
&amp; IF(AND(NM_従事者_従事者73_従事者区分&lt;&gt;"",新_変更_3!AN1262&lt;&gt;""), 新_変更_3!AN1262, "")</f>
        <v/>
      </c>
      <c r="S6526" s="684"/>
      <c r="T6526" s="684"/>
      <c r="U6526" s="685"/>
      <c r="V6526" s="686" t="str">
        <f>IF(AND(NM_従事者_従事者73_従事者区分&lt;&gt;"",新_新規_2!O1234&lt;&gt;""), 新_新規_2!O1234, "")
&amp; IF(AND(NM_従事者_従事者73_従事者区分&lt;&gt;"",新_変更_3!AR1262&lt;&gt;""), 新_変更_3!AR1262, "")</f>
        <v/>
      </c>
      <c r="W6526" s="688"/>
      <c r="X6526" s="683" t="str">
        <f>IF(AND(NM_従事者_従事者73_従事者区分&lt;&gt;"",新_新規_2!Q1234&lt;&gt;""), 新_新規_2!Q1234, "")
&amp; IF(AND(NM_従事者_従事者73_従事者区分&lt;&gt;"",新_変更_3!AT1262&lt;&gt;""), 新_変更_3!AT1262, "")</f>
        <v/>
      </c>
      <c r="Y6526" s="684"/>
      <c r="Z6526" s="684"/>
      <c r="AA6526" s="685"/>
      <c r="AI6526" s="131"/>
      <c r="AO6526" s="136"/>
    </row>
    <row r="6527" spans="2:41" ht="13.35" customHeight="1">
      <c r="B6527" s="135"/>
      <c r="I6527" s="136"/>
      <c r="J6527" s="135"/>
      <c r="M6527" s="136"/>
      <c r="N6527" s="135" t="s">
        <v>114</v>
      </c>
      <c r="Q6527" s="136"/>
      <c r="R6527" s="686"/>
      <c r="S6527" s="687"/>
      <c r="T6527" s="687"/>
      <c r="U6527" s="688"/>
      <c r="V6527" s="686"/>
      <c r="W6527" s="688"/>
      <c r="X6527" s="686"/>
      <c r="Y6527" s="687"/>
      <c r="Z6527" s="687"/>
      <c r="AA6527" s="688"/>
      <c r="AB6527" s="158" t="s">
        <v>171</v>
      </c>
      <c r="AO6527" s="136"/>
    </row>
    <row r="6528" spans="2:41" ht="3.75" customHeight="1">
      <c r="B6528" s="135"/>
      <c r="I6528" s="136"/>
      <c r="J6528" s="135"/>
      <c r="M6528" s="136"/>
      <c r="N6528" s="135"/>
      <c r="Q6528" s="136"/>
      <c r="R6528" s="689"/>
      <c r="S6528" s="690"/>
      <c r="T6528" s="690"/>
      <c r="U6528" s="691"/>
      <c r="V6528" s="689"/>
      <c r="W6528" s="691"/>
      <c r="X6528" s="689"/>
      <c r="Y6528" s="690"/>
      <c r="Z6528" s="690"/>
      <c r="AA6528" s="691"/>
      <c r="AB6528" s="141"/>
      <c r="AC6528" s="141"/>
      <c r="AD6528" s="141"/>
      <c r="AE6528" s="141"/>
      <c r="AF6528" s="141"/>
      <c r="AG6528" s="141"/>
      <c r="AH6528" s="141"/>
      <c r="AI6528" s="141"/>
      <c r="AJ6528" s="141"/>
      <c r="AK6528" s="141"/>
      <c r="AL6528" s="141"/>
      <c r="AM6528" s="141"/>
      <c r="AN6528" s="141"/>
      <c r="AO6528" s="142"/>
    </row>
    <row r="6529" spans="2:41" ht="3.75" customHeight="1">
      <c r="B6529" s="135"/>
      <c r="I6529" s="136"/>
      <c r="J6529" s="135"/>
      <c r="M6529" s="136"/>
      <c r="N6529" s="130"/>
      <c r="O6529" s="131"/>
      <c r="P6529" s="131"/>
      <c r="Q6529" s="131"/>
      <c r="R6529" s="130"/>
      <c r="S6529" s="131"/>
      <c r="T6529" s="131"/>
      <c r="U6529" s="131"/>
      <c r="V6529" s="131"/>
      <c r="W6529" s="131"/>
      <c r="X6529" s="131"/>
      <c r="Y6529" s="131"/>
      <c r="Z6529" s="131"/>
      <c r="AA6529" s="132"/>
      <c r="AB6529" s="130"/>
      <c r="AI6529" s="136"/>
      <c r="AJ6529" s="130"/>
      <c r="AK6529" s="131"/>
      <c r="AL6529" s="131"/>
      <c r="AM6529" s="131"/>
      <c r="AN6529" s="131"/>
      <c r="AO6529" s="132"/>
    </row>
    <row r="6530" spans="2:41" ht="13.35" customHeight="1">
      <c r="B6530" s="135"/>
      <c r="I6530" s="136"/>
      <c r="J6530" s="135"/>
      <c r="M6530" s="136"/>
      <c r="N6530" s="135" t="s">
        <v>115</v>
      </c>
      <c r="R6530" s="135"/>
      <c r="S6530" s="696" t="str">
        <f>IF(AND(NM_従事者_従事者73_従事者区分&lt;&gt;"",新_新規_2!I1236&lt;&gt;""), 新_新規_2!I1236, "")
 &amp; IF(AND(NM_従事者_従事者73_従事者区分&lt;&gt;"",新_変更_3!AL1264&lt;&gt;""), 新_変更_3!AL1264, "")</f>
        <v/>
      </c>
      <c r="T6530" s="694"/>
      <c r="V6530" s="146" t="str">
        <f>IF(AND(NM_従事者_従事者73_従事者区分&lt;&gt;"",新_新規_2!K1236&lt;&gt;""), 新_新規_2!K1236, "")
 &amp; IF(AND(NM_従事者_従事者73_従事者区分&lt;&gt;"",新_変更_3!AN1264&lt;&gt;""), 新_変更_3!AN1264, "")</f>
        <v/>
      </c>
      <c r="W6530" s="124" t="s">
        <v>12</v>
      </c>
      <c r="X6530" s="146" t="str">
        <f>IF(AND(NM_従事者_従事者73_従事者区分&lt;&gt;"",新_新規_2!M1236&lt;&gt;""), 新_新規_2!M1236, "")
&amp; IF(AND(NM_従事者_従事者73_従事者区分&lt;&gt;"",新_変更_3!AP1264&lt;&gt;""), 新_変更_3!AP1264, "")</f>
        <v/>
      </c>
      <c r="Y6530" s="124" t="s">
        <v>11</v>
      </c>
      <c r="Z6530" s="146" t="str">
        <f>IF(AND(NM_従事者_従事者73_従事者区分&lt;&gt;"",新_新規_2!O1236&lt;&gt;""), 新_新規_2!O1236, "")
&amp; IF(AND(NM_従事者_従事者73_従事者区分&lt;&gt;"",新_変更_3!AR1264&lt;&gt;""), 新_変更_3!AR1264, "")</f>
        <v/>
      </c>
      <c r="AA6530" s="124" t="s">
        <v>364</v>
      </c>
      <c r="AB6530" s="135" t="s">
        <v>170</v>
      </c>
      <c r="AI6530" s="136"/>
      <c r="AJ6530" s="135"/>
      <c r="AK6530" s="696"/>
      <c r="AL6530" s="693"/>
      <c r="AM6530" s="693"/>
      <c r="AN6530" s="693"/>
      <c r="AO6530" s="694"/>
    </row>
    <row r="6531" spans="2:41" ht="3.75" customHeight="1">
      <c r="B6531" s="135"/>
      <c r="I6531" s="136"/>
      <c r="J6531" s="135"/>
      <c r="M6531" s="136"/>
      <c r="N6531" s="135"/>
      <c r="R6531" s="140"/>
      <c r="S6531" s="141"/>
      <c r="T6531" s="141"/>
      <c r="U6531" s="141"/>
      <c r="V6531" s="141"/>
      <c r="W6531" s="141"/>
      <c r="X6531" s="141"/>
      <c r="Y6531" s="141"/>
      <c r="Z6531" s="141"/>
      <c r="AA6531" s="142"/>
      <c r="AB6531" s="140"/>
      <c r="AC6531" s="141"/>
      <c r="AD6531" s="141"/>
      <c r="AE6531" s="141"/>
      <c r="AF6531" s="141"/>
      <c r="AG6531" s="141"/>
      <c r="AH6531" s="141"/>
      <c r="AI6531" s="142"/>
      <c r="AJ6531" s="140"/>
      <c r="AK6531" s="141"/>
      <c r="AL6531" s="141"/>
      <c r="AM6531" s="141"/>
      <c r="AN6531" s="141"/>
      <c r="AO6531" s="142"/>
    </row>
    <row r="6532" spans="2:41" ht="3.75" customHeight="1">
      <c r="B6532" s="135"/>
      <c r="I6532" s="136"/>
      <c r="J6532" s="135"/>
      <c r="M6532" s="136"/>
      <c r="N6532" s="130"/>
      <c r="O6532" s="131"/>
      <c r="P6532" s="131"/>
      <c r="Q6532" s="132"/>
      <c r="R6532" s="683" t="str">
        <f>IF(新_新規_2!T1233="☑", "研修中の登録販売者", "") &amp; IF(新_変更_3!AW1261="☑", "研修中の登録販売者", "")</f>
        <v/>
      </c>
      <c r="S6532" s="684"/>
      <c r="T6532" s="684"/>
      <c r="U6532" s="684"/>
      <c r="V6532" s="684"/>
      <c r="W6532" s="684"/>
      <c r="X6532" s="684"/>
      <c r="Y6532" s="684"/>
      <c r="Z6532" s="684"/>
      <c r="AA6532" s="684"/>
      <c r="AB6532" s="684"/>
      <c r="AC6532" s="684"/>
      <c r="AD6532" s="684"/>
      <c r="AE6532" s="684"/>
      <c r="AF6532" s="684"/>
      <c r="AG6532" s="684"/>
      <c r="AH6532" s="684"/>
      <c r="AI6532" s="684"/>
      <c r="AJ6532" s="684"/>
      <c r="AK6532" s="684"/>
      <c r="AL6532" s="684"/>
      <c r="AM6532" s="684"/>
      <c r="AN6532" s="684"/>
      <c r="AO6532" s="685"/>
    </row>
    <row r="6533" spans="2:41" ht="13.35" customHeight="1">
      <c r="B6533" s="135"/>
      <c r="I6533" s="136"/>
      <c r="J6533" s="135"/>
      <c r="M6533" s="136"/>
      <c r="N6533" s="135" t="s">
        <v>32</v>
      </c>
      <c r="Q6533" s="136"/>
      <c r="R6533" s="686"/>
      <c r="S6533" s="687"/>
      <c r="T6533" s="687"/>
      <c r="U6533" s="687"/>
      <c r="V6533" s="687"/>
      <c r="W6533" s="687"/>
      <c r="X6533" s="687"/>
      <c r="Y6533" s="687"/>
      <c r="Z6533" s="687"/>
      <c r="AA6533" s="687"/>
      <c r="AB6533" s="687"/>
      <c r="AC6533" s="687"/>
      <c r="AD6533" s="687"/>
      <c r="AE6533" s="687"/>
      <c r="AF6533" s="687"/>
      <c r="AG6533" s="687"/>
      <c r="AH6533" s="687"/>
      <c r="AI6533" s="687"/>
      <c r="AJ6533" s="687"/>
      <c r="AK6533" s="687"/>
      <c r="AL6533" s="687"/>
      <c r="AM6533" s="687"/>
      <c r="AN6533" s="687"/>
      <c r="AO6533" s="688"/>
    </row>
    <row r="6534" spans="2:41" ht="3.75" customHeight="1">
      <c r="B6534" s="135"/>
      <c r="I6534" s="136"/>
      <c r="J6534" s="135"/>
      <c r="M6534" s="136"/>
      <c r="N6534" s="140"/>
      <c r="O6534" s="141"/>
      <c r="P6534" s="141"/>
      <c r="Q6534" s="142"/>
      <c r="R6534" s="689"/>
      <c r="S6534" s="690"/>
      <c r="T6534" s="690"/>
      <c r="U6534" s="690"/>
      <c r="V6534" s="690"/>
      <c r="W6534" s="690"/>
      <c r="X6534" s="690"/>
      <c r="Y6534" s="690"/>
      <c r="Z6534" s="690"/>
      <c r="AA6534" s="690"/>
      <c r="AB6534" s="690"/>
      <c r="AC6534" s="690"/>
      <c r="AD6534" s="690"/>
      <c r="AE6534" s="690"/>
      <c r="AF6534" s="690"/>
      <c r="AG6534" s="690"/>
      <c r="AH6534" s="690"/>
      <c r="AI6534" s="690"/>
      <c r="AJ6534" s="690"/>
      <c r="AK6534" s="690"/>
      <c r="AL6534" s="690"/>
      <c r="AM6534" s="690"/>
      <c r="AN6534" s="690"/>
      <c r="AO6534" s="691"/>
    </row>
    <row r="6535" spans="2:41" ht="3.75" customHeight="1">
      <c r="B6535" s="135"/>
      <c r="I6535" s="136"/>
      <c r="J6535" s="130"/>
      <c r="K6535" s="131"/>
      <c r="L6535" s="131"/>
      <c r="M6535" s="132"/>
      <c r="N6535" s="130"/>
      <c r="O6535" s="131"/>
      <c r="P6535" s="131"/>
      <c r="Q6535" s="132"/>
      <c r="R6535" s="130"/>
      <c r="S6535" s="131"/>
      <c r="T6535" s="131"/>
      <c r="U6535" s="131"/>
      <c r="V6535" s="131"/>
      <c r="W6535" s="131"/>
      <c r="X6535" s="131"/>
      <c r="Y6535" s="131"/>
      <c r="Z6535" s="131"/>
      <c r="AA6535" s="132"/>
      <c r="AB6535" s="130"/>
      <c r="AC6535" s="131"/>
      <c r="AD6535" s="131"/>
      <c r="AE6535" s="132"/>
      <c r="AF6535" s="131"/>
      <c r="AG6535" s="131"/>
      <c r="AH6535" s="131"/>
      <c r="AI6535" s="131"/>
      <c r="AJ6535" s="131"/>
      <c r="AK6535" s="131"/>
      <c r="AL6535" s="131"/>
      <c r="AM6535" s="131"/>
      <c r="AN6535" s="131"/>
      <c r="AO6535" s="132"/>
    </row>
    <row r="6536" spans="2:41" ht="13.35" customHeight="1">
      <c r="B6536" s="135"/>
      <c r="I6536" s="136"/>
      <c r="J6536" s="135"/>
      <c r="M6536" s="136"/>
      <c r="N6536" s="135" t="s">
        <v>27</v>
      </c>
      <c r="Q6536" s="136"/>
      <c r="R6536" s="135"/>
      <c r="S6536" s="692" t="str">
        <f>IF(新_新規_2!I1240&lt;&gt;"", "01300011:その他従事者", "") &amp; IF(新_変更_3!AL1268&lt;&gt;"", "01300011:その他従事者", "")</f>
        <v/>
      </c>
      <c r="T6536" s="693"/>
      <c r="U6536" s="693"/>
      <c r="V6536" s="693"/>
      <c r="W6536" s="693"/>
      <c r="X6536" s="693"/>
      <c r="Y6536" s="693"/>
      <c r="Z6536" s="693"/>
      <c r="AA6536" s="694"/>
      <c r="AB6536" s="135" t="s">
        <v>28</v>
      </c>
      <c r="AE6536" s="136"/>
      <c r="AF6536" s="135"/>
      <c r="AG6536" s="695" t="str">
        <f>IF(新_新規_2!I1248="☑", "01300001:薬剤師", "") &amp; IF(新_変更_3!AL1276="☑", "01300001:薬剤師", "")
 &amp; IF(新_新規_2!N1248="☑", "01300002:登録販売者", "") &amp; IF(新_変更_3!AQ1276="☑", "01300002:登録販売者", "")
&amp; IF(新_新規_2!T1248="☑", "01300002:登録販売者", "") &amp; IF(新_変更_3!AW1276="☑", "01300002:登録販売者", "")</f>
        <v/>
      </c>
      <c r="AH6536" s="693"/>
      <c r="AI6536" s="693"/>
      <c r="AJ6536" s="693"/>
      <c r="AK6536" s="693"/>
      <c r="AL6536" s="693"/>
      <c r="AM6536" s="693"/>
      <c r="AN6536" s="693"/>
      <c r="AO6536" s="694"/>
    </row>
    <row r="6537" spans="2:41" ht="3.75" customHeight="1">
      <c r="B6537" s="135"/>
      <c r="I6537" s="136"/>
      <c r="J6537" s="135"/>
      <c r="M6537" s="136"/>
      <c r="N6537" s="140"/>
      <c r="O6537" s="141"/>
      <c r="P6537" s="141"/>
      <c r="Q6537" s="142"/>
      <c r="R6537" s="140"/>
      <c r="S6537" s="141"/>
      <c r="T6537" s="141"/>
      <c r="U6537" s="141"/>
      <c r="V6537" s="141"/>
      <c r="W6537" s="141"/>
      <c r="X6537" s="141"/>
      <c r="Y6537" s="141"/>
      <c r="Z6537" s="141"/>
      <c r="AA6537" s="142"/>
      <c r="AB6537" s="140"/>
      <c r="AC6537" s="141"/>
      <c r="AD6537" s="141"/>
      <c r="AE6537" s="142"/>
      <c r="AF6537" s="141"/>
      <c r="AG6537" s="141"/>
      <c r="AH6537" s="141"/>
      <c r="AI6537" s="141"/>
      <c r="AJ6537" s="141"/>
      <c r="AK6537" s="141"/>
      <c r="AL6537" s="141"/>
      <c r="AM6537" s="141"/>
      <c r="AN6537" s="141"/>
      <c r="AO6537" s="142"/>
    </row>
    <row r="6538" spans="2:41" ht="3.75" customHeight="1">
      <c r="B6538" s="135"/>
      <c r="I6538" s="136"/>
      <c r="J6538" s="135"/>
      <c r="M6538" s="136"/>
      <c r="N6538" s="130"/>
      <c r="O6538" s="131"/>
      <c r="P6538" s="131"/>
      <c r="Q6538" s="132"/>
      <c r="R6538" s="130"/>
      <c r="S6538" s="131"/>
      <c r="T6538" s="131"/>
      <c r="U6538" s="131"/>
      <c r="V6538" s="131"/>
      <c r="W6538" s="131"/>
      <c r="X6538" s="131"/>
      <c r="Y6538" s="131"/>
      <c r="Z6538" s="131"/>
      <c r="AA6538" s="132"/>
      <c r="AB6538" s="130"/>
      <c r="AC6538" s="131"/>
      <c r="AD6538" s="131"/>
      <c r="AE6538" s="132"/>
      <c r="AF6538" s="130"/>
      <c r="AG6538" s="131"/>
      <c r="AH6538" s="131"/>
      <c r="AI6538" s="131"/>
      <c r="AJ6538" s="131"/>
      <c r="AK6538" s="131"/>
      <c r="AL6538" s="131"/>
      <c r="AM6538" s="131"/>
      <c r="AN6538" s="131"/>
      <c r="AO6538" s="132"/>
    </row>
    <row r="6539" spans="2:41" ht="13.35" customHeight="1">
      <c r="B6539" s="135"/>
      <c r="I6539" s="136"/>
      <c r="J6539" s="135"/>
      <c r="M6539" s="136"/>
      <c r="N6539" s="135" t="s">
        <v>3990</v>
      </c>
      <c r="Q6539" s="136"/>
      <c r="R6539" s="135"/>
      <c r="S6539" s="696"/>
      <c r="T6539" s="694"/>
      <c r="V6539" s="146"/>
      <c r="W6539" s="124" t="s">
        <v>12</v>
      </c>
      <c r="X6539" s="146"/>
      <c r="Y6539" s="124" t="s">
        <v>11</v>
      </c>
      <c r="Z6539" s="146"/>
      <c r="AA6539" s="136" t="s">
        <v>364</v>
      </c>
      <c r="AB6539" s="135" t="s">
        <v>66</v>
      </c>
      <c r="AE6539" s="136"/>
      <c r="AF6539" s="135"/>
      <c r="AG6539" s="696"/>
      <c r="AH6539" s="694"/>
      <c r="AJ6539" s="146"/>
      <c r="AK6539" s="124" t="s">
        <v>12</v>
      </c>
      <c r="AL6539" s="146"/>
      <c r="AM6539" s="124" t="s">
        <v>11</v>
      </c>
      <c r="AN6539" s="146"/>
      <c r="AO6539" s="136" t="s">
        <v>364</v>
      </c>
    </row>
    <row r="6540" spans="2:41" ht="3.75" customHeight="1">
      <c r="B6540" s="135"/>
      <c r="I6540" s="136"/>
      <c r="J6540" s="135"/>
      <c r="M6540" s="136"/>
      <c r="N6540" s="140"/>
      <c r="O6540" s="141"/>
      <c r="P6540" s="141"/>
      <c r="Q6540" s="142"/>
      <c r="R6540" s="140"/>
      <c r="S6540" s="141"/>
      <c r="T6540" s="141"/>
      <c r="U6540" s="141"/>
      <c r="V6540" s="141"/>
      <c r="W6540" s="141"/>
      <c r="X6540" s="141"/>
      <c r="Y6540" s="141"/>
      <c r="Z6540" s="141"/>
      <c r="AA6540" s="142"/>
      <c r="AB6540" s="140"/>
      <c r="AC6540" s="141"/>
      <c r="AD6540" s="141"/>
      <c r="AE6540" s="142"/>
      <c r="AF6540" s="140"/>
      <c r="AG6540" s="141"/>
      <c r="AH6540" s="141"/>
      <c r="AI6540" s="141"/>
      <c r="AJ6540" s="141"/>
      <c r="AK6540" s="141"/>
      <c r="AL6540" s="141"/>
      <c r="AM6540" s="141"/>
      <c r="AN6540" s="141"/>
      <c r="AO6540" s="142"/>
    </row>
    <row r="6541" spans="2:41" ht="3.75" customHeight="1">
      <c r="B6541" s="135"/>
      <c r="I6541" s="136"/>
      <c r="J6541" s="135"/>
      <c r="M6541" s="136"/>
      <c r="N6541" s="130"/>
      <c r="O6541" s="131"/>
      <c r="P6541" s="131"/>
      <c r="Q6541" s="132"/>
      <c r="R6541" s="683" t="str">
        <f>IF(AND(NM_従事者_従事者74_従事者区分&lt;&gt;"",新_新規_2!I1240&lt;&gt;""), 新_新規_2!I1240, "")
&amp; IF(AND(NM_従事者_従事者74_従事者区分&lt;&gt;"",新_変更_3!AL1268&lt;&gt;""), 新_変更_3!AL1268, "")</f>
        <v/>
      </c>
      <c r="S6541" s="684"/>
      <c r="T6541" s="684"/>
      <c r="U6541" s="684"/>
      <c r="V6541" s="684"/>
      <c r="W6541" s="684"/>
      <c r="X6541" s="684"/>
      <c r="Y6541" s="684"/>
      <c r="Z6541" s="684"/>
      <c r="AA6541" s="684"/>
      <c r="AB6541" s="684"/>
      <c r="AC6541" s="684"/>
      <c r="AD6541" s="684"/>
      <c r="AE6541" s="684"/>
      <c r="AF6541" s="684"/>
      <c r="AG6541" s="684"/>
      <c r="AH6541" s="684"/>
      <c r="AI6541" s="684"/>
      <c r="AJ6541" s="685"/>
      <c r="AK6541" s="131"/>
      <c r="AL6541" s="131"/>
      <c r="AM6541" s="131"/>
      <c r="AN6541" s="131"/>
      <c r="AO6541" s="132"/>
    </row>
    <row r="6542" spans="2:41" ht="13.35" customHeight="1">
      <c r="B6542" s="135"/>
      <c r="I6542" s="136"/>
      <c r="J6542" s="135"/>
      <c r="M6542" s="136"/>
      <c r="N6542" s="135" t="s">
        <v>8</v>
      </c>
      <c r="Q6542" s="136"/>
      <c r="R6542" s="686"/>
      <c r="S6542" s="687"/>
      <c r="T6542" s="687"/>
      <c r="U6542" s="687"/>
      <c r="V6542" s="687"/>
      <c r="W6542" s="687"/>
      <c r="X6542" s="687"/>
      <c r="Y6542" s="687"/>
      <c r="Z6542" s="687"/>
      <c r="AA6542" s="687"/>
      <c r="AB6542" s="687"/>
      <c r="AC6542" s="687"/>
      <c r="AD6542" s="687"/>
      <c r="AE6542" s="687"/>
      <c r="AF6542" s="687"/>
      <c r="AG6542" s="687"/>
      <c r="AH6542" s="687"/>
      <c r="AI6542" s="687"/>
      <c r="AJ6542" s="688"/>
      <c r="AL6542" s="147" t="s">
        <v>13</v>
      </c>
      <c r="AM6542" s="124" t="s">
        <v>29</v>
      </c>
      <c r="AO6542" s="136"/>
    </row>
    <row r="6543" spans="2:41" ht="3.75" customHeight="1">
      <c r="B6543" s="135"/>
      <c r="I6543" s="136"/>
      <c r="J6543" s="135"/>
      <c r="M6543" s="136"/>
      <c r="N6543" s="140"/>
      <c r="O6543" s="141"/>
      <c r="P6543" s="141"/>
      <c r="Q6543" s="142"/>
      <c r="R6543" s="689"/>
      <c r="S6543" s="690"/>
      <c r="T6543" s="690"/>
      <c r="U6543" s="690"/>
      <c r="V6543" s="690"/>
      <c r="W6543" s="690"/>
      <c r="X6543" s="690"/>
      <c r="Y6543" s="690"/>
      <c r="Z6543" s="690"/>
      <c r="AA6543" s="690"/>
      <c r="AB6543" s="690"/>
      <c r="AC6543" s="690"/>
      <c r="AD6543" s="690"/>
      <c r="AE6543" s="690"/>
      <c r="AF6543" s="690"/>
      <c r="AG6543" s="690"/>
      <c r="AH6543" s="690"/>
      <c r="AI6543" s="690"/>
      <c r="AJ6543" s="691"/>
      <c r="AK6543" s="141"/>
      <c r="AL6543" s="141"/>
      <c r="AM6543" s="141"/>
      <c r="AN6543" s="141"/>
      <c r="AO6543" s="142"/>
    </row>
    <row r="6544" spans="2:41" ht="3.75" customHeight="1">
      <c r="B6544" s="135"/>
      <c r="I6544" s="136"/>
      <c r="J6544" s="135"/>
      <c r="M6544" s="136"/>
      <c r="N6544" s="130"/>
      <c r="O6544" s="131"/>
      <c r="P6544" s="131"/>
      <c r="Q6544" s="132"/>
      <c r="R6544" s="683" t="str">
        <f>IF(NM_従事者_従事者74_従事者区分="","",(IF(新_新規_2!I1239&lt;&gt;"", ASC(PHONETIC(新_新規_2!I1239)), "") &amp; IF(新_変更_3!AL1267&lt;&gt;"", ASC(PHONETIC(新_変更_3!AL1267)), "")))</f>
        <v/>
      </c>
      <c r="S6544" s="684"/>
      <c r="T6544" s="684"/>
      <c r="U6544" s="684"/>
      <c r="V6544" s="684"/>
      <c r="W6544" s="684"/>
      <c r="X6544" s="684"/>
      <c r="Y6544" s="684"/>
      <c r="Z6544" s="684"/>
      <c r="AA6544" s="684"/>
      <c r="AB6544" s="684"/>
      <c r="AC6544" s="684"/>
      <c r="AD6544" s="684"/>
      <c r="AE6544" s="684"/>
      <c r="AF6544" s="684"/>
      <c r="AG6544" s="684"/>
      <c r="AH6544" s="684"/>
      <c r="AI6544" s="684"/>
      <c r="AJ6544" s="684"/>
      <c r="AK6544" s="684"/>
      <c r="AL6544" s="684"/>
      <c r="AM6544" s="684"/>
      <c r="AN6544" s="684"/>
      <c r="AO6544" s="685"/>
    </row>
    <row r="6545" spans="2:41" ht="13.35" customHeight="1">
      <c r="B6545" s="135"/>
      <c r="I6545" s="136"/>
      <c r="J6545" s="135"/>
      <c r="M6545" s="136"/>
      <c r="N6545" s="135" t="s">
        <v>61</v>
      </c>
      <c r="Q6545" s="136"/>
      <c r="R6545" s="686"/>
      <c r="S6545" s="687"/>
      <c r="T6545" s="687"/>
      <c r="U6545" s="687"/>
      <c r="V6545" s="687"/>
      <c r="W6545" s="687"/>
      <c r="X6545" s="687"/>
      <c r="Y6545" s="687"/>
      <c r="Z6545" s="687"/>
      <c r="AA6545" s="687"/>
      <c r="AB6545" s="687"/>
      <c r="AC6545" s="687"/>
      <c r="AD6545" s="687"/>
      <c r="AE6545" s="687"/>
      <c r="AF6545" s="687"/>
      <c r="AG6545" s="687"/>
      <c r="AH6545" s="687"/>
      <c r="AI6545" s="687"/>
      <c r="AJ6545" s="687"/>
      <c r="AK6545" s="687"/>
      <c r="AL6545" s="687"/>
      <c r="AM6545" s="687"/>
      <c r="AN6545" s="687"/>
      <c r="AO6545" s="688"/>
    </row>
    <row r="6546" spans="2:41" ht="3.75" customHeight="1">
      <c r="B6546" s="135"/>
      <c r="I6546" s="136"/>
      <c r="J6546" s="135"/>
      <c r="M6546" s="136"/>
      <c r="N6546" s="135"/>
      <c r="Q6546" s="136"/>
      <c r="R6546" s="689"/>
      <c r="S6546" s="690"/>
      <c r="T6546" s="690"/>
      <c r="U6546" s="690"/>
      <c r="V6546" s="690"/>
      <c r="W6546" s="690"/>
      <c r="X6546" s="690"/>
      <c r="Y6546" s="690"/>
      <c r="Z6546" s="690"/>
      <c r="AA6546" s="690"/>
      <c r="AB6546" s="690"/>
      <c r="AC6546" s="690"/>
      <c r="AD6546" s="690"/>
      <c r="AE6546" s="690"/>
      <c r="AF6546" s="690"/>
      <c r="AG6546" s="690"/>
      <c r="AH6546" s="690"/>
      <c r="AI6546" s="690"/>
      <c r="AJ6546" s="690"/>
      <c r="AK6546" s="690"/>
      <c r="AL6546" s="690"/>
      <c r="AM6546" s="690"/>
      <c r="AN6546" s="690"/>
      <c r="AO6546" s="691"/>
    </row>
    <row r="6547" spans="2:41" ht="3.75" customHeight="1">
      <c r="B6547" s="135"/>
      <c r="I6547" s="136"/>
      <c r="J6547" s="135"/>
      <c r="N6547" s="130"/>
      <c r="O6547" s="131"/>
      <c r="P6547" s="131"/>
      <c r="Q6547" s="132"/>
      <c r="U6547" s="787" t="str">
        <f>IF(AND(NM_従事者_従事者74_従事者区分&lt;&gt;"",新_新規_2!L1241&lt;&gt;""), 新_新規_2!L1241, "")
&amp; IF(AND(NM_従事者_従事者74_従事者区分&lt;&gt;"",新_変更_3!AO1269&lt;&gt;""), 新_変更_3!AO1269, "")</f>
        <v/>
      </c>
      <c r="V6547" s="754"/>
      <c r="W6547" s="754"/>
      <c r="X6547" s="789"/>
      <c r="Y6547" s="131"/>
      <c r="Z6547" s="792" t="str">
        <f>IF(AND(NM_従事者_従事者74_従事者区分&lt;&gt;"",新_新規_2!O1241&lt;&gt;""), 新_新規_2!O1241, "")
&amp; IF(AND(NM_従事者_従事者74_従事者区分&lt;&gt;"",新_変更_3!AR1269&lt;&gt;""), 新_変更_3!AR1269, "")</f>
        <v/>
      </c>
      <c r="AA6547" s="754"/>
      <c r="AB6547" s="754"/>
      <c r="AC6547" s="755"/>
      <c r="AG6547" s="683" t="str">
        <f>IF(AND(NM_従事者_従事者74_従事者区分&lt;&gt;"",新_新規_2!L1242&lt;&gt;""), 新_新規_2!L1242, "")
&amp; IF(AND(NM_従事者_従事者74_従事者区分&lt;&gt;"",新_変更_3!AO1270&lt;&gt;""), 新_変更_3!AO1270, "")</f>
        <v/>
      </c>
      <c r="AH6547" s="684"/>
      <c r="AI6547" s="684"/>
      <c r="AJ6547" s="684"/>
      <c r="AK6547" s="684"/>
      <c r="AL6547" s="684"/>
      <c r="AM6547" s="684"/>
      <c r="AN6547" s="684"/>
      <c r="AO6547" s="685"/>
    </row>
    <row r="6548" spans="2:41" ht="13.35" customHeight="1">
      <c r="B6548" s="135"/>
      <c r="I6548" s="136"/>
      <c r="J6548" s="135"/>
      <c r="N6548" s="135"/>
      <c r="Q6548" s="136"/>
      <c r="R6548" s="124" t="s">
        <v>15</v>
      </c>
      <c r="U6548" s="756"/>
      <c r="V6548" s="757"/>
      <c r="W6548" s="757"/>
      <c r="X6548" s="790"/>
      <c r="Y6548" s="125" t="s">
        <v>359</v>
      </c>
      <c r="Z6548" s="793"/>
      <c r="AA6548" s="757"/>
      <c r="AB6548" s="757"/>
      <c r="AC6548" s="758"/>
      <c r="AD6548" s="124" t="s">
        <v>56</v>
      </c>
      <c r="AG6548" s="686"/>
      <c r="AH6548" s="687"/>
      <c r="AI6548" s="687"/>
      <c r="AJ6548" s="687"/>
      <c r="AK6548" s="687"/>
      <c r="AL6548" s="687"/>
      <c r="AM6548" s="687"/>
      <c r="AN6548" s="687"/>
      <c r="AO6548" s="688"/>
    </row>
    <row r="6549" spans="2:41" ht="3.75" customHeight="1">
      <c r="B6549" s="135"/>
      <c r="I6549" s="136"/>
      <c r="J6549" s="135"/>
      <c r="N6549" s="135"/>
      <c r="Q6549" s="136"/>
      <c r="R6549" s="141"/>
      <c r="S6549" s="141"/>
      <c r="T6549" s="141"/>
      <c r="U6549" s="759"/>
      <c r="V6549" s="760"/>
      <c r="W6549" s="760"/>
      <c r="X6549" s="791"/>
      <c r="Y6549" s="141"/>
      <c r="Z6549" s="794"/>
      <c r="AA6549" s="760"/>
      <c r="AB6549" s="760"/>
      <c r="AC6549" s="761"/>
      <c r="AD6549" s="141"/>
      <c r="AE6549" s="141"/>
      <c r="AF6549" s="141"/>
      <c r="AG6549" s="689"/>
      <c r="AH6549" s="690"/>
      <c r="AI6549" s="690"/>
      <c r="AJ6549" s="690"/>
      <c r="AK6549" s="690"/>
      <c r="AL6549" s="690"/>
      <c r="AM6549" s="690"/>
      <c r="AN6549" s="690"/>
      <c r="AO6549" s="691"/>
    </row>
    <row r="6550" spans="2:41" ht="3.75" customHeight="1">
      <c r="B6550" s="135"/>
      <c r="I6550" s="136"/>
      <c r="J6550" s="135"/>
      <c r="N6550" s="135"/>
      <c r="Q6550" s="136"/>
      <c r="R6550" s="131"/>
      <c r="S6550" s="131"/>
      <c r="T6550" s="132"/>
      <c r="U6550" s="683" t="str">
        <f>IF(AND(NM_従事者_従事者74_従事者区分&lt;&gt;"",新_新規_2!T1242&lt;&gt;""), 新_新規_2!T1242, "")
&amp; IF(AND(NM_従事者_従事者74_従事者区分&lt;&gt;"",新_変更_3!AW1270&lt;&gt;""), 新_変更_3!AW1270, "")</f>
        <v/>
      </c>
      <c r="V6550" s="684"/>
      <c r="W6550" s="684"/>
      <c r="X6550" s="684"/>
      <c r="Y6550" s="684"/>
      <c r="Z6550" s="684"/>
      <c r="AA6550" s="684"/>
      <c r="AB6550" s="684"/>
      <c r="AC6550" s="685"/>
      <c r="AD6550" s="130"/>
      <c r="AE6550" s="131"/>
      <c r="AF6550" s="132"/>
      <c r="AG6550" s="683" t="str">
        <f>IF(AND(NM_従事者_従事者74_従事者区分&lt;&gt;"",新_新規_2!L1243&lt;&gt;""), 新_新規_2!L1243, "")
 &amp; IF(AND(NM_従事者_従事者74_従事者区分&lt;&gt;"",新_変更_3!AO1271&lt;&gt;""), 新_変更_3!AO1271, "")</f>
        <v/>
      </c>
      <c r="AH6550" s="684"/>
      <c r="AI6550" s="684"/>
      <c r="AJ6550" s="684"/>
      <c r="AK6550" s="684"/>
      <c r="AL6550" s="684"/>
      <c r="AM6550" s="684"/>
      <c r="AN6550" s="684"/>
      <c r="AO6550" s="685"/>
    </row>
    <row r="6551" spans="2:41" ht="13.35" customHeight="1">
      <c r="B6551" s="135"/>
      <c r="I6551" s="136"/>
      <c r="J6551" s="135" t="s">
        <v>4066</v>
      </c>
      <c r="N6551" s="135" t="s">
        <v>23</v>
      </c>
      <c r="Q6551" s="136"/>
      <c r="R6551" s="124" t="s">
        <v>17</v>
      </c>
      <c r="T6551" s="136"/>
      <c r="U6551" s="686"/>
      <c r="V6551" s="687"/>
      <c r="W6551" s="687"/>
      <c r="X6551" s="687"/>
      <c r="Y6551" s="687"/>
      <c r="Z6551" s="687"/>
      <c r="AA6551" s="687"/>
      <c r="AB6551" s="687"/>
      <c r="AC6551" s="688"/>
      <c r="AD6551" s="135" t="s">
        <v>18</v>
      </c>
      <c r="AF6551" s="136"/>
      <c r="AG6551" s="686"/>
      <c r="AH6551" s="687"/>
      <c r="AI6551" s="687"/>
      <c r="AJ6551" s="687"/>
      <c r="AK6551" s="687"/>
      <c r="AL6551" s="687"/>
      <c r="AM6551" s="687"/>
      <c r="AN6551" s="687"/>
      <c r="AO6551" s="688"/>
    </row>
    <row r="6552" spans="2:41" ht="3.75" customHeight="1">
      <c r="B6552" s="135"/>
      <c r="I6552" s="136"/>
      <c r="J6552" s="135"/>
      <c r="N6552" s="135"/>
      <c r="Q6552" s="136"/>
      <c r="R6552" s="141"/>
      <c r="S6552" s="141"/>
      <c r="T6552" s="142"/>
      <c r="U6552" s="689"/>
      <c r="V6552" s="690"/>
      <c r="W6552" s="690"/>
      <c r="X6552" s="690"/>
      <c r="Y6552" s="690"/>
      <c r="Z6552" s="690"/>
      <c r="AA6552" s="690"/>
      <c r="AB6552" s="690"/>
      <c r="AC6552" s="691"/>
      <c r="AD6552" s="140"/>
      <c r="AE6552" s="141"/>
      <c r="AF6552" s="142"/>
      <c r="AG6552" s="689"/>
      <c r="AH6552" s="690"/>
      <c r="AI6552" s="690"/>
      <c r="AJ6552" s="690"/>
      <c r="AK6552" s="690"/>
      <c r="AL6552" s="690"/>
      <c r="AM6552" s="690"/>
      <c r="AN6552" s="690"/>
      <c r="AO6552" s="691"/>
    </row>
    <row r="6553" spans="2:41" ht="3.75" customHeight="1">
      <c r="B6553" s="135"/>
      <c r="I6553" s="136"/>
      <c r="J6553" s="135"/>
      <c r="N6553" s="135"/>
      <c r="Q6553" s="136"/>
      <c r="R6553" s="131"/>
      <c r="S6553" s="131"/>
      <c r="T6553" s="132"/>
      <c r="U6553" s="683" t="str">
        <f>IF(AND(NM_従事者_従事者74_従事者区分&lt;&gt;"",新_新規_2!T1243&lt;&gt;""), 新_新規_2!T1243, "")
&amp; IF(AND(NM_従事者_従事者74_従事者区分&lt;&gt;"",新_変更_3!AW1271&lt;&gt;""), 新_変更_3!AW1271, "")</f>
        <v/>
      </c>
      <c r="V6553" s="684"/>
      <c r="W6553" s="684"/>
      <c r="X6553" s="684"/>
      <c r="Y6553" s="684"/>
      <c r="Z6553" s="684"/>
      <c r="AA6553" s="684"/>
      <c r="AB6553" s="684"/>
      <c r="AC6553" s="685"/>
      <c r="AD6553" s="130"/>
      <c r="AE6553" s="131"/>
      <c r="AF6553" s="132"/>
      <c r="AG6553" s="683" t="str">
        <f>IF(AND(NM_従事者_従事者74_従事者区分&lt;&gt;"",新_新規_2!L1244&lt;&gt;""), 新_新規_2!L1244, "")
&amp; IF(AND(NM_従事者_従事者74_従事者区分&lt;&gt;"",新_変更_3!AO1272&lt;&gt;""), 新_変更_3!AO1272, "")</f>
        <v/>
      </c>
      <c r="AH6553" s="684"/>
      <c r="AI6553" s="684"/>
      <c r="AJ6553" s="684"/>
      <c r="AK6553" s="684"/>
      <c r="AL6553" s="684"/>
      <c r="AM6553" s="684"/>
      <c r="AN6553" s="684"/>
      <c r="AO6553" s="685"/>
    </row>
    <row r="6554" spans="2:41" ht="13.35" customHeight="1">
      <c r="B6554" s="135"/>
      <c r="I6554" s="136"/>
      <c r="J6554" s="135"/>
      <c r="N6554" s="135"/>
      <c r="Q6554" s="136"/>
      <c r="R6554" s="124" t="s">
        <v>19</v>
      </c>
      <c r="T6554" s="136"/>
      <c r="U6554" s="686"/>
      <c r="V6554" s="687"/>
      <c r="W6554" s="687"/>
      <c r="X6554" s="687"/>
      <c r="Y6554" s="687"/>
      <c r="Z6554" s="687"/>
      <c r="AA6554" s="687"/>
      <c r="AB6554" s="687"/>
      <c r="AC6554" s="688"/>
      <c r="AD6554" s="135" t="s">
        <v>20</v>
      </c>
      <c r="AF6554" s="136"/>
      <c r="AG6554" s="686"/>
      <c r="AH6554" s="687"/>
      <c r="AI6554" s="687"/>
      <c r="AJ6554" s="687"/>
      <c r="AK6554" s="687"/>
      <c r="AL6554" s="687"/>
      <c r="AM6554" s="687"/>
      <c r="AN6554" s="687"/>
      <c r="AO6554" s="688"/>
    </row>
    <row r="6555" spans="2:41" ht="3.75" customHeight="1">
      <c r="B6555" s="135"/>
      <c r="I6555" s="136"/>
      <c r="J6555" s="135"/>
      <c r="N6555" s="140"/>
      <c r="O6555" s="141"/>
      <c r="P6555" s="141"/>
      <c r="Q6555" s="142"/>
      <c r="R6555" s="141"/>
      <c r="S6555" s="141"/>
      <c r="T6555" s="142"/>
      <c r="U6555" s="689"/>
      <c r="V6555" s="690"/>
      <c r="W6555" s="690"/>
      <c r="X6555" s="690"/>
      <c r="Y6555" s="690"/>
      <c r="Z6555" s="690"/>
      <c r="AA6555" s="690"/>
      <c r="AB6555" s="690"/>
      <c r="AC6555" s="691"/>
      <c r="AD6555" s="140"/>
      <c r="AE6555" s="141"/>
      <c r="AF6555" s="142"/>
      <c r="AG6555" s="689"/>
      <c r="AH6555" s="690"/>
      <c r="AI6555" s="690"/>
      <c r="AJ6555" s="690"/>
      <c r="AK6555" s="690"/>
      <c r="AL6555" s="690"/>
      <c r="AM6555" s="690"/>
      <c r="AN6555" s="690"/>
      <c r="AO6555" s="691"/>
    </row>
    <row r="6556" spans="2:41" ht="3.75" customHeight="1">
      <c r="B6556" s="135"/>
      <c r="I6556" s="136"/>
      <c r="J6556" s="135"/>
      <c r="M6556" s="136"/>
      <c r="N6556" s="135"/>
      <c r="Q6556" s="136"/>
      <c r="R6556" s="130"/>
      <c r="S6556" s="131"/>
      <c r="T6556" s="131"/>
      <c r="U6556" s="131"/>
      <c r="V6556" s="131"/>
      <c r="W6556" s="131"/>
      <c r="X6556" s="131"/>
      <c r="Y6556" s="131"/>
      <c r="Z6556" s="131"/>
      <c r="AA6556" s="131"/>
      <c r="AB6556" s="131"/>
      <c r="AC6556" s="131"/>
      <c r="AD6556" s="131"/>
      <c r="AE6556" s="131"/>
      <c r="AF6556" s="131"/>
      <c r="AG6556" s="131"/>
      <c r="AH6556" s="131"/>
      <c r="AI6556" s="131"/>
      <c r="AJ6556" s="131"/>
      <c r="AK6556" s="131"/>
      <c r="AL6556" s="131"/>
      <c r="AM6556" s="131"/>
      <c r="AN6556" s="131"/>
      <c r="AO6556" s="132"/>
    </row>
    <row r="6557" spans="2:41" ht="13.35" customHeight="1">
      <c r="B6557" s="135"/>
      <c r="I6557" s="136"/>
      <c r="J6557" s="135"/>
      <c r="M6557" s="136"/>
      <c r="N6557" s="135" t="s">
        <v>111</v>
      </c>
      <c r="Q6557" s="136"/>
      <c r="R6557" s="135"/>
      <c r="S6557" s="696"/>
      <c r="T6557" s="694"/>
      <c r="V6557" s="146"/>
      <c r="W6557" s="124" t="s">
        <v>12</v>
      </c>
      <c r="X6557" s="146"/>
      <c r="Y6557" s="124" t="s">
        <v>11</v>
      </c>
      <c r="Z6557" s="146"/>
      <c r="AA6557" s="124" t="s">
        <v>364</v>
      </c>
      <c r="AO6557" s="136"/>
    </row>
    <row r="6558" spans="2:41" ht="3.75" customHeight="1">
      <c r="B6558" s="135"/>
      <c r="I6558" s="136"/>
      <c r="J6558" s="135"/>
      <c r="M6558" s="136"/>
      <c r="N6558" s="135"/>
      <c r="Q6558" s="136"/>
      <c r="R6558" s="135"/>
      <c r="AO6558" s="136"/>
    </row>
    <row r="6559" spans="2:41" ht="3.75" customHeight="1">
      <c r="B6559" s="135"/>
      <c r="I6559" s="136"/>
      <c r="J6559" s="135"/>
      <c r="M6559" s="136"/>
      <c r="N6559" s="130"/>
      <c r="O6559" s="131"/>
      <c r="P6559" s="131"/>
      <c r="Q6559" s="131"/>
      <c r="R6559" s="781" t="str">
        <f>IF(AND(NM_従事者_従事者74_従事者区分&lt;&gt;"",新_新規_2!I1245&lt;&gt;""), 新_新規_2!I1245, "")
&amp; IF(AND(NM_従事者_従事者74_従事者区分&lt;&gt;"",新_変更_3!AL1273&lt;&gt;""), 新_変更_3!AL1273, "")</f>
        <v/>
      </c>
      <c r="S6559" s="784" t="str">
        <f>IF(AND(NM_従事者_従事者74_従事者区分&lt;&gt;"",新_新規_2!J1245&lt;&gt;""), 新_新規_2!J1245, "")
&amp; IF(AND(NM_従事者_従事者74_従事者区分&lt;&gt;"",新_変更_3!AM1273&lt;&gt;""), 新_変更_3!AM1273, "")</f>
        <v/>
      </c>
      <c r="T6559" s="131"/>
      <c r="U6559" s="787" t="str">
        <f>IF(AND(NM_従事者_従事者74_従事者区分&lt;&gt;"",新_新規_2!L1245&lt;&gt;""), 新_新規_2!L1245, "")
 &amp; IF(AND(NM_従事者_従事者74_従事者区分&lt;&gt;"",新_変更_3!AO1273&lt;&gt;""), 新_変更_3!AO1273, "")</f>
        <v/>
      </c>
      <c r="V6559" s="130"/>
      <c r="W6559" s="131"/>
      <c r="X6559" s="131"/>
      <c r="Y6559" s="131"/>
      <c r="Z6559" s="131"/>
      <c r="AA6559" s="131"/>
      <c r="AB6559" s="131"/>
      <c r="AC6559" s="131"/>
      <c r="AD6559" s="131"/>
      <c r="AE6559" s="131"/>
      <c r="AF6559" s="131"/>
      <c r="AG6559" s="131"/>
      <c r="AH6559" s="133"/>
      <c r="AI6559" s="133"/>
      <c r="AJ6559" s="131"/>
      <c r="AK6559" s="149"/>
      <c r="AL6559" s="131"/>
      <c r="AM6559" s="131"/>
      <c r="AN6559" s="131"/>
      <c r="AO6559" s="132"/>
    </row>
    <row r="6560" spans="2:41" ht="13.35" customHeight="1">
      <c r="B6560" s="135"/>
      <c r="I6560" s="136"/>
      <c r="J6560" s="135"/>
      <c r="M6560" s="136"/>
      <c r="N6560" s="135" t="s">
        <v>30</v>
      </c>
      <c r="R6560" s="782"/>
      <c r="S6560" s="785"/>
      <c r="T6560" s="124" t="s">
        <v>388</v>
      </c>
      <c r="U6560" s="756"/>
      <c r="V6560" s="135" t="s">
        <v>112</v>
      </c>
      <c r="AH6560" s="137"/>
      <c r="AI6560" s="137"/>
      <c r="AK6560" s="150"/>
      <c r="AO6560" s="136"/>
    </row>
    <row r="6561" spans="2:41" ht="3.75" customHeight="1">
      <c r="B6561" s="135"/>
      <c r="I6561" s="136"/>
      <c r="J6561" s="135"/>
      <c r="M6561" s="136"/>
      <c r="N6561" s="135"/>
      <c r="R6561" s="783"/>
      <c r="S6561" s="786"/>
      <c r="T6561" s="141"/>
      <c r="U6561" s="759"/>
      <c r="V6561" s="140"/>
      <c r="W6561" s="141"/>
      <c r="X6561" s="141"/>
      <c r="Y6561" s="141"/>
      <c r="Z6561" s="141"/>
      <c r="AA6561" s="141"/>
      <c r="AB6561" s="141"/>
      <c r="AC6561" s="141"/>
      <c r="AD6561" s="141"/>
      <c r="AE6561" s="141"/>
      <c r="AF6561" s="141"/>
      <c r="AG6561" s="141"/>
      <c r="AH6561" s="143"/>
      <c r="AI6561" s="143"/>
      <c r="AJ6561" s="141"/>
      <c r="AK6561" s="151"/>
      <c r="AL6561" s="141"/>
      <c r="AM6561" s="141"/>
      <c r="AN6561" s="141"/>
      <c r="AO6561" s="142"/>
    </row>
    <row r="6562" spans="2:41" ht="3.75" customHeight="1">
      <c r="B6562" s="135"/>
      <c r="I6562" s="136"/>
      <c r="J6562" s="135"/>
      <c r="M6562" s="136"/>
      <c r="N6562" s="130"/>
      <c r="O6562" s="131"/>
      <c r="P6562" s="131"/>
      <c r="Q6562" s="132"/>
      <c r="R6562" s="788" t="str">
        <f>IF(AND(NM_従事者_従事者74_従事者区分&lt;&gt;"",新_新規_2!K1249&lt;&gt;""), 新_新規_2!K1249, "")
&amp; IF(AND(NM_従事者_従事者74_従事者区分&lt;&gt;"",新_変更_3!AN1277&lt;&gt;""), 新_変更_3!AN1277, "")</f>
        <v/>
      </c>
      <c r="S6562" s="684"/>
      <c r="T6562" s="684"/>
      <c r="U6562" s="685"/>
      <c r="V6562" s="686" t="str">
        <f>IF(AND(NM_従事者_従事者74_従事者区分&lt;&gt;"",新_新規_2!O1249&lt;&gt;""), 新_新規_2!O1249, "")
&amp; IF(AND(NM_従事者_従事者74_従事者区分&lt;&gt;"",新_変更_3!AR1277&lt;&gt;""), 新_変更_3!AR1277, "")</f>
        <v/>
      </c>
      <c r="W6562" s="688"/>
      <c r="X6562" s="683" t="str">
        <f>IF(AND(NM_従事者_従事者74_従事者区分&lt;&gt;"",新_新規_2!Q1249&lt;&gt;""), 新_新規_2!Q1249, "")
&amp; IF(AND(NM_従事者_従事者74_従事者区分&lt;&gt;"",新_変更_3!AT1277&lt;&gt;""), 新_変更_3!AT1277, "")</f>
        <v/>
      </c>
      <c r="Y6562" s="684"/>
      <c r="Z6562" s="684"/>
      <c r="AA6562" s="685"/>
      <c r="AI6562" s="131"/>
      <c r="AO6562" s="136"/>
    </row>
    <row r="6563" spans="2:41" ht="13.35" customHeight="1">
      <c r="B6563" s="135"/>
      <c r="I6563" s="136"/>
      <c r="J6563" s="135"/>
      <c r="M6563" s="136"/>
      <c r="N6563" s="135" t="s">
        <v>114</v>
      </c>
      <c r="Q6563" s="136"/>
      <c r="R6563" s="686"/>
      <c r="S6563" s="687"/>
      <c r="T6563" s="687"/>
      <c r="U6563" s="688"/>
      <c r="V6563" s="686"/>
      <c r="W6563" s="688"/>
      <c r="X6563" s="686"/>
      <c r="Y6563" s="687"/>
      <c r="Z6563" s="687"/>
      <c r="AA6563" s="688"/>
      <c r="AB6563" s="158" t="s">
        <v>171</v>
      </c>
      <c r="AO6563" s="136"/>
    </row>
    <row r="6564" spans="2:41" ht="3.75" customHeight="1">
      <c r="B6564" s="135"/>
      <c r="I6564" s="136"/>
      <c r="J6564" s="135"/>
      <c r="M6564" s="136"/>
      <c r="N6564" s="135"/>
      <c r="Q6564" s="136"/>
      <c r="R6564" s="689"/>
      <c r="S6564" s="690"/>
      <c r="T6564" s="690"/>
      <c r="U6564" s="691"/>
      <c r="V6564" s="689"/>
      <c r="W6564" s="691"/>
      <c r="X6564" s="689"/>
      <c r="Y6564" s="690"/>
      <c r="Z6564" s="690"/>
      <c r="AA6564" s="691"/>
      <c r="AB6564" s="141"/>
      <c r="AC6564" s="141"/>
      <c r="AD6564" s="141"/>
      <c r="AE6564" s="141"/>
      <c r="AF6564" s="141"/>
      <c r="AG6564" s="141"/>
      <c r="AH6564" s="141"/>
      <c r="AI6564" s="141"/>
      <c r="AJ6564" s="141"/>
      <c r="AK6564" s="141"/>
      <c r="AL6564" s="141"/>
      <c r="AM6564" s="141"/>
      <c r="AN6564" s="141"/>
      <c r="AO6564" s="142"/>
    </row>
    <row r="6565" spans="2:41" ht="3.75" customHeight="1">
      <c r="B6565" s="135"/>
      <c r="I6565" s="136"/>
      <c r="J6565" s="135"/>
      <c r="M6565" s="136"/>
      <c r="N6565" s="130"/>
      <c r="O6565" s="131"/>
      <c r="P6565" s="131"/>
      <c r="Q6565" s="131"/>
      <c r="R6565" s="130"/>
      <c r="S6565" s="131"/>
      <c r="T6565" s="131"/>
      <c r="U6565" s="131"/>
      <c r="V6565" s="131"/>
      <c r="W6565" s="131"/>
      <c r="X6565" s="131"/>
      <c r="Y6565" s="131"/>
      <c r="Z6565" s="131"/>
      <c r="AA6565" s="132"/>
      <c r="AB6565" s="130"/>
      <c r="AI6565" s="136"/>
      <c r="AJ6565" s="130"/>
      <c r="AK6565" s="131"/>
      <c r="AL6565" s="131"/>
      <c r="AM6565" s="131"/>
      <c r="AN6565" s="131"/>
      <c r="AO6565" s="132"/>
    </row>
    <row r="6566" spans="2:41" ht="13.35" customHeight="1">
      <c r="B6566" s="135"/>
      <c r="I6566" s="136"/>
      <c r="J6566" s="135"/>
      <c r="M6566" s="136"/>
      <c r="N6566" s="135" t="s">
        <v>115</v>
      </c>
      <c r="R6566" s="135"/>
      <c r="S6566" s="696" t="str">
        <f>IF(AND(NM_従事者_従事者74_従事者区分&lt;&gt;"",新_新規_2!I1251&lt;&gt;""), 新_新規_2!I1251, "")
&amp; IF(AND(NM_従事者_従事者74_従事者区分&lt;&gt;"",新_変更_3!AL1279&lt;&gt;""), 新_変更_3!AL1279, "")</f>
        <v/>
      </c>
      <c r="T6566" s="694"/>
      <c r="V6566" s="146" t="str">
        <f>IF(AND(NM_従事者_従事者74_従事者区分&lt;&gt;"",新_新規_2!K1251&lt;&gt;""), 新_新規_2!K1251, "")
&amp; IF(AND(NM_従事者_従事者74_従事者区分&lt;&gt;"",新_変更_3!AN1279&lt;&gt;""), 新_変更_3!AN1279, "")</f>
        <v/>
      </c>
      <c r="W6566" s="124" t="s">
        <v>12</v>
      </c>
      <c r="X6566" s="146" t="str">
        <f>IF(AND(NM_従事者_従事者74_従事者区分&lt;&gt;"",新_新規_2!M1251&lt;&gt;""), 新_新規_2!M1251, "")
 &amp; IF(AND(NM_従事者_従事者74_従事者区分&lt;&gt;"",新_変更_3!AP1279&lt;&gt;""), 新_変更_3!AP1279, "")</f>
        <v/>
      </c>
      <c r="Y6566" s="124" t="s">
        <v>11</v>
      </c>
      <c r="Z6566" s="146" t="str">
        <f>IF(AND(NM_従事者_従事者74_従事者区分&lt;&gt;"",新_新規_2!O1251&lt;&gt;""), 新_新規_2!O1251, "")
&amp; IF(AND(NM_従事者_従事者74_従事者区分&lt;&gt;"",新_変更_3!AR1279&lt;&gt;""), 新_変更_3!AR1279, "")</f>
        <v/>
      </c>
      <c r="AA6566" s="124" t="s">
        <v>364</v>
      </c>
      <c r="AB6566" s="135" t="s">
        <v>170</v>
      </c>
      <c r="AI6566" s="136"/>
      <c r="AJ6566" s="135"/>
      <c r="AK6566" s="696"/>
      <c r="AL6566" s="693"/>
      <c r="AM6566" s="693"/>
      <c r="AN6566" s="693"/>
      <c r="AO6566" s="694"/>
    </row>
    <row r="6567" spans="2:41" ht="3.75" customHeight="1">
      <c r="B6567" s="135"/>
      <c r="I6567" s="136"/>
      <c r="J6567" s="135"/>
      <c r="M6567" s="136"/>
      <c r="N6567" s="135"/>
      <c r="R6567" s="140"/>
      <c r="S6567" s="141"/>
      <c r="T6567" s="141"/>
      <c r="U6567" s="141"/>
      <c r="V6567" s="141"/>
      <c r="W6567" s="141"/>
      <c r="X6567" s="141"/>
      <c r="Y6567" s="141"/>
      <c r="Z6567" s="141"/>
      <c r="AA6567" s="142"/>
      <c r="AB6567" s="140"/>
      <c r="AC6567" s="141"/>
      <c r="AD6567" s="141"/>
      <c r="AE6567" s="141"/>
      <c r="AF6567" s="141"/>
      <c r="AG6567" s="141"/>
      <c r="AH6567" s="141"/>
      <c r="AI6567" s="142"/>
      <c r="AJ6567" s="140"/>
      <c r="AK6567" s="141"/>
      <c r="AL6567" s="141"/>
      <c r="AM6567" s="141"/>
      <c r="AN6567" s="141"/>
      <c r="AO6567" s="142"/>
    </row>
    <row r="6568" spans="2:41" ht="3.75" customHeight="1">
      <c r="B6568" s="135"/>
      <c r="I6568" s="136"/>
      <c r="J6568" s="135"/>
      <c r="M6568" s="136"/>
      <c r="N6568" s="130"/>
      <c r="O6568" s="131"/>
      <c r="P6568" s="131"/>
      <c r="Q6568" s="132"/>
      <c r="R6568" s="683" t="str">
        <f>IF(新_新規_2!T1248="☑", "研修中の登録販売者", "") &amp; IF(新_変更_3!AW1276="☑", "研修中の登録販売者", "")</f>
        <v/>
      </c>
      <c r="S6568" s="684"/>
      <c r="T6568" s="684"/>
      <c r="U6568" s="684"/>
      <c r="V6568" s="684"/>
      <c r="W6568" s="684"/>
      <c r="X6568" s="684"/>
      <c r="Y6568" s="684"/>
      <c r="Z6568" s="684"/>
      <c r="AA6568" s="684"/>
      <c r="AB6568" s="684"/>
      <c r="AC6568" s="684"/>
      <c r="AD6568" s="684"/>
      <c r="AE6568" s="684"/>
      <c r="AF6568" s="684"/>
      <c r="AG6568" s="684"/>
      <c r="AH6568" s="684"/>
      <c r="AI6568" s="684"/>
      <c r="AJ6568" s="684"/>
      <c r="AK6568" s="684"/>
      <c r="AL6568" s="684"/>
      <c r="AM6568" s="684"/>
      <c r="AN6568" s="684"/>
      <c r="AO6568" s="685"/>
    </row>
    <row r="6569" spans="2:41" ht="13.35" customHeight="1">
      <c r="B6569" s="135"/>
      <c r="I6569" s="136"/>
      <c r="J6569" s="135"/>
      <c r="M6569" s="136"/>
      <c r="N6569" s="135" t="s">
        <v>32</v>
      </c>
      <c r="Q6569" s="136"/>
      <c r="R6569" s="686"/>
      <c r="S6569" s="687"/>
      <c r="T6569" s="687"/>
      <c r="U6569" s="687"/>
      <c r="V6569" s="687"/>
      <c r="W6569" s="687"/>
      <c r="X6569" s="687"/>
      <c r="Y6569" s="687"/>
      <c r="Z6569" s="687"/>
      <c r="AA6569" s="687"/>
      <c r="AB6569" s="687"/>
      <c r="AC6569" s="687"/>
      <c r="AD6569" s="687"/>
      <c r="AE6569" s="687"/>
      <c r="AF6569" s="687"/>
      <c r="AG6569" s="687"/>
      <c r="AH6569" s="687"/>
      <c r="AI6569" s="687"/>
      <c r="AJ6569" s="687"/>
      <c r="AK6569" s="687"/>
      <c r="AL6569" s="687"/>
      <c r="AM6569" s="687"/>
      <c r="AN6569" s="687"/>
      <c r="AO6569" s="688"/>
    </row>
    <row r="6570" spans="2:41" ht="3.75" customHeight="1">
      <c r="B6570" s="135"/>
      <c r="I6570" s="136"/>
      <c r="J6570" s="135"/>
      <c r="M6570" s="136"/>
      <c r="N6570" s="140"/>
      <c r="O6570" s="141"/>
      <c r="P6570" s="141"/>
      <c r="Q6570" s="142"/>
      <c r="R6570" s="689"/>
      <c r="S6570" s="690"/>
      <c r="T6570" s="690"/>
      <c r="U6570" s="690"/>
      <c r="V6570" s="690"/>
      <c r="W6570" s="690"/>
      <c r="X6570" s="690"/>
      <c r="Y6570" s="690"/>
      <c r="Z6570" s="690"/>
      <c r="AA6570" s="690"/>
      <c r="AB6570" s="690"/>
      <c r="AC6570" s="690"/>
      <c r="AD6570" s="690"/>
      <c r="AE6570" s="690"/>
      <c r="AF6570" s="690"/>
      <c r="AG6570" s="690"/>
      <c r="AH6570" s="690"/>
      <c r="AI6570" s="690"/>
      <c r="AJ6570" s="690"/>
      <c r="AK6570" s="690"/>
      <c r="AL6570" s="690"/>
      <c r="AM6570" s="690"/>
      <c r="AN6570" s="690"/>
      <c r="AO6570" s="691"/>
    </row>
    <row r="6571" spans="2:41" ht="3.75" customHeight="1">
      <c r="B6571" s="135"/>
      <c r="I6571" s="136"/>
      <c r="J6571" s="130"/>
      <c r="K6571" s="131"/>
      <c r="L6571" s="131"/>
      <c r="M6571" s="132"/>
      <c r="N6571" s="130"/>
      <c r="O6571" s="131"/>
      <c r="P6571" s="131"/>
      <c r="Q6571" s="132"/>
      <c r="R6571" s="130"/>
      <c r="S6571" s="131"/>
      <c r="T6571" s="131"/>
      <c r="U6571" s="131"/>
      <c r="V6571" s="131"/>
      <c r="W6571" s="131"/>
      <c r="X6571" s="131"/>
      <c r="Y6571" s="131"/>
      <c r="Z6571" s="131"/>
      <c r="AA6571" s="132"/>
      <c r="AB6571" s="130"/>
      <c r="AC6571" s="131"/>
      <c r="AD6571" s="131"/>
      <c r="AE6571" s="132"/>
      <c r="AF6571" s="131"/>
      <c r="AG6571" s="131"/>
      <c r="AH6571" s="131"/>
      <c r="AI6571" s="131"/>
      <c r="AJ6571" s="131"/>
      <c r="AK6571" s="131"/>
      <c r="AL6571" s="131"/>
      <c r="AM6571" s="131"/>
      <c r="AN6571" s="131"/>
      <c r="AO6571" s="132"/>
    </row>
    <row r="6572" spans="2:41" ht="13.35" customHeight="1">
      <c r="B6572" s="135"/>
      <c r="I6572" s="136"/>
      <c r="J6572" s="135"/>
      <c r="M6572" s="136"/>
      <c r="N6572" s="135" t="s">
        <v>27</v>
      </c>
      <c r="Q6572" s="136"/>
      <c r="R6572" s="135"/>
      <c r="S6572" s="692" t="str">
        <f xml:space="preserve"> IF(新_新規_2!I1259&lt;&gt;"", "01300011:その他従事者", "") &amp; IF(新_変更_3!AL1287&lt;&gt;"", "01300011:その他従事者", "")</f>
        <v/>
      </c>
      <c r="T6572" s="693"/>
      <c r="U6572" s="693"/>
      <c r="V6572" s="693"/>
      <c r="W6572" s="693"/>
      <c r="X6572" s="693"/>
      <c r="Y6572" s="693"/>
      <c r="Z6572" s="693"/>
      <c r="AA6572" s="694"/>
      <c r="AB6572" s="135" t="s">
        <v>28</v>
      </c>
      <c r="AE6572" s="136"/>
      <c r="AF6572" s="135"/>
      <c r="AG6572" s="695" t="str">
        <f>IF(新_新規_2!I1267="☑", "01300001:薬剤師", "") &amp; IF(新_変更_3!AL1295="☑", "01300001:薬剤師", "")
&amp; IF(新_新規_2!N1267="☑", "01300002:登録販売者", "") &amp; IF(新_変更_3!AQ1295="☑", "01300002:登録販売者", "")
&amp; IF(新_新規_2!T1267="☑", "01300002:登録販売者", "") &amp; IF(新_変更_3!AW1295="☑", "01300002:登録販売者", "")</f>
        <v/>
      </c>
      <c r="AH6572" s="693"/>
      <c r="AI6572" s="693"/>
      <c r="AJ6572" s="693"/>
      <c r="AK6572" s="693"/>
      <c r="AL6572" s="693"/>
      <c r="AM6572" s="693"/>
      <c r="AN6572" s="693"/>
      <c r="AO6572" s="694"/>
    </row>
    <row r="6573" spans="2:41" ht="3.75" customHeight="1">
      <c r="B6573" s="135"/>
      <c r="I6573" s="136"/>
      <c r="J6573" s="135"/>
      <c r="M6573" s="136"/>
      <c r="N6573" s="140"/>
      <c r="O6573" s="141"/>
      <c r="P6573" s="141"/>
      <c r="Q6573" s="142"/>
      <c r="R6573" s="140"/>
      <c r="S6573" s="141"/>
      <c r="T6573" s="141"/>
      <c r="U6573" s="141"/>
      <c r="V6573" s="141"/>
      <c r="W6573" s="141"/>
      <c r="X6573" s="141"/>
      <c r="Y6573" s="141"/>
      <c r="Z6573" s="141"/>
      <c r="AA6573" s="142"/>
      <c r="AB6573" s="140"/>
      <c r="AC6573" s="141"/>
      <c r="AD6573" s="141"/>
      <c r="AE6573" s="142"/>
      <c r="AF6573" s="141"/>
      <c r="AG6573" s="141"/>
      <c r="AH6573" s="141"/>
      <c r="AI6573" s="141"/>
      <c r="AJ6573" s="141"/>
      <c r="AK6573" s="141"/>
      <c r="AL6573" s="141"/>
      <c r="AM6573" s="141"/>
      <c r="AN6573" s="141"/>
      <c r="AO6573" s="142"/>
    </row>
    <row r="6574" spans="2:41" ht="3.75" customHeight="1">
      <c r="B6574" s="135"/>
      <c r="I6574" s="136"/>
      <c r="J6574" s="135"/>
      <c r="M6574" s="136"/>
      <c r="N6574" s="130"/>
      <c r="O6574" s="131"/>
      <c r="P6574" s="131"/>
      <c r="Q6574" s="132"/>
      <c r="R6574" s="130"/>
      <c r="S6574" s="131"/>
      <c r="T6574" s="131"/>
      <c r="U6574" s="131"/>
      <c r="V6574" s="131"/>
      <c r="W6574" s="131"/>
      <c r="X6574" s="131"/>
      <c r="Y6574" s="131"/>
      <c r="Z6574" s="131"/>
      <c r="AA6574" s="132"/>
      <c r="AB6574" s="130"/>
      <c r="AC6574" s="131"/>
      <c r="AD6574" s="131"/>
      <c r="AE6574" s="132"/>
      <c r="AF6574" s="130"/>
      <c r="AG6574" s="131"/>
      <c r="AH6574" s="131"/>
      <c r="AI6574" s="131"/>
      <c r="AJ6574" s="131"/>
      <c r="AK6574" s="131"/>
      <c r="AL6574" s="131"/>
      <c r="AM6574" s="131"/>
      <c r="AN6574" s="131"/>
      <c r="AO6574" s="132"/>
    </row>
    <row r="6575" spans="2:41" ht="13.35" customHeight="1">
      <c r="B6575" s="135"/>
      <c r="I6575" s="136"/>
      <c r="J6575" s="135"/>
      <c r="M6575" s="136"/>
      <c r="N6575" s="135" t="s">
        <v>3990</v>
      </c>
      <c r="Q6575" s="136"/>
      <c r="R6575" s="135"/>
      <c r="S6575" s="696"/>
      <c r="T6575" s="694"/>
      <c r="V6575" s="146"/>
      <c r="W6575" s="124" t="s">
        <v>12</v>
      </c>
      <c r="X6575" s="146"/>
      <c r="Y6575" s="124" t="s">
        <v>11</v>
      </c>
      <c r="Z6575" s="146"/>
      <c r="AA6575" s="136" t="s">
        <v>364</v>
      </c>
      <c r="AB6575" s="135" t="s">
        <v>66</v>
      </c>
      <c r="AE6575" s="136"/>
      <c r="AF6575" s="135"/>
      <c r="AG6575" s="696"/>
      <c r="AH6575" s="694"/>
      <c r="AJ6575" s="146"/>
      <c r="AK6575" s="124" t="s">
        <v>12</v>
      </c>
      <c r="AL6575" s="146"/>
      <c r="AM6575" s="124" t="s">
        <v>11</v>
      </c>
      <c r="AN6575" s="146"/>
      <c r="AO6575" s="136" t="s">
        <v>364</v>
      </c>
    </row>
    <row r="6576" spans="2:41" ht="3.75" customHeight="1">
      <c r="B6576" s="135"/>
      <c r="I6576" s="136"/>
      <c r="J6576" s="135"/>
      <c r="M6576" s="136"/>
      <c r="N6576" s="140"/>
      <c r="O6576" s="141"/>
      <c r="P6576" s="141"/>
      <c r="Q6576" s="142"/>
      <c r="R6576" s="140"/>
      <c r="S6576" s="141"/>
      <c r="T6576" s="141"/>
      <c r="U6576" s="141"/>
      <c r="V6576" s="141"/>
      <c r="W6576" s="141"/>
      <c r="X6576" s="141"/>
      <c r="Y6576" s="141"/>
      <c r="Z6576" s="141"/>
      <c r="AA6576" s="142"/>
      <c r="AB6576" s="140"/>
      <c r="AC6576" s="141"/>
      <c r="AD6576" s="141"/>
      <c r="AE6576" s="142"/>
      <c r="AF6576" s="140"/>
      <c r="AG6576" s="141"/>
      <c r="AH6576" s="141"/>
      <c r="AI6576" s="141"/>
      <c r="AJ6576" s="141"/>
      <c r="AK6576" s="141"/>
      <c r="AL6576" s="141"/>
      <c r="AM6576" s="141"/>
      <c r="AN6576" s="141"/>
      <c r="AO6576" s="142"/>
    </row>
    <row r="6577" spans="2:41" ht="3.75" customHeight="1">
      <c r="B6577" s="135"/>
      <c r="I6577" s="136"/>
      <c r="J6577" s="135"/>
      <c r="M6577" s="136"/>
      <c r="N6577" s="130"/>
      <c r="O6577" s="131"/>
      <c r="P6577" s="131"/>
      <c r="Q6577" s="132"/>
      <c r="R6577" s="683" t="str">
        <f>IF(AND(NM_従事者_従事者75_従事者区分&lt;&gt;"",新_新規_2!I1259&lt;&gt;""), 新_新規_2!I1259, "")
&amp; IF(AND(NM_従事者_従事者75_従事者区分&lt;&gt;"",新_変更_3!AL1287&lt;&gt;""), 新_変更_3!AL1287, "")</f>
        <v/>
      </c>
      <c r="S6577" s="684"/>
      <c r="T6577" s="684"/>
      <c r="U6577" s="684"/>
      <c r="V6577" s="684"/>
      <c r="W6577" s="684"/>
      <c r="X6577" s="684"/>
      <c r="Y6577" s="684"/>
      <c r="Z6577" s="684"/>
      <c r="AA6577" s="684"/>
      <c r="AB6577" s="684"/>
      <c r="AC6577" s="684"/>
      <c r="AD6577" s="684"/>
      <c r="AE6577" s="684"/>
      <c r="AF6577" s="684"/>
      <c r="AG6577" s="684"/>
      <c r="AH6577" s="684"/>
      <c r="AI6577" s="684"/>
      <c r="AJ6577" s="685"/>
      <c r="AK6577" s="131"/>
      <c r="AL6577" s="131"/>
      <c r="AM6577" s="131"/>
      <c r="AN6577" s="131"/>
      <c r="AO6577" s="132"/>
    </row>
    <row r="6578" spans="2:41" ht="13.35" customHeight="1">
      <c r="B6578" s="135"/>
      <c r="I6578" s="136"/>
      <c r="J6578" s="135"/>
      <c r="M6578" s="136"/>
      <c r="N6578" s="135" t="s">
        <v>8</v>
      </c>
      <c r="Q6578" s="136"/>
      <c r="R6578" s="686"/>
      <c r="S6578" s="687"/>
      <c r="T6578" s="687"/>
      <c r="U6578" s="687"/>
      <c r="V6578" s="687"/>
      <c r="W6578" s="687"/>
      <c r="X6578" s="687"/>
      <c r="Y6578" s="687"/>
      <c r="Z6578" s="687"/>
      <c r="AA6578" s="687"/>
      <c r="AB6578" s="687"/>
      <c r="AC6578" s="687"/>
      <c r="AD6578" s="687"/>
      <c r="AE6578" s="687"/>
      <c r="AF6578" s="687"/>
      <c r="AG6578" s="687"/>
      <c r="AH6578" s="687"/>
      <c r="AI6578" s="687"/>
      <c r="AJ6578" s="688"/>
      <c r="AL6578" s="147" t="s">
        <v>13</v>
      </c>
      <c r="AM6578" s="124" t="s">
        <v>29</v>
      </c>
      <c r="AO6578" s="136"/>
    </row>
    <row r="6579" spans="2:41" ht="3.75" customHeight="1">
      <c r="B6579" s="135"/>
      <c r="I6579" s="136"/>
      <c r="J6579" s="135"/>
      <c r="M6579" s="136"/>
      <c r="N6579" s="140"/>
      <c r="O6579" s="141"/>
      <c r="P6579" s="141"/>
      <c r="Q6579" s="142"/>
      <c r="R6579" s="689"/>
      <c r="S6579" s="690"/>
      <c r="T6579" s="690"/>
      <c r="U6579" s="690"/>
      <c r="V6579" s="690"/>
      <c r="W6579" s="690"/>
      <c r="X6579" s="690"/>
      <c r="Y6579" s="690"/>
      <c r="Z6579" s="690"/>
      <c r="AA6579" s="690"/>
      <c r="AB6579" s="690"/>
      <c r="AC6579" s="690"/>
      <c r="AD6579" s="690"/>
      <c r="AE6579" s="690"/>
      <c r="AF6579" s="690"/>
      <c r="AG6579" s="690"/>
      <c r="AH6579" s="690"/>
      <c r="AI6579" s="690"/>
      <c r="AJ6579" s="691"/>
      <c r="AK6579" s="141"/>
      <c r="AL6579" s="141"/>
      <c r="AM6579" s="141"/>
      <c r="AN6579" s="141"/>
      <c r="AO6579" s="142"/>
    </row>
    <row r="6580" spans="2:41" ht="3.75" customHeight="1">
      <c r="B6580" s="135"/>
      <c r="I6580" s="136"/>
      <c r="J6580" s="135"/>
      <c r="M6580" s="136"/>
      <c r="N6580" s="130"/>
      <c r="O6580" s="131"/>
      <c r="P6580" s="131"/>
      <c r="Q6580" s="132"/>
      <c r="R6580" s="683" t="str">
        <f>IF(NM_従事者_従事者75_従事者区分="","",(IF(新_新規_2!I1258&lt;&gt;"", ASC(PHONETIC(新_新規_2!I1258)), "") &amp; IF(新_変更_3!AL1286&lt;&gt;"", ASC(PHONETIC(新_変更_3!AL1286)), "")))</f>
        <v/>
      </c>
      <c r="S6580" s="684"/>
      <c r="T6580" s="684"/>
      <c r="U6580" s="684"/>
      <c r="V6580" s="684"/>
      <c r="W6580" s="684"/>
      <c r="X6580" s="684"/>
      <c r="Y6580" s="684"/>
      <c r="Z6580" s="684"/>
      <c r="AA6580" s="684"/>
      <c r="AB6580" s="684"/>
      <c r="AC6580" s="684"/>
      <c r="AD6580" s="684"/>
      <c r="AE6580" s="684"/>
      <c r="AF6580" s="684"/>
      <c r="AG6580" s="684"/>
      <c r="AH6580" s="684"/>
      <c r="AI6580" s="684"/>
      <c r="AJ6580" s="684"/>
      <c r="AK6580" s="684"/>
      <c r="AL6580" s="684"/>
      <c r="AM6580" s="684"/>
      <c r="AN6580" s="684"/>
      <c r="AO6580" s="685"/>
    </row>
    <row r="6581" spans="2:41" ht="13.35" customHeight="1">
      <c r="B6581" s="135"/>
      <c r="I6581" s="136"/>
      <c r="J6581" s="135"/>
      <c r="M6581" s="136"/>
      <c r="N6581" s="135" t="s">
        <v>61</v>
      </c>
      <c r="Q6581" s="136"/>
      <c r="R6581" s="686"/>
      <c r="S6581" s="687"/>
      <c r="T6581" s="687"/>
      <c r="U6581" s="687"/>
      <c r="V6581" s="687"/>
      <c r="W6581" s="687"/>
      <c r="X6581" s="687"/>
      <c r="Y6581" s="687"/>
      <c r="Z6581" s="687"/>
      <c r="AA6581" s="687"/>
      <c r="AB6581" s="687"/>
      <c r="AC6581" s="687"/>
      <c r="AD6581" s="687"/>
      <c r="AE6581" s="687"/>
      <c r="AF6581" s="687"/>
      <c r="AG6581" s="687"/>
      <c r="AH6581" s="687"/>
      <c r="AI6581" s="687"/>
      <c r="AJ6581" s="687"/>
      <c r="AK6581" s="687"/>
      <c r="AL6581" s="687"/>
      <c r="AM6581" s="687"/>
      <c r="AN6581" s="687"/>
      <c r="AO6581" s="688"/>
    </row>
    <row r="6582" spans="2:41" ht="3.75" customHeight="1">
      <c r="B6582" s="135"/>
      <c r="I6582" s="136"/>
      <c r="J6582" s="135"/>
      <c r="M6582" s="136"/>
      <c r="N6582" s="135"/>
      <c r="Q6582" s="136"/>
      <c r="R6582" s="689"/>
      <c r="S6582" s="690"/>
      <c r="T6582" s="690"/>
      <c r="U6582" s="690"/>
      <c r="V6582" s="690"/>
      <c r="W6582" s="690"/>
      <c r="X6582" s="690"/>
      <c r="Y6582" s="690"/>
      <c r="Z6582" s="690"/>
      <c r="AA6582" s="690"/>
      <c r="AB6582" s="690"/>
      <c r="AC6582" s="690"/>
      <c r="AD6582" s="690"/>
      <c r="AE6582" s="690"/>
      <c r="AF6582" s="690"/>
      <c r="AG6582" s="690"/>
      <c r="AH6582" s="690"/>
      <c r="AI6582" s="690"/>
      <c r="AJ6582" s="690"/>
      <c r="AK6582" s="690"/>
      <c r="AL6582" s="690"/>
      <c r="AM6582" s="690"/>
      <c r="AN6582" s="690"/>
      <c r="AO6582" s="691"/>
    </row>
    <row r="6583" spans="2:41" ht="3.75" customHeight="1">
      <c r="B6583" s="135"/>
      <c r="I6583" s="136"/>
      <c r="J6583" s="135"/>
      <c r="N6583" s="130"/>
      <c r="O6583" s="131"/>
      <c r="P6583" s="131"/>
      <c r="Q6583" s="132"/>
      <c r="U6583" s="787" t="str">
        <f>IF(AND(NM_従事者_従事者75_従事者区分&lt;&gt;"",新_新規_2!L1260&lt;&gt;""), 新_新規_2!L1260, "")
 &amp; IF(AND(NM_従事者_従事者75_従事者区分&lt;&gt;"",新_変更_3!AO1288&lt;&gt;""), 新_変更_3!AO1288, "")</f>
        <v/>
      </c>
      <c r="V6583" s="754"/>
      <c r="W6583" s="754"/>
      <c r="X6583" s="789"/>
      <c r="Y6583" s="131"/>
      <c r="Z6583" s="792" t="str">
        <f>IF(AND(NM_従事者_従事者75_従事者区分&lt;&gt;"",新_新規_2!O1260&lt;&gt;""), 新_新規_2!O1260, "")
 &amp; IF(AND(NM_従事者_従事者75_従事者区分&lt;&gt;"",新_変更_3!AR1288&lt;&gt;""), 新_変更_3!AR1288, "")</f>
        <v/>
      </c>
      <c r="AA6583" s="754"/>
      <c r="AB6583" s="754"/>
      <c r="AC6583" s="755"/>
      <c r="AG6583" s="683" t="str">
        <f>IF(AND(NM_従事者_従事者75_従事者区分&lt;&gt;"",新_新規_2!L1261&lt;&gt;""), 新_新規_2!L1261, "")
&amp; IF(AND(NM_従事者_従事者75_従事者区分&lt;&gt;"",新_変更_3!AO1289&lt;&gt;""), 新_変更_3!AO1289, "")</f>
        <v/>
      </c>
      <c r="AH6583" s="684"/>
      <c r="AI6583" s="684"/>
      <c r="AJ6583" s="684"/>
      <c r="AK6583" s="684"/>
      <c r="AL6583" s="684"/>
      <c r="AM6583" s="684"/>
      <c r="AN6583" s="684"/>
      <c r="AO6583" s="685"/>
    </row>
    <row r="6584" spans="2:41" ht="13.35" customHeight="1">
      <c r="B6584" s="135"/>
      <c r="I6584" s="136"/>
      <c r="J6584" s="135"/>
      <c r="N6584" s="135"/>
      <c r="Q6584" s="136"/>
      <c r="R6584" s="124" t="s">
        <v>15</v>
      </c>
      <c r="U6584" s="756"/>
      <c r="V6584" s="757"/>
      <c r="W6584" s="757"/>
      <c r="X6584" s="790"/>
      <c r="Y6584" s="125" t="s">
        <v>359</v>
      </c>
      <c r="Z6584" s="793"/>
      <c r="AA6584" s="757"/>
      <c r="AB6584" s="757"/>
      <c r="AC6584" s="758"/>
      <c r="AD6584" s="124" t="s">
        <v>56</v>
      </c>
      <c r="AG6584" s="686"/>
      <c r="AH6584" s="687"/>
      <c r="AI6584" s="687"/>
      <c r="AJ6584" s="687"/>
      <c r="AK6584" s="687"/>
      <c r="AL6584" s="687"/>
      <c r="AM6584" s="687"/>
      <c r="AN6584" s="687"/>
      <c r="AO6584" s="688"/>
    </row>
    <row r="6585" spans="2:41" ht="3.75" customHeight="1">
      <c r="B6585" s="135"/>
      <c r="I6585" s="136"/>
      <c r="J6585" s="135"/>
      <c r="N6585" s="135"/>
      <c r="Q6585" s="136"/>
      <c r="R6585" s="141"/>
      <c r="S6585" s="141"/>
      <c r="T6585" s="141"/>
      <c r="U6585" s="759"/>
      <c r="V6585" s="760"/>
      <c r="W6585" s="760"/>
      <c r="X6585" s="791"/>
      <c r="Y6585" s="141"/>
      <c r="Z6585" s="794"/>
      <c r="AA6585" s="760"/>
      <c r="AB6585" s="760"/>
      <c r="AC6585" s="761"/>
      <c r="AD6585" s="141"/>
      <c r="AE6585" s="141"/>
      <c r="AF6585" s="141"/>
      <c r="AG6585" s="689"/>
      <c r="AH6585" s="690"/>
      <c r="AI6585" s="690"/>
      <c r="AJ6585" s="690"/>
      <c r="AK6585" s="690"/>
      <c r="AL6585" s="690"/>
      <c r="AM6585" s="690"/>
      <c r="AN6585" s="690"/>
      <c r="AO6585" s="691"/>
    </row>
    <row r="6586" spans="2:41" ht="3.75" customHeight="1">
      <c r="B6586" s="135"/>
      <c r="I6586" s="136"/>
      <c r="J6586" s="135"/>
      <c r="N6586" s="135"/>
      <c r="Q6586" s="136"/>
      <c r="R6586" s="131"/>
      <c r="S6586" s="131"/>
      <c r="T6586" s="132"/>
      <c r="U6586" s="683" t="str">
        <f>IF(AND(NM_従事者_従事者75_従事者区分&lt;&gt;"",新_新規_2!T1261&lt;&gt;""), 新_新規_2!T1261, "")
&amp; IF(AND(NM_従事者_従事者75_従事者区分&lt;&gt;"",新_変更_3!AW1289&lt;&gt;""), 新_変更_3!AW1289, "")</f>
        <v/>
      </c>
      <c r="V6586" s="684"/>
      <c r="W6586" s="684"/>
      <c r="X6586" s="684"/>
      <c r="Y6586" s="684"/>
      <c r="Z6586" s="684"/>
      <c r="AA6586" s="684"/>
      <c r="AB6586" s="684"/>
      <c r="AC6586" s="685"/>
      <c r="AD6586" s="130"/>
      <c r="AE6586" s="131"/>
      <c r="AF6586" s="132"/>
      <c r="AG6586" s="683" t="str">
        <f>IF(AND(NM_従事者_従事者75_従事者区分&lt;&gt;"",新_新規_2!L1262&lt;&gt;""), 新_新規_2!L1262, "")
&amp; IF(AND(NM_従事者_従事者75_従事者区分&lt;&gt;"",新_変更_3!AO1290&lt;&gt;""), 新_変更_3!AO1290, "")</f>
        <v/>
      </c>
      <c r="AH6586" s="684"/>
      <c r="AI6586" s="684"/>
      <c r="AJ6586" s="684"/>
      <c r="AK6586" s="684"/>
      <c r="AL6586" s="684"/>
      <c r="AM6586" s="684"/>
      <c r="AN6586" s="684"/>
      <c r="AO6586" s="685"/>
    </row>
    <row r="6587" spans="2:41" ht="13.35" customHeight="1">
      <c r="B6587" s="135"/>
      <c r="I6587" s="136"/>
      <c r="J6587" s="135" t="s">
        <v>4067</v>
      </c>
      <c r="N6587" s="135" t="s">
        <v>23</v>
      </c>
      <c r="Q6587" s="136"/>
      <c r="R6587" s="124" t="s">
        <v>17</v>
      </c>
      <c r="T6587" s="136"/>
      <c r="U6587" s="686"/>
      <c r="V6587" s="687"/>
      <c r="W6587" s="687"/>
      <c r="X6587" s="687"/>
      <c r="Y6587" s="687"/>
      <c r="Z6587" s="687"/>
      <c r="AA6587" s="687"/>
      <c r="AB6587" s="687"/>
      <c r="AC6587" s="688"/>
      <c r="AD6587" s="135" t="s">
        <v>18</v>
      </c>
      <c r="AF6587" s="136"/>
      <c r="AG6587" s="686"/>
      <c r="AH6587" s="687"/>
      <c r="AI6587" s="687"/>
      <c r="AJ6587" s="687"/>
      <c r="AK6587" s="687"/>
      <c r="AL6587" s="687"/>
      <c r="AM6587" s="687"/>
      <c r="AN6587" s="687"/>
      <c r="AO6587" s="688"/>
    </row>
    <row r="6588" spans="2:41" ht="3.75" customHeight="1">
      <c r="B6588" s="135"/>
      <c r="I6588" s="136"/>
      <c r="J6588" s="135"/>
      <c r="N6588" s="135"/>
      <c r="Q6588" s="136"/>
      <c r="R6588" s="141"/>
      <c r="S6588" s="141"/>
      <c r="T6588" s="142"/>
      <c r="U6588" s="689"/>
      <c r="V6588" s="690"/>
      <c r="W6588" s="690"/>
      <c r="X6588" s="690"/>
      <c r="Y6588" s="690"/>
      <c r="Z6588" s="690"/>
      <c r="AA6588" s="690"/>
      <c r="AB6588" s="690"/>
      <c r="AC6588" s="691"/>
      <c r="AD6588" s="140"/>
      <c r="AE6588" s="141"/>
      <c r="AF6588" s="142"/>
      <c r="AG6588" s="689"/>
      <c r="AH6588" s="690"/>
      <c r="AI6588" s="690"/>
      <c r="AJ6588" s="690"/>
      <c r="AK6588" s="690"/>
      <c r="AL6588" s="690"/>
      <c r="AM6588" s="690"/>
      <c r="AN6588" s="690"/>
      <c r="AO6588" s="691"/>
    </row>
    <row r="6589" spans="2:41" ht="3.75" customHeight="1">
      <c r="B6589" s="135"/>
      <c r="I6589" s="136"/>
      <c r="J6589" s="135"/>
      <c r="N6589" s="135"/>
      <c r="Q6589" s="136"/>
      <c r="R6589" s="131"/>
      <c r="S6589" s="131"/>
      <c r="T6589" s="132"/>
      <c r="U6589" s="683" t="str">
        <f>IF(AND(NM_従事者_従事者75_従事者区分&lt;&gt;"",新_新規_2!T1262&lt;&gt;""), 新_新規_2!T1262, "")
&amp; IF(AND(NM_従事者_従事者75_従事者区分&lt;&gt;"",新_変更_3!AW1290&lt;&gt;""), 新_変更_3!AW1290, "")</f>
        <v/>
      </c>
      <c r="V6589" s="684"/>
      <c r="W6589" s="684"/>
      <c r="X6589" s="684"/>
      <c r="Y6589" s="684"/>
      <c r="Z6589" s="684"/>
      <c r="AA6589" s="684"/>
      <c r="AB6589" s="684"/>
      <c r="AC6589" s="685"/>
      <c r="AD6589" s="130"/>
      <c r="AE6589" s="131"/>
      <c r="AF6589" s="132"/>
      <c r="AG6589" s="683" t="str">
        <f>IF(AND(NM_従事者_従事者75_従事者区分&lt;&gt;"",新_新規_2!L1263&lt;&gt;""), 新_新規_2!L1263, "")
&amp; IF(AND(NM_従事者_従事者75_従事者区分&lt;&gt;"",新_変更_3!AO1291&lt;&gt;""), 新_変更_3!AO1291, "")</f>
        <v/>
      </c>
      <c r="AH6589" s="684"/>
      <c r="AI6589" s="684"/>
      <c r="AJ6589" s="684"/>
      <c r="AK6589" s="684"/>
      <c r="AL6589" s="684"/>
      <c r="AM6589" s="684"/>
      <c r="AN6589" s="684"/>
      <c r="AO6589" s="685"/>
    </row>
    <row r="6590" spans="2:41" ht="13.35" customHeight="1">
      <c r="B6590" s="135"/>
      <c r="I6590" s="136"/>
      <c r="J6590" s="135"/>
      <c r="N6590" s="135"/>
      <c r="Q6590" s="136"/>
      <c r="R6590" s="124" t="s">
        <v>19</v>
      </c>
      <c r="T6590" s="136"/>
      <c r="U6590" s="686"/>
      <c r="V6590" s="687"/>
      <c r="W6590" s="687"/>
      <c r="X6590" s="687"/>
      <c r="Y6590" s="687"/>
      <c r="Z6590" s="687"/>
      <c r="AA6590" s="687"/>
      <c r="AB6590" s="687"/>
      <c r="AC6590" s="688"/>
      <c r="AD6590" s="135" t="s">
        <v>20</v>
      </c>
      <c r="AF6590" s="136"/>
      <c r="AG6590" s="686"/>
      <c r="AH6590" s="687"/>
      <c r="AI6590" s="687"/>
      <c r="AJ6590" s="687"/>
      <c r="AK6590" s="687"/>
      <c r="AL6590" s="687"/>
      <c r="AM6590" s="687"/>
      <c r="AN6590" s="687"/>
      <c r="AO6590" s="688"/>
    </row>
    <row r="6591" spans="2:41" ht="3.75" customHeight="1">
      <c r="B6591" s="135"/>
      <c r="I6591" s="136"/>
      <c r="J6591" s="135"/>
      <c r="N6591" s="140"/>
      <c r="O6591" s="141"/>
      <c r="P6591" s="141"/>
      <c r="Q6591" s="142"/>
      <c r="R6591" s="141"/>
      <c r="S6591" s="141"/>
      <c r="T6591" s="142"/>
      <c r="U6591" s="689"/>
      <c r="V6591" s="690"/>
      <c r="W6591" s="690"/>
      <c r="X6591" s="690"/>
      <c r="Y6591" s="690"/>
      <c r="Z6591" s="690"/>
      <c r="AA6591" s="690"/>
      <c r="AB6591" s="690"/>
      <c r="AC6591" s="691"/>
      <c r="AD6591" s="140"/>
      <c r="AE6591" s="141"/>
      <c r="AF6591" s="142"/>
      <c r="AG6591" s="689"/>
      <c r="AH6591" s="690"/>
      <c r="AI6591" s="690"/>
      <c r="AJ6591" s="690"/>
      <c r="AK6591" s="690"/>
      <c r="AL6591" s="690"/>
      <c r="AM6591" s="690"/>
      <c r="AN6591" s="690"/>
      <c r="AO6591" s="691"/>
    </row>
    <row r="6592" spans="2:41" ht="3.75" customHeight="1">
      <c r="B6592" s="135"/>
      <c r="I6592" s="136"/>
      <c r="J6592" s="135"/>
      <c r="M6592" s="136"/>
      <c r="N6592" s="135"/>
      <c r="Q6592" s="136"/>
      <c r="R6592" s="130"/>
      <c r="S6592" s="131"/>
      <c r="T6592" s="131"/>
      <c r="U6592" s="131"/>
      <c r="V6592" s="131"/>
      <c r="W6592" s="131"/>
      <c r="X6592" s="131"/>
      <c r="Y6592" s="131"/>
      <c r="Z6592" s="131"/>
      <c r="AA6592" s="131"/>
      <c r="AB6592" s="131"/>
      <c r="AC6592" s="131"/>
      <c r="AD6592" s="131"/>
      <c r="AE6592" s="131"/>
      <c r="AF6592" s="131"/>
      <c r="AG6592" s="131"/>
      <c r="AH6592" s="131"/>
      <c r="AI6592" s="131"/>
      <c r="AJ6592" s="131"/>
      <c r="AK6592" s="131"/>
      <c r="AL6592" s="131"/>
      <c r="AM6592" s="131"/>
      <c r="AN6592" s="131"/>
      <c r="AO6592" s="132"/>
    </row>
    <row r="6593" spans="2:41" ht="13.35" customHeight="1">
      <c r="B6593" s="135"/>
      <c r="I6593" s="136"/>
      <c r="J6593" s="135"/>
      <c r="M6593" s="136"/>
      <c r="N6593" s="135" t="s">
        <v>111</v>
      </c>
      <c r="Q6593" s="136"/>
      <c r="R6593" s="135"/>
      <c r="S6593" s="696"/>
      <c r="T6593" s="694"/>
      <c r="V6593" s="146"/>
      <c r="W6593" s="124" t="s">
        <v>12</v>
      </c>
      <c r="X6593" s="146"/>
      <c r="Y6593" s="124" t="s">
        <v>11</v>
      </c>
      <c r="Z6593" s="146"/>
      <c r="AA6593" s="124" t="s">
        <v>364</v>
      </c>
      <c r="AO6593" s="136"/>
    </row>
    <row r="6594" spans="2:41" ht="3.75" customHeight="1">
      <c r="B6594" s="135"/>
      <c r="I6594" s="136"/>
      <c r="J6594" s="135"/>
      <c r="M6594" s="136"/>
      <c r="N6594" s="135"/>
      <c r="Q6594" s="136"/>
      <c r="R6594" s="135"/>
      <c r="AO6594" s="136"/>
    </row>
    <row r="6595" spans="2:41" ht="3.75" customHeight="1">
      <c r="B6595" s="135"/>
      <c r="I6595" s="136"/>
      <c r="J6595" s="135"/>
      <c r="M6595" s="136"/>
      <c r="N6595" s="130"/>
      <c r="O6595" s="131"/>
      <c r="P6595" s="131"/>
      <c r="Q6595" s="131"/>
      <c r="R6595" s="781" t="str">
        <f>IF(AND(NM_従事者_従事者75_従事者区分&lt;&gt;"",新_新規_2!I1264&lt;&gt;""), 新_新規_2!I1264, "")
 &amp; IF(AND(NM_従事者_従事者75_従事者区分&lt;&gt;"",新_変更_3!AL1292&lt;&gt;""), 新_変更_3!AL1292, "")</f>
        <v/>
      </c>
      <c r="S6595" s="784" t="str">
        <f>IF(AND(NM_従事者_従事者75_従事者区分&lt;&gt;"",新_新規_2!J1264&lt;&gt;""), 新_新規_2!J1264, "")
&amp; IF(AND(NM_従事者_従事者75_従事者区分&lt;&gt;"",新_変更_3!AM1292&lt;&gt;""), 新_変更_3!AM1292, "")</f>
        <v/>
      </c>
      <c r="T6595" s="131"/>
      <c r="U6595" s="787" t="str">
        <f>IF(AND(NM_従事者_従事者75_従事者区分&lt;&gt;"",新_新規_2!L1264&lt;&gt;""), 新_新規_2!L1264, "")
 &amp; IF(AND(NM_従事者_従事者75_従事者区分&lt;&gt;"",新_変更_3!AO1292&lt;&gt;""), 新_変更_3!AO1292, "")</f>
        <v/>
      </c>
      <c r="V6595" s="130"/>
      <c r="W6595" s="131"/>
      <c r="X6595" s="131"/>
      <c r="Y6595" s="131"/>
      <c r="Z6595" s="131"/>
      <c r="AA6595" s="131"/>
      <c r="AB6595" s="131"/>
      <c r="AC6595" s="131"/>
      <c r="AD6595" s="131"/>
      <c r="AE6595" s="131"/>
      <c r="AF6595" s="131"/>
      <c r="AG6595" s="131"/>
      <c r="AH6595" s="133"/>
      <c r="AI6595" s="133"/>
      <c r="AJ6595" s="131"/>
      <c r="AK6595" s="149"/>
      <c r="AL6595" s="131"/>
      <c r="AM6595" s="131"/>
      <c r="AN6595" s="131"/>
      <c r="AO6595" s="132"/>
    </row>
    <row r="6596" spans="2:41" ht="13.35" customHeight="1">
      <c r="B6596" s="135"/>
      <c r="I6596" s="136"/>
      <c r="J6596" s="135"/>
      <c r="M6596" s="136"/>
      <c r="N6596" s="135" t="s">
        <v>30</v>
      </c>
      <c r="R6596" s="782"/>
      <c r="S6596" s="785"/>
      <c r="T6596" s="124" t="s">
        <v>388</v>
      </c>
      <c r="U6596" s="756"/>
      <c r="V6596" s="135" t="s">
        <v>112</v>
      </c>
      <c r="AH6596" s="137"/>
      <c r="AI6596" s="137"/>
      <c r="AK6596" s="150"/>
      <c r="AO6596" s="136"/>
    </row>
    <row r="6597" spans="2:41" ht="3.75" customHeight="1">
      <c r="B6597" s="135"/>
      <c r="I6597" s="136"/>
      <c r="J6597" s="135"/>
      <c r="M6597" s="136"/>
      <c r="N6597" s="135"/>
      <c r="R6597" s="783"/>
      <c r="S6597" s="786"/>
      <c r="T6597" s="141"/>
      <c r="U6597" s="759"/>
      <c r="V6597" s="140"/>
      <c r="W6597" s="141"/>
      <c r="X6597" s="141"/>
      <c r="Y6597" s="141"/>
      <c r="Z6597" s="141"/>
      <c r="AA6597" s="141"/>
      <c r="AB6597" s="141"/>
      <c r="AC6597" s="141"/>
      <c r="AD6597" s="141"/>
      <c r="AE6597" s="141"/>
      <c r="AF6597" s="141"/>
      <c r="AG6597" s="141"/>
      <c r="AH6597" s="143"/>
      <c r="AI6597" s="143"/>
      <c r="AJ6597" s="141"/>
      <c r="AK6597" s="151"/>
      <c r="AL6597" s="141"/>
      <c r="AM6597" s="141"/>
      <c r="AN6597" s="141"/>
      <c r="AO6597" s="142"/>
    </row>
    <row r="6598" spans="2:41" ht="3.75" customHeight="1">
      <c r="B6598" s="135"/>
      <c r="I6598" s="136"/>
      <c r="J6598" s="135"/>
      <c r="M6598" s="136"/>
      <c r="N6598" s="130"/>
      <c r="O6598" s="131"/>
      <c r="P6598" s="131"/>
      <c r="Q6598" s="132"/>
      <c r="R6598" s="788" t="str">
        <f>IF(AND(NM_従事者_従事者75_従事者区分&lt;&gt;"",新_新規_2!K1268&lt;&gt;""), 新_新規_2!K1268, "")
 &amp; IF(AND(NM_従事者_従事者75_従事者区分&lt;&gt;"",新_変更_3!AN1296&lt;&gt;""), 新_変更_3!AN1296, "")</f>
        <v/>
      </c>
      <c r="S6598" s="684"/>
      <c r="T6598" s="684"/>
      <c r="U6598" s="685"/>
      <c r="V6598" s="686" t="str">
        <f>IF(AND(NM_従事者_従事者75_従事者区分&lt;&gt;"",新_新規_2!O1268&lt;&gt;""), 新_新規_2!O1268, "")
&amp; IF(AND(NM_従事者_従事者75_従事者区分&lt;&gt;"",新_変更_3!AR1296&lt;&gt;""), 新_変更_3!AR1296, "")</f>
        <v/>
      </c>
      <c r="W6598" s="688"/>
      <c r="X6598" s="683" t="str">
        <f>IF(AND(NM_従事者_従事者75_従事者区分&lt;&gt;"",新_新規_2!Q1268&lt;&gt;""), 新_新規_2!Q1268, "")
 &amp; IF(AND(NM_従事者_従事者75_従事者区分&lt;&gt;"",新_変更_3!AT1296&lt;&gt;""), 新_変更_3!AT1296, "")</f>
        <v/>
      </c>
      <c r="Y6598" s="684"/>
      <c r="Z6598" s="684"/>
      <c r="AA6598" s="685"/>
      <c r="AI6598" s="131"/>
      <c r="AO6598" s="136"/>
    </row>
    <row r="6599" spans="2:41" ht="13.35" customHeight="1">
      <c r="B6599" s="135"/>
      <c r="I6599" s="136"/>
      <c r="J6599" s="135"/>
      <c r="M6599" s="136"/>
      <c r="N6599" s="135" t="s">
        <v>114</v>
      </c>
      <c r="Q6599" s="136"/>
      <c r="R6599" s="686"/>
      <c r="S6599" s="687"/>
      <c r="T6599" s="687"/>
      <c r="U6599" s="688"/>
      <c r="V6599" s="686"/>
      <c r="W6599" s="688"/>
      <c r="X6599" s="686"/>
      <c r="Y6599" s="687"/>
      <c r="Z6599" s="687"/>
      <c r="AA6599" s="688"/>
      <c r="AB6599" s="158" t="s">
        <v>171</v>
      </c>
      <c r="AO6599" s="136"/>
    </row>
    <row r="6600" spans="2:41" ht="3.75" customHeight="1">
      <c r="B6600" s="135"/>
      <c r="I6600" s="136"/>
      <c r="J6600" s="135"/>
      <c r="M6600" s="136"/>
      <c r="N6600" s="135"/>
      <c r="Q6600" s="136"/>
      <c r="R6600" s="689"/>
      <c r="S6600" s="690"/>
      <c r="T6600" s="690"/>
      <c r="U6600" s="691"/>
      <c r="V6600" s="689"/>
      <c r="W6600" s="691"/>
      <c r="X6600" s="689"/>
      <c r="Y6600" s="690"/>
      <c r="Z6600" s="690"/>
      <c r="AA6600" s="691"/>
      <c r="AB6600" s="141"/>
      <c r="AC6600" s="141"/>
      <c r="AD6600" s="141"/>
      <c r="AE6600" s="141"/>
      <c r="AF6600" s="141"/>
      <c r="AG6600" s="141"/>
      <c r="AH6600" s="141"/>
      <c r="AI6600" s="141"/>
      <c r="AJ6600" s="141"/>
      <c r="AK6600" s="141"/>
      <c r="AL6600" s="141"/>
      <c r="AM6600" s="141"/>
      <c r="AN6600" s="141"/>
      <c r="AO6600" s="142"/>
    </row>
    <row r="6601" spans="2:41" ht="3.75" customHeight="1">
      <c r="B6601" s="135"/>
      <c r="I6601" s="136"/>
      <c r="J6601" s="135"/>
      <c r="M6601" s="136"/>
      <c r="N6601" s="130"/>
      <c r="O6601" s="131"/>
      <c r="P6601" s="131"/>
      <c r="Q6601" s="131"/>
      <c r="R6601" s="130"/>
      <c r="S6601" s="131"/>
      <c r="T6601" s="131"/>
      <c r="U6601" s="131"/>
      <c r="V6601" s="131"/>
      <c r="W6601" s="131"/>
      <c r="X6601" s="131"/>
      <c r="Y6601" s="131"/>
      <c r="Z6601" s="131"/>
      <c r="AA6601" s="132"/>
      <c r="AB6601" s="130"/>
      <c r="AI6601" s="136"/>
      <c r="AJ6601" s="130"/>
      <c r="AK6601" s="131"/>
      <c r="AL6601" s="131"/>
      <c r="AM6601" s="131"/>
      <c r="AN6601" s="131"/>
      <c r="AO6601" s="132"/>
    </row>
    <row r="6602" spans="2:41" ht="13.35" customHeight="1">
      <c r="B6602" s="135"/>
      <c r="I6602" s="136"/>
      <c r="J6602" s="135"/>
      <c r="M6602" s="136"/>
      <c r="N6602" s="135" t="s">
        <v>115</v>
      </c>
      <c r="R6602" s="135"/>
      <c r="S6602" s="696" t="str">
        <f>IF(AND(NM_従事者_従事者75_従事者区分&lt;&gt;"",新_新規_2!I1270&lt;&gt;""), 新_新規_2!I1270, "")
&amp; IF(AND(NM_従事者_従事者75_従事者区分&lt;&gt;"",新_変更_3!AL1298&lt;&gt;""), 新_変更_3!AL1298, "")</f>
        <v/>
      </c>
      <c r="T6602" s="694"/>
      <c r="V6602" s="146" t="str">
        <f>IF(AND(NM_従事者_従事者75_従事者区分&lt;&gt;"",新_新規_2!K1270&lt;&gt;""), 新_新規_2!K1270, "")
&amp; IF(AND(NM_従事者_従事者75_従事者区分&lt;&gt;"",新_変更_3!AN1298&lt;&gt;""), 新_変更_3!AN1298, "")</f>
        <v/>
      </c>
      <c r="W6602" s="124" t="s">
        <v>12</v>
      </c>
      <c r="X6602" s="146" t="str">
        <f>IF(AND(NM_従事者_従事者75_従事者区分&lt;&gt;"",新_新規_2!M1270&lt;&gt;""), 新_新規_2!M1270, "")
 &amp; IF(AND(NM_従事者_従事者75_従事者区分&lt;&gt;"",新_変更_3!AP1298&lt;&gt;""), 新_変更_3!AP1298, "")</f>
        <v/>
      </c>
      <c r="Y6602" s="124" t="s">
        <v>11</v>
      </c>
      <c r="Z6602" s="146" t="str">
        <f>IF(AND(NM_従事者_従事者75_従事者区分&lt;&gt;"",新_新規_2!O1270&lt;&gt;""), 新_新規_2!O1270, "")
 &amp; IF(AND(NM_従事者_従事者75_従事者区分&lt;&gt;"",新_変更_3!AR1298&lt;&gt;""), 新_変更_3!AR1298, "")</f>
        <v/>
      </c>
      <c r="AA6602" s="124" t="s">
        <v>364</v>
      </c>
      <c r="AB6602" s="135" t="s">
        <v>170</v>
      </c>
      <c r="AI6602" s="136"/>
      <c r="AJ6602" s="135"/>
      <c r="AK6602" s="696"/>
      <c r="AL6602" s="693"/>
      <c r="AM6602" s="693"/>
      <c r="AN6602" s="693"/>
      <c r="AO6602" s="694"/>
    </row>
    <row r="6603" spans="2:41" ht="3.75" customHeight="1">
      <c r="B6603" s="135"/>
      <c r="I6603" s="136"/>
      <c r="J6603" s="135"/>
      <c r="M6603" s="136"/>
      <c r="N6603" s="135"/>
      <c r="R6603" s="140"/>
      <c r="S6603" s="141"/>
      <c r="T6603" s="141"/>
      <c r="U6603" s="141"/>
      <c r="V6603" s="141"/>
      <c r="W6603" s="141"/>
      <c r="X6603" s="141"/>
      <c r="Y6603" s="141"/>
      <c r="Z6603" s="141"/>
      <c r="AA6603" s="142"/>
      <c r="AB6603" s="140"/>
      <c r="AC6603" s="141"/>
      <c r="AD6603" s="141"/>
      <c r="AE6603" s="141"/>
      <c r="AF6603" s="141"/>
      <c r="AG6603" s="141"/>
      <c r="AH6603" s="141"/>
      <c r="AI6603" s="142"/>
      <c r="AJ6603" s="140"/>
      <c r="AK6603" s="141"/>
      <c r="AL6603" s="141"/>
      <c r="AM6603" s="141"/>
      <c r="AN6603" s="141"/>
      <c r="AO6603" s="142"/>
    </row>
    <row r="6604" spans="2:41" ht="3.75" customHeight="1">
      <c r="B6604" s="135"/>
      <c r="I6604" s="136"/>
      <c r="J6604" s="135"/>
      <c r="M6604" s="136"/>
      <c r="N6604" s="130"/>
      <c r="O6604" s="131"/>
      <c r="P6604" s="131"/>
      <c r="Q6604" s="132"/>
      <c r="R6604" s="683" t="str">
        <f>IF(新_新規_2!T1267="☑", "研修中の登録販売者", "") &amp; IF(新_変更_3!AW1295="☑", "研修中の登録販売者", "")</f>
        <v/>
      </c>
      <c r="S6604" s="684"/>
      <c r="T6604" s="684"/>
      <c r="U6604" s="684"/>
      <c r="V6604" s="684"/>
      <c r="W6604" s="684"/>
      <c r="X6604" s="684"/>
      <c r="Y6604" s="684"/>
      <c r="Z6604" s="684"/>
      <c r="AA6604" s="684"/>
      <c r="AB6604" s="684"/>
      <c r="AC6604" s="684"/>
      <c r="AD6604" s="684"/>
      <c r="AE6604" s="684"/>
      <c r="AF6604" s="684"/>
      <c r="AG6604" s="684"/>
      <c r="AH6604" s="684"/>
      <c r="AI6604" s="684"/>
      <c r="AJ6604" s="684"/>
      <c r="AK6604" s="684"/>
      <c r="AL6604" s="684"/>
      <c r="AM6604" s="684"/>
      <c r="AN6604" s="684"/>
      <c r="AO6604" s="685"/>
    </row>
    <row r="6605" spans="2:41" ht="13.35" customHeight="1">
      <c r="B6605" s="135"/>
      <c r="I6605" s="136"/>
      <c r="J6605" s="135"/>
      <c r="M6605" s="136"/>
      <c r="N6605" s="135" t="s">
        <v>32</v>
      </c>
      <c r="Q6605" s="136"/>
      <c r="R6605" s="686"/>
      <c r="S6605" s="687"/>
      <c r="T6605" s="687"/>
      <c r="U6605" s="687"/>
      <c r="V6605" s="687"/>
      <c r="W6605" s="687"/>
      <c r="X6605" s="687"/>
      <c r="Y6605" s="687"/>
      <c r="Z6605" s="687"/>
      <c r="AA6605" s="687"/>
      <c r="AB6605" s="687"/>
      <c r="AC6605" s="687"/>
      <c r="AD6605" s="687"/>
      <c r="AE6605" s="687"/>
      <c r="AF6605" s="687"/>
      <c r="AG6605" s="687"/>
      <c r="AH6605" s="687"/>
      <c r="AI6605" s="687"/>
      <c r="AJ6605" s="687"/>
      <c r="AK6605" s="687"/>
      <c r="AL6605" s="687"/>
      <c r="AM6605" s="687"/>
      <c r="AN6605" s="687"/>
      <c r="AO6605" s="688"/>
    </row>
    <row r="6606" spans="2:41" ht="3.75" customHeight="1">
      <c r="B6606" s="135"/>
      <c r="I6606" s="136"/>
      <c r="J6606" s="135"/>
      <c r="M6606" s="136"/>
      <c r="N6606" s="140"/>
      <c r="O6606" s="141"/>
      <c r="P6606" s="141"/>
      <c r="Q6606" s="142"/>
      <c r="R6606" s="689"/>
      <c r="S6606" s="690"/>
      <c r="T6606" s="690"/>
      <c r="U6606" s="690"/>
      <c r="V6606" s="690"/>
      <c r="W6606" s="690"/>
      <c r="X6606" s="690"/>
      <c r="Y6606" s="690"/>
      <c r="Z6606" s="690"/>
      <c r="AA6606" s="690"/>
      <c r="AB6606" s="690"/>
      <c r="AC6606" s="690"/>
      <c r="AD6606" s="690"/>
      <c r="AE6606" s="690"/>
      <c r="AF6606" s="690"/>
      <c r="AG6606" s="690"/>
      <c r="AH6606" s="690"/>
      <c r="AI6606" s="690"/>
      <c r="AJ6606" s="690"/>
      <c r="AK6606" s="690"/>
      <c r="AL6606" s="690"/>
      <c r="AM6606" s="690"/>
      <c r="AN6606" s="690"/>
      <c r="AO6606" s="691"/>
    </row>
    <row r="6607" spans="2:41" ht="3.75" customHeight="1">
      <c r="B6607" s="135"/>
      <c r="I6607" s="136"/>
      <c r="J6607" s="130"/>
      <c r="K6607" s="131"/>
      <c r="L6607" s="131"/>
      <c r="M6607" s="132"/>
      <c r="N6607" s="130"/>
      <c r="O6607" s="131"/>
      <c r="P6607" s="131"/>
      <c r="Q6607" s="132"/>
      <c r="R6607" s="130"/>
      <c r="S6607" s="131"/>
      <c r="T6607" s="131"/>
      <c r="U6607" s="131"/>
      <c r="V6607" s="131"/>
      <c r="W6607" s="131"/>
      <c r="X6607" s="131"/>
      <c r="Y6607" s="131"/>
      <c r="Z6607" s="131"/>
      <c r="AA6607" s="132"/>
      <c r="AB6607" s="130"/>
      <c r="AC6607" s="131"/>
      <c r="AD6607" s="131"/>
      <c r="AE6607" s="132"/>
      <c r="AF6607" s="131"/>
      <c r="AG6607" s="131"/>
      <c r="AH6607" s="131"/>
      <c r="AI6607" s="131"/>
      <c r="AJ6607" s="131"/>
      <c r="AK6607" s="131"/>
      <c r="AL6607" s="131"/>
      <c r="AM6607" s="131"/>
      <c r="AN6607" s="131"/>
      <c r="AO6607" s="132"/>
    </row>
    <row r="6608" spans="2:41" ht="13.35" customHeight="1">
      <c r="B6608" s="135"/>
      <c r="I6608" s="136"/>
      <c r="J6608" s="135"/>
      <c r="M6608" s="136"/>
      <c r="N6608" s="135" t="s">
        <v>27</v>
      </c>
      <c r="Q6608" s="136"/>
      <c r="R6608" s="135"/>
      <c r="S6608" s="692" t="str">
        <f>IF(新_新規_2!I1274&lt;&gt;"", "01300011:その他従事者", "") &amp; IF(新_変更_3!AL1302&lt;&gt;"", "01300011:その他従事者", "")</f>
        <v/>
      </c>
      <c r="T6608" s="693"/>
      <c r="U6608" s="693"/>
      <c r="V6608" s="693"/>
      <c r="W6608" s="693"/>
      <c r="X6608" s="693"/>
      <c r="Y6608" s="693"/>
      <c r="Z6608" s="693"/>
      <c r="AA6608" s="694"/>
      <c r="AB6608" s="135" t="s">
        <v>28</v>
      </c>
      <c r="AE6608" s="136"/>
      <c r="AF6608" s="135"/>
      <c r="AG6608" s="695" t="str">
        <f>IF(新_新規_2!I1282="☑", "01300001:薬剤師", "") &amp; IF(新_変更_3!AL1310="☑", "01300001:薬剤師", "")
 &amp; IF(新_新規_2!N1282="☑", "01300002:登録販売者", "") &amp; IF(新_変更_3!AQ1310="☑", "01300002:登録販売者", "")
 &amp; IF(新_新規_2!T1282="☑", "01300002:登録販売者", "") &amp; IF(新_変更_3!AW1310="☑", "01300002:登録販売者", "")</f>
        <v/>
      </c>
      <c r="AH6608" s="693"/>
      <c r="AI6608" s="693"/>
      <c r="AJ6608" s="693"/>
      <c r="AK6608" s="693"/>
      <c r="AL6608" s="693"/>
      <c r="AM6608" s="693"/>
      <c r="AN6608" s="693"/>
      <c r="AO6608" s="694"/>
    </row>
    <row r="6609" spans="2:41" ht="3.75" customHeight="1">
      <c r="B6609" s="135"/>
      <c r="I6609" s="136"/>
      <c r="J6609" s="135"/>
      <c r="M6609" s="136"/>
      <c r="N6609" s="140"/>
      <c r="O6609" s="141"/>
      <c r="P6609" s="141"/>
      <c r="Q6609" s="142"/>
      <c r="R6609" s="140"/>
      <c r="S6609" s="141"/>
      <c r="T6609" s="141"/>
      <c r="U6609" s="141"/>
      <c r="V6609" s="141"/>
      <c r="W6609" s="141"/>
      <c r="X6609" s="141"/>
      <c r="Y6609" s="141"/>
      <c r="Z6609" s="141"/>
      <c r="AA6609" s="142"/>
      <c r="AB6609" s="140"/>
      <c r="AC6609" s="141"/>
      <c r="AD6609" s="141"/>
      <c r="AE6609" s="142"/>
      <c r="AF6609" s="141"/>
      <c r="AG6609" s="141"/>
      <c r="AH6609" s="141"/>
      <c r="AI6609" s="141"/>
      <c r="AJ6609" s="141"/>
      <c r="AK6609" s="141"/>
      <c r="AL6609" s="141"/>
      <c r="AM6609" s="141"/>
      <c r="AN6609" s="141"/>
      <c r="AO6609" s="142"/>
    </row>
    <row r="6610" spans="2:41" ht="3.75" customHeight="1">
      <c r="B6610" s="135"/>
      <c r="I6610" s="136"/>
      <c r="J6610" s="135"/>
      <c r="M6610" s="136"/>
      <c r="N6610" s="130"/>
      <c r="O6610" s="131"/>
      <c r="P6610" s="131"/>
      <c r="Q6610" s="132"/>
      <c r="R6610" s="130"/>
      <c r="S6610" s="131"/>
      <c r="T6610" s="131"/>
      <c r="U6610" s="131"/>
      <c r="V6610" s="131"/>
      <c r="W6610" s="131"/>
      <c r="X6610" s="131"/>
      <c r="Y6610" s="131"/>
      <c r="Z6610" s="131"/>
      <c r="AA6610" s="132"/>
      <c r="AB6610" s="130"/>
      <c r="AC6610" s="131"/>
      <c r="AD6610" s="131"/>
      <c r="AE6610" s="132"/>
      <c r="AF6610" s="130"/>
      <c r="AG6610" s="131"/>
      <c r="AH6610" s="131"/>
      <c r="AI6610" s="131"/>
      <c r="AJ6610" s="131"/>
      <c r="AK6610" s="131"/>
      <c r="AL6610" s="131"/>
      <c r="AM6610" s="131"/>
      <c r="AN6610" s="131"/>
      <c r="AO6610" s="132"/>
    </row>
    <row r="6611" spans="2:41" ht="13.35" customHeight="1">
      <c r="B6611" s="135"/>
      <c r="I6611" s="136"/>
      <c r="J6611" s="135"/>
      <c r="M6611" s="136"/>
      <c r="N6611" s="135" t="s">
        <v>3990</v>
      </c>
      <c r="Q6611" s="136"/>
      <c r="R6611" s="135"/>
      <c r="S6611" s="696"/>
      <c r="T6611" s="694"/>
      <c r="V6611" s="146"/>
      <c r="W6611" s="124" t="s">
        <v>12</v>
      </c>
      <c r="X6611" s="146"/>
      <c r="Y6611" s="124" t="s">
        <v>11</v>
      </c>
      <c r="Z6611" s="146"/>
      <c r="AA6611" s="136" t="s">
        <v>364</v>
      </c>
      <c r="AB6611" s="135" t="s">
        <v>66</v>
      </c>
      <c r="AE6611" s="136"/>
      <c r="AF6611" s="135"/>
      <c r="AG6611" s="696"/>
      <c r="AH6611" s="694"/>
      <c r="AJ6611" s="146"/>
      <c r="AK6611" s="124" t="s">
        <v>12</v>
      </c>
      <c r="AL6611" s="146"/>
      <c r="AM6611" s="124" t="s">
        <v>11</v>
      </c>
      <c r="AN6611" s="146"/>
      <c r="AO6611" s="136" t="s">
        <v>364</v>
      </c>
    </row>
    <row r="6612" spans="2:41" ht="3.75" customHeight="1">
      <c r="B6612" s="135"/>
      <c r="I6612" s="136"/>
      <c r="J6612" s="135"/>
      <c r="M6612" s="136"/>
      <c r="N6612" s="140"/>
      <c r="O6612" s="141"/>
      <c r="P6612" s="141"/>
      <c r="Q6612" s="142"/>
      <c r="R6612" s="140"/>
      <c r="S6612" s="141"/>
      <c r="T6612" s="141"/>
      <c r="U6612" s="141"/>
      <c r="V6612" s="141"/>
      <c r="W6612" s="141"/>
      <c r="X6612" s="141"/>
      <c r="Y6612" s="141"/>
      <c r="Z6612" s="141"/>
      <c r="AA6612" s="142"/>
      <c r="AB6612" s="140"/>
      <c r="AC6612" s="141"/>
      <c r="AD6612" s="141"/>
      <c r="AE6612" s="142"/>
      <c r="AF6612" s="140"/>
      <c r="AG6612" s="141"/>
      <c r="AH6612" s="141"/>
      <c r="AI6612" s="141"/>
      <c r="AJ6612" s="141"/>
      <c r="AK6612" s="141"/>
      <c r="AL6612" s="141"/>
      <c r="AM6612" s="141"/>
      <c r="AN6612" s="141"/>
      <c r="AO6612" s="142"/>
    </row>
    <row r="6613" spans="2:41" ht="3.75" customHeight="1">
      <c r="B6613" s="135"/>
      <c r="I6613" s="136"/>
      <c r="J6613" s="135"/>
      <c r="M6613" s="136"/>
      <c r="N6613" s="130"/>
      <c r="O6613" s="131"/>
      <c r="P6613" s="131"/>
      <c r="Q6613" s="132"/>
      <c r="R6613" s="683" t="str">
        <f>IF(AND(NM_従事者_従事者76_従事者区分&lt;&gt;"",新_新規_2!I1274&lt;&gt;""), 新_新規_2!I1274, "")
&amp; IF(AND(NM_従事者_従事者76_従事者区分&lt;&gt;"",新_変更_3!AL1302&lt;&gt;""), 新_変更_3!AL1302, "")</f>
        <v/>
      </c>
      <c r="S6613" s="684"/>
      <c r="T6613" s="684"/>
      <c r="U6613" s="684"/>
      <c r="V6613" s="684"/>
      <c r="W6613" s="684"/>
      <c r="X6613" s="684"/>
      <c r="Y6613" s="684"/>
      <c r="Z6613" s="684"/>
      <c r="AA6613" s="684"/>
      <c r="AB6613" s="684"/>
      <c r="AC6613" s="684"/>
      <c r="AD6613" s="684"/>
      <c r="AE6613" s="684"/>
      <c r="AF6613" s="684"/>
      <c r="AG6613" s="684"/>
      <c r="AH6613" s="684"/>
      <c r="AI6613" s="684"/>
      <c r="AJ6613" s="685"/>
      <c r="AK6613" s="131"/>
      <c r="AL6613" s="131"/>
      <c r="AM6613" s="131"/>
      <c r="AN6613" s="131"/>
      <c r="AO6613" s="132"/>
    </row>
    <row r="6614" spans="2:41" ht="13.35" customHeight="1">
      <c r="B6614" s="135"/>
      <c r="I6614" s="136"/>
      <c r="J6614" s="135"/>
      <c r="M6614" s="136"/>
      <c r="N6614" s="135" t="s">
        <v>8</v>
      </c>
      <c r="Q6614" s="136"/>
      <c r="R6614" s="686"/>
      <c r="S6614" s="687"/>
      <c r="T6614" s="687"/>
      <c r="U6614" s="687"/>
      <c r="V6614" s="687"/>
      <c r="W6614" s="687"/>
      <c r="X6614" s="687"/>
      <c r="Y6614" s="687"/>
      <c r="Z6614" s="687"/>
      <c r="AA6614" s="687"/>
      <c r="AB6614" s="687"/>
      <c r="AC6614" s="687"/>
      <c r="AD6614" s="687"/>
      <c r="AE6614" s="687"/>
      <c r="AF6614" s="687"/>
      <c r="AG6614" s="687"/>
      <c r="AH6614" s="687"/>
      <c r="AI6614" s="687"/>
      <c r="AJ6614" s="688"/>
      <c r="AL6614" s="147" t="s">
        <v>13</v>
      </c>
      <c r="AM6614" s="124" t="s">
        <v>29</v>
      </c>
      <c r="AO6614" s="136"/>
    </row>
    <row r="6615" spans="2:41" ht="3.75" customHeight="1">
      <c r="B6615" s="135"/>
      <c r="I6615" s="136"/>
      <c r="J6615" s="135"/>
      <c r="M6615" s="136"/>
      <c r="N6615" s="140"/>
      <c r="O6615" s="141"/>
      <c r="P6615" s="141"/>
      <c r="Q6615" s="142"/>
      <c r="R6615" s="689"/>
      <c r="S6615" s="690"/>
      <c r="T6615" s="690"/>
      <c r="U6615" s="690"/>
      <c r="V6615" s="690"/>
      <c r="W6615" s="690"/>
      <c r="X6615" s="690"/>
      <c r="Y6615" s="690"/>
      <c r="Z6615" s="690"/>
      <c r="AA6615" s="690"/>
      <c r="AB6615" s="690"/>
      <c r="AC6615" s="690"/>
      <c r="AD6615" s="690"/>
      <c r="AE6615" s="690"/>
      <c r="AF6615" s="690"/>
      <c r="AG6615" s="690"/>
      <c r="AH6615" s="690"/>
      <c r="AI6615" s="690"/>
      <c r="AJ6615" s="691"/>
      <c r="AK6615" s="141"/>
      <c r="AL6615" s="141"/>
      <c r="AM6615" s="141"/>
      <c r="AN6615" s="141"/>
      <c r="AO6615" s="142"/>
    </row>
    <row r="6616" spans="2:41" ht="3.75" customHeight="1">
      <c r="B6616" s="135"/>
      <c r="I6616" s="136"/>
      <c r="J6616" s="135"/>
      <c r="M6616" s="136"/>
      <c r="N6616" s="130"/>
      <c r="O6616" s="131"/>
      <c r="P6616" s="131"/>
      <c r="Q6616" s="132"/>
      <c r="R6616" s="683" t="str">
        <f>IF(NM_従事者_従事者76_従事者区分="","",(IF(新_新規_2!I1273&lt;&gt;"", ASC(PHONETIC(新_新規_2!I1273)), "") &amp; IF(新_変更_3!AL1301&lt;&gt;"", ASC(PHONETIC(新_変更_3!AL1301)), "")))</f>
        <v/>
      </c>
      <c r="S6616" s="684"/>
      <c r="T6616" s="684"/>
      <c r="U6616" s="684"/>
      <c r="V6616" s="684"/>
      <c r="W6616" s="684"/>
      <c r="X6616" s="684"/>
      <c r="Y6616" s="684"/>
      <c r="Z6616" s="684"/>
      <c r="AA6616" s="684"/>
      <c r="AB6616" s="684"/>
      <c r="AC6616" s="684"/>
      <c r="AD6616" s="684"/>
      <c r="AE6616" s="684"/>
      <c r="AF6616" s="684"/>
      <c r="AG6616" s="684"/>
      <c r="AH6616" s="684"/>
      <c r="AI6616" s="684"/>
      <c r="AJ6616" s="684"/>
      <c r="AK6616" s="684"/>
      <c r="AL6616" s="684"/>
      <c r="AM6616" s="684"/>
      <c r="AN6616" s="684"/>
      <c r="AO6616" s="685"/>
    </row>
    <row r="6617" spans="2:41" ht="13.35" customHeight="1">
      <c r="B6617" s="135"/>
      <c r="I6617" s="136"/>
      <c r="J6617" s="135"/>
      <c r="M6617" s="136"/>
      <c r="N6617" s="135" t="s">
        <v>61</v>
      </c>
      <c r="Q6617" s="136"/>
      <c r="R6617" s="686"/>
      <c r="S6617" s="687"/>
      <c r="T6617" s="687"/>
      <c r="U6617" s="687"/>
      <c r="V6617" s="687"/>
      <c r="W6617" s="687"/>
      <c r="X6617" s="687"/>
      <c r="Y6617" s="687"/>
      <c r="Z6617" s="687"/>
      <c r="AA6617" s="687"/>
      <c r="AB6617" s="687"/>
      <c r="AC6617" s="687"/>
      <c r="AD6617" s="687"/>
      <c r="AE6617" s="687"/>
      <c r="AF6617" s="687"/>
      <c r="AG6617" s="687"/>
      <c r="AH6617" s="687"/>
      <c r="AI6617" s="687"/>
      <c r="AJ6617" s="687"/>
      <c r="AK6617" s="687"/>
      <c r="AL6617" s="687"/>
      <c r="AM6617" s="687"/>
      <c r="AN6617" s="687"/>
      <c r="AO6617" s="688"/>
    </row>
    <row r="6618" spans="2:41" ht="3.75" customHeight="1">
      <c r="B6618" s="135"/>
      <c r="I6618" s="136"/>
      <c r="J6618" s="135"/>
      <c r="M6618" s="136"/>
      <c r="N6618" s="135"/>
      <c r="Q6618" s="136"/>
      <c r="R6618" s="689"/>
      <c r="S6618" s="690"/>
      <c r="T6618" s="690"/>
      <c r="U6618" s="690"/>
      <c r="V6618" s="690"/>
      <c r="W6618" s="690"/>
      <c r="X6618" s="690"/>
      <c r="Y6618" s="690"/>
      <c r="Z6618" s="690"/>
      <c r="AA6618" s="690"/>
      <c r="AB6618" s="690"/>
      <c r="AC6618" s="690"/>
      <c r="AD6618" s="690"/>
      <c r="AE6618" s="690"/>
      <c r="AF6618" s="690"/>
      <c r="AG6618" s="690"/>
      <c r="AH6618" s="690"/>
      <c r="AI6618" s="690"/>
      <c r="AJ6618" s="690"/>
      <c r="AK6618" s="690"/>
      <c r="AL6618" s="690"/>
      <c r="AM6618" s="690"/>
      <c r="AN6618" s="690"/>
      <c r="AO6618" s="691"/>
    </row>
    <row r="6619" spans="2:41" ht="3.75" customHeight="1">
      <c r="B6619" s="135"/>
      <c r="I6619" s="136"/>
      <c r="J6619" s="135"/>
      <c r="N6619" s="130"/>
      <c r="O6619" s="131"/>
      <c r="P6619" s="131"/>
      <c r="Q6619" s="132"/>
      <c r="U6619" s="787" t="str">
        <f>IF(AND(NM_従事者_従事者76_従事者区分&lt;&gt;"",新_新規_2!L1275&lt;&gt;""), 新_新規_2!L1275, "")
&amp; IF(AND(NM_従事者_従事者76_従事者区分&lt;&gt;"",新_変更_3!AO1303&lt;&gt;""), 新_変更_3!AO1303, "")</f>
        <v/>
      </c>
      <c r="V6619" s="754"/>
      <c r="W6619" s="754"/>
      <c r="X6619" s="789"/>
      <c r="Y6619" s="131"/>
      <c r="Z6619" s="792" t="str">
        <f>IF(AND(NM_従事者_従事者76_従事者区分&lt;&gt;"",新_新規_2!O1275&lt;&gt;""), 新_新規_2!O1275, "")
 &amp; IF(AND(NM_従事者_従事者76_従事者区分&lt;&gt;"",新_変更_3!AR1303&lt;&gt;""), 新_変更_3!AR1303, "")</f>
        <v/>
      </c>
      <c r="AA6619" s="754"/>
      <c r="AB6619" s="754"/>
      <c r="AC6619" s="755"/>
      <c r="AG6619" s="683" t="str">
        <f>IF(AND(NM_従事者_従事者76_従事者区分&lt;&gt;"",新_新規_2!L1276&lt;&gt;""), 新_新規_2!L1276, "")
&amp; IF(AND(NM_従事者_従事者76_従事者区分&lt;&gt;"",新_変更_3!AO1304&lt;&gt;""), 新_変更_3!AO1304, "")</f>
        <v/>
      </c>
      <c r="AH6619" s="684"/>
      <c r="AI6619" s="684"/>
      <c r="AJ6619" s="684"/>
      <c r="AK6619" s="684"/>
      <c r="AL6619" s="684"/>
      <c r="AM6619" s="684"/>
      <c r="AN6619" s="684"/>
      <c r="AO6619" s="685"/>
    </row>
    <row r="6620" spans="2:41" ht="13.35" customHeight="1">
      <c r="B6620" s="135"/>
      <c r="I6620" s="136"/>
      <c r="J6620" s="135"/>
      <c r="N6620" s="135"/>
      <c r="Q6620" s="136"/>
      <c r="R6620" s="124" t="s">
        <v>15</v>
      </c>
      <c r="U6620" s="756"/>
      <c r="V6620" s="757"/>
      <c r="W6620" s="757"/>
      <c r="X6620" s="790"/>
      <c r="Y6620" s="125" t="s">
        <v>359</v>
      </c>
      <c r="Z6620" s="793"/>
      <c r="AA6620" s="757"/>
      <c r="AB6620" s="757"/>
      <c r="AC6620" s="758"/>
      <c r="AD6620" s="124" t="s">
        <v>56</v>
      </c>
      <c r="AG6620" s="686"/>
      <c r="AH6620" s="687"/>
      <c r="AI6620" s="687"/>
      <c r="AJ6620" s="687"/>
      <c r="AK6620" s="687"/>
      <c r="AL6620" s="687"/>
      <c r="AM6620" s="687"/>
      <c r="AN6620" s="687"/>
      <c r="AO6620" s="688"/>
    </row>
    <row r="6621" spans="2:41" ht="3.75" customHeight="1">
      <c r="B6621" s="135"/>
      <c r="I6621" s="136"/>
      <c r="J6621" s="135"/>
      <c r="N6621" s="135"/>
      <c r="Q6621" s="136"/>
      <c r="R6621" s="141"/>
      <c r="S6621" s="141"/>
      <c r="T6621" s="141"/>
      <c r="U6621" s="759"/>
      <c r="V6621" s="760"/>
      <c r="W6621" s="760"/>
      <c r="X6621" s="791"/>
      <c r="Y6621" s="141"/>
      <c r="Z6621" s="794"/>
      <c r="AA6621" s="760"/>
      <c r="AB6621" s="760"/>
      <c r="AC6621" s="761"/>
      <c r="AD6621" s="141"/>
      <c r="AE6621" s="141"/>
      <c r="AF6621" s="141"/>
      <c r="AG6621" s="689"/>
      <c r="AH6621" s="690"/>
      <c r="AI6621" s="690"/>
      <c r="AJ6621" s="690"/>
      <c r="AK6621" s="690"/>
      <c r="AL6621" s="690"/>
      <c r="AM6621" s="690"/>
      <c r="AN6621" s="690"/>
      <c r="AO6621" s="691"/>
    </row>
    <row r="6622" spans="2:41" ht="3.75" customHeight="1">
      <c r="B6622" s="135"/>
      <c r="I6622" s="136"/>
      <c r="J6622" s="135"/>
      <c r="N6622" s="135"/>
      <c r="Q6622" s="136"/>
      <c r="R6622" s="131"/>
      <c r="S6622" s="131"/>
      <c r="T6622" s="132"/>
      <c r="U6622" s="683" t="str">
        <f>IF(AND(NM_従事者_従事者76_従事者区分&lt;&gt;"",新_新規_2!T1276&lt;&gt;""), 新_新規_2!T1276, "")
&amp; IF(AND(NM_従事者_従事者76_従事者区分&lt;&gt;"",新_変更_3!AW1304&lt;&gt;""), 新_変更_3!AW1304, "")</f>
        <v/>
      </c>
      <c r="V6622" s="684"/>
      <c r="W6622" s="684"/>
      <c r="X6622" s="684"/>
      <c r="Y6622" s="684"/>
      <c r="Z6622" s="684"/>
      <c r="AA6622" s="684"/>
      <c r="AB6622" s="684"/>
      <c r="AC6622" s="685"/>
      <c r="AD6622" s="130"/>
      <c r="AE6622" s="131"/>
      <c r="AF6622" s="132"/>
      <c r="AG6622" s="683" t="str">
        <f>IF(AND(NM_従事者_従事者76_従事者区分&lt;&gt;"",新_新規_2!L1277&lt;&gt;""), 新_新規_2!L1277, "")
 &amp; IF(AND(NM_従事者_従事者76_従事者区分&lt;&gt;"",新_変更_3!AO1305&lt;&gt;""), 新_変更_3!AO1305, "")</f>
        <v/>
      </c>
      <c r="AH6622" s="684"/>
      <c r="AI6622" s="684"/>
      <c r="AJ6622" s="684"/>
      <c r="AK6622" s="684"/>
      <c r="AL6622" s="684"/>
      <c r="AM6622" s="684"/>
      <c r="AN6622" s="684"/>
      <c r="AO6622" s="685"/>
    </row>
    <row r="6623" spans="2:41" ht="13.35" customHeight="1">
      <c r="B6623" s="135"/>
      <c r="I6623" s="136"/>
      <c r="J6623" s="135" t="s">
        <v>4068</v>
      </c>
      <c r="N6623" s="135" t="s">
        <v>23</v>
      </c>
      <c r="Q6623" s="136"/>
      <c r="R6623" s="124" t="s">
        <v>17</v>
      </c>
      <c r="T6623" s="136"/>
      <c r="U6623" s="686"/>
      <c r="V6623" s="687"/>
      <c r="W6623" s="687"/>
      <c r="X6623" s="687"/>
      <c r="Y6623" s="687"/>
      <c r="Z6623" s="687"/>
      <c r="AA6623" s="687"/>
      <c r="AB6623" s="687"/>
      <c r="AC6623" s="688"/>
      <c r="AD6623" s="135" t="s">
        <v>18</v>
      </c>
      <c r="AF6623" s="136"/>
      <c r="AG6623" s="686"/>
      <c r="AH6623" s="687"/>
      <c r="AI6623" s="687"/>
      <c r="AJ6623" s="687"/>
      <c r="AK6623" s="687"/>
      <c r="AL6623" s="687"/>
      <c r="AM6623" s="687"/>
      <c r="AN6623" s="687"/>
      <c r="AO6623" s="688"/>
    </row>
    <row r="6624" spans="2:41" ht="3.75" customHeight="1">
      <c r="B6624" s="135"/>
      <c r="I6624" s="136"/>
      <c r="J6624" s="135"/>
      <c r="N6624" s="135"/>
      <c r="Q6624" s="136"/>
      <c r="R6624" s="141"/>
      <c r="S6624" s="141"/>
      <c r="T6624" s="142"/>
      <c r="U6624" s="689"/>
      <c r="V6624" s="690"/>
      <c r="W6624" s="690"/>
      <c r="X6624" s="690"/>
      <c r="Y6624" s="690"/>
      <c r="Z6624" s="690"/>
      <c r="AA6624" s="690"/>
      <c r="AB6624" s="690"/>
      <c r="AC6624" s="691"/>
      <c r="AD6624" s="140"/>
      <c r="AE6624" s="141"/>
      <c r="AF6624" s="142"/>
      <c r="AG6624" s="689"/>
      <c r="AH6624" s="690"/>
      <c r="AI6624" s="690"/>
      <c r="AJ6624" s="690"/>
      <c r="AK6624" s="690"/>
      <c r="AL6624" s="690"/>
      <c r="AM6624" s="690"/>
      <c r="AN6624" s="690"/>
      <c r="AO6624" s="691"/>
    </row>
    <row r="6625" spans="2:41" ht="3.75" customHeight="1">
      <c r="B6625" s="135"/>
      <c r="I6625" s="136"/>
      <c r="J6625" s="135"/>
      <c r="N6625" s="135"/>
      <c r="Q6625" s="136"/>
      <c r="R6625" s="131"/>
      <c r="S6625" s="131"/>
      <c r="T6625" s="132"/>
      <c r="U6625" s="683" t="str">
        <f>IF(AND(NM_従事者_従事者76_従事者区分&lt;&gt;"",新_新規_2!T1277&lt;&gt;""), 新_新規_2!T1277, "")
 &amp; IF(AND(NM_従事者_従事者76_従事者区分&lt;&gt;"",新_変更_3!AW1305&lt;&gt;""), 新_変更_3!AW1305, "")</f>
        <v/>
      </c>
      <c r="V6625" s="684"/>
      <c r="W6625" s="684"/>
      <c r="X6625" s="684"/>
      <c r="Y6625" s="684"/>
      <c r="Z6625" s="684"/>
      <c r="AA6625" s="684"/>
      <c r="AB6625" s="684"/>
      <c r="AC6625" s="685"/>
      <c r="AD6625" s="130"/>
      <c r="AE6625" s="131"/>
      <c r="AF6625" s="132"/>
      <c r="AG6625" s="683" t="str">
        <f>IF(AND(NM_従事者_従事者76_従事者区分&lt;&gt;"",新_新規_2!L1278&lt;&gt;""), 新_新規_2!L1278, "")
 &amp; IF(AND(NM_従事者_従事者76_従事者区分&lt;&gt;"",新_変更_3!AO1306&lt;&gt;""), 新_変更_3!AO1306, "")</f>
        <v/>
      </c>
      <c r="AH6625" s="684"/>
      <c r="AI6625" s="684"/>
      <c r="AJ6625" s="684"/>
      <c r="AK6625" s="684"/>
      <c r="AL6625" s="684"/>
      <c r="AM6625" s="684"/>
      <c r="AN6625" s="684"/>
      <c r="AO6625" s="685"/>
    </row>
    <row r="6626" spans="2:41" ht="13.35" customHeight="1">
      <c r="B6626" s="135"/>
      <c r="I6626" s="136"/>
      <c r="J6626" s="135"/>
      <c r="N6626" s="135"/>
      <c r="Q6626" s="136"/>
      <c r="R6626" s="124" t="s">
        <v>19</v>
      </c>
      <c r="T6626" s="136"/>
      <c r="U6626" s="686"/>
      <c r="V6626" s="687"/>
      <c r="W6626" s="687"/>
      <c r="X6626" s="687"/>
      <c r="Y6626" s="687"/>
      <c r="Z6626" s="687"/>
      <c r="AA6626" s="687"/>
      <c r="AB6626" s="687"/>
      <c r="AC6626" s="688"/>
      <c r="AD6626" s="135" t="s">
        <v>20</v>
      </c>
      <c r="AF6626" s="136"/>
      <c r="AG6626" s="686"/>
      <c r="AH6626" s="687"/>
      <c r="AI6626" s="687"/>
      <c r="AJ6626" s="687"/>
      <c r="AK6626" s="687"/>
      <c r="AL6626" s="687"/>
      <c r="AM6626" s="687"/>
      <c r="AN6626" s="687"/>
      <c r="AO6626" s="688"/>
    </row>
    <row r="6627" spans="2:41" ht="3.75" customHeight="1">
      <c r="B6627" s="135"/>
      <c r="I6627" s="136"/>
      <c r="J6627" s="135"/>
      <c r="N6627" s="140"/>
      <c r="O6627" s="141"/>
      <c r="P6627" s="141"/>
      <c r="Q6627" s="142"/>
      <c r="R6627" s="141"/>
      <c r="S6627" s="141"/>
      <c r="T6627" s="142"/>
      <c r="U6627" s="689"/>
      <c r="V6627" s="690"/>
      <c r="W6627" s="690"/>
      <c r="X6627" s="690"/>
      <c r="Y6627" s="690"/>
      <c r="Z6627" s="690"/>
      <c r="AA6627" s="690"/>
      <c r="AB6627" s="690"/>
      <c r="AC6627" s="691"/>
      <c r="AD6627" s="140"/>
      <c r="AE6627" s="141"/>
      <c r="AF6627" s="142"/>
      <c r="AG6627" s="689"/>
      <c r="AH6627" s="690"/>
      <c r="AI6627" s="690"/>
      <c r="AJ6627" s="690"/>
      <c r="AK6627" s="690"/>
      <c r="AL6627" s="690"/>
      <c r="AM6627" s="690"/>
      <c r="AN6627" s="690"/>
      <c r="AO6627" s="691"/>
    </row>
    <row r="6628" spans="2:41" ht="3.75" customHeight="1">
      <c r="B6628" s="135"/>
      <c r="I6628" s="136"/>
      <c r="J6628" s="135"/>
      <c r="M6628" s="136"/>
      <c r="N6628" s="135"/>
      <c r="Q6628" s="136"/>
      <c r="R6628" s="130"/>
      <c r="S6628" s="131"/>
      <c r="T6628" s="131"/>
      <c r="U6628" s="131"/>
      <c r="V6628" s="131"/>
      <c r="W6628" s="131"/>
      <c r="X6628" s="131"/>
      <c r="Y6628" s="131"/>
      <c r="Z6628" s="131"/>
      <c r="AA6628" s="131"/>
      <c r="AB6628" s="131"/>
      <c r="AC6628" s="131"/>
      <c r="AD6628" s="131"/>
      <c r="AE6628" s="131"/>
      <c r="AF6628" s="131"/>
      <c r="AG6628" s="131"/>
      <c r="AH6628" s="131"/>
      <c r="AI6628" s="131"/>
      <c r="AJ6628" s="131"/>
      <c r="AK6628" s="131"/>
      <c r="AL6628" s="131"/>
      <c r="AM6628" s="131"/>
      <c r="AN6628" s="131"/>
      <c r="AO6628" s="132"/>
    </row>
    <row r="6629" spans="2:41" ht="13.35" customHeight="1">
      <c r="B6629" s="135"/>
      <c r="I6629" s="136"/>
      <c r="J6629" s="135"/>
      <c r="M6629" s="136"/>
      <c r="N6629" s="135" t="s">
        <v>111</v>
      </c>
      <c r="Q6629" s="136"/>
      <c r="R6629" s="135"/>
      <c r="S6629" s="696"/>
      <c r="T6629" s="694"/>
      <c r="V6629" s="146"/>
      <c r="W6629" s="124" t="s">
        <v>12</v>
      </c>
      <c r="X6629" s="146"/>
      <c r="Y6629" s="124" t="s">
        <v>11</v>
      </c>
      <c r="Z6629" s="146"/>
      <c r="AA6629" s="124" t="s">
        <v>364</v>
      </c>
      <c r="AO6629" s="136"/>
    </row>
    <row r="6630" spans="2:41" ht="3.75" customHeight="1">
      <c r="B6630" s="135"/>
      <c r="I6630" s="136"/>
      <c r="J6630" s="135"/>
      <c r="M6630" s="136"/>
      <c r="N6630" s="135"/>
      <c r="Q6630" s="136"/>
      <c r="R6630" s="135"/>
      <c r="AO6630" s="136"/>
    </row>
    <row r="6631" spans="2:41" ht="3.75" customHeight="1">
      <c r="B6631" s="135"/>
      <c r="I6631" s="136"/>
      <c r="J6631" s="135"/>
      <c r="M6631" s="136"/>
      <c r="N6631" s="130"/>
      <c r="O6631" s="131"/>
      <c r="P6631" s="131"/>
      <c r="Q6631" s="131"/>
      <c r="R6631" s="781" t="str">
        <f>IF(AND(NM_従事者_従事者76_従事者区分&lt;&gt;"",新_新規_2!I1279&lt;&gt;""), 新_新規_2!I1279, "")
 &amp; IF(AND(NM_従事者_従事者76_従事者区分&lt;&gt;"",新_変更_3!AL1307&lt;&gt;""), 新_変更_3!AL1307, "")</f>
        <v/>
      </c>
      <c r="S6631" s="784" t="str">
        <f>IF(AND(NM_従事者_従事者76_従事者区分&lt;&gt;"",新_新規_2!J1279&lt;&gt;""), 新_新規_2!J1279, "")
&amp; IF(AND(NM_従事者_従事者76_従事者区分&lt;&gt;"",新_変更_3!AM1307&lt;&gt;""), 新_変更_3!AM1307, "")</f>
        <v/>
      </c>
      <c r="T6631" s="131"/>
      <c r="U6631" s="787" t="str">
        <f>IF(AND(NM_従事者_従事者76_従事者区分&lt;&gt;"",新_新規_2!L1279&lt;&gt;""), 新_新規_2!L1279, "")
&amp; IF(AND(NM_従事者_従事者76_従事者区分&lt;&gt;"",新_変更_3!AO1307&lt;&gt;""), 新_変更_3!AO1307, "")</f>
        <v/>
      </c>
      <c r="V6631" s="130"/>
      <c r="W6631" s="131"/>
      <c r="X6631" s="131"/>
      <c r="Y6631" s="131"/>
      <c r="Z6631" s="131"/>
      <c r="AA6631" s="131"/>
      <c r="AB6631" s="131"/>
      <c r="AC6631" s="131"/>
      <c r="AD6631" s="131"/>
      <c r="AE6631" s="131"/>
      <c r="AF6631" s="131"/>
      <c r="AG6631" s="131"/>
      <c r="AH6631" s="133"/>
      <c r="AI6631" s="133"/>
      <c r="AJ6631" s="131"/>
      <c r="AK6631" s="149"/>
      <c r="AL6631" s="131"/>
      <c r="AM6631" s="131"/>
      <c r="AN6631" s="131"/>
      <c r="AO6631" s="132"/>
    </row>
    <row r="6632" spans="2:41" ht="13.35" customHeight="1">
      <c r="B6632" s="135"/>
      <c r="I6632" s="136"/>
      <c r="J6632" s="135"/>
      <c r="M6632" s="136"/>
      <c r="N6632" s="135" t="s">
        <v>30</v>
      </c>
      <c r="R6632" s="782"/>
      <c r="S6632" s="785"/>
      <c r="T6632" s="124" t="s">
        <v>388</v>
      </c>
      <c r="U6632" s="756"/>
      <c r="V6632" s="135" t="s">
        <v>112</v>
      </c>
      <c r="AH6632" s="137"/>
      <c r="AI6632" s="137"/>
      <c r="AK6632" s="150"/>
      <c r="AO6632" s="136"/>
    </row>
    <row r="6633" spans="2:41" ht="3.75" customHeight="1">
      <c r="B6633" s="135"/>
      <c r="I6633" s="136"/>
      <c r="J6633" s="135"/>
      <c r="M6633" s="136"/>
      <c r="N6633" s="135"/>
      <c r="R6633" s="783"/>
      <c r="S6633" s="786"/>
      <c r="T6633" s="141"/>
      <c r="U6633" s="759"/>
      <c r="V6633" s="140"/>
      <c r="W6633" s="141"/>
      <c r="X6633" s="141"/>
      <c r="Y6633" s="141"/>
      <c r="Z6633" s="141"/>
      <c r="AA6633" s="141"/>
      <c r="AB6633" s="141"/>
      <c r="AC6633" s="141"/>
      <c r="AD6633" s="141"/>
      <c r="AE6633" s="141"/>
      <c r="AF6633" s="141"/>
      <c r="AG6633" s="141"/>
      <c r="AH6633" s="143"/>
      <c r="AI6633" s="143"/>
      <c r="AJ6633" s="141"/>
      <c r="AK6633" s="151"/>
      <c r="AL6633" s="141"/>
      <c r="AM6633" s="141"/>
      <c r="AN6633" s="141"/>
      <c r="AO6633" s="142"/>
    </row>
    <row r="6634" spans="2:41" ht="3.75" customHeight="1">
      <c r="B6634" s="135"/>
      <c r="I6634" s="136"/>
      <c r="J6634" s="135"/>
      <c r="M6634" s="136"/>
      <c r="N6634" s="130"/>
      <c r="O6634" s="131"/>
      <c r="P6634" s="131"/>
      <c r="Q6634" s="132"/>
      <c r="R6634" s="788" t="str">
        <f>IF(AND(NM_従事者_従事者76_従事者区分&lt;&gt;"",新_新規_2!K1283&lt;&gt;""), 新_新規_2!K1283, "")
&amp; IF(AND(NM_従事者_従事者76_従事者区分&lt;&gt;"",新_変更_3!AN1311&lt;&gt;""), 新_変更_3!AN1311, "")</f>
        <v/>
      </c>
      <c r="S6634" s="684"/>
      <c r="T6634" s="684"/>
      <c r="U6634" s="685"/>
      <c r="V6634" s="686" t="str">
        <f>IF(AND(NM_従事者_従事者76_従事者区分&lt;&gt;"",新_新規_2!O1283&lt;&gt;""), 新_新規_2!O1283, "")
&amp; IF(AND(NM_従事者_従事者76_従事者区分&lt;&gt;"",新_変更_3!AR1311&lt;&gt;""), 新_変更_3!AR1311, "")</f>
        <v/>
      </c>
      <c r="W6634" s="688"/>
      <c r="X6634" s="683" t="str">
        <f>IF(AND(NM_従事者_従事者76_従事者区分&lt;&gt;"",新_新規_2!Q1283&lt;&gt;""), 新_新規_2!Q1283, "")
&amp; IF(AND(NM_従事者_従事者76_従事者区分&lt;&gt;"",新_変更_3!AT1311&lt;&gt;""), 新_変更_3!AT1311, "")</f>
        <v/>
      </c>
      <c r="Y6634" s="684"/>
      <c r="Z6634" s="684"/>
      <c r="AA6634" s="685"/>
      <c r="AI6634" s="131"/>
      <c r="AO6634" s="136"/>
    </row>
    <row r="6635" spans="2:41" ht="13.35" customHeight="1">
      <c r="B6635" s="135"/>
      <c r="I6635" s="136"/>
      <c r="J6635" s="135"/>
      <c r="M6635" s="136"/>
      <c r="N6635" s="135" t="s">
        <v>114</v>
      </c>
      <c r="Q6635" s="136"/>
      <c r="R6635" s="686"/>
      <c r="S6635" s="687"/>
      <c r="T6635" s="687"/>
      <c r="U6635" s="688"/>
      <c r="V6635" s="686"/>
      <c r="W6635" s="688"/>
      <c r="X6635" s="686"/>
      <c r="Y6635" s="687"/>
      <c r="Z6635" s="687"/>
      <c r="AA6635" s="688"/>
      <c r="AB6635" s="158" t="s">
        <v>171</v>
      </c>
      <c r="AO6635" s="136"/>
    </row>
    <row r="6636" spans="2:41" ht="3.75" customHeight="1">
      <c r="B6636" s="135"/>
      <c r="I6636" s="136"/>
      <c r="J6636" s="135"/>
      <c r="M6636" s="136"/>
      <c r="N6636" s="135"/>
      <c r="Q6636" s="136"/>
      <c r="R6636" s="689"/>
      <c r="S6636" s="690"/>
      <c r="T6636" s="690"/>
      <c r="U6636" s="691"/>
      <c r="V6636" s="689"/>
      <c r="W6636" s="691"/>
      <c r="X6636" s="689"/>
      <c r="Y6636" s="690"/>
      <c r="Z6636" s="690"/>
      <c r="AA6636" s="691"/>
      <c r="AB6636" s="141"/>
      <c r="AC6636" s="141"/>
      <c r="AD6636" s="141"/>
      <c r="AE6636" s="141"/>
      <c r="AF6636" s="141"/>
      <c r="AG6636" s="141"/>
      <c r="AH6636" s="141"/>
      <c r="AI6636" s="141"/>
      <c r="AJ6636" s="141"/>
      <c r="AK6636" s="141"/>
      <c r="AL6636" s="141"/>
      <c r="AM6636" s="141"/>
      <c r="AN6636" s="141"/>
      <c r="AO6636" s="142"/>
    </row>
    <row r="6637" spans="2:41" ht="3.75" customHeight="1">
      <c r="B6637" s="135"/>
      <c r="I6637" s="136"/>
      <c r="J6637" s="135"/>
      <c r="M6637" s="136"/>
      <c r="N6637" s="130"/>
      <c r="O6637" s="131"/>
      <c r="P6637" s="131"/>
      <c r="Q6637" s="131"/>
      <c r="R6637" s="130"/>
      <c r="S6637" s="131"/>
      <c r="T6637" s="131"/>
      <c r="U6637" s="131"/>
      <c r="V6637" s="131"/>
      <c r="W6637" s="131"/>
      <c r="X6637" s="131"/>
      <c r="Y6637" s="131"/>
      <c r="Z6637" s="131"/>
      <c r="AA6637" s="132"/>
      <c r="AB6637" s="130"/>
      <c r="AI6637" s="136"/>
      <c r="AJ6637" s="130"/>
      <c r="AK6637" s="131"/>
      <c r="AL6637" s="131"/>
      <c r="AM6637" s="131"/>
      <c r="AN6637" s="131"/>
      <c r="AO6637" s="132"/>
    </row>
    <row r="6638" spans="2:41" ht="13.35" customHeight="1">
      <c r="B6638" s="135"/>
      <c r="I6638" s="136"/>
      <c r="J6638" s="135"/>
      <c r="M6638" s="136"/>
      <c r="N6638" s="135" t="s">
        <v>115</v>
      </c>
      <c r="R6638" s="135"/>
      <c r="S6638" s="696" t="str">
        <f>IF(AND(NM_従事者_従事者76_従事者区分&lt;&gt;"",新_新規_2!I1285&lt;&gt;""), 新_新規_2!I1285, "")
&amp; IF(AND(NM_従事者_従事者76_従事者区分&lt;&gt;"",新_変更_3!AL1313&lt;&gt;""), 新_変更_3!AL1313, "")</f>
        <v/>
      </c>
      <c r="T6638" s="694"/>
      <c r="V6638" s="146" t="str">
        <f>IF(AND(NM_従事者_従事者76_従事者区分&lt;&gt;"",新_新規_2!K1285&lt;&gt;""), 新_新規_2!K1285, "")
&amp; IF(AND(NM_従事者_従事者76_従事者区分&lt;&gt;"",新_変更_3!AN1313&lt;&gt;""), 新_変更_3!AN1313, "")</f>
        <v/>
      </c>
      <c r="W6638" s="124" t="s">
        <v>12</v>
      </c>
      <c r="X6638" s="146" t="str">
        <f>IF(AND(NM_従事者_従事者76_従事者区分&lt;&gt;"",新_新規_2!M1285&lt;&gt;""), 新_新規_2!M1285, "")
&amp; IF(AND(NM_従事者_従事者76_従事者区分&lt;&gt;"",新_変更_3!AP1313&lt;&gt;""), 新_変更_3!AP1313, "")</f>
        <v/>
      </c>
      <c r="Y6638" s="124" t="s">
        <v>11</v>
      </c>
      <c r="Z6638" s="146" t="str">
        <f>IF(AND(NM_従事者_従事者76_従事者区分&lt;&gt;"",新_新規_2!O1285&lt;&gt;""), 新_新規_2!O1285, "")
&amp; IF(AND(NM_従事者_従事者76_従事者区分&lt;&gt;"",新_変更_3!AR1313&lt;&gt;""), 新_変更_3!AR1313, "")</f>
        <v/>
      </c>
      <c r="AA6638" s="124" t="s">
        <v>364</v>
      </c>
      <c r="AB6638" s="135" t="s">
        <v>170</v>
      </c>
      <c r="AI6638" s="136"/>
      <c r="AJ6638" s="135"/>
      <c r="AK6638" s="696"/>
      <c r="AL6638" s="693"/>
      <c r="AM6638" s="693"/>
      <c r="AN6638" s="693"/>
      <c r="AO6638" s="694"/>
    </row>
    <row r="6639" spans="2:41" ht="3.75" customHeight="1">
      <c r="B6639" s="135"/>
      <c r="I6639" s="136"/>
      <c r="J6639" s="135"/>
      <c r="M6639" s="136"/>
      <c r="N6639" s="135"/>
      <c r="R6639" s="140"/>
      <c r="S6639" s="141"/>
      <c r="T6639" s="141"/>
      <c r="U6639" s="141"/>
      <c r="V6639" s="141"/>
      <c r="W6639" s="141"/>
      <c r="X6639" s="141"/>
      <c r="Y6639" s="141"/>
      <c r="Z6639" s="141"/>
      <c r="AA6639" s="142"/>
      <c r="AB6639" s="140"/>
      <c r="AC6639" s="141"/>
      <c r="AD6639" s="141"/>
      <c r="AE6639" s="141"/>
      <c r="AF6639" s="141"/>
      <c r="AG6639" s="141"/>
      <c r="AH6639" s="141"/>
      <c r="AI6639" s="142"/>
      <c r="AJ6639" s="140"/>
      <c r="AK6639" s="141"/>
      <c r="AL6639" s="141"/>
      <c r="AM6639" s="141"/>
      <c r="AN6639" s="141"/>
      <c r="AO6639" s="142"/>
    </row>
    <row r="6640" spans="2:41" ht="3.75" customHeight="1">
      <c r="B6640" s="135"/>
      <c r="I6640" s="136"/>
      <c r="J6640" s="135"/>
      <c r="M6640" s="136"/>
      <c r="N6640" s="130"/>
      <c r="O6640" s="131"/>
      <c r="P6640" s="131"/>
      <c r="Q6640" s="132"/>
      <c r="R6640" s="683" t="str">
        <f>IF(新_新規_2!T1282="☑", "研修中の登録販売者", "") &amp; IF(新_変更_3!AW1310="☑", "研修中の登録販売者", "")</f>
        <v/>
      </c>
      <c r="S6640" s="684"/>
      <c r="T6640" s="684"/>
      <c r="U6640" s="684"/>
      <c r="V6640" s="684"/>
      <c r="W6640" s="684"/>
      <c r="X6640" s="684"/>
      <c r="Y6640" s="684"/>
      <c r="Z6640" s="684"/>
      <c r="AA6640" s="684"/>
      <c r="AB6640" s="684"/>
      <c r="AC6640" s="684"/>
      <c r="AD6640" s="684"/>
      <c r="AE6640" s="684"/>
      <c r="AF6640" s="684"/>
      <c r="AG6640" s="684"/>
      <c r="AH6640" s="684"/>
      <c r="AI6640" s="684"/>
      <c r="AJ6640" s="684"/>
      <c r="AK6640" s="684"/>
      <c r="AL6640" s="684"/>
      <c r="AM6640" s="684"/>
      <c r="AN6640" s="684"/>
      <c r="AO6640" s="685"/>
    </row>
    <row r="6641" spans="2:41" ht="13.35" customHeight="1">
      <c r="B6641" s="135"/>
      <c r="I6641" s="136"/>
      <c r="J6641" s="135"/>
      <c r="M6641" s="136"/>
      <c r="N6641" s="135" t="s">
        <v>32</v>
      </c>
      <c r="Q6641" s="136"/>
      <c r="R6641" s="686"/>
      <c r="S6641" s="687"/>
      <c r="T6641" s="687"/>
      <c r="U6641" s="687"/>
      <c r="V6641" s="687"/>
      <c r="W6641" s="687"/>
      <c r="X6641" s="687"/>
      <c r="Y6641" s="687"/>
      <c r="Z6641" s="687"/>
      <c r="AA6641" s="687"/>
      <c r="AB6641" s="687"/>
      <c r="AC6641" s="687"/>
      <c r="AD6641" s="687"/>
      <c r="AE6641" s="687"/>
      <c r="AF6641" s="687"/>
      <c r="AG6641" s="687"/>
      <c r="AH6641" s="687"/>
      <c r="AI6641" s="687"/>
      <c r="AJ6641" s="687"/>
      <c r="AK6641" s="687"/>
      <c r="AL6641" s="687"/>
      <c r="AM6641" s="687"/>
      <c r="AN6641" s="687"/>
      <c r="AO6641" s="688"/>
    </row>
    <row r="6642" spans="2:41" ht="3.75" customHeight="1">
      <c r="B6642" s="135"/>
      <c r="I6642" s="136"/>
      <c r="J6642" s="135"/>
      <c r="M6642" s="136"/>
      <c r="N6642" s="140"/>
      <c r="O6642" s="141"/>
      <c r="P6642" s="141"/>
      <c r="Q6642" s="142"/>
      <c r="R6642" s="689"/>
      <c r="S6642" s="690"/>
      <c r="T6642" s="690"/>
      <c r="U6642" s="690"/>
      <c r="V6642" s="690"/>
      <c r="W6642" s="690"/>
      <c r="X6642" s="690"/>
      <c r="Y6642" s="690"/>
      <c r="Z6642" s="690"/>
      <c r="AA6642" s="690"/>
      <c r="AB6642" s="690"/>
      <c r="AC6642" s="690"/>
      <c r="AD6642" s="690"/>
      <c r="AE6642" s="690"/>
      <c r="AF6642" s="690"/>
      <c r="AG6642" s="690"/>
      <c r="AH6642" s="690"/>
      <c r="AI6642" s="690"/>
      <c r="AJ6642" s="690"/>
      <c r="AK6642" s="690"/>
      <c r="AL6642" s="690"/>
      <c r="AM6642" s="690"/>
      <c r="AN6642" s="690"/>
      <c r="AO6642" s="691"/>
    </row>
    <row r="6643" spans="2:41" ht="3.75" customHeight="1">
      <c r="B6643" s="135"/>
      <c r="I6643" s="136"/>
      <c r="J6643" s="130"/>
      <c r="K6643" s="131"/>
      <c r="L6643" s="131"/>
      <c r="M6643" s="132"/>
      <c r="N6643" s="130"/>
      <c r="O6643" s="131"/>
      <c r="P6643" s="131"/>
      <c r="Q6643" s="132"/>
      <c r="R6643" s="130"/>
      <c r="S6643" s="131"/>
      <c r="T6643" s="131"/>
      <c r="U6643" s="131"/>
      <c r="V6643" s="131"/>
      <c r="W6643" s="131"/>
      <c r="X6643" s="131"/>
      <c r="Y6643" s="131"/>
      <c r="Z6643" s="131"/>
      <c r="AA6643" s="132"/>
      <c r="AB6643" s="130"/>
      <c r="AC6643" s="131"/>
      <c r="AD6643" s="131"/>
      <c r="AE6643" s="132"/>
      <c r="AF6643" s="131"/>
      <c r="AG6643" s="131"/>
      <c r="AH6643" s="131"/>
      <c r="AI6643" s="131"/>
      <c r="AJ6643" s="131"/>
      <c r="AK6643" s="131"/>
      <c r="AL6643" s="131"/>
      <c r="AM6643" s="131"/>
      <c r="AN6643" s="131"/>
      <c r="AO6643" s="132"/>
    </row>
    <row r="6644" spans="2:41" ht="13.35" customHeight="1">
      <c r="B6644" s="135"/>
      <c r="I6644" s="136"/>
      <c r="J6644" s="135"/>
      <c r="M6644" s="136"/>
      <c r="N6644" s="135" t="s">
        <v>27</v>
      </c>
      <c r="Q6644" s="136"/>
      <c r="R6644" s="135"/>
      <c r="S6644" s="692" t="str">
        <f xml:space="preserve"> IF(新_新規_2!I1293&lt;&gt;"", "01300011:その他従事者", "") &amp; IF(新_変更_3!AL1321&lt;&gt;"", "01300011:その他従事者", "")</f>
        <v/>
      </c>
      <c r="T6644" s="693"/>
      <c r="U6644" s="693"/>
      <c r="V6644" s="693"/>
      <c r="W6644" s="693"/>
      <c r="X6644" s="693"/>
      <c r="Y6644" s="693"/>
      <c r="Z6644" s="693"/>
      <c r="AA6644" s="694"/>
      <c r="AB6644" s="135" t="s">
        <v>28</v>
      </c>
      <c r="AE6644" s="136"/>
      <c r="AF6644" s="135"/>
      <c r="AG6644" s="695" t="str">
        <f>IF(新_新規_2!I1301="☑", "01300001:薬剤師", "") &amp; IF(新_変更_3!AL1329="☑", "01300001:薬剤師", "")
&amp; IF(新_新規_2!N1301="☑", "01300002:登録販売者", "") &amp; IF(新_変更_3!AQ1329="☑", "01300002:登録販売者", "")
&amp; IF(新_新規_2!T1301="☑", "01300002:登録販売者", "") &amp; IF(新_変更_3!AW1329="☑", "01300002:登録販売者", "")</f>
        <v/>
      </c>
      <c r="AH6644" s="693"/>
      <c r="AI6644" s="693"/>
      <c r="AJ6644" s="693"/>
      <c r="AK6644" s="693"/>
      <c r="AL6644" s="693"/>
      <c r="AM6644" s="693"/>
      <c r="AN6644" s="693"/>
      <c r="AO6644" s="694"/>
    </row>
    <row r="6645" spans="2:41" ht="3.75" customHeight="1">
      <c r="B6645" s="135"/>
      <c r="I6645" s="136"/>
      <c r="J6645" s="135"/>
      <c r="M6645" s="136"/>
      <c r="N6645" s="140"/>
      <c r="O6645" s="141"/>
      <c r="P6645" s="141"/>
      <c r="Q6645" s="142"/>
      <c r="R6645" s="140"/>
      <c r="S6645" s="141"/>
      <c r="T6645" s="141"/>
      <c r="U6645" s="141"/>
      <c r="V6645" s="141"/>
      <c r="W6645" s="141"/>
      <c r="X6645" s="141"/>
      <c r="Y6645" s="141"/>
      <c r="Z6645" s="141"/>
      <c r="AA6645" s="142"/>
      <c r="AB6645" s="140"/>
      <c r="AC6645" s="141"/>
      <c r="AD6645" s="141"/>
      <c r="AE6645" s="142"/>
      <c r="AF6645" s="141"/>
      <c r="AG6645" s="141"/>
      <c r="AH6645" s="141"/>
      <c r="AI6645" s="141"/>
      <c r="AJ6645" s="141"/>
      <c r="AK6645" s="141"/>
      <c r="AL6645" s="141"/>
      <c r="AM6645" s="141"/>
      <c r="AN6645" s="141"/>
      <c r="AO6645" s="142"/>
    </row>
    <row r="6646" spans="2:41" ht="3.75" customHeight="1">
      <c r="B6646" s="135"/>
      <c r="I6646" s="136"/>
      <c r="J6646" s="135"/>
      <c r="M6646" s="136"/>
      <c r="N6646" s="130"/>
      <c r="O6646" s="131"/>
      <c r="P6646" s="131"/>
      <c r="Q6646" s="132"/>
      <c r="R6646" s="130"/>
      <c r="S6646" s="131"/>
      <c r="T6646" s="131"/>
      <c r="U6646" s="131"/>
      <c r="V6646" s="131"/>
      <c r="W6646" s="131"/>
      <c r="X6646" s="131"/>
      <c r="Y6646" s="131"/>
      <c r="Z6646" s="131"/>
      <c r="AA6646" s="132"/>
      <c r="AB6646" s="130"/>
      <c r="AC6646" s="131"/>
      <c r="AD6646" s="131"/>
      <c r="AE6646" s="132"/>
      <c r="AF6646" s="130"/>
      <c r="AG6646" s="131"/>
      <c r="AH6646" s="131"/>
      <c r="AI6646" s="131"/>
      <c r="AJ6646" s="131"/>
      <c r="AK6646" s="131"/>
      <c r="AL6646" s="131"/>
      <c r="AM6646" s="131"/>
      <c r="AN6646" s="131"/>
      <c r="AO6646" s="132"/>
    </row>
    <row r="6647" spans="2:41" ht="13.35" customHeight="1">
      <c r="B6647" s="135"/>
      <c r="I6647" s="136"/>
      <c r="J6647" s="135"/>
      <c r="M6647" s="136"/>
      <c r="N6647" s="135" t="s">
        <v>3990</v>
      </c>
      <c r="Q6647" s="136"/>
      <c r="R6647" s="135"/>
      <c r="S6647" s="696"/>
      <c r="T6647" s="694"/>
      <c r="V6647" s="146"/>
      <c r="W6647" s="124" t="s">
        <v>12</v>
      </c>
      <c r="X6647" s="146"/>
      <c r="Y6647" s="124" t="s">
        <v>11</v>
      </c>
      <c r="Z6647" s="146"/>
      <c r="AA6647" s="136" t="s">
        <v>364</v>
      </c>
      <c r="AB6647" s="135" t="s">
        <v>66</v>
      </c>
      <c r="AE6647" s="136"/>
      <c r="AF6647" s="135"/>
      <c r="AG6647" s="696"/>
      <c r="AH6647" s="694"/>
      <c r="AJ6647" s="146"/>
      <c r="AK6647" s="124" t="s">
        <v>12</v>
      </c>
      <c r="AL6647" s="146"/>
      <c r="AM6647" s="124" t="s">
        <v>11</v>
      </c>
      <c r="AN6647" s="146"/>
      <c r="AO6647" s="136" t="s">
        <v>364</v>
      </c>
    </row>
    <row r="6648" spans="2:41" ht="3.75" customHeight="1">
      <c r="B6648" s="135"/>
      <c r="I6648" s="136"/>
      <c r="J6648" s="135"/>
      <c r="M6648" s="136"/>
      <c r="N6648" s="140"/>
      <c r="O6648" s="141"/>
      <c r="P6648" s="141"/>
      <c r="Q6648" s="142"/>
      <c r="R6648" s="140"/>
      <c r="S6648" s="141"/>
      <c r="T6648" s="141"/>
      <c r="U6648" s="141"/>
      <c r="V6648" s="141"/>
      <c r="W6648" s="141"/>
      <c r="X6648" s="141"/>
      <c r="Y6648" s="141"/>
      <c r="Z6648" s="141"/>
      <c r="AA6648" s="142"/>
      <c r="AB6648" s="140"/>
      <c r="AC6648" s="141"/>
      <c r="AD6648" s="141"/>
      <c r="AE6648" s="142"/>
      <c r="AF6648" s="140"/>
      <c r="AG6648" s="141"/>
      <c r="AH6648" s="141"/>
      <c r="AI6648" s="141"/>
      <c r="AJ6648" s="141"/>
      <c r="AK6648" s="141"/>
      <c r="AL6648" s="141"/>
      <c r="AM6648" s="141"/>
      <c r="AN6648" s="141"/>
      <c r="AO6648" s="142"/>
    </row>
    <row r="6649" spans="2:41" ht="3.75" customHeight="1">
      <c r="B6649" s="135"/>
      <c r="I6649" s="136"/>
      <c r="J6649" s="135"/>
      <c r="M6649" s="136"/>
      <c r="N6649" s="130"/>
      <c r="O6649" s="131"/>
      <c r="P6649" s="131"/>
      <c r="Q6649" s="132"/>
      <c r="R6649" s="683" t="str">
        <f>IF(AND(NM_従事者_従事者77_従事者区分&lt;&gt;"",新_新規_2!I1293&lt;&gt;""), 新_新規_2!I1293, "")
&amp; IF(AND(NM_従事者_従事者77_従事者区分&lt;&gt;"",新_変更_3!AL1321&lt;&gt;""), 新_変更_3!AL1321, "")</f>
        <v/>
      </c>
      <c r="S6649" s="684"/>
      <c r="T6649" s="684"/>
      <c r="U6649" s="684"/>
      <c r="V6649" s="684"/>
      <c r="W6649" s="684"/>
      <c r="X6649" s="684"/>
      <c r="Y6649" s="684"/>
      <c r="Z6649" s="684"/>
      <c r="AA6649" s="684"/>
      <c r="AB6649" s="684"/>
      <c r="AC6649" s="684"/>
      <c r="AD6649" s="684"/>
      <c r="AE6649" s="684"/>
      <c r="AF6649" s="684"/>
      <c r="AG6649" s="684"/>
      <c r="AH6649" s="684"/>
      <c r="AI6649" s="684"/>
      <c r="AJ6649" s="685"/>
      <c r="AK6649" s="131"/>
      <c r="AL6649" s="131"/>
      <c r="AM6649" s="131"/>
      <c r="AN6649" s="131"/>
      <c r="AO6649" s="132"/>
    </row>
    <row r="6650" spans="2:41" ht="13.35" customHeight="1">
      <c r="B6650" s="135"/>
      <c r="I6650" s="136"/>
      <c r="J6650" s="135"/>
      <c r="M6650" s="136"/>
      <c r="N6650" s="135" t="s">
        <v>8</v>
      </c>
      <c r="Q6650" s="136"/>
      <c r="R6650" s="686"/>
      <c r="S6650" s="687"/>
      <c r="T6650" s="687"/>
      <c r="U6650" s="687"/>
      <c r="V6650" s="687"/>
      <c r="W6650" s="687"/>
      <c r="X6650" s="687"/>
      <c r="Y6650" s="687"/>
      <c r="Z6650" s="687"/>
      <c r="AA6650" s="687"/>
      <c r="AB6650" s="687"/>
      <c r="AC6650" s="687"/>
      <c r="AD6650" s="687"/>
      <c r="AE6650" s="687"/>
      <c r="AF6650" s="687"/>
      <c r="AG6650" s="687"/>
      <c r="AH6650" s="687"/>
      <c r="AI6650" s="687"/>
      <c r="AJ6650" s="688"/>
      <c r="AL6650" s="147" t="s">
        <v>13</v>
      </c>
      <c r="AM6650" s="124" t="s">
        <v>29</v>
      </c>
      <c r="AO6650" s="136"/>
    </row>
    <row r="6651" spans="2:41" ht="3.75" customHeight="1">
      <c r="B6651" s="135"/>
      <c r="I6651" s="136"/>
      <c r="J6651" s="135"/>
      <c r="M6651" s="136"/>
      <c r="N6651" s="140"/>
      <c r="O6651" s="141"/>
      <c r="P6651" s="141"/>
      <c r="Q6651" s="142"/>
      <c r="R6651" s="689"/>
      <c r="S6651" s="690"/>
      <c r="T6651" s="690"/>
      <c r="U6651" s="690"/>
      <c r="V6651" s="690"/>
      <c r="W6651" s="690"/>
      <c r="X6651" s="690"/>
      <c r="Y6651" s="690"/>
      <c r="Z6651" s="690"/>
      <c r="AA6651" s="690"/>
      <c r="AB6651" s="690"/>
      <c r="AC6651" s="690"/>
      <c r="AD6651" s="690"/>
      <c r="AE6651" s="690"/>
      <c r="AF6651" s="690"/>
      <c r="AG6651" s="690"/>
      <c r="AH6651" s="690"/>
      <c r="AI6651" s="690"/>
      <c r="AJ6651" s="691"/>
      <c r="AK6651" s="141"/>
      <c r="AL6651" s="141"/>
      <c r="AM6651" s="141"/>
      <c r="AN6651" s="141"/>
      <c r="AO6651" s="142"/>
    </row>
    <row r="6652" spans="2:41" ht="3.75" customHeight="1">
      <c r="B6652" s="135"/>
      <c r="I6652" s="136"/>
      <c r="J6652" s="135"/>
      <c r="M6652" s="136"/>
      <c r="N6652" s="130"/>
      <c r="O6652" s="131"/>
      <c r="P6652" s="131"/>
      <c r="Q6652" s="132"/>
      <c r="R6652" s="683" t="str">
        <f>IF(NM_従事者_従事者77_従事者区分="","",(IF(新_新規_2!I1292&lt;&gt;"", ASC(PHONETIC(新_新規_2!I1292)), "") &amp; IF(新_変更_3!AL1320&lt;&gt;"", ASC(PHONETIC(新_変更_3!AL1320)), "")))</f>
        <v/>
      </c>
      <c r="S6652" s="684"/>
      <c r="T6652" s="684"/>
      <c r="U6652" s="684"/>
      <c r="V6652" s="684"/>
      <c r="W6652" s="684"/>
      <c r="X6652" s="684"/>
      <c r="Y6652" s="684"/>
      <c r="Z6652" s="684"/>
      <c r="AA6652" s="684"/>
      <c r="AB6652" s="684"/>
      <c r="AC6652" s="684"/>
      <c r="AD6652" s="684"/>
      <c r="AE6652" s="684"/>
      <c r="AF6652" s="684"/>
      <c r="AG6652" s="684"/>
      <c r="AH6652" s="684"/>
      <c r="AI6652" s="684"/>
      <c r="AJ6652" s="684"/>
      <c r="AK6652" s="684"/>
      <c r="AL6652" s="684"/>
      <c r="AM6652" s="684"/>
      <c r="AN6652" s="684"/>
      <c r="AO6652" s="685"/>
    </row>
    <row r="6653" spans="2:41" ht="13.35" customHeight="1">
      <c r="B6653" s="135"/>
      <c r="I6653" s="136"/>
      <c r="J6653" s="135"/>
      <c r="M6653" s="136"/>
      <c r="N6653" s="135" t="s">
        <v>61</v>
      </c>
      <c r="Q6653" s="136"/>
      <c r="R6653" s="686"/>
      <c r="S6653" s="687"/>
      <c r="T6653" s="687"/>
      <c r="U6653" s="687"/>
      <c r="V6653" s="687"/>
      <c r="W6653" s="687"/>
      <c r="X6653" s="687"/>
      <c r="Y6653" s="687"/>
      <c r="Z6653" s="687"/>
      <c r="AA6653" s="687"/>
      <c r="AB6653" s="687"/>
      <c r="AC6653" s="687"/>
      <c r="AD6653" s="687"/>
      <c r="AE6653" s="687"/>
      <c r="AF6653" s="687"/>
      <c r="AG6653" s="687"/>
      <c r="AH6653" s="687"/>
      <c r="AI6653" s="687"/>
      <c r="AJ6653" s="687"/>
      <c r="AK6653" s="687"/>
      <c r="AL6653" s="687"/>
      <c r="AM6653" s="687"/>
      <c r="AN6653" s="687"/>
      <c r="AO6653" s="688"/>
    </row>
    <row r="6654" spans="2:41" ht="3.75" customHeight="1">
      <c r="B6654" s="135"/>
      <c r="I6654" s="136"/>
      <c r="J6654" s="135"/>
      <c r="M6654" s="136"/>
      <c r="N6654" s="135"/>
      <c r="Q6654" s="136"/>
      <c r="R6654" s="689"/>
      <c r="S6654" s="690"/>
      <c r="T6654" s="690"/>
      <c r="U6654" s="690"/>
      <c r="V6654" s="690"/>
      <c r="W6654" s="690"/>
      <c r="X6654" s="690"/>
      <c r="Y6654" s="690"/>
      <c r="Z6654" s="690"/>
      <c r="AA6654" s="690"/>
      <c r="AB6654" s="690"/>
      <c r="AC6654" s="690"/>
      <c r="AD6654" s="690"/>
      <c r="AE6654" s="690"/>
      <c r="AF6654" s="690"/>
      <c r="AG6654" s="690"/>
      <c r="AH6654" s="690"/>
      <c r="AI6654" s="690"/>
      <c r="AJ6654" s="690"/>
      <c r="AK6654" s="690"/>
      <c r="AL6654" s="690"/>
      <c r="AM6654" s="690"/>
      <c r="AN6654" s="690"/>
      <c r="AO6654" s="691"/>
    </row>
    <row r="6655" spans="2:41" ht="3.75" customHeight="1">
      <c r="B6655" s="135"/>
      <c r="I6655" s="136"/>
      <c r="J6655" s="135"/>
      <c r="N6655" s="130"/>
      <c r="O6655" s="131"/>
      <c r="P6655" s="131"/>
      <c r="Q6655" s="132"/>
      <c r="U6655" s="787" t="str">
        <f>IF(AND(NM_従事者_従事者77_従事者区分&lt;&gt;"",新_新規_2!L1294&lt;&gt;""), 新_新規_2!L1294, "")
&amp; IF(AND(NM_従事者_従事者77_従事者区分&lt;&gt;"",新_変更_3!AO1322&lt;&gt;""), 新_変更_3!AO1322, "")</f>
        <v/>
      </c>
      <c r="V6655" s="754"/>
      <c r="W6655" s="754"/>
      <c r="X6655" s="789"/>
      <c r="Y6655" s="131"/>
      <c r="Z6655" s="792" t="str">
        <f>IF(AND(NM_従事者_従事者77_従事者区分&lt;&gt;"",新_新規_2!O1294&lt;&gt;""), 新_新規_2!O1294, "")
&amp; IF(AND(NM_従事者_従事者77_従事者区分&lt;&gt;"",新_変更_3!AR1322&lt;&gt;""), 新_変更_3!AR1322, "")</f>
        <v/>
      </c>
      <c r="AA6655" s="754"/>
      <c r="AB6655" s="754"/>
      <c r="AC6655" s="755"/>
      <c r="AG6655" s="683" t="str">
        <f>IF(AND(NM_従事者_従事者77_従事者区分&lt;&gt;"",新_新規_2!L1295&lt;&gt;""), 新_新規_2!L1295, "")
 &amp; IF(AND(NM_従事者_従事者77_従事者区分&lt;&gt;"",新_変更_3!AO1323&lt;&gt;""), 新_変更_3!AO1323, "")</f>
        <v/>
      </c>
      <c r="AH6655" s="684"/>
      <c r="AI6655" s="684"/>
      <c r="AJ6655" s="684"/>
      <c r="AK6655" s="684"/>
      <c r="AL6655" s="684"/>
      <c r="AM6655" s="684"/>
      <c r="AN6655" s="684"/>
      <c r="AO6655" s="685"/>
    </row>
    <row r="6656" spans="2:41" ht="13.35" customHeight="1">
      <c r="B6656" s="135"/>
      <c r="I6656" s="136"/>
      <c r="J6656" s="135"/>
      <c r="N6656" s="135"/>
      <c r="Q6656" s="136"/>
      <c r="R6656" s="124" t="s">
        <v>15</v>
      </c>
      <c r="U6656" s="756"/>
      <c r="V6656" s="757"/>
      <c r="W6656" s="757"/>
      <c r="X6656" s="790"/>
      <c r="Y6656" s="125" t="s">
        <v>359</v>
      </c>
      <c r="Z6656" s="793"/>
      <c r="AA6656" s="757"/>
      <c r="AB6656" s="757"/>
      <c r="AC6656" s="758"/>
      <c r="AD6656" s="124" t="s">
        <v>56</v>
      </c>
      <c r="AG6656" s="686"/>
      <c r="AH6656" s="687"/>
      <c r="AI6656" s="687"/>
      <c r="AJ6656" s="687"/>
      <c r="AK6656" s="687"/>
      <c r="AL6656" s="687"/>
      <c r="AM6656" s="687"/>
      <c r="AN6656" s="687"/>
      <c r="AO6656" s="688"/>
    </row>
    <row r="6657" spans="2:41" ht="3.75" customHeight="1">
      <c r="B6657" s="135"/>
      <c r="I6657" s="136"/>
      <c r="J6657" s="135"/>
      <c r="N6657" s="135"/>
      <c r="Q6657" s="136"/>
      <c r="R6657" s="141"/>
      <c r="S6657" s="141"/>
      <c r="T6657" s="141"/>
      <c r="U6657" s="759"/>
      <c r="V6657" s="760"/>
      <c r="W6657" s="760"/>
      <c r="X6657" s="791"/>
      <c r="Y6657" s="141"/>
      <c r="Z6657" s="794"/>
      <c r="AA6657" s="760"/>
      <c r="AB6657" s="760"/>
      <c r="AC6657" s="761"/>
      <c r="AD6657" s="141"/>
      <c r="AE6657" s="141"/>
      <c r="AF6657" s="141"/>
      <c r="AG6657" s="689"/>
      <c r="AH6657" s="690"/>
      <c r="AI6657" s="690"/>
      <c r="AJ6657" s="690"/>
      <c r="AK6657" s="690"/>
      <c r="AL6657" s="690"/>
      <c r="AM6657" s="690"/>
      <c r="AN6657" s="690"/>
      <c r="AO6657" s="691"/>
    </row>
    <row r="6658" spans="2:41" ht="3.75" customHeight="1">
      <c r="B6658" s="135"/>
      <c r="I6658" s="136"/>
      <c r="J6658" s="135"/>
      <c r="N6658" s="135"/>
      <c r="Q6658" s="136"/>
      <c r="R6658" s="131"/>
      <c r="S6658" s="131"/>
      <c r="T6658" s="132"/>
      <c r="U6658" s="683" t="str">
        <f>IF(AND(NM_従事者_従事者77_従事者区分&lt;&gt;"",新_新規_2!T1295&lt;&gt;""), 新_新規_2!T1295, "")
&amp; IF(AND(NM_従事者_従事者77_従事者区分&lt;&gt;"",新_変更_3!AW1323&lt;&gt;""), 新_変更_3!AW1323, "")</f>
        <v/>
      </c>
      <c r="V6658" s="684"/>
      <c r="W6658" s="684"/>
      <c r="X6658" s="684"/>
      <c r="Y6658" s="684"/>
      <c r="Z6658" s="684"/>
      <c r="AA6658" s="684"/>
      <c r="AB6658" s="684"/>
      <c r="AC6658" s="685"/>
      <c r="AD6658" s="130"/>
      <c r="AE6658" s="131"/>
      <c r="AF6658" s="132"/>
      <c r="AG6658" s="683" t="str">
        <f>IF(AND(NM_従事者_従事者77_従事者区分&lt;&gt;"",新_新規_2!L1296&lt;&gt;""), 新_新規_2!L1296, "")
&amp; IF(AND(NM_従事者_従事者77_従事者区分&lt;&gt;"",新_変更_3!AO1324&lt;&gt;""), 新_変更_3!AO1324, "")</f>
        <v/>
      </c>
      <c r="AH6658" s="684"/>
      <c r="AI6658" s="684"/>
      <c r="AJ6658" s="684"/>
      <c r="AK6658" s="684"/>
      <c r="AL6658" s="684"/>
      <c r="AM6658" s="684"/>
      <c r="AN6658" s="684"/>
      <c r="AO6658" s="685"/>
    </row>
    <row r="6659" spans="2:41" ht="13.35" customHeight="1">
      <c r="B6659" s="135"/>
      <c r="I6659" s="136"/>
      <c r="J6659" s="135" t="s">
        <v>4069</v>
      </c>
      <c r="N6659" s="135" t="s">
        <v>23</v>
      </c>
      <c r="Q6659" s="136"/>
      <c r="R6659" s="124" t="s">
        <v>17</v>
      </c>
      <c r="T6659" s="136"/>
      <c r="U6659" s="686"/>
      <c r="V6659" s="687"/>
      <c r="W6659" s="687"/>
      <c r="X6659" s="687"/>
      <c r="Y6659" s="687"/>
      <c r="Z6659" s="687"/>
      <c r="AA6659" s="687"/>
      <c r="AB6659" s="687"/>
      <c r="AC6659" s="688"/>
      <c r="AD6659" s="135" t="s">
        <v>18</v>
      </c>
      <c r="AF6659" s="136"/>
      <c r="AG6659" s="686"/>
      <c r="AH6659" s="687"/>
      <c r="AI6659" s="687"/>
      <c r="AJ6659" s="687"/>
      <c r="AK6659" s="687"/>
      <c r="AL6659" s="687"/>
      <c r="AM6659" s="687"/>
      <c r="AN6659" s="687"/>
      <c r="AO6659" s="688"/>
    </row>
    <row r="6660" spans="2:41" ht="3.75" customHeight="1">
      <c r="B6660" s="135"/>
      <c r="I6660" s="136"/>
      <c r="J6660" s="135"/>
      <c r="N6660" s="135"/>
      <c r="Q6660" s="136"/>
      <c r="R6660" s="141"/>
      <c r="S6660" s="141"/>
      <c r="T6660" s="142"/>
      <c r="U6660" s="689"/>
      <c r="V6660" s="690"/>
      <c r="W6660" s="690"/>
      <c r="X6660" s="690"/>
      <c r="Y6660" s="690"/>
      <c r="Z6660" s="690"/>
      <c r="AA6660" s="690"/>
      <c r="AB6660" s="690"/>
      <c r="AC6660" s="691"/>
      <c r="AD6660" s="140"/>
      <c r="AE6660" s="141"/>
      <c r="AF6660" s="142"/>
      <c r="AG6660" s="689"/>
      <c r="AH6660" s="690"/>
      <c r="AI6660" s="690"/>
      <c r="AJ6660" s="690"/>
      <c r="AK6660" s="690"/>
      <c r="AL6660" s="690"/>
      <c r="AM6660" s="690"/>
      <c r="AN6660" s="690"/>
      <c r="AO6660" s="691"/>
    </row>
    <row r="6661" spans="2:41" ht="3.75" customHeight="1">
      <c r="B6661" s="135"/>
      <c r="I6661" s="136"/>
      <c r="J6661" s="135"/>
      <c r="N6661" s="135"/>
      <c r="Q6661" s="136"/>
      <c r="R6661" s="131"/>
      <c r="S6661" s="131"/>
      <c r="T6661" s="132"/>
      <c r="U6661" s="683" t="str">
        <f>IF(AND(NM_従事者_従事者77_従事者区分&lt;&gt;"",新_新規_2!T1296&lt;&gt;""), 新_新規_2!T1296, "")
&amp; IF(AND(NM_従事者_従事者77_従事者区分&lt;&gt;"",新_変更_3!AW1324&lt;&gt;""), 新_変更_3!AW1324, "")</f>
        <v/>
      </c>
      <c r="V6661" s="684"/>
      <c r="W6661" s="684"/>
      <c r="X6661" s="684"/>
      <c r="Y6661" s="684"/>
      <c r="Z6661" s="684"/>
      <c r="AA6661" s="684"/>
      <c r="AB6661" s="684"/>
      <c r="AC6661" s="685"/>
      <c r="AD6661" s="130"/>
      <c r="AE6661" s="131"/>
      <c r="AF6661" s="132"/>
      <c r="AG6661" s="683" t="str">
        <f>IF(AND(NM_従事者_従事者77_従事者区分&lt;&gt;"",新_新規_2!L1297&lt;&gt;""), 新_新規_2!L1297, "")
&amp; IF(AND(NM_従事者_従事者77_従事者区分&lt;&gt;"",新_変更_3!AO1325&lt;&gt;""), 新_変更_3!AO1325, "")</f>
        <v/>
      </c>
      <c r="AH6661" s="684"/>
      <c r="AI6661" s="684"/>
      <c r="AJ6661" s="684"/>
      <c r="AK6661" s="684"/>
      <c r="AL6661" s="684"/>
      <c r="AM6661" s="684"/>
      <c r="AN6661" s="684"/>
      <c r="AO6661" s="685"/>
    </row>
    <row r="6662" spans="2:41" ht="13.35" customHeight="1">
      <c r="B6662" s="135"/>
      <c r="I6662" s="136"/>
      <c r="J6662" s="135"/>
      <c r="N6662" s="135"/>
      <c r="Q6662" s="136"/>
      <c r="R6662" s="124" t="s">
        <v>19</v>
      </c>
      <c r="T6662" s="136"/>
      <c r="U6662" s="686"/>
      <c r="V6662" s="687"/>
      <c r="W6662" s="687"/>
      <c r="X6662" s="687"/>
      <c r="Y6662" s="687"/>
      <c r="Z6662" s="687"/>
      <c r="AA6662" s="687"/>
      <c r="AB6662" s="687"/>
      <c r="AC6662" s="688"/>
      <c r="AD6662" s="135" t="s">
        <v>20</v>
      </c>
      <c r="AF6662" s="136"/>
      <c r="AG6662" s="686"/>
      <c r="AH6662" s="687"/>
      <c r="AI6662" s="687"/>
      <c r="AJ6662" s="687"/>
      <c r="AK6662" s="687"/>
      <c r="AL6662" s="687"/>
      <c r="AM6662" s="687"/>
      <c r="AN6662" s="687"/>
      <c r="AO6662" s="688"/>
    </row>
    <row r="6663" spans="2:41" ht="3.75" customHeight="1">
      <c r="B6663" s="135"/>
      <c r="I6663" s="136"/>
      <c r="J6663" s="135"/>
      <c r="N6663" s="140"/>
      <c r="O6663" s="141"/>
      <c r="P6663" s="141"/>
      <c r="Q6663" s="142"/>
      <c r="R6663" s="141"/>
      <c r="S6663" s="141"/>
      <c r="T6663" s="142"/>
      <c r="U6663" s="689"/>
      <c r="V6663" s="690"/>
      <c r="W6663" s="690"/>
      <c r="X6663" s="690"/>
      <c r="Y6663" s="690"/>
      <c r="Z6663" s="690"/>
      <c r="AA6663" s="690"/>
      <c r="AB6663" s="690"/>
      <c r="AC6663" s="691"/>
      <c r="AD6663" s="140"/>
      <c r="AE6663" s="141"/>
      <c r="AF6663" s="142"/>
      <c r="AG6663" s="689"/>
      <c r="AH6663" s="690"/>
      <c r="AI6663" s="690"/>
      <c r="AJ6663" s="690"/>
      <c r="AK6663" s="690"/>
      <c r="AL6663" s="690"/>
      <c r="AM6663" s="690"/>
      <c r="AN6663" s="690"/>
      <c r="AO6663" s="691"/>
    </row>
    <row r="6664" spans="2:41" ht="3.75" customHeight="1">
      <c r="B6664" s="135"/>
      <c r="I6664" s="136"/>
      <c r="J6664" s="135"/>
      <c r="M6664" s="136"/>
      <c r="N6664" s="135"/>
      <c r="Q6664" s="136"/>
      <c r="R6664" s="130"/>
      <c r="S6664" s="131"/>
      <c r="T6664" s="131"/>
      <c r="U6664" s="131"/>
      <c r="V6664" s="131"/>
      <c r="W6664" s="131"/>
      <c r="X6664" s="131"/>
      <c r="Y6664" s="131"/>
      <c r="Z6664" s="131"/>
      <c r="AA6664" s="131"/>
      <c r="AB6664" s="131"/>
      <c r="AC6664" s="131"/>
      <c r="AD6664" s="131"/>
      <c r="AE6664" s="131"/>
      <c r="AF6664" s="131"/>
      <c r="AG6664" s="131"/>
      <c r="AH6664" s="131"/>
      <c r="AI6664" s="131"/>
      <c r="AJ6664" s="131"/>
      <c r="AK6664" s="131"/>
      <c r="AL6664" s="131"/>
      <c r="AM6664" s="131"/>
      <c r="AN6664" s="131"/>
      <c r="AO6664" s="132"/>
    </row>
    <row r="6665" spans="2:41" ht="13.35" customHeight="1">
      <c r="B6665" s="135"/>
      <c r="I6665" s="136"/>
      <c r="J6665" s="135"/>
      <c r="M6665" s="136"/>
      <c r="N6665" s="135" t="s">
        <v>111</v>
      </c>
      <c r="Q6665" s="136"/>
      <c r="R6665" s="135"/>
      <c r="S6665" s="696"/>
      <c r="T6665" s="694"/>
      <c r="V6665" s="146"/>
      <c r="W6665" s="124" t="s">
        <v>12</v>
      </c>
      <c r="X6665" s="146"/>
      <c r="Y6665" s="124" t="s">
        <v>11</v>
      </c>
      <c r="Z6665" s="146"/>
      <c r="AA6665" s="124" t="s">
        <v>364</v>
      </c>
      <c r="AO6665" s="136"/>
    </row>
    <row r="6666" spans="2:41" ht="3.75" customHeight="1">
      <c r="B6666" s="135"/>
      <c r="I6666" s="136"/>
      <c r="J6666" s="135"/>
      <c r="M6666" s="136"/>
      <c r="N6666" s="135"/>
      <c r="Q6666" s="136"/>
      <c r="R6666" s="135"/>
      <c r="AO6666" s="136"/>
    </row>
    <row r="6667" spans="2:41" ht="3.75" customHeight="1">
      <c r="B6667" s="135"/>
      <c r="I6667" s="136"/>
      <c r="J6667" s="135"/>
      <c r="M6667" s="136"/>
      <c r="N6667" s="130"/>
      <c r="O6667" s="131"/>
      <c r="P6667" s="131"/>
      <c r="Q6667" s="131"/>
      <c r="R6667" s="781" t="str">
        <f>IF(AND(NM_従事者_従事者77_従事者区分&lt;&gt;"",新_新規_2!I1298&lt;&gt;""), 新_新規_2!I1298, "")
&amp; IF(AND(NM_従事者_従事者77_従事者区分&lt;&gt;"",新_変更_3!AL1326&lt;&gt;""), 新_変更_3!AL1326, "")</f>
        <v/>
      </c>
      <c r="S6667" s="784" t="str">
        <f>IF(AND(NM_従事者_従事者77_従事者区分&lt;&gt;"",新_新規_2!J1298&lt;&gt;""), 新_新規_2!J1298, "")
&amp; IF(AND(NM_従事者_従事者77_従事者区分&lt;&gt;"",新_変更_3!AM1326&lt;&gt;""), 新_変更_3!AM1326, "")</f>
        <v/>
      </c>
      <c r="T6667" s="131"/>
      <c r="U6667" s="787" t="str">
        <f>IF(AND(NM_従事者_従事者77_従事者区分&lt;&gt;"",新_新規_2!L1298&lt;&gt;""), 新_新規_2!L1298, "")
&amp; IF(AND(NM_従事者_従事者77_従事者区分&lt;&gt;"",新_変更_3!AO1326&lt;&gt;""), 新_変更_3!AO1326, "")</f>
        <v/>
      </c>
      <c r="V6667" s="130"/>
      <c r="W6667" s="131"/>
      <c r="X6667" s="131"/>
      <c r="Y6667" s="131"/>
      <c r="Z6667" s="131"/>
      <c r="AA6667" s="131"/>
      <c r="AB6667" s="131"/>
      <c r="AC6667" s="131"/>
      <c r="AD6667" s="131"/>
      <c r="AE6667" s="131"/>
      <c r="AF6667" s="131"/>
      <c r="AG6667" s="131"/>
      <c r="AH6667" s="133"/>
      <c r="AI6667" s="133"/>
      <c r="AJ6667" s="131"/>
      <c r="AK6667" s="149"/>
      <c r="AL6667" s="131"/>
      <c r="AM6667" s="131"/>
      <c r="AN6667" s="131"/>
      <c r="AO6667" s="132"/>
    </row>
    <row r="6668" spans="2:41" ht="13.35" customHeight="1">
      <c r="B6668" s="135"/>
      <c r="I6668" s="136"/>
      <c r="J6668" s="135"/>
      <c r="M6668" s="136"/>
      <c r="N6668" s="135" t="s">
        <v>30</v>
      </c>
      <c r="R6668" s="782"/>
      <c r="S6668" s="785"/>
      <c r="T6668" s="124" t="s">
        <v>388</v>
      </c>
      <c r="U6668" s="756"/>
      <c r="V6668" s="135" t="s">
        <v>112</v>
      </c>
      <c r="AH6668" s="137"/>
      <c r="AI6668" s="137"/>
      <c r="AK6668" s="150"/>
      <c r="AO6668" s="136"/>
    </row>
    <row r="6669" spans="2:41" ht="3.75" customHeight="1">
      <c r="B6669" s="135"/>
      <c r="I6669" s="136"/>
      <c r="J6669" s="135"/>
      <c r="M6669" s="136"/>
      <c r="N6669" s="135"/>
      <c r="R6669" s="783"/>
      <c r="S6669" s="786"/>
      <c r="T6669" s="141"/>
      <c r="U6669" s="759"/>
      <c r="V6669" s="140"/>
      <c r="W6669" s="141"/>
      <c r="X6669" s="141"/>
      <c r="Y6669" s="141"/>
      <c r="Z6669" s="141"/>
      <c r="AA6669" s="141"/>
      <c r="AB6669" s="141"/>
      <c r="AC6669" s="141"/>
      <c r="AD6669" s="141"/>
      <c r="AE6669" s="141"/>
      <c r="AF6669" s="141"/>
      <c r="AG6669" s="141"/>
      <c r="AH6669" s="143"/>
      <c r="AI6669" s="143"/>
      <c r="AJ6669" s="141"/>
      <c r="AK6669" s="151"/>
      <c r="AL6669" s="141"/>
      <c r="AM6669" s="141"/>
      <c r="AN6669" s="141"/>
      <c r="AO6669" s="142"/>
    </row>
    <row r="6670" spans="2:41" ht="3.75" customHeight="1">
      <c r="B6670" s="135"/>
      <c r="I6670" s="136"/>
      <c r="J6670" s="135"/>
      <c r="M6670" s="136"/>
      <c r="N6670" s="130"/>
      <c r="O6670" s="131"/>
      <c r="P6670" s="131"/>
      <c r="Q6670" s="132"/>
      <c r="R6670" s="788" t="str">
        <f>IF(AND(NM_従事者_従事者77_従事者区分&lt;&gt;"",新_新規_2!K1302&lt;&gt;""), 新_新規_2!K1302, "")
&amp; IF(AND(NM_従事者_従事者77_従事者区分&lt;&gt;"",新_変更_3!AN1330&lt;&gt;""), 新_変更_3!AN1330, "")</f>
        <v/>
      </c>
      <c r="S6670" s="684"/>
      <c r="T6670" s="684"/>
      <c r="U6670" s="685"/>
      <c r="V6670" s="686" t="str">
        <f>IF(AND(NM_従事者_従事者77_従事者区分&lt;&gt;"",新_新規_2!O1302&lt;&gt;""), 新_新規_2!O1302, "")
 &amp; IF(AND(NM_従事者_従事者77_従事者区分&lt;&gt;"",新_変更_3!AR1330&lt;&gt;""), 新_変更_3!AR1330, "")</f>
        <v/>
      </c>
      <c r="W6670" s="688"/>
      <c r="X6670" s="683" t="str">
        <f>IF(AND(NM_従事者_従事者77_従事者区分&lt;&gt;"",新_新規_2!Q1302&lt;&gt;""), 新_新規_2!Q1302, "")
&amp; IF(AND(NM_従事者_従事者77_従事者区分&lt;&gt;"",新_変更_3!AT1330&lt;&gt;""), 新_変更_3!AT1330, "")</f>
        <v/>
      </c>
      <c r="Y6670" s="684"/>
      <c r="Z6670" s="684"/>
      <c r="AA6670" s="685"/>
      <c r="AI6670" s="131"/>
      <c r="AO6670" s="136"/>
    </row>
    <row r="6671" spans="2:41" ht="13.35" customHeight="1">
      <c r="B6671" s="135"/>
      <c r="I6671" s="136"/>
      <c r="J6671" s="135"/>
      <c r="M6671" s="136"/>
      <c r="N6671" s="135" t="s">
        <v>114</v>
      </c>
      <c r="Q6671" s="136"/>
      <c r="R6671" s="686"/>
      <c r="S6671" s="687"/>
      <c r="T6671" s="687"/>
      <c r="U6671" s="688"/>
      <c r="V6671" s="686"/>
      <c r="W6671" s="688"/>
      <c r="X6671" s="686"/>
      <c r="Y6671" s="687"/>
      <c r="Z6671" s="687"/>
      <c r="AA6671" s="688"/>
      <c r="AB6671" s="158" t="s">
        <v>171</v>
      </c>
      <c r="AO6671" s="136"/>
    </row>
    <row r="6672" spans="2:41" ht="3.75" customHeight="1">
      <c r="B6672" s="135"/>
      <c r="I6672" s="136"/>
      <c r="J6672" s="135"/>
      <c r="M6672" s="136"/>
      <c r="N6672" s="135"/>
      <c r="Q6672" s="136"/>
      <c r="R6672" s="689"/>
      <c r="S6672" s="690"/>
      <c r="T6672" s="690"/>
      <c r="U6672" s="691"/>
      <c r="V6672" s="689"/>
      <c r="W6672" s="691"/>
      <c r="X6672" s="689"/>
      <c r="Y6672" s="690"/>
      <c r="Z6672" s="690"/>
      <c r="AA6672" s="691"/>
      <c r="AB6672" s="141"/>
      <c r="AC6672" s="141"/>
      <c r="AD6672" s="141"/>
      <c r="AE6672" s="141"/>
      <c r="AF6672" s="141"/>
      <c r="AG6672" s="141"/>
      <c r="AH6672" s="141"/>
      <c r="AI6672" s="141"/>
      <c r="AJ6672" s="141"/>
      <c r="AK6672" s="141"/>
      <c r="AL6672" s="141"/>
      <c r="AM6672" s="141"/>
      <c r="AN6672" s="141"/>
      <c r="AO6672" s="142"/>
    </row>
    <row r="6673" spans="2:41" ht="3.75" customHeight="1">
      <c r="B6673" s="135"/>
      <c r="I6673" s="136"/>
      <c r="J6673" s="135"/>
      <c r="M6673" s="136"/>
      <c r="N6673" s="130"/>
      <c r="O6673" s="131"/>
      <c r="P6673" s="131"/>
      <c r="Q6673" s="131"/>
      <c r="R6673" s="130"/>
      <c r="S6673" s="131"/>
      <c r="T6673" s="131"/>
      <c r="U6673" s="131"/>
      <c r="V6673" s="131"/>
      <c r="W6673" s="131"/>
      <c r="X6673" s="131"/>
      <c r="Y6673" s="131"/>
      <c r="Z6673" s="131"/>
      <c r="AA6673" s="132"/>
      <c r="AB6673" s="130"/>
      <c r="AI6673" s="136"/>
      <c r="AJ6673" s="130"/>
      <c r="AK6673" s="131"/>
      <c r="AL6673" s="131"/>
      <c r="AM6673" s="131"/>
      <c r="AN6673" s="131"/>
      <c r="AO6673" s="132"/>
    </row>
    <row r="6674" spans="2:41" ht="13.35" customHeight="1">
      <c r="B6674" s="135"/>
      <c r="I6674" s="136"/>
      <c r="J6674" s="135"/>
      <c r="M6674" s="136"/>
      <c r="N6674" s="135" t="s">
        <v>115</v>
      </c>
      <c r="R6674" s="135"/>
      <c r="S6674" s="696" t="str">
        <f>IF(AND(NM_従事者_従事者77_従事者区分&lt;&gt;"",新_新規_2!I1304&lt;&gt;""), 新_新規_2!I1304, "")
 &amp; IF(AND(NM_従事者_従事者77_従事者区分&lt;&gt;"",新_変更_3!AL1332&lt;&gt;""), 新_変更_3!AL1332, "")</f>
        <v/>
      </c>
      <c r="T6674" s="694"/>
      <c r="V6674" s="146" t="str">
        <f>IF(AND(NM_従事者_従事者77_従事者区分&lt;&gt;"",新_新規_2!K1304&lt;&gt;""), 新_新規_2!K1304, "")
&amp; IF(AND(NM_従事者_従事者77_従事者区分&lt;&gt;"",新_変更_3!AN1332&lt;&gt;""), 新_変更_3!AN1332, "")</f>
        <v/>
      </c>
      <c r="W6674" s="124" t="s">
        <v>12</v>
      </c>
      <c r="X6674" s="146" t="str">
        <f>IF(AND(NM_従事者_従事者77_従事者区分&lt;&gt;"",新_新規_2!M1304&lt;&gt;""), 新_新規_2!M1304, "")
&amp; IF(AND(NM_従事者_従事者77_従事者区分&lt;&gt;"",新_変更_3!AP1332&lt;&gt;""), 新_変更_3!AP1332, "")</f>
        <v/>
      </c>
      <c r="Y6674" s="124" t="s">
        <v>11</v>
      </c>
      <c r="Z6674" s="146" t="str">
        <f>IF(AND(NM_従事者_従事者77_従事者区分&lt;&gt;"",新_新規_2!O1304&lt;&gt;""), 新_新規_2!O1304, "")
&amp; IF(AND(NM_従事者_従事者77_従事者区分&lt;&gt;"",新_変更_3!AR1332&lt;&gt;""), 新_変更_3!AR1332, "")</f>
        <v/>
      </c>
      <c r="AA6674" s="124" t="s">
        <v>364</v>
      </c>
      <c r="AB6674" s="135" t="s">
        <v>170</v>
      </c>
      <c r="AI6674" s="136"/>
      <c r="AJ6674" s="135"/>
      <c r="AK6674" s="696"/>
      <c r="AL6674" s="693"/>
      <c r="AM6674" s="693"/>
      <c r="AN6674" s="693"/>
      <c r="AO6674" s="694"/>
    </row>
    <row r="6675" spans="2:41" ht="3.75" customHeight="1">
      <c r="B6675" s="135"/>
      <c r="I6675" s="136"/>
      <c r="J6675" s="135"/>
      <c r="M6675" s="136"/>
      <c r="N6675" s="135"/>
      <c r="R6675" s="140"/>
      <c r="S6675" s="141"/>
      <c r="T6675" s="141"/>
      <c r="U6675" s="141"/>
      <c r="V6675" s="141"/>
      <c r="W6675" s="141"/>
      <c r="X6675" s="141"/>
      <c r="Y6675" s="141"/>
      <c r="Z6675" s="141"/>
      <c r="AA6675" s="142"/>
      <c r="AB6675" s="140"/>
      <c r="AC6675" s="141"/>
      <c r="AD6675" s="141"/>
      <c r="AE6675" s="141"/>
      <c r="AF6675" s="141"/>
      <c r="AG6675" s="141"/>
      <c r="AH6675" s="141"/>
      <c r="AI6675" s="142"/>
      <c r="AJ6675" s="140"/>
      <c r="AK6675" s="141"/>
      <c r="AL6675" s="141"/>
      <c r="AM6675" s="141"/>
      <c r="AN6675" s="141"/>
      <c r="AO6675" s="142"/>
    </row>
    <row r="6676" spans="2:41" ht="3.75" customHeight="1">
      <c r="B6676" s="135"/>
      <c r="I6676" s="136"/>
      <c r="J6676" s="135"/>
      <c r="M6676" s="136"/>
      <c r="N6676" s="130"/>
      <c r="O6676" s="131"/>
      <c r="P6676" s="131"/>
      <c r="Q6676" s="132"/>
      <c r="R6676" s="683" t="str">
        <f>IF(新_新規_2!T1301="☑", "研修中の登録販売者", "") &amp; IF(新_変更_3!AW1329="☑", "研修中の登録販売者", "")</f>
        <v/>
      </c>
      <c r="S6676" s="684"/>
      <c r="T6676" s="684"/>
      <c r="U6676" s="684"/>
      <c r="V6676" s="684"/>
      <c r="W6676" s="684"/>
      <c r="X6676" s="684"/>
      <c r="Y6676" s="684"/>
      <c r="Z6676" s="684"/>
      <c r="AA6676" s="684"/>
      <c r="AB6676" s="684"/>
      <c r="AC6676" s="684"/>
      <c r="AD6676" s="684"/>
      <c r="AE6676" s="684"/>
      <c r="AF6676" s="684"/>
      <c r="AG6676" s="684"/>
      <c r="AH6676" s="684"/>
      <c r="AI6676" s="684"/>
      <c r="AJ6676" s="684"/>
      <c r="AK6676" s="684"/>
      <c r="AL6676" s="684"/>
      <c r="AM6676" s="684"/>
      <c r="AN6676" s="684"/>
      <c r="AO6676" s="685"/>
    </row>
    <row r="6677" spans="2:41" ht="13.35" customHeight="1">
      <c r="B6677" s="135"/>
      <c r="I6677" s="136"/>
      <c r="J6677" s="135"/>
      <c r="M6677" s="136"/>
      <c r="N6677" s="135" t="s">
        <v>32</v>
      </c>
      <c r="Q6677" s="136"/>
      <c r="R6677" s="686"/>
      <c r="S6677" s="687"/>
      <c r="T6677" s="687"/>
      <c r="U6677" s="687"/>
      <c r="V6677" s="687"/>
      <c r="W6677" s="687"/>
      <c r="X6677" s="687"/>
      <c r="Y6677" s="687"/>
      <c r="Z6677" s="687"/>
      <c r="AA6677" s="687"/>
      <c r="AB6677" s="687"/>
      <c r="AC6677" s="687"/>
      <c r="AD6677" s="687"/>
      <c r="AE6677" s="687"/>
      <c r="AF6677" s="687"/>
      <c r="AG6677" s="687"/>
      <c r="AH6677" s="687"/>
      <c r="AI6677" s="687"/>
      <c r="AJ6677" s="687"/>
      <c r="AK6677" s="687"/>
      <c r="AL6677" s="687"/>
      <c r="AM6677" s="687"/>
      <c r="AN6677" s="687"/>
      <c r="AO6677" s="688"/>
    </row>
    <row r="6678" spans="2:41" ht="3.75" customHeight="1">
      <c r="B6678" s="135"/>
      <c r="I6678" s="136"/>
      <c r="J6678" s="135"/>
      <c r="M6678" s="136"/>
      <c r="N6678" s="140"/>
      <c r="O6678" s="141"/>
      <c r="P6678" s="141"/>
      <c r="Q6678" s="142"/>
      <c r="R6678" s="689"/>
      <c r="S6678" s="690"/>
      <c r="T6678" s="690"/>
      <c r="U6678" s="690"/>
      <c r="V6678" s="690"/>
      <c r="W6678" s="690"/>
      <c r="X6678" s="690"/>
      <c r="Y6678" s="690"/>
      <c r="Z6678" s="690"/>
      <c r="AA6678" s="690"/>
      <c r="AB6678" s="690"/>
      <c r="AC6678" s="690"/>
      <c r="AD6678" s="690"/>
      <c r="AE6678" s="690"/>
      <c r="AF6678" s="690"/>
      <c r="AG6678" s="690"/>
      <c r="AH6678" s="690"/>
      <c r="AI6678" s="690"/>
      <c r="AJ6678" s="690"/>
      <c r="AK6678" s="690"/>
      <c r="AL6678" s="690"/>
      <c r="AM6678" s="690"/>
      <c r="AN6678" s="690"/>
      <c r="AO6678" s="691"/>
    </row>
    <row r="6679" spans="2:41" ht="3.75" customHeight="1">
      <c r="B6679" s="135"/>
      <c r="I6679" s="136"/>
      <c r="J6679" s="130"/>
      <c r="K6679" s="131"/>
      <c r="L6679" s="131"/>
      <c r="M6679" s="132"/>
      <c r="N6679" s="130"/>
      <c r="O6679" s="131"/>
      <c r="P6679" s="131"/>
      <c r="Q6679" s="132"/>
      <c r="R6679" s="130"/>
      <c r="S6679" s="131"/>
      <c r="T6679" s="131"/>
      <c r="U6679" s="131"/>
      <c r="V6679" s="131"/>
      <c r="W6679" s="131"/>
      <c r="X6679" s="131"/>
      <c r="Y6679" s="131"/>
      <c r="Z6679" s="131"/>
      <c r="AA6679" s="132"/>
      <c r="AB6679" s="130"/>
      <c r="AC6679" s="131"/>
      <c r="AD6679" s="131"/>
      <c r="AE6679" s="132"/>
      <c r="AF6679" s="131"/>
      <c r="AG6679" s="131"/>
      <c r="AH6679" s="131"/>
      <c r="AI6679" s="131"/>
      <c r="AJ6679" s="131"/>
      <c r="AK6679" s="131"/>
      <c r="AL6679" s="131"/>
      <c r="AM6679" s="131"/>
      <c r="AN6679" s="131"/>
      <c r="AO6679" s="132"/>
    </row>
    <row r="6680" spans="2:41" ht="13.35" customHeight="1">
      <c r="B6680" s="135"/>
      <c r="I6680" s="136"/>
      <c r="J6680" s="135"/>
      <c r="M6680" s="136"/>
      <c r="N6680" s="135" t="s">
        <v>27</v>
      </c>
      <c r="Q6680" s="136"/>
      <c r="R6680" s="135"/>
      <c r="S6680" s="692" t="str">
        <f>IF(新_新規_2!I1308&lt;&gt;"", "01300011:その他従事者", "") &amp; IF(新_変更_3!AL1336&lt;&gt;"", "01300011:その他従事者", "")</f>
        <v/>
      </c>
      <c r="T6680" s="693"/>
      <c r="U6680" s="693"/>
      <c r="V6680" s="693"/>
      <c r="W6680" s="693"/>
      <c r="X6680" s="693"/>
      <c r="Y6680" s="693"/>
      <c r="Z6680" s="693"/>
      <c r="AA6680" s="694"/>
      <c r="AB6680" s="135" t="s">
        <v>28</v>
      </c>
      <c r="AE6680" s="136"/>
      <c r="AF6680" s="135"/>
      <c r="AG6680" s="695" t="str">
        <f>IF(新_新規_2!I1316="☑", "01300001:薬剤師", "") &amp; IF(新_変更_3!AL1344="☑", "01300001:薬剤師", "")
&amp; IF(新_新規_2!N1316="☑", "01300002:登録販売者", "") &amp; IF(新_変更_3!AQ1344="☑", "01300002:登録販売者", "")
&amp; IF(新_新規_2!T1316="☑", "01300002:登録販売者", "") &amp; IF(新_変更_3!AW1344="☑", "01300002:登録販売者", "")</f>
        <v/>
      </c>
      <c r="AH6680" s="693"/>
      <c r="AI6680" s="693"/>
      <c r="AJ6680" s="693"/>
      <c r="AK6680" s="693"/>
      <c r="AL6680" s="693"/>
      <c r="AM6680" s="693"/>
      <c r="AN6680" s="693"/>
      <c r="AO6680" s="694"/>
    </row>
    <row r="6681" spans="2:41" ht="3.75" customHeight="1">
      <c r="B6681" s="135"/>
      <c r="I6681" s="136"/>
      <c r="J6681" s="135"/>
      <c r="M6681" s="136"/>
      <c r="N6681" s="140"/>
      <c r="O6681" s="141"/>
      <c r="P6681" s="141"/>
      <c r="Q6681" s="142"/>
      <c r="R6681" s="140"/>
      <c r="S6681" s="141"/>
      <c r="T6681" s="141"/>
      <c r="U6681" s="141"/>
      <c r="V6681" s="141"/>
      <c r="W6681" s="141"/>
      <c r="X6681" s="141"/>
      <c r="Y6681" s="141"/>
      <c r="Z6681" s="141"/>
      <c r="AA6681" s="142"/>
      <c r="AB6681" s="140"/>
      <c r="AC6681" s="141"/>
      <c r="AD6681" s="141"/>
      <c r="AE6681" s="142"/>
      <c r="AF6681" s="141"/>
      <c r="AG6681" s="141"/>
      <c r="AH6681" s="141"/>
      <c r="AI6681" s="141"/>
      <c r="AJ6681" s="141"/>
      <c r="AK6681" s="141"/>
      <c r="AL6681" s="141"/>
      <c r="AM6681" s="141"/>
      <c r="AN6681" s="141"/>
      <c r="AO6681" s="142"/>
    </row>
    <row r="6682" spans="2:41" ht="3.75" customHeight="1">
      <c r="B6682" s="135"/>
      <c r="I6682" s="136"/>
      <c r="J6682" s="135"/>
      <c r="M6682" s="136"/>
      <c r="N6682" s="130"/>
      <c r="O6682" s="131"/>
      <c r="P6682" s="131"/>
      <c r="Q6682" s="132"/>
      <c r="R6682" s="130"/>
      <c r="S6682" s="131"/>
      <c r="T6682" s="131"/>
      <c r="U6682" s="131"/>
      <c r="V6682" s="131"/>
      <c r="W6682" s="131"/>
      <c r="X6682" s="131"/>
      <c r="Y6682" s="131"/>
      <c r="Z6682" s="131"/>
      <c r="AA6682" s="132"/>
      <c r="AB6682" s="130"/>
      <c r="AC6682" s="131"/>
      <c r="AD6682" s="131"/>
      <c r="AE6682" s="132"/>
      <c r="AF6682" s="130"/>
      <c r="AG6682" s="131"/>
      <c r="AH6682" s="131"/>
      <c r="AI6682" s="131"/>
      <c r="AJ6682" s="131"/>
      <c r="AK6682" s="131"/>
      <c r="AL6682" s="131"/>
      <c r="AM6682" s="131"/>
      <c r="AN6682" s="131"/>
      <c r="AO6682" s="132"/>
    </row>
    <row r="6683" spans="2:41" ht="13.35" customHeight="1">
      <c r="B6683" s="135"/>
      <c r="I6683" s="136"/>
      <c r="J6683" s="135"/>
      <c r="M6683" s="136"/>
      <c r="N6683" s="135" t="s">
        <v>3990</v>
      </c>
      <c r="Q6683" s="136"/>
      <c r="R6683" s="135"/>
      <c r="S6683" s="696"/>
      <c r="T6683" s="694"/>
      <c r="V6683" s="146"/>
      <c r="W6683" s="124" t="s">
        <v>12</v>
      </c>
      <c r="X6683" s="146"/>
      <c r="Y6683" s="124" t="s">
        <v>11</v>
      </c>
      <c r="Z6683" s="146"/>
      <c r="AA6683" s="136" t="s">
        <v>364</v>
      </c>
      <c r="AB6683" s="135" t="s">
        <v>66</v>
      </c>
      <c r="AE6683" s="136"/>
      <c r="AF6683" s="135"/>
      <c r="AG6683" s="696"/>
      <c r="AH6683" s="694"/>
      <c r="AJ6683" s="146"/>
      <c r="AK6683" s="124" t="s">
        <v>12</v>
      </c>
      <c r="AL6683" s="146"/>
      <c r="AM6683" s="124" t="s">
        <v>11</v>
      </c>
      <c r="AN6683" s="146"/>
      <c r="AO6683" s="136" t="s">
        <v>364</v>
      </c>
    </row>
    <row r="6684" spans="2:41" ht="3.75" customHeight="1">
      <c r="B6684" s="135"/>
      <c r="I6684" s="136"/>
      <c r="J6684" s="135"/>
      <c r="M6684" s="136"/>
      <c r="N6684" s="140"/>
      <c r="O6684" s="141"/>
      <c r="P6684" s="141"/>
      <c r="Q6684" s="142"/>
      <c r="R6684" s="140"/>
      <c r="S6684" s="141"/>
      <c r="T6684" s="141"/>
      <c r="U6684" s="141"/>
      <c r="V6684" s="141"/>
      <c r="W6684" s="141"/>
      <c r="X6684" s="141"/>
      <c r="Y6684" s="141"/>
      <c r="Z6684" s="141"/>
      <c r="AA6684" s="142"/>
      <c r="AB6684" s="140"/>
      <c r="AC6684" s="141"/>
      <c r="AD6684" s="141"/>
      <c r="AE6684" s="142"/>
      <c r="AF6684" s="140"/>
      <c r="AG6684" s="141"/>
      <c r="AH6684" s="141"/>
      <c r="AI6684" s="141"/>
      <c r="AJ6684" s="141"/>
      <c r="AK6684" s="141"/>
      <c r="AL6684" s="141"/>
      <c r="AM6684" s="141"/>
      <c r="AN6684" s="141"/>
      <c r="AO6684" s="142"/>
    </row>
    <row r="6685" spans="2:41" ht="3.75" customHeight="1">
      <c r="B6685" s="135"/>
      <c r="I6685" s="136"/>
      <c r="J6685" s="135"/>
      <c r="M6685" s="136"/>
      <c r="N6685" s="130"/>
      <c r="O6685" s="131"/>
      <c r="P6685" s="131"/>
      <c r="Q6685" s="132"/>
      <c r="R6685" s="683" t="str">
        <f>IF(AND(NM_従事者_従事者78_従事者区分&lt;&gt;"",新_新規_2!I1308&lt;&gt;""), 新_新規_2!I1308, "")
 &amp; IF(AND(NM_従事者_従事者78_従事者区分&lt;&gt;"",新_変更_3!AL1336&lt;&gt;""), 新_変更_3!AL1336, "")</f>
        <v/>
      </c>
      <c r="S6685" s="684"/>
      <c r="T6685" s="684"/>
      <c r="U6685" s="684"/>
      <c r="V6685" s="684"/>
      <c r="W6685" s="684"/>
      <c r="X6685" s="684"/>
      <c r="Y6685" s="684"/>
      <c r="Z6685" s="684"/>
      <c r="AA6685" s="684"/>
      <c r="AB6685" s="684"/>
      <c r="AC6685" s="684"/>
      <c r="AD6685" s="684"/>
      <c r="AE6685" s="684"/>
      <c r="AF6685" s="684"/>
      <c r="AG6685" s="684"/>
      <c r="AH6685" s="684"/>
      <c r="AI6685" s="684"/>
      <c r="AJ6685" s="685"/>
      <c r="AK6685" s="131"/>
      <c r="AL6685" s="131"/>
      <c r="AM6685" s="131"/>
      <c r="AN6685" s="131"/>
      <c r="AO6685" s="132"/>
    </row>
    <row r="6686" spans="2:41" ht="13.35" customHeight="1">
      <c r="B6686" s="135"/>
      <c r="I6686" s="136"/>
      <c r="J6686" s="135"/>
      <c r="M6686" s="136"/>
      <c r="N6686" s="135" t="s">
        <v>8</v>
      </c>
      <c r="Q6686" s="136"/>
      <c r="R6686" s="686"/>
      <c r="S6686" s="687"/>
      <c r="T6686" s="687"/>
      <c r="U6686" s="687"/>
      <c r="V6686" s="687"/>
      <c r="W6686" s="687"/>
      <c r="X6686" s="687"/>
      <c r="Y6686" s="687"/>
      <c r="Z6686" s="687"/>
      <c r="AA6686" s="687"/>
      <c r="AB6686" s="687"/>
      <c r="AC6686" s="687"/>
      <c r="AD6686" s="687"/>
      <c r="AE6686" s="687"/>
      <c r="AF6686" s="687"/>
      <c r="AG6686" s="687"/>
      <c r="AH6686" s="687"/>
      <c r="AI6686" s="687"/>
      <c r="AJ6686" s="688"/>
      <c r="AL6686" s="147" t="s">
        <v>13</v>
      </c>
      <c r="AM6686" s="124" t="s">
        <v>29</v>
      </c>
      <c r="AO6686" s="136"/>
    </row>
    <row r="6687" spans="2:41" ht="3.75" customHeight="1">
      <c r="B6687" s="135"/>
      <c r="I6687" s="136"/>
      <c r="J6687" s="135"/>
      <c r="M6687" s="136"/>
      <c r="N6687" s="140"/>
      <c r="O6687" s="141"/>
      <c r="P6687" s="141"/>
      <c r="Q6687" s="142"/>
      <c r="R6687" s="689"/>
      <c r="S6687" s="690"/>
      <c r="T6687" s="690"/>
      <c r="U6687" s="690"/>
      <c r="V6687" s="690"/>
      <c r="W6687" s="690"/>
      <c r="X6687" s="690"/>
      <c r="Y6687" s="690"/>
      <c r="Z6687" s="690"/>
      <c r="AA6687" s="690"/>
      <c r="AB6687" s="690"/>
      <c r="AC6687" s="690"/>
      <c r="AD6687" s="690"/>
      <c r="AE6687" s="690"/>
      <c r="AF6687" s="690"/>
      <c r="AG6687" s="690"/>
      <c r="AH6687" s="690"/>
      <c r="AI6687" s="690"/>
      <c r="AJ6687" s="691"/>
      <c r="AK6687" s="141"/>
      <c r="AL6687" s="141"/>
      <c r="AM6687" s="141"/>
      <c r="AN6687" s="141"/>
      <c r="AO6687" s="142"/>
    </row>
    <row r="6688" spans="2:41" ht="3.75" customHeight="1">
      <c r="B6688" s="135"/>
      <c r="I6688" s="136"/>
      <c r="J6688" s="135"/>
      <c r="M6688" s="136"/>
      <c r="N6688" s="130"/>
      <c r="O6688" s="131"/>
      <c r="P6688" s="131"/>
      <c r="Q6688" s="132"/>
      <c r="R6688" s="683" t="str">
        <f>IF(NM_従事者_従事者78_従事者区分="","",(IF(新_新規_2!I1307&lt;&gt;"", ASC(PHONETIC(新_新規_2!I1307)), "") &amp; IF(新_変更_3!AL1335&lt;&gt;"", ASC(PHONETIC(新_変更_3!AL1335)), "")))</f>
        <v/>
      </c>
      <c r="S6688" s="684"/>
      <c r="T6688" s="684"/>
      <c r="U6688" s="684"/>
      <c r="V6688" s="684"/>
      <c r="W6688" s="684"/>
      <c r="X6688" s="684"/>
      <c r="Y6688" s="684"/>
      <c r="Z6688" s="684"/>
      <c r="AA6688" s="684"/>
      <c r="AB6688" s="684"/>
      <c r="AC6688" s="684"/>
      <c r="AD6688" s="684"/>
      <c r="AE6688" s="684"/>
      <c r="AF6688" s="684"/>
      <c r="AG6688" s="684"/>
      <c r="AH6688" s="684"/>
      <c r="AI6688" s="684"/>
      <c r="AJ6688" s="684"/>
      <c r="AK6688" s="684"/>
      <c r="AL6688" s="684"/>
      <c r="AM6688" s="684"/>
      <c r="AN6688" s="684"/>
      <c r="AO6688" s="685"/>
    </row>
    <row r="6689" spans="2:41" ht="13.35" customHeight="1">
      <c r="B6689" s="135"/>
      <c r="I6689" s="136"/>
      <c r="J6689" s="135"/>
      <c r="M6689" s="136"/>
      <c r="N6689" s="135" t="s">
        <v>61</v>
      </c>
      <c r="Q6689" s="136"/>
      <c r="R6689" s="686"/>
      <c r="S6689" s="687"/>
      <c r="T6689" s="687"/>
      <c r="U6689" s="687"/>
      <c r="V6689" s="687"/>
      <c r="W6689" s="687"/>
      <c r="X6689" s="687"/>
      <c r="Y6689" s="687"/>
      <c r="Z6689" s="687"/>
      <c r="AA6689" s="687"/>
      <c r="AB6689" s="687"/>
      <c r="AC6689" s="687"/>
      <c r="AD6689" s="687"/>
      <c r="AE6689" s="687"/>
      <c r="AF6689" s="687"/>
      <c r="AG6689" s="687"/>
      <c r="AH6689" s="687"/>
      <c r="AI6689" s="687"/>
      <c r="AJ6689" s="687"/>
      <c r="AK6689" s="687"/>
      <c r="AL6689" s="687"/>
      <c r="AM6689" s="687"/>
      <c r="AN6689" s="687"/>
      <c r="AO6689" s="688"/>
    </row>
    <row r="6690" spans="2:41" ht="3.75" customHeight="1">
      <c r="B6690" s="135"/>
      <c r="I6690" s="136"/>
      <c r="J6690" s="135"/>
      <c r="M6690" s="136"/>
      <c r="N6690" s="135"/>
      <c r="Q6690" s="136"/>
      <c r="R6690" s="689"/>
      <c r="S6690" s="690"/>
      <c r="T6690" s="690"/>
      <c r="U6690" s="690"/>
      <c r="V6690" s="690"/>
      <c r="W6690" s="690"/>
      <c r="X6690" s="690"/>
      <c r="Y6690" s="690"/>
      <c r="Z6690" s="690"/>
      <c r="AA6690" s="690"/>
      <c r="AB6690" s="690"/>
      <c r="AC6690" s="690"/>
      <c r="AD6690" s="690"/>
      <c r="AE6690" s="690"/>
      <c r="AF6690" s="690"/>
      <c r="AG6690" s="690"/>
      <c r="AH6690" s="690"/>
      <c r="AI6690" s="690"/>
      <c r="AJ6690" s="690"/>
      <c r="AK6690" s="690"/>
      <c r="AL6690" s="690"/>
      <c r="AM6690" s="690"/>
      <c r="AN6690" s="690"/>
      <c r="AO6690" s="691"/>
    </row>
    <row r="6691" spans="2:41" ht="3.75" customHeight="1">
      <c r="B6691" s="135"/>
      <c r="I6691" s="136"/>
      <c r="J6691" s="135"/>
      <c r="N6691" s="130"/>
      <c r="O6691" s="131"/>
      <c r="P6691" s="131"/>
      <c r="Q6691" s="132"/>
      <c r="U6691" s="787" t="str">
        <f>IF(AND(NM_従事者_従事者78_従事者区分&lt;&gt;"",新_新規_2!L1309&lt;&gt;""), 新_新規_2!L1309, "")
 &amp; IF(AND(NM_従事者_従事者78_従事者区分&lt;&gt;"",新_変更_3!AO1337&lt;&gt;""), 新_変更_3!AO1337, "")</f>
        <v/>
      </c>
      <c r="V6691" s="754"/>
      <c r="W6691" s="754"/>
      <c r="X6691" s="789"/>
      <c r="Y6691" s="131"/>
      <c r="Z6691" s="792" t="str">
        <f>IF(AND(NM_従事者_従事者78_従事者区分&lt;&gt;"",新_新規_2!O1309&lt;&gt;""), 新_新規_2!O1309, "")
 &amp; IF(AND(NM_従事者_従事者78_従事者区分&lt;&gt;"",新_変更_3!AR1337&lt;&gt;""), 新_変更_3!AR1337, "")</f>
        <v/>
      </c>
      <c r="AA6691" s="754"/>
      <c r="AB6691" s="754"/>
      <c r="AC6691" s="755"/>
      <c r="AG6691" s="683" t="str">
        <f>IF(AND(NM_従事者_従事者78_従事者区分&lt;&gt;"",新_新規_2!L1310&lt;&gt;""), 新_新規_2!L1310, "")
&amp; IF(AND(NM_従事者_従事者78_従事者区分&lt;&gt;"",新_変更_3!AO1338&lt;&gt;""), 新_変更_3!AO1338, "")</f>
        <v/>
      </c>
      <c r="AH6691" s="684"/>
      <c r="AI6691" s="684"/>
      <c r="AJ6691" s="684"/>
      <c r="AK6691" s="684"/>
      <c r="AL6691" s="684"/>
      <c r="AM6691" s="684"/>
      <c r="AN6691" s="684"/>
      <c r="AO6691" s="685"/>
    </row>
    <row r="6692" spans="2:41" ht="13.35" customHeight="1">
      <c r="B6692" s="135"/>
      <c r="I6692" s="136"/>
      <c r="J6692" s="135"/>
      <c r="N6692" s="135"/>
      <c r="Q6692" s="136"/>
      <c r="R6692" s="124" t="s">
        <v>15</v>
      </c>
      <c r="U6692" s="756"/>
      <c r="V6692" s="757"/>
      <c r="W6692" s="757"/>
      <c r="X6692" s="790"/>
      <c r="Y6692" s="125" t="s">
        <v>359</v>
      </c>
      <c r="Z6692" s="793"/>
      <c r="AA6692" s="757"/>
      <c r="AB6692" s="757"/>
      <c r="AC6692" s="758"/>
      <c r="AD6692" s="124" t="s">
        <v>56</v>
      </c>
      <c r="AG6692" s="686"/>
      <c r="AH6692" s="687"/>
      <c r="AI6692" s="687"/>
      <c r="AJ6692" s="687"/>
      <c r="AK6692" s="687"/>
      <c r="AL6692" s="687"/>
      <c r="AM6692" s="687"/>
      <c r="AN6692" s="687"/>
      <c r="AO6692" s="688"/>
    </row>
    <row r="6693" spans="2:41" ht="3.75" customHeight="1">
      <c r="B6693" s="135"/>
      <c r="I6693" s="136"/>
      <c r="J6693" s="135"/>
      <c r="N6693" s="135"/>
      <c r="Q6693" s="136"/>
      <c r="R6693" s="141"/>
      <c r="S6693" s="141"/>
      <c r="T6693" s="141"/>
      <c r="U6693" s="759"/>
      <c r="V6693" s="760"/>
      <c r="W6693" s="760"/>
      <c r="X6693" s="791"/>
      <c r="Y6693" s="141"/>
      <c r="Z6693" s="794"/>
      <c r="AA6693" s="760"/>
      <c r="AB6693" s="760"/>
      <c r="AC6693" s="761"/>
      <c r="AD6693" s="141"/>
      <c r="AE6693" s="141"/>
      <c r="AF6693" s="141"/>
      <c r="AG6693" s="689"/>
      <c r="AH6693" s="690"/>
      <c r="AI6693" s="690"/>
      <c r="AJ6693" s="690"/>
      <c r="AK6693" s="690"/>
      <c r="AL6693" s="690"/>
      <c r="AM6693" s="690"/>
      <c r="AN6693" s="690"/>
      <c r="AO6693" s="691"/>
    </row>
    <row r="6694" spans="2:41" ht="3.75" customHeight="1">
      <c r="B6694" s="135"/>
      <c r="I6694" s="136"/>
      <c r="J6694" s="135"/>
      <c r="N6694" s="135"/>
      <c r="Q6694" s="136"/>
      <c r="R6694" s="131"/>
      <c r="S6694" s="131"/>
      <c r="T6694" s="132"/>
      <c r="U6694" s="683" t="str">
        <f>IF(AND(NM_従事者_従事者78_従事者区分&lt;&gt;"",新_新規_2!T1310&lt;&gt;""), 新_新規_2!T1310, "")
 &amp; IF(AND(NM_従事者_従事者78_従事者区分&lt;&gt;"",新_変更_3!AW1338&lt;&gt;""), 新_変更_3!AW1338, "")</f>
        <v/>
      </c>
      <c r="V6694" s="684"/>
      <c r="W6694" s="684"/>
      <c r="X6694" s="684"/>
      <c r="Y6694" s="684"/>
      <c r="Z6694" s="684"/>
      <c r="AA6694" s="684"/>
      <c r="AB6694" s="684"/>
      <c r="AC6694" s="685"/>
      <c r="AD6694" s="130"/>
      <c r="AE6694" s="131"/>
      <c r="AF6694" s="132"/>
      <c r="AG6694" s="683" t="str">
        <f>IF(AND(NM_従事者_従事者78_従事者区分&lt;&gt;"",新_新規_2!L1311&lt;&gt;""), 新_新規_2!L1311, "")
 &amp; IF(AND(NM_従事者_従事者78_従事者区分&lt;&gt;"",新_変更_3!AO1339&lt;&gt;""), 新_変更_3!AO1339, "")</f>
        <v/>
      </c>
      <c r="AH6694" s="684"/>
      <c r="AI6694" s="684"/>
      <c r="AJ6694" s="684"/>
      <c r="AK6694" s="684"/>
      <c r="AL6694" s="684"/>
      <c r="AM6694" s="684"/>
      <c r="AN6694" s="684"/>
      <c r="AO6694" s="685"/>
    </row>
    <row r="6695" spans="2:41" ht="13.35" customHeight="1">
      <c r="B6695" s="135"/>
      <c r="I6695" s="136"/>
      <c r="J6695" s="135" t="s">
        <v>4070</v>
      </c>
      <c r="N6695" s="135" t="s">
        <v>23</v>
      </c>
      <c r="Q6695" s="136"/>
      <c r="R6695" s="124" t="s">
        <v>17</v>
      </c>
      <c r="T6695" s="136"/>
      <c r="U6695" s="686"/>
      <c r="V6695" s="687"/>
      <c r="W6695" s="687"/>
      <c r="X6695" s="687"/>
      <c r="Y6695" s="687"/>
      <c r="Z6695" s="687"/>
      <c r="AA6695" s="687"/>
      <c r="AB6695" s="687"/>
      <c r="AC6695" s="688"/>
      <c r="AD6695" s="135" t="s">
        <v>18</v>
      </c>
      <c r="AF6695" s="136"/>
      <c r="AG6695" s="686"/>
      <c r="AH6695" s="687"/>
      <c r="AI6695" s="687"/>
      <c r="AJ6695" s="687"/>
      <c r="AK6695" s="687"/>
      <c r="AL6695" s="687"/>
      <c r="AM6695" s="687"/>
      <c r="AN6695" s="687"/>
      <c r="AO6695" s="688"/>
    </row>
    <row r="6696" spans="2:41" ht="3.75" customHeight="1">
      <c r="B6696" s="135"/>
      <c r="I6696" s="136"/>
      <c r="J6696" s="135"/>
      <c r="N6696" s="135"/>
      <c r="Q6696" s="136"/>
      <c r="R6696" s="141"/>
      <c r="S6696" s="141"/>
      <c r="T6696" s="142"/>
      <c r="U6696" s="689"/>
      <c r="V6696" s="690"/>
      <c r="W6696" s="690"/>
      <c r="X6696" s="690"/>
      <c r="Y6696" s="690"/>
      <c r="Z6696" s="690"/>
      <c r="AA6696" s="690"/>
      <c r="AB6696" s="690"/>
      <c r="AC6696" s="691"/>
      <c r="AD6696" s="140"/>
      <c r="AE6696" s="141"/>
      <c r="AF6696" s="142"/>
      <c r="AG6696" s="689"/>
      <c r="AH6696" s="690"/>
      <c r="AI6696" s="690"/>
      <c r="AJ6696" s="690"/>
      <c r="AK6696" s="690"/>
      <c r="AL6696" s="690"/>
      <c r="AM6696" s="690"/>
      <c r="AN6696" s="690"/>
      <c r="AO6696" s="691"/>
    </row>
    <row r="6697" spans="2:41" ht="3.75" customHeight="1">
      <c r="B6697" s="135"/>
      <c r="I6697" s="136"/>
      <c r="J6697" s="135"/>
      <c r="N6697" s="135"/>
      <c r="Q6697" s="136"/>
      <c r="R6697" s="131"/>
      <c r="S6697" s="131"/>
      <c r="T6697" s="132"/>
      <c r="U6697" s="683" t="str">
        <f>IF(AND(NM_従事者_従事者78_従事者区分&lt;&gt;"",新_新規_2!T1311&lt;&gt;""), 新_新規_2!T1311, "")
&amp; IF(AND(NM_従事者_従事者78_従事者区分&lt;&gt;"",新_変更_3!AW1339&lt;&gt;""), 新_変更_3!AW1339, "")</f>
        <v/>
      </c>
      <c r="V6697" s="684"/>
      <c r="W6697" s="684"/>
      <c r="X6697" s="684"/>
      <c r="Y6697" s="684"/>
      <c r="Z6697" s="684"/>
      <c r="AA6697" s="684"/>
      <c r="AB6697" s="684"/>
      <c r="AC6697" s="685"/>
      <c r="AD6697" s="130"/>
      <c r="AE6697" s="131"/>
      <c r="AF6697" s="132"/>
      <c r="AG6697" s="683" t="str">
        <f>IF(AND(NM_従事者_従事者78_従事者区分&lt;&gt;"",新_新規_2!L1312&lt;&gt;""), 新_新規_2!L1312, "")
&amp; IF(AND(NM_従事者_従事者78_従事者区分&lt;&gt;"",新_変更_3!AO1340&lt;&gt;""), 新_変更_3!AO1340, "")</f>
        <v/>
      </c>
      <c r="AH6697" s="684"/>
      <c r="AI6697" s="684"/>
      <c r="AJ6697" s="684"/>
      <c r="AK6697" s="684"/>
      <c r="AL6697" s="684"/>
      <c r="AM6697" s="684"/>
      <c r="AN6697" s="684"/>
      <c r="AO6697" s="685"/>
    </row>
    <row r="6698" spans="2:41" ht="13.35" customHeight="1">
      <c r="B6698" s="135"/>
      <c r="I6698" s="136"/>
      <c r="J6698" s="135"/>
      <c r="N6698" s="135"/>
      <c r="Q6698" s="136"/>
      <c r="R6698" s="124" t="s">
        <v>19</v>
      </c>
      <c r="T6698" s="136"/>
      <c r="U6698" s="686"/>
      <c r="V6698" s="687"/>
      <c r="W6698" s="687"/>
      <c r="X6698" s="687"/>
      <c r="Y6698" s="687"/>
      <c r="Z6698" s="687"/>
      <c r="AA6698" s="687"/>
      <c r="AB6698" s="687"/>
      <c r="AC6698" s="688"/>
      <c r="AD6698" s="135" t="s">
        <v>20</v>
      </c>
      <c r="AF6698" s="136"/>
      <c r="AG6698" s="686"/>
      <c r="AH6698" s="687"/>
      <c r="AI6698" s="687"/>
      <c r="AJ6698" s="687"/>
      <c r="AK6698" s="687"/>
      <c r="AL6698" s="687"/>
      <c r="AM6698" s="687"/>
      <c r="AN6698" s="687"/>
      <c r="AO6698" s="688"/>
    </row>
    <row r="6699" spans="2:41" ht="3.75" customHeight="1">
      <c r="B6699" s="135"/>
      <c r="I6699" s="136"/>
      <c r="J6699" s="135"/>
      <c r="N6699" s="140"/>
      <c r="O6699" s="141"/>
      <c r="P6699" s="141"/>
      <c r="Q6699" s="142"/>
      <c r="R6699" s="141"/>
      <c r="S6699" s="141"/>
      <c r="T6699" s="142"/>
      <c r="U6699" s="689"/>
      <c r="V6699" s="690"/>
      <c r="W6699" s="690"/>
      <c r="X6699" s="690"/>
      <c r="Y6699" s="690"/>
      <c r="Z6699" s="690"/>
      <c r="AA6699" s="690"/>
      <c r="AB6699" s="690"/>
      <c r="AC6699" s="691"/>
      <c r="AD6699" s="140"/>
      <c r="AE6699" s="141"/>
      <c r="AF6699" s="142"/>
      <c r="AG6699" s="689"/>
      <c r="AH6699" s="690"/>
      <c r="AI6699" s="690"/>
      <c r="AJ6699" s="690"/>
      <c r="AK6699" s="690"/>
      <c r="AL6699" s="690"/>
      <c r="AM6699" s="690"/>
      <c r="AN6699" s="690"/>
      <c r="AO6699" s="691"/>
    </row>
    <row r="6700" spans="2:41" ht="3.75" customHeight="1">
      <c r="B6700" s="135"/>
      <c r="I6700" s="136"/>
      <c r="J6700" s="135"/>
      <c r="M6700" s="136"/>
      <c r="N6700" s="135"/>
      <c r="Q6700" s="136"/>
      <c r="R6700" s="130"/>
      <c r="S6700" s="131"/>
      <c r="T6700" s="131"/>
      <c r="U6700" s="131"/>
      <c r="V6700" s="131"/>
      <c r="W6700" s="131"/>
      <c r="X6700" s="131"/>
      <c r="Y6700" s="131"/>
      <c r="Z6700" s="131"/>
      <c r="AA6700" s="131"/>
      <c r="AB6700" s="131"/>
      <c r="AC6700" s="131"/>
      <c r="AD6700" s="131"/>
      <c r="AE6700" s="131"/>
      <c r="AF6700" s="131"/>
      <c r="AG6700" s="131"/>
      <c r="AH6700" s="131"/>
      <c r="AI6700" s="131"/>
      <c r="AJ6700" s="131"/>
      <c r="AK6700" s="131"/>
      <c r="AL6700" s="131"/>
      <c r="AM6700" s="131"/>
      <c r="AN6700" s="131"/>
      <c r="AO6700" s="132"/>
    </row>
    <row r="6701" spans="2:41" ht="13.35" customHeight="1">
      <c r="B6701" s="135"/>
      <c r="I6701" s="136"/>
      <c r="J6701" s="135"/>
      <c r="M6701" s="136"/>
      <c r="N6701" s="135" t="s">
        <v>111</v>
      </c>
      <c r="Q6701" s="136"/>
      <c r="R6701" s="135"/>
      <c r="S6701" s="696"/>
      <c r="T6701" s="694"/>
      <c r="V6701" s="146"/>
      <c r="W6701" s="124" t="s">
        <v>12</v>
      </c>
      <c r="X6701" s="146"/>
      <c r="Y6701" s="124" t="s">
        <v>11</v>
      </c>
      <c r="Z6701" s="146"/>
      <c r="AA6701" s="124" t="s">
        <v>364</v>
      </c>
      <c r="AO6701" s="136"/>
    </row>
    <row r="6702" spans="2:41" ht="3.75" customHeight="1">
      <c r="B6702" s="135"/>
      <c r="I6702" s="136"/>
      <c r="J6702" s="135"/>
      <c r="M6702" s="136"/>
      <c r="N6702" s="135"/>
      <c r="Q6702" s="136"/>
      <c r="R6702" s="135"/>
      <c r="AO6702" s="136"/>
    </row>
    <row r="6703" spans="2:41" ht="3.75" customHeight="1">
      <c r="B6703" s="135"/>
      <c r="I6703" s="136"/>
      <c r="J6703" s="135"/>
      <c r="M6703" s="136"/>
      <c r="N6703" s="130"/>
      <c r="O6703" s="131"/>
      <c r="P6703" s="131"/>
      <c r="Q6703" s="131"/>
      <c r="R6703" s="781" t="str">
        <f>IF(AND(NM_従事者_従事者78_従事者区分&lt;&gt;"",新_新規_2!I1313&lt;&gt;""), 新_新規_2!I1313, "")
 &amp; IF(AND(NM_従事者_従事者78_従事者区分&lt;&gt;"",新_変更_3!AL1341&lt;&gt;""), 新_変更_3!AL1341, "")</f>
        <v/>
      </c>
      <c r="S6703" s="784" t="str">
        <f>IF(AND(NM_従事者_従事者78_従事者区分&lt;&gt;"",新_新規_2!J1313&lt;&gt;""), 新_新規_2!J1313, "")
&amp; IF(AND(NM_従事者_従事者78_従事者区分&lt;&gt;"",新_変更_3!AM1341&lt;&gt;""), 新_変更_3!AM1341, "")</f>
        <v/>
      </c>
      <c r="T6703" s="131"/>
      <c r="U6703" s="787" t="str">
        <f>IF(AND(NM_従事者_従事者78_従事者区分&lt;&gt;"",新_新規_2!L1313&lt;&gt;""), 新_新規_2!L1313, "")
&amp; IF(AND(NM_従事者_従事者78_従事者区分&lt;&gt;"",新_変更_3!AO1341&lt;&gt;""), 新_変更_3!AO1341, "")</f>
        <v/>
      </c>
      <c r="V6703" s="130"/>
      <c r="W6703" s="131"/>
      <c r="X6703" s="131"/>
      <c r="Y6703" s="131"/>
      <c r="Z6703" s="131"/>
      <c r="AA6703" s="131"/>
      <c r="AB6703" s="131"/>
      <c r="AC6703" s="131"/>
      <c r="AD6703" s="131"/>
      <c r="AE6703" s="131"/>
      <c r="AF6703" s="131"/>
      <c r="AG6703" s="131"/>
      <c r="AH6703" s="133"/>
      <c r="AI6703" s="133"/>
      <c r="AJ6703" s="131"/>
      <c r="AK6703" s="149"/>
      <c r="AL6703" s="131"/>
      <c r="AM6703" s="131"/>
      <c r="AN6703" s="131"/>
      <c r="AO6703" s="132"/>
    </row>
    <row r="6704" spans="2:41" ht="13.35" customHeight="1">
      <c r="B6704" s="135"/>
      <c r="I6704" s="136"/>
      <c r="J6704" s="135"/>
      <c r="M6704" s="136"/>
      <c r="N6704" s="135" t="s">
        <v>30</v>
      </c>
      <c r="R6704" s="782"/>
      <c r="S6704" s="785"/>
      <c r="T6704" s="124" t="s">
        <v>388</v>
      </c>
      <c r="U6704" s="756"/>
      <c r="V6704" s="135" t="s">
        <v>112</v>
      </c>
      <c r="AH6704" s="137"/>
      <c r="AI6704" s="137"/>
      <c r="AK6704" s="150"/>
      <c r="AO6704" s="136"/>
    </row>
    <row r="6705" spans="2:41" ht="3.75" customHeight="1">
      <c r="B6705" s="135"/>
      <c r="I6705" s="136"/>
      <c r="J6705" s="135"/>
      <c r="M6705" s="136"/>
      <c r="N6705" s="135"/>
      <c r="R6705" s="783"/>
      <c r="S6705" s="786"/>
      <c r="T6705" s="141"/>
      <c r="U6705" s="759"/>
      <c r="V6705" s="140"/>
      <c r="W6705" s="141"/>
      <c r="X6705" s="141"/>
      <c r="Y6705" s="141"/>
      <c r="Z6705" s="141"/>
      <c r="AA6705" s="141"/>
      <c r="AB6705" s="141"/>
      <c r="AC6705" s="141"/>
      <c r="AD6705" s="141"/>
      <c r="AE6705" s="141"/>
      <c r="AF6705" s="141"/>
      <c r="AG6705" s="141"/>
      <c r="AH6705" s="143"/>
      <c r="AI6705" s="143"/>
      <c r="AJ6705" s="141"/>
      <c r="AK6705" s="151"/>
      <c r="AL6705" s="141"/>
      <c r="AM6705" s="141"/>
      <c r="AN6705" s="141"/>
      <c r="AO6705" s="142"/>
    </row>
    <row r="6706" spans="2:41" ht="3.75" customHeight="1">
      <c r="B6706" s="135"/>
      <c r="I6706" s="136"/>
      <c r="J6706" s="135"/>
      <c r="M6706" s="136"/>
      <c r="N6706" s="130"/>
      <c r="O6706" s="131"/>
      <c r="P6706" s="131"/>
      <c r="Q6706" s="132"/>
      <c r="R6706" s="788" t="str">
        <f>IF(AND(NM_従事者_従事者78_従事者区分&lt;&gt;"",新_新規_2!K1317&lt;&gt;""), 新_新規_2!K1317, "")
&amp; IF(AND(NM_従事者_従事者78_従事者区分&lt;&gt;"",新_変更_3!AN1345&lt;&gt;""), 新_変更_3!AN1345, "")</f>
        <v/>
      </c>
      <c r="S6706" s="684"/>
      <c r="T6706" s="684"/>
      <c r="U6706" s="685"/>
      <c r="V6706" s="686" t="str">
        <f>IF(AND(NM_従事者_従事者78_従事者区分&lt;&gt;"",新_新規_2!O1317&lt;&gt;""), 新_新規_2!O1317, "")
&amp; IF(AND(NM_従事者_従事者78_従事者区分&lt;&gt;"",新_変更_3!AR1345&lt;&gt;""), 新_変更_3!AR1345, "")</f>
        <v/>
      </c>
      <c r="W6706" s="688"/>
      <c r="X6706" s="683" t="str">
        <f>IF(AND(NM_従事者_従事者78_従事者区分&lt;&gt;"",新_新規_2!Q1317&lt;&gt;""), 新_新規_2!Q1317, "")
&amp; IF(AND(NM_従事者_従事者78_従事者区分&lt;&gt;"",新_変更_3!AT1345&lt;&gt;""), 新_変更_3!AT1345, "")</f>
        <v/>
      </c>
      <c r="Y6706" s="684"/>
      <c r="Z6706" s="684"/>
      <c r="AA6706" s="685"/>
      <c r="AI6706" s="131"/>
      <c r="AO6706" s="136"/>
    </row>
    <row r="6707" spans="2:41" ht="13.35" customHeight="1">
      <c r="B6707" s="135"/>
      <c r="I6707" s="136"/>
      <c r="J6707" s="135"/>
      <c r="M6707" s="136"/>
      <c r="N6707" s="135" t="s">
        <v>114</v>
      </c>
      <c r="Q6707" s="136"/>
      <c r="R6707" s="686"/>
      <c r="S6707" s="687"/>
      <c r="T6707" s="687"/>
      <c r="U6707" s="688"/>
      <c r="V6707" s="686"/>
      <c r="W6707" s="688"/>
      <c r="X6707" s="686"/>
      <c r="Y6707" s="687"/>
      <c r="Z6707" s="687"/>
      <c r="AA6707" s="688"/>
      <c r="AB6707" s="158" t="s">
        <v>171</v>
      </c>
      <c r="AO6707" s="136"/>
    </row>
    <row r="6708" spans="2:41" ht="3.75" customHeight="1">
      <c r="B6708" s="135"/>
      <c r="I6708" s="136"/>
      <c r="J6708" s="135"/>
      <c r="M6708" s="136"/>
      <c r="N6708" s="135"/>
      <c r="Q6708" s="136"/>
      <c r="R6708" s="689"/>
      <c r="S6708" s="690"/>
      <c r="T6708" s="690"/>
      <c r="U6708" s="691"/>
      <c r="V6708" s="689"/>
      <c r="W6708" s="691"/>
      <c r="X6708" s="689"/>
      <c r="Y6708" s="690"/>
      <c r="Z6708" s="690"/>
      <c r="AA6708" s="691"/>
      <c r="AB6708" s="141"/>
      <c r="AC6708" s="141"/>
      <c r="AD6708" s="141"/>
      <c r="AE6708" s="141"/>
      <c r="AF6708" s="141"/>
      <c r="AG6708" s="141"/>
      <c r="AH6708" s="141"/>
      <c r="AI6708" s="141"/>
      <c r="AJ6708" s="141"/>
      <c r="AK6708" s="141"/>
      <c r="AL6708" s="141"/>
      <c r="AM6708" s="141"/>
      <c r="AN6708" s="141"/>
      <c r="AO6708" s="142"/>
    </row>
    <row r="6709" spans="2:41" ht="3.75" customHeight="1">
      <c r="B6709" s="135"/>
      <c r="I6709" s="136"/>
      <c r="J6709" s="135"/>
      <c r="M6709" s="136"/>
      <c r="N6709" s="130"/>
      <c r="O6709" s="131"/>
      <c r="P6709" s="131"/>
      <c r="Q6709" s="131"/>
      <c r="R6709" s="130"/>
      <c r="S6709" s="131"/>
      <c r="T6709" s="131"/>
      <c r="U6709" s="131"/>
      <c r="V6709" s="131"/>
      <c r="W6709" s="131"/>
      <c r="X6709" s="131"/>
      <c r="Y6709" s="131"/>
      <c r="Z6709" s="131"/>
      <c r="AA6709" s="132"/>
      <c r="AB6709" s="130"/>
      <c r="AI6709" s="136"/>
      <c r="AJ6709" s="130"/>
      <c r="AK6709" s="131"/>
      <c r="AL6709" s="131"/>
      <c r="AM6709" s="131"/>
      <c r="AN6709" s="131"/>
      <c r="AO6709" s="132"/>
    </row>
    <row r="6710" spans="2:41" ht="13.35" customHeight="1">
      <c r="B6710" s="135"/>
      <c r="I6710" s="136"/>
      <c r="J6710" s="135"/>
      <c r="M6710" s="136"/>
      <c r="N6710" s="135" t="s">
        <v>115</v>
      </c>
      <c r="R6710" s="135"/>
      <c r="S6710" s="696" t="str">
        <f>IF(AND(NM_従事者_従事者78_従事者区分&lt;&gt;"",新_新規_2!I1319&lt;&gt;""), 新_新規_2!I1319, "")
&amp; IF(AND(NM_従事者_従事者78_従事者区分&lt;&gt;"",新_変更_3!AL1347&lt;&gt;""), 新_変更_3!AL1347, "")</f>
        <v/>
      </c>
      <c r="T6710" s="694"/>
      <c r="V6710" s="146" t="str">
        <f>IF(AND(NM_従事者_従事者78_従事者区分&lt;&gt;"",新_新規_2!K1319&lt;&gt;""), 新_新規_2!K1319, "")
&amp; IF(AND(NM_従事者_従事者78_従事者区分&lt;&gt;"",新_変更_3!AN1347&lt;&gt;""), 新_変更_3!AN1347, "")</f>
        <v/>
      </c>
      <c r="W6710" s="124" t="s">
        <v>12</v>
      </c>
      <c r="X6710" s="146" t="str">
        <f>IF(AND(NM_従事者_従事者78_従事者区分&lt;&gt;"",新_新規_2!M1319&lt;&gt;""), 新_新規_2!M1319, "")
&amp; IF(AND(NM_従事者_従事者78_従事者区分&lt;&gt;"",新_変更_3!AP1347&lt;&gt;""), 新_変更_3!AP1347, "")</f>
        <v/>
      </c>
      <c r="Y6710" s="124" t="s">
        <v>11</v>
      </c>
      <c r="Z6710" s="146" t="str">
        <f>IF(AND(NM_従事者_従事者78_従事者区分&lt;&gt;"",新_新規_2!O1319&lt;&gt;""), 新_新規_2!O1319, "")
 &amp; IF(AND(NM_従事者_従事者78_従事者区分&lt;&gt;"",新_変更_3!AR1347&lt;&gt;""), 新_変更_3!AR1347, "")</f>
        <v/>
      </c>
      <c r="AA6710" s="124" t="s">
        <v>364</v>
      </c>
      <c r="AB6710" s="135" t="s">
        <v>170</v>
      </c>
      <c r="AI6710" s="136"/>
      <c r="AJ6710" s="135"/>
      <c r="AK6710" s="696"/>
      <c r="AL6710" s="693"/>
      <c r="AM6710" s="693"/>
      <c r="AN6710" s="693"/>
      <c r="AO6710" s="694"/>
    </row>
    <row r="6711" spans="2:41" ht="3.75" customHeight="1">
      <c r="B6711" s="135"/>
      <c r="I6711" s="136"/>
      <c r="J6711" s="135"/>
      <c r="M6711" s="136"/>
      <c r="N6711" s="135"/>
      <c r="R6711" s="140"/>
      <c r="S6711" s="141"/>
      <c r="T6711" s="141"/>
      <c r="U6711" s="141"/>
      <c r="V6711" s="141"/>
      <c r="W6711" s="141"/>
      <c r="X6711" s="141"/>
      <c r="Y6711" s="141"/>
      <c r="Z6711" s="141"/>
      <c r="AA6711" s="142"/>
      <c r="AB6711" s="140"/>
      <c r="AC6711" s="141"/>
      <c r="AD6711" s="141"/>
      <c r="AE6711" s="141"/>
      <c r="AF6711" s="141"/>
      <c r="AG6711" s="141"/>
      <c r="AH6711" s="141"/>
      <c r="AI6711" s="142"/>
      <c r="AJ6711" s="140"/>
      <c r="AK6711" s="141"/>
      <c r="AL6711" s="141"/>
      <c r="AM6711" s="141"/>
      <c r="AN6711" s="141"/>
      <c r="AO6711" s="142"/>
    </row>
    <row r="6712" spans="2:41" ht="3.75" customHeight="1">
      <c r="B6712" s="135"/>
      <c r="I6712" s="136"/>
      <c r="J6712" s="135"/>
      <c r="M6712" s="136"/>
      <c r="N6712" s="130"/>
      <c r="O6712" s="131"/>
      <c r="P6712" s="131"/>
      <c r="Q6712" s="132"/>
      <c r="R6712" s="683" t="str">
        <f>IF(新_新規_2!T1316="☑", "研修中の登録販売者", "") &amp; IF(新_変更_3!AW1344="☑", "研修中の登録販売者", "")</f>
        <v/>
      </c>
      <c r="S6712" s="684"/>
      <c r="T6712" s="684"/>
      <c r="U6712" s="684"/>
      <c r="V6712" s="684"/>
      <c r="W6712" s="684"/>
      <c r="X6712" s="684"/>
      <c r="Y6712" s="684"/>
      <c r="Z6712" s="684"/>
      <c r="AA6712" s="684"/>
      <c r="AB6712" s="684"/>
      <c r="AC6712" s="684"/>
      <c r="AD6712" s="684"/>
      <c r="AE6712" s="684"/>
      <c r="AF6712" s="684"/>
      <c r="AG6712" s="684"/>
      <c r="AH6712" s="684"/>
      <c r="AI6712" s="684"/>
      <c r="AJ6712" s="684"/>
      <c r="AK6712" s="684"/>
      <c r="AL6712" s="684"/>
      <c r="AM6712" s="684"/>
      <c r="AN6712" s="684"/>
      <c r="AO6712" s="685"/>
    </row>
    <row r="6713" spans="2:41" ht="13.35" customHeight="1">
      <c r="B6713" s="135"/>
      <c r="I6713" s="136"/>
      <c r="J6713" s="135"/>
      <c r="M6713" s="136"/>
      <c r="N6713" s="135" t="s">
        <v>32</v>
      </c>
      <c r="Q6713" s="136"/>
      <c r="R6713" s="686"/>
      <c r="S6713" s="687"/>
      <c r="T6713" s="687"/>
      <c r="U6713" s="687"/>
      <c r="V6713" s="687"/>
      <c r="W6713" s="687"/>
      <c r="X6713" s="687"/>
      <c r="Y6713" s="687"/>
      <c r="Z6713" s="687"/>
      <c r="AA6713" s="687"/>
      <c r="AB6713" s="687"/>
      <c r="AC6713" s="687"/>
      <c r="AD6713" s="687"/>
      <c r="AE6713" s="687"/>
      <c r="AF6713" s="687"/>
      <c r="AG6713" s="687"/>
      <c r="AH6713" s="687"/>
      <c r="AI6713" s="687"/>
      <c r="AJ6713" s="687"/>
      <c r="AK6713" s="687"/>
      <c r="AL6713" s="687"/>
      <c r="AM6713" s="687"/>
      <c r="AN6713" s="687"/>
      <c r="AO6713" s="688"/>
    </row>
    <row r="6714" spans="2:41" ht="3.75" customHeight="1">
      <c r="B6714" s="135"/>
      <c r="I6714" s="136"/>
      <c r="J6714" s="135"/>
      <c r="M6714" s="136"/>
      <c r="N6714" s="140"/>
      <c r="O6714" s="141"/>
      <c r="P6714" s="141"/>
      <c r="Q6714" s="142"/>
      <c r="R6714" s="689"/>
      <c r="S6714" s="690"/>
      <c r="T6714" s="690"/>
      <c r="U6714" s="690"/>
      <c r="V6714" s="690"/>
      <c r="W6714" s="690"/>
      <c r="X6714" s="690"/>
      <c r="Y6714" s="690"/>
      <c r="Z6714" s="690"/>
      <c r="AA6714" s="690"/>
      <c r="AB6714" s="690"/>
      <c r="AC6714" s="690"/>
      <c r="AD6714" s="690"/>
      <c r="AE6714" s="690"/>
      <c r="AF6714" s="690"/>
      <c r="AG6714" s="690"/>
      <c r="AH6714" s="690"/>
      <c r="AI6714" s="690"/>
      <c r="AJ6714" s="690"/>
      <c r="AK6714" s="690"/>
      <c r="AL6714" s="690"/>
      <c r="AM6714" s="690"/>
      <c r="AN6714" s="690"/>
      <c r="AO6714" s="691"/>
    </row>
    <row r="6715" spans="2:41" ht="3.75" customHeight="1">
      <c r="B6715" s="135"/>
      <c r="I6715" s="136"/>
      <c r="J6715" s="130"/>
      <c r="K6715" s="131"/>
      <c r="L6715" s="131"/>
      <c r="M6715" s="132"/>
      <c r="N6715" s="130"/>
      <c r="O6715" s="131"/>
      <c r="P6715" s="131"/>
      <c r="Q6715" s="132"/>
      <c r="R6715" s="130"/>
      <c r="S6715" s="131"/>
      <c r="T6715" s="131"/>
      <c r="U6715" s="131"/>
      <c r="V6715" s="131"/>
      <c r="W6715" s="131"/>
      <c r="X6715" s="131"/>
      <c r="Y6715" s="131"/>
      <c r="Z6715" s="131"/>
      <c r="AA6715" s="132"/>
      <c r="AB6715" s="130"/>
      <c r="AC6715" s="131"/>
      <c r="AD6715" s="131"/>
      <c r="AE6715" s="132"/>
      <c r="AF6715" s="131"/>
      <c r="AG6715" s="131"/>
      <c r="AH6715" s="131"/>
      <c r="AI6715" s="131"/>
      <c r="AJ6715" s="131"/>
      <c r="AK6715" s="131"/>
      <c r="AL6715" s="131"/>
      <c r="AM6715" s="131"/>
      <c r="AN6715" s="131"/>
      <c r="AO6715" s="132"/>
    </row>
    <row r="6716" spans="2:41" ht="13.35" customHeight="1">
      <c r="B6716" s="135"/>
      <c r="I6716" s="136"/>
      <c r="J6716" s="135"/>
      <c r="M6716" s="136"/>
      <c r="N6716" s="135" t="s">
        <v>27</v>
      </c>
      <c r="Q6716" s="136"/>
      <c r="R6716" s="135"/>
      <c r="S6716" s="692" t="str">
        <f>IF(新_新規_2!I1327&lt;&gt;"", "01300011:その他従事者", "") &amp; IF(新_変更_3!AL1355&lt;&gt;"", "01300011:その他従事者", "")</f>
        <v/>
      </c>
      <c r="T6716" s="693"/>
      <c r="U6716" s="693"/>
      <c r="V6716" s="693"/>
      <c r="W6716" s="693"/>
      <c r="X6716" s="693"/>
      <c r="Y6716" s="693"/>
      <c r="Z6716" s="693"/>
      <c r="AA6716" s="694"/>
      <c r="AB6716" s="135" t="s">
        <v>28</v>
      </c>
      <c r="AE6716" s="136"/>
      <c r="AF6716" s="135"/>
      <c r="AG6716" s="695" t="str">
        <f>IF(新_新規_2!I1335="☑", "01300001:薬剤師", "") &amp; IF(新_変更_3!AL1363="☑", "01300001:薬剤師", "")
&amp; IF(新_新規_2!N1335="☑", "01300002:登録販売者", "") &amp; IF(新_変更_3!AQ1363="☑", "01300002:登録販売者", "")
&amp; IF(新_新規_2!T1335="☑", "01300002:登録販売者", "") &amp; IF(新_変更_3!AW1363="☑", "01300002:登録販売者", "")</f>
        <v/>
      </c>
      <c r="AH6716" s="693"/>
      <c r="AI6716" s="693"/>
      <c r="AJ6716" s="693"/>
      <c r="AK6716" s="693"/>
      <c r="AL6716" s="693"/>
      <c r="AM6716" s="693"/>
      <c r="AN6716" s="693"/>
      <c r="AO6716" s="694"/>
    </row>
    <row r="6717" spans="2:41" ht="3.75" customHeight="1">
      <c r="B6717" s="135"/>
      <c r="I6717" s="136"/>
      <c r="J6717" s="135"/>
      <c r="M6717" s="136"/>
      <c r="N6717" s="140"/>
      <c r="O6717" s="141"/>
      <c r="P6717" s="141"/>
      <c r="Q6717" s="142"/>
      <c r="R6717" s="140"/>
      <c r="S6717" s="141"/>
      <c r="T6717" s="141"/>
      <c r="U6717" s="141"/>
      <c r="V6717" s="141"/>
      <c r="W6717" s="141"/>
      <c r="X6717" s="141"/>
      <c r="Y6717" s="141"/>
      <c r="Z6717" s="141"/>
      <c r="AA6717" s="142"/>
      <c r="AB6717" s="140"/>
      <c r="AC6717" s="141"/>
      <c r="AD6717" s="141"/>
      <c r="AE6717" s="142"/>
      <c r="AF6717" s="141"/>
      <c r="AG6717" s="141"/>
      <c r="AH6717" s="141"/>
      <c r="AI6717" s="141"/>
      <c r="AJ6717" s="141"/>
      <c r="AK6717" s="141"/>
      <c r="AL6717" s="141"/>
      <c r="AM6717" s="141"/>
      <c r="AN6717" s="141"/>
      <c r="AO6717" s="142"/>
    </row>
    <row r="6718" spans="2:41" ht="3.75" customHeight="1">
      <c r="B6718" s="135"/>
      <c r="I6718" s="136"/>
      <c r="J6718" s="135"/>
      <c r="M6718" s="136"/>
      <c r="N6718" s="130"/>
      <c r="O6718" s="131"/>
      <c r="P6718" s="131"/>
      <c r="Q6718" s="132"/>
      <c r="R6718" s="130"/>
      <c r="S6718" s="131"/>
      <c r="T6718" s="131"/>
      <c r="U6718" s="131"/>
      <c r="V6718" s="131"/>
      <c r="W6718" s="131"/>
      <c r="X6718" s="131"/>
      <c r="Y6718" s="131"/>
      <c r="Z6718" s="131"/>
      <c r="AA6718" s="132"/>
      <c r="AB6718" s="130"/>
      <c r="AC6718" s="131"/>
      <c r="AD6718" s="131"/>
      <c r="AE6718" s="132"/>
      <c r="AF6718" s="130"/>
      <c r="AG6718" s="131"/>
      <c r="AH6718" s="131"/>
      <c r="AI6718" s="131"/>
      <c r="AJ6718" s="131"/>
      <c r="AK6718" s="131"/>
      <c r="AL6718" s="131"/>
      <c r="AM6718" s="131"/>
      <c r="AN6718" s="131"/>
      <c r="AO6718" s="132"/>
    </row>
    <row r="6719" spans="2:41" ht="13.35" customHeight="1">
      <c r="B6719" s="135"/>
      <c r="I6719" s="136"/>
      <c r="J6719" s="135"/>
      <c r="M6719" s="136"/>
      <c r="N6719" s="135" t="s">
        <v>3990</v>
      </c>
      <c r="Q6719" s="136"/>
      <c r="R6719" s="135"/>
      <c r="S6719" s="696"/>
      <c r="T6719" s="694"/>
      <c r="V6719" s="146"/>
      <c r="W6719" s="124" t="s">
        <v>12</v>
      </c>
      <c r="X6719" s="146"/>
      <c r="Y6719" s="124" t="s">
        <v>11</v>
      </c>
      <c r="Z6719" s="146"/>
      <c r="AA6719" s="136" t="s">
        <v>364</v>
      </c>
      <c r="AB6719" s="135" t="s">
        <v>66</v>
      </c>
      <c r="AE6719" s="136"/>
      <c r="AF6719" s="135"/>
      <c r="AG6719" s="696"/>
      <c r="AH6719" s="694"/>
      <c r="AJ6719" s="146"/>
      <c r="AK6719" s="124" t="s">
        <v>12</v>
      </c>
      <c r="AL6719" s="146"/>
      <c r="AM6719" s="124" t="s">
        <v>11</v>
      </c>
      <c r="AN6719" s="146"/>
      <c r="AO6719" s="136" t="s">
        <v>364</v>
      </c>
    </row>
    <row r="6720" spans="2:41" ht="3.75" customHeight="1">
      <c r="B6720" s="135"/>
      <c r="I6720" s="136"/>
      <c r="J6720" s="135"/>
      <c r="M6720" s="136"/>
      <c r="N6720" s="140"/>
      <c r="O6720" s="141"/>
      <c r="P6720" s="141"/>
      <c r="Q6720" s="142"/>
      <c r="R6720" s="140"/>
      <c r="S6720" s="141"/>
      <c r="T6720" s="141"/>
      <c r="U6720" s="141"/>
      <c r="V6720" s="141"/>
      <c r="W6720" s="141"/>
      <c r="X6720" s="141"/>
      <c r="Y6720" s="141"/>
      <c r="Z6720" s="141"/>
      <c r="AA6720" s="142"/>
      <c r="AB6720" s="140"/>
      <c r="AC6720" s="141"/>
      <c r="AD6720" s="141"/>
      <c r="AE6720" s="142"/>
      <c r="AF6720" s="140"/>
      <c r="AG6720" s="141"/>
      <c r="AH6720" s="141"/>
      <c r="AI6720" s="141"/>
      <c r="AJ6720" s="141"/>
      <c r="AK6720" s="141"/>
      <c r="AL6720" s="141"/>
      <c r="AM6720" s="141"/>
      <c r="AN6720" s="141"/>
      <c r="AO6720" s="142"/>
    </row>
    <row r="6721" spans="2:41" ht="3.75" customHeight="1">
      <c r="B6721" s="135"/>
      <c r="I6721" s="136"/>
      <c r="J6721" s="135"/>
      <c r="M6721" s="136"/>
      <c r="N6721" s="130"/>
      <c r="O6721" s="131"/>
      <c r="P6721" s="131"/>
      <c r="Q6721" s="132"/>
      <c r="R6721" s="683" t="str">
        <f>IF(AND(NM_従事者_従事者79_従事者区分&lt;&gt;"",新_新規_2!I1327&lt;&gt;""), 新_新規_2!I1327, "")
&amp; IF(AND(NM_従事者_従事者79_従事者区分&lt;&gt;"",新_変更_3!AL1355&lt;&gt;""), 新_変更_3!AL1355, "")</f>
        <v/>
      </c>
      <c r="S6721" s="684"/>
      <c r="T6721" s="684"/>
      <c r="U6721" s="684"/>
      <c r="V6721" s="684"/>
      <c r="W6721" s="684"/>
      <c r="X6721" s="684"/>
      <c r="Y6721" s="684"/>
      <c r="Z6721" s="684"/>
      <c r="AA6721" s="684"/>
      <c r="AB6721" s="684"/>
      <c r="AC6721" s="684"/>
      <c r="AD6721" s="684"/>
      <c r="AE6721" s="684"/>
      <c r="AF6721" s="684"/>
      <c r="AG6721" s="684"/>
      <c r="AH6721" s="684"/>
      <c r="AI6721" s="684"/>
      <c r="AJ6721" s="685"/>
      <c r="AK6721" s="131"/>
      <c r="AL6721" s="131"/>
      <c r="AM6721" s="131"/>
      <c r="AN6721" s="131"/>
      <c r="AO6721" s="132"/>
    </row>
    <row r="6722" spans="2:41" ht="13.35" customHeight="1">
      <c r="B6722" s="135"/>
      <c r="I6722" s="136"/>
      <c r="J6722" s="135"/>
      <c r="M6722" s="136"/>
      <c r="N6722" s="135" t="s">
        <v>8</v>
      </c>
      <c r="Q6722" s="136"/>
      <c r="R6722" s="686"/>
      <c r="S6722" s="687"/>
      <c r="T6722" s="687"/>
      <c r="U6722" s="687"/>
      <c r="V6722" s="687"/>
      <c r="W6722" s="687"/>
      <c r="X6722" s="687"/>
      <c r="Y6722" s="687"/>
      <c r="Z6722" s="687"/>
      <c r="AA6722" s="687"/>
      <c r="AB6722" s="687"/>
      <c r="AC6722" s="687"/>
      <c r="AD6722" s="687"/>
      <c r="AE6722" s="687"/>
      <c r="AF6722" s="687"/>
      <c r="AG6722" s="687"/>
      <c r="AH6722" s="687"/>
      <c r="AI6722" s="687"/>
      <c r="AJ6722" s="688"/>
      <c r="AL6722" s="147" t="s">
        <v>13</v>
      </c>
      <c r="AM6722" s="124" t="s">
        <v>29</v>
      </c>
      <c r="AO6722" s="136"/>
    </row>
    <row r="6723" spans="2:41" ht="3.75" customHeight="1">
      <c r="B6723" s="135"/>
      <c r="I6723" s="136"/>
      <c r="J6723" s="135"/>
      <c r="M6723" s="136"/>
      <c r="N6723" s="140"/>
      <c r="O6723" s="141"/>
      <c r="P6723" s="141"/>
      <c r="Q6723" s="142"/>
      <c r="R6723" s="689"/>
      <c r="S6723" s="690"/>
      <c r="T6723" s="690"/>
      <c r="U6723" s="690"/>
      <c r="V6723" s="690"/>
      <c r="W6723" s="690"/>
      <c r="X6723" s="690"/>
      <c r="Y6723" s="690"/>
      <c r="Z6723" s="690"/>
      <c r="AA6723" s="690"/>
      <c r="AB6723" s="690"/>
      <c r="AC6723" s="690"/>
      <c r="AD6723" s="690"/>
      <c r="AE6723" s="690"/>
      <c r="AF6723" s="690"/>
      <c r="AG6723" s="690"/>
      <c r="AH6723" s="690"/>
      <c r="AI6723" s="690"/>
      <c r="AJ6723" s="691"/>
      <c r="AK6723" s="141"/>
      <c r="AL6723" s="141"/>
      <c r="AM6723" s="141"/>
      <c r="AN6723" s="141"/>
      <c r="AO6723" s="142"/>
    </row>
    <row r="6724" spans="2:41" ht="3.75" customHeight="1">
      <c r="B6724" s="135"/>
      <c r="I6724" s="136"/>
      <c r="J6724" s="135"/>
      <c r="M6724" s="136"/>
      <c r="N6724" s="130"/>
      <c r="O6724" s="131"/>
      <c r="P6724" s="131"/>
      <c r="Q6724" s="132"/>
      <c r="R6724" s="683" t="str">
        <f>IF(NM_従事者_従事者79_従事者区分="","",(IF(新_新規_2!I1326&lt;&gt;"", ASC(PHONETIC(新_新規_2!I1326)), "") &amp; IF(新_変更_3!AL1354&lt;&gt;"", ASC(PHONETIC(新_変更_3!AL1354)), "")))</f>
        <v/>
      </c>
      <c r="S6724" s="684"/>
      <c r="T6724" s="684"/>
      <c r="U6724" s="684"/>
      <c r="V6724" s="684"/>
      <c r="W6724" s="684"/>
      <c r="X6724" s="684"/>
      <c r="Y6724" s="684"/>
      <c r="Z6724" s="684"/>
      <c r="AA6724" s="684"/>
      <c r="AB6724" s="684"/>
      <c r="AC6724" s="684"/>
      <c r="AD6724" s="684"/>
      <c r="AE6724" s="684"/>
      <c r="AF6724" s="684"/>
      <c r="AG6724" s="684"/>
      <c r="AH6724" s="684"/>
      <c r="AI6724" s="684"/>
      <c r="AJ6724" s="684"/>
      <c r="AK6724" s="684"/>
      <c r="AL6724" s="684"/>
      <c r="AM6724" s="684"/>
      <c r="AN6724" s="684"/>
      <c r="AO6724" s="685"/>
    </row>
    <row r="6725" spans="2:41" ht="13.35" customHeight="1">
      <c r="B6725" s="135"/>
      <c r="I6725" s="136"/>
      <c r="J6725" s="135"/>
      <c r="M6725" s="136"/>
      <c r="N6725" s="135" t="s">
        <v>61</v>
      </c>
      <c r="Q6725" s="136"/>
      <c r="R6725" s="686"/>
      <c r="S6725" s="687"/>
      <c r="T6725" s="687"/>
      <c r="U6725" s="687"/>
      <c r="V6725" s="687"/>
      <c r="W6725" s="687"/>
      <c r="X6725" s="687"/>
      <c r="Y6725" s="687"/>
      <c r="Z6725" s="687"/>
      <c r="AA6725" s="687"/>
      <c r="AB6725" s="687"/>
      <c r="AC6725" s="687"/>
      <c r="AD6725" s="687"/>
      <c r="AE6725" s="687"/>
      <c r="AF6725" s="687"/>
      <c r="AG6725" s="687"/>
      <c r="AH6725" s="687"/>
      <c r="AI6725" s="687"/>
      <c r="AJ6725" s="687"/>
      <c r="AK6725" s="687"/>
      <c r="AL6725" s="687"/>
      <c r="AM6725" s="687"/>
      <c r="AN6725" s="687"/>
      <c r="AO6725" s="688"/>
    </row>
    <row r="6726" spans="2:41" ht="3.75" customHeight="1">
      <c r="B6726" s="135"/>
      <c r="I6726" s="136"/>
      <c r="J6726" s="135"/>
      <c r="M6726" s="136"/>
      <c r="N6726" s="135"/>
      <c r="Q6726" s="136"/>
      <c r="R6726" s="689"/>
      <c r="S6726" s="690"/>
      <c r="T6726" s="690"/>
      <c r="U6726" s="690"/>
      <c r="V6726" s="690"/>
      <c r="W6726" s="690"/>
      <c r="X6726" s="690"/>
      <c r="Y6726" s="690"/>
      <c r="Z6726" s="690"/>
      <c r="AA6726" s="690"/>
      <c r="AB6726" s="690"/>
      <c r="AC6726" s="690"/>
      <c r="AD6726" s="690"/>
      <c r="AE6726" s="690"/>
      <c r="AF6726" s="690"/>
      <c r="AG6726" s="690"/>
      <c r="AH6726" s="690"/>
      <c r="AI6726" s="690"/>
      <c r="AJ6726" s="690"/>
      <c r="AK6726" s="690"/>
      <c r="AL6726" s="690"/>
      <c r="AM6726" s="690"/>
      <c r="AN6726" s="690"/>
      <c r="AO6726" s="691"/>
    </row>
    <row r="6727" spans="2:41" ht="3.75" customHeight="1">
      <c r="B6727" s="135"/>
      <c r="I6727" s="136"/>
      <c r="J6727" s="135"/>
      <c r="N6727" s="130"/>
      <c r="O6727" s="131"/>
      <c r="P6727" s="131"/>
      <c r="Q6727" s="132"/>
      <c r="U6727" s="787" t="str">
        <f>IF(AND(NM_従事者_従事者79_従事者区分&lt;&gt;"",新_新規_2!L1328&lt;&gt;""), 新_新規_2!L1328, "")
&amp; IF(AND(NM_従事者_従事者79_従事者区分&lt;&gt;"",新_変更_3!AO1356&lt;&gt;""), 新_変更_3!AO1356, "")</f>
        <v/>
      </c>
      <c r="V6727" s="754"/>
      <c r="W6727" s="754"/>
      <c r="X6727" s="789"/>
      <c r="Y6727" s="131"/>
      <c r="Z6727" s="792" t="str">
        <f>IF(AND(NM_従事者_従事者79_従事者区分&lt;&gt;"",新_新規_2!O1328&lt;&gt;""), 新_新規_2!O1328, "")
&amp; IF(AND(NM_従事者_従事者79_従事者区分&lt;&gt;"",新_変更_3!AR1356&lt;&gt;""), 新_変更_3!AR1356, "")</f>
        <v/>
      </c>
      <c r="AA6727" s="754"/>
      <c r="AB6727" s="754"/>
      <c r="AC6727" s="755"/>
      <c r="AG6727" s="683" t="str">
        <f>IF(AND(NM_従事者_従事者79_従事者区分&lt;&gt;"",新_新規_2!L1329&lt;&gt;""), 新_新規_2!L1329, "")
&amp; IF(AND(NM_従事者_従事者79_従事者区分&lt;&gt;"",新_変更_3!AO1357&lt;&gt;""), 新_変更_3!AO1357, "")</f>
        <v/>
      </c>
      <c r="AH6727" s="684"/>
      <c r="AI6727" s="684"/>
      <c r="AJ6727" s="684"/>
      <c r="AK6727" s="684"/>
      <c r="AL6727" s="684"/>
      <c r="AM6727" s="684"/>
      <c r="AN6727" s="684"/>
      <c r="AO6727" s="685"/>
    </row>
    <row r="6728" spans="2:41" ht="13.35" customHeight="1">
      <c r="B6728" s="135"/>
      <c r="I6728" s="136"/>
      <c r="J6728" s="135"/>
      <c r="N6728" s="135"/>
      <c r="Q6728" s="136"/>
      <c r="R6728" s="124" t="s">
        <v>15</v>
      </c>
      <c r="U6728" s="756"/>
      <c r="V6728" s="757"/>
      <c r="W6728" s="757"/>
      <c r="X6728" s="790"/>
      <c r="Y6728" s="125" t="s">
        <v>359</v>
      </c>
      <c r="Z6728" s="793"/>
      <c r="AA6728" s="757"/>
      <c r="AB6728" s="757"/>
      <c r="AC6728" s="758"/>
      <c r="AD6728" s="124" t="s">
        <v>56</v>
      </c>
      <c r="AG6728" s="686"/>
      <c r="AH6728" s="687"/>
      <c r="AI6728" s="687"/>
      <c r="AJ6728" s="687"/>
      <c r="AK6728" s="687"/>
      <c r="AL6728" s="687"/>
      <c r="AM6728" s="687"/>
      <c r="AN6728" s="687"/>
      <c r="AO6728" s="688"/>
    </row>
    <row r="6729" spans="2:41" ht="3.75" customHeight="1">
      <c r="B6729" s="135"/>
      <c r="I6729" s="136"/>
      <c r="J6729" s="135"/>
      <c r="N6729" s="135"/>
      <c r="Q6729" s="136"/>
      <c r="R6729" s="141"/>
      <c r="S6729" s="141"/>
      <c r="T6729" s="141"/>
      <c r="U6729" s="759"/>
      <c r="V6729" s="760"/>
      <c r="W6729" s="760"/>
      <c r="X6729" s="791"/>
      <c r="Y6729" s="141"/>
      <c r="Z6729" s="794"/>
      <c r="AA6729" s="760"/>
      <c r="AB6729" s="760"/>
      <c r="AC6729" s="761"/>
      <c r="AD6729" s="141"/>
      <c r="AE6729" s="141"/>
      <c r="AF6729" s="141"/>
      <c r="AG6729" s="689"/>
      <c r="AH6729" s="690"/>
      <c r="AI6729" s="690"/>
      <c r="AJ6729" s="690"/>
      <c r="AK6729" s="690"/>
      <c r="AL6729" s="690"/>
      <c r="AM6729" s="690"/>
      <c r="AN6729" s="690"/>
      <c r="AO6729" s="691"/>
    </row>
    <row r="6730" spans="2:41" ht="3.75" customHeight="1">
      <c r="B6730" s="135"/>
      <c r="I6730" s="136"/>
      <c r="J6730" s="135"/>
      <c r="N6730" s="135"/>
      <c r="Q6730" s="136"/>
      <c r="R6730" s="131"/>
      <c r="S6730" s="131"/>
      <c r="T6730" s="132"/>
      <c r="U6730" s="683" t="str">
        <f>IF(AND(NM_従事者_従事者79_従事者区分&lt;&gt;"",新_新規_2!T1329&lt;&gt;""), 新_新規_2!T1329, "")
&amp; IF(AND(NM_従事者_従事者79_従事者区分&lt;&gt;"",新_変更_3!AW1357&lt;&gt;""), 新_変更_3!AW1357, "")</f>
        <v/>
      </c>
      <c r="V6730" s="684"/>
      <c r="W6730" s="684"/>
      <c r="X6730" s="684"/>
      <c r="Y6730" s="684"/>
      <c r="Z6730" s="684"/>
      <c r="AA6730" s="684"/>
      <c r="AB6730" s="684"/>
      <c r="AC6730" s="685"/>
      <c r="AD6730" s="130"/>
      <c r="AE6730" s="131"/>
      <c r="AF6730" s="132"/>
      <c r="AG6730" s="683" t="str">
        <f>IF(AND(NM_従事者_従事者79_従事者区分&lt;&gt;"",新_新規_2!L1330&lt;&gt;""), 新_新規_2!L1330, "")
 &amp; IF(AND(NM_従事者_従事者79_従事者区分&lt;&gt;"",新_変更_3!AO1358&lt;&gt;""), 新_変更_3!AO1358, "")</f>
        <v/>
      </c>
      <c r="AH6730" s="684"/>
      <c r="AI6730" s="684"/>
      <c r="AJ6730" s="684"/>
      <c r="AK6730" s="684"/>
      <c r="AL6730" s="684"/>
      <c r="AM6730" s="684"/>
      <c r="AN6730" s="684"/>
      <c r="AO6730" s="685"/>
    </row>
    <row r="6731" spans="2:41" ht="13.35" customHeight="1">
      <c r="B6731" s="135"/>
      <c r="I6731" s="136"/>
      <c r="J6731" s="135" t="s">
        <v>4071</v>
      </c>
      <c r="N6731" s="135" t="s">
        <v>23</v>
      </c>
      <c r="Q6731" s="136"/>
      <c r="R6731" s="124" t="s">
        <v>17</v>
      </c>
      <c r="T6731" s="136"/>
      <c r="U6731" s="686"/>
      <c r="V6731" s="687"/>
      <c r="W6731" s="687"/>
      <c r="X6731" s="687"/>
      <c r="Y6731" s="687"/>
      <c r="Z6731" s="687"/>
      <c r="AA6731" s="687"/>
      <c r="AB6731" s="687"/>
      <c r="AC6731" s="688"/>
      <c r="AD6731" s="135" t="s">
        <v>18</v>
      </c>
      <c r="AF6731" s="136"/>
      <c r="AG6731" s="686"/>
      <c r="AH6731" s="687"/>
      <c r="AI6731" s="687"/>
      <c r="AJ6731" s="687"/>
      <c r="AK6731" s="687"/>
      <c r="AL6731" s="687"/>
      <c r="AM6731" s="687"/>
      <c r="AN6731" s="687"/>
      <c r="AO6731" s="688"/>
    </row>
    <row r="6732" spans="2:41" ht="3.75" customHeight="1">
      <c r="B6732" s="135"/>
      <c r="I6732" s="136"/>
      <c r="J6732" s="135"/>
      <c r="N6732" s="135"/>
      <c r="Q6732" s="136"/>
      <c r="R6732" s="141"/>
      <c r="S6732" s="141"/>
      <c r="T6732" s="142"/>
      <c r="U6732" s="689"/>
      <c r="V6732" s="690"/>
      <c r="W6732" s="690"/>
      <c r="X6732" s="690"/>
      <c r="Y6732" s="690"/>
      <c r="Z6732" s="690"/>
      <c r="AA6732" s="690"/>
      <c r="AB6732" s="690"/>
      <c r="AC6732" s="691"/>
      <c r="AD6732" s="140"/>
      <c r="AE6732" s="141"/>
      <c r="AF6732" s="142"/>
      <c r="AG6732" s="689"/>
      <c r="AH6732" s="690"/>
      <c r="AI6732" s="690"/>
      <c r="AJ6732" s="690"/>
      <c r="AK6732" s="690"/>
      <c r="AL6732" s="690"/>
      <c r="AM6732" s="690"/>
      <c r="AN6732" s="690"/>
      <c r="AO6732" s="691"/>
    </row>
    <row r="6733" spans="2:41" ht="3.75" customHeight="1">
      <c r="B6733" s="135"/>
      <c r="I6733" s="136"/>
      <c r="J6733" s="135"/>
      <c r="N6733" s="135"/>
      <c r="Q6733" s="136"/>
      <c r="R6733" s="131"/>
      <c r="S6733" s="131"/>
      <c r="T6733" s="132"/>
      <c r="U6733" s="683" t="str">
        <f>IF(AND(NM_従事者_従事者79_従事者区分&lt;&gt;"",新_新規_2!T1330&lt;&gt;""), 新_新規_2!T1330, "")
&amp; IF(AND(NM_従事者_従事者79_従事者区分&lt;&gt;"",新_変更_3!AW1358&lt;&gt;""), 新_変更_3!AW1358, "")</f>
        <v/>
      </c>
      <c r="V6733" s="684"/>
      <c r="W6733" s="684"/>
      <c r="X6733" s="684"/>
      <c r="Y6733" s="684"/>
      <c r="Z6733" s="684"/>
      <c r="AA6733" s="684"/>
      <c r="AB6733" s="684"/>
      <c r="AC6733" s="685"/>
      <c r="AD6733" s="130"/>
      <c r="AE6733" s="131"/>
      <c r="AF6733" s="132"/>
      <c r="AG6733" s="683" t="str">
        <f>IF(AND(NM_従事者_従事者79_従事者区分&lt;&gt;"",新_新規_2!L1331&lt;&gt;""), 新_新規_2!L1331, "")
 &amp; IF(AND(NM_従事者_従事者79_従事者区分&lt;&gt;"",新_変更_3!AO1359&lt;&gt;""), 新_変更_3!AO1359, "")</f>
        <v/>
      </c>
      <c r="AH6733" s="684"/>
      <c r="AI6733" s="684"/>
      <c r="AJ6733" s="684"/>
      <c r="AK6733" s="684"/>
      <c r="AL6733" s="684"/>
      <c r="AM6733" s="684"/>
      <c r="AN6733" s="684"/>
      <c r="AO6733" s="685"/>
    </row>
    <row r="6734" spans="2:41" ht="13.35" customHeight="1">
      <c r="B6734" s="135"/>
      <c r="I6734" s="136"/>
      <c r="J6734" s="135"/>
      <c r="N6734" s="135"/>
      <c r="Q6734" s="136"/>
      <c r="R6734" s="124" t="s">
        <v>19</v>
      </c>
      <c r="T6734" s="136"/>
      <c r="U6734" s="686"/>
      <c r="V6734" s="687"/>
      <c r="W6734" s="687"/>
      <c r="X6734" s="687"/>
      <c r="Y6734" s="687"/>
      <c r="Z6734" s="687"/>
      <c r="AA6734" s="687"/>
      <c r="AB6734" s="687"/>
      <c r="AC6734" s="688"/>
      <c r="AD6734" s="135" t="s">
        <v>20</v>
      </c>
      <c r="AF6734" s="136"/>
      <c r="AG6734" s="686"/>
      <c r="AH6734" s="687"/>
      <c r="AI6734" s="687"/>
      <c r="AJ6734" s="687"/>
      <c r="AK6734" s="687"/>
      <c r="AL6734" s="687"/>
      <c r="AM6734" s="687"/>
      <c r="AN6734" s="687"/>
      <c r="AO6734" s="688"/>
    </row>
    <row r="6735" spans="2:41" ht="3.75" customHeight="1">
      <c r="B6735" s="135"/>
      <c r="I6735" s="136"/>
      <c r="J6735" s="135"/>
      <c r="N6735" s="140"/>
      <c r="O6735" s="141"/>
      <c r="P6735" s="141"/>
      <c r="Q6735" s="142"/>
      <c r="R6735" s="141"/>
      <c r="S6735" s="141"/>
      <c r="T6735" s="142"/>
      <c r="U6735" s="689"/>
      <c r="V6735" s="690"/>
      <c r="W6735" s="690"/>
      <c r="X6735" s="690"/>
      <c r="Y6735" s="690"/>
      <c r="Z6735" s="690"/>
      <c r="AA6735" s="690"/>
      <c r="AB6735" s="690"/>
      <c r="AC6735" s="691"/>
      <c r="AD6735" s="140"/>
      <c r="AE6735" s="141"/>
      <c r="AF6735" s="142"/>
      <c r="AG6735" s="689"/>
      <c r="AH6735" s="690"/>
      <c r="AI6735" s="690"/>
      <c r="AJ6735" s="690"/>
      <c r="AK6735" s="690"/>
      <c r="AL6735" s="690"/>
      <c r="AM6735" s="690"/>
      <c r="AN6735" s="690"/>
      <c r="AO6735" s="691"/>
    </row>
    <row r="6736" spans="2:41" ht="3.75" customHeight="1">
      <c r="B6736" s="135"/>
      <c r="I6736" s="136"/>
      <c r="J6736" s="135"/>
      <c r="M6736" s="136"/>
      <c r="N6736" s="135"/>
      <c r="Q6736" s="136"/>
      <c r="R6736" s="130"/>
      <c r="S6736" s="131"/>
      <c r="T6736" s="131"/>
      <c r="U6736" s="131"/>
      <c r="V6736" s="131"/>
      <c r="W6736" s="131"/>
      <c r="X6736" s="131"/>
      <c r="Y6736" s="131"/>
      <c r="Z6736" s="131"/>
      <c r="AA6736" s="131"/>
      <c r="AB6736" s="131"/>
      <c r="AC6736" s="131"/>
      <c r="AD6736" s="131"/>
      <c r="AE6736" s="131"/>
      <c r="AF6736" s="131"/>
      <c r="AG6736" s="131"/>
      <c r="AH6736" s="131"/>
      <c r="AI6736" s="131"/>
      <c r="AJ6736" s="131"/>
      <c r="AK6736" s="131"/>
      <c r="AL6736" s="131"/>
      <c r="AM6736" s="131"/>
      <c r="AN6736" s="131"/>
      <c r="AO6736" s="132"/>
    </row>
    <row r="6737" spans="2:41" ht="13.35" customHeight="1">
      <c r="B6737" s="135"/>
      <c r="I6737" s="136"/>
      <c r="J6737" s="135"/>
      <c r="M6737" s="136"/>
      <c r="N6737" s="135" t="s">
        <v>111</v>
      </c>
      <c r="Q6737" s="136"/>
      <c r="R6737" s="135"/>
      <c r="S6737" s="696"/>
      <c r="T6737" s="694"/>
      <c r="V6737" s="146"/>
      <c r="W6737" s="124" t="s">
        <v>12</v>
      </c>
      <c r="X6737" s="146"/>
      <c r="Y6737" s="124" t="s">
        <v>11</v>
      </c>
      <c r="Z6737" s="146"/>
      <c r="AA6737" s="124" t="s">
        <v>364</v>
      </c>
      <c r="AO6737" s="136"/>
    </row>
    <row r="6738" spans="2:41" ht="3.75" customHeight="1">
      <c r="B6738" s="135"/>
      <c r="I6738" s="136"/>
      <c r="J6738" s="135"/>
      <c r="M6738" s="136"/>
      <c r="N6738" s="135"/>
      <c r="Q6738" s="136"/>
      <c r="R6738" s="135"/>
      <c r="AO6738" s="136"/>
    </row>
    <row r="6739" spans="2:41" ht="3.75" customHeight="1">
      <c r="B6739" s="135"/>
      <c r="I6739" s="136"/>
      <c r="J6739" s="135"/>
      <c r="M6739" s="136"/>
      <c r="N6739" s="130"/>
      <c r="O6739" s="131"/>
      <c r="P6739" s="131"/>
      <c r="Q6739" s="131"/>
      <c r="R6739" s="781" t="str">
        <f>IF(AND(NM_従事者_従事者79_従事者区分&lt;&gt;"",新_新規_2!I1332&lt;&gt;""), 新_新規_2!I1332, "")
&amp; IF(AND(NM_従事者_従事者79_従事者区分&lt;&gt;"",新_変更_3!AL1360&lt;&gt;""), 新_変更_3!AL1360, "")</f>
        <v/>
      </c>
      <c r="S6739" s="784" t="str">
        <f>IF(AND(NM_従事者_従事者79_従事者区分&lt;&gt;"",新_新規_2!J1332&lt;&gt;""), 新_新規_2!J1332, "")
 &amp; IF(AND(NM_従事者_従事者79_従事者区分&lt;&gt;"",新_変更_3!AM1360&lt;&gt;""), 新_変更_3!AM1360, "")</f>
        <v/>
      </c>
      <c r="T6739" s="131"/>
      <c r="U6739" s="787" t="str">
        <f>IF(AND(NM_従事者_従事者79_従事者区分&lt;&gt;"",新_新規_2!L1332&lt;&gt;""), 新_新規_2!L1332, "")
&amp; IF(AND(NM_従事者_従事者79_従事者区分&lt;&gt;"",新_変更_3!AO1360&lt;&gt;""), 新_変更_3!AO1360, "")</f>
        <v/>
      </c>
      <c r="V6739" s="130"/>
      <c r="W6739" s="131"/>
      <c r="X6739" s="131"/>
      <c r="Y6739" s="131"/>
      <c r="Z6739" s="131"/>
      <c r="AA6739" s="131"/>
      <c r="AB6739" s="131"/>
      <c r="AC6739" s="131"/>
      <c r="AD6739" s="131"/>
      <c r="AE6739" s="131"/>
      <c r="AF6739" s="131"/>
      <c r="AG6739" s="131"/>
      <c r="AH6739" s="133"/>
      <c r="AI6739" s="133"/>
      <c r="AJ6739" s="131"/>
      <c r="AK6739" s="149"/>
      <c r="AL6739" s="131"/>
      <c r="AM6739" s="131"/>
      <c r="AN6739" s="131"/>
      <c r="AO6739" s="132"/>
    </row>
    <row r="6740" spans="2:41" ht="13.35" customHeight="1">
      <c r="B6740" s="135"/>
      <c r="I6740" s="136"/>
      <c r="J6740" s="135"/>
      <c r="M6740" s="136"/>
      <c r="N6740" s="135" t="s">
        <v>30</v>
      </c>
      <c r="R6740" s="782"/>
      <c r="S6740" s="785"/>
      <c r="T6740" s="124" t="s">
        <v>388</v>
      </c>
      <c r="U6740" s="756"/>
      <c r="V6740" s="135" t="s">
        <v>112</v>
      </c>
      <c r="AH6740" s="137"/>
      <c r="AI6740" s="137"/>
      <c r="AK6740" s="150"/>
      <c r="AO6740" s="136"/>
    </row>
    <row r="6741" spans="2:41" ht="3.75" customHeight="1">
      <c r="B6741" s="135"/>
      <c r="I6741" s="136"/>
      <c r="J6741" s="135"/>
      <c r="M6741" s="136"/>
      <c r="N6741" s="135"/>
      <c r="R6741" s="783"/>
      <c r="S6741" s="786"/>
      <c r="T6741" s="141"/>
      <c r="U6741" s="759"/>
      <c r="V6741" s="140"/>
      <c r="W6741" s="141"/>
      <c r="X6741" s="141"/>
      <c r="Y6741" s="141"/>
      <c r="Z6741" s="141"/>
      <c r="AA6741" s="141"/>
      <c r="AB6741" s="141"/>
      <c r="AC6741" s="141"/>
      <c r="AD6741" s="141"/>
      <c r="AE6741" s="141"/>
      <c r="AF6741" s="141"/>
      <c r="AG6741" s="141"/>
      <c r="AH6741" s="143"/>
      <c r="AI6741" s="143"/>
      <c r="AJ6741" s="141"/>
      <c r="AK6741" s="151"/>
      <c r="AL6741" s="141"/>
      <c r="AM6741" s="141"/>
      <c r="AN6741" s="141"/>
      <c r="AO6741" s="142"/>
    </row>
    <row r="6742" spans="2:41" ht="3.75" customHeight="1">
      <c r="B6742" s="135"/>
      <c r="I6742" s="136"/>
      <c r="J6742" s="135"/>
      <c r="M6742" s="136"/>
      <c r="N6742" s="130"/>
      <c r="O6742" s="131"/>
      <c r="P6742" s="131"/>
      <c r="Q6742" s="132"/>
      <c r="R6742" s="788" t="str">
        <f>IF(AND(NM_従事者_従事者79_従事者区分&lt;&gt;"",新_新規_2!K1336&lt;&gt;""), 新_新規_2!K1336, "")
 &amp; IF(AND(NM_従事者_従事者79_従事者区分&lt;&gt;"",新_変更_3!AN1364&lt;&gt;""), 新_変更_3!AN1364, "")</f>
        <v/>
      </c>
      <c r="S6742" s="684"/>
      <c r="T6742" s="684"/>
      <c r="U6742" s="685"/>
      <c r="V6742" s="686" t="str">
        <f>IF(AND(NM_従事者_従事者79_従事者区分&lt;&gt;"",新_新規_2!O1336&lt;&gt;""), 新_新規_2!O1336, "")
 &amp; IF(AND(NM_従事者_従事者79_従事者区分&lt;&gt;"",新_変更_3!AR1364&lt;&gt;""), 新_変更_3!AR1364, "")</f>
        <v/>
      </c>
      <c r="W6742" s="688"/>
      <c r="X6742" s="683" t="str">
        <f>IF(AND(NM_従事者_従事者79_従事者区分&lt;&gt;"",新_新規_2!Q1336&lt;&gt;""), 新_新規_2!Q1336, "")
&amp; IF(AND(NM_従事者_従事者79_従事者区分&lt;&gt;"",新_変更_3!AT1364&lt;&gt;""), 新_変更_3!AT1364, "")</f>
        <v/>
      </c>
      <c r="Y6742" s="684"/>
      <c r="Z6742" s="684"/>
      <c r="AA6742" s="685"/>
      <c r="AI6742" s="131"/>
      <c r="AO6742" s="136"/>
    </row>
    <row r="6743" spans="2:41" ht="13.35" customHeight="1">
      <c r="B6743" s="135"/>
      <c r="I6743" s="136"/>
      <c r="J6743" s="135"/>
      <c r="M6743" s="136"/>
      <c r="N6743" s="135" t="s">
        <v>114</v>
      </c>
      <c r="Q6743" s="136"/>
      <c r="R6743" s="686"/>
      <c r="S6743" s="687"/>
      <c r="T6743" s="687"/>
      <c r="U6743" s="688"/>
      <c r="V6743" s="686"/>
      <c r="W6743" s="688"/>
      <c r="X6743" s="686"/>
      <c r="Y6743" s="687"/>
      <c r="Z6743" s="687"/>
      <c r="AA6743" s="688"/>
      <c r="AB6743" s="158" t="s">
        <v>171</v>
      </c>
      <c r="AO6743" s="136"/>
    </row>
    <row r="6744" spans="2:41" ht="3.75" customHeight="1">
      <c r="B6744" s="135"/>
      <c r="I6744" s="136"/>
      <c r="J6744" s="135"/>
      <c r="M6744" s="136"/>
      <c r="N6744" s="135"/>
      <c r="Q6744" s="136"/>
      <c r="R6744" s="689"/>
      <c r="S6744" s="690"/>
      <c r="T6744" s="690"/>
      <c r="U6744" s="691"/>
      <c r="V6744" s="689"/>
      <c r="W6744" s="691"/>
      <c r="X6744" s="689"/>
      <c r="Y6744" s="690"/>
      <c r="Z6744" s="690"/>
      <c r="AA6744" s="691"/>
      <c r="AB6744" s="141"/>
      <c r="AC6744" s="141"/>
      <c r="AD6744" s="141"/>
      <c r="AE6744" s="141"/>
      <c r="AF6744" s="141"/>
      <c r="AG6744" s="141"/>
      <c r="AH6744" s="141"/>
      <c r="AI6744" s="141"/>
      <c r="AJ6744" s="141"/>
      <c r="AK6744" s="141"/>
      <c r="AL6744" s="141"/>
      <c r="AM6744" s="141"/>
      <c r="AN6744" s="141"/>
      <c r="AO6744" s="142"/>
    </row>
    <row r="6745" spans="2:41" ht="3.75" customHeight="1">
      <c r="B6745" s="135"/>
      <c r="I6745" s="136"/>
      <c r="J6745" s="135"/>
      <c r="M6745" s="136"/>
      <c r="N6745" s="130"/>
      <c r="O6745" s="131"/>
      <c r="P6745" s="131"/>
      <c r="Q6745" s="131"/>
      <c r="R6745" s="130"/>
      <c r="S6745" s="131"/>
      <c r="T6745" s="131"/>
      <c r="U6745" s="131"/>
      <c r="V6745" s="131"/>
      <c r="W6745" s="131"/>
      <c r="X6745" s="131"/>
      <c r="Y6745" s="131"/>
      <c r="Z6745" s="131"/>
      <c r="AA6745" s="132"/>
      <c r="AB6745" s="130"/>
      <c r="AI6745" s="136"/>
      <c r="AJ6745" s="130"/>
      <c r="AK6745" s="131"/>
      <c r="AL6745" s="131"/>
      <c r="AM6745" s="131"/>
      <c r="AN6745" s="131"/>
      <c r="AO6745" s="132"/>
    </row>
    <row r="6746" spans="2:41" ht="13.35" customHeight="1">
      <c r="B6746" s="135"/>
      <c r="I6746" s="136"/>
      <c r="J6746" s="135"/>
      <c r="M6746" s="136"/>
      <c r="N6746" s="135" t="s">
        <v>115</v>
      </c>
      <c r="R6746" s="135"/>
      <c r="S6746" s="696" t="str">
        <f>IF(AND(NM_従事者_従事者79_従事者区分&lt;&gt;"",新_新規_2!I1338&lt;&gt;""), 新_新規_2!I1338, "")
&amp; IF(AND(NM_従事者_従事者79_従事者区分&lt;&gt;"",新_変更_3!AL1366&lt;&gt;""), 新_変更_3!AL1366, "")</f>
        <v/>
      </c>
      <c r="T6746" s="694"/>
      <c r="V6746" s="146" t="str">
        <f>IF(AND(NM_従事者_従事者79_従事者区分&lt;&gt;"",新_新規_2!K1338&lt;&gt;""), 新_新規_2!K1338, "")
&amp; IF(AND(NM_従事者_従事者79_従事者区分&lt;&gt;"",新_変更_3!AN1366&lt;&gt;""), 新_変更_3!AN1366, "")</f>
        <v/>
      </c>
      <c r="W6746" s="124" t="s">
        <v>12</v>
      </c>
      <c r="X6746" s="146" t="str">
        <f>IF(AND(NM_従事者_従事者79_従事者区分&lt;&gt;"",新_新規_2!M1338&lt;&gt;""), 新_新規_2!M1338, "")
&amp; IF(AND(NM_従事者_従事者79_従事者区分&lt;&gt;"",新_変更_3!AP1366&lt;&gt;""), 新_変更_3!AP1366, "")</f>
        <v/>
      </c>
      <c r="Y6746" s="124" t="s">
        <v>11</v>
      </c>
      <c r="Z6746" s="146" t="str">
        <f>IF(AND(NM_従事者_従事者79_従事者区分&lt;&gt;"",新_新規_2!O1338&lt;&gt;""), 新_新規_2!O1338, "")
 &amp; IF(AND(NM_従事者_従事者79_従事者区分&lt;&gt;"",新_変更_3!AR1366&lt;&gt;""), 新_変更_3!AR1366, "")</f>
        <v/>
      </c>
      <c r="AA6746" s="124" t="s">
        <v>364</v>
      </c>
      <c r="AB6746" s="135" t="s">
        <v>170</v>
      </c>
      <c r="AI6746" s="136"/>
      <c r="AJ6746" s="135"/>
      <c r="AK6746" s="696"/>
      <c r="AL6746" s="693"/>
      <c r="AM6746" s="693"/>
      <c r="AN6746" s="693"/>
      <c r="AO6746" s="694"/>
    </row>
    <row r="6747" spans="2:41" ht="3.75" customHeight="1">
      <c r="B6747" s="135"/>
      <c r="I6747" s="136"/>
      <c r="J6747" s="135"/>
      <c r="M6747" s="136"/>
      <c r="N6747" s="135"/>
      <c r="R6747" s="140"/>
      <c r="S6747" s="141"/>
      <c r="T6747" s="141"/>
      <c r="U6747" s="141"/>
      <c r="V6747" s="141"/>
      <c r="W6747" s="141"/>
      <c r="X6747" s="141"/>
      <c r="Y6747" s="141"/>
      <c r="Z6747" s="141"/>
      <c r="AA6747" s="142"/>
      <c r="AB6747" s="140"/>
      <c r="AC6747" s="141"/>
      <c r="AD6747" s="141"/>
      <c r="AE6747" s="141"/>
      <c r="AF6747" s="141"/>
      <c r="AG6747" s="141"/>
      <c r="AH6747" s="141"/>
      <c r="AI6747" s="142"/>
      <c r="AJ6747" s="140"/>
      <c r="AK6747" s="141"/>
      <c r="AL6747" s="141"/>
      <c r="AM6747" s="141"/>
      <c r="AN6747" s="141"/>
      <c r="AO6747" s="142"/>
    </row>
    <row r="6748" spans="2:41" ht="3.75" customHeight="1">
      <c r="B6748" s="135"/>
      <c r="I6748" s="136"/>
      <c r="J6748" s="135"/>
      <c r="M6748" s="136"/>
      <c r="N6748" s="130"/>
      <c r="O6748" s="131"/>
      <c r="P6748" s="131"/>
      <c r="Q6748" s="132"/>
      <c r="R6748" s="683" t="str">
        <f>IF(新_新規_2!T1335="☑", "研修中の登録販売者", "") &amp; IF(新_変更_3!AW1363="☑", "研修中の登録販売者", "")</f>
        <v/>
      </c>
      <c r="S6748" s="684"/>
      <c r="T6748" s="684"/>
      <c r="U6748" s="684"/>
      <c r="V6748" s="684"/>
      <c r="W6748" s="684"/>
      <c r="X6748" s="684"/>
      <c r="Y6748" s="684"/>
      <c r="Z6748" s="684"/>
      <c r="AA6748" s="684"/>
      <c r="AB6748" s="684"/>
      <c r="AC6748" s="684"/>
      <c r="AD6748" s="684"/>
      <c r="AE6748" s="684"/>
      <c r="AF6748" s="684"/>
      <c r="AG6748" s="684"/>
      <c r="AH6748" s="684"/>
      <c r="AI6748" s="684"/>
      <c r="AJ6748" s="684"/>
      <c r="AK6748" s="684"/>
      <c r="AL6748" s="684"/>
      <c r="AM6748" s="684"/>
      <c r="AN6748" s="684"/>
      <c r="AO6748" s="685"/>
    </row>
    <row r="6749" spans="2:41" ht="13.35" customHeight="1">
      <c r="B6749" s="135"/>
      <c r="I6749" s="136"/>
      <c r="J6749" s="135"/>
      <c r="M6749" s="136"/>
      <c r="N6749" s="135" t="s">
        <v>32</v>
      </c>
      <c r="Q6749" s="136"/>
      <c r="R6749" s="686"/>
      <c r="S6749" s="687"/>
      <c r="T6749" s="687"/>
      <c r="U6749" s="687"/>
      <c r="V6749" s="687"/>
      <c r="W6749" s="687"/>
      <c r="X6749" s="687"/>
      <c r="Y6749" s="687"/>
      <c r="Z6749" s="687"/>
      <c r="AA6749" s="687"/>
      <c r="AB6749" s="687"/>
      <c r="AC6749" s="687"/>
      <c r="AD6749" s="687"/>
      <c r="AE6749" s="687"/>
      <c r="AF6749" s="687"/>
      <c r="AG6749" s="687"/>
      <c r="AH6749" s="687"/>
      <c r="AI6749" s="687"/>
      <c r="AJ6749" s="687"/>
      <c r="AK6749" s="687"/>
      <c r="AL6749" s="687"/>
      <c r="AM6749" s="687"/>
      <c r="AN6749" s="687"/>
      <c r="AO6749" s="688"/>
    </row>
    <row r="6750" spans="2:41" ht="3.75" customHeight="1">
      <c r="B6750" s="135"/>
      <c r="I6750" s="136"/>
      <c r="J6750" s="135"/>
      <c r="M6750" s="136"/>
      <c r="N6750" s="140"/>
      <c r="O6750" s="141"/>
      <c r="P6750" s="141"/>
      <c r="Q6750" s="142"/>
      <c r="R6750" s="689"/>
      <c r="S6750" s="690"/>
      <c r="T6750" s="690"/>
      <c r="U6750" s="690"/>
      <c r="V6750" s="690"/>
      <c r="W6750" s="690"/>
      <c r="X6750" s="690"/>
      <c r="Y6750" s="690"/>
      <c r="Z6750" s="690"/>
      <c r="AA6750" s="690"/>
      <c r="AB6750" s="690"/>
      <c r="AC6750" s="690"/>
      <c r="AD6750" s="690"/>
      <c r="AE6750" s="690"/>
      <c r="AF6750" s="690"/>
      <c r="AG6750" s="690"/>
      <c r="AH6750" s="690"/>
      <c r="AI6750" s="690"/>
      <c r="AJ6750" s="690"/>
      <c r="AK6750" s="690"/>
      <c r="AL6750" s="690"/>
      <c r="AM6750" s="690"/>
      <c r="AN6750" s="690"/>
      <c r="AO6750" s="691"/>
    </row>
    <row r="6751" spans="2:41" ht="3.75" customHeight="1">
      <c r="B6751" s="135"/>
      <c r="I6751" s="136"/>
      <c r="J6751" s="130"/>
      <c r="K6751" s="131"/>
      <c r="L6751" s="131"/>
      <c r="M6751" s="132"/>
      <c r="N6751" s="130"/>
      <c r="O6751" s="131"/>
      <c r="P6751" s="131"/>
      <c r="Q6751" s="132"/>
      <c r="R6751" s="130"/>
      <c r="S6751" s="131"/>
      <c r="T6751" s="131"/>
      <c r="U6751" s="131"/>
      <c r="V6751" s="131"/>
      <c r="W6751" s="131"/>
      <c r="X6751" s="131"/>
      <c r="Y6751" s="131"/>
      <c r="Z6751" s="131"/>
      <c r="AA6751" s="132"/>
      <c r="AB6751" s="130"/>
      <c r="AC6751" s="131"/>
      <c r="AD6751" s="131"/>
      <c r="AE6751" s="132"/>
      <c r="AF6751" s="131"/>
      <c r="AG6751" s="131"/>
      <c r="AH6751" s="131"/>
      <c r="AI6751" s="131"/>
      <c r="AJ6751" s="131"/>
      <c r="AK6751" s="131"/>
      <c r="AL6751" s="131"/>
      <c r="AM6751" s="131"/>
      <c r="AN6751" s="131"/>
      <c r="AO6751" s="132"/>
    </row>
    <row r="6752" spans="2:41" ht="13.35" customHeight="1">
      <c r="B6752" s="135"/>
      <c r="I6752" s="136"/>
      <c r="J6752" s="135"/>
      <c r="M6752" s="136"/>
      <c r="N6752" s="135" t="s">
        <v>27</v>
      </c>
      <c r="Q6752" s="136"/>
      <c r="R6752" s="135"/>
      <c r="S6752" s="692" t="str">
        <f xml:space="preserve"> IF(新_新規_2!I1342&lt;&gt;"", "01300011:その他従事者", "") &amp; IF(新_変更_3!AL1370&lt;&gt;"", "01300011:その他従事者", "")</f>
        <v/>
      </c>
      <c r="T6752" s="693"/>
      <c r="U6752" s="693"/>
      <c r="V6752" s="693"/>
      <c r="W6752" s="693"/>
      <c r="X6752" s="693"/>
      <c r="Y6752" s="693"/>
      <c r="Z6752" s="693"/>
      <c r="AA6752" s="694"/>
      <c r="AB6752" s="135" t="s">
        <v>28</v>
      </c>
      <c r="AE6752" s="136"/>
      <c r="AF6752" s="135"/>
      <c r="AG6752" s="695" t="str">
        <f>IF(新_新規_2!I1350="☑", "01300001:薬剤師", "") &amp; IF(新_変更_3!AL1378="☑", "01300001:薬剤師", "")
&amp; IF(新_新規_2!N1350="☑", "01300002:登録販売者", "") &amp; IF(新_変更_3!AQ1378="☑", "01300002:登録販売者", "")
&amp; IF(新_新規_2!T1350="☑", "01300002:登録販売者", "") &amp; IF(新_変更_3!AW1378="☑", "01300002:登録販売者", "")</f>
        <v/>
      </c>
      <c r="AH6752" s="693"/>
      <c r="AI6752" s="693"/>
      <c r="AJ6752" s="693"/>
      <c r="AK6752" s="693"/>
      <c r="AL6752" s="693"/>
      <c r="AM6752" s="693"/>
      <c r="AN6752" s="693"/>
      <c r="AO6752" s="694"/>
    </row>
    <row r="6753" spans="2:41" ht="3.75" customHeight="1">
      <c r="B6753" s="135"/>
      <c r="I6753" s="136"/>
      <c r="J6753" s="135"/>
      <c r="M6753" s="136"/>
      <c r="N6753" s="140"/>
      <c r="O6753" s="141"/>
      <c r="P6753" s="141"/>
      <c r="Q6753" s="142"/>
      <c r="R6753" s="140"/>
      <c r="S6753" s="141"/>
      <c r="T6753" s="141"/>
      <c r="U6753" s="141"/>
      <c r="V6753" s="141"/>
      <c r="W6753" s="141"/>
      <c r="X6753" s="141"/>
      <c r="Y6753" s="141"/>
      <c r="Z6753" s="141"/>
      <c r="AA6753" s="142"/>
      <c r="AB6753" s="140"/>
      <c r="AC6753" s="141"/>
      <c r="AD6753" s="141"/>
      <c r="AE6753" s="142"/>
      <c r="AF6753" s="141"/>
      <c r="AG6753" s="141"/>
      <c r="AH6753" s="141"/>
      <c r="AI6753" s="141"/>
      <c r="AJ6753" s="141"/>
      <c r="AK6753" s="141"/>
      <c r="AL6753" s="141"/>
      <c r="AM6753" s="141"/>
      <c r="AN6753" s="141"/>
      <c r="AO6753" s="142"/>
    </row>
    <row r="6754" spans="2:41" ht="3.75" customHeight="1">
      <c r="B6754" s="135"/>
      <c r="I6754" s="136"/>
      <c r="J6754" s="135"/>
      <c r="M6754" s="136"/>
      <c r="N6754" s="130"/>
      <c r="O6754" s="131"/>
      <c r="P6754" s="131"/>
      <c r="Q6754" s="132"/>
      <c r="R6754" s="130"/>
      <c r="S6754" s="131"/>
      <c r="T6754" s="131"/>
      <c r="U6754" s="131"/>
      <c r="V6754" s="131"/>
      <c r="W6754" s="131"/>
      <c r="X6754" s="131"/>
      <c r="Y6754" s="131"/>
      <c r="Z6754" s="131"/>
      <c r="AA6754" s="132"/>
      <c r="AB6754" s="130"/>
      <c r="AC6754" s="131"/>
      <c r="AD6754" s="131"/>
      <c r="AE6754" s="132"/>
      <c r="AF6754" s="130"/>
      <c r="AG6754" s="131"/>
      <c r="AH6754" s="131"/>
      <c r="AI6754" s="131"/>
      <c r="AJ6754" s="131"/>
      <c r="AK6754" s="131"/>
      <c r="AL6754" s="131"/>
      <c r="AM6754" s="131"/>
      <c r="AN6754" s="131"/>
      <c r="AO6754" s="132"/>
    </row>
    <row r="6755" spans="2:41" ht="13.35" customHeight="1">
      <c r="B6755" s="135"/>
      <c r="I6755" s="136"/>
      <c r="J6755" s="135"/>
      <c r="M6755" s="136"/>
      <c r="N6755" s="135" t="s">
        <v>3990</v>
      </c>
      <c r="Q6755" s="136"/>
      <c r="R6755" s="135"/>
      <c r="S6755" s="696"/>
      <c r="T6755" s="694"/>
      <c r="V6755" s="146"/>
      <c r="W6755" s="124" t="s">
        <v>12</v>
      </c>
      <c r="X6755" s="146"/>
      <c r="Y6755" s="124" t="s">
        <v>11</v>
      </c>
      <c r="Z6755" s="146"/>
      <c r="AA6755" s="136" t="s">
        <v>364</v>
      </c>
      <c r="AB6755" s="135" t="s">
        <v>66</v>
      </c>
      <c r="AE6755" s="136"/>
      <c r="AF6755" s="135"/>
      <c r="AG6755" s="696"/>
      <c r="AH6755" s="694"/>
      <c r="AJ6755" s="146"/>
      <c r="AK6755" s="124" t="s">
        <v>12</v>
      </c>
      <c r="AL6755" s="146"/>
      <c r="AM6755" s="124" t="s">
        <v>11</v>
      </c>
      <c r="AN6755" s="146"/>
      <c r="AO6755" s="136" t="s">
        <v>364</v>
      </c>
    </row>
    <row r="6756" spans="2:41" ht="3.75" customHeight="1">
      <c r="B6756" s="135"/>
      <c r="I6756" s="136"/>
      <c r="J6756" s="135"/>
      <c r="M6756" s="136"/>
      <c r="N6756" s="140"/>
      <c r="O6756" s="141"/>
      <c r="P6756" s="141"/>
      <c r="Q6756" s="142"/>
      <c r="R6756" s="140"/>
      <c r="S6756" s="141"/>
      <c r="T6756" s="141"/>
      <c r="U6756" s="141"/>
      <c r="V6756" s="141"/>
      <c r="W6756" s="141"/>
      <c r="X6756" s="141"/>
      <c r="Y6756" s="141"/>
      <c r="Z6756" s="141"/>
      <c r="AA6756" s="142"/>
      <c r="AB6756" s="140"/>
      <c r="AC6756" s="141"/>
      <c r="AD6756" s="141"/>
      <c r="AE6756" s="142"/>
      <c r="AF6756" s="140"/>
      <c r="AG6756" s="141"/>
      <c r="AH6756" s="141"/>
      <c r="AI6756" s="141"/>
      <c r="AJ6756" s="141"/>
      <c r="AK6756" s="141"/>
      <c r="AL6756" s="141"/>
      <c r="AM6756" s="141"/>
      <c r="AN6756" s="141"/>
      <c r="AO6756" s="142"/>
    </row>
    <row r="6757" spans="2:41" ht="3.75" customHeight="1">
      <c r="B6757" s="135"/>
      <c r="I6757" s="136"/>
      <c r="J6757" s="135"/>
      <c r="M6757" s="136"/>
      <c r="N6757" s="130"/>
      <c r="O6757" s="131"/>
      <c r="P6757" s="131"/>
      <c r="Q6757" s="132"/>
      <c r="R6757" s="683" t="str">
        <f>IF(AND(NM_従事者_従事者80_従事者区分&lt;&gt;"",新_新規_2!I1342&lt;&gt;""), 新_新規_2!I1342, "")
&amp; IF(AND(NM_従事者_従事者80_従事者区分&lt;&gt;"",新_変更_3!AL1370&lt;&gt;""), 新_変更_3!AL1370, "")</f>
        <v/>
      </c>
      <c r="S6757" s="684"/>
      <c r="T6757" s="684"/>
      <c r="U6757" s="684"/>
      <c r="V6757" s="684"/>
      <c r="W6757" s="684"/>
      <c r="X6757" s="684"/>
      <c r="Y6757" s="684"/>
      <c r="Z6757" s="684"/>
      <c r="AA6757" s="684"/>
      <c r="AB6757" s="684"/>
      <c r="AC6757" s="684"/>
      <c r="AD6757" s="684"/>
      <c r="AE6757" s="684"/>
      <c r="AF6757" s="684"/>
      <c r="AG6757" s="684"/>
      <c r="AH6757" s="684"/>
      <c r="AI6757" s="684"/>
      <c r="AJ6757" s="685"/>
      <c r="AK6757" s="131"/>
      <c r="AL6757" s="131"/>
      <c r="AM6757" s="131"/>
      <c r="AN6757" s="131"/>
      <c r="AO6757" s="132"/>
    </row>
    <row r="6758" spans="2:41" ht="13.35" customHeight="1">
      <c r="B6758" s="135"/>
      <c r="I6758" s="136"/>
      <c r="J6758" s="135"/>
      <c r="M6758" s="136"/>
      <c r="N6758" s="135" t="s">
        <v>8</v>
      </c>
      <c r="Q6758" s="136"/>
      <c r="R6758" s="686"/>
      <c r="S6758" s="687"/>
      <c r="T6758" s="687"/>
      <c r="U6758" s="687"/>
      <c r="V6758" s="687"/>
      <c r="W6758" s="687"/>
      <c r="X6758" s="687"/>
      <c r="Y6758" s="687"/>
      <c r="Z6758" s="687"/>
      <c r="AA6758" s="687"/>
      <c r="AB6758" s="687"/>
      <c r="AC6758" s="687"/>
      <c r="AD6758" s="687"/>
      <c r="AE6758" s="687"/>
      <c r="AF6758" s="687"/>
      <c r="AG6758" s="687"/>
      <c r="AH6758" s="687"/>
      <c r="AI6758" s="687"/>
      <c r="AJ6758" s="688"/>
      <c r="AL6758" s="147" t="s">
        <v>13</v>
      </c>
      <c r="AM6758" s="124" t="s">
        <v>29</v>
      </c>
      <c r="AO6758" s="136"/>
    </row>
    <row r="6759" spans="2:41" ht="3.75" customHeight="1">
      <c r="B6759" s="135"/>
      <c r="I6759" s="136"/>
      <c r="J6759" s="135"/>
      <c r="M6759" s="136"/>
      <c r="N6759" s="140"/>
      <c r="O6759" s="141"/>
      <c r="P6759" s="141"/>
      <c r="Q6759" s="142"/>
      <c r="R6759" s="689"/>
      <c r="S6759" s="690"/>
      <c r="T6759" s="690"/>
      <c r="U6759" s="690"/>
      <c r="V6759" s="690"/>
      <c r="W6759" s="690"/>
      <c r="X6759" s="690"/>
      <c r="Y6759" s="690"/>
      <c r="Z6759" s="690"/>
      <c r="AA6759" s="690"/>
      <c r="AB6759" s="690"/>
      <c r="AC6759" s="690"/>
      <c r="AD6759" s="690"/>
      <c r="AE6759" s="690"/>
      <c r="AF6759" s="690"/>
      <c r="AG6759" s="690"/>
      <c r="AH6759" s="690"/>
      <c r="AI6759" s="690"/>
      <c r="AJ6759" s="691"/>
      <c r="AK6759" s="141"/>
      <c r="AL6759" s="141"/>
      <c r="AM6759" s="141"/>
      <c r="AN6759" s="141"/>
      <c r="AO6759" s="142"/>
    </row>
    <row r="6760" spans="2:41" ht="3.75" customHeight="1">
      <c r="B6760" s="135"/>
      <c r="I6760" s="136"/>
      <c r="J6760" s="135"/>
      <c r="M6760" s="136"/>
      <c r="N6760" s="130"/>
      <c r="O6760" s="131"/>
      <c r="P6760" s="131"/>
      <c r="Q6760" s="132"/>
      <c r="R6760" s="683" t="str">
        <f>IF(NM_従事者_従事者80_従事者区分="","",(IF(新_新規_2!I1341&lt;&gt;"", ASC(PHONETIC(新_新規_2!I1341)), "") &amp; IF(新_変更_3!AL1369&lt;&gt;"", ASC(PHONETIC(新_変更_3!AL1369)), "")))</f>
        <v/>
      </c>
      <c r="S6760" s="684"/>
      <c r="T6760" s="684"/>
      <c r="U6760" s="684"/>
      <c r="V6760" s="684"/>
      <c r="W6760" s="684"/>
      <c r="X6760" s="684"/>
      <c r="Y6760" s="684"/>
      <c r="Z6760" s="684"/>
      <c r="AA6760" s="684"/>
      <c r="AB6760" s="684"/>
      <c r="AC6760" s="684"/>
      <c r="AD6760" s="684"/>
      <c r="AE6760" s="684"/>
      <c r="AF6760" s="684"/>
      <c r="AG6760" s="684"/>
      <c r="AH6760" s="684"/>
      <c r="AI6760" s="684"/>
      <c r="AJ6760" s="684"/>
      <c r="AK6760" s="684"/>
      <c r="AL6760" s="684"/>
      <c r="AM6760" s="684"/>
      <c r="AN6760" s="684"/>
      <c r="AO6760" s="685"/>
    </row>
    <row r="6761" spans="2:41" ht="13.35" customHeight="1">
      <c r="B6761" s="135"/>
      <c r="I6761" s="136"/>
      <c r="J6761" s="135"/>
      <c r="M6761" s="136"/>
      <c r="N6761" s="135" t="s">
        <v>61</v>
      </c>
      <c r="Q6761" s="136"/>
      <c r="R6761" s="686"/>
      <c r="S6761" s="687"/>
      <c r="T6761" s="687"/>
      <c r="U6761" s="687"/>
      <c r="V6761" s="687"/>
      <c r="W6761" s="687"/>
      <c r="X6761" s="687"/>
      <c r="Y6761" s="687"/>
      <c r="Z6761" s="687"/>
      <c r="AA6761" s="687"/>
      <c r="AB6761" s="687"/>
      <c r="AC6761" s="687"/>
      <c r="AD6761" s="687"/>
      <c r="AE6761" s="687"/>
      <c r="AF6761" s="687"/>
      <c r="AG6761" s="687"/>
      <c r="AH6761" s="687"/>
      <c r="AI6761" s="687"/>
      <c r="AJ6761" s="687"/>
      <c r="AK6761" s="687"/>
      <c r="AL6761" s="687"/>
      <c r="AM6761" s="687"/>
      <c r="AN6761" s="687"/>
      <c r="AO6761" s="688"/>
    </row>
    <row r="6762" spans="2:41" ht="3.75" customHeight="1">
      <c r="B6762" s="135"/>
      <c r="I6762" s="136"/>
      <c r="J6762" s="135"/>
      <c r="M6762" s="136"/>
      <c r="N6762" s="135"/>
      <c r="Q6762" s="136"/>
      <c r="R6762" s="689"/>
      <c r="S6762" s="690"/>
      <c r="T6762" s="690"/>
      <c r="U6762" s="690"/>
      <c r="V6762" s="690"/>
      <c r="W6762" s="690"/>
      <c r="X6762" s="690"/>
      <c r="Y6762" s="690"/>
      <c r="Z6762" s="690"/>
      <c r="AA6762" s="690"/>
      <c r="AB6762" s="690"/>
      <c r="AC6762" s="690"/>
      <c r="AD6762" s="690"/>
      <c r="AE6762" s="690"/>
      <c r="AF6762" s="690"/>
      <c r="AG6762" s="690"/>
      <c r="AH6762" s="690"/>
      <c r="AI6762" s="690"/>
      <c r="AJ6762" s="690"/>
      <c r="AK6762" s="690"/>
      <c r="AL6762" s="690"/>
      <c r="AM6762" s="690"/>
      <c r="AN6762" s="690"/>
      <c r="AO6762" s="691"/>
    </row>
    <row r="6763" spans="2:41" ht="3.75" customHeight="1">
      <c r="B6763" s="135"/>
      <c r="I6763" s="136"/>
      <c r="J6763" s="135"/>
      <c r="N6763" s="130"/>
      <c r="O6763" s="131"/>
      <c r="P6763" s="131"/>
      <c r="Q6763" s="132"/>
      <c r="U6763" s="787" t="str">
        <f>IF(AND(NM_従事者_従事者80_従事者区分&lt;&gt;"",新_新規_2!L1343&lt;&gt;""), 新_新規_2!L1343, "")
 &amp; IF(AND(NM_従事者_従事者80_従事者区分&lt;&gt;"",新_変更_3!AO1371&lt;&gt;""), 新_変更_3!AO1371, "")</f>
        <v/>
      </c>
      <c r="V6763" s="754"/>
      <c r="W6763" s="754"/>
      <c r="X6763" s="789"/>
      <c r="Y6763" s="131"/>
      <c r="Z6763" s="792" t="str">
        <f>IF(AND(NM_従事者_従事者80_従事者区分&lt;&gt;"",新_新規_2!O1343&lt;&gt;""), 新_新規_2!O1343, "")
&amp; IF(AND(NM_従事者_従事者80_従事者区分&lt;&gt;"",新_変更_3!AR1371&lt;&gt;""), 新_変更_3!AR1371, "")</f>
        <v/>
      </c>
      <c r="AA6763" s="754"/>
      <c r="AB6763" s="754"/>
      <c r="AC6763" s="755"/>
      <c r="AG6763" s="683" t="str">
        <f>IF(AND(NM_従事者_従事者80_従事者区分&lt;&gt;"",新_新規_2!L1344&lt;&gt;""), 新_新規_2!L1344, "")
&amp; IF(AND(NM_従事者_従事者80_従事者区分&lt;&gt;"",新_変更_3!AO1372&lt;&gt;""), 新_変更_3!AO1372, "")</f>
        <v/>
      </c>
      <c r="AH6763" s="684"/>
      <c r="AI6763" s="684"/>
      <c r="AJ6763" s="684"/>
      <c r="AK6763" s="684"/>
      <c r="AL6763" s="684"/>
      <c r="AM6763" s="684"/>
      <c r="AN6763" s="684"/>
      <c r="AO6763" s="685"/>
    </row>
    <row r="6764" spans="2:41" ht="13.35" customHeight="1">
      <c r="B6764" s="135"/>
      <c r="I6764" s="136"/>
      <c r="J6764" s="135"/>
      <c r="N6764" s="135"/>
      <c r="Q6764" s="136"/>
      <c r="R6764" s="124" t="s">
        <v>15</v>
      </c>
      <c r="U6764" s="756"/>
      <c r="V6764" s="757"/>
      <c r="W6764" s="757"/>
      <c r="X6764" s="790"/>
      <c r="Y6764" s="125" t="s">
        <v>359</v>
      </c>
      <c r="Z6764" s="793"/>
      <c r="AA6764" s="757"/>
      <c r="AB6764" s="757"/>
      <c r="AC6764" s="758"/>
      <c r="AD6764" s="124" t="s">
        <v>56</v>
      </c>
      <c r="AG6764" s="686"/>
      <c r="AH6764" s="687"/>
      <c r="AI6764" s="687"/>
      <c r="AJ6764" s="687"/>
      <c r="AK6764" s="687"/>
      <c r="AL6764" s="687"/>
      <c r="AM6764" s="687"/>
      <c r="AN6764" s="687"/>
      <c r="AO6764" s="688"/>
    </row>
    <row r="6765" spans="2:41" ht="3.75" customHeight="1">
      <c r="B6765" s="135"/>
      <c r="I6765" s="136"/>
      <c r="J6765" s="135"/>
      <c r="N6765" s="135"/>
      <c r="Q6765" s="136"/>
      <c r="R6765" s="141"/>
      <c r="S6765" s="141"/>
      <c r="T6765" s="141"/>
      <c r="U6765" s="759"/>
      <c r="V6765" s="760"/>
      <c r="W6765" s="760"/>
      <c r="X6765" s="791"/>
      <c r="Y6765" s="141"/>
      <c r="Z6765" s="794"/>
      <c r="AA6765" s="760"/>
      <c r="AB6765" s="760"/>
      <c r="AC6765" s="761"/>
      <c r="AD6765" s="141"/>
      <c r="AE6765" s="141"/>
      <c r="AF6765" s="141"/>
      <c r="AG6765" s="689"/>
      <c r="AH6765" s="690"/>
      <c r="AI6765" s="690"/>
      <c r="AJ6765" s="690"/>
      <c r="AK6765" s="690"/>
      <c r="AL6765" s="690"/>
      <c r="AM6765" s="690"/>
      <c r="AN6765" s="690"/>
      <c r="AO6765" s="691"/>
    </row>
    <row r="6766" spans="2:41" ht="3.75" customHeight="1">
      <c r="B6766" s="135"/>
      <c r="I6766" s="136"/>
      <c r="J6766" s="135"/>
      <c r="N6766" s="135"/>
      <c r="Q6766" s="136"/>
      <c r="R6766" s="131"/>
      <c r="S6766" s="131"/>
      <c r="T6766" s="132"/>
      <c r="U6766" s="683" t="str">
        <f>IF(AND(NM_従事者_従事者80_従事者区分&lt;&gt;"",新_新規_2!T1344&lt;&gt;""), 新_新規_2!T1344, "")
 &amp; IF(AND(NM_従事者_従事者80_従事者区分&lt;&gt;"",新_変更_3!AW1372&lt;&gt;""), 新_変更_3!AW1372, "")</f>
        <v/>
      </c>
      <c r="V6766" s="684"/>
      <c r="W6766" s="684"/>
      <c r="X6766" s="684"/>
      <c r="Y6766" s="684"/>
      <c r="Z6766" s="684"/>
      <c r="AA6766" s="684"/>
      <c r="AB6766" s="684"/>
      <c r="AC6766" s="685"/>
      <c r="AD6766" s="130"/>
      <c r="AE6766" s="131"/>
      <c r="AF6766" s="132"/>
      <c r="AG6766" s="683" t="str">
        <f>IF(AND(NM_従事者_従事者80_従事者区分&lt;&gt;"",新_新規_2!L1345&lt;&gt;""), 新_新規_2!L1345, "")
&amp; IF(AND(NM_従事者_従事者80_従事者区分&lt;&gt;"",新_変更_3!AO1373&lt;&gt;""), 新_変更_3!AO1373, "")</f>
        <v/>
      </c>
      <c r="AH6766" s="684"/>
      <c r="AI6766" s="684"/>
      <c r="AJ6766" s="684"/>
      <c r="AK6766" s="684"/>
      <c r="AL6766" s="684"/>
      <c r="AM6766" s="684"/>
      <c r="AN6766" s="684"/>
      <c r="AO6766" s="685"/>
    </row>
    <row r="6767" spans="2:41" ht="13.35" customHeight="1">
      <c r="B6767" s="135"/>
      <c r="I6767" s="136"/>
      <c r="J6767" s="135" t="s">
        <v>4072</v>
      </c>
      <c r="N6767" s="135" t="s">
        <v>23</v>
      </c>
      <c r="Q6767" s="136"/>
      <c r="R6767" s="124" t="s">
        <v>17</v>
      </c>
      <c r="T6767" s="136"/>
      <c r="U6767" s="686"/>
      <c r="V6767" s="687"/>
      <c r="W6767" s="687"/>
      <c r="X6767" s="687"/>
      <c r="Y6767" s="687"/>
      <c r="Z6767" s="687"/>
      <c r="AA6767" s="687"/>
      <c r="AB6767" s="687"/>
      <c r="AC6767" s="688"/>
      <c r="AD6767" s="135" t="s">
        <v>18</v>
      </c>
      <c r="AF6767" s="136"/>
      <c r="AG6767" s="686"/>
      <c r="AH6767" s="687"/>
      <c r="AI6767" s="687"/>
      <c r="AJ6767" s="687"/>
      <c r="AK6767" s="687"/>
      <c r="AL6767" s="687"/>
      <c r="AM6767" s="687"/>
      <c r="AN6767" s="687"/>
      <c r="AO6767" s="688"/>
    </row>
    <row r="6768" spans="2:41" ht="3.75" customHeight="1">
      <c r="B6768" s="135"/>
      <c r="I6768" s="136"/>
      <c r="J6768" s="135"/>
      <c r="N6768" s="135"/>
      <c r="Q6768" s="136"/>
      <c r="R6768" s="141"/>
      <c r="S6768" s="141"/>
      <c r="T6768" s="142"/>
      <c r="U6768" s="689"/>
      <c r="V6768" s="690"/>
      <c r="W6768" s="690"/>
      <c r="X6768" s="690"/>
      <c r="Y6768" s="690"/>
      <c r="Z6768" s="690"/>
      <c r="AA6768" s="690"/>
      <c r="AB6768" s="690"/>
      <c r="AC6768" s="691"/>
      <c r="AD6768" s="140"/>
      <c r="AE6768" s="141"/>
      <c r="AF6768" s="142"/>
      <c r="AG6768" s="689"/>
      <c r="AH6768" s="690"/>
      <c r="AI6768" s="690"/>
      <c r="AJ6768" s="690"/>
      <c r="AK6768" s="690"/>
      <c r="AL6768" s="690"/>
      <c r="AM6768" s="690"/>
      <c r="AN6768" s="690"/>
      <c r="AO6768" s="691"/>
    </row>
    <row r="6769" spans="2:41" ht="3.75" customHeight="1">
      <c r="B6769" s="135"/>
      <c r="I6769" s="136"/>
      <c r="J6769" s="135"/>
      <c r="N6769" s="135"/>
      <c r="Q6769" s="136"/>
      <c r="R6769" s="131"/>
      <c r="S6769" s="131"/>
      <c r="T6769" s="132"/>
      <c r="U6769" s="683" t="str">
        <f>IF(AND(NM_従事者_従事者80_従事者区分&lt;&gt;"",新_新規_2!T1345&lt;&gt;""), 新_新規_2!T1345, "")
&amp; IF(AND(NM_従事者_従事者80_従事者区分&lt;&gt;"",新_変更_3!AW1373&lt;&gt;""), 新_変更_3!AW1373, "")</f>
        <v/>
      </c>
      <c r="V6769" s="684"/>
      <c r="W6769" s="684"/>
      <c r="X6769" s="684"/>
      <c r="Y6769" s="684"/>
      <c r="Z6769" s="684"/>
      <c r="AA6769" s="684"/>
      <c r="AB6769" s="684"/>
      <c r="AC6769" s="685"/>
      <c r="AD6769" s="130"/>
      <c r="AE6769" s="131"/>
      <c r="AF6769" s="132"/>
      <c r="AG6769" s="683" t="str">
        <f>IF(AND(NM_従事者_従事者80_従事者区分&lt;&gt;"",新_新規_2!L1346&lt;&gt;""), 新_新規_2!L1346, "")
&amp; IF(AND(NM_従事者_従事者80_従事者区分&lt;&gt;"",新_変更_3!AO1374&lt;&gt;""), 新_変更_3!AO1374, "")</f>
        <v/>
      </c>
      <c r="AH6769" s="684"/>
      <c r="AI6769" s="684"/>
      <c r="AJ6769" s="684"/>
      <c r="AK6769" s="684"/>
      <c r="AL6769" s="684"/>
      <c r="AM6769" s="684"/>
      <c r="AN6769" s="684"/>
      <c r="AO6769" s="685"/>
    </row>
    <row r="6770" spans="2:41" ht="13.35" customHeight="1">
      <c r="B6770" s="135"/>
      <c r="I6770" s="136"/>
      <c r="J6770" s="135"/>
      <c r="N6770" s="135"/>
      <c r="Q6770" s="136"/>
      <c r="R6770" s="124" t="s">
        <v>19</v>
      </c>
      <c r="T6770" s="136"/>
      <c r="U6770" s="686"/>
      <c r="V6770" s="687"/>
      <c r="W6770" s="687"/>
      <c r="X6770" s="687"/>
      <c r="Y6770" s="687"/>
      <c r="Z6770" s="687"/>
      <c r="AA6770" s="687"/>
      <c r="AB6770" s="687"/>
      <c r="AC6770" s="688"/>
      <c r="AD6770" s="135" t="s">
        <v>20</v>
      </c>
      <c r="AF6770" s="136"/>
      <c r="AG6770" s="686"/>
      <c r="AH6770" s="687"/>
      <c r="AI6770" s="687"/>
      <c r="AJ6770" s="687"/>
      <c r="AK6770" s="687"/>
      <c r="AL6770" s="687"/>
      <c r="AM6770" s="687"/>
      <c r="AN6770" s="687"/>
      <c r="AO6770" s="688"/>
    </row>
    <row r="6771" spans="2:41" ht="3.75" customHeight="1">
      <c r="B6771" s="135"/>
      <c r="I6771" s="136"/>
      <c r="J6771" s="135"/>
      <c r="N6771" s="140"/>
      <c r="O6771" s="141"/>
      <c r="P6771" s="141"/>
      <c r="Q6771" s="142"/>
      <c r="R6771" s="141"/>
      <c r="S6771" s="141"/>
      <c r="T6771" s="142"/>
      <c r="U6771" s="689"/>
      <c r="V6771" s="690"/>
      <c r="W6771" s="690"/>
      <c r="X6771" s="690"/>
      <c r="Y6771" s="690"/>
      <c r="Z6771" s="690"/>
      <c r="AA6771" s="690"/>
      <c r="AB6771" s="690"/>
      <c r="AC6771" s="691"/>
      <c r="AD6771" s="140"/>
      <c r="AE6771" s="141"/>
      <c r="AF6771" s="142"/>
      <c r="AG6771" s="689"/>
      <c r="AH6771" s="690"/>
      <c r="AI6771" s="690"/>
      <c r="AJ6771" s="690"/>
      <c r="AK6771" s="690"/>
      <c r="AL6771" s="690"/>
      <c r="AM6771" s="690"/>
      <c r="AN6771" s="690"/>
      <c r="AO6771" s="691"/>
    </row>
    <row r="6772" spans="2:41" ht="3.75" customHeight="1">
      <c r="B6772" s="135"/>
      <c r="I6772" s="136"/>
      <c r="J6772" s="135"/>
      <c r="M6772" s="136"/>
      <c r="N6772" s="135"/>
      <c r="Q6772" s="136"/>
      <c r="R6772" s="130"/>
      <c r="S6772" s="131"/>
      <c r="T6772" s="131"/>
      <c r="U6772" s="131"/>
      <c r="V6772" s="131"/>
      <c r="W6772" s="131"/>
      <c r="X6772" s="131"/>
      <c r="Y6772" s="131"/>
      <c r="Z6772" s="131"/>
      <c r="AA6772" s="131"/>
      <c r="AB6772" s="131"/>
      <c r="AC6772" s="131"/>
      <c r="AD6772" s="131"/>
      <c r="AE6772" s="131"/>
      <c r="AF6772" s="131"/>
      <c r="AG6772" s="131"/>
      <c r="AH6772" s="131"/>
      <c r="AI6772" s="131"/>
      <c r="AJ6772" s="131"/>
      <c r="AK6772" s="131"/>
      <c r="AL6772" s="131"/>
      <c r="AM6772" s="131"/>
      <c r="AN6772" s="131"/>
      <c r="AO6772" s="132"/>
    </row>
    <row r="6773" spans="2:41" ht="13.35" customHeight="1">
      <c r="B6773" s="135"/>
      <c r="I6773" s="136"/>
      <c r="J6773" s="135"/>
      <c r="M6773" s="136"/>
      <c r="N6773" s="135" t="s">
        <v>111</v>
      </c>
      <c r="Q6773" s="136"/>
      <c r="R6773" s="135"/>
      <c r="S6773" s="696"/>
      <c r="T6773" s="694"/>
      <c r="V6773" s="146"/>
      <c r="W6773" s="124" t="s">
        <v>12</v>
      </c>
      <c r="X6773" s="146"/>
      <c r="Y6773" s="124" t="s">
        <v>11</v>
      </c>
      <c r="Z6773" s="146"/>
      <c r="AA6773" s="124" t="s">
        <v>364</v>
      </c>
      <c r="AO6773" s="136"/>
    </row>
    <row r="6774" spans="2:41" ht="3.75" customHeight="1">
      <c r="B6774" s="135"/>
      <c r="I6774" s="136"/>
      <c r="J6774" s="135"/>
      <c r="M6774" s="136"/>
      <c r="N6774" s="135"/>
      <c r="Q6774" s="136"/>
      <c r="R6774" s="135"/>
      <c r="AO6774" s="136"/>
    </row>
    <row r="6775" spans="2:41" ht="3.75" customHeight="1">
      <c r="B6775" s="135"/>
      <c r="I6775" s="136"/>
      <c r="J6775" s="135"/>
      <c r="M6775" s="136"/>
      <c r="N6775" s="130"/>
      <c r="O6775" s="131"/>
      <c r="P6775" s="131"/>
      <c r="Q6775" s="131"/>
      <c r="R6775" s="781" t="str">
        <f>IF(AND(NM_従事者_従事者80_従事者区分&lt;&gt;"",新_新規_2!I1347&lt;&gt;""), 新_新規_2!I1347, "")
 &amp; IF(AND(NM_従事者_従事者80_従事者区分&lt;&gt;"",新_変更_3!AL1375&lt;&gt;""), 新_変更_3!AL1375, "")</f>
        <v/>
      </c>
      <c r="S6775" s="784" t="str">
        <f>IF(AND(NM_従事者_従事者80_従事者区分&lt;&gt;"",新_新規_2!J1347&lt;&gt;""), 新_新規_2!J1347, "")
 &amp; IF(AND(NM_従事者_従事者80_従事者区分&lt;&gt;"",新_変更_3!AM1375&lt;&gt;""), 新_変更_3!AM1375, "")</f>
        <v/>
      </c>
      <c r="T6775" s="131"/>
      <c r="U6775" s="787" t="str">
        <f>IF(AND(NM_従事者_従事者80_従事者区分&lt;&gt;"",新_新規_2!L1347&lt;&gt;""), 新_新規_2!L1347, "")
&amp; IF(AND(NM_従事者_従事者80_従事者区分&lt;&gt;"",新_変更_3!AO1375&lt;&gt;""), 新_変更_3!AO1375, "")</f>
        <v/>
      </c>
      <c r="V6775" s="130"/>
      <c r="W6775" s="131"/>
      <c r="X6775" s="131"/>
      <c r="Y6775" s="131"/>
      <c r="Z6775" s="131"/>
      <c r="AA6775" s="131"/>
      <c r="AB6775" s="131"/>
      <c r="AC6775" s="131"/>
      <c r="AD6775" s="131"/>
      <c r="AE6775" s="131"/>
      <c r="AF6775" s="131"/>
      <c r="AG6775" s="131"/>
      <c r="AH6775" s="133"/>
      <c r="AI6775" s="133"/>
      <c r="AJ6775" s="131"/>
      <c r="AK6775" s="149"/>
      <c r="AL6775" s="131"/>
      <c r="AM6775" s="131"/>
      <c r="AN6775" s="131"/>
      <c r="AO6775" s="132"/>
    </row>
    <row r="6776" spans="2:41" ht="13.35" customHeight="1">
      <c r="B6776" s="135"/>
      <c r="I6776" s="136"/>
      <c r="J6776" s="135"/>
      <c r="M6776" s="136"/>
      <c r="N6776" s="135" t="s">
        <v>30</v>
      </c>
      <c r="R6776" s="782"/>
      <c r="S6776" s="785"/>
      <c r="T6776" s="124" t="s">
        <v>388</v>
      </c>
      <c r="U6776" s="756"/>
      <c r="V6776" s="135" t="s">
        <v>112</v>
      </c>
      <c r="AH6776" s="137"/>
      <c r="AI6776" s="137"/>
      <c r="AK6776" s="150"/>
      <c r="AO6776" s="136"/>
    </row>
    <row r="6777" spans="2:41" ht="3.75" customHeight="1">
      <c r="B6777" s="135"/>
      <c r="I6777" s="136"/>
      <c r="J6777" s="135"/>
      <c r="M6777" s="136"/>
      <c r="N6777" s="135"/>
      <c r="R6777" s="783"/>
      <c r="S6777" s="786"/>
      <c r="T6777" s="141"/>
      <c r="U6777" s="759"/>
      <c r="V6777" s="140"/>
      <c r="W6777" s="141"/>
      <c r="X6777" s="141"/>
      <c r="Y6777" s="141"/>
      <c r="Z6777" s="141"/>
      <c r="AA6777" s="141"/>
      <c r="AB6777" s="141"/>
      <c r="AC6777" s="141"/>
      <c r="AD6777" s="141"/>
      <c r="AE6777" s="141"/>
      <c r="AF6777" s="141"/>
      <c r="AG6777" s="141"/>
      <c r="AH6777" s="143"/>
      <c r="AI6777" s="143"/>
      <c r="AJ6777" s="141"/>
      <c r="AK6777" s="151"/>
      <c r="AL6777" s="141"/>
      <c r="AM6777" s="141"/>
      <c r="AN6777" s="141"/>
      <c r="AO6777" s="142"/>
    </row>
    <row r="6778" spans="2:41" ht="3.75" customHeight="1">
      <c r="B6778" s="135"/>
      <c r="I6778" s="136"/>
      <c r="J6778" s="135"/>
      <c r="M6778" s="136"/>
      <c r="N6778" s="130"/>
      <c r="O6778" s="131"/>
      <c r="P6778" s="131"/>
      <c r="Q6778" s="132"/>
      <c r="R6778" s="788" t="str">
        <f>IF(AND(NM_従事者_従事者80_従事者区分&lt;&gt;"",新_新規_2!K1351&lt;&gt;""), 新_新規_2!K1351, "")
 &amp; IF(AND(NM_従事者_従事者80_従事者区分&lt;&gt;"",新_変更_3!AN1379&lt;&gt;""), 新_変更_3!AN1379, "")</f>
        <v/>
      </c>
      <c r="S6778" s="684"/>
      <c r="T6778" s="684"/>
      <c r="U6778" s="685"/>
      <c r="V6778" s="686" t="str">
        <f>IF(AND(NM_従事者_従事者80_従事者区分&lt;&gt;"",新_新規_2!O1351&lt;&gt;""), 新_新規_2!O1351, "")
 &amp; IF(AND(NM_従事者_従事者80_従事者区分&lt;&gt;"",新_変更_3!AR1379&lt;&gt;""), 新_変更_3!AR1379, "")</f>
        <v/>
      </c>
      <c r="W6778" s="688"/>
      <c r="X6778" s="683" t="str">
        <f>IF(AND(NM_従事者_従事者80_従事者区分&lt;&gt;"",新_新規_2!Q1351&lt;&gt;""), 新_新規_2!Q1351, "")
&amp; IF(AND(NM_従事者_従事者80_従事者区分&lt;&gt;"",新_変更_3!AT1379&lt;&gt;""), 新_変更_3!AT1379, "")</f>
        <v/>
      </c>
      <c r="Y6778" s="684"/>
      <c r="Z6778" s="684"/>
      <c r="AA6778" s="685"/>
      <c r="AI6778" s="131"/>
      <c r="AO6778" s="136"/>
    </row>
    <row r="6779" spans="2:41" ht="13.35" customHeight="1">
      <c r="B6779" s="135"/>
      <c r="I6779" s="136"/>
      <c r="J6779" s="135"/>
      <c r="M6779" s="136"/>
      <c r="N6779" s="135" t="s">
        <v>114</v>
      </c>
      <c r="Q6779" s="136"/>
      <c r="R6779" s="686"/>
      <c r="S6779" s="687"/>
      <c r="T6779" s="687"/>
      <c r="U6779" s="688"/>
      <c r="V6779" s="686"/>
      <c r="W6779" s="688"/>
      <c r="X6779" s="686"/>
      <c r="Y6779" s="687"/>
      <c r="Z6779" s="687"/>
      <c r="AA6779" s="688"/>
      <c r="AB6779" s="158" t="s">
        <v>171</v>
      </c>
      <c r="AO6779" s="136"/>
    </row>
    <row r="6780" spans="2:41" ht="3.75" customHeight="1">
      <c r="B6780" s="135"/>
      <c r="I6780" s="136"/>
      <c r="J6780" s="135"/>
      <c r="M6780" s="136"/>
      <c r="N6780" s="135"/>
      <c r="Q6780" s="136"/>
      <c r="R6780" s="689"/>
      <c r="S6780" s="690"/>
      <c r="T6780" s="690"/>
      <c r="U6780" s="691"/>
      <c r="V6780" s="689"/>
      <c r="W6780" s="691"/>
      <c r="X6780" s="689"/>
      <c r="Y6780" s="690"/>
      <c r="Z6780" s="690"/>
      <c r="AA6780" s="691"/>
      <c r="AB6780" s="141"/>
      <c r="AC6780" s="141"/>
      <c r="AD6780" s="141"/>
      <c r="AE6780" s="141"/>
      <c r="AF6780" s="141"/>
      <c r="AG6780" s="141"/>
      <c r="AH6780" s="141"/>
      <c r="AI6780" s="141"/>
      <c r="AJ6780" s="141"/>
      <c r="AK6780" s="141"/>
      <c r="AL6780" s="141"/>
      <c r="AM6780" s="141"/>
      <c r="AN6780" s="141"/>
      <c r="AO6780" s="142"/>
    </row>
    <row r="6781" spans="2:41" ht="3.75" customHeight="1">
      <c r="B6781" s="135"/>
      <c r="I6781" s="136"/>
      <c r="J6781" s="135"/>
      <c r="M6781" s="136"/>
      <c r="N6781" s="130"/>
      <c r="O6781" s="131"/>
      <c r="P6781" s="131"/>
      <c r="Q6781" s="131"/>
      <c r="R6781" s="130"/>
      <c r="S6781" s="131"/>
      <c r="T6781" s="131"/>
      <c r="U6781" s="131"/>
      <c r="V6781" s="131"/>
      <c r="W6781" s="131"/>
      <c r="X6781" s="131"/>
      <c r="Y6781" s="131"/>
      <c r="Z6781" s="131"/>
      <c r="AA6781" s="132"/>
      <c r="AB6781" s="130"/>
      <c r="AI6781" s="136"/>
      <c r="AJ6781" s="130"/>
      <c r="AK6781" s="131"/>
      <c r="AL6781" s="131"/>
      <c r="AM6781" s="131"/>
      <c r="AN6781" s="131"/>
      <c r="AO6781" s="132"/>
    </row>
    <row r="6782" spans="2:41" ht="13.35" customHeight="1">
      <c r="B6782" s="135"/>
      <c r="I6782" s="136"/>
      <c r="J6782" s="135"/>
      <c r="M6782" s="136"/>
      <c r="N6782" s="135" t="s">
        <v>115</v>
      </c>
      <c r="R6782" s="135"/>
      <c r="S6782" s="696" t="str">
        <f>IF(AND(NM_従事者_従事者80_従事者区分&lt;&gt;"",新_新規_2!I1353&lt;&gt;""), 新_新規_2!I1353, "")
&amp; IF(AND(NM_従事者_従事者80_従事者区分&lt;&gt;"",新_変更_3!AL1381&lt;&gt;""), 新_変更_3!AL1381, "")</f>
        <v/>
      </c>
      <c r="T6782" s="694"/>
      <c r="V6782" s="146" t="str">
        <f>IF(AND(NM_従事者_従事者80_従事者区分&lt;&gt;"",新_新規_2!K1353&lt;&gt;""), 新_新規_2!K1353, "")
&amp; IF(AND(NM_従事者_従事者80_従事者区分&lt;&gt;"",新_変更_3!AN1381&lt;&gt;""), 新_変更_3!AN1381, "")</f>
        <v/>
      </c>
      <c r="W6782" s="124" t="s">
        <v>12</v>
      </c>
      <c r="X6782" s="146" t="str">
        <f>IF(AND(NM_従事者_従事者80_従事者区分&lt;&gt;"",新_新規_2!M1353&lt;&gt;""), 新_新規_2!M1353, "")
 &amp; IF(AND(NM_従事者_従事者80_従事者区分&lt;&gt;"",新_変更_3!AP1381&lt;&gt;""), 新_変更_3!AP1381, "")</f>
        <v/>
      </c>
      <c r="Y6782" s="124" t="s">
        <v>11</v>
      </c>
      <c r="Z6782" s="146" t="str">
        <f>IF(AND(NM_従事者_従事者80_従事者区分&lt;&gt;"",新_新規_2!O1353&lt;&gt;""), 新_新規_2!O1353, "")
&amp; IF(AND(NM_従事者_従事者80_従事者区分&lt;&gt;"",新_変更_3!AR1381&lt;&gt;""), 新_変更_3!AR1381, "")</f>
        <v/>
      </c>
      <c r="AA6782" s="124" t="s">
        <v>364</v>
      </c>
      <c r="AB6782" s="135" t="s">
        <v>170</v>
      </c>
      <c r="AI6782" s="136"/>
      <c r="AJ6782" s="135"/>
      <c r="AK6782" s="696"/>
      <c r="AL6782" s="693"/>
      <c r="AM6782" s="693"/>
      <c r="AN6782" s="693"/>
      <c r="AO6782" s="694"/>
    </row>
    <row r="6783" spans="2:41" ht="3.75" customHeight="1">
      <c r="B6783" s="135"/>
      <c r="I6783" s="136"/>
      <c r="J6783" s="135"/>
      <c r="M6783" s="136"/>
      <c r="N6783" s="135"/>
      <c r="R6783" s="140"/>
      <c r="S6783" s="141"/>
      <c r="T6783" s="141"/>
      <c r="U6783" s="141"/>
      <c r="V6783" s="141"/>
      <c r="W6783" s="141"/>
      <c r="X6783" s="141"/>
      <c r="Y6783" s="141"/>
      <c r="Z6783" s="141"/>
      <c r="AA6783" s="142"/>
      <c r="AB6783" s="140"/>
      <c r="AC6783" s="141"/>
      <c r="AD6783" s="141"/>
      <c r="AE6783" s="141"/>
      <c r="AF6783" s="141"/>
      <c r="AG6783" s="141"/>
      <c r="AH6783" s="141"/>
      <c r="AI6783" s="142"/>
      <c r="AJ6783" s="140"/>
      <c r="AK6783" s="141"/>
      <c r="AL6783" s="141"/>
      <c r="AM6783" s="141"/>
      <c r="AN6783" s="141"/>
      <c r="AO6783" s="142"/>
    </row>
    <row r="6784" spans="2:41" ht="3.75" customHeight="1">
      <c r="B6784" s="135"/>
      <c r="I6784" s="136"/>
      <c r="J6784" s="135"/>
      <c r="M6784" s="136"/>
      <c r="N6784" s="130"/>
      <c r="O6784" s="131"/>
      <c r="P6784" s="131"/>
      <c r="Q6784" s="132"/>
      <c r="R6784" s="683" t="str">
        <f>IF(新_新規_2!T1350="☑", "研修中の登録販売者", "") &amp; IF(新_変更_3!AW1378="☑", "研修中の登録販売者", "")</f>
        <v/>
      </c>
      <c r="S6784" s="684"/>
      <c r="T6784" s="684"/>
      <c r="U6784" s="684"/>
      <c r="V6784" s="684"/>
      <c r="W6784" s="684"/>
      <c r="X6784" s="684"/>
      <c r="Y6784" s="684"/>
      <c r="Z6784" s="684"/>
      <c r="AA6784" s="684"/>
      <c r="AB6784" s="684"/>
      <c r="AC6784" s="684"/>
      <c r="AD6784" s="684"/>
      <c r="AE6784" s="684"/>
      <c r="AF6784" s="684"/>
      <c r="AG6784" s="684"/>
      <c r="AH6784" s="684"/>
      <c r="AI6784" s="684"/>
      <c r="AJ6784" s="684"/>
      <c r="AK6784" s="684"/>
      <c r="AL6784" s="684"/>
      <c r="AM6784" s="684"/>
      <c r="AN6784" s="684"/>
      <c r="AO6784" s="685"/>
    </row>
    <row r="6785" spans="2:41" ht="13.35" customHeight="1">
      <c r="B6785" s="135"/>
      <c r="I6785" s="136"/>
      <c r="J6785" s="135"/>
      <c r="M6785" s="136"/>
      <c r="N6785" s="135" t="s">
        <v>32</v>
      </c>
      <c r="Q6785" s="136"/>
      <c r="R6785" s="686"/>
      <c r="S6785" s="687"/>
      <c r="T6785" s="687"/>
      <c r="U6785" s="687"/>
      <c r="V6785" s="687"/>
      <c r="W6785" s="687"/>
      <c r="X6785" s="687"/>
      <c r="Y6785" s="687"/>
      <c r="Z6785" s="687"/>
      <c r="AA6785" s="687"/>
      <c r="AB6785" s="687"/>
      <c r="AC6785" s="687"/>
      <c r="AD6785" s="687"/>
      <c r="AE6785" s="687"/>
      <c r="AF6785" s="687"/>
      <c r="AG6785" s="687"/>
      <c r="AH6785" s="687"/>
      <c r="AI6785" s="687"/>
      <c r="AJ6785" s="687"/>
      <c r="AK6785" s="687"/>
      <c r="AL6785" s="687"/>
      <c r="AM6785" s="687"/>
      <c r="AN6785" s="687"/>
      <c r="AO6785" s="688"/>
    </row>
    <row r="6786" spans="2:41" ht="3.75" customHeight="1">
      <c r="B6786" s="135"/>
      <c r="I6786" s="136"/>
      <c r="J6786" s="135"/>
      <c r="M6786" s="136"/>
      <c r="N6786" s="140"/>
      <c r="O6786" s="141"/>
      <c r="P6786" s="141"/>
      <c r="Q6786" s="142"/>
      <c r="R6786" s="689"/>
      <c r="S6786" s="690"/>
      <c r="T6786" s="690"/>
      <c r="U6786" s="690"/>
      <c r="V6786" s="690"/>
      <c r="W6786" s="690"/>
      <c r="X6786" s="690"/>
      <c r="Y6786" s="690"/>
      <c r="Z6786" s="690"/>
      <c r="AA6786" s="690"/>
      <c r="AB6786" s="690"/>
      <c r="AC6786" s="690"/>
      <c r="AD6786" s="690"/>
      <c r="AE6786" s="690"/>
      <c r="AF6786" s="690"/>
      <c r="AG6786" s="690"/>
      <c r="AH6786" s="690"/>
      <c r="AI6786" s="690"/>
      <c r="AJ6786" s="690"/>
      <c r="AK6786" s="690"/>
      <c r="AL6786" s="690"/>
      <c r="AM6786" s="690"/>
      <c r="AN6786" s="690"/>
      <c r="AO6786" s="691"/>
    </row>
    <row r="6787" spans="2:41" ht="3.75" customHeight="1">
      <c r="B6787" s="135"/>
      <c r="I6787" s="136"/>
      <c r="J6787" s="130"/>
      <c r="K6787" s="131"/>
      <c r="L6787" s="131"/>
      <c r="M6787" s="132"/>
      <c r="N6787" s="130"/>
      <c r="O6787" s="131"/>
      <c r="P6787" s="131"/>
      <c r="Q6787" s="132"/>
      <c r="R6787" s="130"/>
      <c r="S6787" s="131"/>
      <c r="T6787" s="131"/>
      <c r="U6787" s="131"/>
      <c r="V6787" s="131"/>
      <c r="W6787" s="131"/>
      <c r="X6787" s="131"/>
      <c r="Y6787" s="131"/>
      <c r="Z6787" s="131"/>
      <c r="AA6787" s="132"/>
      <c r="AB6787" s="130"/>
      <c r="AC6787" s="131"/>
      <c r="AD6787" s="131"/>
      <c r="AE6787" s="132"/>
      <c r="AF6787" s="131"/>
      <c r="AG6787" s="131"/>
      <c r="AH6787" s="131"/>
      <c r="AI6787" s="131"/>
      <c r="AJ6787" s="131"/>
      <c r="AK6787" s="131"/>
      <c r="AL6787" s="131"/>
      <c r="AM6787" s="131"/>
      <c r="AN6787" s="131"/>
      <c r="AO6787" s="132"/>
    </row>
    <row r="6788" spans="2:41" ht="13.35" customHeight="1">
      <c r="B6788" s="135"/>
      <c r="I6788" s="136"/>
      <c r="J6788" s="135"/>
      <c r="M6788" s="136"/>
      <c r="N6788" s="135" t="s">
        <v>27</v>
      </c>
      <c r="Q6788" s="136"/>
      <c r="R6788" s="135"/>
      <c r="S6788" s="692" t="str">
        <f>IF(新_新規_2!I1361&lt;&gt;"", "01300011:その他従事者", "") &amp; IF(新_変更_3!AL1389&lt;&gt;"", "01300011:その他従事者", "")</f>
        <v/>
      </c>
      <c r="T6788" s="693"/>
      <c r="U6788" s="693"/>
      <c r="V6788" s="693"/>
      <c r="W6788" s="693"/>
      <c r="X6788" s="693"/>
      <c r="Y6788" s="693"/>
      <c r="Z6788" s="693"/>
      <c r="AA6788" s="694"/>
      <c r="AB6788" s="135" t="s">
        <v>28</v>
      </c>
      <c r="AE6788" s="136"/>
      <c r="AF6788" s="135"/>
      <c r="AG6788" s="695" t="str">
        <f>IF(新_新規_2!I1369="☑", "01300001:薬剤師", "") &amp; IF(新_変更_3!AL1397="☑", "01300001:薬剤師", "")
&amp; IF(新_新規_2!N1369="☑", "01300002:登録販売者", "") &amp; IF(新_変更_3!AQ1397="☑", "01300002:登録販売者", "")
&amp; IF(新_新規_2!T1369="☑", "01300002:登録販売者", "") &amp; IF(新_変更_3!AW1397="☑", "01300002:登録販売者", "")</f>
        <v/>
      </c>
      <c r="AH6788" s="693"/>
      <c r="AI6788" s="693"/>
      <c r="AJ6788" s="693"/>
      <c r="AK6788" s="693"/>
      <c r="AL6788" s="693"/>
      <c r="AM6788" s="693"/>
      <c r="AN6788" s="693"/>
      <c r="AO6788" s="694"/>
    </row>
    <row r="6789" spans="2:41" ht="3.75" customHeight="1">
      <c r="B6789" s="135"/>
      <c r="I6789" s="136"/>
      <c r="J6789" s="135"/>
      <c r="M6789" s="136"/>
      <c r="N6789" s="140"/>
      <c r="O6789" s="141"/>
      <c r="P6789" s="141"/>
      <c r="Q6789" s="142"/>
      <c r="R6789" s="140"/>
      <c r="S6789" s="141"/>
      <c r="T6789" s="141"/>
      <c r="U6789" s="141"/>
      <c r="V6789" s="141"/>
      <c r="W6789" s="141"/>
      <c r="X6789" s="141"/>
      <c r="Y6789" s="141"/>
      <c r="Z6789" s="141"/>
      <c r="AA6789" s="142"/>
      <c r="AB6789" s="140"/>
      <c r="AC6789" s="141"/>
      <c r="AD6789" s="141"/>
      <c r="AE6789" s="142"/>
      <c r="AF6789" s="141"/>
      <c r="AG6789" s="141"/>
      <c r="AH6789" s="141"/>
      <c r="AI6789" s="141"/>
      <c r="AJ6789" s="141"/>
      <c r="AK6789" s="141"/>
      <c r="AL6789" s="141"/>
      <c r="AM6789" s="141"/>
      <c r="AN6789" s="141"/>
      <c r="AO6789" s="142"/>
    </row>
    <row r="6790" spans="2:41" ht="3.75" customHeight="1">
      <c r="B6790" s="135"/>
      <c r="I6790" s="136"/>
      <c r="J6790" s="135"/>
      <c r="M6790" s="136"/>
      <c r="N6790" s="130"/>
      <c r="O6790" s="131"/>
      <c r="P6790" s="131"/>
      <c r="Q6790" s="132"/>
      <c r="R6790" s="130"/>
      <c r="S6790" s="131"/>
      <c r="T6790" s="131"/>
      <c r="U6790" s="131"/>
      <c r="V6790" s="131"/>
      <c r="W6790" s="131"/>
      <c r="X6790" s="131"/>
      <c r="Y6790" s="131"/>
      <c r="Z6790" s="131"/>
      <c r="AA6790" s="132"/>
      <c r="AB6790" s="130"/>
      <c r="AC6790" s="131"/>
      <c r="AD6790" s="131"/>
      <c r="AE6790" s="132"/>
      <c r="AF6790" s="130"/>
      <c r="AG6790" s="131"/>
      <c r="AH6790" s="131"/>
      <c r="AI6790" s="131"/>
      <c r="AJ6790" s="131"/>
      <c r="AK6790" s="131"/>
      <c r="AL6790" s="131"/>
      <c r="AM6790" s="131"/>
      <c r="AN6790" s="131"/>
      <c r="AO6790" s="132"/>
    </row>
    <row r="6791" spans="2:41" ht="13.35" customHeight="1">
      <c r="B6791" s="135"/>
      <c r="I6791" s="136"/>
      <c r="J6791" s="135"/>
      <c r="M6791" s="136"/>
      <c r="N6791" s="135" t="s">
        <v>3990</v>
      </c>
      <c r="Q6791" s="136"/>
      <c r="R6791" s="135"/>
      <c r="S6791" s="696"/>
      <c r="T6791" s="694"/>
      <c r="V6791" s="146"/>
      <c r="W6791" s="124" t="s">
        <v>12</v>
      </c>
      <c r="X6791" s="146"/>
      <c r="Y6791" s="124" t="s">
        <v>11</v>
      </c>
      <c r="Z6791" s="146"/>
      <c r="AA6791" s="136" t="s">
        <v>364</v>
      </c>
      <c r="AB6791" s="135" t="s">
        <v>66</v>
      </c>
      <c r="AE6791" s="136"/>
      <c r="AF6791" s="135"/>
      <c r="AG6791" s="696"/>
      <c r="AH6791" s="694"/>
      <c r="AJ6791" s="146"/>
      <c r="AK6791" s="124" t="s">
        <v>12</v>
      </c>
      <c r="AL6791" s="146"/>
      <c r="AM6791" s="124" t="s">
        <v>11</v>
      </c>
      <c r="AN6791" s="146"/>
      <c r="AO6791" s="136" t="s">
        <v>364</v>
      </c>
    </row>
    <row r="6792" spans="2:41" ht="3.75" customHeight="1">
      <c r="B6792" s="135"/>
      <c r="I6792" s="136"/>
      <c r="J6792" s="135"/>
      <c r="M6792" s="136"/>
      <c r="N6792" s="140"/>
      <c r="O6792" s="141"/>
      <c r="P6792" s="141"/>
      <c r="Q6792" s="142"/>
      <c r="R6792" s="140"/>
      <c r="S6792" s="141"/>
      <c r="T6792" s="141"/>
      <c r="U6792" s="141"/>
      <c r="V6792" s="141"/>
      <c r="W6792" s="141"/>
      <c r="X6792" s="141"/>
      <c r="Y6792" s="141"/>
      <c r="Z6792" s="141"/>
      <c r="AA6792" s="142"/>
      <c r="AB6792" s="140"/>
      <c r="AC6792" s="141"/>
      <c r="AD6792" s="141"/>
      <c r="AE6792" s="142"/>
      <c r="AF6792" s="140"/>
      <c r="AG6792" s="141"/>
      <c r="AH6792" s="141"/>
      <c r="AI6792" s="141"/>
      <c r="AJ6792" s="141"/>
      <c r="AK6792" s="141"/>
      <c r="AL6792" s="141"/>
      <c r="AM6792" s="141"/>
      <c r="AN6792" s="141"/>
      <c r="AO6792" s="142"/>
    </row>
    <row r="6793" spans="2:41" ht="3.75" customHeight="1">
      <c r="B6793" s="135"/>
      <c r="I6793" s="136"/>
      <c r="J6793" s="135"/>
      <c r="M6793" s="136"/>
      <c r="N6793" s="130"/>
      <c r="O6793" s="131"/>
      <c r="P6793" s="131"/>
      <c r="Q6793" s="132"/>
      <c r="R6793" s="683" t="str">
        <f>IF(AND(NM_従事者_従事者81_従事者区分&lt;&gt;"",新_新規_2!I1361&lt;&gt;""), 新_新規_2!I1361, "")
&amp; IF(AND(NM_従事者_従事者81_従事者区分&lt;&gt;"",新_変更_3!AL1389&lt;&gt;""), 新_変更_3!AL1389, "")</f>
        <v/>
      </c>
      <c r="S6793" s="684"/>
      <c r="T6793" s="684"/>
      <c r="U6793" s="684"/>
      <c r="V6793" s="684"/>
      <c r="W6793" s="684"/>
      <c r="X6793" s="684"/>
      <c r="Y6793" s="684"/>
      <c r="Z6793" s="684"/>
      <c r="AA6793" s="684"/>
      <c r="AB6793" s="684"/>
      <c r="AC6793" s="684"/>
      <c r="AD6793" s="684"/>
      <c r="AE6793" s="684"/>
      <c r="AF6793" s="684"/>
      <c r="AG6793" s="684"/>
      <c r="AH6793" s="684"/>
      <c r="AI6793" s="684"/>
      <c r="AJ6793" s="685"/>
      <c r="AK6793" s="131"/>
      <c r="AL6793" s="131"/>
      <c r="AM6793" s="131"/>
      <c r="AN6793" s="131"/>
      <c r="AO6793" s="132"/>
    </row>
    <row r="6794" spans="2:41" ht="13.35" customHeight="1">
      <c r="B6794" s="135"/>
      <c r="I6794" s="136"/>
      <c r="J6794" s="135"/>
      <c r="M6794" s="136"/>
      <c r="N6794" s="135" t="s">
        <v>8</v>
      </c>
      <c r="Q6794" s="136"/>
      <c r="R6794" s="686"/>
      <c r="S6794" s="687"/>
      <c r="T6794" s="687"/>
      <c r="U6794" s="687"/>
      <c r="V6794" s="687"/>
      <c r="W6794" s="687"/>
      <c r="X6794" s="687"/>
      <c r="Y6794" s="687"/>
      <c r="Z6794" s="687"/>
      <c r="AA6794" s="687"/>
      <c r="AB6794" s="687"/>
      <c r="AC6794" s="687"/>
      <c r="AD6794" s="687"/>
      <c r="AE6794" s="687"/>
      <c r="AF6794" s="687"/>
      <c r="AG6794" s="687"/>
      <c r="AH6794" s="687"/>
      <c r="AI6794" s="687"/>
      <c r="AJ6794" s="688"/>
      <c r="AL6794" s="147" t="s">
        <v>13</v>
      </c>
      <c r="AM6794" s="124" t="s">
        <v>29</v>
      </c>
      <c r="AO6794" s="136"/>
    </row>
    <row r="6795" spans="2:41" ht="3.75" customHeight="1">
      <c r="B6795" s="135"/>
      <c r="I6795" s="136"/>
      <c r="J6795" s="135"/>
      <c r="M6795" s="136"/>
      <c r="N6795" s="140"/>
      <c r="O6795" s="141"/>
      <c r="P6795" s="141"/>
      <c r="Q6795" s="142"/>
      <c r="R6795" s="689"/>
      <c r="S6795" s="690"/>
      <c r="T6795" s="690"/>
      <c r="U6795" s="690"/>
      <c r="V6795" s="690"/>
      <c r="W6795" s="690"/>
      <c r="X6795" s="690"/>
      <c r="Y6795" s="690"/>
      <c r="Z6795" s="690"/>
      <c r="AA6795" s="690"/>
      <c r="AB6795" s="690"/>
      <c r="AC6795" s="690"/>
      <c r="AD6795" s="690"/>
      <c r="AE6795" s="690"/>
      <c r="AF6795" s="690"/>
      <c r="AG6795" s="690"/>
      <c r="AH6795" s="690"/>
      <c r="AI6795" s="690"/>
      <c r="AJ6795" s="691"/>
      <c r="AK6795" s="141"/>
      <c r="AL6795" s="141"/>
      <c r="AM6795" s="141"/>
      <c r="AN6795" s="141"/>
      <c r="AO6795" s="142"/>
    </row>
    <row r="6796" spans="2:41" ht="3.75" customHeight="1">
      <c r="B6796" s="135"/>
      <c r="I6796" s="136"/>
      <c r="J6796" s="135"/>
      <c r="M6796" s="136"/>
      <c r="N6796" s="130"/>
      <c r="O6796" s="131"/>
      <c r="P6796" s="131"/>
      <c r="Q6796" s="132"/>
      <c r="R6796" s="683" t="str">
        <f>IF(NM_従事者_従事者81_従事者区分="","",(IF(新_新規_2!I1360&lt;&gt;"", ASC(PHONETIC(新_新規_2!I1360)), "") &amp; IF(新_変更_3!AL1388&lt;&gt;"", ASC(PHONETIC(新_変更_3!AL1388)), "")))</f>
        <v/>
      </c>
      <c r="S6796" s="684"/>
      <c r="T6796" s="684"/>
      <c r="U6796" s="684"/>
      <c r="V6796" s="684"/>
      <c r="W6796" s="684"/>
      <c r="X6796" s="684"/>
      <c r="Y6796" s="684"/>
      <c r="Z6796" s="684"/>
      <c r="AA6796" s="684"/>
      <c r="AB6796" s="684"/>
      <c r="AC6796" s="684"/>
      <c r="AD6796" s="684"/>
      <c r="AE6796" s="684"/>
      <c r="AF6796" s="684"/>
      <c r="AG6796" s="684"/>
      <c r="AH6796" s="684"/>
      <c r="AI6796" s="684"/>
      <c r="AJ6796" s="684"/>
      <c r="AK6796" s="684"/>
      <c r="AL6796" s="684"/>
      <c r="AM6796" s="684"/>
      <c r="AN6796" s="684"/>
      <c r="AO6796" s="685"/>
    </row>
    <row r="6797" spans="2:41" ht="13.35" customHeight="1">
      <c r="B6797" s="135"/>
      <c r="I6797" s="136"/>
      <c r="J6797" s="135"/>
      <c r="M6797" s="136"/>
      <c r="N6797" s="135" t="s">
        <v>61</v>
      </c>
      <c r="Q6797" s="136"/>
      <c r="R6797" s="686"/>
      <c r="S6797" s="687"/>
      <c r="T6797" s="687"/>
      <c r="U6797" s="687"/>
      <c r="V6797" s="687"/>
      <c r="W6797" s="687"/>
      <c r="X6797" s="687"/>
      <c r="Y6797" s="687"/>
      <c r="Z6797" s="687"/>
      <c r="AA6797" s="687"/>
      <c r="AB6797" s="687"/>
      <c r="AC6797" s="687"/>
      <c r="AD6797" s="687"/>
      <c r="AE6797" s="687"/>
      <c r="AF6797" s="687"/>
      <c r="AG6797" s="687"/>
      <c r="AH6797" s="687"/>
      <c r="AI6797" s="687"/>
      <c r="AJ6797" s="687"/>
      <c r="AK6797" s="687"/>
      <c r="AL6797" s="687"/>
      <c r="AM6797" s="687"/>
      <c r="AN6797" s="687"/>
      <c r="AO6797" s="688"/>
    </row>
    <row r="6798" spans="2:41" ht="3.75" customHeight="1">
      <c r="B6798" s="135"/>
      <c r="I6798" s="136"/>
      <c r="J6798" s="135"/>
      <c r="M6798" s="136"/>
      <c r="N6798" s="135"/>
      <c r="Q6798" s="136"/>
      <c r="R6798" s="689"/>
      <c r="S6798" s="690"/>
      <c r="T6798" s="690"/>
      <c r="U6798" s="690"/>
      <c r="V6798" s="690"/>
      <c r="W6798" s="690"/>
      <c r="X6798" s="690"/>
      <c r="Y6798" s="690"/>
      <c r="Z6798" s="690"/>
      <c r="AA6798" s="690"/>
      <c r="AB6798" s="690"/>
      <c r="AC6798" s="690"/>
      <c r="AD6798" s="690"/>
      <c r="AE6798" s="690"/>
      <c r="AF6798" s="690"/>
      <c r="AG6798" s="690"/>
      <c r="AH6798" s="690"/>
      <c r="AI6798" s="690"/>
      <c r="AJ6798" s="690"/>
      <c r="AK6798" s="690"/>
      <c r="AL6798" s="690"/>
      <c r="AM6798" s="690"/>
      <c r="AN6798" s="690"/>
      <c r="AO6798" s="691"/>
    </row>
    <row r="6799" spans="2:41" ht="3.75" customHeight="1">
      <c r="B6799" s="135"/>
      <c r="I6799" s="136"/>
      <c r="J6799" s="135"/>
      <c r="N6799" s="130"/>
      <c r="O6799" s="131"/>
      <c r="P6799" s="131"/>
      <c r="Q6799" s="132"/>
      <c r="U6799" s="787" t="str">
        <f>IF(AND(NM_従事者_従事者81_従事者区分&lt;&gt;"",新_新規_2!L1362&lt;&gt;""), 新_新規_2!L1362, "")
&amp; IF(AND(NM_従事者_従事者81_従事者区分&lt;&gt;"",新_変更_3!AO1390&lt;&gt;""), 新_変更_3!AO1390, "")</f>
        <v/>
      </c>
      <c r="V6799" s="754"/>
      <c r="W6799" s="754"/>
      <c r="X6799" s="789"/>
      <c r="Y6799" s="131"/>
      <c r="Z6799" s="792" t="str">
        <f>IF(AND(NM_従事者_従事者81_従事者区分&lt;&gt;"",新_新規_2!O1362&lt;&gt;""), 新_新規_2!O1362, "")
 &amp; IF(AND(NM_従事者_従事者81_従事者区分&lt;&gt;"",新_変更_3!AR1390&lt;&gt;""), 新_変更_3!AR1390, "")</f>
        <v/>
      </c>
      <c r="AA6799" s="754"/>
      <c r="AB6799" s="754"/>
      <c r="AC6799" s="755"/>
      <c r="AG6799" s="683" t="str">
        <f>IF(AND(NM_従事者_従事者81_従事者区分&lt;&gt;"",新_新規_2!L1363&lt;&gt;""), 新_新規_2!L1363, "")
&amp; IF(AND(NM_従事者_従事者81_従事者区分&lt;&gt;"",新_変更_3!AO1391&lt;&gt;""), 新_変更_3!AO1391, "")</f>
        <v/>
      </c>
      <c r="AH6799" s="684"/>
      <c r="AI6799" s="684"/>
      <c r="AJ6799" s="684"/>
      <c r="AK6799" s="684"/>
      <c r="AL6799" s="684"/>
      <c r="AM6799" s="684"/>
      <c r="AN6799" s="684"/>
      <c r="AO6799" s="685"/>
    </row>
    <row r="6800" spans="2:41" ht="13.35" customHeight="1">
      <c r="B6800" s="135"/>
      <c r="I6800" s="136"/>
      <c r="J6800" s="135"/>
      <c r="N6800" s="135"/>
      <c r="Q6800" s="136"/>
      <c r="R6800" s="124" t="s">
        <v>15</v>
      </c>
      <c r="U6800" s="756"/>
      <c r="V6800" s="757"/>
      <c r="W6800" s="757"/>
      <c r="X6800" s="790"/>
      <c r="Y6800" s="125" t="s">
        <v>359</v>
      </c>
      <c r="Z6800" s="793"/>
      <c r="AA6800" s="757"/>
      <c r="AB6800" s="757"/>
      <c r="AC6800" s="758"/>
      <c r="AD6800" s="124" t="s">
        <v>56</v>
      </c>
      <c r="AG6800" s="686"/>
      <c r="AH6800" s="687"/>
      <c r="AI6800" s="687"/>
      <c r="AJ6800" s="687"/>
      <c r="AK6800" s="687"/>
      <c r="AL6800" s="687"/>
      <c r="AM6800" s="687"/>
      <c r="AN6800" s="687"/>
      <c r="AO6800" s="688"/>
    </row>
    <row r="6801" spans="2:41" ht="3.75" customHeight="1">
      <c r="B6801" s="135"/>
      <c r="I6801" s="136"/>
      <c r="J6801" s="135"/>
      <c r="N6801" s="135"/>
      <c r="Q6801" s="136"/>
      <c r="R6801" s="141"/>
      <c r="S6801" s="141"/>
      <c r="T6801" s="141"/>
      <c r="U6801" s="759"/>
      <c r="V6801" s="760"/>
      <c r="W6801" s="760"/>
      <c r="X6801" s="791"/>
      <c r="Y6801" s="141"/>
      <c r="Z6801" s="794"/>
      <c r="AA6801" s="760"/>
      <c r="AB6801" s="760"/>
      <c r="AC6801" s="761"/>
      <c r="AD6801" s="141"/>
      <c r="AE6801" s="141"/>
      <c r="AF6801" s="141"/>
      <c r="AG6801" s="689"/>
      <c r="AH6801" s="690"/>
      <c r="AI6801" s="690"/>
      <c r="AJ6801" s="690"/>
      <c r="AK6801" s="690"/>
      <c r="AL6801" s="690"/>
      <c r="AM6801" s="690"/>
      <c r="AN6801" s="690"/>
      <c r="AO6801" s="691"/>
    </row>
    <row r="6802" spans="2:41" ht="3.75" customHeight="1">
      <c r="B6802" s="135"/>
      <c r="I6802" s="136"/>
      <c r="J6802" s="135"/>
      <c r="N6802" s="135"/>
      <c r="Q6802" s="136"/>
      <c r="R6802" s="131"/>
      <c r="S6802" s="131"/>
      <c r="T6802" s="132"/>
      <c r="U6802" s="683" t="str">
        <f>IF(AND(NM_従事者_従事者81_従事者区分&lt;&gt;"",新_新規_2!T1363&lt;&gt;""), 新_新規_2!T1363, "")
 &amp; IF(AND(NM_従事者_従事者81_従事者区分&lt;&gt;"",新_変更_3!AW1391&lt;&gt;""), 新_変更_3!AW1391, "")</f>
        <v/>
      </c>
      <c r="V6802" s="684"/>
      <c r="W6802" s="684"/>
      <c r="X6802" s="684"/>
      <c r="Y6802" s="684"/>
      <c r="Z6802" s="684"/>
      <c r="AA6802" s="684"/>
      <c r="AB6802" s="684"/>
      <c r="AC6802" s="685"/>
      <c r="AD6802" s="130"/>
      <c r="AE6802" s="131"/>
      <c r="AF6802" s="132"/>
      <c r="AG6802" s="683" t="str">
        <f>IF(AND(NM_従事者_従事者81_従事者区分&lt;&gt;"",新_新規_2!L1364&lt;&gt;""), 新_新規_2!L1364, "")
&amp; IF(AND(NM_従事者_従事者81_従事者区分&lt;&gt;"",新_変更_3!AO1392&lt;&gt;""), 新_変更_3!AO1392, "")</f>
        <v/>
      </c>
      <c r="AH6802" s="684"/>
      <c r="AI6802" s="684"/>
      <c r="AJ6802" s="684"/>
      <c r="AK6802" s="684"/>
      <c r="AL6802" s="684"/>
      <c r="AM6802" s="684"/>
      <c r="AN6802" s="684"/>
      <c r="AO6802" s="685"/>
    </row>
    <row r="6803" spans="2:41" ht="13.35" customHeight="1">
      <c r="B6803" s="135"/>
      <c r="I6803" s="136"/>
      <c r="J6803" s="135" t="s">
        <v>4073</v>
      </c>
      <c r="N6803" s="135" t="s">
        <v>23</v>
      </c>
      <c r="Q6803" s="136"/>
      <c r="R6803" s="124" t="s">
        <v>17</v>
      </c>
      <c r="T6803" s="136"/>
      <c r="U6803" s="686"/>
      <c r="V6803" s="687"/>
      <c r="W6803" s="687"/>
      <c r="X6803" s="687"/>
      <c r="Y6803" s="687"/>
      <c r="Z6803" s="687"/>
      <c r="AA6803" s="687"/>
      <c r="AB6803" s="687"/>
      <c r="AC6803" s="688"/>
      <c r="AD6803" s="135" t="s">
        <v>18</v>
      </c>
      <c r="AF6803" s="136"/>
      <c r="AG6803" s="686"/>
      <c r="AH6803" s="687"/>
      <c r="AI6803" s="687"/>
      <c r="AJ6803" s="687"/>
      <c r="AK6803" s="687"/>
      <c r="AL6803" s="687"/>
      <c r="AM6803" s="687"/>
      <c r="AN6803" s="687"/>
      <c r="AO6803" s="688"/>
    </row>
    <row r="6804" spans="2:41" ht="3.75" customHeight="1">
      <c r="B6804" s="135"/>
      <c r="I6804" s="136"/>
      <c r="J6804" s="135"/>
      <c r="N6804" s="135"/>
      <c r="Q6804" s="136"/>
      <c r="R6804" s="141"/>
      <c r="S6804" s="141"/>
      <c r="T6804" s="142"/>
      <c r="U6804" s="689"/>
      <c r="V6804" s="690"/>
      <c r="W6804" s="690"/>
      <c r="X6804" s="690"/>
      <c r="Y6804" s="690"/>
      <c r="Z6804" s="690"/>
      <c r="AA6804" s="690"/>
      <c r="AB6804" s="690"/>
      <c r="AC6804" s="691"/>
      <c r="AD6804" s="140"/>
      <c r="AE6804" s="141"/>
      <c r="AF6804" s="142"/>
      <c r="AG6804" s="689"/>
      <c r="AH6804" s="690"/>
      <c r="AI6804" s="690"/>
      <c r="AJ6804" s="690"/>
      <c r="AK6804" s="690"/>
      <c r="AL6804" s="690"/>
      <c r="AM6804" s="690"/>
      <c r="AN6804" s="690"/>
      <c r="AO6804" s="691"/>
    </row>
    <row r="6805" spans="2:41" ht="3.75" customHeight="1">
      <c r="B6805" s="135"/>
      <c r="I6805" s="136"/>
      <c r="J6805" s="135"/>
      <c r="N6805" s="135"/>
      <c r="Q6805" s="136"/>
      <c r="R6805" s="131"/>
      <c r="S6805" s="131"/>
      <c r="T6805" s="132"/>
      <c r="U6805" s="683" t="str">
        <f>IF(AND(NM_従事者_従事者81_従事者区分&lt;&gt;"",新_新規_2!T1364&lt;&gt;""), 新_新規_2!T1364, "")
 &amp; IF(AND(NM_従事者_従事者81_従事者区分&lt;&gt;"",新_変更_3!AW1392&lt;&gt;""), 新_変更_3!AW1392, "")</f>
        <v/>
      </c>
      <c r="V6805" s="684"/>
      <c r="W6805" s="684"/>
      <c r="X6805" s="684"/>
      <c r="Y6805" s="684"/>
      <c r="Z6805" s="684"/>
      <c r="AA6805" s="684"/>
      <c r="AB6805" s="684"/>
      <c r="AC6805" s="685"/>
      <c r="AD6805" s="130"/>
      <c r="AE6805" s="131"/>
      <c r="AF6805" s="132"/>
      <c r="AG6805" s="683" t="str">
        <f>IF(AND(NM_従事者_従事者81_従事者区分&lt;&gt;"",新_新規_2!L1365&lt;&gt;""), 新_新規_2!L1365, "")
&amp; IF(AND(NM_従事者_従事者81_従事者区分&lt;&gt;"",新_変更_3!AO1393&lt;&gt;""), 新_変更_3!AO1393, "")</f>
        <v/>
      </c>
      <c r="AH6805" s="684"/>
      <c r="AI6805" s="684"/>
      <c r="AJ6805" s="684"/>
      <c r="AK6805" s="684"/>
      <c r="AL6805" s="684"/>
      <c r="AM6805" s="684"/>
      <c r="AN6805" s="684"/>
      <c r="AO6805" s="685"/>
    </row>
    <row r="6806" spans="2:41" ht="13.35" customHeight="1">
      <c r="B6806" s="135"/>
      <c r="I6806" s="136"/>
      <c r="J6806" s="135"/>
      <c r="N6806" s="135"/>
      <c r="Q6806" s="136"/>
      <c r="R6806" s="124" t="s">
        <v>19</v>
      </c>
      <c r="T6806" s="136"/>
      <c r="U6806" s="686"/>
      <c r="V6806" s="687"/>
      <c r="W6806" s="687"/>
      <c r="X6806" s="687"/>
      <c r="Y6806" s="687"/>
      <c r="Z6806" s="687"/>
      <c r="AA6806" s="687"/>
      <c r="AB6806" s="687"/>
      <c r="AC6806" s="688"/>
      <c r="AD6806" s="135" t="s">
        <v>20</v>
      </c>
      <c r="AF6806" s="136"/>
      <c r="AG6806" s="686"/>
      <c r="AH6806" s="687"/>
      <c r="AI6806" s="687"/>
      <c r="AJ6806" s="687"/>
      <c r="AK6806" s="687"/>
      <c r="AL6806" s="687"/>
      <c r="AM6806" s="687"/>
      <c r="AN6806" s="687"/>
      <c r="AO6806" s="688"/>
    </row>
    <row r="6807" spans="2:41" ht="3.75" customHeight="1">
      <c r="B6807" s="135"/>
      <c r="I6807" s="136"/>
      <c r="J6807" s="135"/>
      <c r="N6807" s="140"/>
      <c r="O6807" s="141"/>
      <c r="P6807" s="141"/>
      <c r="Q6807" s="142"/>
      <c r="R6807" s="141"/>
      <c r="S6807" s="141"/>
      <c r="T6807" s="142"/>
      <c r="U6807" s="689"/>
      <c r="V6807" s="690"/>
      <c r="W6807" s="690"/>
      <c r="X6807" s="690"/>
      <c r="Y6807" s="690"/>
      <c r="Z6807" s="690"/>
      <c r="AA6807" s="690"/>
      <c r="AB6807" s="690"/>
      <c r="AC6807" s="691"/>
      <c r="AD6807" s="140"/>
      <c r="AE6807" s="141"/>
      <c r="AF6807" s="142"/>
      <c r="AG6807" s="689"/>
      <c r="AH6807" s="690"/>
      <c r="AI6807" s="690"/>
      <c r="AJ6807" s="690"/>
      <c r="AK6807" s="690"/>
      <c r="AL6807" s="690"/>
      <c r="AM6807" s="690"/>
      <c r="AN6807" s="690"/>
      <c r="AO6807" s="691"/>
    </row>
    <row r="6808" spans="2:41" ht="3.75" customHeight="1">
      <c r="B6808" s="135"/>
      <c r="I6808" s="136"/>
      <c r="J6808" s="135"/>
      <c r="M6808" s="136"/>
      <c r="N6808" s="135"/>
      <c r="Q6808" s="136"/>
      <c r="R6808" s="130"/>
      <c r="S6808" s="131"/>
      <c r="T6808" s="131"/>
      <c r="U6808" s="131"/>
      <c r="V6808" s="131"/>
      <c r="W6808" s="131"/>
      <c r="X6808" s="131"/>
      <c r="Y6808" s="131"/>
      <c r="Z6808" s="131"/>
      <c r="AA6808" s="131"/>
      <c r="AB6808" s="131"/>
      <c r="AC6808" s="131"/>
      <c r="AD6808" s="131"/>
      <c r="AE6808" s="131"/>
      <c r="AF6808" s="131"/>
      <c r="AG6808" s="131"/>
      <c r="AH6808" s="131"/>
      <c r="AI6808" s="131"/>
      <c r="AJ6808" s="131"/>
      <c r="AK6808" s="131"/>
      <c r="AL6808" s="131"/>
      <c r="AM6808" s="131"/>
      <c r="AN6808" s="131"/>
      <c r="AO6808" s="132"/>
    </row>
    <row r="6809" spans="2:41" ht="13.35" customHeight="1">
      <c r="B6809" s="135"/>
      <c r="I6809" s="136"/>
      <c r="J6809" s="135"/>
      <c r="M6809" s="136"/>
      <c r="N6809" s="135" t="s">
        <v>111</v>
      </c>
      <c r="Q6809" s="136"/>
      <c r="R6809" s="135"/>
      <c r="S6809" s="696"/>
      <c r="T6809" s="694"/>
      <c r="V6809" s="146"/>
      <c r="W6809" s="124" t="s">
        <v>12</v>
      </c>
      <c r="X6809" s="146"/>
      <c r="Y6809" s="124" t="s">
        <v>11</v>
      </c>
      <c r="Z6809" s="146"/>
      <c r="AA6809" s="124" t="s">
        <v>364</v>
      </c>
      <c r="AO6809" s="136"/>
    </row>
    <row r="6810" spans="2:41" ht="3.75" customHeight="1">
      <c r="B6810" s="135"/>
      <c r="I6810" s="136"/>
      <c r="J6810" s="135"/>
      <c r="M6810" s="136"/>
      <c r="N6810" s="135"/>
      <c r="Q6810" s="136"/>
      <c r="R6810" s="135"/>
      <c r="AO6810" s="136"/>
    </row>
    <row r="6811" spans="2:41" ht="3.75" customHeight="1">
      <c r="B6811" s="135"/>
      <c r="I6811" s="136"/>
      <c r="J6811" s="135"/>
      <c r="M6811" s="136"/>
      <c r="N6811" s="130"/>
      <c r="O6811" s="131"/>
      <c r="P6811" s="131"/>
      <c r="Q6811" s="131"/>
      <c r="R6811" s="781" t="str">
        <f>IF(AND(NM_従事者_従事者81_従事者区分&lt;&gt;"",新_新規_2!I1366&lt;&gt;""), 新_新規_2!I1366, "")
 &amp; IF(AND(NM_従事者_従事者81_従事者区分&lt;&gt;"",新_変更_3!AL1394&lt;&gt;""), 新_変更_3!AL1394, "")</f>
        <v/>
      </c>
      <c r="S6811" s="784" t="str">
        <f>IF(AND(NM_従事者_従事者81_従事者区分&lt;&gt;"",新_新規_2!J1366&lt;&gt;""), 新_新規_2!J1366, "")
 &amp; IF(AND(NM_従事者_従事者81_従事者区分&lt;&gt;"",新_変更_3!AM1394&lt;&gt;""), 新_変更_3!AM1394, "")</f>
        <v/>
      </c>
      <c r="T6811" s="131"/>
      <c r="U6811" s="787" t="str">
        <f>IF(AND(NM_従事者_従事者81_従事者区分&lt;&gt;"",新_新規_2!L1366&lt;&gt;""), 新_新規_2!L1366, "")
&amp; IF(AND(NM_従事者_従事者81_従事者区分&lt;&gt;"",新_変更_3!AO1394&lt;&gt;""), 新_変更_3!AO1394, "")</f>
        <v/>
      </c>
      <c r="V6811" s="130"/>
      <c r="W6811" s="131"/>
      <c r="X6811" s="131"/>
      <c r="Y6811" s="131"/>
      <c r="Z6811" s="131"/>
      <c r="AA6811" s="131"/>
      <c r="AB6811" s="131"/>
      <c r="AC6811" s="131"/>
      <c r="AD6811" s="131"/>
      <c r="AE6811" s="131"/>
      <c r="AF6811" s="131"/>
      <c r="AG6811" s="131"/>
      <c r="AH6811" s="133"/>
      <c r="AI6811" s="133"/>
      <c r="AJ6811" s="131"/>
      <c r="AK6811" s="149"/>
      <c r="AL6811" s="131"/>
      <c r="AM6811" s="131"/>
      <c r="AN6811" s="131"/>
      <c r="AO6811" s="132"/>
    </row>
    <row r="6812" spans="2:41" ht="13.35" customHeight="1">
      <c r="B6812" s="135"/>
      <c r="I6812" s="136"/>
      <c r="J6812" s="135"/>
      <c r="M6812" s="136"/>
      <c r="N6812" s="135" t="s">
        <v>30</v>
      </c>
      <c r="R6812" s="782"/>
      <c r="S6812" s="785"/>
      <c r="T6812" s="124" t="s">
        <v>388</v>
      </c>
      <c r="U6812" s="756"/>
      <c r="V6812" s="135" t="s">
        <v>112</v>
      </c>
      <c r="AH6812" s="137"/>
      <c r="AI6812" s="137"/>
      <c r="AK6812" s="150"/>
      <c r="AO6812" s="136"/>
    </row>
    <row r="6813" spans="2:41" ht="3.75" customHeight="1">
      <c r="B6813" s="135"/>
      <c r="I6813" s="136"/>
      <c r="J6813" s="135"/>
      <c r="M6813" s="136"/>
      <c r="N6813" s="135"/>
      <c r="R6813" s="783"/>
      <c r="S6813" s="786"/>
      <c r="T6813" s="141"/>
      <c r="U6813" s="759"/>
      <c r="V6813" s="140"/>
      <c r="W6813" s="141"/>
      <c r="X6813" s="141"/>
      <c r="Y6813" s="141"/>
      <c r="Z6813" s="141"/>
      <c r="AA6813" s="141"/>
      <c r="AB6813" s="141"/>
      <c r="AC6813" s="141"/>
      <c r="AD6813" s="141"/>
      <c r="AE6813" s="141"/>
      <c r="AF6813" s="141"/>
      <c r="AG6813" s="141"/>
      <c r="AH6813" s="143"/>
      <c r="AI6813" s="143"/>
      <c r="AJ6813" s="141"/>
      <c r="AK6813" s="151"/>
      <c r="AL6813" s="141"/>
      <c r="AM6813" s="141"/>
      <c r="AN6813" s="141"/>
      <c r="AO6813" s="142"/>
    </row>
    <row r="6814" spans="2:41" ht="3.75" customHeight="1">
      <c r="B6814" s="135"/>
      <c r="I6814" s="136"/>
      <c r="J6814" s="135"/>
      <c r="M6814" s="136"/>
      <c r="N6814" s="130"/>
      <c r="O6814" s="131"/>
      <c r="P6814" s="131"/>
      <c r="Q6814" s="132"/>
      <c r="R6814" s="788" t="str">
        <f>IF(AND(NM_従事者_従事者81_従事者区分&lt;&gt;"",新_新規_2!K1370&lt;&gt;""), 新_新規_2!K1370, "")
 &amp; IF(AND(NM_従事者_従事者81_従事者区分&lt;&gt;"",新_変更_3!AN1398&lt;&gt;""), 新_変更_3!AN1398, "")</f>
        <v/>
      </c>
      <c r="S6814" s="684"/>
      <c r="T6814" s="684"/>
      <c r="U6814" s="685"/>
      <c r="V6814" s="686" t="str">
        <f>IF(AND(NM_従事者_従事者81_従事者区分&lt;&gt;"",新_新規_2!O1370&lt;&gt;""), 新_新規_2!O1370, "")
&amp; IF(AND(NM_従事者_従事者81_従事者区分&lt;&gt;"",新_変更_3!AR1398&lt;&gt;""), 新_変更_3!AR1398, "")</f>
        <v/>
      </c>
      <c r="W6814" s="688"/>
      <c r="X6814" s="683" t="str">
        <f>IF(AND(NM_従事者_従事者81_従事者区分&lt;&gt;"",新_新規_2!Q1370&lt;&gt;""), 新_新規_2!Q1370, "")
 &amp; IF(AND(NM_従事者_従事者81_従事者区分&lt;&gt;"",新_変更_3!AT1398&lt;&gt;""), 新_変更_3!AT1398, "")</f>
        <v/>
      </c>
      <c r="Y6814" s="684"/>
      <c r="Z6814" s="684"/>
      <c r="AA6814" s="685"/>
      <c r="AI6814" s="131"/>
      <c r="AO6814" s="136"/>
    </row>
    <row r="6815" spans="2:41" ht="13.35" customHeight="1">
      <c r="B6815" s="135"/>
      <c r="I6815" s="136"/>
      <c r="J6815" s="135"/>
      <c r="M6815" s="136"/>
      <c r="N6815" s="135" t="s">
        <v>114</v>
      </c>
      <c r="Q6815" s="136"/>
      <c r="R6815" s="686"/>
      <c r="S6815" s="687"/>
      <c r="T6815" s="687"/>
      <c r="U6815" s="688"/>
      <c r="V6815" s="686"/>
      <c r="W6815" s="688"/>
      <c r="X6815" s="686"/>
      <c r="Y6815" s="687"/>
      <c r="Z6815" s="687"/>
      <c r="AA6815" s="688"/>
      <c r="AB6815" s="158" t="s">
        <v>171</v>
      </c>
      <c r="AO6815" s="136"/>
    </row>
    <row r="6816" spans="2:41" ht="3.75" customHeight="1">
      <c r="B6816" s="135"/>
      <c r="I6816" s="136"/>
      <c r="J6816" s="135"/>
      <c r="M6816" s="136"/>
      <c r="N6816" s="135"/>
      <c r="Q6816" s="136"/>
      <c r="R6816" s="689"/>
      <c r="S6816" s="690"/>
      <c r="T6816" s="690"/>
      <c r="U6816" s="691"/>
      <c r="V6816" s="689"/>
      <c r="W6816" s="691"/>
      <c r="X6816" s="689"/>
      <c r="Y6816" s="690"/>
      <c r="Z6816" s="690"/>
      <c r="AA6816" s="691"/>
      <c r="AB6816" s="141"/>
      <c r="AC6816" s="141"/>
      <c r="AD6816" s="141"/>
      <c r="AE6816" s="141"/>
      <c r="AF6816" s="141"/>
      <c r="AG6816" s="141"/>
      <c r="AH6816" s="141"/>
      <c r="AI6816" s="141"/>
      <c r="AJ6816" s="141"/>
      <c r="AK6816" s="141"/>
      <c r="AL6816" s="141"/>
      <c r="AM6816" s="141"/>
      <c r="AN6816" s="141"/>
      <c r="AO6816" s="142"/>
    </row>
    <row r="6817" spans="2:41" ht="3.75" customHeight="1">
      <c r="B6817" s="135"/>
      <c r="I6817" s="136"/>
      <c r="J6817" s="135"/>
      <c r="M6817" s="136"/>
      <c r="N6817" s="130"/>
      <c r="O6817" s="131"/>
      <c r="P6817" s="131"/>
      <c r="Q6817" s="131"/>
      <c r="R6817" s="130"/>
      <c r="S6817" s="131"/>
      <c r="T6817" s="131"/>
      <c r="U6817" s="131"/>
      <c r="V6817" s="131"/>
      <c r="W6817" s="131"/>
      <c r="X6817" s="131"/>
      <c r="Y6817" s="131"/>
      <c r="Z6817" s="131"/>
      <c r="AA6817" s="132"/>
      <c r="AB6817" s="130"/>
      <c r="AI6817" s="136"/>
      <c r="AJ6817" s="130"/>
      <c r="AK6817" s="131"/>
      <c r="AL6817" s="131"/>
      <c r="AM6817" s="131"/>
      <c r="AN6817" s="131"/>
      <c r="AO6817" s="132"/>
    </row>
    <row r="6818" spans="2:41" ht="13.35" customHeight="1">
      <c r="B6818" s="135"/>
      <c r="I6818" s="136"/>
      <c r="J6818" s="135"/>
      <c r="M6818" s="136"/>
      <c r="N6818" s="135" t="s">
        <v>115</v>
      </c>
      <c r="R6818" s="135"/>
      <c r="S6818" s="696" t="str">
        <f>IF(AND(NM_従事者_従事者81_従事者区分&lt;&gt;"",新_新規_2!I1372&lt;&gt;""), 新_新規_2!I1372, "")
&amp; IF(AND(NM_従事者_従事者81_従事者区分&lt;&gt;"",新_変更_3!AL1400&lt;&gt;""), 新_変更_3!AL1400, "")</f>
        <v/>
      </c>
      <c r="T6818" s="694"/>
      <c r="V6818" s="146" t="str">
        <f>IF(AND(NM_従事者_従事者81_従事者区分&lt;&gt;"",新_新規_2!K1372&lt;&gt;""), 新_新規_2!K1372, "")
&amp; IF(AND(NM_従事者_従事者81_従事者区分&lt;&gt;"",新_変更_3!AN1400&lt;&gt;""), 新_変更_3!AN1400, "")</f>
        <v/>
      </c>
      <c r="W6818" s="124" t="s">
        <v>12</v>
      </c>
      <c r="X6818" s="146" t="str">
        <f>IF(AND(NM_従事者_従事者81_従事者区分&lt;&gt;"",新_新規_2!M1372&lt;&gt;""), 新_新規_2!M1372, "")
&amp; IF(AND(NM_従事者_従事者81_従事者区分&lt;&gt;"",新_変更_3!AP1400&lt;&gt;""), 新_変更_3!AP1400, "")</f>
        <v/>
      </c>
      <c r="Y6818" s="124" t="s">
        <v>11</v>
      </c>
      <c r="Z6818" s="146" t="str">
        <f>IF(AND(NM_従事者_従事者81_従事者区分&lt;&gt;"",新_新規_2!O1372&lt;&gt;""), 新_新規_2!O1372, "")
 &amp; IF(AND(NM_従事者_従事者81_従事者区分&lt;&gt;"",新_変更_3!AR1400&lt;&gt;""), 新_変更_3!AR1400, "")</f>
        <v/>
      </c>
      <c r="AA6818" s="124" t="s">
        <v>364</v>
      </c>
      <c r="AB6818" s="135" t="s">
        <v>170</v>
      </c>
      <c r="AI6818" s="136"/>
      <c r="AJ6818" s="135"/>
      <c r="AK6818" s="696"/>
      <c r="AL6818" s="693"/>
      <c r="AM6818" s="693"/>
      <c r="AN6818" s="693"/>
      <c r="AO6818" s="694"/>
    </row>
    <row r="6819" spans="2:41" ht="3.75" customHeight="1">
      <c r="B6819" s="135"/>
      <c r="I6819" s="136"/>
      <c r="J6819" s="135"/>
      <c r="M6819" s="136"/>
      <c r="N6819" s="135"/>
      <c r="R6819" s="140"/>
      <c r="S6819" s="141"/>
      <c r="T6819" s="141"/>
      <c r="U6819" s="141"/>
      <c r="V6819" s="141"/>
      <c r="W6819" s="141"/>
      <c r="X6819" s="141"/>
      <c r="Y6819" s="141"/>
      <c r="Z6819" s="141"/>
      <c r="AA6819" s="142"/>
      <c r="AB6819" s="140"/>
      <c r="AC6819" s="141"/>
      <c r="AD6819" s="141"/>
      <c r="AE6819" s="141"/>
      <c r="AF6819" s="141"/>
      <c r="AG6819" s="141"/>
      <c r="AH6819" s="141"/>
      <c r="AI6819" s="142"/>
      <c r="AJ6819" s="140"/>
      <c r="AK6819" s="141"/>
      <c r="AL6819" s="141"/>
      <c r="AM6819" s="141"/>
      <c r="AN6819" s="141"/>
      <c r="AO6819" s="142"/>
    </row>
    <row r="6820" spans="2:41" ht="3.75" customHeight="1">
      <c r="B6820" s="135"/>
      <c r="I6820" s="136"/>
      <c r="J6820" s="135"/>
      <c r="M6820" s="136"/>
      <c r="N6820" s="130"/>
      <c r="O6820" s="131"/>
      <c r="P6820" s="131"/>
      <c r="Q6820" s="132"/>
      <c r="R6820" s="683" t="str">
        <f>IF(新_新規_2!T1369="☑", "研修中の登録販売者", "") &amp; IF(新_変更_3!AW1397="☑", "研修中の登録販売者", "")</f>
        <v/>
      </c>
      <c r="S6820" s="684"/>
      <c r="T6820" s="684"/>
      <c r="U6820" s="684"/>
      <c r="V6820" s="684"/>
      <c r="W6820" s="684"/>
      <c r="X6820" s="684"/>
      <c r="Y6820" s="684"/>
      <c r="Z6820" s="684"/>
      <c r="AA6820" s="684"/>
      <c r="AB6820" s="684"/>
      <c r="AC6820" s="684"/>
      <c r="AD6820" s="684"/>
      <c r="AE6820" s="684"/>
      <c r="AF6820" s="684"/>
      <c r="AG6820" s="684"/>
      <c r="AH6820" s="684"/>
      <c r="AI6820" s="684"/>
      <c r="AJ6820" s="684"/>
      <c r="AK6820" s="684"/>
      <c r="AL6820" s="684"/>
      <c r="AM6820" s="684"/>
      <c r="AN6820" s="684"/>
      <c r="AO6820" s="685"/>
    </row>
    <row r="6821" spans="2:41" ht="13.35" customHeight="1">
      <c r="B6821" s="135"/>
      <c r="I6821" s="136"/>
      <c r="J6821" s="135"/>
      <c r="M6821" s="136"/>
      <c r="N6821" s="135" t="s">
        <v>32</v>
      </c>
      <c r="Q6821" s="136"/>
      <c r="R6821" s="686"/>
      <c r="S6821" s="687"/>
      <c r="T6821" s="687"/>
      <c r="U6821" s="687"/>
      <c r="V6821" s="687"/>
      <c r="W6821" s="687"/>
      <c r="X6821" s="687"/>
      <c r="Y6821" s="687"/>
      <c r="Z6821" s="687"/>
      <c r="AA6821" s="687"/>
      <c r="AB6821" s="687"/>
      <c r="AC6821" s="687"/>
      <c r="AD6821" s="687"/>
      <c r="AE6821" s="687"/>
      <c r="AF6821" s="687"/>
      <c r="AG6821" s="687"/>
      <c r="AH6821" s="687"/>
      <c r="AI6821" s="687"/>
      <c r="AJ6821" s="687"/>
      <c r="AK6821" s="687"/>
      <c r="AL6821" s="687"/>
      <c r="AM6821" s="687"/>
      <c r="AN6821" s="687"/>
      <c r="AO6821" s="688"/>
    </row>
    <row r="6822" spans="2:41" ht="3.75" customHeight="1">
      <c r="B6822" s="135"/>
      <c r="I6822" s="136"/>
      <c r="J6822" s="135"/>
      <c r="M6822" s="136"/>
      <c r="N6822" s="140"/>
      <c r="O6822" s="141"/>
      <c r="P6822" s="141"/>
      <c r="Q6822" s="142"/>
      <c r="R6822" s="689"/>
      <c r="S6822" s="690"/>
      <c r="T6822" s="690"/>
      <c r="U6822" s="690"/>
      <c r="V6822" s="690"/>
      <c r="W6822" s="690"/>
      <c r="X6822" s="690"/>
      <c r="Y6822" s="690"/>
      <c r="Z6822" s="690"/>
      <c r="AA6822" s="690"/>
      <c r="AB6822" s="690"/>
      <c r="AC6822" s="690"/>
      <c r="AD6822" s="690"/>
      <c r="AE6822" s="690"/>
      <c r="AF6822" s="690"/>
      <c r="AG6822" s="690"/>
      <c r="AH6822" s="690"/>
      <c r="AI6822" s="690"/>
      <c r="AJ6822" s="690"/>
      <c r="AK6822" s="690"/>
      <c r="AL6822" s="690"/>
      <c r="AM6822" s="690"/>
      <c r="AN6822" s="690"/>
      <c r="AO6822" s="691"/>
    </row>
    <row r="6823" spans="2:41" ht="3.75" customHeight="1">
      <c r="B6823" s="135"/>
      <c r="I6823" s="136"/>
      <c r="J6823" s="130"/>
      <c r="K6823" s="131"/>
      <c r="L6823" s="131"/>
      <c r="M6823" s="132"/>
      <c r="N6823" s="130"/>
      <c r="O6823" s="131"/>
      <c r="P6823" s="131"/>
      <c r="Q6823" s="132"/>
      <c r="R6823" s="130"/>
      <c r="S6823" s="131"/>
      <c r="T6823" s="131"/>
      <c r="U6823" s="131"/>
      <c r="V6823" s="131"/>
      <c r="W6823" s="131"/>
      <c r="X6823" s="131"/>
      <c r="Y6823" s="131"/>
      <c r="Z6823" s="131"/>
      <c r="AA6823" s="132"/>
      <c r="AB6823" s="130"/>
      <c r="AC6823" s="131"/>
      <c r="AD6823" s="131"/>
      <c r="AE6823" s="132"/>
      <c r="AF6823" s="131"/>
      <c r="AG6823" s="131"/>
      <c r="AH6823" s="131"/>
      <c r="AI6823" s="131"/>
      <c r="AJ6823" s="131"/>
      <c r="AK6823" s="131"/>
      <c r="AL6823" s="131"/>
      <c r="AM6823" s="131"/>
      <c r="AN6823" s="131"/>
      <c r="AO6823" s="132"/>
    </row>
    <row r="6824" spans="2:41" ht="13.35" customHeight="1">
      <c r="B6824" s="135"/>
      <c r="I6824" s="136"/>
      <c r="J6824" s="135"/>
      <c r="M6824" s="136"/>
      <c r="N6824" s="135" t="s">
        <v>27</v>
      </c>
      <c r="Q6824" s="136"/>
      <c r="R6824" s="135"/>
      <c r="S6824" s="692" t="str">
        <f xml:space="preserve"> IF(新_新規_2!I1376&lt;&gt;"", "01300011:その他従事者", "") &amp; IF(新_変更_3!AL1404&lt;&gt;"", "01300011:その他従事者", "")</f>
        <v/>
      </c>
      <c r="T6824" s="693"/>
      <c r="U6824" s="693"/>
      <c r="V6824" s="693"/>
      <c r="W6824" s="693"/>
      <c r="X6824" s="693"/>
      <c r="Y6824" s="693"/>
      <c r="Z6824" s="693"/>
      <c r="AA6824" s="694"/>
      <c r="AB6824" s="135" t="s">
        <v>28</v>
      </c>
      <c r="AE6824" s="136"/>
      <c r="AF6824" s="135"/>
      <c r="AG6824" s="695" t="str">
        <f>IF(新_新規_2!I1384="☑", "01300001:薬剤師", "") &amp; IF(新_変更_3!AL1412="☑", "01300001:薬剤師", "")
&amp; IF(新_新規_2!N1384="☑", "01300002:登録販売者", "") &amp; IF(新_変更_3!AQ1412="☑", "01300002:登録販売者", "")
&amp; IF(新_新規_2!T1384="☑", "01300002:登録販売者", "") &amp; IF(新_変更_3!AW1412="☑", "01300002:登録販売者", "")</f>
        <v/>
      </c>
      <c r="AH6824" s="693"/>
      <c r="AI6824" s="693"/>
      <c r="AJ6824" s="693"/>
      <c r="AK6824" s="693"/>
      <c r="AL6824" s="693"/>
      <c r="AM6824" s="693"/>
      <c r="AN6824" s="693"/>
      <c r="AO6824" s="694"/>
    </row>
    <row r="6825" spans="2:41" ht="3.75" customHeight="1">
      <c r="B6825" s="135"/>
      <c r="I6825" s="136"/>
      <c r="J6825" s="135"/>
      <c r="M6825" s="136"/>
      <c r="N6825" s="140"/>
      <c r="O6825" s="141"/>
      <c r="P6825" s="141"/>
      <c r="Q6825" s="142"/>
      <c r="R6825" s="140"/>
      <c r="S6825" s="141"/>
      <c r="T6825" s="141"/>
      <c r="U6825" s="141"/>
      <c r="V6825" s="141"/>
      <c r="W6825" s="141"/>
      <c r="X6825" s="141"/>
      <c r="Y6825" s="141"/>
      <c r="Z6825" s="141"/>
      <c r="AA6825" s="142"/>
      <c r="AB6825" s="140"/>
      <c r="AC6825" s="141"/>
      <c r="AD6825" s="141"/>
      <c r="AE6825" s="142"/>
      <c r="AF6825" s="141"/>
      <c r="AG6825" s="141"/>
      <c r="AH6825" s="141"/>
      <c r="AI6825" s="141"/>
      <c r="AJ6825" s="141"/>
      <c r="AK6825" s="141"/>
      <c r="AL6825" s="141"/>
      <c r="AM6825" s="141"/>
      <c r="AN6825" s="141"/>
      <c r="AO6825" s="142"/>
    </row>
    <row r="6826" spans="2:41" ht="3.75" customHeight="1">
      <c r="B6826" s="135"/>
      <c r="I6826" s="136"/>
      <c r="J6826" s="135"/>
      <c r="M6826" s="136"/>
      <c r="N6826" s="130"/>
      <c r="O6826" s="131"/>
      <c r="P6826" s="131"/>
      <c r="Q6826" s="132"/>
      <c r="R6826" s="130"/>
      <c r="S6826" s="131"/>
      <c r="T6826" s="131"/>
      <c r="U6826" s="131"/>
      <c r="V6826" s="131"/>
      <c r="W6826" s="131"/>
      <c r="X6826" s="131"/>
      <c r="Y6826" s="131"/>
      <c r="Z6826" s="131"/>
      <c r="AA6826" s="132"/>
      <c r="AB6826" s="130"/>
      <c r="AC6826" s="131"/>
      <c r="AD6826" s="131"/>
      <c r="AE6826" s="132"/>
      <c r="AF6826" s="130"/>
      <c r="AG6826" s="131"/>
      <c r="AH6826" s="131"/>
      <c r="AI6826" s="131"/>
      <c r="AJ6826" s="131"/>
      <c r="AK6826" s="131"/>
      <c r="AL6826" s="131"/>
      <c r="AM6826" s="131"/>
      <c r="AN6826" s="131"/>
      <c r="AO6826" s="132"/>
    </row>
    <row r="6827" spans="2:41" ht="13.35" customHeight="1">
      <c r="B6827" s="135"/>
      <c r="I6827" s="136"/>
      <c r="J6827" s="135"/>
      <c r="M6827" s="136"/>
      <c r="N6827" s="135" t="s">
        <v>3990</v>
      </c>
      <c r="Q6827" s="136"/>
      <c r="R6827" s="135"/>
      <c r="S6827" s="696"/>
      <c r="T6827" s="694"/>
      <c r="V6827" s="146"/>
      <c r="W6827" s="124" t="s">
        <v>12</v>
      </c>
      <c r="X6827" s="146"/>
      <c r="Y6827" s="124" t="s">
        <v>11</v>
      </c>
      <c r="Z6827" s="146"/>
      <c r="AA6827" s="136" t="s">
        <v>364</v>
      </c>
      <c r="AB6827" s="135" t="s">
        <v>66</v>
      </c>
      <c r="AE6827" s="136"/>
      <c r="AF6827" s="135"/>
      <c r="AG6827" s="696"/>
      <c r="AH6827" s="694"/>
      <c r="AJ6827" s="146"/>
      <c r="AK6827" s="124" t="s">
        <v>12</v>
      </c>
      <c r="AL6827" s="146"/>
      <c r="AM6827" s="124" t="s">
        <v>11</v>
      </c>
      <c r="AN6827" s="146"/>
      <c r="AO6827" s="136" t="s">
        <v>364</v>
      </c>
    </row>
    <row r="6828" spans="2:41" ht="3.75" customHeight="1">
      <c r="B6828" s="135"/>
      <c r="I6828" s="136"/>
      <c r="J6828" s="135"/>
      <c r="M6828" s="136"/>
      <c r="N6828" s="140"/>
      <c r="O6828" s="141"/>
      <c r="P6828" s="141"/>
      <c r="Q6828" s="142"/>
      <c r="R6828" s="140"/>
      <c r="S6828" s="141"/>
      <c r="T6828" s="141"/>
      <c r="U6828" s="141"/>
      <c r="V6828" s="141"/>
      <c r="W6828" s="141"/>
      <c r="X6828" s="141"/>
      <c r="Y6828" s="141"/>
      <c r="Z6828" s="141"/>
      <c r="AA6828" s="142"/>
      <c r="AB6828" s="140"/>
      <c r="AC6828" s="141"/>
      <c r="AD6828" s="141"/>
      <c r="AE6828" s="142"/>
      <c r="AF6828" s="140"/>
      <c r="AG6828" s="141"/>
      <c r="AH6828" s="141"/>
      <c r="AI6828" s="141"/>
      <c r="AJ6828" s="141"/>
      <c r="AK6828" s="141"/>
      <c r="AL6828" s="141"/>
      <c r="AM6828" s="141"/>
      <c r="AN6828" s="141"/>
      <c r="AO6828" s="142"/>
    </row>
    <row r="6829" spans="2:41" ht="3.75" customHeight="1">
      <c r="B6829" s="135"/>
      <c r="I6829" s="136"/>
      <c r="J6829" s="135"/>
      <c r="M6829" s="136"/>
      <c r="N6829" s="130"/>
      <c r="O6829" s="131"/>
      <c r="P6829" s="131"/>
      <c r="Q6829" s="132"/>
      <c r="R6829" s="683" t="str">
        <f>IF(AND(NM_従事者_従事者82_従事者区分&lt;&gt;"",新_新規_2!I1376&lt;&gt;""), 新_新規_2!I1376, "")
 &amp; IF(AND(NM_従事者_従事者82_従事者区分&lt;&gt;"",新_変更_3!AL1404&lt;&gt;""), 新_変更_3!AL1404, "")</f>
        <v/>
      </c>
      <c r="S6829" s="684"/>
      <c r="T6829" s="684"/>
      <c r="U6829" s="684"/>
      <c r="V6829" s="684"/>
      <c r="W6829" s="684"/>
      <c r="X6829" s="684"/>
      <c r="Y6829" s="684"/>
      <c r="Z6829" s="684"/>
      <c r="AA6829" s="684"/>
      <c r="AB6829" s="684"/>
      <c r="AC6829" s="684"/>
      <c r="AD6829" s="684"/>
      <c r="AE6829" s="684"/>
      <c r="AF6829" s="684"/>
      <c r="AG6829" s="684"/>
      <c r="AH6829" s="684"/>
      <c r="AI6829" s="684"/>
      <c r="AJ6829" s="685"/>
      <c r="AK6829" s="131"/>
      <c r="AL6829" s="131"/>
      <c r="AM6829" s="131"/>
      <c r="AN6829" s="131"/>
      <c r="AO6829" s="132"/>
    </row>
    <row r="6830" spans="2:41" ht="13.35" customHeight="1">
      <c r="B6830" s="135"/>
      <c r="I6830" s="136"/>
      <c r="J6830" s="135"/>
      <c r="M6830" s="136"/>
      <c r="N6830" s="135" t="s">
        <v>8</v>
      </c>
      <c r="Q6830" s="136"/>
      <c r="R6830" s="686"/>
      <c r="S6830" s="687"/>
      <c r="T6830" s="687"/>
      <c r="U6830" s="687"/>
      <c r="V6830" s="687"/>
      <c r="W6830" s="687"/>
      <c r="X6830" s="687"/>
      <c r="Y6830" s="687"/>
      <c r="Z6830" s="687"/>
      <c r="AA6830" s="687"/>
      <c r="AB6830" s="687"/>
      <c r="AC6830" s="687"/>
      <c r="AD6830" s="687"/>
      <c r="AE6830" s="687"/>
      <c r="AF6830" s="687"/>
      <c r="AG6830" s="687"/>
      <c r="AH6830" s="687"/>
      <c r="AI6830" s="687"/>
      <c r="AJ6830" s="688"/>
      <c r="AL6830" s="147" t="s">
        <v>13</v>
      </c>
      <c r="AM6830" s="124" t="s">
        <v>29</v>
      </c>
      <c r="AO6830" s="136"/>
    </row>
    <row r="6831" spans="2:41" ht="3.75" customHeight="1">
      <c r="B6831" s="135"/>
      <c r="I6831" s="136"/>
      <c r="J6831" s="135"/>
      <c r="M6831" s="136"/>
      <c r="N6831" s="140"/>
      <c r="O6831" s="141"/>
      <c r="P6831" s="141"/>
      <c r="Q6831" s="142"/>
      <c r="R6831" s="689"/>
      <c r="S6831" s="690"/>
      <c r="T6831" s="690"/>
      <c r="U6831" s="690"/>
      <c r="V6831" s="690"/>
      <c r="W6831" s="690"/>
      <c r="X6831" s="690"/>
      <c r="Y6831" s="690"/>
      <c r="Z6831" s="690"/>
      <c r="AA6831" s="690"/>
      <c r="AB6831" s="690"/>
      <c r="AC6831" s="690"/>
      <c r="AD6831" s="690"/>
      <c r="AE6831" s="690"/>
      <c r="AF6831" s="690"/>
      <c r="AG6831" s="690"/>
      <c r="AH6831" s="690"/>
      <c r="AI6831" s="690"/>
      <c r="AJ6831" s="691"/>
      <c r="AK6831" s="141"/>
      <c r="AL6831" s="141"/>
      <c r="AM6831" s="141"/>
      <c r="AN6831" s="141"/>
      <c r="AO6831" s="142"/>
    </row>
    <row r="6832" spans="2:41" ht="3.75" customHeight="1">
      <c r="B6832" s="135"/>
      <c r="I6832" s="136"/>
      <c r="J6832" s="135"/>
      <c r="M6832" s="136"/>
      <c r="N6832" s="130"/>
      <c r="O6832" s="131"/>
      <c r="P6832" s="131"/>
      <c r="Q6832" s="132"/>
      <c r="R6832" s="683" t="str">
        <f>IF(NM_従事者_従事者82_従事者区分="","",(IF(新_新規_2!I1375&lt;&gt;"", ASC(PHONETIC(新_新規_2!I1375)), "") &amp; IF(新_変更_3!AL1403&lt;&gt;"", ASC(PHONETIC(新_変更_3!AL1403)), "")))</f>
        <v/>
      </c>
      <c r="S6832" s="684"/>
      <c r="T6832" s="684"/>
      <c r="U6832" s="684"/>
      <c r="V6832" s="684"/>
      <c r="W6832" s="684"/>
      <c r="X6832" s="684"/>
      <c r="Y6832" s="684"/>
      <c r="Z6832" s="684"/>
      <c r="AA6832" s="684"/>
      <c r="AB6832" s="684"/>
      <c r="AC6832" s="684"/>
      <c r="AD6832" s="684"/>
      <c r="AE6832" s="684"/>
      <c r="AF6832" s="684"/>
      <c r="AG6832" s="684"/>
      <c r="AH6832" s="684"/>
      <c r="AI6832" s="684"/>
      <c r="AJ6832" s="684"/>
      <c r="AK6832" s="684"/>
      <c r="AL6832" s="684"/>
      <c r="AM6832" s="684"/>
      <c r="AN6832" s="684"/>
      <c r="AO6832" s="685"/>
    </row>
    <row r="6833" spans="2:41" ht="13.35" customHeight="1">
      <c r="B6833" s="135"/>
      <c r="I6833" s="136"/>
      <c r="J6833" s="135"/>
      <c r="M6833" s="136"/>
      <c r="N6833" s="135" t="s">
        <v>61</v>
      </c>
      <c r="Q6833" s="136"/>
      <c r="R6833" s="686"/>
      <c r="S6833" s="687"/>
      <c r="T6833" s="687"/>
      <c r="U6833" s="687"/>
      <c r="V6833" s="687"/>
      <c r="W6833" s="687"/>
      <c r="X6833" s="687"/>
      <c r="Y6833" s="687"/>
      <c r="Z6833" s="687"/>
      <c r="AA6833" s="687"/>
      <c r="AB6833" s="687"/>
      <c r="AC6833" s="687"/>
      <c r="AD6833" s="687"/>
      <c r="AE6833" s="687"/>
      <c r="AF6833" s="687"/>
      <c r="AG6833" s="687"/>
      <c r="AH6833" s="687"/>
      <c r="AI6833" s="687"/>
      <c r="AJ6833" s="687"/>
      <c r="AK6833" s="687"/>
      <c r="AL6833" s="687"/>
      <c r="AM6833" s="687"/>
      <c r="AN6833" s="687"/>
      <c r="AO6833" s="688"/>
    </row>
    <row r="6834" spans="2:41" ht="3.75" customHeight="1">
      <c r="B6834" s="135"/>
      <c r="I6834" s="136"/>
      <c r="J6834" s="135"/>
      <c r="M6834" s="136"/>
      <c r="N6834" s="135"/>
      <c r="Q6834" s="136"/>
      <c r="R6834" s="689"/>
      <c r="S6834" s="690"/>
      <c r="T6834" s="690"/>
      <c r="U6834" s="690"/>
      <c r="V6834" s="690"/>
      <c r="W6834" s="690"/>
      <c r="X6834" s="690"/>
      <c r="Y6834" s="690"/>
      <c r="Z6834" s="690"/>
      <c r="AA6834" s="690"/>
      <c r="AB6834" s="690"/>
      <c r="AC6834" s="690"/>
      <c r="AD6834" s="690"/>
      <c r="AE6834" s="690"/>
      <c r="AF6834" s="690"/>
      <c r="AG6834" s="690"/>
      <c r="AH6834" s="690"/>
      <c r="AI6834" s="690"/>
      <c r="AJ6834" s="690"/>
      <c r="AK6834" s="690"/>
      <c r="AL6834" s="690"/>
      <c r="AM6834" s="690"/>
      <c r="AN6834" s="690"/>
      <c r="AO6834" s="691"/>
    </row>
    <row r="6835" spans="2:41" ht="3.75" customHeight="1">
      <c r="B6835" s="135"/>
      <c r="I6835" s="136"/>
      <c r="J6835" s="135"/>
      <c r="N6835" s="130"/>
      <c r="O6835" s="131"/>
      <c r="P6835" s="131"/>
      <c r="Q6835" s="132"/>
      <c r="U6835" s="787" t="str">
        <f>IF(AND(NM_従事者_従事者82_従事者区分&lt;&gt;"",新_新規_2!L1377&lt;&gt;""), 新_新規_2!L1377, "")
&amp; IF(AND(NM_従事者_従事者82_従事者区分&lt;&gt;"",新_変更_3!AO1405&lt;&gt;""), 新_変更_3!AO1405, "")</f>
        <v/>
      </c>
      <c r="V6835" s="754"/>
      <c r="W6835" s="754"/>
      <c r="X6835" s="789"/>
      <c r="Y6835" s="131"/>
      <c r="Z6835" s="792" t="str">
        <f>IF(AND(NM_従事者_従事者82_従事者区分&lt;&gt;"",新_新規_2!O1377&lt;&gt;""), 新_新規_2!O1377, "")
&amp; IF(AND(NM_従事者_従事者82_従事者区分&lt;&gt;"",新_変更_3!AR1405&lt;&gt;""), 新_変更_3!AR1405, "")</f>
        <v/>
      </c>
      <c r="AA6835" s="754"/>
      <c r="AB6835" s="754"/>
      <c r="AC6835" s="755"/>
      <c r="AG6835" s="683" t="str">
        <f>IF(AND(NM_従事者_従事者82_従事者区分&lt;&gt;"",新_新規_2!L1378&lt;&gt;""), 新_新規_2!L1378, "")
&amp; IF(AND(NM_従事者_従事者82_従事者区分&lt;&gt;"",新_変更_3!AO1406&lt;&gt;""), 新_変更_3!AO1406, "")</f>
        <v/>
      </c>
      <c r="AH6835" s="684"/>
      <c r="AI6835" s="684"/>
      <c r="AJ6835" s="684"/>
      <c r="AK6835" s="684"/>
      <c r="AL6835" s="684"/>
      <c r="AM6835" s="684"/>
      <c r="AN6835" s="684"/>
      <c r="AO6835" s="685"/>
    </row>
    <row r="6836" spans="2:41" ht="13.35" customHeight="1">
      <c r="B6836" s="135"/>
      <c r="I6836" s="136"/>
      <c r="J6836" s="135"/>
      <c r="N6836" s="135"/>
      <c r="Q6836" s="136"/>
      <c r="R6836" s="124" t="s">
        <v>15</v>
      </c>
      <c r="U6836" s="756"/>
      <c r="V6836" s="757"/>
      <c r="W6836" s="757"/>
      <c r="X6836" s="790"/>
      <c r="Y6836" s="125" t="s">
        <v>359</v>
      </c>
      <c r="Z6836" s="793"/>
      <c r="AA6836" s="757"/>
      <c r="AB6836" s="757"/>
      <c r="AC6836" s="758"/>
      <c r="AD6836" s="124" t="s">
        <v>56</v>
      </c>
      <c r="AG6836" s="686"/>
      <c r="AH6836" s="687"/>
      <c r="AI6836" s="687"/>
      <c r="AJ6836" s="687"/>
      <c r="AK6836" s="687"/>
      <c r="AL6836" s="687"/>
      <c r="AM6836" s="687"/>
      <c r="AN6836" s="687"/>
      <c r="AO6836" s="688"/>
    </row>
    <row r="6837" spans="2:41" ht="3.75" customHeight="1">
      <c r="B6837" s="135"/>
      <c r="I6837" s="136"/>
      <c r="J6837" s="135"/>
      <c r="N6837" s="135"/>
      <c r="Q6837" s="136"/>
      <c r="R6837" s="141"/>
      <c r="S6837" s="141"/>
      <c r="T6837" s="141"/>
      <c r="U6837" s="759"/>
      <c r="V6837" s="760"/>
      <c r="W6837" s="760"/>
      <c r="X6837" s="791"/>
      <c r="Y6837" s="141"/>
      <c r="Z6837" s="794"/>
      <c r="AA6837" s="760"/>
      <c r="AB6837" s="760"/>
      <c r="AC6837" s="761"/>
      <c r="AD6837" s="141"/>
      <c r="AE6837" s="141"/>
      <c r="AF6837" s="141"/>
      <c r="AG6837" s="689"/>
      <c r="AH6837" s="690"/>
      <c r="AI6837" s="690"/>
      <c r="AJ6837" s="690"/>
      <c r="AK6837" s="690"/>
      <c r="AL6837" s="690"/>
      <c r="AM6837" s="690"/>
      <c r="AN6837" s="690"/>
      <c r="AO6837" s="691"/>
    </row>
    <row r="6838" spans="2:41" ht="3.75" customHeight="1">
      <c r="B6838" s="135"/>
      <c r="I6838" s="136"/>
      <c r="J6838" s="135"/>
      <c r="N6838" s="135"/>
      <c r="Q6838" s="136"/>
      <c r="R6838" s="131"/>
      <c r="S6838" s="131"/>
      <c r="T6838" s="132"/>
      <c r="U6838" s="683" t="str">
        <f>IF(AND(NM_従事者_従事者82_従事者区分&lt;&gt;"",新_新規_2!T1378&lt;&gt;""), 新_新規_2!T1378, "")
&amp; IF(AND(NM_従事者_従事者82_従事者区分&lt;&gt;"",新_変更_3!AW1406&lt;&gt;""), 新_変更_3!AW1406, "")</f>
        <v/>
      </c>
      <c r="V6838" s="684"/>
      <c r="W6838" s="684"/>
      <c r="X6838" s="684"/>
      <c r="Y6838" s="684"/>
      <c r="Z6838" s="684"/>
      <c r="AA6838" s="684"/>
      <c r="AB6838" s="684"/>
      <c r="AC6838" s="685"/>
      <c r="AD6838" s="130"/>
      <c r="AE6838" s="131"/>
      <c r="AF6838" s="132"/>
      <c r="AG6838" s="683" t="str">
        <f>IF(AND(NM_従事者_従事者82_従事者区分&lt;&gt;"",新_新規_2!L1379&lt;&gt;""), 新_新規_2!L1379, "")
&amp; IF(AND(NM_従事者_従事者82_従事者区分&lt;&gt;"",新_変更_3!AO1407&lt;&gt;""), 新_変更_3!AO1407, "")</f>
        <v/>
      </c>
      <c r="AH6838" s="684"/>
      <c r="AI6838" s="684"/>
      <c r="AJ6838" s="684"/>
      <c r="AK6838" s="684"/>
      <c r="AL6838" s="684"/>
      <c r="AM6838" s="684"/>
      <c r="AN6838" s="684"/>
      <c r="AO6838" s="685"/>
    </row>
    <row r="6839" spans="2:41" ht="13.35" customHeight="1">
      <c r="B6839" s="135"/>
      <c r="I6839" s="136"/>
      <c r="J6839" s="135" t="s">
        <v>4074</v>
      </c>
      <c r="N6839" s="135" t="s">
        <v>23</v>
      </c>
      <c r="Q6839" s="136"/>
      <c r="R6839" s="124" t="s">
        <v>17</v>
      </c>
      <c r="T6839" s="136"/>
      <c r="U6839" s="686"/>
      <c r="V6839" s="687"/>
      <c r="W6839" s="687"/>
      <c r="X6839" s="687"/>
      <c r="Y6839" s="687"/>
      <c r="Z6839" s="687"/>
      <c r="AA6839" s="687"/>
      <c r="AB6839" s="687"/>
      <c r="AC6839" s="688"/>
      <c r="AD6839" s="135" t="s">
        <v>18</v>
      </c>
      <c r="AF6839" s="136"/>
      <c r="AG6839" s="686"/>
      <c r="AH6839" s="687"/>
      <c r="AI6839" s="687"/>
      <c r="AJ6839" s="687"/>
      <c r="AK6839" s="687"/>
      <c r="AL6839" s="687"/>
      <c r="AM6839" s="687"/>
      <c r="AN6839" s="687"/>
      <c r="AO6839" s="688"/>
    </row>
    <row r="6840" spans="2:41" ht="3.75" customHeight="1">
      <c r="B6840" s="135"/>
      <c r="I6840" s="136"/>
      <c r="J6840" s="135"/>
      <c r="N6840" s="135"/>
      <c r="Q6840" s="136"/>
      <c r="R6840" s="141"/>
      <c r="S6840" s="141"/>
      <c r="T6840" s="142"/>
      <c r="U6840" s="689"/>
      <c r="V6840" s="690"/>
      <c r="W6840" s="690"/>
      <c r="X6840" s="690"/>
      <c r="Y6840" s="690"/>
      <c r="Z6840" s="690"/>
      <c r="AA6840" s="690"/>
      <c r="AB6840" s="690"/>
      <c r="AC6840" s="691"/>
      <c r="AD6840" s="140"/>
      <c r="AE6840" s="141"/>
      <c r="AF6840" s="142"/>
      <c r="AG6840" s="689"/>
      <c r="AH6840" s="690"/>
      <c r="AI6840" s="690"/>
      <c r="AJ6840" s="690"/>
      <c r="AK6840" s="690"/>
      <c r="AL6840" s="690"/>
      <c r="AM6840" s="690"/>
      <c r="AN6840" s="690"/>
      <c r="AO6840" s="691"/>
    </row>
    <row r="6841" spans="2:41" ht="3.75" customHeight="1">
      <c r="B6841" s="135"/>
      <c r="I6841" s="136"/>
      <c r="J6841" s="135"/>
      <c r="N6841" s="135"/>
      <c r="Q6841" s="136"/>
      <c r="R6841" s="131"/>
      <c r="S6841" s="131"/>
      <c r="T6841" s="132"/>
      <c r="U6841" s="683" t="str">
        <f>IF(AND(NM_従事者_従事者82_従事者区分&lt;&gt;"",新_新規_2!T1379&lt;&gt;""), 新_新規_2!T1379, "")
 &amp; IF(AND(NM_従事者_従事者82_従事者区分&lt;&gt;"",新_変更_3!AW1407&lt;&gt;""), 新_変更_3!AW1407, "")</f>
        <v/>
      </c>
      <c r="V6841" s="684"/>
      <c r="W6841" s="684"/>
      <c r="X6841" s="684"/>
      <c r="Y6841" s="684"/>
      <c r="Z6841" s="684"/>
      <c r="AA6841" s="684"/>
      <c r="AB6841" s="684"/>
      <c r="AC6841" s="685"/>
      <c r="AD6841" s="130"/>
      <c r="AE6841" s="131"/>
      <c r="AF6841" s="132"/>
      <c r="AG6841" s="683" t="str">
        <f>IF(AND(NM_従事者_従事者82_従事者区分&lt;&gt;"",新_新規_2!L1380&lt;&gt;""), 新_新規_2!L1380, "")
&amp; IF(AND(NM_従事者_従事者82_従事者区分&lt;&gt;"",新_変更_3!AO1408&lt;&gt;""), 新_変更_3!AO1408, "")</f>
        <v/>
      </c>
      <c r="AH6841" s="684"/>
      <c r="AI6841" s="684"/>
      <c r="AJ6841" s="684"/>
      <c r="AK6841" s="684"/>
      <c r="AL6841" s="684"/>
      <c r="AM6841" s="684"/>
      <c r="AN6841" s="684"/>
      <c r="AO6841" s="685"/>
    </row>
    <row r="6842" spans="2:41" ht="13.35" customHeight="1">
      <c r="B6842" s="135"/>
      <c r="I6842" s="136"/>
      <c r="J6842" s="135"/>
      <c r="N6842" s="135"/>
      <c r="Q6842" s="136"/>
      <c r="R6842" s="124" t="s">
        <v>19</v>
      </c>
      <c r="T6842" s="136"/>
      <c r="U6842" s="686"/>
      <c r="V6842" s="687"/>
      <c r="W6842" s="687"/>
      <c r="X6842" s="687"/>
      <c r="Y6842" s="687"/>
      <c r="Z6842" s="687"/>
      <c r="AA6842" s="687"/>
      <c r="AB6842" s="687"/>
      <c r="AC6842" s="688"/>
      <c r="AD6842" s="135" t="s">
        <v>20</v>
      </c>
      <c r="AF6842" s="136"/>
      <c r="AG6842" s="686"/>
      <c r="AH6842" s="687"/>
      <c r="AI6842" s="687"/>
      <c r="AJ6842" s="687"/>
      <c r="AK6842" s="687"/>
      <c r="AL6842" s="687"/>
      <c r="AM6842" s="687"/>
      <c r="AN6842" s="687"/>
      <c r="AO6842" s="688"/>
    </row>
    <row r="6843" spans="2:41" ht="3.75" customHeight="1">
      <c r="B6843" s="135"/>
      <c r="I6843" s="136"/>
      <c r="J6843" s="135"/>
      <c r="N6843" s="140"/>
      <c r="O6843" s="141"/>
      <c r="P6843" s="141"/>
      <c r="Q6843" s="142"/>
      <c r="R6843" s="141"/>
      <c r="S6843" s="141"/>
      <c r="T6843" s="142"/>
      <c r="U6843" s="689"/>
      <c r="V6843" s="690"/>
      <c r="W6843" s="690"/>
      <c r="X6843" s="690"/>
      <c r="Y6843" s="690"/>
      <c r="Z6843" s="690"/>
      <c r="AA6843" s="690"/>
      <c r="AB6843" s="690"/>
      <c r="AC6843" s="691"/>
      <c r="AD6843" s="140"/>
      <c r="AE6843" s="141"/>
      <c r="AF6843" s="142"/>
      <c r="AG6843" s="689"/>
      <c r="AH6843" s="690"/>
      <c r="AI6843" s="690"/>
      <c r="AJ6843" s="690"/>
      <c r="AK6843" s="690"/>
      <c r="AL6843" s="690"/>
      <c r="AM6843" s="690"/>
      <c r="AN6843" s="690"/>
      <c r="AO6843" s="691"/>
    </row>
    <row r="6844" spans="2:41" ht="3.75" customHeight="1">
      <c r="B6844" s="135"/>
      <c r="I6844" s="136"/>
      <c r="J6844" s="135"/>
      <c r="M6844" s="136"/>
      <c r="N6844" s="135"/>
      <c r="Q6844" s="136"/>
      <c r="R6844" s="130"/>
      <c r="S6844" s="131"/>
      <c r="T6844" s="131"/>
      <c r="U6844" s="131"/>
      <c r="V6844" s="131"/>
      <c r="W6844" s="131"/>
      <c r="X6844" s="131"/>
      <c r="Y6844" s="131"/>
      <c r="Z6844" s="131"/>
      <c r="AA6844" s="131"/>
      <c r="AB6844" s="131"/>
      <c r="AC6844" s="131"/>
      <c r="AD6844" s="131"/>
      <c r="AE6844" s="131"/>
      <c r="AF6844" s="131"/>
      <c r="AG6844" s="131"/>
      <c r="AH6844" s="131"/>
      <c r="AI6844" s="131"/>
      <c r="AJ6844" s="131"/>
      <c r="AK6844" s="131"/>
      <c r="AL6844" s="131"/>
      <c r="AM6844" s="131"/>
      <c r="AN6844" s="131"/>
      <c r="AO6844" s="132"/>
    </row>
    <row r="6845" spans="2:41" ht="13.35" customHeight="1">
      <c r="B6845" s="135"/>
      <c r="I6845" s="136"/>
      <c r="J6845" s="135"/>
      <c r="M6845" s="136"/>
      <c r="N6845" s="135" t="s">
        <v>111</v>
      </c>
      <c r="Q6845" s="136"/>
      <c r="R6845" s="135"/>
      <c r="S6845" s="696"/>
      <c r="T6845" s="694"/>
      <c r="V6845" s="146"/>
      <c r="W6845" s="124" t="s">
        <v>12</v>
      </c>
      <c r="X6845" s="146"/>
      <c r="Y6845" s="124" t="s">
        <v>11</v>
      </c>
      <c r="Z6845" s="146"/>
      <c r="AA6845" s="124" t="s">
        <v>364</v>
      </c>
      <c r="AO6845" s="136"/>
    </row>
    <row r="6846" spans="2:41" ht="3.75" customHeight="1">
      <c r="B6846" s="135"/>
      <c r="I6846" s="136"/>
      <c r="J6846" s="135"/>
      <c r="M6846" s="136"/>
      <c r="N6846" s="135"/>
      <c r="Q6846" s="136"/>
      <c r="R6846" s="135"/>
      <c r="AO6846" s="136"/>
    </row>
    <row r="6847" spans="2:41" ht="3.75" customHeight="1">
      <c r="B6847" s="135"/>
      <c r="I6847" s="136"/>
      <c r="J6847" s="135"/>
      <c r="M6847" s="136"/>
      <c r="N6847" s="130"/>
      <c r="O6847" s="131"/>
      <c r="P6847" s="131"/>
      <c r="Q6847" s="131"/>
      <c r="R6847" s="781" t="str">
        <f>IF(AND(NM_従事者_従事者82_従事者区分&lt;&gt;"",新_新規_2!I1381&lt;&gt;""), 新_新規_2!I1381, "")
&amp; IF(AND(NM_従事者_従事者82_従事者区分&lt;&gt;"",新_変更_3!AL1409&lt;&gt;""), 新_変更_3!AL1409, "")</f>
        <v/>
      </c>
      <c r="S6847" s="784" t="str">
        <f>IF(AND(NM_従事者_従事者82_従事者区分&lt;&gt;"",新_新規_2!J1381&lt;&gt;""), 新_新規_2!J1381, "")
 &amp; IF(AND(NM_従事者_従事者82_従事者区分&lt;&gt;"",新_変更_3!AM1409&lt;&gt;""), 新_変更_3!AM1409, "")</f>
        <v/>
      </c>
      <c r="T6847" s="131"/>
      <c r="U6847" s="787" t="str">
        <f>IF(AND(NM_従事者_従事者82_従事者区分&lt;&gt;"",新_新規_2!L1381&lt;&gt;""), 新_新規_2!L1381, "")
&amp; IF(AND(NM_従事者_従事者82_従事者区分&lt;&gt;"",新_変更_3!AO1409&lt;&gt;""), 新_変更_3!AO1409, "")</f>
        <v/>
      </c>
      <c r="V6847" s="130"/>
      <c r="W6847" s="131"/>
      <c r="X6847" s="131"/>
      <c r="Y6847" s="131"/>
      <c r="Z6847" s="131"/>
      <c r="AA6847" s="131"/>
      <c r="AB6847" s="131"/>
      <c r="AC6847" s="131"/>
      <c r="AD6847" s="131"/>
      <c r="AE6847" s="131"/>
      <c r="AF6847" s="131"/>
      <c r="AG6847" s="131"/>
      <c r="AH6847" s="133"/>
      <c r="AI6847" s="133"/>
      <c r="AJ6847" s="131"/>
      <c r="AK6847" s="149"/>
      <c r="AL6847" s="131"/>
      <c r="AM6847" s="131"/>
      <c r="AN6847" s="131"/>
      <c r="AO6847" s="132"/>
    </row>
    <row r="6848" spans="2:41" ht="13.35" customHeight="1">
      <c r="B6848" s="135"/>
      <c r="I6848" s="136"/>
      <c r="J6848" s="135"/>
      <c r="M6848" s="136"/>
      <c r="N6848" s="135" t="s">
        <v>30</v>
      </c>
      <c r="R6848" s="782"/>
      <c r="S6848" s="785"/>
      <c r="T6848" s="124" t="s">
        <v>388</v>
      </c>
      <c r="U6848" s="756"/>
      <c r="V6848" s="135" t="s">
        <v>112</v>
      </c>
      <c r="AH6848" s="137"/>
      <c r="AI6848" s="137"/>
      <c r="AK6848" s="150"/>
      <c r="AO6848" s="136"/>
    </row>
    <row r="6849" spans="2:41" ht="3.75" customHeight="1">
      <c r="B6849" s="135"/>
      <c r="I6849" s="136"/>
      <c r="J6849" s="135"/>
      <c r="M6849" s="136"/>
      <c r="N6849" s="135"/>
      <c r="R6849" s="783"/>
      <c r="S6849" s="786"/>
      <c r="T6849" s="141"/>
      <c r="U6849" s="759"/>
      <c r="V6849" s="140"/>
      <c r="W6849" s="141"/>
      <c r="X6849" s="141"/>
      <c r="Y6849" s="141"/>
      <c r="Z6849" s="141"/>
      <c r="AA6849" s="141"/>
      <c r="AB6849" s="141"/>
      <c r="AC6849" s="141"/>
      <c r="AD6849" s="141"/>
      <c r="AE6849" s="141"/>
      <c r="AF6849" s="141"/>
      <c r="AG6849" s="141"/>
      <c r="AH6849" s="143"/>
      <c r="AI6849" s="143"/>
      <c r="AJ6849" s="141"/>
      <c r="AK6849" s="151"/>
      <c r="AL6849" s="141"/>
      <c r="AM6849" s="141"/>
      <c r="AN6849" s="141"/>
      <c r="AO6849" s="142"/>
    </row>
    <row r="6850" spans="2:41" ht="3.75" customHeight="1">
      <c r="B6850" s="135"/>
      <c r="I6850" s="136"/>
      <c r="J6850" s="135"/>
      <c r="M6850" s="136"/>
      <c r="N6850" s="130"/>
      <c r="O6850" s="131"/>
      <c r="P6850" s="131"/>
      <c r="Q6850" s="132"/>
      <c r="R6850" s="788" t="str">
        <f>IF(AND(NM_従事者_従事者82_従事者区分&lt;&gt;"",新_新規_2!K1385&lt;&gt;""), 新_新規_2!K1385, "")
 &amp; IF(AND(NM_従事者_従事者82_従事者区分&lt;&gt;"",新_変更_3!AN1413&lt;&gt;""), 新_変更_3!AN1413, "")</f>
        <v/>
      </c>
      <c r="S6850" s="684"/>
      <c r="T6850" s="684"/>
      <c r="U6850" s="685"/>
      <c r="V6850" s="686" t="str">
        <f>IF(AND(NM_従事者_従事者82_従事者区分&lt;&gt;"",新_新規_2!O1385&lt;&gt;""), 新_新規_2!O1385, "")
&amp; IF(AND(NM_従事者_従事者82_従事者区分&lt;&gt;"",新_変更_3!AR1413&lt;&gt;""), 新_変更_3!AR1413, "")</f>
        <v/>
      </c>
      <c r="W6850" s="688"/>
      <c r="X6850" s="683" t="str">
        <f>IF(AND(NM_従事者_従事者82_従事者区分&lt;&gt;"",新_新規_2!Q1385&lt;&gt;""), 新_新規_2!Q1385, "")
 &amp; IF(AND(NM_従事者_従事者82_従事者区分&lt;&gt;"",新_変更_3!AT1413&lt;&gt;""), 新_変更_3!AT1413, "")</f>
        <v/>
      </c>
      <c r="Y6850" s="684"/>
      <c r="Z6850" s="684"/>
      <c r="AA6850" s="685"/>
      <c r="AI6850" s="131"/>
      <c r="AO6850" s="136"/>
    </row>
    <row r="6851" spans="2:41" ht="13.35" customHeight="1">
      <c r="B6851" s="135"/>
      <c r="I6851" s="136"/>
      <c r="J6851" s="135"/>
      <c r="M6851" s="136"/>
      <c r="N6851" s="135" t="s">
        <v>114</v>
      </c>
      <c r="Q6851" s="136"/>
      <c r="R6851" s="686"/>
      <c r="S6851" s="687"/>
      <c r="T6851" s="687"/>
      <c r="U6851" s="688"/>
      <c r="V6851" s="686"/>
      <c r="W6851" s="688"/>
      <c r="X6851" s="686"/>
      <c r="Y6851" s="687"/>
      <c r="Z6851" s="687"/>
      <c r="AA6851" s="688"/>
      <c r="AB6851" s="158" t="s">
        <v>171</v>
      </c>
      <c r="AO6851" s="136"/>
    </row>
    <row r="6852" spans="2:41" ht="3.75" customHeight="1">
      <c r="B6852" s="135"/>
      <c r="I6852" s="136"/>
      <c r="J6852" s="135"/>
      <c r="M6852" s="136"/>
      <c r="N6852" s="135"/>
      <c r="Q6852" s="136"/>
      <c r="R6852" s="689"/>
      <c r="S6852" s="690"/>
      <c r="T6852" s="690"/>
      <c r="U6852" s="691"/>
      <c r="V6852" s="689"/>
      <c r="W6852" s="691"/>
      <c r="X6852" s="689"/>
      <c r="Y6852" s="690"/>
      <c r="Z6852" s="690"/>
      <c r="AA6852" s="691"/>
      <c r="AB6852" s="141"/>
      <c r="AC6852" s="141"/>
      <c r="AD6852" s="141"/>
      <c r="AE6852" s="141"/>
      <c r="AF6852" s="141"/>
      <c r="AG6852" s="141"/>
      <c r="AH6852" s="141"/>
      <c r="AI6852" s="141"/>
      <c r="AJ6852" s="141"/>
      <c r="AK6852" s="141"/>
      <c r="AL6852" s="141"/>
      <c r="AM6852" s="141"/>
      <c r="AN6852" s="141"/>
      <c r="AO6852" s="142"/>
    </row>
    <row r="6853" spans="2:41" ht="3.75" customHeight="1">
      <c r="B6853" s="135"/>
      <c r="I6853" s="136"/>
      <c r="J6853" s="135"/>
      <c r="M6853" s="136"/>
      <c r="N6853" s="130"/>
      <c r="O6853" s="131"/>
      <c r="P6853" s="131"/>
      <c r="Q6853" s="131"/>
      <c r="R6853" s="130"/>
      <c r="S6853" s="131"/>
      <c r="T6853" s="131"/>
      <c r="U6853" s="131"/>
      <c r="V6853" s="131"/>
      <c r="W6853" s="131"/>
      <c r="X6853" s="131"/>
      <c r="Y6853" s="131"/>
      <c r="Z6853" s="131"/>
      <c r="AA6853" s="132"/>
      <c r="AB6853" s="130"/>
      <c r="AI6853" s="136"/>
      <c r="AJ6853" s="130"/>
      <c r="AK6853" s="131"/>
      <c r="AL6853" s="131"/>
      <c r="AM6853" s="131"/>
      <c r="AN6853" s="131"/>
      <c r="AO6853" s="132"/>
    </row>
    <row r="6854" spans="2:41" ht="13.35" customHeight="1">
      <c r="B6854" s="135"/>
      <c r="I6854" s="136"/>
      <c r="J6854" s="135"/>
      <c r="M6854" s="136"/>
      <c r="N6854" s="135" t="s">
        <v>115</v>
      </c>
      <c r="R6854" s="135"/>
      <c r="S6854" s="696" t="str">
        <f>IF(AND(NM_従事者_従事者82_従事者区分&lt;&gt;"",新_新規_2!I1387&lt;&gt;""), 新_新規_2!I1387, "")
&amp; IF(AND(NM_従事者_従事者82_従事者区分&lt;&gt;"",新_変更_3!AL1415&lt;&gt;""), 新_変更_3!AL1415, "")</f>
        <v/>
      </c>
      <c r="T6854" s="694"/>
      <c r="V6854" s="146" t="str">
        <f>IF(AND(NM_従事者_従事者82_従事者区分&lt;&gt;"",新_新規_2!K1387&lt;&gt;""), 新_新規_2!K1387, "")
&amp; IF(AND(NM_従事者_従事者82_従事者区分&lt;&gt;"",新_変更_3!AN1415&lt;&gt;""), 新_変更_3!AN1415, "")</f>
        <v/>
      </c>
      <c r="W6854" s="124" t="s">
        <v>12</v>
      </c>
      <c r="X6854" s="146" t="str">
        <f>IF(AND(NM_従事者_従事者82_従事者区分&lt;&gt;"",新_新規_2!M1387&lt;&gt;""), 新_新規_2!M1387, "")
 &amp; IF(AND(NM_従事者_従事者82_従事者区分&lt;&gt;"",新_変更_3!AP1415&lt;&gt;""), 新_変更_3!AP1415, "")</f>
        <v/>
      </c>
      <c r="Y6854" s="124" t="s">
        <v>11</v>
      </c>
      <c r="Z6854" s="146" t="str">
        <f>IF(AND(NM_従事者_従事者82_従事者区分&lt;&gt;"",新_新規_2!O1387&lt;&gt;""), 新_新規_2!O1387, "")
&amp; IF(AND(NM_従事者_従事者82_従事者区分&lt;&gt;"",新_変更_3!AR1415&lt;&gt;""), 新_変更_3!AR1415, "")</f>
        <v/>
      </c>
      <c r="AA6854" s="124" t="s">
        <v>364</v>
      </c>
      <c r="AB6854" s="135" t="s">
        <v>170</v>
      </c>
      <c r="AI6854" s="136"/>
      <c r="AJ6854" s="135"/>
      <c r="AK6854" s="696"/>
      <c r="AL6854" s="693"/>
      <c r="AM6854" s="693"/>
      <c r="AN6854" s="693"/>
      <c r="AO6854" s="694"/>
    </row>
    <row r="6855" spans="2:41" ht="3.75" customHeight="1">
      <c r="B6855" s="135"/>
      <c r="I6855" s="136"/>
      <c r="J6855" s="135"/>
      <c r="M6855" s="136"/>
      <c r="N6855" s="135"/>
      <c r="R6855" s="140"/>
      <c r="S6855" s="141"/>
      <c r="T6855" s="141"/>
      <c r="U6855" s="141"/>
      <c r="V6855" s="141"/>
      <c r="W6855" s="141"/>
      <c r="X6855" s="141"/>
      <c r="Y6855" s="141"/>
      <c r="Z6855" s="141"/>
      <c r="AA6855" s="142"/>
      <c r="AB6855" s="140"/>
      <c r="AC6855" s="141"/>
      <c r="AD6855" s="141"/>
      <c r="AE6855" s="141"/>
      <c r="AF6855" s="141"/>
      <c r="AG6855" s="141"/>
      <c r="AH6855" s="141"/>
      <c r="AI6855" s="142"/>
      <c r="AJ6855" s="140"/>
      <c r="AK6855" s="141"/>
      <c r="AL6855" s="141"/>
      <c r="AM6855" s="141"/>
      <c r="AN6855" s="141"/>
      <c r="AO6855" s="142"/>
    </row>
    <row r="6856" spans="2:41" ht="3.75" customHeight="1">
      <c r="B6856" s="135"/>
      <c r="I6856" s="136"/>
      <c r="J6856" s="135"/>
      <c r="M6856" s="136"/>
      <c r="N6856" s="130"/>
      <c r="O6856" s="131"/>
      <c r="P6856" s="131"/>
      <c r="Q6856" s="132"/>
      <c r="R6856" s="683" t="str">
        <f>IF(新_新規_2!T1384="☑", "研修中の登録販売者", "") &amp; IF(新_変更_3!AW1412="☑", "研修中の登録販売者", "")</f>
        <v/>
      </c>
      <c r="S6856" s="684"/>
      <c r="T6856" s="684"/>
      <c r="U6856" s="684"/>
      <c r="V6856" s="684"/>
      <c r="W6856" s="684"/>
      <c r="X6856" s="684"/>
      <c r="Y6856" s="684"/>
      <c r="Z6856" s="684"/>
      <c r="AA6856" s="684"/>
      <c r="AB6856" s="684"/>
      <c r="AC6856" s="684"/>
      <c r="AD6856" s="684"/>
      <c r="AE6856" s="684"/>
      <c r="AF6856" s="684"/>
      <c r="AG6856" s="684"/>
      <c r="AH6856" s="684"/>
      <c r="AI6856" s="684"/>
      <c r="AJ6856" s="684"/>
      <c r="AK6856" s="684"/>
      <c r="AL6856" s="684"/>
      <c r="AM6856" s="684"/>
      <c r="AN6856" s="684"/>
      <c r="AO6856" s="685"/>
    </row>
    <row r="6857" spans="2:41" ht="13.35" customHeight="1">
      <c r="B6857" s="135"/>
      <c r="I6857" s="136"/>
      <c r="J6857" s="135"/>
      <c r="M6857" s="136"/>
      <c r="N6857" s="135" t="s">
        <v>32</v>
      </c>
      <c r="Q6857" s="136"/>
      <c r="R6857" s="686"/>
      <c r="S6857" s="687"/>
      <c r="T6857" s="687"/>
      <c r="U6857" s="687"/>
      <c r="V6857" s="687"/>
      <c r="W6857" s="687"/>
      <c r="X6857" s="687"/>
      <c r="Y6857" s="687"/>
      <c r="Z6857" s="687"/>
      <c r="AA6857" s="687"/>
      <c r="AB6857" s="687"/>
      <c r="AC6857" s="687"/>
      <c r="AD6857" s="687"/>
      <c r="AE6857" s="687"/>
      <c r="AF6857" s="687"/>
      <c r="AG6857" s="687"/>
      <c r="AH6857" s="687"/>
      <c r="AI6857" s="687"/>
      <c r="AJ6857" s="687"/>
      <c r="AK6857" s="687"/>
      <c r="AL6857" s="687"/>
      <c r="AM6857" s="687"/>
      <c r="AN6857" s="687"/>
      <c r="AO6857" s="688"/>
    </row>
    <row r="6858" spans="2:41" ht="3.75" customHeight="1">
      <c r="B6858" s="135"/>
      <c r="I6858" s="136"/>
      <c r="J6858" s="135"/>
      <c r="M6858" s="136"/>
      <c r="N6858" s="140"/>
      <c r="O6858" s="141"/>
      <c r="P6858" s="141"/>
      <c r="Q6858" s="142"/>
      <c r="R6858" s="689"/>
      <c r="S6858" s="690"/>
      <c r="T6858" s="690"/>
      <c r="U6858" s="690"/>
      <c r="V6858" s="690"/>
      <c r="W6858" s="690"/>
      <c r="X6858" s="690"/>
      <c r="Y6858" s="690"/>
      <c r="Z6858" s="690"/>
      <c r="AA6858" s="690"/>
      <c r="AB6858" s="690"/>
      <c r="AC6858" s="690"/>
      <c r="AD6858" s="690"/>
      <c r="AE6858" s="690"/>
      <c r="AF6858" s="690"/>
      <c r="AG6858" s="690"/>
      <c r="AH6858" s="690"/>
      <c r="AI6858" s="690"/>
      <c r="AJ6858" s="690"/>
      <c r="AK6858" s="690"/>
      <c r="AL6858" s="690"/>
      <c r="AM6858" s="690"/>
      <c r="AN6858" s="690"/>
      <c r="AO6858" s="691"/>
    </row>
    <row r="6859" spans="2:41" ht="3.75" customHeight="1">
      <c r="B6859" s="135"/>
      <c r="I6859" s="136"/>
      <c r="J6859" s="130"/>
      <c r="K6859" s="131"/>
      <c r="L6859" s="131"/>
      <c r="M6859" s="132"/>
      <c r="N6859" s="130"/>
      <c r="O6859" s="131"/>
      <c r="P6859" s="131"/>
      <c r="Q6859" s="132"/>
      <c r="R6859" s="130"/>
      <c r="S6859" s="131"/>
      <c r="T6859" s="131"/>
      <c r="U6859" s="131"/>
      <c r="V6859" s="131"/>
      <c r="W6859" s="131"/>
      <c r="X6859" s="131"/>
      <c r="Y6859" s="131"/>
      <c r="Z6859" s="131"/>
      <c r="AA6859" s="132"/>
      <c r="AB6859" s="130"/>
      <c r="AC6859" s="131"/>
      <c r="AD6859" s="131"/>
      <c r="AE6859" s="132"/>
      <c r="AF6859" s="131"/>
      <c r="AG6859" s="131"/>
      <c r="AH6859" s="131"/>
      <c r="AI6859" s="131"/>
      <c r="AJ6859" s="131"/>
      <c r="AK6859" s="131"/>
      <c r="AL6859" s="131"/>
      <c r="AM6859" s="131"/>
      <c r="AN6859" s="131"/>
      <c r="AO6859" s="132"/>
    </row>
    <row r="6860" spans="2:41" ht="13.35" customHeight="1">
      <c r="B6860" s="135"/>
      <c r="I6860" s="136"/>
      <c r="J6860" s="135"/>
      <c r="M6860" s="136"/>
      <c r="N6860" s="135" t="s">
        <v>27</v>
      </c>
      <c r="Q6860" s="136"/>
      <c r="R6860" s="135"/>
      <c r="S6860" s="692" t="str">
        <f>IF(新_新規_2!I1395&lt;&gt;"", "01300011:その他従事者", "") &amp; IF(新_変更_3!AL1423&lt;&gt;"", "01300011:その他従事者", "")</f>
        <v/>
      </c>
      <c r="T6860" s="693"/>
      <c r="U6860" s="693"/>
      <c r="V6860" s="693"/>
      <c r="W6860" s="693"/>
      <c r="X6860" s="693"/>
      <c r="Y6860" s="693"/>
      <c r="Z6860" s="693"/>
      <c r="AA6860" s="694"/>
      <c r="AB6860" s="135" t="s">
        <v>28</v>
      </c>
      <c r="AE6860" s="136"/>
      <c r="AF6860" s="135"/>
      <c r="AG6860" s="695" t="str">
        <f>IF(新_新規_2!I1403="☑", "01300001:薬剤師", "") &amp; IF(新_変更_3!AL1431="☑", "01300001:薬剤師", "")
 &amp; IF(新_新規_2!N1403="☑", "01300002:登録販売者", "") &amp; IF(新_変更_3!AQ1431="☑", "01300002:登録販売者", "")
&amp; IF(新_新規_2!T1403="☑", "01300002:登録販売者", "") &amp; IF(新_変更_3!AW1431="☑", "01300002:登録販売者", "")</f>
        <v/>
      </c>
      <c r="AH6860" s="693"/>
      <c r="AI6860" s="693"/>
      <c r="AJ6860" s="693"/>
      <c r="AK6860" s="693"/>
      <c r="AL6860" s="693"/>
      <c r="AM6860" s="693"/>
      <c r="AN6860" s="693"/>
      <c r="AO6860" s="694"/>
    </row>
    <row r="6861" spans="2:41" ht="3.75" customHeight="1">
      <c r="B6861" s="135"/>
      <c r="I6861" s="136"/>
      <c r="J6861" s="135"/>
      <c r="M6861" s="136"/>
      <c r="N6861" s="140"/>
      <c r="O6861" s="141"/>
      <c r="P6861" s="141"/>
      <c r="Q6861" s="142"/>
      <c r="R6861" s="140"/>
      <c r="S6861" s="141"/>
      <c r="T6861" s="141"/>
      <c r="U6861" s="141"/>
      <c r="V6861" s="141"/>
      <c r="W6861" s="141"/>
      <c r="X6861" s="141"/>
      <c r="Y6861" s="141"/>
      <c r="Z6861" s="141"/>
      <c r="AA6861" s="142"/>
      <c r="AB6861" s="140"/>
      <c r="AC6861" s="141"/>
      <c r="AD6861" s="141"/>
      <c r="AE6861" s="142"/>
      <c r="AF6861" s="141"/>
      <c r="AG6861" s="141"/>
      <c r="AH6861" s="141"/>
      <c r="AI6861" s="141"/>
      <c r="AJ6861" s="141"/>
      <c r="AK6861" s="141"/>
      <c r="AL6861" s="141"/>
      <c r="AM6861" s="141"/>
      <c r="AN6861" s="141"/>
      <c r="AO6861" s="142"/>
    </row>
    <row r="6862" spans="2:41" ht="3.75" customHeight="1">
      <c r="B6862" s="135"/>
      <c r="I6862" s="136"/>
      <c r="J6862" s="135"/>
      <c r="M6862" s="136"/>
      <c r="N6862" s="130"/>
      <c r="O6862" s="131"/>
      <c r="P6862" s="131"/>
      <c r="Q6862" s="132"/>
      <c r="R6862" s="130"/>
      <c r="S6862" s="131"/>
      <c r="T6862" s="131"/>
      <c r="U6862" s="131"/>
      <c r="V6862" s="131"/>
      <c r="W6862" s="131"/>
      <c r="X6862" s="131"/>
      <c r="Y6862" s="131"/>
      <c r="Z6862" s="131"/>
      <c r="AA6862" s="132"/>
      <c r="AB6862" s="130"/>
      <c r="AC6862" s="131"/>
      <c r="AD6862" s="131"/>
      <c r="AE6862" s="132"/>
      <c r="AF6862" s="130"/>
      <c r="AG6862" s="131"/>
      <c r="AH6862" s="131"/>
      <c r="AI6862" s="131"/>
      <c r="AJ6862" s="131"/>
      <c r="AK6862" s="131"/>
      <c r="AL6862" s="131"/>
      <c r="AM6862" s="131"/>
      <c r="AN6862" s="131"/>
      <c r="AO6862" s="132"/>
    </row>
    <row r="6863" spans="2:41" ht="13.35" customHeight="1">
      <c r="B6863" s="135"/>
      <c r="I6863" s="136"/>
      <c r="J6863" s="135"/>
      <c r="M6863" s="136"/>
      <c r="N6863" s="135" t="s">
        <v>3990</v>
      </c>
      <c r="Q6863" s="136"/>
      <c r="R6863" s="135"/>
      <c r="S6863" s="696"/>
      <c r="T6863" s="694"/>
      <c r="V6863" s="146"/>
      <c r="W6863" s="124" t="s">
        <v>12</v>
      </c>
      <c r="X6863" s="146"/>
      <c r="Y6863" s="124" t="s">
        <v>11</v>
      </c>
      <c r="Z6863" s="146"/>
      <c r="AA6863" s="136" t="s">
        <v>364</v>
      </c>
      <c r="AB6863" s="135" t="s">
        <v>66</v>
      </c>
      <c r="AE6863" s="136"/>
      <c r="AF6863" s="135"/>
      <c r="AG6863" s="696"/>
      <c r="AH6863" s="694"/>
      <c r="AJ6863" s="146"/>
      <c r="AK6863" s="124" t="s">
        <v>12</v>
      </c>
      <c r="AL6863" s="146"/>
      <c r="AM6863" s="124" t="s">
        <v>11</v>
      </c>
      <c r="AN6863" s="146"/>
      <c r="AO6863" s="136" t="s">
        <v>364</v>
      </c>
    </row>
    <row r="6864" spans="2:41" ht="3.75" customHeight="1">
      <c r="B6864" s="135"/>
      <c r="I6864" s="136"/>
      <c r="J6864" s="135"/>
      <c r="M6864" s="136"/>
      <c r="N6864" s="140"/>
      <c r="O6864" s="141"/>
      <c r="P6864" s="141"/>
      <c r="Q6864" s="142"/>
      <c r="R6864" s="140"/>
      <c r="S6864" s="141"/>
      <c r="T6864" s="141"/>
      <c r="U6864" s="141"/>
      <c r="V6864" s="141"/>
      <c r="W6864" s="141"/>
      <c r="X6864" s="141"/>
      <c r="Y6864" s="141"/>
      <c r="Z6864" s="141"/>
      <c r="AA6864" s="142"/>
      <c r="AB6864" s="140"/>
      <c r="AC6864" s="141"/>
      <c r="AD6864" s="141"/>
      <c r="AE6864" s="142"/>
      <c r="AF6864" s="140"/>
      <c r="AG6864" s="141"/>
      <c r="AH6864" s="141"/>
      <c r="AI6864" s="141"/>
      <c r="AJ6864" s="141"/>
      <c r="AK6864" s="141"/>
      <c r="AL6864" s="141"/>
      <c r="AM6864" s="141"/>
      <c r="AN6864" s="141"/>
      <c r="AO6864" s="142"/>
    </row>
    <row r="6865" spans="2:41" ht="3.75" customHeight="1">
      <c r="B6865" s="135"/>
      <c r="I6865" s="136"/>
      <c r="J6865" s="135"/>
      <c r="M6865" s="136"/>
      <c r="N6865" s="130"/>
      <c r="O6865" s="131"/>
      <c r="P6865" s="131"/>
      <c r="Q6865" s="132"/>
      <c r="R6865" s="683" t="str">
        <f>IF(AND(NM_従事者_従事者83_従事者区分&lt;&gt;"",新_新規_2!I1395&lt;&gt;""), 新_新規_2!I1395, "")
&amp; IF(AND(NM_従事者_従事者83_従事者区分&lt;&gt;"",新_変更_3!AL1423&lt;&gt;""), 新_変更_3!AL1423, "")</f>
        <v/>
      </c>
      <c r="S6865" s="684"/>
      <c r="T6865" s="684"/>
      <c r="U6865" s="684"/>
      <c r="V6865" s="684"/>
      <c r="W6865" s="684"/>
      <c r="X6865" s="684"/>
      <c r="Y6865" s="684"/>
      <c r="Z6865" s="684"/>
      <c r="AA6865" s="684"/>
      <c r="AB6865" s="684"/>
      <c r="AC6865" s="684"/>
      <c r="AD6865" s="684"/>
      <c r="AE6865" s="684"/>
      <c r="AF6865" s="684"/>
      <c r="AG6865" s="684"/>
      <c r="AH6865" s="684"/>
      <c r="AI6865" s="684"/>
      <c r="AJ6865" s="685"/>
      <c r="AK6865" s="131"/>
      <c r="AL6865" s="131"/>
      <c r="AM6865" s="131"/>
      <c r="AN6865" s="131"/>
      <c r="AO6865" s="132"/>
    </row>
    <row r="6866" spans="2:41" ht="13.35" customHeight="1">
      <c r="B6866" s="135"/>
      <c r="I6866" s="136"/>
      <c r="J6866" s="135"/>
      <c r="M6866" s="136"/>
      <c r="N6866" s="135" t="s">
        <v>8</v>
      </c>
      <c r="Q6866" s="136"/>
      <c r="R6866" s="686"/>
      <c r="S6866" s="687"/>
      <c r="T6866" s="687"/>
      <c r="U6866" s="687"/>
      <c r="V6866" s="687"/>
      <c r="W6866" s="687"/>
      <c r="X6866" s="687"/>
      <c r="Y6866" s="687"/>
      <c r="Z6866" s="687"/>
      <c r="AA6866" s="687"/>
      <c r="AB6866" s="687"/>
      <c r="AC6866" s="687"/>
      <c r="AD6866" s="687"/>
      <c r="AE6866" s="687"/>
      <c r="AF6866" s="687"/>
      <c r="AG6866" s="687"/>
      <c r="AH6866" s="687"/>
      <c r="AI6866" s="687"/>
      <c r="AJ6866" s="688"/>
      <c r="AL6866" s="147" t="s">
        <v>13</v>
      </c>
      <c r="AM6866" s="124" t="s">
        <v>29</v>
      </c>
      <c r="AO6866" s="136"/>
    </row>
    <row r="6867" spans="2:41" ht="3.75" customHeight="1">
      <c r="B6867" s="135"/>
      <c r="I6867" s="136"/>
      <c r="J6867" s="135"/>
      <c r="M6867" s="136"/>
      <c r="N6867" s="140"/>
      <c r="O6867" s="141"/>
      <c r="P6867" s="141"/>
      <c r="Q6867" s="142"/>
      <c r="R6867" s="689"/>
      <c r="S6867" s="690"/>
      <c r="T6867" s="690"/>
      <c r="U6867" s="690"/>
      <c r="V6867" s="690"/>
      <c r="W6867" s="690"/>
      <c r="X6867" s="690"/>
      <c r="Y6867" s="690"/>
      <c r="Z6867" s="690"/>
      <c r="AA6867" s="690"/>
      <c r="AB6867" s="690"/>
      <c r="AC6867" s="690"/>
      <c r="AD6867" s="690"/>
      <c r="AE6867" s="690"/>
      <c r="AF6867" s="690"/>
      <c r="AG6867" s="690"/>
      <c r="AH6867" s="690"/>
      <c r="AI6867" s="690"/>
      <c r="AJ6867" s="691"/>
      <c r="AK6867" s="141"/>
      <c r="AL6867" s="141"/>
      <c r="AM6867" s="141"/>
      <c r="AN6867" s="141"/>
      <c r="AO6867" s="142"/>
    </row>
    <row r="6868" spans="2:41" ht="3.75" customHeight="1">
      <c r="B6868" s="135"/>
      <c r="I6868" s="136"/>
      <c r="J6868" s="135"/>
      <c r="M6868" s="136"/>
      <c r="N6868" s="130"/>
      <c r="O6868" s="131"/>
      <c r="P6868" s="131"/>
      <c r="Q6868" s="132"/>
      <c r="R6868" s="683" t="str">
        <f>IF(NM_従事者_従事者83_従事者区分="","",(IF(新_新規_2!I1394&lt;&gt;"", ASC(PHONETIC(新_新規_2!I1394)), "") &amp; IF(新_変更_3!AL1422&lt;&gt;"", ASC(PHONETIC(新_変更_3!AL1422)), "")))</f>
        <v/>
      </c>
      <c r="S6868" s="684"/>
      <c r="T6868" s="684"/>
      <c r="U6868" s="684"/>
      <c r="V6868" s="684"/>
      <c r="W6868" s="684"/>
      <c r="X6868" s="684"/>
      <c r="Y6868" s="684"/>
      <c r="Z6868" s="684"/>
      <c r="AA6868" s="684"/>
      <c r="AB6868" s="684"/>
      <c r="AC6868" s="684"/>
      <c r="AD6868" s="684"/>
      <c r="AE6868" s="684"/>
      <c r="AF6868" s="684"/>
      <c r="AG6868" s="684"/>
      <c r="AH6868" s="684"/>
      <c r="AI6868" s="684"/>
      <c r="AJ6868" s="684"/>
      <c r="AK6868" s="684"/>
      <c r="AL6868" s="684"/>
      <c r="AM6868" s="684"/>
      <c r="AN6868" s="684"/>
      <c r="AO6868" s="685"/>
    </row>
    <row r="6869" spans="2:41" ht="13.35" customHeight="1">
      <c r="B6869" s="135"/>
      <c r="I6869" s="136"/>
      <c r="J6869" s="135"/>
      <c r="M6869" s="136"/>
      <c r="N6869" s="135" t="s">
        <v>61</v>
      </c>
      <c r="Q6869" s="136"/>
      <c r="R6869" s="686"/>
      <c r="S6869" s="687"/>
      <c r="T6869" s="687"/>
      <c r="U6869" s="687"/>
      <c r="V6869" s="687"/>
      <c r="W6869" s="687"/>
      <c r="X6869" s="687"/>
      <c r="Y6869" s="687"/>
      <c r="Z6869" s="687"/>
      <c r="AA6869" s="687"/>
      <c r="AB6869" s="687"/>
      <c r="AC6869" s="687"/>
      <c r="AD6869" s="687"/>
      <c r="AE6869" s="687"/>
      <c r="AF6869" s="687"/>
      <c r="AG6869" s="687"/>
      <c r="AH6869" s="687"/>
      <c r="AI6869" s="687"/>
      <c r="AJ6869" s="687"/>
      <c r="AK6869" s="687"/>
      <c r="AL6869" s="687"/>
      <c r="AM6869" s="687"/>
      <c r="AN6869" s="687"/>
      <c r="AO6869" s="688"/>
    </row>
    <row r="6870" spans="2:41" ht="3.75" customHeight="1">
      <c r="B6870" s="135"/>
      <c r="I6870" s="136"/>
      <c r="J6870" s="135"/>
      <c r="M6870" s="136"/>
      <c r="N6870" s="135"/>
      <c r="Q6870" s="136"/>
      <c r="R6870" s="689"/>
      <c r="S6870" s="690"/>
      <c r="T6870" s="690"/>
      <c r="U6870" s="690"/>
      <c r="V6870" s="690"/>
      <c r="W6870" s="690"/>
      <c r="X6870" s="690"/>
      <c r="Y6870" s="690"/>
      <c r="Z6870" s="690"/>
      <c r="AA6870" s="690"/>
      <c r="AB6870" s="690"/>
      <c r="AC6870" s="690"/>
      <c r="AD6870" s="690"/>
      <c r="AE6870" s="690"/>
      <c r="AF6870" s="690"/>
      <c r="AG6870" s="690"/>
      <c r="AH6870" s="690"/>
      <c r="AI6870" s="690"/>
      <c r="AJ6870" s="690"/>
      <c r="AK6870" s="690"/>
      <c r="AL6870" s="690"/>
      <c r="AM6870" s="690"/>
      <c r="AN6870" s="690"/>
      <c r="AO6870" s="691"/>
    </row>
    <row r="6871" spans="2:41" ht="3.75" customHeight="1">
      <c r="B6871" s="135"/>
      <c r="I6871" s="136"/>
      <c r="J6871" s="135"/>
      <c r="N6871" s="130"/>
      <c r="O6871" s="131"/>
      <c r="P6871" s="131"/>
      <c r="Q6871" s="132"/>
      <c r="U6871" s="787" t="str">
        <f>IF(AND(NM_従事者_従事者83_従事者区分&lt;&gt;"",新_新規_2!L1396&lt;&gt;""), 新_新規_2!L1396, "")
&amp; IF(AND(NM_従事者_従事者83_従事者区分&lt;&gt;"",新_変更_3!AO1424&lt;&gt;""), 新_変更_3!AO1424, "")</f>
        <v/>
      </c>
      <c r="V6871" s="754"/>
      <c r="W6871" s="754"/>
      <c r="X6871" s="789"/>
      <c r="Y6871" s="131"/>
      <c r="Z6871" s="792" t="str">
        <f>IF(AND(NM_従事者_従事者83_従事者区分&lt;&gt;"",新_新規_2!O1396&lt;&gt;""), 新_新規_2!O1396, "")
 &amp; IF(AND(NM_従事者_従事者83_従事者区分&lt;&gt;"",新_変更_3!AR1424&lt;&gt;""), 新_変更_3!AR1424, "")</f>
        <v/>
      </c>
      <c r="AA6871" s="754"/>
      <c r="AB6871" s="754"/>
      <c r="AC6871" s="755"/>
      <c r="AG6871" s="683" t="str">
        <f>IF(AND(NM_従事者_従事者83_従事者区分&lt;&gt;"",新_新規_2!L1397&lt;&gt;""), 新_新規_2!L1397, "")
&amp; IF(AND(NM_従事者_従事者83_従事者区分&lt;&gt;"",新_変更_3!AO1425&lt;&gt;""), 新_変更_3!AO1425, "")</f>
        <v/>
      </c>
      <c r="AH6871" s="684"/>
      <c r="AI6871" s="684"/>
      <c r="AJ6871" s="684"/>
      <c r="AK6871" s="684"/>
      <c r="AL6871" s="684"/>
      <c r="AM6871" s="684"/>
      <c r="AN6871" s="684"/>
      <c r="AO6871" s="685"/>
    </row>
    <row r="6872" spans="2:41" ht="13.35" customHeight="1">
      <c r="B6872" s="135"/>
      <c r="I6872" s="136"/>
      <c r="J6872" s="135"/>
      <c r="N6872" s="135"/>
      <c r="Q6872" s="136"/>
      <c r="R6872" s="124" t="s">
        <v>15</v>
      </c>
      <c r="U6872" s="756"/>
      <c r="V6872" s="757"/>
      <c r="W6872" s="757"/>
      <c r="X6872" s="790"/>
      <c r="Y6872" s="125" t="s">
        <v>359</v>
      </c>
      <c r="Z6872" s="793"/>
      <c r="AA6872" s="757"/>
      <c r="AB6872" s="757"/>
      <c r="AC6872" s="758"/>
      <c r="AD6872" s="124" t="s">
        <v>56</v>
      </c>
      <c r="AG6872" s="686"/>
      <c r="AH6872" s="687"/>
      <c r="AI6872" s="687"/>
      <c r="AJ6872" s="687"/>
      <c r="AK6872" s="687"/>
      <c r="AL6872" s="687"/>
      <c r="AM6872" s="687"/>
      <c r="AN6872" s="687"/>
      <c r="AO6872" s="688"/>
    </row>
    <row r="6873" spans="2:41" ht="3.75" customHeight="1">
      <c r="B6873" s="135"/>
      <c r="I6873" s="136"/>
      <c r="J6873" s="135"/>
      <c r="N6873" s="135"/>
      <c r="Q6873" s="136"/>
      <c r="R6873" s="141"/>
      <c r="S6873" s="141"/>
      <c r="T6873" s="141"/>
      <c r="U6873" s="759"/>
      <c r="V6873" s="760"/>
      <c r="W6873" s="760"/>
      <c r="X6873" s="791"/>
      <c r="Y6873" s="141"/>
      <c r="Z6873" s="794"/>
      <c r="AA6873" s="760"/>
      <c r="AB6873" s="760"/>
      <c r="AC6873" s="761"/>
      <c r="AD6873" s="141"/>
      <c r="AE6873" s="141"/>
      <c r="AF6873" s="141"/>
      <c r="AG6873" s="689"/>
      <c r="AH6873" s="690"/>
      <c r="AI6873" s="690"/>
      <c r="AJ6873" s="690"/>
      <c r="AK6873" s="690"/>
      <c r="AL6873" s="690"/>
      <c r="AM6873" s="690"/>
      <c r="AN6873" s="690"/>
      <c r="AO6873" s="691"/>
    </row>
    <row r="6874" spans="2:41" ht="3.75" customHeight="1">
      <c r="B6874" s="135"/>
      <c r="I6874" s="136"/>
      <c r="J6874" s="135"/>
      <c r="N6874" s="135"/>
      <c r="Q6874" s="136"/>
      <c r="R6874" s="131"/>
      <c r="S6874" s="131"/>
      <c r="T6874" s="132"/>
      <c r="U6874" s="683" t="str">
        <f>IF(AND(NM_従事者_従事者83_従事者区分&lt;&gt;"",新_新規_2!T1397&lt;&gt;""),新_新規_2!T1397,"")
&amp;IF(AND(NM_従事者_従事者83_従事者区分&lt;&gt;"",新_変更_3!AW1425&lt;&gt;""),新_変更_3!AW1425,"")</f>
        <v/>
      </c>
      <c r="V6874" s="684"/>
      <c r="W6874" s="684"/>
      <c r="X6874" s="684"/>
      <c r="Y6874" s="684"/>
      <c r="Z6874" s="684"/>
      <c r="AA6874" s="684"/>
      <c r="AB6874" s="684"/>
      <c r="AC6874" s="685"/>
      <c r="AD6874" s="130"/>
      <c r="AE6874" s="131"/>
      <c r="AF6874" s="132"/>
      <c r="AG6874" s="683" t="str">
        <f>IF(AND(NM_従事者_従事者83_従事者区分&lt;&gt;"",新_新規_2!L1398&lt;&gt;""), 新_新規_2!L1398, "")
 &amp; IF(AND(NM_従事者_従事者83_従事者区分&lt;&gt;"",新_変更_3!AO1426&lt;&gt;""), 新_変更_3!AO1426, "")</f>
        <v/>
      </c>
      <c r="AH6874" s="684"/>
      <c r="AI6874" s="684"/>
      <c r="AJ6874" s="684"/>
      <c r="AK6874" s="684"/>
      <c r="AL6874" s="684"/>
      <c r="AM6874" s="684"/>
      <c r="AN6874" s="684"/>
      <c r="AO6874" s="685"/>
    </row>
    <row r="6875" spans="2:41" ht="13.35" customHeight="1">
      <c r="B6875" s="135"/>
      <c r="I6875" s="136"/>
      <c r="J6875" s="135" t="s">
        <v>4075</v>
      </c>
      <c r="N6875" s="135" t="s">
        <v>23</v>
      </c>
      <c r="Q6875" s="136"/>
      <c r="R6875" s="124" t="s">
        <v>17</v>
      </c>
      <c r="T6875" s="136"/>
      <c r="U6875" s="686"/>
      <c r="V6875" s="687"/>
      <c r="W6875" s="687"/>
      <c r="X6875" s="687"/>
      <c r="Y6875" s="687"/>
      <c r="Z6875" s="687"/>
      <c r="AA6875" s="687"/>
      <c r="AB6875" s="687"/>
      <c r="AC6875" s="688"/>
      <c r="AD6875" s="135" t="s">
        <v>18</v>
      </c>
      <c r="AF6875" s="136"/>
      <c r="AG6875" s="686"/>
      <c r="AH6875" s="687"/>
      <c r="AI6875" s="687"/>
      <c r="AJ6875" s="687"/>
      <c r="AK6875" s="687"/>
      <c r="AL6875" s="687"/>
      <c r="AM6875" s="687"/>
      <c r="AN6875" s="687"/>
      <c r="AO6875" s="688"/>
    </row>
    <row r="6876" spans="2:41" ht="3.75" customHeight="1">
      <c r="B6876" s="135"/>
      <c r="I6876" s="136"/>
      <c r="J6876" s="135"/>
      <c r="N6876" s="135"/>
      <c r="Q6876" s="136"/>
      <c r="R6876" s="141"/>
      <c r="S6876" s="141"/>
      <c r="T6876" s="142"/>
      <c r="U6876" s="689"/>
      <c r="V6876" s="690"/>
      <c r="W6876" s="690"/>
      <c r="X6876" s="690"/>
      <c r="Y6876" s="690"/>
      <c r="Z6876" s="690"/>
      <c r="AA6876" s="690"/>
      <c r="AB6876" s="690"/>
      <c r="AC6876" s="691"/>
      <c r="AD6876" s="140"/>
      <c r="AE6876" s="141"/>
      <c r="AF6876" s="142"/>
      <c r="AG6876" s="689"/>
      <c r="AH6876" s="690"/>
      <c r="AI6876" s="690"/>
      <c r="AJ6876" s="690"/>
      <c r="AK6876" s="690"/>
      <c r="AL6876" s="690"/>
      <c r="AM6876" s="690"/>
      <c r="AN6876" s="690"/>
      <c r="AO6876" s="691"/>
    </row>
    <row r="6877" spans="2:41" ht="3.75" customHeight="1">
      <c r="B6877" s="135"/>
      <c r="I6877" s="136"/>
      <c r="J6877" s="135"/>
      <c r="N6877" s="135"/>
      <c r="Q6877" s="136"/>
      <c r="R6877" s="131"/>
      <c r="S6877" s="131"/>
      <c r="T6877" s="132"/>
      <c r="U6877" s="683" t="str">
        <f>IF(AND(NM_従事者_従事者83_従事者区分&lt;&gt;"",新_新規_2!T1398&lt;&gt;""), 新_新規_2!T1398, "")
&amp; IF(AND(NM_従事者_従事者83_従事者区分&lt;&gt;"",新_変更_3!AW1426&lt;&gt;""), 新_変更_3!AW1426, "")</f>
        <v/>
      </c>
      <c r="V6877" s="684"/>
      <c r="W6877" s="684"/>
      <c r="X6877" s="684"/>
      <c r="Y6877" s="684"/>
      <c r="Z6877" s="684"/>
      <c r="AA6877" s="684"/>
      <c r="AB6877" s="684"/>
      <c r="AC6877" s="685"/>
      <c r="AD6877" s="130"/>
      <c r="AE6877" s="131"/>
      <c r="AF6877" s="132"/>
      <c r="AG6877" s="683" t="str">
        <f>IF(AND(NM_従事者_従事者83_従事者区分&lt;&gt;"",新_新規_2!L1399&lt;&gt;""), 新_新規_2!L1399, "")
&amp; IF(AND(NM_従事者_従事者83_従事者区分&lt;&gt;"",新_変更_3!AO1427&lt;&gt;""), 新_変更_3!AO1427, "")</f>
        <v/>
      </c>
      <c r="AH6877" s="684"/>
      <c r="AI6877" s="684"/>
      <c r="AJ6877" s="684"/>
      <c r="AK6877" s="684"/>
      <c r="AL6877" s="684"/>
      <c r="AM6877" s="684"/>
      <c r="AN6877" s="684"/>
      <c r="AO6877" s="685"/>
    </row>
    <row r="6878" spans="2:41" ht="13.35" customHeight="1">
      <c r="B6878" s="135"/>
      <c r="I6878" s="136"/>
      <c r="J6878" s="135"/>
      <c r="N6878" s="135"/>
      <c r="Q6878" s="136"/>
      <c r="R6878" s="124" t="s">
        <v>19</v>
      </c>
      <c r="T6878" s="136"/>
      <c r="U6878" s="686"/>
      <c r="V6878" s="687"/>
      <c r="W6878" s="687"/>
      <c r="X6878" s="687"/>
      <c r="Y6878" s="687"/>
      <c r="Z6878" s="687"/>
      <c r="AA6878" s="687"/>
      <c r="AB6878" s="687"/>
      <c r="AC6878" s="688"/>
      <c r="AD6878" s="135" t="s">
        <v>20</v>
      </c>
      <c r="AF6878" s="136"/>
      <c r="AG6878" s="686"/>
      <c r="AH6878" s="687"/>
      <c r="AI6878" s="687"/>
      <c r="AJ6878" s="687"/>
      <c r="AK6878" s="687"/>
      <c r="AL6878" s="687"/>
      <c r="AM6878" s="687"/>
      <c r="AN6878" s="687"/>
      <c r="AO6878" s="688"/>
    </row>
    <row r="6879" spans="2:41" ht="3.75" customHeight="1">
      <c r="B6879" s="135"/>
      <c r="I6879" s="136"/>
      <c r="J6879" s="135"/>
      <c r="N6879" s="140"/>
      <c r="O6879" s="141"/>
      <c r="P6879" s="141"/>
      <c r="Q6879" s="142"/>
      <c r="R6879" s="141"/>
      <c r="S6879" s="141"/>
      <c r="T6879" s="142"/>
      <c r="U6879" s="689"/>
      <c r="V6879" s="690"/>
      <c r="W6879" s="690"/>
      <c r="X6879" s="690"/>
      <c r="Y6879" s="690"/>
      <c r="Z6879" s="690"/>
      <c r="AA6879" s="690"/>
      <c r="AB6879" s="690"/>
      <c r="AC6879" s="691"/>
      <c r="AD6879" s="140"/>
      <c r="AE6879" s="141"/>
      <c r="AF6879" s="142"/>
      <c r="AG6879" s="689"/>
      <c r="AH6879" s="690"/>
      <c r="AI6879" s="690"/>
      <c r="AJ6879" s="690"/>
      <c r="AK6879" s="690"/>
      <c r="AL6879" s="690"/>
      <c r="AM6879" s="690"/>
      <c r="AN6879" s="690"/>
      <c r="AO6879" s="691"/>
    </row>
    <row r="6880" spans="2:41" ht="3.75" customHeight="1">
      <c r="B6880" s="135"/>
      <c r="I6880" s="136"/>
      <c r="J6880" s="135"/>
      <c r="M6880" s="136"/>
      <c r="N6880" s="135"/>
      <c r="Q6880" s="136"/>
      <c r="R6880" s="130"/>
      <c r="S6880" s="131"/>
      <c r="T6880" s="131"/>
      <c r="U6880" s="131"/>
      <c r="V6880" s="131"/>
      <c r="W6880" s="131"/>
      <c r="X6880" s="131"/>
      <c r="Y6880" s="131"/>
      <c r="Z6880" s="131"/>
      <c r="AA6880" s="131"/>
      <c r="AB6880" s="131"/>
      <c r="AC6880" s="131"/>
      <c r="AD6880" s="131"/>
      <c r="AE6880" s="131"/>
      <c r="AF6880" s="131"/>
      <c r="AG6880" s="131"/>
      <c r="AH6880" s="131"/>
      <c r="AI6880" s="131"/>
      <c r="AJ6880" s="131"/>
      <c r="AK6880" s="131"/>
      <c r="AL6880" s="131"/>
      <c r="AM6880" s="131"/>
      <c r="AN6880" s="131"/>
      <c r="AO6880" s="132"/>
    </row>
    <row r="6881" spans="2:41" ht="13.35" customHeight="1">
      <c r="B6881" s="135"/>
      <c r="I6881" s="136"/>
      <c r="J6881" s="135"/>
      <c r="M6881" s="136"/>
      <c r="N6881" s="135" t="s">
        <v>111</v>
      </c>
      <c r="Q6881" s="136"/>
      <c r="R6881" s="135"/>
      <c r="S6881" s="696"/>
      <c r="T6881" s="694"/>
      <c r="V6881" s="146"/>
      <c r="W6881" s="124" t="s">
        <v>12</v>
      </c>
      <c r="X6881" s="146"/>
      <c r="Y6881" s="124" t="s">
        <v>11</v>
      </c>
      <c r="Z6881" s="146"/>
      <c r="AA6881" s="124" t="s">
        <v>364</v>
      </c>
      <c r="AO6881" s="136"/>
    </row>
    <row r="6882" spans="2:41" ht="3.75" customHeight="1">
      <c r="B6882" s="135"/>
      <c r="I6882" s="136"/>
      <c r="J6882" s="135"/>
      <c r="M6882" s="136"/>
      <c r="N6882" s="135"/>
      <c r="Q6882" s="136"/>
      <c r="R6882" s="135"/>
      <c r="AO6882" s="136"/>
    </row>
    <row r="6883" spans="2:41" ht="3.75" customHeight="1">
      <c r="B6883" s="135"/>
      <c r="I6883" s="136"/>
      <c r="J6883" s="135"/>
      <c r="M6883" s="136"/>
      <c r="N6883" s="130"/>
      <c r="O6883" s="131"/>
      <c r="P6883" s="131"/>
      <c r="Q6883" s="131"/>
      <c r="R6883" s="781" t="str">
        <f>IF(AND(NM_従事者_従事者83_従事者区分&lt;&gt;"",新_新規_2!I1400&lt;&gt;""), 新_新規_2!I1400, "")
&amp; IF(AND(NM_従事者_従事者83_従事者区分&lt;&gt;"",新_変更_3!AL1428&lt;&gt;""), 新_変更_3!AL1428, "")</f>
        <v/>
      </c>
      <c r="S6883" s="784" t="str">
        <f>IF(AND(NM_従事者_従事者83_従事者区分&lt;&gt;"",新_新規_2!J1400&lt;&gt;""), 新_新規_2!J1400, "")
 &amp; IF(AND(NM_従事者_従事者83_従事者区分&lt;&gt;"",新_変更_3!AM1428&lt;&gt;""), 新_変更_3!AM1428, "")</f>
        <v/>
      </c>
      <c r="T6883" s="131"/>
      <c r="U6883" s="787" t="str">
        <f>IF(AND(NM_従事者_従事者83_従事者区分&lt;&gt;"",新_新規_2!L1400&lt;&gt;""), 新_新規_2!L1400, "")
 &amp; IF(AND(NM_従事者_従事者83_従事者区分&lt;&gt;"",新_変更_3!AO1428&lt;&gt;""), 新_変更_3!AO1428, "")</f>
        <v/>
      </c>
      <c r="V6883" s="130"/>
      <c r="W6883" s="131"/>
      <c r="X6883" s="131"/>
      <c r="Y6883" s="131"/>
      <c r="Z6883" s="131"/>
      <c r="AA6883" s="131"/>
      <c r="AB6883" s="131"/>
      <c r="AC6883" s="131"/>
      <c r="AD6883" s="131"/>
      <c r="AE6883" s="131"/>
      <c r="AF6883" s="131"/>
      <c r="AG6883" s="131"/>
      <c r="AH6883" s="133"/>
      <c r="AI6883" s="133"/>
      <c r="AJ6883" s="131"/>
      <c r="AK6883" s="149"/>
      <c r="AL6883" s="131"/>
      <c r="AM6883" s="131"/>
      <c r="AN6883" s="131"/>
      <c r="AO6883" s="132"/>
    </row>
    <row r="6884" spans="2:41" ht="13.35" customHeight="1">
      <c r="B6884" s="135"/>
      <c r="I6884" s="136"/>
      <c r="J6884" s="135"/>
      <c r="M6884" s="136"/>
      <c r="N6884" s="135" t="s">
        <v>30</v>
      </c>
      <c r="R6884" s="782"/>
      <c r="S6884" s="785"/>
      <c r="T6884" s="124" t="s">
        <v>388</v>
      </c>
      <c r="U6884" s="756"/>
      <c r="V6884" s="135" t="s">
        <v>112</v>
      </c>
      <c r="AH6884" s="137"/>
      <c r="AI6884" s="137"/>
      <c r="AK6884" s="150"/>
      <c r="AO6884" s="136"/>
    </row>
    <row r="6885" spans="2:41" ht="3.75" customHeight="1">
      <c r="B6885" s="135"/>
      <c r="I6885" s="136"/>
      <c r="J6885" s="135"/>
      <c r="M6885" s="136"/>
      <c r="N6885" s="135"/>
      <c r="R6885" s="783"/>
      <c r="S6885" s="786"/>
      <c r="T6885" s="141"/>
      <c r="U6885" s="759"/>
      <c r="V6885" s="140"/>
      <c r="W6885" s="141"/>
      <c r="X6885" s="141"/>
      <c r="Y6885" s="141"/>
      <c r="Z6885" s="141"/>
      <c r="AA6885" s="141"/>
      <c r="AB6885" s="141"/>
      <c r="AC6885" s="141"/>
      <c r="AD6885" s="141"/>
      <c r="AE6885" s="141"/>
      <c r="AF6885" s="141"/>
      <c r="AG6885" s="141"/>
      <c r="AH6885" s="143"/>
      <c r="AI6885" s="143"/>
      <c r="AJ6885" s="141"/>
      <c r="AK6885" s="151"/>
      <c r="AL6885" s="141"/>
      <c r="AM6885" s="141"/>
      <c r="AN6885" s="141"/>
      <c r="AO6885" s="142"/>
    </row>
    <row r="6886" spans="2:41" ht="3.75" customHeight="1">
      <c r="B6886" s="135"/>
      <c r="I6886" s="136"/>
      <c r="J6886" s="135"/>
      <c r="M6886" s="136"/>
      <c r="N6886" s="130"/>
      <c r="O6886" s="131"/>
      <c r="P6886" s="131"/>
      <c r="Q6886" s="132"/>
      <c r="R6886" s="788" t="str">
        <f>IF(AND(NM_従事者_従事者83_従事者区分&lt;&gt;"",新_新規_2!K1404&lt;&gt;""), 新_新規_2!K1404, "")
&amp; IF(AND(NM_従事者_従事者83_従事者区分&lt;&gt;"",新_変更_3!AN1432&lt;&gt;""), 新_変更_3!AN1432, "")</f>
        <v/>
      </c>
      <c r="S6886" s="684"/>
      <c r="T6886" s="684"/>
      <c r="U6886" s="685"/>
      <c r="V6886" s="686" t="str">
        <f>IF(AND(NM_従事者_従事者83_従事者区分&lt;&gt;"",新_新規_2!O1404&lt;&gt;""), 新_新規_2!O1404, "")
 &amp; IF(AND(NM_従事者_従事者83_従事者区分&lt;&gt;"",新_変更_3!AR1432&lt;&gt;""), 新_変更_3!AR1432, "")</f>
        <v/>
      </c>
      <c r="W6886" s="688"/>
      <c r="X6886" s="683" t="str">
        <f>IF(AND(NM_従事者_従事者83_従事者区分&lt;&gt;"",新_新規_2!Q1404&lt;&gt;""), 新_新規_2!Q1404, "")
 &amp; IF(AND(NM_従事者_従事者83_従事者区分&lt;&gt;"",新_変更_3!AT1432&lt;&gt;""), 新_変更_3!AT1432, "")</f>
        <v/>
      </c>
      <c r="Y6886" s="684"/>
      <c r="Z6886" s="684"/>
      <c r="AA6886" s="685"/>
      <c r="AI6886" s="131"/>
      <c r="AO6886" s="136"/>
    </row>
    <row r="6887" spans="2:41" ht="13.35" customHeight="1">
      <c r="B6887" s="135"/>
      <c r="I6887" s="136"/>
      <c r="J6887" s="135"/>
      <c r="M6887" s="136"/>
      <c r="N6887" s="135" t="s">
        <v>114</v>
      </c>
      <c r="Q6887" s="136"/>
      <c r="R6887" s="686"/>
      <c r="S6887" s="687"/>
      <c r="T6887" s="687"/>
      <c r="U6887" s="688"/>
      <c r="V6887" s="686"/>
      <c r="W6887" s="688"/>
      <c r="X6887" s="686"/>
      <c r="Y6887" s="687"/>
      <c r="Z6887" s="687"/>
      <c r="AA6887" s="688"/>
      <c r="AB6887" s="158" t="s">
        <v>171</v>
      </c>
      <c r="AO6887" s="136"/>
    </row>
    <row r="6888" spans="2:41" ht="3.75" customHeight="1">
      <c r="B6888" s="135"/>
      <c r="I6888" s="136"/>
      <c r="J6888" s="135"/>
      <c r="M6888" s="136"/>
      <c r="N6888" s="135"/>
      <c r="Q6888" s="136"/>
      <c r="R6888" s="689"/>
      <c r="S6888" s="690"/>
      <c r="T6888" s="690"/>
      <c r="U6888" s="691"/>
      <c r="V6888" s="689"/>
      <c r="W6888" s="691"/>
      <c r="X6888" s="689"/>
      <c r="Y6888" s="690"/>
      <c r="Z6888" s="690"/>
      <c r="AA6888" s="691"/>
      <c r="AB6888" s="141"/>
      <c r="AC6888" s="141"/>
      <c r="AD6888" s="141"/>
      <c r="AE6888" s="141"/>
      <c r="AF6888" s="141"/>
      <c r="AG6888" s="141"/>
      <c r="AH6888" s="141"/>
      <c r="AI6888" s="141"/>
      <c r="AJ6888" s="141"/>
      <c r="AK6888" s="141"/>
      <c r="AL6888" s="141"/>
      <c r="AM6888" s="141"/>
      <c r="AN6888" s="141"/>
      <c r="AO6888" s="142"/>
    </row>
    <row r="6889" spans="2:41" ht="3.75" customHeight="1">
      <c r="B6889" s="135"/>
      <c r="I6889" s="136"/>
      <c r="J6889" s="135"/>
      <c r="M6889" s="136"/>
      <c r="N6889" s="130"/>
      <c r="O6889" s="131"/>
      <c r="P6889" s="131"/>
      <c r="Q6889" s="131"/>
      <c r="R6889" s="130"/>
      <c r="S6889" s="131"/>
      <c r="T6889" s="131"/>
      <c r="U6889" s="131"/>
      <c r="V6889" s="131"/>
      <c r="W6889" s="131"/>
      <c r="X6889" s="131"/>
      <c r="Y6889" s="131"/>
      <c r="Z6889" s="131"/>
      <c r="AA6889" s="132"/>
      <c r="AB6889" s="130"/>
      <c r="AI6889" s="136"/>
      <c r="AJ6889" s="130"/>
      <c r="AK6889" s="131"/>
      <c r="AL6889" s="131"/>
      <c r="AM6889" s="131"/>
      <c r="AN6889" s="131"/>
      <c r="AO6889" s="132"/>
    </row>
    <row r="6890" spans="2:41" ht="13.35" customHeight="1">
      <c r="B6890" s="135"/>
      <c r="I6890" s="136"/>
      <c r="J6890" s="135"/>
      <c r="M6890" s="136"/>
      <c r="N6890" s="135" t="s">
        <v>115</v>
      </c>
      <c r="R6890" s="135"/>
      <c r="S6890" s="696" t="str">
        <f>IF(AND(NM_従事者_従事者83_従事者区分&lt;&gt;"",新_新規_2!I1406&lt;&gt;""), 新_新規_2!I1406, "")
&amp; IF(AND(NM_従事者_従事者83_従事者区分&lt;&gt;"",新_変更_3!AL1434&lt;&gt;""), 新_変更_3!AL1434, "")</f>
        <v/>
      </c>
      <c r="T6890" s="694"/>
      <c r="V6890" s="146" t="str">
        <f>IF(AND(NM_従事者_従事者83_従事者区分&lt;&gt;"",新_新規_2!K1406&lt;&gt;""), 新_新規_2!K1406, "")
 &amp; IF(AND(NM_従事者_従事者83_従事者区分&lt;&gt;"",新_変更_3!AN1434&lt;&gt;""), 新_変更_3!AN1434, "")</f>
        <v/>
      </c>
      <c r="W6890" s="124" t="s">
        <v>12</v>
      </c>
      <c r="X6890" s="146" t="str">
        <f>IF(AND(NM_従事者_従事者83_従事者区分&lt;&gt;"",新_新規_2!M1406&lt;&gt;""), 新_新規_2!M1406, "")
 &amp; IF(AND(NM_従事者_従事者83_従事者区分&lt;&gt;"",新_変更_3!AP1434&lt;&gt;""), 新_変更_3!AP1434, "")</f>
        <v/>
      </c>
      <c r="Y6890" s="124" t="s">
        <v>11</v>
      </c>
      <c r="Z6890" s="146" t="str">
        <f>IF(AND(NM_従事者_従事者83_従事者区分&lt;&gt;"",新_新規_2!O1406&lt;&gt;""), 新_新規_2!O1406, "")
&amp; IF(AND(NM_従事者_従事者83_従事者区分&lt;&gt;"",新_変更_3!AR1434&lt;&gt;""), 新_変更_3!AR1434, "")</f>
        <v/>
      </c>
      <c r="AA6890" s="124" t="s">
        <v>364</v>
      </c>
      <c r="AB6890" s="135" t="s">
        <v>170</v>
      </c>
      <c r="AI6890" s="136"/>
      <c r="AJ6890" s="135"/>
      <c r="AK6890" s="696"/>
      <c r="AL6890" s="693"/>
      <c r="AM6890" s="693"/>
      <c r="AN6890" s="693"/>
      <c r="AO6890" s="694"/>
    </row>
    <row r="6891" spans="2:41" ht="3.75" customHeight="1">
      <c r="B6891" s="135"/>
      <c r="I6891" s="136"/>
      <c r="J6891" s="135"/>
      <c r="M6891" s="136"/>
      <c r="N6891" s="135"/>
      <c r="R6891" s="140"/>
      <c r="S6891" s="141"/>
      <c r="T6891" s="141"/>
      <c r="U6891" s="141"/>
      <c r="V6891" s="141"/>
      <c r="W6891" s="141"/>
      <c r="X6891" s="141"/>
      <c r="Y6891" s="141"/>
      <c r="Z6891" s="141"/>
      <c r="AA6891" s="142"/>
      <c r="AB6891" s="140"/>
      <c r="AC6891" s="141"/>
      <c r="AD6891" s="141"/>
      <c r="AE6891" s="141"/>
      <c r="AF6891" s="141"/>
      <c r="AG6891" s="141"/>
      <c r="AH6891" s="141"/>
      <c r="AI6891" s="142"/>
      <c r="AJ6891" s="140"/>
      <c r="AK6891" s="141"/>
      <c r="AL6891" s="141"/>
      <c r="AM6891" s="141"/>
      <c r="AN6891" s="141"/>
      <c r="AO6891" s="142"/>
    </row>
    <row r="6892" spans="2:41" ht="3.75" customHeight="1">
      <c r="B6892" s="135"/>
      <c r="I6892" s="136"/>
      <c r="J6892" s="135"/>
      <c r="M6892" s="136"/>
      <c r="N6892" s="130"/>
      <c r="O6892" s="131"/>
      <c r="P6892" s="131"/>
      <c r="Q6892" s="132"/>
      <c r="R6892" s="683" t="str">
        <f>IF(新_新規_2!T1403="☑", "研修中の登録販売者", "") &amp; IF(新_変更_3!AW1431="☑", "研修中の登録販売者", "")</f>
        <v/>
      </c>
      <c r="S6892" s="684"/>
      <c r="T6892" s="684"/>
      <c r="U6892" s="684"/>
      <c r="V6892" s="684"/>
      <c r="W6892" s="684"/>
      <c r="X6892" s="684"/>
      <c r="Y6892" s="684"/>
      <c r="Z6892" s="684"/>
      <c r="AA6892" s="684"/>
      <c r="AB6892" s="684"/>
      <c r="AC6892" s="684"/>
      <c r="AD6892" s="684"/>
      <c r="AE6892" s="684"/>
      <c r="AF6892" s="684"/>
      <c r="AG6892" s="684"/>
      <c r="AH6892" s="684"/>
      <c r="AI6892" s="684"/>
      <c r="AJ6892" s="684"/>
      <c r="AK6892" s="684"/>
      <c r="AL6892" s="684"/>
      <c r="AM6892" s="684"/>
      <c r="AN6892" s="684"/>
      <c r="AO6892" s="685"/>
    </row>
    <row r="6893" spans="2:41" ht="13.35" customHeight="1">
      <c r="B6893" s="135"/>
      <c r="I6893" s="136"/>
      <c r="J6893" s="135"/>
      <c r="M6893" s="136"/>
      <c r="N6893" s="135" t="s">
        <v>32</v>
      </c>
      <c r="Q6893" s="136"/>
      <c r="R6893" s="686"/>
      <c r="S6893" s="687"/>
      <c r="T6893" s="687"/>
      <c r="U6893" s="687"/>
      <c r="V6893" s="687"/>
      <c r="W6893" s="687"/>
      <c r="X6893" s="687"/>
      <c r="Y6893" s="687"/>
      <c r="Z6893" s="687"/>
      <c r="AA6893" s="687"/>
      <c r="AB6893" s="687"/>
      <c r="AC6893" s="687"/>
      <c r="AD6893" s="687"/>
      <c r="AE6893" s="687"/>
      <c r="AF6893" s="687"/>
      <c r="AG6893" s="687"/>
      <c r="AH6893" s="687"/>
      <c r="AI6893" s="687"/>
      <c r="AJ6893" s="687"/>
      <c r="AK6893" s="687"/>
      <c r="AL6893" s="687"/>
      <c r="AM6893" s="687"/>
      <c r="AN6893" s="687"/>
      <c r="AO6893" s="688"/>
    </row>
    <row r="6894" spans="2:41" ht="3.75" customHeight="1">
      <c r="B6894" s="135"/>
      <c r="I6894" s="136"/>
      <c r="J6894" s="135"/>
      <c r="M6894" s="136"/>
      <c r="N6894" s="140"/>
      <c r="O6894" s="141"/>
      <c r="P6894" s="141"/>
      <c r="Q6894" s="142"/>
      <c r="R6894" s="689"/>
      <c r="S6894" s="690"/>
      <c r="T6894" s="690"/>
      <c r="U6894" s="690"/>
      <c r="V6894" s="690"/>
      <c r="W6894" s="690"/>
      <c r="X6894" s="690"/>
      <c r="Y6894" s="690"/>
      <c r="Z6894" s="690"/>
      <c r="AA6894" s="690"/>
      <c r="AB6894" s="690"/>
      <c r="AC6894" s="690"/>
      <c r="AD6894" s="690"/>
      <c r="AE6894" s="690"/>
      <c r="AF6894" s="690"/>
      <c r="AG6894" s="690"/>
      <c r="AH6894" s="690"/>
      <c r="AI6894" s="690"/>
      <c r="AJ6894" s="690"/>
      <c r="AK6894" s="690"/>
      <c r="AL6894" s="690"/>
      <c r="AM6894" s="690"/>
      <c r="AN6894" s="690"/>
      <c r="AO6894" s="691"/>
    </row>
    <row r="6895" spans="2:41" ht="3.75" customHeight="1">
      <c r="B6895" s="135"/>
      <c r="I6895" s="136"/>
      <c r="J6895" s="130"/>
      <c r="K6895" s="131"/>
      <c r="L6895" s="131"/>
      <c r="M6895" s="132"/>
      <c r="N6895" s="130"/>
      <c r="O6895" s="131"/>
      <c r="P6895" s="131"/>
      <c r="Q6895" s="132"/>
      <c r="R6895" s="130"/>
      <c r="S6895" s="131"/>
      <c r="T6895" s="131"/>
      <c r="U6895" s="131"/>
      <c r="V6895" s="131"/>
      <c r="W6895" s="131"/>
      <c r="X6895" s="131"/>
      <c r="Y6895" s="131"/>
      <c r="Z6895" s="131"/>
      <c r="AA6895" s="132"/>
      <c r="AB6895" s="130"/>
      <c r="AC6895" s="131"/>
      <c r="AD6895" s="131"/>
      <c r="AE6895" s="132"/>
      <c r="AF6895" s="131"/>
      <c r="AG6895" s="131"/>
      <c r="AH6895" s="131"/>
      <c r="AI6895" s="131"/>
      <c r="AJ6895" s="131"/>
      <c r="AK6895" s="131"/>
      <c r="AL6895" s="131"/>
      <c r="AM6895" s="131"/>
      <c r="AN6895" s="131"/>
      <c r="AO6895" s="132"/>
    </row>
    <row r="6896" spans="2:41" ht="13.35" customHeight="1">
      <c r="B6896" s="135"/>
      <c r="I6896" s="136"/>
      <c r="J6896" s="135"/>
      <c r="M6896" s="136"/>
      <c r="N6896" s="135" t="s">
        <v>27</v>
      </c>
      <c r="Q6896" s="136"/>
      <c r="R6896" s="135"/>
      <c r="S6896" s="692" t="str">
        <f>IF(新_新規_2!I1410&lt;&gt;"", "01300011:その他従事者", "") &amp; IF(新_変更_3!AL1438&lt;&gt;"", "01300011:その他従事者", "")</f>
        <v/>
      </c>
      <c r="T6896" s="693"/>
      <c r="U6896" s="693"/>
      <c r="V6896" s="693"/>
      <c r="W6896" s="693"/>
      <c r="X6896" s="693"/>
      <c r="Y6896" s="693"/>
      <c r="Z6896" s="693"/>
      <c r="AA6896" s="694"/>
      <c r="AB6896" s="135" t="s">
        <v>28</v>
      </c>
      <c r="AE6896" s="136"/>
      <c r="AF6896" s="135"/>
      <c r="AG6896" s="695" t="str">
        <f>IF(新_新規_2!I1418="☑", "01300001:薬剤師", "") &amp; IF(新_変更_3!AL1446="☑", "01300001:薬剤師", "")
&amp; IF(新_新規_2!N1418="☑", "01300002:登録販売者", "") &amp; IF(新_変更_3!AQ1446="☑", "01300002:登録販売者", "")
&amp; IF(新_新規_2!T1418="☑", "01300002:登録販売者", "") &amp; IF(新_変更_3!AW1446="☑", "01300002:登録販売者", "")</f>
        <v/>
      </c>
      <c r="AH6896" s="693"/>
      <c r="AI6896" s="693"/>
      <c r="AJ6896" s="693"/>
      <c r="AK6896" s="693"/>
      <c r="AL6896" s="693"/>
      <c r="AM6896" s="693"/>
      <c r="AN6896" s="693"/>
      <c r="AO6896" s="694"/>
    </row>
    <row r="6897" spans="2:41" ht="3.75" customHeight="1">
      <c r="B6897" s="135"/>
      <c r="I6897" s="136"/>
      <c r="J6897" s="135"/>
      <c r="M6897" s="136"/>
      <c r="N6897" s="140"/>
      <c r="O6897" s="141"/>
      <c r="P6897" s="141"/>
      <c r="Q6897" s="142"/>
      <c r="R6897" s="140"/>
      <c r="S6897" s="141"/>
      <c r="T6897" s="141"/>
      <c r="U6897" s="141"/>
      <c r="V6897" s="141"/>
      <c r="W6897" s="141"/>
      <c r="X6897" s="141"/>
      <c r="Y6897" s="141"/>
      <c r="Z6897" s="141"/>
      <c r="AA6897" s="142"/>
      <c r="AB6897" s="140"/>
      <c r="AC6897" s="141"/>
      <c r="AD6897" s="141"/>
      <c r="AE6897" s="142"/>
      <c r="AF6897" s="141"/>
      <c r="AG6897" s="141"/>
      <c r="AH6897" s="141"/>
      <c r="AI6897" s="141"/>
      <c r="AJ6897" s="141"/>
      <c r="AK6897" s="141"/>
      <c r="AL6897" s="141"/>
      <c r="AM6897" s="141"/>
      <c r="AN6897" s="141"/>
      <c r="AO6897" s="142"/>
    </row>
    <row r="6898" spans="2:41" ht="3.75" customHeight="1">
      <c r="B6898" s="135"/>
      <c r="I6898" s="136"/>
      <c r="J6898" s="135"/>
      <c r="M6898" s="136"/>
      <c r="N6898" s="130"/>
      <c r="O6898" s="131"/>
      <c r="P6898" s="131"/>
      <c r="Q6898" s="132"/>
      <c r="R6898" s="130"/>
      <c r="S6898" s="131"/>
      <c r="T6898" s="131"/>
      <c r="U6898" s="131"/>
      <c r="V6898" s="131"/>
      <c r="W6898" s="131"/>
      <c r="X6898" s="131"/>
      <c r="Y6898" s="131"/>
      <c r="Z6898" s="131"/>
      <c r="AA6898" s="132"/>
      <c r="AB6898" s="130"/>
      <c r="AC6898" s="131"/>
      <c r="AD6898" s="131"/>
      <c r="AE6898" s="132"/>
      <c r="AF6898" s="130"/>
      <c r="AG6898" s="131"/>
      <c r="AH6898" s="131"/>
      <c r="AI6898" s="131"/>
      <c r="AJ6898" s="131"/>
      <c r="AK6898" s="131"/>
      <c r="AL6898" s="131"/>
      <c r="AM6898" s="131"/>
      <c r="AN6898" s="131"/>
      <c r="AO6898" s="132"/>
    </row>
    <row r="6899" spans="2:41" ht="13.35" customHeight="1">
      <c r="B6899" s="135"/>
      <c r="I6899" s="136"/>
      <c r="J6899" s="135"/>
      <c r="M6899" s="136"/>
      <c r="N6899" s="135" t="s">
        <v>3990</v>
      </c>
      <c r="Q6899" s="136"/>
      <c r="R6899" s="135"/>
      <c r="S6899" s="696"/>
      <c r="T6899" s="694"/>
      <c r="V6899" s="146"/>
      <c r="W6899" s="124" t="s">
        <v>12</v>
      </c>
      <c r="X6899" s="146"/>
      <c r="Y6899" s="124" t="s">
        <v>11</v>
      </c>
      <c r="Z6899" s="146"/>
      <c r="AA6899" s="136" t="s">
        <v>364</v>
      </c>
      <c r="AB6899" s="135" t="s">
        <v>66</v>
      </c>
      <c r="AE6899" s="136"/>
      <c r="AF6899" s="135"/>
      <c r="AG6899" s="696"/>
      <c r="AH6899" s="694"/>
      <c r="AJ6899" s="146"/>
      <c r="AK6899" s="124" t="s">
        <v>12</v>
      </c>
      <c r="AL6899" s="146"/>
      <c r="AM6899" s="124" t="s">
        <v>11</v>
      </c>
      <c r="AN6899" s="146"/>
      <c r="AO6899" s="136" t="s">
        <v>364</v>
      </c>
    </row>
    <row r="6900" spans="2:41" ht="3.75" customHeight="1">
      <c r="B6900" s="135"/>
      <c r="I6900" s="136"/>
      <c r="J6900" s="135"/>
      <c r="M6900" s="136"/>
      <c r="N6900" s="140"/>
      <c r="O6900" s="141"/>
      <c r="P6900" s="141"/>
      <c r="Q6900" s="142"/>
      <c r="R6900" s="140"/>
      <c r="S6900" s="141"/>
      <c r="T6900" s="141"/>
      <c r="U6900" s="141"/>
      <c r="V6900" s="141"/>
      <c r="W6900" s="141"/>
      <c r="X6900" s="141"/>
      <c r="Y6900" s="141"/>
      <c r="Z6900" s="141"/>
      <c r="AA6900" s="142"/>
      <c r="AB6900" s="140"/>
      <c r="AC6900" s="141"/>
      <c r="AD6900" s="141"/>
      <c r="AE6900" s="142"/>
      <c r="AF6900" s="140"/>
      <c r="AG6900" s="141"/>
      <c r="AH6900" s="141"/>
      <c r="AI6900" s="141"/>
      <c r="AJ6900" s="141"/>
      <c r="AK6900" s="141"/>
      <c r="AL6900" s="141"/>
      <c r="AM6900" s="141"/>
      <c r="AN6900" s="141"/>
      <c r="AO6900" s="142"/>
    </row>
    <row r="6901" spans="2:41" ht="3.75" customHeight="1">
      <c r="B6901" s="135"/>
      <c r="I6901" s="136"/>
      <c r="J6901" s="135"/>
      <c r="M6901" s="136"/>
      <c r="N6901" s="130"/>
      <c r="O6901" s="131"/>
      <c r="P6901" s="131"/>
      <c r="Q6901" s="132"/>
      <c r="R6901" s="683" t="str">
        <f>IF(AND(NM_従事者_従事者84_従事者区分&lt;&gt;"",新_新規_2!I1410&lt;&gt;""), 新_新規_2!I1410, "")
&amp; IF(AND(NM_従事者_従事者84_従事者区分&lt;&gt;"",新_変更_3!AL1438&lt;&gt;""), 新_変更_3!AL1438, "")</f>
        <v/>
      </c>
      <c r="S6901" s="684"/>
      <c r="T6901" s="684"/>
      <c r="U6901" s="684"/>
      <c r="V6901" s="684"/>
      <c r="W6901" s="684"/>
      <c r="X6901" s="684"/>
      <c r="Y6901" s="684"/>
      <c r="Z6901" s="684"/>
      <c r="AA6901" s="684"/>
      <c r="AB6901" s="684"/>
      <c r="AC6901" s="684"/>
      <c r="AD6901" s="684"/>
      <c r="AE6901" s="684"/>
      <c r="AF6901" s="684"/>
      <c r="AG6901" s="684"/>
      <c r="AH6901" s="684"/>
      <c r="AI6901" s="684"/>
      <c r="AJ6901" s="685"/>
      <c r="AK6901" s="131"/>
      <c r="AL6901" s="131"/>
      <c r="AM6901" s="131"/>
      <c r="AN6901" s="131"/>
      <c r="AO6901" s="132"/>
    </row>
    <row r="6902" spans="2:41" ht="13.35" customHeight="1">
      <c r="B6902" s="135"/>
      <c r="I6902" s="136"/>
      <c r="J6902" s="135"/>
      <c r="M6902" s="136"/>
      <c r="N6902" s="135" t="s">
        <v>8</v>
      </c>
      <c r="Q6902" s="136"/>
      <c r="R6902" s="686"/>
      <c r="S6902" s="687"/>
      <c r="T6902" s="687"/>
      <c r="U6902" s="687"/>
      <c r="V6902" s="687"/>
      <c r="W6902" s="687"/>
      <c r="X6902" s="687"/>
      <c r="Y6902" s="687"/>
      <c r="Z6902" s="687"/>
      <c r="AA6902" s="687"/>
      <c r="AB6902" s="687"/>
      <c r="AC6902" s="687"/>
      <c r="AD6902" s="687"/>
      <c r="AE6902" s="687"/>
      <c r="AF6902" s="687"/>
      <c r="AG6902" s="687"/>
      <c r="AH6902" s="687"/>
      <c r="AI6902" s="687"/>
      <c r="AJ6902" s="688"/>
      <c r="AL6902" s="147" t="s">
        <v>13</v>
      </c>
      <c r="AM6902" s="124" t="s">
        <v>29</v>
      </c>
      <c r="AO6902" s="136"/>
    </row>
    <row r="6903" spans="2:41" ht="3.75" customHeight="1">
      <c r="B6903" s="135"/>
      <c r="I6903" s="136"/>
      <c r="J6903" s="135"/>
      <c r="M6903" s="136"/>
      <c r="N6903" s="140"/>
      <c r="O6903" s="141"/>
      <c r="P6903" s="141"/>
      <c r="Q6903" s="142"/>
      <c r="R6903" s="689"/>
      <c r="S6903" s="690"/>
      <c r="T6903" s="690"/>
      <c r="U6903" s="690"/>
      <c r="V6903" s="690"/>
      <c r="W6903" s="690"/>
      <c r="X6903" s="690"/>
      <c r="Y6903" s="690"/>
      <c r="Z6903" s="690"/>
      <c r="AA6903" s="690"/>
      <c r="AB6903" s="690"/>
      <c r="AC6903" s="690"/>
      <c r="AD6903" s="690"/>
      <c r="AE6903" s="690"/>
      <c r="AF6903" s="690"/>
      <c r="AG6903" s="690"/>
      <c r="AH6903" s="690"/>
      <c r="AI6903" s="690"/>
      <c r="AJ6903" s="691"/>
      <c r="AK6903" s="141"/>
      <c r="AL6903" s="141"/>
      <c r="AM6903" s="141"/>
      <c r="AN6903" s="141"/>
      <c r="AO6903" s="142"/>
    </row>
    <row r="6904" spans="2:41" ht="3.75" customHeight="1">
      <c r="B6904" s="135"/>
      <c r="I6904" s="136"/>
      <c r="J6904" s="135"/>
      <c r="M6904" s="136"/>
      <c r="N6904" s="130"/>
      <c r="O6904" s="131"/>
      <c r="P6904" s="131"/>
      <c r="Q6904" s="132"/>
      <c r="R6904" s="683" t="str">
        <f>IF(NM_従事者_従事者84_従事者区分="","",(IF(新_新規_2!I1409&lt;&gt;"", ASC(PHONETIC(新_新規_2!I1409)), "") &amp; IF(新_変更_3!AL1437&lt;&gt;"", ASC(PHONETIC(新_変更_3!AL1437)), "")))</f>
        <v/>
      </c>
      <c r="S6904" s="684"/>
      <c r="T6904" s="684"/>
      <c r="U6904" s="684"/>
      <c r="V6904" s="684"/>
      <c r="W6904" s="684"/>
      <c r="X6904" s="684"/>
      <c r="Y6904" s="684"/>
      <c r="Z6904" s="684"/>
      <c r="AA6904" s="684"/>
      <c r="AB6904" s="684"/>
      <c r="AC6904" s="684"/>
      <c r="AD6904" s="684"/>
      <c r="AE6904" s="684"/>
      <c r="AF6904" s="684"/>
      <c r="AG6904" s="684"/>
      <c r="AH6904" s="684"/>
      <c r="AI6904" s="684"/>
      <c r="AJ6904" s="684"/>
      <c r="AK6904" s="684"/>
      <c r="AL6904" s="684"/>
      <c r="AM6904" s="684"/>
      <c r="AN6904" s="684"/>
      <c r="AO6904" s="685"/>
    </row>
    <row r="6905" spans="2:41" ht="13.35" customHeight="1">
      <c r="B6905" s="135"/>
      <c r="I6905" s="136"/>
      <c r="J6905" s="135"/>
      <c r="M6905" s="136"/>
      <c r="N6905" s="135" t="s">
        <v>61</v>
      </c>
      <c r="Q6905" s="136"/>
      <c r="R6905" s="686"/>
      <c r="S6905" s="687"/>
      <c r="T6905" s="687"/>
      <c r="U6905" s="687"/>
      <c r="V6905" s="687"/>
      <c r="W6905" s="687"/>
      <c r="X6905" s="687"/>
      <c r="Y6905" s="687"/>
      <c r="Z6905" s="687"/>
      <c r="AA6905" s="687"/>
      <c r="AB6905" s="687"/>
      <c r="AC6905" s="687"/>
      <c r="AD6905" s="687"/>
      <c r="AE6905" s="687"/>
      <c r="AF6905" s="687"/>
      <c r="AG6905" s="687"/>
      <c r="AH6905" s="687"/>
      <c r="AI6905" s="687"/>
      <c r="AJ6905" s="687"/>
      <c r="AK6905" s="687"/>
      <c r="AL6905" s="687"/>
      <c r="AM6905" s="687"/>
      <c r="AN6905" s="687"/>
      <c r="AO6905" s="688"/>
    </row>
    <row r="6906" spans="2:41" ht="3.75" customHeight="1">
      <c r="B6906" s="135"/>
      <c r="I6906" s="136"/>
      <c r="J6906" s="135"/>
      <c r="M6906" s="136"/>
      <c r="N6906" s="135"/>
      <c r="Q6906" s="136"/>
      <c r="R6906" s="689"/>
      <c r="S6906" s="690"/>
      <c r="T6906" s="690"/>
      <c r="U6906" s="690"/>
      <c r="V6906" s="690"/>
      <c r="W6906" s="690"/>
      <c r="X6906" s="690"/>
      <c r="Y6906" s="690"/>
      <c r="Z6906" s="690"/>
      <c r="AA6906" s="690"/>
      <c r="AB6906" s="690"/>
      <c r="AC6906" s="690"/>
      <c r="AD6906" s="690"/>
      <c r="AE6906" s="690"/>
      <c r="AF6906" s="690"/>
      <c r="AG6906" s="690"/>
      <c r="AH6906" s="690"/>
      <c r="AI6906" s="690"/>
      <c r="AJ6906" s="690"/>
      <c r="AK6906" s="690"/>
      <c r="AL6906" s="690"/>
      <c r="AM6906" s="690"/>
      <c r="AN6906" s="690"/>
      <c r="AO6906" s="691"/>
    </row>
    <row r="6907" spans="2:41" ht="3.75" customHeight="1">
      <c r="B6907" s="135"/>
      <c r="I6907" s="136"/>
      <c r="J6907" s="135"/>
      <c r="N6907" s="130"/>
      <c r="O6907" s="131"/>
      <c r="P6907" s="131"/>
      <c r="Q6907" s="132"/>
      <c r="U6907" s="787" t="str">
        <f>IF(AND(NM_従事者_従事者84_従事者区分&lt;&gt;"",新_新規_2!L1411&lt;&gt;""), 新_新規_2!L1411, "")
 &amp; IF(AND(NM_従事者_従事者84_従事者区分&lt;&gt;"",新_変更_3!AO1439&lt;&gt;""), 新_変更_3!AO1439, "")</f>
        <v/>
      </c>
      <c r="V6907" s="754"/>
      <c r="W6907" s="754"/>
      <c r="X6907" s="789"/>
      <c r="Y6907" s="131"/>
      <c r="Z6907" s="792" t="str">
        <f>IF(AND(NM_従事者_従事者84_従事者区分&lt;&gt;"",新_新規_2!O1411&lt;&gt;""), 新_新規_2!O1411, "")
 &amp; IF(AND(NM_従事者_従事者84_従事者区分&lt;&gt;"",新_変更_3!AR1439&lt;&gt;""), 新_変更_3!AR1439, "")</f>
        <v/>
      </c>
      <c r="AA6907" s="754"/>
      <c r="AB6907" s="754"/>
      <c r="AC6907" s="755"/>
      <c r="AG6907" s="683" t="str">
        <f>IF(AND(NM_従事者_従事者84_従事者区分&lt;&gt;"",新_新規_2!L1412&lt;&gt;""), 新_新規_2!L1412, "")
 &amp; IF(AND(NM_従事者_従事者84_従事者区分&lt;&gt;"",新_変更_3!AO1440&lt;&gt;""), 新_変更_3!AO1440, "")</f>
        <v/>
      </c>
      <c r="AH6907" s="684"/>
      <c r="AI6907" s="684"/>
      <c r="AJ6907" s="684"/>
      <c r="AK6907" s="684"/>
      <c r="AL6907" s="684"/>
      <c r="AM6907" s="684"/>
      <c r="AN6907" s="684"/>
      <c r="AO6907" s="685"/>
    </row>
    <row r="6908" spans="2:41" ht="13.35" customHeight="1">
      <c r="B6908" s="135"/>
      <c r="I6908" s="136"/>
      <c r="J6908" s="135"/>
      <c r="N6908" s="135"/>
      <c r="Q6908" s="136"/>
      <c r="R6908" s="124" t="s">
        <v>15</v>
      </c>
      <c r="U6908" s="756"/>
      <c r="V6908" s="757"/>
      <c r="W6908" s="757"/>
      <c r="X6908" s="790"/>
      <c r="Y6908" s="125" t="s">
        <v>359</v>
      </c>
      <c r="Z6908" s="793"/>
      <c r="AA6908" s="757"/>
      <c r="AB6908" s="757"/>
      <c r="AC6908" s="758"/>
      <c r="AD6908" s="124" t="s">
        <v>56</v>
      </c>
      <c r="AG6908" s="686"/>
      <c r="AH6908" s="687"/>
      <c r="AI6908" s="687"/>
      <c r="AJ6908" s="687"/>
      <c r="AK6908" s="687"/>
      <c r="AL6908" s="687"/>
      <c r="AM6908" s="687"/>
      <c r="AN6908" s="687"/>
      <c r="AO6908" s="688"/>
    </row>
    <row r="6909" spans="2:41" ht="3.75" customHeight="1">
      <c r="B6909" s="135"/>
      <c r="I6909" s="136"/>
      <c r="J6909" s="135"/>
      <c r="N6909" s="135"/>
      <c r="Q6909" s="136"/>
      <c r="R6909" s="141"/>
      <c r="S6909" s="141"/>
      <c r="T6909" s="141"/>
      <c r="U6909" s="759"/>
      <c r="V6909" s="760"/>
      <c r="W6909" s="760"/>
      <c r="X6909" s="791"/>
      <c r="Y6909" s="141"/>
      <c r="Z6909" s="794"/>
      <c r="AA6909" s="760"/>
      <c r="AB6909" s="760"/>
      <c r="AC6909" s="761"/>
      <c r="AD6909" s="141"/>
      <c r="AE6909" s="141"/>
      <c r="AF6909" s="141"/>
      <c r="AG6909" s="689"/>
      <c r="AH6909" s="690"/>
      <c r="AI6909" s="690"/>
      <c r="AJ6909" s="690"/>
      <c r="AK6909" s="690"/>
      <c r="AL6909" s="690"/>
      <c r="AM6909" s="690"/>
      <c r="AN6909" s="690"/>
      <c r="AO6909" s="691"/>
    </row>
    <row r="6910" spans="2:41" ht="3.75" customHeight="1">
      <c r="B6910" s="135"/>
      <c r="I6910" s="136"/>
      <c r="J6910" s="135"/>
      <c r="N6910" s="135"/>
      <c r="Q6910" s="136"/>
      <c r="R6910" s="131"/>
      <c r="S6910" s="131"/>
      <c r="T6910" s="132"/>
      <c r="U6910" s="683" t="str">
        <f>IF(AND(NM_従事者_従事者84_従事者区分&lt;&gt;"",新_新規_2!T1412&lt;&gt;""), 新_新規_2!T1412, "")
&amp; IF(AND(NM_従事者_従事者84_従事者区分&lt;&gt;"",新_変更_3!AW1440&lt;&gt;""), 新_変更_3!AW1440, "")</f>
        <v/>
      </c>
      <c r="V6910" s="684"/>
      <c r="W6910" s="684"/>
      <c r="X6910" s="684"/>
      <c r="Y6910" s="684"/>
      <c r="Z6910" s="684"/>
      <c r="AA6910" s="684"/>
      <c r="AB6910" s="684"/>
      <c r="AC6910" s="685"/>
      <c r="AD6910" s="130"/>
      <c r="AE6910" s="131"/>
      <c r="AF6910" s="132"/>
      <c r="AG6910" s="683" t="str">
        <f>IF(AND(NM_従事者_従事者84_従事者区分&lt;&gt;"",新_新規_2!L1413&lt;&gt;""), 新_新規_2!L1413, "")
 &amp; IF(AND(NM_従事者_従事者84_従事者区分&lt;&gt;"",新_変更_3!AO1441&lt;&gt;""), 新_変更_3!AO1441, "")</f>
        <v/>
      </c>
      <c r="AH6910" s="684"/>
      <c r="AI6910" s="684"/>
      <c r="AJ6910" s="684"/>
      <c r="AK6910" s="684"/>
      <c r="AL6910" s="684"/>
      <c r="AM6910" s="684"/>
      <c r="AN6910" s="684"/>
      <c r="AO6910" s="685"/>
    </row>
    <row r="6911" spans="2:41" ht="13.35" customHeight="1">
      <c r="B6911" s="135"/>
      <c r="I6911" s="136"/>
      <c r="J6911" s="135" t="s">
        <v>4076</v>
      </c>
      <c r="N6911" s="135" t="s">
        <v>23</v>
      </c>
      <c r="Q6911" s="136"/>
      <c r="R6911" s="124" t="s">
        <v>17</v>
      </c>
      <c r="T6911" s="136"/>
      <c r="U6911" s="686"/>
      <c r="V6911" s="687"/>
      <c r="W6911" s="687"/>
      <c r="X6911" s="687"/>
      <c r="Y6911" s="687"/>
      <c r="Z6911" s="687"/>
      <c r="AA6911" s="687"/>
      <c r="AB6911" s="687"/>
      <c r="AC6911" s="688"/>
      <c r="AD6911" s="135" t="s">
        <v>18</v>
      </c>
      <c r="AF6911" s="136"/>
      <c r="AG6911" s="686"/>
      <c r="AH6911" s="687"/>
      <c r="AI6911" s="687"/>
      <c r="AJ6911" s="687"/>
      <c r="AK6911" s="687"/>
      <c r="AL6911" s="687"/>
      <c r="AM6911" s="687"/>
      <c r="AN6911" s="687"/>
      <c r="AO6911" s="688"/>
    </row>
    <row r="6912" spans="2:41" ht="3.75" customHeight="1">
      <c r="B6912" s="135"/>
      <c r="I6912" s="136"/>
      <c r="J6912" s="135"/>
      <c r="N6912" s="135"/>
      <c r="Q6912" s="136"/>
      <c r="R6912" s="141"/>
      <c r="S6912" s="141"/>
      <c r="T6912" s="142"/>
      <c r="U6912" s="689"/>
      <c r="V6912" s="690"/>
      <c r="W6912" s="690"/>
      <c r="X6912" s="690"/>
      <c r="Y6912" s="690"/>
      <c r="Z6912" s="690"/>
      <c r="AA6912" s="690"/>
      <c r="AB6912" s="690"/>
      <c r="AC6912" s="691"/>
      <c r="AD6912" s="140"/>
      <c r="AE6912" s="141"/>
      <c r="AF6912" s="142"/>
      <c r="AG6912" s="689"/>
      <c r="AH6912" s="690"/>
      <c r="AI6912" s="690"/>
      <c r="AJ6912" s="690"/>
      <c r="AK6912" s="690"/>
      <c r="AL6912" s="690"/>
      <c r="AM6912" s="690"/>
      <c r="AN6912" s="690"/>
      <c r="AO6912" s="691"/>
    </row>
    <row r="6913" spans="2:41" ht="3.75" customHeight="1">
      <c r="B6913" s="135"/>
      <c r="I6913" s="136"/>
      <c r="J6913" s="135"/>
      <c r="N6913" s="135"/>
      <c r="Q6913" s="136"/>
      <c r="R6913" s="131"/>
      <c r="S6913" s="131"/>
      <c r="T6913" s="132"/>
      <c r="U6913" s="683" t="str">
        <f>IF(AND(NM_従事者_従事者84_従事者区分&lt;&gt;"",新_新規_2!T1413&lt;&gt;""), 新_新規_2!T1413, "")
 &amp; IF(AND(NM_従事者_従事者84_従事者区分&lt;&gt;"",新_変更_3!AW1441&lt;&gt;""), 新_変更_3!AW1441, "")</f>
        <v/>
      </c>
      <c r="V6913" s="684"/>
      <c r="W6913" s="684"/>
      <c r="X6913" s="684"/>
      <c r="Y6913" s="684"/>
      <c r="Z6913" s="684"/>
      <c r="AA6913" s="684"/>
      <c r="AB6913" s="684"/>
      <c r="AC6913" s="685"/>
      <c r="AD6913" s="130"/>
      <c r="AE6913" s="131"/>
      <c r="AF6913" s="132"/>
      <c r="AG6913" s="683" t="str">
        <f>IF(AND(NM_従事者_従事者84_従事者区分&lt;&gt;"",新_新規_2!L1414&lt;&gt;""), 新_新規_2!L1414, "")
&amp; IF(AND(NM_従事者_従事者84_従事者区分&lt;&gt;"",新_変更_3!AO1442&lt;&gt;""), 新_変更_3!AO1442, "")</f>
        <v/>
      </c>
      <c r="AH6913" s="684"/>
      <c r="AI6913" s="684"/>
      <c r="AJ6913" s="684"/>
      <c r="AK6913" s="684"/>
      <c r="AL6913" s="684"/>
      <c r="AM6913" s="684"/>
      <c r="AN6913" s="684"/>
      <c r="AO6913" s="685"/>
    </row>
    <row r="6914" spans="2:41" ht="13.35" customHeight="1">
      <c r="B6914" s="135"/>
      <c r="I6914" s="136"/>
      <c r="J6914" s="135"/>
      <c r="N6914" s="135"/>
      <c r="Q6914" s="136"/>
      <c r="R6914" s="124" t="s">
        <v>19</v>
      </c>
      <c r="T6914" s="136"/>
      <c r="U6914" s="686"/>
      <c r="V6914" s="687"/>
      <c r="W6914" s="687"/>
      <c r="X6914" s="687"/>
      <c r="Y6914" s="687"/>
      <c r="Z6914" s="687"/>
      <c r="AA6914" s="687"/>
      <c r="AB6914" s="687"/>
      <c r="AC6914" s="688"/>
      <c r="AD6914" s="135" t="s">
        <v>20</v>
      </c>
      <c r="AF6914" s="136"/>
      <c r="AG6914" s="686"/>
      <c r="AH6914" s="687"/>
      <c r="AI6914" s="687"/>
      <c r="AJ6914" s="687"/>
      <c r="AK6914" s="687"/>
      <c r="AL6914" s="687"/>
      <c r="AM6914" s="687"/>
      <c r="AN6914" s="687"/>
      <c r="AO6914" s="688"/>
    </row>
    <row r="6915" spans="2:41" ht="3.75" customHeight="1">
      <c r="B6915" s="135"/>
      <c r="I6915" s="136"/>
      <c r="J6915" s="135"/>
      <c r="N6915" s="140"/>
      <c r="O6915" s="141"/>
      <c r="P6915" s="141"/>
      <c r="Q6915" s="142"/>
      <c r="R6915" s="141"/>
      <c r="S6915" s="141"/>
      <c r="T6915" s="142"/>
      <c r="U6915" s="689"/>
      <c r="V6915" s="690"/>
      <c r="W6915" s="690"/>
      <c r="X6915" s="690"/>
      <c r="Y6915" s="690"/>
      <c r="Z6915" s="690"/>
      <c r="AA6915" s="690"/>
      <c r="AB6915" s="690"/>
      <c r="AC6915" s="691"/>
      <c r="AD6915" s="140"/>
      <c r="AE6915" s="141"/>
      <c r="AF6915" s="142"/>
      <c r="AG6915" s="689"/>
      <c r="AH6915" s="690"/>
      <c r="AI6915" s="690"/>
      <c r="AJ6915" s="690"/>
      <c r="AK6915" s="690"/>
      <c r="AL6915" s="690"/>
      <c r="AM6915" s="690"/>
      <c r="AN6915" s="690"/>
      <c r="AO6915" s="691"/>
    </row>
    <row r="6916" spans="2:41" ht="3.75" customHeight="1">
      <c r="B6916" s="135"/>
      <c r="I6916" s="136"/>
      <c r="J6916" s="135"/>
      <c r="M6916" s="136"/>
      <c r="N6916" s="135"/>
      <c r="Q6916" s="136"/>
      <c r="R6916" s="130"/>
      <c r="S6916" s="131"/>
      <c r="T6916" s="131"/>
      <c r="U6916" s="131"/>
      <c r="V6916" s="131"/>
      <c r="W6916" s="131"/>
      <c r="X6916" s="131"/>
      <c r="Y6916" s="131"/>
      <c r="Z6916" s="131"/>
      <c r="AA6916" s="131"/>
      <c r="AB6916" s="131"/>
      <c r="AC6916" s="131"/>
      <c r="AD6916" s="131"/>
      <c r="AE6916" s="131"/>
      <c r="AF6916" s="131"/>
      <c r="AG6916" s="131"/>
      <c r="AH6916" s="131"/>
      <c r="AI6916" s="131"/>
      <c r="AJ6916" s="131"/>
      <c r="AK6916" s="131"/>
      <c r="AL6916" s="131"/>
      <c r="AM6916" s="131"/>
      <c r="AN6916" s="131"/>
      <c r="AO6916" s="132"/>
    </row>
    <row r="6917" spans="2:41" ht="13.35" customHeight="1">
      <c r="B6917" s="135"/>
      <c r="I6917" s="136"/>
      <c r="J6917" s="135"/>
      <c r="M6917" s="136"/>
      <c r="N6917" s="135" t="s">
        <v>111</v>
      </c>
      <c r="Q6917" s="136"/>
      <c r="R6917" s="135"/>
      <c r="S6917" s="696"/>
      <c r="T6917" s="694"/>
      <c r="V6917" s="146"/>
      <c r="W6917" s="124" t="s">
        <v>12</v>
      </c>
      <c r="X6917" s="146"/>
      <c r="Y6917" s="124" t="s">
        <v>11</v>
      </c>
      <c r="Z6917" s="146"/>
      <c r="AA6917" s="124" t="s">
        <v>364</v>
      </c>
      <c r="AO6917" s="136"/>
    </row>
    <row r="6918" spans="2:41" ht="3.75" customHeight="1">
      <c r="B6918" s="135"/>
      <c r="I6918" s="136"/>
      <c r="J6918" s="135"/>
      <c r="M6918" s="136"/>
      <c r="N6918" s="135"/>
      <c r="Q6918" s="136"/>
      <c r="R6918" s="135"/>
      <c r="AO6918" s="136"/>
    </row>
    <row r="6919" spans="2:41" ht="3.75" customHeight="1">
      <c r="B6919" s="135"/>
      <c r="I6919" s="136"/>
      <c r="J6919" s="135"/>
      <c r="M6919" s="136"/>
      <c r="N6919" s="130"/>
      <c r="O6919" s="131"/>
      <c r="P6919" s="131"/>
      <c r="Q6919" s="131"/>
      <c r="R6919" s="781" t="str">
        <f>IF(AND(NM_従事者_従事者84_従事者区分&lt;&gt;"",新_新規_2!I1415&lt;&gt;""), 新_新規_2!I1415, "")
 &amp; IF(AND(NM_従事者_従事者84_従事者区分&lt;&gt;"",新_変更_3!AL1443&lt;&gt;""), 新_変更_3!AL1443, "")</f>
        <v/>
      </c>
      <c r="S6919" s="784" t="str">
        <f>IF(AND(NM_従事者_従事者84_従事者区分&lt;&gt;"",新_新規_2!J1415&lt;&gt;""), 新_新規_2!J1415, "")
&amp; IF(AND(NM_従事者_従事者84_従事者区分&lt;&gt;"",新_変更_3!AM1443&lt;&gt;""), 新_変更_3!AM1443, "")</f>
        <v/>
      </c>
      <c r="T6919" s="131"/>
      <c r="U6919" s="787" t="str">
        <f>IF(AND(NM_従事者_従事者84_従事者区分&lt;&gt;"",新_新規_2!L1415&lt;&gt;""), 新_新規_2!L1415, "")
 &amp; IF(AND(NM_従事者_従事者84_従事者区分&lt;&gt;"",新_変更_3!AO1443&lt;&gt;""), 新_変更_3!AO1443, "")</f>
        <v/>
      </c>
      <c r="V6919" s="130"/>
      <c r="W6919" s="131"/>
      <c r="X6919" s="131"/>
      <c r="Y6919" s="131"/>
      <c r="Z6919" s="131"/>
      <c r="AA6919" s="131"/>
      <c r="AB6919" s="131"/>
      <c r="AC6919" s="131"/>
      <c r="AD6919" s="131"/>
      <c r="AE6919" s="131"/>
      <c r="AF6919" s="131"/>
      <c r="AG6919" s="131"/>
      <c r="AH6919" s="133"/>
      <c r="AI6919" s="133"/>
      <c r="AJ6919" s="131"/>
      <c r="AK6919" s="149"/>
      <c r="AL6919" s="131"/>
      <c r="AM6919" s="131"/>
      <c r="AN6919" s="131"/>
      <c r="AO6919" s="132"/>
    </row>
    <row r="6920" spans="2:41" ht="13.35" customHeight="1">
      <c r="B6920" s="135"/>
      <c r="I6920" s="136"/>
      <c r="J6920" s="135"/>
      <c r="M6920" s="136"/>
      <c r="N6920" s="135" t="s">
        <v>30</v>
      </c>
      <c r="R6920" s="782"/>
      <c r="S6920" s="785"/>
      <c r="T6920" s="124" t="s">
        <v>388</v>
      </c>
      <c r="U6920" s="756"/>
      <c r="V6920" s="135" t="s">
        <v>112</v>
      </c>
      <c r="AH6920" s="137"/>
      <c r="AI6920" s="137"/>
      <c r="AK6920" s="150"/>
      <c r="AO6920" s="136"/>
    </row>
    <row r="6921" spans="2:41" ht="3.75" customHeight="1">
      <c r="B6921" s="135"/>
      <c r="I6921" s="136"/>
      <c r="J6921" s="135"/>
      <c r="M6921" s="136"/>
      <c r="N6921" s="135"/>
      <c r="R6921" s="783"/>
      <c r="S6921" s="786"/>
      <c r="T6921" s="141"/>
      <c r="U6921" s="759"/>
      <c r="V6921" s="140"/>
      <c r="W6921" s="141"/>
      <c r="X6921" s="141"/>
      <c r="Y6921" s="141"/>
      <c r="Z6921" s="141"/>
      <c r="AA6921" s="141"/>
      <c r="AB6921" s="141"/>
      <c r="AC6921" s="141"/>
      <c r="AD6921" s="141"/>
      <c r="AE6921" s="141"/>
      <c r="AF6921" s="141"/>
      <c r="AG6921" s="141"/>
      <c r="AH6921" s="143"/>
      <c r="AI6921" s="143"/>
      <c r="AJ6921" s="141"/>
      <c r="AK6921" s="151"/>
      <c r="AL6921" s="141"/>
      <c r="AM6921" s="141"/>
      <c r="AN6921" s="141"/>
      <c r="AO6921" s="142"/>
    </row>
    <row r="6922" spans="2:41" ht="3.75" customHeight="1">
      <c r="B6922" s="135"/>
      <c r="I6922" s="136"/>
      <c r="J6922" s="135"/>
      <c r="M6922" s="136"/>
      <c r="N6922" s="130"/>
      <c r="O6922" s="131"/>
      <c r="P6922" s="131"/>
      <c r="Q6922" s="132"/>
      <c r="R6922" s="788" t="str">
        <f>IF(AND(NM_従事者_従事者84_従事者区分&lt;&gt;"",新_新規_2!K1419&lt;&gt;""), 新_新規_2!K1419, "")
&amp; IF(AND(NM_従事者_従事者84_従事者区分&lt;&gt;"",新_変更_3!AN1447&lt;&gt;""), 新_変更_3!AN1447, "")</f>
        <v/>
      </c>
      <c r="S6922" s="684"/>
      <c r="T6922" s="684"/>
      <c r="U6922" s="685"/>
      <c r="V6922" s="686" t="str">
        <f>IF(AND(NM_従事者_従事者84_従事者区分&lt;&gt;"",新_新規_2!O1419&lt;&gt;""), 新_新規_2!O1419, "")
&amp; IF(AND(NM_従事者_従事者84_従事者区分&lt;&gt;"",新_変更_3!AR1447&lt;&gt;""), 新_変更_3!AR1447, "")</f>
        <v/>
      </c>
      <c r="W6922" s="688"/>
      <c r="X6922" s="683" t="str">
        <f>IF(AND(NM_従事者_従事者84_従事者区分&lt;&gt;"",新_新規_2!Q1419&lt;&gt;""), 新_新規_2!Q1419, "")
&amp; IF(AND(NM_従事者_従事者84_従事者区分&lt;&gt;"",新_変更_3!AT1447&lt;&gt;""), 新_変更_3!AT1447, "")</f>
        <v/>
      </c>
      <c r="Y6922" s="684"/>
      <c r="Z6922" s="684"/>
      <c r="AA6922" s="685"/>
      <c r="AI6922" s="131"/>
      <c r="AO6922" s="136"/>
    </row>
    <row r="6923" spans="2:41" ht="13.35" customHeight="1">
      <c r="B6923" s="135"/>
      <c r="I6923" s="136"/>
      <c r="J6923" s="135"/>
      <c r="M6923" s="136"/>
      <c r="N6923" s="135" t="s">
        <v>114</v>
      </c>
      <c r="Q6923" s="136"/>
      <c r="R6923" s="686"/>
      <c r="S6923" s="687"/>
      <c r="T6923" s="687"/>
      <c r="U6923" s="688"/>
      <c r="V6923" s="686"/>
      <c r="W6923" s="688"/>
      <c r="X6923" s="686"/>
      <c r="Y6923" s="687"/>
      <c r="Z6923" s="687"/>
      <c r="AA6923" s="688"/>
      <c r="AB6923" s="158" t="s">
        <v>171</v>
      </c>
      <c r="AO6923" s="136"/>
    </row>
    <row r="6924" spans="2:41" ht="3.75" customHeight="1">
      <c r="B6924" s="135"/>
      <c r="I6924" s="136"/>
      <c r="J6924" s="135"/>
      <c r="M6924" s="136"/>
      <c r="N6924" s="135"/>
      <c r="Q6924" s="136"/>
      <c r="R6924" s="689"/>
      <c r="S6924" s="690"/>
      <c r="T6924" s="690"/>
      <c r="U6924" s="691"/>
      <c r="V6924" s="689"/>
      <c r="W6924" s="691"/>
      <c r="X6924" s="689"/>
      <c r="Y6924" s="690"/>
      <c r="Z6924" s="690"/>
      <c r="AA6924" s="691"/>
      <c r="AB6924" s="141"/>
      <c r="AC6924" s="141"/>
      <c r="AD6924" s="141"/>
      <c r="AE6924" s="141"/>
      <c r="AF6924" s="141"/>
      <c r="AG6924" s="141"/>
      <c r="AH6924" s="141"/>
      <c r="AI6924" s="141"/>
      <c r="AJ6924" s="141"/>
      <c r="AK6924" s="141"/>
      <c r="AL6924" s="141"/>
      <c r="AM6924" s="141"/>
      <c r="AN6924" s="141"/>
      <c r="AO6924" s="142"/>
    </row>
    <row r="6925" spans="2:41" ht="3.75" customHeight="1">
      <c r="B6925" s="135"/>
      <c r="I6925" s="136"/>
      <c r="J6925" s="135"/>
      <c r="M6925" s="136"/>
      <c r="N6925" s="130"/>
      <c r="O6925" s="131"/>
      <c r="P6925" s="131"/>
      <c r="Q6925" s="131"/>
      <c r="R6925" s="130"/>
      <c r="S6925" s="131"/>
      <c r="T6925" s="131"/>
      <c r="U6925" s="131"/>
      <c r="V6925" s="131"/>
      <c r="W6925" s="131"/>
      <c r="X6925" s="131"/>
      <c r="Y6925" s="131"/>
      <c r="Z6925" s="131"/>
      <c r="AA6925" s="132"/>
      <c r="AB6925" s="130"/>
      <c r="AI6925" s="136"/>
      <c r="AJ6925" s="130"/>
      <c r="AK6925" s="131"/>
      <c r="AL6925" s="131"/>
      <c r="AM6925" s="131"/>
      <c r="AN6925" s="131"/>
      <c r="AO6925" s="132"/>
    </row>
    <row r="6926" spans="2:41" ht="13.35" customHeight="1">
      <c r="B6926" s="135"/>
      <c r="I6926" s="136"/>
      <c r="J6926" s="135"/>
      <c r="M6926" s="136"/>
      <c r="N6926" s="135" t="s">
        <v>115</v>
      </c>
      <c r="R6926" s="135"/>
      <c r="S6926" s="696" t="str">
        <f>IF(AND(NM_従事者_従事者84_従事者区分&lt;&gt;"",新_新規_2!I1421&lt;&gt;""), 新_新規_2!I1421, "")
 &amp; IF(AND(NM_従事者_従事者84_従事者区分&lt;&gt;"",新_変更_3!AL1449&lt;&gt;""), 新_変更_3!AL1449, "")</f>
        <v/>
      </c>
      <c r="T6926" s="694"/>
      <c r="V6926" s="146" t="str">
        <f>IF(AND(NM_従事者_従事者84_従事者区分&lt;&gt;"",新_新規_2!K1421&lt;&gt;""), 新_新規_2!K1421, "")
&amp; IF(AND(NM_従事者_従事者84_従事者区分&lt;&gt;"",新_変更_3!AN1449&lt;&gt;""), 新_変更_3!AN1449, "")</f>
        <v/>
      </c>
      <c r="W6926" s="124" t="s">
        <v>12</v>
      </c>
      <c r="X6926" s="146" t="str">
        <f>IF(AND(NM_従事者_従事者84_従事者区分&lt;&gt;"",新_新規_2!M1421&lt;&gt;""), 新_新規_2!M1421, "")
 &amp; IF(AND(NM_従事者_従事者84_従事者区分&lt;&gt;"",新_変更_3!AP1449&lt;&gt;""), 新_変更_3!AP1449, "")</f>
        <v/>
      </c>
      <c r="Y6926" s="124" t="s">
        <v>11</v>
      </c>
      <c r="Z6926" s="146" t="str">
        <f>IF(AND(NM_従事者_従事者84_従事者区分&lt;&gt;"",新_新規_2!O1421&lt;&gt;""), 新_新規_2!O1421, "")
 &amp; IF(AND(NM_従事者_従事者84_従事者区分&lt;&gt;"",新_変更_3!AR1449&lt;&gt;""), 新_変更_3!AR1449, "")</f>
        <v/>
      </c>
      <c r="AA6926" s="124" t="s">
        <v>364</v>
      </c>
      <c r="AB6926" s="135" t="s">
        <v>170</v>
      </c>
      <c r="AI6926" s="136"/>
      <c r="AJ6926" s="135"/>
      <c r="AK6926" s="696"/>
      <c r="AL6926" s="693"/>
      <c r="AM6926" s="693"/>
      <c r="AN6926" s="693"/>
      <c r="AO6926" s="694"/>
    </row>
    <row r="6927" spans="2:41" ht="3.75" customHeight="1">
      <c r="B6927" s="135"/>
      <c r="I6927" s="136"/>
      <c r="J6927" s="135"/>
      <c r="M6927" s="136"/>
      <c r="N6927" s="135"/>
      <c r="R6927" s="140"/>
      <c r="S6927" s="141"/>
      <c r="T6927" s="141"/>
      <c r="U6927" s="141"/>
      <c r="V6927" s="141"/>
      <c r="W6927" s="141"/>
      <c r="X6927" s="141"/>
      <c r="Y6927" s="141"/>
      <c r="Z6927" s="141"/>
      <c r="AA6927" s="142"/>
      <c r="AB6927" s="140"/>
      <c r="AC6927" s="141"/>
      <c r="AD6927" s="141"/>
      <c r="AE6927" s="141"/>
      <c r="AF6927" s="141"/>
      <c r="AG6927" s="141"/>
      <c r="AH6927" s="141"/>
      <c r="AI6927" s="142"/>
      <c r="AJ6927" s="140"/>
      <c r="AK6927" s="141"/>
      <c r="AL6927" s="141"/>
      <c r="AM6927" s="141"/>
      <c r="AN6927" s="141"/>
      <c r="AO6927" s="142"/>
    </row>
    <row r="6928" spans="2:41" ht="3.75" customHeight="1">
      <c r="B6928" s="135"/>
      <c r="I6928" s="136"/>
      <c r="J6928" s="135"/>
      <c r="M6928" s="136"/>
      <c r="N6928" s="130"/>
      <c r="O6928" s="131"/>
      <c r="P6928" s="131"/>
      <c r="Q6928" s="132"/>
      <c r="R6928" s="683" t="str">
        <f>IF(新_新規_2!T1418="☑", "研修中の登録販売者", "") &amp; IF(新_変更_3!AW1446="☑", "研修中の登録販売者", "")</f>
        <v/>
      </c>
      <c r="S6928" s="684"/>
      <c r="T6928" s="684"/>
      <c r="U6928" s="684"/>
      <c r="V6928" s="684"/>
      <c r="W6928" s="684"/>
      <c r="X6928" s="684"/>
      <c r="Y6928" s="684"/>
      <c r="Z6928" s="684"/>
      <c r="AA6928" s="684"/>
      <c r="AB6928" s="684"/>
      <c r="AC6928" s="684"/>
      <c r="AD6928" s="684"/>
      <c r="AE6928" s="684"/>
      <c r="AF6928" s="684"/>
      <c r="AG6928" s="684"/>
      <c r="AH6928" s="684"/>
      <c r="AI6928" s="684"/>
      <c r="AJ6928" s="684"/>
      <c r="AK6928" s="684"/>
      <c r="AL6928" s="684"/>
      <c r="AM6928" s="684"/>
      <c r="AN6928" s="684"/>
      <c r="AO6928" s="685"/>
    </row>
    <row r="6929" spans="2:41" ht="13.35" customHeight="1">
      <c r="B6929" s="135"/>
      <c r="I6929" s="136"/>
      <c r="J6929" s="135"/>
      <c r="M6929" s="136"/>
      <c r="N6929" s="135" t="s">
        <v>32</v>
      </c>
      <c r="Q6929" s="136"/>
      <c r="R6929" s="686"/>
      <c r="S6929" s="687"/>
      <c r="T6929" s="687"/>
      <c r="U6929" s="687"/>
      <c r="V6929" s="687"/>
      <c r="W6929" s="687"/>
      <c r="X6929" s="687"/>
      <c r="Y6929" s="687"/>
      <c r="Z6929" s="687"/>
      <c r="AA6929" s="687"/>
      <c r="AB6929" s="687"/>
      <c r="AC6929" s="687"/>
      <c r="AD6929" s="687"/>
      <c r="AE6929" s="687"/>
      <c r="AF6929" s="687"/>
      <c r="AG6929" s="687"/>
      <c r="AH6929" s="687"/>
      <c r="AI6929" s="687"/>
      <c r="AJ6929" s="687"/>
      <c r="AK6929" s="687"/>
      <c r="AL6929" s="687"/>
      <c r="AM6929" s="687"/>
      <c r="AN6929" s="687"/>
      <c r="AO6929" s="688"/>
    </row>
    <row r="6930" spans="2:41" ht="3.75" customHeight="1">
      <c r="B6930" s="135"/>
      <c r="I6930" s="136"/>
      <c r="J6930" s="135"/>
      <c r="M6930" s="136"/>
      <c r="N6930" s="140"/>
      <c r="O6930" s="141"/>
      <c r="P6930" s="141"/>
      <c r="Q6930" s="142"/>
      <c r="R6930" s="689"/>
      <c r="S6930" s="690"/>
      <c r="T6930" s="690"/>
      <c r="U6930" s="690"/>
      <c r="V6930" s="690"/>
      <c r="W6930" s="690"/>
      <c r="X6930" s="690"/>
      <c r="Y6930" s="690"/>
      <c r="Z6930" s="690"/>
      <c r="AA6930" s="690"/>
      <c r="AB6930" s="690"/>
      <c r="AC6930" s="690"/>
      <c r="AD6930" s="690"/>
      <c r="AE6930" s="690"/>
      <c r="AF6930" s="690"/>
      <c r="AG6930" s="690"/>
      <c r="AH6930" s="690"/>
      <c r="AI6930" s="690"/>
      <c r="AJ6930" s="690"/>
      <c r="AK6930" s="690"/>
      <c r="AL6930" s="690"/>
      <c r="AM6930" s="690"/>
      <c r="AN6930" s="690"/>
      <c r="AO6930" s="691"/>
    </row>
    <row r="6931" spans="2:41" ht="3.75" customHeight="1">
      <c r="B6931" s="135"/>
      <c r="I6931" s="136"/>
      <c r="J6931" s="130"/>
      <c r="K6931" s="131"/>
      <c r="L6931" s="131"/>
      <c r="M6931" s="132"/>
      <c r="N6931" s="130"/>
      <c r="O6931" s="131"/>
      <c r="P6931" s="131"/>
      <c r="Q6931" s="132"/>
      <c r="R6931" s="130"/>
      <c r="S6931" s="131"/>
      <c r="T6931" s="131"/>
      <c r="U6931" s="131"/>
      <c r="V6931" s="131"/>
      <c r="W6931" s="131"/>
      <c r="X6931" s="131"/>
      <c r="Y6931" s="131"/>
      <c r="Z6931" s="131"/>
      <c r="AA6931" s="132"/>
      <c r="AB6931" s="130"/>
      <c r="AC6931" s="131"/>
      <c r="AD6931" s="131"/>
      <c r="AE6931" s="132"/>
      <c r="AF6931" s="131"/>
      <c r="AG6931" s="131"/>
      <c r="AH6931" s="131"/>
      <c r="AI6931" s="131"/>
      <c r="AJ6931" s="131"/>
      <c r="AK6931" s="131"/>
      <c r="AL6931" s="131"/>
      <c r="AM6931" s="131"/>
      <c r="AN6931" s="131"/>
      <c r="AO6931" s="132"/>
    </row>
    <row r="6932" spans="2:41" ht="13.35" customHeight="1">
      <c r="B6932" s="135"/>
      <c r="I6932" s="136"/>
      <c r="J6932" s="135"/>
      <c r="M6932" s="136"/>
      <c r="N6932" s="135" t="s">
        <v>27</v>
      </c>
      <c r="Q6932" s="136"/>
      <c r="R6932" s="135"/>
      <c r="S6932" s="692" t="str">
        <f xml:space="preserve"> IF(新_新規_2!I1429&lt;&gt;"", "01300011:その他従事者", "") &amp; IF(新_変更_3!AL1457&lt;&gt;"", "01300011:その他従事者", "")</f>
        <v/>
      </c>
      <c r="T6932" s="693"/>
      <c r="U6932" s="693"/>
      <c r="V6932" s="693"/>
      <c r="W6932" s="693"/>
      <c r="X6932" s="693"/>
      <c r="Y6932" s="693"/>
      <c r="Z6932" s="693"/>
      <c r="AA6932" s="694"/>
      <c r="AB6932" s="135" t="s">
        <v>28</v>
      </c>
      <c r="AE6932" s="136"/>
      <c r="AF6932" s="135"/>
      <c r="AG6932" s="695" t="str">
        <f>IF(新_新規_2!I1437="☑", "01300001:薬剤師", "") &amp; IF(新_変更_3!AL1465="☑", "01300001:薬剤師", "")
&amp; IF(新_新規_2!N1437="☑", "01300002:登録販売者", "") &amp; IF(新_変更_3!AQ1465="☑", "01300002:登録販売者", "")
&amp; IF(新_新規_2!T1437="☑", "01300002:登録販売者", "") &amp; IF(新_変更_3!AW1465="☑", "01300002:登録販売者", "")</f>
        <v/>
      </c>
      <c r="AH6932" s="693"/>
      <c r="AI6932" s="693"/>
      <c r="AJ6932" s="693"/>
      <c r="AK6932" s="693"/>
      <c r="AL6932" s="693"/>
      <c r="AM6932" s="693"/>
      <c r="AN6932" s="693"/>
      <c r="AO6932" s="694"/>
    </row>
    <row r="6933" spans="2:41" ht="3.75" customHeight="1">
      <c r="B6933" s="135"/>
      <c r="I6933" s="136"/>
      <c r="J6933" s="135"/>
      <c r="M6933" s="136"/>
      <c r="N6933" s="140"/>
      <c r="O6933" s="141"/>
      <c r="P6933" s="141"/>
      <c r="Q6933" s="142"/>
      <c r="R6933" s="140"/>
      <c r="S6933" s="141"/>
      <c r="T6933" s="141"/>
      <c r="U6933" s="141"/>
      <c r="V6933" s="141"/>
      <c r="W6933" s="141"/>
      <c r="X6933" s="141"/>
      <c r="Y6933" s="141"/>
      <c r="Z6933" s="141"/>
      <c r="AA6933" s="142"/>
      <c r="AB6933" s="140"/>
      <c r="AC6933" s="141"/>
      <c r="AD6933" s="141"/>
      <c r="AE6933" s="142"/>
      <c r="AF6933" s="141"/>
      <c r="AG6933" s="141"/>
      <c r="AH6933" s="141"/>
      <c r="AI6933" s="141"/>
      <c r="AJ6933" s="141"/>
      <c r="AK6933" s="141"/>
      <c r="AL6933" s="141"/>
      <c r="AM6933" s="141"/>
      <c r="AN6933" s="141"/>
      <c r="AO6933" s="142"/>
    </row>
    <row r="6934" spans="2:41" ht="3.75" customHeight="1">
      <c r="B6934" s="135"/>
      <c r="I6934" s="136"/>
      <c r="J6934" s="135"/>
      <c r="M6934" s="136"/>
      <c r="N6934" s="130"/>
      <c r="O6934" s="131"/>
      <c r="P6934" s="131"/>
      <c r="Q6934" s="132"/>
      <c r="R6934" s="130"/>
      <c r="S6934" s="131"/>
      <c r="T6934" s="131"/>
      <c r="U6934" s="131"/>
      <c r="V6934" s="131"/>
      <c r="W6934" s="131"/>
      <c r="X6934" s="131"/>
      <c r="Y6934" s="131"/>
      <c r="Z6934" s="131"/>
      <c r="AA6934" s="132"/>
      <c r="AB6934" s="130"/>
      <c r="AC6934" s="131"/>
      <c r="AD6934" s="131"/>
      <c r="AE6934" s="132"/>
      <c r="AF6934" s="130"/>
      <c r="AG6934" s="131"/>
      <c r="AH6934" s="131"/>
      <c r="AI6934" s="131"/>
      <c r="AJ6934" s="131"/>
      <c r="AK6934" s="131"/>
      <c r="AL6934" s="131"/>
      <c r="AM6934" s="131"/>
      <c r="AN6934" s="131"/>
      <c r="AO6934" s="132"/>
    </row>
    <row r="6935" spans="2:41" ht="13.35" customHeight="1">
      <c r="B6935" s="135"/>
      <c r="I6935" s="136"/>
      <c r="J6935" s="135"/>
      <c r="M6935" s="136"/>
      <c r="N6935" s="135" t="s">
        <v>3990</v>
      </c>
      <c r="Q6935" s="136"/>
      <c r="R6935" s="135"/>
      <c r="S6935" s="696"/>
      <c r="T6935" s="694"/>
      <c r="V6935" s="146"/>
      <c r="W6935" s="124" t="s">
        <v>12</v>
      </c>
      <c r="X6935" s="146"/>
      <c r="Y6935" s="124" t="s">
        <v>11</v>
      </c>
      <c r="Z6935" s="146"/>
      <c r="AA6935" s="136" t="s">
        <v>364</v>
      </c>
      <c r="AB6935" s="135" t="s">
        <v>66</v>
      </c>
      <c r="AE6935" s="136"/>
      <c r="AF6935" s="135"/>
      <c r="AG6935" s="696"/>
      <c r="AH6935" s="694"/>
      <c r="AJ6935" s="146"/>
      <c r="AK6935" s="124" t="s">
        <v>12</v>
      </c>
      <c r="AL6935" s="146"/>
      <c r="AM6935" s="124" t="s">
        <v>11</v>
      </c>
      <c r="AN6935" s="146"/>
      <c r="AO6935" s="136" t="s">
        <v>364</v>
      </c>
    </row>
    <row r="6936" spans="2:41" ht="3.75" customHeight="1">
      <c r="B6936" s="135"/>
      <c r="I6936" s="136"/>
      <c r="J6936" s="135"/>
      <c r="M6936" s="136"/>
      <c r="N6936" s="140"/>
      <c r="O6936" s="141"/>
      <c r="P6936" s="141"/>
      <c r="Q6936" s="142"/>
      <c r="R6936" s="140"/>
      <c r="S6936" s="141"/>
      <c r="T6936" s="141"/>
      <c r="U6936" s="141"/>
      <c r="V6936" s="141"/>
      <c r="W6936" s="141"/>
      <c r="X6936" s="141"/>
      <c r="Y6936" s="141"/>
      <c r="Z6936" s="141"/>
      <c r="AA6936" s="142"/>
      <c r="AB6936" s="140"/>
      <c r="AC6936" s="141"/>
      <c r="AD6936" s="141"/>
      <c r="AE6936" s="142"/>
      <c r="AF6936" s="140"/>
      <c r="AG6936" s="141"/>
      <c r="AH6936" s="141"/>
      <c r="AI6936" s="141"/>
      <c r="AJ6936" s="141"/>
      <c r="AK6936" s="141"/>
      <c r="AL6936" s="141"/>
      <c r="AM6936" s="141"/>
      <c r="AN6936" s="141"/>
      <c r="AO6936" s="142"/>
    </row>
    <row r="6937" spans="2:41" ht="3.75" customHeight="1">
      <c r="B6937" s="135"/>
      <c r="I6937" s="136"/>
      <c r="J6937" s="135"/>
      <c r="M6937" s="136"/>
      <c r="N6937" s="130"/>
      <c r="O6937" s="131"/>
      <c r="P6937" s="131"/>
      <c r="Q6937" s="132"/>
      <c r="R6937" s="683" t="str">
        <f>IF(AND(NM_従事者_従事者85_従事者区分&lt;&gt;"",新_新規_2!I1429&lt;&gt;""), 新_新規_2!I1429, "")
&amp; IF(AND(NM_従事者_従事者85_従事者区分&lt;&gt;"",新_変更_3!AL1457&lt;&gt;""), 新_変更_3!AL1457, "")</f>
        <v/>
      </c>
      <c r="S6937" s="684"/>
      <c r="T6937" s="684"/>
      <c r="U6937" s="684"/>
      <c r="V6937" s="684"/>
      <c r="W6937" s="684"/>
      <c r="X6937" s="684"/>
      <c r="Y6937" s="684"/>
      <c r="Z6937" s="684"/>
      <c r="AA6937" s="684"/>
      <c r="AB6937" s="684"/>
      <c r="AC6937" s="684"/>
      <c r="AD6937" s="684"/>
      <c r="AE6937" s="684"/>
      <c r="AF6937" s="684"/>
      <c r="AG6937" s="684"/>
      <c r="AH6937" s="684"/>
      <c r="AI6937" s="684"/>
      <c r="AJ6937" s="685"/>
      <c r="AK6937" s="131"/>
      <c r="AL6937" s="131"/>
      <c r="AM6937" s="131"/>
      <c r="AN6937" s="131"/>
      <c r="AO6937" s="132"/>
    </row>
    <row r="6938" spans="2:41" ht="13.35" customHeight="1">
      <c r="B6938" s="135"/>
      <c r="I6938" s="136"/>
      <c r="J6938" s="135"/>
      <c r="M6938" s="136"/>
      <c r="N6938" s="135" t="s">
        <v>8</v>
      </c>
      <c r="Q6938" s="136"/>
      <c r="R6938" s="686"/>
      <c r="S6938" s="687"/>
      <c r="T6938" s="687"/>
      <c r="U6938" s="687"/>
      <c r="V6938" s="687"/>
      <c r="W6938" s="687"/>
      <c r="X6938" s="687"/>
      <c r="Y6938" s="687"/>
      <c r="Z6938" s="687"/>
      <c r="AA6938" s="687"/>
      <c r="AB6938" s="687"/>
      <c r="AC6938" s="687"/>
      <c r="AD6938" s="687"/>
      <c r="AE6938" s="687"/>
      <c r="AF6938" s="687"/>
      <c r="AG6938" s="687"/>
      <c r="AH6938" s="687"/>
      <c r="AI6938" s="687"/>
      <c r="AJ6938" s="688"/>
      <c r="AL6938" s="147" t="s">
        <v>13</v>
      </c>
      <c r="AM6938" s="124" t="s">
        <v>29</v>
      </c>
      <c r="AO6938" s="136"/>
    </row>
    <row r="6939" spans="2:41" ht="3.75" customHeight="1">
      <c r="B6939" s="135"/>
      <c r="I6939" s="136"/>
      <c r="J6939" s="135"/>
      <c r="M6939" s="136"/>
      <c r="N6939" s="140"/>
      <c r="O6939" s="141"/>
      <c r="P6939" s="141"/>
      <c r="Q6939" s="142"/>
      <c r="R6939" s="689"/>
      <c r="S6939" s="690"/>
      <c r="T6939" s="690"/>
      <c r="U6939" s="690"/>
      <c r="V6939" s="690"/>
      <c r="W6939" s="690"/>
      <c r="X6939" s="690"/>
      <c r="Y6939" s="690"/>
      <c r="Z6939" s="690"/>
      <c r="AA6939" s="690"/>
      <c r="AB6939" s="690"/>
      <c r="AC6939" s="690"/>
      <c r="AD6939" s="690"/>
      <c r="AE6939" s="690"/>
      <c r="AF6939" s="690"/>
      <c r="AG6939" s="690"/>
      <c r="AH6939" s="690"/>
      <c r="AI6939" s="690"/>
      <c r="AJ6939" s="691"/>
      <c r="AK6939" s="141"/>
      <c r="AL6939" s="141"/>
      <c r="AM6939" s="141"/>
      <c r="AN6939" s="141"/>
      <c r="AO6939" s="142"/>
    </row>
    <row r="6940" spans="2:41" ht="3.75" customHeight="1">
      <c r="B6940" s="135"/>
      <c r="I6940" s="136"/>
      <c r="J6940" s="135"/>
      <c r="M6940" s="136"/>
      <c r="N6940" s="130"/>
      <c r="O6940" s="131"/>
      <c r="P6940" s="131"/>
      <c r="Q6940" s="132"/>
      <c r="R6940" s="683" t="str">
        <f>IF(NM_従事者_従事者85_従事者区分="","",(IF(新_新規_2!I1428&lt;&gt;"", ASC(PHONETIC(新_新規_2!I1428)), "") &amp; IF(新_変更_3!AL1456&lt;&gt;"", ASC(PHONETIC(新_変更_3!AL1456)), "")))</f>
        <v/>
      </c>
      <c r="S6940" s="684"/>
      <c r="T6940" s="684"/>
      <c r="U6940" s="684"/>
      <c r="V6940" s="684"/>
      <c r="W6940" s="684"/>
      <c r="X6940" s="684"/>
      <c r="Y6940" s="684"/>
      <c r="Z6940" s="684"/>
      <c r="AA6940" s="684"/>
      <c r="AB6940" s="684"/>
      <c r="AC6940" s="684"/>
      <c r="AD6940" s="684"/>
      <c r="AE6940" s="684"/>
      <c r="AF6940" s="684"/>
      <c r="AG6940" s="684"/>
      <c r="AH6940" s="684"/>
      <c r="AI6940" s="684"/>
      <c r="AJ6940" s="684"/>
      <c r="AK6940" s="684"/>
      <c r="AL6940" s="684"/>
      <c r="AM6940" s="684"/>
      <c r="AN6940" s="684"/>
      <c r="AO6940" s="685"/>
    </row>
    <row r="6941" spans="2:41" ht="13.35" customHeight="1">
      <c r="B6941" s="135"/>
      <c r="I6941" s="136"/>
      <c r="J6941" s="135"/>
      <c r="M6941" s="136"/>
      <c r="N6941" s="135" t="s">
        <v>61</v>
      </c>
      <c r="Q6941" s="136"/>
      <c r="R6941" s="686"/>
      <c r="S6941" s="687"/>
      <c r="T6941" s="687"/>
      <c r="U6941" s="687"/>
      <c r="V6941" s="687"/>
      <c r="W6941" s="687"/>
      <c r="X6941" s="687"/>
      <c r="Y6941" s="687"/>
      <c r="Z6941" s="687"/>
      <c r="AA6941" s="687"/>
      <c r="AB6941" s="687"/>
      <c r="AC6941" s="687"/>
      <c r="AD6941" s="687"/>
      <c r="AE6941" s="687"/>
      <c r="AF6941" s="687"/>
      <c r="AG6941" s="687"/>
      <c r="AH6941" s="687"/>
      <c r="AI6941" s="687"/>
      <c r="AJ6941" s="687"/>
      <c r="AK6941" s="687"/>
      <c r="AL6941" s="687"/>
      <c r="AM6941" s="687"/>
      <c r="AN6941" s="687"/>
      <c r="AO6941" s="688"/>
    </row>
    <row r="6942" spans="2:41" ht="3.75" customHeight="1">
      <c r="B6942" s="135"/>
      <c r="I6942" s="136"/>
      <c r="J6942" s="135"/>
      <c r="M6942" s="136"/>
      <c r="N6942" s="135"/>
      <c r="Q6942" s="136"/>
      <c r="R6942" s="689"/>
      <c r="S6942" s="690"/>
      <c r="T6942" s="690"/>
      <c r="U6942" s="690"/>
      <c r="V6942" s="690"/>
      <c r="W6942" s="690"/>
      <c r="X6942" s="690"/>
      <c r="Y6942" s="690"/>
      <c r="Z6942" s="690"/>
      <c r="AA6942" s="690"/>
      <c r="AB6942" s="690"/>
      <c r="AC6942" s="690"/>
      <c r="AD6942" s="690"/>
      <c r="AE6942" s="690"/>
      <c r="AF6942" s="690"/>
      <c r="AG6942" s="690"/>
      <c r="AH6942" s="690"/>
      <c r="AI6942" s="690"/>
      <c r="AJ6942" s="690"/>
      <c r="AK6942" s="690"/>
      <c r="AL6942" s="690"/>
      <c r="AM6942" s="690"/>
      <c r="AN6942" s="690"/>
      <c r="AO6942" s="691"/>
    </row>
    <row r="6943" spans="2:41" ht="3.75" customHeight="1">
      <c r="B6943" s="135"/>
      <c r="I6943" s="136"/>
      <c r="J6943" s="135"/>
      <c r="N6943" s="130"/>
      <c r="O6943" s="131"/>
      <c r="P6943" s="131"/>
      <c r="Q6943" s="132"/>
      <c r="U6943" s="787" t="str">
        <f>IF(AND(NM_従事者_従事者85_従事者区分&lt;&gt;"",新_新規_2!L1430&lt;&gt;""), 新_新規_2!L1430, "")
&amp; IF(AND(NM_従事者_従事者85_従事者区分&lt;&gt;"",新_変更_3!AO1458&lt;&gt;""), 新_変更_3!AO1458, "")</f>
        <v/>
      </c>
      <c r="V6943" s="754"/>
      <c r="W6943" s="754"/>
      <c r="X6943" s="789"/>
      <c r="Y6943" s="131"/>
      <c r="Z6943" s="792" t="str">
        <f>IF(AND(NM_従事者_従事者85_従事者区分&lt;&gt;"",新_新規_2!O1430&lt;&gt;""), 新_新規_2!O1430, "")
&amp; IF(AND(NM_従事者_従事者85_従事者区分&lt;&gt;"",新_変更_3!AR1458&lt;&gt;""), 新_変更_3!AR1458, "")</f>
        <v/>
      </c>
      <c r="AA6943" s="754"/>
      <c r="AB6943" s="754"/>
      <c r="AC6943" s="755"/>
      <c r="AG6943" s="683" t="str">
        <f>IF(AND(NM_従事者_従事者85_従事者区分&lt;&gt;"",新_新規_2!L1431&lt;&gt;""), 新_新規_2!L1431, "")
&amp; IF(AND(NM_従事者_従事者85_従事者区分&lt;&gt;"",新_変更_3!AO1459&lt;&gt;""), 新_変更_3!AO1459, "")</f>
        <v/>
      </c>
      <c r="AH6943" s="684"/>
      <c r="AI6943" s="684"/>
      <c r="AJ6943" s="684"/>
      <c r="AK6943" s="684"/>
      <c r="AL6943" s="684"/>
      <c r="AM6943" s="684"/>
      <c r="AN6943" s="684"/>
      <c r="AO6943" s="685"/>
    </row>
    <row r="6944" spans="2:41" ht="13.35" customHeight="1">
      <c r="B6944" s="135"/>
      <c r="I6944" s="136"/>
      <c r="J6944" s="135"/>
      <c r="N6944" s="135"/>
      <c r="Q6944" s="136"/>
      <c r="R6944" s="124" t="s">
        <v>15</v>
      </c>
      <c r="U6944" s="756"/>
      <c r="V6944" s="757"/>
      <c r="W6944" s="757"/>
      <c r="X6944" s="790"/>
      <c r="Y6944" s="125" t="s">
        <v>359</v>
      </c>
      <c r="Z6944" s="793"/>
      <c r="AA6944" s="757"/>
      <c r="AB6944" s="757"/>
      <c r="AC6944" s="758"/>
      <c r="AD6944" s="124" t="s">
        <v>56</v>
      </c>
      <c r="AG6944" s="686"/>
      <c r="AH6944" s="687"/>
      <c r="AI6944" s="687"/>
      <c r="AJ6944" s="687"/>
      <c r="AK6944" s="687"/>
      <c r="AL6944" s="687"/>
      <c r="AM6944" s="687"/>
      <c r="AN6944" s="687"/>
      <c r="AO6944" s="688"/>
    </row>
    <row r="6945" spans="2:41" ht="3.75" customHeight="1">
      <c r="B6945" s="135"/>
      <c r="I6945" s="136"/>
      <c r="J6945" s="135"/>
      <c r="N6945" s="135"/>
      <c r="Q6945" s="136"/>
      <c r="R6945" s="141"/>
      <c r="S6945" s="141"/>
      <c r="T6945" s="141"/>
      <c r="U6945" s="759"/>
      <c r="V6945" s="760"/>
      <c r="W6945" s="760"/>
      <c r="X6945" s="791"/>
      <c r="Y6945" s="141"/>
      <c r="Z6945" s="794"/>
      <c r="AA6945" s="760"/>
      <c r="AB6945" s="760"/>
      <c r="AC6945" s="761"/>
      <c r="AD6945" s="141"/>
      <c r="AE6945" s="141"/>
      <c r="AF6945" s="141"/>
      <c r="AG6945" s="689"/>
      <c r="AH6945" s="690"/>
      <c r="AI6945" s="690"/>
      <c r="AJ6945" s="690"/>
      <c r="AK6945" s="690"/>
      <c r="AL6945" s="690"/>
      <c r="AM6945" s="690"/>
      <c r="AN6945" s="690"/>
      <c r="AO6945" s="691"/>
    </row>
    <row r="6946" spans="2:41" ht="3.75" customHeight="1">
      <c r="B6946" s="135"/>
      <c r="I6946" s="136"/>
      <c r="J6946" s="135"/>
      <c r="N6946" s="135"/>
      <c r="Q6946" s="136"/>
      <c r="R6946" s="131"/>
      <c r="S6946" s="131"/>
      <c r="T6946" s="132"/>
      <c r="U6946" s="683" t="str">
        <f>IF(AND(NM_従事者_従事者85_従事者区分&lt;&gt;"",新_新規_2!T1431&lt;&gt;""), 新_新規_2!T1431, "")
&amp; IF(AND(NM_従事者_従事者85_従事者区分&lt;&gt;"",新_変更_3!AW1459&lt;&gt;""), 新_変更_3!AW1459, "")</f>
        <v/>
      </c>
      <c r="V6946" s="684"/>
      <c r="W6946" s="684"/>
      <c r="X6946" s="684"/>
      <c r="Y6946" s="684"/>
      <c r="Z6946" s="684"/>
      <c r="AA6946" s="684"/>
      <c r="AB6946" s="684"/>
      <c r="AC6946" s="685"/>
      <c r="AD6946" s="130"/>
      <c r="AE6946" s="131"/>
      <c r="AF6946" s="132"/>
      <c r="AG6946" s="683" t="str">
        <f>IF(AND(NM_従事者_従事者85_従事者区分&lt;&gt;"",新_新規_2!L1432&lt;&gt;""), 新_新規_2!L1432, "")
&amp; IF(AND(NM_従事者_従事者85_従事者区分&lt;&gt;"",新_変更_3!AO1460&lt;&gt;""), 新_変更_3!AO1460, "")</f>
        <v/>
      </c>
      <c r="AH6946" s="684"/>
      <c r="AI6946" s="684"/>
      <c r="AJ6946" s="684"/>
      <c r="AK6946" s="684"/>
      <c r="AL6946" s="684"/>
      <c r="AM6946" s="684"/>
      <c r="AN6946" s="684"/>
      <c r="AO6946" s="685"/>
    </row>
    <row r="6947" spans="2:41" ht="13.35" customHeight="1">
      <c r="B6947" s="135"/>
      <c r="I6947" s="136"/>
      <c r="J6947" s="135" t="s">
        <v>4077</v>
      </c>
      <c r="N6947" s="135" t="s">
        <v>23</v>
      </c>
      <c r="Q6947" s="136"/>
      <c r="R6947" s="124" t="s">
        <v>17</v>
      </c>
      <c r="T6947" s="136"/>
      <c r="U6947" s="686"/>
      <c r="V6947" s="687"/>
      <c r="W6947" s="687"/>
      <c r="X6947" s="687"/>
      <c r="Y6947" s="687"/>
      <c r="Z6947" s="687"/>
      <c r="AA6947" s="687"/>
      <c r="AB6947" s="687"/>
      <c r="AC6947" s="688"/>
      <c r="AD6947" s="135" t="s">
        <v>18</v>
      </c>
      <c r="AF6947" s="136"/>
      <c r="AG6947" s="686"/>
      <c r="AH6947" s="687"/>
      <c r="AI6947" s="687"/>
      <c r="AJ6947" s="687"/>
      <c r="AK6947" s="687"/>
      <c r="AL6947" s="687"/>
      <c r="AM6947" s="687"/>
      <c r="AN6947" s="687"/>
      <c r="AO6947" s="688"/>
    </row>
    <row r="6948" spans="2:41" ht="3.75" customHeight="1">
      <c r="B6948" s="135"/>
      <c r="I6948" s="136"/>
      <c r="J6948" s="135"/>
      <c r="N6948" s="135"/>
      <c r="Q6948" s="136"/>
      <c r="R6948" s="141"/>
      <c r="S6948" s="141"/>
      <c r="T6948" s="142"/>
      <c r="U6948" s="689"/>
      <c r="V6948" s="690"/>
      <c r="W6948" s="690"/>
      <c r="X6948" s="690"/>
      <c r="Y6948" s="690"/>
      <c r="Z6948" s="690"/>
      <c r="AA6948" s="690"/>
      <c r="AB6948" s="690"/>
      <c r="AC6948" s="691"/>
      <c r="AD6948" s="140"/>
      <c r="AE6948" s="141"/>
      <c r="AF6948" s="142"/>
      <c r="AG6948" s="689"/>
      <c r="AH6948" s="690"/>
      <c r="AI6948" s="690"/>
      <c r="AJ6948" s="690"/>
      <c r="AK6948" s="690"/>
      <c r="AL6948" s="690"/>
      <c r="AM6948" s="690"/>
      <c r="AN6948" s="690"/>
      <c r="AO6948" s="691"/>
    </row>
    <row r="6949" spans="2:41" ht="3.75" customHeight="1">
      <c r="B6949" s="135"/>
      <c r="I6949" s="136"/>
      <c r="J6949" s="135"/>
      <c r="N6949" s="135"/>
      <c r="Q6949" s="136"/>
      <c r="R6949" s="131"/>
      <c r="S6949" s="131"/>
      <c r="T6949" s="132"/>
      <c r="U6949" s="683" t="str">
        <f>IF(AND(NM_従事者_従事者85_従事者区分&lt;&gt;"",新_新規_2!T1432&lt;&gt;""), 新_新規_2!T1432, "")
&amp; IF(AND(NM_従事者_従事者85_従事者区分&lt;&gt;"",新_変更_3!AW1460&lt;&gt;""), 新_変更_3!AW1460, "")</f>
        <v/>
      </c>
      <c r="V6949" s="684"/>
      <c r="W6949" s="684"/>
      <c r="X6949" s="684"/>
      <c r="Y6949" s="684"/>
      <c r="Z6949" s="684"/>
      <c r="AA6949" s="684"/>
      <c r="AB6949" s="684"/>
      <c r="AC6949" s="685"/>
      <c r="AD6949" s="130"/>
      <c r="AE6949" s="131"/>
      <c r="AF6949" s="132"/>
      <c r="AG6949" s="683" t="str">
        <f>IF(AND(NM_従事者_従事者85_従事者区分&lt;&gt;"",新_新規_2!L1433&lt;&gt;""), 新_新規_2!L1433, "")
&amp; IF(AND(NM_従事者_従事者85_従事者区分&lt;&gt;"",新_変更_3!AO1461&lt;&gt;""), 新_変更_3!AO1461, "")</f>
        <v/>
      </c>
      <c r="AH6949" s="684"/>
      <c r="AI6949" s="684"/>
      <c r="AJ6949" s="684"/>
      <c r="AK6949" s="684"/>
      <c r="AL6949" s="684"/>
      <c r="AM6949" s="684"/>
      <c r="AN6949" s="684"/>
      <c r="AO6949" s="685"/>
    </row>
    <row r="6950" spans="2:41" ht="13.35" customHeight="1">
      <c r="B6950" s="135"/>
      <c r="I6950" s="136"/>
      <c r="J6950" s="135"/>
      <c r="N6950" s="135"/>
      <c r="Q6950" s="136"/>
      <c r="R6950" s="124" t="s">
        <v>19</v>
      </c>
      <c r="T6950" s="136"/>
      <c r="U6950" s="686"/>
      <c r="V6950" s="687"/>
      <c r="W6950" s="687"/>
      <c r="X6950" s="687"/>
      <c r="Y6950" s="687"/>
      <c r="Z6950" s="687"/>
      <c r="AA6950" s="687"/>
      <c r="AB6950" s="687"/>
      <c r="AC6950" s="688"/>
      <c r="AD6950" s="135" t="s">
        <v>20</v>
      </c>
      <c r="AF6950" s="136"/>
      <c r="AG6950" s="686"/>
      <c r="AH6950" s="687"/>
      <c r="AI6950" s="687"/>
      <c r="AJ6950" s="687"/>
      <c r="AK6950" s="687"/>
      <c r="AL6950" s="687"/>
      <c r="AM6950" s="687"/>
      <c r="AN6950" s="687"/>
      <c r="AO6950" s="688"/>
    </row>
    <row r="6951" spans="2:41" ht="3.75" customHeight="1">
      <c r="B6951" s="135"/>
      <c r="I6951" s="136"/>
      <c r="J6951" s="135"/>
      <c r="N6951" s="140"/>
      <c r="O6951" s="141"/>
      <c r="P6951" s="141"/>
      <c r="Q6951" s="142"/>
      <c r="R6951" s="141"/>
      <c r="S6951" s="141"/>
      <c r="T6951" s="142"/>
      <c r="U6951" s="689"/>
      <c r="V6951" s="690"/>
      <c r="W6951" s="690"/>
      <c r="X6951" s="690"/>
      <c r="Y6951" s="690"/>
      <c r="Z6951" s="690"/>
      <c r="AA6951" s="690"/>
      <c r="AB6951" s="690"/>
      <c r="AC6951" s="691"/>
      <c r="AD6951" s="140"/>
      <c r="AE6951" s="141"/>
      <c r="AF6951" s="142"/>
      <c r="AG6951" s="689"/>
      <c r="AH6951" s="690"/>
      <c r="AI6951" s="690"/>
      <c r="AJ6951" s="690"/>
      <c r="AK6951" s="690"/>
      <c r="AL6951" s="690"/>
      <c r="AM6951" s="690"/>
      <c r="AN6951" s="690"/>
      <c r="AO6951" s="691"/>
    </row>
    <row r="6952" spans="2:41" ht="3.75" customHeight="1">
      <c r="B6952" s="135"/>
      <c r="I6952" s="136"/>
      <c r="J6952" s="135"/>
      <c r="M6952" s="136"/>
      <c r="N6952" s="135"/>
      <c r="Q6952" s="136"/>
      <c r="R6952" s="130"/>
      <c r="S6952" s="131"/>
      <c r="T6952" s="131"/>
      <c r="U6952" s="131"/>
      <c r="V6952" s="131"/>
      <c r="W6952" s="131"/>
      <c r="X6952" s="131"/>
      <c r="Y6952" s="131"/>
      <c r="Z6952" s="131"/>
      <c r="AA6952" s="131"/>
      <c r="AB6952" s="131"/>
      <c r="AC6952" s="131"/>
      <c r="AD6952" s="131"/>
      <c r="AE6952" s="131"/>
      <c r="AF6952" s="131"/>
      <c r="AG6952" s="131"/>
      <c r="AH6952" s="131"/>
      <c r="AI6952" s="131"/>
      <c r="AJ6952" s="131"/>
      <c r="AK6952" s="131"/>
      <c r="AL6952" s="131"/>
      <c r="AM6952" s="131"/>
      <c r="AN6952" s="131"/>
      <c r="AO6952" s="132"/>
    </row>
    <row r="6953" spans="2:41" ht="13.35" customHeight="1">
      <c r="B6953" s="135"/>
      <c r="I6953" s="136"/>
      <c r="J6953" s="135"/>
      <c r="M6953" s="136"/>
      <c r="N6953" s="135" t="s">
        <v>111</v>
      </c>
      <c r="Q6953" s="136"/>
      <c r="R6953" s="135"/>
      <c r="S6953" s="696"/>
      <c r="T6953" s="694"/>
      <c r="V6953" s="146"/>
      <c r="W6953" s="124" t="s">
        <v>12</v>
      </c>
      <c r="X6953" s="146"/>
      <c r="Y6953" s="124" t="s">
        <v>11</v>
      </c>
      <c r="Z6953" s="146"/>
      <c r="AA6953" s="124" t="s">
        <v>364</v>
      </c>
      <c r="AO6953" s="136"/>
    </row>
    <row r="6954" spans="2:41" ht="3.75" customHeight="1">
      <c r="B6954" s="135"/>
      <c r="I6954" s="136"/>
      <c r="J6954" s="135"/>
      <c r="M6954" s="136"/>
      <c r="N6954" s="135"/>
      <c r="Q6954" s="136"/>
      <c r="R6954" s="135"/>
      <c r="AO6954" s="136"/>
    </row>
    <row r="6955" spans="2:41" ht="3.75" customHeight="1">
      <c r="B6955" s="135"/>
      <c r="I6955" s="136"/>
      <c r="J6955" s="135"/>
      <c r="M6955" s="136"/>
      <c r="N6955" s="130"/>
      <c r="O6955" s="131"/>
      <c r="P6955" s="131"/>
      <c r="Q6955" s="131"/>
      <c r="R6955" s="781" t="str">
        <f>IF(AND(NM_従事者_従事者85_従事者区分&lt;&gt;"",新_新規_2!I1434&lt;&gt;""), 新_新規_2!I1434, "")
&amp; IF(AND(NM_従事者_従事者85_従事者区分&lt;&gt;"",新_変更_3!AL1462&lt;&gt;""), 新_変更_3!AL1462, "")</f>
        <v/>
      </c>
      <c r="S6955" s="784" t="str">
        <f>IF(AND(NM_従事者_従事者85_従事者区分&lt;&gt;"",新_新規_2!J1434&lt;&gt;""), 新_新規_2!J1434, "")
 &amp; IF(AND(NM_従事者_従事者85_従事者区分&lt;&gt;"",新_変更_3!AM1462&lt;&gt;""), 新_変更_3!AM1462, "")</f>
        <v/>
      </c>
      <c r="T6955" s="131"/>
      <c r="U6955" s="787" t="str">
        <f>IF(AND(NM_従事者_従事者85_従事者区分&lt;&gt;"",新_新規_2!L1434&lt;&gt;""), 新_新規_2!L1434, "")
&amp; IF(AND(NM_従事者_従事者85_従事者区分&lt;&gt;"",新_変更_3!AO1462&lt;&gt;""), 新_変更_3!AO1462, "")</f>
        <v/>
      </c>
      <c r="V6955" s="130"/>
      <c r="W6955" s="131"/>
      <c r="X6955" s="131"/>
      <c r="Y6955" s="131"/>
      <c r="Z6955" s="131"/>
      <c r="AA6955" s="131"/>
      <c r="AB6955" s="131"/>
      <c r="AC6955" s="131"/>
      <c r="AD6955" s="131"/>
      <c r="AE6955" s="131"/>
      <c r="AF6955" s="131"/>
      <c r="AG6955" s="131"/>
      <c r="AH6955" s="133"/>
      <c r="AI6955" s="133"/>
      <c r="AJ6955" s="131"/>
      <c r="AK6955" s="149"/>
      <c r="AL6955" s="131"/>
      <c r="AM6955" s="131"/>
      <c r="AN6955" s="131"/>
      <c r="AO6955" s="132"/>
    </row>
    <row r="6956" spans="2:41" ht="13.35" customHeight="1">
      <c r="B6956" s="135"/>
      <c r="I6956" s="136"/>
      <c r="J6956" s="135"/>
      <c r="M6956" s="136"/>
      <c r="N6956" s="135" t="s">
        <v>30</v>
      </c>
      <c r="R6956" s="782"/>
      <c r="S6956" s="785"/>
      <c r="T6956" s="124" t="s">
        <v>388</v>
      </c>
      <c r="U6956" s="756"/>
      <c r="V6956" s="135" t="s">
        <v>112</v>
      </c>
      <c r="AH6956" s="137"/>
      <c r="AI6956" s="137"/>
      <c r="AK6956" s="150"/>
      <c r="AO6956" s="136"/>
    </row>
    <row r="6957" spans="2:41" ht="3.75" customHeight="1">
      <c r="B6957" s="135"/>
      <c r="I6957" s="136"/>
      <c r="J6957" s="135"/>
      <c r="M6957" s="136"/>
      <c r="N6957" s="135"/>
      <c r="R6957" s="783"/>
      <c r="S6957" s="786"/>
      <c r="T6957" s="141"/>
      <c r="U6957" s="759"/>
      <c r="V6957" s="140"/>
      <c r="W6957" s="141"/>
      <c r="X6957" s="141"/>
      <c r="Y6957" s="141"/>
      <c r="Z6957" s="141"/>
      <c r="AA6957" s="141"/>
      <c r="AB6957" s="141"/>
      <c r="AC6957" s="141"/>
      <c r="AD6957" s="141"/>
      <c r="AE6957" s="141"/>
      <c r="AF6957" s="141"/>
      <c r="AG6957" s="141"/>
      <c r="AH6957" s="143"/>
      <c r="AI6957" s="143"/>
      <c r="AJ6957" s="141"/>
      <c r="AK6957" s="151"/>
      <c r="AL6957" s="141"/>
      <c r="AM6957" s="141"/>
      <c r="AN6957" s="141"/>
      <c r="AO6957" s="142"/>
    </row>
    <row r="6958" spans="2:41" ht="3.75" customHeight="1">
      <c r="B6958" s="135"/>
      <c r="I6958" s="136"/>
      <c r="J6958" s="135"/>
      <c r="M6958" s="136"/>
      <c r="N6958" s="130"/>
      <c r="O6958" s="131"/>
      <c r="P6958" s="131"/>
      <c r="Q6958" s="132"/>
      <c r="R6958" s="788" t="str">
        <f>IF(AND(NM_従事者_従事者85_従事者区分&lt;&gt;"",新_新規_2!K1438&lt;&gt;""), 新_新規_2!K1438, "")
 &amp; IF(AND(NM_従事者_従事者85_従事者区分&lt;&gt;"",新_変更_3!AN1466&lt;&gt;""), 新_変更_3!AN1466, "")</f>
        <v/>
      </c>
      <c r="S6958" s="684"/>
      <c r="T6958" s="684"/>
      <c r="U6958" s="685"/>
      <c r="V6958" s="686" t="str">
        <f>IF(AND(NM_従事者_従事者85_従事者区分&lt;&gt;"",新_新規_2!O1438&lt;&gt;""), 新_新規_2!O1438, "")
&amp; IF(AND(NM_従事者_従事者85_従事者区分&lt;&gt;"",新_変更_3!AR1466&lt;&gt;""), 新_変更_3!AR1466, "")</f>
        <v/>
      </c>
      <c r="W6958" s="688"/>
      <c r="X6958" s="683" t="str">
        <f>IF(AND(NM_従事者_従事者85_従事者区分&lt;&gt;"",新_新規_2!Q1438&lt;&gt;""), 新_新規_2!Q1438, "")
&amp; IF(AND(NM_従事者_従事者85_従事者区分&lt;&gt;"",新_変更_3!AT1466&lt;&gt;""), 新_変更_3!AT1466, "")</f>
        <v/>
      </c>
      <c r="Y6958" s="684"/>
      <c r="Z6958" s="684"/>
      <c r="AA6958" s="685"/>
      <c r="AI6958" s="131"/>
      <c r="AO6958" s="136"/>
    </row>
    <row r="6959" spans="2:41" ht="13.35" customHeight="1">
      <c r="B6959" s="135"/>
      <c r="I6959" s="136"/>
      <c r="J6959" s="135"/>
      <c r="M6959" s="136"/>
      <c r="N6959" s="135" t="s">
        <v>114</v>
      </c>
      <c r="Q6959" s="136"/>
      <c r="R6959" s="686"/>
      <c r="S6959" s="687"/>
      <c r="T6959" s="687"/>
      <c r="U6959" s="688"/>
      <c r="V6959" s="686"/>
      <c r="W6959" s="688"/>
      <c r="X6959" s="686"/>
      <c r="Y6959" s="687"/>
      <c r="Z6959" s="687"/>
      <c r="AA6959" s="688"/>
      <c r="AB6959" s="158" t="s">
        <v>171</v>
      </c>
      <c r="AO6959" s="136"/>
    </row>
    <row r="6960" spans="2:41" ht="3.75" customHeight="1">
      <c r="B6960" s="135"/>
      <c r="I6960" s="136"/>
      <c r="J6960" s="135"/>
      <c r="M6960" s="136"/>
      <c r="N6960" s="135"/>
      <c r="Q6960" s="136"/>
      <c r="R6960" s="689"/>
      <c r="S6960" s="690"/>
      <c r="T6960" s="690"/>
      <c r="U6960" s="691"/>
      <c r="V6960" s="689"/>
      <c r="W6960" s="691"/>
      <c r="X6960" s="689"/>
      <c r="Y6960" s="690"/>
      <c r="Z6960" s="690"/>
      <c r="AA6960" s="691"/>
      <c r="AB6960" s="141"/>
      <c r="AC6960" s="141"/>
      <c r="AD6960" s="141"/>
      <c r="AE6960" s="141"/>
      <c r="AF6960" s="141"/>
      <c r="AG6960" s="141"/>
      <c r="AH6960" s="141"/>
      <c r="AI6960" s="141"/>
      <c r="AJ6960" s="141"/>
      <c r="AK6960" s="141"/>
      <c r="AL6960" s="141"/>
      <c r="AM6960" s="141"/>
      <c r="AN6960" s="141"/>
      <c r="AO6960" s="142"/>
    </row>
    <row r="6961" spans="2:41" ht="3.75" customHeight="1">
      <c r="B6961" s="135"/>
      <c r="I6961" s="136"/>
      <c r="J6961" s="135"/>
      <c r="M6961" s="136"/>
      <c r="N6961" s="130"/>
      <c r="O6961" s="131"/>
      <c r="P6961" s="131"/>
      <c r="Q6961" s="131"/>
      <c r="R6961" s="130"/>
      <c r="S6961" s="131"/>
      <c r="T6961" s="131"/>
      <c r="U6961" s="131"/>
      <c r="V6961" s="131"/>
      <c r="W6961" s="131"/>
      <c r="X6961" s="131"/>
      <c r="Y6961" s="131"/>
      <c r="Z6961" s="131"/>
      <c r="AA6961" s="132"/>
      <c r="AB6961" s="130"/>
      <c r="AI6961" s="136"/>
      <c r="AJ6961" s="130"/>
      <c r="AK6961" s="131"/>
      <c r="AL6961" s="131"/>
      <c r="AM6961" s="131"/>
      <c r="AN6961" s="131"/>
      <c r="AO6961" s="132"/>
    </row>
    <row r="6962" spans="2:41" ht="13.35" customHeight="1">
      <c r="B6962" s="135"/>
      <c r="I6962" s="136"/>
      <c r="J6962" s="135"/>
      <c r="M6962" s="136"/>
      <c r="N6962" s="135" t="s">
        <v>115</v>
      </c>
      <c r="R6962" s="135"/>
      <c r="S6962" s="696" t="str">
        <f>IF(AND(NM_従事者_従事者85_従事者区分&lt;&gt;"",新_新規_2!I1440&lt;&gt;""), 新_新規_2!I1440, "")
&amp; IF(AND(NM_従事者_従事者85_従事者区分&lt;&gt;"",新_変更_3!AL1468&lt;&gt;""), 新_変更_3!AL1468, "")</f>
        <v/>
      </c>
      <c r="T6962" s="694"/>
      <c r="V6962" s="146" t="str">
        <f>IF(AND(NM_従事者_従事者85_従事者区分&lt;&gt;"",新_新規_2!K1440&lt;&gt;""), 新_新規_2!K1440, "")
 &amp; IF(AND(NM_従事者_従事者85_従事者区分&lt;&gt;"",新_変更_3!AN1468&lt;&gt;""), 新_変更_3!AN1468, "")</f>
        <v/>
      </c>
      <c r="W6962" s="124" t="s">
        <v>12</v>
      </c>
      <c r="X6962" s="146" t="str">
        <f>IF(AND(NM_従事者_従事者85_従事者区分&lt;&gt;"",新_新規_2!M1440&lt;&gt;""), 新_新規_2!M1440, "")
&amp; IF(AND(NM_従事者_従事者85_従事者区分&lt;&gt;"",新_変更_3!AP1468&lt;&gt;""), 新_変更_3!AP1468, "")</f>
        <v/>
      </c>
      <c r="Y6962" s="124" t="s">
        <v>11</v>
      </c>
      <c r="Z6962" s="146" t="str">
        <f>IF(AND(NM_従事者_従事者85_従事者区分&lt;&gt;"",新_新規_2!O1440&lt;&gt;""), 新_新規_2!O1440, "")
&amp; IF(AND(NM_従事者_従事者85_従事者区分&lt;&gt;"",新_変更_3!AR1468&lt;&gt;""), 新_変更_3!AR1468, "")</f>
        <v/>
      </c>
      <c r="AA6962" s="124" t="s">
        <v>364</v>
      </c>
      <c r="AB6962" s="135" t="s">
        <v>170</v>
      </c>
      <c r="AI6962" s="136"/>
      <c r="AJ6962" s="135"/>
      <c r="AK6962" s="696"/>
      <c r="AL6962" s="693"/>
      <c r="AM6962" s="693"/>
      <c r="AN6962" s="693"/>
      <c r="AO6962" s="694"/>
    </row>
    <row r="6963" spans="2:41" ht="3.75" customHeight="1">
      <c r="B6963" s="135"/>
      <c r="I6963" s="136"/>
      <c r="J6963" s="135"/>
      <c r="M6963" s="136"/>
      <c r="N6963" s="135"/>
      <c r="R6963" s="140"/>
      <c r="S6963" s="141"/>
      <c r="T6963" s="141"/>
      <c r="U6963" s="141"/>
      <c r="V6963" s="141"/>
      <c r="W6963" s="141"/>
      <c r="X6963" s="141"/>
      <c r="Y6963" s="141"/>
      <c r="Z6963" s="141"/>
      <c r="AA6963" s="142"/>
      <c r="AB6963" s="140"/>
      <c r="AC6963" s="141"/>
      <c r="AD6963" s="141"/>
      <c r="AE6963" s="141"/>
      <c r="AF6963" s="141"/>
      <c r="AG6963" s="141"/>
      <c r="AH6963" s="141"/>
      <c r="AI6963" s="142"/>
      <c r="AJ6963" s="140"/>
      <c r="AK6963" s="141"/>
      <c r="AL6963" s="141"/>
      <c r="AM6963" s="141"/>
      <c r="AN6963" s="141"/>
      <c r="AO6963" s="142"/>
    </row>
    <row r="6964" spans="2:41" ht="3.75" customHeight="1">
      <c r="B6964" s="135"/>
      <c r="I6964" s="136"/>
      <c r="J6964" s="135"/>
      <c r="M6964" s="136"/>
      <c r="N6964" s="130"/>
      <c r="O6964" s="131"/>
      <c r="P6964" s="131"/>
      <c r="Q6964" s="132"/>
      <c r="R6964" s="683" t="str">
        <f>IF(新_新規_2!T1437="☑", "研修中の登録販売者", "") &amp; IF(新_変更_3!AW1465="☑", "研修中の登録販売者", "")</f>
        <v/>
      </c>
      <c r="S6964" s="684"/>
      <c r="T6964" s="684"/>
      <c r="U6964" s="684"/>
      <c r="V6964" s="684"/>
      <c r="W6964" s="684"/>
      <c r="X6964" s="684"/>
      <c r="Y6964" s="684"/>
      <c r="Z6964" s="684"/>
      <c r="AA6964" s="684"/>
      <c r="AB6964" s="684"/>
      <c r="AC6964" s="684"/>
      <c r="AD6964" s="684"/>
      <c r="AE6964" s="684"/>
      <c r="AF6964" s="684"/>
      <c r="AG6964" s="684"/>
      <c r="AH6964" s="684"/>
      <c r="AI6964" s="684"/>
      <c r="AJ6964" s="684"/>
      <c r="AK6964" s="684"/>
      <c r="AL6964" s="684"/>
      <c r="AM6964" s="684"/>
      <c r="AN6964" s="684"/>
      <c r="AO6964" s="685"/>
    </row>
    <row r="6965" spans="2:41" ht="13.35" customHeight="1">
      <c r="B6965" s="135"/>
      <c r="I6965" s="136"/>
      <c r="J6965" s="135"/>
      <c r="M6965" s="136"/>
      <c r="N6965" s="135" t="s">
        <v>32</v>
      </c>
      <c r="Q6965" s="136"/>
      <c r="R6965" s="686"/>
      <c r="S6965" s="687"/>
      <c r="T6965" s="687"/>
      <c r="U6965" s="687"/>
      <c r="V6965" s="687"/>
      <c r="W6965" s="687"/>
      <c r="X6965" s="687"/>
      <c r="Y6965" s="687"/>
      <c r="Z6965" s="687"/>
      <c r="AA6965" s="687"/>
      <c r="AB6965" s="687"/>
      <c r="AC6965" s="687"/>
      <c r="AD6965" s="687"/>
      <c r="AE6965" s="687"/>
      <c r="AF6965" s="687"/>
      <c r="AG6965" s="687"/>
      <c r="AH6965" s="687"/>
      <c r="AI6965" s="687"/>
      <c r="AJ6965" s="687"/>
      <c r="AK6965" s="687"/>
      <c r="AL6965" s="687"/>
      <c r="AM6965" s="687"/>
      <c r="AN6965" s="687"/>
      <c r="AO6965" s="688"/>
    </row>
    <row r="6966" spans="2:41" ht="3.75" customHeight="1">
      <c r="B6966" s="135"/>
      <c r="I6966" s="136"/>
      <c r="J6966" s="135"/>
      <c r="M6966" s="136"/>
      <c r="N6966" s="140"/>
      <c r="O6966" s="141"/>
      <c r="P6966" s="141"/>
      <c r="Q6966" s="142"/>
      <c r="R6966" s="689"/>
      <c r="S6966" s="690"/>
      <c r="T6966" s="690"/>
      <c r="U6966" s="690"/>
      <c r="V6966" s="690"/>
      <c r="W6966" s="690"/>
      <c r="X6966" s="690"/>
      <c r="Y6966" s="690"/>
      <c r="Z6966" s="690"/>
      <c r="AA6966" s="690"/>
      <c r="AB6966" s="690"/>
      <c r="AC6966" s="690"/>
      <c r="AD6966" s="690"/>
      <c r="AE6966" s="690"/>
      <c r="AF6966" s="690"/>
      <c r="AG6966" s="690"/>
      <c r="AH6966" s="690"/>
      <c r="AI6966" s="690"/>
      <c r="AJ6966" s="690"/>
      <c r="AK6966" s="690"/>
      <c r="AL6966" s="690"/>
      <c r="AM6966" s="690"/>
      <c r="AN6966" s="690"/>
      <c r="AO6966" s="691"/>
    </row>
    <row r="6967" spans="2:41" ht="3.75" customHeight="1">
      <c r="B6967" s="135"/>
      <c r="I6967" s="136"/>
      <c r="J6967" s="130"/>
      <c r="K6967" s="131"/>
      <c r="L6967" s="131"/>
      <c r="M6967" s="132"/>
      <c r="N6967" s="130"/>
      <c r="O6967" s="131"/>
      <c r="P6967" s="131"/>
      <c r="Q6967" s="132"/>
      <c r="R6967" s="130"/>
      <c r="S6967" s="131"/>
      <c r="T6967" s="131"/>
      <c r="U6967" s="131"/>
      <c r="V6967" s="131"/>
      <c r="W6967" s="131"/>
      <c r="X6967" s="131"/>
      <c r="Y6967" s="131"/>
      <c r="Z6967" s="131"/>
      <c r="AA6967" s="132"/>
      <c r="AB6967" s="130"/>
      <c r="AC6967" s="131"/>
      <c r="AD6967" s="131"/>
      <c r="AE6967" s="132"/>
      <c r="AF6967" s="131"/>
      <c r="AG6967" s="131"/>
      <c r="AH6967" s="131"/>
      <c r="AI6967" s="131"/>
      <c r="AJ6967" s="131"/>
      <c r="AK6967" s="131"/>
      <c r="AL6967" s="131"/>
      <c r="AM6967" s="131"/>
      <c r="AN6967" s="131"/>
      <c r="AO6967" s="132"/>
    </row>
    <row r="6968" spans="2:41" ht="13.35" customHeight="1">
      <c r="B6968" s="135"/>
      <c r="I6968" s="136"/>
      <c r="J6968" s="135"/>
      <c r="M6968" s="136"/>
      <c r="N6968" s="135" t="s">
        <v>27</v>
      </c>
      <c r="Q6968" s="136"/>
      <c r="R6968" s="135"/>
      <c r="S6968" s="692" t="str">
        <f>IF(新_新規_2!I1444&lt;&gt;"", "01300011:その他従事者", "") &amp; IF(新_変更_3!AL1472&lt;&gt;"", "01300011:その他従事者", "")</f>
        <v/>
      </c>
      <c r="T6968" s="693"/>
      <c r="U6968" s="693"/>
      <c r="V6968" s="693"/>
      <c r="W6968" s="693"/>
      <c r="X6968" s="693"/>
      <c r="Y6968" s="693"/>
      <c r="Z6968" s="693"/>
      <c r="AA6968" s="694"/>
      <c r="AB6968" s="135" t="s">
        <v>28</v>
      </c>
      <c r="AE6968" s="136"/>
      <c r="AF6968" s="135"/>
      <c r="AG6968" s="695" t="str">
        <f>IF(新_新規_2!I1452="☑", "01300001:薬剤師", "") &amp; IF(新_変更_3!AL1480="☑", "01300001:薬剤師", "")
&amp; IF(新_新規_2!N1452="☑", "01300002:登録販売者", "") &amp; IF(新_変更_3!AQ1480="☑", "01300002:登録販売者", "")
&amp; IF(新_新規_2!T1452="☑", "01300002:登録販売者", "") &amp; IF(新_変更_3!AW1480="☑", "01300002:登録販売者", "")</f>
        <v/>
      </c>
      <c r="AH6968" s="693"/>
      <c r="AI6968" s="693"/>
      <c r="AJ6968" s="693"/>
      <c r="AK6968" s="693"/>
      <c r="AL6968" s="693"/>
      <c r="AM6968" s="693"/>
      <c r="AN6968" s="693"/>
      <c r="AO6968" s="694"/>
    </row>
    <row r="6969" spans="2:41" ht="3.75" customHeight="1">
      <c r="B6969" s="135"/>
      <c r="I6969" s="136"/>
      <c r="J6969" s="135"/>
      <c r="M6969" s="136"/>
      <c r="N6969" s="140"/>
      <c r="O6969" s="141"/>
      <c r="P6969" s="141"/>
      <c r="Q6969" s="142"/>
      <c r="R6969" s="140"/>
      <c r="S6969" s="141"/>
      <c r="T6969" s="141"/>
      <c r="U6969" s="141"/>
      <c r="V6969" s="141"/>
      <c r="W6969" s="141"/>
      <c r="X6969" s="141"/>
      <c r="Y6969" s="141"/>
      <c r="Z6969" s="141"/>
      <c r="AA6969" s="142"/>
      <c r="AB6969" s="140"/>
      <c r="AC6969" s="141"/>
      <c r="AD6969" s="141"/>
      <c r="AE6969" s="142"/>
      <c r="AF6969" s="141"/>
      <c r="AG6969" s="141"/>
      <c r="AH6969" s="141"/>
      <c r="AI6969" s="141"/>
      <c r="AJ6969" s="141"/>
      <c r="AK6969" s="141"/>
      <c r="AL6969" s="141"/>
      <c r="AM6969" s="141"/>
      <c r="AN6969" s="141"/>
      <c r="AO6969" s="142"/>
    </row>
    <row r="6970" spans="2:41" ht="3.75" customHeight="1">
      <c r="B6970" s="135"/>
      <c r="I6970" s="136"/>
      <c r="J6970" s="135"/>
      <c r="M6970" s="136"/>
      <c r="N6970" s="130"/>
      <c r="O6970" s="131"/>
      <c r="P6970" s="131"/>
      <c r="Q6970" s="132"/>
      <c r="R6970" s="130"/>
      <c r="S6970" s="131"/>
      <c r="T6970" s="131"/>
      <c r="U6970" s="131"/>
      <c r="V6970" s="131"/>
      <c r="W6970" s="131"/>
      <c r="X6970" s="131"/>
      <c r="Y6970" s="131"/>
      <c r="Z6970" s="131"/>
      <c r="AA6970" s="132"/>
      <c r="AB6970" s="130"/>
      <c r="AC6970" s="131"/>
      <c r="AD6970" s="131"/>
      <c r="AE6970" s="132"/>
      <c r="AF6970" s="130"/>
      <c r="AG6970" s="131"/>
      <c r="AH6970" s="131"/>
      <c r="AI6970" s="131"/>
      <c r="AJ6970" s="131"/>
      <c r="AK6970" s="131"/>
      <c r="AL6970" s="131"/>
      <c r="AM6970" s="131"/>
      <c r="AN6970" s="131"/>
      <c r="AO6970" s="132"/>
    </row>
    <row r="6971" spans="2:41" ht="13.35" customHeight="1">
      <c r="B6971" s="135"/>
      <c r="I6971" s="136"/>
      <c r="J6971" s="135"/>
      <c r="M6971" s="136"/>
      <c r="N6971" s="135" t="s">
        <v>3990</v>
      </c>
      <c r="Q6971" s="136"/>
      <c r="R6971" s="135"/>
      <c r="S6971" s="696"/>
      <c r="T6971" s="694"/>
      <c r="V6971" s="146"/>
      <c r="W6971" s="124" t="s">
        <v>12</v>
      </c>
      <c r="X6971" s="146"/>
      <c r="Y6971" s="124" t="s">
        <v>11</v>
      </c>
      <c r="Z6971" s="146"/>
      <c r="AA6971" s="136" t="s">
        <v>364</v>
      </c>
      <c r="AB6971" s="135" t="s">
        <v>66</v>
      </c>
      <c r="AE6971" s="136"/>
      <c r="AF6971" s="135"/>
      <c r="AG6971" s="696"/>
      <c r="AH6971" s="694"/>
      <c r="AJ6971" s="146"/>
      <c r="AK6971" s="124" t="s">
        <v>12</v>
      </c>
      <c r="AL6971" s="146"/>
      <c r="AM6971" s="124" t="s">
        <v>11</v>
      </c>
      <c r="AN6971" s="146"/>
      <c r="AO6971" s="136" t="s">
        <v>364</v>
      </c>
    </row>
    <row r="6972" spans="2:41" ht="3.75" customHeight="1">
      <c r="B6972" s="135"/>
      <c r="I6972" s="136"/>
      <c r="J6972" s="135"/>
      <c r="M6972" s="136"/>
      <c r="N6972" s="140"/>
      <c r="O6972" s="141"/>
      <c r="P6972" s="141"/>
      <c r="Q6972" s="142"/>
      <c r="R6972" s="140"/>
      <c r="S6972" s="141"/>
      <c r="T6972" s="141"/>
      <c r="U6972" s="141"/>
      <c r="V6972" s="141"/>
      <c r="W6972" s="141"/>
      <c r="X6972" s="141"/>
      <c r="Y6972" s="141"/>
      <c r="Z6972" s="141"/>
      <c r="AA6972" s="142"/>
      <c r="AB6972" s="140"/>
      <c r="AC6972" s="141"/>
      <c r="AD6972" s="141"/>
      <c r="AE6972" s="142"/>
      <c r="AF6972" s="140"/>
      <c r="AG6972" s="141"/>
      <c r="AH6972" s="141"/>
      <c r="AI6972" s="141"/>
      <c r="AJ6972" s="141"/>
      <c r="AK6972" s="141"/>
      <c r="AL6972" s="141"/>
      <c r="AM6972" s="141"/>
      <c r="AN6972" s="141"/>
      <c r="AO6972" s="142"/>
    </row>
    <row r="6973" spans="2:41" ht="3.75" customHeight="1">
      <c r="B6973" s="135"/>
      <c r="I6973" s="136"/>
      <c r="J6973" s="135"/>
      <c r="M6973" s="136"/>
      <c r="N6973" s="130"/>
      <c r="O6973" s="131"/>
      <c r="P6973" s="131"/>
      <c r="Q6973" s="132"/>
      <c r="R6973" s="683" t="str">
        <f>IF(AND(NM_従事者_従事者86_従事者区分&lt;&gt;"",新_新規_2!I1444&lt;&gt;""), 新_新規_2!I1444, "")
&amp; IF(AND(NM_従事者_従事者86_従事者区分&lt;&gt;"",新_変更_3!AL1472&lt;&gt;""), 新_変更_3!AL1472, "")</f>
        <v/>
      </c>
      <c r="S6973" s="684"/>
      <c r="T6973" s="684"/>
      <c r="U6973" s="684"/>
      <c r="V6973" s="684"/>
      <c r="W6973" s="684"/>
      <c r="X6973" s="684"/>
      <c r="Y6973" s="684"/>
      <c r="Z6973" s="684"/>
      <c r="AA6973" s="684"/>
      <c r="AB6973" s="684"/>
      <c r="AC6973" s="684"/>
      <c r="AD6973" s="684"/>
      <c r="AE6973" s="684"/>
      <c r="AF6973" s="684"/>
      <c r="AG6973" s="684"/>
      <c r="AH6973" s="684"/>
      <c r="AI6973" s="684"/>
      <c r="AJ6973" s="685"/>
      <c r="AK6973" s="131"/>
      <c r="AL6973" s="131"/>
      <c r="AM6973" s="131"/>
      <c r="AN6973" s="131"/>
      <c r="AO6973" s="132"/>
    </row>
    <row r="6974" spans="2:41" ht="13.35" customHeight="1">
      <c r="B6974" s="135"/>
      <c r="I6974" s="136"/>
      <c r="J6974" s="135"/>
      <c r="M6974" s="136"/>
      <c r="N6974" s="135" t="s">
        <v>8</v>
      </c>
      <c r="Q6974" s="136"/>
      <c r="R6974" s="686"/>
      <c r="S6974" s="687"/>
      <c r="T6974" s="687"/>
      <c r="U6974" s="687"/>
      <c r="V6974" s="687"/>
      <c r="W6974" s="687"/>
      <c r="X6974" s="687"/>
      <c r="Y6974" s="687"/>
      <c r="Z6974" s="687"/>
      <c r="AA6974" s="687"/>
      <c r="AB6974" s="687"/>
      <c r="AC6974" s="687"/>
      <c r="AD6974" s="687"/>
      <c r="AE6974" s="687"/>
      <c r="AF6974" s="687"/>
      <c r="AG6974" s="687"/>
      <c r="AH6974" s="687"/>
      <c r="AI6974" s="687"/>
      <c r="AJ6974" s="688"/>
      <c r="AL6974" s="147" t="s">
        <v>13</v>
      </c>
      <c r="AM6974" s="124" t="s">
        <v>29</v>
      </c>
      <c r="AO6974" s="136"/>
    </row>
    <row r="6975" spans="2:41" ht="3.75" customHeight="1">
      <c r="B6975" s="135"/>
      <c r="I6975" s="136"/>
      <c r="J6975" s="135"/>
      <c r="M6975" s="136"/>
      <c r="N6975" s="140"/>
      <c r="O6975" s="141"/>
      <c r="P6975" s="141"/>
      <c r="Q6975" s="142"/>
      <c r="R6975" s="689"/>
      <c r="S6975" s="690"/>
      <c r="T6975" s="690"/>
      <c r="U6975" s="690"/>
      <c r="V6975" s="690"/>
      <c r="W6975" s="690"/>
      <c r="X6975" s="690"/>
      <c r="Y6975" s="690"/>
      <c r="Z6975" s="690"/>
      <c r="AA6975" s="690"/>
      <c r="AB6975" s="690"/>
      <c r="AC6975" s="690"/>
      <c r="AD6975" s="690"/>
      <c r="AE6975" s="690"/>
      <c r="AF6975" s="690"/>
      <c r="AG6975" s="690"/>
      <c r="AH6975" s="690"/>
      <c r="AI6975" s="690"/>
      <c r="AJ6975" s="691"/>
      <c r="AK6975" s="141"/>
      <c r="AL6975" s="141"/>
      <c r="AM6975" s="141"/>
      <c r="AN6975" s="141"/>
      <c r="AO6975" s="142"/>
    </row>
    <row r="6976" spans="2:41" ht="3.75" customHeight="1">
      <c r="B6976" s="135"/>
      <c r="I6976" s="136"/>
      <c r="J6976" s="135"/>
      <c r="M6976" s="136"/>
      <c r="N6976" s="130"/>
      <c r="O6976" s="131"/>
      <c r="P6976" s="131"/>
      <c r="Q6976" s="132"/>
      <c r="R6976" s="683" t="str">
        <f>IF(NM_従事者_従事者86_従事者区分="","",(IF(新_新規_2!I1443&lt;&gt;"", ASC(PHONETIC(新_新規_2!I1443)), "") &amp; IF(新_変更_3!AL1471&lt;&gt;"", ASC(PHONETIC(新_変更_3!AL1471)), "")))</f>
        <v/>
      </c>
      <c r="S6976" s="684"/>
      <c r="T6976" s="684"/>
      <c r="U6976" s="684"/>
      <c r="V6976" s="684"/>
      <c r="W6976" s="684"/>
      <c r="X6976" s="684"/>
      <c r="Y6976" s="684"/>
      <c r="Z6976" s="684"/>
      <c r="AA6976" s="684"/>
      <c r="AB6976" s="684"/>
      <c r="AC6976" s="684"/>
      <c r="AD6976" s="684"/>
      <c r="AE6976" s="684"/>
      <c r="AF6976" s="684"/>
      <c r="AG6976" s="684"/>
      <c r="AH6976" s="684"/>
      <c r="AI6976" s="684"/>
      <c r="AJ6976" s="684"/>
      <c r="AK6976" s="684"/>
      <c r="AL6976" s="684"/>
      <c r="AM6976" s="684"/>
      <c r="AN6976" s="684"/>
      <c r="AO6976" s="685"/>
    </row>
    <row r="6977" spans="2:41" ht="13.35" customHeight="1">
      <c r="B6977" s="135"/>
      <c r="I6977" s="136"/>
      <c r="J6977" s="135"/>
      <c r="M6977" s="136"/>
      <c r="N6977" s="135" t="s">
        <v>61</v>
      </c>
      <c r="Q6977" s="136"/>
      <c r="R6977" s="686"/>
      <c r="S6977" s="687"/>
      <c r="T6977" s="687"/>
      <c r="U6977" s="687"/>
      <c r="V6977" s="687"/>
      <c r="W6977" s="687"/>
      <c r="X6977" s="687"/>
      <c r="Y6977" s="687"/>
      <c r="Z6977" s="687"/>
      <c r="AA6977" s="687"/>
      <c r="AB6977" s="687"/>
      <c r="AC6977" s="687"/>
      <c r="AD6977" s="687"/>
      <c r="AE6977" s="687"/>
      <c r="AF6977" s="687"/>
      <c r="AG6977" s="687"/>
      <c r="AH6977" s="687"/>
      <c r="AI6977" s="687"/>
      <c r="AJ6977" s="687"/>
      <c r="AK6977" s="687"/>
      <c r="AL6977" s="687"/>
      <c r="AM6977" s="687"/>
      <c r="AN6977" s="687"/>
      <c r="AO6977" s="688"/>
    </row>
    <row r="6978" spans="2:41" ht="3.75" customHeight="1">
      <c r="B6978" s="135"/>
      <c r="I6978" s="136"/>
      <c r="J6978" s="135"/>
      <c r="M6978" s="136"/>
      <c r="N6978" s="135"/>
      <c r="Q6978" s="136"/>
      <c r="R6978" s="689"/>
      <c r="S6978" s="690"/>
      <c r="T6978" s="690"/>
      <c r="U6978" s="690"/>
      <c r="V6978" s="690"/>
      <c r="W6978" s="690"/>
      <c r="X6978" s="690"/>
      <c r="Y6978" s="690"/>
      <c r="Z6978" s="690"/>
      <c r="AA6978" s="690"/>
      <c r="AB6978" s="690"/>
      <c r="AC6978" s="690"/>
      <c r="AD6978" s="690"/>
      <c r="AE6978" s="690"/>
      <c r="AF6978" s="690"/>
      <c r="AG6978" s="690"/>
      <c r="AH6978" s="690"/>
      <c r="AI6978" s="690"/>
      <c r="AJ6978" s="690"/>
      <c r="AK6978" s="690"/>
      <c r="AL6978" s="690"/>
      <c r="AM6978" s="690"/>
      <c r="AN6978" s="690"/>
      <c r="AO6978" s="691"/>
    </row>
    <row r="6979" spans="2:41" ht="3.75" customHeight="1">
      <c r="B6979" s="135"/>
      <c r="I6979" s="136"/>
      <c r="J6979" s="135"/>
      <c r="N6979" s="130"/>
      <c r="O6979" s="131"/>
      <c r="P6979" s="131"/>
      <c r="Q6979" s="132"/>
      <c r="U6979" s="787" t="str">
        <f>IF(AND(NM_従事者_従事者86_従事者区分&lt;&gt;"",新_新規_2!L1445&lt;&gt;""), 新_新規_2!L1445, "")
&amp; IF(AND(NM_従事者_従事者86_従事者区分&lt;&gt;"",新_変更_3!AO1473&lt;&gt;""), 新_変更_3!AO1473, "")</f>
        <v/>
      </c>
      <c r="V6979" s="754"/>
      <c r="W6979" s="754"/>
      <c r="X6979" s="789"/>
      <c r="Y6979" s="131"/>
      <c r="Z6979" s="792" t="str">
        <f>IF(AND(NM_従事者_従事者86_従事者区分&lt;&gt;"",新_新規_2!O1445&lt;&gt;""), 新_新規_2!O1445, "")
 &amp; IF(AND(NM_従事者_従事者86_従事者区分&lt;&gt;"",新_変更_3!AR1473&lt;&gt;""), 新_変更_3!AR1473, "")</f>
        <v/>
      </c>
      <c r="AA6979" s="754"/>
      <c r="AB6979" s="754"/>
      <c r="AC6979" s="755"/>
      <c r="AG6979" s="683" t="str">
        <f>IF(AND(NM_従事者_従事者86_従事者区分&lt;&gt;"",新_新規_2!L1446&lt;&gt;""), 新_新規_2!L1446, "")
 &amp; IF(AND(NM_従事者_従事者86_従事者区分&lt;&gt;"",新_変更_3!AO1474&lt;&gt;""), 新_変更_3!AO1474, "")</f>
        <v/>
      </c>
      <c r="AH6979" s="684"/>
      <c r="AI6979" s="684"/>
      <c r="AJ6979" s="684"/>
      <c r="AK6979" s="684"/>
      <c r="AL6979" s="684"/>
      <c r="AM6979" s="684"/>
      <c r="AN6979" s="684"/>
      <c r="AO6979" s="685"/>
    </row>
    <row r="6980" spans="2:41" ht="13.35" customHeight="1">
      <c r="B6980" s="135"/>
      <c r="I6980" s="136"/>
      <c r="J6980" s="135"/>
      <c r="N6980" s="135"/>
      <c r="Q6980" s="136"/>
      <c r="R6980" s="124" t="s">
        <v>15</v>
      </c>
      <c r="U6980" s="756"/>
      <c r="V6980" s="757"/>
      <c r="W6980" s="757"/>
      <c r="X6980" s="790"/>
      <c r="Y6980" s="125" t="s">
        <v>359</v>
      </c>
      <c r="Z6980" s="793"/>
      <c r="AA6980" s="757"/>
      <c r="AB6980" s="757"/>
      <c r="AC6980" s="758"/>
      <c r="AD6980" s="124" t="s">
        <v>56</v>
      </c>
      <c r="AG6980" s="686"/>
      <c r="AH6980" s="687"/>
      <c r="AI6980" s="687"/>
      <c r="AJ6980" s="687"/>
      <c r="AK6980" s="687"/>
      <c r="AL6980" s="687"/>
      <c r="AM6980" s="687"/>
      <c r="AN6980" s="687"/>
      <c r="AO6980" s="688"/>
    </row>
    <row r="6981" spans="2:41" ht="3.75" customHeight="1">
      <c r="B6981" s="135"/>
      <c r="I6981" s="136"/>
      <c r="J6981" s="135"/>
      <c r="N6981" s="135"/>
      <c r="Q6981" s="136"/>
      <c r="R6981" s="141"/>
      <c r="S6981" s="141"/>
      <c r="T6981" s="141"/>
      <c r="U6981" s="759"/>
      <c r="V6981" s="760"/>
      <c r="W6981" s="760"/>
      <c r="X6981" s="791"/>
      <c r="Y6981" s="141"/>
      <c r="Z6981" s="794"/>
      <c r="AA6981" s="760"/>
      <c r="AB6981" s="760"/>
      <c r="AC6981" s="761"/>
      <c r="AD6981" s="141"/>
      <c r="AE6981" s="141"/>
      <c r="AF6981" s="141"/>
      <c r="AG6981" s="689"/>
      <c r="AH6981" s="690"/>
      <c r="AI6981" s="690"/>
      <c r="AJ6981" s="690"/>
      <c r="AK6981" s="690"/>
      <c r="AL6981" s="690"/>
      <c r="AM6981" s="690"/>
      <c r="AN6981" s="690"/>
      <c r="AO6981" s="691"/>
    </row>
    <row r="6982" spans="2:41" ht="3.75" customHeight="1">
      <c r="B6982" s="135"/>
      <c r="I6982" s="136"/>
      <c r="J6982" s="135"/>
      <c r="N6982" s="135"/>
      <c r="Q6982" s="136"/>
      <c r="R6982" s="131"/>
      <c r="S6982" s="131"/>
      <c r="T6982" s="132"/>
      <c r="U6982" s="683" t="str">
        <f>IF(AND(NM_従事者_従事者86_従事者区分&lt;&gt;"",新_新規_2!T1446&lt;&gt;""), 新_新規_2!T1446, "")
&amp; IF(AND(NM_従事者_従事者86_従事者区分&lt;&gt;"",新_変更_3!AW1474&lt;&gt;""), 新_変更_3!AW1474, "")</f>
        <v/>
      </c>
      <c r="V6982" s="684"/>
      <c r="W6982" s="684"/>
      <c r="X6982" s="684"/>
      <c r="Y6982" s="684"/>
      <c r="Z6982" s="684"/>
      <c r="AA6982" s="684"/>
      <c r="AB6982" s="684"/>
      <c r="AC6982" s="685"/>
      <c r="AD6982" s="130"/>
      <c r="AE6982" s="131"/>
      <c r="AF6982" s="132"/>
      <c r="AG6982" s="683" t="str">
        <f>IF(AND(NM_従事者_従事者86_従事者区分&lt;&gt;"",新_新規_2!L1447&lt;&gt;""), 新_新規_2!L1447, "")
&amp; IF(AND(NM_従事者_従事者86_従事者区分&lt;&gt;"",新_変更_3!AO1475&lt;&gt;""), 新_変更_3!AO1475, "")</f>
        <v/>
      </c>
      <c r="AH6982" s="684"/>
      <c r="AI6982" s="684"/>
      <c r="AJ6982" s="684"/>
      <c r="AK6982" s="684"/>
      <c r="AL6982" s="684"/>
      <c r="AM6982" s="684"/>
      <c r="AN6982" s="684"/>
      <c r="AO6982" s="685"/>
    </row>
    <row r="6983" spans="2:41" ht="13.35" customHeight="1">
      <c r="B6983" s="135"/>
      <c r="I6983" s="136"/>
      <c r="J6983" s="135" t="s">
        <v>4078</v>
      </c>
      <c r="N6983" s="135" t="s">
        <v>23</v>
      </c>
      <c r="Q6983" s="136"/>
      <c r="R6983" s="124" t="s">
        <v>17</v>
      </c>
      <c r="T6983" s="136"/>
      <c r="U6983" s="686"/>
      <c r="V6983" s="687"/>
      <c r="W6983" s="687"/>
      <c r="X6983" s="687"/>
      <c r="Y6983" s="687"/>
      <c r="Z6983" s="687"/>
      <c r="AA6983" s="687"/>
      <c r="AB6983" s="687"/>
      <c r="AC6983" s="688"/>
      <c r="AD6983" s="135" t="s">
        <v>18</v>
      </c>
      <c r="AF6983" s="136"/>
      <c r="AG6983" s="686"/>
      <c r="AH6983" s="687"/>
      <c r="AI6983" s="687"/>
      <c r="AJ6983" s="687"/>
      <c r="AK6983" s="687"/>
      <c r="AL6983" s="687"/>
      <c r="AM6983" s="687"/>
      <c r="AN6983" s="687"/>
      <c r="AO6983" s="688"/>
    </row>
    <row r="6984" spans="2:41" ht="3.75" customHeight="1">
      <c r="B6984" s="135"/>
      <c r="I6984" s="136"/>
      <c r="J6984" s="135"/>
      <c r="N6984" s="135"/>
      <c r="Q6984" s="136"/>
      <c r="R6984" s="141"/>
      <c r="S6984" s="141"/>
      <c r="T6984" s="142"/>
      <c r="U6984" s="689"/>
      <c r="V6984" s="690"/>
      <c r="W6984" s="690"/>
      <c r="X6984" s="690"/>
      <c r="Y6984" s="690"/>
      <c r="Z6984" s="690"/>
      <c r="AA6984" s="690"/>
      <c r="AB6984" s="690"/>
      <c r="AC6984" s="691"/>
      <c r="AD6984" s="140"/>
      <c r="AE6984" s="141"/>
      <c r="AF6984" s="142"/>
      <c r="AG6984" s="689"/>
      <c r="AH6984" s="690"/>
      <c r="AI6984" s="690"/>
      <c r="AJ6984" s="690"/>
      <c r="AK6984" s="690"/>
      <c r="AL6984" s="690"/>
      <c r="AM6984" s="690"/>
      <c r="AN6984" s="690"/>
      <c r="AO6984" s="691"/>
    </row>
    <row r="6985" spans="2:41" ht="3.75" customHeight="1">
      <c r="B6985" s="135"/>
      <c r="I6985" s="136"/>
      <c r="J6985" s="135"/>
      <c r="N6985" s="135"/>
      <c r="Q6985" s="136"/>
      <c r="R6985" s="131"/>
      <c r="S6985" s="131"/>
      <c r="T6985" s="132"/>
      <c r="U6985" s="683" t="str">
        <f>IF(AND(NM_従事者_従事者86_従事者区分&lt;&gt;"",新_新規_2!T1447&lt;&gt;""), 新_新規_2!T1447, "")
 &amp; IF(AND(NM_従事者_従事者86_従事者区分&lt;&gt;"",新_変更_3!AW1475&lt;&gt;""), 新_変更_3!AW1475, "")</f>
        <v/>
      </c>
      <c r="V6985" s="684"/>
      <c r="W6985" s="684"/>
      <c r="X6985" s="684"/>
      <c r="Y6985" s="684"/>
      <c r="Z6985" s="684"/>
      <c r="AA6985" s="684"/>
      <c r="AB6985" s="684"/>
      <c r="AC6985" s="685"/>
      <c r="AD6985" s="130"/>
      <c r="AE6985" s="131"/>
      <c r="AF6985" s="132"/>
      <c r="AG6985" s="683" t="str">
        <f>IF(AND(NM_従事者_従事者86_従事者区分&lt;&gt;"",新_新規_2!L1448&lt;&gt;""), 新_新規_2!L1448, "")
 &amp; IF(AND(NM_従事者_従事者86_従事者区分&lt;&gt;"",新_変更_3!AO1476&lt;&gt;""), 新_変更_3!AO1476, "")</f>
        <v/>
      </c>
      <c r="AH6985" s="684"/>
      <c r="AI6985" s="684"/>
      <c r="AJ6985" s="684"/>
      <c r="AK6985" s="684"/>
      <c r="AL6985" s="684"/>
      <c r="AM6985" s="684"/>
      <c r="AN6985" s="684"/>
      <c r="AO6985" s="685"/>
    </row>
    <row r="6986" spans="2:41" ht="13.35" customHeight="1">
      <c r="B6986" s="135"/>
      <c r="I6986" s="136"/>
      <c r="J6986" s="135"/>
      <c r="N6986" s="135"/>
      <c r="Q6986" s="136"/>
      <c r="R6986" s="124" t="s">
        <v>19</v>
      </c>
      <c r="T6986" s="136"/>
      <c r="U6986" s="686"/>
      <c r="V6986" s="687"/>
      <c r="W6986" s="687"/>
      <c r="X6986" s="687"/>
      <c r="Y6986" s="687"/>
      <c r="Z6986" s="687"/>
      <c r="AA6986" s="687"/>
      <c r="AB6986" s="687"/>
      <c r="AC6986" s="688"/>
      <c r="AD6986" s="135" t="s">
        <v>20</v>
      </c>
      <c r="AF6986" s="136"/>
      <c r="AG6986" s="686"/>
      <c r="AH6986" s="687"/>
      <c r="AI6986" s="687"/>
      <c r="AJ6986" s="687"/>
      <c r="AK6986" s="687"/>
      <c r="AL6986" s="687"/>
      <c r="AM6986" s="687"/>
      <c r="AN6986" s="687"/>
      <c r="AO6986" s="688"/>
    </row>
    <row r="6987" spans="2:41" ht="3.75" customHeight="1">
      <c r="B6987" s="135"/>
      <c r="I6987" s="136"/>
      <c r="J6987" s="135"/>
      <c r="N6987" s="140"/>
      <c r="O6987" s="141"/>
      <c r="P6987" s="141"/>
      <c r="Q6987" s="142"/>
      <c r="R6987" s="141"/>
      <c r="S6987" s="141"/>
      <c r="T6987" s="142"/>
      <c r="U6987" s="689"/>
      <c r="V6987" s="690"/>
      <c r="W6987" s="690"/>
      <c r="X6987" s="690"/>
      <c r="Y6987" s="690"/>
      <c r="Z6987" s="690"/>
      <c r="AA6987" s="690"/>
      <c r="AB6987" s="690"/>
      <c r="AC6987" s="691"/>
      <c r="AD6987" s="140"/>
      <c r="AE6987" s="141"/>
      <c r="AF6987" s="142"/>
      <c r="AG6987" s="689"/>
      <c r="AH6987" s="690"/>
      <c r="AI6987" s="690"/>
      <c r="AJ6987" s="690"/>
      <c r="AK6987" s="690"/>
      <c r="AL6987" s="690"/>
      <c r="AM6987" s="690"/>
      <c r="AN6987" s="690"/>
      <c r="AO6987" s="691"/>
    </row>
    <row r="6988" spans="2:41" ht="3.75" customHeight="1">
      <c r="B6988" s="135"/>
      <c r="I6988" s="136"/>
      <c r="J6988" s="135"/>
      <c r="M6988" s="136"/>
      <c r="N6988" s="135"/>
      <c r="Q6988" s="136"/>
      <c r="R6988" s="130"/>
      <c r="S6988" s="131"/>
      <c r="T6988" s="131"/>
      <c r="U6988" s="131"/>
      <c r="V6988" s="131"/>
      <c r="W6988" s="131"/>
      <c r="X6988" s="131"/>
      <c r="Y6988" s="131"/>
      <c r="Z6988" s="131"/>
      <c r="AA6988" s="131"/>
      <c r="AB6988" s="131"/>
      <c r="AC6988" s="131"/>
      <c r="AD6988" s="131"/>
      <c r="AE6988" s="131"/>
      <c r="AF6988" s="131"/>
      <c r="AG6988" s="131"/>
      <c r="AH6988" s="131"/>
      <c r="AI6988" s="131"/>
      <c r="AJ6988" s="131"/>
      <c r="AK6988" s="131"/>
      <c r="AL6988" s="131"/>
      <c r="AM6988" s="131"/>
      <c r="AN6988" s="131"/>
      <c r="AO6988" s="132"/>
    </row>
    <row r="6989" spans="2:41" ht="13.35" customHeight="1">
      <c r="B6989" s="135"/>
      <c r="I6989" s="136"/>
      <c r="J6989" s="135"/>
      <c r="M6989" s="136"/>
      <c r="N6989" s="135" t="s">
        <v>111</v>
      </c>
      <c r="Q6989" s="136"/>
      <c r="R6989" s="135"/>
      <c r="S6989" s="696"/>
      <c r="T6989" s="694"/>
      <c r="V6989" s="146"/>
      <c r="W6989" s="124" t="s">
        <v>12</v>
      </c>
      <c r="X6989" s="146"/>
      <c r="Y6989" s="124" t="s">
        <v>11</v>
      </c>
      <c r="Z6989" s="146"/>
      <c r="AA6989" s="124" t="s">
        <v>364</v>
      </c>
      <c r="AO6989" s="136"/>
    </row>
    <row r="6990" spans="2:41" ht="3.75" customHeight="1">
      <c r="B6990" s="135"/>
      <c r="I6990" s="136"/>
      <c r="J6990" s="135"/>
      <c r="M6990" s="136"/>
      <c r="N6990" s="135"/>
      <c r="Q6990" s="136"/>
      <c r="R6990" s="135"/>
      <c r="AO6990" s="136"/>
    </row>
    <row r="6991" spans="2:41" ht="3.75" customHeight="1">
      <c r="B6991" s="135"/>
      <c r="I6991" s="136"/>
      <c r="J6991" s="135"/>
      <c r="M6991" s="136"/>
      <c r="N6991" s="130"/>
      <c r="O6991" s="131"/>
      <c r="P6991" s="131"/>
      <c r="Q6991" s="131"/>
      <c r="R6991" s="781" t="str">
        <f>IF(AND(NM_従事者_従事者86_従事者区分&lt;&gt;"",新_新規_2!I1449&lt;&gt;""), 新_新規_2!I1449, "")
 &amp; IF(AND(NM_従事者_従事者86_従事者区分&lt;&gt;"",新_変更_3!AL1477&lt;&gt;""), 新_変更_3!AL1477, "")</f>
        <v/>
      </c>
      <c r="S6991" s="784" t="str">
        <f>IF(AND(NM_従事者_従事者86_従事者区分&lt;&gt;"",新_新規_2!J1449&lt;&gt;""), 新_新規_2!J1449, "")
&amp; IF(AND(NM_従事者_従事者86_従事者区分&lt;&gt;"",新_変更_3!AM1477&lt;&gt;""), 新_変更_3!AM1477, "")</f>
        <v/>
      </c>
      <c r="T6991" s="131"/>
      <c r="U6991" s="787" t="str">
        <f>IF(AND(NM_従事者_従事者86_従事者区分&lt;&gt;"",新_新規_2!L1449&lt;&gt;""), 新_新規_2!L1449, "")
&amp; IF(AND(NM_従事者_従事者86_従事者区分&lt;&gt;"",新_変更_3!AO1477&lt;&gt;""), 新_変更_3!AO1477, "")</f>
        <v/>
      </c>
      <c r="V6991" s="130"/>
      <c r="W6991" s="131"/>
      <c r="X6991" s="131"/>
      <c r="Y6991" s="131"/>
      <c r="Z6991" s="131"/>
      <c r="AA6991" s="131"/>
      <c r="AB6991" s="131"/>
      <c r="AC6991" s="131"/>
      <c r="AD6991" s="131"/>
      <c r="AE6991" s="131"/>
      <c r="AF6991" s="131"/>
      <c r="AG6991" s="131"/>
      <c r="AH6991" s="133"/>
      <c r="AI6991" s="133"/>
      <c r="AJ6991" s="131"/>
      <c r="AK6991" s="149"/>
      <c r="AL6991" s="131"/>
      <c r="AM6991" s="131"/>
      <c r="AN6991" s="131"/>
      <c r="AO6991" s="132"/>
    </row>
    <row r="6992" spans="2:41" ht="13.35" customHeight="1">
      <c r="B6992" s="135"/>
      <c r="I6992" s="136"/>
      <c r="J6992" s="135"/>
      <c r="M6992" s="136"/>
      <c r="N6992" s="135" t="s">
        <v>30</v>
      </c>
      <c r="R6992" s="782"/>
      <c r="S6992" s="785"/>
      <c r="T6992" s="124" t="s">
        <v>388</v>
      </c>
      <c r="U6992" s="756"/>
      <c r="V6992" s="135" t="s">
        <v>112</v>
      </c>
      <c r="AH6992" s="137"/>
      <c r="AI6992" s="137"/>
      <c r="AK6992" s="150"/>
      <c r="AO6992" s="136"/>
    </row>
    <row r="6993" spans="2:41" ht="3.75" customHeight="1">
      <c r="B6993" s="135"/>
      <c r="I6993" s="136"/>
      <c r="J6993" s="135"/>
      <c r="M6993" s="136"/>
      <c r="N6993" s="135"/>
      <c r="R6993" s="783"/>
      <c r="S6993" s="786"/>
      <c r="T6993" s="141"/>
      <c r="U6993" s="759"/>
      <c r="V6993" s="140"/>
      <c r="W6993" s="141"/>
      <c r="X6993" s="141"/>
      <c r="Y6993" s="141"/>
      <c r="Z6993" s="141"/>
      <c r="AA6993" s="141"/>
      <c r="AB6993" s="141"/>
      <c r="AC6993" s="141"/>
      <c r="AD6993" s="141"/>
      <c r="AE6993" s="141"/>
      <c r="AF6993" s="141"/>
      <c r="AG6993" s="141"/>
      <c r="AH6993" s="143"/>
      <c r="AI6993" s="143"/>
      <c r="AJ6993" s="141"/>
      <c r="AK6993" s="151"/>
      <c r="AL6993" s="141"/>
      <c r="AM6993" s="141"/>
      <c r="AN6993" s="141"/>
      <c r="AO6993" s="142"/>
    </row>
    <row r="6994" spans="2:41" ht="3.75" customHeight="1">
      <c r="B6994" s="135"/>
      <c r="I6994" s="136"/>
      <c r="J6994" s="135"/>
      <c r="M6994" s="136"/>
      <c r="N6994" s="130"/>
      <c r="O6994" s="131"/>
      <c r="P6994" s="131"/>
      <c r="Q6994" s="132"/>
      <c r="R6994" s="788" t="str">
        <f>IF(AND(NM_従事者_従事者86_従事者区分&lt;&gt;"",新_新規_2!K1453&lt;&gt;""), 新_新規_2!K1453, "")
&amp; IF(AND(NM_従事者_従事者86_従事者区分&lt;&gt;"",新_変更_3!AN1481&lt;&gt;""), 新_変更_3!AN1481, "")</f>
        <v/>
      </c>
      <c r="S6994" s="684"/>
      <c r="T6994" s="684"/>
      <c r="U6994" s="685"/>
      <c r="V6994" s="686" t="str">
        <f>IF(AND(NM_従事者_従事者86_従事者区分&lt;&gt;"",新_新規_2!O1453&lt;&gt;""), 新_新規_2!O1453, "")
&amp; IF(AND(NM_従事者_従事者86_従事者区分&lt;&gt;"",新_変更_3!AR1481&lt;&gt;""), 新_変更_3!AR1481, "")</f>
        <v/>
      </c>
      <c r="W6994" s="688"/>
      <c r="X6994" s="683" t="str">
        <f>IF(AND(NM_従事者_従事者86_従事者区分&lt;&gt;"",新_新規_2!Q1453&lt;&gt;""), 新_新規_2!Q1453, "")
 &amp; IF(AND(NM_従事者_従事者86_従事者区分&lt;&gt;"",新_変更_3!AT1481&lt;&gt;""), 新_変更_3!AT1481, "")</f>
        <v/>
      </c>
      <c r="Y6994" s="684"/>
      <c r="Z6994" s="684"/>
      <c r="AA6994" s="685"/>
      <c r="AI6994" s="131"/>
      <c r="AO6994" s="136"/>
    </row>
    <row r="6995" spans="2:41" ht="13.35" customHeight="1">
      <c r="B6995" s="135"/>
      <c r="I6995" s="136"/>
      <c r="J6995" s="135"/>
      <c r="M6995" s="136"/>
      <c r="N6995" s="135" t="s">
        <v>114</v>
      </c>
      <c r="Q6995" s="136"/>
      <c r="R6995" s="686"/>
      <c r="S6995" s="687"/>
      <c r="T6995" s="687"/>
      <c r="U6995" s="688"/>
      <c r="V6995" s="686"/>
      <c r="W6995" s="688"/>
      <c r="X6995" s="686"/>
      <c r="Y6995" s="687"/>
      <c r="Z6995" s="687"/>
      <c r="AA6995" s="688"/>
      <c r="AB6995" s="158" t="s">
        <v>171</v>
      </c>
      <c r="AO6995" s="136"/>
    </row>
    <row r="6996" spans="2:41" ht="3.75" customHeight="1">
      <c r="B6996" s="135"/>
      <c r="I6996" s="136"/>
      <c r="J6996" s="135"/>
      <c r="M6996" s="136"/>
      <c r="N6996" s="135"/>
      <c r="Q6996" s="136"/>
      <c r="R6996" s="689"/>
      <c r="S6996" s="690"/>
      <c r="T6996" s="690"/>
      <c r="U6996" s="691"/>
      <c r="V6996" s="689"/>
      <c r="W6996" s="691"/>
      <c r="X6996" s="689"/>
      <c r="Y6996" s="690"/>
      <c r="Z6996" s="690"/>
      <c r="AA6996" s="691"/>
      <c r="AB6996" s="141"/>
      <c r="AC6996" s="141"/>
      <c r="AD6996" s="141"/>
      <c r="AE6996" s="141"/>
      <c r="AF6996" s="141"/>
      <c r="AG6996" s="141"/>
      <c r="AH6996" s="141"/>
      <c r="AI6996" s="141"/>
      <c r="AJ6996" s="141"/>
      <c r="AK6996" s="141"/>
      <c r="AL6996" s="141"/>
      <c r="AM6996" s="141"/>
      <c r="AN6996" s="141"/>
      <c r="AO6996" s="142"/>
    </row>
    <row r="6997" spans="2:41" ht="3.75" customHeight="1">
      <c r="B6997" s="135"/>
      <c r="I6997" s="136"/>
      <c r="J6997" s="135"/>
      <c r="M6997" s="136"/>
      <c r="N6997" s="130"/>
      <c r="O6997" s="131"/>
      <c r="P6997" s="131"/>
      <c r="Q6997" s="131"/>
      <c r="R6997" s="130"/>
      <c r="S6997" s="131"/>
      <c r="T6997" s="131"/>
      <c r="U6997" s="131"/>
      <c r="V6997" s="131"/>
      <c r="W6997" s="131"/>
      <c r="X6997" s="131"/>
      <c r="Y6997" s="131"/>
      <c r="Z6997" s="131"/>
      <c r="AA6997" s="132"/>
      <c r="AB6997" s="130"/>
      <c r="AI6997" s="136"/>
      <c r="AJ6997" s="130"/>
      <c r="AK6997" s="131"/>
      <c r="AL6997" s="131"/>
      <c r="AM6997" s="131"/>
      <c r="AN6997" s="131"/>
      <c r="AO6997" s="132"/>
    </row>
    <row r="6998" spans="2:41" ht="13.35" customHeight="1">
      <c r="B6998" s="135"/>
      <c r="I6998" s="136"/>
      <c r="J6998" s="135"/>
      <c r="M6998" s="136"/>
      <c r="N6998" s="135" t="s">
        <v>115</v>
      </c>
      <c r="R6998" s="135"/>
      <c r="S6998" s="696" t="str">
        <f>IF(AND(NM_従事者_従事者86_従事者区分&lt;&gt;"",新_新規_2!I1455&lt;&gt;""), 新_新規_2!I1455, "")
 &amp; IF(AND(NM_従事者_従事者86_従事者区分&lt;&gt;"",新_変更_3!AL1483&lt;&gt;""), 新_変更_3!AL1483, "")</f>
        <v/>
      </c>
      <c r="T6998" s="694"/>
      <c r="V6998" s="146" t="str">
        <f>IF(AND(NM_従事者_従事者86_従事者区分&lt;&gt;"",新_新規_2!K1455&lt;&gt;""), 新_新規_2!K1455, "")
&amp; IF(AND(NM_従事者_従事者86_従事者区分&lt;&gt;"",新_変更_3!AN1483&lt;&gt;""), 新_変更_3!AN1483, "")</f>
        <v/>
      </c>
      <c r="W6998" s="124" t="s">
        <v>12</v>
      </c>
      <c r="X6998" s="146" t="str">
        <f>IF(AND(NM_従事者_従事者86_従事者区分&lt;&gt;"",新_新規_2!M1455&lt;&gt;""), 新_新規_2!M1455, "")
 &amp; IF(AND(NM_従事者_従事者86_従事者区分&lt;&gt;"",新_変更_3!AP1483&lt;&gt;""), 新_変更_3!AP1483, "")</f>
        <v/>
      </c>
      <c r="Y6998" s="124" t="s">
        <v>11</v>
      </c>
      <c r="Z6998" s="146" t="str">
        <f>IF(AND(NM_従事者_従事者86_従事者区分&lt;&gt;"",新_新規_2!O1455&lt;&gt;""), 新_新規_2!O1455, "")
&amp; IF(AND(NM_従事者_従事者86_従事者区分&lt;&gt;"",新_変更_3!AR1483&lt;&gt;""), 新_変更_3!AR1483, "")</f>
        <v/>
      </c>
      <c r="AA6998" s="124" t="s">
        <v>364</v>
      </c>
      <c r="AB6998" s="135" t="s">
        <v>170</v>
      </c>
      <c r="AI6998" s="136"/>
      <c r="AJ6998" s="135"/>
      <c r="AK6998" s="696"/>
      <c r="AL6998" s="693"/>
      <c r="AM6998" s="693"/>
      <c r="AN6998" s="693"/>
      <c r="AO6998" s="694"/>
    </row>
    <row r="6999" spans="2:41" ht="3.75" customHeight="1">
      <c r="B6999" s="135"/>
      <c r="I6999" s="136"/>
      <c r="J6999" s="135"/>
      <c r="M6999" s="136"/>
      <c r="N6999" s="135"/>
      <c r="R6999" s="140"/>
      <c r="S6999" s="141"/>
      <c r="T6999" s="141"/>
      <c r="U6999" s="141"/>
      <c r="V6999" s="141"/>
      <c r="W6999" s="141"/>
      <c r="X6999" s="141"/>
      <c r="Y6999" s="141"/>
      <c r="Z6999" s="141"/>
      <c r="AA6999" s="142"/>
      <c r="AB6999" s="140"/>
      <c r="AC6999" s="141"/>
      <c r="AD6999" s="141"/>
      <c r="AE6999" s="141"/>
      <c r="AF6999" s="141"/>
      <c r="AG6999" s="141"/>
      <c r="AH6999" s="141"/>
      <c r="AI6999" s="142"/>
      <c r="AJ6999" s="140"/>
      <c r="AK6999" s="141"/>
      <c r="AL6999" s="141"/>
      <c r="AM6999" s="141"/>
      <c r="AN6999" s="141"/>
      <c r="AO6999" s="142"/>
    </row>
    <row r="7000" spans="2:41" ht="3.75" customHeight="1">
      <c r="B7000" s="135"/>
      <c r="I7000" s="136"/>
      <c r="J7000" s="135"/>
      <c r="M7000" s="136"/>
      <c r="N7000" s="130"/>
      <c r="O7000" s="131"/>
      <c r="P7000" s="131"/>
      <c r="Q7000" s="132"/>
      <c r="R7000" s="683" t="str">
        <f>IF(新_新規_2!T1452="☑", "研修中の登録販売者", "") &amp; IF(新_変更_3!AW1480="☑", "研修中の登録販売者", "")</f>
        <v/>
      </c>
      <c r="S7000" s="684"/>
      <c r="T7000" s="684"/>
      <c r="U7000" s="684"/>
      <c r="V7000" s="684"/>
      <c r="W7000" s="684"/>
      <c r="X7000" s="684"/>
      <c r="Y7000" s="684"/>
      <c r="Z7000" s="684"/>
      <c r="AA7000" s="684"/>
      <c r="AB7000" s="684"/>
      <c r="AC7000" s="684"/>
      <c r="AD7000" s="684"/>
      <c r="AE7000" s="684"/>
      <c r="AF7000" s="684"/>
      <c r="AG7000" s="684"/>
      <c r="AH7000" s="684"/>
      <c r="AI7000" s="684"/>
      <c r="AJ7000" s="684"/>
      <c r="AK7000" s="684"/>
      <c r="AL7000" s="684"/>
      <c r="AM7000" s="684"/>
      <c r="AN7000" s="684"/>
      <c r="AO7000" s="685"/>
    </row>
    <row r="7001" spans="2:41" ht="13.35" customHeight="1">
      <c r="B7001" s="135"/>
      <c r="I7001" s="136"/>
      <c r="J7001" s="135"/>
      <c r="M7001" s="136"/>
      <c r="N7001" s="135" t="s">
        <v>32</v>
      </c>
      <c r="Q7001" s="136"/>
      <c r="R7001" s="686"/>
      <c r="S7001" s="687"/>
      <c r="T7001" s="687"/>
      <c r="U7001" s="687"/>
      <c r="V7001" s="687"/>
      <c r="W7001" s="687"/>
      <c r="X7001" s="687"/>
      <c r="Y7001" s="687"/>
      <c r="Z7001" s="687"/>
      <c r="AA7001" s="687"/>
      <c r="AB7001" s="687"/>
      <c r="AC7001" s="687"/>
      <c r="AD7001" s="687"/>
      <c r="AE7001" s="687"/>
      <c r="AF7001" s="687"/>
      <c r="AG7001" s="687"/>
      <c r="AH7001" s="687"/>
      <c r="AI7001" s="687"/>
      <c r="AJ7001" s="687"/>
      <c r="AK7001" s="687"/>
      <c r="AL7001" s="687"/>
      <c r="AM7001" s="687"/>
      <c r="AN7001" s="687"/>
      <c r="AO7001" s="688"/>
    </row>
    <row r="7002" spans="2:41" ht="3.75" customHeight="1">
      <c r="B7002" s="135"/>
      <c r="I7002" s="136"/>
      <c r="J7002" s="135"/>
      <c r="M7002" s="136"/>
      <c r="N7002" s="140"/>
      <c r="O7002" s="141"/>
      <c r="P7002" s="141"/>
      <c r="Q7002" s="142"/>
      <c r="R7002" s="689"/>
      <c r="S7002" s="690"/>
      <c r="T7002" s="690"/>
      <c r="U7002" s="690"/>
      <c r="V7002" s="690"/>
      <c r="W7002" s="690"/>
      <c r="X7002" s="690"/>
      <c r="Y7002" s="690"/>
      <c r="Z7002" s="690"/>
      <c r="AA7002" s="690"/>
      <c r="AB7002" s="690"/>
      <c r="AC7002" s="690"/>
      <c r="AD7002" s="690"/>
      <c r="AE7002" s="690"/>
      <c r="AF7002" s="690"/>
      <c r="AG7002" s="690"/>
      <c r="AH7002" s="690"/>
      <c r="AI7002" s="690"/>
      <c r="AJ7002" s="690"/>
      <c r="AK7002" s="690"/>
      <c r="AL7002" s="690"/>
      <c r="AM7002" s="690"/>
      <c r="AN7002" s="690"/>
      <c r="AO7002" s="691"/>
    </row>
    <row r="7003" spans="2:41" ht="3.75" customHeight="1">
      <c r="B7003" s="135"/>
      <c r="I7003" s="136"/>
      <c r="J7003" s="130"/>
      <c r="K7003" s="131"/>
      <c r="L7003" s="131"/>
      <c r="M7003" s="132"/>
      <c r="N7003" s="130"/>
      <c r="O7003" s="131"/>
      <c r="P7003" s="131"/>
      <c r="Q7003" s="132"/>
      <c r="R7003" s="130"/>
      <c r="S7003" s="131"/>
      <c r="T7003" s="131"/>
      <c r="U7003" s="131"/>
      <c r="V7003" s="131"/>
      <c r="W7003" s="131"/>
      <c r="X7003" s="131"/>
      <c r="Y7003" s="131"/>
      <c r="Z7003" s="131"/>
      <c r="AA7003" s="132"/>
      <c r="AB7003" s="130"/>
      <c r="AC7003" s="131"/>
      <c r="AD7003" s="131"/>
      <c r="AE7003" s="132"/>
      <c r="AF7003" s="131"/>
      <c r="AG7003" s="131"/>
      <c r="AH7003" s="131"/>
      <c r="AI7003" s="131"/>
      <c r="AJ7003" s="131"/>
      <c r="AK7003" s="131"/>
      <c r="AL7003" s="131"/>
      <c r="AM7003" s="131"/>
      <c r="AN7003" s="131"/>
      <c r="AO7003" s="132"/>
    </row>
    <row r="7004" spans="2:41" ht="13.35" customHeight="1">
      <c r="B7004" s="135"/>
      <c r="I7004" s="136"/>
      <c r="J7004" s="135"/>
      <c r="M7004" s="136"/>
      <c r="N7004" s="135" t="s">
        <v>27</v>
      </c>
      <c r="Q7004" s="136"/>
      <c r="R7004" s="135"/>
      <c r="S7004" s="692" t="str">
        <f xml:space="preserve"> IF(新_新規_2!I1463&lt;&gt;"", "01300011:その他従事者", "") &amp; IF(新_変更_3!AL1491&lt;&gt;"", "01300011:その他従事者", "")</f>
        <v/>
      </c>
      <c r="T7004" s="693"/>
      <c r="U7004" s="693"/>
      <c r="V7004" s="693"/>
      <c r="W7004" s="693"/>
      <c r="X7004" s="693"/>
      <c r="Y7004" s="693"/>
      <c r="Z7004" s="693"/>
      <c r="AA7004" s="694"/>
      <c r="AB7004" s="135" t="s">
        <v>28</v>
      </c>
      <c r="AE7004" s="136"/>
      <c r="AF7004" s="135"/>
      <c r="AG7004" s="695" t="str">
        <f>IF(新_新規_2!I1471="☑", "01300001:薬剤師", "") &amp; IF(新_変更_3!AL1499="☑", "01300001:薬剤師", "")
&amp; IF(新_新規_2!N1471="☑", "01300002:登録販売者", "") &amp; IF(新_変更_3!AQ1499="☑", "01300002:登録販売者", "")
 &amp; IF(新_新規_2!T1471="☑", "01300002:登録販売者", "") &amp; IF(新_変更_3!AW1499="☑", "01300002:登録販売者", "")</f>
        <v/>
      </c>
      <c r="AH7004" s="693"/>
      <c r="AI7004" s="693"/>
      <c r="AJ7004" s="693"/>
      <c r="AK7004" s="693"/>
      <c r="AL7004" s="693"/>
      <c r="AM7004" s="693"/>
      <c r="AN7004" s="693"/>
      <c r="AO7004" s="694"/>
    </row>
    <row r="7005" spans="2:41" ht="3.75" customHeight="1">
      <c r="B7005" s="135"/>
      <c r="I7005" s="136"/>
      <c r="J7005" s="135"/>
      <c r="M7005" s="136"/>
      <c r="N7005" s="140"/>
      <c r="O7005" s="141"/>
      <c r="P7005" s="141"/>
      <c r="Q7005" s="142"/>
      <c r="R7005" s="140"/>
      <c r="S7005" s="141"/>
      <c r="T7005" s="141"/>
      <c r="U7005" s="141"/>
      <c r="V7005" s="141"/>
      <c r="W7005" s="141"/>
      <c r="X7005" s="141"/>
      <c r="Y7005" s="141"/>
      <c r="Z7005" s="141"/>
      <c r="AA7005" s="142"/>
      <c r="AB7005" s="140"/>
      <c r="AC7005" s="141"/>
      <c r="AD7005" s="141"/>
      <c r="AE7005" s="142"/>
      <c r="AF7005" s="141"/>
      <c r="AG7005" s="141"/>
      <c r="AH7005" s="141"/>
      <c r="AI7005" s="141"/>
      <c r="AJ7005" s="141"/>
      <c r="AK7005" s="141"/>
      <c r="AL7005" s="141"/>
      <c r="AM7005" s="141"/>
      <c r="AN7005" s="141"/>
      <c r="AO7005" s="142"/>
    </row>
    <row r="7006" spans="2:41" ht="3.75" customHeight="1">
      <c r="B7006" s="135"/>
      <c r="I7006" s="136"/>
      <c r="J7006" s="135"/>
      <c r="M7006" s="136"/>
      <c r="N7006" s="130"/>
      <c r="O7006" s="131"/>
      <c r="P7006" s="131"/>
      <c r="Q7006" s="132"/>
      <c r="R7006" s="130"/>
      <c r="S7006" s="131"/>
      <c r="T7006" s="131"/>
      <c r="U7006" s="131"/>
      <c r="V7006" s="131"/>
      <c r="W7006" s="131"/>
      <c r="X7006" s="131"/>
      <c r="Y7006" s="131"/>
      <c r="Z7006" s="131"/>
      <c r="AA7006" s="132"/>
      <c r="AB7006" s="130"/>
      <c r="AC7006" s="131"/>
      <c r="AD7006" s="131"/>
      <c r="AE7006" s="132"/>
      <c r="AF7006" s="130"/>
      <c r="AG7006" s="131"/>
      <c r="AH7006" s="131"/>
      <c r="AI7006" s="131"/>
      <c r="AJ7006" s="131"/>
      <c r="AK7006" s="131"/>
      <c r="AL7006" s="131"/>
      <c r="AM7006" s="131"/>
      <c r="AN7006" s="131"/>
      <c r="AO7006" s="132"/>
    </row>
    <row r="7007" spans="2:41" ht="13.35" customHeight="1">
      <c r="B7007" s="135"/>
      <c r="I7007" s="136"/>
      <c r="J7007" s="135"/>
      <c r="M7007" s="136"/>
      <c r="N7007" s="135" t="s">
        <v>3990</v>
      </c>
      <c r="Q7007" s="136"/>
      <c r="R7007" s="135"/>
      <c r="S7007" s="696"/>
      <c r="T7007" s="694"/>
      <c r="V7007" s="146"/>
      <c r="W7007" s="124" t="s">
        <v>12</v>
      </c>
      <c r="X7007" s="146"/>
      <c r="Y7007" s="124" t="s">
        <v>11</v>
      </c>
      <c r="Z7007" s="146"/>
      <c r="AA7007" s="136" t="s">
        <v>364</v>
      </c>
      <c r="AB7007" s="135" t="s">
        <v>66</v>
      </c>
      <c r="AE7007" s="136"/>
      <c r="AF7007" s="135"/>
      <c r="AG7007" s="696"/>
      <c r="AH7007" s="694"/>
      <c r="AJ7007" s="146"/>
      <c r="AK7007" s="124" t="s">
        <v>12</v>
      </c>
      <c r="AL7007" s="146"/>
      <c r="AM7007" s="124" t="s">
        <v>11</v>
      </c>
      <c r="AN7007" s="146"/>
      <c r="AO7007" s="136" t="s">
        <v>364</v>
      </c>
    </row>
    <row r="7008" spans="2:41" ht="3.75" customHeight="1">
      <c r="B7008" s="135"/>
      <c r="I7008" s="136"/>
      <c r="J7008" s="135"/>
      <c r="M7008" s="136"/>
      <c r="N7008" s="140"/>
      <c r="O7008" s="141"/>
      <c r="P7008" s="141"/>
      <c r="Q7008" s="142"/>
      <c r="R7008" s="140"/>
      <c r="S7008" s="141"/>
      <c r="T7008" s="141"/>
      <c r="U7008" s="141"/>
      <c r="V7008" s="141"/>
      <c r="W7008" s="141"/>
      <c r="X7008" s="141"/>
      <c r="Y7008" s="141"/>
      <c r="Z7008" s="141"/>
      <c r="AA7008" s="142"/>
      <c r="AB7008" s="140"/>
      <c r="AC7008" s="141"/>
      <c r="AD7008" s="141"/>
      <c r="AE7008" s="142"/>
      <c r="AF7008" s="140"/>
      <c r="AG7008" s="141"/>
      <c r="AH7008" s="141"/>
      <c r="AI7008" s="141"/>
      <c r="AJ7008" s="141"/>
      <c r="AK7008" s="141"/>
      <c r="AL7008" s="141"/>
      <c r="AM7008" s="141"/>
      <c r="AN7008" s="141"/>
      <c r="AO7008" s="142"/>
    </row>
    <row r="7009" spans="2:41" ht="3.75" customHeight="1">
      <c r="B7009" s="135"/>
      <c r="I7009" s="136"/>
      <c r="J7009" s="135"/>
      <c r="M7009" s="136"/>
      <c r="N7009" s="130"/>
      <c r="O7009" s="131"/>
      <c r="P7009" s="131"/>
      <c r="Q7009" s="132"/>
      <c r="R7009" s="683" t="str">
        <f>IF(AND(NM_従事者_従事者87_従事者区分&lt;&gt;"",新_新規_2!I1463&lt;&gt;""), 新_新規_2!I1463, "")
&amp; IF(AND(NM_従事者_従事者87_従事者区分&lt;&gt;"",新_変更_3!AL1491&lt;&gt;""), 新_変更_3!AL1491, "")</f>
        <v/>
      </c>
      <c r="S7009" s="684"/>
      <c r="T7009" s="684"/>
      <c r="U7009" s="684"/>
      <c r="V7009" s="684"/>
      <c r="W7009" s="684"/>
      <c r="X7009" s="684"/>
      <c r="Y7009" s="684"/>
      <c r="Z7009" s="684"/>
      <c r="AA7009" s="684"/>
      <c r="AB7009" s="684"/>
      <c r="AC7009" s="684"/>
      <c r="AD7009" s="684"/>
      <c r="AE7009" s="684"/>
      <c r="AF7009" s="684"/>
      <c r="AG7009" s="684"/>
      <c r="AH7009" s="684"/>
      <c r="AI7009" s="684"/>
      <c r="AJ7009" s="685"/>
      <c r="AK7009" s="131"/>
      <c r="AL7009" s="131"/>
      <c r="AM7009" s="131"/>
      <c r="AN7009" s="131"/>
      <c r="AO7009" s="132"/>
    </row>
    <row r="7010" spans="2:41" ht="13.35" customHeight="1">
      <c r="B7010" s="135"/>
      <c r="I7010" s="136"/>
      <c r="J7010" s="135"/>
      <c r="M7010" s="136"/>
      <c r="N7010" s="135" t="s">
        <v>8</v>
      </c>
      <c r="Q7010" s="136"/>
      <c r="R7010" s="686"/>
      <c r="S7010" s="687"/>
      <c r="T7010" s="687"/>
      <c r="U7010" s="687"/>
      <c r="V7010" s="687"/>
      <c r="W7010" s="687"/>
      <c r="X7010" s="687"/>
      <c r="Y7010" s="687"/>
      <c r="Z7010" s="687"/>
      <c r="AA7010" s="687"/>
      <c r="AB7010" s="687"/>
      <c r="AC7010" s="687"/>
      <c r="AD7010" s="687"/>
      <c r="AE7010" s="687"/>
      <c r="AF7010" s="687"/>
      <c r="AG7010" s="687"/>
      <c r="AH7010" s="687"/>
      <c r="AI7010" s="687"/>
      <c r="AJ7010" s="688"/>
      <c r="AL7010" s="147" t="s">
        <v>13</v>
      </c>
      <c r="AM7010" s="124" t="s">
        <v>29</v>
      </c>
      <c r="AO7010" s="136"/>
    </row>
    <row r="7011" spans="2:41" ht="3.75" customHeight="1">
      <c r="B7011" s="135"/>
      <c r="I7011" s="136"/>
      <c r="J7011" s="135"/>
      <c r="M7011" s="136"/>
      <c r="N7011" s="140"/>
      <c r="O7011" s="141"/>
      <c r="P7011" s="141"/>
      <c r="Q7011" s="142"/>
      <c r="R7011" s="689"/>
      <c r="S7011" s="690"/>
      <c r="T7011" s="690"/>
      <c r="U7011" s="690"/>
      <c r="V7011" s="690"/>
      <c r="W7011" s="690"/>
      <c r="X7011" s="690"/>
      <c r="Y7011" s="690"/>
      <c r="Z7011" s="690"/>
      <c r="AA7011" s="690"/>
      <c r="AB7011" s="690"/>
      <c r="AC7011" s="690"/>
      <c r="AD7011" s="690"/>
      <c r="AE7011" s="690"/>
      <c r="AF7011" s="690"/>
      <c r="AG7011" s="690"/>
      <c r="AH7011" s="690"/>
      <c r="AI7011" s="690"/>
      <c r="AJ7011" s="691"/>
      <c r="AK7011" s="141"/>
      <c r="AL7011" s="141"/>
      <c r="AM7011" s="141"/>
      <c r="AN7011" s="141"/>
      <c r="AO7011" s="142"/>
    </row>
    <row r="7012" spans="2:41" ht="3.75" customHeight="1">
      <c r="B7012" s="135"/>
      <c r="I7012" s="136"/>
      <c r="J7012" s="135"/>
      <c r="M7012" s="136"/>
      <c r="N7012" s="130"/>
      <c r="O7012" s="131"/>
      <c r="P7012" s="131"/>
      <c r="Q7012" s="132"/>
      <c r="R7012" s="683" t="str">
        <f>IF(NM_従事者_従事者87_従事者区分="","",(IF(新_新規_2!I1462&lt;&gt;"", ASC(PHONETIC(新_新規_2!I1462)), "") &amp; IF(新_変更_3!AL1490&lt;&gt;"", ASC(PHONETIC(新_変更_3!AL1490)), "")))</f>
        <v/>
      </c>
      <c r="S7012" s="684"/>
      <c r="T7012" s="684"/>
      <c r="U7012" s="684"/>
      <c r="V7012" s="684"/>
      <c r="W7012" s="684"/>
      <c r="X7012" s="684"/>
      <c r="Y7012" s="684"/>
      <c r="Z7012" s="684"/>
      <c r="AA7012" s="684"/>
      <c r="AB7012" s="684"/>
      <c r="AC7012" s="684"/>
      <c r="AD7012" s="684"/>
      <c r="AE7012" s="684"/>
      <c r="AF7012" s="684"/>
      <c r="AG7012" s="684"/>
      <c r="AH7012" s="684"/>
      <c r="AI7012" s="684"/>
      <c r="AJ7012" s="684"/>
      <c r="AK7012" s="684"/>
      <c r="AL7012" s="684"/>
      <c r="AM7012" s="684"/>
      <c r="AN7012" s="684"/>
      <c r="AO7012" s="685"/>
    </row>
    <row r="7013" spans="2:41" ht="13.35" customHeight="1">
      <c r="B7013" s="135"/>
      <c r="I7013" s="136"/>
      <c r="J7013" s="135"/>
      <c r="M7013" s="136"/>
      <c r="N7013" s="135" t="s">
        <v>61</v>
      </c>
      <c r="Q7013" s="136"/>
      <c r="R7013" s="686"/>
      <c r="S7013" s="687"/>
      <c r="T7013" s="687"/>
      <c r="U7013" s="687"/>
      <c r="V7013" s="687"/>
      <c r="W7013" s="687"/>
      <c r="X7013" s="687"/>
      <c r="Y7013" s="687"/>
      <c r="Z7013" s="687"/>
      <c r="AA7013" s="687"/>
      <c r="AB7013" s="687"/>
      <c r="AC7013" s="687"/>
      <c r="AD7013" s="687"/>
      <c r="AE7013" s="687"/>
      <c r="AF7013" s="687"/>
      <c r="AG7013" s="687"/>
      <c r="AH7013" s="687"/>
      <c r="AI7013" s="687"/>
      <c r="AJ7013" s="687"/>
      <c r="AK7013" s="687"/>
      <c r="AL7013" s="687"/>
      <c r="AM7013" s="687"/>
      <c r="AN7013" s="687"/>
      <c r="AO7013" s="688"/>
    </row>
    <row r="7014" spans="2:41" ht="3.75" customHeight="1">
      <c r="B7014" s="135"/>
      <c r="I7014" s="136"/>
      <c r="J7014" s="135"/>
      <c r="M7014" s="136"/>
      <c r="N7014" s="135"/>
      <c r="Q7014" s="136"/>
      <c r="R7014" s="689"/>
      <c r="S7014" s="690"/>
      <c r="T7014" s="690"/>
      <c r="U7014" s="690"/>
      <c r="V7014" s="690"/>
      <c r="W7014" s="690"/>
      <c r="X7014" s="690"/>
      <c r="Y7014" s="690"/>
      <c r="Z7014" s="690"/>
      <c r="AA7014" s="690"/>
      <c r="AB7014" s="690"/>
      <c r="AC7014" s="690"/>
      <c r="AD7014" s="690"/>
      <c r="AE7014" s="690"/>
      <c r="AF7014" s="690"/>
      <c r="AG7014" s="690"/>
      <c r="AH7014" s="690"/>
      <c r="AI7014" s="690"/>
      <c r="AJ7014" s="690"/>
      <c r="AK7014" s="690"/>
      <c r="AL7014" s="690"/>
      <c r="AM7014" s="690"/>
      <c r="AN7014" s="690"/>
      <c r="AO7014" s="691"/>
    </row>
    <row r="7015" spans="2:41" ht="3.75" customHeight="1">
      <c r="B7015" s="135"/>
      <c r="I7015" s="136"/>
      <c r="J7015" s="135"/>
      <c r="N7015" s="130"/>
      <c r="O7015" s="131"/>
      <c r="P7015" s="131"/>
      <c r="Q7015" s="132"/>
      <c r="U7015" s="787" t="str">
        <f>IF(AND(NM_従事者_従事者87_従事者区分&lt;&gt;"",新_新規_2!L1464&lt;&gt;""), 新_新規_2!L1464, "")
&amp; IF(AND(NM_従事者_従事者87_従事者区分&lt;&gt;"",新_変更_3!AO1492&lt;&gt;""), 新_変更_3!AO1492, "")</f>
        <v/>
      </c>
      <c r="V7015" s="754"/>
      <c r="W7015" s="754"/>
      <c r="X7015" s="789"/>
      <c r="Y7015" s="131"/>
      <c r="Z7015" s="792" t="str">
        <f>IF(AND(NM_従事者_従事者87_従事者区分&lt;&gt;"",新_新規_2!O1464&lt;&gt;""), 新_新規_2!O1464, "")
 &amp; IF(AND(NM_従事者_従事者87_従事者区分&lt;&gt;"",新_変更_3!AR1492&lt;&gt;""), 新_変更_3!AR1492, "")</f>
        <v/>
      </c>
      <c r="AA7015" s="754"/>
      <c r="AB7015" s="754"/>
      <c r="AC7015" s="755"/>
      <c r="AG7015" s="683" t="str">
        <f>IF(AND(NM_従事者_従事者87_従事者区分&lt;&gt;"",新_新規_2!L1465&lt;&gt;""), 新_新規_2!L1465, "")
&amp; IF(AND(NM_従事者_従事者87_従事者区分&lt;&gt;"",新_変更_3!AO1493&lt;&gt;""), 新_変更_3!AO1493, "")</f>
        <v/>
      </c>
      <c r="AH7015" s="684"/>
      <c r="AI7015" s="684"/>
      <c r="AJ7015" s="684"/>
      <c r="AK7015" s="684"/>
      <c r="AL7015" s="684"/>
      <c r="AM7015" s="684"/>
      <c r="AN7015" s="684"/>
      <c r="AO7015" s="685"/>
    </row>
    <row r="7016" spans="2:41" ht="13.35" customHeight="1">
      <c r="B7016" s="135"/>
      <c r="I7016" s="136"/>
      <c r="J7016" s="135"/>
      <c r="N7016" s="135"/>
      <c r="Q7016" s="136"/>
      <c r="R7016" s="124" t="s">
        <v>15</v>
      </c>
      <c r="U7016" s="756"/>
      <c r="V7016" s="757"/>
      <c r="W7016" s="757"/>
      <c r="X7016" s="790"/>
      <c r="Y7016" s="125" t="s">
        <v>359</v>
      </c>
      <c r="Z7016" s="793"/>
      <c r="AA7016" s="757"/>
      <c r="AB7016" s="757"/>
      <c r="AC7016" s="758"/>
      <c r="AD7016" s="124" t="s">
        <v>56</v>
      </c>
      <c r="AG7016" s="686"/>
      <c r="AH7016" s="687"/>
      <c r="AI7016" s="687"/>
      <c r="AJ7016" s="687"/>
      <c r="AK7016" s="687"/>
      <c r="AL7016" s="687"/>
      <c r="AM7016" s="687"/>
      <c r="AN7016" s="687"/>
      <c r="AO7016" s="688"/>
    </row>
    <row r="7017" spans="2:41" ht="3.75" customHeight="1">
      <c r="B7017" s="135"/>
      <c r="I7017" s="136"/>
      <c r="J7017" s="135"/>
      <c r="N7017" s="135"/>
      <c r="Q7017" s="136"/>
      <c r="R7017" s="141"/>
      <c r="S7017" s="141"/>
      <c r="T7017" s="141"/>
      <c r="U7017" s="759"/>
      <c r="V7017" s="760"/>
      <c r="W7017" s="760"/>
      <c r="X7017" s="791"/>
      <c r="Y7017" s="141"/>
      <c r="Z7017" s="794"/>
      <c r="AA7017" s="760"/>
      <c r="AB7017" s="760"/>
      <c r="AC7017" s="761"/>
      <c r="AD7017" s="141"/>
      <c r="AE7017" s="141"/>
      <c r="AF7017" s="141"/>
      <c r="AG7017" s="689"/>
      <c r="AH7017" s="690"/>
      <c r="AI7017" s="690"/>
      <c r="AJ7017" s="690"/>
      <c r="AK7017" s="690"/>
      <c r="AL7017" s="690"/>
      <c r="AM7017" s="690"/>
      <c r="AN7017" s="690"/>
      <c r="AO7017" s="691"/>
    </row>
    <row r="7018" spans="2:41" ht="3.75" customHeight="1">
      <c r="B7018" s="135"/>
      <c r="I7018" s="136"/>
      <c r="J7018" s="135"/>
      <c r="N7018" s="135"/>
      <c r="Q7018" s="136"/>
      <c r="R7018" s="131"/>
      <c r="S7018" s="131"/>
      <c r="T7018" s="132"/>
      <c r="U7018" s="683" t="str">
        <f>IF(AND(NM_従事者_従事者87_従事者区分&lt;&gt;"",新_新規_2!T1465&lt;&gt;""), 新_新規_2!T1465, "")
 &amp; IF(AND(NM_従事者_従事者87_従事者区分&lt;&gt;"",新_変更_3!AW1493&lt;&gt;""), 新_変更_3!AW1493, "")</f>
        <v/>
      </c>
      <c r="V7018" s="684"/>
      <c r="W7018" s="684"/>
      <c r="X7018" s="684"/>
      <c r="Y7018" s="684"/>
      <c r="Z7018" s="684"/>
      <c r="AA7018" s="684"/>
      <c r="AB7018" s="684"/>
      <c r="AC7018" s="685"/>
      <c r="AD7018" s="130"/>
      <c r="AE7018" s="131"/>
      <c r="AF7018" s="132"/>
      <c r="AG7018" s="683" t="str">
        <f>IF(AND(NM_従事者_従事者87_従事者区分&lt;&gt;"",新_新規_2!L1466&lt;&gt;""), 新_新規_2!L1466, "")
 &amp; IF(AND(NM_従事者_従事者87_従事者区分&lt;&gt;"",新_変更_3!AO1494&lt;&gt;""), 新_変更_3!AO1494, "")</f>
        <v/>
      </c>
      <c r="AH7018" s="684"/>
      <c r="AI7018" s="684"/>
      <c r="AJ7018" s="684"/>
      <c r="AK7018" s="684"/>
      <c r="AL7018" s="684"/>
      <c r="AM7018" s="684"/>
      <c r="AN7018" s="684"/>
      <c r="AO7018" s="685"/>
    </row>
    <row r="7019" spans="2:41" ht="13.35" customHeight="1">
      <c r="B7019" s="135"/>
      <c r="I7019" s="136"/>
      <c r="J7019" s="135" t="s">
        <v>4079</v>
      </c>
      <c r="N7019" s="135" t="s">
        <v>23</v>
      </c>
      <c r="Q7019" s="136"/>
      <c r="R7019" s="124" t="s">
        <v>17</v>
      </c>
      <c r="T7019" s="136"/>
      <c r="U7019" s="686"/>
      <c r="V7019" s="687"/>
      <c r="W7019" s="687"/>
      <c r="X7019" s="687"/>
      <c r="Y7019" s="687"/>
      <c r="Z7019" s="687"/>
      <c r="AA7019" s="687"/>
      <c r="AB7019" s="687"/>
      <c r="AC7019" s="688"/>
      <c r="AD7019" s="135" t="s">
        <v>18</v>
      </c>
      <c r="AF7019" s="136"/>
      <c r="AG7019" s="686"/>
      <c r="AH7019" s="687"/>
      <c r="AI7019" s="687"/>
      <c r="AJ7019" s="687"/>
      <c r="AK7019" s="687"/>
      <c r="AL7019" s="687"/>
      <c r="AM7019" s="687"/>
      <c r="AN7019" s="687"/>
      <c r="AO7019" s="688"/>
    </row>
    <row r="7020" spans="2:41" ht="3.75" customHeight="1">
      <c r="B7020" s="135"/>
      <c r="I7020" s="136"/>
      <c r="J7020" s="135"/>
      <c r="N7020" s="135"/>
      <c r="Q7020" s="136"/>
      <c r="R7020" s="141"/>
      <c r="S7020" s="141"/>
      <c r="T7020" s="142"/>
      <c r="U7020" s="689"/>
      <c r="V7020" s="690"/>
      <c r="W7020" s="690"/>
      <c r="X7020" s="690"/>
      <c r="Y7020" s="690"/>
      <c r="Z7020" s="690"/>
      <c r="AA7020" s="690"/>
      <c r="AB7020" s="690"/>
      <c r="AC7020" s="691"/>
      <c r="AD7020" s="140"/>
      <c r="AE7020" s="141"/>
      <c r="AF7020" s="142"/>
      <c r="AG7020" s="689"/>
      <c r="AH7020" s="690"/>
      <c r="AI7020" s="690"/>
      <c r="AJ7020" s="690"/>
      <c r="AK7020" s="690"/>
      <c r="AL7020" s="690"/>
      <c r="AM7020" s="690"/>
      <c r="AN7020" s="690"/>
      <c r="AO7020" s="691"/>
    </row>
    <row r="7021" spans="2:41" ht="3.75" customHeight="1">
      <c r="B7021" s="135"/>
      <c r="I7021" s="136"/>
      <c r="J7021" s="135"/>
      <c r="N7021" s="135"/>
      <c r="Q7021" s="136"/>
      <c r="R7021" s="131"/>
      <c r="S7021" s="131"/>
      <c r="T7021" s="132"/>
      <c r="U7021" s="683" t="str">
        <f>IF(AND(NM_従事者_従事者87_従事者区分&lt;&gt;"",新_新規_2!T1466&lt;&gt;""), 新_新規_2!T1466, "")
&amp; IF(AND(NM_従事者_従事者87_従事者区分&lt;&gt;"",新_変更_3!AW1494&lt;&gt;""), 新_変更_3!AW1494, "")</f>
        <v/>
      </c>
      <c r="V7021" s="684"/>
      <c r="W7021" s="684"/>
      <c r="X7021" s="684"/>
      <c r="Y7021" s="684"/>
      <c r="Z7021" s="684"/>
      <c r="AA7021" s="684"/>
      <c r="AB7021" s="684"/>
      <c r="AC7021" s="685"/>
      <c r="AD7021" s="130"/>
      <c r="AE7021" s="131"/>
      <c r="AF7021" s="132"/>
      <c r="AG7021" s="683" t="str">
        <f>IF(AND(NM_従事者_従事者87_従事者区分&lt;&gt;"",新_新規_2!L1467&lt;&gt;""), 新_新規_2!L1467, "")
&amp; IF(AND(NM_従事者_従事者87_従事者区分&lt;&gt;"",新_変更_3!AO1495&lt;&gt;""), 新_変更_3!AO1495, "")</f>
        <v/>
      </c>
      <c r="AH7021" s="684"/>
      <c r="AI7021" s="684"/>
      <c r="AJ7021" s="684"/>
      <c r="AK7021" s="684"/>
      <c r="AL7021" s="684"/>
      <c r="AM7021" s="684"/>
      <c r="AN7021" s="684"/>
      <c r="AO7021" s="685"/>
    </row>
    <row r="7022" spans="2:41" ht="13.35" customHeight="1">
      <c r="B7022" s="135"/>
      <c r="I7022" s="136"/>
      <c r="J7022" s="135"/>
      <c r="N7022" s="135"/>
      <c r="Q7022" s="136"/>
      <c r="R7022" s="124" t="s">
        <v>19</v>
      </c>
      <c r="T7022" s="136"/>
      <c r="U7022" s="686"/>
      <c r="V7022" s="687"/>
      <c r="W7022" s="687"/>
      <c r="X7022" s="687"/>
      <c r="Y7022" s="687"/>
      <c r="Z7022" s="687"/>
      <c r="AA7022" s="687"/>
      <c r="AB7022" s="687"/>
      <c r="AC7022" s="688"/>
      <c r="AD7022" s="135" t="s">
        <v>20</v>
      </c>
      <c r="AF7022" s="136"/>
      <c r="AG7022" s="686"/>
      <c r="AH7022" s="687"/>
      <c r="AI7022" s="687"/>
      <c r="AJ7022" s="687"/>
      <c r="AK7022" s="687"/>
      <c r="AL7022" s="687"/>
      <c r="AM7022" s="687"/>
      <c r="AN7022" s="687"/>
      <c r="AO7022" s="688"/>
    </row>
    <row r="7023" spans="2:41" ht="3.75" customHeight="1">
      <c r="B7023" s="135"/>
      <c r="I7023" s="136"/>
      <c r="J7023" s="135"/>
      <c r="N7023" s="140"/>
      <c r="O7023" s="141"/>
      <c r="P7023" s="141"/>
      <c r="Q7023" s="142"/>
      <c r="R7023" s="141"/>
      <c r="S7023" s="141"/>
      <c r="T7023" s="142"/>
      <c r="U7023" s="689"/>
      <c r="V7023" s="690"/>
      <c r="W7023" s="690"/>
      <c r="X7023" s="690"/>
      <c r="Y7023" s="690"/>
      <c r="Z7023" s="690"/>
      <c r="AA7023" s="690"/>
      <c r="AB7023" s="690"/>
      <c r="AC7023" s="691"/>
      <c r="AD7023" s="140"/>
      <c r="AE7023" s="141"/>
      <c r="AF7023" s="142"/>
      <c r="AG7023" s="689"/>
      <c r="AH7023" s="690"/>
      <c r="AI7023" s="690"/>
      <c r="AJ7023" s="690"/>
      <c r="AK7023" s="690"/>
      <c r="AL7023" s="690"/>
      <c r="AM7023" s="690"/>
      <c r="AN7023" s="690"/>
      <c r="AO7023" s="691"/>
    </row>
    <row r="7024" spans="2:41" ht="3.75" customHeight="1">
      <c r="B7024" s="135"/>
      <c r="I7024" s="136"/>
      <c r="J7024" s="135"/>
      <c r="M7024" s="136"/>
      <c r="N7024" s="135"/>
      <c r="Q7024" s="136"/>
      <c r="R7024" s="130"/>
      <c r="S7024" s="131"/>
      <c r="T7024" s="131"/>
      <c r="U7024" s="131"/>
      <c r="V7024" s="131"/>
      <c r="W7024" s="131"/>
      <c r="X7024" s="131"/>
      <c r="Y7024" s="131"/>
      <c r="Z7024" s="131"/>
      <c r="AA7024" s="131"/>
      <c r="AB7024" s="131"/>
      <c r="AC7024" s="131"/>
      <c r="AD7024" s="131"/>
      <c r="AE7024" s="131"/>
      <c r="AF7024" s="131"/>
      <c r="AG7024" s="131"/>
      <c r="AH7024" s="131"/>
      <c r="AI7024" s="131"/>
      <c r="AJ7024" s="131"/>
      <c r="AK7024" s="131"/>
      <c r="AL7024" s="131"/>
      <c r="AM7024" s="131"/>
      <c r="AN7024" s="131"/>
      <c r="AO7024" s="132"/>
    </row>
    <row r="7025" spans="2:41" ht="13.35" customHeight="1">
      <c r="B7025" s="135"/>
      <c r="I7025" s="136"/>
      <c r="J7025" s="135"/>
      <c r="M7025" s="136"/>
      <c r="N7025" s="135" t="s">
        <v>111</v>
      </c>
      <c r="Q7025" s="136"/>
      <c r="R7025" s="135"/>
      <c r="S7025" s="696"/>
      <c r="T7025" s="694"/>
      <c r="V7025" s="146"/>
      <c r="W7025" s="124" t="s">
        <v>12</v>
      </c>
      <c r="X7025" s="146"/>
      <c r="Y7025" s="124" t="s">
        <v>11</v>
      </c>
      <c r="Z7025" s="146"/>
      <c r="AA7025" s="124" t="s">
        <v>364</v>
      </c>
      <c r="AO7025" s="136"/>
    </row>
    <row r="7026" spans="2:41" ht="3.75" customHeight="1">
      <c r="B7026" s="135"/>
      <c r="I7026" s="136"/>
      <c r="J7026" s="135"/>
      <c r="M7026" s="136"/>
      <c r="N7026" s="135"/>
      <c r="Q7026" s="136"/>
      <c r="R7026" s="135"/>
      <c r="AO7026" s="136"/>
    </row>
    <row r="7027" spans="2:41" ht="3.75" customHeight="1">
      <c r="B7027" s="135"/>
      <c r="I7027" s="136"/>
      <c r="J7027" s="135"/>
      <c r="M7027" s="136"/>
      <c r="N7027" s="130"/>
      <c r="O7027" s="131"/>
      <c r="P7027" s="131"/>
      <c r="Q7027" s="131"/>
      <c r="R7027" s="781" t="str">
        <f>IF(AND(NM_従事者_従事者87_従事者区分&lt;&gt;"",新_新規_2!I1468&lt;&gt;""), 新_新規_2!I1468, "")
 &amp; IF(AND(NM_従事者_従事者87_従事者区分&lt;&gt;"",新_変更_3!AL1496&lt;&gt;""), 新_変更_3!AL1496, "")</f>
        <v/>
      </c>
      <c r="S7027" s="784" t="str">
        <f>IF(AND(NM_従事者_従事者87_従事者区分&lt;&gt;"",新_新規_2!J1468&lt;&gt;""), 新_新規_2!J1468, "")
&amp; IF(AND(NM_従事者_従事者87_従事者区分&lt;&gt;"",新_変更_3!AM1496&lt;&gt;""), 新_変更_3!AM1496, "")</f>
        <v/>
      </c>
      <c r="T7027" s="131"/>
      <c r="U7027" s="787" t="str">
        <f>IF(AND(NM_従事者_従事者87_従事者区分&lt;&gt;"",新_新規_2!L1468&lt;&gt;""), 新_新規_2!L1468, "")
&amp; IF(AND(NM_従事者_従事者87_従事者区分&lt;&gt;"",新_変更_3!AO1496&lt;&gt;""), 新_変更_3!AO1496, "")</f>
        <v/>
      </c>
      <c r="V7027" s="130"/>
      <c r="W7027" s="131"/>
      <c r="X7027" s="131"/>
      <c r="Y7027" s="131"/>
      <c r="Z7027" s="131"/>
      <c r="AA7027" s="131"/>
      <c r="AB7027" s="131"/>
      <c r="AC7027" s="131"/>
      <c r="AD7027" s="131"/>
      <c r="AE7027" s="131"/>
      <c r="AF7027" s="131"/>
      <c r="AG7027" s="131"/>
      <c r="AH7027" s="133"/>
      <c r="AI7027" s="133"/>
      <c r="AJ7027" s="131"/>
      <c r="AK7027" s="149"/>
      <c r="AL7027" s="131"/>
      <c r="AM7027" s="131"/>
      <c r="AN7027" s="131"/>
      <c r="AO7027" s="132"/>
    </row>
    <row r="7028" spans="2:41" ht="13.35" customHeight="1">
      <c r="B7028" s="135"/>
      <c r="I7028" s="136"/>
      <c r="J7028" s="135"/>
      <c r="M7028" s="136"/>
      <c r="N7028" s="135" t="s">
        <v>30</v>
      </c>
      <c r="R7028" s="782"/>
      <c r="S7028" s="785"/>
      <c r="T7028" s="124" t="s">
        <v>388</v>
      </c>
      <c r="U7028" s="756"/>
      <c r="V7028" s="135" t="s">
        <v>112</v>
      </c>
      <c r="AH7028" s="137"/>
      <c r="AI7028" s="137"/>
      <c r="AK7028" s="150"/>
      <c r="AO7028" s="136"/>
    </row>
    <row r="7029" spans="2:41" ht="3.75" customHeight="1">
      <c r="B7029" s="135"/>
      <c r="I7029" s="136"/>
      <c r="J7029" s="135"/>
      <c r="M7029" s="136"/>
      <c r="N7029" s="135"/>
      <c r="R7029" s="783"/>
      <c r="S7029" s="786"/>
      <c r="T7029" s="141"/>
      <c r="U7029" s="759"/>
      <c r="V7029" s="140"/>
      <c r="W7029" s="141"/>
      <c r="X7029" s="141"/>
      <c r="Y7029" s="141"/>
      <c r="Z7029" s="141"/>
      <c r="AA7029" s="141"/>
      <c r="AB7029" s="141"/>
      <c r="AC7029" s="141"/>
      <c r="AD7029" s="141"/>
      <c r="AE7029" s="141"/>
      <c r="AF7029" s="141"/>
      <c r="AG7029" s="141"/>
      <c r="AH7029" s="143"/>
      <c r="AI7029" s="143"/>
      <c r="AJ7029" s="141"/>
      <c r="AK7029" s="151"/>
      <c r="AL7029" s="141"/>
      <c r="AM7029" s="141"/>
      <c r="AN7029" s="141"/>
      <c r="AO7029" s="142"/>
    </row>
    <row r="7030" spans="2:41" ht="3.75" customHeight="1">
      <c r="B7030" s="135"/>
      <c r="I7030" s="136"/>
      <c r="J7030" s="135"/>
      <c r="M7030" s="136"/>
      <c r="N7030" s="130"/>
      <c r="O7030" s="131"/>
      <c r="P7030" s="131"/>
      <c r="Q7030" s="132"/>
      <c r="R7030" s="788" t="str">
        <f>IF(AND(NM_従事者_従事者87_従事者区分&lt;&gt;"",新_新規_2!K1472&lt;&gt;""), 新_新規_2!K1472, "")
 &amp; IF(AND(NM_従事者_従事者87_従事者区分&lt;&gt;"",新_変更_3!AN1500&lt;&gt;""), 新_変更_3!AN1500, "")</f>
        <v/>
      </c>
      <c r="S7030" s="684"/>
      <c r="T7030" s="684"/>
      <c r="U7030" s="685"/>
      <c r="V7030" s="686" t="str">
        <f>IF(AND(NM_従事者_従事者87_従事者区分&lt;&gt;"",新_新規_2!O1472&lt;&gt;""), 新_新規_2!O1472, "")
&amp; IF(AND(NM_従事者_従事者87_従事者区分&lt;&gt;"",新_変更_3!AR1500&lt;&gt;""), 新_変更_3!AR1500, "")</f>
        <v/>
      </c>
      <c r="W7030" s="688"/>
      <c r="X7030" s="683" t="str">
        <f>IF(AND(NM_従事者_従事者87_従事者区分&lt;&gt;"",新_新規_2!Q1472&lt;&gt;""), 新_新規_2!Q1472, "")
 &amp; IF(AND(NM_従事者_従事者87_従事者区分&lt;&gt;"",新_変更_3!AT1500&lt;&gt;""), 新_変更_3!AT1500, "")</f>
        <v/>
      </c>
      <c r="Y7030" s="684"/>
      <c r="Z7030" s="684"/>
      <c r="AA7030" s="685"/>
      <c r="AI7030" s="131"/>
      <c r="AO7030" s="136"/>
    </row>
    <row r="7031" spans="2:41" ht="13.35" customHeight="1">
      <c r="B7031" s="135"/>
      <c r="I7031" s="136"/>
      <c r="J7031" s="135"/>
      <c r="M7031" s="136"/>
      <c r="N7031" s="135" t="s">
        <v>114</v>
      </c>
      <c r="Q7031" s="136"/>
      <c r="R7031" s="686"/>
      <c r="S7031" s="687"/>
      <c r="T7031" s="687"/>
      <c r="U7031" s="688"/>
      <c r="V7031" s="686"/>
      <c r="W7031" s="688"/>
      <c r="X7031" s="686"/>
      <c r="Y7031" s="687"/>
      <c r="Z7031" s="687"/>
      <c r="AA7031" s="688"/>
      <c r="AB7031" s="158" t="s">
        <v>171</v>
      </c>
      <c r="AO7031" s="136"/>
    </row>
    <row r="7032" spans="2:41" ht="3.75" customHeight="1">
      <c r="B7032" s="135"/>
      <c r="I7032" s="136"/>
      <c r="J7032" s="135"/>
      <c r="M7032" s="136"/>
      <c r="N7032" s="135"/>
      <c r="Q7032" s="136"/>
      <c r="R7032" s="689"/>
      <c r="S7032" s="690"/>
      <c r="T7032" s="690"/>
      <c r="U7032" s="691"/>
      <c r="V7032" s="689"/>
      <c r="W7032" s="691"/>
      <c r="X7032" s="689"/>
      <c r="Y7032" s="690"/>
      <c r="Z7032" s="690"/>
      <c r="AA7032" s="691"/>
      <c r="AB7032" s="141"/>
      <c r="AC7032" s="141"/>
      <c r="AD7032" s="141"/>
      <c r="AE7032" s="141"/>
      <c r="AF7032" s="141"/>
      <c r="AG7032" s="141"/>
      <c r="AH7032" s="141"/>
      <c r="AI7032" s="141"/>
      <c r="AJ7032" s="141"/>
      <c r="AK7032" s="141"/>
      <c r="AL7032" s="141"/>
      <c r="AM7032" s="141"/>
      <c r="AN7032" s="141"/>
      <c r="AO7032" s="142"/>
    </row>
    <row r="7033" spans="2:41" ht="3.75" customHeight="1">
      <c r="B7033" s="135"/>
      <c r="I7033" s="136"/>
      <c r="J7033" s="135"/>
      <c r="M7033" s="136"/>
      <c r="N7033" s="130"/>
      <c r="O7033" s="131"/>
      <c r="P7033" s="131"/>
      <c r="Q7033" s="131"/>
      <c r="R7033" s="130"/>
      <c r="S7033" s="131"/>
      <c r="T7033" s="131"/>
      <c r="U7033" s="131"/>
      <c r="V7033" s="131"/>
      <c r="W7033" s="131"/>
      <c r="X7033" s="131"/>
      <c r="Y7033" s="131"/>
      <c r="Z7033" s="131"/>
      <c r="AA7033" s="132"/>
      <c r="AB7033" s="130"/>
      <c r="AI7033" s="136"/>
      <c r="AJ7033" s="130"/>
      <c r="AK7033" s="131"/>
      <c r="AL7033" s="131"/>
      <c r="AM7033" s="131"/>
      <c r="AN7033" s="131"/>
      <c r="AO7033" s="132"/>
    </row>
    <row r="7034" spans="2:41" ht="13.35" customHeight="1">
      <c r="B7034" s="135"/>
      <c r="I7034" s="136"/>
      <c r="J7034" s="135"/>
      <c r="M7034" s="136"/>
      <c r="N7034" s="135" t="s">
        <v>115</v>
      </c>
      <c r="R7034" s="135"/>
      <c r="S7034" s="696" t="str">
        <f>IF(AND(NM_従事者_従事者87_従事者区分&lt;&gt;"",新_新規_2!I1474&lt;&gt;""), 新_新規_2!I1474, "")
 &amp; IF(AND(NM_従事者_従事者87_従事者区分&lt;&gt;"",新_変更_3!AL1502&lt;&gt;""), 新_変更_3!AL1502, "")</f>
        <v/>
      </c>
      <c r="T7034" s="694"/>
      <c r="V7034" s="146" t="str">
        <f>IF(AND(NM_従事者_従事者87_従事者区分&lt;&gt;"",新_新規_2!K1474&lt;&gt;""), 新_新規_2!K1474, "")
&amp; IF(AND(NM_従事者_従事者87_従事者区分&lt;&gt;"",新_変更_3!AN1502&lt;&gt;""), 新_変更_3!AN1502, "")</f>
        <v/>
      </c>
      <c r="W7034" s="124" t="s">
        <v>12</v>
      </c>
      <c r="X7034" s="146" t="str">
        <f>IF(AND(NM_従事者_従事者87_従事者区分&lt;&gt;"",新_新規_2!M1474&lt;&gt;""), 新_新規_2!M1474, "")
&amp; IF(AND(NM_従事者_従事者87_従事者区分&lt;&gt;"",新_変更_3!AP1502&lt;&gt;""), 新_変更_3!AP1502, "")</f>
        <v/>
      </c>
      <c r="Y7034" s="124" t="s">
        <v>11</v>
      </c>
      <c r="Z7034" s="146" t="str">
        <f>IF(AND(NM_従事者_従事者87_従事者区分&lt;&gt;"",新_新規_2!O1474&lt;&gt;""), 新_新規_2!O1474, "")
 &amp; IF(AND(NM_従事者_従事者87_従事者区分&lt;&gt;"",新_変更_3!AR1502&lt;&gt;""), 新_変更_3!AR1502, "")</f>
        <v/>
      </c>
      <c r="AA7034" s="124" t="s">
        <v>364</v>
      </c>
      <c r="AB7034" s="135" t="s">
        <v>170</v>
      </c>
      <c r="AI7034" s="136"/>
      <c r="AJ7034" s="135"/>
      <c r="AK7034" s="696"/>
      <c r="AL7034" s="693"/>
      <c r="AM7034" s="693"/>
      <c r="AN7034" s="693"/>
      <c r="AO7034" s="694"/>
    </row>
    <row r="7035" spans="2:41" ht="3.75" customHeight="1">
      <c r="B7035" s="135"/>
      <c r="I7035" s="136"/>
      <c r="J7035" s="135"/>
      <c r="M7035" s="136"/>
      <c r="N7035" s="135"/>
      <c r="R7035" s="140"/>
      <c r="S7035" s="141"/>
      <c r="T7035" s="141"/>
      <c r="U7035" s="141"/>
      <c r="V7035" s="141"/>
      <c r="W7035" s="141"/>
      <c r="X7035" s="141"/>
      <c r="Y7035" s="141"/>
      <c r="Z7035" s="141"/>
      <c r="AA7035" s="142"/>
      <c r="AB7035" s="140"/>
      <c r="AC7035" s="141"/>
      <c r="AD7035" s="141"/>
      <c r="AE7035" s="141"/>
      <c r="AF7035" s="141"/>
      <c r="AG7035" s="141"/>
      <c r="AH7035" s="141"/>
      <c r="AI7035" s="142"/>
      <c r="AJ7035" s="140"/>
      <c r="AK7035" s="141"/>
      <c r="AL7035" s="141"/>
      <c r="AM7035" s="141"/>
      <c r="AN7035" s="141"/>
      <c r="AO7035" s="142"/>
    </row>
    <row r="7036" spans="2:41" ht="3.75" customHeight="1">
      <c r="B7036" s="135"/>
      <c r="I7036" s="136"/>
      <c r="J7036" s="135"/>
      <c r="M7036" s="136"/>
      <c r="N7036" s="130"/>
      <c r="O7036" s="131"/>
      <c r="P7036" s="131"/>
      <c r="Q7036" s="132"/>
      <c r="R7036" s="683" t="str">
        <f>IF(新_新規_2!T1471="☑", "研修中の登録販売者", "") &amp; IF(新_変更_3!AW1499="☑", "研修中の登録販売者", "")</f>
        <v/>
      </c>
      <c r="S7036" s="684"/>
      <c r="T7036" s="684"/>
      <c r="U7036" s="684"/>
      <c r="V7036" s="684"/>
      <c r="W7036" s="684"/>
      <c r="X7036" s="684"/>
      <c r="Y7036" s="684"/>
      <c r="Z7036" s="684"/>
      <c r="AA7036" s="684"/>
      <c r="AB7036" s="684"/>
      <c r="AC7036" s="684"/>
      <c r="AD7036" s="684"/>
      <c r="AE7036" s="684"/>
      <c r="AF7036" s="684"/>
      <c r="AG7036" s="684"/>
      <c r="AH7036" s="684"/>
      <c r="AI7036" s="684"/>
      <c r="AJ7036" s="684"/>
      <c r="AK7036" s="684"/>
      <c r="AL7036" s="684"/>
      <c r="AM7036" s="684"/>
      <c r="AN7036" s="684"/>
      <c r="AO7036" s="685"/>
    </row>
    <row r="7037" spans="2:41" ht="13.35" customHeight="1">
      <c r="B7037" s="135"/>
      <c r="I7037" s="136"/>
      <c r="J7037" s="135"/>
      <c r="M7037" s="136"/>
      <c r="N7037" s="135" t="s">
        <v>32</v>
      </c>
      <c r="Q7037" s="136"/>
      <c r="R7037" s="686"/>
      <c r="S7037" s="687"/>
      <c r="T7037" s="687"/>
      <c r="U7037" s="687"/>
      <c r="V7037" s="687"/>
      <c r="W7037" s="687"/>
      <c r="X7037" s="687"/>
      <c r="Y7037" s="687"/>
      <c r="Z7037" s="687"/>
      <c r="AA7037" s="687"/>
      <c r="AB7037" s="687"/>
      <c r="AC7037" s="687"/>
      <c r="AD7037" s="687"/>
      <c r="AE7037" s="687"/>
      <c r="AF7037" s="687"/>
      <c r="AG7037" s="687"/>
      <c r="AH7037" s="687"/>
      <c r="AI7037" s="687"/>
      <c r="AJ7037" s="687"/>
      <c r="AK7037" s="687"/>
      <c r="AL7037" s="687"/>
      <c r="AM7037" s="687"/>
      <c r="AN7037" s="687"/>
      <c r="AO7037" s="688"/>
    </row>
    <row r="7038" spans="2:41" ht="3.75" customHeight="1">
      <c r="B7038" s="135"/>
      <c r="I7038" s="136"/>
      <c r="J7038" s="135"/>
      <c r="M7038" s="136"/>
      <c r="N7038" s="140"/>
      <c r="O7038" s="141"/>
      <c r="P7038" s="141"/>
      <c r="Q7038" s="142"/>
      <c r="R7038" s="689"/>
      <c r="S7038" s="690"/>
      <c r="T7038" s="690"/>
      <c r="U7038" s="690"/>
      <c r="V7038" s="690"/>
      <c r="W7038" s="690"/>
      <c r="X7038" s="690"/>
      <c r="Y7038" s="690"/>
      <c r="Z7038" s="690"/>
      <c r="AA7038" s="690"/>
      <c r="AB7038" s="690"/>
      <c r="AC7038" s="690"/>
      <c r="AD7038" s="690"/>
      <c r="AE7038" s="690"/>
      <c r="AF7038" s="690"/>
      <c r="AG7038" s="690"/>
      <c r="AH7038" s="690"/>
      <c r="AI7038" s="690"/>
      <c r="AJ7038" s="690"/>
      <c r="AK7038" s="690"/>
      <c r="AL7038" s="690"/>
      <c r="AM7038" s="690"/>
      <c r="AN7038" s="690"/>
      <c r="AO7038" s="691"/>
    </row>
    <row r="7039" spans="2:41" ht="3.75" customHeight="1">
      <c r="B7039" s="135"/>
      <c r="I7039" s="136"/>
      <c r="J7039" s="130"/>
      <c r="K7039" s="131"/>
      <c r="L7039" s="131"/>
      <c r="M7039" s="132"/>
      <c r="N7039" s="130"/>
      <c r="O7039" s="131"/>
      <c r="P7039" s="131"/>
      <c r="Q7039" s="132"/>
      <c r="R7039" s="130"/>
      <c r="S7039" s="131"/>
      <c r="T7039" s="131"/>
      <c r="U7039" s="131"/>
      <c r="V7039" s="131"/>
      <c r="W7039" s="131"/>
      <c r="X7039" s="131"/>
      <c r="Y7039" s="131"/>
      <c r="Z7039" s="131"/>
      <c r="AA7039" s="132"/>
      <c r="AB7039" s="130"/>
      <c r="AC7039" s="131"/>
      <c r="AD7039" s="131"/>
      <c r="AE7039" s="132"/>
      <c r="AF7039" s="131"/>
      <c r="AG7039" s="131"/>
      <c r="AH7039" s="131"/>
      <c r="AI7039" s="131"/>
      <c r="AJ7039" s="131"/>
      <c r="AK7039" s="131"/>
      <c r="AL7039" s="131"/>
      <c r="AM7039" s="131"/>
      <c r="AN7039" s="131"/>
      <c r="AO7039" s="132"/>
    </row>
    <row r="7040" spans="2:41" ht="13.35" customHeight="1">
      <c r="B7040" s="135"/>
      <c r="I7040" s="136"/>
      <c r="J7040" s="135"/>
      <c r="M7040" s="136"/>
      <c r="N7040" s="135" t="s">
        <v>27</v>
      </c>
      <c r="Q7040" s="136"/>
      <c r="R7040" s="135"/>
      <c r="S7040" s="692" t="str">
        <f xml:space="preserve"> IF(新_新規_2!I1478&lt;&gt;"", "01300011:その他従事者", "") &amp; IF(新_変更_3!AL1506&lt;&gt;"", "01300011:その他従事者", "")</f>
        <v/>
      </c>
      <c r="T7040" s="693"/>
      <c r="U7040" s="693"/>
      <c r="V7040" s="693"/>
      <c r="W7040" s="693"/>
      <c r="X7040" s="693"/>
      <c r="Y7040" s="693"/>
      <c r="Z7040" s="693"/>
      <c r="AA7040" s="694"/>
      <c r="AB7040" s="135" t="s">
        <v>28</v>
      </c>
      <c r="AE7040" s="136"/>
      <c r="AF7040" s="135"/>
      <c r="AG7040" s="695" t="str">
        <f>IF(新_新規_2!I1486="☑", "01300001:薬剤師", "") &amp; IF(新_変更_3!AL1514="☑", "01300001:薬剤師", "")
&amp; IF(新_新規_2!N1486="☑", "01300002:登録販売者", "") &amp; IF(新_変更_3!AQ1514="☑", "01300002:登録販売者", "")
&amp; IF(新_新規_2!T1486="☑", "01300002:登録販売者", "") &amp; IF(新_変更_3!AW1514="☑", "01300002:登録販売者", "")</f>
        <v/>
      </c>
      <c r="AH7040" s="693"/>
      <c r="AI7040" s="693"/>
      <c r="AJ7040" s="693"/>
      <c r="AK7040" s="693"/>
      <c r="AL7040" s="693"/>
      <c r="AM7040" s="693"/>
      <c r="AN7040" s="693"/>
      <c r="AO7040" s="694"/>
    </row>
    <row r="7041" spans="2:41" ht="3.75" customHeight="1">
      <c r="B7041" s="135"/>
      <c r="I7041" s="136"/>
      <c r="J7041" s="135"/>
      <c r="M7041" s="136"/>
      <c r="N7041" s="140"/>
      <c r="O7041" s="141"/>
      <c r="P7041" s="141"/>
      <c r="Q7041" s="142"/>
      <c r="R7041" s="140"/>
      <c r="S7041" s="141"/>
      <c r="T7041" s="141"/>
      <c r="U7041" s="141"/>
      <c r="V7041" s="141"/>
      <c r="W7041" s="141"/>
      <c r="X7041" s="141"/>
      <c r="Y7041" s="141"/>
      <c r="Z7041" s="141"/>
      <c r="AA7041" s="142"/>
      <c r="AB7041" s="140"/>
      <c r="AC7041" s="141"/>
      <c r="AD7041" s="141"/>
      <c r="AE7041" s="142"/>
      <c r="AF7041" s="141"/>
      <c r="AG7041" s="141"/>
      <c r="AH7041" s="141"/>
      <c r="AI7041" s="141"/>
      <c r="AJ7041" s="141"/>
      <c r="AK7041" s="141"/>
      <c r="AL7041" s="141"/>
      <c r="AM7041" s="141"/>
      <c r="AN7041" s="141"/>
      <c r="AO7041" s="142"/>
    </row>
    <row r="7042" spans="2:41" ht="3.75" customHeight="1">
      <c r="B7042" s="135"/>
      <c r="I7042" s="136"/>
      <c r="J7042" s="135"/>
      <c r="M7042" s="136"/>
      <c r="N7042" s="130"/>
      <c r="O7042" s="131"/>
      <c r="P7042" s="131"/>
      <c r="Q7042" s="132"/>
      <c r="R7042" s="130"/>
      <c r="S7042" s="131"/>
      <c r="T7042" s="131"/>
      <c r="U7042" s="131"/>
      <c r="V7042" s="131"/>
      <c r="W7042" s="131"/>
      <c r="X7042" s="131"/>
      <c r="Y7042" s="131"/>
      <c r="Z7042" s="131"/>
      <c r="AA7042" s="132"/>
      <c r="AB7042" s="130"/>
      <c r="AC7042" s="131"/>
      <c r="AD7042" s="131"/>
      <c r="AE7042" s="132"/>
      <c r="AF7042" s="130"/>
      <c r="AG7042" s="131"/>
      <c r="AH7042" s="131"/>
      <c r="AI7042" s="131"/>
      <c r="AJ7042" s="131"/>
      <c r="AK7042" s="131"/>
      <c r="AL7042" s="131"/>
      <c r="AM7042" s="131"/>
      <c r="AN7042" s="131"/>
      <c r="AO7042" s="132"/>
    </row>
    <row r="7043" spans="2:41" ht="13.35" customHeight="1">
      <c r="B7043" s="135"/>
      <c r="I7043" s="136"/>
      <c r="J7043" s="135"/>
      <c r="M7043" s="136"/>
      <c r="N7043" s="135" t="s">
        <v>3990</v>
      </c>
      <c r="Q7043" s="136"/>
      <c r="R7043" s="135"/>
      <c r="S7043" s="696"/>
      <c r="T7043" s="694"/>
      <c r="V7043" s="146"/>
      <c r="W7043" s="124" t="s">
        <v>12</v>
      </c>
      <c r="X7043" s="146"/>
      <c r="Y7043" s="124" t="s">
        <v>11</v>
      </c>
      <c r="Z7043" s="146"/>
      <c r="AA7043" s="136" t="s">
        <v>364</v>
      </c>
      <c r="AB7043" s="135" t="s">
        <v>66</v>
      </c>
      <c r="AE7043" s="136"/>
      <c r="AF7043" s="135"/>
      <c r="AG7043" s="696"/>
      <c r="AH7043" s="694"/>
      <c r="AJ7043" s="146"/>
      <c r="AK7043" s="124" t="s">
        <v>12</v>
      </c>
      <c r="AL7043" s="146"/>
      <c r="AM7043" s="124" t="s">
        <v>11</v>
      </c>
      <c r="AN7043" s="146"/>
      <c r="AO7043" s="136" t="s">
        <v>364</v>
      </c>
    </row>
    <row r="7044" spans="2:41" ht="3.75" customHeight="1">
      <c r="B7044" s="135"/>
      <c r="I7044" s="136"/>
      <c r="J7044" s="135"/>
      <c r="M7044" s="136"/>
      <c r="N7044" s="140"/>
      <c r="O7044" s="141"/>
      <c r="P7044" s="141"/>
      <c r="Q7044" s="142"/>
      <c r="R7044" s="140"/>
      <c r="S7044" s="141"/>
      <c r="T7044" s="141"/>
      <c r="U7044" s="141"/>
      <c r="V7044" s="141"/>
      <c r="W7044" s="141"/>
      <c r="X7044" s="141"/>
      <c r="Y7044" s="141"/>
      <c r="Z7044" s="141"/>
      <c r="AA7044" s="142"/>
      <c r="AB7044" s="140"/>
      <c r="AC7044" s="141"/>
      <c r="AD7044" s="141"/>
      <c r="AE7044" s="142"/>
      <c r="AF7044" s="140"/>
      <c r="AG7044" s="141"/>
      <c r="AH7044" s="141"/>
      <c r="AI7044" s="141"/>
      <c r="AJ7044" s="141"/>
      <c r="AK7044" s="141"/>
      <c r="AL7044" s="141"/>
      <c r="AM7044" s="141"/>
      <c r="AN7044" s="141"/>
      <c r="AO7044" s="142"/>
    </row>
    <row r="7045" spans="2:41" ht="3.75" customHeight="1">
      <c r="B7045" s="135"/>
      <c r="I7045" s="136"/>
      <c r="J7045" s="135"/>
      <c r="M7045" s="136"/>
      <c r="N7045" s="130"/>
      <c r="O7045" s="131"/>
      <c r="P7045" s="131"/>
      <c r="Q7045" s="132"/>
      <c r="R7045" s="683" t="str">
        <f>IF(AND(NM_従事者_従事者88_従事者区分&lt;&gt;"",新_新規_2!I1478&lt;&gt;""), 新_新規_2!I1478, "")
 &amp; IF(AND(NM_従事者_従事者88_従事者区分&lt;&gt;"",新_変更_3!AL1506&lt;&gt;""), 新_変更_3!AL1506, "")</f>
        <v/>
      </c>
      <c r="S7045" s="684"/>
      <c r="T7045" s="684"/>
      <c r="U7045" s="684"/>
      <c r="V7045" s="684"/>
      <c r="W7045" s="684"/>
      <c r="X7045" s="684"/>
      <c r="Y7045" s="684"/>
      <c r="Z7045" s="684"/>
      <c r="AA7045" s="684"/>
      <c r="AB7045" s="684"/>
      <c r="AC7045" s="684"/>
      <c r="AD7045" s="684"/>
      <c r="AE7045" s="684"/>
      <c r="AF7045" s="684"/>
      <c r="AG7045" s="684"/>
      <c r="AH7045" s="684"/>
      <c r="AI7045" s="684"/>
      <c r="AJ7045" s="685"/>
      <c r="AK7045" s="131"/>
      <c r="AL7045" s="131"/>
      <c r="AM7045" s="131"/>
      <c r="AN7045" s="131"/>
      <c r="AO7045" s="132"/>
    </row>
    <row r="7046" spans="2:41" ht="13.35" customHeight="1">
      <c r="B7046" s="135"/>
      <c r="I7046" s="136"/>
      <c r="J7046" s="135"/>
      <c r="M7046" s="136"/>
      <c r="N7046" s="135" t="s">
        <v>8</v>
      </c>
      <c r="Q7046" s="136"/>
      <c r="R7046" s="686"/>
      <c r="S7046" s="687"/>
      <c r="T7046" s="687"/>
      <c r="U7046" s="687"/>
      <c r="V7046" s="687"/>
      <c r="W7046" s="687"/>
      <c r="X7046" s="687"/>
      <c r="Y7046" s="687"/>
      <c r="Z7046" s="687"/>
      <c r="AA7046" s="687"/>
      <c r="AB7046" s="687"/>
      <c r="AC7046" s="687"/>
      <c r="AD7046" s="687"/>
      <c r="AE7046" s="687"/>
      <c r="AF7046" s="687"/>
      <c r="AG7046" s="687"/>
      <c r="AH7046" s="687"/>
      <c r="AI7046" s="687"/>
      <c r="AJ7046" s="688"/>
      <c r="AL7046" s="147" t="s">
        <v>13</v>
      </c>
      <c r="AM7046" s="124" t="s">
        <v>29</v>
      </c>
      <c r="AO7046" s="136"/>
    </row>
    <row r="7047" spans="2:41" ht="3.75" customHeight="1">
      <c r="B7047" s="135"/>
      <c r="I7047" s="136"/>
      <c r="J7047" s="135"/>
      <c r="M7047" s="136"/>
      <c r="N7047" s="140"/>
      <c r="O7047" s="141"/>
      <c r="P7047" s="141"/>
      <c r="Q7047" s="142"/>
      <c r="R7047" s="689"/>
      <c r="S7047" s="690"/>
      <c r="T7047" s="690"/>
      <c r="U7047" s="690"/>
      <c r="V7047" s="690"/>
      <c r="W7047" s="690"/>
      <c r="X7047" s="690"/>
      <c r="Y7047" s="690"/>
      <c r="Z7047" s="690"/>
      <c r="AA7047" s="690"/>
      <c r="AB7047" s="690"/>
      <c r="AC7047" s="690"/>
      <c r="AD7047" s="690"/>
      <c r="AE7047" s="690"/>
      <c r="AF7047" s="690"/>
      <c r="AG7047" s="690"/>
      <c r="AH7047" s="690"/>
      <c r="AI7047" s="690"/>
      <c r="AJ7047" s="691"/>
      <c r="AK7047" s="141"/>
      <c r="AL7047" s="141"/>
      <c r="AM7047" s="141"/>
      <c r="AN7047" s="141"/>
      <c r="AO7047" s="142"/>
    </row>
    <row r="7048" spans="2:41" ht="3.75" customHeight="1">
      <c r="B7048" s="135"/>
      <c r="I7048" s="136"/>
      <c r="J7048" s="135"/>
      <c r="M7048" s="136"/>
      <c r="N7048" s="130"/>
      <c r="O7048" s="131"/>
      <c r="P7048" s="131"/>
      <c r="Q7048" s="132"/>
      <c r="R7048" s="683" t="str">
        <f>IF(NM_従事者_従事者88_従事者区分="","",(IF(新_新規_2!I1477&lt;&gt;"", ASC(PHONETIC(新_新規_2!I1477)), "") &amp; IF(新_変更_3!AL1505&lt;&gt;"", ASC(PHONETIC(新_変更_3!AL1505)), "")))</f>
        <v/>
      </c>
      <c r="S7048" s="684"/>
      <c r="T7048" s="684"/>
      <c r="U7048" s="684"/>
      <c r="V7048" s="684"/>
      <c r="W7048" s="684"/>
      <c r="X7048" s="684"/>
      <c r="Y7048" s="684"/>
      <c r="Z7048" s="684"/>
      <c r="AA7048" s="684"/>
      <c r="AB7048" s="684"/>
      <c r="AC7048" s="684"/>
      <c r="AD7048" s="684"/>
      <c r="AE7048" s="684"/>
      <c r="AF7048" s="684"/>
      <c r="AG7048" s="684"/>
      <c r="AH7048" s="684"/>
      <c r="AI7048" s="684"/>
      <c r="AJ7048" s="684"/>
      <c r="AK7048" s="684"/>
      <c r="AL7048" s="684"/>
      <c r="AM7048" s="684"/>
      <c r="AN7048" s="684"/>
      <c r="AO7048" s="685"/>
    </row>
    <row r="7049" spans="2:41" ht="13.35" customHeight="1">
      <c r="B7049" s="135"/>
      <c r="I7049" s="136"/>
      <c r="J7049" s="135"/>
      <c r="M7049" s="136"/>
      <c r="N7049" s="135" t="s">
        <v>61</v>
      </c>
      <c r="Q7049" s="136"/>
      <c r="R7049" s="686"/>
      <c r="S7049" s="687"/>
      <c r="T7049" s="687"/>
      <c r="U7049" s="687"/>
      <c r="V7049" s="687"/>
      <c r="W7049" s="687"/>
      <c r="X7049" s="687"/>
      <c r="Y7049" s="687"/>
      <c r="Z7049" s="687"/>
      <c r="AA7049" s="687"/>
      <c r="AB7049" s="687"/>
      <c r="AC7049" s="687"/>
      <c r="AD7049" s="687"/>
      <c r="AE7049" s="687"/>
      <c r="AF7049" s="687"/>
      <c r="AG7049" s="687"/>
      <c r="AH7049" s="687"/>
      <c r="AI7049" s="687"/>
      <c r="AJ7049" s="687"/>
      <c r="AK7049" s="687"/>
      <c r="AL7049" s="687"/>
      <c r="AM7049" s="687"/>
      <c r="AN7049" s="687"/>
      <c r="AO7049" s="688"/>
    </row>
    <row r="7050" spans="2:41" ht="3.75" customHeight="1">
      <c r="B7050" s="135"/>
      <c r="I7050" s="136"/>
      <c r="J7050" s="135"/>
      <c r="M7050" s="136"/>
      <c r="N7050" s="135"/>
      <c r="Q7050" s="136"/>
      <c r="R7050" s="689"/>
      <c r="S7050" s="690"/>
      <c r="T7050" s="690"/>
      <c r="U7050" s="690"/>
      <c r="V7050" s="690"/>
      <c r="W7050" s="690"/>
      <c r="X7050" s="690"/>
      <c r="Y7050" s="690"/>
      <c r="Z7050" s="690"/>
      <c r="AA7050" s="690"/>
      <c r="AB7050" s="690"/>
      <c r="AC7050" s="690"/>
      <c r="AD7050" s="690"/>
      <c r="AE7050" s="690"/>
      <c r="AF7050" s="690"/>
      <c r="AG7050" s="690"/>
      <c r="AH7050" s="690"/>
      <c r="AI7050" s="690"/>
      <c r="AJ7050" s="690"/>
      <c r="AK7050" s="690"/>
      <c r="AL7050" s="690"/>
      <c r="AM7050" s="690"/>
      <c r="AN7050" s="690"/>
      <c r="AO7050" s="691"/>
    </row>
    <row r="7051" spans="2:41" ht="3.75" customHeight="1">
      <c r="B7051" s="135"/>
      <c r="I7051" s="136"/>
      <c r="J7051" s="135"/>
      <c r="N7051" s="130"/>
      <c r="O7051" s="131"/>
      <c r="P7051" s="131"/>
      <c r="Q7051" s="132"/>
      <c r="U7051" s="787" t="str">
        <f>IF(AND(NM_従事者_従事者88_従事者区分&lt;&gt;"",新_新規_2!L1479&lt;&gt;""), 新_新規_2!L1479, "")
 &amp; IF(AND(NM_従事者_従事者88_従事者区分&lt;&gt;"",新_変更_3!AO1507&lt;&gt;""), 新_変更_3!AO1507, "")</f>
        <v/>
      </c>
      <c r="V7051" s="754"/>
      <c r="W7051" s="754"/>
      <c r="X7051" s="789"/>
      <c r="Y7051" s="131"/>
      <c r="Z7051" s="792" t="str">
        <f>IF(AND(NM_従事者_従事者88_従事者区分&lt;&gt;"",新_新規_2!O1479&lt;&gt;""), 新_新規_2!O1479, "")
 &amp; IF(AND(NM_従事者_従事者88_従事者区分&lt;&gt;"",新_変更_3!AR1507&lt;&gt;""), 新_変更_3!AR1507, "")</f>
        <v/>
      </c>
      <c r="AA7051" s="754"/>
      <c r="AB7051" s="754"/>
      <c r="AC7051" s="755"/>
      <c r="AG7051" s="683" t="str">
        <f>IF(AND(NM_従事者_従事者88_従事者区分&lt;&gt;"",新_新規_2!L1480&lt;&gt;""), 新_新規_2!L1480, "")
&amp; IF(AND(NM_従事者_従事者88_従事者区分&lt;&gt;"",新_変更_3!AO1508&lt;&gt;""), 新_変更_3!AO1508, "")</f>
        <v/>
      </c>
      <c r="AH7051" s="684"/>
      <c r="AI7051" s="684"/>
      <c r="AJ7051" s="684"/>
      <c r="AK7051" s="684"/>
      <c r="AL7051" s="684"/>
      <c r="AM7051" s="684"/>
      <c r="AN7051" s="684"/>
      <c r="AO7051" s="685"/>
    </row>
    <row r="7052" spans="2:41" ht="13.35" customHeight="1">
      <c r="B7052" s="135"/>
      <c r="I7052" s="136"/>
      <c r="J7052" s="135"/>
      <c r="N7052" s="135"/>
      <c r="Q7052" s="136"/>
      <c r="R7052" s="124" t="s">
        <v>15</v>
      </c>
      <c r="U7052" s="756"/>
      <c r="V7052" s="757"/>
      <c r="W7052" s="757"/>
      <c r="X7052" s="790"/>
      <c r="Y7052" s="125" t="s">
        <v>359</v>
      </c>
      <c r="Z7052" s="793"/>
      <c r="AA7052" s="757"/>
      <c r="AB7052" s="757"/>
      <c r="AC7052" s="758"/>
      <c r="AD7052" s="124" t="s">
        <v>56</v>
      </c>
      <c r="AG7052" s="686"/>
      <c r="AH7052" s="687"/>
      <c r="AI7052" s="687"/>
      <c r="AJ7052" s="687"/>
      <c r="AK7052" s="687"/>
      <c r="AL7052" s="687"/>
      <c r="AM7052" s="687"/>
      <c r="AN7052" s="687"/>
      <c r="AO7052" s="688"/>
    </row>
    <row r="7053" spans="2:41" ht="3.75" customHeight="1">
      <c r="B7053" s="135"/>
      <c r="I7053" s="136"/>
      <c r="J7053" s="135"/>
      <c r="N7053" s="135"/>
      <c r="Q7053" s="136"/>
      <c r="R7053" s="141"/>
      <c r="S7053" s="141"/>
      <c r="T7053" s="141"/>
      <c r="U7053" s="759"/>
      <c r="V7053" s="760"/>
      <c r="W7053" s="760"/>
      <c r="X7053" s="791"/>
      <c r="Y7053" s="141"/>
      <c r="Z7053" s="794"/>
      <c r="AA7053" s="760"/>
      <c r="AB7053" s="760"/>
      <c r="AC7053" s="761"/>
      <c r="AD7053" s="141"/>
      <c r="AE7053" s="141"/>
      <c r="AF7053" s="141"/>
      <c r="AG7053" s="689"/>
      <c r="AH7053" s="690"/>
      <c r="AI7053" s="690"/>
      <c r="AJ7053" s="690"/>
      <c r="AK7053" s="690"/>
      <c r="AL7053" s="690"/>
      <c r="AM7053" s="690"/>
      <c r="AN7053" s="690"/>
      <c r="AO7053" s="691"/>
    </row>
    <row r="7054" spans="2:41" ht="3.75" customHeight="1">
      <c r="B7054" s="135"/>
      <c r="I7054" s="136"/>
      <c r="J7054" s="135"/>
      <c r="N7054" s="135"/>
      <c r="Q7054" s="136"/>
      <c r="R7054" s="131"/>
      <c r="S7054" s="131"/>
      <c r="T7054" s="132"/>
      <c r="U7054" s="683" t="str">
        <f>IF(AND(NM_従事者_従事者88_従事者区分&lt;&gt;"",新_新規_2!T1480&lt;&gt;""), 新_新規_2!T1480, "")
 &amp; IF(AND(NM_従事者_従事者88_従事者区分&lt;&gt;"",新_変更_3!AW1508&lt;&gt;""), 新_変更_3!AW1508, "")</f>
        <v/>
      </c>
      <c r="V7054" s="684"/>
      <c r="W7054" s="684"/>
      <c r="X7054" s="684"/>
      <c r="Y7054" s="684"/>
      <c r="Z7054" s="684"/>
      <c r="AA7054" s="684"/>
      <c r="AB7054" s="684"/>
      <c r="AC7054" s="685"/>
      <c r="AD7054" s="130"/>
      <c r="AE7054" s="131"/>
      <c r="AF7054" s="132"/>
      <c r="AG7054" s="683" t="str">
        <f>IF(AND(NM_従事者_従事者88_従事者区分&lt;&gt;"",新_新規_2!L1481&lt;&gt;""), 新_新規_2!L1481, "")
&amp; IF(AND(NM_従事者_従事者88_従事者区分&lt;&gt;"",新_変更_3!AO1509&lt;&gt;""), 新_変更_3!AO1509, "")</f>
        <v/>
      </c>
      <c r="AH7054" s="684"/>
      <c r="AI7054" s="684"/>
      <c r="AJ7054" s="684"/>
      <c r="AK7054" s="684"/>
      <c r="AL7054" s="684"/>
      <c r="AM7054" s="684"/>
      <c r="AN7054" s="684"/>
      <c r="AO7054" s="685"/>
    </row>
    <row r="7055" spans="2:41" ht="13.35" customHeight="1">
      <c r="B7055" s="135"/>
      <c r="I7055" s="136"/>
      <c r="J7055" s="135" t="s">
        <v>4080</v>
      </c>
      <c r="N7055" s="135" t="s">
        <v>23</v>
      </c>
      <c r="Q7055" s="136"/>
      <c r="R7055" s="124" t="s">
        <v>17</v>
      </c>
      <c r="T7055" s="136"/>
      <c r="U7055" s="686"/>
      <c r="V7055" s="687"/>
      <c r="W7055" s="687"/>
      <c r="X7055" s="687"/>
      <c r="Y7055" s="687"/>
      <c r="Z7055" s="687"/>
      <c r="AA7055" s="687"/>
      <c r="AB7055" s="687"/>
      <c r="AC7055" s="688"/>
      <c r="AD7055" s="135" t="s">
        <v>18</v>
      </c>
      <c r="AF7055" s="136"/>
      <c r="AG7055" s="686"/>
      <c r="AH7055" s="687"/>
      <c r="AI7055" s="687"/>
      <c r="AJ7055" s="687"/>
      <c r="AK7055" s="687"/>
      <c r="AL7055" s="687"/>
      <c r="AM7055" s="687"/>
      <c r="AN7055" s="687"/>
      <c r="AO7055" s="688"/>
    </row>
    <row r="7056" spans="2:41" ht="3.75" customHeight="1">
      <c r="B7056" s="135"/>
      <c r="I7056" s="136"/>
      <c r="J7056" s="135"/>
      <c r="N7056" s="135"/>
      <c r="Q7056" s="136"/>
      <c r="R7056" s="141"/>
      <c r="S7056" s="141"/>
      <c r="T7056" s="142"/>
      <c r="U7056" s="689"/>
      <c r="V7056" s="690"/>
      <c r="W7056" s="690"/>
      <c r="X7056" s="690"/>
      <c r="Y7056" s="690"/>
      <c r="Z7056" s="690"/>
      <c r="AA7056" s="690"/>
      <c r="AB7056" s="690"/>
      <c r="AC7056" s="691"/>
      <c r="AD7056" s="140"/>
      <c r="AE7056" s="141"/>
      <c r="AF7056" s="142"/>
      <c r="AG7056" s="689"/>
      <c r="AH7056" s="690"/>
      <c r="AI7056" s="690"/>
      <c r="AJ7056" s="690"/>
      <c r="AK7056" s="690"/>
      <c r="AL7056" s="690"/>
      <c r="AM7056" s="690"/>
      <c r="AN7056" s="690"/>
      <c r="AO7056" s="691"/>
    </row>
    <row r="7057" spans="2:41" ht="3.75" customHeight="1">
      <c r="B7057" s="135"/>
      <c r="I7057" s="136"/>
      <c r="J7057" s="135"/>
      <c r="N7057" s="135"/>
      <c r="Q7057" s="136"/>
      <c r="R7057" s="131"/>
      <c r="S7057" s="131"/>
      <c r="T7057" s="132"/>
      <c r="U7057" s="683" t="str">
        <f>IF(AND(NM_従事者_従事者88_従事者区分&lt;&gt;"",新_新規_2!T1481&lt;&gt;""), 新_新規_2!T1481, "")
 &amp; IF(AND(NM_従事者_従事者88_従事者区分&lt;&gt;"",新_変更_3!AW1509&lt;&gt;""), 新_変更_3!AW1509, "")</f>
        <v/>
      </c>
      <c r="V7057" s="684"/>
      <c r="W7057" s="684"/>
      <c r="X7057" s="684"/>
      <c r="Y7057" s="684"/>
      <c r="Z7057" s="684"/>
      <c r="AA7057" s="684"/>
      <c r="AB7057" s="684"/>
      <c r="AC7057" s="685"/>
      <c r="AD7057" s="130"/>
      <c r="AE7057" s="131"/>
      <c r="AF7057" s="132"/>
      <c r="AG7057" s="683" t="str">
        <f>IF(AND(NM_従事者_従事者88_従事者区分&lt;&gt;"",新_新規_2!L1482&lt;&gt;""), 新_新規_2!L1482, "")
&amp; IF(AND(NM_従事者_従事者88_従事者区分&lt;&gt;"",新_変更_3!AO1510&lt;&gt;""), 新_変更_3!AO1510, "")</f>
        <v/>
      </c>
      <c r="AH7057" s="684"/>
      <c r="AI7057" s="684"/>
      <c r="AJ7057" s="684"/>
      <c r="AK7057" s="684"/>
      <c r="AL7057" s="684"/>
      <c r="AM7057" s="684"/>
      <c r="AN7057" s="684"/>
      <c r="AO7057" s="685"/>
    </row>
    <row r="7058" spans="2:41" ht="13.35" customHeight="1">
      <c r="B7058" s="135"/>
      <c r="I7058" s="136"/>
      <c r="J7058" s="135"/>
      <c r="N7058" s="135"/>
      <c r="Q7058" s="136"/>
      <c r="R7058" s="124" t="s">
        <v>19</v>
      </c>
      <c r="T7058" s="136"/>
      <c r="U7058" s="686"/>
      <c r="V7058" s="687"/>
      <c r="W7058" s="687"/>
      <c r="X7058" s="687"/>
      <c r="Y7058" s="687"/>
      <c r="Z7058" s="687"/>
      <c r="AA7058" s="687"/>
      <c r="AB7058" s="687"/>
      <c r="AC7058" s="688"/>
      <c r="AD7058" s="135" t="s">
        <v>20</v>
      </c>
      <c r="AF7058" s="136"/>
      <c r="AG7058" s="686"/>
      <c r="AH7058" s="687"/>
      <c r="AI7058" s="687"/>
      <c r="AJ7058" s="687"/>
      <c r="AK7058" s="687"/>
      <c r="AL7058" s="687"/>
      <c r="AM7058" s="687"/>
      <c r="AN7058" s="687"/>
      <c r="AO7058" s="688"/>
    </row>
    <row r="7059" spans="2:41" ht="3.75" customHeight="1">
      <c r="B7059" s="135"/>
      <c r="I7059" s="136"/>
      <c r="J7059" s="135"/>
      <c r="N7059" s="140"/>
      <c r="O7059" s="141"/>
      <c r="P7059" s="141"/>
      <c r="Q7059" s="142"/>
      <c r="R7059" s="141"/>
      <c r="S7059" s="141"/>
      <c r="T7059" s="142"/>
      <c r="U7059" s="689"/>
      <c r="V7059" s="690"/>
      <c r="W7059" s="690"/>
      <c r="X7059" s="690"/>
      <c r="Y7059" s="690"/>
      <c r="Z7059" s="690"/>
      <c r="AA7059" s="690"/>
      <c r="AB7059" s="690"/>
      <c r="AC7059" s="691"/>
      <c r="AD7059" s="140"/>
      <c r="AE7059" s="141"/>
      <c r="AF7059" s="142"/>
      <c r="AG7059" s="689"/>
      <c r="AH7059" s="690"/>
      <c r="AI7059" s="690"/>
      <c r="AJ7059" s="690"/>
      <c r="AK7059" s="690"/>
      <c r="AL7059" s="690"/>
      <c r="AM7059" s="690"/>
      <c r="AN7059" s="690"/>
      <c r="AO7059" s="691"/>
    </row>
    <row r="7060" spans="2:41" ht="3.75" customHeight="1">
      <c r="B7060" s="135"/>
      <c r="I7060" s="136"/>
      <c r="J7060" s="135"/>
      <c r="M7060" s="136"/>
      <c r="N7060" s="135"/>
      <c r="Q7060" s="136"/>
      <c r="R7060" s="130"/>
      <c r="S7060" s="131"/>
      <c r="T7060" s="131"/>
      <c r="U7060" s="131"/>
      <c r="V7060" s="131"/>
      <c r="W7060" s="131"/>
      <c r="X7060" s="131"/>
      <c r="Y7060" s="131"/>
      <c r="Z7060" s="131"/>
      <c r="AA7060" s="131"/>
      <c r="AB7060" s="131"/>
      <c r="AC7060" s="131"/>
      <c r="AD7060" s="131"/>
      <c r="AE7060" s="131"/>
      <c r="AF7060" s="131"/>
      <c r="AG7060" s="131"/>
      <c r="AH7060" s="131"/>
      <c r="AI7060" s="131"/>
      <c r="AJ7060" s="131"/>
      <c r="AK7060" s="131"/>
      <c r="AL7060" s="131"/>
      <c r="AM7060" s="131"/>
      <c r="AN7060" s="131"/>
      <c r="AO7060" s="132"/>
    </row>
    <row r="7061" spans="2:41" ht="13.35" customHeight="1">
      <c r="B7061" s="135"/>
      <c r="I7061" s="136"/>
      <c r="J7061" s="135"/>
      <c r="M7061" s="136"/>
      <c r="N7061" s="135" t="s">
        <v>111</v>
      </c>
      <c r="Q7061" s="136"/>
      <c r="R7061" s="135"/>
      <c r="S7061" s="696"/>
      <c r="T7061" s="694"/>
      <c r="V7061" s="146"/>
      <c r="W7061" s="124" t="s">
        <v>12</v>
      </c>
      <c r="X7061" s="146"/>
      <c r="Y7061" s="124" t="s">
        <v>11</v>
      </c>
      <c r="Z7061" s="146"/>
      <c r="AA7061" s="124" t="s">
        <v>364</v>
      </c>
      <c r="AO7061" s="136"/>
    </row>
    <row r="7062" spans="2:41" ht="3.75" customHeight="1">
      <c r="B7062" s="135"/>
      <c r="I7062" s="136"/>
      <c r="J7062" s="135"/>
      <c r="M7062" s="136"/>
      <c r="N7062" s="135"/>
      <c r="Q7062" s="136"/>
      <c r="R7062" s="135"/>
      <c r="AO7062" s="136"/>
    </row>
    <row r="7063" spans="2:41" ht="3.75" customHeight="1">
      <c r="B7063" s="135"/>
      <c r="I7063" s="136"/>
      <c r="J7063" s="135"/>
      <c r="M7063" s="136"/>
      <c r="N7063" s="130"/>
      <c r="O7063" s="131"/>
      <c r="P7063" s="131"/>
      <c r="Q7063" s="131"/>
      <c r="R7063" s="781" t="str">
        <f>IF(AND(NM_従事者_従事者88_従事者区分&lt;&gt;"",新_新規_2!I1483&lt;&gt;""), 新_新規_2!I1483, "")
&amp; IF(AND(NM_従事者_従事者88_従事者区分&lt;&gt;"",新_変更_3!AL1511&lt;&gt;""), 新_変更_3!AL1511, "")</f>
        <v/>
      </c>
      <c r="S7063" s="784" t="str">
        <f>IF(AND(NM_従事者_従事者88_従事者区分&lt;&gt;"",新_新規_2!J1483&lt;&gt;""), 新_新規_2!J1483, "")
&amp; IF(AND(NM_従事者_従事者88_従事者区分&lt;&gt;"",新_変更_3!AM1511&lt;&gt;""), 新_変更_3!AM1511, "")</f>
        <v/>
      </c>
      <c r="T7063" s="131"/>
      <c r="U7063" s="787" t="str">
        <f>IF(AND(NM_従事者_従事者88_従事者区分&lt;&gt;"",新_新規_2!L1483&lt;&gt;""), 新_新規_2!L1483, "")
&amp; IF(AND(NM_従事者_従事者88_従事者区分&lt;&gt;"",新_変更_3!AO1511&lt;&gt;""), 新_変更_3!AO1511, "")</f>
        <v/>
      </c>
      <c r="V7063" s="130"/>
      <c r="W7063" s="131"/>
      <c r="X7063" s="131"/>
      <c r="Y7063" s="131"/>
      <c r="Z7063" s="131"/>
      <c r="AA7063" s="131"/>
      <c r="AB7063" s="131"/>
      <c r="AC7063" s="131"/>
      <c r="AD7063" s="131"/>
      <c r="AE7063" s="131"/>
      <c r="AF7063" s="131"/>
      <c r="AG7063" s="131"/>
      <c r="AH7063" s="133"/>
      <c r="AI7063" s="133"/>
      <c r="AJ7063" s="131"/>
      <c r="AK7063" s="149"/>
      <c r="AL7063" s="131"/>
      <c r="AM7063" s="131"/>
      <c r="AN7063" s="131"/>
      <c r="AO7063" s="132"/>
    </row>
    <row r="7064" spans="2:41" ht="13.35" customHeight="1">
      <c r="B7064" s="135"/>
      <c r="I7064" s="136"/>
      <c r="J7064" s="135"/>
      <c r="M7064" s="136"/>
      <c r="N7064" s="135" t="s">
        <v>30</v>
      </c>
      <c r="R7064" s="782"/>
      <c r="S7064" s="785"/>
      <c r="T7064" s="124" t="s">
        <v>388</v>
      </c>
      <c r="U7064" s="756"/>
      <c r="V7064" s="135" t="s">
        <v>112</v>
      </c>
      <c r="AH7064" s="137"/>
      <c r="AI7064" s="137"/>
      <c r="AK7064" s="150"/>
      <c r="AO7064" s="136"/>
    </row>
    <row r="7065" spans="2:41" ht="3.75" customHeight="1">
      <c r="B7065" s="135"/>
      <c r="I7065" s="136"/>
      <c r="J7065" s="135"/>
      <c r="M7065" s="136"/>
      <c r="N7065" s="135"/>
      <c r="R7065" s="783"/>
      <c r="S7065" s="786"/>
      <c r="T7065" s="141"/>
      <c r="U7065" s="759"/>
      <c r="V7065" s="140"/>
      <c r="W7065" s="141"/>
      <c r="X7065" s="141"/>
      <c r="Y7065" s="141"/>
      <c r="Z7065" s="141"/>
      <c r="AA7065" s="141"/>
      <c r="AB7065" s="141"/>
      <c r="AC7065" s="141"/>
      <c r="AD7065" s="141"/>
      <c r="AE7065" s="141"/>
      <c r="AF7065" s="141"/>
      <c r="AG7065" s="141"/>
      <c r="AH7065" s="143"/>
      <c r="AI7065" s="143"/>
      <c r="AJ7065" s="141"/>
      <c r="AK7065" s="151"/>
      <c r="AL7065" s="141"/>
      <c r="AM7065" s="141"/>
      <c r="AN7065" s="141"/>
      <c r="AO7065" s="142"/>
    </row>
    <row r="7066" spans="2:41" ht="3.75" customHeight="1">
      <c r="B7066" s="135"/>
      <c r="I7066" s="136"/>
      <c r="J7066" s="135"/>
      <c r="M7066" s="136"/>
      <c r="N7066" s="130"/>
      <c r="O7066" s="131"/>
      <c r="P7066" s="131"/>
      <c r="Q7066" s="132"/>
      <c r="R7066" s="788" t="str">
        <f>IF(AND(NM_従事者_従事者88_従事者区分&lt;&gt;"",新_新規_2!K1487&lt;&gt;""), 新_新規_2!K1487, "")
&amp; IF(AND(NM_従事者_従事者88_従事者区分&lt;&gt;"",新_変更_3!AN1515&lt;&gt;""), 新_変更_3!AN1515, "")</f>
        <v/>
      </c>
      <c r="S7066" s="684"/>
      <c r="T7066" s="684"/>
      <c r="U7066" s="685"/>
      <c r="V7066" s="686" t="str">
        <f>IF(AND(NM_従事者_従事者88_従事者区分&lt;&gt;"",新_新規_2!O1487&lt;&gt;""), 新_新規_2!O1487, "")
 &amp; IF(AND(NM_従事者_従事者88_従事者区分&lt;&gt;"",新_変更_3!AR1515&lt;&gt;""), 新_変更_3!AR1515, "")</f>
        <v/>
      </c>
      <c r="W7066" s="688"/>
      <c r="X7066" s="683" t="str">
        <f>IF(AND(NM_従事者_従事者88_従事者区分&lt;&gt;"",新_新規_2!Q1487&lt;&gt;""), 新_新規_2!Q1487, "")
 &amp; IF(AND(NM_従事者_従事者88_従事者区分&lt;&gt;"",新_変更_3!AT1515&lt;&gt;""), 新_変更_3!AT1515, "")</f>
        <v/>
      </c>
      <c r="Y7066" s="684"/>
      <c r="Z7066" s="684"/>
      <c r="AA7066" s="685"/>
      <c r="AI7066" s="131"/>
      <c r="AO7066" s="136"/>
    </row>
    <row r="7067" spans="2:41" ht="13.35" customHeight="1">
      <c r="B7067" s="135"/>
      <c r="I7067" s="136"/>
      <c r="J7067" s="135"/>
      <c r="M7067" s="136"/>
      <c r="N7067" s="135" t="s">
        <v>114</v>
      </c>
      <c r="Q7067" s="136"/>
      <c r="R7067" s="686"/>
      <c r="S7067" s="687"/>
      <c r="T7067" s="687"/>
      <c r="U7067" s="688"/>
      <c r="V7067" s="686"/>
      <c r="W7067" s="688"/>
      <c r="X7067" s="686"/>
      <c r="Y7067" s="687"/>
      <c r="Z7067" s="687"/>
      <c r="AA7067" s="688"/>
      <c r="AB7067" s="158" t="s">
        <v>171</v>
      </c>
      <c r="AO7067" s="136"/>
    </row>
    <row r="7068" spans="2:41" ht="3.75" customHeight="1">
      <c r="B7068" s="135"/>
      <c r="I7068" s="136"/>
      <c r="J7068" s="135"/>
      <c r="M7068" s="136"/>
      <c r="N7068" s="135"/>
      <c r="Q7068" s="136"/>
      <c r="R7068" s="689"/>
      <c r="S7068" s="690"/>
      <c r="T7068" s="690"/>
      <c r="U7068" s="691"/>
      <c r="V7068" s="689"/>
      <c r="W7068" s="691"/>
      <c r="X7068" s="689"/>
      <c r="Y7068" s="690"/>
      <c r="Z7068" s="690"/>
      <c r="AA7068" s="691"/>
      <c r="AB7068" s="141"/>
      <c r="AC7068" s="141"/>
      <c r="AD7068" s="141"/>
      <c r="AE7068" s="141"/>
      <c r="AF7068" s="141"/>
      <c r="AG7068" s="141"/>
      <c r="AH7068" s="141"/>
      <c r="AI7068" s="141"/>
      <c r="AJ7068" s="141"/>
      <c r="AK7068" s="141"/>
      <c r="AL7068" s="141"/>
      <c r="AM7068" s="141"/>
      <c r="AN7068" s="141"/>
      <c r="AO7068" s="142"/>
    </row>
    <row r="7069" spans="2:41" ht="3.75" customHeight="1">
      <c r="B7069" s="135"/>
      <c r="I7069" s="136"/>
      <c r="J7069" s="135"/>
      <c r="M7069" s="136"/>
      <c r="N7069" s="130"/>
      <c r="O7069" s="131"/>
      <c r="P7069" s="131"/>
      <c r="Q7069" s="131"/>
      <c r="R7069" s="130"/>
      <c r="S7069" s="131"/>
      <c r="T7069" s="131"/>
      <c r="U7069" s="131"/>
      <c r="V7069" s="131"/>
      <c r="W7069" s="131"/>
      <c r="X7069" s="131"/>
      <c r="Y7069" s="131"/>
      <c r="Z7069" s="131"/>
      <c r="AA7069" s="132"/>
      <c r="AB7069" s="130"/>
      <c r="AI7069" s="136"/>
      <c r="AJ7069" s="130"/>
      <c r="AK7069" s="131"/>
      <c r="AL7069" s="131"/>
      <c r="AM7069" s="131"/>
      <c r="AN7069" s="131"/>
      <c r="AO7069" s="132"/>
    </row>
    <row r="7070" spans="2:41" ht="13.35" customHeight="1">
      <c r="B7070" s="135"/>
      <c r="I7070" s="136"/>
      <c r="J7070" s="135"/>
      <c r="M7070" s="136"/>
      <c r="N7070" s="135" t="s">
        <v>115</v>
      </c>
      <c r="R7070" s="135"/>
      <c r="S7070" s="696" t="str">
        <f>IF(AND(NM_従事者_従事者88_従事者区分&lt;&gt;"",新_新規_2!I1489&lt;&gt;""), 新_新規_2!I1489, "")
&amp; IF(AND(NM_従事者_従事者88_従事者区分&lt;&gt;"",新_変更_3!AL1517&lt;&gt;""), 新_変更_3!AL1517, "")</f>
        <v/>
      </c>
      <c r="T7070" s="694"/>
      <c r="V7070" s="146" t="str">
        <f>IF(AND(NM_従事者_従事者88_従事者区分&lt;&gt;"",新_新規_2!K1489&lt;&gt;""), 新_新規_2!K1489, "")
&amp; IF(AND(NM_従事者_従事者88_従事者区分&lt;&gt;"",新_変更_3!AN1517&lt;&gt;""), 新_変更_3!AN1517, "")</f>
        <v/>
      </c>
      <c r="W7070" s="124" t="s">
        <v>12</v>
      </c>
      <c r="X7070" s="146" t="str">
        <f>IF(AND(NM_従事者_従事者88_従事者区分&lt;&gt;"",新_新規_2!M1489&lt;&gt;""), 新_新規_2!M1489, "")
&amp; IF(AND(NM_従事者_従事者88_従事者区分&lt;&gt;"",新_変更_3!AP1517&lt;&gt;""), 新_変更_3!AP1517, "")</f>
        <v/>
      </c>
      <c r="Y7070" s="124" t="s">
        <v>11</v>
      </c>
      <c r="Z7070" s="146" t="str">
        <f>IF(AND(NM_従事者_従事者88_従事者区分&lt;&gt;"",新_新規_2!O1489&lt;&gt;""), 新_新規_2!O1489, "")
&amp; IF(AND(NM_従事者_従事者88_従事者区分&lt;&gt;"",新_変更_3!AR1517&lt;&gt;""), 新_変更_3!AR1517, "")</f>
        <v/>
      </c>
      <c r="AA7070" s="124" t="s">
        <v>364</v>
      </c>
      <c r="AB7070" s="135" t="s">
        <v>170</v>
      </c>
      <c r="AI7070" s="136"/>
      <c r="AJ7070" s="135"/>
      <c r="AK7070" s="696"/>
      <c r="AL7070" s="693"/>
      <c r="AM7070" s="693"/>
      <c r="AN7070" s="693"/>
      <c r="AO7070" s="694"/>
    </row>
    <row r="7071" spans="2:41" ht="3.75" customHeight="1">
      <c r="B7071" s="135"/>
      <c r="I7071" s="136"/>
      <c r="J7071" s="135"/>
      <c r="M7071" s="136"/>
      <c r="N7071" s="135"/>
      <c r="R7071" s="140"/>
      <c r="S7071" s="141"/>
      <c r="T7071" s="141"/>
      <c r="U7071" s="141"/>
      <c r="V7071" s="141"/>
      <c r="W7071" s="141"/>
      <c r="X7071" s="141"/>
      <c r="Y7071" s="141"/>
      <c r="Z7071" s="141"/>
      <c r="AA7071" s="142"/>
      <c r="AB7071" s="140"/>
      <c r="AC7071" s="141"/>
      <c r="AD7071" s="141"/>
      <c r="AE7071" s="141"/>
      <c r="AF7071" s="141"/>
      <c r="AG7071" s="141"/>
      <c r="AH7071" s="141"/>
      <c r="AI7071" s="142"/>
      <c r="AJ7071" s="140"/>
      <c r="AK7071" s="141"/>
      <c r="AL7071" s="141"/>
      <c r="AM7071" s="141"/>
      <c r="AN7071" s="141"/>
      <c r="AO7071" s="142"/>
    </row>
    <row r="7072" spans="2:41" ht="3.75" customHeight="1">
      <c r="B7072" s="135"/>
      <c r="I7072" s="136"/>
      <c r="J7072" s="135"/>
      <c r="M7072" s="136"/>
      <c r="N7072" s="130"/>
      <c r="O7072" s="131"/>
      <c r="P7072" s="131"/>
      <c r="Q7072" s="132"/>
      <c r="R7072" s="683" t="str">
        <f>IF(新_新規_2!T1486="☑", "研修中の登録販売者", "") &amp; IF(新_変更_3!AW1514="☑", "研修中の登録販売者", "")</f>
        <v/>
      </c>
      <c r="S7072" s="684"/>
      <c r="T7072" s="684"/>
      <c r="U7072" s="684"/>
      <c r="V7072" s="684"/>
      <c r="W7072" s="684"/>
      <c r="X7072" s="684"/>
      <c r="Y7072" s="684"/>
      <c r="Z7072" s="684"/>
      <c r="AA7072" s="684"/>
      <c r="AB7072" s="684"/>
      <c r="AC7072" s="684"/>
      <c r="AD7072" s="684"/>
      <c r="AE7072" s="684"/>
      <c r="AF7072" s="684"/>
      <c r="AG7072" s="684"/>
      <c r="AH7072" s="684"/>
      <c r="AI7072" s="684"/>
      <c r="AJ7072" s="684"/>
      <c r="AK7072" s="684"/>
      <c r="AL7072" s="684"/>
      <c r="AM7072" s="684"/>
      <c r="AN7072" s="684"/>
      <c r="AO7072" s="685"/>
    </row>
    <row r="7073" spans="2:41" ht="13.35" customHeight="1">
      <c r="B7073" s="135"/>
      <c r="I7073" s="136"/>
      <c r="J7073" s="135"/>
      <c r="M7073" s="136"/>
      <c r="N7073" s="135" t="s">
        <v>32</v>
      </c>
      <c r="Q7073" s="136"/>
      <c r="R7073" s="686"/>
      <c r="S7073" s="687"/>
      <c r="T7073" s="687"/>
      <c r="U7073" s="687"/>
      <c r="V7073" s="687"/>
      <c r="W7073" s="687"/>
      <c r="X7073" s="687"/>
      <c r="Y7073" s="687"/>
      <c r="Z7073" s="687"/>
      <c r="AA7073" s="687"/>
      <c r="AB7073" s="687"/>
      <c r="AC7073" s="687"/>
      <c r="AD7073" s="687"/>
      <c r="AE7073" s="687"/>
      <c r="AF7073" s="687"/>
      <c r="AG7073" s="687"/>
      <c r="AH7073" s="687"/>
      <c r="AI7073" s="687"/>
      <c r="AJ7073" s="687"/>
      <c r="AK7073" s="687"/>
      <c r="AL7073" s="687"/>
      <c r="AM7073" s="687"/>
      <c r="AN7073" s="687"/>
      <c r="AO7073" s="688"/>
    </row>
    <row r="7074" spans="2:41" ht="3.75" customHeight="1">
      <c r="B7074" s="135"/>
      <c r="I7074" s="136"/>
      <c r="J7074" s="135"/>
      <c r="M7074" s="136"/>
      <c r="N7074" s="140"/>
      <c r="O7074" s="141"/>
      <c r="P7074" s="141"/>
      <c r="Q7074" s="142"/>
      <c r="R7074" s="689"/>
      <c r="S7074" s="690"/>
      <c r="T7074" s="690"/>
      <c r="U7074" s="690"/>
      <c r="V7074" s="690"/>
      <c r="W7074" s="690"/>
      <c r="X7074" s="690"/>
      <c r="Y7074" s="690"/>
      <c r="Z7074" s="690"/>
      <c r="AA7074" s="690"/>
      <c r="AB7074" s="690"/>
      <c r="AC7074" s="690"/>
      <c r="AD7074" s="690"/>
      <c r="AE7074" s="690"/>
      <c r="AF7074" s="690"/>
      <c r="AG7074" s="690"/>
      <c r="AH7074" s="690"/>
      <c r="AI7074" s="690"/>
      <c r="AJ7074" s="690"/>
      <c r="AK7074" s="690"/>
      <c r="AL7074" s="690"/>
      <c r="AM7074" s="690"/>
      <c r="AN7074" s="690"/>
      <c r="AO7074" s="691"/>
    </row>
    <row r="7075" spans="2:41" ht="3.75" customHeight="1">
      <c r="B7075" s="135"/>
      <c r="I7075" s="136"/>
      <c r="J7075" s="130"/>
      <c r="K7075" s="131"/>
      <c r="L7075" s="131"/>
      <c r="M7075" s="132"/>
      <c r="N7075" s="130"/>
      <c r="O7075" s="131"/>
      <c r="P7075" s="131"/>
      <c r="Q7075" s="132"/>
      <c r="R7075" s="130"/>
      <c r="S7075" s="131"/>
      <c r="T7075" s="131"/>
      <c r="U7075" s="131"/>
      <c r="V7075" s="131"/>
      <c r="W7075" s="131"/>
      <c r="X7075" s="131"/>
      <c r="Y7075" s="131"/>
      <c r="Z7075" s="131"/>
      <c r="AA7075" s="132"/>
      <c r="AB7075" s="130"/>
      <c r="AC7075" s="131"/>
      <c r="AD7075" s="131"/>
      <c r="AE7075" s="132"/>
      <c r="AF7075" s="131"/>
      <c r="AG7075" s="131"/>
      <c r="AH7075" s="131"/>
      <c r="AI7075" s="131"/>
      <c r="AJ7075" s="131"/>
      <c r="AK7075" s="131"/>
      <c r="AL7075" s="131"/>
      <c r="AM7075" s="131"/>
      <c r="AN7075" s="131"/>
      <c r="AO7075" s="132"/>
    </row>
    <row r="7076" spans="2:41" ht="13.35" customHeight="1">
      <c r="B7076" s="135"/>
      <c r="I7076" s="136"/>
      <c r="J7076" s="135"/>
      <c r="M7076" s="136"/>
      <c r="N7076" s="135" t="s">
        <v>27</v>
      </c>
      <c r="Q7076" s="136"/>
      <c r="R7076" s="135"/>
      <c r="S7076" s="692" t="str">
        <f xml:space="preserve"> IF(新_新規_2!I1497&lt;&gt;"", "01300011:その他従事者", "") &amp; IF(新_変更_3!AL1525&lt;&gt;"", "01300011:その他従事者", "")</f>
        <v/>
      </c>
      <c r="T7076" s="693"/>
      <c r="U7076" s="693"/>
      <c r="V7076" s="693"/>
      <c r="W7076" s="693"/>
      <c r="X7076" s="693"/>
      <c r="Y7076" s="693"/>
      <c r="Z7076" s="693"/>
      <c r="AA7076" s="694"/>
      <c r="AB7076" s="135" t="s">
        <v>28</v>
      </c>
      <c r="AE7076" s="136"/>
      <c r="AF7076" s="135"/>
      <c r="AG7076" s="695" t="str">
        <f>IF(新_新規_2!I1505="☑", "01300001:薬剤師", "") &amp; IF(新_変更_3!AL1533="☑", "01300001:薬剤師", "")
&amp; IF(新_新規_2!N1505="☑", "01300002:登録販売者", "") &amp; IF(新_変更_3!AQ1533="☑", "01300002:登録販売者", "")
&amp; IF(新_新規_2!T1505="☑", "01300002:登録販売者", "") &amp; IF(新_変更_3!AW1533="☑", "01300002:登録販売者", "")</f>
        <v/>
      </c>
      <c r="AH7076" s="693"/>
      <c r="AI7076" s="693"/>
      <c r="AJ7076" s="693"/>
      <c r="AK7076" s="693"/>
      <c r="AL7076" s="693"/>
      <c r="AM7076" s="693"/>
      <c r="AN7076" s="693"/>
      <c r="AO7076" s="694"/>
    </row>
    <row r="7077" spans="2:41" ht="3.75" customHeight="1">
      <c r="B7077" s="135"/>
      <c r="I7077" s="136"/>
      <c r="J7077" s="135"/>
      <c r="M7077" s="136"/>
      <c r="N7077" s="140"/>
      <c r="O7077" s="141"/>
      <c r="P7077" s="141"/>
      <c r="Q7077" s="142"/>
      <c r="R7077" s="140"/>
      <c r="S7077" s="141"/>
      <c r="T7077" s="141"/>
      <c r="U7077" s="141"/>
      <c r="V7077" s="141"/>
      <c r="W7077" s="141"/>
      <c r="X7077" s="141"/>
      <c r="Y7077" s="141"/>
      <c r="Z7077" s="141"/>
      <c r="AA7077" s="142"/>
      <c r="AB7077" s="140"/>
      <c r="AC7077" s="141"/>
      <c r="AD7077" s="141"/>
      <c r="AE7077" s="142"/>
      <c r="AF7077" s="141"/>
      <c r="AG7077" s="141"/>
      <c r="AH7077" s="141"/>
      <c r="AI7077" s="141"/>
      <c r="AJ7077" s="141"/>
      <c r="AK7077" s="141"/>
      <c r="AL7077" s="141"/>
      <c r="AM7077" s="141"/>
      <c r="AN7077" s="141"/>
      <c r="AO7077" s="142"/>
    </row>
    <row r="7078" spans="2:41" ht="3.75" customHeight="1">
      <c r="B7078" s="135"/>
      <c r="I7078" s="136"/>
      <c r="J7078" s="135"/>
      <c r="M7078" s="136"/>
      <c r="N7078" s="130"/>
      <c r="O7078" s="131"/>
      <c r="P7078" s="131"/>
      <c r="Q7078" s="132"/>
      <c r="R7078" s="130"/>
      <c r="S7078" s="131"/>
      <c r="T7078" s="131"/>
      <c r="U7078" s="131"/>
      <c r="V7078" s="131"/>
      <c r="W7078" s="131"/>
      <c r="X7078" s="131"/>
      <c r="Y7078" s="131"/>
      <c r="Z7078" s="131"/>
      <c r="AA7078" s="132"/>
      <c r="AB7078" s="130"/>
      <c r="AC7078" s="131"/>
      <c r="AD7078" s="131"/>
      <c r="AE7078" s="132"/>
      <c r="AF7078" s="130"/>
      <c r="AG7078" s="131"/>
      <c r="AH7078" s="131"/>
      <c r="AI7078" s="131"/>
      <c r="AJ7078" s="131"/>
      <c r="AK7078" s="131"/>
      <c r="AL7078" s="131"/>
      <c r="AM7078" s="131"/>
      <c r="AN7078" s="131"/>
      <c r="AO7078" s="132"/>
    </row>
    <row r="7079" spans="2:41" ht="13.35" customHeight="1">
      <c r="B7079" s="135"/>
      <c r="I7079" s="136"/>
      <c r="J7079" s="135"/>
      <c r="M7079" s="136"/>
      <c r="N7079" s="135" t="s">
        <v>3990</v>
      </c>
      <c r="Q7079" s="136"/>
      <c r="R7079" s="135"/>
      <c r="S7079" s="696"/>
      <c r="T7079" s="694"/>
      <c r="V7079" s="146"/>
      <c r="W7079" s="124" t="s">
        <v>12</v>
      </c>
      <c r="X7079" s="146"/>
      <c r="Y7079" s="124" t="s">
        <v>11</v>
      </c>
      <c r="Z7079" s="146"/>
      <c r="AA7079" s="136" t="s">
        <v>364</v>
      </c>
      <c r="AB7079" s="135" t="s">
        <v>66</v>
      </c>
      <c r="AE7079" s="136"/>
      <c r="AF7079" s="135"/>
      <c r="AG7079" s="696"/>
      <c r="AH7079" s="694"/>
      <c r="AJ7079" s="146"/>
      <c r="AK7079" s="124" t="s">
        <v>12</v>
      </c>
      <c r="AL7079" s="146"/>
      <c r="AM7079" s="124" t="s">
        <v>11</v>
      </c>
      <c r="AN7079" s="146"/>
      <c r="AO7079" s="136" t="s">
        <v>364</v>
      </c>
    </row>
    <row r="7080" spans="2:41" ht="3.75" customHeight="1">
      <c r="B7080" s="135"/>
      <c r="I7080" s="136"/>
      <c r="J7080" s="135"/>
      <c r="M7080" s="136"/>
      <c r="N7080" s="140"/>
      <c r="O7080" s="141"/>
      <c r="P7080" s="141"/>
      <c r="Q7080" s="142"/>
      <c r="R7080" s="140"/>
      <c r="S7080" s="141"/>
      <c r="T7080" s="141"/>
      <c r="U7080" s="141"/>
      <c r="V7080" s="141"/>
      <c r="W7080" s="141"/>
      <c r="X7080" s="141"/>
      <c r="Y7080" s="141"/>
      <c r="Z7080" s="141"/>
      <c r="AA7080" s="142"/>
      <c r="AB7080" s="140"/>
      <c r="AC7080" s="141"/>
      <c r="AD7080" s="141"/>
      <c r="AE7080" s="142"/>
      <c r="AF7080" s="140"/>
      <c r="AG7080" s="141"/>
      <c r="AH7080" s="141"/>
      <c r="AI7080" s="141"/>
      <c r="AJ7080" s="141"/>
      <c r="AK7080" s="141"/>
      <c r="AL7080" s="141"/>
      <c r="AM7080" s="141"/>
      <c r="AN7080" s="141"/>
      <c r="AO7080" s="142"/>
    </row>
    <row r="7081" spans="2:41" ht="3.75" customHeight="1">
      <c r="B7081" s="135"/>
      <c r="I7081" s="136"/>
      <c r="J7081" s="135"/>
      <c r="M7081" s="136"/>
      <c r="N7081" s="130"/>
      <c r="O7081" s="131"/>
      <c r="P7081" s="131"/>
      <c r="Q7081" s="132"/>
      <c r="R7081" s="683" t="str">
        <f>IF(AND(NM_従事者_従事者89_従事者区分&lt;&gt;"",新_新規_2!I1497&lt;&gt;""), 新_新規_2!I1497, "")
 &amp; IF(AND(NM_従事者_従事者89_従事者区分&lt;&gt;"",新_変更_3!AL1525&lt;&gt;""), 新_変更_3!AL1525, "")</f>
        <v/>
      </c>
      <c r="S7081" s="684"/>
      <c r="T7081" s="684"/>
      <c r="U7081" s="684"/>
      <c r="V7081" s="684"/>
      <c r="W7081" s="684"/>
      <c r="X7081" s="684"/>
      <c r="Y7081" s="684"/>
      <c r="Z7081" s="684"/>
      <c r="AA7081" s="684"/>
      <c r="AB7081" s="684"/>
      <c r="AC7081" s="684"/>
      <c r="AD7081" s="684"/>
      <c r="AE7081" s="684"/>
      <c r="AF7081" s="684"/>
      <c r="AG7081" s="684"/>
      <c r="AH7081" s="684"/>
      <c r="AI7081" s="684"/>
      <c r="AJ7081" s="685"/>
      <c r="AK7081" s="131"/>
      <c r="AL7081" s="131"/>
      <c r="AM7081" s="131"/>
      <c r="AN7081" s="131"/>
      <c r="AO7081" s="132"/>
    </row>
    <row r="7082" spans="2:41" ht="13.35" customHeight="1">
      <c r="B7082" s="135"/>
      <c r="I7082" s="136"/>
      <c r="J7082" s="135"/>
      <c r="M7082" s="136"/>
      <c r="N7082" s="135" t="s">
        <v>8</v>
      </c>
      <c r="Q7082" s="136"/>
      <c r="R7082" s="686"/>
      <c r="S7082" s="687"/>
      <c r="T7082" s="687"/>
      <c r="U7082" s="687"/>
      <c r="V7082" s="687"/>
      <c r="W7082" s="687"/>
      <c r="X7082" s="687"/>
      <c r="Y7082" s="687"/>
      <c r="Z7082" s="687"/>
      <c r="AA7082" s="687"/>
      <c r="AB7082" s="687"/>
      <c r="AC7082" s="687"/>
      <c r="AD7082" s="687"/>
      <c r="AE7082" s="687"/>
      <c r="AF7082" s="687"/>
      <c r="AG7082" s="687"/>
      <c r="AH7082" s="687"/>
      <c r="AI7082" s="687"/>
      <c r="AJ7082" s="688"/>
      <c r="AL7082" s="147" t="s">
        <v>13</v>
      </c>
      <c r="AM7082" s="124" t="s">
        <v>29</v>
      </c>
      <c r="AO7082" s="136"/>
    </row>
    <row r="7083" spans="2:41" ht="3.75" customHeight="1">
      <c r="B7083" s="135"/>
      <c r="I7083" s="136"/>
      <c r="J7083" s="135"/>
      <c r="M7083" s="136"/>
      <c r="N7083" s="140"/>
      <c r="O7083" s="141"/>
      <c r="P7083" s="141"/>
      <c r="Q7083" s="142"/>
      <c r="R7083" s="689"/>
      <c r="S7083" s="690"/>
      <c r="T7083" s="690"/>
      <c r="U7083" s="690"/>
      <c r="V7083" s="690"/>
      <c r="W7083" s="690"/>
      <c r="X7083" s="690"/>
      <c r="Y7083" s="690"/>
      <c r="Z7083" s="690"/>
      <c r="AA7083" s="690"/>
      <c r="AB7083" s="690"/>
      <c r="AC7083" s="690"/>
      <c r="AD7083" s="690"/>
      <c r="AE7083" s="690"/>
      <c r="AF7083" s="690"/>
      <c r="AG7083" s="690"/>
      <c r="AH7083" s="690"/>
      <c r="AI7083" s="690"/>
      <c r="AJ7083" s="691"/>
      <c r="AK7083" s="141"/>
      <c r="AL7083" s="141"/>
      <c r="AM7083" s="141"/>
      <c r="AN7083" s="141"/>
      <c r="AO7083" s="142"/>
    </row>
    <row r="7084" spans="2:41" ht="3.75" customHeight="1">
      <c r="B7084" s="135"/>
      <c r="I7084" s="136"/>
      <c r="J7084" s="135"/>
      <c r="M7084" s="136"/>
      <c r="N7084" s="130"/>
      <c r="O7084" s="131"/>
      <c r="P7084" s="131"/>
      <c r="Q7084" s="132"/>
      <c r="R7084" s="683" t="str">
        <f>IF(NM_従事者_従事者89_従事者区分="","",(IF(新_新規_2!I1496&lt;&gt;"", ASC(PHONETIC(新_新規_2!I1496)), "") &amp; IF(新_変更_3!AL1524&lt;&gt;"", ASC(PHONETIC(新_変更_3!AL1524)), "")))</f>
        <v/>
      </c>
      <c r="S7084" s="684"/>
      <c r="T7084" s="684"/>
      <c r="U7084" s="684"/>
      <c r="V7084" s="684"/>
      <c r="W7084" s="684"/>
      <c r="X7084" s="684"/>
      <c r="Y7084" s="684"/>
      <c r="Z7084" s="684"/>
      <c r="AA7084" s="684"/>
      <c r="AB7084" s="684"/>
      <c r="AC7084" s="684"/>
      <c r="AD7084" s="684"/>
      <c r="AE7084" s="684"/>
      <c r="AF7084" s="684"/>
      <c r="AG7084" s="684"/>
      <c r="AH7084" s="684"/>
      <c r="AI7084" s="684"/>
      <c r="AJ7084" s="684"/>
      <c r="AK7084" s="684"/>
      <c r="AL7084" s="684"/>
      <c r="AM7084" s="684"/>
      <c r="AN7084" s="684"/>
      <c r="AO7084" s="685"/>
    </row>
    <row r="7085" spans="2:41" ht="13.35" customHeight="1">
      <c r="B7085" s="135"/>
      <c r="I7085" s="136"/>
      <c r="J7085" s="135"/>
      <c r="M7085" s="136"/>
      <c r="N7085" s="135" t="s">
        <v>61</v>
      </c>
      <c r="Q7085" s="136"/>
      <c r="R7085" s="686"/>
      <c r="S7085" s="687"/>
      <c r="T7085" s="687"/>
      <c r="U7085" s="687"/>
      <c r="V7085" s="687"/>
      <c r="W7085" s="687"/>
      <c r="X7085" s="687"/>
      <c r="Y7085" s="687"/>
      <c r="Z7085" s="687"/>
      <c r="AA7085" s="687"/>
      <c r="AB7085" s="687"/>
      <c r="AC7085" s="687"/>
      <c r="AD7085" s="687"/>
      <c r="AE7085" s="687"/>
      <c r="AF7085" s="687"/>
      <c r="AG7085" s="687"/>
      <c r="AH7085" s="687"/>
      <c r="AI7085" s="687"/>
      <c r="AJ7085" s="687"/>
      <c r="AK7085" s="687"/>
      <c r="AL7085" s="687"/>
      <c r="AM7085" s="687"/>
      <c r="AN7085" s="687"/>
      <c r="AO7085" s="688"/>
    </row>
    <row r="7086" spans="2:41" ht="3.75" customHeight="1">
      <c r="B7086" s="135"/>
      <c r="I7086" s="136"/>
      <c r="J7086" s="135"/>
      <c r="M7086" s="136"/>
      <c r="N7086" s="135"/>
      <c r="Q7086" s="136"/>
      <c r="R7086" s="689"/>
      <c r="S7086" s="690"/>
      <c r="T7086" s="690"/>
      <c r="U7086" s="690"/>
      <c r="V7086" s="690"/>
      <c r="W7086" s="690"/>
      <c r="X7086" s="690"/>
      <c r="Y7086" s="690"/>
      <c r="Z7086" s="690"/>
      <c r="AA7086" s="690"/>
      <c r="AB7086" s="690"/>
      <c r="AC7086" s="690"/>
      <c r="AD7086" s="690"/>
      <c r="AE7086" s="690"/>
      <c r="AF7086" s="690"/>
      <c r="AG7086" s="690"/>
      <c r="AH7086" s="690"/>
      <c r="AI7086" s="690"/>
      <c r="AJ7086" s="690"/>
      <c r="AK7086" s="690"/>
      <c r="AL7086" s="690"/>
      <c r="AM7086" s="690"/>
      <c r="AN7086" s="690"/>
      <c r="AO7086" s="691"/>
    </row>
    <row r="7087" spans="2:41" ht="3.75" customHeight="1">
      <c r="B7087" s="135"/>
      <c r="I7087" s="136"/>
      <c r="J7087" s="135"/>
      <c r="N7087" s="130"/>
      <c r="O7087" s="131"/>
      <c r="P7087" s="131"/>
      <c r="Q7087" s="132"/>
      <c r="U7087" s="787" t="str">
        <f>IF(AND(NM_従事者_従事者89_従事者区分&lt;&gt;"",新_新規_2!L1498&lt;&gt;""), 新_新規_2!L1498, "")
&amp; IF(AND(NM_従事者_従事者89_従事者区分&lt;&gt;"",新_変更_3!AO1526&lt;&gt;""), 新_変更_3!AO1526, "")</f>
        <v/>
      </c>
      <c r="V7087" s="754"/>
      <c r="W7087" s="754"/>
      <c r="X7087" s="789"/>
      <c r="Y7087" s="131"/>
      <c r="Z7087" s="792" t="str">
        <f>IF(AND(NM_従事者_従事者89_従事者区分&lt;&gt;"",新_新規_2!O1498&lt;&gt;""), 新_新規_2!O1498, "")
&amp; IF(AND(NM_従事者_従事者89_従事者区分&lt;&gt;"",新_変更_3!AR1526&lt;&gt;""), 新_変更_3!AR1526, "")</f>
        <v/>
      </c>
      <c r="AA7087" s="754"/>
      <c r="AB7087" s="754"/>
      <c r="AC7087" s="755"/>
      <c r="AG7087" s="683" t="str">
        <f>IF(AND(NM_従事者_従事者89_従事者区分&lt;&gt;"",新_新規_2!L1499&lt;&gt;""), 新_新規_2!L1499, "")
&amp; IF(AND(NM_従事者_従事者89_従事者区分&lt;&gt;"",新_変更_3!AO1527&lt;&gt;""), 新_変更_3!AO1527, "")</f>
        <v/>
      </c>
      <c r="AH7087" s="684"/>
      <c r="AI7087" s="684"/>
      <c r="AJ7087" s="684"/>
      <c r="AK7087" s="684"/>
      <c r="AL7087" s="684"/>
      <c r="AM7087" s="684"/>
      <c r="AN7087" s="684"/>
      <c r="AO7087" s="685"/>
    </row>
    <row r="7088" spans="2:41" ht="13.35" customHeight="1">
      <c r="B7088" s="135"/>
      <c r="I7088" s="136"/>
      <c r="J7088" s="135"/>
      <c r="N7088" s="135"/>
      <c r="Q7088" s="136"/>
      <c r="R7088" s="124" t="s">
        <v>15</v>
      </c>
      <c r="U7088" s="756"/>
      <c r="V7088" s="757"/>
      <c r="W7088" s="757"/>
      <c r="X7088" s="790"/>
      <c r="Y7088" s="125" t="s">
        <v>359</v>
      </c>
      <c r="Z7088" s="793"/>
      <c r="AA7088" s="757"/>
      <c r="AB7088" s="757"/>
      <c r="AC7088" s="758"/>
      <c r="AD7088" s="124" t="s">
        <v>56</v>
      </c>
      <c r="AG7088" s="686"/>
      <c r="AH7088" s="687"/>
      <c r="AI7088" s="687"/>
      <c r="AJ7088" s="687"/>
      <c r="AK7088" s="687"/>
      <c r="AL7088" s="687"/>
      <c r="AM7088" s="687"/>
      <c r="AN7088" s="687"/>
      <c r="AO7088" s="688"/>
    </row>
    <row r="7089" spans="2:41" ht="3.75" customHeight="1">
      <c r="B7089" s="135"/>
      <c r="I7089" s="136"/>
      <c r="J7089" s="135"/>
      <c r="N7089" s="135"/>
      <c r="Q7089" s="136"/>
      <c r="R7089" s="141"/>
      <c r="S7089" s="141"/>
      <c r="T7089" s="141"/>
      <c r="U7089" s="759"/>
      <c r="V7089" s="760"/>
      <c r="W7089" s="760"/>
      <c r="X7089" s="791"/>
      <c r="Y7089" s="141"/>
      <c r="Z7089" s="794"/>
      <c r="AA7089" s="760"/>
      <c r="AB7089" s="760"/>
      <c r="AC7089" s="761"/>
      <c r="AD7089" s="141"/>
      <c r="AE7089" s="141"/>
      <c r="AF7089" s="141"/>
      <c r="AG7089" s="689"/>
      <c r="AH7089" s="690"/>
      <c r="AI7089" s="690"/>
      <c r="AJ7089" s="690"/>
      <c r="AK7089" s="690"/>
      <c r="AL7089" s="690"/>
      <c r="AM7089" s="690"/>
      <c r="AN7089" s="690"/>
      <c r="AO7089" s="691"/>
    </row>
    <row r="7090" spans="2:41" ht="3.75" customHeight="1">
      <c r="B7090" s="135"/>
      <c r="I7090" s="136"/>
      <c r="J7090" s="135"/>
      <c r="N7090" s="135"/>
      <c r="Q7090" s="136"/>
      <c r="R7090" s="131"/>
      <c r="S7090" s="131"/>
      <c r="T7090" s="132"/>
      <c r="U7090" s="683" t="str">
        <f>IF(AND(NM_従事者_従事者89_従事者区分&lt;&gt;"",新_新規_2!T1499&lt;&gt;""), 新_新規_2!T1499, "")
&amp; IF(AND(NM_従事者_従事者89_従事者区分&lt;&gt;"",新_変更_3!AW1527&lt;&gt;""), 新_変更_3!AW1527, "")</f>
        <v/>
      </c>
      <c r="V7090" s="684"/>
      <c r="W7090" s="684"/>
      <c r="X7090" s="684"/>
      <c r="Y7090" s="684"/>
      <c r="Z7090" s="684"/>
      <c r="AA7090" s="684"/>
      <c r="AB7090" s="684"/>
      <c r="AC7090" s="685"/>
      <c r="AD7090" s="130"/>
      <c r="AE7090" s="131"/>
      <c r="AF7090" s="132"/>
      <c r="AG7090" s="683" t="str">
        <f>IF(AND(NM_従事者_従事者89_従事者区分&lt;&gt;"",新_新規_2!L1500&lt;&gt;""), 新_新規_2!L1500, "")
&amp; IF(AND(NM_従事者_従事者89_従事者区分&lt;&gt;"",新_変更_3!AO1528&lt;&gt;""), 新_変更_3!AO1528, "")</f>
        <v/>
      </c>
      <c r="AH7090" s="684"/>
      <c r="AI7090" s="684"/>
      <c r="AJ7090" s="684"/>
      <c r="AK7090" s="684"/>
      <c r="AL7090" s="684"/>
      <c r="AM7090" s="684"/>
      <c r="AN7090" s="684"/>
      <c r="AO7090" s="685"/>
    </row>
    <row r="7091" spans="2:41" ht="13.35" customHeight="1">
      <c r="B7091" s="135"/>
      <c r="I7091" s="136"/>
      <c r="J7091" s="135" t="s">
        <v>4081</v>
      </c>
      <c r="N7091" s="135" t="s">
        <v>23</v>
      </c>
      <c r="Q7091" s="136"/>
      <c r="R7091" s="124" t="s">
        <v>17</v>
      </c>
      <c r="T7091" s="136"/>
      <c r="U7091" s="686"/>
      <c r="V7091" s="687"/>
      <c r="W7091" s="687"/>
      <c r="X7091" s="687"/>
      <c r="Y7091" s="687"/>
      <c r="Z7091" s="687"/>
      <c r="AA7091" s="687"/>
      <c r="AB7091" s="687"/>
      <c r="AC7091" s="688"/>
      <c r="AD7091" s="135" t="s">
        <v>18</v>
      </c>
      <c r="AF7091" s="136"/>
      <c r="AG7091" s="686"/>
      <c r="AH7091" s="687"/>
      <c r="AI7091" s="687"/>
      <c r="AJ7091" s="687"/>
      <c r="AK7091" s="687"/>
      <c r="AL7091" s="687"/>
      <c r="AM7091" s="687"/>
      <c r="AN7091" s="687"/>
      <c r="AO7091" s="688"/>
    </row>
    <row r="7092" spans="2:41" ht="3.75" customHeight="1">
      <c r="B7092" s="135"/>
      <c r="I7092" s="136"/>
      <c r="J7092" s="135"/>
      <c r="N7092" s="135"/>
      <c r="Q7092" s="136"/>
      <c r="R7092" s="141"/>
      <c r="S7092" s="141"/>
      <c r="T7092" s="142"/>
      <c r="U7092" s="689"/>
      <c r="V7092" s="690"/>
      <c r="W7092" s="690"/>
      <c r="X7092" s="690"/>
      <c r="Y7092" s="690"/>
      <c r="Z7092" s="690"/>
      <c r="AA7092" s="690"/>
      <c r="AB7092" s="690"/>
      <c r="AC7092" s="691"/>
      <c r="AD7092" s="140"/>
      <c r="AE7092" s="141"/>
      <c r="AF7092" s="142"/>
      <c r="AG7092" s="689"/>
      <c r="AH7092" s="690"/>
      <c r="AI7092" s="690"/>
      <c r="AJ7092" s="690"/>
      <c r="AK7092" s="690"/>
      <c r="AL7092" s="690"/>
      <c r="AM7092" s="690"/>
      <c r="AN7092" s="690"/>
      <c r="AO7092" s="691"/>
    </row>
    <row r="7093" spans="2:41" ht="3.75" customHeight="1">
      <c r="B7093" s="135"/>
      <c r="I7093" s="136"/>
      <c r="J7093" s="135"/>
      <c r="N7093" s="135"/>
      <c r="Q7093" s="136"/>
      <c r="R7093" s="131"/>
      <c r="S7093" s="131"/>
      <c r="T7093" s="132"/>
      <c r="U7093" s="683" t="str">
        <f>IF(AND(NM_従事者_従事者89_従事者区分&lt;&gt;"",新_新規_2!T1500&lt;&gt;""), 新_新規_2!T1500, "")
&amp; IF(AND(NM_従事者_従事者89_従事者区分&lt;&gt;"",新_変更_3!AW1528&lt;&gt;""), 新_変更_3!AW1528, "")</f>
        <v/>
      </c>
      <c r="V7093" s="684"/>
      <c r="W7093" s="684"/>
      <c r="X7093" s="684"/>
      <c r="Y7093" s="684"/>
      <c r="Z7093" s="684"/>
      <c r="AA7093" s="684"/>
      <c r="AB7093" s="684"/>
      <c r="AC7093" s="685"/>
      <c r="AD7093" s="130"/>
      <c r="AE7093" s="131"/>
      <c r="AF7093" s="132"/>
      <c r="AG7093" s="683" t="str">
        <f>IF(AND(NM_従事者_従事者89_従事者区分&lt;&gt;"",新_新規_2!L1501&lt;&gt;""), 新_新規_2!L1501, "")
&amp; IF(AND(NM_従事者_従事者89_従事者区分&lt;&gt;"",新_変更_3!AO1529&lt;&gt;""), 新_変更_3!AO1529, "")</f>
        <v/>
      </c>
      <c r="AH7093" s="684"/>
      <c r="AI7093" s="684"/>
      <c r="AJ7093" s="684"/>
      <c r="AK7093" s="684"/>
      <c r="AL7093" s="684"/>
      <c r="AM7093" s="684"/>
      <c r="AN7093" s="684"/>
      <c r="AO7093" s="685"/>
    </row>
    <row r="7094" spans="2:41" ht="13.35" customHeight="1">
      <c r="B7094" s="135"/>
      <c r="I7094" s="136"/>
      <c r="J7094" s="135"/>
      <c r="N7094" s="135"/>
      <c r="Q7094" s="136"/>
      <c r="R7094" s="124" t="s">
        <v>19</v>
      </c>
      <c r="T7094" s="136"/>
      <c r="U7094" s="686"/>
      <c r="V7094" s="687"/>
      <c r="W7094" s="687"/>
      <c r="X7094" s="687"/>
      <c r="Y7094" s="687"/>
      <c r="Z7094" s="687"/>
      <c r="AA7094" s="687"/>
      <c r="AB7094" s="687"/>
      <c r="AC7094" s="688"/>
      <c r="AD7094" s="135" t="s">
        <v>20</v>
      </c>
      <c r="AF7094" s="136"/>
      <c r="AG7094" s="686"/>
      <c r="AH7094" s="687"/>
      <c r="AI7094" s="687"/>
      <c r="AJ7094" s="687"/>
      <c r="AK7094" s="687"/>
      <c r="AL7094" s="687"/>
      <c r="AM7094" s="687"/>
      <c r="AN7094" s="687"/>
      <c r="AO7094" s="688"/>
    </row>
    <row r="7095" spans="2:41" ht="3.75" customHeight="1">
      <c r="B7095" s="135"/>
      <c r="I7095" s="136"/>
      <c r="J7095" s="135"/>
      <c r="N7095" s="140"/>
      <c r="O7095" s="141"/>
      <c r="P7095" s="141"/>
      <c r="Q7095" s="142"/>
      <c r="R7095" s="141"/>
      <c r="S7095" s="141"/>
      <c r="T7095" s="142"/>
      <c r="U7095" s="689"/>
      <c r="V7095" s="690"/>
      <c r="W7095" s="690"/>
      <c r="X7095" s="690"/>
      <c r="Y7095" s="690"/>
      <c r="Z7095" s="690"/>
      <c r="AA7095" s="690"/>
      <c r="AB7095" s="690"/>
      <c r="AC7095" s="691"/>
      <c r="AD7095" s="140"/>
      <c r="AE7095" s="141"/>
      <c r="AF7095" s="142"/>
      <c r="AG7095" s="689"/>
      <c r="AH7095" s="690"/>
      <c r="AI7095" s="690"/>
      <c r="AJ7095" s="690"/>
      <c r="AK7095" s="690"/>
      <c r="AL7095" s="690"/>
      <c r="AM7095" s="690"/>
      <c r="AN7095" s="690"/>
      <c r="AO7095" s="691"/>
    </row>
    <row r="7096" spans="2:41" ht="3.75" customHeight="1">
      <c r="B7096" s="135"/>
      <c r="I7096" s="136"/>
      <c r="J7096" s="135"/>
      <c r="M7096" s="136"/>
      <c r="N7096" s="135"/>
      <c r="Q7096" s="136"/>
      <c r="R7096" s="130"/>
      <c r="S7096" s="131"/>
      <c r="T7096" s="131"/>
      <c r="U7096" s="131"/>
      <c r="V7096" s="131"/>
      <c r="W7096" s="131"/>
      <c r="X7096" s="131"/>
      <c r="Y7096" s="131"/>
      <c r="Z7096" s="131"/>
      <c r="AA7096" s="131"/>
      <c r="AB7096" s="131"/>
      <c r="AC7096" s="131"/>
      <c r="AD7096" s="131"/>
      <c r="AE7096" s="131"/>
      <c r="AF7096" s="131"/>
      <c r="AG7096" s="131"/>
      <c r="AH7096" s="131"/>
      <c r="AI7096" s="131"/>
      <c r="AJ7096" s="131"/>
      <c r="AK7096" s="131"/>
      <c r="AL7096" s="131"/>
      <c r="AM7096" s="131"/>
      <c r="AN7096" s="131"/>
      <c r="AO7096" s="132"/>
    </row>
    <row r="7097" spans="2:41" ht="13.35" customHeight="1">
      <c r="B7097" s="135"/>
      <c r="I7097" s="136"/>
      <c r="J7097" s="135"/>
      <c r="M7097" s="136"/>
      <c r="N7097" s="135" t="s">
        <v>111</v>
      </c>
      <c r="Q7097" s="136"/>
      <c r="R7097" s="135"/>
      <c r="S7097" s="696"/>
      <c r="T7097" s="694"/>
      <c r="V7097" s="146"/>
      <c r="W7097" s="124" t="s">
        <v>12</v>
      </c>
      <c r="X7097" s="146"/>
      <c r="Y7097" s="124" t="s">
        <v>11</v>
      </c>
      <c r="Z7097" s="146"/>
      <c r="AA7097" s="124" t="s">
        <v>364</v>
      </c>
      <c r="AO7097" s="136"/>
    </row>
    <row r="7098" spans="2:41" ht="3.75" customHeight="1">
      <c r="B7098" s="135"/>
      <c r="I7098" s="136"/>
      <c r="J7098" s="135"/>
      <c r="M7098" s="136"/>
      <c r="N7098" s="135"/>
      <c r="Q7098" s="136"/>
      <c r="R7098" s="135"/>
      <c r="AO7098" s="136"/>
    </row>
    <row r="7099" spans="2:41" ht="3.75" customHeight="1">
      <c r="B7099" s="135"/>
      <c r="I7099" s="136"/>
      <c r="J7099" s="135"/>
      <c r="M7099" s="136"/>
      <c r="N7099" s="130"/>
      <c r="O7099" s="131"/>
      <c r="P7099" s="131"/>
      <c r="Q7099" s="131"/>
      <c r="R7099" s="781" t="str">
        <f>IF(AND(NM_従事者_従事者89_従事者区分&lt;&gt;"",新_新規_2!I1502&lt;&gt;""), 新_新規_2!I1502, "")
&amp; IF(AND(NM_従事者_従事者89_従事者区分&lt;&gt;"",新_変更_3!AL1530&lt;&gt;""), 新_変更_3!AL1530, "")</f>
        <v/>
      </c>
      <c r="S7099" s="784" t="str">
        <f>IF(AND(NM_従事者_従事者89_従事者区分&lt;&gt;"",新_新規_2!J1502&lt;&gt;""), 新_新規_2!J1502, "")
 &amp; IF(AND(NM_従事者_従事者89_従事者区分&lt;&gt;"",新_変更_3!AM1530&lt;&gt;""), 新_変更_3!AM1530, "")</f>
        <v/>
      </c>
      <c r="T7099" s="131"/>
      <c r="U7099" s="787" t="str">
        <f>IF(AND(NM_従事者_従事者89_従事者区分&lt;&gt;"",新_新規_2!L1502&lt;&gt;""), 新_新規_2!L1502, "")
&amp; IF(AND(NM_従事者_従事者89_従事者区分&lt;&gt;"",新_変更_3!AO1530&lt;&gt;""), 新_変更_3!AO1530, "")</f>
        <v/>
      </c>
      <c r="V7099" s="130"/>
      <c r="W7099" s="131"/>
      <c r="X7099" s="131"/>
      <c r="Y7099" s="131"/>
      <c r="Z7099" s="131"/>
      <c r="AA7099" s="131"/>
      <c r="AB7099" s="131"/>
      <c r="AC7099" s="131"/>
      <c r="AD7099" s="131"/>
      <c r="AE7099" s="131"/>
      <c r="AF7099" s="131"/>
      <c r="AG7099" s="131"/>
      <c r="AH7099" s="133"/>
      <c r="AI7099" s="133"/>
      <c r="AJ7099" s="131"/>
      <c r="AK7099" s="149"/>
      <c r="AL7099" s="131"/>
      <c r="AM7099" s="131"/>
      <c r="AN7099" s="131"/>
      <c r="AO7099" s="132"/>
    </row>
    <row r="7100" spans="2:41" ht="13.35" customHeight="1">
      <c r="B7100" s="135"/>
      <c r="I7100" s="136"/>
      <c r="J7100" s="135"/>
      <c r="M7100" s="136"/>
      <c r="N7100" s="135" t="s">
        <v>30</v>
      </c>
      <c r="R7100" s="782"/>
      <c r="S7100" s="785"/>
      <c r="T7100" s="124" t="s">
        <v>388</v>
      </c>
      <c r="U7100" s="756"/>
      <c r="V7100" s="135" t="s">
        <v>112</v>
      </c>
      <c r="AH7100" s="137"/>
      <c r="AI7100" s="137"/>
      <c r="AK7100" s="150"/>
      <c r="AO7100" s="136"/>
    </row>
    <row r="7101" spans="2:41" ht="3.75" customHeight="1">
      <c r="B7101" s="135"/>
      <c r="I7101" s="136"/>
      <c r="J7101" s="135"/>
      <c r="M7101" s="136"/>
      <c r="N7101" s="135"/>
      <c r="R7101" s="783"/>
      <c r="S7101" s="786"/>
      <c r="T7101" s="141"/>
      <c r="U7101" s="759"/>
      <c r="V7101" s="140"/>
      <c r="W7101" s="141"/>
      <c r="X7101" s="141"/>
      <c r="Y7101" s="141"/>
      <c r="Z7101" s="141"/>
      <c r="AA7101" s="141"/>
      <c r="AB7101" s="141"/>
      <c r="AC7101" s="141"/>
      <c r="AD7101" s="141"/>
      <c r="AE7101" s="141"/>
      <c r="AF7101" s="141"/>
      <c r="AG7101" s="141"/>
      <c r="AH7101" s="143"/>
      <c r="AI7101" s="143"/>
      <c r="AJ7101" s="141"/>
      <c r="AK7101" s="151"/>
      <c r="AL7101" s="141"/>
      <c r="AM7101" s="141"/>
      <c r="AN7101" s="141"/>
      <c r="AO7101" s="142"/>
    </row>
    <row r="7102" spans="2:41" ht="3.75" customHeight="1">
      <c r="B7102" s="135"/>
      <c r="I7102" s="136"/>
      <c r="J7102" s="135"/>
      <c r="M7102" s="136"/>
      <c r="N7102" s="130"/>
      <c r="O7102" s="131"/>
      <c r="P7102" s="131"/>
      <c r="Q7102" s="132"/>
      <c r="R7102" s="788" t="str">
        <f>IF(AND(NM_従事者_従事者89_従事者区分&lt;&gt;"",新_新規_2!K1506&lt;&gt;""), 新_新規_2!K1506, "")
&amp; IF(AND(NM_従事者_従事者89_従事者区分&lt;&gt;"",新_変更_3!AN1534&lt;&gt;""), 新_変更_3!AN1534, "")</f>
        <v/>
      </c>
      <c r="S7102" s="684"/>
      <c r="T7102" s="684"/>
      <c r="U7102" s="685"/>
      <c r="V7102" s="686" t="str">
        <f>IF(AND(NM_従事者_従事者89_従事者区分&lt;&gt;"",新_新規_2!O1506&lt;&gt;""), 新_新規_2!O1506, "")
 &amp; IF(AND(NM_従事者_従事者89_従事者区分&lt;&gt;"",新_変更_3!AR1534&lt;&gt;""), 新_変更_3!AR1534, "")</f>
        <v/>
      </c>
      <c r="W7102" s="688"/>
      <c r="X7102" s="683" t="str">
        <f>IF(AND(NM_従事者_従事者89_従事者区分&lt;&gt;"",新_新規_2!Q1506&lt;&gt;""), 新_新規_2!Q1506, "")
&amp; IF(AND(NM_従事者_従事者89_従事者区分&lt;&gt;"",新_変更_3!AT1534&lt;&gt;""), 新_変更_3!AT1534, "")</f>
        <v/>
      </c>
      <c r="Y7102" s="684"/>
      <c r="Z7102" s="684"/>
      <c r="AA7102" s="685"/>
      <c r="AI7102" s="131"/>
      <c r="AO7102" s="136"/>
    </row>
    <row r="7103" spans="2:41" ht="13.35" customHeight="1">
      <c r="B7103" s="135"/>
      <c r="I7103" s="136"/>
      <c r="J7103" s="135"/>
      <c r="M7103" s="136"/>
      <c r="N7103" s="135" t="s">
        <v>114</v>
      </c>
      <c r="Q7103" s="136"/>
      <c r="R7103" s="686"/>
      <c r="S7103" s="687"/>
      <c r="T7103" s="687"/>
      <c r="U7103" s="688"/>
      <c r="V7103" s="686"/>
      <c r="W7103" s="688"/>
      <c r="X7103" s="686"/>
      <c r="Y7103" s="687"/>
      <c r="Z7103" s="687"/>
      <c r="AA7103" s="688"/>
      <c r="AB7103" s="158" t="s">
        <v>171</v>
      </c>
      <c r="AO7103" s="136"/>
    </row>
    <row r="7104" spans="2:41" ht="3.75" customHeight="1">
      <c r="B7104" s="135"/>
      <c r="I7104" s="136"/>
      <c r="J7104" s="135"/>
      <c r="M7104" s="136"/>
      <c r="N7104" s="135"/>
      <c r="Q7104" s="136"/>
      <c r="R7104" s="689"/>
      <c r="S7104" s="690"/>
      <c r="T7104" s="690"/>
      <c r="U7104" s="691"/>
      <c r="V7104" s="689"/>
      <c r="W7104" s="691"/>
      <c r="X7104" s="689"/>
      <c r="Y7104" s="690"/>
      <c r="Z7104" s="690"/>
      <c r="AA7104" s="691"/>
      <c r="AB7104" s="141"/>
      <c r="AC7104" s="141"/>
      <c r="AD7104" s="141"/>
      <c r="AE7104" s="141"/>
      <c r="AF7104" s="141"/>
      <c r="AG7104" s="141"/>
      <c r="AH7104" s="141"/>
      <c r="AI7104" s="141"/>
      <c r="AJ7104" s="141"/>
      <c r="AK7104" s="141"/>
      <c r="AL7104" s="141"/>
      <c r="AM7104" s="141"/>
      <c r="AN7104" s="141"/>
      <c r="AO7104" s="142"/>
    </row>
    <row r="7105" spans="2:41" ht="3.75" customHeight="1">
      <c r="B7105" s="135"/>
      <c r="I7105" s="136"/>
      <c r="J7105" s="135"/>
      <c r="M7105" s="136"/>
      <c r="N7105" s="130"/>
      <c r="O7105" s="131"/>
      <c r="P7105" s="131"/>
      <c r="Q7105" s="131"/>
      <c r="R7105" s="130"/>
      <c r="S7105" s="131"/>
      <c r="T7105" s="131"/>
      <c r="U7105" s="131"/>
      <c r="V7105" s="131"/>
      <c r="W7105" s="131"/>
      <c r="X7105" s="131"/>
      <c r="Y7105" s="131"/>
      <c r="Z7105" s="131"/>
      <c r="AA7105" s="132"/>
      <c r="AB7105" s="130"/>
      <c r="AI7105" s="136"/>
      <c r="AJ7105" s="130"/>
      <c r="AK7105" s="131"/>
      <c r="AL7105" s="131"/>
      <c r="AM7105" s="131"/>
      <c r="AN7105" s="131"/>
      <c r="AO7105" s="132"/>
    </row>
    <row r="7106" spans="2:41" ht="13.35" customHeight="1">
      <c r="B7106" s="135"/>
      <c r="I7106" s="136"/>
      <c r="J7106" s="135"/>
      <c r="M7106" s="136"/>
      <c r="N7106" s="135" t="s">
        <v>115</v>
      </c>
      <c r="R7106" s="135"/>
      <c r="S7106" s="696" t="str">
        <f>IF(AND(NM_従事者_従事者89_従事者区分&lt;&gt;"",新_新規_2!I1508&lt;&gt;""), 新_新規_2!I1508, "")
&amp; IF(AND(NM_従事者_従事者89_従事者区分&lt;&gt;"",新_変更_3!AL1536&lt;&gt;""), 新_変更_3!AL1536, "")</f>
        <v/>
      </c>
      <c r="T7106" s="694"/>
      <c r="V7106" s="146" t="str">
        <f>IF(AND(NM_従事者_従事者89_従事者区分&lt;&gt;"",新_新規_2!K1508&lt;&gt;""), 新_新規_2!K1508, "")
 &amp; IF(AND(NM_従事者_従事者89_従事者区分&lt;&gt;"",新_変更_3!AN1536&lt;&gt;""), 新_変更_3!AN1536, "")</f>
        <v/>
      </c>
      <c r="W7106" s="124" t="s">
        <v>12</v>
      </c>
      <c r="X7106" s="146" t="str">
        <f>IF(AND(NM_従事者_従事者89_従事者区分&lt;&gt;"",新_新規_2!M1508&lt;&gt;""), 新_新規_2!M1508, "")
 &amp; IF(AND(NM_従事者_従事者89_従事者区分&lt;&gt;"",新_変更_3!AP1536&lt;&gt;""), 新_変更_3!AP1536, "")</f>
        <v/>
      </c>
      <c r="Y7106" s="124" t="s">
        <v>11</v>
      </c>
      <c r="Z7106" s="146" t="str">
        <f>IF(AND(NM_従事者_従事者89_従事者区分&lt;&gt;"",新_新規_2!O1508&lt;&gt;""), 新_新規_2!O1508, "")
 &amp; IF(AND(NM_従事者_従事者89_従事者区分&lt;&gt;"",新_変更_3!AR1536&lt;&gt;""), 新_変更_3!AR1536, "")</f>
        <v/>
      </c>
      <c r="AA7106" s="124" t="s">
        <v>364</v>
      </c>
      <c r="AB7106" s="135" t="s">
        <v>170</v>
      </c>
      <c r="AI7106" s="136"/>
      <c r="AJ7106" s="135"/>
      <c r="AK7106" s="696"/>
      <c r="AL7106" s="693"/>
      <c r="AM7106" s="693"/>
      <c r="AN7106" s="693"/>
      <c r="AO7106" s="694"/>
    </row>
    <row r="7107" spans="2:41" ht="3.75" customHeight="1">
      <c r="B7107" s="135"/>
      <c r="I7107" s="136"/>
      <c r="J7107" s="135"/>
      <c r="M7107" s="136"/>
      <c r="N7107" s="135"/>
      <c r="R7107" s="140"/>
      <c r="S7107" s="141"/>
      <c r="T7107" s="141"/>
      <c r="U7107" s="141"/>
      <c r="V7107" s="141"/>
      <c r="W7107" s="141"/>
      <c r="X7107" s="141"/>
      <c r="Y7107" s="141"/>
      <c r="Z7107" s="141"/>
      <c r="AA7107" s="142"/>
      <c r="AB7107" s="140"/>
      <c r="AC7107" s="141"/>
      <c r="AD7107" s="141"/>
      <c r="AE7107" s="141"/>
      <c r="AF7107" s="141"/>
      <c r="AG7107" s="141"/>
      <c r="AH7107" s="141"/>
      <c r="AI7107" s="142"/>
      <c r="AJ7107" s="140"/>
      <c r="AK7107" s="141"/>
      <c r="AL7107" s="141"/>
      <c r="AM7107" s="141"/>
      <c r="AN7107" s="141"/>
      <c r="AO7107" s="142"/>
    </row>
    <row r="7108" spans="2:41" ht="3.75" customHeight="1">
      <c r="B7108" s="135"/>
      <c r="I7108" s="136"/>
      <c r="J7108" s="135"/>
      <c r="M7108" s="136"/>
      <c r="N7108" s="130"/>
      <c r="O7108" s="131"/>
      <c r="P7108" s="131"/>
      <c r="Q7108" s="132"/>
      <c r="R7108" s="683" t="str">
        <f>IF(新_新規_2!T1505="☑", "研修中の登録販売者", "") &amp; IF(新_変更_3!AW1533="☑", "研修中の登録販売者", "")</f>
        <v/>
      </c>
      <c r="S7108" s="684"/>
      <c r="T7108" s="684"/>
      <c r="U7108" s="684"/>
      <c r="V7108" s="684"/>
      <c r="W7108" s="684"/>
      <c r="X7108" s="684"/>
      <c r="Y7108" s="684"/>
      <c r="Z7108" s="684"/>
      <c r="AA7108" s="684"/>
      <c r="AB7108" s="684"/>
      <c r="AC7108" s="684"/>
      <c r="AD7108" s="684"/>
      <c r="AE7108" s="684"/>
      <c r="AF7108" s="684"/>
      <c r="AG7108" s="684"/>
      <c r="AH7108" s="684"/>
      <c r="AI7108" s="684"/>
      <c r="AJ7108" s="684"/>
      <c r="AK7108" s="684"/>
      <c r="AL7108" s="684"/>
      <c r="AM7108" s="684"/>
      <c r="AN7108" s="684"/>
      <c r="AO7108" s="685"/>
    </row>
    <row r="7109" spans="2:41" ht="13.35" customHeight="1">
      <c r="B7109" s="135"/>
      <c r="I7109" s="136"/>
      <c r="J7109" s="135"/>
      <c r="M7109" s="136"/>
      <c r="N7109" s="135" t="s">
        <v>32</v>
      </c>
      <c r="Q7109" s="136"/>
      <c r="R7109" s="686"/>
      <c r="S7109" s="687"/>
      <c r="T7109" s="687"/>
      <c r="U7109" s="687"/>
      <c r="V7109" s="687"/>
      <c r="W7109" s="687"/>
      <c r="X7109" s="687"/>
      <c r="Y7109" s="687"/>
      <c r="Z7109" s="687"/>
      <c r="AA7109" s="687"/>
      <c r="AB7109" s="687"/>
      <c r="AC7109" s="687"/>
      <c r="AD7109" s="687"/>
      <c r="AE7109" s="687"/>
      <c r="AF7109" s="687"/>
      <c r="AG7109" s="687"/>
      <c r="AH7109" s="687"/>
      <c r="AI7109" s="687"/>
      <c r="AJ7109" s="687"/>
      <c r="AK7109" s="687"/>
      <c r="AL7109" s="687"/>
      <c r="AM7109" s="687"/>
      <c r="AN7109" s="687"/>
      <c r="AO7109" s="688"/>
    </row>
    <row r="7110" spans="2:41" ht="3.75" customHeight="1">
      <c r="B7110" s="135"/>
      <c r="I7110" s="136"/>
      <c r="J7110" s="135"/>
      <c r="M7110" s="136"/>
      <c r="N7110" s="140"/>
      <c r="O7110" s="141"/>
      <c r="P7110" s="141"/>
      <c r="Q7110" s="142"/>
      <c r="R7110" s="689"/>
      <c r="S7110" s="690"/>
      <c r="T7110" s="690"/>
      <c r="U7110" s="690"/>
      <c r="V7110" s="690"/>
      <c r="W7110" s="690"/>
      <c r="X7110" s="690"/>
      <c r="Y7110" s="690"/>
      <c r="Z7110" s="690"/>
      <c r="AA7110" s="690"/>
      <c r="AB7110" s="690"/>
      <c r="AC7110" s="690"/>
      <c r="AD7110" s="690"/>
      <c r="AE7110" s="690"/>
      <c r="AF7110" s="690"/>
      <c r="AG7110" s="690"/>
      <c r="AH7110" s="690"/>
      <c r="AI7110" s="690"/>
      <c r="AJ7110" s="690"/>
      <c r="AK7110" s="690"/>
      <c r="AL7110" s="690"/>
      <c r="AM7110" s="690"/>
      <c r="AN7110" s="690"/>
      <c r="AO7110" s="691"/>
    </row>
    <row r="7111" spans="2:41" ht="3.75" customHeight="1">
      <c r="B7111" s="135"/>
      <c r="I7111" s="136"/>
      <c r="J7111" s="130"/>
      <c r="K7111" s="131"/>
      <c r="L7111" s="131"/>
      <c r="M7111" s="132"/>
      <c r="N7111" s="130"/>
      <c r="O7111" s="131"/>
      <c r="P7111" s="131"/>
      <c r="Q7111" s="132"/>
      <c r="R7111" s="130"/>
      <c r="S7111" s="131"/>
      <c r="T7111" s="131"/>
      <c r="U7111" s="131"/>
      <c r="V7111" s="131"/>
      <c r="W7111" s="131"/>
      <c r="X7111" s="131"/>
      <c r="Y7111" s="131"/>
      <c r="Z7111" s="131"/>
      <c r="AA7111" s="132"/>
      <c r="AB7111" s="130"/>
      <c r="AC7111" s="131"/>
      <c r="AD7111" s="131"/>
      <c r="AE7111" s="132"/>
      <c r="AF7111" s="131"/>
      <c r="AG7111" s="131"/>
      <c r="AH7111" s="131"/>
      <c r="AI7111" s="131"/>
      <c r="AJ7111" s="131"/>
      <c r="AK7111" s="131"/>
      <c r="AL7111" s="131"/>
      <c r="AM7111" s="131"/>
      <c r="AN7111" s="131"/>
      <c r="AO7111" s="132"/>
    </row>
    <row r="7112" spans="2:41" ht="13.35" customHeight="1">
      <c r="B7112" s="135"/>
      <c r="I7112" s="136"/>
      <c r="J7112" s="135"/>
      <c r="M7112" s="136"/>
      <c r="N7112" s="135" t="s">
        <v>27</v>
      </c>
      <c r="Q7112" s="136"/>
      <c r="R7112" s="135"/>
      <c r="S7112" s="692" t="str">
        <f xml:space="preserve"> IF(新_新規_2!I1512&lt;&gt;"", "01300011:その他従事者", "") &amp; IF(新_変更_3!AL1540&lt;&gt;"", "01300011:その他従事者", "")</f>
        <v/>
      </c>
      <c r="T7112" s="693"/>
      <c r="U7112" s="693"/>
      <c r="V7112" s="693"/>
      <c r="W7112" s="693"/>
      <c r="X7112" s="693"/>
      <c r="Y7112" s="693"/>
      <c r="Z7112" s="693"/>
      <c r="AA7112" s="694"/>
      <c r="AB7112" s="135" t="s">
        <v>28</v>
      </c>
      <c r="AE7112" s="136"/>
      <c r="AF7112" s="135"/>
      <c r="AG7112" s="695" t="str">
        <f>IF(新_新規_2!I1520="☑", "01300001:薬剤師", "") &amp; IF(新_変更_3!AL1548="☑", "01300001:薬剤師", "")
 &amp; IF(新_新規_2!N1520="☑", "01300002:登録販売者", "") &amp; IF(新_変更_3!AQ1548="☑", "01300002:登録販売者", "")
 &amp; IF(新_新規_2!T1520="☑", "01300002:登録販売者", "") &amp; IF(新_変更_3!AW1548="☑", "01300002:登録販売者", "")</f>
        <v/>
      </c>
      <c r="AH7112" s="693"/>
      <c r="AI7112" s="693"/>
      <c r="AJ7112" s="693"/>
      <c r="AK7112" s="693"/>
      <c r="AL7112" s="693"/>
      <c r="AM7112" s="693"/>
      <c r="AN7112" s="693"/>
      <c r="AO7112" s="694"/>
    </row>
    <row r="7113" spans="2:41" ht="3.75" customHeight="1">
      <c r="B7113" s="135"/>
      <c r="I7113" s="136"/>
      <c r="J7113" s="135"/>
      <c r="M7113" s="136"/>
      <c r="N7113" s="140"/>
      <c r="O7113" s="141"/>
      <c r="P7113" s="141"/>
      <c r="Q7113" s="142"/>
      <c r="R7113" s="140"/>
      <c r="S7113" s="141"/>
      <c r="T7113" s="141"/>
      <c r="U7113" s="141"/>
      <c r="V7113" s="141"/>
      <c r="W7113" s="141"/>
      <c r="X7113" s="141"/>
      <c r="Y7113" s="141"/>
      <c r="Z7113" s="141"/>
      <c r="AA7113" s="142"/>
      <c r="AB7113" s="140"/>
      <c r="AC7113" s="141"/>
      <c r="AD7113" s="141"/>
      <c r="AE7113" s="142"/>
      <c r="AF7113" s="141"/>
      <c r="AG7113" s="141"/>
      <c r="AH7113" s="141"/>
      <c r="AI7113" s="141"/>
      <c r="AJ7113" s="141"/>
      <c r="AK7113" s="141"/>
      <c r="AL7113" s="141"/>
      <c r="AM7113" s="141"/>
      <c r="AN7113" s="141"/>
      <c r="AO7113" s="142"/>
    </row>
    <row r="7114" spans="2:41" ht="3.75" customHeight="1">
      <c r="B7114" s="135"/>
      <c r="I7114" s="136"/>
      <c r="J7114" s="135"/>
      <c r="M7114" s="136"/>
      <c r="N7114" s="130"/>
      <c r="O7114" s="131"/>
      <c r="P7114" s="131"/>
      <c r="Q7114" s="132"/>
      <c r="R7114" s="130"/>
      <c r="S7114" s="131"/>
      <c r="T7114" s="131"/>
      <c r="U7114" s="131"/>
      <c r="V7114" s="131"/>
      <c r="W7114" s="131"/>
      <c r="X7114" s="131"/>
      <c r="Y7114" s="131"/>
      <c r="Z7114" s="131"/>
      <c r="AA7114" s="132"/>
      <c r="AB7114" s="130"/>
      <c r="AC7114" s="131"/>
      <c r="AD7114" s="131"/>
      <c r="AE7114" s="132"/>
      <c r="AF7114" s="130"/>
      <c r="AG7114" s="131"/>
      <c r="AH7114" s="131"/>
      <c r="AI7114" s="131"/>
      <c r="AJ7114" s="131"/>
      <c r="AK7114" s="131"/>
      <c r="AL7114" s="131"/>
      <c r="AM7114" s="131"/>
      <c r="AN7114" s="131"/>
      <c r="AO7114" s="132"/>
    </row>
    <row r="7115" spans="2:41" ht="13.35" customHeight="1">
      <c r="B7115" s="135"/>
      <c r="I7115" s="136"/>
      <c r="J7115" s="135"/>
      <c r="M7115" s="136"/>
      <c r="N7115" s="135" t="s">
        <v>3990</v>
      </c>
      <c r="Q7115" s="136"/>
      <c r="R7115" s="135"/>
      <c r="S7115" s="696"/>
      <c r="T7115" s="694"/>
      <c r="V7115" s="146"/>
      <c r="W7115" s="124" t="s">
        <v>12</v>
      </c>
      <c r="X7115" s="146"/>
      <c r="Y7115" s="124" t="s">
        <v>11</v>
      </c>
      <c r="Z7115" s="146"/>
      <c r="AA7115" s="136" t="s">
        <v>364</v>
      </c>
      <c r="AB7115" s="135" t="s">
        <v>66</v>
      </c>
      <c r="AE7115" s="136"/>
      <c r="AF7115" s="135"/>
      <c r="AG7115" s="696"/>
      <c r="AH7115" s="694"/>
      <c r="AJ7115" s="146"/>
      <c r="AK7115" s="124" t="s">
        <v>12</v>
      </c>
      <c r="AL7115" s="146"/>
      <c r="AM7115" s="124" t="s">
        <v>11</v>
      </c>
      <c r="AN7115" s="146"/>
      <c r="AO7115" s="136" t="s">
        <v>364</v>
      </c>
    </row>
    <row r="7116" spans="2:41" ht="3.75" customHeight="1">
      <c r="B7116" s="135"/>
      <c r="I7116" s="136"/>
      <c r="J7116" s="135"/>
      <c r="M7116" s="136"/>
      <c r="N7116" s="140"/>
      <c r="O7116" s="141"/>
      <c r="P7116" s="141"/>
      <c r="Q7116" s="142"/>
      <c r="R7116" s="140"/>
      <c r="S7116" s="141"/>
      <c r="T7116" s="141"/>
      <c r="U7116" s="141"/>
      <c r="V7116" s="141"/>
      <c r="W7116" s="141"/>
      <c r="X7116" s="141"/>
      <c r="Y7116" s="141"/>
      <c r="Z7116" s="141"/>
      <c r="AA7116" s="142"/>
      <c r="AB7116" s="140"/>
      <c r="AC7116" s="141"/>
      <c r="AD7116" s="141"/>
      <c r="AE7116" s="142"/>
      <c r="AF7116" s="140"/>
      <c r="AG7116" s="141"/>
      <c r="AH7116" s="141"/>
      <c r="AI7116" s="141"/>
      <c r="AJ7116" s="141"/>
      <c r="AK7116" s="141"/>
      <c r="AL7116" s="141"/>
      <c r="AM7116" s="141"/>
      <c r="AN7116" s="141"/>
      <c r="AO7116" s="142"/>
    </row>
    <row r="7117" spans="2:41" ht="3.75" customHeight="1">
      <c r="B7117" s="135"/>
      <c r="I7117" s="136"/>
      <c r="J7117" s="135"/>
      <c r="M7117" s="136"/>
      <c r="N7117" s="130"/>
      <c r="O7117" s="131"/>
      <c r="P7117" s="131"/>
      <c r="Q7117" s="132"/>
      <c r="R7117" s="683" t="str">
        <f>IF(AND(NM_従事者_従事者90_従事者区分&lt;&gt;"",新_新規_2!I1512&lt;&gt;""), 新_新規_2!I1512, "")
 &amp; IF(AND(NM_従事者_従事者90_従事者区分&lt;&gt;"",新_変更_3!AL1540&lt;&gt;""), 新_変更_3!AL1540, "")</f>
        <v/>
      </c>
      <c r="S7117" s="684"/>
      <c r="T7117" s="684"/>
      <c r="U7117" s="684"/>
      <c r="V7117" s="684"/>
      <c r="W7117" s="684"/>
      <c r="X7117" s="684"/>
      <c r="Y7117" s="684"/>
      <c r="Z7117" s="684"/>
      <c r="AA7117" s="684"/>
      <c r="AB7117" s="684"/>
      <c r="AC7117" s="684"/>
      <c r="AD7117" s="684"/>
      <c r="AE7117" s="684"/>
      <c r="AF7117" s="684"/>
      <c r="AG7117" s="684"/>
      <c r="AH7117" s="684"/>
      <c r="AI7117" s="684"/>
      <c r="AJ7117" s="685"/>
      <c r="AK7117" s="131"/>
      <c r="AL7117" s="131"/>
      <c r="AM7117" s="131"/>
      <c r="AN7117" s="131"/>
      <c r="AO7117" s="132"/>
    </row>
    <row r="7118" spans="2:41" ht="13.35" customHeight="1">
      <c r="B7118" s="135"/>
      <c r="I7118" s="136"/>
      <c r="J7118" s="135"/>
      <c r="M7118" s="136"/>
      <c r="N7118" s="135" t="s">
        <v>8</v>
      </c>
      <c r="Q7118" s="136"/>
      <c r="R7118" s="686"/>
      <c r="S7118" s="687"/>
      <c r="T7118" s="687"/>
      <c r="U7118" s="687"/>
      <c r="V7118" s="687"/>
      <c r="W7118" s="687"/>
      <c r="X7118" s="687"/>
      <c r="Y7118" s="687"/>
      <c r="Z7118" s="687"/>
      <c r="AA7118" s="687"/>
      <c r="AB7118" s="687"/>
      <c r="AC7118" s="687"/>
      <c r="AD7118" s="687"/>
      <c r="AE7118" s="687"/>
      <c r="AF7118" s="687"/>
      <c r="AG7118" s="687"/>
      <c r="AH7118" s="687"/>
      <c r="AI7118" s="687"/>
      <c r="AJ7118" s="688"/>
      <c r="AL7118" s="147" t="s">
        <v>13</v>
      </c>
      <c r="AM7118" s="124" t="s">
        <v>29</v>
      </c>
      <c r="AO7118" s="136"/>
    </row>
    <row r="7119" spans="2:41" ht="3.75" customHeight="1">
      <c r="B7119" s="135"/>
      <c r="I7119" s="136"/>
      <c r="J7119" s="135"/>
      <c r="M7119" s="136"/>
      <c r="N7119" s="140"/>
      <c r="O7119" s="141"/>
      <c r="P7119" s="141"/>
      <c r="Q7119" s="142"/>
      <c r="R7119" s="689"/>
      <c r="S7119" s="690"/>
      <c r="T7119" s="690"/>
      <c r="U7119" s="690"/>
      <c r="V7119" s="690"/>
      <c r="W7119" s="690"/>
      <c r="X7119" s="690"/>
      <c r="Y7119" s="690"/>
      <c r="Z7119" s="690"/>
      <c r="AA7119" s="690"/>
      <c r="AB7119" s="690"/>
      <c r="AC7119" s="690"/>
      <c r="AD7119" s="690"/>
      <c r="AE7119" s="690"/>
      <c r="AF7119" s="690"/>
      <c r="AG7119" s="690"/>
      <c r="AH7119" s="690"/>
      <c r="AI7119" s="690"/>
      <c r="AJ7119" s="691"/>
      <c r="AK7119" s="141"/>
      <c r="AL7119" s="141"/>
      <c r="AM7119" s="141"/>
      <c r="AN7119" s="141"/>
      <c r="AO7119" s="142"/>
    </row>
    <row r="7120" spans="2:41" ht="3.75" customHeight="1">
      <c r="B7120" s="135"/>
      <c r="I7120" s="136"/>
      <c r="J7120" s="135"/>
      <c r="M7120" s="136"/>
      <c r="N7120" s="130"/>
      <c r="O7120" s="131"/>
      <c r="P7120" s="131"/>
      <c r="Q7120" s="132"/>
      <c r="R7120" s="683" t="str">
        <f>IF(NM_従事者_従事者90_従事者区分="","",(IF(新_新規_2!I1511&lt;&gt;"", ASC(PHONETIC(新_新規_2!I1511)), "") &amp; IF(新_変更_3!AL1539&lt;&gt;"", ASC(PHONETIC(新_変更_3!AL1539)), "")))</f>
        <v/>
      </c>
      <c r="S7120" s="684"/>
      <c r="T7120" s="684"/>
      <c r="U7120" s="684"/>
      <c r="V7120" s="684"/>
      <c r="W7120" s="684"/>
      <c r="X7120" s="684"/>
      <c r="Y7120" s="684"/>
      <c r="Z7120" s="684"/>
      <c r="AA7120" s="684"/>
      <c r="AB7120" s="684"/>
      <c r="AC7120" s="684"/>
      <c r="AD7120" s="684"/>
      <c r="AE7120" s="684"/>
      <c r="AF7120" s="684"/>
      <c r="AG7120" s="684"/>
      <c r="AH7120" s="684"/>
      <c r="AI7120" s="684"/>
      <c r="AJ7120" s="684"/>
      <c r="AK7120" s="684"/>
      <c r="AL7120" s="684"/>
      <c r="AM7120" s="684"/>
      <c r="AN7120" s="684"/>
      <c r="AO7120" s="685"/>
    </row>
    <row r="7121" spans="2:41" ht="13.35" customHeight="1">
      <c r="B7121" s="135"/>
      <c r="I7121" s="136"/>
      <c r="J7121" s="135"/>
      <c r="M7121" s="136"/>
      <c r="N7121" s="135" t="s">
        <v>61</v>
      </c>
      <c r="Q7121" s="136"/>
      <c r="R7121" s="686"/>
      <c r="S7121" s="687"/>
      <c r="T7121" s="687"/>
      <c r="U7121" s="687"/>
      <c r="V7121" s="687"/>
      <c r="W7121" s="687"/>
      <c r="X7121" s="687"/>
      <c r="Y7121" s="687"/>
      <c r="Z7121" s="687"/>
      <c r="AA7121" s="687"/>
      <c r="AB7121" s="687"/>
      <c r="AC7121" s="687"/>
      <c r="AD7121" s="687"/>
      <c r="AE7121" s="687"/>
      <c r="AF7121" s="687"/>
      <c r="AG7121" s="687"/>
      <c r="AH7121" s="687"/>
      <c r="AI7121" s="687"/>
      <c r="AJ7121" s="687"/>
      <c r="AK7121" s="687"/>
      <c r="AL7121" s="687"/>
      <c r="AM7121" s="687"/>
      <c r="AN7121" s="687"/>
      <c r="AO7121" s="688"/>
    </row>
    <row r="7122" spans="2:41" ht="3.75" customHeight="1">
      <c r="B7122" s="135"/>
      <c r="I7122" s="136"/>
      <c r="J7122" s="135"/>
      <c r="M7122" s="136"/>
      <c r="N7122" s="135"/>
      <c r="Q7122" s="136"/>
      <c r="R7122" s="689"/>
      <c r="S7122" s="690"/>
      <c r="T7122" s="690"/>
      <c r="U7122" s="690"/>
      <c r="V7122" s="690"/>
      <c r="W7122" s="690"/>
      <c r="X7122" s="690"/>
      <c r="Y7122" s="690"/>
      <c r="Z7122" s="690"/>
      <c r="AA7122" s="690"/>
      <c r="AB7122" s="690"/>
      <c r="AC7122" s="690"/>
      <c r="AD7122" s="690"/>
      <c r="AE7122" s="690"/>
      <c r="AF7122" s="690"/>
      <c r="AG7122" s="690"/>
      <c r="AH7122" s="690"/>
      <c r="AI7122" s="690"/>
      <c r="AJ7122" s="690"/>
      <c r="AK7122" s="690"/>
      <c r="AL7122" s="690"/>
      <c r="AM7122" s="690"/>
      <c r="AN7122" s="690"/>
      <c r="AO7122" s="691"/>
    </row>
    <row r="7123" spans="2:41" ht="3.75" customHeight="1">
      <c r="B7123" s="135"/>
      <c r="I7123" s="136"/>
      <c r="J7123" s="135"/>
      <c r="N7123" s="130"/>
      <c r="O7123" s="131"/>
      <c r="P7123" s="131"/>
      <c r="Q7123" s="132"/>
      <c r="U7123" s="787" t="str">
        <f>IF(AND(NM_従事者_従事者90_従事者区分&lt;&gt;"",新_新規_2!L1513&lt;&gt;""), 新_新規_2!L1513, "")
&amp; IF(AND(NM_従事者_従事者90_従事者区分&lt;&gt;"",新_変更_3!AO1541&lt;&gt;""), 新_変更_3!AO1541, "")</f>
        <v/>
      </c>
      <c r="V7123" s="754"/>
      <c r="W7123" s="754"/>
      <c r="X7123" s="789"/>
      <c r="Y7123" s="131"/>
      <c r="Z7123" s="792" t="str">
        <f>IF(AND(NM_従事者_従事者90_従事者区分&lt;&gt;"",新_新規_2!O1513&lt;&gt;""), 新_新規_2!O1513, "")
 &amp; IF(AND(NM_従事者_従事者90_従事者区分&lt;&gt;"",新_変更_3!AR1541&lt;&gt;""), 新_変更_3!AR1541, "")</f>
        <v/>
      </c>
      <c r="AA7123" s="754"/>
      <c r="AB7123" s="754"/>
      <c r="AC7123" s="755"/>
      <c r="AG7123" s="683" t="str">
        <f>IF(AND(NM_従事者_従事者90_従事者区分&lt;&gt;"",新_新規_2!L1514&lt;&gt;""), 新_新規_2!L1514, "")
&amp; IF(AND(NM_従事者_従事者90_従事者区分&lt;&gt;"",新_変更_3!AO1542&lt;&gt;""), 新_変更_3!AO1542, "")</f>
        <v/>
      </c>
      <c r="AH7123" s="684"/>
      <c r="AI7123" s="684"/>
      <c r="AJ7123" s="684"/>
      <c r="AK7123" s="684"/>
      <c r="AL7123" s="684"/>
      <c r="AM7123" s="684"/>
      <c r="AN7123" s="684"/>
      <c r="AO7123" s="685"/>
    </row>
    <row r="7124" spans="2:41" ht="13.35" customHeight="1">
      <c r="B7124" s="135"/>
      <c r="I7124" s="136"/>
      <c r="J7124" s="135"/>
      <c r="N7124" s="135"/>
      <c r="Q7124" s="136"/>
      <c r="R7124" s="124" t="s">
        <v>15</v>
      </c>
      <c r="U7124" s="756"/>
      <c r="V7124" s="757"/>
      <c r="W7124" s="757"/>
      <c r="X7124" s="790"/>
      <c r="Y7124" s="125" t="s">
        <v>359</v>
      </c>
      <c r="Z7124" s="793"/>
      <c r="AA7124" s="757"/>
      <c r="AB7124" s="757"/>
      <c r="AC7124" s="758"/>
      <c r="AD7124" s="124" t="s">
        <v>56</v>
      </c>
      <c r="AG7124" s="686"/>
      <c r="AH7124" s="687"/>
      <c r="AI7124" s="687"/>
      <c r="AJ7124" s="687"/>
      <c r="AK7124" s="687"/>
      <c r="AL7124" s="687"/>
      <c r="AM7124" s="687"/>
      <c r="AN7124" s="687"/>
      <c r="AO7124" s="688"/>
    </row>
    <row r="7125" spans="2:41" ht="3.75" customHeight="1">
      <c r="B7125" s="135"/>
      <c r="I7125" s="136"/>
      <c r="J7125" s="135"/>
      <c r="N7125" s="135"/>
      <c r="Q7125" s="136"/>
      <c r="R7125" s="141"/>
      <c r="S7125" s="141"/>
      <c r="T7125" s="141"/>
      <c r="U7125" s="759"/>
      <c r="V7125" s="760"/>
      <c r="W7125" s="760"/>
      <c r="X7125" s="791"/>
      <c r="Y7125" s="141"/>
      <c r="Z7125" s="794"/>
      <c r="AA7125" s="760"/>
      <c r="AB7125" s="760"/>
      <c r="AC7125" s="761"/>
      <c r="AD7125" s="141"/>
      <c r="AE7125" s="141"/>
      <c r="AF7125" s="141"/>
      <c r="AG7125" s="689"/>
      <c r="AH7125" s="690"/>
      <c r="AI7125" s="690"/>
      <c r="AJ7125" s="690"/>
      <c r="AK7125" s="690"/>
      <c r="AL7125" s="690"/>
      <c r="AM7125" s="690"/>
      <c r="AN7125" s="690"/>
      <c r="AO7125" s="691"/>
    </row>
    <row r="7126" spans="2:41" ht="3.75" customHeight="1">
      <c r="B7126" s="135"/>
      <c r="I7126" s="136"/>
      <c r="J7126" s="135"/>
      <c r="N7126" s="135"/>
      <c r="Q7126" s="136"/>
      <c r="R7126" s="131"/>
      <c r="S7126" s="131"/>
      <c r="T7126" s="132"/>
      <c r="U7126" s="683" t="str">
        <f>IF(AND(NM_従事者_従事者90_従事者区分&lt;&gt;"",新_新規_2!T1514&lt;&gt;""), 新_新規_2!T1514, "")
&amp; IF(AND(NM_従事者_従事者90_従事者区分&lt;&gt;"",新_変更_3!AW1542&lt;&gt;""), 新_変更_3!AW1542, "")</f>
        <v/>
      </c>
      <c r="V7126" s="684"/>
      <c r="W7126" s="684"/>
      <c r="X7126" s="684"/>
      <c r="Y7126" s="684"/>
      <c r="Z7126" s="684"/>
      <c r="AA7126" s="684"/>
      <c r="AB7126" s="684"/>
      <c r="AC7126" s="685"/>
      <c r="AD7126" s="130"/>
      <c r="AE7126" s="131"/>
      <c r="AF7126" s="132"/>
      <c r="AG7126" s="683" t="str">
        <f>IF(AND(NM_従事者_従事者90_従事者区分&lt;&gt;"",新_新規_2!L1515&lt;&gt;""), 新_新規_2!L1515, "")
&amp; IF(AND(NM_従事者_従事者90_従事者区分&lt;&gt;"",新_変更_3!AO1543&lt;&gt;""), 新_変更_3!AO1543, "")</f>
        <v/>
      </c>
      <c r="AH7126" s="684"/>
      <c r="AI7126" s="684"/>
      <c r="AJ7126" s="684"/>
      <c r="AK7126" s="684"/>
      <c r="AL7126" s="684"/>
      <c r="AM7126" s="684"/>
      <c r="AN7126" s="684"/>
      <c r="AO7126" s="685"/>
    </row>
    <row r="7127" spans="2:41" ht="13.35" customHeight="1">
      <c r="B7127" s="135"/>
      <c r="I7127" s="136"/>
      <c r="J7127" s="135" t="s">
        <v>4082</v>
      </c>
      <c r="N7127" s="135" t="s">
        <v>23</v>
      </c>
      <c r="Q7127" s="136"/>
      <c r="R7127" s="124" t="s">
        <v>17</v>
      </c>
      <c r="T7127" s="136"/>
      <c r="U7127" s="686"/>
      <c r="V7127" s="687"/>
      <c r="W7127" s="687"/>
      <c r="X7127" s="687"/>
      <c r="Y7127" s="687"/>
      <c r="Z7127" s="687"/>
      <c r="AA7127" s="687"/>
      <c r="AB7127" s="687"/>
      <c r="AC7127" s="688"/>
      <c r="AD7127" s="135" t="s">
        <v>18</v>
      </c>
      <c r="AF7127" s="136"/>
      <c r="AG7127" s="686"/>
      <c r="AH7127" s="687"/>
      <c r="AI7127" s="687"/>
      <c r="AJ7127" s="687"/>
      <c r="AK7127" s="687"/>
      <c r="AL7127" s="687"/>
      <c r="AM7127" s="687"/>
      <c r="AN7127" s="687"/>
      <c r="AO7127" s="688"/>
    </row>
    <row r="7128" spans="2:41" ht="3.75" customHeight="1">
      <c r="B7128" s="135"/>
      <c r="I7128" s="136"/>
      <c r="J7128" s="135"/>
      <c r="N7128" s="135"/>
      <c r="Q7128" s="136"/>
      <c r="R7128" s="141"/>
      <c r="S7128" s="141"/>
      <c r="T7128" s="142"/>
      <c r="U7128" s="689"/>
      <c r="V7128" s="690"/>
      <c r="W7128" s="690"/>
      <c r="X7128" s="690"/>
      <c r="Y7128" s="690"/>
      <c r="Z7128" s="690"/>
      <c r="AA7128" s="690"/>
      <c r="AB7128" s="690"/>
      <c r="AC7128" s="691"/>
      <c r="AD7128" s="140"/>
      <c r="AE7128" s="141"/>
      <c r="AF7128" s="142"/>
      <c r="AG7128" s="689"/>
      <c r="AH7128" s="690"/>
      <c r="AI7128" s="690"/>
      <c r="AJ7128" s="690"/>
      <c r="AK7128" s="690"/>
      <c r="AL7128" s="690"/>
      <c r="AM7128" s="690"/>
      <c r="AN7128" s="690"/>
      <c r="AO7128" s="691"/>
    </row>
    <row r="7129" spans="2:41" ht="3.75" customHeight="1">
      <c r="B7129" s="135"/>
      <c r="I7129" s="136"/>
      <c r="J7129" s="135"/>
      <c r="N7129" s="135"/>
      <c r="Q7129" s="136"/>
      <c r="R7129" s="131"/>
      <c r="S7129" s="131"/>
      <c r="T7129" s="132"/>
      <c r="U7129" s="683" t="str">
        <f>IF(AND(NM_従事者_従事者90_従事者区分&lt;&gt;"",新_新規_2!T1515&lt;&gt;""), 新_新規_2!T1515, "")
&amp; IF(AND(NM_従事者_従事者90_従事者区分&lt;&gt;"",新_変更_3!AW1543&lt;&gt;""), 新_変更_3!AW1543, "")</f>
        <v/>
      </c>
      <c r="V7129" s="684"/>
      <c r="W7129" s="684"/>
      <c r="X7129" s="684"/>
      <c r="Y7129" s="684"/>
      <c r="Z7129" s="684"/>
      <c r="AA7129" s="684"/>
      <c r="AB7129" s="684"/>
      <c r="AC7129" s="685"/>
      <c r="AD7129" s="130"/>
      <c r="AE7129" s="131"/>
      <c r="AF7129" s="132"/>
      <c r="AG7129" s="683" t="str">
        <f>IF(AND(NM_従事者_従事者90_従事者区分&lt;&gt;"",新_新規_2!L1516&lt;&gt;""), 新_新規_2!L1516, "")
&amp; IF(AND(NM_従事者_従事者90_従事者区分&lt;&gt;"",新_変更_3!AO1544&lt;&gt;""), 新_変更_3!AO1544, "")</f>
        <v/>
      </c>
      <c r="AH7129" s="684"/>
      <c r="AI7129" s="684"/>
      <c r="AJ7129" s="684"/>
      <c r="AK7129" s="684"/>
      <c r="AL7129" s="684"/>
      <c r="AM7129" s="684"/>
      <c r="AN7129" s="684"/>
      <c r="AO7129" s="685"/>
    </row>
    <row r="7130" spans="2:41" ht="13.35" customHeight="1">
      <c r="B7130" s="135"/>
      <c r="I7130" s="136"/>
      <c r="J7130" s="135"/>
      <c r="N7130" s="135"/>
      <c r="Q7130" s="136"/>
      <c r="R7130" s="124" t="s">
        <v>19</v>
      </c>
      <c r="T7130" s="136"/>
      <c r="U7130" s="686"/>
      <c r="V7130" s="687"/>
      <c r="W7130" s="687"/>
      <c r="X7130" s="687"/>
      <c r="Y7130" s="687"/>
      <c r="Z7130" s="687"/>
      <c r="AA7130" s="687"/>
      <c r="AB7130" s="687"/>
      <c r="AC7130" s="688"/>
      <c r="AD7130" s="135" t="s">
        <v>20</v>
      </c>
      <c r="AF7130" s="136"/>
      <c r="AG7130" s="686"/>
      <c r="AH7130" s="687"/>
      <c r="AI7130" s="687"/>
      <c r="AJ7130" s="687"/>
      <c r="AK7130" s="687"/>
      <c r="AL7130" s="687"/>
      <c r="AM7130" s="687"/>
      <c r="AN7130" s="687"/>
      <c r="AO7130" s="688"/>
    </row>
    <row r="7131" spans="2:41" ht="3.75" customHeight="1">
      <c r="B7131" s="135"/>
      <c r="I7131" s="136"/>
      <c r="J7131" s="135"/>
      <c r="N7131" s="140"/>
      <c r="O7131" s="141"/>
      <c r="P7131" s="141"/>
      <c r="Q7131" s="142"/>
      <c r="R7131" s="141"/>
      <c r="S7131" s="141"/>
      <c r="T7131" s="142"/>
      <c r="U7131" s="689"/>
      <c r="V7131" s="690"/>
      <c r="W7131" s="690"/>
      <c r="X7131" s="690"/>
      <c r="Y7131" s="690"/>
      <c r="Z7131" s="690"/>
      <c r="AA7131" s="690"/>
      <c r="AB7131" s="690"/>
      <c r="AC7131" s="691"/>
      <c r="AD7131" s="140"/>
      <c r="AE7131" s="141"/>
      <c r="AF7131" s="142"/>
      <c r="AG7131" s="689"/>
      <c r="AH7131" s="690"/>
      <c r="AI7131" s="690"/>
      <c r="AJ7131" s="690"/>
      <c r="AK7131" s="690"/>
      <c r="AL7131" s="690"/>
      <c r="AM7131" s="690"/>
      <c r="AN7131" s="690"/>
      <c r="AO7131" s="691"/>
    </row>
    <row r="7132" spans="2:41" ht="3.75" customHeight="1">
      <c r="B7132" s="135"/>
      <c r="I7132" s="136"/>
      <c r="J7132" s="135"/>
      <c r="M7132" s="136"/>
      <c r="N7132" s="135"/>
      <c r="Q7132" s="136"/>
      <c r="R7132" s="130"/>
      <c r="S7132" s="131"/>
      <c r="T7132" s="131"/>
      <c r="U7132" s="131"/>
      <c r="V7132" s="131"/>
      <c r="W7132" s="131"/>
      <c r="X7132" s="131"/>
      <c r="Y7132" s="131"/>
      <c r="Z7132" s="131"/>
      <c r="AA7132" s="131"/>
      <c r="AB7132" s="131"/>
      <c r="AC7132" s="131"/>
      <c r="AD7132" s="131"/>
      <c r="AE7132" s="131"/>
      <c r="AF7132" s="131"/>
      <c r="AG7132" s="131"/>
      <c r="AH7132" s="131"/>
      <c r="AI7132" s="131"/>
      <c r="AJ7132" s="131"/>
      <c r="AK7132" s="131"/>
      <c r="AL7132" s="131"/>
      <c r="AM7132" s="131"/>
      <c r="AN7132" s="131"/>
      <c r="AO7132" s="132"/>
    </row>
    <row r="7133" spans="2:41" ht="13.35" customHeight="1">
      <c r="B7133" s="135"/>
      <c r="I7133" s="136"/>
      <c r="J7133" s="135"/>
      <c r="M7133" s="136"/>
      <c r="N7133" s="135" t="s">
        <v>111</v>
      </c>
      <c r="Q7133" s="136"/>
      <c r="R7133" s="135"/>
      <c r="S7133" s="696"/>
      <c r="T7133" s="694"/>
      <c r="V7133" s="146"/>
      <c r="W7133" s="124" t="s">
        <v>12</v>
      </c>
      <c r="X7133" s="146"/>
      <c r="Y7133" s="124" t="s">
        <v>11</v>
      </c>
      <c r="Z7133" s="146"/>
      <c r="AA7133" s="124" t="s">
        <v>364</v>
      </c>
      <c r="AO7133" s="136"/>
    </row>
    <row r="7134" spans="2:41" ht="3.75" customHeight="1">
      <c r="B7134" s="135"/>
      <c r="I7134" s="136"/>
      <c r="J7134" s="135"/>
      <c r="M7134" s="136"/>
      <c r="N7134" s="135"/>
      <c r="Q7134" s="136"/>
      <c r="R7134" s="135"/>
      <c r="AO7134" s="136"/>
    </row>
    <row r="7135" spans="2:41" ht="3.75" customHeight="1">
      <c r="B7135" s="135"/>
      <c r="I7135" s="136"/>
      <c r="J7135" s="135"/>
      <c r="M7135" s="136"/>
      <c r="N7135" s="130"/>
      <c r="O7135" s="131"/>
      <c r="P7135" s="131"/>
      <c r="Q7135" s="131"/>
      <c r="R7135" s="781" t="str">
        <f>IF(AND(NM_従事者_従事者90_従事者区分&lt;&gt;"",新_新規_2!I1517&lt;&gt;""), 新_新規_2!I1517, "")
&amp; IF(AND(NM_従事者_従事者90_従事者区分&lt;&gt;"",新_変更_3!AL1545&lt;&gt;""), 新_変更_3!AL1545, "")</f>
        <v/>
      </c>
      <c r="S7135" s="784" t="str">
        <f>IF(AND(NM_従事者_従事者90_従事者区分&lt;&gt;"",新_新規_2!J1517&lt;&gt;""), 新_新規_2!J1517, "")
&amp; IF(AND(NM_従事者_従事者90_従事者区分&lt;&gt;"",新_変更_3!AM1545&lt;&gt;""), 新_変更_3!AM1545, "")</f>
        <v/>
      </c>
      <c r="T7135" s="131"/>
      <c r="U7135" s="787" t="str">
        <f>IF(AND(NM_従事者_従事者90_従事者区分&lt;&gt;"",新_新規_2!L1517&lt;&gt;""), 新_新規_2!L1517, "")
 &amp; IF(AND(NM_従事者_従事者90_従事者区分&lt;&gt;"",新_変更_3!AO1545&lt;&gt;""), 新_変更_3!AO1545, "")</f>
        <v/>
      </c>
      <c r="V7135" s="130"/>
      <c r="W7135" s="131"/>
      <c r="X7135" s="131"/>
      <c r="Y7135" s="131"/>
      <c r="Z7135" s="131"/>
      <c r="AA7135" s="131"/>
      <c r="AB7135" s="131"/>
      <c r="AC7135" s="131"/>
      <c r="AD7135" s="131"/>
      <c r="AE7135" s="131"/>
      <c r="AF7135" s="131"/>
      <c r="AG7135" s="131"/>
      <c r="AH7135" s="133"/>
      <c r="AI7135" s="133"/>
      <c r="AJ7135" s="131"/>
      <c r="AK7135" s="149"/>
      <c r="AL7135" s="131"/>
      <c r="AM7135" s="131"/>
      <c r="AN7135" s="131"/>
      <c r="AO7135" s="132"/>
    </row>
    <row r="7136" spans="2:41" ht="13.35" customHeight="1">
      <c r="B7136" s="135"/>
      <c r="I7136" s="136"/>
      <c r="J7136" s="135"/>
      <c r="M7136" s="136"/>
      <c r="N7136" s="135" t="s">
        <v>30</v>
      </c>
      <c r="R7136" s="782"/>
      <c r="S7136" s="785"/>
      <c r="T7136" s="124" t="s">
        <v>388</v>
      </c>
      <c r="U7136" s="756"/>
      <c r="V7136" s="135" t="s">
        <v>112</v>
      </c>
      <c r="AH7136" s="137"/>
      <c r="AI7136" s="137"/>
      <c r="AK7136" s="150"/>
      <c r="AO7136" s="136"/>
    </row>
    <row r="7137" spans="2:41" ht="3.75" customHeight="1">
      <c r="B7137" s="135"/>
      <c r="I7137" s="136"/>
      <c r="J7137" s="135"/>
      <c r="M7137" s="136"/>
      <c r="N7137" s="135"/>
      <c r="R7137" s="783"/>
      <c r="S7137" s="786"/>
      <c r="T7137" s="141"/>
      <c r="U7137" s="759"/>
      <c r="V7137" s="140"/>
      <c r="W7137" s="141"/>
      <c r="X7137" s="141"/>
      <c r="Y7137" s="141"/>
      <c r="Z7137" s="141"/>
      <c r="AA7137" s="141"/>
      <c r="AB7137" s="141"/>
      <c r="AC7137" s="141"/>
      <c r="AD7137" s="141"/>
      <c r="AE7137" s="141"/>
      <c r="AF7137" s="141"/>
      <c r="AG7137" s="141"/>
      <c r="AH7137" s="143"/>
      <c r="AI7137" s="143"/>
      <c r="AJ7137" s="141"/>
      <c r="AK7137" s="151"/>
      <c r="AL7137" s="141"/>
      <c r="AM7137" s="141"/>
      <c r="AN7137" s="141"/>
      <c r="AO7137" s="142"/>
    </row>
    <row r="7138" spans="2:41" ht="3.75" customHeight="1">
      <c r="B7138" s="135"/>
      <c r="I7138" s="136"/>
      <c r="J7138" s="135"/>
      <c r="M7138" s="136"/>
      <c r="N7138" s="130"/>
      <c r="O7138" s="131"/>
      <c r="P7138" s="131"/>
      <c r="Q7138" s="132"/>
      <c r="R7138" s="788" t="str">
        <f>IF(AND(NM_従事者_従事者90_従事者区分&lt;&gt;"",新_新規_2!K1521&lt;&gt;""), 新_新規_2!K1521, "")
&amp; IF(AND(NM_従事者_従事者90_従事者区分&lt;&gt;"",新_変更_3!AN1549&lt;&gt;""), 新_変更_3!AN1549, "")</f>
        <v/>
      </c>
      <c r="S7138" s="684"/>
      <c r="T7138" s="684"/>
      <c r="U7138" s="685"/>
      <c r="V7138" s="686" t="str">
        <f>IF(AND(NM_従事者_従事者90_従事者区分&lt;&gt;"",新_新規_2!O1521&lt;&gt;""), 新_新規_2!O1521, "")
 &amp; IF(AND(NM_従事者_従事者90_従事者区分&lt;&gt;"",新_変更_3!AR1549&lt;&gt;""), 新_変更_3!AR1549, "")</f>
        <v/>
      </c>
      <c r="W7138" s="688"/>
      <c r="X7138" s="683" t="str">
        <f>IF(AND(NM_従事者_従事者90_従事者区分&lt;&gt;"",新_新規_2!Q1521&lt;&gt;""), 新_新規_2!Q1521, "")
&amp; IF(AND(NM_従事者_従事者90_従事者区分&lt;&gt;"",新_変更_3!AT1549&lt;&gt;""), 新_変更_3!AT1549, "")</f>
        <v/>
      </c>
      <c r="Y7138" s="684"/>
      <c r="Z7138" s="684"/>
      <c r="AA7138" s="685"/>
      <c r="AI7138" s="131"/>
      <c r="AO7138" s="136"/>
    </row>
    <row r="7139" spans="2:41" ht="13.35" customHeight="1">
      <c r="B7139" s="135"/>
      <c r="I7139" s="136"/>
      <c r="J7139" s="135"/>
      <c r="M7139" s="136"/>
      <c r="N7139" s="135" t="s">
        <v>114</v>
      </c>
      <c r="Q7139" s="136"/>
      <c r="R7139" s="686"/>
      <c r="S7139" s="687"/>
      <c r="T7139" s="687"/>
      <c r="U7139" s="688"/>
      <c r="V7139" s="686"/>
      <c r="W7139" s="688"/>
      <c r="X7139" s="686"/>
      <c r="Y7139" s="687"/>
      <c r="Z7139" s="687"/>
      <c r="AA7139" s="688"/>
      <c r="AB7139" s="158" t="s">
        <v>171</v>
      </c>
      <c r="AO7139" s="136"/>
    </row>
    <row r="7140" spans="2:41" ht="3.75" customHeight="1">
      <c r="B7140" s="135"/>
      <c r="I7140" s="136"/>
      <c r="J7140" s="135"/>
      <c r="M7140" s="136"/>
      <c r="N7140" s="135"/>
      <c r="Q7140" s="136"/>
      <c r="R7140" s="689"/>
      <c r="S7140" s="690"/>
      <c r="T7140" s="690"/>
      <c r="U7140" s="691"/>
      <c r="V7140" s="689"/>
      <c r="W7140" s="691"/>
      <c r="X7140" s="689"/>
      <c r="Y7140" s="690"/>
      <c r="Z7140" s="690"/>
      <c r="AA7140" s="691"/>
      <c r="AB7140" s="141"/>
      <c r="AC7140" s="141"/>
      <c r="AD7140" s="141"/>
      <c r="AE7140" s="141"/>
      <c r="AF7140" s="141"/>
      <c r="AG7140" s="141"/>
      <c r="AH7140" s="141"/>
      <c r="AI7140" s="141"/>
      <c r="AJ7140" s="141"/>
      <c r="AK7140" s="141"/>
      <c r="AL7140" s="141"/>
      <c r="AM7140" s="141"/>
      <c r="AN7140" s="141"/>
      <c r="AO7140" s="142"/>
    </row>
    <row r="7141" spans="2:41" ht="3.75" customHeight="1">
      <c r="B7141" s="135"/>
      <c r="I7141" s="136"/>
      <c r="J7141" s="135"/>
      <c r="M7141" s="136"/>
      <c r="N7141" s="130"/>
      <c r="O7141" s="131"/>
      <c r="P7141" s="131"/>
      <c r="Q7141" s="131"/>
      <c r="R7141" s="130"/>
      <c r="S7141" s="131"/>
      <c r="T7141" s="131"/>
      <c r="U7141" s="131"/>
      <c r="V7141" s="131"/>
      <c r="W7141" s="131"/>
      <c r="X7141" s="131"/>
      <c r="Y7141" s="131"/>
      <c r="Z7141" s="131"/>
      <c r="AA7141" s="132"/>
      <c r="AB7141" s="130"/>
      <c r="AI7141" s="136"/>
      <c r="AJ7141" s="130"/>
      <c r="AK7141" s="131"/>
      <c r="AL7141" s="131"/>
      <c r="AM7141" s="131"/>
      <c r="AN7141" s="131"/>
      <c r="AO7141" s="132"/>
    </row>
    <row r="7142" spans="2:41" ht="13.35" customHeight="1">
      <c r="B7142" s="135"/>
      <c r="I7142" s="136"/>
      <c r="J7142" s="135"/>
      <c r="M7142" s="136"/>
      <c r="N7142" s="135" t="s">
        <v>115</v>
      </c>
      <c r="R7142" s="135"/>
      <c r="S7142" s="696" t="str">
        <f>IF(AND(NM_従事者_従事者90_従事者区分&lt;&gt;"",新_新規_2!I1523&lt;&gt;""), 新_新規_2!I1523, "")
&amp; IF(AND(NM_従事者_従事者90_従事者区分&lt;&gt;"",新_変更_3!AL1551&lt;&gt;""), 新_変更_3!AL1551, "")</f>
        <v/>
      </c>
      <c r="T7142" s="694"/>
      <c r="V7142" s="146" t="str">
        <f>IF(AND(NM_従事者_従事者90_従事者区分&lt;&gt;"",新_新規_2!K1523&lt;&gt;""), 新_新規_2!K1523, "")
&amp; IF(AND(NM_従事者_従事者90_従事者区分&lt;&gt;"",新_変更_3!AN1551&lt;&gt;""), 新_変更_3!AN1551, "")</f>
        <v/>
      </c>
      <c r="W7142" s="124" t="s">
        <v>12</v>
      </c>
      <c r="X7142" s="146" t="str">
        <f>IF(AND(NM_従事者_従事者90_従事者区分&lt;&gt;"",新_新規_2!M1523&lt;&gt;""), 新_新規_2!M1523, "")
 &amp; IF(AND(NM_従事者_従事者90_従事者区分&lt;&gt;"",新_変更_3!AP1551&lt;&gt;""), 新_変更_3!AP1551, "")</f>
        <v/>
      </c>
      <c r="Y7142" s="124" t="s">
        <v>11</v>
      </c>
      <c r="Z7142" s="146" t="str">
        <f>IF(AND(NM_従事者_従事者90_従事者区分&lt;&gt;"",新_新規_2!O1523&lt;&gt;""), 新_新規_2!O1523, "")
 &amp; IF(AND(NM_従事者_従事者90_従事者区分&lt;&gt;"",新_変更_3!AR1551&lt;&gt;""), 新_変更_3!AR1551, "")</f>
        <v/>
      </c>
      <c r="AA7142" s="124" t="s">
        <v>364</v>
      </c>
      <c r="AB7142" s="135" t="s">
        <v>170</v>
      </c>
      <c r="AI7142" s="136"/>
      <c r="AJ7142" s="135"/>
      <c r="AK7142" s="696"/>
      <c r="AL7142" s="693"/>
      <c r="AM7142" s="693"/>
      <c r="AN7142" s="693"/>
      <c r="AO7142" s="694"/>
    </row>
    <row r="7143" spans="2:41" ht="3.75" customHeight="1">
      <c r="B7143" s="135"/>
      <c r="I7143" s="136"/>
      <c r="J7143" s="135"/>
      <c r="M7143" s="136"/>
      <c r="N7143" s="135"/>
      <c r="R7143" s="140"/>
      <c r="S7143" s="141"/>
      <c r="T7143" s="141"/>
      <c r="U7143" s="141"/>
      <c r="V7143" s="141"/>
      <c r="W7143" s="141"/>
      <c r="X7143" s="141"/>
      <c r="Y7143" s="141"/>
      <c r="Z7143" s="141"/>
      <c r="AA7143" s="142"/>
      <c r="AB7143" s="140"/>
      <c r="AC7143" s="141"/>
      <c r="AD7143" s="141"/>
      <c r="AE7143" s="141"/>
      <c r="AF7143" s="141"/>
      <c r="AG7143" s="141"/>
      <c r="AH7143" s="141"/>
      <c r="AI7143" s="142"/>
      <c r="AJ7143" s="140"/>
      <c r="AK7143" s="141"/>
      <c r="AL7143" s="141"/>
      <c r="AM7143" s="141"/>
      <c r="AN7143" s="141"/>
      <c r="AO7143" s="142"/>
    </row>
    <row r="7144" spans="2:41" ht="3.75" customHeight="1">
      <c r="B7144" s="135"/>
      <c r="I7144" s="136"/>
      <c r="J7144" s="135"/>
      <c r="M7144" s="136"/>
      <c r="N7144" s="130"/>
      <c r="O7144" s="131"/>
      <c r="P7144" s="131"/>
      <c r="Q7144" s="132"/>
      <c r="R7144" s="683" t="str">
        <f>IF(新_新規_2!T1520="☑", "研修中の登録販売者", "") &amp; IF(新_変更_3!AW1548="☑", "研修中の登録販売者", "")</f>
        <v/>
      </c>
      <c r="S7144" s="684"/>
      <c r="T7144" s="684"/>
      <c r="U7144" s="684"/>
      <c r="V7144" s="684"/>
      <c r="W7144" s="684"/>
      <c r="X7144" s="684"/>
      <c r="Y7144" s="684"/>
      <c r="Z7144" s="684"/>
      <c r="AA7144" s="684"/>
      <c r="AB7144" s="684"/>
      <c r="AC7144" s="684"/>
      <c r="AD7144" s="684"/>
      <c r="AE7144" s="684"/>
      <c r="AF7144" s="684"/>
      <c r="AG7144" s="684"/>
      <c r="AH7144" s="684"/>
      <c r="AI7144" s="684"/>
      <c r="AJ7144" s="684"/>
      <c r="AK7144" s="684"/>
      <c r="AL7144" s="684"/>
      <c r="AM7144" s="684"/>
      <c r="AN7144" s="684"/>
      <c r="AO7144" s="685"/>
    </row>
    <row r="7145" spans="2:41" ht="13.35" customHeight="1">
      <c r="B7145" s="135"/>
      <c r="I7145" s="136"/>
      <c r="J7145" s="135"/>
      <c r="M7145" s="136"/>
      <c r="N7145" s="135" t="s">
        <v>32</v>
      </c>
      <c r="Q7145" s="136"/>
      <c r="R7145" s="686"/>
      <c r="S7145" s="687"/>
      <c r="T7145" s="687"/>
      <c r="U7145" s="687"/>
      <c r="V7145" s="687"/>
      <c r="W7145" s="687"/>
      <c r="X7145" s="687"/>
      <c r="Y7145" s="687"/>
      <c r="Z7145" s="687"/>
      <c r="AA7145" s="687"/>
      <c r="AB7145" s="687"/>
      <c r="AC7145" s="687"/>
      <c r="AD7145" s="687"/>
      <c r="AE7145" s="687"/>
      <c r="AF7145" s="687"/>
      <c r="AG7145" s="687"/>
      <c r="AH7145" s="687"/>
      <c r="AI7145" s="687"/>
      <c r="AJ7145" s="687"/>
      <c r="AK7145" s="687"/>
      <c r="AL7145" s="687"/>
      <c r="AM7145" s="687"/>
      <c r="AN7145" s="687"/>
      <c r="AO7145" s="688"/>
    </row>
    <row r="7146" spans="2:41" ht="3.75" customHeight="1">
      <c r="B7146" s="135"/>
      <c r="I7146" s="136"/>
      <c r="J7146" s="135"/>
      <c r="M7146" s="136"/>
      <c r="N7146" s="140"/>
      <c r="O7146" s="141"/>
      <c r="P7146" s="141"/>
      <c r="Q7146" s="142"/>
      <c r="R7146" s="689"/>
      <c r="S7146" s="690"/>
      <c r="T7146" s="690"/>
      <c r="U7146" s="690"/>
      <c r="V7146" s="690"/>
      <c r="W7146" s="690"/>
      <c r="X7146" s="690"/>
      <c r="Y7146" s="690"/>
      <c r="Z7146" s="690"/>
      <c r="AA7146" s="690"/>
      <c r="AB7146" s="690"/>
      <c r="AC7146" s="690"/>
      <c r="AD7146" s="690"/>
      <c r="AE7146" s="690"/>
      <c r="AF7146" s="690"/>
      <c r="AG7146" s="690"/>
      <c r="AH7146" s="690"/>
      <c r="AI7146" s="690"/>
      <c r="AJ7146" s="690"/>
      <c r="AK7146" s="690"/>
      <c r="AL7146" s="690"/>
      <c r="AM7146" s="690"/>
      <c r="AN7146" s="690"/>
      <c r="AO7146" s="691"/>
    </row>
    <row r="7147" spans="2:41" ht="3.75" customHeight="1">
      <c r="B7147" s="135"/>
      <c r="I7147" s="136"/>
      <c r="J7147" s="130"/>
      <c r="K7147" s="131"/>
      <c r="L7147" s="131"/>
      <c r="M7147" s="132"/>
      <c r="N7147" s="130"/>
      <c r="O7147" s="131"/>
      <c r="P7147" s="131"/>
      <c r="Q7147" s="132"/>
      <c r="R7147" s="130"/>
      <c r="S7147" s="131"/>
      <c r="T7147" s="131"/>
      <c r="U7147" s="131"/>
      <c r="V7147" s="131"/>
      <c r="W7147" s="131"/>
      <c r="X7147" s="131"/>
      <c r="Y7147" s="131"/>
      <c r="Z7147" s="131"/>
      <c r="AA7147" s="132"/>
      <c r="AB7147" s="130"/>
      <c r="AC7147" s="131"/>
      <c r="AD7147" s="131"/>
      <c r="AE7147" s="132"/>
      <c r="AF7147" s="131"/>
      <c r="AG7147" s="131"/>
      <c r="AH7147" s="131"/>
      <c r="AI7147" s="131"/>
      <c r="AJ7147" s="131"/>
      <c r="AK7147" s="131"/>
      <c r="AL7147" s="131"/>
      <c r="AM7147" s="131"/>
      <c r="AN7147" s="131"/>
      <c r="AO7147" s="132"/>
    </row>
    <row r="7148" spans="2:41" ht="13.35" customHeight="1">
      <c r="B7148" s="135"/>
      <c r="I7148" s="136"/>
      <c r="J7148" s="135"/>
      <c r="M7148" s="136"/>
      <c r="N7148" s="135" t="s">
        <v>27</v>
      </c>
      <c r="Q7148" s="136"/>
      <c r="R7148" s="135"/>
      <c r="S7148" s="692" t="str">
        <f>IF(新_新規_2!I1531&lt;&gt;"", "01300011:その他従事者", "") &amp; IF(新_変更_3!AL1559&lt;&gt;"", "01300011:その他従事者", "")</f>
        <v/>
      </c>
      <c r="T7148" s="693"/>
      <c r="U7148" s="693"/>
      <c r="V7148" s="693"/>
      <c r="W7148" s="693"/>
      <c r="X7148" s="693"/>
      <c r="Y7148" s="693"/>
      <c r="Z7148" s="693"/>
      <c r="AA7148" s="694"/>
      <c r="AB7148" s="135" t="s">
        <v>28</v>
      </c>
      <c r="AE7148" s="136"/>
      <c r="AF7148" s="135"/>
      <c r="AG7148" s="695" t="str">
        <f>IF(新_新規_2!I1539="☑", "01300001:薬剤師", "") &amp; IF(新_変更_3!AL1567="☑", "01300001:薬剤師", "")
&amp; IF(新_新規_2!N1539="☑", "01300002:登録販売者", "") &amp; IF(新_変更_3!AQ1567="☑", "01300002:登録販売者", "")
&amp; IF(新_新規_2!T1539="☑", "01300002:登録販売者", "") &amp; IF(新_変更_3!AW1567="☑", "01300002:登録販売者", "")</f>
        <v/>
      </c>
      <c r="AH7148" s="693"/>
      <c r="AI7148" s="693"/>
      <c r="AJ7148" s="693"/>
      <c r="AK7148" s="693"/>
      <c r="AL7148" s="693"/>
      <c r="AM7148" s="693"/>
      <c r="AN7148" s="693"/>
      <c r="AO7148" s="694"/>
    </row>
    <row r="7149" spans="2:41" ht="3.75" customHeight="1">
      <c r="B7149" s="135"/>
      <c r="I7149" s="136"/>
      <c r="J7149" s="135"/>
      <c r="M7149" s="136"/>
      <c r="N7149" s="140"/>
      <c r="O7149" s="141"/>
      <c r="P7149" s="141"/>
      <c r="Q7149" s="142"/>
      <c r="R7149" s="140"/>
      <c r="S7149" s="141"/>
      <c r="T7149" s="141"/>
      <c r="U7149" s="141"/>
      <c r="V7149" s="141"/>
      <c r="W7149" s="141"/>
      <c r="X7149" s="141"/>
      <c r="Y7149" s="141"/>
      <c r="Z7149" s="141"/>
      <c r="AA7149" s="142"/>
      <c r="AB7149" s="140"/>
      <c r="AC7149" s="141"/>
      <c r="AD7149" s="141"/>
      <c r="AE7149" s="142"/>
      <c r="AF7149" s="141"/>
      <c r="AG7149" s="141"/>
      <c r="AH7149" s="141"/>
      <c r="AI7149" s="141"/>
      <c r="AJ7149" s="141"/>
      <c r="AK7149" s="141"/>
      <c r="AL7149" s="141"/>
      <c r="AM7149" s="141"/>
      <c r="AN7149" s="141"/>
      <c r="AO7149" s="142"/>
    </row>
    <row r="7150" spans="2:41" ht="3.75" customHeight="1">
      <c r="B7150" s="135"/>
      <c r="I7150" s="136"/>
      <c r="J7150" s="135"/>
      <c r="M7150" s="136"/>
      <c r="N7150" s="130"/>
      <c r="O7150" s="131"/>
      <c r="P7150" s="131"/>
      <c r="Q7150" s="132"/>
      <c r="R7150" s="130"/>
      <c r="S7150" s="131"/>
      <c r="T7150" s="131"/>
      <c r="U7150" s="131"/>
      <c r="V7150" s="131"/>
      <c r="W7150" s="131"/>
      <c r="X7150" s="131"/>
      <c r="Y7150" s="131"/>
      <c r="Z7150" s="131"/>
      <c r="AA7150" s="132"/>
      <c r="AB7150" s="130"/>
      <c r="AC7150" s="131"/>
      <c r="AD7150" s="131"/>
      <c r="AE7150" s="132"/>
      <c r="AF7150" s="130"/>
      <c r="AG7150" s="131"/>
      <c r="AH7150" s="131"/>
      <c r="AI7150" s="131"/>
      <c r="AJ7150" s="131"/>
      <c r="AK7150" s="131"/>
      <c r="AL7150" s="131"/>
      <c r="AM7150" s="131"/>
      <c r="AN7150" s="131"/>
      <c r="AO7150" s="132"/>
    </row>
    <row r="7151" spans="2:41" ht="13.35" customHeight="1">
      <c r="B7151" s="135"/>
      <c r="I7151" s="136"/>
      <c r="J7151" s="135"/>
      <c r="M7151" s="136"/>
      <c r="N7151" s="135" t="s">
        <v>3990</v>
      </c>
      <c r="Q7151" s="136"/>
      <c r="R7151" s="135"/>
      <c r="S7151" s="696"/>
      <c r="T7151" s="694"/>
      <c r="V7151" s="146"/>
      <c r="W7151" s="124" t="s">
        <v>12</v>
      </c>
      <c r="X7151" s="146"/>
      <c r="Y7151" s="124" t="s">
        <v>11</v>
      </c>
      <c r="Z7151" s="146"/>
      <c r="AA7151" s="136" t="s">
        <v>364</v>
      </c>
      <c r="AB7151" s="135" t="s">
        <v>66</v>
      </c>
      <c r="AE7151" s="136"/>
      <c r="AF7151" s="135"/>
      <c r="AG7151" s="696"/>
      <c r="AH7151" s="694"/>
      <c r="AJ7151" s="146"/>
      <c r="AK7151" s="124" t="s">
        <v>12</v>
      </c>
      <c r="AL7151" s="146"/>
      <c r="AM7151" s="124" t="s">
        <v>11</v>
      </c>
      <c r="AN7151" s="146"/>
      <c r="AO7151" s="136" t="s">
        <v>364</v>
      </c>
    </row>
    <row r="7152" spans="2:41" ht="3.75" customHeight="1">
      <c r="B7152" s="135"/>
      <c r="I7152" s="136"/>
      <c r="J7152" s="135"/>
      <c r="M7152" s="136"/>
      <c r="N7152" s="140"/>
      <c r="O7152" s="141"/>
      <c r="P7152" s="141"/>
      <c r="Q7152" s="142"/>
      <c r="R7152" s="140"/>
      <c r="S7152" s="141"/>
      <c r="T7152" s="141"/>
      <c r="U7152" s="141"/>
      <c r="V7152" s="141"/>
      <c r="W7152" s="141"/>
      <c r="X7152" s="141"/>
      <c r="Y7152" s="141"/>
      <c r="Z7152" s="141"/>
      <c r="AA7152" s="142"/>
      <c r="AB7152" s="140"/>
      <c r="AC7152" s="141"/>
      <c r="AD7152" s="141"/>
      <c r="AE7152" s="142"/>
      <c r="AF7152" s="140"/>
      <c r="AG7152" s="141"/>
      <c r="AH7152" s="141"/>
      <c r="AI7152" s="141"/>
      <c r="AJ7152" s="141"/>
      <c r="AK7152" s="141"/>
      <c r="AL7152" s="141"/>
      <c r="AM7152" s="141"/>
      <c r="AN7152" s="141"/>
      <c r="AO7152" s="142"/>
    </row>
    <row r="7153" spans="2:41" ht="3.75" customHeight="1">
      <c r="B7153" s="135"/>
      <c r="I7153" s="136"/>
      <c r="J7153" s="135"/>
      <c r="M7153" s="136"/>
      <c r="N7153" s="130"/>
      <c r="O7153" s="131"/>
      <c r="P7153" s="131"/>
      <c r="Q7153" s="132"/>
      <c r="R7153" s="683" t="str">
        <f>IF(AND(NM_従事者_従事者91_従事者区分&lt;&gt;"",新_新規_2!I1531&lt;&gt;""), 新_新規_2!I1531, "")
&amp; IF(AND(NM_従事者_従事者91_従事者区分&lt;&gt;"",新_変更_3!AL1559&lt;&gt;""), 新_変更_3!AL1559, "")</f>
        <v/>
      </c>
      <c r="S7153" s="684"/>
      <c r="T7153" s="684"/>
      <c r="U7153" s="684"/>
      <c r="V7153" s="684"/>
      <c r="W7153" s="684"/>
      <c r="X7153" s="684"/>
      <c r="Y7153" s="684"/>
      <c r="Z7153" s="684"/>
      <c r="AA7153" s="684"/>
      <c r="AB7153" s="684"/>
      <c r="AC7153" s="684"/>
      <c r="AD7153" s="684"/>
      <c r="AE7153" s="684"/>
      <c r="AF7153" s="684"/>
      <c r="AG7153" s="684"/>
      <c r="AH7153" s="684"/>
      <c r="AI7153" s="684"/>
      <c r="AJ7153" s="685"/>
      <c r="AK7153" s="131"/>
      <c r="AL7153" s="131"/>
      <c r="AM7153" s="131"/>
      <c r="AN7153" s="131"/>
      <c r="AO7153" s="132"/>
    </row>
    <row r="7154" spans="2:41" ht="13.35" customHeight="1">
      <c r="B7154" s="135"/>
      <c r="I7154" s="136"/>
      <c r="J7154" s="135"/>
      <c r="M7154" s="136"/>
      <c r="N7154" s="135" t="s">
        <v>8</v>
      </c>
      <c r="Q7154" s="136"/>
      <c r="R7154" s="686"/>
      <c r="S7154" s="687"/>
      <c r="T7154" s="687"/>
      <c r="U7154" s="687"/>
      <c r="V7154" s="687"/>
      <c r="W7154" s="687"/>
      <c r="X7154" s="687"/>
      <c r="Y7154" s="687"/>
      <c r="Z7154" s="687"/>
      <c r="AA7154" s="687"/>
      <c r="AB7154" s="687"/>
      <c r="AC7154" s="687"/>
      <c r="AD7154" s="687"/>
      <c r="AE7154" s="687"/>
      <c r="AF7154" s="687"/>
      <c r="AG7154" s="687"/>
      <c r="AH7154" s="687"/>
      <c r="AI7154" s="687"/>
      <c r="AJ7154" s="688"/>
      <c r="AL7154" s="147" t="s">
        <v>13</v>
      </c>
      <c r="AM7154" s="124" t="s">
        <v>29</v>
      </c>
      <c r="AO7154" s="136"/>
    </row>
    <row r="7155" spans="2:41" ht="3.75" customHeight="1">
      <c r="B7155" s="135"/>
      <c r="I7155" s="136"/>
      <c r="J7155" s="135"/>
      <c r="M7155" s="136"/>
      <c r="N7155" s="140"/>
      <c r="O7155" s="141"/>
      <c r="P7155" s="141"/>
      <c r="Q7155" s="142"/>
      <c r="R7155" s="689"/>
      <c r="S7155" s="690"/>
      <c r="T7155" s="690"/>
      <c r="U7155" s="690"/>
      <c r="V7155" s="690"/>
      <c r="W7155" s="690"/>
      <c r="X7155" s="690"/>
      <c r="Y7155" s="690"/>
      <c r="Z7155" s="690"/>
      <c r="AA7155" s="690"/>
      <c r="AB7155" s="690"/>
      <c r="AC7155" s="690"/>
      <c r="AD7155" s="690"/>
      <c r="AE7155" s="690"/>
      <c r="AF7155" s="690"/>
      <c r="AG7155" s="690"/>
      <c r="AH7155" s="690"/>
      <c r="AI7155" s="690"/>
      <c r="AJ7155" s="691"/>
      <c r="AK7155" s="141"/>
      <c r="AL7155" s="141"/>
      <c r="AM7155" s="141"/>
      <c r="AN7155" s="141"/>
      <c r="AO7155" s="142"/>
    </row>
    <row r="7156" spans="2:41" ht="3.75" customHeight="1">
      <c r="B7156" s="135"/>
      <c r="I7156" s="136"/>
      <c r="J7156" s="135"/>
      <c r="M7156" s="136"/>
      <c r="N7156" s="130"/>
      <c r="O7156" s="131"/>
      <c r="P7156" s="131"/>
      <c r="Q7156" s="132"/>
      <c r="R7156" s="683" t="str">
        <f>IF(NM_従事者_従事者91_従事者区分="","",(IF(新_新規_2!I1530&lt;&gt;"", ASC(PHONETIC(新_新規_2!I1530)), "") &amp; IF(新_変更_3!AL1558&lt;&gt;"", ASC(PHONETIC(新_変更_3!AL1558)), "")))</f>
        <v/>
      </c>
      <c r="S7156" s="684"/>
      <c r="T7156" s="684"/>
      <c r="U7156" s="684"/>
      <c r="V7156" s="684"/>
      <c r="W7156" s="684"/>
      <c r="X7156" s="684"/>
      <c r="Y7156" s="684"/>
      <c r="Z7156" s="684"/>
      <c r="AA7156" s="684"/>
      <c r="AB7156" s="684"/>
      <c r="AC7156" s="684"/>
      <c r="AD7156" s="684"/>
      <c r="AE7156" s="684"/>
      <c r="AF7156" s="684"/>
      <c r="AG7156" s="684"/>
      <c r="AH7156" s="684"/>
      <c r="AI7156" s="684"/>
      <c r="AJ7156" s="684"/>
      <c r="AK7156" s="684"/>
      <c r="AL7156" s="684"/>
      <c r="AM7156" s="684"/>
      <c r="AN7156" s="684"/>
      <c r="AO7156" s="685"/>
    </row>
    <row r="7157" spans="2:41" ht="13.35" customHeight="1">
      <c r="B7157" s="135"/>
      <c r="I7157" s="136"/>
      <c r="J7157" s="135"/>
      <c r="M7157" s="136"/>
      <c r="N7157" s="135" t="s">
        <v>61</v>
      </c>
      <c r="Q7157" s="136"/>
      <c r="R7157" s="686"/>
      <c r="S7157" s="687"/>
      <c r="T7157" s="687"/>
      <c r="U7157" s="687"/>
      <c r="V7157" s="687"/>
      <c r="W7157" s="687"/>
      <c r="X7157" s="687"/>
      <c r="Y7157" s="687"/>
      <c r="Z7157" s="687"/>
      <c r="AA7157" s="687"/>
      <c r="AB7157" s="687"/>
      <c r="AC7157" s="687"/>
      <c r="AD7157" s="687"/>
      <c r="AE7157" s="687"/>
      <c r="AF7157" s="687"/>
      <c r="AG7157" s="687"/>
      <c r="AH7157" s="687"/>
      <c r="AI7157" s="687"/>
      <c r="AJ7157" s="687"/>
      <c r="AK7157" s="687"/>
      <c r="AL7157" s="687"/>
      <c r="AM7157" s="687"/>
      <c r="AN7157" s="687"/>
      <c r="AO7157" s="688"/>
    </row>
    <row r="7158" spans="2:41" ht="3.75" customHeight="1">
      <c r="B7158" s="135"/>
      <c r="I7158" s="136"/>
      <c r="J7158" s="135"/>
      <c r="M7158" s="136"/>
      <c r="N7158" s="135"/>
      <c r="Q7158" s="136"/>
      <c r="R7158" s="689"/>
      <c r="S7158" s="690"/>
      <c r="T7158" s="690"/>
      <c r="U7158" s="690"/>
      <c r="V7158" s="690"/>
      <c r="W7158" s="690"/>
      <c r="X7158" s="690"/>
      <c r="Y7158" s="690"/>
      <c r="Z7158" s="690"/>
      <c r="AA7158" s="690"/>
      <c r="AB7158" s="690"/>
      <c r="AC7158" s="690"/>
      <c r="AD7158" s="690"/>
      <c r="AE7158" s="690"/>
      <c r="AF7158" s="690"/>
      <c r="AG7158" s="690"/>
      <c r="AH7158" s="690"/>
      <c r="AI7158" s="690"/>
      <c r="AJ7158" s="690"/>
      <c r="AK7158" s="690"/>
      <c r="AL7158" s="690"/>
      <c r="AM7158" s="690"/>
      <c r="AN7158" s="690"/>
      <c r="AO7158" s="691"/>
    </row>
    <row r="7159" spans="2:41" ht="3.75" customHeight="1">
      <c r="B7159" s="135"/>
      <c r="I7159" s="136"/>
      <c r="J7159" s="135"/>
      <c r="N7159" s="130"/>
      <c r="O7159" s="131"/>
      <c r="P7159" s="131"/>
      <c r="Q7159" s="132"/>
      <c r="U7159" s="787" t="str">
        <f>IF(AND(NM_従事者_従事者91_従事者区分&lt;&gt;"",新_新規_2!L1532&lt;&gt;""),新_新規_2!L1532,"")&amp;IF(AND(NM_従事者_従事者91_従事者区分&lt;&gt;"",新_変更_3!AO1560&lt;&gt;""),新_変更_3!AO1560,"")</f>
        <v/>
      </c>
      <c r="V7159" s="754"/>
      <c r="W7159" s="754"/>
      <c r="X7159" s="789"/>
      <c r="Y7159" s="131"/>
      <c r="Z7159" s="792" t="str">
        <f>IF(AND(NM_従事者_従事者91_従事者区分&lt;&gt;"",新_新規_2!O1532&lt;&gt;""), 新_新規_2!O1532, "")
&amp; IF(AND(NM_従事者_従事者91_従事者区分&lt;&gt;"",新_変更_3!AR1560&lt;&gt;""), 新_変更_3!AR1560, "")</f>
        <v/>
      </c>
      <c r="AA7159" s="754"/>
      <c r="AB7159" s="754"/>
      <c r="AC7159" s="755"/>
      <c r="AG7159" s="683" t="str">
        <f>IF(AND(NM_従事者_従事者91_従事者区分&lt;&gt;"",新_新規_2!L1533&lt;&gt;""), 新_新規_2!L1533, "")
&amp; IF(AND(NM_従事者_従事者91_従事者区分&lt;&gt;"",新_変更_3!AO1561&lt;&gt;""), 新_変更_3!AO1561, "")</f>
        <v/>
      </c>
      <c r="AH7159" s="684"/>
      <c r="AI7159" s="684"/>
      <c r="AJ7159" s="684"/>
      <c r="AK7159" s="684"/>
      <c r="AL7159" s="684"/>
      <c r="AM7159" s="684"/>
      <c r="AN7159" s="684"/>
      <c r="AO7159" s="685"/>
    </row>
    <row r="7160" spans="2:41" ht="13.35" customHeight="1">
      <c r="B7160" s="135"/>
      <c r="I7160" s="136"/>
      <c r="J7160" s="135"/>
      <c r="N7160" s="135"/>
      <c r="Q7160" s="136"/>
      <c r="R7160" s="124" t="s">
        <v>15</v>
      </c>
      <c r="U7160" s="756"/>
      <c r="V7160" s="757"/>
      <c r="W7160" s="757"/>
      <c r="X7160" s="790"/>
      <c r="Y7160" s="125" t="s">
        <v>359</v>
      </c>
      <c r="Z7160" s="793"/>
      <c r="AA7160" s="757"/>
      <c r="AB7160" s="757"/>
      <c r="AC7160" s="758"/>
      <c r="AD7160" s="124" t="s">
        <v>56</v>
      </c>
      <c r="AG7160" s="686"/>
      <c r="AH7160" s="687"/>
      <c r="AI7160" s="687"/>
      <c r="AJ7160" s="687"/>
      <c r="AK7160" s="687"/>
      <c r="AL7160" s="687"/>
      <c r="AM7160" s="687"/>
      <c r="AN7160" s="687"/>
      <c r="AO7160" s="688"/>
    </row>
    <row r="7161" spans="2:41" ht="3.75" customHeight="1">
      <c r="B7161" s="135"/>
      <c r="I7161" s="136"/>
      <c r="J7161" s="135"/>
      <c r="N7161" s="135"/>
      <c r="Q7161" s="136"/>
      <c r="R7161" s="141"/>
      <c r="S7161" s="141"/>
      <c r="T7161" s="141"/>
      <c r="U7161" s="759"/>
      <c r="V7161" s="760"/>
      <c r="W7161" s="760"/>
      <c r="X7161" s="791"/>
      <c r="Y7161" s="141"/>
      <c r="Z7161" s="794"/>
      <c r="AA7161" s="760"/>
      <c r="AB7161" s="760"/>
      <c r="AC7161" s="761"/>
      <c r="AD7161" s="141"/>
      <c r="AE7161" s="141"/>
      <c r="AF7161" s="141"/>
      <c r="AG7161" s="689"/>
      <c r="AH7161" s="690"/>
      <c r="AI7161" s="690"/>
      <c r="AJ7161" s="690"/>
      <c r="AK7161" s="690"/>
      <c r="AL7161" s="690"/>
      <c r="AM7161" s="690"/>
      <c r="AN7161" s="690"/>
      <c r="AO7161" s="691"/>
    </row>
    <row r="7162" spans="2:41" ht="3.75" customHeight="1">
      <c r="B7162" s="135"/>
      <c r="I7162" s="136"/>
      <c r="J7162" s="135"/>
      <c r="N7162" s="135"/>
      <c r="Q7162" s="136"/>
      <c r="R7162" s="131"/>
      <c r="S7162" s="131"/>
      <c r="T7162" s="132"/>
      <c r="U7162" s="683" t="str">
        <f>IF(AND(NM_従事者_従事者91_従事者区分&lt;&gt;"",新_新規_2!T1533&lt;&gt;""), 新_新規_2!T1533, "")
 &amp; IF(AND(NM_従事者_従事者91_従事者区分&lt;&gt;"",新_変更_3!AW1561&lt;&gt;""), 新_変更_3!AW1561, "")</f>
        <v/>
      </c>
      <c r="V7162" s="684"/>
      <c r="W7162" s="684"/>
      <c r="X7162" s="684"/>
      <c r="Y7162" s="684"/>
      <c r="Z7162" s="684"/>
      <c r="AA7162" s="684"/>
      <c r="AB7162" s="684"/>
      <c r="AC7162" s="685"/>
      <c r="AD7162" s="130"/>
      <c r="AE7162" s="131"/>
      <c r="AF7162" s="132"/>
      <c r="AG7162" s="683" t="str">
        <f>IF(AND(NM_従事者_従事者91_従事者区分&lt;&gt;"",新_新規_2!L1534&lt;&gt;""), 新_新規_2!L1534, "")
&amp; IF(AND(NM_従事者_従事者91_従事者区分&lt;&gt;"",新_変更_3!AO1562&lt;&gt;""), 新_変更_3!AO1562, "")</f>
        <v/>
      </c>
      <c r="AH7162" s="684"/>
      <c r="AI7162" s="684"/>
      <c r="AJ7162" s="684"/>
      <c r="AK7162" s="684"/>
      <c r="AL7162" s="684"/>
      <c r="AM7162" s="684"/>
      <c r="AN7162" s="684"/>
      <c r="AO7162" s="685"/>
    </row>
    <row r="7163" spans="2:41" ht="13.35" customHeight="1">
      <c r="B7163" s="135"/>
      <c r="I7163" s="136"/>
      <c r="J7163" s="135" t="s">
        <v>4083</v>
      </c>
      <c r="N7163" s="135" t="s">
        <v>23</v>
      </c>
      <c r="Q7163" s="136"/>
      <c r="R7163" s="124" t="s">
        <v>17</v>
      </c>
      <c r="T7163" s="136"/>
      <c r="U7163" s="686"/>
      <c r="V7163" s="687"/>
      <c r="W7163" s="687"/>
      <c r="X7163" s="687"/>
      <c r="Y7163" s="687"/>
      <c r="Z7163" s="687"/>
      <c r="AA7163" s="687"/>
      <c r="AB7163" s="687"/>
      <c r="AC7163" s="688"/>
      <c r="AD7163" s="135" t="s">
        <v>18</v>
      </c>
      <c r="AF7163" s="136"/>
      <c r="AG7163" s="686"/>
      <c r="AH7163" s="687"/>
      <c r="AI7163" s="687"/>
      <c r="AJ7163" s="687"/>
      <c r="AK7163" s="687"/>
      <c r="AL7163" s="687"/>
      <c r="AM7163" s="687"/>
      <c r="AN7163" s="687"/>
      <c r="AO7163" s="688"/>
    </row>
    <row r="7164" spans="2:41" ht="3.75" customHeight="1">
      <c r="B7164" s="135"/>
      <c r="I7164" s="136"/>
      <c r="J7164" s="135"/>
      <c r="N7164" s="135"/>
      <c r="Q7164" s="136"/>
      <c r="R7164" s="141"/>
      <c r="S7164" s="141"/>
      <c r="T7164" s="142"/>
      <c r="U7164" s="689"/>
      <c r="V7164" s="690"/>
      <c r="W7164" s="690"/>
      <c r="X7164" s="690"/>
      <c r="Y7164" s="690"/>
      <c r="Z7164" s="690"/>
      <c r="AA7164" s="690"/>
      <c r="AB7164" s="690"/>
      <c r="AC7164" s="691"/>
      <c r="AD7164" s="140"/>
      <c r="AE7164" s="141"/>
      <c r="AF7164" s="142"/>
      <c r="AG7164" s="689"/>
      <c r="AH7164" s="690"/>
      <c r="AI7164" s="690"/>
      <c r="AJ7164" s="690"/>
      <c r="AK7164" s="690"/>
      <c r="AL7164" s="690"/>
      <c r="AM7164" s="690"/>
      <c r="AN7164" s="690"/>
      <c r="AO7164" s="691"/>
    </row>
    <row r="7165" spans="2:41" ht="3.75" customHeight="1">
      <c r="B7165" s="135"/>
      <c r="I7165" s="136"/>
      <c r="J7165" s="135"/>
      <c r="N7165" s="135"/>
      <c r="Q7165" s="136"/>
      <c r="R7165" s="131"/>
      <c r="S7165" s="131"/>
      <c r="T7165" s="132"/>
      <c r="U7165" s="683" t="str">
        <f>IF(AND(NM_従事者_従事者91_従事者区分&lt;&gt;"",新_新規_2!T1534&lt;&gt;""), 新_新規_2!T1534, "")
 &amp; IF(AND(NM_従事者_従事者91_従事者区分&lt;&gt;"",新_変更_3!AW1562&lt;&gt;""), 新_変更_3!AW1562, "")</f>
        <v/>
      </c>
      <c r="V7165" s="684"/>
      <c r="W7165" s="684"/>
      <c r="X7165" s="684"/>
      <c r="Y7165" s="684"/>
      <c r="Z7165" s="684"/>
      <c r="AA7165" s="684"/>
      <c r="AB7165" s="684"/>
      <c r="AC7165" s="685"/>
      <c r="AD7165" s="130"/>
      <c r="AE7165" s="131"/>
      <c r="AF7165" s="132"/>
      <c r="AG7165" s="683" t="str">
        <f>IF(AND(NM_従事者_従事者91_従事者区分&lt;&gt;"",新_新規_2!L1535&lt;&gt;""), 新_新規_2!L1535, "")
 &amp; IF(AND(NM_従事者_従事者91_従事者区分&lt;&gt;"",新_変更_3!AO1563&lt;&gt;""), 新_変更_3!AO1563, "")</f>
        <v/>
      </c>
      <c r="AH7165" s="684"/>
      <c r="AI7165" s="684"/>
      <c r="AJ7165" s="684"/>
      <c r="AK7165" s="684"/>
      <c r="AL7165" s="684"/>
      <c r="AM7165" s="684"/>
      <c r="AN7165" s="684"/>
      <c r="AO7165" s="685"/>
    </row>
    <row r="7166" spans="2:41" ht="13.35" customHeight="1">
      <c r="B7166" s="135"/>
      <c r="I7166" s="136"/>
      <c r="J7166" s="135"/>
      <c r="N7166" s="135"/>
      <c r="Q7166" s="136"/>
      <c r="R7166" s="124" t="s">
        <v>19</v>
      </c>
      <c r="T7166" s="136"/>
      <c r="U7166" s="686"/>
      <c r="V7166" s="687"/>
      <c r="W7166" s="687"/>
      <c r="X7166" s="687"/>
      <c r="Y7166" s="687"/>
      <c r="Z7166" s="687"/>
      <c r="AA7166" s="687"/>
      <c r="AB7166" s="687"/>
      <c r="AC7166" s="688"/>
      <c r="AD7166" s="135" t="s">
        <v>20</v>
      </c>
      <c r="AF7166" s="136"/>
      <c r="AG7166" s="686"/>
      <c r="AH7166" s="687"/>
      <c r="AI7166" s="687"/>
      <c r="AJ7166" s="687"/>
      <c r="AK7166" s="687"/>
      <c r="AL7166" s="687"/>
      <c r="AM7166" s="687"/>
      <c r="AN7166" s="687"/>
      <c r="AO7166" s="688"/>
    </row>
    <row r="7167" spans="2:41" ht="3.75" customHeight="1">
      <c r="B7167" s="135"/>
      <c r="I7167" s="136"/>
      <c r="J7167" s="135"/>
      <c r="N7167" s="140"/>
      <c r="O7167" s="141"/>
      <c r="P7167" s="141"/>
      <c r="Q7167" s="142"/>
      <c r="R7167" s="141"/>
      <c r="S7167" s="141"/>
      <c r="T7167" s="142"/>
      <c r="U7167" s="689"/>
      <c r="V7167" s="690"/>
      <c r="W7167" s="690"/>
      <c r="X7167" s="690"/>
      <c r="Y7167" s="690"/>
      <c r="Z7167" s="690"/>
      <c r="AA7167" s="690"/>
      <c r="AB7167" s="690"/>
      <c r="AC7167" s="691"/>
      <c r="AD7167" s="140"/>
      <c r="AE7167" s="141"/>
      <c r="AF7167" s="142"/>
      <c r="AG7167" s="689"/>
      <c r="AH7167" s="690"/>
      <c r="AI7167" s="690"/>
      <c r="AJ7167" s="690"/>
      <c r="AK7167" s="690"/>
      <c r="AL7167" s="690"/>
      <c r="AM7167" s="690"/>
      <c r="AN7167" s="690"/>
      <c r="AO7167" s="691"/>
    </row>
    <row r="7168" spans="2:41" ht="3.75" customHeight="1">
      <c r="B7168" s="135"/>
      <c r="I7168" s="136"/>
      <c r="J7168" s="135"/>
      <c r="M7168" s="136"/>
      <c r="N7168" s="135"/>
      <c r="Q7168" s="136"/>
      <c r="R7168" s="130"/>
      <c r="S7168" s="131"/>
      <c r="T7168" s="131"/>
      <c r="U7168" s="131"/>
      <c r="V7168" s="131"/>
      <c r="W7168" s="131"/>
      <c r="X7168" s="131"/>
      <c r="Y7168" s="131"/>
      <c r="Z7168" s="131"/>
      <c r="AA7168" s="131"/>
      <c r="AB7168" s="131"/>
      <c r="AC7168" s="131"/>
      <c r="AD7168" s="131"/>
      <c r="AE7168" s="131"/>
      <c r="AF7168" s="131"/>
      <c r="AG7168" s="131"/>
      <c r="AH7168" s="131"/>
      <c r="AI7168" s="131"/>
      <c r="AJ7168" s="131"/>
      <c r="AK7168" s="131"/>
      <c r="AL7168" s="131"/>
      <c r="AM7168" s="131"/>
      <c r="AN7168" s="131"/>
      <c r="AO7168" s="132"/>
    </row>
    <row r="7169" spans="2:41" ht="13.35" customHeight="1">
      <c r="B7169" s="135"/>
      <c r="I7169" s="136"/>
      <c r="J7169" s="135"/>
      <c r="M7169" s="136"/>
      <c r="N7169" s="135" t="s">
        <v>111</v>
      </c>
      <c r="Q7169" s="136"/>
      <c r="R7169" s="135"/>
      <c r="S7169" s="696"/>
      <c r="T7169" s="694"/>
      <c r="V7169" s="146"/>
      <c r="W7169" s="124" t="s">
        <v>12</v>
      </c>
      <c r="X7169" s="146"/>
      <c r="Y7169" s="124" t="s">
        <v>11</v>
      </c>
      <c r="Z7169" s="146"/>
      <c r="AA7169" s="124" t="s">
        <v>364</v>
      </c>
      <c r="AO7169" s="136"/>
    </row>
    <row r="7170" spans="2:41" ht="3.75" customHeight="1">
      <c r="B7170" s="135"/>
      <c r="I7170" s="136"/>
      <c r="J7170" s="135"/>
      <c r="M7170" s="136"/>
      <c r="N7170" s="135"/>
      <c r="Q7170" s="136"/>
      <c r="R7170" s="135"/>
      <c r="AO7170" s="136"/>
    </row>
    <row r="7171" spans="2:41" ht="3.75" customHeight="1">
      <c r="B7171" s="135"/>
      <c r="I7171" s="136"/>
      <c r="J7171" s="135"/>
      <c r="M7171" s="136"/>
      <c r="N7171" s="130"/>
      <c r="O7171" s="131"/>
      <c r="P7171" s="131"/>
      <c r="Q7171" s="131"/>
      <c r="R7171" s="781" t="str">
        <f>IF(AND(NM_従事者_従事者91_従事者区分&lt;&gt;"",新_新規_2!I1536&lt;&gt;""), 新_新規_2!I1536, "")
 &amp; IF(AND(NM_従事者_従事者91_従事者区分&lt;&gt;"",新_変更_3!AL1564&lt;&gt;""), 新_変更_3!AL1564, "")</f>
        <v/>
      </c>
      <c r="S7171" s="784" t="str">
        <f>IF(AND(NM_従事者_従事者91_従事者区分&lt;&gt;"",新_新規_2!J1536&lt;&gt;""), 新_新規_2!J1536, "")
&amp; IF(AND(NM_従事者_従事者91_従事者区分&lt;&gt;"",新_変更_3!AM1564&lt;&gt;""), 新_変更_3!AM1564, "")</f>
        <v/>
      </c>
      <c r="T7171" s="131"/>
      <c r="U7171" s="787" t="str">
        <f>IF(AND(NM_従事者_従事者91_従事者区分&lt;&gt;"",新_新規_2!L1536&lt;&gt;""), 新_新規_2!L1536, "")
&amp; IF(AND(NM_従事者_従事者91_従事者区分&lt;&gt;"",新_変更_3!AO1564&lt;&gt;""), 新_変更_3!AO1564, "")</f>
        <v/>
      </c>
      <c r="V7171" s="130"/>
      <c r="W7171" s="131"/>
      <c r="X7171" s="131"/>
      <c r="Y7171" s="131"/>
      <c r="Z7171" s="131"/>
      <c r="AA7171" s="131"/>
      <c r="AB7171" s="131"/>
      <c r="AC7171" s="131"/>
      <c r="AD7171" s="131"/>
      <c r="AE7171" s="131"/>
      <c r="AF7171" s="131"/>
      <c r="AG7171" s="131"/>
      <c r="AH7171" s="133"/>
      <c r="AI7171" s="133"/>
      <c r="AJ7171" s="131"/>
      <c r="AK7171" s="149"/>
      <c r="AL7171" s="131"/>
      <c r="AM7171" s="131"/>
      <c r="AN7171" s="131"/>
      <c r="AO7171" s="132"/>
    </row>
    <row r="7172" spans="2:41" ht="13.35" customHeight="1">
      <c r="B7172" s="135"/>
      <c r="I7172" s="136"/>
      <c r="J7172" s="135"/>
      <c r="M7172" s="136"/>
      <c r="N7172" s="135" t="s">
        <v>30</v>
      </c>
      <c r="R7172" s="782"/>
      <c r="S7172" s="785"/>
      <c r="T7172" s="124" t="s">
        <v>388</v>
      </c>
      <c r="U7172" s="756"/>
      <c r="V7172" s="135" t="s">
        <v>112</v>
      </c>
      <c r="AH7172" s="137"/>
      <c r="AI7172" s="137"/>
      <c r="AK7172" s="150"/>
      <c r="AO7172" s="136"/>
    </row>
    <row r="7173" spans="2:41" ht="3.75" customHeight="1">
      <c r="B7173" s="135"/>
      <c r="I7173" s="136"/>
      <c r="J7173" s="135"/>
      <c r="M7173" s="136"/>
      <c r="N7173" s="135"/>
      <c r="R7173" s="783"/>
      <c r="S7173" s="786"/>
      <c r="T7173" s="141"/>
      <c r="U7173" s="759"/>
      <c r="V7173" s="140"/>
      <c r="W7173" s="141"/>
      <c r="X7173" s="141"/>
      <c r="Y7173" s="141"/>
      <c r="Z7173" s="141"/>
      <c r="AA7173" s="141"/>
      <c r="AB7173" s="141"/>
      <c r="AC7173" s="141"/>
      <c r="AD7173" s="141"/>
      <c r="AE7173" s="141"/>
      <c r="AF7173" s="141"/>
      <c r="AG7173" s="141"/>
      <c r="AH7173" s="143"/>
      <c r="AI7173" s="143"/>
      <c r="AJ7173" s="141"/>
      <c r="AK7173" s="151"/>
      <c r="AL7173" s="141"/>
      <c r="AM7173" s="141"/>
      <c r="AN7173" s="141"/>
      <c r="AO7173" s="142"/>
    </row>
    <row r="7174" spans="2:41" ht="3.75" customHeight="1">
      <c r="B7174" s="135"/>
      <c r="I7174" s="136"/>
      <c r="J7174" s="135"/>
      <c r="M7174" s="136"/>
      <c r="N7174" s="130"/>
      <c r="O7174" s="131"/>
      <c r="P7174" s="131"/>
      <c r="Q7174" s="132"/>
      <c r="R7174" s="788" t="str">
        <f>IF(AND(NM_従事者_従事者91_従事者区分&lt;&gt;"",新_新規_2!K1540&lt;&gt;""), 新_新規_2!K1540, "")
 &amp; IF(AND(NM_従事者_従事者91_従事者区分&lt;&gt;"",新_変更_3!AN1568&lt;&gt;""), 新_変更_3!AN1568, "")</f>
        <v/>
      </c>
      <c r="S7174" s="684"/>
      <c r="T7174" s="684"/>
      <c r="U7174" s="685"/>
      <c r="V7174" s="686" t="str">
        <f>IF(AND(NM_従事者_従事者91_従事者区分&lt;&gt;"",新_新規_2!O1540&lt;&gt;""), 新_新規_2!O1540, "")
&amp; IF(AND(NM_従事者_従事者91_従事者区分&lt;&gt;"",新_変更_3!AR1568&lt;&gt;""), 新_変更_3!AR1568, "")</f>
        <v/>
      </c>
      <c r="W7174" s="688"/>
      <c r="X7174" s="683" t="str">
        <f>IF(AND(NM_従事者_従事者91_従事者区分&lt;&gt;"",新_新規_2!Q1540&lt;&gt;""), 新_新規_2!Q1540, "")
 &amp; IF(AND(NM_従事者_従事者91_従事者区分&lt;&gt;"",新_変更_3!AT1568&lt;&gt;""), 新_変更_3!AT1568, "")</f>
        <v/>
      </c>
      <c r="Y7174" s="684"/>
      <c r="Z7174" s="684"/>
      <c r="AA7174" s="685"/>
      <c r="AI7174" s="131"/>
      <c r="AO7174" s="136"/>
    </row>
    <row r="7175" spans="2:41" ht="13.35" customHeight="1">
      <c r="B7175" s="135"/>
      <c r="I7175" s="136"/>
      <c r="J7175" s="135"/>
      <c r="M7175" s="136"/>
      <c r="N7175" s="135" t="s">
        <v>114</v>
      </c>
      <c r="Q7175" s="136"/>
      <c r="R7175" s="686"/>
      <c r="S7175" s="687"/>
      <c r="T7175" s="687"/>
      <c r="U7175" s="688"/>
      <c r="V7175" s="686"/>
      <c r="W7175" s="688"/>
      <c r="X7175" s="686"/>
      <c r="Y7175" s="687"/>
      <c r="Z7175" s="687"/>
      <c r="AA7175" s="688"/>
      <c r="AB7175" s="158" t="s">
        <v>171</v>
      </c>
      <c r="AO7175" s="136"/>
    </row>
    <row r="7176" spans="2:41" ht="3.75" customHeight="1">
      <c r="B7176" s="135"/>
      <c r="I7176" s="136"/>
      <c r="J7176" s="135"/>
      <c r="M7176" s="136"/>
      <c r="N7176" s="135"/>
      <c r="Q7176" s="136"/>
      <c r="R7176" s="689"/>
      <c r="S7176" s="690"/>
      <c r="T7176" s="690"/>
      <c r="U7176" s="691"/>
      <c r="V7176" s="689"/>
      <c r="W7176" s="691"/>
      <c r="X7176" s="689"/>
      <c r="Y7176" s="690"/>
      <c r="Z7176" s="690"/>
      <c r="AA7176" s="691"/>
      <c r="AB7176" s="141"/>
      <c r="AC7176" s="141"/>
      <c r="AD7176" s="141"/>
      <c r="AE7176" s="141"/>
      <c r="AF7176" s="141"/>
      <c r="AG7176" s="141"/>
      <c r="AH7176" s="141"/>
      <c r="AI7176" s="141"/>
      <c r="AJ7176" s="141"/>
      <c r="AK7176" s="141"/>
      <c r="AL7176" s="141"/>
      <c r="AM7176" s="141"/>
      <c r="AN7176" s="141"/>
      <c r="AO7176" s="142"/>
    </row>
    <row r="7177" spans="2:41" ht="3.75" customHeight="1">
      <c r="B7177" s="135"/>
      <c r="I7177" s="136"/>
      <c r="J7177" s="135"/>
      <c r="M7177" s="136"/>
      <c r="N7177" s="130"/>
      <c r="O7177" s="131"/>
      <c r="P7177" s="131"/>
      <c r="Q7177" s="131"/>
      <c r="R7177" s="130"/>
      <c r="S7177" s="131"/>
      <c r="T7177" s="131"/>
      <c r="U7177" s="131"/>
      <c r="V7177" s="131"/>
      <c r="W7177" s="131"/>
      <c r="X7177" s="131"/>
      <c r="Y7177" s="131"/>
      <c r="Z7177" s="131"/>
      <c r="AA7177" s="132"/>
      <c r="AB7177" s="130"/>
      <c r="AI7177" s="136"/>
      <c r="AJ7177" s="130"/>
      <c r="AK7177" s="131"/>
      <c r="AL7177" s="131"/>
      <c r="AM7177" s="131"/>
      <c r="AN7177" s="131"/>
      <c r="AO7177" s="132"/>
    </row>
    <row r="7178" spans="2:41" ht="13.35" customHeight="1">
      <c r="B7178" s="135"/>
      <c r="I7178" s="136"/>
      <c r="J7178" s="135"/>
      <c r="M7178" s="136"/>
      <c r="N7178" s="135" t="s">
        <v>115</v>
      </c>
      <c r="R7178" s="135"/>
      <c r="S7178" s="696" t="str">
        <f>IF(AND(NM_従事者_従事者91_従事者区分&lt;&gt;"",新_新規_2!I1542&lt;&gt;""), 新_新規_2!I1542, "")
&amp; IF(AND(NM_従事者_従事者91_従事者区分&lt;&gt;"",新_変更_3!AL1570&lt;&gt;""), 新_変更_3!AL1570, "")</f>
        <v/>
      </c>
      <c r="T7178" s="694"/>
      <c r="V7178" s="146" t="str">
        <f>IF(AND(NM_従事者_従事者91_従事者区分&lt;&gt;"",新_新規_2!K1542&lt;&gt;""), 新_新規_2!K1542, "")
 &amp; IF(AND(NM_従事者_従事者91_従事者区分&lt;&gt;"",新_変更_3!AN1570&lt;&gt;""), 新_変更_3!AN1570, "")</f>
        <v/>
      </c>
      <c r="W7178" s="124" t="s">
        <v>12</v>
      </c>
      <c r="X7178" s="146" t="str">
        <f>IF(AND(NM_従事者_従事者91_従事者区分&lt;&gt;"",新_新規_2!M1542&lt;&gt;""), 新_新規_2!M1542, "")
 &amp; IF(AND(NM_従事者_従事者91_従事者区分&lt;&gt;"",新_変更_3!AP1570&lt;&gt;""), 新_変更_3!AP1570, "")</f>
        <v/>
      </c>
      <c r="Y7178" s="124" t="s">
        <v>11</v>
      </c>
      <c r="Z7178" s="146" t="str">
        <f>IF(AND(NM_従事者_従事者91_従事者区分&lt;&gt;"",新_新規_2!O1542&lt;&gt;""), 新_新規_2!O1542, "")
 &amp; IF(AND(NM_従事者_従事者91_従事者区分&lt;&gt;"",新_変更_3!AR1570&lt;&gt;""), 新_変更_3!AR1570, "")</f>
        <v/>
      </c>
      <c r="AA7178" s="124" t="s">
        <v>364</v>
      </c>
      <c r="AB7178" s="135" t="s">
        <v>170</v>
      </c>
      <c r="AI7178" s="136"/>
      <c r="AJ7178" s="135"/>
      <c r="AK7178" s="696"/>
      <c r="AL7178" s="693"/>
      <c r="AM7178" s="693"/>
      <c r="AN7178" s="693"/>
      <c r="AO7178" s="694"/>
    </row>
    <row r="7179" spans="2:41" ht="3.75" customHeight="1">
      <c r="B7179" s="135"/>
      <c r="I7179" s="136"/>
      <c r="J7179" s="135"/>
      <c r="M7179" s="136"/>
      <c r="N7179" s="135"/>
      <c r="R7179" s="140"/>
      <c r="S7179" s="141"/>
      <c r="T7179" s="141"/>
      <c r="U7179" s="141"/>
      <c r="V7179" s="141"/>
      <c r="W7179" s="141"/>
      <c r="X7179" s="141"/>
      <c r="Y7179" s="141"/>
      <c r="Z7179" s="141"/>
      <c r="AA7179" s="142"/>
      <c r="AB7179" s="140"/>
      <c r="AC7179" s="141"/>
      <c r="AD7179" s="141"/>
      <c r="AE7179" s="141"/>
      <c r="AF7179" s="141"/>
      <c r="AG7179" s="141"/>
      <c r="AH7179" s="141"/>
      <c r="AI7179" s="142"/>
      <c r="AJ7179" s="140"/>
      <c r="AK7179" s="141"/>
      <c r="AL7179" s="141"/>
      <c r="AM7179" s="141"/>
      <c r="AN7179" s="141"/>
      <c r="AO7179" s="142"/>
    </row>
    <row r="7180" spans="2:41" ht="3.75" customHeight="1">
      <c r="B7180" s="135"/>
      <c r="I7180" s="136"/>
      <c r="J7180" s="135"/>
      <c r="M7180" s="136"/>
      <c r="N7180" s="130"/>
      <c r="O7180" s="131"/>
      <c r="P7180" s="131"/>
      <c r="Q7180" s="132"/>
      <c r="R7180" s="683" t="str">
        <f>IF(新_新規_2!T1539="☑", "研修中の登録販売者", "") &amp; IF(新_変更_3!AW1567="☑", "研修中の登録販売者", "")</f>
        <v/>
      </c>
      <c r="S7180" s="684"/>
      <c r="T7180" s="684"/>
      <c r="U7180" s="684"/>
      <c r="V7180" s="684"/>
      <c r="W7180" s="684"/>
      <c r="X7180" s="684"/>
      <c r="Y7180" s="684"/>
      <c r="Z7180" s="684"/>
      <c r="AA7180" s="684"/>
      <c r="AB7180" s="684"/>
      <c r="AC7180" s="684"/>
      <c r="AD7180" s="684"/>
      <c r="AE7180" s="684"/>
      <c r="AF7180" s="684"/>
      <c r="AG7180" s="684"/>
      <c r="AH7180" s="684"/>
      <c r="AI7180" s="684"/>
      <c r="AJ7180" s="684"/>
      <c r="AK7180" s="684"/>
      <c r="AL7180" s="684"/>
      <c r="AM7180" s="684"/>
      <c r="AN7180" s="684"/>
      <c r="AO7180" s="685"/>
    </row>
    <row r="7181" spans="2:41" ht="13.35" customHeight="1">
      <c r="B7181" s="135"/>
      <c r="I7181" s="136"/>
      <c r="J7181" s="135"/>
      <c r="M7181" s="136"/>
      <c r="N7181" s="135" t="s">
        <v>32</v>
      </c>
      <c r="Q7181" s="136"/>
      <c r="R7181" s="686"/>
      <c r="S7181" s="687"/>
      <c r="T7181" s="687"/>
      <c r="U7181" s="687"/>
      <c r="V7181" s="687"/>
      <c r="W7181" s="687"/>
      <c r="X7181" s="687"/>
      <c r="Y7181" s="687"/>
      <c r="Z7181" s="687"/>
      <c r="AA7181" s="687"/>
      <c r="AB7181" s="687"/>
      <c r="AC7181" s="687"/>
      <c r="AD7181" s="687"/>
      <c r="AE7181" s="687"/>
      <c r="AF7181" s="687"/>
      <c r="AG7181" s="687"/>
      <c r="AH7181" s="687"/>
      <c r="AI7181" s="687"/>
      <c r="AJ7181" s="687"/>
      <c r="AK7181" s="687"/>
      <c r="AL7181" s="687"/>
      <c r="AM7181" s="687"/>
      <c r="AN7181" s="687"/>
      <c r="AO7181" s="688"/>
    </row>
    <row r="7182" spans="2:41" ht="3.75" customHeight="1">
      <c r="B7182" s="135"/>
      <c r="I7182" s="136"/>
      <c r="J7182" s="135"/>
      <c r="M7182" s="136"/>
      <c r="N7182" s="140"/>
      <c r="O7182" s="141"/>
      <c r="P7182" s="141"/>
      <c r="Q7182" s="142"/>
      <c r="R7182" s="689"/>
      <c r="S7182" s="690"/>
      <c r="T7182" s="690"/>
      <c r="U7182" s="690"/>
      <c r="V7182" s="690"/>
      <c r="W7182" s="690"/>
      <c r="X7182" s="690"/>
      <c r="Y7182" s="690"/>
      <c r="Z7182" s="690"/>
      <c r="AA7182" s="690"/>
      <c r="AB7182" s="690"/>
      <c r="AC7182" s="690"/>
      <c r="AD7182" s="690"/>
      <c r="AE7182" s="690"/>
      <c r="AF7182" s="690"/>
      <c r="AG7182" s="690"/>
      <c r="AH7182" s="690"/>
      <c r="AI7182" s="690"/>
      <c r="AJ7182" s="690"/>
      <c r="AK7182" s="690"/>
      <c r="AL7182" s="690"/>
      <c r="AM7182" s="690"/>
      <c r="AN7182" s="690"/>
      <c r="AO7182" s="691"/>
    </row>
    <row r="7183" spans="2:41" ht="3.75" customHeight="1">
      <c r="B7183" s="135"/>
      <c r="I7183" s="136"/>
      <c r="J7183" s="130"/>
      <c r="K7183" s="131"/>
      <c r="L7183" s="131"/>
      <c r="M7183" s="132"/>
      <c r="N7183" s="130"/>
      <c r="O7183" s="131"/>
      <c r="P7183" s="131"/>
      <c r="Q7183" s="132"/>
      <c r="R7183" s="130"/>
      <c r="S7183" s="131"/>
      <c r="T7183" s="131"/>
      <c r="U7183" s="131"/>
      <c r="V7183" s="131"/>
      <c r="W7183" s="131"/>
      <c r="X7183" s="131"/>
      <c r="Y7183" s="131"/>
      <c r="Z7183" s="131"/>
      <c r="AA7183" s="132"/>
      <c r="AB7183" s="130"/>
      <c r="AC7183" s="131"/>
      <c r="AD7183" s="131"/>
      <c r="AE7183" s="132"/>
      <c r="AF7183" s="131"/>
      <c r="AG7183" s="131"/>
      <c r="AH7183" s="131"/>
      <c r="AI7183" s="131"/>
      <c r="AJ7183" s="131"/>
      <c r="AK7183" s="131"/>
      <c r="AL7183" s="131"/>
      <c r="AM7183" s="131"/>
      <c r="AN7183" s="131"/>
      <c r="AO7183" s="132"/>
    </row>
    <row r="7184" spans="2:41" ht="13.35" customHeight="1">
      <c r="B7184" s="135"/>
      <c r="I7184" s="136"/>
      <c r="J7184" s="135"/>
      <c r="M7184" s="136"/>
      <c r="N7184" s="135" t="s">
        <v>27</v>
      </c>
      <c r="Q7184" s="136"/>
      <c r="R7184" s="135"/>
      <c r="S7184" s="692" t="str">
        <f>IF(新_新規_2!I1546&lt;&gt;"", "01300011:その他従事者", "") &amp; IF(新_変更_3!AL1574&lt;&gt;"", "01300011:その他従事者", "")</f>
        <v/>
      </c>
      <c r="T7184" s="693"/>
      <c r="U7184" s="693"/>
      <c r="V7184" s="693"/>
      <c r="W7184" s="693"/>
      <c r="X7184" s="693"/>
      <c r="Y7184" s="693"/>
      <c r="Z7184" s="693"/>
      <c r="AA7184" s="694"/>
      <c r="AB7184" s="135" t="s">
        <v>28</v>
      </c>
      <c r="AE7184" s="136"/>
      <c r="AF7184" s="135"/>
      <c r="AG7184" s="695" t="str">
        <f>IF(新_新規_2!I1554="☑", "01300001:薬剤師", "") &amp; IF(新_変更_3!AL1582="☑", "01300001:薬剤師", "")
&amp; IF(新_新規_2!N1554="☑", "01300002:登録販売者", "") &amp; IF(新_変更_3!AQ1582="☑", "01300002:登録販売者", "")
&amp; IF(新_新規_2!T1554="☑", "01300002:登録販売者", "") &amp; IF(新_変更_3!AW1582="☑", "01300002:登録販売者", "")</f>
        <v/>
      </c>
      <c r="AH7184" s="693"/>
      <c r="AI7184" s="693"/>
      <c r="AJ7184" s="693"/>
      <c r="AK7184" s="693"/>
      <c r="AL7184" s="693"/>
      <c r="AM7184" s="693"/>
      <c r="AN7184" s="693"/>
      <c r="AO7184" s="694"/>
    </row>
    <row r="7185" spans="2:41" ht="3.75" customHeight="1">
      <c r="B7185" s="135"/>
      <c r="I7185" s="136"/>
      <c r="J7185" s="135"/>
      <c r="M7185" s="136"/>
      <c r="N7185" s="140"/>
      <c r="O7185" s="141"/>
      <c r="P7185" s="141"/>
      <c r="Q7185" s="142"/>
      <c r="R7185" s="140"/>
      <c r="S7185" s="141"/>
      <c r="T7185" s="141"/>
      <c r="U7185" s="141"/>
      <c r="V7185" s="141"/>
      <c r="W7185" s="141"/>
      <c r="X7185" s="141"/>
      <c r="Y7185" s="141"/>
      <c r="Z7185" s="141"/>
      <c r="AA7185" s="142"/>
      <c r="AB7185" s="140"/>
      <c r="AC7185" s="141"/>
      <c r="AD7185" s="141"/>
      <c r="AE7185" s="142"/>
      <c r="AF7185" s="141"/>
      <c r="AG7185" s="141"/>
      <c r="AH7185" s="141"/>
      <c r="AI7185" s="141"/>
      <c r="AJ7185" s="141"/>
      <c r="AK7185" s="141"/>
      <c r="AL7185" s="141"/>
      <c r="AM7185" s="141"/>
      <c r="AN7185" s="141"/>
      <c r="AO7185" s="142"/>
    </row>
    <row r="7186" spans="2:41" ht="3.75" customHeight="1">
      <c r="B7186" s="135"/>
      <c r="I7186" s="136"/>
      <c r="J7186" s="135"/>
      <c r="M7186" s="136"/>
      <c r="N7186" s="130"/>
      <c r="O7186" s="131"/>
      <c r="P7186" s="131"/>
      <c r="Q7186" s="132"/>
      <c r="R7186" s="130"/>
      <c r="S7186" s="131"/>
      <c r="T7186" s="131"/>
      <c r="U7186" s="131"/>
      <c r="V7186" s="131"/>
      <c r="W7186" s="131"/>
      <c r="X7186" s="131"/>
      <c r="Y7186" s="131"/>
      <c r="Z7186" s="131"/>
      <c r="AA7186" s="132"/>
      <c r="AB7186" s="130"/>
      <c r="AC7186" s="131"/>
      <c r="AD7186" s="131"/>
      <c r="AE7186" s="132"/>
      <c r="AF7186" s="130"/>
      <c r="AG7186" s="131"/>
      <c r="AH7186" s="131"/>
      <c r="AI7186" s="131"/>
      <c r="AJ7186" s="131"/>
      <c r="AK7186" s="131"/>
      <c r="AL7186" s="131"/>
      <c r="AM7186" s="131"/>
      <c r="AN7186" s="131"/>
      <c r="AO7186" s="132"/>
    </row>
    <row r="7187" spans="2:41" ht="13.35" customHeight="1">
      <c r="B7187" s="135"/>
      <c r="I7187" s="136"/>
      <c r="J7187" s="135"/>
      <c r="M7187" s="136"/>
      <c r="N7187" s="135" t="s">
        <v>3990</v>
      </c>
      <c r="Q7187" s="136"/>
      <c r="R7187" s="135"/>
      <c r="S7187" s="696"/>
      <c r="T7187" s="694"/>
      <c r="V7187" s="146"/>
      <c r="W7187" s="124" t="s">
        <v>12</v>
      </c>
      <c r="X7187" s="146"/>
      <c r="Y7187" s="124" t="s">
        <v>11</v>
      </c>
      <c r="Z7187" s="146"/>
      <c r="AA7187" s="136" t="s">
        <v>364</v>
      </c>
      <c r="AB7187" s="135" t="s">
        <v>66</v>
      </c>
      <c r="AE7187" s="136"/>
      <c r="AF7187" s="135"/>
      <c r="AG7187" s="696"/>
      <c r="AH7187" s="694"/>
      <c r="AJ7187" s="146"/>
      <c r="AK7187" s="124" t="s">
        <v>12</v>
      </c>
      <c r="AL7187" s="146"/>
      <c r="AM7187" s="124" t="s">
        <v>11</v>
      </c>
      <c r="AN7187" s="146"/>
      <c r="AO7187" s="136" t="s">
        <v>364</v>
      </c>
    </row>
    <row r="7188" spans="2:41" ht="3.75" customHeight="1">
      <c r="B7188" s="135"/>
      <c r="I7188" s="136"/>
      <c r="J7188" s="135"/>
      <c r="M7188" s="136"/>
      <c r="N7188" s="140"/>
      <c r="O7188" s="141"/>
      <c r="P7188" s="141"/>
      <c r="Q7188" s="142"/>
      <c r="R7188" s="140"/>
      <c r="S7188" s="141"/>
      <c r="T7188" s="141"/>
      <c r="U7188" s="141"/>
      <c r="V7188" s="141"/>
      <c r="W7188" s="141"/>
      <c r="X7188" s="141"/>
      <c r="Y7188" s="141"/>
      <c r="Z7188" s="141"/>
      <c r="AA7188" s="142"/>
      <c r="AB7188" s="140"/>
      <c r="AC7188" s="141"/>
      <c r="AD7188" s="141"/>
      <c r="AE7188" s="142"/>
      <c r="AF7188" s="140"/>
      <c r="AG7188" s="141"/>
      <c r="AH7188" s="141"/>
      <c r="AI7188" s="141"/>
      <c r="AJ7188" s="141"/>
      <c r="AK7188" s="141"/>
      <c r="AL7188" s="141"/>
      <c r="AM7188" s="141"/>
      <c r="AN7188" s="141"/>
      <c r="AO7188" s="142"/>
    </row>
    <row r="7189" spans="2:41" ht="3.75" customHeight="1">
      <c r="B7189" s="135"/>
      <c r="I7189" s="136"/>
      <c r="J7189" s="135"/>
      <c r="M7189" s="136"/>
      <c r="N7189" s="130"/>
      <c r="O7189" s="131"/>
      <c r="P7189" s="131"/>
      <c r="Q7189" s="132"/>
      <c r="R7189" s="683" t="str">
        <f>IF(AND(NM_従事者_従事者92_従事者区分&lt;&gt;"",新_新規_2!I1546&lt;&gt;""), 新_新規_2!I1546, "")
&amp; IF(AND(NM_従事者_従事者92_従事者区分&lt;&gt;"",新_変更_3!AL1574&lt;&gt;""), 新_変更_3!AL1574, "")</f>
        <v/>
      </c>
      <c r="S7189" s="684"/>
      <c r="T7189" s="684"/>
      <c r="U7189" s="684"/>
      <c r="V7189" s="684"/>
      <c r="W7189" s="684"/>
      <c r="X7189" s="684"/>
      <c r="Y7189" s="684"/>
      <c r="Z7189" s="684"/>
      <c r="AA7189" s="684"/>
      <c r="AB7189" s="684"/>
      <c r="AC7189" s="684"/>
      <c r="AD7189" s="684"/>
      <c r="AE7189" s="684"/>
      <c r="AF7189" s="684"/>
      <c r="AG7189" s="684"/>
      <c r="AH7189" s="684"/>
      <c r="AI7189" s="684"/>
      <c r="AJ7189" s="685"/>
      <c r="AK7189" s="131"/>
      <c r="AL7189" s="131"/>
      <c r="AM7189" s="131"/>
      <c r="AN7189" s="131"/>
      <c r="AO7189" s="132"/>
    </row>
    <row r="7190" spans="2:41" ht="13.35" customHeight="1">
      <c r="B7190" s="135"/>
      <c r="I7190" s="136"/>
      <c r="J7190" s="135"/>
      <c r="M7190" s="136"/>
      <c r="N7190" s="135" t="s">
        <v>8</v>
      </c>
      <c r="Q7190" s="136"/>
      <c r="R7190" s="686"/>
      <c r="S7190" s="687"/>
      <c r="T7190" s="687"/>
      <c r="U7190" s="687"/>
      <c r="V7190" s="687"/>
      <c r="W7190" s="687"/>
      <c r="X7190" s="687"/>
      <c r="Y7190" s="687"/>
      <c r="Z7190" s="687"/>
      <c r="AA7190" s="687"/>
      <c r="AB7190" s="687"/>
      <c r="AC7190" s="687"/>
      <c r="AD7190" s="687"/>
      <c r="AE7190" s="687"/>
      <c r="AF7190" s="687"/>
      <c r="AG7190" s="687"/>
      <c r="AH7190" s="687"/>
      <c r="AI7190" s="687"/>
      <c r="AJ7190" s="688"/>
      <c r="AL7190" s="147" t="s">
        <v>13</v>
      </c>
      <c r="AM7190" s="124" t="s">
        <v>29</v>
      </c>
      <c r="AO7190" s="136"/>
    </row>
    <row r="7191" spans="2:41" ht="3.75" customHeight="1">
      <c r="B7191" s="135"/>
      <c r="I7191" s="136"/>
      <c r="J7191" s="135"/>
      <c r="M7191" s="136"/>
      <c r="N7191" s="140"/>
      <c r="O7191" s="141"/>
      <c r="P7191" s="141"/>
      <c r="Q7191" s="142"/>
      <c r="R7191" s="689"/>
      <c r="S7191" s="690"/>
      <c r="T7191" s="690"/>
      <c r="U7191" s="690"/>
      <c r="V7191" s="690"/>
      <c r="W7191" s="690"/>
      <c r="X7191" s="690"/>
      <c r="Y7191" s="690"/>
      <c r="Z7191" s="690"/>
      <c r="AA7191" s="690"/>
      <c r="AB7191" s="690"/>
      <c r="AC7191" s="690"/>
      <c r="AD7191" s="690"/>
      <c r="AE7191" s="690"/>
      <c r="AF7191" s="690"/>
      <c r="AG7191" s="690"/>
      <c r="AH7191" s="690"/>
      <c r="AI7191" s="690"/>
      <c r="AJ7191" s="691"/>
      <c r="AK7191" s="141"/>
      <c r="AL7191" s="141"/>
      <c r="AM7191" s="141"/>
      <c r="AN7191" s="141"/>
      <c r="AO7191" s="142"/>
    </row>
    <row r="7192" spans="2:41" ht="3.75" customHeight="1">
      <c r="B7192" s="135"/>
      <c r="I7192" s="136"/>
      <c r="J7192" s="135"/>
      <c r="M7192" s="136"/>
      <c r="N7192" s="130"/>
      <c r="O7192" s="131"/>
      <c r="P7192" s="131"/>
      <c r="Q7192" s="132"/>
      <c r="R7192" s="683" t="str">
        <f>IF(NM_従事者_従事者92_従事者区分="","",(IF(新_新規_2!I1545&lt;&gt;"", ASC(PHONETIC(新_新規_2!I1545)), "") &amp; IF(新_変更_3!AL1573&lt;&gt;"", ASC(PHONETIC(新_変更_3!AL1573)), "")))</f>
        <v/>
      </c>
      <c r="S7192" s="684"/>
      <c r="T7192" s="684"/>
      <c r="U7192" s="684"/>
      <c r="V7192" s="684"/>
      <c r="W7192" s="684"/>
      <c r="X7192" s="684"/>
      <c r="Y7192" s="684"/>
      <c r="Z7192" s="684"/>
      <c r="AA7192" s="684"/>
      <c r="AB7192" s="684"/>
      <c r="AC7192" s="684"/>
      <c r="AD7192" s="684"/>
      <c r="AE7192" s="684"/>
      <c r="AF7192" s="684"/>
      <c r="AG7192" s="684"/>
      <c r="AH7192" s="684"/>
      <c r="AI7192" s="684"/>
      <c r="AJ7192" s="684"/>
      <c r="AK7192" s="684"/>
      <c r="AL7192" s="684"/>
      <c r="AM7192" s="684"/>
      <c r="AN7192" s="684"/>
      <c r="AO7192" s="685"/>
    </row>
    <row r="7193" spans="2:41" ht="13.35" customHeight="1">
      <c r="B7193" s="135"/>
      <c r="I7193" s="136"/>
      <c r="J7193" s="135"/>
      <c r="M7193" s="136"/>
      <c r="N7193" s="135" t="s">
        <v>61</v>
      </c>
      <c r="Q7193" s="136"/>
      <c r="R7193" s="686"/>
      <c r="S7193" s="687"/>
      <c r="T7193" s="687"/>
      <c r="U7193" s="687"/>
      <c r="V7193" s="687"/>
      <c r="W7193" s="687"/>
      <c r="X7193" s="687"/>
      <c r="Y7193" s="687"/>
      <c r="Z7193" s="687"/>
      <c r="AA7193" s="687"/>
      <c r="AB7193" s="687"/>
      <c r="AC7193" s="687"/>
      <c r="AD7193" s="687"/>
      <c r="AE7193" s="687"/>
      <c r="AF7193" s="687"/>
      <c r="AG7193" s="687"/>
      <c r="AH7193" s="687"/>
      <c r="AI7193" s="687"/>
      <c r="AJ7193" s="687"/>
      <c r="AK7193" s="687"/>
      <c r="AL7193" s="687"/>
      <c r="AM7193" s="687"/>
      <c r="AN7193" s="687"/>
      <c r="AO7193" s="688"/>
    </row>
    <row r="7194" spans="2:41" ht="3.75" customHeight="1">
      <c r="B7194" s="135"/>
      <c r="I7194" s="136"/>
      <c r="J7194" s="135"/>
      <c r="M7194" s="136"/>
      <c r="N7194" s="135"/>
      <c r="Q7194" s="136"/>
      <c r="R7194" s="689"/>
      <c r="S7194" s="690"/>
      <c r="T7194" s="690"/>
      <c r="U7194" s="690"/>
      <c r="V7194" s="690"/>
      <c r="W7194" s="690"/>
      <c r="X7194" s="690"/>
      <c r="Y7194" s="690"/>
      <c r="Z7194" s="690"/>
      <c r="AA7194" s="690"/>
      <c r="AB7194" s="690"/>
      <c r="AC7194" s="690"/>
      <c r="AD7194" s="690"/>
      <c r="AE7194" s="690"/>
      <c r="AF7194" s="690"/>
      <c r="AG7194" s="690"/>
      <c r="AH7194" s="690"/>
      <c r="AI7194" s="690"/>
      <c r="AJ7194" s="690"/>
      <c r="AK7194" s="690"/>
      <c r="AL7194" s="690"/>
      <c r="AM7194" s="690"/>
      <c r="AN7194" s="690"/>
      <c r="AO7194" s="691"/>
    </row>
    <row r="7195" spans="2:41" ht="3.75" customHeight="1">
      <c r="B7195" s="135"/>
      <c r="I7195" s="136"/>
      <c r="J7195" s="135"/>
      <c r="N7195" s="130"/>
      <c r="O7195" s="131"/>
      <c r="P7195" s="131"/>
      <c r="Q7195" s="132"/>
      <c r="U7195" s="787" t="str">
        <f>IF(AND(NM_従事者_従事者92_従事者区分&lt;&gt;"",新_新規_2!L1547&lt;&gt;""), 新_新規_2!L1547, "")
&amp; IF(AND(NM_従事者_従事者92_従事者区分&lt;&gt;"",新_変更_3!AO1575&lt;&gt;""), 新_変更_3!AO1575, "")</f>
        <v/>
      </c>
      <c r="V7195" s="754"/>
      <c r="W7195" s="754"/>
      <c r="X7195" s="789"/>
      <c r="Y7195" s="131"/>
      <c r="Z7195" s="792" t="str">
        <f>IF(AND(NM_従事者_従事者92_従事者区分&lt;&gt;"",新_新規_2!O1547&lt;&gt;""), 新_新規_2!O1547, "")
&amp; IF(AND(NM_従事者_従事者92_従事者区分&lt;&gt;"",新_変更_3!AR1575&lt;&gt;""), 新_変更_3!AR1575, "")</f>
        <v/>
      </c>
      <c r="AA7195" s="754"/>
      <c r="AB7195" s="754"/>
      <c r="AC7195" s="755"/>
      <c r="AG7195" s="683" t="str">
        <f>IF(AND(NM_従事者_従事者92_従事者区分&lt;&gt;"",新_新規_2!L1548&lt;&gt;""), 新_新規_2!L1548, "")
&amp; IF(AND(NM_従事者_従事者92_従事者区分&lt;&gt;"",新_変更_3!AO1576&lt;&gt;""), 新_変更_3!AO1576, "")</f>
        <v/>
      </c>
      <c r="AH7195" s="684"/>
      <c r="AI7195" s="684"/>
      <c r="AJ7195" s="684"/>
      <c r="AK7195" s="684"/>
      <c r="AL7195" s="684"/>
      <c r="AM7195" s="684"/>
      <c r="AN7195" s="684"/>
      <c r="AO7195" s="685"/>
    </row>
    <row r="7196" spans="2:41" ht="13.35" customHeight="1">
      <c r="B7196" s="135"/>
      <c r="I7196" s="136"/>
      <c r="J7196" s="135"/>
      <c r="N7196" s="135"/>
      <c r="Q7196" s="136"/>
      <c r="R7196" s="124" t="s">
        <v>15</v>
      </c>
      <c r="U7196" s="756"/>
      <c r="V7196" s="757"/>
      <c r="W7196" s="757"/>
      <c r="X7196" s="790"/>
      <c r="Y7196" s="125" t="s">
        <v>359</v>
      </c>
      <c r="Z7196" s="793"/>
      <c r="AA7196" s="757"/>
      <c r="AB7196" s="757"/>
      <c r="AC7196" s="758"/>
      <c r="AD7196" s="124" t="s">
        <v>56</v>
      </c>
      <c r="AG7196" s="686"/>
      <c r="AH7196" s="687"/>
      <c r="AI7196" s="687"/>
      <c r="AJ7196" s="687"/>
      <c r="AK7196" s="687"/>
      <c r="AL7196" s="687"/>
      <c r="AM7196" s="687"/>
      <c r="AN7196" s="687"/>
      <c r="AO7196" s="688"/>
    </row>
    <row r="7197" spans="2:41" ht="3.75" customHeight="1">
      <c r="B7197" s="135"/>
      <c r="I7197" s="136"/>
      <c r="J7197" s="135"/>
      <c r="N7197" s="135"/>
      <c r="Q7197" s="136"/>
      <c r="R7197" s="141"/>
      <c r="S7197" s="141"/>
      <c r="T7197" s="141"/>
      <c r="U7197" s="759"/>
      <c r="V7197" s="760"/>
      <c r="W7197" s="760"/>
      <c r="X7197" s="791"/>
      <c r="Y7197" s="141"/>
      <c r="Z7197" s="794"/>
      <c r="AA7197" s="760"/>
      <c r="AB7197" s="760"/>
      <c r="AC7197" s="761"/>
      <c r="AD7197" s="141"/>
      <c r="AE7197" s="141"/>
      <c r="AF7197" s="141"/>
      <c r="AG7197" s="689"/>
      <c r="AH7197" s="690"/>
      <c r="AI7197" s="690"/>
      <c r="AJ7197" s="690"/>
      <c r="AK7197" s="690"/>
      <c r="AL7197" s="690"/>
      <c r="AM7197" s="690"/>
      <c r="AN7197" s="690"/>
      <c r="AO7197" s="691"/>
    </row>
    <row r="7198" spans="2:41" ht="3.75" customHeight="1">
      <c r="B7198" s="135"/>
      <c r="I7198" s="136"/>
      <c r="J7198" s="135"/>
      <c r="N7198" s="135"/>
      <c r="Q7198" s="136"/>
      <c r="R7198" s="131"/>
      <c r="S7198" s="131"/>
      <c r="T7198" s="132"/>
      <c r="U7198" s="683" t="str">
        <f>IF(AND(NM_従事者_従事者92_従事者区分&lt;&gt;"",新_新規_2!T1548&lt;&gt;""), 新_新規_2!T1548, "")
 &amp; IF(AND(NM_従事者_従事者92_従事者区分&lt;&gt;"",新_変更_3!AW1576&lt;&gt;""), 新_変更_3!AW1576, "")</f>
        <v/>
      </c>
      <c r="V7198" s="684"/>
      <c r="W7198" s="684"/>
      <c r="X7198" s="684"/>
      <c r="Y7198" s="684"/>
      <c r="Z7198" s="684"/>
      <c r="AA7198" s="684"/>
      <c r="AB7198" s="684"/>
      <c r="AC7198" s="685"/>
      <c r="AD7198" s="130"/>
      <c r="AE7198" s="131"/>
      <c r="AF7198" s="132"/>
      <c r="AG7198" s="683" t="str">
        <f>IF(AND(NM_従事者_従事者92_従事者区分&lt;&gt;"",新_新規_2!L1549&lt;&gt;""), 新_新規_2!L1549, "")
&amp; IF(AND(NM_従事者_従事者92_従事者区分&lt;&gt;"",新_変更_3!AO1577&lt;&gt;""), 新_変更_3!AO1577, "")</f>
        <v/>
      </c>
      <c r="AH7198" s="684"/>
      <c r="AI7198" s="684"/>
      <c r="AJ7198" s="684"/>
      <c r="AK7198" s="684"/>
      <c r="AL7198" s="684"/>
      <c r="AM7198" s="684"/>
      <c r="AN7198" s="684"/>
      <c r="AO7198" s="685"/>
    </row>
    <row r="7199" spans="2:41" ht="13.35" customHeight="1">
      <c r="B7199" s="135"/>
      <c r="I7199" s="136"/>
      <c r="J7199" s="135" t="s">
        <v>4084</v>
      </c>
      <c r="N7199" s="135" t="s">
        <v>23</v>
      </c>
      <c r="Q7199" s="136"/>
      <c r="R7199" s="124" t="s">
        <v>17</v>
      </c>
      <c r="T7199" s="136"/>
      <c r="U7199" s="686"/>
      <c r="V7199" s="687"/>
      <c r="W7199" s="687"/>
      <c r="X7199" s="687"/>
      <c r="Y7199" s="687"/>
      <c r="Z7199" s="687"/>
      <c r="AA7199" s="687"/>
      <c r="AB7199" s="687"/>
      <c r="AC7199" s="688"/>
      <c r="AD7199" s="135" t="s">
        <v>18</v>
      </c>
      <c r="AF7199" s="136"/>
      <c r="AG7199" s="686"/>
      <c r="AH7199" s="687"/>
      <c r="AI7199" s="687"/>
      <c r="AJ7199" s="687"/>
      <c r="AK7199" s="687"/>
      <c r="AL7199" s="687"/>
      <c r="AM7199" s="687"/>
      <c r="AN7199" s="687"/>
      <c r="AO7199" s="688"/>
    </row>
    <row r="7200" spans="2:41" ht="3.75" customHeight="1">
      <c r="B7200" s="135"/>
      <c r="I7200" s="136"/>
      <c r="J7200" s="135"/>
      <c r="N7200" s="135"/>
      <c r="Q7200" s="136"/>
      <c r="R7200" s="141"/>
      <c r="S7200" s="141"/>
      <c r="T7200" s="142"/>
      <c r="U7200" s="689"/>
      <c r="V7200" s="690"/>
      <c r="W7200" s="690"/>
      <c r="X7200" s="690"/>
      <c r="Y7200" s="690"/>
      <c r="Z7200" s="690"/>
      <c r="AA7200" s="690"/>
      <c r="AB7200" s="690"/>
      <c r="AC7200" s="691"/>
      <c r="AD7200" s="140"/>
      <c r="AE7200" s="141"/>
      <c r="AF7200" s="142"/>
      <c r="AG7200" s="689"/>
      <c r="AH7200" s="690"/>
      <c r="AI7200" s="690"/>
      <c r="AJ7200" s="690"/>
      <c r="AK7200" s="690"/>
      <c r="AL7200" s="690"/>
      <c r="AM7200" s="690"/>
      <c r="AN7200" s="690"/>
      <c r="AO7200" s="691"/>
    </row>
    <row r="7201" spans="2:41" ht="3.75" customHeight="1">
      <c r="B7201" s="135"/>
      <c r="I7201" s="136"/>
      <c r="J7201" s="135"/>
      <c r="N7201" s="135"/>
      <c r="Q7201" s="136"/>
      <c r="R7201" s="131"/>
      <c r="S7201" s="131"/>
      <c r="T7201" s="132"/>
      <c r="U7201" s="683" t="str">
        <f>IF(AND(NM_従事者_従事者92_従事者区分&lt;&gt;"",新_新規_2!T1549&lt;&gt;""), 新_新規_2!T1549, "")
&amp; IF(AND(NM_従事者_従事者92_従事者区分&lt;&gt;"",新_変更_3!AW1577&lt;&gt;""), 新_変更_3!AW1577, "")</f>
        <v/>
      </c>
      <c r="V7201" s="684"/>
      <c r="W7201" s="684"/>
      <c r="X7201" s="684"/>
      <c r="Y7201" s="684"/>
      <c r="Z7201" s="684"/>
      <c r="AA7201" s="684"/>
      <c r="AB7201" s="684"/>
      <c r="AC7201" s="685"/>
      <c r="AD7201" s="130"/>
      <c r="AE7201" s="131"/>
      <c r="AF7201" s="132"/>
      <c r="AG7201" s="683" t="str">
        <f>IF(AND(NM_従事者_従事者92_従事者区分&lt;&gt;"",新_新規_2!L1550&lt;&gt;""), 新_新規_2!L1550, "")
&amp; IF(AND(NM_従事者_従事者92_従事者区分&lt;&gt;"",新_変更_3!AO1578&lt;&gt;""), 新_変更_3!AO1578, "")</f>
        <v/>
      </c>
      <c r="AH7201" s="684"/>
      <c r="AI7201" s="684"/>
      <c r="AJ7201" s="684"/>
      <c r="AK7201" s="684"/>
      <c r="AL7201" s="684"/>
      <c r="AM7201" s="684"/>
      <c r="AN7201" s="684"/>
      <c r="AO7201" s="685"/>
    </row>
    <row r="7202" spans="2:41" ht="13.35" customHeight="1">
      <c r="B7202" s="135"/>
      <c r="I7202" s="136"/>
      <c r="J7202" s="135"/>
      <c r="N7202" s="135"/>
      <c r="Q7202" s="136"/>
      <c r="R7202" s="124" t="s">
        <v>19</v>
      </c>
      <c r="T7202" s="136"/>
      <c r="U7202" s="686"/>
      <c r="V7202" s="687"/>
      <c r="W7202" s="687"/>
      <c r="X7202" s="687"/>
      <c r="Y7202" s="687"/>
      <c r="Z7202" s="687"/>
      <c r="AA7202" s="687"/>
      <c r="AB7202" s="687"/>
      <c r="AC7202" s="688"/>
      <c r="AD7202" s="135" t="s">
        <v>20</v>
      </c>
      <c r="AF7202" s="136"/>
      <c r="AG7202" s="686"/>
      <c r="AH7202" s="687"/>
      <c r="AI7202" s="687"/>
      <c r="AJ7202" s="687"/>
      <c r="AK7202" s="687"/>
      <c r="AL7202" s="687"/>
      <c r="AM7202" s="687"/>
      <c r="AN7202" s="687"/>
      <c r="AO7202" s="688"/>
    </row>
    <row r="7203" spans="2:41" ht="3.75" customHeight="1">
      <c r="B7203" s="135"/>
      <c r="I7203" s="136"/>
      <c r="J7203" s="135"/>
      <c r="N7203" s="140"/>
      <c r="O7203" s="141"/>
      <c r="P7203" s="141"/>
      <c r="Q7203" s="142"/>
      <c r="R7203" s="141"/>
      <c r="S7203" s="141"/>
      <c r="T7203" s="142"/>
      <c r="U7203" s="689"/>
      <c r="V7203" s="690"/>
      <c r="W7203" s="690"/>
      <c r="X7203" s="690"/>
      <c r="Y7203" s="690"/>
      <c r="Z7203" s="690"/>
      <c r="AA7203" s="690"/>
      <c r="AB7203" s="690"/>
      <c r="AC7203" s="691"/>
      <c r="AD7203" s="140"/>
      <c r="AE7203" s="141"/>
      <c r="AF7203" s="142"/>
      <c r="AG7203" s="689"/>
      <c r="AH7203" s="690"/>
      <c r="AI7203" s="690"/>
      <c r="AJ7203" s="690"/>
      <c r="AK7203" s="690"/>
      <c r="AL7203" s="690"/>
      <c r="AM7203" s="690"/>
      <c r="AN7203" s="690"/>
      <c r="AO7203" s="691"/>
    </row>
    <row r="7204" spans="2:41" ht="3.75" customHeight="1">
      <c r="B7204" s="135"/>
      <c r="I7204" s="136"/>
      <c r="J7204" s="135"/>
      <c r="M7204" s="136"/>
      <c r="N7204" s="135"/>
      <c r="Q7204" s="136"/>
      <c r="R7204" s="130"/>
      <c r="S7204" s="131"/>
      <c r="T7204" s="131"/>
      <c r="U7204" s="131"/>
      <c r="V7204" s="131"/>
      <c r="W7204" s="131"/>
      <c r="X7204" s="131"/>
      <c r="Y7204" s="131"/>
      <c r="Z7204" s="131"/>
      <c r="AA7204" s="131"/>
      <c r="AB7204" s="131"/>
      <c r="AC7204" s="131"/>
      <c r="AD7204" s="131"/>
      <c r="AE7204" s="131"/>
      <c r="AF7204" s="131"/>
      <c r="AG7204" s="131"/>
      <c r="AH7204" s="131"/>
      <c r="AI7204" s="131"/>
      <c r="AJ7204" s="131"/>
      <c r="AK7204" s="131"/>
      <c r="AL7204" s="131"/>
      <c r="AM7204" s="131"/>
      <c r="AN7204" s="131"/>
      <c r="AO7204" s="132"/>
    </row>
    <row r="7205" spans="2:41" ht="13.35" customHeight="1">
      <c r="B7205" s="135"/>
      <c r="I7205" s="136"/>
      <c r="J7205" s="135"/>
      <c r="M7205" s="136"/>
      <c r="N7205" s="135" t="s">
        <v>111</v>
      </c>
      <c r="Q7205" s="136"/>
      <c r="R7205" s="135"/>
      <c r="S7205" s="696"/>
      <c r="T7205" s="694"/>
      <c r="V7205" s="146"/>
      <c r="W7205" s="124" t="s">
        <v>12</v>
      </c>
      <c r="X7205" s="146"/>
      <c r="Y7205" s="124" t="s">
        <v>11</v>
      </c>
      <c r="Z7205" s="146"/>
      <c r="AA7205" s="124" t="s">
        <v>364</v>
      </c>
      <c r="AO7205" s="136"/>
    </row>
    <row r="7206" spans="2:41" ht="3.75" customHeight="1">
      <c r="B7206" s="135"/>
      <c r="I7206" s="136"/>
      <c r="J7206" s="135"/>
      <c r="M7206" s="136"/>
      <c r="N7206" s="135"/>
      <c r="Q7206" s="136"/>
      <c r="R7206" s="135"/>
      <c r="AO7206" s="136"/>
    </row>
    <row r="7207" spans="2:41" ht="3.75" customHeight="1">
      <c r="B7207" s="135"/>
      <c r="I7207" s="136"/>
      <c r="J7207" s="135"/>
      <c r="M7207" s="136"/>
      <c r="N7207" s="130"/>
      <c r="O7207" s="131"/>
      <c r="P7207" s="131"/>
      <c r="Q7207" s="131"/>
      <c r="R7207" s="781" t="str">
        <f>IF(AND(NM_従事者_従事者92_従事者区分&lt;&gt;"",新_新規_2!I1551&lt;&gt;""), 新_新規_2!I1551, "")
 &amp; IF(AND(NM_従事者_従事者92_従事者区分&lt;&gt;"",新_変更_3!AL1579&lt;&gt;""), 新_変更_3!AL1579, "")</f>
        <v/>
      </c>
      <c r="S7207" s="784" t="str">
        <f>IF(AND(NM_従事者_従事者92_従事者区分&lt;&gt;"",新_新規_2!J1551&lt;&gt;""), 新_新規_2!J1551, "")
 &amp; IF(AND(NM_従事者_従事者92_従事者区分&lt;&gt;"",新_変更_3!AM1579&lt;&gt;""), 新_変更_3!AM1579, "")</f>
        <v/>
      </c>
      <c r="T7207" s="131"/>
      <c r="U7207" s="787" t="str">
        <f>IF(AND(NM_従事者_従事者92_従事者区分&lt;&gt;"",新_新規_2!L1551&lt;&gt;""), 新_新規_2!L1551, "")
 &amp; IF(AND(NM_従事者_従事者92_従事者区分&lt;&gt;"",新_変更_3!AO1579&lt;&gt;""), 新_変更_3!AO1579, "")</f>
        <v/>
      </c>
      <c r="V7207" s="130"/>
      <c r="W7207" s="131"/>
      <c r="X7207" s="131"/>
      <c r="Y7207" s="131"/>
      <c r="Z7207" s="131"/>
      <c r="AA7207" s="131"/>
      <c r="AB7207" s="131"/>
      <c r="AC7207" s="131"/>
      <c r="AD7207" s="131"/>
      <c r="AE7207" s="131"/>
      <c r="AF7207" s="131"/>
      <c r="AG7207" s="131"/>
      <c r="AH7207" s="133"/>
      <c r="AI7207" s="133"/>
      <c r="AJ7207" s="131"/>
      <c r="AK7207" s="149"/>
      <c r="AL7207" s="131"/>
      <c r="AM7207" s="131"/>
      <c r="AN7207" s="131"/>
      <c r="AO7207" s="132"/>
    </row>
    <row r="7208" spans="2:41" ht="13.35" customHeight="1">
      <c r="B7208" s="135"/>
      <c r="I7208" s="136"/>
      <c r="J7208" s="135"/>
      <c r="M7208" s="136"/>
      <c r="N7208" s="135" t="s">
        <v>30</v>
      </c>
      <c r="R7208" s="782"/>
      <c r="S7208" s="785"/>
      <c r="T7208" s="124" t="s">
        <v>388</v>
      </c>
      <c r="U7208" s="756"/>
      <c r="V7208" s="135" t="s">
        <v>112</v>
      </c>
      <c r="AH7208" s="137"/>
      <c r="AI7208" s="137"/>
      <c r="AK7208" s="150"/>
      <c r="AO7208" s="136"/>
    </row>
    <row r="7209" spans="2:41" ht="3.75" customHeight="1">
      <c r="B7209" s="135"/>
      <c r="I7209" s="136"/>
      <c r="J7209" s="135"/>
      <c r="M7209" s="136"/>
      <c r="N7209" s="135"/>
      <c r="R7209" s="783"/>
      <c r="S7209" s="786"/>
      <c r="T7209" s="141"/>
      <c r="U7209" s="759"/>
      <c r="V7209" s="140"/>
      <c r="W7209" s="141"/>
      <c r="X7209" s="141"/>
      <c r="Y7209" s="141"/>
      <c r="Z7209" s="141"/>
      <c r="AA7209" s="141"/>
      <c r="AB7209" s="141"/>
      <c r="AC7209" s="141"/>
      <c r="AD7209" s="141"/>
      <c r="AE7209" s="141"/>
      <c r="AF7209" s="141"/>
      <c r="AG7209" s="141"/>
      <c r="AH7209" s="143"/>
      <c r="AI7209" s="143"/>
      <c r="AJ7209" s="141"/>
      <c r="AK7209" s="151"/>
      <c r="AL7209" s="141"/>
      <c r="AM7209" s="141"/>
      <c r="AN7209" s="141"/>
      <c r="AO7209" s="142"/>
    </row>
    <row r="7210" spans="2:41" ht="3.75" customHeight="1">
      <c r="B7210" s="135"/>
      <c r="I7210" s="136"/>
      <c r="J7210" s="135"/>
      <c r="M7210" s="136"/>
      <c r="N7210" s="130"/>
      <c r="O7210" s="131"/>
      <c r="P7210" s="131"/>
      <c r="Q7210" s="132"/>
      <c r="R7210" s="788" t="str">
        <f>IF(AND(NM_従事者_従事者92_従事者区分&lt;&gt;"",新_新規_2!K1555&lt;&gt;""), 新_新規_2!K1555, "")
&amp; IF(AND(NM_従事者_従事者92_従事者区分&lt;&gt;"",新_変更_3!AN1583&lt;&gt;""), 新_変更_3!AN1583, "")</f>
        <v/>
      </c>
      <c r="S7210" s="684"/>
      <c r="T7210" s="684"/>
      <c r="U7210" s="685"/>
      <c r="V7210" s="686" t="str">
        <f>IF(AND(NM_従事者_従事者92_従事者区分&lt;&gt;"",新_新規_2!O1555&lt;&gt;""), 新_新規_2!O1555, "")
&amp; IF(AND(NM_従事者_従事者92_従事者区分&lt;&gt;"",新_変更_3!AR1583&lt;&gt;""), 新_変更_3!AR1583, "")</f>
        <v/>
      </c>
      <c r="W7210" s="688"/>
      <c r="X7210" s="683" t="str">
        <f>IF(AND(NM_従事者_従事者92_従事者区分&lt;&gt;"",新_新規_2!Q1555&lt;&gt;""), 新_新規_2!Q1555, "")
&amp; IF(AND(NM_従事者_従事者92_従事者区分&lt;&gt;"",新_変更_3!AT1583&lt;&gt;""), 新_変更_3!AT1583, "")</f>
        <v/>
      </c>
      <c r="Y7210" s="684"/>
      <c r="Z7210" s="684"/>
      <c r="AA7210" s="685"/>
      <c r="AI7210" s="131"/>
      <c r="AO7210" s="136"/>
    </row>
    <row r="7211" spans="2:41" ht="13.35" customHeight="1">
      <c r="B7211" s="135"/>
      <c r="I7211" s="136"/>
      <c r="J7211" s="135"/>
      <c r="M7211" s="136"/>
      <c r="N7211" s="135" t="s">
        <v>114</v>
      </c>
      <c r="Q7211" s="136"/>
      <c r="R7211" s="686"/>
      <c r="S7211" s="687"/>
      <c r="T7211" s="687"/>
      <c r="U7211" s="688"/>
      <c r="V7211" s="686"/>
      <c r="W7211" s="688"/>
      <c r="X7211" s="686"/>
      <c r="Y7211" s="687"/>
      <c r="Z7211" s="687"/>
      <c r="AA7211" s="688"/>
      <c r="AB7211" s="158" t="s">
        <v>171</v>
      </c>
      <c r="AO7211" s="136"/>
    </row>
    <row r="7212" spans="2:41" ht="3.75" customHeight="1">
      <c r="B7212" s="135"/>
      <c r="I7212" s="136"/>
      <c r="J7212" s="135"/>
      <c r="M7212" s="136"/>
      <c r="N7212" s="135"/>
      <c r="Q7212" s="136"/>
      <c r="R7212" s="689"/>
      <c r="S7212" s="690"/>
      <c r="T7212" s="690"/>
      <c r="U7212" s="691"/>
      <c r="V7212" s="689"/>
      <c r="W7212" s="691"/>
      <c r="X7212" s="689"/>
      <c r="Y7212" s="690"/>
      <c r="Z7212" s="690"/>
      <c r="AA7212" s="691"/>
      <c r="AB7212" s="141"/>
      <c r="AC7212" s="141"/>
      <c r="AD7212" s="141"/>
      <c r="AE7212" s="141"/>
      <c r="AF7212" s="141"/>
      <c r="AG7212" s="141"/>
      <c r="AH7212" s="141"/>
      <c r="AI7212" s="141"/>
      <c r="AJ7212" s="141"/>
      <c r="AK7212" s="141"/>
      <c r="AL7212" s="141"/>
      <c r="AM7212" s="141"/>
      <c r="AN7212" s="141"/>
      <c r="AO7212" s="142"/>
    </row>
    <row r="7213" spans="2:41" ht="3.75" customHeight="1">
      <c r="B7213" s="135"/>
      <c r="I7213" s="136"/>
      <c r="J7213" s="135"/>
      <c r="M7213" s="136"/>
      <c r="N7213" s="130"/>
      <c r="O7213" s="131"/>
      <c r="P7213" s="131"/>
      <c r="Q7213" s="131"/>
      <c r="R7213" s="130"/>
      <c r="S7213" s="131"/>
      <c r="T7213" s="131"/>
      <c r="U7213" s="131"/>
      <c r="V7213" s="131"/>
      <c r="W7213" s="131"/>
      <c r="X7213" s="131"/>
      <c r="Y7213" s="131"/>
      <c r="Z7213" s="131"/>
      <c r="AA7213" s="132"/>
      <c r="AB7213" s="130"/>
      <c r="AI7213" s="136"/>
      <c r="AJ7213" s="130"/>
      <c r="AK7213" s="131"/>
      <c r="AL7213" s="131"/>
      <c r="AM7213" s="131"/>
      <c r="AN7213" s="131"/>
      <c r="AO7213" s="132"/>
    </row>
    <row r="7214" spans="2:41" ht="13.35" customHeight="1">
      <c r="B7214" s="135"/>
      <c r="I7214" s="136"/>
      <c r="J7214" s="135"/>
      <c r="M7214" s="136"/>
      <c r="N7214" s="135" t="s">
        <v>115</v>
      </c>
      <c r="R7214" s="135"/>
      <c r="S7214" s="696" t="str">
        <f>IF(AND(NM_従事者_従事者92_従事者区分&lt;&gt;"",新_新規_2!I1557&lt;&gt;""), 新_新規_2!I1557, "")
&amp; IF(AND(NM_従事者_従事者92_従事者区分&lt;&gt;"",新_変更_3!AL1585&lt;&gt;""), 新_変更_3!AL1585, "")</f>
        <v/>
      </c>
      <c r="T7214" s="694"/>
      <c r="V7214" s="146" t="str">
        <f>IF(AND(NM_従事者_従事者92_従事者区分&lt;&gt;"",新_新規_2!K1557&lt;&gt;""), 新_新規_2!K1557, "")
&amp; IF(AND(NM_従事者_従事者92_従事者区分&lt;&gt;"",新_変更_3!AN1585&lt;&gt;""), 新_変更_3!AN1585, "")</f>
        <v/>
      </c>
      <c r="W7214" s="124" t="s">
        <v>12</v>
      </c>
      <c r="X7214" s="146" t="str">
        <f>IF(AND(NM_従事者_従事者92_従事者区分&lt;&gt;"",新_新規_2!M1557&lt;&gt;""), 新_新規_2!M1557, "")
 &amp; IF(AND(NM_従事者_従事者92_従事者区分&lt;&gt;"",新_変更_3!AP1585&lt;&gt;""), 新_変更_3!AP1585, "")</f>
        <v/>
      </c>
      <c r="Y7214" s="124" t="s">
        <v>11</v>
      </c>
      <c r="Z7214" s="146" t="str">
        <f>IF(AND(NM_従事者_従事者92_従事者区分&lt;&gt;"",新_新規_2!O1557&lt;&gt;""), 新_新規_2!O1557, "")
&amp; IF(AND(NM_従事者_従事者92_従事者区分&lt;&gt;"",新_変更_3!AR1585&lt;&gt;""), 新_変更_3!AR1585, "")</f>
        <v/>
      </c>
      <c r="AA7214" s="124" t="s">
        <v>364</v>
      </c>
      <c r="AB7214" s="135" t="s">
        <v>170</v>
      </c>
      <c r="AI7214" s="136"/>
      <c r="AJ7214" s="135"/>
      <c r="AK7214" s="696"/>
      <c r="AL7214" s="693"/>
      <c r="AM7214" s="693"/>
      <c r="AN7214" s="693"/>
      <c r="AO7214" s="694"/>
    </row>
    <row r="7215" spans="2:41" ht="3.75" customHeight="1">
      <c r="B7215" s="135"/>
      <c r="I7215" s="136"/>
      <c r="J7215" s="135"/>
      <c r="M7215" s="136"/>
      <c r="N7215" s="135"/>
      <c r="R7215" s="140"/>
      <c r="S7215" s="141"/>
      <c r="T7215" s="141"/>
      <c r="U7215" s="141"/>
      <c r="V7215" s="141"/>
      <c r="W7215" s="141"/>
      <c r="X7215" s="141"/>
      <c r="Y7215" s="141"/>
      <c r="Z7215" s="141"/>
      <c r="AA7215" s="142"/>
      <c r="AB7215" s="140"/>
      <c r="AC7215" s="141"/>
      <c r="AD7215" s="141"/>
      <c r="AE7215" s="141"/>
      <c r="AF7215" s="141"/>
      <c r="AG7215" s="141"/>
      <c r="AH7215" s="141"/>
      <c r="AI7215" s="142"/>
      <c r="AJ7215" s="140"/>
      <c r="AK7215" s="141"/>
      <c r="AL7215" s="141"/>
      <c r="AM7215" s="141"/>
      <c r="AN7215" s="141"/>
      <c r="AO7215" s="142"/>
    </row>
    <row r="7216" spans="2:41" ht="3.75" customHeight="1">
      <c r="B7216" s="135"/>
      <c r="I7216" s="136"/>
      <c r="J7216" s="135"/>
      <c r="M7216" s="136"/>
      <c r="N7216" s="130"/>
      <c r="O7216" s="131"/>
      <c r="P7216" s="131"/>
      <c r="Q7216" s="132"/>
      <c r="R7216" s="683" t="str">
        <f>IF(新_新規_2!T1554="☑", "研修中の登録販売者", "") &amp; IF(新_変更_3!AW1582="☑", "研修中の登録販売者", "")</f>
        <v/>
      </c>
      <c r="S7216" s="684"/>
      <c r="T7216" s="684"/>
      <c r="U7216" s="684"/>
      <c r="V7216" s="684"/>
      <c r="W7216" s="684"/>
      <c r="X7216" s="684"/>
      <c r="Y7216" s="684"/>
      <c r="Z7216" s="684"/>
      <c r="AA7216" s="684"/>
      <c r="AB7216" s="684"/>
      <c r="AC7216" s="684"/>
      <c r="AD7216" s="684"/>
      <c r="AE7216" s="684"/>
      <c r="AF7216" s="684"/>
      <c r="AG7216" s="684"/>
      <c r="AH7216" s="684"/>
      <c r="AI7216" s="684"/>
      <c r="AJ7216" s="684"/>
      <c r="AK7216" s="684"/>
      <c r="AL7216" s="684"/>
      <c r="AM7216" s="684"/>
      <c r="AN7216" s="684"/>
      <c r="AO7216" s="685"/>
    </row>
    <row r="7217" spans="2:41" ht="13.35" customHeight="1">
      <c r="B7217" s="135"/>
      <c r="I7217" s="136"/>
      <c r="J7217" s="135"/>
      <c r="M7217" s="136"/>
      <c r="N7217" s="135" t="s">
        <v>32</v>
      </c>
      <c r="Q7217" s="136"/>
      <c r="R7217" s="686"/>
      <c r="S7217" s="687"/>
      <c r="T7217" s="687"/>
      <c r="U7217" s="687"/>
      <c r="V7217" s="687"/>
      <c r="W7217" s="687"/>
      <c r="X7217" s="687"/>
      <c r="Y7217" s="687"/>
      <c r="Z7217" s="687"/>
      <c r="AA7217" s="687"/>
      <c r="AB7217" s="687"/>
      <c r="AC7217" s="687"/>
      <c r="AD7217" s="687"/>
      <c r="AE7217" s="687"/>
      <c r="AF7217" s="687"/>
      <c r="AG7217" s="687"/>
      <c r="AH7217" s="687"/>
      <c r="AI7217" s="687"/>
      <c r="AJ7217" s="687"/>
      <c r="AK7217" s="687"/>
      <c r="AL7217" s="687"/>
      <c r="AM7217" s="687"/>
      <c r="AN7217" s="687"/>
      <c r="AO7217" s="688"/>
    </row>
    <row r="7218" spans="2:41" ht="3.75" customHeight="1">
      <c r="B7218" s="135"/>
      <c r="I7218" s="136"/>
      <c r="J7218" s="135"/>
      <c r="M7218" s="136"/>
      <c r="N7218" s="140"/>
      <c r="O7218" s="141"/>
      <c r="P7218" s="141"/>
      <c r="Q7218" s="142"/>
      <c r="R7218" s="689"/>
      <c r="S7218" s="690"/>
      <c r="T7218" s="690"/>
      <c r="U7218" s="690"/>
      <c r="V7218" s="690"/>
      <c r="W7218" s="690"/>
      <c r="X7218" s="690"/>
      <c r="Y7218" s="690"/>
      <c r="Z7218" s="690"/>
      <c r="AA7218" s="690"/>
      <c r="AB7218" s="690"/>
      <c r="AC7218" s="690"/>
      <c r="AD7218" s="690"/>
      <c r="AE7218" s="690"/>
      <c r="AF7218" s="690"/>
      <c r="AG7218" s="690"/>
      <c r="AH7218" s="690"/>
      <c r="AI7218" s="690"/>
      <c r="AJ7218" s="690"/>
      <c r="AK7218" s="690"/>
      <c r="AL7218" s="690"/>
      <c r="AM7218" s="690"/>
      <c r="AN7218" s="690"/>
      <c r="AO7218" s="691"/>
    </row>
    <row r="7219" spans="2:41" ht="3.75" customHeight="1">
      <c r="B7219" s="135"/>
      <c r="I7219" s="136"/>
      <c r="J7219" s="130"/>
      <c r="K7219" s="131"/>
      <c r="L7219" s="131"/>
      <c r="M7219" s="132"/>
      <c r="N7219" s="130"/>
      <c r="O7219" s="131"/>
      <c r="P7219" s="131"/>
      <c r="Q7219" s="132"/>
      <c r="R7219" s="130"/>
      <c r="S7219" s="131"/>
      <c r="T7219" s="131"/>
      <c r="U7219" s="131"/>
      <c r="V7219" s="131"/>
      <c r="W7219" s="131"/>
      <c r="X7219" s="131"/>
      <c r="Y7219" s="131"/>
      <c r="Z7219" s="131"/>
      <c r="AA7219" s="132"/>
      <c r="AB7219" s="130"/>
      <c r="AC7219" s="131"/>
      <c r="AD7219" s="131"/>
      <c r="AE7219" s="132"/>
      <c r="AF7219" s="131"/>
      <c r="AG7219" s="131"/>
      <c r="AH7219" s="131"/>
      <c r="AI7219" s="131"/>
      <c r="AJ7219" s="131"/>
      <c r="AK7219" s="131"/>
      <c r="AL7219" s="131"/>
      <c r="AM7219" s="131"/>
      <c r="AN7219" s="131"/>
      <c r="AO7219" s="132"/>
    </row>
    <row r="7220" spans="2:41" ht="13.35" customHeight="1">
      <c r="B7220" s="135"/>
      <c r="I7220" s="136"/>
      <c r="J7220" s="135"/>
      <c r="M7220" s="136"/>
      <c r="N7220" s="135" t="s">
        <v>27</v>
      </c>
      <c r="Q7220" s="136"/>
      <c r="R7220" s="135"/>
      <c r="S7220" s="692" t="str">
        <f xml:space="preserve"> IF(新_新規_2!I1565&lt;&gt;"", "01300011:その他従事者", "") &amp; IF(新_変更_3!AL1593&lt;&gt;"", "01300011:その他従事者", "")</f>
        <v/>
      </c>
      <c r="T7220" s="693"/>
      <c r="U7220" s="693"/>
      <c r="V7220" s="693"/>
      <c r="W7220" s="693"/>
      <c r="X7220" s="693"/>
      <c r="Y7220" s="693"/>
      <c r="Z7220" s="693"/>
      <c r="AA7220" s="694"/>
      <c r="AB7220" s="135" t="s">
        <v>28</v>
      </c>
      <c r="AE7220" s="136"/>
      <c r="AF7220" s="135"/>
      <c r="AG7220" s="695" t="str">
        <f>IF(新_新規_2!I1573="☑", "01300001:薬剤師", "") &amp; IF(新_変更_3!AL1601="☑", "01300001:薬剤師", "")
 &amp; IF(新_新規_2!N1573="☑", "01300002:登録販売者", "") &amp; IF(新_変更_3!AQ1601="☑", "01300002:登録販売者", "")
 &amp; IF(新_新規_2!T1573="☑", "01300002:登録販売者", "") &amp; IF(新_変更_3!AW1601="☑", "01300002:登録販売者", "")</f>
        <v/>
      </c>
      <c r="AH7220" s="693"/>
      <c r="AI7220" s="693"/>
      <c r="AJ7220" s="693"/>
      <c r="AK7220" s="693"/>
      <c r="AL7220" s="693"/>
      <c r="AM7220" s="693"/>
      <c r="AN7220" s="693"/>
      <c r="AO7220" s="694"/>
    </row>
    <row r="7221" spans="2:41" ht="3.75" customHeight="1">
      <c r="B7221" s="135"/>
      <c r="I7221" s="136"/>
      <c r="J7221" s="135"/>
      <c r="M7221" s="136"/>
      <c r="N7221" s="140"/>
      <c r="O7221" s="141"/>
      <c r="P7221" s="141"/>
      <c r="Q7221" s="142"/>
      <c r="R7221" s="140"/>
      <c r="S7221" s="141"/>
      <c r="T7221" s="141"/>
      <c r="U7221" s="141"/>
      <c r="V7221" s="141"/>
      <c r="W7221" s="141"/>
      <c r="X7221" s="141"/>
      <c r="Y7221" s="141"/>
      <c r="Z7221" s="141"/>
      <c r="AA7221" s="142"/>
      <c r="AB7221" s="140"/>
      <c r="AC7221" s="141"/>
      <c r="AD7221" s="141"/>
      <c r="AE7221" s="142"/>
      <c r="AF7221" s="141"/>
      <c r="AG7221" s="141"/>
      <c r="AH7221" s="141"/>
      <c r="AI7221" s="141"/>
      <c r="AJ7221" s="141"/>
      <c r="AK7221" s="141"/>
      <c r="AL7221" s="141"/>
      <c r="AM7221" s="141"/>
      <c r="AN7221" s="141"/>
      <c r="AO7221" s="142"/>
    </row>
    <row r="7222" spans="2:41" ht="3.75" customHeight="1">
      <c r="B7222" s="135"/>
      <c r="I7222" s="136"/>
      <c r="J7222" s="135"/>
      <c r="M7222" s="136"/>
      <c r="N7222" s="130"/>
      <c r="O7222" s="131"/>
      <c r="P7222" s="131"/>
      <c r="Q7222" s="132"/>
      <c r="R7222" s="130"/>
      <c r="S7222" s="131"/>
      <c r="T7222" s="131"/>
      <c r="U7222" s="131"/>
      <c r="V7222" s="131"/>
      <c r="W7222" s="131"/>
      <c r="X7222" s="131"/>
      <c r="Y7222" s="131"/>
      <c r="Z7222" s="131"/>
      <c r="AA7222" s="132"/>
      <c r="AB7222" s="130"/>
      <c r="AC7222" s="131"/>
      <c r="AD7222" s="131"/>
      <c r="AE7222" s="132"/>
      <c r="AF7222" s="130"/>
      <c r="AG7222" s="131"/>
      <c r="AH7222" s="131"/>
      <c r="AI7222" s="131"/>
      <c r="AJ7222" s="131"/>
      <c r="AK7222" s="131"/>
      <c r="AL7222" s="131"/>
      <c r="AM7222" s="131"/>
      <c r="AN7222" s="131"/>
      <c r="AO7222" s="132"/>
    </row>
    <row r="7223" spans="2:41" ht="13.35" customHeight="1">
      <c r="B7223" s="135"/>
      <c r="I7223" s="136"/>
      <c r="J7223" s="135"/>
      <c r="M7223" s="136"/>
      <c r="N7223" s="135" t="s">
        <v>3990</v>
      </c>
      <c r="Q7223" s="136"/>
      <c r="R7223" s="135"/>
      <c r="S7223" s="696"/>
      <c r="T7223" s="694"/>
      <c r="V7223" s="146"/>
      <c r="W7223" s="124" t="s">
        <v>12</v>
      </c>
      <c r="X7223" s="146"/>
      <c r="Y7223" s="124" t="s">
        <v>11</v>
      </c>
      <c r="Z7223" s="146"/>
      <c r="AA7223" s="136" t="s">
        <v>364</v>
      </c>
      <c r="AB7223" s="135" t="s">
        <v>66</v>
      </c>
      <c r="AE7223" s="136"/>
      <c r="AF7223" s="135"/>
      <c r="AG7223" s="696"/>
      <c r="AH7223" s="694"/>
      <c r="AJ7223" s="146"/>
      <c r="AK7223" s="124" t="s">
        <v>12</v>
      </c>
      <c r="AL7223" s="146"/>
      <c r="AM7223" s="124" t="s">
        <v>11</v>
      </c>
      <c r="AN7223" s="146"/>
      <c r="AO7223" s="136" t="s">
        <v>364</v>
      </c>
    </row>
    <row r="7224" spans="2:41" ht="3.75" customHeight="1">
      <c r="B7224" s="135"/>
      <c r="I7224" s="136"/>
      <c r="J7224" s="135"/>
      <c r="M7224" s="136"/>
      <c r="N7224" s="140"/>
      <c r="O7224" s="141"/>
      <c r="P7224" s="141"/>
      <c r="Q7224" s="142"/>
      <c r="R7224" s="140"/>
      <c r="S7224" s="141"/>
      <c r="T7224" s="141"/>
      <c r="U7224" s="141"/>
      <c r="V7224" s="141"/>
      <c r="W7224" s="141"/>
      <c r="X7224" s="141"/>
      <c r="Y7224" s="141"/>
      <c r="Z7224" s="141"/>
      <c r="AA7224" s="142"/>
      <c r="AB7224" s="140"/>
      <c r="AC7224" s="141"/>
      <c r="AD7224" s="141"/>
      <c r="AE7224" s="142"/>
      <c r="AF7224" s="140"/>
      <c r="AG7224" s="141"/>
      <c r="AH7224" s="141"/>
      <c r="AI7224" s="141"/>
      <c r="AJ7224" s="141"/>
      <c r="AK7224" s="141"/>
      <c r="AL7224" s="141"/>
      <c r="AM7224" s="141"/>
      <c r="AN7224" s="141"/>
      <c r="AO7224" s="142"/>
    </row>
    <row r="7225" spans="2:41" ht="3.75" customHeight="1">
      <c r="B7225" s="135"/>
      <c r="I7225" s="136"/>
      <c r="J7225" s="135"/>
      <c r="M7225" s="136"/>
      <c r="N7225" s="130"/>
      <c r="O7225" s="131"/>
      <c r="P7225" s="131"/>
      <c r="Q7225" s="132"/>
      <c r="R7225" s="683" t="str">
        <f>IF(AND(NM_従事者_従事者93_従事者区分&lt;&gt;"",新_新規_2!I1565&lt;&gt;""), 新_新規_2!I1565, "")
&amp; IF(AND(NM_従事者_従事者93_従事者区分&lt;&gt;"",新_変更_3!AL1593&lt;&gt;""), 新_変更_3!AL1593, "")</f>
        <v/>
      </c>
      <c r="S7225" s="684"/>
      <c r="T7225" s="684"/>
      <c r="U7225" s="684"/>
      <c r="V7225" s="684"/>
      <c r="W7225" s="684"/>
      <c r="X7225" s="684"/>
      <c r="Y7225" s="684"/>
      <c r="Z7225" s="684"/>
      <c r="AA7225" s="684"/>
      <c r="AB7225" s="684"/>
      <c r="AC7225" s="684"/>
      <c r="AD7225" s="684"/>
      <c r="AE7225" s="684"/>
      <c r="AF7225" s="684"/>
      <c r="AG7225" s="684"/>
      <c r="AH7225" s="684"/>
      <c r="AI7225" s="684"/>
      <c r="AJ7225" s="685"/>
      <c r="AK7225" s="131"/>
      <c r="AL7225" s="131"/>
      <c r="AM7225" s="131"/>
      <c r="AN7225" s="131"/>
      <c r="AO7225" s="132"/>
    </row>
    <row r="7226" spans="2:41" ht="13.35" customHeight="1">
      <c r="B7226" s="135"/>
      <c r="I7226" s="136"/>
      <c r="J7226" s="135"/>
      <c r="M7226" s="136"/>
      <c r="N7226" s="135" t="s">
        <v>8</v>
      </c>
      <c r="Q7226" s="136"/>
      <c r="R7226" s="686"/>
      <c r="S7226" s="687"/>
      <c r="T7226" s="687"/>
      <c r="U7226" s="687"/>
      <c r="V7226" s="687"/>
      <c r="W7226" s="687"/>
      <c r="X7226" s="687"/>
      <c r="Y7226" s="687"/>
      <c r="Z7226" s="687"/>
      <c r="AA7226" s="687"/>
      <c r="AB7226" s="687"/>
      <c r="AC7226" s="687"/>
      <c r="AD7226" s="687"/>
      <c r="AE7226" s="687"/>
      <c r="AF7226" s="687"/>
      <c r="AG7226" s="687"/>
      <c r="AH7226" s="687"/>
      <c r="AI7226" s="687"/>
      <c r="AJ7226" s="688"/>
      <c r="AL7226" s="147" t="s">
        <v>13</v>
      </c>
      <c r="AM7226" s="124" t="s">
        <v>29</v>
      </c>
      <c r="AO7226" s="136"/>
    </row>
    <row r="7227" spans="2:41" ht="3.75" customHeight="1">
      <c r="B7227" s="135"/>
      <c r="I7227" s="136"/>
      <c r="J7227" s="135"/>
      <c r="M7227" s="136"/>
      <c r="N7227" s="140"/>
      <c r="O7227" s="141"/>
      <c r="P7227" s="141"/>
      <c r="Q7227" s="142"/>
      <c r="R7227" s="689"/>
      <c r="S7227" s="690"/>
      <c r="T7227" s="690"/>
      <c r="U7227" s="690"/>
      <c r="V7227" s="690"/>
      <c r="W7227" s="690"/>
      <c r="X7227" s="690"/>
      <c r="Y7227" s="690"/>
      <c r="Z7227" s="690"/>
      <c r="AA7227" s="690"/>
      <c r="AB7227" s="690"/>
      <c r="AC7227" s="690"/>
      <c r="AD7227" s="690"/>
      <c r="AE7227" s="690"/>
      <c r="AF7227" s="690"/>
      <c r="AG7227" s="690"/>
      <c r="AH7227" s="690"/>
      <c r="AI7227" s="690"/>
      <c r="AJ7227" s="691"/>
      <c r="AK7227" s="141"/>
      <c r="AL7227" s="141"/>
      <c r="AM7227" s="141"/>
      <c r="AN7227" s="141"/>
      <c r="AO7227" s="142"/>
    </row>
    <row r="7228" spans="2:41" ht="3.75" customHeight="1">
      <c r="B7228" s="135"/>
      <c r="I7228" s="136"/>
      <c r="J7228" s="135"/>
      <c r="M7228" s="136"/>
      <c r="N7228" s="130"/>
      <c r="O7228" s="131"/>
      <c r="P7228" s="131"/>
      <c r="Q7228" s="132"/>
      <c r="R7228" s="683" t="str">
        <f>IF(NM_従事者_従事者93_従事者区分="","",(IF(新_新規_2!I1564&lt;&gt;"", ASC(PHONETIC(新_新規_2!I1564)), "") &amp; IF(新_変更_3!AL1592&lt;&gt;"", ASC(PHONETIC(新_変更_3!AL1592)), "")))</f>
        <v/>
      </c>
      <c r="S7228" s="684"/>
      <c r="T7228" s="684"/>
      <c r="U7228" s="684"/>
      <c r="V7228" s="684"/>
      <c r="W7228" s="684"/>
      <c r="X7228" s="684"/>
      <c r="Y7228" s="684"/>
      <c r="Z7228" s="684"/>
      <c r="AA7228" s="684"/>
      <c r="AB7228" s="684"/>
      <c r="AC7228" s="684"/>
      <c r="AD7228" s="684"/>
      <c r="AE7228" s="684"/>
      <c r="AF7228" s="684"/>
      <c r="AG7228" s="684"/>
      <c r="AH7228" s="684"/>
      <c r="AI7228" s="684"/>
      <c r="AJ7228" s="684"/>
      <c r="AK7228" s="684"/>
      <c r="AL7228" s="684"/>
      <c r="AM7228" s="684"/>
      <c r="AN7228" s="684"/>
      <c r="AO7228" s="685"/>
    </row>
    <row r="7229" spans="2:41" ht="13.35" customHeight="1">
      <c r="B7229" s="135"/>
      <c r="I7229" s="136"/>
      <c r="J7229" s="135"/>
      <c r="M7229" s="136"/>
      <c r="N7229" s="135" t="s">
        <v>61</v>
      </c>
      <c r="Q7229" s="136"/>
      <c r="R7229" s="686"/>
      <c r="S7229" s="687"/>
      <c r="T7229" s="687"/>
      <c r="U7229" s="687"/>
      <c r="V7229" s="687"/>
      <c r="W7229" s="687"/>
      <c r="X7229" s="687"/>
      <c r="Y7229" s="687"/>
      <c r="Z7229" s="687"/>
      <c r="AA7229" s="687"/>
      <c r="AB7229" s="687"/>
      <c r="AC7229" s="687"/>
      <c r="AD7229" s="687"/>
      <c r="AE7229" s="687"/>
      <c r="AF7229" s="687"/>
      <c r="AG7229" s="687"/>
      <c r="AH7229" s="687"/>
      <c r="AI7229" s="687"/>
      <c r="AJ7229" s="687"/>
      <c r="AK7229" s="687"/>
      <c r="AL7229" s="687"/>
      <c r="AM7229" s="687"/>
      <c r="AN7229" s="687"/>
      <c r="AO7229" s="688"/>
    </row>
    <row r="7230" spans="2:41" ht="3.75" customHeight="1">
      <c r="B7230" s="135"/>
      <c r="I7230" s="136"/>
      <c r="J7230" s="135"/>
      <c r="M7230" s="136"/>
      <c r="N7230" s="135"/>
      <c r="Q7230" s="136"/>
      <c r="R7230" s="689"/>
      <c r="S7230" s="690"/>
      <c r="T7230" s="690"/>
      <c r="U7230" s="690"/>
      <c r="V7230" s="690"/>
      <c r="W7230" s="690"/>
      <c r="X7230" s="690"/>
      <c r="Y7230" s="690"/>
      <c r="Z7230" s="690"/>
      <c r="AA7230" s="690"/>
      <c r="AB7230" s="690"/>
      <c r="AC7230" s="690"/>
      <c r="AD7230" s="690"/>
      <c r="AE7230" s="690"/>
      <c r="AF7230" s="690"/>
      <c r="AG7230" s="690"/>
      <c r="AH7230" s="690"/>
      <c r="AI7230" s="690"/>
      <c r="AJ7230" s="690"/>
      <c r="AK7230" s="690"/>
      <c r="AL7230" s="690"/>
      <c r="AM7230" s="690"/>
      <c r="AN7230" s="690"/>
      <c r="AO7230" s="691"/>
    </row>
    <row r="7231" spans="2:41" ht="3.75" customHeight="1">
      <c r="B7231" s="135"/>
      <c r="I7231" s="136"/>
      <c r="J7231" s="135"/>
      <c r="N7231" s="130"/>
      <c r="O7231" s="131"/>
      <c r="P7231" s="131"/>
      <c r="Q7231" s="132"/>
      <c r="U7231" s="787" t="str">
        <f>IF(AND(NM_従事者_従事者93_従事者区分&lt;&gt;"",新_新規_2!L1566&lt;&gt;""), 新_新規_2!L1566, "")
 &amp; IF(AND(NM_従事者_従事者93_従事者区分&lt;&gt;"",新_変更_3!AO1594&lt;&gt;""), 新_変更_3!AO1594, "")</f>
        <v/>
      </c>
      <c r="V7231" s="754"/>
      <c r="W7231" s="754"/>
      <c r="X7231" s="789"/>
      <c r="Y7231" s="131"/>
      <c r="Z7231" s="792" t="str">
        <f>IF(AND(NM_従事者_従事者93_従事者区分&lt;&gt;"",新_新規_2!O1566&lt;&gt;""), 新_新規_2!O1566, "")
&amp; IF(AND(NM_従事者_従事者93_従事者区分&lt;&gt;"",新_変更_3!AR1594&lt;&gt;""), 新_変更_3!AR1594, "")</f>
        <v/>
      </c>
      <c r="AA7231" s="754"/>
      <c r="AB7231" s="754"/>
      <c r="AC7231" s="755"/>
      <c r="AG7231" s="683" t="str">
        <f>IF(AND(NM_従事者_従事者93_従事者区分&lt;&gt;"",新_新規_2!L1567&lt;&gt;""), 新_新規_2!L1567, "")
 &amp; IF(AND(NM_従事者_従事者93_従事者区分&lt;&gt;"",新_変更_3!AO1595&lt;&gt;""), 新_変更_3!AO1595, "")</f>
        <v/>
      </c>
      <c r="AH7231" s="684"/>
      <c r="AI7231" s="684"/>
      <c r="AJ7231" s="684"/>
      <c r="AK7231" s="684"/>
      <c r="AL7231" s="684"/>
      <c r="AM7231" s="684"/>
      <c r="AN7231" s="684"/>
      <c r="AO7231" s="685"/>
    </row>
    <row r="7232" spans="2:41" ht="13.35" customHeight="1">
      <c r="B7232" s="135"/>
      <c r="I7232" s="136"/>
      <c r="J7232" s="135"/>
      <c r="N7232" s="135"/>
      <c r="Q7232" s="136"/>
      <c r="R7232" s="124" t="s">
        <v>15</v>
      </c>
      <c r="U7232" s="756"/>
      <c r="V7232" s="757"/>
      <c r="W7232" s="757"/>
      <c r="X7232" s="790"/>
      <c r="Y7232" s="125" t="s">
        <v>359</v>
      </c>
      <c r="Z7232" s="793"/>
      <c r="AA7232" s="757"/>
      <c r="AB7232" s="757"/>
      <c r="AC7232" s="758"/>
      <c r="AD7232" s="124" t="s">
        <v>56</v>
      </c>
      <c r="AG7232" s="686"/>
      <c r="AH7232" s="687"/>
      <c r="AI7232" s="687"/>
      <c r="AJ7232" s="687"/>
      <c r="AK7232" s="687"/>
      <c r="AL7232" s="687"/>
      <c r="AM7232" s="687"/>
      <c r="AN7232" s="687"/>
      <c r="AO7232" s="688"/>
    </row>
    <row r="7233" spans="2:41" ht="3.75" customHeight="1">
      <c r="B7233" s="135"/>
      <c r="I7233" s="136"/>
      <c r="J7233" s="135"/>
      <c r="N7233" s="135"/>
      <c r="Q7233" s="136"/>
      <c r="R7233" s="141"/>
      <c r="S7233" s="141"/>
      <c r="T7233" s="141"/>
      <c r="U7233" s="759"/>
      <c r="V7233" s="760"/>
      <c r="W7233" s="760"/>
      <c r="X7233" s="791"/>
      <c r="Y7233" s="141"/>
      <c r="Z7233" s="794"/>
      <c r="AA7233" s="760"/>
      <c r="AB7233" s="760"/>
      <c r="AC7233" s="761"/>
      <c r="AD7233" s="141"/>
      <c r="AE7233" s="141"/>
      <c r="AF7233" s="141"/>
      <c r="AG7233" s="689"/>
      <c r="AH7233" s="690"/>
      <c r="AI7233" s="690"/>
      <c r="AJ7233" s="690"/>
      <c r="AK7233" s="690"/>
      <c r="AL7233" s="690"/>
      <c r="AM7233" s="690"/>
      <c r="AN7233" s="690"/>
      <c r="AO7233" s="691"/>
    </row>
    <row r="7234" spans="2:41" ht="3.75" customHeight="1">
      <c r="B7234" s="135"/>
      <c r="I7234" s="136"/>
      <c r="J7234" s="135"/>
      <c r="N7234" s="135"/>
      <c r="Q7234" s="136"/>
      <c r="R7234" s="131"/>
      <c r="S7234" s="131"/>
      <c r="T7234" s="132"/>
      <c r="U7234" s="683" t="str">
        <f>IF(AND(NM_従事者_従事者93_従事者区分&lt;&gt;"",新_新規_2!T1567&lt;&gt;""), 新_新規_2!T1567, "")
&amp; IF(AND(NM_従事者_従事者93_従事者区分&lt;&gt;"",新_変更_3!AW1595&lt;&gt;""), 新_変更_3!AW1595, "")</f>
        <v/>
      </c>
      <c r="V7234" s="684"/>
      <c r="W7234" s="684"/>
      <c r="X7234" s="684"/>
      <c r="Y7234" s="684"/>
      <c r="Z7234" s="684"/>
      <c r="AA7234" s="684"/>
      <c r="AB7234" s="684"/>
      <c r="AC7234" s="685"/>
      <c r="AD7234" s="130"/>
      <c r="AE7234" s="131"/>
      <c r="AF7234" s="132"/>
      <c r="AG7234" s="683" t="str">
        <f>IF(AND(NM_従事者_従事者93_従事者区分&lt;&gt;"",新_新規_2!L1568&lt;&gt;""),新_新規_2!L1568,"")
&amp;IF(AND(NM_従事者_従事者93_従事者区分&lt;&gt;"",新_変更_3!AO1596&lt;&gt;""),新_変更_3!AO1596,"")</f>
        <v/>
      </c>
      <c r="AH7234" s="684"/>
      <c r="AI7234" s="684"/>
      <c r="AJ7234" s="684"/>
      <c r="AK7234" s="684"/>
      <c r="AL7234" s="684"/>
      <c r="AM7234" s="684"/>
      <c r="AN7234" s="684"/>
      <c r="AO7234" s="685"/>
    </row>
    <row r="7235" spans="2:41" ht="13.35" customHeight="1">
      <c r="B7235" s="135"/>
      <c r="I7235" s="136"/>
      <c r="J7235" s="135" t="s">
        <v>4085</v>
      </c>
      <c r="N7235" s="135" t="s">
        <v>23</v>
      </c>
      <c r="Q7235" s="136"/>
      <c r="R7235" s="124" t="s">
        <v>17</v>
      </c>
      <c r="T7235" s="136"/>
      <c r="U7235" s="686"/>
      <c r="V7235" s="687"/>
      <c r="W7235" s="687"/>
      <c r="X7235" s="687"/>
      <c r="Y7235" s="687"/>
      <c r="Z7235" s="687"/>
      <c r="AA7235" s="687"/>
      <c r="AB7235" s="687"/>
      <c r="AC7235" s="688"/>
      <c r="AD7235" s="135" t="s">
        <v>18</v>
      </c>
      <c r="AF7235" s="136"/>
      <c r="AG7235" s="686"/>
      <c r="AH7235" s="687"/>
      <c r="AI7235" s="687"/>
      <c r="AJ7235" s="687"/>
      <c r="AK7235" s="687"/>
      <c r="AL7235" s="687"/>
      <c r="AM7235" s="687"/>
      <c r="AN7235" s="687"/>
      <c r="AO7235" s="688"/>
    </row>
    <row r="7236" spans="2:41" ht="3.75" customHeight="1">
      <c r="B7236" s="135"/>
      <c r="I7236" s="136"/>
      <c r="J7236" s="135"/>
      <c r="N7236" s="135"/>
      <c r="Q7236" s="136"/>
      <c r="R7236" s="141"/>
      <c r="S7236" s="141"/>
      <c r="T7236" s="142"/>
      <c r="U7236" s="689"/>
      <c r="V7236" s="690"/>
      <c r="W7236" s="690"/>
      <c r="X7236" s="690"/>
      <c r="Y7236" s="690"/>
      <c r="Z7236" s="690"/>
      <c r="AA7236" s="690"/>
      <c r="AB7236" s="690"/>
      <c r="AC7236" s="691"/>
      <c r="AD7236" s="140"/>
      <c r="AE7236" s="141"/>
      <c r="AF7236" s="142"/>
      <c r="AG7236" s="689"/>
      <c r="AH7236" s="690"/>
      <c r="AI7236" s="690"/>
      <c r="AJ7236" s="690"/>
      <c r="AK7236" s="690"/>
      <c r="AL7236" s="690"/>
      <c r="AM7236" s="690"/>
      <c r="AN7236" s="690"/>
      <c r="AO7236" s="691"/>
    </row>
    <row r="7237" spans="2:41" ht="3.75" customHeight="1">
      <c r="B7237" s="135"/>
      <c r="I7237" s="136"/>
      <c r="J7237" s="135"/>
      <c r="N7237" s="135"/>
      <c r="Q7237" s="136"/>
      <c r="R7237" s="131"/>
      <c r="S7237" s="131"/>
      <c r="T7237" s="132"/>
      <c r="U7237" s="683" t="str">
        <f>IF(AND(NM_従事者_従事者93_従事者区分&lt;&gt;"",新_新規_2!T1568&lt;&gt;""), 新_新規_2!T1568, "")
&amp; IF(AND(NM_従事者_従事者93_従事者区分&lt;&gt;"",新_変更_3!AW1596&lt;&gt;""), 新_変更_3!AW1596, "")</f>
        <v/>
      </c>
      <c r="V7237" s="684"/>
      <c r="W7237" s="684"/>
      <c r="X7237" s="684"/>
      <c r="Y7237" s="684"/>
      <c r="Z7237" s="684"/>
      <c r="AA7237" s="684"/>
      <c r="AB7237" s="684"/>
      <c r="AC7237" s="685"/>
      <c r="AD7237" s="130"/>
      <c r="AE7237" s="131"/>
      <c r="AF7237" s="132"/>
      <c r="AG7237" s="683" t="str">
        <f>IF(AND(NM_従事者_従事者93_従事者区分&lt;&gt;"",新_新規_2!L1569&lt;&gt;""), 新_新規_2!L1569, "")
&amp; IF(AND(NM_従事者_従事者93_従事者区分&lt;&gt;"",新_変更_3!AO1597&lt;&gt;""), 新_変更_3!AO1597, "")</f>
        <v/>
      </c>
      <c r="AH7237" s="684"/>
      <c r="AI7237" s="684"/>
      <c r="AJ7237" s="684"/>
      <c r="AK7237" s="684"/>
      <c r="AL7237" s="684"/>
      <c r="AM7237" s="684"/>
      <c r="AN7237" s="684"/>
      <c r="AO7237" s="685"/>
    </row>
    <row r="7238" spans="2:41" ht="13.35" customHeight="1">
      <c r="B7238" s="135"/>
      <c r="I7238" s="136"/>
      <c r="J7238" s="135"/>
      <c r="N7238" s="135"/>
      <c r="Q7238" s="136"/>
      <c r="R7238" s="124" t="s">
        <v>19</v>
      </c>
      <c r="T7238" s="136"/>
      <c r="U7238" s="686"/>
      <c r="V7238" s="687"/>
      <c r="W7238" s="687"/>
      <c r="X7238" s="687"/>
      <c r="Y7238" s="687"/>
      <c r="Z7238" s="687"/>
      <c r="AA7238" s="687"/>
      <c r="AB7238" s="687"/>
      <c r="AC7238" s="688"/>
      <c r="AD7238" s="135" t="s">
        <v>20</v>
      </c>
      <c r="AF7238" s="136"/>
      <c r="AG7238" s="686"/>
      <c r="AH7238" s="687"/>
      <c r="AI7238" s="687"/>
      <c r="AJ7238" s="687"/>
      <c r="AK7238" s="687"/>
      <c r="AL7238" s="687"/>
      <c r="AM7238" s="687"/>
      <c r="AN7238" s="687"/>
      <c r="AO7238" s="688"/>
    </row>
    <row r="7239" spans="2:41" ht="3.75" customHeight="1">
      <c r="B7239" s="135"/>
      <c r="I7239" s="136"/>
      <c r="J7239" s="135"/>
      <c r="N7239" s="140"/>
      <c r="O7239" s="141"/>
      <c r="P7239" s="141"/>
      <c r="Q7239" s="142"/>
      <c r="R7239" s="141"/>
      <c r="S7239" s="141"/>
      <c r="T7239" s="142"/>
      <c r="U7239" s="689"/>
      <c r="V7239" s="690"/>
      <c r="W7239" s="690"/>
      <c r="X7239" s="690"/>
      <c r="Y7239" s="690"/>
      <c r="Z7239" s="690"/>
      <c r="AA7239" s="690"/>
      <c r="AB7239" s="690"/>
      <c r="AC7239" s="691"/>
      <c r="AD7239" s="140"/>
      <c r="AE7239" s="141"/>
      <c r="AF7239" s="142"/>
      <c r="AG7239" s="689"/>
      <c r="AH7239" s="690"/>
      <c r="AI7239" s="690"/>
      <c r="AJ7239" s="690"/>
      <c r="AK7239" s="690"/>
      <c r="AL7239" s="690"/>
      <c r="AM7239" s="690"/>
      <c r="AN7239" s="690"/>
      <c r="AO7239" s="691"/>
    </row>
    <row r="7240" spans="2:41" ht="3.75" customHeight="1">
      <c r="B7240" s="135"/>
      <c r="I7240" s="136"/>
      <c r="J7240" s="135"/>
      <c r="M7240" s="136"/>
      <c r="N7240" s="135"/>
      <c r="Q7240" s="136"/>
      <c r="R7240" s="130"/>
      <c r="S7240" s="131"/>
      <c r="T7240" s="131"/>
      <c r="U7240" s="131"/>
      <c r="V7240" s="131"/>
      <c r="W7240" s="131"/>
      <c r="X7240" s="131"/>
      <c r="Y7240" s="131"/>
      <c r="Z7240" s="131"/>
      <c r="AA7240" s="131"/>
      <c r="AB7240" s="131"/>
      <c r="AC7240" s="131"/>
      <c r="AD7240" s="131"/>
      <c r="AE7240" s="131"/>
      <c r="AF7240" s="131"/>
      <c r="AG7240" s="131"/>
      <c r="AH7240" s="131"/>
      <c r="AI7240" s="131"/>
      <c r="AJ7240" s="131"/>
      <c r="AK7240" s="131"/>
      <c r="AL7240" s="131"/>
      <c r="AM7240" s="131"/>
      <c r="AN7240" s="131"/>
      <c r="AO7240" s="132"/>
    </row>
    <row r="7241" spans="2:41" ht="13.35" customHeight="1">
      <c r="B7241" s="135"/>
      <c r="I7241" s="136"/>
      <c r="J7241" s="135"/>
      <c r="M7241" s="136"/>
      <c r="N7241" s="135" t="s">
        <v>111</v>
      </c>
      <c r="Q7241" s="136"/>
      <c r="R7241" s="135"/>
      <c r="S7241" s="696"/>
      <c r="T7241" s="694"/>
      <c r="V7241" s="146"/>
      <c r="W7241" s="124" t="s">
        <v>12</v>
      </c>
      <c r="X7241" s="146"/>
      <c r="Y7241" s="124" t="s">
        <v>11</v>
      </c>
      <c r="Z7241" s="146"/>
      <c r="AA7241" s="124" t="s">
        <v>364</v>
      </c>
      <c r="AO7241" s="136"/>
    </row>
    <row r="7242" spans="2:41" ht="3.75" customHeight="1">
      <c r="B7242" s="135"/>
      <c r="I7242" s="136"/>
      <c r="J7242" s="135"/>
      <c r="M7242" s="136"/>
      <c r="N7242" s="135"/>
      <c r="Q7242" s="136"/>
      <c r="R7242" s="135"/>
      <c r="AO7242" s="136"/>
    </row>
    <row r="7243" spans="2:41" ht="3.75" customHeight="1">
      <c r="B7243" s="135"/>
      <c r="I7243" s="136"/>
      <c r="J7243" s="135"/>
      <c r="M7243" s="136"/>
      <c r="N7243" s="130"/>
      <c r="O7243" s="131"/>
      <c r="P7243" s="131"/>
      <c r="Q7243" s="131"/>
      <c r="R7243" s="781" t="str">
        <f>IF(AND(NM_従事者_従事者93_従事者区分&lt;&gt;"",新_新規_2!I1570&lt;&gt;""), 新_新規_2!I1570, "")
 &amp; IF(AND(NM_従事者_従事者93_従事者区分&lt;&gt;"",新_変更_3!AL1598&lt;&gt;""), 新_変更_3!AL1598, "")</f>
        <v/>
      </c>
      <c r="S7243" s="784" t="str">
        <f>IF(AND(NM_従事者_従事者93_従事者区分&lt;&gt;"",新_新規_2!J1570&lt;&gt;""), 新_新規_2!J1570, "")
&amp; IF(AND(NM_従事者_従事者93_従事者区分&lt;&gt;"",新_変更_3!AM1598&lt;&gt;""), 新_変更_3!AM1598, "")</f>
        <v/>
      </c>
      <c r="T7243" s="131"/>
      <c r="U7243" s="787" t="str">
        <f>IF(AND(NM_従事者_従事者93_従事者区分&lt;&gt;"",新_新規_2!L1570&lt;&gt;""), 新_新規_2!L1570, "")
&amp; IF(AND(NM_従事者_従事者93_従事者区分&lt;&gt;"",新_変更_3!AO1598&lt;&gt;""), 新_変更_3!AO1598, "")</f>
        <v/>
      </c>
      <c r="V7243" s="130"/>
      <c r="W7243" s="131"/>
      <c r="X7243" s="131"/>
      <c r="Y7243" s="131"/>
      <c r="Z7243" s="131"/>
      <c r="AA7243" s="131"/>
      <c r="AB7243" s="131"/>
      <c r="AC7243" s="131"/>
      <c r="AD7243" s="131"/>
      <c r="AE7243" s="131"/>
      <c r="AF7243" s="131"/>
      <c r="AG7243" s="131"/>
      <c r="AH7243" s="133"/>
      <c r="AI7243" s="133"/>
      <c r="AJ7243" s="131"/>
      <c r="AK7243" s="149"/>
      <c r="AL7243" s="131"/>
      <c r="AM7243" s="131"/>
      <c r="AN7243" s="131"/>
      <c r="AO7243" s="132"/>
    </row>
    <row r="7244" spans="2:41" ht="13.35" customHeight="1">
      <c r="B7244" s="135"/>
      <c r="I7244" s="136"/>
      <c r="J7244" s="135"/>
      <c r="M7244" s="136"/>
      <c r="N7244" s="135" t="s">
        <v>30</v>
      </c>
      <c r="R7244" s="782"/>
      <c r="S7244" s="785"/>
      <c r="T7244" s="124" t="s">
        <v>388</v>
      </c>
      <c r="U7244" s="756"/>
      <c r="V7244" s="135" t="s">
        <v>112</v>
      </c>
      <c r="AH7244" s="137"/>
      <c r="AI7244" s="137"/>
      <c r="AK7244" s="150"/>
      <c r="AO7244" s="136"/>
    </row>
    <row r="7245" spans="2:41" ht="3.75" customHeight="1">
      <c r="B7245" s="135"/>
      <c r="I7245" s="136"/>
      <c r="J7245" s="135"/>
      <c r="M7245" s="136"/>
      <c r="N7245" s="135"/>
      <c r="R7245" s="783"/>
      <c r="S7245" s="786"/>
      <c r="T7245" s="141"/>
      <c r="U7245" s="759"/>
      <c r="V7245" s="140"/>
      <c r="W7245" s="141"/>
      <c r="X7245" s="141"/>
      <c r="Y7245" s="141"/>
      <c r="Z7245" s="141"/>
      <c r="AA7245" s="141"/>
      <c r="AB7245" s="141"/>
      <c r="AC7245" s="141"/>
      <c r="AD7245" s="141"/>
      <c r="AE7245" s="141"/>
      <c r="AF7245" s="141"/>
      <c r="AG7245" s="141"/>
      <c r="AH7245" s="143"/>
      <c r="AI7245" s="143"/>
      <c r="AJ7245" s="141"/>
      <c r="AK7245" s="151"/>
      <c r="AL7245" s="141"/>
      <c r="AM7245" s="141"/>
      <c r="AN7245" s="141"/>
      <c r="AO7245" s="142"/>
    </row>
    <row r="7246" spans="2:41" ht="3.75" customHeight="1">
      <c r="B7246" s="135"/>
      <c r="I7246" s="136"/>
      <c r="J7246" s="135"/>
      <c r="M7246" s="136"/>
      <c r="N7246" s="130"/>
      <c r="O7246" s="131"/>
      <c r="P7246" s="131"/>
      <c r="Q7246" s="132"/>
      <c r="R7246" s="788" t="str">
        <f>IF(AND(NM_従事者_従事者93_従事者区分&lt;&gt;"",新_新規_2!K1574&lt;&gt;""), 新_新規_2!K1574, "")
&amp; IF(AND(NM_従事者_従事者93_従事者区分&lt;&gt;"",新_変更_3!AN1602&lt;&gt;""), 新_変更_3!AN1602, "")</f>
        <v/>
      </c>
      <c r="S7246" s="684"/>
      <c r="T7246" s="684"/>
      <c r="U7246" s="685"/>
      <c r="V7246" s="686" t="str">
        <f>IF(AND(NM_従事者_従事者93_従事者区分&lt;&gt;"",新_新規_2!O1574&lt;&gt;""), 新_新規_2!O1574, "")
 &amp; IF(AND(NM_従事者_従事者93_従事者区分&lt;&gt;"",新_変更_3!AR1602&lt;&gt;""), 新_変更_3!AR1602, "")</f>
        <v/>
      </c>
      <c r="W7246" s="688"/>
      <c r="X7246" s="683" t="str">
        <f>IF(AND(NM_従事者_従事者93_従事者区分&lt;&gt;"",新_新規_2!Q1574&lt;&gt;""), 新_新規_2!Q1574, "")
&amp; IF(AND(NM_従事者_従事者93_従事者区分&lt;&gt;"",新_変更_3!AT1602&lt;&gt;""), 新_変更_3!AT1602, "")</f>
        <v/>
      </c>
      <c r="Y7246" s="684"/>
      <c r="Z7246" s="684"/>
      <c r="AA7246" s="685"/>
      <c r="AI7246" s="131"/>
      <c r="AO7246" s="136"/>
    </row>
    <row r="7247" spans="2:41" ht="13.35" customHeight="1">
      <c r="B7247" s="135"/>
      <c r="I7247" s="136"/>
      <c r="J7247" s="135"/>
      <c r="M7247" s="136"/>
      <c r="N7247" s="135" t="s">
        <v>114</v>
      </c>
      <c r="Q7247" s="136"/>
      <c r="R7247" s="686"/>
      <c r="S7247" s="687"/>
      <c r="T7247" s="687"/>
      <c r="U7247" s="688"/>
      <c r="V7247" s="686"/>
      <c r="W7247" s="688"/>
      <c r="X7247" s="686"/>
      <c r="Y7247" s="687"/>
      <c r="Z7247" s="687"/>
      <c r="AA7247" s="688"/>
      <c r="AB7247" s="158" t="s">
        <v>171</v>
      </c>
      <c r="AO7247" s="136"/>
    </row>
    <row r="7248" spans="2:41" ht="3.75" customHeight="1">
      <c r="B7248" s="135"/>
      <c r="I7248" s="136"/>
      <c r="J7248" s="135"/>
      <c r="M7248" s="136"/>
      <c r="N7248" s="135"/>
      <c r="Q7248" s="136"/>
      <c r="R7248" s="689"/>
      <c r="S7248" s="690"/>
      <c r="T7248" s="690"/>
      <c r="U7248" s="691"/>
      <c r="V7248" s="689"/>
      <c r="W7248" s="691"/>
      <c r="X7248" s="689"/>
      <c r="Y7248" s="690"/>
      <c r="Z7248" s="690"/>
      <c r="AA7248" s="691"/>
      <c r="AB7248" s="141"/>
      <c r="AC7248" s="141"/>
      <c r="AD7248" s="141"/>
      <c r="AE7248" s="141"/>
      <c r="AF7248" s="141"/>
      <c r="AG7248" s="141"/>
      <c r="AH7248" s="141"/>
      <c r="AI7248" s="141"/>
      <c r="AJ7248" s="141"/>
      <c r="AK7248" s="141"/>
      <c r="AL7248" s="141"/>
      <c r="AM7248" s="141"/>
      <c r="AN7248" s="141"/>
      <c r="AO7248" s="142"/>
    </row>
    <row r="7249" spans="2:41" ht="3.75" customHeight="1">
      <c r="B7249" s="135"/>
      <c r="I7249" s="136"/>
      <c r="J7249" s="135"/>
      <c r="M7249" s="136"/>
      <c r="N7249" s="130"/>
      <c r="O7249" s="131"/>
      <c r="P7249" s="131"/>
      <c r="Q7249" s="131"/>
      <c r="R7249" s="130"/>
      <c r="S7249" s="131"/>
      <c r="T7249" s="131"/>
      <c r="U7249" s="131"/>
      <c r="V7249" s="131"/>
      <c r="W7249" s="131"/>
      <c r="X7249" s="131"/>
      <c r="Y7249" s="131"/>
      <c r="Z7249" s="131"/>
      <c r="AA7249" s="132"/>
      <c r="AB7249" s="130"/>
      <c r="AI7249" s="136"/>
      <c r="AJ7249" s="130"/>
      <c r="AK7249" s="131"/>
      <c r="AL7249" s="131"/>
      <c r="AM7249" s="131"/>
      <c r="AN7249" s="131"/>
      <c r="AO7249" s="132"/>
    </row>
    <row r="7250" spans="2:41" ht="13.35" customHeight="1">
      <c r="B7250" s="135"/>
      <c r="I7250" s="136"/>
      <c r="J7250" s="135"/>
      <c r="M7250" s="136"/>
      <c r="N7250" s="135" t="s">
        <v>115</v>
      </c>
      <c r="R7250" s="135"/>
      <c r="S7250" s="696" t="str">
        <f>IF(AND(NM_従事者_従事者93_従事者区分&lt;&gt;"",新_新規_2!I1576&lt;&gt;""), 新_新規_2!I1576, "")
&amp; IF(AND(NM_従事者_従事者93_従事者区分&lt;&gt;"",新_変更_3!AL1604&lt;&gt;""), 新_変更_3!AL1604, "")</f>
        <v/>
      </c>
      <c r="T7250" s="694"/>
      <c r="V7250" s="146" t="str">
        <f>IF(AND(NM_従事者_従事者93_従事者区分&lt;&gt;"",新_新規_2!K1576&lt;&gt;""), 新_新規_2!K1576, "")
 &amp; IF(AND(NM_従事者_従事者93_従事者区分&lt;&gt;"",新_変更_3!AN1604&lt;&gt;""), 新_変更_3!AN1604, "")</f>
        <v/>
      </c>
      <c r="W7250" s="124" t="s">
        <v>12</v>
      </c>
      <c r="X7250" s="146" t="str">
        <f>IF(AND(NM_従事者_従事者93_従事者区分&lt;&gt;"",新_新規_2!M1576&lt;&gt;""), 新_新規_2!M1576, "")
&amp; IF(AND(NM_従事者_従事者93_従事者区分&lt;&gt;"",新_変更_3!AP1604&lt;&gt;""), 新_変更_3!AP1604, "")</f>
        <v/>
      </c>
      <c r="Y7250" s="124" t="s">
        <v>11</v>
      </c>
      <c r="Z7250" s="146" t="str">
        <f>IF(AND(NM_従事者_従事者93_従事者区分&lt;&gt;"",新_新規_2!O1576&lt;&gt;""), 新_新規_2!O1576, "")
&amp; IF(AND(NM_従事者_従事者93_従事者区分&lt;&gt;"",新_変更_3!AR1604&lt;&gt;""), 新_変更_3!AR1604, "")</f>
        <v/>
      </c>
      <c r="AA7250" s="124" t="s">
        <v>364</v>
      </c>
      <c r="AB7250" s="135" t="s">
        <v>170</v>
      </c>
      <c r="AI7250" s="136"/>
      <c r="AJ7250" s="135"/>
      <c r="AK7250" s="696"/>
      <c r="AL7250" s="693"/>
      <c r="AM7250" s="693"/>
      <c r="AN7250" s="693"/>
      <c r="AO7250" s="694"/>
    </row>
    <row r="7251" spans="2:41" ht="3.75" customHeight="1">
      <c r="B7251" s="135"/>
      <c r="I7251" s="136"/>
      <c r="J7251" s="135"/>
      <c r="M7251" s="136"/>
      <c r="N7251" s="135"/>
      <c r="R7251" s="140"/>
      <c r="S7251" s="141"/>
      <c r="T7251" s="141"/>
      <c r="U7251" s="141"/>
      <c r="V7251" s="141"/>
      <c r="W7251" s="141"/>
      <c r="X7251" s="141"/>
      <c r="Y7251" s="141"/>
      <c r="Z7251" s="141"/>
      <c r="AA7251" s="142"/>
      <c r="AB7251" s="140"/>
      <c r="AC7251" s="141"/>
      <c r="AD7251" s="141"/>
      <c r="AE7251" s="141"/>
      <c r="AF7251" s="141"/>
      <c r="AG7251" s="141"/>
      <c r="AH7251" s="141"/>
      <c r="AI7251" s="142"/>
      <c r="AJ7251" s="140"/>
      <c r="AK7251" s="141"/>
      <c r="AL7251" s="141"/>
      <c r="AM7251" s="141"/>
      <c r="AN7251" s="141"/>
      <c r="AO7251" s="142"/>
    </row>
    <row r="7252" spans="2:41" ht="3.75" customHeight="1">
      <c r="B7252" s="135"/>
      <c r="I7252" s="136"/>
      <c r="J7252" s="135"/>
      <c r="M7252" s="136"/>
      <c r="N7252" s="130"/>
      <c r="O7252" s="131"/>
      <c r="P7252" s="131"/>
      <c r="Q7252" s="132"/>
      <c r="R7252" s="683" t="str">
        <f>IF(新_新規_2!T1573="☑", "研修中の登録販売者", "") &amp; IF(新_変更_3!AW1601="☑", "研修中の登録販売者", "")</f>
        <v/>
      </c>
      <c r="S7252" s="684"/>
      <c r="T7252" s="684"/>
      <c r="U7252" s="684"/>
      <c r="V7252" s="684"/>
      <c r="W7252" s="684"/>
      <c r="X7252" s="684"/>
      <c r="Y7252" s="684"/>
      <c r="Z7252" s="684"/>
      <c r="AA7252" s="684"/>
      <c r="AB7252" s="684"/>
      <c r="AC7252" s="684"/>
      <c r="AD7252" s="684"/>
      <c r="AE7252" s="684"/>
      <c r="AF7252" s="684"/>
      <c r="AG7252" s="684"/>
      <c r="AH7252" s="684"/>
      <c r="AI7252" s="684"/>
      <c r="AJ7252" s="684"/>
      <c r="AK7252" s="684"/>
      <c r="AL7252" s="684"/>
      <c r="AM7252" s="684"/>
      <c r="AN7252" s="684"/>
      <c r="AO7252" s="685"/>
    </row>
    <row r="7253" spans="2:41" ht="13.35" customHeight="1">
      <c r="B7253" s="135"/>
      <c r="I7253" s="136"/>
      <c r="J7253" s="135"/>
      <c r="M7253" s="136"/>
      <c r="N7253" s="135" t="s">
        <v>32</v>
      </c>
      <c r="Q7253" s="136"/>
      <c r="R7253" s="686"/>
      <c r="S7253" s="687"/>
      <c r="T7253" s="687"/>
      <c r="U7253" s="687"/>
      <c r="V7253" s="687"/>
      <c r="W7253" s="687"/>
      <c r="X7253" s="687"/>
      <c r="Y7253" s="687"/>
      <c r="Z7253" s="687"/>
      <c r="AA7253" s="687"/>
      <c r="AB7253" s="687"/>
      <c r="AC7253" s="687"/>
      <c r="AD7253" s="687"/>
      <c r="AE7253" s="687"/>
      <c r="AF7253" s="687"/>
      <c r="AG7253" s="687"/>
      <c r="AH7253" s="687"/>
      <c r="AI7253" s="687"/>
      <c r="AJ7253" s="687"/>
      <c r="AK7253" s="687"/>
      <c r="AL7253" s="687"/>
      <c r="AM7253" s="687"/>
      <c r="AN7253" s="687"/>
      <c r="AO7253" s="688"/>
    </row>
    <row r="7254" spans="2:41" ht="3.75" customHeight="1">
      <c r="B7254" s="135"/>
      <c r="I7254" s="136"/>
      <c r="J7254" s="135"/>
      <c r="M7254" s="136"/>
      <c r="N7254" s="140"/>
      <c r="O7254" s="141"/>
      <c r="P7254" s="141"/>
      <c r="Q7254" s="142"/>
      <c r="R7254" s="689"/>
      <c r="S7254" s="690"/>
      <c r="T7254" s="690"/>
      <c r="U7254" s="690"/>
      <c r="V7254" s="690"/>
      <c r="W7254" s="690"/>
      <c r="X7254" s="690"/>
      <c r="Y7254" s="690"/>
      <c r="Z7254" s="690"/>
      <c r="AA7254" s="690"/>
      <c r="AB7254" s="690"/>
      <c r="AC7254" s="690"/>
      <c r="AD7254" s="690"/>
      <c r="AE7254" s="690"/>
      <c r="AF7254" s="690"/>
      <c r="AG7254" s="690"/>
      <c r="AH7254" s="690"/>
      <c r="AI7254" s="690"/>
      <c r="AJ7254" s="690"/>
      <c r="AK7254" s="690"/>
      <c r="AL7254" s="690"/>
      <c r="AM7254" s="690"/>
      <c r="AN7254" s="690"/>
      <c r="AO7254" s="691"/>
    </row>
    <row r="7255" spans="2:41" ht="3.75" customHeight="1">
      <c r="B7255" s="135"/>
      <c r="I7255" s="136"/>
      <c r="J7255" s="130"/>
      <c r="K7255" s="131"/>
      <c r="L7255" s="131"/>
      <c r="M7255" s="132"/>
      <c r="N7255" s="130"/>
      <c r="O7255" s="131"/>
      <c r="P7255" s="131"/>
      <c r="Q7255" s="132"/>
      <c r="R7255" s="130"/>
      <c r="S7255" s="131"/>
      <c r="T7255" s="131"/>
      <c r="U7255" s="131"/>
      <c r="V7255" s="131"/>
      <c r="W7255" s="131"/>
      <c r="X7255" s="131"/>
      <c r="Y7255" s="131"/>
      <c r="Z7255" s="131"/>
      <c r="AA7255" s="132"/>
      <c r="AB7255" s="130"/>
      <c r="AC7255" s="131"/>
      <c r="AD7255" s="131"/>
      <c r="AE7255" s="132"/>
      <c r="AF7255" s="131"/>
      <c r="AG7255" s="131"/>
      <c r="AH7255" s="131"/>
      <c r="AI7255" s="131"/>
      <c r="AJ7255" s="131"/>
      <c r="AK7255" s="131"/>
      <c r="AL7255" s="131"/>
      <c r="AM7255" s="131"/>
      <c r="AN7255" s="131"/>
      <c r="AO7255" s="132"/>
    </row>
    <row r="7256" spans="2:41" ht="13.35" customHeight="1">
      <c r="B7256" s="135"/>
      <c r="I7256" s="136"/>
      <c r="J7256" s="135"/>
      <c r="M7256" s="136"/>
      <c r="N7256" s="135" t="s">
        <v>27</v>
      </c>
      <c r="Q7256" s="136"/>
      <c r="R7256" s="135"/>
      <c r="S7256" s="692" t="str">
        <f>IF(新_新規_2!I1580&lt;&gt;"", "01300011:その他従事者", "") &amp; IF(新_変更_3!AL1608&lt;&gt;"", "01300011:その他従事者", "")</f>
        <v/>
      </c>
      <c r="T7256" s="693"/>
      <c r="U7256" s="693"/>
      <c r="V7256" s="693"/>
      <c r="W7256" s="693"/>
      <c r="X7256" s="693"/>
      <c r="Y7256" s="693"/>
      <c r="Z7256" s="693"/>
      <c r="AA7256" s="694"/>
      <c r="AB7256" s="135" t="s">
        <v>28</v>
      </c>
      <c r="AE7256" s="136"/>
      <c r="AF7256" s="135"/>
      <c r="AG7256" s="695" t="str">
        <f>IF(新_新規_2!I1588="☑", "01300001:薬剤師", "") &amp; IF(新_変更_3!AL1616="☑", "01300001:薬剤師", "")
&amp; IF(新_新規_2!N1588="☑", "01300002:登録販売者", "") &amp; IF(新_変更_3!AQ1616="☑", "01300002:登録販売者", "")
&amp; IF(新_新規_2!T1588="☑", "01300002:登録販売者", "") &amp; IF(新_変更_3!AW1616="☑", "01300002:登録販売者", "")</f>
        <v/>
      </c>
      <c r="AH7256" s="693"/>
      <c r="AI7256" s="693"/>
      <c r="AJ7256" s="693"/>
      <c r="AK7256" s="693"/>
      <c r="AL7256" s="693"/>
      <c r="AM7256" s="693"/>
      <c r="AN7256" s="693"/>
      <c r="AO7256" s="694"/>
    </row>
    <row r="7257" spans="2:41" ht="3.75" customHeight="1">
      <c r="B7257" s="135"/>
      <c r="I7257" s="136"/>
      <c r="J7257" s="135"/>
      <c r="M7257" s="136"/>
      <c r="N7257" s="140"/>
      <c r="O7257" s="141"/>
      <c r="P7257" s="141"/>
      <c r="Q7257" s="142"/>
      <c r="R7257" s="140"/>
      <c r="S7257" s="141"/>
      <c r="T7257" s="141"/>
      <c r="U7257" s="141"/>
      <c r="V7257" s="141"/>
      <c r="W7257" s="141"/>
      <c r="X7257" s="141"/>
      <c r="Y7257" s="141"/>
      <c r="Z7257" s="141"/>
      <c r="AA7257" s="142"/>
      <c r="AB7257" s="140"/>
      <c r="AC7257" s="141"/>
      <c r="AD7257" s="141"/>
      <c r="AE7257" s="142"/>
      <c r="AF7257" s="141"/>
      <c r="AG7257" s="141"/>
      <c r="AH7257" s="141"/>
      <c r="AI7257" s="141"/>
      <c r="AJ7257" s="141"/>
      <c r="AK7257" s="141"/>
      <c r="AL7257" s="141"/>
      <c r="AM7257" s="141"/>
      <c r="AN7257" s="141"/>
      <c r="AO7257" s="142"/>
    </row>
    <row r="7258" spans="2:41" ht="3.75" customHeight="1">
      <c r="B7258" s="135"/>
      <c r="I7258" s="136"/>
      <c r="J7258" s="135"/>
      <c r="M7258" s="136"/>
      <c r="N7258" s="130"/>
      <c r="O7258" s="131"/>
      <c r="P7258" s="131"/>
      <c r="Q7258" s="132"/>
      <c r="R7258" s="130"/>
      <c r="S7258" s="131"/>
      <c r="T7258" s="131"/>
      <c r="U7258" s="131"/>
      <c r="V7258" s="131"/>
      <c r="W7258" s="131"/>
      <c r="X7258" s="131"/>
      <c r="Y7258" s="131"/>
      <c r="Z7258" s="131"/>
      <c r="AA7258" s="132"/>
      <c r="AB7258" s="130"/>
      <c r="AC7258" s="131"/>
      <c r="AD7258" s="131"/>
      <c r="AE7258" s="132"/>
      <c r="AF7258" s="130"/>
      <c r="AG7258" s="131"/>
      <c r="AH7258" s="131"/>
      <c r="AI7258" s="131"/>
      <c r="AJ7258" s="131"/>
      <c r="AK7258" s="131"/>
      <c r="AL7258" s="131"/>
      <c r="AM7258" s="131"/>
      <c r="AN7258" s="131"/>
      <c r="AO7258" s="132"/>
    </row>
    <row r="7259" spans="2:41" ht="13.35" customHeight="1">
      <c r="B7259" s="135"/>
      <c r="I7259" s="136"/>
      <c r="J7259" s="135"/>
      <c r="M7259" s="136"/>
      <c r="N7259" s="135" t="s">
        <v>3990</v>
      </c>
      <c r="Q7259" s="136"/>
      <c r="R7259" s="135"/>
      <c r="S7259" s="696"/>
      <c r="T7259" s="694"/>
      <c r="V7259" s="146"/>
      <c r="W7259" s="124" t="s">
        <v>12</v>
      </c>
      <c r="X7259" s="146"/>
      <c r="Y7259" s="124" t="s">
        <v>11</v>
      </c>
      <c r="Z7259" s="146"/>
      <c r="AA7259" s="136" t="s">
        <v>364</v>
      </c>
      <c r="AB7259" s="135" t="s">
        <v>66</v>
      </c>
      <c r="AE7259" s="136"/>
      <c r="AF7259" s="135"/>
      <c r="AG7259" s="696"/>
      <c r="AH7259" s="694"/>
      <c r="AJ7259" s="146"/>
      <c r="AK7259" s="124" t="s">
        <v>12</v>
      </c>
      <c r="AL7259" s="146"/>
      <c r="AM7259" s="124" t="s">
        <v>11</v>
      </c>
      <c r="AN7259" s="146"/>
      <c r="AO7259" s="136" t="s">
        <v>364</v>
      </c>
    </row>
    <row r="7260" spans="2:41" ht="3.75" customHeight="1">
      <c r="B7260" s="135"/>
      <c r="I7260" s="136"/>
      <c r="J7260" s="135"/>
      <c r="M7260" s="136"/>
      <c r="N7260" s="140"/>
      <c r="O7260" s="141"/>
      <c r="P7260" s="141"/>
      <c r="Q7260" s="142"/>
      <c r="R7260" s="140"/>
      <c r="S7260" s="141"/>
      <c r="T7260" s="141"/>
      <c r="U7260" s="141"/>
      <c r="V7260" s="141"/>
      <c r="W7260" s="141"/>
      <c r="X7260" s="141"/>
      <c r="Y7260" s="141"/>
      <c r="Z7260" s="141"/>
      <c r="AA7260" s="142"/>
      <c r="AB7260" s="140"/>
      <c r="AC7260" s="141"/>
      <c r="AD7260" s="141"/>
      <c r="AE7260" s="142"/>
      <c r="AF7260" s="140"/>
      <c r="AG7260" s="141"/>
      <c r="AH7260" s="141"/>
      <c r="AI7260" s="141"/>
      <c r="AJ7260" s="141"/>
      <c r="AK7260" s="141"/>
      <c r="AL7260" s="141"/>
      <c r="AM7260" s="141"/>
      <c r="AN7260" s="141"/>
      <c r="AO7260" s="142"/>
    </row>
    <row r="7261" spans="2:41" ht="3.75" customHeight="1">
      <c r="B7261" s="135"/>
      <c r="I7261" s="136"/>
      <c r="J7261" s="135"/>
      <c r="M7261" s="136"/>
      <c r="N7261" s="130"/>
      <c r="O7261" s="131"/>
      <c r="P7261" s="131"/>
      <c r="Q7261" s="132"/>
      <c r="R7261" s="683" t="str">
        <f>IF(AND(NM_従事者_従事者94_従事者区分&lt;&gt;"",新_新規_2!I1580&lt;&gt;""), 新_新規_2!I1580, "")
&amp; IF(AND(NM_従事者_従事者94_従事者区分&lt;&gt;"",新_変更_3!AL1608&lt;&gt;""), 新_変更_3!AL1608, "")</f>
        <v/>
      </c>
      <c r="S7261" s="684"/>
      <c r="T7261" s="684"/>
      <c r="U7261" s="684"/>
      <c r="V7261" s="684"/>
      <c r="W7261" s="684"/>
      <c r="X7261" s="684"/>
      <c r="Y7261" s="684"/>
      <c r="Z7261" s="684"/>
      <c r="AA7261" s="684"/>
      <c r="AB7261" s="684"/>
      <c r="AC7261" s="684"/>
      <c r="AD7261" s="684"/>
      <c r="AE7261" s="684"/>
      <c r="AF7261" s="684"/>
      <c r="AG7261" s="684"/>
      <c r="AH7261" s="684"/>
      <c r="AI7261" s="684"/>
      <c r="AJ7261" s="685"/>
      <c r="AK7261" s="131"/>
      <c r="AL7261" s="131"/>
      <c r="AM7261" s="131"/>
      <c r="AN7261" s="131"/>
      <c r="AO7261" s="132"/>
    </row>
    <row r="7262" spans="2:41" ht="13.35" customHeight="1">
      <c r="B7262" s="135"/>
      <c r="I7262" s="136"/>
      <c r="J7262" s="135"/>
      <c r="M7262" s="136"/>
      <c r="N7262" s="135" t="s">
        <v>8</v>
      </c>
      <c r="Q7262" s="136"/>
      <c r="R7262" s="686"/>
      <c r="S7262" s="687"/>
      <c r="T7262" s="687"/>
      <c r="U7262" s="687"/>
      <c r="V7262" s="687"/>
      <c r="W7262" s="687"/>
      <c r="X7262" s="687"/>
      <c r="Y7262" s="687"/>
      <c r="Z7262" s="687"/>
      <c r="AA7262" s="687"/>
      <c r="AB7262" s="687"/>
      <c r="AC7262" s="687"/>
      <c r="AD7262" s="687"/>
      <c r="AE7262" s="687"/>
      <c r="AF7262" s="687"/>
      <c r="AG7262" s="687"/>
      <c r="AH7262" s="687"/>
      <c r="AI7262" s="687"/>
      <c r="AJ7262" s="688"/>
      <c r="AL7262" s="147" t="s">
        <v>13</v>
      </c>
      <c r="AM7262" s="124" t="s">
        <v>29</v>
      </c>
      <c r="AO7262" s="136"/>
    </row>
    <row r="7263" spans="2:41" ht="3.75" customHeight="1">
      <c r="B7263" s="135"/>
      <c r="I7263" s="136"/>
      <c r="J7263" s="135"/>
      <c r="M7263" s="136"/>
      <c r="N7263" s="140"/>
      <c r="O7263" s="141"/>
      <c r="P7263" s="141"/>
      <c r="Q7263" s="142"/>
      <c r="R7263" s="689"/>
      <c r="S7263" s="690"/>
      <c r="T7263" s="690"/>
      <c r="U7263" s="690"/>
      <c r="V7263" s="690"/>
      <c r="W7263" s="690"/>
      <c r="X7263" s="690"/>
      <c r="Y7263" s="690"/>
      <c r="Z7263" s="690"/>
      <c r="AA7263" s="690"/>
      <c r="AB7263" s="690"/>
      <c r="AC7263" s="690"/>
      <c r="AD7263" s="690"/>
      <c r="AE7263" s="690"/>
      <c r="AF7263" s="690"/>
      <c r="AG7263" s="690"/>
      <c r="AH7263" s="690"/>
      <c r="AI7263" s="690"/>
      <c r="AJ7263" s="691"/>
      <c r="AK7263" s="141"/>
      <c r="AL7263" s="141"/>
      <c r="AM7263" s="141"/>
      <c r="AN7263" s="141"/>
      <c r="AO7263" s="142"/>
    </row>
    <row r="7264" spans="2:41" ht="3.75" customHeight="1">
      <c r="B7264" s="135"/>
      <c r="I7264" s="136"/>
      <c r="J7264" s="135"/>
      <c r="M7264" s="136"/>
      <c r="N7264" s="130"/>
      <c r="O7264" s="131"/>
      <c r="P7264" s="131"/>
      <c r="Q7264" s="132"/>
      <c r="R7264" s="683" t="str">
        <f>IF(NM_従事者_従事者94_従事者区分="","",(IF(新_新規_2!I1579&lt;&gt;"", ASC(PHONETIC(新_新規_2!I1579)), "") &amp; IF(新_変更_3!AL1607&lt;&gt;"", ASC(PHONETIC(新_変更_3!AL1607)), "")))</f>
        <v/>
      </c>
      <c r="S7264" s="684"/>
      <c r="T7264" s="684"/>
      <c r="U7264" s="684"/>
      <c r="V7264" s="684"/>
      <c r="W7264" s="684"/>
      <c r="X7264" s="684"/>
      <c r="Y7264" s="684"/>
      <c r="Z7264" s="684"/>
      <c r="AA7264" s="684"/>
      <c r="AB7264" s="684"/>
      <c r="AC7264" s="684"/>
      <c r="AD7264" s="684"/>
      <c r="AE7264" s="684"/>
      <c r="AF7264" s="684"/>
      <c r="AG7264" s="684"/>
      <c r="AH7264" s="684"/>
      <c r="AI7264" s="684"/>
      <c r="AJ7264" s="684"/>
      <c r="AK7264" s="684"/>
      <c r="AL7264" s="684"/>
      <c r="AM7264" s="684"/>
      <c r="AN7264" s="684"/>
      <c r="AO7264" s="685"/>
    </row>
    <row r="7265" spans="2:41" ht="13.35" customHeight="1">
      <c r="B7265" s="135"/>
      <c r="I7265" s="136"/>
      <c r="J7265" s="135"/>
      <c r="M7265" s="136"/>
      <c r="N7265" s="135" t="s">
        <v>61</v>
      </c>
      <c r="Q7265" s="136"/>
      <c r="R7265" s="686"/>
      <c r="S7265" s="687"/>
      <c r="T7265" s="687"/>
      <c r="U7265" s="687"/>
      <c r="V7265" s="687"/>
      <c r="W7265" s="687"/>
      <c r="X7265" s="687"/>
      <c r="Y7265" s="687"/>
      <c r="Z7265" s="687"/>
      <c r="AA7265" s="687"/>
      <c r="AB7265" s="687"/>
      <c r="AC7265" s="687"/>
      <c r="AD7265" s="687"/>
      <c r="AE7265" s="687"/>
      <c r="AF7265" s="687"/>
      <c r="AG7265" s="687"/>
      <c r="AH7265" s="687"/>
      <c r="AI7265" s="687"/>
      <c r="AJ7265" s="687"/>
      <c r="AK7265" s="687"/>
      <c r="AL7265" s="687"/>
      <c r="AM7265" s="687"/>
      <c r="AN7265" s="687"/>
      <c r="AO7265" s="688"/>
    </row>
    <row r="7266" spans="2:41" ht="3.75" customHeight="1">
      <c r="B7266" s="135"/>
      <c r="I7266" s="136"/>
      <c r="J7266" s="135"/>
      <c r="M7266" s="136"/>
      <c r="N7266" s="135"/>
      <c r="Q7266" s="136"/>
      <c r="R7266" s="689"/>
      <c r="S7266" s="690"/>
      <c r="T7266" s="690"/>
      <c r="U7266" s="690"/>
      <c r="V7266" s="690"/>
      <c r="W7266" s="690"/>
      <c r="X7266" s="690"/>
      <c r="Y7266" s="690"/>
      <c r="Z7266" s="690"/>
      <c r="AA7266" s="690"/>
      <c r="AB7266" s="690"/>
      <c r="AC7266" s="690"/>
      <c r="AD7266" s="690"/>
      <c r="AE7266" s="690"/>
      <c r="AF7266" s="690"/>
      <c r="AG7266" s="690"/>
      <c r="AH7266" s="690"/>
      <c r="AI7266" s="690"/>
      <c r="AJ7266" s="690"/>
      <c r="AK7266" s="690"/>
      <c r="AL7266" s="690"/>
      <c r="AM7266" s="690"/>
      <c r="AN7266" s="690"/>
      <c r="AO7266" s="691"/>
    </row>
    <row r="7267" spans="2:41" ht="3.75" customHeight="1">
      <c r="B7267" s="135"/>
      <c r="I7267" s="136"/>
      <c r="J7267" s="135"/>
      <c r="N7267" s="130"/>
      <c r="O7267" s="131"/>
      <c r="P7267" s="131"/>
      <c r="Q7267" s="132"/>
      <c r="U7267" s="787" t="str">
        <f>IF(AND(NM_従事者_従事者94_従事者区分&lt;&gt;"",新_新規_2!L1581&lt;&gt;""), 新_新規_2!L1581, "")
&amp; IF(AND(NM_従事者_従事者94_従事者区分&lt;&gt;"",新_変更_3!AO1609&lt;&gt;""), 新_変更_3!AO1609, "")</f>
        <v/>
      </c>
      <c r="V7267" s="754"/>
      <c r="W7267" s="754"/>
      <c r="X7267" s="789"/>
      <c r="Y7267" s="131"/>
      <c r="Z7267" s="792" t="str">
        <f>IF(AND(NM_従事者_従事者94_従事者区分&lt;&gt;"",新_新規_2!O1581&lt;&gt;""), 新_新規_2!O1581, "")
 &amp; IF(AND(NM_従事者_従事者94_従事者区分&lt;&gt;"",新_変更_3!AR1609&lt;&gt;""), 新_変更_3!AR1609, "")</f>
        <v/>
      </c>
      <c r="AA7267" s="754"/>
      <c r="AB7267" s="754"/>
      <c r="AC7267" s="755"/>
      <c r="AG7267" s="683" t="str">
        <f>IF(AND(NM_従事者_従事者94_従事者区分&lt;&gt;"",新_新規_2!L1582&lt;&gt;""), 新_新規_2!L1582, "")
&amp; IF(AND(NM_従事者_従事者94_従事者区分&lt;&gt;"",新_変更_3!AO1610&lt;&gt;""), 新_変更_3!AO1610, "")</f>
        <v/>
      </c>
      <c r="AH7267" s="684"/>
      <c r="AI7267" s="684"/>
      <c r="AJ7267" s="684"/>
      <c r="AK7267" s="684"/>
      <c r="AL7267" s="684"/>
      <c r="AM7267" s="684"/>
      <c r="AN7267" s="684"/>
      <c r="AO7267" s="685"/>
    </row>
    <row r="7268" spans="2:41" ht="13.35" customHeight="1">
      <c r="B7268" s="135"/>
      <c r="I7268" s="136"/>
      <c r="J7268" s="135"/>
      <c r="N7268" s="135"/>
      <c r="Q7268" s="136"/>
      <c r="R7268" s="124" t="s">
        <v>15</v>
      </c>
      <c r="U7268" s="756"/>
      <c r="V7268" s="757"/>
      <c r="W7268" s="757"/>
      <c r="X7268" s="790"/>
      <c r="Y7268" s="125" t="s">
        <v>359</v>
      </c>
      <c r="Z7268" s="793"/>
      <c r="AA7268" s="757"/>
      <c r="AB7268" s="757"/>
      <c r="AC7268" s="758"/>
      <c r="AD7268" s="124" t="s">
        <v>56</v>
      </c>
      <c r="AG7268" s="686"/>
      <c r="AH7268" s="687"/>
      <c r="AI7268" s="687"/>
      <c r="AJ7268" s="687"/>
      <c r="AK7268" s="687"/>
      <c r="AL7268" s="687"/>
      <c r="AM7268" s="687"/>
      <c r="AN7268" s="687"/>
      <c r="AO7268" s="688"/>
    </row>
    <row r="7269" spans="2:41" ht="3.75" customHeight="1">
      <c r="B7269" s="135"/>
      <c r="I7269" s="136"/>
      <c r="J7269" s="135"/>
      <c r="N7269" s="135"/>
      <c r="Q7269" s="136"/>
      <c r="R7269" s="141"/>
      <c r="S7269" s="141"/>
      <c r="T7269" s="141"/>
      <c r="U7269" s="759"/>
      <c r="V7269" s="760"/>
      <c r="W7269" s="760"/>
      <c r="X7269" s="791"/>
      <c r="Y7269" s="141"/>
      <c r="Z7269" s="794"/>
      <c r="AA7269" s="760"/>
      <c r="AB7269" s="760"/>
      <c r="AC7269" s="761"/>
      <c r="AD7269" s="141"/>
      <c r="AE7269" s="141"/>
      <c r="AF7269" s="141"/>
      <c r="AG7269" s="689"/>
      <c r="AH7269" s="690"/>
      <c r="AI7269" s="690"/>
      <c r="AJ7269" s="690"/>
      <c r="AK7269" s="690"/>
      <c r="AL7269" s="690"/>
      <c r="AM7269" s="690"/>
      <c r="AN7269" s="690"/>
      <c r="AO7269" s="691"/>
    </row>
    <row r="7270" spans="2:41" ht="3.75" customHeight="1">
      <c r="B7270" s="135"/>
      <c r="I7270" s="136"/>
      <c r="J7270" s="135"/>
      <c r="N7270" s="135"/>
      <c r="Q7270" s="136"/>
      <c r="R7270" s="131"/>
      <c r="S7270" s="131"/>
      <c r="T7270" s="132"/>
      <c r="U7270" s="683" t="str">
        <f>IF(AND(NM_従事者_従事者94_従事者区分&lt;&gt;"",新_新規_2!T1582&lt;&gt;""), 新_新規_2!T1582, "")
&amp; IF(AND(NM_従事者_従事者94_従事者区分&lt;&gt;"",新_変更_3!AW1610&lt;&gt;""), 新_変更_3!AW1610, "")</f>
        <v/>
      </c>
      <c r="V7270" s="684"/>
      <c r="W7270" s="684"/>
      <c r="X7270" s="684"/>
      <c r="Y7270" s="684"/>
      <c r="Z7270" s="684"/>
      <c r="AA7270" s="684"/>
      <c r="AB7270" s="684"/>
      <c r="AC7270" s="685"/>
      <c r="AD7270" s="130"/>
      <c r="AE7270" s="131"/>
      <c r="AF7270" s="132"/>
      <c r="AG7270" s="683" t="str">
        <f>IF(AND(NM_従事者_従事者94_従事者区分&lt;&gt;"",新_新規_2!L1583&lt;&gt;""), 新_新規_2!L1583, "")
 &amp; IF(AND(NM_従事者_従事者94_従事者区分&lt;&gt;"",新_変更_3!AO1611&lt;&gt;""), 新_変更_3!AO1611, "")</f>
        <v/>
      </c>
      <c r="AH7270" s="684"/>
      <c r="AI7270" s="684"/>
      <c r="AJ7270" s="684"/>
      <c r="AK7270" s="684"/>
      <c r="AL7270" s="684"/>
      <c r="AM7270" s="684"/>
      <c r="AN7270" s="684"/>
      <c r="AO7270" s="685"/>
    </row>
    <row r="7271" spans="2:41" ht="13.35" customHeight="1">
      <c r="B7271" s="135"/>
      <c r="I7271" s="136"/>
      <c r="J7271" s="135" t="s">
        <v>4086</v>
      </c>
      <c r="N7271" s="135" t="s">
        <v>23</v>
      </c>
      <c r="Q7271" s="136"/>
      <c r="R7271" s="124" t="s">
        <v>17</v>
      </c>
      <c r="T7271" s="136"/>
      <c r="U7271" s="686"/>
      <c r="V7271" s="687"/>
      <c r="W7271" s="687"/>
      <c r="X7271" s="687"/>
      <c r="Y7271" s="687"/>
      <c r="Z7271" s="687"/>
      <c r="AA7271" s="687"/>
      <c r="AB7271" s="687"/>
      <c r="AC7271" s="688"/>
      <c r="AD7271" s="135" t="s">
        <v>18</v>
      </c>
      <c r="AF7271" s="136"/>
      <c r="AG7271" s="686"/>
      <c r="AH7271" s="687"/>
      <c r="AI7271" s="687"/>
      <c r="AJ7271" s="687"/>
      <c r="AK7271" s="687"/>
      <c r="AL7271" s="687"/>
      <c r="AM7271" s="687"/>
      <c r="AN7271" s="687"/>
      <c r="AO7271" s="688"/>
    </row>
    <row r="7272" spans="2:41" ht="3.75" customHeight="1">
      <c r="B7272" s="135"/>
      <c r="I7272" s="136"/>
      <c r="J7272" s="135"/>
      <c r="N7272" s="135"/>
      <c r="Q7272" s="136"/>
      <c r="R7272" s="141"/>
      <c r="S7272" s="141"/>
      <c r="T7272" s="142"/>
      <c r="U7272" s="689"/>
      <c r="V7272" s="690"/>
      <c r="W7272" s="690"/>
      <c r="X7272" s="690"/>
      <c r="Y7272" s="690"/>
      <c r="Z7272" s="690"/>
      <c r="AA7272" s="690"/>
      <c r="AB7272" s="690"/>
      <c r="AC7272" s="691"/>
      <c r="AD7272" s="140"/>
      <c r="AE7272" s="141"/>
      <c r="AF7272" s="142"/>
      <c r="AG7272" s="689"/>
      <c r="AH7272" s="690"/>
      <c r="AI7272" s="690"/>
      <c r="AJ7272" s="690"/>
      <c r="AK7272" s="690"/>
      <c r="AL7272" s="690"/>
      <c r="AM7272" s="690"/>
      <c r="AN7272" s="690"/>
      <c r="AO7272" s="691"/>
    </row>
    <row r="7273" spans="2:41" ht="3.75" customHeight="1">
      <c r="B7273" s="135"/>
      <c r="I7273" s="136"/>
      <c r="J7273" s="135"/>
      <c r="N7273" s="135"/>
      <c r="Q7273" s="136"/>
      <c r="R7273" s="131"/>
      <c r="S7273" s="131"/>
      <c r="T7273" s="132"/>
      <c r="U7273" s="683" t="str">
        <f>IF(AND(NM_従事者_従事者94_従事者区分&lt;&gt;"",新_新規_2!T1583&lt;&gt;""), 新_新規_2!T1583, "")
&amp; IF(AND(NM_従事者_従事者94_従事者区分&lt;&gt;"",新_変更_3!AW1611&lt;&gt;""), 新_変更_3!AW1611, "")</f>
        <v/>
      </c>
      <c r="V7273" s="684"/>
      <c r="W7273" s="684"/>
      <c r="X7273" s="684"/>
      <c r="Y7273" s="684"/>
      <c r="Z7273" s="684"/>
      <c r="AA7273" s="684"/>
      <c r="AB7273" s="684"/>
      <c r="AC7273" s="685"/>
      <c r="AD7273" s="130"/>
      <c r="AE7273" s="131"/>
      <c r="AF7273" s="132"/>
      <c r="AG7273" s="683" t="str">
        <f>IF(AND(NM_従事者_従事者94_従事者区分&lt;&gt;"",新_新規_2!L1584&lt;&gt;""), 新_新規_2!L1584, "")
 &amp; IF(AND(NM_従事者_従事者94_従事者区分&lt;&gt;"",新_変更_3!AO1612&lt;&gt;""), 新_変更_3!AO1612, "")</f>
        <v/>
      </c>
      <c r="AH7273" s="684"/>
      <c r="AI7273" s="684"/>
      <c r="AJ7273" s="684"/>
      <c r="AK7273" s="684"/>
      <c r="AL7273" s="684"/>
      <c r="AM7273" s="684"/>
      <c r="AN7273" s="684"/>
      <c r="AO7273" s="685"/>
    </row>
    <row r="7274" spans="2:41" ht="13.35" customHeight="1">
      <c r="B7274" s="135"/>
      <c r="I7274" s="136"/>
      <c r="J7274" s="135"/>
      <c r="N7274" s="135"/>
      <c r="Q7274" s="136"/>
      <c r="R7274" s="124" t="s">
        <v>19</v>
      </c>
      <c r="T7274" s="136"/>
      <c r="U7274" s="686"/>
      <c r="V7274" s="687"/>
      <c r="W7274" s="687"/>
      <c r="X7274" s="687"/>
      <c r="Y7274" s="687"/>
      <c r="Z7274" s="687"/>
      <c r="AA7274" s="687"/>
      <c r="AB7274" s="687"/>
      <c r="AC7274" s="688"/>
      <c r="AD7274" s="135" t="s">
        <v>20</v>
      </c>
      <c r="AF7274" s="136"/>
      <c r="AG7274" s="686"/>
      <c r="AH7274" s="687"/>
      <c r="AI7274" s="687"/>
      <c r="AJ7274" s="687"/>
      <c r="AK7274" s="687"/>
      <c r="AL7274" s="687"/>
      <c r="AM7274" s="687"/>
      <c r="AN7274" s="687"/>
      <c r="AO7274" s="688"/>
    </row>
    <row r="7275" spans="2:41" ht="3.75" customHeight="1">
      <c r="B7275" s="135"/>
      <c r="I7275" s="136"/>
      <c r="J7275" s="135"/>
      <c r="N7275" s="140"/>
      <c r="O7275" s="141"/>
      <c r="P7275" s="141"/>
      <c r="Q7275" s="142"/>
      <c r="R7275" s="141"/>
      <c r="S7275" s="141"/>
      <c r="T7275" s="142"/>
      <c r="U7275" s="689"/>
      <c r="V7275" s="690"/>
      <c r="W7275" s="690"/>
      <c r="X7275" s="690"/>
      <c r="Y7275" s="690"/>
      <c r="Z7275" s="690"/>
      <c r="AA7275" s="690"/>
      <c r="AB7275" s="690"/>
      <c r="AC7275" s="691"/>
      <c r="AD7275" s="140"/>
      <c r="AE7275" s="141"/>
      <c r="AF7275" s="142"/>
      <c r="AG7275" s="689"/>
      <c r="AH7275" s="690"/>
      <c r="AI7275" s="690"/>
      <c r="AJ7275" s="690"/>
      <c r="AK7275" s="690"/>
      <c r="AL7275" s="690"/>
      <c r="AM7275" s="690"/>
      <c r="AN7275" s="690"/>
      <c r="AO7275" s="691"/>
    </row>
    <row r="7276" spans="2:41" ht="3.75" customHeight="1">
      <c r="B7276" s="135"/>
      <c r="I7276" s="136"/>
      <c r="J7276" s="135"/>
      <c r="M7276" s="136"/>
      <c r="N7276" s="135"/>
      <c r="Q7276" s="136"/>
      <c r="R7276" s="130"/>
      <c r="S7276" s="131"/>
      <c r="T7276" s="131"/>
      <c r="U7276" s="131"/>
      <c r="V7276" s="131"/>
      <c r="W7276" s="131"/>
      <c r="X7276" s="131"/>
      <c r="Y7276" s="131"/>
      <c r="Z7276" s="131"/>
      <c r="AA7276" s="131"/>
      <c r="AB7276" s="131"/>
      <c r="AC7276" s="131"/>
      <c r="AD7276" s="131"/>
      <c r="AE7276" s="131"/>
      <c r="AF7276" s="131"/>
      <c r="AG7276" s="131"/>
      <c r="AH7276" s="131"/>
      <c r="AI7276" s="131"/>
      <c r="AJ7276" s="131"/>
      <c r="AK7276" s="131"/>
      <c r="AL7276" s="131"/>
      <c r="AM7276" s="131"/>
      <c r="AN7276" s="131"/>
      <c r="AO7276" s="132"/>
    </row>
    <row r="7277" spans="2:41" ht="13.35" customHeight="1">
      <c r="B7277" s="135"/>
      <c r="I7277" s="136"/>
      <c r="J7277" s="135"/>
      <c r="M7277" s="136"/>
      <c r="N7277" s="135" t="s">
        <v>111</v>
      </c>
      <c r="Q7277" s="136"/>
      <c r="R7277" s="135"/>
      <c r="S7277" s="696"/>
      <c r="T7277" s="694"/>
      <c r="V7277" s="146"/>
      <c r="W7277" s="124" t="s">
        <v>12</v>
      </c>
      <c r="X7277" s="146"/>
      <c r="Y7277" s="124" t="s">
        <v>11</v>
      </c>
      <c r="Z7277" s="146"/>
      <c r="AA7277" s="124" t="s">
        <v>364</v>
      </c>
      <c r="AO7277" s="136"/>
    </row>
    <row r="7278" spans="2:41" ht="3.75" customHeight="1">
      <c r="B7278" s="135"/>
      <c r="I7278" s="136"/>
      <c r="J7278" s="135"/>
      <c r="M7278" s="136"/>
      <c r="N7278" s="135"/>
      <c r="Q7278" s="136"/>
      <c r="R7278" s="135"/>
      <c r="AO7278" s="136"/>
    </row>
    <row r="7279" spans="2:41" ht="3.75" customHeight="1">
      <c r="B7279" s="135"/>
      <c r="I7279" s="136"/>
      <c r="J7279" s="135"/>
      <c r="M7279" s="136"/>
      <c r="N7279" s="130"/>
      <c r="O7279" s="131"/>
      <c r="P7279" s="131"/>
      <c r="Q7279" s="131"/>
      <c r="R7279" s="781" t="str">
        <f>IF(AND(NM_従事者_従事者94_従事者区分&lt;&gt;"",新_新規_2!I1585&lt;&gt;""), 新_新規_2!I1585, "")
&amp; IF(AND(NM_従事者_従事者94_従事者区分&lt;&gt;"",新_変更_3!AL1613&lt;&gt;""), 新_変更_3!AL1613, "")</f>
        <v/>
      </c>
      <c r="S7279" s="784" t="str">
        <f>IF(AND(NM_従事者_従事者94_従事者区分&lt;&gt;"",新_新規_2!J1585&lt;&gt;""), 新_新規_2!J1585, "")
 &amp; IF(AND(NM_従事者_従事者94_従事者区分&lt;&gt;"",新_変更_3!AM1613&lt;&gt;""), 新_変更_3!AM1613, "")</f>
        <v/>
      </c>
      <c r="T7279" s="131"/>
      <c r="U7279" s="787" t="str">
        <f>IF(AND(NM_従事者_従事者94_従事者区分&lt;&gt;"",新_新規_2!L1585&lt;&gt;""), 新_新規_2!L1585, "")
&amp; IF(AND(NM_従事者_従事者94_従事者区分&lt;&gt;"",新_変更_3!AO1613&lt;&gt;""), 新_変更_3!AO1613, "")</f>
        <v/>
      </c>
      <c r="V7279" s="130"/>
      <c r="W7279" s="131"/>
      <c r="X7279" s="131"/>
      <c r="Y7279" s="131"/>
      <c r="Z7279" s="131"/>
      <c r="AA7279" s="131"/>
      <c r="AB7279" s="131"/>
      <c r="AC7279" s="131"/>
      <c r="AD7279" s="131"/>
      <c r="AE7279" s="131"/>
      <c r="AF7279" s="131"/>
      <c r="AG7279" s="131"/>
      <c r="AH7279" s="133"/>
      <c r="AI7279" s="133"/>
      <c r="AJ7279" s="131"/>
      <c r="AK7279" s="149"/>
      <c r="AL7279" s="131"/>
      <c r="AM7279" s="131"/>
      <c r="AN7279" s="131"/>
      <c r="AO7279" s="132"/>
    </row>
    <row r="7280" spans="2:41" ht="13.35" customHeight="1">
      <c r="B7280" s="135"/>
      <c r="I7280" s="136"/>
      <c r="J7280" s="135"/>
      <c r="M7280" s="136"/>
      <c r="N7280" s="135" t="s">
        <v>30</v>
      </c>
      <c r="R7280" s="782"/>
      <c r="S7280" s="785"/>
      <c r="T7280" s="124" t="s">
        <v>388</v>
      </c>
      <c r="U7280" s="756"/>
      <c r="V7280" s="135" t="s">
        <v>112</v>
      </c>
      <c r="AH7280" s="137"/>
      <c r="AI7280" s="137"/>
      <c r="AK7280" s="150"/>
      <c r="AO7280" s="136"/>
    </row>
    <row r="7281" spans="2:41" ht="3.75" customHeight="1">
      <c r="B7281" s="135"/>
      <c r="I7281" s="136"/>
      <c r="J7281" s="135"/>
      <c r="M7281" s="136"/>
      <c r="N7281" s="135"/>
      <c r="R7281" s="783"/>
      <c r="S7281" s="786"/>
      <c r="T7281" s="141"/>
      <c r="U7281" s="759"/>
      <c r="V7281" s="140"/>
      <c r="W7281" s="141"/>
      <c r="X7281" s="141"/>
      <c r="Y7281" s="141"/>
      <c r="Z7281" s="141"/>
      <c r="AA7281" s="141"/>
      <c r="AB7281" s="141"/>
      <c r="AC7281" s="141"/>
      <c r="AD7281" s="141"/>
      <c r="AE7281" s="141"/>
      <c r="AF7281" s="141"/>
      <c r="AG7281" s="141"/>
      <c r="AH7281" s="143"/>
      <c r="AI7281" s="143"/>
      <c r="AJ7281" s="141"/>
      <c r="AK7281" s="151"/>
      <c r="AL7281" s="141"/>
      <c r="AM7281" s="141"/>
      <c r="AN7281" s="141"/>
      <c r="AO7281" s="142"/>
    </row>
    <row r="7282" spans="2:41" ht="3.75" customHeight="1">
      <c r="B7282" s="135"/>
      <c r="I7282" s="136"/>
      <c r="J7282" s="135"/>
      <c r="M7282" s="136"/>
      <c r="N7282" s="130"/>
      <c r="O7282" s="131"/>
      <c r="P7282" s="131"/>
      <c r="Q7282" s="132"/>
      <c r="R7282" s="788" t="str">
        <f>IF(AND(NM_従事者_従事者94_従事者区分&lt;&gt;"",新_新規_2!K1589&lt;&gt;""), 新_新規_2!K1589, "")
 &amp; IF(AND(NM_従事者_従事者94_従事者区分&lt;&gt;"",新_変更_3!AN1617&lt;&gt;""), 新_変更_3!AN1617, "")</f>
        <v/>
      </c>
      <c r="S7282" s="684"/>
      <c r="T7282" s="684"/>
      <c r="U7282" s="685"/>
      <c r="V7282" s="686" t="str">
        <f>IF(AND(NM_従事者_従事者94_従事者区分&lt;&gt;"",新_新規_2!O1589&lt;&gt;""), 新_新規_2!O1589, "")
&amp; IF(AND(NM_従事者_従事者94_従事者区分&lt;&gt;"",新_変更_3!AR1617&lt;&gt;""), 新_変更_3!AR1617, "")</f>
        <v/>
      </c>
      <c r="W7282" s="688"/>
      <c r="X7282" s="683" t="str">
        <f>IF(AND(NM_従事者_従事者94_従事者区分&lt;&gt;"",新_新規_2!Q1589&lt;&gt;""), 新_新規_2!Q1589, "")
&amp; IF(AND(NM_従事者_従事者94_従事者区分&lt;&gt;"",新_変更_3!AT1617&lt;&gt;""), 新_変更_3!AT1617, "")</f>
        <v/>
      </c>
      <c r="Y7282" s="684"/>
      <c r="Z7282" s="684"/>
      <c r="AA7282" s="685"/>
      <c r="AI7282" s="131"/>
      <c r="AO7282" s="136"/>
    </row>
    <row r="7283" spans="2:41" ht="13.35" customHeight="1">
      <c r="B7283" s="135"/>
      <c r="I7283" s="136"/>
      <c r="J7283" s="135"/>
      <c r="M7283" s="136"/>
      <c r="N7283" s="135" t="s">
        <v>114</v>
      </c>
      <c r="Q7283" s="136"/>
      <c r="R7283" s="686"/>
      <c r="S7283" s="687"/>
      <c r="T7283" s="687"/>
      <c r="U7283" s="688"/>
      <c r="V7283" s="686"/>
      <c r="W7283" s="688"/>
      <c r="X7283" s="686"/>
      <c r="Y7283" s="687"/>
      <c r="Z7283" s="687"/>
      <c r="AA7283" s="688"/>
      <c r="AB7283" s="158" t="s">
        <v>171</v>
      </c>
      <c r="AO7283" s="136"/>
    </row>
    <row r="7284" spans="2:41" ht="3.75" customHeight="1">
      <c r="B7284" s="135"/>
      <c r="I7284" s="136"/>
      <c r="J7284" s="135"/>
      <c r="M7284" s="136"/>
      <c r="N7284" s="135"/>
      <c r="Q7284" s="136"/>
      <c r="R7284" s="689"/>
      <c r="S7284" s="690"/>
      <c r="T7284" s="690"/>
      <c r="U7284" s="691"/>
      <c r="V7284" s="689"/>
      <c r="W7284" s="691"/>
      <c r="X7284" s="689"/>
      <c r="Y7284" s="690"/>
      <c r="Z7284" s="690"/>
      <c r="AA7284" s="691"/>
      <c r="AB7284" s="141"/>
      <c r="AC7284" s="141"/>
      <c r="AD7284" s="141"/>
      <c r="AE7284" s="141"/>
      <c r="AF7284" s="141"/>
      <c r="AG7284" s="141"/>
      <c r="AH7284" s="141"/>
      <c r="AI7284" s="141"/>
      <c r="AJ7284" s="141"/>
      <c r="AK7284" s="141"/>
      <c r="AL7284" s="141"/>
      <c r="AM7284" s="141"/>
      <c r="AN7284" s="141"/>
      <c r="AO7284" s="142"/>
    </row>
    <row r="7285" spans="2:41" ht="3.75" customHeight="1">
      <c r="B7285" s="135"/>
      <c r="I7285" s="136"/>
      <c r="J7285" s="135"/>
      <c r="M7285" s="136"/>
      <c r="N7285" s="130"/>
      <c r="O7285" s="131"/>
      <c r="P7285" s="131"/>
      <c r="Q7285" s="131"/>
      <c r="R7285" s="130"/>
      <c r="S7285" s="131"/>
      <c r="T7285" s="131"/>
      <c r="U7285" s="131"/>
      <c r="V7285" s="131"/>
      <c r="W7285" s="131"/>
      <c r="X7285" s="131"/>
      <c r="Y7285" s="131"/>
      <c r="Z7285" s="131"/>
      <c r="AA7285" s="132"/>
      <c r="AB7285" s="130"/>
      <c r="AI7285" s="136"/>
      <c r="AJ7285" s="130"/>
      <c r="AK7285" s="131"/>
      <c r="AL7285" s="131"/>
      <c r="AM7285" s="131"/>
      <c r="AN7285" s="131"/>
      <c r="AO7285" s="132"/>
    </row>
    <row r="7286" spans="2:41" ht="13.35" customHeight="1">
      <c r="B7286" s="135"/>
      <c r="I7286" s="136"/>
      <c r="J7286" s="135"/>
      <c r="M7286" s="136"/>
      <c r="N7286" s="135" t="s">
        <v>115</v>
      </c>
      <c r="R7286" s="135"/>
      <c r="S7286" s="696" t="str">
        <f>IF(AND(NM_従事者_従事者94_従事者区分&lt;&gt;"",新_新規_2!I1591&lt;&gt;""), 新_新規_2!I1591, "")
&amp; IF(AND(NM_従事者_従事者94_従事者区分&lt;&gt;"",新_変更_3!AL1619&lt;&gt;""), 新_変更_3!AL1619, "")</f>
        <v/>
      </c>
      <c r="T7286" s="694"/>
      <c r="V7286" s="146" t="str">
        <f>IF(AND(NM_従事者_従事者94_従事者区分&lt;&gt;"",新_新規_2!K1591&lt;&gt;""), 新_新規_2!K1591, "")
 &amp; IF(AND(NM_従事者_従事者94_従事者区分&lt;&gt;"",新_変更_3!AN1619&lt;&gt;""), 新_変更_3!AN1619, "")</f>
        <v/>
      </c>
      <c r="W7286" s="124" t="s">
        <v>12</v>
      </c>
      <c r="X7286" s="146" t="str">
        <f>IF(AND(NM_従事者_従事者94_従事者区分&lt;&gt;"",新_新規_2!M1591&lt;&gt;""), 新_新規_2!M1591, "")
 &amp; IF(AND(NM_従事者_従事者94_従事者区分&lt;&gt;"",新_変更_3!AP1619&lt;&gt;""), 新_変更_3!AP1619, "")</f>
        <v/>
      </c>
      <c r="Y7286" s="124" t="s">
        <v>11</v>
      </c>
      <c r="Z7286" s="146" t="str">
        <f>IF(AND(NM_従事者_従事者94_従事者区分&lt;&gt;"",新_新規_2!O1591&lt;&gt;""), 新_新規_2!O1591, "")
 &amp; IF(AND(NM_従事者_従事者94_従事者区分&lt;&gt;"",新_変更_3!AR1619&lt;&gt;""), 新_変更_3!AR1619, "")</f>
        <v/>
      </c>
      <c r="AA7286" s="124" t="s">
        <v>364</v>
      </c>
      <c r="AB7286" s="135" t="s">
        <v>170</v>
      </c>
      <c r="AI7286" s="136"/>
      <c r="AJ7286" s="135"/>
      <c r="AK7286" s="696"/>
      <c r="AL7286" s="693"/>
      <c r="AM7286" s="693"/>
      <c r="AN7286" s="693"/>
      <c r="AO7286" s="694"/>
    </row>
    <row r="7287" spans="2:41" ht="3.75" customHeight="1">
      <c r="B7287" s="135"/>
      <c r="I7287" s="136"/>
      <c r="J7287" s="135"/>
      <c r="M7287" s="136"/>
      <c r="N7287" s="135"/>
      <c r="R7287" s="140"/>
      <c r="S7287" s="141"/>
      <c r="T7287" s="141"/>
      <c r="U7287" s="141"/>
      <c r="V7287" s="141"/>
      <c r="W7287" s="141"/>
      <c r="X7287" s="141"/>
      <c r="Y7287" s="141"/>
      <c r="Z7287" s="141"/>
      <c r="AA7287" s="142"/>
      <c r="AB7287" s="140"/>
      <c r="AC7287" s="141"/>
      <c r="AD7287" s="141"/>
      <c r="AE7287" s="141"/>
      <c r="AF7287" s="141"/>
      <c r="AG7287" s="141"/>
      <c r="AH7287" s="141"/>
      <c r="AI7287" s="142"/>
      <c r="AJ7287" s="140"/>
      <c r="AK7287" s="141"/>
      <c r="AL7287" s="141"/>
      <c r="AM7287" s="141"/>
      <c r="AN7287" s="141"/>
      <c r="AO7287" s="142"/>
    </row>
    <row r="7288" spans="2:41" ht="3.75" customHeight="1">
      <c r="B7288" s="135"/>
      <c r="I7288" s="136"/>
      <c r="J7288" s="135"/>
      <c r="M7288" s="136"/>
      <c r="N7288" s="130"/>
      <c r="O7288" s="131"/>
      <c r="P7288" s="131"/>
      <c r="Q7288" s="132"/>
      <c r="R7288" s="683" t="str">
        <f>IF(新_新規_2!T1588="☑", "研修中の登録販売者", "") &amp; IF(新_変更_3!AW1616="☑", "研修中の登録販売者", "")</f>
        <v/>
      </c>
      <c r="S7288" s="684"/>
      <c r="T7288" s="684"/>
      <c r="U7288" s="684"/>
      <c r="V7288" s="684"/>
      <c r="W7288" s="684"/>
      <c r="X7288" s="684"/>
      <c r="Y7288" s="684"/>
      <c r="Z7288" s="684"/>
      <c r="AA7288" s="684"/>
      <c r="AB7288" s="684"/>
      <c r="AC7288" s="684"/>
      <c r="AD7288" s="684"/>
      <c r="AE7288" s="684"/>
      <c r="AF7288" s="684"/>
      <c r="AG7288" s="684"/>
      <c r="AH7288" s="684"/>
      <c r="AI7288" s="684"/>
      <c r="AJ7288" s="684"/>
      <c r="AK7288" s="684"/>
      <c r="AL7288" s="684"/>
      <c r="AM7288" s="684"/>
      <c r="AN7288" s="684"/>
      <c r="AO7288" s="685"/>
    </row>
    <row r="7289" spans="2:41" ht="13.35" customHeight="1">
      <c r="B7289" s="135"/>
      <c r="I7289" s="136"/>
      <c r="J7289" s="135"/>
      <c r="M7289" s="136"/>
      <c r="N7289" s="135" t="s">
        <v>32</v>
      </c>
      <c r="Q7289" s="136"/>
      <c r="R7289" s="686"/>
      <c r="S7289" s="687"/>
      <c r="T7289" s="687"/>
      <c r="U7289" s="687"/>
      <c r="V7289" s="687"/>
      <c r="W7289" s="687"/>
      <c r="X7289" s="687"/>
      <c r="Y7289" s="687"/>
      <c r="Z7289" s="687"/>
      <c r="AA7289" s="687"/>
      <c r="AB7289" s="687"/>
      <c r="AC7289" s="687"/>
      <c r="AD7289" s="687"/>
      <c r="AE7289" s="687"/>
      <c r="AF7289" s="687"/>
      <c r="AG7289" s="687"/>
      <c r="AH7289" s="687"/>
      <c r="AI7289" s="687"/>
      <c r="AJ7289" s="687"/>
      <c r="AK7289" s="687"/>
      <c r="AL7289" s="687"/>
      <c r="AM7289" s="687"/>
      <c r="AN7289" s="687"/>
      <c r="AO7289" s="688"/>
    </row>
    <row r="7290" spans="2:41" ht="3.75" customHeight="1">
      <c r="B7290" s="135"/>
      <c r="I7290" s="136"/>
      <c r="J7290" s="135"/>
      <c r="M7290" s="136"/>
      <c r="N7290" s="140"/>
      <c r="O7290" s="141"/>
      <c r="P7290" s="141"/>
      <c r="Q7290" s="142"/>
      <c r="R7290" s="689"/>
      <c r="S7290" s="690"/>
      <c r="T7290" s="690"/>
      <c r="U7290" s="690"/>
      <c r="V7290" s="690"/>
      <c r="W7290" s="690"/>
      <c r="X7290" s="690"/>
      <c r="Y7290" s="690"/>
      <c r="Z7290" s="690"/>
      <c r="AA7290" s="690"/>
      <c r="AB7290" s="690"/>
      <c r="AC7290" s="690"/>
      <c r="AD7290" s="690"/>
      <c r="AE7290" s="690"/>
      <c r="AF7290" s="690"/>
      <c r="AG7290" s="690"/>
      <c r="AH7290" s="690"/>
      <c r="AI7290" s="690"/>
      <c r="AJ7290" s="690"/>
      <c r="AK7290" s="690"/>
      <c r="AL7290" s="690"/>
      <c r="AM7290" s="690"/>
      <c r="AN7290" s="690"/>
      <c r="AO7290" s="691"/>
    </row>
    <row r="7291" spans="2:41" ht="3.75" customHeight="1">
      <c r="B7291" s="135"/>
      <c r="I7291" s="136"/>
      <c r="J7291" s="130"/>
      <c r="K7291" s="131"/>
      <c r="L7291" s="131"/>
      <c r="M7291" s="132"/>
      <c r="N7291" s="130"/>
      <c r="O7291" s="131"/>
      <c r="P7291" s="131"/>
      <c r="Q7291" s="132"/>
      <c r="R7291" s="130"/>
      <c r="S7291" s="131"/>
      <c r="T7291" s="131"/>
      <c r="U7291" s="131"/>
      <c r="V7291" s="131"/>
      <c r="W7291" s="131"/>
      <c r="X7291" s="131"/>
      <c r="Y7291" s="131"/>
      <c r="Z7291" s="131"/>
      <c r="AA7291" s="132"/>
      <c r="AB7291" s="130"/>
      <c r="AC7291" s="131"/>
      <c r="AD7291" s="131"/>
      <c r="AE7291" s="132"/>
      <c r="AF7291" s="131"/>
      <c r="AG7291" s="131"/>
      <c r="AH7291" s="131"/>
      <c r="AI7291" s="131"/>
      <c r="AJ7291" s="131"/>
      <c r="AK7291" s="131"/>
      <c r="AL7291" s="131"/>
      <c r="AM7291" s="131"/>
      <c r="AN7291" s="131"/>
      <c r="AO7291" s="132"/>
    </row>
    <row r="7292" spans="2:41" ht="13.35" customHeight="1">
      <c r="B7292" s="135"/>
      <c r="I7292" s="136"/>
      <c r="J7292" s="135"/>
      <c r="M7292" s="136"/>
      <c r="N7292" s="135" t="s">
        <v>27</v>
      </c>
      <c r="Q7292" s="136"/>
      <c r="R7292" s="135"/>
      <c r="S7292" s="692" t="str">
        <f>IF(新_新規_2!I1599&lt;&gt;"", "01300011:その他従事者", "") &amp; IF(新_変更_3!AL1627&lt;&gt;"", "01300011:その他従事者", "")</f>
        <v/>
      </c>
      <c r="T7292" s="693"/>
      <c r="U7292" s="693"/>
      <c r="V7292" s="693"/>
      <c r="W7292" s="693"/>
      <c r="X7292" s="693"/>
      <c r="Y7292" s="693"/>
      <c r="Z7292" s="693"/>
      <c r="AA7292" s="694"/>
      <c r="AB7292" s="135" t="s">
        <v>28</v>
      </c>
      <c r="AE7292" s="136"/>
      <c r="AF7292" s="135"/>
      <c r="AG7292" s="695" t="str">
        <f>IF(新_新規_2!I1607="☑", "01300001:薬剤師", "") &amp; IF(新_変更_3!AL1635="☑", "01300001:薬剤師", "")
&amp; IF(新_新規_2!N1607="☑", "01300002:登録販売者", "") &amp; IF(新_変更_3!AQ1635="☑", "01300002:登録販売者", "")
 &amp; IF(新_新規_2!T1607="☑", "01300002:登録販売者", "") &amp; IF(新_変更_3!AW1635="☑", "01300002:登録販売者", "")</f>
        <v/>
      </c>
      <c r="AH7292" s="693"/>
      <c r="AI7292" s="693"/>
      <c r="AJ7292" s="693"/>
      <c r="AK7292" s="693"/>
      <c r="AL7292" s="693"/>
      <c r="AM7292" s="693"/>
      <c r="AN7292" s="693"/>
      <c r="AO7292" s="694"/>
    </row>
    <row r="7293" spans="2:41" ht="3.75" customHeight="1">
      <c r="B7293" s="135"/>
      <c r="I7293" s="136"/>
      <c r="J7293" s="135"/>
      <c r="M7293" s="136"/>
      <c r="N7293" s="140"/>
      <c r="O7293" s="141"/>
      <c r="P7293" s="141"/>
      <c r="Q7293" s="142"/>
      <c r="R7293" s="140"/>
      <c r="S7293" s="141"/>
      <c r="T7293" s="141"/>
      <c r="U7293" s="141"/>
      <c r="V7293" s="141"/>
      <c r="W7293" s="141"/>
      <c r="X7293" s="141"/>
      <c r="Y7293" s="141"/>
      <c r="Z7293" s="141"/>
      <c r="AA7293" s="142"/>
      <c r="AB7293" s="140"/>
      <c r="AC7293" s="141"/>
      <c r="AD7293" s="141"/>
      <c r="AE7293" s="142"/>
      <c r="AF7293" s="141"/>
      <c r="AG7293" s="141"/>
      <c r="AH7293" s="141"/>
      <c r="AI7293" s="141"/>
      <c r="AJ7293" s="141"/>
      <c r="AK7293" s="141"/>
      <c r="AL7293" s="141"/>
      <c r="AM7293" s="141"/>
      <c r="AN7293" s="141"/>
      <c r="AO7293" s="142"/>
    </row>
    <row r="7294" spans="2:41" ht="3.75" customHeight="1">
      <c r="B7294" s="135"/>
      <c r="I7294" s="136"/>
      <c r="J7294" s="135"/>
      <c r="M7294" s="136"/>
      <c r="N7294" s="130"/>
      <c r="O7294" s="131"/>
      <c r="P7294" s="131"/>
      <c r="Q7294" s="132"/>
      <c r="R7294" s="130"/>
      <c r="S7294" s="131"/>
      <c r="T7294" s="131"/>
      <c r="U7294" s="131"/>
      <c r="V7294" s="131"/>
      <c r="W7294" s="131"/>
      <c r="X7294" s="131"/>
      <c r="Y7294" s="131"/>
      <c r="Z7294" s="131"/>
      <c r="AA7294" s="132"/>
      <c r="AB7294" s="130"/>
      <c r="AC7294" s="131"/>
      <c r="AD7294" s="131"/>
      <c r="AE7294" s="132"/>
      <c r="AF7294" s="130"/>
      <c r="AG7294" s="131"/>
      <c r="AH7294" s="131"/>
      <c r="AI7294" s="131"/>
      <c r="AJ7294" s="131"/>
      <c r="AK7294" s="131"/>
      <c r="AL7294" s="131"/>
      <c r="AM7294" s="131"/>
      <c r="AN7294" s="131"/>
      <c r="AO7294" s="132"/>
    </row>
    <row r="7295" spans="2:41" ht="13.35" customHeight="1">
      <c r="B7295" s="135"/>
      <c r="I7295" s="136"/>
      <c r="J7295" s="135"/>
      <c r="M7295" s="136"/>
      <c r="N7295" s="135" t="s">
        <v>3990</v>
      </c>
      <c r="Q7295" s="136"/>
      <c r="R7295" s="135"/>
      <c r="S7295" s="696"/>
      <c r="T7295" s="694"/>
      <c r="V7295" s="146"/>
      <c r="W7295" s="124" t="s">
        <v>12</v>
      </c>
      <c r="X7295" s="146"/>
      <c r="Y7295" s="124" t="s">
        <v>11</v>
      </c>
      <c r="Z7295" s="146"/>
      <c r="AA7295" s="136" t="s">
        <v>364</v>
      </c>
      <c r="AB7295" s="135" t="s">
        <v>66</v>
      </c>
      <c r="AE7295" s="136"/>
      <c r="AF7295" s="135"/>
      <c r="AG7295" s="696"/>
      <c r="AH7295" s="694"/>
      <c r="AJ7295" s="146"/>
      <c r="AK7295" s="124" t="s">
        <v>12</v>
      </c>
      <c r="AL7295" s="146"/>
      <c r="AM7295" s="124" t="s">
        <v>11</v>
      </c>
      <c r="AN7295" s="146"/>
      <c r="AO7295" s="136" t="s">
        <v>364</v>
      </c>
    </row>
    <row r="7296" spans="2:41" ht="3.75" customHeight="1">
      <c r="B7296" s="135"/>
      <c r="I7296" s="136"/>
      <c r="J7296" s="135"/>
      <c r="M7296" s="136"/>
      <c r="N7296" s="140"/>
      <c r="O7296" s="141"/>
      <c r="P7296" s="141"/>
      <c r="Q7296" s="142"/>
      <c r="R7296" s="140"/>
      <c r="S7296" s="141"/>
      <c r="T7296" s="141"/>
      <c r="U7296" s="141"/>
      <c r="V7296" s="141"/>
      <c r="W7296" s="141"/>
      <c r="X7296" s="141"/>
      <c r="Y7296" s="141"/>
      <c r="Z7296" s="141"/>
      <c r="AA7296" s="142"/>
      <c r="AB7296" s="140"/>
      <c r="AC7296" s="141"/>
      <c r="AD7296" s="141"/>
      <c r="AE7296" s="142"/>
      <c r="AF7296" s="140"/>
      <c r="AG7296" s="141"/>
      <c r="AH7296" s="141"/>
      <c r="AI7296" s="141"/>
      <c r="AJ7296" s="141"/>
      <c r="AK7296" s="141"/>
      <c r="AL7296" s="141"/>
      <c r="AM7296" s="141"/>
      <c r="AN7296" s="141"/>
      <c r="AO7296" s="142"/>
    </row>
    <row r="7297" spans="2:41" ht="3.75" customHeight="1">
      <c r="B7297" s="135"/>
      <c r="I7297" s="136"/>
      <c r="J7297" s="135"/>
      <c r="M7297" s="136"/>
      <c r="N7297" s="130"/>
      <c r="O7297" s="131"/>
      <c r="P7297" s="131"/>
      <c r="Q7297" s="132"/>
      <c r="R7297" s="683" t="str">
        <f>IF(AND(NM_従事者_従事者95_従事者区分&lt;&gt;"",新_新規_2!I1599&lt;&gt;""), 新_新規_2!I1599, "")
 &amp; IF(AND(NM_従事者_従事者95_従事者区分&lt;&gt;"",新_変更_3!AL1627&lt;&gt;""), 新_変更_3!AL1627, "")</f>
        <v/>
      </c>
      <c r="S7297" s="684"/>
      <c r="T7297" s="684"/>
      <c r="U7297" s="684"/>
      <c r="V7297" s="684"/>
      <c r="W7297" s="684"/>
      <c r="X7297" s="684"/>
      <c r="Y7297" s="684"/>
      <c r="Z7297" s="684"/>
      <c r="AA7297" s="684"/>
      <c r="AB7297" s="684"/>
      <c r="AC7297" s="684"/>
      <c r="AD7297" s="684"/>
      <c r="AE7297" s="684"/>
      <c r="AF7297" s="684"/>
      <c r="AG7297" s="684"/>
      <c r="AH7297" s="684"/>
      <c r="AI7297" s="684"/>
      <c r="AJ7297" s="685"/>
      <c r="AK7297" s="131"/>
      <c r="AL7297" s="131"/>
      <c r="AM7297" s="131"/>
      <c r="AN7297" s="131"/>
      <c r="AO7297" s="132"/>
    </row>
    <row r="7298" spans="2:41" ht="13.35" customHeight="1">
      <c r="B7298" s="135"/>
      <c r="I7298" s="136"/>
      <c r="J7298" s="135"/>
      <c r="M7298" s="136"/>
      <c r="N7298" s="135" t="s">
        <v>8</v>
      </c>
      <c r="Q7298" s="136"/>
      <c r="R7298" s="686"/>
      <c r="S7298" s="687"/>
      <c r="T7298" s="687"/>
      <c r="U7298" s="687"/>
      <c r="V7298" s="687"/>
      <c r="W7298" s="687"/>
      <c r="X7298" s="687"/>
      <c r="Y7298" s="687"/>
      <c r="Z7298" s="687"/>
      <c r="AA7298" s="687"/>
      <c r="AB7298" s="687"/>
      <c r="AC7298" s="687"/>
      <c r="AD7298" s="687"/>
      <c r="AE7298" s="687"/>
      <c r="AF7298" s="687"/>
      <c r="AG7298" s="687"/>
      <c r="AH7298" s="687"/>
      <c r="AI7298" s="687"/>
      <c r="AJ7298" s="688"/>
      <c r="AL7298" s="147" t="s">
        <v>13</v>
      </c>
      <c r="AM7298" s="124" t="s">
        <v>29</v>
      </c>
      <c r="AO7298" s="136"/>
    </row>
    <row r="7299" spans="2:41" ht="3.75" customHeight="1">
      <c r="B7299" s="135"/>
      <c r="I7299" s="136"/>
      <c r="J7299" s="135"/>
      <c r="M7299" s="136"/>
      <c r="N7299" s="140"/>
      <c r="O7299" s="141"/>
      <c r="P7299" s="141"/>
      <c r="Q7299" s="142"/>
      <c r="R7299" s="689"/>
      <c r="S7299" s="690"/>
      <c r="T7299" s="690"/>
      <c r="U7299" s="690"/>
      <c r="V7299" s="690"/>
      <c r="W7299" s="690"/>
      <c r="X7299" s="690"/>
      <c r="Y7299" s="690"/>
      <c r="Z7299" s="690"/>
      <c r="AA7299" s="690"/>
      <c r="AB7299" s="690"/>
      <c r="AC7299" s="690"/>
      <c r="AD7299" s="690"/>
      <c r="AE7299" s="690"/>
      <c r="AF7299" s="690"/>
      <c r="AG7299" s="690"/>
      <c r="AH7299" s="690"/>
      <c r="AI7299" s="690"/>
      <c r="AJ7299" s="691"/>
      <c r="AK7299" s="141"/>
      <c r="AL7299" s="141"/>
      <c r="AM7299" s="141"/>
      <c r="AN7299" s="141"/>
      <c r="AO7299" s="142"/>
    </row>
    <row r="7300" spans="2:41" ht="3.75" customHeight="1">
      <c r="B7300" s="135"/>
      <c r="I7300" s="136"/>
      <c r="J7300" s="135"/>
      <c r="M7300" s="136"/>
      <c r="N7300" s="130"/>
      <c r="O7300" s="131"/>
      <c r="P7300" s="131"/>
      <c r="Q7300" s="132"/>
      <c r="R7300" s="683" t="str">
        <f>IF(NM_従事者_従事者95_従事者区分="","",(IF(新_新規_2!I1598&lt;&gt;"", ASC(PHONETIC(新_新規_2!I1598)), "") &amp; IF(新_変更_3!AL1626&lt;&gt;"", ASC(PHONETIC(新_変更_3!AL1626)), "")))</f>
        <v/>
      </c>
      <c r="S7300" s="684"/>
      <c r="T7300" s="684"/>
      <c r="U7300" s="684"/>
      <c r="V7300" s="684"/>
      <c r="W7300" s="684"/>
      <c r="X7300" s="684"/>
      <c r="Y7300" s="684"/>
      <c r="Z7300" s="684"/>
      <c r="AA7300" s="684"/>
      <c r="AB7300" s="684"/>
      <c r="AC7300" s="684"/>
      <c r="AD7300" s="684"/>
      <c r="AE7300" s="684"/>
      <c r="AF7300" s="684"/>
      <c r="AG7300" s="684"/>
      <c r="AH7300" s="684"/>
      <c r="AI7300" s="684"/>
      <c r="AJ7300" s="684"/>
      <c r="AK7300" s="684"/>
      <c r="AL7300" s="684"/>
      <c r="AM7300" s="684"/>
      <c r="AN7300" s="684"/>
      <c r="AO7300" s="685"/>
    </row>
    <row r="7301" spans="2:41" ht="13.35" customHeight="1">
      <c r="B7301" s="135"/>
      <c r="I7301" s="136"/>
      <c r="J7301" s="135"/>
      <c r="M7301" s="136"/>
      <c r="N7301" s="135" t="s">
        <v>61</v>
      </c>
      <c r="Q7301" s="136"/>
      <c r="R7301" s="686"/>
      <c r="S7301" s="687"/>
      <c r="T7301" s="687"/>
      <c r="U7301" s="687"/>
      <c r="V7301" s="687"/>
      <c r="W7301" s="687"/>
      <c r="X7301" s="687"/>
      <c r="Y7301" s="687"/>
      <c r="Z7301" s="687"/>
      <c r="AA7301" s="687"/>
      <c r="AB7301" s="687"/>
      <c r="AC7301" s="687"/>
      <c r="AD7301" s="687"/>
      <c r="AE7301" s="687"/>
      <c r="AF7301" s="687"/>
      <c r="AG7301" s="687"/>
      <c r="AH7301" s="687"/>
      <c r="AI7301" s="687"/>
      <c r="AJ7301" s="687"/>
      <c r="AK7301" s="687"/>
      <c r="AL7301" s="687"/>
      <c r="AM7301" s="687"/>
      <c r="AN7301" s="687"/>
      <c r="AO7301" s="688"/>
    </row>
    <row r="7302" spans="2:41" ht="3.75" customHeight="1">
      <c r="B7302" s="135"/>
      <c r="I7302" s="136"/>
      <c r="J7302" s="135"/>
      <c r="M7302" s="136"/>
      <c r="N7302" s="135"/>
      <c r="Q7302" s="136"/>
      <c r="R7302" s="689"/>
      <c r="S7302" s="690"/>
      <c r="T7302" s="690"/>
      <c r="U7302" s="690"/>
      <c r="V7302" s="690"/>
      <c r="W7302" s="690"/>
      <c r="X7302" s="690"/>
      <c r="Y7302" s="690"/>
      <c r="Z7302" s="690"/>
      <c r="AA7302" s="690"/>
      <c r="AB7302" s="690"/>
      <c r="AC7302" s="690"/>
      <c r="AD7302" s="690"/>
      <c r="AE7302" s="690"/>
      <c r="AF7302" s="690"/>
      <c r="AG7302" s="690"/>
      <c r="AH7302" s="690"/>
      <c r="AI7302" s="690"/>
      <c r="AJ7302" s="690"/>
      <c r="AK7302" s="690"/>
      <c r="AL7302" s="690"/>
      <c r="AM7302" s="690"/>
      <c r="AN7302" s="690"/>
      <c r="AO7302" s="691"/>
    </row>
    <row r="7303" spans="2:41" ht="3.75" customHeight="1">
      <c r="B7303" s="135"/>
      <c r="I7303" s="136"/>
      <c r="J7303" s="135"/>
      <c r="N7303" s="130"/>
      <c r="O7303" s="131"/>
      <c r="P7303" s="131"/>
      <c r="Q7303" s="132"/>
      <c r="U7303" s="787" t="str">
        <f>IF(AND(NM_従事者_従事者95_従事者区分&lt;&gt;"",新_新規_2!L1600&lt;&gt;""), 新_新規_2!L1600, "")
&amp; IF(AND(NM_従事者_従事者95_従事者区分&lt;&gt;"",新_変更_3!AO1628&lt;&gt;""), 新_変更_3!AO1628, "")</f>
        <v/>
      </c>
      <c r="V7303" s="754"/>
      <c r="W7303" s="754"/>
      <c r="X7303" s="789"/>
      <c r="Y7303" s="131"/>
      <c r="Z7303" s="792" t="str">
        <f>IF(AND(NM_従事者_従事者95_従事者区分&lt;&gt;"",新_新規_2!O1600&lt;&gt;""), 新_新規_2!O1600, "")
&amp; IF(AND(NM_従事者_従事者95_従事者区分&lt;&gt;"",新_変更_3!AR1628&lt;&gt;""), 新_変更_3!AR1628, "")</f>
        <v/>
      </c>
      <c r="AA7303" s="754"/>
      <c r="AB7303" s="754"/>
      <c r="AC7303" s="755"/>
      <c r="AG7303" s="683" t="str">
        <f>IF(AND(NM_従事者_従事者95_従事者区分&lt;&gt;"",新_新規_2!L1601&lt;&gt;""), 新_新規_2!L1601, "")
&amp; IF(AND(NM_従事者_従事者95_従事者区分&lt;&gt;"",新_変更_3!AO1629&lt;&gt;""), 新_変更_3!AO1629, "")</f>
        <v/>
      </c>
      <c r="AH7303" s="684"/>
      <c r="AI7303" s="684"/>
      <c r="AJ7303" s="684"/>
      <c r="AK7303" s="684"/>
      <c r="AL7303" s="684"/>
      <c r="AM7303" s="684"/>
      <c r="AN7303" s="684"/>
      <c r="AO7303" s="685"/>
    </row>
    <row r="7304" spans="2:41" ht="13.35" customHeight="1">
      <c r="B7304" s="135"/>
      <c r="I7304" s="136"/>
      <c r="J7304" s="135"/>
      <c r="N7304" s="135"/>
      <c r="Q7304" s="136"/>
      <c r="R7304" s="124" t="s">
        <v>15</v>
      </c>
      <c r="U7304" s="756"/>
      <c r="V7304" s="757"/>
      <c r="W7304" s="757"/>
      <c r="X7304" s="790"/>
      <c r="Y7304" s="125" t="s">
        <v>359</v>
      </c>
      <c r="Z7304" s="793"/>
      <c r="AA7304" s="757"/>
      <c r="AB7304" s="757"/>
      <c r="AC7304" s="758"/>
      <c r="AD7304" s="124" t="s">
        <v>56</v>
      </c>
      <c r="AG7304" s="686"/>
      <c r="AH7304" s="687"/>
      <c r="AI7304" s="687"/>
      <c r="AJ7304" s="687"/>
      <c r="AK7304" s="687"/>
      <c r="AL7304" s="687"/>
      <c r="AM7304" s="687"/>
      <c r="AN7304" s="687"/>
      <c r="AO7304" s="688"/>
    </row>
    <row r="7305" spans="2:41" ht="3.75" customHeight="1">
      <c r="B7305" s="135"/>
      <c r="I7305" s="136"/>
      <c r="J7305" s="135"/>
      <c r="N7305" s="135"/>
      <c r="Q7305" s="136"/>
      <c r="R7305" s="141"/>
      <c r="S7305" s="141"/>
      <c r="T7305" s="141"/>
      <c r="U7305" s="759"/>
      <c r="V7305" s="760"/>
      <c r="W7305" s="760"/>
      <c r="X7305" s="791"/>
      <c r="Y7305" s="141"/>
      <c r="Z7305" s="794"/>
      <c r="AA7305" s="760"/>
      <c r="AB7305" s="760"/>
      <c r="AC7305" s="761"/>
      <c r="AD7305" s="141"/>
      <c r="AE7305" s="141"/>
      <c r="AF7305" s="141"/>
      <c r="AG7305" s="689"/>
      <c r="AH7305" s="690"/>
      <c r="AI7305" s="690"/>
      <c r="AJ7305" s="690"/>
      <c r="AK7305" s="690"/>
      <c r="AL7305" s="690"/>
      <c r="AM7305" s="690"/>
      <c r="AN7305" s="690"/>
      <c r="AO7305" s="691"/>
    </row>
    <row r="7306" spans="2:41" ht="3.75" customHeight="1">
      <c r="B7306" s="135"/>
      <c r="I7306" s="136"/>
      <c r="J7306" s="135"/>
      <c r="N7306" s="135"/>
      <c r="Q7306" s="136"/>
      <c r="R7306" s="131"/>
      <c r="S7306" s="131"/>
      <c r="T7306" s="132"/>
      <c r="U7306" s="683" t="str">
        <f>IF(AND(NM_従事者_従事者95_従事者区分&lt;&gt;"",新_新規_2!T1601&lt;&gt;""), 新_新規_2!T1601, "")
 &amp; IF(AND(NM_従事者_従事者95_従事者区分&lt;&gt;"",新_変更_3!AW1629&lt;&gt;""), 新_変更_3!AW1629, "")</f>
        <v/>
      </c>
      <c r="V7306" s="684"/>
      <c r="W7306" s="684"/>
      <c r="X7306" s="684"/>
      <c r="Y7306" s="684"/>
      <c r="Z7306" s="684"/>
      <c r="AA7306" s="684"/>
      <c r="AB7306" s="684"/>
      <c r="AC7306" s="685"/>
      <c r="AD7306" s="130"/>
      <c r="AE7306" s="131"/>
      <c r="AF7306" s="132"/>
      <c r="AG7306" s="683" t="str">
        <f>IF(AND(NM_従事者_従事者95_従事者区分&lt;&gt;"",新_新規_2!L1602&lt;&gt;""), 新_新規_2!L1602, "")
 &amp; IF(AND(NM_従事者_従事者95_従事者区分&lt;&gt;"",新_変更_3!AO1630&lt;&gt;""), 新_変更_3!AO1630, "")</f>
        <v/>
      </c>
      <c r="AH7306" s="684"/>
      <c r="AI7306" s="684"/>
      <c r="AJ7306" s="684"/>
      <c r="AK7306" s="684"/>
      <c r="AL7306" s="684"/>
      <c r="AM7306" s="684"/>
      <c r="AN7306" s="684"/>
      <c r="AO7306" s="685"/>
    </row>
    <row r="7307" spans="2:41" ht="13.35" customHeight="1">
      <c r="B7307" s="135"/>
      <c r="I7307" s="136"/>
      <c r="J7307" s="135" t="s">
        <v>4087</v>
      </c>
      <c r="N7307" s="135" t="s">
        <v>23</v>
      </c>
      <c r="Q7307" s="136"/>
      <c r="R7307" s="124" t="s">
        <v>17</v>
      </c>
      <c r="T7307" s="136"/>
      <c r="U7307" s="686"/>
      <c r="V7307" s="687"/>
      <c r="W7307" s="687"/>
      <c r="X7307" s="687"/>
      <c r="Y7307" s="687"/>
      <c r="Z7307" s="687"/>
      <c r="AA7307" s="687"/>
      <c r="AB7307" s="687"/>
      <c r="AC7307" s="688"/>
      <c r="AD7307" s="135" t="s">
        <v>18</v>
      </c>
      <c r="AF7307" s="136"/>
      <c r="AG7307" s="686"/>
      <c r="AH7307" s="687"/>
      <c r="AI7307" s="687"/>
      <c r="AJ7307" s="687"/>
      <c r="AK7307" s="687"/>
      <c r="AL7307" s="687"/>
      <c r="AM7307" s="687"/>
      <c r="AN7307" s="687"/>
      <c r="AO7307" s="688"/>
    </row>
    <row r="7308" spans="2:41" ht="3.75" customHeight="1">
      <c r="B7308" s="135"/>
      <c r="I7308" s="136"/>
      <c r="J7308" s="135"/>
      <c r="N7308" s="135"/>
      <c r="Q7308" s="136"/>
      <c r="R7308" s="141"/>
      <c r="S7308" s="141"/>
      <c r="T7308" s="142"/>
      <c r="U7308" s="689"/>
      <c r="V7308" s="690"/>
      <c r="W7308" s="690"/>
      <c r="X7308" s="690"/>
      <c r="Y7308" s="690"/>
      <c r="Z7308" s="690"/>
      <c r="AA7308" s="690"/>
      <c r="AB7308" s="690"/>
      <c r="AC7308" s="691"/>
      <c r="AD7308" s="140"/>
      <c r="AE7308" s="141"/>
      <c r="AF7308" s="142"/>
      <c r="AG7308" s="689"/>
      <c r="AH7308" s="690"/>
      <c r="AI7308" s="690"/>
      <c r="AJ7308" s="690"/>
      <c r="AK7308" s="690"/>
      <c r="AL7308" s="690"/>
      <c r="AM7308" s="690"/>
      <c r="AN7308" s="690"/>
      <c r="AO7308" s="691"/>
    </row>
    <row r="7309" spans="2:41" ht="3.75" customHeight="1">
      <c r="B7309" s="135"/>
      <c r="I7309" s="136"/>
      <c r="J7309" s="135"/>
      <c r="N7309" s="135"/>
      <c r="Q7309" s="136"/>
      <c r="R7309" s="131"/>
      <c r="S7309" s="131"/>
      <c r="T7309" s="132"/>
      <c r="U7309" s="683" t="str">
        <f>IF(AND(NM_従事者_従事者95_従事者区分&lt;&gt;"",新_新規_2!T1602&lt;&gt;""), 新_新規_2!T1602, "")
&amp; IF(AND(NM_従事者_従事者95_従事者区分&lt;&gt;"",新_変更_3!AW1630&lt;&gt;""), 新_変更_3!AW1630, "")</f>
        <v/>
      </c>
      <c r="V7309" s="684"/>
      <c r="W7309" s="684"/>
      <c r="X7309" s="684"/>
      <c r="Y7309" s="684"/>
      <c r="Z7309" s="684"/>
      <c r="AA7309" s="684"/>
      <c r="AB7309" s="684"/>
      <c r="AC7309" s="685"/>
      <c r="AD7309" s="130"/>
      <c r="AE7309" s="131"/>
      <c r="AF7309" s="132"/>
      <c r="AG7309" s="683" t="str">
        <f>IF(AND(NM_従事者_従事者95_従事者区分&lt;&gt;"",新_新規_2!L1603&lt;&gt;""), 新_新規_2!L1603, "")
&amp; IF(AND(NM_従事者_従事者95_従事者区分&lt;&gt;"",新_変更_3!AO1631&lt;&gt;""), 新_変更_3!AO1631, "")</f>
        <v/>
      </c>
      <c r="AH7309" s="684"/>
      <c r="AI7309" s="684"/>
      <c r="AJ7309" s="684"/>
      <c r="AK7309" s="684"/>
      <c r="AL7309" s="684"/>
      <c r="AM7309" s="684"/>
      <c r="AN7309" s="684"/>
      <c r="AO7309" s="685"/>
    </row>
    <row r="7310" spans="2:41" ht="13.35" customHeight="1">
      <c r="B7310" s="135"/>
      <c r="I7310" s="136"/>
      <c r="J7310" s="135"/>
      <c r="N7310" s="135"/>
      <c r="Q7310" s="136"/>
      <c r="R7310" s="124" t="s">
        <v>19</v>
      </c>
      <c r="T7310" s="136"/>
      <c r="U7310" s="686"/>
      <c r="V7310" s="687"/>
      <c r="W7310" s="687"/>
      <c r="X7310" s="687"/>
      <c r="Y7310" s="687"/>
      <c r="Z7310" s="687"/>
      <c r="AA7310" s="687"/>
      <c r="AB7310" s="687"/>
      <c r="AC7310" s="688"/>
      <c r="AD7310" s="135" t="s">
        <v>20</v>
      </c>
      <c r="AF7310" s="136"/>
      <c r="AG7310" s="686"/>
      <c r="AH7310" s="687"/>
      <c r="AI7310" s="687"/>
      <c r="AJ7310" s="687"/>
      <c r="AK7310" s="687"/>
      <c r="AL7310" s="687"/>
      <c r="AM7310" s="687"/>
      <c r="AN7310" s="687"/>
      <c r="AO7310" s="688"/>
    </row>
    <row r="7311" spans="2:41" ht="3.75" customHeight="1">
      <c r="B7311" s="135"/>
      <c r="I7311" s="136"/>
      <c r="J7311" s="135"/>
      <c r="N7311" s="140"/>
      <c r="O7311" s="141"/>
      <c r="P7311" s="141"/>
      <c r="Q7311" s="142"/>
      <c r="R7311" s="141"/>
      <c r="S7311" s="141"/>
      <c r="T7311" s="142"/>
      <c r="U7311" s="689"/>
      <c r="V7311" s="690"/>
      <c r="W7311" s="690"/>
      <c r="X7311" s="690"/>
      <c r="Y7311" s="690"/>
      <c r="Z7311" s="690"/>
      <c r="AA7311" s="690"/>
      <c r="AB7311" s="690"/>
      <c r="AC7311" s="691"/>
      <c r="AD7311" s="140"/>
      <c r="AE7311" s="141"/>
      <c r="AF7311" s="142"/>
      <c r="AG7311" s="689"/>
      <c r="AH7311" s="690"/>
      <c r="AI7311" s="690"/>
      <c r="AJ7311" s="690"/>
      <c r="AK7311" s="690"/>
      <c r="AL7311" s="690"/>
      <c r="AM7311" s="690"/>
      <c r="AN7311" s="690"/>
      <c r="AO7311" s="691"/>
    </row>
    <row r="7312" spans="2:41" ht="3.75" customHeight="1">
      <c r="B7312" s="135"/>
      <c r="I7312" s="136"/>
      <c r="J7312" s="135"/>
      <c r="M7312" s="136"/>
      <c r="N7312" s="135"/>
      <c r="Q7312" s="136"/>
      <c r="R7312" s="130"/>
      <c r="S7312" s="131"/>
      <c r="T7312" s="131"/>
      <c r="U7312" s="131"/>
      <c r="V7312" s="131"/>
      <c r="W7312" s="131"/>
      <c r="X7312" s="131"/>
      <c r="Y7312" s="131"/>
      <c r="Z7312" s="131"/>
      <c r="AA7312" s="131"/>
      <c r="AB7312" s="131"/>
      <c r="AC7312" s="131"/>
      <c r="AD7312" s="131"/>
      <c r="AE7312" s="131"/>
      <c r="AF7312" s="131"/>
      <c r="AG7312" s="131"/>
      <c r="AH7312" s="131"/>
      <c r="AI7312" s="131"/>
      <c r="AJ7312" s="131"/>
      <c r="AK7312" s="131"/>
      <c r="AL7312" s="131"/>
      <c r="AM7312" s="131"/>
      <c r="AN7312" s="131"/>
      <c r="AO7312" s="132"/>
    </row>
    <row r="7313" spans="2:41" ht="13.35" customHeight="1">
      <c r="B7313" s="135"/>
      <c r="I7313" s="136"/>
      <c r="J7313" s="135"/>
      <c r="M7313" s="136"/>
      <c r="N7313" s="135" t="s">
        <v>111</v>
      </c>
      <c r="Q7313" s="136"/>
      <c r="R7313" s="135"/>
      <c r="S7313" s="696"/>
      <c r="T7313" s="694"/>
      <c r="V7313" s="146"/>
      <c r="W7313" s="124" t="s">
        <v>12</v>
      </c>
      <c r="X7313" s="146"/>
      <c r="Y7313" s="124" t="s">
        <v>11</v>
      </c>
      <c r="Z7313" s="146"/>
      <c r="AA7313" s="124" t="s">
        <v>364</v>
      </c>
      <c r="AO7313" s="136"/>
    </row>
    <row r="7314" spans="2:41" ht="3.75" customHeight="1">
      <c r="B7314" s="135"/>
      <c r="I7314" s="136"/>
      <c r="J7314" s="135"/>
      <c r="M7314" s="136"/>
      <c r="N7314" s="135"/>
      <c r="Q7314" s="136"/>
      <c r="R7314" s="135"/>
      <c r="AO7314" s="136"/>
    </row>
    <row r="7315" spans="2:41" ht="3.75" customHeight="1">
      <c r="B7315" s="135"/>
      <c r="I7315" s="136"/>
      <c r="J7315" s="135"/>
      <c r="M7315" s="136"/>
      <c r="N7315" s="130"/>
      <c r="O7315" s="131"/>
      <c r="P7315" s="131"/>
      <c r="Q7315" s="131"/>
      <c r="R7315" s="781" t="str">
        <f>IF(AND(NM_従事者_従事者95_従事者区分&lt;&gt;"",新_新規_2!I1604&lt;&gt;""), 新_新規_2!I1604, "")
&amp; IF(AND(NM_従事者_従事者95_従事者区分&lt;&gt;"",新_変更_3!AL1632&lt;&gt;""), 新_変更_3!AL1632, "")</f>
        <v/>
      </c>
      <c r="S7315" s="784" t="str">
        <f>IF(AND(NM_従事者_従事者95_従事者区分&lt;&gt;"",新_新規_2!J1604&lt;&gt;""), 新_新規_2!J1604, "")
&amp; IF(AND(NM_従事者_従事者95_従事者区分&lt;&gt;"",新_変更_3!AM1632&lt;&gt;""), 新_変更_3!AM1632, "")</f>
        <v/>
      </c>
      <c r="T7315" s="131"/>
      <c r="U7315" s="787" t="str">
        <f>IF(AND(NM_従事者_従事者95_従事者区分&lt;&gt;"",新_新規_2!L1604&lt;&gt;""), 新_新規_2!L1604, "")
&amp; IF(AND(NM_従事者_従事者95_従事者区分&lt;&gt;"",新_変更_3!AO1632&lt;&gt;""), 新_変更_3!AO1632, "")</f>
        <v/>
      </c>
      <c r="V7315" s="130"/>
      <c r="W7315" s="131"/>
      <c r="X7315" s="131"/>
      <c r="Y7315" s="131"/>
      <c r="Z7315" s="131"/>
      <c r="AA7315" s="131"/>
      <c r="AB7315" s="131"/>
      <c r="AC7315" s="131"/>
      <c r="AD7315" s="131"/>
      <c r="AE7315" s="131"/>
      <c r="AF7315" s="131"/>
      <c r="AG7315" s="131"/>
      <c r="AH7315" s="133"/>
      <c r="AI7315" s="133"/>
      <c r="AJ7315" s="131"/>
      <c r="AK7315" s="149"/>
      <c r="AL7315" s="131"/>
      <c r="AM7315" s="131"/>
      <c r="AN7315" s="131"/>
      <c r="AO7315" s="132"/>
    </row>
    <row r="7316" spans="2:41" ht="13.35" customHeight="1">
      <c r="B7316" s="135"/>
      <c r="I7316" s="136"/>
      <c r="J7316" s="135"/>
      <c r="M7316" s="136"/>
      <c r="N7316" s="135" t="s">
        <v>30</v>
      </c>
      <c r="R7316" s="782"/>
      <c r="S7316" s="785"/>
      <c r="T7316" s="124" t="s">
        <v>388</v>
      </c>
      <c r="U7316" s="756"/>
      <c r="V7316" s="135" t="s">
        <v>112</v>
      </c>
      <c r="AH7316" s="137"/>
      <c r="AI7316" s="137"/>
      <c r="AK7316" s="150"/>
      <c r="AO7316" s="136"/>
    </row>
    <row r="7317" spans="2:41" ht="3.75" customHeight="1">
      <c r="B7317" s="135"/>
      <c r="I7317" s="136"/>
      <c r="J7317" s="135"/>
      <c r="M7317" s="136"/>
      <c r="N7317" s="135"/>
      <c r="R7317" s="783"/>
      <c r="S7317" s="786"/>
      <c r="T7317" s="141"/>
      <c r="U7317" s="759"/>
      <c r="V7317" s="140"/>
      <c r="W7317" s="141"/>
      <c r="X7317" s="141"/>
      <c r="Y7317" s="141"/>
      <c r="Z7317" s="141"/>
      <c r="AA7317" s="141"/>
      <c r="AB7317" s="141"/>
      <c r="AC7317" s="141"/>
      <c r="AD7317" s="141"/>
      <c r="AE7317" s="141"/>
      <c r="AF7317" s="141"/>
      <c r="AG7317" s="141"/>
      <c r="AH7317" s="143"/>
      <c r="AI7317" s="143"/>
      <c r="AJ7317" s="141"/>
      <c r="AK7317" s="151"/>
      <c r="AL7317" s="141"/>
      <c r="AM7317" s="141"/>
      <c r="AN7317" s="141"/>
      <c r="AO7317" s="142"/>
    </row>
    <row r="7318" spans="2:41" ht="3.75" customHeight="1">
      <c r="B7318" s="135"/>
      <c r="I7318" s="136"/>
      <c r="J7318" s="135"/>
      <c r="M7318" s="136"/>
      <c r="N7318" s="130"/>
      <c r="O7318" s="131"/>
      <c r="P7318" s="131"/>
      <c r="Q7318" s="132"/>
      <c r="R7318" s="788" t="str">
        <f>IF(AND(NM_従事者_従事者95_従事者区分&lt;&gt;"",新_新規_2!K1608&lt;&gt;""), 新_新規_2!K1608, "")
 &amp; IF(AND(NM_従事者_従事者95_従事者区分&lt;&gt;"",新_変更_3!AN1636&lt;&gt;""), 新_変更_3!AN1636, "")</f>
        <v/>
      </c>
      <c r="S7318" s="684"/>
      <c r="T7318" s="684"/>
      <c r="U7318" s="685"/>
      <c r="V7318" s="686" t="str">
        <f>IF(AND(NM_従事者_従事者95_従事者区分&lt;&gt;"",新_新規_2!O1608&lt;&gt;""), 新_新規_2!O1608, "")
&amp; IF(AND(NM_従事者_従事者95_従事者区分&lt;&gt;"",新_変更_3!AR1636&lt;&gt;""), 新_変更_3!AR1636, "")</f>
        <v/>
      </c>
      <c r="W7318" s="688"/>
      <c r="X7318" s="683" t="str">
        <f>IF(AND(NM_従事者_従事者95_従事者区分&lt;&gt;"",新_新規_2!Q1608&lt;&gt;""), 新_新規_2!Q1608, "")
&amp; IF(AND(NM_従事者_従事者95_従事者区分&lt;&gt;"",新_変更_3!AT1636&lt;&gt;""), 新_変更_3!AT1636, "")</f>
        <v/>
      </c>
      <c r="Y7318" s="684"/>
      <c r="Z7318" s="684"/>
      <c r="AA7318" s="685"/>
      <c r="AI7318" s="131"/>
      <c r="AO7318" s="136"/>
    </row>
    <row r="7319" spans="2:41" ht="13.35" customHeight="1">
      <c r="B7319" s="135"/>
      <c r="I7319" s="136"/>
      <c r="J7319" s="135"/>
      <c r="M7319" s="136"/>
      <c r="N7319" s="135" t="s">
        <v>114</v>
      </c>
      <c r="Q7319" s="136"/>
      <c r="R7319" s="686"/>
      <c r="S7319" s="687"/>
      <c r="T7319" s="687"/>
      <c r="U7319" s="688"/>
      <c r="V7319" s="686"/>
      <c r="W7319" s="688"/>
      <c r="X7319" s="686"/>
      <c r="Y7319" s="687"/>
      <c r="Z7319" s="687"/>
      <c r="AA7319" s="688"/>
      <c r="AB7319" s="158" t="s">
        <v>171</v>
      </c>
      <c r="AO7319" s="136"/>
    </row>
    <row r="7320" spans="2:41" ht="3.75" customHeight="1">
      <c r="B7320" s="135"/>
      <c r="I7320" s="136"/>
      <c r="J7320" s="135"/>
      <c r="M7320" s="136"/>
      <c r="N7320" s="135"/>
      <c r="Q7320" s="136"/>
      <c r="R7320" s="689"/>
      <c r="S7320" s="690"/>
      <c r="T7320" s="690"/>
      <c r="U7320" s="691"/>
      <c r="V7320" s="689"/>
      <c r="W7320" s="691"/>
      <c r="X7320" s="689"/>
      <c r="Y7320" s="690"/>
      <c r="Z7320" s="690"/>
      <c r="AA7320" s="691"/>
      <c r="AB7320" s="141"/>
      <c r="AC7320" s="141"/>
      <c r="AD7320" s="141"/>
      <c r="AE7320" s="141"/>
      <c r="AF7320" s="141"/>
      <c r="AG7320" s="141"/>
      <c r="AH7320" s="141"/>
      <c r="AI7320" s="141"/>
      <c r="AJ7320" s="141"/>
      <c r="AK7320" s="141"/>
      <c r="AL7320" s="141"/>
      <c r="AM7320" s="141"/>
      <c r="AN7320" s="141"/>
      <c r="AO7320" s="142"/>
    </row>
    <row r="7321" spans="2:41" ht="3.75" customHeight="1">
      <c r="B7321" s="135"/>
      <c r="I7321" s="136"/>
      <c r="J7321" s="135"/>
      <c r="M7321" s="136"/>
      <c r="N7321" s="130"/>
      <c r="O7321" s="131"/>
      <c r="P7321" s="131"/>
      <c r="Q7321" s="131"/>
      <c r="R7321" s="130"/>
      <c r="S7321" s="131"/>
      <c r="T7321" s="131"/>
      <c r="U7321" s="131"/>
      <c r="V7321" s="131"/>
      <c r="W7321" s="131"/>
      <c r="X7321" s="131"/>
      <c r="Y7321" s="131"/>
      <c r="Z7321" s="131"/>
      <c r="AA7321" s="132"/>
      <c r="AB7321" s="130"/>
      <c r="AI7321" s="136"/>
      <c r="AJ7321" s="130"/>
      <c r="AK7321" s="131"/>
      <c r="AL7321" s="131"/>
      <c r="AM7321" s="131"/>
      <c r="AN7321" s="131"/>
      <c r="AO7321" s="132"/>
    </row>
    <row r="7322" spans="2:41" ht="13.35" customHeight="1">
      <c r="B7322" s="135"/>
      <c r="I7322" s="136"/>
      <c r="J7322" s="135"/>
      <c r="M7322" s="136"/>
      <c r="N7322" s="135" t="s">
        <v>115</v>
      </c>
      <c r="R7322" s="135"/>
      <c r="S7322" s="696" t="str">
        <f>IF(AND(NM_従事者_従事者95_従事者区分&lt;&gt;"",新_新規_2!I1610&lt;&gt;""), 新_新規_2!I1610, "")
&amp; IF(AND(NM_従事者_従事者95_従事者区分&lt;&gt;"",新_変更_3!AL1638&lt;&gt;""), 新_変更_3!AL1638, "")</f>
        <v/>
      </c>
      <c r="T7322" s="694"/>
      <c r="V7322" s="146" t="str">
        <f>IF(AND(NM_従事者_従事者95_従事者区分&lt;&gt;"",新_新規_2!K1610&lt;&gt;""), 新_新規_2!K1610, "")
 &amp; IF(AND(NM_従事者_従事者95_従事者区分&lt;&gt;"",新_変更_3!AN1638&lt;&gt;""), 新_変更_3!AN1638, "")</f>
        <v/>
      </c>
      <c r="W7322" s="124" t="s">
        <v>12</v>
      </c>
      <c r="X7322" s="146" t="str">
        <f>IF(AND(NM_従事者_従事者95_従事者区分&lt;&gt;"",新_新規_2!M1610&lt;&gt;""), 新_新規_2!M1610, "")
&amp; IF(AND(NM_従事者_従事者95_従事者区分&lt;&gt;"",新_変更_3!AP1638&lt;&gt;""), 新_変更_3!AP1638, "")</f>
        <v/>
      </c>
      <c r="Y7322" s="124" t="s">
        <v>11</v>
      </c>
      <c r="Z7322" s="146" t="str">
        <f>IF(AND(NM_従事者_従事者95_従事者区分&lt;&gt;"",新_新規_2!O1610&lt;&gt;""), 新_新規_2!O1610, "")
&amp; IF(AND(NM_従事者_従事者95_従事者区分&lt;&gt;"",新_変更_3!AR1638&lt;&gt;""), 新_変更_3!AR1638, "")</f>
        <v/>
      </c>
      <c r="AA7322" s="124" t="s">
        <v>364</v>
      </c>
      <c r="AB7322" s="135" t="s">
        <v>170</v>
      </c>
      <c r="AI7322" s="136"/>
      <c r="AJ7322" s="135"/>
      <c r="AK7322" s="696"/>
      <c r="AL7322" s="693"/>
      <c r="AM7322" s="693"/>
      <c r="AN7322" s="693"/>
      <c r="AO7322" s="694"/>
    </row>
    <row r="7323" spans="2:41" ht="3.75" customHeight="1">
      <c r="B7323" s="135"/>
      <c r="I7323" s="136"/>
      <c r="J7323" s="135"/>
      <c r="M7323" s="136"/>
      <c r="N7323" s="135"/>
      <c r="R7323" s="140"/>
      <c r="S7323" s="141"/>
      <c r="T7323" s="141"/>
      <c r="U7323" s="141"/>
      <c r="V7323" s="141"/>
      <c r="W7323" s="141"/>
      <c r="X7323" s="141"/>
      <c r="Y7323" s="141"/>
      <c r="Z7323" s="141"/>
      <c r="AA7323" s="142"/>
      <c r="AB7323" s="140"/>
      <c r="AC7323" s="141"/>
      <c r="AD7323" s="141"/>
      <c r="AE7323" s="141"/>
      <c r="AF7323" s="141"/>
      <c r="AG7323" s="141"/>
      <c r="AH7323" s="141"/>
      <c r="AI7323" s="142"/>
      <c r="AJ7323" s="140"/>
      <c r="AK7323" s="141"/>
      <c r="AL7323" s="141"/>
      <c r="AM7323" s="141"/>
      <c r="AN7323" s="141"/>
      <c r="AO7323" s="142"/>
    </row>
    <row r="7324" spans="2:41" ht="3.75" customHeight="1">
      <c r="B7324" s="135"/>
      <c r="I7324" s="136"/>
      <c r="J7324" s="135"/>
      <c r="M7324" s="136"/>
      <c r="N7324" s="130"/>
      <c r="O7324" s="131"/>
      <c r="P7324" s="131"/>
      <c r="Q7324" s="132"/>
      <c r="R7324" s="683" t="str">
        <f>IF(新_新規_2!T1607="☑", "研修中の登録販売者", "") &amp; IF(新_変更_3!AW1635="☑", "研修中の登録販売者", "")</f>
        <v/>
      </c>
      <c r="S7324" s="684"/>
      <c r="T7324" s="684"/>
      <c r="U7324" s="684"/>
      <c r="V7324" s="684"/>
      <c r="W7324" s="684"/>
      <c r="X7324" s="684"/>
      <c r="Y7324" s="684"/>
      <c r="Z7324" s="684"/>
      <c r="AA7324" s="684"/>
      <c r="AB7324" s="684"/>
      <c r="AC7324" s="684"/>
      <c r="AD7324" s="684"/>
      <c r="AE7324" s="684"/>
      <c r="AF7324" s="684"/>
      <c r="AG7324" s="684"/>
      <c r="AH7324" s="684"/>
      <c r="AI7324" s="684"/>
      <c r="AJ7324" s="684"/>
      <c r="AK7324" s="684"/>
      <c r="AL7324" s="684"/>
      <c r="AM7324" s="684"/>
      <c r="AN7324" s="684"/>
      <c r="AO7324" s="685"/>
    </row>
    <row r="7325" spans="2:41" ht="13.35" customHeight="1">
      <c r="B7325" s="135"/>
      <c r="I7325" s="136"/>
      <c r="J7325" s="135"/>
      <c r="M7325" s="136"/>
      <c r="N7325" s="135" t="s">
        <v>32</v>
      </c>
      <c r="Q7325" s="136"/>
      <c r="R7325" s="686"/>
      <c r="S7325" s="687"/>
      <c r="T7325" s="687"/>
      <c r="U7325" s="687"/>
      <c r="V7325" s="687"/>
      <c r="W7325" s="687"/>
      <c r="X7325" s="687"/>
      <c r="Y7325" s="687"/>
      <c r="Z7325" s="687"/>
      <c r="AA7325" s="687"/>
      <c r="AB7325" s="687"/>
      <c r="AC7325" s="687"/>
      <c r="AD7325" s="687"/>
      <c r="AE7325" s="687"/>
      <c r="AF7325" s="687"/>
      <c r="AG7325" s="687"/>
      <c r="AH7325" s="687"/>
      <c r="AI7325" s="687"/>
      <c r="AJ7325" s="687"/>
      <c r="AK7325" s="687"/>
      <c r="AL7325" s="687"/>
      <c r="AM7325" s="687"/>
      <c r="AN7325" s="687"/>
      <c r="AO7325" s="688"/>
    </row>
    <row r="7326" spans="2:41" ht="3.75" customHeight="1">
      <c r="B7326" s="135"/>
      <c r="I7326" s="136"/>
      <c r="J7326" s="135"/>
      <c r="M7326" s="136"/>
      <c r="N7326" s="140"/>
      <c r="O7326" s="141"/>
      <c r="P7326" s="141"/>
      <c r="Q7326" s="142"/>
      <c r="R7326" s="689"/>
      <c r="S7326" s="690"/>
      <c r="T7326" s="690"/>
      <c r="U7326" s="690"/>
      <c r="V7326" s="690"/>
      <c r="W7326" s="690"/>
      <c r="X7326" s="690"/>
      <c r="Y7326" s="690"/>
      <c r="Z7326" s="690"/>
      <c r="AA7326" s="690"/>
      <c r="AB7326" s="690"/>
      <c r="AC7326" s="690"/>
      <c r="AD7326" s="690"/>
      <c r="AE7326" s="690"/>
      <c r="AF7326" s="690"/>
      <c r="AG7326" s="690"/>
      <c r="AH7326" s="690"/>
      <c r="AI7326" s="690"/>
      <c r="AJ7326" s="690"/>
      <c r="AK7326" s="690"/>
      <c r="AL7326" s="690"/>
      <c r="AM7326" s="690"/>
      <c r="AN7326" s="690"/>
      <c r="AO7326" s="691"/>
    </row>
    <row r="7327" spans="2:41" ht="3.75" customHeight="1">
      <c r="B7327" s="135"/>
      <c r="I7327" s="136"/>
      <c r="J7327" s="130"/>
      <c r="K7327" s="131"/>
      <c r="L7327" s="131"/>
      <c r="M7327" s="132"/>
      <c r="N7327" s="130"/>
      <c r="O7327" s="131"/>
      <c r="P7327" s="131"/>
      <c r="Q7327" s="132"/>
      <c r="R7327" s="130"/>
      <c r="S7327" s="131"/>
      <c r="T7327" s="131"/>
      <c r="U7327" s="131"/>
      <c r="V7327" s="131"/>
      <c r="W7327" s="131"/>
      <c r="X7327" s="131"/>
      <c r="Y7327" s="131"/>
      <c r="Z7327" s="131"/>
      <c r="AA7327" s="132"/>
      <c r="AB7327" s="130"/>
      <c r="AC7327" s="131"/>
      <c r="AD7327" s="131"/>
      <c r="AE7327" s="132"/>
      <c r="AF7327" s="131"/>
      <c r="AG7327" s="131"/>
      <c r="AH7327" s="131"/>
      <c r="AI7327" s="131"/>
      <c r="AJ7327" s="131"/>
      <c r="AK7327" s="131"/>
      <c r="AL7327" s="131"/>
      <c r="AM7327" s="131"/>
      <c r="AN7327" s="131"/>
      <c r="AO7327" s="132"/>
    </row>
    <row r="7328" spans="2:41" ht="13.35" customHeight="1">
      <c r="B7328" s="135"/>
      <c r="I7328" s="136"/>
      <c r="J7328" s="135"/>
      <c r="M7328" s="136"/>
      <c r="N7328" s="135" t="s">
        <v>27</v>
      </c>
      <c r="Q7328" s="136"/>
      <c r="R7328" s="135"/>
      <c r="S7328" s="692" t="str">
        <f>IF(新_新規_2!I1614&lt;&gt;"", "01300011:その他従事者", "") &amp; IF(新_変更_3!AL1642&lt;&gt;"", "01300011:その他従事者", "")</f>
        <v/>
      </c>
      <c r="T7328" s="693"/>
      <c r="U7328" s="693"/>
      <c r="V7328" s="693"/>
      <c r="W7328" s="693"/>
      <c r="X7328" s="693"/>
      <c r="Y7328" s="693"/>
      <c r="Z7328" s="693"/>
      <c r="AA7328" s="694"/>
      <c r="AB7328" s="135" t="s">
        <v>28</v>
      </c>
      <c r="AE7328" s="136"/>
      <c r="AF7328" s="135"/>
      <c r="AG7328" s="695" t="str">
        <f>IF(新_新規_2!I1622="☑", "01300001:薬剤師", "") &amp; IF(新_変更_3!AL1650="☑", "01300001:薬剤師", "")
&amp; IF(新_新規_2!N1622="☑", "01300002:登録販売者", "") &amp; IF(新_変更_3!AQ1650="☑", "01300002:登録販売者", "")
 &amp; IF(新_新規_2!T1622="☑", "01300002:登録販売者", "") &amp; IF(新_変更_3!AW1650="☑", "01300002:登録販売者", "")</f>
        <v/>
      </c>
      <c r="AH7328" s="693"/>
      <c r="AI7328" s="693"/>
      <c r="AJ7328" s="693"/>
      <c r="AK7328" s="693"/>
      <c r="AL7328" s="693"/>
      <c r="AM7328" s="693"/>
      <c r="AN7328" s="693"/>
      <c r="AO7328" s="694"/>
    </row>
    <row r="7329" spans="2:41" ht="3.75" customHeight="1">
      <c r="B7329" s="135"/>
      <c r="I7329" s="136"/>
      <c r="J7329" s="135"/>
      <c r="M7329" s="136"/>
      <c r="N7329" s="140"/>
      <c r="O7329" s="141"/>
      <c r="P7329" s="141"/>
      <c r="Q7329" s="142"/>
      <c r="R7329" s="140"/>
      <c r="S7329" s="141"/>
      <c r="T7329" s="141"/>
      <c r="U7329" s="141"/>
      <c r="V7329" s="141"/>
      <c r="W7329" s="141"/>
      <c r="X7329" s="141"/>
      <c r="Y7329" s="141"/>
      <c r="Z7329" s="141"/>
      <c r="AA7329" s="142"/>
      <c r="AB7329" s="140"/>
      <c r="AC7329" s="141"/>
      <c r="AD7329" s="141"/>
      <c r="AE7329" s="142"/>
      <c r="AF7329" s="141"/>
      <c r="AG7329" s="141"/>
      <c r="AH7329" s="141"/>
      <c r="AI7329" s="141"/>
      <c r="AJ7329" s="141"/>
      <c r="AK7329" s="141"/>
      <c r="AL7329" s="141"/>
      <c r="AM7329" s="141"/>
      <c r="AN7329" s="141"/>
      <c r="AO7329" s="142"/>
    </row>
    <row r="7330" spans="2:41" ht="3.75" customHeight="1">
      <c r="B7330" s="135"/>
      <c r="I7330" s="136"/>
      <c r="J7330" s="135"/>
      <c r="M7330" s="136"/>
      <c r="N7330" s="130"/>
      <c r="O7330" s="131"/>
      <c r="P7330" s="131"/>
      <c r="Q7330" s="132"/>
      <c r="R7330" s="130"/>
      <c r="S7330" s="131"/>
      <c r="T7330" s="131"/>
      <c r="U7330" s="131"/>
      <c r="V7330" s="131"/>
      <c r="W7330" s="131"/>
      <c r="X7330" s="131"/>
      <c r="Y7330" s="131"/>
      <c r="Z7330" s="131"/>
      <c r="AA7330" s="132"/>
      <c r="AB7330" s="130"/>
      <c r="AC7330" s="131"/>
      <c r="AD7330" s="131"/>
      <c r="AE7330" s="132"/>
      <c r="AF7330" s="130"/>
      <c r="AG7330" s="131"/>
      <c r="AH7330" s="131"/>
      <c r="AI7330" s="131"/>
      <c r="AJ7330" s="131"/>
      <c r="AK7330" s="131"/>
      <c r="AL7330" s="131"/>
      <c r="AM7330" s="131"/>
      <c r="AN7330" s="131"/>
      <c r="AO7330" s="132"/>
    </row>
    <row r="7331" spans="2:41" ht="13.35" customHeight="1">
      <c r="B7331" s="135"/>
      <c r="I7331" s="136"/>
      <c r="J7331" s="135"/>
      <c r="M7331" s="136"/>
      <c r="N7331" s="135" t="s">
        <v>3990</v>
      </c>
      <c r="Q7331" s="136"/>
      <c r="R7331" s="135"/>
      <c r="S7331" s="696"/>
      <c r="T7331" s="694"/>
      <c r="V7331" s="146"/>
      <c r="W7331" s="124" t="s">
        <v>12</v>
      </c>
      <c r="X7331" s="146"/>
      <c r="Y7331" s="124" t="s">
        <v>11</v>
      </c>
      <c r="Z7331" s="146"/>
      <c r="AA7331" s="136" t="s">
        <v>364</v>
      </c>
      <c r="AB7331" s="135" t="s">
        <v>66</v>
      </c>
      <c r="AE7331" s="136"/>
      <c r="AF7331" s="135"/>
      <c r="AG7331" s="696"/>
      <c r="AH7331" s="694"/>
      <c r="AJ7331" s="146"/>
      <c r="AK7331" s="124" t="s">
        <v>12</v>
      </c>
      <c r="AL7331" s="146"/>
      <c r="AM7331" s="124" t="s">
        <v>11</v>
      </c>
      <c r="AN7331" s="146"/>
      <c r="AO7331" s="136" t="s">
        <v>364</v>
      </c>
    </row>
    <row r="7332" spans="2:41" ht="3.75" customHeight="1">
      <c r="B7332" s="135"/>
      <c r="I7332" s="136"/>
      <c r="J7332" s="135"/>
      <c r="M7332" s="136"/>
      <c r="N7332" s="140"/>
      <c r="O7332" s="141"/>
      <c r="P7332" s="141"/>
      <c r="Q7332" s="142"/>
      <c r="R7332" s="140"/>
      <c r="S7332" s="141"/>
      <c r="T7332" s="141"/>
      <c r="U7332" s="141"/>
      <c r="V7332" s="141"/>
      <c r="W7332" s="141"/>
      <c r="X7332" s="141"/>
      <c r="Y7332" s="141"/>
      <c r="Z7332" s="141"/>
      <c r="AA7332" s="142"/>
      <c r="AB7332" s="140"/>
      <c r="AC7332" s="141"/>
      <c r="AD7332" s="141"/>
      <c r="AE7332" s="142"/>
      <c r="AF7332" s="140"/>
      <c r="AG7332" s="141"/>
      <c r="AH7332" s="141"/>
      <c r="AI7332" s="141"/>
      <c r="AJ7332" s="141"/>
      <c r="AK7332" s="141"/>
      <c r="AL7332" s="141"/>
      <c r="AM7332" s="141"/>
      <c r="AN7332" s="141"/>
      <c r="AO7332" s="142"/>
    </row>
    <row r="7333" spans="2:41" ht="3.75" customHeight="1">
      <c r="B7333" s="135"/>
      <c r="I7333" s="136"/>
      <c r="J7333" s="135"/>
      <c r="M7333" s="136"/>
      <c r="N7333" s="130"/>
      <c r="O7333" s="131"/>
      <c r="P7333" s="131"/>
      <c r="Q7333" s="132"/>
      <c r="R7333" s="683" t="str">
        <f>IF(AND(NM_従事者_従事者96_従事者区分&lt;&gt;"",新_新規_2!I1614&lt;&gt;""), 新_新規_2!I1614, "")
&amp; IF(AND(NM_従事者_従事者96_従事者区分&lt;&gt;"",新_変更_3!AL1642&lt;&gt;""), 新_変更_3!AL1642, "")</f>
        <v/>
      </c>
      <c r="S7333" s="684"/>
      <c r="T7333" s="684"/>
      <c r="U7333" s="684"/>
      <c r="V7333" s="684"/>
      <c r="W7333" s="684"/>
      <c r="X7333" s="684"/>
      <c r="Y7333" s="684"/>
      <c r="Z7333" s="684"/>
      <c r="AA7333" s="684"/>
      <c r="AB7333" s="684"/>
      <c r="AC7333" s="684"/>
      <c r="AD7333" s="684"/>
      <c r="AE7333" s="684"/>
      <c r="AF7333" s="684"/>
      <c r="AG7333" s="684"/>
      <c r="AH7333" s="684"/>
      <c r="AI7333" s="684"/>
      <c r="AJ7333" s="685"/>
      <c r="AK7333" s="131"/>
      <c r="AL7333" s="131"/>
      <c r="AM7333" s="131"/>
      <c r="AN7333" s="131"/>
      <c r="AO7333" s="132"/>
    </row>
    <row r="7334" spans="2:41" ht="13.35" customHeight="1">
      <c r="B7334" s="135"/>
      <c r="I7334" s="136"/>
      <c r="J7334" s="135"/>
      <c r="M7334" s="136"/>
      <c r="N7334" s="135" t="s">
        <v>8</v>
      </c>
      <c r="Q7334" s="136"/>
      <c r="R7334" s="686"/>
      <c r="S7334" s="687"/>
      <c r="T7334" s="687"/>
      <c r="U7334" s="687"/>
      <c r="V7334" s="687"/>
      <c r="W7334" s="687"/>
      <c r="X7334" s="687"/>
      <c r="Y7334" s="687"/>
      <c r="Z7334" s="687"/>
      <c r="AA7334" s="687"/>
      <c r="AB7334" s="687"/>
      <c r="AC7334" s="687"/>
      <c r="AD7334" s="687"/>
      <c r="AE7334" s="687"/>
      <c r="AF7334" s="687"/>
      <c r="AG7334" s="687"/>
      <c r="AH7334" s="687"/>
      <c r="AI7334" s="687"/>
      <c r="AJ7334" s="688"/>
      <c r="AL7334" s="147" t="s">
        <v>13</v>
      </c>
      <c r="AM7334" s="124" t="s">
        <v>29</v>
      </c>
      <c r="AO7334" s="136"/>
    </row>
    <row r="7335" spans="2:41" ht="3.75" customHeight="1">
      <c r="B7335" s="135"/>
      <c r="I7335" s="136"/>
      <c r="J7335" s="135"/>
      <c r="M7335" s="136"/>
      <c r="N7335" s="140"/>
      <c r="O7335" s="141"/>
      <c r="P7335" s="141"/>
      <c r="Q7335" s="142"/>
      <c r="R7335" s="689"/>
      <c r="S7335" s="690"/>
      <c r="T7335" s="690"/>
      <c r="U7335" s="690"/>
      <c r="V7335" s="690"/>
      <c r="W7335" s="690"/>
      <c r="X7335" s="690"/>
      <c r="Y7335" s="690"/>
      <c r="Z7335" s="690"/>
      <c r="AA7335" s="690"/>
      <c r="AB7335" s="690"/>
      <c r="AC7335" s="690"/>
      <c r="AD7335" s="690"/>
      <c r="AE7335" s="690"/>
      <c r="AF7335" s="690"/>
      <c r="AG7335" s="690"/>
      <c r="AH7335" s="690"/>
      <c r="AI7335" s="690"/>
      <c r="AJ7335" s="691"/>
      <c r="AK7335" s="141"/>
      <c r="AL7335" s="141"/>
      <c r="AM7335" s="141"/>
      <c r="AN7335" s="141"/>
      <c r="AO7335" s="142"/>
    </row>
    <row r="7336" spans="2:41" ht="3.75" customHeight="1">
      <c r="B7336" s="135"/>
      <c r="I7336" s="136"/>
      <c r="J7336" s="135"/>
      <c r="M7336" s="136"/>
      <c r="N7336" s="130"/>
      <c r="O7336" s="131"/>
      <c r="P7336" s="131"/>
      <c r="Q7336" s="132"/>
      <c r="R7336" s="683" t="str">
        <f>IF(NM_従事者_従事者96_従事者区分="","",(IF(新_新規_2!I1613&lt;&gt;"", ASC(PHONETIC(新_新規_2!I1613)), "") &amp; IF(新_変更_3!AL1641&lt;&gt;"", ASC(PHONETIC(新_変更_3!AL1641)), "")))</f>
        <v/>
      </c>
      <c r="S7336" s="684"/>
      <c r="T7336" s="684"/>
      <c r="U7336" s="684"/>
      <c r="V7336" s="684"/>
      <c r="W7336" s="684"/>
      <c r="X7336" s="684"/>
      <c r="Y7336" s="684"/>
      <c r="Z7336" s="684"/>
      <c r="AA7336" s="684"/>
      <c r="AB7336" s="684"/>
      <c r="AC7336" s="684"/>
      <c r="AD7336" s="684"/>
      <c r="AE7336" s="684"/>
      <c r="AF7336" s="684"/>
      <c r="AG7336" s="684"/>
      <c r="AH7336" s="684"/>
      <c r="AI7336" s="684"/>
      <c r="AJ7336" s="684"/>
      <c r="AK7336" s="684"/>
      <c r="AL7336" s="684"/>
      <c r="AM7336" s="684"/>
      <c r="AN7336" s="684"/>
      <c r="AO7336" s="685"/>
    </row>
    <row r="7337" spans="2:41" ht="13.35" customHeight="1">
      <c r="B7337" s="135"/>
      <c r="I7337" s="136"/>
      <c r="J7337" s="135"/>
      <c r="M7337" s="136"/>
      <c r="N7337" s="135" t="s">
        <v>61</v>
      </c>
      <c r="Q7337" s="136"/>
      <c r="R7337" s="686"/>
      <c r="S7337" s="687"/>
      <c r="T7337" s="687"/>
      <c r="U7337" s="687"/>
      <c r="V7337" s="687"/>
      <c r="W7337" s="687"/>
      <c r="X7337" s="687"/>
      <c r="Y7337" s="687"/>
      <c r="Z7337" s="687"/>
      <c r="AA7337" s="687"/>
      <c r="AB7337" s="687"/>
      <c r="AC7337" s="687"/>
      <c r="AD7337" s="687"/>
      <c r="AE7337" s="687"/>
      <c r="AF7337" s="687"/>
      <c r="AG7337" s="687"/>
      <c r="AH7337" s="687"/>
      <c r="AI7337" s="687"/>
      <c r="AJ7337" s="687"/>
      <c r="AK7337" s="687"/>
      <c r="AL7337" s="687"/>
      <c r="AM7337" s="687"/>
      <c r="AN7337" s="687"/>
      <c r="AO7337" s="688"/>
    </row>
    <row r="7338" spans="2:41" ht="3.75" customHeight="1">
      <c r="B7338" s="135"/>
      <c r="I7338" s="136"/>
      <c r="J7338" s="135"/>
      <c r="M7338" s="136"/>
      <c r="N7338" s="135"/>
      <c r="Q7338" s="136"/>
      <c r="R7338" s="689"/>
      <c r="S7338" s="690"/>
      <c r="T7338" s="690"/>
      <c r="U7338" s="690"/>
      <c r="V7338" s="690"/>
      <c r="W7338" s="690"/>
      <c r="X7338" s="690"/>
      <c r="Y7338" s="690"/>
      <c r="Z7338" s="690"/>
      <c r="AA7338" s="690"/>
      <c r="AB7338" s="690"/>
      <c r="AC7338" s="690"/>
      <c r="AD7338" s="690"/>
      <c r="AE7338" s="690"/>
      <c r="AF7338" s="690"/>
      <c r="AG7338" s="690"/>
      <c r="AH7338" s="690"/>
      <c r="AI7338" s="690"/>
      <c r="AJ7338" s="690"/>
      <c r="AK7338" s="690"/>
      <c r="AL7338" s="690"/>
      <c r="AM7338" s="690"/>
      <c r="AN7338" s="690"/>
      <c r="AO7338" s="691"/>
    </row>
    <row r="7339" spans="2:41" ht="3.75" customHeight="1">
      <c r="B7339" s="135"/>
      <c r="I7339" s="136"/>
      <c r="J7339" s="135"/>
      <c r="N7339" s="130"/>
      <c r="O7339" s="131"/>
      <c r="P7339" s="131"/>
      <c r="Q7339" s="132"/>
      <c r="U7339" s="787" t="str">
        <f>IF(AND(NM_従事者_従事者96_従事者区分&lt;&gt;"",新_新規_2!L1615&lt;&gt;""), 新_新規_2!L1615, "")
&amp; IF(AND(NM_従事者_従事者96_従事者区分&lt;&gt;"",新_変更_3!AO1643&lt;&gt;""), 新_変更_3!AO1643, "")</f>
        <v/>
      </c>
      <c r="V7339" s="754"/>
      <c r="W7339" s="754"/>
      <c r="X7339" s="789"/>
      <c r="Y7339" s="131"/>
      <c r="Z7339" s="792" t="str">
        <f>IF(AND(NM_従事者_従事者96_従事者区分&lt;&gt;"",新_新規_2!O1615&lt;&gt;""), 新_新規_2!O1615, "")
 &amp; IF(AND(NM_従事者_従事者96_従事者区分&lt;&gt;"",新_変更_3!AR1643&lt;&gt;""), 新_変更_3!AR1643, "")</f>
        <v/>
      </c>
      <c r="AA7339" s="754"/>
      <c r="AB7339" s="754"/>
      <c r="AC7339" s="755"/>
      <c r="AG7339" s="683" t="str">
        <f>IF(AND(NM_従事者_従事者96_従事者区分&lt;&gt;"",新_新規_2!L1616&lt;&gt;""), 新_新規_2!L1616, "")
&amp; IF(AND(NM_従事者_従事者96_従事者区分&lt;&gt;"",新_変更_3!AO1644&lt;&gt;""), 新_変更_3!AO1644, "")</f>
        <v/>
      </c>
      <c r="AH7339" s="684"/>
      <c r="AI7339" s="684"/>
      <c r="AJ7339" s="684"/>
      <c r="AK7339" s="684"/>
      <c r="AL7339" s="684"/>
      <c r="AM7339" s="684"/>
      <c r="AN7339" s="684"/>
      <c r="AO7339" s="685"/>
    </row>
    <row r="7340" spans="2:41" ht="13.35" customHeight="1">
      <c r="B7340" s="135"/>
      <c r="I7340" s="136"/>
      <c r="J7340" s="135"/>
      <c r="N7340" s="135"/>
      <c r="Q7340" s="136"/>
      <c r="R7340" s="124" t="s">
        <v>15</v>
      </c>
      <c r="U7340" s="756"/>
      <c r="V7340" s="757"/>
      <c r="W7340" s="757"/>
      <c r="X7340" s="790"/>
      <c r="Y7340" s="125" t="s">
        <v>359</v>
      </c>
      <c r="Z7340" s="793"/>
      <c r="AA7340" s="757"/>
      <c r="AB7340" s="757"/>
      <c r="AC7340" s="758"/>
      <c r="AD7340" s="124" t="s">
        <v>56</v>
      </c>
      <c r="AG7340" s="686"/>
      <c r="AH7340" s="687"/>
      <c r="AI7340" s="687"/>
      <c r="AJ7340" s="687"/>
      <c r="AK7340" s="687"/>
      <c r="AL7340" s="687"/>
      <c r="AM7340" s="687"/>
      <c r="AN7340" s="687"/>
      <c r="AO7340" s="688"/>
    </row>
    <row r="7341" spans="2:41" ht="3.75" customHeight="1">
      <c r="B7341" s="135"/>
      <c r="I7341" s="136"/>
      <c r="J7341" s="135"/>
      <c r="N7341" s="135"/>
      <c r="Q7341" s="136"/>
      <c r="R7341" s="141"/>
      <c r="S7341" s="141"/>
      <c r="T7341" s="141"/>
      <c r="U7341" s="759"/>
      <c r="V7341" s="760"/>
      <c r="W7341" s="760"/>
      <c r="X7341" s="791"/>
      <c r="Y7341" s="141"/>
      <c r="Z7341" s="794"/>
      <c r="AA7341" s="760"/>
      <c r="AB7341" s="760"/>
      <c r="AC7341" s="761"/>
      <c r="AD7341" s="141"/>
      <c r="AE7341" s="141"/>
      <c r="AF7341" s="141"/>
      <c r="AG7341" s="689"/>
      <c r="AH7341" s="690"/>
      <c r="AI7341" s="690"/>
      <c r="AJ7341" s="690"/>
      <c r="AK7341" s="690"/>
      <c r="AL7341" s="690"/>
      <c r="AM7341" s="690"/>
      <c r="AN7341" s="690"/>
      <c r="AO7341" s="691"/>
    </row>
    <row r="7342" spans="2:41" ht="3.75" customHeight="1">
      <c r="B7342" s="135"/>
      <c r="I7342" s="136"/>
      <c r="J7342" s="135"/>
      <c r="N7342" s="135"/>
      <c r="Q7342" s="136"/>
      <c r="R7342" s="131"/>
      <c r="S7342" s="131"/>
      <c r="T7342" s="132"/>
      <c r="U7342" s="683" t="str">
        <f>IF(AND(NM_従事者_従事者96_従事者区分&lt;&gt;"",新_新規_2!T1616&lt;&gt;""), 新_新規_2!T1616, "")
 &amp; IF(AND(NM_従事者_従事者96_従事者区分&lt;&gt;"",新_変更_3!AW1644&lt;&gt;""), 新_変更_3!AW1644, "")</f>
        <v/>
      </c>
      <c r="V7342" s="684"/>
      <c r="W7342" s="684"/>
      <c r="X7342" s="684"/>
      <c r="Y7342" s="684"/>
      <c r="Z7342" s="684"/>
      <c r="AA7342" s="684"/>
      <c r="AB7342" s="684"/>
      <c r="AC7342" s="685"/>
      <c r="AD7342" s="130"/>
      <c r="AE7342" s="131"/>
      <c r="AF7342" s="132"/>
      <c r="AG7342" s="683" t="str">
        <f>IF(AND(NM_従事者_従事者96_従事者区分&lt;&gt;"",新_新規_2!L1617&lt;&gt;""), 新_新規_2!L1617, "")
&amp; IF(AND(NM_従事者_従事者96_従事者区分&lt;&gt;"",新_変更_3!AO1645&lt;&gt;""), 新_変更_3!AO1645, "")</f>
        <v/>
      </c>
      <c r="AH7342" s="684"/>
      <c r="AI7342" s="684"/>
      <c r="AJ7342" s="684"/>
      <c r="AK7342" s="684"/>
      <c r="AL7342" s="684"/>
      <c r="AM7342" s="684"/>
      <c r="AN7342" s="684"/>
      <c r="AO7342" s="685"/>
    </row>
    <row r="7343" spans="2:41" ht="13.35" customHeight="1">
      <c r="B7343" s="135"/>
      <c r="I7343" s="136"/>
      <c r="J7343" s="135" t="s">
        <v>4088</v>
      </c>
      <c r="N7343" s="135" t="s">
        <v>23</v>
      </c>
      <c r="Q7343" s="136"/>
      <c r="R7343" s="124" t="s">
        <v>17</v>
      </c>
      <c r="T7343" s="136"/>
      <c r="U7343" s="686"/>
      <c r="V7343" s="687"/>
      <c r="W7343" s="687"/>
      <c r="X7343" s="687"/>
      <c r="Y7343" s="687"/>
      <c r="Z7343" s="687"/>
      <c r="AA7343" s="687"/>
      <c r="AB7343" s="687"/>
      <c r="AC7343" s="688"/>
      <c r="AD7343" s="135" t="s">
        <v>18</v>
      </c>
      <c r="AF7343" s="136"/>
      <c r="AG7343" s="686"/>
      <c r="AH7343" s="687"/>
      <c r="AI7343" s="687"/>
      <c r="AJ7343" s="687"/>
      <c r="AK7343" s="687"/>
      <c r="AL7343" s="687"/>
      <c r="AM7343" s="687"/>
      <c r="AN7343" s="687"/>
      <c r="AO7343" s="688"/>
    </row>
    <row r="7344" spans="2:41" ht="3.75" customHeight="1">
      <c r="B7344" s="135"/>
      <c r="I7344" s="136"/>
      <c r="J7344" s="135"/>
      <c r="N7344" s="135"/>
      <c r="Q7344" s="136"/>
      <c r="R7344" s="141"/>
      <c r="S7344" s="141"/>
      <c r="T7344" s="142"/>
      <c r="U7344" s="689"/>
      <c r="V7344" s="690"/>
      <c r="W7344" s="690"/>
      <c r="X7344" s="690"/>
      <c r="Y7344" s="690"/>
      <c r="Z7344" s="690"/>
      <c r="AA7344" s="690"/>
      <c r="AB7344" s="690"/>
      <c r="AC7344" s="691"/>
      <c r="AD7344" s="140"/>
      <c r="AE7344" s="141"/>
      <c r="AF7344" s="142"/>
      <c r="AG7344" s="689"/>
      <c r="AH7344" s="690"/>
      <c r="AI7344" s="690"/>
      <c r="AJ7344" s="690"/>
      <c r="AK7344" s="690"/>
      <c r="AL7344" s="690"/>
      <c r="AM7344" s="690"/>
      <c r="AN7344" s="690"/>
      <c r="AO7344" s="691"/>
    </row>
    <row r="7345" spans="2:41" ht="3.75" customHeight="1">
      <c r="B7345" s="135"/>
      <c r="I7345" s="136"/>
      <c r="J7345" s="135"/>
      <c r="N7345" s="135"/>
      <c r="Q7345" s="136"/>
      <c r="R7345" s="131"/>
      <c r="S7345" s="131"/>
      <c r="T7345" s="132"/>
      <c r="U7345" s="683" t="str">
        <f>IF(AND(NM_従事者_従事者96_従事者区分&lt;&gt;"",新_新規_2!T1617&lt;&gt;""), 新_新規_2!T1617, "")
&amp; IF(AND(NM_従事者_従事者96_従事者区分&lt;&gt;"",新_変更_3!AW1645&lt;&gt;""), 新_変更_3!AW1645, "")</f>
        <v/>
      </c>
      <c r="V7345" s="684"/>
      <c r="W7345" s="684"/>
      <c r="X7345" s="684"/>
      <c r="Y7345" s="684"/>
      <c r="Z7345" s="684"/>
      <c r="AA7345" s="684"/>
      <c r="AB7345" s="684"/>
      <c r="AC7345" s="685"/>
      <c r="AD7345" s="130"/>
      <c r="AE7345" s="131"/>
      <c r="AF7345" s="132"/>
      <c r="AG7345" s="683" t="str">
        <f>IF(AND(NM_従事者_従事者96_従事者区分&lt;&gt;"",新_新規_2!L1618&lt;&gt;""), 新_新規_2!L1618, "")
&amp; IF(AND(NM_従事者_従事者96_従事者区分&lt;&gt;"",新_変更_3!AO1646&lt;&gt;""), 新_変更_3!AO1646, "")</f>
        <v/>
      </c>
      <c r="AH7345" s="684"/>
      <c r="AI7345" s="684"/>
      <c r="AJ7345" s="684"/>
      <c r="AK7345" s="684"/>
      <c r="AL7345" s="684"/>
      <c r="AM7345" s="684"/>
      <c r="AN7345" s="684"/>
      <c r="AO7345" s="685"/>
    </row>
    <row r="7346" spans="2:41" ht="13.35" customHeight="1">
      <c r="B7346" s="135"/>
      <c r="I7346" s="136"/>
      <c r="J7346" s="135"/>
      <c r="N7346" s="135"/>
      <c r="Q7346" s="136"/>
      <c r="R7346" s="124" t="s">
        <v>19</v>
      </c>
      <c r="T7346" s="136"/>
      <c r="U7346" s="686"/>
      <c r="V7346" s="687"/>
      <c r="W7346" s="687"/>
      <c r="X7346" s="687"/>
      <c r="Y7346" s="687"/>
      <c r="Z7346" s="687"/>
      <c r="AA7346" s="687"/>
      <c r="AB7346" s="687"/>
      <c r="AC7346" s="688"/>
      <c r="AD7346" s="135" t="s">
        <v>20</v>
      </c>
      <c r="AF7346" s="136"/>
      <c r="AG7346" s="686"/>
      <c r="AH7346" s="687"/>
      <c r="AI7346" s="687"/>
      <c r="AJ7346" s="687"/>
      <c r="AK7346" s="687"/>
      <c r="AL7346" s="687"/>
      <c r="AM7346" s="687"/>
      <c r="AN7346" s="687"/>
      <c r="AO7346" s="688"/>
    </row>
    <row r="7347" spans="2:41" ht="3.75" customHeight="1">
      <c r="B7347" s="135"/>
      <c r="I7347" s="136"/>
      <c r="J7347" s="135"/>
      <c r="N7347" s="140"/>
      <c r="O7347" s="141"/>
      <c r="P7347" s="141"/>
      <c r="Q7347" s="142"/>
      <c r="R7347" s="141"/>
      <c r="S7347" s="141"/>
      <c r="T7347" s="142"/>
      <c r="U7347" s="689"/>
      <c r="V7347" s="690"/>
      <c r="W7347" s="690"/>
      <c r="X7347" s="690"/>
      <c r="Y7347" s="690"/>
      <c r="Z7347" s="690"/>
      <c r="AA7347" s="690"/>
      <c r="AB7347" s="690"/>
      <c r="AC7347" s="691"/>
      <c r="AD7347" s="140"/>
      <c r="AE7347" s="141"/>
      <c r="AF7347" s="142"/>
      <c r="AG7347" s="689"/>
      <c r="AH7347" s="690"/>
      <c r="AI7347" s="690"/>
      <c r="AJ7347" s="690"/>
      <c r="AK7347" s="690"/>
      <c r="AL7347" s="690"/>
      <c r="AM7347" s="690"/>
      <c r="AN7347" s="690"/>
      <c r="AO7347" s="691"/>
    </row>
    <row r="7348" spans="2:41" ht="3.75" customHeight="1">
      <c r="B7348" s="135"/>
      <c r="I7348" s="136"/>
      <c r="J7348" s="135"/>
      <c r="M7348" s="136"/>
      <c r="N7348" s="135"/>
      <c r="Q7348" s="136"/>
      <c r="R7348" s="130"/>
      <c r="S7348" s="131"/>
      <c r="T7348" s="131"/>
      <c r="U7348" s="131"/>
      <c r="V7348" s="131"/>
      <c r="W7348" s="131"/>
      <c r="X7348" s="131"/>
      <c r="Y7348" s="131"/>
      <c r="Z7348" s="131"/>
      <c r="AA7348" s="131"/>
      <c r="AB7348" s="131"/>
      <c r="AC7348" s="131"/>
      <c r="AD7348" s="131"/>
      <c r="AE7348" s="131"/>
      <c r="AF7348" s="131"/>
      <c r="AG7348" s="131"/>
      <c r="AH7348" s="131"/>
      <c r="AI7348" s="131"/>
      <c r="AJ7348" s="131"/>
      <c r="AK7348" s="131"/>
      <c r="AL7348" s="131"/>
      <c r="AM7348" s="131"/>
      <c r="AN7348" s="131"/>
      <c r="AO7348" s="132"/>
    </row>
    <row r="7349" spans="2:41" ht="13.35" customHeight="1">
      <c r="B7349" s="135"/>
      <c r="I7349" s="136"/>
      <c r="J7349" s="135"/>
      <c r="M7349" s="136"/>
      <c r="N7349" s="135" t="s">
        <v>111</v>
      </c>
      <c r="Q7349" s="136"/>
      <c r="R7349" s="135"/>
      <c r="S7349" s="696"/>
      <c r="T7349" s="694"/>
      <c r="V7349" s="146"/>
      <c r="W7349" s="124" t="s">
        <v>12</v>
      </c>
      <c r="X7349" s="146"/>
      <c r="Y7349" s="124" t="s">
        <v>11</v>
      </c>
      <c r="Z7349" s="146"/>
      <c r="AA7349" s="124" t="s">
        <v>364</v>
      </c>
      <c r="AO7349" s="136"/>
    </row>
    <row r="7350" spans="2:41" ht="3.75" customHeight="1">
      <c r="B7350" s="135"/>
      <c r="I7350" s="136"/>
      <c r="J7350" s="135"/>
      <c r="M7350" s="136"/>
      <c r="N7350" s="135"/>
      <c r="Q7350" s="136"/>
      <c r="R7350" s="135"/>
      <c r="AO7350" s="136"/>
    </row>
    <row r="7351" spans="2:41" ht="3.75" customHeight="1">
      <c r="B7351" s="135"/>
      <c r="I7351" s="136"/>
      <c r="J7351" s="135"/>
      <c r="M7351" s="136"/>
      <c r="N7351" s="130"/>
      <c r="O7351" s="131"/>
      <c r="P7351" s="131"/>
      <c r="Q7351" s="131"/>
      <c r="R7351" s="781" t="str">
        <f>IF(AND(NM_従事者_従事者96_従事者区分&lt;&gt;"",新_新規_2!I1619&lt;&gt;""), 新_新規_2!I1619, "")
&amp; IF(AND(NM_従事者_従事者96_従事者区分&lt;&gt;"",新_変更_3!AL1647&lt;&gt;""), 新_変更_3!AL1647, "")</f>
        <v/>
      </c>
      <c r="S7351" s="784" t="str">
        <f>IF(AND(NM_従事者_従事者96_従事者区分&lt;&gt;"",新_新規_2!J1619&lt;&gt;""), 新_新規_2!J1619, "")
&amp; IF(AND(NM_従事者_従事者96_従事者区分&lt;&gt;"",新_変更_3!AM1647&lt;&gt;""), 新_変更_3!AM1647, "")</f>
        <v/>
      </c>
      <c r="T7351" s="131"/>
      <c r="U7351" s="787" t="str">
        <f>IF(AND(NM_従事者_従事者96_従事者区分&lt;&gt;"",新_新規_2!L1619&lt;&gt;""), 新_新規_2!L1619, "")
 &amp; IF(AND(NM_従事者_従事者96_従事者区分&lt;&gt;"",新_変更_3!AO1647&lt;&gt;""), 新_変更_3!AO1647, "")</f>
        <v/>
      </c>
      <c r="V7351" s="130"/>
      <c r="W7351" s="131"/>
      <c r="X7351" s="131"/>
      <c r="Y7351" s="131"/>
      <c r="Z7351" s="131"/>
      <c r="AA7351" s="131"/>
      <c r="AB7351" s="131"/>
      <c r="AC7351" s="131"/>
      <c r="AD7351" s="131"/>
      <c r="AE7351" s="131"/>
      <c r="AF7351" s="131"/>
      <c r="AG7351" s="131"/>
      <c r="AH7351" s="133"/>
      <c r="AI7351" s="133"/>
      <c r="AJ7351" s="131"/>
      <c r="AK7351" s="149"/>
      <c r="AL7351" s="131"/>
      <c r="AM7351" s="131"/>
      <c r="AN7351" s="131"/>
      <c r="AO7351" s="132"/>
    </row>
    <row r="7352" spans="2:41" ht="13.35" customHeight="1">
      <c r="B7352" s="135"/>
      <c r="I7352" s="136"/>
      <c r="J7352" s="135"/>
      <c r="M7352" s="136"/>
      <c r="N7352" s="135" t="s">
        <v>30</v>
      </c>
      <c r="R7352" s="782"/>
      <c r="S7352" s="785"/>
      <c r="T7352" s="124" t="s">
        <v>388</v>
      </c>
      <c r="U7352" s="756"/>
      <c r="V7352" s="135" t="s">
        <v>112</v>
      </c>
      <c r="AH7352" s="137"/>
      <c r="AI7352" s="137"/>
      <c r="AK7352" s="150"/>
      <c r="AO7352" s="136"/>
    </row>
    <row r="7353" spans="2:41" ht="3.75" customHeight="1">
      <c r="B7353" s="135"/>
      <c r="I7353" s="136"/>
      <c r="J7353" s="135"/>
      <c r="M7353" s="136"/>
      <c r="N7353" s="135"/>
      <c r="R7353" s="783"/>
      <c r="S7353" s="786"/>
      <c r="T7353" s="141"/>
      <c r="U7353" s="759"/>
      <c r="V7353" s="140"/>
      <c r="W7353" s="141"/>
      <c r="X7353" s="141"/>
      <c r="Y7353" s="141"/>
      <c r="Z7353" s="141"/>
      <c r="AA7353" s="141"/>
      <c r="AB7353" s="141"/>
      <c r="AC7353" s="141"/>
      <c r="AD7353" s="141"/>
      <c r="AE7353" s="141"/>
      <c r="AF7353" s="141"/>
      <c r="AG7353" s="141"/>
      <c r="AH7353" s="143"/>
      <c r="AI7353" s="143"/>
      <c r="AJ7353" s="141"/>
      <c r="AK7353" s="151"/>
      <c r="AL7353" s="141"/>
      <c r="AM7353" s="141"/>
      <c r="AN7353" s="141"/>
      <c r="AO7353" s="142"/>
    </row>
    <row r="7354" spans="2:41" ht="3.75" customHeight="1">
      <c r="B7354" s="135"/>
      <c r="I7354" s="136"/>
      <c r="J7354" s="135"/>
      <c r="M7354" s="136"/>
      <c r="N7354" s="130"/>
      <c r="O7354" s="131"/>
      <c r="P7354" s="131"/>
      <c r="Q7354" s="132"/>
      <c r="R7354" s="788" t="str">
        <f>IF(AND(NM_従事者_従事者96_従事者区分&lt;&gt;"",新_新規_2!K1623&lt;&gt;""), 新_新規_2!K1623, "")
 &amp; IF(AND(NM_従事者_従事者96_従事者区分&lt;&gt;"",新_変更_3!AN1651&lt;&gt;""), 新_変更_3!AN1651, "")</f>
        <v/>
      </c>
      <c r="S7354" s="684"/>
      <c r="T7354" s="684"/>
      <c r="U7354" s="685"/>
      <c r="V7354" s="686" t="str">
        <f>IF(AND(NM_従事者_従事者96_従事者区分&lt;&gt;"",新_新規_2!O1623&lt;&gt;""), 新_新規_2!O1623, "")
 &amp; IF(AND(NM_従事者_従事者96_従事者区分&lt;&gt;"",新_変更_3!AR1651&lt;&gt;""), 新_変更_3!AR1651, "")</f>
        <v/>
      </c>
      <c r="W7354" s="688"/>
      <c r="X7354" s="683" t="str">
        <f>IF(AND(NM_従事者_従事者96_従事者区分&lt;&gt;"",新_新規_2!Q1623&lt;&gt;""), 新_新規_2!Q1623, "")
 &amp; IF(AND(NM_従事者_従事者96_従事者区分&lt;&gt;"",新_変更_3!AT1651&lt;&gt;""), 新_変更_3!AT1651, "")</f>
        <v/>
      </c>
      <c r="Y7354" s="684"/>
      <c r="Z7354" s="684"/>
      <c r="AA7354" s="685"/>
      <c r="AI7354" s="131"/>
      <c r="AO7354" s="136"/>
    </row>
    <row r="7355" spans="2:41" ht="13.35" customHeight="1">
      <c r="B7355" s="135"/>
      <c r="I7355" s="136"/>
      <c r="J7355" s="135"/>
      <c r="M7355" s="136"/>
      <c r="N7355" s="135" t="s">
        <v>114</v>
      </c>
      <c r="Q7355" s="136"/>
      <c r="R7355" s="686"/>
      <c r="S7355" s="687"/>
      <c r="T7355" s="687"/>
      <c r="U7355" s="688"/>
      <c r="V7355" s="686"/>
      <c r="W7355" s="688"/>
      <c r="X7355" s="686"/>
      <c r="Y7355" s="687"/>
      <c r="Z7355" s="687"/>
      <c r="AA7355" s="688"/>
      <c r="AB7355" s="158" t="s">
        <v>171</v>
      </c>
      <c r="AO7355" s="136"/>
    </row>
    <row r="7356" spans="2:41" ht="3.75" customHeight="1">
      <c r="B7356" s="135"/>
      <c r="I7356" s="136"/>
      <c r="J7356" s="135"/>
      <c r="M7356" s="136"/>
      <c r="N7356" s="135"/>
      <c r="Q7356" s="136"/>
      <c r="R7356" s="689"/>
      <c r="S7356" s="690"/>
      <c r="T7356" s="690"/>
      <c r="U7356" s="691"/>
      <c r="V7356" s="689"/>
      <c r="W7356" s="691"/>
      <c r="X7356" s="689"/>
      <c r="Y7356" s="690"/>
      <c r="Z7356" s="690"/>
      <c r="AA7356" s="691"/>
      <c r="AB7356" s="141"/>
      <c r="AC7356" s="141"/>
      <c r="AD7356" s="141"/>
      <c r="AE7356" s="141"/>
      <c r="AF7356" s="141"/>
      <c r="AG7356" s="141"/>
      <c r="AH7356" s="141"/>
      <c r="AI7356" s="141"/>
      <c r="AJ7356" s="141"/>
      <c r="AK7356" s="141"/>
      <c r="AL7356" s="141"/>
      <c r="AM7356" s="141"/>
      <c r="AN7356" s="141"/>
      <c r="AO7356" s="142"/>
    </row>
    <row r="7357" spans="2:41" ht="3.75" customHeight="1">
      <c r="B7357" s="135"/>
      <c r="I7357" s="136"/>
      <c r="J7357" s="135"/>
      <c r="M7357" s="136"/>
      <c r="N7357" s="130"/>
      <c r="O7357" s="131"/>
      <c r="P7357" s="131"/>
      <c r="Q7357" s="131"/>
      <c r="R7357" s="130"/>
      <c r="S7357" s="131"/>
      <c r="T7357" s="131"/>
      <c r="U7357" s="131"/>
      <c r="V7357" s="131"/>
      <c r="W7357" s="131"/>
      <c r="X7357" s="131"/>
      <c r="Y7357" s="131"/>
      <c r="Z7357" s="131"/>
      <c r="AA7357" s="132"/>
      <c r="AB7357" s="130"/>
      <c r="AI7357" s="136"/>
      <c r="AJ7357" s="130"/>
      <c r="AK7357" s="131"/>
      <c r="AL7357" s="131"/>
      <c r="AM7357" s="131"/>
      <c r="AN7357" s="131"/>
      <c r="AO7357" s="132"/>
    </row>
    <row r="7358" spans="2:41" ht="13.35" customHeight="1">
      <c r="B7358" s="135"/>
      <c r="I7358" s="136"/>
      <c r="J7358" s="135"/>
      <c r="M7358" s="136"/>
      <c r="N7358" s="135" t="s">
        <v>115</v>
      </c>
      <c r="R7358" s="135"/>
      <c r="S7358" s="696" t="str">
        <f>IF(AND(NM_従事者_従事者96_従事者区分&lt;&gt;"",新_新規_2!I1625&lt;&gt;""), 新_新規_2!I1625, "")
 &amp; IF(AND(NM_従事者_従事者96_従事者区分&lt;&gt;"",新_変更_3!AL1653&lt;&gt;""), 新_変更_3!AL1653, "")</f>
        <v/>
      </c>
      <c r="T7358" s="694"/>
      <c r="V7358" s="146" t="str">
        <f>IF(AND(NM_従事者_従事者96_従事者区分&lt;&gt;"",新_新規_2!K1625&lt;&gt;""), 新_新規_2!K1625, "")
&amp; IF(AND(NM_従事者_従事者96_従事者区分&lt;&gt;"",新_変更_3!AN1653&lt;&gt;""), 新_変更_3!AN1653, "")</f>
        <v/>
      </c>
      <c r="W7358" s="124" t="s">
        <v>12</v>
      </c>
      <c r="X7358" s="146" t="str">
        <f>IF(AND(NM_従事者_従事者96_従事者区分&lt;&gt;"",新_新規_2!M1625&lt;&gt;""), 新_新規_2!M1625, "")
&amp; IF(AND(NM_従事者_従事者96_従事者区分&lt;&gt;"",新_変更_3!AP1653&lt;&gt;""), 新_変更_3!AP1653, "")</f>
        <v/>
      </c>
      <c r="Y7358" s="124" t="s">
        <v>11</v>
      </c>
      <c r="Z7358" s="146" t="str">
        <f>IF(AND(NM_従事者_従事者96_従事者区分&lt;&gt;"",新_新規_2!O1625&lt;&gt;""), 新_新規_2!O1625, "")
&amp; IF(AND(NM_従事者_従事者96_従事者区分&lt;&gt;"",新_変更_3!AR1653&lt;&gt;""), 新_変更_3!AR1653, "")</f>
        <v/>
      </c>
      <c r="AA7358" s="124" t="s">
        <v>364</v>
      </c>
      <c r="AB7358" s="135" t="s">
        <v>170</v>
      </c>
      <c r="AI7358" s="136"/>
      <c r="AJ7358" s="135"/>
      <c r="AK7358" s="696"/>
      <c r="AL7358" s="693"/>
      <c r="AM7358" s="693"/>
      <c r="AN7358" s="693"/>
      <c r="AO7358" s="694"/>
    </row>
    <row r="7359" spans="2:41" ht="3.75" customHeight="1">
      <c r="B7359" s="135"/>
      <c r="I7359" s="136"/>
      <c r="J7359" s="135"/>
      <c r="M7359" s="136"/>
      <c r="N7359" s="135"/>
      <c r="R7359" s="140"/>
      <c r="S7359" s="141"/>
      <c r="T7359" s="141"/>
      <c r="U7359" s="141"/>
      <c r="V7359" s="141"/>
      <c r="W7359" s="141"/>
      <c r="X7359" s="141"/>
      <c r="Y7359" s="141"/>
      <c r="Z7359" s="141"/>
      <c r="AA7359" s="142"/>
      <c r="AB7359" s="140"/>
      <c r="AC7359" s="141"/>
      <c r="AD7359" s="141"/>
      <c r="AE7359" s="141"/>
      <c r="AF7359" s="141"/>
      <c r="AG7359" s="141"/>
      <c r="AH7359" s="141"/>
      <c r="AI7359" s="142"/>
      <c r="AJ7359" s="140"/>
      <c r="AK7359" s="141"/>
      <c r="AL7359" s="141"/>
      <c r="AM7359" s="141"/>
      <c r="AN7359" s="141"/>
      <c r="AO7359" s="142"/>
    </row>
    <row r="7360" spans="2:41" ht="3.75" customHeight="1">
      <c r="B7360" s="135"/>
      <c r="I7360" s="136"/>
      <c r="J7360" s="135"/>
      <c r="M7360" s="136"/>
      <c r="N7360" s="130"/>
      <c r="O7360" s="131"/>
      <c r="P7360" s="131"/>
      <c r="Q7360" s="132"/>
      <c r="R7360" s="683" t="str">
        <f>IF(新_新規_2!T1622="☑", "研修中の登録販売者", "") &amp; IF(新_変更_3!AW1650="☑", "研修中の登録販売者", "")</f>
        <v/>
      </c>
      <c r="S7360" s="684"/>
      <c r="T7360" s="684"/>
      <c r="U7360" s="684"/>
      <c r="V7360" s="684"/>
      <c r="W7360" s="684"/>
      <c r="X7360" s="684"/>
      <c r="Y7360" s="684"/>
      <c r="Z7360" s="684"/>
      <c r="AA7360" s="684"/>
      <c r="AB7360" s="684"/>
      <c r="AC7360" s="684"/>
      <c r="AD7360" s="684"/>
      <c r="AE7360" s="684"/>
      <c r="AF7360" s="684"/>
      <c r="AG7360" s="684"/>
      <c r="AH7360" s="684"/>
      <c r="AI7360" s="684"/>
      <c r="AJ7360" s="684"/>
      <c r="AK7360" s="684"/>
      <c r="AL7360" s="684"/>
      <c r="AM7360" s="684"/>
      <c r="AN7360" s="684"/>
      <c r="AO7360" s="685"/>
    </row>
    <row r="7361" spans="2:41" ht="13.35" customHeight="1">
      <c r="B7361" s="135"/>
      <c r="I7361" s="136"/>
      <c r="J7361" s="135"/>
      <c r="M7361" s="136"/>
      <c r="N7361" s="135" t="s">
        <v>32</v>
      </c>
      <c r="Q7361" s="136"/>
      <c r="R7361" s="686"/>
      <c r="S7361" s="687"/>
      <c r="T7361" s="687"/>
      <c r="U7361" s="687"/>
      <c r="V7361" s="687"/>
      <c r="W7361" s="687"/>
      <c r="X7361" s="687"/>
      <c r="Y7361" s="687"/>
      <c r="Z7361" s="687"/>
      <c r="AA7361" s="687"/>
      <c r="AB7361" s="687"/>
      <c r="AC7361" s="687"/>
      <c r="AD7361" s="687"/>
      <c r="AE7361" s="687"/>
      <c r="AF7361" s="687"/>
      <c r="AG7361" s="687"/>
      <c r="AH7361" s="687"/>
      <c r="AI7361" s="687"/>
      <c r="AJ7361" s="687"/>
      <c r="AK7361" s="687"/>
      <c r="AL7361" s="687"/>
      <c r="AM7361" s="687"/>
      <c r="AN7361" s="687"/>
      <c r="AO7361" s="688"/>
    </row>
    <row r="7362" spans="2:41" ht="3.75" customHeight="1">
      <c r="B7362" s="135"/>
      <c r="I7362" s="136"/>
      <c r="J7362" s="135"/>
      <c r="M7362" s="136"/>
      <c r="N7362" s="140"/>
      <c r="O7362" s="141"/>
      <c r="P7362" s="141"/>
      <c r="Q7362" s="142"/>
      <c r="R7362" s="689"/>
      <c r="S7362" s="690"/>
      <c r="T7362" s="690"/>
      <c r="U7362" s="690"/>
      <c r="V7362" s="690"/>
      <c r="W7362" s="690"/>
      <c r="X7362" s="690"/>
      <c r="Y7362" s="690"/>
      <c r="Z7362" s="690"/>
      <c r="AA7362" s="690"/>
      <c r="AB7362" s="690"/>
      <c r="AC7362" s="690"/>
      <c r="AD7362" s="690"/>
      <c r="AE7362" s="690"/>
      <c r="AF7362" s="690"/>
      <c r="AG7362" s="690"/>
      <c r="AH7362" s="690"/>
      <c r="AI7362" s="690"/>
      <c r="AJ7362" s="690"/>
      <c r="AK7362" s="690"/>
      <c r="AL7362" s="690"/>
      <c r="AM7362" s="690"/>
      <c r="AN7362" s="690"/>
      <c r="AO7362" s="691"/>
    </row>
    <row r="7363" spans="2:41" ht="3.75" customHeight="1">
      <c r="B7363" s="135"/>
      <c r="I7363" s="136"/>
      <c r="J7363" s="130"/>
      <c r="K7363" s="131"/>
      <c r="L7363" s="131"/>
      <c r="M7363" s="132"/>
      <c r="N7363" s="130"/>
      <c r="O7363" s="131"/>
      <c r="P7363" s="131"/>
      <c r="Q7363" s="132"/>
      <c r="R7363" s="130"/>
      <c r="S7363" s="131"/>
      <c r="T7363" s="131"/>
      <c r="U7363" s="131"/>
      <c r="V7363" s="131"/>
      <c r="W7363" s="131"/>
      <c r="X7363" s="131"/>
      <c r="Y7363" s="131"/>
      <c r="Z7363" s="131"/>
      <c r="AA7363" s="132"/>
      <c r="AB7363" s="130"/>
      <c r="AC7363" s="131"/>
      <c r="AD7363" s="131"/>
      <c r="AE7363" s="132"/>
      <c r="AF7363" s="131"/>
      <c r="AG7363" s="131"/>
      <c r="AH7363" s="131"/>
      <c r="AI7363" s="131"/>
      <c r="AJ7363" s="131"/>
      <c r="AK7363" s="131"/>
      <c r="AL7363" s="131"/>
      <c r="AM7363" s="131"/>
      <c r="AN7363" s="131"/>
      <c r="AO7363" s="132"/>
    </row>
    <row r="7364" spans="2:41" ht="13.35" customHeight="1">
      <c r="B7364" s="135"/>
      <c r="I7364" s="136"/>
      <c r="J7364" s="135"/>
      <c r="M7364" s="136"/>
      <c r="N7364" s="135" t="s">
        <v>27</v>
      </c>
      <c r="Q7364" s="136"/>
      <c r="R7364" s="135"/>
      <c r="S7364" s="692" t="str">
        <f>IF(新_新規_2!I1633&lt;&gt;"", "01300011:その他従事者", "") &amp; IF(新_変更_3!AL1661&lt;&gt;"", "01300011:その他従事者", "")</f>
        <v/>
      </c>
      <c r="T7364" s="693"/>
      <c r="U7364" s="693"/>
      <c r="V7364" s="693"/>
      <c r="W7364" s="693"/>
      <c r="X7364" s="693"/>
      <c r="Y7364" s="693"/>
      <c r="Z7364" s="693"/>
      <c r="AA7364" s="694"/>
      <c r="AB7364" s="135" t="s">
        <v>28</v>
      </c>
      <c r="AE7364" s="136"/>
      <c r="AF7364" s="135"/>
      <c r="AG7364" s="695" t="str">
        <f>IF(新_新規_2!I1641="☑", "01300001:薬剤師", "") &amp; IF(新_変更_3!AL1669="☑", "01300001:薬剤師", "")
&amp; IF(新_新規_2!N1641="☑", "01300002:登録販売者", "") &amp; IF(新_変更_3!AQ1669="☑", "01300002:登録販売者", "")
&amp; IF(新_新規_2!T1641="☑", "01300002:登録販売者", "") &amp; IF(新_変更_3!AW1669="☑", "01300002:登録販売者", "")</f>
        <v/>
      </c>
      <c r="AH7364" s="693"/>
      <c r="AI7364" s="693"/>
      <c r="AJ7364" s="693"/>
      <c r="AK7364" s="693"/>
      <c r="AL7364" s="693"/>
      <c r="AM7364" s="693"/>
      <c r="AN7364" s="693"/>
      <c r="AO7364" s="694"/>
    </row>
    <row r="7365" spans="2:41" ht="3.75" customHeight="1">
      <c r="B7365" s="135"/>
      <c r="I7365" s="136"/>
      <c r="J7365" s="135"/>
      <c r="M7365" s="136"/>
      <c r="N7365" s="140"/>
      <c r="O7365" s="141"/>
      <c r="P7365" s="141"/>
      <c r="Q7365" s="142"/>
      <c r="R7365" s="140"/>
      <c r="S7365" s="141"/>
      <c r="T7365" s="141"/>
      <c r="U7365" s="141"/>
      <c r="V7365" s="141"/>
      <c r="W7365" s="141"/>
      <c r="X7365" s="141"/>
      <c r="Y7365" s="141"/>
      <c r="Z7365" s="141"/>
      <c r="AA7365" s="142"/>
      <c r="AB7365" s="140"/>
      <c r="AC7365" s="141"/>
      <c r="AD7365" s="141"/>
      <c r="AE7365" s="142"/>
      <c r="AF7365" s="141"/>
      <c r="AG7365" s="141"/>
      <c r="AH7365" s="141"/>
      <c r="AI7365" s="141"/>
      <c r="AJ7365" s="141"/>
      <c r="AK7365" s="141"/>
      <c r="AL7365" s="141"/>
      <c r="AM7365" s="141"/>
      <c r="AN7365" s="141"/>
      <c r="AO7365" s="142"/>
    </row>
    <row r="7366" spans="2:41" ht="3.75" customHeight="1">
      <c r="B7366" s="135"/>
      <c r="I7366" s="136"/>
      <c r="J7366" s="135"/>
      <c r="M7366" s="136"/>
      <c r="N7366" s="130"/>
      <c r="O7366" s="131"/>
      <c r="P7366" s="131"/>
      <c r="Q7366" s="132"/>
      <c r="R7366" s="130"/>
      <c r="S7366" s="131"/>
      <c r="T7366" s="131"/>
      <c r="U7366" s="131"/>
      <c r="V7366" s="131"/>
      <c r="W7366" s="131"/>
      <c r="X7366" s="131"/>
      <c r="Y7366" s="131"/>
      <c r="Z7366" s="131"/>
      <c r="AA7366" s="132"/>
      <c r="AB7366" s="130"/>
      <c r="AC7366" s="131"/>
      <c r="AD7366" s="131"/>
      <c r="AE7366" s="132"/>
      <c r="AF7366" s="130"/>
      <c r="AG7366" s="131"/>
      <c r="AH7366" s="131"/>
      <c r="AI7366" s="131"/>
      <c r="AJ7366" s="131"/>
      <c r="AK7366" s="131"/>
      <c r="AL7366" s="131"/>
      <c r="AM7366" s="131"/>
      <c r="AN7366" s="131"/>
      <c r="AO7366" s="132"/>
    </row>
    <row r="7367" spans="2:41" ht="13.35" customHeight="1">
      <c r="B7367" s="135"/>
      <c r="I7367" s="136"/>
      <c r="J7367" s="135"/>
      <c r="M7367" s="136"/>
      <c r="N7367" s="135" t="s">
        <v>3990</v>
      </c>
      <c r="Q7367" s="136"/>
      <c r="R7367" s="135"/>
      <c r="S7367" s="696"/>
      <c r="T7367" s="694"/>
      <c r="V7367" s="146"/>
      <c r="W7367" s="124" t="s">
        <v>12</v>
      </c>
      <c r="X7367" s="146"/>
      <c r="Y7367" s="124" t="s">
        <v>11</v>
      </c>
      <c r="Z7367" s="146"/>
      <c r="AA7367" s="136" t="s">
        <v>364</v>
      </c>
      <c r="AB7367" s="135" t="s">
        <v>66</v>
      </c>
      <c r="AE7367" s="136"/>
      <c r="AF7367" s="135"/>
      <c r="AG7367" s="696"/>
      <c r="AH7367" s="694"/>
      <c r="AJ7367" s="146"/>
      <c r="AK7367" s="124" t="s">
        <v>12</v>
      </c>
      <c r="AL7367" s="146"/>
      <c r="AM7367" s="124" t="s">
        <v>11</v>
      </c>
      <c r="AN7367" s="146"/>
      <c r="AO7367" s="136" t="s">
        <v>364</v>
      </c>
    </row>
    <row r="7368" spans="2:41" ht="3.75" customHeight="1">
      <c r="B7368" s="135"/>
      <c r="I7368" s="136"/>
      <c r="J7368" s="135"/>
      <c r="M7368" s="136"/>
      <c r="N7368" s="140"/>
      <c r="O7368" s="141"/>
      <c r="P7368" s="141"/>
      <c r="Q7368" s="142"/>
      <c r="R7368" s="140"/>
      <c r="S7368" s="141"/>
      <c r="T7368" s="141"/>
      <c r="U7368" s="141"/>
      <c r="V7368" s="141"/>
      <c r="W7368" s="141"/>
      <c r="X7368" s="141"/>
      <c r="Y7368" s="141"/>
      <c r="Z7368" s="141"/>
      <c r="AA7368" s="142"/>
      <c r="AB7368" s="140"/>
      <c r="AC7368" s="141"/>
      <c r="AD7368" s="141"/>
      <c r="AE7368" s="142"/>
      <c r="AF7368" s="140"/>
      <c r="AG7368" s="141"/>
      <c r="AH7368" s="141"/>
      <c r="AI7368" s="141"/>
      <c r="AJ7368" s="141"/>
      <c r="AK7368" s="141"/>
      <c r="AL7368" s="141"/>
      <c r="AM7368" s="141"/>
      <c r="AN7368" s="141"/>
      <c r="AO7368" s="142"/>
    </row>
    <row r="7369" spans="2:41" ht="3.75" customHeight="1">
      <c r="B7369" s="135"/>
      <c r="I7369" s="136"/>
      <c r="J7369" s="135"/>
      <c r="M7369" s="136"/>
      <c r="N7369" s="130"/>
      <c r="O7369" s="131"/>
      <c r="P7369" s="131"/>
      <c r="Q7369" s="132"/>
      <c r="R7369" s="683" t="str">
        <f>IF(AND(NM_従事者_従事者97_従事者区分&lt;&gt;"",新_新規_2!I1633&lt;&gt;""), 新_新規_2!I1633, "")
 &amp; IF(AND(NM_従事者_従事者97_従事者区分&lt;&gt;"",新_変更_3!AL1661&lt;&gt;""), 新_変更_3!AL1661, "")</f>
        <v/>
      </c>
      <c r="S7369" s="684"/>
      <c r="T7369" s="684"/>
      <c r="U7369" s="684"/>
      <c r="V7369" s="684"/>
      <c r="W7369" s="684"/>
      <c r="X7369" s="684"/>
      <c r="Y7369" s="684"/>
      <c r="Z7369" s="684"/>
      <c r="AA7369" s="684"/>
      <c r="AB7369" s="684"/>
      <c r="AC7369" s="684"/>
      <c r="AD7369" s="684"/>
      <c r="AE7369" s="684"/>
      <c r="AF7369" s="684"/>
      <c r="AG7369" s="684"/>
      <c r="AH7369" s="684"/>
      <c r="AI7369" s="684"/>
      <c r="AJ7369" s="685"/>
      <c r="AK7369" s="131"/>
      <c r="AL7369" s="131"/>
      <c r="AM7369" s="131"/>
      <c r="AN7369" s="131"/>
      <c r="AO7369" s="132"/>
    </row>
    <row r="7370" spans="2:41" ht="13.35" customHeight="1">
      <c r="B7370" s="135"/>
      <c r="I7370" s="136"/>
      <c r="J7370" s="135"/>
      <c r="M7370" s="136"/>
      <c r="N7370" s="135" t="s">
        <v>8</v>
      </c>
      <c r="Q7370" s="136"/>
      <c r="R7370" s="686"/>
      <c r="S7370" s="687"/>
      <c r="T7370" s="687"/>
      <c r="U7370" s="687"/>
      <c r="V7370" s="687"/>
      <c r="W7370" s="687"/>
      <c r="X7370" s="687"/>
      <c r="Y7370" s="687"/>
      <c r="Z7370" s="687"/>
      <c r="AA7370" s="687"/>
      <c r="AB7370" s="687"/>
      <c r="AC7370" s="687"/>
      <c r="AD7370" s="687"/>
      <c r="AE7370" s="687"/>
      <c r="AF7370" s="687"/>
      <c r="AG7370" s="687"/>
      <c r="AH7370" s="687"/>
      <c r="AI7370" s="687"/>
      <c r="AJ7370" s="688"/>
      <c r="AL7370" s="147" t="s">
        <v>13</v>
      </c>
      <c r="AM7370" s="124" t="s">
        <v>29</v>
      </c>
      <c r="AO7370" s="136"/>
    </row>
    <row r="7371" spans="2:41" ht="3.75" customHeight="1">
      <c r="B7371" s="135"/>
      <c r="I7371" s="136"/>
      <c r="J7371" s="135"/>
      <c r="M7371" s="136"/>
      <c r="N7371" s="140"/>
      <c r="O7371" s="141"/>
      <c r="P7371" s="141"/>
      <c r="Q7371" s="142"/>
      <c r="R7371" s="689"/>
      <c r="S7371" s="690"/>
      <c r="T7371" s="690"/>
      <c r="U7371" s="690"/>
      <c r="V7371" s="690"/>
      <c r="W7371" s="690"/>
      <c r="X7371" s="690"/>
      <c r="Y7371" s="690"/>
      <c r="Z7371" s="690"/>
      <c r="AA7371" s="690"/>
      <c r="AB7371" s="690"/>
      <c r="AC7371" s="690"/>
      <c r="AD7371" s="690"/>
      <c r="AE7371" s="690"/>
      <c r="AF7371" s="690"/>
      <c r="AG7371" s="690"/>
      <c r="AH7371" s="690"/>
      <c r="AI7371" s="690"/>
      <c r="AJ7371" s="691"/>
      <c r="AK7371" s="141"/>
      <c r="AL7371" s="141"/>
      <c r="AM7371" s="141"/>
      <c r="AN7371" s="141"/>
      <c r="AO7371" s="142"/>
    </row>
    <row r="7372" spans="2:41" ht="3.75" customHeight="1">
      <c r="B7372" s="135"/>
      <c r="I7372" s="136"/>
      <c r="J7372" s="135"/>
      <c r="M7372" s="136"/>
      <c r="N7372" s="130"/>
      <c r="O7372" s="131"/>
      <c r="P7372" s="131"/>
      <c r="Q7372" s="132"/>
      <c r="R7372" s="683" t="str">
        <f>IF(NM_従事者_従事者97_従事者区分="","",(IF(新_新規_2!I1632&lt;&gt;"", ASC(PHONETIC(新_新規_2!I1632)), "") &amp; IF(新_変更_3!AL1660&lt;&gt;"", ASC(PHONETIC(新_変更_3!AL1660)), "")))</f>
        <v/>
      </c>
      <c r="S7372" s="684"/>
      <c r="T7372" s="684"/>
      <c r="U7372" s="684"/>
      <c r="V7372" s="684"/>
      <c r="W7372" s="684"/>
      <c r="X7372" s="684"/>
      <c r="Y7372" s="684"/>
      <c r="Z7372" s="684"/>
      <c r="AA7372" s="684"/>
      <c r="AB7372" s="684"/>
      <c r="AC7372" s="684"/>
      <c r="AD7372" s="684"/>
      <c r="AE7372" s="684"/>
      <c r="AF7372" s="684"/>
      <c r="AG7372" s="684"/>
      <c r="AH7372" s="684"/>
      <c r="AI7372" s="684"/>
      <c r="AJ7372" s="684"/>
      <c r="AK7372" s="684"/>
      <c r="AL7372" s="684"/>
      <c r="AM7372" s="684"/>
      <c r="AN7372" s="684"/>
      <c r="AO7372" s="685"/>
    </row>
    <row r="7373" spans="2:41" ht="13.35" customHeight="1">
      <c r="B7373" s="135"/>
      <c r="I7373" s="136"/>
      <c r="J7373" s="135"/>
      <c r="M7373" s="136"/>
      <c r="N7373" s="135" t="s">
        <v>61</v>
      </c>
      <c r="Q7373" s="136"/>
      <c r="R7373" s="686"/>
      <c r="S7373" s="687"/>
      <c r="T7373" s="687"/>
      <c r="U7373" s="687"/>
      <c r="V7373" s="687"/>
      <c r="W7373" s="687"/>
      <c r="X7373" s="687"/>
      <c r="Y7373" s="687"/>
      <c r="Z7373" s="687"/>
      <c r="AA7373" s="687"/>
      <c r="AB7373" s="687"/>
      <c r="AC7373" s="687"/>
      <c r="AD7373" s="687"/>
      <c r="AE7373" s="687"/>
      <c r="AF7373" s="687"/>
      <c r="AG7373" s="687"/>
      <c r="AH7373" s="687"/>
      <c r="AI7373" s="687"/>
      <c r="AJ7373" s="687"/>
      <c r="AK7373" s="687"/>
      <c r="AL7373" s="687"/>
      <c r="AM7373" s="687"/>
      <c r="AN7373" s="687"/>
      <c r="AO7373" s="688"/>
    </row>
    <row r="7374" spans="2:41" ht="3.75" customHeight="1">
      <c r="B7374" s="135"/>
      <c r="I7374" s="136"/>
      <c r="J7374" s="135"/>
      <c r="M7374" s="136"/>
      <c r="N7374" s="135"/>
      <c r="Q7374" s="136"/>
      <c r="R7374" s="689"/>
      <c r="S7374" s="690"/>
      <c r="T7374" s="690"/>
      <c r="U7374" s="690"/>
      <c r="V7374" s="690"/>
      <c r="W7374" s="690"/>
      <c r="X7374" s="690"/>
      <c r="Y7374" s="690"/>
      <c r="Z7374" s="690"/>
      <c r="AA7374" s="690"/>
      <c r="AB7374" s="690"/>
      <c r="AC7374" s="690"/>
      <c r="AD7374" s="690"/>
      <c r="AE7374" s="690"/>
      <c r="AF7374" s="690"/>
      <c r="AG7374" s="690"/>
      <c r="AH7374" s="690"/>
      <c r="AI7374" s="690"/>
      <c r="AJ7374" s="690"/>
      <c r="AK7374" s="690"/>
      <c r="AL7374" s="690"/>
      <c r="AM7374" s="690"/>
      <c r="AN7374" s="690"/>
      <c r="AO7374" s="691"/>
    </row>
    <row r="7375" spans="2:41" ht="3.75" customHeight="1">
      <c r="B7375" s="135"/>
      <c r="I7375" s="136"/>
      <c r="J7375" s="135"/>
      <c r="N7375" s="130"/>
      <c r="O7375" s="131"/>
      <c r="P7375" s="131"/>
      <c r="Q7375" s="132"/>
      <c r="U7375" s="787" t="str">
        <f>IF(AND(NM_従事者_従事者97_従事者区分&lt;&gt;"",新_新規_2!L1634&lt;&gt;""), 新_新規_2!L1634, "")
&amp; IF(AND(NM_従事者_従事者97_従事者区分&lt;&gt;"",新_変更_3!AO1662&lt;&gt;""), 新_変更_3!AO1662, "")</f>
        <v/>
      </c>
      <c r="V7375" s="754"/>
      <c r="W7375" s="754"/>
      <c r="X7375" s="789"/>
      <c r="Y7375" s="131"/>
      <c r="Z7375" s="792" t="str">
        <f>IF(AND(NM_従事者_従事者97_従事者区分&lt;&gt;"",新_新規_2!O1634&lt;&gt;""), 新_新規_2!O1634, "")
 &amp; IF(AND(NM_従事者_従事者97_従事者区分&lt;&gt;"",新_変更_3!AR1662&lt;&gt;""), 新_変更_3!AR1662, "")</f>
        <v/>
      </c>
      <c r="AA7375" s="754"/>
      <c r="AB7375" s="754"/>
      <c r="AC7375" s="755"/>
      <c r="AG7375" s="683" t="str">
        <f>IF(AND(NM_従事者_従事者97_従事者区分&lt;&gt;"",新_新規_2!L1635&lt;&gt;""), 新_新規_2!L1635, "")
 &amp; IF(AND(NM_従事者_従事者97_従事者区分&lt;&gt;"",新_変更_3!AO1663&lt;&gt;""), 新_変更_3!AO1663, "")</f>
        <v/>
      </c>
      <c r="AH7375" s="684"/>
      <c r="AI7375" s="684"/>
      <c r="AJ7375" s="684"/>
      <c r="AK7375" s="684"/>
      <c r="AL7375" s="684"/>
      <c r="AM7375" s="684"/>
      <c r="AN7375" s="684"/>
      <c r="AO7375" s="685"/>
    </row>
    <row r="7376" spans="2:41" ht="13.35" customHeight="1">
      <c r="B7376" s="135"/>
      <c r="I7376" s="136"/>
      <c r="J7376" s="135"/>
      <c r="N7376" s="135"/>
      <c r="Q7376" s="136"/>
      <c r="R7376" s="124" t="s">
        <v>15</v>
      </c>
      <c r="U7376" s="756"/>
      <c r="V7376" s="757"/>
      <c r="W7376" s="757"/>
      <c r="X7376" s="790"/>
      <c r="Y7376" s="125" t="s">
        <v>359</v>
      </c>
      <c r="Z7376" s="793"/>
      <c r="AA7376" s="757"/>
      <c r="AB7376" s="757"/>
      <c r="AC7376" s="758"/>
      <c r="AD7376" s="124" t="s">
        <v>56</v>
      </c>
      <c r="AG7376" s="686"/>
      <c r="AH7376" s="687"/>
      <c r="AI7376" s="687"/>
      <c r="AJ7376" s="687"/>
      <c r="AK7376" s="687"/>
      <c r="AL7376" s="687"/>
      <c r="AM7376" s="687"/>
      <c r="AN7376" s="687"/>
      <c r="AO7376" s="688"/>
    </row>
    <row r="7377" spans="2:41" ht="3.75" customHeight="1">
      <c r="B7377" s="135"/>
      <c r="I7377" s="136"/>
      <c r="J7377" s="135"/>
      <c r="N7377" s="135"/>
      <c r="Q7377" s="136"/>
      <c r="R7377" s="141"/>
      <c r="S7377" s="141"/>
      <c r="T7377" s="141"/>
      <c r="U7377" s="759"/>
      <c r="V7377" s="760"/>
      <c r="W7377" s="760"/>
      <c r="X7377" s="791"/>
      <c r="Y7377" s="141"/>
      <c r="Z7377" s="794"/>
      <c r="AA7377" s="760"/>
      <c r="AB7377" s="760"/>
      <c r="AC7377" s="761"/>
      <c r="AD7377" s="141"/>
      <c r="AE7377" s="141"/>
      <c r="AF7377" s="141"/>
      <c r="AG7377" s="689"/>
      <c r="AH7377" s="690"/>
      <c r="AI7377" s="690"/>
      <c r="AJ7377" s="690"/>
      <c r="AK7377" s="690"/>
      <c r="AL7377" s="690"/>
      <c r="AM7377" s="690"/>
      <c r="AN7377" s="690"/>
      <c r="AO7377" s="691"/>
    </row>
    <row r="7378" spans="2:41" ht="3.75" customHeight="1">
      <c r="B7378" s="135"/>
      <c r="I7378" s="136"/>
      <c r="J7378" s="135"/>
      <c r="N7378" s="135"/>
      <c r="Q7378" s="136"/>
      <c r="R7378" s="131"/>
      <c r="S7378" s="131"/>
      <c r="T7378" s="132"/>
      <c r="U7378" s="683" t="str">
        <f>IF(AND(NM_従事者_従事者97_従事者区分&lt;&gt;"",新_新規_2!T1635&lt;&gt;""), 新_新規_2!T1635, "")
&amp; IF(AND(NM_従事者_従事者97_従事者区分&lt;&gt;"",新_変更_3!AW1663&lt;&gt;""), 新_変更_3!AW1663, "")</f>
        <v/>
      </c>
      <c r="V7378" s="684"/>
      <c r="W7378" s="684"/>
      <c r="X7378" s="684"/>
      <c r="Y7378" s="684"/>
      <c r="Z7378" s="684"/>
      <c r="AA7378" s="684"/>
      <c r="AB7378" s="684"/>
      <c r="AC7378" s="685"/>
      <c r="AD7378" s="130"/>
      <c r="AE7378" s="131"/>
      <c r="AF7378" s="132"/>
      <c r="AG7378" s="683" t="str">
        <f>IF(AND(NM_従事者_従事者97_従事者区分&lt;&gt;"",新_新規_2!L1636&lt;&gt;""), 新_新規_2!L1636, "")
&amp; IF(AND(NM_従事者_従事者97_従事者区分&lt;&gt;"",新_変更_3!AO1664&lt;&gt;""), 新_変更_3!AO1664, "")</f>
        <v/>
      </c>
      <c r="AH7378" s="684"/>
      <c r="AI7378" s="684"/>
      <c r="AJ7378" s="684"/>
      <c r="AK7378" s="684"/>
      <c r="AL7378" s="684"/>
      <c r="AM7378" s="684"/>
      <c r="AN7378" s="684"/>
      <c r="AO7378" s="685"/>
    </row>
    <row r="7379" spans="2:41" ht="13.35" customHeight="1">
      <c r="B7379" s="135"/>
      <c r="I7379" s="136"/>
      <c r="J7379" s="135" t="s">
        <v>4089</v>
      </c>
      <c r="N7379" s="135" t="s">
        <v>23</v>
      </c>
      <c r="Q7379" s="136"/>
      <c r="R7379" s="124" t="s">
        <v>17</v>
      </c>
      <c r="T7379" s="136"/>
      <c r="U7379" s="686"/>
      <c r="V7379" s="687"/>
      <c r="W7379" s="687"/>
      <c r="X7379" s="687"/>
      <c r="Y7379" s="687"/>
      <c r="Z7379" s="687"/>
      <c r="AA7379" s="687"/>
      <c r="AB7379" s="687"/>
      <c r="AC7379" s="688"/>
      <c r="AD7379" s="135" t="s">
        <v>18</v>
      </c>
      <c r="AF7379" s="136"/>
      <c r="AG7379" s="686"/>
      <c r="AH7379" s="687"/>
      <c r="AI7379" s="687"/>
      <c r="AJ7379" s="687"/>
      <c r="AK7379" s="687"/>
      <c r="AL7379" s="687"/>
      <c r="AM7379" s="687"/>
      <c r="AN7379" s="687"/>
      <c r="AO7379" s="688"/>
    </row>
    <row r="7380" spans="2:41" ht="3.75" customHeight="1">
      <c r="B7380" s="135"/>
      <c r="I7380" s="136"/>
      <c r="J7380" s="135"/>
      <c r="N7380" s="135"/>
      <c r="Q7380" s="136"/>
      <c r="R7380" s="141"/>
      <c r="S7380" s="141"/>
      <c r="T7380" s="142"/>
      <c r="U7380" s="689"/>
      <c r="V7380" s="690"/>
      <c r="W7380" s="690"/>
      <c r="X7380" s="690"/>
      <c r="Y7380" s="690"/>
      <c r="Z7380" s="690"/>
      <c r="AA7380" s="690"/>
      <c r="AB7380" s="690"/>
      <c r="AC7380" s="691"/>
      <c r="AD7380" s="140"/>
      <c r="AE7380" s="141"/>
      <c r="AF7380" s="142"/>
      <c r="AG7380" s="689"/>
      <c r="AH7380" s="690"/>
      <c r="AI7380" s="690"/>
      <c r="AJ7380" s="690"/>
      <c r="AK7380" s="690"/>
      <c r="AL7380" s="690"/>
      <c r="AM7380" s="690"/>
      <c r="AN7380" s="690"/>
      <c r="AO7380" s="691"/>
    </row>
    <row r="7381" spans="2:41" ht="3.75" customHeight="1">
      <c r="B7381" s="135"/>
      <c r="I7381" s="136"/>
      <c r="J7381" s="135"/>
      <c r="N7381" s="135"/>
      <c r="Q7381" s="136"/>
      <c r="R7381" s="131"/>
      <c r="S7381" s="131"/>
      <c r="T7381" s="132"/>
      <c r="U7381" s="683" t="str">
        <f>IF(AND(NM_従事者_従事者97_従事者区分&lt;&gt;"",新_新規_2!T1636&lt;&gt;""), 新_新規_2!T1636, "")
 &amp; IF(AND(NM_従事者_従事者97_従事者区分&lt;&gt;"",新_変更_3!AW1664&lt;&gt;""), 新_変更_3!AW1664, "")</f>
        <v/>
      </c>
      <c r="V7381" s="684"/>
      <c r="W7381" s="684"/>
      <c r="X7381" s="684"/>
      <c r="Y7381" s="684"/>
      <c r="Z7381" s="684"/>
      <c r="AA7381" s="684"/>
      <c r="AB7381" s="684"/>
      <c r="AC7381" s="685"/>
      <c r="AD7381" s="130"/>
      <c r="AE7381" s="131"/>
      <c r="AF7381" s="132"/>
      <c r="AG7381" s="683" t="str">
        <f>IF(AND(NM_従事者_従事者97_従事者区分&lt;&gt;"",新_新規_2!L1637&lt;&gt;""), 新_新規_2!L1637, "")
&amp; IF(AND(NM_従事者_従事者97_従事者区分&lt;&gt;"",新_変更_3!AO1665&lt;&gt;""), 新_変更_3!AO1665, "")</f>
        <v/>
      </c>
      <c r="AH7381" s="684"/>
      <c r="AI7381" s="684"/>
      <c r="AJ7381" s="684"/>
      <c r="AK7381" s="684"/>
      <c r="AL7381" s="684"/>
      <c r="AM7381" s="684"/>
      <c r="AN7381" s="684"/>
      <c r="AO7381" s="685"/>
    </row>
    <row r="7382" spans="2:41" ht="13.35" customHeight="1">
      <c r="B7382" s="135"/>
      <c r="I7382" s="136"/>
      <c r="J7382" s="135"/>
      <c r="N7382" s="135"/>
      <c r="Q7382" s="136"/>
      <c r="R7382" s="124" t="s">
        <v>19</v>
      </c>
      <c r="T7382" s="136"/>
      <c r="U7382" s="686"/>
      <c r="V7382" s="687"/>
      <c r="W7382" s="687"/>
      <c r="X7382" s="687"/>
      <c r="Y7382" s="687"/>
      <c r="Z7382" s="687"/>
      <c r="AA7382" s="687"/>
      <c r="AB7382" s="687"/>
      <c r="AC7382" s="688"/>
      <c r="AD7382" s="135" t="s">
        <v>20</v>
      </c>
      <c r="AF7382" s="136"/>
      <c r="AG7382" s="686"/>
      <c r="AH7382" s="687"/>
      <c r="AI7382" s="687"/>
      <c r="AJ7382" s="687"/>
      <c r="AK7382" s="687"/>
      <c r="AL7382" s="687"/>
      <c r="AM7382" s="687"/>
      <c r="AN7382" s="687"/>
      <c r="AO7382" s="688"/>
    </row>
    <row r="7383" spans="2:41" ht="3.75" customHeight="1">
      <c r="B7383" s="135"/>
      <c r="I7383" s="136"/>
      <c r="J7383" s="135"/>
      <c r="N7383" s="140"/>
      <c r="O7383" s="141"/>
      <c r="P7383" s="141"/>
      <c r="Q7383" s="142"/>
      <c r="R7383" s="141"/>
      <c r="S7383" s="141"/>
      <c r="T7383" s="142"/>
      <c r="U7383" s="689"/>
      <c r="V7383" s="690"/>
      <c r="W7383" s="690"/>
      <c r="X7383" s="690"/>
      <c r="Y7383" s="690"/>
      <c r="Z7383" s="690"/>
      <c r="AA7383" s="690"/>
      <c r="AB7383" s="690"/>
      <c r="AC7383" s="691"/>
      <c r="AD7383" s="140"/>
      <c r="AE7383" s="141"/>
      <c r="AF7383" s="142"/>
      <c r="AG7383" s="689"/>
      <c r="AH7383" s="690"/>
      <c r="AI7383" s="690"/>
      <c r="AJ7383" s="690"/>
      <c r="AK7383" s="690"/>
      <c r="AL7383" s="690"/>
      <c r="AM7383" s="690"/>
      <c r="AN7383" s="690"/>
      <c r="AO7383" s="691"/>
    </row>
    <row r="7384" spans="2:41" ht="3.75" customHeight="1">
      <c r="B7384" s="135"/>
      <c r="I7384" s="136"/>
      <c r="J7384" s="135"/>
      <c r="M7384" s="136"/>
      <c r="N7384" s="135"/>
      <c r="Q7384" s="136"/>
      <c r="R7384" s="130"/>
      <c r="S7384" s="131"/>
      <c r="T7384" s="131"/>
      <c r="U7384" s="131"/>
      <c r="V7384" s="131"/>
      <c r="W7384" s="131"/>
      <c r="X7384" s="131"/>
      <c r="Y7384" s="131"/>
      <c r="Z7384" s="131"/>
      <c r="AA7384" s="131"/>
      <c r="AB7384" s="131"/>
      <c r="AC7384" s="131"/>
      <c r="AD7384" s="131"/>
      <c r="AE7384" s="131"/>
      <c r="AF7384" s="131"/>
      <c r="AG7384" s="131"/>
      <c r="AH7384" s="131"/>
      <c r="AI7384" s="131"/>
      <c r="AJ7384" s="131"/>
      <c r="AK7384" s="131"/>
      <c r="AL7384" s="131"/>
      <c r="AM7384" s="131"/>
      <c r="AN7384" s="131"/>
      <c r="AO7384" s="132"/>
    </row>
    <row r="7385" spans="2:41" ht="13.35" customHeight="1">
      <c r="B7385" s="135"/>
      <c r="I7385" s="136"/>
      <c r="J7385" s="135"/>
      <c r="M7385" s="136"/>
      <c r="N7385" s="135" t="s">
        <v>111</v>
      </c>
      <c r="Q7385" s="136"/>
      <c r="R7385" s="135"/>
      <c r="S7385" s="696"/>
      <c r="T7385" s="694"/>
      <c r="V7385" s="146"/>
      <c r="W7385" s="124" t="s">
        <v>12</v>
      </c>
      <c r="X7385" s="146"/>
      <c r="Y7385" s="124" t="s">
        <v>11</v>
      </c>
      <c r="Z7385" s="146"/>
      <c r="AA7385" s="124" t="s">
        <v>364</v>
      </c>
      <c r="AO7385" s="136"/>
    </row>
    <row r="7386" spans="2:41" ht="3.75" customHeight="1">
      <c r="B7386" s="135"/>
      <c r="I7386" s="136"/>
      <c r="J7386" s="135"/>
      <c r="M7386" s="136"/>
      <c r="N7386" s="135"/>
      <c r="Q7386" s="136"/>
      <c r="R7386" s="135"/>
      <c r="AO7386" s="136"/>
    </row>
    <row r="7387" spans="2:41" ht="3.75" customHeight="1">
      <c r="B7387" s="135"/>
      <c r="I7387" s="136"/>
      <c r="J7387" s="135"/>
      <c r="M7387" s="136"/>
      <c r="N7387" s="130"/>
      <c r="O7387" s="131"/>
      <c r="P7387" s="131"/>
      <c r="Q7387" s="131"/>
      <c r="R7387" s="781" t="str">
        <f>IF(AND(NM_従事者_従事者97_従事者区分&lt;&gt;"",新_新規_2!I1638&lt;&gt;""), 新_新規_2!I1638, "")
 &amp; IF(AND(NM_従事者_従事者97_従事者区分&lt;&gt;"",新_変更_3!AL1666&lt;&gt;""), 新_変更_3!AL1666, "")</f>
        <v/>
      </c>
      <c r="S7387" s="784" t="str">
        <f>IF(AND(NM_従事者_従事者97_従事者区分&lt;&gt;"",新_新規_2!J1638&lt;&gt;""), 新_新規_2!J1638, "")
&amp; IF(AND(NM_従事者_従事者97_従事者区分&lt;&gt;"",新_変更_3!AM1666&lt;&gt;""), 新_変更_3!AM1666, "")</f>
        <v/>
      </c>
      <c r="T7387" s="131"/>
      <c r="U7387" s="787" t="str">
        <f>IF(AND(NM_従事者_従事者97_従事者区分&lt;&gt;"",新_新規_2!L1638&lt;&gt;""), 新_新規_2!L1638, "")
&amp; IF(AND(NM_従事者_従事者97_従事者区分&lt;&gt;"",新_変更_3!AO1666&lt;&gt;""), 新_変更_3!AO1666, "")</f>
        <v/>
      </c>
      <c r="V7387" s="130"/>
      <c r="W7387" s="131"/>
      <c r="X7387" s="131"/>
      <c r="Y7387" s="131"/>
      <c r="Z7387" s="131"/>
      <c r="AA7387" s="131"/>
      <c r="AB7387" s="131"/>
      <c r="AC7387" s="131"/>
      <c r="AD7387" s="131"/>
      <c r="AE7387" s="131"/>
      <c r="AF7387" s="131"/>
      <c r="AG7387" s="131"/>
      <c r="AH7387" s="133"/>
      <c r="AI7387" s="133"/>
      <c r="AJ7387" s="131"/>
      <c r="AK7387" s="149"/>
      <c r="AL7387" s="131"/>
      <c r="AM7387" s="131"/>
      <c r="AN7387" s="131"/>
      <c r="AO7387" s="132"/>
    </row>
    <row r="7388" spans="2:41" ht="13.35" customHeight="1">
      <c r="B7388" s="135"/>
      <c r="I7388" s="136"/>
      <c r="J7388" s="135"/>
      <c r="M7388" s="136"/>
      <c r="N7388" s="135" t="s">
        <v>30</v>
      </c>
      <c r="R7388" s="782"/>
      <c r="S7388" s="785"/>
      <c r="T7388" s="124" t="s">
        <v>388</v>
      </c>
      <c r="U7388" s="756"/>
      <c r="V7388" s="135" t="s">
        <v>112</v>
      </c>
      <c r="AH7388" s="137"/>
      <c r="AI7388" s="137"/>
      <c r="AK7388" s="150"/>
      <c r="AO7388" s="136"/>
    </row>
    <row r="7389" spans="2:41" ht="3.75" customHeight="1">
      <c r="B7389" s="135"/>
      <c r="I7389" s="136"/>
      <c r="J7389" s="135"/>
      <c r="M7389" s="136"/>
      <c r="N7389" s="135"/>
      <c r="R7389" s="783"/>
      <c r="S7389" s="786"/>
      <c r="T7389" s="141"/>
      <c r="U7389" s="759"/>
      <c r="V7389" s="140"/>
      <c r="W7389" s="141"/>
      <c r="X7389" s="141"/>
      <c r="Y7389" s="141"/>
      <c r="Z7389" s="141"/>
      <c r="AA7389" s="141"/>
      <c r="AB7389" s="141"/>
      <c r="AC7389" s="141"/>
      <c r="AD7389" s="141"/>
      <c r="AE7389" s="141"/>
      <c r="AF7389" s="141"/>
      <c r="AG7389" s="141"/>
      <c r="AH7389" s="143"/>
      <c r="AI7389" s="143"/>
      <c r="AJ7389" s="141"/>
      <c r="AK7389" s="151"/>
      <c r="AL7389" s="141"/>
      <c r="AM7389" s="141"/>
      <c r="AN7389" s="141"/>
      <c r="AO7389" s="142"/>
    </row>
    <row r="7390" spans="2:41" ht="3.75" customHeight="1">
      <c r="B7390" s="135"/>
      <c r="I7390" s="136"/>
      <c r="J7390" s="135"/>
      <c r="M7390" s="136"/>
      <c r="N7390" s="130"/>
      <c r="O7390" s="131"/>
      <c r="P7390" s="131"/>
      <c r="Q7390" s="132"/>
      <c r="R7390" s="788" t="str">
        <f>IF(AND(NM_従事者_従事者97_従事者区分&lt;&gt;"",新_新規_2!K1642&lt;&gt;""), 新_新規_2!K1642, "")
&amp; IF(AND(NM_従事者_従事者97_従事者区分&lt;&gt;"",新_変更_3!AN1670&lt;&gt;""), 新_変更_3!AN1670, "")</f>
        <v/>
      </c>
      <c r="S7390" s="684"/>
      <c r="T7390" s="684"/>
      <c r="U7390" s="685"/>
      <c r="V7390" s="686" t="str">
        <f>IF(AND(NM_従事者_従事者97_従事者区分&lt;&gt;"",新_新規_2!O1642&lt;&gt;""), 新_新規_2!O1642, "")
&amp; IF(AND(NM_従事者_従事者97_従事者区分&lt;&gt;"",新_変更_3!AR1670&lt;&gt;""), 新_変更_3!AR1670, "")</f>
        <v/>
      </c>
      <c r="W7390" s="688"/>
      <c r="X7390" s="683" t="str">
        <f>IF(AND(NM_従事者_従事者97_従事者区分&lt;&gt;"",新_新規_2!Q1642&lt;&gt;""), 新_新規_2!Q1642, "")
&amp; IF(AND(NM_従事者_従事者97_従事者区分&lt;&gt;"",新_変更_3!AT1670&lt;&gt;""), 新_変更_3!AT1670, "")</f>
        <v/>
      </c>
      <c r="Y7390" s="684"/>
      <c r="Z7390" s="684"/>
      <c r="AA7390" s="685"/>
      <c r="AI7390" s="131"/>
      <c r="AO7390" s="136"/>
    </row>
    <row r="7391" spans="2:41" ht="13.35" customHeight="1">
      <c r="B7391" s="135"/>
      <c r="I7391" s="136"/>
      <c r="J7391" s="135"/>
      <c r="M7391" s="136"/>
      <c r="N7391" s="135" t="s">
        <v>114</v>
      </c>
      <c r="Q7391" s="136"/>
      <c r="R7391" s="686"/>
      <c r="S7391" s="687"/>
      <c r="T7391" s="687"/>
      <c r="U7391" s="688"/>
      <c r="V7391" s="686"/>
      <c r="W7391" s="688"/>
      <c r="X7391" s="686"/>
      <c r="Y7391" s="687"/>
      <c r="Z7391" s="687"/>
      <c r="AA7391" s="688"/>
      <c r="AB7391" s="158" t="s">
        <v>171</v>
      </c>
      <c r="AO7391" s="136"/>
    </row>
    <row r="7392" spans="2:41" ht="3.75" customHeight="1">
      <c r="B7392" s="135"/>
      <c r="I7392" s="136"/>
      <c r="J7392" s="135"/>
      <c r="M7392" s="136"/>
      <c r="N7392" s="135"/>
      <c r="Q7392" s="136"/>
      <c r="R7392" s="689"/>
      <c r="S7392" s="690"/>
      <c r="T7392" s="690"/>
      <c r="U7392" s="691"/>
      <c r="V7392" s="689"/>
      <c r="W7392" s="691"/>
      <c r="X7392" s="689"/>
      <c r="Y7392" s="690"/>
      <c r="Z7392" s="690"/>
      <c r="AA7392" s="691"/>
      <c r="AB7392" s="141"/>
      <c r="AC7392" s="141"/>
      <c r="AD7392" s="141"/>
      <c r="AE7392" s="141"/>
      <c r="AF7392" s="141"/>
      <c r="AG7392" s="141"/>
      <c r="AH7392" s="141"/>
      <c r="AI7392" s="141"/>
      <c r="AJ7392" s="141"/>
      <c r="AK7392" s="141"/>
      <c r="AL7392" s="141"/>
      <c r="AM7392" s="141"/>
      <c r="AN7392" s="141"/>
      <c r="AO7392" s="142"/>
    </row>
    <row r="7393" spans="2:41" ht="3.75" customHeight="1">
      <c r="B7393" s="135"/>
      <c r="I7393" s="136"/>
      <c r="J7393" s="135"/>
      <c r="M7393" s="136"/>
      <c r="N7393" s="130"/>
      <c r="O7393" s="131"/>
      <c r="P7393" s="131"/>
      <c r="Q7393" s="131"/>
      <c r="R7393" s="130"/>
      <c r="S7393" s="131"/>
      <c r="T7393" s="131"/>
      <c r="U7393" s="131"/>
      <c r="V7393" s="131"/>
      <c r="W7393" s="131"/>
      <c r="X7393" s="131"/>
      <c r="Y7393" s="131"/>
      <c r="Z7393" s="131"/>
      <c r="AA7393" s="132"/>
      <c r="AB7393" s="130"/>
      <c r="AI7393" s="136"/>
      <c r="AJ7393" s="130"/>
      <c r="AK7393" s="131"/>
      <c r="AL7393" s="131"/>
      <c r="AM7393" s="131"/>
      <c r="AN7393" s="131"/>
      <c r="AO7393" s="132"/>
    </row>
    <row r="7394" spans="2:41" ht="13.35" customHeight="1">
      <c r="B7394" s="135"/>
      <c r="I7394" s="136"/>
      <c r="J7394" s="135"/>
      <c r="M7394" s="136"/>
      <c r="N7394" s="135" t="s">
        <v>115</v>
      </c>
      <c r="R7394" s="135"/>
      <c r="S7394" s="696" t="str">
        <f>IF(AND(NM_従事者_従事者97_従事者区分&lt;&gt;"",新_新規_2!I1644&lt;&gt;""), 新_新規_2!I1644, "")
&amp; IF(AND(NM_従事者_従事者97_従事者区分&lt;&gt;"",新_変更_3!AL1672&lt;&gt;""), 新_変更_3!AL1672, "")</f>
        <v/>
      </c>
      <c r="T7394" s="694"/>
      <c r="V7394" s="146" t="str">
        <f>IF(AND(NM_従事者_従事者97_従事者区分&lt;&gt;"",新_新規_2!K1644&lt;&gt;""), 新_新規_2!K1644, "")
&amp; IF(AND(NM_従事者_従事者97_従事者区分&lt;&gt;"",新_変更_3!AN1672&lt;&gt;""), 新_変更_3!AN1672, "")</f>
        <v/>
      </c>
      <c r="W7394" s="124" t="s">
        <v>12</v>
      </c>
      <c r="X7394" s="146" t="str">
        <f>IF(AND(NM_従事者_従事者97_従事者区分&lt;&gt;"",新_新規_2!M1644&lt;&gt;""), 新_新規_2!M1644, "")
&amp; IF(AND(NM_従事者_従事者97_従事者区分&lt;&gt;"",新_変更_3!AP1672&lt;&gt;""), 新_変更_3!AP1672, "")</f>
        <v/>
      </c>
      <c r="Y7394" s="124" t="s">
        <v>11</v>
      </c>
      <c r="Z7394" s="146" t="str">
        <f>IF(AND(NM_従事者_従事者97_従事者区分&lt;&gt;"",新_新規_2!O1644&lt;&gt;""), 新_新規_2!O1644, "")
 &amp; IF(AND(NM_従事者_従事者97_従事者区分&lt;&gt;"",新_変更_3!AR1672&lt;&gt;""), 新_変更_3!AR1672, "")</f>
        <v/>
      </c>
      <c r="AA7394" s="124" t="s">
        <v>364</v>
      </c>
      <c r="AB7394" s="135" t="s">
        <v>170</v>
      </c>
      <c r="AI7394" s="136"/>
      <c r="AJ7394" s="135"/>
      <c r="AK7394" s="696"/>
      <c r="AL7394" s="693"/>
      <c r="AM7394" s="693"/>
      <c r="AN7394" s="693"/>
      <c r="AO7394" s="694"/>
    </row>
    <row r="7395" spans="2:41" ht="3.75" customHeight="1">
      <c r="B7395" s="135"/>
      <c r="I7395" s="136"/>
      <c r="J7395" s="135"/>
      <c r="M7395" s="136"/>
      <c r="N7395" s="135"/>
      <c r="R7395" s="140"/>
      <c r="S7395" s="141"/>
      <c r="T7395" s="141"/>
      <c r="U7395" s="141"/>
      <c r="V7395" s="141"/>
      <c r="W7395" s="141"/>
      <c r="X7395" s="141"/>
      <c r="Y7395" s="141"/>
      <c r="Z7395" s="141"/>
      <c r="AA7395" s="142"/>
      <c r="AB7395" s="140"/>
      <c r="AC7395" s="141"/>
      <c r="AD7395" s="141"/>
      <c r="AE7395" s="141"/>
      <c r="AF7395" s="141"/>
      <c r="AG7395" s="141"/>
      <c r="AH7395" s="141"/>
      <c r="AI7395" s="142"/>
      <c r="AJ7395" s="140"/>
      <c r="AK7395" s="141"/>
      <c r="AL7395" s="141"/>
      <c r="AM7395" s="141"/>
      <c r="AN7395" s="141"/>
      <c r="AO7395" s="142"/>
    </row>
    <row r="7396" spans="2:41" ht="3.75" customHeight="1">
      <c r="B7396" s="135"/>
      <c r="I7396" s="136"/>
      <c r="J7396" s="135"/>
      <c r="M7396" s="136"/>
      <c r="N7396" s="130"/>
      <c r="O7396" s="131"/>
      <c r="P7396" s="131"/>
      <c r="Q7396" s="132"/>
      <c r="R7396" s="683" t="str">
        <f>IF(新_新規_2!T1641="☑", "研修中の登録販売者", "") &amp; IF(新_変更_3!AW1669="☑", "研修中の登録販売者", "")</f>
        <v/>
      </c>
      <c r="S7396" s="684"/>
      <c r="T7396" s="684"/>
      <c r="U7396" s="684"/>
      <c r="V7396" s="684"/>
      <c r="W7396" s="684"/>
      <c r="X7396" s="684"/>
      <c r="Y7396" s="684"/>
      <c r="Z7396" s="684"/>
      <c r="AA7396" s="684"/>
      <c r="AB7396" s="684"/>
      <c r="AC7396" s="684"/>
      <c r="AD7396" s="684"/>
      <c r="AE7396" s="684"/>
      <c r="AF7396" s="684"/>
      <c r="AG7396" s="684"/>
      <c r="AH7396" s="684"/>
      <c r="AI7396" s="684"/>
      <c r="AJ7396" s="684"/>
      <c r="AK7396" s="684"/>
      <c r="AL7396" s="684"/>
      <c r="AM7396" s="684"/>
      <c r="AN7396" s="684"/>
      <c r="AO7396" s="685"/>
    </row>
    <row r="7397" spans="2:41" ht="13.35" customHeight="1">
      <c r="B7397" s="135"/>
      <c r="I7397" s="136"/>
      <c r="J7397" s="135"/>
      <c r="M7397" s="136"/>
      <c r="N7397" s="135" t="s">
        <v>32</v>
      </c>
      <c r="Q7397" s="136"/>
      <c r="R7397" s="686"/>
      <c r="S7397" s="687"/>
      <c r="T7397" s="687"/>
      <c r="U7397" s="687"/>
      <c r="V7397" s="687"/>
      <c r="W7397" s="687"/>
      <c r="X7397" s="687"/>
      <c r="Y7397" s="687"/>
      <c r="Z7397" s="687"/>
      <c r="AA7397" s="687"/>
      <c r="AB7397" s="687"/>
      <c r="AC7397" s="687"/>
      <c r="AD7397" s="687"/>
      <c r="AE7397" s="687"/>
      <c r="AF7397" s="687"/>
      <c r="AG7397" s="687"/>
      <c r="AH7397" s="687"/>
      <c r="AI7397" s="687"/>
      <c r="AJ7397" s="687"/>
      <c r="AK7397" s="687"/>
      <c r="AL7397" s="687"/>
      <c r="AM7397" s="687"/>
      <c r="AN7397" s="687"/>
      <c r="AO7397" s="688"/>
    </row>
    <row r="7398" spans="2:41" ht="3.75" customHeight="1">
      <c r="B7398" s="135"/>
      <c r="I7398" s="136"/>
      <c r="J7398" s="135"/>
      <c r="M7398" s="136"/>
      <c r="N7398" s="140"/>
      <c r="O7398" s="141"/>
      <c r="P7398" s="141"/>
      <c r="Q7398" s="142"/>
      <c r="R7398" s="689"/>
      <c r="S7398" s="690"/>
      <c r="T7398" s="690"/>
      <c r="U7398" s="690"/>
      <c r="V7398" s="690"/>
      <c r="W7398" s="690"/>
      <c r="X7398" s="690"/>
      <c r="Y7398" s="690"/>
      <c r="Z7398" s="690"/>
      <c r="AA7398" s="690"/>
      <c r="AB7398" s="690"/>
      <c r="AC7398" s="690"/>
      <c r="AD7398" s="690"/>
      <c r="AE7398" s="690"/>
      <c r="AF7398" s="690"/>
      <c r="AG7398" s="690"/>
      <c r="AH7398" s="690"/>
      <c r="AI7398" s="690"/>
      <c r="AJ7398" s="690"/>
      <c r="AK7398" s="690"/>
      <c r="AL7398" s="690"/>
      <c r="AM7398" s="690"/>
      <c r="AN7398" s="690"/>
      <c r="AO7398" s="691"/>
    </row>
    <row r="7399" spans="2:41" ht="3.75" customHeight="1">
      <c r="B7399" s="135"/>
      <c r="I7399" s="136"/>
      <c r="J7399" s="130"/>
      <c r="K7399" s="131"/>
      <c r="L7399" s="131"/>
      <c r="M7399" s="132"/>
      <c r="N7399" s="130"/>
      <c r="O7399" s="131"/>
      <c r="P7399" s="131"/>
      <c r="Q7399" s="132"/>
      <c r="R7399" s="130"/>
      <c r="S7399" s="131"/>
      <c r="T7399" s="131"/>
      <c r="U7399" s="131"/>
      <c r="V7399" s="131"/>
      <c r="W7399" s="131"/>
      <c r="X7399" s="131"/>
      <c r="Y7399" s="131"/>
      <c r="Z7399" s="131"/>
      <c r="AA7399" s="132"/>
      <c r="AB7399" s="130"/>
      <c r="AC7399" s="131"/>
      <c r="AD7399" s="131"/>
      <c r="AE7399" s="132"/>
      <c r="AF7399" s="131"/>
      <c r="AG7399" s="131"/>
      <c r="AH7399" s="131"/>
      <c r="AI7399" s="131"/>
      <c r="AJ7399" s="131"/>
      <c r="AK7399" s="131"/>
      <c r="AL7399" s="131"/>
      <c r="AM7399" s="131"/>
      <c r="AN7399" s="131"/>
      <c r="AO7399" s="132"/>
    </row>
    <row r="7400" spans="2:41" ht="13.35" customHeight="1">
      <c r="B7400" s="135"/>
      <c r="I7400" s="136"/>
      <c r="J7400" s="135"/>
      <c r="M7400" s="136"/>
      <c r="N7400" s="135" t="s">
        <v>27</v>
      </c>
      <c r="Q7400" s="136"/>
      <c r="R7400" s="135"/>
      <c r="S7400" s="692" t="str">
        <f>IF(新_新規_2!I1648&lt;&gt;"", "01300011:その他従事者", "") &amp; IF(新_変更_3!AL1676&lt;&gt;"", "01300011:その他従事者", "")</f>
        <v/>
      </c>
      <c r="T7400" s="693"/>
      <c r="U7400" s="693"/>
      <c r="V7400" s="693"/>
      <c r="W7400" s="693"/>
      <c r="X7400" s="693"/>
      <c r="Y7400" s="693"/>
      <c r="Z7400" s="693"/>
      <c r="AA7400" s="694"/>
      <c r="AB7400" s="135" t="s">
        <v>28</v>
      </c>
      <c r="AE7400" s="136"/>
      <c r="AF7400" s="135"/>
      <c r="AG7400" s="695" t="str">
        <f>IF(新_新規_2!I1656="☑", "01300001:薬剤師", "") &amp; IF(新_変更_3!AL1684="☑", "01300001:薬剤師", "")
&amp; IF(新_新規_2!N1656="☑", "01300002:登録販売者", "") &amp; IF(新_変更_3!AQ1684="☑", "01300002:登録販売者", "")
&amp; IF(新_新規_2!T1656="☑", "01300002:登録販売者", "") &amp; IF(新_変更_3!AW1684="☑", "01300002:登録販売者", "")</f>
        <v/>
      </c>
      <c r="AH7400" s="693"/>
      <c r="AI7400" s="693"/>
      <c r="AJ7400" s="693"/>
      <c r="AK7400" s="693"/>
      <c r="AL7400" s="693"/>
      <c r="AM7400" s="693"/>
      <c r="AN7400" s="693"/>
      <c r="AO7400" s="694"/>
    </row>
    <row r="7401" spans="2:41" ht="3.75" customHeight="1">
      <c r="B7401" s="135"/>
      <c r="I7401" s="136"/>
      <c r="J7401" s="135"/>
      <c r="M7401" s="136"/>
      <c r="N7401" s="140"/>
      <c r="O7401" s="141"/>
      <c r="P7401" s="141"/>
      <c r="Q7401" s="142"/>
      <c r="R7401" s="140"/>
      <c r="S7401" s="141"/>
      <c r="T7401" s="141"/>
      <c r="U7401" s="141"/>
      <c r="V7401" s="141"/>
      <c r="W7401" s="141"/>
      <c r="X7401" s="141"/>
      <c r="Y7401" s="141"/>
      <c r="Z7401" s="141"/>
      <c r="AA7401" s="142"/>
      <c r="AB7401" s="140"/>
      <c r="AC7401" s="141"/>
      <c r="AD7401" s="141"/>
      <c r="AE7401" s="142"/>
      <c r="AF7401" s="141"/>
      <c r="AG7401" s="141"/>
      <c r="AH7401" s="141"/>
      <c r="AI7401" s="141"/>
      <c r="AJ7401" s="141"/>
      <c r="AK7401" s="141"/>
      <c r="AL7401" s="141"/>
      <c r="AM7401" s="141"/>
      <c r="AN7401" s="141"/>
      <c r="AO7401" s="142"/>
    </row>
    <row r="7402" spans="2:41" ht="3.75" customHeight="1">
      <c r="B7402" s="135"/>
      <c r="I7402" s="136"/>
      <c r="J7402" s="135"/>
      <c r="M7402" s="136"/>
      <c r="N7402" s="130"/>
      <c r="O7402" s="131"/>
      <c r="P7402" s="131"/>
      <c r="Q7402" s="132"/>
      <c r="R7402" s="130"/>
      <c r="S7402" s="131"/>
      <c r="T7402" s="131"/>
      <c r="U7402" s="131"/>
      <c r="V7402" s="131"/>
      <c r="W7402" s="131"/>
      <c r="X7402" s="131"/>
      <c r="Y7402" s="131"/>
      <c r="Z7402" s="131"/>
      <c r="AA7402" s="132"/>
      <c r="AB7402" s="130"/>
      <c r="AC7402" s="131"/>
      <c r="AD7402" s="131"/>
      <c r="AE7402" s="132"/>
      <c r="AF7402" s="130"/>
      <c r="AG7402" s="131"/>
      <c r="AH7402" s="131"/>
      <c r="AI7402" s="131"/>
      <c r="AJ7402" s="131"/>
      <c r="AK7402" s="131"/>
      <c r="AL7402" s="131"/>
      <c r="AM7402" s="131"/>
      <c r="AN7402" s="131"/>
      <c r="AO7402" s="132"/>
    </row>
    <row r="7403" spans="2:41" ht="13.35" customHeight="1">
      <c r="B7403" s="135"/>
      <c r="I7403" s="136"/>
      <c r="J7403" s="135"/>
      <c r="M7403" s="136"/>
      <c r="N7403" s="135" t="s">
        <v>3990</v>
      </c>
      <c r="Q7403" s="136"/>
      <c r="R7403" s="135"/>
      <c r="S7403" s="696"/>
      <c r="T7403" s="694"/>
      <c r="V7403" s="146"/>
      <c r="W7403" s="124" t="s">
        <v>12</v>
      </c>
      <c r="X7403" s="146"/>
      <c r="Y7403" s="124" t="s">
        <v>11</v>
      </c>
      <c r="Z7403" s="146"/>
      <c r="AA7403" s="136" t="s">
        <v>364</v>
      </c>
      <c r="AB7403" s="135" t="s">
        <v>66</v>
      </c>
      <c r="AE7403" s="136"/>
      <c r="AF7403" s="135"/>
      <c r="AG7403" s="696"/>
      <c r="AH7403" s="694"/>
      <c r="AJ7403" s="146"/>
      <c r="AK7403" s="124" t="s">
        <v>12</v>
      </c>
      <c r="AL7403" s="146"/>
      <c r="AM7403" s="124" t="s">
        <v>11</v>
      </c>
      <c r="AN7403" s="146"/>
      <c r="AO7403" s="136" t="s">
        <v>364</v>
      </c>
    </row>
    <row r="7404" spans="2:41" ht="3.75" customHeight="1">
      <c r="B7404" s="135"/>
      <c r="I7404" s="136"/>
      <c r="J7404" s="135"/>
      <c r="M7404" s="136"/>
      <c r="N7404" s="140"/>
      <c r="O7404" s="141"/>
      <c r="P7404" s="141"/>
      <c r="Q7404" s="142"/>
      <c r="R7404" s="140"/>
      <c r="S7404" s="141"/>
      <c r="T7404" s="141"/>
      <c r="U7404" s="141"/>
      <c r="V7404" s="141"/>
      <c r="W7404" s="141"/>
      <c r="X7404" s="141"/>
      <c r="Y7404" s="141"/>
      <c r="Z7404" s="141"/>
      <c r="AA7404" s="142"/>
      <c r="AB7404" s="140"/>
      <c r="AC7404" s="141"/>
      <c r="AD7404" s="141"/>
      <c r="AE7404" s="142"/>
      <c r="AF7404" s="140"/>
      <c r="AG7404" s="141"/>
      <c r="AH7404" s="141"/>
      <c r="AI7404" s="141"/>
      <c r="AJ7404" s="141"/>
      <c r="AK7404" s="141"/>
      <c r="AL7404" s="141"/>
      <c r="AM7404" s="141"/>
      <c r="AN7404" s="141"/>
      <c r="AO7404" s="142"/>
    </row>
    <row r="7405" spans="2:41" ht="3.75" customHeight="1">
      <c r="B7405" s="135"/>
      <c r="I7405" s="136"/>
      <c r="J7405" s="135"/>
      <c r="M7405" s="136"/>
      <c r="N7405" s="130"/>
      <c r="O7405" s="131"/>
      <c r="P7405" s="131"/>
      <c r="Q7405" s="132"/>
      <c r="R7405" s="683" t="str">
        <f>IF(AND(NM_従事者_従事者98_従事者区分&lt;&gt;"",新_新規_2!I1648&lt;&gt;""), 新_新規_2!I1648, "")
&amp; IF(AND(NM_従事者_従事者98_従事者区分&lt;&gt;"",新_変更_3!AL1676&lt;&gt;""), 新_変更_3!AL1676, "")</f>
        <v/>
      </c>
      <c r="S7405" s="684"/>
      <c r="T7405" s="684"/>
      <c r="U7405" s="684"/>
      <c r="V7405" s="684"/>
      <c r="W7405" s="684"/>
      <c r="X7405" s="684"/>
      <c r="Y7405" s="684"/>
      <c r="Z7405" s="684"/>
      <c r="AA7405" s="684"/>
      <c r="AB7405" s="684"/>
      <c r="AC7405" s="684"/>
      <c r="AD7405" s="684"/>
      <c r="AE7405" s="684"/>
      <c r="AF7405" s="684"/>
      <c r="AG7405" s="684"/>
      <c r="AH7405" s="684"/>
      <c r="AI7405" s="684"/>
      <c r="AJ7405" s="685"/>
      <c r="AK7405" s="131"/>
      <c r="AL7405" s="131"/>
      <c r="AM7405" s="131"/>
      <c r="AN7405" s="131"/>
      <c r="AO7405" s="132"/>
    </row>
    <row r="7406" spans="2:41" ht="13.35" customHeight="1">
      <c r="B7406" s="135"/>
      <c r="I7406" s="136"/>
      <c r="J7406" s="135"/>
      <c r="M7406" s="136"/>
      <c r="N7406" s="135" t="s">
        <v>8</v>
      </c>
      <c r="Q7406" s="136"/>
      <c r="R7406" s="686"/>
      <c r="S7406" s="687"/>
      <c r="T7406" s="687"/>
      <c r="U7406" s="687"/>
      <c r="V7406" s="687"/>
      <c r="W7406" s="687"/>
      <c r="X7406" s="687"/>
      <c r="Y7406" s="687"/>
      <c r="Z7406" s="687"/>
      <c r="AA7406" s="687"/>
      <c r="AB7406" s="687"/>
      <c r="AC7406" s="687"/>
      <c r="AD7406" s="687"/>
      <c r="AE7406" s="687"/>
      <c r="AF7406" s="687"/>
      <c r="AG7406" s="687"/>
      <c r="AH7406" s="687"/>
      <c r="AI7406" s="687"/>
      <c r="AJ7406" s="688"/>
      <c r="AL7406" s="147" t="s">
        <v>13</v>
      </c>
      <c r="AM7406" s="124" t="s">
        <v>29</v>
      </c>
      <c r="AO7406" s="136"/>
    </row>
    <row r="7407" spans="2:41" ht="3.75" customHeight="1">
      <c r="B7407" s="135"/>
      <c r="I7407" s="136"/>
      <c r="J7407" s="135"/>
      <c r="M7407" s="136"/>
      <c r="N7407" s="140"/>
      <c r="O7407" s="141"/>
      <c r="P7407" s="141"/>
      <c r="Q7407" s="142"/>
      <c r="R7407" s="689"/>
      <c r="S7407" s="690"/>
      <c r="T7407" s="690"/>
      <c r="U7407" s="690"/>
      <c r="V7407" s="690"/>
      <c r="W7407" s="690"/>
      <c r="X7407" s="690"/>
      <c r="Y7407" s="690"/>
      <c r="Z7407" s="690"/>
      <c r="AA7407" s="690"/>
      <c r="AB7407" s="690"/>
      <c r="AC7407" s="690"/>
      <c r="AD7407" s="690"/>
      <c r="AE7407" s="690"/>
      <c r="AF7407" s="690"/>
      <c r="AG7407" s="690"/>
      <c r="AH7407" s="690"/>
      <c r="AI7407" s="690"/>
      <c r="AJ7407" s="691"/>
      <c r="AK7407" s="141"/>
      <c r="AL7407" s="141"/>
      <c r="AM7407" s="141"/>
      <c r="AN7407" s="141"/>
      <c r="AO7407" s="142"/>
    </row>
    <row r="7408" spans="2:41" ht="3.75" customHeight="1">
      <c r="B7408" s="135"/>
      <c r="I7408" s="136"/>
      <c r="J7408" s="135"/>
      <c r="M7408" s="136"/>
      <c r="N7408" s="130"/>
      <c r="O7408" s="131"/>
      <c r="P7408" s="131"/>
      <c r="Q7408" s="132"/>
      <c r="R7408" s="683" t="str">
        <f>IF(NM_従事者_従事者98_従事者区分="","",(IF(新_新規_2!I1647&lt;&gt;"", ASC(PHONETIC(新_新規_2!I1647)), "") &amp; IF(新_変更_3!AL1675&lt;&gt;"", ASC(PHONETIC(新_変更_3!AL1675)), "")))</f>
        <v/>
      </c>
      <c r="S7408" s="684"/>
      <c r="T7408" s="684"/>
      <c r="U7408" s="684"/>
      <c r="V7408" s="684"/>
      <c r="W7408" s="684"/>
      <c r="X7408" s="684"/>
      <c r="Y7408" s="684"/>
      <c r="Z7408" s="684"/>
      <c r="AA7408" s="684"/>
      <c r="AB7408" s="684"/>
      <c r="AC7408" s="684"/>
      <c r="AD7408" s="684"/>
      <c r="AE7408" s="684"/>
      <c r="AF7408" s="684"/>
      <c r="AG7408" s="684"/>
      <c r="AH7408" s="684"/>
      <c r="AI7408" s="684"/>
      <c r="AJ7408" s="684"/>
      <c r="AK7408" s="684"/>
      <c r="AL7408" s="684"/>
      <c r="AM7408" s="684"/>
      <c r="AN7408" s="684"/>
      <c r="AO7408" s="685"/>
    </row>
    <row r="7409" spans="2:41" ht="13.35" customHeight="1">
      <c r="B7409" s="135"/>
      <c r="I7409" s="136"/>
      <c r="J7409" s="135"/>
      <c r="M7409" s="136"/>
      <c r="N7409" s="135" t="s">
        <v>61</v>
      </c>
      <c r="Q7409" s="136"/>
      <c r="R7409" s="686"/>
      <c r="S7409" s="687"/>
      <c r="T7409" s="687"/>
      <c r="U7409" s="687"/>
      <c r="V7409" s="687"/>
      <c r="W7409" s="687"/>
      <c r="X7409" s="687"/>
      <c r="Y7409" s="687"/>
      <c r="Z7409" s="687"/>
      <c r="AA7409" s="687"/>
      <c r="AB7409" s="687"/>
      <c r="AC7409" s="687"/>
      <c r="AD7409" s="687"/>
      <c r="AE7409" s="687"/>
      <c r="AF7409" s="687"/>
      <c r="AG7409" s="687"/>
      <c r="AH7409" s="687"/>
      <c r="AI7409" s="687"/>
      <c r="AJ7409" s="687"/>
      <c r="AK7409" s="687"/>
      <c r="AL7409" s="687"/>
      <c r="AM7409" s="687"/>
      <c r="AN7409" s="687"/>
      <c r="AO7409" s="688"/>
    </row>
    <row r="7410" spans="2:41" ht="3.75" customHeight="1">
      <c r="B7410" s="135"/>
      <c r="I7410" s="136"/>
      <c r="J7410" s="135"/>
      <c r="M7410" s="136"/>
      <c r="N7410" s="135"/>
      <c r="Q7410" s="136"/>
      <c r="R7410" s="689"/>
      <c r="S7410" s="690"/>
      <c r="T7410" s="690"/>
      <c r="U7410" s="690"/>
      <c r="V7410" s="690"/>
      <c r="W7410" s="690"/>
      <c r="X7410" s="690"/>
      <c r="Y7410" s="690"/>
      <c r="Z7410" s="690"/>
      <c r="AA7410" s="690"/>
      <c r="AB7410" s="690"/>
      <c r="AC7410" s="690"/>
      <c r="AD7410" s="690"/>
      <c r="AE7410" s="690"/>
      <c r="AF7410" s="690"/>
      <c r="AG7410" s="690"/>
      <c r="AH7410" s="690"/>
      <c r="AI7410" s="690"/>
      <c r="AJ7410" s="690"/>
      <c r="AK7410" s="690"/>
      <c r="AL7410" s="690"/>
      <c r="AM7410" s="690"/>
      <c r="AN7410" s="690"/>
      <c r="AO7410" s="691"/>
    </row>
    <row r="7411" spans="2:41" ht="3.75" customHeight="1">
      <c r="B7411" s="135"/>
      <c r="I7411" s="136"/>
      <c r="J7411" s="135"/>
      <c r="N7411" s="130"/>
      <c r="O7411" s="131"/>
      <c r="P7411" s="131"/>
      <c r="Q7411" s="132"/>
      <c r="U7411" s="787" t="str">
        <f>IF(AND(NM_従事者_従事者98_従事者区分&lt;&gt;"",新_新規_2!L1649&lt;&gt;""), 新_新規_2!L1649, "")
&amp; IF(AND(NM_従事者_従事者98_従事者区分&lt;&gt;"",新_変更_3!AO1677&lt;&gt;""), 新_変更_3!AO1677, "")</f>
        <v/>
      </c>
      <c r="V7411" s="754"/>
      <c r="W7411" s="754"/>
      <c r="X7411" s="789"/>
      <c r="Y7411" s="131"/>
      <c r="Z7411" s="792" t="str">
        <f>IF(AND(NM_従事者_従事者98_従事者区分&lt;&gt;"",新_新規_2!O1649&lt;&gt;""), 新_新規_2!O1649, "")
&amp; IF(AND(NM_従事者_従事者98_従事者区分&lt;&gt;"",新_変更_3!AR1677&lt;&gt;""), 新_変更_3!AR1677, "")</f>
        <v/>
      </c>
      <c r="AA7411" s="754"/>
      <c r="AB7411" s="754"/>
      <c r="AC7411" s="755"/>
      <c r="AG7411" s="683" t="str">
        <f>IF(AND(NM_従事者_従事者98_従事者区分&lt;&gt;"",新_新規_2!L1650&lt;&gt;""), 新_新規_2!L1650, "")
&amp; IF(AND(NM_従事者_従事者98_従事者区分&lt;&gt;"",新_変更_3!AO1678&lt;&gt;""), 新_変更_3!AO1678, "")</f>
        <v/>
      </c>
      <c r="AH7411" s="684"/>
      <c r="AI7411" s="684"/>
      <c r="AJ7411" s="684"/>
      <c r="AK7411" s="684"/>
      <c r="AL7411" s="684"/>
      <c r="AM7411" s="684"/>
      <c r="AN7411" s="684"/>
      <c r="AO7411" s="685"/>
    </row>
    <row r="7412" spans="2:41" ht="13.35" customHeight="1">
      <c r="B7412" s="135"/>
      <c r="I7412" s="136"/>
      <c r="J7412" s="135"/>
      <c r="N7412" s="135"/>
      <c r="Q7412" s="136"/>
      <c r="R7412" s="124" t="s">
        <v>15</v>
      </c>
      <c r="U7412" s="756"/>
      <c r="V7412" s="757"/>
      <c r="W7412" s="757"/>
      <c r="X7412" s="790"/>
      <c r="Y7412" s="125" t="s">
        <v>359</v>
      </c>
      <c r="Z7412" s="793"/>
      <c r="AA7412" s="757"/>
      <c r="AB7412" s="757"/>
      <c r="AC7412" s="758"/>
      <c r="AD7412" s="124" t="s">
        <v>56</v>
      </c>
      <c r="AG7412" s="686"/>
      <c r="AH7412" s="687"/>
      <c r="AI7412" s="687"/>
      <c r="AJ7412" s="687"/>
      <c r="AK7412" s="687"/>
      <c r="AL7412" s="687"/>
      <c r="AM7412" s="687"/>
      <c r="AN7412" s="687"/>
      <c r="AO7412" s="688"/>
    </row>
    <row r="7413" spans="2:41" ht="3.75" customHeight="1">
      <c r="B7413" s="135"/>
      <c r="I7413" s="136"/>
      <c r="J7413" s="135"/>
      <c r="N7413" s="135"/>
      <c r="Q7413" s="136"/>
      <c r="R7413" s="141"/>
      <c r="S7413" s="141"/>
      <c r="T7413" s="141"/>
      <c r="U7413" s="759"/>
      <c r="V7413" s="760"/>
      <c r="W7413" s="760"/>
      <c r="X7413" s="791"/>
      <c r="Y7413" s="141"/>
      <c r="Z7413" s="794"/>
      <c r="AA7413" s="760"/>
      <c r="AB7413" s="760"/>
      <c r="AC7413" s="761"/>
      <c r="AD7413" s="141"/>
      <c r="AE7413" s="141"/>
      <c r="AF7413" s="141"/>
      <c r="AG7413" s="689"/>
      <c r="AH7413" s="690"/>
      <c r="AI7413" s="690"/>
      <c r="AJ7413" s="690"/>
      <c r="AK7413" s="690"/>
      <c r="AL7413" s="690"/>
      <c r="AM7413" s="690"/>
      <c r="AN7413" s="690"/>
      <c r="AO7413" s="691"/>
    </row>
    <row r="7414" spans="2:41" ht="3.75" customHeight="1">
      <c r="B7414" s="135"/>
      <c r="I7414" s="136"/>
      <c r="J7414" s="135"/>
      <c r="N7414" s="135"/>
      <c r="Q7414" s="136"/>
      <c r="R7414" s="131"/>
      <c r="S7414" s="131"/>
      <c r="T7414" s="132"/>
      <c r="U7414" s="683" t="str">
        <f>IF(AND(NM_従事者_従事者98_従事者区分&lt;&gt;"",新_新規_2!T1650&lt;&gt;""), 新_新規_2!T1650, "")
 &amp; IF(AND(NM_従事者_従事者98_従事者区分&lt;&gt;"",新_変更_3!AW1678&lt;&gt;""), 新_変更_3!AW1678, "")</f>
        <v/>
      </c>
      <c r="V7414" s="684"/>
      <c r="W7414" s="684"/>
      <c r="X7414" s="684"/>
      <c r="Y7414" s="684"/>
      <c r="Z7414" s="684"/>
      <c r="AA7414" s="684"/>
      <c r="AB7414" s="684"/>
      <c r="AC7414" s="685"/>
      <c r="AD7414" s="130"/>
      <c r="AE7414" s="131"/>
      <c r="AF7414" s="132"/>
      <c r="AG7414" s="683" t="str">
        <f>IF(AND(NM_従事者_従事者98_従事者区分&lt;&gt;"",新_新規_2!L1651&lt;&gt;""), 新_新規_2!L1651, "")
 &amp; IF(AND(NM_従事者_従事者98_従事者区分&lt;&gt;"",新_変更_3!AO1679&lt;&gt;""), 新_変更_3!AO1679, "")</f>
        <v/>
      </c>
      <c r="AH7414" s="684"/>
      <c r="AI7414" s="684"/>
      <c r="AJ7414" s="684"/>
      <c r="AK7414" s="684"/>
      <c r="AL7414" s="684"/>
      <c r="AM7414" s="684"/>
      <c r="AN7414" s="684"/>
      <c r="AO7414" s="685"/>
    </row>
    <row r="7415" spans="2:41" ht="13.35" customHeight="1">
      <c r="B7415" s="135"/>
      <c r="I7415" s="136"/>
      <c r="J7415" s="135" t="s">
        <v>4090</v>
      </c>
      <c r="N7415" s="135" t="s">
        <v>23</v>
      </c>
      <c r="Q7415" s="136"/>
      <c r="R7415" s="124" t="s">
        <v>17</v>
      </c>
      <c r="T7415" s="136"/>
      <c r="U7415" s="686"/>
      <c r="V7415" s="687"/>
      <c r="W7415" s="687"/>
      <c r="X7415" s="687"/>
      <c r="Y7415" s="687"/>
      <c r="Z7415" s="687"/>
      <c r="AA7415" s="687"/>
      <c r="AB7415" s="687"/>
      <c r="AC7415" s="688"/>
      <c r="AD7415" s="135" t="s">
        <v>18</v>
      </c>
      <c r="AF7415" s="136"/>
      <c r="AG7415" s="686"/>
      <c r="AH7415" s="687"/>
      <c r="AI7415" s="687"/>
      <c r="AJ7415" s="687"/>
      <c r="AK7415" s="687"/>
      <c r="AL7415" s="687"/>
      <c r="AM7415" s="687"/>
      <c r="AN7415" s="687"/>
      <c r="AO7415" s="688"/>
    </row>
    <row r="7416" spans="2:41" ht="3.75" customHeight="1">
      <c r="B7416" s="135"/>
      <c r="I7416" s="136"/>
      <c r="J7416" s="135"/>
      <c r="N7416" s="135"/>
      <c r="Q7416" s="136"/>
      <c r="R7416" s="141"/>
      <c r="S7416" s="141"/>
      <c r="T7416" s="142"/>
      <c r="U7416" s="689"/>
      <c r="V7416" s="690"/>
      <c r="W7416" s="690"/>
      <c r="X7416" s="690"/>
      <c r="Y7416" s="690"/>
      <c r="Z7416" s="690"/>
      <c r="AA7416" s="690"/>
      <c r="AB7416" s="690"/>
      <c r="AC7416" s="691"/>
      <c r="AD7416" s="140"/>
      <c r="AE7416" s="141"/>
      <c r="AF7416" s="142"/>
      <c r="AG7416" s="689"/>
      <c r="AH7416" s="690"/>
      <c r="AI7416" s="690"/>
      <c r="AJ7416" s="690"/>
      <c r="AK7416" s="690"/>
      <c r="AL7416" s="690"/>
      <c r="AM7416" s="690"/>
      <c r="AN7416" s="690"/>
      <c r="AO7416" s="691"/>
    </row>
    <row r="7417" spans="2:41" ht="3.75" customHeight="1">
      <c r="B7417" s="135"/>
      <c r="I7417" s="136"/>
      <c r="J7417" s="135"/>
      <c r="N7417" s="135"/>
      <c r="Q7417" s="136"/>
      <c r="R7417" s="131"/>
      <c r="S7417" s="131"/>
      <c r="T7417" s="132"/>
      <c r="U7417" s="683" t="str">
        <f>IF(AND(NM_従事者_従事者98_従事者区分&lt;&gt;"",新_新規_2!T1651&lt;&gt;""), 新_新規_2!T1651, "")
 &amp; IF(AND(NM_従事者_従事者98_従事者区分&lt;&gt;"",新_変更_3!AW1679&lt;&gt;""), 新_変更_3!AW1679, "")</f>
        <v/>
      </c>
      <c r="V7417" s="684"/>
      <c r="W7417" s="684"/>
      <c r="X7417" s="684"/>
      <c r="Y7417" s="684"/>
      <c r="Z7417" s="684"/>
      <c r="AA7417" s="684"/>
      <c r="AB7417" s="684"/>
      <c r="AC7417" s="685"/>
      <c r="AD7417" s="130"/>
      <c r="AE7417" s="131"/>
      <c r="AF7417" s="132"/>
      <c r="AG7417" s="683" t="str">
        <f>IF(AND(NM_従事者_従事者98_従事者区分&lt;&gt;"",新_新規_2!L1652&lt;&gt;""), 新_新規_2!L1652, "")
 &amp; IF(AND(NM_従事者_従事者98_従事者区分&lt;&gt;"",新_変更_3!AO1680&lt;&gt;""), 新_変更_3!AO1680, "")</f>
        <v/>
      </c>
      <c r="AH7417" s="684"/>
      <c r="AI7417" s="684"/>
      <c r="AJ7417" s="684"/>
      <c r="AK7417" s="684"/>
      <c r="AL7417" s="684"/>
      <c r="AM7417" s="684"/>
      <c r="AN7417" s="684"/>
      <c r="AO7417" s="685"/>
    </row>
    <row r="7418" spans="2:41" ht="13.35" customHeight="1">
      <c r="B7418" s="135"/>
      <c r="I7418" s="136"/>
      <c r="J7418" s="135"/>
      <c r="N7418" s="135"/>
      <c r="Q7418" s="136"/>
      <c r="R7418" s="124" t="s">
        <v>19</v>
      </c>
      <c r="T7418" s="136"/>
      <c r="U7418" s="686"/>
      <c r="V7418" s="687"/>
      <c r="W7418" s="687"/>
      <c r="X7418" s="687"/>
      <c r="Y7418" s="687"/>
      <c r="Z7418" s="687"/>
      <c r="AA7418" s="687"/>
      <c r="AB7418" s="687"/>
      <c r="AC7418" s="688"/>
      <c r="AD7418" s="135" t="s">
        <v>20</v>
      </c>
      <c r="AF7418" s="136"/>
      <c r="AG7418" s="686"/>
      <c r="AH7418" s="687"/>
      <c r="AI7418" s="687"/>
      <c r="AJ7418" s="687"/>
      <c r="AK7418" s="687"/>
      <c r="AL7418" s="687"/>
      <c r="AM7418" s="687"/>
      <c r="AN7418" s="687"/>
      <c r="AO7418" s="688"/>
    </row>
    <row r="7419" spans="2:41" ht="3.75" customHeight="1">
      <c r="B7419" s="135"/>
      <c r="I7419" s="136"/>
      <c r="J7419" s="135"/>
      <c r="N7419" s="140"/>
      <c r="O7419" s="141"/>
      <c r="P7419" s="141"/>
      <c r="Q7419" s="142"/>
      <c r="R7419" s="141"/>
      <c r="S7419" s="141"/>
      <c r="T7419" s="142"/>
      <c r="U7419" s="689"/>
      <c r="V7419" s="690"/>
      <c r="W7419" s="690"/>
      <c r="X7419" s="690"/>
      <c r="Y7419" s="690"/>
      <c r="Z7419" s="690"/>
      <c r="AA7419" s="690"/>
      <c r="AB7419" s="690"/>
      <c r="AC7419" s="691"/>
      <c r="AD7419" s="140"/>
      <c r="AE7419" s="141"/>
      <c r="AF7419" s="142"/>
      <c r="AG7419" s="689"/>
      <c r="AH7419" s="690"/>
      <c r="AI7419" s="690"/>
      <c r="AJ7419" s="690"/>
      <c r="AK7419" s="690"/>
      <c r="AL7419" s="690"/>
      <c r="AM7419" s="690"/>
      <c r="AN7419" s="690"/>
      <c r="AO7419" s="691"/>
    </row>
    <row r="7420" spans="2:41" ht="3.75" customHeight="1">
      <c r="B7420" s="135"/>
      <c r="I7420" s="136"/>
      <c r="J7420" s="135"/>
      <c r="M7420" s="136"/>
      <c r="N7420" s="135"/>
      <c r="Q7420" s="136"/>
      <c r="R7420" s="130"/>
      <c r="S7420" s="131"/>
      <c r="T7420" s="131"/>
      <c r="U7420" s="131"/>
      <c r="V7420" s="131"/>
      <c r="W7420" s="131"/>
      <c r="X7420" s="131"/>
      <c r="Y7420" s="131"/>
      <c r="Z7420" s="131"/>
      <c r="AA7420" s="131"/>
      <c r="AB7420" s="131"/>
      <c r="AC7420" s="131"/>
      <c r="AD7420" s="131"/>
      <c r="AE7420" s="131"/>
      <c r="AF7420" s="131"/>
      <c r="AG7420" s="131"/>
      <c r="AH7420" s="131"/>
      <c r="AI7420" s="131"/>
      <c r="AJ7420" s="131"/>
      <c r="AK7420" s="131"/>
      <c r="AL7420" s="131"/>
      <c r="AM7420" s="131"/>
      <c r="AN7420" s="131"/>
      <c r="AO7420" s="132"/>
    </row>
    <row r="7421" spans="2:41" ht="13.35" customHeight="1">
      <c r="B7421" s="135"/>
      <c r="I7421" s="136"/>
      <c r="J7421" s="135"/>
      <c r="M7421" s="136"/>
      <c r="N7421" s="135" t="s">
        <v>111</v>
      </c>
      <c r="Q7421" s="136"/>
      <c r="R7421" s="135"/>
      <c r="S7421" s="696"/>
      <c r="T7421" s="694"/>
      <c r="V7421" s="146"/>
      <c r="W7421" s="124" t="s">
        <v>12</v>
      </c>
      <c r="X7421" s="146"/>
      <c r="Y7421" s="124" t="s">
        <v>11</v>
      </c>
      <c r="Z7421" s="146"/>
      <c r="AA7421" s="124" t="s">
        <v>364</v>
      </c>
      <c r="AO7421" s="136"/>
    </row>
    <row r="7422" spans="2:41" ht="3.75" customHeight="1">
      <c r="B7422" s="135"/>
      <c r="I7422" s="136"/>
      <c r="J7422" s="135"/>
      <c r="M7422" s="136"/>
      <c r="N7422" s="135"/>
      <c r="Q7422" s="136"/>
      <c r="R7422" s="135"/>
      <c r="AO7422" s="136"/>
    </row>
    <row r="7423" spans="2:41" ht="3.75" customHeight="1">
      <c r="B7423" s="135"/>
      <c r="I7423" s="136"/>
      <c r="J7423" s="135"/>
      <c r="M7423" s="136"/>
      <c r="N7423" s="130"/>
      <c r="O7423" s="131"/>
      <c r="P7423" s="131"/>
      <c r="Q7423" s="131"/>
      <c r="R7423" s="781" t="str">
        <f>IF(AND(NM_従事者_従事者98_従事者区分&lt;&gt;"",新_新規_2!I1653&lt;&gt;""), 新_新規_2!I1653, "")
&amp; IF(AND(NM_従事者_従事者98_従事者区分&lt;&gt;"",新_変更_3!AL1681&lt;&gt;""), 新_変更_3!AL1681, "")</f>
        <v/>
      </c>
      <c r="S7423" s="784" t="str">
        <f>IF(AND(NM_従事者_従事者98_従事者区分&lt;&gt;"",新_新規_2!J1653&lt;&gt;""), 新_新規_2!J1653, "")
&amp; IF(AND(NM_従事者_従事者98_従事者区分&lt;&gt;"",新_変更_3!AM1681&lt;&gt;""), 新_変更_3!AM1681, "")</f>
        <v/>
      </c>
      <c r="T7423" s="131"/>
      <c r="U7423" s="787" t="str">
        <f>IF(AND(NM_従事者_従事者98_従事者区分&lt;&gt;"",新_新規_2!L1653&lt;&gt;""), 新_新規_2!L1653, "")
&amp; IF(AND(NM_従事者_従事者98_従事者区分&lt;&gt;"",新_変更_3!AO1681&lt;&gt;""), 新_変更_3!AO1681, "")</f>
        <v/>
      </c>
      <c r="V7423" s="130"/>
      <c r="W7423" s="131"/>
      <c r="X7423" s="131"/>
      <c r="Y7423" s="131"/>
      <c r="Z7423" s="131"/>
      <c r="AA7423" s="131"/>
      <c r="AB7423" s="131"/>
      <c r="AC7423" s="131"/>
      <c r="AD7423" s="131"/>
      <c r="AE7423" s="131"/>
      <c r="AF7423" s="131"/>
      <c r="AG7423" s="131"/>
      <c r="AH7423" s="133"/>
      <c r="AI7423" s="133"/>
      <c r="AJ7423" s="131"/>
      <c r="AK7423" s="149"/>
      <c r="AL7423" s="131"/>
      <c r="AM7423" s="131"/>
      <c r="AN7423" s="131"/>
      <c r="AO7423" s="132"/>
    </row>
    <row r="7424" spans="2:41" ht="13.35" customHeight="1">
      <c r="B7424" s="135"/>
      <c r="I7424" s="136"/>
      <c r="J7424" s="135"/>
      <c r="M7424" s="136"/>
      <c r="N7424" s="135" t="s">
        <v>30</v>
      </c>
      <c r="R7424" s="782"/>
      <c r="S7424" s="785"/>
      <c r="T7424" s="124" t="s">
        <v>388</v>
      </c>
      <c r="U7424" s="756"/>
      <c r="V7424" s="135" t="s">
        <v>112</v>
      </c>
      <c r="AH7424" s="137"/>
      <c r="AI7424" s="137"/>
      <c r="AK7424" s="150"/>
      <c r="AO7424" s="136"/>
    </row>
    <row r="7425" spans="2:41" ht="3.75" customHeight="1">
      <c r="B7425" s="135"/>
      <c r="I7425" s="136"/>
      <c r="J7425" s="135"/>
      <c r="M7425" s="136"/>
      <c r="N7425" s="135"/>
      <c r="R7425" s="783"/>
      <c r="S7425" s="786"/>
      <c r="T7425" s="141"/>
      <c r="U7425" s="759"/>
      <c r="V7425" s="140"/>
      <c r="W7425" s="141"/>
      <c r="X7425" s="141"/>
      <c r="Y7425" s="141"/>
      <c r="Z7425" s="141"/>
      <c r="AA7425" s="141"/>
      <c r="AB7425" s="141"/>
      <c r="AC7425" s="141"/>
      <c r="AD7425" s="141"/>
      <c r="AE7425" s="141"/>
      <c r="AF7425" s="141"/>
      <c r="AG7425" s="141"/>
      <c r="AH7425" s="143"/>
      <c r="AI7425" s="143"/>
      <c r="AJ7425" s="141"/>
      <c r="AK7425" s="151"/>
      <c r="AL7425" s="141"/>
      <c r="AM7425" s="141"/>
      <c r="AN7425" s="141"/>
      <c r="AO7425" s="142"/>
    </row>
    <row r="7426" spans="2:41" ht="3.75" customHeight="1">
      <c r="B7426" s="135"/>
      <c r="I7426" s="136"/>
      <c r="J7426" s="135"/>
      <c r="M7426" s="136"/>
      <c r="N7426" s="130"/>
      <c r="O7426" s="131"/>
      <c r="P7426" s="131"/>
      <c r="Q7426" s="132"/>
      <c r="R7426" s="788" t="str">
        <f>IF(AND(NM_従事者_従事者98_従事者区分&lt;&gt;"",新_新規_2!K1657&lt;&gt;""), 新_新規_2!K1657, "")
&amp; IF(AND(NM_従事者_従事者98_従事者区分&lt;&gt;"",新_変更_3!AN1685&lt;&gt;""), 新_変更_3!AN1685, "")</f>
        <v/>
      </c>
      <c r="S7426" s="684"/>
      <c r="T7426" s="684"/>
      <c r="U7426" s="685"/>
      <c r="V7426" s="686" t="str">
        <f>IF(AND(NM_従事者_従事者98_従事者区分&lt;&gt;"",新_新規_2!O1657&lt;&gt;""), 新_新規_2!O1657, "")
&amp; IF(AND(NM_従事者_従事者98_従事者区分&lt;&gt;"",新_変更_3!AR1685&lt;&gt;""), 新_変更_3!AR1685, "")</f>
        <v/>
      </c>
      <c r="W7426" s="688"/>
      <c r="X7426" s="683" t="str">
        <f>IF(AND(NM_従事者_従事者98_従事者区分&lt;&gt;"",新_新規_2!Q1657&lt;&gt;""), 新_新規_2!Q1657, "")
&amp; IF(AND(NM_従事者_従事者98_従事者区分&lt;&gt;"",新_変更_3!AT1685&lt;&gt;""), 新_変更_3!AT1685, "")</f>
        <v/>
      </c>
      <c r="Y7426" s="684"/>
      <c r="Z7426" s="684"/>
      <c r="AA7426" s="685"/>
      <c r="AI7426" s="131"/>
      <c r="AO7426" s="136"/>
    </row>
    <row r="7427" spans="2:41" ht="13.35" customHeight="1">
      <c r="B7427" s="135"/>
      <c r="I7427" s="136"/>
      <c r="J7427" s="135"/>
      <c r="M7427" s="136"/>
      <c r="N7427" s="135" t="s">
        <v>114</v>
      </c>
      <c r="Q7427" s="136"/>
      <c r="R7427" s="686"/>
      <c r="S7427" s="687"/>
      <c r="T7427" s="687"/>
      <c r="U7427" s="688"/>
      <c r="V7427" s="686"/>
      <c r="W7427" s="688"/>
      <c r="X7427" s="686"/>
      <c r="Y7427" s="687"/>
      <c r="Z7427" s="687"/>
      <c r="AA7427" s="688"/>
      <c r="AB7427" s="158" t="s">
        <v>171</v>
      </c>
      <c r="AO7427" s="136"/>
    </row>
    <row r="7428" spans="2:41" ht="3.75" customHeight="1">
      <c r="B7428" s="135"/>
      <c r="I7428" s="136"/>
      <c r="J7428" s="135"/>
      <c r="M7428" s="136"/>
      <c r="N7428" s="135"/>
      <c r="Q7428" s="136"/>
      <c r="R7428" s="689"/>
      <c r="S7428" s="690"/>
      <c r="T7428" s="690"/>
      <c r="U7428" s="691"/>
      <c r="V7428" s="689"/>
      <c r="W7428" s="691"/>
      <c r="X7428" s="689"/>
      <c r="Y7428" s="690"/>
      <c r="Z7428" s="690"/>
      <c r="AA7428" s="691"/>
      <c r="AB7428" s="141"/>
      <c r="AC7428" s="141"/>
      <c r="AD7428" s="141"/>
      <c r="AE7428" s="141"/>
      <c r="AF7428" s="141"/>
      <c r="AG7428" s="141"/>
      <c r="AH7428" s="141"/>
      <c r="AI7428" s="141"/>
      <c r="AJ7428" s="141"/>
      <c r="AK7428" s="141"/>
      <c r="AL7428" s="141"/>
      <c r="AM7428" s="141"/>
      <c r="AN7428" s="141"/>
      <c r="AO7428" s="142"/>
    </row>
    <row r="7429" spans="2:41" ht="3.75" customHeight="1">
      <c r="B7429" s="135"/>
      <c r="I7429" s="136"/>
      <c r="J7429" s="135"/>
      <c r="M7429" s="136"/>
      <c r="N7429" s="130"/>
      <c r="O7429" s="131"/>
      <c r="P7429" s="131"/>
      <c r="Q7429" s="131"/>
      <c r="R7429" s="130"/>
      <c r="S7429" s="131"/>
      <c r="T7429" s="131"/>
      <c r="U7429" s="131"/>
      <c r="V7429" s="131"/>
      <c r="W7429" s="131"/>
      <c r="X7429" s="131"/>
      <c r="Y7429" s="131"/>
      <c r="Z7429" s="131"/>
      <c r="AA7429" s="132"/>
      <c r="AB7429" s="130"/>
      <c r="AI7429" s="136"/>
      <c r="AJ7429" s="130"/>
      <c r="AK7429" s="131"/>
      <c r="AL7429" s="131"/>
      <c r="AM7429" s="131"/>
      <c r="AN7429" s="131"/>
      <c r="AO7429" s="132"/>
    </row>
    <row r="7430" spans="2:41" ht="13.35" customHeight="1">
      <c r="B7430" s="135"/>
      <c r="I7430" s="136"/>
      <c r="J7430" s="135"/>
      <c r="M7430" s="136"/>
      <c r="N7430" s="135" t="s">
        <v>115</v>
      </c>
      <c r="R7430" s="135"/>
      <c r="S7430" s="696" t="str">
        <f>IF(AND(NM_従事者_従事者98_従事者区分&lt;&gt;"",新_新規_2!I1659&lt;&gt;""), 新_新規_2!I1659, "")
&amp; IF(AND(NM_従事者_従事者98_従事者区分&lt;&gt;"",新_変更_3!AL1687&lt;&gt;""), 新_変更_3!AL1687, "")</f>
        <v/>
      </c>
      <c r="T7430" s="694"/>
      <c r="V7430" s="146" t="str">
        <f>IF(AND(NM_従事者_従事者98_従事者区分&lt;&gt;"",新_新規_2!K1659&lt;&gt;""), 新_新規_2!K1659, "")
&amp; IF(AND(NM_従事者_従事者98_従事者区分&lt;&gt;"",新_変更_3!AN1687&lt;&gt;""), 新_変更_3!AN1687, "")</f>
        <v/>
      </c>
      <c r="W7430" s="124" t="s">
        <v>12</v>
      </c>
      <c r="X7430" s="146" t="str">
        <f>IF(AND(NM_従事者_従事者98_従事者区分&lt;&gt;"",新_新規_2!M1659&lt;&gt;""), 新_新規_2!M1659, "")
 &amp; IF(AND(NM_従事者_従事者98_従事者区分&lt;&gt;"",新_変更_3!AP1687&lt;&gt;""), 新_変更_3!AP1687, "")</f>
        <v/>
      </c>
      <c r="Y7430" s="124" t="s">
        <v>11</v>
      </c>
      <c r="Z7430" s="146" t="str">
        <f>IF(AND(NM_従事者_従事者98_従事者区分&lt;&gt;"",新_新規_2!O1659&lt;&gt;""), 新_新規_2!O1659, "")
&amp; IF(AND(NM_従事者_従事者98_従事者区分&lt;&gt;"",新_変更_3!AR1687&lt;&gt;""), 新_変更_3!AR1687, "")</f>
        <v/>
      </c>
      <c r="AA7430" s="124" t="s">
        <v>364</v>
      </c>
      <c r="AB7430" s="135" t="s">
        <v>170</v>
      </c>
      <c r="AI7430" s="136"/>
      <c r="AJ7430" s="135"/>
      <c r="AK7430" s="696"/>
      <c r="AL7430" s="693"/>
      <c r="AM7430" s="693"/>
      <c r="AN7430" s="693"/>
      <c r="AO7430" s="694"/>
    </row>
    <row r="7431" spans="2:41" ht="3.75" customHeight="1">
      <c r="B7431" s="135"/>
      <c r="I7431" s="136"/>
      <c r="J7431" s="135"/>
      <c r="M7431" s="136"/>
      <c r="N7431" s="135"/>
      <c r="R7431" s="140"/>
      <c r="S7431" s="141"/>
      <c r="T7431" s="141"/>
      <c r="U7431" s="141"/>
      <c r="V7431" s="141"/>
      <c r="W7431" s="141"/>
      <c r="X7431" s="141"/>
      <c r="Y7431" s="141"/>
      <c r="Z7431" s="141"/>
      <c r="AA7431" s="142"/>
      <c r="AB7431" s="140"/>
      <c r="AC7431" s="141"/>
      <c r="AD7431" s="141"/>
      <c r="AE7431" s="141"/>
      <c r="AF7431" s="141"/>
      <c r="AG7431" s="141"/>
      <c r="AH7431" s="141"/>
      <c r="AI7431" s="142"/>
      <c r="AJ7431" s="140"/>
      <c r="AK7431" s="141"/>
      <c r="AL7431" s="141"/>
      <c r="AM7431" s="141"/>
      <c r="AN7431" s="141"/>
      <c r="AO7431" s="142"/>
    </row>
    <row r="7432" spans="2:41" ht="3.75" customHeight="1">
      <c r="B7432" s="135"/>
      <c r="I7432" s="136"/>
      <c r="J7432" s="135"/>
      <c r="M7432" s="136"/>
      <c r="N7432" s="130"/>
      <c r="O7432" s="131"/>
      <c r="P7432" s="131"/>
      <c r="Q7432" s="132"/>
      <c r="R7432" s="683" t="str">
        <f>IF(新_新規_2!T1656="☑", "研修中の登録販売者", "") &amp; IF(新_変更_3!AW1684="☑", "研修中の登録販売者", "")</f>
        <v/>
      </c>
      <c r="S7432" s="684"/>
      <c r="T7432" s="684"/>
      <c r="U7432" s="684"/>
      <c r="V7432" s="684"/>
      <c r="W7432" s="684"/>
      <c r="X7432" s="684"/>
      <c r="Y7432" s="684"/>
      <c r="Z7432" s="684"/>
      <c r="AA7432" s="684"/>
      <c r="AB7432" s="684"/>
      <c r="AC7432" s="684"/>
      <c r="AD7432" s="684"/>
      <c r="AE7432" s="684"/>
      <c r="AF7432" s="684"/>
      <c r="AG7432" s="684"/>
      <c r="AH7432" s="684"/>
      <c r="AI7432" s="684"/>
      <c r="AJ7432" s="684"/>
      <c r="AK7432" s="684"/>
      <c r="AL7432" s="684"/>
      <c r="AM7432" s="684"/>
      <c r="AN7432" s="684"/>
      <c r="AO7432" s="685"/>
    </row>
    <row r="7433" spans="2:41" ht="13.35" customHeight="1">
      <c r="B7433" s="135"/>
      <c r="I7433" s="136"/>
      <c r="J7433" s="135"/>
      <c r="M7433" s="136"/>
      <c r="N7433" s="135" t="s">
        <v>32</v>
      </c>
      <c r="Q7433" s="136"/>
      <c r="R7433" s="686"/>
      <c r="S7433" s="687"/>
      <c r="T7433" s="687"/>
      <c r="U7433" s="687"/>
      <c r="V7433" s="687"/>
      <c r="W7433" s="687"/>
      <c r="X7433" s="687"/>
      <c r="Y7433" s="687"/>
      <c r="Z7433" s="687"/>
      <c r="AA7433" s="687"/>
      <c r="AB7433" s="687"/>
      <c r="AC7433" s="687"/>
      <c r="AD7433" s="687"/>
      <c r="AE7433" s="687"/>
      <c r="AF7433" s="687"/>
      <c r="AG7433" s="687"/>
      <c r="AH7433" s="687"/>
      <c r="AI7433" s="687"/>
      <c r="AJ7433" s="687"/>
      <c r="AK7433" s="687"/>
      <c r="AL7433" s="687"/>
      <c r="AM7433" s="687"/>
      <c r="AN7433" s="687"/>
      <c r="AO7433" s="688"/>
    </row>
    <row r="7434" spans="2:41" ht="3.75" customHeight="1">
      <c r="B7434" s="135"/>
      <c r="I7434" s="136"/>
      <c r="J7434" s="135"/>
      <c r="M7434" s="136"/>
      <c r="N7434" s="140"/>
      <c r="O7434" s="141"/>
      <c r="P7434" s="141"/>
      <c r="Q7434" s="142"/>
      <c r="R7434" s="689"/>
      <c r="S7434" s="690"/>
      <c r="T7434" s="690"/>
      <c r="U7434" s="690"/>
      <c r="V7434" s="690"/>
      <c r="W7434" s="690"/>
      <c r="X7434" s="690"/>
      <c r="Y7434" s="690"/>
      <c r="Z7434" s="690"/>
      <c r="AA7434" s="690"/>
      <c r="AB7434" s="690"/>
      <c r="AC7434" s="690"/>
      <c r="AD7434" s="690"/>
      <c r="AE7434" s="690"/>
      <c r="AF7434" s="690"/>
      <c r="AG7434" s="690"/>
      <c r="AH7434" s="690"/>
      <c r="AI7434" s="690"/>
      <c r="AJ7434" s="690"/>
      <c r="AK7434" s="690"/>
      <c r="AL7434" s="690"/>
      <c r="AM7434" s="690"/>
      <c r="AN7434" s="690"/>
      <c r="AO7434" s="691"/>
    </row>
    <row r="7435" spans="2:41" ht="3.75" customHeight="1">
      <c r="B7435" s="135"/>
      <c r="I7435" s="136"/>
      <c r="J7435" s="130"/>
      <c r="K7435" s="131"/>
      <c r="L7435" s="131"/>
      <c r="M7435" s="132"/>
      <c r="N7435" s="130"/>
      <c r="O7435" s="131"/>
      <c r="P7435" s="131"/>
      <c r="Q7435" s="132"/>
      <c r="R7435" s="130"/>
      <c r="S7435" s="131"/>
      <c r="T7435" s="131"/>
      <c r="U7435" s="131"/>
      <c r="V7435" s="131"/>
      <c r="W7435" s="131"/>
      <c r="X7435" s="131"/>
      <c r="Y7435" s="131"/>
      <c r="Z7435" s="131"/>
      <c r="AA7435" s="132"/>
      <c r="AB7435" s="130"/>
      <c r="AC7435" s="131"/>
      <c r="AD7435" s="131"/>
      <c r="AE7435" s="132"/>
      <c r="AF7435" s="131"/>
      <c r="AG7435" s="131"/>
      <c r="AH7435" s="131"/>
      <c r="AI7435" s="131"/>
      <c r="AJ7435" s="131"/>
      <c r="AK7435" s="131"/>
      <c r="AL7435" s="131"/>
      <c r="AM7435" s="131"/>
      <c r="AN7435" s="131"/>
      <c r="AO7435" s="132"/>
    </row>
    <row r="7436" spans="2:41" ht="13.35" customHeight="1">
      <c r="B7436" s="135"/>
      <c r="I7436" s="136"/>
      <c r="J7436" s="135"/>
      <c r="M7436" s="136"/>
      <c r="N7436" s="135" t="s">
        <v>27</v>
      </c>
      <c r="Q7436" s="136"/>
      <c r="R7436" s="135"/>
      <c r="S7436" s="692" t="str">
        <f>IF(新_新規_2!I1667&lt;&gt;"", "01300011:その他従事者", "") &amp; IF(新_変更_3!AL1695&lt;&gt;"", "01300011:その他従事者", "")</f>
        <v/>
      </c>
      <c r="T7436" s="693"/>
      <c r="U7436" s="693"/>
      <c r="V7436" s="693"/>
      <c r="W7436" s="693"/>
      <c r="X7436" s="693"/>
      <c r="Y7436" s="693"/>
      <c r="Z7436" s="693"/>
      <c r="AA7436" s="694"/>
      <c r="AB7436" s="135" t="s">
        <v>28</v>
      </c>
      <c r="AE7436" s="136"/>
      <c r="AF7436" s="135"/>
      <c r="AG7436" s="695" t="str">
        <f>IF(新_新規_2!I1675="☑", "01300001:薬剤師", "") &amp; IF(新_変更_3!AL1703="☑", "01300001:薬剤師", "")
&amp; IF(新_新規_2!N1675="☑", "01300002:登録販売者", "") &amp; IF(新_変更_3!AQ1703="☑", "01300002:登録販売者", "")
 &amp; IF(新_新規_2!T1675="☑", "01300002:登録販売者", "") &amp; IF(新_変更_3!AW1703="☑", "01300002:登録販売者", "")</f>
        <v/>
      </c>
      <c r="AH7436" s="693"/>
      <c r="AI7436" s="693"/>
      <c r="AJ7436" s="693"/>
      <c r="AK7436" s="693"/>
      <c r="AL7436" s="693"/>
      <c r="AM7436" s="693"/>
      <c r="AN7436" s="693"/>
      <c r="AO7436" s="694"/>
    </row>
    <row r="7437" spans="2:41" ht="3.75" customHeight="1">
      <c r="B7437" s="135"/>
      <c r="I7437" s="136"/>
      <c r="J7437" s="135"/>
      <c r="M7437" s="136"/>
      <c r="N7437" s="140"/>
      <c r="O7437" s="141"/>
      <c r="P7437" s="141"/>
      <c r="Q7437" s="142"/>
      <c r="R7437" s="140"/>
      <c r="S7437" s="141"/>
      <c r="T7437" s="141"/>
      <c r="U7437" s="141"/>
      <c r="V7437" s="141"/>
      <c r="W7437" s="141"/>
      <c r="X7437" s="141"/>
      <c r="Y7437" s="141"/>
      <c r="Z7437" s="141"/>
      <c r="AA7437" s="142"/>
      <c r="AB7437" s="140"/>
      <c r="AC7437" s="141"/>
      <c r="AD7437" s="141"/>
      <c r="AE7437" s="142"/>
      <c r="AF7437" s="141"/>
      <c r="AG7437" s="141"/>
      <c r="AH7437" s="141"/>
      <c r="AI7437" s="141"/>
      <c r="AJ7437" s="141"/>
      <c r="AK7437" s="141"/>
      <c r="AL7437" s="141"/>
      <c r="AM7437" s="141"/>
      <c r="AN7437" s="141"/>
      <c r="AO7437" s="142"/>
    </row>
    <row r="7438" spans="2:41" ht="3.75" customHeight="1">
      <c r="B7438" s="135"/>
      <c r="I7438" s="136"/>
      <c r="J7438" s="135"/>
      <c r="M7438" s="136"/>
      <c r="N7438" s="130"/>
      <c r="O7438" s="131"/>
      <c r="P7438" s="131"/>
      <c r="Q7438" s="132"/>
      <c r="R7438" s="130"/>
      <c r="S7438" s="131"/>
      <c r="T7438" s="131"/>
      <c r="U7438" s="131"/>
      <c r="V7438" s="131"/>
      <c r="W7438" s="131"/>
      <c r="X7438" s="131"/>
      <c r="Y7438" s="131"/>
      <c r="Z7438" s="131"/>
      <c r="AA7438" s="132"/>
      <c r="AB7438" s="130"/>
      <c r="AC7438" s="131"/>
      <c r="AD7438" s="131"/>
      <c r="AE7438" s="132"/>
      <c r="AF7438" s="130"/>
      <c r="AG7438" s="131"/>
      <c r="AH7438" s="131"/>
      <c r="AI7438" s="131"/>
      <c r="AJ7438" s="131"/>
      <c r="AK7438" s="131"/>
      <c r="AL7438" s="131"/>
      <c r="AM7438" s="131"/>
      <c r="AN7438" s="131"/>
      <c r="AO7438" s="132"/>
    </row>
    <row r="7439" spans="2:41" ht="13.35" customHeight="1">
      <c r="B7439" s="135"/>
      <c r="I7439" s="136"/>
      <c r="J7439" s="135"/>
      <c r="M7439" s="136"/>
      <c r="N7439" s="135" t="s">
        <v>3990</v>
      </c>
      <c r="Q7439" s="136"/>
      <c r="R7439" s="135"/>
      <c r="S7439" s="696"/>
      <c r="T7439" s="694"/>
      <c r="V7439" s="146"/>
      <c r="W7439" s="124" t="s">
        <v>12</v>
      </c>
      <c r="X7439" s="146"/>
      <c r="Y7439" s="124" t="s">
        <v>11</v>
      </c>
      <c r="Z7439" s="146"/>
      <c r="AA7439" s="136" t="s">
        <v>364</v>
      </c>
      <c r="AB7439" s="135" t="s">
        <v>66</v>
      </c>
      <c r="AE7439" s="136"/>
      <c r="AF7439" s="135"/>
      <c r="AG7439" s="696"/>
      <c r="AH7439" s="694"/>
      <c r="AJ7439" s="146"/>
      <c r="AK7439" s="124" t="s">
        <v>12</v>
      </c>
      <c r="AL7439" s="146"/>
      <c r="AM7439" s="124" t="s">
        <v>11</v>
      </c>
      <c r="AN7439" s="146"/>
      <c r="AO7439" s="136" t="s">
        <v>364</v>
      </c>
    </row>
    <row r="7440" spans="2:41" ht="3.75" customHeight="1">
      <c r="B7440" s="135"/>
      <c r="I7440" s="136"/>
      <c r="J7440" s="135"/>
      <c r="M7440" s="136"/>
      <c r="N7440" s="140"/>
      <c r="O7440" s="141"/>
      <c r="P7440" s="141"/>
      <c r="Q7440" s="142"/>
      <c r="R7440" s="140"/>
      <c r="S7440" s="141"/>
      <c r="T7440" s="141"/>
      <c r="U7440" s="141"/>
      <c r="V7440" s="141"/>
      <c r="W7440" s="141"/>
      <c r="X7440" s="141"/>
      <c r="Y7440" s="141"/>
      <c r="Z7440" s="141"/>
      <c r="AA7440" s="142"/>
      <c r="AB7440" s="140"/>
      <c r="AC7440" s="141"/>
      <c r="AD7440" s="141"/>
      <c r="AE7440" s="142"/>
      <c r="AF7440" s="140"/>
      <c r="AG7440" s="141"/>
      <c r="AH7440" s="141"/>
      <c r="AI7440" s="141"/>
      <c r="AJ7440" s="141"/>
      <c r="AK7440" s="141"/>
      <c r="AL7440" s="141"/>
      <c r="AM7440" s="141"/>
      <c r="AN7440" s="141"/>
      <c r="AO7440" s="142"/>
    </row>
    <row r="7441" spans="2:41" ht="3.75" customHeight="1">
      <c r="B7441" s="135"/>
      <c r="I7441" s="136"/>
      <c r="J7441" s="135"/>
      <c r="M7441" s="136"/>
      <c r="N7441" s="130"/>
      <c r="O7441" s="131"/>
      <c r="P7441" s="131"/>
      <c r="Q7441" s="132"/>
      <c r="R7441" s="683" t="str">
        <f>IF(AND(NM_従事者_従事者99_従事者区分&lt;&gt;"",新_新規_2!I1667&lt;&gt;""), 新_新規_2!I1667, "")
&amp; IF(AND(NM_従事者_従事者99_従事者区分&lt;&gt;"",新_変更_3!AL1695&lt;&gt;""), 新_変更_3!AL1695, "")</f>
        <v/>
      </c>
      <c r="S7441" s="684"/>
      <c r="T7441" s="684"/>
      <c r="U7441" s="684"/>
      <c r="V7441" s="684"/>
      <c r="W7441" s="684"/>
      <c r="X7441" s="684"/>
      <c r="Y7441" s="684"/>
      <c r="Z7441" s="684"/>
      <c r="AA7441" s="684"/>
      <c r="AB7441" s="684"/>
      <c r="AC7441" s="684"/>
      <c r="AD7441" s="684"/>
      <c r="AE7441" s="684"/>
      <c r="AF7441" s="684"/>
      <c r="AG7441" s="684"/>
      <c r="AH7441" s="684"/>
      <c r="AI7441" s="684"/>
      <c r="AJ7441" s="685"/>
      <c r="AK7441" s="131"/>
      <c r="AL7441" s="131"/>
      <c r="AM7441" s="131"/>
      <c r="AN7441" s="131"/>
      <c r="AO7441" s="132"/>
    </row>
    <row r="7442" spans="2:41" ht="13.35" customHeight="1">
      <c r="B7442" s="135"/>
      <c r="I7442" s="136"/>
      <c r="J7442" s="135"/>
      <c r="M7442" s="136"/>
      <c r="N7442" s="135" t="s">
        <v>8</v>
      </c>
      <c r="Q7442" s="136"/>
      <c r="R7442" s="686"/>
      <c r="S7442" s="687"/>
      <c r="T7442" s="687"/>
      <c r="U7442" s="687"/>
      <c r="V7442" s="687"/>
      <c r="W7442" s="687"/>
      <c r="X7442" s="687"/>
      <c r="Y7442" s="687"/>
      <c r="Z7442" s="687"/>
      <c r="AA7442" s="687"/>
      <c r="AB7442" s="687"/>
      <c r="AC7442" s="687"/>
      <c r="AD7442" s="687"/>
      <c r="AE7442" s="687"/>
      <c r="AF7442" s="687"/>
      <c r="AG7442" s="687"/>
      <c r="AH7442" s="687"/>
      <c r="AI7442" s="687"/>
      <c r="AJ7442" s="688"/>
      <c r="AL7442" s="147" t="s">
        <v>13</v>
      </c>
      <c r="AM7442" s="124" t="s">
        <v>29</v>
      </c>
      <c r="AO7442" s="136"/>
    </row>
    <row r="7443" spans="2:41" ht="3.75" customHeight="1">
      <c r="B7443" s="135"/>
      <c r="I7443" s="136"/>
      <c r="J7443" s="135"/>
      <c r="M7443" s="136"/>
      <c r="N7443" s="140"/>
      <c r="O7443" s="141"/>
      <c r="P7443" s="141"/>
      <c r="Q7443" s="142"/>
      <c r="R7443" s="689"/>
      <c r="S7443" s="690"/>
      <c r="T7443" s="690"/>
      <c r="U7443" s="690"/>
      <c r="V7443" s="690"/>
      <c r="W7443" s="690"/>
      <c r="X7443" s="690"/>
      <c r="Y7443" s="690"/>
      <c r="Z7443" s="690"/>
      <c r="AA7443" s="690"/>
      <c r="AB7443" s="690"/>
      <c r="AC7443" s="690"/>
      <c r="AD7443" s="690"/>
      <c r="AE7443" s="690"/>
      <c r="AF7443" s="690"/>
      <c r="AG7443" s="690"/>
      <c r="AH7443" s="690"/>
      <c r="AI7443" s="690"/>
      <c r="AJ7443" s="691"/>
      <c r="AK7443" s="141"/>
      <c r="AL7443" s="141"/>
      <c r="AM7443" s="141"/>
      <c r="AN7443" s="141"/>
      <c r="AO7443" s="142"/>
    </row>
    <row r="7444" spans="2:41" ht="3.75" customHeight="1">
      <c r="B7444" s="135"/>
      <c r="I7444" s="136"/>
      <c r="J7444" s="135"/>
      <c r="M7444" s="136"/>
      <c r="N7444" s="130"/>
      <c r="O7444" s="131"/>
      <c r="P7444" s="131"/>
      <c r="Q7444" s="132"/>
      <c r="R7444" s="683" t="str">
        <f>IF(NM_従事者_従事者99_従事者区分="","",(IF(新_新規_2!I1666&lt;&gt;"", ASC(PHONETIC(新_新規_2!I1666)), "") &amp; IF(新_変更_3!AL1694&lt;&gt;"", ASC(PHONETIC(新_変更_3!AL1694)), "")))</f>
        <v/>
      </c>
      <c r="S7444" s="684"/>
      <c r="T7444" s="684"/>
      <c r="U7444" s="684"/>
      <c r="V7444" s="684"/>
      <c r="W7444" s="684"/>
      <c r="X7444" s="684"/>
      <c r="Y7444" s="684"/>
      <c r="Z7444" s="684"/>
      <c r="AA7444" s="684"/>
      <c r="AB7444" s="684"/>
      <c r="AC7444" s="684"/>
      <c r="AD7444" s="684"/>
      <c r="AE7444" s="684"/>
      <c r="AF7444" s="684"/>
      <c r="AG7444" s="684"/>
      <c r="AH7444" s="684"/>
      <c r="AI7444" s="684"/>
      <c r="AJ7444" s="684"/>
      <c r="AK7444" s="684"/>
      <c r="AL7444" s="684"/>
      <c r="AM7444" s="684"/>
      <c r="AN7444" s="684"/>
      <c r="AO7444" s="685"/>
    </row>
    <row r="7445" spans="2:41" ht="13.35" customHeight="1">
      <c r="B7445" s="135"/>
      <c r="I7445" s="136"/>
      <c r="J7445" s="135"/>
      <c r="M7445" s="136"/>
      <c r="N7445" s="135" t="s">
        <v>61</v>
      </c>
      <c r="Q7445" s="136"/>
      <c r="R7445" s="686"/>
      <c r="S7445" s="687"/>
      <c r="T7445" s="687"/>
      <c r="U7445" s="687"/>
      <c r="V7445" s="687"/>
      <c r="W7445" s="687"/>
      <c r="X7445" s="687"/>
      <c r="Y7445" s="687"/>
      <c r="Z7445" s="687"/>
      <c r="AA7445" s="687"/>
      <c r="AB7445" s="687"/>
      <c r="AC7445" s="687"/>
      <c r="AD7445" s="687"/>
      <c r="AE7445" s="687"/>
      <c r="AF7445" s="687"/>
      <c r="AG7445" s="687"/>
      <c r="AH7445" s="687"/>
      <c r="AI7445" s="687"/>
      <c r="AJ7445" s="687"/>
      <c r="AK7445" s="687"/>
      <c r="AL7445" s="687"/>
      <c r="AM7445" s="687"/>
      <c r="AN7445" s="687"/>
      <c r="AO7445" s="688"/>
    </row>
    <row r="7446" spans="2:41" ht="3.75" customHeight="1">
      <c r="B7446" s="135"/>
      <c r="I7446" s="136"/>
      <c r="J7446" s="135"/>
      <c r="M7446" s="136"/>
      <c r="N7446" s="135"/>
      <c r="Q7446" s="136"/>
      <c r="R7446" s="689"/>
      <c r="S7446" s="690"/>
      <c r="T7446" s="690"/>
      <c r="U7446" s="690"/>
      <c r="V7446" s="690"/>
      <c r="W7446" s="690"/>
      <c r="X7446" s="690"/>
      <c r="Y7446" s="690"/>
      <c r="Z7446" s="690"/>
      <c r="AA7446" s="690"/>
      <c r="AB7446" s="690"/>
      <c r="AC7446" s="690"/>
      <c r="AD7446" s="690"/>
      <c r="AE7446" s="690"/>
      <c r="AF7446" s="690"/>
      <c r="AG7446" s="690"/>
      <c r="AH7446" s="690"/>
      <c r="AI7446" s="690"/>
      <c r="AJ7446" s="690"/>
      <c r="AK7446" s="690"/>
      <c r="AL7446" s="690"/>
      <c r="AM7446" s="690"/>
      <c r="AN7446" s="690"/>
      <c r="AO7446" s="691"/>
    </row>
    <row r="7447" spans="2:41" ht="3.75" customHeight="1">
      <c r="B7447" s="135"/>
      <c r="I7447" s="136"/>
      <c r="J7447" s="135"/>
      <c r="N7447" s="130"/>
      <c r="O7447" s="131"/>
      <c r="P7447" s="131"/>
      <c r="Q7447" s="132"/>
      <c r="U7447" s="787" t="str">
        <f>IF(AND(NM_従事者_従事者99_従事者区分&lt;&gt;"",新_新規_2!L1668&lt;&gt;""), 新_新規_2!L1668, "")
 &amp; IF(AND(NM_従事者_従事者99_従事者区分&lt;&gt;"",新_変更_3!AO1696&lt;&gt;""), 新_変更_3!AO1696, "")</f>
        <v/>
      </c>
      <c r="V7447" s="754"/>
      <c r="W7447" s="754"/>
      <c r="X7447" s="789"/>
      <c r="Y7447" s="131"/>
      <c r="Z7447" s="792" t="str">
        <f>IF(AND(NM_従事者_従事者99_従事者区分&lt;&gt;"",新_新規_2!O1668&lt;&gt;""), 新_新規_2!O1668, "")
&amp; IF(AND(NM_従事者_従事者99_従事者区分&lt;&gt;"",新_変更_3!AR1696&lt;&gt;""), 新_変更_3!AR1696, "")</f>
        <v/>
      </c>
      <c r="AA7447" s="754"/>
      <c r="AB7447" s="754"/>
      <c r="AC7447" s="755"/>
      <c r="AG7447" s="683" t="str">
        <f>IF(AND(NM_従事者_従事者99_従事者区分&lt;&gt;"",新_新規_2!L1669&lt;&gt;""), 新_新規_2!L1669, "")
&amp; IF(AND(NM_従事者_従事者99_従事者区分&lt;&gt;"",新_変更_3!AO1697&lt;&gt;""), 新_変更_3!AO1697, "")</f>
        <v/>
      </c>
      <c r="AH7447" s="684"/>
      <c r="AI7447" s="684"/>
      <c r="AJ7447" s="684"/>
      <c r="AK7447" s="684"/>
      <c r="AL7447" s="684"/>
      <c r="AM7447" s="684"/>
      <c r="AN7447" s="684"/>
      <c r="AO7447" s="685"/>
    </row>
    <row r="7448" spans="2:41" ht="13.35" customHeight="1">
      <c r="B7448" s="135"/>
      <c r="I7448" s="136"/>
      <c r="J7448" s="135"/>
      <c r="N7448" s="135"/>
      <c r="Q7448" s="136"/>
      <c r="R7448" s="124" t="s">
        <v>15</v>
      </c>
      <c r="U7448" s="756"/>
      <c r="V7448" s="757"/>
      <c r="W7448" s="757"/>
      <c r="X7448" s="790"/>
      <c r="Y7448" s="125" t="s">
        <v>359</v>
      </c>
      <c r="Z7448" s="793"/>
      <c r="AA7448" s="757"/>
      <c r="AB7448" s="757"/>
      <c r="AC7448" s="758"/>
      <c r="AD7448" s="124" t="s">
        <v>56</v>
      </c>
      <c r="AG7448" s="686"/>
      <c r="AH7448" s="687"/>
      <c r="AI7448" s="687"/>
      <c r="AJ7448" s="687"/>
      <c r="AK7448" s="687"/>
      <c r="AL7448" s="687"/>
      <c r="AM7448" s="687"/>
      <c r="AN7448" s="687"/>
      <c r="AO7448" s="688"/>
    </row>
    <row r="7449" spans="2:41" ht="3.75" customHeight="1">
      <c r="B7449" s="135"/>
      <c r="I7449" s="136"/>
      <c r="J7449" s="135"/>
      <c r="N7449" s="135"/>
      <c r="Q7449" s="136"/>
      <c r="R7449" s="141"/>
      <c r="S7449" s="141"/>
      <c r="T7449" s="141"/>
      <c r="U7449" s="759"/>
      <c r="V7449" s="760"/>
      <c r="W7449" s="760"/>
      <c r="X7449" s="791"/>
      <c r="Y7449" s="141"/>
      <c r="Z7449" s="794"/>
      <c r="AA7449" s="760"/>
      <c r="AB7449" s="760"/>
      <c r="AC7449" s="761"/>
      <c r="AD7449" s="141"/>
      <c r="AE7449" s="141"/>
      <c r="AF7449" s="141"/>
      <c r="AG7449" s="689"/>
      <c r="AH7449" s="690"/>
      <c r="AI7449" s="690"/>
      <c r="AJ7449" s="690"/>
      <c r="AK7449" s="690"/>
      <c r="AL7449" s="690"/>
      <c r="AM7449" s="690"/>
      <c r="AN7449" s="690"/>
      <c r="AO7449" s="691"/>
    </row>
    <row r="7450" spans="2:41" ht="3.75" customHeight="1">
      <c r="B7450" s="135"/>
      <c r="I7450" s="136"/>
      <c r="J7450" s="135"/>
      <c r="N7450" s="135"/>
      <c r="Q7450" s="136"/>
      <c r="R7450" s="131"/>
      <c r="S7450" s="131"/>
      <c r="T7450" s="132"/>
      <c r="U7450" s="683" t="str">
        <f>IF(AND(NM_従事者_従事者99_従事者区分&lt;&gt;"",新_新規_2!T1669&lt;&gt;""), 新_新規_2!T1669, "")
 &amp; IF(AND(NM_従事者_従事者99_従事者区分&lt;&gt;"",新_変更_3!AW1697&lt;&gt;""), 新_変更_3!AW1697, "")</f>
        <v/>
      </c>
      <c r="V7450" s="684"/>
      <c r="W7450" s="684"/>
      <c r="X7450" s="684"/>
      <c r="Y7450" s="684"/>
      <c r="Z7450" s="684"/>
      <c r="AA7450" s="684"/>
      <c r="AB7450" s="684"/>
      <c r="AC7450" s="685"/>
      <c r="AD7450" s="130"/>
      <c r="AE7450" s="131"/>
      <c r="AF7450" s="132"/>
      <c r="AG7450" s="683" t="str">
        <f>IF(AND(NM_従事者_従事者99_従事者区分&lt;&gt;"",新_新規_2!L1670&lt;&gt;""), 新_新規_2!L1670, "")
&amp; IF(AND(NM_従事者_従事者99_従事者区分&lt;&gt;"",新_変更_3!AO1698&lt;&gt;""), 新_変更_3!AO1698, "")</f>
        <v/>
      </c>
      <c r="AH7450" s="684"/>
      <c r="AI7450" s="684"/>
      <c r="AJ7450" s="684"/>
      <c r="AK7450" s="684"/>
      <c r="AL7450" s="684"/>
      <c r="AM7450" s="684"/>
      <c r="AN7450" s="684"/>
      <c r="AO7450" s="685"/>
    </row>
    <row r="7451" spans="2:41" ht="13.35" customHeight="1">
      <c r="B7451" s="135"/>
      <c r="I7451" s="136"/>
      <c r="J7451" s="135" t="s">
        <v>4091</v>
      </c>
      <c r="N7451" s="135" t="s">
        <v>23</v>
      </c>
      <c r="Q7451" s="136"/>
      <c r="R7451" s="124" t="s">
        <v>17</v>
      </c>
      <c r="T7451" s="136"/>
      <c r="U7451" s="686"/>
      <c r="V7451" s="687"/>
      <c r="W7451" s="687"/>
      <c r="X7451" s="687"/>
      <c r="Y7451" s="687"/>
      <c r="Z7451" s="687"/>
      <c r="AA7451" s="687"/>
      <c r="AB7451" s="687"/>
      <c r="AC7451" s="688"/>
      <c r="AD7451" s="135" t="s">
        <v>18</v>
      </c>
      <c r="AF7451" s="136"/>
      <c r="AG7451" s="686"/>
      <c r="AH7451" s="687"/>
      <c r="AI7451" s="687"/>
      <c r="AJ7451" s="687"/>
      <c r="AK7451" s="687"/>
      <c r="AL7451" s="687"/>
      <c r="AM7451" s="687"/>
      <c r="AN7451" s="687"/>
      <c r="AO7451" s="688"/>
    </row>
    <row r="7452" spans="2:41" ht="3.75" customHeight="1">
      <c r="B7452" s="135"/>
      <c r="I7452" s="136"/>
      <c r="J7452" s="135"/>
      <c r="N7452" s="135"/>
      <c r="Q7452" s="136"/>
      <c r="R7452" s="141"/>
      <c r="S7452" s="141"/>
      <c r="T7452" s="142"/>
      <c r="U7452" s="689"/>
      <c r="V7452" s="690"/>
      <c r="W7452" s="690"/>
      <c r="X7452" s="690"/>
      <c r="Y7452" s="690"/>
      <c r="Z7452" s="690"/>
      <c r="AA7452" s="690"/>
      <c r="AB7452" s="690"/>
      <c r="AC7452" s="691"/>
      <c r="AD7452" s="140"/>
      <c r="AE7452" s="141"/>
      <c r="AF7452" s="142"/>
      <c r="AG7452" s="689"/>
      <c r="AH7452" s="690"/>
      <c r="AI7452" s="690"/>
      <c r="AJ7452" s="690"/>
      <c r="AK7452" s="690"/>
      <c r="AL7452" s="690"/>
      <c r="AM7452" s="690"/>
      <c r="AN7452" s="690"/>
      <c r="AO7452" s="691"/>
    </row>
    <row r="7453" spans="2:41" ht="3.75" customHeight="1">
      <c r="B7453" s="135"/>
      <c r="I7453" s="136"/>
      <c r="J7453" s="135"/>
      <c r="N7453" s="135"/>
      <c r="Q7453" s="136"/>
      <c r="R7453" s="131"/>
      <c r="S7453" s="131"/>
      <c r="T7453" s="132"/>
      <c r="U7453" s="683" t="str">
        <f>IF(AND(NM_従事者_従事者99_従事者区分&lt;&gt;"",新_新規_2!T1670&lt;&gt;""), 新_新規_2!T1670, "")
&amp; IF(AND(NM_従事者_従事者99_従事者区分&lt;&gt;"",新_変更_3!AW1698&lt;&gt;""), 新_変更_3!AW1698, "")</f>
        <v/>
      </c>
      <c r="V7453" s="684"/>
      <c r="W7453" s="684"/>
      <c r="X7453" s="684"/>
      <c r="Y7453" s="684"/>
      <c r="Z7453" s="684"/>
      <c r="AA7453" s="684"/>
      <c r="AB7453" s="684"/>
      <c r="AC7453" s="685"/>
      <c r="AD7453" s="130"/>
      <c r="AE7453" s="131"/>
      <c r="AF7453" s="132"/>
      <c r="AG7453" s="683" t="str">
        <f>IF(AND(NM_従事者_従事者99_従事者区分&lt;&gt;"",新_新規_2!L1671&lt;&gt;""), 新_新規_2!L1671, "")
&amp; IF(AND(NM_従事者_従事者99_従事者区分&lt;&gt;"",新_変更_3!AO1699&lt;&gt;""), 新_変更_3!AO1699, "")</f>
        <v/>
      </c>
      <c r="AH7453" s="684"/>
      <c r="AI7453" s="684"/>
      <c r="AJ7453" s="684"/>
      <c r="AK7453" s="684"/>
      <c r="AL7453" s="684"/>
      <c r="AM7453" s="684"/>
      <c r="AN7453" s="684"/>
      <c r="AO7453" s="685"/>
    </row>
    <row r="7454" spans="2:41" ht="13.35" customHeight="1">
      <c r="B7454" s="135"/>
      <c r="I7454" s="136"/>
      <c r="J7454" s="135"/>
      <c r="N7454" s="135"/>
      <c r="Q7454" s="136"/>
      <c r="R7454" s="124" t="s">
        <v>19</v>
      </c>
      <c r="T7454" s="136"/>
      <c r="U7454" s="686"/>
      <c r="V7454" s="687"/>
      <c r="W7454" s="687"/>
      <c r="X7454" s="687"/>
      <c r="Y7454" s="687"/>
      <c r="Z7454" s="687"/>
      <c r="AA7454" s="687"/>
      <c r="AB7454" s="687"/>
      <c r="AC7454" s="688"/>
      <c r="AD7454" s="135" t="s">
        <v>20</v>
      </c>
      <c r="AF7454" s="136"/>
      <c r="AG7454" s="686"/>
      <c r="AH7454" s="687"/>
      <c r="AI7454" s="687"/>
      <c r="AJ7454" s="687"/>
      <c r="AK7454" s="687"/>
      <c r="AL7454" s="687"/>
      <c r="AM7454" s="687"/>
      <c r="AN7454" s="687"/>
      <c r="AO7454" s="688"/>
    </row>
    <row r="7455" spans="2:41" ht="3.75" customHeight="1">
      <c r="B7455" s="135"/>
      <c r="I7455" s="136"/>
      <c r="J7455" s="135"/>
      <c r="N7455" s="140"/>
      <c r="O7455" s="141"/>
      <c r="P7455" s="141"/>
      <c r="Q7455" s="142"/>
      <c r="R7455" s="141"/>
      <c r="S7455" s="141"/>
      <c r="T7455" s="142"/>
      <c r="U7455" s="689"/>
      <c r="V7455" s="690"/>
      <c r="W7455" s="690"/>
      <c r="X7455" s="690"/>
      <c r="Y7455" s="690"/>
      <c r="Z7455" s="690"/>
      <c r="AA7455" s="690"/>
      <c r="AB7455" s="690"/>
      <c r="AC7455" s="691"/>
      <c r="AD7455" s="140"/>
      <c r="AE7455" s="141"/>
      <c r="AF7455" s="142"/>
      <c r="AG7455" s="689"/>
      <c r="AH7455" s="690"/>
      <c r="AI7455" s="690"/>
      <c r="AJ7455" s="690"/>
      <c r="AK7455" s="690"/>
      <c r="AL7455" s="690"/>
      <c r="AM7455" s="690"/>
      <c r="AN7455" s="690"/>
      <c r="AO7455" s="691"/>
    </row>
    <row r="7456" spans="2:41" ht="3.75" customHeight="1">
      <c r="B7456" s="135"/>
      <c r="I7456" s="136"/>
      <c r="J7456" s="135"/>
      <c r="M7456" s="136"/>
      <c r="N7456" s="135"/>
      <c r="Q7456" s="136"/>
      <c r="R7456" s="130"/>
      <c r="S7456" s="131"/>
      <c r="T7456" s="131"/>
      <c r="U7456" s="131"/>
      <c r="V7456" s="131"/>
      <c r="W7456" s="131"/>
      <c r="X7456" s="131"/>
      <c r="Y7456" s="131"/>
      <c r="Z7456" s="131"/>
      <c r="AA7456" s="131"/>
      <c r="AB7456" s="131"/>
      <c r="AC7456" s="131"/>
      <c r="AD7456" s="131"/>
      <c r="AE7456" s="131"/>
      <c r="AF7456" s="131"/>
      <c r="AG7456" s="131"/>
      <c r="AH7456" s="131"/>
      <c r="AI7456" s="131"/>
      <c r="AJ7456" s="131"/>
      <c r="AK7456" s="131"/>
      <c r="AL7456" s="131"/>
      <c r="AM7456" s="131"/>
      <c r="AN7456" s="131"/>
      <c r="AO7456" s="132"/>
    </row>
    <row r="7457" spans="2:41" ht="13.35" customHeight="1">
      <c r="B7457" s="135"/>
      <c r="I7457" s="136"/>
      <c r="J7457" s="135"/>
      <c r="M7457" s="136"/>
      <c r="N7457" s="135" t="s">
        <v>111</v>
      </c>
      <c r="Q7457" s="136"/>
      <c r="R7457" s="135"/>
      <c r="S7457" s="696"/>
      <c r="T7457" s="694"/>
      <c r="V7457" s="146"/>
      <c r="W7457" s="124" t="s">
        <v>12</v>
      </c>
      <c r="X7457" s="146"/>
      <c r="Y7457" s="124" t="s">
        <v>11</v>
      </c>
      <c r="Z7457" s="146"/>
      <c r="AA7457" s="124" t="s">
        <v>364</v>
      </c>
      <c r="AO7457" s="136"/>
    </row>
    <row r="7458" spans="2:41" ht="3.75" customHeight="1">
      <c r="B7458" s="135"/>
      <c r="I7458" s="136"/>
      <c r="J7458" s="135"/>
      <c r="M7458" s="136"/>
      <c r="N7458" s="135"/>
      <c r="Q7458" s="136"/>
      <c r="R7458" s="135"/>
      <c r="AO7458" s="136"/>
    </row>
    <row r="7459" spans="2:41" ht="3.75" customHeight="1">
      <c r="B7459" s="135"/>
      <c r="I7459" s="136"/>
      <c r="J7459" s="135"/>
      <c r="M7459" s="136"/>
      <c r="N7459" s="130"/>
      <c r="O7459" s="131"/>
      <c r="P7459" s="131"/>
      <c r="Q7459" s="131"/>
      <c r="R7459" s="781" t="str">
        <f>IF(AND(NM_従事者_従事者99_従事者区分&lt;&gt;"",新_新規_2!I1672&lt;&gt;""), 新_新規_2!I1672, "")
&amp; IF(AND(NM_従事者_従事者99_従事者区分&lt;&gt;"",新_変更_3!AL1700&lt;&gt;""), 新_変更_3!AL1700, "")</f>
        <v/>
      </c>
      <c r="S7459" s="784" t="str">
        <f>IF(AND(NM_従事者_従事者99_従事者区分&lt;&gt;"",新_新規_2!J1672&lt;&gt;""), 新_新規_2!J1672, "")
 &amp; IF(AND(NM_従事者_従事者99_従事者区分&lt;&gt;"",新_変更_3!AM1700&lt;&gt;""), 新_変更_3!AM1700, "")</f>
        <v/>
      </c>
      <c r="T7459" s="131"/>
      <c r="U7459" s="787" t="str">
        <f>IF(AND(NM_従事者_従事者99_従事者区分&lt;&gt;"",新_新規_2!L1672&lt;&gt;""), 新_新規_2!L1672, "")
&amp; IF(AND(NM_従事者_従事者99_従事者区分&lt;&gt;"",新_変更_3!AO1700&lt;&gt;""), 新_変更_3!AO1700, "")</f>
        <v/>
      </c>
      <c r="V7459" s="130"/>
      <c r="W7459" s="131"/>
      <c r="X7459" s="131"/>
      <c r="Y7459" s="131"/>
      <c r="Z7459" s="131"/>
      <c r="AA7459" s="131"/>
      <c r="AB7459" s="131"/>
      <c r="AC7459" s="131"/>
      <c r="AD7459" s="131"/>
      <c r="AE7459" s="131"/>
      <c r="AF7459" s="131"/>
      <c r="AG7459" s="131"/>
      <c r="AH7459" s="133"/>
      <c r="AI7459" s="133"/>
      <c r="AJ7459" s="131"/>
      <c r="AK7459" s="149"/>
      <c r="AL7459" s="131"/>
      <c r="AM7459" s="131"/>
      <c r="AN7459" s="131"/>
      <c r="AO7459" s="132"/>
    </row>
    <row r="7460" spans="2:41" ht="13.35" customHeight="1">
      <c r="B7460" s="135"/>
      <c r="I7460" s="136"/>
      <c r="J7460" s="135"/>
      <c r="M7460" s="136"/>
      <c r="N7460" s="135" t="s">
        <v>30</v>
      </c>
      <c r="R7460" s="782"/>
      <c r="S7460" s="785"/>
      <c r="T7460" s="124" t="s">
        <v>388</v>
      </c>
      <c r="U7460" s="756"/>
      <c r="V7460" s="135" t="s">
        <v>112</v>
      </c>
      <c r="AH7460" s="137"/>
      <c r="AI7460" s="137"/>
      <c r="AK7460" s="150"/>
      <c r="AO7460" s="136"/>
    </row>
    <row r="7461" spans="2:41" ht="3.75" customHeight="1">
      <c r="B7461" s="135"/>
      <c r="I7461" s="136"/>
      <c r="J7461" s="135"/>
      <c r="M7461" s="136"/>
      <c r="N7461" s="135"/>
      <c r="R7461" s="783"/>
      <c r="S7461" s="786"/>
      <c r="T7461" s="141"/>
      <c r="U7461" s="759"/>
      <c r="V7461" s="140"/>
      <c r="W7461" s="141"/>
      <c r="X7461" s="141"/>
      <c r="Y7461" s="141"/>
      <c r="Z7461" s="141"/>
      <c r="AA7461" s="141"/>
      <c r="AB7461" s="141"/>
      <c r="AC7461" s="141"/>
      <c r="AD7461" s="141"/>
      <c r="AE7461" s="141"/>
      <c r="AF7461" s="141"/>
      <c r="AG7461" s="141"/>
      <c r="AH7461" s="143"/>
      <c r="AI7461" s="143"/>
      <c r="AJ7461" s="141"/>
      <c r="AK7461" s="151"/>
      <c r="AL7461" s="141"/>
      <c r="AM7461" s="141"/>
      <c r="AN7461" s="141"/>
      <c r="AO7461" s="142"/>
    </row>
    <row r="7462" spans="2:41" ht="3.75" customHeight="1">
      <c r="B7462" s="135"/>
      <c r="I7462" s="136"/>
      <c r="J7462" s="135"/>
      <c r="M7462" s="136"/>
      <c r="N7462" s="130"/>
      <c r="O7462" s="131"/>
      <c r="P7462" s="131"/>
      <c r="Q7462" s="132"/>
      <c r="R7462" s="788" t="str">
        <f>IF(AND(NM_従事者_従事者99_従事者区分&lt;&gt;"",新_新規_2!K1676&lt;&gt;""), 新_新規_2!K1676, "")
 &amp; IF(AND(NM_従事者_従事者99_従事者区分&lt;&gt;"",新_変更_3!AN1704&lt;&gt;""), 新_変更_3!AN1704, "")</f>
        <v/>
      </c>
      <c r="S7462" s="684"/>
      <c r="T7462" s="684"/>
      <c r="U7462" s="685"/>
      <c r="V7462" s="686" t="str">
        <f>IF(AND(NM_従事者_従事者99_従事者区分&lt;&gt;"",新_新規_2!O1676&lt;&gt;""), 新_新規_2!O1676, "")
 &amp; IF(AND(NM_従事者_従事者99_従事者区分&lt;&gt;"",新_変更_3!AR1704&lt;&gt;""), 新_変更_3!AR1704, "")</f>
        <v/>
      </c>
      <c r="W7462" s="688"/>
      <c r="X7462" s="683" t="str">
        <f>IF(AND(NM_従事者_従事者99_従事者区分&lt;&gt;"",新_新規_2!Q1676&lt;&gt;""), 新_新規_2!Q1676, "")
&amp; IF(AND(NM_従事者_従事者99_従事者区分&lt;&gt;"",新_変更_3!AT1704&lt;&gt;""), 新_変更_3!AT1704, "")</f>
        <v/>
      </c>
      <c r="Y7462" s="684"/>
      <c r="Z7462" s="684"/>
      <c r="AA7462" s="685"/>
      <c r="AI7462" s="131"/>
      <c r="AO7462" s="136"/>
    </row>
    <row r="7463" spans="2:41" ht="13.35" customHeight="1">
      <c r="B7463" s="135"/>
      <c r="I7463" s="136"/>
      <c r="J7463" s="135"/>
      <c r="M7463" s="136"/>
      <c r="N7463" s="135" t="s">
        <v>114</v>
      </c>
      <c r="Q7463" s="136"/>
      <c r="R7463" s="686"/>
      <c r="S7463" s="687"/>
      <c r="T7463" s="687"/>
      <c r="U7463" s="688"/>
      <c r="V7463" s="686"/>
      <c r="W7463" s="688"/>
      <c r="X7463" s="686"/>
      <c r="Y7463" s="687"/>
      <c r="Z7463" s="687"/>
      <c r="AA7463" s="688"/>
      <c r="AB7463" s="158" t="s">
        <v>171</v>
      </c>
      <c r="AO7463" s="136"/>
    </row>
    <row r="7464" spans="2:41" ht="3.75" customHeight="1">
      <c r="B7464" s="135"/>
      <c r="I7464" s="136"/>
      <c r="J7464" s="135"/>
      <c r="M7464" s="136"/>
      <c r="N7464" s="135"/>
      <c r="Q7464" s="136"/>
      <c r="R7464" s="689"/>
      <c r="S7464" s="690"/>
      <c r="T7464" s="690"/>
      <c r="U7464" s="691"/>
      <c r="V7464" s="689"/>
      <c r="W7464" s="691"/>
      <c r="X7464" s="689"/>
      <c r="Y7464" s="690"/>
      <c r="Z7464" s="690"/>
      <c r="AA7464" s="691"/>
      <c r="AB7464" s="141"/>
      <c r="AC7464" s="141"/>
      <c r="AD7464" s="141"/>
      <c r="AE7464" s="141"/>
      <c r="AF7464" s="141"/>
      <c r="AG7464" s="141"/>
      <c r="AH7464" s="141"/>
      <c r="AI7464" s="141"/>
      <c r="AJ7464" s="141"/>
      <c r="AK7464" s="141"/>
      <c r="AL7464" s="141"/>
      <c r="AM7464" s="141"/>
      <c r="AN7464" s="141"/>
      <c r="AO7464" s="142"/>
    </row>
    <row r="7465" spans="2:41" ht="3.75" customHeight="1">
      <c r="B7465" s="135"/>
      <c r="I7465" s="136"/>
      <c r="J7465" s="135"/>
      <c r="M7465" s="136"/>
      <c r="N7465" s="130"/>
      <c r="O7465" s="131"/>
      <c r="P7465" s="131"/>
      <c r="Q7465" s="131"/>
      <c r="R7465" s="130"/>
      <c r="S7465" s="131"/>
      <c r="T7465" s="131"/>
      <c r="U7465" s="131"/>
      <c r="V7465" s="131"/>
      <c r="W7465" s="131"/>
      <c r="X7465" s="131"/>
      <c r="Y7465" s="131"/>
      <c r="Z7465" s="131"/>
      <c r="AA7465" s="132"/>
      <c r="AB7465" s="130"/>
      <c r="AI7465" s="136"/>
      <c r="AJ7465" s="130"/>
      <c r="AK7465" s="131"/>
      <c r="AL7465" s="131"/>
      <c r="AM7465" s="131"/>
      <c r="AN7465" s="131"/>
      <c r="AO7465" s="132"/>
    </row>
    <row r="7466" spans="2:41" ht="13.35" customHeight="1">
      <c r="B7466" s="135"/>
      <c r="I7466" s="136"/>
      <c r="J7466" s="135"/>
      <c r="M7466" s="136"/>
      <c r="N7466" s="135" t="s">
        <v>115</v>
      </c>
      <c r="R7466" s="135"/>
      <c r="S7466" s="696" t="str">
        <f>IF(AND(NM_従事者_従事者99_従事者区分&lt;&gt;"",新_新規_2!I1678&lt;&gt;""), 新_新規_2!I1678, "")
&amp; IF(AND(NM_従事者_従事者99_従事者区分&lt;&gt;"",新_変更_3!AL1706&lt;&gt;""), 新_変更_3!AL1706, "")</f>
        <v/>
      </c>
      <c r="T7466" s="694"/>
      <c r="V7466" s="146" t="str">
        <f>IF(AND(NM_従事者_従事者99_従事者区分&lt;&gt;"",新_新規_2!K1678&lt;&gt;""), 新_新規_2!K1678, "")
 &amp; IF(AND(NM_従事者_従事者99_従事者区分&lt;&gt;"",新_変更_3!AN1706&lt;&gt;""), 新_変更_3!AN1706, "")</f>
        <v/>
      </c>
      <c r="W7466" s="124" t="s">
        <v>12</v>
      </c>
      <c r="X7466" s="146" t="str">
        <f>IF(AND(NM_従事者_従事者99_従事者区分&lt;&gt;"",新_新規_2!M1678&lt;&gt;""), 新_新規_2!M1678, "")
 &amp; IF(AND(NM_従事者_従事者99_従事者区分&lt;&gt;"",新_変更_3!AP1706&lt;&gt;""), 新_変更_3!AP1706, "")</f>
        <v/>
      </c>
      <c r="Y7466" s="124" t="s">
        <v>11</v>
      </c>
      <c r="Z7466" s="146" t="str">
        <f>IF(AND(NM_従事者_従事者99_従事者区分&lt;&gt;"",新_新規_2!O1678&lt;&gt;""), 新_新規_2!O1678, "")
 &amp; IF(AND(NM_従事者_従事者99_従事者区分&lt;&gt;"",新_変更_3!AR1706&lt;&gt;""), 新_変更_3!AR1706, "")</f>
        <v/>
      </c>
      <c r="AA7466" s="124" t="s">
        <v>364</v>
      </c>
      <c r="AB7466" s="135" t="s">
        <v>170</v>
      </c>
      <c r="AI7466" s="136"/>
      <c r="AJ7466" s="135"/>
      <c r="AK7466" s="696"/>
      <c r="AL7466" s="693"/>
      <c r="AM7466" s="693"/>
      <c r="AN7466" s="693"/>
      <c r="AO7466" s="694"/>
    </row>
    <row r="7467" spans="2:41" ht="3.75" customHeight="1">
      <c r="B7467" s="135"/>
      <c r="I7467" s="136"/>
      <c r="J7467" s="135"/>
      <c r="M7467" s="136"/>
      <c r="N7467" s="135"/>
      <c r="R7467" s="140"/>
      <c r="S7467" s="141"/>
      <c r="T7467" s="141"/>
      <c r="U7467" s="141"/>
      <c r="V7467" s="141"/>
      <c r="W7467" s="141"/>
      <c r="X7467" s="141"/>
      <c r="Y7467" s="141"/>
      <c r="Z7467" s="141"/>
      <c r="AA7467" s="142"/>
      <c r="AB7467" s="140"/>
      <c r="AC7467" s="141"/>
      <c r="AD7467" s="141"/>
      <c r="AE7467" s="141"/>
      <c r="AF7467" s="141"/>
      <c r="AG7467" s="141"/>
      <c r="AH7467" s="141"/>
      <c r="AI7467" s="142"/>
      <c r="AJ7467" s="140"/>
      <c r="AK7467" s="141"/>
      <c r="AL7467" s="141"/>
      <c r="AM7467" s="141"/>
      <c r="AN7467" s="141"/>
      <c r="AO7467" s="142"/>
    </row>
    <row r="7468" spans="2:41" ht="3.75" customHeight="1">
      <c r="B7468" s="135"/>
      <c r="I7468" s="136"/>
      <c r="J7468" s="135"/>
      <c r="M7468" s="136"/>
      <c r="N7468" s="130"/>
      <c r="O7468" s="131"/>
      <c r="P7468" s="131"/>
      <c r="Q7468" s="132"/>
      <c r="R7468" s="683" t="str">
        <f>IF(新_新規_2!T1675="☑", "研修中の登録販売者", "") &amp; IF(新_変更_3!AW1703="☑", "研修中の登録販売者", "")</f>
        <v/>
      </c>
      <c r="S7468" s="684"/>
      <c r="T7468" s="684"/>
      <c r="U7468" s="684"/>
      <c r="V7468" s="684"/>
      <c r="W7468" s="684"/>
      <c r="X7468" s="684"/>
      <c r="Y7468" s="684"/>
      <c r="Z7468" s="684"/>
      <c r="AA7468" s="684"/>
      <c r="AB7468" s="684"/>
      <c r="AC7468" s="684"/>
      <c r="AD7468" s="684"/>
      <c r="AE7468" s="684"/>
      <c r="AF7468" s="684"/>
      <c r="AG7468" s="684"/>
      <c r="AH7468" s="684"/>
      <c r="AI7468" s="684"/>
      <c r="AJ7468" s="684"/>
      <c r="AK7468" s="684"/>
      <c r="AL7468" s="684"/>
      <c r="AM7468" s="684"/>
      <c r="AN7468" s="684"/>
      <c r="AO7468" s="685"/>
    </row>
    <row r="7469" spans="2:41" ht="13.35" customHeight="1">
      <c r="B7469" s="135"/>
      <c r="I7469" s="136"/>
      <c r="J7469" s="135"/>
      <c r="M7469" s="136"/>
      <c r="N7469" s="135" t="s">
        <v>32</v>
      </c>
      <c r="Q7469" s="136"/>
      <c r="R7469" s="686"/>
      <c r="S7469" s="687"/>
      <c r="T7469" s="687"/>
      <c r="U7469" s="687"/>
      <c r="V7469" s="687"/>
      <c r="W7469" s="687"/>
      <c r="X7469" s="687"/>
      <c r="Y7469" s="687"/>
      <c r="Z7469" s="687"/>
      <c r="AA7469" s="687"/>
      <c r="AB7469" s="687"/>
      <c r="AC7469" s="687"/>
      <c r="AD7469" s="687"/>
      <c r="AE7469" s="687"/>
      <c r="AF7469" s="687"/>
      <c r="AG7469" s="687"/>
      <c r="AH7469" s="687"/>
      <c r="AI7469" s="687"/>
      <c r="AJ7469" s="687"/>
      <c r="AK7469" s="687"/>
      <c r="AL7469" s="687"/>
      <c r="AM7469" s="687"/>
      <c r="AN7469" s="687"/>
      <c r="AO7469" s="688"/>
    </row>
    <row r="7470" spans="2:41" ht="3.75" customHeight="1">
      <c r="B7470" s="135"/>
      <c r="I7470" s="136"/>
      <c r="J7470" s="135"/>
      <c r="M7470" s="136"/>
      <c r="N7470" s="140"/>
      <c r="O7470" s="141"/>
      <c r="P7470" s="141"/>
      <c r="Q7470" s="142"/>
      <c r="R7470" s="689"/>
      <c r="S7470" s="690"/>
      <c r="T7470" s="690"/>
      <c r="U7470" s="690"/>
      <c r="V7470" s="690"/>
      <c r="W7470" s="690"/>
      <c r="X7470" s="690"/>
      <c r="Y7470" s="690"/>
      <c r="Z7470" s="690"/>
      <c r="AA7470" s="690"/>
      <c r="AB7470" s="690"/>
      <c r="AC7470" s="690"/>
      <c r="AD7470" s="690"/>
      <c r="AE7470" s="690"/>
      <c r="AF7470" s="690"/>
      <c r="AG7470" s="690"/>
      <c r="AH7470" s="690"/>
      <c r="AI7470" s="690"/>
      <c r="AJ7470" s="690"/>
      <c r="AK7470" s="690"/>
      <c r="AL7470" s="690"/>
      <c r="AM7470" s="690"/>
      <c r="AN7470" s="690"/>
      <c r="AO7470" s="691"/>
    </row>
    <row r="7471" spans="2:41" ht="3.75" customHeight="1">
      <c r="B7471" s="135"/>
      <c r="I7471" s="136"/>
      <c r="J7471" s="130"/>
      <c r="K7471" s="131"/>
      <c r="L7471" s="131"/>
      <c r="M7471" s="132"/>
      <c r="N7471" s="130"/>
      <c r="O7471" s="131"/>
      <c r="P7471" s="131"/>
      <c r="Q7471" s="132"/>
      <c r="R7471" s="130"/>
      <c r="S7471" s="131"/>
      <c r="T7471" s="131"/>
      <c r="U7471" s="131"/>
      <c r="V7471" s="131"/>
      <c r="W7471" s="131"/>
      <c r="X7471" s="131"/>
      <c r="Y7471" s="131"/>
      <c r="Z7471" s="131"/>
      <c r="AA7471" s="132"/>
      <c r="AB7471" s="130"/>
      <c r="AC7471" s="131"/>
      <c r="AD7471" s="131"/>
      <c r="AE7471" s="132"/>
      <c r="AF7471" s="131"/>
      <c r="AG7471" s="131"/>
      <c r="AH7471" s="131"/>
      <c r="AI7471" s="131"/>
      <c r="AJ7471" s="131"/>
      <c r="AK7471" s="131"/>
      <c r="AL7471" s="131"/>
      <c r="AM7471" s="131"/>
      <c r="AN7471" s="131"/>
      <c r="AO7471" s="132"/>
    </row>
    <row r="7472" spans="2:41" ht="13.35" customHeight="1">
      <c r="B7472" s="135"/>
      <c r="I7472" s="136"/>
      <c r="J7472" s="135"/>
      <c r="M7472" s="136"/>
      <c r="N7472" s="135" t="s">
        <v>27</v>
      </c>
      <c r="Q7472" s="136"/>
      <c r="R7472" s="135"/>
      <c r="S7472" s="692" t="str">
        <f xml:space="preserve"> IF(新_新規_2!I1682&lt;&gt;"", "01300011:その他従事者", "") &amp; IF(新_変更_3!AL1710&lt;&gt;"", "01300011:その他従事者", "")</f>
        <v/>
      </c>
      <c r="T7472" s="693"/>
      <c r="U7472" s="693"/>
      <c r="V7472" s="693"/>
      <c r="W7472" s="693"/>
      <c r="X7472" s="693"/>
      <c r="Y7472" s="693"/>
      <c r="Z7472" s="693"/>
      <c r="AA7472" s="694"/>
      <c r="AB7472" s="135" t="s">
        <v>28</v>
      </c>
      <c r="AE7472" s="136"/>
      <c r="AF7472" s="135"/>
      <c r="AG7472" s="695" t="str">
        <f>IF(新_新規_2!I1690="☑", "01300001:薬剤師", "") &amp; IF(新_変更_3!AL1718="☑", "01300001:薬剤師", "")
&amp; IF(新_新規_2!N1690="☑", "01300002:登録販売者", "") &amp; IF(新_変更_3!AQ1718="☑", "01300002:登録販売者", "")
&amp; IF(新_新規_2!T1690="☑", "01300002:登録販売者", "") &amp; IF(新_変更_3!AW1718="☑", "01300002:登録販売者", "")</f>
        <v/>
      </c>
      <c r="AH7472" s="693"/>
      <c r="AI7472" s="693"/>
      <c r="AJ7472" s="693"/>
      <c r="AK7472" s="693"/>
      <c r="AL7472" s="693"/>
      <c r="AM7472" s="693"/>
      <c r="AN7472" s="693"/>
      <c r="AO7472" s="694"/>
    </row>
    <row r="7473" spans="2:41" ht="3.75" customHeight="1">
      <c r="B7473" s="135"/>
      <c r="I7473" s="136"/>
      <c r="J7473" s="135"/>
      <c r="M7473" s="136"/>
      <c r="N7473" s="140"/>
      <c r="O7473" s="141"/>
      <c r="P7473" s="141"/>
      <c r="Q7473" s="142"/>
      <c r="R7473" s="140"/>
      <c r="S7473" s="141"/>
      <c r="T7473" s="141"/>
      <c r="U7473" s="141"/>
      <c r="V7473" s="141"/>
      <c r="W7473" s="141"/>
      <c r="X7473" s="141"/>
      <c r="Y7473" s="141"/>
      <c r="Z7473" s="141"/>
      <c r="AA7473" s="142"/>
      <c r="AB7473" s="140"/>
      <c r="AC7473" s="141"/>
      <c r="AD7473" s="141"/>
      <c r="AE7473" s="142"/>
      <c r="AF7473" s="141"/>
      <c r="AG7473" s="141"/>
      <c r="AH7473" s="141"/>
      <c r="AI7473" s="141"/>
      <c r="AJ7473" s="141"/>
      <c r="AK7473" s="141"/>
      <c r="AL7473" s="141"/>
      <c r="AM7473" s="141"/>
      <c r="AN7473" s="141"/>
      <c r="AO7473" s="142"/>
    </row>
    <row r="7474" spans="2:41" ht="3.75" customHeight="1">
      <c r="B7474" s="135"/>
      <c r="I7474" s="136"/>
      <c r="J7474" s="135"/>
      <c r="M7474" s="136"/>
      <c r="N7474" s="130"/>
      <c r="O7474" s="131"/>
      <c r="P7474" s="131"/>
      <c r="Q7474" s="132"/>
      <c r="R7474" s="130"/>
      <c r="S7474" s="131"/>
      <c r="T7474" s="131"/>
      <c r="U7474" s="131"/>
      <c r="V7474" s="131"/>
      <c r="W7474" s="131"/>
      <c r="X7474" s="131"/>
      <c r="Y7474" s="131"/>
      <c r="Z7474" s="131"/>
      <c r="AA7474" s="132"/>
      <c r="AB7474" s="130"/>
      <c r="AC7474" s="131"/>
      <c r="AD7474" s="131"/>
      <c r="AE7474" s="132"/>
      <c r="AF7474" s="130"/>
      <c r="AG7474" s="131"/>
      <c r="AH7474" s="131"/>
      <c r="AI7474" s="131"/>
      <c r="AJ7474" s="131"/>
      <c r="AK7474" s="131"/>
      <c r="AL7474" s="131"/>
      <c r="AM7474" s="131"/>
      <c r="AN7474" s="131"/>
      <c r="AO7474" s="132"/>
    </row>
    <row r="7475" spans="2:41" ht="13.35" customHeight="1">
      <c r="B7475" s="135"/>
      <c r="I7475" s="136"/>
      <c r="J7475" s="135"/>
      <c r="M7475" s="136"/>
      <c r="N7475" s="135" t="s">
        <v>3990</v>
      </c>
      <c r="Q7475" s="136"/>
      <c r="R7475" s="135"/>
      <c r="S7475" s="696"/>
      <c r="T7475" s="694"/>
      <c r="V7475" s="146"/>
      <c r="W7475" s="124" t="s">
        <v>12</v>
      </c>
      <c r="X7475" s="146"/>
      <c r="Y7475" s="124" t="s">
        <v>11</v>
      </c>
      <c r="Z7475" s="146"/>
      <c r="AA7475" s="136" t="s">
        <v>364</v>
      </c>
      <c r="AB7475" s="135" t="s">
        <v>66</v>
      </c>
      <c r="AE7475" s="136"/>
      <c r="AF7475" s="135"/>
      <c r="AG7475" s="696"/>
      <c r="AH7475" s="694"/>
      <c r="AJ7475" s="146"/>
      <c r="AK7475" s="124" t="s">
        <v>12</v>
      </c>
      <c r="AL7475" s="146"/>
      <c r="AM7475" s="124" t="s">
        <v>11</v>
      </c>
      <c r="AN7475" s="146"/>
      <c r="AO7475" s="136" t="s">
        <v>364</v>
      </c>
    </row>
    <row r="7476" spans="2:41" ht="3.75" customHeight="1">
      <c r="B7476" s="135"/>
      <c r="I7476" s="136"/>
      <c r="J7476" s="135"/>
      <c r="M7476" s="136"/>
      <c r="N7476" s="140"/>
      <c r="O7476" s="141"/>
      <c r="P7476" s="141"/>
      <c r="Q7476" s="142"/>
      <c r="R7476" s="140"/>
      <c r="S7476" s="141"/>
      <c r="T7476" s="141"/>
      <c r="U7476" s="141"/>
      <c r="V7476" s="141"/>
      <c r="W7476" s="141"/>
      <c r="X7476" s="141"/>
      <c r="Y7476" s="141"/>
      <c r="Z7476" s="141"/>
      <c r="AA7476" s="142"/>
      <c r="AB7476" s="140"/>
      <c r="AC7476" s="141"/>
      <c r="AD7476" s="141"/>
      <c r="AE7476" s="142"/>
      <c r="AF7476" s="140"/>
      <c r="AG7476" s="141"/>
      <c r="AH7476" s="141"/>
      <c r="AI7476" s="141"/>
      <c r="AJ7476" s="141"/>
      <c r="AK7476" s="141"/>
      <c r="AL7476" s="141"/>
      <c r="AM7476" s="141"/>
      <c r="AN7476" s="141"/>
      <c r="AO7476" s="142"/>
    </row>
    <row r="7477" spans="2:41" ht="3.75" customHeight="1">
      <c r="B7477" s="135"/>
      <c r="I7477" s="136"/>
      <c r="J7477" s="135"/>
      <c r="M7477" s="136"/>
      <c r="N7477" s="130"/>
      <c r="O7477" s="131"/>
      <c r="P7477" s="131"/>
      <c r="Q7477" s="132"/>
      <c r="R7477" s="683" t="str">
        <f>IF(AND(NM_従事者_従事者100_従事者区分&lt;&gt;"",新_新規_2!I1682&lt;&gt;""), 新_新規_2!I1682, "")
 &amp; IF(AND(NM_従事者_従事者100_従事者区分&lt;&gt;"",新_変更_3!AL1710&lt;&gt;""), 新_変更_3!AL1710, "")</f>
        <v/>
      </c>
      <c r="S7477" s="684"/>
      <c r="T7477" s="684"/>
      <c r="U7477" s="684"/>
      <c r="V7477" s="684"/>
      <c r="W7477" s="684"/>
      <c r="X7477" s="684"/>
      <c r="Y7477" s="684"/>
      <c r="Z7477" s="684"/>
      <c r="AA7477" s="684"/>
      <c r="AB7477" s="684"/>
      <c r="AC7477" s="684"/>
      <c r="AD7477" s="684"/>
      <c r="AE7477" s="684"/>
      <c r="AF7477" s="684"/>
      <c r="AG7477" s="684"/>
      <c r="AH7477" s="684"/>
      <c r="AI7477" s="684"/>
      <c r="AJ7477" s="685"/>
      <c r="AK7477" s="131"/>
      <c r="AL7477" s="131"/>
      <c r="AM7477" s="131"/>
      <c r="AN7477" s="131"/>
      <c r="AO7477" s="132"/>
    </row>
    <row r="7478" spans="2:41" ht="13.35" customHeight="1">
      <c r="B7478" s="135"/>
      <c r="I7478" s="136"/>
      <c r="J7478" s="135"/>
      <c r="M7478" s="136"/>
      <c r="N7478" s="135" t="s">
        <v>8</v>
      </c>
      <c r="Q7478" s="136"/>
      <c r="R7478" s="686"/>
      <c r="S7478" s="687"/>
      <c r="T7478" s="687"/>
      <c r="U7478" s="687"/>
      <c r="V7478" s="687"/>
      <c r="W7478" s="687"/>
      <c r="X7478" s="687"/>
      <c r="Y7478" s="687"/>
      <c r="Z7478" s="687"/>
      <c r="AA7478" s="687"/>
      <c r="AB7478" s="687"/>
      <c r="AC7478" s="687"/>
      <c r="AD7478" s="687"/>
      <c r="AE7478" s="687"/>
      <c r="AF7478" s="687"/>
      <c r="AG7478" s="687"/>
      <c r="AH7478" s="687"/>
      <c r="AI7478" s="687"/>
      <c r="AJ7478" s="688"/>
      <c r="AL7478" s="147" t="s">
        <v>13</v>
      </c>
      <c r="AM7478" s="124" t="s">
        <v>29</v>
      </c>
      <c r="AO7478" s="136"/>
    </row>
    <row r="7479" spans="2:41" ht="3.75" customHeight="1">
      <c r="B7479" s="135"/>
      <c r="I7479" s="136"/>
      <c r="J7479" s="135"/>
      <c r="M7479" s="136"/>
      <c r="N7479" s="140"/>
      <c r="O7479" s="141"/>
      <c r="P7479" s="141"/>
      <c r="Q7479" s="142"/>
      <c r="R7479" s="689"/>
      <c r="S7479" s="690"/>
      <c r="T7479" s="690"/>
      <c r="U7479" s="690"/>
      <c r="V7479" s="690"/>
      <c r="W7479" s="690"/>
      <c r="X7479" s="690"/>
      <c r="Y7479" s="690"/>
      <c r="Z7479" s="690"/>
      <c r="AA7479" s="690"/>
      <c r="AB7479" s="690"/>
      <c r="AC7479" s="690"/>
      <c r="AD7479" s="690"/>
      <c r="AE7479" s="690"/>
      <c r="AF7479" s="690"/>
      <c r="AG7479" s="690"/>
      <c r="AH7479" s="690"/>
      <c r="AI7479" s="690"/>
      <c r="AJ7479" s="691"/>
      <c r="AK7479" s="141"/>
      <c r="AL7479" s="141"/>
      <c r="AM7479" s="141"/>
      <c r="AN7479" s="141"/>
      <c r="AO7479" s="142"/>
    </row>
    <row r="7480" spans="2:41" ht="3.75" customHeight="1">
      <c r="B7480" s="135"/>
      <c r="I7480" s="136"/>
      <c r="J7480" s="135"/>
      <c r="M7480" s="136"/>
      <c r="N7480" s="130"/>
      <c r="O7480" s="131"/>
      <c r="P7480" s="131"/>
      <c r="Q7480" s="132"/>
      <c r="R7480" s="683" t="str">
        <f>IF(NM_従事者_従事者100_従事者区分="","",(IF(新_新規_2!I1681&lt;&gt;"", ASC(PHONETIC(新_新規_2!I1681)), "") &amp; IF(新_変更_3!AL1709&lt;&gt;"", ASC(PHONETIC(新_変更_3!AL1709)), "")))</f>
        <v/>
      </c>
      <c r="S7480" s="684"/>
      <c r="T7480" s="684"/>
      <c r="U7480" s="684"/>
      <c r="V7480" s="684"/>
      <c r="W7480" s="684"/>
      <c r="X7480" s="684"/>
      <c r="Y7480" s="684"/>
      <c r="Z7480" s="684"/>
      <c r="AA7480" s="684"/>
      <c r="AB7480" s="684"/>
      <c r="AC7480" s="684"/>
      <c r="AD7480" s="684"/>
      <c r="AE7480" s="684"/>
      <c r="AF7480" s="684"/>
      <c r="AG7480" s="684"/>
      <c r="AH7480" s="684"/>
      <c r="AI7480" s="684"/>
      <c r="AJ7480" s="684"/>
      <c r="AK7480" s="684"/>
      <c r="AL7480" s="684"/>
      <c r="AM7480" s="684"/>
      <c r="AN7480" s="684"/>
      <c r="AO7480" s="685"/>
    </row>
    <row r="7481" spans="2:41" ht="13.35" customHeight="1">
      <c r="B7481" s="135"/>
      <c r="I7481" s="136"/>
      <c r="J7481" s="135"/>
      <c r="M7481" s="136"/>
      <c r="N7481" s="135" t="s">
        <v>61</v>
      </c>
      <c r="Q7481" s="136"/>
      <c r="R7481" s="686"/>
      <c r="S7481" s="687"/>
      <c r="T7481" s="687"/>
      <c r="U7481" s="687"/>
      <c r="V7481" s="687"/>
      <c r="W7481" s="687"/>
      <c r="X7481" s="687"/>
      <c r="Y7481" s="687"/>
      <c r="Z7481" s="687"/>
      <c r="AA7481" s="687"/>
      <c r="AB7481" s="687"/>
      <c r="AC7481" s="687"/>
      <c r="AD7481" s="687"/>
      <c r="AE7481" s="687"/>
      <c r="AF7481" s="687"/>
      <c r="AG7481" s="687"/>
      <c r="AH7481" s="687"/>
      <c r="AI7481" s="687"/>
      <c r="AJ7481" s="687"/>
      <c r="AK7481" s="687"/>
      <c r="AL7481" s="687"/>
      <c r="AM7481" s="687"/>
      <c r="AN7481" s="687"/>
      <c r="AO7481" s="688"/>
    </row>
    <row r="7482" spans="2:41" ht="3.75" customHeight="1">
      <c r="B7482" s="135"/>
      <c r="I7482" s="136"/>
      <c r="J7482" s="135"/>
      <c r="M7482" s="136"/>
      <c r="N7482" s="135"/>
      <c r="Q7482" s="136"/>
      <c r="R7482" s="689"/>
      <c r="S7482" s="690"/>
      <c r="T7482" s="690"/>
      <c r="U7482" s="690"/>
      <c r="V7482" s="690"/>
      <c r="W7482" s="690"/>
      <c r="X7482" s="690"/>
      <c r="Y7482" s="690"/>
      <c r="Z7482" s="690"/>
      <c r="AA7482" s="690"/>
      <c r="AB7482" s="690"/>
      <c r="AC7482" s="690"/>
      <c r="AD7482" s="690"/>
      <c r="AE7482" s="690"/>
      <c r="AF7482" s="690"/>
      <c r="AG7482" s="690"/>
      <c r="AH7482" s="690"/>
      <c r="AI7482" s="690"/>
      <c r="AJ7482" s="690"/>
      <c r="AK7482" s="690"/>
      <c r="AL7482" s="690"/>
      <c r="AM7482" s="690"/>
      <c r="AN7482" s="690"/>
      <c r="AO7482" s="691"/>
    </row>
    <row r="7483" spans="2:41" ht="3.75" customHeight="1">
      <c r="B7483" s="135"/>
      <c r="I7483" s="136"/>
      <c r="J7483" s="135"/>
      <c r="N7483" s="130"/>
      <c r="O7483" s="131"/>
      <c r="P7483" s="131"/>
      <c r="Q7483" s="132"/>
      <c r="U7483" s="787" t="str">
        <f>IF(AND(NM_従事者_従事者100_従事者区分&lt;&gt;"",新_新規_2!L1683&lt;&gt;""), 新_新規_2!L1683, "")
 &amp; IF(AND(NM_従事者_従事者100_従事者区分&lt;&gt;"",新_変更_3!AO1711&lt;&gt;""), 新_変更_3!AO1711, "")</f>
        <v/>
      </c>
      <c r="V7483" s="754"/>
      <c r="W7483" s="754"/>
      <c r="X7483" s="789"/>
      <c r="Y7483" s="131"/>
      <c r="Z7483" s="792" t="str">
        <f>IF(AND(NM_従事者_従事者100_従事者区分&lt;&gt;"",新_新規_2!O1683&lt;&gt;""), 新_新規_2!O1683, "")
&amp; IF(AND(NM_従事者_従事者100_従事者区分&lt;&gt;"",新_変更_3!AR1711&lt;&gt;""), 新_変更_3!AR1711, "")</f>
        <v/>
      </c>
      <c r="AA7483" s="754"/>
      <c r="AB7483" s="754"/>
      <c r="AC7483" s="755"/>
      <c r="AG7483" s="683" t="str">
        <f>IF(AND(NM_従事者_従事者100_従事者区分&lt;&gt;"",新_新規_2!L1684&lt;&gt;""), 新_新規_2!L1684, "")
&amp; IF(AND(NM_従事者_従事者100_従事者区分&lt;&gt;"",新_変更_3!AO1712&lt;&gt;""), 新_変更_3!AO1712, "")</f>
        <v/>
      </c>
      <c r="AH7483" s="684"/>
      <c r="AI7483" s="684"/>
      <c r="AJ7483" s="684"/>
      <c r="AK7483" s="684"/>
      <c r="AL7483" s="684"/>
      <c r="AM7483" s="684"/>
      <c r="AN7483" s="684"/>
      <c r="AO7483" s="685"/>
    </row>
    <row r="7484" spans="2:41" ht="13.35" customHeight="1">
      <c r="B7484" s="135"/>
      <c r="I7484" s="136"/>
      <c r="J7484" s="135"/>
      <c r="N7484" s="135"/>
      <c r="Q7484" s="136"/>
      <c r="R7484" s="124" t="s">
        <v>15</v>
      </c>
      <c r="U7484" s="756"/>
      <c r="V7484" s="757"/>
      <c r="W7484" s="757"/>
      <c r="X7484" s="790"/>
      <c r="Y7484" s="125" t="s">
        <v>359</v>
      </c>
      <c r="Z7484" s="793"/>
      <c r="AA7484" s="757"/>
      <c r="AB7484" s="757"/>
      <c r="AC7484" s="758"/>
      <c r="AD7484" s="124" t="s">
        <v>56</v>
      </c>
      <c r="AG7484" s="686"/>
      <c r="AH7484" s="687"/>
      <c r="AI7484" s="687"/>
      <c r="AJ7484" s="687"/>
      <c r="AK7484" s="687"/>
      <c r="AL7484" s="687"/>
      <c r="AM7484" s="687"/>
      <c r="AN7484" s="687"/>
      <c r="AO7484" s="688"/>
    </row>
    <row r="7485" spans="2:41" ht="3.75" customHeight="1">
      <c r="B7485" s="135"/>
      <c r="I7485" s="136"/>
      <c r="J7485" s="135"/>
      <c r="N7485" s="135"/>
      <c r="Q7485" s="136"/>
      <c r="R7485" s="141"/>
      <c r="S7485" s="141"/>
      <c r="T7485" s="141"/>
      <c r="U7485" s="759"/>
      <c r="V7485" s="760"/>
      <c r="W7485" s="760"/>
      <c r="X7485" s="791"/>
      <c r="Y7485" s="141"/>
      <c r="Z7485" s="794"/>
      <c r="AA7485" s="760"/>
      <c r="AB7485" s="760"/>
      <c r="AC7485" s="761"/>
      <c r="AD7485" s="141"/>
      <c r="AE7485" s="141"/>
      <c r="AF7485" s="141"/>
      <c r="AG7485" s="689"/>
      <c r="AH7485" s="690"/>
      <c r="AI7485" s="690"/>
      <c r="AJ7485" s="690"/>
      <c r="AK7485" s="690"/>
      <c r="AL7485" s="690"/>
      <c r="AM7485" s="690"/>
      <c r="AN7485" s="690"/>
      <c r="AO7485" s="691"/>
    </row>
    <row r="7486" spans="2:41" ht="3.75" customHeight="1">
      <c r="B7486" s="135"/>
      <c r="I7486" s="136"/>
      <c r="J7486" s="135"/>
      <c r="N7486" s="135"/>
      <c r="Q7486" s="136"/>
      <c r="R7486" s="131"/>
      <c r="S7486" s="131"/>
      <c r="T7486" s="132"/>
      <c r="U7486" s="683" t="str">
        <f>IF(AND(NM_従事者_従事者100_従事者区分&lt;&gt;"",新_新規_2!T1684&lt;&gt;""), 新_新規_2!T1684, "")
&amp; IF(AND(NM_従事者_従事者100_従事者区分&lt;&gt;"",新_変更_3!AW1712&lt;&gt;""), 新_変更_3!AW1712, "")</f>
        <v/>
      </c>
      <c r="V7486" s="684"/>
      <c r="W7486" s="684"/>
      <c r="X7486" s="684"/>
      <c r="Y7486" s="684"/>
      <c r="Z7486" s="684"/>
      <c r="AA7486" s="684"/>
      <c r="AB7486" s="684"/>
      <c r="AC7486" s="685"/>
      <c r="AD7486" s="130"/>
      <c r="AE7486" s="131"/>
      <c r="AF7486" s="132"/>
      <c r="AG7486" s="683" t="str">
        <f>IF(AND(NM_従事者_従事者100_従事者区分&lt;&gt;"",新_新規_2!L1685&lt;&gt;""), 新_新規_2!L1685, "")
&amp; IF(AND(NM_従事者_従事者100_従事者区分&lt;&gt;"",新_変更_3!AO1713&lt;&gt;""), 新_変更_3!AO1713, "")</f>
        <v/>
      </c>
      <c r="AH7486" s="684"/>
      <c r="AI7486" s="684"/>
      <c r="AJ7486" s="684"/>
      <c r="AK7486" s="684"/>
      <c r="AL7486" s="684"/>
      <c r="AM7486" s="684"/>
      <c r="AN7486" s="684"/>
      <c r="AO7486" s="685"/>
    </row>
    <row r="7487" spans="2:41" ht="13.35" customHeight="1">
      <c r="B7487" s="135"/>
      <c r="I7487" s="136"/>
      <c r="J7487" s="135" t="s">
        <v>4092</v>
      </c>
      <c r="N7487" s="135" t="s">
        <v>23</v>
      </c>
      <c r="Q7487" s="136"/>
      <c r="R7487" s="124" t="s">
        <v>17</v>
      </c>
      <c r="T7487" s="136"/>
      <c r="U7487" s="686"/>
      <c r="V7487" s="687"/>
      <c r="W7487" s="687"/>
      <c r="X7487" s="687"/>
      <c r="Y7487" s="687"/>
      <c r="Z7487" s="687"/>
      <c r="AA7487" s="687"/>
      <c r="AB7487" s="687"/>
      <c r="AC7487" s="688"/>
      <c r="AD7487" s="135" t="s">
        <v>18</v>
      </c>
      <c r="AF7487" s="136"/>
      <c r="AG7487" s="686"/>
      <c r="AH7487" s="687"/>
      <c r="AI7487" s="687"/>
      <c r="AJ7487" s="687"/>
      <c r="AK7487" s="687"/>
      <c r="AL7487" s="687"/>
      <c r="AM7487" s="687"/>
      <c r="AN7487" s="687"/>
      <c r="AO7487" s="688"/>
    </row>
    <row r="7488" spans="2:41" ht="3.75" customHeight="1">
      <c r="B7488" s="135"/>
      <c r="I7488" s="136"/>
      <c r="J7488" s="135"/>
      <c r="N7488" s="135"/>
      <c r="Q7488" s="136"/>
      <c r="R7488" s="141"/>
      <c r="S7488" s="141"/>
      <c r="T7488" s="142"/>
      <c r="U7488" s="689"/>
      <c r="V7488" s="690"/>
      <c r="W7488" s="690"/>
      <c r="X7488" s="690"/>
      <c r="Y7488" s="690"/>
      <c r="Z7488" s="690"/>
      <c r="AA7488" s="690"/>
      <c r="AB7488" s="690"/>
      <c r="AC7488" s="691"/>
      <c r="AD7488" s="140"/>
      <c r="AE7488" s="141"/>
      <c r="AF7488" s="142"/>
      <c r="AG7488" s="689"/>
      <c r="AH7488" s="690"/>
      <c r="AI7488" s="690"/>
      <c r="AJ7488" s="690"/>
      <c r="AK7488" s="690"/>
      <c r="AL7488" s="690"/>
      <c r="AM7488" s="690"/>
      <c r="AN7488" s="690"/>
      <c r="AO7488" s="691"/>
    </row>
    <row r="7489" spans="2:41" ht="3.75" customHeight="1">
      <c r="B7489" s="135"/>
      <c r="I7489" s="136"/>
      <c r="J7489" s="135"/>
      <c r="N7489" s="135"/>
      <c r="Q7489" s="136"/>
      <c r="R7489" s="131"/>
      <c r="S7489" s="131"/>
      <c r="T7489" s="132"/>
      <c r="U7489" s="683" t="str">
        <f>IF(AND(NM_従事者_従事者100_従事者区分&lt;&gt;"",新_新規_2!T1685&lt;&gt;""), 新_新規_2!T1685, "")
&amp; IF(AND(NM_従事者_従事者100_従事者区分&lt;&gt;"",新_変更_3!AW1713&lt;&gt;""), 新_変更_3!AW1713, "")</f>
        <v/>
      </c>
      <c r="V7489" s="684"/>
      <c r="W7489" s="684"/>
      <c r="X7489" s="684"/>
      <c r="Y7489" s="684"/>
      <c r="Z7489" s="684"/>
      <c r="AA7489" s="684"/>
      <c r="AB7489" s="684"/>
      <c r="AC7489" s="685"/>
      <c r="AD7489" s="130"/>
      <c r="AE7489" s="131"/>
      <c r="AF7489" s="132"/>
      <c r="AG7489" s="683" t="str">
        <f>IF(AND(NM_従事者_従事者100_従事者区分&lt;&gt;"",新_新規_2!L1686&lt;&gt;""), 新_新規_2!L1686, "")
&amp; IF(AND(NM_従事者_従事者100_従事者区分&lt;&gt;"",新_変更_3!AO1714&lt;&gt;""), 新_変更_3!AO1714, "")</f>
        <v/>
      </c>
      <c r="AH7489" s="684"/>
      <c r="AI7489" s="684"/>
      <c r="AJ7489" s="684"/>
      <c r="AK7489" s="684"/>
      <c r="AL7489" s="684"/>
      <c r="AM7489" s="684"/>
      <c r="AN7489" s="684"/>
      <c r="AO7489" s="685"/>
    </row>
    <row r="7490" spans="2:41" ht="13.35" customHeight="1">
      <c r="B7490" s="135"/>
      <c r="I7490" s="136"/>
      <c r="J7490" s="135"/>
      <c r="N7490" s="135"/>
      <c r="Q7490" s="136"/>
      <c r="R7490" s="124" t="s">
        <v>19</v>
      </c>
      <c r="T7490" s="136"/>
      <c r="U7490" s="686"/>
      <c r="V7490" s="687"/>
      <c r="W7490" s="687"/>
      <c r="X7490" s="687"/>
      <c r="Y7490" s="687"/>
      <c r="Z7490" s="687"/>
      <c r="AA7490" s="687"/>
      <c r="AB7490" s="687"/>
      <c r="AC7490" s="688"/>
      <c r="AD7490" s="135" t="s">
        <v>20</v>
      </c>
      <c r="AF7490" s="136"/>
      <c r="AG7490" s="686"/>
      <c r="AH7490" s="687"/>
      <c r="AI7490" s="687"/>
      <c r="AJ7490" s="687"/>
      <c r="AK7490" s="687"/>
      <c r="AL7490" s="687"/>
      <c r="AM7490" s="687"/>
      <c r="AN7490" s="687"/>
      <c r="AO7490" s="688"/>
    </row>
    <row r="7491" spans="2:41" ht="3.75" customHeight="1">
      <c r="B7491" s="135"/>
      <c r="I7491" s="136"/>
      <c r="J7491" s="135"/>
      <c r="N7491" s="140"/>
      <c r="O7491" s="141"/>
      <c r="P7491" s="141"/>
      <c r="Q7491" s="142"/>
      <c r="R7491" s="141"/>
      <c r="S7491" s="141"/>
      <c r="T7491" s="142"/>
      <c r="U7491" s="689"/>
      <c r="V7491" s="690"/>
      <c r="W7491" s="690"/>
      <c r="X7491" s="690"/>
      <c r="Y7491" s="690"/>
      <c r="Z7491" s="690"/>
      <c r="AA7491" s="690"/>
      <c r="AB7491" s="690"/>
      <c r="AC7491" s="691"/>
      <c r="AD7491" s="140"/>
      <c r="AE7491" s="141"/>
      <c r="AF7491" s="142"/>
      <c r="AG7491" s="689"/>
      <c r="AH7491" s="690"/>
      <c r="AI7491" s="690"/>
      <c r="AJ7491" s="690"/>
      <c r="AK7491" s="690"/>
      <c r="AL7491" s="690"/>
      <c r="AM7491" s="690"/>
      <c r="AN7491" s="690"/>
      <c r="AO7491" s="691"/>
    </row>
    <row r="7492" spans="2:41" ht="3.75" customHeight="1">
      <c r="B7492" s="135"/>
      <c r="I7492" s="136"/>
      <c r="J7492" s="135"/>
      <c r="M7492" s="136"/>
      <c r="N7492" s="135"/>
      <c r="Q7492" s="136"/>
      <c r="R7492" s="130"/>
      <c r="S7492" s="131"/>
      <c r="T7492" s="131"/>
      <c r="U7492" s="131"/>
      <c r="V7492" s="131"/>
      <c r="W7492" s="131"/>
      <c r="X7492" s="131"/>
      <c r="Y7492" s="131"/>
      <c r="Z7492" s="131"/>
      <c r="AA7492" s="131"/>
      <c r="AB7492" s="131"/>
      <c r="AC7492" s="131"/>
      <c r="AD7492" s="131"/>
      <c r="AE7492" s="131"/>
      <c r="AF7492" s="131"/>
      <c r="AG7492" s="131"/>
      <c r="AH7492" s="131"/>
      <c r="AI7492" s="131"/>
      <c r="AJ7492" s="131"/>
      <c r="AK7492" s="131"/>
      <c r="AL7492" s="131"/>
      <c r="AM7492" s="131"/>
      <c r="AN7492" s="131"/>
      <c r="AO7492" s="132"/>
    </row>
    <row r="7493" spans="2:41" ht="13.35" customHeight="1">
      <c r="B7493" s="135"/>
      <c r="I7493" s="136"/>
      <c r="J7493" s="135"/>
      <c r="M7493" s="136"/>
      <c r="N7493" s="135" t="s">
        <v>111</v>
      </c>
      <c r="Q7493" s="136"/>
      <c r="R7493" s="135"/>
      <c r="S7493" s="696"/>
      <c r="T7493" s="694"/>
      <c r="V7493" s="146"/>
      <c r="W7493" s="124" t="s">
        <v>12</v>
      </c>
      <c r="X7493" s="146"/>
      <c r="Y7493" s="124" t="s">
        <v>11</v>
      </c>
      <c r="Z7493" s="146"/>
      <c r="AA7493" s="124" t="s">
        <v>364</v>
      </c>
      <c r="AO7493" s="136"/>
    </row>
    <row r="7494" spans="2:41" ht="3.75" customHeight="1">
      <c r="B7494" s="135"/>
      <c r="I7494" s="136"/>
      <c r="J7494" s="135"/>
      <c r="M7494" s="136"/>
      <c r="N7494" s="135"/>
      <c r="Q7494" s="136"/>
      <c r="R7494" s="135"/>
      <c r="AO7494" s="136"/>
    </row>
    <row r="7495" spans="2:41" ht="3.75" customHeight="1">
      <c r="B7495" s="135"/>
      <c r="I7495" s="136"/>
      <c r="J7495" s="135"/>
      <c r="M7495" s="136"/>
      <c r="N7495" s="130"/>
      <c r="O7495" s="131"/>
      <c r="P7495" s="131"/>
      <c r="Q7495" s="131"/>
      <c r="R7495" s="781" t="str">
        <f>IF(AND(NM_従事者_従事者100_従事者区分&lt;&gt;"",新_新規_2!I1687&lt;&gt;""), 新_新規_2!I1687, "")
&amp; IF(AND(NM_従事者_従事者100_従事者区分&lt;&gt;"",新_変更_3!AL1715&lt;&gt;""), 新_変更_3!AL1715, "")</f>
        <v/>
      </c>
      <c r="S7495" s="784" t="str">
        <f>IF(AND(NM_従事者_従事者100_従事者区分&lt;&gt;"",新_新規_2!J1687&lt;&gt;""), 新_新規_2!J1687, "")
&amp; IF(AND(NM_従事者_従事者100_従事者区分&lt;&gt;"",新_変更_3!AM1715&lt;&gt;""), 新_変更_3!AM1715, "")</f>
        <v/>
      </c>
      <c r="T7495" s="131"/>
      <c r="U7495" s="787" t="str">
        <f>IF(AND(NM_従事者_従事者100_従事者区分&lt;&gt;"",新_新規_2!L1687&lt;&gt;""), 新_新規_2!L1687, "")
&amp; IF(AND(NM_従事者_従事者100_従事者区分&lt;&gt;"",新_変更_3!AO1715&lt;&gt;""), 新_変更_3!AO1715, "")</f>
        <v/>
      </c>
      <c r="V7495" s="130"/>
      <c r="W7495" s="131"/>
      <c r="X7495" s="131"/>
      <c r="Y7495" s="131"/>
      <c r="Z7495" s="131"/>
      <c r="AA7495" s="131"/>
      <c r="AB7495" s="131"/>
      <c r="AC7495" s="131"/>
      <c r="AD7495" s="131"/>
      <c r="AE7495" s="131"/>
      <c r="AF7495" s="131"/>
      <c r="AG7495" s="131"/>
      <c r="AH7495" s="133"/>
      <c r="AI7495" s="133"/>
      <c r="AJ7495" s="131"/>
      <c r="AK7495" s="149"/>
      <c r="AL7495" s="131"/>
      <c r="AM7495" s="131"/>
      <c r="AN7495" s="131"/>
      <c r="AO7495" s="132"/>
    </row>
    <row r="7496" spans="2:41" ht="13.35" customHeight="1">
      <c r="B7496" s="135"/>
      <c r="I7496" s="136"/>
      <c r="J7496" s="135"/>
      <c r="M7496" s="136"/>
      <c r="N7496" s="135" t="s">
        <v>30</v>
      </c>
      <c r="R7496" s="782"/>
      <c r="S7496" s="785"/>
      <c r="T7496" s="124" t="s">
        <v>388</v>
      </c>
      <c r="U7496" s="756"/>
      <c r="V7496" s="135" t="s">
        <v>112</v>
      </c>
      <c r="AH7496" s="137"/>
      <c r="AI7496" s="137"/>
      <c r="AK7496" s="150"/>
      <c r="AO7496" s="136"/>
    </row>
    <row r="7497" spans="2:41" ht="3.75" customHeight="1">
      <c r="B7497" s="135"/>
      <c r="I7497" s="136"/>
      <c r="J7497" s="135"/>
      <c r="M7497" s="136"/>
      <c r="N7497" s="135"/>
      <c r="R7497" s="783"/>
      <c r="S7497" s="786"/>
      <c r="T7497" s="141"/>
      <c r="U7497" s="759"/>
      <c r="V7497" s="140"/>
      <c r="W7497" s="141"/>
      <c r="X7497" s="141"/>
      <c r="Y7497" s="141"/>
      <c r="Z7497" s="141"/>
      <c r="AA7497" s="141"/>
      <c r="AB7497" s="141"/>
      <c r="AC7497" s="141"/>
      <c r="AD7497" s="141"/>
      <c r="AE7497" s="141"/>
      <c r="AF7497" s="141"/>
      <c r="AG7497" s="141"/>
      <c r="AH7497" s="143"/>
      <c r="AI7497" s="143"/>
      <c r="AJ7497" s="141"/>
      <c r="AK7497" s="151"/>
      <c r="AL7497" s="141"/>
      <c r="AM7497" s="141"/>
      <c r="AN7497" s="141"/>
      <c r="AO7497" s="142"/>
    </row>
    <row r="7498" spans="2:41" ht="3.75" customHeight="1">
      <c r="B7498" s="135"/>
      <c r="I7498" s="136"/>
      <c r="J7498" s="135"/>
      <c r="M7498" s="136"/>
      <c r="N7498" s="130"/>
      <c r="O7498" s="131"/>
      <c r="P7498" s="131"/>
      <c r="Q7498" s="132"/>
      <c r="R7498" s="788" t="str">
        <f>IF(AND(NM_従事者_従事者100_従事者区分&lt;&gt;"",新_新規_2!K1691&lt;&gt;""), 新_新規_2!K1691, "")
&amp; IF(AND(NM_従事者_従事者100_従事者区分&lt;&gt;"",新_変更_3!AN1719&lt;&gt;""), 新_変更_3!AN1719, "")</f>
        <v/>
      </c>
      <c r="S7498" s="684"/>
      <c r="T7498" s="684"/>
      <c r="U7498" s="685"/>
      <c r="V7498" s="686" t="str">
        <f>IF(AND(NM_従事者_従事者100_従事者区分&lt;&gt;"",新_新規_2!O1691&lt;&gt;""), 新_新規_2!O1691, "")
&amp; IF(AND(NM_従事者_従事者100_従事者区分&lt;&gt;"",新_変更_3!AR1719&lt;&gt;""), 新_変更_3!AR1719, "")</f>
        <v/>
      </c>
      <c r="W7498" s="688"/>
      <c r="X7498" s="683" t="str">
        <f>IF(AND(NM_従事者_従事者100_従事者区分&lt;&gt;"",新_新規_2!Q1691&lt;&gt;""), 新_新規_2!Q1691, "")
&amp; IF(AND(NM_従事者_従事者100_従事者区分&lt;&gt;"",新_変更_3!AT1719&lt;&gt;""), 新_変更_3!AT1719, "")</f>
        <v/>
      </c>
      <c r="Y7498" s="684"/>
      <c r="Z7498" s="684"/>
      <c r="AA7498" s="685"/>
      <c r="AI7498" s="131"/>
      <c r="AO7498" s="136"/>
    </row>
    <row r="7499" spans="2:41" ht="13.35" customHeight="1">
      <c r="B7499" s="135"/>
      <c r="I7499" s="136"/>
      <c r="J7499" s="135"/>
      <c r="M7499" s="136"/>
      <c r="N7499" s="135" t="s">
        <v>114</v>
      </c>
      <c r="Q7499" s="136"/>
      <c r="R7499" s="686"/>
      <c r="S7499" s="687"/>
      <c r="T7499" s="687"/>
      <c r="U7499" s="688"/>
      <c r="V7499" s="686"/>
      <c r="W7499" s="688"/>
      <c r="X7499" s="686"/>
      <c r="Y7499" s="687"/>
      <c r="Z7499" s="687"/>
      <c r="AA7499" s="688"/>
      <c r="AB7499" s="158" t="s">
        <v>171</v>
      </c>
      <c r="AO7499" s="136"/>
    </row>
    <row r="7500" spans="2:41" ht="3.75" customHeight="1">
      <c r="B7500" s="135"/>
      <c r="I7500" s="136"/>
      <c r="J7500" s="135"/>
      <c r="M7500" s="136"/>
      <c r="N7500" s="135"/>
      <c r="Q7500" s="136"/>
      <c r="R7500" s="689"/>
      <c r="S7500" s="690"/>
      <c r="T7500" s="690"/>
      <c r="U7500" s="691"/>
      <c r="V7500" s="689"/>
      <c r="W7500" s="691"/>
      <c r="X7500" s="689"/>
      <c r="Y7500" s="690"/>
      <c r="Z7500" s="690"/>
      <c r="AA7500" s="691"/>
      <c r="AB7500" s="141"/>
      <c r="AC7500" s="141"/>
      <c r="AD7500" s="141"/>
      <c r="AE7500" s="141"/>
      <c r="AF7500" s="141"/>
      <c r="AG7500" s="141"/>
      <c r="AH7500" s="141"/>
      <c r="AI7500" s="141"/>
      <c r="AJ7500" s="141"/>
      <c r="AK7500" s="141"/>
      <c r="AL7500" s="141"/>
      <c r="AM7500" s="141"/>
      <c r="AN7500" s="141"/>
      <c r="AO7500" s="142"/>
    </row>
    <row r="7501" spans="2:41" ht="3.75" customHeight="1">
      <c r="B7501" s="135"/>
      <c r="I7501" s="136"/>
      <c r="J7501" s="135"/>
      <c r="M7501" s="136"/>
      <c r="N7501" s="130"/>
      <c r="O7501" s="131"/>
      <c r="P7501" s="131"/>
      <c r="Q7501" s="131"/>
      <c r="R7501" s="130"/>
      <c r="S7501" s="131"/>
      <c r="T7501" s="131"/>
      <c r="U7501" s="131"/>
      <c r="V7501" s="131"/>
      <c r="W7501" s="131"/>
      <c r="X7501" s="131"/>
      <c r="Y7501" s="131"/>
      <c r="Z7501" s="131"/>
      <c r="AA7501" s="132"/>
      <c r="AB7501" s="130"/>
      <c r="AI7501" s="136"/>
      <c r="AJ7501" s="130"/>
      <c r="AK7501" s="131"/>
      <c r="AL7501" s="131"/>
      <c r="AM7501" s="131"/>
      <c r="AN7501" s="131"/>
      <c r="AO7501" s="132"/>
    </row>
    <row r="7502" spans="2:41" ht="13.35" customHeight="1">
      <c r="B7502" s="135"/>
      <c r="I7502" s="136"/>
      <c r="J7502" s="135"/>
      <c r="M7502" s="136"/>
      <c r="N7502" s="135" t="s">
        <v>115</v>
      </c>
      <c r="R7502" s="135"/>
      <c r="S7502" s="696" t="str">
        <f>IF(AND(NM_従事者_従事者100_従事者区分&lt;&gt;"",新_新規_2!I1693&lt;&gt;""), 新_新規_2!I1693, "")
&amp; IF(AND(NM_従事者_従事者100_従事者区分&lt;&gt;"",新_変更_3!AL1721&lt;&gt;""), 新_変更_3!AL1721, "")</f>
        <v/>
      </c>
      <c r="T7502" s="694"/>
      <c r="V7502" s="146" t="str">
        <f>IF(AND(NM_従事者_従事者100_従事者区分&lt;&gt;"",新_新規_2!K1693&lt;&gt;""), 新_新規_2!K1693, "")
 &amp; IF(AND(NM_従事者_従事者100_従事者区分&lt;&gt;"",新_変更_3!AN1721&lt;&gt;""), 新_変更_3!AN1721, "")</f>
        <v/>
      </c>
      <c r="W7502" s="124" t="s">
        <v>12</v>
      </c>
      <c r="X7502" s="146" t="str">
        <f>IF(AND(NM_従事者_従事者100_従事者区分&lt;&gt;"",新_新規_2!M1693&lt;&gt;""), 新_新規_2!M1693, "")
&amp; IF(AND(NM_従事者_従事者100_従事者区分&lt;&gt;"",新_変更_3!AP1721&lt;&gt;""), 新_変更_3!AP1721, "")</f>
        <v/>
      </c>
      <c r="Y7502" s="124" t="s">
        <v>11</v>
      </c>
      <c r="Z7502" s="146" t="str">
        <f>IF(AND(NM_従事者_従事者100_従事者区分&lt;&gt;"",新_新規_2!O1693&lt;&gt;""), 新_新規_2!O1693, "")
&amp; IF(AND(NM_従事者_従事者100_従事者区分&lt;&gt;"",新_変更_3!AR1721&lt;&gt;""), 新_変更_3!AR1721, "")</f>
        <v/>
      </c>
      <c r="AA7502" s="124" t="s">
        <v>364</v>
      </c>
      <c r="AB7502" s="135" t="s">
        <v>170</v>
      </c>
      <c r="AI7502" s="136"/>
      <c r="AJ7502" s="135"/>
      <c r="AK7502" s="696"/>
      <c r="AL7502" s="693"/>
      <c r="AM7502" s="693"/>
      <c r="AN7502" s="693"/>
      <c r="AO7502" s="694"/>
    </row>
    <row r="7503" spans="2:41" ht="3.75" customHeight="1">
      <c r="B7503" s="135"/>
      <c r="I7503" s="136"/>
      <c r="J7503" s="135"/>
      <c r="M7503" s="136"/>
      <c r="N7503" s="135"/>
      <c r="R7503" s="140"/>
      <c r="S7503" s="141"/>
      <c r="T7503" s="141"/>
      <c r="U7503" s="141"/>
      <c r="V7503" s="141"/>
      <c r="W7503" s="141"/>
      <c r="X7503" s="141"/>
      <c r="Y7503" s="141"/>
      <c r="Z7503" s="141"/>
      <c r="AA7503" s="142"/>
      <c r="AB7503" s="140"/>
      <c r="AC7503" s="141"/>
      <c r="AD7503" s="141"/>
      <c r="AE7503" s="141"/>
      <c r="AF7503" s="141"/>
      <c r="AG7503" s="141"/>
      <c r="AH7503" s="141"/>
      <c r="AI7503" s="142"/>
      <c r="AJ7503" s="140"/>
      <c r="AK7503" s="141"/>
      <c r="AL7503" s="141"/>
      <c r="AM7503" s="141"/>
      <c r="AN7503" s="141"/>
      <c r="AO7503" s="142"/>
    </row>
    <row r="7504" spans="2:41" ht="3.75" customHeight="1">
      <c r="B7504" s="135"/>
      <c r="I7504" s="136"/>
      <c r="J7504" s="135"/>
      <c r="M7504" s="136"/>
      <c r="N7504" s="130"/>
      <c r="O7504" s="131"/>
      <c r="P7504" s="131"/>
      <c r="Q7504" s="132"/>
      <c r="R7504" s="683" t="str">
        <f>IF(新_新規_2!T1690="☑", "研修中の登録販売者", "") &amp; IF(新_変更_3!AW1718="☑", "研修中の登録販売者", "")</f>
        <v/>
      </c>
      <c r="S7504" s="684"/>
      <c r="T7504" s="684"/>
      <c r="U7504" s="684"/>
      <c r="V7504" s="684"/>
      <c r="W7504" s="684"/>
      <c r="X7504" s="684"/>
      <c r="Y7504" s="684"/>
      <c r="Z7504" s="684"/>
      <c r="AA7504" s="684"/>
      <c r="AB7504" s="684"/>
      <c r="AC7504" s="684"/>
      <c r="AD7504" s="684"/>
      <c r="AE7504" s="684"/>
      <c r="AF7504" s="684"/>
      <c r="AG7504" s="684"/>
      <c r="AH7504" s="684"/>
      <c r="AI7504" s="684"/>
      <c r="AJ7504" s="684"/>
      <c r="AK7504" s="684"/>
      <c r="AL7504" s="684"/>
      <c r="AM7504" s="684"/>
      <c r="AN7504" s="684"/>
      <c r="AO7504" s="685"/>
    </row>
    <row r="7505" spans="2:41" ht="13.35" customHeight="1">
      <c r="B7505" s="135"/>
      <c r="I7505" s="136"/>
      <c r="J7505" s="135"/>
      <c r="M7505" s="136"/>
      <c r="N7505" s="135" t="s">
        <v>32</v>
      </c>
      <c r="Q7505" s="136"/>
      <c r="R7505" s="686"/>
      <c r="S7505" s="687"/>
      <c r="T7505" s="687"/>
      <c r="U7505" s="687"/>
      <c r="V7505" s="687"/>
      <c r="W7505" s="687"/>
      <c r="X7505" s="687"/>
      <c r="Y7505" s="687"/>
      <c r="Z7505" s="687"/>
      <c r="AA7505" s="687"/>
      <c r="AB7505" s="687"/>
      <c r="AC7505" s="687"/>
      <c r="AD7505" s="687"/>
      <c r="AE7505" s="687"/>
      <c r="AF7505" s="687"/>
      <c r="AG7505" s="687"/>
      <c r="AH7505" s="687"/>
      <c r="AI7505" s="687"/>
      <c r="AJ7505" s="687"/>
      <c r="AK7505" s="687"/>
      <c r="AL7505" s="687"/>
      <c r="AM7505" s="687"/>
      <c r="AN7505" s="687"/>
      <c r="AO7505" s="688"/>
    </row>
    <row r="7506" spans="2:41" ht="3.75" customHeight="1">
      <c r="B7506" s="140"/>
      <c r="C7506" s="141"/>
      <c r="D7506" s="141"/>
      <c r="E7506" s="141"/>
      <c r="F7506" s="141"/>
      <c r="G7506" s="141"/>
      <c r="H7506" s="141"/>
      <c r="I7506" s="142"/>
      <c r="J7506" s="135"/>
      <c r="M7506" s="136"/>
      <c r="N7506" s="140"/>
      <c r="O7506" s="141"/>
      <c r="P7506" s="141"/>
      <c r="Q7506" s="142"/>
      <c r="R7506" s="689"/>
      <c r="S7506" s="690"/>
      <c r="T7506" s="690"/>
      <c r="U7506" s="690"/>
      <c r="V7506" s="690"/>
      <c r="W7506" s="690"/>
      <c r="X7506" s="690"/>
      <c r="Y7506" s="690"/>
      <c r="Z7506" s="690"/>
      <c r="AA7506" s="690"/>
      <c r="AB7506" s="690"/>
      <c r="AC7506" s="690"/>
      <c r="AD7506" s="690"/>
      <c r="AE7506" s="690"/>
      <c r="AF7506" s="690"/>
      <c r="AG7506" s="690"/>
      <c r="AH7506" s="690"/>
      <c r="AI7506" s="690"/>
      <c r="AJ7506" s="690"/>
      <c r="AK7506" s="690"/>
      <c r="AL7506" s="690"/>
      <c r="AM7506" s="690"/>
      <c r="AN7506" s="690"/>
      <c r="AO7506" s="691"/>
    </row>
    <row r="7507" spans="2:41" ht="3.75" customHeight="1">
      <c r="B7507" s="130"/>
      <c r="C7507" s="131"/>
      <c r="D7507" s="131"/>
      <c r="E7507" s="131"/>
      <c r="F7507" s="131"/>
      <c r="G7507" s="131"/>
      <c r="H7507" s="131"/>
      <c r="I7507" s="131"/>
      <c r="J7507" s="131"/>
      <c r="K7507" s="131"/>
      <c r="L7507" s="131"/>
      <c r="M7507" s="131"/>
      <c r="N7507" s="131"/>
      <c r="O7507" s="131"/>
      <c r="P7507" s="131"/>
      <c r="Q7507" s="131"/>
      <c r="R7507" s="131"/>
      <c r="S7507" s="131"/>
      <c r="T7507" s="131"/>
      <c r="U7507" s="131"/>
      <c r="V7507" s="131"/>
      <c r="W7507" s="131"/>
      <c r="X7507" s="131"/>
      <c r="Y7507" s="131"/>
      <c r="Z7507" s="131"/>
      <c r="AA7507" s="131"/>
      <c r="AB7507" s="131"/>
      <c r="AC7507" s="131"/>
      <c r="AD7507" s="131"/>
      <c r="AE7507" s="131"/>
      <c r="AF7507" s="131"/>
      <c r="AG7507" s="131"/>
      <c r="AH7507" s="131"/>
      <c r="AI7507" s="131"/>
      <c r="AJ7507" s="131"/>
      <c r="AK7507" s="131"/>
      <c r="AL7507" s="131"/>
      <c r="AM7507" s="131"/>
      <c r="AN7507" s="131"/>
      <c r="AO7507" s="132"/>
    </row>
    <row r="7508" spans="2:41" ht="13.35" customHeight="1">
      <c r="B7508" s="135" t="s">
        <v>3736</v>
      </c>
      <c r="AO7508" s="136"/>
    </row>
    <row r="7509" spans="2:41" ht="3.75" customHeight="1">
      <c r="B7509" s="140"/>
      <c r="C7509" s="141"/>
      <c r="D7509" s="141"/>
      <c r="E7509" s="141"/>
      <c r="F7509" s="141"/>
      <c r="G7509" s="141"/>
      <c r="H7509" s="141"/>
      <c r="I7509" s="141"/>
      <c r="J7509" s="141"/>
      <c r="K7509" s="141"/>
      <c r="L7509" s="141"/>
      <c r="M7509" s="141"/>
      <c r="N7509" s="141"/>
      <c r="O7509" s="141"/>
      <c r="P7509" s="141"/>
      <c r="Q7509" s="141"/>
      <c r="R7509" s="141"/>
      <c r="S7509" s="141"/>
      <c r="T7509" s="141"/>
      <c r="U7509" s="141"/>
      <c r="V7509" s="141"/>
      <c r="W7509" s="141"/>
      <c r="X7509" s="141"/>
      <c r="Y7509" s="141"/>
      <c r="Z7509" s="141"/>
      <c r="AA7509" s="141"/>
      <c r="AB7509" s="141"/>
      <c r="AC7509" s="141"/>
      <c r="AD7509" s="141"/>
      <c r="AE7509" s="141"/>
      <c r="AF7509" s="141"/>
      <c r="AG7509" s="141"/>
      <c r="AH7509" s="141"/>
      <c r="AI7509" s="141"/>
      <c r="AJ7509" s="141"/>
      <c r="AK7509" s="141"/>
      <c r="AL7509" s="141"/>
      <c r="AM7509" s="141"/>
      <c r="AN7509" s="141"/>
      <c r="AO7509" s="142"/>
    </row>
    <row r="7510" spans="2:41" ht="3.75" customHeight="1">
      <c r="B7510" s="130"/>
      <c r="C7510" s="131"/>
      <c r="D7510" s="131"/>
      <c r="E7510" s="131"/>
      <c r="F7510" s="131"/>
      <c r="G7510" s="131"/>
      <c r="H7510" s="131"/>
      <c r="I7510" s="132"/>
      <c r="J7510" s="131"/>
      <c r="K7510" s="131"/>
      <c r="L7510" s="131"/>
      <c r="M7510" s="132"/>
      <c r="N7510" s="130"/>
      <c r="O7510" s="131"/>
      <c r="P7510" s="131"/>
      <c r="Q7510" s="132"/>
      <c r="R7510" s="130"/>
      <c r="S7510" s="131"/>
      <c r="T7510" s="131"/>
      <c r="U7510" s="132"/>
      <c r="V7510" s="130"/>
      <c r="W7510" s="131"/>
      <c r="X7510" s="131"/>
      <c r="Y7510" s="132"/>
      <c r="Z7510" s="130"/>
      <c r="AA7510" s="131"/>
      <c r="AB7510" s="131"/>
      <c r="AC7510" s="132"/>
      <c r="AD7510" s="130"/>
      <c r="AE7510" s="131"/>
      <c r="AF7510" s="131"/>
      <c r="AG7510" s="132"/>
      <c r="AH7510" s="130"/>
      <c r="AI7510" s="131"/>
      <c r="AJ7510" s="131"/>
      <c r="AK7510" s="132"/>
      <c r="AL7510" s="130"/>
      <c r="AM7510" s="131"/>
      <c r="AN7510" s="131"/>
      <c r="AO7510" s="132"/>
    </row>
    <row r="7511" spans="2:41" ht="13.35" customHeight="1">
      <c r="B7511" s="135"/>
      <c r="I7511" s="136"/>
      <c r="J7511" s="124" t="s">
        <v>221</v>
      </c>
      <c r="M7511" s="136"/>
      <c r="N7511" s="135" t="s">
        <v>222</v>
      </c>
      <c r="Q7511" s="136"/>
      <c r="R7511" s="135" t="s">
        <v>223</v>
      </c>
      <c r="U7511" s="136"/>
      <c r="V7511" s="135" t="s">
        <v>224</v>
      </c>
      <c r="Y7511" s="136"/>
      <c r="Z7511" s="135" t="s">
        <v>225</v>
      </c>
      <c r="AC7511" s="136"/>
      <c r="AD7511" s="135" t="s">
        <v>226</v>
      </c>
      <c r="AG7511" s="136"/>
      <c r="AH7511" s="135" t="s">
        <v>227</v>
      </c>
      <c r="AK7511" s="136"/>
      <c r="AL7511" s="135" t="s">
        <v>228</v>
      </c>
      <c r="AO7511" s="136"/>
    </row>
    <row r="7512" spans="2:41" ht="3.75" customHeight="1">
      <c r="B7512" s="135"/>
      <c r="I7512" s="136"/>
      <c r="J7512" s="141"/>
      <c r="K7512" s="141"/>
      <c r="L7512" s="141"/>
      <c r="M7512" s="142"/>
      <c r="N7512" s="140"/>
      <c r="O7512" s="141"/>
      <c r="P7512" s="141"/>
      <c r="Q7512" s="142"/>
      <c r="R7512" s="140"/>
      <c r="S7512" s="141"/>
      <c r="T7512" s="141"/>
      <c r="U7512" s="142"/>
      <c r="V7512" s="140"/>
      <c r="W7512" s="141"/>
      <c r="X7512" s="141"/>
      <c r="Y7512" s="142"/>
      <c r="Z7512" s="140"/>
      <c r="AA7512" s="141"/>
      <c r="AB7512" s="141"/>
      <c r="AC7512" s="142"/>
      <c r="AD7512" s="140"/>
      <c r="AE7512" s="141"/>
      <c r="AF7512" s="141"/>
      <c r="AG7512" s="142"/>
      <c r="AH7512" s="140"/>
      <c r="AI7512" s="141"/>
      <c r="AJ7512" s="141"/>
      <c r="AK7512" s="142"/>
      <c r="AL7512" s="140"/>
      <c r="AM7512" s="141"/>
      <c r="AN7512" s="141"/>
      <c r="AO7512" s="142"/>
    </row>
    <row r="7513" spans="2:41" ht="3.75" customHeight="1">
      <c r="B7513" s="135"/>
      <c r="I7513" s="136"/>
      <c r="J7513" s="131"/>
      <c r="K7513" s="132"/>
      <c r="L7513" s="130"/>
      <c r="M7513" s="132"/>
      <c r="N7513" s="130"/>
      <c r="O7513" s="132"/>
      <c r="P7513" s="130"/>
      <c r="Q7513" s="132"/>
      <c r="R7513" s="130"/>
      <c r="S7513" s="132"/>
      <c r="T7513" s="130"/>
      <c r="U7513" s="132"/>
      <c r="V7513" s="130"/>
      <c r="W7513" s="132"/>
      <c r="X7513" s="130"/>
      <c r="Y7513" s="132"/>
      <c r="Z7513" s="130"/>
      <c r="AA7513" s="132"/>
      <c r="AB7513" s="130"/>
      <c r="AC7513" s="132"/>
      <c r="AD7513" s="130"/>
      <c r="AE7513" s="132"/>
      <c r="AF7513" s="130"/>
      <c r="AG7513" s="132"/>
      <c r="AH7513" s="130"/>
      <c r="AI7513" s="132"/>
      <c r="AJ7513" s="130"/>
      <c r="AK7513" s="132"/>
      <c r="AL7513" s="130"/>
      <c r="AM7513" s="132"/>
      <c r="AN7513" s="130"/>
      <c r="AO7513" s="132"/>
    </row>
    <row r="7514" spans="2:41" ht="13.35" customHeight="1">
      <c r="B7514" s="135"/>
      <c r="I7514" s="136"/>
      <c r="J7514" s="124" t="s">
        <v>219</v>
      </c>
      <c r="K7514" s="136"/>
      <c r="L7514" s="135" t="s">
        <v>220</v>
      </c>
      <c r="M7514" s="136"/>
      <c r="N7514" s="135" t="s">
        <v>219</v>
      </c>
      <c r="O7514" s="136"/>
      <c r="P7514" s="135" t="s">
        <v>220</v>
      </c>
      <c r="Q7514" s="136"/>
      <c r="R7514" s="135" t="s">
        <v>219</v>
      </c>
      <c r="S7514" s="136"/>
      <c r="T7514" s="135" t="s">
        <v>220</v>
      </c>
      <c r="U7514" s="136"/>
      <c r="V7514" s="135" t="s">
        <v>219</v>
      </c>
      <c r="W7514" s="136"/>
      <c r="X7514" s="135" t="s">
        <v>220</v>
      </c>
      <c r="Y7514" s="136"/>
      <c r="Z7514" s="135" t="s">
        <v>219</v>
      </c>
      <c r="AA7514" s="136"/>
      <c r="AB7514" s="135" t="s">
        <v>220</v>
      </c>
      <c r="AC7514" s="136"/>
      <c r="AD7514" s="135" t="s">
        <v>219</v>
      </c>
      <c r="AE7514" s="136"/>
      <c r="AF7514" s="135" t="s">
        <v>220</v>
      </c>
      <c r="AG7514" s="136"/>
      <c r="AH7514" s="135" t="s">
        <v>219</v>
      </c>
      <c r="AI7514" s="136"/>
      <c r="AJ7514" s="135" t="s">
        <v>220</v>
      </c>
      <c r="AK7514" s="136"/>
      <c r="AL7514" s="135" t="s">
        <v>219</v>
      </c>
      <c r="AM7514" s="136"/>
      <c r="AN7514" s="135" t="s">
        <v>220</v>
      </c>
      <c r="AO7514" s="136"/>
    </row>
    <row r="7515" spans="2:41" ht="3.75" customHeight="1">
      <c r="B7515" s="135"/>
      <c r="I7515" s="136"/>
      <c r="K7515" s="136"/>
      <c r="L7515" s="135"/>
      <c r="M7515" s="136"/>
      <c r="N7515" s="135"/>
      <c r="O7515" s="136"/>
      <c r="P7515" s="135"/>
      <c r="Q7515" s="136"/>
      <c r="R7515" s="135"/>
      <c r="S7515" s="136"/>
      <c r="T7515" s="135"/>
      <c r="U7515" s="136"/>
      <c r="V7515" s="135"/>
      <c r="W7515" s="136"/>
      <c r="X7515" s="135"/>
      <c r="Y7515" s="136"/>
      <c r="Z7515" s="135"/>
      <c r="AA7515" s="136"/>
      <c r="AB7515" s="135"/>
      <c r="AC7515" s="136"/>
      <c r="AD7515" s="135"/>
      <c r="AE7515" s="136"/>
      <c r="AF7515" s="135"/>
      <c r="AG7515" s="136"/>
      <c r="AH7515" s="135"/>
      <c r="AI7515" s="136"/>
      <c r="AJ7515" s="135"/>
      <c r="AK7515" s="136"/>
      <c r="AL7515" s="135"/>
      <c r="AM7515" s="136"/>
      <c r="AN7515" s="135"/>
      <c r="AO7515" s="136"/>
    </row>
    <row r="7516" spans="2:41" ht="3.75" customHeight="1">
      <c r="B7516" s="130"/>
      <c r="C7516" s="131"/>
      <c r="D7516" s="131"/>
      <c r="E7516" s="131"/>
      <c r="F7516" s="131"/>
      <c r="G7516" s="131"/>
      <c r="H7516" s="131"/>
      <c r="I7516" s="132"/>
      <c r="J7516" s="131"/>
      <c r="K7516" s="131"/>
      <c r="L7516" s="131"/>
      <c r="M7516" s="131"/>
      <c r="N7516" s="131"/>
      <c r="O7516" s="131"/>
      <c r="P7516" s="131"/>
      <c r="Q7516" s="131"/>
      <c r="R7516" s="131"/>
      <c r="S7516" s="131"/>
      <c r="T7516" s="131"/>
      <c r="U7516" s="131"/>
      <c r="V7516" s="131"/>
      <c r="W7516" s="131"/>
      <c r="X7516" s="131"/>
      <c r="Y7516" s="131"/>
      <c r="Z7516" s="131"/>
      <c r="AA7516" s="131"/>
      <c r="AB7516" s="131"/>
      <c r="AC7516" s="131"/>
      <c r="AD7516" s="131"/>
      <c r="AE7516" s="131"/>
      <c r="AF7516" s="131"/>
      <c r="AG7516" s="131"/>
      <c r="AH7516" s="131"/>
      <c r="AI7516" s="131"/>
      <c r="AJ7516" s="131"/>
      <c r="AK7516" s="131"/>
      <c r="AL7516" s="131"/>
      <c r="AM7516" s="131"/>
      <c r="AN7516" s="131"/>
      <c r="AO7516" s="132"/>
    </row>
    <row r="7517" spans="2:41" ht="13.35" customHeight="1">
      <c r="B7517" s="135" t="s">
        <v>230</v>
      </c>
      <c r="I7517" s="136"/>
      <c r="J7517" s="696" t="str">
        <f>IF(新_新規_4!CC17=TRUE,新_新規_4!CC25,"")
&amp;IF(新_新規_4!CD17=TRUE,新_新規_4!CD25,"")
&amp;IF(新_新規_4!CE17=TRUE,新_新規_4!CE25,"")
&amp;IF(新_新規_4!CF17=TRUE,新_新規_4!CF25,"")
&amp;IF(新_新規_4!CG17=TRUE,新_新規_4!CG25,"")
&amp;IF(新_変更_4!DE17=TRUE,新_変更_4!DE25,"")
&amp;IF(新_変更_4!DF17=TRUE,新_変更_4!DF25,"")
&amp;IF(新_変更_4!DG17=TRUE,新_変更_4!DG25,"")
&amp;IF(新_変更_4!DH17=TRUE,新_変更_4!DH25,"")
&amp;IF(新_変更_4!DI17=TRUE,新_変更_4!DI25,"")</f>
        <v/>
      </c>
      <c r="K7517" s="694"/>
      <c r="L7517" s="696" t="str">
        <f>IF(新_新規_4!CC17=TRUE,新_新規_4!CC26,"")
&amp;IF(新_新規_4!CD17=TRUE,新_新規_4!CD26,"")
&amp;IF(新_新規_4!CE17=TRUE,新_新規_4!CE26,"")
&amp;IF(新_新規_4!CF17=TRUE,新_新規_4!CF26,"")
&amp;IF(新_新規_4!CG17=TRUE,新_新規_4!CG26,"")
&amp;IF(新_変更_4!DE17=TRUE,新_変更_4!DE26,"")
&amp;IF(新_変更_4!DF17=TRUE,新_変更_4!DF26,"")
&amp;IF(新_変更_4!DG17=TRUE,新_変更_4!DG26,"")
&amp;IF(新_変更_4!DH17=TRUE,新_変更_4!DH26,"")
&amp;IF(新_変更_4!DI17=TRUE,新_変更_4!DI26,"")</f>
        <v/>
      </c>
      <c r="M7517" s="694"/>
      <c r="N7517" s="696" t="str">
        <f>IF(新_新規_4!CC18=TRUE,新_新規_4!CC25,"")
&amp;IF(新_新規_4!CD18=TRUE,新_新規_4!CD25,"")
&amp;IF(新_新規_4!CE18=TRUE,新_新規_4!CE25,"")
&amp;IF(新_新規_4!CF18=TRUE,新_新規_4!CF25,"")
&amp;IF(新_新規_4!CG18=TRUE,新_新規_4!CG25,"")
&amp;IF(新_変更_4!DE18=TRUE,新_変更_4!DE25,"")
&amp;IF(新_変更_4!DF18=TRUE,新_変更_4!DF25,"")
&amp;IF(新_変更_4!DG18=TRUE,新_変更_4!DG25,"")
&amp;IF(新_変更_4!DH18=TRUE,新_変更_4!DH25,"")
&amp;IF(新_変更_4!DI18=TRUE,新_変更_4!DI25,"")</f>
        <v/>
      </c>
      <c r="O7517" s="694"/>
      <c r="P7517" s="696" t="str">
        <f>IF(新_新規_4!CC18=TRUE,新_新規_4!CC26,"")
&amp;IF(新_新規_4!CD18=TRUE,新_新規_4!CD26,"")
&amp;IF(新_新規_4!CE18=TRUE,新_新規_4!CE26,"")
&amp;IF(新_新規_4!CF18=TRUE,新_新規_4!CF26,"")
&amp;IF(新_新規_4!CG18=TRUE,新_新規_4!CG26,"")
&amp;IF(新_変更_4!DE18=TRUE,新_変更_4!DE26,"")
&amp;IF(新_変更_4!DF18=TRUE,新_変更_4!DF26,"")
&amp;IF(新_変更_4!DG18=TRUE,新_変更_4!DG26,"")
&amp;IF(新_変更_4!DH18=TRUE,新_変更_4!DH26,"")
&amp;IF(新_変更_4!DI18=TRUE,新_変更_4!DI26,"")</f>
        <v/>
      </c>
      <c r="Q7517" s="694"/>
      <c r="R7517" s="696" t="str">
        <f>IF(新_新規_4!CC19=TRUE,新_新規_4!CC25,"")
&amp;IF(新_新規_4!CD19=TRUE,新_新規_4!CD25,"")
&amp;IF(新_新規_4!CE19=TRUE,新_新規_4!CE25,"")
&amp;IF(新_新規_4!CF19=TRUE,新_新規_4!CF25,"")
&amp;IF(新_新規_4!CG19=TRUE,新_新規_4!CG25,"")
&amp;IF(新_変更_4!DE19=TRUE,新_変更_4!DE25,"")
&amp;IF(新_変更_4!DF19=TRUE,新_変更_4!DF25,"")
&amp;IF(新_変更_4!DG19=TRUE,新_変更_4!DG25,"")
&amp;IF(新_変更_4!DH19=TRUE,新_変更_4!DH25,"")
&amp;IF(新_変更_4!DI19=TRUE,新_変更_4!DI25,"")</f>
        <v/>
      </c>
      <c r="S7517" s="694"/>
      <c r="T7517" s="696" t="str">
        <f>IF(新_新規_4!CC19=TRUE,新_新規_4!CC26,"")
&amp;IF(新_新規_4!CD19=TRUE,新_新規_4!CD26,"")
&amp;IF(新_新規_4!CE19=TRUE,新_新規_4!CE26,"")
&amp;IF(新_新規_4!CF19=TRUE,新_新規_4!CF26,"")
&amp;IF(新_新規_4!CG19=TRUE,新_新規_4!CG26,"")
&amp;IF(新_変更_4!DE19=TRUE,新_変更_4!DE26,"")
&amp;IF(新_変更_4!DF19=TRUE,新_変更_4!DF26,"")
&amp;IF(新_変更_4!DG19=TRUE,新_変更_4!DG26,"")
&amp;IF(新_変更_4!DH19=TRUE,新_変更_4!DH26,"")
&amp;IF(新_変更_4!DI19=TRUE,新_変更_4!DI26,"")</f>
        <v/>
      </c>
      <c r="U7517" s="694"/>
      <c r="V7517" s="696" t="str">
        <f>IF(新_新規_4!CC20=TRUE,新_新規_4!CC25,"")
&amp;IF(新_新規_4!CD20=TRUE,新_新規_4!CD25,"")
&amp;IF(新_新規_4!CE20=TRUE,新_新規_4!CE25,"")
&amp;IF(新_新規_4!CF20=TRUE,新_新規_4!CF25,"")
&amp;IF(新_新規_4!CG20=TRUE,新_新規_4!CG25,"")
&amp;IF(新_変更_4!DE20=TRUE,新_変更_4!DE25,"")
&amp;IF(新_変更_4!DF20=TRUE,新_変更_4!DF25,"")
&amp;IF(新_変更_4!DG20=TRUE,新_変更_4!DG25,"")
&amp;IF(新_変更_4!DH20=TRUE,新_変更_4!DH25,"")
&amp;IF(新_変更_4!DI20=TRUE,新_変更_4!DI25,"")</f>
        <v/>
      </c>
      <c r="W7517" s="694"/>
      <c r="X7517" s="696" t="str">
        <f>IF(新_新規_4!CC20=TRUE,新_新規_4!CC26,"")
&amp;IF(新_新規_4!CD20=TRUE,新_新規_4!CD26,"")
&amp;IF(新_新規_4!CE20=TRUE,新_新規_4!CE26,"")
&amp;IF(新_新規_4!CF20=TRUE,新_新規_4!CF26,"")
&amp;IF(新_新規_4!CG20=TRUE,新_新規_4!CG26,"")
&amp;IF(新_変更_4!DE20=TRUE,新_変更_4!DE26,"")
&amp;IF(新_変更_4!DF20=TRUE,新_変更_4!DF26,"")
&amp;IF(新_変更_4!DG20=TRUE,新_変更_4!DG26,"")
&amp;IF(新_変更_4!DH20=TRUE,新_変更_4!DH26,"")
&amp;IF(新_変更_4!DI20=TRUE,新_変更_4!DI26,"")</f>
        <v/>
      </c>
      <c r="Y7517" s="694"/>
      <c r="Z7517" s="696" t="str">
        <f>IF(新_新規_4!CC21=TRUE,新_新規_4!CC25,"")
&amp;IF(新_新規_4!CD21=TRUE,新_新規_4!CD25,"")
&amp;IF(新_新規_4!CE21=TRUE,新_新規_4!CE25,"")
&amp;IF(新_新規_4!CF21=TRUE,新_新規_4!CF25,"")
&amp;IF(新_新規_4!CG21=TRUE,新_新規_4!CG25,"")
&amp;IF(新_変更_4!DE21=TRUE,新_変更_4!DE25,"")
&amp;IF(新_変更_4!DF21=TRUE,新_変更_4!DF25,"")
&amp;IF(新_変更_4!DG21=TRUE,新_変更_4!DG25,"")
&amp;IF(新_変更_4!DH21=TRUE,新_変更_4!DH25,"")
&amp;IF(新_変更_4!DI21=TRUE,新_変更_4!DI25,"")</f>
        <v/>
      </c>
      <c r="AA7517" s="694"/>
      <c r="AB7517" s="696" t="str">
        <f>IF(新_新規_4!CC21=TRUE,新_新規_4!CC26,"")
&amp;IF(新_新規_4!CD21=TRUE,新_新規_4!CD26,"")
&amp;IF(新_新規_4!CE21=TRUE,新_新規_4!CE26,"")
&amp;IF(新_新規_4!CF21=TRUE,新_新規_4!CF26,"")
&amp;IF(新_新規_4!CG21=TRUE,新_新規_4!CG26,"")
&amp;IF(新_変更_4!DE21=TRUE,新_変更_4!DE26,"")
&amp;IF(新_変更_4!DF21=TRUE,新_変更_4!DF26,"")
&amp;IF(新_変更_4!DG21=TRUE,新_変更_4!DG26,"")
&amp;IF(新_変更_4!DH21=TRUE,新_変更_4!DH26,"")
&amp;IF(新_変更_4!DI21=TRUE,新_変更_4!DI26,"")</f>
        <v/>
      </c>
      <c r="AC7517" s="694"/>
      <c r="AD7517" s="696" t="str">
        <f>IF(新_新規_4!CC22=TRUE,新_新規_4!CC25,"")
&amp;IF(新_新規_4!CD22=TRUE,新_新規_4!CD25,"")
&amp;IF(新_新規_4!CE22=TRUE,新_新規_4!CE25,"")
&amp;IF(新_新規_4!CF22=TRUE,新_新規_4!CF25,"")
&amp;IF(新_新規_4!CG22=TRUE,新_新規_4!CG25,"")
&amp;IF(新_変更_4!DE22=TRUE,新_変更_4!DE25,"")
&amp;IF(新_変更_4!DF22=TRUE,新_変更_4!DF25,"")
&amp;IF(新_変更_4!DG22=TRUE,新_変更_4!DG25,"")
&amp;IF(新_変更_4!DH22=TRUE,新_変更_4!DH25,"")
&amp;IF(新_変更_4!DI22=TRUE,新_変更_4!DI25,"")</f>
        <v/>
      </c>
      <c r="AE7517" s="694"/>
      <c r="AF7517" s="696" t="str">
        <f>IF(新_新規_4!CC22=TRUE,新_新規_4!CC26,"")
&amp;IF(新_新規_4!CD22=TRUE,新_新規_4!CD26,"")
&amp;IF(新_新規_4!CE22=TRUE,新_新規_4!CE26,"")
&amp;IF(新_新規_4!CF22=TRUE,新_新規_4!CF26,"")
&amp;IF(新_新規_4!CG22=TRUE,新_新規_4!CG26,"")
&amp;IF(新_変更_4!DE22=TRUE,新_変更_4!DE26,"")
&amp;IF(新_変更_4!DF22=TRUE,新_変更_4!DF26,"")
&amp;IF(新_変更_4!DG22=TRUE,新_変更_4!DG26,"")
&amp;IF(新_変更_4!DH22=TRUE,新_変更_4!DH26,"")
&amp;IF(新_変更_4!DI22=TRUE,新_変更_4!DI26,"")</f>
        <v/>
      </c>
      <c r="AG7517" s="694"/>
      <c r="AH7517" s="696" t="str">
        <f>IF(新_新規_4!CC23=TRUE,新_新規_4!CC25,"")
&amp;IF(新_新規_4!CD23=TRUE,新_新規_4!CD25,"")
&amp;IF(新_新規_4!CE23=TRUE,新_新規_4!CE25,"")
&amp;IF(新_新規_4!CF23=TRUE,新_新規_4!CF25,"")
&amp;IF(新_新規_4!CG23=TRUE,新_新規_4!CG25,"")
&amp;IF(新_変更_4!DE23=TRUE,新_変更_4!DE25,"")
&amp;IF(新_変更_4!DF23=TRUE,新_変更_4!DF25,"")
&amp;IF(新_変更_4!DG23=TRUE,新_変更_4!DG25,"")
&amp;IF(新_変更_4!DH23=TRUE,新_変更_4!DH25,"")
&amp;IF(新_変更_4!DI23=TRUE,新_変更_4!DI25,"")</f>
        <v/>
      </c>
      <c r="AI7517" s="694"/>
      <c r="AJ7517" s="696" t="str">
        <f>IF(新_新規_4!CC23=TRUE,新_新規_4!CC26,"")
&amp;IF(新_新規_4!CD23=TRUE,新_新規_4!CD26,"")
&amp;IF(新_新規_4!CE23=TRUE,新_新規_4!CE26,"")
&amp;IF(新_新規_4!CF23=TRUE,新_新規_4!CF26,"")
&amp;IF(新_新規_4!CG23=TRUE,新_新規_4!CG26,"")
&amp;IF(新_変更_4!DE23=TRUE,新_変更_4!DE26,"")
&amp;IF(新_変更_4!DF23=TRUE,新_変更_4!DF26,"")
&amp;IF(新_変更_4!DG23=TRUE,新_変更_4!DG26,"")
&amp;IF(新_変更_4!DH23=TRUE,新_変更_4!DH26,"")
&amp;IF(新_変更_4!DI23=TRUE,新_変更_4!DI26,"")</f>
        <v/>
      </c>
      <c r="AK7517" s="694"/>
      <c r="AL7517" s="696"/>
      <c r="AM7517" s="694"/>
      <c r="AN7517" s="696"/>
      <c r="AO7517" s="694"/>
    </row>
    <row r="7518" spans="2:41" ht="3.75" customHeight="1">
      <c r="B7518" s="140"/>
      <c r="C7518" s="141"/>
      <c r="D7518" s="141"/>
      <c r="E7518" s="141"/>
      <c r="F7518" s="141"/>
      <c r="G7518" s="141"/>
      <c r="H7518" s="141"/>
      <c r="I7518" s="142"/>
      <c r="J7518" s="141"/>
      <c r="K7518" s="141"/>
      <c r="L7518" s="141"/>
      <c r="M7518" s="141"/>
      <c r="N7518" s="141"/>
      <c r="O7518" s="141"/>
      <c r="P7518" s="141"/>
      <c r="Q7518" s="141"/>
      <c r="R7518" s="141"/>
      <c r="S7518" s="141"/>
      <c r="T7518" s="141"/>
      <c r="U7518" s="141"/>
      <c r="V7518" s="141"/>
      <c r="W7518" s="141"/>
      <c r="X7518" s="141"/>
      <c r="Y7518" s="141"/>
      <c r="Z7518" s="141"/>
      <c r="AA7518" s="141"/>
      <c r="AB7518" s="141"/>
      <c r="AC7518" s="141"/>
      <c r="AD7518" s="141"/>
      <c r="AE7518" s="141"/>
      <c r="AF7518" s="141"/>
      <c r="AG7518" s="141"/>
      <c r="AH7518" s="141"/>
      <c r="AI7518" s="141"/>
      <c r="AJ7518" s="141"/>
      <c r="AK7518" s="141"/>
      <c r="AL7518" s="141"/>
      <c r="AM7518" s="141"/>
      <c r="AN7518" s="141"/>
      <c r="AO7518" s="142"/>
    </row>
    <row r="7519" spans="2:41" ht="3.75" customHeight="1">
      <c r="B7519" s="130"/>
      <c r="C7519" s="131"/>
      <c r="D7519" s="131"/>
      <c r="E7519" s="131"/>
      <c r="F7519" s="131"/>
      <c r="G7519" s="131"/>
      <c r="H7519" s="131"/>
      <c r="I7519" s="132"/>
      <c r="J7519" s="131"/>
      <c r="K7519" s="131"/>
      <c r="L7519" s="131"/>
      <c r="M7519" s="131"/>
      <c r="N7519" s="131"/>
      <c r="O7519" s="131"/>
      <c r="P7519" s="131"/>
      <c r="Q7519" s="131"/>
      <c r="R7519" s="131"/>
      <c r="S7519" s="131"/>
      <c r="T7519" s="131"/>
      <c r="U7519" s="131"/>
      <c r="V7519" s="131"/>
      <c r="W7519" s="131"/>
      <c r="X7519" s="131"/>
      <c r="Y7519" s="131"/>
      <c r="Z7519" s="131"/>
      <c r="AA7519" s="131"/>
      <c r="AB7519" s="131"/>
      <c r="AC7519" s="131"/>
      <c r="AD7519" s="131"/>
      <c r="AE7519" s="131"/>
      <c r="AF7519" s="131"/>
      <c r="AG7519" s="131"/>
      <c r="AH7519" s="131"/>
      <c r="AI7519" s="131"/>
      <c r="AJ7519" s="131"/>
      <c r="AK7519" s="131"/>
      <c r="AL7519" s="131"/>
      <c r="AM7519" s="131"/>
      <c r="AN7519" s="131"/>
      <c r="AO7519" s="132"/>
    </row>
    <row r="7520" spans="2:41" ht="13.35" customHeight="1">
      <c r="B7520" s="135" t="s">
        <v>234</v>
      </c>
      <c r="I7520" s="136"/>
      <c r="J7520" s="795" t="str">
        <f>IF(新_新規_4!CC17=TRUE,新_新規_4!CC27,"")
&amp;IF(新_新規_4!CD17=TRUE,新_新規_4!CD27,"")
&amp;IF(新_新規_4!CE17=TRUE,新_新規_4!CE27,"")
&amp;IF(新_新規_4!CF17=TRUE,新_新規_4!CF27,"")
&amp;IF(新_新規_4!CG17=TRUE,新_新規_4!CG27,"")
&amp;IF(新_変更_4!DE17=TRUE,新_変更_4!DE27,"")
&amp;IF(新_変更_4!DF17=TRUE,新_変更_4!DF27,"")
&amp;IF(新_変更_4!DG17=TRUE,新_変更_4!DG27,"")
&amp;IF(新_変更_4!DH17=TRUE,新_変更_4!DH27,"")
&amp;IF(新_変更_4!DI17=TRUE,新_変更_4!DI27,"")</f>
        <v/>
      </c>
      <c r="K7520" s="796"/>
      <c r="L7520" s="696" t="str">
        <f>IF(新_新規_4!CC17=TRUE,新_新規_4!CC28,"")
&amp;IF(新_新規_4!CD17=TRUE,新_新規_4!CD28,"")
&amp;IF(新_新規_4!CE17=TRUE,新_新規_4!CE28,"")
&amp;IF(新_新規_4!CF17=TRUE,新_新規_4!CF28,"")
&amp;IF(新_新規_4!CG17=TRUE,新_新規_4!CG28,"")
&amp;IF(新_変更_4!DE17=TRUE,新_変更_4!DE28,"")
&amp;IF(新_変更_4!DF17=TRUE,新_変更_4!DF28,"")
&amp;IF(新_変更_4!DG17=TRUE,新_変更_4!DG28,"")
&amp;IF(新_変更_4!DH17=TRUE,新_変更_4!DH28,"")
&amp;IF(新_変更_4!DI17=TRUE,新_変更_4!DI28,"")</f>
        <v/>
      </c>
      <c r="M7520" s="694"/>
      <c r="N7520" s="696" t="str">
        <f>IF(新_新規_4!CC18=TRUE,新_新規_4!CC27,"")
&amp;IF(新_新規_4!CD18=TRUE,新_新規_4!CD27,"")
&amp;IF(新_新規_4!CE18=TRUE,新_新規_4!CE27,"")
&amp;IF(新_新規_4!CF18=TRUE,新_新規_4!CF27,"")
&amp;IF(新_新規_4!CG18=TRUE,新_新規_4!CG27,"")
&amp;IF(新_変更_4!DE18=TRUE,新_変更_4!DE27,"")
&amp;IF(新_変更_4!DF18=TRUE,新_変更_4!DF27,"")
&amp;IF(新_変更_4!DG18=TRUE,新_変更_4!DG27,"")
&amp;IF(新_変更_4!DH18=TRUE,新_変更_4!DH27,"")
&amp;IF(新_変更_4!DI18=TRUE,新_変更_4!DI27,"")</f>
        <v/>
      </c>
      <c r="O7520" s="694"/>
      <c r="P7520" s="696" t="str">
        <f>IF(新_新規_4!CC18=TRUE,新_新規_4!CC28,"")
&amp;IF(新_新規_4!CD18=TRUE,新_新規_4!CD28,"")
&amp;IF(新_新規_4!CE18=TRUE,新_新規_4!CE28,"")
&amp;IF(新_新規_4!CF18=TRUE,新_新規_4!CF28,"")
&amp;IF(新_新規_4!CG18=TRUE,新_新規_4!CG28,"")
&amp;IF(新_変更_4!DE18=TRUE,新_変更_4!DE28,"")
&amp;IF(新_変更_4!DF18=TRUE,新_変更_4!DF28,"")
&amp;IF(新_変更_4!DG18=TRUE,新_変更_4!DG28,"")
&amp;IF(新_変更_4!DH18=TRUE,新_変更_4!DH28,"")
&amp;IF(新_変更_4!DI18=TRUE,新_変更_4!DI28,"")</f>
        <v/>
      </c>
      <c r="Q7520" s="694"/>
      <c r="R7520" s="696" t="str">
        <f>IF(新_新規_4!CC19=TRUE,新_新規_4!CC27,"")
&amp;IF(新_新規_4!CD19=TRUE,新_新規_4!CD27,"")
&amp;IF(新_新規_4!CE19=TRUE,新_新規_4!CE27,"")
&amp;IF(新_新規_4!CF19=TRUE,新_新規_4!CF27,"")
&amp;IF(新_新規_4!CG19=TRUE,新_新規_4!CG27,"")
&amp;IF(新_変更_4!DE19=TRUE,新_変更_4!DE27,"")
&amp;IF(新_変更_4!DF19=TRUE,新_変更_4!DF27,"")
&amp;IF(新_変更_4!DG19=TRUE,新_変更_4!DG27,"")
&amp;IF(新_変更_4!DH19=TRUE,新_変更_4!DH27,"")
&amp;IF(新_変更_4!DI19=TRUE,新_変更_4!DI27,"")</f>
        <v/>
      </c>
      <c r="S7520" s="694"/>
      <c r="T7520" s="696" t="str">
        <f>IF(新_新規_4!CC19=TRUE,新_新規_4!CC28,"")
&amp;IF(新_新規_4!CD19=TRUE,新_新規_4!CD28,"")
&amp;IF(新_新規_4!CE19=TRUE,新_新規_4!CE28,"")
&amp;IF(新_新規_4!CF19=TRUE,新_新規_4!CF28,"")
&amp;IF(新_新規_4!CG19=TRUE,新_新規_4!CG28,"")
&amp;IF(新_変更_4!DE19=TRUE,新_変更_4!DE28,"")
&amp;IF(新_変更_4!DF19=TRUE,新_変更_4!DF28,"")
&amp;IF(新_変更_4!DG19=TRUE,新_変更_4!DG28,"")
&amp;IF(新_変更_4!DH19=TRUE,新_変更_4!DH28,"")
&amp;IF(新_変更_4!DI19=TRUE,新_変更_4!DI28,"")</f>
        <v/>
      </c>
      <c r="U7520" s="694"/>
      <c r="V7520" s="696" t="str">
        <f>IF(新_新規_4!CC20=TRUE,新_新規_4!CC27,"")
&amp;IF(新_新規_4!CD20=TRUE,新_新規_4!CD27,"")
&amp;IF(新_新規_4!CE20=TRUE,新_新規_4!CE27,"")
&amp;IF(新_新規_4!CF20=TRUE,新_新規_4!CF27,"")
&amp;IF(新_新規_4!CG20=TRUE,新_新規_4!CG27,"")
&amp;IF(新_変更_4!DE20=TRUE,新_変更_4!DE27,"")
&amp;IF(新_変更_4!DF20=TRUE,新_変更_4!DF27,"")
&amp;IF(新_変更_4!DG20=TRUE,新_変更_4!DG27,"")
&amp;IF(新_変更_4!DH20=TRUE,新_変更_4!DH27,"")
&amp;IF(新_変更_4!DI20=TRUE,新_変更_4!DI27,"")</f>
        <v/>
      </c>
      <c r="W7520" s="694"/>
      <c r="X7520" s="696" t="str">
        <f>IF(新_新規_4!CC20=TRUE,新_新規_4!CC28,"")
&amp;IF(新_新規_4!CD20=TRUE,新_新規_4!CD28,"")
&amp;IF(新_新規_4!CE20=TRUE,新_新規_4!CE28,"")
&amp;IF(新_新規_4!CF20=TRUE,新_新規_4!CF28,"")
&amp;IF(新_新規_4!CG20=TRUE,新_新規_4!CG28,"")
&amp;IF(新_変更_4!DE20=TRUE,新_変更_4!DE28,"")
&amp;IF(新_変更_4!DF20=TRUE,新_変更_4!DF28,"")
&amp;IF(新_変更_4!DG20=TRUE,新_変更_4!DG28,"")
&amp;IF(新_変更_4!DH20=TRUE,新_変更_4!DH28,"")
&amp;IF(新_変更_4!DI20=TRUE,新_変更_4!DI28,"")</f>
        <v/>
      </c>
      <c r="Y7520" s="694"/>
      <c r="Z7520" s="696" t="str">
        <f>IF(新_新規_4!CC21=TRUE,新_新規_4!CC27,"")
&amp;IF(新_新規_4!CD21=TRUE,新_新規_4!CD27,"")
&amp;IF(新_新規_4!CE21=TRUE,新_新規_4!CE27,"")
&amp;IF(新_新規_4!CF21=TRUE,新_新規_4!CF27,"")
&amp;IF(新_新規_4!CG21=TRUE,新_新規_4!CG27,"")
&amp;IF(新_変更_4!DE21=TRUE,新_変更_4!DE27,"")
&amp;IF(新_変更_4!DF21=TRUE,新_変更_4!DF27,"")
&amp;IF(新_変更_4!DG21=TRUE,新_変更_4!DG27,"")
&amp;IF(新_変更_4!DH21=TRUE,新_変更_4!DH27,"")
&amp;IF(新_変更_4!DI21=TRUE,新_変更_4!DI27,"")</f>
        <v/>
      </c>
      <c r="AA7520" s="694"/>
      <c r="AB7520" s="696" t="str">
        <f>IF(新_新規_4!CC21=TRUE,新_新規_4!CC28,"")
&amp;IF(新_新規_4!CD21=TRUE,新_新規_4!CD28,"")
&amp;IF(新_新規_4!CE21=TRUE,新_新規_4!CE28,"")
&amp;IF(新_新規_4!CF21=TRUE,新_新規_4!CF28,"")
&amp;IF(新_新規_4!CG21=TRUE,新_新規_4!CG28,"")
&amp;IF(新_変更_4!DE21=TRUE,新_変更_4!DE28,"")
&amp;IF(新_変更_4!DF21=TRUE,新_変更_4!DF28,"")
&amp;IF(新_変更_4!DG21=TRUE,新_変更_4!DG28,"")
&amp;IF(新_変更_4!DH21=TRUE,新_変更_4!DH28,"")
&amp;IF(新_変更_4!DI21=TRUE,新_変更_4!DI28,"")</f>
        <v/>
      </c>
      <c r="AC7520" s="694"/>
      <c r="AD7520" s="696" t="str">
        <f>IF(新_新規_4!CC22=TRUE,新_新規_4!CC27,"")
&amp;IF(新_新規_4!CD22=TRUE,新_新規_4!CD27,"")
&amp;IF(新_新規_4!CE22=TRUE,新_新規_4!CE27,"")
&amp;IF(新_新規_4!CF22=TRUE,新_新規_4!CF27,"")
&amp;IF(新_新規_4!CG22=TRUE,新_新規_4!CG27,"")
&amp;IF(新_変更_4!DE22=TRUE,新_変更_4!DE27,"")
&amp;IF(新_変更_4!DF22=TRUE,新_変更_4!DF27,"")
&amp;IF(新_変更_4!DG22=TRUE,新_変更_4!DG27,"")
&amp;IF(新_変更_4!DH22=TRUE,新_変更_4!DH27,"")
&amp;IF(新_変更_4!DI22=TRUE,新_変更_4!DI27,"")</f>
        <v/>
      </c>
      <c r="AE7520" s="694"/>
      <c r="AF7520" s="696" t="str">
        <f>IF(新_新規_4!CC22=TRUE,新_新規_4!CC28,"")
&amp;IF(新_新規_4!CD22=TRUE,新_新規_4!CD28,"")
&amp;IF(新_新規_4!CE22=TRUE,新_新規_4!CE28,"")
&amp;IF(新_新規_4!CF22=TRUE,新_新規_4!CF28,"")
&amp;IF(新_新規_4!CG22=TRUE,新_新規_4!CG28,"")
&amp;IF(新_変更_4!DE22=TRUE,新_変更_4!DE28,"")
&amp;IF(新_変更_4!DF22=TRUE,新_変更_4!DF28,"")
&amp;IF(新_変更_4!DG22=TRUE,新_変更_4!DG28,"")
&amp;IF(新_変更_4!DH22=TRUE,新_変更_4!DH28,"")
&amp;IF(新_変更_4!DI22=TRUE,新_変更_4!DI28,"")</f>
        <v/>
      </c>
      <c r="AG7520" s="694"/>
      <c r="AH7520" s="696" t="str">
        <f>IF(新_新規_4!CC23=TRUE,新_新規_4!CC27,"")
&amp;IF(新_新規_4!CD23=TRUE,新_新規_4!CD27,"")
&amp;IF(新_新規_4!CE23=TRUE,新_新規_4!CE27,"")
&amp;IF(新_新規_4!CF23=TRUE,新_新規_4!CF27,"")
&amp;IF(新_新規_4!CG23=TRUE,新_新規_4!CG27,"")
&amp;IF(新_変更_4!DE23=TRUE,新_変更_4!DE27,"")
&amp;IF(新_変更_4!DF23=TRUE,新_変更_4!DF27,"")
&amp;IF(新_変更_4!DG23=TRUE,新_変更_4!DG27,"")
&amp;IF(新_変更_4!DH23=TRUE,新_変更_4!DH27,"")
&amp;IF(新_変更_4!DI23=TRUE,新_変更_4!DI27,"")</f>
        <v/>
      </c>
      <c r="AI7520" s="694"/>
      <c r="AJ7520" s="696" t="str">
        <f>IF(新_新規_4!CC23=TRUE,新_新規_4!CC28,"")
&amp;IF(新_新規_4!CD23=TRUE,新_新規_4!CD28,"")
&amp;IF(新_新規_4!CE23=TRUE,新_新規_4!CE28,"")
&amp;IF(新_新規_4!CF23=TRUE,新_新規_4!CF28,"")
&amp;IF(新_新規_4!CG23=TRUE,新_新規_4!CG28,"")
&amp;IF(新_変更_4!DE23=TRUE,新_変更_4!DE28,"")
&amp;IF(新_変更_4!DF23=TRUE,新_変更_4!DF28,"")
&amp;IF(新_変更_4!DG23=TRUE,新_変更_4!DG28,"")
&amp;IF(新_変更_4!DH23=TRUE,新_変更_4!DH28,"")
&amp;IF(新_変更_4!DI23=TRUE,新_変更_4!DI28,"")</f>
        <v/>
      </c>
      <c r="AK7520" s="694"/>
      <c r="AL7520" s="696"/>
      <c r="AM7520" s="694"/>
      <c r="AN7520" s="696"/>
      <c r="AO7520" s="694"/>
    </row>
    <row r="7521" spans="2:41" ht="3.75" customHeight="1">
      <c r="B7521" s="140"/>
      <c r="C7521" s="141"/>
      <c r="D7521" s="141"/>
      <c r="E7521" s="141"/>
      <c r="F7521" s="141"/>
      <c r="G7521" s="141"/>
      <c r="H7521" s="141"/>
      <c r="I7521" s="142"/>
      <c r="J7521" s="141"/>
      <c r="K7521" s="141"/>
      <c r="L7521" s="141"/>
      <c r="M7521" s="141"/>
      <c r="N7521" s="141"/>
      <c r="O7521" s="141"/>
      <c r="P7521" s="141"/>
      <c r="Q7521" s="141"/>
      <c r="R7521" s="141"/>
      <c r="S7521" s="141"/>
      <c r="T7521" s="141"/>
      <c r="U7521" s="141"/>
      <c r="V7521" s="141"/>
      <c r="W7521" s="141"/>
      <c r="X7521" s="141"/>
      <c r="Y7521" s="141"/>
      <c r="Z7521" s="141"/>
      <c r="AA7521" s="141"/>
      <c r="AB7521" s="141"/>
      <c r="AC7521" s="141"/>
      <c r="AD7521" s="141"/>
      <c r="AE7521" s="141"/>
      <c r="AF7521" s="141"/>
      <c r="AG7521" s="141"/>
      <c r="AH7521" s="141"/>
      <c r="AI7521" s="141"/>
      <c r="AJ7521" s="141"/>
      <c r="AK7521" s="141"/>
      <c r="AL7521" s="141"/>
      <c r="AM7521" s="141"/>
      <c r="AN7521" s="141"/>
      <c r="AO7521" s="142"/>
    </row>
    <row r="7522" spans="2:41" ht="3.75" customHeight="1">
      <c r="B7522" s="130"/>
      <c r="C7522" s="131"/>
      <c r="D7522" s="131"/>
      <c r="E7522" s="131"/>
      <c r="F7522" s="131"/>
      <c r="G7522" s="131"/>
      <c r="H7522" s="131"/>
      <c r="I7522" s="132"/>
      <c r="J7522" s="131"/>
      <c r="K7522" s="131"/>
      <c r="L7522" s="131"/>
      <c r="M7522" s="131"/>
      <c r="N7522" s="131"/>
      <c r="O7522" s="131"/>
      <c r="P7522" s="131"/>
      <c r="Q7522" s="131"/>
      <c r="R7522" s="131"/>
      <c r="S7522" s="131"/>
      <c r="T7522" s="131"/>
      <c r="U7522" s="131"/>
      <c r="V7522" s="131"/>
      <c r="W7522" s="131"/>
      <c r="X7522" s="131"/>
      <c r="Y7522" s="131"/>
      <c r="Z7522" s="131"/>
      <c r="AA7522" s="131"/>
      <c r="AB7522" s="131"/>
      <c r="AC7522" s="131"/>
      <c r="AD7522" s="131"/>
      <c r="AE7522" s="131"/>
      <c r="AF7522" s="131"/>
      <c r="AG7522" s="131"/>
      <c r="AH7522" s="131"/>
      <c r="AI7522" s="131"/>
      <c r="AJ7522" s="131"/>
      <c r="AK7522" s="131"/>
      <c r="AL7522" s="131"/>
      <c r="AM7522" s="131"/>
      <c r="AN7522" s="131"/>
      <c r="AO7522" s="132"/>
    </row>
    <row r="7523" spans="2:41" ht="13.35" customHeight="1">
      <c r="B7523" s="135" t="s">
        <v>235</v>
      </c>
      <c r="I7523" s="136"/>
      <c r="J7523" s="696"/>
      <c r="K7523" s="694"/>
      <c r="L7523" s="696"/>
      <c r="M7523" s="694"/>
      <c r="N7523" s="696"/>
      <c r="O7523" s="694"/>
      <c r="P7523" s="696"/>
      <c r="Q7523" s="694"/>
      <c r="R7523" s="696"/>
      <c r="S7523" s="694"/>
      <c r="T7523" s="696"/>
      <c r="U7523" s="694"/>
      <c r="V7523" s="696"/>
      <c r="W7523" s="694"/>
      <c r="X7523" s="696"/>
      <c r="Y7523" s="694"/>
      <c r="Z7523" s="696"/>
      <c r="AA7523" s="694"/>
      <c r="AB7523" s="696"/>
      <c r="AC7523" s="694"/>
      <c r="AD7523" s="696"/>
      <c r="AE7523" s="694"/>
      <c r="AF7523" s="696"/>
      <c r="AG7523" s="694"/>
      <c r="AH7523" s="696"/>
      <c r="AI7523" s="694"/>
      <c r="AJ7523" s="696"/>
      <c r="AK7523" s="694"/>
      <c r="AL7523" s="696"/>
      <c r="AM7523" s="694"/>
      <c r="AN7523" s="696"/>
      <c r="AO7523" s="694"/>
    </row>
    <row r="7524" spans="2:41" ht="3.75" customHeight="1">
      <c r="B7524" s="140"/>
      <c r="C7524" s="141"/>
      <c r="D7524" s="141"/>
      <c r="E7524" s="141"/>
      <c r="F7524" s="141"/>
      <c r="G7524" s="141"/>
      <c r="H7524" s="141"/>
      <c r="I7524" s="142"/>
      <c r="J7524" s="141"/>
      <c r="K7524" s="141"/>
      <c r="L7524" s="141"/>
      <c r="M7524" s="141"/>
      <c r="N7524" s="141"/>
      <c r="O7524" s="141"/>
      <c r="P7524" s="141"/>
      <c r="Q7524" s="141"/>
      <c r="R7524" s="141"/>
      <c r="S7524" s="141"/>
      <c r="T7524" s="141"/>
      <c r="U7524" s="141"/>
      <c r="V7524" s="141"/>
      <c r="W7524" s="141"/>
      <c r="X7524" s="141"/>
      <c r="Y7524" s="141"/>
      <c r="Z7524" s="141"/>
      <c r="AA7524" s="141"/>
      <c r="AB7524" s="141"/>
      <c r="AC7524" s="141"/>
      <c r="AD7524" s="141"/>
      <c r="AE7524" s="141"/>
      <c r="AF7524" s="141"/>
      <c r="AG7524" s="141"/>
      <c r="AH7524" s="141"/>
      <c r="AI7524" s="141"/>
      <c r="AJ7524" s="141"/>
      <c r="AK7524" s="141"/>
      <c r="AL7524" s="141"/>
      <c r="AM7524" s="141"/>
      <c r="AN7524" s="141"/>
      <c r="AO7524" s="142"/>
    </row>
    <row r="7525" spans="2:41" ht="3.75" customHeight="1">
      <c r="B7525" s="130"/>
      <c r="C7525" s="131"/>
      <c r="D7525" s="131"/>
      <c r="E7525" s="131"/>
      <c r="F7525" s="131"/>
      <c r="G7525" s="131"/>
      <c r="H7525" s="131"/>
      <c r="I7525" s="132"/>
      <c r="J7525" s="131"/>
      <c r="K7525" s="131"/>
      <c r="L7525" s="131"/>
      <c r="M7525" s="131"/>
      <c r="N7525" s="131"/>
      <c r="O7525" s="131"/>
      <c r="P7525" s="131"/>
      <c r="Q7525" s="131"/>
      <c r="R7525" s="131"/>
      <c r="S7525" s="131"/>
      <c r="T7525" s="131"/>
      <c r="U7525" s="131"/>
      <c r="V7525" s="131"/>
      <c r="W7525" s="131"/>
      <c r="X7525" s="131"/>
      <c r="Y7525" s="131"/>
      <c r="Z7525" s="131"/>
      <c r="AA7525" s="131"/>
      <c r="AB7525" s="131"/>
      <c r="AC7525" s="131"/>
      <c r="AD7525" s="131"/>
      <c r="AE7525" s="131"/>
      <c r="AF7525" s="131"/>
      <c r="AG7525" s="131"/>
      <c r="AH7525" s="131"/>
      <c r="AI7525" s="131"/>
      <c r="AJ7525" s="131"/>
      <c r="AK7525" s="131"/>
      <c r="AL7525" s="131"/>
      <c r="AM7525" s="131"/>
      <c r="AN7525" s="131"/>
      <c r="AO7525" s="132"/>
    </row>
    <row r="7526" spans="2:41" ht="13.35" customHeight="1">
      <c r="B7526" s="135" t="s">
        <v>236</v>
      </c>
      <c r="I7526" s="136"/>
      <c r="J7526" s="696"/>
      <c r="K7526" s="694"/>
      <c r="L7526" s="696"/>
      <c r="M7526" s="694"/>
      <c r="N7526" s="696"/>
      <c r="O7526" s="694"/>
      <c r="P7526" s="696"/>
      <c r="Q7526" s="694"/>
      <c r="R7526" s="696"/>
      <c r="S7526" s="694"/>
      <c r="T7526" s="696"/>
      <c r="U7526" s="694"/>
      <c r="V7526" s="696"/>
      <c r="W7526" s="694"/>
      <c r="X7526" s="696"/>
      <c r="Y7526" s="694"/>
      <c r="Z7526" s="696"/>
      <c r="AA7526" s="694"/>
      <c r="AB7526" s="696"/>
      <c r="AC7526" s="694"/>
      <c r="AD7526" s="696"/>
      <c r="AE7526" s="694"/>
      <c r="AF7526" s="696"/>
      <c r="AG7526" s="694"/>
      <c r="AH7526" s="696"/>
      <c r="AI7526" s="694"/>
      <c r="AJ7526" s="696"/>
      <c r="AK7526" s="694"/>
      <c r="AL7526" s="696"/>
      <c r="AM7526" s="694"/>
      <c r="AN7526" s="696"/>
      <c r="AO7526" s="694"/>
    </row>
    <row r="7527" spans="2:41" ht="3.75" customHeight="1">
      <c r="B7527" s="140"/>
      <c r="C7527" s="141"/>
      <c r="D7527" s="141"/>
      <c r="E7527" s="141"/>
      <c r="F7527" s="141"/>
      <c r="G7527" s="141"/>
      <c r="H7527" s="141"/>
      <c r="I7527" s="142"/>
      <c r="J7527" s="141"/>
      <c r="K7527" s="141"/>
      <c r="L7527" s="141"/>
      <c r="M7527" s="141"/>
      <c r="N7527" s="141"/>
      <c r="O7527" s="141"/>
      <c r="P7527" s="141"/>
      <c r="Q7527" s="141"/>
      <c r="R7527" s="141"/>
      <c r="S7527" s="141"/>
      <c r="T7527" s="141"/>
      <c r="U7527" s="141"/>
      <c r="V7527" s="141"/>
      <c r="W7527" s="141"/>
      <c r="X7527" s="141"/>
      <c r="Y7527" s="141"/>
      <c r="Z7527" s="141"/>
      <c r="AA7527" s="141"/>
      <c r="AB7527" s="141"/>
      <c r="AC7527" s="141"/>
      <c r="AD7527" s="141"/>
      <c r="AE7527" s="141"/>
      <c r="AF7527" s="141"/>
      <c r="AG7527" s="141"/>
      <c r="AH7527" s="141"/>
      <c r="AI7527" s="141"/>
      <c r="AJ7527" s="141"/>
      <c r="AK7527" s="141"/>
      <c r="AL7527" s="141"/>
      <c r="AM7527" s="141"/>
      <c r="AN7527" s="141"/>
      <c r="AO7527" s="142"/>
    </row>
    <row r="7528" spans="2:41" ht="3.75" customHeight="1">
      <c r="B7528" s="130"/>
      <c r="C7528" s="131"/>
      <c r="D7528" s="131"/>
      <c r="E7528" s="131"/>
      <c r="F7528" s="131"/>
      <c r="G7528" s="131"/>
      <c r="H7528" s="131"/>
      <c r="I7528" s="132"/>
      <c r="J7528" s="131"/>
      <c r="K7528" s="131"/>
      <c r="L7528" s="131"/>
      <c r="M7528" s="131"/>
      <c r="N7528" s="131"/>
      <c r="O7528" s="131"/>
      <c r="P7528" s="131"/>
      <c r="Q7528" s="131"/>
      <c r="R7528" s="131"/>
      <c r="S7528" s="131"/>
      <c r="T7528" s="131"/>
      <c r="U7528" s="131"/>
      <c r="V7528" s="131"/>
      <c r="W7528" s="131"/>
      <c r="X7528" s="131"/>
      <c r="Y7528" s="131"/>
      <c r="Z7528" s="131"/>
      <c r="AA7528" s="131"/>
      <c r="AB7528" s="131"/>
      <c r="AC7528" s="131"/>
      <c r="AD7528" s="131"/>
      <c r="AE7528" s="131"/>
      <c r="AF7528" s="131"/>
      <c r="AG7528" s="131"/>
      <c r="AH7528" s="131"/>
      <c r="AI7528" s="131"/>
      <c r="AJ7528" s="131"/>
      <c r="AK7528" s="131"/>
      <c r="AL7528" s="131"/>
      <c r="AM7528" s="131"/>
      <c r="AN7528" s="131"/>
      <c r="AO7528" s="132"/>
    </row>
    <row r="7529" spans="2:41" ht="13.35" customHeight="1">
      <c r="B7529" s="135" t="s">
        <v>313</v>
      </c>
      <c r="I7529" s="136"/>
      <c r="J7529" s="696"/>
      <c r="K7529" s="694"/>
      <c r="L7529" s="696"/>
      <c r="M7529" s="694"/>
      <c r="N7529" s="696"/>
      <c r="O7529" s="694"/>
      <c r="P7529" s="696"/>
      <c r="Q7529" s="694"/>
      <c r="R7529" s="696"/>
      <c r="S7529" s="694"/>
      <c r="T7529" s="696"/>
      <c r="U7529" s="694"/>
      <c r="V7529" s="696"/>
      <c r="W7529" s="694"/>
      <c r="X7529" s="696"/>
      <c r="Y7529" s="694"/>
      <c r="Z7529" s="696"/>
      <c r="AA7529" s="694"/>
      <c r="AB7529" s="696"/>
      <c r="AC7529" s="694"/>
      <c r="AD7529" s="696"/>
      <c r="AE7529" s="694"/>
      <c r="AF7529" s="696"/>
      <c r="AG7529" s="694"/>
      <c r="AH7529" s="696"/>
      <c r="AI7529" s="694"/>
      <c r="AJ7529" s="696"/>
      <c r="AK7529" s="694"/>
      <c r="AL7529" s="696"/>
      <c r="AM7529" s="694"/>
      <c r="AN7529" s="696"/>
      <c r="AO7529" s="694"/>
    </row>
    <row r="7530" spans="2:41" ht="3.75" customHeight="1">
      <c r="B7530" s="140"/>
      <c r="C7530" s="141"/>
      <c r="D7530" s="141"/>
      <c r="E7530" s="141"/>
      <c r="F7530" s="141"/>
      <c r="G7530" s="141"/>
      <c r="H7530" s="141"/>
      <c r="I7530" s="142"/>
      <c r="J7530" s="141"/>
      <c r="K7530" s="141"/>
      <c r="L7530" s="141"/>
      <c r="M7530" s="141"/>
      <c r="N7530" s="141"/>
      <c r="O7530" s="141"/>
      <c r="P7530" s="141"/>
      <c r="Q7530" s="141"/>
      <c r="R7530" s="141"/>
      <c r="S7530" s="141"/>
      <c r="T7530" s="141"/>
      <c r="U7530" s="141"/>
      <c r="V7530" s="141"/>
      <c r="W7530" s="141"/>
      <c r="X7530" s="141"/>
      <c r="Y7530" s="141"/>
      <c r="Z7530" s="141"/>
      <c r="AA7530" s="141"/>
      <c r="AB7530" s="141"/>
      <c r="AC7530" s="141"/>
      <c r="AD7530" s="141"/>
      <c r="AE7530" s="141"/>
      <c r="AF7530" s="141"/>
      <c r="AG7530" s="141"/>
      <c r="AH7530" s="141"/>
      <c r="AI7530" s="141"/>
      <c r="AJ7530" s="141"/>
      <c r="AK7530" s="141"/>
      <c r="AL7530" s="141"/>
      <c r="AM7530" s="141"/>
      <c r="AN7530" s="141"/>
      <c r="AO7530" s="142"/>
    </row>
    <row r="7531" spans="2:41" ht="3.75" customHeight="1">
      <c r="B7531" s="130"/>
      <c r="C7531" s="131"/>
      <c r="D7531" s="131"/>
      <c r="E7531" s="131"/>
      <c r="F7531" s="131"/>
      <c r="G7531" s="131"/>
      <c r="H7531" s="131"/>
      <c r="I7531" s="132"/>
      <c r="J7531" s="131"/>
      <c r="K7531" s="131"/>
      <c r="L7531" s="131"/>
      <c r="M7531" s="131"/>
      <c r="N7531" s="131"/>
      <c r="O7531" s="131"/>
      <c r="P7531" s="131"/>
      <c r="Q7531" s="131"/>
      <c r="R7531" s="131"/>
      <c r="S7531" s="131"/>
      <c r="T7531" s="131"/>
      <c r="U7531" s="131"/>
      <c r="V7531" s="131"/>
      <c r="W7531" s="131"/>
      <c r="X7531" s="131"/>
      <c r="Y7531" s="131"/>
      <c r="Z7531" s="131"/>
      <c r="AA7531" s="131"/>
      <c r="AB7531" s="131"/>
      <c r="AC7531" s="131"/>
      <c r="AD7531" s="131"/>
      <c r="AE7531" s="131"/>
      <c r="AF7531" s="131"/>
      <c r="AG7531" s="131"/>
      <c r="AH7531" s="131"/>
      <c r="AI7531" s="131"/>
      <c r="AJ7531" s="131"/>
      <c r="AK7531" s="131"/>
      <c r="AL7531" s="131"/>
      <c r="AM7531" s="131"/>
      <c r="AN7531" s="131"/>
      <c r="AO7531" s="132"/>
    </row>
    <row r="7532" spans="2:41" ht="13.35" customHeight="1">
      <c r="B7532" s="135" t="s">
        <v>236</v>
      </c>
      <c r="I7532" s="136"/>
      <c r="J7532" s="696"/>
      <c r="K7532" s="694"/>
      <c r="L7532" s="696"/>
      <c r="M7532" s="694"/>
      <c r="N7532" s="696"/>
      <c r="O7532" s="694"/>
      <c r="P7532" s="696"/>
      <c r="Q7532" s="694"/>
      <c r="R7532" s="696"/>
      <c r="S7532" s="694"/>
      <c r="T7532" s="696"/>
      <c r="U7532" s="694"/>
      <c r="V7532" s="696"/>
      <c r="W7532" s="694"/>
      <c r="X7532" s="696"/>
      <c r="Y7532" s="694"/>
      <c r="Z7532" s="696"/>
      <c r="AA7532" s="694"/>
      <c r="AB7532" s="696"/>
      <c r="AC7532" s="694"/>
      <c r="AD7532" s="696"/>
      <c r="AE7532" s="694"/>
      <c r="AF7532" s="696"/>
      <c r="AG7532" s="694"/>
      <c r="AH7532" s="696"/>
      <c r="AI7532" s="694"/>
      <c r="AJ7532" s="696"/>
      <c r="AK7532" s="694"/>
      <c r="AL7532" s="696"/>
      <c r="AM7532" s="694"/>
      <c r="AN7532" s="696"/>
      <c r="AO7532" s="694"/>
    </row>
    <row r="7533" spans="2:41" ht="3.75" customHeight="1">
      <c r="B7533" s="140"/>
      <c r="C7533" s="141"/>
      <c r="D7533" s="141"/>
      <c r="E7533" s="141"/>
      <c r="F7533" s="141"/>
      <c r="G7533" s="141"/>
      <c r="H7533" s="141"/>
      <c r="I7533" s="142"/>
      <c r="J7533" s="141"/>
      <c r="K7533" s="141"/>
      <c r="L7533" s="141"/>
      <c r="M7533" s="141"/>
      <c r="N7533" s="141"/>
      <c r="O7533" s="141"/>
      <c r="P7533" s="141"/>
      <c r="Q7533" s="141"/>
      <c r="R7533" s="141"/>
      <c r="S7533" s="141"/>
      <c r="T7533" s="141"/>
      <c r="U7533" s="141"/>
      <c r="V7533" s="141"/>
      <c r="W7533" s="141"/>
      <c r="X7533" s="141"/>
      <c r="Y7533" s="141"/>
      <c r="Z7533" s="141"/>
      <c r="AA7533" s="141"/>
      <c r="AB7533" s="141"/>
      <c r="AC7533" s="141"/>
      <c r="AD7533" s="141"/>
      <c r="AE7533" s="141"/>
      <c r="AF7533" s="141"/>
      <c r="AG7533" s="141"/>
      <c r="AH7533" s="141"/>
      <c r="AI7533" s="141"/>
      <c r="AJ7533" s="141"/>
      <c r="AK7533" s="141"/>
      <c r="AL7533" s="141"/>
      <c r="AM7533" s="141"/>
      <c r="AN7533" s="141"/>
      <c r="AO7533" s="142"/>
    </row>
    <row r="7534" spans="2:41" ht="3.75" customHeight="1">
      <c r="B7534" s="130"/>
      <c r="C7534" s="131"/>
      <c r="D7534" s="131"/>
      <c r="E7534" s="131"/>
      <c r="F7534" s="131"/>
      <c r="G7534" s="131"/>
      <c r="H7534" s="131"/>
      <c r="I7534" s="132"/>
      <c r="J7534" s="131"/>
      <c r="K7534" s="131"/>
      <c r="L7534" s="131"/>
      <c r="M7534" s="131"/>
      <c r="N7534" s="131"/>
      <c r="O7534" s="131"/>
      <c r="P7534" s="131"/>
      <c r="Q7534" s="131"/>
      <c r="R7534" s="131"/>
      <c r="S7534" s="131"/>
      <c r="T7534" s="131"/>
      <c r="U7534" s="131"/>
      <c r="V7534" s="131"/>
      <c r="W7534" s="131"/>
      <c r="X7534" s="131"/>
      <c r="Y7534" s="131"/>
      <c r="Z7534" s="131"/>
      <c r="AA7534" s="131"/>
      <c r="AB7534" s="131"/>
      <c r="AC7534" s="131"/>
      <c r="AD7534" s="131"/>
      <c r="AE7534" s="131"/>
      <c r="AF7534" s="131"/>
      <c r="AG7534" s="131"/>
      <c r="AH7534" s="131"/>
      <c r="AI7534" s="131"/>
      <c r="AJ7534" s="131"/>
      <c r="AK7534" s="131"/>
      <c r="AL7534" s="131"/>
      <c r="AM7534" s="131"/>
      <c r="AN7534" s="131"/>
      <c r="AO7534" s="132"/>
    </row>
    <row r="7535" spans="2:41" ht="13.35" customHeight="1">
      <c r="B7535" s="135" t="s">
        <v>239</v>
      </c>
      <c r="I7535" s="136"/>
      <c r="J7535" s="696"/>
      <c r="K7535" s="694"/>
      <c r="L7535" s="696"/>
      <c r="M7535" s="694"/>
      <c r="N7535" s="696"/>
      <c r="O7535" s="694"/>
      <c r="P7535" s="696"/>
      <c r="Q7535" s="694"/>
      <c r="R7535" s="696"/>
      <c r="S7535" s="694"/>
      <c r="T7535" s="696"/>
      <c r="U7535" s="694"/>
      <c r="V7535" s="696"/>
      <c r="W7535" s="694"/>
      <c r="X7535" s="696"/>
      <c r="Y7535" s="694"/>
      <c r="Z7535" s="696"/>
      <c r="AA7535" s="694"/>
      <c r="AB7535" s="696"/>
      <c r="AC7535" s="694"/>
      <c r="AD7535" s="696"/>
      <c r="AE7535" s="694"/>
      <c r="AF7535" s="696"/>
      <c r="AG7535" s="694"/>
      <c r="AH7535" s="696"/>
      <c r="AI7535" s="694"/>
      <c r="AJ7535" s="696"/>
      <c r="AK7535" s="694"/>
      <c r="AL7535" s="696"/>
      <c r="AM7535" s="694"/>
      <c r="AN7535" s="696"/>
      <c r="AO7535" s="694"/>
    </row>
    <row r="7536" spans="2:41" ht="3.75" customHeight="1">
      <c r="B7536" s="140"/>
      <c r="C7536" s="141"/>
      <c r="D7536" s="141"/>
      <c r="E7536" s="141"/>
      <c r="F7536" s="141"/>
      <c r="G7536" s="141"/>
      <c r="H7536" s="141"/>
      <c r="I7536" s="142"/>
      <c r="J7536" s="141"/>
      <c r="K7536" s="141"/>
      <c r="L7536" s="141"/>
      <c r="M7536" s="141"/>
      <c r="N7536" s="141"/>
      <c r="O7536" s="141"/>
      <c r="P7536" s="141"/>
      <c r="Q7536" s="141"/>
      <c r="R7536" s="141"/>
      <c r="S7536" s="141"/>
      <c r="T7536" s="141"/>
      <c r="U7536" s="141"/>
      <c r="V7536" s="141"/>
      <c r="W7536" s="141"/>
      <c r="X7536" s="141"/>
      <c r="Y7536" s="141"/>
      <c r="Z7536" s="141"/>
      <c r="AA7536" s="141"/>
      <c r="AB7536" s="141"/>
      <c r="AC7536" s="141"/>
      <c r="AD7536" s="141"/>
      <c r="AE7536" s="141"/>
      <c r="AF7536" s="141"/>
      <c r="AG7536" s="141"/>
      <c r="AH7536" s="141"/>
      <c r="AI7536" s="141"/>
      <c r="AJ7536" s="141"/>
      <c r="AK7536" s="141"/>
      <c r="AL7536" s="141"/>
      <c r="AM7536" s="141"/>
      <c r="AN7536" s="141"/>
      <c r="AO7536" s="142"/>
    </row>
    <row r="7537" spans="2:41" ht="3.75" customHeight="1">
      <c r="B7537" s="130"/>
      <c r="C7537" s="131"/>
      <c r="D7537" s="131"/>
      <c r="E7537" s="131"/>
      <c r="F7537" s="131"/>
      <c r="G7537" s="131"/>
      <c r="H7537" s="131"/>
      <c r="I7537" s="132"/>
      <c r="J7537" s="131"/>
      <c r="K7537" s="131"/>
      <c r="L7537" s="131"/>
      <c r="M7537" s="131"/>
      <c r="N7537" s="131"/>
      <c r="O7537" s="131"/>
      <c r="P7537" s="131"/>
      <c r="Q7537" s="131"/>
      <c r="R7537" s="131"/>
      <c r="S7537" s="131"/>
      <c r="T7537" s="131"/>
      <c r="U7537" s="131"/>
      <c r="V7537" s="131"/>
      <c r="W7537" s="131"/>
      <c r="X7537" s="131"/>
      <c r="Y7537" s="131"/>
      <c r="Z7537" s="131"/>
      <c r="AA7537" s="131"/>
      <c r="AB7537" s="131"/>
      <c r="AC7537" s="131"/>
      <c r="AD7537" s="131"/>
      <c r="AE7537" s="131"/>
      <c r="AF7537" s="131"/>
      <c r="AG7537" s="131"/>
      <c r="AH7537" s="131"/>
      <c r="AI7537" s="131"/>
      <c r="AJ7537" s="131"/>
      <c r="AK7537" s="131"/>
      <c r="AL7537" s="131"/>
      <c r="AM7537" s="131"/>
      <c r="AN7537" s="131"/>
      <c r="AO7537" s="132"/>
    </row>
    <row r="7538" spans="2:41" ht="13.35" customHeight="1">
      <c r="B7538" s="135" t="s">
        <v>240</v>
      </c>
      <c r="I7538" s="136"/>
      <c r="J7538" s="696"/>
      <c r="K7538" s="694"/>
      <c r="L7538" s="696"/>
      <c r="M7538" s="694"/>
      <c r="N7538" s="696"/>
      <c r="O7538" s="694"/>
      <c r="P7538" s="696"/>
      <c r="Q7538" s="694"/>
      <c r="R7538" s="696"/>
      <c r="S7538" s="694"/>
      <c r="T7538" s="696"/>
      <c r="U7538" s="694"/>
      <c r="V7538" s="696"/>
      <c r="W7538" s="694"/>
      <c r="X7538" s="696"/>
      <c r="Y7538" s="694"/>
      <c r="Z7538" s="696"/>
      <c r="AA7538" s="694"/>
      <c r="AB7538" s="696"/>
      <c r="AC7538" s="694"/>
      <c r="AD7538" s="696"/>
      <c r="AE7538" s="694"/>
      <c r="AF7538" s="696"/>
      <c r="AG7538" s="694"/>
      <c r="AH7538" s="696"/>
      <c r="AI7538" s="694"/>
      <c r="AJ7538" s="696"/>
      <c r="AK7538" s="694"/>
      <c r="AL7538" s="696"/>
      <c r="AM7538" s="694"/>
      <c r="AN7538" s="696"/>
      <c r="AO7538" s="694"/>
    </row>
    <row r="7539" spans="2:41" ht="3.75" customHeight="1">
      <c r="B7539" s="140"/>
      <c r="C7539" s="141"/>
      <c r="D7539" s="141"/>
      <c r="E7539" s="141"/>
      <c r="F7539" s="141"/>
      <c r="G7539" s="141"/>
      <c r="H7539" s="141"/>
      <c r="I7539" s="142"/>
      <c r="J7539" s="141"/>
      <c r="K7539" s="141"/>
      <c r="L7539" s="141"/>
      <c r="M7539" s="141"/>
      <c r="N7539" s="141"/>
      <c r="O7539" s="141"/>
      <c r="P7539" s="141"/>
      <c r="Q7539" s="141"/>
      <c r="R7539" s="141"/>
      <c r="S7539" s="141"/>
      <c r="T7539" s="141"/>
      <c r="U7539" s="141"/>
      <c r="V7539" s="141"/>
      <c r="W7539" s="141"/>
      <c r="X7539" s="141"/>
      <c r="Y7539" s="141"/>
      <c r="Z7539" s="141"/>
      <c r="AA7539" s="141"/>
      <c r="AB7539" s="141"/>
      <c r="AC7539" s="141"/>
      <c r="AD7539" s="141"/>
      <c r="AE7539" s="141"/>
      <c r="AF7539" s="141"/>
      <c r="AG7539" s="141"/>
      <c r="AH7539" s="141"/>
      <c r="AI7539" s="141"/>
      <c r="AJ7539" s="141"/>
      <c r="AK7539" s="141"/>
      <c r="AL7539" s="141"/>
      <c r="AM7539" s="141"/>
      <c r="AN7539" s="141"/>
      <c r="AO7539" s="142"/>
    </row>
    <row r="7540" spans="2:41" ht="3.75" customHeight="1">
      <c r="B7540" s="130"/>
      <c r="C7540" s="131"/>
      <c r="D7540" s="131"/>
      <c r="E7540" s="131"/>
      <c r="F7540" s="131"/>
      <c r="G7540" s="131"/>
      <c r="H7540" s="131"/>
      <c r="I7540" s="132"/>
      <c r="J7540" s="131"/>
      <c r="K7540" s="131"/>
      <c r="L7540" s="131"/>
      <c r="M7540" s="131"/>
      <c r="N7540" s="131"/>
      <c r="O7540" s="131"/>
      <c r="P7540" s="131"/>
      <c r="Q7540" s="131"/>
      <c r="R7540" s="131"/>
      <c r="S7540" s="131"/>
      <c r="T7540" s="131"/>
      <c r="U7540" s="131"/>
      <c r="V7540" s="131"/>
      <c r="W7540" s="131"/>
      <c r="X7540" s="131"/>
      <c r="Y7540" s="131"/>
      <c r="Z7540" s="131"/>
      <c r="AA7540" s="131"/>
      <c r="AB7540" s="131"/>
      <c r="AC7540" s="131"/>
      <c r="AD7540" s="131"/>
      <c r="AE7540" s="131"/>
      <c r="AF7540" s="131"/>
      <c r="AG7540" s="131"/>
      <c r="AH7540" s="131"/>
      <c r="AI7540" s="131"/>
      <c r="AJ7540" s="131"/>
      <c r="AK7540" s="131"/>
      <c r="AL7540" s="131"/>
      <c r="AM7540" s="131"/>
      <c r="AN7540" s="131"/>
      <c r="AO7540" s="132"/>
    </row>
    <row r="7541" spans="2:41" ht="13.35" customHeight="1">
      <c r="B7541" s="135" t="s">
        <v>236</v>
      </c>
      <c r="I7541" s="136"/>
      <c r="J7541" s="696"/>
      <c r="K7541" s="694"/>
      <c r="L7541" s="696"/>
      <c r="M7541" s="694"/>
      <c r="N7541" s="696"/>
      <c r="O7541" s="694"/>
      <c r="P7541" s="696"/>
      <c r="Q7541" s="694"/>
      <c r="R7541" s="696"/>
      <c r="S7541" s="694"/>
      <c r="T7541" s="696"/>
      <c r="U7541" s="694"/>
      <c r="V7541" s="696"/>
      <c r="W7541" s="694"/>
      <c r="X7541" s="696"/>
      <c r="Y7541" s="694"/>
      <c r="Z7541" s="696"/>
      <c r="AA7541" s="694"/>
      <c r="AB7541" s="696"/>
      <c r="AC7541" s="694"/>
      <c r="AD7541" s="696"/>
      <c r="AE7541" s="694"/>
      <c r="AF7541" s="696"/>
      <c r="AG7541" s="694"/>
      <c r="AH7541" s="696"/>
      <c r="AI7541" s="694"/>
      <c r="AJ7541" s="696"/>
      <c r="AK7541" s="694"/>
      <c r="AL7541" s="696"/>
      <c r="AM7541" s="694"/>
      <c r="AN7541" s="696"/>
      <c r="AO7541" s="694"/>
    </row>
    <row r="7542" spans="2:41" ht="3.75" customHeight="1">
      <c r="B7542" s="140"/>
      <c r="C7542" s="141"/>
      <c r="D7542" s="141"/>
      <c r="E7542" s="141"/>
      <c r="F7542" s="141"/>
      <c r="G7542" s="141"/>
      <c r="H7542" s="141"/>
      <c r="I7542" s="142"/>
      <c r="J7542" s="141"/>
      <c r="K7542" s="141"/>
      <c r="L7542" s="141"/>
      <c r="M7542" s="141"/>
      <c r="N7542" s="141"/>
      <c r="O7542" s="141"/>
      <c r="P7542" s="141"/>
      <c r="Q7542" s="141"/>
      <c r="R7542" s="141"/>
      <c r="S7542" s="141"/>
      <c r="T7542" s="141"/>
      <c r="U7542" s="141"/>
      <c r="V7542" s="141"/>
      <c r="W7542" s="141"/>
      <c r="X7542" s="141"/>
      <c r="Y7542" s="141"/>
      <c r="Z7542" s="141"/>
      <c r="AA7542" s="141"/>
      <c r="AB7542" s="141"/>
      <c r="AC7542" s="141"/>
      <c r="AD7542" s="141"/>
      <c r="AE7542" s="141"/>
      <c r="AF7542" s="141"/>
      <c r="AG7542" s="141"/>
      <c r="AH7542" s="141"/>
      <c r="AI7542" s="141"/>
      <c r="AJ7542" s="141"/>
      <c r="AK7542" s="141"/>
      <c r="AL7542" s="141"/>
      <c r="AM7542" s="141"/>
      <c r="AN7542" s="141"/>
      <c r="AO7542" s="142"/>
    </row>
    <row r="7543" spans="2:41" ht="3.75" customHeight="1">
      <c r="B7543" s="130"/>
      <c r="C7543" s="131"/>
      <c r="D7543" s="131"/>
      <c r="E7543" s="131"/>
      <c r="F7543" s="131"/>
      <c r="G7543" s="131"/>
      <c r="H7543" s="131"/>
      <c r="I7543" s="132"/>
      <c r="J7543" s="131"/>
      <c r="K7543" s="131"/>
      <c r="L7543" s="131"/>
      <c r="M7543" s="131"/>
      <c r="N7543" s="131"/>
      <c r="O7543" s="131"/>
      <c r="P7543" s="131"/>
      <c r="Q7543" s="131"/>
      <c r="R7543" s="131"/>
      <c r="S7543" s="131"/>
      <c r="T7543" s="131"/>
      <c r="U7543" s="131"/>
      <c r="V7543" s="131"/>
      <c r="W7543" s="131"/>
      <c r="X7543" s="131"/>
      <c r="Y7543" s="131"/>
      <c r="Z7543" s="131"/>
      <c r="AA7543" s="131"/>
      <c r="AB7543" s="131"/>
      <c r="AC7543" s="131"/>
      <c r="AD7543" s="131"/>
      <c r="AE7543" s="131"/>
      <c r="AF7543" s="131"/>
      <c r="AG7543" s="131"/>
      <c r="AH7543" s="131"/>
      <c r="AI7543" s="131"/>
      <c r="AJ7543" s="131"/>
      <c r="AK7543" s="131"/>
      <c r="AL7543" s="131"/>
      <c r="AM7543" s="131"/>
      <c r="AN7543" s="131"/>
      <c r="AO7543" s="132"/>
    </row>
    <row r="7544" spans="2:41" ht="13.35" customHeight="1">
      <c r="B7544" s="135" t="s">
        <v>241</v>
      </c>
      <c r="I7544" s="136"/>
      <c r="J7544" s="696"/>
      <c r="K7544" s="694"/>
      <c r="L7544" s="696"/>
      <c r="M7544" s="694"/>
      <c r="N7544" s="696"/>
      <c r="O7544" s="694"/>
      <c r="P7544" s="696"/>
      <c r="Q7544" s="694"/>
      <c r="R7544" s="696"/>
      <c r="S7544" s="694"/>
      <c r="T7544" s="696"/>
      <c r="U7544" s="694"/>
      <c r="V7544" s="696"/>
      <c r="W7544" s="694"/>
      <c r="X7544" s="696"/>
      <c r="Y7544" s="694"/>
      <c r="Z7544" s="696"/>
      <c r="AA7544" s="694"/>
      <c r="AB7544" s="696"/>
      <c r="AC7544" s="694"/>
      <c r="AD7544" s="696"/>
      <c r="AE7544" s="694"/>
      <c r="AF7544" s="696"/>
      <c r="AG7544" s="694"/>
      <c r="AH7544" s="696"/>
      <c r="AI7544" s="694"/>
      <c r="AJ7544" s="696"/>
      <c r="AK7544" s="694"/>
      <c r="AL7544" s="696"/>
      <c r="AM7544" s="694"/>
      <c r="AN7544" s="696"/>
      <c r="AO7544" s="694"/>
    </row>
    <row r="7545" spans="2:41" ht="3.75" customHeight="1">
      <c r="B7545" s="140"/>
      <c r="C7545" s="141"/>
      <c r="D7545" s="141"/>
      <c r="E7545" s="141"/>
      <c r="F7545" s="141"/>
      <c r="G7545" s="141"/>
      <c r="H7545" s="141"/>
      <c r="I7545" s="142"/>
      <c r="J7545" s="141"/>
      <c r="K7545" s="141"/>
      <c r="L7545" s="141"/>
      <c r="M7545" s="141"/>
      <c r="N7545" s="141"/>
      <c r="O7545" s="141"/>
      <c r="P7545" s="141"/>
      <c r="Q7545" s="141"/>
      <c r="R7545" s="141"/>
      <c r="S7545" s="141"/>
      <c r="T7545" s="141"/>
      <c r="U7545" s="141"/>
      <c r="V7545" s="141"/>
      <c r="W7545" s="141"/>
      <c r="X7545" s="141"/>
      <c r="Y7545" s="141"/>
      <c r="Z7545" s="141"/>
      <c r="AA7545" s="141"/>
      <c r="AB7545" s="141"/>
      <c r="AC7545" s="141"/>
      <c r="AD7545" s="141"/>
      <c r="AE7545" s="141"/>
      <c r="AF7545" s="141"/>
      <c r="AG7545" s="141"/>
      <c r="AH7545" s="141"/>
      <c r="AI7545" s="141"/>
      <c r="AJ7545" s="141"/>
      <c r="AK7545" s="141"/>
      <c r="AL7545" s="141"/>
      <c r="AM7545" s="141"/>
      <c r="AN7545" s="141"/>
      <c r="AO7545" s="142"/>
    </row>
    <row r="7546" spans="2:41" ht="3.75" customHeight="1">
      <c r="B7546" s="130"/>
      <c r="C7546" s="131"/>
      <c r="D7546" s="131"/>
      <c r="E7546" s="131"/>
      <c r="F7546" s="131"/>
      <c r="G7546" s="131"/>
      <c r="H7546" s="131"/>
      <c r="I7546" s="132"/>
      <c r="J7546" s="131"/>
      <c r="K7546" s="131"/>
      <c r="L7546" s="131"/>
      <c r="M7546" s="131"/>
      <c r="N7546" s="131"/>
      <c r="O7546" s="131"/>
      <c r="P7546" s="131"/>
      <c r="Q7546" s="131"/>
      <c r="R7546" s="131"/>
      <c r="S7546" s="131"/>
      <c r="T7546" s="131"/>
      <c r="U7546" s="131"/>
      <c r="V7546" s="131"/>
      <c r="W7546" s="131"/>
      <c r="X7546" s="131"/>
      <c r="Y7546" s="131"/>
      <c r="Z7546" s="131"/>
      <c r="AA7546" s="131"/>
      <c r="AB7546" s="131"/>
      <c r="AC7546" s="131"/>
      <c r="AD7546" s="131"/>
      <c r="AE7546" s="131"/>
      <c r="AF7546" s="131"/>
      <c r="AG7546" s="131"/>
      <c r="AH7546" s="131"/>
      <c r="AI7546" s="131"/>
      <c r="AJ7546" s="131"/>
      <c r="AK7546" s="131"/>
      <c r="AL7546" s="131"/>
      <c r="AM7546" s="131"/>
      <c r="AN7546" s="131"/>
      <c r="AO7546" s="132"/>
    </row>
    <row r="7547" spans="2:41" ht="13.35" customHeight="1">
      <c r="B7547" s="135" t="s">
        <v>236</v>
      </c>
      <c r="I7547" s="136"/>
      <c r="J7547" s="696"/>
      <c r="K7547" s="694"/>
      <c r="L7547" s="696"/>
      <c r="M7547" s="694"/>
      <c r="N7547" s="696"/>
      <c r="O7547" s="694"/>
      <c r="P7547" s="696"/>
      <c r="Q7547" s="694"/>
      <c r="R7547" s="696"/>
      <c r="S7547" s="694"/>
      <c r="T7547" s="696"/>
      <c r="U7547" s="694"/>
      <c r="V7547" s="696"/>
      <c r="W7547" s="694"/>
      <c r="X7547" s="696"/>
      <c r="Y7547" s="694"/>
      <c r="Z7547" s="696"/>
      <c r="AA7547" s="694"/>
      <c r="AB7547" s="696"/>
      <c r="AC7547" s="694"/>
      <c r="AD7547" s="696"/>
      <c r="AE7547" s="694"/>
      <c r="AF7547" s="696"/>
      <c r="AG7547" s="694"/>
      <c r="AH7547" s="696"/>
      <c r="AI7547" s="694"/>
      <c r="AJ7547" s="696"/>
      <c r="AK7547" s="694"/>
      <c r="AL7547" s="696"/>
      <c r="AM7547" s="694"/>
      <c r="AN7547" s="696"/>
      <c r="AO7547" s="694"/>
    </row>
    <row r="7548" spans="2:41" ht="3.75" customHeight="1">
      <c r="B7548" s="140"/>
      <c r="C7548" s="141"/>
      <c r="D7548" s="141"/>
      <c r="E7548" s="141"/>
      <c r="F7548" s="141"/>
      <c r="G7548" s="141"/>
      <c r="H7548" s="141"/>
      <c r="I7548" s="142"/>
      <c r="J7548" s="143"/>
      <c r="K7548" s="143"/>
      <c r="L7548" s="143"/>
      <c r="M7548" s="143"/>
      <c r="N7548" s="143"/>
      <c r="O7548" s="143"/>
      <c r="P7548" s="143"/>
      <c r="Q7548" s="143"/>
      <c r="R7548" s="143"/>
      <c r="S7548" s="143"/>
      <c r="T7548" s="143"/>
      <c r="U7548" s="143"/>
      <c r="V7548" s="143"/>
      <c r="W7548" s="143"/>
      <c r="X7548" s="143"/>
      <c r="Y7548" s="143"/>
      <c r="Z7548" s="143"/>
      <c r="AA7548" s="143"/>
      <c r="AB7548" s="143"/>
      <c r="AC7548" s="143"/>
      <c r="AD7548" s="143"/>
      <c r="AE7548" s="143"/>
      <c r="AF7548" s="143"/>
      <c r="AG7548" s="143"/>
      <c r="AH7548" s="143"/>
      <c r="AI7548" s="143"/>
      <c r="AJ7548" s="143"/>
      <c r="AK7548" s="143"/>
      <c r="AL7548" s="143"/>
      <c r="AM7548" s="143"/>
      <c r="AN7548" s="143"/>
      <c r="AO7548" s="144"/>
    </row>
    <row r="7549" spans="2:41" ht="3.75" customHeight="1">
      <c r="B7549" s="135"/>
      <c r="I7549" s="136"/>
      <c r="J7549" s="137"/>
      <c r="K7549" s="137"/>
      <c r="L7549" s="137"/>
      <c r="M7549" s="137"/>
      <c r="N7549" s="137"/>
      <c r="O7549" s="137"/>
      <c r="P7549" s="137"/>
      <c r="Q7549" s="137"/>
      <c r="R7549" s="137"/>
      <c r="S7549" s="137"/>
      <c r="T7549" s="137"/>
      <c r="U7549" s="137"/>
      <c r="V7549" s="137"/>
      <c r="W7549" s="137"/>
      <c r="X7549" s="137"/>
      <c r="Y7549" s="137"/>
      <c r="Z7549" s="137"/>
      <c r="AA7549" s="137"/>
      <c r="AB7549" s="137"/>
      <c r="AC7549" s="137"/>
      <c r="AD7549" s="137"/>
      <c r="AE7549" s="137"/>
      <c r="AF7549" s="137"/>
      <c r="AG7549" s="137"/>
      <c r="AH7549" s="137"/>
      <c r="AI7549" s="137"/>
      <c r="AJ7549" s="137"/>
      <c r="AK7549" s="137"/>
      <c r="AL7549" s="137"/>
      <c r="AM7549" s="137"/>
      <c r="AN7549" s="137"/>
      <c r="AO7549" s="138"/>
    </row>
    <row r="7550" spans="2:41" ht="13.35" customHeight="1">
      <c r="B7550" s="800" t="s">
        <v>3737</v>
      </c>
      <c r="C7550" s="801"/>
      <c r="D7550" s="801"/>
      <c r="E7550" s="801"/>
      <c r="F7550" s="801"/>
      <c r="G7550" s="801"/>
      <c r="H7550" s="801"/>
      <c r="I7550" s="802"/>
      <c r="J7550" s="803"/>
      <c r="K7550" s="798"/>
      <c r="L7550" s="798"/>
      <c r="M7550" s="799"/>
      <c r="N7550" s="797"/>
      <c r="O7550" s="798"/>
      <c r="P7550" s="798"/>
      <c r="Q7550" s="799"/>
      <c r="R7550" s="797"/>
      <c r="S7550" s="798"/>
      <c r="T7550" s="798"/>
      <c r="U7550" s="799"/>
      <c r="V7550" s="797"/>
      <c r="W7550" s="798"/>
      <c r="X7550" s="798"/>
      <c r="Y7550" s="799"/>
      <c r="Z7550" s="797"/>
      <c r="AA7550" s="798"/>
      <c r="AB7550" s="798"/>
      <c r="AC7550" s="799"/>
      <c r="AD7550" s="797"/>
      <c r="AE7550" s="798"/>
      <c r="AF7550" s="798"/>
      <c r="AG7550" s="799"/>
      <c r="AH7550" s="797"/>
      <c r="AI7550" s="798"/>
      <c r="AJ7550" s="798"/>
      <c r="AK7550" s="799"/>
      <c r="AL7550" s="797"/>
      <c r="AM7550" s="798"/>
      <c r="AN7550" s="798"/>
      <c r="AO7550" s="799"/>
    </row>
    <row r="7551" spans="2:41" ht="3.75" customHeight="1">
      <c r="B7551" s="140"/>
      <c r="C7551" s="141"/>
      <c r="D7551" s="141"/>
      <c r="E7551" s="141"/>
      <c r="F7551" s="141"/>
      <c r="G7551" s="141"/>
      <c r="H7551" s="141"/>
      <c r="I7551" s="142"/>
      <c r="AO7551" s="136"/>
    </row>
    <row r="7552" spans="2:41" ht="3.75" customHeight="1">
      <c r="B7552" s="130"/>
      <c r="C7552" s="131"/>
      <c r="D7552" s="131"/>
      <c r="E7552" s="131"/>
      <c r="F7552" s="131"/>
      <c r="G7552" s="131"/>
      <c r="H7552" s="131"/>
      <c r="I7552" s="132"/>
      <c r="J7552" s="781" t="str">
        <f>IF(OR(新_新規_4!AE14&lt;&gt;0,新_新規_4!AF14&lt;&gt;0,新_新規_4!AG14&lt;&gt;0,新_新規_4!AI14&lt;&gt;0), 新_新規_4!AE14, "")
&amp;IF(OR(新_変更_4!BG26&lt;&gt;0,新_変更_4!BH26&lt;&gt;0,新_変更_4!BI26&lt;&gt;0,新_変更_4!BK26&lt;&gt;0), 新_変更_4!BG26, "")</f>
        <v/>
      </c>
      <c r="K7552" s="781" t="str">
        <f>IF(OR(新_新規_4!AE14&lt;&gt;0,新_新規_4!AF14&lt;&gt;0,新_新規_4!AG14&lt;&gt;0,新_新規_4!AI14&lt;&gt;0), 新_新規_4!AF14, "")
&amp;IF(OR(新_変更_4!BG26&lt;&gt;0,新_変更_4!BH26&lt;&gt;0,新_変更_4!BI26&lt;&gt;0,新_変更_4!BK26&lt;&gt;0), 新_変更_4!BH26, "")</f>
        <v/>
      </c>
      <c r="L7552" s="781" t="str">
        <f>IF(OR(新_新規_4!AE14&lt;&gt;0,新_新規_4!AF14&lt;&gt;0,新_新規_4!AG14&lt;&gt;0,新_新規_4!AI14&lt;&gt;0), 新_新規_4!AG14, "")
&amp;IF(OR(新_変更_4!BG26&lt;&gt;0,新_変更_4!BH26&lt;&gt;0,新_変更_4!BI26&lt;&gt;0,新_変更_4!BK26&lt;&gt;0), 新_変更_4!BI26, "")</f>
        <v/>
      </c>
      <c r="M7552" s="131"/>
      <c r="N7552" s="781" t="str">
        <f>IF(OR(新_新規_4!AE14&lt;&gt;0,新_新規_4!AF14&lt;&gt;0,新_新規_4!AG14&lt;&gt;0,新_新規_4!AI14&lt;&gt;0), 新_新規_4!AI14, "")
&amp;IF(OR(新_変更_4!BG26&lt;&gt;0,新_変更_4!BH26&lt;&gt;0,新_変更_4!BI26&lt;&gt;0,新_変更_4!BK26&lt;&gt;0), 新_変更_4!BK26, "")</f>
        <v/>
      </c>
      <c r="O7552" s="131"/>
      <c r="P7552" s="131"/>
      <c r="Q7552" s="131"/>
      <c r="R7552" s="131"/>
      <c r="S7552" s="131"/>
      <c r="T7552" s="131"/>
      <c r="U7552" s="130"/>
      <c r="V7552" s="131"/>
      <c r="W7552" s="131"/>
      <c r="X7552" s="131"/>
      <c r="Y7552" s="131"/>
      <c r="Z7552" s="131"/>
      <c r="AA7552" s="131"/>
      <c r="AB7552" s="132"/>
      <c r="AC7552" s="781" t="str">
        <f>IF(OR(新_新規_4!BI14&lt;&gt;0,新_新規_4!BJ14&lt;&gt;0,新_新規_4!BK14&lt;&gt;0,新_新規_4!BM14&lt;&gt;0), 新_新規_4!BI14, "")
&amp;IF(OR(新_変更_4!CK26&lt;&gt;0,新_変更_4!CL26&lt;&gt;0,新_変更_4!CM26&lt;&gt;0,新_変更_4!CO26&lt;&gt;0), 新_変更_4!CK26, "")</f>
        <v/>
      </c>
      <c r="AD7552" s="781" t="str">
        <f>IF(OR(新_新規_4!BI14&lt;&gt;0,新_新規_4!BJ14&lt;&gt;0,新_新規_4!BK14&lt;&gt;0,新_新規_4!BM14&lt;&gt;0), 新_新規_4!BJ14, "")
&amp;IF(OR(新_変更_4!CK26&lt;&gt;0,新_変更_4!CL26&lt;&gt;0,新_変更_4!CM26&lt;&gt;0,新_変更_4!CO26&lt;&gt;0), 新_変更_4!CL26, "")</f>
        <v/>
      </c>
      <c r="AE7552" s="804" t="str">
        <f>IF(OR(新_新規_4!BI14&lt;&gt;0,新_新規_4!BJ14&lt;&gt;0,新_新規_4!BK14&lt;&gt;0,新_新規_4!BM14&lt;&gt;0), 新_新規_4!BK14, "")
&amp;IF(OR(新_変更_4!CK26&lt;&gt;0,新_変更_4!CL26&lt;&gt;0,新_変更_4!CM26&lt;&gt;0,新_変更_4!CO26&lt;&gt;0), 新_変更_4!CM26, "")</f>
        <v/>
      </c>
      <c r="AF7552" s="131"/>
      <c r="AG7552" s="804" t="str">
        <f>IF(OR(新_新規_4!BI14&lt;&gt;0,新_新規_4!BJ14&lt;&gt;0,新_新規_4!BK14&lt;&gt;0,新_新規_4!BM14&lt;&gt;0), 新_新規_4!BM14, "")
&amp;IF(OR(新_変更_4!CK26&lt;&gt;0,新_変更_4!CL26&lt;&gt;0,新_変更_4!CM26&lt;&gt;0,新_変更_4!CO26&lt;&gt;0), 新_変更_4!CO26, "")</f>
        <v/>
      </c>
      <c r="AH7552" s="131"/>
      <c r="AI7552" s="133"/>
      <c r="AJ7552" s="133"/>
      <c r="AK7552" s="131"/>
      <c r="AL7552" s="131"/>
      <c r="AM7552" s="131"/>
      <c r="AN7552" s="131"/>
      <c r="AO7552" s="132"/>
    </row>
    <row r="7553" spans="2:41" ht="13.95" customHeight="1">
      <c r="B7553" s="135" t="s">
        <v>245</v>
      </c>
      <c r="I7553" s="136"/>
      <c r="J7553" s="782"/>
      <c r="K7553" s="782"/>
      <c r="L7553" s="782"/>
      <c r="M7553" s="124" t="s">
        <v>388</v>
      </c>
      <c r="N7553" s="782"/>
      <c r="O7553" s="124" t="s">
        <v>112</v>
      </c>
      <c r="U7553" s="135" t="s">
        <v>247</v>
      </c>
      <c r="AB7553" s="136"/>
      <c r="AC7553" s="782"/>
      <c r="AD7553" s="782"/>
      <c r="AE7553" s="805"/>
      <c r="AF7553" s="124" t="s">
        <v>388</v>
      </c>
      <c r="AG7553" s="805"/>
      <c r="AH7553" s="124" t="s">
        <v>112</v>
      </c>
      <c r="AI7553" s="137"/>
      <c r="AJ7553" s="137"/>
      <c r="AO7553" s="136"/>
    </row>
    <row r="7554" spans="2:41" ht="3.75" customHeight="1">
      <c r="B7554" s="140"/>
      <c r="C7554" s="141"/>
      <c r="D7554" s="141"/>
      <c r="E7554" s="141"/>
      <c r="F7554" s="141"/>
      <c r="G7554" s="141"/>
      <c r="H7554" s="141"/>
      <c r="I7554" s="142"/>
      <c r="J7554" s="783"/>
      <c r="K7554" s="783"/>
      <c r="L7554" s="783"/>
      <c r="M7554" s="141"/>
      <c r="N7554" s="783"/>
      <c r="O7554" s="141"/>
      <c r="P7554" s="141"/>
      <c r="Q7554" s="141"/>
      <c r="R7554" s="141"/>
      <c r="S7554" s="141"/>
      <c r="T7554" s="141"/>
      <c r="U7554" s="140"/>
      <c r="V7554" s="141"/>
      <c r="W7554" s="141"/>
      <c r="X7554" s="141"/>
      <c r="Y7554" s="141"/>
      <c r="Z7554" s="141"/>
      <c r="AA7554" s="141"/>
      <c r="AB7554" s="142"/>
      <c r="AC7554" s="783"/>
      <c r="AD7554" s="783"/>
      <c r="AE7554" s="806"/>
      <c r="AF7554" s="141"/>
      <c r="AG7554" s="806"/>
      <c r="AH7554" s="141"/>
      <c r="AI7554" s="143"/>
      <c r="AJ7554" s="143"/>
      <c r="AK7554" s="141"/>
      <c r="AL7554" s="141"/>
      <c r="AM7554" s="141"/>
      <c r="AN7554" s="141"/>
      <c r="AO7554" s="142"/>
    </row>
    <row r="7555" spans="2:41" ht="3.75" customHeight="1">
      <c r="B7555" s="130"/>
      <c r="C7555" s="131"/>
      <c r="D7555" s="131"/>
      <c r="E7555" s="131"/>
      <c r="F7555" s="131"/>
      <c r="G7555" s="131"/>
      <c r="H7555" s="131"/>
      <c r="I7555" s="131"/>
      <c r="J7555" s="781" t="str">
        <f>IF(OR(新_新規_4!BI15&lt;&gt;0,新_新規_4!BJ15&lt;&gt;0,新_新規_4!BK15&lt;&gt;0,新_新規_4!BM15&lt;&gt;0), 新_新規_4!BI15, "")
&amp;IF(OR(新_変更_4!CK27&lt;&gt;0,新_変更_4!CL27&lt;&gt;0,新_変更_4!CM27&lt;&gt;0,新_変更_4!CO27&lt;&gt;0), 新_変更_4!CK27, "")</f>
        <v/>
      </c>
      <c r="K7555" s="781" t="str">
        <f>IF(AND(新_新規_4!BI15&lt;&gt;0,新_新規_4!BJ15&lt;&gt;0,新_新規_4!BK15&lt;&gt;0,新_新規_4!BM15&lt;&gt;0), 新_新規_4!BJ15, "")
&amp;IF(AND(新_変更_4!CK27&lt;&gt;0,新_変更_4!CL27&lt;&gt;0,新_変更_4!CM27&lt;&gt;0,新_変更_4!CO27&lt;&gt;0), 新_変更_4!CL27, "")</f>
        <v/>
      </c>
      <c r="L7555" s="781" t="str">
        <f>IF(OR(新_新規_4!BI15&lt;&gt;0,新_新規_4!BJ15&lt;&gt;0,新_新規_4!BK15&lt;&gt;0,新_新規_4!BM15&lt;&gt;0), 新_新規_4!BK15, "")
&amp;IF(OR(新_変更_4!CK27&lt;&gt;0,新_変更_4!CL27&lt;&gt;0,新_変更_4!CM27&lt;&gt;0,新_変更_4!CO27&lt;&gt;0), 新_変更_4!CM27, "")</f>
        <v/>
      </c>
      <c r="M7555" s="131"/>
      <c r="N7555" s="781" t="str">
        <f>IF(OR(新_新規_4!BI15&lt;&gt;0,新_新規_4!BJ15&lt;&gt;0,新_新規_4!BK15&lt;&gt;0,新_新規_4!BM15&lt;&gt;0), 新_新規_4!BM15, "")
&amp;IF(OR(新_変更_4!CK27&lt;&gt;0,新_変更_4!CL27&lt;&gt;0,新_変更_4!CM27&lt;&gt;0,新_変更_4!CO27&lt;&gt;0), 新_変更_4!CO27, "")</f>
        <v/>
      </c>
      <c r="O7555" s="131"/>
      <c r="P7555" s="131"/>
      <c r="Q7555" s="131"/>
      <c r="R7555" s="131"/>
      <c r="S7555" s="131"/>
      <c r="T7555" s="132"/>
      <c r="U7555" s="130"/>
      <c r="V7555" s="131"/>
      <c r="W7555" s="131"/>
      <c r="X7555" s="131"/>
      <c r="Y7555" s="131"/>
      <c r="Z7555" s="131"/>
      <c r="AA7555" s="131"/>
      <c r="AB7555" s="131"/>
      <c r="AC7555" s="133"/>
      <c r="AD7555" s="133"/>
      <c r="AE7555" s="133"/>
      <c r="AF7555" s="131"/>
      <c r="AG7555" s="133"/>
      <c r="AH7555" s="131"/>
      <c r="AI7555" s="133"/>
      <c r="AJ7555" s="133"/>
      <c r="AK7555" s="131"/>
      <c r="AL7555" s="131"/>
      <c r="AM7555" s="131"/>
      <c r="AN7555" s="131"/>
      <c r="AO7555" s="132"/>
    </row>
    <row r="7556" spans="2:41" ht="13.95" customHeight="1">
      <c r="B7556" s="135" t="s">
        <v>3738</v>
      </c>
      <c r="J7556" s="782"/>
      <c r="K7556" s="782"/>
      <c r="L7556" s="782"/>
      <c r="M7556" s="124" t="s">
        <v>388</v>
      </c>
      <c r="N7556" s="782"/>
      <c r="O7556" s="124" t="s">
        <v>112</v>
      </c>
      <c r="T7556" s="136"/>
      <c r="U7556" s="135"/>
      <c r="AC7556" s="137"/>
      <c r="AD7556" s="137"/>
      <c r="AE7556" s="137"/>
      <c r="AG7556" s="137"/>
      <c r="AI7556" s="137"/>
      <c r="AJ7556" s="137"/>
      <c r="AO7556" s="136"/>
    </row>
    <row r="7557" spans="2:41" ht="3.75" customHeight="1">
      <c r="B7557" s="140"/>
      <c r="C7557" s="141"/>
      <c r="D7557" s="141"/>
      <c r="E7557" s="141"/>
      <c r="F7557" s="141"/>
      <c r="G7557" s="141"/>
      <c r="H7557" s="141"/>
      <c r="I7557" s="141"/>
      <c r="J7557" s="783"/>
      <c r="K7557" s="783"/>
      <c r="L7557" s="783"/>
      <c r="M7557" s="141"/>
      <c r="N7557" s="783"/>
      <c r="O7557" s="141"/>
      <c r="P7557" s="141"/>
      <c r="Q7557" s="141"/>
      <c r="R7557" s="141"/>
      <c r="S7557" s="141"/>
      <c r="T7557" s="142"/>
      <c r="U7557" s="140"/>
      <c r="V7557" s="141"/>
      <c r="W7557" s="141"/>
      <c r="X7557" s="141"/>
      <c r="Y7557" s="141"/>
      <c r="Z7557" s="141"/>
      <c r="AA7557" s="141"/>
      <c r="AB7557" s="141"/>
      <c r="AC7557" s="143"/>
      <c r="AD7557" s="143"/>
      <c r="AE7557" s="143"/>
      <c r="AF7557" s="141"/>
      <c r="AG7557" s="143"/>
      <c r="AH7557" s="141"/>
      <c r="AI7557" s="143"/>
      <c r="AJ7557" s="143"/>
      <c r="AK7557" s="141"/>
      <c r="AL7557" s="141"/>
      <c r="AM7557" s="141"/>
      <c r="AN7557" s="141"/>
      <c r="AO7557" s="142"/>
    </row>
    <row r="7558" spans="2:41" ht="3.75" customHeight="1">
      <c r="B7558" s="130"/>
      <c r="C7558" s="131"/>
      <c r="D7558" s="131"/>
      <c r="E7558" s="131"/>
      <c r="F7558" s="131"/>
      <c r="G7558" s="131"/>
      <c r="H7558" s="131"/>
      <c r="I7558" s="132"/>
      <c r="J7558" s="683"/>
      <c r="K7558" s="684"/>
      <c r="L7558" s="684"/>
      <c r="M7558" s="684"/>
      <c r="N7558" s="684"/>
      <c r="O7558" s="684"/>
      <c r="P7558" s="684"/>
      <c r="Q7558" s="684"/>
      <c r="R7558" s="684"/>
      <c r="S7558" s="684"/>
      <c r="T7558" s="684"/>
      <c r="U7558" s="684"/>
      <c r="V7558" s="684"/>
      <c r="W7558" s="684"/>
      <c r="X7558" s="684"/>
      <c r="Y7558" s="684"/>
      <c r="Z7558" s="684"/>
      <c r="AA7558" s="684"/>
      <c r="AB7558" s="684"/>
      <c r="AC7558" s="684"/>
      <c r="AD7558" s="684"/>
      <c r="AE7558" s="684"/>
      <c r="AF7558" s="684"/>
      <c r="AG7558" s="684"/>
      <c r="AH7558" s="684"/>
      <c r="AI7558" s="684"/>
      <c r="AJ7558" s="684"/>
      <c r="AK7558" s="684"/>
      <c r="AL7558" s="684"/>
      <c r="AM7558" s="684"/>
      <c r="AN7558" s="684"/>
      <c r="AO7558" s="685"/>
    </row>
    <row r="7559" spans="2:41" ht="13.95" customHeight="1">
      <c r="B7559" s="135" t="s">
        <v>251</v>
      </c>
      <c r="I7559" s="136"/>
      <c r="J7559" s="686"/>
      <c r="K7559" s="687"/>
      <c r="L7559" s="687"/>
      <c r="M7559" s="687"/>
      <c r="N7559" s="687"/>
      <c r="O7559" s="687"/>
      <c r="P7559" s="687"/>
      <c r="Q7559" s="687"/>
      <c r="R7559" s="687"/>
      <c r="S7559" s="687"/>
      <c r="T7559" s="687"/>
      <c r="U7559" s="687"/>
      <c r="V7559" s="687"/>
      <c r="W7559" s="687"/>
      <c r="X7559" s="687"/>
      <c r="Y7559" s="687"/>
      <c r="Z7559" s="687"/>
      <c r="AA7559" s="687"/>
      <c r="AB7559" s="687"/>
      <c r="AC7559" s="687"/>
      <c r="AD7559" s="687"/>
      <c r="AE7559" s="687"/>
      <c r="AF7559" s="687"/>
      <c r="AG7559" s="687"/>
      <c r="AH7559" s="687"/>
      <c r="AI7559" s="687"/>
      <c r="AJ7559" s="687"/>
      <c r="AK7559" s="687"/>
      <c r="AL7559" s="687"/>
      <c r="AM7559" s="687"/>
      <c r="AN7559" s="687"/>
      <c r="AO7559" s="688"/>
    </row>
    <row r="7560" spans="2:41" ht="3.75" customHeight="1">
      <c r="B7560" s="140"/>
      <c r="C7560" s="141"/>
      <c r="D7560" s="141"/>
      <c r="E7560" s="141"/>
      <c r="F7560" s="141"/>
      <c r="G7560" s="141"/>
      <c r="H7560" s="141"/>
      <c r="I7560" s="142"/>
      <c r="J7560" s="689"/>
      <c r="K7560" s="690"/>
      <c r="L7560" s="690"/>
      <c r="M7560" s="690"/>
      <c r="N7560" s="690"/>
      <c r="O7560" s="690"/>
      <c r="P7560" s="690"/>
      <c r="Q7560" s="690"/>
      <c r="R7560" s="690"/>
      <c r="S7560" s="690"/>
      <c r="T7560" s="690"/>
      <c r="U7560" s="690"/>
      <c r="V7560" s="690"/>
      <c r="W7560" s="690"/>
      <c r="X7560" s="690"/>
      <c r="Y7560" s="690"/>
      <c r="Z7560" s="690"/>
      <c r="AA7560" s="690"/>
      <c r="AB7560" s="690"/>
      <c r="AC7560" s="690"/>
      <c r="AD7560" s="690"/>
      <c r="AE7560" s="690"/>
      <c r="AF7560" s="690"/>
      <c r="AG7560" s="690"/>
      <c r="AH7560" s="690"/>
      <c r="AI7560" s="690"/>
      <c r="AJ7560" s="690"/>
      <c r="AK7560" s="690"/>
      <c r="AL7560" s="690"/>
      <c r="AM7560" s="690"/>
      <c r="AN7560" s="690"/>
      <c r="AO7560" s="691"/>
    </row>
    <row r="7561" spans="2:41" ht="3.75" customHeight="1">
      <c r="B7561" s="130"/>
      <c r="C7561" s="131"/>
      <c r="D7561" s="131"/>
      <c r="E7561" s="131"/>
      <c r="F7561" s="131"/>
      <c r="G7561" s="131"/>
      <c r="H7561" s="131"/>
      <c r="I7561" s="132"/>
      <c r="J7561" s="683"/>
      <c r="K7561" s="684"/>
      <c r="L7561" s="684"/>
      <c r="M7561" s="684"/>
      <c r="N7561" s="684"/>
      <c r="O7561" s="684"/>
      <c r="P7561" s="684"/>
      <c r="Q7561" s="684"/>
      <c r="R7561" s="684"/>
      <c r="S7561" s="684"/>
      <c r="T7561" s="684"/>
      <c r="U7561" s="684"/>
      <c r="V7561" s="684"/>
      <c r="W7561" s="684"/>
      <c r="X7561" s="684"/>
      <c r="Y7561" s="684"/>
      <c r="Z7561" s="684"/>
      <c r="AA7561" s="684"/>
      <c r="AB7561" s="684"/>
      <c r="AC7561" s="684"/>
      <c r="AD7561" s="684"/>
      <c r="AE7561" s="684"/>
      <c r="AF7561" s="684"/>
      <c r="AG7561" s="684"/>
      <c r="AH7561" s="684"/>
      <c r="AI7561" s="684"/>
      <c r="AJ7561" s="684"/>
      <c r="AK7561" s="684"/>
      <c r="AL7561" s="684"/>
      <c r="AM7561" s="684"/>
      <c r="AN7561" s="684"/>
      <c r="AO7561" s="685"/>
    </row>
    <row r="7562" spans="2:41" ht="13.95" customHeight="1">
      <c r="B7562" s="135" t="s">
        <v>252</v>
      </c>
      <c r="I7562" s="136"/>
      <c r="J7562" s="686"/>
      <c r="K7562" s="687"/>
      <c r="L7562" s="687"/>
      <c r="M7562" s="687"/>
      <c r="N7562" s="687"/>
      <c r="O7562" s="687"/>
      <c r="P7562" s="687"/>
      <c r="Q7562" s="687"/>
      <c r="R7562" s="687"/>
      <c r="S7562" s="687"/>
      <c r="T7562" s="687"/>
      <c r="U7562" s="687"/>
      <c r="V7562" s="687"/>
      <c r="W7562" s="687"/>
      <c r="X7562" s="687"/>
      <c r="Y7562" s="687"/>
      <c r="Z7562" s="687"/>
      <c r="AA7562" s="687"/>
      <c r="AB7562" s="687"/>
      <c r="AC7562" s="687"/>
      <c r="AD7562" s="687"/>
      <c r="AE7562" s="687"/>
      <c r="AF7562" s="687"/>
      <c r="AG7562" s="687"/>
      <c r="AH7562" s="687"/>
      <c r="AI7562" s="687"/>
      <c r="AJ7562" s="687"/>
      <c r="AK7562" s="687"/>
      <c r="AL7562" s="687"/>
      <c r="AM7562" s="687"/>
      <c r="AN7562" s="687"/>
      <c r="AO7562" s="688"/>
    </row>
    <row r="7563" spans="2:41" ht="3.75" customHeight="1">
      <c r="B7563" s="140"/>
      <c r="C7563" s="141"/>
      <c r="D7563" s="141"/>
      <c r="E7563" s="141"/>
      <c r="F7563" s="141"/>
      <c r="G7563" s="141"/>
      <c r="H7563" s="141"/>
      <c r="I7563" s="142"/>
      <c r="J7563" s="689"/>
      <c r="K7563" s="690"/>
      <c r="L7563" s="690"/>
      <c r="M7563" s="690"/>
      <c r="N7563" s="690"/>
      <c r="O7563" s="690"/>
      <c r="P7563" s="690"/>
      <c r="Q7563" s="690"/>
      <c r="R7563" s="690"/>
      <c r="S7563" s="690"/>
      <c r="T7563" s="690"/>
      <c r="U7563" s="690"/>
      <c r="V7563" s="690"/>
      <c r="W7563" s="690"/>
      <c r="X7563" s="690"/>
      <c r="Y7563" s="690"/>
      <c r="Z7563" s="690"/>
      <c r="AA7563" s="690"/>
      <c r="AB7563" s="690"/>
      <c r="AC7563" s="690"/>
      <c r="AD7563" s="690"/>
      <c r="AE7563" s="690"/>
      <c r="AF7563" s="690"/>
      <c r="AG7563" s="690"/>
      <c r="AH7563" s="690"/>
      <c r="AI7563" s="690"/>
      <c r="AJ7563" s="690"/>
      <c r="AK7563" s="690"/>
      <c r="AL7563" s="690"/>
      <c r="AM7563" s="690"/>
      <c r="AN7563" s="690"/>
      <c r="AO7563" s="691"/>
    </row>
    <row r="7564" spans="2:41" ht="3.75" customHeight="1">
      <c r="B7564" s="130"/>
      <c r="C7564" s="131"/>
      <c r="D7564" s="131"/>
      <c r="E7564" s="131"/>
      <c r="F7564" s="131"/>
      <c r="G7564" s="131"/>
      <c r="H7564" s="131"/>
      <c r="I7564" s="131"/>
      <c r="J7564" s="683" t="str">
        <f>新_新規_1!L17&amp;新_変更_4!I66</f>
        <v/>
      </c>
      <c r="K7564" s="684"/>
      <c r="L7564" s="684"/>
      <c r="M7564" s="684"/>
      <c r="N7564" s="684"/>
      <c r="O7564" s="684"/>
      <c r="P7564" s="684"/>
      <c r="Q7564" s="684"/>
      <c r="R7564" s="684"/>
      <c r="S7564" s="684"/>
      <c r="T7564" s="684"/>
      <c r="U7564" s="684"/>
      <c r="V7564" s="684"/>
      <c r="W7564" s="684"/>
      <c r="X7564" s="684"/>
      <c r="Y7564" s="684"/>
      <c r="Z7564" s="684"/>
      <c r="AA7564" s="684"/>
      <c r="AB7564" s="684"/>
      <c r="AC7564" s="684"/>
      <c r="AD7564" s="684"/>
      <c r="AE7564" s="684"/>
      <c r="AF7564" s="684"/>
      <c r="AG7564" s="684"/>
      <c r="AH7564" s="684"/>
      <c r="AI7564" s="684"/>
      <c r="AJ7564" s="684"/>
      <c r="AK7564" s="684"/>
      <c r="AL7564" s="684"/>
      <c r="AM7564" s="684"/>
      <c r="AN7564" s="684"/>
      <c r="AO7564" s="685"/>
    </row>
    <row r="7565" spans="2:41" ht="13.95" customHeight="1">
      <c r="B7565" s="135" t="s">
        <v>3739</v>
      </c>
      <c r="J7565" s="686"/>
      <c r="K7565" s="687"/>
      <c r="L7565" s="687"/>
      <c r="M7565" s="687"/>
      <c r="N7565" s="687"/>
      <c r="O7565" s="687"/>
      <c r="P7565" s="687"/>
      <c r="Q7565" s="687"/>
      <c r="R7565" s="687"/>
      <c r="S7565" s="687"/>
      <c r="T7565" s="687"/>
      <c r="U7565" s="687"/>
      <c r="V7565" s="687"/>
      <c r="W7565" s="687"/>
      <c r="X7565" s="687"/>
      <c r="Y7565" s="687"/>
      <c r="Z7565" s="687"/>
      <c r="AA7565" s="687"/>
      <c r="AB7565" s="687"/>
      <c r="AC7565" s="687"/>
      <c r="AD7565" s="687"/>
      <c r="AE7565" s="687"/>
      <c r="AF7565" s="687"/>
      <c r="AG7565" s="687"/>
      <c r="AH7565" s="687"/>
      <c r="AI7565" s="687"/>
      <c r="AJ7565" s="687"/>
      <c r="AK7565" s="687"/>
      <c r="AL7565" s="687"/>
      <c r="AM7565" s="687"/>
      <c r="AN7565" s="687"/>
      <c r="AO7565" s="688"/>
    </row>
    <row r="7566" spans="2:41" ht="3.75" customHeight="1">
      <c r="B7566" s="140"/>
      <c r="C7566" s="141"/>
      <c r="D7566" s="141"/>
      <c r="E7566" s="141"/>
      <c r="F7566" s="141"/>
      <c r="G7566" s="141"/>
      <c r="H7566" s="141"/>
      <c r="I7566" s="141"/>
      <c r="J7566" s="689"/>
      <c r="K7566" s="690"/>
      <c r="L7566" s="690"/>
      <c r="M7566" s="690"/>
      <c r="N7566" s="690"/>
      <c r="O7566" s="690"/>
      <c r="P7566" s="690"/>
      <c r="Q7566" s="690"/>
      <c r="R7566" s="690"/>
      <c r="S7566" s="690"/>
      <c r="T7566" s="690"/>
      <c r="U7566" s="690"/>
      <c r="V7566" s="690"/>
      <c r="W7566" s="690"/>
      <c r="X7566" s="690"/>
      <c r="Y7566" s="690"/>
      <c r="Z7566" s="690"/>
      <c r="AA7566" s="690"/>
      <c r="AB7566" s="690"/>
      <c r="AC7566" s="690"/>
      <c r="AD7566" s="690"/>
      <c r="AE7566" s="690"/>
      <c r="AF7566" s="690"/>
      <c r="AG7566" s="690"/>
      <c r="AH7566" s="690"/>
      <c r="AI7566" s="690"/>
      <c r="AJ7566" s="690"/>
      <c r="AK7566" s="690"/>
      <c r="AL7566" s="690"/>
      <c r="AM7566" s="690"/>
      <c r="AN7566" s="690"/>
      <c r="AO7566" s="691"/>
    </row>
    <row r="7567" spans="2:41" ht="3.75" customHeight="1">
      <c r="B7567" s="130"/>
      <c r="C7567" s="131"/>
      <c r="D7567" s="131"/>
      <c r="E7567" s="131"/>
      <c r="F7567" s="131"/>
      <c r="G7567" s="131"/>
      <c r="H7567" s="131"/>
      <c r="I7567" s="131"/>
      <c r="J7567" s="131"/>
      <c r="K7567" s="131"/>
      <c r="L7567" s="131"/>
      <c r="M7567" s="131"/>
      <c r="N7567" s="131"/>
      <c r="O7567" s="131"/>
      <c r="P7567" s="131"/>
      <c r="Q7567" s="131"/>
      <c r="R7567" s="131"/>
      <c r="S7567" s="131"/>
      <c r="T7567" s="131"/>
      <c r="U7567" s="131"/>
      <c r="V7567" s="131"/>
      <c r="W7567" s="131"/>
      <c r="X7567" s="131"/>
      <c r="Y7567" s="131"/>
      <c r="Z7567" s="131"/>
      <c r="AA7567" s="131"/>
      <c r="AB7567" s="131"/>
      <c r="AC7567" s="131"/>
      <c r="AD7567" s="131"/>
      <c r="AE7567" s="131"/>
      <c r="AF7567" s="131"/>
      <c r="AG7567" s="131"/>
      <c r="AH7567" s="131"/>
      <c r="AI7567" s="131"/>
      <c r="AJ7567" s="131"/>
      <c r="AK7567" s="131"/>
      <c r="AL7567" s="131"/>
      <c r="AM7567" s="131"/>
      <c r="AN7567" s="131"/>
      <c r="AO7567" s="132"/>
    </row>
    <row r="7568" spans="2:41" ht="13.95" customHeight="1">
      <c r="B7568" s="135" t="s">
        <v>254</v>
      </c>
      <c r="AO7568" s="136"/>
    </row>
    <row r="7569" spans="2:41" ht="3.75" customHeight="1">
      <c r="B7569" s="135"/>
      <c r="AO7569" s="136"/>
    </row>
    <row r="7570" spans="2:41" ht="3.75" customHeight="1">
      <c r="B7570" s="135"/>
      <c r="AO7570" s="136"/>
    </row>
    <row r="7571" spans="2:41" ht="13.95" customHeight="1">
      <c r="B7571" s="135"/>
      <c r="C7571" s="147" t="str">
        <f>新_新規_1!P36&amp;新_変更_4!J35</f>
        <v/>
      </c>
      <c r="D7571" s="124" t="s">
        <v>3740</v>
      </c>
      <c r="K7571" s="147" t="str">
        <f>新_新規_1!U36&amp;新_変更_4!O35</f>
        <v/>
      </c>
      <c r="L7571" s="124" t="s">
        <v>3742</v>
      </c>
      <c r="S7571" s="160" t="str">
        <f>新_新規_1!P37&amp;新_変更_4!J36</f>
        <v/>
      </c>
      <c r="T7571" s="124" t="s">
        <v>3743</v>
      </c>
      <c r="AO7571" s="136"/>
    </row>
    <row r="7572" spans="2:41" ht="3.75" customHeight="1">
      <c r="B7572" s="135"/>
      <c r="AO7572" s="136"/>
    </row>
    <row r="7573" spans="2:41" ht="3.75" customHeight="1">
      <c r="B7573" s="135"/>
      <c r="AO7573" s="136"/>
    </row>
    <row r="7574" spans="2:41" ht="13.95" customHeight="1">
      <c r="B7574" s="135"/>
      <c r="C7574" s="147" t="str">
        <f>新_新規_1!U37&amp;新_変更_4!O36</f>
        <v/>
      </c>
      <c r="D7574" s="124" t="s">
        <v>3744</v>
      </c>
      <c r="K7574" s="139"/>
      <c r="S7574" s="139"/>
      <c r="AO7574" s="136"/>
    </row>
    <row r="7575" spans="2:41" ht="3.75" customHeight="1">
      <c r="B7575" s="140"/>
      <c r="C7575" s="141"/>
      <c r="D7575" s="141"/>
      <c r="E7575" s="141"/>
      <c r="F7575" s="141"/>
      <c r="G7575" s="141"/>
      <c r="H7575" s="141"/>
      <c r="I7575" s="141"/>
      <c r="J7575" s="141"/>
      <c r="K7575" s="141"/>
      <c r="L7575" s="141"/>
      <c r="M7575" s="141"/>
      <c r="N7575" s="141"/>
      <c r="O7575" s="141"/>
      <c r="P7575" s="141"/>
      <c r="Q7575" s="141"/>
      <c r="R7575" s="141"/>
      <c r="S7575" s="141"/>
      <c r="T7575" s="141"/>
      <c r="U7575" s="141"/>
      <c r="V7575" s="141"/>
      <c r="W7575" s="141"/>
      <c r="X7575" s="141"/>
      <c r="Y7575" s="141"/>
      <c r="Z7575" s="141"/>
      <c r="AA7575" s="141"/>
      <c r="AB7575" s="141"/>
      <c r="AC7575" s="141"/>
      <c r="AD7575" s="141"/>
      <c r="AE7575" s="141"/>
      <c r="AF7575" s="141"/>
      <c r="AG7575" s="141"/>
      <c r="AH7575" s="141"/>
      <c r="AI7575" s="141"/>
      <c r="AJ7575" s="141"/>
      <c r="AK7575" s="141"/>
      <c r="AL7575" s="141"/>
      <c r="AM7575" s="141"/>
      <c r="AN7575" s="141"/>
      <c r="AO7575" s="142"/>
    </row>
    <row r="7576" spans="2:41" ht="3.75" customHeight="1">
      <c r="B7576" s="130"/>
      <c r="C7576" s="131"/>
      <c r="D7576" s="131"/>
      <c r="E7576" s="131"/>
      <c r="F7576" s="131"/>
      <c r="G7576" s="131"/>
      <c r="H7576" s="131"/>
      <c r="I7576" s="131"/>
      <c r="J7576" s="683"/>
      <c r="K7576" s="684"/>
      <c r="L7576" s="684"/>
      <c r="M7576" s="684"/>
      <c r="N7576" s="684"/>
      <c r="O7576" s="684"/>
      <c r="P7576" s="684"/>
      <c r="Q7576" s="684"/>
      <c r="R7576" s="684"/>
      <c r="S7576" s="684"/>
      <c r="T7576" s="684"/>
      <c r="U7576" s="684"/>
      <c r="V7576" s="684"/>
      <c r="W7576" s="684"/>
      <c r="X7576" s="684"/>
      <c r="Y7576" s="684"/>
      <c r="Z7576" s="684"/>
      <c r="AA7576" s="684"/>
      <c r="AB7576" s="684"/>
      <c r="AC7576" s="684"/>
      <c r="AD7576" s="684"/>
      <c r="AE7576" s="684"/>
      <c r="AF7576" s="684"/>
      <c r="AG7576" s="684"/>
      <c r="AH7576" s="684"/>
      <c r="AI7576" s="684"/>
      <c r="AJ7576" s="684"/>
      <c r="AK7576" s="684"/>
      <c r="AL7576" s="684"/>
      <c r="AM7576" s="684"/>
      <c r="AN7576" s="684"/>
      <c r="AO7576" s="685"/>
    </row>
    <row r="7577" spans="2:41" ht="13.95" customHeight="1">
      <c r="B7577" s="135" t="s">
        <v>3747</v>
      </c>
      <c r="J7577" s="686"/>
      <c r="K7577" s="687"/>
      <c r="L7577" s="687"/>
      <c r="M7577" s="687"/>
      <c r="N7577" s="687"/>
      <c r="O7577" s="687"/>
      <c r="P7577" s="687"/>
      <c r="Q7577" s="687"/>
      <c r="R7577" s="687"/>
      <c r="S7577" s="687"/>
      <c r="T7577" s="687"/>
      <c r="U7577" s="687"/>
      <c r="V7577" s="687"/>
      <c r="W7577" s="687"/>
      <c r="X7577" s="687"/>
      <c r="Y7577" s="687"/>
      <c r="Z7577" s="687"/>
      <c r="AA7577" s="687"/>
      <c r="AB7577" s="687"/>
      <c r="AC7577" s="687"/>
      <c r="AD7577" s="687"/>
      <c r="AE7577" s="687"/>
      <c r="AF7577" s="687"/>
      <c r="AG7577" s="687"/>
      <c r="AH7577" s="687"/>
      <c r="AI7577" s="687"/>
      <c r="AJ7577" s="687"/>
      <c r="AK7577" s="687"/>
      <c r="AL7577" s="687"/>
      <c r="AM7577" s="687"/>
      <c r="AN7577" s="687"/>
      <c r="AO7577" s="688"/>
    </row>
    <row r="7578" spans="2:41" ht="3.75" customHeight="1">
      <c r="B7578" s="140"/>
      <c r="C7578" s="141"/>
      <c r="D7578" s="141"/>
      <c r="E7578" s="141"/>
      <c r="F7578" s="141"/>
      <c r="G7578" s="141"/>
      <c r="H7578" s="141"/>
      <c r="I7578" s="141"/>
      <c r="J7578" s="689"/>
      <c r="K7578" s="690"/>
      <c r="L7578" s="690"/>
      <c r="M7578" s="690"/>
      <c r="N7578" s="690"/>
      <c r="O7578" s="690"/>
      <c r="P7578" s="690"/>
      <c r="Q7578" s="690"/>
      <c r="R7578" s="690"/>
      <c r="S7578" s="690"/>
      <c r="T7578" s="690"/>
      <c r="U7578" s="690"/>
      <c r="V7578" s="690"/>
      <c r="W7578" s="690"/>
      <c r="X7578" s="690"/>
      <c r="Y7578" s="690"/>
      <c r="Z7578" s="690"/>
      <c r="AA7578" s="690"/>
      <c r="AB7578" s="690"/>
      <c r="AC7578" s="690"/>
      <c r="AD7578" s="690"/>
      <c r="AE7578" s="690"/>
      <c r="AF7578" s="690"/>
      <c r="AG7578" s="690"/>
      <c r="AH7578" s="690"/>
      <c r="AI7578" s="690"/>
      <c r="AJ7578" s="690"/>
      <c r="AK7578" s="690"/>
      <c r="AL7578" s="690"/>
      <c r="AM7578" s="690"/>
      <c r="AN7578" s="690"/>
      <c r="AO7578" s="691"/>
    </row>
    <row r="7579" spans="2:41" ht="3.75" customHeight="1">
      <c r="B7579" s="130"/>
      <c r="C7579" s="131"/>
      <c r="D7579" s="131"/>
      <c r="E7579" s="131"/>
      <c r="F7579" s="131"/>
      <c r="G7579" s="131"/>
      <c r="H7579" s="131"/>
      <c r="I7579" s="131"/>
      <c r="J7579" s="683"/>
      <c r="K7579" s="684"/>
      <c r="L7579" s="684"/>
      <c r="M7579" s="684"/>
      <c r="N7579" s="684"/>
      <c r="O7579" s="684"/>
      <c r="P7579" s="684"/>
      <c r="Q7579" s="684"/>
      <c r="R7579" s="684"/>
      <c r="S7579" s="684"/>
      <c r="T7579" s="684"/>
      <c r="U7579" s="684"/>
      <c r="V7579" s="684"/>
      <c r="W7579" s="684"/>
      <c r="X7579" s="684"/>
      <c r="Y7579" s="684"/>
      <c r="Z7579" s="684"/>
      <c r="AA7579" s="684"/>
      <c r="AB7579" s="684"/>
      <c r="AC7579" s="684"/>
      <c r="AD7579" s="684"/>
      <c r="AE7579" s="684"/>
      <c r="AF7579" s="684"/>
      <c r="AG7579" s="684"/>
      <c r="AH7579" s="684"/>
      <c r="AI7579" s="684"/>
      <c r="AJ7579" s="684"/>
      <c r="AK7579" s="684"/>
      <c r="AL7579" s="684"/>
      <c r="AM7579" s="684"/>
      <c r="AN7579" s="684"/>
      <c r="AO7579" s="685"/>
    </row>
    <row r="7580" spans="2:41" ht="13.95" customHeight="1">
      <c r="B7580" s="135" t="s">
        <v>3748</v>
      </c>
      <c r="J7580" s="686"/>
      <c r="K7580" s="687"/>
      <c r="L7580" s="687"/>
      <c r="M7580" s="687"/>
      <c r="N7580" s="687"/>
      <c r="O7580" s="687"/>
      <c r="P7580" s="687"/>
      <c r="Q7580" s="687"/>
      <c r="R7580" s="687"/>
      <c r="S7580" s="687"/>
      <c r="T7580" s="687"/>
      <c r="U7580" s="687"/>
      <c r="V7580" s="687"/>
      <c r="W7580" s="687"/>
      <c r="X7580" s="687"/>
      <c r="Y7580" s="687"/>
      <c r="Z7580" s="687"/>
      <c r="AA7580" s="687"/>
      <c r="AB7580" s="687"/>
      <c r="AC7580" s="687"/>
      <c r="AD7580" s="687"/>
      <c r="AE7580" s="687"/>
      <c r="AF7580" s="687"/>
      <c r="AG7580" s="687"/>
      <c r="AH7580" s="687"/>
      <c r="AI7580" s="687"/>
      <c r="AJ7580" s="687"/>
      <c r="AK7580" s="687"/>
      <c r="AL7580" s="687"/>
      <c r="AM7580" s="687"/>
      <c r="AN7580" s="687"/>
      <c r="AO7580" s="688"/>
    </row>
    <row r="7581" spans="2:41" ht="3.75" customHeight="1">
      <c r="B7581" s="140"/>
      <c r="C7581" s="141"/>
      <c r="D7581" s="141"/>
      <c r="E7581" s="141"/>
      <c r="F7581" s="141"/>
      <c r="G7581" s="141"/>
      <c r="H7581" s="141"/>
      <c r="I7581" s="141"/>
      <c r="J7581" s="689"/>
      <c r="K7581" s="690"/>
      <c r="L7581" s="690"/>
      <c r="M7581" s="690"/>
      <c r="N7581" s="690"/>
      <c r="O7581" s="690"/>
      <c r="P7581" s="690"/>
      <c r="Q7581" s="690"/>
      <c r="R7581" s="690"/>
      <c r="S7581" s="690"/>
      <c r="T7581" s="690"/>
      <c r="U7581" s="690"/>
      <c r="V7581" s="690"/>
      <c r="W7581" s="690"/>
      <c r="X7581" s="690"/>
      <c r="Y7581" s="690"/>
      <c r="Z7581" s="690"/>
      <c r="AA7581" s="690"/>
      <c r="AB7581" s="690"/>
      <c r="AC7581" s="690"/>
      <c r="AD7581" s="690"/>
      <c r="AE7581" s="690"/>
      <c r="AF7581" s="690"/>
      <c r="AG7581" s="690"/>
      <c r="AH7581" s="690"/>
      <c r="AI7581" s="690"/>
      <c r="AJ7581" s="690"/>
      <c r="AK7581" s="690"/>
      <c r="AL7581" s="690"/>
      <c r="AM7581" s="690"/>
      <c r="AN7581" s="690"/>
      <c r="AO7581" s="691"/>
    </row>
    <row r="7582" spans="2:41" ht="3.75" customHeight="1">
      <c r="B7582" s="130"/>
      <c r="C7582" s="131"/>
      <c r="D7582" s="131"/>
      <c r="E7582" s="131"/>
      <c r="F7582" s="131"/>
      <c r="G7582" s="131"/>
      <c r="H7582" s="131"/>
      <c r="I7582" s="131"/>
      <c r="J7582" s="131"/>
      <c r="K7582" s="131"/>
      <c r="L7582" s="131"/>
      <c r="M7582" s="131"/>
      <c r="N7582" s="131"/>
      <c r="O7582" s="131"/>
      <c r="P7582" s="131"/>
      <c r="Q7582" s="131"/>
      <c r="R7582" s="131"/>
      <c r="S7582" s="131"/>
      <c r="T7582" s="131"/>
      <c r="U7582" s="131"/>
      <c r="V7582" s="131"/>
      <c r="W7582" s="131"/>
      <c r="X7582" s="131"/>
      <c r="Y7582" s="131"/>
      <c r="Z7582" s="131"/>
      <c r="AA7582" s="131"/>
      <c r="AB7582" s="131"/>
      <c r="AC7582" s="131"/>
      <c r="AD7582" s="131"/>
      <c r="AE7582" s="131"/>
      <c r="AF7582" s="131"/>
      <c r="AG7582" s="131"/>
      <c r="AH7582" s="131"/>
      <c r="AI7582" s="131"/>
      <c r="AJ7582" s="131"/>
      <c r="AK7582" s="131"/>
      <c r="AL7582" s="131"/>
      <c r="AM7582" s="131"/>
      <c r="AN7582" s="131"/>
      <c r="AO7582" s="132"/>
    </row>
    <row r="7583" spans="2:41" ht="13.95" customHeight="1">
      <c r="B7583" s="135" t="s">
        <v>3749</v>
      </c>
      <c r="AO7583" s="136"/>
    </row>
    <row r="7584" spans="2:41" ht="3.75" customHeight="1">
      <c r="B7584" s="135"/>
      <c r="AO7584" s="136"/>
    </row>
    <row r="7585" spans="2:41" ht="3.75" customHeight="1">
      <c r="B7585" s="135"/>
      <c r="AO7585" s="136"/>
    </row>
    <row r="7586" spans="2:41" ht="13.95" customHeight="1">
      <c r="B7586" s="135"/>
      <c r="C7586" s="147" t="s">
        <v>13</v>
      </c>
      <c r="D7586" s="124" t="s">
        <v>3750</v>
      </c>
      <c r="K7586" s="147" t="s">
        <v>3741</v>
      </c>
      <c r="L7586" s="124" t="s">
        <v>3751</v>
      </c>
      <c r="S7586" s="147" t="s">
        <v>13</v>
      </c>
      <c r="T7586" s="124" t="s">
        <v>3752</v>
      </c>
      <c r="AA7586" s="147" t="s">
        <v>13</v>
      </c>
      <c r="AB7586" s="124" t="s">
        <v>3753</v>
      </c>
      <c r="AO7586" s="136"/>
    </row>
    <row r="7587" spans="2:41" ht="3.75" customHeight="1">
      <c r="B7587" s="135"/>
      <c r="AO7587" s="136"/>
    </row>
    <row r="7588" spans="2:41" ht="3.75" customHeight="1">
      <c r="B7588" s="135"/>
      <c r="AO7588" s="136"/>
    </row>
    <row r="7589" spans="2:41" ht="13.95" customHeight="1">
      <c r="B7589" s="135"/>
      <c r="C7589" s="147" t="s">
        <v>13</v>
      </c>
      <c r="D7589" s="124" t="s">
        <v>3754</v>
      </c>
      <c r="K7589" s="139"/>
      <c r="S7589" s="139"/>
      <c r="AO7589" s="136"/>
    </row>
    <row r="7590" spans="2:41" ht="3.75" customHeight="1">
      <c r="B7590" s="140"/>
      <c r="C7590" s="141"/>
      <c r="D7590" s="141"/>
      <c r="E7590" s="141"/>
      <c r="F7590" s="141"/>
      <c r="G7590" s="141"/>
      <c r="H7590" s="141"/>
      <c r="I7590" s="141"/>
      <c r="J7590" s="141"/>
      <c r="K7590" s="141"/>
      <c r="L7590" s="141"/>
      <c r="M7590" s="141"/>
      <c r="N7590" s="141"/>
      <c r="O7590" s="141"/>
      <c r="P7590" s="141"/>
      <c r="Q7590" s="141"/>
      <c r="R7590" s="141"/>
      <c r="S7590" s="141"/>
      <c r="T7590" s="141"/>
      <c r="U7590" s="141"/>
      <c r="V7590" s="141"/>
      <c r="W7590" s="141"/>
      <c r="X7590" s="141"/>
      <c r="Y7590" s="141"/>
      <c r="Z7590" s="141"/>
      <c r="AA7590" s="141"/>
      <c r="AB7590" s="141"/>
      <c r="AC7590" s="141"/>
      <c r="AD7590" s="141"/>
      <c r="AE7590" s="141"/>
      <c r="AF7590" s="141"/>
      <c r="AG7590" s="141"/>
      <c r="AH7590" s="141"/>
      <c r="AI7590" s="141"/>
      <c r="AJ7590" s="141"/>
      <c r="AK7590" s="141"/>
      <c r="AL7590" s="141"/>
      <c r="AM7590" s="141"/>
      <c r="AN7590" s="141"/>
      <c r="AO7590" s="142"/>
    </row>
    <row r="7591" spans="2:41" ht="3.75" customHeight="1"/>
    <row r="7592" spans="2:41" ht="3.75" customHeight="1"/>
    <row r="7593" spans="2:41" ht="3.75" customHeight="1"/>
    <row r="7594" spans="2:41" ht="3.75" customHeight="1"/>
    <row r="7595" spans="2:41" ht="3.75" customHeight="1"/>
    <row r="7596" spans="2:41" ht="3.75" customHeight="1"/>
    <row r="7597" spans="2:41" ht="3.75" customHeight="1"/>
    <row r="7598" spans="2:41" ht="3.75" customHeight="1"/>
    <row r="7599" spans="2:41" ht="3.75" customHeight="1"/>
    <row r="7600" spans="2:41" ht="3.75" customHeight="1"/>
    <row r="7601" ht="3.75" customHeight="1"/>
    <row r="7602" ht="3.75" customHeight="1"/>
    <row r="7603" ht="3.75" customHeight="1"/>
    <row r="7604" ht="3.75" customHeight="1"/>
    <row r="7605" ht="3.75" customHeight="1"/>
    <row r="7606" ht="3.75" customHeight="1"/>
    <row r="7607" ht="3.75" customHeight="1"/>
    <row r="7608" ht="3.75" customHeight="1"/>
    <row r="7609" ht="3.75" customHeight="1"/>
    <row r="7610" ht="3.75" customHeight="1"/>
    <row r="7611" ht="3.75" customHeight="1"/>
    <row r="7612" ht="3.75" customHeight="1"/>
    <row r="7613" ht="3.75" customHeight="1"/>
    <row r="7614" ht="3.75" customHeight="1"/>
    <row r="7615" ht="3.75" customHeight="1"/>
    <row r="7616" ht="3.75" customHeight="1"/>
    <row r="7617" ht="3.75" customHeight="1"/>
    <row r="7618" ht="3.75" customHeight="1"/>
    <row r="7619" ht="3.75" customHeight="1"/>
    <row r="7620" ht="3.75" customHeight="1"/>
    <row r="7621" ht="3.75" customHeight="1"/>
    <row r="7622" ht="3.75" customHeight="1"/>
    <row r="7623" ht="3.75" customHeight="1"/>
    <row r="7624" ht="3.75" customHeight="1"/>
    <row r="7625" ht="3.75" customHeight="1"/>
    <row r="7626" ht="3.75" customHeight="1"/>
    <row r="7627" ht="3.75" customHeight="1"/>
    <row r="7628" ht="3.75" customHeight="1"/>
    <row r="7629" ht="3.75" customHeight="1"/>
    <row r="7630" ht="3.75" customHeight="1"/>
    <row r="7631" ht="3.75" customHeight="1"/>
    <row r="7632" ht="3.75" customHeight="1"/>
    <row r="7633" ht="3.75" customHeight="1"/>
    <row r="7634" ht="3.75" customHeight="1"/>
    <row r="7635" ht="3.75" customHeight="1"/>
    <row r="7636" ht="3.75" customHeight="1"/>
    <row r="7637" ht="3.75" customHeight="1"/>
    <row r="7638" ht="3.75" customHeight="1"/>
    <row r="7639" ht="3.75" customHeight="1"/>
    <row r="7640" ht="3.75" customHeight="1"/>
    <row r="7641" ht="3.75" customHeight="1"/>
    <row r="7642" ht="3.75" customHeight="1"/>
    <row r="7643" ht="3.75" customHeight="1"/>
    <row r="7644" ht="3.75" customHeight="1"/>
    <row r="7645" ht="3.75" customHeight="1"/>
    <row r="7646" ht="3.75" customHeight="1"/>
    <row r="7647" ht="3.75" customHeight="1"/>
    <row r="7648" ht="3.75" customHeight="1"/>
    <row r="7649" ht="3.75" customHeight="1"/>
    <row r="7650" ht="3.75" customHeight="1"/>
    <row r="7651" ht="3.75" customHeight="1"/>
    <row r="7652" ht="3.75" customHeight="1"/>
    <row r="7653" ht="3.75" customHeight="1"/>
    <row r="7654" ht="3.75" customHeight="1"/>
    <row r="7655" ht="3.75" customHeight="1"/>
    <row r="7656" ht="3.75" customHeight="1"/>
    <row r="7657" ht="3.75" customHeight="1"/>
    <row r="7658" ht="3.75" customHeight="1"/>
    <row r="7659" ht="3.75" customHeight="1"/>
    <row r="7660" ht="3.75" customHeight="1"/>
    <row r="7661" ht="3.75" customHeight="1"/>
    <row r="7662" ht="3.75" customHeight="1"/>
    <row r="7663" ht="3.75" customHeight="1"/>
  </sheetData>
  <mergeCells count="4922">
    <mergeCell ref="S7502:T7502"/>
    <mergeCell ref="AK7502:AO7502"/>
    <mergeCell ref="R7504:AO7506"/>
    <mergeCell ref="U7486:AC7488"/>
    <mergeCell ref="AG7486:AO7488"/>
    <mergeCell ref="U7489:AC7491"/>
    <mergeCell ref="AG7489:AO7491"/>
    <mergeCell ref="S7493:T7493"/>
    <mergeCell ref="R7495:R7497"/>
    <mergeCell ref="S7495:S7497"/>
    <mergeCell ref="U7495:U7497"/>
    <mergeCell ref="R7498:U7500"/>
    <mergeCell ref="V7498:W7500"/>
    <mergeCell ref="X7498:AA7500"/>
    <mergeCell ref="R7468:AO7470"/>
    <mergeCell ref="S7472:AA7472"/>
    <mergeCell ref="AG7472:AO7472"/>
    <mergeCell ref="S7475:T7475"/>
    <mergeCell ref="AG7475:AH7475"/>
    <mergeCell ref="R7477:AJ7479"/>
    <mergeCell ref="R7480:AO7482"/>
    <mergeCell ref="U7483:X7485"/>
    <mergeCell ref="Z7483:AC7485"/>
    <mergeCell ref="AG7483:AO7485"/>
    <mergeCell ref="S7457:T7457"/>
    <mergeCell ref="R7459:R7461"/>
    <mergeCell ref="S7459:S7461"/>
    <mergeCell ref="U7459:U7461"/>
    <mergeCell ref="R7462:U7464"/>
    <mergeCell ref="V7462:W7464"/>
    <mergeCell ref="X7462:AA7464"/>
    <mergeCell ref="S7466:T7466"/>
    <mergeCell ref="AK7466:AO7466"/>
    <mergeCell ref="R7441:AJ7443"/>
    <mergeCell ref="R7444:AO7446"/>
    <mergeCell ref="U7447:X7449"/>
    <mergeCell ref="Z7447:AC7449"/>
    <mergeCell ref="AG7447:AO7449"/>
    <mergeCell ref="U7450:AC7452"/>
    <mergeCell ref="AG7450:AO7452"/>
    <mergeCell ref="U7453:AC7455"/>
    <mergeCell ref="AG7453:AO7455"/>
    <mergeCell ref="R7426:U7428"/>
    <mergeCell ref="V7426:W7428"/>
    <mergeCell ref="X7426:AA7428"/>
    <mergeCell ref="S7430:T7430"/>
    <mergeCell ref="AK7430:AO7430"/>
    <mergeCell ref="R7432:AO7434"/>
    <mergeCell ref="S7436:AA7436"/>
    <mergeCell ref="AG7436:AO7436"/>
    <mergeCell ref="S7439:T7439"/>
    <mergeCell ref="AG7439:AH7439"/>
    <mergeCell ref="U7411:X7413"/>
    <mergeCell ref="Z7411:AC7413"/>
    <mergeCell ref="AG7411:AO7413"/>
    <mergeCell ref="U7414:AC7416"/>
    <mergeCell ref="AG7414:AO7416"/>
    <mergeCell ref="U7417:AC7419"/>
    <mergeCell ref="AG7417:AO7419"/>
    <mergeCell ref="S7421:T7421"/>
    <mergeCell ref="R7423:R7425"/>
    <mergeCell ref="S7423:S7425"/>
    <mergeCell ref="U7423:U7425"/>
    <mergeCell ref="S7394:T7394"/>
    <mergeCell ref="AK7394:AO7394"/>
    <mergeCell ref="R7396:AO7398"/>
    <mergeCell ref="S7400:AA7400"/>
    <mergeCell ref="AG7400:AO7400"/>
    <mergeCell ref="S7403:T7403"/>
    <mergeCell ref="AG7403:AH7403"/>
    <mergeCell ref="R7405:AJ7407"/>
    <mergeCell ref="R7408:AO7410"/>
    <mergeCell ref="U7378:AC7380"/>
    <mergeCell ref="AG7378:AO7380"/>
    <mergeCell ref="U7381:AC7383"/>
    <mergeCell ref="AG7381:AO7383"/>
    <mergeCell ref="S7385:T7385"/>
    <mergeCell ref="R7387:R7389"/>
    <mergeCell ref="S7387:S7389"/>
    <mergeCell ref="U7387:U7389"/>
    <mergeCell ref="R7390:U7392"/>
    <mergeCell ref="V7390:W7392"/>
    <mergeCell ref="X7390:AA7392"/>
    <mergeCell ref="R7360:AO7362"/>
    <mergeCell ref="S7364:AA7364"/>
    <mergeCell ref="AG7364:AO7364"/>
    <mergeCell ref="S7367:T7367"/>
    <mergeCell ref="AG7367:AH7367"/>
    <mergeCell ref="R7369:AJ7371"/>
    <mergeCell ref="R7372:AO7374"/>
    <mergeCell ref="U7375:X7377"/>
    <mergeCell ref="Z7375:AC7377"/>
    <mergeCell ref="AG7375:AO7377"/>
    <mergeCell ref="S7349:T7349"/>
    <mergeCell ref="R7351:R7353"/>
    <mergeCell ref="S7351:S7353"/>
    <mergeCell ref="U7351:U7353"/>
    <mergeCell ref="R7354:U7356"/>
    <mergeCell ref="V7354:W7356"/>
    <mergeCell ref="X7354:AA7356"/>
    <mergeCell ref="S7358:T7358"/>
    <mergeCell ref="AK7358:AO7358"/>
    <mergeCell ref="R7333:AJ7335"/>
    <mergeCell ref="R7336:AO7338"/>
    <mergeCell ref="U7339:X7341"/>
    <mergeCell ref="Z7339:AC7341"/>
    <mergeCell ref="AG7339:AO7341"/>
    <mergeCell ref="U7342:AC7344"/>
    <mergeCell ref="AG7342:AO7344"/>
    <mergeCell ref="U7345:AC7347"/>
    <mergeCell ref="AG7345:AO7347"/>
    <mergeCell ref="R7318:U7320"/>
    <mergeCell ref="V7318:W7320"/>
    <mergeCell ref="X7318:AA7320"/>
    <mergeCell ref="S7322:T7322"/>
    <mergeCell ref="AK7322:AO7322"/>
    <mergeCell ref="R7324:AO7326"/>
    <mergeCell ref="S7328:AA7328"/>
    <mergeCell ref="AG7328:AO7328"/>
    <mergeCell ref="S7331:T7331"/>
    <mergeCell ref="AG7331:AH7331"/>
    <mergeCell ref="U7303:X7305"/>
    <mergeCell ref="Z7303:AC7305"/>
    <mergeCell ref="AG7303:AO7305"/>
    <mergeCell ref="U7306:AC7308"/>
    <mergeCell ref="AG7306:AO7308"/>
    <mergeCell ref="U7309:AC7311"/>
    <mergeCell ref="AG7309:AO7311"/>
    <mergeCell ref="S7313:T7313"/>
    <mergeCell ref="R7315:R7317"/>
    <mergeCell ref="S7315:S7317"/>
    <mergeCell ref="U7315:U7317"/>
    <mergeCell ref="S7286:T7286"/>
    <mergeCell ref="AK7286:AO7286"/>
    <mergeCell ref="R7288:AO7290"/>
    <mergeCell ref="S7292:AA7292"/>
    <mergeCell ref="AG7292:AO7292"/>
    <mergeCell ref="S7295:T7295"/>
    <mergeCell ref="AG7295:AH7295"/>
    <mergeCell ref="R7297:AJ7299"/>
    <mergeCell ref="R7300:AO7302"/>
    <mergeCell ref="U7270:AC7272"/>
    <mergeCell ref="AG7270:AO7272"/>
    <mergeCell ref="U7273:AC7275"/>
    <mergeCell ref="AG7273:AO7275"/>
    <mergeCell ref="S7277:T7277"/>
    <mergeCell ref="R7279:R7281"/>
    <mergeCell ref="S7279:S7281"/>
    <mergeCell ref="U7279:U7281"/>
    <mergeCell ref="R7282:U7284"/>
    <mergeCell ref="V7282:W7284"/>
    <mergeCell ref="X7282:AA7284"/>
    <mergeCell ref="R7252:AO7254"/>
    <mergeCell ref="S7256:AA7256"/>
    <mergeCell ref="AG7256:AO7256"/>
    <mergeCell ref="S7259:T7259"/>
    <mergeCell ref="AG7259:AH7259"/>
    <mergeCell ref="R7261:AJ7263"/>
    <mergeCell ref="R7264:AO7266"/>
    <mergeCell ref="U7267:X7269"/>
    <mergeCell ref="Z7267:AC7269"/>
    <mergeCell ref="AG7267:AO7269"/>
    <mergeCell ref="S7241:T7241"/>
    <mergeCell ref="R7243:R7245"/>
    <mergeCell ref="S7243:S7245"/>
    <mergeCell ref="U7243:U7245"/>
    <mergeCell ref="R7246:U7248"/>
    <mergeCell ref="V7246:W7248"/>
    <mergeCell ref="X7246:AA7248"/>
    <mergeCell ref="S7250:T7250"/>
    <mergeCell ref="AK7250:AO7250"/>
    <mergeCell ref="R7225:AJ7227"/>
    <mergeCell ref="R7228:AO7230"/>
    <mergeCell ref="U7231:X7233"/>
    <mergeCell ref="Z7231:AC7233"/>
    <mergeCell ref="AG7231:AO7233"/>
    <mergeCell ref="U7234:AC7236"/>
    <mergeCell ref="AG7234:AO7236"/>
    <mergeCell ref="U7237:AC7239"/>
    <mergeCell ref="AG7237:AO7239"/>
    <mergeCell ref="R7210:U7212"/>
    <mergeCell ref="V7210:W7212"/>
    <mergeCell ref="X7210:AA7212"/>
    <mergeCell ref="S7214:T7214"/>
    <mergeCell ref="AK7214:AO7214"/>
    <mergeCell ref="R7216:AO7218"/>
    <mergeCell ref="S7220:AA7220"/>
    <mergeCell ref="AG7220:AO7220"/>
    <mergeCell ref="S7223:T7223"/>
    <mergeCell ref="AG7223:AH7223"/>
    <mergeCell ref="U7195:X7197"/>
    <mergeCell ref="Z7195:AC7197"/>
    <mergeCell ref="AG7195:AO7197"/>
    <mergeCell ref="U7198:AC7200"/>
    <mergeCell ref="AG7198:AO7200"/>
    <mergeCell ref="U7201:AC7203"/>
    <mergeCell ref="AG7201:AO7203"/>
    <mergeCell ref="S7205:T7205"/>
    <mergeCell ref="R7207:R7209"/>
    <mergeCell ref="S7207:S7209"/>
    <mergeCell ref="U7207:U7209"/>
    <mergeCell ref="S7178:T7178"/>
    <mergeCell ref="AK7178:AO7178"/>
    <mergeCell ref="R7180:AO7182"/>
    <mergeCell ref="S7184:AA7184"/>
    <mergeCell ref="AG7184:AO7184"/>
    <mergeCell ref="S7187:T7187"/>
    <mergeCell ref="AG7187:AH7187"/>
    <mergeCell ref="R7189:AJ7191"/>
    <mergeCell ref="R7192:AO7194"/>
    <mergeCell ref="U7162:AC7164"/>
    <mergeCell ref="AG7162:AO7164"/>
    <mergeCell ref="U7165:AC7167"/>
    <mergeCell ref="AG7165:AO7167"/>
    <mergeCell ref="S7169:T7169"/>
    <mergeCell ref="R7171:R7173"/>
    <mergeCell ref="S7171:S7173"/>
    <mergeCell ref="U7171:U7173"/>
    <mergeCell ref="R7174:U7176"/>
    <mergeCell ref="V7174:W7176"/>
    <mergeCell ref="X7174:AA7176"/>
    <mergeCell ref="R7144:AO7146"/>
    <mergeCell ref="S7148:AA7148"/>
    <mergeCell ref="AG7148:AO7148"/>
    <mergeCell ref="S7151:T7151"/>
    <mergeCell ref="AG7151:AH7151"/>
    <mergeCell ref="R7153:AJ7155"/>
    <mergeCell ref="R7156:AO7158"/>
    <mergeCell ref="U7159:X7161"/>
    <mergeCell ref="Z7159:AC7161"/>
    <mergeCell ref="AG7159:AO7161"/>
    <mergeCell ref="S7133:T7133"/>
    <mergeCell ref="R7135:R7137"/>
    <mergeCell ref="S7135:S7137"/>
    <mergeCell ref="U7135:U7137"/>
    <mergeCell ref="R7138:U7140"/>
    <mergeCell ref="V7138:W7140"/>
    <mergeCell ref="X7138:AA7140"/>
    <mergeCell ref="S7142:T7142"/>
    <mergeCell ref="AK7142:AO7142"/>
    <mergeCell ref="R7117:AJ7119"/>
    <mergeCell ref="R7120:AO7122"/>
    <mergeCell ref="U7123:X7125"/>
    <mergeCell ref="Z7123:AC7125"/>
    <mergeCell ref="AG7123:AO7125"/>
    <mergeCell ref="U7126:AC7128"/>
    <mergeCell ref="AG7126:AO7128"/>
    <mergeCell ref="U7129:AC7131"/>
    <mergeCell ref="AG7129:AO7131"/>
    <mergeCell ref="R7102:U7104"/>
    <mergeCell ref="V7102:W7104"/>
    <mergeCell ref="X7102:AA7104"/>
    <mergeCell ref="S7106:T7106"/>
    <mergeCell ref="AK7106:AO7106"/>
    <mergeCell ref="R7108:AO7110"/>
    <mergeCell ref="S7112:AA7112"/>
    <mergeCell ref="AG7112:AO7112"/>
    <mergeCell ref="S7115:T7115"/>
    <mergeCell ref="AG7115:AH7115"/>
    <mergeCell ref="U7087:X7089"/>
    <mergeCell ref="Z7087:AC7089"/>
    <mergeCell ref="AG7087:AO7089"/>
    <mergeCell ref="U7090:AC7092"/>
    <mergeCell ref="AG7090:AO7092"/>
    <mergeCell ref="U7093:AC7095"/>
    <mergeCell ref="AG7093:AO7095"/>
    <mergeCell ref="S7097:T7097"/>
    <mergeCell ref="R7099:R7101"/>
    <mergeCell ref="S7099:S7101"/>
    <mergeCell ref="U7099:U7101"/>
    <mergeCell ref="S7070:T7070"/>
    <mergeCell ref="AK7070:AO7070"/>
    <mergeCell ref="R7072:AO7074"/>
    <mergeCell ref="S7076:AA7076"/>
    <mergeCell ref="AG7076:AO7076"/>
    <mergeCell ref="S7079:T7079"/>
    <mergeCell ref="AG7079:AH7079"/>
    <mergeCell ref="R7081:AJ7083"/>
    <mergeCell ref="R7084:AO7086"/>
    <mergeCell ref="U7054:AC7056"/>
    <mergeCell ref="AG7054:AO7056"/>
    <mergeCell ref="U7057:AC7059"/>
    <mergeCell ref="AG7057:AO7059"/>
    <mergeCell ref="S7061:T7061"/>
    <mergeCell ref="R7063:R7065"/>
    <mergeCell ref="S7063:S7065"/>
    <mergeCell ref="U7063:U7065"/>
    <mergeCell ref="R7066:U7068"/>
    <mergeCell ref="V7066:W7068"/>
    <mergeCell ref="X7066:AA7068"/>
    <mergeCell ref="R7036:AO7038"/>
    <mergeCell ref="S7040:AA7040"/>
    <mergeCell ref="AG7040:AO7040"/>
    <mergeCell ref="S7043:T7043"/>
    <mergeCell ref="AG7043:AH7043"/>
    <mergeCell ref="R7045:AJ7047"/>
    <mergeCell ref="R7048:AO7050"/>
    <mergeCell ref="U7051:X7053"/>
    <mergeCell ref="Z7051:AC7053"/>
    <mergeCell ref="AG7051:AO7053"/>
    <mergeCell ref="S7025:T7025"/>
    <mergeCell ref="R7027:R7029"/>
    <mergeCell ref="S7027:S7029"/>
    <mergeCell ref="U7027:U7029"/>
    <mergeCell ref="R7030:U7032"/>
    <mergeCell ref="V7030:W7032"/>
    <mergeCell ref="X7030:AA7032"/>
    <mergeCell ref="S7034:T7034"/>
    <mergeCell ref="AK7034:AO7034"/>
    <mergeCell ref="R7009:AJ7011"/>
    <mergeCell ref="R7012:AO7014"/>
    <mergeCell ref="U7015:X7017"/>
    <mergeCell ref="Z7015:AC7017"/>
    <mergeCell ref="AG7015:AO7017"/>
    <mergeCell ref="U7018:AC7020"/>
    <mergeCell ref="AG7018:AO7020"/>
    <mergeCell ref="U7021:AC7023"/>
    <mergeCell ref="AG7021:AO7023"/>
    <mergeCell ref="R6994:U6996"/>
    <mergeCell ref="V6994:W6996"/>
    <mergeCell ref="X6994:AA6996"/>
    <mergeCell ref="S6998:T6998"/>
    <mergeCell ref="AK6998:AO6998"/>
    <mergeCell ref="R7000:AO7002"/>
    <mergeCell ref="S7004:AA7004"/>
    <mergeCell ref="AG7004:AO7004"/>
    <mergeCell ref="S7007:T7007"/>
    <mergeCell ref="AG7007:AH7007"/>
    <mergeCell ref="U6979:X6981"/>
    <mergeCell ref="Z6979:AC6981"/>
    <mergeCell ref="AG6979:AO6981"/>
    <mergeCell ref="U6982:AC6984"/>
    <mergeCell ref="AG6982:AO6984"/>
    <mergeCell ref="U6985:AC6987"/>
    <mergeCell ref="AG6985:AO6987"/>
    <mergeCell ref="S6989:T6989"/>
    <mergeCell ref="R6991:R6993"/>
    <mergeCell ref="S6991:S6993"/>
    <mergeCell ref="U6991:U6993"/>
    <mergeCell ref="S6962:T6962"/>
    <mergeCell ref="AK6962:AO6962"/>
    <mergeCell ref="R6964:AO6966"/>
    <mergeCell ref="S6968:AA6968"/>
    <mergeCell ref="AG6968:AO6968"/>
    <mergeCell ref="S6971:T6971"/>
    <mergeCell ref="AG6971:AH6971"/>
    <mergeCell ref="R6973:AJ6975"/>
    <mergeCell ref="R6976:AO6978"/>
    <mergeCell ref="U6946:AC6948"/>
    <mergeCell ref="AG6946:AO6948"/>
    <mergeCell ref="U6949:AC6951"/>
    <mergeCell ref="AG6949:AO6951"/>
    <mergeCell ref="S6953:T6953"/>
    <mergeCell ref="R6955:R6957"/>
    <mergeCell ref="S6955:S6957"/>
    <mergeCell ref="U6955:U6957"/>
    <mergeCell ref="R6958:U6960"/>
    <mergeCell ref="V6958:W6960"/>
    <mergeCell ref="X6958:AA6960"/>
    <mergeCell ref="R6928:AO6930"/>
    <mergeCell ref="S6932:AA6932"/>
    <mergeCell ref="AG6932:AO6932"/>
    <mergeCell ref="S6935:T6935"/>
    <mergeCell ref="AG6935:AH6935"/>
    <mergeCell ref="R6937:AJ6939"/>
    <mergeCell ref="R6940:AO6942"/>
    <mergeCell ref="U6943:X6945"/>
    <mergeCell ref="Z6943:AC6945"/>
    <mergeCell ref="AG6943:AO6945"/>
    <mergeCell ref="S6917:T6917"/>
    <mergeCell ref="R6919:R6921"/>
    <mergeCell ref="S6919:S6921"/>
    <mergeCell ref="U6919:U6921"/>
    <mergeCell ref="R6922:U6924"/>
    <mergeCell ref="V6922:W6924"/>
    <mergeCell ref="X6922:AA6924"/>
    <mergeCell ref="S6926:T6926"/>
    <mergeCell ref="AK6926:AO6926"/>
    <mergeCell ref="R6901:AJ6903"/>
    <mergeCell ref="R6904:AO6906"/>
    <mergeCell ref="U6907:X6909"/>
    <mergeCell ref="Z6907:AC6909"/>
    <mergeCell ref="AG6907:AO6909"/>
    <mergeCell ref="U6910:AC6912"/>
    <mergeCell ref="AG6910:AO6912"/>
    <mergeCell ref="U6913:AC6915"/>
    <mergeCell ref="AG6913:AO6915"/>
    <mergeCell ref="R6886:U6888"/>
    <mergeCell ref="V6886:W6888"/>
    <mergeCell ref="X6886:AA6888"/>
    <mergeCell ref="S6890:T6890"/>
    <mergeCell ref="AK6890:AO6890"/>
    <mergeCell ref="R6892:AO6894"/>
    <mergeCell ref="S6896:AA6896"/>
    <mergeCell ref="AG6896:AO6896"/>
    <mergeCell ref="S6899:T6899"/>
    <mergeCell ref="AG6899:AH6899"/>
    <mergeCell ref="U6871:X6873"/>
    <mergeCell ref="Z6871:AC6873"/>
    <mergeCell ref="AG6871:AO6873"/>
    <mergeCell ref="U6874:AC6876"/>
    <mergeCell ref="AG6874:AO6876"/>
    <mergeCell ref="U6877:AC6879"/>
    <mergeCell ref="AG6877:AO6879"/>
    <mergeCell ref="S6881:T6881"/>
    <mergeCell ref="R6883:R6885"/>
    <mergeCell ref="S6883:S6885"/>
    <mergeCell ref="U6883:U6885"/>
    <mergeCell ref="S6854:T6854"/>
    <mergeCell ref="AK6854:AO6854"/>
    <mergeCell ref="R6856:AO6858"/>
    <mergeCell ref="S6860:AA6860"/>
    <mergeCell ref="AG6860:AO6860"/>
    <mergeCell ref="S6863:T6863"/>
    <mergeCell ref="AG6863:AH6863"/>
    <mergeCell ref="R6865:AJ6867"/>
    <mergeCell ref="R6868:AO6870"/>
    <mergeCell ref="U6838:AC6840"/>
    <mergeCell ref="AG6838:AO6840"/>
    <mergeCell ref="U6841:AC6843"/>
    <mergeCell ref="AG6841:AO6843"/>
    <mergeCell ref="S6845:T6845"/>
    <mergeCell ref="R6847:R6849"/>
    <mergeCell ref="S6847:S6849"/>
    <mergeCell ref="U6847:U6849"/>
    <mergeCell ref="R6850:U6852"/>
    <mergeCell ref="V6850:W6852"/>
    <mergeCell ref="X6850:AA6852"/>
    <mergeCell ref="R6820:AO6822"/>
    <mergeCell ref="S6824:AA6824"/>
    <mergeCell ref="AG6824:AO6824"/>
    <mergeCell ref="S6827:T6827"/>
    <mergeCell ref="AG6827:AH6827"/>
    <mergeCell ref="R6829:AJ6831"/>
    <mergeCell ref="R6832:AO6834"/>
    <mergeCell ref="U6835:X6837"/>
    <mergeCell ref="Z6835:AC6837"/>
    <mergeCell ref="AG6835:AO6837"/>
    <mergeCell ref="S6809:T6809"/>
    <mergeCell ref="R6811:R6813"/>
    <mergeCell ref="S6811:S6813"/>
    <mergeCell ref="U6811:U6813"/>
    <mergeCell ref="R6814:U6816"/>
    <mergeCell ref="V6814:W6816"/>
    <mergeCell ref="X6814:AA6816"/>
    <mergeCell ref="S6818:T6818"/>
    <mergeCell ref="AK6818:AO6818"/>
    <mergeCell ref="R6793:AJ6795"/>
    <mergeCell ref="R6796:AO6798"/>
    <mergeCell ref="U6799:X6801"/>
    <mergeCell ref="Z6799:AC6801"/>
    <mergeCell ref="AG6799:AO6801"/>
    <mergeCell ref="U6802:AC6804"/>
    <mergeCell ref="AG6802:AO6804"/>
    <mergeCell ref="U6805:AC6807"/>
    <mergeCell ref="AG6805:AO6807"/>
    <mergeCell ref="R6778:U6780"/>
    <mergeCell ref="V6778:W6780"/>
    <mergeCell ref="X6778:AA6780"/>
    <mergeCell ref="S6782:T6782"/>
    <mergeCell ref="AK6782:AO6782"/>
    <mergeCell ref="R6784:AO6786"/>
    <mergeCell ref="S6788:AA6788"/>
    <mergeCell ref="AG6788:AO6788"/>
    <mergeCell ref="S6791:T6791"/>
    <mergeCell ref="AG6791:AH6791"/>
    <mergeCell ref="U6763:X6765"/>
    <mergeCell ref="Z6763:AC6765"/>
    <mergeCell ref="AG6763:AO6765"/>
    <mergeCell ref="U6766:AC6768"/>
    <mergeCell ref="AG6766:AO6768"/>
    <mergeCell ref="U6769:AC6771"/>
    <mergeCell ref="AG6769:AO6771"/>
    <mergeCell ref="S6773:T6773"/>
    <mergeCell ref="R6775:R6777"/>
    <mergeCell ref="S6775:S6777"/>
    <mergeCell ref="U6775:U6777"/>
    <mergeCell ref="S6746:T6746"/>
    <mergeCell ref="AK6746:AO6746"/>
    <mergeCell ref="R6748:AO6750"/>
    <mergeCell ref="S6752:AA6752"/>
    <mergeCell ref="AG6752:AO6752"/>
    <mergeCell ref="S6755:T6755"/>
    <mergeCell ref="AG6755:AH6755"/>
    <mergeCell ref="R6757:AJ6759"/>
    <mergeCell ref="R6760:AO6762"/>
    <mergeCell ref="U6730:AC6732"/>
    <mergeCell ref="AG6730:AO6732"/>
    <mergeCell ref="U6733:AC6735"/>
    <mergeCell ref="AG6733:AO6735"/>
    <mergeCell ref="S6737:T6737"/>
    <mergeCell ref="R6739:R6741"/>
    <mergeCell ref="S6739:S6741"/>
    <mergeCell ref="U6739:U6741"/>
    <mergeCell ref="R6742:U6744"/>
    <mergeCell ref="V6742:W6744"/>
    <mergeCell ref="X6742:AA6744"/>
    <mergeCell ref="R6712:AO6714"/>
    <mergeCell ref="S6716:AA6716"/>
    <mergeCell ref="AG6716:AO6716"/>
    <mergeCell ref="S6719:T6719"/>
    <mergeCell ref="AG6719:AH6719"/>
    <mergeCell ref="R6721:AJ6723"/>
    <mergeCell ref="R6724:AO6726"/>
    <mergeCell ref="U6727:X6729"/>
    <mergeCell ref="Z6727:AC6729"/>
    <mergeCell ref="AG6727:AO6729"/>
    <mergeCell ref="S6701:T6701"/>
    <mergeCell ref="R6703:R6705"/>
    <mergeCell ref="S6703:S6705"/>
    <mergeCell ref="U6703:U6705"/>
    <mergeCell ref="R6706:U6708"/>
    <mergeCell ref="V6706:W6708"/>
    <mergeCell ref="X6706:AA6708"/>
    <mergeCell ref="S6710:T6710"/>
    <mergeCell ref="AK6710:AO6710"/>
    <mergeCell ref="R6685:AJ6687"/>
    <mergeCell ref="R6688:AO6690"/>
    <mergeCell ref="U6691:X6693"/>
    <mergeCell ref="Z6691:AC6693"/>
    <mergeCell ref="AG6691:AO6693"/>
    <mergeCell ref="U6694:AC6696"/>
    <mergeCell ref="AG6694:AO6696"/>
    <mergeCell ref="U6697:AC6699"/>
    <mergeCell ref="AG6697:AO6699"/>
    <mergeCell ref="R6670:U6672"/>
    <mergeCell ref="V6670:W6672"/>
    <mergeCell ref="X6670:AA6672"/>
    <mergeCell ref="S6674:T6674"/>
    <mergeCell ref="AK6674:AO6674"/>
    <mergeCell ref="R6676:AO6678"/>
    <mergeCell ref="S6680:AA6680"/>
    <mergeCell ref="AG6680:AO6680"/>
    <mergeCell ref="S6683:T6683"/>
    <mergeCell ref="AG6683:AH6683"/>
    <mergeCell ref="U6655:X6657"/>
    <mergeCell ref="Z6655:AC6657"/>
    <mergeCell ref="AG6655:AO6657"/>
    <mergeCell ref="U6658:AC6660"/>
    <mergeCell ref="AG6658:AO6660"/>
    <mergeCell ref="U6661:AC6663"/>
    <mergeCell ref="AG6661:AO6663"/>
    <mergeCell ref="S6665:T6665"/>
    <mergeCell ref="R6667:R6669"/>
    <mergeCell ref="S6667:S6669"/>
    <mergeCell ref="U6667:U6669"/>
    <mergeCell ref="S6638:T6638"/>
    <mergeCell ref="AK6638:AO6638"/>
    <mergeCell ref="R6640:AO6642"/>
    <mergeCell ref="S6644:AA6644"/>
    <mergeCell ref="AG6644:AO6644"/>
    <mergeCell ref="S6647:T6647"/>
    <mergeCell ref="AG6647:AH6647"/>
    <mergeCell ref="R6649:AJ6651"/>
    <mergeCell ref="R6652:AO6654"/>
    <mergeCell ref="U6622:AC6624"/>
    <mergeCell ref="AG6622:AO6624"/>
    <mergeCell ref="U6625:AC6627"/>
    <mergeCell ref="AG6625:AO6627"/>
    <mergeCell ref="S6629:T6629"/>
    <mergeCell ref="R6631:R6633"/>
    <mergeCell ref="S6631:S6633"/>
    <mergeCell ref="U6631:U6633"/>
    <mergeCell ref="R6634:U6636"/>
    <mergeCell ref="V6634:W6636"/>
    <mergeCell ref="X6634:AA6636"/>
    <mergeCell ref="R6604:AO6606"/>
    <mergeCell ref="S6608:AA6608"/>
    <mergeCell ref="AG6608:AO6608"/>
    <mergeCell ref="S6611:T6611"/>
    <mergeCell ref="AG6611:AH6611"/>
    <mergeCell ref="R6613:AJ6615"/>
    <mergeCell ref="R6616:AO6618"/>
    <mergeCell ref="U6619:X6621"/>
    <mergeCell ref="Z6619:AC6621"/>
    <mergeCell ref="AG6619:AO6621"/>
    <mergeCell ref="S6593:T6593"/>
    <mergeCell ref="R6595:R6597"/>
    <mergeCell ref="S6595:S6597"/>
    <mergeCell ref="U6595:U6597"/>
    <mergeCell ref="R6598:U6600"/>
    <mergeCell ref="V6598:W6600"/>
    <mergeCell ref="X6598:AA6600"/>
    <mergeCell ref="S6602:T6602"/>
    <mergeCell ref="AK6602:AO6602"/>
    <mergeCell ref="R6577:AJ6579"/>
    <mergeCell ref="R6580:AO6582"/>
    <mergeCell ref="U6583:X6585"/>
    <mergeCell ref="Z6583:AC6585"/>
    <mergeCell ref="AG6583:AO6585"/>
    <mergeCell ref="U6586:AC6588"/>
    <mergeCell ref="AG6586:AO6588"/>
    <mergeCell ref="U6589:AC6591"/>
    <mergeCell ref="AG6589:AO6591"/>
    <mergeCell ref="R6562:U6564"/>
    <mergeCell ref="V6562:W6564"/>
    <mergeCell ref="X6562:AA6564"/>
    <mergeCell ref="S6566:T6566"/>
    <mergeCell ref="AK6566:AO6566"/>
    <mergeCell ref="R6568:AO6570"/>
    <mergeCell ref="S6572:AA6572"/>
    <mergeCell ref="AG6572:AO6572"/>
    <mergeCell ref="S6575:T6575"/>
    <mergeCell ref="AG6575:AH6575"/>
    <mergeCell ref="U6547:X6549"/>
    <mergeCell ref="Z6547:AC6549"/>
    <mergeCell ref="AG6547:AO6549"/>
    <mergeCell ref="U6550:AC6552"/>
    <mergeCell ref="AG6550:AO6552"/>
    <mergeCell ref="U6553:AC6555"/>
    <mergeCell ref="AG6553:AO6555"/>
    <mergeCell ref="S6557:T6557"/>
    <mergeCell ref="R6559:R6561"/>
    <mergeCell ref="S6559:S6561"/>
    <mergeCell ref="U6559:U6561"/>
    <mergeCell ref="S6530:T6530"/>
    <mergeCell ref="AK6530:AO6530"/>
    <mergeCell ref="R6532:AO6534"/>
    <mergeCell ref="S6536:AA6536"/>
    <mergeCell ref="AG6536:AO6536"/>
    <mergeCell ref="S6539:T6539"/>
    <mergeCell ref="AG6539:AH6539"/>
    <mergeCell ref="R6541:AJ6543"/>
    <mergeCell ref="R6544:AO6546"/>
    <mergeCell ref="U6514:AC6516"/>
    <mergeCell ref="AG6514:AO6516"/>
    <mergeCell ref="U6517:AC6519"/>
    <mergeCell ref="AG6517:AO6519"/>
    <mergeCell ref="S6521:T6521"/>
    <mergeCell ref="R6523:R6525"/>
    <mergeCell ref="S6523:S6525"/>
    <mergeCell ref="U6523:U6525"/>
    <mergeCell ref="R6526:U6528"/>
    <mergeCell ref="V6526:W6528"/>
    <mergeCell ref="X6526:AA6528"/>
    <mergeCell ref="R6496:AO6498"/>
    <mergeCell ref="S6500:AA6500"/>
    <mergeCell ref="AG6500:AO6500"/>
    <mergeCell ref="S6503:T6503"/>
    <mergeCell ref="AG6503:AH6503"/>
    <mergeCell ref="R6505:AJ6507"/>
    <mergeCell ref="R6508:AO6510"/>
    <mergeCell ref="U6511:X6513"/>
    <mergeCell ref="Z6511:AC6513"/>
    <mergeCell ref="AG6511:AO6513"/>
    <mergeCell ref="S6485:T6485"/>
    <mergeCell ref="R6487:R6489"/>
    <mergeCell ref="S6487:S6489"/>
    <mergeCell ref="U6487:U6489"/>
    <mergeCell ref="R6490:U6492"/>
    <mergeCell ref="V6490:W6492"/>
    <mergeCell ref="X6490:AA6492"/>
    <mergeCell ref="S6494:T6494"/>
    <mergeCell ref="AK6494:AO6494"/>
    <mergeCell ref="R6469:AJ6471"/>
    <mergeCell ref="R6472:AO6474"/>
    <mergeCell ref="U6475:X6477"/>
    <mergeCell ref="Z6475:AC6477"/>
    <mergeCell ref="AG6475:AO6477"/>
    <mergeCell ref="U6478:AC6480"/>
    <mergeCell ref="AG6478:AO6480"/>
    <mergeCell ref="U6481:AC6483"/>
    <mergeCell ref="AG6481:AO6483"/>
    <mergeCell ref="R6454:U6456"/>
    <mergeCell ref="V6454:W6456"/>
    <mergeCell ref="X6454:AA6456"/>
    <mergeCell ref="S6458:T6458"/>
    <mergeCell ref="AK6458:AO6458"/>
    <mergeCell ref="R6460:AO6462"/>
    <mergeCell ref="S6464:AA6464"/>
    <mergeCell ref="AG6464:AO6464"/>
    <mergeCell ref="S6467:T6467"/>
    <mergeCell ref="AG6467:AH6467"/>
    <mergeCell ref="U6439:X6441"/>
    <mergeCell ref="Z6439:AC6441"/>
    <mergeCell ref="AG6439:AO6441"/>
    <mergeCell ref="U6442:AC6444"/>
    <mergeCell ref="AG6442:AO6444"/>
    <mergeCell ref="U6445:AC6447"/>
    <mergeCell ref="AG6445:AO6447"/>
    <mergeCell ref="S6449:T6449"/>
    <mergeCell ref="R6451:R6453"/>
    <mergeCell ref="S6451:S6453"/>
    <mergeCell ref="U6451:U6453"/>
    <mergeCell ref="S6422:T6422"/>
    <mergeCell ref="AK6422:AO6422"/>
    <mergeCell ref="R6424:AO6426"/>
    <mergeCell ref="S6428:AA6428"/>
    <mergeCell ref="AG6428:AO6428"/>
    <mergeCell ref="S6431:T6431"/>
    <mergeCell ref="AG6431:AH6431"/>
    <mergeCell ref="R6433:AJ6435"/>
    <mergeCell ref="R6436:AO6438"/>
    <mergeCell ref="U6406:AC6408"/>
    <mergeCell ref="AG6406:AO6408"/>
    <mergeCell ref="U6409:AC6411"/>
    <mergeCell ref="AG6409:AO6411"/>
    <mergeCell ref="S6413:T6413"/>
    <mergeCell ref="R6415:R6417"/>
    <mergeCell ref="S6415:S6417"/>
    <mergeCell ref="U6415:U6417"/>
    <mergeCell ref="R6418:U6420"/>
    <mergeCell ref="V6418:W6420"/>
    <mergeCell ref="X6418:AA6420"/>
    <mergeCell ref="R6388:AO6390"/>
    <mergeCell ref="S6392:AA6392"/>
    <mergeCell ref="AG6392:AO6392"/>
    <mergeCell ref="S6395:T6395"/>
    <mergeCell ref="AG6395:AH6395"/>
    <mergeCell ref="R6397:AJ6399"/>
    <mergeCell ref="R6400:AO6402"/>
    <mergeCell ref="U6403:X6405"/>
    <mergeCell ref="Z6403:AC6405"/>
    <mergeCell ref="AG6403:AO6405"/>
    <mergeCell ref="S6377:T6377"/>
    <mergeCell ref="R6379:R6381"/>
    <mergeCell ref="S6379:S6381"/>
    <mergeCell ref="U6379:U6381"/>
    <mergeCell ref="R6382:U6384"/>
    <mergeCell ref="V6382:W6384"/>
    <mergeCell ref="X6382:AA6384"/>
    <mergeCell ref="S6386:T6386"/>
    <mergeCell ref="AK6386:AO6386"/>
    <mergeCell ref="R6361:AJ6363"/>
    <mergeCell ref="R6364:AO6366"/>
    <mergeCell ref="U6367:X6369"/>
    <mergeCell ref="Z6367:AC6369"/>
    <mergeCell ref="AG6367:AO6369"/>
    <mergeCell ref="U6370:AC6372"/>
    <mergeCell ref="AG6370:AO6372"/>
    <mergeCell ref="U6373:AC6375"/>
    <mergeCell ref="AG6373:AO6375"/>
    <mergeCell ref="R6346:U6348"/>
    <mergeCell ref="V6346:W6348"/>
    <mergeCell ref="X6346:AA6348"/>
    <mergeCell ref="S6350:T6350"/>
    <mergeCell ref="AK6350:AO6350"/>
    <mergeCell ref="R6352:AO6354"/>
    <mergeCell ref="S6356:AA6356"/>
    <mergeCell ref="AG6356:AO6356"/>
    <mergeCell ref="S6359:T6359"/>
    <mergeCell ref="AG6359:AH6359"/>
    <mergeCell ref="U6331:X6333"/>
    <mergeCell ref="Z6331:AC6333"/>
    <mergeCell ref="AG6331:AO6333"/>
    <mergeCell ref="U6334:AC6336"/>
    <mergeCell ref="AG6334:AO6336"/>
    <mergeCell ref="U6337:AC6339"/>
    <mergeCell ref="AG6337:AO6339"/>
    <mergeCell ref="S6341:T6341"/>
    <mergeCell ref="R6343:R6345"/>
    <mergeCell ref="S6343:S6345"/>
    <mergeCell ref="U6343:U6345"/>
    <mergeCell ref="S6314:T6314"/>
    <mergeCell ref="AK6314:AO6314"/>
    <mergeCell ref="R6316:AO6318"/>
    <mergeCell ref="S6320:AA6320"/>
    <mergeCell ref="AG6320:AO6320"/>
    <mergeCell ref="S6323:T6323"/>
    <mergeCell ref="AG6323:AH6323"/>
    <mergeCell ref="R6325:AJ6327"/>
    <mergeCell ref="R6328:AO6330"/>
    <mergeCell ref="U6298:AC6300"/>
    <mergeCell ref="AG6298:AO6300"/>
    <mergeCell ref="U6301:AC6303"/>
    <mergeCell ref="AG6301:AO6303"/>
    <mergeCell ref="S6305:T6305"/>
    <mergeCell ref="R6307:R6309"/>
    <mergeCell ref="S6307:S6309"/>
    <mergeCell ref="U6307:U6309"/>
    <mergeCell ref="R6310:U6312"/>
    <mergeCell ref="V6310:W6312"/>
    <mergeCell ref="X6310:AA6312"/>
    <mergeCell ref="R6280:AO6282"/>
    <mergeCell ref="S6284:AA6284"/>
    <mergeCell ref="AG6284:AO6284"/>
    <mergeCell ref="S6287:T6287"/>
    <mergeCell ref="AG6287:AH6287"/>
    <mergeCell ref="R6289:AJ6291"/>
    <mergeCell ref="R6292:AO6294"/>
    <mergeCell ref="U6295:X6297"/>
    <mergeCell ref="Z6295:AC6297"/>
    <mergeCell ref="AG6295:AO6297"/>
    <mergeCell ref="S6269:T6269"/>
    <mergeCell ref="R6271:R6273"/>
    <mergeCell ref="S6271:S6273"/>
    <mergeCell ref="U6271:U6273"/>
    <mergeCell ref="R6274:U6276"/>
    <mergeCell ref="V6274:W6276"/>
    <mergeCell ref="X6274:AA6276"/>
    <mergeCell ref="S6278:T6278"/>
    <mergeCell ref="AK6278:AO6278"/>
    <mergeCell ref="R6253:AJ6255"/>
    <mergeCell ref="R6256:AO6258"/>
    <mergeCell ref="U6259:X6261"/>
    <mergeCell ref="Z6259:AC6261"/>
    <mergeCell ref="AG6259:AO6261"/>
    <mergeCell ref="U6262:AC6264"/>
    <mergeCell ref="AG6262:AO6264"/>
    <mergeCell ref="U6265:AC6267"/>
    <mergeCell ref="AG6265:AO6267"/>
    <mergeCell ref="R6238:U6240"/>
    <mergeCell ref="V6238:W6240"/>
    <mergeCell ref="X6238:AA6240"/>
    <mergeCell ref="S6242:T6242"/>
    <mergeCell ref="AK6242:AO6242"/>
    <mergeCell ref="R6244:AO6246"/>
    <mergeCell ref="S6248:AA6248"/>
    <mergeCell ref="AG6248:AO6248"/>
    <mergeCell ref="S6251:T6251"/>
    <mergeCell ref="AG6251:AH6251"/>
    <mergeCell ref="U6223:X6225"/>
    <mergeCell ref="Z6223:AC6225"/>
    <mergeCell ref="AG6223:AO6225"/>
    <mergeCell ref="U6226:AC6228"/>
    <mergeCell ref="AG6226:AO6228"/>
    <mergeCell ref="U6229:AC6231"/>
    <mergeCell ref="AG6229:AO6231"/>
    <mergeCell ref="S6233:T6233"/>
    <mergeCell ref="R6235:R6237"/>
    <mergeCell ref="S6235:S6237"/>
    <mergeCell ref="U6235:U6237"/>
    <mergeCell ref="S6206:T6206"/>
    <mergeCell ref="AK6206:AO6206"/>
    <mergeCell ref="R6208:AO6210"/>
    <mergeCell ref="S6212:AA6212"/>
    <mergeCell ref="AG6212:AO6212"/>
    <mergeCell ref="S6215:T6215"/>
    <mergeCell ref="AG6215:AH6215"/>
    <mergeCell ref="R6217:AJ6219"/>
    <mergeCell ref="R6220:AO6222"/>
    <mergeCell ref="U6190:AC6192"/>
    <mergeCell ref="AG6190:AO6192"/>
    <mergeCell ref="U6193:AC6195"/>
    <mergeCell ref="AG6193:AO6195"/>
    <mergeCell ref="S6197:T6197"/>
    <mergeCell ref="R6199:R6201"/>
    <mergeCell ref="S6199:S6201"/>
    <mergeCell ref="U6199:U6201"/>
    <mergeCell ref="R6202:U6204"/>
    <mergeCell ref="V6202:W6204"/>
    <mergeCell ref="X6202:AA6204"/>
    <mergeCell ref="R6172:AO6174"/>
    <mergeCell ref="S6176:AA6176"/>
    <mergeCell ref="AG6176:AO6176"/>
    <mergeCell ref="S6179:T6179"/>
    <mergeCell ref="AG6179:AH6179"/>
    <mergeCell ref="R6181:AJ6183"/>
    <mergeCell ref="R6184:AO6186"/>
    <mergeCell ref="U6187:X6189"/>
    <mergeCell ref="Z6187:AC6189"/>
    <mergeCell ref="AG6187:AO6189"/>
    <mergeCell ref="S6161:T6161"/>
    <mergeCell ref="R6163:R6165"/>
    <mergeCell ref="S6163:S6165"/>
    <mergeCell ref="U6163:U6165"/>
    <mergeCell ref="R6166:U6168"/>
    <mergeCell ref="V6166:W6168"/>
    <mergeCell ref="X6166:AA6168"/>
    <mergeCell ref="S6170:T6170"/>
    <mergeCell ref="AK6170:AO6170"/>
    <mergeCell ref="R6145:AJ6147"/>
    <mergeCell ref="R6148:AO6150"/>
    <mergeCell ref="U6151:X6153"/>
    <mergeCell ref="Z6151:AC6153"/>
    <mergeCell ref="AG6151:AO6153"/>
    <mergeCell ref="U6154:AC6156"/>
    <mergeCell ref="AG6154:AO6156"/>
    <mergeCell ref="U6157:AC6159"/>
    <mergeCell ref="AG6157:AO6159"/>
    <mergeCell ref="R6130:U6132"/>
    <mergeCell ref="V6130:W6132"/>
    <mergeCell ref="X6130:AA6132"/>
    <mergeCell ref="S6134:T6134"/>
    <mergeCell ref="AK6134:AO6134"/>
    <mergeCell ref="R6136:AO6138"/>
    <mergeCell ref="S6140:AA6140"/>
    <mergeCell ref="AG6140:AO6140"/>
    <mergeCell ref="S6143:T6143"/>
    <mergeCell ref="AG6143:AH6143"/>
    <mergeCell ref="U6115:X6117"/>
    <mergeCell ref="Z6115:AC6117"/>
    <mergeCell ref="AG6115:AO6117"/>
    <mergeCell ref="U6118:AC6120"/>
    <mergeCell ref="AG6118:AO6120"/>
    <mergeCell ref="U6121:AC6123"/>
    <mergeCell ref="AG6121:AO6123"/>
    <mergeCell ref="S6125:T6125"/>
    <mergeCell ref="R6127:R6129"/>
    <mergeCell ref="S6127:S6129"/>
    <mergeCell ref="U6127:U6129"/>
    <mergeCell ref="S6098:T6098"/>
    <mergeCell ref="AK6098:AO6098"/>
    <mergeCell ref="R6100:AO6102"/>
    <mergeCell ref="S6104:AA6104"/>
    <mergeCell ref="AG6104:AO6104"/>
    <mergeCell ref="S6107:T6107"/>
    <mergeCell ref="AG6107:AH6107"/>
    <mergeCell ref="R6109:AJ6111"/>
    <mergeCell ref="R6112:AO6114"/>
    <mergeCell ref="U6082:AC6084"/>
    <mergeCell ref="AG6082:AO6084"/>
    <mergeCell ref="U6085:AC6087"/>
    <mergeCell ref="AG6085:AO6087"/>
    <mergeCell ref="S6089:T6089"/>
    <mergeCell ref="R6091:R6093"/>
    <mergeCell ref="S6091:S6093"/>
    <mergeCell ref="U6091:U6093"/>
    <mergeCell ref="R6094:U6096"/>
    <mergeCell ref="V6094:W6096"/>
    <mergeCell ref="X6094:AA6096"/>
    <mergeCell ref="R6064:AO6066"/>
    <mergeCell ref="S6068:AA6068"/>
    <mergeCell ref="AG6068:AO6068"/>
    <mergeCell ref="S6071:T6071"/>
    <mergeCell ref="AG6071:AH6071"/>
    <mergeCell ref="R6073:AJ6075"/>
    <mergeCell ref="R6076:AO6078"/>
    <mergeCell ref="U6079:X6081"/>
    <mergeCell ref="Z6079:AC6081"/>
    <mergeCell ref="AG6079:AO6081"/>
    <mergeCell ref="S6053:T6053"/>
    <mergeCell ref="R6055:R6057"/>
    <mergeCell ref="S6055:S6057"/>
    <mergeCell ref="U6055:U6057"/>
    <mergeCell ref="R6058:U6060"/>
    <mergeCell ref="V6058:W6060"/>
    <mergeCell ref="X6058:AA6060"/>
    <mergeCell ref="S6062:T6062"/>
    <mergeCell ref="AK6062:AO6062"/>
    <mergeCell ref="R6037:AJ6039"/>
    <mergeCell ref="R6040:AO6042"/>
    <mergeCell ref="U6043:X6045"/>
    <mergeCell ref="Z6043:AC6045"/>
    <mergeCell ref="AG6043:AO6045"/>
    <mergeCell ref="U6046:AC6048"/>
    <mergeCell ref="AG6046:AO6048"/>
    <mergeCell ref="U6049:AC6051"/>
    <mergeCell ref="AG6049:AO6051"/>
    <mergeCell ref="R6022:U6024"/>
    <mergeCell ref="V6022:W6024"/>
    <mergeCell ref="X6022:AA6024"/>
    <mergeCell ref="S6026:T6026"/>
    <mergeCell ref="AK6026:AO6026"/>
    <mergeCell ref="R6028:AO6030"/>
    <mergeCell ref="S6032:AA6032"/>
    <mergeCell ref="AG6032:AO6032"/>
    <mergeCell ref="S6035:T6035"/>
    <mergeCell ref="AG6035:AH6035"/>
    <mergeCell ref="U6007:X6009"/>
    <mergeCell ref="Z6007:AC6009"/>
    <mergeCell ref="AG6007:AO6009"/>
    <mergeCell ref="U6010:AC6012"/>
    <mergeCell ref="AG6010:AO6012"/>
    <mergeCell ref="U6013:AC6015"/>
    <mergeCell ref="AG6013:AO6015"/>
    <mergeCell ref="S6017:T6017"/>
    <mergeCell ref="R6019:R6021"/>
    <mergeCell ref="S6019:S6021"/>
    <mergeCell ref="U6019:U6021"/>
    <mergeCell ref="S5990:T5990"/>
    <mergeCell ref="AK5990:AO5990"/>
    <mergeCell ref="R5992:AO5994"/>
    <mergeCell ref="S5996:AA5996"/>
    <mergeCell ref="AG5996:AO5996"/>
    <mergeCell ref="S5999:T5999"/>
    <mergeCell ref="AG5999:AH5999"/>
    <mergeCell ref="R6001:AJ6003"/>
    <mergeCell ref="R6004:AO6006"/>
    <mergeCell ref="U5974:AC5976"/>
    <mergeCell ref="AG5974:AO5976"/>
    <mergeCell ref="U5977:AC5979"/>
    <mergeCell ref="AG5977:AO5979"/>
    <mergeCell ref="S5981:T5981"/>
    <mergeCell ref="R5983:R5985"/>
    <mergeCell ref="S5983:S5985"/>
    <mergeCell ref="U5983:U5985"/>
    <mergeCell ref="R5986:U5988"/>
    <mergeCell ref="V5986:W5988"/>
    <mergeCell ref="X5986:AA5988"/>
    <mergeCell ref="R5956:AO5958"/>
    <mergeCell ref="S5960:AA5960"/>
    <mergeCell ref="AG5960:AO5960"/>
    <mergeCell ref="S5963:T5963"/>
    <mergeCell ref="AG5963:AH5963"/>
    <mergeCell ref="R5965:AJ5967"/>
    <mergeCell ref="R5968:AO5970"/>
    <mergeCell ref="U5971:X5973"/>
    <mergeCell ref="Z5971:AC5973"/>
    <mergeCell ref="AG5971:AO5973"/>
    <mergeCell ref="S5945:T5945"/>
    <mergeCell ref="R5947:R5949"/>
    <mergeCell ref="S5947:S5949"/>
    <mergeCell ref="U5947:U5949"/>
    <mergeCell ref="R5950:U5952"/>
    <mergeCell ref="V5950:W5952"/>
    <mergeCell ref="X5950:AA5952"/>
    <mergeCell ref="S5954:T5954"/>
    <mergeCell ref="AK5954:AO5954"/>
    <mergeCell ref="R5929:AJ5931"/>
    <mergeCell ref="R5932:AO5934"/>
    <mergeCell ref="U5935:X5937"/>
    <mergeCell ref="Z5935:AC5937"/>
    <mergeCell ref="AG5935:AO5937"/>
    <mergeCell ref="U5938:AC5940"/>
    <mergeCell ref="AG5938:AO5940"/>
    <mergeCell ref="U5941:AC5943"/>
    <mergeCell ref="AG5941:AO5943"/>
    <mergeCell ref="R5914:U5916"/>
    <mergeCell ref="V5914:W5916"/>
    <mergeCell ref="X5914:AA5916"/>
    <mergeCell ref="S5918:T5918"/>
    <mergeCell ref="AK5918:AO5918"/>
    <mergeCell ref="R5920:AO5922"/>
    <mergeCell ref="S5924:AA5924"/>
    <mergeCell ref="AG5924:AO5924"/>
    <mergeCell ref="S5927:T5927"/>
    <mergeCell ref="AG5927:AH5927"/>
    <mergeCell ref="U5899:X5901"/>
    <mergeCell ref="Z5899:AC5901"/>
    <mergeCell ref="AG5899:AO5901"/>
    <mergeCell ref="U5902:AC5904"/>
    <mergeCell ref="AG5902:AO5904"/>
    <mergeCell ref="U5905:AC5907"/>
    <mergeCell ref="AG5905:AO5907"/>
    <mergeCell ref="S5909:T5909"/>
    <mergeCell ref="R5911:R5913"/>
    <mergeCell ref="S5911:S5913"/>
    <mergeCell ref="U5911:U5913"/>
    <mergeCell ref="S5882:T5882"/>
    <mergeCell ref="AK5882:AO5882"/>
    <mergeCell ref="R5884:AO5886"/>
    <mergeCell ref="S5888:AA5888"/>
    <mergeCell ref="AG5888:AO5888"/>
    <mergeCell ref="S5891:T5891"/>
    <mergeCell ref="AG5891:AH5891"/>
    <mergeCell ref="R5893:AJ5895"/>
    <mergeCell ref="R5896:AO5898"/>
    <mergeCell ref="U5866:AC5868"/>
    <mergeCell ref="AG5866:AO5868"/>
    <mergeCell ref="U5869:AC5871"/>
    <mergeCell ref="AG5869:AO5871"/>
    <mergeCell ref="S5873:T5873"/>
    <mergeCell ref="R5875:R5877"/>
    <mergeCell ref="S5875:S5877"/>
    <mergeCell ref="U5875:U5877"/>
    <mergeCell ref="R5878:U5880"/>
    <mergeCell ref="V5878:W5880"/>
    <mergeCell ref="X5878:AA5880"/>
    <mergeCell ref="R5848:AO5850"/>
    <mergeCell ref="S5852:AA5852"/>
    <mergeCell ref="AG5852:AO5852"/>
    <mergeCell ref="S5855:T5855"/>
    <mergeCell ref="AG5855:AH5855"/>
    <mergeCell ref="R5857:AJ5859"/>
    <mergeCell ref="R5860:AO5862"/>
    <mergeCell ref="U5863:X5865"/>
    <mergeCell ref="Z5863:AC5865"/>
    <mergeCell ref="AG5863:AO5865"/>
    <mergeCell ref="S5837:T5837"/>
    <mergeCell ref="R5839:R5841"/>
    <mergeCell ref="S5839:S5841"/>
    <mergeCell ref="U5839:U5841"/>
    <mergeCell ref="R5842:U5844"/>
    <mergeCell ref="V5842:W5844"/>
    <mergeCell ref="X5842:AA5844"/>
    <mergeCell ref="S5846:T5846"/>
    <mergeCell ref="AK5846:AO5846"/>
    <mergeCell ref="R5821:AJ5823"/>
    <mergeCell ref="R5824:AO5826"/>
    <mergeCell ref="U5827:X5829"/>
    <mergeCell ref="Z5827:AC5829"/>
    <mergeCell ref="AG5827:AO5829"/>
    <mergeCell ref="U5830:AC5832"/>
    <mergeCell ref="AG5830:AO5832"/>
    <mergeCell ref="U5833:AC5835"/>
    <mergeCell ref="AG5833:AO5835"/>
    <mergeCell ref="R5806:U5808"/>
    <mergeCell ref="V5806:W5808"/>
    <mergeCell ref="X5806:AA5808"/>
    <mergeCell ref="S5810:T5810"/>
    <mergeCell ref="AK5810:AO5810"/>
    <mergeCell ref="R5812:AO5814"/>
    <mergeCell ref="S5816:AA5816"/>
    <mergeCell ref="AG5816:AO5816"/>
    <mergeCell ref="S5819:T5819"/>
    <mergeCell ref="AG5819:AH5819"/>
    <mergeCell ref="U5791:X5793"/>
    <mergeCell ref="Z5791:AC5793"/>
    <mergeCell ref="AG5791:AO5793"/>
    <mergeCell ref="U5794:AC5796"/>
    <mergeCell ref="AG5794:AO5796"/>
    <mergeCell ref="U5797:AC5799"/>
    <mergeCell ref="AG5797:AO5799"/>
    <mergeCell ref="S5801:T5801"/>
    <mergeCell ref="R5803:R5805"/>
    <mergeCell ref="S5803:S5805"/>
    <mergeCell ref="U5803:U5805"/>
    <mergeCell ref="S5774:T5774"/>
    <mergeCell ref="AK5774:AO5774"/>
    <mergeCell ref="R5776:AO5778"/>
    <mergeCell ref="S5780:AA5780"/>
    <mergeCell ref="AG5780:AO5780"/>
    <mergeCell ref="S5783:T5783"/>
    <mergeCell ref="AG5783:AH5783"/>
    <mergeCell ref="R5785:AJ5787"/>
    <mergeCell ref="R5788:AO5790"/>
    <mergeCell ref="U5758:AC5760"/>
    <mergeCell ref="AG5758:AO5760"/>
    <mergeCell ref="U5761:AC5763"/>
    <mergeCell ref="AG5761:AO5763"/>
    <mergeCell ref="S5765:T5765"/>
    <mergeCell ref="R5767:R5769"/>
    <mergeCell ref="S5767:S5769"/>
    <mergeCell ref="U5767:U5769"/>
    <mergeCell ref="R5770:U5772"/>
    <mergeCell ref="V5770:W5772"/>
    <mergeCell ref="X5770:AA5772"/>
    <mergeCell ref="R5740:AO5742"/>
    <mergeCell ref="S5744:AA5744"/>
    <mergeCell ref="AG5744:AO5744"/>
    <mergeCell ref="S5747:T5747"/>
    <mergeCell ref="AG5747:AH5747"/>
    <mergeCell ref="R5749:AJ5751"/>
    <mergeCell ref="R5752:AO5754"/>
    <mergeCell ref="U5755:X5757"/>
    <mergeCell ref="Z5755:AC5757"/>
    <mergeCell ref="AG5755:AO5757"/>
    <mergeCell ref="S5729:T5729"/>
    <mergeCell ref="R5731:R5733"/>
    <mergeCell ref="S5731:S5733"/>
    <mergeCell ref="U5731:U5733"/>
    <mergeCell ref="R5734:U5736"/>
    <mergeCell ref="V5734:W5736"/>
    <mergeCell ref="X5734:AA5736"/>
    <mergeCell ref="S5738:T5738"/>
    <mergeCell ref="AK5738:AO5738"/>
    <mergeCell ref="R5713:AJ5715"/>
    <mergeCell ref="R5716:AO5718"/>
    <mergeCell ref="U5719:X5721"/>
    <mergeCell ref="Z5719:AC5721"/>
    <mergeCell ref="AG5719:AO5721"/>
    <mergeCell ref="U5722:AC5724"/>
    <mergeCell ref="AG5722:AO5724"/>
    <mergeCell ref="U5725:AC5727"/>
    <mergeCell ref="AG5725:AO5727"/>
    <mergeCell ref="R5698:U5700"/>
    <mergeCell ref="V5698:W5700"/>
    <mergeCell ref="X5698:AA5700"/>
    <mergeCell ref="S5702:T5702"/>
    <mergeCell ref="AK5702:AO5702"/>
    <mergeCell ref="R5704:AO5706"/>
    <mergeCell ref="S5708:AA5708"/>
    <mergeCell ref="AG5708:AO5708"/>
    <mergeCell ref="S5711:T5711"/>
    <mergeCell ref="AG5711:AH5711"/>
    <mergeCell ref="U5683:X5685"/>
    <mergeCell ref="Z5683:AC5685"/>
    <mergeCell ref="AG5683:AO5685"/>
    <mergeCell ref="U5686:AC5688"/>
    <mergeCell ref="AG5686:AO5688"/>
    <mergeCell ref="U5689:AC5691"/>
    <mergeCell ref="AG5689:AO5691"/>
    <mergeCell ref="S5693:T5693"/>
    <mergeCell ref="R5695:R5697"/>
    <mergeCell ref="S5695:S5697"/>
    <mergeCell ref="U5695:U5697"/>
    <mergeCell ref="S5666:T5666"/>
    <mergeCell ref="AK5666:AO5666"/>
    <mergeCell ref="R5668:AO5670"/>
    <mergeCell ref="S5672:AA5672"/>
    <mergeCell ref="AG5672:AO5672"/>
    <mergeCell ref="S5675:T5675"/>
    <mergeCell ref="AG5675:AH5675"/>
    <mergeCell ref="R5677:AJ5679"/>
    <mergeCell ref="R5680:AO5682"/>
    <mergeCell ref="U5650:AC5652"/>
    <mergeCell ref="AG5650:AO5652"/>
    <mergeCell ref="U5653:AC5655"/>
    <mergeCell ref="AG5653:AO5655"/>
    <mergeCell ref="S5657:T5657"/>
    <mergeCell ref="R5659:R5661"/>
    <mergeCell ref="S5659:S5661"/>
    <mergeCell ref="U5659:U5661"/>
    <mergeCell ref="R5662:U5664"/>
    <mergeCell ref="V5662:W5664"/>
    <mergeCell ref="X5662:AA5664"/>
    <mergeCell ref="R5632:AO5634"/>
    <mergeCell ref="S5636:AA5636"/>
    <mergeCell ref="AG5636:AO5636"/>
    <mergeCell ref="S5639:T5639"/>
    <mergeCell ref="AG5639:AH5639"/>
    <mergeCell ref="R5641:AJ5643"/>
    <mergeCell ref="R5644:AO5646"/>
    <mergeCell ref="U5647:X5649"/>
    <mergeCell ref="Z5647:AC5649"/>
    <mergeCell ref="AG5647:AO5649"/>
    <mergeCell ref="S5621:T5621"/>
    <mergeCell ref="R5623:R5625"/>
    <mergeCell ref="S5623:S5625"/>
    <mergeCell ref="U5623:U5625"/>
    <mergeCell ref="R5626:U5628"/>
    <mergeCell ref="V5626:W5628"/>
    <mergeCell ref="X5626:AA5628"/>
    <mergeCell ref="S5630:T5630"/>
    <mergeCell ref="AK5630:AO5630"/>
    <mergeCell ref="R5605:AJ5607"/>
    <mergeCell ref="R5608:AO5610"/>
    <mergeCell ref="U5611:X5613"/>
    <mergeCell ref="Z5611:AC5613"/>
    <mergeCell ref="AG5611:AO5613"/>
    <mergeCell ref="U5614:AC5616"/>
    <mergeCell ref="AG5614:AO5616"/>
    <mergeCell ref="U5617:AC5619"/>
    <mergeCell ref="AG5617:AO5619"/>
    <mergeCell ref="R5590:U5592"/>
    <mergeCell ref="V5590:W5592"/>
    <mergeCell ref="X5590:AA5592"/>
    <mergeCell ref="S5594:T5594"/>
    <mergeCell ref="AK5594:AO5594"/>
    <mergeCell ref="R5596:AO5598"/>
    <mergeCell ref="S5600:AA5600"/>
    <mergeCell ref="AG5600:AO5600"/>
    <mergeCell ref="S5603:T5603"/>
    <mergeCell ref="AG5603:AH5603"/>
    <mergeCell ref="U5575:X5577"/>
    <mergeCell ref="Z5575:AC5577"/>
    <mergeCell ref="AG5575:AO5577"/>
    <mergeCell ref="U5578:AC5580"/>
    <mergeCell ref="AG5578:AO5580"/>
    <mergeCell ref="U5581:AC5583"/>
    <mergeCell ref="AG5581:AO5583"/>
    <mergeCell ref="S5585:T5585"/>
    <mergeCell ref="R5587:R5589"/>
    <mergeCell ref="S5587:S5589"/>
    <mergeCell ref="U5587:U5589"/>
    <mergeCell ref="S5558:T5558"/>
    <mergeCell ref="AK5558:AO5558"/>
    <mergeCell ref="R5560:AO5562"/>
    <mergeCell ref="S5564:AA5564"/>
    <mergeCell ref="AG5564:AO5564"/>
    <mergeCell ref="S5567:T5567"/>
    <mergeCell ref="AG5567:AH5567"/>
    <mergeCell ref="R5569:AJ5571"/>
    <mergeCell ref="R5572:AO5574"/>
    <mergeCell ref="U5542:AC5544"/>
    <mergeCell ref="AG5542:AO5544"/>
    <mergeCell ref="U5545:AC5547"/>
    <mergeCell ref="AG5545:AO5547"/>
    <mergeCell ref="S5549:T5549"/>
    <mergeCell ref="R5551:R5553"/>
    <mergeCell ref="S5551:S5553"/>
    <mergeCell ref="U5551:U5553"/>
    <mergeCell ref="R5554:U5556"/>
    <mergeCell ref="V5554:W5556"/>
    <mergeCell ref="X5554:AA5556"/>
    <mergeCell ref="R5524:AO5526"/>
    <mergeCell ref="S5528:AA5528"/>
    <mergeCell ref="AG5528:AO5528"/>
    <mergeCell ref="S5531:T5531"/>
    <mergeCell ref="AG5531:AH5531"/>
    <mergeCell ref="R5533:AJ5535"/>
    <mergeCell ref="R5536:AO5538"/>
    <mergeCell ref="U5539:X5541"/>
    <mergeCell ref="Z5539:AC5541"/>
    <mergeCell ref="AG5539:AO5541"/>
    <mergeCell ref="S5513:T5513"/>
    <mergeCell ref="R5515:R5517"/>
    <mergeCell ref="S5515:S5517"/>
    <mergeCell ref="U5515:U5517"/>
    <mergeCell ref="R5518:U5520"/>
    <mergeCell ref="V5518:W5520"/>
    <mergeCell ref="X5518:AA5520"/>
    <mergeCell ref="S5522:T5522"/>
    <mergeCell ref="AK5522:AO5522"/>
    <mergeCell ref="R5497:AJ5499"/>
    <mergeCell ref="R5500:AO5502"/>
    <mergeCell ref="U5503:X5505"/>
    <mergeCell ref="Z5503:AC5505"/>
    <mergeCell ref="AG5503:AO5505"/>
    <mergeCell ref="U5506:AC5508"/>
    <mergeCell ref="AG5506:AO5508"/>
    <mergeCell ref="U5509:AC5511"/>
    <mergeCell ref="AG5509:AO5511"/>
    <mergeCell ref="R5482:U5484"/>
    <mergeCell ref="V5482:W5484"/>
    <mergeCell ref="X5482:AA5484"/>
    <mergeCell ref="S5486:T5486"/>
    <mergeCell ref="AK5486:AO5486"/>
    <mergeCell ref="R5488:AO5490"/>
    <mergeCell ref="S5492:AA5492"/>
    <mergeCell ref="AG5492:AO5492"/>
    <mergeCell ref="S5495:T5495"/>
    <mergeCell ref="AG5495:AH5495"/>
    <mergeCell ref="U5467:X5469"/>
    <mergeCell ref="Z5467:AC5469"/>
    <mergeCell ref="AG5467:AO5469"/>
    <mergeCell ref="U5470:AC5472"/>
    <mergeCell ref="AG5470:AO5472"/>
    <mergeCell ref="U5473:AC5475"/>
    <mergeCell ref="AG5473:AO5475"/>
    <mergeCell ref="S5477:T5477"/>
    <mergeCell ref="R5479:R5481"/>
    <mergeCell ref="S5479:S5481"/>
    <mergeCell ref="U5479:U5481"/>
    <mergeCell ref="S5450:T5450"/>
    <mergeCell ref="AK5450:AO5450"/>
    <mergeCell ref="R5452:AO5454"/>
    <mergeCell ref="S5456:AA5456"/>
    <mergeCell ref="AG5456:AO5456"/>
    <mergeCell ref="S5459:T5459"/>
    <mergeCell ref="AG5459:AH5459"/>
    <mergeCell ref="R5461:AJ5463"/>
    <mergeCell ref="R5464:AO5466"/>
    <mergeCell ref="U5434:AC5436"/>
    <mergeCell ref="AG5434:AO5436"/>
    <mergeCell ref="U5437:AC5439"/>
    <mergeCell ref="AG5437:AO5439"/>
    <mergeCell ref="S5441:T5441"/>
    <mergeCell ref="R5443:R5445"/>
    <mergeCell ref="S5443:S5445"/>
    <mergeCell ref="U5443:U5445"/>
    <mergeCell ref="R5446:U5448"/>
    <mergeCell ref="V5446:W5448"/>
    <mergeCell ref="X5446:AA5448"/>
    <mergeCell ref="R5416:AO5418"/>
    <mergeCell ref="S5420:AA5420"/>
    <mergeCell ref="AG5420:AO5420"/>
    <mergeCell ref="S5423:T5423"/>
    <mergeCell ref="AG5423:AH5423"/>
    <mergeCell ref="R5425:AJ5427"/>
    <mergeCell ref="R5428:AO5430"/>
    <mergeCell ref="U5431:X5433"/>
    <mergeCell ref="Z5431:AC5433"/>
    <mergeCell ref="AG5431:AO5433"/>
    <mergeCell ref="S5405:T5405"/>
    <mergeCell ref="R5407:R5409"/>
    <mergeCell ref="S5407:S5409"/>
    <mergeCell ref="U5407:U5409"/>
    <mergeCell ref="R5410:U5412"/>
    <mergeCell ref="V5410:W5412"/>
    <mergeCell ref="X5410:AA5412"/>
    <mergeCell ref="S5414:T5414"/>
    <mergeCell ref="AK5414:AO5414"/>
    <mergeCell ref="R5389:AJ5391"/>
    <mergeCell ref="R5392:AO5394"/>
    <mergeCell ref="U5395:X5397"/>
    <mergeCell ref="Z5395:AC5397"/>
    <mergeCell ref="AG5395:AO5397"/>
    <mergeCell ref="U5398:AC5400"/>
    <mergeCell ref="AG5398:AO5400"/>
    <mergeCell ref="U5401:AC5403"/>
    <mergeCell ref="AG5401:AO5403"/>
    <mergeCell ref="R5374:U5376"/>
    <mergeCell ref="V5374:W5376"/>
    <mergeCell ref="X5374:AA5376"/>
    <mergeCell ref="S5378:T5378"/>
    <mergeCell ref="AK5378:AO5378"/>
    <mergeCell ref="R5380:AO5382"/>
    <mergeCell ref="S5384:AA5384"/>
    <mergeCell ref="AG5384:AO5384"/>
    <mergeCell ref="S5387:T5387"/>
    <mergeCell ref="AG5387:AH5387"/>
    <mergeCell ref="U5359:X5361"/>
    <mergeCell ref="Z5359:AC5361"/>
    <mergeCell ref="AG5359:AO5361"/>
    <mergeCell ref="U5362:AC5364"/>
    <mergeCell ref="AG5362:AO5364"/>
    <mergeCell ref="U5365:AC5367"/>
    <mergeCell ref="AG5365:AO5367"/>
    <mergeCell ref="S5369:T5369"/>
    <mergeCell ref="R5371:R5373"/>
    <mergeCell ref="S5371:S5373"/>
    <mergeCell ref="U5371:U5373"/>
    <mergeCell ref="S5342:T5342"/>
    <mergeCell ref="AK5342:AO5342"/>
    <mergeCell ref="R5344:AO5346"/>
    <mergeCell ref="S5348:AA5348"/>
    <mergeCell ref="AG5348:AO5348"/>
    <mergeCell ref="S5351:T5351"/>
    <mergeCell ref="AG5351:AH5351"/>
    <mergeCell ref="R5353:AJ5355"/>
    <mergeCell ref="R5356:AO5358"/>
    <mergeCell ref="U5326:AC5328"/>
    <mergeCell ref="AG5326:AO5328"/>
    <mergeCell ref="U5329:AC5331"/>
    <mergeCell ref="AG5329:AO5331"/>
    <mergeCell ref="S5333:T5333"/>
    <mergeCell ref="R5335:R5337"/>
    <mergeCell ref="S5335:S5337"/>
    <mergeCell ref="U5335:U5337"/>
    <mergeCell ref="R5338:U5340"/>
    <mergeCell ref="V5338:W5340"/>
    <mergeCell ref="X5338:AA5340"/>
    <mergeCell ref="R5308:AO5310"/>
    <mergeCell ref="S5312:AA5312"/>
    <mergeCell ref="AG5312:AO5312"/>
    <mergeCell ref="S5315:T5315"/>
    <mergeCell ref="AG5315:AH5315"/>
    <mergeCell ref="R5317:AJ5319"/>
    <mergeCell ref="R5320:AO5322"/>
    <mergeCell ref="U5323:X5325"/>
    <mergeCell ref="Z5323:AC5325"/>
    <mergeCell ref="AG5323:AO5325"/>
    <mergeCell ref="S5297:T5297"/>
    <mergeCell ref="R5299:R5301"/>
    <mergeCell ref="S5299:S5301"/>
    <mergeCell ref="U5299:U5301"/>
    <mergeCell ref="R5302:U5304"/>
    <mergeCell ref="V5302:W5304"/>
    <mergeCell ref="X5302:AA5304"/>
    <mergeCell ref="S5306:T5306"/>
    <mergeCell ref="AK5306:AO5306"/>
    <mergeCell ref="R5281:AJ5283"/>
    <mergeCell ref="R5284:AO5286"/>
    <mergeCell ref="U5287:X5289"/>
    <mergeCell ref="Z5287:AC5289"/>
    <mergeCell ref="AG5287:AO5289"/>
    <mergeCell ref="U5290:AC5292"/>
    <mergeCell ref="AG5290:AO5292"/>
    <mergeCell ref="U5293:AC5295"/>
    <mergeCell ref="AG5293:AO5295"/>
    <mergeCell ref="R5266:U5268"/>
    <mergeCell ref="V5266:W5268"/>
    <mergeCell ref="X5266:AA5268"/>
    <mergeCell ref="S5270:T5270"/>
    <mergeCell ref="AK5270:AO5270"/>
    <mergeCell ref="R5272:AO5274"/>
    <mergeCell ref="S5276:AA5276"/>
    <mergeCell ref="AG5276:AO5276"/>
    <mergeCell ref="S5279:T5279"/>
    <mergeCell ref="AG5279:AH5279"/>
    <mergeCell ref="U5251:X5253"/>
    <mergeCell ref="Z5251:AC5253"/>
    <mergeCell ref="AG5251:AO5253"/>
    <mergeCell ref="U5254:AC5256"/>
    <mergeCell ref="AG5254:AO5256"/>
    <mergeCell ref="U5257:AC5259"/>
    <mergeCell ref="AG5257:AO5259"/>
    <mergeCell ref="S5261:T5261"/>
    <mergeCell ref="R5263:R5265"/>
    <mergeCell ref="S5263:S5265"/>
    <mergeCell ref="U5263:U5265"/>
    <mergeCell ref="S5234:T5234"/>
    <mergeCell ref="AK5234:AO5234"/>
    <mergeCell ref="R5236:AO5238"/>
    <mergeCell ref="S5240:AA5240"/>
    <mergeCell ref="AG5240:AO5240"/>
    <mergeCell ref="S5243:T5243"/>
    <mergeCell ref="AG5243:AH5243"/>
    <mergeCell ref="R5245:AJ5247"/>
    <mergeCell ref="R5248:AO5250"/>
    <mergeCell ref="U5218:AC5220"/>
    <mergeCell ref="AG5218:AO5220"/>
    <mergeCell ref="U5221:AC5223"/>
    <mergeCell ref="AG5221:AO5223"/>
    <mergeCell ref="S5225:T5225"/>
    <mergeCell ref="R5227:R5229"/>
    <mergeCell ref="S5227:S5229"/>
    <mergeCell ref="U5227:U5229"/>
    <mergeCell ref="R5230:U5232"/>
    <mergeCell ref="V5230:W5232"/>
    <mergeCell ref="X5230:AA5232"/>
    <mergeCell ref="R5200:AO5202"/>
    <mergeCell ref="S5204:AA5204"/>
    <mergeCell ref="AG5204:AO5204"/>
    <mergeCell ref="S5207:T5207"/>
    <mergeCell ref="AG5207:AH5207"/>
    <mergeCell ref="R5209:AJ5211"/>
    <mergeCell ref="R5212:AO5214"/>
    <mergeCell ref="U5215:X5217"/>
    <mergeCell ref="Z5215:AC5217"/>
    <mergeCell ref="AG5215:AO5217"/>
    <mergeCell ref="S5189:T5189"/>
    <mergeCell ref="R5191:R5193"/>
    <mergeCell ref="S5191:S5193"/>
    <mergeCell ref="U5191:U5193"/>
    <mergeCell ref="R5194:U5196"/>
    <mergeCell ref="V5194:W5196"/>
    <mergeCell ref="X5194:AA5196"/>
    <mergeCell ref="S5198:T5198"/>
    <mergeCell ref="AK5198:AO5198"/>
    <mergeCell ref="R5173:AJ5175"/>
    <mergeCell ref="R5176:AO5178"/>
    <mergeCell ref="U5179:X5181"/>
    <mergeCell ref="Z5179:AC5181"/>
    <mergeCell ref="AG5179:AO5181"/>
    <mergeCell ref="U5182:AC5184"/>
    <mergeCell ref="AG5182:AO5184"/>
    <mergeCell ref="U5185:AC5187"/>
    <mergeCell ref="AG5185:AO5187"/>
    <mergeCell ref="R5158:U5160"/>
    <mergeCell ref="V5158:W5160"/>
    <mergeCell ref="X5158:AA5160"/>
    <mergeCell ref="S5162:T5162"/>
    <mergeCell ref="AK5162:AO5162"/>
    <mergeCell ref="R5164:AO5166"/>
    <mergeCell ref="S5168:AA5168"/>
    <mergeCell ref="AG5168:AO5168"/>
    <mergeCell ref="S5171:T5171"/>
    <mergeCell ref="AG5171:AH5171"/>
    <mergeCell ref="U5143:X5145"/>
    <mergeCell ref="Z5143:AC5145"/>
    <mergeCell ref="AG5143:AO5145"/>
    <mergeCell ref="U5146:AC5148"/>
    <mergeCell ref="AG5146:AO5148"/>
    <mergeCell ref="U5149:AC5151"/>
    <mergeCell ref="AG5149:AO5151"/>
    <mergeCell ref="S5153:T5153"/>
    <mergeCell ref="R5155:R5157"/>
    <mergeCell ref="S5155:S5157"/>
    <mergeCell ref="U5155:U5157"/>
    <mergeCell ref="S5126:T5126"/>
    <mergeCell ref="AK5126:AO5126"/>
    <mergeCell ref="R5128:AO5130"/>
    <mergeCell ref="S5132:AA5132"/>
    <mergeCell ref="AG5132:AO5132"/>
    <mergeCell ref="S5135:T5135"/>
    <mergeCell ref="AG5135:AH5135"/>
    <mergeCell ref="R5137:AJ5139"/>
    <mergeCell ref="R5140:AO5142"/>
    <mergeCell ref="U5110:AC5112"/>
    <mergeCell ref="AG5110:AO5112"/>
    <mergeCell ref="U5113:AC5115"/>
    <mergeCell ref="AG5113:AO5115"/>
    <mergeCell ref="S5117:T5117"/>
    <mergeCell ref="R5119:R5121"/>
    <mergeCell ref="S5119:S5121"/>
    <mergeCell ref="U5119:U5121"/>
    <mergeCell ref="R5122:U5124"/>
    <mergeCell ref="V5122:W5124"/>
    <mergeCell ref="X5122:AA5124"/>
    <mergeCell ref="R5092:AO5094"/>
    <mergeCell ref="S5096:AA5096"/>
    <mergeCell ref="AG5096:AO5096"/>
    <mergeCell ref="S5099:T5099"/>
    <mergeCell ref="AG5099:AH5099"/>
    <mergeCell ref="R5101:AJ5103"/>
    <mergeCell ref="R5104:AO5106"/>
    <mergeCell ref="U5107:X5109"/>
    <mergeCell ref="Z5107:AC5109"/>
    <mergeCell ref="AG5107:AO5109"/>
    <mergeCell ref="S5081:T5081"/>
    <mergeCell ref="R5083:R5085"/>
    <mergeCell ref="S5083:S5085"/>
    <mergeCell ref="U5083:U5085"/>
    <mergeCell ref="R5086:U5088"/>
    <mergeCell ref="V5086:W5088"/>
    <mergeCell ref="X5086:AA5088"/>
    <mergeCell ref="S5090:T5090"/>
    <mergeCell ref="AK5090:AO5090"/>
    <mergeCell ref="R5065:AJ5067"/>
    <mergeCell ref="R5068:AO5070"/>
    <mergeCell ref="U5071:X5073"/>
    <mergeCell ref="Z5071:AC5073"/>
    <mergeCell ref="AG5071:AO5073"/>
    <mergeCell ref="U5074:AC5076"/>
    <mergeCell ref="AG5074:AO5076"/>
    <mergeCell ref="U5077:AC5079"/>
    <mergeCell ref="AG5077:AO5079"/>
    <mergeCell ref="R5050:U5052"/>
    <mergeCell ref="V5050:W5052"/>
    <mergeCell ref="X5050:AA5052"/>
    <mergeCell ref="S5054:T5054"/>
    <mergeCell ref="AK5054:AO5054"/>
    <mergeCell ref="R5056:AO5058"/>
    <mergeCell ref="S5060:AA5060"/>
    <mergeCell ref="AG5060:AO5060"/>
    <mergeCell ref="S5063:T5063"/>
    <mergeCell ref="AG5063:AH5063"/>
    <mergeCell ref="U5035:X5037"/>
    <mergeCell ref="Z5035:AC5037"/>
    <mergeCell ref="AG5035:AO5037"/>
    <mergeCell ref="U5038:AC5040"/>
    <mergeCell ref="AG5038:AO5040"/>
    <mergeCell ref="U5041:AC5043"/>
    <mergeCell ref="AG5041:AO5043"/>
    <mergeCell ref="S5045:T5045"/>
    <mergeCell ref="R5047:R5049"/>
    <mergeCell ref="S5047:S5049"/>
    <mergeCell ref="U5047:U5049"/>
    <mergeCell ref="S5018:T5018"/>
    <mergeCell ref="AK5018:AO5018"/>
    <mergeCell ref="R5020:AO5022"/>
    <mergeCell ref="S5024:AA5024"/>
    <mergeCell ref="AG5024:AO5024"/>
    <mergeCell ref="S5027:T5027"/>
    <mergeCell ref="AG5027:AH5027"/>
    <mergeCell ref="R5029:AJ5031"/>
    <mergeCell ref="R5032:AO5034"/>
    <mergeCell ref="U5002:AC5004"/>
    <mergeCell ref="AG5002:AO5004"/>
    <mergeCell ref="U5005:AC5007"/>
    <mergeCell ref="AG5005:AO5007"/>
    <mergeCell ref="S5009:T5009"/>
    <mergeCell ref="R5011:R5013"/>
    <mergeCell ref="S5011:S5013"/>
    <mergeCell ref="U5011:U5013"/>
    <mergeCell ref="R5014:U5016"/>
    <mergeCell ref="V5014:W5016"/>
    <mergeCell ref="X5014:AA5016"/>
    <mergeCell ref="R4984:AO4986"/>
    <mergeCell ref="S4988:AA4988"/>
    <mergeCell ref="AG4988:AO4988"/>
    <mergeCell ref="S4991:T4991"/>
    <mergeCell ref="AG4991:AH4991"/>
    <mergeCell ref="R4993:AJ4995"/>
    <mergeCell ref="R4996:AO4998"/>
    <mergeCell ref="U4999:X5001"/>
    <mergeCell ref="Z4999:AC5001"/>
    <mergeCell ref="AG4999:AO5001"/>
    <mergeCell ref="S4973:T4973"/>
    <mergeCell ref="R4975:R4977"/>
    <mergeCell ref="S4975:S4977"/>
    <mergeCell ref="U4975:U4977"/>
    <mergeCell ref="R4978:U4980"/>
    <mergeCell ref="V4978:W4980"/>
    <mergeCell ref="X4978:AA4980"/>
    <mergeCell ref="S4982:T4982"/>
    <mergeCell ref="AK4982:AO4982"/>
    <mergeCell ref="R4957:AJ4959"/>
    <mergeCell ref="R4960:AO4962"/>
    <mergeCell ref="U4963:X4965"/>
    <mergeCell ref="Z4963:AC4965"/>
    <mergeCell ref="AG4963:AO4965"/>
    <mergeCell ref="U4966:AC4968"/>
    <mergeCell ref="AG4966:AO4968"/>
    <mergeCell ref="U4969:AC4971"/>
    <mergeCell ref="AG4969:AO4971"/>
    <mergeCell ref="R4942:U4944"/>
    <mergeCell ref="V4942:W4944"/>
    <mergeCell ref="X4942:AA4944"/>
    <mergeCell ref="S4946:T4946"/>
    <mergeCell ref="AK4946:AO4946"/>
    <mergeCell ref="R4948:AO4950"/>
    <mergeCell ref="S4952:AA4952"/>
    <mergeCell ref="AG4952:AO4952"/>
    <mergeCell ref="S4955:T4955"/>
    <mergeCell ref="AG4955:AH4955"/>
    <mergeCell ref="U4927:X4929"/>
    <mergeCell ref="Z4927:AC4929"/>
    <mergeCell ref="AG4927:AO4929"/>
    <mergeCell ref="U4930:AC4932"/>
    <mergeCell ref="AG4930:AO4932"/>
    <mergeCell ref="U4933:AC4935"/>
    <mergeCell ref="AG4933:AO4935"/>
    <mergeCell ref="S4937:T4937"/>
    <mergeCell ref="R4939:R4941"/>
    <mergeCell ref="S4939:S4941"/>
    <mergeCell ref="U4939:U4941"/>
    <mergeCell ref="S4910:T4910"/>
    <mergeCell ref="AK4910:AO4910"/>
    <mergeCell ref="R4912:AO4914"/>
    <mergeCell ref="S4916:AA4916"/>
    <mergeCell ref="AG4916:AO4916"/>
    <mergeCell ref="S4919:T4919"/>
    <mergeCell ref="AG4919:AH4919"/>
    <mergeCell ref="R4921:AJ4923"/>
    <mergeCell ref="R4924:AO4926"/>
    <mergeCell ref="U4894:AC4896"/>
    <mergeCell ref="AG4894:AO4896"/>
    <mergeCell ref="U4897:AC4899"/>
    <mergeCell ref="AG4897:AO4899"/>
    <mergeCell ref="S4901:T4901"/>
    <mergeCell ref="R4903:R4905"/>
    <mergeCell ref="S4903:S4905"/>
    <mergeCell ref="U4903:U4905"/>
    <mergeCell ref="R4906:U4908"/>
    <mergeCell ref="V4906:W4908"/>
    <mergeCell ref="X4906:AA4908"/>
    <mergeCell ref="R4876:AO4878"/>
    <mergeCell ref="S4880:AA4880"/>
    <mergeCell ref="AG4880:AO4880"/>
    <mergeCell ref="S4883:T4883"/>
    <mergeCell ref="AG4883:AH4883"/>
    <mergeCell ref="R4885:AJ4887"/>
    <mergeCell ref="R4888:AO4890"/>
    <mergeCell ref="U4891:X4893"/>
    <mergeCell ref="Z4891:AC4893"/>
    <mergeCell ref="AG4891:AO4893"/>
    <mergeCell ref="S4865:T4865"/>
    <mergeCell ref="R4867:R4869"/>
    <mergeCell ref="S4867:S4869"/>
    <mergeCell ref="U4867:U4869"/>
    <mergeCell ref="R4870:U4872"/>
    <mergeCell ref="V4870:W4872"/>
    <mergeCell ref="X4870:AA4872"/>
    <mergeCell ref="S4874:T4874"/>
    <mergeCell ref="AK4874:AO4874"/>
    <mergeCell ref="R4849:AJ4851"/>
    <mergeCell ref="R4852:AO4854"/>
    <mergeCell ref="U4855:X4857"/>
    <mergeCell ref="Z4855:AC4857"/>
    <mergeCell ref="AG4855:AO4857"/>
    <mergeCell ref="U4858:AC4860"/>
    <mergeCell ref="AG4858:AO4860"/>
    <mergeCell ref="U4861:AC4863"/>
    <mergeCell ref="AG4861:AO4863"/>
    <mergeCell ref="R4834:U4836"/>
    <mergeCell ref="V4834:W4836"/>
    <mergeCell ref="X4834:AA4836"/>
    <mergeCell ref="S4838:T4838"/>
    <mergeCell ref="AK4838:AO4838"/>
    <mergeCell ref="R4840:AO4842"/>
    <mergeCell ref="S4844:AA4844"/>
    <mergeCell ref="AG4844:AO4844"/>
    <mergeCell ref="S4847:T4847"/>
    <mergeCell ref="AG4847:AH4847"/>
    <mergeCell ref="U4819:X4821"/>
    <mergeCell ref="Z4819:AC4821"/>
    <mergeCell ref="AG4819:AO4821"/>
    <mergeCell ref="U4822:AC4824"/>
    <mergeCell ref="AG4822:AO4824"/>
    <mergeCell ref="U4825:AC4827"/>
    <mergeCell ref="AG4825:AO4827"/>
    <mergeCell ref="S4829:T4829"/>
    <mergeCell ref="R4831:R4833"/>
    <mergeCell ref="S4831:S4833"/>
    <mergeCell ref="U4831:U4833"/>
    <mergeCell ref="S4802:T4802"/>
    <mergeCell ref="AK4802:AO4802"/>
    <mergeCell ref="R4804:AO4806"/>
    <mergeCell ref="S4808:AA4808"/>
    <mergeCell ref="AG4808:AO4808"/>
    <mergeCell ref="S4811:T4811"/>
    <mergeCell ref="AG4811:AH4811"/>
    <mergeCell ref="R4813:AJ4815"/>
    <mergeCell ref="R4816:AO4818"/>
    <mergeCell ref="U4786:AC4788"/>
    <mergeCell ref="AG4786:AO4788"/>
    <mergeCell ref="U4789:AC4791"/>
    <mergeCell ref="AG4789:AO4791"/>
    <mergeCell ref="S4793:T4793"/>
    <mergeCell ref="R4795:R4797"/>
    <mergeCell ref="S4795:S4797"/>
    <mergeCell ref="U4795:U4797"/>
    <mergeCell ref="R4798:U4800"/>
    <mergeCell ref="V4798:W4800"/>
    <mergeCell ref="X4798:AA4800"/>
    <mergeCell ref="R4768:AO4770"/>
    <mergeCell ref="S4772:AA4772"/>
    <mergeCell ref="AG4772:AO4772"/>
    <mergeCell ref="S4775:T4775"/>
    <mergeCell ref="AG4775:AH4775"/>
    <mergeCell ref="R4777:AJ4779"/>
    <mergeCell ref="R4780:AO4782"/>
    <mergeCell ref="U4783:X4785"/>
    <mergeCell ref="Z4783:AC4785"/>
    <mergeCell ref="AG4783:AO4785"/>
    <mergeCell ref="S4757:T4757"/>
    <mergeCell ref="R4759:R4761"/>
    <mergeCell ref="S4759:S4761"/>
    <mergeCell ref="U4759:U4761"/>
    <mergeCell ref="R4762:U4764"/>
    <mergeCell ref="V4762:W4764"/>
    <mergeCell ref="X4762:AA4764"/>
    <mergeCell ref="S4766:T4766"/>
    <mergeCell ref="AK4766:AO4766"/>
    <mergeCell ref="R4741:AJ4743"/>
    <mergeCell ref="R4744:AO4746"/>
    <mergeCell ref="U4747:X4749"/>
    <mergeCell ref="Z4747:AC4749"/>
    <mergeCell ref="AG4747:AO4749"/>
    <mergeCell ref="U4750:AC4752"/>
    <mergeCell ref="AG4750:AO4752"/>
    <mergeCell ref="U4753:AC4755"/>
    <mergeCell ref="AG4753:AO4755"/>
    <mergeCell ref="R4726:U4728"/>
    <mergeCell ref="V4726:W4728"/>
    <mergeCell ref="X4726:AA4728"/>
    <mergeCell ref="S4730:T4730"/>
    <mergeCell ref="AK4730:AO4730"/>
    <mergeCell ref="R4732:AO4734"/>
    <mergeCell ref="S4736:AA4736"/>
    <mergeCell ref="AG4736:AO4736"/>
    <mergeCell ref="S4739:T4739"/>
    <mergeCell ref="AG4739:AH4739"/>
    <mergeCell ref="U4711:X4713"/>
    <mergeCell ref="Z4711:AC4713"/>
    <mergeCell ref="AG4711:AO4713"/>
    <mergeCell ref="U4714:AC4716"/>
    <mergeCell ref="AG4714:AO4716"/>
    <mergeCell ref="U4717:AC4719"/>
    <mergeCell ref="AG4717:AO4719"/>
    <mergeCell ref="S4721:T4721"/>
    <mergeCell ref="R4723:R4725"/>
    <mergeCell ref="S4723:S4725"/>
    <mergeCell ref="U4723:U4725"/>
    <mergeCell ref="S4694:T4694"/>
    <mergeCell ref="AK4694:AO4694"/>
    <mergeCell ref="R4696:AO4698"/>
    <mergeCell ref="S4700:AA4700"/>
    <mergeCell ref="AG4700:AO4700"/>
    <mergeCell ref="S4703:T4703"/>
    <mergeCell ref="AG4703:AH4703"/>
    <mergeCell ref="R4705:AJ4707"/>
    <mergeCell ref="R4708:AO4710"/>
    <mergeCell ref="U4678:AC4680"/>
    <mergeCell ref="AG4678:AO4680"/>
    <mergeCell ref="U4681:AC4683"/>
    <mergeCell ref="AG4681:AO4683"/>
    <mergeCell ref="S4685:T4685"/>
    <mergeCell ref="R4687:R4689"/>
    <mergeCell ref="S4687:S4689"/>
    <mergeCell ref="U4687:U4689"/>
    <mergeCell ref="R4690:U4692"/>
    <mergeCell ref="V4690:W4692"/>
    <mergeCell ref="X4690:AA4692"/>
    <mergeCell ref="R4660:AO4662"/>
    <mergeCell ref="S4664:AA4664"/>
    <mergeCell ref="AG4664:AO4664"/>
    <mergeCell ref="S4667:T4667"/>
    <mergeCell ref="AG4667:AH4667"/>
    <mergeCell ref="R4669:AJ4671"/>
    <mergeCell ref="R4672:AO4674"/>
    <mergeCell ref="U4675:X4677"/>
    <mergeCell ref="Z4675:AC4677"/>
    <mergeCell ref="AG4675:AO4677"/>
    <mergeCell ref="S4649:T4649"/>
    <mergeCell ref="R4651:R4653"/>
    <mergeCell ref="S4651:S4653"/>
    <mergeCell ref="U4651:U4653"/>
    <mergeCell ref="R4654:U4656"/>
    <mergeCell ref="V4654:W4656"/>
    <mergeCell ref="X4654:AA4656"/>
    <mergeCell ref="S4658:T4658"/>
    <mergeCell ref="AK4658:AO4658"/>
    <mergeCell ref="R4633:AJ4635"/>
    <mergeCell ref="R4636:AO4638"/>
    <mergeCell ref="U4639:X4641"/>
    <mergeCell ref="Z4639:AC4641"/>
    <mergeCell ref="AG4639:AO4641"/>
    <mergeCell ref="U4642:AC4644"/>
    <mergeCell ref="AG4642:AO4644"/>
    <mergeCell ref="U4645:AC4647"/>
    <mergeCell ref="AG4645:AO4647"/>
    <mergeCell ref="R4618:U4620"/>
    <mergeCell ref="V4618:W4620"/>
    <mergeCell ref="X4618:AA4620"/>
    <mergeCell ref="S4622:T4622"/>
    <mergeCell ref="AK4622:AO4622"/>
    <mergeCell ref="R4624:AO4626"/>
    <mergeCell ref="S4628:AA4628"/>
    <mergeCell ref="AG4628:AO4628"/>
    <mergeCell ref="S4631:T4631"/>
    <mergeCell ref="AG4631:AH4631"/>
    <mergeCell ref="U4603:X4605"/>
    <mergeCell ref="Z4603:AC4605"/>
    <mergeCell ref="AG4603:AO4605"/>
    <mergeCell ref="U4606:AC4608"/>
    <mergeCell ref="AG4606:AO4608"/>
    <mergeCell ref="U4609:AC4611"/>
    <mergeCell ref="AG4609:AO4611"/>
    <mergeCell ref="S4613:T4613"/>
    <mergeCell ref="R4615:R4617"/>
    <mergeCell ref="S4615:S4617"/>
    <mergeCell ref="U4615:U4617"/>
    <mergeCell ref="S4586:T4586"/>
    <mergeCell ref="AK4586:AO4586"/>
    <mergeCell ref="R4588:AO4590"/>
    <mergeCell ref="S4592:AA4592"/>
    <mergeCell ref="AG4592:AO4592"/>
    <mergeCell ref="S4595:T4595"/>
    <mergeCell ref="AG4595:AH4595"/>
    <mergeCell ref="R4597:AJ4599"/>
    <mergeCell ref="R4600:AO4602"/>
    <mergeCell ref="U4570:AC4572"/>
    <mergeCell ref="AG4570:AO4572"/>
    <mergeCell ref="U4573:AC4575"/>
    <mergeCell ref="AG4573:AO4575"/>
    <mergeCell ref="S4577:T4577"/>
    <mergeCell ref="R4579:R4581"/>
    <mergeCell ref="S4579:S4581"/>
    <mergeCell ref="U4579:U4581"/>
    <mergeCell ref="R4582:U4584"/>
    <mergeCell ref="V4582:W4584"/>
    <mergeCell ref="X4582:AA4584"/>
    <mergeCell ref="R4552:AO4554"/>
    <mergeCell ref="S4556:AA4556"/>
    <mergeCell ref="AG4556:AO4556"/>
    <mergeCell ref="S4559:T4559"/>
    <mergeCell ref="AG4559:AH4559"/>
    <mergeCell ref="R4561:AJ4563"/>
    <mergeCell ref="R4564:AO4566"/>
    <mergeCell ref="U4567:X4569"/>
    <mergeCell ref="Z4567:AC4569"/>
    <mergeCell ref="AG4567:AO4569"/>
    <mergeCell ref="S4541:T4541"/>
    <mergeCell ref="R4543:R4545"/>
    <mergeCell ref="S4543:S4545"/>
    <mergeCell ref="U4543:U4545"/>
    <mergeCell ref="R4546:U4548"/>
    <mergeCell ref="V4546:W4548"/>
    <mergeCell ref="X4546:AA4548"/>
    <mergeCell ref="S4550:T4550"/>
    <mergeCell ref="AK4550:AO4550"/>
    <mergeCell ref="R4525:AJ4527"/>
    <mergeCell ref="R4528:AO4530"/>
    <mergeCell ref="U4531:X4533"/>
    <mergeCell ref="Z4531:AC4533"/>
    <mergeCell ref="AG4531:AO4533"/>
    <mergeCell ref="U4534:AC4536"/>
    <mergeCell ref="AG4534:AO4536"/>
    <mergeCell ref="U4537:AC4539"/>
    <mergeCell ref="AG4537:AO4539"/>
    <mergeCell ref="R4510:U4512"/>
    <mergeCell ref="V4510:W4512"/>
    <mergeCell ref="X4510:AA4512"/>
    <mergeCell ref="S4514:T4514"/>
    <mergeCell ref="AK4514:AO4514"/>
    <mergeCell ref="R4516:AO4518"/>
    <mergeCell ref="S4520:AA4520"/>
    <mergeCell ref="AG4520:AO4520"/>
    <mergeCell ref="S4523:T4523"/>
    <mergeCell ref="AG4523:AH4523"/>
    <mergeCell ref="U4495:X4497"/>
    <mergeCell ref="Z4495:AC4497"/>
    <mergeCell ref="AG4495:AO4497"/>
    <mergeCell ref="U4498:AC4500"/>
    <mergeCell ref="AG4498:AO4500"/>
    <mergeCell ref="U4501:AC4503"/>
    <mergeCell ref="AG4501:AO4503"/>
    <mergeCell ref="S4505:T4505"/>
    <mergeCell ref="R4507:R4509"/>
    <mergeCell ref="S4507:S4509"/>
    <mergeCell ref="U4507:U4509"/>
    <mergeCell ref="S4478:T4478"/>
    <mergeCell ref="AK4478:AO4478"/>
    <mergeCell ref="R4480:AO4482"/>
    <mergeCell ref="S4484:AA4484"/>
    <mergeCell ref="AG4484:AO4484"/>
    <mergeCell ref="S4487:T4487"/>
    <mergeCell ref="AG4487:AH4487"/>
    <mergeCell ref="R4489:AJ4491"/>
    <mergeCell ref="R4492:AO4494"/>
    <mergeCell ref="U4462:AC4464"/>
    <mergeCell ref="AG4462:AO4464"/>
    <mergeCell ref="U4465:AC4467"/>
    <mergeCell ref="AG4465:AO4467"/>
    <mergeCell ref="S4469:T4469"/>
    <mergeCell ref="R4471:R4473"/>
    <mergeCell ref="S4471:S4473"/>
    <mergeCell ref="U4471:U4473"/>
    <mergeCell ref="R4474:U4476"/>
    <mergeCell ref="V4474:W4476"/>
    <mergeCell ref="X4474:AA4476"/>
    <mergeCell ref="R4444:AO4446"/>
    <mergeCell ref="S4448:AA4448"/>
    <mergeCell ref="AG4448:AO4448"/>
    <mergeCell ref="S4451:T4451"/>
    <mergeCell ref="AG4451:AH4451"/>
    <mergeCell ref="R4453:AJ4455"/>
    <mergeCell ref="R4456:AO4458"/>
    <mergeCell ref="U4459:X4461"/>
    <mergeCell ref="Z4459:AC4461"/>
    <mergeCell ref="AG4459:AO4461"/>
    <mergeCell ref="S4433:T4433"/>
    <mergeCell ref="R4435:R4437"/>
    <mergeCell ref="S4435:S4437"/>
    <mergeCell ref="U4435:U4437"/>
    <mergeCell ref="R4438:U4440"/>
    <mergeCell ref="V4438:W4440"/>
    <mergeCell ref="X4438:AA4440"/>
    <mergeCell ref="S4442:T4442"/>
    <mergeCell ref="AK4442:AO4442"/>
    <mergeCell ref="R4417:AJ4419"/>
    <mergeCell ref="R4420:AO4422"/>
    <mergeCell ref="U4423:X4425"/>
    <mergeCell ref="Z4423:AC4425"/>
    <mergeCell ref="AG4423:AO4425"/>
    <mergeCell ref="U4426:AC4428"/>
    <mergeCell ref="AG4426:AO4428"/>
    <mergeCell ref="U4429:AC4431"/>
    <mergeCell ref="AG4429:AO4431"/>
    <mergeCell ref="R4402:U4404"/>
    <mergeCell ref="V4402:W4404"/>
    <mergeCell ref="X4402:AA4404"/>
    <mergeCell ref="S4406:T4406"/>
    <mergeCell ref="AK4406:AO4406"/>
    <mergeCell ref="R4408:AO4410"/>
    <mergeCell ref="S4412:AA4412"/>
    <mergeCell ref="AG4412:AO4412"/>
    <mergeCell ref="S4415:T4415"/>
    <mergeCell ref="AG4415:AH4415"/>
    <mergeCell ref="U4387:X4389"/>
    <mergeCell ref="Z4387:AC4389"/>
    <mergeCell ref="AG4387:AO4389"/>
    <mergeCell ref="U4390:AC4392"/>
    <mergeCell ref="AG4390:AO4392"/>
    <mergeCell ref="U4393:AC4395"/>
    <mergeCell ref="AG4393:AO4395"/>
    <mergeCell ref="S4397:T4397"/>
    <mergeCell ref="R4399:R4401"/>
    <mergeCell ref="S4399:S4401"/>
    <mergeCell ref="U4399:U4401"/>
    <mergeCell ref="S4370:T4370"/>
    <mergeCell ref="AK4370:AO4370"/>
    <mergeCell ref="R4372:AO4374"/>
    <mergeCell ref="S4376:AA4376"/>
    <mergeCell ref="AG4376:AO4376"/>
    <mergeCell ref="S4379:T4379"/>
    <mergeCell ref="AG4379:AH4379"/>
    <mergeCell ref="R4381:AJ4383"/>
    <mergeCell ref="R4384:AO4386"/>
    <mergeCell ref="U4354:AC4356"/>
    <mergeCell ref="AG4354:AO4356"/>
    <mergeCell ref="U4357:AC4359"/>
    <mergeCell ref="AG4357:AO4359"/>
    <mergeCell ref="S4361:T4361"/>
    <mergeCell ref="R4363:R4365"/>
    <mergeCell ref="S4363:S4365"/>
    <mergeCell ref="U4363:U4365"/>
    <mergeCell ref="R4366:U4368"/>
    <mergeCell ref="V4366:W4368"/>
    <mergeCell ref="X4366:AA4368"/>
    <mergeCell ref="R4336:AO4338"/>
    <mergeCell ref="S4340:AA4340"/>
    <mergeCell ref="AG4340:AO4340"/>
    <mergeCell ref="S4343:T4343"/>
    <mergeCell ref="AG4343:AH4343"/>
    <mergeCell ref="R4345:AJ4347"/>
    <mergeCell ref="R4348:AO4350"/>
    <mergeCell ref="U4351:X4353"/>
    <mergeCell ref="Z4351:AC4353"/>
    <mergeCell ref="AG4351:AO4353"/>
    <mergeCell ref="S4325:T4325"/>
    <mergeCell ref="R4327:R4329"/>
    <mergeCell ref="S4327:S4329"/>
    <mergeCell ref="U4327:U4329"/>
    <mergeCell ref="R4330:U4332"/>
    <mergeCell ref="V4330:W4332"/>
    <mergeCell ref="X4330:AA4332"/>
    <mergeCell ref="S4334:T4334"/>
    <mergeCell ref="AK4334:AO4334"/>
    <mergeCell ref="R4309:AJ4311"/>
    <mergeCell ref="R4312:AO4314"/>
    <mergeCell ref="U4315:X4317"/>
    <mergeCell ref="Z4315:AC4317"/>
    <mergeCell ref="AG4315:AO4317"/>
    <mergeCell ref="U4318:AC4320"/>
    <mergeCell ref="AG4318:AO4320"/>
    <mergeCell ref="U4321:AC4323"/>
    <mergeCell ref="AG4321:AO4323"/>
    <mergeCell ref="R4294:U4296"/>
    <mergeCell ref="V4294:W4296"/>
    <mergeCell ref="X4294:AA4296"/>
    <mergeCell ref="S4298:T4298"/>
    <mergeCell ref="AK4298:AO4298"/>
    <mergeCell ref="R4300:AO4302"/>
    <mergeCell ref="S4304:AA4304"/>
    <mergeCell ref="AG4304:AO4304"/>
    <mergeCell ref="S4307:T4307"/>
    <mergeCell ref="AG4307:AH4307"/>
    <mergeCell ref="U4279:X4281"/>
    <mergeCell ref="Z4279:AC4281"/>
    <mergeCell ref="AG4279:AO4281"/>
    <mergeCell ref="U4282:AC4284"/>
    <mergeCell ref="AG4282:AO4284"/>
    <mergeCell ref="U4285:AC4287"/>
    <mergeCell ref="AG4285:AO4287"/>
    <mergeCell ref="S4289:T4289"/>
    <mergeCell ref="R4291:R4293"/>
    <mergeCell ref="S4291:S4293"/>
    <mergeCell ref="U4291:U4293"/>
    <mergeCell ref="S4262:T4262"/>
    <mergeCell ref="AK4262:AO4262"/>
    <mergeCell ref="R4264:AO4266"/>
    <mergeCell ref="S4268:AA4268"/>
    <mergeCell ref="AG4268:AO4268"/>
    <mergeCell ref="S4271:T4271"/>
    <mergeCell ref="AG4271:AH4271"/>
    <mergeCell ref="R4273:AJ4275"/>
    <mergeCell ref="R4276:AO4278"/>
    <mergeCell ref="U4246:AC4248"/>
    <mergeCell ref="AG4246:AO4248"/>
    <mergeCell ref="U4249:AC4251"/>
    <mergeCell ref="AG4249:AO4251"/>
    <mergeCell ref="S4253:T4253"/>
    <mergeCell ref="R4255:R4257"/>
    <mergeCell ref="S4255:S4257"/>
    <mergeCell ref="U4255:U4257"/>
    <mergeCell ref="R4258:U4260"/>
    <mergeCell ref="V4258:W4260"/>
    <mergeCell ref="X4258:AA4260"/>
    <mergeCell ref="R4228:AO4230"/>
    <mergeCell ref="S4232:AA4232"/>
    <mergeCell ref="AG4232:AO4232"/>
    <mergeCell ref="S4235:T4235"/>
    <mergeCell ref="AG4235:AH4235"/>
    <mergeCell ref="R4237:AJ4239"/>
    <mergeCell ref="R4240:AO4242"/>
    <mergeCell ref="U4243:X4245"/>
    <mergeCell ref="Z4243:AC4245"/>
    <mergeCell ref="AG4243:AO4245"/>
    <mergeCell ref="S4217:T4217"/>
    <mergeCell ref="R4219:R4221"/>
    <mergeCell ref="S4219:S4221"/>
    <mergeCell ref="U4219:U4221"/>
    <mergeCell ref="R4222:U4224"/>
    <mergeCell ref="V4222:W4224"/>
    <mergeCell ref="X4222:AA4224"/>
    <mergeCell ref="S4226:T4226"/>
    <mergeCell ref="AK4226:AO4226"/>
    <mergeCell ref="R4201:AJ4203"/>
    <mergeCell ref="R4204:AO4206"/>
    <mergeCell ref="U4207:X4209"/>
    <mergeCell ref="Z4207:AC4209"/>
    <mergeCell ref="AG4207:AO4209"/>
    <mergeCell ref="U4210:AC4212"/>
    <mergeCell ref="AG4210:AO4212"/>
    <mergeCell ref="U4213:AC4215"/>
    <mergeCell ref="AG4213:AO4215"/>
    <mergeCell ref="R4186:U4188"/>
    <mergeCell ref="V4186:W4188"/>
    <mergeCell ref="X4186:AA4188"/>
    <mergeCell ref="S4190:T4190"/>
    <mergeCell ref="AK4190:AO4190"/>
    <mergeCell ref="R4192:AO4194"/>
    <mergeCell ref="S4196:AA4196"/>
    <mergeCell ref="AG4196:AO4196"/>
    <mergeCell ref="S4199:T4199"/>
    <mergeCell ref="AG4199:AH4199"/>
    <mergeCell ref="U4171:X4173"/>
    <mergeCell ref="Z4171:AC4173"/>
    <mergeCell ref="AG4171:AO4173"/>
    <mergeCell ref="U4174:AC4176"/>
    <mergeCell ref="AG4174:AO4176"/>
    <mergeCell ref="U4177:AC4179"/>
    <mergeCell ref="AG4177:AO4179"/>
    <mergeCell ref="S4181:T4181"/>
    <mergeCell ref="R4183:R4185"/>
    <mergeCell ref="S4183:S4185"/>
    <mergeCell ref="U4183:U4185"/>
    <mergeCell ref="S4154:T4154"/>
    <mergeCell ref="AK4154:AO4154"/>
    <mergeCell ref="R4156:AO4158"/>
    <mergeCell ref="S4160:AA4160"/>
    <mergeCell ref="AG4160:AO4160"/>
    <mergeCell ref="S4163:T4163"/>
    <mergeCell ref="AG4163:AH4163"/>
    <mergeCell ref="R4165:AJ4167"/>
    <mergeCell ref="R4168:AO4170"/>
    <mergeCell ref="U4138:AC4140"/>
    <mergeCell ref="AG4138:AO4140"/>
    <mergeCell ref="U4141:AC4143"/>
    <mergeCell ref="AG4141:AO4143"/>
    <mergeCell ref="S4145:T4145"/>
    <mergeCell ref="R4147:R4149"/>
    <mergeCell ref="S4147:S4149"/>
    <mergeCell ref="U4147:U4149"/>
    <mergeCell ref="R4150:U4152"/>
    <mergeCell ref="V4150:W4152"/>
    <mergeCell ref="X4150:AA4152"/>
    <mergeCell ref="R4120:AO4122"/>
    <mergeCell ref="S4124:AA4124"/>
    <mergeCell ref="AG4124:AO4124"/>
    <mergeCell ref="S4127:T4127"/>
    <mergeCell ref="AG4127:AH4127"/>
    <mergeCell ref="R4129:AJ4131"/>
    <mergeCell ref="R4132:AO4134"/>
    <mergeCell ref="U4135:X4137"/>
    <mergeCell ref="Z4135:AC4137"/>
    <mergeCell ref="AG4135:AO4137"/>
    <mergeCell ref="S4109:T4109"/>
    <mergeCell ref="R4111:R4113"/>
    <mergeCell ref="S4111:S4113"/>
    <mergeCell ref="U4111:U4113"/>
    <mergeCell ref="R4114:U4116"/>
    <mergeCell ref="V4114:W4116"/>
    <mergeCell ref="X4114:AA4116"/>
    <mergeCell ref="S4118:T4118"/>
    <mergeCell ref="AK4118:AO4118"/>
    <mergeCell ref="R4093:AJ4095"/>
    <mergeCell ref="R4096:AO4098"/>
    <mergeCell ref="U4099:X4101"/>
    <mergeCell ref="Z4099:AC4101"/>
    <mergeCell ref="AG4099:AO4101"/>
    <mergeCell ref="U4102:AC4104"/>
    <mergeCell ref="AG4102:AO4104"/>
    <mergeCell ref="U4105:AC4107"/>
    <mergeCell ref="AG4105:AO4107"/>
    <mergeCell ref="R4078:U4080"/>
    <mergeCell ref="V4078:W4080"/>
    <mergeCell ref="X4078:AA4080"/>
    <mergeCell ref="S4082:T4082"/>
    <mergeCell ref="AK4082:AO4082"/>
    <mergeCell ref="R4084:AO4086"/>
    <mergeCell ref="S4088:AA4088"/>
    <mergeCell ref="AG4088:AO4088"/>
    <mergeCell ref="S4091:T4091"/>
    <mergeCell ref="AG4091:AH4091"/>
    <mergeCell ref="U4063:X4065"/>
    <mergeCell ref="Z4063:AC4065"/>
    <mergeCell ref="AG4063:AO4065"/>
    <mergeCell ref="U4066:AC4068"/>
    <mergeCell ref="AG4066:AO4068"/>
    <mergeCell ref="U4069:AC4071"/>
    <mergeCell ref="AG4069:AO4071"/>
    <mergeCell ref="S4073:T4073"/>
    <mergeCell ref="R4075:R4077"/>
    <mergeCell ref="S4075:S4077"/>
    <mergeCell ref="U4075:U4077"/>
    <mergeCell ref="S4046:T4046"/>
    <mergeCell ref="AK4046:AO4046"/>
    <mergeCell ref="R4048:AO4050"/>
    <mergeCell ref="S4052:AA4052"/>
    <mergeCell ref="AG4052:AO4052"/>
    <mergeCell ref="S4055:T4055"/>
    <mergeCell ref="AG4055:AH4055"/>
    <mergeCell ref="R4057:AJ4059"/>
    <mergeCell ref="R4060:AO4062"/>
    <mergeCell ref="AG3991:AO3993"/>
    <mergeCell ref="U3994:AC3996"/>
    <mergeCell ref="AG3994:AO3996"/>
    <mergeCell ref="U3997:AC3999"/>
    <mergeCell ref="AG3997:AO3999"/>
    <mergeCell ref="U4030:AC4032"/>
    <mergeCell ref="AG4030:AO4032"/>
    <mergeCell ref="U4033:AC4035"/>
    <mergeCell ref="AG4033:AO4035"/>
    <mergeCell ref="S4037:T4037"/>
    <mergeCell ref="R4039:R4041"/>
    <mergeCell ref="S4039:S4041"/>
    <mergeCell ref="U4039:U4041"/>
    <mergeCell ref="R4042:U4044"/>
    <mergeCell ref="V4042:W4044"/>
    <mergeCell ref="X4042:AA4044"/>
    <mergeCell ref="R4012:AO4014"/>
    <mergeCell ref="S4016:AA4016"/>
    <mergeCell ref="AG4016:AO4016"/>
    <mergeCell ref="S4019:T4019"/>
    <mergeCell ref="AG4019:AH4019"/>
    <mergeCell ref="R4021:AJ4023"/>
    <mergeCell ref="R4024:AO4026"/>
    <mergeCell ref="U4027:X4029"/>
    <mergeCell ref="Z4027:AC4029"/>
    <mergeCell ref="AG4027:AO4029"/>
    <mergeCell ref="J7544:K7544"/>
    <mergeCell ref="L7544:M7544"/>
    <mergeCell ref="N7544:O7544"/>
    <mergeCell ref="P7544:Q7544"/>
    <mergeCell ref="AN7541:AO7541"/>
    <mergeCell ref="V7541:W7541"/>
    <mergeCell ref="X7541:Y7541"/>
    <mergeCell ref="R3970:U3972"/>
    <mergeCell ref="V3970:W3972"/>
    <mergeCell ref="X3970:AA3972"/>
    <mergeCell ref="R3913:AJ3915"/>
    <mergeCell ref="R3916:AO3918"/>
    <mergeCell ref="U3919:X3921"/>
    <mergeCell ref="Z3919:AC3921"/>
    <mergeCell ref="AG3919:AO3921"/>
    <mergeCell ref="U3922:AC3924"/>
    <mergeCell ref="AG3922:AO3924"/>
    <mergeCell ref="U3925:AC3927"/>
    <mergeCell ref="AG3925:AO3927"/>
    <mergeCell ref="S3983:T3983"/>
    <mergeCell ref="AG3983:AH3983"/>
    <mergeCell ref="Z3955:AC3957"/>
    <mergeCell ref="AG3955:AO3957"/>
    <mergeCell ref="U3958:AC3960"/>
    <mergeCell ref="AG3958:AO3960"/>
    <mergeCell ref="U3961:AC3963"/>
    <mergeCell ref="AG3961:AO3963"/>
    <mergeCell ref="S3965:T3965"/>
    <mergeCell ref="R3967:R3969"/>
    <mergeCell ref="S3967:S3969"/>
    <mergeCell ref="U3967:U3969"/>
    <mergeCell ref="S4001:T4001"/>
    <mergeCell ref="J7579:AO7581"/>
    <mergeCell ref="J7558:AO7560"/>
    <mergeCell ref="J7561:AO7563"/>
    <mergeCell ref="J7564:AO7566"/>
    <mergeCell ref="J7555:J7557"/>
    <mergeCell ref="K7555:K7557"/>
    <mergeCell ref="L7555:L7557"/>
    <mergeCell ref="N7555:N7557"/>
    <mergeCell ref="AG7552:AG7554"/>
    <mergeCell ref="J7552:J7554"/>
    <mergeCell ref="K7552:K7554"/>
    <mergeCell ref="L7552:L7554"/>
    <mergeCell ref="N7552:N7554"/>
    <mergeCell ref="AC7552:AC7554"/>
    <mergeCell ref="AD7552:AD7554"/>
    <mergeCell ref="AE7552:AE7554"/>
    <mergeCell ref="J7576:AO7578"/>
    <mergeCell ref="R7544:S7544"/>
    <mergeCell ref="T7544:U7544"/>
    <mergeCell ref="AD7550:AG7550"/>
    <mergeCell ref="AH7550:AK7550"/>
    <mergeCell ref="AL7550:AO7550"/>
    <mergeCell ref="AH7547:AI7547"/>
    <mergeCell ref="AJ7547:AK7547"/>
    <mergeCell ref="AL7547:AM7547"/>
    <mergeCell ref="AN7547:AO7547"/>
    <mergeCell ref="AD7547:AE7547"/>
    <mergeCell ref="AF7547:AG7547"/>
    <mergeCell ref="V7544:W7544"/>
    <mergeCell ref="X7544:Y7544"/>
    <mergeCell ref="AD7544:AE7544"/>
    <mergeCell ref="AF7544:AG7544"/>
    <mergeCell ref="B7550:I7550"/>
    <mergeCell ref="J7550:M7550"/>
    <mergeCell ref="N7550:Q7550"/>
    <mergeCell ref="R7550:U7550"/>
    <mergeCell ref="V7550:Y7550"/>
    <mergeCell ref="Z7550:AC7550"/>
    <mergeCell ref="V7547:W7547"/>
    <mergeCell ref="X7547:Y7547"/>
    <mergeCell ref="Z7547:AA7547"/>
    <mergeCell ref="AB7547:AC7547"/>
    <mergeCell ref="J7547:K7547"/>
    <mergeCell ref="L7547:M7547"/>
    <mergeCell ref="N7547:O7547"/>
    <mergeCell ref="P7547:Q7547"/>
    <mergeCell ref="R7547:S7547"/>
    <mergeCell ref="T7547:U7547"/>
    <mergeCell ref="AN7544:AO7544"/>
    <mergeCell ref="AN7538:AO7538"/>
    <mergeCell ref="J7541:K7541"/>
    <mergeCell ref="L7541:M7541"/>
    <mergeCell ref="N7541:O7541"/>
    <mergeCell ref="P7541:Q7541"/>
    <mergeCell ref="R7541:S7541"/>
    <mergeCell ref="T7541:U7541"/>
    <mergeCell ref="V7538:W7538"/>
    <mergeCell ref="X7538:Y7538"/>
    <mergeCell ref="Z7538:AA7538"/>
    <mergeCell ref="AB7538:AC7538"/>
    <mergeCell ref="AD7538:AE7538"/>
    <mergeCell ref="AF7538:AG7538"/>
    <mergeCell ref="J7538:K7538"/>
    <mergeCell ref="L7538:M7538"/>
    <mergeCell ref="N7538:O7538"/>
    <mergeCell ref="P7538:Q7538"/>
    <mergeCell ref="R7538:S7538"/>
    <mergeCell ref="T7538:U7538"/>
    <mergeCell ref="Z7544:AA7544"/>
    <mergeCell ref="AD7535:AE7535"/>
    <mergeCell ref="AF7535:AG7535"/>
    <mergeCell ref="Z7541:AA7541"/>
    <mergeCell ref="AB7541:AC7541"/>
    <mergeCell ref="AD7541:AE7541"/>
    <mergeCell ref="AF7541:AG7541"/>
    <mergeCell ref="AH7544:AI7544"/>
    <mergeCell ref="AJ7544:AK7544"/>
    <mergeCell ref="AL7544:AM7544"/>
    <mergeCell ref="AB7544:AC7544"/>
    <mergeCell ref="AH7541:AI7541"/>
    <mergeCell ref="AJ7541:AK7541"/>
    <mergeCell ref="AL7541:AM7541"/>
    <mergeCell ref="V7535:W7535"/>
    <mergeCell ref="X7535:Y7535"/>
    <mergeCell ref="Z7535:AA7535"/>
    <mergeCell ref="AH7538:AI7538"/>
    <mergeCell ref="AJ7538:AK7538"/>
    <mergeCell ref="AL7538:AM7538"/>
    <mergeCell ref="J7535:K7535"/>
    <mergeCell ref="L7535:M7535"/>
    <mergeCell ref="N7535:O7535"/>
    <mergeCell ref="P7535:Q7535"/>
    <mergeCell ref="R7535:S7535"/>
    <mergeCell ref="T7535:U7535"/>
    <mergeCell ref="V7532:W7532"/>
    <mergeCell ref="X7532:Y7532"/>
    <mergeCell ref="Z7532:AA7532"/>
    <mergeCell ref="AB7532:AC7532"/>
    <mergeCell ref="AD7532:AE7532"/>
    <mergeCell ref="AF7532:AG7532"/>
    <mergeCell ref="AH7535:AI7535"/>
    <mergeCell ref="AJ7535:AK7535"/>
    <mergeCell ref="AL7535:AM7535"/>
    <mergeCell ref="AN7535:AO7535"/>
    <mergeCell ref="AB7535:AC7535"/>
    <mergeCell ref="AH7529:AI7529"/>
    <mergeCell ref="AJ7529:AK7529"/>
    <mergeCell ref="AL7529:AM7529"/>
    <mergeCell ref="AN7529:AO7529"/>
    <mergeCell ref="J7532:K7532"/>
    <mergeCell ref="L7532:M7532"/>
    <mergeCell ref="N7532:O7532"/>
    <mergeCell ref="P7532:Q7532"/>
    <mergeCell ref="R7532:S7532"/>
    <mergeCell ref="T7532:U7532"/>
    <mergeCell ref="V7529:W7529"/>
    <mergeCell ref="X7529:Y7529"/>
    <mergeCell ref="Z7529:AA7529"/>
    <mergeCell ref="AB7529:AC7529"/>
    <mergeCell ref="AD7529:AE7529"/>
    <mergeCell ref="AF7529:AG7529"/>
    <mergeCell ref="J7529:K7529"/>
    <mergeCell ref="L7529:M7529"/>
    <mergeCell ref="N7529:O7529"/>
    <mergeCell ref="P7529:Q7529"/>
    <mergeCell ref="R7529:S7529"/>
    <mergeCell ref="T7529:U7529"/>
    <mergeCell ref="AH7532:AI7532"/>
    <mergeCell ref="AJ7532:AK7532"/>
    <mergeCell ref="AL7532:AM7532"/>
    <mergeCell ref="AN7532:AO7532"/>
    <mergeCell ref="AH7526:AI7526"/>
    <mergeCell ref="AJ7526:AK7526"/>
    <mergeCell ref="AL7526:AM7526"/>
    <mergeCell ref="AN7526:AO7526"/>
    <mergeCell ref="V7526:W7526"/>
    <mergeCell ref="X7526:Y7526"/>
    <mergeCell ref="Z7526:AA7526"/>
    <mergeCell ref="AB7526:AC7526"/>
    <mergeCell ref="AD7526:AE7526"/>
    <mergeCell ref="AF7526:AG7526"/>
    <mergeCell ref="J7526:K7526"/>
    <mergeCell ref="L7526:M7526"/>
    <mergeCell ref="N7526:O7526"/>
    <mergeCell ref="P7526:Q7526"/>
    <mergeCell ref="R7526:S7526"/>
    <mergeCell ref="T7526:U7526"/>
    <mergeCell ref="V7523:W7523"/>
    <mergeCell ref="X7523:Y7523"/>
    <mergeCell ref="Z7523:AA7523"/>
    <mergeCell ref="AH7523:AI7523"/>
    <mergeCell ref="AJ7523:AK7523"/>
    <mergeCell ref="AL7523:AM7523"/>
    <mergeCell ref="AB7523:AC7523"/>
    <mergeCell ref="AD7523:AE7523"/>
    <mergeCell ref="AF7523:AG7523"/>
    <mergeCell ref="AH7520:AI7520"/>
    <mergeCell ref="AJ7520:AK7520"/>
    <mergeCell ref="AL7520:AM7520"/>
    <mergeCell ref="AN7520:AO7520"/>
    <mergeCell ref="J7523:K7523"/>
    <mergeCell ref="L7523:M7523"/>
    <mergeCell ref="N7523:O7523"/>
    <mergeCell ref="P7523:Q7523"/>
    <mergeCell ref="R7523:S7523"/>
    <mergeCell ref="T7523:U7523"/>
    <mergeCell ref="V7520:W7520"/>
    <mergeCell ref="X7520:Y7520"/>
    <mergeCell ref="Z7520:AA7520"/>
    <mergeCell ref="AB7520:AC7520"/>
    <mergeCell ref="AD7520:AE7520"/>
    <mergeCell ref="AF7520:AG7520"/>
    <mergeCell ref="J7520:K7520"/>
    <mergeCell ref="L7520:M7520"/>
    <mergeCell ref="N7520:O7520"/>
    <mergeCell ref="P7520:Q7520"/>
    <mergeCell ref="V3934:W3936"/>
    <mergeCell ref="X3934:AA3936"/>
    <mergeCell ref="S3944:AA3944"/>
    <mergeCell ref="AG3944:AO3944"/>
    <mergeCell ref="S3947:T3947"/>
    <mergeCell ref="AG3947:AH3947"/>
    <mergeCell ref="R3949:AJ3951"/>
    <mergeCell ref="R3952:AO3954"/>
    <mergeCell ref="U3955:X3957"/>
    <mergeCell ref="S3974:T3974"/>
    <mergeCell ref="AK3974:AO3974"/>
    <mergeCell ref="R3976:AO3978"/>
    <mergeCell ref="S3980:AA3980"/>
    <mergeCell ref="AG3980:AO3980"/>
    <mergeCell ref="J7517:K7517"/>
    <mergeCell ref="L7517:M7517"/>
    <mergeCell ref="N7517:O7517"/>
    <mergeCell ref="P7517:Q7517"/>
    <mergeCell ref="R7517:S7517"/>
    <mergeCell ref="T7517:U7517"/>
    <mergeCell ref="R4003:R4005"/>
    <mergeCell ref="S4003:S4005"/>
    <mergeCell ref="U4003:U4005"/>
    <mergeCell ref="R4006:U4008"/>
    <mergeCell ref="V4006:W4008"/>
    <mergeCell ref="X4006:AA4008"/>
    <mergeCell ref="S4010:T4010"/>
    <mergeCell ref="AK4010:AO4010"/>
    <mergeCell ref="R3985:AJ3987"/>
    <mergeCell ref="R3988:AO3990"/>
    <mergeCell ref="U3991:X3993"/>
    <mergeCell ref="Z3991:AC3993"/>
    <mergeCell ref="S3938:T3938"/>
    <mergeCell ref="AK3938:AO3938"/>
    <mergeCell ref="R3940:AO3942"/>
    <mergeCell ref="N274:AO279"/>
    <mergeCell ref="AB283:AO285"/>
    <mergeCell ref="S3908:AA3908"/>
    <mergeCell ref="AG3908:AO3908"/>
    <mergeCell ref="R286:AO288"/>
    <mergeCell ref="R289:AO291"/>
    <mergeCell ref="R292:AO294"/>
    <mergeCell ref="R295:AO297"/>
    <mergeCell ref="R298:AO300"/>
    <mergeCell ref="S3911:T3911"/>
    <mergeCell ref="AG3911:AH3911"/>
    <mergeCell ref="R7520:S7520"/>
    <mergeCell ref="T7520:U7520"/>
    <mergeCell ref="AN7523:AO7523"/>
    <mergeCell ref="S3929:T3929"/>
    <mergeCell ref="R3931:R3933"/>
    <mergeCell ref="S3931:S3933"/>
    <mergeCell ref="U3931:U3933"/>
    <mergeCell ref="AH7517:AI7517"/>
    <mergeCell ref="AJ7517:AK7517"/>
    <mergeCell ref="AL7517:AM7517"/>
    <mergeCell ref="AN7517:AO7517"/>
    <mergeCell ref="V7517:W7517"/>
    <mergeCell ref="X7517:Y7517"/>
    <mergeCell ref="Z7517:AA7517"/>
    <mergeCell ref="AB7517:AC7517"/>
    <mergeCell ref="AD7517:AE7517"/>
    <mergeCell ref="AF7517:AG7517"/>
    <mergeCell ref="R3934:U3936"/>
    <mergeCell ref="B2:AO2"/>
    <mergeCell ref="AH5:AI5"/>
    <mergeCell ref="P13:AF15"/>
    <mergeCell ref="Q17:R17"/>
    <mergeCell ref="AG17:AH17"/>
    <mergeCell ref="Q20:R20"/>
    <mergeCell ref="AG20:AH20"/>
    <mergeCell ref="N64:AO66"/>
    <mergeCell ref="N70:AO72"/>
    <mergeCell ref="Q23:R23"/>
    <mergeCell ref="AG23:AH23"/>
    <mergeCell ref="Q26:R26"/>
    <mergeCell ref="P61:AO63"/>
    <mergeCell ref="N67:AJ69"/>
    <mergeCell ref="Y106:AE108"/>
    <mergeCell ref="AI106:AO108"/>
    <mergeCell ref="N85:Y87"/>
    <mergeCell ref="AD85:AO87"/>
    <mergeCell ref="N88:AO90"/>
    <mergeCell ref="N73:R75"/>
    <mergeCell ref="T73:Y75"/>
    <mergeCell ref="AD73:AO75"/>
    <mergeCell ref="N76:Y78"/>
    <mergeCell ref="AD76:AO78"/>
    <mergeCell ref="N79:Y81"/>
    <mergeCell ref="AD79:AO81"/>
    <mergeCell ref="N82:T84"/>
    <mergeCell ref="Y82:AE84"/>
    <mergeCell ref="AI82:AO84"/>
    <mergeCell ref="R97:U99"/>
    <mergeCell ref="W97:AA99"/>
    <mergeCell ref="AF97:AO99"/>
    <mergeCell ref="AF103:AO105"/>
    <mergeCell ref="R241:AO243"/>
    <mergeCell ref="AF154:AO156"/>
    <mergeCell ref="S155:AA155"/>
    <mergeCell ref="R157:AO159"/>
    <mergeCell ref="R160:AF162"/>
    <mergeCell ref="S164:T164"/>
    <mergeCell ref="AG164:AH164"/>
    <mergeCell ref="AF166:AO168"/>
    <mergeCell ref="S167:AA167"/>
    <mergeCell ref="R169:AO171"/>
    <mergeCell ref="R172:AF174"/>
    <mergeCell ref="S176:T176"/>
    <mergeCell ref="N91:AJ93"/>
    <mergeCell ref="N94:AO96"/>
    <mergeCell ref="N106:T108"/>
    <mergeCell ref="R196:AF198"/>
    <mergeCell ref="S200:T200"/>
    <mergeCell ref="AG200:AH200"/>
    <mergeCell ref="AF214:AO216"/>
    <mergeCell ref="S215:AA215"/>
    <mergeCell ref="AF202:AO204"/>
    <mergeCell ref="S203:AA203"/>
    <mergeCell ref="R205:AO207"/>
    <mergeCell ref="R208:AF210"/>
    <mergeCell ref="S212:T212"/>
    <mergeCell ref="AG212:AH212"/>
    <mergeCell ref="R100:AA102"/>
    <mergeCell ref="AF100:AO102"/>
    <mergeCell ref="R103:AA105"/>
    <mergeCell ref="S227:AA227"/>
    <mergeCell ref="R229:AO231"/>
    <mergeCell ref="R145:AO147"/>
    <mergeCell ref="R148:AF150"/>
    <mergeCell ref="S152:T152"/>
    <mergeCell ref="AG152:AH152"/>
    <mergeCell ref="R184:AF186"/>
    <mergeCell ref="S188:T188"/>
    <mergeCell ref="AG188:AH188"/>
    <mergeCell ref="AF190:AO192"/>
    <mergeCell ref="S191:AA191"/>
    <mergeCell ref="R193:AO195"/>
    <mergeCell ref="R244:AF246"/>
    <mergeCell ref="S248:T248"/>
    <mergeCell ref="R217:AO219"/>
    <mergeCell ref="AF238:AO240"/>
    <mergeCell ref="S239:AA239"/>
    <mergeCell ref="R220:AF222"/>
    <mergeCell ref="S224:T224"/>
    <mergeCell ref="AG224:AH224"/>
    <mergeCell ref="AF226:AO228"/>
    <mergeCell ref="R232:AF234"/>
    <mergeCell ref="S236:T236"/>
    <mergeCell ref="AG236:AH236"/>
    <mergeCell ref="AG248:AH248"/>
    <mergeCell ref="AG176:AH176"/>
    <mergeCell ref="AF178:AO180"/>
    <mergeCell ref="S179:AA179"/>
    <mergeCell ref="R181:AO183"/>
    <mergeCell ref="R112:AF114"/>
    <mergeCell ref="S116:T116"/>
    <mergeCell ref="AG116:AH116"/>
    <mergeCell ref="AF118:AO120"/>
    <mergeCell ref="S119:AA119"/>
    <mergeCell ref="R121:AO123"/>
    <mergeCell ref="R124:AF126"/>
    <mergeCell ref="S128:T128"/>
    <mergeCell ref="AG128:AH128"/>
    <mergeCell ref="AF130:AO132"/>
    <mergeCell ref="S131:AA131"/>
    <mergeCell ref="R133:AO135"/>
    <mergeCell ref="R136:AF138"/>
    <mergeCell ref="S140:T140"/>
    <mergeCell ref="AG140:AH140"/>
    <mergeCell ref="AF142:AO144"/>
    <mergeCell ref="S143:AA143"/>
    <mergeCell ref="S308:AA308"/>
    <mergeCell ref="AG308:AO308"/>
    <mergeCell ref="S311:T311"/>
    <mergeCell ref="AG311:AH311"/>
    <mergeCell ref="R313:AJ315"/>
    <mergeCell ref="R316:AO318"/>
    <mergeCell ref="U319:X321"/>
    <mergeCell ref="Z319:AC321"/>
    <mergeCell ref="AG319:AO321"/>
    <mergeCell ref="U322:AC324"/>
    <mergeCell ref="AG322:AO324"/>
    <mergeCell ref="U325:AC327"/>
    <mergeCell ref="AG325:AO327"/>
    <mergeCell ref="N256:AO261"/>
    <mergeCell ref="N262:AO267"/>
    <mergeCell ref="AF250:AO252"/>
    <mergeCell ref="S251:AA251"/>
    <mergeCell ref="R253:AO255"/>
    <mergeCell ref="S329:T329"/>
    <mergeCell ref="R331:R333"/>
    <mergeCell ref="S331:S333"/>
    <mergeCell ref="U331:U333"/>
    <mergeCell ref="R334:U336"/>
    <mergeCell ref="V334:W336"/>
    <mergeCell ref="X334:AA336"/>
    <mergeCell ref="S338:T338"/>
    <mergeCell ref="AK338:AO338"/>
    <mergeCell ref="R340:AO342"/>
    <mergeCell ref="S344:AA344"/>
    <mergeCell ref="AG344:AO344"/>
    <mergeCell ref="S347:T347"/>
    <mergeCell ref="AG347:AH347"/>
    <mergeCell ref="R349:AJ351"/>
    <mergeCell ref="R352:AO354"/>
    <mergeCell ref="U355:X357"/>
    <mergeCell ref="Z355:AC357"/>
    <mergeCell ref="AG355:AO357"/>
    <mergeCell ref="U358:AC360"/>
    <mergeCell ref="AG358:AO360"/>
    <mergeCell ref="U361:AC363"/>
    <mergeCell ref="AG361:AO363"/>
    <mergeCell ref="S365:T365"/>
    <mergeCell ref="R367:R369"/>
    <mergeCell ref="S367:S369"/>
    <mergeCell ref="U367:U369"/>
    <mergeCell ref="R370:U372"/>
    <mergeCell ref="V370:W372"/>
    <mergeCell ref="X370:AA372"/>
    <mergeCell ref="S374:T374"/>
    <mergeCell ref="AK374:AO374"/>
    <mergeCell ref="R376:AO378"/>
    <mergeCell ref="S380:AA380"/>
    <mergeCell ref="AG380:AO380"/>
    <mergeCell ref="S383:T383"/>
    <mergeCell ref="AG383:AH383"/>
    <mergeCell ref="R385:AJ387"/>
    <mergeCell ref="R388:AO390"/>
    <mergeCell ref="U391:X393"/>
    <mergeCell ref="Z391:AC393"/>
    <mergeCell ref="AG391:AO393"/>
    <mergeCell ref="U394:AC396"/>
    <mergeCell ref="AG394:AO396"/>
    <mergeCell ref="U397:AC399"/>
    <mergeCell ref="AG397:AO399"/>
    <mergeCell ref="S401:T401"/>
    <mergeCell ref="R403:R405"/>
    <mergeCell ref="S403:S405"/>
    <mergeCell ref="U403:U405"/>
    <mergeCell ref="R406:U408"/>
    <mergeCell ref="V406:W408"/>
    <mergeCell ref="X406:AA408"/>
    <mergeCell ref="S410:T410"/>
    <mergeCell ref="AK410:AO410"/>
    <mergeCell ref="R412:AO414"/>
    <mergeCell ref="S416:AA416"/>
    <mergeCell ref="AG416:AO416"/>
    <mergeCell ref="S419:T419"/>
    <mergeCell ref="AG419:AH419"/>
    <mergeCell ref="R421:AJ423"/>
    <mergeCell ref="R424:AO426"/>
    <mergeCell ref="U427:X429"/>
    <mergeCell ref="Z427:AC429"/>
    <mergeCell ref="AG427:AO429"/>
    <mergeCell ref="U430:AC432"/>
    <mergeCell ref="AG430:AO432"/>
    <mergeCell ref="U433:AC435"/>
    <mergeCell ref="AG433:AO435"/>
    <mergeCell ref="S437:T437"/>
    <mergeCell ref="R439:R441"/>
    <mergeCell ref="S439:S441"/>
    <mergeCell ref="U439:U441"/>
    <mergeCell ref="R442:U444"/>
    <mergeCell ref="V442:W444"/>
    <mergeCell ref="X442:AA444"/>
    <mergeCell ref="S446:T446"/>
    <mergeCell ref="AK446:AO446"/>
    <mergeCell ref="R448:AO450"/>
    <mergeCell ref="S452:AA452"/>
    <mergeCell ref="AG452:AO452"/>
    <mergeCell ref="S455:T455"/>
    <mergeCell ref="AG455:AH455"/>
    <mergeCell ref="R457:AJ459"/>
    <mergeCell ref="R460:AO462"/>
    <mergeCell ref="U463:X465"/>
    <mergeCell ref="Z463:AC465"/>
    <mergeCell ref="AG463:AO465"/>
    <mergeCell ref="U466:AC468"/>
    <mergeCell ref="AG466:AO468"/>
    <mergeCell ref="U469:AC471"/>
    <mergeCell ref="AG469:AO471"/>
    <mergeCell ref="S473:T473"/>
    <mergeCell ref="R475:R477"/>
    <mergeCell ref="S475:S477"/>
    <mergeCell ref="U475:U477"/>
    <mergeCell ref="R478:U480"/>
    <mergeCell ref="V478:W480"/>
    <mergeCell ref="X478:AA480"/>
    <mergeCell ref="S482:T482"/>
    <mergeCell ref="AK482:AO482"/>
    <mergeCell ref="R484:AO486"/>
    <mergeCell ref="S488:AA488"/>
    <mergeCell ref="AG488:AO488"/>
    <mergeCell ref="S491:T491"/>
    <mergeCell ref="AG491:AH491"/>
    <mergeCell ref="R493:AJ495"/>
    <mergeCell ref="R496:AO498"/>
    <mergeCell ref="U499:X501"/>
    <mergeCell ref="Z499:AC501"/>
    <mergeCell ref="AG499:AO501"/>
    <mergeCell ref="U502:AC504"/>
    <mergeCell ref="AG502:AO504"/>
    <mergeCell ref="U505:AC507"/>
    <mergeCell ref="AG505:AO507"/>
    <mergeCell ref="S509:T509"/>
    <mergeCell ref="R511:R513"/>
    <mergeCell ref="S511:S513"/>
    <mergeCell ref="U511:U513"/>
    <mergeCell ref="R514:U516"/>
    <mergeCell ref="V514:W516"/>
    <mergeCell ref="X514:AA516"/>
    <mergeCell ref="S518:T518"/>
    <mergeCell ref="AK518:AO518"/>
    <mergeCell ref="R520:AO522"/>
    <mergeCell ref="S524:AA524"/>
    <mergeCell ref="AG524:AO524"/>
    <mergeCell ref="S527:T527"/>
    <mergeCell ref="AG527:AH527"/>
    <mergeCell ref="R529:AJ531"/>
    <mergeCell ref="R532:AO534"/>
    <mergeCell ref="U535:X537"/>
    <mergeCell ref="Z535:AC537"/>
    <mergeCell ref="AG535:AO537"/>
    <mergeCell ref="U538:AC540"/>
    <mergeCell ref="AG538:AO540"/>
    <mergeCell ref="U541:AC543"/>
    <mergeCell ref="AG541:AO543"/>
    <mergeCell ref="S545:T545"/>
    <mergeCell ref="R547:R549"/>
    <mergeCell ref="S547:S549"/>
    <mergeCell ref="U547:U549"/>
    <mergeCell ref="R550:U552"/>
    <mergeCell ref="V550:W552"/>
    <mergeCell ref="X550:AA552"/>
    <mergeCell ref="S554:T554"/>
    <mergeCell ref="AK554:AO554"/>
    <mergeCell ref="R556:AO558"/>
    <mergeCell ref="S560:AA560"/>
    <mergeCell ref="AG560:AO560"/>
    <mergeCell ref="S563:T563"/>
    <mergeCell ref="AG563:AH563"/>
    <mergeCell ref="R565:AJ567"/>
    <mergeCell ref="R568:AO570"/>
    <mergeCell ref="U571:X573"/>
    <mergeCell ref="Z571:AC573"/>
    <mergeCell ref="AG571:AO573"/>
    <mergeCell ref="U574:AC576"/>
    <mergeCell ref="AG574:AO576"/>
    <mergeCell ref="U577:AC579"/>
    <mergeCell ref="AG577:AO579"/>
    <mergeCell ref="S581:T581"/>
    <mergeCell ref="R583:R585"/>
    <mergeCell ref="S583:S585"/>
    <mergeCell ref="U583:U585"/>
    <mergeCell ref="R586:U588"/>
    <mergeCell ref="V586:W588"/>
    <mergeCell ref="X586:AA588"/>
    <mergeCell ref="S590:T590"/>
    <mergeCell ref="AK590:AO590"/>
    <mergeCell ref="R592:AO594"/>
    <mergeCell ref="S596:AA596"/>
    <mergeCell ref="AG596:AO596"/>
    <mergeCell ref="S599:T599"/>
    <mergeCell ref="AG599:AH599"/>
    <mergeCell ref="R601:AJ603"/>
    <mergeCell ref="R604:AO606"/>
    <mergeCell ref="U607:X609"/>
    <mergeCell ref="Z607:AC609"/>
    <mergeCell ref="AG607:AO609"/>
    <mergeCell ref="U610:AC612"/>
    <mergeCell ref="AG610:AO612"/>
    <mergeCell ref="U613:AC615"/>
    <mergeCell ref="AG613:AO615"/>
    <mergeCell ref="S617:T617"/>
    <mergeCell ref="R619:R621"/>
    <mergeCell ref="S619:S621"/>
    <mergeCell ref="U619:U621"/>
    <mergeCell ref="R622:U624"/>
    <mergeCell ref="V622:W624"/>
    <mergeCell ref="X622:AA624"/>
    <mergeCell ref="S626:T626"/>
    <mergeCell ref="AK626:AO626"/>
    <mergeCell ref="R628:AO630"/>
    <mergeCell ref="S632:AA632"/>
    <mergeCell ref="AG632:AO632"/>
    <mergeCell ref="S635:T635"/>
    <mergeCell ref="AG635:AH635"/>
    <mergeCell ref="R637:AJ639"/>
    <mergeCell ref="R640:AO642"/>
    <mergeCell ref="U643:X645"/>
    <mergeCell ref="Z643:AC645"/>
    <mergeCell ref="AG643:AO645"/>
    <mergeCell ref="U646:AC648"/>
    <mergeCell ref="AG646:AO648"/>
    <mergeCell ref="U649:AC651"/>
    <mergeCell ref="AG649:AO651"/>
    <mergeCell ref="S653:T653"/>
    <mergeCell ref="R655:R657"/>
    <mergeCell ref="S655:S657"/>
    <mergeCell ref="U655:U657"/>
    <mergeCell ref="R658:U660"/>
    <mergeCell ref="V658:W660"/>
    <mergeCell ref="X658:AA660"/>
    <mergeCell ref="S662:T662"/>
    <mergeCell ref="AK662:AO662"/>
    <mergeCell ref="R664:AO666"/>
    <mergeCell ref="S668:AA668"/>
    <mergeCell ref="AG668:AO668"/>
    <mergeCell ref="S671:T671"/>
    <mergeCell ref="AG671:AH671"/>
    <mergeCell ref="R673:AJ675"/>
    <mergeCell ref="R676:AO678"/>
    <mergeCell ref="U679:X681"/>
    <mergeCell ref="Z679:AC681"/>
    <mergeCell ref="AG679:AO681"/>
    <mergeCell ref="U682:AC684"/>
    <mergeCell ref="AG682:AO684"/>
    <mergeCell ref="U685:AC687"/>
    <mergeCell ref="AG685:AO687"/>
    <mergeCell ref="S689:T689"/>
    <mergeCell ref="R691:R693"/>
    <mergeCell ref="S691:S693"/>
    <mergeCell ref="U691:U693"/>
    <mergeCell ref="R694:U696"/>
    <mergeCell ref="V694:W696"/>
    <mergeCell ref="X694:AA696"/>
    <mergeCell ref="S698:T698"/>
    <mergeCell ref="AK698:AO698"/>
    <mergeCell ref="R700:AO702"/>
    <mergeCell ref="S704:AA704"/>
    <mergeCell ref="AG704:AO704"/>
    <mergeCell ref="S707:T707"/>
    <mergeCell ref="AG707:AH707"/>
    <mergeCell ref="R709:AJ711"/>
    <mergeCell ref="R712:AO714"/>
    <mergeCell ref="U715:X717"/>
    <mergeCell ref="Z715:AC717"/>
    <mergeCell ref="AG715:AO717"/>
    <mergeCell ref="U718:AC720"/>
    <mergeCell ref="AG718:AO720"/>
    <mergeCell ref="U721:AC723"/>
    <mergeCell ref="AG721:AO723"/>
    <mergeCell ref="S725:T725"/>
    <mergeCell ref="R727:R729"/>
    <mergeCell ref="S727:S729"/>
    <mergeCell ref="U727:U729"/>
    <mergeCell ref="R730:U732"/>
    <mergeCell ref="V730:W732"/>
    <mergeCell ref="X730:AA732"/>
    <mergeCell ref="S734:T734"/>
    <mergeCell ref="AK734:AO734"/>
    <mergeCell ref="R736:AO738"/>
    <mergeCell ref="S740:AA740"/>
    <mergeCell ref="AG740:AO740"/>
    <mergeCell ref="S743:T743"/>
    <mergeCell ref="AG743:AH743"/>
    <mergeCell ref="R745:AJ747"/>
    <mergeCell ref="R748:AO750"/>
    <mergeCell ref="U751:X753"/>
    <mergeCell ref="Z751:AC753"/>
    <mergeCell ref="AG751:AO753"/>
    <mergeCell ref="U754:AC756"/>
    <mergeCell ref="AG754:AO756"/>
    <mergeCell ref="U757:AC759"/>
    <mergeCell ref="AG757:AO759"/>
    <mergeCell ref="S761:T761"/>
    <mergeCell ref="R763:R765"/>
    <mergeCell ref="S763:S765"/>
    <mergeCell ref="U763:U765"/>
    <mergeCell ref="R766:U768"/>
    <mergeCell ref="V766:W768"/>
    <mergeCell ref="X766:AA768"/>
    <mergeCell ref="S770:T770"/>
    <mergeCell ref="AK770:AO770"/>
    <mergeCell ref="R772:AO774"/>
    <mergeCell ref="S776:AA776"/>
    <mergeCell ref="AG776:AO776"/>
    <mergeCell ref="S779:T779"/>
    <mergeCell ref="AG779:AH779"/>
    <mergeCell ref="R781:AJ783"/>
    <mergeCell ref="R784:AO786"/>
    <mergeCell ref="U787:X789"/>
    <mergeCell ref="Z787:AC789"/>
    <mergeCell ref="AG787:AO789"/>
    <mergeCell ref="U790:AC792"/>
    <mergeCell ref="AG790:AO792"/>
    <mergeCell ref="U793:AC795"/>
    <mergeCell ref="AG793:AO795"/>
    <mergeCell ref="S797:T797"/>
    <mergeCell ref="R799:R801"/>
    <mergeCell ref="S799:S801"/>
    <mergeCell ref="U799:U801"/>
    <mergeCell ref="R802:U804"/>
    <mergeCell ref="V802:W804"/>
    <mergeCell ref="X802:AA804"/>
    <mergeCell ref="S806:T806"/>
    <mergeCell ref="AK806:AO806"/>
    <mergeCell ref="R808:AO810"/>
    <mergeCell ref="S812:AA812"/>
    <mergeCell ref="AG812:AO812"/>
    <mergeCell ref="S815:T815"/>
    <mergeCell ref="AG815:AH815"/>
    <mergeCell ref="R817:AJ819"/>
    <mergeCell ref="R820:AO822"/>
    <mergeCell ref="U823:X825"/>
    <mergeCell ref="Z823:AC825"/>
    <mergeCell ref="AG823:AO825"/>
    <mergeCell ref="U826:AC828"/>
    <mergeCell ref="AG826:AO828"/>
    <mergeCell ref="U829:AC831"/>
    <mergeCell ref="AG829:AO831"/>
    <mergeCell ref="S833:T833"/>
    <mergeCell ref="R835:R837"/>
    <mergeCell ref="S835:S837"/>
    <mergeCell ref="U835:U837"/>
    <mergeCell ref="R838:U840"/>
    <mergeCell ref="V838:W840"/>
    <mergeCell ref="X838:AA840"/>
    <mergeCell ref="S842:T842"/>
    <mergeCell ref="AK842:AO842"/>
    <mergeCell ref="R844:AO846"/>
    <mergeCell ref="S848:AA848"/>
    <mergeCell ref="AG848:AO848"/>
    <mergeCell ref="S851:T851"/>
    <mergeCell ref="AG851:AH851"/>
    <mergeCell ref="R853:AJ855"/>
    <mergeCell ref="R856:AO858"/>
    <mergeCell ref="U859:X861"/>
    <mergeCell ref="Z859:AC861"/>
    <mergeCell ref="AG859:AO861"/>
    <mergeCell ref="U862:AC864"/>
    <mergeCell ref="AG862:AO864"/>
    <mergeCell ref="U865:AC867"/>
    <mergeCell ref="AG865:AO867"/>
    <mergeCell ref="S869:T869"/>
    <mergeCell ref="R871:R873"/>
    <mergeCell ref="S871:S873"/>
    <mergeCell ref="U871:U873"/>
    <mergeCell ref="R874:U876"/>
    <mergeCell ref="V874:W876"/>
    <mergeCell ref="X874:AA876"/>
    <mergeCell ref="S878:T878"/>
    <mergeCell ref="AK878:AO878"/>
    <mergeCell ref="R880:AO882"/>
    <mergeCell ref="S884:AA884"/>
    <mergeCell ref="AG884:AO884"/>
    <mergeCell ref="S887:T887"/>
    <mergeCell ref="AG887:AH887"/>
    <mergeCell ref="R889:AJ891"/>
    <mergeCell ref="R892:AO894"/>
    <mergeCell ref="U895:X897"/>
    <mergeCell ref="Z895:AC897"/>
    <mergeCell ref="AG895:AO897"/>
    <mergeCell ref="U898:AC900"/>
    <mergeCell ref="AG898:AO900"/>
    <mergeCell ref="U901:AC903"/>
    <mergeCell ref="AG901:AO903"/>
    <mergeCell ref="S905:T905"/>
    <mergeCell ref="R907:R909"/>
    <mergeCell ref="S907:S909"/>
    <mergeCell ref="U907:U909"/>
    <mergeCell ref="R910:U912"/>
    <mergeCell ref="V910:W912"/>
    <mergeCell ref="X910:AA912"/>
    <mergeCell ref="S914:T914"/>
    <mergeCell ref="AK914:AO914"/>
    <mergeCell ref="R916:AO918"/>
    <mergeCell ref="S920:AA920"/>
    <mergeCell ref="AG920:AO920"/>
    <mergeCell ref="S923:T923"/>
    <mergeCell ref="AG923:AH923"/>
    <mergeCell ref="R925:AJ927"/>
    <mergeCell ref="R928:AO930"/>
    <mergeCell ref="U931:X933"/>
    <mergeCell ref="Z931:AC933"/>
    <mergeCell ref="AG931:AO933"/>
    <mergeCell ref="U934:AC936"/>
    <mergeCell ref="AG934:AO936"/>
    <mergeCell ref="U937:AC939"/>
    <mergeCell ref="AG937:AO939"/>
    <mergeCell ref="S941:T941"/>
    <mergeCell ref="R943:R945"/>
    <mergeCell ref="S943:S945"/>
    <mergeCell ref="U943:U945"/>
    <mergeCell ref="R946:U948"/>
    <mergeCell ref="V946:W948"/>
    <mergeCell ref="X946:AA948"/>
    <mergeCell ref="S950:T950"/>
    <mergeCell ref="AK950:AO950"/>
    <mergeCell ref="R952:AO954"/>
    <mergeCell ref="S956:AA956"/>
    <mergeCell ref="AG956:AO956"/>
    <mergeCell ref="S959:T959"/>
    <mergeCell ref="AG959:AH959"/>
    <mergeCell ref="R961:AJ963"/>
    <mergeCell ref="R964:AO966"/>
    <mergeCell ref="U967:X969"/>
    <mergeCell ref="Z967:AC969"/>
    <mergeCell ref="AG967:AO969"/>
    <mergeCell ref="U970:AC972"/>
    <mergeCell ref="AG970:AO972"/>
    <mergeCell ref="U973:AC975"/>
    <mergeCell ref="AG973:AO975"/>
    <mergeCell ref="S977:T977"/>
    <mergeCell ref="R979:R981"/>
    <mergeCell ref="S979:S981"/>
    <mergeCell ref="U979:U981"/>
    <mergeCell ref="R982:U984"/>
    <mergeCell ref="V982:W984"/>
    <mergeCell ref="X982:AA984"/>
    <mergeCell ref="S986:T986"/>
    <mergeCell ref="AK986:AO986"/>
    <mergeCell ref="R988:AO990"/>
    <mergeCell ref="S992:AA992"/>
    <mergeCell ref="AG992:AO992"/>
    <mergeCell ref="S995:T995"/>
    <mergeCell ref="AG995:AH995"/>
    <mergeCell ref="R997:AJ999"/>
    <mergeCell ref="R1000:AO1002"/>
    <mergeCell ref="U1003:X1005"/>
    <mergeCell ref="Z1003:AC1005"/>
    <mergeCell ref="AG1003:AO1005"/>
    <mergeCell ref="U1006:AC1008"/>
    <mergeCell ref="AG1006:AO1008"/>
    <mergeCell ref="U1009:AC1011"/>
    <mergeCell ref="AG1009:AO1011"/>
    <mergeCell ref="S1013:T1013"/>
    <mergeCell ref="R1015:R1017"/>
    <mergeCell ref="S1015:S1017"/>
    <mergeCell ref="U1015:U1017"/>
    <mergeCell ref="R1018:U1020"/>
    <mergeCell ref="V1018:W1020"/>
    <mergeCell ref="X1018:AA1020"/>
    <mergeCell ref="S1022:T1022"/>
    <mergeCell ref="AK1022:AO1022"/>
    <mergeCell ref="R1024:AO1026"/>
    <mergeCell ref="S1028:AA1028"/>
    <mergeCell ref="AG1028:AO1028"/>
    <mergeCell ref="S1031:T1031"/>
    <mergeCell ref="AG1031:AH1031"/>
    <mergeCell ref="R1033:AJ1035"/>
    <mergeCell ref="R1036:AO1038"/>
    <mergeCell ref="U1039:X1041"/>
    <mergeCell ref="Z1039:AC1041"/>
    <mergeCell ref="AG1039:AO1041"/>
    <mergeCell ref="U1042:AC1044"/>
    <mergeCell ref="AG1042:AO1044"/>
    <mergeCell ref="U1045:AC1047"/>
    <mergeCell ref="AG1045:AO1047"/>
    <mergeCell ref="S1049:T1049"/>
    <mergeCell ref="R1051:R1053"/>
    <mergeCell ref="S1051:S1053"/>
    <mergeCell ref="U1051:U1053"/>
    <mergeCell ref="R1054:U1056"/>
    <mergeCell ref="V1054:W1056"/>
    <mergeCell ref="X1054:AA1056"/>
    <mergeCell ref="S1058:T1058"/>
    <mergeCell ref="AK1058:AO1058"/>
    <mergeCell ref="R1060:AO1062"/>
    <mergeCell ref="S1064:AA1064"/>
    <mergeCell ref="AG1064:AO1064"/>
    <mergeCell ref="S1067:T1067"/>
    <mergeCell ref="AG1067:AH1067"/>
    <mergeCell ref="R1069:AJ1071"/>
    <mergeCell ref="R1072:AO1074"/>
    <mergeCell ref="U1075:X1077"/>
    <mergeCell ref="Z1075:AC1077"/>
    <mergeCell ref="AG1075:AO1077"/>
    <mergeCell ref="U1078:AC1080"/>
    <mergeCell ref="AG1078:AO1080"/>
    <mergeCell ref="U1081:AC1083"/>
    <mergeCell ref="AG1081:AO1083"/>
    <mergeCell ref="S1085:T1085"/>
    <mergeCell ref="R1087:R1089"/>
    <mergeCell ref="S1087:S1089"/>
    <mergeCell ref="U1087:U1089"/>
    <mergeCell ref="R1090:U1092"/>
    <mergeCell ref="V1090:W1092"/>
    <mergeCell ref="X1090:AA1092"/>
    <mergeCell ref="S1094:T1094"/>
    <mergeCell ref="AK1094:AO1094"/>
    <mergeCell ref="R1096:AO1098"/>
    <mergeCell ref="S1100:AA1100"/>
    <mergeCell ref="AG1100:AO1100"/>
    <mergeCell ref="S1103:T1103"/>
    <mergeCell ref="AG1103:AH1103"/>
    <mergeCell ref="R1105:AJ1107"/>
    <mergeCell ref="R1108:AO1110"/>
    <mergeCell ref="U1111:X1113"/>
    <mergeCell ref="Z1111:AC1113"/>
    <mergeCell ref="AG1111:AO1113"/>
    <mergeCell ref="U1114:AC1116"/>
    <mergeCell ref="AG1114:AO1116"/>
    <mergeCell ref="U1117:AC1119"/>
    <mergeCell ref="AG1117:AO1119"/>
    <mergeCell ref="S1121:T1121"/>
    <mergeCell ref="R1123:R1125"/>
    <mergeCell ref="S1123:S1125"/>
    <mergeCell ref="U1123:U1125"/>
    <mergeCell ref="R1126:U1128"/>
    <mergeCell ref="V1126:W1128"/>
    <mergeCell ref="X1126:AA1128"/>
    <mergeCell ref="S1130:T1130"/>
    <mergeCell ref="AK1130:AO1130"/>
    <mergeCell ref="R1132:AO1134"/>
    <mergeCell ref="S1136:AA1136"/>
    <mergeCell ref="AG1136:AO1136"/>
    <mergeCell ref="S1139:T1139"/>
    <mergeCell ref="AG1139:AH1139"/>
    <mergeCell ref="R1141:AJ1143"/>
    <mergeCell ref="R1144:AO1146"/>
    <mergeCell ref="U1147:X1149"/>
    <mergeCell ref="Z1147:AC1149"/>
    <mergeCell ref="AG1147:AO1149"/>
    <mergeCell ref="U1150:AC1152"/>
    <mergeCell ref="AG1150:AO1152"/>
    <mergeCell ref="U1153:AC1155"/>
    <mergeCell ref="AG1153:AO1155"/>
    <mergeCell ref="S1157:T1157"/>
    <mergeCell ref="R1159:R1161"/>
    <mergeCell ref="S1159:S1161"/>
    <mergeCell ref="U1159:U1161"/>
    <mergeCell ref="R1162:U1164"/>
    <mergeCell ref="V1162:W1164"/>
    <mergeCell ref="X1162:AA1164"/>
    <mergeCell ref="S1166:T1166"/>
    <mergeCell ref="AK1166:AO1166"/>
    <mergeCell ref="R1168:AO1170"/>
    <mergeCell ref="S1172:AA1172"/>
    <mergeCell ref="AG1172:AO1172"/>
    <mergeCell ref="S1175:T1175"/>
    <mergeCell ref="AG1175:AH1175"/>
    <mergeCell ref="R1177:AJ1179"/>
    <mergeCell ref="R1180:AO1182"/>
    <mergeCell ref="U1183:X1185"/>
    <mergeCell ref="Z1183:AC1185"/>
    <mergeCell ref="AG1183:AO1185"/>
    <mergeCell ref="U1186:AC1188"/>
    <mergeCell ref="AG1186:AO1188"/>
    <mergeCell ref="U1189:AC1191"/>
    <mergeCell ref="AG1189:AO1191"/>
    <mergeCell ref="S1193:T1193"/>
    <mergeCell ref="R1195:R1197"/>
    <mergeCell ref="S1195:S1197"/>
    <mergeCell ref="U1195:U1197"/>
    <mergeCell ref="R1198:U1200"/>
    <mergeCell ref="V1198:W1200"/>
    <mergeCell ref="X1198:AA1200"/>
    <mergeCell ref="S1202:T1202"/>
    <mergeCell ref="AK1202:AO1202"/>
    <mergeCell ref="R1204:AO1206"/>
    <mergeCell ref="S1208:AA1208"/>
    <mergeCell ref="AG1208:AO1208"/>
    <mergeCell ref="S1211:T1211"/>
    <mergeCell ref="AG1211:AH1211"/>
    <mergeCell ref="R1213:AJ1215"/>
    <mergeCell ref="R1216:AO1218"/>
    <mergeCell ref="U1219:X1221"/>
    <mergeCell ref="Z1219:AC1221"/>
    <mergeCell ref="AG1219:AO1221"/>
    <mergeCell ref="U1222:AC1224"/>
    <mergeCell ref="AG1222:AO1224"/>
    <mergeCell ref="U1225:AC1227"/>
    <mergeCell ref="AG1225:AO1227"/>
    <mergeCell ref="S1229:T1229"/>
    <mergeCell ref="R1231:R1233"/>
    <mergeCell ref="S1231:S1233"/>
    <mergeCell ref="U1231:U1233"/>
    <mergeCell ref="R1234:U1236"/>
    <mergeCell ref="V1234:W1236"/>
    <mergeCell ref="X1234:AA1236"/>
    <mergeCell ref="S1238:T1238"/>
    <mergeCell ref="AK1238:AO1238"/>
    <mergeCell ref="R1240:AO1242"/>
    <mergeCell ref="S1244:AA1244"/>
    <mergeCell ref="AG1244:AO1244"/>
    <mergeCell ref="S1247:T1247"/>
    <mergeCell ref="AG1247:AH1247"/>
    <mergeCell ref="R1249:AJ1251"/>
    <mergeCell ref="R1252:AO1254"/>
    <mergeCell ref="U1255:X1257"/>
    <mergeCell ref="Z1255:AC1257"/>
    <mergeCell ref="AG1255:AO1257"/>
    <mergeCell ref="U1258:AC1260"/>
    <mergeCell ref="AG1258:AO1260"/>
    <mergeCell ref="U1261:AC1263"/>
    <mergeCell ref="AG1261:AO1263"/>
    <mergeCell ref="S1265:T1265"/>
    <mergeCell ref="R1267:R1269"/>
    <mergeCell ref="S1267:S1269"/>
    <mergeCell ref="U1267:U1269"/>
    <mergeCell ref="R1270:U1272"/>
    <mergeCell ref="V1270:W1272"/>
    <mergeCell ref="X1270:AA1272"/>
    <mergeCell ref="S1274:T1274"/>
    <mergeCell ref="AK1274:AO1274"/>
    <mergeCell ref="R1276:AO1278"/>
    <mergeCell ref="S1280:AA1280"/>
    <mergeCell ref="AG1280:AO1280"/>
    <mergeCell ref="S1283:T1283"/>
    <mergeCell ref="AG1283:AH1283"/>
    <mergeCell ref="R1285:AJ1287"/>
    <mergeCell ref="R1288:AO1290"/>
    <mergeCell ref="U1291:X1293"/>
    <mergeCell ref="Z1291:AC1293"/>
    <mergeCell ref="AG1291:AO1293"/>
    <mergeCell ref="U1294:AC1296"/>
    <mergeCell ref="AG1294:AO1296"/>
    <mergeCell ref="U1297:AC1299"/>
    <mergeCell ref="AG1297:AO1299"/>
    <mergeCell ref="S1301:T1301"/>
    <mergeCell ref="R1303:R1305"/>
    <mergeCell ref="S1303:S1305"/>
    <mergeCell ref="U1303:U1305"/>
    <mergeCell ref="R1306:U1308"/>
    <mergeCell ref="V1306:W1308"/>
    <mergeCell ref="X1306:AA1308"/>
    <mergeCell ref="S1310:T1310"/>
    <mergeCell ref="AK1310:AO1310"/>
    <mergeCell ref="R1312:AO1314"/>
    <mergeCell ref="S1316:AA1316"/>
    <mergeCell ref="AG1316:AO1316"/>
    <mergeCell ref="S1319:T1319"/>
    <mergeCell ref="AG1319:AH1319"/>
    <mergeCell ref="R1321:AJ1323"/>
    <mergeCell ref="R1324:AO1326"/>
    <mergeCell ref="U1327:X1329"/>
    <mergeCell ref="Z1327:AC1329"/>
    <mergeCell ref="AG1327:AO1329"/>
    <mergeCell ref="U1330:AC1332"/>
    <mergeCell ref="AG1330:AO1332"/>
    <mergeCell ref="U1333:AC1335"/>
    <mergeCell ref="AG1333:AO1335"/>
    <mergeCell ref="S1337:T1337"/>
    <mergeCell ref="R1339:R1341"/>
    <mergeCell ref="S1339:S1341"/>
    <mergeCell ref="U1339:U1341"/>
    <mergeCell ref="R1342:U1344"/>
    <mergeCell ref="V1342:W1344"/>
    <mergeCell ref="X1342:AA1344"/>
    <mergeCell ref="S1346:T1346"/>
    <mergeCell ref="AK1346:AO1346"/>
    <mergeCell ref="R1348:AO1350"/>
    <mergeCell ref="S1352:AA1352"/>
    <mergeCell ref="AG1352:AO1352"/>
    <mergeCell ref="S1355:T1355"/>
    <mergeCell ref="AG1355:AH1355"/>
    <mergeCell ref="R1357:AJ1359"/>
    <mergeCell ref="R1360:AO1362"/>
    <mergeCell ref="U1363:X1365"/>
    <mergeCell ref="Z1363:AC1365"/>
    <mergeCell ref="AG1363:AO1365"/>
    <mergeCell ref="U1366:AC1368"/>
    <mergeCell ref="AG1366:AO1368"/>
    <mergeCell ref="U1369:AC1371"/>
    <mergeCell ref="AG1369:AO1371"/>
    <mergeCell ref="S1373:T1373"/>
    <mergeCell ref="R1375:R1377"/>
    <mergeCell ref="S1375:S1377"/>
    <mergeCell ref="U1375:U1377"/>
    <mergeCell ref="R1378:U1380"/>
    <mergeCell ref="V1378:W1380"/>
    <mergeCell ref="X1378:AA1380"/>
    <mergeCell ref="S1382:T1382"/>
    <mergeCell ref="AK1382:AO1382"/>
    <mergeCell ref="R1384:AO1386"/>
    <mergeCell ref="S1388:AA1388"/>
    <mergeCell ref="AG1388:AO1388"/>
    <mergeCell ref="S1391:T1391"/>
    <mergeCell ref="AG1391:AH1391"/>
    <mergeCell ref="R1393:AJ1395"/>
    <mergeCell ref="R1396:AO1398"/>
    <mergeCell ref="U1399:X1401"/>
    <mergeCell ref="Z1399:AC1401"/>
    <mergeCell ref="AG1399:AO1401"/>
    <mergeCell ref="U1402:AC1404"/>
    <mergeCell ref="AG1402:AO1404"/>
    <mergeCell ref="U1405:AC1407"/>
    <mergeCell ref="AG1405:AO1407"/>
    <mergeCell ref="S1409:T1409"/>
    <mergeCell ref="R1411:R1413"/>
    <mergeCell ref="S1411:S1413"/>
    <mergeCell ref="U1411:U1413"/>
    <mergeCell ref="R1414:U1416"/>
    <mergeCell ref="V1414:W1416"/>
    <mergeCell ref="X1414:AA1416"/>
    <mergeCell ref="S1418:T1418"/>
    <mergeCell ref="AK1418:AO1418"/>
    <mergeCell ref="R1420:AO1422"/>
    <mergeCell ref="S1424:AA1424"/>
    <mergeCell ref="AG1424:AO1424"/>
    <mergeCell ref="S1427:T1427"/>
    <mergeCell ref="AG1427:AH1427"/>
    <mergeCell ref="R1429:AJ1431"/>
    <mergeCell ref="R1432:AO1434"/>
    <mergeCell ref="U1435:X1437"/>
    <mergeCell ref="Z1435:AC1437"/>
    <mergeCell ref="AG1435:AO1437"/>
    <mergeCell ref="U1438:AC1440"/>
    <mergeCell ref="AG1438:AO1440"/>
    <mergeCell ref="U1441:AC1443"/>
    <mergeCell ref="AG1441:AO1443"/>
    <mergeCell ref="S1445:T1445"/>
    <mergeCell ref="R1447:R1449"/>
    <mergeCell ref="S1447:S1449"/>
    <mergeCell ref="U1447:U1449"/>
    <mergeCell ref="R1450:U1452"/>
    <mergeCell ref="V1450:W1452"/>
    <mergeCell ref="X1450:AA1452"/>
    <mergeCell ref="S1454:T1454"/>
    <mergeCell ref="AK1454:AO1454"/>
    <mergeCell ref="R1456:AO1458"/>
    <mergeCell ref="S1460:AA1460"/>
    <mergeCell ref="AG1460:AO1460"/>
    <mergeCell ref="S1463:T1463"/>
    <mergeCell ref="AG1463:AH1463"/>
    <mergeCell ref="R1465:AJ1467"/>
    <mergeCell ref="R1468:AO1470"/>
    <mergeCell ref="U1471:X1473"/>
    <mergeCell ref="Z1471:AC1473"/>
    <mergeCell ref="AG1471:AO1473"/>
    <mergeCell ref="U1474:AC1476"/>
    <mergeCell ref="AG1474:AO1476"/>
    <mergeCell ref="U1477:AC1479"/>
    <mergeCell ref="AG1477:AO1479"/>
    <mergeCell ref="S1481:T1481"/>
    <mergeCell ref="R1483:R1485"/>
    <mergeCell ref="S1483:S1485"/>
    <mergeCell ref="U1483:U1485"/>
    <mergeCell ref="R1486:U1488"/>
    <mergeCell ref="V1486:W1488"/>
    <mergeCell ref="X1486:AA1488"/>
    <mergeCell ref="S1490:T1490"/>
    <mergeCell ref="AK1490:AO1490"/>
    <mergeCell ref="R1492:AO1494"/>
    <mergeCell ref="S1496:AA1496"/>
    <mergeCell ref="AG1496:AO1496"/>
    <mergeCell ref="S1499:T1499"/>
    <mergeCell ref="AG1499:AH1499"/>
    <mergeCell ref="R1501:AJ1503"/>
    <mergeCell ref="R1504:AO1506"/>
    <mergeCell ref="U1507:X1509"/>
    <mergeCell ref="Z1507:AC1509"/>
    <mergeCell ref="AG1507:AO1509"/>
    <mergeCell ref="U1510:AC1512"/>
    <mergeCell ref="AG1510:AO1512"/>
    <mergeCell ref="U1513:AC1515"/>
    <mergeCell ref="AG1513:AO1515"/>
    <mergeCell ref="S1517:T1517"/>
    <mergeCell ref="R1519:R1521"/>
    <mergeCell ref="S1519:S1521"/>
    <mergeCell ref="U1519:U1521"/>
    <mergeCell ref="R1522:U1524"/>
    <mergeCell ref="V1522:W1524"/>
    <mergeCell ref="X1522:AA1524"/>
    <mergeCell ref="S1526:T1526"/>
    <mergeCell ref="AK1526:AO1526"/>
    <mergeCell ref="R1528:AO1530"/>
    <mergeCell ref="S1532:AA1532"/>
    <mergeCell ref="AG1532:AO1532"/>
    <mergeCell ref="S1535:T1535"/>
    <mergeCell ref="AG1535:AH1535"/>
    <mergeCell ref="R1537:AJ1539"/>
    <mergeCell ref="R1540:AO1542"/>
    <mergeCell ref="U1543:X1545"/>
    <mergeCell ref="Z1543:AC1545"/>
    <mergeCell ref="AG1543:AO1545"/>
    <mergeCell ref="U1546:AC1548"/>
    <mergeCell ref="AG1546:AO1548"/>
    <mergeCell ref="U1549:AC1551"/>
    <mergeCell ref="AG1549:AO1551"/>
    <mergeCell ref="S1553:T1553"/>
    <mergeCell ref="R1555:R1557"/>
    <mergeCell ref="S1555:S1557"/>
    <mergeCell ref="U1555:U1557"/>
    <mergeCell ref="R1558:U1560"/>
    <mergeCell ref="V1558:W1560"/>
    <mergeCell ref="X1558:AA1560"/>
    <mergeCell ref="S1562:T1562"/>
    <mergeCell ref="AK1562:AO1562"/>
    <mergeCell ref="R1564:AO1566"/>
    <mergeCell ref="S1568:AA1568"/>
    <mergeCell ref="AG1568:AO1568"/>
    <mergeCell ref="S1571:T1571"/>
    <mergeCell ref="AG1571:AH1571"/>
    <mergeCell ref="R1573:AJ1575"/>
    <mergeCell ref="R1576:AO1578"/>
    <mergeCell ref="U1579:X1581"/>
    <mergeCell ref="Z1579:AC1581"/>
    <mergeCell ref="AG1579:AO1581"/>
    <mergeCell ref="U1582:AC1584"/>
    <mergeCell ref="AG1582:AO1584"/>
    <mergeCell ref="U1585:AC1587"/>
    <mergeCell ref="AG1585:AO1587"/>
    <mergeCell ref="S1589:T1589"/>
    <mergeCell ref="R1591:R1593"/>
    <mergeCell ref="S1591:S1593"/>
    <mergeCell ref="U1591:U1593"/>
    <mergeCell ref="R1594:U1596"/>
    <mergeCell ref="V1594:W1596"/>
    <mergeCell ref="X1594:AA1596"/>
    <mergeCell ref="S1598:T1598"/>
    <mergeCell ref="AK1598:AO1598"/>
    <mergeCell ref="R1600:AO1602"/>
    <mergeCell ref="S1604:AA1604"/>
    <mergeCell ref="AG1604:AO1604"/>
    <mergeCell ref="S1607:T1607"/>
    <mergeCell ref="AG1607:AH1607"/>
    <mergeCell ref="R1609:AJ1611"/>
    <mergeCell ref="R1612:AO1614"/>
    <mergeCell ref="U1615:X1617"/>
    <mergeCell ref="Z1615:AC1617"/>
    <mergeCell ref="AG1615:AO1617"/>
    <mergeCell ref="U1618:AC1620"/>
    <mergeCell ref="AG1618:AO1620"/>
    <mergeCell ref="U1621:AC1623"/>
    <mergeCell ref="AG1621:AO1623"/>
    <mergeCell ref="S1625:T1625"/>
    <mergeCell ref="R1627:R1629"/>
    <mergeCell ref="S1627:S1629"/>
    <mergeCell ref="U1627:U1629"/>
    <mergeCell ref="R1630:U1632"/>
    <mergeCell ref="V1630:W1632"/>
    <mergeCell ref="X1630:AA1632"/>
    <mergeCell ref="S1634:T1634"/>
    <mergeCell ref="AK1634:AO1634"/>
    <mergeCell ref="R1636:AO1638"/>
    <mergeCell ref="S1640:AA1640"/>
    <mergeCell ref="AG1640:AO1640"/>
    <mergeCell ref="S1643:T1643"/>
    <mergeCell ref="AG1643:AH1643"/>
    <mergeCell ref="R1645:AJ1647"/>
    <mergeCell ref="R1648:AO1650"/>
    <mergeCell ref="U1651:X1653"/>
    <mergeCell ref="Z1651:AC1653"/>
    <mergeCell ref="AG1651:AO1653"/>
    <mergeCell ref="U1654:AC1656"/>
    <mergeCell ref="AG1654:AO1656"/>
    <mergeCell ref="U1657:AC1659"/>
    <mergeCell ref="AG1657:AO1659"/>
    <mergeCell ref="S1661:T1661"/>
    <mergeCell ref="R1663:R1665"/>
    <mergeCell ref="S1663:S1665"/>
    <mergeCell ref="U1663:U1665"/>
    <mergeCell ref="R1666:U1668"/>
    <mergeCell ref="V1666:W1668"/>
    <mergeCell ref="X1666:AA1668"/>
    <mergeCell ref="S1670:T1670"/>
    <mergeCell ref="AK1670:AO1670"/>
    <mergeCell ref="R1672:AO1674"/>
    <mergeCell ref="S1676:AA1676"/>
    <mergeCell ref="AG1676:AO1676"/>
    <mergeCell ref="S1679:T1679"/>
    <mergeCell ref="AG1679:AH1679"/>
    <mergeCell ref="R1681:AJ1683"/>
    <mergeCell ref="R1684:AO1686"/>
    <mergeCell ref="U1687:X1689"/>
    <mergeCell ref="Z1687:AC1689"/>
    <mergeCell ref="AG1687:AO1689"/>
    <mergeCell ref="U1690:AC1692"/>
    <mergeCell ref="AG1690:AO1692"/>
    <mergeCell ref="U1693:AC1695"/>
    <mergeCell ref="AG1693:AO1695"/>
    <mergeCell ref="S1697:T1697"/>
    <mergeCell ref="R1699:R1701"/>
    <mergeCell ref="S1699:S1701"/>
    <mergeCell ref="U1699:U1701"/>
    <mergeCell ref="R1702:U1704"/>
    <mergeCell ref="V1702:W1704"/>
    <mergeCell ref="X1702:AA1704"/>
    <mergeCell ref="S1706:T1706"/>
    <mergeCell ref="AK1706:AO1706"/>
    <mergeCell ref="R1708:AO1710"/>
    <mergeCell ref="S1712:AA1712"/>
    <mergeCell ref="AG1712:AO1712"/>
    <mergeCell ref="S1715:T1715"/>
    <mergeCell ref="AG1715:AH1715"/>
    <mergeCell ref="R1717:AJ1719"/>
    <mergeCell ref="R1720:AO1722"/>
    <mergeCell ref="U1723:X1725"/>
    <mergeCell ref="Z1723:AC1725"/>
    <mergeCell ref="AG1723:AO1725"/>
    <mergeCell ref="U1726:AC1728"/>
    <mergeCell ref="AG1726:AO1728"/>
    <mergeCell ref="U1729:AC1731"/>
    <mergeCell ref="AG1729:AO1731"/>
    <mergeCell ref="S1733:T1733"/>
    <mergeCell ref="R1735:R1737"/>
    <mergeCell ref="S1735:S1737"/>
    <mergeCell ref="U1735:U1737"/>
    <mergeCell ref="R1738:U1740"/>
    <mergeCell ref="V1738:W1740"/>
    <mergeCell ref="X1738:AA1740"/>
    <mergeCell ref="S1742:T1742"/>
    <mergeCell ref="AK1742:AO1742"/>
    <mergeCell ref="R1744:AO1746"/>
    <mergeCell ref="S1748:AA1748"/>
    <mergeCell ref="AG1748:AO1748"/>
    <mergeCell ref="S1751:T1751"/>
    <mergeCell ref="AG1751:AH1751"/>
    <mergeCell ref="R1753:AJ1755"/>
    <mergeCell ref="R1756:AO1758"/>
    <mergeCell ref="U1759:X1761"/>
    <mergeCell ref="Z1759:AC1761"/>
    <mergeCell ref="AG1759:AO1761"/>
    <mergeCell ref="U1762:AC1764"/>
    <mergeCell ref="AG1762:AO1764"/>
    <mergeCell ref="U1765:AC1767"/>
    <mergeCell ref="AG1765:AO1767"/>
    <mergeCell ref="S1769:T1769"/>
    <mergeCell ref="R1771:R1773"/>
    <mergeCell ref="S1771:S1773"/>
    <mergeCell ref="U1771:U1773"/>
    <mergeCell ref="R1774:U1776"/>
    <mergeCell ref="V1774:W1776"/>
    <mergeCell ref="X1774:AA1776"/>
    <mergeCell ref="S1778:T1778"/>
    <mergeCell ref="AK1778:AO1778"/>
    <mergeCell ref="R1780:AO1782"/>
    <mergeCell ref="S1784:AA1784"/>
    <mergeCell ref="AG1784:AO1784"/>
    <mergeCell ref="S1787:T1787"/>
    <mergeCell ref="AG1787:AH1787"/>
    <mergeCell ref="R1789:AJ1791"/>
    <mergeCell ref="R1792:AO1794"/>
    <mergeCell ref="U1795:X1797"/>
    <mergeCell ref="Z1795:AC1797"/>
    <mergeCell ref="AG1795:AO1797"/>
    <mergeCell ref="U1798:AC1800"/>
    <mergeCell ref="AG1798:AO1800"/>
    <mergeCell ref="U1801:AC1803"/>
    <mergeCell ref="AG1801:AO1803"/>
    <mergeCell ref="S1805:T1805"/>
    <mergeCell ref="R1807:R1809"/>
    <mergeCell ref="S1807:S1809"/>
    <mergeCell ref="U1807:U1809"/>
    <mergeCell ref="R1810:U1812"/>
    <mergeCell ref="V1810:W1812"/>
    <mergeCell ref="X1810:AA1812"/>
    <mergeCell ref="S1814:T1814"/>
    <mergeCell ref="AK1814:AO1814"/>
    <mergeCell ref="R1816:AO1818"/>
    <mergeCell ref="S1820:AA1820"/>
    <mergeCell ref="AG1820:AO1820"/>
    <mergeCell ref="S1823:T1823"/>
    <mergeCell ref="AG1823:AH1823"/>
    <mergeCell ref="R1825:AJ1827"/>
    <mergeCell ref="R1828:AO1830"/>
    <mergeCell ref="U1831:X1833"/>
    <mergeCell ref="Z1831:AC1833"/>
    <mergeCell ref="AG1831:AO1833"/>
    <mergeCell ref="U1834:AC1836"/>
    <mergeCell ref="AG1834:AO1836"/>
    <mergeCell ref="U1837:AC1839"/>
    <mergeCell ref="AG1837:AO1839"/>
    <mergeCell ref="S1841:T1841"/>
    <mergeCell ref="R1843:R1845"/>
    <mergeCell ref="S1843:S1845"/>
    <mergeCell ref="U1843:U1845"/>
    <mergeCell ref="R1846:U1848"/>
    <mergeCell ref="V1846:W1848"/>
    <mergeCell ref="X1846:AA1848"/>
    <mergeCell ref="S1850:T1850"/>
    <mergeCell ref="AK1850:AO1850"/>
    <mergeCell ref="R1852:AO1854"/>
    <mergeCell ref="S1856:AA1856"/>
    <mergeCell ref="AG1856:AO1856"/>
    <mergeCell ref="S1859:T1859"/>
    <mergeCell ref="AG1859:AH1859"/>
    <mergeCell ref="R1861:AJ1863"/>
    <mergeCell ref="R1864:AO1866"/>
    <mergeCell ref="U1867:X1869"/>
    <mergeCell ref="Z1867:AC1869"/>
    <mergeCell ref="AG1867:AO1869"/>
    <mergeCell ref="U1870:AC1872"/>
    <mergeCell ref="AG1870:AO1872"/>
    <mergeCell ref="U1873:AC1875"/>
    <mergeCell ref="AG1873:AO1875"/>
    <mergeCell ref="S1877:T1877"/>
    <mergeCell ref="R1879:R1881"/>
    <mergeCell ref="S1879:S1881"/>
    <mergeCell ref="U1879:U1881"/>
    <mergeCell ref="R1882:U1884"/>
    <mergeCell ref="V1882:W1884"/>
    <mergeCell ref="X1882:AA1884"/>
    <mergeCell ref="S1886:T1886"/>
    <mergeCell ref="AK1886:AO1886"/>
    <mergeCell ref="R1888:AO1890"/>
    <mergeCell ref="S1892:AA1892"/>
    <mergeCell ref="AG1892:AO1892"/>
    <mergeCell ref="S1895:T1895"/>
    <mergeCell ref="AG1895:AH1895"/>
    <mergeCell ref="R1897:AJ1899"/>
    <mergeCell ref="R1900:AO1902"/>
    <mergeCell ref="U1903:X1905"/>
    <mergeCell ref="Z1903:AC1905"/>
    <mergeCell ref="AG1903:AO1905"/>
    <mergeCell ref="U1906:AC1908"/>
    <mergeCell ref="AG1906:AO1908"/>
    <mergeCell ref="U1909:AC1911"/>
    <mergeCell ref="AG1909:AO1911"/>
    <mergeCell ref="S1913:T1913"/>
    <mergeCell ref="R1915:R1917"/>
    <mergeCell ref="S1915:S1917"/>
    <mergeCell ref="U1915:U1917"/>
    <mergeCell ref="R1918:U1920"/>
    <mergeCell ref="V1918:W1920"/>
    <mergeCell ref="X1918:AA1920"/>
    <mergeCell ref="S1922:T1922"/>
    <mergeCell ref="AK1922:AO1922"/>
    <mergeCell ref="R1924:AO1926"/>
    <mergeCell ref="S1928:AA1928"/>
    <mergeCell ref="AG1928:AO1928"/>
    <mergeCell ref="S1931:T1931"/>
    <mergeCell ref="AG1931:AH1931"/>
    <mergeCell ref="R1933:AJ1935"/>
    <mergeCell ref="R1936:AO1938"/>
    <mergeCell ref="U1939:X1941"/>
    <mergeCell ref="Z1939:AC1941"/>
    <mergeCell ref="AG1939:AO1941"/>
    <mergeCell ref="U1942:AC1944"/>
    <mergeCell ref="AG1942:AO1944"/>
    <mergeCell ref="U1945:AC1947"/>
    <mergeCell ref="AG1945:AO1947"/>
    <mergeCell ref="S1949:T1949"/>
    <mergeCell ref="R1951:R1953"/>
    <mergeCell ref="S1951:S1953"/>
    <mergeCell ref="U1951:U1953"/>
    <mergeCell ref="R1954:U1956"/>
    <mergeCell ref="V1954:W1956"/>
    <mergeCell ref="X1954:AA1956"/>
    <mergeCell ref="S1958:T1958"/>
    <mergeCell ref="AK1958:AO1958"/>
    <mergeCell ref="R1960:AO1962"/>
    <mergeCell ref="S1964:AA1964"/>
    <mergeCell ref="AG1964:AO1964"/>
    <mergeCell ref="S1967:T1967"/>
    <mergeCell ref="AG1967:AH1967"/>
    <mergeCell ref="R1969:AJ1971"/>
    <mergeCell ref="R1972:AO1974"/>
    <mergeCell ref="U1975:X1977"/>
    <mergeCell ref="Z1975:AC1977"/>
    <mergeCell ref="AG1975:AO1977"/>
    <mergeCell ref="U1978:AC1980"/>
    <mergeCell ref="AG1978:AO1980"/>
    <mergeCell ref="U1981:AC1983"/>
    <mergeCell ref="AG1981:AO1983"/>
    <mergeCell ref="S1985:T1985"/>
    <mergeCell ref="R1987:R1989"/>
    <mergeCell ref="S1987:S1989"/>
    <mergeCell ref="U1987:U1989"/>
    <mergeCell ref="R1990:U1992"/>
    <mergeCell ref="V1990:W1992"/>
    <mergeCell ref="X1990:AA1992"/>
    <mergeCell ref="S1994:T1994"/>
    <mergeCell ref="AK1994:AO1994"/>
    <mergeCell ref="R1996:AO1998"/>
    <mergeCell ref="S2000:AA2000"/>
    <mergeCell ref="AG2000:AO2000"/>
    <mergeCell ref="S2003:T2003"/>
    <mergeCell ref="AG2003:AH2003"/>
    <mergeCell ref="R2005:AJ2007"/>
    <mergeCell ref="R2008:AO2010"/>
    <mergeCell ref="U2011:X2013"/>
    <mergeCell ref="Z2011:AC2013"/>
    <mergeCell ref="AG2011:AO2013"/>
    <mergeCell ref="U2014:AC2016"/>
    <mergeCell ref="AG2014:AO2016"/>
    <mergeCell ref="U2017:AC2019"/>
    <mergeCell ref="AG2017:AO2019"/>
    <mergeCell ref="S2021:T2021"/>
    <mergeCell ref="R2023:R2025"/>
    <mergeCell ref="S2023:S2025"/>
    <mergeCell ref="U2023:U2025"/>
    <mergeCell ref="R2026:U2028"/>
    <mergeCell ref="V2026:W2028"/>
    <mergeCell ref="X2026:AA2028"/>
    <mergeCell ref="S2030:T2030"/>
    <mergeCell ref="AK2030:AO2030"/>
    <mergeCell ref="R2032:AO2034"/>
    <mergeCell ref="S2036:AA2036"/>
    <mergeCell ref="AG2036:AO2036"/>
    <mergeCell ref="S2039:T2039"/>
    <mergeCell ref="AG2039:AH2039"/>
    <mergeCell ref="R2041:AJ2043"/>
    <mergeCell ref="R2044:AO2046"/>
    <mergeCell ref="U2047:X2049"/>
    <mergeCell ref="Z2047:AC2049"/>
    <mergeCell ref="AG2047:AO2049"/>
    <mergeCell ref="U2050:AC2052"/>
    <mergeCell ref="AG2050:AO2052"/>
    <mergeCell ref="U2053:AC2055"/>
    <mergeCell ref="AG2053:AO2055"/>
    <mergeCell ref="S2057:T2057"/>
    <mergeCell ref="R2059:R2061"/>
    <mergeCell ref="S2059:S2061"/>
    <mergeCell ref="U2059:U2061"/>
    <mergeCell ref="R2062:U2064"/>
    <mergeCell ref="V2062:W2064"/>
    <mergeCell ref="X2062:AA2064"/>
    <mergeCell ref="S2066:T2066"/>
    <mergeCell ref="AK2066:AO2066"/>
    <mergeCell ref="R2068:AO2070"/>
    <mergeCell ref="S2072:AA2072"/>
    <mergeCell ref="AG2072:AO2072"/>
    <mergeCell ref="S2075:T2075"/>
    <mergeCell ref="AG2075:AH2075"/>
    <mergeCell ref="R2077:AJ2079"/>
    <mergeCell ref="R2080:AO2082"/>
    <mergeCell ref="U2083:X2085"/>
    <mergeCell ref="Z2083:AC2085"/>
    <mergeCell ref="AG2083:AO2085"/>
    <mergeCell ref="U2086:AC2088"/>
    <mergeCell ref="AG2086:AO2088"/>
    <mergeCell ref="U2089:AC2091"/>
    <mergeCell ref="AG2089:AO2091"/>
    <mergeCell ref="S2093:T2093"/>
    <mergeCell ref="R2095:R2097"/>
    <mergeCell ref="S2095:S2097"/>
    <mergeCell ref="U2095:U2097"/>
    <mergeCell ref="R2098:U2100"/>
    <mergeCell ref="V2098:W2100"/>
    <mergeCell ref="X2098:AA2100"/>
    <mergeCell ref="S2102:T2102"/>
    <mergeCell ref="AK2102:AO2102"/>
    <mergeCell ref="R2104:AO2106"/>
    <mergeCell ref="S2108:AA2108"/>
    <mergeCell ref="AG2108:AO2108"/>
    <mergeCell ref="S2111:T2111"/>
    <mergeCell ref="AG2111:AH2111"/>
    <mergeCell ref="R2113:AJ2115"/>
    <mergeCell ref="R2116:AO2118"/>
    <mergeCell ref="U2119:X2121"/>
    <mergeCell ref="Z2119:AC2121"/>
    <mergeCell ref="AG2119:AO2121"/>
    <mergeCell ref="U2122:AC2124"/>
    <mergeCell ref="AG2122:AO2124"/>
    <mergeCell ref="U2125:AC2127"/>
    <mergeCell ref="AG2125:AO2127"/>
    <mergeCell ref="S2129:T2129"/>
    <mergeCell ref="R2131:R2133"/>
    <mergeCell ref="S2131:S2133"/>
    <mergeCell ref="U2131:U2133"/>
    <mergeCell ref="R2134:U2136"/>
    <mergeCell ref="V2134:W2136"/>
    <mergeCell ref="X2134:AA2136"/>
    <mergeCell ref="S2138:T2138"/>
    <mergeCell ref="AK2138:AO2138"/>
    <mergeCell ref="R2140:AO2142"/>
    <mergeCell ref="S2144:AA2144"/>
    <mergeCell ref="AG2144:AO2144"/>
    <mergeCell ref="S2147:T2147"/>
    <mergeCell ref="AG2147:AH2147"/>
    <mergeCell ref="R2149:AJ2151"/>
    <mergeCell ref="R2152:AO2154"/>
    <mergeCell ref="U2155:X2157"/>
    <mergeCell ref="Z2155:AC2157"/>
    <mergeCell ref="AG2155:AO2157"/>
    <mergeCell ref="U2158:AC2160"/>
    <mergeCell ref="AG2158:AO2160"/>
    <mergeCell ref="U2161:AC2163"/>
    <mergeCell ref="AG2161:AO2163"/>
    <mergeCell ref="S2165:T2165"/>
    <mergeCell ref="R2167:R2169"/>
    <mergeCell ref="S2167:S2169"/>
    <mergeCell ref="U2167:U2169"/>
    <mergeCell ref="R2170:U2172"/>
    <mergeCell ref="V2170:W2172"/>
    <mergeCell ref="X2170:AA2172"/>
    <mergeCell ref="S2174:T2174"/>
    <mergeCell ref="AK2174:AO2174"/>
    <mergeCell ref="R2176:AO2178"/>
    <mergeCell ref="S2180:AA2180"/>
    <mergeCell ref="AG2180:AO2180"/>
    <mergeCell ref="S2183:T2183"/>
    <mergeCell ref="AG2183:AH2183"/>
    <mergeCell ref="R2185:AJ2187"/>
    <mergeCell ref="R2188:AO2190"/>
    <mergeCell ref="U2191:X2193"/>
    <mergeCell ref="Z2191:AC2193"/>
    <mergeCell ref="AG2191:AO2193"/>
    <mergeCell ref="U2194:AC2196"/>
    <mergeCell ref="AG2194:AO2196"/>
    <mergeCell ref="U2197:AC2199"/>
    <mergeCell ref="AG2197:AO2199"/>
    <mergeCell ref="S2201:T2201"/>
    <mergeCell ref="R2203:R2205"/>
    <mergeCell ref="S2203:S2205"/>
    <mergeCell ref="U2203:U2205"/>
    <mergeCell ref="R2206:U2208"/>
    <mergeCell ref="V2206:W2208"/>
    <mergeCell ref="X2206:AA2208"/>
    <mergeCell ref="S2210:T2210"/>
    <mergeCell ref="AK2210:AO2210"/>
    <mergeCell ref="R2212:AO2214"/>
    <mergeCell ref="S2216:AA2216"/>
    <mergeCell ref="AG2216:AO2216"/>
    <mergeCell ref="S2219:T2219"/>
    <mergeCell ref="AG2219:AH2219"/>
    <mergeCell ref="R2221:AJ2223"/>
    <mergeCell ref="R2224:AO2226"/>
    <mergeCell ref="U2227:X2229"/>
    <mergeCell ref="Z2227:AC2229"/>
    <mergeCell ref="AG2227:AO2229"/>
    <mergeCell ref="U2230:AC2232"/>
    <mergeCell ref="AG2230:AO2232"/>
    <mergeCell ref="U2233:AC2235"/>
    <mergeCell ref="AG2233:AO2235"/>
    <mergeCell ref="S2237:T2237"/>
    <mergeCell ref="R2239:R2241"/>
    <mergeCell ref="S2239:S2241"/>
    <mergeCell ref="U2239:U2241"/>
    <mergeCell ref="R2242:U2244"/>
    <mergeCell ref="V2242:W2244"/>
    <mergeCell ref="X2242:AA2244"/>
    <mergeCell ref="S2246:T2246"/>
    <mergeCell ref="AK2246:AO2246"/>
    <mergeCell ref="R2248:AO2250"/>
    <mergeCell ref="S2252:AA2252"/>
    <mergeCell ref="AG2252:AO2252"/>
    <mergeCell ref="S2255:T2255"/>
    <mergeCell ref="AG2255:AH2255"/>
    <mergeCell ref="R2257:AJ2259"/>
    <mergeCell ref="R2260:AO2262"/>
    <mergeCell ref="U2263:X2265"/>
    <mergeCell ref="Z2263:AC2265"/>
    <mergeCell ref="AG2263:AO2265"/>
    <mergeCell ref="U2266:AC2268"/>
    <mergeCell ref="AG2266:AO2268"/>
    <mergeCell ref="U2269:AC2271"/>
    <mergeCell ref="AG2269:AO2271"/>
    <mergeCell ref="S2273:T2273"/>
    <mergeCell ref="R2275:R2277"/>
    <mergeCell ref="S2275:S2277"/>
    <mergeCell ref="U2275:U2277"/>
    <mergeCell ref="R2278:U2280"/>
    <mergeCell ref="V2278:W2280"/>
    <mergeCell ref="X2278:AA2280"/>
    <mergeCell ref="S2282:T2282"/>
    <mergeCell ref="AK2282:AO2282"/>
    <mergeCell ref="R2284:AO2286"/>
    <mergeCell ref="S2288:AA2288"/>
    <mergeCell ref="AG2288:AO2288"/>
    <mergeCell ref="S2291:T2291"/>
    <mergeCell ref="AG2291:AH2291"/>
    <mergeCell ref="R2293:AJ2295"/>
    <mergeCell ref="R2296:AO2298"/>
    <mergeCell ref="U2299:X2301"/>
    <mergeCell ref="Z2299:AC2301"/>
    <mergeCell ref="AG2299:AO2301"/>
    <mergeCell ref="U2302:AC2304"/>
    <mergeCell ref="AG2302:AO2304"/>
    <mergeCell ref="U2305:AC2307"/>
    <mergeCell ref="AG2305:AO2307"/>
    <mergeCell ref="S2309:T2309"/>
    <mergeCell ref="R2311:R2313"/>
    <mergeCell ref="S2311:S2313"/>
    <mergeCell ref="U2311:U2313"/>
    <mergeCell ref="R2314:U2316"/>
    <mergeCell ref="V2314:W2316"/>
    <mergeCell ref="X2314:AA2316"/>
    <mergeCell ref="S2318:T2318"/>
    <mergeCell ref="AK2318:AO2318"/>
    <mergeCell ref="R2320:AO2322"/>
    <mergeCell ref="S2324:AA2324"/>
    <mergeCell ref="AG2324:AO2324"/>
    <mergeCell ref="S2327:T2327"/>
    <mergeCell ref="AG2327:AH2327"/>
    <mergeCell ref="R2329:AJ2331"/>
    <mergeCell ref="R2332:AO2334"/>
    <mergeCell ref="U2335:X2337"/>
    <mergeCell ref="Z2335:AC2337"/>
    <mergeCell ref="AG2335:AO2337"/>
    <mergeCell ref="U2338:AC2340"/>
    <mergeCell ref="AG2338:AO2340"/>
    <mergeCell ref="U2341:AC2343"/>
    <mergeCell ref="AG2341:AO2343"/>
    <mergeCell ref="S2345:T2345"/>
    <mergeCell ref="R2347:R2349"/>
    <mergeCell ref="S2347:S2349"/>
    <mergeCell ref="U2347:U2349"/>
    <mergeCell ref="R2350:U2352"/>
    <mergeCell ref="V2350:W2352"/>
    <mergeCell ref="X2350:AA2352"/>
    <mergeCell ref="S2354:T2354"/>
    <mergeCell ref="AK2354:AO2354"/>
    <mergeCell ref="R2356:AO2358"/>
    <mergeCell ref="S2360:AA2360"/>
    <mergeCell ref="AG2360:AO2360"/>
    <mergeCell ref="S2363:T2363"/>
    <mergeCell ref="AG2363:AH2363"/>
    <mergeCell ref="R2365:AJ2367"/>
    <mergeCell ref="R2368:AO2370"/>
    <mergeCell ref="U2371:X2373"/>
    <mergeCell ref="Z2371:AC2373"/>
    <mergeCell ref="AG2371:AO2373"/>
    <mergeCell ref="U2374:AC2376"/>
    <mergeCell ref="AG2374:AO2376"/>
    <mergeCell ref="U2377:AC2379"/>
    <mergeCell ref="AG2377:AO2379"/>
    <mergeCell ref="S2381:T2381"/>
    <mergeCell ref="R2383:R2385"/>
    <mergeCell ref="S2383:S2385"/>
    <mergeCell ref="U2383:U2385"/>
    <mergeCell ref="R2386:U2388"/>
    <mergeCell ref="V2386:W2388"/>
    <mergeCell ref="X2386:AA2388"/>
    <mergeCell ref="S2390:T2390"/>
    <mergeCell ref="AK2390:AO2390"/>
    <mergeCell ref="R2392:AO2394"/>
    <mergeCell ref="S2396:AA2396"/>
    <mergeCell ref="AG2396:AO2396"/>
    <mergeCell ref="S2399:T2399"/>
    <mergeCell ref="AG2399:AH2399"/>
    <mergeCell ref="R2401:AJ2403"/>
    <mergeCell ref="R2404:AO2406"/>
    <mergeCell ref="U2407:X2409"/>
    <mergeCell ref="Z2407:AC2409"/>
    <mergeCell ref="AG2407:AO2409"/>
    <mergeCell ref="U2410:AC2412"/>
    <mergeCell ref="AG2410:AO2412"/>
    <mergeCell ref="U2413:AC2415"/>
    <mergeCell ref="AG2413:AO2415"/>
    <mergeCell ref="S2417:T2417"/>
    <mergeCell ref="R2419:R2421"/>
    <mergeCell ref="S2419:S2421"/>
    <mergeCell ref="U2419:U2421"/>
    <mergeCell ref="R2422:U2424"/>
    <mergeCell ref="V2422:W2424"/>
    <mergeCell ref="X2422:AA2424"/>
    <mergeCell ref="S2426:T2426"/>
    <mergeCell ref="AK2426:AO2426"/>
    <mergeCell ref="R2428:AO2430"/>
    <mergeCell ref="S2432:AA2432"/>
    <mergeCell ref="AG2432:AO2432"/>
    <mergeCell ref="S2435:T2435"/>
    <mergeCell ref="AG2435:AH2435"/>
    <mergeCell ref="R2437:AJ2439"/>
    <mergeCell ref="R2440:AO2442"/>
    <mergeCell ref="U2443:X2445"/>
    <mergeCell ref="Z2443:AC2445"/>
    <mergeCell ref="AG2443:AO2445"/>
    <mergeCell ref="U2446:AC2448"/>
    <mergeCell ref="AG2446:AO2448"/>
    <mergeCell ref="U2449:AC2451"/>
    <mergeCell ref="AG2449:AO2451"/>
    <mergeCell ref="S2453:T2453"/>
    <mergeCell ref="R2455:R2457"/>
    <mergeCell ref="S2455:S2457"/>
    <mergeCell ref="U2455:U2457"/>
    <mergeCell ref="R2458:U2460"/>
    <mergeCell ref="V2458:W2460"/>
    <mergeCell ref="X2458:AA2460"/>
    <mergeCell ref="S2462:T2462"/>
    <mergeCell ref="AK2462:AO2462"/>
    <mergeCell ref="R2464:AO2466"/>
    <mergeCell ref="S2468:AA2468"/>
    <mergeCell ref="AG2468:AO2468"/>
    <mergeCell ref="S2471:T2471"/>
    <mergeCell ref="AG2471:AH2471"/>
    <mergeCell ref="R2473:AJ2475"/>
    <mergeCell ref="R2476:AO2478"/>
    <mergeCell ref="U2479:X2481"/>
    <mergeCell ref="Z2479:AC2481"/>
    <mergeCell ref="AG2479:AO2481"/>
    <mergeCell ref="U2482:AC2484"/>
    <mergeCell ref="AG2482:AO2484"/>
    <mergeCell ref="U2485:AC2487"/>
    <mergeCell ref="AG2485:AO2487"/>
    <mergeCell ref="S2489:T2489"/>
    <mergeCell ref="R2491:R2493"/>
    <mergeCell ref="S2491:S2493"/>
    <mergeCell ref="U2491:U2493"/>
    <mergeCell ref="R2494:U2496"/>
    <mergeCell ref="V2494:W2496"/>
    <mergeCell ref="X2494:AA2496"/>
    <mergeCell ref="S2498:T2498"/>
    <mergeCell ref="AK2498:AO2498"/>
    <mergeCell ref="R2500:AO2502"/>
    <mergeCell ref="S2504:AA2504"/>
    <mergeCell ref="AG2504:AO2504"/>
    <mergeCell ref="S2507:T2507"/>
    <mergeCell ref="AG2507:AH2507"/>
    <mergeCell ref="R2509:AJ2511"/>
    <mergeCell ref="R2512:AO2514"/>
    <mergeCell ref="U2515:X2517"/>
    <mergeCell ref="Z2515:AC2517"/>
    <mergeCell ref="AG2515:AO2517"/>
    <mergeCell ref="U2518:AC2520"/>
    <mergeCell ref="AG2518:AO2520"/>
    <mergeCell ref="U2521:AC2523"/>
    <mergeCell ref="AG2521:AO2523"/>
    <mergeCell ref="S2525:T2525"/>
    <mergeCell ref="R2527:R2529"/>
    <mergeCell ref="S2527:S2529"/>
    <mergeCell ref="U2527:U2529"/>
    <mergeCell ref="R2530:U2532"/>
    <mergeCell ref="V2530:W2532"/>
    <mergeCell ref="X2530:AA2532"/>
    <mergeCell ref="S2534:T2534"/>
    <mergeCell ref="AK2534:AO2534"/>
    <mergeCell ref="R2536:AO2538"/>
    <mergeCell ref="S2540:AA2540"/>
    <mergeCell ref="AG2540:AO2540"/>
    <mergeCell ref="S2543:T2543"/>
    <mergeCell ref="AG2543:AH2543"/>
    <mergeCell ref="R2545:AJ2547"/>
    <mergeCell ref="R2548:AO2550"/>
    <mergeCell ref="U2551:X2553"/>
    <mergeCell ref="Z2551:AC2553"/>
    <mergeCell ref="AG2551:AO2553"/>
    <mergeCell ref="U2554:AC2556"/>
    <mergeCell ref="AG2554:AO2556"/>
    <mergeCell ref="U2557:AC2559"/>
    <mergeCell ref="AG2557:AO2559"/>
    <mergeCell ref="S2561:T2561"/>
    <mergeCell ref="R2563:R2565"/>
    <mergeCell ref="S2563:S2565"/>
    <mergeCell ref="U2563:U2565"/>
    <mergeCell ref="R2566:U2568"/>
    <mergeCell ref="V2566:W2568"/>
    <mergeCell ref="X2566:AA2568"/>
    <mergeCell ref="S2570:T2570"/>
    <mergeCell ref="AK2570:AO2570"/>
    <mergeCell ref="R2572:AO2574"/>
    <mergeCell ref="S2576:AA2576"/>
    <mergeCell ref="AG2576:AO2576"/>
    <mergeCell ref="S2579:T2579"/>
    <mergeCell ref="AG2579:AH2579"/>
    <mergeCell ref="R2581:AJ2583"/>
    <mergeCell ref="R2584:AO2586"/>
    <mergeCell ref="U2587:X2589"/>
    <mergeCell ref="Z2587:AC2589"/>
    <mergeCell ref="AG2587:AO2589"/>
    <mergeCell ref="U2590:AC2592"/>
    <mergeCell ref="AG2590:AO2592"/>
    <mergeCell ref="U2593:AC2595"/>
    <mergeCell ref="AG2593:AO2595"/>
    <mergeCell ref="S2597:T2597"/>
    <mergeCell ref="R2599:R2601"/>
    <mergeCell ref="S2599:S2601"/>
    <mergeCell ref="U2599:U2601"/>
    <mergeCell ref="R2602:U2604"/>
    <mergeCell ref="V2602:W2604"/>
    <mergeCell ref="X2602:AA2604"/>
    <mergeCell ref="S2606:T2606"/>
    <mergeCell ref="AK2606:AO2606"/>
    <mergeCell ref="R2608:AO2610"/>
    <mergeCell ref="S2612:AA2612"/>
    <mergeCell ref="AG2612:AO2612"/>
    <mergeCell ref="S2615:T2615"/>
    <mergeCell ref="AG2615:AH2615"/>
    <mergeCell ref="R2617:AJ2619"/>
    <mergeCell ref="R2620:AO2622"/>
    <mergeCell ref="U2623:X2625"/>
    <mergeCell ref="Z2623:AC2625"/>
    <mergeCell ref="AG2623:AO2625"/>
    <mergeCell ref="U2626:AC2628"/>
    <mergeCell ref="AG2626:AO2628"/>
    <mergeCell ref="U2629:AC2631"/>
    <mergeCell ref="AG2629:AO2631"/>
    <mergeCell ref="S2633:T2633"/>
    <mergeCell ref="R2635:R2637"/>
    <mergeCell ref="S2635:S2637"/>
    <mergeCell ref="U2635:U2637"/>
    <mergeCell ref="R2638:U2640"/>
    <mergeCell ref="V2638:W2640"/>
    <mergeCell ref="X2638:AA2640"/>
    <mergeCell ref="S2642:T2642"/>
    <mergeCell ref="AK2642:AO2642"/>
    <mergeCell ref="R2644:AO2646"/>
    <mergeCell ref="S2648:AA2648"/>
    <mergeCell ref="AG2648:AO2648"/>
    <mergeCell ref="S2651:T2651"/>
    <mergeCell ref="AG2651:AH2651"/>
    <mergeCell ref="R2653:AJ2655"/>
    <mergeCell ref="R2656:AO2658"/>
    <mergeCell ref="U2659:X2661"/>
    <mergeCell ref="Z2659:AC2661"/>
    <mergeCell ref="AG2659:AO2661"/>
    <mergeCell ref="U2662:AC2664"/>
    <mergeCell ref="AG2662:AO2664"/>
    <mergeCell ref="U2665:AC2667"/>
    <mergeCell ref="AG2665:AO2667"/>
    <mergeCell ref="S2669:T2669"/>
    <mergeCell ref="R2671:R2673"/>
    <mergeCell ref="S2671:S2673"/>
    <mergeCell ref="U2671:U2673"/>
    <mergeCell ref="R2674:U2676"/>
    <mergeCell ref="V2674:W2676"/>
    <mergeCell ref="X2674:AA2676"/>
    <mergeCell ref="S2678:T2678"/>
    <mergeCell ref="AK2678:AO2678"/>
    <mergeCell ref="R2680:AO2682"/>
    <mergeCell ref="S2684:AA2684"/>
    <mergeCell ref="AG2684:AO2684"/>
    <mergeCell ref="S2687:T2687"/>
    <mergeCell ref="AG2687:AH2687"/>
    <mergeCell ref="R2689:AJ2691"/>
    <mergeCell ref="R2692:AO2694"/>
    <mergeCell ref="U2695:X2697"/>
    <mergeCell ref="Z2695:AC2697"/>
    <mergeCell ref="AG2695:AO2697"/>
    <mergeCell ref="U2698:AC2700"/>
    <mergeCell ref="AG2698:AO2700"/>
    <mergeCell ref="U2701:AC2703"/>
    <mergeCell ref="AG2701:AO2703"/>
    <mergeCell ref="S2705:T2705"/>
    <mergeCell ref="R2707:R2709"/>
    <mergeCell ref="S2707:S2709"/>
    <mergeCell ref="U2707:U2709"/>
    <mergeCell ref="R2710:U2712"/>
    <mergeCell ref="V2710:W2712"/>
    <mergeCell ref="X2710:AA2712"/>
    <mergeCell ref="S2714:T2714"/>
    <mergeCell ref="AK2714:AO2714"/>
    <mergeCell ref="R2716:AO2718"/>
    <mergeCell ref="S2720:AA2720"/>
    <mergeCell ref="AG2720:AO2720"/>
    <mergeCell ref="S2723:T2723"/>
    <mergeCell ref="AG2723:AH2723"/>
    <mergeCell ref="R2725:AJ2727"/>
    <mergeCell ref="R2728:AO2730"/>
    <mergeCell ref="U2731:X2733"/>
    <mergeCell ref="Z2731:AC2733"/>
    <mergeCell ref="AG2731:AO2733"/>
    <mergeCell ref="U2734:AC2736"/>
    <mergeCell ref="AG2734:AO2736"/>
    <mergeCell ref="U2737:AC2739"/>
    <mergeCell ref="AG2737:AO2739"/>
    <mergeCell ref="S2741:T2741"/>
    <mergeCell ref="R2743:R2745"/>
    <mergeCell ref="S2743:S2745"/>
    <mergeCell ref="U2743:U2745"/>
    <mergeCell ref="R2746:U2748"/>
    <mergeCell ref="V2746:W2748"/>
    <mergeCell ref="X2746:AA2748"/>
    <mergeCell ref="S2750:T2750"/>
    <mergeCell ref="AK2750:AO2750"/>
    <mergeCell ref="R2752:AO2754"/>
    <mergeCell ref="S2756:AA2756"/>
    <mergeCell ref="AG2756:AO2756"/>
    <mergeCell ref="S2759:T2759"/>
    <mergeCell ref="AG2759:AH2759"/>
    <mergeCell ref="R2761:AJ2763"/>
    <mergeCell ref="R2764:AO2766"/>
    <mergeCell ref="U2767:X2769"/>
    <mergeCell ref="Z2767:AC2769"/>
    <mergeCell ref="AG2767:AO2769"/>
    <mergeCell ref="U2770:AC2772"/>
    <mergeCell ref="AG2770:AO2772"/>
    <mergeCell ref="U2773:AC2775"/>
    <mergeCell ref="AG2773:AO2775"/>
    <mergeCell ref="S2777:T2777"/>
    <mergeCell ref="R2779:R2781"/>
    <mergeCell ref="S2779:S2781"/>
    <mergeCell ref="U2779:U2781"/>
    <mergeCell ref="R2782:U2784"/>
    <mergeCell ref="V2782:W2784"/>
    <mergeCell ref="X2782:AA2784"/>
    <mergeCell ref="S2786:T2786"/>
    <mergeCell ref="AK2786:AO2786"/>
    <mergeCell ref="R2788:AO2790"/>
    <mergeCell ref="S2792:AA2792"/>
    <mergeCell ref="AG2792:AO2792"/>
    <mergeCell ref="S2795:T2795"/>
    <mergeCell ref="AG2795:AH2795"/>
    <mergeCell ref="R2797:AJ2799"/>
    <mergeCell ref="R2800:AO2802"/>
    <mergeCell ref="U2803:X2805"/>
    <mergeCell ref="Z2803:AC2805"/>
    <mergeCell ref="AG2803:AO2805"/>
    <mergeCell ref="U2806:AC2808"/>
    <mergeCell ref="AG2806:AO2808"/>
    <mergeCell ref="U2809:AC2811"/>
    <mergeCell ref="AG2809:AO2811"/>
    <mergeCell ref="S2813:T2813"/>
    <mergeCell ref="R2815:R2817"/>
    <mergeCell ref="S2815:S2817"/>
    <mergeCell ref="U2815:U2817"/>
    <mergeCell ref="R2818:U2820"/>
    <mergeCell ref="V2818:W2820"/>
    <mergeCell ref="X2818:AA2820"/>
    <mergeCell ref="S2822:T2822"/>
    <mergeCell ref="AK2822:AO2822"/>
    <mergeCell ref="R2824:AO2826"/>
    <mergeCell ref="S2828:AA2828"/>
    <mergeCell ref="AG2828:AO2828"/>
    <mergeCell ref="S2831:T2831"/>
    <mergeCell ref="AG2831:AH2831"/>
    <mergeCell ref="R2833:AJ2835"/>
    <mergeCell ref="R2836:AO2838"/>
    <mergeCell ref="U2839:X2841"/>
    <mergeCell ref="Z2839:AC2841"/>
    <mergeCell ref="AG2839:AO2841"/>
    <mergeCell ref="U2842:AC2844"/>
    <mergeCell ref="AG2842:AO2844"/>
    <mergeCell ref="U2845:AC2847"/>
    <mergeCell ref="AG2845:AO2847"/>
    <mergeCell ref="S2849:T2849"/>
    <mergeCell ref="R2851:R2853"/>
    <mergeCell ref="S2851:S2853"/>
    <mergeCell ref="U2851:U2853"/>
    <mergeCell ref="R2854:U2856"/>
    <mergeCell ref="V2854:W2856"/>
    <mergeCell ref="X2854:AA2856"/>
    <mergeCell ref="S2858:T2858"/>
    <mergeCell ref="AK2858:AO2858"/>
    <mergeCell ref="R2860:AO2862"/>
    <mergeCell ref="S2864:AA2864"/>
    <mergeCell ref="AG2864:AO2864"/>
    <mergeCell ref="S2867:T2867"/>
    <mergeCell ref="AG2867:AH2867"/>
    <mergeCell ref="R2869:AJ2871"/>
    <mergeCell ref="R2872:AO2874"/>
    <mergeCell ref="U2875:X2877"/>
    <mergeCell ref="Z2875:AC2877"/>
    <mergeCell ref="AG2875:AO2877"/>
    <mergeCell ref="U2878:AC2880"/>
    <mergeCell ref="AG2878:AO2880"/>
    <mergeCell ref="U2881:AC2883"/>
    <mergeCell ref="AG2881:AO2883"/>
    <mergeCell ref="S2885:T2885"/>
    <mergeCell ref="R2887:R2889"/>
    <mergeCell ref="S2887:S2889"/>
    <mergeCell ref="U2887:U2889"/>
    <mergeCell ref="R2890:U2892"/>
    <mergeCell ref="V2890:W2892"/>
    <mergeCell ref="X2890:AA2892"/>
    <mergeCell ref="S2894:T2894"/>
    <mergeCell ref="AK2894:AO2894"/>
    <mergeCell ref="R2896:AO2898"/>
    <mergeCell ref="S2900:AA2900"/>
    <mergeCell ref="AG2900:AO2900"/>
    <mergeCell ref="S2903:T2903"/>
    <mergeCell ref="AG2903:AH2903"/>
    <mergeCell ref="R2905:AJ2907"/>
    <mergeCell ref="R2908:AO2910"/>
    <mergeCell ref="U2911:X2913"/>
    <mergeCell ref="Z2911:AC2913"/>
    <mergeCell ref="AG2911:AO2913"/>
    <mergeCell ref="U2914:AC2916"/>
    <mergeCell ref="AG2914:AO2916"/>
    <mergeCell ref="U2917:AC2919"/>
    <mergeCell ref="AG2917:AO2919"/>
    <mergeCell ref="S2921:T2921"/>
    <mergeCell ref="R2923:R2925"/>
    <mergeCell ref="S2923:S2925"/>
    <mergeCell ref="U2923:U2925"/>
    <mergeCell ref="R2926:U2928"/>
    <mergeCell ref="V2926:W2928"/>
    <mergeCell ref="X2926:AA2928"/>
    <mergeCell ref="S2930:T2930"/>
    <mergeCell ref="AK2930:AO2930"/>
    <mergeCell ref="R2932:AO2934"/>
    <mergeCell ref="S2936:AA2936"/>
    <mergeCell ref="AG2936:AO2936"/>
    <mergeCell ref="S2939:T2939"/>
    <mergeCell ref="AG2939:AH2939"/>
    <mergeCell ref="R2941:AJ2943"/>
    <mergeCell ref="R2944:AO2946"/>
    <mergeCell ref="U2947:X2949"/>
    <mergeCell ref="Z2947:AC2949"/>
    <mergeCell ref="AG2947:AO2949"/>
    <mergeCell ref="U2950:AC2952"/>
    <mergeCell ref="AG2950:AO2952"/>
    <mergeCell ref="U2953:AC2955"/>
    <mergeCell ref="AG2953:AO2955"/>
    <mergeCell ref="S2957:T2957"/>
    <mergeCell ref="R2959:R2961"/>
    <mergeCell ref="S2959:S2961"/>
    <mergeCell ref="U2959:U2961"/>
    <mergeCell ref="R2962:U2964"/>
    <mergeCell ref="V2962:W2964"/>
    <mergeCell ref="X2962:AA2964"/>
    <mergeCell ref="S2966:T2966"/>
    <mergeCell ref="AK2966:AO2966"/>
    <mergeCell ref="R2968:AO2970"/>
    <mergeCell ref="S2972:AA2972"/>
    <mergeCell ref="AG2972:AO2972"/>
    <mergeCell ref="S2975:T2975"/>
    <mergeCell ref="AG2975:AH2975"/>
    <mergeCell ref="R2977:AJ2979"/>
    <mergeCell ref="R2980:AO2982"/>
    <mergeCell ref="U2983:X2985"/>
    <mergeCell ref="Z2983:AC2985"/>
    <mergeCell ref="AG2983:AO2985"/>
    <mergeCell ref="U2986:AC2988"/>
    <mergeCell ref="AG2986:AO2988"/>
    <mergeCell ref="U2989:AC2991"/>
    <mergeCell ref="AG2989:AO2991"/>
    <mergeCell ref="S2993:T2993"/>
    <mergeCell ref="R2995:R2997"/>
    <mergeCell ref="S2995:S2997"/>
    <mergeCell ref="U2995:U2997"/>
    <mergeCell ref="R2998:U3000"/>
    <mergeCell ref="V2998:W3000"/>
    <mergeCell ref="X2998:AA3000"/>
    <mergeCell ref="S3002:T3002"/>
    <mergeCell ref="AK3002:AO3002"/>
    <mergeCell ref="R3004:AO3006"/>
    <mergeCell ref="S3008:AA3008"/>
    <mergeCell ref="AG3008:AO3008"/>
    <mergeCell ref="S3011:T3011"/>
    <mergeCell ref="AG3011:AH3011"/>
    <mergeCell ref="R3013:AJ3015"/>
    <mergeCell ref="R3016:AO3018"/>
    <mergeCell ref="U3019:X3021"/>
    <mergeCell ref="Z3019:AC3021"/>
    <mergeCell ref="AG3019:AO3021"/>
    <mergeCell ref="U3022:AC3024"/>
    <mergeCell ref="AG3022:AO3024"/>
    <mergeCell ref="U3025:AC3027"/>
    <mergeCell ref="AG3025:AO3027"/>
    <mergeCell ref="S3029:T3029"/>
    <mergeCell ref="R3031:R3033"/>
    <mergeCell ref="S3031:S3033"/>
    <mergeCell ref="U3031:U3033"/>
    <mergeCell ref="R3034:U3036"/>
    <mergeCell ref="V3034:W3036"/>
    <mergeCell ref="X3034:AA3036"/>
    <mergeCell ref="S3038:T3038"/>
    <mergeCell ref="AK3038:AO3038"/>
    <mergeCell ref="R3040:AO3042"/>
    <mergeCell ref="S3044:AA3044"/>
    <mergeCell ref="AG3044:AO3044"/>
    <mergeCell ref="S3047:T3047"/>
    <mergeCell ref="AG3047:AH3047"/>
    <mergeCell ref="R3049:AJ3051"/>
    <mergeCell ref="R3052:AO3054"/>
    <mergeCell ref="U3055:X3057"/>
    <mergeCell ref="Z3055:AC3057"/>
    <mergeCell ref="AG3055:AO3057"/>
    <mergeCell ref="U3058:AC3060"/>
    <mergeCell ref="AG3058:AO3060"/>
    <mergeCell ref="U3061:AC3063"/>
    <mergeCell ref="AG3061:AO3063"/>
    <mergeCell ref="S3065:T3065"/>
    <mergeCell ref="R3067:R3069"/>
    <mergeCell ref="S3067:S3069"/>
    <mergeCell ref="U3067:U3069"/>
    <mergeCell ref="R3070:U3072"/>
    <mergeCell ref="V3070:W3072"/>
    <mergeCell ref="X3070:AA3072"/>
    <mergeCell ref="S3074:T3074"/>
    <mergeCell ref="AK3074:AO3074"/>
    <mergeCell ref="R3076:AO3078"/>
    <mergeCell ref="S3080:AA3080"/>
    <mergeCell ref="AG3080:AO3080"/>
    <mergeCell ref="S3083:T3083"/>
    <mergeCell ref="AG3083:AH3083"/>
    <mergeCell ref="R3085:AJ3087"/>
    <mergeCell ref="R3088:AO3090"/>
    <mergeCell ref="U3091:X3093"/>
    <mergeCell ref="Z3091:AC3093"/>
    <mergeCell ref="AG3091:AO3093"/>
    <mergeCell ref="U3094:AC3096"/>
    <mergeCell ref="AG3094:AO3096"/>
    <mergeCell ref="U3097:AC3099"/>
    <mergeCell ref="AG3097:AO3099"/>
    <mergeCell ref="S3101:T3101"/>
    <mergeCell ref="R3103:R3105"/>
    <mergeCell ref="S3103:S3105"/>
    <mergeCell ref="U3103:U3105"/>
    <mergeCell ref="R3106:U3108"/>
    <mergeCell ref="V3106:W3108"/>
    <mergeCell ref="X3106:AA3108"/>
    <mergeCell ref="S3110:T3110"/>
    <mergeCell ref="AK3110:AO3110"/>
    <mergeCell ref="R3112:AO3114"/>
    <mergeCell ref="S3116:AA3116"/>
    <mergeCell ref="AG3116:AO3116"/>
    <mergeCell ref="S3119:T3119"/>
    <mergeCell ref="AG3119:AH3119"/>
    <mergeCell ref="R3121:AJ3123"/>
    <mergeCell ref="R3124:AO3126"/>
    <mergeCell ref="U3127:X3129"/>
    <mergeCell ref="Z3127:AC3129"/>
    <mergeCell ref="AG3127:AO3129"/>
    <mergeCell ref="U3130:AC3132"/>
    <mergeCell ref="AG3130:AO3132"/>
    <mergeCell ref="U3133:AC3135"/>
    <mergeCell ref="AG3133:AO3135"/>
    <mergeCell ref="S3137:T3137"/>
    <mergeCell ref="R3139:R3141"/>
    <mergeCell ref="S3139:S3141"/>
    <mergeCell ref="U3139:U3141"/>
    <mergeCell ref="R3142:U3144"/>
    <mergeCell ref="V3142:W3144"/>
    <mergeCell ref="X3142:AA3144"/>
    <mergeCell ref="S3146:T3146"/>
    <mergeCell ref="AK3146:AO3146"/>
    <mergeCell ref="R3148:AO3150"/>
    <mergeCell ref="S3152:AA3152"/>
    <mergeCell ref="AG3152:AO3152"/>
    <mergeCell ref="S3155:T3155"/>
    <mergeCell ref="AG3155:AH3155"/>
    <mergeCell ref="R3157:AJ3159"/>
    <mergeCell ref="R3160:AO3162"/>
    <mergeCell ref="U3163:X3165"/>
    <mergeCell ref="Z3163:AC3165"/>
    <mergeCell ref="AG3163:AO3165"/>
    <mergeCell ref="U3166:AC3168"/>
    <mergeCell ref="AG3166:AO3168"/>
    <mergeCell ref="U3169:AC3171"/>
    <mergeCell ref="AG3169:AO3171"/>
    <mergeCell ref="S3173:T3173"/>
    <mergeCell ref="R3175:R3177"/>
    <mergeCell ref="S3175:S3177"/>
    <mergeCell ref="U3175:U3177"/>
    <mergeCell ref="R3178:U3180"/>
    <mergeCell ref="V3178:W3180"/>
    <mergeCell ref="X3178:AA3180"/>
    <mergeCell ref="S3182:T3182"/>
    <mergeCell ref="AK3182:AO3182"/>
    <mergeCell ref="R3184:AO3186"/>
    <mergeCell ref="S3188:AA3188"/>
    <mergeCell ref="AG3188:AO3188"/>
    <mergeCell ref="S3191:T3191"/>
    <mergeCell ref="AG3191:AH3191"/>
    <mergeCell ref="R3193:AJ3195"/>
    <mergeCell ref="R3196:AO3198"/>
    <mergeCell ref="U3199:X3201"/>
    <mergeCell ref="Z3199:AC3201"/>
    <mergeCell ref="AG3199:AO3201"/>
    <mergeCell ref="U3202:AC3204"/>
    <mergeCell ref="AG3202:AO3204"/>
    <mergeCell ref="U3205:AC3207"/>
    <mergeCell ref="AG3205:AO3207"/>
    <mergeCell ref="S3209:T3209"/>
    <mergeCell ref="R3211:R3213"/>
    <mergeCell ref="S3211:S3213"/>
    <mergeCell ref="U3211:U3213"/>
    <mergeCell ref="R3214:U3216"/>
    <mergeCell ref="V3214:W3216"/>
    <mergeCell ref="X3214:AA3216"/>
    <mergeCell ref="S3218:T3218"/>
    <mergeCell ref="AK3218:AO3218"/>
    <mergeCell ref="R3220:AO3222"/>
    <mergeCell ref="S3224:AA3224"/>
    <mergeCell ref="AG3224:AO3224"/>
    <mergeCell ref="S3227:T3227"/>
    <mergeCell ref="AG3227:AH3227"/>
    <mergeCell ref="R3229:AJ3231"/>
    <mergeCell ref="R3232:AO3234"/>
    <mergeCell ref="U3235:X3237"/>
    <mergeCell ref="Z3235:AC3237"/>
    <mergeCell ref="AG3235:AO3237"/>
    <mergeCell ref="U3238:AC3240"/>
    <mergeCell ref="AG3238:AO3240"/>
    <mergeCell ref="U3241:AC3243"/>
    <mergeCell ref="AG3241:AO3243"/>
    <mergeCell ref="S3245:T3245"/>
    <mergeCell ref="R3247:R3249"/>
    <mergeCell ref="S3247:S3249"/>
    <mergeCell ref="U3247:U3249"/>
    <mergeCell ref="R3250:U3252"/>
    <mergeCell ref="V3250:W3252"/>
    <mergeCell ref="X3250:AA3252"/>
    <mergeCell ref="S3254:T3254"/>
    <mergeCell ref="AK3254:AO3254"/>
    <mergeCell ref="R3256:AO3258"/>
    <mergeCell ref="S3260:AA3260"/>
    <mergeCell ref="AG3260:AO3260"/>
    <mergeCell ref="S3263:T3263"/>
    <mergeCell ref="AG3263:AH3263"/>
    <mergeCell ref="R3265:AJ3267"/>
    <mergeCell ref="R3268:AO3270"/>
    <mergeCell ref="U3271:X3273"/>
    <mergeCell ref="Z3271:AC3273"/>
    <mergeCell ref="AG3271:AO3273"/>
    <mergeCell ref="U3274:AC3276"/>
    <mergeCell ref="AG3274:AO3276"/>
    <mergeCell ref="U3277:AC3279"/>
    <mergeCell ref="AG3277:AO3279"/>
    <mergeCell ref="S3281:T3281"/>
    <mergeCell ref="R3283:R3285"/>
    <mergeCell ref="S3283:S3285"/>
    <mergeCell ref="U3283:U3285"/>
    <mergeCell ref="R3286:U3288"/>
    <mergeCell ref="V3286:W3288"/>
    <mergeCell ref="X3286:AA3288"/>
    <mergeCell ref="S3290:T3290"/>
    <mergeCell ref="AK3290:AO3290"/>
    <mergeCell ref="R3292:AO3294"/>
    <mergeCell ref="S3296:AA3296"/>
    <mergeCell ref="AG3296:AO3296"/>
    <mergeCell ref="S3299:T3299"/>
    <mergeCell ref="AG3299:AH3299"/>
    <mergeCell ref="R3301:AJ3303"/>
    <mergeCell ref="R3304:AO3306"/>
    <mergeCell ref="U3307:X3309"/>
    <mergeCell ref="Z3307:AC3309"/>
    <mergeCell ref="AG3307:AO3309"/>
    <mergeCell ref="U3310:AC3312"/>
    <mergeCell ref="AG3310:AO3312"/>
    <mergeCell ref="U3313:AC3315"/>
    <mergeCell ref="AG3313:AO3315"/>
    <mergeCell ref="S3317:T3317"/>
    <mergeCell ref="R3319:R3321"/>
    <mergeCell ref="S3319:S3321"/>
    <mergeCell ref="U3319:U3321"/>
    <mergeCell ref="R3322:U3324"/>
    <mergeCell ref="V3322:W3324"/>
    <mergeCell ref="X3322:AA3324"/>
    <mergeCell ref="S3326:T3326"/>
    <mergeCell ref="AK3326:AO3326"/>
    <mergeCell ref="R3328:AO3330"/>
    <mergeCell ref="S3332:AA3332"/>
    <mergeCell ref="AG3332:AO3332"/>
    <mergeCell ref="S3335:T3335"/>
    <mergeCell ref="AG3335:AH3335"/>
    <mergeCell ref="R3337:AJ3339"/>
    <mergeCell ref="R3340:AO3342"/>
    <mergeCell ref="U3343:X3345"/>
    <mergeCell ref="Z3343:AC3345"/>
    <mergeCell ref="AG3343:AO3345"/>
    <mergeCell ref="U3346:AC3348"/>
    <mergeCell ref="AG3346:AO3348"/>
    <mergeCell ref="U3349:AC3351"/>
    <mergeCell ref="AG3349:AO3351"/>
    <mergeCell ref="S3353:T3353"/>
    <mergeCell ref="R3355:R3357"/>
    <mergeCell ref="S3355:S3357"/>
    <mergeCell ref="U3355:U3357"/>
    <mergeCell ref="R3358:U3360"/>
    <mergeCell ref="V3358:W3360"/>
    <mergeCell ref="X3358:AA3360"/>
    <mergeCell ref="S3362:T3362"/>
    <mergeCell ref="AK3362:AO3362"/>
    <mergeCell ref="R3364:AO3366"/>
    <mergeCell ref="S3368:AA3368"/>
    <mergeCell ref="AG3368:AO3368"/>
    <mergeCell ref="S3371:T3371"/>
    <mergeCell ref="AG3371:AH3371"/>
    <mergeCell ref="R3373:AJ3375"/>
    <mergeCell ref="R3376:AO3378"/>
    <mergeCell ref="U3379:X3381"/>
    <mergeCell ref="Z3379:AC3381"/>
    <mergeCell ref="AG3379:AO3381"/>
    <mergeCell ref="U3382:AC3384"/>
    <mergeCell ref="AG3382:AO3384"/>
    <mergeCell ref="U3385:AC3387"/>
    <mergeCell ref="AG3385:AO3387"/>
    <mergeCell ref="S3389:T3389"/>
    <mergeCell ref="R3391:R3393"/>
    <mergeCell ref="S3391:S3393"/>
    <mergeCell ref="U3391:U3393"/>
    <mergeCell ref="R3394:U3396"/>
    <mergeCell ref="V3394:W3396"/>
    <mergeCell ref="X3394:AA3396"/>
    <mergeCell ref="S3398:T3398"/>
    <mergeCell ref="AK3398:AO3398"/>
    <mergeCell ref="R3400:AO3402"/>
    <mergeCell ref="S3404:AA3404"/>
    <mergeCell ref="AG3404:AO3404"/>
    <mergeCell ref="S3407:T3407"/>
    <mergeCell ref="AG3407:AH3407"/>
    <mergeCell ref="R3409:AJ3411"/>
    <mergeCell ref="R3412:AO3414"/>
    <mergeCell ref="U3415:X3417"/>
    <mergeCell ref="Z3415:AC3417"/>
    <mergeCell ref="AG3415:AO3417"/>
    <mergeCell ref="U3418:AC3420"/>
    <mergeCell ref="AG3418:AO3420"/>
    <mergeCell ref="U3421:AC3423"/>
    <mergeCell ref="AG3421:AO3423"/>
    <mergeCell ref="S3425:T3425"/>
    <mergeCell ref="R3427:R3429"/>
    <mergeCell ref="S3427:S3429"/>
    <mergeCell ref="U3427:U3429"/>
    <mergeCell ref="R3430:U3432"/>
    <mergeCell ref="V3430:W3432"/>
    <mergeCell ref="X3430:AA3432"/>
    <mergeCell ref="S3434:T3434"/>
    <mergeCell ref="AK3434:AO3434"/>
    <mergeCell ref="R3436:AO3438"/>
    <mergeCell ref="S3440:AA3440"/>
    <mergeCell ref="AG3440:AO3440"/>
    <mergeCell ref="S3443:T3443"/>
    <mergeCell ref="AG3443:AH3443"/>
    <mergeCell ref="R3445:AJ3447"/>
    <mergeCell ref="R3448:AO3450"/>
    <mergeCell ref="U3451:X3453"/>
    <mergeCell ref="Z3451:AC3453"/>
    <mergeCell ref="AG3451:AO3453"/>
    <mergeCell ref="U3454:AC3456"/>
    <mergeCell ref="AG3454:AO3456"/>
    <mergeCell ref="U3457:AC3459"/>
    <mergeCell ref="AG3457:AO3459"/>
    <mergeCell ref="S3461:T3461"/>
    <mergeCell ref="R3463:R3465"/>
    <mergeCell ref="S3463:S3465"/>
    <mergeCell ref="U3463:U3465"/>
    <mergeCell ref="R3466:U3468"/>
    <mergeCell ref="V3466:W3468"/>
    <mergeCell ref="X3466:AA3468"/>
    <mergeCell ref="S3470:T3470"/>
    <mergeCell ref="AK3470:AO3470"/>
    <mergeCell ref="R3472:AO3474"/>
    <mergeCell ref="S3476:AA3476"/>
    <mergeCell ref="AG3476:AO3476"/>
    <mergeCell ref="S3479:T3479"/>
    <mergeCell ref="AG3479:AH3479"/>
    <mergeCell ref="R3481:AJ3483"/>
    <mergeCell ref="R3484:AO3486"/>
    <mergeCell ref="U3487:X3489"/>
    <mergeCell ref="Z3487:AC3489"/>
    <mergeCell ref="AG3487:AO3489"/>
    <mergeCell ref="U3490:AC3492"/>
    <mergeCell ref="AG3490:AO3492"/>
    <mergeCell ref="U3493:AC3495"/>
    <mergeCell ref="AG3493:AO3495"/>
    <mergeCell ref="S3497:T3497"/>
    <mergeCell ref="R3499:R3501"/>
    <mergeCell ref="S3499:S3501"/>
    <mergeCell ref="U3499:U3501"/>
    <mergeCell ref="R3502:U3504"/>
    <mergeCell ref="V3502:W3504"/>
    <mergeCell ref="X3502:AA3504"/>
    <mergeCell ref="S3506:T3506"/>
    <mergeCell ref="AK3506:AO3506"/>
    <mergeCell ref="R3508:AO3510"/>
    <mergeCell ref="S3512:AA3512"/>
    <mergeCell ref="AG3512:AO3512"/>
    <mergeCell ref="S3515:T3515"/>
    <mergeCell ref="AG3515:AH3515"/>
    <mergeCell ref="R3517:AJ3519"/>
    <mergeCell ref="R3520:AO3522"/>
    <mergeCell ref="U3523:X3525"/>
    <mergeCell ref="Z3523:AC3525"/>
    <mergeCell ref="AG3523:AO3525"/>
    <mergeCell ref="U3526:AC3528"/>
    <mergeCell ref="AG3526:AO3528"/>
    <mergeCell ref="U3529:AC3531"/>
    <mergeCell ref="AG3529:AO3531"/>
    <mergeCell ref="S3533:T3533"/>
    <mergeCell ref="R3535:R3537"/>
    <mergeCell ref="S3535:S3537"/>
    <mergeCell ref="U3535:U3537"/>
    <mergeCell ref="R3538:U3540"/>
    <mergeCell ref="V3538:W3540"/>
    <mergeCell ref="X3538:AA3540"/>
    <mergeCell ref="S3542:T3542"/>
    <mergeCell ref="AK3542:AO3542"/>
    <mergeCell ref="R3544:AO3546"/>
    <mergeCell ref="S3548:AA3548"/>
    <mergeCell ref="AG3548:AO3548"/>
    <mergeCell ref="S3551:T3551"/>
    <mergeCell ref="AG3551:AH3551"/>
    <mergeCell ref="R3553:AJ3555"/>
    <mergeCell ref="R3556:AO3558"/>
    <mergeCell ref="U3559:X3561"/>
    <mergeCell ref="Z3559:AC3561"/>
    <mergeCell ref="AG3559:AO3561"/>
    <mergeCell ref="U3562:AC3564"/>
    <mergeCell ref="AG3562:AO3564"/>
    <mergeCell ref="U3565:AC3567"/>
    <mergeCell ref="AG3565:AO3567"/>
    <mergeCell ref="S3569:T3569"/>
    <mergeCell ref="R3571:R3573"/>
    <mergeCell ref="S3571:S3573"/>
    <mergeCell ref="U3571:U3573"/>
    <mergeCell ref="R3574:U3576"/>
    <mergeCell ref="V3574:W3576"/>
    <mergeCell ref="X3574:AA3576"/>
    <mergeCell ref="S3578:T3578"/>
    <mergeCell ref="AK3578:AO3578"/>
    <mergeCell ref="R3580:AO3582"/>
    <mergeCell ref="S3584:AA3584"/>
    <mergeCell ref="AG3584:AO3584"/>
    <mergeCell ref="S3587:T3587"/>
    <mergeCell ref="AG3587:AH3587"/>
    <mergeCell ref="R3589:AJ3591"/>
    <mergeCell ref="R3592:AO3594"/>
    <mergeCell ref="U3595:X3597"/>
    <mergeCell ref="Z3595:AC3597"/>
    <mergeCell ref="AG3595:AO3597"/>
    <mergeCell ref="U3598:AC3600"/>
    <mergeCell ref="AG3598:AO3600"/>
    <mergeCell ref="U3601:AC3603"/>
    <mergeCell ref="AG3601:AO3603"/>
    <mergeCell ref="S3605:T3605"/>
    <mergeCell ref="R3607:R3609"/>
    <mergeCell ref="S3607:S3609"/>
    <mergeCell ref="U3607:U3609"/>
    <mergeCell ref="R3610:U3612"/>
    <mergeCell ref="V3610:W3612"/>
    <mergeCell ref="X3610:AA3612"/>
    <mergeCell ref="S3614:T3614"/>
    <mergeCell ref="AK3614:AO3614"/>
    <mergeCell ref="R3616:AO3618"/>
    <mergeCell ref="S3620:AA3620"/>
    <mergeCell ref="AG3620:AO3620"/>
    <mergeCell ref="S3623:T3623"/>
    <mergeCell ref="AG3623:AH3623"/>
    <mergeCell ref="R3625:AJ3627"/>
    <mergeCell ref="R3628:AO3630"/>
    <mergeCell ref="U3631:X3633"/>
    <mergeCell ref="Z3631:AC3633"/>
    <mergeCell ref="AG3631:AO3633"/>
    <mergeCell ref="U3634:AC3636"/>
    <mergeCell ref="AG3634:AO3636"/>
    <mergeCell ref="U3637:AC3639"/>
    <mergeCell ref="AG3637:AO3639"/>
    <mergeCell ref="S3641:T3641"/>
    <mergeCell ref="R3643:R3645"/>
    <mergeCell ref="S3643:S3645"/>
    <mergeCell ref="U3643:U3645"/>
    <mergeCell ref="R3646:U3648"/>
    <mergeCell ref="V3646:W3648"/>
    <mergeCell ref="X3646:AA3648"/>
    <mergeCell ref="S3650:T3650"/>
    <mergeCell ref="AK3650:AO3650"/>
    <mergeCell ref="R3652:AO3654"/>
    <mergeCell ref="S3656:AA3656"/>
    <mergeCell ref="AG3656:AO3656"/>
    <mergeCell ref="S3659:T3659"/>
    <mergeCell ref="AG3659:AH3659"/>
    <mergeCell ref="R3661:AJ3663"/>
    <mergeCell ref="R3664:AO3666"/>
    <mergeCell ref="U3667:X3669"/>
    <mergeCell ref="Z3667:AC3669"/>
    <mergeCell ref="AG3667:AO3669"/>
    <mergeCell ref="U3670:AC3672"/>
    <mergeCell ref="AG3670:AO3672"/>
    <mergeCell ref="U3673:AC3675"/>
    <mergeCell ref="AG3673:AO3675"/>
    <mergeCell ref="S3677:T3677"/>
    <mergeCell ref="R3679:R3681"/>
    <mergeCell ref="S3679:S3681"/>
    <mergeCell ref="U3679:U3681"/>
    <mergeCell ref="R3682:U3684"/>
    <mergeCell ref="V3682:W3684"/>
    <mergeCell ref="X3682:AA3684"/>
    <mergeCell ref="S3686:T3686"/>
    <mergeCell ref="AK3686:AO3686"/>
    <mergeCell ref="R3688:AO3690"/>
    <mergeCell ref="S3692:AA3692"/>
    <mergeCell ref="AG3692:AO3692"/>
    <mergeCell ref="S3695:T3695"/>
    <mergeCell ref="AG3695:AH3695"/>
    <mergeCell ref="R3697:AJ3699"/>
    <mergeCell ref="R3700:AO3702"/>
    <mergeCell ref="U3703:X3705"/>
    <mergeCell ref="Z3703:AC3705"/>
    <mergeCell ref="AG3703:AO3705"/>
    <mergeCell ref="U3706:AC3708"/>
    <mergeCell ref="AG3706:AO3708"/>
    <mergeCell ref="U3709:AC3711"/>
    <mergeCell ref="AG3709:AO3711"/>
    <mergeCell ref="S3713:T3713"/>
    <mergeCell ref="R3715:R3717"/>
    <mergeCell ref="S3715:S3717"/>
    <mergeCell ref="U3715:U3717"/>
    <mergeCell ref="R3718:U3720"/>
    <mergeCell ref="V3718:W3720"/>
    <mergeCell ref="X3718:AA3720"/>
    <mergeCell ref="S3722:T3722"/>
    <mergeCell ref="AK3722:AO3722"/>
    <mergeCell ref="R3724:AO3726"/>
    <mergeCell ref="S3728:AA3728"/>
    <mergeCell ref="AG3728:AO3728"/>
    <mergeCell ref="S3731:T3731"/>
    <mergeCell ref="AG3731:AH3731"/>
    <mergeCell ref="R3733:AJ3735"/>
    <mergeCell ref="R3736:AO3738"/>
    <mergeCell ref="U3739:X3741"/>
    <mergeCell ref="Z3739:AC3741"/>
    <mergeCell ref="AG3739:AO3741"/>
    <mergeCell ref="U3742:AC3744"/>
    <mergeCell ref="AG3742:AO3744"/>
    <mergeCell ref="U3745:AC3747"/>
    <mergeCell ref="AG3745:AO3747"/>
    <mergeCell ref="S3749:T3749"/>
    <mergeCell ref="R3751:R3753"/>
    <mergeCell ref="S3751:S3753"/>
    <mergeCell ref="U3751:U3753"/>
    <mergeCell ref="R3754:U3756"/>
    <mergeCell ref="V3754:W3756"/>
    <mergeCell ref="X3754:AA3756"/>
    <mergeCell ref="S3758:T3758"/>
    <mergeCell ref="AK3758:AO3758"/>
    <mergeCell ref="R3760:AO3762"/>
    <mergeCell ref="S3764:AA3764"/>
    <mergeCell ref="AG3764:AO3764"/>
    <mergeCell ref="S3767:T3767"/>
    <mergeCell ref="AG3767:AH3767"/>
    <mergeCell ref="R3769:AJ3771"/>
    <mergeCell ref="R3772:AO3774"/>
    <mergeCell ref="U3775:X3777"/>
    <mergeCell ref="Z3775:AC3777"/>
    <mergeCell ref="AG3775:AO3777"/>
    <mergeCell ref="U3778:AC3780"/>
    <mergeCell ref="AG3778:AO3780"/>
    <mergeCell ref="U3781:AC3783"/>
    <mergeCell ref="AG3781:AO3783"/>
    <mergeCell ref="S3785:T3785"/>
    <mergeCell ref="R3787:R3789"/>
    <mergeCell ref="S3787:S3789"/>
    <mergeCell ref="U3787:U3789"/>
    <mergeCell ref="R3790:U3792"/>
    <mergeCell ref="V3790:W3792"/>
    <mergeCell ref="X3790:AA3792"/>
    <mergeCell ref="S3794:T3794"/>
    <mergeCell ref="AK3794:AO3794"/>
    <mergeCell ref="R3796:AO3798"/>
    <mergeCell ref="S3800:AA3800"/>
    <mergeCell ref="AG3800:AO3800"/>
    <mergeCell ref="S3803:T3803"/>
    <mergeCell ref="AG3803:AH3803"/>
    <mergeCell ref="R3805:AJ3807"/>
    <mergeCell ref="R3808:AO3810"/>
    <mergeCell ref="U3811:X3813"/>
    <mergeCell ref="Z3811:AC3813"/>
    <mergeCell ref="AG3811:AO3813"/>
    <mergeCell ref="U3814:AC3816"/>
    <mergeCell ref="AG3814:AO3816"/>
    <mergeCell ref="U3817:AC3819"/>
    <mergeCell ref="AG3817:AO3819"/>
    <mergeCell ref="S3821:T3821"/>
    <mergeCell ref="R3823:R3825"/>
    <mergeCell ref="S3823:S3825"/>
    <mergeCell ref="U3823:U3825"/>
    <mergeCell ref="R3826:U3828"/>
    <mergeCell ref="V3826:W3828"/>
    <mergeCell ref="X3826:AA3828"/>
    <mergeCell ref="S3830:T3830"/>
    <mergeCell ref="AK3830:AO3830"/>
    <mergeCell ref="R3832:AO3834"/>
    <mergeCell ref="S3836:AA3836"/>
    <mergeCell ref="AG3836:AO3836"/>
    <mergeCell ref="S3839:T3839"/>
    <mergeCell ref="AG3839:AH3839"/>
    <mergeCell ref="R3841:AJ3843"/>
    <mergeCell ref="R3844:AO3846"/>
    <mergeCell ref="U3847:X3849"/>
    <mergeCell ref="Z3847:AC3849"/>
    <mergeCell ref="AG3847:AO3849"/>
    <mergeCell ref="U3850:AC3852"/>
    <mergeCell ref="AG3850:AO3852"/>
    <mergeCell ref="U3853:AC3855"/>
    <mergeCell ref="AG3853:AO3855"/>
    <mergeCell ref="S3857:T3857"/>
    <mergeCell ref="R3859:R3861"/>
    <mergeCell ref="S3859:S3861"/>
    <mergeCell ref="U3859:U3861"/>
    <mergeCell ref="R3862:U3864"/>
    <mergeCell ref="V3862:W3864"/>
    <mergeCell ref="X3862:AA3864"/>
    <mergeCell ref="S3866:T3866"/>
    <mergeCell ref="AK3866:AO3866"/>
    <mergeCell ref="R3898:U3900"/>
    <mergeCell ref="V3898:W3900"/>
    <mergeCell ref="X3898:AA3900"/>
    <mergeCell ref="S3902:T3902"/>
    <mergeCell ref="AK3902:AO3902"/>
    <mergeCell ref="R3904:AO3906"/>
    <mergeCell ref="R3868:AO3870"/>
    <mergeCell ref="S3872:AA3872"/>
    <mergeCell ref="AG3872:AO3872"/>
    <mergeCell ref="S3875:T3875"/>
    <mergeCell ref="AG3875:AH3875"/>
    <mergeCell ref="R3877:AJ3879"/>
    <mergeCell ref="R3880:AO3882"/>
    <mergeCell ref="U3883:X3885"/>
    <mergeCell ref="Z3883:AC3885"/>
    <mergeCell ref="AG3883:AO3885"/>
    <mergeCell ref="U3886:AC3888"/>
    <mergeCell ref="AG3886:AO3888"/>
    <mergeCell ref="U3889:AC3891"/>
    <mergeCell ref="AG3889:AO3891"/>
    <mergeCell ref="S3893:T3893"/>
    <mergeCell ref="R3895:R3897"/>
    <mergeCell ref="S3895:S3897"/>
    <mergeCell ref="U3895:U3897"/>
  </mergeCells>
  <phoneticPr fontId="3"/>
  <dataValidations count="4">
    <dataValidation type="list" allowBlank="1" showInputMessage="1" showErrorMessage="1" sqref="AH5:AI5" xr:uid="{26B0B8C9-E896-44DC-A03D-8093F07B1256}">
      <formula1>元号</formula1>
    </dataValidation>
    <dataValidation type="list" allowBlank="1" showInputMessage="1" showErrorMessage="1" sqref="AJ5" xr:uid="{EB960981-990E-418C-B7D5-C1CD646A162F}">
      <formula1>年</formula1>
    </dataValidation>
    <dataValidation type="list" allowBlank="1" showInputMessage="1" showErrorMessage="1" sqref="AL5" xr:uid="{D9759A96-DDAB-40FF-860D-0D4F1647B96D}">
      <formula1>月</formula1>
    </dataValidation>
    <dataValidation type="list" allowBlank="1" showInputMessage="1" showErrorMessage="1" sqref="AN5" xr:uid="{48021DD3-E5C2-45B8-92C4-B901AFA4B343}">
      <formula1>日</formula1>
    </dataValidation>
  </dataValidations>
  <pageMargins left="0.59055118110236227" right="0.51181102362204722" top="0.74803149606299213" bottom="0.74803149606299213" header="0.31496062992125984" footer="0.31496062992125984"/>
  <pageSetup paperSize="9" scale="69" fitToHeight="0" orientation="portrait" r:id="rId1"/>
  <rowBreaks count="69" manualBreakCount="69">
    <brk id="135" max="40" man="1"/>
    <brk id="255" max="40" man="1"/>
    <brk id="279" max="40" man="1"/>
    <brk id="486" max="40" man="1"/>
    <brk id="594" max="40" man="1"/>
    <brk id="702" max="40" man="1"/>
    <brk id="810" max="40" man="1"/>
    <brk id="918" max="40" man="1"/>
    <brk id="1026" max="40" man="1"/>
    <brk id="1134" max="40" man="1"/>
    <brk id="1242" max="40" man="1"/>
    <brk id="1350" max="40" man="1"/>
    <brk id="1458" max="40" man="1"/>
    <brk id="1566" max="40" man="1"/>
    <brk id="1674" max="40" man="1"/>
    <brk id="1782" max="40" man="1"/>
    <brk id="1890" max="40" man="1"/>
    <brk id="1998" max="40" man="1"/>
    <brk id="2106" max="40" man="1"/>
    <brk id="2214" max="40" man="1"/>
    <brk id="2322" max="40" man="1"/>
    <brk id="2430" max="40" man="1"/>
    <brk id="2538" max="40" man="1"/>
    <brk id="2646" max="40" man="1"/>
    <brk id="2754" max="40" man="1"/>
    <brk id="2862" max="40" man="1"/>
    <brk id="2970" max="40" man="1"/>
    <brk id="3078" max="40" man="1"/>
    <brk id="3186" max="40" man="1"/>
    <brk id="3294" max="40" man="1"/>
    <brk id="3402" max="40" man="1"/>
    <brk id="3510" max="40" man="1"/>
    <brk id="3618" max="40" man="1"/>
    <brk id="3726" max="40" man="1"/>
    <brk id="3834" max="40" man="1"/>
    <brk id="3942" max="40" man="1"/>
    <brk id="4050" max="40" man="1"/>
    <brk id="4158" max="40" man="1"/>
    <brk id="4266" max="40" man="1"/>
    <brk id="4374" max="40" man="1"/>
    <brk id="4482" max="40" man="1"/>
    <brk id="4590" max="40" man="1"/>
    <brk id="4698" max="40" man="1"/>
    <brk id="4806" max="40" man="1"/>
    <brk id="4914" max="40" man="1"/>
    <brk id="5022" max="40" man="1"/>
    <brk id="5130" max="40" man="1"/>
    <brk id="5238" max="40" man="1"/>
    <brk id="5346" max="40" man="1"/>
    <brk id="5454" max="40" man="1"/>
    <brk id="5562" max="40" man="1"/>
    <brk id="5670" max="40" man="1"/>
    <brk id="5778" max="40" man="1"/>
    <brk id="5886" max="40" man="1"/>
    <brk id="5994" max="40" man="1"/>
    <brk id="6102" max="40" man="1"/>
    <brk id="6210" max="40" man="1"/>
    <brk id="6318" max="40" man="1"/>
    <brk id="6426" max="40" man="1"/>
    <brk id="6534" max="40" man="1"/>
    <brk id="6642" max="40" man="1"/>
    <brk id="6750" max="40" man="1"/>
    <brk id="6858" max="40" man="1"/>
    <brk id="6966" max="40" man="1"/>
    <brk id="7074" max="40" man="1"/>
    <brk id="7182" max="40" man="1"/>
    <brk id="7290" max="40" man="1"/>
    <brk id="7398" max="40" man="1"/>
    <brk id="7506" max="40" man="1"/>
  </row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AC2FF8-7C8D-40D9-85E2-BF4AE445B143}">
  <sheetPr codeName="Sheet20"/>
  <dimension ref="A2:AC55"/>
  <sheetViews>
    <sheetView view="pageBreakPreview" zoomScaleNormal="100" zoomScaleSheetLayoutView="100" workbookViewId="0"/>
  </sheetViews>
  <sheetFormatPr defaultColWidth="8.69921875" defaultRowHeight="12" customHeight="1"/>
  <cols>
    <col min="1" max="1" width="1.19921875" style="1" customWidth="1"/>
    <col min="2" max="26" width="3.09765625" style="1" customWidth="1"/>
    <col min="27" max="27" width="1.19921875" style="1" customWidth="1"/>
    <col min="28" max="16384" width="8.69921875" style="1"/>
  </cols>
  <sheetData>
    <row r="2" spans="2:29" ht="12" customHeight="1">
      <c r="C2" s="595"/>
      <c r="D2" s="94"/>
      <c r="E2" s="94"/>
      <c r="F2" s="94"/>
      <c r="G2" s="94"/>
      <c r="H2" s="94"/>
      <c r="I2" s="94"/>
      <c r="J2" s="94"/>
      <c r="K2" s="94"/>
      <c r="L2" s="94"/>
      <c r="M2" s="94"/>
      <c r="N2" s="596" t="s">
        <v>4114</v>
      </c>
      <c r="O2" s="94"/>
      <c r="P2" s="94"/>
      <c r="Q2" s="94"/>
      <c r="R2" s="94"/>
      <c r="S2" s="94"/>
      <c r="T2" s="94"/>
      <c r="U2" s="94"/>
      <c r="V2" s="94"/>
      <c r="W2" s="94"/>
      <c r="X2" s="94"/>
      <c r="Y2" s="94"/>
      <c r="Z2" s="94"/>
      <c r="AA2" s="94"/>
      <c r="AB2" s="94"/>
      <c r="AC2" s="94"/>
    </row>
    <row r="4" spans="2:29" ht="12" customHeight="1">
      <c r="K4" s="1" t="s">
        <v>4129</v>
      </c>
      <c r="M4" s="1" t="s">
        <v>4130</v>
      </c>
      <c r="O4" s="1" t="s">
        <v>4117</v>
      </c>
      <c r="Q4" s="1" t="s">
        <v>4118</v>
      </c>
      <c r="T4" s="861"/>
      <c r="U4" s="861"/>
    </row>
    <row r="6" spans="2:29" ht="12" customHeight="1">
      <c r="B6" s="1113" t="s">
        <v>16229</v>
      </c>
      <c r="C6" s="1113"/>
      <c r="D6" s="1113"/>
      <c r="E6" s="1113"/>
      <c r="F6" s="1113"/>
      <c r="G6" s="1113"/>
      <c r="H6" s="1113"/>
      <c r="I6" s="1113"/>
      <c r="J6" s="1113"/>
      <c r="K6" s="1113"/>
      <c r="L6" s="1114" t="s">
        <v>4144</v>
      </c>
      <c r="M6" s="1114"/>
      <c r="N6" s="1114"/>
      <c r="O6" s="1114"/>
      <c r="P6" s="1114"/>
      <c r="Q6" s="1114"/>
      <c r="R6" s="1114"/>
      <c r="S6" s="1114"/>
      <c r="T6" s="1114"/>
      <c r="U6" s="1114"/>
      <c r="V6" s="1114"/>
      <c r="W6" s="1114"/>
      <c r="X6" s="1114"/>
      <c r="Y6" s="1114"/>
      <c r="Z6" s="1114"/>
    </row>
    <row r="7" spans="2:29" ht="12" customHeight="1">
      <c r="B7" s="1113"/>
      <c r="C7" s="1113"/>
      <c r="D7" s="1113"/>
      <c r="E7" s="1113"/>
      <c r="F7" s="1113"/>
      <c r="G7" s="1113"/>
      <c r="H7" s="1113"/>
      <c r="I7" s="1113"/>
      <c r="J7" s="1113"/>
      <c r="K7" s="1113"/>
      <c r="L7" s="1114"/>
      <c r="M7" s="1114"/>
      <c r="N7" s="1114"/>
      <c r="O7" s="1114"/>
      <c r="P7" s="1114"/>
      <c r="Q7" s="1114"/>
      <c r="R7" s="1114"/>
      <c r="S7" s="1114"/>
      <c r="T7" s="1114"/>
      <c r="U7" s="1114"/>
      <c r="V7" s="1114"/>
      <c r="W7" s="1114"/>
      <c r="X7" s="1114"/>
      <c r="Y7" s="1114"/>
      <c r="Z7" s="1114"/>
    </row>
    <row r="8" spans="2:29" ht="12" customHeight="1">
      <c r="B8" s="1266" t="s">
        <v>4119</v>
      </c>
      <c r="C8" s="1266"/>
      <c r="D8" s="1266"/>
      <c r="E8" s="1266"/>
      <c r="F8" s="1266"/>
      <c r="G8" s="1266"/>
      <c r="H8" s="1266"/>
      <c r="I8" s="1266"/>
      <c r="J8" s="1266"/>
      <c r="K8" s="1266"/>
      <c r="L8" s="1082" t="s">
        <v>4095</v>
      </c>
      <c r="M8" s="1012"/>
      <c r="N8" s="1012"/>
      <c r="O8" s="1012"/>
      <c r="P8" s="1012"/>
      <c r="Q8" s="1012"/>
      <c r="R8" s="1205" t="s">
        <v>4096</v>
      </c>
      <c r="S8" s="968"/>
      <c r="T8" s="969"/>
      <c r="U8" s="1012"/>
      <c r="V8" s="1012" t="s">
        <v>12</v>
      </c>
      <c r="W8" s="1012"/>
      <c r="X8" s="1012" t="s">
        <v>11</v>
      </c>
      <c r="Y8" s="1012"/>
      <c r="Z8" s="1078" t="s">
        <v>227</v>
      </c>
    </row>
    <row r="9" spans="2:29" ht="12" customHeight="1">
      <c r="B9" s="1266"/>
      <c r="C9" s="1266"/>
      <c r="D9" s="1266"/>
      <c r="E9" s="1266"/>
      <c r="F9" s="1266"/>
      <c r="G9" s="1266"/>
      <c r="H9" s="1266"/>
      <c r="I9" s="1266"/>
      <c r="J9" s="1266"/>
      <c r="K9" s="1266"/>
      <c r="L9" s="1083"/>
      <c r="M9" s="1013"/>
      <c r="N9" s="1013"/>
      <c r="O9" s="1013"/>
      <c r="P9" s="1013"/>
      <c r="Q9" s="1013"/>
      <c r="R9" s="1206"/>
      <c r="S9" s="970"/>
      <c r="T9" s="971"/>
      <c r="U9" s="1013"/>
      <c r="V9" s="1013"/>
      <c r="W9" s="1013"/>
      <c r="X9" s="1013"/>
      <c r="Y9" s="1013"/>
      <c r="Z9" s="1079"/>
    </row>
    <row r="10" spans="2:29" ht="12" customHeight="1">
      <c r="B10" s="1266" t="s">
        <v>4120</v>
      </c>
      <c r="C10" s="1266"/>
      <c r="D10" s="1266"/>
      <c r="E10" s="1266"/>
      <c r="F10" s="1266"/>
      <c r="G10" s="1266"/>
      <c r="H10" s="1113" t="s">
        <v>3755</v>
      </c>
      <c r="I10" s="1113"/>
      <c r="J10" s="1113"/>
      <c r="K10" s="1113"/>
      <c r="L10" s="1265"/>
      <c r="M10" s="1265"/>
      <c r="N10" s="1265"/>
      <c r="O10" s="1265"/>
      <c r="P10" s="1265"/>
      <c r="Q10" s="1265"/>
      <c r="R10" s="1265"/>
      <c r="S10" s="1265"/>
      <c r="T10" s="1265"/>
      <c r="U10" s="1265"/>
      <c r="V10" s="1265"/>
      <c r="W10" s="1265"/>
      <c r="X10" s="1265"/>
      <c r="Y10" s="1265"/>
      <c r="Z10" s="1265"/>
    </row>
    <row r="11" spans="2:29" ht="12" customHeight="1">
      <c r="B11" s="1266"/>
      <c r="C11" s="1266"/>
      <c r="D11" s="1266"/>
      <c r="E11" s="1266"/>
      <c r="F11" s="1266"/>
      <c r="G11" s="1266"/>
      <c r="H11" s="1113"/>
      <c r="I11" s="1113"/>
      <c r="J11" s="1113"/>
      <c r="K11" s="1113"/>
      <c r="L11" s="1265"/>
      <c r="M11" s="1265"/>
      <c r="N11" s="1265"/>
      <c r="O11" s="1265"/>
      <c r="P11" s="1265"/>
      <c r="Q11" s="1265"/>
      <c r="R11" s="1265"/>
      <c r="S11" s="1265"/>
      <c r="T11" s="1265"/>
      <c r="U11" s="1265"/>
      <c r="V11" s="1265"/>
      <c r="W11" s="1265"/>
      <c r="X11" s="1265"/>
      <c r="Y11" s="1265"/>
      <c r="Z11" s="1265"/>
    </row>
    <row r="12" spans="2:29" ht="12" customHeight="1">
      <c r="B12" s="1266"/>
      <c r="C12" s="1266"/>
      <c r="D12" s="1266"/>
      <c r="E12" s="1266"/>
      <c r="F12" s="1266"/>
      <c r="G12" s="1266"/>
      <c r="H12" s="1113" t="s">
        <v>3975</v>
      </c>
      <c r="I12" s="1113"/>
      <c r="J12" s="1113"/>
      <c r="K12" s="1113"/>
      <c r="L12" s="1156"/>
      <c r="M12" s="1157"/>
      <c r="N12" s="1157"/>
      <c r="O12" s="1157"/>
      <c r="P12" s="1157"/>
      <c r="Q12" s="1157"/>
      <c r="R12" s="1157"/>
      <c r="S12" s="1157"/>
      <c r="T12" s="1157"/>
      <c r="U12" s="1157"/>
      <c r="V12" s="1157"/>
      <c r="W12" s="1157"/>
      <c r="X12" s="1157"/>
      <c r="Y12" s="1157"/>
      <c r="Z12" s="1158"/>
    </row>
    <row r="13" spans="2:29" ht="12" customHeight="1">
      <c r="B13" s="1266"/>
      <c r="C13" s="1266"/>
      <c r="D13" s="1266"/>
      <c r="E13" s="1266"/>
      <c r="F13" s="1266"/>
      <c r="G13" s="1266"/>
      <c r="H13" s="1113"/>
      <c r="I13" s="1113"/>
      <c r="J13" s="1113"/>
      <c r="K13" s="1113"/>
      <c r="L13" s="1159"/>
      <c r="M13" s="1160"/>
      <c r="N13" s="1160"/>
      <c r="O13" s="1160"/>
      <c r="P13" s="1160"/>
      <c r="Q13" s="1160"/>
      <c r="R13" s="1160"/>
      <c r="S13" s="1160"/>
      <c r="T13" s="1160"/>
      <c r="U13" s="1160"/>
      <c r="V13" s="1160"/>
      <c r="W13" s="1160"/>
      <c r="X13" s="1160"/>
      <c r="Y13" s="1160"/>
      <c r="Z13" s="1161"/>
    </row>
    <row r="14" spans="2:29" ht="12" customHeight="1">
      <c r="B14" s="1266"/>
      <c r="C14" s="1266"/>
      <c r="D14" s="1266"/>
      <c r="E14" s="1266"/>
      <c r="F14" s="1266"/>
      <c r="G14" s="1266"/>
      <c r="H14" s="1113"/>
      <c r="I14" s="1113"/>
      <c r="J14" s="1113"/>
      <c r="K14" s="1113"/>
      <c r="L14" s="1159"/>
      <c r="M14" s="1160"/>
      <c r="N14" s="1160"/>
      <c r="O14" s="1160"/>
      <c r="P14" s="1160"/>
      <c r="Q14" s="1160"/>
      <c r="R14" s="1160"/>
      <c r="S14" s="1160"/>
      <c r="T14" s="1160"/>
      <c r="U14" s="1160"/>
      <c r="V14" s="1160"/>
      <c r="W14" s="1160"/>
      <c r="X14" s="1160"/>
      <c r="Y14" s="1160"/>
      <c r="Z14" s="1161"/>
    </row>
    <row r="15" spans="2:29" ht="12" customHeight="1">
      <c r="B15" s="1266"/>
      <c r="C15" s="1266"/>
      <c r="D15" s="1266"/>
      <c r="E15" s="1266"/>
      <c r="F15" s="1266"/>
      <c r="G15" s="1266"/>
      <c r="H15" s="1113"/>
      <c r="I15" s="1113"/>
      <c r="J15" s="1113"/>
      <c r="K15" s="1113"/>
      <c r="L15" s="1162"/>
      <c r="M15" s="1163"/>
      <c r="N15" s="1163"/>
      <c r="O15" s="1163"/>
      <c r="P15" s="1163"/>
      <c r="Q15" s="1163"/>
      <c r="R15" s="1163"/>
      <c r="S15" s="1163"/>
      <c r="T15" s="1163"/>
      <c r="U15" s="1163"/>
      <c r="V15" s="1163"/>
      <c r="W15" s="1163"/>
      <c r="X15" s="1163"/>
      <c r="Y15" s="1163"/>
      <c r="Z15" s="1164"/>
    </row>
    <row r="16" spans="2:29" ht="12" customHeight="1">
      <c r="B16" s="1267" t="s">
        <v>4131</v>
      </c>
      <c r="C16" s="1268"/>
      <c r="D16" s="1268"/>
      <c r="E16" s="1268"/>
      <c r="F16" s="1268"/>
      <c r="G16" s="1268"/>
      <c r="H16" s="1268"/>
      <c r="I16" s="1268"/>
      <c r="J16" s="1268"/>
      <c r="K16" s="1269"/>
      <c r="L16" s="862"/>
      <c r="M16" s="862"/>
      <c r="O16" s="1" t="s">
        <v>12</v>
      </c>
      <c r="Q16" s="1" t="s">
        <v>11</v>
      </c>
      <c r="S16" s="1" t="s">
        <v>227</v>
      </c>
      <c r="T16" s="598"/>
      <c r="U16" s="598"/>
      <c r="V16" s="598"/>
      <c r="W16" s="598"/>
      <c r="X16" s="598"/>
      <c r="Y16" s="598"/>
      <c r="Z16" s="599"/>
    </row>
    <row r="17" spans="1:27" ht="12" customHeight="1">
      <c r="B17" s="1113" t="s">
        <v>67</v>
      </c>
      <c r="C17" s="1113"/>
      <c r="D17" s="1113"/>
      <c r="E17" s="1113"/>
      <c r="F17" s="1113"/>
      <c r="G17" s="1113"/>
      <c r="H17" s="1113"/>
      <c r="I17" s="1113"/>
      <c r="J17" s="1113"/>
      <c r="K17" s="1113"/>
      <c r="L17" s="1114"/>
      <c r="M17" s="1114"/>
      <c r="N17" s="1114"/>
      <c r="O17" s="1114"/>
      <c r="P17" s="1114"/>
      <c r="Q17" s="1114"/>
      <c r="R17" s="1114"/>
      <c r="S17" s="1114"/>
      <c r="T17" s="1114"/>
      <c r="U17" s="1114"/>
      <c r="V17" s="1114"/>
      <c r="W17" s="1114"/>
      <c r="X17" s="1114"/>
      <c r="Y17" s="1114"/>
      <c r="Z17" s="1114"/>
    </row>
    <row r="18" spans="1:27" ht="12" customHeight="1">
      <c r="B18" s="1113"/>
      <c r="C18" s="1113"/>
      <c r="D18" s="1113"/>
      <c r="E18" s="1113"/>
      <c r="F18" s="1113"/>
      <c r="G18" s="1113"/>
      <c r="H18" s="1113"/>
      <c r="I18" s="1113"/>
      <c r="J18" s="1113"/>
      <c r="K18" s="1113"/>
      <c r="L18" s="1114"/>
      <c r="M18" s="1114"/>
      <c r="N18" s="1114"/>
      <c r="O18" s="1114"/>
      <c r="P18" s="1114"/>
      <c r="Q18" s="1114"/>
      <c r="R18" s="1114"/>
      <c r="S18" s="1114"/>
      <c r="T18" s="1114"/>
      <c r="U18" s="1114"/>
      <c r="V18" s="1114"/>
      <c r="W18" s="1114"/>
      <c r="X18" s="1114"/>
      <c r="Y18" s="1114"/>
      <c r="Z18" s="1114"/>
    </row>
    <row r="19" spans="1:27" ht="12" customHeight="1">
      <c r="B19" s="121"/>
      <c r="C19" s="121"/>
      <c r="D19" s="121"/>
      <c r="E19" s="121"/>
      <c r="F19" s="121"/>
      <c r="G19" s="121"/>
      <c r="H19" s="121"/>
      <c r="I19" s="121"/>
      <c r="J19" s="121"/>
      <c r="K19" s="121"/>
      <c r="L19" s="121"/>
      <c r="M19" s="121"/>
      <c r="N19" s="121"/>
      <c r="O19" s="121"/>
      <c r="P19" s="121"/>
      <c r="Q19" s="121"/>
      <c r="R19" s="121"/>
      <c r="S19" s="121"/>
      <c r="T19" s="121"/>
      <c r="U19" s="121"/>
      <c r="V19" s="121"/>
      <c r="W19" s="121"/>
      <c r="X19" s="121"/>
      <c r="Y19" s="121"/>
      <c r="Z19" s="121"/>
    </row>
    <row r="20" spans="1:27" ht="12" customHeight="1">
      <c r="B20" s="1" t="s">
        <v>4122</v>
      </c>
      <c r="F20" s="1110" t="s">
        <v>4132</v>
      </c>
      <c r="G20" s="1110"/>
      <c r="H20" s="1" t="s">
        <v>4124</v>
      </c>
    </row>
    <row r="21" spans="1:27" ht="12" customHeight="1">
      <c r="F21" s="121"/>
      <c r="G21" s="121"/>
    </row>
    <row r="22" spans="1:27" ht="12" customHeight="1">
      <c r="C22" s="862"/>
      <c r="D22" s="862"/>
      <c r="F22" s="1" t="s">
        <v>12</v>
      </c>
      <c r="H22" s="1" t="s">
        <v>11</v>
      </c>
      <c r="J22" s="1" t="s">
        <v>227</v>
      </c>
    </row>
    <row r="24" spans="1:27" ht="12" customHeight="1">
      <c r="C24" s="1135" t="s">
        <v>23</v>
      </c>
      <c r="D24" s="1135"/>
      <c r="E24" s="862" t="s">
        <v>3794</v>
      </c>
      <c r="F24" s="862"/>
      <c r="G24" s="862"/>
      <c r="H24" s="862"/>
      <c r="I24" s="862"/>
      <c r="J24" s="862"/>
      <c r="K24" s="862"/>
      <c r="L24" s="99"/>
      <c r="M24" s="972" t="s">
        <v>3918</v>
      </c>
      <c r="N24" s="973"/>
      <c r="O24" s="973"/>
      <c r="P24" s="1125"/>
      <c r="Q24" s="1128"/>
      <c r="R24" s="342" t="s">
        <v>3919</v>
      </c>
      <c r="S24" s="1129"/>
      <c r="T24" s="1128"/>
      <c r="U24" s="237"/>
      <c r="V24" s="237"/>
      <c r="W24" s="237"/>
      <c r="X24" s="237"/>
      <c r="Y24" s="237"/>
      <c r="Z24" s="238"/>
    </row>
    <row r="25" spans="1:27" ht="12" customHeight="1">
      <c r="C25" s="1135"/>
      <c r="D25" s="1135"/>
      <c r="E25" s="862"/>
      <c r="F25" s="862"/>
      <c r="G25" s="862"/>
      <c r="H25" s="862"/>
      <c r="I25" s="862"/>
      <c r="J25" s="862"/>
      <c r="K25" s="862"/>
      <c r="L25" s="190"/>
      <c r="M25" s="972" t="s">
        <v>3920</v>
      </c>
      <c r="N25" s="973"/>
      <c r="O25" s="974"/>
      <c r="P25" s="1125"/>
      <c r="Q25" s="1126"/>
      <c r="R25" s="1127"/>
      <c r="S25" s="1130" t="s">
        <v>3921</v>
      </c>
      <c r="T25" s="1131"/>
      <c r="U25" s="974"/>
      <c r="V25" s="1125"/>
      <c r="W25" s="1126"/>
      <c r="X25" s="1126"/>
      <c r="Y25" s="1126"/>
      <c r="Z25" s="1127"/>
    </row>
    <row r="26" spans="1:27" ht="12" customHeight="1">
      <c r="C26" s="1135"/>
      <c r="D26" s="1135"/>
      <c r="E26" s="862"/>
      <c r="F26" s="862"/>
      <c r="G26" s="862"/>
      <c r="H26" s="862"/>
      <c r="I26" s="862"/>
      <c r="J26" s="862"/>
      <c r="K26" s="862"/>
      <c r="L26" s="190"/>
      <c r="M26" s="972" t="s">
        <v>3922</v>
      </c>
      <c r="N26" s="973"/>
      <c r="O26" s="974"/>
      <c r="P26" s="1125"/>
      <c r="Q26" s="1126"/>
      <c r="R26" s="1127"/>
      <c r="S26" s="972" t="s">
        <v>3923</v>
      </c>
      <c r="T26" s="973"/>
      <c r="U26" s="974"/>
      <c r="V26" s="1125"/>
      <c r="W26" s="1126"/>
      <c r="X26" s="1126"/>
      <c r="Y26" s="1126"/>
      <c r="Z26" s="1127"/>
    </row>
    <row r="27" spans="1:27" ht="12" customHeight="1">
      <c r="C27" s="95"/>
      <c r="D27" s="95"/>
      <c r="E27" s="338"/>
      <c r="F27" s="338"/>
      <c r="G27" s="338"/>
      <c r="H27" s="338"/>
      <c r="I27" s="338"/>
      <c r="J27" s="338"/>
      <c r="K27" s="338"/>
      <c r="L27" s="190"/>
      <c r="M27" s="972" t="s">
        <v>3924</v>
      </c>
      <c r="N27" s="973"/>
      <c r="O27" s="973"/>
      <c r="P27" s="1046"/>
      <c r="Q27" s="1046"/>
      <c r="R27" s="1046"/>
      <c r="S27" s="1046"/>
      <c r="T27" s="1046"/>
      <c r="U27" s="1046"/>
      <c r="V27" s="1046"/>
      <c r="W27" s="1046"/>
      <c r="X27" s="1046"/>
      <c r="Y27" s="1046"/>
      <c r="Z27" s="1046"/>
    </row>
    <row r="28" spans="1:27" ht="12" customHeight="1">
      <c r="C28" s="99"/>
      <c r="D28" s="99"/>
      <c r="E28" s="99"/>
      <c r="F28" s="99"/>
      <c r="G28" s="99"/>
      <c r="H28" s="344"/>
      <c r="I28" s="344"/>
      <c r="J28" s="190"/>
      <c r="K28" s="190"/>
      <c r="L28" s="190"/>
      <c r="M28" s="99"/>
      <c r="N28" s="99"/>
      <c r="O28" s="99"/>
      <c r="P28" s="99"/>
      <c r="Q28" s="99"/>
      <c r="R28" s="99"/>
      <c r="S28" s="99"/>
      <c r="T28" s="99"/>
      <c r="U28" s="99"/>
      <c r="V28" s="99"/>
      <c r="W28" s="99"/>
      <c r="X28" s="99"/>
      <c r="Y28" s="99"/>
      <c r="Z28" s="99"/>
    </row>
    <row r="29" spans="1:27" customFormat="1" ht="18" customHeight="1">
      <c r="B29" s="923" t="s">
        <v>7284</v>
      </c>
      <c r="C29" s="924"/>
      <c r="D29" s="924"/>
      <c r="E29" s="924"/>
      <c r="F29" s="924"/>
      <c r="G29" s="924"/>
      <c r="H29" s="924"/>
      <c r="I29" s="924"/>
      <c r="J29" s="924"/>
      <c r="K29" s="924"/>
      <c r="L29" s="925"/>
      <c r="M29" s="923"/>
      <c r="N29" s="924"/>
      <c r="O29" s="924"/>
      <c r="P29" s="924"/>
      <c r="Q29" s="924"/>
      <c r="R29" s="924"/>
      <c r="S29" s="924"/>
      <c r="T29" s="924"/>
      <c r="U29" s="924"/>
      <c r="V29" s="924"/>
      <c r="W29" s="924"/>
      <c r="X29" s="924"/>
      <c r="Y29" s="924"/>
      <c r="Z29" s="925"/>
    </row>
    <row r="30" spans="1:27" customFormat="1" ht="18">
      <c r="A30" s="1"/>
      <c r="B30" s="1138"/>
      <c r="C30" s="1110"/>
      <c r="D30" s="1110"/>
      <c r="E30" s="1110"/>
      <c r="F30" s="1110"/>
      <c r="G30" s="1110"/>
      <c r="H30" s="1110"/>
      <c r="I30" s="1110"/>
      <c r="J30" s="1110"/>
      <c r="K30" s="1110"/>
      <c r="L30" s="1139"/>
      <c r="M30" s="926"/>
      <c r="N30" s="927"/>
      <c r="O30" s="927"/>
      <c r="P30" s="927"/>
      <c r="Q30" s="927"/>
      <c r="R30" s="927"/>
      <c r="S30" s="927"/>
      <c r="T30" s="927"/>
      <c r="U30" s="927"/>
      <c r="V30" s="927"/>
      <c r="W30" s="927"/>
      <c r="X30" s="927"/>
      <c r="Y30" s="927"/>
      <c r="Z30" s="928"/>
      <c r="AA30" s="1"/>
    </row>
    <row r="31" spans="1:27" s="2" customFormat="1" ht="14.55" customHeight="1">
      <c r="B31" s="1137" t="s">
        <v>7285</v>
      </c>
      <c r="C31" s="1137"/>
      <c r="D31" s="1137"/>
      <c r="E31" s="1137"/>
      <c r="F31" s="1137"/>
      <c r="G31" s="1137"/>
      <c r="H31" s="1137"/>
      <c r="I31" s="1137"/>
      <c r="J31" s="1137"/>
      <c r="K31" s="1137"/>
      <c r="L31" s="1137"/>
      <c r="M31" s="1137"/>
      <c r="N31" s="1137"/>
      <c r="O31" s="1137"/>
      <c r="P31" s="1137"/>
      <c r="Q31" s="1137"/>
      <c r="R31" s="1137"/>
      <c r="S31" s="1137"/>
      <c r="T31" s="1137"/>
      <c r="U31" s="1137"/>
      <c r="V31" s="1137"/>
      <c r="W31" s="1137"/>
      <c r="X31" s="1137"/>
      <c r="Y31" s="1137"/>
      <c r="Z31" s="1137"/>
      <c r="AA31" s="363"/>
    </row>
    <row r="32" spans="1:27" s="2" customFormat="1" ht="14.55" customHeight="1">
      <c r="B32" s="1137"/>
      <c r="C32" s="1137"/>
      <c r="D32" s="1137"/>
      <c r="E32" s="1137"/>
      <c r="F32" s="1137"/>
      <c r="G32" s="1137"/>
      <c r="H32" s="1137"/>
      <c r="I32" s="1137"/>
      <c r="J32" s="1137"/>
      <c r="K32" s="1137"/>
      <c r="L32" s="1137"/>
      <c r="M32" s="1137"/>
      <c r="N32" s="1137"/>
      <c r="O32" s="1137"/>
      <c r="P32" s="1137"/>
      <c r="Q32" s="1137"/>
      <c r="R32" s="1137"/>
      <c r="S32" s="1137"/>
      <c r="T32" s="1137"/>
      <c r="U32" s="1137"/>
      <c r="V32" s="1137"/>
      <c r="W32" s="1137"/>
      <c r="X32" s="1137"/>
      <c r="Y32" s="1137"/>
      <c r="Z32" s="1137"/>
      <c r="AA32" s="363"/>
    </row>
    <row r="33" spans="1:27" ht="12" customHeight="1">
      <c r="C33" s="120"/>
      <c r="D33" s="120"/>
      <c r="E33" s="190"/>
      <c r="F33" s="190"/>
      <c r="G33" s="190"/>
      <c r="H33" s="190"/>
      <c r="I33" s="190"/>
      <c r="J33" s="190"/>
      <c r="K33" s="190"/>
      <c r="L33" s="99"/>
      <c r="M33" s="346"/>
      <c r="N33" s="346"/>
      <c r="O33" s="346"/>
      <c r="P33" s="346"/>
      <c r="Q33" s="346"/>
      <c r="R33" s="346"/>
      <c r="S33" s="346"/>
      <c r="T33" s="346"/>
      <c r="U33" s="346"/>
      <c r="V33" s="346"/>
      <c r="W33" s="346"/>
      <c r="X33" s="346"/>
      <c r="Y33" s="346"/>
      <c r="Z33" s="346"/>
    </row>
    <row r="34" spans="1:27" ht="12" customHeight="1">
      <c r="A34" s="2"/>
      <c r="C34" s="1" t="s">
        <v>3790</v>
      </c>
      <c r="H34" s="99"/>
      <c r="I34" s="99"/>
      <c r="J34" s="99"/>
      <c r="K34" s="99"/>
      <c r="L34" s="600"/>
      <c r="M34" s="600"/>
      <c r="N34" s="600"/>
      <c r="O34" s="99"/>
      <c r="P34" s="99"/>
      <c r="Q34" s="99"/>
      <c r="R34" s="99"/>
      <c r="S34" s="99"/>
      <c r="T34" s="99"/>
      <c r="U34" s="99"/>
      <c r="V34" s="99"/>
      <c r="W34" s="99"/>
      <c r="X34" s="99"/>
      <c r="Y34" s="99"/>
      <c r="Z34" s="99"/>
    </row>
    <row r="35" spans="1:27" ht="12" customHeight="1">
      <c r="A35" s="2"/>
      <c r="C35" s="1" t="s">
        <v>3791</v>
      </c>
      <c r="D35" s="2"/>
      <c r="H35" s="95"/>
      <c r="I35" s="95"/>
      <c r="J35" s="95"/>
      <c r="K35" s="99"/>
      <c r="L35" s="600"/>
      <c r="M35" s="600"/>
      <c r="N35" s="601"/>
      <c r="O35" s="99"/>
      <c r="P35" s="600"/>
      <c r="Q35" s="600"/>
      <c r="R35" s="600"/>
      <c r="S35" s="600"/>
      <c r="T35" s="600"/>
      <c r="U35" s="600"/>
      <c r="V35" s="600"/>
      <c r="W35" s="600"/>
      <c r="X35" s="600"/>
      <c r="Y35" s="600"/>
      <c r="Z35" s="600"/>
    </row>
    <row r="37" spans="1:27" ht="12" customHeight="1">
      <c r="B37" s="1" t="s">
        <v>4125</v>
      </c>
    </row>
    <row r="38" spans="1:27" ht="12" customHeight="1">
      <c r="B38" s="364">
        <v>1</v>
      </c>
      <c r="C38" s="1264" t="s">
        <v>4109</v>
      </c>
      <c r="D38" s="1264"/>
      <c r="E38" s="1264"/>
      <c r="F38" s="1264"/>
      <c r="G38" s="1264"/>
      <c r="H38" s="1264"/>
      <c r="I38" s="1264"/>
      <c r="J38" s="1264"/>
      <c r="K38" s="1264"/>
      <c r="L38" s="1264"/>
      <c r="M38" s="1264"/>
      <c r="N38" s="1264"/>
      <c r="O38" s="1264"/>
      <c r="P38" s="1264"/>
      <c r="Q38" s="1264"/>
      <c r="R38" s="1264"/>
      <c r="S38" s="1264"/>
      <c r="T38" s="1264"/>
      <c r="U38" s="1264"/>
      <c r="V38" s="1264"/>
      <c r="W38" s="1264"/>
      <c r="X38" s="1264"/>
      <c r="Y38" s="1264"/>
      <c r="Z38" s="1264"/>
      <c r="AA38" s="1264"/>
    </row>
    <row r="39" spans="1:27" ht="2.7" customHeight="1">
      <c r="B39" s="364"/>
      <c r="C39" s="593"/>
      <c r="D39" s="593"/>
      <c r="E39" s="593"/>
      <c r="F39" s="593"/>
      <c r="G39" s="593"/>
      <c r="H39" s="593"/>
      <c r="I39" s="593"/>
      <c r="J39" s="593"/>
      <c r="K39" s="593"/>
      <c r="L39" s="593"/>
      <c r="M39" s="593"/>
      <c r="N39" s="593"/>
      <c r="O39" s="593"/>
      <c r="P39" s="593"/>
      <c r="Q39" s="593"/>
      <c r="R39" s="593"/>
      <c r="S39" s="593"/>
      <c r="T39" s="593"/>
      <c r="U39" s="593"/>
      <c r="V39" s="593"/>
      <c r="W39" s="593"/>
      <c r="X39" s="593"/>
      <c r="Y39" s="593"/>
      <c r="Z39" s="593"/>
      <c r="AA39" s="593"/>
    </row>
    <row r="40" spans="1:27" ht="12" customHeight="1">
      <c r="B40" s="364">
        <v>2</v>
      </c>
      <c r="C40" s="1264" t="s">
        <v>4110</v>
      </c>
      <c r="D40" s="1264"/>
      <c r="E40" s="1264"/>
      <c r="F40" s="1264"/>
      <c r="G40" s="1264"/>
      <c r="H40" s="1264"/>
      <c r="I40" s="1264"/>
      <c r="J40" s="1264"/>
      <c r="K40" s="1264"/>
      <c r="L40" s="1264"/>
      <c r="M40" s="1264"/>
      <c r="N40" s="1264"/>
      <c r="O40" s="1264"/>
      <c r="P40" s="1264"/>
      <c r="Q40" s="1264"/>
      <c r="R40" s="1264"/>
      <c r="S40" s="1264"/>
      <c r="T40" s="1264"/>
      <c r="U40" s="1264"/>
      <c r="V40" s="1264"/>
      <c r="W40" s="1264"/>
      <c r="X40" s="1264"/>
      <c r="Y40" s="1264"/>
      <c r="Z40" s="1264"/>
      <c r="AA40" s="1264"/>
    </row>
    <row r="41" spans="1:27" ht="2.7" customHeight="1">
      <c r="B41" s="364"/>
      <c r="C41" s="593"/>
      <c r="D41" s="593"/>
      <c r="E41" s="593"/>
      <c r="F41" s="593"/>
      <c r="G41" s="593"/>
      <c r="H41" s="593"/>
      <c r="I41" s="593"/>
      <c r="J41" s="593"/>
      <c r="K41" s="593"/>
      <c r="L41" s="593"/>
      <c r="M41" s="593"/>
      <c r="N41" s="593"/>
      <c r="O41" s="593"/>
      <c r="P41" s="593"/>
      <c r="Q41" s="593"/>
      <c r="R41" s="593"/>
      <c r="S41" s="593"/>
      <c r="T41" s="593"/>
      <c r="U41" s="593"/>
      <c r="V41" s="593"/>
      <c r="W41" s="593"/>
      <c r="X41" s="593"/>
      <c r="Y41" s="593"/>
      <c r="Z41" s="593"/>
      <c r="AA41" s="593"/>
    </row>
    <row r="42" spans="1:27" ht="67.05" customHeight="1">
      <c r="B42" s="364">
        <v>3</v>
      </c>
      <c r="C42" s="1264" t="s">
        <v>16069</v>
      </c>
      <c r="D42" s="1264"/>
      <c r="E42" s="1264"/>
      <c r="F42" s="1264"/>
      <c r="G42" s="1264"/>
      <c r="H42" s="1264"/>
      <c r="I42" s="1264"/>
      <c r="J42" s="1264"/>
      <c r="K42" s="1264"/>
      <c r="L42" s="1264"/>
      <c r="M42" s="1264"/>
      <c r="N42" s="1264"/>
      <c r="O42" s="1264"/>
      <c r="P42" s="1264"/>
      <c r="Q42" s="1264"/>
      <c r="R42" s="1264"/>
      <c r="S42" s="1264"/>
      <c r="T42" s="1264"/>
      <c r="U42" s="1264"/>
      <c r="V42" s="1264"/>
      <c r="W42" s="1264"/>
      <c r="X42" s="1264"/>
      <c r="Y42" s="1264"/>
      <c r="Z42" s="1264"/>
      <c r="AA42" s="1264"/>
    </row>
    <row r="43" spans="1:27" ht="2.7" customHeight="1">
      <c r="B43" s="364"/>
      <c r="C43" s="593"/>
      <c r="D43" s="593"/>
      <c r="E43" s="593"/>
      <c r="F43" s="593"/>
      <c r="G43" s="593"/>
      <c r="H43" s="593"/>
      <c r="I43" s="593"/>
      <c r="J43" s="593"/>
      <c r="K43" s="593"/>
      <c r="L43" s="593"/>
      <c r="M43" s="593"/>
      <c r="N43" s="593"/>
      <c r="O43" s="593"/>
      <c r="P43" s="593"/>
      <c r="Q43" s="593"/>
      <c r="R43" s="593"/>
      <c r="S43" s="593"/>
      <c r="T43" s="593"/>
      <c r="U43" s="593"/>
      <c r="V43" s="593"/>
      <c r="W43" s="593"/>
      <c r="X43" s="593"/>
      <c r="Y43" s="593"/>
      <c r="Z43" s="593"/>
      <c r="AA43" s="593"/>
    </row>
    <row r="44" spans="1:27" ht="34.049999999999997" customHeight="1">
      <c r="B44" s="364">
        <v>4</v>
      </c>
      <c r="C44" s="1264" t="s">
        <v>16070</v>
      </c>
      <c r="D44" s="1264"/>
      <c r="E44" s="1264"/>
      <c r="F44" s="1264"/>
      <c r="G44" s="1264"/>
      <c r="H44" s="1264"/>
      <c r="I44" s="1264"/>
      <c r="J44" s="1264"/>
      <c r="K44" s="1264"/>
      <c r="L44" s="1264"/>
      <c r="M44" s="1264"/>
      <c r="N44" s="1264"/>
      <c r="O44" s="1264"/>
      <c r="P44" s="1264"/>
      <c r="Q44" s="1264"/>
      <c r="R44" s="1264"/>
      <c r="S44" s="1264"/>
      <c r="T44" s="1264"/>
      <c r="U44" s="1264"/>
      <c r="V44" s="1264"/>
      <c r="W44" s="1264"/>
      <c r="X44" s="1264"/>
      <c r="Y44" s="1264"/>
      <c r="Z44" s="1264"/>
      <c r="AA44" s="1264"/>
    </row>
    <row r="45" spans="1:27" ht="2.7" customHeight="1">
      <c r="B45" s="364"/>
      <c r="C45" s="593"/>
      <c r="D45" s="593"/>
      <c r="E45" s="593"/>
      <c r="F45" s="593"/>
      <c r="G45" s="593"/>
      <c r="H45" s="593"/>
      <c r="I45" s="593"/>
      <c r="J45" s="593"/>
      <c r="K45" s="593"/>
      <c r="L45" s="593"/>
      <c r="M45" s="593"/>
      <c r="N45" s="593"/>
      <c r="O45" s="593"/>
      <c r="P45" s="593"/>
      <c r="Q45" s="593"/>
      <c r="R45" s="593"/>
      <c r="S45" s="593"/>
      <c r="T45" s="593"/>
      <c r="U45" s="593"/>
      <c r="V45" s="593"/>
      <c r="W45" s="593"/>
      <c r="X45" s="593"/>
      <c r="Y45" s="593"/>
      <c r="Z45" s="593"/>
      <c r="AA45" s="593"/>
    </row>
    <row r="46" spans="1:27" ht="22.95" customHeight="1">
      <c r="B46" s="364">
        <v>5</v>
      </c>
      <c r="C46" s="1264" t="s">
        <v>16071</v>
      </c>
      <c r="D46" s="1264"/>
      <c r="E46" s="1264"/>
      <c r="F46" s="1264"/>
      <c r="G46" s="1264"/>
      <c r="H46" s="1264"/>
      <c r="I46" s="1264"/>
      <c r="J46" s="1264"/>
      <c r="K46" s="1264"/>
      <c r="L46" s="1264"/>
      <c r="M46" s="1264"/>
      <c r="N46" s="1264"/>
      <c r="O46" s="1264"/>
      <c r="P46" s="1264"/>
      <c r="Q46" s="1264"/>
      <c r="R46" s="1264"/>
      <c r="S46" s="1264"/>
      <c r="T46" s="1264"/>
      <c r="U46" s="1264"/>
      <c r="V46" s="1264"/>
      <c r="W46" s="1264"/>
      <c r="X46" s="1264"/>
      <c r="Y46" s="1264"/>
      <c r="Z46" s="1264"/>
      <c r="AA46" s="1264"/>
    </row>
    <row r="47" spans="1:27" ht="2.7" customHeight="1">
      <c r="B47" s="364"/>
      <c r="C47" s="593"/>
      <c r="D47" s="593"/>
      <c r="E47" s="593"/>
      <c r="F47" s="593"/>
      <c r="G47" s="593"/>
      <c r="H47" s="593"/>
      <c r="I47" s="593"/>
      <c r="J47" s="593"/>
      <c r="K47" s="593"/>
      <c r="L47" s="593"/>
      <c r="M47" s="593"/>
      <c r="N47" s="593"/>
      <c r="O47" s="593"/>
      <c r="P47" s="593"/>
      <c r="Q47" s="593"/>
      <c r="R47" s="593"/>
      <c r="S47" s="593"/>
      <c r="T47" s="593"/>
      <c r="U47" s="593"/>
      <c r="V47" s="593"/>
      <c r="W47" s="593"/>
      <c r="X47" s="593"/>
      <c r="Y47" s="593"/>
      <c r="Z47" s="593"/>
      <c r="AA47" s="593"/>
    </row>
    <row r="48" spans="1:27" ht="26.4" customHeight="1">
      <c r="B48" s="364">
        <v>6</v>
      </c>
      <c r="C48" s="1264" t="s">
        <v>16072</v>
      </c>
      <c r="D48" s="1264"/>
      <c r="E48" s="1264"/>
      <c r="F48" s="1264"/>
      <c r="G48" s="1264"/>
      <c r="H48" s="1264"/>
      <c r="I48" s="1264"/>
      <c r="J48" s="1264"/>
      <c r="K48" s="1264"/>
      <c r="L48" s="1264"/>
      <c r="M48" s="1264"/>
      <c r="N48" s="1264"/>
      <c r="O48" s="1264"/>
      <c r="P48" s="1264"/>
      <c r="Q48" s="1264"/>
      <c r="R48" s="1264"/>
      <c r="S48" s="1264"/>
      <c r="T48" s="1264"/>
      <c r="U48" s="1264"/>
      <c r="V48" s="1264"/>
      <c r="W48" s="1264"/>
      <c r="X48" s="1264"/>
      <c r="Y48" s="1264"/>
      <c r="Z48" s="1264"/>
      <c r="AA48" s="1264"/>
    </row>
    <row r="49" spans="2:27" ht="2.7" customHeight="1">
      <c r="B49" s="364"/>
      <c r="C49" s="593"/>
      <c r="D49" s="593"/>
      <c r="E49" s="593"/>
      <c r="F49" s="593"/>
      <c r="G49" s="593"/>
      <c r="H49" s="593"/>
      <c r="I49" s="593"/>
      <c r="J49" s="593"/>
      <c r="K49" s="593"/>
      <c r="L49" s="593"/>
      <c r="M49" s="593"/>
      <c r="N49" s="593"/>
      <c r="O49" s="593"/>
      <c r="P49" s="593"/>
      <c r="Q49" s="593"/>
      <c r="R49" s="593"/>
      <c r="S49" s="593"/>
      <c r="T49" s="593"/>
      <c r="U49" s="593"/>
      <c r="V49" s="593"/>
      <c r="W49" s="593"/>
      <c r="X49" s="593"/>
      <c r="Y49" s="593"/>
      <c r="Z49" s="593"/>
      <c r="AA49" s="593"/>
    </row>
    <row r="50" spans="2:27" ht="12" customHeight="1">
      <c r="B50" s="364">
        <v>7</v>
      </c>
      <c r="C50" s="1264" t="s">
        <v>16067</v>
      </c>
      <c r="D50" s="1264"/>
      <c r="E50" s="1264"/>
      <c r="F50" s="1264"/>
      <c r="G50" s="1264"/>
      <c r="H50" s="1264"/>
      <c r="I50" s="1264"/>
      <c r="J50" s="1264"/>
      <c r="K50" s="1264"/>
      <c r="L50" s="1264"/>
      <c r="M50" s="1264"/>
      <c r="N50" s="1264"/>
      <c r="O50" s="1264"/>
      <c r="P50" s="1264"/>
      <c r="Q50" s="1264"/>
      <c r="R50" s="1264"/>
      <c r="S50" s="1264"/>
      <c r="T50" s="1264"/>
      <c r="U50" s="1264"/>
      <c r="V50" s="1264"/>
      <c r="W50" s="1264"/>
      <c r="X50" s="1264"/>
      <c r="Y50" s="1264"/>
      <c r="Z50" s="1264"/>
      <c r="AA50" s="1264"/>
    </row>
    <row r="51" spans="2:27" ht="2.7" customHeight="1">
      <c r="B51" s="364"/>
      <c r="C51" s="593"/>
      <c r="D51" s="593"/>
      <c r="E51" s="593"/>
      <c r="F51" s="593"/>
      <c r="G51" s="593"/>
      <c r="H51" s="593"/>
      <c r="I51" s="593"/>
      <c r="J51" s="593"/>
      <c r="K51" s="593"/>
      <c r="L51" s="593"/>
      <c r="M51" s="593"/>
      <c r="N51" s="593"/>
      <c r="O51" s="593"/>
      <c r="P51" s="593"/>
      <c r="Q51" s="593"/>
      <c r="R51" s="593"/>
      <c r="S51" s="593"/>
      <c r="T51" s="593"/>
      <c r="U51" s="593"/>
      <c r="V51" s="593"/>
      <c r="W51" s="593"/>
      <c r="X51" s="593"/>
      <c r="Y51" s="593"/>
      <c r="Z51" s="593"/>
      <c r="AA51" s="593"/>
    </row>
    <row r="52" spans="2:27" ht="23.4" customHeight="1">
      <c r="B52" s="364">
        <v>8</v>
      </c>
      <c r="C52" s="1264" t="s">
        <v>4146</v>
      </c>
      <c r="D52" s="1264"/>
      <c r="E52" s="126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row>
    <row r="53" spans="2:27" ht="12" customHeight="1">
      <c r="C53" s="94"/>
      <c r="D53" s="94"/>
    </row>
    <row r="54" spans="2:27" ht="12" customHeight="1">
      <c r="C54" s="94"/>
      <c r="D54" s="94"/>
    </row>
    <row r="55" spans="2:27" ht="12" customHeight="1">
      <c r="C55" s="94"/>
      <c r="D55" s="94"/>
    </row>
  </sheetData>
  <mergeCells count="52">
    <mergeCell ref="M29:Z30"/>
    <mergeCell ref="B31:L32"/>
    <mergeCell ref="M31:Z32"/>
    <mergeCell ref="M27:O27"/>
    <mergeCell ref="P27:Z27"/>
    <mergeCell ref="M26:O26"/>
    <mergeCell ref="P26:R26"/>
    <mergeCell ref="S26:U26"/>
    <mergeCell ref="V26:Z26"/>
    <mergeCell ref="P24:Q24"/>
    <mergeCell ref="M24:O24"/>
    <mergeCell ref="S24:T24"/>
    <mergeCell ref="M25:O25"/>
    <mergeCell ref="P25:R25"/>
    <mergeCell ref="S25:U25"/>
    <mergeCell ref="V25:Z25"/>
    <mergeCell ref="F20:G20"/>
    <mergeCell ref="C22:D22"/>
    <mergeCell ref="C24:D26"/>
    <mergeCell ref="E24:K26"/>
    <mergeCell ref="B29:L30"/>
    <mergeCell ref="L12:Z15"/>
    <mergeCell ref="B16:K16"/>
    <mergeCell ref="L16:M16"/>
    <mergeCell ref="B17:K18"/>
    <mergeCell ref="L17:Z18"/>
    <mergeCell ref="B10:G15"/>
    <mergeCell ref="H10:K11"/>
    <mergeCell ref="L10:Z11"/>
    <mergeCell ref="H12:K15"/>
    <mergeCell ref="T4:U4"/>
    <mergeCell ref="B6:K7"/>
    <mergeCell ref="L6:Z7"/>
    <mergeCell ref="B8:K9"/>
    <mergeCell ref="S8:T9"/>
    <mergeCell ref="U8:U9"/>
    <mergeCell ref="V8:V9"/>
    <mergeCell ref="W8:W9"/>
    <mergeCell ref="X8:X9"/>
    <mergeCell ref="Y8:Y9"/>
    <mergeCell ref="Z8:Z9"/>
    <mergeCell ref="L8:L9"/>
    <mergeCell ref="M8:Q9"/>
    <mergeCell ref="R8:R9"/>
    <mergeCell ref="C48:AA48"/>
    <mergeCell ref="C50:AA50"/>
    <mergeCell ref="C52:AA52"/>
    <mergeCell ref="C38:AA38"/>
    <mergeCell ref="C40:AA40"/>
    <mergeCell ref="C42:AA42"/>
    <mergeCell ref="C44:AA44"/>
    <mergeCell ref="C46:AA46"/>
  </mergeCells>
  <phoneticPr fontId="3"/>
  <dataValidations count="5">
    <dataValidation type="list" allowBlank="1" showInputMessage="1" showErrorMessage="1" sqref="T4:U4" xr:uid="{BCFFC11A-4363-446D-8C22-D8995B25F3B8}">
      <formula1>選択</formula1>
    </dataValidation>
    <dataValidation type="list" allowBlank="1" showInputMessage="1" showErrorMessage="1" sqref="Y8:Y9 R16 I22" xr:uid="{82AC0758-F43E-466E-B10D-A0D66447D570}">
      <formula1>日</formula1>
    </dataValidation>
    <dataValidation type="list" allowBlank="1" showInputMessage="1" showErrorMessage="1" sqref="W8:W9 P16 G22" xr:uid="{D5E9B150-6907-4128-85B8-F014F21204FC}">
      <formula1>月</formula1>
    </dataValidation>
    <dataValidation type="list" allowBlank="1" showInputMessage="1" showErrorMessage="1" sqref="U8:U9 N16 E22" xr:uid="{929B9996-E159-4902-A653-056F0F36DCEC}">
      <formula1>年</formula1>
    </dataValidation>
    <dataValidation type="list" allowBlank="1" showInputMessage="1" showErrorMessage="1" sqref="S8:T9 L16:M16 C22:D22" xr:uid="{8887E96C-B340-421C-8894-009DE1AB953B}">
      <formula1>元号</formula1>
    </dataValidation>
  </dataValidation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AA116-79C8-46CE-9781-517F36B32EBB}">
  <sheetPr codeName="Sheet12"/>
  <dimension ref="A2:AE76"/>
  <sheetViews>
    <sheetView view="pageBreakPreview" topLeftCell="A15" zoomScaleNormal="100" zoomScaleSheetLayoutView="100" workbookViewId="0">
      <selection activeCell="AF51" sqref="AF51"/>
    </sheetView>
  </sheetViews>
  <sheetFormatPr defaultColWidth="8.59765625" defaultRowHeight="13.2"/>
  <cols>
    <col min="1" max="1" width="1.59765625" style="1" customWidth="1"/>
    <col min="2" max="14" width="3" style="1" customWidth="1"/>
    <col min="15" max="15" width="3.296875" style="1" customWidth="1"/>
    <col min="16" max="26" width="3" style="1" customWidth="1"/>
    <col min="27" max="27" width="1.296875" style="1" customWidth="1"/>
    <col min="28" max="16384" width="8.59765625" style="1"/>
  </cols>
  <sheetData>
    <row r="2" spans="2:26">
      <c r="B2" s="2" t="s">
        <v>3940</v>
      </c>
    </row>
    <row r="3" spans="2:26">
      <c r="B3" s="2" t="s">
        <v>3941</v>
      </c>
    </row>
    <row r="4" spans="2:26" ht="19.2">
      <c r="N4" s="365" t="s">
        <v>3942</v>
      </c>
      <c r="T4" s="861"/>
      <c r="U4" s="861"/>
    </row>
    <row r="6" spans="2:26">
      <c r="B6" s="1114" t="s">
        <v>3954</v>
      </c>
      <c r="C6" s="1114"/>
      <c r="D6" s="1114"/>
      <c r="E6" s="1114"/>
      <c r="F6" s="1114"/>
      <c r="G6" s="1114"/>
      <c r="H6" s="1114"/>
      <c r="I6" s="1114"/>
      <c r="J6" s="1114"/>
      <c r="K6" s="1115"/>
      <c r="L6" s="1115"/>
      <c r="M6" s="1115"/>
      <c r="N6" s="1115"/>
      <c r="O6" s="1115"/>
      <c r="P6" s="1115"/>
      <c r="Q6" s="1115"/>
      <c r="R6" s="1115"/>
      <c r="S6" s="1115"/>
      <c r="T6" s="1115"/>
      <c r="U6" s="1115"/>
      <c r="V6" s="1115"/>
      <c r="W6" s="1115"/>
      <c r="X6" s="1115"/>
      <c r="Y6" s="1115"/>
      <c r="Z6" s="1115"/>
    </row>
    <row r="7" spans="2:26">
      <c r="B7" s="1114"/>
      <c r="C7" s="1114"/>
      <c r="D7" s="1114"/>
      <c r="E7" s="1114"/>
      <c r="F7" s="1114"/>
      <c r="G7" s="1114"/>
      <c r="H7" s="1114"/>
      <c r="I7" s="1114"/>
      <c r="J7" s="1114"/>
      <c r="K7" s="1115"/>
      <c r="L7" s="1115"/>
      <c r="M7" s="1115"/>
      <c r="N7" s="1115"/>
      <c r="O7" s="1115"/>
      <c r="P7" s="1115"/>
      <c r="Q7" s="1115"/>
      <c r="R7" s="1115"/>
      <c r="S7" s="1115"/>
      <c r="T7" s="1115"/>
      <c r="U7" s="1115"/>
      <c r="V7" s="1115"/>
      <c r="W7" s="1115"/>
      <c r="X7" s="1115"/>
      <c r="Y7" s="1115"/>
      <c r="Z7" s="1115"/>
    </row>
    <row r="8" spans="2:26">
      <c r="B8" s="1114"/>
      <c r="C8" s="1114"/>
      <c r="D8" s="1114"/>
      <c r="E8" s="1114"/>
      <c r="F8" s="1114"/>
      <c r="G8" s="1114"/>
      <c r="H8" s="1114"/>
      <c r="I8" s="1114"/>
      <c r="J8" s="1114"/>
      <c r="K8" s="1115"/>
      <c r="L8" s="1115"/>
      <c r="M8" s="1115"/>
      <c r="N8" s="1115"/>
      <c r="O8" s="1115"/>
      <c r="P8" s="1115"/>
      <c r="Q8" s="1115"/>
      <c r="R8" s="1115"/>
      <c r="S8" s="1115"/>
      <c r="T8" s="1115"/>
      <c r="U8" s="1115"/>
      <c r="V8" s="1115"/>
      <c r="W8" s="1115"/>
      <c r="X8" s="1115"/>
      <c r="Y8" s="1115"/>
      <c r="Z8" s="1115"/>
    </row>
    <row r="9" spans="2:26">
      <c r="B9" s="1114"/>
      <c r="C9" s="1114"/>
      <c r="D9" s="1114"/>
      <c r="E9" s="1114"/>
      <c r="F9" s="1114"/>
      <c r="G9" s="1114"/>
      <c r="H9" s="1114"/>
      <c r="I9" s="1114"/>
      <c r="J9" s="1114"/>
      <c r="K9" s="1115"/>
      <c r="L9" s="1115"/>
      <c r="M9" s="1115"/>
      <c r="N9" s="1115"/>
      <c r="O9" s="1115"/>
      <c r="P9" s="1115"/>
      <c r="Q9" s="1115"/>
      <c r="R9" s="1115"/>
      <c r="S9" s="1115"/>
      <c r="T9" s="1115"/>
      <c r="U9" s="1115"/>
      <c r="V9" s="1115"/>
      <c r="W9" s="1115"/>
      <c r="X9" s="1115"/>
      <c r="Y9" s="1115"/>
      <c r="Z9" s="1115"/>
    </row>
    <row r="10" spans="2:26" ht="12.6" customHeight="1">
      <c r="B10" s="1301" t="s">
        <v>3943</v>
      </c>
      <c r="C10" s="1112"/>
      <c r="D10" s="1112"/>
      <c r="E10" s="1114" t="s">
        <v>3955</v>
      </c>
      <c r="F10" s="1114"/>
      <c r="G10" s="1114"/>
      <c r="H10" s="1114"/>
      <c r="I10" s="1114"/>
      <c r="J10" s="1114"/>
      <c r="K10" s="1251" t="s">
        <v>3944</v>
      </c>
      <c r="L10" s="1251"/>
      <c r="M10" s="1251"/>
      <c r="N10" s="1251" t="s">
        <v>3945</v>
      </c>
      <c r="O10" s="1251"/>
      <c r="P10" s="1251"/>
      <c r="Q10" s="1251" t="s">
        <v>3946</v>
      </c>
      <c r="R10" s="1251"/>
      <c r="S10" s="1251"/>
      <c r="T10" s="1251" t="s">
        <v>3947</v>
      </c>
      <c r="U10" s="1251"/>
      <c r="V10" s="1251"/>
      <c r="W10" s="1251"/>
      <c r="X10" s="1251"/>
      <c r="Y10" s="1251"/>
      <c r="Z10" s="1251"/>
    </row>
    <row r="11" spans="2:26">
      <c r="B11" s="1112"/>
      <c r="C11" s="1112"/>
      <c r="D11" s="1112"/>
      <c r="E11" s="1114"/>
      <c r="F11" s="1114"/>
      <c r="G11" s="1114"/>
      <c r="H11" s="1114"/>
      <c r="I11" s="1114"/>
      <c r="J11" s="1114"/>
      <c r="K11" s="1251"/>
      <c r="L11" s="1251"/>
      <c r="M11" s="1251"/>
      <c r="N11" s="1251"/>
      <c r="O11" s="1251"/>
      <c r="P11" s="1251"/>
      <c r="Q11" s="1251"/>
      <c r="R11" s="1251"/>
      <c r="S11" s="1251"/>
      <c r="T11" s="1251"/>
      <c r="U11" s="1251"/>
      <c r="V11" s="1251"/>
      <c r="W11" s="1251"/>
      <c r="X11" s="1251"/>
      <c r="Y11" s="1251"/>
      <c r="Z11" s="1251"/>
    </row>
    <row r="12" spans="2:26">
      <c r="B12" s="1112"/>
      <c r="C12" s="1112"/>
      <c r="D12" s="1112"/>
      <c r="E12" s="1114"/>
      <c r="F12" s="1114"/>
      <c r="G12" s="1114"/>
      <c r="H12" s="1114"/>
      <c r="I12" s="1114"/>
      <c r="J12" s="1114"/>
      <c r="K12" s="1251"/>
      <c r="L12" s="1251"/>
      <c r="M12" s="1251"/>
      <c r="N12" s="1251"/>
      <c r="O12" s="1251"/>
      <c r="P12" s="1251"/>
      <c r="Q12" s="1251"/>
      <c r="R12" s="1251"/>
      <c r="S12" s="1251"/>
      <c r="T12" s="1251"/>
      <c r="U12" s="1251"/>
      <c r="V12" s="1251"/>
      <c r="W12" s="1251"/>
      <c r="X12" s="1251"/>
      <c r="Y12" s="1251"/>
      <c r="Z12" s="1251"/>
    </row>
    <row r="13" spans="2:26">
      <c r="B13" s="1112"/>
      <c r="C13" s="1112"/>
      <c r="D13" s="1112"/>
      <c r="E13" s="1115"/>
      <c r="F13" s="1115"/>
      <c r="G13" s="1115"/>
      <c r="H13" s="1115"/>
      <c r="I13" s="1115"/>
      <c r="J13" s="1115"/>
      <c r="K13" s="1115"/>
      <c r="L13" s="1115"/>
      <c r="M13" s="1115"/>
      <c r="N13" s="1115"/>
      <c r="O13" s="1115"/>
      <c r="P13" s="1115"/>
      <c r="Q13" s="1115"/>
      <c r="R13" s="1115"/>
      <c r="S13" s="1115"/>
      <c r="T13" s="1115"/>
      <c r="U13" s="1115"/>
      <c r="V13" s="1115"/>
      <c r="W13" s="1115"/>
      <c r="X13" s="1115"/>
      <c r="Y13" s="1115"/>
      <c r="Z13" s="1115"/>
    </row>
    <row r="14" spans="2:26">
      <c r="B14" s="1112"/>
      <c r="C14" s="1112"/>
      <c r="D14" s="1112"/>
      <c r="E14" s="1115"/>
      <c r="F14" s="1115"/>
      <c r="G14" s="1115"/>
      <c r="H14" s="1115"/>
      <c r="I14" s="1115"/>
      <c r="J14" s="1115"/>
      <c r="K14" s="1115"/>
      <c r="L14" s="1115"/>
      <c r="M14" s="1115"/>
      <c r="N14" s="1115"/>
      <c r="O14" s="1115"/>
      <c r="P14" s="1115"/>
      <c r="Q14" s="1115"/>
      <c r="R14" s="1115"/>
      <c r="S14" s="1115"/>
      <c r="T14" s="1115"/>
      <c r="U14" s="1115"/>
      <c r="V14" s="1115"/>
      <c r="W14" s="1115"/>
      <c r="X14" s="1115"/>
      <c r="Y14" s="1115"/>
      <c r="Z14" s="1115"/>
    </row>
    <row r="15" spans="2:26">
      <c r="B15" s="1112"/>
      <c r="C15" s="1112"/>
      <c r="D15" s="1112"/>
      <c r="E15" s="1115"/>
      <c r="F15" s="1115"/>
      <c r="G15" s="1115"/>
      <c r="H15" s="1115"/>
      <c r="I15" s="1115"/>
      <c r="J15" s="1115"/>
      <c r="K15" s="1115"/>
      <c r="L15" s="1115"/>
      <c r="M15" s="1115"/>
      <c r="N15" s="1115"/>
      <c r="O15" s="1115"/>
      <c r="P15" s="1115"/>
      <c r="Q15" s="1115"/>
      <c r="R15" s="1115"/>
      <c r="S15" s="1115"/>
      <c r="T15" s="1115"/>
      <c r="U15" s="1115"/>
      <c r="V15" s="1115"/>
      <c r="W15" s="1115"/>
      <c r="X15" s="1115"/>
      <c r="Y15" s="1115"/>
      <c r="Z15" s="1115"/>
    </row>
    <row r="16" spans="2:26" ht="12.75" customHeight="1">
      <c r="B16" s="1284" t="s">
        <v>3949</v>
      </c>
      <c r="C16" s="1285"/>
      <c r="D16" s="1286"/>
      <c r="E16" s="1251" t="s">
        <v>3948</v>
      </c>
      <c r="F16" s="1114"/>
      <c r="G16" s="1114"/>
      <c r="H16" s="1114"/>
      <c r="I16" s="1114"/>
      <c r="J16" s="1114"/>
      <c r="K16" s="1115"/>
      <c r="L16" s="1115"/>
      <c r="M16" s="1115"/>
      <c r="N16" s="1115"/>
      <c r="O16" s="1115"/>
      <c r="P16" s="1115"/>
      <c r="Q16" s="1115"/>
      <c r="R16" s="1115"/>
      <c r="S16" s="1115"/>
      <c r="T16" s="1115"/>
      <c r="U16" s="1115"/>
      <c r="V16" s="1115"/>
      <c r="W16" s="1115"/>
      <c r="X16" s="1115"/>
      <c r="Y16" s="1115"/>
      <c r="Z16" s="1115"/>
    </row>
    <row r="17" spans="2:26">
      <c r="B17" s="1287"/>
      <c r="C17" s="1288"/>
      <c r="D17" s="1289"/>
      <c r="E17" s="1114"/>
      <c r="F17" s="1114"/>
      <c r="G17" s="1114"/>
      <c r="H17" s="1114"/>
      <c r="I17" s="1114"/>
      <c r="J17" s="1114"/>
      <c r="K17" s="1115"/>
      <c r="L17" s="1115"/>
      <c r="M17" s="1115"/>
      <c r="N17" s="1115"/>
      <c r="O17" s="1115"/>
      <c r="P17" s="1115"/>
      <c r="Q17" s="1115"/>
      <c r="R17" s="1115"/>
      <c r="S17" s="1115"/>
      <c r="T17" s="1115"/>
      <c r="U17" s="1115"/>
      <c r="V17" s="1115"/>
      <c r="W17" s="1115"/>
      <c r="X17" s="1115"/>
      <c r="Y17" s="1115"/>
      <c r="Z17" s="1115"/>
    </row>
    <row r="18" spans="2:26">
      <c r="B18" s="1287"/>
      <c r="C18" s="1288"/>
      <c r="D18" s="1289"/>
      <c r="E18" s="1114"/>
      <c r="F18" s="1114"/>
      <c r="G18" s="1114"/>
      <c r="H18" s="1114"/>
      <c r="I18" s="1114"/>
      <c r="J18" s="1114"/>
      <c r="K18" s="1115"/>
      <c r="L18" s="1115"/>
      <c r="M18" s="1115"/>
      <c r="N18" s="1115"/>
      <c r="O18" s="1115"/>
      <c r="P18" s="1115"/>
      <c r="Q18" s="1115"/>
      <c r="R18" s="1115"/>
      <c r="S18" s="1115"/>
      <c r="T18" s="1115"/>
      <c r="U18" s="1115"/>
      <c r="V18" s="1115"/>
      <c r="W18" s="1115"/>
      <c r="X18" s="1115"/>
      <c r="Y18" s="1115"/>
      <c r="Z18" s="1115"/>
    </row>
    <row r="19" spans="2:26">
      <c r="B19" s="1287"/>
      <c r="C19" s="1288"/>
      <c r="D19" s="1289"/>
      <c r="E19" s="1114"/>
      <c r="F19" s="1114"/>
      <c r="G19" s="1114"/>
      <c r="H19" s="1114"/>
      <c r="I19" s="1114"/>
      <c r="J19" s="1114"/>
      <c r="K19" s="1115"/>
      <c r="L19" s="1115"/>
      <c r="M19" s="1115"/>
      <c r="N19" s="1115"/>
      <c r="O19" s="1115"/>
      <c r="P19" s="1115"/>
      <c r="Q19" s="1115"/>
      <c r="R19" s="1115"/>
      <c r="S19" s="1115"/>
      <c r="T19" s="1115"/>
      <c r="U19" s="1115"/>
      <c r="V19" s="1115"/>
      <c r="W19" s="1115"/>
      <c r="X19" s="1115"/>
      <c r="Y19" s="1115"/>
      <c r="Z19" s="1115"/>
    </row>
    <row r="20" spans="2:26">
      <c r="B20" s="1287"/>
      <c r="C20" s="1288"/>
      <c r="D20" s="1289"/>
      <c r="E20" s="1251" t="s" ph="1">
        <v>16099</v>
      </c>
      <c r="F20" s="1114" ph="1"/>
      <c r="G20" s="1114" ph="1"/>
      <c r="H20" s="1114" ph="1"/>
      <c r="I20" s="1114" ph="1"/>
      <c r="J20" s="1114" ph="1"/>
      <c r="K20" s="1115"/>
      <c r="L20" s="1115"/>
      <c r="M20" s="1115"/>
      <c r="N20" s="1115"/>
      <c r="O20" s="1115"/>
      <c r="P20" s="1115"/>
      <c r="Q20" s="1115"/>
      <c r="R20" s="1115"/>
      <c r="S20" s="1115"/>
      <c r="T20" s="1115"/>
      <c r="U20" s="1115"/>
      <c r="V20" s="1115"/>
      <c r="W20" s="1115"/>
      <c r="X20" s="1115"/>
      <c r="Y20" s="1115"/>
      <c r="Z20" s="1115"/>
    </row>
    <row r="21" spans="2:26">
      <c r="B21" s="1287"/>
      <c r="C21" s="1288"/>
      <c r="D21" s="1289"/>
      <c r="E21" s="1114" ph="1"/>
      <c r="F21" s="1114" ph="1"/>
      <c r="G21" s="1114" ph="1"/>
      <c r="H21" s="1114" ph="1"/>
      <c r="I21" s="1114" ph="1"/>
      <c r="J21" s="1114" ph="1"/>
      <c r="K21" s="1115"/>
      <c r="L21" s="1115"/>
      <c r="M21" s="1115"/>
      <c r="N21" s="1115"/>
      <c r="O21" s="1115"/>
      <c r="P21" s="1115"/>
      <c r="Q21" s="1115"/>
      <c r="R21" s="1115"/>
      <c r="S21" s="1115"/>
      <c r="T21" s="1115"/>
      <c r="U21" s="1115"/>
      <c r="V21" s="1115"/>
      <c r="W21" s="1115"/>
      <c r="X21" s="1115"/>
      <c r="Y21" s="1115"/>
      <c r="Z21" s="1115"/>
    </row>
    <row r="22" spans="2:26">
      <c r="B22" s="1287"/>
      <c r="C22" s="1288"/>
      <c r="D22" s="1289"/>
      <c r="E22" s="1114" ph="1"/>
      <c r="F22" s="1114" ph="1"/>
      <c r="G22" s="1114" ph="1"/>
      <c r="H22" s="1114" ph="1"/>
      <c r="I22" s="1114" ph="1"/>
      <c r="J22" s="1114" ph="1"/>
      <c r="K22" s="1115"/>
      <c r="L22" s="1115"/>
      <c r="M22" s="1115"/>
      <c r="N22" s="1115"/>
      <c r="O22" s="1115"/>
      <c r="P22" s="1115"/>
      <c r="Q22" s="1115"/>
      <c r="R22" s="1115"/>
      <c r="S22" s="1115"/>
      <c r="T22" s="1115"/>
      <c r="U22" s="1115"/>
      <c r="V22" s="1115"/>
      <c r="W22" s="1115"/>
      <c r="X22" s="1115"/>
      <c r="Y22" s="1115"/>
      <c r="Z22" s="1115"/>
    </row>
    <row r="23" spans="2:26">
      <c r="B23" s="1287"/>
      <c r="C23" s="1288"/>
      <c r="D23" s="1289"/>
      <c r="E23" s="1114" ph="1"/>
      <c r="F23" s="1114" ph="1"/>
      <c r="G23" s="1114" ph="1"/>
      <c r="H23" s="1114" ph="1"/>
      <c r="I23" s="1114" ph="1"/>
      <c r="J23" s="1114" ph="1"/>
      <c r="K23" s="1115"/>
      <c r="L23" s="1115"/>
      <c r="M23" s="1115"/>
      <c r="N23" s="1115"/>
      <c r="O23" s="1115"/>
      <c r="P23" s="1115"/>
      <c r="Q23" s="1115"/>
      <c r="R23" s="1115"/>
      <c r="S23" s="1115"/>
      <c r="T23" s="1115"/>
      <c r="U23" s="1115"/>
      <c r="V23" s="1115"/>
      <c r="W23" s="1115"/>
      <c r="X23" s="1115"/>
      <c r="Y23" s="1115"/>
      <c r="Z23" s="1115"/>
    </row>
    <row r="24" spans="2:26">
      <c r="B24" s="1287"/>
      <c r="C24" s="1288"/>
      <c r="D24" s="1289"/>
      <c r="E24" s="1251" t="s">
        <v>3950</v>
      </c>
      <c r="F24" s="1114"/>
      <c r="G24" s="1114"/>
      <c r="H24" s="1114"/>
      <c r="I24" s="1114"/>
      <c r="J24" s="1114"/>
      <c r="K24" s="1115"/>
      <c r="L24" s="1115"/>
      <c r="M24" s="1115"/>
      <c r="N24" s="1115"/>
      <c r="O24" s="1115"/>
      <c r="P24" s="1115"/>
      <c r="Q24" s="1115"/>
      <c r="R24" s="1115"/>
      <c r="S24" s="1115"/>
      <c r="T24" s="1115"/>
      <c r="U24" s="1115"/>
      <c r="V24" s="1115"/>
      <c r="W24" s="1115"/>
      <c r="X24" s="1115"/>
      <c r="Y24" s="1115"/>
      <c r="Z24" s="1115"/>
    </row>
    <row r="25" spans="2:26">
      <c r="B25" s="1287"/>
      <c r="C25" s="1288"/>
      <c r="D25" s="1289"/>
      <c r="E25" s="1114"/>
      <c r="F25" s="1114"/>
      <c r="G25" s="1114"/>
      <c r="H25" s="1114"/>
      <c r="I25" s="1114"/>
      <c r="J25" s="1114"/>
      <c r="K25" s="1115"/>
      <c r="L25" s="1115"/>
      <c r="M25" s="1115"/>
      <c r="N25" s="1115"/>
      <c r="O25" s="1115"/>
      <c r="P25" s="1115"/>
      <c r="Q25" s="1115"/>
      <c r="R25" s="1115"/>
      <c r="S25" s="1115"/>
      <c r="T25" s="1115"/>
      <c r="U25" s="1115"/>
      <c r="V25" s="1115"/>
      <c r="W25" s="1115"/>
      <c r="X25" s="1115"/>
      <c r="Y25" s="1115"/>
      <c r="Z25" s="1115"/>
    </row>
    <row r="26" spans="2:26">
      <c r="B26" s="1287"/>
      <c r="C26" s="1288"/>
      <c r="D26" s="1289"/>
      <c r="E26" s="1114"/>
      <c r="F26" s="1114"/>
      <c r="G26" s="1114"/>
      <c r="H26" s="1114"/>
      <c r="I26" s="1114"/>
      <c r="J26" s="1114"/>
      <c r="K26" s="1115"/>
      <c r="L26" s="1115"/>
      <c r="M26" s="1115"/>
      <c r="N26" s="1115"/>
      <c r="O26" s="1115"/>
      <c r="P26" s="1115"/>
      <c r="Q26" s="1115"/>
      <c r="R26" s="1115"/>
      <c r="S26" s="1115"/>
      <c r="T26" s="1115"/>
      <c r="U26" s="1115"/>
      <c r="V26" s="1115"/>
      <c r="W26" s="1115"/>
      <c r="X26" s="1115"/>
      <c r="Y26" s="1115"/>
      <c r="Z26" s="1115"/>
    </row>
    <row r="27" spans="2:26">
      <c r="B27" s="1287"/>
      <c r="C27" s="1288"/>
      <c r="D27" s="1289"/>
      <c r="E27" s="1114"/>
      <c r="F27" s="1114"/>
      <c r="G27" s="1114"/>
      <c r="H27" s="1114"/>
      <c r="I27" s="1114"/>
      <c r="J27" s="1114"/>
      <c r="K27" s="1115"/>
      <c r="L27" s="1115"/>
      <c r="M27" s="1115"/>
      <c r="N27" s="1115"/>
      <c r="O27" s="1115"/>
      <c r="P27" s="1115"/>
      <c r="Q27" s="1115"/>
      <c r="R27" s="1115"/>
      <c r="S27" s="1115"/>
      <c r="T27" s="1115"/>
      <c r="U27" s="1115"/>
      <c r="V27" s="1115"/>
      <c r="W27" s="1115"/>
      <c r="X27" s="1115"/>
      <c r="Y27" s="1115"/>
      <c r="Z27" s="1115"/>
    </row>
    <row r="28" spans="2:26">
      <c r="B28" s="1287"/>
      <c r="C28" s="1288"/>
      <c r="D28" s="1289"/>
      <c r="E28" s="1114"/>
      <c r="F28" s="1114"/>
      <c r="G28" s="1114"/>
      <c r="H28" s="1114"/>
      <c r="I28" s="1114"/>
      <c r="J28" s="1114"/>
      <c r="K28" s="1115"/>
      <c r="L28" s="1115"/>
      <c r="M28" s="1115"/>
      <c r="N28" s="1115"/>
      <c r="O28" s="1115"/>
      <c r="P28" s="1115"/>
      <c r="Q28" s="1115"/>
      <c r="R28" s="1115"/>
      <c r="S28" s="1115"/>
      <c r="T28" s="1115"/>
      <c r="U28" s="1115"/>
      <c r="V28" s="1115"/>
      <c r="W28" s="1115"/>
      <c r="X28" s="1115"/>
      <c r="Y28" s="1115"/>
      <c r="Z28" s="1115"/>
    </row>
    <row r="29" spans="2:26">
      <c r="B29" s="1287"/>
      <c r="C29" s="1288"/>
      <c r="D29" s="1289"/>
      <c r="E29" s="1251" t="s">
        <v>3951</v>
      </c>
      <c r="F29" s="1114"/>
      <c r="G29" s="1114"/>
      <c r="H29" s="1114"/>
      <c r="I29" s="1114"/>
      <c r="J29" s="1114"/>
      <c r="K29" s="1293"/>
      <c r="L29" s="1293"/>
      <c r="M29" s="1293"/>
      <c r="N29" s="1293"/>
      <c r="O29" s="1293"/>
      <c r="P29" s="1293"/>
      <c r="Q29" s="1293"/>
      <c r="R29" s="1293"/>
      <c r="S29" s="1293"/>
      <c r="T29" s="1293"/>
      <c r="U29" s="1293"/>
      <c r="V29" s="1293"/>
      <c r="W29" s="1293"/>
      <c r="X29" s="1293"/>
      <c r="Y29" s="1293"/>
      <c r="Z29" s="1293"/>
    </row>
    <row r="30" spans="2:26">
      <c r="B30" s="1287"/>
      <c r="C30" s="1288"/>
      <c r="D30" s="1289"/>
      <c r="E30" s="1114"/>
      <c r="F30" s="1114"/>
      <c r="G30" s="1114"/>
      <c r="H30" s="1114"/>
      <c r="I30" s="1114"/>
      <c r="J30" s="1114"/>
      <c r="K30" s="1293"/>
      <c r="L30" s="1293"/>
      <c r="M30" s="1293"/>
      <c r="N30" s="1293"/>
      <c r="O30" s="1293"/>
      <c r="P30" s="1293"/>
      <c r="Q30" s="1293"/>
      <c r="R30" s="1293"/>
      <c r="S30" s="1293"/>
      <c r="T30" s="1293"/>
      <c r="U30" s="1293"/>
      <c r="V30" s="1293"/>
      <c r="W30" s="1293"/>
      <c r="X30" s="1293"/>
      <c r="Y30" s="1293"/>
      <c r="Z30" s="1293"/>
    </row>
    <row r="31" spans="2:26">
      <c r="B31" s="1287"/>
      <c r="C31" s="1288"/>
      <c r="D31" s="1289"/>
      <c r="E31" s="1114"/>
      <c r="F31" s="1114"/>
      <c r="G31" s="1114"/>
      <c r="H31" s="1114"/>
      <c r="I31" s="1114"/>
      <c r="J31" s="1114"/>
      <c r="K31" s="1293"/>
      <c r="L31" s="1293"/>
      <c r="M31" s="1293"/>
      <c r="N31" s="1293"/>
      <c r="O31" s="1293"/>
      <c r="P31" s="1293"/>
      <c r="Q31" s="1293"/>
      <c r="R31" s="1293"/>
      <c r="S31" s="1293"/>
      <c r="T31" s="1293"/>
      <c r="U31" s="1293"/>
      <c r="V31" s="1293"/>
      <c r="W31" s="1293"/>
      <c r="X31" s="1293"/>
      <c r="Y31" s="1293"/>
      <c r="Z31" s="1293"/>
    </row>
    <row r="32" spans="2:26" ht="14.25" customHeight="1">
      <c r="B32" s="1290"/>
      <c r="C32" s="1291"/>
      <c r="D32" s="1292"/>
      <c r="E32" s="1261"/>
      <c r="F32" s="1261"/>
      <c r="G32" s="1261"/>
      <c r="H32" s="1261"/>
      <c r="I32" s="1261"/>
      <c r="J32" s="1261"/>
      <c r="K32" s="1293"/>
      <c r="L32" s="1293"/>
      <c r="M32" s="1293"/>
      <c r="N32" s="1293"/>
      <c r="O32" s="1293"/>
      <c r="P32" s="1293"/>
      <c r="Q32" s="1293"/>
      <c r="R32" s="1293"/>
      <c r="S32" s="1293"/>
      <c r="T32" s="1293"/>
      <c r="U32" s="1293"/>
      <c r="V32" s="1293"/>
      <c r="W32" s="1293"/>
      <c r="X32" s="1293"/>
      <c r="Y32" s="1293"/>
      <c r="Z32" s="1293"/>
    </row>
    <row r="33" spans="2:26" ht="15.6" customHeight="1">
      <c r="B33" s="1082" t="s">
        <v>16101</v>
      </c>
      <c r="C33" s="1012"/>
      <c r="D33" s="1078"/>
      <c r="E33" s="580" t="s">
        <v>3952</v>
      </c>
      <c r="F33" s="172"/>
      <c r="G33" s="172"/>
      <c r="H33" s="172"/>
      <c r="I33" s="172"/>
      <c r="J33" s="172"/>
      <c r="K33" s="172"/>
      <c r="L33" s="172"/>
      <c r="M33" s="172"/>
      <c r="N33" s="172"/>
      <c r="O33" s="172"/>
      <c r="P33" s="172"/>
      <c r="Q33" s="172"/>
      <c r="R33" s="172"/>
      <c r="S33" s="172"/>
      <c r="T33" s="172"/>
      <c r="U33" s="172"/>
      <c r="V33" s="172"/>
      <c r="W33" s="172"/>
      <c r="X33" s="172"/>
      <c r="Y33" s="172"/>
      <c r="Z33" s="173"/>
    </row>
    <row r="34" spans="2:26" ht="18" customHeight="1">
      <c r="B34" s="1109"/>
      <c r="C34" s="1110"/>
      <c r="D34" s="1111"/>
      <c r="E34" s="589" t="s">
        <v>16102</v>
      </c>
      <c r="F34" s="1166" t="s">
        <v>16103</v>
      </c>
      <c r="G34" s="1166"/>
      <c r="H34" s="1166"/>
      <c r="I34" s="1166"/>
      <c r="J34" s="1277"/>
      <c r="K34" s="1277"/>
      <c r="L34" s="1277"/>
      <c r="M34" s="1277"/>
      <c r="N34" s="1277"/>
      <c r="O34" s="1277"/>
      <c r="P34" s="603"/>
      <c r="Q34" s="603"/>
      <c r="R34" s="603"/>
      <c r="S34" s="603"/>
      <c r="T34" s="603"/>
      <c r="U34" s="603"/>
      <c r="V34" s="603"/>
      <c r="W34" s="603"/>
      <c r="X34" s="603"/>
      <c r="Y34" s="603"/>
      <c r="Z34" s="604"/>
    </row>
    <row r="35" spans="2:26" ht="16.2" customHeight="1">
      <c r="B35" s="1109"/>
      <c r="C35" s="1110"/>
      <c r="D35" s="1111"/>
      <c r="E35" s="589"/>
      <c r="F35" s="1166" t="s">
        <v>1537</v>
      </c>
      <c r="G35" s="1166"/>
      <c r="H35" s="1166"/>
      <c r="I35" s="1166"/>
      <c r="J35" s="1277"/>
      <c r="K35" s="1277"/>
      <c r="L35" s="1277"/>
      <c r="M35" s="1277"/>
      <c r="N35" s="1277"/>
      <c r="O35" s="1277"/>
      <c r="P35" s="1277"/>
      <c r="Q35" s="1277"/>
      <c r="R35" s="1277"/>
      <c r="S35" s="1277"/>
      <c r="T35" s="1277"/>
      <c r="U35" s="1277"/>
      <c r="V35" s="1277"/>
      <c r="W35" s="1277"/>
      <c r="X35" s="1277"/>
      <c r="Y35" s="1277"/>
      <c r="Z35" s="1282"/>
    </row>
    <row r="36" spans="2:26" ht="18" customHeight="1">
      <c r="B36" s="1109"/>
      <c r="C36" s="1110"/>
      <c r="D36" s="1111"/>
      <c r="F36" s="1166" t="s">
        <v>16100</v>
      </c>
      <c r="G36" s="1166"/>
      <c r="H36" s="1166"/>
      <c r="I36" s="1166"/>
      <c r="J36" s="1277" t="s">
        <v>16104</v>
      </c>
      <c r="K36" s="1277"/>
      <c r="L36" s="1277"/>
      <c r="M36" s="1277"/>
      <c r="N36" s="1277"/>
      <c r="O36" s="1277"/>
      <c r="P36" s="1277"/>
      <c r="Q36" s="1277"/>
      <c r="R36" s="1277"/>
      <c r="S36" s="1277"/>
      <c r="T36" s="1277"/>
      <c r="U36" s="1277"/>
      <c r="V36" s="1277"/>
      <c r="W36" s="1277"/>
      <c r="X36" s="1277"/>
      <c r="Y36" s="1277"/>
      <c r="Z36" s="1282"/>
    </row>
    <row r="37" spans="2:26">
      <c r="B37" s="1109"/>
      <c r="C37" s="1110"/>
      <c r="D37" s="1111"/>
      <c r="F37" s="96"/>
      <c r="Z37" s="182"/>
    </row>
    <row r="38" spans="2:26" ht="18" customHeight="1">
      <c r="B38" s="1109"/>
      <c r="C38" s="1110"/>
      <c r="D38" s="1111"/>
      <c r="E38" s="1" t="s">
        <v>3953</v>
      </c>
      <c r="J38" s="1283" t="s">
        <v>8</v>
      </c>
      <c r="K38" s="1280"/>
      <c r="L38" s="1281"/>
      <c r="M38" s="1280"/>
      <c r="N38" s="1280"/>
      <c r="O38" s="1280"/>
      <c r="P38" s="1280"/>
      <c r="Q38" s="1280"/>
      <c r="R38" s="1280"/>
      <c r="S38" s="1280"/>
      <c r="T38" s="1280"/>
      <c r="U38" s="1280"/>
      <c r="V38" s="1280"/>
      <c r="W38" s="1281"/>
      <c r="Z38" s="182"/>
    </row>
    <row r="39" spans="2:26">
      <c r="B39" s="1109"/>
      <c r="C39" s="1110"/>
      <c r="D39" s="1111"/>
      <c r="J39" s="1272" t="s">
        <v>3918</v>
      </c>
      <c r="K39" s="1273"/>
      <c r="L39" s="1274"/>
      <c r="M39" s="1184"/>
      <c r="N39" s="1185"/>
      <c r="O39" s="344" t="s">
        <v>3919</v>
      </c>
      <c r="P39" s="1275"/>
      <c r="Q39" s="1276"/>
      <c r="R39" s="120"/>
      <c r="S39" s="590"/>
      <c r="T39" s="591"/>
      <c r="U39" s="591"/>
      <c r="V39" s="591"/>
      <c r="W39" s="605"/>
      <c r="Z39" s="182"/>
    </row>
    <row r="40" spans="2:26">
      <c r="B40" s="1109"/>
      <c r="C40" s="1110"/>
      <c r="D40" s="1111"/>
      <c r="J40" s="1270" t="s">
        <v>3920</v>
      </c>
      <c r="K40" s="1270"/>
      <c r="L40" s="1270"/>
      <c r="M40" s="1271"/>
      <c r="N40" s="1271"/>
      <c r="O40" s="1271"/>
      <c r="P40" s="1270" t="s">
        <v>3921</v>
      </c>
      <c r="Q40" s="1270"/>
      <c r="R40" s="1270"/>
      <c r="S40" s="1271"/>
      <c r="T40" s="1271"/>
      <c r="U40" s="1271"/>
      <c r="V40" s="1271"/>
      <c r="W40" s="1271"/>
      <c r="X40" s="96"/>
      <c r="Y40" s="96"/>
      <c r="Z40" s="182"/>
    </row>
    <row r="41" spans="2:26">
      <c r="B41" s="1109"/>
      <c r="C41" s="1110"/>
      <c r="D41" s="1111"/>
      <c r="J41" s="1270" t="s">
        <v>3922</v>
      </c>
      <c r="K41" s="1270"/>
      <c r="L41" s="1270"/>
      <c r="M41" s="1271"/>
      <c r="N41" s="1271"/>
      <c r="O41" s="1271"/>
      <c r="P41" s="1270" t="s">
        <v>3923</v>
      </c>
      <c r="Q41" s="1270"/>
      <c r="R41" s="1270"/>
      <c r="S41" s="1271"/>
      <c r="T41" s="1271"/>
      <c r="U41" s="1271"/>
      <c r="V41" s="1271"/>
      <c r="W41" s="1271"/>
      <c r="X41" s="96"/>
      <c r="Y41" s="96"/>
      <c r="Z41" s="182"/>
    </row>
    <row r="42" spans="2:26">
      <c r="B42" s="1083"/>
      <c r="C42" s="1013"/>
      <c r="D42" s="1079"/>
      <c r="E42" s="177"/>
      <c r="F42" s="177"/>
      <c r="G42" s="177"/>
      <c r="H42" s="177"/>
      <c r="I42" s="177"/>
      <c r="J42" s="1278" t="s">
        <v>3924</v>
      </c>
      <c r="K42" s="1278"/>
      <c r="L42" s="1278"/>
      <c r="M42" s="1279"/>
      <c r="N42" s="1279"/>
      <c r="O42" s="1279"/>
      <c r="P42" s="1279"/>
      <c r="Q42" s="1279"/>
      <c r="R42" s="1279"/>
      <c r="S42" s="1279"/>
      <c r="T42" s="1279"/>
      <c r="U42" s="1279"/>
      <c r="V42" s="1279"/>
      <c r="W42" s="1279"/>
      <c r="X42" s="582"/>
      <c r="Y42" s="582"/>
      <c r="Z42" s="178"/>
    </row>
    <row r="43" spans="2:26">
      <c r="T43" s="96"/>
      <c r="U43" s="96"/>
      <c r="V43" s="96"/>
      <c r="W43" s="96"/>
      <c r="X43" s="96"/>
      <c r="Y43" s="96"/>
    </row>
    <row r="44" spans="2:26">
      <c r="O44" s="121"/>
      <c r="P44" s="121"/>
      <c r="Q44" s="96"/>
      <c r="R44" s="96"/>
      <c r="S44" s="96"/>
      <c r="T44" s="96"/>
      <c r="U44" s="96"/>
      <c r="V44" s="96"/>
      <c r="W44" s="96"/>
      <c r="X44" s="96"/>
      <c r="Y44" s="96"/>
    </row>
    <row r="45" spans="2:26">
      <c r="C45" s="2" t="s">
        <v>3789</v>
      </c>
    </row>
    <row r="47" spans="2:26" ht="12.45" customHeight="1">
      <c r="B47" s="121"/>
      <c r="D47" s="862"/>
      <c r="E47" s="862"/>
      <c r="G47" s="1" t="s">
        <v>12</v>
      </c>
      <c r="I47" s="1" t="s">
        <v>11</v>
      </c>
      <c r="K47" s="1" t="s">
        <v>227</v>
      </c>
    </row>
    <row r="48" spans="2:26">
      <c r="D48" s="2" t="s">
        <v>3956</v>
      </c>
      <c r="E48" s="2" t="s">
        <v>3957</v>
      </c>
      <c r="P48" s="98"/>
      <c r="Q48" s="98"/>
      <c r="R48" s="98"/>
      <c r="S48" s="98"/>
    </row>
    <row r="49" spans="1:31" ht="12.6" customHeight="1">
      <c r="F49" s="1294" t="s">
        <v>3958</v>
      </c>
      <c r="G49" s="1294"/>
      <c r="H49" s="1294"/>
      <c r="I49" s="1294"/>
      <c r="J49" s="1294"/>
      <c r="K49" s="872" t="s">
        <v>3918</v>
      </c>
      <c r="L49" s="873"/>
      <c r="M49" s="874"/>
      <c r="N49" s="866"/>
      <c r="O49" s="867"/>
      <c r="P49" s="344" t="s">
        <v>3919</v>
      </c>
      <c r="Q49" s="1275"/>
      <c r="R49" s="1276"/>
      <c r="S49" s="120"/>
      <c r="T49" s="584"/>
      <c r="U49" s="194"/>
      <c r="V49" s="194"/>
      <c r="W49" s="194"/>
      <c r="X49" s="195"/>
      <c r="Y49" s="120"/>
      <c r="Z49" s="120"/>
    </row>
    <row r="50" spans="1:31" ht="18" customHeight="1">
      <c r="F50" s="1294"/>
      <c r="G50" s="1294"/>
      <c r="H50" s="1294"/>
      <c r="I50" s="1294"/>
      <c r="J50" s="1294"/>
      <c r="K50" s="1270" t="s">
        <v>3920</v>
      </c>
      <c r="L50" s="1270"/>
      <c r="M50" s="1270"/>
      <c r="N50" s="1271"/>
      <c r="O50" s="1271"/>
      <c r="P50" s="1271"/>
      <c r="Q50" s="1270" t="s">
        <v>3921</v>
      </c>
      <c r="R50" s="1270"/>
      <c r="S50" s="1270"/>
      <c r="T50" s="1271"/>
      <c r="U50" s="1271"/>
      <c r="V50" s="1271"/>
      <c r="W50" s="1271"/>
      <c r="X50" s="1271"/>
      <c r="Y50" s="242"/>
      <c r="Z50" s="242"/>
    </row>
    <row r="51" spans="1:31" ht="18" customHeight="1">
      <c r="F51" s="1294"/>
      <c r="G51" s="1294"/>
      <c r="H51" s="1294"/>
      <c r="I51" s="1294"/>
      <c r="J51" s="1294"/>
      <c r="K51" s="1270" t="s">
        <v>3922</v>
      </c>
      <c r="L51" s="1270"/>
      <c r="M51" s="1270"/>
      <c r="N51" s="1271"/>
      <c r="O51" s="1271"/>
      <c r="P51" s="1271"/>
      <c r="Q51" s="1270" t="s">
        <v>3923</v>
      </c>
      <c r="R51" s="1270"/>
      <c r="S51" s="1270"/>
      <c r="T51" s="1271"/>
      <c r="U51" s="1271"/>
      <c r="V51" s="1271"/>
      <c r="W51" s="1271"/>
      <c r="X51" s="1271"/>
      <c r="Y51" s="242"/>
      <c r="Z51" s="242"/>
    </row>
    <row r="52" spans="1:31" ht="18" customHeight="1">
      <c r="K52" s="1270" t="s">
        <v>3924</v>
      </c>
      <c r="L52" s="1270"/>
      <c r="M52" s="1270"/>
      <c r="N52" s="1271"/>
      <c r="O52" s="1271"/>
      <c r="P52" s="1271"/>
      <c r="Q52" s="1271"/>
      <c r="R52" s="1271"/>
      <c r="S52" s="1271"/>
      <c r="T52" s="1271"/>
      <c r="U52" s="1271"/>
      <c r="V52" s="1271"/>
      <c r="W52" s="1271"/>
      <c r="X52" s="1271"/>
      <c r="Y52" s="242"/>
      <c r="Z52" s="242"/>
    </row>
    <row r="54" spans="1:31" ht="18" customHeight="1">
      <c r="D54" s="2" ph="1"/>
      <c r="E54" s="2" ph="1"/>
      <c r="F54" s="1" t="s">
        <v>7286</v>
      </c>
      <c r="M54" s="1298"/>
      <c r="N54" s="1299"/>
      <c r="O54" s="1299"/>
      <c r="P54" s="1299"/>
      <c r="Q54" s="1299"/>
      <c r="R54" s="1299"/>
      <c r="S54" s="1299"/>
      <c r="T54" s="1299"/>
      <c r="U54" s="1300"/>
      <c r="V54" s="366"/>
      <c r="W54" s="366"/>
      <c r="X54" s="366"/>
      <c r="Y54" s="366"/>
      <c r="Z54" s="366"/>
      <c r="AA54" s="366"/>
      <c r="AB54" s="366"/>
      <c r="AC54" s="366"/>
      <c r="AD54" s="366"/>
      <c r="AE54" s="366"/>
    </row>
    <row r="55" spans="1:31" ht="12.45" customHeight="1">
      <c r="F55" s="1294" t="s">
        <v>7287</v>
      </c>
      <c r="G55" s="1294"/>
      <c r="H55" s="1294"/>
      <c r="I55" s="1294"/>
      <c r="J55" s="1294"/>
      <c r="K55" s="1294"/>
      <c r="M55" s="923"/>
      <c r="N55" s="924"/>
      <c r="O55" s="924"/>
      <c r="P55" s="924"/>
      <c r="Q55" s="924"/>
      <c r="R55" s="924"/>
      <c r="S55" s="924"/>
      <c r="T55" s="924"/>
      <c r="U55" s="925"/>
    </row>
    <row r="56" spans="1:31">
      <c r="F56" s="1294"/>
      <c r="G56" s="1294"/>
      <c r="H56" s="1294"/>
      <c r="I56" s="1294"/>
      <c r="J56" s="1294"/>
      <c r="K56" s="1294"/>
      <c r="M56" s="1138"/>
      <c r="N56" s="1110"/>
      <c r="O56" s="1110"/>
      <c r="P56" s="1110"/>
      <c r="Q56" s="1110"/>
      <c r="R56" s="1110"/>
      <c r="S56" s="1110"/>
      <c r="T56" s="1110"/>
      <c r="U56" s="1139"/>
    </row>
    <row r="57" spans="1:31">
      <c r="F57" s="1294"/>
      <c r="G57" s="1294"/>
      <c r="H57" s="1294"/>
      <c r="I57" s="1294"/>
      <c r="J57" s="1294"/>
      <c r="K57" s="1294"/>
      <c r="M57" s="926"/>
      <c r="N57" s="927"/>
      <c r="O57" s="927"/>
      <c r="P57" s="927"/>
      <c r="Q57" s="927"/>
      <c r="R57" s="927"/>
      <c r="S57" s="927"/>
      <c r="T57" s="927"/>
      <c r="U57" s="928"/>
    </row>
    <row r="58" spans="1:31" ht="42.45" customHeight="1">
      <c r="F58" s="1136" t="s">
        <v>7288</v>
      </c>
      <c r="G58" s="1136"/>
      <c r="H58" s="1136"/>
      <c r="I58" s="1136"/>
      <c r="J58" s="1136"/>
      <c r="K58" s="1136"/>
      <c r="M58" s="1195"/>
      <c r="N58" s="920"/>
      <c r="O58" s="920"/>
      <c r="P58" s="920"/>
      <c r="Q58" s="920"/>
      <c r="R58" s="924"/>
      <c r="S58" s="924"/>
      <c r="T58" s="924"/>
      <c r="U58" s="925"/>
    </row>
    <row r="59" spans="1:31">
      <c r="O59" s="94" t="s">
        <v>3959</v>
      </c>
      <c r="P59" s="94"/>
      <c r="Q59" s="94"/>
      <c r="R59" s="1295"/>
      <c r="S59" s="1296"/>
      <c r="T59" s="1296"/>
      <c r="U59" s="1296"/>
      <c r="V59" s="1296"/>
      <c r="W59" s="1296"/>
      <c r="X59" s="1297"/>
    </row>
    <row r="60" spans="1:31">
      <c r="O60" s="94" t="s">
        <v>3960</v>
      </c>
      <c r="P60" s="94"/>
      <c r="Q60" s="94"/>
      <c r="R60" s="1295"/>
      <c r="S60" s="1296"/>
      <c r="T60" s="1296"/>
      <c r="U60" s="1296"/>
      <c r="V60" s="1296"/>
      <c r="W60" s="1296"/>
      <c r="X60" s="1296"/>
      <c r="Y60" s="104"/>
    </row>
    <row r="61" spans="1:31" ht="12" customHeight="1">
      <c r="A61" s="2"/>
      <c r="C61" s="1" t="s">
        <v>3790</v>
      </c>
      <c r="H61" s="99"/>
      <c r="I61" s="99"/>
      <c r="J61" s="99"/>
      <c r="K61" s="99"/>
      <c r="L61" s="600"/>
      <c r="M61" s="600"/>
      <c r="N61" s="600"/>
      <c r="O61" s="99"/>
      <c r="P61" s="99"/>
      <c r="Q61" s="99"/>
      <c r="R61" s="99"/>
      <c r="S61" s="99"/>
      <c r="T61" s="99"/>
      <c r="U61" s="99"/>
      <c r="V61" s="99"/>
      <c r="W61" s="99"/>
      <c r="X61" s="99"/>
      <c r="Y61" s="99"/>
      <c r="Z61" s="99"/>
    </row>
    <row r="62" spans="1:31" ht="12" customHeight="1">
      <c r="A62" s="2"/>
      <c r="C62" s="1" t="s">
        <v>3791</v>
      </c>
      <c r="D62" s="2"/>
      <c r="H62" s="95"/>
      <c r="I62" s="95"/>
      <c r="J62" s="95"/>
      <c r="K62" s="99"/>
      <c r="L62" s="600"/>
      <c r="M62" s="600"/>
      <c r="N62" s="601"/>
      <c r="O62" s="99"/>
      <c r="P62" s="600"/>
      <c r="Q62" s="600"/>
      <c r="R62" s="600"/>
      <c r="S62" s="600"/>
      <c r="T62" s="600"/>
      <c r="U62" s="600"/>
      <c r="V62" s="600"/>
      <c r="W62" s="600"/>
      <c r="X62" s="600"/>
      <c r="Y62" s="600"/>
      <c r="Z62" s="600"/>
    </row>
    <row r="66" spans="2:27">
      <c r="B66" s="2" t="s">
        <v>3961</v>
      </c>
    </row>
    <row r="67" spans="2:27">
      <c r="B67" s="2" t="s">
        <v>3962</v>
      </c>
    </row>
    <row r="69" spans="2:27">
      <c r="B69" s="1" t="s">
        <v>3963</v>
      </c>
    </row>
    <row r="70" spans="2:27" ht="13.35" customHeight="1">
      <c r="B70" s="117">
        <v>1</v>
      </c>
      <c r="C70" s="851" t="s">
        <v>16078</v>
      </c>
      <c r="D70" s="851"/>
      <c r="E70" s="851"/>
      <c r="F70" s="851"/>
      <c r="G70" s="851"/>
      <c r="H70" s="851"/>
      <c r="I70" s="851"/>
      <c r="J70" s="851"/>
      <c r="K70" s="851"/>
      <c r="L70" s="851"/>
      <c r="M70" s="851"/>
      <c r="N70" s="851"/>
      <c r="O70" s="851"/>
      <c r="P70" s="851"/>
      <c r="Q70" s="851"/>
      <c r="R70" s="851"/>
      <c r="S70" s="851"/>
      <c r="T70" s="851"/>
      <c r="U70" s="851"/>
      <c r="V70" s="851"/>
      <c r="W70" s="851"/>
      <c r="X70" s="851"/>
      <c r="Y70" s="851"/>
      <c r="Z70" s="851"/>
      <c r="AA70" s="851"/>
    </row>
    <row r="71" spans="2:27" ht="4.5" customHeight="1">
      <c r="B71" s="117"/>
      <c r="C71" s="118"/>
      <c r="D71" s="118"/>
      <c r="E71" s="118"/>
      <c r="F71" s="118"/>
      <c r="G71" s="118"/>
      <c r="H71" s="118"/>
      <c r="I71" s="118"/>
      <c r="J71" s="118"/>
      <c r="K71" s="118"/>
      <c r="L71" s="118"/>
      <c r="M71" s="118"/>
      <c r="N71" s="118"/>
      <c r="O71" s="118"/>
      <c r="P71" s="118"/>
      <c r="Q71" s="118"/>
      <c r="R71" s="118"/>
      <c r="S71" s="118"/>
      <c r="T71" s="118"/>
      <c r="U71" s="118"/>
      <c r="V71" s="118"/>
      <c r="W71" s="118"/>
      <c r="X71" s="118"/>
      <c r="Y71" s="118"/>
      <c r="Z71" s="118"/>
      <c r="AA71" s="118"/>
    </row>
    <row r="72" spans="2:27" ht="13.35" customHeight="1">
      <c r="B72" s="117" ph="1">
        <v>2</v>
      </c>
      <c r="C72" s="851" t="s">
        <v>16079</v>
      </c>
      <c r="D72" s="851"/>
      <c r="E72" s="851"/>
      <c r="F72" s="851"/>
      <c r="G72" s="851"/>
      <c r="H72" s="851"/>
      <c r="I72" s="851"/>
      <c r="J72" s="851"/>
      <c r="K72" s="851"/>
      <c r="L72" s="851"/>
      <c r="M72" s="851"/>
      <c r="N72" s="851"/>
      <c r="O72" s="851"/>
      <c r="P72" s="851"/>
      <c r="Q72" s="851"/>
      <c r="R72" s="851"/>
      <c r="S72" s="851"/>
      <c r="T72" s="851"/>
      <c r="U72" s="851"/>
      <c r="V72" s="851"/>
      <c r="W72" s="851"/>
      <c r="X72" s="851"/>
      <c r="Y72" s="851"/>
      <c r="Z72" s="851"/>
      <c r="AA72" s="851"/>
    </row>
    <row r="73" spans="2:27" ht="4.5" customHeight="1">
      <c r="B73" s="117"/>
      <c r="C73" s="118"/>
      <c r="D73" s="118"/>
      <c r="E73" s="118"/>
      <c r="F73" s="118"/>
      <c r="G73" s="118"/>
      <c r="H73" s="118"/>
      <c r="I73" s="118"/>
      <c r="J73" s="118"/>
      <c r="K73" s="118"/>
      <c r="L73" s="118"/>
      <c r="M73" s="118"/>
      <c r="N73" s="118"/>
      <c r="O73" s="118"/>
      <c r="P73" s="118"/>
      <c r="Q73" s="118"/>
      <c r="R73" s="118"/>
      <c r="S73" s="118"/>
      <c r="T73" s="118"/>
      <c r="U73" s="118"/>
      <c r="V73" s="118"/>
      <c r="W73" s="118"/>
      <c r="X73" s="118"/>
      <c r="Y73" s="118"/>
      <c r="Z73" s="118"/>
      <c r="AA73" s="118"/>
    </row>
    <row r="74" spans="2:27" ht="30" customHeight="1">
      <c r="B74" s="117">
        <v>3</v>
      </c>
      <c r="C74" s="851" t="s">
        <v>16080</v>
      </c>
      <c r="D74" s="851"/>
      <c r="E74" s="851"/>
      <c r="F74" s="851"/>
      <c r="G74" s="851"/>
      <c r="H74" s="851"/>
      <c r="I74" s="851"/>
      <c r="J74" s="851"/>
      <c r="K74" s="851"/>
      <c r="L74" s="851"/>
      <c r="M74" s="851"/>
      <c r="N74" s="851"/>
      <c r="O74" s="851"/>
      <c r="P74" s="851"/>
      <c r="Q74" s="851"/>
      <c r="R74" s="851"/>
      <c r="S74" s="851"/>
      <c r="T74" s="851"/>
      <c r="U74" s="851"/>
      <c r="V74" s="851"/>
      <c r="W74" s="851"/>
      <c r="X74" s="851"/>
      <c r="Y74" s="851"/>
      <c r="Z74" s="851"/>
      <c r="AA74" s="851"/>
    </row>
    <row r="75" spans="2:27" ht="4.5" customHeight="1">
      <c r="B75" s="117"/>
      <c r="C75" s="118"/>
      <c r="D75" s="118"/>
      <c r="E75" s="118"/>
      <c r="F75" s="118"/>
      <c r="G75" s="118"/>
      <c r="H75" s="118"/>
      <c r="I75" s="118"/>
      <c r="J75" s="118"/>
      <c r="K75" s="118"/>
      <c r="L75" s="118"/>
      <c r="M75" s="118"/>
      <c r="N75" s="118"/>
      <c r="O75" s="118"/>
      <c r="P75" s="118"/>
      <c r="Q75" s="118"/>
      <c r="R75" s="118"/>
      <c r="S75" s="118"/>
      <c r="T75" s="118"/>
      <c r="U75" s="118"/>
      <c r="V75" s="118"/>
      <c r="W75" s="118"/>
      <c r="X75" s="118"/>
      <c r="Y75" s="118"/>
      <c r="Z75" s="118"/>
      <c r="AA75" s="118"/>
    </row>
    <row r="76" spans="2:27" ht="70.8" customHeight="1">
      <c r="B76" s="117">
        <v>4</v>
      </c>
      <c r="C76" s="851" t="s">
        <v>16081</v>
      </c>
      <c r="D76" s="851"/>
      <c r="E76" s="851"/>
      <c r="F76" s="851"/>
      <c r="G76" s="851"/>
      <c r="H76" s="851"/>
      <c r="I76" s="851"/>
      <c r="J76" s="851"/>
      <c r="K76" s="851"/>
      <c r="L76" s="851"/>
      <c r="M76" s="851"/>
      <c r="N76" s="851"/>
      <c r="O76" s="851"/>
      <c r="P76" s="851"/>
      <c r="Q76" s="851"/>
      <c r="R76" s="851"/>
      <c r="S76" s="851"/>
      <c r="T76" s="851"/>
      <c r="U76" s="851"/>
      <c r="V76" s="851"/>
      <c r="W76" s="851"/>
      <c r="X76" s="851"/>
      <c r="Y76" s="851"/>
      <c r="Z76" s="851"/>
      <c r="AA76" s="851"/>
    </row>
  </sheetData>
  <mergeCells count="71">
    <mergeCell ref="Q49:R49"/>
    <mergeCell ref="Q50:S50"/>
    <mergeCell ref="T50:X50"/>
    <mergeCell ref="Q51:S51"/>
    <mergeCell ref="T51:X51"/>
    <mergeCell ref="T13:Z15"/>
    <mergeCell ref="E20:J23"/>
    <mergeCell ref="E24:J28"/>
    <mergeCell ref="E16:J19"/>
    <mergeCell ref="B10:D15"/>
    <mergeCell ref="K10:M12"/>
    <mergeCell ref="K16:Z19"/>
    <mergeCell ref="F55:K57"/>
    <mergeCell ref="M55:U57"/>
    <mergeCell ref="M54:U54"/>
    <mergeCell ref="F58:K58"/>
    <mergeCell ref="M58:U58"/>
    <mergeCell ref="D47:E47"/>
    <mergeCell ref="C76:AA76"/>
    <mergeCell ref="C74:AA74"/>
    <mergeCell ref="C72:AA72"/>
    <mergeCell ref="C70:AA70"/>
    <mergeCell ref="F49:J51"/>
    <mergeCell ref="K49:M49"/>
    <mergeCell ref="N49:O49"/>
    <mergeCell ref="K50:M50"/>
    <mergeCell ref="N50:P50"/>
    <mergeCell ref="K51:M51"/>
    <mergeCell ref="N51:P51"/>
    <mergeCell ref="K52:M52"/>
    <mergeCell ref="N52:X52"/>
    <mergeCell ref="R59:X59"/>
    <mergeCell ref="R60:X60"/>
    <mergeCell ref="T4:U4"/>
    <mergeCell ref="B6:J9"/>
    <mergeCell ref="E10:J12"/>
    <mergeCell ref="E29:J32"/>
    <mergeCell ref="N10:P12"/>
    <mergeCell ref="Q10:S12"/>
    <mergeCell ref="K13:M15"/>
    <mergeCell ref="N13:P15"/>
    <mergeCell ref="Q13:S15"/>
    <mergeCell ref="E13:J15"/>
    <mergeCell ref="K6:Z9"/>
    <mergeCell ref="B16:D32"/>
    <mergeCell ref="K20:Z23"/>
    <mergeCell ref="K24:Z28"/>
    <mergeCell ref="K29:Z32"/>
    <mergeCell ref="T10:Z12"/>
    <mergeCell ref="J34:O34"/>
    <mergeCell ref="F34:I34"/>
    <mergeCell ref="F35:I35"/>
    <mergeCell ref="F36:I36"/>
    <mergeCell ref="B33:D42"/>
    <mergeCell ref="M41:O41"/>
    <mergeCell ref="J42:L42"/>
    <mergeCell ref="M42:W42"/>
    <mergeCell ref="M38:W38"/>
    <mergeCell ref="J36:Z36"/>
    <mergeCell ref="J35:Z35"/>
    <mergeCell ref="J38:L38"/>
    <mergeCell ref="J40:L40"/>
    <mergeCell ref="M40:O40"/>
    <mergeCell ref="P40:R40"/>
    <mergeCell ref="S40:W40"/>
    <mergeCell ref="J41:L41"/>
    <mergeCell ref="P41:R41"/>
    <mergeCell ref="S41:W41"/>
    <mergeCell ref="J39:L39"/>
    <mergeCell ref="M39:N39"/>
    <mergeCell ref="P39:Q39"/>
  </mergeCells>
  <phoneticPr fontId="29" type="Hiragana"/>
  <dataValidations count="6">
    <dataValidation type="list" allowBlank="1" showInputMessage="1" showErrorMessage="1" sqref="T4:U4" xr:uid="{4ADBEC52-70F5-43AA-84E8-DF47DA57813F}">
      <formula1>選択</formula1>
    </dataValidation>
    <dataValidation type="list" allowBlank="1" showInputMessage="1" showErrorMessage="1" sqref="J47" xr:uid="{098A8C2D-837E-4C5F-A308-D572A71B2C5C}">
      <formula1>日</formula1>
    </dataValidation>
    <dataValidation type="list" allowBlank="1" showInputMessage="1" showErrorMessage="1" sqref="H47" xr:uid="{6FFC49D2-7247-466A-9915-93D0A9BE9BDB}">
      <formula1>月</formula1>
    </dataValidation>
    <dataValidation type="list" allowBlank="1" showInputMessage="1" showErrorMessage="1" sqref="F47" xr:uid="{0C45B7C7-CD88-4806-AA78-2C10729D37A1}">
      <formula1>年</formula1>
    </dataValidation>
    <dataValidation type="list" allowBlank="1" showInputMessage="1" showErrorMessage="1" sqref="D47:E47" xr:uid="{36488BB7-1E6E-4420-9951-23F1B207390B}">
      <formula1>元号</formula1>
    </dataValidation>
    <dataValidation type="list" allowBlank="1" showInputMessage="1" showErrorMessage="1" sqref="J34:O34" xr:uid="{F8E79B5A-711B-4E06-8C91-2A7A74A4EBC2}">
      <formula1>都道府県</formula1>
    </dataValidation>
  </dataValidations>
  <pageMargins left="0.7" right="0.7" top="0.75" bottom="0.75" header="0.3" footer="0.3"/>
  <pageSetup paperSize="9" orientation="portrait" r:id="rId1"/>
  <rowBreaks count="1" manualBreakCount="1">
    <brk id="43" max="26" man="1"/>
  </row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4499E-5581-4938-941A-34BE41AB2C80}">
  <sheetPr codeName="Sheet35"/>
  <dimension ref="A2:AB75"/>
  <sheetViews>
    <sheetView view="pageBreakPreview" zoomScaleNormal="100" zoomScaleSheetLayoutView="100" workbookViewId="0"/>
  </sheetViews>
  <sheetFormatPr defaultColWidth="8.69921875" defaultRowHeight="12" customHeight="1"/>
  <cols>
    <col min="1" max="1" width="1.3984375" style="1" customWidth="1"/>
    <col min="2" max="4" width="3" style="1" customWidth="1"/>
    <col min="5" max="5" width="3.3984375" style="1" customWidth="1"/>
    <col min="6" max="26" width="3" style="1" customWidth="1"/>
    <col min="27" max="27" width="1.3984375" style="1" customWidth="1"/>
    <col min="28" max="16384" width="8.69921875" style="1"/>
  </cols>
  <sheetData>
    <row r="2" spans="2:26" ht="12" customHeight="1">
      <c r="B2" s="1" t="s">
        <v>16046</v>
      </c>
      <c r="D2" s="97"/>
      <c r="E2" s="97"/>
      <c r="F2" s="97"/>
      <c r="G2" s="97"/>
      <c r="H2" s="97"/>
      <c r="I2" s="97"/>
      <c r="J2" s="97"/>
      <c r="K2" s="97"/>
      <c r="L2" s="97"/>
      <c r="M2" s="97"/>
      <c r="N2" s="97"/>
      <c r="O2" s="97"/>
      <c r="P2" s="97"/>
      <c r="Q2" s="97"/>
      <c r="R2" s="97"/>
      <c r="S2" s="97"/>
      <c r="T2" s="97"/>
      <c r="U2" s="97"/>
      <c r="V2" s="97"/>
      <c r="W2" s="97"/>
      <c r="X2" s="97"/>
      <c r="Y2" s="97"/>
    </row>
    <row r="3" spans="2:26" ht="5.4" customHeight="1"/>
    <row r="4" spans="2:26" ht="12" customHeight="1">
      <c r="F4" s="1081" t="s">
        <v>16020</v>
      </c>
      <c r="G4" s="1081"/>
      <c r="H4" s="1081"/>
      <c r="I4" s="1081"/>
      <c r="J4" s="1081"/>
      <c r="K4" s="1081"/>
      <c r="L4" s="1081"/>
      <c r="M4" s="1081"/>
      <c r="N4" s="1081"/>
      <c r="O4" s="1081"/>
      <c r="P4" s="1081"/>
      <c r="Q4" s="1081"/>
      <c r="R4" s="1081"/>
      <c r="S4" s="1081"/>
      <c r="T4" s="1081"/>
      <c r="U4" s="1081"/>
      <c r="V4" s="1081"/>
      <c r="W4" s="97"/>
      <c r="X4" s="97"/>
    </row>
    <row r="5" spans="2:26" ht="12" customHeight="1">
      <c r="F5" s="1081"/>
      <c r="G5" s="1081"/>
      <c r="H5" s="1081"/>
      <c r="I5" s="1081"/>
      <c r="J5" s="1081"/>
      <c r="K5" s="1081"/>
      <c r="L5" s="1081"/>
      <c r="M5" s="1081"/>
      <c r="N5" s="1081"/>
      <c r="O5" s="1081"/>
      <c r="P5" s="1081"/>
      <c r="Q5" s="1081"/>
      <c r="R5" s="1081"/>
      <c r="S5" s="1081"/>
      <c r="T5" s="1081"/>
      <c r="U5" s="1081"/>
      <c r="V5" s="1081"/>
    </row>
    <row r="6" spans="2:26" ht="6" customHeight="1"/>
    <row r="7" spans="2:26" ht="12" customHeight="1">
      <c r="B7" s="895" t="s">
        <v>16021</v>
      </c>
      <c r="C7" s="896"/>
      <c r="D7" s="896"/>
      <c r="E7" s="896"/>
      <c r="F7" s="896"/>
      <c r="G7" s="896"/>
      <c r="H7" s="897"/>
      <c r="I7" s="1082"/>
      <c r="J7" s="1012"/>
      <c r="K7" s="1012"/>
      <c r="L7" s="1012"/>
      <c r="M7" s="1012"/>
      <c r="N7" s="1012"/>
      <c r="O7" s="1012"/>
      <c r="P7" s="1012"/>
      <c r="Q7" s="1012"/>
      <c r="R7" s="1012"/>
      <c r="S7" s="1084"/>
      <c r="T7" s="1012"/>
      <c r="U7" s="1012"/>
      <c r="V7" s="1012" t="s">
        <v>12</v>
      </c>
      <c r="W7" s="1012"/>
      <c r="X7" s="1012" t="s">
        <v>3970</v>
      </c>
      <c r="Y7" s="1012"/>
      <c r="Z7" s="1078" t="s">
        <v>227</v>
      </c>
    </row>
    <row r="8" spans="2:26" ht="12" customHeight="1">
      <c r="B8" s="898"/>
      <c r="C8" s="899"/>
      <c r="D8" s="899"/>
      <c r="E8" s="899"/>
      <c r="F8" s="899"/>
      <c r="G8" s="899"/>
      <c r="H8" s="900"/>
      <c r="I8" s="1083"/>
      <c r="J8" s="1013"/>
      <c r="K8" s="1013"/>
      <c r="L8" s="1013"/>
      <c r="M8" s="1013"/>
      <c r="N8" s="1013"/>
      <c r="O8" s="1013"/>
      <c r="P8" s="1013"/>
      <c r="Q8" s="1013"/>
      <c r="R8" s="1013"/>
      <c r="S8" s="1085"/>
      <c r="T8" s="1013"/>
      <c r="U8" s="1013"/>
      <c r="V8" s="1013"/>
      <c r="W8" s="1013"/>
      <c r="X8" s="1013"/>
      <c r="Y8" s="1013"/>
      <c r="Z8" s="1079"/>
    </row>
    <row r="9" spans="2:26" ht="12" customHeight="1">
      <c r="B9" s="1086" t="s">
        <v>16047</v>
      </c>
      <c r="C9" s="1087"/>
      <c r="D9" s="1087"/>
      <c r="E9" s="1087"/>
      <c r="F9" s="1087"/>
      <c r="G9" s="1087"/>
      <c r="H9" s="1088"/>
      <c r="I9" s="1080" t="s">
        <v>16037</v>
      </c>
      <c r="J9" s="1080"/>
      <c r="K9" s="1080"/>
      <c r="L9" s="1080"/>
      <c r="M9" s="1080"/>
      <c r="N9" s="1080"/>
      <c r="O9" s="1080"/>
      <c r="P9" s="1080"/>
      <c r="Q9" s="1080"/>
      <c r="R9" s="1080"/>
      <c r="S9" s="1080"/>
      <c r="T9" s="1080"/>
      <c r="U9" s="1080"/>
      <c r="V9" s="1080"/>
      <c r="W9" s="1080"/>
      <c r="X9" s="1080"/>
      <c r="Y9" s="1080"/>
      <c r="Z9" s="1080"/>
    </row>
    <row r="10" spans="2:26" ht="12" customHeight="1">
      <c r="B10" s="1089"/>
      <c r="C10" s="1090"/>
      <c r="D10" s="1090"/>
      <c r="E10" s="1090"/>
      <c r="F10" s="1090"/>
      <c r="G10" s="1090"/>
      <c r="H10" s="1091"/>
      <c r="I10" s="1080"/>
      <c r="J10" s="1080"/>
      <c r="K10" s="1080"/>
      <c r="L10" s="1080"/>
      <c r="M10" s="1080"/>
      <c r="N10" s="1080"/>
      <c r="O10" s="1080"/>
      <c r="P10" s="1080"/>
      <c r="Q10" s="1080"/>
      <c r="R10" s="1080"/>
      <c r="S10" s="1080"/>
      <c r="T10" s="1080"/>
      <c r="U10" s="1080"/>
      <c r="V10" s="1080"/>
      <c r="W10" s="1080"/>
      <c r="X10" s="1080"/>
      <c r="Y10" s="1080"/>
      <c r="Z10" s="1080"/>
    </row>
    <row r="11" spans="2:26" ht="12" customHeight="1">
      <c r="B11" s="901" t="s">
        <v>16048</v>
      </c>
      <c r="C11" s="896"/>
      <c r="D11" s="896"/>
      <c r="E11" s="896"/>
      <c r="F11" s="896"/>
      <c r="G11" s="896"/>
      <c r="H11" s="897"/>
      <c r="I11" s="1082" t="s">
        <v>16049</v>
      </c>
      <c r="J11" s="1012"/>
      <c r="K11" s="1012"/>
      <c r="L11" s="1012"/>
      <c r="M11" s="1012"/>
      <c r="N11" s="1012"/>
      <c r="O11" s="1012"/>
      <c r="P11" s="1012"/>
      <c r="Q11" s="1012"/>
      <c r="R11" s="1012"/>
      <c r="S11" s="1012"/>
      <c r="T11" s="1012"/>
      <c r="U11" s="1012"/>
      <c r="V11" s="1012"/>
      <c r="W11" s="1012"/>
      <c r="X11" s="1012"/>
      <c r="Y11" s="1012"/>
      <c r="Z11" s="1078"/>
    </row>
    <row r="12" spans="2:26" ht="12" customHeight="1">
      <c r="B12" s="1108"/>
      <c r="C12" s="966"/>
      <c r="D12" s="966"/>
      <c r="E12" s="966"/>
      <c r="F12" s="966"/>
      <c r="G12" s="966"/>
      <c r="H12" s="967"/>
      <c r="I12" s="1109"/>
      <c r="J12" s="1110"/>
      <c r="K12" s="1110"/>
      <c r="L12" s="1110"/>
      <c r="M12" s="1110"/>
      <c r="N12" s="1110"/>
      <c r="O12" s="1110"/>
      <c r="P12" s="1110"/>
      <c r="Q12" s="1110"/>
      <c r="R12" s="1110"/>
      <c r="S12" s="1110"/>
      <c r="T12" s="1110"/>
      <c r="U12" s="1110"/>
      <c r="V12" s="1110"/>
      <c r="W12" s="1110"/>
      <c r="X12" s="1110"/>
      <c r="Y12" s="1110"/>
      <c r="Z12" s="1111"/>
    </row>
    <row r="13" spans="2:26" ht="12" customHeight="1">
      <c r="B13" s="898"/>
      <c r="C13" s="899"/>
      <c r="D13" s="899"/>
      <c r="E13" s="899"/>
      <c r="F13" s="899"/>
      <c r="G13" s="899"/>
      <c r="H13" s="900"/>
      <c r="I13" s="1083"/>
      <c r="J13" s="1013"/>
      <c r="K13" s="1013"/>
      <c r="L13" s="1013"/>
      <c r="M13" s="1013"/>
      <c r="N13" s="1013"/>
      <c r="O13" s="1013"/>
      <c r="P13" s="1013"/>
      <c r="Q13" s="1013"/>
      <c r="R13" s="1013"/>
      <c r="S13" s="1013"/>
      <c r="T13" s="1013"/>
      <c r="U13" s="1013"/>
      <c r="V13" s="1013"/>
      <c r="W13" s="1013"/>
      <c r="X13" s="1013"/>
      <c r="Y13" s="1013"/>
      <c r="Z13" s="1079"/>
    </row>
    <row r="14" spans="2:26" ht="24" customHeight="1">
      <c r="B14" s="1112" t="s">
        <v>4099</v>
      </c>
      <c r="C14" s="1113" t="s">
        <v>4100</v>
      </c>
      <c r="D14" s="1113"/>
      <c r="E14" s="1113"/>
      <c r="F14" s="1113"/>
      <c r="G14" s="1113"/>
      <c r="H14" s="1113"/>
      <c r="I14" s="1114" t="s">
        <v>4138</v>
      </c>
      <c r="J14" s="1114"/>
      <c r="K14" s="1114"/>
      <c r="L14" s="1114"/>
      <c r="M14" s="1114"/>
      <c r="N14" s="1114"/>
      <c r="O14" s="1114"/>
      <c r="P14" s="1114"/>
      <c r="Q14" s="1114"/>
      <c r="R14" s="1114" t="s">
        <v>4139</v>
      </c>
      <c r="S14" s="1114"/>
      <c r="T14" s="1114"/>
      <c r="U14" s="1114"/>
      <c r="V14" s="1114"/>
      <c r="W14" s="1114"/>
      <c r="X14" s="1114"/>
      <c r="Y14" s="1114"/>
      <c r="Z14" s="1114"/>
    </row>
    <row r="15" spans="2:26" ht="12" customHeight="1">
      <c r="B15" s="1112"/>
      <c r="C15" s="1115"/>
      <c r="D15" s="1115"/>
      <c r="E15" s="1115"/>
      <c r="F15" s="1115"/>
      <c r="G15" s="1115"/>
      <c r="H15" s="1115"/>
      <c r="I15" s="1115"/>
      <c r="J15" s="1115"/>
      <c r="K15" s="1115"/>
      <c r="L15" s="1115"/>
      <c r="M15" s="1115"/>
      <c r="N15" s="1115"/>
      <c r="O15" s="1115"/>
      <c r="P15" s="1115"/>
      <c r="Q15" s="1115"/>
      <c r="R15" s="1115"/>
      <c r="S15" s="1115"/>
      <c r="T15" s="1115"/>
      <c r="U15" s="1115"/>
      <c r="V15" s="1115"/>
      <c r="W15" s="1115"/>
      <c r="X15" s="1115"/>
      <c r="Y15" s="1115"/>
      <c r="Z15" s="1115"/>
    </row>
    <row r="16" spans="2:26" ht="12" customHeight="1">
      <c r="B16" s="1112"/>
      <c r="C16" s="1115"/>
      <c r="D16" s="1115"/>
      <c r="E16" s="1115"/>
      <c r="F16" s="1115"/>
      <c r="G16" s="1115"/>
      <c r="H16" s="1115"/>
      <c r="I16" s="1115"/>
      <c r="J16" s="1115"/>
      <c r="K16" s="1115"/>
      <c r="L16" s="1115"/>
      <c r="M16" s="1115"/>
      <c r="N16" s="1115"/>
      <c r="O16" s="1115"/>
      <c r="P16" s="1115"/>
      <c r="Q16" s="1115"/>
      <c r="R16" s="1115"/>
      <c r="S16" s="1115"/>
      <c r="T16" s="1115"/>
      <c r="U16" s="1115"/>
      <c r="V16" s="1115"/>
      <c r="W16" s="1115"/>
      <c r="X16" s="1115"/>
      <c r="Y16" s="1115"/>
      <c r="Z16" s="1115"/>
    </row>
    <row r="17" spans="2:28" ht="12" customHeight="1">
      <c r="B17" s="1112"/>
      <c r="C17" s="1115"/>
      <c r="D17" s="1115"/>
      <c r="E17" s="1115"/>
      <c r="F17" s="1115"/>
      <c r="G17" s="1115"/>
      <c r="H17" s="1115"/>
      <c r="I17" s="1115"/>
      <c r="J17" s="1115"/>
      <c r="K17" s="1115"/>
      <c r="L17" s="1115"/>
      <c r="M17" s="1115"/>
      <c r="N17" s="1115"/>
      <c r="O17" s="1115"/>
      <c r="P17" s="1115"/>
      <c r="Q17" s="1115"/>
      <c r="R17" s="1115"/>
      <c r="S17" s="1115"/>
      <c r="T17" s="1115"/>
      <c r="U17" s="1115"/>
      <c r="V17" s="1115"/>
      <c r="W17" s="1115"/>
      <c r="X17" s="1115"/>
      <c r="Y17" s="1115"/>
      <c r="Z17" s="1115"/>
    </row>
    <row r="18" spans="2:28" ht="12" customHeight="1">
      <c r="B18" s="1112"/>
      <c r="C18" s="1115"/>
      <c r="D18" s="1115"/>
      <c r="E18" s="1115"/>
      <c r="F18" s="1115"/>
      <c r="G18" s="1115"/>
      <c r="H18" s="1115"/>
      <c r="I18" s="1115"/>
      <c r="J18" s="1115"/>
      <c r="K18" s="1115"/>
      <c r="L18" s="1115"/>
      <c r="M18" s="1115"/>
      <c r="N18" s="1115"/>
      <c r="O18" s="1115"/>
      <c r="P18" s="1115"/>
      <c r="Q18" s="1115"/>
      <c r="R18" s="1115"/>
      <c r="S18" s="1115"/>
      <c r="T18" s="1115"/>
      <c r="U18" s="1115"/>
      <c r="V18" s="1115"/>
      <c r="W18" s="1115"/>
      <c r="X18" s="1115"/>
      <c r="Y18" s="1115"/>
      <c r="Z18" s="1115"/>
    </row>
    <row r="19" spans="2:28" ht="17.399999999999999" customHeight="1">
      <c r="B19" s="1116" t="s">
        <v>16055</v>
      </c>
      <c r="C19" s="1117"/>
      <c r="D19" s="1118"/>
      <c r="E19" s="586" t="s">
        <v>3768</v>
      </c>
      <c r="F19" s="1302" t="s">
        <v>16050</v>
      </c>
      <c r="G19" s="1302"/>
      <c r="H19" s="1302"/>
      <c r="I19" s="1302"/>
      <c r="J19" s="1303"/>
      <c r="K19" s="969"/>
      <c r="L19" s="969"/>
      <c r="M19" s="969"/>
      <c r="N19" s="969"/>
      <c r="O19" s="969"/>
      <c r="P19" s="969"/>
      <c r="Q19" s="969"/>
      <c r="R19" s="969"/>
      <c r="S19" s="969"/>
      <c r="T19" s="969"/>
      <c r="U19" s="969"/>
      <c r="V19" s="969"/>
      <c r="W19" s="969"/>
      <c r="X19" s="969"/>
      <c r="Y19" s="969"/>
      <c r="Z19" s="1101"/>
      <c r="AA19" s="338"/>
      <c r="AB19" s="338"/>
    </row>
    <row r="20" spans="2:28" ht="17.399999999999999" customHeight="1">
      <c r="B20" s="1119"/>
      <c r="C20" s="1120"/>
      <c r="D20" s="1121"/>
      <c r="E20" s="587"/>
      <c r="F20" s="1304"/>
      <c r="G20" s="1304"/>
      <c r="H20" s="1304"/>
      <c r="I20" s="1304"/>
      <c r="J20" s="1305"/>
      <c r="K20" s="862"/>
      <c r="L20" s="862"/>
      <c r="M20" s="862"/>
      <c r="N20" s="862"/>
      <c r="O20" s="862"/>
      <c r="P20" s="862"/>
      <c r="Q20" s="862"/>
      <c r="R20" s="862"/>
      <c r="S20" s="862"/>
      <c r="T20" s="862"/>
      <c r="U20" s="862"/>
      <c r="V20" s="862"/>
      <c r="W20" s="862"/>
      <c r="X20" s="862"/>
      <c r="Y20" s="862"/>
      <c r="Z20" s="1103"/>
      <c r="AA20" s="338"/>
      <c r="AB20" s="338"/>
    </row>
    <row r="21" spans="2:28" ht="17.399999999999999" customHeight="1">
      <c r="B21" s="1119"/>
      <c r="C21" s="1120"/>
      <c r="D21" s="1121"/>
      <c r="E21" s="588"/>
      <c r="F21" s="1306"/>
      <c r="G21" s="1306"/>
      <c r="H21" s="1306"/>
      <c r="I21" s="1306"/>
      <c r="J21" s="1307"/>
      <c r="K21" s="971"/>
      <c r="L21" s="971"/>
      <c r="M21" s="971"/>
      <c r="N21" s="971"/>
      <c r="O21" s="971"/>
      <c r="P21" s="971"/>
      <c r="Q21" s="971"/>
      <c r="R21" s="971"/>
      <c r="S21" s="971"/>
      <c r="T21" s="971"/>
      <c r="U21" s="971"/>
      <c r="V21" s="971"/>
      <c r="W21" s="971"/>
      <c r="X21" s="971"/>
      <c r="Y21" s="971"/>
      <c r="Z21" s="1104"/>
      <c r="AA21" s="338"/>
      <c r="AB21" s="338"/>
    </row>
    <row r="22" spans="2:28" ht="17.399999999999999" customHeight="1">
      <c r="B22" s="1119"/>
      <c r="C22" s="1120"/>
      <c r="D22" s="1121"/>
      <c r="E22" s="586" t="s">
        <v>16051</v>
      </c>
      <c r="F22" s="1302" t="s">
        <v>16105</v>
      </c>
      <c r="G22" s="1302"/>
      <c r="H22" s="1302"/>
      <c r="I22" s="1302"/>
      <c r="J22" s="1303"/>
      <c r="K22" s="969"/>
      <c r="L22" s="969"/>
      <c r="M22" s="969"/>
      <c r="N22" s="969"/>
      <c r="O22" s="969"/>
      <c r="P22" s="969"/>
      <c r="Q22" s="969"/>
      <c r="R22" s="969"/>
      <c r="S22" s="969"/>
      <c r="T22" s="969"/>
      <c r="U22" s="969"/>
      <c r="V22" s="969"/>
      <c r="W22" s="969"/>
      <c r="X22" s="969"/>
      <c r="Y22" s="969"/>
      <c r="Z22" s="1101"/>
      <c r="AA22" s="338"/>
      <c r="AB22" s="338"/>
    </row>
    <row r="23" spans="2:28" ht="17.399999999999999" customHeight="1">
      <c r="B23" s="1119"/>
      <c r="C23" s="1120"/>
      <c r="D23" s="1121"/>
      <c r="E23" s="587"/>
      <c r="F23" s="1304"/>
      <c r="G23" s="1304"/>
      <c r="H23" s="1304"/>
      <c r="I23" s="1304"/>
      <c r="J23" s="1305"/>
      <c r="K23" s="862"/>
      <c r="L23" s="862"/>
      <c r="M23" s="862"/>
      <c r="N23" s="862"/>
      <c r="O23" s="862"/>
      <c r="P23" s="862"/>
      <c r="Q23" s="862"/>
      <c r="R23" s="862"/>
      <c r="S23" s="862"/>
      <c r="T23" s="862"/>
      <c r="U23" s="862"/>
      <c r="V23" s="862"/>
      <c r="W23" s="862"/>
      <c r="X23" s="862"/>
      <c r="Y23" s="862"/>
      <c r="Z23" s="1103"/>
      <c r="AA23" s="338"/>
      <c r="AB23" s="338"/>
    </row>
    <row r="24" spans="2:28" ht="17.399999999999999" customHeight="1">
      <c r="B24" s="1119"/>
      <c r="C24" s="1120"/>
      <c r="D24" s="1121"/>
      <c r="E24" s="588"/>
      <c r="F24" s="1306"/>
      <c r="G24" s="1306"/>
      <c r="H24" s="1306"/>
      <c r="I24" s="1306"/>
      <c r="J24" s="1307"/>
      <c r="K24" s="971"/>
      <c r="L24" s="971"/>
      <c r="M24" s="971"/>
      <c r="N24" s="971"/>
      <c r="O24" s="971"/>
      <c r="P24" s="971"/>
      <c r="Q24" s="971"/>
      <c r="R24" s="971"/>
      <c r="S24" s="971"/>
      <c r="T24" s="971"/>
      <c r="U24" s="971"/>
      <c r="V24" s="971"/>
      <c r="W24" s="971"/>
      <c r="X24" s="971"/>
      <c r="Y24" s="971"/>
      <c r="Z24" s="1104"/>
      <c r="AA24" s="338"/>
      <c r="AB24" s="338"/>
    </row>
    <row r="25" spans="2:28" ht="17.399999999999999" customHeight="1">
      <c r="B25" s="1119"/>
      <c r="C25" s="1120"/>
      <c r="D25" s="1121"/>
      <c r="E25" s="586" t="s">
        <v>16052</v>
      </c>
      <c r="F25" s="1302" t="s">
        <v>16053</v>
      </c>
      <c r="G25" s="1302"/>
      <c r="H25" s="1302"/>
      <c r="I25" s="1302"/>
      <c r="J25" s="1303"/>
      <c r="K25" s="969"/>
      <c r="L25" s="969"/>
      <c r="M25" s="969"/>
      <c r="N25" s="969"/>
      <c r="O25" s="969"/>
      <c r="P25" s="969"/>
      <c r="Q25" s="969"/>
      <c r="R25" s="969"/>
      <c r="S25" s="969"/>
      <c r="T25" s="969"/>
      <c r="U25" s="969"/>
      <c r="V25" s="969"/>
      <c r="W25" s="969"/>
      <c r="X25" s="969"/>
      <c r="Y25" s="969"/>
      <c r="Z25" s="1101"/>
      <c r="AA25" s="338"/>
      <c r="AB25" s="338"/>
    </row>
    <row r="26" spans="2:28" ht="17.399999999999999" customHeight="1">
      <c r="B26" s="1119"/>
      <c r="C26" s="1120"/>
      <c r="D26" s="1121"/>
      <c r="E26" s="587"/>
      <c r="F26" s="1304"/>
      <c r="G26" s="1304"/>
      <c r="H26" s="1304"/>
      <c r="I26" s="1304"/>
      <c r="J26" s="1305"/>
      <c r="K26" s="862"/>
      <c r="L26" s="862"/>
      <c r="M26" s="862"/>
      <c r="N26" s="862"/>
      <c r="O26" s="862"/>
      <c r="P26" s="862"/>
      <c r="Q26" s="862"/>
      <c r="R26" s="862"/>
      <c r="S26" s="862"/>
      <c r="T26" s="862"/>
      <c r="U26" s="862"/>
      <c r="V26" s="862"/>
      <c r="W26" s="862"/>
      <c r="X26" s="862"/>
      <c r="Y26" s="862"/>
      <c r="Z26" s="1103"/>
      <c r="AA26" s="338"/>
      <c r="AB26" s="338"/>
    </row>
    <row r="27" spans="2:28" ht="17.399999999999999" customHeight="1">
      <c r="B27" s="1119"/>
      <c r="C27" s="1120"/>
      <c r="D27" s="1121"/>
      <c r="E27" s="588"/>
      <c r="F27" s="1306"/>
      <c r="G27" s="1306"/>
      <c r="H27" s="1306"/>
      <c r="I27" s="1306"/>
      <c r="J27" s="1307"/>
      <c r="K27" s="971"/>
      <c r="L27" s="971"/>
      <c r="M27" s="971"/>
      <c r="N27" s="971"/>
      <c r="O27" s="971"/>
      <c r="P27" s="971"/>
      <c r="Q27" s="971"/>
      <c r="R27" s="971"/>
      <c r="S27" s="971"/>
      <c r="T27" s="971"/>
      <c r="U27" s="971"/>
      <c r="V27" s="971"/>
      <c r="W27" s="971"/>
      <c r="X27" s="971"/>
      <c r="Y27" s="971"/>
      <c r="Z27" s="1104"/>
      <c r="AA27" s="338"/>
      <c r="AB27" s="338"/>
    </row>
    <row r="28" spans="2:28" ht="17.399999999999999" customHeight="1">
      <c r="B28" s="1119"/>
      <c r="C28" s="1120"/>
      <c r="D28" s="1121"/>
      <c r="E28" s="586" t="s">
        <v>3771</v>
      </c>
      <c r="F28" s="1302" t="s">
        <v>16054</v>
      </c>
      <c r="G28" s="1302"/>
      <c r="H28" s="1302"/>
      <c r="I28" s="1302"/>
      <c r="J28" s="1303"/>
      <c r="K28" s="969"/>
      <c r="L28" s="969"/>
      <c r="M28" s="969"/>
      <c r="N28" s="969"/>
      <c r="O28" s="969"/>
      <c r="P28" s="969"/>
      <c r="Q28" s="969"/>
      <c r="R28" s="969"/>
      <c r="S28" s="969"/>
      <c r="T28" s="969"/>
      <c r="U28" s="969"/>
      <c r="V28" s="969"/>
      <c r="W28" s="969"/>
      <c r="X28" s="969"/>
      <c r="Y28" s="969"/>
      <c r="Z28" s="1101"/>
      <c r="AA28" s="338"/>
      <c r="AB28" s="338"/>
    </row>
    <row r="29" spans="2:28" ht="17.399999999999999" customHeight="1">
      <c r="B29" s="1119"/>
      <c r="C29" s="1120"/>
      <c r="D29" s="1121"/>
      <c r="E29" s="587"/>
      <c r="F29" s="1304"/>
      <c r="G29" s="1304"/>
      <c r="H29" s="1304"/>
      <c r="I29" s="1304"/>
      <c r="J29" s="1305"/>
      <c r="K29" s="862"/>
      <c r="L29" s="862"/>
      <c r="M29" s="862"/>
      <c r="N29" s="862"/>
      <c r="O29" s="862"/>
      <c r="P29" s="862"/>
      <c r="Q29" s="862"/>
      <c r="R29" s="862"/>
      <c r="S29" s="862"/>
      <c r="T29" s="862"/>
      <c r="U29" s="862"/>
      <c r="V29" s="862"/>
      <c r="W29" s="862"/>
      <c r="X29" s="862"/>
      <c r="Y29" s="862"/>
      <c r="Z29" s="1103"/>
      <c r="AA29" s="338"/>
      <c r="AB29" s="338"/>
    </row>
    <row r="30" spans="2:28" ht="17.399999999999999" customHeight="1">
      <c r="B30" s="1119"/>
      <c r="C30" s="1120"/>
      <c r="D30" s="1121"/>
      <c r="E30" s="588"/>
      <c r="F30" s="1306"/>
      <c r="G30" s="1306"/>
      <c r="H30" s="1306"/>
      <c r="I30" s="1306"/>
      <c r="J30" s="1307"/>
      <c r="K30" s="971"/>
      <c r="L30" s="971"/>
      <c r="M30" s="971"/>
      <c r="N30" s="971"/>
      <c r="O30" s="971"/>
      <c r="P30" s="971"/>
      <c r="Q30" s="971"/>
      <c r="R30" s="971"/>
      <c r="S30" s="971"/>
      <c r="T30" s="971"/>
      <c r="U30" s="971"/>
      <c r="V30" s="971"/>
      <c r="W30" s="971"/>
      <c r="X30" s="971"/>
      <c r="Y30" s="971"/>
      <c r="Z30" s="1104"/>
      <c r="AA30" s="338"/>
      <c r="AB30" s="338"/>
    </row>
    <row r="31" spans="2:28" s="2" customFormat="1" ht="14.55" customHeight="1">
      <c r="B31" s="1082" t="s">
        <v>67</v>
      </c>
      <c r="C31" s="1012"/>
      <c r="D31" s="1012"/>
      <c r="E31" s="1078"/>
      <c r="F31" s="1"/>
      <c r="G31" s="172"/>
      <c r="H31" s="121"/>
      <c r="I31" s="121"/>
      <c r="J31" s="1"/>
      <c r="K31" s="1"/>
      <c r="L31" s="1"/>
      <c r="M31" s="1"/>
      <c r="N31" s="1"/>
      <c r="O31" s="1"/>
      <c r="P31" s="1"/>
      <c r="Q31" s="1"/>
      <c r="R31" s="1"/>
      <c r="S31" s="1"/>
      <c r="T31" s="1"/>
      <c r="U31" s="1"/>
      <c r="V31" s="1"/>
      <c r="W31" s="1"/>
      <c r="X31" s="1"/>
      <c r="Y31" s="1"/>
      <c r="Z31" s="182"/>
    </row>
    <row r="32" spans="2:28" s="2" customFormat="1" ht="14.55" customHeight="1">
      <c r="B32" s="1109"/>
      <c r="C32" s="1110"/>
      <c r="D32" s="1110"/>
      <c r="E32" s="1111"/>
      <c r="F32" s="1" t="s">
        <v>16038</v>
      </c>
      <c r="G32" s="1"/>
      <c r="I32" s="121"/>
      <c r="K32" s="1"/>
      <c r="L32" s="1"/>
      <c r="M32" s="1"/>
      <c r="N32" s="1"/>
      <c r="O32" s="188"/>
      <c r="P32" s="1" t="s">
        <v>3785</v>
      </c>
      <c r="Q32" s="1"/>
      <c r="R32" s="1"/>
      <c r="S32" s="1"/>
      <c r="T32" s="188"/>
      <c r="U32" s="2" t="s">
        <v>3786</v>
      </c>
      <c r="W32" s="1"/>
      <c r="X32" s="1"/>
      <c r="Y32" s="1"/>
      <c r="Z32" s="182"/>
    </row>
    <row r="33" spans="2:26" s="2" customFormat="1" ht="14.55" customHeight="1">
      <c r="B33" s="1109"/>
      <c r="C33" s="1110"/>
      <c r="D33" s="1110"/>
      <c r="E33" s="1111"/>
      <c r="F33" s="1"/>
      <c r="G33" s="1"/>
      <c r="H33" s="121"/>
      <c r="I33" s="121"/>
      <c r="J33" s="1"/>
      <c r="K33" s="1"/>
      <c r="L33" s="1"/>
      <c r="M33" s="1"/>
      <c r="N33" s="1"/>
      <c r="O33" s="188"/>
      <c r="P33" s="1" t="s">
        <v>3787</v>
      </c>
      <c r="Q33" s="1"/>
      <c r="R33" s="1"/>
      <c r="S33" s="1"/>
      <c r="T33" s="188"/>
      <c r="U33" s="1" t="s">
        <v>3788</v>
      </c>
      <c r="W33" s="1"/>
      <c r="X33" s="1"/>
      <c r="Y33" s="1"/>
      <c r="Z33" s="182"/>
    </row>
    <row r="34" spans="2:26" s="2" customFormat="1" ht="14.55" customHeight="1">
      <c r="B34" s="1109"/>
      <c r="C34" s="1110"/>
      <c r="D34" s="1110"/>
      <c r="E34" s="1111"/>
      <c r="F34" s="1" t="s">
        <v>16039</v>
      </c>
      <c r="G34" s="1"/>
      <c r="H34" s="121"/>
      <c r="I34" s="121"/>
      <c r="J34" s="1"/>
      <c r="K34" s="1"/>
      <c r="L34" s="1"/>
      <c r="M34" s="1"/>
      <c r="N34" s="1"/>
      <c r="O34" s="1"/>
      <c r="P34" s="1"/>
      <c r="Q34" s="1"/>
      <c r="R34" s="1"/>
      <c r="S34" s="1"/>
      <c r="T34" s="1"/>
      <c r="U34" s="1"/>
      <c r="V34" s="1"/>
      <c r="W34" s="1"/>
      <c r="X34" s="1"/>
      <c r="Y34" s="1"/>
      <c r="Z34" s="182"/>
    </row>
    <row r="35" spans="2:26" s="2" customFormat="1" ht="14.55" customHeight="1">
      <c r="B35" s="1109"/>
      <c r="C35" s="1110"/>
      <c r="D35" s="1110"/>
      <c r="E35" s="1111"/>
      <c r="F35" s="1"/>
      <c r="G35" s="1" t="s">
        <v>16040</v>
      </c>
      <c r="I35" s="1013"/>
      <c r="J35" s="1013"/>
      <c r="K35" s="1013"/>
      <c r="L35" s="1013"/>
      <c r="M35" s="1013"/>
      <c r="N35" s="1013"/>
      <c r="O35" s="1013"/>
      <c r="P35" s="1"/>
      <c r="Q35" s="1" t="s">
        <v>16041</v>
      </c>
      <c r="R35" s="1"/>
      <c r="S35" s="1013"/>
      <c r="T35" s="1013"/>
      <c r="U35" s="1013"/>
      <c r="V35" s="1013"/>
      <c r="W35" s="1013"/>
      <c r="X35" s="1013"/>
      <c r="Y35" s="1013"/>
      <c r="Z35" s="182"/>
    </row>
    <row r="36" spans="2:26" s="2" customFormat="1" ht="14.55" customHeight="1">
      <c r="B36" s="1109"/>
      <c r="C36" s="1110"/>
      <c r="D36" s="1110"/>
      <c r="E36" s="1111"/>
      <c r="F36" s="1"/>
      <c r="G36" s="1" t="s">
        <v>16042</v>
      </c>
      <c r="H36" s="121"/>
      <c r="I36" s="121"/>
      <c r="J36" s="1"/>
      <c r="K36" s="1013"/>
      <c r="L36" s="1013"/>
      <c r="M36" s="1013"/>
      <c r="N36" s="1013"/>
      <c r="O36" s="1013"/>
      <c r="P36" s="1013"/>
      <c r="Q36" s="1013"/>
      <c r="R36" s="1013"/>
      <c r="S36" s="1013"/>
      <c r="T36" s="1013"/>
      <c r="U36" s="1013"/>
      <c r="V36" s="1013"/>
      <c r="W36" s="1013"/>
      <c r="X36" s="1013"/>
      <c r="Y36" s="1013"/>
      <c r="Z36" s="182"/>
    </row>
    <row r="37" spans="2:26" s="2" customFormat="1" ht="14.55" customHeight="1">
      <c r="B37" s="1109"/>
      <c r="C37" s="1110"/>
      <c r="D37" s="1110"/>
      <c r="E37" s="1111"/>
      <c r="F37" s="1" t="s">
        <v>16056</v>
      </c>
      <c r="G37" s="1"/>
      <c r="H37" s="121"/>
      <c r="I37" s="121"/>
      <c r="J37" s="1"/>
      <c r="K37" s="1"/>
      <c r="L37" s="1"/>
      <c r="M37" s="1"/>
      <c r="N37" s="1"/>
      <c r="O37" s="1"/>
      <c r="P37" s="339" t="s">
        <v>8</v>
      </c>
      <c r="Q37" s="340"/>
      <c r="R37" s="1133"/>
      <c r="S37" s="1133"/>
      <c r="T37" s="1133"/>
      <c r="U37" s="1133"/>
      <c r="V37" s="1133"/>
      <c r="W37" s="1133"/>
      <c r="X37" s="1133"/>
      <c r="Y37" s="1133"/>
      <c r="Z37" s="182"/>
    </row>
    <row r="38" spans="2:26" s="2" customFormat="1" ht="14.55" customHeight="1">
      <c r="B38" s="1109"/>
      <c r="C38" s="1110"/>
      <c r="D38" s="1110"/>
      <c r="E38" s="1111"/>
      <c r="F38" s="1" t="s">
        <v>16043</v>
      </c>
      <c r="G38" s="1"/>
      <c r="H38" s="121"/>
      <c r="I38" s="121"/>
      <c r="J38" s="1"/>
      <c r="K38" s="1"/>
      <c r="L38" s="339" t="s">
        <v>8</v>
      </c>
      <c r="M38" s="340"/>
      <c r="N38" s="340"/>
      <c r="O38" s="1133"/>
      <c r="P38" s="1133"/>
      <c r="Q38" s="1133"/>
      <c r="R38" s="1133"/>
      <c r="S38" s="1133"/>
      <c r="T38" s="1133"/>
      <c r="U38" s="1133"/>
      <c r="V38" s="1133"/>
      <c r="W38" s="1133"/>
      <c r="X38" s="1133"/>
      <c r="Y38" s="1134"/>
      <c r="Z38" s="182"/>
    </row>
    <row r="39" spans="2:26" s="2" customFormat="1" ht="14.55" customHeight="1">
      <c r="B39" s="1109"/>
      <c r="C39" s="1110"/>
      <c r="D39" s="1110"/>
      <c r="E39" s="1111"/>
      <c r="F39" s="1"/>
      <c r="G39" s="1"/>
      <c r="H39" s="121"/>
      <c r="I39" s="121"/>
      <c r="J39" s="1"/>
      <c r="K39" s="1"/>
      <c r="L39" s="972" t="s">
        <v>3918</v>
      </c>
      <c r="M39" s="973"/>
      <c r="N39" s="973"/>
      <c r="O39" s="1125"/>
      <c r="P39" s="1128"/>
      <c r="Q39" s="342" t="s">
        <v>3919</v>
      </c>
      <c r="R39" s="1129"/>
      <c r="S39" s="1128"/>
      <c r="T39" s="237"/>
      <c r="U39" s="237"/>
      <c r="V39" s="237"/>
      <c r="W39" s="237"/>
      <c r="X39" s="237"/>
      <c r="Y39" s="238"/>
      <c r="Z39" s="182"/>
    </row>
    <row r="40" spans="2:26" s="2" customFormat="1" ht="14.55" customHeight="1">
      <c r="B40" s="1109"/>
      <c r="C40" s="1110"/>
      <c r="D40" s="1110"/>
      <c r="E40" s="1111"/>
      <c r="F40" s="1"/>
      <c r="G40" s="1"/>
      <c r="H40" s="121"/>
      <c r="I40" s="121"/>
      <c r="J40" s="1"/>
      <c r="K40" s="1"/>
      <c r="L40" s="972" t="s">
        <v>3920</v>
      </c>
      <c r="M40" s="973"/>
      <c r="N40" s="974"/>
      <c r="O40" s="1125"/>
      <c r="P40" s="1126"/>
      <c r="Q40" s="1127"/>
      <c r="R40" s="1130" t="s">
        <v>3921</v>
      </c>
      <c r="S40" s="1131"/>
      <c r="T40" s="974"/>
      <c r="U40" s="1125"/>
      <c r="V40" s="1126"/>
      <c r="W40" s="1126"/>
      <c r="X40" s="1126"/>
      <c r="Y40" s="1127"/>
      <c r="Z40" s="182"/>
    </row>
    <row r="41" spans="2:26" s="2" customFormat="1" ht="14.55" customHeight="1">
      <c r="B41" s="1109"/>
      <c r="C41" s="1110"/>
      <c r="D41" s="1110"/>
      <c r="E41" s="1111"/>
      <c r="F41" s="1"/>
      <c r="G41" s="1"/>
      <c r="H41" s="121"/>
      <c r="I41" s="121"/>
      <c r="J41" s="1"/>
      <c r="K41" s="1"/>
      <c r="L41" s="972" t="s">
        <v>3922</v>
      </c>
      <c r="M41" s="973"/>
      <c r="N41" s="974"/>
      <c r="O41" s="1125"/>
      <c r="P41" s="1126"/>
      <c r="Q41" s="1127"/>
      <c r="R41" s="972" t="s">
        <v>3923</v>
      </c>
      <c r="S41" s="973"/>
      <c r="T41" s="974"/>
      <c r="U41" s="1125"/>
      <c r="V41" s="1126"/>
      <c r="W41" s="1126"/>
      <c r="X41" s="1126"/>
      <c r="Y41" s="1127"/>
      <c r="Z41" s="182"/>
    </row>
    <row r="42" spans="2:26" s="2" customFormat="1" ht="14.55" customHeight="1">
      <c r="B42" s="1109"/>
      <c r="C42" s="1110"/>
      <c r="D42" s="1110"/>
      <c r="E42" s="1111"/>
      <c r="F42" s="1"/>
      <c r="G42" s="1"/>
      <c r="H42" s="121"/>
      <c r="I42" s="121"/>
      <c r="J42" s="1"/>
      <c r="K42" s="1"/>
      <c r="L42" s="972" t="s">
        <v>3924</v>
      </c>
      <c r="M42" s="973"/>
      <c r="N42" s="973"/>
      <c r="O42" s="1046"/>
      <c r="P42" s="1046"/>
      <c r="Q42" s="1046"/>
      <c r="R42" s="1046"/>
      <c r="S42" s="1046"/>
      <c r="T42" s="1046"/>
      <c r="U42" s="1046"/>
      <c r="V42" s="1046"/>
      <c r="W42" s="1046"/>
      <c r="X42" s="1046"/>
      <c r="Y42" s="1046"/>
      <c r="Z42" s="182"/>
    </row>
    <row r="43" spans="2:26" s="2" customFormat="1" ht="14.55" customHeight="1">
      <c r="B43" s="1109"/>
      <c r="C43" s="1110"/>
      <c r="D43" s="1110"/>
      <c r="E43" s="1111"/>
      <c r="F43" s="1"/>
      <c r="G43" s="1"/>
      <c r="H43" s="121"/>
      <c r="I43" s="121"/>
      <c r="J43" s="1"/>
      <c r="K43" s="1"/>
      <c r="L43" s="339" t="s">
        <v>16044</v>
      </c>
      <c r="M43" s="340"/>
      <c r="N43" s="340"/>
      <c r="O43" s="340"/>
      <c r="P43" s="340"/>
      <c r="Q43" s="340"/>
      <c r="R43" s="341"/>
      <c r="S43" s="1132"/>
      <c r="T43" s="1133"/>
      <c r="U43" s="1133"/>
      <c r="V43" s="1133"/>
      <c r="W43" s="1133"/>
      <c r="X43" s="1133"/>
      <c r="Y43" s="1134"/>
      <c r="Z43" s="182"/>
    </row>
    <row r="44" spans="2:26" s="2" customFormat="1" ht="14.55" customHeight="1">
      <c r="B44" s="1083"/>
      <c r="C44" s="1013"/>
      <c r="D44" s="1013"/>
      <c r="E44" s="1079"/>
      <c r="F44" s="177"/>
      <c r="G44" s="177"/>
      <c r="H44" s="189"/>
      <c r="I44" s="189"/>
      <c r="J44" s="177"/>
      <c r="K44" s="177"/>
      <c r="L44" s="177"/>
      <c r="M44" s="177"/>
      <c r="N44" s="177"/>
      <c r="O44" s="177"/>
      <c r="P44" s="177"/>
      <c r="Q44" s="177"/>
      <c r="R44" s="177"/>
      <c r="S44" s="177"/>
      <c r="T44" s="177"/>
      <c r="U44" s="177"/>
      <c r="V44" s="177"/>
      <c r="W44" s="177"/>
      <c r="X44" s="177"/>
      <c r="Y44" s="177"/>
      <c r="Z44" s="178"/>
    </row>
    <row r="45" spans="2:26" ht="12" customHeight="1">
      <c r="B45" s="187"/>
      <c r="C45" s="187"/>
      <c r="D45" s="187"/>
      <c r="E45" s="187"/>
      <c r="F45" s="187"/>
      <c r="G45" s="187"/>
      <c r="H45" s="187"/>
      <c r="I45" s="96"/>
      <c r="J45" s="96"/>
      <c r="K45" s="96"/>
      <c r="L45" s="96"/>
      <c r="M45" s="96"/>
      <c r="N45" s="96"/>
      <c r="O45" s="96"/>
      <c r="P45" s="96"/>
      <c r="Q45" s="96"/>
      <c r="R45" s="96"/>
      <c r="S45" s="96"/>
      <c r="T45" s="96"/>
      <c r="U45" s="96"/>
      <c r="V45" s="96"/>
      <c r="W45" s="96"/>
      <c r="X45" s="96"/>
      <c r="Y45" s="96"/>
      <c r="Z45" s="96"/>
    </row>
    <row r="46" spans="2:26" ht="12" customHeight="1">
      <c r="B46" s="343" t="s">
        <v>16045</v>
      </c>
    </row>
    <row r="48" spans="2:26" ht="12" customHeight="1">
      <c r="C48" s="1308"/>
      <c r="D48" s="1308"/>
      <c r="E48" s="597"/>
      <c r="F48" s="1" t="s">
        <v>12</v>
      </c>
      <c r="G48" s="597"/>
      <c r="H48" s="1" t="s">
        <v>11</v>
      </c>
      <c r="I48" s="597"/>
      <c r="J48" s="1" t="s">
        <v>227</v>
      </c>
    </row>
    <row r="50" spans="1:27" ht="12" customHeight="1">
      <c r="C50" s="1135" t="s">
        <v>23</v>
      </c>
      <c r="D50" s="1135"/>
      <c r="E50" s="862" t="s">
        <v>3794</v>
      </c>
      <c r="F50" s="862"/>
      <c r="G50" s="862"/>
      <c r="H50" s="862"/>
      <c r="I50" s="862"/>
      <c r="J50" s="862"/>
      <c r="K50" s="862"/>
      <c r="L50" s="99"/>
      <c r="M50" s="972" t="s">
        <v>3918</v>
      </c>
      <c r="N50" s="973"/>
      <c r="O50" s="973"/>
      <c r="P50" s="1125"/>
      <c r="Q50" s="1128"/>
      <c r="R50" s="342" t="s">
        <v>3919</v>
      </c>
      <c r="S50" s="1129"/>
      <c r="T50" s="1128"/>
      <c r="U50" s="237"/>
      <c r="V50" s="237"/>
      <c r="W50" s="237"/>
      <c r="X50" s="237"/>
      <c r="Y50" s="237"/>
      <c r="Z50" s="238"/>
    </row>
    <row r="51" spans="1:27" ht="12" customHeight="1">
      <c r="C51" s="1135"/>
      <c r="D51" s="1135"/>
      <c r="E51" s="862"/>
      <c r="F51" s="862"/>
      <c r="G51" s="862"/>
      <c r="H51" s="862"/>
      <c r="I51" s="862"/>
      <c r="J51" s="862"/>
      <c r="K51" s="862"/>
      <c r="L51" s="190"/>
      <c r="M51" s="972" t="s">
        <v>3920</v>
      </c>
      <c r="N51" s="973"/>
      <c r="O51" s="974"/>
      <c r="P51" s="1125"/>
      <c r="Q51" s="1126"/>
      <c r="R51" s="1127"/>
      <c r="S51" s="1130" t="s">
        <v>3921</v>
      </c>
      <c r="T51" s="1131"/>
      <c r="U51" s="974"/>
      <c r="V51" s="1125"/>
      <c r="W51" s="1126"/>
      <c r="X51" s="1126"/>
      <c r="Y51" s="1126"/>
      <c r="Z51" s="1127"/>
    </row>
    <row r="52" spans="1:27" ht="12" customHeight="1">
      <c r="C52" s="1135"/>
      <c r="D52" s="1135"/>
      <c r="E52" s="862"/>
      <c r="F52" s="862"/>
      <c r="G52" s="862"/>
      <c r="H52" s="862"/>
      <c r="I52" s="862"/>
      <c r="J52" s="862"/>
      <c r="K52" s="862"/>
      <c r="L52" s="190"/>
      <c r="M52" s="972" t="s">
        <v>3922</v>
      </c>
      <c r="N52" s="973"/>
      <c r="O52" s="974"/>
      <c r="P52" s="1125"/>
      <c r="Q52" s="1126"/>
      <c r="R52" s="1127"/>
      <c r="S52" s="972" t="s">
        <v>3923</v>
      </c>
      <c r="T52" s="973"/>
      <c r="U52" s="974"/>
      <c r="V52" s="1125"/>
      <c r="W52" s="1126"/>
      <c r="X52" s="1126"/>
      <c r="Y52" s="1126"/>
      <c r="Z52" s="1127"/>
    </row>
    <row r="53" spans="1:27" ht="12" customHeight="1">
      <c r="C53" s="95"/>
      <c r="D53" s="95"/>
      <c r="E53" s="338"/>
      <c r="F53" s="338"/>
      <c r="G53" s="338"/>
      <c r="H53" s="338"/>
      <c r="I53" s="338"/>
      <c r="J53" s="338"/>
      <c r="K53" s="338"/>
      <c r="L53" s="190"/>
      <c r="M53" s="972" t="s">
        <v>3924</v>
      </c>
      <c r="N53" s="973"/>
      <c r="O53" s="973"/>
      <c r="P53" s="1046"/>
      <c r="Q53" s="1046"/>
      <c r="R53" s="1046"/>
      <c r="S53" s="1046"/>
      <c r="T53" s="1046"/>
      <c r="U53" s="1046"/>
      <c r="V53" s="1046"/>
      <c r="W53" s="1046"/>
      <c r="X53" s="1046"/>
      <c r="Y53" s="1046"/>
      <c r="Z53" s="1046"/>
    </row>
    <row r="54" spans="1:27" ht="12" customHeight="1">
      <c r="C54" s="99"/>
      <c r="D54" s="99"/>
      <c r="E54" s="99"/>
      <c r="F54" s="99"/>
      <c r="G54" s="99"/>
      <c r="H54" s="344"/>
      <c r="I54" s="344"/>
      <c r="J54" s="190"/>
      <c r="K54" s="190"/>
      <c r="L54" s="190"/>
      <c r="M54" s="99"/>
      <c r="N54" s="99"/>
      <c r="O54" s="99"/>
      <c r="P54" s="99"/>
      <c r="Q54" s="99"/>
      <c r="R54" s="99"/>
      <c r="S54" s="99"/>
      <c r="T54" s="99"/>
      <c r="U54" s="99"/>
      <c r="V54" s="99"/>
      <c r="W54" s="99"/>
      <c r="X54" s="99"/>
      <c r="Y54" s="99"/>
      <c r="Z54" s="99"/>
    </row>
    <row r="55" spans="1:27" s="345" customFormat="1" ht="25.5" customHeight="1">
      <c r="A55" s="99"/>
      <c r="C55" s="1135" t="s">
        <v>8</v>
      </c>
      <c r="D55" s="1135"/>
      <c r="E55" s="862" t="s">
        <v>3795</v>
      </c>
      <c r="F55" s="862"/>
      <c r="G55" s="862"/>
      <c r="H55" s="862"/>
      <c r="I55" s="862"/>
      <c r="J55" s="862"/>
      <c r="K55" s="862"/>
      <c r="M55" s="1132" t="s">
        <v>16034</v>
      </c>
      <c r="N55" s="1133"/>
      <c r="O55" s="1133"/>
      <c r="P55" s="1133"/>
      <c r="Q55" s="1133"/>
      <c r="R55" s="1133"/>
      <c r="S55" s="1134"/>
      <c r="T55" s="1132"/>
      <c r="U55" s="1133"/>
      <c r="V55" s="1133"/>
      <c r="W55" s="1133"/>
      <c r="X55" s="1133"/>
      <c r="Y55" s="1133"/>
      <c r="Z55" s="1134"/>
    </row>
    <row r="56" spans="1:27" s="345" customFormat="1" ht="25.5" customHeight="1">
      <c r="A56" s="99"/>
      <c r="B56" s="344"/>
      <c r="C56" s="344"/>
      <c r="D56" s="190"/>
      <c r="E56" s="190"/>
      <c r="F56" s="190"/>
      <c r="G56" s="190"/>
      <c r="H56" s="190"/>
      <c r="I56" s="190"/>
      <c r="J56" s="190"/>
      <c r="K56" s="190"/>
      <c r="M56" s="1132" t="s">
        <v>16035</v>
      </c>
      <c r="N56" s="1133"/>
      <c r="O56" s="1133"/>
      <c r="P56" s="1133"/>
      <c r="Q56" s="1133"/>
      <c r="R56" s="1133"/>
      <c r="S56" s="1134"/>
      <c r="T56" s="1132"/>
      <c r="U56" s="1133"/>
      <c r="V56" s="1133"/>
      <c r="W56" s="1133"/>
      <c r="X56" s="1133"/>
      <c r="Y56" s="1133"/>
      <c r="Z56" s="1134"/>
    </row>
    <row r="57" spans="1:27" ht="12" customHeight="1">
      <c r="C57" s="120"/>
      <c r="D57" s="120"/>
      <c r="E57" s="190"/>
      <c r="F57" s="190"/>
      <c r="G57" s="190"/>
      <c r="H57" s="190"/>
      <c r="I57" s="190"/>
      <c r="J57" s="190"/>
      <c r="K57" s="190"/>
      <c r="L57" s="99"/>
      <c r="M57" s="346"/>
      <c r="N57" s="346"/>
      <c r="O57" s="346"/>
      <c r="P57" s="346"/>
      <c r="Q57" s="346"/>
      <c r="R57" s="346"/>
      <c r="S57" s="346"/>
      <c r="T57" s="346"/>
      <c r="U57" s="346"/>
      <c r="V57" s="346"/>
      <c r="W57" s="346"/>
      <c r="X57" s="346"/>
      <c r="Y57" s="346"/>
      <c r="Z57" s="346"/>
    </row>
    <row r="58" spans="1:27" ht="12" customHeight="1">
      <c r="A58" s="2"/>
      <c r="C58" s="1" t="s">
        <v>3790</v>
      </c>
      <c r="H58" s="99"/>
      <c r="I58" s="99"/>
      <c r="J58" s="99"/>
      <c r="K58" s="99"/>
      <c r="L58" s="600"/>
      <c r="M58" s="600"/>
      <c r="N58" s="600"/>
      <c r="O58" s="99"/>
      <c r="P58" s="99"/>
      <c r="Q58" s="99"/>
      <c r="R58" s="99"/>
      <c r="S58" s="99"/>
      <c r="T58" s="99"/>
      <c r="U58" s="99"/>
      <c r="V58" s="99"/>
      <c r="W58" s="99"/>
      <c r="X58" s="99"/>
      <c r="Y58" s="99"/>
      <c r="Z58" s="99"/>
    </row>
    <row r="59" spans="1:27" ht="12" customHeight="1">
      <c r="A59" s="2"/>
      <c r="C59" s="1" t="s">
        <v>3791</v>
      </c>
      <c r="D59" s="2"/>
      <c r="H59" s="95"/>
      <c r="I59" s="95"/>
      <c r="J59" s="95"/>
      <c r="K59" s="99"/>
      <c r="L59" s="600"/>
      <c r="M59" s="600"/>
      <c r="N59" s="601"/>
      <c r="O59" s="99"/>
      <c r="P59" s="600"/>
      <c r="Q59" s="600"/>
      <c r="R59" s="600"/>
      <c r="S59" s="600"/>
      <c r="T59" s="600"/>
      <c r="U59" s="600"/>
      <c r="V59" s="600"/>
      <c r="W59" s="600"/>
      <c r="X59" s="600"/>
      <c r="Y59" s="600"/>
      <c r="Z59" s="600"/>
    </row>
    <row r="62" spans="1:27" ht="12" customHeight="1">
      <c r="B62" s="96" t="s">
        <v>3763</v>
      </c>
    </row>
    <row r="63" spans="1:27" ht="12" customHeight="1">
      <c r="B63" s="117">
        <v>1</v>
      </c>
      <c r="C63" s="851" t="s">
        <v>4109</v>
      </c>
      <c r="D63" s="851"/>
      <c r="E63" s="851"/>
      <c r="F63" s="851"/>
      <c r="G63" s="851"/>
      <c r="H63" s="851"/>
      <c r="I63" s="851"/>
      <c r="J63" s="851"/>
      <c r="K63" s="851"/>
      <c r="L63" s="851"/>
      <c r="M63" s="851"/>
      <c r="N63" s="851"/>
      <c r="O63" s="851"/>
      <c r="P63" s="851"/>
      <c r="Q63" s="851"/>
      <c r="R63" s="851"/>
      <c r="S63" s="851"/>
      <c r="T63" s="851"/>
      <c r="U63" s="851"/>
      <c r="V63" s="851"/>
      <c r="W63" s="851"/>
      <c r="X63" s="851"/>
      <c r="Y63" s="851"/>
      <c r="Z63" s="851"/>
      <c r="AA63" s="851"/>
    </row>
    <row r="64" spans="1:27" ht="4.5" customHeight="1">
      <c r="B64" s="117"/>
      <c r="C64" s="851"/>
      <c r="D64" s="851"/>
      <c r="E64" s="851"/>
      <c r="F64" s="851"/>
      <c r="G64" s="851"/>
      <c r="H64" s="851"/>
      <c r="I64" s="851"/>
      <c r="J64" s="851"/>
      <c r="K64" s="851"/>
      <c r="L64" s="851"/>
      <c r="M64" s="851"/>
      <c r="N64" s="851"/>
      <c r="O64" s="851"/>
      <c r="P64" s="851"/>
      <c r="Q64" s="851"/>
      <c r="R64" s="851"/>
      <c r="S64" s="851"/>
      <c r="T64" s="851"/>
      <c r="U64" s="851"/>
      <c r="V64" s="851"/>
      <c r="W64" s="851"/>
      <c r="X64" s="851"/>
      <c r="Y64" s="851"/>
      <c r="Z64" s="851"/>
      <c r="AA64" s="851"/>
    </row>
    <row r="65" spans="2:27" ht="12" customHeight="1">
      <c r="B65" s="117">
        <v>2</v>
      </c>
      <c r="C65" s="851" t="s">
        <v>4110</v>
      </c>
      <c r="D65" s="851"/>
      <c r="E65" s="851"/>
      <c r="F65" s="851"/>
      <c r="G65" s="851"/>
      <c r="H65" s="851"/>
      <c r="I65" s="851"/>
      <c r="J65" s="851"/>
      <c r="K65" s="851"/>
      <c r="L65" s="851"/>
      <c r="M65" s="851"/>
      <c r="N65" s="851"/>
      <c r="O65" s="851"/>
      <c r="P65" s="851"/>
      <c r="Q65" s="851"/>
      <c r="R65" s="851"/>
      <c r="S65" s="851"/>
      <c r="T65" s="851"/>
      <c r="U65" s="851"/>
      <c r="V65" s="851"/>
      <c r="W65" s="851"/>
      <c r="X65" s="851"/>
      <c r="Y65" s="851"/>
      <c r="Z65" s="851"/>
      <c r="AA65" s="851"/>
    </row>
    <row r="66" spans="2:27" ht="4.5" customHeight="1">
      <c r="B66" s="117"/>
      <c r="C66" s="851"/>
      <c r="D66" s="851"/>
      <c r="E66" s="851"/>
      <c r="F66" s="851"/>
      <c r="G66" s="851"/>
      <c r="H66" s="851"/>
      <c r="I66" s="851"/>
      <c r="J66" s="851"/>
      <c r="K66" s="851"/>
      <c r="L66" s="851"/>
      <c r="M66" s="851"/>
      <c r="N66" s="851"/>
      <c r="O66" s="851"/>
      <c r="P66" s="851"/>
      <c r="Q66" s="851"/>
      <c r="R66" s="851"/>
      <c r="S66" s="851"/>
      <c r="T66" s="851"/>
      <c r="U66" s="851"/>
      <c r="V66" s="851"/>
      <c r="W66" s="851"/>
      <c r="X66" s="851"/>
      <c r="Y66" s="851"/>
      <c r="Z66" s="851"/>
      <c r="AA66" s="851"/>
    </row>
    <row r="67" spans="2:27" ht="14.4" customHeight="1">
      <c r="B67" s="117">
        <v>3</v>
      </c>
      <c r="C67" s="851" t="s">
        <v>16087</v>
      </c>
      <c r="D67" s="851"/>
      <c r="E67" s="851"/>
      <c r="F67" s="851"/>
      <c r="G67" s="851"/>
      <c r="H67" s="851"/>
      <c r="I67" s="851"/>
      <c r="J67" s="851"/>
      <c r="K67" s="851"/>
      <c r="L67" s="851"/>
      <c r="M67" s="851"/>
      <c r="N67" s="851"/>
      <c r="O67" s="851"/>
      <c r="P67" s="851"/>
      <c r="Q67" s="851"/>
      <c r="R67" s="851"/>
      <c r="S67" s="851"/>
      <c r="T67" s="851"/>
      <c r="U67" s="851"/>
      <c r="V67" s="851"/>
      <c r="W67" s="851"/>
      <c r="X67" s="851"/>
      <c r="Y67" s="851"/>
      <c r="Z67" s="851"/>
      <c r="AA67" s="851"/>
    </row>
    <row r="68" spans="2:27" ht="4.5" customHeight="1">
      <c r="B68" s="117"/>
      <c r="C68" s="851"/>
      <c r="D68" s="851"/>
      <c r="E68" s="851"/>
      <c r="F68" s="851"/>
      <c r="G68" s="851"/>
      <c r="H68" s="851"/>
      <c r="I68" s="851"/>
      <c r="J68" s="851"/>
      <c r="K68" s="851"/>
      <c r="L68" s="851"/>
      <c r="M68" s="851"/>
      <c r="N68" s="851"/>
      <c r="O68" s="851"/>
      <c r="P68" s="851"/>
      <c r="Q68" s="851"/>
      <c r="R68" s="851"/>
      <c r="S68" s="851"/>
      <c r="T68" s="851"/>
      <c r="U68" s="851"/>
      <c r="V68" s="851"/>
      <c r="W68" s="851"/>
      <c r="X68" s="851"/>
      <c r="Y68" s="851"/>
      <c r="Z68" s="851"/>
      <c r="AA68" s="851"/>
    </row>
    <row r="69" spans="2:27" ht="167.4" customHeight="1">
      <c r="B69" s="117">
        <v>4</v>
      </c>
      <c r="C69" s="851" t="s">
        <v>16088</v>
      </c>
      <c r="D69" s="851"/>
      <c r="E69" s="851"/>
      <c r="F69" s="851"/>
      <c r="G69" s="851"/>
      <c r="H69" s="851"/>
      <c r="I69" s="851"/>
      <c r="J69" s="851"/>
      <c r="K69" s="851"/>
      <c r="L69" s="851"/>
      <c r="M69" s="851"/>
      <c r="N69" s="851"/>
      <c r="O69" s="851"/>
      <c r="P69" s="851"/>
      <c r="Q69" s="851"/>
      <c r="R69" s="851"/>
      <c r="S69" s="851"/>
      <c r="T69" s="851"/>
      <c r="U69" s="851"/>
      <c r="V69" s="851"/>
      <c r="W69" s="851"/>
      <c r="X69" s="851"/>
      <c r="Y69" s="851"/>
      <c r="Z69" s="851"/>
      <c r="AA69" s="851"/>
    </row>
    <row r="70" spans="2:27" ht="4.5" customHeight="1">
      <c r="B70" s="117"/>
      <c r="C70" s="851"/>
      <c r="D70" s="851"/>
      <c r="E70" s="851"/>
      <c r="F70" s="851"/>
      <c r="G70" s="851"/>
      <c r="H70" s="851"/>
      <c r="I70" s="851"/>
      <c r="J70" s="851"/>
      <c r="K70" s="851"/>
      <c r="L70" s="851"/>
      <c r="M70" s="851"/>
      <c r="N70" s="851"/>
      <c r="O70" s="851"/>
      <c r="P70" s="851"/>
      <c r="Q70" s="851"/>
      <c r="R70" s="851"/>
      <c r="S70" s="851"/>
      <c r="T70" s="851"/>
      <c r="U70" s="851"/>
      <c r="V70" s="851"/>
      <c r="W70" s="851"/>
      <c r="X70" s="851"/>
      <c r="Y70" s="851"/>
      <c r="Z70" s="851"/>
      <c r="AA70" s="851"/>
    </row>
    <row r="71" spans="2:27" ht="100.95" customHeight="1">
      <c r="B71" s="117">
        <v>5</v>
      </c>
      <c r="C71" s="851" t="s">
        <v>16089</v>
      </c>
      <c r="D71" s="851"/>
      <c r="E71" s="851"/>
      <c r="F71" s="851"/>
      <c r="G71" s="851"/>
      <c r="H71" s="851"/>
      <c r="I71" s="851"/>
      <c r="J71" s="851"/>
      <c r="K71" s="851"/>
      <c r="L71" s="851"/>
      <c r="M71" s="851"/>
      <c r="N71" s="851"/>
      <c r="O71" s="851"/>
      <c r="P71" s="851"/>
      <c r="Q71" s="851"/>
      <c r="R71" s="851"/>
      <c r="S71" s="851"/>
      <c r="T71" s="851"/>
      <c r="U71" s="851"/>
      <c r="V71" s="851"/>
      <c r="W71" s="851"/>
      <c r="X71" s="851"/>
      <c r="Y71" s="851"/>
      <c r="Z71" s="851"/>
      <c r="AA71" s="851"/>
    </row>
    <row r="72" spans="2:27" ht="4.5" customHeight="1">
      <c r="B72" s="117"/>
      <c r="C72" s="851"/>
      <c r="D72" s="851"/>
      <c r="E72" s="851"/>
      <c r="F72" s="851"/>
      <c r="G72" s="851"/>
      <c r="H72" s="851"/>
      <c r="I72" s="851"/>
      <c r="J72" s="851"/>
      <c r="K72" s="851"/>
      <c r="L72" s="851"/>
      <c r="M72" s="851"/>
      <c r="N72" s="851"/>
      <c r="O72" s="851"/>
      <c r="P72" s="851"/>
      <c r="Q72" s="851"/>
      <c r="R72" s="851"/>
      <c r="S72" s="851"/>
      <c r="T72" s="851"/>
      <c r="U72" s="851"/>
      <c r="V72" s="851"/>
      <c r="W72" s="851"/>
      <c r="X72" s="851"/>
      <c r="Y72" s="851"/>
      <c r="Z72" s="851"/>
      <c r="AA72" s="851"/>
    </row>
    <row r="73" spans="2:27" ht="73.8" customHeight="1">
      <c r="B73" s="117">
        <v>6</v>
      </c>
      <c r="C73" s="851" t="s">
        <v>16090</v>
      </c>
      <c r="D73" s="851"/>
      <c r="E73" s="851"/>
      <c r="F73" s="851"/>
      <c r="G73" s="851"/>
      <c r="H73" s="851"/>
      <c r="I73" s="851"/>
      <c r="J73" s="851"/>
      <c r="K73" s="851"/>
      <c r="L73" s="851"/>
      <c r="M73" s="851"/>
      <c r="N73" s="851"/>
      <c r="O73" s="851"/>
      <c r="P73" s="851"/>
      <c r="Q73" s="851"/>
      <c r="R73" s="851"/>
      <c r="S73" s="851"/>
      <c r="T73" s="851"/>
      <c r="U73" s="851"/>
      <c r="V73" s="851"/>
      <c r="W73" s="851"/>
      <c r="X73" s="851"/>
      <c r="Y73" s="851"/>
      <c r="Z73" s="851"/>
      <c r="AA73" s="851"/>
    </row>
    <row r="74" spans="2:27" ht="4.5" customHeight="1">
      <c r="B74" s="117"/>
      <c r="C74" s="851"/>
      <c r="D74" s="851"/>
      <c r="E74" s="851"/>
      <c r="F74" s="851"/>
      <c r="G74" s="851"/>
      <c r="H74" s="851"/>
      <c r="I74" s="851"/>
      <c r="J74" s="851"/>
      <c r="K74" s="851"/>
      <c r="L74" s="851"/>
      <c r="M74" s="851"/>
      <c r="N74" s="851"/>
      <c r="O74" s="851"/>
      <c r="P74" s="851"/>
      <c r="Q74" s="851"/>
      <c r="R74" s="851"/>
      <c r="S74" s="851"/>
      <c r="T74" s="851"/>
      <c r="U74" s="851"/>
      <c r="V74" s="851"/>
      <c r="W74" s="851"/>
      <c r="X74" s="851"/>
      <c r="Y74" s="851"/>
      <c r="Z74" s="851"/>
      <c r="AA74" s="851"/>
    </row>
    <row r="75" spans="2:27" ht="85.8" customHeight="1">
      <c r="B75" s="117">
        <v>7</v>
      </c>
      <c r="C75" s="851" t="s">
        <v>16091</v>
      </c>
      <c r="D75" s="851"/>
      <c r="E75" s="851"/>
      <c r="F75" s="851"/>
      <c r="G75" s="851"/>
      <c r="H75" s="851"/>
      <c r="I75" s="851"/>
      <c r="J75" s="851"/>
      <c r="K75" s="851"/>
      <c r="L75" s="851"/>
      <c r="M75" s="851"/>
      <c r="N75" s="851"/>
      <c r="O75" s="851"/>
      <c r="P75" s="851"/>
      <c r="Q75" s="851"/>
      <c r="R75" s="851"/>
      <c r="S75" s="851"/>
      <c r="T75" s="851"/>
      <c r="U75" s="851"/>
      <c r="V75" s="851"/>
      <c r="W75" s="851"/>
      <c r="X75" s="851"/>
      <c r="Y75" s="851"/>
      <c r="Z75" s="851"/>
      <c r="AA75" s="851"/>
    </row>
  </sheetData>
  <mergeCells count="85">
    <mergeCell ref="C69:AA69"/>
    <mergeCell ref="F28:J30"/>
    <mergeCell ref="K28:Z30"/>
    <mergeCell ref="O38:Y38"/>
    <mergeCell ref="R37:Y37"/>
    <mergeCell ref="C64:AA64"/>
    <mergeCell ref="C65:AA65"/>
    <mergeCell ref="C66:AA66"/>
    <mergeCell ref="C67:AA67"/>
    <mergeCell ref="C68:AA68"/>
    <mergeCell ref="M56:S56"/>
    <mergeCell ref="T56:Z56"/>
    <mergeCell ref="C63:AA63"/>
    <mergeCell ref="M53:O53"/>
    <mergeCell ref="P53:Z53"/>
    <mergeCell ref="C55:D55"/>
    <mergeCell ref="E55:K55"/>
    <mergeCell ref="M55:S55"/>
    <mergeCell ref="T55:Z55"/>
    <mergeCell ref="V51:Z51"/>
    <mergeCell ref="M52:O52"/>
    <mergeCell ref="P52:R52"/>
    <mergeCell ref="S52:U52"/>
    <mergeCell ref="V52:Z52"/>
    <mergeCell ref="S43:Y43"/>
    <mergeCell ref="C48:D48"/>
    <mergeCell ref="C50:D52"/>
    <mergeCell ref="E50:K52"/>
    <mergeCell ref="M50:O50"/>
    <mergeCell ref="P50:Q50"/>
    <mergeCell ref="S50:T50"/>
    <mergeCell ref="M51:O51"/>
    <mergeCell ref="B31:E44"/>
    <mergeCell ref="I35:O35"/>
    <mergeCell ref="S35:Y35"/>
    <mergeCell ref="K36:Y36"/>
    <mergeCell ref="L39:N39"/>
    <mergeCell ref="O39:P39"/>
    <mergeCell ref="P51:R51"/>
    <mergeCell ref="S51:U51"/>
    <mergeCell ref="L41:N41"/>
    <mergeCell ref="O41:Q41"/>
    <mergeCell ref="R41:T41"/>
    <mergeCell ref="U41:Y41"/>
    <mergeCell ref="L42:N42"/>
    <mergeCell ref="O42:Y42"/>
    <mergeCell ref="R39:S39"/>
    <mergeCell ref="L40:N40"/>
    <mergeCell ref="O40:Q40"/>
    <mergeCell ref="K25:Z27"/>
    <mergeCell ref="B19:D30"/>
    <mergeCell ref="R40:T40"/>
    <mergeCell ref="U40:Y40"/>
    <mergeCell ref="K19:Z21"/>
    <mergeCell ref="F19:J21"/>
    <mergeCell ref="F22:J24"/>
    <mergeCell ref="K22:Z24"/>
    <mergeCell ref="F25:J27"/>
    <mergeCell ref="B11:H13"/>
    <mergeCell ref="I11:Z13"/>
    <mergeCell ref="B14:B18"/>
    <mergeCell ref="C14:H14"/>
    <mergeCell ref="I14:Q14"/>
    <mergeCell ref="R14:Z14"/>
    <mergeCell ref="C15:H18"/>
    <mergeCell ref="I15:Q18"/>
    <mergeCell ref="R15:Z18"/>
    <mergeCell ref="W7:W8"/>
    <mergeCell ref="X7:X8"/>
    <mergeCell ref="Y7:Y8"/>
    <mergeCell ref="Z7:Z8"/>
    <mergeCell ref="B9:H10"/>
    <mergeCell ref="I9:Z10"/>
    <mergeCell ref="F4:V5"/>
    <mergeCell ref="B7:H8"/>
    <mergeCell ref="I7:R8"/>
    <mergeCell ref="S7:T8"/>
    <mergeCell ref="U7:U8"/>
    <mergeCell ref="V7:V8"/>
    <mergeCell ref="C75:AA75"/>
    <mergeCell ref="C70:AA70"/>
    <mergeCell ref="C71:AA71"/>
    <mergeCell ref="C72:AA72"/>
    <mergeCell ref="C73:AA73"/>
    <mergeCell ref="C74:AA74"/>
  </mergeCells>
  <phoneticPr fontId="3"/>
  <dataValidations count="5">
    <dataValidation type="list" allowBlank="1" showInputMessage="1" showErrorMessage="1" sqref="T32:T33 O32:O33" xr:uid="{94FC0FCB-D8BA-4C8C-B535-D5862ABFDEF0}">
      <formula1>チェック</formula1>
    </dataValidation>
    <dataValidation type="list" allowBlank="1" showInputMessage="1" showErrorMessage="1" sqref="S7:T8 C48:D48" xr:uid="{C1CE459D-6760-40F9-B1FB-EAB1AE9E7828}">
      <formula1>"昭和,平成,令和"</formula1>
    </dataValidation>
    <dataValidation type="list" allowBlank="1" showInputMessage="1" showErrorMessage="1" sqref="U7:U8 E48" xr:uid="{8E12CB00-122E-4A3E-8E37-2BEF08DF8EAF}">
      <formula1>年</formula1>
    </dataValidation>
    <dataValidation type="list" allowBlank="1" showInputMessage="1" showErrorMessage="1" sqref="W7:W8 G48" xr:uid="{83C2953D-1926-4C88-87EC-80681B6C24D1}">
      <formula1>月</formula1>
    </dataValidation>
    <dataValidation type="list" allowBlank="1" showInputMessage="1" showErrorMessage="1" sqref="Y7:Y8 I48" xr:uid="{04B77562-454E-46D9-B11D-3A1A0AA26E68}">
      <formula1>日</formula1>
    </dataValidation>
  </dataValidations>
  <pageMargins left="0.7" right="0.7" top="0.75" bottom="0.75" header="0.3" footer="0.3"/>
  <pageSetup paperSize="9" orientation="portrait" r:id="rId1"/>
  <rowBreaks count="1" manualBreakCount="1">
    <brk id="44" max="26" man="1"/>
  </row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768CDE-3CF7-4364-BCB6-E4A07F90C99F}">
  <sheetPr codeName="Sheet28"/>
  <dimension ref="A2:BA64"/>
  <sheetViews>
    <sheetView view="pageBreakPreview" zoomScaleNormal="100" zoomScaleSheetLayoutView="100" workbookViewId="0"/>
  </sheetViews>
  <sheetFormatPr defaultColWidth="8.69921875" defaultRowHeight="12" customHeight="1"/>
  <cols>
    <col min="1" max="1" width="1.3984375" style="1" customWidth="1"/>
    <col min="2" max="26" width="3" style="1" customWidth="1"/>
    <col min="27" max="27" width="1.3984375" style="1" customWidth="1"/>
    <col min="28" max="16384" width="8.69921875" style="1"/>
  </cols>
  <sheetData>
    <row r="2" spans="2:26" ht="12" customHeight="1">
      <c r="C2" s="1136" t="s">
        <v>4133</v>
      </c>
      <c r="D2" s="1136"/>
      <c r="E2" s="1136"/>
      <c r="F2" s="1136"/>
      <c r="G2" s="1136"/>
      <c r="H2" s="1136"/>
      <c r="I2" s="1136"/>
      <c r="J2" s="1136"/>
      <c r="K2" s="1136"/>
      <c r="L2" s="1136"/>
      <c r="M2" s="1136"/>
      <c r="N2" s="1136"/>
      <c r="O2" s="1136"/>
      <c r="P2" s="1136"/>
      <c r="Q2" s="1136"/>
      <c r="R2" s="1136"/>
      <c r="S2" s="1136"/>
      <c r="T2" s="1136"/>
      <c r="U2" s="1136"/>
      <c r="V2" s="1136"/>
      <c r="W2" s="1136"/>
      <c r="X2" s="1136"/>
      <c r="Y2" s="1136"/>
    </row>
    <row r="3" spans="2:26" ht="12" customHeight="1">
      <c r="C3" s="1136"/>
      <c r="D3" s="1136"/>
      <c r="E3" s="1136"/>
      <c r="F3" s="1136"/>
      <c r="G3" s="1136"/>
      <c r="H3" s="1136"/>
      <c r="I3" s="1136"/>
      <c r="J3" s="1136"/>
      <c r="K3" s="1136"/>
      <c r="L3" s="1136"/>
      <c r="M3" s="1136"/>
      <c r="N3" s="1136"/>
      <c r="O3" s="1136"/>
      <c r="P3" s="1136"/>
      <c r="Q3" s="1136"/>
      <c r="R3" s="1136"/>
      <c r="S3" s="1136"/>
      <c r="T3" s="1136"/>
      <c r="U3" s="1136"/>
      <c r="V3" s="1136"/>
      <c r="W3" s="1136"/>
      <c r="X3" s="1136"/>
      <c r="Y3" s="1136"/>
    </row>
    <row r="4" spans="2:26" ht="12" customHeight="1">
      <c r="C4" s="1136"/>
      <c r="D4" s="1136"/>
      <c r="E4" s="1136"/>
      <c r="F4" s="1136"/>
      <c r="G4" s="1136"/>
      <c r="H4" s="1136"/>
      <c r="I4" s="1136"/>
      <c r="J4" s="1136"/>
      <c r="K4" s="1136"/>
      <c r="L4" s="1136"/>
      <c r="M4" s="1136"/>
      <c r="N4" s="1136"/>
      <c r="O4" s="1136"/>
      <c r="P4" s="1136"/>
      <c r="Q4" s="1136"/>
      <c r="R4" s="1136"/>
      <c r="S4" s="1136"/>
      <c r="T4" s="1136"/>
      <c r="U4" s="1136"/>
      <c r="V4" s="1136"/>
      <c r="W4" s="1136"/>
      <c r="X4" s="1136"/>
      <c r="Y4" s="1136"/>
    </row>
    <row r="6" spans="2:26" ht="12" customHeight="1">
      <c r="F6" s="1081" t="s">
        <v>16227</v>
      </c>
      <c r="G6" s="1081"/>
      <c r="H6" s="1081"/>
      <c r="I6" s="1081"/>
      <c r="J6" s="1081"/>
      <c r="K6" s="1081"/>
      <c r="L6" s="1081"/>
      <c r="M6" s="1081"/>
      <c r="N6" s="1081"/>
      <c r="O6" s="1081"/>
      <c r="P6" s="1081"/>
      <c r="Q6" s="1081"/>
      <c r="R6" s="1081"/>
      <c r="S6" s="1081"/>
      <c r="T6" s="1081"/>
      <c r="U6" s="1081"/>
      <c r="V6" s="1081"/>
      <c r="X6" s="861"/>
      <c r="Y6" s="861"/>
    </row>
    <row r="7" spans="2:26" ht="12" customHeight="1">
      <c r="F7" s="1081"/>
      <c r="G7" s="1081"/>
      <c r="H7" s="1081"/>
      <c r="I7" s="1081"/>
      <c r="J7" s="1081"/>
      <c r="K7" s="1081"/>
      <c r="L7" s="1081"/>
      <c r="M7" s="1081"/>
      <c r="N7" s="1081"/>
      <c r="O7" s="1081"/>
      <c r="P7" s="1081"/>
      <c r="Q7" s="1081"/>
      <c r="R7" s="1081"/>
      <c r="S7" s="1081"/>
      <c r="T7" s="1081"/>
      <c r="U7" s="1081"/>
      <c r="V7" s="1081"/>
    </row>
    <row r="9" spans="2:26" ht="12" customHeight="1">
      <c r="B9" s="895" t="s">
        <v>4097</v>
      </c>
      <c r="C9" s="896"/>
      <c r="D9" s="896"/>
      <c r="E9" s="896"/>
      <c r="F9" s="896"/>
      <c r="G9" s="896"/>
      <c r="H9" s="897"/>
      <c r="I9" s="1082" t="s">
        <v>4144</v>
      </c>
      <c r="J9" s="1012"/>
      <c r="K9" s="1012"/>
      <c r="L9" s="1012"/>
      <c r="M9" s="1012"/>
      <c r="N9" s="1012"/>
      <c r="O9" s="1012"/>
      <c r="P9" s="1012"/>
      <c r="Q9" s="1012"/>
      <c r="R9" s="1012"/>
      <c r="S9" s="1012"/>
      <c r="T9" s="1012"/>
      <c r="U9" s="1012"/>
      <c r="V9" s="1012"/>
      <c r="W9" s="1012"/>
      <c r="X9" s="1012"/>
      <c r="Y9" s="1012"/>
      <c r="Z9" s="1078"/>
    </row>
    <row r="10" spans="2:26" ht="12" customHeight="1">
      <c r="B10" s="898"/>
      <c r="C10" s="899"/>
      <c r="D10" s="899"/>
      <c r="E10" s="899"/>
      <c r="F10" s="899"/>
      <c r="G10" s="899"/>
      <c r="H10" s="900"/>
      <c r="I10" s="1083"/>
      <c r="J10" s="1013"/>
      <c r="K10" s="1013"/>
      <c r="L10" s="1013"/>
      <c r="M10" s="1013"/>
      <c r="N10" s="1013"/>
      <c r="O10" s="1013"/>
      <c r="P10" s="1013"/>
      <c r="Q10" s="1013"/>
      <c r="R10" s="1013"/>
      <c r="S10" s="1013"/>
      <c r="T10" s="1013"/>
      <c r="U10" s="1013"/>
      <c r="V10" s="1013"/>
      <c r="W10" s="1013"/>
      <c r="X10" s="1013"/>
      <c r="Y10" s="1013"/>
      <c r="Z10" s="1079"/>
    </row>
    <row r="11" spans="2:26" ht="12" customHeight="1">
      <c r="B11" s="895" t="s">
        <v>4134</v>
      </c>
      <c r="C11" s="896"/>
      <c r="D11" s="896"/>
      <c r="E11" s="896"/>
      <c r="F11" s="896"/>
      <c r="G11" s="896"/>
      <c r="H11" s="897"/>
      <c r="I11" s="1082" t="s">
        <v>4095</v>
      </c>
      <c r="J11" s="1012"/>
      <c r="K11" s="1012"/>
      <c r="L11" s="1012"/>
      <c r="M11" s="1012"/>
      <c r="N11" s="1012"/>
      <c r="O11" s="1012"/>
      <c r="P11" s="1012"/>
      <c r="Q11" s="1012" t="s">
        <v>4096</v>
      </c>
      <c r="R11" s="1012"/>
      <c r="S11" s="1012"/>
      <c r="T11" s="1012"/>
      <c r="U11" s="1012"/>
      <c r="V11" s="1012" t="s">
        <v>12</v>
      </c>
      <c r="W11" s="1012"/>
      <c r="X11" s="1012" t="s">
        <v>3970</v>
      </c>
      <c r="Y11" s="1012"/>
      <c r="Z11" s="1078" t="s">
        <v>227</v>
      </c>
    </row>
    <row r="12" spans="2:26" ht="12" customHeight="1">
      <c r="B12" s="965" t="s">
        <v>4135</v>
      </c>
      <c r="C12" s="966"/>
      <c r="D12" s="966"/>
      <c r="E12" s="966"/>
      <c r="F12" s="966"/>
      <c r="G12" s="966"/>
      <c r="H12" s="967"/>
      <c r="I12" s="1109"/>
      <c r="J12" s="1110"/>
      <c r="K12" s="1110"/>
      <c r="L12" s="1110"/>
      <c r="M12" s="1110"/>
      <c r="N12" s="1110"/>
      <c r="O12" s="1110"/>
      <c r="P12" s="1110"/>
      <c r="Q12" s="1110"/>
      <c r="R12" s="1110"/>
      <c r="S12" s="1110"/>
      <c r="T12" s="1110"/>
      <c r="U12" s="1110"/>
      <c r="V12" s="1110"/>
      <c r="W12" s="1110"/>
      <c r="X12" s="1110"/>
      <c r="Y12" s="1110"/>
      <c r="Z12" s="1111"/>
    </row>
    <row r="13" spans="2:26" ht="12" customHeight="1">
      <c r="B13" s="965" t="s">
        <v>4136</v>
      </c>
      <c r="C13" s="966"/>
      <c r="D13" s="966"/>
      <c r="E13" s="966"/>
      <c r="F13" s="966"/>
      <c r="G13" s="966"/>
      <c r="H13" s="967"/>
      <c r="I13" s="1109"/>
      <c r="J13" s="1110"/>
      <c r="K13" s="1110"/>
      <c r="L13" s="1110"/>
      <c r="M13" s="1110"/>
      <c r="N13" s="1110"/>
      <c r="O13" s="1110"/>
      <c r="P13" s="1110"/>
      <c r="Q13" s="1110"/>
      <c r="R13" s="1110"/>
      <c r="S13" s="1110"/>
      <c r="T13" s="1110"/>
      <c r="U13" s="1110"/>
      <c r="V13" s="1110"/>
      <c r="W13" s="1110"/>
      <c r="X13" s="1110"/>
      <c r="Y13" s="1110"/>
      <c r="Z13" s="1111"/>
    </row>
    <row r="14" spans="2:26" ht="12" customHeight="1">
      <c r="B14" s="176" t="s">
        <v>4137</v>
      </c>
      <c r="C14" s="177"/>
      <c r="D14" s="177"/>
      <c r="E14" s="177"/>
      <c r="F14" s="177"/>
      <c r="G14" s="177"/>
      <c r="H14" s="178"/>
      <c r="I14" s="1109"/>
      <c r="J14" s="1110"/>
      <c r="K14" s="1110"/>
      <c r="L14" s="1110"/>
      <c r="M14" s="1110"/>
      <c r="N14" s="1110"/>
      <c r="O14" s="1110"/>
      <c r="P14" s="1110"/>
      <c r="Q14" s="1110"/>
      <c r="R14" s="1110"/>
      <c r="S14" s="1110"/>
      <c r="T14" s="1110"/>
      <c r="U14" s="1110"/>
      <c r="V14" s="1110"/>
      <c r="W14" s="1110"/>
      <c r="X14" s="1110"/>
      <c r="Y14" s="1110"/>
      <c r="Z14" s="1111"/>
    </row>
    <row r="15" spans="2:26" ht="12" customHeight="1" thickBot="1">
      <c r="B15" s="1147" t="s">
        <v>4098</v>
      </c>
      <c r="C15" s="1147"/>
      <c r="D15" s="1147"/>
      <c r="E15" s="1147"/>
      <c r="F15" s="1147"/>
      <c r="G15" s="1113" t="s">
        <v>3755</v>
      </c>
      <c r="H15" s="1148"/>
      <c r="I15" s="171"/>
      <c r="J15" s="172"/>
      <c r="K15" s="602"/>
      <c r="L15" s="602"/>
      <c r="M15" s="602"/>
      <c r="N15" s="602"/>
      <c r="O15" s="602"/>
      <c r="P15" s="602"/>
      <c r="Q15" s="602"/>
      <c r="R15" s="602"/>
      <c r="S15" s="602"/>
      <c r="T15" s="602"/>
      <c r="U15" s="602"/>
      <c r="V15" s="602"/>
      <c r="W15" s="602"/>
      <c r="X15" s="172"/>
      <c r="Y15" s="172"/>
      <c r="Z15" s="173"/>
    </row>
    <row r="16" spans="2:26" ht="12" customHeight="1" thickTop="1">
      <c r="B16" s="1147"/>
      <c r="C16" s="1147"/>
      <c r="D16" s="1147"/>
      <c r="E16" s="1147"/>
      <c r="F16" s="1147"/>
      <c r="G16" s="1113"/>
      <c r="H16" s="1148"/>
      <c r="I16" s="176"/>
      <c r="J16" s="177"/>
      <c r="K16" s="177"/>
      <c r="L16" s="177"/>
      <c r="M16" s="177"/>
      <c r="N16" s="177"/>
      <c r="O16" s="177"/>
      <c r="P16" s="177"/>
      <c r="Q16" s="177"/>
      <c r="R16" s="177"/>
      <c r="S16" s="177"/>
      <c r="T16" s="177"/>
      <c r="U16" s="177"/>
      <c r="V16" s="177"/>
      <c r="W16" s="177"/>
      <c r="X16" s="177"/>
      <c r="Y16" s="177"/>
      <c r="Z16" s="178"/>
    </row>
    <row r="17" spans="2:26" ht="12" customHeight="1">
      <c r="B17" s="1147"/>
      <c r="C17" s="1147"/>
      <c r="D17" s="1147"/>
      <c r="E17" s="1147"/>
      <c r="F17" s="1147"/>
      <c r="G17" s="1114" t="s">
        <v>3975</v>
      </c>
      <c r="H17" s="1114"/>
      <c r="I17" s="1309" t="s">
        <v>4145</v>
      </c>
      <c r="J17" s="876"/>
      <c r="K17" s="876"/>
      <c r="L17" s="876"/>
      <c r="M17" s="876"/>
      <c r="N17" s="876"/>
      <c r="O17" s="876"/>
      <c r="P17" s="876"/>
      <c r="Q17" s="876"/>
      <c r="R17" s="876"/>
      <c r="S17" s="876"/>
      <c r="T17" s="876"/>
      <c r="U17" s="876"/>
      <c r="V17" s="876"/>
      <c r="W17" s="876"/>
      <c r="X17" s="876"/>
      <c r="Y17" s="876"/>
      <c r="Z17" s="1310"/>
    </row>
    <row r="18" spans="2:26" ht="12" customHeight="1">
      <c r="B18" s="1147"/>
      <c r="C18" s="1147"/>
      <c r="D18" s="1147"/>
      <c r="E18" s="1147"/>
      <c r="F18" s="1147"/>
      <c r="G18" s="1114"/>
      <c r="H18" s="1114"/>
      <c r="I18" s="1309"/>
      <c r="J18" s="876"/>
      <c r="K18" s="876"/>
      <c r="L18" s="876"/>
      <c r="M18" s="876"/>
      <c r="N18" s="876"/>
      <c r="O18" s="876"/>
      <c r="P18" s="876"/>
      <c r="Q18" s="876"/>
      <c r="R18" s="876"/>
      <c r="S18" s="876"/>
      <c r="T18" s="876"/>
      <c r="U18" s="876"/>
      <c r="V18" s="876"/>
      <c r="W18" s="876"/>
      <c r="X18" s="876"/>
      <c r="Y18" s="876"/>
      <c r="Z18" s="1310"/>
    </row>
    <row r="19" spans="2:26" ht="12" customHeight="1">
      <c r="B19" s="1147"/>
      <c r="C19" s="1147"/>
      <c r="D19" s="1147"/>
      <c r="E19" s="1147"/>
      <c r="F19" s="1147"/>
      <c r="G19" s="1114"/>
      <c r="H19" s="1114"/>
      <c r="I19" s="1309"/>
      <c r="J19" s="876"/>
      <c r="K19" s="876"/>
      <c r="L19" s="876"/>
      <c r="M19" s="876"/>
      <c r="N19" s="876"/>
      <c r="O19" s="876"/>
      <c r="P19" s="876"/>
      <c r="Q19" s="876"/>
      <c r="R19" s="876"/>
      <c r="S19" s="876"/>
      <c r="T19" s="876"/>
      <c r="U19" s="876"/>
      <c r="V19" s="876"/>
      <c r="W19" s="876"/>
      <c r="X19" s="876"/>
      <c r="Y19" s="876"/>
      <c r="Z19" s="1310"/>
    </row>
    <row r="20" spans="2:26" ht="12" customHeight="1">
      <c r="B20" s="1147"/>
      <c r="C20" s="1147"/>
      <c r="D20" s="1147"/>
      <c r="E20" s="1147"/>
      <c r="F20" s="1147"/>
      <c r="G20" s="1114"/>
      <c r="H20" s="1114"/>
      <c r="I20" s="1130"/>
      <c r="J20" s="1131"/>
      <c r="K20" s="1131"/>
      <c r="L20" s="1131"/>
      <c r="M20" s="1131"/>
      <c r="N20" s="1131"/>
      <c r="O20" s="1131"/>
      <c r="P20" s="1131"/>
      <c r="Q20" s="1131"/>
      <c r="R20" s="1131"/>
      <c r="S20" s="1131"/>
      <c r="T20" s="1131"/>
      <c r="U20" s="1131"/>
      <c r="V20" s="1131"/>
      <c r="W20" s="1131"/>
      <c r="X20" s="1131"/>
      <c r="Y20" s="1131"/>
      <c r="Z20" s="1311"/>
    </row>
    <row r="21" spans="2:26" ht="12" customHeight="1">
      <c r="B21" s="1112" t="s">
        <v>4099</v>
      </c>
      <c r="C21" s="1113" t="s">
        <v>4100</v>
      </c>
      <c r="D21" s="1113"/>
      <c r="E21" s="1113"/>
      <c r="F21" s="1113"/>
      <c r="G21" s="1113"/>
      <c r="H21" s="1113"/>
      <c r="I21" s="1114" t="s">
        <v>4138</v>
      </c>
      <c r="J21" s="1114"/>
      <c r="K21" s="1114"/>
      <c r="L21" s="1114"/>
      <c r="M21" s="1114"/>
      <c r="N21" s="1114"/>
      <c r="O21" s="1114"/>
      <c r="P21" s="1114"/>
      <c r="Q21" s="1114"/>
      <c r="R21" s="1114" t="s">
        <v>4139</v>
      </c>
      <c r="S21" s="1114"/>
      <c r="T21" s="1114"/>
      <c r="U21" s="1114"/>
      <c r="V21" s="1114"/>
      <c r="W21" s="1114"/>
      <c r="X21" s="1114"/>
      <c r="Y21" s="1114"/>
      <c r="Z21" s="1114"/>
    </row>
    <row r="22" spans="2:26" ht="12" customHeight="1">
      <c r="B22" s="1112"/>
      <c r="C22" s="1115"/>
      <c r="D22" s="1115"/>
      <c r="E22" s="1115"/>
      <c r="F22" s="1115"/>
      <c r="G22" s="1115"/>
      <c r="H22" s="1115"/>
      <c r="I22" s="1115"/>
      <c r="J22" s="1115"/>
      <c r="K22" s="1115"/>
      <c r="L22" s="1115"/>
      <c r="M22" s="1115"/>
      <c r="N22" s="1115"/>
      <c r="O22" s="1115"/>
      <c r="P22" s="1115"/>
      <c r="Q22" s="1115"/>
      <c r="R22" s="1115"/>
      <c r="S22" s="1115"/>
      <c r="T22" s="1115"/>
      <c r="U22" s="1115"/>
      <c r="V22" s="1115"/>
      <c r="W22" s="1115"/>
      <c r="X22" s="1115"/>
      <c r="Y22" s="1115"/>
      <c r="Z22" s="1115"/>
    </row>
    <row r="23" spans="2:26" ht="12" customHeight="1">
      <c r="B23" s="1112"/>
      <c r="C23" s="1115"/>
      <c r="D23" s="1115"/>
      <c r="E23" s="1115"/>
      <c r="F23" s="1115"/>
      <c r="G23" s="1115"/>
      <c r="H23" s="1115"/>
      <c r="I23" s="1115"/>
      <c r="J23" s="1115"/>
      <c r="K23" s="1115"/>
      <c r="L23" s="1115"/>
      <c r="M23" s="1115"/>
      <c r="N23" s="1115"/>
      <c r="O23" s="1115"/>
      <c r="P23" s="1115"/>
      <c r="Q23" s="1115"/>
      <c r="R23" s="1115"/>
      <c r="S23" s="1115"/>
      <c r="T23" s="1115"/>
      <c r="U23" s="1115"/>
      <c r="V23" s="1115"/>
      <c r="W23" s="1115"/>
      <c r="X23" s="1115"/>
      <c r="Y23" s="1115"/>
      <c r="Z23" s="1115"/>
    </row>
    <row r="24" spans="2:26" ht="12" customHeight="1">
      <c r="B24" s="1112"/>
      <c r="C24" s="1115"/>
      <c r="D24" s="1115"/>
      <c r="E24" s="1115"/>
      <c r="F24" s="1115"/>
      <c r="G24" s="1115"/>
      <c r="H24" s="1115"/>
      <c r="I24" s="1115"/>
      <c r="J24" s="1115"/>
      <c r="K24" s="1115"/>
      <c r="L24" s="1115"/>
      <c r="M24" s="1115"/>
      <c r="N24" s="1115"/>
      <c r="O24" s="1115"/>
      <c r="P24" s="1115"/>
      <c r="Q24" s="1115"/>
      <c r="R24" s="1115"/>
      <c r="S24" s="1115"/>
      <c r="T24" s="1115"/>
      <c r="U24" s="1115"/>
      <c r="V24" s="1115"/>
      <c r="W24" s="1115"/>
      <c r="X24" s="1115"/>
      <c r="Y24" s="1115"/>
      <c r="Z24" s="1115"/>
    </row>
    <row r="25" spans="2:26" ht="12" customHeight="1">
      <c r="B25" s="1112"/>
      <c r="C25" s="1115"/>
      <c r="D25" s="1115"/>
      <c r="E25" s="1115"/>
      <c r="F25" s="1115"/>
      <c r="G25" s="1115"/>
      <c r="H25" s="1115"/>
      <c r="I25" s="1115"/>
      <c r="J25" s="1115"/>
      <c r="K25" s="1115"/>
      <c r="L25" s="1115"/>
      <c r="M25" s="1115"/>
      <c r="N25" s="1115"/>
      <c r="O25" s="1115"/>
      <c r="P25" s="1115"/>
      <c r="Q25" s="1115"/>
      <c r="R25" s="1115"/>
      <c r="S25" s="1115"/>
      <c r="T25" s="1115"/>
      <c r="U25" s="1115"/>
      <c r="V25" s="1115"/>
      <c r="W25" s="1115"/>
      <c r="X25" s="1115"/>
      <c r="Y25" s="1115"/>
      <c r="Z25" s="1115"/>
    </row>
    <row r="26" spans="2:26" ht="17.399999999999999" customHeight="1">
      <c r="B26" s="1140" t="s">
        <v>4101</v>
      </c>
      <c r="C26" s="1140"/>
      <c r="D26" s="1140"/>
      <c r="E26" s="1140"/>
      <c r="F26" s="1140"/>
      <c r="G26" s="1140"/>
      <c r="H26" s="1140"/>
      <c r="I26" s="862"/>
      <c r="J26" s="862"/>
      <c r="L26" s="1" t="s">
        <v>12</v>
      </c>
      <c r="N26" s="1" t="s">
        <v>11</v>
      </c>
      <c r="P26" s="1" t="s">
        <v>227</v>
      </c>
      <c r="Z26" s="185"/>
    </row>
    <row r="27" spans="2:26" ht="12" customHeight="1">
      <c r="B27" s="1113" t="s">
        <v>67</v>
      </c>
      <c r="C27" s="1113"/>
      <c r="D27" s="1113"/>
      <c r="E27" s="1113"/>
      <c r="F27" s="1113"/>
      <c r="G27" s="1113"/>
      <c r="H27" s="1113"/>
      <c r="I27" s="1114"/>
      <c r="J27" s="1114"/>
      <c r="K27" s="1114"/>
      <c r="L27" s="1114"/>
      <c r="M27" s="1114"/>
      <c r="N27" s="1114"/>
      <c r="O27" s="1114"/>
      <c r="P27" s="1114"/>
      <c r="Q27" s="1114"/>
      <c r="R27" s="1114"/>
      <c r="S27" s="1114"/>
      <c r="T27" s="1114"/>
      <c r="U27" s="1114"/>
      <c r="V27" s="1114"/>
      <c r="W27" s="1114"/>
      <c r="X27" s="1114"/>
      <c r="Y27" s="1114"/>
      <c r="Z27" s="1114"/>
    </row>
    <row r="28" spans="2:26" ht="12" customHeight="1">
      <c r="B28" s="1113"/>
      <c r="C28" s="1113"/>
      <c r="D28" s="1113"/>
      <c r="E28" s="1113"/>
      <c r="F28" s="1113"/>
      <c r="G28" s="1113"/>
      <c r="H28" s="1113"/>
      <c r="I28" s="1114"/>
      <c r="J28" s="1114"/>
      <c r="K28" s="1114"/>
      <c r="L28" s="1114"/>
      <c r="M28" s="1114"/>
      <c r="N28" s="1114"/>
      <c r="O28" s="1114"/>
      <c r="P28" s="1114"/>
      <c r="Q28" s="1114"/>
      <c r="R28" s="1114"/>
      <c r="S28" s="1114"/>
      <c r="T28" s="1114"/>
      <c r="U28" s="1114"/>
      <c r="V28" s="1114"/>
      <c r="W28" s="1114"/>
      <c r="X28" s="1114"/>
      <c r="Y28" s="1114"/>
      <c r="Z28" s="1114"/>
    </row>
    <row r="29" spans="2:26" ht="12" customHeight="1">
      <c r="B29" s="1113"/>
      <c r="C29" s="1113"/>
      <c r="D29" s="1113"/>
      <c r="E29" s="1113"/>
      <c r="F29" s="1113"/>
      <c r="G29" s="1113"/>
      <c r="H29" s="1113"/>
      <c r="I29" s="1114"/>
      <c r="J29" s="1114"/>
      <c r="K29" s="1114"/>
      <c r="L29" s="1114"/>
      <c r="M29" s="1114"/>
      <c r="N29" s="1114"/>
      <c r="O29" s="1114"/>
      <c r="P29" s="1114"/>
      <c r="Q29" s="1114"/>
      <c r="R29" s="1114"/>
      <c r="S29" s="1114"/>
      <c r="T29" s="1114"/>
      <c r="U29" s="1114"/>
      <c r="V29" s="1114"/>
      <c r="W29" s="1114"/>
      <c r="X29" s="1114"/>
      <c r="Y29" s="1114"/>
      <c r="Z29" s="1114"/>
    </row>
    <row r="30" spans="2:26" ht="12" customHeight="1">
      <c r="B30" s="187"/>
      <c r="C30" s="187"/>
      <c r="D30" s="187"/>
      <c r="E30" s="187"/>
      <c r="F30" s="187"/>
      <c r="G30" s="187"/>
      <c r="H30" s="187"/>
      <c r="I30" s="96"/>
      <c r="J30" s="96"/>
      <c r="K30" s="96"/>
      <c r="L30" s="96"/>
      <c r="M30" s="96"/>
      <c r="N30" s="96"/>
      <c r="O30" s="96"/>
      <c r="P30" s="96"/>
      <c r="Q30" s="96"/>
      <c r="R30" s="96"/>
      <c r="S30" s="96"/>
      <c r="T30" s="96"/>
      <c r="U30" s="96"/>
      <c r="V30" s="96"/>
      <c r="W30" s="96"/>
      <c r="X30" s="96"/>
      <c r="Y30" s="96"/>
      <c r="Z30" s="96"/>
    </row>
    <row r="31" spans="2:26" ht="12" customHeight="1">
      <c r="B31" s="343" t="s">
        <v>4140</v>
      </c>
    </row>
    <row r="33" spans="1:53" ht="12" customHeight="1">
      <c r="C33" s="862"/>
      <c r="D33" s="862"/>
      <c r="F33" s="1" t="s">
        <v>12</v>
      </c>
      <c r="H33" s="1" t="s">
        <v>11</v>
      </c>
      <c r="J33" s="1" t="s">
        <v>227</v>
      </c>
    </row>
    <row r="35" spans="1:53" ht="12" customHeight="1">
      <c r="C35" s="1135" t="s">
        <v>23</v>
      </c>
      <c r="D35" s="1135"/>
      <c r="E35" s="862" t="s">
        <v>3794</v>
      </c>
      <c r="F35" s="862"/>
      <c r="G35" s="862"/>
      <c r="H35" s="862"/>
      <c r="I35" s="862"/>
      <c r="J35" s="862"/>
      <c r="K35" s="862"/>
      <c r="L35" s="99"/>
      <c r="M35" s="972" t="s">
        <v>3918</v>
      </c>
      <c r="N35" s="973"/>
      <c r="O35" s="973"/>
      <c r="P35" s="1125"/>
      <c r="Q35" s="1128"/>
      <c r="R35" s="342" t="s">
        <v>3919</v>
      </c>
      <c r="S35" s="1129"/>
      <c r="T35" s="1128"/>
      <c r="U35" s="237"/>
      <c r="V35" s="237"/>
      <c r="W35" s="237"/>
      <c r="X35" s="237"/>
      <c r="Y35" s="237"/>
      <c r="Z35" s="238"/>
    </row>
    <row r="36" spans="1:53" ht="12" customHeight="1">
      <c r="C36" s="1135"/>
      <c r="D36" s="1135"/>
      <c r="E36" s="862"/>
      <c r="F36" s="862"/>
      <c r="G36" s="862"/>
      <c r="H36" s="862"/>
      <c r="I36" s="862"/>
      <c r="J36" s="862"/>
      <c r="K36" s="862"/>
      <c r="L36" s="190"/>
      <c r="M36" s="972" t="s">
        <v>3920</v>
      </c>
      <c r="N36" s="973"/>
      <c r="O36" s="974"/>
      <c r="P36" s="1125"/>
      <c r="Q36" s="1126"/>
      <c r="R36" s="1127"/>
      <c r="S36" s="1130" t="s">
        <v>3921</v>
      </c>
      <c r="T36" s="1131"/>
      <c r="U36" s="974"/>
      <c r="V36" s="1125"/>
      <c r="W36" s="1126"/>
      <c r="X36" s="1126"/>
      <c r="Y36" s="1126"/>
      <c r="Z36" s="1127"/>
    </row>
    <row r="37" spans="1:53" ht="12" customHeight="1">
      <c r="C37" s="1135"/>
      <c r="D37" s="1135"/>
      <c r="E37" s="862"/>
      <c r="F37" s="862"/>
      <c r="G37" s="862"/>
      <c r="H37" s="862"/>
      <c r="I37" s="862"/>
      <c r="J37" s="862"/>
      <c r="K37" s="862"/>
      <c r="L37" s="190"/>
      <c r="M37" s="972" t="s">
        <v>3922</v>
      </c>
      <c r="N37" s="973"/>
      <c r="O37" s="974"/>
      <c r="P37" s="1125"/>
      <c r="Q37" s="1126"/>
      <c r="R37" s="1127"/>
      <c r="S37" s="972" t="s">
        <v>3923</v>
      </c>
      <c r="T37" s="973"/>
      <c r="U37" s="974"/>
      <c r="V37" s="1125"/>
      <c r="W37" s="1126"/>
      <c r="X37" s="1126"/>
      <c r="Y37" s="1126"/>
      <c r="Z37" s="1127"/>
    </row>
    <row r="38" spans="1:53" ht="12" customHeight="1">
      <c r="C38" s="95"/>
      <c r="D38" s="95"/>
      <c r="E38" s="338"/>
      <c r="F38" s="338"/>
      <c r="G38" s="338"/>
      <c r="H38" s="338"/>
      <c r="I38" s="338"/>
      <c r="J38" s="338"/>
      <c r="K38" s="338"/>
      <c r="L38" s="190"/>
      <c r="M38" s="972" t="s">
        <v>3924</v>
      </c>
      <c r="N38" s="973"/>
      <c r="O38" s="973"/>
      <c r="P38" s="1046"/>
      <c r="Q38" s="1046"/>
      <c r="R38" s="1046"/>
      <c r="S38" s="1046"/>
      <c r="T38" s="1046"/>
      <c r="U38" s="1046"/>
      <c r="V38" s="1046"/>
      <c r="W38" s="1046"/>
      <c r="X38" s="1046"/>
      <c r="Y38" s="1046"/>
      <c r="Z38" s="1046"/>
    </row>
    <row r="39" spans="1:53" ht="12" customHeight="1">
      <c r="C39" s="99"/>
      <c r="D39" s="99"/>
      <c r="E39" s="99"/>
      <c r="F39" s="99"/>
      <c r="G39" s="99"/>
      <c r="H39" s="344"/>
      <c r="I39" s="344"/>
      <c r="J39" s="190"/>
      <c r="K39" s="190"/>
      <c r="L39" s="190"/>
      <c r="M39" s="99"/>
      <c r="N39" s="99"/>
      <c r="O39" s="99"/>
      <c r="P39" s="99"/>
      <c r="Q39" s="99"/>
      <c r="R39" s="99"/>
      <c r="S39" s="99"/>
      <c r="T39" s="99"/>
      <c r="U39" s="99"/>
      <c r="V39" s="99"/>
      <c r="W39" s="99"/>
      <c r="X39" s="99"/>
      <c r="Y39" s="99"/>
      <c r="Z39" s="99"/>
    </row>
    <row r="40" spans="1:53" ht="12" customHeight="1">
      <c r="C40" s="1110" t="s">
        <v>7289</v>
      </c>
      <c r="D40" s="1110"/>
      <c r="E40" s="1110"/>
      <c r="F40" s="1110"/>
      <c r="G40" s="1110"/>
      <c r="H40" s="1110"/>
      <c r="I40" s="1110"/>
      <c r="J40" s="1110"/>
      <c r="K40" s="1110"/>
      <c r="M40" s="1110"/>
      <c r="N40" s="1110"/>
      <c r="O40" s="1110"/>
      <c r="P40" s="1110"/>
      <c r="Q40" s="1110"/>
      <c r="R40" s="1110"/>
      <c r="S40" s="1110"/>
      <c r="T40" s="1110"/>
      <c r="U40" s="1110"/>
      <c r="V40" s="1110"/>
      <c r="W40" s="1110"/>
      <c r="X40" s="1110"/>
      <c r="Y40" s="1110"/>
      <c r="Z40" s="1110"/>
    </row>
    <row r="41" spans="1:53" ht="12" customHeight="1">
      <c r="C41" s="1110"/>
      <c r="D41" s="1110"/>
      <c r="E41" s="1110"/>
      <c r="F41" s="1110"/>
      <c r="G41" s="1110"/>
      <c r="H41" s="1110"/>
      <c r="I41" s="1110"/>
      <c r="J41" s="1110"/>
      <c r="K41" s="1110"/>
      <c r="M41" s="1110"/>
      <c r="N41" s="1110"/>
      <c r="O41" s="1110"/>
      <c r="P41" s="1110"/>
      <c r="Q41" s="1110"/>
      <c r="R41" s="1110"/>
      <c r="S41" s="1110"/>
      <c r="T41" s="1110"/>
      <c r="U41" s="1110"/>
      <c r="V41" s="1110"/>
      <c r="W41" s="1110"/>
      <c r="X41" s="1110"/>
      <c r="Y41" s="1110"/>
      <c r="Z41" s="1110"/>
    </row>
    <row r="42" spans="1:53" s="2" customFormat="1" ht="14.55" customHeight="1">
      <c r="C42" s="1110" t="s">
        <v>7285</v>
      </c>
      <c r="D42" s="1110"/>
      <c r="E42" s="1110"/>
      <c r="F42" s="1110"/>
      <c r="G42" s="1110"/>
      <c r="H42" s="1110"/>
      <c r="I42" s="1110"/>
      <c r="J42" s="1110"/>
      <c r="K42" s="1110"/>
      <c r="L42" s="1"/>
      <c r="M42" s="1110"/>
      <c r="N42" s="1110"/>
      <c r="O42" s="1110"/>
      <c r="P42" s="1110"/>
      <c r="Q42" s="1110"/>
      <c r="R42" s="1110"/>
      <c r="S42" s="1110"/>
      <c r="T42" s="1110"/>
      <c r="U42" s="1110"/>
      <c r="V42" s="1110"/>
      <c r="W42" s="1110"/>
      <c r="X42" s="1110"/>
      <c r="Y42" s="1110"/>
      <c r="Z42" s="1110"/>
      <c r="AA42" s="1"/>
      <c r="AB42" s="1"/>
    </row>
    <row r="43" spans="1:53" s="2" customFormat="1" ht="14.55" customHeight="1">
      <c r="B43" s="1"/>
      <c r="C43" s="1110"/>
      <c r="D43" s="1110"/>
      <c r="E43" s="1110"/>
      <c r="F43" s="1110"/>
      <c r="G43" s="1110"/>
      <c r="H43" s="1110"/>
      <c r="I43" s="1110"/>
      <c r="J43" s="1110"/>
      <c r="K43" s="1110"/>
      <c r="L43" s="1"/>
      <c r="M43" s="1110"/>
      <c r="N43" s="1110"/>
      <c r="O43" s="1110"/>
      <c r="P43" s="1110"/>
      <c r="Q43" s="1110"/>
      <c r="R43" s="1110"/>
      <c r="S43" s="1110"/>
      <c r="T43" s="1110"/>
      <c r="U43" s="1110"/>
      <c r="V43" s="1110"/>
      <c r="W43" s="1110"/>
      <c r="X43" s="1110"/>
      <c r="Y43" s="1110"/>
      <c r="Z43" s="1110"/>
      <c r="AA43" s="1"/>
      <c r="AB43" s="1"/>
    </row>
    <row r="44" spans="1:53" ht="12" customHeight="1">
      <c r="C44" s="120"/>
      <c r="D44" s="120"/>
      <c r="E44" s="190"/>
      <c r="F44" s="190"/>
      <c r="G44" s="190"/>
      <c r="H44" s="190"/>
      <c r="I44" s="190"/>
      <c r="J44" s="190"/>
      <c r="K44" s="190"/>
      <c r="L44" s="99"/>
      <c r="M44" s="346"/>
      <c r="N44" s="346"/>
      <c r="O44" s="346"/>
      <c r="P44" s="346"/>
      <c r="Q44" s="346"/>
      <c r="R44" s="346"/>
      <c r="S44" s="346"/>
      <c r="T44" s="346"/>
      <c r="U44" s="346"/>
      <c r="V44" s="346"/>
      <c r="W44" s="346"/>
      <c r="X44" s="346"/>
      <c r="Y44" s="346"/>
      <c r="Z44" s="346"/>
    </row>
    <row r="45" spans="1:53" ht="12" customHeight="1">
      <c r="A45" s="2"/>
      <c r="C45" s="1" t="s">
        <v>3790</v>
      </c>
      <c r="H45" s="99"/>
      <c r="I45" s="99"/>
      <c r="J45" s="99"/>
      <c r="K45" s="99"/>
      <c r="L45" s="99"/>
      <c r="M45" s="99"/>
      <c r="N45" s="99"/>
      <c r="O45" s="99"/>
      <c r="P45" s="99"/>
      <c r="Q45" s="99"/>
      <c r="R45" s="99"/>
      <c r="S45" s="99"/>
      <c r="T45" s="99"/>
      <c r="U45" s="99"/>
      <c r="V45" s="99"/>
      <c r="W45" s="99"/>
      <c r="X45" s="99"/>
      <c r="Y45" s="99"/>
      <c r="Z45" s="99"/>
      <c r="AA45" s="99"/>
      <c r="AB45" s="99"/>
    </row>
    <row r="46" spans="1:53" ht="12" customHeight="1">
      <c r="A46" s="2"/>
      <c r="C46" s="1" t="s">
        <v>3791</v>
      </c>
      <c r="D46" s="2"/>
      <c r="H46" s="95"/>
      <c r="I46" s="95"/>
      <c r="J46" s="95"/>
      <c r="K46" s="99"/>
      <c r="L46" s="99"/>
      <c r="M46" s="99"/>
      <c r="N46" s="99"/>
      <c r="O46" s="99"/>
      <c r="P46" s="99"/>
      <c r="Q46" s="99"/>
      <c r="R46" s="99"/>
      <c r="S46" s="99"/>
      <c r="T46" s="99"/>
      <c r="U46" s="99"/>
      <c r="V46" s="99"/>
      <c r="W46" s="99"/>
      <c r="X46" s="99"/>
      <c r="Y46" s="99"/>
      <c r="Z46" s="99"/>
      <c r="AA46" s="99"/>
      <c r="AB46" s="99"/>
    </row>
    <row r="47" spans="1:53" s="2" customFormat="1" ht="14.4">
      <c r="A47" s="369"/>
      <c r="B47" s="99"/>
      <c r="C47" s="99"/>
      <c r="D47" s="99"/>
      <c r="E47" s="99"/>
      <c r="F47" s="99"/>
      <c r="G47" s="99"/>
      <c r="H47" s="99"/>
      <c r="I47" s="99"/>
      <c r="J47" s="99"/>
      <c r="K47" s="99"/>
      <c r="L47" s="99"/>
      <c r="M47" s="99"/>
      <c r="N47" s="99"/>
      <c r="O47" s="99"/>
      <c r="P47" s="99"/>
      <c r="Q47" s="99"/>
      <c r="R47" s="99"/>
      <c r="S47" s="99"/>
      <c r="T47" s="99"/>
      <c r="U47" s="99"/>
      <c r="V47" s="99"/>
      <c r="W47" s="99"/>
      <c r="X47" s="99"/>
      <c r="Y47" s="99"/>
      <c r="Z47" s="99"/>
      <c r="AA47" s="99"/>
      <c r="AC47" s="1"/>
      <c r="AD47" s="1"/>
      <c r="AE47" s="1"/>
      <c r="AF47" s="1"/>
      <c r="AG47" s="1"/>
      <c r="AH47" s="1"/>
      <c r="AI47" s="1"/>
      <c r="AJ47" s="1"/>
      <c r="AK47" s="1"/>
      <c r="AL47" s="1"/>
      <c r="AM47" s="1"/>
      <c r="AN47" s="1"/>
      <c r="AO47" s="1"/>
      <c r="AP47" s="1"/>
      <c r="AQ47" s="1"/>
      <c r="AR47" s="1"/>
      <c r="AS47" s="1"/>
      <c r="AT47" s="1"/>
      <c r="AU47" s="1"/>
      <c r="AV47" s="1"/>
      <c r="AW47" s="1"/>
      <c r="AX47" s="1"/>
      <c r="AY47" s="1"/>
      <c r="AZ47" s="1"/>
      <c r="BA47" s="1"/>
    </row>
    <row r="49" spans="2:27" ht="12" customHeight="1">
      <c r="B49" s="96" t="s">
        <v>3763</v>
      </c>
    </row>
    <row r="50" spans="2:27" ht="12" customHeight="1">
      <c r="B50" s="117">
        <v>1</v>
      </c>
      <c r="C50" s="851" t="s">
        <v>4109</v>
      </c>
      <c r="D50" s="851"/>
      <c r="E50" s="851"/>
      <c r="F50" s="851"/>
      <c r="G50" s="851"/>
      <c r="H50" s="851"/>
      <c r="I50" s="851"/>
      <c r="J50" s="851"/>
      <c r="K50" s="851"/>
      <c r="L50" s="851"/>
      <c r="M50" s="851"/>
      <c r="N50" s="851"/>
      <c r="O50" s="851"/>
      <c r="P50" s="851"/>
      <c r="Q50" s="851"/>
      <c r="R50" s="851"/>
      <c r="S50" s="851"/>
      <c r="T50" s="851"/>
      <c r="U50" s="851"/>
      <c r="V50" s="851"/>
      <c r="W50" s="851"/>
      <c r="X50" s="851"/>
      <c r="Y50" s="851"/>
      <c r="Z50" s="851"/>
      <c r="AA50" s="851"/>
    </row>
    <row r="51" spans="2:27" ht="4.5" customHeight="1">
      <c r="B51" s="117"/>
      <c r="C51" s="118"/>
      <c r="D51" s="118"/>
      <c r="E51" s="118"/>
      <c r="F51" s="118"/>
      <c r="G51" s="118"/>
      <c r="H51" s="118"/>
      <c r="I51" s="118"/>
      <c r="J51" s="118"/>
      <c r="K51" s="118"/>
      <c r="L51" s="118"/>
      <c r="M51" s="118"/>
      <c r="N51" s="118"/>
      <c r="O51" s="118"/>
      <c r="P51" s="118"/>
      <c r="Q51" s="118"/>
      <c r="R51" s="118"/>
      <c r="S51" s="118"/>
      <c r="T51" s="118"/>
      <c r="U51" s="118"/>
      <c r="V51" s="118"/>
      <c r="W51" s="118"/>
      <c r="X51" s="118"/>
      <c r="Y51" s="118"/>
      <c r="Z51" s="118"/>
      <c r="AA51" s="118"/>
    </row>
    <row r="52" spans="2:27" ht="12" customHeight="1">
      <c r="B52" s="117">
        <v>2</v>
      </c>
      <c r="C52" s="851" t="s">
        <v>4110</v>
      </c>
      <c r="D52" s="851"/>
      <c r="E52" s="851"/>
      <c r="F52" s="851"/>
      <c r="G52" s="851"/>
      <c r="H52" s="851"/>
      <c r="I52" s="851"/>
      <c r="J52" s="851"/>
      <c r="K52" s="851"/>
      <c r="L52" s="851"/>
      <c r="M52" s="851"/>
      <c r="N52" s="851"/>
      <c r="O52" s="851"/>
      <c r="P52" s="851"/>
      <c r="Q52" s="851"/>
      <c r="R52" s="851"/>
      <c r="S52" s="851"/>
      <c r="T52" s="851"/>
      <c r="U52" s="851"/>
      <c r="V52" s="851"/>
      <c r="W52" s="851"/>
      <c r="X52" s="851"/>
      <c r="Y52" s="851"/>
      <c r="Z52" s="851"/>
      <c r="AA52" s="851"/>
    </row>
    <row r="53" spans="2:27" ht="4.5" customHeight="1">
      <c r="B53" s="117"/>
      <c r="C53" s="118"/>
      <c r="D53" s="118"/>
      <c r="E53" s="118"/>
      <c r="F53" s="118"/>
      <c r="G53" s="118"/>
      <c r="H53" s="118"/>
      <c r="I53" s="118"/>
      <c r="J53" s="118"/>
      <c r="K53" s="118"/>
      <c r="L53" s="118"/>
      <c r="M53" s="118"/>
      <c r="N53" s="118"/>
      <c r="O53" s="118"/>
      <c r="P53" s="118"/>
      <c r="Q53" s="118"/>
      <c r="R53" s="118"/>
      <c r="S53" s="118"/>
      <c r="T53" s="118"/>
      <c r="U53" s="118"/>
      <c r="V53" s="118"/>
      <c r="W53" s="118"/>
      <c r="X53" s="118"/>
      <c r="Y53" s="118"/>
      <c r="Z53" s="118"/>
      <c r="AA53" s="118"/>
    </row>
    <row r="54" spans="2:27" ht="99.6" customHeight="1">
      <c r="B54" s="117">
        <v>3</v>
      </c>
      <c r="C54" s="851" t="s">
        <v>16073</v>
      </c>
      <c r="D54" s="851"/>
      <c r="E54" s="851"/>
      <c r="F54" s="851"/>
      <c r="G54" s="851"/>
      <c r="H54" s="851"/>
      <c r="I54" s="851"/>
      <c r="J54" s="851"/>
      <c r="K54" s="851"/>
      <c r="L54" s="851"/>
      <c r="M54" s="851"/>
      <c r="N54" s="851"/>
      <c r="O54" s="851"/>
      <c r="P54" s="851"/>
      <c r="Q54" s="851"/>
      <c r="R54" s="851"/>
      <c r="S54" s="851"/>
      <c r="T54" s="851"/>
      <c r="U54" s="851"/>
      <c r="V54" s="851"/>
      <c r="W54" s="851"/>
      <c r="X54" s="851"/>
      <c r="Y54" s="851"/>
      <c r="Z54" s="851"/>
      <c r="AA54" s="851"/>
    </row>
    <row r="55" spans="2:27" ht="4.5" customHeight="1">
      <c r="B55" s="117"/>
      <c r="C55" s="118"/>
      <c r="D55" s="118"/>
      <c r="E55" s="118"/>
      <c r="F55" s="118"/>
      <c r="G55" s="118"/>
      <c r="H55" s="118"/>
      <c r="I55" s="118"/>
      <c r="J55" s="118"/>
      <c r="K55" s="118"/>
      <c r="L55" s="118"/>
      <c r="M55" s="118"/>
      <c r="N55" s="118"/>
      <c r="O55" s="118"/>
      <c r="P55" s="118"/>
      <c r="Q55" s="118"/>
      <c r="R55" s="118"/>
      <c r="S55" s="118"/>
      <c r="T55" s="118"/>
      <c r="U55" s="118"/>
      <c r="V55" s="118"/>
      <c r="W55" s="118"/>
      <c r="X55" s="118"/>
      <c r="Y55" s="118"/>
      <c r="Z55" s="118"/>
      <c r="AA55" s="118"/>
    </row>
    <row r="56" spans="2:27" ht="46.8" customHeight="1">
      <c r="B56" s="117">
        <v>4</v>
      </c>
      <c r="C56" s="851" t="s">
        <v>16074</v>
      </c>
      <c r="D56" s="851"/>
      <c r="E56" s="851"/>
      <c r="F56" s="851"/>
      <c r="G56" s="851"/>
      <c r="H56" s="851"/>
      <c r="I56" s="851"/>
      <c r="J56" s="851"/>
      <c r="K56" s="851"/>
      <c r="L56" s="851"/>
      <c r="M56" s="851"/>
      <c r="N56" s="851"/>
      <c r="O56" s="851"/>
      <c r="P56" s="851"/>
      <c r="Q56" s="851"/>
      <c r="R56" s="851"/>
      <c r="S56" s="851"/>
      <c r="T56" s="851"/>
      <c r="U56" s="851"/>
      <c r="V56" s="851"/>
      <c r="W56" s="851"/>
      <c r="X56" s="851"/>
      <c r="Y56" s="851"/>
      <c r="Z56" s="851"/>
      <c r="AA56" s="851"/>
    </row>
    <row r="57" spans="2:27" ht="4.5" customHeight="1">
      <c r="B57" s="117"/>
      <c r="C57" s="118"/>
      <c r="D57" s="118"/>
      <c r="E57" s="118"/>
      <c r="F57" s="118"/>
      <c r="G57" s="118"/>
      <c r="H57" s="118"/>
      <c r="I57" s="118"/>
      <c r="J57" s="118"/>
      <c r="K57" s="118"/>
      <c r="L57" s="118"/>
      <c r="M57" s="118"/>
      <c r="N57" s="118"/>
      <c r="O57" s="118"/>
      <c r="P57" s="118"/>
      <c r="Q57" s="118"/>
      <c r="R57" s="118"/>
      <c r="S57" s="118"/>
      <c r="T57" s="118"/>
      <c r="U57" s="118"/>
      <c r="V57" s="118"/>
      <c r="W57" s="118"/>
      <c r="X57" s="118"/>
      <c r="Y57" s="118"/>
      <c r="Z57" s="118"/>
      <c r="AA57" s="118"/>
    </row>
    <row r="58" spans="2:27" ht="25.05" customHeight="1">
      <c r="B58" s="117">
        <v>5</v>
      </c>
      <c r="C58" s="851" t="s">
        <v>16067</v>
      </c>
      <c r="D58" s="851"/>
      <c r="E58" s="851"/>
      <c r="F58" s="851"/>
      <c r="G58" s="851"/>
      <c r="H58" s="851"/>
      <c r="I58" s="851"/>
      <c r="J58" s="851"/>
      <c r="K58" s="851"/>
      <c r="L58" s="851"/>
      <c r="M58" s="851"/>
      <c r="N58" s="851"/>
      <c r="O58" s="851"/>
      <c r="P58" s="851"/>
      <c r="Q58" s="851"/>
      <c r="R58" s="851"/>
      <c r="S58" s="851"/>
      <c r="T58" s="851"/>
      <c r="U58" s="851"/>
      <c r="V58" s="851"/>
      <c r="W58" s="851"/>
      <c r="X58" s="851"/>
      <c r="Y58" s="851"/>
      <c r="Z58" s="851"/>
      <c r="AA58" s="851"/>
    </row>
    <row r="59" spans="2:27" ht="4.5" customHeight="1">
      <c r="B59" s="117"/>
      <c r="C59" s="118"/>
      <c r="D59" s="118"/>
      <c r="E59" s="118"/>
      <c r="F59" s="118"/>
      <c r="G59" s="118"/>
      <c r="H59" s="118"/>
      <c r="I59" s="118"/>
      <c r="J59" s="118"/>
      <c r="K59" s="118"/>
      <c r="L59" s="118"/>
      <c r="M59" s="118"/>
      <c r="N59" s="118"/>
      <c r="O59" s="118"/>
      <c r="P59" s="118"/>
      <c r="Q59" s="118"/>
      <c r="R59" s="118"/>
      <c r="S59" s="118"/>
      <c r="T59" s="118"/>
      <c r="U59" s="118"/>
      <c r="V59" s="118"/>
      <c r="W59" s="118"/>
      <c r="X59" s="118"/>
      <c r="Y59" s="118"/>
      <c r="Z59" s="118"/>
      <c r="AA59" s="118"/>
    </row>
    <row r="60" spans="2:27" ht="39" customHeight="1">
      <c r="B60" s="117">
        <v>6</v>
      </c>
      <c r="C60" s="851" t="s">
        <v>16075</v>
      </c>
      <c r="D60" s="851"/>
      <c r="E60" s="851"/>
      <c r="F60" s="851"/>
      <c r="G60" s="851"/>
      <c r="H60" s="851"/>
      <c r="I60" s="851"/>
      <c r="J60" s="851"/>
      <c r="K60" s="851"/>
      <c r="L60" s="851"/>
      <c r="M60" s="851"/>
      <c r="N60" s="851"/>
      <c r="O60" s="851"/>
      <c r="P60" s="851"/>
      <c r="Q60" s="851"/>
      <c r="R60" s="851"/>
      <c r="S60" s="851"/>
      <c r="T60" s="851"/>
      <c r="U60" s="851"/>
      <c r="V60" s="851"/>
      <c r="W60" s="851"/>
      <c r="X60" s="851"/>
      <c r="Y60" s="851"/>
      <c r="Z60" s="851"/>
      <c r="AA60" s="851"/>
    </row>
    <row r="61" spans="2:27" ht="4.5" customHeight="1">
      <c r="B61" s="117"/>
      <c r="C61" s="118"/>
      <c r="D61" s="118"/>
      <c r="E61" s="118"/>
      <c r="F61" s="118"/>
      <c r="G61" s="118"/>
      <c r="H61" s="118"/>
      <c r="I61" s="118"/>
      <c r="J61" s="118"/>
      <c r="K61" s="118"/>
      <c r="L61" s="118"/>
      <c r="M61" s="118"/>
      <c r="N61" s="118"/>
      <c r="O61" s="118"/>
      <c r="P61" s="118"/>
      <c r="Q61" s="118"/>
      <c r="R61" s="118"/>
      <c r="S61" s="118"/>
      <c r="T61" s="118"/>
      <c r="U61" s="118"/>
      <c r="V61" s="118"/>
      <c r="W61" s="118"/>
      <c r="X61" s="118"/>
      <c r="Y61" s="118"/>
      <c r="Z61" s="118"/>
      <c r="AA61" s="118"/>
    </row>
    <row r="62" spans="2:27" ht="29.4" customHeight="1">
      <c r="B62" s="117">
        <v>7</v>
      </c>
      <c r="C62" s="851" t="s">
        <v>4146</v>
      </c>
      <c r="D62" s="851"/>
      <c r="E62" s="851"/>
      <c r="F62" s="851"/>
      <c r="G62" s="851"/>
      <c r="H62" s="851"/>
      <c r="I62" s="851"/>
      <c r="J62" s="851"/>
      <c r="K62" s="851"/>
      <c r="L62" s="851"/>
      <c r="M62" s="851"/>
      <c r="N62" s="851"/>
      <c r="O62" s="851"/>
      <c r="P62" s="851"/>
      <c r="Q62" s="851"/>
      <c r="R62" s="851"/>
      <c r="S62" s="851"/>
      <c r="T62" s="851"/>
      <c r="U62" s="851"/>
      <c r="V62" s="851"/>
      <c r="W62" s="851"/>
      <c r="X62" s="851"/>
      <c r="Y62" s="851"/>
      <c r="Z62" s="851"/>
      <c r="AA62" s="851"/>
    </row>
    <row r="63" spans="2:27" ht="4.5" customHeight="1">
      <c r="B63" s="117"/>
      <c r="C63" s="118"/>
      <c r="D63" s="118"/>
      <c r="E63" s="118"/>
      <c r="F63" s="118"/>
      <c r="G63" s="118"/>
      <c r="H63" s="118"/>
      <c r="I63" s="118"/>
      <c r="J63" s="118"/>
      <c r="K63" s="118"/>
      <c r="L63" s="118"/>
      <c r="M63" s="118"/>
      <c r="N63" s="118"/>
      <c r="O63" s="118"/>
      <c r="P63" s="118"/>
      <c r="Q63" s="118"/>
      <c r="R63" s="118"/>
      <c r="S63" s="118"/>
      <c r="T63" s="118"/>
      <c r="U63" s="118"/>
      <c r="V63" s="118"/>
      <c r="W63" s="118"/>
      <c r="X63" s="118"/>
      <c r="Y63" s="118"/>
      <c r="Z63" s="118"/>
      <c r="AA63" s="118"/>
    </row>
    <row r="64" spans="2:27" ht="39.6" customHeight="1">
      <c r="B64" s="117">
        <v>8</v>
      </c>
      <c r="C64" s="851" t="s">
        <v>16076</v>
      </c>
      <c r="D64" s="851"/>
      <c r="E64" s="851"/>
      <c r="F64" s="851"/>
      <c r="G64" s="851"/>
      <c r="H64" s="851"/>
      <c r="I64" s="851"/>
      <c r="J64" s="851"/>
      <c r="K64" s="851"/>
      <c r="L64" s="851"/>
      <c r="M64" s="851"/>
      <c r="N64" s="851"/>
      <c r="O64" s="851"/>
      <c r="P64" s="851"/>
      <c r="Q64" s="851"/>
      <c r="R64" s="851"/>
      <c r="S64" s="851"/>
      <c r="T64" s="851"/>
      <c r="U64" s="851"/>
      <c r="V64" s="851"/>
      <c r="W64" s="851"/>
      <c r="X64" s="851"/>
      <c r="Y64" s="851"/>
      <c r="Z64" s="851"/>
      <c r="AA64" s="851"/>
    </row>
  </sheetData>
  <mergeCells count="61">
    <mergeCell ref="V37:Z37"/>
    <mergeCell ref="C40:K41"/>
    <mergeCell ref="M40:Z41"/>
    <mergeCell ref="C42:K43"/>
    <mergeCell ref="M42:Z43"/>
    <mergeCell ref="B27:H29"/>
    <mergeCell ref="I27:Z29"/>
    <mergeCell ref="M38:O38"/>
    <mergeCell ref="P38:Z38"/>
    <mergeCell ref="C35:D37"/>
    <mergeCell ref="E35:K37"/>
    <mergeCell ref="M35:O35"/>
    <mergeCell ref="P35:Q35"/>
    <mergeCell ref="S35:T35"/>
    <mergeCell ref="M36:O36"/>
    <mergeCell ref="P36:R36"/>
    <mergeCell ref="S36:U36"/>
    <mergeCell ref="V36:Z36"/>
    <mergeCell ref="M37:O37"/>
    <mergeCell ref="P37:R37"/>
    <mergeCell ref="S37:U37"/>
    <mergeCell ref="Y11:Y14"/>
    <mergeCell ref="Z11:Z14"/>
    <mergeCell ref="C33:D33"/>
    <mergeCell ref="B15:F20"/>
    <mergeCell ref="G15:H16"/>
    <mergeCell ref="G17:H20"/>
    <mergeCell ref="I17:Z20"/>
    <mergeCell ref="B21:B25"/>
    <mergeCell ref="C21:H21"/>
    <mergeCell ref="I21:Q21"/>
    <mergeCell ref="R21:Z21"/>
    <mergeCell ref="C22:H25"/>
    <mergeCell ref="I22:Q25"/>
    <mergeCell ref="R22:Z25"/>
    <mergeCell ref="B26:H26"/>
    <mergeCell ref="I26:J26"/>
    <mergeCell ref="X6:Y6"/>
    <mergeCell ref="B12:H12"/>
    <mergeCell ref="B13:H13"/>
    <mergeCell ref="C2:Y4"/>
    <mergeCell ref="F6:V7"/>
    <mergeCell ref="B9:H10"/>
    <mergeCell ref="I9:Z10"/>
    <mergeCell ref="B11:H11"/>
    <mergeCell ref="I11:I14"/>
    <mergeCell ref="J11:P14"/>
    <mergeCell ref="Q11:Q14"/>
    <mergeCell ref="R11:S14"/>
    <mergeCell ref="T11:U14"/>
    <mergeCell ref="V11:V14"/>
    <mergeCell ref="W11:W14"/>
    <mergeCell ref="X11:X14"/>
    <mergeCell ref="C60:AA60"/>
    <mergeCell ref="C62:AA62"/>
    <mergeCell ref="C64:AA64"/>
    <mergeCell ref="C50:AA50"/>
    <mergeCell ref="C52:AA52"/>
    <mergeCell ref="C54:AA54"/>
    <mergeCell ref="C56:AA56"/>
    <mergeCell ref="C58:AA58"/>
  </mergeCells>
  <phoneticPr fontId="3"/>
  <dataValidations count="5">
    <dataValidation type="list" allowBlank="1" showInputMessage="1" showErrorMessage="1" sqref="X6:Y6" xr:uid="{1B805AB1-2A64-4F71-A723-DEAD9B4F35E0}">
      <formula1>選択</formula1>
    </dataValidation>
    <dataValidation type="list" allowBlank="1" showInputMessage="1" showErrorMessage="1" sqref="Y11:Y14 O26 I33" xr:uid="{DD6D59E0-3F6C-4638-B9D7-E8918233612E}">
      <formula1>日</formula1>
    </dataValidation>
    <dataValidation type="list" allowBlank="1" showInputMessage="1" showErrorMessage="1" sqref="W11:W14 M26 G33" xr:uid="{22BE5D42-F668-485A-BDC2-3E9D8257DACD}">
      <formula1>月</formula1>
    </dataValidation>
    <dataValidation type="list" allowBlank="1" showInputMessage="1" showErrorMessage="1" sqref="T11:U14 K26 E33" xr:uid="{5CA4CF76-BA32-4093-8799-9FD885B89185}">
      <formula1>年</formula1>
    </dataValidation>
    <dataValidation type="list" allowBlank="1" showInputMessage="1" showErrorMessage="1" sqref="R11:S14 I26:J26 C33:D33" xr:uid="{9EA4564A-D38A-4880-892F-4D43FAF70CB6}">
      <formula1>元号</formula1>
    </dataValidation>
  </dataValidations>
  <pageMargins left="0.7" right="0.7" top="0.75" bottom="0.75" header="0.3" footer="0.3"/>
  <pageSetup paperSize="9" scale="93" orientation="portrait" r:id="rId1"/>
  <rowBreaks count="1" manualBreakCount="1">
    <brk id="47" max="25" man="1"/>
  </row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9DEA0-4B8D-4C44-B9E0-EB6124EDBF00}">
  <sheetPr codeName="Sheet29"/>
  <dimension ref="A2:BA61"/>
  <sheetViews>
    <sheetView view="pageBreakPreview" zoomScaleNormal="100" zoomScaleSheetLayoutView="100" workbookViewId="0"/>
  </sheetViews>
  <sheetFormatPr defaultColWidth="8.69921875" defaultRowHeight="12" customHeight="1"/>
  <cols>
    <col min="1" max="1" width="1.3984375" style="1" customWidth="1"/>
    <col min="2" max="26" width="3" style="1" customWidth="1"/>
    <col min="27" max="27" width="1.3984375" style="1" customWidth="1"/>
    <col min="28" max="16384" width="8.69921875" style="1"/>
  </cols>
  <sheetData>
    <row r="2" spans="2:26" ht="12" customHeight="1">
      <c r="C2" s="1136" t="s">
        <v>4141</v>
      </c>
      <c r="D2" s="1136"/>
      <c r="E2" s="1136"/>
      <c r="F2" s="1136"/>
      <c r="G2" s="1136"/>
      <c r="H2" s="1136"/>
      <c r="I2" s="1136"/>
      <c r="J2" s="1136"/>
      <c r="K2" s="1136"/>
      <c r="L2" s="1136"/>
      <c r="M2" s="1136"/>
      <c r="N2" s="1136"/>
      <c r="O2" s="1136"/>
      <c r="P2" s="1136"/>
      <c r="Q2" s="1136"/>
      <c r="R2" s="1136"/>
      <c r="S2" s="1136"/>
      <c r="T2" s="1136"/>
      <c r="U2" s="1136"/>
      <c r="V2" s="1136"/>
      <c r="W2" s="1136"/>
      <c r="X2" s="1136"/>
      <c r="Y2" s="1136"/>
    </row>
    <row r="3" spans="2:26" ht="12" customHeight="1">
      <c r="C3" s="1136"/>
      <c r="D3" s="1136"/>
      <c r="E3" s="1136"/>
      <c r="F3" s="1136"/>
      <c r="G3" s="1136"/>
      <c r="H3" s="1136"/>
      <c r="I3" s="1136"/>
      <c r="J3" s="1136"/>
      <c r="K3" s="1136"/>
      <c r="L3" s="1136"/>
      <c r="M3" s="1136"/>
      <c r="N3" s="1136"/>
      <c r="O3" s="1136"/>
      <c r="P3" s="1136"/>
      <c r="Q3" s="1136"/>
      <c r="R3" s="1136"/>
      <c r="S3" s="1136"/>
      <c r="T3" s="1136"/>
      <c r="U3" s="1136"/>
      <c r="V3" s="1136"/>
      <c r="W3" s="1136"/>
      <c r="X3" s="1136"/>
      <c r="Y3" s="1136"/>
    </row>
    <row r="4" spans="2:26" ht="12" customHeight="1">
      <c r="C4" s="1136"/>
      <c r="D4" s="1136"/>
      <c r="E4" s="1136"/>
      <c r="F4" s="1136"/>
      <c r="G4" s="1136"/>
      <c r="H4" s="1136"/>
      <c r="I4" s="1136"/>
      <c r="J4" s="1136"/>
      <c r="K4" s="1136"/>
      <c r="L4" s="1136"/>
      <c r="M4" s="1136"/>
      <c r="N4" s="1136"/>
      <c r="O4" s="1136"/>
      <c r="P4" s="1136"/>
      <c r="Q4" s="1136"/>
      <c r="R4" s="1136"/>
      <c r="S4" s="1136"/>
      <c r="T4" s="1136"/>
      <c r="U4" s="1136"/>
      <c r="V4" s="1136"/>
      <c r="W4" s="1136"/>
      <c r="X4" s="1136"/>
      <c r="Y4" s="1136"/>
    </row>
    <row r="6" spans="2:26" ht="12" customHeight="1">
      <c r="F6" s="1081" t="s">
        <v>16228</v>
      </c>
      <c r="G6" s="1081"/>
      <c r="H6" s="1081"/>
      <c r="I6" s="1081"/>
      <c r="J6" s="1081"/>
      <c r="K6" s="1081"/>
      <c r="L6" s="1081"/>
      <c r="M6" s="1081"/>
      <c r="N6" s="1081"/>
      <c r="O6" s="1081"/>
      <c r="P6" s="1081"/>
      <c r="Q6" s="1081"/>
      <c r="R6" s="1081"/>
      <c r="S6" s="1081"/>
      <c r="T6" s="1081"/>
      <c r="U6" s="1081"/>
      <c r="V6" s="1081"/>
      <c r="X6" s="861"/>
      <c r="Y6" s="861"/>
    </row>
    <row r="7" spans="2:26" ht="12" customHeight="1">
      <c r="F7" s="1081"/>
      <c r="G7" s="1081"/>
      <c r="H7" s="1081"/>
      <c r="I7" s="1081"/>
      <c r="J7" s="1081"/>
      <c r="K7" s="1081"/>
      <c r="L7" s="1081"/>
      <c r="M7" s="1081"/>
      <c r="N7" s="1081"/>
      <c r="O7" s="1081"/>
      <c r="P7" s="1081"/>
      <c r="Q7" s="1081"/>
      <c r="R7" s="1081"/>
      <c r="S7" s="1081"/>
      <c r="T7" s="1081"/>
      <c r="U7" s="1081"/>
      <c r="V7" s="1081"/>
    </row>
    <row r="9" spans="2:26" ht="12" customHeight="1">
      <c r="B9" s="895" t="s">
        <v>4097</v>
      </c>
      <c r="C9" s="896"/>
      <c r="D9" s="896"/>
      <c r="E9" s="896"/>
      <c r="F9" s="896"/>
      <c r="G9" s="896"/>
      <c r="H9" s="897"/>
      <c r="I9" s="1082" t="s">
        <v>4144</v>
      </c>
      <c r="J9" s="1012"/>
      <c r="K9" s="1012"/>
      <c r="L9" s="1012"/>
      <c r="M9" s="1012"/>
      <c r="N9" s="1012"/>
      <c r="O9" s="1012"/>
      <c r="P9" s="1012"/>
      <c r="Q9" s="1012"/>
      <c r="R9" s="1012"/>
      <c r="S9" s="1012"/>
      <c r="T9" s="1012"/>
      <c r="U9" s="1012"/>
      <c r="V9" s="1012"/>
      <c r="W9" s="1012"/>
      <c r="X9" s="1012"/>
      <c r="Y9" s="1012"/>
      <c r="Z9" s="1078"/>
    </row>
    <row r="10" spans="2:26" ht="12" customHeight="1">
      <c r="B10" s="898"/>
      <c r="C10" s="899"/>
      <c r="D10" s="899"/>
      <c r="E10" s="899"/>
      <c r="F10" s="899"/>
      <c r="G10" s="899"/>
      <c r="H10" s="900"/>
      <c r="I10" s="1083"/>
      <c r="J10" s="1013"/>
      <c r="K10" s="1013"/>
      <c r="L10" s="1013"/>
      <c r="M10" s="1013"/>
      <c r="N10" s="1013"/>
      <c r="O10" s="1013"/>
      <c r="P10" s="1013"/>
      <c r="Q10" s="1013"/>
      <c r="R10" s="1013"/>
      <c r="S10" s="1013"/>
      <c r="T10" s="1013"/>
      <c r="U10" s="1013"/>
      <c r="V10" s="1013"/>
      <c r="W10" s="1013"/>
      <c r="X10" s="1013"/>
      <c r="Y10" s="1013"/>
      <c r="Z10" s="1079"/>
    </row>
    <row r="11" spans="2:26" ht="12" customHeight="1">
      <c r="B11" s="895" t="s">
        <v>4134</v>
      </c>
      <c r="C11" s="896"/>
      <c r="D11" s="896"/>
      <c r="E11" s="896"/>
      <c r="F11" s="896"/>
      <c r="G11" s="896"/>
      <c r="H11" s="897"/>
      <c r="I11" s="1082" t="s">
        <v>4095</v>
      </c>
      <c r="J11" s="1012"/>
      <c r="K11" s="1012"/>
      <c r="L11" s="1012"/>
      <c r="M11" s="1012"/>
      <c r="N11" s="1012"/>
      <c r="O11" s="1012"/>
      <c r="P11" s="1012"/>
      <c r="Q11" s="1012" t="s">
        <v>4096</v>
      </c>
      <c r="R11" s="1012"/>
      <c r="S11" s="1012"/>
      <c r="T11" s="1012"/>
      <c r="U11" s="1012"/>
      <c r="V11" s="1012" t="s">
        <v>12</v>
      </c>
      <c r="W11" s="1012"/>
      <c r="X11" s="1012" t="s">
        <v>3970</v>
      </c>
      <c r="Y11" s="1012"/>
      <c r="Z11" s="1078" t="s">
        <v>227</v>
      </c>
    </row>
    <row r="12" spans="2:26" ht="12" customHeight="1">
      <c r="B12" s="965" t="s">
        <v>4135</v>
      </c>
      <c r="C12" s="966"/>
      <c r="D12" s="966"/>
      <c r="E12" s="966"/>
      <c r="F12" s="966"/>
      <c r="G12" s="966"/>
      <c r="H12" s="967"/>
      <c r="I12" s="1109"/>
      <c r="J12" s="1110"/>
      <c r="K12" s="1110"/>
      <c r="L12" s="1110"/>
      <c r="M12" s="1110"/>
      <c r="N12" s="1110"/>
      <c r="O12" s="1110"/>
      <c r="P12" s="1110"/>
      <c r="Q12" s="1110"/>
      <c r="R12" s="1110"/>
      <c r="S12" s="1110"/>
      <c r="T12" s="1110"/>
      <c r="U12" s="1110"/>
      <c r="V12" s="1110"/>
      <c r="W12" s="1110"/>
      <c r="X12" s="1110"/>
      <c r="Y12" s="1110"/>
      <c r="Z12" s="1111"/>
    </row>
    <row r="13" spans="2:26" ht="12" customHeight="1">
      <c r="B13" s="965" t="s">
        <v>4136</v>
      </c>
      <c r="C13" s="966"/>
      <c r="D13" s="966"/>
      <c r="E13" s="966"/>
      <c r="F13" s="966"/>
      <c r="G13" s="966"/>
      <c r="H13" s="967"/>
      <c r="I13" s="1109"/>
      <c r="J13" s="1110"/>
      <c r="K13" s="1110"/>
      <c r="L13" s="1110"/>
      <c r="M13" s="1110"/>
      <c r="N13" s="1110"/>
      <c r="O13" s="1110"/>
      <c r="P13" s="1110"/>
      <c r="Q13" s="1110"/>
      <c r="R13" s="1110"/>
      <c r="S13" s="1110"/>
      <c r="T13" s="1110"/>
      <c r="U13" s="1110"/>
      <c r="V13" s="1110"/>
      <c r="W13" s="1110"/>
      <c r="X13" s="1110"/>
      <c r="Y13" s="1110"/>
      <c r="Z13" s="1111"/>
    </row>
    <row r="14" spans="2:26" ht="12" customHeight="1">
      <c r="B14" s="176" t="s">
        <v>4137</v>
      </c>
      <c r="C14" s="177"/>
      <c r="D14" s="177"/>
      <c r="E14" s="177"/>
      <c r="F14" s="177"/>
      <c r="G14" s="177"/>
      <c r="H14" s="178"/>
      <c r="I14" s="1109"/>
      <c r="J14" s="1110"/>
      <c r="K14" s="1110"/>
      <c r="L14" s="1110"/>
      <c r="M14" s="1110"/>
      <c r="N14" s="1110"/>
      <c r="O14" s="1110"/>
      <c r="P14" s="1110"/>
      <c r="Q14" s="1110"/>
      <c r="R14" s="1110"/>
      <c r="S14" s="1110"/>
      <c r="T14" s="1110"/>
      <c r="U14" s="1110"/>
      <c r="V14" s="1110"/>
      <c r="W14" s="1110"/>
      <c r="X14" s="1110"/>
      <c r="Y14" s="1110"/>
      <c r="Z14" s="1111"/>
    </row>
    <row r="15" spans="2:26" ht="12" customHeight="1" thickBot="1">
      <c r="B15" s="1147" t="s">
        <v>4098</v>
      </c>
      <c r="C15" s="1147"/>
      <c r="D15" s="1147"/>
      <c r="E15" s="1147"/>
      <c r="F15" s="1147"/>
      <c r="G15" s="1113" t="s">
        <v>3755</v>
      </c>
      <c r="H15" s="1148"/>
      <c r="I15" s="171"/>
      <c r="J15" s="172"/>
      <c r="K15" s="602"/>
      <c r="L15" s="602"/>
      <c r="M15" s="602"/>
      <c r="N15" s="602"/>
      <c r="O15" s="602"/>
      <c r="P15" s="602"/>
      <c r="Q15" s="602"/>
      <c r="R15" s="602"/>
      <c r="S15" s="602"/>
      <c r="T15" s="602"/>
      <c r="U15" s="602"/>
      <c r="V15" s="602"/>
      <c r="W15" s="602"/>
      <c r="X15" s="172"/>
      <c r="Y15" s="172"/>
      <c r="Z15" s="173"/>
    </row>
    <row r="16" spans="2:26" ht="12" customHeight="1" thickTop="1">
      <c r="B16" s="1147"/>
      <c r="C16" s="1147"/>
      <c r="D16" s="1147"/>
      <c r="E16" s="1147"/>
      <c r="F16" s="1147"/>
      <c r="G16" s="1113"/>
      <c r="H16" s="1148"/>
      <c r="I16" s="176"/>
      <c r="J16" s="177"/>
      <c r="K16" s="177"/>
      <c r="L16" s="177"/>
      <c r="M16" s="177"/>
      <c r="N16" s="177"/>
      <c r="O16" s="177"/>
      <c r="P16" s="177"/>
      <c r="Q16" s="177"/>
      <c r="R16" s="177"/>
      <c r="S16" s="177"/>
      <c r="T16" s="177"/>
      <c r="U16" s="177"/>
      <c r="V16" s="177"/>
      <c r="W16" s="177"/>
      <c r="X16" s="177"/>
      <c r="Y16" s="177"/>
      <c r="Z16" s="178"/>
    </row>
    <row r="17" spans="2:26" ht="12" customHeight="1">
      <c r="B17" s="1147"/>
      <c r="C17" s="1147"/>
      <c r="D17" s="1147"/>
      <c r="E17" s="1147"/>
      <c r="F17" s="1147"/>
      <c r="G17" s="1114" t="s">
        <v>3975</v>
      </c>
      <c r="H17" s="1114"/>
      <c r="I17" s="1309" t="s">
        <v>4145</v>
      </c>
      <c r="J17" s="876"/>
      <c r="K17" s="876"/>
      <c r="L17" s="876"/>
      <c r="M17" s="876"/>
      <c r="N17" s="876"/>
      <c r="O17" s="876"/>
      <c r="P17" s="876"/>
      <c r="Q17" s="876"/>
      <c r="R17" s="876"/>
      <c r="S17" s="876"/>
      <c r="T17" s="876"/>
      <c r="U17" s="876"/>
      <c r="V17" s="876"/>
      <c r="W17" s="876"/>
      <c r="X17" s="876"/>
      <c r="Y17" s="876"/>
      <c r="Z17" s="1310"/>
    </row>
    <row r="18" spans="2:26" ht="12" customHeight="1">
      <c r="B18" s="1147"/>
      <c r="C18" s="1147"/>
      <c r="D18" s="1147"/>
      <c r="E18" s="1147"/>
      <c r="F18" s="1147"/>
      <c r="G18" s="1114"/>
      <c r="H18" s="1114"/>
      <c r="I18" s="1309"/>
      <c r="J18" s="876"/>
      <c r="K18" s="876"/>
      <c r="L18" s="876"/>
      <c r="M18" s="876"/>
      <c r="N18" s="876"/>
      <c r="O18" s="876"/>
      <c r="P18" s="876"/>
      <c r="Q18" s="876"/>
      <c r="R18" s="876"/>
      <c r="S18" s="876"/>
      <c r="T18" s="876"/>
      <c r="U18" s="876"/>
      <c r="V18" s="876"/>
      <c r="W18" s="876"/>
      <c r="X18" s="876"/>
      <c r="Y18" s="876"/>
      <c r="Z18" s="1310"/>
    </row>
    <row r="19" spans="2:26" ht="12" customHeight="1">
      <c r="B19" s="1147"/>
      <c r="C19" s="1147"/>
      <c r="D19" s="1147"/>
      <c r="E19" s="1147"/>
      <c r="F19" s="1147"/>
      <c r="G19" s="1114"/>
      <c r="H19" s="1114"/>
      <c r="I19" s="1309"/>
      <c r="J19" s="876"/>
      <c r="K19" s="876"/>
      <c r="L19" s="876"/>
      <c r="M19" s="876"/>
      <c r="N19" s="876"/>
      <c r="O19" s="876"/>
      <c r="P19" s="876"/>
      <c r="Q19" s="876"/>
      <c r="R19" s="876"/>
      <c r="S19" s="876"/>
      <c r="T19" s="876"/>
      <c r="U19" s="876"/>
      <c r="V19" s="876"/>
      <c r="W19" s="876"/>
      <c r="X19" s="876"/>
      <c r="Y19" s="876"/>
      <c r="Z19" s="1310"/>
    </row>
    <row r="20" spans="2:26" ht="12" customHeight="1">
      <c r="B20" s="1147"/>
      <c r="C20" s="1147"/>
      <c r="D20" s="1147"/>
      <c r="E20" s="1147"/>
      <c r="F20" s="1147"/>
      <c r="G20" s="1114"/>
      <c r="H20" s="1114"/>
      <c r="I20" s="1130"/>
      <c r="J20" s="1131"/>
      <c r="K20" s="1131"/>
      <c r="L20" s="1131"/>
      <c r="M20" s="1131"/>
      <c r="N20" s="1131"/>
      <c r="O20" s="1131"/>
      <c r="P20" s="1131"/>
      <c r="Q20" s="1131"/>
      <c r="R20" s="1131"/>
      <c r="S20" s="1131"/>
      <c r="T20" s="1131"/>
      <c r="U20" s="1131"/>
      <c r="V20" s="1131"/>
      <c r="W20" s="1131"/>
      <c r="X20" s="1131"/>
      <c r="Y20" s="1131"/>
      <c r="Z20" s="1311"/>
    </row>
    <row r="21" spans="2:26" ht="12" customHeight="1">
      <c r="B21" s="1113" t="s">
        <v>4142</v>
      </c>
      <c r="C21" s="1113"/>
      <c r="D21" s="1113"/>
      <c r="E21" s="1113"/>
      <c r="F21" s="1113"/>
      <c r="G21" s="1113"/>
      <c r="H21" s="1113"/>
      <c r="I21" s="1114"/>
      <c r="J21" s="1114"/>
      <c r="K21" s="1114"/>
      <c r="L21" s="1114"/>
      <c r="M21" s="1114"/>
      <c r="N21" s="1114"/>
      <c r="O21" s="1114"/>
      <c r="P21" s="1114"/>
      <c r="Q21" s="1114"/>
      <c r="R21" s="1114"/>
      <c r="S21" s="1114"/>
      <c r="T21" s="1114"/>
      <c r="U21" s="1114"/>
      <c r="V21" s="1114"/>
      <c r="W21" s="1114"/>
      <c r="X21" s="1114"/>
      <c r="Y21" s="1114"/>
      <c r="Z21" s="1114"/>
    </row>
    <row r="22" spans="2:26" ht="12" customHeight="1">
      <c r="B22" s="1113"/>
      <c r="C22" s="1113"/>
      <c r="D22" s="1113"/>
      <c r="E22" s="1113"/>
      <c r="F22" s="1113"/>
      <c r="G22" s="1113"/>
      <c r="H22" s="1113"/>
      <c r="I22" s="1114"/>
      <c r="J22" s="1114"/>
      <c r="K22" s="1114"/>
      <c r="L22" s="1114"/>
      <c r="M22" s="1114"/>
      <c r="N22" s="1114"/>
      <c r="O22" s="1114"/>
      <c r="P22" s="1114"/>
      <c r="Q22" s="1114"/>
      <c r="R22" s="1114"/>
      <c r="S22" s="1114"/>
      <c r="T22" s="1114"/>
      <c r="U22" s="1114"/>
      <c r="V22" s="1114"/>
      <c r="W22" s="1114"/>
      <c r="X22" s="1114"/>
      <c r="Y22" s="1114"/>
      <c r="Z22" s="1114"/>
    </row>
    <row r="23" spans="2:26" ht="12" customHeight="1">
      <c r="B23" s="1113"/>
      <c r="C23" s="1113"/>
      <c r="D23" s="1113"/>
      <c r="E23" s="1113"/>
      <c r="F23" s="1113"/>
      <c r="G23" s="1113"/>
      <c r="H23" s="1113"/>
      <c r="I23" s="1114"/>
      <c r="J23" s="1114"/>
      <c r="K23" s="1114"/>
      <c r="L23" s="1114"/>
      <c r="M23" s="1114"/>
      <c r="N23" s="1114"/>
      <c r="O23" s="1114"/>
      <c r="P23" s="1114"/>
      <c r="Q23" s="1114"/>
      <c r="R23" s="1114"/>
      <c r="S23" s="1114"/>
      <c r="T23" s="1114"/>
      <c r="U23" s="1114"/>
      <c r="V23" s="1114"/>
      <c r="W23" s="1114"/>
      <c r="X23" s="1114"/>
      <c r="Y23" s="1114"/>
      <c r="Z23" s="1114"/>
    </row>
    <row r="24" spans="2:26" ht="12" customHeight="1">
      <c r="B24" s="1149" t="s">
        <v>67</v>
      </c>
      <c r="C24" s="1149"/>
      <c r="D24" s="1149"/>
      <c r="E24" s="1149"/>
      <c r="F24" s="1149"/>
      <c r="G24" s="1149"/>
      <c r="H24" s="1149"/>
      <c r="I24" s="1114"/>
      <c r="J24" s="1114"/>
      <c r="K24" s="1114"/>
      <c r="L24" s="1114"/>
      <c r="M24" s="1114"/>
      <c r="N24" s="1114"/>
      <c r="O24" s="1114"/>
      <c r="P24" s="1114"/>
      <c r="Q24" s="1114"/>
      <c r="R24" s="1114"/>
      <c r="S24" s="1114"/>
      <c r="T24" s="1114"/>
      <c r="U24" s="1114"/>
      <c r="V24" s="1114"/>
      <c r="W24" s="1114"/>
      <c r="X24" s="1114"/>
      <c r="Y24" s="1114"/>
      <c r="Z24" s="1114"/>
    </row>
    <row r="25" spans="2:26" ht="12" customHeight="1">
      <c r="B25" s="1149"/>
      <c r="C25" s="1149"/>
      <c r="D25" s="1149"/>
      <c r="E25" s="1149"/>
      <c r="F25" s="1149"/>
      <c r="G25" s="1149"/>
      <c r="H25" s="1149"/>
      <c r="I25" s="1114"/>
      <c r="J25" s="1114"/>
      <c r="K25" s="1114"/>
      <c r="L25" s="1114"/>
      <c r="M25" s="1114"/>
      <c r="N25" s="1114"/>
      <c r="O25" s="1114"/>
      <c r="P25" s="1114"/>
      <c r="Q25" s="1114"/>
      <c r="R25" s="1114"/>
      <c r="S25" s="1114"/>
      <c r="T25" s="1114"/>
      <c r="U25" s="1114"/>
      <c r="V25" s="1114"/>
      <c r="W25" s="1114"/>
      <c r="X25" s="1114"/>
      <c r="Y25" s="1114"/>
      <c r="Z25" s="1114"/>
    </row>
    <row r="26" spans="2:26" ht="12" customHeight="1">
      <c r="B26" s="1149"/>
      <c r="C26" s="1149"/>
      <c r="D26" s="1149"/>
      <c r="E26" s="1149"/>
      <c r="F26" s="1149"/>
      <c r="G26" s="1149"/>
      <c r="H26" s="1149"/>
      <c r="I26" s="1114"/>
      <c r="J26" s="1114"/>
      <c r="K26" s="1114"/>
      <c r="L26" s="1114"/>
      <c r="M26" s="1114"/>
      <c r="N26" s="1114"/>
      <c r="O26" s="1114"/>
      <c r="P26" s="1114"/>
      <c r="Q26" s="1114"/>
      <c r="R26" s="1114"/>
      <c r="S26" s="1114"/>
      <c r="T26" s="1114"/>
      <c r="U26" s="1114"/>
      <c r="V26" s="1114"/>
      <c r="W26" s="1114"/>
      <c r="X26" s="1114"/>
      <c r="Y26" s="1114"/>
      <c r="Z26" s="1114"/>
    </row>
    <row r="27" spans="2:26" ht="12" customHeight="1">
      <c r="B27" s="121"/>
      <c r="C27" s="121"/>
      <c r="D27" s="121"/>
      <c r="E27" s="121"/>
      <c r="F27" s="121"/>
      <c r="G27" s="121"/>
      <c r="H27" s="121"/>
      <c r="I27" s="121"/>
      <c r="J27" s="121"/>
      <c r="K27" s="121"/>
      <c r="L27" s="121"/>
      <c r="M27" s="121"/>
      <c r="N27" s="121"/>
      <c r="O27" s="121"/>
      <c r="P27" s="121"/>
      <c r="Q27" s="121"/>
      <c r="R27" s="121"/>
      <c r="S27" s="121"/>
      <c r="T27" s="121"/>
      <c r="U27" s="121"/>
      <c r="V27" s="121"/>
      <c r="W27" s="121"/>
      <c r="X27" s="121"/>
      <c r="Y27" s="121"/>
      <c r="Z27" s="121"/>
    </row>
    <row r="28" spans="2:26" ht="12" customHeight="1">
      <c r="B28" s="343" t="s">
        <v>4143</v>
      </c>
    </row>
    <row r="30" spans="2:26" ht="12" customHeight="1">
      <c r="C30" s="862"/>
      <c r="D30" s="862"/>
      <c r="F30" s="1" t="s">
        <v>12</v>
      </c>
      <c r="H30" s="1" t="s">
        <v>11</v>
      </c>
      <c r="J30" s="1" t="s">
        <v>227</v>
      </c>
    </row>
    <row r="32" spans="2:26" ht="12" customHeight="1">
      <c r="C32" s="1135" t="s">
        <v>23</v>
      </c>
      <c r="D32" s="1135"/>
      <c r="E32" s="862" t="s">
        <v>3794</v>
      </c>
      <c r="F32" s="862"/>
      <c r="G32" s="862"/>
      <c r="H32" s="862"/>
      <c r="I32" s="862"/>
      <c r="J32" s="862"/>
      <c r="K32" s="862"/>
      <c r="L32" s="99"/>
      <c r="M32" s="972" t="s">
        <v>3918</v>
      </c>
      <c r="N32" s="973"/>
      <c r="O32" s="973"/>
      <c r="P32" s="1125"/>
      <c r="Q32" s="1128"/>
      <c r="R32" s="342" t="s">
        <v>3919</v>
      </c>
      <c r="S32" s="1129"/>
      <c r="T32" s="1128"/>
      <c r="U32" s="237"/>
      <c r="V32" s="237"/>
      <c r="W32" s="237"/>
      <c r="X32" s="237"/>
      <c r="Y32" s="237"/>
      <c r="Z32" s="238"/>
    </row>
    <row r="33" spans="1:53" ht="12" customHeight="1">
      <c r="C33" s="1135"/>
      <c r="D33" s="1135"/>
      <c r="E33" s="862"/>
      <c r="F33" s="862"/>
      <c r="G33" s="862"/>
      <c r="H33" s="862"/>
      <c r="I33" s="862"/>
      <c r="J33" s="862"/>
      <c r="K33" s="862"/>
      <c r="L33" s="190"/>
      <c r="M33" s="972" t="s">
        <v>3920</v>
      </c>
      <c r="N33" s="973"/>
      <c r="O33" s="974"/>
      <c r="P33" s="1125"/>
      <c r="Q33" s="1126"/>
      <c r="R33" s="1127"/>
      <c r="S33" s="1130" t="s">
        <v>3921</v>
      </c>
      <c r="T33" s="1131"/>
      <c r="U33" s="974"/>
      <c r="V33" s="1125"/>
      <c r="W33" s="1126"/>
      <c r="X33" s="1126"/>
      <c r="Y33" s="1126"/>
      <c r="Z33" s="1127"/>
    </row>
    <row r="34" spans="1:53" ht="12" customHeight="1">
      <c r="C34" s="1135"/>
      <c r="D34" s="1135"/>
      <c r="E34" s="862"/>
      <c r="F34" s="862"/>
      <c r="G34" s="862"/>
      <c r="H34" s="862"/>
      <c r="I34" s="862"/>
      <c r="J34" s="862"/>
      <c r="K34" s="862"/>
      <c r="L34" s="190"/>
      <c r="M34" s="972" t="s">
        <v>3922</v>
      </c>
      <c r="N34" s="973"/>
      <c r="O34" s="974"/>
      <c r="P34" s="1125"/>
      <c r="Q34" s="1126"/>
      <c r="R34" s="1127"/>
      <c r="S34" s="972" t="s">
        <v>3923</v>
      </c>
      <c r="T34" s="973"/>
      <c r="U34" s="974"/>
      <c r="V34" s="1125"/>
      <c r="W34" s="1126"/>
      <c r="X34" s="1126"/>
      <c r="Y34" s="1126"/>
      <c r="Z34" s="1127"/>
    </row>
    <row r="35" spans="1:53" ht="12" customHeight="1">
      <c r="C35" s="95"/>
      <c r="D35" s="95"/>
      <c r="E35" s="338"/>
      <c r="F35" s="338"/>
      <c r="G35" s="338"/>
      <c r="H35" s="338"/>
      <c r="I35" s="338"/>
      <c r="J35" s="338"/>
      <c r="K35" s="338"/>
      <c r="L35" s="190"/>
      <c r="M35" s="972" t="s">
        <v>3924</v>
      </c>
      <c r="N35" s="973"/>
      <c r="O35" s="973"/>
      <c r="P35" s="1046"/>
      <c r="Q35" s="1046"/>
      <c r="R35" s="1046"/>
      <c r="S35" s="1046"/>
      <c r="T35" s="1046"/>
      <c r="U35" s="1046"/>
      <c r="V35" s="1046"/>
      <c r="W35" s="1046"/>
      <c r="X35" s="1046"/>
      <c r="Y35" s="1046"/>
      <c r="Z35" s="1046"/>
    </row>
    <row r="36" spans="1:53" ht="12" customHeight="1">
      <c r="C36" s="99"/>
      <c r="D36" s="99"/>
      <c r="E36" s="99"/>
      <c r="F36" s="99"/>
      <c r="G36" s="99"/>
      <c r="H36" s="344"/>
      <c r="I36" s="344"/>
      <c r="J36" s="190"/>
      <c r="K36" s="190"/>
      <c r="L36" s="190"/>
      <c r="M36" s="99"/>
      <c r="N36" s="99"/>
      <c r="O36" s="99"/>
      <c r="P36" s="99"/>
      <c r="Q36" s="99"/>
      <c r="R36" s="99"/>
      <c r="S36" s="99"/>
      <c r="T36" s="99"/>
      <c r="U36" s="99"/>
      <c r="V36" s="99"/>
      <c r="W36" s="99"/>
      <c r="X36" s="99"/>
      <c r="Y36" s="99"/>
      <c r="Z36" s="99"/>
    </row>
    <row r="37" spans="1:53" ht="12" customHeight="1">
      <c r="C37" s="1110" t="s">
        <v>7289</v>
      </c>
      <c r="D37" s="1110"/>
      <c r="E37" s="1110"/>
      <c r="F37" s="1110"/>
      <c r="G37" s="1110"/>
      <c r="H37" s="1110"/>
      <c r="I37" s="1110"/>
      <c r="J37" s="1110"/>
      <c r="K37" s="1110"/>
      <c r="M37" s="1110"/>
      <c r="N37" s="1110"/>
      <c r="O37" s="1110"/>
      <c r="P37" s="1110"/>
      <c r="Q37" s="1110"/>
      <c r="R37" s="1110"/>
      <c r="S37" s="1110"/>
      <c r="T37" s="1110"/>
      <c r="U37" s="1110"/>
      <c r="V37" s="1110"/>
      <c r="W37" s="1110"/>
      <c r="X37" s="1110"/>
      <c r="Y37" s="1110"/>
      <c r="Z37" s="1110"/>
    </row>
    <row r="38" spans="1:53" ht="12" customHeight="1">
      <c r="C38" s="1110"/>
      <c r="D38" s="1110"/>
      <c r="E38" s="1110"/>
      <c r="F38" s="1110"/>
      <c r="G38" s="1110"/>
      <c r="H38" s="1110"/>
      <c r="I38" s="1110"/>
      <c r="J38" s="1110"/>
      <c r="K38" s="1110"/>
      <c r="M38" s="1110"/>
      <c r="N38" s="1110"/>
      <c r="O38" s="1110"/>
      <c r="P38" s="1110"/>
      <c r="Q38" s="1110"/>
      <c r="R38" s="1110"/>
      <c r="S38" s="1110"/>
      <c r="T38" s="1110"/>
      <c r="U38" s="1110"/>
      <c r="V38" s="1110"/>
      <c r="W38" s="1110"/>
      <c r="X38" s="1110"/>
      <c r="Y38" s="1110"/>
      <c r="Z38" s="1110"/>
    </row>
    <row r="39" spans="1:53" s="2" customFormat="1" ht="14.55" customHeight="1">
      <c r="C39" s="1110" t="s">
        <v>7285</v>
      </c>
      <c r="D39" s="1110"/>
      <c r="E39" s="1110"/>
      <c r="F39" s="1110"/>
      <c r="G39" s="1110"/>
      <c r="H39" s="1110"/>
      <c r="I39" s="1110"/>
      <c r="J39" s="1110"/>
      <c r="K39" s="1110"/>
      <c r="L39" s="1"/>
      <c r="M39" s="1110"/>
      <c r="N39" s="1110"/>
      <c r="O39" s="1110"/>
      <c r="P39" s="1110"/>
      <c r="Q39" s="1110"/>
      <c r="R39" s="1110"/>
      <c r="S39" s="1110"/>
      <c r="T39" s="1110"/>
      <c r="U39" s="1110"/>
      <c r="V39" s="1110"/>
      <c r="W39" s="1110"/>
      <c r="X39" s="1110"/>
      <c r="Y39" s="1110"/>
      <c r="Z39" s="1110"/>
      <c r="AA39" s="1"/>
      <c r="AB39" s="1"/>
    </row>
    <row r="40" spans="1:53" s="2" customFormat="1" ht="14.55" customHeight="1">
      <c r="B40" s="1"/>
      <c r="C40" s="1110"/>
      <c r="D40" s="1110"/>
      <c r="E40" s="1110"/>
      <c r="F40" s="1110"/>
      <c r="G40" s="1110"/>
      <c r="H40" s="1110"/>
      <c r="I40" s="1110"/>
      <c r="J40" s="1110"/>
      <c r="K40" s="1110"/>
      <c r="L40" s="1"/>
      <c r="M40" s="1110"/>
      <c r="N40" s="1110"/>
      <c r="O40" s="1110"/>
      <c r="P40" s="1110"/>
      <c r="Q40" s="1110"/>
      <c r="R40" s="1110"/>
      <c r="S40" s="1110"/>
      <c r="T40" s="1110"/>
      <c r="U40" s="1110"/>
      <c r="V40" s="1110"/>
      <c r="W40" s="1110"/>
      <c r="X40" s="1110"/>
      <c r="Y40" s="1110"/>
      <c r="Z40" s="1110"/>
      <c r="AA40" s="1"/>
      <c r="AB40" s="1"/>
    </row>
    <row r="41" spans="1:53" ht="12" customHeight="1">
      <c r="C41" s="120"/>
      <c r="D41" s="120"/>
      <c r="E41" s="190"/>
      <c r="F41" s="190"/>
      <c r="G41" s="190"/>
      <c r="H41" s="190"/>
      <c r="I41" s="190"/>
      <c r="J41" s="190"/>
      <c r="K41" s="190"/>
      <c r="L41" s="99"/>
      <c r="M41" s="346"/>
      <c r="N41" s="346"/>
      <c r="O41" s="346"/>
      <c r="P41" s="346"/>
      <c r="Q41" s="346"/>
      <c r="R41" s="346"/>
      <c r="S41" s="346"/>
      <c r="T41" s="346"/>
      <c r="U41" s="346"/>
      <c r="V41" s="346"/>
      <c r="W41" s="346"/>
      <c r="X41" s="346"/>
      <c r="Y41" s="346"/>
      <c r="Z41" s="346"/>
    </row>
    <row r="42" spans="1:53" ht="12" customHeight="1">
      <c r="A42" s="2"/>
      <c r="C42" s="1" t="s">
        <v>3790</v>
      </c>
      <c r="H42" s="99"/>
      <c r="I42" s="99"/>
      <c r="J42" s="99"/>
      <c r="K42" s="99"/>
      <c r="L42" s="99"/>
      <c r="M42" s="99"/>
      <c r="N42" s="99"/>
      <c r="O42" s="99"/>
      <c r="P42" s="99"/>
      <c r="Q42" s="99"/>
      <c r="R42" s="99"/>
      <c r="S42" s="99"/>
      <c r="T42" s="99"/>
      <c r="U42" s="99"/>
      <c r="V42" s="99"/>
      <c r="W42" s="99"/>
      <c r="X42" s="99"/>
      <c r="Y42" s="99"/>
      <c r="Z42" s="99"/>
    </row>
    <row r="43" spans="1:53" ht="12" customHeight="1">
      <c r="A43" s="2"/>
      <c r="C43" s="1" t="s">
        <v>3791</v>
      </c>
      <c r="D43" s="2"/>
      <c r="H43" s="95"/>
      <c r="I43" s="95"/>
      <c r="J43" s="95"/>
      <c r="K43" s="99"/>
      <c r="L43" s="99"/>
      <c r="M43" s="99"/>
      <c r="N43" s="99"/>
      <c r="O43" s="99"/>
      <c r="P43" s="99"/>
      <c r="Q43" s="99"/>
      <c r="R43" s="99"/>
      <c r="S43" s="99"/>
      <c r="T43" s="99"/>
      <c r="U43" s="99"/>
      <c r="V43" s="99"/>
      <c r="W43" s="99"/>
      <c r="X43" s="99"/>
      <c r="Y43" s="99"/>
      <c r="Z43" s="99"/>
    </row>
    <row r="44" spans="1:53" s="2" customFormat="1" ht="14.4">
      <c r="A44" s="369"/>
      <c r="B44" s="99"/>
      <c r="C44" s="99"/>
      <c r="D44" s="99"/>
      <c r="E44" s="99"/>
      <c r="F44" s="99"/>
      <c r="G44" s="99"/>
      <c r="H44" s="99"/>
      <c r="I44" s="99"/>
      <c r="J44" s="99"/>
      <c r="K44" s="99"/>
      <c r="L44" s="99"/>
      <c r="M44" s="99"/>
      <c r="N44" s="99"/>
      <c r="O44" s="99"/>
      <c r="P44" s="99"/>
      <c r="Q44" s="99"/>
      <c r="R44" s="99"/>
      <c r="S44" s="99"/>
      <c r="T44" s="99"/>
      <c r="U44" s="99"/>
      <c r="V44" s="99"/>
      <c r="W44" s="99"/>
      <c r="X44" s="99"/>
      <c r="Y44" s="99"/>
      <c r="Z44" s="99"/>
      <c r="AA44" s="99"/>
      <c r="AC44" s="1"/>
      <c r="AD44" s="1"/>
      <c r="AE44" s="1"/>
      <c r="AF44" s="1"/>
      <c r="AG44" s="1"/>
      <c r="AH44" s="1"/>
      <c r="AI44" s="1"/>
      <c r="AJ44" s="1"/>
      <c r="AK44" s="1"/>
      <c r="AL44" s="1"/>
      <c r="AM44" s="1"/>
      <c r="AN44" s="1"/>
      <c r="AO44" s="1"/>
      <c r="AP44" s="1"/>
      <c r="AQ44" s="1"/>
      <c r="AR44" s="1"/>
      <c r="AS44" s="1"/>
      <c r="AT44" s="1"/>
      <c r="AU44" s="1"/>
      <c r="AV44" s="1"/>
      <c r="AW44" s="1"/>
      <c r="AX44" s="1"/>
      <c r="AY44" s="1"/>
      <c r="AZ44" s="1"/>
      <c r="BA44" s="1"/>
    </row>
    <row r="46" spans="1:53" ht="12" customHeight="1">
      <c r="B46" s="96" t="s">
        <v>3763</v>
      </c>
    </row>
    <row r="47" spans="1:53" ht="12" customHeight="1">
      <c r="B47" s="117">
        <v>1</v>
      </c>
      <c r="C47" s="851" t="s">
        <v>4109</v>
      </c>
      <c r="D47" s="851"/>
      <c r="E47" s="851"/>
      <c r="F47" s="851"/>
      <c r="G47" s="851"/>
      <c r="H47" s="851"/>
      <c r="I47" s="851"/>
      <c r="J47" s="851"/>
      <c r="K47" s="851"/>
      <c r="L47" s="851"/>
      <c r="M47" s="851"/>
      <c r="N47" s="851"/>
      <c r="O47" s="851"/>
      <c r="P47" s="851"/>
      <c r="Q47" s="851"/>
      <c r="R47" s="851"/>
      <c r="S47" s="851"/>
      <c r="T47" s="851"/>
      <c r="U47" s="851"/>
      <c r="V47" s="851"/>
      <c r="W47" s="851"/>
      <c r="X47" s="851"/>
      <c r="Y47" s="851"/>
      <c r="Z47" s="851"/>
      <c r="AA47" s="851"/>
    </row>
    <row r="48" spans="1:53" ht="4.5" customHeight="1">
      <c r="B48" s="117"/>
      <c r="C48" s="118"/>
      <c r="D48" s="118"/>
      <c r="E48" s="118"/>
      <c r="F48" s="118"/>
      <c r="G48" s="118"/>
      <c r="H48" s="118"/>
      <c r="I48" s="118"/>
      <c r="J48" s="118"/>
      <c r="K48" s="118"/>
      <c r="L48" s="118"/>
      <c r="M48" s="118"/>
      <c r="N48" s="118"/>
      <c r="O48" s="118"/>
      <c r="P48" s="118"/>
      <c r="Q48" s="118"/>
      <c r="R48" s="118"/>
      <c r="S48" s="118"/>
      <c r="T48" s="118"/>
      <c r="U48" s="118"/>
      <c r="V48" s="118"/>
      <c r="W48" s="118"/>
      <c r="X48" s="118"/>
      <c r="Y48" s="118"/>
      <c r="Z48" s="118"/>
      <c r="AA48" s="118"/>
    </row>
    <row r="49" spans="2:27" ht="12" customHeight="1">
      <c r="B49" s="117">
        <v>2</v>
      </c>
      <c r="C49" s="851" t="s">
        <v>4110</v>
      </c>
      <c r="D49" s="851"/>
      <c r="E49" s="851"/>
      <c r="F49" s="851"/>
      <c r="G49" s="851"/>
      <c r="H49" s="851"/>
      <c r="I49" s="851"/>
      <c r="J49" s="851"/>
      <c r="K49" s="851"/>
      <c r="L49" s="851"/>
      <c r="M49" s="851"/>
      <c r="N49" s="851"/>
      <c r="O49" s="851"/>
      <c r="P49" s="851"/>
      <c r="Q49" s="851"/>
      <c r="R49" s="851"/>
      <c r="S49" s="851"/>
      <c r="T49" s="851"/>
      <c r="U49" s="851"/>
      <c r="V49" s="851"/>
      <c r="W49" s="851"/>
      <c r="X49" s="851"/>
      <c r="Y49" s="851"/>
      <c r="Z49" s="851"/>
      <c r="AA49" s="851"/>
    </row>
    <row r="50" spans="2:27" ht="4.5" customHeight="1">
      <c r="B50" s="117"/>
      <c r="C50" s="118"/>
      <c r="D50" s="118"/>
      <c r="E50" s="118"/>
      <c r="F50" s="118"/>
      <c r="G50" s="118"/>
      <c r="H50" s="118"/>
      <c r="I50" s="118"/>
      <c r="J50" s="118"/>
      <c r="K50" s="118"/>
      <c r="L50" s="118"/>
      <c r="M50" s="118"/>
      <c r="N50" s="118"/>
      <c r="O50" s="118"/>
      <c r="P50" s="118"/>
      <c r="Q50" s="118"/>
      <c r="R50" s="118"/>
      <c r="S50" s="118"/>
      <c r="T50" s="118"/>
      <c r="U50" s="118"/>
      <c r="V50" s="118"/>
      <c r="W50" s="118"/>
      <c r="X50" s="118"/>
      <c r="Y50" s="118"/>
      <c r="Z50" s="118"/>
      <c r="AA50" s="118"/>
    </row>
    <row r="51" spans="2:27" ht="100.8" customHeight="1">
      <c r="B51" s="117">
        <v>3</v>
      </c>
      <c r="C51" s="851" t="s">
        <v>16073</v>
      </c>
      <c r="D51" s="851"/>
      <c r="E51" s="851"/>
      <c r="F51" s="851"/>
      <c r="G51" s="851"/>
      <c r="H51" s="851"/>
      <c r="I51" s="851"/>
      <c r="J51" s="851"/>
      <c r="K51" s="851"/>
      <c r="L51" s="851"/>
      <c r="M51" s="851"/>
      <c r="N51" s="851"/>
      <c r="O51" s="851"/>
      <c r="P51" s="851"/>
      <c r="Q51" s="851"/>
      <c r="R51" s="851"/>
      <c r="S51" s="851"/>
      <c r="T51" s="851"/>
      <c r="U51" s="851"/>
      <c r="V51" s="851"/>
      <c r="W51" s="851"/>
      <c r="X51" s="851"/>
      <c r="Y51" s="851"/>
      <c r="Z51" s="851"/>
      <c r="AA51" s="851"/>
    </row>
    <row r="52" spans="2:27" ht="4.5" customHeight="1">
      <c r="B52" s="117"/>
      <c r="C52" s="118"/>
      <c r="D52" s="118"/>
      <c r="E52" s="118"/>
      <c r="F52" s="118"/>
      <c r="G52" s="118"/>
      <c r="H52" s="118"/>
      <c r="I52" s="118"/>
      <c r="J52" s="118"/>
      <c r="K52" s="118"/>
      <c r="L52" s="118"/>
      <c r="M52" s="118"/>
      <c r="N52" s="118"/>
      <c r="O52" s="118"/>
      <c r="P52" s="118"/>
      <c r="Q52" s="118"/>
      <c r="R52" s="118"/>
      <c r="S52" s="118"/>
      <c r="T52" s="118"/>
      <c r="U52" s="118"/>
      <c r="V52" s="118"/>
      <c r="W52" s="118"/>
      <c r="X52" s="118"/>
      <c r="Y52" s="118"/>
      <c r="Z52" s="118"/>
      <c r="AA52" s="118"/>
    </row>
    <row r="53" spans="2:27" ht="25.05" customHeight="1">
      <c r="B53" s="117">
        <v>4</v>
      </c>
      <c r="C53" s="851" t="s">
        <v>16067</v>
      </c>
      <c r="D53" s="851"/>
      <c r="E53" s="851"/>
      <c r="F53" s="851"/>
      <c r="G53" s="851"/>
      <c r="H53" s="851"/>
      <c r="I53" s="851"/>
      <c r="J53" s="851"/>
      <c r="K53" s="851"/>
      <c r="L53" s="851"/>
      <c r="M53" s="851"/>
      <c r="N53" s="851"/>
      <c r="O53" s="851"/>
      <c r="P53" s="851"/>
      <c r="Q53" s="851"/>
      <c r="R53" s="851"/>
      <c r="S53" s="851"/>
      <c r="T53" s="851"/>
      <c r="U53" s="851"/>
      <c r="V53" s="851"/>
      <c r="W53" s="851"/>
      <c r="X53" s="851"/>
      <c r="Y53" s="851"/>
      <c r="Z53" s="851"/>
      <c r="AA53" s="851"/>
    </row>
    <row r="54" spans="2:27" ht="4.5" customHeight="1">
      <c r="B54" s="117"/>
      <c r="C54" s="118"/>
      <c r="D54" s="118"/>
      <c r="E54" s="118"/>
      <c r="F54" s="118"/>
      <c r="G54" s="118"/>
      <c r="H54" s="118"/>
      <c r="I54" s="118"/>
      <c r="J54" s="118"/>
      <c r="K54" s="118"/>
      <c r="L54" s="118"/>
      <c r="M54" s="118"/>
      <c r="N54" s="118"/>
      <c r="O54" s="118"/>
      <c r="P54" s="118"/>
      <c r="Q54" s="118"/>
      <c r="R54" s="118"/>
      <c r="S54" s="118"/>
      <c r="T54" s="118"/>
      <c r="U54" s="118"/>
      <c r="V54" s="118"/>
      <c r="W54" s="118"/>
      <c r="X54" s="118"/>
      <c r="Y54" s="118"/>
      <c r="Z54" s="118"/>
      <c r="AA54" s="118"/>
    </row>
    <row r="55" spans="2:27" ht="47.4" customHeight="1">
      <c r="B55" s="117">
        <v>5</v>
      </c>
      <c r="C55" s="851" t="s">
        <v>16074</v>
      </c>
      <c r="D55" s="851"/>
      <c r="E55" s="851"/>
      <c r="F55" s="851"/>
      <c r="G55" s="851"/>
      <c r="H55" s="851"/>
      <c r="I55" s="851"/>
      <c r="J55" s="851"/>
      <c r="K55" s="851"/>
      <c r="L55" s="851"/>
      <c r="M55" s="851"/>
      <c r="N55" s="851"/>
      <c r="O55" s="851"/>
      <c r="P55" s="851"/>
      <c r="Q55" s="851"/>
      <c r="R55" s="851"/>
      <c r="S55" s="851"/>
      <c r="T55" s="851"/>
      <c r="U55" s="851"/>
      <c r="V55" s="851"/>
      <c r="W55" s="851"/>
      <c r="X55" s="851"/>
      <c r="Y55" s="851"/>
      <c r="Z55" s="851"/>
      <c r="AA55" s="851"/>
    </row>
    <row r="56" spans="2:27" ht="4.5" customHeight="1">
      <c r="B56" s="117"/>
      <c r="C56" s="118"/>
      <c r="D56" s="118"/>
      <c r="E56" s="118"/>
      <c r="F56" s="118"/>
      <c r="G56" s="118"/>
      <c r="H56" s="118"/>
      <c r="I56" s="118"/>
      <c r="J56" s="118"/>
      <c r="K56" s="118"/>
      <c r="L56" s="118"/>
      <c r="M56" s="118"/>
      <c r="N56" s="118"/>
      <c r="O56" s="118"/>
      <c r="P56" s="118"/>
      <c r="Q56" s="118"/>
      <c r="R56" s="118"/>
      <c r="S56" s="118"/>
      <c r="T56" s="118"/>
      <c r="U56" s="118"/>
      <c r="V56" s="118"/>
      <c r="W56" s="118"/>
      <c r="X56" s="118"/>
      <c r="Y56" s="118"/>
      <c r="Z56" s="118"/>
      <c r="AA56" s="118"/>
    </row>
    <row r="57" spans="2:27" ht="28.2" customHeight="1">
      <c r="B57" s="117">
        <v>6</v>
      </c>
      <c r="C57" s="851" t="s">
        <v>16075</v>
      </c>
      <c r="D57" s="851"/>
      <c r="E57" s="851"/>
      <c r="F57" s="851"/>
      <c r="G57" s="851"/>
      <c r="H57" s="851"/>
      <c r="I57" s="851"/>
      <c r="J57" s="851"/>
      <c r="K57" s="851"/>
      <c r="L57" s="851"/>
      <c r="M57" s="851"/>
      <c r="N57" s="851"/>
      <c r="O57" s="851"/>
      <c r="P57" s="851"/>
      <c r="Q57" s="851"/>
      <c r="R57" s="851"/>
      <c r="S57" s="851"/>
      <c r="T57" s="851"/>
      <c r="U57" s="851"/>
      <c r="V57" s="851"/>
      <c r="W57" s="851"/>
      <c r="X57" s="851"/>
      <c r="Y57" s="851"/>
      <c r="Z57" s="851"/>
      <c r="AA57" s="851"/>
    </row>
    <row r="58" spans="2:27" ht="4.5" customHeight="1">
      <c r="B58" s="117"/>
      <c r="C58" s="118"/>
      <c r="D58" s="118"/>
      <c r="E58" s="118"/>
      <c r="F58" s="118"/>
      <c r="G58" s="118"/>
      <c r="H58" s="118"/>
      <c r="I58" s="118"/>
      <c r="J58" s="118"/>
      <c r="K58" s="118"/>
      <c r="L58" s="118"/>
      <c r="M58" s="118"/>
      <c r="N58" s="118"/>
      <c r="O58" s="118"/>
      <c r="P58" s="118"/>
      <c r="Q58" s="118"/>
      <c r="R58" s="118"/>
      <c r="S58" s="118"/>
      <c r="T58" s="118"/>
      <c r="U58" s="118"/>
      <c r="V58" s="118"/>
      <c r="W58" s="118"/>
      <c r="X58" s="118"/>
      <c r="Y58" s="118"/>
      <c r="Z58" s="118"/>
      <c r="AA58" s="118"/>
    </row>
    <row r="59" spans="2:27" ht="28.2" customHeight="1">
      <c r="B59" s="117">
        <v>7</v>
      </c>
      <c r="C59" s="851" t="s">
        <v>4146</v>
      </c>
      <c r="D59" s="851"/>
      <c r="E59" s="851"/>
      <c r="F59" s="851"/>
      <c r="G59" s="851"/>
      <c r="H59" s="851"/>
      <c r="I59" s="851"/>
      <c r="J59" s="851"/>
      <c r="K59" s="851"/>
      <c r="L59" s="851"/>
      <c r="M59" s="851"/>
      <c r="N59" s="851"/>
      <c r="O59" s="851"/>
      <c r="P59" s="851"/>
      <c r="Q59" s="851"/>
      <c r="R59" s="851"/>
      <c r="S59" s="851"/>
      <c r="T59" s="851"/>
      <c r="U59" s="851"/>
      <c r="V59" s="851"/>
      <c r="W59" s="851"/>
      <c r="X59" s="851"/>
      <c r="Y59" s="851"/>
      <c r="Z59" s="851"/>
      <c r="AA59" s="851"/>
    </row>
    <row r="60" spans="2:27" ht="4.5" customHeight="1">
      <c r="B60" s="117"/>
      <c r="C60" s="118"/>
      <c r="D60" s="118"/>
      <c r="E60" s="118"/>
      <c r="F60" s="118"/>
      <c r="G60" s="118"/>
      <c r="H60" s="118"/>
      <c r="I60" s="118"/>
      <c r="J60" s="118"/>
      <c r="K60" s="118"/>
      <c r="L60" s="118"/>
      <c r="M60" s="118"/>
      <c r="N60" s="118"/>
      <c r="O60" s="118"/>
      <c r="P60" s="118"/>
      <c r="Q60" s="118"/>
      <c r="R60" s="118"/>
      <c r="S60" s="118"/>
      <c r="T60" s="118"/>
      <c r="U60" s="118"/>
      <c r="V60" s="118"/>
      <c r="W60" s="118"/>
      <c r="X60" s="118"/>
      <c r="Y60" s="118"/>
      <c r="Z60" s="118"/>
      <c r="AA60" s="118"/>
    </row>
    <row r="61" spans="2:27" ht="33" customHeight="1">
      <c r="B61" s="117">
        <v>8</v>
      </c>
      <c r="C61" s="851" t="s">
        <v>16077</v>
      </c>
      <c r="D61" s="851"/>
      <c r="E61" s="851"/>
      <c r="F61" s="851"/>
      <c r="G61" s="851"/>
      <c r="H61" s="851"/>
      <c r="I61" s="851"/>
      <c r="J61" s="851"/>
      <c r="K61" s="851"/>
      <c r="L61" s="851"/>
      <c r="M61" s="851"/>
      <c r="N61" s="851"/>
      <c r="O61" s="851"/>
      <c r="P61" s="851"/>
      <c r="Q61" s="851"/>
      <c r="R61" s="851"/>
      <c r="S61" s="851"/>
      <c r="T61" s="851"/>
      <c r="U61" s="851"/>
      <c r="V61" s="851"/>
      <c r="W61" s="851"/>
      <c r="X61" s="851"/>
      <c r="Y61" s="851"/>
      <c r="Z61" s="851"/>
      <c r="AA61" s="851"/>
    </row>
  </sheetData>
  <mergeCells count="54">
    <mergeCell ref="C37:K38"/>
    <mergeCell ref="M37:Z38"/>
    <mergeCell ref="C39:K40"/>
    <mergeCell ref="M39:Z40"/>
    <mergeCell ref="M35:O35"/>
    <mergeCell ref="P35:Z35"/>
    <mergeCell ref="C32:D34"/>
    <mergeCell ref="E32:K34"/>
    <mergeCell ref="M32:O32"/>
    <mergeCell ref="P32:Q32"/>
    <mergeCell ref="S32:T32"/>
    <mergeCell ref="M33:O33"/>
    <mergeCell ref="P33:R33"/>
    <mergeCell ref="S33:U33"/>
    <mergeCell ref="V33:Z33"/>
    <mergeCell ref="M34:O34"/>
    <mergeCell ref="P34:R34"/>
    <mergeCell ref="S34:U34"/>
    <mergeCell ref="V34:Z34"/>
    <mergeCell ref="B21:H23"/>
    <mergeCell ref="I21:Z23"/>
    <mergeCell ref="B24:H26"/>
    <mergeCell ref="I24:Z26"/>
    <mergeCell ref="C30:D30"/>
    <mergeCell ref="B15:F20"/>
    <mergeCell ref="G15:H16"/>
    <mergeCell ref="G17:H20"/>
    <mergeCell ref="I17:Z20"/>
    <mergeCell ref="B12:H12"/>
    <mergeCell ref="B13:H13"/>
    <mergeCell ref="C2:Y4"/>
    <mergeCell ref="F6:V7"/>
    <mergeCell ref="B9:H10"/>
    <mergeCell ref="I9:Z10"/>
    <mergeCell ref="B11:H11"/>
    <mergeCell ref="I11:I14"/>
    <mergeCell ref="J11:P14"/>
    <mergeCell ref="Q11:Q14"/>
    <mergeCell ref="R11:S14"/>
    <mergeCell ref="T11:U14"/>
    <mergeCell ref="V11:V14"/>
    <mergeCell ref="W11:W14"/>
    <mergeCell ref="X11:X14"/>
    <mergeCell ref="Y11:Y14"/>
    <mergeCell ref="Z11:Z14"/>
    <mergeCell ref="X6:Y6"/>
    <mergeCell ref="C57:AA57"/>
    <mergeCell ref="C59:AA59"/>
    <mergeCell ref="C61:AA61"/>
    <mergeCell ref="C47:AA47"/>
    <mergeCell ref="C49:AA49"/>
    <mergeCell ref="C51:AA51"/>
    <mergeCell ref="C53:AA53"/>
    <mergeCell ref="C55:AA55"/>
  </mergeCells>
  <phoneticPr fontId="3"/>
  <dataValidations count="5">
    <dataValidation type="list" allowBlank="1" showInputMessage="1" showErrorMessage="1" sqref="X6:Y6" xr:uid="{01F09B59-A0F6-496A-8C52-DE24EC3282AB}">
      <formula1>選択</formula1>
    </dataValidation>
    <dataValidation type="list" allowBlank="1" showInputMessage="1" showErrorMessage="1" sqref="Y11:Y14 I30" xr:uid="{D0954185-F5DC-4AA6-86B1-420AE348E2F9}">
      <formula1>日</formula1>
    </dataValidation>
    <dataValidation type="list" allowBlank="1" showInputMessage="1" showErrorMessage="1" sqref="W11:W14 G30" xr:uid="{D5502E75-DA32-481E-B866-0EFD796E10F9}">
      <formula1>月</formula1>
    </dataValidation>
    <dataValidation type="list" allowBlank="1" showInputMessage="1" showErrorMessage="1" sqref="T11:U14 E30" xr:uid="{8E096F84-25BE-4B87-9C62-A236A8D73396}">
      <formula1>年</formula1>
    </dataValidation>
    <dataValidation type="list" allowBlank="1" showInputMessage="1" showErrorMessage="1" sqref="R11:S14 C30:D30" xr:uid="{F0A6C819-6CA8-4C95-BAE1-5BA15B39059D}">
      <formula1>元号</formula1>
    </dataValidation>
  </dataValidations>
  <pageMargins left="0.7" right="0.7" top="0.75" bottom="0.75" header="0.3" footer="0.3"/>
  <pageSetup paperSize="9" scale="85" orientation="portrait" r:id="rId1"/>
  <rowBreaks count="1" manualBreakCount="1">
    <brk id="44" max="25" man="1"/>
  </row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70C043-AF72-4A20-B65A-0610A781B54F}">
  <sheetPr codeName="Sheet24"/>
  <dimension ref="A2:AV97"/>
  <sheetViews>
    <sheetView view="pageBreakPreview" zoomScaleNormal="100" zoomScaleSheetLayoutView="100" workbookViewId="0"/>
  </sheetViews>
  <sheetFormatPr defaultColWidth="8.69921875" defaultRowHeight="12" customHeight="1"/>
  <cols>
    <col min="1" max="1" width="1.3984375" style="1" customWidth="1"/>
    <col min="2" max="26" width="3" style="1" customWidth="1"/>
    <col min="27" max="27" width="1.3984375" style="1" customWidth="1"/>
    <col min="28" max="28" width="2.19921875" style="1" customWidth="1"/>
    <col min="29" max="29" width="0" style="1" hidden="1" customWidth="1"/>
    <col min="30" max="16384" width="8.69921875" style="1"/>
  </cols>
  <sheetData>
    <row r="2" spans="2:26" ht="12" customHeight="1">
      <c r="B2" s="1136" t="s">
        <v>4103</v>
      </c>
      <c r="C2" s="1136"/>
      <c r="D2" s="1136"/>
      <c r="E2" s="1136"/>
      <c r="F2" s="1136"/>
      <c r="G2" s="1136"/>
      <c r="H2" s="1136"/>
      <c r="I2" s="1136"/>
      <c r="J2" s="1136"/>
      <c r="K2" s="1136"/>
      <c r="L2" s="1136"/>
      <c r="M2" s="1136"/>
      <c r="N2" s="1136"/>
      <c r="O2" s="1136"/>
      <c r="P2" s="1136"/>
      <c r="Q2" s="1136"/>
      <c r="R2" s="1136"/>
      <c r="S2" s="1136"/>
      <c r="T2" s="1136"/>
      <c r="U2" s="1136"/>
      <c r="V2" s="1136"/>
      <c r="W2" s="1136"/>
      <c r="X2" s="1136"/>
      <c r="Y2" s="1136"/>
    </row>
    <row r="3" spans="2:26" ht="12" customHeight="1">
      <c r="B3" s="1136"/>
      <c r="C3" s="1136"/>
      <c r="D3" s="1136"/>
      <c r="E3" s="1136"/>
      <c r="F3" s="1136"/>
      <c r="G3" s="1136"/>
      <c r="H3" s="1136"/>
      <c r="I3" s="1136"/>
      <c r="J3" s="1136"/>
      <c r="K3" s="1136"/>
      <c r="L3" s="1136"/>
      <c r="M3" s="1136"/>
      <c r="N3" s="1136"/>
      <c r="O3" s="1136"/>
      <c r="P3" s="1136"/>
      <c r="Q3" s="1136"/>
      <c r="R3" s="1136"/>
      <c r="S3" s="1136"/>
      <c r="T3" s="1136"/>
      <c r="U3" s="1136"/>
      <c r="V3" s="1136"/>
      <c r="W3" s="1136"/>
      <c r="X3" s="1136"/>
      <c r="Y3" s="1136"/>
    </row>
    <row r="4" spans="2:26" ht="12" customHeight="1">
      <c r="B4" s="1136"/>
      <c r="C4" s="1136"/>
      <c r="D4" s="1136"/>
      <c r="E4" s="1136"/>
      <c r="F4" s="1136"/>
      <c r="G4" s="1136"/>
      <c r="H4" s="1136"/>
      <c r="I4" s="1136"/>
      <c r="J4" s="1136"/>
      <c r="K4" s="1136"/>
      <c r="L4" s="1136"/>
      <c r="M4" s="1136"/>
      <c r="N4" s="1136"/>
      <c r="O4" s="1136"/>
      <c r="P4" s="1136"/>
      <c r="Q4" s="1136"/>
      <c r="R4" s="1136"/>
      <c r="S4" s="1136"/>
      <c r="T4" s="1136"/>
      <c r="U4" s="1136"/>
      <c r="V4" s="1136"/>
      <c r="W4" s="1136"/>
      <c r="X4" s="1136"/>
      <c r="Y4" s="1136"/>
    </row>
    <row r="5" spans="2:26" ht="12" customHeight="1">
      <c r="B5" s="1136"/>
      <c r="C5" s="1136"/>
      <c r="D5" s="1136"/>
      <c r="E5" s="1136"/>
      <c r="F5" s="1136"/>
      <c r="G5" s="1136"/>
      <c r="H5" s="1136"/>
      <c r="I5" s="1136"/>
      <c r="J5" s="1136"/>
      <c r="K5" s="1136"/>
      <c r="L5" s="1136"/>
      <c r="M5" s="1136"/>
      <c r="N5" s="1136"/>
      <c r="O5" s="1136"/>
      <c r="P5" s="1136"/>
      <c r="Q5" s="1136"/>
      <c r="R5" s="1136"/>
      <c r="S5" s="1136"/>
      <c r="T5" s="1136"/>
      <c r="U5" s="1136"/>
      <c r="V5" s="1136"/>
      <c r="W5" s="1136"/>
      <c r="X5" s="1136"/>
      <c r="Y5" s="1136"/>
    </row>
    <row r="6" spans="2:26" ht="12" customHeight="1">
      <c r="B6" s="122"/>
      <c r="C6" s="122"/>
      <c r="D6" s="122"/>
      <c r="E6" s="122"/>
      <c r="F6" s="122"/>
      <c r="G6" s="122"/>
      <c r="H6" s="122"/>
      <c r="I6" s="122"/>
      <c r="J6" s="122"/>
      <c r="K6" s="122"/>
      <c r="L6" s="122"/>
      <c r="M6" s="122"/>
      <c r="N6" s="122"/>
      <c r="O6" s="122"/>
      <c r="P6" s="122"/>
      <c r="Q6" s="122"/>
      <c r="R6" s="122"/>
      <c r="S6" s="122"/>
      <c r="T6" s="122"/>
      <c r="U6" s="122"/>
      <c r="V6" s="122"/>
      <c r="W6" s="122"/>
      <c r="X6" s="122"/>
      <c r="Y6" s="122"/>
    </row>
    <row r="7" spans="2:26" ht="12" customHeight="1">
      <c r="F7" s="1204" t="s">
        <v>4105</v>
      </c>
      <c r="G7" s="1204"/>
      <c r="H7" s="1204"/>
      <c r="I7" s="1204"/>
      <c r="J7" s="1204"/>
      <c r="K7" s="1204"/>
      <c r="L7" s="1204"/>
      <c r="M7" s="1204"/>
      <c r="N7" s="1204"/>
      <c r="O7" s="1204"/>
      <c r="P7" s="1204"/>
      <c r="Q7" s="1204"/>
      <c r="R7" s="1204"/>
      <c r="S7" s="1204"/>
      <c r="T7" s="1204"/>
      <c r="U7" s="1204"/>
      <c r="V7" s="1204"/>
      <c r="X7" s="861"/>
      <c r="Y7" s="861"/>
    </row>
    <row r="8" spans="2:26" ht="12" customHeight="1">
      <c r="F8" s="1204"/>
      <c r="G8" s="1204"/>
      <c r="H8" s="1204"/>
      <c r="I8" s="1204"/>
      <c r="J8" s="1204"/>
      <c r="K8" s="1204"/>
      <c r="L8" s="1204"/>
      <c r="M8" s="1204"/>
      <c r="N8" s="1204"/>
      <c r="O8" s="1204"/>
      <c r="P8" s="1204"/>
      <c r="Q8" s="1204"/>
      <c r="R8" s="1204"/>
      <c r="S8" s="1204"/>
      <c r="T8" s="1204"/>
      <c r="U8" s="1204"/>
      <c r="V8" s="1204"/>
    </row>
    <row r="10" spans="2:26" ht="12" customHeight="1">
      <c r="B10" s="895" t="s">
        <v>4097</v>
      </c>
      <c r="C10" s="896"/>
      <c r="D10" s="896"/>
      <c r="E10" s="896"/>
      <c r="F10" s="896"/>
      <c r="G10" s="896"/>
      <c r="H10" s="897"/>
      <c r="I10" s="889"/>
      <c r="J10" s="890"/>
      <c r="K10" s="890"/>
      <c r="L10" s="890"/>
      <c r="M10" s="890"/>
      <c r="N10" s="890"/>
      <c r="O10" s="890"/>
      <c r="P10" s="890"/>
      <c r="Q10" s="890"/>
      <c r="R10" s="890"/>
      <c r="S10" s="890"/>
      <c r="T10" s="890"/>
      <c r="U10" s="890"/>
      <c r="V10" s="890"/>
      <c r="W10" s="890"/>
      <c r="X10" s="890"/>
      <c r="Y10" s="890"/>
      <c r="Z10" s="891"/>
    </row>
    <row r="11" spans="2:26" ht="12" customHeight="1">
      <c r="B11" s="898"/>
      <c r="C11" s="899"/>
      <c r="D11" s="899"/>
      <c r="E11" s="899"/>
      <c r="F11" s="899"/>
      <c r="G11" s="899"/>
      <c r="H11" s="900"/>
      <c r="I11" s="892"/>
      <c r="J11" s="893"/>
      <c r="K11" s="893"/>
      <c r="L11" s="893"/>
      <c r="M11" s="893"/>
      <c r="N11" s="893"/>
      <c r="O11" s="893"/>
      <c r="P11" s="893"/>
      <c r="Q11" s="893"/>
      <c r="R11" s="893"/>
      <c r="S11" s="893"/>
      <c r="T11" s="893"/>
      <c r="U11" s="893"/>
      <c r="V11" s="893"/>
      <c r="W11" s="893"/>
      <c r="X11" s="893"/>
      <c r="Y11" s="893"/>
      <c r="Z11" s="894"/>
    </row>
    <row r="12" spans="2:26" ht="12" customHeight="1">
      <c r="B12" s="1267" t="s">
        <v>4119</v>
      </c>
      <c r="C12" s="1268"/>
      <c r="D12" s="1268"/>
      <c r="E12" s="1268"/>
      <c r="F12" s="1268"/>
      <c r="G12" s="1268"/>
      <c r="H12" s="1269"/>
      <c r="I12" s="1082" t="s">
        <v>4095</v>
      </c>
      <c r="J12" s="1338"/>
      <c r="K12" s="1338"/>
      <c r="L12" s="1338"/>
      <c r="M12" s="1338"/>
      <c r="N12" s="1338"/>
      <c r="O12" s="1338"/>
      <c r="P12" s="1338"/>
      <c r="Q12" s="1338"/>
      <c r="R12" s="1205" t="s">
        <v>4096</v>
      </c>
      <c r="S12" s="968"/>
      <c r="T12" s="969"/>
      <c r="U12" s="1012"/>
      <c r="V12" s="1012" t="s">
        <v>12</v>
      </c>
      <c r="W12" s="1012"/>
      <c r="X12" s="1012" t="s">
        <v>11</v>
      </c>
      <c r="Y12" s="1012"/>
      <c r="Z12" s="1078" t="s">
        <v>227</v>
      </c>
    </row>
    <row r="13" spans="2:26" ht="12" customHeight="1">
      <c r="B13" s="1335"/>
      <c r="C13" s="1336"/>
      <c r="D13" s="1336"/>
      <c r="E13" s="1336"/>
      <c r="F13" s="1336"/>
      <c r="G13" s="1336"/>
      <c r="H13" s="1337"/>
      <c r="I13" s="1083"/>
      <c r="J13" s="1326"/>
      <c r="K13" s="1326"/>
      <c r="L13" s="1326"/>
      <c r="M13" s="1326"/>
      <c r="N13" s="1326"/>
      <c r="O13" s="1326"/>
      <c r="P13" s="1326"/>
      <c r="Q13" s="1326"/>
      <c r="R13" s="1206"/>
      <c r="S13" s="970"/>
      <c r="T13" s="971"/>
      <c r="U13" s="1013"/>
      <c r="V13" s="1013"/>
      <c r="W13" s="1013"/>
      <c r="X13" s="1013"/>
      <c r="Y13" s="1013"/>
      <c r="Z13" s="1079"/>
    </row>
    <row r="14" spans="2:26" ht="12" customHeight="1">
      <c r="B14" s="1147" t="s">
        <v>4098</v>
      </c>
      <c r="C14" s="1147"/>
      <c r="D14" s="1147"/>
      <c r="E14" s="1147"/>
      <c r="F14" s="1147"/>
      <c r="G14" s="1113" t="s">
        <v>3755</v>
      </c>
      <c r="H14" s="1113"/>
      <c r="I14" s="1115"/>
      <c r="J14" s="1115"/>
      <c r="K14" s="1115"/>
      <c r="L14" s="1115"/>
      <c r="M14" s="1115"/>
      <c r="N14" s="1115"/>
      <c r="O14" s="1115"/>
      <c r="P14" s="1115"/>
      <c r="Q14" s="1115"/>
      <c r="R14" s="1115"/>
      <c r="S14" s="1115"/>
      <c r="T14" s="1115"/>
      <c r="U14" s="1115"/>
      <c r="V14" s="1115"/>
      <c r="W14" s="1115"/>
      <c r="X14" s="1115"/>
      <c r="Y14" s="1115"/>
      <c r="Z14" s="1115"/>
    </row>
    <row r="15" spans="2:26" ht="12" customHeight="1">
      <c r="B15" s="1147"/>
      <c r="C15" s="1147"/>
      <c r="D15" s="1147"/>
      <c r="E15" s="1147"/>
      <c r="F15" s="1147"/>
      <c r="G15" s="1113"/>
      <c r="H15" s="1113"/>
      <c r="I15" s="1115"/>
      <c r="J15" s="1115"/>
      <c r="K15" s="1115"/>
      <c r="L15" s="1115"/>
      <c r="M15" s="1115"/>
      <c r="N15" s="1115"/>
      <c r="O15" s="1115"/>
      <c r="P15" s="1115"/>
      <c r="Q15" s="1115"/>
      <c r="R15" s="1115"/>
      <c r="S15" s="1115"/>
      <c r="T15" s="1115"/>
      <c r="U15" s="1115"/>
      <c r="V15" s="1115"/>
      <c r="W15" s="1115"/>
      <c r="X15" s="1115"/>
      <c r="Y15" s="1115"/>
      <c r="Z15" s="1115"/>
    </row>
    <row r="16" spans="2:26" ht="12" customHeight="1">
      <c r="B16" s="1147"/>
      <c r="C16" s="1147"/>
      <c r="D16" s="1147"/>
      <c r="E16" s="1147"/>
      <c r="F16" s="1147"/>
      <c r="G16" s="1114" t="s">
        <v>3975</v>
      </c>
      <c r="H16" s="1114"/>
      <c r="I16" s="1339"/>
      <c r="J16" s="1340"/>
      <c r="K16" s="1340"/>
      <c r="L16" s="1340"/>
      <c r="M16" s="1340"/>
      <c r="N16" s="1340"/>
      <c r="O16" s="1340"/>
      <c r="P16" s="1340"/>
      <c r="Q16" s="1340"/>
      <c r="R16" s="1340"/>
      <c r="S16" s="1340"/>
      <c r="T16" s="1340"/>
      <c r="U16" s="1340"/>
      <c r="V16" s="1340"/>
      <c r="W16" s="1340"/>
      <c r="X16" s="1340"/>
      <c r="Y16" s="1340"/>
      <c r="Z16" s="1341"/>
    </row>
    <row r="17" spans="2:26" ht="12" customHeight="1">
      <c r="B17" s="1147"/>
      <c r="C17" s="1147"/>
      <c r="D17" s="1147"/>
      <c r="E17" s="1147"/>
      <c r="F17" s="1147"/>
      <c r="G17" s="1114"/>
      <c r="H17" s="1114"/>
      <c r="I17" s="1150"/>
      <c r="J17" s="1151"/>
      <c r="K17" s="1151"/>
      <c r="L17" s="1151"/>
      <c r="M17" s="1151"/>
      <c r="N17" s="1151"/>
      <c r="O17" s="1151"/>
      <c r="P17" s="1151"/>
      <c r="Q17" s="1151"/>
      <c r="R17" s="1151"/>
      <c r="S17" s="1151"/>
      <c r="T17" s="1151"/>
      <c r="U17" s="1151"/>
      <c r="V17" s="1151"/>
      <c r="W17" s="1151"/>
      <c r="X17" s="1151"/>
      <c r="Y17" s="1151"/>
      <c r="Z17" s="1152"/>
    </row>
    <row r="18" spans="2:26" ht="12" customHeight="1">
      <c r="B18" s="1147"/>
      <c r="C18" s="1147"/>
      <c r="D18" s="1147"/>
      <c r="E18" s="1147"/>
      <c r="F18" s="1147"/>
      <c r="G18" s="1114"/>
      <c r="H18" s="1114"/>
      <c r="I18" s="1150"/>
      <c r="J18" s="1151"/>
      <c r="K18" s="1151"/>
      <c r="L18" s="1151"/>
      <c r="M18" s="1151"/>
      <c r="N18" s="1151"/>
      <c r="O18" s="1151"/>
      <c r="P18" s="1151"/>
      <c r="Q18" s="1151"/>
      <c r="R18" s="1151"/>
      <c r="S18" s="1151"/>
      <c r="T18" s="1151"/>
      <c r="U18" s="1151"/>
      <c r="V18" s="1151"/>
      <c r="W18" s="1151"/>
      <c r="X18" s="1151"/>
      <c r="Y18" s="1151"/>
      <c r="Z18" s="1152"/>
    </row>
    <row r="19" spans="2:26" ht="12" customHeight="1">
      <c r="B19" s="1147"/>
      <c r="C19" s="1147"/>
      <c r="D19" s="1147"/>
      <c r="E19" s="1147"/>
      <c r="F19" s="1147"/>
      <c r="G19" s="1114"/>
      <c r="H19" s="1114"/>
      <c r="I19" s="1153"/>
      <c r="J19" s="1154"/>
      <c r="K19" s="1154"/>
      <c r="L19" s="1154"/>
      <c r="M19" s="1154"/>
      <c r="N19" s="1154"/>
      <c r="O19" s="1154"/>
      <c r="P19" s="1154"/>
      <c r="Q19" s="1154"/>
      <c r="R19" s="1154"/>
      <c r="S19" s="1154"/>
      <c r="T19" s="1154"/>
      <c r="U19" s="1154"/>
      <c r="V19" s="1154"/>
      <c r="W19" s="1154"/>
      <c r="X19" s="1154"/>
      <c r="Y19" s="1154"/>
      <c r="Z19" s="1155"/>
    </row>
    <row r="20" spans="2:26" ht="6.6" customHeight="1">
      <c r="B20" s="895" t="s">
        <v>4099</v>
      </c>
      <c r="C20" s="896"/>
      <c r="D20" s="896"/>
      <c r="E20" s="896"/>
      <c r="F20" s="897"/>
      <c r="G20" s="895" t="s">
        <v>4100</v>
      </c>
      <c r="H20" s="897"/>
      <c r="I20" s="171"/>
      <c r="J20" s="172"/>
      <c r="K20" s="172"/>
      <c r="L20" s="172"/>
      <c r="M20" s="172"/>
      <c r="N20" s="172"/>
      <c r="O20" s="172"/>
      <c r="P20" s="172"/>
      <c r="Q20" s="172"/>
      <c r="R20" s="172"/>
      <c r="S20" s="172"/>
      <c r="T20" s="172"/>
      <c r="U20" s="172"/>
      <c r="V20" s="172"/>
      <c r="W20" s="172"/>
      <c r="X20" s="172"/>
      <c r="Y20" s="172"/>
      <c r="Z20" s="173"/>
    </row>
    <row r="21" spans="2:26" ht="12" customHeight="1">
      <c r="B21" s="965"/>
      <c r="C21" s="966"/>
      <c r="D21" s="966"/>
      <c r="E21" s="966"/>
      <c r="F21" s="967"/>
      <c r="G21" s="965"/>
      <c r="H21" s="967"/>
      <c r="I21" s="183"/>
      <c r="J21" s="148"/>
      <c r="K21" s="1" t="s">
        <v>6660</v>
      </c>
      <c r="N21" s="129"/>
      <c r="O21" s="148"/>
      <c r="P21" s="129" t="s">
        <v>3700</v>
      </c>
      <c r="Q21" s="129"/>
      <c r="R21" s="129"/>
      <c r="Z21" s="182"/>
    </row>
    <row r="22" spans="2:26" ht="2.4" customHeight="1">
      <c r="B22" s="898"/>
      <c r="C22" s="899"/>
      <c r="D22" s="899"/>
      <c r="E22" s="899"/>
      <c r="F22" s="900"/>
      <c r="G22" s="898"/>
      <c r="H22" s="900"/>
      <c r="I22" s="176"/>
      <c r="J22" s="177"/>
      <c r="K22" s="177"/>
      <c r="L22" s="177"/>
      <c r="M22" s="177"/>
      <c r="N22" s="177"/>
      <c r="O22" s="177"/>
      <c r="P22" s="177"/>
      <c r="Q22" s="177"/>
      <c r="R22" s="177"/>
      <c r="S22" s="177"/>
      <c r="T22" s="177"/>
      <c r="U22" s="177"/>
      <c r="V22" s="177"/>
      <c r="W22" s="177"/>
      <c r="X22" s="177"/>
      <c r="Y22" s="177"/>
      <c r="Z22" s="178"/>
    </row>
    <row r="23" spans="2:26" ht="19.2" customHeight="1">
      <c r="B23" s="1140" t="s">
        <v>4101</v>
      </c>
      <c r="C23" s="1140"/>
      <c r="D23" s="1140"/>
      <c r="E23" s="1140"/>
      <c r="F23" s="1140"/>
      <c r="G23" s="1140"/>
      <c r="H23" s="1140"/>
      <c r="I23" s="862"/>
      <c r="J23" s="862"/>
      <c r="L23" s="1" t="s">
        <v>12</v>
      </c>
      <c r="N23" s="1" t="s">
        <v>11</v>
      </c>
      <c r="P23" s="1" t="s">
        <v>227</v>
      </c>
      <c r="Z23" s="185"/>
    </row>
    <row r="24" spans="2:26" ht="12" customHeight="1">
      <c r="B24" s="1113" t="s">
        <v>67</v>
      </c>
      <c r="C24" s="1113"/>
      <c r="D24" s="1113"/>
      <c r="E24" s="1113"/>
      <c r="F24" s="1113"/>
      <c r="G24" s="1113"/>
      <c r="H24" s="1113"/>
      <c r="I24" s="1114"/>
      <c r="J24" s="1114"/>
      <c r="K24" s="1114"/>
      <c r="L24" s="1114"/>
      <c r="M24" s="1114"/>
      <c r="N24" s="1114"/>
      <c r="O24" s="1114"/>
      <c r="P24" s="1114"/>
      <c r="Q24" s="1114"/>
      <c r="R24" s="1114"/>
      <c r="S24" s="1114"/>
      <c r="T24" s="1114"/>
      <c r="U24" s="1114"/>
      <c r="V24" s="1114"/>
      <c r="W24" s="1114"/>
      <c r="X24" s="1114"/>
      <c r="Y24" s="1114"/>
      <c r="Z24" s="1114"/>
    </row>
    <row r="25" spans="2:26" ht="12" customHeight="1">
      <c r="B25" s="1113"/>
      <c r="C25" s="1113"/>
      <c r="D25" s="1113"/>
      <c r="E25" s="1113"/>
      <c r="F25" s="1113"/>
      <c r="G25" s="1113"/>
      <c r="H25" s="1113"/>
      <c r="I25" s="1114"/>
      <c r="J25" s="1114"/>
      <c r="K25" s="1114"/>
      <c r="L25" s="1114"/>
      <c r="M25" s="1114"/>
      <c r="N25" s="1114"/>
      <c r="O25" s="1114"/>
      <c r="P25" s="1114"/>
      <c r="Q25" s="1114"/>
      <c r="R25" s="1114"/>
      <c r="S25" s="1114"/>
      <c r="T25" s="1114"/>
      <c r="U25" s="1114"/>
      <c r="V25" s="1114"/>
      <c r="W25" s="1114"/>
      <c r="X25" s="1114"/>
      <c r="Y25" s="1114"/>
      <c r="Z25" s="1114"/>
    </row>
    <row r="26" spans="2:26" ht="12" customHeight="1">
      <c r="B26" s="1113"/>
      <c r="C26" s="1113"/>
      <c r="D26" s="1113"/>
      <c r="E26" s="1113"/>
      <c r="F26" s="1113"/>
      <c r="G26" s="1113"/>
      <c r="H26" s="1113"/>
      <c r="I26" s="1114"/>
      <c r="J26" s="1114"/>
      <c r="K26" s="1114"/>
      <c r="L26" s="1114"/>
      <c r="M26" s="1114"/>
      <c r="N26" s="1114"/>
      <c r="O26" s="1114"/>
      <c r="P26" s="1114"/>
      <c r="Q26" s="1114"/>
      <c r="R26" s="1114"/>
      <c r="S26" s="1114"/>
      <c r="T26" s="1114"/>
      <c r="U26" s="1114"/>
      <c r="V26" s="1114"/>
      <c r="W26" s="1114"/>
      <c r="X26" s="1114"/>
      <c r="Y26" s="1114"/>
      <c r="Z26" s="1114"/>
    </row>
    <row r="27" spans="2:26" ht="3" hidden="1" customHeight="1">
      <c r="B27" s="169"/>
      <c r="C27" s="170"/>
      <c r="D27" s="170"/>
      <c r="E27" s="170"/>
      <c r="F27" s="170"/>
      <c r="G27" s="170"/>
      <c r="H27" s="170"/>
      <c r="I27" s="179"/>
      <c r="J27" s="179"/>
      <c r="K27" s="179"/>
      <c r="L27" s="179"/>
      <c r="M27" s="179"/>
      <c r="N27" s="179"/>
      <c r="O27" s="179"/>
      <c r="P27" s="179"/>
      <c r="Q27" s="179"/>
      <c r="R27" s="179"/>
      <c r="S27" s="179"/>
      <c r="T27" s="179"/>
      <c r="U27" s="179"/>
      <c r="V27" s="179"/>
      <c r="W27" s="179"/>
      <c r="X27" s="179"/>
      <c r="Y27" s="179"/>
      <c r="Z27" s="180"/>
    </row>
    <row r="28" spans="2:26" ht="12" hidden="1" customHeight="1">
      <c r="B28" s="186"/>
      <c r="H28" s="129"/>
      <c r="M28" s="129"/>
      <c r="N28" s="129"/>
      <c r="O28" s="129"/>
      <c r="P28" s="129"/>
      <c r="Q28" s="129"/>
      <c r="R28" s="129"/>
      <c r="S28" s="129"/>
      <c r="T28" s="121"/>
      <c r="U28" s="121"/>
      <c r="V28" s="121"/>
      <c r="W28" s="121"/>
      <c r="X28" s="121"/>
      <c r="Y28" s="121"/>
      <c r="Z28" s="181"/>
    </row>
    <row r="29" spans="2:26" ht="5.4" customHeight="1">
      <c r="B29" s="174"/>
      <c r="C29" s="175"/>
      <c r="D29" s="175"/>
      <c r="E29" s="175"/>
      <c r="F29" s="175"/>
      <c r="G29" s="175"/>
      <c r="H29" s="175"/>
      <c r="I29" s="189"/>
      <c r="J29" s="189"/>
      <c r="K29" s="189"/>
      <c r="L29" s="189"/>
      <c r="M29" s="189"/>
      <c r="N29" s="189"/>
      <c r="O29" s="189"/>
      <c r="P29" s="189"/>
      <c r="Q29" s="189"/>
      <c r="R29" s="189"/>
      <c r="S29" s="189"/>
      <c r="T29" s="189"/>
      <c r="U29" s="189"/>
      <c r="V29" s="189"/>
      <c r="W29" s="189"/>
      <c r="X29" s="189"/>
      <c r="Y29" s="189"/>
      <c r="Z29" s="337"/>
    </row>
    <row r="30" spans="2:26" ht="8.4" customHeight="1">
      <c r="B30" s="889" t="s">
        <v>4138</v>
      </c>
      <c r="C30" s="890"/>
      <c r="D30" s="890"/>
      <c r="E30" s="890"/>
      <c r="F30" s="890"/>
      <c r="G30" s="890"/>
      <c r="H30" s="890"/>
      <c r="I30" s="890"/>
      <c r="J30" s="890"/>
      <c r="K30" s="890"/>
      <c r="L30" s="890"/>
      <c r="M30" s="890"/>
      <c r="N30" s="890"/>
      <c r="O30" s="890"/>
      <c r="P30" s="890"/>
      <c r="Q30" s="890"/>
      <c r="R30" s="890"/>
      <c r="S30" s="890"/>
      <c r="T30" s="890"/>
      <c r="U30" s="890"/>
      <c r="V30" s="890"/>
      <c r="W30" s="890"/>
      <c r="X30" s="890"/>
      <c r="Y30" s="890"/>
      <c r="Z30" s="891"/>
    </row>
    <row r="31" spans="2:26" ht="8.4" customHeight="1">
      <c r="B31" s="1165"/>
      <c r="C31" s="1166"/>
      <c r="D31" s="1166"/>
      <c r="E31" s="1166"/>
      <c r="F31" s="1166"/>
      <c r="G31" s="1166"/>
      <c r="H31" s="1166"/>
      <c r="I31" s="1166"/>
      <c r="J31" s="1166"/>
      <c r="K31" s="1166"/>
      <c r="L31" s="1166"/>
      <c r="M31" s="1166"/>
      <c r="N31" s="1166"/>
      <c r="O31" s="1166"/>
      <c r="P31" s="1166"/>
      <c r="Q31" s="1166"/>
      <c r="R31" s="1166"/>
      <c r="S31" s="1166"/>
      <c r="T31" s="1166"/>
      <c r="U31" s="1166"/>
      <c r="V31" s="1166"/>
      <c r="W31" s="1166"/>
      <c r="X31" s="1166"/>
      <c r="Y31" s="1166"/>
      <c r="Z31" s="1167"/>
    </row>
    <row r="32" spans="2:26" ht="8.4" customHeight="1">
      <c r="B32" s="1165"/>
      <c r="C32" s="1166"/>
      <c r="D32" s="1166"/>
      <c r="E32" s="1166"/>
      <c r="F32" s="1166"/>
      <c r="G32" s="1166"/>
      <c r="H32" s="1166"/>
      <c r="I32" s="1166"/>
      <c r="J32" s="1166"/>
      <c r="K32" s="1166"/>
      <c r="L32" s="1166"/>
      <c r="M32" s="1166"/>
      <c r="N32" s="1166"/>
      <c r="O32" s="1166"/>
      <c r="P32" s="1166"/>
      <c r="Q32" s="1166"/>
      <c r="R32" s="1166"/>
      <c r="S32" s="1166"/>
      <c r="T32" s="1166"/>
      <c r="U32" s="1166"/>
      <c r="V32" s="1166"/>
      <c r="W32" s="1166"/>
      <c r="X32" s="1166"/>
      <c r="Y32" s="1166"/>
      <c r="Z32" s="1167"/>
    </row>
    <row r="33" spans="2:26" ht="18" customHeight="1">
      <c r="B33" s="1082" t="s">
        <v>3917</v>
      </c>
      <c r="C33" s="1012"/>
      <c r="D33" s="1012"/>
      <c r="E33" s="1012"/>
      <c r="F33" s="1012"/>
      <c r="G33" s="1012"/>
      <c r="H33" s="1078"/>
      <c r="I33" s="1321"/>
      <c r="J33" s="1321"/>
      <c r="K33" s="1321"/>
      <c r="L33" s="1321"/>
      <c r="M33" s="1321"/>
      <c r="N33" s="1321"/>
      <c r="O33" s="1321"/>
      <c r="P33" s="1321"/>
      <c r="Q33" s="1321"/>
      <c r="R33" s="1321"/>
      <c r="S33" s="1321"/>
      <c r="T33" s="1321"/>
      <c r="U33" s="1321"/>
      <c r="V33" s="1321"/>
      <c r="W33" s="1321"/>
      <c r="X33" s="1321"/>
      <c r="Y33" s="1321"/>
      <c r="Z33" s="1322"/>
    </row>
    <row r="34" spans="2:26" ht="12.45" customHeight="1">
      <c r="B34" s="1317" t="s">
        <v>16107</v>
      </c>
      <c r="C34" s="1294"/>
      <c r="D34" s="1294"/>
      <c r="E34" s="1294"/>
      <c r="F34" s="1294"/>
      <c r="G34" s="1294"/>
      <c r="H34" s="1318"/>
      <c r="I34" s="1110"/>
      <c r="J34" s="1110"/>
      <c r="K34" s="1110"/>
      <c r="L34" s="1110"/>
      <c r="M34" s="1110"/>
      <c r="N34" s="1110"/>
      <c r="O34" s="1110"/>
      <c r="P34" s="1110"/>
      <c r="Q34" s="1110"/>
      <c r="R34" s="1110"/>
      <c r="S34" s="1110"/>
      <c r="T34" s="1110"/>
      <c r="U34" s="1110"/>
      <c r="V34" s="1110"/>
      <c r="W34" s="1329"/>
      <c r="X34" s="1329"/>
      <c r="Y34" s="1329"/>
      <c r="Z34" s="1330"/>
    </row>
    <row r="35" spans="2:26" ht="18" customHeight="1">
      <c r="B35" s="1317"/>
      <c r="C35" s="1294"/>
      <c r="D35" s="1294"/>
      <c r="E35" s="1294"/>
      <c r="F35" s="1294"/>
      <c r="G35" s="1294"/>
      <c r="H35" s="1318"/>
      <c r="I35" s="1110"/>
      <c r="J35" s="1110"/>
      <c r="K35" s="1110"/>
      <c r="L35" s="1110"/>
      <c r="M35" s="1110"/>
      <c r="N35" s="1110"/>
      <c r="O35" s="1110"/>
      <c r="P35" s="1110"/>
      <c r="Q35" s="1110"/>
      <c r="R35" s="1110"/>
      <c r="S35" s="1110"/>
      <c r="T35" s="1110"/>
      <c r="U35" s="1110"/>
      <c r="V35" s="1110"/>
      <c r="W35" s="1329"/>
      <c r="X35" s="1329"/>
      <c r="Y35" s="1329"/>
      <c r="Z35" s="1330"/>
    </row>
    <row r="36" spans="2:26" ht="18" customHeight="1">
      <c r="B36" s="1317"/>
      <c r="C36" s="1294"/>
      <c r="D36" s="1294"/>
      <c r="E36" s="1294"/>
      <c r="F36" s="1294"/>
      <c r="G36" s="1294"/>
      <c r="H36" s="1318"/>
      <c r="I36" s="1110"/>
      <c r="J36" s="1110"/>
      <c r="K36" s="1110"/>
      <c r="L36" s="1110"/>
      <c r="M36" s="1110"/>
      <c r="N36" s="1110"/>
      <c r="O36" s="1110"/>
      <c r="P36" s="1110"/>
      <c r="Q36" s="1110"/>
      <c r="R36" s="1110"/>
      <c r="S36" s="1110"/>
      <c r="T36" s="1110"/>
      <c r="U36" s="1110"/>
      <c r="V36" s="1110"/>
      <c r="W36" s="1329"/>
      <c r="X36" s="1329"/>
      <c r="Y36" s="1329"/>
      <c r="Z36" s="1330"/>
    </row>
    <row r="37" spans="2:26" ht="13.05" customHeight="1">
      <c r="B37" s="1315" t="s">
        <v>16106</v>
      </c>
      <c r="C37" s="1136"/>
      <c r="D37" s="1136"/>
      <c r="E37" s="1136"/>
      <c r="F37" s="1136"/>
      <c r="G37" s="1136"/>
      <c r="H37" s="1316"/>
      <c r="I37" s="1110"/>
      <c r="J37" s="1110"/>
      <c r="K37" s="1110"/>
      <c r="L37" s="1110"/>
      <c r="M37" s="1110"/>
      <c r="N37" s="1110"/>
      <c r="O37" s="1110"/>
      <c r="P37" s="1110"/>
      <c r="Q37" s="1110"/>
      <c r="R37" s="1110"/>
      <c r="S37" s="1110"/>
      <c r="T37" s="1110"/>
      <c r="U37" s="1110"/>
      <c r="V37" s="1110"/>
      <c r="W37" s="1110"/>
      <c r="X37" s="1110"/>
      <c r="Y37" s="1110"/>
      <c r="Z37" s="1111"/>
    </row>
    <row r="38" spans="2:26" ht="13.05" customHeight="1">
      <c r="B38" s="1315"/>
      <c r="C38" s="1136"/>
      <c r="D38" s="1136"/>
      <c r="E38" s="1136"/>
      <c r="F38" s="1136"/>
      <c r="G38" s="1136"/>
      <c r="H38" s="1316"/>
      <c r="I38" s="1110"/>
      <c r="J38" s="1110"/>
      <c r="K38" s="1110"/>
      <c r="L38" s="1110"/>
      <c r="M38" s="1110"/>
      <c r="N38" s="1110"/>
      <c r="O38" s="1110"/>
      <c r="P38" s="1110"/>
      <c r="Q38" s="1110"/>
      <c r="R38" s="1110"/>
      <c r="S38" s="1110"/>
      <c r="T38" s="1110"/>
      <c r="U38" s="1110"/>
      <c r="V38" s="1110"/>
      <c r="W38" s="1110"/>
      <c r="X38" s="1110"/>
      <c r="Y38" s="1110"/>
      <c r="Z38" s="1111"/>
    </row>
    <row r="39" spans="2:26" ht="13.05" customHeight="1">
      <c r="B39" s="1089"/>
      <c r="C39" s="1090"/>
      <c r="D39" s="1090"/>
      <c r="E39" s="1090"/>
      <c r="F39" s="1090"/>
      <c r="G39" s="1090"/>
      <c r="H39" s="1091"/>
      <c r="I39" s="1013"/>
      <c r="J39" s="1013"/>
      <c r="K39" s="1013"/>
      <c r="L39" s="1013"/>
      <c r="M39" s="1013"/>
      <c r="N39" s="1013"/>
      <c r="O39" s="1013"/>
      <c r="P39" s="1013"/>
      <c r="Q39" s="1013"/>
      <c r="R39" s="1013"/>
      <c r="S39" s="1013"/>
      <c r="T39" s="1013"/>
      <c r="U39" s="1013"/>
      <c r="V39" s="1013"/>
      <c r="W39" s="1013"/>
      <c r="X39" s="1013"/>
      <c r="Y39" s="1013"/>
      <c r="Z39" s="1079"/>
    </row>
    <row r="40" spans="2:26" ht="12.45" customHeight="1">
      <c r="B40" s="585" t="s">
        <v>10149</v>
      </c>
      <c r="C40" s="179" t="s">
        <v>10150</v>
      </c>
      <c r="D40" s="1319"/>
      <c r="E40" s="1319"/>
      <c r="F40" s="1319"/>
      <c r="G40" s="1319"/>
      <c r="H40" s="1320"/>
      <c r="I40" s="1333" t="s">
        <v>3918</v>
      </c>
      <c r="J40" s="1333"/>
      <c r="K40" s="1334"/>
      <c r="L40" s="1312"/>
      <c r="M40" s="1313"/>
      <c r="N40" s="239" t="s">
        <v>3919</v>
      </c>
      <c r="O40" s="1312"/>
      <c r="P40" s="1314"/>
      <c r="Q40" s="1313"/>
      <c r="R40" s="607"/>
      <c r="S40" s="606"/>
      <c r="T40" s="606"/>
      <c r="U40" s="606"/>
      <c r="V40" s="606"/>
      <c r="W40" s="606"/>
      <c r="X40" s="606"/>
      <c r="Y40" s="606"/>
      <c r="Z40" s="608"/>
    </row>
    <row r="41" spans="2:26" ht="16.5" customHeight="1">
      <c r="B41" s="1317" t="s">
        <v>16108</v>
      </c>
      <c r="C41" s="1294"/>
      <c r="D41" s="1294"/>
      <c r="E41" s="1294"/>
      <c r="F41" s="1294"/>
      <c r="G41" s="1294"/>
      <c r="H41" s="1318"/>
      <c r="I41" s="874" t="s">
        <v>3920</v>
      </c>
      <c r="J41" s="1270"/>
      <c r="K41" s="1270"/>
      <c r="L41" s="1271"/>
      <c r="M41" s="1271"/>
      <c r="N41" s="1271"/>
      <c r="O41" s="1270" t="s">
        <v>3921</v>
      </c>
      <c r="P41" s="1270"/>
      <c r="Q41" s="1270"/>
      <c r="R41" s="866"/>
      <c r="S41" s="870"/>
      <c r="T41" s="870"/>
      <c r="U41" s="870"/>
      <c r="V41" s="870"/>
      <c r="W41" s="870"/>
      <c r="X41" s="870"/>
      <c r="Y41" s="870"/>
      <c r="Z41" s="1323"/>
    </row>
    <row r="42" spans="2:26" ht="16.5" customHeight="1">
      <c r="B42" s="1317"/>
      <c r="C42" s="1294"/>
      <c r="D42" s="1294"/>
      <c r="E42" s="1294"/>
      <c r="F42" s="1294"/>
      <c r="G42" s="1294"/>
      <c r="H42" s="1318"/>
      <c r="I42" s="874" t="s">
        <v>3922</v>
      </c>
      <c r="J42" s="1270"/>
      <c r="K42" s="1270"/>
      <c r="L42" s="1271"/>
      <c r="M42" s="1271"/>
      <c r="N42" s="1271"/>
      <c r="O42" s="1270" t="s">
        <v>3923</v>
      </c>
      <c r="P42" s="1270"/>
      <c r="Q42" s="1270"/>
      <c r="R42" s="866"/>
      <c r="S42" s="870"/>
      <c r="T42" s="870"/>
      <c r="U42" s="870"/>
      <c r="V42" s="870"/>
      <c r="W42" s="870"/>
      <c r="X42" s="870"/>
      <c r="Y42" s="870"/>
      <c r="Z42" s="1323"/>
    </row>
    <row r="43" spans="2:26" ht="16.5" customHeight="1">
      <c r="B43" s="1325"/>
      <c r="C43" s="1326"/>
      <c r="D43" s="1326"/>
      <c r="E43" s="1326"/>
      <c r="F43" s="1326"/>
      <c r="G43" s="1326"/>
      <c r="H43" s="1327"/>
      <c r="I43" s="1328" t="s">
        <v>3924</v>
      </c>
      <c r="J43" s="1278"/>
      <c r="K43" s="1278"/>
      <c r="L43" s="1177"/>
      <c r="M43" s="1178"/>
      <c r="N43" s="1178"/>
      <c r="O43" s="1178"/>
      <c r="P43" s="1178"/>
      <c r="Q43" s="1178"/>
      <c r="R43" s="1178"/>
      <c r="S43" s="1178"/>
      <c r="T43" s="1178"/>
      <c r="U43" s="1178"/>
      <c r="V43" s="1178"/>
      <c r="W43" s="1178"/>
      <c r="X43" s="1178"/>
      <c r="Y43" s="1178"/>
      <c r="Z43" s="1324"/>
    </row>
    <row r="44" spans="2:26" ht="8.4" customHeight="1">
      <c r="B44" s="889" t="s">
        <v>10147</v>
      </c>
      <c r="C44" s="890"/>
      <c r="D44" s="890"/>
      <c r="E44" s="890"/>
      <c r="F44" s="890"/>
      <c r="G44" s="890"/>
      <c r="H44" s="890"/>
      <c r="I44" s="890"/>
      <c r="J44" s="890"/>
      <c r="K44" s="890"/>
      <c r="L44" s="890"/>
      <c r="M44" s="890"/>
      <c r="N44" s="890"/>
      <c r="O44" s="890"/>
      <c r="P44" s="890"/>
      <c r="Q44" s="890"/>
      <c r="R44" s="890"/>
      <c r="S44" s="890"/>
      <c r="T44" s="890"/>
      <c r="U44" s="890"/>
      <c r="V44" s="890"/>
      <c r="W44" s="890"/>
      <c r="X44" s="890"/>
      <c r="Y44" s="890"/>
      <c r="Z44" s="891"/>
    </row>
    <row r="45" spans="2:26" ht="8.4" customHeight="1">
      <c r="B45" s="1165"/>
      <c r="C45" s="1166"/>
      <c r="D45" s="1166"/>
      <c r="E45" s="1166"/>
      <c r="F45" s="1166"/>
      <c r="G45" s="1166"/>
      <c r="H45" s="1166"/>
      <c r="I45" s="1166"/>
      <c r="J45" s="1166"/>
      <c r="K45" s="1166"/>
      <c r="L45" s="1166"/>
      <c r="M45" s="1166"/>
      <c r="N45" s="1166"/>
      <c r="O45" s="1166"/>
      <c r="P45" s="1166"/>
      <c r="Q45" s="1166"/>
      <c r="R45" s="1166"/>
      <c r="S45" s="1166"/>
      <c r="T45" s="1166"/>
      <c r="U45" s="1166"/>
      <c r="V45" s="1166"/>
      <c r="W45" s="1166"/>
      <c r="X45" s="1166"/>
      <c r="Y45" s="1166"/>
      <c r="Z45" s="1167"/>
    </row>
    <row r="46" spans="2:26" ht="8.4" customHeight="1">
      <c r="B46" s="892"/>
      <c r="C46" s="893"/>
      <c r="D46" s="893"/>
      <c r="E46" s="893"/>
      <c r="F46" s="893"/>
      <c r="G46" s="893"/>
      <c r="H46" s="893"/>
      <c r="I46" s="893"/>
      <c r="J46" s="893"/>
      <c r="K46" s="893"/>
      <c r="L46" s="893"/>
      <c r="M46" s="893"/>
      <c r="N46" s="893"/>
      <c r="O46" s="893"/>
      <c r="P46" s="893"/>
      <c r="Q46" s="893"/>
      <c r="R46" s="893"/>
      <c r="S46" s="893"/>
      <c r="T46" s="893"/>
      <c r="U46" s="893"/>
      <c r="V46" s="893"/>
      <c r="W46" s="893"/>
      <c r="X46" s="893"/>
      <c r="Y46" s="893"/>
      <c r="Z46" s="894"/>
    </row>
    <row r="47" spans="2:26" ht="18" customHeight="1">
      <c r="B47" s="1082" t="s">
        <v>3917</v>
      </c>
      <c r="C47" s="1012"/>
      <c r="D47" s="1012"/>
      <c r="E47" s="1012"/>
      <c r="F47" s="1012"/>
      <c r="G47" s="1012"/>
      <c r="H47" s="1078"/>
      <c r="I47" s="1321"/>
      <c r="J47" s="1321"/>
      <c r="K47" s="1321"/>
      <c r="L47" s="1321"/>
      <c r="M47" s="1321"/>
      <c r="N47" s="1321"/>
      <c r="O47" s="1321"/>
      <c r="P47" s="1321"/>
      <c r="Q47" s="1321"/>
      <c r="R47" s="1321"/>
      <c r="S47" s="1321"/>
      <c r="T47" s="1321"/>
      <c r="U47" s="1321"/>
      <c r="V47" s="1321"/>
      <c r="W47" s="1321"/>
      <c r="X47" s="1321"/>
      <c r="Y47" s="1321"/>
      <c r="Z47" s="1322"/>
    </row>
    <row r="48" spans="2:26" ht="18" customHeight="1">
      <c r="B48" s="1317" t="s">
        <v>16107</v>
      </c>
      <c r="C48" s="1294"/>
      <c r="D48" s="1294"/>
      <c r="E48" s="1294"/>
      <c r="F48" s="1294"/>
      <c r="G48" s="1294"/>
      <c r="H48" s="1318"/>
      <c r="I48" s="1110"/>
      <c r="J48" s="1110"/>
      <c r="K48" s="1110"/>
      <c r="L48" s="1110"/>
      <c r="M48" s="1110"/>
      <c r="N48" s="1110"/>
      <c r="O48" s="1110"/>
      <c r="P48" s="1110"/>
      <c r="Q48" s="1110"/>
      <c r="R48" s="1110"/>
      <c r="S48" s="1110"/>
      <c r="T48" s="1110"/>
      <c r="U48" s="1110"/>
      <c r="V48" s="1110"/>
      <c r="W48" s="1110"/>
      <c r="X48" s="1110"/>
      <c r="Y48" s="1110"/>
      <c r="Z48" s="1111"/>
    </row>
    <row r="49" spans="2:48" ht="12.6" customHeight="1">
      <c r="B49" s="1317"/>
      <c r="C49" s="1294"/>
      <c r="D49" s="1294"/>
      <c r="E49" s="1294"/>
      <c r="F49" s="1294"/>
      <c r="G49" s="1294"/>
      <c r="H49" s="1318"/>
      <c r="I49" s="1110"/>
      <c r="J49" s="1110"/>
      <c r="K49" s="1110"/>
      <c r="L49" s="1110"/>
      <c r="M49" s="1110"/>
      <c r="N49" s="1110"/>
      <c r="O49" s="1110"/>
      <c r="P49" s="1110"/>
      <c r="Q49" s="1110"/>
      <c r="R49" s="1110"/>
      <c r="S49" s="1110"/>
      <c r="T49" s="1110"/>
      <c r="U49" s="1110"/>
      <c r="V49" s="1110"/>
      <c r="W49" s="1110"/>
      <c r="X49" s="1110"/>
      <c r="Y49" s="1110"/>
      <c r="Z49" s="1111"/>
    </row>
    <row r="50" spans="2:48" ht="18" customHeight="1">
      <c r="B50" s="1317"/>
      <c r="C50" s="1294"/>
      <c r="D50" s="1294"/>
      <c r="E50" s="1294"/>
      <c r="F50" s="1294"/>
      <c r="G50" s="1294"/>
      <c r="H50" s="1318"/>
      <c r="I50" s="1110"/>
      <c r="J50" s="1110"/>
      <c r="K50" s="1110"/>
      <c r="L50" s="1110"/>
      <c r="M50" s="1110"/>
      <c r="N50" s="1110"/>
      <c r="O50" s="1110"/>
      <c r="P50" s="1110"/>
      <c r="Q50" s="1110"/>
      <c r="R50" s="1110"/>
      <c r="S50" s="1110"/>
      <c r="T50" s="1110"/>
      <c r="U50" s="1110"/>
      <c r="V50" s="1110"/>
      <c r="W50" s="1110"/>
      <c r="X50" s="1110"/>
      <c r="Y50" s="1110"/>
      <c r="Z50" s="1111"/>
      <c r="AA50" s="2"/>
      <c r="AM50" s="98"/>
      <c r="AN50" s="98"/>
      <c r="AO50" s="98"/>
      <c r="AV50" s="182"/>
    </row>
    <row r="51" spans="2:48" ht="18" customHeight="1">
      <c r="B51" s="1315" t="s">
        <v>16106</v>
      </c>
      <c r="C51" s="1136"/>
      <c r="D51" s="1136"/>
      <c r="E51" s="1136"/>
      <c r="F51" s="1136"/>
      <c r="G51" s="1136"/>
      <c r="H51" s="1316"/>
      <c r="I51" s="1110"/>
      <c r="J51" s="1110"/>
      <c r="K51" s="1110"/>
      <c r="L51" s="1110"/>
      <c r="M51" s="1110"/>
      <c r="N51" s="1110"/>
      <c r="O51" s="1110"/>
      <c r="P51" s="1110"/>
      <c r="Q51" s="1110"/>
      <c r="R51" s="1110"/>
      <c r="S51" s="1110"/>
      <c r="T51" s="1110"/>
      <c r="U51" s="1110"/>
      <c r="V51" s="1110"/>
      <c r="W51" s="1110"/>
      <c r="X51" s="1110"/>
      <c r="Y51" s="1110"/>
      <c r="Z51" s="1111"/>
    </row>
    <row r="52" spans="2:48" ht="18" customHeight="1">
      <c r="B52" s="1315"/>
      <c r="C52" s="1136"/>
      <c r="D52" s="1136"/>
      <c r="E52" s="1136"/>
      <c r="F52" s="1136"/>
      <c r="G52" s="1136"/>
      <c r="H52" s="1316"/>
      <c r="I52" s="1110"/>
      <c r="J52" s="1110"/>
      <c r="K52" s="1110"/>
      <c r="L52" s="1110"/>
      <c r="M52" s="1110"/>
      <c r="N52" s="1110"/>
      <c r="O52" s="1110"/>
      <c r="P52" s="1110"/>
      <c r="Q52" s="1110"/>
      <c r="R52" s="1110"/>
      <c r="S52" s="1110"/>
      <c r="T52" s="1110"/>
      <c r="U52" s="1110"/>
      <c r="V52" s="1110"/>
      <c r="W52" s="1110"/>
      <c r="X52" s="1110"/>
      <c r="Y52" s="1110"/>
      <c r="Z52" s="1111"/>
    </row>
    <row r="53" spans="2:48" ht="18" customHeight="1">
      <c r="B53" s="1089"/>
      <c r="C53" s="1090"/>
      <c r="D53" s="1090"/>
      <c r="E53" s="1090"/>
      <c r="F53" s="1090"/>
      <c r="G53" s="1090"/>
      <c r="H53" s="1091"/>
      <c r="I53" s="1013"/>
      <c r="J53" s="1013"/>
      <c r="K53" s="1013"/>
      <c r="L53" s="1013"/>
      <c r="M53" s="1013"/>
      <c r="N53" s="1013"/>
      <c r="O53" s="1013"/>
      <c r="P53" s="1013"/>
      <c r="Q53" s="1013"/>
      <c r="R53" s="1013"/>
      <c r="S53" s="1013"/>
      <c r="T53" s="1013"/>
      <c r="U53" s="1013"/>
      <c r="V53" s="1013"/>
      <c r="W53" s="1013"/>
      <c r="X53" s="1013"/>
      <c r="Y53" s="1013"/>
      <c r="Z53" s="1079"/>
    </row>
    <row r="54" spans="2:48" ht="18" customHeight="1">
      <c r="B54" s="585" t="s">
        <v>10149</v>
      </c>
      <c r="C54" s="179" t="s">
        <v>10150</v>
      </c>
      <c r="D54" s="1319"/>
      <c r="E54" s="1319"/>
      <c r="F54" s="1319"/>
      <c r="G54" s="1319"/>
      <c r="H54" s="1320"/>
      <c r="I54" s="1333" t="s">
        <v>3918</v>
      </c>
      <c r="J54" s="1333"/>
      <c r="K54" s="1334"/>
      <c r="L54" s="1312"/>
      <c r="M54" s="1313"/>
      <c r="N54" s="239" t="s">
        <v>3919</v>
      </c>
      <c r="O54" s="1312"/>
      <c r="P54" s="1314"/>
      <c r="Q54" s="1313"/>
      <c r="R54" s="607"/>
      <c r="S54" s="606"/>
      <c r="T54" s="606"/>
      <c r="U54" s="606"/>
      <c r="V54" s="606"/>
      <c r="W54" s="606"/>
      <c r="X54" s="606"/>
      <c r="Y54" s="606"/>
      <c r="Z54" s="608"/>
    </row>
    <row r="55" spans="2:48" ht="12.45" customHeight="1">
      <c r="B55" s="1317" t="s">
        <v>16108</v>
      </c>
      <c r="C55" s="1294"/>
      <c r="D55" s="1294"/>
      <c r="E55" s="1294"/>
      <c r="F55" s="1294"/>
      <c r="G55" s="1294"/>
      <c r="H55" s="1318"/>
      <c r="I55" s="874" t="s">
        <v>3920</v>
      </c>
      <c r="J55" s="1270"/>
      <c r="K55" s="1270"/>
      <c r="L55" s="1271"/>
      <c r="M55" s="1271"/>
      <c r="N55" s="1271"/>
      <c r="O55" s="1270" t="s">
        <v>3921</v>
      </c>
      <c r="P55" s="1270"/>
      <c r="Q55" s="1270"/>
      <c r="R55" s="1275"/>
      <c r="S55" s="1331"/>
      <c r="T55" s="1331"/>
      <c r="U55" s="1331"/>
      <c r="V55" s="1331"/>
      <c r="W55" s="1331"/>
      <c r="X55" s="1331"/>
      <c r="Y55" s="1331"/>
      <c r="Z55" s="1332"/>
    </row>
    <row r="56" spans="2:48" ht="16.5" customHeight="1">
      <c r="B56" s="1317"/>
      <c r="C56" s="1294"/>
      <c r="D56" s="1294"/>
      <c r="E56" s="1294"/>
      <c r="F56" s="1294"/>
      <c r="G56" s="1294"/>
      <c r="H56" s="1318"/>
      <c r="I56" s="874" t="s">
        <v>3922</v>
      </c>
      <c r="J56" s="1270"/>
      <c r="K56" s="1270"/>
      <c r="L56" s="1271"/>
      <c r="M56" s="1271"/>
      <c r="N56" s="1271"/>
      <c r="O56" s="1270" t="s">
        <v>3923</v>
      </c>
      <c r="P56" s="1270"/>
      <c r="Q56" s="1270"/>
      <c r="R56" s="866"/>
      <c r="S56" s="870"/>
      <c r="T56" s="870"/>
      <c r="U56" s="870"/>
      <c r="V56" s="870"/>
      <c r="W56" s="870"/>
      <c r="X56" s="870"/>
      <c r="Y56" s="870"/>
      <c r="Z56" s="1323"/>
      <c r="AC56" s="1" t="s">
        <v>10148</v>
      </c>
    </row>
    <row r="57" spans="2:48" ht="16.5" customHeight="1">
      <c r="B57" s="1325"/>
      <c r="C57" s="1326"/>
      <c r="D57" s="1326"/>
      <c r="E57" s="1326"/>
      <c r="F57" s="1326"/>
      <c r="G57" s="1326"/>
      <c r="H57" s="1327"/>
      <c r="I57" s="1328" t="s">
        <v>3924</v>
      </c>
      <c r="J57" s="1278"/>
      <c r="K57" s="1278"/>
      <c r="L57" s="1177"/>
      <c r="M57" s="1178"/>
      <c r="N57" s="1178"/>
      <c r="O57" s="1178"/>
      <c r="P57" s="1178"/>
      <c r="Q57" s="1178"/>
      <c r="R57" s="1178"/>
      <c r="S57" s="1178"/>
      <c r="T57" s="1178"/>
      <c r="U57" s="1178"/>
      <c r="V57" s="1178"/>
      <c r="W57" s="1178"/>
      <c r="X57" s="1178"/>
      <c r="Y57" s="1178"/>
      <c r="Z57" s="1324"/>
    </row>
    <row r="58" spans="2:48" s="2" customFormat="1" ht="14.55" customHeight="1">
      <c r="B58" s="120"/>
      <c r="C58" s="120"/>
      <c r="D58" s="190"/>
      <c r="E58" s="190"/>
      <c r="F58" s="190"/>
      <c r="G58" s="190"/>
      <c r="H58" s="190"/>
      <c r="I58" s="190"/>
      <c r="J58" s="190"/>
      <c r="K58" s="190"/>
      <c r="L58" s="190"/>
      <c r="M58" s="190"/>
      <c r="N58" s="190"/>
      <c r="O58" s="190"/>
      <c r="P58" s="190"/>
      <c r="Q58" s="190"/>
      <c r="R58" s="190"/>
      <c r="S58" s="190"/>
      <c r="T58" s="190"/>
      <c r="U58" s="190"/>
      <c r="V58" s="190"/>
      <c r="W58" s="190"/>
      <c r="X58" s="190"/>
      <c r="Y58" s="190"/>
      <c r="Z58" s="190"/>
      <c r="AA58" s="354"/>
    </row>
    <row r="59" spans="2:48" s="2" customFormat="1" ht="14.55" customHeight="1">
      <c r="B59" s="1"/>
      <c r="C59" s="1" t="s">
        <v>4152</v>
      </c>
      <c r="D59" s="1"/>
      <c r="E59" s="1"/>
      <c r="F59" s="1"/>
      <c r="G59" s="1"/>
      <c r="H59" s="1"/>
      <c r="I59" s="1"/>
      <c r="J59" s="1"/>
      <c r="K59" s="1"/>
      <c r="L59" s="1"/>
      <c r="M59" s="1"/>
      <c r="N59" s="1"/>
      <c r="O59" s="1"/>
      <c r="P59" s="1"/>
      <c r="Q59" s="1"/>
      <c r="R59" s="1"/>
      <c r="S59" s="1"/>
      <c r="T59" s="1"/>
      <c r="U59" s="1"/>
      <c r="V59" s="1"/>
      <c r="W59" s="1"/>
      <c r="X59" s="1"/>
      <c r="Y59" s="1"/>
      <c r="Z59" s="1"/>
      <c r="AA59" s="354"/>
      <c r="AB59" s="355"/>
    </row>
    <row r="60" spans="2:48" s="2" customFormat="1" ht="14.55" customHeight="1">
      <c r="B60" s="1"/>
      <c r="C60" s="1"/>
      <c r="D60" s="1"/>
      <c r="E60" s="1"/>
      <c r="F60" s="1"/>
      <c r="G60" s="1"/>
      <c r="H60" s="1"/>
      <c r="I60" s="1"/>
      <c r="J60" s="1"/>
      <c r="K60" s="1"/>
      <c r="L60" s="1"/>
      <c r="M60" s="1"/>
      <c r="N60" s="1"/>
      <c r="O60" s="1"/>
      <c r="P60" s="1"/>
      <c r="Q60" s="1"/>
      <c r="R60" s="1"/>
      <c r="S60" s="1"/>
      <c r="T60" s="1"/>
      <c r="U60" s="1"/>
      <c r="V60" s="1"/>
      <c r="W60" s="1"/>
      <c r="X60" s="1"/>
      <c r="Y60" s="1"/>
      <c r="Z60" s="1"/>
      <c r="AA60" s="354"/>
    </row>
    <row r="61" spans="2:48" s="2" customFormat="1" ht="14.55" customHeight="1">
      <c r="B61" s="1"/>
      <c r="C61" s="862"/>
      <c r="D61" s="862"/>
      <c r="E61" s="1"/>
      <c r="F61" s="1" t="s">
        <v>12</v>
      </c>
      <c r="G61" s="1"/>
      <c r="H61" s="1" t="s">
        <v>11</v>
      </c>
      <c r="I61" s="1"/>
      <c r="J61" s="1" t="s">
        <v>227</v>
      </c>
      <c r="K61" s="1"/>
      <c r="L61" s="1"/>
      <c r="M61" s="98"/>
      <c r="N61" s="98"/>
      <c r="O61" s="98"/>
      <c r="P61" s="98"/>
      <c r="Q61" s="98"/>
      <c r="R61" s="98"/>
      <c r="S61" s="98"/>
      <c r="T61" s="98"/>
      <c r="U61" s="98"/>
      <c r="V61" s="98"/>
      <c r="W61" s="98"/>
      <c r="X61" s="98"/>
      <c r="Y61" s="98"/>
      <c r="Z61" s="98"/>
      <c r="AA61" s="363"/>
    </row>
    <row r="62" spans="2:48" s="2" customFormat="1" ht="14.55" customHeight="1">
      <c r="B62" s="1"/>
      <c r="C62" s="1"/>
      <c r="D62" s="1"/>
      <c r="E62" s="1"/>
      <c r="F62" s="1"/>
      <c r="G62" s="1"/>
      <c r="H62" s="1"/>
      <c r="I62" s="1"/>
      <c r="J62" s="1"/>
      <c r="K62" s="1"/>
      <c r="L62" s="1"/>
      <c r="M62" s="1"/>
      <c r="N62" s="1"/>
      <c r="O62" s="1"/>
      <c r="P62" s="1"/>
      <c r="Q62" s="1"/>
      <c r="R62" s="1"/>
      <c r="S62" s="1"/>
      <c r="T62" s="1"/>
      <c r="U62" s="1"/>
      <c r="V62" s="1"/>
      <c r="W62" s="1"/>
      <c r="X62" s="1"/>
      <c r="Y62" s="1"/>
      <c r="Z62" s="1"/>
      <c r="AA62" s="354"/>
    </row>
    <row r="63" spans="2:48" s="2" customFormat="1" ht="14.55" customHeight="1">
      <c r="B63" s="1137" t="s">
        <v>23</v>
      </c>
      <c r="C63" s="1137"/>
      <c r="D63" s="1137"/>
      <c r="E63" s="1137"/>
      <c r="F63" s="1137"/>
      <c r="G63" s="1188" t="s">
        <v>3794</v>
      </c>
      <c r="H63" s="1188"/>
      <c r="I63" s="1188"/>
      <c r="J63" s="1188"/>
      <c r="K63" s="1188"/>
      <c r="L63" s="1189"/>
      <c r="M63" s="1226" t="s">
        <v>3918</v>
      </c>
      <c r="N63" s="1227"/>
      <c r="O63" s="1228"/>
      <c r="P63" s="1184"/>
      <c r="Q63" s="1185"/>
      <c r="R63" s="95" t="s">
        <v>3919</v>
      </c>
      <c r="S63" s="1184"/>
      <c r="T63" s="1185"/>
      <c r="V63" s="95"/>
      <c r="W63" s="95"/>
      <c r="X63" s="95"/>
      <c r="Y63" s="95"/>
      <c r="Z63" s="113"/>
      <c r="AA63" s="363"/>
    </row>
    <row r="64" spans="2:48" customFormat="1" ht="14.55" customHeight="1">
      <c r="B64" s="1137"/>
      <c r="C64" s="1137"/>
      <c r="D64" s="1137"/>
      <c r="E64" s="1137"/>
      <c r="F64" s="1137"/>
      <c r="G64" s="1136"/>
      <c r="H64" s="1136"/>
      <c r="I64" s="1136"/>
      <c r="J64" s="1136"/>
      <c r="K64" s="1136"/>
      <c r="L64" s="1191"/>
      <c r="M64" s="1198" t="s">
        <v>3920</v>
      </c>
      <c r="N64" s="1199"/>
      <c r="O64" s="1200"/>
      <c r="P64" s="866"/>
      <c r="Q64" s="870"/>
      <c r="R64" s="870"/>
      <c r="S64" s="867"/>
      <c r="T64" s="1198" t="s">
        <v>3921</v>
      </c>
      <c r="U64" s="1199"/>
      <c r="V64" s="1200"/>
      <c r="W64" s="866"/>
      <c r="X64" s="870"/>
      <c r="Y64" s="870"/>
      <c r="Z64" s="867"/>
    </row>
    <row r="65" spans="1:29" ht="12" customHeight="1">
      <c r="B65" s="1137"/>
      <c r="C65" s="1137"/>
      <c r="D65" s="1137"/>
      <c r="E65" s="1137"/>
      <c r="F65" s="1137"/>
      <c r="G65" s="1136"/>
      <c r="H65" s="1136"/>
      <c r="I65" s="1136"/>
      <c r="J65" s="1136"/>
      <c r="K65" s="1136"/>
      <c r="L65" s="1191"/>
      <c r="M65" s="1198" t="s">
        <v>3922</v>
      </c>
      <c r="N65" s="1199"/>
      <c r="O65" s="1200"/>
      <c r="P65" s="866"/>
      <c r="Q65" s="870"/>
      <c r="R65" s="870"/>
      <c r="S65" s="867"/>
      <c r="T65" s="1198" t="s">
        <v>3923</v>
      </c>
      <c r="U65" s="1199"/>
      <c r="V65" s="1200"/>
      <c r="W65" s="866"/>
      <c r="X65" s="870"/>
      <c r="Y65" s="870"/>
      <c r="Z65" s="867"/>
    </row>
    <row r="66" spans="1:29" ht="12" customHeight="1">
      <c r="B66" s="1137"/>
      <c r="C66" s="1137"/>
      <c r="D66" s="1137"/>
      <c r="E66" s="1137"/>
      <c r="F66" s="1137"/>
      <c r="G66" s="1193"/>
      <c r="H66" s="1193"/>
      <c r="I66" s="1193"/>
      <c r="J66" s="1193"/>
      <c r="K66" s="1193"/>
      <c r="L66" s="1194"/>
      <c r="M66" s="1198" t="s">
        <v>3924</v>
      </c>
      <c r="N66" s="1199"/>
      <c r="O66" s="1200"/>
      <c r="P66" s="866"/>
      <c r="Q66" s="870"/>
      <c r="R66" s="870"/>
      <c r="S66" s="870"/>
      <c r="T66" s="870"/>
      <c r="U66" s="870"/>
      <c r="V66" s="870"/>
      <c r="W66" s="870"/>
      <c r="X66" s="870"/>
      <c r="Y66" s="870"/>
      <c r="Z66" s="867"/>
    </row>
    <row r="67" spans="1:29" ht="12" customHeight="1">
      <c r="B67" s="923" t="s">
        <v>7284</v>
      </c>
      <c r="C67" s="924"/>
      <c r="D67" s="924"/>
      <c r="E67" s="924"/>
      <c r="F67" s="924"/>
      <c r="G67" s="924"/>
      <c r="H67" s="924"/>
      <c r="I67" s="924"/>
      <c r="J67" s="924"/>
      <c r="K67" s="924"/>
      <c r="L67" s="925"/>
      <c r="M67" s="923"/>
      <c r="N67" s="924"/>
      <c r="O67" s="924"/>
      <c r="P67" s="924"/>
      <c r="Q67" s="924"/>
      <c r="R67" s="924"/>
      <c r="S67" s="924"/>
      <c r="T67" s="924"/>
      <c r="U67" s="924"/>
      <c r="V67" s="924"/>
      <c r="W67" s="924"/>
      <c r="X67" s="924"/>
      <c r="Y67" s="924"/>
      <c r="Z67" s="925"/>
    </row>
    <row r="68" spans="1:29" ht="12" customHeight="1">
      <c r="B68" s="1138"/>
      <c r="C68" s="1110"/>
      <c r="D68" s="1110"/>
      <c r="E68" s="1110"/>
      <c r="F68" s="1110"/>
      <c r="G68" s="1110"/>
      <c r="H68" s="1110"/>
      <c r="I68" s="1110"/>
      <c r="J68" s="1110"/>
      <c r="K68" s="1110"/>
      <c r="L68" s="1139"/>
      <c r="M68" s="926"/>
      <c r="N68" s="927"/>
      <c r="O68" s="927"/>
      <c r="P68" s="927"/>
      <c r="Q68" s="927"/>
      <c r="R68" s="927"/>
      <c r="S68" s="927"/>
      <c r="T68" s="927"/>
      <c r="U68" s="927"/>
      <c r="V68" s="927"/>
      <c r="W68" s="927"/>
      <c r="X68" s="927"/>
      <c r="Y68" s="927"/>
      <c r="Z68" s="928"/>
    </row>
    <row r="69" spans="1:29" ht="12" customHeight="1">
      <c r="B69" s="1137" t="s">
        <v>7285</v>
      </c>
      <c r="C69" s="1137"/>
      <c r="D69" s="1137"/>
      <c r="E69" s="1137"/>
      <c r="F69" s="1137"/>
      <c r="G69" s="1137"/>
      <c r="H69" s="1137"/>
      <c r="I69" s="1137"/>
      <c r="J69" s="1137"/>
      <c r="K69" s="1137"/>
      <c r="L69" s="1137"/>
      <c r="M69" s="1137"/>
      <c r="N69" s="1137"/>
      <c r="O69" s="1137"/>
      <c r="P69" s="1137"/>
      <c r="Q69" s="1137"/>
      <c r="R69" s="1137"/>
      <c r="S69" s="1137"/>
      <c r="T69" s="1137"/>
      <c r="U69" s="1137"/>
      <c r="V69" s="1137"/>
      <c r="W69" s="1137"/>
      <c r="X69" s="1137"/>
      <c r="Y69" s="1137"/>
      <c r="Z69" s="1137"/>
    </row>
    <row r="70" spans="1:29" ht="12" customHeight="1">
      <c r="B70" s="1137"/>
      <c r="C70" s="1137"/>
      <c r="D70" s="1137"/>
      <c r="E70" s="1137"/>
      <c r="F70" s="1137"/>
      <c r="G70" s="1137"/>
      <c r="H70" s="1137"/>
      <c r="I70" s="1137"/>
      <c r="J70" s="1137"/>
      <c r="K70" s="1137"/>
      <c r="L70" s="1137"/>
      <c r="M70" s="1137"/>
      <c r="N70" s="1137"/>
      <c r="O70" s="1137"/>
      <c r="P70" s="1137"/>
      <c r="Q70" s="1137"/>
      <c r="R70" s="1137"/>
      <c r="S70" s="1137"/>
      <c r="T70" s="1137"/>
      <c r="U70" s="1137"/>
      <c r="V70" s="1137"/>
      <c r="W70" s="1137"/>
      <c r="X70" s="1137"/>
      <c r="Y70" s="1137"/>
      <c r="Z70" s="1137"/>
    </row>
    <row r="71" spans="1:29" ht="12" customHeight="1">
      <c r="B71"/>
      <c r="C71"/>
      <c r="D71"/>
      <c r="E71"/>
      <c r="F71"/>
      <c r="G71"/>
      <c r="H71"/>
      <c r="I71"/>
      <c r="J71"/>
      <c r="K71"/>
      <c r="L71"/>
      <c r="M71"/>
      <c r="N71"/>
      <c r="O71"/>
      <c r="P71"/>
      <c r="Q71"/>
      <c r="R71"/>
      <c r="S71"/>
      <c r="T71"/>
      <c r="U71"/>
      <c r="V71"/>
      <c r="W71"/>
      <c r="X71"/>
      <c r="Y71"/>
      <c r="Z71"/>
    </row>
    <row r="72" spans="1:29" ht="12" customHeight="1">
      <c r="A72" s="2"/>
      <c r="C72" s="1" t="s">
        <v>3790</v>
      </c>
      <c r="H72" s="99"/>
      <c r="I72" s="99"/>
      <c r="J72" s="99"/>
      <c r="K72" s="99"/>
      <c r="L72" s="99"/>
      <c r="M72" s="99"/>
      <c r="N72" s="99"/>
      <c r="O72" s="99"/>
      <c r="P72" s="99"/>
      <c r="Q72" s="99"/>
      <c r="R72" s="99"/>
      <c r="S72" s="99"/>
      <c r="T72" s="99"/>
      <c r="U72" s="99"/>
      <c r="V72" s="99"/>
      <c r="W72" s="99"/>
      <c r="X72" s="99"/>
      <c r="Y72" s="99"/>
      <c r="Z72" s="99"/>
      <c r="AA72" s="99"/>
      <c r="AB72" s="99"/>
    </row>
    <row r="73" spans="1:29" ht="12" customHeight="1">
      <c r="A73" s="2"/>
      <c r="C73" s="1" t="s">
        <v>3791</v>
      </c>
      <c r="D73" s="2"/>
      <c r="H73" s="95"/>
      <c r="I73" s="95"/>
      <c r="J73" s="95"/>
      <c r="K73" s="99"/>
      <c r="L73" s="99"/>
      <c r="M73" s="99"/>
      <c r="N73" s="99"/>
      <c r="O73" s="99"/>
      <c r="P73" s="99"/>
      <c r="Q73" s="99"/>
      <c r="R73" s="99"/>
      <c r="S73" s="99"/>
      <c r="T73" s="99"/>
      <c r="U73" s="99"/>
      <c r="V73" s="99"/>
      <c r="W73" s="99"/>
      <c r="X73" s="99"/>
      <c r="Y73" s="99"/>
      <c r="Z73" s="99"/>
      <c r="AA73" s="99"/>
      <c r="AB73" s="99"/>
    </row>
    <row r="74" spans="1:29" ht="12" customHeight="1">
      <c r="C74" s="99"/>
      <c r="D74" s="99"/>
      <c r="E74" s="99"/>
      <c r="F74" s="99"/>
      <c r="G74" s="99"/>
      <c r="H74" s="99"/>
      <c r="I74" s="99"/>
      <c r="J74" s="99"/>
      <c r="K74" s="99"/>
      <c r="L74" s="99"/>
      <c r="M74" s="99"/>
      <c r="N74" s="99"/>
      <c r="O74" s="99"/>
      <c r="P74" s="99"/>
      <c r="Q74" s="99"/>
      <c r="R74" s="99"/>
      <c r="S74" s="99"/>
      <c r="T74" s="99"/>
      <c r="U74" s="99"/>
      <c r="V74" s="99"/>
      <c r="W74" s="99"/>
      <c r="X74" s="99"/>
      <c r="Y74" s="99"/>
      <c r="Z74" s="99"/>
      <c r="AA74" s="99"/>
      <c r="AB74" s="99"/>
    </row>
    <row r="75" spans="1:29" ht="12" customHeight="1">
      <c r="C75" s="99"/>
      <c r="D75" s="99"/>
      <c r="E75" s="99"/>
      <c r="F75" s="99"/>
      <c r="G75" s="99"/>
      <c r="H75" s="99"/>
      <c r="I75" s="99"/>
      <c r="J75" s="99"/>
      <c r="K75" s="99"/>
      <c r="L75" s="99"/>
      <c r="M75" s="99"/>
      <c r="N75" s="99"/>
      <c r="O75" s="99"/>
      <c r="P75" s="99"/>
      <c r="Q75" s="99"/>
      <c r="R75" s="99"/>
      <c r="S75" s="99"/>
      <c r="T75" s="99"/>
      <c r="U75" s="99"/>
      <c r="V75" s="99"/>
      <c r="W75" s="99"/>
      <c r="X75" s="99"/>
      <c r="Y75" s="99"/>
      <c r="Z75" s="99"/>
      <c r="AA75" s="99"/>
      <c r="AB75" s="99"/>
    </row>
    <row r="76" spans="1:29" ht="13.35" customHeight="1">
      <c r="A76" s="1" t="s">
        <v>3989</v>
      </c>
    </row>
    <row r="77" spans="1:29" ht="13.35" customHeight="1">
      <c r="B77" s="117">
        <v>1</v>
      </c>
      <c r="C77" s="1077" t="s">
        <v>4109</v>
      </c>
      <c r="D77" s="1077"/>
      <c r="E77" s="1077"/>
      <c r="F77" s="1077"/>
      <c r="G77" s="1077"/>
      <c r="H77" s="1077"/>
      <c r="I77" s="1077"/>
      <c r="J77" s="1077"/>
      <c r="K77" s="1077"/>
      <c r="L77" s="1077"/>
      <c r="M77" s="1077"/>
      <c r="N77" s="1077"/>
      <c r="O77" s="1077"/>
      <c r="P77" s="1077"/>
      <c r="Q77" s="1077"/>
      <c r="R77" s="1077"/>
      <c r="S77" s="1077"/>
      <c r="T77" s="1077"/>
      <c r="U77" s="1077"/>
      <c r="V77" s="1077"/>
      <c r="W77" s="1077"/>
      <c r="X77" s="1077"/>
      <c r="Y77" s="1077"/>
      <c r="Z77" s="1077"/>
      <c r="AA77" s="1077"/>
      <c r="AB77" s="397"/>
      <c r="AC77" s="397"/>
    </row>
    <row r="78" spans="1:29" s="345" customFormat="1" ht="4.5" customHeight="1">
      <c r="C78" s="398"/>
      <c r="D78" s="399"/>
      <c r="E78" s="399"/>
      <c r="F78" s="399"/>
      <c r="G78" s="399"/>
      <c r="H78" s="399"/>
      <c r="I78" s="399"/>
      <c r="J78" s="400"/>
      <c r="K78" s="400"/>
      <c r="L78" s="400"/>
      <c r="M78" s="400"/>
      <c r="N78" s="400"/>
      <c r="O78" s="400"/>
      <c r="P78" s="400"/>
      <c r="Q78" s="400"/>
      <c r="R78" s="400"/>
      <c r="S78" s="400"/>
      <c r="T78" s="400"/>
      <c r="U78" s="400"/>
      <c r="V78" s="400"/>
      <c r="W78" s="400"/>
      <c r="X78" s="400"/>
      <c r="Y78" s="400"/>
      <c r="Z78" s="400"/>
      <c r="AA78" s="400"/>
    </row>
    <row r="79" spans="1:29" ht="13.35" customHeight="1">
      <c r="B79" s="117">
        <v>2</v>
      </c>
      <c r="C79" s="1077" t="s">
        <v>16057</v>
      </c>
      <c r="D79" s="1077"/>
      <c r="E79" s="1077"/>
      <c r="F79" s="1077"/>
      <c r="G79" s="1077"/>
      <c r="H79" s="1077"/>
      <c r="I79" s="1077"/>
      <c r="J79" s="1077"/>
      <c r="K79" s="1077"/>
      <c r="L79" s="1077"/>
      <c r="M79" s="1077"/>
      <c r="N79" s="1077"/>
      <c r="O79" s="1077"/>
      <c r="P79" s="1077"/>
      <c r="Q79" s="1077"/>
      <c r="R79" s="1077"/>
      <c r="S79" s="1077"/>
      <c r="T79" s="1077"/>
      <c r="U79" s="1077"/>
      <c r="V79" s="1077"/>
      <c r="W79" s="1077"/>
      <c r="X79" s="1077"/>
      <c r="Y79" s="1077"/>
      <c r="Z79" s="1077"/>
      <c r="AA79" s="1077"/>
      <c r="AB79" s="397"/>
      <c r="AC79" s="397"/>
    </row>
    <row r="80" spans="1:29" s="345" customFormat="1" ht="4.5" customHeight="1">
      <c r="C80" s="398"/>
      <c r="D80" s="399"/>
      <c r="E80" s="399"/>
      <c r="F80" s="399"/>
      <c r="G80" s="399"/>
      <c r="H80" s="399"/>
      <c r="I80" s="399"/>
      <c r="J80" s="400"/>
      <c r="K80" s="400"/>
      <c r="L80" s="400"/>
      <c r="M80" s="400"/>
      <c r="N80" s="400"/>
      <c r="O80" s="400"/>
      <c r="P80" s="400"/>
      <c r="Q80" s="400"/>
      <c r="R80" s="400"/>
      <c r="S80" s="400"/>
      <c r="T80" s="400"/>
      <c r="U80" s="400"/>
      <c r="V80" s="400"/>
      <c r="W80" s="400"/>
      <c r="X80" s="400"/>
      <c r="Y80" s="400"/>
      <c r="Z80" s="400"/>
      <c r="AA80" s="400"/>
    </row>
    <row r="81" spans="2:30" ht="208.2" customHeight="1">
      <c r="B81" s="347">
        <v>3</v>
      </c>
      <c r="C81" s="851" t="s">
        <v>16065</v>
      </c>
      <c r="D81" s="851"/>
      <c r="E81" s="851"/>
      <c r="F81" s="851"/>
      <c r="G81" s="851"/>
      <c r="H81" s="851"/>
      <c r="I81" s="851"/>
      <c r="J81" s="851"/>
      <c r="K81" s="851"/>
      <c r="L81" s="851"/>
      <c r="M81" s="851"/>
      <c r="N81" s="851"/>
      <c r="O81" s="851"/>
      <c r="P81" s="851"/>
      <c r="Q81" s="851"/>
      <c r="R81" s="851"/>
      <c r="S81" s="851"/>
      <c r="T81" s="851"/>
      <c r="U81" s="851"/>
      <c r="V81" s="851"/>
      <c r="W81" s="851"/>
      <c r="X81" s="851"/>
      <c r="Y81" s="851"/>
      <c r="Z81" s="851"/>
      <c r="AA81" s="851"/>
      <c r="AB81" s="401"/>
      <c r="AC81" s="401"/>
      <c r="AD81" s="97"/>
    </row>
    <row r="82" spans="2:30" s="345" customFormat="1" ht="4.5" customHeight="1">
      <c r="C82" s="398"/>
      <c r="D82" s="399"/>
      <c r="E82" s="399"/>
      <c r="F82" s="399"/>
      <c r="G82" s="399"/>
      <c r="H82" s="399"/>
      <c r="I82" s="399"/>
      <c r="J82" s="400"/>
      <c r="K82" s="400"/>
      <c r="L82" s="400"/>
      <c r="M82" s="400"/>
      <c r="N82" s="400"/>
      <c r="O82" s="400"/>
      <c r="P82" s="400"/>
      <c r="Q82" s="400"/>
      <c r="R82" s="400"/>
      <c r="S82" s="400"/>
      <c r="T82" s="400"/>
      <c r="U82" s="400"/>
      <c r="V82" s="400"/>
      <c r="W82" s="400"/>
      <c r="X82" s="400"/>
      <c r="Y82" s="400"/>
      <c r="Z82" s="400"/>
      <c r="AA82" s="400"/>
    </row>
    <row r="83" spans="2:30" ht="63" customHeight="1">
      <c r="B83" s="347">
        <v>4</v>
      </c>
      <c r="C83" s="851" t="s">
        <v>16066</v>
      </c>
      <c r="D83" s="851"/>
      <c r="E83" s="851"/>
      <c r="F83" s="851"/>
      <c r="G83" s="851"/>
      <c r="H83" s="851"/>
      <c r="I83" s="851"/>
      <c r="J83" s="851"/>
      <c r="K83" s="851"/>
      <c r="L83" s="851"/>
      <c r="M83" s="851"/>
      <c r="N83" s="851"/>
      <c r="O83" s="851"/>
      <c r="P83" s="851"/>
      <c r="Q83" s="851"/>
      <c r="R83" s="851"/>
      <c r="S83" s="851"/>
      <c r="T83" s="851"/>
      <c r="U83" s="851"/>
      <c r="V83" s="851"/>
      <c r="W83" s="851"/>
      <c r="X83" s="851"/>
      <c r="Y83" s="851"/>
      <c r="Z83" s="851"/>
      <c r="AA83" s="851"/>
      <c r="AB83" s="401"/>
      <c r="AC83" s="401"/>
      <c r="AD83" s="97"/>
    </row>
    <row r="84" spans="2:30" s="345" customFormat="1" ht="4.5" customHeight="1">
      <c r="C84" s="398"/>
      <c r="D84" s="399"/>
      <c r="E84" s="399"/>
      <c r="F84" s="399"/>
      <c r="G84" s="399"/>
      <c r="H84" s="399"/>
      <c r="I84" s="399"/>
      <c r="J84" s="400"/>
      <c r="K84" s="400"/>
      <c r="L84" s="400"/>
      <c r="M84" s="400"/>
      <c r="N84" s="400"/>
      <c r="O84" s="400"/>
      <c r="P84" s="400"/>
      <c r="Q84" s="400"/>
      <c r="R84" s="400"/>
      <c r="S84" s="400"/>
      <c r="T84" s="400"/>
      <c r="U84" s="400"/>
      <c r="V84" s="400"/>
      <c r="W84" s="400"/>
      <c r="X84" s="400"/>
      <c r="Y84" s="400"/>
      <c r="Z84" s="400"/>
      <c r="AA84" s="400"/>
    </row>
    <row r="85" spans="2:30" ht="31.8" customHeight="1">
      <c r="B85" s="347">
        <v>5</v>
      </c>
      <c r="C85" s="851" t="s">
        <v>4107</v>
      </c>
      <c r="D85" s="851"/>
      <c r="E85" s="851"/>
      <c r="F85" s="851"/>
      <c r="G85" s="851"/>
      <c r="H85" s="851"/>
      <c r="I85" s="851"/>
      <c r="J85" s="851"/>
      <c r="K85" s="851"/>
      <c r="L85" s="851"/>
      <c r="M85" s="851"/>
      <c r="N85" s="851"/>
      <c r="O85" s="851"/>
      <c r="P85" s="851"/>
      <c r="Q85" s="851"/>
      <c r="R85" s="851"/>
      <c r="S85" s="851"/>
      <c r="T85" s="851"/>
      <c r="U85" s="851"/>
      <c r="V85" s="851"/>
      <c r="W85" s="851"/>
      <c r="X85" s="851"/>
      <c r="Y85" s="851"/>
      <c r="Z85" s="851"/>
      <c r="AA85" s="851"/>
      <c r="AB85" s="401"/>
      <c r="AC85" s="401"/>
      <c r="AD85" s="97"/>
    </row>
    <row r="86" spans="2:30" s="345" customFormat="1" ht="4.5" customHeight="1">
      <c r="C86" s="398"/>
      <c r="D86" s="399"/>
      <c r="E86" s="399"/>
      <c r="F86" s="399"/>
      <c r="G86" s="399"/>
      <c r="H86" s="399"/>
      <c r="I86" s="399"/>
      <c r="J86" s="400"/>
      <c r="K86" s="400"/>
      <c r="L86" s="400"/>
      <c r="M86" s="400"/>
      <c r="N86" s="400"/>
      <c r="O86" s="400"/>
      <c r="P86" s="400"/>
      <c r="Q86" s="400"/>
      <c r="R86" s="400"/>
      <c r="S86" s="400"/>
      <c r="T86" s="400"/>
      <c r="U86" s="400"/>
      <c r="V86" s="400"/>
      <c r="W86" s="400"/>
      <c r="X86" s="400"/>
      <c r="Y86" s="400"/>
      <c r="Z86" s="400"/>
      <c r="AA86" s="400"/>
    </row>
    <row r="87" spans="2:30" ht="13.35" customHeight="1">
      <c r="B87" s="117">
        <v>6</v>
      </c>
      <c r="C87" s="1077" t="s">
        <v>16067</v>
      </c>
      <c r="D87" s="1077"/>
      <c r="E87" s="1077"/>
      <c r="F87" s="1077"/>
      <c r="G87" s="1077"/>
      <c r="H87" s="1077"/>
      <c r="I87" s="1077"/>
      <c r="J87" s="1077"/>
      <c r="K87" s="1077"/>
      <c r="L87" s="1077"/>
      <c r="M87" s="1077"/>
      <c r="N87" s="1077"/>
      <c r="O87" s="1077"/>
      <c r="P87" s="1077"/>
      <c r="Q87" s="1077"/>
      <c r="R87" s="1077"/>
      <c r="S87" s="1077"/>
      <c r="T87" s="1077"/>
      <c r="U87" s="1077"/>
      <c r="V87" s="1077"/>
      <c r="W87" s="1077"/>
      <c r="X87" s="1077"/>
      <c r="Y87" s="1077"/>
      <c r="Z87" s="1077"/>
      <c r="AA87" s="1077"/>
      <c r="AB87" s="397"/>
      <c r="AC87" s="397"/>
    </row>
    <row r="88" spans="2:30" s="345" customFormat="1" ht="4.5" customHeight="1">
      <c r="C88" s="398"/>
      <c r="D88" s="399"/>
      <c r="E88" s="399"/>
      <c r="F88" s="399"/>
      <c r="G88" s="399"/>
      <c r="H88" s="399"/>
      <c r="I88" s="399"/>
      <c r="J88" s="400"/>
      <c r="K88" s="400"/>
      <c r="L88" s="400"/>
      <c r="M88" s="400"/>
      <c r="N88" s="400"/>
      <c r="O88" s="400"/>
      <c r="P88" s="400"/>
      <c r="Q88" s="400"/>
      <c r="R88" s="400"/>
      <c r="S88" s="400"/>
      <c r="T88" s="400"/>
      <c r="U88" s="400"/>
      <c r="V88" s="400"/>
      <c r="W88" s="400"/>
      <c r="X88" s="400"/>
      <c r="Y88" s="400"/>
      <c r="Z88" s="400"/>
      <c r="AA88" s="400"/>
    </row>
    <row r="89" spans="2:30" ht="226.95" customHeight="1">
      <c r="B89" s="347">
        <v>7</v>
      </c>
      <c r="C89" s="851" t="s">
        <v>4108</v>
      </c>
      <c r="D89" s="851"/>
      <c r="E89" s="851"/>
      <c r="F89" s="851"/>
      <c r="G89" s="851"/>
      <c r="H89" s="851"/>
      <c r="I89" s="851"/>
      <c r="J89" s="851"/>
      <c r="K89" s="851"/>
      <c r="L89" s="851"/>
      <c r="M89" s="851"/>
      <c r="N89" s="851"/>
      <c r="O89" s="851"/>
      <c r="P89" s="851"/>
      <c r="Q89" s="851"/>
      <c r="R89" s="851"/>
      <c r="S89" s="851"/>
      <c r="T89" s="851"/>
      <c r="U89" s="851"/>
      <c r="V89" s="851"/>
      <c r="W89" s="851"/>
      <c r="X89" s="851"/>
      <c r="Y89" s="851"/>
      <c r="Z89" s="851"/>
      <c r="AA89" s="851"/>
      <c r="AB89" s="401"/>
      <c r="AC89" s="401"/>
      <c r="AD89" s="97"/>
    </row>
    <row r="90" spans="2:30" s="345" customFormat="1" ht="4.5" customHeight="1">
      <c r="C90" s="398"/>
      <c r="D90" s="399"/>
      <c r="E90" s="399"/>
      <c r="F90" s="399"/>
      <c r="G90" s="399"/>
      <c r="H90" s="399"/>
      <c r="I90" s="399"/>
      <c r="J90" s="400"/>
      <c r="K90" s="400"/>
      <c r="L90" s="400"/>
      <c r="M90" s="400"/>
      <c r="N90" s="400"/>
      <c r="O90" s="400"/>
      <c r="P90" s="400"/>
      <c r="Q90" s="400"/>
      <c r="R90" s="400"/>
      <c r="S90" s="400"/>
      <c r="T90" s="400"/>
      <c r="U90" s="400"/>
      <c r="V90" s="400"/>
      <c r="W90" s="400"/>
      <c r="X90" s="400"/>
      <c r="Y90" s="400"/>
      <c r="Z90" s="400"/>
      <c r="AA90" s="400"/>
    </row>
    <row r="91" spans="2:30" ht="48" customHeight="1">
      <c r="B91" s="347">
        <v>8</v>
      </c>
      <c r="C91" s="851" t="s">
        <v>4111</v>
      </c>
      <c r="D91" s="851"/>
      <c r="E91" s="851"/>
      <c r="F91" s="851"/>
      <c r="G91" s="851"/>
      <c r="H91" s="851"/>
      <c r="I91" s="851"/>
      <c r="J91" s="851"/>
      <c r="K91" s="851"/>
      <c r="L91" s="851"/>
      <c r="M91" s="851"/>
      <c r="N91" s="851"/>
      <c r="O91" s="851"/>
      <c r="P91" s="851"/>
      <c r="Q91" s="851"/>
      <c r="R91" s="851"/>
      <c r="S91" s="851"/>
      <c r="T91" s="851"/>
      <c r="U91" s="851"/>
      <c r="V91" s="851"/>
      <c r="W91" s="851"/>
      <c r="X91" s="851"/>
      <c r="Y91" s="851"/>
      <c r="Z91" s="851"/>
      <c r="AA91" s="851"/>
      <c r="AB91" s="401"/>
      <c r="AC91" s="401"/>
      <c r="AD91" s="97"/>
    </row>
    <row r="92" spans="2:30" s="345" customFormat="1" ht="4.5" customHeight="1">
      <c r="C92" s="398"/>
      <c r="D92" s="399"/>
      <c r="E92" s="399"/>
      <c r="F92" s="399"/>
      <c r="G92" s="399"/>
      <c r="H92" s="399"/>
      <c r="I92" s="399"/>
      <c r="J92" s="400"/>
      <c r="K92" s="400"/>
      <c r="L92" s="400"/>
      <c r="M92" s="400"/>
      <c r="N92" s="400"/>
      <c r="O92" s="400"/>
      <c r="P92" s="400"/>
      <c r="Q92" s="400"/>
      <c r="R92" s="400"/>
      <c r="S92" s="400"/>
      <c r="T92" s="400"/>
      <c r="U92" s="400"/>
      <c r="V92" s="400"/>
      <c r="W92" s="400"/>
      <c r="X92" s="400"/>
      <c r="Y92" s="400"/>
      <c r="Z92" s="400"/>
      <c r="AA92" s="400"/>
    </row>
    <row r="93" spans="2:30" ht="49.95" customHeight="1">
      <c r="B93" s="347">
        <v>9</v>
      </c>
      <c r="C93" s="851" t="s">
        <v>4112</v>
      </c>
      <c r="D93" s="851"/>
      <c r="E93" s="851"/>
      <c r="F93" s="851"/>
      <c r="G93" s="851"/>
      <c r="H93" s="851"/>
      <c r="I93" s="851"/>
      <c r="J93" s="851"/>
      <c r="K93" s="851"/>
      <c r="L93" s="851"/>
      <c r="M93" s="851"/>
      <c r="N93" s="851"/>
      <c r="O93" s="851"/>
      <c r="P93" s="851"/>
      <c r="Q93" s="851"/>
      <c r="R93" s="851"/>
      <c r="S93" s="851"/>
      <c r="T93" s="851"/>
      <c r="U93" s="851"/>
      <c r="V93" s="851"/>
      <c r="W93" s="851"/>
      <c r="X93" s="851"/>
      <c r="Y93" s="851"/>
      <c r="Z93" s="851"/>
      <c r="AA93" s="851"/>
      <c r="AB93" s="401"/>
      <c r="AC93" s="401"/>
      <c r="AD93" s="97"/>
    </row>
    <row r="94" spans="2:30" s="345" customFormat="1" ht="4.5" customHeight="1">
      <c r="C94" s="398"/>
      <c r="D94" s="399"/>
      <c r="E94" s="399"/>
      <c r="F94" s="399"/>
      <c r="G94" s="399"/>
      <c r="H94" s="399"/>
      <c r="I94" s="399"/>
      <c r="J94" s="400"/>
      <c r="K94" s="400"/>
      <c r="L94" s="400"/>
      <c r="M94" s="400"/>
      <c r="N94" s="400"/>
      <c r="O94" s="400"/>
      <c r="P94" s="400"/>
      <c r="Q94" s="400"/>
      <c r="R94" s="400"/>
      <c r="S94" s="400"/>
      <c r="T94" s="400"/>
      <c r="U94" s="400"/>
      <c r="V94" s="400"/>
      <c r="W94" s="400"/>
      <c r="X94" s="400"/>
      <c r="Y94" s="400"/>
      <c r="Z94" s="400"/>
      <c r="AA94" s="400"/>
    </row>
    <row r="95" spans="2:30" ht="42" customHeight="1">
      <c r="B95" s="347">
        <v>10</v>
      </c>
      <c r="C95" s="851" t="s">
        <v>16068</v>
      </c>
      <c r="D95" s="851"/>
      <c r="E95" s="851"/>
      <c r="F95" s="851"/>
      <c r="G95" s="851"/>
      <c r="H95" s="851"/>
      <c r="I95" s="851"/>
      <c r="J95" s="851"/>
      <c r="K95" s="851"/>
      <c r="L95" s="851"/>
      <c r="M95" s="851"/>
      <c r="N95" s="851"/>
      <c r="O95" s="851"/>
      <c r="P95" s="851"/>
      <c r="Q95" s="851"/>
      <c r="R95" s="851"/>
      <c r="S95" s="851"/>
      <c r="T95" s="851"/>
      <c r="U95" s="851"/>
      <c r="V95" s="851"/>
      <c r="W95" s="851"/>
      <c r="X95" s="851"/>
      <c r="Y95" s="851"/>
      <c r="Z95" s="851"/>
      <c r="AA95" s="851"/>
      <c r="AB95" s="401"/>
      <c r="AC95" s="401"/>
      <c r="AD95" s="97"/>
    </row>
    <row r="96" spans="2:30" s="345" customFormat="1" ht="4.5" customHeight="1">
      <c r="C96" s="398"/>
      <c r="D96" s="399"/>
      <c r="E96" s="399"/>
      <c r="F96" s="399"/>
      <c r="G96" s="399"/>
      <c r="H96" s="399"/>
      <c r="I96" s="399"/>
      <c r="J96" s="400"/>
      <c r="K96" s="400"/>
      <c r="L96" s="400"/>
      <c r="M96" s="400"/>
      <c r="N96" s="400"/>
      <c r="O96" s="400"/>
      <c r="P96" s="400"/>
      <c r="Q96" s="400"/>
      <c r="R96" s="400"/>
      <c r="S96" s="400"/>
      <c r="T96" s="400"/>
      <c r="U96" s="400"/>
      <c r="V96" s="400"/>
      <c r="W96" s="400"/>
      <c r="X96" s="400"/>
      <c r="Y96" s="400"/>
      <c r="Z96" s="400"/>
      <c r="AA96" s="400"/>
    </row>
    <row r="97" spans="2:30" ht="31.2" customHeight="1">
      <c r="B97" s="347">
        <v>11</v>
      </c>
      <c r="C97" s="851" t="s">
        <v>4146</v>
      </c>
      <c r="D97" s="851"/>
      <c r="E97" s="851"/>
      <c r="F97" s="851"/>
      <c r="G97" s="851"/>
      <c r="H97" s="851"/>
      <c r="I97" s="851"/>
      <c r="J97" s="851"/>
      <c r="K97" s="851"/>
      <c r="L97" s="851"/>
      <c r="M97" s="851"/>
      <c r="N97" s="851"/>
      <c r="O97" s="851"/>
      <c r="P97" s="851"/>
      <c r="Q97" s="851"/>
      <c r="R97" s="851"/>
      <c r="S97" s="851"/>
      <c r="T97" s="851"/>
      <c r="U97" s="851"/>
      <c r="V97" s="851"/>
      <c r="W97" s="851"/>
      <c r="X97" s="851"/>
      <c r="Y97" s="851"/>
      <c r="Z97" s="851"/>
      <c r="AA97" s="851"/>
      <c r="AB97" s="401"/>
      <c r="AC97" s="401"/>
      <c r="AD97" s="97"/>
    </row>
  </sheetData>
  <mergeCells count="102">
    <mergeCell ref="B14:F19"/>
    <mergeCell ref="G14:H15"/>
    <mergeCell ref="I14:Z15"/>
    <mergeCell ref="G16:H19"/>
    <mergeCell ref="B20:F22"/>
    <mergeCell ref="B2:Y5"/>
    <mergeCell ref="F7:V8"/>
    <mergeCell ref="B10:H11"/>
    <mergeCell ref="I10:Z11"/>
    <mergeCell ref="B12:H13"/>
    <mergeCell ref="X7:Y7"/>
    <mergeCell ref="I12:I13"/>
    <mergeCell ref="R12:R13"/>
    <mergeCell ref="S12:T13"/>
    <mergeCell ref="U12:U13"/>
    <mergeCell ref="V12:V13"/>
    <mergeCell ref="W12:W13"/>
    <mergeCell ref="X12:X13"/>
    <mergeCell ref="Y12:Y13"/>
    <mergeCell ref="Z12:Z13"/>
    <mergeCell ref="J12:Q13"/>
    <mergeCell ref="I16:Z19"/>
    <mergeCell ref="G20:H22"/>
    <mergeCell ref="C87:AA87"/>
    <mergeCell ref="C89:AA89"/>
    <mergeCell ref="C91:AA91"/>
    <mergeCell ref="C93:AA93"/>
    <mergeCell ref="C95:AA95"/>
    <mergeCell ref="C97:AA97"/>
    <mergeCell ref="B24:H26"/>
    <mergeCell ref="B69:L70"/>
    <mergeCell ref="M69:Z70"/>
    <mergeCell ref="T65:V65"/>
    <mergeCell ref="W65:Z65"/>
    <mergeCell ref="M67:Z68"/>
    <mergeCell ref="P65:S65"/>
    <mergeCell ref="G63:L66"/>
    <mergeCell ref="M63:O63"/>
    <mergeCell ref="M66:O66"/>
    <mergeCell ref="S63:T63"/>
    <mergeCell ref="O56:Q56"/>
    <mergeCell ref="B67:L68"/>
    <mergeCell ref="T64:V64"/>
    <mergeCell ref="C61:D61"/>
    <mergeCell ref="B63:F66"/>
    <mergeCell ref="I24:Z26"/>
    <mergeCell ref="I54:K54"/>
    <mergeCell ref="C81:AA81"/>
    <mergeCell ref="M64:O64"/>
    <mergeCell ref="M65:O65"/>
    <mergeCell ref="P66:Z66"/>
    <mergeCell ref="W64:Z64"/>
    <mergeCell ref="P63:Q63"/>
    <mergeCell ref="P64:S64"/>
    <mergeCell ref="C83:AA83"/>
    <mergeCell ref="C85:AA85"/>
    <mergeCell ref="C77:AA77"/>
    <mergeCell ref="C79:AA79"/>
    <mergeCell ref="B23:H23"/>
    <mergeCell ref="I23:J23"/>
    <mergeCell ref="L54:M54"/>
    <mergeCell ref="I55:K55"/>
    <mergeCell ref="L55:N55"/>
    <mergeCell ref="I42:K42"/>
    <mergeCell ref="L42:N42"/>
    <mergeCell ref="O42:Q42"/>
    <mergeCell ref="I43:K43"/>
    <mergeCell ref="B33:H33"/>
    <mergeCell ref="B34:H36"/>
    <mergeCell ref="I33:Z33"/>
    <mergeCell ref="I34:Z36"/>
    <mergeCell ref="I37:Z39"/>
    <mergeCell ref="B41:H43"/>
    <mergeCell ref="B47:H47"/>
    <mergeCell ref="B30:Z32"/>
    <mergeCell ref="R55:Z55"/>
    <mergeCell ref="R41:Z41"/>
    <mergeCell ref="R42:Z42"/>
    <mergeCell ref="L43:Z43"/>
    <mergeCell ref="B44:Z46"/>
    <mergeCell ref="D40:H40"/>
    <mergeCell ref="I40:K40"/>
    <mergeCell ref="R56:Z56"/>
    <mergeCell ref="L57:Z57"/>
    <mergeCell ref="B55:H57"/>
    <mergeCell ref="I48:Z50"/>
    <mergeCell ref="I57:K57"/>
    <mergeCell ref="I56:K56"/>
    <mergeCell ref="L56:N56"/>
    <mergeCell ref="O54:Q54"/>
    <mergeCell ref="O55:Q55"/>
    <mergeCell ref="L40:M40"/>
    <mergeCell ref="O40:Q40"/>
    <mergeCell ref="I41:K41"/>
    <mergeCell ref="L41:N41"/>
    <mergeCell ref="O41:Q41"/>
    <mergeCell ref="B37:H39"/>
    <mergeCell ref="B48:H50"/>
    <mergeCell ref="B51:H53"/>
    <mergeCell ref="D54:H54"/>
    <mergeCell ref="I47:Z47"/>
    <mergeCell ref="I51:Z53"/>
  </mergeCells>
  <phoneticPr fontId="3"/>
  <dataValidations count="6">
    <dataValidation type="list" allowBlank="1" showInputMessage="1" showErrorMessage="1" sqref="X7:Y7" xr:uid="{8544E45F-5EC4-4739-AB9F-2FD53C280F01}">
      <formula1>選択</formula1>
    </dataValidation>
    <dataValidation type="list" allowBlank="1" showErrorMessage="1" promptTitle="【学校】運営単位" prompt="学校の場合どちらかを選択してください。_x000a_共同調理場：給食センター等_x000a_単独実施：自校給食" sqref="J21 O21" xr:uid="{5CCB9BE8-26EF-4F6B-8604-348CC5775E70}">
      <formula1>〇</formula1>
    </dataValidation>
    <dataValidation type="list" allowBlank="1" showInputMessage="1" showErrorMessage="1" sqref="Y12:Y13 O23 I61" xr:uid="{B04FC886-CC7B-488A-8D63-1A1D25468F21}">
      <formula1>日</formula1>
    </dataValidation>
    <dataValidation type="list" allowBlank="1" showInputMessage="1" showErrorMessage="1" sqref="W12:W13 M23 G61" xr:uid="{27E20380-6E85-43BE-A149-483800CF5698}">
      <formula1>月</formula1>
    </dataValidation>
    <dataValidation type="list" allowBlank="1" showInputMessage="1" showErrorMessage="1" sqref="U12:U13 K23 E61" xr:uid="{B72B8AA1-4B73-4BB2-AB8A-061E3C2B5965}">
      <formula1>年</formula1>
    </dataValidation>
    <dataValidation type="list" allowBlank="1" showInputMessage="1" showErrorMessage="1" sqref="S12:T13 I23:J23 C61:D61" xr:uid="{B08882E9-3331-4ABB-B935-A1BCEA8D1714}">
      <formula1>元号</formula1>
    </dataValidation>
  </dataValidations>
  <pageMargins left="0.7" right="0.7" top="0.75" bottom="0.75" header="0.3" footer="0.3"/>
  <pageSetup paperSize="9" scale="97" orientation="portrait" r:id="rId1"/>
  <rowBreaks count="3" manualBreakCount="3">
    <brk id="29" max="26" man="1"/>
    <brk id="75" max="26" man="1"/>
    <brk id="94" max="26" man="1"/>
  </row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79D05F-FD9C-4A84-939F-0AD1BAF0A0AA}">
  <sheetPr codeName="Sheet23"/>
  <dimension ref="A1:AA85"/>
  <sheetViews>
    <sheetView view="pageBreakPreview" zoomScaleNormal="100" zoomScaleSheetLayoutView="100" workbookViewId="0"/>
  </sheetViews>
  <sheetFormatPr defaultColWidth="8.69921875" defaultRowHeight="12" customHeight="1"/>
  <cols>
    <col min="1" max="1" width="1.3984375" style="1" customWidth="1"/>
    <col min="2" max="21" width="3" style="1" customWidth="1"/>
    <col min="22" max="22" width="3" style="96" customWidth="1"/>
    <col min="23" max="26" width="3" style="121" customWidth="1"/>
    <col min="27" max="27" width="3.796875" style="1" customWidth="1"/>
    <col min="28" max="16384" width="8.69921875" style="1"/>
  </cols>
  <sheetData>
    <row r="1" spans="2:26" ht="12" customHeight="1">
      <c r="B1" s="1" t="s">
        <v>4113</v>
      </c>
    </row>
    <row r="2" spans="2:26" ht="12" customHeight="1">
      <c r="B2" s="1136" t="s">
        <v>4103</v>
      </c>
      <c r="C2" s="1136"/>
      <c r="D2" s="1136"/>
      <c r="E2" s="1136"/>
      <c r="F2" s="1136"/>
      <c r="G2" s="1136"/>
      <c r="H2" s="1136"/>
      <c r="I2" s="1136"/>
      <c r="J2" s="1136"/>
      <c r="K2" s="1136"/>
      <c r="L2" s="1136"/>
      <c r="M2" s="1136"/>
      <c r="N2" s="1136"/>
      <c r="O2" s="1136"/>
      <c r="P2" s="1136"/>
      <c r="Q2" s="1136"/>
      <c r="R2" s="1136"/>
      <c r="S2" s="1136"/>
      <c r="T2" s="1136"/>
      <c r="U2" s="1136"/>
      <c r="V2" s="1136"/>
      <c r="W2" s="1136"/>
      <c r="X2" s="1136"/>
      <c r="Y2" s="1136"/>
    </row>
    <row r="3" spans="2:26" ht="12" customHeight="1">
      <c r="B3" s="1136"/>
      <c r="C3" s="1136"/>
      <c r="D3" s="1136"/>
      <c r="E3" s="1136"/>
      <c r="F3" s="1136"/>
      <c r="G3" s="1136"/>
      <c r="H3" s="1136"/>
      <c r="I3" s="1136"/>
      <c r="J3" s="1136"/>
      <c r="K3" s="1136"/>
      <c r="L3" s="1136"/>
      <c r="M3" s="1136"/>
      <c r="N3" s="1136"/>
      <c r="O3" s="1136"/>
      <c r="P3" s="1136"/>
      <c r="Q3" s="1136"/>
      <c r="R3" s="1136"/>
      <c r="S3" s="1136"/>
      <c r="T3" s="1136"/>
      <c r="U3" s="1136"/>
      <c r="V3" s="1136"/>
      <c r="W3" s="1136"/>
      <c r="X3" s="1136"/>
      <c r="Y3" s="1136"/>
    </row>
    <row r="4" spans="2:26" ht="12" customHeight="1">
      <c r="B4" s="1136"/>
      <c r="C4" s="1136"/>
      <c r="D4" s="1136"/>
      <c r="E4" s="1136"/>
      <c r="F4" s="1136"/>
      <c r="G4" s="1136"/>
      <c r="H4" s="1136"/>
      <c r="I4" s="1136"/>
      <c r="J4" s="1136"/>
      <c r="K4" s="1136"/>
      <c r="L4" s="1136"/>
      <c r="M4" s="1136"/>
      <c r="N4" s="1136"/>
      <c r="O4" s="1136"/>
      <c r="P4" s="1136"/>
      <c r="Q4" s="1136"/>
      <c r="R4" s="1136"/>
      <c r="S4" s="1136"/>
      <c r="T4" s="1136"/>
      <c r="U4" s="1136"/>
      <c r="V4" s="1136"/>
      <c r="W4" s="1136"/>
      <c r="X4" s="1136"/>
      <c r="Y4" s="1136"/>
    </row>
    <row r="5" spans="2:26" ht="12" customHeight="1">
      <c r="B5" s="1136"/>
      <c r="C5" s="1136"/>
      <c r="D5" s="1136"/>
      <c r="E5" s="1136"/>
      <c r="F5" s="1136"/>
      <c r="G5" s="1136"/>
      <c r="H5" s="1136"/>
      <c r="I5" s="1136"/>
      <c r="J5" s="1136"/>
      <c r="K5" s="1136"/>
      <c r="L5" s="1136"/>
      <c r="M5" s="1136"/>
      <c r="N5" s="1136"/>
      <c r="O5" s="1136"/>
      <c r="P5" s="1136"/>
      <c r="Q5" s="1136"/>
      <c r="R5" s="1136"/>
      <c r="S5" s="1136"/>
      <c r="T5" s="1136"/>
      <c r="U5" s="1136"/>
      <c r="V5" s="1136"/>
      <c r="W5" s="1136"/>
      <c r="X5" s="1136"/>
      <c r="Y5" s="1136"/>
    </row>
    <row r="6" spans="2:26" ht="12" customHeight="1">
      <c r="B6" s="122"/>
      <c r="C6" s="122"/>
      <c r="D6" s="122"/>
      <c r="E6" s="122"/>
      <c r="F6" s="122"/>
      <c r="G6" s="122"/>
      <c r="H6" s="122"/>
      <c r="I6" s="122"/>
      <c r="J6" s="122"/>
      <c r="K6" s="122"/>
      <c r="L6" s="122"/>
      <c r="M6" s="122"/>
      <c r="N6" s="122"/>
      <c r="O6" s="122"/>
      <c r="P6" s="122"/>
      <c r="Q6" s="122"/>
      <c r="R6" s="122"/>
      <c r="S6" s="122"/>
      <c r="T6" s="122"/>
      <c r="U6" s="122"/>
      <c r="V6" s="579"/>
      <c r="W6" s="122"/>
      <c r="X6" s="122"/>
      <c r="Y6" s="122"/>
    </row>
    <row r="7" spans="2:26" ht="12" customHeight="1">
      <c r="F7" s="1204" t="s">
        <v>4105</v>
      </c>
      <c r="G7" s="1204"/>
      <c r="H7" s="1204"/>
      <c r="I7" s="1204"/>
      <c r="J7" s="1204"/>
      <c r="K7" s="1204"/>
      <c r="L7" s="1204"/>
      <c r="M7" s="1204"/>
      <c r="N7" s="1204"/>
      <c r="O7" s="1204"/>
      <c r="P7" s="1204"/>
      <c r="Q7" s="1204"/>
      <c r="R7" s="1204"/>
      <c r="S7" s="1204"/>
      <c r="T7" s="1204"/>
      <c r="U7" s="1204"/>
      <c r="V7" s="1204"/>
      <c r="X7" s="122"/>
      <c r="Y7" s="122"/>
    </row>
    <row r="8" spans="2:26" ht="12" customHeight="1">
      <c r="F8" s="1204"/>
      <c r="G8" s="1204"/>
      <c r="H8" s="1204"/>
      <c r="I8" s="1204"/>
      <c r="J8" s="1204"/>
      <c r="K8" s="1204"/>
      <c r="L8" s="1204"/>
      <c r="M8" s="1204"/>
      <c r="N8" s="1204"/>
      <c r="O8" s="1204"/>
      <c r="P8" s="1204"/>
      <c r="Q8" s="1204"/>
      <c r="R8" s="1204"/>
      <c r="S8" s="1204"/>
      <c r="T8" s="1204"/>
      <c r="U8" s="1204"/>
      <c r="V8" s="1204"/>
    </row>
    <row r="10" spans="2:26" ht="12" customHeight="1">
      <c r="B10" s="895" t="s">
        <v>4097</v>
      </c>
      <c r="C10" s="896"/>
      <c r="D10" s="896"/>
      <c r="E10" s="896"/>
      <c r="F10" s="896"/>
      <c r="G10" s="896"/>
      <c r="H10" s="897"/>
      <c r="I10" s="889"/>
      <c r="J10" s="890"/>
      <c r="K10" s="890"/>
      <c r="L10" s="890"/>
      <c r="M10" s="890"/>
      <c r="N10" s="890"/>
      <c r="O10" s="890"/>
      <c r="P10" s="890"/>
      <c r="Q10" s="890"/>
      <c r="R10" s="890"/>
      <c r="S10" s="890"/>
      <c r="T10" s="890"/>
      <c r="U10" s="890"/>
      <c r="V10" s="890"/>
      <c r="W10" s="890"/>
      <c r="X10" s="890"/>
      <c r="Y10" s="890"/>
      <c r="Z10" s="891"/>
    </row>
    <row r="11" spans="2:26" ht="12" customHeight="1">
      <c r="B11" s="898"/>
      <c r="C11" s="899"/>
      <c r="D11" s="899"/>
      <c r="E11" s="899"/>
      <c r="F11" s="899"/>
      <c r="G11" s="899"/>
      <c r="H11" s="900"/>
      <c r="I11" s="892"/>
      <c r="J11" s="893"/>
      <c r="K11" s="893"/>
      <c r="L11" s="893"/>
      <c r="M11" s="893"/>
      <c r="N11" s="893"/>
      <c r="O11" s="893"/>
      <c r="P11" s="893"/>
      <c r="Q11" s="893"/>
      <c r="R11" s="893"/>
      <c r="S11" s="893"/>
      <c r="T11" s="893"/>
      <c r="U11" s="893"/>
      <c r="V11" s="893"/>
      <c r="W11" s="893"/>
      <c r="X11" s="893"/>
      <c r="Y11" s="893"/>
      <c r="Z11" s="894"/>
    </row>
    <row r="12" spans="2:26" ht="12" customHeight="1">
      <c r="B12" s="1267" t="s">
        <v>4119</v>
      </c>
      <c r="C12" s="1268"/>
      <c r="D12" s="1268"/>
      <c r="E12" s="1268"/>
      <c r="F12" s="1268"/>
      <c r="G12" s="1268"/>
      <c r="H12" s="1269"/>
      <c r="I12" s="1082" t="s">
        <v>4095</v>
      </c>
      <c r="J12" s="1338"/>
      <c r="K12" s="1338"/>
      <c r="L12" s="1338"/>
      <c r="M12" s="1338"/>
      <c r="N12" s="1338"/>
      <c r="O12" s="1338"/>
      <c r="P12" s="1338"/>
      <c r="Q12" s="1338"/>
      <c r="R12" s="1205" t="s">
        <v>4096</v>
      </c>
      <c r="S12" s="968"/>
      <c r="T12" s="969"/>
      <c r="U12" s="1012"/>
      <c r="V12" s="1012" t="s">
        <v>12</v>
      </c>
      <c r="W12" s="1012"/>
      <c r="X12" s="1012" t="s">
        <v>11</v>
      </c>
      <c r="Y12" s="1012"/>
      <c r="Z12" s="1078" t="s">
        <v>227</v>
      </c>
    </row>
    <row r="13" spans="2:26" ht="12" customHeight="1">
      <c r="B13" s="1335"/>
      <c r="C13" s="1336"/>
      <c r="D13" s="1336"/>
      <c r="E13" s="1336"/>
      <c r="F13" s="1336"/>
      <c r="G13" s="1336"/>
      <c r="H13" s="1337"/>
      <c r="I13" s="1083"/>
      <c r="J13" s="1326"/>
      <c r="K13" s="1326"/>
      <c r="L13" s="1326"/>
      <c r="M13" s="1326"/>
      <c r="N13" s="1326"/>
      <c r="O13" s="1326"/>
      <c r="P13" s="1326"/>
      <c r="Q13" s="1326"/>
      <c r="R13" s="1206"/>
      <c r="S13" s="970"/>
      <c r="T13" s="971"/>
      <c r="U13" s="1013"/>
      <c r="V13" s="1013"/>
      <c r="W13" s="1013"/>
      <c r="X13" s="1013"/>
      <c r="Y13" s="1013"/>
      <c r="Z13" s="1079"/>
    </row>
    <row r="14" spans="2:26" ht="12" customHeight="1">
      <c r="B14" s="1147" t="s">
        <v>4098</v>
      </c>
      <c r="C14" s="1147"/>
      <c r="D14" s="1147"/>
      <c r="E14" s="1147"/>
      <c r="F14" s="1147"/>
      <c r="G14" s="1113" t="s">
        <v>3755</v>
      </c>
      <c r="H14" s="1113"/>
      <c r="I14" s="1115"/>
      <c r="J14" s="1115"/>
      <c r="K14" s="1115"/>
      <c r="L14" s="1115"/>
      <c r="M14" s="1115"/>
      <c r="N14" s="1115"/>
      <c r="O14" s="1115"/>
      <c r="P14" s="1115"/>
      <c r="Q14" s="1115"/>
      <c r="R14" s="1115"/>
      <c r="S14" s="1115"/>
      <c r="T14" s="1115"/>
      <c r="U14" s="1115"/>
      <c r="V14" s="1115"/>
      <c r="W14" s="1115"/>
      <c r="X14" s="1115"/>
      <c r="Y14" s="1115"/>
      <c r="Z14" s="1115"/>
    </row>
    <row r="15" spans="2:26" ht="12" customHeight="1">
      <c r="B15" s="1147"/>
      <c r="C15" s="1147"/>
      <c r="D15" s="1147"/>
      <c r="E15" s="1147"/>
      <c r="F15" s="1147"/>
      <c r="G15" s="1113"/>
      <c r="H15" s="1113"/>
      <c r="I15" s="1115"/>
      <c r="J15" s="1115"/>
      <c r="K15" s="1115"/>
      <c r="L15" s="1115"/>
      <c r="M15" s="1115"/>
      <c r="N15" s="1115"/>
      <c r="O15" s="1115"/>
      <c r="P15" s="1115"/>
      <c r="Q15" s="1115"/>
      <c r="R15" s="1115"/>
      <c r="S15" s="1115"/>
      <c r="T15" s="1115"/>
      <c r="U15" s="1115"/>
      <c r="V15" s="1115"/>
      <c r="W15" s="1115"/>
      <c r="X15" s="1115"/>
      <c r="Y15" s="1115"/>
      <c r="Z15" s="1115"/>
    </row>
    <row r="16" spans="2:26" ht="12" customHeight="1">
      <c r="B16" s="1147"/>
      <c r="C16" s="1147"/>
      <c r="D16" s="1147"/>
      <c r="E16" s="1147"/>
      <c r="F16" s="1147"/>
      <c r="G16" s="1114" t="s">
        <v>3975</v>
      </c>
      <c r="H16" s="1114"/>
      <c r="I16" s="1339"/>
      <c r="J16" s="1340"/>
      <c r="K16" s="1340"/>
      <c r="L16" s="1340"/>
      <c r="M16" s="1340"/>
      <c r="N16" s="1340"/>
      <c r="O16" s="1340"/>
      <c r="P16" s="1340"/>
      <c r="Q16" s="1340"/>
      <c r="R16" s="1340"/>
      <c r="S16" s="1340"/>
      <c r="T16" s="1340"/>
      <c r="U16" s="1340"/>
      <c r="V16" s="1340"/>
      <c r="W16" s="1340"/>
      <c r="X16" s="1340"/>
      <c r="Y16" s="1340"/>
      <c r="Z16" s="1341"/>
    </row>
    <row r="17" spans="1:26" ht="12" customHeight="1">
      <c r="B17" s="1147"/>
      <c r="C17" s="1147"/>
      <c r="D17" s="1147"/>
      <c r="E17" s="1147"/>
      <c r="F17" s="1147"/>
      <c r="G17" s="1114"/>
      <c r="H17" s="1114"/>
      <c r="I17" s="1150"/>
      <c r="J17" s="1151"/>
      <c r="K17" s="1151"/>
      <c r="L17" s="1151"/>
      <c r="M17" s="1151"/>
      <c r="N17" s="1151"/>
      <c r="O17" s="1151"/>
      <c r="P17" s="1151"/>
      <c r="Q17" s="1151"/>
      <c r="R17" s="1151"/>
      <c r="S17" s="1151"/>
      <c r="T17" s="1151"/>
      <c r="U17" s="1151"/>
      <c r="V17" s="1151"/>
      <c r="W17" s="1151"/>
      <c r="X17" s="1151"/>
      <c r="Y17" s="1151"/>
      <c r="Z17" s="1152"/>
    </row>
    <row r="18" spans="1:26" ht="12" customHeight="1">
      <c r="B18" s="1147"/>
      <c r="C18" s="1147"/>
      <c r="D18" s="1147"/>
      <c r="E18" s="1147"/>
      <c r="F18" s="1147"/>
      <c r="G18" s="1114"/>
      <c r="H18" s="1114"/>
      <c r="I18" s="1150"/>
      <c r="J18" s="1151"/>
      <c r="K18" s="1151"/>
      <c r="L18" s="1151"/>
      <c r="M18" s="1151"/>
      <c r="N18" s="1151"/>
      <c r="O18" s="1151"/>
      <c r="P18" s="1151"/>
      <c r="Q18" s="1151"/>
      <c r="R18" s="1151"/>
      <c r="S18" s="1151"/>
      <c r="T18" s="1151"/>
      <c r="U18" s="1151"/>
      <c r="V18" s="1151"/>
      <c r="W18" s="1151"/>
      <c r="X18" s="1151"/>
      <c r="Y18" s="1151"/>
      <c r="Z18" s="1152"/>
    </row>
    <row r="19" spans="1:26" ht="12" customHeight="1">
      <c r="B19" s="1147"/>
      <c r="C19" s="1147"/>
      <c r="D19" s="1147"/>
      <c r="E19" s="1147"/>
      <c r="F19" s="1147"/>
      <c r="G19" s="1114"/>
      <c r="H19" s="1114"/>
      <c r="I19" s="1153"/>
      <c r="J19" s="1154"/>
      <c r="K19" s="1154"/>
      <c r="L19" s="1154"/>
      <c r="M19" s="1154"/>
      <c r="N19" s="1154"/>
      <c r="O19" s="1154"/>
      <c r="P19" s="1154"/>
      <c r="Q19" s="1154"/>
      <c r="R19" s="1154"/>
      <c r="S19" s="1154"/>
      <c r="T19" s="1154"/>
      <c r="U19" s="1154"/>
      <c r="V19" s="1154"/>
      <c r="W19" s="1154"/>
      <c r="X19" s="1154"/>
      <c r="Y19" s="1154"/>
      <c r="Z19" s="1155"/>
    </row>
    <row r="20" spans="1:26" ht="12" customHeight="1">
      <c r="B20" s="895" t="s">
        <v>4099</v>
      </c>
      <c r="C20" s="896"/>
      <c r="D20" s="896"/>
      <c r="E20" s="896"/>
      <c r="F20" s="897"/>
      <c r="G20" s="895" t="s">
        <v>4100</v>
      </c>
      <c r="H20" s="897"/>
      <c r="I20" s="171"/>
      <c r="J20" s="172"/>
      <c r="K20" s="172"/>
      <c r="L20" s="172"/>
      <c r="M20" s="172"/>
      <c r="N20" s="172"/>
      <c r="O20" s="172"/>
      <c r="P20" s="172"/>
      <c r="Q20" s="172"/>
      <c r="R20" s="172"/>
      <c r="S20" s="172"/>
      <c r="T20" s="172"/>
      <c r="U20" s="172"/>
      <c r="V20" s="172"/>
      <c r="W20" s="172"/>
      <c r="X20" s="172"/>
      <c r="Y20" s="172"/>
      <c r="Z20" s="173"/>
    </row>
    <row r="21" spans="1:26" ht="12" customHeight="1">
      <c r="B21" s="965"/>
      <c r="C21" s="966"/>
      <c r="D21" s="966"/>
      <c r="E21" s="966"/>
      <c r="F21" s="967"/>
      <c r="G21" s="965"/>
      <c r="H21" s="967"/>
      <c r="I21" s="183"/>
      <c r="J21" s="148"/>
      <c r="K21" s="129" t="s">
        <v>3702</v>
      </c>
      <c r="L21" s="129"/>
      <c r="M21" s="129"/>
      <c r="N21" s="148"/>
      <c r="O21" s="129" t="s">
        <v>3703</v>
      </c>
      <c r="P21" s="129"/>
      <c r="Q21" s="129"/>
      <c r="S21" s="148"/>
      <c r="T21" s="129" t="s">
        <v>3704</v>
      </c>
      <c r="U21" s="129"/>
      <c r="V21" s="1"/>
      <c r="W21" s="1"/>
      <c r="X21" s="1"/>
      <c r="Y21" s="1"/>
      <c r="Z21" s="182"/>
    </row>
    <row r="22" spans="1:26" ht="12" customHeight="1">
      <c r="B22" s="898"/>
      <c r="C22" s="899"/>
      <c r="D22" s="899"/>
      <c r="E22" s="899"/>
      <c r="F22" s="900"/>
      <c r="G22" s="898"/>
      <c r="H22" s="900"/>
      <c r="I22" s="176"/>
      <c r="J22" s="177"/>
      <c r="K22" s="177"/>
      <c r="L22" s="177"/>
      <c r="M22" s="177"/>
      <c r="N22" s="177"/>
      <c r="O22" s="177"/>
      <c r="P22" s="177"/>
      <c r="Q22" s="177"/>
      <c r="R22" s="177"/>
      <c r="S22" s="177"/>
      <c r="T22" s="177"/>
      <c r="U22" s="177"/>
      <c r="V22" s="177"/>
      <c r="W22" s="177"/>
      <c r="X22" s="177"/>
      <c r="Y22" s="177"/>
      <c r="Z22" s="178"/>
    </row>
    <row r="23" spans="1:26" ht="12" customHeight="1">
      <c r="B23" s="1140" t="s">
        <v>4101</v>
      </c>
      <c r="C23" s="1140"/>
      <c r="D23" s="1140"/>
      <c r="E23" s="1140"/>
      <c r="F23" s="1140"/>
      <c r="G23" s="1140"/>
      <c r="H23" s="1140"/>
      <c r="I23" s="862"/>
      <c r="J23" s="862"/>
      <c r="L23" s="1" t="s">
        <v>12</v>
      </c>
      <c r="N23" s="1" t="s">
        <v>11</v>
      </c>
      <c r="P23" s="1" t="s">
        <v>227</v>
      </c>
      <c r="Z23" s="609"/>
    </row>
    <row r="24" spans="1:26" ht="12" customHeight="1">
      <c r="B24" s="1113" t="s">
        <v>67</v>
      </c>
      <c r="C24" s="1113"/>
      <c r="D24" s="1113"/>
      <c r="E24" s="1113"/>
      <c r="F24" s="1113"/>
      <c r="G24" s="1113"/>
      <c r="H24" s="1113"/>
      <c r="I24" s="1114"/>
      <c r="J24" s="1114"/>
      <c r="K24" s="1114"/>
      <c r="L24" s="1114"/>
      <c r="M24" s="1114"/>
      <c r="N24" s="1114"/>
      <c r="O24" s="1114"/>
      <c r="P24" s="1114"/>
      <c r="Q24" s="1114"/>
      <c r="R24" s="1114"/>
      <c r="S24" s="1114"/>
      <c r="T24" s="1114"/>
      <c r="U24" s="1114"/>
      <c r="V24" s="1114"/>
      <c r="W24" s="1114"/>
      <c r="X24" s="1114"/>
      <c r="Y24" s="1114"/>
      <c r="Z24" s="1114"/>
    </row>
    <row r="25" spans="1:26" ht="12" customHeight="1">
      <c r="B25" s="1113"/>
      <c r="C25" s="1113"/>
      <c r="D25" s="1113"/>
      <c r="E25" s="1113"/>
      <c r="F25" s="1113"/>
      <c r="G25" s="1113"/>
      <c r="H25" s="1113"/>
      <c r="I25" s="1114"/>
      <c r="J25" s="1114"/>
      <c r="K25" s="1114"/>
      <c r="L25" s="1114"/>
      <c r="M25" s="1114"/>
      <c r="N25" s="1114"/>
      <c r="O25" s="1114"/>
      <c r="P25" s="1114"/>
      <c r="Q25" s="1114"/>
      <c r="R25" s="1114"/>
      <c r="S25" s="1114"/>
      <c r="T25" s="1114"/>
      <c r="U25" s="1114"/>
      <c r="V25" s="1114"/>
      <c r="W25" s="1114"/>
      <c r="X25" s="1114"/>
      <c r="Y25" s="1114"/>
      <c r="Z25" s="1114"/>
    </row>
    <row r="26" spans="1:26" ht="12" customHeight="1">
      <c r="B26" s="1113"/>
      <c r="C26" s="1113"/>
      <c r="D26" s="1113"/>
      <c r="E26" s="1113"/>
      <c r="F26" s="1113"/>
      <c r="G26" s="1113"/>
      <c r="H26" s="1113"/>
      <c r="I26" s="1114"/>
      <c r="J26" s="1114"/>
      <c r="K26" s="1114"/>
      <c r="L26" s="1114"/>
      <c r="M26" s="1114"/>
      <c r="N26" s="1114"/>
      <c r="O26" s="1114"/>
      <c r="P26" s="1114"/>
      <c r="Q26" s="1114"/>
      <c r="R26" s="1114"/>
      <c r="S26" s="1114"/>
      <c r="T26" s="1114"/>
      <c r="U26" s="1114"/>
      <c r="V26" s="1114"/>
      <c r="W26" s="1114"/>
      <c r="X26" s="1114"/>
      <c r="Y26" s="1114"/>
      <c r="Z26" s="1114"/>
    </row>
    <row r="27" spans="1:26" ht="3" customHeight="1">
      <c r="B27" s="169"/>
      <c r="C27" s="170"/>
      <c r="D27" s="170"/>
      <c r="E27" s="170"/>
      <c r="F27" s="170"/>
      <c r="G27" s="170"/>
      <c r="H27" s="170"/>
      <c r="I27" s="179"/>
      <c r="J27" s="179"/>
      <c r="K27" s="179"/>
      <c r="L27" s="179"/>
      <c r="M27" s="179"/>
      <c r="N27" s="179"/>
      <c r="O27" s="179"/>
      <c r="P27" s="179"/>
      <c r="Q27" s="179"/>
      <c r="R27" s="179"/>
      <c r="S27" s="179"/>
      <c r="T27" s="179"/>
      <c r="U27" s="179"/>
      <c r="V27" s="580"/>
      <c r="W27" s="179"/>
      <c r="X27" s="179"/>
      <c r="Y27" s="179"/>
      <c r="Z27" s="180"/>
    </row>
    <row r="28" spans="1:26" ht="1.95" customHeight="1">
      <c r="B28" s="174"/>
      <c r="C28" s="228"/>
      <c r="D28" s="228"/>
      <c r="E28" s="228"/>
      <c r="F28" s="228"/>
      <c r="G28" s="228"/>
      <c r="H28" s="228"/>
      <c r="I28" s="228"/>
      <c r="J28" s="228"/>
      <c r="K28" s="228"/>
      <c r="L28" s="228"/>
      <c r="M28" s="228"/>
      <c r="N28" s="228"/>
      <c r="O28" s="228"/>
      <c r="P28" s="228"/>
      <c r="Q28" s="228"/>
      <c r="R28" s="228"/>
      <c r="S28" s="228"/>
      <c r="T28" s="228"/>
      <c r="U28" s="189"/>
      <c r="V28" s="582"/>
      <c r="W28" s="189"/>
      <c r="X28" s="189"/>
      <c r="Y28" s="189"/>
      <c r="Z28" s="337"/>
    </row>
    <row r="29" spans="1:26" ht="18.600000000000001" customHeight="1">
      <c r="B29" s="1350" t="s">
        <v>4138</v>
      </c>
      <c r="C29" s="1351"/>
      <c r="D29" s="1351"/>
      <c r="E29" s="1351"/>
      <c r="F29" s="1351"/>
      <c r="G29" s="1351"/>
      <c r="H29" s="1351"/>
      <c r="I29" s="1351"/>
      <c r="J29" s="1351"/>
      <c r="K29" s="1351"/>
      <c r="L29" s="1351"/>
      <c r="M29" s="1351"/>
      <c r="N29" s="1351"/>
      <c r="O29" s="1351"/>
      <c r="P29" s="1351"/>
      <c r="Q29" s="1351"/>
      <c r="R29" s="1351"/>
      <c r="S29" s="1351"/>
      <c r="T29" s="1351"/>
      <c r="U29" s="1351"/>
      <c r="V29" s="1351"/>
      <c r="W29" s="1351"/>
      <c r="X29" s="1351"/>
      <c r="Y29" s="1351"/>
      <c r="Z29" s="1352"/>
    </row>
    <row r="30" spans="1:26" s="2" customFormat="1" ht="14.55" customHeight="1">
      <c r="B30" s="1348" t="s">
        <v>16109</v>
      </c>
      <c r="C30" s="1348"/>
      <c r="D30" s="1347" t="s">
        <v>23</v>
      </c>
      <c r="E30" s="1347"/>
      <c r="F30" s="1347"/>
      <c r="G30" s="1346" t="s">
        <v>15</v>
      </c>
      <c r="H30" s="1346"/>
      <c r="I30" s="1346"/>
      <c r="J30" s="1346"/>
      <c r="K30" s="1346"/>
      <c r="L30" s="1349"/>
      <c r="M30" s="1349"/>
      <c r="N30" s="368" t="s">
        <v>3919</v>
      </c>
      <c r="O30" s="1349"/>
      <c r="P30" s="1349"/>
      <c r="Q30" s="1346" t="s">
        <v>56</v>
      </c>
      <c r="R30" s="1346"/>
      <c r="S30" s="1346"/>
      <c r="T30" s="1346"/>
      <c r="U30" s="1346"/>
      <c r="V30" s="1346"/>
      <c r="W30" s="1346"/>
      <c r="X30" s="1346"/>
      <c r="Y30" s="1346"/>
      <c r="Z30" s="1346"/>
    </row>
    <row r="31" spans="1:26" s="2" customFormat="1" ht="13.05" customHeight="1">
      <c r="B31" s="1348"/>
      <c r="C31" s="1348"/>
      <c r="D31" s="1347"/>
      <c r="E31" s="1347"/>
      <c r="F31" s="1347"/>
      <c r="G31" s="1346" t="s">
        <v>17</v>
      </c>
      <c r="H31" s="1346"/>
      <c r="I31" s="1346"/>
      <c r="J31" s="1346"/>
      <c r="K31" s="1346"/>
      <c r="L31" s="1346"/>
      <c r="M31" s="1346"/>
      <c r="N31" s="1346"/>
      <c r="O31" s="1346"/>
      <c r="P31" s="1346"/>
      <c r="Q31" s="1346" t="s">
        <v>3993</v>
      </c>
      <c r="R31" s="1346"/>
      <c r="S31" s="1346"/>
      <c r="T31" s="1346"/>
      <c r="U31" s="1346"/>
      <c r="V31" s="1346"/>
      <c r="W31" s="1346"/>
      <c r="X31" s="1346"/>
      <c r="Y31" s="1346"/>
      <c r="Z31" s="1346"/>
    </row>
    <row r="32" spans="1:26" s="2" customFormat="1" ht="13.95" customHeight="1">
      <c r="A32" s="369"/>
      <c r="B32" s="1348"/>
      <c r="C32" s="1348"/>
      <c r="D32" s="1347"/>
      <c r="E32" s="1347"/>
      <c r="F32" s="1347"/>
      <c r="G32" s="1346" t="s">
        <v>19</v>
      </c>
      <c r="H32" s="1346"/>
      <c r="I32" s="1346"/>
      <c r="J32" s="1346"/>
      <c r="K32" s="1346"/>
      <c r="L32" s="1346"/>
      <c r="M32" s="1346"/>
      <c r="N32" s="1346"/>
      <c r="O32" s="1346"/>
      <c r="P32" s="1346"/>
      <c r="Q32" s="1347" t="s">
        <v>20</v>
      </c>
      <c r="R32" s="1347"/>
      <c r="S32" s="1347"/>
      <c r="T32" s="1347"/>
      <c r="U32" s="1347"/>
      <c r="V32" s="1346"/>
      <c r="W32" s="1346"/>
      <c r="X32" s="1346"/>
      <c r="Y32" s="1346"/>
      <c r="Z32" s="1346"/>
    </row>
    <row r="33" spans="1:26" s="2" customFormat="1" ht="14.4">
      <c r="A33" s="369"/>
      <c r="B33" s="1348"/>
      <c r="C33" s="1348"/>
      <c r="D33" s="1347" t="s">
        <v>8</v>
      </c>
      <c r="E33" s="1347"/>
      <c r="F33" s="1347"/>
      <c r="G33" s="1342"/>
      <c r="H33" s="1343"/>
      <c r="I33" s="1343"/>
      <c r="J33" s="1343"/>
      <c r="K33" s="1343"/>
      <c r="L33" s="1344"/>
      <c r="M33" s="1344"/>
      <c r="N33" s="1344"/>
      <c r="O33" s="1344"/>
      <c r="P33" s="1344"/>
      <c r="Q33" s="1344"/>
      <c r="R33" s="1344"/>
      <c r="S33" s="1344"/>
      <c r="T33" s="1344"/>
      <c r="U33" s="1344"/>
      <c r="V33" s="1344"/>
      <c r="W33" s="1344"/>
      <c r="X33" s="1344"/>
      <c r="Y33" s="1344"/>
      <c r="Z33" s="1344"/>
    </row>
    <row r="34" spans="1:26" s="2" customFormat="1" ht="14.4">
      <c r="A34" s="369"/>
      <c r="B34" s="1348"/>
      <c r="C34" s="1348"/>
      <c r="D34" s="1347"/>
      <c r="E34" s="1347"/>
      <c r="F34" s="1347"/>
      <c r="G34" s="1345"/>
      <c r="H34" s="1344"/>
      <c r="I34" s="1344"/>
      <c r="J34" s="1344"/>
      <c r="K34" s="1344"/>
      <c r="L34" s="1344"/>
      <c r="M34" s="1344"/>
      <c r="N34" s="1344"/>
      <c r="O34" s="1344"/>
      <c r="P34" s="1344"/>
      <c r="Q34" s="1344"/>
      <c r="R34" s="1344"/>
      <c r="S34" s="1344"/>
      <c r="T34" s="1344"/>
      <c r="U34" s="1344"/>
      <c r="V34" s="1344"/>
      <c r="W34" s="1344"/>
      <c r="X34" s="1344"/>
      <c r="Y34" s="1344"/>
      <c r="Z34" s="1344"/>
    </row>
    <row r="35" spans="1:26" s="2" customFormat="1" ht="21.6" customHeight="1">
      <c r="A35" s="369"/>
      <c r="B35" s="1350" t="s">
        <v>4139</v>
      </c>
      <c r="C35" s="1351"/>
      <c r="D35" s="1351"/>
      <c r="E35" s="1351"/>
      <c r="F35" s="1351"/>
      <c r="G35" s="1351"/>
      <c r="H35" s="1351"/>
      <c r="I35" s="1351"/>
      <c r="J35" s="1351"/>
      <c r="K35" s="1351"/>
      <c r="L35" s="1351"/>
      <c r="M35" s="1351"/>
      <c r="N35" s="1351"/>
      <c r="O35" s="1351"/>
      <c r="P35" s="1351"/>
      <c r="Q35" s="1351"/>
      <c r="R35" s="1351"/>
      <c r="S35" s="1351"/>
      <c r="T35" s="1351"/>
      <c r="U35" s="1351"/>
      <c r="V35" s="1351"/>
      <c r="W35" s="1351"/>
      <c r="X35" s="1351"/>
      <c r="Y35" s="1351"/>
      <c r="Z35" s="1352"/>
    </row>
    <row r="36" spans="1:26" s="2" customFormat="1" ht="14.4">
      <c r="A36" s="369"/>
      <c r="B36" s="1348" t="s">
        <v>16109</v>
      </c>
      <c r="C36" s="1348"/>
      <c r="D36" s="1347" t="s">
        <v>23</v>
      </c>
      <c r="E36" s="1347"/>
      <c r="F36" s="1347"/>
      <c r="G36" s="1346" t="s">
        <v>15</v>
      </c>
      <c r="H36" s="1346"/>
      <c r="I36" s="1346"/>
      <c r="J36" s="1346"/>
      <c r="K36" s="1346"/>
      <c r="L36" s="1349"/>
      <c r="M36" s="1349"/>
      <c r="N36" s="368" t="s">
        <v>3919</v>
      </c>
      <c r="O36" s="1349"/>
      <c r="P36" s="1349"/>
      <c r="Q36" s="1346" t="s">
        <v>56</v>
      </c>
      <c r="R36" s="1346"/>
      <c r="S36" s="1346"/>
      <c r="T36" s="1346"/>
      <c r="U36" s="1346"/>
      <c r="V36" s="1346"/>
      <c r="W36" s="1346"/>
      <c r="X36" s="1346"/>
      <c r="Y36" s="1346"/>
      <c r="Z36" s="1346"/>
    </row>
    <row r="37" spans="1:26" s="2" customFormat="1" ht="14.4">
      <c r="A37" s="369"/>
      <c r="B37" s="1348"/>
      <c r="C37" s="1348"/>
      <c r="D37" s="1347"/>
      <c r="E37" s="1347"/>
      <c r="F37" s="1347"/>
      <c r="G37" s="1346" t="s">
        <v>17</v>
      </c>
      <c r="H37" s="1346"/>
      <c r="I37" s="1346"/>
      <c r="J37" s="1346"/>
      <c r="K37" s="1346"/>
      <c r="L37" s="1346"/>
      <c r="M37" s="1346"/>
      <c r="N37" s="1346"/>
      <c r="O37" s="1346"/>
      <c r="P37" s="1346"/>
      <c r="Q37" s="1346" t="s">
        <v>3993</v>
      </c>
      <c r="R37" s="1346"/>
      <c r="S37" s="1346"/>
      <c r="T37" s="1346"/>
      <c r="U37" s="1346"/>
      <c r="V37" s="1346"/>
      <c r="W37" s="1346"/>
      <c r="X37" s="1346"/>
      <c r="Y37" s="1346"/>
      <c r="Z37" s="1346"/>
    </row>
    <row r="38" spans="1:26" s="2" customFormat="1" ht="14.4">
      <c r="A38" s="369"/>
      <c r="B38" s="1348"/>
      <c r="C38" s="1348"/>
      <c r="D38" s="1347"/>
      <c r="E38" s="1347"/>
      <c r="F38" s="1347"/>
      <c r="G38" s="1346" t="s">
        <v>19</v>
      </c>
      <c r="H38" s="1346"/>
      <c r="I38" s="1346"/>
      <c r="J38" s="1346"/>
      <c r="K38" s="1346"/>
      <c r="L38" s="1346"/>
      <c r="M38" s="1346"/>
      <c r="N38" s="1346"/>
      <c r="O38" s="1346"/>
      <c r="P38" s="1346"/>
      <c r="Q38" s="1347" t="s">
        <v>20</v>
      </c>
      <c r="R38" s="1347"/>
      <c r="S38" s="1347"/>
      <c r="T38" s="1347"/>
      <c r="U38" s="1347"/>
      <c r="V38" s="1346"/>
      <c r="W38" s="1346"/>
      <c r="X38" s="1346"/>
      <c r="Y38" s="1346"/>
      <c r="Z38" s="1346"/>
    </row>
    <row r="39" spans="1:26" s="2" customFormat="1" ht="14.4">
      <c r="A39" s="369"/>
      <c r="B39" s="1348"/>
      <c r="C39" s="1348"/>
      <c r="D39" s="1347" t="s">
        <v>8</v>
      </c>
      <c r="E39" s="1347"/>
      <c r="F39" s="1347"/>
      <c r="G39" s="1342"/>
      <c r="H39" s="1343"/>
      <c r="I39" s="1343"/>
      <c r="J39" s="1343"/>
      <c r="K39" s="1343"/>
      <c r="L39" s="1344"/>
      <c r="M39" s="1344"/>
      <c r="N39" s="1344"/>
      <c r="O39" s="1344"/>
      <c r="P39" s="1344"/>
      <c r="Q39" s="1344"/>
      <c r="R39" s="1344"/>
      <c r="S39" s="1344"/>
      <c r="T39" s="1344"/>
      <c r="U39" s="1344"/>
      <c r="V39" s="1344"/>
      <c r="W39" s="1344"/>
      <c r="X39" s="1344"/>
      <c r="Y39" s="1344"/>
      <c r="Z39" s="1344"/>
    </row>
    <row r="40" spans="1:26" s="2" customFormat="1" ht="14.4">
      <c r="A40" s="369"/>
      <c r="B40" s="1348"/>
      <c r="C40" s="1348"/>
      <c r="D40" s="1347"/>
      <c r="E40" s="1347"/>
      <c r="F40" s="1347"/>
      <c r="G40" s="1345"/>
      <c r="H40" s="1344"/>
      <c r="I40" s="1344"/>
      <c r="J40" s="1344"/>
      <c r="K40" s="1344"/>
      <c r="L40" s="1344"/>
      <c r="M40" s="1344"/>
      <c r="N40" s="1344"/>
      <c r="O40" s="1344"/>
      <c r="P40" s="1344"/>
      <c r="Q40" s="1344"/>
      <c r="R40" s="1344"/>
      <c r="S40" s="1344"/>
      <c r="T40" s="1344"/>
      <c r="U40" s="1344"/>
      <c r="V40" s="1344"/>
      <c r="W40" s="1344"/>
      <c r="X40" s="1344"/>
      <c r="Y40" s="1344"/>
      <c r="Z40" s="1344"/>
    </row>
    <row r="41" spans="1:26" s="2" customFormat="1" ht="14.4">
      <c r="A41" s="369"/>
      <c r="B41" s="610"/>
      <c r="C41" s="610"/>
      <c r="D41" s="389"/>
      <c r="E41" s="389"/>
      <c r="F41" s="389"/>
      <c r="G41" s="611"/>
      <c r="H41" s="611"/>
      <c r="I41" s="611"/>
      <c r="J41" s="611"/>
      <c r="K41" s="611"/>
      <c r="L41" s="611"/>
      <c r="M41" s="611"/>
      <c r="N41" s="611"/>
      <c r="O41" s="611"/>
      <c r="P41" s="611"/>
      <c r="Q41" s="611"/>
      <c r="R41" s="611"/>
      <c r="S41" s="611"/>
      <c r="T41" s="611"/>
      <c r="U41" s="611"/>
      <c r="V41" s="611"/>
      <c r="W41" s="611"/>
      <c r="X41" s="611"/>
      <c r="Y41" s="611"/>
      <c r="Z41" s="611"/>
    </row>
    <row r="42" spans="1:26" ht="12" customHeight="1">
      <c r="C42" s="1" t="s">
        <v>4152</v>
      </c>
    </row>
    <row r="44" spans="1:26" ht="12" customHeight="1">
      <c r="C44" s="862"/>
      <c r="D44" s="862"/>
      <c r="F44" s="1" t="s">
        <v>12</v>
      </c>
      <c r="H44" s="1" t="s">
        <v>11</v>
      </c>
      <c r="J44" s="1" t="s">
        <v>227</v>
      </c>
      <c r="M44" s="98"/>
      <c r="N44" s="98"/>
      <c r="O44" s="98"/>
      <c r="P44" s="98"/>
      <c r="Q44" s="98"/>
      <c r="R44" s="98"/>
      <c r="S44" s="98"/>
      <c r="T44" s="98"/>
      <c r="U44" s="98"/>
      <c r="V44" s="612"/>
      <c r="W44" s="578"/>
      <c r="X44" s="578"/>
      <c r="Y44" s="578"/>
      <c r="Z44" s="578"/>
    </row>
    <row r="45" spans="1:26" ht="12" customHeight="1">
      <c r="O45" s="98"/>
      <c r="P45" s="98"/>
      <c r="Q45" s="98"/>
      <c r="S45" s="98"/>
      <c r="T45" s="98"/>
      <c r="Z45" s="578"/>
    </row>
    <row r="46" spans="1:26" s="2" customFormat="1" ht="14.55" customHeight="1">
      <c r="B46" s="923" t="s">
        <v>23</v>
      </c>
      <c r="C46" s="924"/>
      <c r="D46" s="924"/>
      <c r="E46" s="924"/>
      <c r="F46" s="925"/>
      <c r="G46" s="1187" t="s">
        <v>3794</v>
      </c>
      <c r="H46" s="1188"/>
      <c r="I46" s="1188"/>
      <c r="J46" s="1188"/>
      <c r="K46" s="1188"/>
      <c r="L46" s="1189"/>
      <c r="M46" s="1198" t="s">
        <v>3918</v>
      </c>
      <c r="N46" s="1199"/>
      <c r="O46" s="1200"/>
      <c r="P46" s="866"/>
      <c r="Q46" s="867"/>
      <c r="R46" s="95" t="s">
        <v>3919</v>
      </c>
      <c r="S46" s="866"/>
      <c r="T46" s="867"/>
      <c r="V46" s="99"/>
      <c r="W46" s="120"/>
      <c r="X46" s="120"/>
      <c r="Y46" s="120"/>
      <c r="Z46" s="195"/>
    </row>
    <row r="47" spans="1:26" s="2" customFormat="1" ht="14.55" customHeight="1">
      <c r="B47" s="1138"/>
      <c r="C47" s="1110"/>
      <c r="D47" s="1110"/>
      <c r="E47" s="1110"/>
      <c r="F47" s="1139"/>
      <c r="G47" s="1190"/>
      <c r="H47" s="1136"/>
      <c r="I47" s="1136"/>
      <c r="J47" s="1136"/>
      <c r="K47" s="1136"/>
      <c r="L47" s="1191"/>
      <c r="M47" s="1198" t="s">
        <v>3920</v>
      </c>
      <c r="N47" s="1199"/>
      <c r="O47" s="1200"/>
      <c r="P47" s="866"/>
      <c r="Q47" s="870"/>
      <c r="R47" s="870"/>
      <c r="S47" s="867"/>
      <c r="T47" s="1198" t="s">
        <v>3921</v>
      </c>
      <c r="U47" s="1199"/>
      <c r="V47" s="1200"/>
      <c r="W47" s="866"/>
      <c r="X47" s="870"/>
      <c r="Y47" s="870"/>
      <c r="Z47" s="867"/>
    </row>
    <row r="48" spans="1:26" s="2" customFormat="1" ht="14.55" customHeight="1">
      <c r="B48" s="1138"/>
      <c r="C48" s="1110"/>
      <c r="D48" s="1110"/>
      <c r="E48" s="1110"/>
      <c r="F48" s="1139"/>
      <c r="G48" s="1190"/>
      <c r="H48" s="1136"/>
      <c r="I48" s="1136"/>
      <c r="J48" s="1136"/>
      <c r="K48" s="1136"/>
      <c r="L48" s="1191"/>
      <c r="M48" s="1198" t="s">
        <v>3922</v>
      </c>
      <c r="N48" s="1199"/>
      <c r="O48" s="1200"/>
      <c r="P48" s="866"/>
      <c r="Q48" s="870"/>
      <c r="R48" s="870"/>
      <c r="S48" s="867"/>
      <c r="T48" s="1198" t="s">
        <v>3923</v>
      </c>
      <c r="U48" s="1199"/>
      <c r="V48" s="1200"/>
      <c r="W48" s="866"/>
      <c r="X48" s="870"/>
      <c r="Y48" s="870"/>
      <c r="Z48" s="867"/>
    </row>
    <row r="49" spans="1:27" s="2" customFormat="1" ht="14.55" customHeight="1">
      <c r="B49" s="926"/>
      <c r="C49" s="927"/>
      <c r="D49" s="927"/>
      <c r="E49" s="927"/>
      <c r="F49" s="928"/>
      <c r="G49" s="1192"/>
      <c r="H49" s="1193"/>
      <c r="I49" s="1193"/>
      <c r="J49" s="1193"/>
      <c r="K49" s="1193"/>
      <c r="L49" s="1194"/>
      <c r="M49" s="1198" t="s">
        <v>3924</v>
      </c>
      <c r="N49" s="1199"/>
      <c r="O49" s="1200"/>
      <c r="P49" s="866"/>
      <c r="Q49" s="870"/>
      <c r="R49" s="870"/>
      <c r="S49" s="870"/>
      <c r="T49" s="870"/>
      <c r="U49" s="870"/>
      <c r="V49" s="870"/>
      <c r="W49" s="870"/>
      <c r="X49" s="870"/>
      <c r="Y49" s="870"/>
      <c r="Z49" s="867"/>
    </row>
    <row r="50" spans="1:27" s="2" customFormat="1" ht="14.55" customHeight="1">
      <c r="B50" s="923" t="s">
        <v>7284</v>
      </c>
      <c r="C50" s="924"/>
      <c r="D50" s="924"/>
      <c r="E50" s="924"/>
      <c r="F50" s="924"/>
      <c r="G50" s="924"/>
      <c r="H50" s="924"/>
      <c r="I50" s="924"/>
      <c r="J50" s="924"/>
      <c r="K50" s="924"/>
      <c r="L50" s="925"/>
      <c r="M50" s="923"/>
      <c r="N50" s="924"/>
      <c r="O50" s="924"/>
      <c r="P50" s="924"/>
      <c r="Q50" s="924"/>
      <c r="R50" s="924"/>
      <c r="S50" s="924"/>
      <c r="T50" s="924"/>
      <c r="U50" s="924"/>
      <c r="V50" s="924"/>
      <c r="W50" s="924"/>
      <c r="X50" s="924"/>
      <c r="Y50" s="924"/>
      <c r="Z50" s="925"/>
    </row>
    <row r="51" spans="1:27" s="2" customFormat="1" ht="14.55" customHeight="1">
      <c r="B51" s="1138"/>
      <c r="C51" s="1110"/>
      <c r="D51" s="1110"/>
      <c r="E51" s="1110"/>
      <c r="F51" s="1110"/>
      <c r="G51" s="1110"/>
      <c r="H51" s="1110"/>
      <c r="I51" s="1110"/>
      <c r="J51" s="1110"/>
      <c r="K51" s="1110"/>
      <c r="L51" s="1139"/>
      <c r="M51" s="926"/>
      <c r="N51" s="927"/>
      <c r="O51" s="927"/>
      <c r="P51" s="927"/>
      <c r="Q51" s="927"/>
      <c r="R51" s="927"/>
      <c r="S51" s="927"/>
      <c r="T51" s="927"/>
      <c r="U51" s="927"/>
      <c r="V51" s="927"/>
      <c r="W51" s="927"/>
      <c r="X51" s="927"/>
      <c r="Y51" s="927"/>
      <c r="Z51" s="928"/>
      <c r="AA51" s="355"/>
    </row>
    <row r="52" spans="1:27" s="2" customFormat="1" ht="14.55" customHeight="1">
      <c r="B52" s="1137" t="s">
        <v>7285</v>
      </c>
      <c r="C52" s="1137"/>
      <c r="D52" s="1137"/>
      <c r="E52" s="1137"/>
      <c r="F52" s="1137"/>
      <c r="G52" s="1137"/>
      <c r="H52" s="1137"/>
      <c r="I52" s="1137"/>
      <c r="J52" s="1137"/>
      <c r="K52" s="1137"/>
      <c r="L52" s="1137"/>
      <c r="M52" s="1137"/>
      <c r="N52" s="1137"/>
      <c r="O52" s="1137"/>
      <c r="P52" s="1137"/>
      <c r="Q52" s="1137"/>
      <c r="R52" s="1137"/>
      <c r="S52" s="1137"/>
      <c r="T52" s="1137"/>
      <c r="U52" s="1137"/>
      <c r="V52" s="1137"/>
      <c r="W52" s="1137"/>
      <c r="X52" s="1137"/>
      <c r="Y52" s="1137"/>
      <c r="Z52" s="1137"/>
    </row>
    <row r="53" spans="1:27" s="2" customFormat="1" ht="14.55" customHeight="1">
      <c r="B53" s="1137"/>
      <c r="C53" s="1137"/>
      <c r="D53" s="1137"/>
      <c r="E53" s="1137"/>
      <c r="F53" s="1137"/>
      <c r="G53" s="1137"/>
      <c r="H53" s="1137"/>
      <c r="I53" s="1137"/>
      <c r="J53" s="1137"/>
      <c r="K53" s="1137"/>
      <c r="L53" s="1137"/>
      <c r="M53" s="1137"/>
      <c r="N53" s="1137"/>
      <c r="O53" s="1137"/>
      <c r="P53" s="1137"/>
      <c r="Q53" s="1137"/>
      <c r="R53" s="1137"/>
      <c r="S53" s="1137"/>
      <c r="T53" s="1137"/>
      <c r="U53" s="1137"/>
      <c r="V53" s="1137"/>
      <c r="W53" s="1137"/>
      <c r="X53" s="1137"/>
      <c r="Y53" s="1137"/>
      <c r="Z53" s="1137"/>
    </row>
    <row r="54" spans="1:27" customFormat="1" ht="14.55" customHeight="1">
      <c r="V54" s="613"/>
      <c r="W54" s="614"/>
      <c r="X54" s="614"/>
      <c r="Y54" s="614"/>
      <c r="Z54" s="614"/>
    </row>
    <row r="55" spans="1:27" ht="12" customHeight="1">
      <c r="A55" s="2"/>
      <c r="C55" s="1" t="s">
        <v>3790</v>
      </c>
      <c r="H55" s="99"/>
      <c r="I55" s="99"/>
      <c r="J55" s="99"/>
      <c r="K55" s="99"/>
      <c r="L55" s="99"/>
      <c r="M55" s="99"/>
      <c r="N55" s="99"/>
      <c r="O55" s="99"/>
      <c r="P55" s="99"/>
      <c r="Q55" s="99"/>
      <c r="R55" s="99"/>
      <c r="S55" s="99"/>
      <c r="T55" s="99"/>
      <c r="U55" s="99"/>
      <c r="V55" s="99"/>
      <c r="W55" s="99"/>
      <c r="X55" s="99"/>
      <c r="Y55" s="99"/>
      <c r="Z55" s="99"/>
    </row>
    <row r="56" spans="1:27" ht="12" customHeight="1">
      <c r="A56" s="2"/>
      <c r="C56" s="1" t="s">
        <v>3791</v>
      </c>
      <c r="D56" s="2"/>
      <c r="H56" s="95"/>
      <c r="I56" s="95"/>
      <c r="J56" s="95"/>
      <c r="K56" s="99"/>
      <c r="L56" s="99"/>
      <c r="M56" s="99"/>
      <c r="N56" s="99"/>
      <c r="O56" s="99"/>
      <c r="P56" s="99"/>
      <c r="Q56" s="99"/>
      <c r="R56" s="99"/>
      <c r="S56" s="99"/>
      <c r="T56" s="99"/>
      <c r="U56" s="99"/>
      <c r="V56" s="99"/>
      <c r="W56" s="99"/>
      <c r="X56" s="99"/>
      <c r="Y56" s="99"/>
      <c r="Z56" s="99"/>
    </row>
    <row r="57" spans="1:27" s="2" customFormat="1" ht="14.4">
      <c r="A57" s="369"/>
      <c r="B57" s="99"/>
      <c r="C57" s="99"/>
      <c r="D57" s="99"/>
      <c r="E57" s="99"/>
      <c r="F57" s="99"/>
      <c r="G57" s="99"/>
      <c r="H57" s="99"/>
      <c r="I57" s="99"/>
      <c r="J57" s="99"/>
      <c r="K57" s="99"/>
      <c r="L57" s="99"/>
      <c r="M57" s="99"/>
      <c r="N57" s="99"/>
      <c r="O57" s="99"/>
      <c r="P57" s="99"/>
      <c r="Q57" s="99"/>
      <c r="R57" s="99"/>
      <c r="S57" s="99"/>
      <c r="T57" s="99"/>
      <c r="U57" s="99"/>
      <c r="V57" s="99"/>
      <c r="W57" s="99"/>
      <c r="X57" s="99"/>
      <c r="Y57" s="99"/>
      <c r="Z57" s="99"/>
    </row>
    <row r="58" spans="1:27" ht="13.35" customHeight="1">
      <c r="A58" s="1" t="s">
        <v>3989</v>
      </c>
      <c r="V58" s="1"/>
      <c r="W58" s="1"/>
      <c r="X58" s="1"/>
      <c r="Y58" s="1"/>
      <c r="Z58" s="1"/>
    </row>
    <row r="59" spans="1:27" ht="13.35" customHeight="1">
      <c r="B59" s="117">
        <v>1</v>
      </c>
      <c r="C59" s="851" t="s">
        <v>4109</v>
      </c>
      <c r="D59" s="851"/>
      <c r="E59" s="851"/>
      <c r="F59" s="851"/>
      <c r="G59" s="851"/>
      <c r="H59" s="851"/>
      <c r="I59" s="851"/>
      <c r="J59" s="851"/>
      <c r="K59" s="851"/>
      <c r="L59" s="851"/>
      <c r="M59" s="851"/>
      <c r="N59" s="851"/>
      <c r="O59" s="851"/>
      <c r="P59" s="851"/>
      <c r="Q59" s="851"/>
      <c r="R59" s="851"/>
      <c r="S59" s="851"/>
      <c r="T59" s="851"/>
      <c r="U59" s="851"/>
      <c r="V59" s="851"/>
      <c r="W59" s="851"/>
      <c r="X59" s="851"/>
      <c r="Y59" s="851"/>
      <c r="Z59" s="851"/>
    </row>
    <row r="60" spans="1:27" s="345" customFormat="1" ht="4.5" customHeight="1">
      <c r="C60" s="615"/>
      <c r="D60" s="616"/>
      <c r="E60" s="616"/>
      <c r="F60" s="616"/>
      <c r="G60" s="616"/>
      <c r="H60" s="616"/>
      <c r="I60" s="616"/>
      <c r="J60" s="617"/>
      <c r="K60" s="617"/>
      <c r="L60" s="617"/>
      <c r="M60" s="617"/>
      <c r="N60" s="617"/>
      <c r="O60" s="617"/>
      <c r="P60" s="617"/>
      <c r="Q60" s="617"/>
      <c r="R60" s="617"/>
      <c r="S60" s="617"/>
      <c r="T60" s="617"/>
      <c r="U60" s="617"/>
      <c r="V60" s="617"/>
      <c r="W60" s="617"/>
      <c r="X60" s="617"/>
      <c r="Y60" s="617"/>
      <c r="Z60" s="617"/>
    </row>
    <row r="61" spans="1:27" ht="13.35" customHeight="1">
      <c r="B61" s="117">
        <v>2</v>
      </c>
      <c r="C61" s="851" t="s">
        <v>16057</v>
      </c>
      <c r="D61" s="851"/>
      <c r="E61" s="851"/>
      <c r="F61" s="851"/>
      <c r="G61" s="851"/>
      <c r="H61" s="851"/>
      <c r="I61" s="851"/>
      <c r="J61" s="851"/>
      <c r="K61" s="851"/>
      <c r="L61" s="851"/>
      <c r="M61" s="851"/>
      <c r="N61" s="851"/>
      <c r="O61" s="851"/>
      <c r="P61" s="851"/>
      <c r="Q61" s="851"/>
      <c r="R61" s="851"/>
      <c r="S61" s="851"/>
      <c r="T61" s="851"/>
      <c r="U61" s="851"/>
      <c r="V61" s="851"/>
      <c r="W61" s="851"/>
      <c r="X61" s="851"/>
      <c r="Y61" s="851"/>
      <c r="Z61" s="851"/>
    </row>
    <row r="62" spans="1:27" s="345" customFormat="1" ht="4.5" customHeight="1">
      <c r="C62" s="615"/>
      <c r="D62" s="616"/>
      <c r="E62" s="616"/>
      <c r="F62" s="616"/>
      <c r="G62" s="616"/>
      <c r="H62" s="616"/>
      <c r="I62" s="616"/>
      <c r="J62" s="617"/>
      <c r="K62" s="617"/>
      <c r="L62" s="617"/>
      <c r="M62" s="617"/>
      <c r="N62" s="617"/>
      <c r="O62" s="617"/>
      <c r="P62" s="617"/>
      <c r="Q62" s="617"/>
      <c r="R62" s="617"/>
      <c r="S62" s="617"/>
      <c r="T62" s="617"/>
      <c r="U62" s="617"/>
      <c r="V62" s="617"/>
      <c r="W62" s="617"/>
      <c r="X62" s="617"/>
      <c r="Y62" s="617"/>
      <c r="Z62" s="617"/>
    </row>
    <row r="63" spans="1:27" ht="213" customHeight="1">
      <c r="B63" s="347">
        <v>3</v>
      </c>
      <c r="C63" s="851" t="s">
        <v>16065</v>
      </c>
      <c r="D63" s="851"/>
      <c r="E63" s="851"/>
      <c r="F63" s="851"/>
      <c r="G63" s="851"/>
      <c r="H63" s="851"/>
      <c r="I63" s="851"/>
      <c r="J63" s="851"/>
      <c r="K63" s="851"/>
      <c r="L63" s="851"/>
      <c r="M63" s="851"/>
      <c r="N63" s="851"/>
      <c r="O63" s="851"/>
      <c r="P63" s="851"/>
      <c r="Q63" s="851"/>
      <c r="R63" s="851"/>
      <c r="S63" s="851"/>
      <c r="T63" s="851"/>
      <c r="U63" s="851"/>
      <c r="V63" s="851"/>
      <c r="W63" s="851"/>
      <c r="X63" s="851"/>
      <c r="Y63" s="851"/>
      <c r="Z63" s="851"/>
    </row>
    <row r="64" spans="1:27" s="345" customFormat="1" ht="4.5" customHeight="1">
      <c r="C64" s="615"/>
      <c r="D64" s="616"/>
      <c r="E64" s="616"/>
      <c r="F64" s="616"/>
      <c r="G64" s="616"/>
      <c r="H64" s="616"/>
      <c r="I64" s="616"/>
      <c r="J64" s="617"/>
      <c r="K64" s="617"/>
      <c r="L64" s="617"/>
      <c r="M64" s="617"/>
      <c r="N64" s="617"/>
      <c r="O64" s="617"/>
      <c r="P64" s="617"/>
      <c r="Q64" s="617"/>
      <c r="R64" s="617"/>
      <c r="S64" s="617"/>
      <c r="T64" s="617"/>
      <c r="U64" s="617"/>
      <c r="V64" s="617"/>
      <c r="W64" s="617"/>
      <c r="X64" s="617"/>
      <c r="Y64" s="617"/>
      <c r="Z64" s="617"/>
    </row>
    <row r="65" spans="2:26" ht="58.8" customHeight="1">
      <c r="B65" s="347">
        <v>4</v>
      </c>
      <c r="C65" s="851" t="s">
        <v>16066</v>
      </c>
      <c r="D65" s="851"/>
      <c r="E65" s="851"/>
      <c r="F65" s="851"/>
      <c r="G65" s="851"/>
      <c r="H65" s="851"/>
      <c r="I65" s="851"/>
      <c r="J65" s="851"/>
      <c r="K65" s="851"/>
      <c r="L65" s="851"/>
      <c r="M65" s="851"/>
      <c r="N65" s="851"/>
      <c r="O65" s="851"/>
      <c r="P65" s="851"/>
      <c r="Q65" s="851"/>
      <c r="R65" s="851"/>
      <c r="S65" s="851"/>
      <c r="T65" s="851"/>
      <c r="U65" s="851"/>
      <c r="V65" s="851"/>
      <c r="W65" s="851"/>
      <c r="X65" s="851"/>
      <c r="Y65" s="851"/>
      <c r="Z65" s="851"/>
    </row>
    <row r="66" spans="2:26" s="345" customFormat="1" ht="4.5" customHeight="1">
      <c r="C66" s="615"/>
      <c r="D66" s="616"/>
      <c r="E66" s="616"/>
      <c r="F66" s="616"/>
      <c r="G66" s="616"/>
      <c r="H66" s="616"/>
      <c r="I66" s="616"/>
      <c r="J66" s="617"/>
      <c r="K66" s="617"/>
      <c r="L66" s="617"/>
      <c r="M66" s="617"/>
      <c r="N66" s="617"/>
      <c r="O66" s="617"/>
      <c r="P66" s="617"/>
      <c r="Q66" s="617"/>
      <c r="R66" s="617"/>
      <c r="S66" s="617"/>
      <c r="T66" s="617"/>
      <c r="U66" s="617"/>
      <c r="V66" s="617"/>
      <c r="W66" s="617"/>
      <c r="X66" s="617"/>
      <c r="Y66" s="617"/>
      <c r="Z66" s="617"/>
    </row>
    <row r="67" spans="2:26" ht="30.6" customHeight="1">
      <c r="B67" s="347">
        <v>5</v>
      </c>
      <c r="C67" s="851" t="s">
        <v>4107</v>
      </c>
      <c r="D67" s="851"/>
      <c r="E67" s="851"/>
      <c r="F67" s="851"/>
      <c r="G67" s="851"/>
      <c r="H67" s="851"/>
      <c r="I67" s="851"/>
      <c r="J67" s="851"/>
      <c r="K67" s="851"/>
      <c r="L67" s="851"/>
      <c r="M67" s="851"/>
      <c r="N67" s="851"/>
      <c r="O67" s="851"/>
      <c r="P67" s="851"/>
      <c r="Q67" s="851"/>
      <c r="R67" s="851"/>
      <c r="S67" s="851"/>
      <c r="T67" s="851"/>
      <c r="U67" s="851"/>
      <c r="V67" s="851"/>
      <c r="W67" s="851"/>
      <c r="X67" s="851"/>
      <c r="Y67" s="851"/>
      <c r="Z67" s="851"/>
    </row>
    <row r="68" spans="2:26" s="345" customFormat="1" ht="4.5" customHeight="1">
      <c r="C68" s="615"/>
      <c r="D68" s="616"/>
      <c r="E68" s="616"/>
      <c r="F68" s="616"/>
      <c r="G68" s="616"/>
      <c r="H68" s="616"/>
      <c r="I68" s="616"/>
      <c r="J68" s="617"/>
      <c r="K68" s="617"/>
      <c r="L68" s="617"/>
      <c r="M68" s="617"/>
      <c r="N68" s="617"/>
      <c r="O68" s="617"/>
      <c r="P68" s="617"/>
      <c r="Q68" s="617"/>
      <c r="R68" s="617"/>
      <c r="S68" s="617"/>
      <c r="T68" s="617"/>
      <c r="U68" s="617"/>
      <c r="V68" s="617"/>
      <c r="W68" s="617"/>
      <c r="X68" s="617"/>
      <c r="Y68" s="617"/>
      <c r="Z68" s="617"/>
    </row>
    <row r="69" spans="2:26" ht="30.6" customHeight="1">
      <c r="B69" s="117">
        <v>6</v>
      </c>
      <c r="C69" s="851" t="s">
        <v>16067</v>
      </c>
      <c r="D69" s="851"/>
      <c r="E69" s="851"/>
      <c r="F69" s="851"/>
      <c r="G69" s="851"/>
      <c r="H69" s="851"/>
      <c r="I69" s="851"/>
      <c r="J69" s="851"/>
      <c r="K69" s="851"/>
      <c r="L69" s="851"/>
      <c r="M69" s="851"/>
      <c r="N69" s="851"/>
      <c r="O69" s="851"/>
      <c r="P69" s="851"/>
      <c r="Q69" s="851"/>
      <c r="R69" s="851"/>
      <c r="S69" s="851"/>
      <c r="T69" s="851"/>
      <c r="U69" s="851"/>
      <c r="V69" s="851"/>
      <c r="W69" s="851"/>
      <c r="X69" s="851"/>
      <c r="Y69" s="851"/>
      <c r="Z69" s="851"/>
    </row>
    <row r="70" spans="2:26" s="345" customFormat="1" ht="4.5" customHeight="1">
      <c r="C70" s="615"/>
      <c r="D70" s="616"/>
      <c r="E70" s="616"/>
      <c r="F70" s="616"/>
      <c r="G70" s="616"/>
      <c r="H70" s="616"/>
      <c r="I70" s="616"/>
      <c r="J70" s="617"/>
      <c r="K70" s="617"/>
      <c r="L70" s="617"/>
      <c r="M70" s="617"/>
      <c r="N70" s="617"/>
      <c r="O70" s="617"/>
      <c r="P70" s="617"/>
      <c r="Q70" s="617"/>
      <c r="R70" s="617"/>
      <c r="S70" s="617"/>
      <c r="T70" s="617"/>
      <c r="U70" s="617"/>
      <c r="V70" s="617"/>
      <c r="W70" s="617"/>
      <c r="X70" s="617"/>
      <c r="Y70" s="617"/>
      <c r="Z70" s="617"/>
    </row>
    <row r="71" spans="2:26" ht="240" customHeight="1">
      <c r="B71" s="347">
        <v>7</v>
      </c>
      <c r="C71" s="851" t="s">
        <v>4108</v>
      </c>
      <c r="D71" s="851"/>
      <c r="E71" s="851"/>
      <c r="F71" s="851"/>
      <c r="G71" s="851"/>
      <c r="H71" s="851"/>
      <c r="I71" s="851"/>
      <c r="J71" s="851"/>
      <c r="K71" s="851"/>
      <c r="L71" s="851"/>
      <c r="M71" s="851"/>
      <c r="N71" s="851"/>
      <c r="O71" s="851"/>
      <c r="P71" s="851"/>
      <c r="Q71" s="851"/>
      <c r="R71" s="851"/>
      <c r="S71" s="851"/>
      <c r="T71" s="851"/>
      <c r="U71" s="851"/>
      <c r="V71" s="851"/>
      <c r="W71" s="851"/>
      <c r="X71" s="851"/>
      <c r="Y71" s="851"/>
      <c r="Z71" s="851"/>
    </row>
    <row r="72" spans="2:26" s="345" customFormat="1" ht="4.5" customHeight="1">
      <c r="C72" s="615"/>
      <c r="D72" s="616"/>
      <c r="E72" s="616"/>
      <c r="F72" s="616"/>
      <c r="G72" s="616"/>
      <c r="H72" s="616"/>
      <c r="I72" s="616"/>
      <c r="J72" s="617"/>
      <c r="K72" s="617"/>
      <c r="L72" s="617"/>
      <c r="M72" s="617"/>
      <c r="N72" s="617"/>
      <c r="O72" s="617"/>
      <c r="P72" s="617"/>
      <c r="Q72" s="617"/>
      <c r="R72" s="617"/>
      <c r="S72" s="617"/>
      <c r="T72" s="617"/>
      <c r="U72" s="617"/>
      <c r="V72" s="617"/>
      <c r="W72" s="617"/>
      <c r="X72" s="617"/>
      <c r="Y72" s="617"/>
      <c r="Z72" s="617"/>
    </row>
    <row r="73" spans="2:26" ht="48.6" customHeight="1">
      <c r="B73" s="347">
        <v>8</v>
      </c>
      <c r="C73" s="851" t="s">
        <v>4111</v>
      </c>
      <c r="D73" s="851"/>
      <c r="E73" s="851"/>
      <c r="F73" s="851"/>
      <c r="G73" s="851"/>
      <c r="H73" s="851"/>
      <c r="I73" s="851"/>
      <c r="J73" s="851"/>
      <c r="K73" s="851"/>
      <c r="L73" s="851"/>
      <c r="M73" s="851"/>
      <c r="N73" s="851"/>
      <c r="O73" s="851"/>
      <c r="P73" s="851"/>
      <c r="Q73" s="851"/>
      <c r="R73" s="851"/>
      <c r="S73" s="851"/>
      <c r="T73" s="851"/>
      <c r="U73" s="851"/>
      <c r="V73" s="851"/>
      <c r="W73" s="851"/>
      <c r="X73" s="851"/>
      <c r="Y73" s="851"/>
      <c r="Z73" s="851"/>
    </row>
    <row r="74" spans="2:26" s="345" customFormat="1" ht="4.5" customHeight="1">
      <c r="C74" s="615"/>
      <c r="D74" s="616"/>
      <c r="E74" s="616"/>
      <c r="F74" s="616"/>
      <c r="G74" s="616"/>
      <c r="H74" s="616"/>
      <c r="I74" s="616"/>
      <c r="J74" s="617"/>
      <c r="K74" s="617"/>
      <c r="L74" s="617"/>
      <c r="M74" s="617"/>
      <c r="N74" s="617"/>
      <c r="O74" s="617"/>
      <c r="P74" s="617"/>
      <c r="Q74" s="617"/>
      <c r="R74" s="617"/>
      <c r="S74" s="617"/>
      <c r="T74" s="617"/>
      <c r="U74" s="617"/>
      <c r="V74" s="617"/>
      <c r="W74" s="617"/>
      <c r="X74" s="617"/>
      <c r="Y74" s="617"/>
      <c r="Z74" s="617"/>
    </row>
    <row r="75" spans="2:26" ht="57" customHeight="1">
      <c r="B75" s="347">
        <v>9</v>
      </c>
      <c r="C75" s="851" t="s">
        <v>4112</v>
      </c>
      <c r="D75" s="851"/>
      <c r="E75" s="851"/>
      <c r="F75" s="851"/>
      <c r="G75" s="851"/>
      <c r="H75" s="851"/>
      <c r="I75" s="851"/>
      <c r="J75" s="851"/>
      <c r="K75" s="851"/>
      <c r="L75" s="851"/>
      <c r="M75" s="851"/>
      <c r="N75" s="851"/>
      <c r="O75" s="851"/>
      <c r="P75" s="851"/>
      <c r="Q75" s="851"/>
      <c r="R75" s="851"/>
      <c r="S75" s="851"/>
      <c r="T75" s="851"/>
      <c r="U75" s="851"/>
      <c r="V75" s="851"/>
      <c r="W75" s="851"/>
      <c r="X75" s="851"/>
      <c r="Y75" s="851"/>
      <c r="Z75" s="851"/>
    </row>
    <row r="76" spans="2:26" s="345" customFormat="1" ht="4.5" customHeight="1">
      <c r="C76" s="615"/>
      <c r="D76" s="616"/>
      <c r="E76" s="616"/>
      <c r="F76" s="616"/>
      <c r="G76" s="616"/>
      <c r="H76" s="616"/>
      <c r="I76" s="616"/>
      <c r="J76" s="617"/>
      <c r="K76" s="617"/>
      <c r="L76" s="617"/>
      <c r="M76" s="617"/>
      <c r="N76" s="617"/>
      <c r="O76" s="617"/>
      <c r="P76" s="617"/>
      <c r="Q76" s="617"/>
      <c r="R76" s="617"/>
      <c r="S76" s="617"/>
      <c r="T76" s="617"/>
      <c r="U76" s="617"/>
      <c r="V76" s="617"/>
      <c r="W76" s="617"/>
      <c r="X76" s="617"/>
      <c r="Y76" s="617"/>
      <c r="Z76" s="617"/>
    </row>
    <row r="77" spans="2:26" ht="46.8" customHeight="1">
      <c r="B77" s="347">
        <v>10</v>
      </c>
      <c r="C77" s="851" t="s">
        <v>16068</v>
      </c>
      <c r="D77" s="851"/>
      <c r="E77" s="851"/>
      <c r="F77" s="851"/>
      <c r="G77" s="851"/>
      <c r="H77" s="851"/>
      <c r="I77" s="851"/>
      <c r="J77" s="851"/>
      <c r="K77" s="851"/>
      <c r="L77" s="851"/>
      <c r="M77" s="851"/>
      <c r="N77" s="851"/>
      <c r="O77" s="851"/>
      <c r="P77" s="851"/>
      <c r="Q77" s="851"/>
      <c r="R77" s="851"/>
      <c r="S77" s="851"/>
      <c r="T77" s="851"/>
      <c r="U77" s="851"/>
      <c r="V77" s="851"/>
      <c r="W77" s="851"/>
      <c r="X77" s="851"/>
      <c r="Y77" s="851"/>
      <c r="Z77" s="851"/>
    </row>
    <row r="78" spans="2:26" s="345" customFormat="1" ht="4.5" customHeight="1">
      <c r="C78" s="615"/>
      <c r="D78" s="616"/>
      <c r="E78" s="616"/>
      <c r="F78" s="616"/>
      <c r="G78" s="616"/>
      <c r="H78" s="616"/>
      <c r="I78" s="616"/>
      <c r="J78" s="617"/>
      <c r="K78" s="617"/>
      <c r="L78" s="617"/>
      <c r="M78" s="617"/>
      <c r="N78" s="617"/>
      <c r="O78" s="617"/>
      <c r="P78" s="617"/>
      <c r="Q78" s="617"/>
      <c r="R78" s="617"/>
      <c r="S78" s="617"/>
      <c r="T78" s="617"/>
      <c r="U78" s="617"/>
      <c r="V78" s="617"/>
      <c r="W78" s="617"/>
      <c r="X78" s="617"/>
      <c r="Y78" s="617"/>
      <c r="Z78" s="617"/>
    </row>
    <row r="79" spans="2:26" ht="37.799999999999997" customHeight="1">
      <c r="B79" s="347">
        <v>11</v>
      </c>
      <c r="C79" s="851" t="s">
        <v>4146</v>
      </c>
      <c r="D79" s="851"/>
      <c r="E79" s="851"/>
      <c r="F79" s="851"/>
      <c r="G79" s="851"/>
      <c r="H79" s="851"/>
      <c r="I79" s="851"/>
      <c r="J79" s="851"/>
      <c r="K79" s="851"/>
      <c r="L79" s="851"/>
      <c r="M79" s="851"/>
      <c r="N79" s="851"/>
      <c r="O79" s="851"/>
      <c r="P79" s="851"/>
      <c r="Q79" s="851"/>
      <c r="R79" s="851"/>
      <c r="S79" s="851"/>
      <c r="T79" s="851"/>
      <c r="U79" s="851"/>
      <c r="V79" s="851"/>
      <c r="W79" s="851"/>
      <c r="X79" s="851"/>
      <c r="Y79" s="851"/>
      <c r="Z79" s="851"/>
    </row>
    <row r="85" ht="13.5" customHeight="1"/>
  </sheetData>
  <mergeCells count="93">
    <mergeCell ref="T48:V48"/>
    <mergeCell ref="W48:Z48"/>
    <mergeCell ref="M49:O49"/>
    <mergeCell ref="Z12:Z13"/>
    <mergeCell ref="U12:U13"/>
    <mergeCell ref="V12:V13"/>
    <mergeCell ref="W12:W13"/>
    <mergeCell ref="X12:X13"/>
    <mergeCell ref="Y12:Y13"/>
    <mergeCell ref="I16:Z19"/>
    <mergeCell ref="G36:K36"/>
    <mergeCell ref="B50:L51"/>
    <mergeCell ref="B52:L53"/>
    <mergeCell ref="M52:Z53"/>
    <mergeCell ref="M50:Z51"/>
    <mergeCell ref="C44:D44"/>
    <mergeCell ref="B46:F49"/>
    <mergeCell ref="G46:L49"/>
    <mergeCell ref="M46:O46"/>
    <mergeCell ref="P46:Q46"/>
    <mergeCell ref="S46:T46"/>
    <mergeCell ref="M47:O47"/>
    <mergeCell ref="P47:S47"/>
    <mergeCell ref="T47:V47"/>
    <mergeCell ref="W47:Z47"/>
    <mergeCell ref="M48:O48"/>
    <mergeCell ref="P48:S48"/>
    <mergeCell ref="B2:Y5"/>
    <mergeCell ref="F7:V8"/>
    <mergeCell ref="B10:H11"/>
    <mergeCell ref="I10:Z11"/>
    <mergeCell ref="B12:H13"/>
    <mergeCell ref="B14:F19"/>
    <mergeCell ref="G14:H15"/>
    <mergeCell ref="I14:Z15"/>
    <mergeCell ref="G16:H19"/>
    <mergeCell ref="I12:I13"/>
    <mergeCell ref="J12:Q13"/>
    <mergeCell ref="R12:R13"/>
    <mergeCell ref="S12:T13"/>
    <mergeCell ref="C77:Z77"/>
    <mergeCell ref="C79:Z79"/>
    <mergeCell ref="B29:Z29"/>
    <mergeCell ref="B35:Z35"/>
    <mergeCell ref="B30:C34"/>
    <mergeCell ref="D30:F32"/>
    <mergeCell ref="G30:K30"/>
    <mergeCell ref="L30:M30"/>
    <mergeCell ref="O30:P30"/>
    <mergeCell ref="Q30:U30"/>
    <mergeCell ref="V30:Z30"/>
    <mergeCell ref="G31:K31"/>
    <mergeCell ref="L31:P31"/>
    <mergeCell ref="Q31:U31"/>
    <mergeCell ref="V31:Z31"/>
    <mergeCell ref="G32:K32"/>
    <mergeCell ref="C67:Z67"/>
    <mergeCell ref="C69:Z69"/>
    <mergeCell ref="C71:Z71"/>
    <mergeCell ref="C73:Z73"/>
    <mergeCell ref="C75:Z75"/>
    <mergeCell ref="C61:Z61"/>
    <mergeCell ref="C63:Z63"/>
    <mergeCell ref="C65:Z65"/>
    <mergeCell ref="L32:P32"/>
    <mergeCell ref="Q32:U32"/>
    <mergeCell ref="V32:Z32"/>
    <mergeCell ref="D33:F34"/>
    <mergeCell ref="G33:Z34"/>
    <mergeCell ref="P49:Z49"/>
    <mergeCell ref="B36:C40"/>
    <mergeCell ref="L36:M36"/>
    <mergeCell ref="O36:P36"/>
    <mergeCell ref="Q36:U36"/>
    <mergeCell ref="V36:Z36"/>
    <mergeCell ref="G37:K37"/>
    <mergeCell ref="L37:P37"/>
    <mergeCell ref="B20:F22"/>
    <mergeCell ref="G20:H22"/>
    <mergeCell ref="B23:H23"/>
    <mergeCell ref="I23:J23"/>
    <mergeCell ref="C59:Z59"/>
    <mergeCell ref="B24:H26"/>
    <mergeCell ref="I24:Z26"/>
    <mergeCell ref="G39:Z40"/>
    <mergeCell ref="Q37:U37"/>
    <mergeCell ref="V37:Z37"/>
    <mergeCell ref="G38:K38"/>
    <mergeCell ref="L38:P38"/>
    <mergeCell ref="Q38:U38"/>
    <mergeCell ref="V38:Z38"/>
    <mergeCell ref="D39:F40"/>
    <mergeCell ref="D36:F38"/>
  </mergeCells>
  <phoneticPr fontId="3"/>
  <dataValidations count="5">
    <dataValidation type="list" allowBlank="1" showErrorMessage="1" promptTitle="【学校】運営単位" prompt="学校の場合どちらかを選択してください。_x000a_共同調理場：給食センター等_x000a_単独実施：自校給食" sqref="J21 N21 S21" xr:uid="{BDE273A2-3A2A-4014-B430-20B3A2C32061}">
      <formula1>〇</formula1>
    </dataValidation>
    <dataValidation type="list" allowBlank="1" showInputMessage="1" showErrorMessage="1" sqref="Y12:Y13 O23 I44" xr:uid="{334757E1-A99B-417F-BA5C-8FD992E12904}">
      <formula1>日</formula1>
    </dataValidation>
    <dataValidation type="list" allowBlank="1" showInputMessage="1" showErrorMessage="1" sqref="W12:W13 M23 G44" xr:uid="{C3A3F161-FFFE-4089-B906-FAEA10DCBFF0}">
      <formula1>月</formula1>
    </dataValidation>
    <dataValidation type="list" allowBlank="1" showInputMessage="1" showErrorMessage="1" sqref="U12:U13 K23 E44" xr:uid="{E6573713-2124-450C-88FF-5A5F55B78969}">
      <formula1>年</formula1>
    </dataValidation>
    <dataValidation type="list" allowBlank="1" showInputMessage="1" showErrorMessage="1" sqref="S12:T13 I23:J23 C44:D44" xr:uid="{ECF8227E-1963-4B44-AB1D-89A859649149}">
      <formula1>元号</formula1>
    </dataValidation>
  </dataValidations>
  <pageMargins left="0.7" right="0.7" top="0.75" bottom="0.75" header="0.3" footer="0.3"/>
  <pageSetup paperSize="9" scale="44" orientation="portrait" r:id="rId1"/>
  <rowBreaks count="1" manualBreakCount="1">
    <brk id="28" max="52" man="1"/>
  </row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11BCD-D9CD-4D14-B445-AE42003938BE}">
  <sheetPr codeName="Sheet33"/>
  <dimension ref="A1:BA103"/>
  <sheetViews>
    <sheetView view="pageBreakPreview" zoomScaleNormal="100" zoomScaleSheetLayoutView="100" workbookViewId="0"/>
  </sheetViews>
  <sheetFormatPr defaultColWidth="3" defaultRowHeight="18"/>
  <cols>
    <col min="1" max="1" width="1.5" customWidth="1"/>
    <col min="26" max="26" width="2.69921875" customWidth="1"/>
    <col min="27" max="27" width="1.19921875" customWidth="1"/>
  </cols>
  <sheetData>
    <row r="1" spans="1:31" s="1" customFormat="1" ht="12" customHeight="1">
      <c r="B1" s="1" t="s">
        <v>4113</v>
      </c>
    </row>
    <row r="2" spans="1:31" s="1" customFormat="1" ht="12" customHeight="1">
      <c r="C2" s="1136" t="s">
        <v>4103</v>
      </c>
      <c r="D2" s="1136"/>
      <c r="E2" s="1136"/>
      <c r="F2" s="1136"/>
      <c r="G2" s="1136"/>
      <c r="H2" s="1136"/>
      <c r="I2" s="1136"/>
      <c r="J2" s="1136"/>
      <c r="K2" s="1136"/>
      <c r="L2" s="1136"/>
      <c r="M2" s="1136"/>
      <c r="N2" s="1136"/>
      <c r="O2" s="1136"/>
      <c r="P2" s="1136"/>
      <c r="Q2" s="1136"/>
      <c r="R2" s="1136"/>
      <c r="S2" s="1136"/>
      <c r="T2" s="1136"/>
      <c r="U2" s="1136"/>
      <c r="V2" s="1136"/>
      <c r="W2" s="1136"/>
      <c r="X2" s="1136"/>
      <c r="Y2" s="1136"/>
      <c r="Z2" s="1136"/>
    </row>
    <row r="3" spans="1:31" s="1" customFormat="1" ht="12" customHeight="1">
      <c r="C3" s="1136"/>
      <c r="D3" s="1136"/>
      <c r="E3" s="1136"/>
      <c r="F3" s="1136"/>
      <c r="G3" s="1136"/>
      <c r="H3" s="1136"/>
      <c r="I3" s="1136"/>
      <c r="J3" s="1136"/>
      <c r="K3" s="1136"/>
      <c r="L3" s="1136"/>
      <c r="M3" s="1136"/>
      <c r="N3" s="1136"/>
      <c r="O3" s="1136"/>
      <c r="P3" s="1136"/>
      <c r="Q3" s="1136"/>
      <c r="R3" s="1136"/>
      <c r="S3" s="1136"/>
      <c r="T3" s="1136"/>
      <c r="U3" s="1136"/>
      <c r="V3" s="1136"/>
      <c r="W3" s="1136"/>
      <c r="X3" s="1136"/>
      <c r="Y3" s="1136"/>
      <c r="Z3" s="1136"/>
    </row>
    <row r="4" spans="1:31" s="1" customFormat="1" ht="12" customHeight="1">
      <c r="C4" s="1136"/>
      <c r="D4" s="1136"/>
      <c r="E4" s="1136"/>
      <c r="F4" s="1136"/>
      <c r="G4" s="1136"/>
      <c r="H4" s="1136"/>
      <c r="I4" s="1136"/>
      <c r="J4" s="1136"/>
      <c r="K4" s="1136"/>
      <c r="L4" s="1136"/>
      <c r="M4" s="1136"/>
      <c r="N4" s="1136"/>
      <c r="O4" s="1136"/>
      <c r="P4" s="1136"/>
      <c r="Q4" s="1136"/>
      <c r="R4" s="1136"/>
      <c r="S4" s="1136"/>
      <c r="T4" s="1136"/>
      <c r="U4" s="1136"/>
      <c r="V4" s="1136"/>
      <c r="W4" s="1136"/>
      <c r="X4" s="1136"/>
      <c r="Y4" s="1136"/>
      <c r="Z4" s="1136"/>
      <c r="AE4" s="121"/>
    </row>
    <row r="5" spans="1:31" s="1" customFormat="1" ht="16.5" customHeight="1">
      <c r="C5" s="1136"/>
      <c r="D5" s="1136"/>
      <c r="E5" s="1136"/>
      <c r="F5" s="1136"/>
      <c r="G5" s="1136"/>
      <c r="H5" s="1136"/>
      <c r="I5" s="1136"/>
      <c r="J5" s="1136"/>
      <c r="K5" s="1136"/>
      <c r="L5" s="1136"/>
      <c r="M5" s="1136"/>
      <c r="N5" s="1136"/>
      <c r="O5" s="1136"/>
      <c r="P5" s="1136"/>
      <c r="Q5" s="1136"/>
      <c r="R5" s="1136"/>
      <c r="S5" s="1136"/>
      <c r="T5" s="1136"/>
      <c r="U5" s="1136"/>
      <c r="V5" s="1136"/>
      <c r="W5" s="1136"/>
      <c r="X5" s="1136"/>
      <c r="Y5" s="1136"/>
      <c r="Z5" s="1136"/>
    </row>
    <row r="6" spans="1:31" s="1" customFormat="1" ht="12" customHeight="1">
      <c r="B6" s="122"/>
      <c r="C6" s="122"/>
      <c r="D6" s="122"/>
      <c r="E6" s="122"/>
      <c r="F6" s="122"/>
      <c r="G6" s="122"/>
      <c r="H6" s="122"/>
      <c r="I6" s="122"/>
      <c r="J6" s="122"/>
      <c r="K6" s="122"/>
      <c r="L6" s="122"/>
      <c r="M6" s="122"/>
      <c r="N6" s="122"/>
      <c r="O6" s="122"/>
      <c r="P6" s="122"/>
      <c r="Q6" s="122"/>
      <c r="R6" s="122"/>
      <c r="S6" s="122"/>
      <c r="T6" s="122"/>
      <c r="U6" s="122"/>
      <c r="V6" s="122"/>
      <c r="W6" s="122"/>
      <c r="X6" s="122"/>
      <c r="Y6" s="122"/>
    </row>
    <row r="7" spans="1:31">
      <c r="A7" s="1"/>
      <c r="B7" s="1"/>
      <c r="C7" s="1"/>
      <c r="D7" s="1"/>
      <c r="E7" s="1"/>
      <c r="F7" s="1204" t="s">
        <v>4105</v>
      </c>
      <c r="G7" s="1204"/>
      <c r="H7" s="1204"/>
      <c r="I7" s="1204"/>
      <c r="J7" s="1204"/>
      <c r="K7" s="1204"/>
      <c r="L7" s="1204"/>
      <c r="M7" s="1204"/>
      <c r="N7" s="1204"/>
      <c r="O7" s="1204"/>
      <c r="P7" s="1204"/>
      <c r="Q7" s="1204"/>
      <c r="R7" s="1204"/>
      <c r="S7" s="1204"/>
      <c r="T7" s="1204"/>
      <c r="U7" s="1204"/>
      <c r="V7" s="1204"/>
      <c r="W7" s="1"/>
      <c r="X7" s="861"/>
      <c r="Y7" s="861"/>
      <c r="Z7" s="1"/>
      <c r="AA7" s="1"/>
    </row>
    <row r="8" spans="1:31">
      <c r="A8" s="1"/>
      <c r="B8" s="1"/>
      <c r="C8" s="1"/>
      <c r="D8" s="1"/>
      <c r="E8" s="1"/>
      <c r="F8" s="1204"/>
      <c r="G8" s="1204"/>
      <c r="H8" s="1204"/>
      <c r="I8" s="1204"/>
      <c r="J8" s="1204"/>
      <c r="K8" s="1204"/>
      <c r="L8" s="1204"/>
      <c r="M8" s="1204"/>
      <c r="N8" s="1204"/>
      <c r="O8" s="1204"/>
      <c r="P8" s="1204"/>
      <c r="Q8" s="1204"/>
      <c r="R8" s="1204"/>
      <c r="S8" s="1204"/>
      <c r="T8" s="1204"/>
      <c r="U8" s="1204"/>
      <c r="V8" s="1204"/>
      <c r="W8" s="1"/>
      <c r="X8" s="1"/>
      <c r="Y8" s="1"/>
      <c r="Z8" s="1"/>
      <c r="AA8" s="1"/>
    </row>
    <row r="9" spans="1:31">
      <c r="A9" s="1"/>
      <c r="B9" s="1"/>
      <c r="C9" s="1"/>
      <c r="D9" s="1"/>
      <c r="E9" s="1"/>
      <c r="F9" s="1"/>
      <c r="G9" s="1"/>
      <c r="H9" s="1"/>
      <c r="I9" s="1"/>
      <c r="J9" s="1"/>
      <c r="K9" s="1"/>
      <c r="L9" s="1"/>
      <c r="M9" s="1"/>
      <c r="N9" s="1"/>
      <c r="O9" s="1"/>
      <c r="P9" s="1"/>
      <c r="Q9" s="1"/>
      <c r="R9" s="1"/>
      <c r="S9" s="1"/>
      <c r="T9" s="1"/>
      <c r="U9" s="1"/>
      <c r="V9" s="1"/>
      <c r="W9" s="1"/>
      <c r="X9" s="1"/>
      <c r="Y9" s="1"/>
      <c r="Z9" s="1"/>
      <c r="AA9" s="1"/>
    </row>
    <row r="10" spans="1:31">
      <c r="A10" s="1"/>
      <c r="B10" s="895" t="s">
        <v>4097</v>
      </c>
      <c r="C10" s="896"/>
      <c r="D10" s="896"/>
      <c r="E10" s="896"/>
      <c r="F10" s="896"/>
      <c r="G10" s="896"/>
      <c r="H10" s="897"/>
      <c r="I10" s="889"/>
      <c r="J10" s="890"/>
      <c r="K10" s="890"/>
      <c r="L10" s="890"/>
      <c r="M10" s="890"/>
      <c r="N10" s="890"/>
      <c r="O10" s="890"/>
      <c r="P10" s="890"/>
      <c r="Q10" s="890"/>
      <c r="R10" s="890"/>
      <c r="S10" s="890"/>
      <c r="T10" s="890"/>
      <c r="U10" s="890"/>
      <c r="V10" s="890"/>
      <c r="W10" s="890"/>
      <c r="X10" s="890"/>
      <c r="Y10" s="890"/>
      <c r="Z10" s="891"/>
      <c r="AA10" s="1"/>
    </row>
    <row r="11" spans="1:31">
      <c r="A11" s="1"/>
      <c r="B11" s="898"/>
      <c r="C11" s="899"/>
      <c r="D11" s="899"/>
      <c r="E11" s="899"/>
      <c r="F11" s="899"/>
      <c r="G11" s="899"/>
      <c r="H11" s="900"/>
      <c r="I11" s="892"/>
      <c r="J11" s="893"/>
      <c r="K11" s="893"/>
      <c r="L11" s="893"/>
      <c r="M11" s="893"/>
      <c r="N11" s="893"/>
      <c r="O11" s="893"/>
      <c r="P11" s="893"/>
      <c r="Q11" s="893"/>
      <c r="R11" s="893"/>
      <c r="S11" s="893"/>
      <c r="T11" s="893"/>
      <c r="U11" s="893"/>
      <c r="V11" s="893"/>
      <c r="W11" s="893"/>
      <c r="X11" s="893"/>
      <c r="Y11" s="893"/>
      <c r="Z11" s="894"/>
      <c r="AA11" s="1"/>
    </row>
    <row r="12" spans="1:31">
      <c r="A12" s="1"/>
      <c r="B12" s="879" t="s">
        <v>4104</v>
      </c>
      <c r="C12" s="880"/>
      <c r="D12" s="880"/>
      <c r="E12" s="880"/>
      <c r="F12" s="880"/>
      <c r="G12" s="880"/>
      <c r="H12" s="881"/>
      <c r="I12" s="1082" t="s">
        <v>4095</v>
      </c>
      <c r="J12" s="1012"/>
      <c r="K12" s="1012"/>
      <c r="L12" s="1012"/>
      <c r="M12" s="1012"/>
      <c r="N12" s="1012"/>
      <c r="O12" s="1012"/>
      <c r="P12" s="1012"/>
      <c r="Q12" s="1012"/>
      <c r="R12" s="1205" t="s">
        <v>4096</v>
      </c>
      <c r="S12" s="968"/>
      <c r="T12" s="969"/>
      <c r="U12" s="1012"/>
      <c r="V12" s="1012" t="s">
        <v>12</v>
      </c>
      <c r="W12" s="1012"/>
      <c r="X12" s="1012" t="s">
        <v>11</v>
      </c>
      <c r="Y12" s="1012"/>
      <c r="Z12" s="1078" t="s">
        <v>227</v>
      </c>
      <c r="AA12" s="1"/>
    </row>
    <row r="13" spans="1:31">
      <c r="A13" s="1"/>
      <c r="B13" s="882"/>
      <c r="C13" s="883"/>
      <c r="D13" s="883"/>
      <c r="E13" s="883"/>
      <c r="F13" s="883"/>
      <c r="G13" s="883"/>
      <c r="H13" s="884"/>
      <c r="I13" s="1083"/>
      <c r="J13" s="1013"/>
      <c r="K13" s="1013"/>
      <c r="L13" s="1013"/>
      <c r="M13" s="1013"/>
      <c r="N13" s="1013"/>
      <c r="O13" s="1013"/>
      <c r="P13" s="1013"/>
      <c r="Q13" s="1013"/>
      <c r="R13" s="1206"/>
      <c r="S13" s="970"/>
      <c r="T13" s="971"/>
      <c r="U13" s="1013"/>
      <c r="V13" s="1013"/>
      <c r="W13" s="1013"/>
      <c r="X13" s="1013"/>
      <c r="Y13" s="1013"/>
      <c r="Z13" s="1079"/>
      <c r="AA13" s="1"/>
    </row>
    <row r="14" spans="1:31">
      <c r="A14" s="1"/>
      <c r="B14" s="1147" t="s">
        <v>4098</v>
      </c>
      <c r="C14" s="1147"/>
      <c r="D14" s="1147"/>
      <c r="E14" s="1147"/>
      <c r="F14" s="1147"/>
      <c r="G14" s="1113" t="s">
        <v>3755</v>
      </c>
      <c r="H14" s="1113"/>
      <c r="I14" s="1115"/>
      <c r="J14" s="1115"/>
      <c r="K14" s="1115"/>
      <c r="L14" s="1115"/>
      <c r="M14" s="1115"/>
      <c r="N14" s="1115"/>
      <c r="O14" s="1115"/>
      <c r="P14" s="1115"/>
      <c r="Q14" s="1115"/>
      <c r="R14" s="1115"/>
      <c r="S14" s="1115"/>
      <c r="T14" s="1115"/>
      <c r="U14" s="1115"/>
      <c r="V14" s="1115"/>
      <c r="W14" s="1115"/>
      <c r="X14" s="1115"/>
      <c r="Y14" s="1115"/>
      <c r="Z14" s="1115"/>
      <c r="AA14" s="1"/>
    </row>
    <row r="15" spans="1:31">
      <c r="A15" s="1"/>
      <c r="B15" s="1147"/>
      <c r="C15" s="1147"/>
      <c r="D15" s="1147"/>
      <c r="E15" s="1147"/>
      <c r="F15" s="1147"/>
      <c r="G15" s="1113"/>
      <c r="H15" s="1113"/>
      <c r="I15" s="1115"/>
      <c r="J15" s="1115"/>
      <c r="K15" s="1115"/>
      <c r="L15" s="1115"/>
      <c r="M15" s="1115"/>
      <c r="N15" s="1115"/>
      <c r="O15" s="1115"/>
      <c r="P15" s="1115"/>
      <c r="Q15" s="1115"/>
      <c r="R15" s="1115"/>
      <c r="S15" s="1115"/>
      <c r="T15" s="1115"/>
      <c r="U15" s="1115"/>
      <c r="V15" s="1115"/>
      <c r="W15" s="1115"/>
      <c r="X15" s="1115"/>
      <c r="Y15" s="1115"/>
      <c r="Z15" s="1115"/>
      <c r="AA15" s="1"/>
    </row>
    <row r="16" spans="1:31">
      <c r="A16" s="1"/>
      <c r="B16" s="1147"/>
      <c r="C16" s="1147"/>
      <c r="D16" s="1147"/>
      <c r="E16" s="1147"/>
      <c r="F16" s="1147"/>
      <c r="G16" s="1114" t="s">
        <v>3975</v>
      </c>
      <c r="H16" s="1114"/>
      <c r="I16" s="1339"/>
      <c r="J16" s="1340"/>
      <c r="K16" s="1340"/>
      <c r="L16" s="1340"/>
      <c r="M16" s="1340"/>
      <c r="N16" s="1340"/>
      <c r="O16" s="1340"/>
      <c r="P16" s="1340"/>
      <c r="Q16" s="1340"/>
      <c r="R16" s="1340"/>
      <c r="S16" s="1340"/>
      <c r="T16" s="1340"/>
      <c r="U16" s="1340"/>
      <c r="V16" s="1340"/>
      <c r="W16" s="1340"/>
      <c r="X16" s="1340"/>
      <c r="Y16" s="1340"/>
      <c r="Z16" s="1341"/>
      <c r="AA16" s="1"/>
    </row>
    <row r="17" spans="1:27">
      <c r="A17" s="1"/>
      <c r="B17" s="1147"/>
      <c r="C17" s="1147"/>
      <c r="D17" s="1147"/>
      <c r="E17" s="1147"/>
      <c r="F17" s="1147"/>
      <c r="G17" s="1114"/>
      <c r="H17" s="1114"/>
      <c r="I17" s="1150"/>
      <c r="J17" s="1151"/>
      <c r="K17" s="1151"/>
      <c r="L17" s="1151"/>
      <c r="M17" s="1151"/>
      <c r="N17" s="1151"/>
      <c r="O17" s="1151"/>
      <c r="P17" s="1151"/>
      <c r="Q17" s="1151"/>
      <c r="R17" s="1151"/>
      <c r="S17" s="1151"/>
      <c r="T17" s="1151"/>
      <c r="U17" s="1151"/>
      <c r="V17" s="1151"/>
      <c r="W17" s="1151"/>
      <c r="X17" s="1151"/>
      <c r="Y17" s="1151"/>
      <c r="Z17" s="1152"/>
      <c r="AA17" s="1"/>
    </row>
    <row r="18" spans="1:27">
      <c r="A18" s="1"/>
      <c r="B18" s="1147"/>
      <c r="C18" s="1147"/>
      <c r="D18" s="1147"/>
      <c r="E18" s="1147"/>
      <c r="F18" s="1147"/>
      <c r="G18" s="1114"/>
      <c r="H18" s="1114"/>
      <c r="I18" s="1150"/>
      <c r="J18" s="1151"/>
      <c r="K18" s="1151"/>
      <c r="L18" s="1151"/>
      <c r="M18" s="1151"/>
      <c r="N18" s="1151"/>
      <c r="O18" s="1151"/>
      <c r="P18" s="1151"/>
      <c r="Q18" s="1151"/>
      <c r="R18" s="1151"/>
      <c r="S18" s="1151"/>
      <c r="T18" s="1151"/>
      <c r="U18" s="1151"/>
      <c r="V18" s="1151"/>
      <c r="W18" s="1151"/>
      <c r="X18" s="1151"/>
      <c r="Y18" s="1151"/>
      <c r="Z18" s="1152"/>
      <c r="AA18" s="1"/>
    </row>
    <row r="19" spans="1:27">
      <c r="A19" s="1"/>
      <c r="B19" s="1147"/>
      <c r="C19" s="1147"/>
      <c r="D19" s="1147"/>
      <c r="E19" s="1147"/>
      <c r="F19" s="1147"/>
      <c r="G19" s="1114"/>
      <c r="H19" s="1114"/>
      <c r="I19" s="1153"/>
      <c r="J19" s="1154"/>
      <c r="K19" s="1154"/>
      <c r="L19" s="1154"/>
      <c r="M19" s="1154"/>
      <c r="N19" s="1154"/>
      <c r="O19" s="1154"/>
      <c r="P19" s="1154"/>
      <c r="Q19" s="1154"/>
      <c r="R19" s="1154"/>
      <c r="S19" s="1154"/>
      <c r="T19" s="1154"/>
      <c r="U19" s="1154"/>
      <c r="V19" s="1154"/>
      <c r="W19" s="1154"/>
      <c r="X19" s="1154"/>
      <c r="Y19" s="1154"/>
      <c r="Z19" s="1155"/>
      <c r="AA19" s="1"/>
    </row>
    <row r="20" spans="1:27" ht="3.6" customHeight="1">
      <c r="A20" s="1"/>
      <c r="B20" s="895" t="s">
        <v>4099</v>
      </c>
      <c r="C20" s="896"/>
      <c r="D20" s="896"/>
      <c r="E20" s="896"/>
      <c r="F20" s="897"/>
      <c r="G20" s="895" t="s">
        <v>4100</v>
      </c>
      <c r="H20" s="897"/>
      <c r="I20" s="171"/>
      <c r="J20" s="172"/>
      <c r="K20" s="172"/>
      <c r="L20" s="172"/>
      <c r="M20" s="172"/>
      <c r="N20" s="172"/>
      <c r="O20" s="172"/>
      <c r="P20" s="172"/>
      <c r="Q20" s="172"/>
      <c r="R20" s="172"/>
      <c r="S20" s="172"/>
      <c r="T20" s="172"/>
      <c r="U20" s="172"/>
      <c r="V20" s="172"/>
      <c r="W20" s="172"/>
      <c r="X20" s="172"/>
      <c r="Y20" s="172"/>
      <c r="Z20" s="173"/>
      <c r="AA20" s="1"/>
    </row>
    <row r="21" spans="1:27">
      <c r="A21" s="1"/>
      <c r="B21" s="965"/>
      <c r="C21" s="966"/>
      <c r="D21" s="966"/>
      <c r="E21" s="966"/>
      <c r="F21" s="967"/>
      <c r="G21" s="965"/>
      <c r="H21" s="967"/>
      <c r="I21" s="183"/>
      <c r="J21" s="148"/>
      <c r="K21" s="603" t="s">
        <v>3765</v>
      </c>
      <c r="L21" s="129"/>
      <c r="M21" s="1"/>
      <c r="N21" s="1"/>
      <c r="Q21" s="1"/>
      <c r="R21" s="148"/>
      <c r="S21" s="1" t="s">
        <v>16110</v>
      </c>
      <c r="T21" s="1"/>
      <c r="U21" s="1"/>
      <c r="V21" s="1"/>
      <c r="W21" s="1"/>
      <c r="X21" s="1"/>
      <c r="Y21" s="1"/>
      <c r="Z21" s="182"/>
      <c r="AA21" s="1"/>
    </row>
    <row r="22" spans="1:27">
      <c r="A22" s="1"/>
      <c r="B22" s="965"/>
      <c r="C22" s="966"/>
      <c r="D22" s="966"/>
      <c r="E22" s="966"/>
      <c r="F22" s="967"/>
      <c r="G22" s="965"/>
      <c r="H22" s="967"/>
      <c r="I22" s="183"/>
      <c r="J22" s="148"/>
      <c r="K22" s="1" t="s">
        <v>16111</v>
      </c>
      <c r="L22" s="1"/>
      <c r="M22" s="1"/>
      <c r="N22" s="1"/>
      <c r="O22" s="1"/>
      <c r="P22" s="1"/>
      <c r="Q22" s="1"/>
      <c r="R22" s="148"/>
      <c r="S22" s="1" t="s">
        <v>16112</v>
      </c>
      <c r="T22" s="1"/>
      <c r="Y22" s="1"/>
      <c r="Z22" s="182"/>
      <c r="AA22" s="1"/>
    </row>
    <row r="23" spans="1:27">
      <c r="A23" s="1"/>
      <c r="B23" s="965"/>
      <c r="C23" s="966"/>
      <c r="D23" s="966"/>
      <c r="E23" s="966"/>
      <c r="F23" s="967"/>
      <c r="G23" s="965"/>
      <c r="H23" s="967"/>
      <c r="I23" s="183"/>
      <c r="J23" s="148"/>
      <c r="K23" s="603" t="s">
        <v>3730</v>
      </c>
      <c r="L23" s="129"/>
      <c r="M23" s="1"/>
      <c r="N23" s="1"/>
      <c r="O23" s="1"/>
      <c r="P23" s="1"/>
      <c r="Q23" s="1"/>
      <c r="R23" s="1"/>
      <c r="S23" s="1"/>
      <c r="T23" s="1"/>
      <c r="U23" s="1"/>
      <c r="V23" s="1"/>
      <c r="W23" s="1"/>
      <c r="X23" s="1"/>
      <c r="Y23" s="1"/>
      <c r="Z23" s="182"/>
      <c r="AA23" s="1"/>
    </row>
    <row r="24" spans="1:27" ht="4.8" customHeight="1">
      <c r="A24" s="1"/>
      <c r="B24" s="898"/>
      <c r="C24" s="899"/>
      <c r="D24" s="899"/>
      <c r="E24" s="899"/>
      <c r="F24" s="900"/>
      <c r="G24" s="898"/>
      <c r="H24" s="900"/>
      <c r="I24" s="176"/>
      <c r="J24" s="177"/>
      <c r="K24" s="177"/>
      <c r="L24" s="177"/>
      <c r="M24" s="177"/>
      <c r="N24" s="177"/>
      <c r="O24" s="177"/>
      <c r="P24" s="177"/>
      <c r="Q24" s="177"/>
      <c r="R24" s="177"/>
      <c r="S24" s="177"/>
      <c r="T24" s="177"/>
      <c r="U24" s="177"/>
      <c r="V24" s="177"/>
      <c r="W24" s="177"/>
      <c r="X24" s="177"/>
      <c r="Y24" s="177"/>
      <c r="Z24" s="178"/>
      <c r="AA24" s="1"/>
    </row>
    <row r="25" spans="1:27">
      <c r="A25" s="1"/>
      <c r="B25" s="1140" t="s">
        <v>4101</v>
      </c>
      <c r="C25" s="1140"/>
      <c r="D25" s="1140"/>
      <c r="E25" s="1140"/>
      <c r="F25" s="1140"/>
      <c r="G25" s="1140"/>
      <c r="H25" s="1140"/>
      <c r="I25" s="862"/>
      <c r="J25" s="862"/>
      <c r="K25" s="1"/>
      <c r="L25" s="1" t="s">
        <v>12</v>
      </c>
      <c r="M25" s="1"/>
      <c r="N25" s="1" t="s">
        <v>11</v>
      </c>
      <c r="O25" s="1"/>
      <c r="P25" s="1" t="s">
        <v>227</v>
      </c>
      <c r="Q25" s="1"/>
      <c r="R25" s="1"/>
      <c r="S25" s="1"/>
      <c r="T25" s="1"/>
      <c r="U25" s="1"/>
      <c r="V25" s="1"/>
      <c r="W25" s="1"/>
      <c r="X25" s="1"/>
      <c r="Y25" s="1"/>
      <c r="Z25" s="185"/>
      <c r="AA25" s="1"/>
    </row>
    <row r="26" spans="1:27">
      <c r="A26" s="1"/>
      <c r="B26" s="1113" t="s">
        <v>67</v>
      </c>
      <c r="C26" s="1113"/>
      <c r="D26" s="1113"/>
      <c r="E26" s="1113"/>
      <c r="F26" s="1113"/>
      <c r="G26" s="1113"/>
      <c r="H26" s="1113"/>
      <c r="I26" s="1114"/>
      <c r="J26" s="1114"/>
      <c r="K26" s="1114"/>
      <c r="L26" s="1114"/>
      <c r="M26" s="1114"/>
      <c r="N26" s="1114"/>
      <c r="O26" s="1114"/>
      <c r="P26" s="1114"/>
      <c r="Q26" s="1114"/>
      <c r="R26" s="1114"/>
      <c r="S26" s="1114"/>
      <c r="T26" s="1114"/>
      <c r="U26" s="1114"/>
      <c r="V26" s="1114"/>
      <c r="W26" s="1114"/>
      <c r="X26" s="1114"/>
      <c r="Y26" s="1114"/>
      <c r="Z26" s="1114"/>
      <c r="AA26" s="1"/>
    </row>
    <row r="27" spans="1:27">
      <c r="A27" s="1"/>
      <c r="B27" s="1113"/>
      <c r="C27" s="1113"/>
      <c r="D27" s="1113"/>
      <c r="E27" s="1113"/>
      <c r="F27" s="1113"/>
      <c r="G27" s="1113"/>
      <c r="H27" s="1113"/>
      <c r="I27" s="1114"/>
      <c r="J27" s="1114"/>
      <c r="K27" s="1114"/>
      <c r="L27" s="1114"/>
      <c r="M27" s="1114"/>
      <c r="N27" s="1114"/>
      <c r="O27" s="1114"/>
      <c r="P27" s="1114"/>
      <c r="Q27" s="1114"/>
      <c r="R27" s="1114"/>
      <c r="S27" s="1114"/>
      <c r="T27" s="1114"/>
      <c r="U27" s="1114"/>
      <c r="V27" s="1114"/>
      <c r="W27" s="1114"/>
      <c r="X27" s="1114"/>
      <c r="Y27" s="1114"/>
      <c r="Z27" s="1114"/>
      <c r="AA27" s="1"/>
    </row>
    <row r="28" spans="1:27">
      <c r="A28" s="1"/>
      <c r="B28" s="1263"/>
      <c r="C28" s="1263"/>
      <c r="D28" s="1263"/>
      <c r="E28" s="1263"/>
      <c r="F28" s="1263"/>
      <c r="G28" s="1263"/>
      <c r="H28" s="1263"/>
      <c r="I28" s="1261"/>
      <c r="J28" s="1261"/>
      <c r="K28" s="1261"/>
      <c r="L28" s="1261"/>
      <c r="M28" s="1261"/>
      <c r="N28" s="1261"/>
      <c r="O28" s="1261"/>
      <c r="P28" s="1261"/>
      <c r="Q28" s="1261"/>
      <c r="R28" s="1261"/>
      <c r="S28" s="1261"/>
      <c r="T28" s="1261"/>
      <c r="U28" s="1261"/>
      <c r="V28" s="1261"/>
      <c r="W28" s="1261"/>
      <c r="X28" s="1261"/>
      <c r="Y28" s="1261"/>
      <c r="Z28" s="1261"/>
      <c r="AA28" s="1"/>
    </row>
    <row r="29" spans="1:27" ht="12" customHeight="1">
      <c r="A29" s="1"/>
      <c r="B29" s="889" t="s">
        <v>4138</v>
      </c>
      <c r="C29" s="890"/>
      <c r="D29" s="890"/>
      <c r="E29" s="890"/>
      <c r="F29" s="890"/>
      <c r="G29" s="890"/>
      <c r="H29" s="890"/>
      <c r="I29" s="890"/>
      <c r="J29" s="890"/>
      <c r="K29" s="890"/>
      <c r="L29" s="890"/>
      <c r="M29" s="890"/>
      <c r="N29" s="890"/>
      <c r="O29" s="890"/>
      <c r="P29" s="890"/>
      <c r="Q29" s="890"/>
      <c r="R29" s="890"/>
      <c r="S29" s="890"/>
      <c r="T29" s="890"/>
      <c r="U29" s="890"/>
      <c r="V29" s="890"/>
      <c r="W29" s="890"/>
      <c r="X29" s="890"/>
      <c r="Y29" s="890"/>
      <c r="Z29" s="891"/>
      <c r="AA29" s="1"/>
    </row>
    <row r="30" spans="1:27" ht="12" customHeight="1">
      <c r="A30" s="1"/>
      <c r="B30" s="892"/>
      <c r="C30" s="893"/>
      <c r="D30" s="893"/>
      <c r="E30" s="893"/>
      <c r="F30" s="893"/>
      <c r="G30" s="893"/>
      <c r="H30" s="893"/>
      <c r="I30" s="893"/>
      <c r="J30" s="893"/>
      <c r="K30" s="893"/>
      <c r="L30" s="893"/>
      <c r="M30" s="893"/>
      <c r="N30" s="893"/>
      <c r="O30" s="893"/>
      <c r="P30" s="893"/>
      <c r="Q30" s="893"/>
      <c r="R30" s="893"/>
      <c r="S30" s="893"/>
      <c r="T30" s="893"/>
      <c r="U30" s="893"/>
      <c r="V30" s="893"/>
      <c r="W30" s="893"/>
      <c r="X30" s="893"/>
      <c r="Y30" s="893"/>
      <c r="Z30" s="894"/>
      <c r="AA30" s="1"/>
    </row>
    <row r="31" spans="1:27" ht="12" customHeight="1">
      <c r="A31" s="1"/>
      <c r="B31" s="1082" t="s">
        <v>3709</v>
      </c>
      <c r="C31" s="1012"/>
      <c r="D31" s="1012"/>
      <c r="E31" s="1012"/>
      <c r="F31" s="1012"/>
      <c r="G31" s="1012"/>
      <c r="H31" s="1078"/>
      <c r="I31" s="96"/>
      <c r="J31" s="96"/>
      <c r="K31" s="96"/>
      <c r="L31" s="96"/>
      <c r="M31" s="96"/>
      <c r="N31" s="96"/>
      <c r="O31" s="96"/>
      <c r="P31" s="96"/>
      <c r="Q31" s="96"/>
      <c r="R31" s="96"/>
      <c r="S31" s="96"/>
      <c r="T31" s="96"/>
      <c r="U31" s="96"/>
      <c r="V31" s="96"/>
      <c r="W31" s="96"/>
      <c r="X31" s="96"/>
      <c r="Y31" s="96"/>
      <c r="Z31" s="592"/>
      <c r="AA31" s="1"/>
    </row>
    <row r="32" spans="1:27" ht="17.399999999999999" customHeight="1">
      <c r="A32" s="1"/>
      <c r="B32" s="1109"/>
      <c r="C32" s="1110"/>
      <c r="D32" s="1110"/>
      <c r="E32" s="1110"/>
      <c r="F32" s="1110"/>
      <c r="G32" s="1110"/>
      <c r="H32" s="1111"/>
      <c r="I32" s="1"/>
      <c r="J32" s="188"/>
      <c r="K32" s="618" t="s">
        <v>6696</v>
      </c>
      <c r="P32" s="96"/>
      <c r="Q32" s="96"/>
      <c r="R32" s="96"/>
      <c r="S32" s="96"/>
      <c r="T32" s="96"/>
      <c r="U32" s="96"/>
      <c r="V32" s="96"/>
      <c r="W32" s="96"/>
      <c r="X32" s="96"/>
      <c r="Y32" s="96"/>
      <c r="Z32" s="592"/>
      <c r="AA32" s="1"/>
    </row>
    <row r="33" spans="1:28" ht="17.399999999999999" customHeight="1">
      <c r="A33" s="1"/>
      <c r="B33" s="1109"/>
      <c r="C33" s="1110"/>
      <c r="D33" s="1110"/>
      <c r="E33" s="1110"/>
      <c r="F33" s="1110"/>
      <c r="G33" s="1110"/>
      <c r="H33" s="1111"/>
      <c r="I33" s="1"/>
      <c r="J33" s="188"/>
      <c r="K33" s="619" t="s">
        <v>3730</v>
      </c>
      <c r="P33" s="96"/>
      <c r="Q33" s="96"/>
      <c r="R33" s="96"/>
      <c r="S33" s="96"/>
      <c r="T33" s="96"/>
      <c r="U33" s="96"/>
      <c r="V33" s="96"/>
      <c r="W33" s="96"/>
      <c r="X33" s="96"/>
      <c r="Y33" s="96"/>
      <c r="Z33" s="592"/>
      <c r="AA33" s="1"/>
    </row>
    <row r="34" spans="1:28" ht="12" customHeight="1">
      <c r="A34" s="1"/>
      <c r="B34" s="1109"/>
      <c r="C34" s="1110"/>
      <c r="D34" s="1110"/>
      <c r="E34" s="1110"/>
      <c r="F34" s="1110"/>
      <c r="G34" s="1110"/>
      <c r="H34" s="1111"/>
      <c r="I34" s="96"/>
      <c r="J34" s="96"/>
      <c r="K34" s="96"/>
      <c r="L34" s="96"/>
      <c r="M34" s="96"/>
      <c r="N34" s="96"/>
      <c r="O34" s="96"/>
      <c r="P34" s="96"/>
      <c r="Q34" s="96"/>
      <c r="R34" s="96"/>
      <c r="S34" s="96"/>
      <c r="T34" s="96"/>
      <c r="U34" s="96"/>
      <c r="V34" s="96"/>
      <c r="W34" s="96"/>
      <c r="X34" s="96"/>
      <c r="Y34" s="96"/>
      <c r="Z34" s="592"/>
      <c r="AA34" s="1"/>
    </row>
    <row r="35" spans="1:28" ht="12" customHeight="1">
      <c r="A35" s="1"/>
      <c r="B35" s="1114" t="s">
        <v>16097</v>
      </c>
      <c r="C35" s="1114"/>
      <c r="D35" s="1114"/>
      <c r="E35" s="1114"/>
      <c r="F35" s="1114"/>
      <c r="G35" s="1114"/>
      <c r="H35" s="1114"/>
      <c r="I35" s="1252"/>
      <c r="J35" s="1252"/>
      <c r="K35" s="1252"/>
      <c r="L35" s="1252"/>
      <c r="M35" s="1252"/>
      <c r="N35" s="1252"/>
      <c r="O35" s="1252"/>
      <c r="P35" s="1252"/>
      <c r="Q35" s="1252"/>
      <c r="R35" s="1252"/>
      <c r="S35" s="1252"/>
      <c r="T35" s="1252"/>
      <c r="U35" s="1252"/>
      <c r="V35" s="1252"/>
      <c r="W35" s="1252"/>
      <c r="X35" s="1252"/>
      <c r="Y35" s="1252"/>
      <c r="Z35" s="1252"/>
      <c r="AA35" s="1"/>
    </row>
    <row r="36" spans="1:28" ht="12" customHeight="1">
      <c r="A36" s="1"/>
      <c r="B36" s="1114"/>
      <c r="C36" s="1114"/>
      <c r="D36" s="1114"/>
      <c r="E36" s="1114"/>
      <c r="F36" s="1114"/>
      <c r="G36" s="1114"/>
      <c r="H36" s="1114"/>
      <c r="I36" s="1252"/>
      <c r="J36" s="1252"/>
      <c r="K36" s="1252"/>
      <c r="L36" s="1252"/>
      <c r="M36" s="1252"/>
      <c r="N36" s="1252"/>
      <c r="O36" s="1252"/>
      <c r="P36" s="1252"/>
      <c r="Q36" s="1252"/>
      <c r="R36" s="1252"/>
      <c r="S36" s="1252"/>
      <c r="T36" s="1252"/>
      <c r="U36" s="1252"/>
      <c r="V36" s="1252"/>
      <c r="W36" s="1252"/>
      <c r="X36" s="1252"/>
      <c r="Y36" s="1252"/>
      <c r="Z36" s="1252"/>
      <c r="AA36" s="1"/>
    </row>
    <row r="37" spans="1:28" ht="12" customHeight="1">
      <c r="A37" s="1"/>
      <c r="B37" s="1114" t="s">
        <v>16098</v>
      </c>
      <c r="C37" s="1114"/>
      <c r="D37" s="1114"/>
      <c r="E37" s="1114"/>
      <c r="F37" s="1114"/>
      <c r="G37" s="1114"/>
      <c r="H37" s="1114"/>
      <c r="I37" s="1252"/>
      <c r="J37" s="1252"/>
      <c r="K37" s="1252"/>
      <c r="L37" s="1252"/>
      <c r="M37" s="1252"/>
      <c r="N37" s="1252"/>
      <c r="O37" s="1252"/>
      <c r="P37" s="1252"/>
      <c r="Q37" s="1252"/>
      <c r="R37" s="1252"/>
      <c r="S37" s="1252"/>
      <c r="T37" s="1252"/>
      <c r="U37" s="1252"/>
      <c r="V37" s="1252"/>
      <c r="W37" s="1252"/>
      <c r="X37" s="1252"/>
      <c r="Y37" s="1252"/>
      <c r="Z37" s="1252"/>
      <c r="AA37" s="1"/>
    </row>
    <row r="38" spans="1:28" ht="12" customHeight="1">
      <c r="A38" s="1"/>
      <c r="B38" s="1114"/>
      <c r="C38" s="1114"/>
      <c r="D38" s="1114"/>
      <c r="E38" s="1114"/>
      <c r="F38" s="1114"/>
      <c r="G38" s="1114"/>
      <c r="H38" s="1114"/>
      <c r="I38" s="1252"/>
      <c r="J38" s="1252"/>
      <c r="K38" s="1252"/>
      <c r="L38" s="1252"/>
      <c r="M38" s="1252"/>
      <c r="N38" s="1252"/>
      <c r="O38" s="1252"/>
      <c r="P38" s="1252"/>
      <c r="Q38" s="1252"/>
      <c r="R38" s="1252"/>
      <c r="S38" s="1252"/>
      <c r="T38" s="1252"/>
      <c r="U38" s="1252"/>
      <c r="V38" s="1252"/>
      <c r="W38" s="1252"/>
      <c r="X38" s="1252"/>
      <c r="Y38" s="1252"/>
      <c r="Z38" s="1252"/>
      <c r="AA38" s="1"/>
    </row>
    <row r="39" spans="1:28" ht="17.399999999999999" customHeight="1">
      <c r="A39" s="1"/>
      <c r="B39" s="1207" t="s">
        <v>16111</v>
      </c>
      <c r="C39" s="1208"/>
      <c r="D39" s="1208"/>
      <c r="E39" s="1208"/>
      <c r="F39" s="1208"/>
      <c r="G39" s="1208"/>
      <c r="H39" s="1208"/>
      <c r="I39" s="1357"/>
      <c r="J39" s="1357"/>
      <c r="K39" s="1357"/>
      <c r="L39" s="1357"/>
      <c r="M39" s="1357"/>
      <c r="N39" s="1357"/>
      <c r="O39" s="1357"/>
      <c r="P39" s="1357"/>
      <c r="Q39" s="1357"/>
      <c r="R39" s="1357"/>
      <c r="S39" s="1357"/>
      <c r="T39" s="1357"/>
      <c r="U39" s="1357"/>
      <c r="V39" s="1357"/>
      <c r="W39" s="1357"/>
      <c r="X39" s="1357"/>
      <c r="Y39" s="1357"/>
      <c r="Z39" s="188"/>
      <c r="AA39" s="1"/>
      <c r="AB39" s="2" t="s">
        <v>16114</v>
      </c>
    </row>
    <row r="40" spans="1:28" ht="18" customHeight="1">
      <c r="A40" s="1"/>
      <c r="B40" s="1210"/>
      <c r="C40" s="1211"/>
      <c r="D40" s="1211"/>
      <c r="E40" s="1211"/>
      <c r="F40" s="1211"/>
      <c r="G40" s="1211"/>
      <c r="H40" s="1211"/>
      <c r="I40" s="1357"/>
      <c r="J40" s="1357"/>
      <c r="K40" s="1357"/>
      <c r="L40" s="1357"/>
      <c r="M40" s="1357"/>
      <c r="N40" s="1357"/>
      <c r="O40" s="1357"/>
      <c r="P40" s="1357"/>
      <c r="Q40" s="1357"/>
      <c r="R40" s="1357"/>
      <c r="S40" s="1357"/>
      <c r="T40" s="1357"/>
      <c r="U40" s="1357"/>
      <c r="V40" s="1357"/>
      <c r="W40" s="1357"/>
      <c r="X40" s="1357"/>
      <c r="Y40" s="1357"/>
      <c r="Z40" s="188"/>
      <c r="AA40" s="1"/>
    </row>
    <row r="41" spans="1:28" ht="18" customHeight="1">
      <c r="A41" s="1"/>
      <c r="B41" s="1210"/>
      <c r="C41" s="1211"/>
      <c r="D41" s="1211"/>
      <c r="E41" s="1211"/>
      <c r="F41" s="1211"/>
      <c r="G41" s="1211"/>
      <c r="H41" s="1211"/>
      <c r="I41" s="1357"/>
      <c r="J41" s="1357"/>
      <c r="K41" s="1357"/>
      <c r="L41" s="1357"/>
      <c r="M41" s="1357"/>
      <c r="N41" s="1357"/>
      <c r="O41" s="1357"/>
      <c r="P41" s="1357"/>
      <c r="Q41" s="1357"/>
      <c r="R41" s="1357"/>
      <c r="S41" s="1357"/>
      <c r="T41" s="1357"/>
      <c r="U41" s="1357"/>
      <c r="V41" s="1357"/>
      <c r="W41" s="1357"/>
      <c r="X41" s="1357"/>
      <c r="Y41" s="1357"/>
      <c r="Z41" s="188"/>
      <c r="AA41" s="1"/>
    </row>
    <row r="42" spans="1:28" ht="18" customHeight="1">
      <c r="A42" s="1"/>
      <c r="B42" s="1210"/>
      <c r="C42" s="1211"/>
      <c r="D42" s="1211"/>
      <c r="E42" s="1211"/>
      <c r="F42" s="1211"/>
      <c r="G42" s="1211"/>
      <c r="H42" s="1211"/>
      <c r="I42" s="1357"/>
      <c r="J42" s="1357"/>
      <c r="K42" s="1357"/>
      <c r="L42" s="1357"/>
      <c r="M42" s="1357"/>
      <c r="N42" s="1357"/>
      <c r="O42" s="1357"/>
      <c r="P42" s="1357"/>
      <c r="Q42" s="1357"/>
      <c r="R42" s="1357"/>
      <c r="S42" s="1357"/>
      <c r="T42" s="1357"/>
      <c r="U42" s="1357"/>
      <c r="V42" s="1357"/>
      <c r="W42" s="1357"/>
      <c r="X42" s="1357"/>
      <c r="Y42" s="1357"/>
      <c r="Z42" s="188"/>
      <c r="AA42" s="1"/>
    </row>
    <row r="43" spans="1:28" ht="18" customHeight="1">
      <c r="A43" s="1"/>
      <c r="B43" s="1213"/>
      <c r="C43" s="1214"/>
      <c r="D43" s="1214"/>
      <c r="E43" s="1214"/>
      <c r="F43" s="1214"/>
      <c r="G43" s="1214"/>
      <c r="H43" s="1214"/>
      <c r="I43" s="1357"/>
      <c r="J43" s="1357"/>
      <c r="K43" s="1357"/>
      <c r="L43" s="1357"/>
      <c r="M43" s="1357"/>
      <c r="N43" s="1357"/>
      <c r="O43" s="1357"/>
      <c r="P43" s="1357"/>
      <c r="Q43" s="1357"/>
      <c r="R43" s="1357"/>
      <c r="S43" s="1357"/>
      <c r="T43" s="1357"/>
      <c r="U43" s="1357"/>
      <c r="V43" s="1357"/>
      <c r="W43" s="1357"/>
      <c r="X43" s="1357"/>
      <c r="Y43" s="1357"/>
      <c r="Z43" s="188"/>
      <c r="AA43" s="1"/>
    </row>
    <row r="44" spans="1:28" ht="16.2" customHeight="1">
      <c r="A44" s="1"/>
      <c r="B44" s="1082" t="s">
        <v>16112</v>
      </c>
      <c r="C44" s="1012"/>
      <c r="D44" s="1012"/>
      <c r="E44" s="1012"/>
      <c r="F44" s="1012"/>
      <c r="G44" s="1012"/>
      <c r="H44" s="1078"/>
      <c r="I44" s="1353" t="s">
        <v>8</v>
      </c>
      <c r="J44" s="1354"/>
      <c r="K44" s="1354"/>
      <c r="L44" s="1355"/>
      <c r="M44" s="1355"/>
      <c r="N44" s="1355"/>
      <c r="O44" s="1355"/>
      <c r="P44" s="1355"/>
      <c r="Q44" s="1355"/>
      <c r="R44" s="1355"/>
      <c r="S44" s="1355"/>
      <c r="T44" s="1355"/>
      <c r="U44" s="1355"/>
      <c r="V44" s="1355"/>
      <c r="W44" s="1355"/>
      <c r="X44" s="1355"/>
      <c r="Y44" s="1355"/>
      <c r="Z44" s="1356"/>
      <c r="AA44" s="1"/>
    </row>
    <row r="45" spans="1:28" ht="16.2" customHeight="1">
      <c r="A45" s="1"/>
      <c r="B45" s="1083"/>
      <c r="C45" s="1013"/>
      <c r="D45" s="1013"/>
      <c r="E45" s="1013"/>
      <c r="F45" s="1013"/>
      <c r="G45" s="1013"/>
      <c r="H45" s="1079"/>
      <c r="I45" s="1353" t="s">
        <v>28</v>
      </c>
      <c r="J45" s="1354"/>
      <c r="K45" s="1354"/>
      <c r="L45" s="1355"/>
      <c r="M45" s="1355"/>
      <c r="N45" s="1355"/>
      <c r="O45" s="1355"/>
      <c r="P45" s="1355"/>
      <c r="Q45" s="1355"/>
      <c r="R45" s="1355"/>
      <c r="S45" s="1355"/>
      <c r="T45" s="1355"/>
      <c r="U45" s="1355"/>
      <c r="V45" s="1355"/>
      <c r="W45" s="1355"/>
      <c r="X45" s="1355"/>
      <c r="Y45" s="1355"/>
      <c r="Z45" s="1356"/>
      <c r="AA45" s="1"/>
    </row>
    <row r="46" spans="1:28" ht="15" customHeight="1">
      <c r="A46" s="1"/>
      <c r="B46" s="889" t="s">
        <v>10147</v>
      </c>
      <c r="C46" s="890"/>
      <c r="D46" s="890"/>
      <c r="E46" s="890"/>
      <c r="F46" s="890"/>
      <c r="G46" s="890"/>
      <c r="H46" s="890"/>
      <c r="I46" s="890"/>
      <c r="J46" s="890"/>
      <c r="K46" s="890"/>
      <c r="L46" s="890"/>
      <c r="M46" s="890"/>
      <c r="N46" s="890"/>
      <c r="O46" s="890"/>
      <c r="P46" s="890"/>
      <c r="Q46" s="890"/>
      <c r="R46" s="890"/>
      <c r="S46" s="890"/>
      <c r="T46" s="890"/>
      <c r="U46" s="890"/>
      <c r="V46" s="890"/>
      <c r="W46" s="890"/>
      <c r="X46" s="890"/>
      <c r="Y46" s="890"/>
      <c r="Z46" s="891"/>
      <c r="AA46" s="1"/>
    </row>
    <row r="47" spans="1:28" ht="15" customHeight="1">
      <c r="A47" s="1"/>
      <c r="B47" s="892"/>
      <c r="C47" s="893"/>
      <c r="D47" s="893"/>
      <c r="E47" s="893"/>
      <c r="F47" s="893"/>
      <c r="G47" s="893"/>
      <c r="H47" s="893"/>
      <c r="I47" s="893"/>
      <c r="J47" s="893"/>
      <c r="K47" s="893"/>
      <c r="L47" s="893"/>
      <c r="M47" s="893"/>
      <c r="N47" s="893"/>
      <c r="O47" s="893"/>
      <c r="P47" s="893"/>
      <c r="Q47" s="893"/>
      <c r="R47" s="893"/>
      <c r="S47" s="893"/>
      <c r="T47" s="893"/>
      <c r="U47" s="893"/>
      <c r="V47" s="893"/>
      <c r="W47" s="893"/>
      <c r="X47" s="893"/>
      <c r="Y47" s="893"/>
      <c r="Z47" s="894"/>
      <c r="AA47" s="1"/>
    </row>
    <row r="48" spans="1:28" ht="16.2" customHeight="1">
      <c r="A48" s="1"/>
      <c r="B48" s="1082" t="s">
        <v>3709</v>
      </c>
      <c r="C48" s="1012"/>
      <c r="D48" s="1012"/>
      <c r="E48" s="1012"/>
      <c r="F48" s="1012"/>
      <c r="G48" s="1012"/>
      <c r="H48" s="1078"/>
      <c r="I48" s="96"/>
      <c r="J48" s="96"/>
      <c r="K48" s="96"/>
      <c r="L48" s="96"/>
      <c r="M48" s="96"/>
      <c r="N48" s="96"/>
      <c r="O48" s="96"/>
      <c r="P48" s="96"/>
      <c r="Q48" s="96"/>
      <c r="R48" s="96"/>
      <c r="S48" s="96"/>
      <c r="T48" s="96"/>
      <c r="U48" s="96"/>
      <c r="V48" s="96"/>
      <c r="W48" s="96"/>
      <c r="X48" s="96"/>
      <c r="Y48" s="96"/>
      <c r="Z48" s="592"/>
      <c r="AA48" s="1"/>
    </row>
    <row r="49" spans="1:28" ht="16.2" customHeight="1">
      <c r="A49" s="1"/>
      <c r="B49" s="1109"/>
      <c r="C49" s="1110"/>
      <c r="D49" s="1110"/>
      <c r="E49" s="1110"/>
      <c r="F49" s="1110"/>
      <c r="G49" s="1110"/>
      <c r="H49" s="1111"/>
      <c r="I49" s="1"/>
      <c r="J49" s="188"/>
      <c r="K49" s="251" t="s">
        <v>6696</v>
      </c>
      <c r="O49" s="96"/>
      <c r="P49" s="96"/>
      <c r="Q49" s="96"/>
      <c r="R49" s="96"/>
      <c r="S49" s="96"/>
      <c r="T49" s="96"/>
      <c r="U49" s="96"/>
      <c r="V49" s="96"/>
      <c r="W49" s="96"/>
      <c r="X49" s="96"/>
      <c r="Y49" s="96"/>
      <c r="Z49" s="592"/>
      <c r="AA49" s="1"/>
    </row>
    <row r="50" spans="1:28" ht="16.2" customHeight="1">
      <c r="A50" s="1"/>
      <c r="B50" s="1109"/>
      <c r="C50" s="1110"/>
      <c r="D50" s="1110"/>
      <c r="E50" s="1110"/>
      <c r="F50" s="1110"/>
      <c r="G50" s="1110"/>
      <c r="H50" s="1111"/>
      <c r="I50" s="1"/>
      <c r="J50" s="188"/>
      <c r="K50" s="251" t="s">
        <v>3730</v>
      </c>
      <c r="O50" s="96"/>
      <c r="P50" s="96"/>
      <c r="Q50" s="96"/>
      <c r="R50" s="96"/>
      <c r="S50" s="96"/>
      <c r="T50" s="96"/>
      <c r="U50" s="96"/>
      <c r="V50" s="96"/>
      <c r="W50" s="96"/>
      <c r="X50" s="96"/>
      <c r="Y50" s="96"/>
      <c r="Z50" s="592"/>
      <c r="AA50" s="1"/>
    </row>
    <row r="51" spans="1:28" ht="12" customHeight="1">
      <c r="A51" s="1"/>
      <c r="B51" s="1109"/>
      <c r="C51" s="1110"/>
      <c r="D51" s="1110"/>
      <c r="E51" s="1110"/>
      <c r="F51" s="1110"/>
      <c r="G51" s="1110"/>
      <c r="H51" s="1111"/>
      <c r="I51" s="96"/>
      <c r="J51" s="96"/>
      <c r="K51" s="96"/>
      <c r="L51" s="96"/>
      <c r="M51" s="96"/>
      <c r="N51" s="96"/>
      <c r="O51" s="96"/>
      <c r="P51" s="96"/>
      <c r="Q51" s="96"/>
      <c r="R51" s="96"/>
      <c r="S51" s="96"/>
      <c r="T51" s="96"/>
      <c r="U51" s="96"/>
      <c r="V51" s="96"/>
      <c r="W51" s="96"/>
      <c r="X51" s="96"/>
      <c r="Y51" s="96"/>
      <c r="Z51" s="592"/>
      <c r="AA51" s="1"/>
    </row>
    <row r="52" spans="1:28" ht="12" customHeight="1">
      <c r="A52" s="1"/>
      <c r="B52" s="1114" t="s">
        <v>16097</v>
      </c>
      <c r="C52" s="1114"/>
      <c r="D52" s="1114"/>
      <c r="E52" s="1114"/>
      <c r="F52" s="1114"/>
      <c r="G52" s="1114"/>
      <c r="H52" s="1114"/>
      <c r="I52" s="1252"/>
      <c r="J52" s="1252"/>
      <c r="K52" s="1252"/>
      <c r="L52" s="1252"/>
      <c r="M52" s="1252"/>
      <c r="N52" s="1252"/>
      <c r="O52" s="1252"/>
      <c r="P52" s="1252"/>
      <c r="Q52" s="1252"/>
      <c r="R52" s="1252"/>
      <c r="S52" s="1252"/>
      <c r="T52" s="1252"/>
      <c r="U52" s="1252"/>
      <c r="V52" s="1252"/>
      <c r="W52" s="1252"/>
      <c r="X52" s="1252"/>
      <c r="Y52" s="1252"/>
      <c r="Z52" s="1252"/>
      <c r="AA52" s="1"/>
    </row>
    <row r="53" spans="1:28" ht="12" customHeight="1">
      <c r="A53" s="1"/>
      <c r="B53" s="1114"/>
      <c r="C53" s="1114"/>
      <c r="D53" s="1114"/>
      <c r="E53" s="1114"/>
      <c r="F53" s="1114"/>
      <c r="G53" s="1114"/>
      <c r="H53" s="1114"/>
      <c r="I53" s="1252"/>
      <c r="J53" s="1252"/>
      <c r="K53" s="1252"/>
      <c r="L53" s="1252"/>
      <c r="M53" s="1252"/>
      <c r="N53" s="1252"/>
      <c r="O53" s="1252"/>
      <c r="P53" s="1252"/>
      <c r="Q53" s="1252"/>
      <c r="R53" s="1252"/>
      <c r="S53" s="1252"/>
      <c r="T53" s="1252"/>
      <c r="U53" s="1252"/>
      <c r="V53" s="1252"/>
      <c r="W53" s="1252"/>
      <c r="X53" s="1252"/>
      <c r="Y53" s="1252"/>
      <c r="Z53" s="1252"/>
      <c r="AA53" s="1"/>
    </row>
    <row r="54" spans="1:28" ht="12" customHeight="1">
      <c r="A54" s="1"/>
      <c r="B54" s="1114" t="s">
        <v>16098</v>
      </c>
      <c r="C54" s="1114"/>
      <c r="D54" s="1114"/>
      <c r="E54" s="1114"/>
      <c r="F54" s="1114"/>
      <c r="G54" s="1114"/>
      <c r="H54" s="1114"/>
      <c r="I54" s="1252"/>
      <c r="J54" s="1252"/>
      <c r="K54" s="1252"/>
      <c r="L54" s="1252"/>
      <c r="M54" s="1252"/>
      <c r="N54" s="1252"/>
      <c r="O54" s="1252"/>
      <c r="P54" s="1252"/>
      <c r="Q54" s="1252"/>
      <c r="R54" s="1252"/>
      <c r="S54" s="1252"/>
      <c r="T54" s="1252"/>
      <c r="U54" s="1252"/>
      <c r="V54" s="1252"/>
      <c r="W54" s="1252"/>
      <c r="X54" s="1252"/>
      <c r="Y54" s="1252"/>
      <c r="Z54" s="1252"/>
      <c r="AA54" s="1"/>
    </row>
    <row r="55" spans="1:28" ht="12" customHeight="1">
      <c r="A55" s="1"/>
      <c r="B55" s="1261"/>
      <c r="C55" s="1261"/>
      <c r="D55" s="1261"/>
      <c r="E55" s="1261"/>
      <c r="F55" s="1261"/>
      <c r="G55" s="1261"/>
      <c r="H55" s="1261"/>
      <c r="I55" s="1262"/>
      <c r="J55" s="1262"/>
      <c r="K55" s="1262"/>
      <c r="L55" s="1262"/>
      <c r="M55" s="1262"/>
      <c r="N55" s="1262"/>
      <c r="O55" s="1262"/>
      <c r="P55" s="1262"/>
      <c r="Q55" s="1262"/>
      <c r="R55" s="1262"/>
      <c r="S55" s="1262"/>
      <c r="T55" s="1262"/>
      <c r="U55" s="1262"/>
      <c r="V55" s="1262"/>
      <c r="W55" s="1262"/>
      <c r="X55" s="1262"/>
      <c r="Y55" s="1262"/>
      <c r="Z55" s="1262"/>
      <c r="AA55" s="1"/>
    </row>
    <row r="56" spans="1:28" ht="12" customHeight="1">
      <c r="A56" s="1"/>
      <c r="B56" s="1253" t="s">
        <v>3767</v>
      </c>
      <c r="C56" s="1254"/>
      <c r="D56" s="1254"/>
      <c r="E56" s="1254"/>
      <c r="F56" s="1254"/>
      <c r="G56" s="1254"/>
      <c r="H56" s="1255"/>
      <c r="I56" s="1082"/>
      <c r="J56" s="1012"/>
      <c r="K56" s="1012"/>
      <c r="L56" s="1012"/>
      <c r="M56" s="1012"/>
      <c r="N56" s="1012"/>
      <c r="O56" s="1012"/>
      <c r="P56" s="1012"/>
      <c r="Q56" s="1012"/>
      <c r="R56" s="1012"/>
      <c r="S56" s="1012"/>
      <c r="T56" s="1012"/>
      <c r="U56" s="1012"/>
      <c r="V56" s="1012"/>
      <c r="W56" s="1012"/>
      <c r="X56" s="1012"/>
      <c r="Y56" s="1259"/>
      <c r="Z56" s="1260"/>
      <c r="AA56" s="1"/>
    </row>
    <row r="57" spans="1:28" ht="12" customHeight="1">
      <c r="A57" s="1"/>
      <c r="B57" s="1256"/>
      <c r="C57" s="1257"/>
      <c r="D57" s="1257"/>
      <c r="E57" s="1257"/>
      <c r="F57" s="1257"/>
      <c r="G57" s="1257"/>
      <c r="H57" s="1258"/>
      <c r="I57" s="1083"/>
      <c r="J57" s="1013"/>
      <c r="K57" s="1013"/>
      <c r="L57" s="1013"/>
      <c r="M57" s="1013"/>
      <c r="N57" s="1013"/>
      <c r="O57" s="1013"/>
      <c r="P57" s="1013"/>
      <c r="Q57" s="1013"/>
      <c r="R57" s="1013"/>
      <c r="S57" s="1013"/>
      <c r="T57" s="1013"/>
      <c r="U57" s="1013"/>
      <c r="V57" s="1013"/>
      <c r="W57" s="1013"/>
      <c r="X57" s="1013"/>
      <c r="Y57" s="1179"/>
      <c r="Z57" s="1180"/>
      <c r="AA57" s="1"/>
    </row>
    <row r="58" spans="1:28" ht="17.399999999999999" customHeight="1">
      <c r="A58" s="1"/>
      <c r="B58" s="1207" t="s">
        <v>16111</v>
      </c>
      <c r="C58" s="1208"/>
      <c r="D58" s="1208"/>
      <c r="E58" s="1208"/>
      <c r="F58" s="1208"/>
      <c r="G58" s="1208"/>
      <c r="H58" s="1208"/>
      <c r="I58" s="1357"/>
      <c r="J58" s="1357"/>
      <c r="K58" s="1357"/>
      <c r="L58" s="1357"/>
      <c r="M58" s="1357"/>
      <c r="N58" s="1357"/>
      <c r="O58" s="1357"/>
      <c r="P58" s="1357"/>
      <c r="Q58" s="1357"/>
      <c r="R58" s="1357"/>
      <c r="S58" s="1357"/>
      <c r="T58" s="1357"/>
      <c r="U58" s="1357"/>
      <c r="V58" s="1357"/>
      <c r="W58" s="1357"/>
      <c r="X58" s="1357"/>
      <c r="Y58" s="1357"/>
      <c r="Z58" s="188"/>
      <c r="AA58" s="1"/>
      <c r="AB58" s="2" t="s">
        <v>16114</v>
      </c>
    </row>
    <row r="59" spans="1:28" ht="18" customHeight="1">
      <c r="A59" s="1"/>
      <c r="B59" s="1210"/>
      <c r="C59" s="1211"/>
      <c r="D59" s="1211"/>
      <c r="E59" s="1211"/>
      <c r="F59" s="1211"/>
      <c r="G59" s="1211"/>
      <c r="H59" s="1211"/>
      <c r="I59" s="1357"/>
      <c r="J59" s="1357"/>
      <c r="K59" s="1357"/>
      <c r="L59" s="1357"/>
      <c r="M59" s="1357"/>
      <c r="N59" s="1357"/>
      <c r="O59" s="1357"/>
      <c r="P59" s="1357"/>
      <c r="Q59" s="1357"/>
      <c r="R59" s="1357"/>
      <c r="S59" s="1357"/>
      <c r="T59" s="1357"/>
      <c r="U59" s="1357"/>
      <c r="V59" s="1357"/>
      <c r="W59" s="1357"/>
      <c r="X59" s="1357"/>
      <c r="Y59" s="1357"/>
      <c r="Z59" s="188"/>
      <c r="AA59" s="1"/>
    </row>
    <row r="60" spans="1:28" ht="18" customHeight="1">
      <c r="A60" s="1"/>
      <c r="B60" s="1210"/>
      <c r="C60" s="1211"/>
      <c r="D60" s="1211"/>
      <c r="E60" s="1211"/>
      <c r="F60" s="1211"/>
      <c r="G60" s="1211"/>
      <c r="H60" s="1211"/>
      <c r="I60" s="1357"/>
      <c r="J60" s="1357"/>
      <c r="K60" s="1357"/>
      <c r="L60" s="1357"/>
      <c r="M60" s="1357"/>
      <c r="N60" s="1357"/>
      <c r="O60" s="1357"/>
      <c r="P60" s="1357"/>
      <c r="Q60" s="1357"/>
      <c r="R60" s="1357"/>
      <c r="S60" s="1357"/>
      <c r="T60" s="1357"/>
      <c r="U60" s="1357"/>
      <c r="V60" s="1357"/>
      <c r="W60" s="1357"/>
      <c r="X60" s="1357"/>
      <c r="Y60" s="1357"/>
      <c r="Z60" s="188"/>
      <c r="AA60" s="1"/>
    </row>
    <row r="61" spans="1:28" ht="18" customHeight="1">
      <c r="A61" s="1"/>
      <c r="B61" s="1210"/>
      <c r="C61" s="1211"/>
      <c r="D61" s="1211"/>
      <c r="E61" s="1211"/>
      <c r="F61" s="1211"/>
      <c r="G61" s="1211"/>
      <c r="H61" s="1211"/>
      <c r="I61" s="1357"/>
      <c r="J61" s="1357"/>
      <c r="K61" s="1357"/>
      <c r="L61" s="1357"/>
      <c r="M61" s="1357"/>
      <c r="N61" s="1357"/>
      <c r="O61" s="1357"/>
      <c r="P61" s="1357"/>
      <c r="Q61" s="1357"/>
      <c r="R61" s="1357"/>
      <c r="S61" s="1357"/>
      <c r="T61" s="1357"/>
      <c r="U61" s="1357"/>
      <c r="V61" s="1357"/>
      <c r="W61" s="1357"/>
      <c r="X61" s="1357"/>
      <c r="Y61" s="1357"/>
      <c r="Z61" s="188"/>
      <c r="AA61" s="1"/>
    </row>
    <row r="62" spans="1:28" ht="18" customHeight="1">
      <c r="A62" s="1"/>
      <c r="B62" s="1213"/>
      <c r="C62" s="1214"/>
      <c r="D62" s="1214"/>
      <c r="E62" s="1214"/>
      <c r="F62" s="1214"/>
      <c r="G62" s="1214"/>
      <c r="H62" s="1214"/>
      <c r="I62" s="1357"/>
      <c r="J62" s="1357"/>
      <c r="K62" s="1357"/>
      <c r="L62" s="1357"/>
      <c r="M62" s="1357"/>
      <c r="N62" s="1357"/>
      <c r="O62" s="1357"/>
      <c r="P62" s="1357"/>
      <c r="Q62" s="1357"/>
      <c r="R62" s="1357"/>
      <c r="S62" s="1357"/>
      <c r="T62" s="1357"/>
      <c r="U62" s="1357"/>
      <c r="V62" s="1357"/>
      <c r="W62" s="1357"/>
      <c r="X62" s="1357"/>
      <c r="Y62" s="1357"/>
      <c r="Z62" s="188"/>
      <c r="AA62" s="1"/>
    </row>
    <row r="63" spans="1:28" ht="16.2" customHeight="1">
      <c r="A63" s="1"/>
      <c r="B63" s="1082" t="s">
        <v>16112</v>
      </c>
      <c r="C63" s="1012"/>
      <c r="D63" s="1012"/>
      <c r="E63" s="1012"/>
      <c r="F63" s="1012"/>
      <c r="G63" s="1012"/>
      <c r="H63" s="1078"/>
      <c r="I63" s="1353" t="s">
        <v>8</v>
      </c>
      <c r="J63" s="1354"/>
      <c r="K63" s="1354"/>
      <c r="L63" s="1355"/>
      <c r="M63" s="1355"/>
      <c r="N63" s="1355"/>
      <c r="O63" s="1355"/>
      <c r="P63" s="1355"/>
      <c r="Q63" s="1355"/>
      <c r="R63" s="1355"/>
      <c r="S63" s="1355"/>
      <c r="T63" s="1355"/>
      <c r="U63" s="1355"/>
      <c r="V63" s="1355"/>
      <c r="W63" s="1355"/>
      <c r="X63" s="1355"/>
      <c r="Y63" s="1355"/>
      <c r="Z63" s="1356"/>
      <c r="AA63" s="1"/>
    </row>
    <row r="64" spans="1:28" ht="16.2" customHeight="1">
      <c r="A64" s="1"/>
      <c r="B64" s="1083"/>
      <c r="C64" s="1013"/>
      <c r="D64" s="1013"/>
      <c r="E64" s="1013"/>
      <c r="F64" s="1013"/>
      <c r="G64" s="1013"/>
      <c r="H64" s="1079"/>
      <c r="I64" s="1353" t="s">
        <v>28</v>
      </c>
      <c r="J64" s="1354"/>
      <c r="K64" s="1354"/>
      <c r="L64" s="1355"/>
      <c r="M64" s="1355"/>
      <c r="N64" s="1355"/>
      <c r="O64" s="1355"/>
      <c r="P64" s="1355"/>
      <c r="Q64" s="1355"/>
      <c r="R64" s="1355"/>
      <c r="S64" s="1355"/>
      <c r="T64" s="1355"/>
      <c r="U64" s="1355"/>
      <c r="V64" s="1355"/>
      <c r="W64" s="1355"/>
      <c r="X64" s="1355"/>
      <c r="Y64" s="1355"/>
      <c r="Z64" s="1356"/>
      <c r="AA64" s="1"/>
    </row>
    <row r="65" spans="1:53">
      <c r="A65" s="1"/>
      <c r="B65" s="1"/>
      <c r="C65" s="1"/>
      <c r="D65" s="1"/>
      <c r="E65" s="1"/>
      <c r="F65" s="1"/>
      <c r="G65" s="1"/>
      <c r="H65" s="1"/>
      <c r="I65" s="1"/>
      <c r="J65" s="1"/>
      <c r="K65" s="1"/>
      <c r="L65" s="1"/>
      <c r="M65" s="1"/>
      <c r="N65" s="1"/>
      <c r="O65" s="1"/>
      <c r="P65" s="1"/>
      <c r="Q65" s="1"/>
      <c r="R65" s="1"/>
      <c r="S65" s="1"/>
      <c r="T65" s="1"/>
      <c r="U65" s="1"/>
      <c r="V65" s="1"/>
      <c r="W65" s="1"/>
      <c r="X65" s="1"/>
      <c r="Y65" s="1"/>
      <c r="Z65" s="1"/>
      <c r="AA65" s="1"/>
    </row>
    <row r="66" spans="1:53">
      <c r="A66" s="1"/>
      <c r="B66" s="1"/>
      <c r="C66" s="1" t="s">
        <v>4152</v>
      </c>
      <c r="D66" s="1"/>
      <c r="E66" s="1"/>
      <c r="F66" s="1"/>
      <c r="G66" s="1"/>
      <c r="H66" s="1"/>
      <c r="I66" s="1"/>
      <c r="J66" s="1"/>
      <c r="K66" s="1"/>
      <c r="L66" s="1"/>
      <c r="M66" s="1"/>
      <c r="N66" s="1"/>
      <c r="O66" s="1"/>
      <c r="P66" s="1"/>
      <c r="Q66" s="1"/>
      <c r="R66" s="1"/>
      <c r="S66" s="1"/>
      <c r="T66" s="1"/>
      <c r="U66" s="1"/>
      <c r="V66" s="1"/>
      <c r="W66" s="1"/>
      <c r="X66" s="1"/>
      <c r="Y66" s="1"/>
      <c r="Z66" s="1"/>
      <c r="AA66" s="1"/>
    </row>
    <row r="67" spans="1:53">
      <c r="A67" s="1"/>
      <c r="B67" s="1"/>
      <c r="C67" s="862"/>
      <c r="D67" s="862"/>
      <c r="E67" s="1"/>
      <c r="F67" s="1" t="s">
        <v>12</v>
      </c>
      <c r="G67" s="1"/>
      <c r="H67" s="1" t="s">
        <v>11</v>
      </c>
      <c r="I67" s="1"/>
      <c r="J67" s="1" t="s">
        <v>227</v>
      </c>
      <c r="K67" s="1"/>
      <c r="L67" s="1"/>
      <c r="M67" s="98"/>
      <c r="N67" s="98"/>
      <c r="O67" s="98"/>
      <c r="P67" s="98"/>
      <c r="Q67" s="98"/>
      <c r="R67" s="98"/>
      <c r="S67" s="98"/>
      <c r="T67" s="98"/>
      <c r="U67" s="98"/>
      <c r="V67" s="98"/>
      <c r="W67" s="98"/>
      <c r="X67" s="98"/>
      <c r="Y67" s="98"/>
      <c r="Z67" s="98"/>
      <c r="AA67" s="1"/>
    </row>
    <row r="68" spans="1:53">
      <c r="A68" s="2"/>
      <c r="B68" s="1137" t="s">
        <v>23</v>
      </c>
      <c r="C68" s="1137"/>
      <c r="D68" s="1137"/>
      <c r="E68" s="1137"/>
      <c r="F68" s="1137"/>
      <c r="G68" s="1188" t="s">
        <v>3794</v>
      </c>
      <c r="H68" s="1188"/>
      <c r="I68" s="1188"/>
      <c r="J68" s="1188"/>
      <c r="K68" s="1188"/>
      <c r="L68" s="1189"/>
      <c r="M68" s="1226" t="s">
        <v>3918</v>
      </c>
      <c r="N68" s="1227"/>
      <c r="O68" s="1228"/>
      <c r="P68" s="1184"/>
      <c r="Q68" s="1185"/>
      <c r="R68" s="95" t="s">
        <v>3919</v>
      </c>
      <c r="S68" s="1184"/>
      <c r="T68" s="1185"/>
      <c r="U68" s="2"/>
      <c r="V68" s="95"/>
      <c r="W68" s="95"/>
      <c r="X68" s="95"/>
      <c r="Y68" s="95"/>
      <c r="Z68" s="113"/>
      <c r="AA68" s="352"/>
    </row>
    <row r="69" spans="1:53">
      <c r="A69" s="2"/>
      <c r="B69" s="1137"/>
      <c r="C69" s="1137"/>
      <c r="D69" s="1137"/>
      <c r="E69" s="1137"/>
      <c r="F69" s="1137"/>
      <c r="G69" s="1136"/>
      <c r="H69" s="1136"/>
      <c r="I69" s="1136"/>
      <c r="J69" s="1136"/>
      <c r="K69" s="1136"/>
      <c r="L69" s="1191"/>
      <c r="M69" s="1198" t="s">
        <v>3920</v>
      </c>
      <c r="N69" s="1199"/>
      <c r="O69" s="1200"/>
      <c r="P69" s="866"/>
      <c r="Q69" s="870"/>
      <c r="R69" s="870"/>
      <c r="S69" s="867"/>
      <c r="T69" s="1198" t="s">
        <v>3921</v>
      </c>
      <c r="U69" s="1199"/>
      <c r="V69" s="1200"/>
      <c r="W69" s="866"/>
      <c r="X69" s="870"/>
      <c r="Y69" s="870"/>
      <c r="Z69" s="867"/>
      <c r="AA69" s="353"/>
    </row>
    <row r="70" spans="1:53">
      <c r="A70" s="2"/>
      <c r="B70" s="1137"/>
      <c r="C70" s="1137"/>
      <c r="D70" s="1137"/>
      <c r="E70" s="1137"/>
      <c r="F70" s="1137"/>
      <c r="G70" s="1136"/>
      <c r="H70" s="1136"/>
      <c r="I70" s="1136"/>
      <c r="J70" s="1136"/>
      <c r="K70" s="1136"/>
      <c r="L70" s="1191"/>
      <c r="M70" s="1198" t="s">
        <v>3922</v>
      </c>
      <c r="N70" s="1199"/>
      <c r="O70" s="1200"/>
      <c r="P70" s="866"/>
      <c r="Q70" s="870"/>
      <c r="R70" s="870"/>
      <c r="S70" s="867"/>
      <c r="T70" s="1198" t="s">
        <v>3923</v>
      </c>
      <c r="U70" s="1199"/>
      <c r="V70" s="1200"/>
      <c r="W70" s="866"/>
      <c r="X70" s="870"/>
      <c r="Y70" s="870"/>
      <c r="Z70" s="867"/>
      <c r="AA70" s="348"/>
    </row>
    <row r="71" spans="1:53">
      <c r="A71" s="2"/>
      <c r="B71" s="1137"/>
      <c r="C71" s="1137"/>
      <c r="D71" s="1137"/>
      <c r="E71" s="1137"/>
      <c r="F71" s="1137"/>
      <c r="G71" s="1193"/>
      <c r="H71" s="1193"/>
      <c r="I71" s="1193"/>
      <c r="J71" s="1193"/>
      <c r="K71" s="1193"/>
      <c r="L71" s="1194"/>
      <c r="M71" s="1198" t="s">
        <v>3924</v>
      </c>
      <c r="N71" s="1199"/>
      <c r="O71" s="1200"/>
      <c r="P71" s="402"/>
      <c r="Q71" s="403"/>
      <c r="R71" s="403"/>
      <c r="S71" s="403"/>
      <c r="T71" s="403"/>
      <c r="U71" s="403"/>
      <c r="V71" s="403"/>
      <c r="W71" s="403"/>
      <c r="X71" s="403"/>
      <c r="Y71" s="403"/>
      <c r="Z71" s="404"/>
      <c r="AA71" s="353"/>
    </row>
    <row r="72" spans="1:53" ht="18" customHeight="1">
      <c r="A72" s="2"/>
      <c r="B72" s="923" t="s">
        <v>7284</v>
      </c>
      <c r="C72" s="924"/>
      <c r="D72" s="924"/>
      <c r="E72" s="924"/>
      <c r="F72" s="924"/>
      <c r="G72" s="924"/>
      <c r="H72" s="924"/>
      <c r="I72" s="924"/>
      <c r="J72" s="924"/>
      <c r="K72" s="924"/>
      <c r="L72" s="925"/>
      <c r="M72" s="923"/>
      <c r="N72" s="924"/>
      <c r="O72" s="924"/>
      <c r="P72" s="924"/>
      <c r="Q72" s="924"/>
      <c r="R72" s="924"/>
      <c r="S72" s="924"/>
      <c r="T72" s="924"/>
      <c r="U72" s="924"/>
      <c r="V72" s="924"/>
      <c r="W72" s="924"/>
      <c r="X72" s="924"/>
      <c r="Y72" s="924"/>
      <c r="Z72" s="925"/>
      <c r="AA72" s="354"/>
    </row>
    <row r="73" spans="1:53">
      <c r="A73" s="2"/>
      <c r="B73" s="1138"/>
      <c r="C73" s="1110"/>
      <c r="D73" s="1110"/>
      <c r="E73" s="1110"/>
      <c r="F73" s="1110"/>
      <c r="G73" s="1110"/>
      <c r="H73" s="1110"/>
      <c r="I73" s="1110"/>
      <c r="J73" s="1110"/>
      <c r="K73" s="1110"/>
      <c r="L73" s="1139"/>
      <c r="M73" s="926"/>
      <c r="N73" s="927"/>
      <c r="O73" s="927"/>
      <c r="P73" s="927"/>
      <c r="Q73" s="927"/>
      <c r="R73" s="927"/>
      <c r="S73" s="927"/>
      <c r="T73" s="927"/>
      <c r="U73" s="927"/>
      <c r="V73" s="927"/>
      <c r="W73" s="927"/>
      <c r="X73" s="927"/>
      <c r="Y73" s="927"/>
      <c r="Z73" s="928"/>
      <c r="AA73" s="354"/>
    </row>
    <row r="74" spans="1:53" s="2" customFormat="1" ht="14.55" customHeight="1">
      <c r="B74" s="1137" t="s">
        <v>7285</v>
      </c>
      <c r="C74" s="1137"/>
      <c r="D74" s="1137"/>
      <c r="E74" s="1137"/>
      <c r="F74" s="1137"/>
      <c r="G74" s="1137"/>
      <c r="H74" s="1137"/>
      <c r="I74" s="1137"/>
      <c r="J74" s="1137"/>
      <c r="K74" s="1137"/>
      <c r="L74" s="1137"/>
      <c r="M74" s="1137"/>
      <c r="N74" s="1137"/>
      <c r="O74" s="1137"/>
      <c r="P74" s="1137"/>
      <c r="Q74" s="1137"/>
      <c r="R74" s="1137"/>
      <c r="S74" s="1137"/>
      <c r="T74" s="1137"/>
      <c r="U74" s="1137"/>
      <c r="V74" s="1137"/>
      <c r="W74" s="1137"/>
      <c r="X74" s="1137"/>
      <c r="Y74" s="1137"/>
      <c r="Z74" s="1137"/>
      <c r="AA74" s="363"/>
    </row>
    <row r="75" spans="1:53" s="2" customFormat="1" ht="14.55" customHeight="1">
      <c r="B75" s="1137"/>
      <c r="C75" s="1137"/>
      <c r="D75" s="1137"/>
      <c r="E75" s="1137"/>
      <c r="F75" s="1137"/>
      <c r="G75" s="1137"/>
      <c r="H75" s="1137"/>
      <c r="I75" s="1137"/>
      <c r="J75" s="1137"/>
      <c r="K75" s="1137"/>
      <c r="L75" s="1137"/>
      <c r="M75" s="1137"/>
      <c r="N75" s="1137"/>
      <c r="O75" s="1137"/>
      <c r="P75" s="1137"/>
      <c r="Q75" s="1137"/>
      <c r="R75" s="1137"/>
      <c r="S75" s="1137"/>
      <c r="T75" s="1137"/>
      <c r="U75" s="1137"/>
      <c r="V75" s="1137"/>
      <c r="W75" s="1137"/>
      <c r="X75" s="1137"/>
      <c r="Y75" s="1137"/>
      <c r="Z75" s="1137"/>
      <c r="AA75" s="363"/>
    </row>
    <row r="77" spans="1:53" s="1" customFormat="1" ht="12" customHeight="1">
      <c r="A77" s="2"/>
      <c r="C77" s="1" t="s">
        <v>3790</v>
      </c>
      <c r="H77" s="99"/>
      <c r="I77" s="99"/>
      <c r="J77" s="99"/>
      <c r="K77" s="99"/>
      <c r="L77" s="99"/>
      <c r="M77" s="99"/>
      <c r="N77" s="99"/>
      <c r="O77" s="99"/>
      <c r="P77" s="99"/>
      <c r="Q77" s="99"/>
      <c r="R77" s="99"/>
      <c r="S77" s="99"/>
      <c r="T77" s="99"/>
      <c r="U77" s="99"/>
      <c r="V77" s="99"/>
      <c r="W77" s="99"/>
      <c r="X77" s="99"/>
      <c r="Y77" s="99"/>
      <c r="Z77" s="99"/>
      <c r="AA77" s="99"/>
      <c r="AB77" s="99"/>
    </row>
    <row r="78" spans="1:53" s="1" customFormat="1" ht="12" customHeight="1">
      <c r="A78" s="2"/>
      <c r="C78" s="1" t="s">
        <v>3791</v>
      </c>
      <c r="D78" s="2"/>
      <c r="H78" s="95"/>
      <c r="I78" s="95"/>
      <c r="J78" s="95"/>
      <c r="K78" s="99"/>
      <c r="L78" s="99"/>
      <c r="M78" s="99"/>
      <c r="N78" s="99"/>
      <c r="O78" s="99"/>
      <c r="P78" s="99"/>
      <c r="Q78" s="99"/>
      <c r="R78" s="99"/>
      <c r="S78" s="99"/>
      <c r="T78" s="99"/>
      <c r="U78" s="99"/>
      <c r="V78" s="99"/>
      <c r="W78" s="99"/>
      <c r="X78" s="99"/>
      <c r="Y78" s="99"/>
      <c r="Z78" s="99"/>
      <c r="AA78" s="99"/>
      <c r="AB78" s="99"/>
    </row>
    <row r="79" spans="1:53" s="2" customFormat="1" ht="14.4">
      <c r="A79" s="369"/>
      <c r="B79" s="99"/>
      <c r="C79" s="99"/>
      <c r="D79" s="99"/>
      <c r="E79" s="99"/>
      <c r="F79" s="99"/>
      <c r="G79" s="99"/>
      <c r="H79" s="99"/>
      <c r="I79" s="99"/>
      <c r="J79" s="99"/>
      <c r="K79" s="99"/>
      <c r="L79" s="99"/>
      <c r="M79" s="99"/>
      <c r="N79" s="99"/>
      <c r="O79" s="99"/>
      <c r="P79" s="99"/>
      <c r="Q79" s="99"/>
      <c r="R79" s="99"/>
      <c r="S79" s="99"/>
      <c r="T79" s="99"/>
      <c r="U79" s="99"/>
      <c r="V79" s="99"/>
      <c r="W79" s="99"/>
      <c r="X79" s="99"/>
      <c r="Y79" s="99"/>
      <c r="Z79" s="99"/>
      <c r="AA79" s="99"/>
      <c r="AC79" s="1"/>
      <c r="AD79" s="1"/>
      <c r="AE79" s="1"/>
      <c r="AF79" s="1"/>
      <c r="AG79" s="1"/>
      <c r="AH79" s="1"/>
      <c r="AI79" s="1"/>
      <c r="AJ79" s="1"/>
      <c r="AK79" s="1"/>
      <c r="AL79" s="1"/>
      <c r="AM79" s="1"/>
      <c r="AN79" s="1"/>
      <c r="AO79" s="1"/>
      <c r="AP79" s="1"/>
      <c r="AQ79" s="1"/>
      <c r="AR79" s="1"/>
      <c r="AS79" s="1"/>
      <c r="AT79" s="1"/>
      <c r="AU79" s="1"/>
      <c r="AV79" s="1"/>
      <c r="AW79" s="1"/>
      <c r="AX79" s="1"/>
      <c r="AY79" s="1"/>
      <c r="AZ79" s="1"/>
      <c r="BA79" s="1"/>
    </row>
    <row r="80" spans="1:53">
      <c r="A80" s="1"/>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30" s="1" customFormat="1" ht="13.35" customHeight="1">
      <c r="A81" s="1" t="s">
        <v>3989</v>
      </c>
    </row>
    <row r="82" spans="1:30" s="1" customFormat="1" ht="13.35" customHeight="1">
      <c r="B82" s="117">
        <v>1</v>
      </c>
      <c r="C82" s="1077" t="s">
        <v>4109</v>
      </c>
      <c r="D82" s="1077"/>
      <c r="E82" s="1077"/>
      <c r="F82" s="1077"/>
      <c r="G82" s="1077"/>
      <c r="H82" s="1077"/>
      <c r="I82" s="1077"/>
      <c r="J82" s="1077"/>
      <c r="K82" s="1077"/>
      <c r="L82" s="1077"/>
      <c r="M82" s="1077"/>
      <c r="N82" s="1077"/>
      <c r="O82" s="1077"/>
      <c r="P82" s="1077"/>
      <c r="Q82" s="1077"/>
      <c r="R82" s="1077"/>
      <c r="S82" s="1077"/>
      <c r="T82" s="1077"/>
      <c r="U82" s="1077"/>
      <c r="V82" s="1077"/>
      <c r="W82" s="1077"/>
      <c r="X82" s="1077"/>
      <c r="Y82" s="1077"/>
      <c r="Z82" s="1077"/>
      <c r="AA82" s="1077"/>
      <c r="AB82" s="397"/>
      <c r="AC82" s="397"/>
    </row>
    <row r="83" spans="1:30" s="345" customFormat="1" ht="4.5" customHeight="1">
      <c r="C83" s="398"/>
      <c r="D83" s="399"/>
      <c r="E83" s="399"/>
      <c r="F83" s="399"/>
      <c r="G83" s="399"/>
      <c r="H83" s="399"/>
      <c r="I83" s="399"/>
      <c r="J83" s="400"/>
      <c r="K83" s="400"/>
      <c r="L83" s="400"/>
      <c r="M83" s="400"/>
      <c r="N83" s="400"/>
      <c r="O83" s="400"/>
      <c r="P83" s="400"/>
      <c r="Q83" s="400"/>
      <c r="R83" s="400"/>
      <c r="S83" s="400"/>
      <c r="T83" s="400"/>
      <c r="U83" s="400"/>
      <c r="V83" s="400"/>
      <c r="W83" s="400"/>
      <c r="X83" s="400"/>
      <c r="Y83" s="400"/>
      <c r="Z83" s="400"/>
      <c r="AA83" s="400"/>
    </row>
    <row r="84" spans="1:30" s="1" customFormat="1" ht="13.35" customHeight="1">
      <c r="B84" s="117">
        <v>2</v>
      </c>
      <c r="C84" s="1077" t="s">
        <v>16057</v>
      </c>
      <c r="D84" s="1077"/>
      <c r="E84" s="1077"/>
      <c r="F84" s="1077"/>
      <c r="G84" s="1077"/>
      <c r="H84" s="1077"/>
      <c r="I84" s="1077"/>
      <c r="J84" s="1077"/>
      <c r="K84" s="1077"/>
      <c r="L84" s="1077"/>
      <c r="M84" s="1077"/>
      <c r="N84" s="1077"/>
      <c r="O84" s="1077"/>
      <c r="P84" s="1077"/>
      <c r="Q84" s="1077"/>
      <c r="R84" s="1077"/>
      <c r="S84" s="1077"/>
      <c r="T84" s="1077"/>
      <c r="U84" s="1077"/>
      <c r="V84" s="1077"/>
      <c r="W84" s="1077"/>
      <c r="X84" s="1077"/>
      <c r="Y84" s="1077"/>
      <c r="Z84" s="1077"/>
      <c r="AA84" s="1077"/>
      <c r="AB84" s="397"/>
      <c r="AC84" s="397"/>
    </row>
    <row r="85" spans="1:30" s="345" customFormat="1" ht="4.5" customHeight="1">
      <c r="C85" s="398"/>
      <c r="D85" s="399"/>
      <c r="E85" s="399"/>
      <c r="F85" s="399"/>
      <c r="G85" s="399"/>
      <c r="H85" s="399"/>
      <c r="I85" s="399"/>
      <c r="J85" s="400"/>
      <c r="K85" s="400"/>
      <c r="L85" s="400"/>
      <c r="M85" s="400"/>
      <c r="N85" s="400"/>
      <c r="O85" s="400"/>
      <c r="P85" s="400"/>
      <c r="Q85" s="400"/>
      <c r="R85" s="400"/>
      <c r="S85" s="400"/>
      <c r="T85" s="400"/>
      <c r="U85" s="400"/>
      <c r="V85" s="400"/>
      <c r="W85" s="400"/>
      <c r="X85" s="400"/>
      <c r="Y85" s="400"/>
      <c r="Z85" s="400"/>
      <c r="AA85" s="400"/>
    </row>
    <row r="86" spans="1:30" s="1" customFormat="1" ht="207" customHeight="1">
      <c r="B86" s="347">
        <v>3</v>
      </c>
      <c r="C86" s="851" t="s">
        <v>16065</v>
      </c>
      <c r="D86" s="851"/>
      <c r="E86" s="851"/>
      <c r="F86" s="851"/>
      <c r="G86" s="851"/>
      <c r="H86" s="851"/>
      <c r="I86" s="851"/>
      <c r="J86" s="851"/>
      <c r="K86" s="851"/>
      <c r="L86" s="851"/>
      <c r="M86" s="851"/>
      <c r="N86" s="851"/>
      <c r="O86" s="851"/>
      <c r="P86" s="851"/>
      <c r="Q86" s="851"/>
      <c r="R86" s="851"/>
      <c r="S86" s="851"/>
      <c r="T86" s="851"/>
      <c r="U86" s="851"/>
      <c r="V86" s="851"/>
      <c r="W86" s="851"/>
      <c r="X86" s="851"/>
      <c r="Y86" s="851"/>
      <c r="Z86" s="851"/>
      <c r="AA86" s="851"/>
      <c r="AB86" s="401"/>
      <c r="AC86" s="401"/>
      <c r="AD86" s="97"/>
    </row>
    <row r="87" spans="1:30" s="345" customFormat="1" ht="4.5" customHeight="1">
      <c r="C87" s="398"/>
      <c r="D87" s="399"/>
      <c r="E87" s="399"/>
      <c r="F87" s="399"/>
      <c r="G87" s="399"/>
      <c r="H87" s="399"/>
      <c r="I87" s="399"/>
      <c r="J87" s="400"/>
      <c r="K87" s="400"/>
      <c r="L87" s="400"/>
      <c r="M87" s="400"/>
      <c r="N87" s="400"/>
      <c r="O87" s="400"/>
      <c r="P87" s="400"/>
      <c r="Q87" s="400"/>
      <c r="R87" s="400"/>
      <c r="S87" s="400"/>
      <c r="T87" s="400"/>
      <c r="U87" s="400"/>
      <c r="V87" s="400"/>
      <c r="W87" s="400"/>
      <c r="X87" s="400"/>
      <c r="Y87" s="400"/>
      <c r="Z87" s="400"/>
      <c r="AA87" s="400"/>
    </row>
    <row r="88" spans="1:30" s="1" customFormat="1" ht="55.2" customHeight="1">
      <c r="B88" s="347">
        <v>4</v>
      </c>
      <c r="C88" s="851" t="s">
        <v>16066</v>
      </c>
      <c r="D88" s="851"/>
      <c r="E88" s="851"/>
      <c r="F88" s="851"/>
      <c r="G88" s="851"/>
      <c r="H88" s="851"/>
      <c r="I88" s="851"/>
      <c r="J88" s="851"/>
      <c r="K88" s="851"/>
      <c r="L88" s="851"/>
      <c r="M88" s="851"/>
      <c r="N88" s="851"/>
      <c r="O88" s="851"/>
      <c r="P88" s="851"/>
      <c r="Q88" s="851"/>
      <c r="R88" s="851"/>
      <c r="S88" s="851"/>
      <c r="T88" s="851"/>
      <c r="U88" s="851"/>
      <c r="V88" s="851"/>
      <c r="W88" s="851"/>
      <c r="X88" s="851"/>
      <c r="Y88" s="851"/>
      <c r="Z88" s="851"/>
      <c r="AA88" s="851"/>
      <c r="AB88" s="401"/>
      <c r="AC88" s="401"/>
      <c r="AD88" s="97"/>
    </row>
    <row r="89" spans="1:30" s="345" customFormat="1" ht="4.5" customHeight="1">
      <c r="C89" s="398"/>
      <c r="D89" s="399"/>
      <c r="E89" s="399"/>
      <c r="F89" s="399"/>
      <c r="G89" s="399"/>
      <c r="H89" s="399"/>
      <c r="I89" s="399"/>
      <c r="J89" s="400"/>
      <c r="K89" s="400"/>
      <c r="L89" s="400"/>
      <c r="M89" s="400"/>
      <c r="N89" s="400"/>
      <c r="O89" s="400"/>
      <c r="P89" s="400"/>
      <c r="Q89" s="400"/>
      <c r="R89" s="400"/>
      <c r="S89" s="400"/>
      <c r="T89" s="400"/>
      <c r="U89" s="400"/>
      <c r="V89" s="400"/>
      <c r="W89" s="400"/>
      <c r="X89" s="400"/>
      <c r="Y89" s="400"/>
      <c r="Z89" s="400"/>
      <c r="AA89" s="400"/>
    </row>
    <row r="90" spans="1:30" s="1" customFormat="1" ht="36" customHeight="1">
      <c r="B90" s="347">
        <v>5</v>
      </c>
      <c r="C90" s="851" t="s">
        <v>4107</v>
      </c>
      <c r="D90" s="851"/>
      <c r="E90" s="851"/>
      <c r="F90" s="851"/>
      <c r="G90" s="851"/>
      <c r="H90" s="851"/>
      <c r="I90" s="851"/>
      <c r="J90" s="851"/>
      <c r="K90" s="851"/>
      <c r="L90" s="851"/>
      <c r="M90" s="851"/>
      <c r="N90" s="851"/>
      <c r="O90" s="851"/>
      <c r="P90" s="851"/>
      <c r="Q90" s="851"/>
      <c r="R90" s="851"/>
      <c r="S90" s="851"/>
      <c r="T90" s="851"/>
      <c r="U90" s="851"/>
      <c r="V90" s="851"/>
      <c r="W90" s="851"/>
      <c r="X90" s="851"/>
      <c r="Y90" s="851"/>
      <c r="Z90" s="851"/>
      <c r="AA90" s="851"/>
      <c r="AB90" s="401"/>
      <c r="AC90" s="401"/>
      <c r="AD90" s="97"/>
    </row>
    <row r="91" spans="1:30" s="345" customFormat="1" ht="4.5" customHeight="1">
      <c r="C91" s="398"/>
      <c r="D91" s="399"/>
      <c r="E91" s="399"/>
      <c r="F91" s="399"/>
      <c r="G91" s="399"/>
      <c r="H91" s="399"/>
      <c r="I91" s="399"/>
      <c r="J91" s="400"/>
      <c r="K91" s="400"/>
      <c r="L91" s="400"/>
      <c r="M91" s="400"/>
      <c r="N91" s="400"/>
      <c r="O91" s="400"/>
      <c r="P91" s="400"/>
      <c r="Q91" s="400"/>
      <c r="R91" s="400"/>
      <c r="S91" s="400"/>
      <c r="T91" s="400"/>
      <c r="U91" s="400"/>
      <c r="V91" s="400"/>
      <c r="W91" s="400"/>
      <c r="X91" s="400"/>
      <c r="Y91" s="400"/>
      <c r="Z91" s="400"/>
      <c r="AA91" s="400"/>
    </row>
    <row r="92" spans="1:30" s="1" customFormat="1" ht="13.35" customHeight="1">
      <c r="B92" s="117">
        <v>6</v>
      </c>
      <c r="C92" s="1077" t="s">
        <v>16067</v>
      </c>
      <c r="D92" s="1077"/>
      <c r="E92" s="1077"/>
      <c r="F92" s="1077"/>
      <c r="G92" s="1077"/>
      <c r="H92" s="1077"/>
      <c r="I92" s="1077"/>
      <c r="J92" s="1077"/>
      <c r="K92" s="1077"/>
      <c r="L92" s="1077"/>
      <c r="M92" s="1077"/>
      <c r="N92" s="1077"/>
      <c r="O92" s="1077"/>
      <c r="P92" s="1077"/>
      <c r="Q92" s="1077"/>
      <c r="R92" s="1077"/>
      <c r="S92" s="1077"/>
      <c r="T92" s="1077"/>
      <c r="U92" s="1077"/>
      <c r="V92" s="1077"/>
      <c r="W92" s="1077"/>
      <c r="X92" s="1077"/>
      <c r="Y92" s="1077"/>
      <c r="Z92" s="1077"/>
      <c r="AA92" s="1077"/>
      <c r="AB92" s="397"/>
      <c r="AC92" s="397"/>
    </row>
    <row r="93" spans="1:30" s="345" customFormat="1" ht="4.5" customHeight="1">
      <c r="C93" s="398"/>
      <c r="D93" s="399"/>
      <c r="E93" s="399"/>
      <c r="F93" s="399"/>
      <c r="G93" s="399"/>
      <c r="H93" s="399"/>
      <c r="I93" s="399"/>
      <c r="J93" s="400"/>
      <c r="K93" s="400"/>
      <c r="L93" s="400"/>
      <c r="M93" s="400"/>
      <c r="N93" s="400"/>
      <c r="O93" s="400"/>
      <c r="P93" s="400"/>
      <c r="Q93" s="400"/>
      <c r="R93" s="400"/>
      <c r="S93" s="400"/>
      <c r="T93" s="400"/>
      <c r="U93" s="400"/>
      <c r="V93" s="400"/>
      <c r="W93" s="400"/>
      <c r="X93" s="400"/>
      <c r="Y93" s="400"/>
      <c r="Z93" s="400"/>
      <c r="AA93" s="400"/>
    </row>
    <row r="94" spans="1:30" s="1" customFormat="1" ht="229.8" customHeight="1">
      <c r="B94" s="347">
        <v>7</v>
      </c>
      <c r="C94" s="851" t="s">
        <v>4108</v>
      </c>
      <c r="D94" s="851"/>
      <c r="E94" s="851"/>
      <c r="F94" s="851"/>
      <c r="G94" s="851"/>
      <c r="H94" s="851"/>
      <c r="I94" s="851"/>
      <c r="J94" s="851"/>
      <c r="K94" s="851"/>
      <c r="L94" s="851"/>
      <c r="M94" s="851"/>
      <c r="N94" s="851"/>
      <c r="O94" s="851"/>
      <c r="P94" s="851"/>
      <c r="Q94" s="851"/>
      <c r="R94" s="851"/>
      <c r="S94" s="851"/>
      <c r="T94" s="851"/>
      <c r="U94" s="851"/>
      <c r="V94" s="851"/>
      <c r="W94" s="851"/>
      <c r="X94" s="851"/>
      <c r="Y94" s="851"/>
      <c r="Z94" s="851"/>
      <c r="AA94" s="851"/>
      <c r="AB94" s="401"/>
      <c r="AC94" s="401"/>
      <c r="AD94" s="97"/>
    </row>
    <row r="95" spans="1:30" s="345" customFormat="1" ht="4.5" customHeight="1">
      <c r="C95" s="398"/>
      <c r="D95" s="399"/>
      <c r="E95" s="399"/>
      <c r="F95" s="399"/>
      <c r="G95" s="399"/>
      <c r="H95" s="399"/>
      <c r="I95" s="399"/>
      <c r="J95" s="400"/>
      <c r="K95" s="400"/>
      <c r="L95" s="400"/>
      <c r="M95" s="400"/>
      <c r="N95" s="400"/>
      <c r="O95" s="400"/>
      <c r="P95" s="400"/>
      <c r="Q95" s="400"/>
      <c r="R95" s="400"/>
      <c r="S95" s="400"/>
      <c r="T95" s="400"/>
      <c r="U95" s="400"/>
      <c r="V95" s="400"/>
      <c r="W95" s="400"/>
      <c r="X95" s="400"/>
      <c r="Y95" s="400"/>
      <c r="Z95" s="400"/>
      <c r="AA95" s="400"/>
    </row>
    <row r="96" spans="1:30" s="1" customFormat="1" ht="43.8" customHeight="1">
      <c r="B96" s="347">
        <v>8</v>
      </c>
      <c r="C96" s="851" t="s">
        <v>4111</v>
      </c>
      <c r="D96" s="851"/>
      <c r="E96" s="851"/>
      <c r="F96" s="851"/>
      <c r="G96" s="851"/>
      <c r="H96" s="851"/>
      <c r="I96" s="851"/>
      <c r="J96" s="851"/>
      <c r="K96" s="851"/>
      <c r="L96" s="851"/>
      <c r="M96" s="851"/>
      <c r="N96" s="851"/>
      <c r="O96" s="851"/>
      <c r="P96" s="851"/>
      <c r="Q96" s="851"/>
      <c r="R96" s="851"/>
      <c r="S96" s="851"/>
      <c r="T96" s="851"/>
      <c r="U96" s="851"/>
      <c r="V96" s="851"/>
      <c r="W96" s="851"/>
      <c r="X96" s="851"/>
      <c r="Y96" s="851"/>
      <c r="Z96" s="851"/>
      <c r="AA96" s="851"/>
      <c r="AB96" s="401"/>
      <c r="AC96" s="401"/>
      <c r="AD96" s="97"/>
    </row>
    <row r="97" spans="1:30" s="345" customFormat="1" ht="4.5" customHeight="1">
      <c r="C97" s="398"/>
      <c r="D97" s="399"/>
      <c r="E97" s="399"/>
      <c r="F97" s="399"/>
      <c r="G97" s="399"/>
      <c r="H97" s="399"/>
      <c r="I97" s="399"/>
      <c r="J97" s="400"/>
      <c r="K97" s="400"/>
      <c r="L97" s="400"/>
      <c r="M97" s="400"/>
      <c r="N97" s="400"/>
      <c r="O97" s="400"/>
      <c r="P97" s="400"/>
      <c r="Q97" s="400"/>
      <c r="R97" s="400"/>
      <c r="S97" s="400"/>
      <c r="T97" s="400"/>
      <c r="U97" s="400"/>
      <c r="V97" s="400"/>
      <c r="W97" s="400"/>
      <c r="X97" s="400"/>
      <c r="Y97" s="400"/>
      <c r="Z97" s="400"/>
      <c r="AA97" s="400"/>
    </row>
    <row r="98" spans="1:30" s="1" customFormat="1" ht="49.95" customHeight="1">
      <c r="B98" s="347">
        <v>9</v>
      </c>
      <c r="C98" s="851" t="s">
        <v>4112</v>
      </c>
      <c r="D98" s="851"/>
      <c r="E98" s="851"/>
      <c r="F98" s="851"/>
      <c r="G98" s="851"/>
      <c r="H98" s="851"/>
      <c r="I98" s="851"/>
      <c r="J98" s="851"/>
      <c r="K98" s="851"/>
      <c r="L98" s="851"/>
      <c r="M98" s="851"/>
      <c r="N98" s="851"/>
      <c r="O98" s="851"/>
      <c r="P98" s="851"/>
      <c r="Q98" s="851"/>
      <c r="R98" s="851"/>
      <c r="S98" s="851"/>
      <c r="T98" s="851"/>
      <c r="U98" s="851"/>
      <c r="V98" s="851"/>
      <c r="W98" s="851"/>
      <c r="X98" s="851"/>
      <c r="Y98" s="851"/>
      <c r="Z98" s="851"/>
      <c r="AA98" s="851"/>
      <c r="AB98" s="401"/>
      <c r="AC98" s="401"/>
      <c r="AD98" s="97"/>
    </row>
    <row r="99" spans="1:30" s="345" customFormat="1" ht="4.5" customHeight="1">
      <c r="C99" s="398"/>
      <c r="D99" s="399"/>
      <c r="E99" s="399"/>
      <c r="F99" s="399"/>
      <c r="G99" s="399"/>
      <c r="H99" s="399"/>
      <c r="I99" s="399"/>
      <c r="J99" s="400"/>
      <c r="K99" s="400"/>
      <c r="L99" s="400"/>
      <c r="M99" s="400"/>
      <c r="N99" s="400"/>
      <c r="O99" s="400"/>
      <c r="P99" s="400"/>
      <c r="Q99" s="400"/>
      <c r="R99" s="400"/>
      <c r="S99" s="400"/>
      <c r="T99" s="400"/>
      <c r="U99" s="400"/>
      <c r="V99" s="400"/>
      <c r="W99" s="400"/>
      <c r="X99" s="400"/>
      <c r="Y99" s="400"/>
      <c r="Z99" s="400"/>
      <c r="AA99" s="400"/>
    </row>
    <row r="100" spans="1:30" s="1" customFormat="1" ht="40.049999999999997" customHeight="1">
      <c r="B100" s="347">
        <v>10</v>
      </c>
      <c r="C100" s="851" t="s">
        <v>16068</v>
      </c>
      <c r="D100" s="851"/>
      <c r="E100" s="851"/>
      <c r="F100" s="851"/>
      <c r="G100" s="851"/>
      <c r="H100" s="851"/>
      <c r="I100" s="851"/>
      <c r="J100" s="851"/>
      <c r="K100" s="851"/>
      <c r="L100" s="851"/>
      <c r="M100" s="851"/>
      <c r="N100" s="851"/>
      <c r="O100" s="851"/>
      <c r="P100" s="851"/>
      <c r="Q100" s="851"/>
      <c r="R100" s="851"/>
      <c r="S100" s="851"/>
      <c r="T100" s="851"/>
      <c r="U100" s="851"/>
      <c r="V100" s="851"/>
      <c r="W100" s="851"/>
      <c r="X100" s="851"/>
      <c r="Y100" s="851"/>
      <c r="Z100" s="851"/>
      <c r="AA100" s="851"/>
      <c r="AB100" s="401"/>
      <c r="AC100" s="401"/>
      <c r="AD100" s="97"/>
    </row>
    <row r="101" spans="1:30" s="345" customFormat="1" ht="4.5" customHeight="1">
      <c r="C101" s="398"/>
      <c r="D101" s="399"/>
      <c r="E101" s="399"/>
      <c r="F101" s="399"/>
      <c r="G101" s="399"/>
      <c r="H101" s="399"/>
      <c r="I101" s="399"/>
      <c r="J101" s="400"/>
      <c r="K101" s="400"/>
      <c r="L101" s="400"/>
      <c r="M101" s="400"/>
      <c r="N101" s="400"/>
      <c r="O101" s="400"/>
      <c r="P101" s="400"/>
      <c r="Q101" s="400"/>
      <c r="R101" s="400"/>
      <c r="S101" s="400"/>
      <c r="T101" s="400"/>
      <c r="U101" s="400"/>
      <c r="V101" s="400"/>
      <c r="W101" s="400"/>
      <c r="X101" s="400"/>
      <c r="Y101" s="400"/>
      <c r="Z101" s="400"/>
      <c r="AA101" s="400"/>
    </row>
    <row r="102" spans="1:30" s="1" customFormat="1" ht="36" customHeight="1">
      <c r="B102" s="347">
        <v>11</v>
      </c>
      <c r="C102" s="851" t="s">
        <v>4146</v>
      </c>
      <c r="D102" s="851"/>
      <c r="E102" s="851"/>
      <c r="F102" s="851"/>
      <c r="G102" s="851"/>
      <c r="H102" s="851"/>
      <c r="I102" s="851"/>
      <c r="J102" s="851"/>
      <c r="K102" s="851"/>
      <c r="L102" s="851"/>
      <c r="M102" s="851"/>
      <c r="N102" s="851"/>
      <c r="O102" s="851"/>
      <c r="P102" s="851"/>
      <c r="Q102" s="851"/>
      <c r="R102" s="851"/>
      <c r="S102" s="851"/>
      <c r="T102" s="851"/>
      <c r="U102" s="851"/>
      <c r="V102" s="851"/>
      <c r="W102" s="851"/>
      <c r="X102" s="851"/>
      <c r="Y102" s="851"/>
      <c r="Z102" s="851"/>
      <c r="AA102" s="851"/>
      <c r="AB102" s="401"/>
      <c r="AC102" s="401"/>
      <c r="AD102" s="97"/>
    </row>
    <row r="103" spans="1:30">
      <c r="A103" s="1"/>
      <c r="B103" s="1"/>
      <c r="C103" s="1"/>
      <c r="D103" s="1"/>
      <c r="E103" s="97"/>
      <c r="F103" s="97"/>
      <c r="G103" s="97"/>
      <c r="H103" s="97"/>
      <c r="I103" s="97"/>
      <c r="J103" s="97"/>
      <c r="K103" s="97"/>
      <c r="L103" s="97"/>
      <c r="M103" s="97"/>
      <c r="N103" s="97"/>
      <c r="O103" s="97"/>
      <c r="P103" s="97"/>
      <c r="Q103" s="97"/>
      <c r="R103" s="97"/>
      <c r="S103" s="97"/>
      <c r="T103" s="97"/>
      <c r="U103" s="97"/>
      <c r="V103" s="97"/>
      <c r="W103" s="97"/>
      <c r="X103" s="1"/>
      <c r="Y103" s="1"/>
      <c r="Z103" s="1"/>
      <c r="AA103" s="1"/>
    </row>
  </sheetData>
  <mergeCells count="93">
    <mergeCell ref="B72:L73"/>
    <mergeCell ref="M72:Z73"/>
    <mergeCell ref="B74:L75"/>
    <mergeCell ref="M74:Z75"/>
    <mergeCell ref="W69:Z69"/>
    <mergeCell ref="M70:O70"/>
    <mergeCell ref="P70:S70"/>
    <mergeCell ref="T70:V70"/>
    <mergeCell ref="W70:Z70"/>
    <mergeCell ref="M71:O71"/>
    <mergeCell ref="B68:F71"/>
    <mergeCell ref="G68:L71"/>
    <mergeCell ref="M68:O68"/>
    <mergeCell ref="P68:Q68"/>
    <mergeCell ref="S68:T68"/>
    <mergeCell ref="T69:V69"/>
    <mergeCell ref="Z12:Z13"/>
    <mergeCell ref="I16:Z19"/>
    <mergeCell ref="U12:U13"/>
    <mergeCell ref="V12:V13"/>
    <mergeCell ref="W12:W13"/>
    <mergeCell ref="X12:X13"/>
    <mergeCell ref="Y12:Y13"/>
    <mergeCell ref="B29:Z30"/>
    <mergeCell ref="B31:H34"/>
    <mergeCell ref="B35:H36"/>
    <mergeCell ref="I35:Z36"/>
    <mergeCell ref="B37:H38"/>
    <mergeCell ref="I37:Z38"/>
    <mergeCell ref="C67:D67"/>
    <mergeCell ref="B26:H28"/>
    <mergeCell ref="I26:Z28"/>
    <mergeCell ref="B14:F19"/>
    <mergeCell ref="G14:H15"/>
    <mergeCell ref="I14:Z15"/>
    <mergeCell ref="G16:H19"/>
    <mergeCell ref="B20:F24"/>
    <mergeCell ref="G20:H24"/>
    <mergeCell ref="B25:H25"/>
    <mergeCell ref="I25:J25"/>
    <mergeCell ref="I52:Z53"/>
    <mergeCell ref="B44:H45"/>
    <mergeCell ref="I44:K44"/>
    <mergeCell ref="I62:Y62"/>
    <mergeCell ref="B54:H55"/>
    <mergeCell ref="C2:Z5"/>
    <mergeCell ref="F7:V8"/>
    <mergeCell ref="X7:Y7"/>
    <mergeCell ref="B10:H11"/>
    <mergeCell ref="I10:Z11"/>
    <mergeCell ref="B12:H13"/>
    <mergeCell ref="I12:I13"/>
    <mergeCell ref="J12:Q13"/>
    <mergeCell ref="R12:R13"/>
    <mergeCell ref="S12:T13"/>
    <mergeCell ref="C102:AA102"/>
    <mergeCell ref="C92:AA92"/>
    <mergeCell ref="C94:AA94"/>
    <mergeCell ref="C96:AA96"/>
    <mergeCell ref="C98:AA98"/>
    <mergeCell ref="C100:AA100"/>
    <mergeCell ref="C82:AA82"/>
    <mergeCell ref="C84:AA84"/>
    <mergeCell ref="C86:AA86"/>
    <mergeCell ref="C88:AA88"/>
    <mergeCell ref="C90:AA90"/>
    <mergeCell ref="M69:O69"/>
    <mergeCell ref="P69:S69"/>
    <mergeCell ref="B39:H43"/>
    <mergeCell ref="I39:Y39"/>
    <mergeCell ref="I40:Y40"/>
    <mergeCell ref="I41:Y41"/>
    <mergeCell ref="I42:Y42"/>
    <mergeCell ref="I43:Y43"/>
    <mergeCell ref="I45:K45"/>
    <mergeCell ref="L44:Z44"/>
    <mergeCell ref="L45:Z45"/>
    <mergeCell ref="B58:H62"/>
    <mergeCell ref="I58:Y58"/>
    <mergeCell ref="I59:Y59"/>
    <mergeCell ref="I60:Y60"/>
    <mergeCell ref="I61:Y61"/>
    <mergeCell ref="I54:Z55"/>
    <mergeCell ref="B56:H57"/>
    <mergeCell ref="I56:Z57"/>
    <mergeCell ref="B46:Z47"/>
    <mergeCell ref="B48:H51"/>
    <mergeCell ref="B52:H53"/>
    <mergeCell ref="B63:H64"/>
    <mergeCell ref="I63:K63"/>
    <mergeCell ref="L63:Z63"/>
    <mergeCell ref="I64:K64"/>
    <mergeCell ref="L64:Z64"/>
  </mergeCells>
  <phoneticPr fontId="3"/>
  <dataValidations count="8">
    <dataValidation type="list" allowBlank="1" showInputMessage="1" showErrorMessage="1" sqref="S12:T13 C67:D67 I25:J25" xr:uid="{FEB35495-819B-4521-B22C-F80EFBF0F51D}">
      <formula1>元号</formula1>
    </dataValidation>
    <dataValidation type="list" allowBlank="1" showInputMessage="1" showErrorMessage="1" sqref="U12:U13 E67 K25" xr:uid="{83D82B34-6FB7-4767-93E3-1E016833C9E8}">
      <formula1>年</formula1>
    </dataValidation>
    <dataValidation type="list" allowBlank="1" showInputMessage="1" showErrorMessage="1" sqref="W12:W13 G67 M25" xr:uid="{588893C6-CB51-4BD7-987F-1EA9A4F1EAE8}">
      <formula1>月</formula1>
    </dataValidation>
    <dataValidation type="list" allowBlank="1" showInputMessage="1" showErrorMessage="1" sqref="Y12:Y13 I67 O25" xr:uid="{E9EBDAB4-AB5F-4B34-83DB-E2B4EE58E0D0}">
      <formula1>日</formula1>
    </dataValidation>
    <dataValidation type="list" allowBlank="1" showErrorMessage="1" promptTitle="【学校】運営単位" prompt="学校の場合どちらかを選択してください。_x000a_共同調理場：給食センター等_x000a_単独実施：自校給食" sqref="R21:R22 J21:J23" xr:uid="{82B40427-AB1C-4BCD-8BEC-8C8768F55A12}">
      <formula1>〇</formula1>
    </dataValidation>
    <dataValidation type="list" allowBlank="1" showInputMessage="1" showErrorMessage="1" sqref="X7:Y7" xr:uid="{EF7D811F-48E8-4875-B46E-5ECFC5988D78}">
      <formula1>選択</formula1>
    </dataValidation>
    <dataValidation type="list" allowBlank="1" showInputMessage="1" showErrorMessage="1" sqref="J32:J33 J49:J50 Z39:Z43 Z58:Z62" xr:uid="{B2A27D82-4D44-4239-8786-61229B067A66}">
      <formula1>チェック</formula1>
    </dataValidation>
    <dataValidation type="list" allowBlank="1" showInputMessage="1" showErrorMessage="1" sqref="L45:Z45 L64:Z64" xr:uid="{0CFB8B63-0061-491D-ACEF-C8C5509525B8}">
      <formula1>資格</formula1>
    </dataValidation>
  </dataValidations>
  <pageMargins left="0.7" right="0.7" top="0.75" bottom="0.75" header="0.3" footer="0.3"/>
  <pageSetup paperSize="9" scale="84" orientation="portrait" r:id="rId1"/>
  <rowBreaks count="2" manualBreakCount="2">
    <brk id="45" max="16383" man="1"/>
    <brk id="75" max="16383"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707F1-D464-436E-AAFC-F81096E967A2}">
  <sheetPr codeName="Sheet2"/>
  <dimension ref="B1:BA580"/>
  <sheetViews>
    <sheetView zoomScaleNormal="100" zoomScaleSheetLayoutView="100" workbookViewId="0"/>
  </sheetViews>
  <sheetFormatPr defaultColWidth="2.59765625" defaultRowHeight="13.35" customHeight="1"/>
  <cols>
    <col min="1" max="1" width="1.59765625" style="124" customWidth="1"/>
    <col min="2" max="26" width="2.59765625" style="124"/>
    <col min="27" max="27" width="2.59765625" style="124" customWidth="1"/>
    <col min="28" max="30" width="2.59765625" style="124"/>
    <col min="31" max="31" width="2.59765625" style="124" customWidth="1"/>
    <col min="32" max="41" width="2.59765625" style="124"/>
    <col min="42" max="42" width="2.59765625" style="124" customWidth="1"/>
    <col min="43" max="16384" width="2.59765625" style="124"/>
  </cols>
  <sheetData>
    <row r="1" spans="2:53" ht="3.6" customHeight="1"/>
    <row r="2" spans="2:53" ht="13.35" customHeight="1">
      <c r="B2" s="750" t="s">
        <v>14</v>
      </c>
      <c r="C2" s="750"/>
      <c r="D2" s="750"/>
      <c r="E2" s="750"/>
      <c r="F2" s="750"/>
      <c r="G2" s="750"/>
      <c r="H2" s="750"/>
      <c r="I2" s="750"/>
      <c r="J2" s="750"/>
      <c r="K2" s="750"/>
      <c r="L2" s="750"/>
      <c r="M2" s="750"/>
      <c r="N2" s="750"/>
      <c r="O2" s="750"/>
      <c r="P2" s="750"/>
      <c r="Q2" s="750"/>
      <c r="R2" s="750"/>
      <c r="S2" s="750"/>
      <c r="T2" s="750"/>
      <c r="U2" s="750"/>
      <c r="V2" s="750"/>
      <c r="W2" s="750"/>
      <c r="X2" s="750"/>
      <c r="Y2" s="750"/>
      <c r="Z2" s="750"/>
      <c r="AA2" s="750"/>
      <c r="AB2" s="750"/>
      <c r="AC2" s="750"/>
      <c r="AD2" s="750"/>
      <c r="AE2" s="750"/>
      <c r="AF2" s="750"/>
      <c r="AG2" s="750"/>
      <c r="AH2" s="750"/>
      <c r="AI2" s="750"/>
      <c r="AJ2" s="750"/>
      <c r="AK2" s="750"/>
      <c r="AL2" s="750"/>
      <c r="AM2" s="750"/>
      <c r="AN2" s="750"/>
      <c r="AO2" s="750"/>
      <c r="AP2" s="125"/>
      <c r="AQ2" s="125"/>
      <c r="AR2" s="125"/>
      <c r="AS2" s="125"/>
      <c r="AT2" s="125"/>
      <c r="AU2" s="125"/>
      <c r="AV2" s="125"/>
      <c r="AW2" s="125"/>
      <c r="AX2" s="125"/>
    </row>
    <row r="3" spans="2:53" ht="3.6" customHeight="1"/>
    <row r="4" spans="2:53" ht="3.6" customHeight="1"/>
    <row r="5" spans="2:53" ht="13.35" customHeight="1">
      <c r="B5" s="126" t="s">
        <v>0</v>
      </c>
      <c r="C5" s="126"/>
      <c r="D5" s="126"/>
      <c r="E5" s="126"/>
      <c r="F5" s="126"/>
      <c r="G5" s="126"/>
      <c r="H5" s="126"/>
      <c r="I5" s="126"/>
      <c r="J5" s="126"/>
      <c r="K5" s="126"/>
      <c r="L5" s="126"/>
      <c r="M5" s="126"/>
      <c r="N5" s="126"/>
      <c r="AH5" s="1358" t="s">
        <v>1</v>
      </c>
      <c r="AI5" s="1358"/>
      <c r="AJ5" s="197"/>
      <c r="AK5" s="198" t="s">
        <v>2</v>
      </c>
      <c r="AL5" s="197"/>
      <c r="AM5" s="196" t="s">
        <v>3</v>
      </c>
      <c r="AN5" s="197"/>
      <c r="AO5" s="196" t="s">
        <v>4</v>
      </c>
      <c r="AP5" s="196"/>
      <c r="AQ5" s="196"/>
      <c r="AR5" s="196"/>
      <c r="AS5" s="196"/>
      <c r="AT5" s="196"/>
      <c r="AU5" s="196"/>
      <c r="AV5" s="196"/>
      <c r="AW5" s="196"/>
      <c r="AX5" s="196"/>
      <c r="AY5" s="196"/>
      <c r="AZ5" s="198"/>
      <c r="BA5" s="198"/>
    </row>
    <row r="6" spans="2:53" ht="3.6" customHeight="1">
      <c r="B6" s="126"/>
      <c r="C6" s="126"/>
      <c r="D6" s="126"/>
      <c r="E6" s="126"/>
      <c r="F6" s="126"/>
      <c r="G6" s="126"/>
      <c r="H6" s="126"/>
      <c r="I6" s="126"/>
      <c r="J6" s="126"/>
      <c r="K6" s="126"/>
      <c r="L6" s="126"/>
      <c r="M6" s="126"/>
      <c r="N6" s="126"/>
      <c r="AK6" s="198"/>
      <c r="AL6" s="198"/>
      <c r="AM6" s="198"/>
      <c r="AN6" s="196"/>
      <c r="AO6" s="196"/>
      <c r="AP6" s="196"/>
      <c r="AQ6" s="196"/>
      <c r="AR6" s="196"/>
      <c r="AS6" s="196"/>
      <c r="AT6" s="196"/>
      <c r="AU6" s="196"/>
      <c r="AV6" s="196"/>
      <c r="AW6" s="196"/>
      <c r="AX6" s="196"/>
      <c r="AY6" s="196"/>
      <c r="AZ6" s="198"/>
      <c r="BA6" s="198"/>
    </row>
    <row r="7" spans="2:53" ht="3.6" customHeight="1">
      <c r="AG7" s="130"/>
      <c r="AH7" s="131"/>
      <c r="AI7" s="131"/>
      <c r="AJ7" s="131"/>
      <c r="AK7" s="132"/>
      <c r="AL7" s="1359"/>
      <c r="AM7" s="1360"/>
      <c r="AN7" s="1360"/>
      <c r="AO7" s="1361"/>
    </row>
    <row r="8" spans="2:53" ht="13.35" customHeight="1">
      <c r="AG8" s="1368" t="s">
        <v>5</v>
      </c>
      <c r="AH8" s="750"/>
      <c r="AI8" s="750"/>
      <c r="AJ8" s="750"/>
      <c r="AK8" s="1369"/>
      <c r="AL8" s="1362"/>
      <c r="AM8" s="1363"/>
      <c r="AN8" s="1363"/>
      <c r="AO8" s="1364"/>
    </row>
    <row r="9" spans="2:53" ht="3.6" customHeight="1">
      <c r="AG9" s="140"/>
      <c r="AH9" s="141"/>
      <c r="AI9" s="141"/>
      <c r="AJ9" s="141"/>
      <c r="AK9" s="142"/>
      <c r="AL9" s="1365"/>
      <c r="AM9" s="1366"/>
      <c r="AN9" s="1366"/>
      <c r="AO9" s="1367"/>
    </row>
    <row r="10" spans="2:53" ht="3.6" customHeight="1"/>
    <row r="11" spans="2:53" ht="13.35" customHeight="1">
      <c r="B11" s="124" t="s">
        <v>54</v>
      </c>
    </row>
    <row r="12" spans="2:53" ht="3.6" customHeight="1"/>
    <row r="13" spans="2:53" ht="3.6" customHeight="1">
      <c r="B13" s="130"/>
      <c r="C13" s="131"/>
      <c r="D13" s="131"/>
      <c r="E13" s="131"/>
      <c r="F13" s="131"/>
      <c r="G13" s="131"/>
      <c r="H13" s="131"/>
      <c r="I13" s="132"/>
      <c r="J13" s="130"/>
      <c r="K13" s="131"/>
      <c r="L13" s="131"/>
      <c r="M13" s="131"/>
      <c r="N13" s="131"/>
      <c r="O13" s="131"/>
      <c r="P13" s="131"/>
      <c r="Q13" s="131"/>
      <c r="R13" s="131"/>
      <c r="S13" s="131"/>
      <c r="T13" s="131"/>
      <c r="U13" s="131"/>
      <c r="V13" s="131"/>
      <c r="W13" s="131"/>
      <c r="X13" s="131"/>
      <c r="Y13" s="131"/>
      <c r="Z13" s="131"/>
      <c r="AA13" s="131"/>
      <c r="AB13" s="131"/>
      <c r="AC13" s="131"/>
      <c r="AD13" s="131"/>
      <c r="AE13" s="131"/>
      <c r="AF13" s="131"/>
      <c r="AG13" s="131"/>
      <c r="AH13" s="131"/>
      <c r="AI13" s="131"/>
      <c r="AJ13" s="131"/>
      <c r="AK13" s="131"/>
      <c r="AL13" s="131"/>
      <c r="AM13" s="131"/>
      <c r="AN13" s="131"/>
      <c r="AO13" s="132"/>
    </row>
    <row r="14" spans="2:53" ht="13.35" customHeight="1">
      <c r="B14" s="135" t="s">
        <v>6</v>
      </c>
      <c r="I14" s="136"/>
      <c r="J14" s="135"/>
      <c r="AO14" s="136"/>
    </row>
    <row r="15" spans="2:53" ht="3.6" customHeight="1">
      <c r="B15" s="140"/>
      <c r="C15" s="141"/>
      <c r="D15" s="141"/>
      <c r="E15" s="141"/>
      <c r="F15" s="141"/>
      <c r="G15" s="141"/>
      <c r="H15" s="141"/>
      <c r="I15" s="142"/>
      <c r="J15" s="140"/>
      <c r="K15" s="141"/>
      <c r="L15" s="141"/>
      <c r="M15" s="141"/>
      <c r="N15" s="141"/>
      <c r="O15" s="141"/>
      <c r="P15" s="141"/>
      <c r="Q15" s="141"/>
      <c r="R15" s="141"/>
      <c r="S15" s="141"/>
      <c r="T15" s="141"/>
      <c r="U15" s="141"/>
      <c r="V15" s="141"/>
      <c r="W15" s="141"/>
      <c r="X15" s="141"/>
      <c r="Y15" s="141"/>
      <c r="Z15" s="141"/>
      <c r="AA15" s="141"/>
      <c r="AB15" s="141"/>
      <c r="AC15" s="141"/>
      <c r="AD15" s="141"/>
      <c r="AE15" s="141"/>
      <c r="AF15" s="141"/>
      <c r="AG15" s="141"/>
      <c r="AH15" s="141"/>
      <c r="AI15" s="141"/>
      <c r="AJ15" s="141"/>
      <c r="AK15" s="141"/>
      <c r="AL15" s="141"/>
      <c r="AM15" s="141"/>
      <c r="AN15" s="141"/>
      <c r="AO15" s="142"/>
    </row>
    <row r="16" spans="2:53" ht="3.6" customHeight="1">
      <c r="B16" s="130"/>
      <c r="C16" s="131"/>
      <c r="D16" s="131"/>
      <c r="E16" s="131"/>
      <c r="F16" s="131"/>
      <c r="G16" s="131"/>
      <c r="H16" s="131"/>
      <c r="I16" s="132"/>
      <c r="J16" s="130"/>
      <c r="K16" s="131"/>
      <c r="L16" s="131"/>
      <c r="M16" s="131"/>
      <c r="N16" s="131"/>
      <c r="O16" s="131"/>
      <c r="P16" s="131"/>
      <c r="Q16" s="131"/>
      <c r="R16" s="131"/>
      <c r="S16" s="131"/>
      <c r="T16" s="131"/>
      <c r="U16" s="131"/>
      <c r="V16" s="131"/>
      <c r="W16" s="131"/>
      <c r="X16" s="131"/>
      <c r="Y16" s="131"/>
      <c r="Z16" s="131"/>
      <c r="AA16" s="131"/>
      <c r="AB16" s="131"/>
      <c r="AC16" s="131"/>
      <c r="AD16" s="131"/>
      <c r="AE16" s="131"/>
      <c r="AF16" s="131"/>
      <c r="AG16" s="131"/>
      <c r="AH16" s="131"/>
      <c r="AI16" s="131"/>
      <c r="AJ16" s="131"/>
      <c r="AK16" s="131"/>
      <c r="AL16" s="131"/>
      <c r="AM16" s="131"/>
      <c r="AN16" s="131"/>
      <c r="AO16" s="132"/>
    </row>
    <row r="17" spans="2:41" ht="13.35" customHeight="1">
      <c r="B17" s="135" t="s">
        <v>55</v>
      </c>
      <c r="I17" s="136"/>
      <c r="J17" s="135"/>
      <c r="AO17" s="136"/>
    </row>
    <row r="18" spans="2:41" ht="3.6" customHeight="1">
      <c r="B18" s="140"/>
      <c r="C18" s="141"/>
      <c r="D18" s="141"/>
      <c r="E18" s="141"/>
      <c r="F18" s="141"/>
      <c r="G18" s="141"/>
      <c r="H18" s="141"/>
      <c r="I18" s="142"/>
      <c r="J18" s="140"/>
      <c r="K18" s="141"/>
      <c r="L18" s="141"/>
      <c r="M18" s="141"/>
      <c r="N18" s="141"/>
      <c r="O18" s="141"/>
      <c r="P18" s="141"/>
      <c r="Q18" s="141"/>
      <c r="R18" s="141"/>
      <c r="S18" s="141"/>
      <c r="T18" s="141"/>
      <c r="U18" s="141"/>
      <c r="V18" s="141"/>
      <c r="W18" s="141"/>
      <c r="X18" s="141"/>
      <c r="Y18" s="141"/>
      <c r="Z18" s="141"/>
      <c r="AA18" s="141"/>
      <c r="AB18" s="141"/>
      <c r="AC18" s="141"/>
      <c r="AD18" s="141"/>
      <c r="AE18" s="141"/>
      <c r="AF18" s="141"/>
      <c r="AG18" s="141"/>
      <c r="AH18" s="141"/>
      <c r="AI18" s="141"/>
      <c r="AJ18" s="141"/>
      <c r="AK18" s="141"/>
      <c r="AL18" s="141"/>
      <c r="AM18" s="141"/>
      <c r="AN18" s="141"/>
      <c r="AO18" s="142"/>
    </row>
    <row r="19" spans="2:41" ht="3.6" customHeight="1">
      <c r="B19" s="130"/>
      <c r="C19" s="131"/>
      <c r="D19" s="131"/>
      <c r="E19" s="131"/>
      <c r="F19" s="131"/>
      <c r="G19" s="131"/>
      <c r="H19" s="131"/>
      <c r="I19" s="132"/>
      <c r="J19" s="155"/>
      <c r="K19" s="152"/>
      <c r="L19" s="152"/>
      <c r="M19" s="200"/>
      <c r="N19" s="130"/>
      <c r="O19" s="131"/>
      <c r="P19" s="131"/>
      <c r="Q19" s="132"/>
      <c r="R19" s="130"/>
      <c r="S19" s="131"/>
      <c r="T19" s="131"/>
      <c r="U19" s="132"/>
      <c r="V19" s="130"/>
      <c r="W19" s="131"/>
      <c r="X19" s="131"/>
      <c r="Y19" s="132"/>
      <c r="Z19" s="130"/>
      <c r="AA19" s="131"/>
      <c r="AB19" s="131"/>
      <c r="AC19" s="132"/>
      <c r="AD19" s="130"/>
      <c r="AE19" s="131"/>
      <c r="AF19" s="131"/>
      <c r="AG19" s="131"/>
      <c r="AH19" s="131"/>
      <c r="AI19" s="131"/>
      <c r="AJ19" s="131"/>
      <c r="AK19" s="131"/>
      <c r="AL19" s="131"/>
      <c r="AM19" s="131"/>
      <c r="AN19" s="131"/>
      <c r="AO19" s="132"/>
    </row>
    <row r="20" spans="2:41" ht="13.35" customHeight="1">
      <c r="B20" s="135" t="s">
        <v>7</v>
      </c>
      <c r="I20" s="136"/>
      <c r="J20" s="156" t="s">
        <v>15</v>
      </c>
      <c r="K20" s="125"/>
      <c r="L20" s="125"/>
      <c r="M20" s="199"/>
      <c r="N20" s="135"/>
      <c r="Q20" s="136"/>
      <c r="R20" s="135" t="s">
        <v>16</v>
      </c>
      <c r="U20" s="136"/>
      <c r="V20" s="135"/>
      <c r="Y20" s="136"/>
      <c r="Z20" s="135" t="s">
        <v>56</v>
      </c>
      <c r="AC20" s="136"/>
      <c r="AD20" s="135"/>
      <c r="AO20" s="136"/>
    </row>
    <row r="21" spans="2:41" ht="3.6" customHeight="1">
      <c r="B21" s="135"/>
      <c r="I21" s="136"/>
      <c r="J21" s="157"/>
      <c r="K21" s="154"/>
      <c r="L21" s="154"/>
      <c r="M21" s="201"/>
      <c r="N21" s="140"/>
      <c r="O21" s="141"/>
      <c r="P21" s="141"/>
      <c r="Q21" s="142"/>
      <c r="R21" s="140"/>
      <c r="S21" s="141"/>
      <c r="T21" s="141"/>
      <c r="U21" s="142"/>
      <c r="V21" s="140"/>
      <c r="W21" s="141"/>
      <c r="X21" s="141"/>
      <c r="Y21" s="142"/>
      <c r="Z21" s="140"/>
      <c r="AA21" s="141"/>
      <c r="AB21" s="141"/>
      <c r="AC21" s="142"/>
      <c r="AD21" s="140"/>
      <c r="AE21" s="141"/>
      <c r="AF21" s="141"/>
      <c r="AG21" s="141"/>
      <c r="AH21" s="141"/>
      <c r="AI21" s="141"/>
      <c r="AJ21" s="141"/>
      <c r="AK21" s="141"/>
      <c r="AL21" s="141"/>
      <c r="AM21" s="141"/>
      <c r="AN21" s="141"/>
      <c r="AO21" s="142"/>
    </row>
    <row r="22" spans="2:41" ht="3.6" customHeight="1">
      <c r="B22" s="135"/>
      <c r="I22" s="136"/>
      <c r="J22" s="130"/>
      <c r="K22" s="131"/>
      <c r="L22" s="131"/>
      <c r="M22" s="132"/>
      <c r="N22" s="130"/>
      <c r="O22" s="131"/>
      <c r="P22" s="131"/>
      <c r="Q22" s="131"/>
      <c r="R22" s="131"/>
      <c r="S22" s="131"/>
      <c r="T22" s="131"/>
      <c r="U22" s="131"/>
      <c r="V22" s="131"/>
      <c r="W22" s="131"/>
      <c r="X22" s="131"/>
      <c r="Y22" s="132"/>
      <c r="Z22" s="130"/>
      <c r="AA22" s="131"/>
      <c r="AB22" s="131"/>
      <c r="AC22" s="132"/>
      <c r="AD22" s="130"/>
      <c r="AE22" s="131"/>
      <c r="AF22" s="131"/>
      <c r="AG22" s="131"/>
      <c r="AH22" s="131"/>
      <c r="AI22" s="131"/>
      <c r="AJ22" s="131"/>
      <c r="AK22" s="131"/>
      <c r="AL22" s="131"/>
      <c r="AM22" s="131"/>
      <c r="AN22" s="131"/>
      <c r="AO22" s="132"/>
    </row>
    <row r="23" spans="2:41" ht="13.35" customHeight="1">
      <c r="B23" s="135"/>
      <c r="I23" s="136"/>
      <c r="J23" s="135" t="s">
        <v>17</v>
      </c>
      <c r="M23" s="136"/>
      <c r="N23" s="135"/>
      <c r="Y23" s="136"/>
      <c r="Z23" s="135" t="s">
        <v>18</v>
      </c>
      <c r="AC23" s="136"/>
      <c r="AD23" s="135"/>
      <c r="AO23" s="136"/>
    </row>
    <row r="24" spans="2:41" ht="3.6" customHeight="1">
      <c r="B24" s="135"/>
      <c r="I24" s="136"/>
      <c r="J24" s="140"/>
      <c r="K24" s="141"/>
      <c r="L24" s="141"/>
      <c r="M24" s="142"/>
      <c r="N24" s="140"/>
      <c r="O24" s="141"/>
      <c r="P24" s="141"/>
      <c r="Q24" s="141"/>
      <c r="R24" s="141"/>
      <c r="S24" s="141"/>
      <c r="T24" s="141"/>
      <c r="U24" s="141"/>
      <c r="V24" s="141"/>
      <c r="W24" s="141"/>
      <c r="X24" s="141"/>
      <c r="Y24" s="142"/>
      <c r="Z24" s="140"/>
      <c r="AA24" s="141"/>
      <c r="AB24" s="141"/>
      <c r="AC24" s="142"/>
      <c r="AD24" s="140"/>
      <c r="AE24" s="141"/>
      <c r="AF24" s="141"/>
      <c r="AG24" s="141"/>
      <c r="AH24" s="141"/>
      <c r="AI24" s="141"/>
      <c r="AJ24" s="141"/>
      <c r="AK24" s="141"/>
      <c r="AL24" s="141"/>
      <c r="AM24" s="141"/>
      <c r="AN24" s="141"/>
      <c r="AO24" s="142"/>
    </row>
    <row r="25" spans="2:41" ht="3.6" customHeight="1">
      <c r="B25" s="135"/>
      <c r="I25" s="136"/>
      <c r="J25" s="135"/>
      <c r="M25" s="136"/>
      <c r="N25" s="130"/>
      <c r="O25" s="131"/>
      <c r="P25" s="131"/>
      <c r="Q25" s="131"/>
      <c r="R25" s="131"/>
      <c r="S25" s="131"/>
      <c r="T25" s="131"/>
      <c r="U25" s="131"/>
      <c r="V25" s="131"/>
      <c r="W25" s="131"/>
      <c r="X25" s="131"/>
      <c r="Y25" s="132"/>
      <c r="Z25" s="130"/>
      <c r="AA25" s="131"/>
      <c r="AB25" s="131"/>
      <c r="AC25" s="132"/>
      <c r="AD25" s="130"/>
      <c r="AE25" s="131"/>
      <c r="AF25" s="131"/>
      <c r="AG25" s="131"/>
      <c r="AH25" s="131"/>
      <c r="AI25" s="131"/>
      <c r="AJ25" s="131"/>
      <c r="AK25" s="131"/>
      <c r="AL25" s="131"/>
      <c r="AM25" s="131"/>
      <c r="AN25" s="131"/>
      <c r="AO25" s="132"/>
    </row>
    <row r="26" spans="2:41" ht="13.35" customHeight="1">
      <c r="B26" s="135"/>
      <c r="I26" s="136"/>
      <c r="J26" s="135" t="s">
        <v>19</v>
      </c>
      <c r="M26" s="136"/>
      <c r="N26" s="135"/>
      <c r="Y26" s="136"/>
      <c r="Z26" s="135" t="s">
        <v>20</v>
      </c>
      <c r="AC26" s="136"/>
      <c r="AD26" s="135"/>
      <c r="AO26" s="136"/>
    </row>
    <row r="27" spans="2:41" ht="3.6" customHeight="1">
      <c r="B27" s="135"/>
      <c r="I27" s="136"/>
      <c r="J27" s="140"/>
      <c r="K27" s="141"/>
      <c r="L27" s="141"/>
      <c r="M27" s="142"/>
      <c r="N27" s="140"/>
      <c r="O27" s="141"/>
      <c r="P27" s="141"/>
      <c r="Q27" s="141"/>
      <c r="R27" s="141"/>
      <c r="S27" s="141"/>
      <c r="T27" s="141"/>
      <c r="U27" s="141"/>
      <c r="V27" s="141"/>
      <c r="W27" s="141"/>
      <c r="X27" s="141"/>
      <c r="Y27" s="142"/>
      <c r="Z27" s="140"/>
      <c r="AA27" s="141"/>
      <c r="AB27" s="141"/>
      <c r="AC27" s="142"/>
      <c r="AD27" s="140"/>
      <c r="AE27" s="141"/>
      <c r="AF27" s="141"/>
      <c r="AG27" s="141"/>
      <c r="AH27" s="141"/>
      <c r="AI27" s="141"/>
      <c r="AJ27" s="141"/>
      <c r="AK27" s="141"/>
      <c r="AL27" s="141"/>
      <c r="AM27" s="141"/>
      <c r="AN27" s="141"/>
      <c r="AO27" s="142"/>
    </row>
    <row r="28" spans="2:41" ht="3.6" customHeight="1">
      <c r="B28" s="135"/>
      <c r="I28" s="136"/>
      <c r="J28" s="130"/>
      <c r="K28" s="131"/>
      <c r="L28" s="131"/>
      <c r="M28" s="132"/>
      <c r="N28" s="130"/>
      <c r="O28" s="131"/>
      <c r="P28" s="131"/>
      <c r="Q28" s="131"/>
      <c r="R28" s="131"/>
      <c r="S28" s="131"/>
      <c r="T28" s="132"/>
      <c r="U28" s="130"/>
      <c r="V28" s="131"/>
      <c r="W28" s="131"/>
      <c r="X28" s="132"/>
      <c r="Y28" s="130"/>
      <c r="Z28" s="131"/>
      <c r="AA28" s="131"/>
      <c r="AB28" s="131"/>
      <c r="AC28" s="131"/>
      <c r="AD28" s="131"/>
      <c r="AE28" s="132"/>
      <c r="AF28" s="130"/>
      <c r="AG28" s="131"/>
      <c r="AH28" s="132"/>
      <c r="AI28" s="130"/>
      <c r="AJ28" s="131"/>
      <c r="AK28" s="131"/>
      <c r="AL28" s="131"/>
      <c r="AM28" s="131"/>
      <c r="AN28" s="131"/>
      <c r="AO28" s="132"/>
    </row>
    <row r="29" spans="2:41" ht="13.35" customHeight="1">
      <c r="B29" s="135"/>
      <c r="I29" s="136"/>
      <c r="J29" s="135" t="s">
        <v>57</v>
      </c>
      <c r="M29" s="136"/>
      <c r="N29" s="135"/>
      <c r="T29" s="136"/>
      <c r="U29" s="135" t="s">
        <v>58</v>
      </c>
      <c r="X29" s="136"/>
      <c r="Y29" s="135"/>
      <c r="AE29" s="136"/>
      <c r="AF29" s="135" t="s">
        <v>42</v>
      </c>
      <c r="AH29" s="136"/>
      <c r="AI29" s="135"/>
      <c r="AO29" s="136"/>
    </row>
    <row r="30" spans="2:41" ht="3.6" customHeight="1">
      <c r="B30" s="135"/>
      <c r="I30" s="136"/>
      <c r="J30" s="140"/>
      <c r="K30" s="141"/>
      <c r="L30" s="141"/>
      <c r="M30" s="142"/>
      <c r="N30" s="140"/>
      <c r="O30" s="141"/>
      <c r="P30" s="141"/>
      <c r="Q30" s="141"/>
      <c r="R30" s="141"/>
      <c r="S30" s="141"/>
      <c r="T30" s="142"/>
      <c r="U30" s="140"/>
      <c r="V30" s="141"/>
      <c r="W30" s="141"/>
      <c r="X30" s="142"/>
      <c r="Y30" s="140"/>
      <c r="Z30" s="141"/>
      <c r="AA30" s="141"/>
      <c r="AB30" s="141"/>
      <c r="AC30" s="141"/>
      <c r="AD30" s="141"/>
      <c r="AE30" s="142"/>
      <c r="AF30" s="140"/>
      <c r="AG30" s="141"/>
      <c r="AH30" s="142"/>
      <c r="AI30" s="140"/>
      <c r="AJ30" s="141"/>
      <c r="AK30" s="141"/>
      <c r="AL30" s="141"/>
      <c r="AM30" s="141"/>
      <c r="AN30" s="141"/>
      <c r="AO30" s="142"/>
    </row>
    <row r="31" spans="2:41" ht="3.6" customHeight="1">
      <c r="B31" s="135"/>
      <c r="I31" s="136"/>
      <c r="J31" s="130"/>
      <c r="K31" s="131"/>
      <c r="L31" s="131"/>
      <c r="M31" s="132"/>
      <c r="N31" s="130"/>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2"/>
    </row>
    <row r="32" spans="2:41" ht="13.35" customHeight="1">
      <c r="B32" s="135"/>
      <c r="I32" s="136"/>
      <c r="J32" s="135" t="s">
        <v>59</v>
      </c>
      <c r="M32" s="136"/>
      <c r="N32" s="135"/>
      <c r="AO32" s="136"/>
    </row>
    <row r="33" spans="2:41" ht="3.6" customHeight="1">
      <c r="B33" s="140"/>
      <c r="C33" s="141"/>
      <c r="D33" s="141"/>
      <c r="E33" s="141"/>
      <c r="F33" s="141"/>
      <c r="G33" s="141"/>
      <c r="H33" s="141"/>
      <c r="I33" s="142"/>
      <c r="J33" s="140"/>
      <c r="K33" s="141"/>
      <c r="L33" s="141"/>
      <c r="M33" s="142"/>
      <c r="N33" s="140"/>
      <c r="O33" s="141"/>
      <c r="P33" s="141"/>
      <c r="Q33" s="141"/>
      <c r="R33" s="141"/>
      <c r="S33" s="141"/>
      <c r="T33" s="141"/>
      <c r="U33" s="141"/>
      <c r="V33" s="141"/>
      <c r="W33" s="141"/>
      <c r="X33" s="141"/>
      <c r="Y33" s="141"/>
      <c r="Z33" s="141"/>
      <c r="AA33" s="141"/>
      <c r="AB33" s="141"/>
      <c r="AC33" s="141"/>
      <c r="AD33" s="141"/>
      <c r="AE33" s="141"/>
      <c r="AF33" s="141"/>
      <c r="AG33" s="141"/>
      <c r="AH33" s="141"/>
      <c r="AI33" s="141"/>
      <c r="AJ33" s="141"/>
      <c r="AK33" s="141"/>
      <c r="AL33" s="141"/>
      <c r="AM33" s="141"/>
      <c r="AN33" s="141"/>
      <c r="AO33" s="142"/>
    </row>
    <row r="34" spans="2:41" ht="3.6" customHeight="1">
      <c r="B34" s="130"/>
      <c r="C34" s="131"/>
      <c r="D34" s="131"/>
      <c r="E34" s="131"/>
      <c r="F34" s="131"/>
      <c r="G34" s="131"/>
      <c r="H34" s="131"/>
      <c r="I34" s="132"/>
      <c r="J34" s="130"/>
      <c r="K34" s="131"/>
      <c r="L34" s="131"/>
      <c r="M34" s="132"/>
      <c r="N34" s="130"/>
      <c r="O34" s="131"/>
      <c r="P34" s="131"/>
      <c r="Q34" s="131"/>
      <c r="R34" s="131"/>
      <c r="S34" s="131"/>
      <c r="T34" s="131"/>
      <c r="U34" s="131"/>
      <c r="V34" s="131"/>
      <c r="W34" s="131"/>
      <c r="X34" s="131"/>
      <c r="Y34" s="131"/>
      <c r="Z34" s="131"/>
      <c r="AA34" s="131"/>
      <c r="AB34" s="131"/>
      <c r="AC34" s="131"/>
      <c r="AD34" s="131"/>
      <c r="AE34" s="131"/>
      <c r="AF34" s="131"/>
      <c r="AG34" s="131"/>
      <c r="AH34" s="131"/>
      <c r="AI34" s="131"/>
      <c r="AJ34" s="132"/>
      <c r="AK34" s="131"/>
      <c r="AL34" s="131"/>
      <c r="AM34" s="131"/>
      <c r="AN34" s="131"/>
      <c r="AO34" s="132"/>
    </row>
    <row r="35" spans="2:41" ht="13.35" customHeight="1">
      <c r="B35" s="135" t="s">
        <v>60</v>
      </c>
      <c r="I35" s="136"/>
      <c r="J35" s="135" t="s">
        <v>21</v>
      </c>
      <c r="M35" s="136"/>
      <c r="N35" s="135"/>
      <c r="AJ35" s="136"/>
      <c r="AL35" s="202" t="s">
        <v>13</v>
      </c>
      <c r="AM35" s="124" t="s">
        <v>22</v>
      </c>
      <c r="AO35" s="136"/>
    </row>
    <row r="36" spans="2:41" ht="3.6" customHeight="1">
      <c r="B36" s="135"/>
      <c r="I36" s="136"/>
      <c r="J36" s="140"/>
      <c r="K36" s="141"/>
      <c r="L36" s="141"/>
      <c r="M36" s="142"/>
      <c r="N36" s="140"/>
      <c r="O36" s="141"/>
      <c r="P36" s="141"/>
      <c r="Q36" s="141"/>
      <c r="R36" s="141"/>
      <c r="S36" s="141"/>
      <c r="T36" s="141"/>
      <c r="U36" s="141"/>
      <c r="V36" s="141"/>
      <c r="W36" s="141"/>
      <c r="X36" s="141"/>
      <c r="Y36" s="141"/>
      <c r="Z36" s="141"/>
      <c r="AA36" s="141"/>
      <c r="AB36" s="141"/>
      <c r="AC36" s="141"/>
      <c r="AD36" s="141"/>
      <c r="AE36" s="141"/>
      <c r="AF36" s="141"/>
      <c r="AG36" s="141"/>
      <c r="AH36" s="141"/>
      <c r="AI36" s="141"/>
      <c r="AJ36" s="142"/>
      <c r="AK36" s="141"/>
      <c r="AL36" s="141"/>
      <c r="AM36" s="141"/>
      <c r="AN36" s="141"/>
      <c r="AO36" s="142"/>
    </row>
    <row r="37" spans="2:41" ht="3.6" customHeight="1">
      <c r="B37" s="135"/>
      <c r="I37" s="136"/>
      <c r="J37" s="130"/>
      <c r="K37" s="131"/>
      <c r="L37" s="131"/>
      <c r="M37" s="132"/>
      <c r="N37" s="130"/>
      <c r="O37" s="131"/>
      <c r="P37" s="131"/>
      <c r="Q37" s="131"/>
      <c r="R37" s="131"/>
      <c r="S37" s="131"/>
      <c r="T37" s="131"/>
      <c r="U37" s="131"/>
      <c r="V37" s="131"/>
      <c r="W37" s="131"/>
      <c r="X37" s="131"/>
      <c r="Y37" s="131"/>
      <c r="Z37" s="131"/>
      <c r="AA37" s="131"/>
      <c r="AB37" s="131"/>
      <c r="AC37" s="131"/>
      <c r="AD37" s="131"/>
      <c r="AE37" s="131"/>
      <c r="AF37" s="131"/>
      <c r="AG37" s="131"/>
      <c r="AH37" s="131"/>
      <c r="AI37" s="131"/>
      <c r="AJ37" s="132"/>
      <c r="AK37" s="131"/>
      <c r="AL37" s="131"/>
      <c r="AM37" s="131"/>
      <c r="AN37" s="131"/>
      <c r="AO37" s="132"/>
    </row>
    <row r="38" spans="2:41" ht="13.35" customHeight="1">
      <c r="B38" s="135"/>
      <c r="I38" s="136"/>
      <c r="J38" s="135" t="s">
        <v>8</v>
      </c>
      <c r="M38" s="136"/>
      <c r="N38" s="135"/>
      <c r="AJ38" s="136"/>
      <c r="AL38" s="202" t="s">
        <v>13</v>
      </c>
      <c r="AM38" s="124" t="s">
        <v>29</v>
      </c>
      <c r="AO38" s="136"/>
    </row>
    <row r="39" spans="2:41" ht="3.6" customHeight="1">
      <c r="B39" s="135"/>
      <c r="I39" s="136"/>
      <c r="J39" s="140"/>
      <c r="K39" s="141"/>
      <c r="L39" s="141"/>
      <c r="M39" s="142"/>
      <c r="N39" s="140"/>
      <c r="O39" s="141"/>
      <c r="P39" s="141"/>
      <c r="Q39" s="141"/>
      <c r="R39" s="141"/>
      <c r="S39" s="141"/>
      <c r="T39" s="141"/>
      <c r="U39" s="141"/>
      <c r="V39" s="141"/>
      <c r="W39" s="141"/>
      <c r="X39" s="141"/>
      <c r="Y39" s="141"/>
      <c r="Z39" s="141"/>
      <c r="AA39" s="141"/>
      <c r="AB39" s="141"/>
      <c r="AC39" s="141"/>
      <c r="AD39" s="141"/>
      <c r="AE39" s="141"/>
      <c r="AF39" s="141"/>
      <c r="AG39" s="141"/>
      <c r="AH39" s="141"/>
      <c r="AI39" s="141"/>
      <c r="AJ39" s="142"/>
      <c r="AK39" s="141"/>
      <c r="AL39" s="141"/>
      <c r="AM39" s="141"/>
      <c r="AN39" s="141"/>
      <c r="AO39" s="142"/>
    </row>
    <row r="40" spans="2:41" ht="3.6" customHeight="1">
      <c r="B40" s="135"/>
      <c r="I40" s="136"/>
      <c r="J40" s="130"/>
      <c r="K40" s="131"/>
      <c r="L40" s="131"/>
      <c r="M40" s="132"/>
      <c r="N40" s="130"/>
      <c r="O40" s="131"/>
      <c r="P40" s="131"/>
      <c r="Q40" s="131"/>
      <c r="R40" s="131"/>
      <c r="S40" s="131"/>
      <c r="T40" s="131"/>
      <c r="U40" s="131"/>
      <c r="V40" s="131"/>
      <c r="W40" s="131"/>
      <c r="X40" s="131"/>
      <c r="Y40" s="131"/>
      <c r="Z40" s="131"/>
      <c r="AA40" s="131"/>
      <c r="AB40" s="131"/>
      <c r="AC40" s="131"/>
      <c r="AD40" s="131"/>
      <c r="AE40" s="131"/>
      <c r="AF40" s="131"/>
      <c r="AG40" s="131"/>
      <c r="AH40" s="131"/>
      <c r="AI40" s="131"/>
      <c r="AJ40" s="131"/>
      <c r="AK40" s="131"/>
      <c r="AL40" s="131"/>
      <c r="AM40" s="131"/>
      <c r="AN40" s="131"/>
      <c r="AO40" s="132"/>
    </row>
    <row r="41" spans="2:41" ht="13.35" customHeight="1">
      <c r="B41" s="135"/>
      <c r="I41" s="136"/>
      <c r="J41" s="135" t="s">
        <v>61</v>
      </c>
      <c r="M41" s="136"/>
      <c r="N41" s="135"/>
      <c r="AO41" s="136"/>
    </row>
    <row r="42" spans="2:41" ht="3.6" customHeight="1">
      <c r="B42" s="135"/>
      <c r="I42" s="136"/>
      <c r="J42" s="140"/>
      <c r="K42" s="141"/>
      <c r="L42" s="141"/>
      <c r="M42" s="142"/>
      <c r="N42" s="140"/>
      <c r="O42" s="141"/>
      <c r="P42" s="141"/>
      <c r="Q42" s="141"/>
      <c r="R42" s="141"/>
      <c r="S42" s="141"/>
      <c r="T42" s="141"/>
      <c r="U42" s="141"/>
      <c r="V42" s="141"/>
      <c r="W42" s="141"/>
      <c r="X42" s="141"/>
      <c r="Y42" s="141"/>
      <c r="Z42" s="141"/>
      <c r="AA42" s="141"/>
      <c r="AB42" s="141"/>
      <c r="AC42" s="141"/>
      <c r="AD42" s="141"/>
      <c r="AE42" s="141"/>
      <c r="AF42" s="141"/>
      <c r="AG42" s="141"/>
      <c r="AH42" s="141"/>
      <c r="AI42" s="141"/>
      <c r="AJ42" s="141"/>
      <c r="AK42" s="141"/>
      <c r="AL42" s="141"/>
      <c r="AM42" s="141"/>
      <c r="AN42" s="141"/>
      <c r="AO42" s="142"/>
    </row>
    <row r="43" spans="2:41" ht="3.6" customHeight="1">
      <c r="B43" s="135"/>
      <c r="I43" s="136"/>
      <c r="N43" s="155"/>
      <c r="O43" s="152"/>
      <c r="P43" s="152"/>
      <c r="Q43" s="200"/>
      <c r="R43" s="131"/>
      <c r="S43" s="131"/>
      <c r="T43" s="131"/>
      <c r="U43" s="130"/>
      <c r="V43" s="131"/>
      <c r="W43" s="131"/>
      <c r="X43" s="132"/>
      <c r="Y43" s="131"/>
      <c r="Z43" s="131"/>
      <c r="AA43" s="131"/>
      <c r="AB43" s="130"/>
      <c r="AC43" s="131"/>
      <c r="AD43" s="131"/>
      <c r="AE43" s="132"/>
      <c r="AF43" s="131"/>
      <c r="AG43" s="131"/>
      <c r="AH43" s="131"/>
      <c r="AI43" s="131"/>
      <c r="AJ43" s="131"/>
      <c r="AK43" s="131"/>
      <c r="AL43" s="131"/>
      <c r="AM43" s="131"/>
      <c r="AN43" s="131"/>
      <c r="AO43" s="132"/>
    </row>
    <row r="44" spans="2:41" ht="13.35" customHeight="1">
      <c r="B44" s="135"/>
      <c r="I44" s="136"/>
      <c r="N44" s="156" t="s">
        <v>15</v>
      </c>
      <c r="O44" s="125"/>
      <c r="P44" s="125"/>
      <c r="Q44" s="199"/>
      <c r="U44" s="135" t="s">
        <v>16</v>
      </c>
      <c r="X44" s="136"/>
      <c r="AB44" s="135" t="s">
        <v>56</v>
      </c>
      <c r="AE44" s="136"/>
      <c r="AO44" s="136"/>
    </row>
    <row r="45" spans="2:41" ht="3.6" customHeight="1">
      <c r="B45" s="135"/>
      <c r="I45" s="136"/>
      <c r="N45" s="157"/>
      <c r="O45" s="154"/>
      <c r="P45" s="154"/>
      <c r="Q45" s="201"/>
      <c r="R45" s="141"/>
      <c r="S45" s="141"/>
      <c r="T45" s="141"/>
      <c r="U45" s="140"/>
      <c r="V45" s="141"/>
      <c r="W45" s="141"/>
      <c r="X45" s="142"/>
      <c r="Y45" s="141"/>
      <c r="Z45" s="141"/>
      <c r="AA45" s="141"/>
      <c r="AB45" s="140"/>
      <c r="AC45" s="141"/>
      <c r="AD45" s="141"/>
      <c r="AE45" s="142"/>
      <c r="AF45" s="141"/>
      <c r="AG45" s="141"/>
      <c r="AH45" s="141"/>
      <c r="AI45" s="141"/>
      <c r="AJ45" s="141"/>
      <c r="AK45" s="141"/>
      <c r="AL45" s="141"/>
      <c r="AM45" s="141"/>
      <c r="AN45" s="141"/>
      <c r="AO45" s="142"/>
    </row>
    <row r="46" spans="2:41" ht="3.6" customHeight="1">
      <c r="B46" s="135"/>
      <c r="I46" s="136"/>
      <c r="N46" s="130"/>
      <c r="O46" s="131"/>
      <c r="P46" s="131"/>
      <c r="Q46" s="132"/>
      <c r="R46" s="131"/>
      <c r="S46" s="131"/>
      <c r="T46" s="131"/>
      <c r="U46" s="131"/>
      <c r="V46" s="131"/>
      <c r="W46" s="131"/>
      <c r="X46" s="131"/>
      <c r="Y46" s="131"/>
      <c r="Z46" s="131"/>
      <c r="AA46" s="132"/>
      <c r="AB46" s="130"/>
      <c r="AC46" s="131"/>
      <c r="AD46" s="131"/>
      <c r="AE46" s="132"/>
      <c r="AF46" s="131"/>
      <c r="AG46" s="131"/>
      <c r="AH46" s="131"/>
      <c r="AI46" s="131"/>
      <c r="AJ46" s="131"/>
      <c r="AK46" s="131"/>
      <c r="AL46" s="131"/>
      <c r="AM46" s="131"/>
      <c r="AN46" s="131"/>
      <c r="AO46" s="132"/>
    </row>
    <row r="47" spans="2:41" ht="13.35" customHeight="1">
      <c r="B47" s="135"/>
      <c r="I47" s="136"/>
      <c r="J47" s="124" t="s">
        <v>23</v>
      </c>
      <c r="N47" s="135" t="s">
        <v>17</v>
      </c>
      <c r="Q47" s="136"/>
      <c r="AA47" s="136"/>
      <c r="AB47" s="135" t="s">
        <v>18</v>
      </c>
      <c r="AE47" s="136"/>
      <c r="AO47" s="136"/>
    </row>
    <row r="48" spans="2:41" ht="3.6" customHeight="1">
      <c r="B48" s="135"/>
      <c r="I48" s="136"/>
      <c r="N48" s="140"/>
      <c r="O48" s="141"/>
      <c r="P48" s="141"/>
      <c r="Q48" s="142"/>
      <c r="R48" s="141"/>
      <c r="S48" s="141"/>
      <c r="T48" s="141"/>
      <c r="U48" s="141"/>
      <c r="V48" s="141"/>
      <c r="W48" s="141"/>
      <c r="X48" s="141"/>
      <c r="Y48" s="141"/>
      <c r="Z48" s="141"/>
      <c r="AA48" s="142"/>
      <c r="AB48" s="140"/>
      <c r="AC48" s="141"/>
      <c r="AD48" s="141"/>
      <c r="AE48" s="142"/>
      <c r="AF48" s="141"/>
      <c r="AG48" s="141"/>
      <c r="AH48" s="141"/>
      <c r="AI48" s="141"/>
      <c r="AJ48" s="141"/>
      <c r="AK48" s="141"/>
      <c r="AL48" s="141"/>
      <c r="AM48" s="141"/>
      <c r="AN48" s="141"/>
      <c r="AO48" s="142"/>
    </row>
    <row r="49" spans="2:41" ht="3.6" customHeight="1">
      <c r="B49" s="135"/>
      <c r="I49" s="136"/>
      <c r="N49" s="130"/>
      <c r="O49" s="131"/>
      <c r="P49" s="131"/>
      <c r="Q49" s="132"/>
      <c r="R49" s="131"/>
      <c r="S49" s="131"/>
      <c r="T49" s="131"/>
      <c r="U49" s="131"/>
      <c r="V49" s="131"/>
      <c r="W49" s="131"/>
      <c r="X49" s="131"/>
      <c r="Y49" s="131"/>
      <c r="Z49" s="131"/>
      <c r="AA49" s="132"/>
      <c r="AB49" s="130"/>
      <c r="AC49" s="131"/>
      <c r="AD49" s="131"/>
      <c r="AE49" s="132"/>
      <c r="AF49" s="131"/>
      <c r="AG49" s="131"/>
      <c r="AH49" s="131"/>
      <c r="AI49" s="131"/>
      <c r="AJ49" s="131"/>
      <c r="AK49" s="131"/>
      <c r="AL49" s="131"/>
      <c r="AM49" s="131"/>
      <c r="AN49" s="131"/>
      <c r="AO49" s="132"/>
    </row>
    <row r="50" spans="2:41" ht="13.35" customHeight="1">
      <c r="B50" s="135"/>
      <c r="I50" s="136"/>
      <c r="N50" s="135" t="s">
        <v>19</v>
      </c>
      <c r="Q50" s="136"/>
      <c r="AA50" s="136"/>
      <c r="AB50" s="135" t="s">
        <v>20</v>
      </c>
      <c r="AE50" s="136"/>
      <c r="AO50" s="136"/>
    </row>
    <row r="51" spans="2:41" ht="3.6" customHeight="1">
      <c r="B51" s="135"/>
      <c r="I51" s="136"/>
      <c r="N51" s="140"/>
      <c r="O51" s="141"/>
      <c r="P51" s="141"/>
      <c r="Q51" s="142"/>
      <c r="R51" s="141"/>
      <c r="S51" s="141"/>
      <c r="T51" s="141"/>
      <c r="U51" s="141"/>
      <c r="V51" s="141"/>
      <c r="W51" s="141"/>
      <c r="X51" s="141"/>
      <c r="Y51" s="141"/>
      <c r="Z51" s="141"/>
      <c r="AA51" s="142"/>
      <c r="AB51" s="140"/>
      <c r="AC51" s="141"/>
      <c r="AD51" s="141"/>
      <c r="AE51" s="142"/>
      <c r="AF51" s="141"/>
      <c r="AG51" s="141"/>
      <c r="AH51" s="141"/>
      <c r="AI51" s="141"/>
      <c r="AJ51" s="141"/>
      <c r="AK51" s="141"/>
      <c r="AL51" s="141"/>
      <c r="AM51" s="141"/>
      <c r="AN51" s="141"/>
      <c r="AO51" s="142"/>
    </row>
    <row r="52" spans="2:41" ht="3.6" customHeight="1">
      <c r="B52" s="135"/>
      <c r="I52" s="136"/>
      <c r="J52" s="130"/>
      <c r="K52" s="131"/>
      <c r="L52" s="131"/>
      <c r="M52" s="132"/>
      <c r="N52" s="130"/>
      <c r="O52" s="131"/>
      <c r="P52" s="131"/>
      <c r="Q52" s="131"/>
      <c r="R52" s="131"/>
      <c r="S52" s="131"/>
      <c r="T52" s="131"/>
      <c r="U52" s="130"/>
      <c r="V52" s="131"/>
      <c r="W52" s="131"/>
      <c r="X52" s="132"/>
      <c r="Y52" s="130"/>
      <c r="Z52" s="131"/>
      <c r="AA52" s="131"/>
      <c r="AB52" s="131"/>
      <c r="AC52" s="131"/>
      <c r="AD52" s="131"/>
      <c r="AE52" s="131"/>
      <c r="AF52" s="130"/>
      <c r="AG52" s="131"/>
      <c r="AH52" s="132"/>
      <c r="AI52" s="130"/>
      <c r="AJ52" s="131"/>
      <c r="AK52" s="131"/>
      <c r="AL52" s="131"/>
      <c r="AM52" s="131"/>
      <c r="AN52" s="131"/>
      <c r="AO52" s="132"/>
    </row>
    <row r="53" spans="2:41" ht="13.35" customHeight="1">
      <c r="B53" s="135"/>
      <c r="I53" s="136"/>
      <c r="J53" s="135" t="s">
        <v>57</v>
      </c>
      <c r="M53" s="136"/>
      <c r="N53" s="135"/>
      <c r="U53" s="135" t="s">
        <v>58</v>
      </c>
      <c r="X53" s="136"/>
      <c r="Y53" s="135"/>
      <c r="AF53" s="135" t="s">
        <v>42</v>
      </c>
      <c r="AH53" s="136"/>
      <c r="AI53" s="135"/>
      <c r="AO53" s="136"/>
    </row>
    <row r="54" spans="2:41" ht="3.6" customHeight="1">
      <c r="B54" s="140"/>
      <c r="C54" s="141"/>
      <c r="D54" s="141"/>
      <c r="E54" s="141"/>
      <c r="F54" s="141"/>
      <c r="G54" s="141"/>
      <c r="H54" s="141"/>
      <c r="I54" s="142"/>
      <c r="J54" s="140"/>
      <c r="K54" s="141"/>
      <c r="L54" s="141"/>
      <c r="M54" s="142"/>
      <c r="N54" s="140"/>
      <c r="O54" s="141"/>
      <c r="P54" s="141"/>
      <c r="Q54" s="141"/>
      <c r="R54" s="141"/>
      <c r="S54" s="141"/>
      <c r="T54" s="141"/>
      <c r="U54" s="140"/>
      <c r="V54" s="141"/>
      <c r="W54" s="141"/>
      <c r="X54" s="142"/>
      <c r="Y54" s="140"/>
      <c r="Z54" s="141"/>
      <c r="AA54" s="141"/>
      <c r="AB54" s="141"/>
      <c r="AC54" s="141"/>
      <c r="AD54" s="141"/>
      <c r="AE54" s="141"/>
      <c r="AF54" s="140"/>
      <c r="AG54" s="141"/>
      <c r="AH54" s="142"/>
      <c r="AI54" s="140"/>
      <c r="AJ54" s="141"/>
      <c r="AK54" s="141"/>
      <c r="AL54" s="141"/>
      <c r="AM54" s="141"/>
      <c r="AN54" s="141"/>
      <c r="AO54" s="142"/>
    </row>
    <row r="55" spans="2:41" ht="3.6" customHeight="1">
      <c r="B55" s="130"/>
      <c r="C55" s="131"/>
      <c r="D55" s="131"/>
      <c r="E55" s="131"/>
      <c r="F55" s="131"/>
      <c r="G55" s="131"/>
      <c r="H55" s="131"/>
      <c r="I55" s="132"/>
      <c r="J55" s="130"/>
      <c r="K55" s="131"/>
      <c r="L55" s="131"/>
      <c r="M55" s="132"/>
      <c r="N55" s="130"/>
      <c r="O55" s="131"/>
      <c r="P55" s="131"/>
      <c r="Q55" s="132"/>
      <c r="R55" s="130"/>
      <c r="S55" s="131"/>
      <c r="T55" s="131"/>
      <c r="U55" s="131"/>
      <c r="V55" s="131"/>
      <c r="W55" s="131"/>
      <c r="X55" s="131"/>
      <c r="Y55" s="131"/>
      <c r="Z55" s="131"/>
      <c r="AA55" s="131"/>
      <c r="AB55" s="131"/>
      <c r="AC55" s="131"/>
      <c r="AD55" s="131"/>
      <c r="AE55" s="131"/>
      <c r="AF55" s="132"/>
      <c r="AH55" s="131"/>
      <c r="AI55" s="131"/>
      <c r="AJ55" s="131"/>
      <c r="AK55" s="131"/>
      <c r="AL55" s="131"/>
      <c r="AM55" s="131"/>
      <c r="AN55" s="131"/>
      <c r="AO55" s="132"/>
    </row>
    <row r="56" spans="2:41" ht="13.35" customHeight="1">
      <c r="B56" s="135" t="s">
        <v>62</v>
      </c>
      <c r="I56" s="136"/>
      <c r="J56" s="135"/>
      <c r="M56" s="136"/>
      <c r="N56" s="135" t="s">
        <v>8</v>
      </c>
      <c r="Q56" s="136"/>
      <c r="R56" s="135"/>
      <c r="AF56" s="136"/>
      <c r="AH56" s="202" t="s">
        <v>13</v>
      </c>
      <c r="AI56" s="124" t="s">
        <v>64</v>
      </c>
      <c r="AO56" s="136"/>
    </row>
    <row r="57" spans="2:41" ht="3.6" customHeight="1">
      <c r="B57" s="135"/>
      <c r="I57" s="136"/>
      <c r="J57" s="135"/>
      <c r="M57" s="136"/>
      <c r="N57" s="140"/>
      <c r="O57" s="141"/>
      <c r="P57" s="141"/>
      <c r="Q57" s="142"/>
      <c r="R57" s="140"/>
      <c r="S57" s="141"/>
      <c r="T57" s="141"/>
      <c r="U57" s="141"/>
      <c r="V57" s="141"/>
      <c r="W57" s="141"/>
      <c r="X57" s="141"/>
      <c r="Y57" s="141"/>
      <c r="Z57" s="141"/>
      <c r="AA57" s="141"/>
      <c r="AB57" s="141"/>
      <c r="AC57" s="141"/>
      <c r="AD57" s="141"/>
      <c r="AE57" s="141"/>
      <c r="AF57" s="142"/>
      <c r="AH57" s="141"/>
      <c r="AI57" s="141"/>
      <c r="AJ57" s="141"/>
      <c r="AK57" s="141"/>
      <c r="AL57" s="141"/>
      <c r="AM57" s="141"/>
      <c r="AN57" s="141"/>
      <c r="AO57" s="142"/>
    </row>
    <row r="58" spans="2:41" ht="3.6" customHeight="1">
      <c r="B58" s="135"/>
      <c r="I58" s="136"/>
      <c r="J58" s="135"/>
      <c r="M58" s="136"/>
      <c r="N58" s="130"/>
      <c r="O58" s="131"/>
      <c r="P58" s="131"/>
      <c r="Q58" s="132"/>
      <c r="R58" s="130"/>
      <c r="S58" s="131"/>
      <c r="T58" s="131"/>
      <c r="U58" s="131"/>
      <c r="V58" s="131"/>
      <c r="W58" s="131"/>
      <c r="X58" s="131"/>
      <c r="Y58" s="131"/>
      <c r="Z58" s="131"/>
      <c r="AA58" s="132"/>
      <c r="AB58" s="130"/>
      <c r="AC58" s="131"/>
      <c r="AD58" s="131"/>
      <c r="AE58" s="132"/>
      <c r="AF58" s="130"/>
      <c r="AG58" s="131"/>
      <c r="AH58" s="131"/>
      <c r="AI58" s="131"/>
      <c r="AJ58" s="131"/>
      <c r="AK58" s="131"/>
      <c r="AL58" s="131"/>
      <c r="AM58" s="131"/>
      <c r="AN58" s="131"/>
      <c r="AO58" s="132"/>
    </row>
    <row r="59" spans="2:41" ht="13.35" customHeight="1">
      <c r="B59" s="135"/>
      <c r="I59" s="136"/>
      <c r="J59" s="135" t="s">
        <v>63</v>
      </c>
      <c r="M59" s="136"/>
      <c r="N59" s="135" t="s">
        <v>65</v>
      </c>
      <c r="Q59" s="136"/>
      <c r="R59" s="135"/>
      <c r="AA59" s="136"/>
      <c r="AB59" s="135" t="s">
        <v>24</v>
      </c>
      <c r="AE59" s="136"/>
      <c r="AF59" s="135"/>
      <c r="AO59" s="136"/>
    </row>
    <row r="60" spans="2:41" ht="3.6" customHeight="1">
      <c r="B60" s="135"/>
      <c r="I60" s="136"/>
      <c r="J60" s="135"/>
      <c r="M60" s="136"/>
      <c r="N60" s="140"/>
      <c r="O60" s="141"/>
      <c r="P60" s="141"/>
      <c r="Q60" s="142"/>
      <c r="R60" s="140"/>
      <c r="S60" s="141"/>
      <c r="T60" s="141"/>
      <c r="U60" s="141"/>
      <c r="V60" s="141"/>
      <c r="W60" s="141"/>
      <c r="X60" s="141"/>
      <c r="Y60" s="141"/>
      <c r="Z60" s="141"/>
      <c r="AA60" s="142"/>
      <c r="AB60" s="140"/>
      <c r="AC60" s="141"/>
      <c r="AD60" s="141"/>
      <c r="AE60" s="142"/>
      <c r="AF60" s="140"/>
      <c r="AG60" s="141"/>
      <c r="AH60" s="141"/>
      <c r="AI60" s="141"/>
      <c r="AJ60" s="141"/>
      <c r="AK60" s="141"/>
      <c r="AL60" s="141"/>
      <c r="AM60" s="141"/>
      <c r="AN60" s="141"/>
      <c r="AO60" s="142"/>
    </row>
    <row r="61" spans="2:41" ht="3.6" customHeight="1">
      <c r="B61" s="135"/>
      <c r="I61" s="136"/>
      <c r="J61" s="135"/>
      <c r="M61" s="136"/>
      <c r="N61" s="130"/>
      <c r="O61" s="131"/>
      <c r="P61" s="131"/>
      <c r="Q61" s="132"/>
      <c r="R61" s="130"/>
      <c r="S61" s="131"/>
      <c r="T61" s="131"/>
      <c r="U61" s="131"/>
      <c r="V61" s="131"/>
      <c r="W61" s="131"/>
      <c r="X61" s="131"/>
      <c r="Y61" s="131"/>
      <c r="Z61" s="131"/>
      <c r="AA61" s="132"/>
      <c r="AB61" s="130"/>
      <c r="AC61" s="131"/>
      <c r="AD61" s="131"/>
      <c r="AE61" s="132"/>
      <c r="AF61" s="130"/>
      <c r="AG61" s="131"/>
      <c r="AH61" s="131"/>
      <c r="AI61" s="131"/>
      <c r="AJ61" s="131"/>
      <c r="AK61" s="131"/>
      <c r="AL61" s="131"/>
      <c r="AM61" s="131"/>
      <c r="AN61" s="131"/>
      <c r="AO61" s="132"/>
    </row>
    <row r="62" spans="2:41" ht="13.35" customHeight="1">
      <c r="B62" s="135"/>
      <c r="I62" s="136"/>
      <c r="J62" s="135"/>
      <c r="M62" s="136"/>
      <c r="N62" s="135" t="s">
        <v>25</v>
      </c>
      <c r="Q62" s="136"/>
      <c r="R62" s="135" t="s">
        <v>299</v>
      </c>
      <c r="AA62" s="136"/>
      <c r="AB62" s="135" t="s">
        <v>26</v>
      </c>
      <c r="AE62" s="136"/>
      <c r="AF62" s="135"/>
      <c r="AO62" s="136"/>
    </row>
    <row r="63" spans="2:41" ht="3.6" customHeight="1">
      <c r="B63" s="135"/>
      <c r="I63" s="136"/>
      <c r="J63" s="135"/>
      <c r="M63" s="136"/>
      <c r="N63" s="140"/>
      <c r="O63" s="141"/>
      <c r="P63" s="141"/>
      <c r="Q63" s="142"/>
      <c r="R63" s="140"/>
      <c r="S63" s="141"/>
      <c r="T63" s="141"/>
      <c r="U63" s="141"/>
      <c r="V63" s="141"/>
      <c r="W63" s="141"/>
      <c r="X63" s="141"/>
      <c r="Y63" s="141"/>
      <c r="Z63" s="141"/>
      <c r="AA63" s="142"/>
      <c r="AB63" s="140"/>
      <c r="AC63" s="141"/>
      <c r="AD63" s="141"/>
      <c r="AE63" s="142"/>
      <c r="AF63" s="140"/>
      <c r="AG63" s="141"/>
      <c r="AH63" s="141"/>
      <c r="AI63" s="141"/>
      <c r="AJ63" s="141"/>
      <c r="AK63" s="141"/>
      <c r="AL63" s="141"/>
      <c r="AM63" s="141"/>
      <c r="AN63" s="141"/>
      <c r="AO63" s="142"/>
    </row>
    <row r="64" spans="2:41" ht="3.6" customHeight="1">
      <c r="B64" s="135"/>
      <c r="I64" s="136"/>
      <c r="J64" s="135"/>
      <c r="M64" s="136"/>
      <c r="N64" s="130"/>
      <c r="O64" s="131"/>
      <c r="P64" s="131"/>
      <c r="Q64" s="132"/>
      <c r="R64" s="130"/>
      <c r="S64" s="131"/>
      <c r="T64" s="131"/>
      <c r="U64" s="131"/>
      <c r="V64" s="131"/>
      <c r="W64" s="131"/>
      <c r="X64" s="131"/>
      <c r="Y64" s="131"/>
      <c r="Z64" s="131"/>
      <c r="AA64" s="131"/>
      <c r="AB64" s="131"/>
      <c r="AC64" s="131"/>
      <c r="AD64" s="131"/>
      <c r="AE64" s="131"/>
      <c r="AF64" s="131"/>
      <c r="AG64" s="131"/>
      <c r="AH64" s="131"/>
      <c r="AI64" s="131"/>
      <c r="AJ64" s="131"/>
      <c r="AK64" s="131"/>
      <c r="AL64" s="131"/>
      <c r="AM64" s="131"/>
      <c r="AN64" s="131"/>
      <c r="AO64" s="132"/>
    </row>
    <row r="65" spans="2:41" ht="13.35" customHeight="1">
      <c r="B65" s="135"/>
      <c r="I65" s="136"/>
      <c r="J65" s="135"/>
      <c r="M65" s="136"/>
      <c r="N65" s="135" t="s">
        <v>67</v>
      </c>
      <c r="Q65" s="136"/>
      <c r="R65" s="135"/>
      <c r="AO65" s="136"/>
    </row>
    <row r="66" spans="2:41" ht="3.6" customHeight="1">
      <c r="B66" s="135"/>
      <c r="I66" s="136"/>
      <c r="J66" s="140"/>
      <c r="K66" s="141"/>
      <c r="L66" s="141"/>
      <c r="M66" s="142"/>
      <c r="N66" s="140"/>
      <c r="O66" s="141"/>
      <c r="P66" s="141"/>
      <c r="Q66" s="142"/>
      <c r="R66" s="140"/>
      <c r="S66" s="141"/>
      <c r="T66" s="141"/>
      <c r="U66" s="141"/>
      <c r="V66" s="141"/>
      <c r="W66" s="141"/>
      <c r="X66" s="141"/>
      <c r="Y66" s="141"/>
      <c r="Z66" s="141"/>
      <c r="AA66" s="141"/>
      <c r="AB66" s="141"/>
      <c r="AC66" s="141"/>
      <c r="AD66" s="141"/>
      <c r="AE66" s="141"/>
      <c r="AF66" s="141"/>
      <c r="AG66" s="141"/>
      <c r="AH66" s="141"/>
      <c r="AI66" s="141"/>
      <c r="AJ66" s="141"/>
      <c r="AK66" s="141"/>
      <c r="AL66" s="141"/>
      <c r="AM66" s="141"/>
      <c r="AN66" s="141"/>
      <c r="AO66" s="142"/>
    </row>
    <row r="67" spans="2:41" ht="3.6" customHeight="1">
      <c r="B67" s="135"/>
      <c r="I67" s="136"/>
      <c r="J67" s="130"/>
      <c r="K67" s="131"/>
      <c r="L67" s="131"/>
      <c r="M67" s="132"/>
      <c r="N67" s="130"/>
      <c r="O67" s="131"/>
      <c r="P67" s="131"/>
      <c r="Q67" s="132"/>
      <c r="R67" s="130"/>
      <c r="S67" s="131"/>
      <c r="T67" s="131"/>
      <c r="U67" s="131"/>
      <c r="V67" s="131"/>
      <c r="W67" s="131"/>
      <c r="X67" s="131"/>
      <c r="Y67" s="131"/>
      <c r="Z67" s="131"/>
      <c r="AA67" s="131"/>
      <c r="AB67" s="131"/>
      <c r="AC67" s="131"/>
      <c r="AD67" s="131"/>
      <c r="AE67" s="131"/>
      <c r="AF67" s="132"/>
      <c r="AH67" s="131"/>
      <c r="AI67" s="131"/>
      <c r="AJ67" s="131"/>
      <c r="AK67" s="131"/>
      <c r="AL67" s="131"/>
      <c r="AM67" s="131"/>
      <c r="AN67" s="131"/>
      <c r="AO67" s="132"/>
    </row>
    <row r="68" spans="2:41" ht="13.35" customHeight="1">
      <c r="B68" s="135"/>
      <c r="I68" s="136"/>
      <c r="J68" s="135"/>
      <c r="M68" s="136"/>
      <c r="N68" s="135" t="s">
        <v>8</v>
      </c>
      <c r="Q68" s="136"/>
      <c r="R68" s="135"/>
      <c r="AF68" s="136"/>
      <c r="AH68" s="202" t="s">
        <v>13</v>
      </c>
      <c r="AI68" s="124" t="s">
        <v>64</v>
      </c>
      <c r="AO68" s="136"/>
    </row>
    <row r="69" spans="2:41" ht="3.6" customHeight="1">
      <c r="B69" s="135"/>
      <c r="I69" s="136"/>
      <c r="J69" s="135"/>
      <c r="M69" s="136"/>
      <c r="N69" s="140"/>
      <c r="O69" s="141"/>
      <c r="P69" s="141"/>
      <c r="Q69" s="142"/>
      <c r="R69" s="140"/>
      <c r="S69" s="141"/>
      <c r="T69" s="141"/>
      <c r="U69" s="141"/>
      <c r="V69" s="141"/>
      <c r="W69" s="141"/>
      <c r="X69" s="141"/>
      <c r="Y69" s="141"/>
      <c r="Z69" s="141"/>
      <c r="AA69" s="141"/>
      <c r="AB69" s="141"/>
      <c r="AC69" s="141"/>
      <c r="AD69" s="141"/>
      <c r="AE69" s="141"/>
      <c r="AF69" s="142"/>
      <c r="AH69" s="141"/>
      <c r="AI69" s="141"/>
      <c r="AJ69" s="141"/>
      <c r="AK69" s="141"/>
      <c r="AL69" s="141"/>
      <c r="AM69" s="141"/>
      <c r="AN69" s="141"/>
      <c r="AO69" s="142"/>
    </row>
    <row r="70" spans="2:41" ht="3.6" customHeight="1">
      <c r="B70" s="135"/>
      <c r="I70" s="136"/>
      <c r="J70" s="135"/>
      <c r="M70" s="136"/>
      <c r="N70" s="130"/>
      <c r="O70" s="131"/>
      <c r="P70" s="131"/>
      <c r="Q70" s="132"/>
      <c r="R70" s="130"/>
      <c r="S70" s="131"/>
      <c r="T70" s="131"/>
      <c r="U70" s="131"/>
      <c r="V70" s="131"/>
      <c r="W70" s="131"/>
      <c r="X70" s="131"/>
      <c r="Y70" s="131"/>
      <c r="Z70" s="131"/>
      <c r="AA70" s="132"/>
      <c r="AB70" s="130"/>
      <c r="AC70" s="131"/>
      <c r="AD70" s="131"/>
      <c r="AE70" s="132"/>
      <c r="AF70" s="130"/>
      <c r="AG70" s="131"/>
      <c r="AH70" s="131"/>
      <c r="AI70" s="131"/>
      <c r="AJ70" s="131"/>
      <c r="AK70" s="131"/>
      <c r="AL70" s="131"/>
      <c r="AM70" s="131"/>
      <c r="AN70" s="131"/>
      <c r="AO70" s="132"/>
    </row>
    <row r="71" spans="2:41" ht="13.35" customHeight="1">
      <c r="B71" s="135"/>
      <c r="I71" s="136"/>
      <c r="J71" s="135" t="s">
        <v>314</v>
      </c>
      <c r="M71" s="136"/>
      <c r="N71" s="135" t="s">
        <v>65</v>
      </c>
      <c r="Q71" s="136"/>
      <c r="R71" s="135"/>
      <c r="AA71" s="136"/>
      <c r="AB71" s="135" t="s">
        <v>24</v>
      </c>
      <c r="AE71" s="136"/>
      <c r="AF71" s="135"/>
      <c r="AO71" s="136"/>
    </row>
    <row r="72" spans="2:41" ht="3.6" customHeight="1">
      <c r="B72" s="135"/>
      <c r="I72" s="136"/>
      <c r="J72" s="135"/>
      <c r="M72" s="136"/>
      <c r="N72" s="140"/>
      <c r="O72" s="141"/>
      <c r="P72" s="141"/>
      <c r="Q72" s="142"/>
      <c r="R72" s="140"/>
      <c r="S72" s="141"/>
      <c r="T72" s="141"/>
      <c r="U72" s="141"/>
      <c r="V72" s="141"/>
      <c r="W72" s="141"/>
      <c r="X72" s="141"/>
      <c r="Y72" s="141"/>
      <c r="Z72" s="141"/>
      <c r="AA72" s="142"/>
      <c r="AB72" s="140"/>
      <c r="AC72" s="141"/>
      <c r="AD72" s="141"/>
      <c r="AE72" s="142"/>
      <c r="AF72" s="140"/>
      <c r="AG72" s="141"/>
      <c r="AH72" s="141"/>
      <c r="AI72" s="141"/>
      <c r="AJ72" s="141"/>
      <c r="AK72" s="141"/>
      <c r="AL72" s="141"/>
      <c r="AM72" s="141"/>
      <c r="AN72" s="141"/>
      <c r="AO72" s="142"/>
    </row>
    <row r="73" spans="2:41" ht="3.6" customHeight="1">
      <c r="B73" s="135"/>
      <c r="I73" s="136"/>
      <c r="J73" s="135"/>
      <c r="M73" s="136"/>
      <c r="N73" s="130"/>
      <c r="O73" s="131"/>
      <c r="P73" s="131"/>
      <c r="Q73" s="132"/>
      <c r="R73" s="130"/>
      <c r="S73" s="131"/>
      <c r="T73" s="131"/>
      <c r="U73" s="131"/>
      <c r="V73" s="131"/>
      <c r="W73" s="131"/>
      <c r="X73" s="131"/>
      <c r="Y73" s="131"/>
      <c r="Z73" s="131"/>
      <c r="AA73" s="132"/>
      <c r="AB73" s="130"/>
      <c r="AC73" s="131"/>
      <c r="AD73" s="131"/>
      <c r="AE73" s="132"/>
      <c r="AF73" s="130"/>
      <c r="AG73" s="131"/>
      <c r="AH73" s="131"/>
      <c r="AI73" s="131"/>
      <c r="AJ73" s="131"/>
      <c r="AK73" s="131"/>
      <c r="AL73" s="131"/>
      <c r="AM73" s="131"/>
      <c r="AN73" s="131"/>
      <c r="AO73" s="132"/>
    </row>
    <row r="74" spans="2:41" ht="13.35" customHeight="1">
      <c r="B74" s="135"/>
      <c r="I74" s="136"/>
      <c r="J74" s="135"/>
      <c r="M74" s="136"/>
      <c r="N74" s="135" t="s">
        <v>25</v>
      </c>
      <c r="Q74" s="136"/>
      <c r="R74" s="135" t="s">
        <v>299</v>
      </c>
      <c r="AA74" s="136"/>
      <c r="AB74" s="135" t="s">
        <v>26</v>
      </c>
      <c r="AE74" s="136"/>
      <c r="AF74" s="135"/>
      <c r="AO74" s="136"/>
    </row>
    <row r="75" spans="2:41" ht="3.6" customHeight="1">
      <c r="B75" s="135"/>
      <c r="I75" s="136"/>
      <c r="J75" s="135"/>
      <c r="M75" s="136"/>
      <c r="N75" s="140"/>
      <c r="O75" s="141"/>
      <c r="P75" s="141"/>
      <c r="Q75" s="142"/>
      <c r="R75" s="140"/>
      <c r="S75" s="141"/>
      <c r="T75" s="141"/>
      <c r="U75" s="141"/>
      <c r="V75" s="141"/>
      <c r="W75" s="141"/>
      <c r="X75" s="141"/>
      <c r="Y75" s="141"/>
      <c r="Z75" s="141"/>
      <c r="AA75" s="142"/>
      <c r="AB75" s="140"/>
      <c r="AC75" s="141"/>
      <c r="AD75" s="141"/>
      <c r="AE75" s="142"/>
      <c r="AF75" s="140"/>
      <c r="AG75" s="141"/>
      <c r="AH75" s="141"/>
      <c r="AI75" s="141"/>
      <c r="AJ75" s="141"/>
      <c r="AK75" s="141"/>
      <c r="AL75" s="141"/>
      <c r="AM75" s="141"/>
      <c r="AN75" s="141"/>
      <c r="AO75" s="142"/>
    </row>
    <row r="76" spans="2:41" ht="3.6" customHeight="1">
      <c r="B76" s="135"/>
      <c r="I76" s="136"/>
      <c r="J76" s="135"/>
      <c r="M76" s="136"/>
      <c r="N76" s="130"/>
      <c r="O76" s="131"/>
      <c r="P76" s="131"/>
      <c r="Q76" s="132"/>
      <c r="R76" s="130"/>
      <c r="S76" s="131"/>
      <c r="T76" s="131"/>
      <c r="U76" s="131"/>
      <c r="V76" s="131"/>
      <c r="W76" s="131"/>
      <c r="X76" s="131"/>
      <c r="Y76" s="131"/>
      <c r="Z76" s="131"/>
      <c r="AA76" s="131"/>
      <c r="AB76" s="131"/>
      <c r="AC76" s="131"/>
      <c r="AD76" s="131"/>
      <c r="AE76" s="131"/>
      <c r="AF76" s="131"/>
      <c r="AG76" s="131"/>
      <c r="AH76" s="131"/>
      <c r="AI76" s="131"/>
      <c r="AJ76" s="131"/>
      <c r="AK76" s="131"/>
      <c r="AL76" s="131"/>
      <c r="AM76" s="131"/>
      <c r="AN76" s="131"/>
      <c r="AO76" s="132"/>
    </row>
    <row r="77" spans="2:41" ht="13.35" customHeight="1">
      <c r="B77" s="135"/>
      <c r="I77" s="136"/>
      <c r="J77" s="135"/>
      <c r="M77" s="136"/>
      <c r="N77" s="135" t="s">
        <v>67</v>
      </c>
      <c r="Q77" s="136"/>
      <c r="R77" s="135"/>
      <c r="AO77" s="136"/>
    </row>
    <row r="78" spans="2:41" ht="3.6" customHeight="1">
      <c r="B78" s="135"/>
      <c r="I78" s="136"/>
      <c r="J78" s="140"/>
      <c r="K78" s="141"/>
      <c r="L78" s="141"/>
      <c r="M78" s="142"/>
      <c r="N78" s="140"/>
      <c r="O78" s="141"/>
      <c r="P78" s="141"/>
      <c r="Q78" s="142"/>
      <c r="R78" s="140"/>
      <c r="S78" s="141"/>
      <c r="T78" s="141"/>
      <c r="U78" s="141"/>
      <c r="V78" s="141"/>
      <c r="W78" s="141"/>
      <c r="X78" s="141"/>
      <c r="Y78" s="141"/>
      <c r="Z78" s="141"/>
      <c r="AA78" s="141"/>
      <c r="AB78" s="141"/>
      <c r="AC78" s="141"/>
      <c r="AD78" s="141"/>
      <c r="AE78" s="141"/>
      <c r="AF78" s="141"/>
      <c r="AG78" s="141"/>
      <c r="AH78" s="141"/>
      <c r="AI78" s="141"/>
      <c r="AJ78" s="141"/>
      <c r="AK78" s="141"/>
      <c r="AL78" s="141"/>
      <c r="AM78" s="141"/>
      <c r="AN78" s="141"/>
      <c r="AO78" s="142"/>
    </row>
    <row r="79" spans="2:41" ht="3.6" customHeight="1">
      <c r="B79" s="135"/>
      <c r="I79" s="136"/>
      <c r="J79" s="130"/>
      <c r="K79" s="131"/>
      <c r="L79" s="131"/>
      <c r="M79" s="132"/>
      <c r="N79" s="130"/>
      <c r="O79" s="131"/>
      <c r="P79" s="131"/>
      <c r="Q79" s="132"/>
      <c r="R79" s="130"/>
      <c r="S79" s="131"/>
      <c r="T79" s="131"/>
      <c r="U79" s="131"/>
      <c r="V79" s="131"/>
      <c r="W79" s="131"/>
      <c r="X79" s="131"/>
      <c r="Y79" s="131"/>
      <c r="Z79" s="131"/>
      <c r="AA79" s="131"/>
      <c r="AB79" s="131"/>
      <c r="AC79" s="131"/>
      <c r="AD79" s="131"/>
      <c r="AE79" s="131"/>
      <c r="AF79" s="132"/>
      <c r="AH79" s="131"/>
      <c r="AI79" s="131"/>
      <c r="AJ79" s="131"/>
      <c r="AK79" s="131"/>
      <c r="AL79" s="131"/>
      <c r="AM79" s="131"/>
      <c r="AN79" s="131"/>
      <c r="AO79" s="132"/>
    </row>
    <row r="80" spans="2:41" ht="13.35" customHeight="1">
      <c r="B80" s="135"/>
      <c r="I80" s="136"/>
      <c r="J80" s="135"/>
      <c r="M80" s="136"/>
      <c r="N80" s="135" t="s">
        <v>8</v>
      </c>
      <c r="Q80" s="136"/>
      <c r="R80" s="135"/>
      <c r="AF80" s="136"/>
      <c r="AH80" s="202" t="s">
        <v>13</v>
      </c>
      <c r="AI80" s="124" t="s">
        <v>64</v>
      </c>
      <c r="AO80" s="136"/>
    </row>
    <row r="81" spans="2:41" ht="3.6" customHeight="1">
      <c r="B81" s="135"/>
      <c r="I81" s="136"/>
      <c r="J81" s="135"/>
      <c r="M81" s="136"/>
      <c r="N81" s="140"/>
      <c r="O81" s="141"/>
      <c r="P81" s="141"/>
      <c r="Q81" s="142"/>
      <c r="R81" s="140"/>
      <c r="S81" s="141"/>
      <c r="T81" s="141"/>
      <c r="U81" s="141"/>
      <c r="V81" s="141"/>
      <c r="W81" s="141"/>
      <c r="X81" s="141"/>
      <c r="Y81" s="141"/>
      <c r="Z81" s="141"/>
      <c r="AA81" s="141"/>
      <c r="AB81" s="141"/>
      <c r="AC81" s="141"/>
      <c r="AD81" s="141"/>
      <c r="AE81" s="141"/>
      <c r="AF81" s="142"/>
      <c r="AH81" s="141"/>
      <c r="AI81" s="141"/>
      <c r="AJ81" s="141"/>
      <c r="AK81" s="141"/>
      <c r="AL81" s="141"/>
      <c r="AM81" s="141"/>
      <c r="AN81" s="141"/>
      <c r="AO81" s="142"/>
    </row>
    <row r="82" spans="2:41" ht="3.6" customHeight="1">
      <c r="B82" s="135"/>
      <c r="I82" s="136"/>
      <c r="J82" s="135"/>
      <c r="M82" s="136"/>
      <c r="N82" s="130"/>
      <c r="O82" s="131"/>
      <c r="P82" s="131"/>
      <c r="Q82" s="132"/>
      <c r="R82" s="130"/>
      <c r="S82" s="131"/>
      <c r="T82" s="131"/>
      <c r="U82" s="131"/>
      <c r="V82" s="131"/>
      <c r="W82" s="131"/>
      <c r="X82" s="131"/>
      <c r="Y82" s="131"/>
      <c r="Z82" s="131"/>
      <c r="AA82" s="132"/>
      <c r="AB82" s="130"/>
      <c r="AC82" s="131"/>
      <c r="AD82" s="131"/>
      <c r="AE82" s="132"/>
      <c r="AF82" s="130"/>
      <c r="AG82" s="131"/>
      <c r="AH82" s="131"/>
      <c r="AI82" s="131"/>
      <c r="AJ82" s="131"/>
      <c r="AK82" s="131"/>
      <c r="AL82" s="131"/>
      <c r="AM82" s="131"/>
      <c r="AN82" s="131"/>
      <c r="AO82" s="132"/>
    </row>
    <row r="83" spans="2:41" ht="13.35" customHeight="1">
      <c r="B83" s="135"/>
      <c r="I83" s="136"/>
      <c r="J83" s="135" t="s">
        <v>315</v>
      </c>
      <c r="M83" s="136"/>
      <c r="N83" s="135" t="s">
        <v>65</v>
      </c>
      <c r="Q83" s="136"/>
      <c r="R83" s="135"/>
      <c r="AA83" s="136"/>
      <c r="AB83" s="135" t="s">
        <v>24</v>
      </c>
      <c r="AE83" s="136"/>
      <c r="AF83" s="135"/>
      <c r="AO83" s="136"/>
    </row>
    <row r="84" spans="2:41" ht="3.6" customHeight="1">
      <c r="B84" s="135"/>
      <c r="I84" s="136"/>
      <c r="J84" s="135"/>
      <c r="M84" s="136"/>
      <c r="N84" s="140"/>
      <c r="O84" s="141"/>
      <c r="P84" s="141"/>
      <c r="Q84" s="142"/>
      <c r="R84" s="140"/>
      <c r="S84" s="141"/>
      <c r="T84" s="141"/>
      <c r="U84" s="141"/>
      <c r="V84" s="141"/>
      <c r="W84" s="141"/>
      <c r="X84" s="141"/>
      <c r="Y84" s="141"/>
      <c r="Z84" s="141"/>
      <c r="AA84" s="142"/>
      <c r="AB84" s="140"/>
      <c r="AC84" s="141"/>
      <c r="AD84" s="141"/>
      <c r="AE84" s="142"/>
      <c r="AF84" s="140"/>
      <c r="AG84" s="141"/>
      <c r="AH84" s="141"/>
      <c r="AI84" s="141"/>
      <c r="AJ84" s="141"/>
      <c r="AK84" s="141"/>
      <c r="AL84" s="141"/>
      <c r="AM84" s="141"/>
      <c r="AN84" s="141"/>
      <c r="AO84" s="142"/>
    </row>
    <row r="85" spans="2:41" ht="3.6" customHeight="1">
      <c r="B85" s="135"/>
      <c r="I85" s="136"/>
      <c r="J85" s="135"/>
      <c r="M85" s="136"/>
      <c r="N85" s="130"/>
      <c r="O85" s="131"/>
      <c r="P85" s="131"/>
      <c r="Q85" s="132"/>
      <c r="R85" s="130"/>
      <c r="S85" s="131"/>
      <c r="T85" s="131"/>
      <c r="U85" s="131"/>
      <c r="V85" s="131"/>
      <c r="W85" s="131"/>
      <c r="X85" s="131"/>
      <c r="Y85" s="131"/>
      <c r="Z85" s="131"/>
      <c r="AA85" s="132"/>
      <c r="AB85" s="130"/>
      <c r="AC85" s="131"/>
      <c r="AD85" s="131"/>
      <c r="AE85" s="132"/>
      <c r="AF85" s="130"/>
      <c r="AG85" s="131"/>
      <c r="AH85" s="131"/>
      <c r="AI85" s="131"/>
      <c r="AJ85" s="131"/>
      <c r="AK85" s="131"/>
      <c r="AL85" s="131"/>
      <c r="AM85" s="131"/>
      <c r="AN85" s="131"/>
      <c r="AO85" s="132"/>
    </row>
    <row r="86" spans="2:41" ht="13.35" customHeight="1">
      <c r="B86" s="135"/>
      <c r="I86" s="136"/>
      <c r="J86" s="135"/>
      <c r="M86" s="136"/>
      <c r="N86" s="135" t="s">
        <v>25</v>
      </c>
      <c r="Q86" s="136"/>
      <c r="R86" s="135" t="s">
        <v>299</v>
      </c>
      <c r="AA86" s="136"/>
      <c r="AB86" s="135" t="s">
        <v>26</v>
      </c>
      <c r="AE86" s="136"/>
      <c r="AF86" s="135"/>
      <c r="AO86" s="136"/>
    </row>
    <row r="87" spans="2:41" ht="3.6" customHeight="1">
      <c r="B87" s="135"/>
      <c r="I87" s="136"/>
      <c r="J87" s="135"/>
      <c r="M87" s="136"/>
      <c r="N87" s="140"/>
      <c r="O87" s="141"/>
      <c r="P87" s="141"/>
      <c r="Q87" s="142"/>
      <c r="R87" s="140"/>
      <c r="S87" s="141"/>
      <c r="T87" s="141"/>
      <c r="U87" s="141"/>
      <c r="V87" s="141"/>
      <c r="W87" s="141"/>
      <c r="X87" s="141"/>
      <c r="Y87" s="141"/>
      <c r="Z87" s="141"/>
      <c r="AA87" s="142"/>
      <c r="AB87" s="140"/>
      <c r="AC87" s="141"/>
      <c r="AD87" s="141"/>
      <c r="AE87" s="142"/>
      <c r="AF87" s="140"/>
      <c r="AG87" s="141"/>
      <c r="AH87" s="141"/>
      <c r="AI87" s="141"/>
      <c r="AJ87" s="141"/>
      <c r="AK87" s="141"/>
      <c r="AL87" s="141"/>
      <c r="AM87" s="141"/>
      <c r="AN87" s="141"/>
      <c r="AO87" s="142"/>
    </row>
    <row r="88" spans="2:41" ht="3.6" customHeight="1">
      <c r="B88" s="135"/>
      <c r="I88" s="136"/>
      <c r="J88" s="135"/>
      <c r="M88" s="136"/>
      <c r="N88" s="130"/>
      <c r="O88" s="131"/>
      <c r="P88" s="131"/>
      <c r="Q88" s="132"/>
      <c r="R88" s="130"/>
      <c r="S88" s="131"/>
      <c r="T88" s="131"/>
      <c r="U88" s="131"/>
      <c r="V88" s="131"/>
      <c r="W88" s="131"/>
      <c r="X88" s="131"/>
      <c r="Y88" s="131"/>
      <c r="Z88" s="131"/>
      <c r="AA88" s="131"/>
      <c r="AB88" s="131"/>
      <c r="AC88" s="131"/>
      <c r="AD88" s="131"/>
      <c r="AE88" s="131"/>
      <c r="AF88" s="131"/>
      <c r="AG88" s="131"/>
      <c r="AH88" s="131"/>
      <c r="AI88" s="131"/>
      <c r="AJ88" s="131"/>
      <c r="AK88" s="131"/>
      <c r="AL88" s="131"/>
      <c r="AM88" s="131"/>
      <c r="AN88" s="131"/>
      <c r="AO88" s="132"/>
    </row>
    <row r="89" spans="2:41" ht="13.35" customHeight="1">
      <c r="B89" s="135"/>
      <c r="I89" s="136"/>
      <c r="J89" s="135"/>
      <c r="M89" s="136"/>
      <c r="N89" s="135" t="s">
        <v>67</v>
      </c>
      <c r="Q89" s="136"/>
      <c r="R89" s="135"/>
      <c r="AO89" s="136"/>
    </row>
    <row r="90" spans="2:41" ht="3.6" customHeight="1">
      <c r="B90" s="140"/>
      <c r="C90" s="141"/>
      <c r="D90" s="141"/>
      <c r="E90" s="141"/>
      <c r="F90" s="141"/>
      <c r="G90" s="141"/>
      <c r="H90" s="141"/>
      <c r="I90" s="142"/>
      <c r="J90" s="140"/>
      <c r="K90" s="141"/>
      <c r="L90" s="141"/>
      <c r="M90" s="142"/>
      <c r="N90" s="140"/>
      <c r="O90" s="141"/>
      <c r="P90" s="141"/>
      <c r="Q90" s="142"/>
      <c r="R90" s="140"/>
      <c r="S90" s="141"/>
      <c r="T90" s="141"/>
      <c r="U90" s="141"/>
      <c r="V90" s="141"/>
      <c r="W90" s="141"/>
      <c r="X90" s="141"/>
      <c r="Y90" s="141"/>
      <c r="Z90" s="141"/>
      <c r="AA90" s="141"/>
      <c r="AB90" s="141"/>
      <c r="AC90" s="141"/>
      <c r="AD90" s="141"/>
      <c r="AE90" s="141"/>
      <c r="AF90" s="141"/>
      <c r="AG90" s="141"/>
      <c r="AH90" s="141"/>
      <c r="AI90" s="141"/>
      <c r="AJ90" s="141"/>
      <c r="AK90" s="141"/>
      <c r="AL90" s="141"/>
      <c r="AM90" s="141"/>
      <c r="AN90" s="141"/>
      <c r="AO90" s="142"/>
    </row>
    <row r="91" spans="2:41" ht="3.6" customHeight="1">
      <c r="B91" s="130"/>
      <c r="C91" s="131"/>
      <c r="D91" s="131"/>
      <c r="E91" s="131"/>
      <c r="F91" s="131"/>
      <c r="G91" s="131"/>
      <c r="H91" s="131"/>
      <c r="I91" s="132"/>
      <c r="J91" s="130"/>
      <c r="K91" s="131"/>
      <c r="L91" s="131"/>
      <c r="M91" s="132"/>
      <c r="N91" s="130"/>
      <c r="O91" s="131"/>
      <c r="P91" s="131"/>
      <c r="Q91" s="131"/>
      <c r="R91" s="131"/>
      <c r="S91" s="131"/>
      <c r="T91" s="131"/>
      <c r="U91" s="131"/>
      <c r="V91" s="131"/>
      <c r="W91" s="131"/>
      <c r="X91" s="131"/>
      <c r="Y91" s="131"/>
      <c r="Z91" s="131"/>
      <c r="AA91" s="131"/>
      <c r="AB91" s="131"/>
      <c r="AC91" s="131"/>
      <c r="AD91" s="131"/>
      <c r="AE91" s="131"/>
      <c r="AF91" s="131"/>
      <c r="AG91" s="131"/>
      <c r="AH91" s="131"/>
      <c r="AI91" s="131"/>
      <c r="AJ91" s="131"/>
      <c r="AK91" s="131"/>
      <c r="AL91" s="131"/>
      <c r="AM91" s="131"/>
      <c r="AN91" s="131"/>
      <c r="AO91" s="132"/>
    </row>
    <row r="92" spans="2:41" ht="13.35" customHeight="1">
      <c r="B92" s="135" t="s">
        <v>87</v>
      </c>
      <c r="I92" s="136"/>
      <c r="J92" s="135" t="s">
        <v>88</v>
      </c>
      <c r="M92" s="136"/>
      <c r="N92" s="135"/>
      <c r="AO92" s="136"/>
    </row>
    <row r="93" spans="2:41" ht="3.6" customHeight="1">
      <c r="B93" s="135"/>
      <c r="I93" s="136"/>
      <c r="J93" s="140"/>
      <c r="K93" s="141"/>
      <c r="L93" s="141"/>
      <c r="M93" s="142"/>
      <c r="N93" s="140"/>
      <c r="O93" s="141"/>
      <c r="P93" s="141"/>
      <c r="Q93" s="141"/>
      <c r="R93" s="141"/>
      <c r="S93" s="141"/>
      <c r="T93" s="141"/>
      <c r="U93" s="141"/>
      <c r="V93" s="141"/>
      <c r="W93" s="141"/>
      <c r="X93" s="141"/>
      <c r="Y93" s="141"/>
      <c r="Z93" s="141"/>
      <c r="AA93" s="141"/>
      <c r="AB93" s="141"/>
      <c r="AC93" s="141"/>
      <c r="AD93" s="141"/>
      <c r="AE93" s="141"/>
      <c r="AF93" s="141"/>
      <c r="AG93" s="141"/>
      <c r="AH93" s="141"/>
      <c r="AI93" s="141"/>
      <c r="AJ93" s="141"/>
      <c r="AK93" s="141"/>
      <c r="AL93" s="141"/>
      <c r="AM93" s="141"/>
      <c r="AN93" s="141"/>
      <c r="AO93" s="142"/>
    </row>
    <row r="94" spans="2:41" ht="3.6" customHeight="1">
      <c r="B94" s="135"/>
      <c r="I94" s="136"/>
      <c r="J94" s="130"/>
      <c r="K94" s="131"/>
      <c r="L94" s="131"/>
      <c r="M94" s="132"/>
      <c r="N94" s="130"/>
      <c r="O94" s="131"/>
      <c r="P94" s="131"/>
      <c r="Q94" s="131"/>
      <c r="R94" s="131"/>
      <c r="S94" s="131"/>
      <c r="T94" s="131"/>
      <c r="U94" s="131"/>
      <c r="V94" s="131"/>
      <c r="W94" s="131"/>
      <c r="X94" s="131"/>
      <c r="Y94" s="131"/>
      <c r="Z94" s="131"/>
      <c r="AA94" s="131"/>
      <c r="AB94" s="131"/>
      <c r="AC94" s="131"/>
      <c r="AD94" s="131"/>
      <c r="AE94" s="131"/>
      <c r="AF94" s="131"/>
      <c r="AG94" s="131"/>
      <c r="AH94" s="131"/>
      <c r="AI94" s="131"/>
      <c r="AJ94" s="131"/>
      <c r="AK94" s="131"/>
      <c r="AL94" s="131"/>
      <c r="AM94" s="131"/>
      <c r="AN94" s="131"/>
      <c r="AO94" s="132"/>
    </row>
    <row r="95" spans="2:41" ht="13.35" customHeight="1">
      <c r="B95" s="135"/>
      <c r="I95" s="136"/>
      <c r="J95" s="135" t="s">
        <v>89</v>
      </c>
      <c r="M95" s="136"/>
      <c r="N95" s="135"/>
      <c r="AO95" s="136"/>
    </row>
    <row r="96" spans="2:41" ht="3.6" customHeight="1">
      <c r="B96" s="135"/>
      <c r="I96" s="136"/>
      <c r="J96" s="140"/>
      <c r="K96" s="141"/>
      <c r="L96" s="141"/>
      <c r="M96" s="142"/>
      <c r="N96" s="140"/>
      <c r="O96" s="141"/>
      <c r="P96" s="141"/>
      <c r="Q96" s="141"/>
      <c r="R96" s="141"/>
      <c r="S96" s="141"/>
      <c r="T96" s="141"/>
      <c r="U96" s="141"/>
      <c r="V96" s="141"/>
      <c r="W96" s="141"/>
      <c r="X96" s="141"/>
      <c r="Y96" s="141"/>
      <c r="Z96" s="141"/>
      <c r="AA96" s="141"/>
      <c r="AB96" s="141"/>
      <c r="AC96" s="141"/>
      <c r="AD96" s="141"/>
      <c r="AE96" s="141"/>
      <c r="AF96" s="141"/>
      <c r="AG96" s="141"/>
      <c r="AH96" s="141"/>
      <c r="AI96" s="141"/>
      <c r="AJ96" s="141"/>
      <c r="AK96" s="141"/>
      <c r="AL96" s="141"/>
      <c r="AM96" s="141"/>
      <c r="AN96" s="141"/>
      <c r="AO96" s="142"/>
    </row>
    <row r="97" spans="2:41" ht="3.6" customHeight="1">
      <c r="B97" s="135"/>
      <c r="I97" s="136"/>
      <c r="J97" s="130"/>
      <c r="K97" s="131"/>
      <c r="L97" s="131"/>
      <c r="M97" s="131"/>
      <c r="N97" s="131"/>
      <c r="O97" s="131"/>
      <c r="P97" s="131"/>
      <c r="Q97" s="131"/>
      <c r="R97" s="131"/>
      <c r="S97" s="131"/>
      <c r="T97" s="131"/>
      <c r="U97" s="131"/>
      <c r="V97" s="131"/>
      <c r="W97" s="131"/>
      <c r="X97" s="131"/>
      <c r="Y97" s="131"/>
      <c r="Z97" s="131"/>
      <c r="AA97" s="131"/>
      <c r="AB97" s="131"/>
      <c r="AC97" s="131"/>
      <c r="AD97" s="131"/>
      <c r="AE97" s="131"/>
      <c r="AF97" s="131"/>
      <c r="AG97" s="131"/>
      <c r="AH97" s="131"/>
      <c r="AI97" s="131"/>
      <c r="AJ97" s="131"/>
      <c r="AK97" s="131"/>
      <c r="AL97" s="131"/>
      <c r="AM97" s="131"/>
      <c r="AN97" s="131"/>
      <c r="AO97" s="132"/>
    </row>
    <row r="98" spans="2:41" ht="13.35" customHeight="1">
      <c r="B98" s="135"/>
      <c r="I98" s="136"/>
      <c r="J98" s="135" t="s">
        <v>90</v>
      </c>
      <c r="N98" s="202" t="s">
        <v>13</v>
      </c>
      <c r="O98" s="124" t="s">
        <v>91</v>
      </c>
      <c r="W98" s="202" t="s">
        <v>13</v>
      </c>
      <c r="X98" s="124" t="s">
        <v>92</v>
      </c>
      <c r="AD98" s="202" t="s">
        <v>13</v>
      </c>
      <c r="AE98" s="124" t="s">
        <v>93</v>
      </c>
      <c r="AO98" s="136"/>
    </row>
    <row r="99" spans="2:41" ht="3.6" customHeight="1">
      <c r="B99" s="135"/>
      <c r="I99" s="136"/>
      <c r="J99" s="135"/>
      <c r="AO99" s="136"/>
    </row>
    <row r="100" spans="2:41" ht="3.6" customHeight="1">
      <c r="B100" s="135"/>
      <c r="I100" s="136"/>
      <c r="J100" s="135"/>
      <c r="AO100" s="136"/>
    </row>
    <row r="101" spans="2:41" ht="13.35" customHeight="1">
      <c r="B101" s="135"/>
      <c r="I101" s="136"/>
      <c r="J101" s="135"/>
      <c r="N101" s="202" t="s">
        <v>13</v>
      </c>
      <c r="O101" s="124" t="s">
        <v>94</v>
      </c>
      <c r="W101" s="202" t="s">
        <v>13</v>
      </c>
      <c r="X101" s="124" t="s">
        <v>95</v>
      </c>
      <c r="AD101" s="202" t="s">
        <v>13</v>
      </c>
      <c r="AE101" s="124" t="s">
        <v>96</v>
      </c>
      <c r="AO101" s="136"/>
    </row>
    <row r="102" spans="2:41" ht="3.6" customHeight="1">
      <c r="B102" s="135"/>
      <c r="I102" s="136"/>
      <c r="J102" s="135"/>
      <c r="AO102" s="136"/>
    </row>
    <row r="103" spans="2:41" ht="3.6" customHeight="1">
      <c r="B103" s="135"/>
      <c r="I103" s="136"/>
      <c r="J103" s="135"/>
      <c r="AO103" s="136"/>
    </row>
    <row r="104" spans="2:41" ht="13.35" customHeight="1">
      <c r="B104" s="135"/>
      <c r="I104" s="136"/>
      <c r="J104" s="135"/>
      <c r="N104" s="202" t="s">
        <v>13</v>
      </c>
      <c r="O104" s="124" t="s">
        <v>97</v>
      </c>
      <c r="AO104" s="136"/>
    </row>
    <row r="105" spans="2:41" ht="3.6" customHeight="1">
      <c r="B105" s="135"/>
      <c r="I105" s="136"/>
      <c r="J105" s="140"/>
      <c r="K105" s="141"/>
      <c r="L105" s="141"/>
      <c r="M105" s="141"/>
      <c r="N105" s="141"/>
      <c r="O105" s="141"/>
      <c r="P105" s="141"/>
      <c r="Q105" s="141"/>
      <c r="R105" s="141"/>
      <c r="S105" s="141"/>
      <c r="T105" s="141"/>
      <c r="U105" s="141"/>
      <c r="V105" s="141"/>
      <c r="W105" s="141"/>
      <c r="X105" s="141"/>
      <c r="Y105" s="141"/>
      <c r="Z105" s="141"/>
      <c r="AA105" s="141"/>
      <c r="AB105" s="141"/>
      <c r="AC105" s="141"/>
      <c r="AD105" s="141"/>
      <c r="AE105" s="141"/>
      <c r="AF105" s="141"/>
      <c r="AG105" s="141"/>
      <c r="AH105" s="141"/>
      <c r="AI105" s="141"/>
      <c r="AJ105" s="141"/>
      <c r="AK105" s="141"/>
      <c r="AL105" s="141"/>
      <c r="AM105" s="141"/>
      <c r="AN105" s="141"/>
      <c r="AO105" s="142"/>
    </row>
    <row r="106" spans="2:41" ht="3.6" customHeight="1">
      <c r="B106" s="135"/>
      <c r="I106" s="136"/>
      <c r="J106" s="135"/>
      <c r="M106" s="136"/>
      <c r="N106" s="130"/>
      <c r="O106" s="131"/>
      <c r="P106" s="131"/>
      <c r="Q106" s="131"/>
      <c r="R106" s="131"/>
      <c r="S106" s="131"/>
      <c r="T106" s="131"/>
      <c r="U106" s="131"/>
      <c r="V106" s="131"/>
      <c r="W106" s="131"/>
      <c r="X106" s="131"/>
      <c r="Y106" s="131"/>
      <c r="Z106" s="131"/>
      <c r="AA106" s="131"/>
      <c r="AB106" s="131"/>
      <c r="AC106" s="131"/>
      <c r="AD106" s="131"/>
      <c r="AE106" s="131"/>
      <c r="AF106" s="131"/>
      <c r="AG106" s="131"/>
      <c r="AH106" s="131"/>
      <c r="AI106" s="131"/>
      <c r="AJ106" s="131"/>
      <c r="AK106" s="131"/>
      <c r="AL106" s="131"/>
      <c r="AM106" s="131"/>
      <c r="AN106" s="131"/>
      <c r="AO106" s="132"/>
    </row>
    <row r="107" spans="2:41" ht="12.75" customHeight="1">
      <c r="B107" s="135"/>
      <c r="I107" s="136"/>
      <c r="J107" s="135" t="s">
        <v>98</v>
      </c>
      <c r="M107" s="136"/>
      <c r="N107" s="135"/>
      <c r="AO107" s="136"/>
    </row>
    <row r="108" spans="2:41" ht="3.6" customHeight="1">
      <c r="B108" s="135"/>
      <c r="I108" s="136"/>
      <c r="J108" s="135"/>
      <c r="M108" s="136"/>
      <c r="N108" s="135"/>
      <c r="AO108" s="136"/>
    </row>
    <row r="109" spans="2:41" ht="3.6" customHeight="1">
      <c r="B109" s="135"/>
      <c r="I109" s="136"/>
      <c r="J109" s="135"/>
      <c r="M109" s="136"/>
      <c r="N109" s="135"/>
      <c r="AO109" s="136"/>
    </row>
    <row r="110" spans="2:41" ht="12.75" customHeight="1">
      <c r="B110" s="135"/>
      <c r="I110" s="136"/>
      <c r="J110" s="135" t="s">
        <v>99</v>
      </c>
      <c r="M110" s="136"/>
      <c r="N110" s="135"/>
      <c r="AO110" s="136"/>
    </row>
    <row r="111" spans="2:41" ht="3.6" customHeight="1">
      <c r="B111" s="140"/>
      <c r="C111" s="141"/>
      <c r="D111" s="141"/>
      <c r="E111" s="141"/>
      <c r="F111" s="141"/>
      <c r="G111" s="141"/>
      <c r="H111" s="141"/>
      <c r="I111" s="142"/>
      <c r="J111" s="140"/>
      <c r="K111" s="141"/>
      <c r="L111" s="141"/>
      <c r="M111" s="142"/>
      <c r="N111" s="140"/>
      <c r="O111" s="141"/>
      <c r="P111" s="141"/>
      <c r="Q111" s="141"/>
      <c r="R111" s="141"/>
      <c r="S111" s="141"/>
      <c r="T111" s="141"/>
      <c r="U111" s="141"/>
      <c r="V111" s="141"/>
      <c r="W111" s="141"/>
      <c r="X111" s="141"/>
      <c r="Y111" s="141"/>
      <c r="Z111" s="141"/>
      <c r="AA111" s="141"/>
      <c r="AB111" s="141"/>
      <c r="AC111" s="141"/>
      <c r="AD111" s="141"/>
      <c r="AE111" s="141"/>
      <c r="AF111" s="141"/>
      <c r="AG111" s="141"/>
      <c r="AH111" s="141"/>
      <c r="AI111" s="141"/>
      <c r="AJ111" s="141"/>
      <c r="AK111" s="141"/>
      <c r="AL111" s="141"/>
      <c r="AM111" s="141"/>
      <c r="AN111" s="141"/>
      <c r="AO111" s="142"/>
    </row>
    <row r="112" spans="2:41" ht="3.6" customHeight="1">
      <c r="B112" s="130"/>
      <c r="C112" s="131"/>
      <c r="D112" s="131"/>
      <c r="E112" s="131"/>
      <c r="F112" s="131"/>
      <c r="G112" s="131"/>
      <c r="H112" s="131"/>
      <c r="I112" s="132"/>
      <c r="J112" s="130"/>
      <c r="K112" s="131"/>
      <c r="L112" s="131"/>
      <c r="M112" s="131"/>
      <c r="V112" s="135"/>
      <c r="AD112" s="136"/>
      <c r="AE112" s="130"/>
      <c r="AF112" s="131"/>
      <c r="AG112" s="131"/>
      <c r="AH112" s="131"/>
      <c r="AI112" s="131"/>
      <c r="AJ112" s="131"/>
      <c r="AK112" s="131"/>
      <c r="AL112" s="131"/>
      <c r="AM112" s="131"/>
      <c r="AN112" s="131"/>
      <c r="AO112" s="132"/>
    </row>
    <row r="113" spans="2:41" ht="13.35" customHeight="1">
      <c r="B113" s="135" t="s">
        <v>100</v>
      </c>
      <c r="I113" s="136"/>
      <c r="J113" s="135"/>
      <c r="K113" s="202" t="s">
        <v>13</v>
      </c>
      <c r="L113" s="124" t="s">
        <v>33</v>
      </c>
      <c r="V113" s="135" t="s">
        <v>101</v>
      </c>
      <c r="AD113" s="136"/>
      <c r="AE113" s="135"/>
      <c r="AF113" s="202" t="s">
        <v>13</v>
      </c>
      <c r="AG113" s="124" t="s">
        <v>33</v>
      </c>
      <c r="AO113" s="136"/>
    </row>
    <row r="114" spans="2:41" ht="3.6" customHeight="1">
      <c r="B114" s="140"/>
      <c r="C114" s="141"/>
      <c r="D114" s="141"/>
      <c r="E114" s="141"/>
      <c r="F114" s="141"/>
      <c r="G114" s="141"/>
      <c r="H114" s="141"/>
      <c r="I114" s="142"/>
      <c r="J114" s="140"/>
      <c r="K114" s="141"/>
      <c r="L114" s="141"/>
      <c r="M114" s="141"/>
      <c r="N114" s="141"/>
      <c r="O114" s="141"/>
      <c r="P114" s="141"/>
      <c r="Q114" s="141"/>
      <c r="R114" s="141"/>
      <c r="S114" s="141"/>
      <c r="T114" s="141"/>
      <c r="U114" s="141"/>
      <c r="V114" s="140"/>
      <c r="W114" s="141"/>
      <c r="X114" s="141"/>
      <c r="Y114" s="141"/>
      <c r="Z114" s="141"/>
      <c r="AA114" s="141"/>
      <c r="AB114" s="141"/>
      <c r="AC114" s="141"/>
      <c r="AD114" s="142"/>
      <c r="AE114" s="140"/>
      <c r="AF114" s="141"/>
      <c r="AG114" s="141"/>
      <c r="AH114" s="141"/>
      <c r="AI114" s="141"/>
      <c r="AJ114" s="141"/>
      <c r="AK114" s="141"/>
      <c r="AL114" s="141"/>
      <c r="AM114" s="141"/>
      <c r="AN114" s="141"/>
      <c r="AO114" s="142"/>
    </row>
    <row r="115" spans="2:41" ht="3.6" customHeight="1">
      <c r="B115" s="130"/>
      <c r="C115" s="131"/>
      <c r="D115" s="131"/>
      <c r="E115" s="131"/>
      <c r="F115" s="131"/>
      <c r="G115" s="131"/>
      <c r="H115" s="131"/>
      <c r="I115" s="132"/>
      <c r="J115" s="130"/>
      <c r="K115" s="131"/>
      <c r="L115" s="131"/>
      <c r="M115" s="132"/>
      <c r="N115" s="130"/>
      <c r="O115" s="131"/>
      <c r="P115" s="131"/>
      <c r="Q115" s="132"/>
      <c r="R115" s="130"/>
      <c r="S115" s="131"/>
      <c r="T115" s="131"/>
      <c r="U115" s="131"/>
      <c r="V115" s="131"/>
      <c r="W115" s="131"/>
      <c r="X115" s="131"/>
      <c r="Y115" s="131"/>
      <c r="Z115" s="131"/>
      <c r="AA115" s="131"/>
      <c r="AB115" s="131"/>
      <c r="AC115" s="131"/>
      <c r="AD115" s="131"/>
      <c r="AE115" s="131"/>
      <c r="AF115" s="131"/>
      <c r="AG115" s="131"/>
      <c r="AH115" s="131"/>
      <c r="AI115" s="131"/>
      <c r="AJ115" s="131"/>
      <c r="AK115" s="131"/>
      <c r="AL115" s="131"/>
      <c r="AM115" s="131"/>
      <c r="AN115" s="131"/>
      <c r="AO115" s="132"/>
    </row>
    <row r="116" spans="2:41" ht="13.35" customHeight="1">
      <c r="B116" s="135" t="s">
        <v>102</v>
      </c>
      <c r="I116" s="136"/>
      <c r="J116" s="135"/>
      <c r="K116" s="202" t="s">
        <v>13</v>
      </c>
      <c r="L116" s="124" t="s">
        <v>33</v>
      </c>
      <c r="M116" s="136"/>
      <c r="N116" s="135" t="s">
        <v>103</v>
      </c>
      <c r="Q116" s="136"/>
      <c r="R116" s="135"/>
      <c r="AO116" s="136"/>
    </row>
    <row r="117" spans="2:41" ht="3.6" customHeight="1">
      <c r="B117" s="140"/>
      <c r="C117" s="141"/>
      <c r="D117" s="141"/>
      <c r="E117" s="141"/>
      <c r="F117" s="141"/>
      <c r="G117" s="141"/>
      <c r="H117" s="141"/>
      <c r="I117" s="142"/>
      <c r="J117" s="140"/>
      <c r="K117" s="141"/>
      <c r="L117" s="141"/>
      <c r="M117" s="142"/>
      <c r="N117" s="140"/>
      <c r="O117" s="141"/>
      <c r="P117" s="141"/>
      <c r="Q117" s="142"/>
      <c r="R117" s="140"/>
      <c r="S117" s="141"/>
      <c r="T117" s="141"/>
      <c r="U117" s="141"/>
      <c r="V117" s="141"/>
      <c r="W117" s="141"/>
      <c r="X117" s="141"/>
      <c r="Y117" s="141"/>
      <c r="Z117" s="141"/>
      <c r="AA117" s="141"/>
      <c r="AB117" s="141"/>
      <c r="AC117" s="141"/>
      <c r="AD117" s="141"/>
      <c r="AE117" s="141"/>
      <c r="AF117" s="141"/>
      <c r="AG117" s="141"/>
      <c r="AH117" s="141"/>
      <c r="AI117" s="141"/>
      <c r="AJ117" s="141"/>
      <c r="AK117" s="141"/>
      <c r="AL117" s="141"/>
      <c r="AM117" s="141"/>
      <c r="AN117" s="141"/>
      <c r="AO117" s="142"/>
    </row>
    <row r="118" spans="2:41" ht="3.6" customHeight="1">
      <c r="B118" s="130"/>
      <c r="C118" s="131"/>
      <c r="D118" s="131"/>
      <c r="E118" s="131"/>
      <c r="F118" s="131"/>
      <c r="G118" s="131"/>
      <c r="H118" s="131"/>
      <c r="I118" s="132"/>
      <c r="J118" s="130"/>
      <c r="K118" s="131"/>
      <c r="L118" s="131"/>
      <c r="M118" s="132"/>
      <c r="N118" s="130"/>
      <c r="O118" s="131"/>
      <c r="P118" s="131"/>
      <c r="Q118" s="131"/>
      <c r="R118" s="131"/>
      <c r="S118" s="131"/>
      <c r="T118" s="131"/>
      <c r="U118" s="131"/>
      <c r="V118" s="131"/>
      <c r="W118" s="131"/>
      <c r="X118" s="131"/>
      <c r="Y118" s="131"/>
      <c r="Z118" s="131"/>
      <c r="AA118" s="131"/>
      <c r="AB118" s="131"/>
      <c r="AC118" s="131"/>
      <c r="AD118" s="131"/>
      <c r="AE118" s="131"/>
      <c r="AF118" s="131"/>
      <c r="AG118" s="131"/>
      <c r="AH118" s="131"/>
      <c r="AI118" s="131"/>
      <c r="AJ118" s="131"/>
      <c r="AK118" s="131"/>
      <c r="AL118" s="131"/>
      <c r="AM118" s="131"/>
      <c r="AN118" s="131"/>
      <c r="AO118" s="132"/>
    </row>
    <row r="119" spans="2:41" ht="13.35" customHeight="1">
      <c r="B119" s="135" t="s">
        <v>104</v>
      </c>
      <c r="I119" s="136"/>
      <c r="J119" s="135" t="s">
        <v>46</v>
      </c>
      <c r="M119" s="136"/>
      <c r="N119" s="135"/>
      <c r="AO119" s="136"/>
    </row>
    <row r="120" spans="2:41" ht="3.6" customHeight="1">
      <c r="B120" s="135"/>
      <c r="I120" s="136"/>
      <c r="J120" s="140"/>
      <c r="K120" s="141"/>
      <c r="L120" s="141"/>
      <c r="M120" s="142"/>
      <c r="N120" s="140"/>
      <c r="O120" s="141"/>
      <c r="P120" s="141"/>
      <c r="Q120" s="141"/>
      <c r="R120" s="141"/>
      <c r="S120" s="141"/>
      <c r="T120" s="141"/>
      <c r="U120" s="141"/>
      <c r="V120" s="141"/>
      <c r="W120" s="141"/>
      <c r="X120" s="141"/>
      <c r="Y120" s="141"/>
      <c r="Z120" s="141"/>
      <c r="AA120" s="141"/>
      <c r="AB120" s="141"/>
      <c r="AC120" s="141"/>
      <c r="AD120" s="141"/>
      <c r="AE120" s="141"/>
      <c r="AF120" s="141"/>
      <c r="AG120" s="141"/>
      <c r="AH120" s="141"/>
      <c r="AI120" s="141"/>
      <c r="AJ120" s="141"/>
      <c r="AK120" s="141"/>
      <c r="AL120" s="141"/>
      <c r="AM120" s="141"/>
      <c r="AN120" s="141"/>
      <c r="AO120" s="142"/>
    </row>
    <row r="121" spans="2:41" ht="3.6" customHeight="1">
      <c r="B121" s="135"/>
      <c r="I121" s="136"/>
      <c r="J121" s="130"/>
      <c r="K121" s="131"/>
      <c r="L121" s="131"/>
      <c r="M121" s="132"/>
      <c r="N121" s="130"/>
      <c r="O121" s="131"/>
      <c r="P121" s="131"/>
      <c r="Q121" s="131"/>
      <c r="R121" s="131"/>
      <c r="S121" s="131"/>
      <c r="T121" s="131"/>
      <c r="U121" s="131"/>
      <c r="V121" s="131"/>
      <c r="W121" s="131"/>
      <c r="X121" s="131"/>
      <c r="Y121" s="131"/>
      <c r="Z121" s="131"/>
      <c r="AA121" s="131"/>
      <c r="AB121" s="131"/>
      <c r="AC121" s="131"/>
      <c r="AD121" s="131"/>
      <c r="AE121" s="131"/>
      <c r="AF121" s="131"/>
      <c r="AG121" s="131"/>
      <c r="AH121" s="131"/>
      <c r="AI121" s="131"/>
      <c r="AJ121" s="131"/>
      <c r="AK121" s="131"/>
      <c r="AL121" s="131"/>
      <c r="AM121" s="131"/>
      <c r="AN121" s="131"/>
      <c r="AO121" s="132"/>
    </row>
    <row r="122" spans="2:41" ht="13.35" customHeight="1">
      <c r="B122" s="135"/>
      <c r="I122" s="136"/>
      <c r="J122" s="135" t="s">
        <v>47</v>
      </c>
      <c r="M122" s="136"/>
      <c r="N122" s="135"/>
      <c r="AO122" s="136"/>
    </row>
    <row r="123" spans="2:41" ht="3.6" customHeight="1">
      <c r="B123" s="135"/>
      <c r="I123" s="136"/>
      <c r="J123" s="140"/>
      <c r="K123" s="141"/>
      <c r="L123" s="141"/>
      <c r="M123" s="142"/>
      <c r="N123" s="140"/>
      <c r="O123" s="141"/>
      <c r="P123" s="141"/>
      <c r="Q123" s="141"/>
      <c r="R123" s="141"/>
      <c r="S123" s="141"/>
      <c r="T123" s="141"/>
      <c r="U123" s="141"/>
      <c r="V123" s="141"/>
      <c r="W123" s="141"/>
      <c r="X123" s="141"/>
      <c r="Y123" s="141"/>
      <c r="Z123" s="141"/>
      <c r="AA123" s="141"/>
      <c r="AB123" s="141"/>
      <c r="AC123" s="141"/>
      <c r="AD123" s="141"/>
      <c r="AE123" s="141"/>
      <c r="AF123" s="141"/>
      <c r="AG123" s="141"/>
      <c r="AH123" s="141"/>
      <c r="AI123" s="141"/>
      <c r="AJ123" s="141"/>
      <c r="AK123" s="141"/>
      <c r="AL123" s="141"/>
      <c r="AM123" s="141"/>
      <c r="AN123" s="141"/>
      <c r="AO123" s="142"/>
    </row>
    <row r="124" spans="2:41" ht="3.6" customHeight="1">
      <c r="B124" s="135"/>
      <c r="I124" s="136"/>
      <c r="J124" s="130"/>
      <c r="K124" s="131"/>
      <c r="L124" s="131"/>
      <c r="M124" s="132"/>
      <c r="N124" s="130"/>
      <c r="O124" s="131"/>
      <c r="P124" s="131"/>
      <c r="Q124" s="131"/>
      <c r="R124" s="131"/>
      <c r="S124" s="131"/>
      <c r="T124" s="131"/>
      <c r="U124" s="131"/>
      <c r="V124" s="131"/>
      <c r="W124" s="131"/>
      <c r="X124" s="131"/>
      <c r="Y124" s="131"/>
      <c r="Z124" s="131"/>
      <c r="AA124" s="131"/>
      <c r="AB124" s="131"/>
      <c r="AC124" s="131"/>
      <c r="AD124" s="131"/>
      <c r="AE124" s="131"/>
      <c r="AF124" s="131"/>
      <c r="AG124" s="131"/>
      <c r="AH124" s="131"/>
      <c r="AI124" s="131"/>
      <c r="AJ124" s="131"/>
      <c r="AK124" s="131"/>
      <c r="AL124" s="131"/>
      <c r="AM124" s="131"/>
      <c r="AN124" s="131"/>
      <c r="AO124" s="132"/>
    </row>
    <row r="125" spans="2:41" ht="13.35" customHeight="1">
      <c r="B125" s="135"/>
      <c r="I125" s="136"/>
      <c r="J125" s="135" t="s">
        <v>48</v>
      </c>
      <c r="M125" s="136"/>
      <c r="N125" s="135"/>
      <c r="AO125" s="136"/>
    </row>
    <row r="126" spans="2:41" ht="3.6" customHeight="1">
      <c r="B126" s="135"/>
      <c r="I126" s="136"/>
      <c r="J126" s="140"/>
      <c r="K126" s="141"/>
      <c r="L126" s="141"/>
      <c r="M126" s="142"/>
      <c r="N126" s="140"/>
      <c r="O126" s="141"/>
      <c r="P126" s="141"/>
      <c r="Q126" s="141"/>
      <c r="R126" s="141"/>
      <c r="S126" s="141"/>
      <c r="T126" s="141"/>
      <c r="U126" s="141"/>
      <c r="V126" s="141"/>
      <c r="W126" s="141"/>
      <c r="X126" s="141"/>
      <c r="Y126" s="141"/>
      <c r="Z126" s="141"/>
      <c r="AA126" s="141"/>
      <c r="AB126" s="141"/>
      <c r="AC126" s="141"/>
      <c r="AD126" s="141"/>
      <c r="AE126" s="141"/>
      <c r="AF126" s="141"/>
      <c r="AG126" s="141"/>
      <c r="AH126" s="141"/>
      <c r="AI126" s="141"/>
      <c r="AJ126" s="141"/>
      <c r="AK126" s="141"/>
      <c r="AL126" s="141"/>
      <c r="AM126" s="141"/>
      <c r="AN126" s="141"/>
      <c r="AO126" s="142"/>
    </row>
    <row r="127" spans="2:41" ht="3.6" customHeight="1">
      <c r="B127" s="135"/>
      <c r="I127" s="136"/>
      <c r="J127" s="130"/>
      <c r="K127" s="131"/>
      <c r="L127" s="131"/>
      <c r="M127" s="132"/>
      <c r="N127" s="130"/>
      <c r="O127" s="131"/>
      <c r="P127" s="131"/>
      <c r="Q127" s="131"/>
      <c r="R127" s="131"/>
      <c r="S127" s="131"/>
      <c r="T127" s="131"/>
      <c r="U127" s="131"/>
      <c r="V127" s="131"/>
      <c r="W127" s="131"/>
      <c r="X127" s="131"/>
      <c r="Y127" s="131"/>
      <c r="Z127" s="131"/>
      <c r="AA127" s="131"/>
      <c r="AB127" s="131"/>
      <c r="AC127" s="131"/>
      <c r="AD127" s="131"/>
      <c r="AE127" s="131"/>
      <c r="AF127" s="131"/>
      <c r="AG127" s="131"/>
      <c r="AH127" s="131"/>
      <c r="AI127" s="131"/>
      <c r="AJ127" s="131"/>
      <c r="AK127" s="131"/>
      <c r="AL127" s="131"/>
      <c r="AM127" s="131"/>
      <c r="AN127" s="131"/>
      <c r="AO127" s="132"/>
    </row>
    <row r="128" spans="2:41" ht="13.35" customHeight="1">
      <c r="B128" s="135"/>
      <c r="I128" s="136"/>
      <c r="J128" s="135" t="s">
        <v>49</v>
      </c>
      <c r="M128" s="136"/>
      <c r="N128" s="135"/>
      <c r="AO128" s="136"/>
    </row>
    <row r="129" spans="2:41" ht="3.6" customHeight="1">
      <c r="B129" s="135"/>
      <c r="I129" s="136"/>
      <c r="J129" s="140"/>
      <c r="K129" s="141"/>
      <c r="L129" s="141"/>
      <c r="M129" s="142"/>
      <c r="N129" s="140"/>
      <c r="O129" s="141"/>
      <c r="P129" s="141"/>
      <c r="Q129" s="141"/>
      <c r="R129" s="141"/>
      <c r="S129" s="141"/>
      <c r="T129" s="141"/>
      <c r="U129" s="141"/>
      <c r="V129" s="141"/>
      <c r="W129" s="141"/>
      <c r="X129" s="141"/>
      <c r="Y129" s="141"/>
      <c r="Z129" s="141"/>
      <c r="AA129" s="141"/>
      <c r="AB129" s="141"/>
      <c r="AC129" s="141"/>
      <c r="AD129" s="141"/>
      <c r="AE129" s="141"/>
      <c r="AF129" s="141"/>
      <c r="AG129" s="141"/>
      <c r="AH129" s="141"/>
      <c r="AI129" s="141"/>
      <c r="AJ129" s="141"/>
      <c r="AK129" s="141"/>
      <c r="AL129" s="141"/>
      <c r="AM129" s="141"/>
      <c r="AN129" s="141"/>
      <c r="AO129" s="142"/>
    </row>
    <row r="130" spans="2:41" ht="3.6" customHeight="1">
      <c r="B130" s="135"/>
      <c r="I130" s="136"/>
      <c r="J130" s="130"/>
      <c r="K130" s="131"/>
      <c r="L130" s="131"/>
      <c r="M130" s="132"/>
      <c r="N130" s="130"/>
      <c r="O130" s="131"/>
      <c r="P130" s="131"/>
      <c r="Q130" s="131"/>
      <c r="R130" s="131"/>
      <c r="S130" s="131"/>
      <c r="T130" s="131"/>
      <c r="U130" s="131"/>
      <c r="V130" s="131"/>
      <c r="W130" s="131"/>
      <c r="X130" s="131"/>
      <c r="Y130" s="131"/>
      <c r="Z130" s="131"/>
      <c r="AA130" s="131"/>
      <c r="AB130" s="131"/>
      <c r="AC130" s="131"/>
      <c r="AD130" s="131"/>
      <c r="AE130" s="131"/>
      <c r="AF130" s="131"/>
      <c r="AG130" s="131"/>
      <c r="AH130" s="131"/>
      <c r="AI130" s="131"/>
      <c r="AJ130" s="131"/>
      <c r="AK130" s="131"/>
      <c r="AL130" s="131"/>
      <c r="AM130" s="131"/>
      <c r="AN130" s="131"/>
      <c r="AO130" s="132"/>
    </row>
    <row r="131" spans="2:41" ht="13.35" customHeight="1">
      <c r="B131" s="135"/>
      <c r="I131" s="136"/>
      <c r="J131" s="135" t="s">
        <v>50</v>
      </c>
      <c r="M131" s="136"/>
      <c r="N131" s="135"/>
      <c r="AO131" s="136"/>
    </row>
    <row r="132" spans="2:41" ht="3.6" customHeight="1">
      <c r="B132" s="135"/>
      <c r="I132" s="136"/>
      <c r="J132" s="140"/>
      <c r="K132" s="141"/>
      <c r="L132" s="141"/>
      <c r="M132" s="142"/>
      <c r="N132" s="140"/>
      <c r="O132" s="141"/>
      <c r="P132" s="141"/>
      <c r="Q132" s="141"/>
      <c r="R132" s="141"/>
      <c r="S132" s="141"/>
      <c r="T132" s="141"/>
      <c r="U132" s="141"/>
      <c r="V132" s="141"/>
      <c r="W132" s="141"/>
      <c r="X132" s="141"/>
      <c r="Y132" s="141"/>
      <c r="Z132" s="141"/>
      <c r="AA132" s="141"/>
      <c r="AB132" s="141"/>
      <c r="AC132" s="141"/>
      <c r="AD132" s="141"/>
      <c r="AE132" s="141"/>
      <c r="AF132" s="141"/>
      <c r="AG132" s="141"/>
      <c r="AH132" s="141"/>
      <c r="AI132" s="141"/>
      <c r="AJ132" s="141"/>
      <c r="AK132" s="141"/>
      <c r="AL132" s="141"/>
      <c r="AM132" s="141"/>
      <c r="AN132" s="141"/>
      <c r="AO132" s="142"/>
    </row>
    <row r="133" spans="2:41" ht="3.6" customHeight="1">
      <c r="B133" s="135"/>
      <c r="I133" s="136"/>
      <c r="J133" s="130"/>
      <c r="K133" s="131"/>
      <c r="L133" s="131"/>
      <c r="M133" s="131"/>
      <c r="N133" s="131"/>
      <c r="O133" s="131"/>
      <c r="P133" s="131"/>
      <c r="Q133" s="131"/>
      <c r="R133" s="131"/>
      <c r="S133" s="131"/>
      <c r="T133" s="131"/>
      <c r="U133" s="131"/>
      <c r="V133" s="131"/>
      <c r="W133" s="131"/>
      <c r="X133" s="131"/>
      <c r="Y133" s="131"/>
      <c r="Z133" s="131"/>
      <c r="AA133" s="131"/>
      <c r="AB133" s="131"/>
      <c r="AC133" s="131"/>
      <c r="AD133" s="131"/>
      <c r="AE133" s="131"/>
      <c r="AF133" s="131"/>
      <c r="AG133" s="131"/>
      <c r="AH133" s="131"/>
      <c r="AI133" s="131"/>
      <c r="AJ133" s="131"/>
      <c r="AK133" s="131"/>
      <c r="AL133" s="131"/>
      <c r="AM133" s="131"/>
      <c r="AN133" s="131"/>
      <c r="AO133" s="132"/>
    </row>
    <row r="134" spans="2:41" ht="13.35" customHeight="1">
      <c r="B134" s="135"/>
      <c r="I134" s="136"/>
      <c r="J134" s="135"/>
      <c r="K134" s="202" t="s">
        <v>13</v>
      </c>
      <c r="L134" s="124" t="s">
        <v>46</v>
      </c>
      <c r="O134" s="202" t="s">
        <v>13</v>
      </c>
      <c r="P134" s="124" t="s">
        <v>47</v>
      </c>
      <c r="S134" s="202" t="s">
        <v>13</v>
      </c>
      <c r="T134" s="124" t="s">
        <v>48</v>
      </c>
      <c r="W134" s="202" t="s">
        <v>13</v>
      </c>
      <c r="X134" s="124" t="s">
        <v>49</v>
      </c>
      <c r="AA134" s="202" t="s">
        <v>13</v>
      </c>
      <c r="AB134" s="124" t="s">
        <v>50</v>
      </c>
      <c r="AO134" s="136"/>
    </row>
    <row r="135" spans="2:41" ht="3.6" customHeight="1">
      <c r="B135" s="140"/>
      <c r="C135" s="141"/>
      <c r="D135" s="141"/>
      <c r="E135" s="141"/>
      <c r="F135" s="141"/>
      <c r="G135" s="141"/>
      <c r="H135" s="141"/>
      <c r="I135" s="142"/>
      <c r="J135" s="140"/>
      <c r="K135" s="141"/>
      <c r="L135" s="141"/>
      <c r="M135" s="141"/>
      <c r="N135" s="141"/>
      <c r="O135" s="141"/>
      <c r="P135" s="141"/>
      <c r="Q135" s="141"/>
      <c r="R135" s="141"/>
      <c r="S135" s="141"/>
      <c r="T135" s="141"/>
      <c r="U135" s="141"/>
      <c r="V135" s="141"/>
      <c r="W135" s="141"/>
      <c r="X135" s="141"/>
      <c r="Y135" s="141"/>
      <c r="Z135" s="141"/>
      <c r="AA135" s="141"/>
      <c r="AB135" s="141"/>
      <c r="AC135" s="141"/>
      <c r="AD135" s="141"/>
      <c r="AE135" s="141"/>
      <c r="AF135" s="141"/>
      <c r="AG135" s="141"/>
      <c r="AH135" s="141"/>
      <c r="AI135" s="141"/>
      <c r="AJ135" s="141"/>
      <c r="AK135" s="141"/>
      <c r="AL135" s="141"/>
      <c r="AM135" s="141"/>
      <c r="AN135" s="141"/>
      <c r="AO135" s="142"/>
    </row>
    <row r="136" spans="2:41" ht="3.6" customHeight="1">
      <c r="B136" s="130"/>
      <c r="C136" s="131"/>
      <c r="D136" s="131"/>
      <c r="E136" s="131"/>
      <c r="F136" s="131"/>
      <c r="G136" s="131"/>
      <c r="H136" s="131"/>
      <c r="I136" s="132"/>
      <c r="J136" s="135"/>
      <c r="M136" s="136"/>
      <c r="N136" s="135"/>
      <c r="Q136" s="136"/>
      <c r="R136" s="130"/>
      <c r="S136" s="131"/>
      <c r="T136" s="131"/>
      <c r="U136" s="131"/>
      <c r="V136" s="131"/>
      <c r="W136" s="131"/>
      <c r="X136" s="131"/>
      <c r="Y136" s="131"/>
      <c r="Z136" s="131"/>
      <c r="AA136" s="132"/>
      <c r="AB136" s="135"/>
      <c r="AE136" s="136"/>
      <c r="AF136" s="131"/>
      <c r="AG136" s="131"/>
      <c r="AH136" s="131"/>
      <c r="AI136" s="131"/>
      <c r="AJ136" s="131"/>
      <c r="AK136" s="131"/>
      <c r="AL136" s="131"/>
      <c r="AM136" s="131"/>
      <c r="AN136" s="131"/>
      <c r="AO136" s="132"/>
    </row>
    <row r="137" spans="2:41" ht="13.35" customHeight="1">
      <c r="B137" s="135" t="s">
        <v>105</v>
      </c>
      <c r="I137" s="136"/>
      <c r="J137" s="135"/>
      <c r="M137" s="136"/>
      <c r="N137" s="135" t="s">
        <v>27</v>
      </c>
      <c r="Q137" s="136"/>
      <c r="R137" s="135" t="s">
        <v>300</v>
      </c>
      <c r="AA137" s="136"/>
      <c r="AB137" s="135" t="s">
        <v>28</v>
      </c>
      <c r="AE137" s="136"/>
      <c r="AF137" s="135" t="s">
        <v>301</v>
      </c>
      <c r="AO137" s="136"/>
    </row>
    <row r="138" spans="2:41" ht="3.6" customHeight="1">
      <c r="B138" s="135"/>
      <c r="I138" s="136"/>
      <c r="J138" s="135"/>
      <c r="M138" s="136"/>
      <c r="N138" s="140"/>
      <c r="O138" s="141"/>
      <c r="P138" s="141"/>
      <c r="Q138" s="142"/>
      <c r="R138" s="140"/>
      <c r="S138" s="141"/>
      <c r="T138" s="141"/>
      <c r="U138" s="141"/>
      <c r="V138" s="141"/>
      <c r="W138" s="141"/>
      <c r="X138" s="141"/>
      <c r="Y138" s="141"/>
      <c r="Z138" s="141"/>
      <c r="AA138" s="142"/>
      <c r="AB138" s="140"/>
      <c r="AC138" s="141"/>
      <c r="AD138" s="141"/>
      <c r="AE138" s="142"/>
      <c r="AF138" s="141"/>
      <c r="AG138" s="141"/>
      <c r="AH138" s="141"/>
      <c r="AI138" s="141"/>
      <c r="AJ138" s="141"/>
      <c r="AK138" s="141"/>
      <c r="AL138" s="141"/>
      <c r="AM138" s="141"/>
      <c r="AN138" s="141"/>
      <c r="AO138" s="142"/>
    </row>
    <row r="139" spans="2:41" ht="3.6" customHeight="1">
      <c r="B139" s="135"/>
      <c r="I139" s="136"/>
      <c r="J139" s="135"/>
      <c r="M139" s="136"/>
      <c r="N139" s="130"/>
      <c r="O139" s="131"/>
      <c r="P139" s="131"/>
      <c r="Q139" s="132"/>
      <c r="R139" s="131"/>
      <c r="AA139" s="136"/>
      <c r="AB139" s="130"/>
      <c r="AC139" s="131"/>
      <c r="AD139" s="131"/>
      <c r="AE139" s="132"/>
      <c r="AF139" s="131"/>
      <c r="AO139" s="136"/>
    </row>
    <row r="140" spans="2:41" ht="13.35" customHeight="1">
      <c r="B140" s="135"/>
      <c r="I140" s="136"/>
      <c r="J140" s="135"/>
      <c r="M140" s="136"/>
      <c r="N140" s="135" t="s">
        <v>110</v>
      </c>
      <c r="Q140" s="136"/>
      <c r="AA140" s="136"/>
      <c r="AB140" s="135" t="s">
        <v>66</v>
      </c>
      <c r="AE140" s="136"/>
      <c r="AO140" s="136"/>
    </row>
    <row r="141" spans="2:41" ht="3.6" customHeight="1">
      <c r="B141" s="135"/>
      <c r="I141" s="136"/>
      <c r="J141" s="135"/>
      <c r="M141" s="136"/>
      <c r="N141" s="140"/>
      <c r="O141" s="141"/>
      <c r="P141" s="141"/>
      <c r="Q141" s="142"/>
      <c r="R141" s="141"/>
      <c r="S141" s="141"/>
      <c r="T141" s="141"/>
      <c r="U141" s="141"/>
      <c r="V141" s="141"/>
      <c r="W141" s="141"/>
      <c r="X141" s="141"/>
      <c r="Y141" s="141"/>
      <c r="Z141" s="141"/>
      <c r="AA141" s="142"/>
      <c r="AB141" s="140"/>
      <c r="AC141" s="141"/>
      <c r="AD141" s="141"/>
      <c r="AE141" s="142"/>
      <c r="AF141" s="141"/>
      <c r="AG141" s="141"/>
      <c r="AH141" s="141"/>
      <c r="AI141" s="141"/>
      <c r="AJ141" s="141"/>
      <c r="AK141" s="141"/>
      <c r="AL141" s="141"/>
      <c r="AM141" s="141"/>
      <c r="AN141" s="141"/>
      <c r="AO141" s="142"/>
    </row>
    <row r="142" spans="2:41" ht="3.6" customHeight="1">
      <c r="B142" s="135"/>
      <c r="I142" s="136"/>
      <c r="J142" s="135"/>
      <c r="M142" s="136"/>
      <c r="N142" s="130"/>
      <c r="O142" s="131"/>
      <c r="P142" s="131"/>
      <c r="Q142" s="132"/>
      <c r="R142" s="130"/>
      <c r="S142" s="131"/>
      <c r="T142" s="131"/>
      <c r="U142" s="131"/>
      <c r="V142" s="131"/>
      <c r="W142" s="131"/>
      <c r="X142" s="131"/>
      <c r="Y142" s="131"/>
      <c r="Z142" s="131"/>
      <c r="AA142" s="131"/>
      <c r="AB142" s="131"/>
      <c r="AC142" s="131"/>
      <c r="AD142" s="131"/>
      <c r="AE142" s="131"/>
      <c r="AF142" s="131"/>
      <c r="AG142" s="131"/>
      <c r="AH142" s="131"/>
      <c r="AI142" s="131"/>
      <c r="AJ142" s="132"/>
      <c r="AK142" s="131"/>
      <c r="AL142" s="131"/>
      <c r="AM142" s="131"/>
      <c r="AN142" s="131"/>
      <c r="AO142" s="132"/>
    </row>
    <row r="143" spans="2:41" ht="13.35" customHeight="1">
      <c r="B143" s="135"/>
      <c r="I143" s="136"/>
      <c r="J143" s="135"/>
      <c r="M143" s="136"/>
      <c r="N143" s="135" t="s">
        <v>8</v>
      </c>
      <c r="Q143" s="136"/>
      <c r="R143" s="135"/>
      <c r="AJ143" s="136"/>
      <c r="AL143" s="202" t="s">
        <v>13</v>
      </c>
      <c r="AM143" s="124" t="s">
        <v>29</v>
      </c>
      <c r="AO143" s="136"/>
    </row>
    <row r="144" spans="2:41" ht="3.6" customHeight="1">
      <c r="B144" s="135"/>
      <c r="I144" s="136"/>
      <c r="J144" s="135"/>
      <c r="M144" s="136"/>
      <c r="N144" s="140"/>
      <c r="O144" s="141"/>
      <c r="P144" s="141"/>
      <c r="Q144" s="142"/>
      <c r="R144" s="140"/>
      <c r="S144" s="141"/>
      <c r="T144" s="141"/>
      <c r="U144" s="141"/>
      <c r="V144" s="141"/>
      <c r="W144" s="141"/>
      <c r="X144" s="141"/>
      <c r="Y144" s="141"/>
      <c r="Z144" s="141"/>
      <c r="AA144" s="141"/>
      <c r="AB144" s="141"/>
      <c r="AC144" s="141"/>
      <c r="AD144" s="141"/>
      <c r="AE144" s="141"/>
      <c r="AF144" s="141"/>
      <c r="AG144" s="141"/>
      <c r="AH144" s="141"/>
      <c r="AI144" s="141"/>
      <c r="AJ144" s="142"/>
      <c r="AK144" s="141"/>
      <c r="AL144" s="141"/>
      <c r="AM144" s="141"/>
      <c r="AN144" s="141"/>
      <c r="AO144" s="142"/>
    </row>
    <row r="145" spans="2:41" ht="3.6" customHeight="1">
      <c r="B145" s="135"/>
      <c r="I145" s="136"/>
      <c r="J145" s="135"/>
      <c r="M145" s="136"/>
      <c r="N145" s="130"/>
      <c r="O145" s="131"/>
      <c r="P145" s="131"/>
      <c r="Q145" s="132"/>
      <c r="R145" s="130"/>
      <c r="S145" s="131"/>
      <c r="T145" s="131"/>
      <c r="U145" s="131"/>
      <c r="V145" s="131"/>
      <c r="W145" s="131"/>
      <c r="X145" s="131"/>
      <c r="Y145" s="131"/>
      <c r="Z145" s="131"/>
      <c r="AA145" s="131"/>
      <c r="AB145" s="131"/>
      <c r="AC145" s="131"/>
      <c r="AD145" s="131"/>
      <c r="AE145" s="131"/>
      <c r="AF145" s="131"/>
      <c r="AG145" s="131"/>
      <c r="AH145" s="131"/>
      <c r="AI145" s="131"/>
      <c r="AJ145" s="131"/>
      <c r="AK145" s="131"/>
      <c r="AL145" s="131"/>
      <c r="AM145" s="131"/>
      <c r="AN145" s="131"/>
      <c r="AO145" s="132"/>
    </row>
    <row r="146" spans="2:41" ht="13.35" customHeight="1">
      <c r="B146" s="135"/>
      <c r="I146" s="136"/>
      <c r="J146" s="135"/>
      <c r="M146" s="136"/>
      <c r="N146" s="135" t="s">
        <v>61</v>
      </c>
      <c r="Q146" s="136"/>
      <c r="R146" s="135"/>
      <c r="AO146" s="136"/>
    </row>
    <row r="147" spans="2:41" ht="3.6" customHeight="1">
      <c r="B147" s="135"/>
      <c r="I147" s="136"/>
      <c r="J147" s="135"/>
      <c r="M147" s="136"/>
      <c r="N147" s="135"/>
      <c r="Q147" s="136"/>
      <c r="R147" s="140"/>
      <c r="S147" s="141"/>
      <c r="T147" s="141"/>
      <c r="U147" s="141"/>
      <c r="V147" s="141"/>
      <c r="W147" s="141"/>
      <c r="X147" s="141"/>
      <c r="Y147" s="141"/>
      <c r="Z147" s="141"/>
      <c r="AA147" s="141"/>
      <c r="AB147" s="141"/>
      <c r="AC147" s="141"/>
      <c r="AD147" s="141"/>
      <c r="AE147" s="141"/>
      <c r="AF147" s="141"/>
      <c r="AG147" s="141"/>
      <c r="AH147" s="141"/>
      <c r="AI147" s="141"/>
      <c r="AJ147" s="141"/>
      <c r="AK147" s="141"/>
      <c r="AL147" s="141"/>
      <c r="AM147" s="141"/>
      <c r="AN147" s="141"/>
      <c r="AO147" s="142"/>
    </row>
    <row r="148" spans="2:41" ht="3.6" customHeight="1">
      <c r="B148" s="135"/>
      <c r="I148" s="136"/>
      <c r="J148" s="135"/>
      <c r="N148" s="130"/>
      <c r="O148" s="131"/>
      <c r="P148" s="131"/>
      <c r="Q148" s="132"/>
      <c r="T148" s="136"/>
      <c r="Y148" s="135"/>
      <c r="AB148" s="136"/>
      <c r="AC148" s="130"/>
      <c r="AD148" s="131"/>
      <c r="AE148" s="131"/>
      <c r="AF148" s="132"/>
      <c r="AG148" s="135"/>
      <c r="AI148" s="136"/>
      <c r="AJ148" s="130"/>
      <c r="AK148" s="131"/>
      <c r="AL148" s="131"/>
      <c r="AM148" s="131"/>
      <c r="AN148" s="131"/>
      <c r="AO148" s="132"/>
    </row>
    <row r="149" spans="2:41" ht="13.35" customHeight="1">
      <c r="B149" s="135"/>
      <c r="I149" s="136"/>
      <c r="J149" s="135"/>
      <c r="N149" s="135"/>
      <c r="Q149" s="136"/>
      <c r="R149" s="124" t="s">
        <v>15</v>
      </c>
      <c r="T149" s="136"/>
      <c r="Y149" s="135" t="s">
        <v>16</v>
      </c>
      <c r="AB149" s="136"/>
      <c r="AC149" s="135"/>
      <c r="AF149" s="136"/>
      <c r="AG149" s="135" t="s">
        <v>56</v>
      </c>
      <c r="AI149" s="136"/>
      <c r="AJ149" s="135"/>
      <c r="AO149" s="136"/>
    </row>
    <row r="150" spans="2:41" ht="3.6" customHeight="1">
      <c r="B150" s="135"/>
      <c r="I150" s="136"/>
      <c r="J150" s="135"/>
      <c r="N150" s="135"/>
      <c r="Q150" s="136"/>
      <c r="R150" s="141"/>
      <c r="S150" s="141"/>
      <c r="T150" s="142"/>
      <c r="U150" s="141"/>
      <c r="Y150" s="140"/>
      <c r="Z150" s="141"/>
      <c r="AA150" s="141"/>
      <c r="AB150" s="142"/>
      <c r="AC150" s="140"/>
      <c r="AD150" s="141"/>
      <c r="AE150" s="141"/>
      <c r="AF150" s="142"/>
      <c r="AG150" s="140"/>
      <c r="AH150" s="141"/>
      <c r="AI150" s="142"/>
      <c r="AJ150" s="140"/>
      <c r="AK150" s="141"/>
      <c r="AL150" s="141"/>
      <c r="AM150" s="141"/>
      <c r="AN150" s="141"/>
      <c r="AO150" s="142"/>
    </row>
    <row r="151" spans="2:41" ht="3.6" customHeight="1">
      <c r="B151" s="135"/>
      <c r="I151" s="136"/>
      <c r="J151" s="135"/>
      <c r="N151" s="135"/>
      <c r="Q151" s="136"/>
      <c r="R151" s="131"/>
      <c r="S151" s="131"/>
      <c r="T151" s="132"/>
      <c r="U151" s="131"/>
      <c r="V151" s="131"/>
      <c r="W151" s="131"/>
      <c r="X151" s="131"/>
      <c r="Y151" s="131"/>
      <c r="Z151" s="131"/>
      <c r="AA151" s="131"/>
      <c r="AB151" s="131"/>
      <c r="AC151" s="132"/>
      <c r="AD151" s="130"/>
      <c r="AE151" s="131"/>
      <c r="AF151" s="132"/>
      <c r="AG151" s="131"/>
      <c r="AH151" s="131"/>
      <c r="AI151" s="131"/>
      <c r="AJ151" s="131"/>
      <c r="AK151" s="131"/>
      <c r="AL151" s="131"/>
      <c r="AM151" s="131"/>
      <c r="AN151" s="131"/>
      <c r="AO151" s="132"/>
    </row>
    <row r="152" spans="2:41" ht="13.35" customHeight="1">
      <c r="B152" s="135"/>
      <c r="I152" s="136"/>
      <c r="J152" s="135"/>
      <c r="N152" s="135" t="s">
        <v>23</v>
      </c>
      <c r="Q152" s="136"/>
      <c r="R152" s="124" t="s">
        <v>17</v>
      </c>
      <c r="T152" s="136"/>
      <c r="AC152" s="136"/>
      <c r="AD152" s="135" t="s">
        <v>18</v>
      </c>
      <c r="AF152" s="136"/>
      <c r="AO152" s="136"/>
    </row>
    <row r="153" spans="2:41" ht="3.6" customHeight="1">
      <c r="B153" s="135"/>
      <c r="I153" s="136"/>
      <c r="J153" s="135"/>
      <c r="N153" s="135"/>
      <c r="Q153" s="136"/>
      <c r="R153" s="141"/>
      <c r="S153" s="141"/>
      <c r="T153" s="142"/>
      <c r="U153" s="141"/>
      <c r="V153" s="141"/>
      <c r="W153" s="141"/>
      <c r="X153" s="141"/>
      <c r="Y153" s="141"/>
      <c r="Z153" s="141"/>
      <c r="AA153" s="141"/>
      <c r="AB153" s="141"/>
      <c r="AC153" s="142"/>
      <c r="AD153" s="140"/>
      <c r="AE153" s="141"/>
      <c r="AF153" s="142"/>
      <c r="AG153" s="141"/>
      <c r="AH153" s="141"/>
      <c r="AI153" s="141"/>
      <c r="AJ153" s="141"/>
      <c r="AK153" s="141"/>
      <c r="AL153" s="141"/>
      <c r="AM153" s="141"/>
      <c r="AN153" s="141"/>
      <c r="AO153" s="142"/>
    </row>
    <row r="154" spans="2:41" ht="3.6" customHeight="1">
      <c r="B154" s="135"/>
      <c r="I154" s="136"/>
      <c r="J154" s="135"/>
      <c r="N154" s="135"/>
      <c r="Q154" s="136"/>
      <c r="R154" s="131"/>
      <c r="S154" s="131"/>
      <c r="T154" s="132"/>
      <c r="U154" s="131"/>
      <c r="V154" s="131"/>
      <c r="W154" s="131"/>
      <c r="X154" s="131"/>
      <c r="Y154" s="131"/>
      <c r="Z154" s="131"/>
      <c r="AA154" s="131"/>
      <c r="AB154" s="131"/>
      <c r="AC154" s="132"/>
      <c r="AD154" s="130"/>
      <c r="AE154" s="131"/>
      <c r="AF154" s="132"/>
      <c r="AG154" s="131"/>
      <c r="AH154" s="131"/>
      <c r="AI154" s="131"/>
      <c r="AJ154" s="131"/>
      <c r="AK154" s="131"/>
      <c r="AL154" s="131"/>
      <c r="AM154" s="131"/>
      <c r="AN154" s="131"/>
      <c r="AO154" s="132"/>
    </row>
    <row r="155" spans="2:41" ht="13.35" customHeight="1">
      <c r="B155" s="135"/>
      <c r="I155" s="136"/>
      <c r="J155" s="135"/>
      <c r="N155" s="135"/>
      <c r="Q155" s="136"/>
      <c r="R155" s="124" t="s">
        <v>19</v>
      </c>
      <c r="T155" s="136"/>
      <c r="AC155" s="136"/>
      <c r="AD155" s="135" t="s">
        <v>20</v>
      </c>
      <c r="AF155" s="136"/>
      <c r="AO155" s="136"/>
    </row>
    <row r="156" spans="2:41" ht="3.6" customHeight="1">
      <c r="B156" s="135"/>
      <c r="I156" s="136"/>
      <c r="J156" s="135"/>
      <c r="N156" s="140"/>
      <c r="O156" s="141"/>
      <c r="P156" s="141"/>
      <c r="Q156" s="142"/>
      <c r="R156" s="141"/>
      <c r="S156" s="141"/>
      <c r="T156" s="142"/>
      <c r="U156" s="141"/>
      <c r="V156" s="141"/>
      <c r="W156" s="141"/>
      <c r="X156" s="141"/>
      <c r="Y156" s="141"/>
      <c r="Z156" s="141"/>
      <c r="AA156" s="141"/>
      <c r="AB156" s="141"/>
      <c r="AC156" s="142"/>
      <c r="AD156" s="140"/>
      <c r="AE156" s="141"/>
      <c r="AF156" s="142"/>
      <c r="AG156" s="141"/>
      <c r="AH156" s="141"/>
      <c r="AI156" s="141"/>
      <c r="AJ156" s="141"/>
      <c r="AK156" s="141"/>
      <c r="AL156" s="141"/>
      <c r="AM156" s="141"/>
      <c r="AN156" s="141"/>
      <c r="AO156" s="142"/>
    </row>
    <row r="157" spans="2:41" ht="3.6" customHeight="1">
      <c r="B157" s="135"/>
      <c r="I157" s="136"/>
      <c r="J157" s="135"/>
      <c r="M157" s="136"/>
      <c r="N157" s="135"/>
      <c r="Q157" s="136"/>
      <c r="R157" s="130"/>
      <c r="S157" s="131"/>
      <c r="T157" s="131"/>
      <c r="U157" s="131"/>
      <c r="V157" s="131"/>
      <c r="W157" s="131"/>
      <c r="X157" s="131"/>
      <c r="Y157" s="131"/>
      <c r="Z157" s="131"/>
      <c r="AA157" s="131"/>
      <c r="AB157" s="131"/>
      <c r="AC157" s="131"/>
      <c r="AD157" s="131"/>
      <c r="AE157" s="131"/>
      <c r="AF157" s="131"/>
      <c r="AG157" s="131"/>
      <c r="AH157" s="131"/>
      <c r="AI157" s="131"/>
      <c r="AJ157" s="131"/>
      <c r="AK157" s="131"/>
      <c r="AL157" s="131"/>
      <c r="AM157" s="131"/>
      <c r="AN157" s="131"/>
      <c r="AO157" s="132"/>
    </row>
    <row r="158" spans="2:41" ht="13.35" customHeight="1">
      <c r="B158" s="135"/>
      <c r="I158" s="136"/>
      <c r="J158" s="135" t="s">
        <v>106</v>
      </c>
      <c r="M158" s="136"/>
      <c r="N158" s="135" t="s">
        <v>111</v>
      </c>
      <c r="Q158" s="136"/>
      <c r="R158" s="135"/>
      <c r="AO158" s="136"/>
    </row>
    <row r="159" spans="2:41" ht="3.6" customHeight="1">
      <c r="B159" s="135"/>
      <c r="I159" s="136"/>
      <c r="J159" s="135"/>
      <c r="M159" s="136"/>
      <c r="N159" s="140"/>
      <c r="O159" s="141"/>
      <c r="P159" s="141"/>
      <c r="Q159" s="142"/>
      <c r="R159" s="140"/>
      <c r="S159" s="141"/>
      <c r="T159" s="141"/>
      <c r="U159" s="141"/>
      <c r="V159" s="141"/>
      <c r="W159" s="141"/>
      <c r="X159" s="141"/>
      <c r="Y159" s="141"/>
      <c r="Z159" s="141"/>
      <c r="AA159" s="141"/>
      <c r="AB159" s="141"/>
      <c r="AC159" s="141"/>
      <c r="AD159" s="141"/>
      <c r="AE159" s="141"/>
      <c r="AF159" s="141"/>
      <c r="AG159" s="141"/>
      <c r="AH159" s="141"/>
      <c r="AI159" s="141"/>
      <c r="AJ159" s="141"/>
      <c r="AK159" s="141"/>
      <c r="AL159" s="141"/>
      <c r="AM159" s="141"/>
      <c r="AN159" s="141"/>
      <c r="AO159" s="142"/>
    </row>
    <row r="160" spans="2:41" ht="3.6" customHeight="1">
      <c r="B160" s="135"/>
      <c r="I160" s="136"/>
      <c r="J160" s="135"/>
      <c r="M160" s="136"/>
      <c r="N160" s="130"/>
      <c r="O160" s="131"/>
      <c r="P160" s="131"/>
      <c r="Q160" s="132"/>
      <c r="R160" s="130"/>
      <c r="S160" s="131"/>
      <c r="T160" s="132"/>
      <c r="U160" s="135"/>
      <c r="V160" s="136"/>
      <c r="W160" s="135"/>
      <c r="AB160" s="136"/>
      <c r="AC160" s="130"/>
      <c r="AD160" s="131"/>
      <c r="AE160" s="132"/>
      <c r="AF160" s="135"/>
      <c r="AG160" s="136"/>
      <c r="AH160" s="135"/>
      <c r="AJ160" s="136"/>
      <c r="AK160" s="130"/>
      <c r="AL160" s="131"/>
      <c r="AM160" s="132"/>
      <c r="AO160" s="136"/>
    </row>
    <row r="161" spans="2:41" ht="13.35" customHeight="1">
      <c r="B161" s="135"/>
      <c r="I161" s="136"/>
      <c r="J161" s="135"/>
      <c r="M161" s="136"/>
      <c r="N161" s="135" t="s">
        <v>30</v>
      </c>
      <c r="Q161" s="136"/>
      <c r="R161" s="135"/>
      <c r="T161" s="136"/>
      <c r="U161" s="135" t="s">
        <v>112</v>
      </c>
      <c r="V161" s="136"/>
      <c r="W161" s="135" t="s">
        <v>113</v>
      </c>
      <c r="AB161" s="136"/>
      <c r="AC161" s="135"/>
      <c r="AE161" s="136"/>
      <c r="AF161" s="135" t="s">
        <v>112</v>
      </c>
      <c r="AG161" s="136"/>
      <c r="AH161" s="135" t="s">
        <v>31</v>
      </c>
      <c r="AJ161" s="136"/>
      <c r="AK161" s="135"/>
      <c r="AM161" s="136"/>
      <c r="AN161" s="135" t="s">
        <v>112</v>
      </c>
      <c r="AO161" s="136"/>
    </row>
    <row r="162" spans="2:41" ht="3.6" customHeight="1">
      <c r="B162" s="135"/>
      <c r="I162" s="136"/>
      <c r="J162" s="135"/>
      <c r="M162" s="136"/>
      <c r="N162" s="140"/>
      <c r="O162" s="141"/>
      <c r="P162" s="141"/>
      <c r="Q162" s="142"/>
      <c r="R162" s="140"/>
      <c r="S162" s="141"/>
      <c r="T162" s="142"/>
      <c r="U162" s="140"/>
      <c r="V162" s="142"/>
      <c r="W162" s="140"/>
      <c r="X162" s="141"/>
      <c r="Y162" s="141"/>
      <c r="Z162" s="141"/>
      <c r="AA162" s="141"/>
      <c r="AB162" s="142"/>
      <c r="AC162" s="140"/>
      <c r="AD162" s="141"/>
      <c r="AE162" s="142"/>
      <c r="AF162" s="140"/>
      <c r="AG162" s="142"/>
      <c r="AH162" s="140"/>
      <c r="AI162" s="141"/>
      <c r="AJ162" s="142"/>
      <c r="AK162" s="140"/>
      <c r="AL162" s="141"/>
      <c r="AM162" s="142"/>
      <c r="AN162" s="141"/>
      <c r="AO162" s="142"/>
    </row>
    <row r="163" spans="2:41" ht="3.6" customHeight="1">
      <c r="B163" s="135"/>
      <c r="I163" s="136"/>
      <c r="J163" s="135"/>
      <c r="M163" s="136"/>
      <c r="N163" s="130"/>
      <c r="O163" s="131"/>
      <c r="P163" s="131"/>
      <c r="Q163" s="132"/>
      <c r="R163" s="130"/>
      <c r="S163" s="131"/>
      <c r="T163" s="131"/>
      <c r="U163" s="132"/>
      <c r="V163" s="130"/>
      <c r="W163" s="132"/>
      <c r="X163" s="130"/>
      <c r="Y163" s="131"/>
      <c r="Z163" s="131"/>
      <c r="AA163" s="132"/>
      <c r="AB163" s="130"/>
      <c r="AC163" s="131"/>
      <c r="AD163" s="131"/>
      <c r="AE163" s="131"/>
      <c r="AF163" s="131"/>
      <c r="AG163" s="131"/>
      <c r="AH163" s="131"/>
      <c r="AI163" s="131"/>
      <c r="AJ163" s="131"/>
      <c r="AK163" s="131"/>
      <c r="AL163" s="131"/>
      <c r="AM163" s="131"/>
      <c r="AN163" s="131"/>
      <c r="AO163" s="132"/>
    </row>
    <row r="164" spans="2:41" ht="13.35" customHeight="1">
      <c r="B164" s="135"/>
      <c r="I164" s="136"/>
      <c r="J164" s="135"/>
      <c r="M164" s="136"/>
      <c r="N164" s="135" t="s">
        <v>114</v>
      </c>
      <c r="Q164" s="136"/>
      <c r="R164" s="135"/>
      <c r="U164" s="136"/>
      <c r="V164" s="135"/>
      <c r="W164" s="136"/>
      <c r="X164" s="135"/>
      <c r="AA164" s="136"/>
      <c r="AB164" s="203" t="s">
        <v>171</v>
      </c>
      <c r="AO164" s="136"/>
    </row>
    <row r="165" spans="2:41" ht="3.6" customHeight="1">
      <c r="B165" s="135"/>
      <c r="I165" s="136"/>
      <c r="J165" s="135"/>
      <c r="M165" s="136"/>
      <c r="N165" s="135"/>
      <c r="Q165" s="136"/>
      <c r="R165" s="135"/>
      <c r="U165" s="136"/>
      <c r="V165" s="135"/>
      <c r="W165" s="136"/>
      <c r="X165" s="135"/>
      <c r="AA165" s="136"/>
      <c r="AB165" s="140"/>
      <c r="AC165" s="141"/>
      <c r="AD165" s="141"/>
      <c r="AE165" s="141"/>
      <c r="AF165" s="141"/>
      <c r="AG165" s="141"/>
      <c r="AH165" s="141"/>
      <c r="AI165" s="141"/>
      <c r="AJ165" s="141"/>
      <c r="AK165" s="141"/>
      <c r="AL165" s="141"/>
      <c r="AM165" s="141"/>
      <c r="AN165" s="141"/>
      <c r="AO165" s="142"/>
    </row>
    <row r="166" spans="2:41" ht="3.6" customHeight="1">
      <c r="B166" s="135"/>
      <c r="I166" s="136"/>
      <c r="J166" s="135"/>
      <c r="M166" s="136"/>
      <c r="N166" s="130"/>
      <c r="O166" s="131"/>
      <c r="P166" s="131"/>
      <c r="Q166" s="131"/>
      <c r="R166" s="130"/>
      <c r="S166" s="131"/>
      <c r="T166" s="131"/>
      <c r="U166" s="131"/>
      <c r="V166" s="131"/>
      <c r="W166" s="131"/>
      <c r="X166" s="131"/>
      <c r="Y166" s="131"/>
      <c r="Z166" s="131"/>
      <c r="AA166" s="132"/>
      <c r="AB166" s="130"/>
      <c r="AI166" s="136"/>
      <c r="AJ166" s="130"/>
      <c r="AK166" s="131"/>
      <c r="AL166" s="131"/>
      <c r="AM166" s="131"/>
      <c r="AN166" s="131"/>
      <c r="AO166" s="132"/>
    </row>
    <row r="167" spans="2:41" ht="13.35" customHeight="1">
      <c r="B167" s="135"/>
      <c r="I167" s="136"/>
      <c r="J167" s="135"/>
      <c r="M167" s="136"/>
      <c r="N167" s="135" t="s">
        <v>115</v>
      </c>
      <c r="R167" s="135"/>
      <c r="AA167" s="136"/>
      <c r="AB167" s="135" t="s">
        <v>170</v>
      </c>
      <c r="AI167" s="136"/>
      <c r="AJ167" s="135" t="s">
        <v>117</v>
      </c>
      <c r="AO167" s="136"/>
    </row>
    <row r="168" spans="2:41" ht="3.6" customHeight="1">
      <c r="B168" s="135"/>
      <c r="I168" s="136"/>
      <c r="J168" s="135"/>
      <c r="M168" s="136"/>
      <c r="N168" s="135"/>
      <c r="R168" s="140"/>
      <c r="S168" s="141"/>
      <c r="T168" s="141"/>
      <c r="U168" s="141"/>
      <c r="V168" s="141"/>
      <c r="W168" s="141"/>
      <c r="X168" s="141"/>
      <c r="Y168" s="141"/>
      <c r="Z168" s="141"/>
      <c r="AA168" s="142"/>
      <c r="AB168" s="140"/>
      <c r="AC168" s="141"/>
      <c r="AD168" s="141"/>
      <c r="AE168" s="141"/>
      <c r="AF168" s="141"/>
      <c r="AG168" s="141"/>
      <c r="AH168" s="141"/>
      <c r="AI168" s="142"/>
      <c r="AJ168" s="140"/>
      <c r="AK168" s="141"/>
      <c r="AL168" s="141"/>
      <c r="AM168" s="141"/>
      <c r="AN168" s="141"/>
      <c r="AO168" s="142"/>
    </row>
    <row r="169" spans="2:41" ht="3.6" customHeight="1">
      <c r="B169" s="135"/>
      <c r="I169" s="136"/>
      <c r="J169" s="135"/>
      <c r="M169" s="136"/>
      <c r="N169" s="130"/>
      <c r="O169" s="131"/>
      <c r="P169" s="131"/>
      <c r="Q169" s="132"/>
      <c r="R169" s="130"/>
      <c r="S169" s="131"/>
      <c r="T169" s="131"/>
      <c r="U169" s="131"/>
      <c r="V169" s="131"/>
      <c r="W169" s="131"/>
      <c r="X169" s="131"/>
      <c r="Y169" s="131"/>
      <c r="Z169" s="131"/>
      <c r="AA169" s="131"/>
      <c r="AB169" s="131"/>
      <c r="AC169" s="131"/>
      <c r="AD169" s="131"/>
      <c r="AE169" s="131"/>
      <c r="AF169" s="131"/>
      <c r="AG169" s="131"/>
      <c r="AH169" s="131"/>
      <c r="AI169" s="131"/>
      <c r="AJ169" s="131"/>
      <c r="AK169" s="131"/>
      <c r="AL169" s="131"/>
      <c r="AM169" s="131"/>
      <c r="AN169" s="131"/>
      <c r="AO169" s="132"/>
    </row>
    <row r="170" spans="2:41" ht="13.35" customHeight="1">
      <c r="B170" s="135"/>
      <c r="I170" s="136"/>
      <c r="J170" s="135"/>
      <c r="M170" s="136"/>
      <c r="N170" s="135" t="s">
        <v>32</v>
      </c>
      <c r="Q170" s="136"/>
      <c r="R170" s="204"/>
      <c r="AO170" s="136"/>
    </row>
    <row r="171" spans="2:41" ht="3.6" customHeight="1">
      <c r="B171" s="135"/>
      <c r="I171" s="136"/>
      <c r="J171" s="135"/>
      <c r="M171" s="136"/>
      <c r="N171" s="140"/>
      <c r="O171" s="141"/>
      <c r="P171" s="141"/>
      <c r="Q171" s="142"/>
      <c r="R171" s="140"/>
      <c r="S171" s="141"/>
      <c r="T171" s="141"/>
      <c r="U171" s="141"/>
      <c r="V171" s="141"/>
      <c r="W171" s="141"/>
      <c r="X171" s="141"/>
      <c r="Y171" s="141"/>
      <c r="Z171" s="141"/>
      <c r="AA171" s="141"/>
      <c r="AB171" s="141"/>
      <c r="AC171" s="141"/>
      <c r="AD171" s="141"/>
      <c r="AE171" s="141"/>
      <c r="AF171" s="141"/>
      <c r="AG171" s="141"/>
      <c r="AH171" s="141"/>
      <c r="AI171" s="141"/>
      <c r="AJ171" s="141"/>
      <c r="AK171" s="141"/>
      <c r="AL171" s="141"/>
      <c r="AM171" s="141"/>
      <c r="AN171" s="141"/>
      <c r="AO171" s="142"/>
    </row>
    <row r="172" spans="2:41" ht="3.6" customHeight="1">
      <c r="B172" s="135"/>
      <c r="I172" s="136"/>
      <c r="J172" s="135"/>
      <c r="M172" s="136"/>
      <c r="N172" s="130"/>
      <c r="O172" s="131"/>
      <c r="P172" s="131"/>
      <c r="Q172" s="132"/>
      <c r="R172" s="135"/>
      <c r="W172" s="136"/>
      <c r="X172" s="135"/>
      <c r="AB172" s="136"/>
      <c r="AC172" s="130"/>
      <c r="AD172" s="131"/>
      <c r="AE172" s="131"/>
      <c r="AF172" s="131"/>
      <c r="AG172" s="131"/>
      <c r="AH172" s="131"/>
      <c r="AI172" s="131"/>
      <c r="AJ172" s="131"/>
      <c r="AK172" s="131"/>
      <c r="AL172" s="131"/>
      <c r="AM172" s="131"/>
      <c r="AN172" s="131"/>
      <c r="AO172" s="132"/>
    </row>
    <row r="173" spans="2:41" ht="13.35" customHeight="1">
      <c r="B173" s="135"/>
      <c r="I173" s="136"/>
      <c r="J173" s="135"/>
      <c r="M173" s="136"/>
      <c r="N173" s="135" t="s">
        <v>165</v>
      </c>
      <c r="Q173" s="136"/>
      <c r="R173" s="135"/>
      <c r="S173" s="202" t="s">
        <v>13</v>
      </c>
      <c r="T173" s="124" t="s">
        <v>33</v>
      </c>
      <c r="W173" s="136"/>
      <c r="X173" s="135" t="s">
        <v>166</v>
      </c>
      <c r="AB173" s="136"/>
      <c r="AC173" s="135"/>
      <c r="AO173" s="136"/>
    </row>
    <row r="174" spans="2:41" ht="3.6" customHeight="1">
      <c r="B174" s="135"/>
      <c r="I174" s="136"/>
      <c r="J174" s="135"/>
      <c r="M174" s="136"/>
      <c r="N174" s="140"/>
      <c r="O174" s="141"/>
      <c r="P174" s="141"/>
      <c r="Q174" s="142"/>
      <c r="R174" s="140"/>
      <c r="S174" s="141"/>
      <c r="T174" s="141"/>
      <c r="U174" s="141"/>
      <c r="V174" s="141"/>
      <c r="W174" s="142"/>
      <c r="X174" s="140"/>
      <c r="Y174" s="141"/>
      <c r="Z174" s="141"/>
      <c r="AA174" s="141"/>
      <c r="AB174" s="142"/>
      <c r="AC174" s="140"/>
      <c r="AD174" s="141"/>
      <c r="AE174" s="141"/>
      <c r="AF174" s="141"/>
      <c r="AG174" s="141"/>
      <c r="AH174" s="141"/>
      <c r="AI174" s="141"/>
      <c r="AJ174" s="141"/>
      <c r="AK174" s="141"/>
      <c r="AL174" s="141"/>
      <c r="AM174" s="141"/>
      <c r="AN174" s="141"/>
      <c r="AO174" s="142"/>
    </row>
    <row r="175" spans="2:41" ht="3.6" customHeight="1">
      <c r="B175" s="135"/>
      <c r="I175" s="136"/>
      <c r="J175" s="135"/>
      <c r="M175" s="136"/>
      <c r="N175" s="130"/>
      <c r="O175" s="131"/>
      <c r="P175" s="131"/>
      <c r="Q175" s="132"/>
      <c r="R175" s="131"/>
      <c r="AA175" s="136"/>
      <c r="AB175" s="130"/>
      <c r="AC175" s="131"/>
      <c r="AD175" s="131"/>
      <c r="AE175" s="132"/>
      <c r="AF175" s="131"/>
      <c r="AG175" s="131"/>
      <c r="AH175" s="131"/>
      <c r="AI175" s="131"/>
      <c r="AJ175" s="131"/>
      <c r="AK175" s="131"/>
      <c r="AL175" s="131"/>
      <c r="AM175" s="131"/>
      <c r="AN175" s="131"/>
      <c r="AO175" s="132"/>
    </row>
    <row r="176" spans="2:41" ht="13.35" customHeight="1">
      <c r="B176" s="135"/>
      <c r="I176" s="136"/>
      <c r="J176" s="135"/>
      <c r="M176" s="136"/>
      <c r="N176" s="135" t="s">
        <v>167</v>
      </c>
      <c r="Q176" s="136"/>
      <c r="AA176" s="136"/>
      <c r="AB176" s="135" t="s">
        <v>168</v>
      </c>
      <c r="AE176" s="136"/>
      <c r="AO176" s="136"/>
    </row>
    <row r="177" spans="2:41" ht="3.6" customHeight="1">
      <c r="B177" s="135"/>
      <c r="I177" s="136"/>
      <c r="J177" s="135"/>
      <c r="M177" s="136"/>
      <c r="N177" s="140"/>
      <c r="O177" s="141"/>
      <c r="P177" s="141"/>
      <c r="Q177" s="142"/>
      <c r="R177" s="141"/>
      <c r="S177" s="141"/>
      <c r="T177" s="141"/>
      <c r="U177" s="141"/>
      <c r="V177" s="141"/>
      <c r="W177" s="141"/>
      <c r="X177" s="141"/>
      <c r="Y177" s="141"/>
      <c r="Z177" s="141"/>
      <c r="AA177" s="142"/>
      <c r="AB177" s="140"/>
      <c r="AC177" s="141"/>
      <c r="AD177" s="141"/>
      <c r="AE177" s="142"/>
      <c r="AF177" s="141"/>
      <c r="AG177" s="141"/>
      <c r="AH177" s="141"/>
      <c r="AI177" s="141"/>
      <c r="AJ177" s="141"/>
      <c r="AK177" s="141"/>
      <c r="AL177" s="141"/>
      <c r="AM177" s="141"/>
      <c r="AN177" s="141"/>
      <c r="AO177" s="142"/>
    </row>
    <row r="178" spans="2:41" ht="3.6" customHeight="1">
      <c r="B178" s="135"/>
      <c r="I178" s="136"/>
      <c r="J178" s="135"/>
      <c r="M178" s="136"/>
      <c r="N178" s="130"/>
      <c r="O178" s="131"/>
      <c r="P178" s="131"/>
      <c r="Q178" s="132"/>
      <c r="R178" s="130"/>
      <c r="S178" s="131"/>
      <c r="T178" s="131"/>
      <c r="U178" s="131"/>
      <c r="V178" s="131"/>
      <c r="W178" s="131"/>
      <c r="X178" s="131"/>
      <c r="Y178" s="131"/>
      <c r="Z178" s="131"/>
      <c r="AA178" s="131"/>
      <c r="AB178" s="131"/>
      <c r="AC178" s="131"/>
      <c r="AD178" s="131"/>
      <c r="AE178" s="131"/>
      <c r="AF178" s="131"/>
      <c r="AG178" s="131"/>
      <c r="AH178" s="131"/>
      <c r="AI178" s="131"/>
      <c r="AJ178" s="131"/>
      <c r="AK178" s="131"/>
      <c r="AL178" s="131"/>
      <c r="AM178" s="131"/>
      <c r="AN178" s="131"/>
      <c r="AO178" s="132"/>
    </row>
    <row r="179" spans="2:41" ht="13.35" customHeight="1">
      <c r="B179" s="135"/>
      <c r="I179" s="136"/>
      <c r="J179" s="135"/>
      <c r="M179" s="136"/>
      <c r="N179" s="135" t="s">
        <v>169</v>
      </c>
      <c r="Q179" s="136"/>
      <c r="R179" s="135"/>
      <c r="AO179" s="136"/>
    </row>
    <row r="180" spans="2:41" ht="3.6" customHeight="1">
      <c r="B180" s="135"/>
      <c r="I180" s="136"/>
      <c r="J180" s="140"/>
      <c r="K180" s="141"/>
      <c r="L180" s="141"/>
      <c r="M180" s="142"/>
      <c r="N180" s="140"/>
      <c r="O180" s="141"/>
      <c r="P180" s="141"/>
      <c r="Q180" s="142"/>
      <c r="R180" s="140"/>
      <c r="S180" s="141"/>
      <c r="T180" s="141"/>
      <c r="U180" s="141"/>
      <c r="V180" s="141"/>
      <c r="W180" s="141"/>
      <c r="X180" s="141"/>
      <c r="Y180" s="141"/>
      <c r="Z180" s="141"/>
      <c r="AA180" s="141"/>
      <c r="AB180" s="141"/>
      <c r="AC180" s="141"/>
      <c r="AD180" s="141"/>
      <c r="AE180" s="141"/>
      <c r="AF180" s="141"/>
      <c r="AG180" s="141"/>
      <c r="AH180" s="141"/>
      <c r="AI180" s="141"/>
      <c r="AJ180" s="141"/>
      <c r="AK180" s="141"/>
      <c r="AL180" s="141"/>
      <c r="AM180" s="141"/>
      <c r="AN180" s="141"/>
      <c r="AO180" s="142"/>
    </row>
    <row r="181" spans="2:41" ht="3.6" customHeight="1">
      <c r="B181" s="135"/>
      <c r="I181" s="136"/>
      <c r="J181" s="130"/>
      <c r="K181" s="131"/>
      <c r="L181" s="131"/>
      <c r="M181" s="132"/>
      <c r="N181" s="135"/>
      <c r="Q181" s="136"/>
      <c r="R181" s="130"/>
      <c r="S181" s="131"/>
      <c r="T181" s="131"/>
      <c r="U181" s="131"/>
      <c r="V181" s="131"/>
      <c r="W181" s="131"/>
      <c r="X181" s="131"/>
      <c r="Y181" s="131"/>
      <c r="Z181" s="131"/>
      <c r="AA181" s="132"/>
      <c r="AB181" s="135"/>
      <c r="AE181" s="136"/>
      <c r="AF181" s="131"/>
      <c r="AG181" s="131"/>
      <c r="AH181" s="131"/>
      <c r="AI181" s="131"/>
      <c r="AJ181" s="131"/>
      <c r="AK181" s="131"/>
      <c r="AL181" s="131"/>
      <c r="AM181" s="131"/>
      <c r="AN181" s="131"/>
      <c r="AO181" s="132"/>
    </row>
    <row r="182" spans="2:41" ht="13.35" customHeight="1">
      <c r="B182" s="135"/>
      <c r="I182" s="136"/>
      <c r="J182" s="135"/>
      <c r="M182" s="136"/>
      <c r="N182" s="135" t="s">
        <v>27</v>
      </c>
      <c r="Q182" s="136"/>
      <c r="R182" s="135" t="s">
        <v>300</v>
      </c>
      <c r="AA182" s="136"/>
      <c r="AB182" s="135" t="s">
        <v>28</v>
      </c>
      <c r="AE182" s="136"/>
      <c r="AF182" s="135" t="s">
        <v>301</v>
      </c>
      <c r="AO182" s="136"/>
    </row>
    <row r="183" spans="2:41" ht="3.6" customHeight="1">
      <c r="B183" s="135"/>
      <c r="I183" s="136"/>
      <c r="J183" s="135"/>
      <c r="M183" s="136"/>
      <c r="N183" s="140"/>
      <c r="O183" s="141"/>
      <c r="P183" s="141"/>
      <c r="Q183" s="142"/>
      <c r="R183" s="140"/>
      <c r="S183" s="141"/>
      <c r="T183" s="141"/>
      <c r="U183" s="141"/>
      <c r="V183" s="141"/>
      <c r="W183" s="141"/>
      <c r="X183" s="141"/>
      <c r="Y183" s="141"/>
      <c r="Z183" s="141"/>
      <c r="AA183" s="142"/>
      <c r="AB183" s="140"/>
      <c r="AC183" s="141"/>
      <c r="AD183" s="141"/>
      <c r="AE183" s="142"/>
      <c r="AF183" s="141"/>
      <c r="AG183" s="141"/>
      <c r="AH183" s="141"/>
      <c r="AI183" s="141"/>
      <c r="AJ183" s="141"/>
      <c r="AK183" s="141"/>
      <c r="AL183" s="141"/>
      <c r="AM183" s="141"/>
      <c r="AN183" s="141"/>
      <c r="AO183" s="142"/>
    </row>
    <row r="184" spans="2:41" ht="3.6" customHeight="1">
      <c r="B184" s="135"/>
      <c r="I184" s="136"/>
      <c r="J184" s="135"/>
      <c r="M184" s="136"/>
      <c r="N184" s="130"/>
      <c r="O184" s="131"/>
      <c r="P184" s="131"/>
      <c r="Q184" s="132"/>
      <c r="R184" s="131"/>
      <c r="AA184" s="136"/>
      <c r="AB184" s="130"/>
      <c r="AC184" s="131"/>
      <c r="AD184" s="131"/>
      <c r="AE184" s="132"/>
      <c r="AF184" s="131"/>
      <c r="AO184" s="136"/>
    </row>
    <row r="185" spans="2:41" ht="13.35" customHeight="1">
      <c r="B185" s="135"/>
      <c r="I185" s="136"/>
      <c r="J185" s="135"/>
      <c r="M185" s="136"/>
      <c r="N185" s="135" t="s">
        <v>110</v>
      </c>
      <c r="Q185" s="136"/>
      <c r="AA185" s="136"/>
      <c r="AB185" s="135" t="s">
        <v>66</v>
      </c>
      <c r="AE185" s="136"/>
      <c r="AO185" s="136"/>
    </row>
    <row r="186" spans="2:41" ht="3.6" customHeight="1">
      <c r="B186" s="135"/>
      <c r="I186" s="136"/>
      <c r="J186" s="135"/>
      <c r="M186" s="136"/>
      <c r="N186" s="140"/>
      <c r="O186" s="141"/>
      <c r="P186" s="141"/>
      <c r="Q186" s="142"/>
      <c r="R186" s="141"/>
      <c r="S186" s="141"/>
      <c r="T186" s="141"/>
      <c r="U186" s="141"/>
      <c r="V186" s="141"/>
      <c r="W186" s="141"/>
      <c r="X186" s="141"/>
      <c r="Y186" s="141"/>
      <c r="Z186" s="141"/>
      <c r="AA186" s="142"/>
      <c r="AB186" s="140"/>
      <c r="AC186" s="141"/>
      <c r="AD186" s="141"/>
      <c r="AE186" s="142"/>
      <c r="AF186" s="141"/>
      <c r="AG186" s="141"/>
      <c r="AH186" s="141"/>
      <c r="AI186" s="141"/>
      <c r="AJ186" s="141"/>
      <c r="AK186" s="141"/>
      <c r="AL186" s="141"/>
      <c r="AM186" s="141"/>
      <c r="AN186" s="141"/>
      <c r="AO186" s="142"/>
    </row>
    <row r="187" spans="2:41" ht="3.6" customHeight="1">
      <c r="B187" s="135"/>
      <c r="I187" s="136"/>
      <c r="J187" s="135"/>
      <c r="M187" s="136"/>
      <c r="N187" s="130"/>
      <c r="O187" s="131"/>
      <c r="P187" s="131"/>
      <c r="Q187" s="132"/>
      <c r="R187" s="130"/>
      <c r="S187" s="131"/>
      <c r="T187" s="131"/>
      <c r="U187" s="131"/>
      <c r="V187" s="131"/>
      <c r="W187" s="131"/>
      <c r="X187" s="131"/>
      <c r="Y187" s="131"/>
      <c r="Z187" s="131"/>
      <c r="AA187" s="131"/>
      <c r="AB187" s="131"/>
      <c r="AC187" s="131"/>
      <c r="AD187" s="131"/>
      <c r="AE187" s="131"/>
      <c r="AF187" s="131"/>
      <c r="AG187" s="131"/>
      <c r="AH187" s="131"/>
      <c r="AI187" s="131"/>
      <c r="AJ187" s="132"/>
      <c r="AK187" s="131"/>
      <c r="AL187" s="131"/>
      <c r="AM187" s="131"/>
      <c r="AN187" s="131"/>
      <c r="AO187" s="132"/>
    </row>
    <row r="188" spans="2:41" ht="13.35" customHeight="1">
      <c r="B188" s="135"/>
      <c r="I188" s="136"/>
      <c r="J188" s="135"/>
      <c r="M188" s="136"/>
      <c r="N188" s="135" t="s">
        <v>8</v>
      </c>
      <c r="Q188" s="136"/>
      <c r="R188" s="135"/>
      <c r="AJ188" s="136"/>
      <c r="AL188" s="202" t="s">
        <v>13</v>
      </c>
      <c r="AM188" s="124" t="s">
        <v>29</v>
      </c>
      <c r="AO188" s="136"/>
    </row>
    <row r="189" spans="2:41" ht="3.6" customHeight="1">
      <c r="B189" s="135"/>
      <c r="I189" s="136"/>
      <c r="J189" s="135"/>
      <c r="M189" s="136"/>
      <c r="N189" s="140"/>
      <c r="O189" s="141"/>
      <c r="P189" s="141"/>
      <c r="Q189" s="142"/>
      <c r="R189" s="140"/>
      <c r="S189" s="141"/>
      <c r="T189" s="141"/>
      <c r="U189" s="141"/>
      <c r="V189" s="141"/>
      <c r="W189" s="141"/>
      <c r="X189" s="141"/>
      <c r="Y189" s="141"/>
      <c r="Z189" s="141"/>
      <c r="AA189" s="141"/>
      <c r="AB189" s="141"/>
      <c r="AC189" s="141"/>
      <c r="AD189" s="141"/>
      <c r="AE189" s="141"/>
      <c r="AF189" s="141"/>
      <c r="AG189" s="141"/>
      <c r="AH189" s="141"/>
      <c r="AI189" s="141"/>
      <c r="AJ189" s="142"/>
      <c r="AK189" s="141"/>
      <c r="AL189" s="141"/>
      <c r="AM189" s="141"/>
      <c r="AN189" s="141"/>
      <c r="AO189" s="142"/>
    </row>
    <row r="190" spans="2:41" ht="3.6" customHeight="1">
      <c r="B190" s="135"/>
      <c r="I190" s="136"/>
      <c r="J190" s="135"/>
      <c r="M190" s="136"/>
      <c r="N190" s="130"/>
      <c r="O190" s="131"/>
      <c r="P190" s="131"/>
      <c r="Q190" s="132"/>
      <c r="R190" s="130"/>
      <c r="S190" s="131"/>
      <c r="T190" s="131"/>
      <c r="U190" s="131"/>
      <c r="V190" s="131"/>
      <c r="W190" s="131"/>
      <c r="X190" s="131"/>
      <c r="Y190" s="131"/>
      <c r="Z190" s="131"/>
      <c r="AA190" s="131"/>
      <c r="AB190" s="131"/>
      <c r="AC190" s="131"/>
      <c r="AD190" s="131"/>
      <c r="AE190" s="131"/>
      <c r="AF190" s="131"/>
      <c r="AG190" s="131"/>
      <c r="AH190" s="131"/>
      <c r="AI190" s="131"/>
      <c r="AJ190" s="131"/>
      <c r="AK190" s="131"/>
      <c r="AL190" s="131"/>
      <c r="AM190" s="131"/>
      <c r="AN190" s="131"/>
      <c r="AO190" s="132"/>
    </row>
    <row r="191" spans="2:41" ht="13.35" customHeight="1">
      <c r="B191" s="135"/>
      <c r="I191" s="136"/>
      <c r="J191" s="135"/>
      <c r="M191" s="136"/>
      <c r="N191" s="135" t="s">
        <v>61</v>
      </c>
      <c r="Q191" s="136"/>
      <c r="R191" s="135"/>
      <c r="AO191" s="136"/>
    </row>
    <row r="192" spans="2:41" ht="3.6" customHeight="1">
      <c r="B192" s="135"/>
      <c r="I192" s="136"/>
      <c r="J192" s="135"/>
      <c r="M192" s="136"/>
      <c r="N192" s="135"/>
      <c r="Q192" s="136"/>
      <c r="R192" s="140"/>
      <c r="S192" s="141"/>
      <c r="T192" s="141"/>
      <c r="U192" s="141"/>
      <c r="V192" s="141"/>
      <c r="W192" s="141"/>
      <c r="X192" s="141"/>
      <c r="Y192" s="141"/>
      <c r="Z192" s="141"/>
      <c r="AA192" s="141"/>
      <c r="AB192" s="141"/>
      <c r="AC192" s="141"/>
      <c r="AD192" s="141"/>
      <c r="AE192" s="141"/>
      <c r="AF192" s="141"/>
      <c r="AG192" s="141"/>
      <c r="AH192" s="141"/>
      <c r="AI192" s="141"/>
      <c r="AJ192" s="141"/>
      <c r="AK192" s="141"/>
      <c r="AL192" s="141"/>
      <c r="AM192" s="141"/>
      <c r="AN192" s="141"/>
      <c r="AO192" s="142"/>
    </row>
    <row r="193" spans="2:41" ht="3.6" customHeight="1">
      <c r="B193" s="135"/>
      <c r="I193" s="136"/>
      <c r="J193" s="135"/>
      <c r="M193" s="136"/>
      <c r="N193" s="130"/>
      <c r="O193" s="131"/>
      <c r="P193" s="131"/>
      <c r="Q193" s="132"/>
      <c r="T193" s="136"/>
      <c r="Y193" s="135"/>
      <c r="AB193" s="136"/>
      <c r="AC193" s="130"/>
      <c r="AD193" s="131"/>
      <c r="AE193" s="131"/>
      <c r="AF193" s="132"/>
      <c r="AG193" s="135"/>
      <c r="AI193" s="136"/>
      <c r="AJ193" s="130"/>
      <c r="AK193" s="131"/>
      <c r="AL193" s="131"/>
      <c r="AM193" s="131"/>
      <c r="AN193" s="131"/>
      <c r="AO193" s="132"/>
    </row>
    <row r="194" spans="2:41" ht="13.35" customHeight="1">
      <c r="B194" s="135"/>
      <c r="I194" s="136"/>
      <c r="J194" s="135"/>
      <c r="M194" s="136"/>
      <c r="N194" s="135"/>
      <c r="Q194" s="136"/>
      <c r="R194" s="124" t="s">
        <v>15</v>
      </c>
      <c r="T194" s="136"/>
      <c r="Y194" s="135" t="s">
        <v>16</v>
      </c>
      <c r="AB194" s="136"/>
      <c r="AC194" s="135"/>
      <c r="AF194" s="136"/>
      <c r="AG194" s="135" t="s">
        <v>56</v>
      </c>
      <c r="AI194" s="136"/>
      <c r="AJ194" s="135"/>
      <c r="AO194" s="136"/>
    </row>
    <row r="195" spans="2:41" ht="3.6" customHeight="1">
      <c r="B195" s="135"/>
      <c r="I195" s="136"/>
      <c r="J195" s="135"/>
      <c r="M195" s="136"/>
      <c r="N195" s="135"/>
      <c r="Q195" s="136"/>
      <c r="R195" s="141"/>
      <c r="S195" s="141"/>
      <c r="T195" s="142"/>
      <c r="U195" s="141"/>
      <c r="Y195" s="140"/>
      <c r="Z195" s="141"/>
      <c r="AA195" s="141"/>
      <c r="AB195" s="142"/>
      <c r="AC195" s="140"/>
      <c r="AD195" s="141"/>
      <c r="AE195" s="141"/>
      <c r="AF195" s="142"/>
      <c r="AG195" s="140"/>
      <c r="AH195" s="141"/>
      <c r="AI195" s="142"/>
      <c r="AJ195" s="140"/>
      <c r="AK195" s="141"/>
      <c r="AL195" s="141"/>
      <c r="AM195" s="141"/>
      <c r="AN195" s="141"/>
      <c r="AO195" s="142"/>
    </row>
    <row r="196" spans="2:41" ht="3.6" customHeight="1">
      <c r="B196" s="135"/>
      <c r="I196" s="136"/>
      <c r="J196" s="135"/>
      <c r="M196" s="136"/>
      <c r="N196" s="135"/>
      <c r="Q196" s="136"/>
      <c r="R196" s="131"/>
      <c r="S196" s="131"/>
      <c r="T196" s="132"/>
      <c r="U196" s="131"/>
      <c r="V196" s="131"/>
      <c r="W196" s="131"/>
      <c r="X196" s="131"/>
      <c r="Y196" s="131"/>
      <c r="Z196" s="131"/>
      <c r="AA196" s="131"/>
      <c r="AB196" s="131"/>
      <c r="AC196" s="132"/>
      <c r="AD196" s="130"/>
      <c r="AE196" s="131"/>
      <c r="AF196" s="132"/>
      <c r="AG196" s="131"/>
      <c r="AH196" s="131"/>
      <c r="AI196" s="131"/>
      <c r="AJ196" s="131"/>
      <c r="AK196" s="131"/>
      <c r="AL196" s="131"/>
      <c r="AM196" s="131"/>
      <c r="AN196" s="131"/>
      <c r="AO196" s="132"/>
    </row>
    <row r="197" spans="2:41" ht="13.35" customHeight="1">
      <c r="B197" s="135"/>
      <c r="I197" s="136"/>
      <c r="J197" s="135"/>
      <c r="M197" s="136"/>
      <c r="N197" s="135" t="s">
        <v>23</v>
      </c>
      <c r="Q197" s="136"/>
      <c r="R197" s="124" t="s">
        <v>17</v>
      </c>
      <c r="T197" s="136"/>
      <c r="AC197" s="136"/>
      <c r="AD197" s="135" t="s">
        <v>18</v>
      </c>
      <c r="AF197" s="136"/>
      <c r="AO197" s="136"/>
    </row>
    <row r="198" spans="2:41" ht="3.6" customHeight="1">
      <c r="B198" s="135"/>
      <c r="I198" s="136"/>
      <c r="J198" s="135"/>
      <c r="M198" s="136"/>
      <c r="N198" s="135"/>
      <c r="Q198" s="136"/>
      <c r="R198" s="141"/>
      <c r="S198" s="141"/>
      <c r="T198" s="142"/>
      <c r="U198" s="141"/>
      <c r="V198" s="141"/>
      <c r="W198" s="141"/>
      <c r="X198" s="141"/>
      <c r="Y198" s="141"/>
      <c r="Z198" s="141"/>
      <c r="AA198" s="141"/>
      <c r="AB198" s="141"/>
      <c r="AC198" s="142"/>
      <c r="AD198" s="140"/>
      <c r="AE198" s="141"/>
      <c r="AF198" s="142"/>
      <c r="AG198" s="141"/>
      <c r="AH198" s="141"/>
      <c r="AI198" s="141"/>
      <c r="AJ198" s="141"/>
      <c r="AK198" s="141"/>
      <c r="AL198" s="141"/>
      <c r="AM198" s="141"/>
      <c r="AN198" s="141"/>
      <c r="AO198" s="142"/>
    </row>
    <row r="199" spans="2:41" ht="3.6" customHeight="1">
      <c r="B199" s="135"/>
      <c r="I199" s="136"/>
      <c r="J199" s="135"/>
      <c r="M199" s="136"/>
      <c r="N199" s="135"/>
      <c r="Q199" s="136"/>
      <c r="R199" s="131"/>
      <c r="S199" s="131"/>
      <c r="T199" s="132"/>
      <c r="U199" s="131"/>
      <c r="V199" s="131"/>
      <c r="W199" s="131"/>
      <c r="X199" s="131"/>
      <c r="Y199" s="131"/>
      <c r="Z199" s="131"/>
      <c r="AA199" s="131"/>
      <c r="AB199" s="131"/>
      <c r="AC199" s="132"/>
      <c r="AD199" s="130"/>
      <c r="AE199" s="131"/>
      <c r="AF199" s="132"/>
      <c r="AG199" s="131"/>
      <c r="AH199" s="131"/>
      <c r="AI199" s="131"/>
      <c r="AJ199" s="131"/>
      <c r="AK199" s="131"/>
      <c r="AL199" s="131"/>
      <c r="AM199" s="131"/>
      <c r="AN199" s="131"/>
      <c r="AO199" s="132"/>
    </row>
    <row r="200" spans="2:41" ht="13.35" customHeight="1">
      <c r="B200" s="135"/>
      <c r="I200" s="136"/>
      <c r="J200" s="135"/>
      <c r="M200" s="136"/>
      <c r="N200" s="135"/>
      <c r="Q200" s="136"/>
      <c r="R200" s="124" t="s">
        <v>19</v>
      </c>
      <c r="T200" s="136"/>
      <c r="AC200" s="136"/>
      <c r="AD200" s="135" t="s">
        <v>20</v>
      </c>
      <c r="AF200" s="136"/>
      <c r="AO200" s="136"/>
    </row>
    <row r="201" spans="2:41" ht="3.6" customHeight="1">
      <c r="B201" s="135"/>
      <c r="I201" s="136"/>
      <c r="J201" s="135"/>
      <c r="M201" s="136"/>
      <c r="N201" s="140"/>
      <c r="O201" s="141"/>
      <c r="P201" s="141"/>
      <c r="Q201" s="142"/>
      <c r="R201" s="141"/>
      <c r="S201" s="141"/>
      <c r="T201" s="142"/>
      <c r="U201" s="141"/>
      <c r="V201" s="141"/>
      <c r="W201" s="141"/>
      <c r="X201" s="141"/>
      <c r="Y201" s="141"/>
      <c r="Z201" s="141"/>
      <c r="AA201" s="141"/>
      <c r="AB201" s="141"/>
      <c r="AC201" s="142"/>
      <c r="AD201" s="140"/>
      <c r="AE201" s="141"/>
      <c r="AF201" s="142"/>
      <c r="AG201" s="141"/>
      <c r="AH201" s="141"/>
      <c r="AI201" s="141"/>
      <c r="AJ201" s="141"/>
      <c r="AK201" s="141"/>
      <c r="AL201" s="141"/>
      <c r="AM201" s="141"/>
      <c r="AN201" s="141"/>
      <c r="AO201" s="142"/>
    </row>
    <row r="202" spans="2:41" ht="3.6" customHeight="1">
      <c r="B202" s="135"/>
      <c r="I202" s="136"/>
      <c r="J202" s="135"/>
      <c r="M202" s="136"/>
      <c r="N202" s="135"/>
      <c r="Q202" s="136"/>
      <c r="R202" s="130"/>
      <c r="S202" s="131"/>
      <c r="T202" s="131"/>
      <c r="U202" s="131"/>
      <c r="V202" s="131"/>
      <c r="W202" s="131"/>
      <c r="X202" s="131"/>
      <c r="Y202" s="131"/>
      <c r="Z202" s="131"/>
      <c r="AA202" s="131"/>
      <c r="AB202" s="131"/>
      <c r="AC202" s="131"/>
      <c r="AD202" s="131"/>
      <c r="AE202" s="131"/>
      <c r="AF202" s="131"/>
      <c r="AG202" s="131"/>
      <c r="AH202" s="131"/>
      <c r="AI202" s="131"/>
      <c r="AJ202" s="131"/>
      <c r="AK202" s="131"/>
      <c r="AL202" s="131"/>
      <c r="AM202" s="131"/>
      <c r="AN202" s="131"/>
      <c r="AO202" s="132"/>
    </row>
    <row r="203" spans="2:41" ht="13.35" customHeight="1">
      <c r="B203" s="135"/>
      <c r="I203" s="136"/>
      <c r="J203" s="135" t="s">
        <v>172</v>
      </c>
      <c r="M203" s="136"/>
      <c r="N203" s="135" t="s">
        <v>111</v>
      </c>
      <c r="Q203" s="136"/>
      <c r="R203" s="135"/>
      <c r="AO203" s="136"/>
    </row>
    <row r="204" spans="2:41" ht="3.6" customHeight="1">
      <c r="B204" s="135"/>
      <c r="I204" s="136"/>
      <c r="J204" s="135"/>
      <c r="M204" s="136"/>
      <c r="N204" s="140"/>
      <c r="O204" s="141"/>
      <c r="P204" s="141"/>
      <c r="Q204" s="142"/>
      <c r="R204" s="140"/>
      <c r="S204" s="141"/>
      <c r="T204" s="141"/>
      <c r="U204" s="141"/>
      <c r="V204" s="141"/>
      <c r="W204" s="141"/>
      <c r="X204" s="141"/>
      <c r="Y204" s="141"/>
      <c r="Z204" s="141"/>
      <c r="AA204" s="141"/>
      <c r="AB204" s="141"/>
      <c r="AC204" s="141"/>
      <c r="AD204" s="141"/>
      <c r="AE204" s="141"/>
      <c r="AF204" s="141"/>
      <c r="AG204" s="141"/>
      <c r="AH204" s="141"/>
      <c r="AI204" s="141"/>
      <c r="AJ204" s="141"/>
      <c r="AK204" s="141"/>
      <c r="AL204" s="141"/>
      <c r="AM204" s="141"/>
      <c r="AN204" s="141"/>
      <c r="AO204" s="142"/>
    </row>
    <row r="205" spans="2:41" ht="3.6" customHeight="1">
      <c r="B205" s="135"/>
      <c r="I205" s="136"/>
      <c r="J205" s="135"/>
      <c r="M205" s="136"/>
      <c r="N205" s="130"/>
      <c r="O205" s="131"/>
      <c r="P205" s="131"/>
      <c r="Q205" s="132"/>
      <c r="R205" s="130"/>
      <c r="S205" s="131"/>
      <c r="T205" s="132"/>
      <c r="U205" s="135"/>
      <c r="V205" s="136"/>
      <c r="W205" s="135"/>
      <c r="AB205" s="136"/>
      <c r="AC205" s="130"/>
      <c r="AD205" s="131"/>
      <c r="AE205" s="132"/>
      <c r="AF205" s="135"/>
      <c r="AG205" s="136"/>
      <c r="AH205" s="135"/>
      <c r="AJ205" s="136"/>
      <c r="AK205" s="130"/>
      <c r="AL205" s="131"/>
      <c r="AM205" s="132"/>
      <c r="AO205" s="136"/>
    </row>
    <row r="206" spans="2:41" ht="13.35" customHeight="1">
      <c r="B206" s="135"/>
      <c r="I206" s="136"/>
      <c r="J206" s="135"/>
      <c r="M206" s="136"/>
      <c r="N206" s="135" t="s">
        <v>30</v>
      </c>
      <c r="Q206" s="136"/>
      <c r="R206" s="135"/>
      <c r="T206" s="136"/>
      <c r="U206" s="135" t="s">
        <v>112</v>
      </c>
      <c r="V206" s="136"/>
      <c r="W206" s="135" t="s">
        <v>113</v>
      </c>
      <c r="AB206" s="136"/>
      <c r="AC206" s="135"/>
      <c r="AE206" s="136"/>
      <c r="AF206" s="135" t="s">
        <v>112</v>
      </c>
      <c r="AG206" s="136"/>
      <c r="AH206" s="135" t="s">
        <v>31</v>
      </c>
      <c r="AJ206" s="136"/>
      <c r="AK206" s="135"/>
      <c r="AM206" s="136"/>
      <c r="AN206" s="135" t="s">
        <v>112</v>
      </c>
      <c r="AO206" s="136"/>
    </row>
    <row r="207" spans="2:41" ht="3.6" customHeight="1">
      <c r="B207" s="135"/>
      <c r="I207" s="136"/>
      <c r="J207" s="135"/>
      <c r="M207" s="136"/>
      <c r="N207" s="140"/>
      <c r="O207" s="141"/>
      <c r="P207" s="141"/>
      <c r="Q207" s="142"/>
      <c r="R207" s="140"/>
      <c r="S207" s="141"/>
      <c r="T207" s="142"/>
      <c r="U207" s="140"/>
      <c r="V207" s="142"/>
      <c r="W207" s="140"/>
      <c r="X207" s="141"/>
      <c r="Y207" s="141"/>
      <c r="Z207" s="141"/>
      <c r="AA207" s="141"/>
      <c r="AB207" s="142"/>
      <c r="AC207" s="140"/>
      <c r="AD207" s="141"/>
      <c r="AE207" s="142"/>
      <c r="AF207" s="140"/>
      <c r="AG207" s="142"/>
      <c r="AH207" s="140"/>
      <c r="AI207" s="141"/>
      <c r="AJ207" s="142"/>
      <c r="AK207" s="140"/>
      <c r="AL207" s="141"/>
      <c r="AM207" s="142"/>
      <c r="AN207" s="141"/>
      <c r="AO207" s="142"/>
    </row>
    <row r="208" spans="2:41" ht="3.6" customHeight="1">
      <c r="B208" s="135"/>
      <c r="I208" s="136"/>
      <c r="J208" s="135"/>
      <c r="M208" s="136"/>
      <c r="N208" s="130"/>
      <c r="O208" s="131"/>
      <c r="P208" s="131"/>
      <c r="Q208" s="132"/>
      <c r="R208" s="130"/>
      <c r="S208" s="131"/>
      <c r="T208" s="131"/>
      <c r="U208" s="132"/>
      <c r="V208" s="130"/>
      <c r="W208" s="132"/>
      <c r="X208" s="130"/>
      <c r="Y208" s="131"/>
      <c r="Z208" s="131"/>
      <c r="AA208" s="132"/>
      <c r="AB208" s="130"/>
      <c r="AC208" s="131"/>
      <c r="AD208" s="131"/>
      <c r="AE208" s="131"/>
      <c r="AF208" s="131"/>
      <c r="AG208" s="131"/>
      <c r="AH208" s="131"/>
      <c r="AI208" s="131"/>
      <c r="AJ208" s="131"/>
      <c r="AK208" s="131"/>
      <c r="AL208" s="131"/>
      <c r="AM208" s="131"/>
      <c r="AN208" s="131"/>
      <c r="AO208" s="132"/>
    </row>
    <row r="209" spans="2:41" ht="13.35" customHeight="1">
      <c r="B209" s="135"/>
      <c r="I209" s="136"/>
      <c r="J209" s="135"/>
      <c r="M209" s="136"/>
      <c r="N209" s="135" t="s">
        <v>114</v>
      </c>
      <c r="Q209" s="136"/>
      <c r="R209" s="135"/>
      <c r="U209" s="136"/>
      <c r="V209" s="135"/>
      <c r="W209" s="136"/>
      <c r="X209" s="135"/>
      <c r="AA209" s="136"/>
      <c r="AB209" s="203" t="s">
        <v>171</v>
      </c>
      <c r="AO209" s="136"/>
    </row>
    <row r="210" spans="2:41" ht="3.6" customHeight="1">
      <c r="B210" s="135"/>
      <c r="I210" s="136"/>
      <c r="J210" s="135"/>
      <c r="M210" s="136"/>
      <c r="N210" s="135"/>
      <c r="Q210" s="136"/>
      <c r="R210" s="135"/>
      <c r="U210" s="136"/>
      <c r="V210" s="135"/>
      <c r="W210" s="136"/>
      <c r="X210" s="135"/>
      <c r="AA210" s="136"/>
      <c r="AB210" s="140"/>
      <c r="AC210" s="141"/>
      <c r="AD210" s="141"/>
      <c r="AE210" s="141"/>
      <c r="AF210" s="141"/>
      <c r="AG210" s="141"/>
      <c r="AH210" s="141"/>
      <c r="AI210" s="141"/>
      <c r="AJ210" s="141"/>
      <c r="AK210" s="141"/>
      <c r="AL210" s="141"/>
      <c r="AM210" s="141"/>
      <c r="AN210" s="141"/>
      <c r="AO210" s="142"/>
    </row>
    <row r="211" spans="2:41" ht="3.6" customHeight="1">
      <c r="B211" s="135"/>
      <c r="I211" s="136"/>
      <c r="J211" s="135"/>
      <c r="M211" s="136"/>
      <c r="N211" s="130"/>
      <c r="O211" s="131"/>
      <c r="P211" s="131"/>
      <c r="Q211" s="131"/>
      <c r="R211" s="130"/>
      <c r="S211" s="131"/>
      <c r="T211" s="131"/>
      <c r="U211" s="131"/>
      <c r="V211" s="131"/>
      <c r="W211" s="131"/>
      <c r="X211" s="131"/>
      <c r="Y211" s="131"/>
      <c r="Z211" s="131"/>
      <c r="AA211" s="132"/>
      <c r="AB211" s="130"/>
      <c r="AI211" s="136"/>
      <c r="AJ211" s="130"/>
      <c r="AK211" s="131"/>
      <c r="AL211" s="131"/>
      <c r="AM211" s="131"/>
      <c r="AN211" s="131"/>
      <c r="AO211" s="132"/>
    </row>
    <row r="212" spans="2:41" ht="13.35" customHeight="1">
      <c r="B212" s="135"/>
      <c r="I212" s="136"/>
      <c r="J212" s="135"/>
      <c r="M212" s="136"/>
      <c r="N212" s="135" t="s">
        <v>115</v>
      </c>
      <c r="R212" s="135"/>
      <c r="AA212" s="136"/>
      <c r="AB212" s="135" t="s">
        <v>170</v>
      </c>
      <c r="AI212" s="136"/>
      <c r="AJ212" s="135" t="s">
        <v>117</v>
      </c>
      <c r="AO212" s="136"/>
    </row>
    <row r="213" spans="2:41" ht="3.6" customHeight="1">
      <c r="B213" s="135"/>
      <c r="I213" s="136"/>
      <c r="J213" s="135"/>
      <c r="M213" s="136"/>
      <c r="N213" s="135"/>
      <c r="R213" s="140"/>
      <c r="S213" s="141"/>
      <c r="T213" s="141"/>
      <c r="U213" s="141"/>
      <c r="V213" s="141"/>
      <c r="W213" s="141"/>
      <c r="X213" s="141"/>
      <c r="Y213" s="141"/>
      <c r="Z213" s="141"/>
      <c r="AA213" s="142"/>
      <c r="AB213" s="140"/>
      <c r="AC213" s="141"/>
      <c r="AD213" s="141"/>
      <c r="AE213" s="141"/>
      <c r="AF213" s="141"/>
      <c r="AG213" s="141"/>
      <c r="AH213" s="141"/>
      <c r="AI213" s="142"/>
      <c r="AJ213" s="140"/>
      <c r="AK213" s="141"/>
      <c r="AL213" s="141"/>
      <c r="AM213" s="141"/>
      <c r="AN213" s="141"/>
      <c r="AO213" s="142"/>
    </row>
    <row r="214" spans="2:41" ht="3.6" customHeight="1">
      <c r="B214" s="135"/>
      <c r="I214" s="136"/>
      <c r="J214" s="135"/>
      <c r="M214" s="136"/>
      <c r="N214" s="130"/>
      <c r="O214" s="131"/>
      <c r="P214" s="131"/>
      <c r="Q214" s="132"/>
      <c r="R214" s="130"/>
      <c r="S214" s="131"/>
      <c r="T214" s="131"/>
      <c r="U214" s="131"/>
      <c r="V214" s="131"/>
      <c r="W214" s="131"/>
      <c r="X214" s="131"/>
      <c r="Y214" s="131"/>
      <c r="Z214" s="131"/>
      <c r="AA214" s="131"/>
      <c r="AB214" s="131"/>
      <c r="AC214" s="131"/>
      <c r="AD214" s="131"/>
      <c r="AE214" s="131"/>
      <c r="AF214" s="131"/>
      <c r="AG214" s="131"/>
      <c r="AH214" s="131"/>
      <c r="AI214" s="131"/>
      <c r="AJ214" s="131"/>
      <c r="AK214" s="131"/>
      <c r="AL214" s="131"/>
      <c r="AM214" s="131"/>
      <c r="AN214" s="131"/>
      <c r="AO214" s="132"/>
    </row>
    <row r="215" spans="2:41" ht="13.35" customHeight="1">
      <c r="B215" s="135"/>
      <c r="I215" s="136"/>
      <c r="J215" s="135"/>
      <c r="M215" s="136"/>
      <c r="N215" s="135" t="s">
        <v>32</v>
      </c>
      <c r="Q215" s="136"/>
      <c r="R215" s="204"/>
      <c r="AO215" s="136"/>
    </row>
    <row r="216" spans="2:41" ht="3.6" customHeight="1">
      <c r="B216" s="135"/>
      <c r="I216" s="136"/>
      <c r="J216" s="135"/>
      <c r="M216" s="136"/>
      <c r="N216" s="140"/>
      <c r="O216" s="141"/>
      <c r="P216" s="141"/>
      <c r="Q216" s="142"/>
      <c r="R216" s="140"/>
      <c r="S216" s="141"/>
      <c r="T216" s="141"/>
      <c r="U216" s="141"/>
      <c r="V216" s="141"/>
      <c r="W216" s="141"/>
      <c r="X216" s="141"/>
      <c r="Y216" s="141"/>
      <c r="Z216" s="141"/>
      <c r="AA216" s="141"/>
      <c r="AB216" s="141"/>
      <c r="AC216" s="141"/>
      <c r="AD216" s="141"/>
      <c r="AE216" s="141"/>
      <c r="AF216" s="141"/>
      <c r="AG216" s="141"/>
      <c r="AH216" s="141"/>
      <c r="AI216" s="141"/>
      <c r="AJ216" s="141"/>
      <c r="AK216" s="141"/>
      <c r="AL216" s="141"/>
      <c r="AM216" s="141"/>
      <c r="AN216" s="141"/>
      <c r="AO216" s="142"/>
    </row>
    <row r="217" spans="2:41" ht="3.6" customHeight="1">
      <c r="B217" s="135"/>
      <c r="I217" s="136"/>
      <c r="J217" s="135"/>
      <c r="M217" s="136"/>
      <c r="N217" s="130"/>
      <c r="O217" s="131"/>
      <c r="P217" s="131"/>
      <c r="Q217" s="132"/>
      <c r="R217" s="135"/>
      <c r="W217" s="136"/>
      <c r="X217" s="135"/>
      <c r="AB217" s="136"/>
      <c r="AC217" s="130"/>
      <c r="AD217" s="131"/>
      <c r="AE217" s="131"/>
      <c r="AF217" s="131"/>
      <c r="AG217" s="131"/>
      <c r="AH217" s="131"/>
      <c r="AI217" s="131"/>
      <c r="AJ217" s="131"/>
      <c r="AK217" s="131"/>
      <c r="AL217" s="131"/>
      <c r="AM217" s="131"/>
      <c r="AN217" s="131"/>
      <c r="AO217" s="132"/>
    </row>
    <row r="218" spans="2:41" ht="13.35" customHeight="1">
      <c r="B218" s="135"/>
      <c r="I218" s="136"/>
      <c r="J218" s="135"/>
      <c r="M218" s="136"/>
      <c r="N218" s="135" t="s">
        <v>165</v>
      </c>
      <c r="Q218" s="136"/>
      <c r="R218" s="135"/>
      <c r="S218" s="202" t="s">
        <v>13</v>
      </c>
      <c r="T218" s="124" t="s">
        <v>33</v>
      </c>
      <c r="W218" s="136"/>
      <c r="X218" s="135" t="s">
        <v>166</v>
      </c>
      <c r="AB218" s="136"/>
      <c r="AC218" s="135"/>
      <c r="AO218" s="136"/>
    </row>
    <row r="219" spans="2:41" ht="3.6" customHeight="1">
      <c r="B219" s="135"/>
      <c r="I219" s="136"/>
      <c r="J219" s="135"/>
      <c r="M219" s="136"/>
      <c r="N219" s="140"/>
      <c r="O219" s="141"/>
      <c r="P219" s="141"/>
      <c r="Q219" s="142"/>
      <c r="R219" s="140"/>
      <c r="S219" s="141"/>
      <c r="T219" s="141"/>
      <c r="U219" s="141"/>
      <c r="V219" s="141"/>
      <c r="W219" s="142"/>
      <c r="X219" s="140"/>
      <c r="Y219" s="141"/>
      <c r="Z219" s="141"/>
      <c r="AA219" s="141"/>
      <c r="AB219" s="142"/>
      <c r="AC219" s="140"/>
      <c r="AD219" s="141"/>
      <c r="AE219" s="141"/>
      <c r="AF219" s="141"/>
      <c r="AG219" s="141"/>
      <c r="AH219" s="141"/>
      <c r="AI219" s="141"/>
      <c r="AJ219" s="141"/>
      <c r="AK219" s="141"/>
      <c r="AL219" s="141"/>
      <c r="AM219" s="141"/>
      <c r="AN219" s="141"/>
      <c r="AO219" s="142"/>
    </row>
    <row r="220" spans="2:41" ht="3.6" customHeight="1">
      <c r="B220" s="135"/>
      <c r="I220" s="136"/>
      <c r="J220" s="135"/>
      <c r="M220" s="136"/>
      <c r="N220" s="130"/>
      <c r="O220" s="131"/>
      <c r="P220" s="131"/>
      <c r="Q220" s="132"/>
      <c r="R220" s="131"/>
      <c r="AA220" s="136"/>
      <c r="AB220" s="130"/>
      <c r="AC220" s="131"/>
      <c r="AD220" s="131"/>
      <c r="AE220" s="132"/>
      <c r="AF220" s="131"/>
      <c r="AG220" s="131"/>
      <c r="AH220" s="131"/>
      <c r="AI220" s="131"/>
      <c r="AJ220" s="131"/>
      <c r="AK220" s="131"/>
      <c r="AL220" s="131"/>
      <c r="AM220" s="131"/>
      <c r="AN220" s="131"/>
      <c r="AO220" s="132"/>
    </row>
    <row r="221" spans="2:41" ht="13.35" customHeight="1">
      <c r="B221" s="135"/>
      <c r="I221" s="136"/>
      <c r="J221" s="135"/>
      <c r="M221" s="136"/>
      <c r="N221" s="135" t="s">
        <v>167</v>
      </c>
      <c r="Q221" s="136"/>
      <c r="AA221" s="136"/>
      <c r="AB221" s="135" t="s">
        <v>168</v>
      </c>
      <c r="AE221" s="136"/>
      <c r="AO221" s="136"/>
    </row>
    <row r="222" spans="2:41" ht="3.6" customHeight="1">
      <c r="B222" s="135"/>
      <c r="I222" s="136"/>
      <c r="J222" s="135"/>
      <c r="M222" s="136"/>
      <c r="N222" s="140"/>
      <c r="O222" s="141"/>
      <c r="P222" s="141"/>
      <c r="Q222" s="142"/>
      <c r="R222" s="141"/>
      <c r="S222" s="141"/>
      <c r="T222" s="141"/>
      <c r="U222" s="141"/>
      <c r="V222" s="141"/>
      <c r="W222" s="141"/>
      <c r="X222" s="141"/>
      <c r="Y222" s="141"/>
      <c r="Z222" s="141"/>
      <c r="AA222" s="142"/>
      <c r="AB222" s="140"/>
      <c r="AC222" s="141"/>
      <c r="AD222" s="141"/>
      <c r="AE222" s="142"/>
      <c r="AF222" s="141"/>
      <c r="AG222" s="141"/>
      <c r="AH222" s="141"/>
      <c r="AI222" s="141"/>
      <c r="AJ222" s="141"/>
      <c r="AK222" s="141"/>
      <c r="AL222" s="141"/>
      <c r="AM222" s="141"/>
      <c r="AN222" s="141"/>
      <c r="AO222" s="142"/>
    </row>
    <row r="223" spans="2:41" ht="3.6" customHeight="1">
      <c r="B223" s="135"/>
      <c r="I223" s="136"/>
      <c r="J223" s="135"/>
      <c r="M223" s="136"/>
      <c r="N223" s="130"/>
      <c r="O223" s="131"/>
      <c r="P223" s="131"/>
      <c r="Q223" s="132"/>
      <c r="R223" s="130"/>
      <c r="S223" s="131"/>
      <c r="T223" s="131"/>
      <c r="U223" s="131"/>
      <c r="V223" s="131"/>
      <c r="W223" s="131"/>
      <c r="X223" s="131"/>
      <c r="Y223" s="131"/>
      <c r="Z223" s="131"/>
      <c r="AA223" s="131"/>
      <c r="AB223" s="131"/>
      <c r="AC223" s="131"/>
      <c r="AD223" s="131"/>
      <c r="AE223" s="131"/>
      <c r="AF223" s="131"/>
      <c r="AG223" s="131"/>
      <c r="AH223" s="131"/>
      <c r="AI223" s="131"/>
      <c r="AJ223" s="131"/>
      <c r="AK223" s="131"/>
      <c r="AL223" s="131"/>
      <c r="AM223" s="131"/>
      <c r="AN223" s="131"/>
      <c r="AO223" s="132"/>
    </row>
    <row r="224" spans="2:41" ht="13.35" customHeight="1">
      <c r="B224" s="135"/>
      <c r="I224" s="136"/>
      <c r="J224" s="135"/>
      <c r="M224" s="136"/>
      <c r="N224" s="135" t="s">
        <v>169</v>
      </c>
      <c r="Q224" s="136"/>
      <c r="R224" s="135"/>
      <c r="AO224" s="136"/>
    </row>
    <row r="225" spans="2:41" ht="3.6" customHeight="1">
      <c r="B225" s="135"/>
      <c r="I225" s="136"/>
      <c r="J225" s="140"/>
      <c r="K225" s="141"/>
      <c r="L225" s="141"/>
      <c r="M225" s="142"/>
      <c r="N225" s="140"/>
      <c r="O225" s="141"/>
      <c r="P225" s="141"/>
      <c r="Q225" s="142"/>
      <c r="R225" s="140"/>
      <c r="S225" s="141"/>
      <c r="T225" s="141"/>
      <c r="U225" s="141"/>
      <c r="V225" s="141"/>
      <c r="W225" s="141"/>
      <c r="X225" s="141"/>
      <c r="Y225" s="141"/>
      <c r="Z225" s="141"/>
      <c r="AA225" s="141"/>
      <c r="AB225" s="141"/>
      <c r="AC225" s="141"/>
      <c r="AD225" s="141"/>
      <c r="AE225" s="141"/>
      <c r="AF225" s="141"/>
      <c r="AG225" s="141"/>
      <c r="AH225" s="141"/>
      <c r="AI225" s="141"/>
      <c r="AJ225" s="141"/>
      <c r="AK225" s="141"/>
      <c r="AL225" s="141"/>
      <c r="AM225" s="141"/>
      <c r="AN225" s="141"/>
      <c r="AO225" s="142"/>
    </row>
    <row r="226" spans="2:41" ht="3.6" customHeight="1">
      <c r="B226" s="135"/>
      <c r="I226" s="136"/>
      <c r="J226" s="130"/>
      <c r="K226" s="131"/>
      <c r="L226" s="131"/>
      <c r="M226" s="132"/>
      <c r="N226" s="135"/>
      <c r="Q226" s="136"/>
      <c r="R226" s="130"/>
      <c r="S226" s="131"/>
      <c r="T226" s="131"/>
      <c r="U226" s="131"/>
      <c r="V226" s="131"/>
      <c r="W226" s="131"/>
      <c r="X226" s="131"/>
      <c r="Y226" s="131"/>
      <c r="Z226" s="131"/>
      <c r="AA226" s="132"/>
      <c r="AB226" s="135"/>
      <c r="AE226" s="136"/>
      <c r="AF226" s="131"/>
      <c r="AG226" s="131"/>
      <c r="AH226" s="131"/>
      <c r="AI226" s="131"/>
      <c r="AJ226" s="131"/>
      <c r="AK226" s="131"/>
      <c r="AL226" s="131"/>
      <c r="AM226" s="131"/>
      <c r="AN226" s="131"/>
      <c r="AO226" s="132"/>
    </row>
    <row r="227" spans="2:41" ht="13.35" customHeight="1">
      <c r="B227" s="135"/>
      <c r="I227" s="136"/>
      <c r="J227" s="135"/>
      <c r="M227" s="136"/>
      <c r="N227" s="135" t="s">
        <v>27</v>
      </c>
      <c r="Q227" s="136"/>
      <c r="R227" s="135" t="s">
        <v>300</v>
      </c>
      <c r="AA227" s="136"/>
      <c r="AB227" s="135" t="s">
        <v>28</v>
      </c>
      <c r="AE227" s="136"/>
      <c r="AF227" s="135" t="s">
        <v>301</v>
      </c>
      <c r="AO227" s="136"/>
    </row>
    <row r="228" spans="2:41" ht="3.6" customHeight="1">
      <c r="B228" s="135"/>
      <c r="I228" s="136"/>
      <c r="J228" s="135"/>
      <c r="M228" s="136"/>
      <c r="N228" s="140"/>
      <c r="O228" s="141"/>
      <c r="P228" s="141"/>
      <c r="Q228" s="142"/>
      <c r="R228" s="140"/>
      <c r="S228" s="141"/>
      <c r="T228" s="141"/>
      <c r="U228" s="141"/>
      <c r="V228" s="141"/>
      <c r="W228" s="141"/>
      <c r="X228" s="141"/>
      <c r="Y228" s="141"/>
      <c r="Z228" s="141"/>
      <c r="AA228" s="142"/>
      <c r="AB228" s="140"/>
      <c r="AC228" s="141"/>
      <c r="AD228" s="141"/>
      <c r="AE228" s="142"/>
      <c r="AF228" s="141"/>
      <c r="AG228" s="141"/>
      <c r="AH228" s="141"/>
      <c r="AI228" s="141"/>
      <c r="AJ228" s="141"/>
      <c r="AK228" s="141"/>
      <c r="AL228" s="141"/>
      <c r="AM228" s="141"/>
      <c r="AN228" s="141"/>
      <c r="AO228" s="142"/>
    </row>
    <row r="229" spans="2:41" ht="3.6" customHeight="1">
      <c r="B229" s="135"/>
      <c r="I229" s="136"/>
      <c r="J229" s="135"/>
      <c r="M229" s="136"/>
      <c r="N229" s="130"/>
      <c r="O229" s="131"/>
      <c r="P229" s="131"/>
      <c r="Q229" s="132"/>
      <c r="R229" s="131"/>
      <c r="AA229" s="136"/>
      <c r="AB229" s="130"/>
      <c r="AC229" s="131"/>
      <c r="AD229" s="131"/>
      <c r="AE229" s="132"/>
      <c r="AF229" s="131"/>
      <c r="AO229" s="136"/>
    </row>
    <row r="230" spans="2:41" ht="13.35" customHeight="1">
      <c r="B230" s="135"/>
      <c r="I230" s="136"/>
      <c r="J230" s="135"/>
      <c r="M230" s="136"/>
      <c r="N230" s="135" t="s">
        <v>110</v>
      </c>
      <c r="Q230" s="136"/>
      <c r="AA230" s="136"/>
      <c r="AB230" s="135" t="s">
        <v>66</v>
      </c>
      <c r="AE230" s="136"/>
      <c r="AO230" s="136"/>
    </row>
    <row r="231" spans="2:41" ht="3.6" customHeight="1">
      <c r="B231" s="135"/>
      <c r="I231" s="136"/>
      <c r="J231" s="135"/>
      <c r="M231" s="136"/>
      <c r="N231" s="140"/>
      <c r="O231" s="141"/>
      <c r="P231" s="141"/>
      <c r="Q231" s="142"/>
      <c r="R231" s="141"/>
      <c r="S231" s="141"/>
      <c r="T231" s="141"/>
      <c r="U231" s="141"/>
      <c r="V231" s="141"/>
      <c r="W231" s="141"/>
      <c r="X231" s="141"/>
      <c r="Y231" s="141"/>
      <c r="Z231" s="141"/>
      <c r="AA231" s="142"/>
      <c r="AB231" s="140"/>
      <c r="AC231" s="141"/>
      <c r="AD231" s="141"/>
      <c r="AE231" s="142"/>
      <c r="AF231" s="141"/>
      <c r="AG231" s="141"/>
      <c r="AH231" s="141"/>
      <c r="AI231" s="141"/>
      <c r="AJ231" s="141"/>
      <c r="AK231" s="141"/>
      <c r="AL231" s="141"/>
      <c r="AM231" s="141"/>
      <c r="AN231" s="141"/>
      <c r="AO231" s="142"/>
    </row>
    <row r="232" spans="2:41" ht="3.6" customHeight="1">
      <c r="B232" s="135"/>
      <c r="I232" s="136"/>
      <c r="J232" s="135"/>
      <c r="M232" s="136"/>
      <c r="N232" s="130"/>
      <c r="O232" s="131"/>
      <c r="P232" s="131"/>
      <c r="Q232" s="132"/>
      <c r="R232" s="130"/>
      <c r="S232" s="131"/>
      <c r="T232" s="131"/>
      <c r="U232" s="131"/>
      <c r="V232" s="131"/>
      <c r="W232" s="131"/>
      <c r="X232" s="131"/>
      <c r="Y232" s="131"/>
      <c r="Z232" s="131"/>
      <c r="AA232" s="131"/>
      <c r="AB232" s="131"/>
      <c r="AC232" s="131"/>
      <c r="AD232" s="131"/>
      <c r="AE232" s="131"/>
      <c r="AF232" s="131"/>
      <c r="AG232" s="131"/>
      <c r="AH232" s="131"/>
      <c r="AI232" s="131"/>
      <c r="AJ232" s="132"/>
      <c r="AK232" s="131"/>
      <c r="AL232" s="131"/>
      <c r="AM232" s="131"/>
      <c r="AN232" s="131"/>
      <c r="AO232" s="132"/>
    </row>
    <row r="233" spans="2:41" ht="13.35" customHeight="1">
      <c r="B233" s="135"/>
      <c r="I233" s="136"/>
      <c r="J233" s="135"/>
      <c r="M233" s="136"/>
      <c r="N233" s="135" t="s">
        <v>8</v>
      </c>
      <c r="Q233" s="136"/>
      <c r="R233" s="135"/>
      <c r="AJ233" s="136"/>
      <c r="AL233" s="202" t="s">
        <v>13</v>
      </c>
      <c r="AM233" s="124" t="s">
        <v>29</v>
      </c>
      <c r="AO233" s="136"/>
    </row>
    <row r="234" spans="2:41" ht="3.6" customHeight="1">
      <c r="B234" s="135"/>
      <c r="I234" s="136"/>
      <c r="J234" s="135"/>
      <c r="M234" s="136"/>
      <c r="N234" s="140"/>
      <c r="O234" s="141"/>
      <c r="P234" s="141"/>
      <c r="Q234" s="142"/>
      <c r="R234" s="140"/>
      <c r="S234" s="141"/>
      <c r="T234" s="141"/>
      <c r="U234" s="141"/>
      <c r="V234" s="141"/>
      <c r="W234" s="141"/>
      <c r="X234" s="141"/>
      <c r="Y234" s="141"/>
      <c r="Z234" s="141"/>
      <c r="AA234" s="141"/>
      <c r="AB234" s="141"/>
      <c r="AC234" s="141"/>
      <c r="AD234" s="141"/>
      <c r="AE234" s="141"/>
      <c r="AF234" s="141"/>
      <c r="AG234" s="141"/>
      <c r="AH234" s="141"/>
      <c r="AI234" s="141"/>
      <c r="AJ234" s="142"/>
      <c r="AK234" s="141"/>
      <c r="AL234" s="141"/>
      <c r="AM234" s="141"/>
      <c r="AN234" s="141"/>
      <c r="AO234" s="142"/>
    </row>
    <row r="235" spans="2:41" ht="3.6" customHeight="1">
      <c r="B235" s="135"/>
      <c r="I235" s="136"/>
      <c r="J235" s="135"/>
      <c r="M235" s="136"/>
      <c r="N235" s="130"/>
      <c r="O235" s="131"/>
      <c r="P235" s="131"/>
      <c r="Q235" s="132"/>
      <c r="R235" s="130"/>
      <c r="S235" s="131"/>
      <c r="T235" s="131"/>
      <c r="U235" s="131"/>
      <c r="V235" s="131"/>
      <c r="W235" s="131"/>
      <c r="X235" s="131"/>
      <c r="Y235" s="131"/>
      <c r="Z235" s="131"/>
      <c r="AA235" s="131"/>
      <c r="AB235" s="131"/>
      <c r="AC235" s="131"/>
      <c r="AD235" s="131"/>
      <c r="AE235" s="131"/>
      <c r="AF235" s="131"/>
      <c r="AG235" s="131"/>
      <c r="AH235" s="131"/>
      <c r="AI235" s="131"/>
      <c r="AJ235" s="131"/>
      <c r="AK235" s="131"/>
      <c r="AL235" s="131"/>
      <c r="AM235" s="131"/>
      <c r="AN235" s="131"/>
      <c r="AO235" s="132"/>
    </row>
    <row r="236" spans="2:41" ht="13.35" customHeight="1">
      <c r="B236" s="135"/>
      <c r="I236" s="136"/>
      <c r="J236" s="135"/>
      <c r="M236" s="136"/>
      <c r="N236" s="135" t="s">
        <v>61</v>
      </c>
      <c r="Q236" s="136"/>
      <c r="R236" s="135"/>
      <c r="AO236" s="136"/>
    </row>
    <row r="237" spans="2:41" ht="3.6" customHeight="1">
      <c r="B237" s="135"/>
      <c r="I237" s="136"/>
      <c r="J237" s="135"/>
      <c r="M237" s="136"/>
      <c r="N237" s="135"/>
      <c r="Q237" s="136"/>
      <c r="R237" s="140"/>
      <c r="S237" s="141"/>
      <c r="T237" s="141"/>
      <c r="U237" s="141"/>
      <c r="V237" s="141"/>
      <c r="W237" s="141"/>
      <c r="X237" s="141"/>
      <c r="Y237" s="141"/>
      <c r="Z237" s="141"/>
      <c r="AA237" s="141"/>
      <c r="AB237" s="141"/>
      <c r="AC237" s="141"/>
      <c r="AD237" s="141"/>
      <c r="AE237" s="141"/>
      <c r="AF237" s="141"/>
      <c r="AG237" s="141"/>
      <c r="AH237" s="141"/>
      <c r="AI237" s="141"/>
      <c r="AJ237" s="141"/>
      <c r="AK237" s="141"/>
      <c r="AL237" s="141"/>
      <c r="AM237" s="141"/>
      <c r="AN237" s="141"/>
      <c r="AO237" s="142"/>
    </row>
    <row r="238" spans="2:41" ht="3.6" customHeight="1">
      <c r="B238" s="135"/>
      <c r="I238" s="136"/>
      <c r="J238" s="135"/>
      <c r="M238" s="136"/>
      <c r="N238" s="130"/>
      <c r="O238" s="131"/>
      <c r="P238" s="131"/>
      <c r="Q238" s="132"/>
      <c r="T238" s="136"/>
      <c r="Y238" s="135"/>
      <c r="AB238" s="136"/>
      <c r="AC238" s="130"/>
      <c r="AD238" s="131"/>
      <c r="AE238" s="131"/>
      <c r="AF238" s="132"/>
      <c r="AG238" s="135"/>
      <c r="AI238" s="136"/>
      <c r="AJ238" s="130"/>
      <c r="AK238" s="131"/>
      <c r="AL238" s="131"/>
      <c r="AM238" s="131"/>
      <c r="AN238" s="131"/>
      <c r="AO238" s="132"/>
    </row>
    <row r="239" spans="2:41" ht="13.35" customHeight="1">
      <c r="B239" s="135"/>
      <c r="I239" s="136"/>
      <c r="J239" s="135"/>
      <c r="M239" s="136"/>
      <c r="N239" s="135"/>
      <c r="Q239" s="136"/>
      <c r="R239" s="124" t="s">
        <v>15</v>
      </c>
      <c r="T239" s="136"/>
      <c r="Y239" s="135" t="s">
        <v>16</v>
      </c>
      <c r="AB239" s="136"/>
      <c r="AC239" s="135"/>
      <c r="AF239" s="136"/>
      <c r="AG239" s="135" t="s">
        <v>56</v>
      </c>
      <c r="AI239" s="136"/>
      <c r="AJ239" s="135"/>
      <c r="AO239" s="136"/>
    </row>
    <row r="240" spans="2:41" ht="3.6" customHeight="1">
      <c r="B240" s="135"/>
      <c r="I240" s="136"/>
      <c r="J240" s="135"/>
      <c r="M240" s="136"/>
      <c r="N240" s="135"/>
      <c r="Q240" s="136"/>
      <c r="R240" s="141"/>
      <c r="S240" s="141"/>
      <c r="T240" s="142"/>
      <c r="U240" s="141"/>
      <c r="Y240" s="140"/>
      <c r="Z240" s="141"/>
      <c r="AA240" s="141"/>
      <c r="AB240" s="142"/>
      <c r="AC240" s="140"/>
      <c r="AD240" s="141"/>
      <c r="AE240" s="141"/>
      <c r="AF240" s="142"/>
      <c r="AG240" s="140"/>
      <c r="AH240" s="141"/>
      <c r="AI240" s="142"/>
      <c r="AJ240" s="140"/>
      <c r="AK240" s="141"/>
      <c r="AL240" s="141"/>
      <c r="AM240" s="141"/>
      <c r="AN240" s="141"/>
      <c r="AO240" s="142"/>
    </row>
    <row r="241" spans="2:41" ht="3.6" customHeight="1">
      <c r="B241" s="135"/>
      <c r="I241" s="136"/>
      <c r="J241" s="135"/>
      <c r="M241" s="136"/>
      <c r="N241" s="135"/>
      <c r="Q241" s="136"/>
      <c r="R241" s="131"/>
      <c r="S241" s="131"/>
      <c r="T241" s="132"/>
      <c r="U241" s="131"/>
      <c r="V241" s="131"/>
      <c r="W241" s="131"/>
      <c r="X241" s="131"/>
      <c r="Y241" s="131"/>
      <c r="Z241" s="131"/>
      <c r="AA241" s="131"/>
      <c r="AB241" s="131"/>
      <c r="AC241" s="132"/>
      <c r="AD241" s="130"/>
      <c r="AE241" s="131"/>
      <c r="AF241" s="132"/>
      <c r="AG241" s="131"/>
      <c r="AH241" s="131"/>
      <c r="AI241" s="131"/>
      <c r="AJ241" s="131"/>
      <c r="AK241" s="131"/>
      <c r="AL241" s="131"/>
      <c r="AM241" s="131"/>
      <c r="AN241" s="131"/>
      <c r="AO241" s="132"/>
    </row>
    <row r="242" spans="2:41" ht="13.35" customHeight="1">
      <c r="B242" s="135"/>
      <c r="I242" s="136"/>
      <c r="J242" s="135"/>
      <c r="M242" s="136"/>
      <c r="N242" s="135" t="s">
        <v>23</v>
      </c>
      <c r="Q242" s="136"/>
      <c r="R242" s="124" t="s">
        <v>17</v>
      </c>
      <c r="T242" s="136"/>
      <c r="AC242" s="136"/>
      <c r="AD242" s="135" t="s">
        <v>18</v>
      </c>
      <c r="AF242" s="136"/>
      <c r="AO242" s="136"/>
    </row>
    <row r="243" spans="2:41" ht="3.6" customHeight="1">
      <c r="B243" s="135"/>
      <c r="I243" s="136"/>
      <c r="J243" s="135"/>
      <c r="M243" s="136"/>
      <c r="N243" s="135"/>
      <c r="Q243" s="136"/>
      <c r="R243" s="141"/>
      <c r="S243" s="141"/>
      <c r="T243" s="142"/>
      <c r="U243" s="141"/>
      <c r="V243" s="141"/>
      <c r="W243" s="141"/>
      <c r="X243" s="141"/>
      <c r="Y243" s="141"/>
      <c r="Z243" s="141"/>
      <c r="AA243" s="141"/>
      <c r="AB243" s="141"/>
      <c r="AC243" s="142"/>
      <c r="AD243" s="140"/>
      <c r="AE243" s="141"/>
      <c r="AF243" s="142"/>
      <c r="AG243" s="141"/>
      <c r="AH243" s="141"/>
      <c r="AI243" s="141"/>
      <c r="AJ243" s="141"/>
      <c r="AK243" s="141"/>
      <c r="AL243" s="141"/>
      <c r="AM243" s="141"/>
      <c r="AN243" s="141"/>
      <c r="AO243" s="142"/>
    </row>
    <row r="244" spans="2:41" ht="3.6" customHeight="1">
      <c r="B244" s="135"/>
      <c r="I244" s="136"/>
      <c r="J244" s="135"/>
      <c r="M244" s="136"/>
      <c r="N244" s="135"/>
      <c r="Q244" s="136"/>
      <c r="R244" s="131"/>
      <c r="S244" s="131"/>
      <c r="T244" s="132"/>
      <c r="U244" s="131"/>
      <c r="V244" s="131"/>
      <c r="W244" s="131"/>
      <c r="X244" s="131"/>
      <c r="Y244" s="131"/>
      <c r="Z244" s="131"/>
      <c r="AA244" s="131"/>
      <c r="AB244" s="131"/>
      <c r="AC244" s="132"/>
      <c r="AD244" s="130"/>
      <c r="AE244" s="131"/>
      <c r="AF244" s="132"/>
      <c r="AG244" s="131"/>
      <c r="AH244" s="131"/>
      <c r="AI244" s="131"/>
      <c r="AJ244" s="131"/>
      <c r="AK244" s="131"/>
      <c r="AL244" s="131"/>
      <c r="AM244" s="131"/>
      <c r="AN244" s="131"/>
      <c r="AO244" s="132"/>
    </row>
    <row r="245" spans="2:41" ht="13.35" customHeight="1">
      <c r="B245" s="135"/>
      <c r="I245" s="136"/>
      <c r="J245" s="135"/>
      <c r="M245" s="136"/>
      <c r="N245" s="135"/>
      <c r="Q245" s="136"/>
      <c r="R245" s="124" t="s">
        <v>19</v>
      </c>
      <c r="T245" s="136"/>
      <c r="AC245" s="136"/>
      <c r="AD245" s="135" t="s">
        <v>20</v>
      </c>
      <c r="AF245" s="136"/>
      <c r="AO245" s="136"/>
    </row>
    <row r="246" spans="2:41" ht="3.6" customHeight="1">
      <c r="B246" s="135"/>
      <c r="I246" s="136"/>
      <c r="J246" s="135"/>
      <c r="M246" s="136"/>
      <c r="N246" s="140"/>
      <c r="O246" s="141"/>
      <c r="P246" s="141"/>
      <c r="Q246" s="142"/>
      <c r="R246" s="141"/>
      <c r="S246" s="141"/>
      <c r="T246" s="142"/>
      <c r="U246" s="141"/>
      <c r="V246" s="141"/>
      <c r="W246" s="141"/>
      <c r="X246" s="141"/>
      <c r="Y246" s="141"/>
      <c r="Z246" s="141"/>
      <c r="AA246" s="141"/>
      <c r="AB246" s="141"/>
      <c r="AC246" s="142"/>
      <c r="AD246" s="140"/>
      <c r="AE246" s="141"/>
      <c r="AF246" s="142"/>
      <c r="AG246" s="141"/>
      <c r="AH246" s="141"/>
      <c r="AI246" s="141"/>
      <c r="AJ246" s="141"/>
      <c r="AK246" s="141"/>
      <c r="AL246" s="141"/>
      <c r="AM246" s="141"/>
      <c r="AN246" s="141"/>
      <c r="AO246" s="142"/>
    </row>
    <row r="247" spans="2:41" ht="3.6" customHeight="1">
      <c r="B247" s="135"/>
      <c r="I247" s="136"/>
      <c r="J247" s="135"/>
      <c r="M247" s="136"/>
      <c r="N247" s="135"/>
      <c r="Q247" s="136"/>
      <c r="R247" s="130"/>
      <c r="S247" s="131"/>
      <c r="T247" s="131"/>
      <c r="U247" s="131"/>
      <c r="V247" s="131"/>
      <c r="W247" s="131"/>
      <c r="X247" s="131"/>
      <c r="Y247" s="131"/>
      <c r="Z247" s="131"/>
      <c r="AA247" s="131"/>
      <c r="AB247" s="131"/>
      <c r="AC247" s="131"/>
      <c r="AD247" s="131"/>
      <c r="AE247" s="131"/>
      <c r="AF247" s="131"/>
      <c r="AG247" s="131"/>
      <c r="AH247" s="131"/>
      <c r="AI247" s="131"/>
      <c r="AJ247" s="131"/>
      <c r="AK247" s="131"/>
      <c r="AL247" s="131"/>
      <c r="AM247" s="131"/>
      <c r="AN247" s="131"/>
      <c r="AO247" s="132"/>
    </row>
    <row r="248" spans="2:41" ht="13.35" customHeight="1">
      <c r="B248" s="135"/>
      <c r="I248" s="136"/>
      <c r="J248" s="135" t="s">
        <v>173</v>
      </c>
      <c r="M248" s="136"/>
      <c r="N248" s="135" t="s">
        <v>111</v>
      </c>
      <c r="Q248" s="136"/>
      <c r="R248" s="135"/>
      <c r="AO248" s="136"/>
    </row>
    <row r="249" spans="2:41" ht="3.6" customHeight="1">
      <c r="B249" s="135"/>
      <c r="I249" s="136"/>
      <c r="J249" s="135"/>
      <c r="M249" s="136"/>
      <c r="N249" s="140"/>
      <c r="O249" s="141"/>
      <c r="P249" s="141"/>
      <c r="Q249" s="142"/>
      <c r="R249" s="140"/>
      <c r="S249" s="141"/>
      <c r="T249" s="141"/>
      <c r="U249" s="141"/>
      <c r="V249" s="141"/>
      <c r="W249" s="141"/>
      <c r="X249" s="141"/>
      <c r="Y249" s="141"/>
      <c r="Z249" s="141"/>
      <c r="AA249" s="141"/>
      <c r="AB249" s="141"/>
      <c r="AC249" s="141"/>
      <c r="AD249" s="141"/>
      <c r="AE249" s="141"/>
      <c r="AF249" s="141"/>
      <c r="AG249" s="141"/>
      <c r="AH249" s="141"/>
      <c r="AI249" s="141"/>
      <c r="AJ249" s="141"/>
      <c r="AK249" s="141"/>
      <c r="AL249" s="141"/>
      <c r="AM249" s="141"/>
      <c r="AN249" s="141"/>
      <c r="AO249" s="142"/>
    </row>
    <row r="250" spans="2:41" ht="3.6" customHeight="1">
      <c r="B250" s="135"/>
      <c r="I250" s="136"/>
      <c r="J250" s="135"/>
      <c r="M250" s="136"/>
      <c r="N250" s="130"/>
      <c r="O250" s="131"/>
      <c r="P250" s="131"/>
      <c r="Q250" s="132"/>
      <c r="R250" s="130"/>
      <c r="S250" s="131"/>
      <c r="T250" s="132"/>
      <c r="U250" s="135"/>
      <c r="V250" s="136"/>
      <c r="W250" s="135"/>
      <c r="AB250" s="136"/>
      <c r="AC250" s="130"/>
      <c r="AD250" s="131"/>
      <c r="AE250" s="132"/>
      <c r="AF250" s="135"/>
      <c r="AG250" s="136"/>
      <c r="AH250" s="135"/>
      <c r="AJ250" s="136"/>
      <c r="AK250" s="130"/>
      <c r="AL250" s="131"/>
      <c r="AM250" s="132"/>
      <c r="AO250" s="136"/>
    </row>
    <row r="251" spans="2:41" ht="13.35" customHeight="1">
      <c r="B251" s="135"/>
      <c r="I251" s="136"/>
      <c r="J251" s="135"/>
      <c r="M251" s="136"/>
      <c r="N251" s="135" t="s">
        <v>30</v>
      </c>
      <c r="Q251" s="136"/>
      <c r="R251" s="135"/>
      <c r="T251" s="136"/>
      <c r="U251" s="135" t="s">
        <v>112</v>
      </c>
      <c r="V251" s="136"/>
      <c r="W251" s="135" t="s">
        <v>113</v>
      </c>
      <c r="AB251" s="136"/>
      <c r="AC251" s="135"/>
      <c r="AE251" s="136"/>
      <c r="AF251" s="135" t="s">
        <v>112</v>
      </c>
      <c r="AG251" s="136"/>
      <c r="AH251" s="135" t="s">
        <v>31</v>
      </c>
      <c r="AJ251" s="136"/>
      <c r="AK251" s="135"/>
      <c r="AM251" s="136"/>
      <c r="AN251" s="135" t="s">
        <v>112</v>
      </c>
      <c r="AO251" s="136"/>
    </row>
    <row r="252" spans="2:41" ht="3.6" customHeight="1">
      <c r="B252" s="135"/>
      <c r="I252" s="136"/>
      <c r="J252" s="135"/>
      <c r="M252" s="136"/>
      <c r="N252" s="140"/>
      <c r="O252" s="141"/>
      <c r="P252" s="141"/>
      <c r="Q252" s="142"/>
      <c r="R252" s="140"/>
      <c r="S252" s="141"/>
      <c r="T252" s="142"/>
      <c r="U252" s="140"/>
      <c r="V252" s="142"/>
      <c r="W252" s="140"/>
      <c r="X252" s="141"/>
      <c r="Y252" s="141"/>
      <c r="Z252" s="141"/>
      <c r="AA252" s="141"/>
      <c r="AB252" s="142"/>
      <c r="AC252" s="140"/>
      <c r="AD252" s="141"/>
      <c r="AE252" s="142"/>
      <c r="AF252" s="140"/>
      <c r="AG252" s="142"/>
      <c r="AH252" s="140"/>
      <c r="AI252" s="141"/>
      <c r="AJ252" s="142"/>
      <c r="AK252" s="140"/>
      <c r="AL252" s="141"/>
      <c r="AM252" s="142"/>
      <c r="AN252" s="141"/>
      <c r="AO252" s="142"/>
    </row>
    <row r="253" spans="2:41" ht="3.6" customHeight="1">
      <c r="B253" s="135"/>
      <c r="I253" s="136"/>
      <c r="J253" s="135"/>
      <c r="M253" s="136"/>
      <c r="N253" s="130"/>
      <c r="O253" s="131"/>
      <c r="P253" s="131"/>
      <c r="Q253" s="132"/>
      <c r="R253" s="130"/>
      <c r="S253" s="131"/>
      <c r="T253" s="131"/>
      <c r="U253" s="132"/>
      <c r="V253" s="130"/>
      <c r="W253" s="132"/>
      <c r="X253" s="130"/>
      <c r="Y253" s="131"/>
      <c r="Z253" s="131"/>
      <c r="AA253" s="132"/>
      <c r="AB253" s="130"/>
      <c r="AC253" s="131"/>
      <c r="AD253" s="131"/>
      <c r="AE253" s="131"/>
      <c r="AF253" s="131"/>
      <c r="AG253" s="131"/>
      <c r="AH253" s="131"/>
      <c r="AI253" s="131"/>
      <c r="AJ253" s="131"/>
      <c r="AK253" s="131"/>
      <c r="AL253" s="131"/>
      <c r="AM253" s="131"/>
      <c r="AN253" s="131"/>
      <c r="AO253" s="132"/>
    </row>
    <row r="254" spans="2:41" ht="13.35" customHeight="1">
      <c r="B254" s="135"/>
      <c r="I254" s="136"/>
      <c r="J254" s="135"/>
      <c r="M254" s="136"/>
      <c r="N254" s="135" t="s">
        <v>114</v>
      </c>
      <c r="Q254" s="136"/>
      <c r="R254" s="135"/>
      <c r="U254" s="136"/>
      <c r="V254" s="135"/>
      <c r="W254" s="136"/>
      <c r="X254" s="135"/>
      <c r="AA254" s="136"/>
      <c r="AB254" s="203" t="s">
        <v>171</v>
      </c>
      <c r="AO254" s="136"/>
    </row>
    <row r="255" spans="2:41" ht="3.6" customHeight="1">
      <c r="B255" s="135"/>
      <c r="I255" s="136"/>
      <c r="J255" s="135"/>
      <c r="M255" s="136"/>
      <c r="N255" s="135"/>
      <c r="Q255" s="136"/>
      <c r="R255" s="135"/>
      <c r="U255" s="136"/>
      <c r="V255" s="135"/>
      <c r="W255" s="136"/>
      <c r="X255" s="135"/>
      <c r="AA255" s="136"/>
      <c r="AB255" s="140"/>
      <c r="AC255" s="141"/>
      <c r="AD255" s="141"/>
      <c r="AE255" s="141"/>
      <c r="AF255" s="141"/>
      <c r="AG255" s="141"/>
      <c r="AH255" s="141"/>
      <c r="AI255" s="141"/>
      <c r="AJ255" s="141"/>
      <c r="AK255" s="141"/>
      <c r="AL255" s="141"/>
      <c r="AM255" s="141"/>
      <c r="AN255" s="141"/>
      <c r="AO255" s="142"/>
    </row>
    <row r="256" spans="2:41" ht="3.6" customHeight="1">
      <c r="B256" s="135"/>
      <c r="I256" s="136"/>
      <c r="J256" s="135"/>
      <c r="M256" s="136"/>
      <c r="N256" s="130"/>
      <c r="O256" s="131"/>
      <c r="P256" s="131"/>
      <c r="Q256" s="131"/>
      <c r="R256" s="130"/>
      <c r="S256" s="131"/>
      <c r="T256" s="131"/>
      <c r="U256" s="131"/>
      <c r="V256" s="131"/>
      <c r="W256" s="131"/>
      <c r="X256" s="131"/>
      <c r="Y256" s="131"/>
      <c r="Z256" s="131"/>
      <c r="AA256" s="132"/>
      <c r="AB256" s="130"/>
      <c r="AI256" s="136"/>
      <c r="AJ256" s="130"/>
      <c r="AK256" s="131"/>
      <c r="AL256" s="131"/>
      <c r="AM256" s="131"/>
      <c r="AN256" s="131"/>
      <c r="AO256" s="132"/>
    </row>
    <row r="257" spans="2:41" ht="13.35" customHeight="1">
      <c r="B257" s="135"/>
      <c r="I257" s="136"/>
      <c r="J257" s="135"/>
      <c r="M257" s="136"/>
      <c r="N257" s="135" t="s">
        <v>115</v>
      </c>
      <c r="R257" s="135"/>
      <c r="AA257" s="136"/>
      <c r="AB257" s="135" t="s">
        <v>170</v>
      </c>
      <c r="AI257" s="136"/>
      <c r="AJ257" s="135" t="s">
        <v>117</v>
      </c>
      <c r="AO257" s="136"/>
    </row>
    <row r="258" spans="2:41" ht="3.6" customHeight="1">
      <c r="B258" s="135"/>
      <c r="I258" s="136"/>
      <c r="J258" s="135"/>
      <c r="M258" s="136"/>
      <c r="N258" s="135"/>
      <c r="R258" s="140"/>
      <c r="S258" s="141"/>
      <c r="T258" s="141"/>
      <c r="U258" s="141"/>
      <c r="V258" s="141"/>
      <c r="W258" s="141"/>
      <c r="X258" s="141"/>
      <c r="Y258" s="141"/>
      <c r="Z258" s="141"/>
      <c r="AA258" s="142"/>
      <c r="AB258" s="140"/>
      <c r="AC258" s="141"/>
      <c r="AD258" s="141"/>
      <c r="AE258" s="141"/>
      <c r="AF258" s="141"/>
      <c r="AG258" s="141"/>
      <c r="AH258" s="141"/>
      <c r="AI258" s="142"/>
      <c r="AJ258" s="140"/>
      <c r="AK258" s="141"/>
      <c r="AL258" s="141"/>
      <c r="AM258" s="141"/>
      <c r="AN258" s="141"/>
      <c r="AO258" s="142"/>
    </row>
    <row r="259" spans="2:41" ht="3.6" customHeight="1">
      <c r="B259" s="135"/>
      <c r="I259" s="136"/>
      <c r="J259" s="135"/>
      <c r="M259" s="136"/>
      <c r="N259" s="130"/>
      <c r="O259" s="131"/>
      <c r="P259" s="131"/>
      <c r="Q259" s="132"/>
      <c r="R259" s="130"/>
      <c r="S259" s="131"/>
      <c r="T259" s="131"/>
      <c r="U259" s="131"/>
      <c r="V259" s="131"/>
      <c r="W259" s="131"/>
      <c r="X259" s="131"/>
      <c r="Y259" s="131"/>
      <c r="Z259" s="131"/>
      <c r="AA259" s="131"/>
      <c r="AB259" s="131"/>
      <c r="AC259" s="131"/>
      <c r="AD259" s="131"/>
      <c r="AE259" s="131"/>
      <c r="AF259" s="131"/>
      <c r="AG259" s="131"/>
      <c r="AH259" s="131"/>
      <c r="AI259" s="131"/>
      <c r="AJ259" s="131"/>
      <c r="AK259" s="131"/>
      <c r="AL259" s="131"/>
      <c r="AM259" s="131"/>
      <c r="AN259" s="131"/>
      <c r="AO259" s="132"/>
    </row>
    <row r="260" spans="2:41" ht="13.35" customHeight="1">
      <c r="B260" s="135"/>
      <c r="I260" s="136"/>
      <c r="J260" s="135"/>
      <c r="M260" s="136"/>
      <c r="N260" s="135" t="s">
        <v>32</v>
      </c>
      <c r="Q260" s="136"/>
      <c r="R260" s="204"/>
      <c r="AO260" s="136"/>
    </row>
    <row r="261" spans="2:41" ht="3.6" customHeight="1">
      <c r="B261" s="135"/>
      <c r="I261" s="136"/>
      <c r="J261" s="135"/>
      <c r="M261" s="136"/>
      <c r="N261" s="140"/>
      <c r="O261" s="141"/>
      <c r="P261" s="141"/>
      <c r="Q261" s="142"/>
      <c r="R261" s="140"/>
      <c r="S261" s="141"/>
      <c r="T261" s="141"/>
      <c r="U261" s="141"/>
      <c r="V261" s="141"/>
      <c r="W261" s="141"/>
      <c r="X261" s="141"/>
      <c r="Y261" s="141"/>
      <c r="Z261" s="141"/>
      <c r="AA261" s="141"/>
      <c r="AB261" s="141"/>
      <c r="AC261" s="141"/>
      <c r="AD261" s="141"/>
      <c r="AE261" s="141"/>
      <c r="AF261" s="141"/>
      <c r="AG261" s="141"/>
      <c r="AH261" s="141"/>
      <c r="AI261" s="141"/>
      <c r="AJ261" s="141"/>
      <c r="AK261" s="141"/>
      <c r="AL261" s="141"/>
      <c r="AM261" s="141"/>
      <c r="AN261" s="141"/>
      <c r="AO261" s="142"/>
    </row>
    <row r="262" spans="2:41" ht="3.6" customHeight="1">
      <c r="B262" s="135"/>
      <c r="I262" s="136"/>
      <c r="J262" s="135"/>
      <c r="M262" s="136"/>
      <c r="N262" s="130"/>
      <c r="O262" s="131"/>
      <c r="P262" s="131"/>
      <c r="Q262" s="132"/>
      <c r="R262" s="135"/>
      <c r="W262" s="136"/>
      <c r="X262" s="135"/>
      <c r="AB262" s="136"/>
      <c r="AC262" s="130"/>
      <c r="AD262" s="131"/>
      <c r="AE262" s="131"/>
      <c r="AF262" s="131"/>
      <c r="AG262" s="131"/>
      <c r="AH262" s="131"/>
      <c r="AI262" s="131"/>
      <c r="AJ262" s="131"/>
      <c r="AK262" s="131"/>
      <c r="AL262" s="131"/>
      <c r="AM262" s="131"/>
      <c r="AN262" s="131"/>
      <c r="AO262" s="132"/>
    </row>
    <row r="263" spans="2:41" ht="13.35" customHeight="1">
      <c r="B263" s="135"/>
      <c r="I263" s="136"/>
      <c r="J263" s="135"/>
      <c r="M263" s="136"/>
      <c r="N263" s="135" t="s">
        <v>165</v>
      </c>
      <c r="Q263" s="136"/>
      <c r="R263" s="135"/>
      <c r="S263" s="202" t="s">
        <v>13</v>
      </c>
      <c r="T263" s="124" t="s">
        <v>33</v>
      </c>
      <c r="W263" s="136"/>
      <c r="X263" s="135" t="s">
        <v>166</v>
      </c>
      <c r="AB263" s="136"/>
      <c r="AC263" s="135"/>
      <c r="AO263" s="136"/>
    </row>
    <row r="264" spans="2:41" ht="3.6" customHeight="1">
      <c r="B264" s="135"/>
      <c r="I264" s="136"/>
      <c r="J264" s="135"/>
      <c r="M264" s="136"/>
      <c r="N264" s="140"/>
      <c r="O264" s="141"/>
      <c r="P264" s="141"/>
      <c r="Q264" s="142"/>
      <c r="R264" s="140"/>
      <c r="S264" s="141"/>
      <c r="T264" s="141"/>
      <c r="U264" s="141"/>
      <c r="V264" s="141"/>
      <c r="W264" s="142"/>
      <c r="X264" s="140"/>
      <c r="Y264" s="141"/>
      <c r="Z264" s="141"/>
      <c r="AA264" s="141"/>
      <c r="AB264" s="142"/>
      <c r="AC264" s="140"/>
      <c r="AD264" s="141"/>
      <c r="AE264" s="141"/>
      <c r="AF264" s="141"/>
      <c r="AG264" s="141"/>
      <c r="AH264" s="141"/>
      <c r="AI264" s="141"/>
      <c r="AJ264" s="141"/>
      <c r="AK264" s="141"/>
      <c r="AL264" s="141"/>
      <c r="AM264" s="141"/>
      <c r="AN264" s="141"/>
      <c r="AO264" s="142"/>
    </row>
    <row r="265" spans="2:41" ht="3.6" customHeight="1">
      <c r="B265" s="135"/>
      <c r="I265" s="136"/>
      <c r="J265" s="135"/>
      <c r="M265" s="136"/>
      <c r="N265" s="130"/>
      <c r="O265" s="131"/>
      <c r="P265" s="131"/>
      <c r="Q265" s="132"/>
      <c r="R265" s="131"/>
      <c r="AA265" s="136"/>
      <c r="AB265" s="130"/>
      <c r="AC265" s="131"/>
      <c r="AD265" s="131"/>
      <c r="AE265" s="132"/>
      <c r="AF265" s="131"/>
      <c r="AG265" s="131"/>
      <c r="AH265" s="131"/>
      <c r="AI265" s="131"/>
      <c r="AJ265" s="131"/>
      <c r="AK265" s="131"/>
      <c r="AL265" s="131"/>
      <c r="AM265" s="131"/>
      <c r="AN265" s="131"/>
      <c r="AO265" s="132"/>
    </row>
    <row r="266" spans="2:41" ht="13.35" customHeight="1">
      <c r="B266" s="135"/>
      <c r="I266" s="136"/>
      <c r="J266" s="135"/>
      <c r="M266" s="136"/>
      <c r="N266" s="135" t="s">
        <v>167</v>
      </c>
      <c r="Q266" s="136"/>
      <c r="AA266" s="136"/>
      <c r="AB266" s="135" t="s">
        <v>168</v>
      </c>
      <c r="AE266" s="136"/>
      <c r="AO266" s="136"/>
    </row>
    <row r="267" spans="2:41" ht="3.6" customHeight="1">
      <c r="B267" s="135"/>
      <c r="I267" s="136"/>
      <c r="J267" s="135"/>
      <c r="M267" s="136"/>
      <c r="N267" s="140"/>
      <c r="O267" s="141"/>
      <c r="P267" s="141"/>
      <c r="Q267" s="142"/>
      <c r="R267" s="141"/>
      <c r="S267" s="141"/>
      <c r="T267" s="141"/>
      <c r="U267" s="141"/>
      <c r="V267" s="141"/>
      <c r="W267" s="141"/>
      <c r="X267" s="141"/>
      <c r="Y267" s="141"/>
      <c r="Z267" s="141"/>
      <c r="AA267" s="142"/>
      <c r="AB267" s="140"/>
      <c r="AC267" s="141"/>
      <c r="AD267" s="141"/>
      <c r="AE267" s="142"/>
      <c r="AF267" s="141"/>
      <c r="AG267" s="141"/>
      <c r="AH267" s="141"/>
      <c r="AI267" s="141"/>
      <c r="AJ267" s="141"/>
      <c r="AK267" s="141"/>
      <c r="AL267" s="141"/>
      <c r="AM267" s="141"/>
      <c r="AN267" s="141"/>
      <c r="AO267" s="142"/>
    </row>
    <row r="268" spans="2:41" ht="3.6" customHeight="1">
      <c r="B268" s="135"/>
      <c r="I268" s="136"/>
      <c r="J268" s="135"/>
      <c r="M268" s="136"/>
      <c r="N268" s="130"/>
      <c r="O268" s="131"/>
      <c r="P268" s="131"/>
      <c r="Q268" s="132"/>
      <c r="R268" s="130"/>
      <c r="S268" s="131"/>
      <c r="T268" s="131"/>
      <c r="U268" s="131"/>
      <c r="V268" s="131"/>
      <c r="W268" s="131"/>
      <c r="X268" s="131"/>
      <c r="Y268" s="131"/>
      <c r="Z268" s="131"/>
      <c r="AA268" s="131"/>
      <c r="AB268" s="131"/>
      <c r="AC268" s="131"/>
      <c r="AD268" s="131"/>
      <c r="AE268" s="131"/>
      <c r="AF268" s="131"/>
      <c r="AG268" s="131"/>
      <c r="AH268" s="131"/>
      <c r="AI268" s="131"/>
      <c r="AJ268" s="131"/>
      <c r="AK268" s="131"/>
      <c r="AL268" s="131"/>
      <c r="AM268" s="131"/>
      <c r="AN268" s="131"/>
      <c r="AO268" s="132"/>
    </row>
    <row r="269" spans="2:41" ht="13.35" customHeight="1">
      <c r="B269" s="135"/>
      <c r="I269" s="136"/>
      <c r="J269" s="135"/>
      <c r="M269" s="136"/>
      <c r="N269" s="135" t="s">
        <v>169</v>
      </c>
      <c r="Q269" s="136"/>
      <c r="R269" s="135"/>
      <c r="AO269" s="136"/>
    </row>
    <row r="270" spans="2:41" ht="3.6" customHeight="1">
      <c r="B270" s="140"/>
      <c r="C270" s="141"/>
      <c r="D270" s="141"/>
      <c r="E270" s="141"/>
      <c r="F270" s="141"/>
      <c r="G270" s="141"/>
      <c r="H270" s="141"/>
      <c r="I270" s="142"/>
      <c r="J270" s="140"/>
      <c r="K270" s="141"/>
      <c r="L270" s="141"/>
      <c r="M270" s="142"/>
      <c r="N270" s="140"/>
      <c r="O270" s="141"/>
      <c r="P270" s="141"/>
      <c r="Q270" s="142"/>
      <c r="R270" s="140"/>
      <c r="S270" s="141"/>
      <c r="T270" s="141"/>
      <c r="U270" s="141"/>
      <c r="V270" s="141"/>
      <c r="W270" s="141"/>
      <c r="X270" s="141"/>
      <c r="Y270" s="141"/>
      <c r="Z270" s="141"/>
      <c r="AA270" s="141"/>
      <c r="AB270" s="141"/>
      <c r="AC270" s="141"/>
      <c r="AD270" s="141"/>
      <c r="AE270" s="141"/>
      <c r="AF270" s="141"/>
      <c r="AG270" s="141"/>
      <c r="AH270" s="141"/>
      <c r="AI270" s="141"/>
      <c r="AJ270" s="141"/>
      <c r="AK270" s="141"/>
      <c r="AL270" s="141"/>
      <c r="AM270" s="141"/>
      <c r="AN270" s="141"/>
      <c r="AO270" s="142"/>
    </row>
    <row r="271" spans="2:41" ht="3.6" customHeight="1">
      <c r="B271" s="130"/>
      <c r="C271" s="131"/>
      <c r="D271" s="131"/>
      <c r="E271" s="131"/>
      <c r="F271" s="131"/>
      <c r="G271" s="131"/>
      <c r="H271" s="131"/>
      <c r="I271" s="132"/>
      <c r="J271" s="130"/>
      <c r="K271" s="131"/>
      <c r="L271" s="131"/>
      <c r="M271" s="132"/>
      <c r="N271" s="130"/>
      <c r="O271" s="131"/>
      <c r="P271" s="131"/>
      <c r="Q271" s="132"/>
      <c r="R271" s="130"/>
      <c r="S271" s="131"/>
      <c r="T271" s="131"/>
      <c r="U271" s="131"/>
      <c r="V271" s="131"/>
      <c r="W271" s="131"/>
      <c r="X271" s="131"/>
      <c r="Y271" s="131"/>
      <c r="Z271" s="131"/>
      <c r="AA271" s="131"/>
      <c r="AB271" s="131"/>
      <c r="AC271" s="131"/>
      <c r="AD271" s="131"/>
      <c r="AE271" s="131"/>
      <c r="AF271" s="131"/>
      <c r="AG271" s="131"/>
      <c r="AH271" s="131"/>
      <c r="AI271" s="131"/>
      <c r="AJ271" s="131"/>
      <c r="AK271" s="131"/>
      <c r="AL271" s="131"/>
      <c r="AM271" s="131"/>
      <c r="AN271" s="131"/>
      <c r="AO271" s="132"/>
    </row>
    <row r="272" spans="2:41" ht="13.35" customHeight="1">
      <c r="B272" s="135" t="s">
        <v>174</v>
      </c>
      <c r="I272" s="136"/>
      <c r="J272" s="135" t="s">
        <v>175</v>
      </c>
      <c r="M272" s="136"/>
      <c r="N272" s="135" t="s">
        <v>52</v>
      </c>
      <c r="Q272" s="136"/>
      <c r="R272" s="135"/>
      <c r="AO272" s="136"/>
    </row>
    <row r="273" spans="2:41" ht="3.6" customHeight="1">
      <c r="B273" s="135"/>
      <c r="I273" s="136"/>
      <c r="J273" s="135"/>
      <c r="M273" s="136"/>
      <c r="N273" s="140"/>
      <c r="O273" s="141"/>
      <c r="P273" s="141"/>
      <c r="Q273" s="142"/>
      <c r="R273" s="140"/>
      <c r="S273" s="141"/>
      <c r="T273" s="141"/>
      <c r="U273" s="141"/>
      <c r="V273" s="141"/>
      <c r="W273" s="141"/>
      <c r="X273" s="141"/>
      <c r="Y273" s="141"/>
      <c r="Z273" s="141"/>
      <c r="AA273" s="141"/>
      <c r="AB273" s="141"/>
      <c r="AC273" s="141"/>
      <c r="AD273" s="141"/>
      <c r="AE273" s="141"/>
      <c r="AF273" s="141"/>
      <c r="AG273" s="141"/>
      <c r="AH273" s="141"/>
      <c r="AI273" s="141"/>
      <c r="AJ273" s="141"/>
      <c r="AK273" s="141"/>
      <c r="AL273" s="141"/>
      <c r="AM273" s="141"/>
      <c r="AN273" s="141"/>
      <c r="AO273" s="142"/>
    </row>
    <row r="274" spans="2:41" ht="3.6" customHeight="1">
      <c r="B274" s="135"/>
      <c r="I274" s="136"/>
      <c r="J274" s="135"/>
      <c r="M274" s="136"/>
      <c r="N274" s="130"/>
      <c r="O274" s="131"/>
      <c r="P274" s="131"/>
      <c r="Q274" s="132"/>
      <c r="R274" s="130"/>
      <c r="S274" s="131"/>
      <c r="T274" s="131"/>
      <c r="U274" s="131"/>
      <c r="V274" s="131"/>
      <c r="W274" s="131"/>
      <c r="X274" s="131"/>
      <c r="Y274" s="131"/>
      <c r="Z274" s="131"/>
      <c r="AA274" s="131"/>
      <c r="AB274" s="131"/>
      <c r="AC274" s="131"/>
      <c r="AD274" s="131"/>
      <c r="AE274" s="132"/>
      <c r="AF274" s="135"/>
      <c r="AK274" s="136"/>
      <c r="AO274" s="136"/>
    </row>
    <row r="275" spans="2:41" ht="13.35" customHeight="1">
      <c r="B275" s="135"/>
      <c r="I275" s="136"/>
      <c r="J275" s="135"/>
      <c r="M275" s="136"/>
      <c r="N275" s="135" t="s">
        <v>177</v>
      </c>
      <c r="Q275" s="136"/>
      <c r="R275" s="135"/>
      <c r="AE275" s="136"/>
      <c r="AF275" s="135" t="s">
        <v>176</v>
      </c>
      <c r="AK275" s="136"/>
      <c r="AM275" s="202" t="s">
        <v>13</v>
      </c>
      <c r="AN275" s="124" t="s">
        <v>34</v>
      </c>
      <c r="AO275" s="136"/>
    </row>
    <row r="276" spans="2:41" ht="3.6" customHeight="1">
      <c r="B276" s="135"/>
      <c r="I276" s="136"/>
      <c r="J276" s="135"/>
      <c r="M276" s="136"/>
      <c r="N276" s="140"/>
      <c r="O276" s="141"/>
      <c r="P276" s="141"/>
      <c r="Q276" s="142"/>
      <c r="R276" s="140"/>
      <c r="S276" s="141"/>
      <c r="T276" s="141"/>
      <c r="U276" s="141"/>
      <c r="V276" s="141"/>
      <c r="W276" s="141"/>
      <c r="X276" s="141"/>
      <c r="Y276" s="141"/>
      <c r="Z276" s="141"/>
      <c r="AA276" s="141"/>
      <c r="AB276" s="141"/>
      <c r="AC276" s="141"/>
      <c r="AD276" s="141"/>
      <c r="AE276" s="142"/>
      <c r="AF276" s="140"/>
      <c r="AG276" s="141"/>
      <c r="AH276" s="141"/>
      <c r="AI276" s="141"/>
      <c r="AJ276" s="141"/>
      <c r="AK276" s="142"/>
      <c r="AM276" s="141"/>
      <c r="AN276" s="141"/>
      <c r="AO276" s="142"/>
    </row>
    <row r="277" spans="2:41" ht="3.6" customHeight="1">
      <c r="B277" s="135"/>
      <c r="I277" s="136"/>
      <c r="J277" s="135"/>
      <c r="M277" s="136"/>
      <c r="N277" s="130"/>
      <c r="O277" s="131"/>
      <c r="P277" s="131"/>
      <c r="Q277" s="132"/>
      <c r="R277" s="130"/>
      <c r="S277" s="131"/>
      <c r="T277" s="131"/>
      <c r="U277" s="131"/>
      <c r="V277" s="131"/>
      <c r="W277" s="131"/>
      <c r="X277" s="131"/>
      <c r="Y277" s="131"/>
      <c r="Z277" s="131"/>
      <c r="AA277" s="131"/>
      <c r="AB277" s="131"/>
      <c r="AC277" s="131"/>
      <c r="AD277" s="131"/>
      <c r="AE277" s="131"/>
      <c r="AF277" s="131"/>
      <c r="AG277" s="131"/>
      <c r="AH277" s="131"/>
      <c r="AI277" s="131"/>
      <c r="AJ277" s="131"/>
      <c r="AK277" s="131"/>
      <c r="AL277" s="131"/>
      <c r="AM277" s="131"/>
      <c r="AN277" s="131"/>
      <c r="AO277" s="132"/>
    </row>
    <row r="278" spans="2:41" ht="13.35" customHeight="1">
      <c r="B278" s="135"/>
      <c r="I278" s="136"/>
      <c r="J278" s="135"/>
      <c r="M278" s="136"/>
      <c r="N278" s="135" t="s">
        <v>179</v>
      </c>
      <c r="Q278" s="136"/>
      <c r="R278" s="135"/>
      <c r="AO278" s="136"/>
    </row>
    <row r="279" spans="2:41" ht="3.6" customHeight="1">
      <c r="B279" s="135"/>
      <c r="I279" s="136"/>
      <c r="J279" s="135"/>
      <c r="M279" s="136"/>
      <c r="N279" s="140"/>
      <c r="O279" s="141"/>
      <c r="P279" s="141"/>
      <c r="Q279" s="142"/>
      <c r="R279" s="140"/>
      <c r="S279" s="141"/>
      <c r="T279" s="141"/>
      <c r="U279" s="141"/>
      <c r="V279" s="141"/>
      <c r="W279" s="141"/>
      <c r="X279" s="141"/>
      <c r="Y279" s="141"/>
      <c r="Z279" s="141"/>
      <c r="AA279" s="141"/>
      <c r="AB279" s="141"/>
      <c r="AC279" s="141"/>
      <c r="AD279" s="141"/>
      <c r="AE279" s="141"/>
      <c r="AF279" s="141"/>
      <c r="AG279" s="141"/>
      <c r="AH279" s="141"/>
      <c r="AI279" s="141"/>
      <c r="AJ279" s="141"/>
      <c r="AK279" s="141"/>
      <c r="AL279" s="141"/>
      <c r="AM279" s="141"/>
      <c r="AN279" s="141"/>
      <c r="AO279" s="142"/>
    </row>
    <row r="280" spans="2:41" ht="3.6" customHeight="1">
      <c r="B280" s="135"/>
      <c r="I280" s="136"/>
      <c r="J280" s="135"/>
      <c r="M280" s="136"/>
      <c r="N280" s="135"/>
      <c r="Q280" s="136"/>
      <c r="T280" s="136"/>
      <c r="Y280" s="135"/>
      <c r="AB280" s="136"/>
      <c r="AC280" s="130"/>
      <c r="AD280" s="131"/>
      <c r="AE280" s="131"/>
      <c r="AF280" s="132"/>
      <c r="AG280" s="135"/>
      <c r="AI280" s="136"/>
      <c r="AJ280" s="130"/>
      <c r="AK280" s="131"/>
      <c r="AL280" s="131"/>
      <c r="AM280" s="131"/>
      <c r="AN280" s="131"/>
      <c r="AO280" s="132"/>
    </row>
    <row r="281" spans="2:41" ht="13.35" customHeight="1">
      <c r="B281" s="135"/>
      <c r="I281" s="136"/>
      <c r="J281" s="135"/>
      <c r="M281" s="136"/>
      <c r="N281" s="135"/>
      <c r="Q281" s="136"/>
      <c r="R281" s="124" t="s">
        <v>15</v>
      </c>
      <c r="T281" s="136"/>
      <c r="Y281" s="135" t="s">
        <v>16</v>
      </c>
      <c r="AB281" s="136"/>
      <c r="AC281" s="135"/>
      <c r="AF281" s="136"/>
      <c r="AG281" s="135" t="s">
        <v>56</v>
      </c>
      <c r="AI281" s="136"/>
      <c r="AJ281" s="135"/>
      <c r="AO281" s="136"/>
    </row>
    <row r="282" spans="2:41" ht="3.6" customHeight="1">
      <c r="B282" s="135"/>
      <c r="I282" s="136"/>
      <c r="J282" s="135"/>
      <c r="M282" s="136"/>
      <c r="N282" s="135"/>
      <c r="Q282" s="136"/>
      <c r="R282" s="141"/>
      <c r="S282" s="141"/>
      <c r="T282" s="142"/>
      <c r="U282" s="141"/>
      <c r="Y282" s="140"/>
      <c r="Z282" s="141"/>
      <c r="AA282" s="141"/>
      <c r="AB282" s="142"/>
      <c r="AC282" s="140"/>
      <c r="AD282" s="141"/>
      <c r="AE282" s="141"/>
      <c r="AF282" s="142"/>
      <c r="AG282" s="140"/>
      <c r="AH282" s="141"/>
      <c r="AI282" s="142"/>
      <c r="AJ282" s="140"/>
      <c r="AK282" s="141"/>
      <c r="AL282" s="141"/>
      <c r="AM282" s="141"/>
      <c r="AN282" s="141"/>
      <c r="AO282" s="142"/>
    </row>
    <row r="283" spans="2:41" ht="3.6" customHeight="1">
      <c r="B283" s="135"/>
      <c r="I283" s="136"/>
      <c r="J283" s="135"/>
      <c r="M283" s="136"/>
      <c r="N283" s="135"/>
      <c r="Q283" s="136"/>
      <c r="R283" s="131"/>
      <c r="S283" s="131"/>
      <c r="T283" s="132"/>
      <c r="U283" s="131"/>
      <c r="V283" s="131"/>
      <c r="W283" s="131"/>
      <c r="X283" s="131"/>
      <c r="Y283" s="131"/>
      <c r="Z283" s="131"/>
      <c r="AA283" s="131"/>
      <c r="AB283" s="131"/>
      <c r="AC283" s="132"/>
      <c r="AD283" s="130"/>
      <c r="AE283" s="131"/>
      <c r="AF283" s="132"/>
      <c r="AG283" s="131"/>
      <c r="AH283" s="131"/>
      <c r="AI283" s="131"/>
      <c r="AJ283" s="131"/>
      <c r="AK283" s="131"/>
      <c r="AL283" s="131"/>
      <c r="AM283" s="131"/>
      <c r="AN283" s="131"/>
      <c r="AO283" s="132"/>
    </row>
    <row r="284" spans="2:41" ht="13.35" customHeight="1">
      <c r="B284" s="135"/>
      <c r="I284" s="136"/>
      <c r="J284" s="135"/>
      <c r="M284" s="136"/>
      <c r="N284" s="135" t="s">
        <v>180</v>
      </c>
      <c r="Q284" s="136"/>
      <c r="R284" s="124" t="s">
        <v>17</v>
      </c>
      <c r="T284" s="136"/>
      <c r="AC284" s="136"/>
      <c r="AD284" s="135" t="s">
        <v>18</v>
      </c>
      <c r="AF284" s="136"/>
      <c r="AO284" s="136"/>
    </row>
    <row r="285" spans="2:41" ht="3.6" customHeight="1">
      <c r="B285" s="135"/>
      <c r="I285" s="136"/>
      <c r="J285" s="135"/>
      <c r="M285" s="136"/>
      <c r="N285" s="135"/>
      <c r="Q285" s="136"/>
      <c r="R285" s="141"/>
      <c r="S285" s="141"/>
      <c r="T285" s="142"/>
      <c r="U285" s="141"/>
      <c r="V285" s="141"/>
      <c r="W285" s="141"/>
      <c r="X285" s="141"/>
      <c r="Y285" s="141"/>
      <c r="Z285" s="141"/>
      <c r="AA285" s="141"/>
      <c r="AB285" s="141"/>
      <c r="AC285" s="142"/>
      <c r="AD285" s="140"/>
      <c r="AE285" s="141"/>
      <c r="AF285" s="142"/>
      <c r="AG285" s="141"/>
      <c r="AH285" s="141"/>
      <c r="AI285" s="141"/>
      <c r="AJ285" s="141"/>
      <c r="AK285" s="141"/>
      <c r="AL285" s="141"/>
      <c r="AM285" s="141"/>
      <c r="AN285" s="141"/>
      <c r="AO285" s="142"/>
    </row>
    <row r="286" spans="2:41" ht="3.6" customHeight="1">
      <c r="B286" s="135"/>
      <c r="I286" s="136"/>
      <c r="J286" s="135"/>
      <c r="M286" s="136"/>
      <c r="N286" s="135"/>
      <c r="Q286" s="136"/>
      <c r="R286" s="131"/>
      <c r="S286" s="131"/>
      <c r="T286" s="132"/>
      <c r="U286" s="131"/>
      <c r="V286" s="131"/>
      <c r="W286" s="131"/>
      <c r="X286" s="131"/>
      <c r="Y286" s="131"/>
      <c r="Z286" s="131"/>
      <c r="AA286" s="131"/>
      <c r="AB286" s="131"/>
      <c r="AC286" s="132"/>
      <c r="AD286" s="130"/>
      <c r="AE286" s="131"/>
      <c r="AF286" s="132"/>
      <c r="AG286" s="131"/>
      <c r="AH286" s="131"/>
      <c r="AI286" s="131"/>
      <c r="AJ286" s="131"/>
      <c r="AK286" s="131"/>
      <c r="AL286" s="131"/>
      <c r="AM286" s="131"/>
      <c r="AN286" s="131"/>
      <c r="AO286" s="132"/>
    </row>
    <row r="287" spans="2:41" ht="13.35" customHeight="1">
      <c r="B287" s="135"/>
      <c r="I287" s="136"/>
      <c r="J287" s="135"/>
      <c r="M287" s="136"/>
      <c r="N287" s="135"/>
      <c r="Q287" s="136"/>
      <c r="R287" s="124" t="s">
        <v>19</v>
      </c>
      <c r="T287" s="136"/>
      <c r="AC287" s="136"/>
      <c r="AD287" s="135" t="s">
        <v>20</v>
      </c>
      <c r="AF287" s="136"/>
      <c r="AO287" s="136"/>
    </row>
    <row r="288" spans="2:41" ht="3.6" customHeight="1">
      <c r="B288" s="135"/>
      <c r="I288" s="136"/>
      <c r="J288" s="140"/>
      <c r="K288" s="141"/>
      <c r="L288" s="141"/>
      <c r="M288" s="142"/>
      <c r="N288" s="140"/>
      <c r="O288" s="141"/>
      <c r="P288" s="141"/>
      <c r="Q288" s="142"/>
      <c r="R288" s="141"/>
      <c r="S288" s="141"/>
      <c r="T288" s="142"/>
      <c r="U288" s="141"/>
      <c r="V288" s="141"/>
      <c r="W288" s="141"/>
      <c r="X288" s="141"/>
      <c r="Y288" s="141"/>
      <c r="Z288" s="141"/>
      <c r="AA288" s="141"/>
      <c r="AB288" s="141"/>
      <c r="AC288" s="142"/>
      <c r="AD288" s="140"/>
      <c r="AE288" s="141"/>
      <c r="AF288" s="142"/>
      <c r="AG288" s="141"/>
      <c r="AH288" s="141"/>
      <c r="AI288" s="141"/>
      <c r="AJ288" s="141"/>
      <c r="AK288" s="141"/>
      <c r="AL288" s="141"/>
      <c r="AM288" s="141"/>
      <c r="AN288" s="141"/>
      <c r="AO288" s="142"/>
    </row>
    <row r="289" spans="2:41" ht="3.6" customHeight="1">
      <c r="B289" s="135"/>
      <c r="I289" s="136"/>
      <c r="J289" s="130"/>
      <c r="K289" s="131"/>
      <c r="L289" s="131"/>
      <c r="M289" s="132"/>
      <c r="N289" s="130"/>
      <c r="O289" s="131"/>
      <c r="P289" s="131"/>
      <c r="Q289" s="132"/>
      <c r="R289" s="130"/>
      <c r="S289" s="131"/>
      <c r="T289" s="131"/>
      <c r="U289" s="131"/>
      <c r="V289" s="131"/>
      <c r="W289" s="131"/>
      <c r="X289" s="131"/>
      <c r="Y289" s="131"/>
      <c r="Z289" s="131"/>
      <c r="AA289" s="131"/>
      <c r="AB289" s="131"/>
      <c r="AC289" s="131"/>
      <c r="AD289" s="131"/>
      <c r="AE289" s="131"/>
      <c r="AF289" s="131"/>
      <c r="AG289" s="131"/>
      <c r="AH289" s="131"/>
      <c r="AI289" s="131"/>
      <c r="AJ289" s="131"/>
      <c r="AK289" s="131"/>
      <c r="AL289" s="131"/>
      <c r="AM289" s="131"/>
      <c r="AN289" s="131"/>
      <c r="AO289" s="132"/>
    </row>
    <row r="290" spans="2:41" ht="13.35" customHeight="1">
      <c r="B290" s="135"/>
      <c r="I290" s="136"/>
      <c r="J290" s="135" t="s">
        <v>181</v>
      </c>
      <c r="M290" s="136"/>
      <c r="N290" s="135" t="s">
        <v>52</v>
      </c>
      <c r="Q290" s="136"/>
      <c r="R290" s="135"/>
      <c r="AO290" s="136"/>
    </row>
    <row r="291" spans="2:41" ht="3.6" customHeight="1">
      <c r="B291" s="135"/>
      <c r="I291" s="136"/>
      <c r="J291" s="135"/>
      <c r="M291" s="136"/>
      <c r="N291" s="140"/>
      <c r="O291" s="141"/>
      <c r="P291" s="141"/>
      <c r="Q291" s="142"/>
      <c r="R291" s="140"/>
      <c r="S291" s="141"/>
      <c r="T291" s="141"/>
      <c r="U291" s="141"/>
      <c r="V291" s="141"/>
      <c r="W291" s="141"/>
      <c r="X291" s="141"/>
      <c r="Y291" s="141"/>
      <c r="Z291" s="141"/>
      <c r="AA291" s="141"/>
      <c r="AB291" s="141"/>
      <c r="AC291" s="141"/>
      <c r="AD291" s="141"/>
      <c r="AE291" s="141"/>
      <c r="AF291" s="141"/>
      <c r="AG291" s="141"/>
      <c r="AH291" s="141"/>
      <c r="AI291" s="141"/>
      <c r="AJ291" s="141"/>
      <c r="AK291" s="141"/>
      <c r="AL291" s="141"/>
      <c r="AM291" s="141"/>
      <c r="AN291" s="141"/>
      <c r="AO291" s="142"/>
    </row>
    <row r="292" spans="2:41" ht="3.6" customHeight="1">
      <c r="B292" s="135"/>
      <c r="I292" s="136"/>
      <c r="J292" s="135"/>
      <c r="M292" s="136"/>
      <c r="N292" s="130"/>
      <c r="O292" s="131"/>
      <c r="P292" s="131"/>
      <c r="Q292" s="132"/>
      <c r="R292" s="130"/>
      <c r="S292" s="131"/>
      <c r="T292" s="131"/>
      <c r="U292" s="131"/>
      <c r="V292" s="131"/>
      <c r="W292" s="131"/>
      <c r="X292" s="131"/>
      <c r="Y292" s="131"/>
      <c r="Z292" s="131"/>
      <c r="AA292" s="131"/>
      <c r="AB292" s="131"/>
      <c r="AC292" s="131"/>
      <c r="AD292" s="131"/>
      <c r="AE292" s="132"/>
      <c r="AF292" s="135"/>
      <c r="AK292" s="136"/>
      <c r="AO292" s="136"/>
    </row>
    <row r="293" spans="2:41" ht="13.35" customHeight="1">
      <c r="B293" s="135"/>
      <c r="I293" s="136"/>
      <c r="J293" s="135"/>
      <c r="M293" s="136"/>
      <c r="N293" s="135" t="s">
        <v>177</v>
      </c>
      <c r="Q293" s="136"/>
      <c r="R293" s="135"/>
      <c r="AE293" s="136"/>
      <c r="AF293" s="135" t="s">
        <v>176</v>
      </c>
      <c r="AK293" s="136"/>
      <c r="AM293" s="202" t="s">
        <v>13</v>
      </c>
      <c r="AN293" s="124" t="s">
        <v>34</v>
      </c>
      <c r="AO293" s="136"/>
    </row>
    <row r="294" spans="2:41" ht="3.6" customHeight="1">
      <c r="B294" s="135"/>
      <c r="I294" s="136"/>
      <c r="J294" s="135"/>
      <c r="M294" s="136"/>
      <c r="N294" s="140"/>
      <c r="O294" s="141"/>
      <c r="P294" s="141"/>
      <c r="Q294" s="142"/>
      <c r="R294" s="140"/>
      <c r="S294" s="141"/>
      <c r="T294" s="141"/>
      <c r="U294" s="141"/>
      <c r="V294" s="141"/>
      <c r="W294" s="141"/>
      <c r="X294" s="141"/>
      <c r="Y294" s="141"/>
      <c r="Z294" s="141"/>
      <c r="AA294" s="141"/>
      <c r="AB294" s="141"/>
      <c r="AC294" s="141"/>
      <c r="AD294" s="141"/>
      <c r="AE294" s="142"/>
      <c r="AF294" s="140"/>
      <c r="AG294" s="141"/>
      <c r="AH294" s="141"/>
      <c r="AI294" s="141"/>
      <c r="AJ294" s="141"/>
      <c r="AK294" s="142"/>
      <c r="AM294" s="141"/>
      <c r="AN294" s="141"/>
      <c r="AO294" s="142"/>
    </row>
    <row r="295" spans="2:41" ht="3.6" customHeight="1">
      <c r="B295" s="135"/>
      <c r="I295" s="136"/>
      <c r="J295" s="135"/>
      <c r="M295" s="136"/>
      <c r="N295" s="130"/>
      <c r="O295" s="131"/>
      <c r="P295" s="131"/>
      <c r="Q295" s="132"/>
      <c r="R295" s="130"/>
      <c r="S295" s="131"/>
      <c r="T295" s="131"/>
      <c r="U295" s="131"/>
      <c r="V295" s="131"/>
      <c r="W295" s="131"/>
      <c r="X295" s="131"/>
      <c r="Y295" s="131"/>
      <c r="Z295" s="131"/>
      <c r="AA295" s="131"/>
      <c r="AB295" s="131"/>
      <c r="AC295" s="131"/>
      <c r="AD295" s="131"/>
      <c r="AE295" s="131"/>
      <c r="AF295" s="131"/>
      <c r="AG295" s="131"/>
      <c r="AH295" s="131"/>
      <c r="AI295" s="131"/>
      <c r="AJ295" s="131"/>
      <c r="AK295" s="131"/>
      <c r="AL295" s="131"/>
      <c r="AM295" s="131"/>
      <c r="AN295" s="131"/>
      <c r="AO295" s="132"/>
    </row>
    <row r="296" spans="2:41" ht="13.35" customHeight="1">
      <c r="B296" s="135"/>
      <c r="I296" s="136"/>
      <c r="J296" s="135"/>
      <c r="M296" s="136"/>
      <c r="N296" s="135" t="s">
        <v>179</v>
      </c>
      <c r="Q296" s="136"/>
      <c r="R296" s="135"/>
      <c r="AO296" s="136"/>
    </row>
    <row r="297" spans="2:41" ht="3.6" customHeight="1">
      <c r="B297" s="135"/>
      <c r="I297" s="136"/>
      <c r="J297" s="135"/>
      <c r="M297" s="136"/>
      <c r="N297" s="140"/>
      <c r="O297" s="141"/>
      <c r="P297" s="141"/>
      <c r="Q297" s="142"/>
      <c r="R297" s="140"/>
      <c r="S297" s="141"/>
      <c r="T297" s="141"/>
      <c r="U297" s="141"/>
      <c r="V297" s="141"/>
      <c r="W297" s="141"/>
      <c r="X297" s="141"/>
      <c r="Y297" s="141"/>
      <c r="Z297" s="141"/>
      <c r="AA297" s="141"/>
      <c r="AB297" s="141"/>
      <c r="AC297" s="141"/>
      <c r="AD297" s="141"/>
      <c r="AE297" s="141"/>
      <c r="AF297" s="141"/>
      <c r="AG297" s="141"/>
      <c r="AH297" s="141"/>
      <c r="AI297" s="141"/>
      <c r="AJ297" s="141"/>
      <c r="AK297" s="141"/>
      <c r="AL297" s="141"/>
      <c r="AM297" s="141"/>
      <c r="AN297" s="141"/>
      <c r="AO297" s="142"/>
    </row>
    <row r="298" spans="2:41" ht="3.6" customHeight="1">
      <c r="B298" s="135"/>
      <c r="I298" s="136"/>
      <c r="J298" s="135"/>
      <c r="M298" s="136"/>
      <c r="N298" s="135"/>
      <c r="Q298" s="136"/>
      <c r="T298" s="136"/>
      <c r="Y298" s="135"/>
      <c r="AB298" s="136"/>
      <c r="AC298" s="130"/>
      <c r="AD298" s="131"/>
      <c r="AE298" s="131"/>
      <c r="AF298" s="132"/>
      <c r="AG298" s="135"/>
      <c r="AI298" s="136"/>
      <c r="AJ298" s="130"/>
      <c r="AK298" s="131"/>
      <c r="AL298" s="131"/>
      <c r="AM298" s="131"/>
      <c r="AN298" s="131"/>
      <c r="AO298" s="132"/>
    </row>
    <row r="299" spans="2:41" ht="13.35" customHeight="1">
      <c r="B299" s="135"/>
      <c r="I299" s="136"/>
      <c r="J299" s="135"/>
      <c r="M299" s="136"/>
      <c r="N299" s="135"/>
      <c r="Q299" s="136"/>
      <c r="R299" s="124" t="s">
        <v>15</v>
      </c>
      <c r="T299" s="136"/>
      <c r="Y299" s="135" t="s">
        <v>16</v>
      </c>
      <c r="AB299" s="136"/>
      <c r="AC299" s="135"/>
      <c r="AF299" s="136"/>
      <c r="AG299" s="135" t="s">
        <v>56</v>
      </c>
      <c r="AI299" s="136"/>
      <c r="AJ299" s="135"/>
      <c r="AO299" s="136"/>
    </row>
    <row r="300" spans="2:41" ht="3.6" customHeight="1">
      <c r="B300" s="135"/>
      <c r="I300" s="136"/>
      <c r="J300" s="135"/>
      <c r="M300" s="136"/>
      <c r="N300" s="135"/>
      <c r="Q300" s="136"/>
      <c r="R300" s="141"/>
      <c r="S300" s="141"/>
      <c r="T300" s="142"/>
      <c r="U300" s="141"/>
      <c r="Y300" s="140"/>
      <c r="Z300" s="141"/>
      <c r="AA300" s="141"/>
      <c r="AB300" s="142"/>
      <c r="AC300" s="140"/>
      <c r="AD300" s="141"/>
      <c r="AE300" s="141"/>
      <c r="AF300" s="142"/>
      <c r="AG300" s="140"/>
      <c r="AH300" s="141"/>
      <c r="AI300" s="142"/>
      <c r="AJ300" s="140"/>
      <c r="AK300" s="141"/>
      <c r="AL300" s="141"/>
      <c r="AM300" s="141"/>
      <c r="AN300" s="141"/>
      <c r="AO300" s="142"/>
    </row>
    <row r="301" spans="2:41" ht="3.6" customHeight="1">
      <c r="B301" s="135"/>
      <c r="I301" s="136"/>
      <c r="J301" s="135"/>
      <c r="M301" s="136"/>
      <c r="N301" s="135"/>
      <c r="Q301" s="136"/>
      <c r="R301" s="131"/>
      <c r="S301" s="131"/>
      <c r="T301" s="132"/>
      <c r="U301" s="131"/>
      <c r="V301" s="131"/>
      <c r="W301" s="131"/>
      <c r="X301" s="131"/>
      <c r="Y301" s="131"/>
      <c r="Z301" s="131"/>
      <c r="AA301" s="131"/>
      <c r="AB301" s="131"/>
      <c r="AC301" s="132"/>
      <c r="AD301" s="130"/>
      <c r="AE301" s="131"/>
      <c r="AF301" s="132"/>
      <c r="AG301" s="131"/>
      <c r="AH301" s="131"/>
      <c r="AI301" s="131"/>
      <c r="AJ301" s="131"/>
      <c r="AK301" s="131"/>
      <c r="AL301" s="131"/>
      <c r="AM301" s="131"/>
      <c r="AN301" s="131"/>
      <c r="AO301" s="132"/>
    </row>
    <row r="302" spans="2:41" ht="13.35" customHeight="1">
      <c r="B302" s="135"/>
      <c r="I302" s="136"/>
      <c r="J302" s="135"/>
      <c r="M302" s="136"/>
      <c r="N302" s="135" t="s">
        <v>180</v>
      </c>
      <c r="Q302" s="136"/>
      <c r="R302" s="124" t="s">
        <v>17</v>
      </c>
      <c r="T302" s="136"/>
      <c r="AC302" s="136"/>
      <c r="AD302" s="135" t="s">
        <v>18</v>
      </c>
      <c r="AF302" s="136"/>
      <c r="AO302" s="136"/>
    </row>
    <row r="303" spans="2:41" ht="3.6" customHeight="1">
      <c r="B303" s="135"/>
      <c r="I303" s="136"/>
      <c r="J303" s="135"/>
      <c r="M303" s="136"/>
      <c r="N303" s="135"/>
      <c r="Q303" s="136"/>
      <c r="R303" s="141"/>
      <c r="S303" s="141"/>
      <c r="T303" s="142"/>
      <c r="U303" s="141"/>
      <c r="V303" s="141"/>
      <c r="W303" s="141"/>
      <c r="X303" s="141"/>
      <c r="Y303" s="141"/>
      <c r="Z303" s="141"/>
      <c r="AA303" s="141"/>
      <c r="AB303" s="141"/>
      <c r="AC303" s="142"/>
      <c r="AD303" s="140"/>
      <c r="AE303" s="141"/>
      <c r="AF303" s="142"/>
      <c r="AG303" s="141"/>
      <c r="AH303" s="141"/>
      <c r="AI303" s="141"/>
      <c r="AJ303" s="141"/>
      <c r="AK303" s="141"/>
      <c r="AL303" s="141"/>
      <c r="AM303" s="141"/>
      <c r="AN303" s="141"/>
      <c r="AO303" s="142"/>
    </row>
    <row r="304" spans="2:41" ht="3.6" customHeight="1">
      <c r="B304" s="135"/>
      <c r="I304" s="136"/>
      <c r="J304" s="135"/>
      <c r="M304" s="136"/>
      <c r="N304" s="135"/>
      <c r="Q304" s="136"/>
      <c r="R304" s="131"/>
      <c r="S304" s="131"/>
      <c r="T304" s="132"/>
      <c r="U304" s="131"/>
      <c r="V304" s="131"/>
      <c r="W304" s="131"/>
      <c r="X304" s="131"/>
      <c r="Y304" s="131"/>
      <c r="Z304" s="131"/>
      <c r="AA304" s="131"/>
      <c r="AB304" s="131"/>
      <c r="AC304" s="132"/>
      <c r="AD304" s="130"/>
      <c r="AE304" s="131"/>
      <c r="AF304" s="132"/>
      <c r="AG304" s="131"/>
      <c r="AH304" s="131"/>
      <c r="AI304" s="131"/>
      <c r="AJ304" s="131"/>
      <c r="AK304" s="131"/>
      <c r="AL304" s="131"/>
      <c r="AM304" s="131"/>
      <c r="AN304" s="131"/>
      <c r="AO304" s="132"/>
    </row>
    <row r="305" spans="2:41" ht="13.35" customHeight="1">
      <c r="B305" s="135"/>
      <c r="I305" s="136"/>
      <c r="J305" s="135"/>
      <c r="M305" s="136"/>
      <c r="N305" s="135"/>
      <c r="Q305" s="136"/>
      <c r="R305" s="124" t="s">
        <v>19</v>
      </c>
      <c r="T305" s="136"/>
      <c r="AC305" s="136"/>
      <c r="AD305" s="135" t="s">
        <v>20</v>
      </c>
      <c r="AF305" s="136"/>
      <c r="AO305" s="136"/>
    </row>
    <row r="306" spans="2:41" ht="3.6" customHeight="1">
      <c r="B306" s="135"/>
      <c r="I306" s="136"/>
      <c r="J306" s="140"/>
      <c r="K306" s="141"/>
      <c r="L306" s="141"/>
      <c r="M306" s="142"/>
      <c r="N306" s="140"/>
      <c r="O306" s="141"/>
      <c r="P306" s="141"/>
      <c r="Q306" s="142"/>
      <c r="R306" s="141"/>
      <c r="S306" s="141"/>
      <c r="T306" s="142"/>
      <c r="U306" s="141"/>
      <c r="V306" s="141"/>
      <c r="W306" s="141"/>
      <c r="X306" s="141"/>
      <c r="Y306" s="141"/>
      <c r="Z306" s="141"/>
      <c r="AA306" s="141"/>
      <c r="AB306" s="141"/>
      <c r="AC306" s="142"/>
      <c r="AD306" s="140"/>
      <c r="AE306" s="141"/>
      <c r="AF306" s="142"/>
      <c r="AG306" s="141"/>
      <c r="AH306" s="141"/>
      <c r="AI306" s="141"/>
      <c r="AJ306" s="141"/>
      <c r="AK306" s="141"/>
      <c r="AL306" s="141"/>
      <c r="AM306" s="141"/>
      <c r="AN306" s="141"/>
      <c r="AO306" s="142"/>
    </row>
    <row r="307" spans="2:41" ht="3.6" customHeight="1">
      <c r="B307" s="135"/>
      <c r="I307" s="136"/>
      <c r="J307" s="130"/>
      <c r="K307" s="131"/>
      <c r="L307" s="131"/>
      <c r="M307" s="132"/>
      <c r="N307" s="130"/>
      <c r="O307" s="131"/>
      <c r="P307" s="131"/>
      <c r="Q307" s="132"/>
      <c r="R307" s="130"/>
      <c r="S307" s="131"/>
      <c r="T307" s="131"/>
      <c r="U307" s="131"/>
      <c r="V307" s="131"/>
      <c r="W307" s="131"/>
      <c r="X307" s="131"/>
      <c r="Y307" s="131"/>
      <c r="Z307" s="131"/>
      <c r="AA307" s="131"/>
      <c r="AB307" s="131"/>
      <c r="AC307" s="131"/>
      <c r="AD307" s="131"/>
      <c r="AE307" s="131"/>
      <c r="AF307" s="131"/>
      <c r="AG307" s="131"/>
      <c r="AH307" s="131"/>
      <c r="AI307" s="131"/>
      <c r="AJ307" s="131"/>
      <c r="AK307" s="131"/>
      <c r="AL307" s="131"/>
      <c r="AM307" s="131"/>
      <c r="AN307" s="131"/>
      <c r="AO307" s="132"/>
    </row>
    <row r="308" spans="2:41" ht="13.35" customHeight="1">
      <c r="B308" s="135"/>
      <c r="I308" s="136"/>
      <c r="J308" s="135" t="s">
        <v>182</v>
      </c>
      <c r="M308" s="136"/>
      <c r="N308" s="135" t="s">
        <v>52</v>
      </c>
      <c r="Q308" s="136"/>
      <c r="R308" s="135"/>
      <c r="AO308" s="136"/>
    </row>
    <row r="309" spans="2:41" ht="3.6" customHeight="1">
      <c r="B309" s="135"/>
      <c r="I309" s="136"/>
      <c r="J309" s="135"/>
      <c r="M309" s="136"/>
      <c r="N309" s="140"/>
      <c r="O309" s="141"/>
      <c r="P309" s="141"/>
      <c r="Q309" s="142"/>
      <c r="R309" s="140"/>
      <c r="S309" s="141"/>
      <c r="T309" s="141"/>
      <c r="U309" s="141"/>
      <c r="V309" s="141"/>
      <c r="W309" s="141"/>
      <c r="X309" s="141"/>
      <c r="Y309" s="141"/>
      <c r="Z309" s="141"/>
      <c r="AA309" s="141"/>
      <c r="AB309" s="141"/>
      <c r="AC309" s="141"/>
      <c r="AD309" s="141"/>
      <c r="AE309" s="141"/>
      <c r="AF309" s="141"/>
      <c r="AG309" s="141"/>
      <c r="AH309" s="141"/>
      <c r="AI309" s="141"/>
      <c r="AJ309" s="141"/>
      <c r="AK309" s="141"/>
      <c r="AL309" s="141"/>
      <c r="AM309" s="141"/>
      <c r="AN309" s="141"/>
      <c r="AO309" s="142"/>
    </row>
    <row r="310" spans="2:41" ht="3.6" customHeight="1">
      <c r="B310" s="135"/>
      <c r="I310" s="136"/>
      <c r="J310" s="135"/>
      <c r="M310" s="136"/>
      <c r="N310" s="130"/>
      <c r="O310" s="131"/>
      <c r="P310" s="131"/>
      <c r="Q310" s="132"/>
      <c r="R310" s="130"/>
      <c r="S310" s="131"/>
      <c r="T310" s="131"/>
      <c r="U310" s="131"/>
      <c r="V310" s="131"/>
      <c r="W310" s="131"/>
      <c r="X310" s="131"/>
      <c r="Y310" s="131"/>
      <c r="Z310" s="131"/>
      <c r="AA310" s="131"/>
      <c r="AB310" s="131"/>
      <c r="AC310" s="131"/>
      <c r="AD310" s="131"/>
      <c r="AE310" s="132"/>
      <c r="AF310" s="135"/>
      <c r="AK310" s="136"/>
      <c r="AO310" s="136"/>
    </row>
    <row r="311" spans="2:41" ht="13.35" customHeight="1">
      <c r="B311" s="135"/>
      <c r="I311" s="136"/>
      <c r="J311" s="135"/>
      <c r="M311" s="136"/>
      <c r="N311" s="135" t="s">
        <v>177</v>
      </c>
      <c r="Q311" s="136"/>
      <c r="R311" s="135"/>
      <c r="AE311" s="136"/>
      <c r="AF311" s="135" t="s">
        <v>176</v>
      </c>
      <c r="AK311" s="136"/>
      <c r="AM311" s="202" t="s">
        <v>13</v>
      </c>
      <c r="AN311" s="124" t="s">
        <v>34</v>
      </c>
      <c r="AO311" s="136"/>
    </row>
    <row r="312" spans="2:41" ht="3.6" customHeight="1">
      <c r="B312" s="135"/>
      <c r="I312" s="136"/>
      <c r="J312" s="135"/>
      <c r="M312" s="136"/>
      <c r="N312" s="140"/>
      <c r="O312" s="141"/>
      <c r="P312" s="141"/>
      <c r="Q312" s="142"/>
      <c r="R312" s="140"/>
      <c r="S312" s="141"/>
      <c r="T312" s="141"/>
      <c r="U312" s="141"/>
      <c r="V312" s="141"/>
      <c r="W312" s="141"/>
      <c r="X312" s="141"/>
      <c r="Y312" s="141"/>
      <c r="Z312" s="141"/>
      <c r="AA312" s="141"/>
      <c r="AB312" s="141"/>
      <c r="AC312" s="141"/>
      <c r="AD312" s="141"/>
      <c r="AE312" s="142"/>
      <c r="AF312" s="140"/>
      <c r="AG312" s="141"/>
      <c r="AH312" s="141"/>
      <c r="AI312" s="141"/>
      <c r="AJ312" s="141"/>
      <c r="AK312" s="142"/>
      <c r="AM312" s="141"/>
      <c r="AN312" s="141"/>
      <c r="AO312" s="142"/>
    </row>
    <row r="313" spans="2:41" ht="3.6" customHeight="1">
      <c r="B313" s="135"/>
      <c r="I313" s="136"/>
      <c r="J313" s="135"/>
      <c r="M313" s="136"/>
      <c r="N313" s="130"/>
      <c r="O313" s="131"/>
      <c r="P313" s="131"/>
      <c r="Q313" s="132"/>
      <c r="R313" s="130"/>
      <c r="S313" s="131"/>
      <c r="T313" s="131"/>
      <c r="U313" s="131"/>
      <c r="V313" s="131"/>
      <c r="W313" s="131"/>
      <c r="X313" s="131"/>
      <c r="Y313" s="131"/>
      <c r="Z313" s="131"/>
      <c r="AA313" s="131"/>
      <c r="AB313" s="131"/>
      <c r="AC313" s="131"/>
      <c r="AD313" s="131"/>
      <c r="AE313" s="131"/>
      <c r="AF313" s="131"/>
      <c r="AG313" s="131"/>
      <c r="AH313" s="131"/>
      <c r="AI313" s="131"/>
      <c r="AJ313" s="131"/>
      <c r="AK313" s="131"/>
      <c r="AL313" s="131"/>
      <c r="AM313" s="131"/>
      <c r="AN313" s="131"/>
      <c r="AO313" s="132"/>
    </row>
    <row r="314" spans="2:41" ht="13.35" customHeight="1">
      <c r="B314" s="135"/>
      <c r="I314" s="136"/>
      <c r="J314" s="135"/>
      <c r="M314" s="136"/>
      <c r="N314" s="135" t="s">
        <v>179</v>
      </c>
      <c r="Q314" s="136"/>
      <c r="R314" s="135"/>
      <c r="AO314" s="136"/>
    </row>
    <row r="315" spans="2:41" ht="3.6" customHeight="1">
      <c r="B315" s="135"/>
      <c r="I315" s="136"/>
      <c r="J315" s="135"/>
      <c r="M315" s="136"/>
      <c r="N315" s="140"/>
      <c r="O315" s="141"/>
      <c r="P315" s="141"/>
      <c r="Q315" s="142"/>
      <c r="R315" s="140"/>
      <c r="S315" s="141"/>
      <c r="T315" s="141"/>
      <c r="U315" s="141"/>
      <c r="V315" s="141"/>
      <c r="W315" s="141"/>
      <c r="X315" s="141"/>
      <c r="Y315" s="141"/>
      <c r="Z315" s="141"/>
      <c r="AA315" s="141"/>
      <c r="AB315" s="141"/>
      <c r="AC315" s="141"/>
      <c r="AD315" s="141"/>
      <c r="AE315" s="141"/>
      <c r="AF315" s="141"/>
      <c r="AG315" s="141"/>
      <c r="AH315" s="141"/>
      <c r="AI315" s="141"/>
      <c r="AJ315" s="141"/>
      <c r="AK315" s="141"/>
      <c r="AL315" s="141"/>
      <c r="AM315" s="141"/>
      <c r="AN315" s="141"/>
      <c r="AO315" s="142"/>
    </row>
    <row r="316" spans="2:41" ht="3.6" customHeight="1">
      <c r="B316" s="135"/>
      <c r="I316" s="136"/>
      <c r="J316" s="135"/>
      <c r="M316" s="136"/>
      <c r="N316" s="135"/>
      <c r="Q316" s="136"/>
      <c r="T316" s="136"/>
      <c r="Y316" s="135"/>
      <c r="AB316" s="136"/>
      <c r="AC316" s="130"/>
      <c r="AD316" s="131"/>
      <c r="AE316" s="131"/>
      <c r="AF316" s="132"/>
      <c r="AG316" s="135"/>
      <c r="AI316" s="136"/>
      <c r="AJ316" s="130"/>
      <c r="AK316" s="131"/>
      <c r="AL316" s="131"/>
      <c r="AM316" s="131"/>
      <c r="AN316" s="131"/>
      <c r="AO316" s="132"/>
    </row>
    <row r="317" spans="2:41" ht="13.35" customHeight="1">
      <c r="B317" s="135"/>
      <c r="I317" s="136"/>
      <c r="J317" s="135"/>
      <c r="M317" s="136"/>
      <c r="N317" s="135"/>
      <c r="Q317" s="136"/>
      <c r="R317" s="124" t="s">
        <v>15</v>
      </c>
      <c r="T317" s="136"/>
      <c r="Y317" s="135" t="s">
        <v>16</v>
      </c>
      <c r="AB317" s="136"/>
      <c r="AC317" s="135"/>
      <c r="AF317" s="136"/>
      <c r="AG317" s="135" t="s">
        <v>56</v>
      </c>
      <c r="AI317" s="136"/>
      <c r="AJ317" s="135"/>
      <c r="AO317" s="136"/>
    </row>
    <row r="318" spans="2:41" ht="3.6" customHeight="1">
      <c r="B318" s="135"/>
      <c r="I318" s="136"/>
      <c r="J318" s="135"/>
      <c r="M318" s="136"/>
      <c r="N318" s="135"/>
      <c r="Q318" s="136"/>
      <c r="R318" s="141"/>
      <c r="S318" s="141"/>
      <c r="T318" s="142"/>
      <c r="U318" s="141"/>
      <c r="Y318" s="140"/>
      <c r="Z318" s="141"/>
      <c r="AA318" s="141"/>
      <c r="AB318" s="142"/>
      <c r="AC318" s="140"/>
      <c r="AD318" s="141"/>
      <c r="AE318" s="141"/>
      <c r="AF318" s="142"/>
      <c r="AG318" s="140"/>
      <c r="AH318" s="141"/>
      <c r="AI318" s="142"/>
      <c r="AJ318" s="140"/>
      <c r="AK318" s="141"/>
      <c r="AL318" s="141"/>
      <c r="AM318" s="141"/>
      <c r="AN318" s="141"/>
      <c r="AO318" s="142"/>
    </row>
    <row r="319" spans="2:41" ht="3.6" customHeight="1">
      <c r="B319" s="135"/>
      <c r="I319" s="136"/>
      <c r="J319" s="135"/>
      <c r="M319" s="136"/>
      <c r="N319" s="135"/>
      <c r="Q319" s="136"/>
      <c r="R319" s="131"/>
      <c r="S319" s="131"/>
      <c r="T319" s="132"/>
      <c r="U319" s="131"/>
      <c r="V319" s="131"/>
      <c r="W319" s="131"/>
      <c r="X319" s="131"/>
      <c r="Y319" s="131"/>
      <c r="Z319" s="131"/>
      <c r="AA319" s="131"/>
      <c r="AB319" s="131"/>
      <c r="AC319" s="132"/>
      <c r="AD319" s="130"/>
      <c r="AE319" s="131"/>
      <c r="AF319" s="132"/>
      <c r="AG319" s="131"/>
      <c r="AH319" s="131"/>
      <c r="AI319" s="131"/>
      <c r="AJ319" s="131"/>
      <c r="AK319" s="131"/>
      <c r="AL319" s="131"/>
      <c r="AM319" s="131"/>
      <c r="AN319" s="131"/>
      <c r="AO319" s="132"/>
    </row>
    <row r="320" spans="2:41" ht="13.35" customHeight="1">
      <c r="B320" s="135"/>
      <c r="I320" s="136"/>
      <c r="J320" s="135"/>
      <c r="M320" s="136"/>
      <c r="N320" s="135" t="s">
        <v>180</v>
      </c>
      <c r="Q320" s="136"/>
      <c r="R320" s="124" t="s">
        <v>17</v>
      </c>
      <c r="T320" s="136"/>
      <c r="AC320" s="136"/>
      <c r="AD320" s="135" t="s">
        <v>18</v>
      </c>
      <c r="AF320" s="136"/>
      <c r="AO320" s="136"/>
    </row>
    <row r="321" spans="2:41" ht="3.6" customHeight="1">
      <c r="B321" s="135"/>
      <c r="I321" s="136"/>
      <c r="J321" s="135"/>
      <c r="M321" s="136"/>
      <c r="N321" s="135"/>
      <c r="Q321" s="136"/>
      <c r="R321" s="141"/>
      <c r="S321" s="141"/>
      <c r="T321" s="142"/>
      <c r="U321" s="141"/>
      <c r="V321" s="141"/>
      <c r="W321" s="141"/>
      <c r="X321" s="141"/>
      <c r="Y321" s="141"/>
      <c r="Z321" s="141"/>
      <c r="AA321" s="141"/>
      <c r="AB321" s="141"/>
      <c r="AC321" s="142"/>
      <c r="AD321" s="140"/>
      <c r="AE321" s="141"/>
      <c r="AF321" s="142"/>
      <c r="AG321" s="141"/>
      <c r="AH321" s="141"/>
      <c r="AI321" s="141"/>
      <c r="AJ321" s="141"/>
      <c r="AK321" s="141"/>
      <c r="AL321" s="141"/>
      <c r="AM321" s="141"/>
      <c r="AN321" s="141"/>
      <c r="AO321" s="142"/>
    </row>
    <row r="322" spans="2:41" ht="3.6" customHeight="1">
      <c r="B322" s="135"/>
      <c r="I322" s="136"/>
      <c r="J322" s="135"/>
      <c r="M322" s="136"/>
      <c r="N322" s="135"/>
      <c r="Q322" s="136"/>
      <c r="R322" s="131"/>
      <c r="S322" s="131"/>
      <c r="T322" s="132"/>
      <c r="U322" s="131"/>
      <c r="V322" s="131"/>
      <c r="W322" s="131"/>
      <c r="X322" s="131"/>
      <c r="Y322" s="131"/>
      <c r="Z322" s="131"/>
      <c r="AA322" s="131"/>
      <c r="AB322" s="131"/>
      <c r="AC322" s="132"/>
      <c r="AD322" s="130"/>
      <c r="AE322" s="131"/>
      <c r="AF322" s="132"/>
      <c r="AG322" s="131"/>
      <c r="AH322" s="131"/>
      <c r="AI322" s="131"/>
      <c r="AJ322" s="131"/>
      <c r="AK322" s="131"/>
      <c r="AL322" s="131"/>
      <c r="AM322" s="131"/>
      <c r="AN322" s="131"/>
      <c r="AO322" s="132"/>
    </row>
    <row r="323" spans="2:41" ht="13.35" customHeight="1">
      <c r="B323" s="135"/>
      <c r="I323" s="136"/>
      <c r="J323" s="135"/>
      <c r="M323" s="136"/>
      <c r="N323" s="135"/>
      <c r="Q323" s="136"/>
      <c r="R323" s="124" t="s">
        <v>19</v>
      </c>
      <c r="T323" s="136"/>
      <c r="AC323" s="136"/>
      <c r="AD323" s="135" t="s">
        <v>20</v>
      </c>
      <c r="AF323" s="136"/>
      <c r="AO323" s="136"/>
    </row>
    <row r="324" spans="2:41" ht="3.6" customHeight="1">
      <c r="B324" s="140"/>
      <c r="C324" s="141"/>
      <c r="D324" s="141"/>
      <c r="E324" s="141"/>
      <c r="F324" s="141"/>
      <c r="G324" s="141"/>
      <c r="H324" s="141"/>
      <c r="I324" s="142"/>
      <c r="J324" s="140"/>
      <c r="K324" s="141"/>
      <c r="L324" s="141"/>
      <c r="M324" s="142"/>
      <c r="N324" s="140"/>
      <c r="O324" s="141"/>
      <c r="P324" s="141"/>
      <c r="Q324" s="142"/>
      <c r="R324" s="141"/>
      <c r="S324" s="141"/>
      <c r="T324" s="142"/>
      <c r="U324" s="141"/>
      <c r="V324" s="141"/>
      <c r="W324" s="141"/>
      <c r="X324" s="141"/>
      <c r="Y324" s="141"/>
      <c r="Z324" s="141"/>
      <c r="AA324" s="141"/>
      <c r="AB324" s="141"/>
      <c r="AC324" s="142"/>
      <c r="AD324" s="140"/>
      <c r="AE324" s="141"/>
      <c r="AF324" s="142"/>
      <c r="AG324" s="141"/>
      <c r="AH324" s="141"/>
      <c r="AI324" s="141"/>
      <c r="AJ324" s="141"/>
      <c r="AK324" s="141"/>
      <c r="AL324" s="141"/>
      <c r="AM324" s="141"/>
      <c r="AN324" s="141"/>
      <c r="AO324" s="142"/>
    </row>
    <row r="325" spans="2:41" ht="3.6" customHeight="1">
      <c r="B325" s="130"/>
      <c r="C325" s="131"/>
      <c r="D325" s="131"/>
      <c r="E325" s="131"/>
      <c r="F325" s="131"/>
      <c r="G325" s="131"/>
      <c r="H325" s="131"/>
      <c r="I325" s="132"/>
      <c r="J325" s="130"/>
      <c r="K325" s="131"/>
      <c r="L325" s="131"/>
      <c r="M325" s="131"/>
      <c r="N325" s="131"/>
      <c r="O325" s="132"/>
      <c r="P325" s="130"/>
      <c r="Q325" s="131"/>
      <c r="R325" s="131"/>
      <c r="S325" s="131"/>
      <c r="T325" s="131"/>
      <c r="U325" s="131"/>
      <c r="V325" s="131"/>
      <c r="W325" s="131"/>
      <c r="X325" s="131"/>
      <c r="Y325" s="131"/>
      <c r="Z325" s="131"/>
      <c r="AA325" s="131"/>
      <c r="AB325" s="131"/>
      <c r="AC325" s="131"/>
      <c r="AD325" s="131"/>
      <c r="AE325" s="131"/>
      <c r="AF325" s="132"/>
      <c r="AG325" s="131"/>
      <c r="AH325" s="131"/>
      <c r="AI325" s="131"/>
      <c r="AJ325" s="131"/>
      <c r="AK325" s="131"/>
      <c r="AL325" s="131"/>
      <c r="AM325" s="131"/>
      <c r="AN325" s="131"/>
      <c r="AO325" s="132"/>
    </row>
    <row r="326" spans="2:41" ht="13.35" customHeight="1">
      <c r="B326" s="135" t="s">
        <v>183</v>
      </c>
      <c r="I326" s="136"/>
      <c r="J326" s="135" t="s">
        <v>177</v>
      </c>
      <c r="O326" s="136"/>
      <c r="P326" s="135"/>
      <c r="AF326" s="136"/>
      <c r="AH326" s="202" t="s">
        <v>13</v>
      </c>
      <c r="AI326" s="124" t="s">
        <v>187</v>
      </c>
      <c r="AO326" s="136"/>
    </row>
    <row r="327" spans="2:41" ht="3.6" customHeight="1">
      <c r="B327" s="135"/>
      <c r="I327" s="136"/>
      <c r="J327" s="140"/>
      <c r="K327" s="141"/>
      <c r="L327" s="141"/>
      <c r="M327" s="141"/>
      <c r="N327" s="141"/>
      <c r="O327" s="142"/>
      <c r="P327" s="140"/>
      <c r="Q327" s="141"/>
      <c r="R327" s="141"/>
      <c r="S327" s="141"/>
      <c r="T327" s="141"/>
      <c r="U327" s="141"/>
      <c r="V327" s="141"/>
      <c r="W327" s="141"/>
      <c r="X327" s="141"/>
      <c r="Y327" s="141"/>
      <c r="Z327" s="141"/>
      <c r="AA327" s="141"/>
      <c r="AB327" s="141"/>
      <c r="AC327" s="141"/>
      <c r="AD327" s="141"/>
      <c r="AE327" s="141"/>
      <c r="AF327" s="142"/>
      <c r="AG327" s="141"/>
      <c r="AH327" s="141"/>
      <c r="AI327" s="141"/>
      <c r="AJ327" s="141"/>
      <c r="AK327" s="141"/>
      <c r="AL327" s="141"/>
      <c r="AM327" s="141"/>
      <c r="AN327" s="141"/>
      <c r="AO327" s="142"/>
    </row>
    <row r="328" spans="2:41" ht="3.6" customHeight="1">
      <c r="B328" s="135"/>
      <c r="I328" s="136"/>
      <c r="J328" s="130"/>
      <c r="K328" s="131"/>
      <c r="L328" s="131"/>
      <c r="M328" s="131"/>
      <c r="N328" s="131"/>
      <c r="O328" s="132"/>
      <c r="P328" s="131"/>
      <c r="Q328" s="131"/>
      <c r="R328" s="131"/>
      <c r="S328" s="131"/>
      <c r="T328" s="131"/>
      <c r="U328" s="131"/>
      <c r="V328" s="131"/>
      <c r="W328" s="131"/>
      <c r="X328" s="131"/>
      <c r="Y328" s="131"/>
      <c r="Z328" s="130"/>
      <c r="AA328" s="131"/>
      <c r="AB328" s="131"/>
      <c r="AC328" s="131"/>
      <c r="AD328" s="131"/>
      <c r="AE328" s="132"/>
      <c r="AF328" s="131"/>
      <c r="AG328" s="131"/>
      <c r="AH328" s="131"/>
      <c r="AI328" s="131"/>
      <c r="AJ328" s="131"/>
      <c r="AK328" s="131"/>
      <c r="AL328" s="131"/>
      <c r="AM328" s="131"/>
      <c r="AN328" s="131"/>
      <c r="AO328" s="132"/>
    </row>
    <row r="329" spans="2:41" ht="13.35" customHeight="1">
      <c r="B329" s="135"/>
      <c r="C329" s="202" t="s">
        <v>13</v>
      </c>
      <c r="D329" s="124" t="s">
        <v>35</v>
      </c>
      <c r="I329" s="136"/>
      <c r="J329" s="135" t="s">
        <v>185</v>
      </c>
      <c r="O329" s="136"/>
      <c r="Z329" s="135" t="s">
        <v>186</v>
      </c>
      <c r="AE329" s="136"/>
      <c r="AO329" s="136"/>
    </row>
    <row r="330" spans="2:41" ht="3.6" customHeight="1">
      <c r="B330" s="135"/>
      <c r="I330" s="136"/>
      <c r="J330" s="140"/>
      <c r="K330" s="141"/>
      <c r="L330" s="141"/>
      <c r="M330" s="141"/>
      <c r="N330" s="141"/>
      <c r="O330" s="142"/>
      <c r="P330" s="141"/>
      <c r="Q330" s="141"/>
      <c r="R330" s="141"/>
      <c r="S330" s="141"/>
      <c r="T330" s="141"/>
      <c r="U330" s="141"/>
      <c r="V330" s="141"/>
      <c r="W330" s="141"/>
      <c r="X330" s="141"/>
      <c r="Y330" s="141"/>
      <c r="Z330" s="140"/>
      <c r="AA330" s="141"/>
      <c r="AB330" s="141"/>
      <c r="AC330" s="141"/>
      <c r="AD330" s="141"/>
      <c r="AE330" s="142"/>
      <c r="AF330" s="141"/>
      <c r="AG330" s="141"/>
      <c r="AH330" s="141"/>
      <c r="AI330" s="141"/>
      <c r="AJ330" s="141"/>
      <c r="AK330" s="141"/>
      <c r="AL330" s="141"/>
      <c r="AM330" s="141"/>
      <c r="AN330" s="141"/>
      <c r="AO330" s="142"/>
    </row>
    <row r="331" spans="2:41" ht="3.6" customHeight="1">
      <c r="B331" s="135"/>
      <c r="I331" s="136"/>
      <c r="J331" s="130"/>
      <c r="K331" s="131"/>
      <c r="L331" s="131"/>
      <c r="M331" s="131"/>
      <c r="N331" s="131"/>
      <c r="O331" s="132"/>
      <c r="P331" s="131"/>
      <c r="Q331" s="131"/>
      <c r="R331" s="131"/>
      <c r="S331" s="131"/>
      <c r="T331" s="131"/>
      <c r="U331" s="131"/>
      <c r="V331" s="131"/>
      <c r="W331" s="131"/>
      <c r="X331" s="131"/>
      <c r="Y331" s="131"/>
      <c r="Z331" s="130"/>
      <c r="AA331" s="131"/>
      <c r="AB331" s="131"/>
      <c r="AC331" s="131"/>
      <c r="AD331" s="131"/>
      <c r="AE331" s="132"/>
      <c r="AF331" s="131"/>
      <c r="AG331" s="131"/>
      <c r="AH331" s="131"/>
      <c r="AI331" s="131"/>
      <c r="AJ331" s="131"/>
      <c r="AK331" s="131"/>
      <c r="AL331" s="131"/>
      <c r="AM331" s="131"/>
      <c r="AN331" s="131"/>
      <c r="AO331" s="132"/>
    </row>
    <row r="332" spans="2:41" ht="13.35" customHeight="1">
      <c r="B332" s="135"/>
      <c r="C332" s="202" t="s">
        <v>13</v>
      </c>
      <c r="D332" s="124" t="s">
        <v>184</v>
      </c>
      <c r="I332" s="136"/>
      <c r="J332" s="135" t="s">
        <v>189</v>
      </c>
      <c r="O332" s="136"/>
      <c r="Z332" s="135" t="s">
        <v>190</v>
      </c>
      <c r="AE332" s="136"/>
      <c r="AO332" s="136"/>
    </row>
    <row r="333" spans="2:41" ht="3.6" customHeight="1">
      <c r="B333" s="135"/>
      <c r="I333" s="136"/>
      <c r="J333" s="140"/>
      <c r="K333" s="141"/>
      <c r="L333" s="141"/>
      <c r="M333" s="141"/>
      <c r="N333" s="141"/>
      <c r="O333" s="142"/>
      <c r="P333" s="141"/>
      <c r="Q333" s="141"/>
      <c r="R333" s="141"/>
      <c r="S333" s="141"/>
      <c r="T333" s="141"/>
      <c r="U333" s="141"/>
      <c r="V333" s="141"/>
      <c r="W333" s="141"/>
      <c r="X333" s="141"/>
      <c r="Y333" s="141"/>
      <c r="Z333" s="140"/>
      <c r="AA333" s="141"/>
      <c r="AB333" s="141"/>
      <c r="AC333" s="141"/>
      <c r="AD333" s="141"/>
      <c r="AE333" s="142"/>
      <c r="AF333" s="141"/>
      <c r="AG333" s="141"/>
      <c r="AH333" s="141"/>
      <c r="AI333" s="141"/>
      <c r="AJ333" s="141"/>
      <c r="AK333" s="141"/>
      <c r="AL333" s="141"/>
      <c r="AM333" s="141"/>
      <c r="AN333" s="141"/>
      <c r="AO333" s="142"/>
    </row>
    <row r="334" spans="2:41" ht="3.6" customHeight="1">
      <c r="B334" s="135"/>
      <c r="I334" s="136"/>
      <c r="J334" s="130"/>
      <c r="K334" s="131"/>
      <c r="L334" s="131"/>
      <c r="M334" s="131"/>
      <c r="N334" s="131"/>
      <c r="O334" s="132"/>
      <c r="P334" s="131"/>
      <c r="Q334" s="131"/>
      <c r="R334" s="131"/>
      <c r="S334" s="131"/>
      <c r="T334" s="131"/>
      <c r="U334" s="131"/>
      <c r="V334" s="131"/>
      <c r="W334" s="131"/>
      <c r="X334" s="131"/>
      <c r="Y334" s="131"/>
      <c r="Z334" s="130"/>
      <c r="AA334" s="131"/>
      <c r="AB334" s="131"/>
      <c r="AC334" s="131"/>
      <c r="AD334" s="131"/>
      <c r="AE334" s="132"/>
      <c r="AF334" s="131"/>
      <c r="AG334" s="131"/>
      <c r="AH334" s="131"/>
      <c r="AI334" s="131"/>
      <c r="AJ334" s="131"/>
      <c r="AK334" s="131"/>
      <c r="AL334" s="131"/>
      <c r="AM334" s="131"/>
      <c r="AN334" s="131"/>
      <c r="AO334" s="132"/>
    </row>
    <row r="335" spans="2:41" ht="13.35" customHeight="1">
      <c r="B335" s="135"/>
      <c r="I335" s="136"/>
      <c r="J335" s="135" t="s">
        <v>188</v>
      </c>
      <c r="O335" s="136"/>
      <c r="Z335" s="135" t="s">
        <v>36</v>
      </c>
      <c r="AE335" s="136"/>
      <c r="AO335" s="136"/>
    </row>
    <row r="336" spans="2:41" ht="3.6" customHeight="1">
      <c r="B336" s="135"/>
      <c r="I336" s="136"/>
      <c r="J336" s="140"/>
      <c r="K336" s="141"/>
      <c r="L336" s="141"/>
      <c r="M336" s="141"/>
      <c r="N336" s="141"/>
      <c r="O336" s="142"/>
      <c r="P336" s="141"/>
      <c r="Q336" s="141"/>
      <c r="R336" s="141"/>
      <c r="S336" s="141"/>
      <c r="T336" s="141"/>
      <c r="U336" s="141"/>
      <c r="V336" s="141"/>
      <c r="W336" s="141"/>
      <c r="X336" s="141"/>
      <c r="Y336" s="141"/>
      <c r="Z336" s="140"/>
      <c r="AA336" s="141"/>
      <c r="AB336" s="141"/>
      <c r="AC336" s="141"/>
      <c r="AD336" s="141"/>
      <c r="AE336" s="142"/>
      <c r="AF336" s="141"/>
      <c r="AG336" s="141"/>
      <c r="AH336" s="141"/>
      <c r="AI336" s="141"/>
      <c r="AJ336" s="141"/>
      <c r="AK336" s="141"/>
      <c r="AL336" s="141"/>
      <c r="AM336" s="141"/>
      <c r="AN336" s="141"/>
      <c r="AO336" s="142"/>
    </row>
    <row r="337" spans="2:41" ht="3.6" customHeight="1">
      <c r="B337" s="135"/>
      <c r="I337" s="136"/>
      <c r="J337" s="130"/>
      <c r="K337" s="131"/>
      <c r="L337" s="131"/>
      <c r="M337" s="131"/>
      <c r="N337" s="131"/>
      <c r="O337" s="132"/>
      <c r="P337" s="131"/>
      <c r="Q337" s="131"/>
      <c r="R337" s="131"/>
      <c r="S337" s="131"/>
      <c r="T337" s="131"/>
      <c r="U337" s="131"/>
      <c r="V337" s="131"/>
      <c r="W337" s="131"/>
      <c r="X337" s="131"/>
      <c r="Y337" s="131"/>
      <c r="Z337" s="130"/>
      <c r="AA337" s="131"/>
      <c r="AB337" s="131"/>
      <c r="AC337" s="131"/>
      <c r="AD337" s="131"/>
      <c r="AE337" s="132"/>
      <c r="AF337" s="131"/>
      <c r="AG337" s="131"/>
      <c r="AH337" s="131"/>
      <c r="AI337" s="131"/>
      <c r="AJ337" s="131"/>
      <c r="AK337" s="131"/>
      <c r="AL337" s="131"/>
      <c r="AM337" s="131"/>
      <c r="AN337" s="131"/>
      <c r="AO337" s="132"/>
    </row>
    <row r="338" spans="2:41" ht="13.35" customHeight="1">
      <c r="B338" s="135"/>
      <c r="I338" s="136"/>
      <c r="J338" s="135" t="s">
        <v>37</v>
      </c>
      <c r="O338" s="136"/>
      <c r="Z338" s="135" t="s">
        <v>191</v>
      </c>
      <c r="AE338" s="136"/>
      <c r="AO338" s="136"/>
    </row>
    <row r="339" spans="2:41" ht="3.6" customHeight="1">
      <c r="B339" s="135"/>
      <c r="I339" s="136"/>
      <c r="J339" s="140"/>
      <c r="K339" s="141"/>
      <c r="L339" s="141"/>
      <c r="M339" s="141"/>
      <c r="N339" s="141"/>
      <c r="O339" s="142"/>
      <c r="P339" s="141"/>
      <c r="Q339" s="141"/>
      <c r="R339" s="141"/>
      <c r="S339" s="141"/>
      <c r="T339" s="141"/>
      <c r="U339" s="141"/>
      <c r="V339" s="141"/>
      <c r="W339" s="141"/>
      <c r="X339" s="141"/>
      <c r="Y339" s="141"/>
      <c r="Z339" s="140"/>
      <c r="AA339" s="141"/>
      <c r="AB339" s="141"/>
      <c r="AC339" s="141"/>
      <c r="AD339" s="141"/>
      <c r="AE339" s="142"/>
      <c r="AF339" s="141"/>
      <c r="AG339" s="141"/>
      <c r="AH339" s="141"/>
      <c r="AI339" s="141"/>
      <c r="AJ339" s="141"/>
      <c r="AK339" s="141"/>
      <c r="AL339" s="141"/>
      <c r="AM339" s="141"/>
      <c r="AN339" s="141"/>
      <c r="AO339" s="142"/>
    </row>
    <row r="340" spans="2:41" ht="3.6" customHeight="1">
      <c r="B340" s="135"/>
      <c r="I340" s="136"/>
      <c r="J340" s="130"/>
      <c r="K340" s="131"/>
      <c r="L340" s="131"/>
      <c r="M340" s="131"/>
      <c r="N340" s="131"/>
      <c r="O340" s="132"/>
      <c r="P340" s="131"/>
      <c r="Q340" s="131"/>
      <c r="R340" s="131"/>
      <c r="S340" s="131"/>
      <c r="T340" s="131"/>
      <c r="U340" s="131"/>
      <c r="V340" s="131"/>
      <c r="W340" s="131"/>
      <c r="X340" s="131"/>
      <c r="Y340" s="131"/>
      <c r="Z340" s="130"/>
      <c r="AA340" s="131"/>
      <c r="AB340" s="131"/>
      <c r="AC340" s="131"/>
      <c r="AD340" s="131"/>
      <c r="AE340" s="132"/>
      <c r="AF340" s="131"/>
      <c r="AG340" s="131"/>
      <c r="AH340" s="131"/>
      <c r="AI340" s="131"/>
      <c r="AJ340" s="131"/>
      <c r="AK340" s="131"/>
      <c r="AL340" s="131"/>
      <c r="AM340" s="131"/>
      <c r="AN340" s="131"/>
      <c r="AO340" s="132"/>
    </row>
    <row r="341" spans="2:41" ht="13.35" customHeight="1">
      <c r="B341" s="135"/>
      <c r="I341" s="136"/>
      <c r="J341" s="135" t="s">
        <v>192</v>
      </c>
      <c r="O341" s="136"/>
      <c r="Z341" s="135" t="s">
        <v>193</v>
      </c>
      <c r="AE341" s="136"/>
      <c r="AO341" s="136"/>
    </row>
    <row r="342" spans="2:41" ht="3.6" customHeight="1">
      <c r="B342" s="135"/>
      <c r="I342" s="136"/>
      <c r="J342" s="140"/>
      <c r="K342" s="141"/>
      <c r="L342" s="141"/>
      <c r="M342" s="141"/>
      <c r="N342" s="141"/>
      <c r="O342" s="142"/>
      <c r="P342" s="141"/>
      <c r="Q342" s="141"/>
      <c r="R342" s="141"/>
      <c r="S342" s="141"/>
      <c r="T342" s="141"/>
      <c r="U342" s="141"/>
      <c r="V342" s="141"/>
      <c r="W342" s="141"/>
      <c r="X342" s="141"/>
      <c r="Y342" s="141"/>
      <c r="Z342" s="140"/>
      <c r="AA342" s="141"/>
      <c r="AB342" s="141"/>
      <c r="AC342" s="141"/>
      <c r="AD342" s="141"/>
      <c r="AE342" s="142"/>
      <c r="AF342" s="141"/>
      <c r="AG342" s="141"/>
      <c r="AH342" s="141"/>
      <c r="AI342" s="141"/>
      <c r="AJ342" s="141"/>
      <c r="AK342" s="141"/>
      <c r="AL342" s="141"/>
      <c r="AM342" s="141"/>
      <c r="AN342" s="141"/>
      <c r="AO342" s="142"/>
    </row>
    <row r="343" spans="2:41" ht="3.6" customHeight="1">
      <c r="B343" s="135"/>
      <c r="I343" s="136"/>
      <c r="J343" s="130"/>
      <c r="K343" s="131"/>
      <c r="L343" s="131"/>
      <c r="M343" s="131"/>
      <c r="N343" s="131"/>
      <c r="O343" s="132"/>
      <c r="P343" s="131"/>
      <c r="Q343" s="131"/>
      <c r="R343" s="131"/>
      <c r="S343" s="131"/>
      <c r="T343" s="131"/>
      <c r="U343" s="131"/>
      <c r="V343" s="131"/>
      <c r="W343" s="131"/>
      <c r="X343" s="131"/>
      <c r="Y343" s="131"/>
      <c r="Z343" s="130"/>
      <c r="AA343" s="131"/>
      <c r="AB343" s="131"/>
      <c r="AC343" s="131"/>
      <c r="AD343" s="131"/>
      <c r="AE343" s="132"/>
      <c r="AF343" s="131"/>
      <c r="AG343" s="131"/>
      <c r="AH343" s="131"/>
      <c r="AI343" s="131"/>
      <c r="AJ343" s="131"/>
      <c r="AK343" s="131"/>
      <c r="AL343" s="131"/>
      <c r="AM343" s="131"/>
      <c r="AN343" s="131"/>
      <c r="AO343" s="132"/>
    </row>
    <row r="344" spans="2:41" ht="13.35" customHeight="1">
      <c r="B344" s="135"/>
      <c r="I344" s="136"/>
      <c r="J344" s="135" t="s">
        <v>194</v>
      </c>
      <c r="O344" s="136"/>
      <c r="Z344" s="135" t="s">
        <v>195</v>
      </c>
      <c r="AE344" s="136"/>
      <c r="AO344" s="136"/>
    </row>
    <row r="345" spans="2:41" ht="3.6" customHeight="1">
      <c r="B345" s="135"/>
      <c r="I345" s="136"/>
      <c r="J345" s="140"/>
      <c r="K345" s="141"/>
      <c r="L345" s="141"/>
      <c r="M345" s="141"/>
      <c r="N345" s="141"/>
      <c r="O345" s="142"/>
      <c r="P345" s="141"/>
      <c r="Q345" s="141"/>
      <c r="R345" s="141"/>
      <c r="S345" s="141"/>
      <c r="T345" s="141"/>
      <c r="U345" s="141"/>
      <c r="V345" s="141"/>
      <c r="W345" s="141"/>
      <c r="X345" s="141"/>
      <c r="Y345" s="141"/>
      <c r="Z345" s="140"/>
      <c r="AA345" s="141"/>
      <c r="AB345" s="141"/>
      <c r="AC345" s="141"/>
      <c r="AD345" s="141"/>
      <c r="AE345" s="142"/>
      <c r="AF345" s="141"/>
      <c r="AG345" s="141"/>
      <c r="AH345" s="141"/>
      <c r="AI345" s="141"/>
      <c r="AJ345" s="141"/>
      <c r="AK345" s="141"/>
      <c r="AL345" s="141"/>
      <c r="AM345" s="141"/>
      <c r="AN345" s="141"/>
      <c r="AO345" s="142"/>
    </row>
    <row r="346" spans="2:41" ht="3.6" customHeight="1">
      <c r="B346" s="135"/>
      <c r="I346" s="136"/>
      <c r="J346" s="130"/>
      <c r="K346" s="131"/>
      <c r="L346" s="131"/>
      <c r="M346" s="131"/>
      <c r="N346" s="131"/>
      <c r="O346" s="132"/>
      <c r="P346" s="131"/>
      <c r="Q346" s="131"/>
      <c r="R346" s="131"/>
      <c r="S346" s="131"/>
      <c r="T346" s="131"/>
      <c r="U346" s="131"/>
      <c r="V346" s="131"/>
      <c r="W346" s="131"/>
      <c r="X346" s="131"/>
      <c r="Y346" s="131"/>
      <c r="Z346" s="130"/>
      <c r="AA346" s="131"/>
      <c r="AB346" s="131"/>
      <c r="AC346" s="131"/>
      <c r="AD346" s="131"/>
      <c r="AE346" s="132"/>
      <c r="AF346" s="131"/>
      <c r="AG346" s="131"/>
      <c r="AH346" s="131"/>
      <c r="AI346" s="131"/>
      <c r="AJ346" s="131"/>
      <c r="AK346" s="131"/>
      <c r="AL346" s="131"/>
      <c r="AM346" s="131"/>
      <c r="AN346" s="131"/>
      <c r="AO346" s="132"/>
    </row>
    <row r="347" spans="2:41" ht="13.35" customHeight="1">
      <c r="B347" s="135"/>
      <c r="I347" s="136"/>
      <c r="J347" s="135" t="s">
        <v>318</v>
      </c>
      <c r="O347" s="136"/>
      <c r="Z347" s="135" t="s">
        <v>197</v>
      </c>
      <c r="AE347" s="136"/>
      <c r="AO347" s="136"/>
    </row>
    <row r="348" spans="2:41" ht="3.6" customHeight="1">
      <c r="B348" s="135"/>
      <c r="I348" s="136"/>
      <c r="J348" s="140"/>
      <c r="K348" s="141"/>
      <c r="L348" s="141"/>
      <c r="M348" s="141"/>
      <c r="N348" s="141"/>
      <c r="O348" s="142"/>
      <c r="P348" s="141"/>
      <c r="Q348" s="141"/>
      <c r="R348" s="141"/>
      <c r="S348" s="141"/>
      <c r="T348" s="141"/>
      <c r="U348" s="141"/>
      <c r="V348" s="141"/>
      <c r="W348" s="141"/>
      <c r="X348" s="141"/>
      <c r="Y348" s="141"/>
      <c r="Z348" s="140"/>
      <c r="AA348" s="141"/>
      <c r="AB348" s="141"/>
      <c r="AC348" s="141"/>
      <c r="AD348" s="141"/>
      <c r="AE348" s="142"/>
      <c r="AF348" s="141"/>
      <c r="AG348" s="141"/>
      <c r="AH348" s="141"/>
      <c r="AI348" s="141"/>
      <c r="AJ348" s="141"/>
      <c r="AK348" s="141"/>
      <c r="AL348" s="141"/>
      <c r="AM348" s="141"/>
      <c r="AN348" s="141"/>
      <c r="AO348" s="142"/>
    </row>
    <row r="349" spans="2:41" ht="3.6" customHeight="1">
      <c r="B349" s="135"/>
      <c r="I349" s="136"/>
      <c r="J349" s="130"/>
      <c r="K349" s="131"/>
      <c r="L349" s="131"/>
      <c r="M349" s="131"/>
      <c r="N349" s="131"/>
      <c r="O349" s="132"/>
      <c r="P349" s="130"/>
      <c r="Q349" s="131"/>
      <c r="R349" s="131"/>
      <c r="S349" s="131"/>
      <c r="T349" s="131"/>
      <c r="U349" s="131"/>
      <c r="V349" s="131"/>
      <c r="W349" s="131"/>
      <c r="X349" s="131"/>
      <c r="Y349" s="131"/>
      <c r="Z349" s="130"/>
      <c r="AA349" s="131"/>
      <c r="AB349" s="131"/>
      <c r="AC349" s="131"/>
      <c r="AD349" s="131"/>
      <c r="AE349" s="132"/>
      <c r="AF349" s="131"/>
      <c r="AG349" s="131"/>
      <c r="AH349" s="131"/>
      <c r="AI349" s="131"/>
      <c r="AJ349" s="131"/>
      <c r="AK349" s="131"/>
      <c r="AL349" s="131"/>
      <c r="AM349" s="131"/>
      <c r="AN349" s="131"/>
      <c r="AO349" s="132"/>
    </row>
    <row r="350" spans="2:41" ht="13.35" customHeight="1">
      <c r="B350" s="135"/>
      <c r="I350" s="136"/>
      <c r="J350" s="135" t="s">
        <v>196</v>
      </c>
      <c r="O350" s="136"/>
      <c r="P350" s="135"/>
      <c r="Z350" s="135" t="s">
        <v>198</v>
      </c>
      <c r="AE350" s="136"/>
      <c r="AO350" s="136"/>
    </row>
    <row r="351" spans="2:41" ht="3.6" customHeight="1">
      <c r="B351" s="135"/>
      <c r="I351" s="136"/>
      <c r="J351" s="140"/>
      <c r="K351" s="141"/>
      <c r="L351" s="141"/>
      <c r="M351" s="141"/>
      <c r="N351" s="141"/>
      <c r="O351" s="142"/>
      <c r="P351" s="140"/>
      <c r="Q351" s="141"/>
      <c r="R351" s="141"/>
      <c r="S351" s="141"/>
      <c r="T351" s="141"/>
      <c r="U351" s="141"/>
      <c r="V351" s="141"/>
      <c r="W351" s="141"/>
      <c r="X351" s="141"/>
      <c r="Y351" s="141"/>
      <c r="Z351" s="140"/>
      <c r="AA351" s="141"/>
      <c r="AB351" s="141"/>
      <c r="AC351" s="141"/>
      <c r="AD351" s="141"/>
      <c r="AE351" s="142"/>
      <c r="AF351" s="141"/>
      <c r="AG351" s="141"/>
      <c r="AH351" s="141"/>
      <c r="AI351" s="141"/>
      <c r="AJ351" s="141"/>
      <c r="AK351" s="141"/>
      <c r="AL351" s="141"/>
      <c r="AM351" s="141"/>
      <c r="AN351" s="141"/>
      <c r="AO351" s="142"/>
    </row>
    <row r="352" spans="2:41" ht="3.6" customHeight="1">
      <c r="B352" s="135"/>
      <c r="I352" s="136"/>
      <c r="J352" s="130"/>
      <c r="K352" s="131"/>
      <c r="L352" s="131"/>
      <c r="M352" s="131"/>
      <c r="N352" s="131"/>
      <c r="O352" s="131"/>
      <c r="P352" s="131"/>
      <c r="Q352" s="131"/>
      <c r="R352" s="131"/>
      <c r="S352" s="131"/>
      <c r="T352" s="131"/>
      <c r="U352" s="131"/>
      <c r="V352" s="131"/>
      <c r="W352" s="131"/>
      <c r="X352" s="131"/>
      <c r="Y352" s="131"/>
      <c r="Z352" s="131"/>
      <c r="AA352" s="131"/>
      <c r="AB352" s="131"/>
      <c r="AC352" s="131"/>
      <c r="AD352" s="131"/>
      <c r="AE352" s="131"/>
      <c r="AF352" s="131"/>
      <c r="AG352" s="131"/>
      <c r="AH352" s="131"/>
      <c r="AI352" s="131"/>
      <c r="AJ352" s="131"/>
      <c r="AK352" s="131"/>
      <c r="AL352" s="131"/>
      <c r="AM352" s="131"/>
      <c r="AN352" s="131"/>
      <c r="AO352" s="132"/>
    </row>
    <row r="353" spans="2:41" ht="13.35" customHeight="1">
      <c r="B353" s="135"/>
      <c r="I353" s="136"/>
      <c r="J353" s="135" t="s">
        <v>199</v>
      </c>
      <c r="M353" s="202" t="s">
        <v>13</v>
      </c>
      <c r="N353" s="124" t="s">
        <v>38</v>
      </c>
      <c r="AO353" s="136"/>
    </row>
    <row r="354" spans="2:41" ht="3.6" customHeight="1">
      <c r="B354" s="135"/>
      <c r="I354" s="136"/>
      <c r="J354" s="135"/>
      <c r="AO354" s="136"/>
    </row>
    <row r="355" spans="2:41" ht="3.6" customHeight="1">
      <c r="B355" s="135"/>
      <c r="I355" s="136"/>
      <c r="J355" s="135"/>
      <c r="AO355" s="136"/>
    </row>
    <row r="356" spans="2:41" ht="13.35" customHeight="1">
      <c r="B356" s="135"/>
      <c r="I356" s="136"/>
      <c r="J356" s="135"/>
      <c r="M356" s="202" t="s">
        <v>13</v>
      </c>
      <c r="N356" s="124" t="s">
        <v>51</v>
      </c>
      <c r="S356" s="202" t="s">
        <v>13</v>
      </c>
      <c r="T356" s="124" t="s">
        <v>200</v>
      </c>
      <c r="X356" s="202" t="s">
        <v>13</v>
      </c>
      <c r="Y356" s="124" t="s">
        <v>201</v>
      </c>
      <c r="AE356" s="202" t="s">
        <v>13</v>
      </c>
      <c r="AF356" s="124" t="s">
        <v>202</v>
      </c>
      <c r="AK356" s="202" t="s">
        <v>13</v>
      </c>
      <c r="AL356" s="124" t="s">
        <v>53</v>
      </c>
      <c r="AO356" s="136"/>
    </row>
    <row r="357" spans="2:41" ht="3.6" customHeight="1">
      <c r="B357" s="135"/>
      <c r="I357" s="136"/>
      <c r="J357" s="135"/>
      <c r="AO357" s="136"/>
    </row>
    <row r="358" spans="2:41" ht="3.6" customHeight="1">
      <c r="B358" s="135"/>
      <c r="I358" s="136"/>
      <c r="J358" s="135"/>
      <c r="AO358" s="136"/>
    </row>
    <row r="359" spans="2:41" ht="13.35" customHeight="1">
      <c r="B359" s="135"/>
      <c r="I359" s="136"/>
      <c r="J359" s="135"/>
      <c r="M359" s="202" t="s">
        <v>13</v>
      </c>
      <c r="N359" s="124" t="s">
        <v>203</v>
      </c>
      <c r="S359" s="202" t="s">
        <v>13</v>
      </c>
      <c r="T359" s="124" t="s">
        <v>178</v>
      </c>
      <c r="X359" s="202" t="s">
        <v>13</v>
      </c>
      <c r="Y359" s="124" t="s">
        <v>107</v>
      </c>
      <c r="AE359" s="202" t="s">
        <v>13</v>
      </c>
      <c r="AF359" s="124" t="s">
        <v>204</v>
      </c>
      <c r="AK359" s="202" t="s">
        <v>13</v>
      </c>
      <c r="AL359" s="124" t="s">
        <v>205</v>
      </c>
      <c r="AO359" s="136"/>
    </row>
    <row r="360" spans="2:41" ht="3.6" customHeight="1">
      <c r="B360" s="135"/>
      <c r="I360" s="136"/>
      <c r="J360" s="135"/>
      <c r="AO360" s="136"/>
    </row>
    <row r="361" spans="2:41" ht="3.6" customHeight="1">
      <c r="B361" s="135"/>
      <c r="I361" s="136"/>
      <c r="J361" s="135"/>
      <c r="AO361" s="136"/>
    </row>
    <row r="362" spans="2:41" ht="13.35" customHeight="1">
      <c r="B362" s="135"/>
      <c r="I362" s="136"/>
      <c r="J362" s="135"/>
      <c r="M362" s="202" t="s">
        <v>13</v>
      </c>
      <c r="N362" s="124" t="s">
        <v>206</v>
      </c>
      <c r="AO362" s="136"/>
    </row>
    <row r="363" spans="2:41" ht="3.6" customHeight="1">
      <c r="B363" s="135"/>
      <c r="I363" s="136"/>
      <c r="J363" s="135"/>
      <c r="AO363" s="136"/>
    </row>
    <row r="364" spans="2:41" ht="3.6" customHeight="1">
      <c r="B364" s="135"/>
      <c r="I364" s="136"/>
      <c r="J364" s="135"/>
      <c r="AO364" s="136"/>
    </row>
    <row r="365" spans="2:41" ht="13.35" customHeight="1">
      <c r="B365" s="135"/>
      <c r="I365" s="136"/>
      <c r="J365" s="135"/>
      <c r="M365" s="202" t="s">
        <v>13</v>
      </c>
      <c r="N365" s="124" t="s">
        <v>207</v>
      </c>
      <c r="S365" s="202" t="s">
        <v>13</v>
      </c>
      <c r="T365" s="124" t="s">
        <v>208</v>
      </c>
      <c r="AA365" s="202" t="s">
        <v>13</v>
      </c>
      <c r="AB365" s="124" t="s">
        <v>209</v>
      </c>
      <c r="AO365" s="136"/>
    </row>
    <row r="366" spans="2:41" ht="3.6" customHeight="1">
      <c r="B366" s="135"/>
      <c r="I366" s="136"/>
      <c r="J366" s="135"/>
      <c r="AO366" s="136"/>
    </row>
    <row r="367" spans="2:41" ht="3.6" customHeight="1">
      <c r="B367" s="135"/>
      <c r="I367" s="136"/>
      <c r="J367" s="135"/>
      <c r="AO367" s="136"/>
    </row>
    <row r="368" spans="2:41" ht="13.35" customHeight="1">
      <c r="B368" s="135"/>
      <c r="I368" s="136"/>
      <c r="J368" s="135"/>
      <c r="M368" s="202" t="s">
        <v>13</v>
      </c>
      <c r="N368" s="124" t="s">
        <v>99</v>
      </c>
      <c r="S368" s="202" t="s">
        <v>13</v>
      </c>
      <c r="T368" s="124" t="s">
        <v>210</v>
      </c>
      <c r="AA368" s="202" t="s">
        <v>13</v>
      </c>
      <c r="AB368" s="124" t="s">
        <v>211</v>
      </c>
      <c r="AO368" s="136"/>
    </row>
    <row r="369" spans="2:41" ht="3.6" customHeight="1">
      <c r="B369" s="135"/>
      <c r="I369" s="136"/>
      <c r="J369" s="135"/>
      <c r="AO369" s="136"/>
    </row>
    <row r="370" spans="2:41" ht="3.6" customHeight="1">
      <c r="B370" s="135"/>
      <c r="I370" s="136"/>
      <c r="J370" s="135"/>
      <c r="AO370" s="136"/>
    </row>
    <row r="371" spans="2:41" ht="13.35" customHeight="1">
      <c r="B371" s="135"/>
      <c r="I371" s="136"/>
      <c r="J371" s="135"/>
      <c r="M371" s="202" t="s">
        <v>13</v>
      </c>
      <c r="N371" s="124" t="s">
        <v>212</v>
      </c>
      <c r="X371" s="202" t="s">
        <v>13</v>
      </c>
      <c r="Y371" s="124" t="s">
        <v>213</v>
      </c>
      <c r="AO371" s="136"/>
    </row>
    <row r="372" spans="2:41" ht="3.6" customHeight="1">
      <c r="B372" s="135"/>
      <c r="I372" s="136"/>
      <c r="J372" s="135"/>
      <c r="AO372" s="136"/>
    </row>
    <row r="373" spans="2:41" ht="3.6" customHeight="1">
      <c r="B373" s="135"/>
      <c r="I373" s="136"/>
      <c r="J373" s="135"/>
      <c r="AO373" s="136"/>
    </row>
    <row r="374" spans="2:41" ht="13.35" customHeight="1">
      <c r="B374" s="135"/>
      <c r="I374" s="136"/>
      <c r="J374" s="135"/>
      <c r="M374" s="202" t="s">
        <v>13</v>
      </c>
      <c r="N374" s="124" t="s">
        <v>214</v>
      </c>
      <c r="X374" s="202" t="s">
        <v>13</v>
      </c>
      <c r="Y374" s="124" t="s">
        <v>215</v>
      </c>
      <c r="AE374" s="202" t="s">
        <v>13</v>
      </c>
      <c r="AF374" s="124" t="s">
        <v>216</v>
      </c>
      <c r="AO374" s="136"/>
    </row>
    <row r="375" spans="2:41" ht="3.6" customHeight="1">
      <c r="B375" s="135"/>
      <c r="I375" s="136"/>
      <c r="J375" s="135"/>
      <c r="AO375" s="136"/>
    </row>
    <row r="376" spans="2:41" ht="3.6" customHeight="1">
      <c r="B376" s="135"/>
      <c r="I376" s="136"/>
      <c r="J376" s="135"/>
      <c r="AO376" s="136"/>
    </row>
    <row r="377" spans="2:41" ht="13.35" customHeight="1">
      <c r="B377" s="135"/>
      <c r="I377" s="136"/>
      <c r="J377" s="135"/>
      <c r="M377" s="202" t="s">
        <v>13</v>
      </c>
      <c r="N377" s="124" t="s">
        <v>68</v>
      </c>
      <c r="AO377" s="136"/>
    </row>
    <row r="378" spans="2:41" ht="3.6" customHeight="1">
      <c r="B378" s="135"/>
      <c r="I378" s="136"/>
      <c r="J378" s="135"/>
      <c r="AO378" s="136"/>
    </row>
    <row r="379" spans="2:41" ht="3.6" customHeight="1">
      <c r="B379" s="135"/>
      <c r="I379" s="136"/>
      <c r="J379" s="135"/>
      <c r="AO379" s="136"/>
    </row>
    <row r="380" spans="2:41" ht="13.35" customHeight="1">
      <c r="B380" s="135"/>
      <c r="I380" s="136"/>
      <c r="J380" s="135"/>
      <c r="M380" s="202" t="s">
        <v>13</v>
      </c>
      <c r="N380" s="124" t="s">
        <v>217</v>
      </c>
      <c r="AO380" s="136"/>
    </row>
    <row r="381" spans="2:41" ht="3.6" customHeight="1">
      <c r="B381" s="135"/>
      <c r="I381" s="136"/>
      <c r="J381" s="140"/>
      <c r="K381" s="141"/>
      <c r="L381" s="141"/>
      <c r="M381" s="141"/>
      <c r="N381" s="141"/>
      <c r="O381" s="141"/>
      <c r="P381" s="141"/>
      <c r="Q381" s="141"/>
      <c r="R381" s="141"/>
      <c r="S381" s="141"/>
      <c r="T381" s="141"/>
      <c r="U381" s="141"/>
      <c r="V381" s="141"/>
      <c r="W381" s="141"/>
      <c r="X381" s="141"/>
      <c r="Y381" s="141"/>
      <c r="Z381" s="141"/>
      <c r="AA381" s="141"/>
      <c r="AB381" s="141"/>
      <c r="AC381" s="141"/>
      <c r="AD381" s="141"/>
      <c r="AE381" s="141"/>
      <c r="AF381" s="141"/>
      <c r="AG381" s="141"/>
      <c r="AH381" s="141"/>
      <c r="AI381" s="141"/>
      <c r="AJ381" s="141"/>
      <c r="AK381" s="141"/>
      <c r="AL381" s="141"/>
      <c r="AM381" s="141"/>
      <c r="AN381" s="141"/>
      <c r="AO381" s="142"/>
    </row>
    <row r="382" spans="2:41" ht="3.6" customHeight="1">
      <c r="B382" s="135"/>
      <c r="I382" s="136"/>
      <c r="J382" s="135"/>
      <c r="O382" s="136"/>
      <c r="P382" s="130"/>
      <c r="Q382" s="131"/>
      <c r="R382" s="131"/>
      <c r="S382" s="131"/>
      <c r="T382" s="131"/>
      <c r="U382" s="131"/>
      <c r="V382" s="131"/>
      <c r="W382" s="131"/>
      <c r="X382" s="131"/>
      <c r="Y382" s="131"/>
      <c r="Z382" s="131"/>
      <c r="AA382" s="131"/>
      <c r="AB382" s="131"/>
      <c r="AC382" s="131"/>
      <c r="AD382" s="131"/>
      <c r="AE382" s="131"/>
      <c r="AF382" s="131"/>
      <c r="AG382" s="131"/>
      <c r="AH382" s="131"/>
      <c r="AI382" s="131"/>
      <c r="AJ382" s="131"/>
      <c r="AK382" s="131"/>
      <c r="AL382" s="131"/>
      <c r="AM382" s="131"/>
      <c r="AN382" s="131"/>
      <c r="AO382" s="132"/>
    </row>
    <row r="383" spans="2:41" ht="13.35" customHeight="1">
      <c r="B383" s="135"/>
      <c r="I383" s="136"/>
      <c r="J383" s="135" t="s">
        <v>218</v>
      </c>
      <c r="O383" s="136"/>
      <c r="P383" s="135"/>
      <c r="AO383" s="136"/>
    </row>
    <row r="384" spans="2:41" ht="3.6" customHeight="1">
      <c r="B384" s="140"/>
      <c r="C384" s="141"/>
      <c r="D384" s="141"/>
      <c r="E384" s="141"/>
      <c r="F384" s="141"/>
      <c r="G384" s="141"/>
      <c r="H384" s="141"/>
      <c r="I384" s="142"/>
      <c r="J384" s="140"/>
      <c r="K384" s="141"/>
      <c r="L384" s="141"/>
      <c r="M384" s="141"/>
      <c r="N384" s="141"/>
      <c r="O384" s="142"/>
      <c r="P384" s="140"/>
      <c r="Q384" s="141"/>
      <c r="R384" s="141"/>
      <c r="S384" s="141"/>
      <c r="T384" s="141"/>
      <c r="U384" s="141"/>
      <c r="V384" s="141"/>
      <c r="W384" s="141"/>
      <c r="X384" s="141"/>
      <c r="Y384" s="141"/>
      <c r="Z384" s="141"/>
      <c r="AA384" s="141"/>
      <c r="AB384" s="141"/>
      <c r="AC384" s="141"/>
      <c r="AD384" s="141"/>
      <c r="AE384" s="141"/>
      <c r="AF384" s="141"/>
      <c r="AG384" s="141"/>
      <c r="AH384" s="141"/>
      <c r="AI384" s="141"/>
      <c r="AJ384" s="141"/>
      <c r="AK384" s="141"/>
      <c r="AL384" s="141"/>
      <c r="AM384" s="141"/>
      <c r="AN384" s="141"/>
      <c r="AO384" s="142"/>
    </row>
    <row r="385" spans="2:41" ht="3.6" customHeight="1">
      <c r="B385" s="130"/>
      <c r="C385" s="131"/>
      <c r="D385" s="131"/>
      <c r="E385" s="131"/>
      <c r="F385" s="131"/>
      <c r="G385" s="131"/>
      <c r="H385" s="131"/>
      <c r="I385" s="131"/>
      <c r="J385" s="131"/>
      <c r="K385" s="131"/>
      <c r="L385" s="131"/>
      <c r="M385" s="131"/>
      <c r="N385" s="131"/>
      <c r="O385" s="131"/>
      <c r="P385" s="131"/>
      <c r="Q385" s="131"/>
      <c r="R385" s="131"/>
      <c r="S385" s="131"/>
      <c r="T385" s="131"/>
      <c r="U385" s="131"/>
      <c r="V385" s="131"/>
      <c r="W385" s="131"/>
      <c r="X385" s="131"/>
      <c r="Y385" s="131"/>
      <c r="Z385" s="131"/>
      <c r="AA385" s="131"/>
      <c r="AB385" s="131"/>
      <c r="AC385" s="131"/>
      <c r="AD385" s="131"/>
      <c r="AE385" s="131"/>
      <c r="AF385" s="131"/>
      <c r="AG385" s="131"/>
      <c r="AH385" s="131"/>
      <c r="AI385" s="131"/>
      <c r="AJ385" s="131"/>
      <c r="AK385" s="131"/>
      <c r="AL385" s="131"/>
      <c r="AM385" s="131"/>
      <c r="AN385" s="131"/>
      <c r="AO385" s="132"/>
    </row>
    <row r="386" spans="2:41" ht="13.35" customHeight="1">
      <c r="B386" s="135" t="s">
        <v>233</v>
      </c>
      <c r="AO386" s="136"/>
    </row>
    <row r="387" spans="2:41" ht="3.6" customHeight="1">
      <c r="B387" s="140"/>
      <c r="C387" s="141"/>
      <c r="D387" s="141"/>
      <c r="E387" s="141"/>
      <c r="F387" s="141"/>
      <c r="G387" s="141"/>
      <c r="H387" s="141"/>
      <c r="I387" s="141"/>
      <c r="J387" s="141"/>
      <c r="K387" s="141"/>
      <c r="L387" s="141"/>
      <c r="M387" s="141"/>
      <c r="N387" s="141"/>
      <c r="O387" s="141"/>
      <c r="P387" s="141"/>
      <c r="Q387" s="141"/>
      <c r="R387" s="141"/>
      <c r="S387" s="141"/>
      <c r="T387" s="141"/>
      <c r="U387" s="141"/>
      <c r="V387" s="141"/>
      <c r="W387" s="141"/>
      <c r="X387" s="141"/>
      <c r="Y387" s="141"/>
      <c r="Z387" s="141"/>
      <c r="AA387" s="141"/>
      <c r="AB387" s="141"/>
      <c r="AC387" s="141"/>
      <c r="AD387" s="141"/>
      <c r="AE387" s="141"/>
      <c r="AF387" s="141"/>
      <c r="AG387" s="141"/>
      <c r="AH387" s="141"/>
      <c r="AI387" s="141"/>
      <c r="AJ387" s="141"/>
      <c r="AK387" s="141"/>
      <c r="AL387" s="141"/>
      <c r="AM387" s="141"/>
      <c r="AN387" s="141"/>
      <c r="AO387" s="142"/>
    </row>
    <row r="388" spans="2:41" ht="3.6" customHeight="1">
      <c r="B388" s="130"/>
      <c r="C388" s="131"/>
      <c r="D388" s="131"/>
      <c r="E388" s="131"/>
      <c r="F388" s="131"/>
      <c r="G388" s="131"/>
      <c r="H388" s="131"/>
      <c r="I388" s="132"/>
      <c r="J388" s="131"/>
      <c r="K388" s="131"/>
      <c r="L388" s="131"/>
      <c r="M388" s="132"/>
      <c r="N388" s="130"/>
      <c r="O388" s="131"/>
      <c r="P388" s="131"/>
      <c r="Q388" s="132"/>
      <c r="R388" s="130"/>
      <c r="S388" s="131"/>
      <c r="T388" s="131"/>
      <c r="U388" s="132"/>
      <c r="V388" s="130"/>
      <c r="W388" s="131"/>
      <c r="X388" s="131"/>
      <c r="Y388" s="132"/>
      <c r="Z388" s="130"/>
      <c r="AA388" s="131"/>
      <c r="AB388" s="131"/>
      <c r="AC388" s="132"/>
      <c r="AD388" s="130"/>
      <c r="AE388" s="131"/>
      <c r="AF388" s="131"/>
      <c r="AG388" s="132"/>
      <c r="AH388" s="130"/>
      <c r="AI388" s="131"/>
      <c r="AJ388" s="131"/>
      <c r="AK388" s="132"/>
      <c r="AL388" s="130"/>
      <c r="AM388" s="131"/>
      <c r="AN388" s="131"/>
      <c r="AO388" s="132"/>
    </row>
    <row r="389" spans="2:41" ht="13.35" customHeight="1">
      <c r="B389" s="135"/>
      <c r="I389" s="136"/>
      <c r="J389" s="124" t="s">
        <v>221</v>
      </c>
      <c r="M389" s="136"/>
      <c r="N389" s="135" t="s">
        <v>222</v>
      </c>
      <c r="Q389" s="136"/>
      <c r="R389" s="135" t="s">
        <v>223</v>
      </c>
      <c r="U389" s="136"/>
      <c r="V389" s="135" t="s">
        <v>224</v>
      </c>
      <c r="Y389" s="136"/>
      <c r="Z389" s="135" t="s">
        <v>225</v>
      </c>
      <c r="AC389" s="136"/>
      <c r="AD389" s="135" t="s">
        <v>226</v>
      </c>
      <c r="AG389" s="136"/>
      <c r="AH389" s="135" t="s">
        <v>227</v>
      </c>
      <c r="AK389" s="136"/>
      <c r="AL389" s="135" t="s">
        <v>228</v>
      </c>
      <c r="AO389" s="136"/>
    </row>
    <row r="390" spans="2:41" ht="3.6" customHeight="1">
      <c r="B390" s="135"/>
      <c r="I390" s="136"/>
      <c r="J390" s="141"/>
      <c r="K390" s="141"/>
      <c r="L390" s="141"/>
      <c r="M390" s="142"/>
      <c r="N390" s="140"/>
      <c r="O390" s="141"/>
      <c r="P390" s="141"/>
      <c r="Q390" s="142"/>
      <c r="R390" s="140"/>
      <c r="S390" s="141"/>
      <c r="T390" s="141"/>
      <c r="U390" s="142"/>
      <c r="V390" s="140"/>
      <c r="W390" s="141"/>
      <c r="X390" s="141"/>
      <c r="Y390" s="142"/>
      <c r="Z390" s="140"/>
      <c r="AA390" s="141"/>
      <c r="AB390" s="141"/>
      <c r="AC390" s="142"/>
      <c r="AD390" s="140"/>
      <c r="AE390" s="141"/>
      <c r="AF390" s="141"/>
      <c r="AG390" s="142"/>
      <c r="AH390" s="140"/>
      <c r="AI390" s="141"/>
      <c r="AJ390" s="141"/>
      <c r="AK390" s="142"/>
      <c r="AL390" s="140"/>
      <c r="AM390" s="141"/>
      <c r="AN390" s="141"/>
      <c r="AO390" s="142"/>
    </row>
    <row r="391" spans="2:41" ht="3.6" customHeight="1">
      <c r="B391" s="135"/>
      <c r="I391" s="136"/>
      <c r="J391" s="131"/>
      <c r="K391" s="132"/>
      <c r="L391" s="130"/>
      <c r="M391" s="132"/>
      <c r="N391" s="130"/>
      <c r="O391" s="132"/>
      <c r="P391" s="130"/>
      <c r="Q391" s="132"/>
      <c r="R391" s="130"/>
      <c r="S391" s="132"/>
      <c r="T391" s="130"/>
      <c r="U391" s="132"/>
      <c r="V391" s="130"/>
      <c r="W391" s="132"/>
      <c r="X391" s="130"/>
      <c r="Y391" s="132"/>
      <c r="Z391" s="130"/>
      <c r="AA391" s="132"/>
      <c r="AB391" s="130"/>
      <c r="AC391" s="132"/>
      <c r="AD391" s="130"/>
      <c r="AE391" s="132"/>
      <c r="AF391" s="130"/>
      <c r="AG391" s="132"/>
      <c r="AH391" s="130"/>
      <c r="AI391" s="132"/>
      <c r="AJ391" s="130"/>
      <c r="AK391" s="132"/>
      <c r="AL391" s="130"/>
      <c r="AM391" s="132"/>
      <c r="AN391" s="130"/>
      <c r="AO391" s="132"/>
    </row>
    <row r="392" spans="2:41" ht="13.35" customHeight="1">
      <c r="B392" s="135"/>
      <c r="I392" s="136"/>
      <c r="J392" s="124" t="s">
        <v>219</v>
      </c>
      <c r="K392" s="136"/>
      <c r="L392" s="135" t="s">
        <v>220</v>
      </c>
      <c r="M392" s="136"/>
      <c r="N392" s="135" t="s">
        <v>219</v>
      </c>
      <c r="O392" s="136"/>
      <c r="P392" s="135" t="s">
        <v>220</v>
      </c>
      <c r="Q392" s="136"/>
      <c r="R392" s="135" t="s">
        <v>219</v>
      </c>
      <c r="S392" s="136"/>
      <c r="T392" s="135" t="s">
        <v>220</v>
      </c>
      <c r="U392" s="136"/>
      <c r="V392" s="135" t="s">
        <v>219</v>
      </c>
      <c r="W392" s="136"/>
      <c r="X392" s="135" t="s">
        <v>220</v>
      </c>
      <c r="Y392" s="136"/>
      <c r="Z392" s="135" t="s">
        <v>219</v>
      </c>
      <c r="AA392" s="136"/>
      <c r="AB392" s="135" t="s">
        <v>220</v>
      </c>
      <c r="AC392" s="136"/>
      <c r="AD392" s="135" t="s">
        <v>219</v>
      </c>
      <c r="AE392" s="136"/>
      <c r="AF392" s="135" t="s">
        <v>220</v>
      </c>
      <c r="AG392" s="136"/>
      <c r="AH392" s="135" t="s">
        <v>219</v>
      </c>
      <c r="AI392" s="136"/>
      <c r="AJ392" s="135" t="s">
        <v>220</v>
      </c>
      <c r="AK392" s="136"/>
      <c r="AL392" s="135" t="s">
        <v>219</v>
      </c>
      <c r="AM392" s="136"/>
      <c r="AN392" s="135" t="s">
        <v>220</v>
      </c>
      <c r="AO392" s="136"/>
    </row>
    <row r="393" spans="2:41" ht="3.6" customHeight="1">
      <c r="B393" s="135"/>
      <c r="I393" s="136"/>
      <c r="K393" s="136"/>
      <c r="L393" s="135"/>
      <c r="M393" s="136"/>
      <c r="N393" s="135"/>
      <c r="O393" s="136"/>
      <c r="P393" s="135"/>
      <c r="Q393" s="136"/>
      <c r="R393" s="135"/>
      <c r="S393" s="136"/>
      <c r="T393" s="135"/>
      <c r="U393" s="136"/>
      <c r="V393" s="135"/>
      <c r="W393" s="136"/>
      <c r="X393" s="135"/>
      <c r="Y393" s="136"/>
      <c r="Z393" s="135"/>
      <c r="AA393" s="136"/>
      <c r="AB393" s="135"/>
      <c r="AC393" s="136"/>
      <c r="AD393" s="135"/>
      <c r="AE393" s="136"/>
      <c r="AF393" s="135"/>
      <c r="AG393" s="136"/>
      <c r="AH393" s="135"/>
      <c r="AI393" s="136"/>
      <c r="AJ393" s="135"/>
      <c r="AK393" s="136"/>
      <c r="AL393" s="135"/>
      <c r="AM393" s="136"/>
      <c r="AN393" s="135"/>
      <c r="AO393" s="136"/>
    </row>
    <row r="394" spans="2:41" ht="3.6" customHeight="1">
      <c r="B394" s="130"/>
      <c r="C394" s="131"/>
      <c r="D394" s="131"/>
      <c r="E394" s="131"/>
      <c r="F394" s="131"/>
      <c r="G394" s="131"/>
      <c r="H394" s="131"/>
      <c r="I394" s="132"/>
      <c r="J394" s="131"/>
      <c r="K394" s="131"/>
      <c r="L394" s="131"/>
      <c r="M394" s="131"/>
      <c r="N394" s="131"/>
      <c r="O394" s="131"/>
      <c r="P394" s="131"/>
      <c r="Q394" s="131"/>
      <c r="R394" s="131"/>
      <c r="S394" s="131"/>
      <c r="T394" s="131"/>
      <c r="U394" s="131"/>
      <c r="V394" s="131"/>
      <c r="W394" s="131"/>
      <c r="X394" s="131"/>
      <c r="Y394" s="131"/>
      <c r="Z394" s="131"/>
      <c r="AA394" s="131"/>
      <c r="AB394" s="131"/>
      <c r="AC394" s="131"/>
      <c r="AD394" s="131"/>
      <c r="AE394" s="131"/>
      <c r="AF394" s="131"/>
      <c r="AG394" s="131"/>
      <c r="AH394" s="131"/>
      <c r="AI394" s="131"/>
      <c r="AJ394" s="131"/>
      <c r="AK394" s="131"/>
      <c r="AL394" s="131"/>
      <c r="AM394" s="131"/>
      <c r="AN394" s="131"/>
      <c r="AO394" s="132"/>
    </row>
    <row r="395" spans="2:41" ht="13.35" customHeight="1">
      <c r="B395" s="135" t="s">
        <v>230</v>
      </c>
      <c r="I395" s="136"/>
      <c r="J395" s="205"/>
      <c r="K395" s="206"/>
      <c r="L395" s="207"/>
      <c r="M395" s="206"/>
      <c r="N395" s="207"/>
      <c r="O395" s="206"/>
      <c r="P395" s="207"/>
      <c r="Q395" s="206"/>
      <c r="R395" s="207"/>
      <c r="S395" s="206"/>
      <c r="T395" s="207"/>
      <c r="U395" s="206"/>
      <c r="V395" s="207"/>
      <c r="W395" s="206"/>
      <c r="X395" s="207"/>
      <c r="Y395" s="206"/>
      <c r="Z395" s="207"/>
      <c r="AA395" s="206"/>
      <c r="AB395" s="207"/>
      <c r="AC395" s="206"/>
      <c r="AD395" s="207"/>
      <c r="AE395" s="206"/>
      <c r="AF395" s="207"/>
      <c r="AG395" s="206"/>
      <c r="AH395" s="207"/>
      <c r="AI395" s="206"/>
      <c r="AJ395" s="207"/>
      <c r="AK395" s="206"/>
      <c r="AL395" s="207"/>
      <c r="AM395" s="206"/>
      <c r="AN395" s="207"/>
      <c r="AO395" s="206"/>
    </row>
    <row r="396" spans="2:41" ht="3.6" customHeight="1">
      <c r="B396" s="140"/>
      <c r="C396" s="141"/>
      <c r="D396" s="141"/>
      <c r="E396" s="141"/>
      <c r="F396" s="141"/>
      <c r="G396" s="141"/>
      <c r="H396" s="141"/>
      <c r="I396" s="142"/>
      <c r="J396" s="141"/>
      <c r="K396" s="141"/>
      <c r="L396" s="141"/>
      <c r="M396" s="141"/>
      <c r="N396" s="141"/>
      <c r="O396" s="141"/>
      <c r="P396" s="141"/>
      <c r="Q396" s="141"/>
      <c r="R396" s="141"/>
      <c r="S396" s="141"/>
      <c r="T396" s="141"/>
      <c r="U396" s="141"/>
      <c r="V396" s="141"/>
      <c r="W396" s="141"/>
      <c r="X396" s="141"/>
      <c r="Y396" s="141"/>
      <c r="Z396" s="141"/>
      <c r="AA396" s="141"/>
      <c r="AB396" s="141"/>
      <c r="AC396" s="141"/>
      <c r="AD396" s="141"/>
      <c r="AE396" s="141"/>
      <c r="AF396" s="141"/>
      <c r="AG396" s="141"/>
      <c r="AH396" s="141"/>
      <c r="AI396" s="141"/>
      <c r="AJ396" s="141"/>
      <c r="AK396" s="141"/>
      <c r="AL396" s="141"/>
      <c r="AM396" s="141"/>
      <c r="AN396" s="141"/>
      <c r="AO396" s="142"/>
    </row>
    <row r="397" spans="2:41" ht="3.6" customHeight="1">
      <c r="B397" s="130"/>
      <c r="C397" s="131"/>
      <c r="D397" s="131"/>
      <c r="E397" s="131"/>
      <c r="F397" s="131"/>
      <c r="G397" s="131"/>
      <c r="H397" s="131"/>
      <c r="I397" s="132"/>
      <c r="J397" s="131"/>
      <c r="K397" s="131"/>
      <c r="L397" s="131"/>
      <c r="M397" s="131"/>
      <c r="N397" s="131"/>
      <c r="O397" s="131"/>
      <c r="P397" s="131"/>
      <c r="Q397" s="131"/>
      <c r="R397" s="131"/>
      <c r="S397" s="131"/>
      <c r="T397" s="131"/>
      <c r="U397" s="131"/>
      <c r="V397" s="131"/>
      <c r="W397" s="131"/>
      <c r="X397" s="131"/>
      <c r="Y397" s="131"/>
      <c r="Z397" s="131"/>
      <c r="AA397" s="131"/>
      <c r="AB397" s="131"/>
      <c r="AC397" s="131"/>
      <c r="AD397" s="131"/>
      <c r="AE397" s="131"/>
      <c r="AF397" s="131"/>
      <c r="AG397" s="131"/>
      <c r="AH397" s="131"/>
      <c r="AI397" s="131"/>
      <c r="AJ397" s="131"/>
      <c r="AK397" s="131"/>
      <c r="AL397" s="131"/>
      <c r="AM397" s="131"/>
      <c r="AN397" s="131"/>
      <c r="AO397" s="132"/>
    </row>
    <row r="398" spans="2:41" ht="13.35" customHeight="1">
      <c r="B398" s="135" t="s">
        <v>232</v>
      </c>
      <c r="I398" s="136"/>
      <c r="J398" s="205"/>
      <c r="K398" s="206"/>
      <c r="L398" s="207"/>
      <c r="M398" s="206"/>
      <c r="N398" s="207"/>
      <c r="O398" s="206"/>
      <c r="P398" s="207"/>
      <c r="Q398" s="206"/>
      <c r="R398" s="207"/>
      <c r="S398" s="206"/>
      <c r="T398" s="207"/>
      <c r="U398" s="206"/>
      <c r="V398" s="207"/>
      <c r="W398" s="206"/>
      <c r="X398" s="207"/>
      <c r="Y398" s="206"/>
      <c r="Z398" s="207"/>
      <c r="AA398" s="206"/>
      <c r="AB398" s="207"/>
      <c r="AC398" s="206"/>
      <c r="AD398" s="207"/>
      <c r="AE398" s="206"/>
      <c r="AF398" s="207"/>
      <c r="AG398" s="206"/>
      <c r="AH398" s="207"/>
      <c r="AI398" s="206"/>
      <c r="AJ398" s="207"/>
      <c r="AK398" s="206"/>
      <c r="AL398" s="207"/>
      <c r="AM398" s="206"/>
      <c r="AN398" s="207"/>
      <c r="AO398" s="206"/>
    </row>
    <row r="399" spans="2:41" ht="3.6" customHeight="1">
      <c r="B399" s="140"/>
      <c r="C399" s="141"/>
      <c r="D399" s="141"/>
      <c r="E399" s="141"/>
      <c r="F399" s="141"/>
      <c r="G399" s="141"/>
      <c r="H399" s="141"/>
      <c r="I399" s="142"/>
      <c r="J399" s="141"/>
      <c r="K399" s="141"/>
      <c r="L399" s="141"/>
      <c r="M399" s="141"/>
      <c r="N399" s="141"/>
      <c r="O399" s="141"/>
      <c r="P399" s="141"/>
      <c r="Q399" s="141"/>
      <c r="R399" s="141"/>
      <c r="S399" s="141"/>
      <c r="T399" s="141"/>
      <c r="U399" s="141"/>
      <c r="V399" s="141"/>
      <c r="W399" s="141"/>
      <c r="X399" s="141"/>
      <c r="Y399" s="141"/>
      <c r="Z399" s="141"/>
      <c r="AA399" s="141"/>
      <c r="AB399" s="141"/>
      <c r="AC399" s="141"/>
      <c r="AD399" s="141"/>
      <c r="AE399" s="141"/>
      <c r="AF399" s="141"/>
      <c r="AG399" s="141"/>
      <c r="AH399" s="141"/>
      <c r="AI399" s="141"/>
      <c r="AJ399" s="141"/>
      <c r="AK399" s="141"/>
      <c r="AL399" s="141"/>
      <c r="AM399" s="141"/>
      <c r="AN399" s="141"/>
      <c r="AO399" s="142"/>
    </row>
    <row r="400" spans="2:41" ht="3.6" customHeight="1">
      <c r="B400" s="130"/>
      <c r="C400" s="131"/>
      <c r="D400" s="131"/>
      <c r="E400" s="131"/>
      <c r="F400" s="131"/>
      <c r="G400" s="131"/>
      <c r="H400" s="131"/>
      <c r="I400" s="132"/>
      <c r="J400" s="131"/>
      <c r="K400" s="131"/>
      <c r="L400" s="131"/>
      <c r="M400" s="131"/>
      <c r="N400" s="131"/>
      <c r="O400" s="131"/>
      <c r="P400" s="131"/>
      <c r="Q400" s="131"/>
      <c r="R400" s="131"/>
      <c r="S400" s="131"/>
      <c r="T400" s="131"/>
      <c r="U400" s="131"/>
      <c r="V400" s="131"/>
      <c r="W400" s="131"/>
      <c r="X400" s="131"/>
      <c r="Y400" s="131"/>
      <c r="Z400" s="131"/>
      <c r="AA400" s="131"/>
      <c r="AB400" s="131"/>
      <c r="AC400" s="131"/>
      <c r="AD400" s="131"/>
      <c r="AE400" s="131"/>
      <c r="AF400" s="131"/>
      <c r="AG400" s="131"/>
      <c r="AH400" s="131"/>
      <c r="AI400" s="131"/>
      <c r="AJ400" s="131"/>
      <c r="AK400" s="131"/>
      <c r="AL400" s="131"/>
      <c r="AM400" s="131"/>
      <c r="AN400" s="131"/>
      <c r="AO400" s="132"/>
    </row>
    <row r="401" spans="2:41" ht="13.35" customHeight="1">
      <c r="B401" s="135" t="s">
        <v>234</v>
      </c>
      <c r="I401" s="136"/>
      <c r="J401" s="205"/>
      <c r="K401" s="206"/>
      <c r="L401" s="207"/>
      <c r="M401" s="206"/>
      <c r="N401" s="207"/>
      <c r="O401" s="206"/>
      <c r="P401" s="207"/>
      <c r="Q401" s="206"/>
      <c r="R401" s="207"/>
      <c r="S401" s="206"/>
      <c r="T401" s="207"/>
      <c r="U401" s="206"/>
      <c r="V401" s="207"/>
      <c r="W401" s="206"/>
      <c r="X401" s="207"/>
      <c r="Y401" s="206"/>
      <c r="Z401" s="207"/>
      <c r="AA401" s="206"/>
      <c r="AB401" s="207"/>
      <c r="AC401" s="206"/>
      <c r="AD401" s="207"/>
      <c r="AE401" s="206"/>
      <c r="AF401" s="207"/>
      <c r="AG401" s="206"/>
      <c r="AH401" s="207"/>
      <c r="AI401" s="206"/>
      <c r="AJ401" s="207"/>
      <c r="AK401" s="206"/>
      <c r="AL401" s="207"/>
      <c r="AM401" s="206"/>
      <c r="AN401" s="207"/>
      <c r="AO401" s="206"/>
    </row>
    <row r="402" spans="2:41" ht="3.6" customHeight="1">
      <c r="B402" s="140"/>
      <c r="C402" s="141"/>
      <c r="D402" s="141"/>
      <c r="E402" s="141"/>
      <c r="F402" s="141"/>
      <c r="G402" s="141"/>
      <c r="H402" s="141"/>
      <c r="I402" s="142"/>
      <c r="J402" s="141"/>
      <c r="K402" s="141"/>
      <c r="L402" s="141"/>
      <c r="M402" s="141"/>
      <c r="N402" s="141"/>
      <c r="O402" s="141"/>
      <c r="P402" s="141"/>
      <c r="Q402" s="141"/>
      <c r="R402" s="141"/>
      <c r="S402" s="141"/>
      <c r="T402" s="141"/>
      <c r="U402" s="141"/>
      <c r="V402" s="141"/>
      <c r="W402" s="141"/>
      <c r="X402" s="141"/>
      <c r="Y402" s="141"/>
      <c r="Z402" s="141"/>
      <c r="AA402" s="141"/>
      <c r="AB402" s="141"/>
      <c r="AC402" s="141"/>
      <c r="AD402" s="141"/>
      <c r="AE402" s="141"/>
      <c r="AF402" s="141"/>
      <c r="AG402" s="141"/>
      <c r="AH402" s="141"/>
      <c r="AI402" s="141"/>
      <c r="AJ402" s="141"/>
      <c r="AK402" s="141"/>
      <c r="AL402" s="141"/>
      <c r="AM402" s="141"/>
      <c r="AN402" s="141"/>
      <c r="AO402" s="142"/>
    </row>
    <row r="403" spans="2:41" ht="3.6" customHeight="1">
      <c r="B403" s="130"/>
      <c r="C403" s="131"/>
      <c r="D403" s="131"/>
      <c r="E403" s="131"/>
      <c r="F403" s="131"/>
      <c r="G403" s="131"/>
      <c r="H403" s="131"/>
      <c r="I403" s="132"/>
      <c r="J403" s="131"/>
      <c r="K403" s="131"/>
      <c r="L403" s="131"/>
      <c r="M403" s="131"/>
      <c r="N403" s="131"/>
      <c r="O403" s="131"/>
      <c r="P403" s="131"/>
      <c r="Q403" s="131"/>
      <c r="R403" s="131"/>
      <c r="S403" s="131"/>
      <c r="T403" s="131"/>
      <c r="U403" s="131"/>
      <c r="V403" s="131"/>
      <c r="W403" s="131"/>
      <c r="X403" s="131"/>
      <c r="Y403" s="131"/>
      <c r="Z403" s="131"/>
      <c r="AA403" s="131"/>
      <c r="AB403" s="131"/>
      <c r="AC403" s="131"/>
      <c r="AD403" s="131"/>
      <c r="AE403" s="131"/>
      <c r="AF403" s="131"/>
      <c r="AG403" s="131"/>
      <c r="AH403" s="131"/>
      <c r="AI403" s="131"/>
      <c r="AJ403" s="131"/>
      <c r="AK403" s="131"/>
      <c r="AL403" s="131"/>
      <c r="AM403" s="131"/>
      <c r="AN403" s="131"/>
      <c r="AO403" s="132"/>
    </row>
    <row r="404" spans="2:41" ht="13.35" customHeight="1">
      <c r="B404" s="135" t="s">
        <v>235</v>
      </c>
      <c r="I404" s="136"/>
      <c r="J404" s="205"/>
      <c r="K404" s="206"/>
      <c r="L404" s="207"/>
      <c r="M404" s="206"/>
      <c r="N404" s="207"/>
      <c r="O404" s="206"/>
      <c r="P404" s="207"/>
      <c r="Q404" s="206"/>
      <c r="R404" s="207"/>
      <c r="S404" s="206"/>
      <c r="T404" s="207"/>
      <c r="U404" s="206"/>
      <c r="V404" s="207"/>
      <c r="W404" s="206"/>
      <c r="X404" s="207"/>
      <c r="Y404" s="206"/>
      <c r="Z404" s="207"/>
      <c r="AA404" s="206"/>
      <c r="AB404" s="207"/>
      <c r="AC404" s="206"/>
      <c r="AD404" s="207"/>
      <c r="AE404" s="206"/>
      <c r="AF404" s="207"/>
      <c r="AG404" s="206"/>
      <c r="AH404" s="207"/>
      <c r="AI404" s="206"/>
      <c r="AJ404" s="207"/>
      <c r="AK404" s="206"/>
      <c r="AL404" s="207"/>
      <c r="AM404" s="206"/>
      <c r="AN404" s="207"/>
      <c r="AO404" s="206"/>
    </row>
    <row r="405" spans="2:41" ht="3.6" customHeight="1">
      <c r="B405" s="140"/>
      <c r="C405" s="141"/>
      <c r="D405" s="141"/>
      <c r="E405" s="141"/>
      <c r="F405" s="141"/>
      <c r="G405" s="141"/>
      <c r="H405" s="141"/>
      <c r="I405" s="142"/>
      <c r="J405" s="141"/>
      <c r="K405" s="141"/>
      <c r="L405" s="141"/>
      <c r="M405" s="141"/>
      <c r="N405" s="141"/>
      <c r="O405" s="141"/>
      <c r="P405" s="141"/>
      <c r="Q405" s="141"/>
      <c r="R405" s="141"/>
      <c r="S405" s="141"/>
      <c r="T405" s="141"/>
      <c r="U405" s="141"/>
      <c r="V405" s="141"/>
      <c r="W405" s="141"/>
      <c r="X405" s="141"/>
      <c r="Y405" s="141"/>
      <c r="Z405" s="141"/>
      <c r="AA405" s="141"/>
      <c r="AB405" s="141"/>
      <c r="AC405" s="141"/>
      <c r="AD405" s="141"/>
      <c r="AE405" s="141"/>
      <c r="AF405" s="141"/>
      <c r="AG405" s="141"/>
      <c r="AH405" s="141"/>
      <c r="AI405" s="141"/>
      <c r="AJ405" s="141"/>
      <c r="AK405" s="141"/>
      <c r="AL405" s="141"/>
      <c r="AM405" s="141"/>
      <c r="AN405" s="141"/>
      <c r="AO405" s="142"/>
    </row>
    <row r="406" spans="2:41" ht="3.6" customHeight="1">
      <c r="B406" s="130"/>
      <c r="C406" s="131"/>
      <c r="D406" s="131"/>
      <c r="E406" s="131"/>
      <c r="F406" s="131"/>
      <c r="G406" s="131"/>
      <c r="H406" s="131"/>
      <c r="I406" s="132"/>
      <c r="J406" s="131"/>
      <c r="K406" s="131"/>
      <c r="L406" s="131"/>
      <c r="M406" s="131"/>
      <c r="N406" s="131"/>
      <c r="O406" s="131"/>
      <c r="P406" s="131"/>
      <c r="Q406" s="131"/>
      <c r="R406" s="131"/>
      <c r="S406" s="131"/>
      <c r="T406" s="131"/>
      <c r="U406" s="131"/>
      <c r="V406" s="131"/>
      <c r="W406" s="131"/>
      <c r="X406" s="131"/>
      <c r="Y406" s="131"/>
      <c r="Z406" s="131"/>
      <c r="AA406" s="131"/>
      <c r="AB406" s="131"/>
      <c r="AC406" s="131"/>
      <c r="AD406" s="131"/>
      <c r="AE406" s="131"/>
      <c r="AF406" s="131"/>
      <c r="AG406" s="131"/>
      <c r="AH406" s="131"/>
      <c r="AI406" s="131"/>
      <c r="AJ406" s="131"/>
      <c r="AK406" s="131"/>
      <c r="AL406" s="131"/>
      <c r="AM406" s="131"/>
      <c r="AN406" s="131"/>
      <c r="AO406" s="132"/>
    </row>
    <row r="407" spans="2:41" ht="13.35" customHeight="1">
      <c r="B407" s="135" t="s">
        <v>236</v>
      </c>
      <c r="I407" s="136"/>
      <c r="J407" s="205"/>
      <c r="K407" s="206"/>
      <c r="L407" s="207"/>
      <c r="M407" s="206"/>
      <c r="N407" s="207"/>
      <c r="O407" s="206"/>
      <c r="P407" s="207"/>
      <c r="Q407" s="206"/>
      <c r="R407" s="207"/>
      <c r="S407" s="206"/>
      <c r="T407" s="207"/>
      <c r="U407" s="206"/>
      <c r="V407" s="207"/>
      <c r="W407" s="206"/>
      <c r="X407" s="207"/>
      <c r="Y407" s="206"/>
      <c r="Z407" s="207"/>
      <c r="AA407" s="206"/>
      <c r="AB407" s="207"/>
      <c r="AC407" s="206"/>
      <c r="AD407" s="207"/>
      <c r="AE407" s="206"/>
      <c r="AF407" s="207"/>
      <c r="AG407" s="206"/>
      <c r="AH407" s="207"/>
      <c r="AI407" s="206"/>
      <c r="AJ407" s="207"/>
      <c r="AK407" s="206"/>
      <c r="AL407" s="207"/>
      <c r="AM407" s="206"/>
      <c r="AN407" s="207"/>
      <c r="AO407" s="206"/>
    </row>
    <row r="408" spans="2:41" ht="3.6" customHeight="1">
      <c r="B408" s="140"/>
      <c r="C408" s="141"/>
      <c r="D408" s="141"/>
      <c r="E408" s="141"/>
      <c r="F408" s="141"/>
      <c r="G408" s="141"/>
      <c r="H408" s="141"/>
      <c r="I408" s="142"/>
      <c r="J408" s="141"/>
      <c r="K408" s="141"/>
      <c r="L408" s="141"/>
      <c r="M408" s="141"/>
      <c r="N408" s="141"/>
      <c r="O408" s="141"/>
      <c r="P408" s="141"/>
      <c r="Q408" s="141"/>
      <c r="R408" s="141"/>
      <c r="S408" s="141"/>
      <c r="T408" s="141"/>
      <c r="U408" s="141"/>
      <c r="V408" s="141"/>
      <c r="W408" s="141"/>
      <c r="X408" s="141"/>
      <c r="Y408" s="141"/>
      <c r="Z408" s="141"/>
      <c r="AA408" s="141"/>
      <c r="AB408" s="141"/>
      <c r="AC408" s="141"/>
      <c r="AD408" s="141"/>
      <c r="AE408" s="141"/>
      <c r="AF408" s="141"/>
      <c r="AG408" s="141"/>
      <c r="AH408" s="141"/>
      <c r="AI408" s="141"/>
      <c r="AJ408" s="141"/>
      <c r="AK408" s="141"/>
      <c r="AL408" s="141"/>
      <c r="AM408" s="141"/>
      <c r="AN408" s="141"/>
      <c r="AO408" s="142"/>
    </row>
    <row r="409" spans="2:41" ht="3.6" customHeight="1">
      <c r="B409" s="130"/>
      <c r="C409" s="131"/>
      <c r="D409" s="131"/>
      <c r="E409" s="131"/>
      <c r="F409" s="131"/>
      <c r="G409" s="131"/>
      <c r="H409" s="131"/>
      <c r="I409" s="132"/>
      <c r="J409" s="131"/>
      <c r="K409" s="131"/>
      <c r="L409" s="131"/>
      <c r="M409" s="131"/>
      <c r="N409" s="131"/>
      <c r="O409" s="131"/>
      <c r="P409" s="131"/>
      <c r="Q409" s="131"/>
      <c r="R409" s="131"/>
      <c r="S409" s="131"/>
      <c r="T409" s="131"/>
      <c r="U409" s="131"/>
      <c r="V409" s="131"/>
      <c r="W409" s="131"/>
      <c r="X409" s="131"/>
      <c r="Y409" s="131"/>
      <c r="Z409" s="131"/>
      <c r="AA409" s="131"/>
      <c r="AB409" s="131"/>
      <c r="AC409" s="131"/>
      <c r="AD409" s="131"/>
      <c r="AE409" s="131"/>
      <c r="AF409" s="131"/>
      <c r="AG409" s="131"/>
      <c r="AH409" s="131"/>
      <c r="AI409" s="131"/>
      <c r="AJ409" s="131"/>
      <c r="AK409" s="131"/>
      <c r="AL409" s="131"/>
      <c r="AM409" s="131"/>
      <c r="AN409" s="131"/>
      <c r="AO409" s="132"/>
    </row>
    <row r="410" spans="2:41" ht="13.35" customHeight="1">
      <c r="B410" s="135" t="s">
        <v>312</v>
      </c>
      <c r="I410" s="136"/>
      <c r="J410" s="131"/>
      <c r="K410" s="132"/>
      <c r="L410" s="130"/>
      <c r="M410" s="132"/>
      <c r="N410" s="130"/>
      <c r="O410" s="132"/>
      <c r="P410" s="130"/>
      <c r="Q410" s="132"/>
      <c r="R410" s="130"/>
      <c r="S410" s="132"/>
      <c r="T410" s="130"/>
      <c r="U410" s="132"/>
      <c r="V410" s="130"/>
      <c r="W410" s="132"/>
      <c r="X410" s="130"/>
      <c r="Y410" s="132"/>
      <c r="Z410" s="130"/>
      <c r="AA410" s="132"/>
      <c r="AB410" s="130"/>
      <c r="AC410" s="132"/>
      <c r="AD410" s="130"/>
      <c r="AE410" s="132"/>
      <c r="AF410" s="130"/>
      <c r="AG410" s="132"/>
      <c r="AH410" s="130"/>
      <c r="AI410" s="132"/>
      <c r="AJ410" s="130"/>
      <c r="AK410" s="132"/>
      <c r="AL410" s="130"/>
      <c r="AM410" s="132"/>
      <c r="AN410" s="130"/>
      <c r="AO410" s="132"/>
    </row>
    <row r="411" spans="2:41" ht="3.6" customHeight="1">
      <c r="B411" s="140"/>
      <c r="C411" s="141"/>
      <c r="D411" s="141"/>
      <c r="E411" s="141"/>
      <c r="F411" s="141"/>
      <c r="G411" s="141"/>
      <c r="H411" s="141"/>
      <c r="I411" s="142"/>
      <c r="J411" s="141"/>
      <c r="K411" s="141"/>
      <c r="L411" s="141"/>
      <c r="M411" s="141"/>
      <c r="N411" s="141"/>
      <c r="O411" s="141"/>
      <c r="P411" s="141"/>
      <c r="Q411" s="141"/>
      <c r="R411" s="141"/>
      <c r="S411" s="141"/>
      <c r="T411" s="141"/>
      <c r="U411" s="141"/>
      <c r="V411" s="141"/>
      <c r="W411" s="141"/>
      <c r="X411" s="141"/>
      <c r="Y411" s="141"/>
      <c r="Z411" s="141"/>
      <c r="AA411" s="141"/>
      <c r="AB411" s="141"/>
      <c r="AC411" s="141"/>
      <c r="AD411" s="141"/>
      <c r="AE411" s="141"/>
      <c r="AF411" s="141"/>
      <c r="AG411" s="141"/>
      <c r="AH411" s="141"/>
      <c r="AI411" s="141"/>
      <c r="AJ411" s="141"/>
      <c r="AK411" s="141"/>
      <c r="AL411" s="141"/>
      <c r="AM411" s="141"/>
      <c r="AN411" s="141"/>
      <c r="AO411" s="142"/>
    </row>
    <row r="412" spans="2:41" ht="3.6" customHeight="1">
      <c r="B412" s="130"/>
      <c r="C412" s="131"/>
      <c r="D412" s="131"/>
      <c r="E412" s="131"/>
      <c r="F412" s="131"/>
      <c r="G412" s="131"/>
      <c r="H412" s="131"/>
      <c r="I412" s="132"/>
      <c r="J412" s="131"/>
      <c r="K412" s="131"/>
      <c r="L412" s="131"/>
      <c r="M412" s="131"/>
      <c r="N412" s="131"/>
      <c r="O412" s="131"/>
      <c r="P412" s="131"/>
      <c r="Q412" s="131"/>
      <c r="R412" s="131"/>
      <c r="S412" s="131"/>
      <c r="T412" s="131"/>
      <c r="U412" s="131"/>
      <c r="V412" s="131"/>
      <c r="W412" s="131"/>
      <c r="X412" s="131"/>
      <c r="Y412" s="131"/>
      <c r="Z412" s="131"/>
      <c r="AA412" s="131"/>
      <c r="AB412" s="131"/>
      <c r="AC412" s="131"/>
      <c r="AD412" s="131"/>
      <c r="AE412" s="131"/>
      <c r="AF412" s="131"/>
      <c r="AG412" s="131"/>
      <c r="AH412" s="131"/>
      <c r="AI412" s="131"/>
      <c r="AJ412" s="131"/>
      <c r="AK412" s="131"/>
      <c r="AL412" s="131"/>
      <c r="AM412" s="131"/>
      <c r="AN412" s="131"/>
      <c r="AO412" s="132"/>
    </row>
    <row r="413" spans="2:41" ht="13.35" customHeight="1">
      <c r="B413" s="135" t="s">
        <v>236</v>
      </c>
      <c r="I413" s="136"/>
      <c r="J413" s="205"/>
      <c r="K413" s="206"/>
      <c r="L413" s="207"/>
      <c r="M413" s="206"/>
      <c r="N413" s="207"/>
      <c r="O413" s="206"/>
      <c r="P413" s="207"/>
      <c r="Q413" s="206"/>
      <c r="R413" s="207"/>
      <c r="S413" s="206"/>
      <c r="T413" s="207"/>
      <c r="U413" s="206"/>
      <c r="V413" s="207"/>
      <c r="W413" s="206"/>
      <c r="X413" s="207"/>
      <c r="Y413" s="206"/>
      <c r="Z413" s="207"/>
      <c r="AA413" s="206"/>
      <c r="AB413" s="207"/>
      <c r="AC413" s="206"/>
      <c r="AD413" s="207"/>
      <c r="AE413" s="206"/>
      <c r="AF413" s="207"/>
      <c r="AG413" s="206"/>
      <c r="AH413" s="207"/>
      <c r="AI413" s="206"/>
      <c r="AJ413" s="207"/>
      <c r="AK413" s="206"/>
      <c r="AL413" s="207"/>
      <c r="AM413" s="206"/>
      <c r="AN413" s="207"/>
      <c r="AO413" s="206"/>
    </row>
    <row r="414" spans="2:41" ht="3.6" customHeight="1">
      <c r="B414" s="140"/>
      <c r="C414" s="141"/>
      <c r="D414" s="141"/>
      <c r="E414" s="141"/>
      <c r="F414" s="141"/>
      <c r="G414" s="141"/>
      <c r="H414" s="141"/>
      <c r="I414" s="142"/>
      <c r="J414" s="141"/>
      <c r="K414" s="141"/>
      <c r="L414" s="141"/>
      <c r="M414" s="141"/>
      <c r="N414" s="141"/>
      <c r="O414" s="141"/>
      <c r="P414" s="141"/>
      <c r="Q414" s="141"/>
      <c r="R414" s="141"/>
      <c r="S414" s="141"/>
      <c r="T414" s="141"/>
      <c r="U414" s="141"/>
      <c r="V414" s="141"/>
      <c r="W414" s="141"/>
      <c r="X414" s="141"/>
      <c r="Y414" s="141"/>
      <c r="Z414" s="141"/>
      <c r="AA414" s="141"/>
      <c r="AB414" s="141"/>
      <c r="AC414" s="141"/>
      <c r="AD414" s="141"/>
      <c r="AE414" s="141"/>
      <c r="AF414" s="141"/>
      <c r="AG414" s="141"/>
      <c r="AH414" s="141"/>
      <c r="AI414" s="141"/>
      <c r="AJ414" s="141"/>
      <c r="AK414" s="141"/>
      <c r="AL414" s="141"/>
      <c r="AM414" s="141"/>
      <c r="AN414" s="141"/>
      <c r="AO414" s="142"/>
    </row>
    <row r="415" spans="2:41" ht="3.6" customHeight="1">
      <c r="B415" s="130"/>
      <c r="C415" s="131"/>
      <c r="D415" s="131"/>
      <c r="E415" s="131"/>
      <c r="F415" s="131"/>
      <c r="G415" s="131"/>
      <c r="H415" s="131"/>
      <c r="I415" s="132"/>
      <c r="J415" s="131"/>
      <c r="K415" s="131"/>
      <c r="L415" s="131"/>
      <c r="M415" s="131"/>
      <c r="N415" s="131"/>
      <c r="O415" s="131"/>
      <c r="P415" s="131"/>
      <c r="Q415" s="131"/>
      <c r="R415" s="131"/>
      <c r="S415" s="131"/>
      <c r="T415" s="131"/>
      <c r="U415" s="131"/>
      <c r="V415" s="131"/>
      <c r="W415" s="131"/>
      <c r="X415" s="131"/>
      <c r="Y415" s="131"/>
      <c r="Z415" s="131"/>
      <c r="AA415" s="131"/>
      <c r="AB415" s="131"/>
      <c r="AC415" s="131"/>
      <c r="AD415" s="131"/>
      <c r="AE415" s="131"/>
      <c r="AF415" s="131"/>
      <c r="AG415" s="131"/>
      <c r="AH415" s="131"/>
      <c r="AI415" s="131"/>
      <c r="AJ415" s="131"/>
      <c r="AK415" s="131"/>
      <c r="AL415" s="131"/>
      <c r="AM415" s="131"/>
      <c r="AN415" s="131"/>
      <c r="AO415" s="132"/>
    </row>
    <row r="416" spans="2:41" ht="13.35" customHeight="1">
      <c r="B416" s="135" t="s">
        <v>313</v>
      </c>
      <c r="I416" s="136"/>
      <c r="J416" s="207"/>
      <c r="K416" s="206"/>
      <c r="L416" s="207"/>
      <c r="M416" s="206"/>
      <c r="N416" s="207"/>
      <c r="O416" s="206"/>
      <c r="P416" s="207"/>
      <c r="Q416" s="206"/>
      <c r="R416" s="207"/>
      <c r="S416" s="206"/>
      <c r="T416" s="207"/>
      <c r="U416" s="206"/>
      <c r="V416" s="207"/>
      <c r="W416" s="206"/>
      <c r="X416" s="207"/>
      <c r="Y416" s="206"/>
      <c r="Z416" s="207"/>
      <c r="AA416" s="206"/>
      <c r="AB416" s="207"/>
      <c r="AC416" s="206"/>
      <c r="AD416" s="207"/>
      <c r="AE416" s="206"/>
      <c r="AF416" s="207"/>
      <c r="AG416" s="206"/>
      <c r="AH416" s="207"/>
      <c r="AI416" s="206"/>
      <c r="AJ416" s="207"/>
      <c r="AK416" s="206"/>
      <c r="AL416" s="207"/>
      <c r="AM416" s="206"/>
      <c r="AN416" s="207"/>
      <c r="AO416" s="206"/>
    </row>
    <row r="417" spans="2:41" ht="3.6" customHeight="1">
      <c r="B417" s="140"/>
      <c r="C417" s="141"/>
      <c r="D417" s="141"/>
      <c r="E417" s="141"/>
      <c r="F417" s="141"/>
      <c r="G417" s="141"/>
      <c r="H417" s="141"/>
      <c r="I417" s="142"/>
      <c r="J417" s="141"/>
      <c r="K417" s="141"/>
      <c r="L417" s="141"/>
      <c r="M417" s="141"/>
      <c r="N417" s="141"/>
      <c r="O417" s="141"/>
      <c r="P417" s="141"/>
      <c r="Q417" s="141"/>
      <c r="R417" s="141"/>
      <c r="S417" s="141"/>
      <c r="T417" s="141"/>
      <c r="U417" s="141"/>
      <c r="V417" s="141"/>
      <c r="W417" s="141"/>
      <c r="X417" s="141"/>
      <c r="Y417" s="141"/>
      <c r="Z417" s="141"/>
      <c r="AA417" s="141"/>
      <c r="AB417" s="141"/>
      <c r="AC417" s="141"/>
      <c r="AD417" s="141"/>
      <c r="AE417" s="141"/>
      <c r="AF417" s="141"/>
      <c r="AG417" s="141"/>
      <c r="AH417" s="141"/>
      <c r="AI417" s="141"/>
      <c r="AJ417" s="141"/>
      <c r="AK417" s="141"/>
      <c r="AL417" s="141"/>
      <c r="AM417" s="141"/>
      <c r="AN417" s="141"/>
      <c r="AO417" s="142"/>
    </row>
    <row r="418" spans="2:41" ht="3.6" customHeight="1">
      <c r="B418" s="130"/>
      <c r="C418" s="131"/>
      <c r="D418" s="131"/>
      <c r="E418" s="131"/>
      <c r="F418" s="131"/>
      <c r="G418" s="131"/>
      <c r="H418" s="131"/>
      <c r="I418" s="132"/>
      <c r="J418" s="131"/>
      <c r="K418" s="131"/>
      <c r="L418" s="131"/>
      <c r="M418" s="131"/>
      <c r="N418" s="131"/>
      <c r="O418" s="131"/>
      <c r="P418" s="131"/>
      <c r="Q418" s="131"/>
      <c r="R418" s="131"/>
      <c r="S418" s="131"/>
      <c r="T418" s="131"/>
      <c r="U418" s="131"/>
      <c r="V418" s="131"/>
      <c r="W418" s="131"/>
      <c r="X418" s="131"/>
      <c r="Y418" s="131"/>
      <c r="Z418" s="131"/>
      <c r="AA418" s="131"/>
      <c r="AB418" s="131"/>
      <c r="AC418" s="131"/>
      <c r="AD418" s="131"/>
      <c r="AE418" s="131"/>
      <c r="AF418" s="131"/>
      <c r="AG418" s="131"/>
      <c r="AH418" s="131"/>
      <c r="AI418" s="131"/>
      <c r="AJ418" s="131"/>
      <c r="AK418" s="131"/>
      <c r="AL418" s="131"/>
      <c r="AM418" s="131"/>
      <c r="AN418" s="131"/>
      <c r="AO418" s="132"/>
    </row>
    <row r="419" spans="2:41" ht="13.35" customHeight="1">
      <c r="B419" s="135" t="s">
        <v>236</v>
      </c>
      <c r="I419" s="136"/>
      <c r="J419" s="205"/>
      <c r="K419" s="206"/>
      <c r="L419" s="207"/>
      <c r="M419" s="206"/>
      <c r="N419" s="207"/>
      <c r="O419" s="206"/>
      <c r="P419" s="207"/>
      <c r="Q419" s="206"/>
      <c r="R419" s="207"/>
      <c r="S419" s="206"/>
      <c r="T419" s="207"/>
      <c r="U419" s="206"/>
      <c r="V419" s="207"/>
      <c r="W419" s="206"/>
      <c r="X419" s="207"/>
      <c r="Y419" s="206"/>
      <c r="Z419" s="207"/>
      <c r="AA419" s="206"/>
      <c r="AB419" s="207"/>
      <c r="AC419" s="206"/>
      <c r="AD419" s="207"/>
      <c r="AE419" s="206"/>
      <c r="AF419" s="207"/>
      <c r="AG419" s="206"/>
      <c r="AH419" s="207"/>
      <c r="AI419" s="206"/>
      <c r="AJ419" s="207"/>
      <c r="AK419" s="206"/>
      <c r="AL419" s="207"/>
      <c r="AM419" s="206"/>
      <c r="AN419" s="207"/>
      <c r="AO419" s="206"/>
    </row>
    <row r="420" spans="2:41" ht="3.6" customHeight="1">
      <c r="B420" s="140"/>
      <c r="C420" s="141"/>
      <c r="D420" s="141"/>
      <c r="E420" s="141"/>
      <c r="F420" s="141"/>
      <c r="G420" s="141"/>
      <c r="H420" s="141"/>
      <c r="I420" s="142"/>
      <c r="J420" s="141"/>
      <c r="K420" s="141"/>
      <c r="L420" s="141"/>
      <c r="M420" s="141"/>
      <c r="N420" s="141"/>
      <c r="O420" s="141"/>
      <c r="P420" s="141"/>
      <c r="Q420" s="141"/>
      <c r="R420" s="141"/>
      <c r="S420" s="141"/>
      <c r="T420" s="141"/>
      <c r="U420" s="141"/>
      <c r="V420" s="141"/>
      <c r="W420" s="141"/>
      <c r="X420" s="141"/>
      <c r="Y420" s="141"/>
      <c r="Z420" s="141"/>
      <c r="AA420" s="141"/>
      <c r="AB420" s="141"/>
      <c r="AC420" s="141"/>
      <c r="AD420" s="141"/>
      <c r="AE420" s="141"/>
      <c r="AF420" s="141"/>
      <c r="AG420" s="141"/>
      <c r="AH420" s="141"/>
      <c r="AI420" s="141"/>
      <c r="AJ420" s="141"/>
      <c r="AK420" s="141"/>
      <c r="AL420" s="141"/>
      <c r="AM420" s="141"/>
      <c r="AN420" s="141"/>
      <c r="AO420" s="142"/>
    </row>
    <row r="421" spans="2:41" ht="3.6" customHeight="1">
      <c r="B421" s="130"/>
      <c r="C421" s="131"/>
      <c r="D421" s="131"/>
      <c r="E421" s="131"/>
      <c r="F421" s="131"/>
      <c r="G421" s="131"/>
      <c r="H421" s="131"/>
      <c r="I421" s="132"/>
      <c r="J421" s="131"/>
      <c r="K421" s="131"/>
      <c r="L421" s="131"/>
      <c r="M421" s="131"/>
      <c r="N421" s="131"/>
      <c r="O421" s="131"/>
      <c r="P421" s="131"/>
      <c r="Q421" s="131"/>
      <c r="R421" s="131"/>
      <c r="S421" s="131"/>
      <c r="T421" s="131"/>
      <c r="U421" s="131"/>
      <c r="V421" s="131"/>
      <c r="W421" s="131"/>
      <c r="X421" s="131"/>
      <c r="Y421" s="131"/>
      <c r="Z421" s="131"/>
      <c r="AA421" s="131"/>
      <c r="AB421" s="131"/>
      <c r="AC421" s="131"/>
      <c r="AD421" s="131"/>
      <c r="AE421" s="131"/>
      <c r="AF421" s="131"/>
      <c r="AG421" s="131"/>
      <c r="AH421" s="131"/>
      <c r="AI421" s="131"/>
      <c r="AJ421" s="131"/>
      <c r="AK421" s="131"/>
      <c r="AL421" s="131"/>
      <c r="AM421" s="131"/>
      <c r="AN421" s="131"/>
      <c r="AO421" s="132"/>
    </row>
    <row r="422" spans="2:41" ht="13.35" customHeight="1">
      <c r="B422" s="135" t="s">
        <v>239</v>
      </c>
      <c r="I422" s="136"/>
      <c r="J422" s="205"/>
      <c r="K422" s="206"/>
      <c r="L422" s="207"/>
      <c r="M422" s="206"/>
      <c r="N422" s="207"/>
      <c r="O422" s="206"/>
      <c r="P422" s="207"/>
      <c r="Q422" s="206"/>
      <c r="R422" s="207"/>
      <c r="S422" s="206"/>
      <c r="T422" s="207"/>
      <c r="U422" s="206"/>
      <c r="V422" s="207"/>
      <c r="W422" s="206"/>
      <c r="X422" s="207"/>
      <c r="Y422" s="206"/>
      <c r="Z422" s="207"/>
      <c r="AA422" s="206"/>
      <c r="AB422" s="207"/>
      <c r="AC422" s="206"/>
      <c r="AD422" s="207"/>
      <c r="AE422" s="206"/>
      <c r="AF422" s="207"/>
      <c r="AG422" s="206"/>
      <c r="AH422" s="207"/>
      <c r="AI422" s="206"/>
      <c r="AJ422" s="207"/>
      <c r="AK422" s="206"/>
      <c r="AL422" s="207"/>
      <c r="AM422" s="206"/>
      <c r="AN422" s="207"/>
      <c r="AO422" s="206"/>
    </row>
    <row r="423" spans="2:41" ht="3.6" customHeight="1">
      <c r="B423" s="140"/>
      <c r="C423" s="141"/>
      <c r="D423" s="141"/>
      <c r="E423" s="141"/>
      <c r="F423" s="141"/>
      <c r="G423" s="141"/>
      <c r="H423" s="141"/>
      <c r="I423" s="142"/>
      <c r="J423" s="141"/>
      <c r="K423" s="141"/>
      <c r="L423" s="141"/>
      <c r="M423" s="141"/>
      <c r="N423" s="141"/>
      <c r="O423" s="141"/>
      <c r="P423" s="141"/>
      <c r="Q423" s="141"/>
      <c r="R423" s="141"/>
      <c r="S423" s="141"/>
      <c r="T423" s="141"/>
      <c r="U423" s="141"/>
      <c r="V423" s="141"/>
      <c r="W423" s="141"/>
      <c r="X423" s="141"/>
      <c r="Y423" s="141"/>
      <c r="Z423" s="141"/>
      <c r="AA423" s="141"/>
      <c r="AB423" s="141"/>
      <c r="AC423" s="141"/>
      <c r="AD423" s="141"/>
      <c r="AE423" s="141"/>
      <c r="AF423" s="141"/>
      <c r="AG423" s="141"/>
      <c r="AH423" s="141"/>
      <c r="AI423" s="141"/>
      <c r="AJ423" s="141"/>
      <c r="AK423" s="141"/>
      <c r="AL423" s="141"/>
      <c r="AM423" s="141"/>
      <c r="AN423" s="141"/>
      <c r="AO423" s="142"/>
    </row>
    <row r="424" spans="2:41" ht="3.6" customHeight="1">
      <c r="B424" s="130"/>
      <c r="C424" s="131"/>
      <c r="D424" s="131"/>
      <c r="E424" s="131"/>
      <c r="F424" s="131"/>
      <c r="G424" s="131"/>
      <c r="H424" s="131"/>
      <c r="I424" s="132"/>
      <c r="J424" s="131"/>
      <c r="K424" s="131"/>
      <c r="L424" s="131"/>
      <c r="M424" s="131"/>
      <c r="N424" s="131"/>
      <c r="O424" s="131"/>
      <c r="P424" s="131"/>
      <c r="Q424" s="131"/>
      <c r="R424" s="131"/>
      <c r="S424" s="131"/>
      <c r="T424" s="131"/>
      <c r="U424" s="131"/>
      <c r="V424" s="131"/>
      <c r="W424" s="131"/>
      <c r="X424" s="131"/>
      <c r="Y424" s="131"/>
      <c r="Z424" s="131"/>
      <c r="AA424" s="131"/>
      <c r="AB424" s="131"/>
      <c r="AC424" s="131"/>
      <c r="AD424" s="131"/>
      <c r="AE424" s="131"/>
      <c r="AF424" s="131"/>
      <c r="AG424" s="131"/>
      <c r="AH424" s="131"/>
      <c r="AI424" s="131"/>
      <c r="AJ424" s="131"/>
      <c r="AK424" s="131"/>
      <c r="AL424" s="131"/>
      <c r="AM424" s="131"/>
      <c r="AN424" s="131"/>
      <c r="AO424" s="132"/>
    </row>
    <row r="425" spans="2:41" ht="13.35" customHeight="1">
      <c r="B425" s="135" t="s">
        <v>240</v>
      </c>
      <c r="I425" s="136"/>
      <c r="J425" s="205"/>
      <c r="K425" s="206"/>
      <c r="L425" s="207"/>
      <c r="M425" s="206"/>
      <c r="N425" s="207"/>
      <c r="O425" s="206"/>
      <c r="P425" s="207"/>
      <c r="Q425" s="206"/>
      <c r="R425" s="207"/>
      <c r="S425" s="206"/>
      <c r="T425" s="207"/>
      <c r="U425" s="206"/>
      <c r="V425" s="207"/>
      <c r="W425" s="206"/>
      <c r="X425" s="207"/>
      <c r="Y425" s="206"/>
      <c r="Z425" s="207"/>
      <c r="AA425" s="206"/>
      <c r="AB425" s="207"/>
      <c r="AC425" s="206"/>
      <c r="AD425" s="207"/>
      <c r="AE425" s="206"/>
      <c r="AF425" s="207"/>
      <c r="AG425" s="206"/>
      <c r="AH425" s="207"/>
      <c r="AI425" s="206"/>
      <c r="AJ425" s="207"/>
      <c r="AK425" s="206"/>
      <c r="AL425" s="207"/>
      <c r="AM425" s="206"/>
      <c r="AN425" s="207"/>
      <c r="AO425" s="206"/>
    </row>
    <row r="426" spans="2:41" ht="3.6" customHeight="1">
      <c r="B426" s="140"/>
      <c r="C426" s="141"/>
      <c r="D426" s="141"/>
      <c r="E426" s="141"/>
      <c r="F426" s="141"/>
      <c r="G426" s="141"/>
      <c r="H426" s="141"/>
      <c r="I426" s="142"/>
      <c r="J426" s="141"/>
      <c r="K426" s="141"/>
      <c r="L426" s="141"/>
      <c r="M426" s="141"/>
      <c r="N426" s="141"/>
      <c r="O426" s="141"/>
      <c r="P426" s="141"/>
      <c r="Q426" s="141"/>
      <c r="R426" s="141"/>
      <c r="S426" s="141"/>
      <c r="T426" s="141"/>
      <c r="U426" s="141"/>
      <c r="V426" s="141"/>
      <c r="W426" s="141"/>
      <c r="X426" s="141"/>
      <c r="Y426" s="141"/>
      <c r="Z426" s="141"/>
      <c r="AA426" s="141"/>
      <c r="AB426" s="141"/>
      <c r="AC426" s="141"/>
      <c r="AD426" s="141"/>
      <c r="AE426" s="141"/>
      <c r="AF426" s="141"/>
      <c r="AG426" s="141"/>
      <c r="AH426" s="141"/>
      <c r="AI426" s="141"/>
      <c r="AJ426" s="141"/>
      <c r="AK426" s="141"/>
      <c r="AL426" s="141"/>
      <c r="AM426" s="141"/>
      <c r="AN426" s="141"/>
      <c r="AO426" s="142"/>
    </row>
    <row r="427" spans="2:41" ht="3.6" customHeight="1">
      <c r="B427" s="130"/>
      <c r="C427" s="131"/>
      <c r="D427" s="131"/>
      <c r="E427" s="131"/>
      <c r="F427" s="131"/>
      <c r="G427" s="131"/>
      <c r="H427" s="131"/>
      <c r="I427" s="132"/>
      <c r="J427" s="131"/>
      <c r="K427" s="131"/>
      <c r="L427" s="131"/>
      <c r="M427" s="131"/>
      <c r="N427" s="131"/>
      <c r="O427" s="131"/>
      <c r="P427" s="131"/>
      <c r="Q427" s="131"/>
      <c r="R427" s="131"/>
      <c r="S427" s="131"/>
      <c r="T427" s="131"/>
      <c r="U427" s="131"/>
      <c r="V427" s="131"/>
      <c r="W427" s="131"/>
      <c r="X427" s="131"/>
      <c r="Y427" s="131"/>
      <c r="Z427" s="131"/>
      <c r="AA427" s="131"/>
      <c r="AB427" s="131"/>
      <c r="AC427" s="131"/>
      <c r="AD427" s="131"/>
      <c r="AE427" s="131"/>
      <c r="AF427" s="131"/>
      <c r="AG427" s="131"/>
      <c r="AH427" s="131"/>
      <c r="AI427" s="131"/>
      <c r="AJ427" s="131"/>
      <c r="AK427" s="131"/>
      <c r="AL427" s="131"/>
      <c r="AM427" s="131"/>
      <c r="AN427" s="131"/>
      <c r="AO427" s="132"/>
    </row>
    <row r="428" spans="2:41" ht="13.35" customHeight="1">
      <c r="B428" s="135" t="s">
        <v>236</v>
      </c>
      <c r="I428" s="136"/>
      <c r="J428" s="205"/>
      <c r="K428" s="206"/>
      <c r="L428" s="207"/>
      <c r="M428" s="206"/>
      <c r="N428" s="207"/>
      <c r="O428" s="206"/>
      <c r="P428" s="207"/>
      <c r="Q428" s="206"/>
      <c r="R428" s="207"/>
      <c r="S428" s="206"/>
      <c r="T428" s="207"/>
      <c r="U428" s="206"/>
      <c r="V428" s="207"/>
      <c r="W428" s="206"/>
      <c r="X428" s="207"/>
      <c r="Y428" s="206"/>
      <c r="Z428" s="207"/>
      <c r="AA428" s="206"/>
      <c r="AB428" s="207"/>
      <c r="AC428" s="206"/>
      <c r="AD428" s="207"/>
      <c r="AE428" s="206"/>
      <c r="AF428" s="207"/>
      <c r="AG428" s="206"/>
      <c r="AH428" s="207"/>
      <c r="AI428" s="206"/>
      <c r="AJ428" s="207"/>
      <c r="AK428" s="206"/>
      <c r="AL428" s="207"/>
      <c r="AM428" s="206"/>
      <c r="AN428" s="207"/>
      <c r="AO428" s="206"/>
    </row>
    <row r="429" spans="2:41" ht="3.6" customHeight="1">
      <c r="B429" s="140"/>
      <c r="C429" s="141"/>
      <c r="D429" s="141"/>
      <c r="E429" s="141"/>
      <c r="F429" s="141"/>
      <c r="G429" s="141"/>
      <c r="H429" s="141"/>
      <c r="I429" s="142"/>
      <c r="J429" s="141"/>
      <c r="K429" s="141"/>
      <c r="L429" s="141"/>
      <c r="M429" s="141"/>
      <c r="N429" s="141"/>
      <c r="O429" s="141"/>
      <c r="P429" s="141"/>
      <c r="Q429" s="141"/>
      <c r="R429" s="141"/>
      <c r="S429" s="141"/>
      <c r="T429" s="141"/>
      <c r="U429" s="141"/>
      <c r="V429" s="141"/>
      <c r="W429" s="141"/>
      <c r="X429" s="141"/>
      <c r="Y429" s="141"/>
      <c r="Z429" s="141"/>
      <c r="AA429" s="141"/>
      <c r="AB429" s="141"/>
      <c r="AC429" s="141"/>
      <c r="AD429" s="141"/>
      <c r="AE429" s="141"/>
      <c r="AF429" s="141"/>
      <c r="AG429" s="141"/>
      <c r="AH429" s="141"/>
      <c r="AI429" s="141"/>
      <c r="AJ429" s="141"/>
      <c r="AK429" s="141"/>
      <c r="AL429" s="141"/>
      <c r="AM429" s="141"/>
      <c r="AN429" s="141"/>
      <c r="AO429" s="142"/>
    </row>
    <row r="430" spans="2:41" ht="3.6" customHeight="1">
      <c r="B430" s="130"/>
      <c r="C430" s="131"/>
      <c r="D430" s="131"/>
      <c r="E430" s="131"/>
      <c r="F430" s="131"/>
      <c r="G430" s="131"/>
      <c r="H430" s="131"/>
      <c r="I430" s="132"/>
      <c r="J430" s="131"/>
      <c r="K430" s="131"/>
      <c r="L430" s="131"/>
      <c r="M430" s="131"/>
      <c r="N430" s="131"/>
      <c r="O430" s="131"/>
      <c r="P430" s="131"/>
      <c r="Q430" s="131"/>
      <c r="R430" s="131"/>
      <c r="S430" s="131"/>
      <c r="T430" s="131"/>
      <c r="U430" s="131"/>
      <c r="V430" s="131"/>
      <c r="W430" s="131"/>
      <c r="X430" s="131"/>
      <c r="Y430" s="131"/>
      <c r="Z430" s="131"/>
      <c r="AA430" s="131"/>
      <c r="AB430" s="131"/>
      <c r="AC430" s="131"/>
      <c r="AD430" s="131"/>
      <c r="AE430" s="131"/>
      <c r="AF430" s="131"/>
      <c r="AG430" s="131"/>
      <c r="AH430" s="131"/>
      <c r="AI430" s="131"/>
      <c r="AJ430" s="131"/>
      <c r="AK430" s="131"/>
      <c r="AL430" s="131"/>
      <c r="AM430" s="131"/>
      <c r="AN430" s="131"/>
      <c r="AO430" s="132"/>
    </row>
    <row r="431" spans="2:41" ht="13.35" customHeight="1">
      <c r="B431" s="135" t="s">
        <v>241</v>
      </c>
      <c r="I431" s="136"/>
      <c r="J431" s="205"/>
      <c r="K431" s="206"/>
      <c r="L431" s="207"/>
      <c r="M431" s="206"/>
      <c r="N431" s="207"/>
      <c r="O431" s="206"/>
      <c r="P431" s="207"/>
      <c r="Q431" s="206"/>
      <c r="R431" s="207"/>
      <c r="S431" s="206"/>
      <c r="T431" s="207"/>
      <c r="U431" s="206"/>
      <c r="V431" s="207"/>
      <c r="W431" s="206"/>
      <c r="X431" s="207"/>
      <c r="Y431" s="206"/>
      <c r="Z431" s="207"/>
      <c r="AA431" s="206"/>
      <c r="AB431" s="207"/>
      <c r="AC431" s="206"/>
      <c r="AD431" s="207"/>
      <c r="AE431" s="206"/>
      <c r="AF431" s="207"/>
      <c r="AG431" s="206"/>
      <c r="AH431" s="207"/>
      <c r="AI431" s="206"/>
      <c r="AJ431" s="207"/>
      <c r="AK431" s="206"/>
      <c r="AL431" s="207"/>
      <c r="AM431" s="206"/>
      <c r="AN431" s="207"/>
      <c r="AO431" s="206"/>
    </row>
    <row r="432" spans="2:41" ht="3.6" customHeight="1">
      <c r="B432" s="140"/>
      <c r="C432" s="141"/>
      <c r="D432" s="141"/>
      <c r="E432" s="141"/>
      <c r="F432" s="141"/>
      <c r="G432" s="141"/>
      <c r="H432" s="141"/>
      <c r="I432" s="142"/>
      <c r="J432" s="141"/>
      <c r="K432" s="141"/>
      <c r="L432" s="141"/>
      <c r="M432" s="141"/>
      <c r="N432" s="141"/>
      <c r="O432" s="141"/>
      <c r="P432" s="141"/>
      <c r="Q432" s="141"/>
      <c r="R432" s="141"/>
      <c r="S432" s="141"/>
      <c r="T432" s="141"/>
      <c r="U432" s="141"/>
      <c r="V432" s="141"/>
      <c r="W432" s="141"/>
      <c r="X432" s="141"/>
      <c r="Y432" s="141"/>
      <c r="Z432" s="141"/>
      <c r="AA432" s="141"/>
      <c r="AB432" s="141"/>
      <c r="AC432" s="141"/>
      <c r="AD432" s="141"/>
      <c r="AE432" s="141"/>
      <c r="AF432" s="141"/>
      <c r="AG432" s="141"/>
      <c r="AH432" s="141"/>
      <c r="AI432" s="141"/>
      <c r="AJ432" s="141"/>
      <c r="AK432" s="141"/>
      <c r="AL432" s="141"/>
      <c r="AM432" s="141"/>
      <c r="AN432" s="141"/>
      <c r="AO432" s="142"/>
    </row>
    <row r="433" spans="2:41" ht="3.6" customHeight="1">
      <c r="B433" s="130"/>
      <c r="C433" s="131"/>
      <c r="D433" s="131"/>
      <c r="E433" s="131"/>
      <c r="F433" s="131"/>
      <c r="G433" s="131"/>
      <c r="H433" s="131"/>
      <c r="I433" s="132"/>
      <c r="J433" s="131"/>
      <c r="K433" s="131"/>
      <c r="L433" s="131"/>
      <c r="M433" s="131"/>
      <c r="N433" s="131"/>
      <c r="O433" s="131"/>
      <c r="P433" s="131"/>
      <c r="Q433" s="131"/>
      <c r="R433" s="131"/>
      <c r="S433" s="131"/>
      <c r="T433" s="131"/>
      <c r="U433" s="131"/>
      <c r="V433" s="131"/>
      <c r="W433" s="131"/>
      <c r="X433" s="131"/>
      <c r="Y433" s="131"/>
      <c r="Z433" s="131"/>
      <c r="AA433" s="131"/>
      <c r="AB433" s="131"/>
      <c r="AC433" s="131"/>
      <c r="AD433" s="131"/>
      <c r="AE433" s="131"/>
      <c r="AF433" s="131"/>
      <c r="AG433" s="131"/>
      <c r="AH433" s="131"/>
      <c r="AI433" s="131"/>
      <c r="AJ433" s="131"/>
      <c r="AK433" s="131"/>
      <c r="AL433" s="131"/>
      <c r="AM433" s="131"/>
      <c r="AN433" s="131"/>
      <c r="AO433" s="132"/>
    </row>
    <row r="434" spans="2:41" ht="13.35" customHeight="1">
      <c r="B434" s="135" t="s">
        <v>236</v>
      </c>
      <c r="I434" s="136"/>
      <c r="J434" s="205"/>
      <c r="K434" s="206"/>
      <c r="L434" s="207"/>
      <c r="M434" s="206"/>
      <c r="N434" s="207"/>
      <c r="O434" s="206"/>
      <c r="P434" s="207"/>
      <c r="Q434" s="206"/>
      <c r="R434" s="207"/>
      <c r="S434" s="206"/>
      <c r="T434" s="207"/>
      <c r="U434" s="206"/>
      <c r="V434" s="207"/>
      <c r="W434" s="206"/>
      <c r="X434" s="207"/>
      <c r="Y434" s="206"/>
      <c r="Z434" s="207"/>
      <c r="AA434" s="206"/>
      <c r="AB434" s="207"/>
      <c r="AC434" s="206"/>
      <c r="AD434" s="207"/>
      <c r="AE434" s="206"/>
      <c r="AF434" s="207"/>
      <c r="AG434" s="206"/>
      <c r="AH434" s="207"/>
      <c r="AI434" s="206"/>
      <c r="AJ434" s="207"/>
      <c r="AK434" s="206"/>
      <c r="AL434" s="207"/>
      <c r="AM434" s="206"/>
      <c r="AN434" s="207"/>
      <c r="AO434" s="206"/>
    </row>
    <row r="435" spans="2:41" ht="3.6" customHeight="1">
      <c r="B435" s="140"/>
      <c r="C435" s="141"/>
      <c r="D435" s="141"/>
      <c r="E435" s="141"/>
      <c r="F435" s="141"/>
      <c r="G435" s="141"/>
      <c r="H435" s="141"/>
      <c r="I435" s="142"/>
      <c r="J435" s="141"/>
      <c r="K435" s="141"/>
      <c r="L435" s="141"/>
      <c r="M435" s="141"/>
      <c r="N435" s="141"/>
      <c r="O435" s="141"/>
      <c r="P435" s="141"/>
      <c r="Q435" s="141"/>
      <c r="R435" s="141"/>
      <c r="S435" s="141"/>
      <c r="T435" s="141"/>
      <c r="U435" s="141"/>
      <c r="V435" s="141"/>
      <c r="W435" s="141"/>
      <c r="X435" s="141"/>
      <c r="Y435" s="141"/>
      <c r="Z435" s="141"/>
      <c r="AA435" s="141"/>
      <c r="AB435" s="141"/>
      <c r="AC435" s="141"/>
      <c r="AD435" s="141"/>
      <c r="AE435" s="141"/>
      <c r="AF435" s="141"/>
      <c r="AG435" s="141"/>
      <c r="AH435" s="141"/>
      <c r="AI435" s="141"/>
      <c r="AJ435" s="141"/>
      <c r="AK435" s="141"/>
      <c r="AL435" s="141"/>
      <c r="AM435" s="141"/>
      <c r="AN435" s="141"/>
      <c r="AO435" s="142"/>
    </row>
    <row r="436" spans="2:41" ht="3.6" customHeight="1">
      <c r="B436" s="130"/>
      <c r="C436" s="131"/>
      <c r="D436" s="131"/>
      <c r="E436" s="131"/>
      <c r="F436" s="131"/>
      <c r="G436" s="131"/>
      <c r="H436" s="131"/>
      <c r="I436" s="132"/>
      <c r="J436" s="131"/>
      <c r="K436" s="131"/>
      <c r="L436" s="131"/>
      <c r="M436" s="131"/>
      <c r="N436" s="131"/>
      <c r="O436" s="131"/>
      <c r="P436" s="131"/>
      <c r="Q436" s="131"/>
      <c r="R436" s="131"/>
      <c r="S436" s="131"/>
      <c r="T436" s="131"/>
      <c r="U436" s="131"/>
      <c r="V436" s="131"/>
      <c r="W436" s="131"/>
      <c r="X436" s="131"/>
      <c r="Y436" s="131"/>
      <c r="Z436" s="131"/>
      <c r="AA436" s="131"/>
      <c r="AB436" s="131"/>
      <c r="AC436" s="131"/>
      <c r="AD436" s="131"/>
      <c r="AE436" s="131"/>
      <c r="AF436" s="131"/>
      <c r="AG436" s="131"/>
      <c r="AH436" s="131"/>
      <c r="AI436" s="131"/>
      <c r="AJ436" s="131"/>
      <c r="AK436" s="131"/>
      <c r="AL436" s="131"/>
      <c r="AM436" s="131"/>
      <c r="AN436" s="131"/>
      <c r="AO436" s="132"/>
    </row>
    <row r="437" spans="2:41" ht="13.35" customHeight="1">
      <c r="B437" s="135" t="s">
        <v>317</v>
      </c>
      <c r="I437" s="136"/>
      <c r="J437" s="131"/>
      <c r="K437" s="131"/>
      <c r="L437" s="131"/>
      <c r="M437" s="132"/>
      <c r="N437" s="130"/>
      <c r="O437" s="131"/>
      <c r="P437" s="131"/>
      <c r="Q437" s="132"/>
      <c r="R437" s="130"/>
      <c r="S437" s="131"/>
      <c r="T437" s="131"/>
      <c r="U437" s="132"/>
      <c r="V437" s="130"/>
      <c r="W437" s="131"/>
      <c r="X437" s="131"/>
      <c r="Y437" s="132"/>
      <c r="Z437" s="130"/>
      <c r="AA437" s="131"/>
      <c r="AB437" s="131"/>
      <c r="AC437" s="132"/>
      <c r="AD437" s="130"/>
      <c r="AE437" s="131"/>
      <c r="AF437" s="131"/>
      <c r="AG437" s="132"/>
      <c r="AH437" s="130"/>
      <c r="AI437" s="131"/>
      <c r="AJ437" s="131"/>
      <c r="AK437" s="132"/>
      <c r="AL437" s="130"/>
      <c r="AM437" s="131"/>
      <c r="AN437" s="131"/>
      <c r="AO437" s="132"/>
    </row>
    <row r="438" spans="2:41" ht="3.6" customHeight="1">
      <c r="B438" s="135"/>
      <c r="I438" s="136"/>
      <c r="M438" s="136"/>
      <c r="N438" s="135"/>
      <c r="Q438" s="136"/>
      <c r="R438" s="135"/>
      <c r="U438" s="136"/>
      <c r="V438" s="135"/>
      <c r="Y438" s="136"/>
      <c r="Z438" s="135"/>
      <c r="AC438" s="136"/>
      <c r="AD438" s="135"/>
      <c r="AG438" s="136"/>
      <c r="AH438" s="135"/>
      <c r="AK438" s="136"/>
      <c r="AL438" s="135"/>
      <c r="AO438" s="136"/>
    </row>
    <row r="439" spans="2:41" ht="3.6" customHeight="1">
      <c r="B439" s="135"/>
      <c r="I439" s="136"/>
      <c r="M439" s="136"/>
      <c r="N439" s="135"/>
      <c r="Q439" s="136"/>
      <c r="R439" s="135"/>
      <c r="U439" s="136"/>
      <c r="V439" s="135"/>
      <c r="Y439" s="136"/>
      <c r="Z439" s="135"/>
      <c r="AC439" s="136"/>
      <c r="AD439" s="135"/>
      <c r="AG439" s="136"/>
      <c r="AH439" s="135"/>
      <c r="AK439" s="136"/>
      <c r="AL439" s="135"/>
      <c r="AO439" s="136"/>
    </row>
    <row r="440" spans="2:41" ht="13.35" customHeight="1">
      <c r="B440" s="135"/>
      <c r="I440" s="136"/>
      <c r="J440" s="141"/>
      <c r="K440" s="141"/>
      <c r="L440" s="141"/>
      <c r="M440" s="142"/>
      <c r="N440" s="140"/>
      <c r="O440" s="141"/>
      <c r="P440" s="141"/>
      <c r="Q440" s="142"/>
      <c r="R440" s="140"/>
      <c r="S440" s="141"/>
      <c r="T440" s="141"/>
      <c r="U440" s="142"/>
      <c r="V440" s="140"/>
      <c r="W440" s="141"/>
      <c r="X440" s="141"/>
      <c r="Y440" s="142"/>
      <c r="Z440" s="140"/>
      <c r="AA440" s="141"/>
      <c r="AB440" s="141"/>
      <c r="AC440" s="142"/>
      <c r="AD440" s="140"/>
      <c r="AE440" s="141"/>
      <c r="AF440" s="141"/>
      <c r="AG440" s="142"/>
      <c r="AH440" s="140"/>
      <c r="AI440" s="141"/>
      <c r="AJ440" s="141"/>
      <c r="AK440" s="142"/>
      <c r="AL440" s="140"/>
      <c r="AM440" s="141"/>
      <c r="AN440" s="141"/>
      <c r="AO440" s="142"/>
    </row>
    <row r="441" spans="2:41" ht="3.6" customHeight="1">
      <c r="B441" s="140"/>
      <c r="C441" s="141"/>
      <c r="D441" s="141"/>
      <c r="E441" s="141"/>
      <c r="F441" s="141"/>
      <c r="G441" s="141"/>
      <c r="H441" s="141"/>
      <c r="I441" s="142"/>
      <c r="J441" s="141"/>
      <c r="K441" s="141"/>
      <c r="L441" s="141"/>
      <c r="M441" s="141"/>
      <c r="N441" s="141"/>
      <c r="O441" s="141"/>
      <c r="P441" s="141"/>
      <c r="Q441" s="141"/>
      <c r="R441" s="141"/>
      <c r="S441" s="141"/>
      <c r="T441" s="141"/>
      <c r="U441" s="141"/>
      <c r="V441" s="141"/>
      <c r="W441" s="141"/>
      <c r="X441" s="141"/>
      <c r="Y441" s="141"/>
      <c r="Z441" s="141"/>
      <c r="AA441" s="141"/>
      <c r="AB441" s="141"/>
      <c r="AC441" s="141"/>
      <c r="AD441" s="141"/>
      <c r="AE441" s="141"/>
      <c r="AF441" s="141"/>
      <c r="AG441" s="141"/>
      <c r="AH441" s="141"/>
      <c r="AI441" s="141"/>
      <c r="AJ441" s="141"/>
      <c r="AK441" s="141"/>
      <c r="AL441" s="141"/>
      <c r="AM441" s="141"/>
      <c r="AN441" s="141"/>
      <c r="AO441" s="142"/>
    </row>
    <row r="442" spans="2:41" ht="3.6" customHeight="1">
      <c r="B442" s="130"/>
      <c r="C442" s="131"/>
      <c r="D442" s="131"/>
      <c r="E442" s="131"/>
      <c r="F442" s="131"/>
      <c r="G442" s="131"/>
      <c r="H442" s="131"/>
      <c r="I442" s="132"/>
      <c r="J442" s="130"/>
      <c r="K442" s="131"/>
      <c r="L442" s="132"/>
      <c r="M442" s="130"/>
      <c r="N442" s="131"/>
      <c r="O442" s="132"/>
      <c r="P442" s="131"/>
      <c r="Q442" s="131"/>
      <c r="S442" s="130"/>
      <c r="T442" s="131"/>
      <c r="U442" s="132"/>
      <c r="V442" s="130"/>
      <c r="W442" s="131"/>
      <c r="X442" s="132"/>
      <c r="Y442" s="131"/>
      <c r="Z442" s="131"/>
      <c r="AB442" s="130"/>
      <c r="AC442" s="131"/>
      <c r="AD442" s="131"/>
      <c r="AE442" s="131"/>
      <c r="AF442" s="132"/>
      <c r="AG442" s="130"/>
      <c r="AH442" s="131"/>
      <c r="AI442" s="132"/>
      <c r="AJ442" s="131"/>
      <c r="AL442" s="131"/>
      <c r="AM442" s="131"/>
      <c r="AN442" s="131"/>
      <c r="AO442" s="132"/>
    </row>
    <row r="443" spans="2:41" ht="13.35" customHeight="1">
      <c r="B443" s="135" t="s">
        <v>244</v>
      </c>
      <c r="I443" s="136"/>
      <c r="J443" s="135" t="s">
        <v>229</v>
      </c>
      <c r="L443" s="136"/>
      <c r="M443" s="135"/>
      <c r="O443" s="136"/>
      <c r="P443" s="124" t="s">
        <v>112</v>
      </c>
      <c r="S443" s="135" t="s">
        <v>231</v>
      </c>
      <c r="U443" s="136"/>
      <c r="V443" s="135"/>
      <c r="X443" s="136"/>
      <c r="Y443" s="124" t="s">
        <v>112</v>
      </c>
      <c r="AB443" s="135" t="s">
        <v>235</v>
      </c>
      <c r="AF443" s="136"/>
      <c r="AG443" s="135"/>
      <c r="AI443" s="136"/>
      <c r="AJ443" s="124" t="s">
        <v>112</v>
      </c>
      <c r="AO443" s="136"/>
    </row>
    <row r="444" spans="2:41" ht="3.6" customHeight="1">
      <c r="B444" s="135"/>
      <c r="I444" s="136"/>
      <c r="J444" s="140"/>
      <c r="K444" s="141"/>
      <c r="L444" s="142"/>
      <c r="M444" s="140"/>
      <c r="N444" s="141"/>
      <c r="O444" s="142"/>
      <c r="P444" s="141"/>
      <c r="Q444" s="141"/>
      <c r="S444" s="140"/>
      <c r="T444" s="141"/>
      <c r="U444" s="142"/>
      <c r="V444" s="140"/>
      <c r="W444" s="141"/>
      <c r="X444" s="142"/>
      <c r="Y444" s="141"/>
      <c r="Z444" s="141"/>
      <c r="AB444" s="140"/>
      <c r="AC444" s="141"/>
      <c r="AD444" s="141"/>
      <c r="AE444" s="141"/>
      <c r="AF444" s="142"/>
      <c r="AG444" s="140"/>
      <c r="AH444" s="141"/>
      <c r="AI444" s="142"/>
      <c r="AJ444" s="141"/>
      <c r="AL444" s="141"/>
      <c r="AM444" s="141"/>
      <c r="AN444" s="141"/>
      <c r="AO444" s="142"/>
    </row>
    <row r="445" spans="2:41" ht="3.6" customHeight="1">
      <c r="B445" s="135"/>
      <c r="I445" s="136"/>
      <c r="J445" s="130"/>
      <c r="K445" s="131"/>
      <c r="L445" s="131"/>
      <c r="M445" s="131"/>
      <c r="N445" s="131"/>
      <c r="O445" s="131"/>
      <c r="P445" s="132"/>
      <c r="Q445" s="130"/>
      <c r="R445" s="132"/>
      <c r="S445" s="130"/>
      <c r="T445" s="132"/>
      <c r="U445" s="130"/>
      <c r="V445" s="131"/>
      <c r="W445" s="131"/>
      <c r="X445" s="131"/>
      <c r="Y445" s="131"/>
      <c r="Z445" s="131"/>
      <c r="AA445" s="132"/>
      <c r="AB445" s="130"/>
      <c r="AC445" s="132"/>
      <c r="AD445" s="130"/>
      <c r="AE445" s="132"/>
      <c r="AF445" s="130"/>
      <c r="AG445" s="131"/>
      <c r="AH445" s="131"/>
      <c r="AI445" s="131"/>
      <c r="AJ445" s="130"/>
      <c r="AK445" s="132"/>
      <c r="AL445" s="130"/>
      <c r="AM445" s="131"/>
      <c r="AN445" s="131"/>
      <c r="AO445" s="132"/>
    </row>
    <row r="446" spans="2:41" ht="13.35" customHeight="1">
      <c r="B446" s="135"/>
      <c r="I446" s="136"/>
      <c r="J446" s="135" t="s">
        <v>237</v>
      </c>
      <c r="P446" s="136"/>
      <c r="Q446" s="135"/>
      <c r="R446" s="136"/>
      <c r="S446" s="135" t="s">
        <v>112</v>
      </c>
      <c r="T446" s="136"/>
      <c r="U446" s="135" t="s">
        <v>238</v>
      </c>
      <c r="AA446" s="136"/>
      <c r="AB446" s="135"/>
      <c r="AC446" s="136"/>
      <c r="AD446" s="135" t="s">
        <v>112</v>
      </c>
      <c r="AE446" s="136"/>
      <c r="AF446" s="135" t="s">
        <v>239</v>
      </c>
      <c r="AJ446" s="135"/>
      <c r="AK446" s="136"/>
      <c r="AL446" s="135" t="s">
        <v>112</v>
      </c>
      <c r="AO446" s="136"/>
    </row>
    <row r="447" spans="2:41" ht="3.6" customHeight="1">
      <c r="B447" s="140"/>
      <c r="C447" s="141"/>
      <c r="D447" s="141"/>
      <c r="E447" s="141"/>
      <c r="F447" s="141"/>
      <c r="G447" s="141"/>
      <c r="H447" s="141"/>
      <c r="I447" s="142"/>
      <c r="J447" s="140"/>
      <c r="K447" s="141"/>
      <c r="L447" s="141"/>
      <c r="M447" s="141"/>
      <c r="N447" s="141"/>
      <c r="O447" s="141"/>
      <c r="P447" s="142"/>
      <c r="Q447" s="140"/>
      <c r="R447" s="142"/>
      <c r="S447" s="140"/>
      <c r="T447" s="142"/>
      <c r="U447" s="140"/>
      <c r="V447" s="141"/>
      <c r="W447" s="141"/>
      <c r="X447" s="141"/>
      <c r="Y447" s="141"/>
      <c r="Z447" s="141"/>
      <c r="AA447" s="142"/>
      <c r="AB447" s="140"/>
      <c r="AC447" s="142"/>
      <c r="AD447" s="140"/>
      <c r="AE447" s="142"/>
      <c r="AF447" s="140"/>
      <c r="AG447" s="141"/>
      <c r="AH447" s="141"/>
      <c r="AI447" s="141"/>
      <c r="AJ447" s="140"/>
      <c r="AK447" s="142"/>
      <c r="AL447" s="140"/>
      <c r="AM447" s="141"/>
      <c r="AN447" s="141"/>
      <c r="AO447" s="142"/>
    </row>
    <row r="448" spans="2:41" ht="3.6" customHeight="1">
      <c r="B448" s="130"/>
      <c r="C448" s="131"/>
      <c r="D448" s="131"/>
      <c r="E448" s="131"/>
      <c r="F448" s="131"/>
      <c r="G448" s="131"/>
      <c r="H448" s="131"/>
      <c r="I448" s="132"/>
      <c r="J448" s="130"/>
      <c r="K448" s="131"/>
      <c r="L448" s="131"/>
      <c r="M448" s="132"/>
      <c r="N448" s="130"/>
      <c r="O448" s="131"/>
      <c r="P448" s="130"/>
      <c r="Q448" s="131"/>
      <c r="R448" s="131"/>
      <c r="S448" s="131"/>
      <c r="T448" s="132"/>
      <c r="U448" s="130"/>
      <c r="V448" s="131"/>
      <c r="W448" s="131"/>
      <c r="X448" s="132"/>
      <c r="Y448" s="130"/>
      <c r="Z448" s="131"/>
      <c r="AA448" s="130"/>
      <c r="AB448" s="131"/>
      <c r="AC448" s="131"/>
      <c r="AD448" s="131"/>
      <c r="AE448" s="131"/>
      <c r="AF448" s="131"/>
      <c r="AG448" s="132"/>
      <c r="AH448" s="130"/>
      <c r="AI448" s="131"/>
      <c r="AJ448" s="131"/>
      <c r="AK448" s="132"/>
      <c r="AL448" s="135"/>
      <c r="AO448" s="136"/>
    </row>
    <row r="449" spans="2:41" ht="13.35" customHeight="1">
      <c r="B449" s="135" t="s">
        <v>245</v>
      </c>
      <c r="I449" s="136"/>
      <c r="J449" s="135"/>
      <c r="M449" s="136"/>
      <c r="N449" s="135" t="s">
        <v>112</v>
      </c>
      <c r="P449" s="135" t="s">
        <v>246</v>
      </c>
      <c r="T449" s="136"/>
      <c r="U449" s="135"/>
      <c r="X449" s="136"/>
      <c r="Y449" s="135" t="s">
        <v>112</v>
      </c>
      <c r="AA449" s="135" t="s">
        <v>247</v>
      </c>
      <c r="AG449" s="136"/>
      <c r="AH449" s="135"/>
      <c r="AK449" s="136"/>
      <c r="AL449" s="135" t="s">
        <v>112</v>
      </c>
      <c r="AO449" s="136"/>
    </row>
    <row r="450" spans="2:41" ht="3.6" customHeight="1">
      <c r="B450" s="140"/>
      <c r="C450" s="141"/>
      <c r="D450" s="141"/>
      <c r="E450" s="141"/>
      <c r="F450" s="141"/>
      <c r="G450" s="141"/>
      <c r="H450" s="141"/>
      <c r="I450" s="142"/>
      <c r="J450" s="140"/>
      <c r="K450" s="141"/>
      <c r="L450" s="141"/>
      <c r="M450" s="142"/>
      <c r="N450" s="140"/>
      <c r="O450" s="141"/>
      <c r="P450" s="140"/>
      <c r="Q450" s="141"/>
      <c r="R450" s="141"/>
      <c r="S450" s="141"/>
      <c r="T450" s="142"/>
      <c r="U450" s="140"/>
      <c r="V450" s="141"/>
      <c r="W450" s="141"/>
      <c r="X450" s="142"/>
      <c r="Y450" s="140"/>
      <c r="Z450" s="141"/>
      <c r="AA450" s="140"/>
      <c r="AB450" s="141"/>
      <c r="AC450" s="141"/>
      <c r="AD450" s="141"/>
      <c r="AE450" s="141"/>
      <c r="AF450" s="141"/>
      <c r="AG450" s="142"/>
      <c r="AH450" s="140"/>
      <c r="AI450" s="141"/>
      <c r="AJ450" s="141"/>
      <c r="AK450" s="142"/>
      <c r="AL450" s="140"/>
      <c r="AO450" s="142"/>
    </row>
    <row r="451" spans="2:41" ht="3.6" customHeight="1">
      <c r="B451" s="130"/>
      <c r="C451" s="131"/>
      <c r="D451" s="131"/>
      <c r="E451" s="131"/>
      <c r="F451" s="131"/>
      <c r="G451" s="131"/>
      <c r="H451" s="131"/>
      <c r="I451" s="131"/>
      <c r="J451" s="130"/>
      <c r="K451" s="131"/>
      <c r="L451" s="131"/>
      <c r="M451" s="132"/>
      <c r="N451" s="130"/>
      <c r="O451" s="131"/>
      <c r="P451" s="130"/>
      <c r="Q451" s="131"/>
      <c r="R451" s="131"/>
      <c r="S451" s="131"/>
      <c r="T451" s="131"/>
      <c r="U451" s="131"/>
      <c r="V451" s="131"/>
      <c r="W451" s="132"/>
      <c r="X451" s="130"/>
      <c r="Y451" s="131"/>
      <c r="Z451" s="131"/>
      <c r="AA451" s="132"/>
      <c r="AB451" s="130"/>
      <c r="AC451" s="131"/>
      <c r="AD451" s="130"/>
      <c r="AE451" s="131"/>
      <c r="AF451" s="131"/>
      <c r="AG451" s="131"/>
      <c r="AH451" s="131"/>
      <c r="AI451" s="132"/>
      <c r="AJ451" s="130"/>
      <c r="AK451" s="131"/>
      <c r="AL451" s="131"/>
      <c r="AM451" s="132"/>
      <c r="AN451" s="130"/>
      <c r="AO451" s="132"/>
    </row>
    <row r="452" spans="2:41" ht="13.35" customHeight="1">
      <c r="B452" s="135" t="s">
        <v>248</v>
      </c>
      <c r="J452" s="135"/>
      <c r="M452" s="136"/>
      <c r="N452" s="135" t="s">
        <v>112</v>
      </c>
      <c r="P452" s="135" t="s">
        <v>249</v>
      </c>
      <c r="W452" s="136"/>
      <c r="X452" s="135"/>
      <c r="AA452" s="136"/>
      <c r="AB452" s="135" t="s">
        <v>112</v>
      </c>
      <c r="AD452" s="135" t="s">
        <v>250</v>
      </c>
      <c r="AI452" s="136"/>
      <c r="AJ452" s="135"/>
      <c r="AM452" s="136"/>
      <c r="AN452" s="135" t="s">
        <v>112</v>
      </c>
      <c r="AO452" s="136"/>
    </row>
    <row r="453" spans="2:41" ht="3.6" customHeight="1">
      <c r="B453" s="140"/>
      <c r="C453" s="141"/>
      <c r="D453" s="141"/>
      <c r="E453" s="141"/>
      <c r="F453" s="141"/>
      <c r="G453" s="141"/>
      <c r="H453" s="141"/>
      <c r="I453" s="141"/>
      <c r="J453" s="140"/>
      <c r="K453" s="141"/>
      <c r="L453" s="141"/>
      <c r="M453" s="142"/>
      <c r="N453" s="140"/>
      <c r="O453" s="141"/>
      <c r="P453" s="140"/>
      <c r="Q453" s="141"/>
      <c r="R453" s="141"/>
      <c r="S453" s="141"/>
      <c r="T453" s="141"/>
      <c r="U453" s="141"/>
      <c r="V453" s="141"/>
      <c r="W453" s="142"/>
      <c r="X453" s="140"/>
      <c r="Y453" s="141"/>
      <c r="Z453" s="141"/>
      <c r="AA453" s="142"/>
      <c r="AB453" s="140"/>
      <c r="AC453" s="141"/>
      <c r="AD453" s="140"/>
      <c r="AE453" s="141"/>
      <c r="AF453" s="141"/>
      <c r="AG453" s="141"/>
      <c r="AH453" s="141"/>
      <c r="AI453" s="142"/>
      <c r="AJ453" s="140"/>
      <c r="AK453" s="141"/>
      <c r="AL453" s="141"/>
      <c r="AM453" s="142"/>
      <c r="AN453" s="140"/>
      <c r="AO453" s="142"/>
    </row>
    <row r="454" spans="2:41" ht="3.6" customHeight="1">
      <c r="B454" s="130"/>
      <c r="C454" s="131"/>
      <c r="D454" s="131"/>
      <c r="E454" s="131"/>
      <c r="F454" s="131"/>
      <c r="G454" s="131"/>
      <c r="H454" s="131"/>
      <c r="I454" s="132"/>
      <c r="J454" s="130"/>
      <c r="K454" s="131"/>
      <c r="L454" s="131"/>
      <c r="M454" s="131"/>
      <c r="N454" s="131"/>
      <c r="O454" s="131"/>
      <c r="P454" s="131"/>
      <c r="Q454" s="131"/>
      <c r="R454" s="131"/>
      <c r="S454" s="131"/>
      <c r="T454" s="131"/>
      <c r="U454" s="131"/>
      <c r="V454" s="131"/>
      <c r="W454" s="131"/>
      <c r="X454" s="131"/>
      <c r="Y454" s="131"/>
      <c r="Z454" s="131"/>
      <c r="AA454" s="131"/>
      <c r="AB454" s="131"/>
      <c r="AC454" s="131"/>
      <c r="AD454" s="131"/>
      <c r="AE454" s="131"/>
      <c r="AF454" s="131"/>
      <c r="AG454" s="131"/>
      <c r="AH454" s="131"/>
      <c r="AI454" s="131"/>
      <c r="AJ454" s="131"/>
      <c r="AK454" s="131"/>
      <c r="AL454" s="131"/>
      <c r="AM454" s="131"/>
      <c r="AN454" s="131"/>
      <c r="AO454" s="132"/>
    </row>
    <row r="455" spans="2:41" ht="13.35" customHeight="1">
      <c r="B455" s="135" t="s">
        <v>251</v>
      </c>
      <c r="I455" s="136"/>
      <c r="J455" s="135"/>
      <c r="AO455" s="136"/>
    </row>
    <row r="456" spans="2:41" ht="3.6" customHeight="1">
      <c r="B456" s="140"/>
      <c r="C456" s="141"/>
      <c r="D456" s="141"/>
      <c r="E456" s="141"/>
      <c r="F456" s="141"/>
      <c r="G456" s="141"/>
      <c r="H456" s="141"/>
      <c r="I456" s="142"/>
      <c r="J456" s="140"/>
      <c r="K456" s="141"/>
      <c r="L456" s="141"/>
      <c r="M456" s="141"/>
      <c r="N456" s="141"/>
      <c r="O456" s="141"/>
      <c r="P456" s="141"/>
      <c r="Q456" s="141"/>
      <c r="R456" s="141"/>
      <c r="S456" s="141"/>
      <c r="T456" s="141"/>
      <c r="U456" s="141"/>
      <c r="V456" s="141"/>
      <c r="W456" s="141"/>
      <c r="X456" s="141"/>
      <c r="Y456" s="141"/>
      <c r="Z456" s="141"/>
      <c r="AA456" s="141"/>
      <c r="AB456" s="141"/>
      <c r="AC456" s="141"/>
      <c r="AD456" s="141"/>
      <c r="AE456" s="141"/>
      <c r="AF456" s="141"/>
      <c r="AG456" s="141"/>
      <c r="AH456" s="141"/>
      <c r="AI456" s="141"/>
      <c r="AJ456" s="141"/>
      <c r="AK456" s="141"/>
      <c r="AL456" s="141"/>
      <c r="AM456" s="141"/>
      <c r="AN456" s="141"/>
      <c r="AO456" s="142"/>
    </row>
    <row r="457" spans="2:41" ht="3.6" customHeight="1">
      <c r="B457" s="130"/>
      <c r="C457" s="131"/>
      <c r="D457" s="131"/>
      <c r="E457" s="131"/>
      <c r="F457" s="131"/>
      <c r="G457" s="131"/>
      <c r="H457" s="131"/>
      <c r="I457" s="132"/>
      <c r="J457" s="130"/>
      <c r="K457" s="131"/>
      <c r="L457" s="131"/>
      <c r="M457" s="131"/>
      <c r="N457" s="131"/>
      <c r="O457" s="131"/>
      <c r="P457" s="131"/>
      <c r="Q457" s="131"/>
      <c r="R457" s="131"/>
      <c r="S457" s="131"/>
      <c r="T457" s="131"/>
      <c r="U457" s="131"/>
      <c r="V457" s="131"/>
      <c r="W457" s="131"/>
      <c r="X457" s="131"/>
      <c r="Y457" s="131"/>
      <c r="Z457" s="131"/>
      <c r="AA457" s="131"/>
      <c r="AB457" s="131"/>
      <c r="AC457" s="131"/>
      <c r="AD457" s="131"/>
      <c r="AE457" s="131"/>
      <c r="AF457" s="131"/>
      <c r="AG457" s="131"/>
      <c r="AH457" s="131"/>
      <c r="AI457" s="131"/>
      <c r="AJ457" s="131"/>
      <c r="AK457" s="131"/>
      <c r="AL457" s="131"/>
      <c r="AM457" s="131"/>
      <c r="AN457" s="131"/>
      <c r="AO457" s="132"/>
    </row>
    <row r="458" spans="2:41" ht="13.35" customHeight="1">
      <c r="B458" s="135" t="s">
        <v>252</v>
      </c>
      <c r="I458" s="136"/>
      <c r="J458" s="135"/>
      <c r="AO458" s="136"/>
    </row>
    <row r="459" spans="2:41" ht="3.6" customHeight="1">
      <c r="B459" s="140"/>
      <c r="C459" s="141"/>
      <c r="D459" s="141"/>
      <c r="E459" s="141"/>
      <c r="F459" s="141"/>
      <c r="G459" s="141"/>
      <c r="H459" s="141"/>
      <c r="I459" s="142"/>
      <c r="J459" s="140"/>
      <c r="K459" s="141"/>
      <c r="L459" s="141"/>
      <c r="M459" s="141"/>
      <c r="N459" s="141"/>
      <c r="O459" s="141"/>
      <c r="P459" s="141"/>
      <c r="Q459" s="141"/>
      <c r="R459" s="141"/>
      <c r="S459" s="141"/>
      <c r="T459" s="141"/>
      <c r="U459" s="141"/>
      <c r="V459" s="141"/>
      <c r="W459" s="141"/>
      <c r="X459" s="141"/>
      <c r="Y459" s="141"/>
      <c r="Z459" s="141"/>
      <c r="AA459" s="141"/>
      <c r="AB459" s="141"/>
      <c r="AC459" s="141"/>
      <c r="AD459" s="141"/>
      <c r="AE459" s="141"/>
      <c r="AF459" s="141"/>
      <c r="AG459" s="141"/>
      <c r="AH459" s="141"/>
      <c r="AI459" s="141"/>
      <c r="AJ459" s="141"/>
      <c r="AK459" s="141"/>
      <c r="AL459" s="141"/>
      <c r="AM459" s="141"/>
      <c r="AN459" s="141"/>
      <c r="AO459" s="142"/>
    </row>
    <row r="460" spans="2:41" ht="3.6" customHeight="1">
      <c r="B460" s="130"/>
      <c r="C460" s="131"/>
      <c r="D460" s="131"/>
      <c r="E460" s="131"/>
      <c r="F460" s="131"/>
      <c r="G460" s="131"/>
      <c r="H460" s="131"/>
      <c r="I460" s="131"/>
      <c r="J460" s="130"/>
      <c r="K460" s="131"/>
      <c r="L460" s="131"/>
      <c r="M460" s="131"/>
      <c r="N460" s="131"/>
      <c r="O460" s="131"/>
      <c r="P460" s="131"/>
      <c r="Q460" s="131"/>
      <c r="R460" s="131"/>
      <c r="S460" s="131"/>
      <c r="T460" s="131"/>
      <c r="U460" s="131"/>
      <c r="V460" s="131"/>
      <c r="W460" s="131"/>
      <c r="X460" s="131"/>
      <c r="Y460" s="131"/>
      <c r="Z460" s="131"/>
      <c r="AA460" s="131"/>
      <c r="AB460" s="131"/>
      <c r="AC460" s="131"/>
      <c r="AD460" s="131"/>
      <c r="AE460" s="131"/>
      <c r="AF460" s="131"/>
      <c r="AG460" s="131"/>
      <c r="AH460" s="131"/>
      <c r="AI460" s="131"/>
      <c r="AJ460" s="131"/>
      <c r="AK460" s="131"/>
      <c r="AL460" s="131"/>
      <c r="AM460" s="131"/>
      <c r="AN460" s="131"/>
      <c r="AO460" s="132"/>
    </row>
    <row r="461" spans="2:41" ht="13.35" customHeight="1">
      <c r="B461" s="135" t="s">
        <v>253</v>
      </c>
      <c r="J461" s="135"/>
      <c r="AO461" s="136"/>
    </row>
    <row r="462" spans="2:41" ht="3.6" customHeight="1">
      <c r="B462" s="140"/>
      <c r="C462" s="141"/>
      <c r="D462" s="141"/>
      <c r="E462" s="141"/>
      <c r="F462" s="141"/>
      <c r="G462" s="141"/>
      <c r="H462" s="141"/>
      <c r="I462" s="141"/>
      <c r="J462" s="140"/>
      <c r="K462" s="141"/>
      <c r="L462" s="141"/>
      <c r="M462" s="141"/>
      <c r="N462" s="141"/>
      <c r="O462" s="141"/>
      <c r="P462" s="141"/>
      <c r="Q462" s="141"/>
      <c r="R462" s="141"/>
      <c r="S462" s="141"/>
      <c r="T462" s="141"/>
      <c r="U462" s="141"/>
      <c r="V462" s="141"/>
      <c r="W462" s="141"/>
      <c r="X462" s="141"/>
      <c r="Y462" s="141"/>
      <c r="Z462" s="141"/>
      <c r="AA462" s="141"/>
      <c r="AB462" s="141"/>
      <c r="AC462" s="141"/>
      <c r="AD462" s="141"/>
      <c r="AE462" s="141"/>
      <c r="AF462" s="141"/>
      <c r="AG462" s="141"/>
      <c r="AH462" s="141"/>
      <c r="AI462" s="141"/>
      <c r="AJ462" s="141"/>
      <c r="AK462" s="141"/>
      <c r="AL462" s="141"/>
      <c r="AM462" s="141"/>
      <c r="AN462" s="141"/>
      <c r="AO462" s="142"/>
    </row>
    <row r="463" spans="2:41" ht="3.6" customHeight="1">
      <c r="B463" s="130"/>
      <c r="C463" s="131"/>
      <c r="D463" s="131"/>
      <c r="E463" s="131"/>
      <c r="F463" s="131"/>
      <c r="G463" s="131"/>
      <c r="H463" s="131"/>
      <c r="I463" s="131"/>
      <c r="J463" s="131"/>
      <c r="K463" s="131"/>
      <c r="L463" s="131"/>
      <c r="M463" s="131"/>
      <c r="N463" s="131"/>
      <c r="O463" s="131"/>
      <c r="P463" s="131"/>
      <c r="Q463" s="131"/>
      <c r="R463" s="131"/>
      <c r="S463" s="131"/>
      <c r="T463" s="131"/>
      <c r="U463" s="131"/>
      <c r="V463" s="131"/>
      <c r="W463" s="131"/>
      <c r="X463" s="131"/>
      <c r="Y463" s="131"/>
      <c r="Z463" s="131"/>
      <c r="AA463" s="131"/>
      <c r="AB463" s="131"/>
      <c r="AC463" s="131"/>
      <c r="AD463" s="131"/>
      <c r="AE463" s="131"/>
      <c r="AF463" s="131"/>
      <c r="AG463" s="131"/>
      <c r="AH463" s="131"/>
      <c r="AI463" s="131"/>
      <c r="AJ463" s="131"/>
      <c r="AK463" s="131"/>
      <c r="AL463" s="131"/>
      <c r="AM463" s="131"/>
      <c r="AN463" s="131"/>
      <c r="AO463" s="132"/>
    </row>
    <row r="464" spans="2:41" ht="13.35" customHeight="1">
      <c r="B464" s="135" t="s">
        <v>254</v>
      </c>
      <c r="AO464" s="136"/>
    </row>
    <row r="465" spans="2:41" ht="3.6" customHeight="1">
      <c r="B465" s="135"/>
      <c r="AO465" s="136"/>
    </row>
    <row r="466" spans="2:41" ht="3.6" customHeight="1">
      <c r="B466" s="135"/>
      <c r="AO466" s="136"/>
    </row>
    <row r="467" spans="2:41" ht="13.35" customHeight="1">
      <c r="B467" s="135"/>
      <c r="C467" s="202" t="s">
        <v>13</v>
      </c>
      <c r="D467" s="124" t="s">
        <v>242</v>
      </c>
      <c r="K467" s="202" t="s">
        <v>13</v>
      </c>
      <c r="L467" s="124" t="s">
        <v>243</v>
      </c>
      <c r="S467" s="202" t="s">
        <v>13</v>
      </c>
      <c r="T467" s="124" t="s">
        <v>255</v>
      </c>
      <c r="AA467" s="202" t="s">
        <v>13</v>
      </c>
      <c r="AB467" s="124" t="s">
        <v>256</v>
      </c>
      <c r="AO467" s="136"/>
    </row>
    <row r="468" spans="2:41" ht="3.6" customHeight="1">
      <c r="B468" s="135"/>
      <c r="AO468" s="136"/>
    </row>
    <row r="469" spans="2:41" ht="3.6" customHeight="1">
      <c r="B469" s="135"/>
      <c r="AO469" s="136"/>
    </row>
    <row r="470" spans="2:41" ht="13.35" customHeight="1">
      <c r="B470" s="135"/>
      <c r="C470" s="202" t="s">
        <v>13</v>
      </c>
      <c r="D470" s="124" t="s">
        <v>257</v>
      </c>
      <c r="K470" s="202" t="s">
        <v>13</v>
      </c>
      <c r="L470" s="124" t="s">
        <v>258</v>
      </c>
      <c r="S470" s="202" t="s">
        <v>13</v>
      </c>
      <c r="T470" s="124" t="s">
        <v>259</v>
      </c>
      <c r="AO470" s="136"/>
    </row>
    <row r="471" spans="2:41" ht="3.6" customHeight="1">
      <c r="B471" s="140"/>
      <c r="C471" s="141"/>
      <c r="D471" s="141"/>
      <c r="E471" s="141"/>
      <c r="F471" s="141"/>
      <c r="G471" s="141"/>
      <c r="H471" s="141"/>
      <c r="I471" s="141"/>
      <c r="J471" s="141"/>
      <c r="K471" s="141"/>
      <c r="L471" s="141"/>
      <c r="M471" s="141"/>
      <c r="N471" s="141"/>
      <c r="O471" s="141"/>
      <c r="P471" s="141"/>
      <c r="Q471" s="141"/>
      <c r="R471" s="141"/>
      <c r="S471" s="141"/>
      <c r="T471" s="141"/>
      <c r="U471" s="141"/>
      <c r="V471" s="141"/>
      <c r="W471" s="141"/>
      <c r="X471" s="141"/>
      <c r="Y471" s="141"/>
      <c r="Z471" s="141"/>
      <c r="AA471" s="141"/>
      <c r="AB471" s="141"/>
      <c r="AC471" s="141"/>
      <c r="AD471" s="141"/>
      <c r="AE471" s="141"/>
      <c r="AF471" s="141"/>
      <c r="AG471" s="141"/>
      <c r="AH471" s="141"/>
      <c r="AI471" s="141"/>
      <c r="AJ471" s="141"/>
      <c r="AK471" s="141"/>
      <c r="AL471" s="141"/>
      <c r="AM471" s="141"/>
      <c r="AN471" s="141"/>
      <c r="AO471" s="142"/>
    </row>
    <row r="472" spans="2:41" ht="3.6" customHeight="1">
      <c r="B472" s="130"/>
      <c r="C472" s="131"/>
      <c r="D472" s="131"/>
      <c r="E472" s="131"/>
      <c r="F472" s="131"/>
      <c r="G472" s="131"/>
      <c r="H472" s="131"/>
      <c r="I472" s="132"/>
      <c r="J472" s="130"/>
      <c r="K472" s="131"/>
      <c r="L472" s="131"/>
      <c r="M472" s="131"/>
      <c r="N472" s="131"/>
      <c r="O472" s="131"/>
      <c r="P472" s="131"/>
      <c r="Q472" s="131"/>
      <c r="R472" s="131"/>
      <c r="S472" s="131"/>
      <c r="T472" s="131"/>
      <c r="U472" s="132"/>
      <c r="V472" s="208"/>
      <c r="W472" s="130"/>
      <c r="X472" s="131"/>
      <c r="Y472" s="131"/>
      <c r="Z472" s="131"/>
      <c r="AA472" s="132"/>
      <c r="AB472" s="130"/>
      <c r="AC472" s="131"/>
      <c r="AD472" s="131"/>
      <c r="AE472" s="131"/>
      <c r="AF472" s="131"/>
      <c r="AG472" s="131"/>
      <c r="AH472" s="131"/>
      <c r="AI472" s="131"/>
      <c r="AJ472" s="131"/>
      <c r="AK472" s="131"/>
      <c r="AL472" s="131"/>
      <c r="AM472" s="131"/>
      <c r="AN472" s="132"/>
      <c r="AO472" s="208"/>
    </row>
    <row r="473" spans="2:41" ht="13.35" customHeight="1">
      <c r="B473" s="135" t="s">
        <v>260</v>
      </c>
      <c r="I473" s="136"/>
      <c r="J473" s="135"/>
      <c r="U473" s="136"/>
      <c r="V473" s="209" t="s">
        <v>39</v>
      </c>
      <c r="W473" s="135" t="s">
        <v>261</v>
      </c>
      <c r="AA473" s="136"/>
      <c r="AB473" s="135"/>
      <c r="AN473" s="136"/>
      <c r="AO473" s="209" t="s">
        <v>39</v>
      </c>
    </row>
    <row r="474" spans="2:41" ht="3.6" customHeight="1">
      <c r="B474" s="140"/>
      <c r="C474" s="141"/>
      <c r="D474" s="141"/>
      <c r="E474" s="141"/>
      <c r="F474" s="141"/>
      <c r="G474" s="141"/>
      <c r="H474" s="141"/>
      <c r="I474" s="142"/>
      <c r="J474" s="140"/>
      <c r="K474" s="141"/>
      <c r="L474" s="141"/>
      <c r="M474" s="141"/>
      <c r="N474" s="141"/>
      <c r="O474" s="141"/>
      <c r="P474" s="141"/>
      <c r="Q474" s="141"/>
      <c r="R474" s="141"/>
      <c r="S474" s="141"/>
      <c r="T474" s="141"/>
      <c r="U474" s="142"/>
      <c r="V474" s="210"/>
      <c r="W474" s="140"/>
      <c r="X474" s="141"/>
      <c r="Y474" s="141"/>
      <c r="Z474" s="141"/>
      <c r="AA474" s="142"/>
      <c r="AB474" s="140"/>
      <c r="AC474" s="141"/>
      <c r="AD474" s="141"/>
      <c r="AE474" s="141"/>
      <c r="AF474" s="141"/>
      <c r="AG474" s="141"/>
      <c r="AH474" s="141"/>
      <c r="AI474" s="141"/>
      <c r="AJ474" s="141"/>
      <c r="AK474" s="141"/>
      <c r="AL474" s="141"/>
      <c r="AM474" s="141"/>
      <c r="AN474" s="142"/>
      <c r="AO474" s="210"/>
    </row>
    <row r="475" spans="2:41" ht="3.6" customHeight="1">
      <c r="B475" s="130"/>
      <c r="C475" s="131"/>
      <c r="D475" s="131"/>
      <c r="E475" s="131"/>
      <c r="F475" s="131"/>
      <c r="G475" s="131"/>
      <c r="H475" s="131"/>
      <c r="I475" s="131"/>
      <c r="J475" s="131"/>
      <c r="K475" s="131"/>
      <c r="L475" s="130"/>
      <c r="M475" s="131"/>
      <c r="N475" s="131"/>
      <c r="O475" s="131"/>
      <c r="P475" s="131"/>
      <c r="Q475" s="132"/>
      <c r="R475" s="130"/>
      <c r="S475" s="132"/>
      <c r="T475" s="130"/>
      <c r="U475" s="131"/>
      <c r="V475" s="131"/>
      <c r="W475" s="131"/>
      <c r="X475" s="131"/>
      <c r="Y475" s="131"/>
      <c r="Z475" s="131"/>
      <c r="AA475" s="131"/>
      <c r="AB475" s="131"/>
      <c r="AC475" s="131"/>
      <c r="AD475" s="131"/>
      <c r="AE475" s="131"/>
      <c r="AF475" s="131"/>
      <c r="AG475" s="132"/>
      <c r="AH475" s="130"/>
      <c r="AI475" s="131"/>
      <c r="AJ475" s="131"/>
      <c r="AK475" s="131"/>
      <c r="AL475" s="131"/>
      <c r="AM475" s="132"/>
      <c r="AN475" s="130"/>
      <c r="AO475" s="132"/>
    </row>
    <row r="476" spans="2:41" ht="13.35" customHeight="1">
      <c r="B476" s="135" t="s">
        <v>262</v>
      </c>
      <c r="L476" s="135"/>
      <c r="Q476" s="136"/>
      <c r="R476" s="135" t="s">
        <v>264</v>
      </c>
      <c r="S476" s="136"/>
      <c r="T476" s="135" t="s">
        <v>263</v>
      </c>
      <c r="AG476" s="136"/>
      <c r="AH476" s="135"/>
      <c r="AM476" s="136"/>
      <c r="AN476" s="135" t="s">
        <v>264</v>
      </c>
      <c r="AO476" s="136"/>
    </row>
    <row r="477" spans="2:41" ht="3.6" customHeight="1">
      <c r="B477" s="140"/>
      <c r="C477" s="141"/>
      <c r="D477" s="141"/>
      <c r="E477" s="141"/>
      <c r="F477" s="141"/>
      <c r="G477" s="141"/>
      <c r="H477" s="141"/>
      <c r="I477" s="141"/>
      <c r="J477" s="141"/>
      <c r="K477" s="141"/>
      <c r="L477" s="140"/>
      <c r="M477" s="141"/>
      <c r="N477" s="141"/>
      <c r="O477" s="141"/>
      <c r="P477" s="141"/>
      <c r="Q477" s="142"/>
      <c r="R477" s="140"/>
      <c r="S477" s="142"/>
      <c r="T477" s="140"/>
      <c r="U477" s="141"/>
      <c r="V477" s="141"/>
      <c r="W477" s="141"/>
      <c r="X477" s="141"/>
      <c r="Y477" s="141"/>
      <c r="Z477" s="141"/>
      <c r="AA477" s="141"/>
      <c r="AB477" s="141"/>
      <c r="AC477" s="141"/>
      <c r="AD477" s="141"/>
      <c r="AE477" s="141"/>
      <c r="AF477" s="141"/>
      <c r="AG477" s="142"/>
      <c r="AH477" s="140"/>
      <c r="AI477" s="141"/>
      <c r="AJ477" s="141"/>
      <c r="AK477" s="141"/>
      <c r="AL477" s="141"/>
      <c r="AM477" s="142"/>
      <c r="AN477" s="140"/>
      <c r="AO477" s="142"/>
    </row>
    <row r="478" spans="2:41" ht="3.6" customHeight="1">
      <c r="B478" s="130"/>
      <c r="C478" s="131"/>
      <c r="D478" s="131"/>
      <c r="E478" s="131"/>
      <c r="F478" s="131"/>
      <c r="G478" s="131"/>
      <c r="H478" s="131"/>
      <c r="I478" s="132"/>
      <c r="J478" s="131"/>
      <c r="K478" s="131"/>
      <c r="L478" s="131"/>
      <c r="M478" s="131"/>
      <c r="N478" s="130"/>
      <c r="O478" s="131"/>
      <c r="P478" s="131"/>
      <c r="Q478" s="131"/>
      <c r="R478" s="131"/>
      <c r="S478" s="131"/>
      <c r="T478" s="132"/>
      <c r="U478" s="131"/>
      <c r="V478" s="131"/>
      <c r="W478" s="131"/>
      <c r="X478" s="131"/>
      <c r="Y478" s="130"/>
      <c r="Z478" s="131"/>
      <c r="AA478" s="131"/>
      <c r="AB478" s="132"/>
      <c r="AC478" s="131"/>
      <c r="AD478" s="131"/>
      <c r="AE478" s="131"/>
      <c r="AF478" s="131"/>
      <c r="AG478" s="130"/>
      <c r="AH478" s="131"/>
      <c r="AI478" s="131"/>
      <c r="AJ478" s="131"/>
      <c r="AK478" s="132"/>
      <c r="AL478" s="131"/>
      <c r="AM478" s="131"/>
      <c r="AN478" s="131"/>
      <c r="AO478" s="132"/>
    </row>
    <row r="479" spans="2:41" ht="13.35" customHeight="1">
      <c r="B479" s="135" t="s">
        <v>265</v>
      </c>
      <c r="I479" s="136"/>
      <c r="K479" s="202" t="s">
        <v>13</v>
      </c>
      <c r="L479" s="124" t="s">
        <v>33</v>
      </c>
      <c r="N479" s="135" t="s">
        <v>266</v>
      </c>
      <c r="T479" s="136"/>
      <c r="V479" s="202" t="s">
        <v>13</v>
      </c>
      <c r="W479" s="124" t="s">
        <v>33</v>
      </c>
      <c r="Y479" s="135" t="s">
        <v>267</v>
      </c>
      <c r="AB479" s="136"/>
      <c r="AD479" s="202" t="s">
        <v>13</v>
      </c>
      <c r="AE479" s="124" t="s">
        <v>33</v>
      </c>
      <c r="AG479" s="135" t="s">
        <v>268</v>
      </c>
      <c r="AK479" s="136"/>
      <c r="AM479" s="202" t="s">
        <v>13</v>
      </c>
      <c r="AN479" s="124" t="s">
        <v>33</v>
      </c>
      <c r="AO479" s="136"/>
    </row>
    <row r="480" spans="2:41" ht="3.6" customHeight="1">
      <c r="B480" s="140"/>
      <c r="C480" s="141"/>
      <c r="D480" s="141"/>
      <c r="E480" s="141"/>
      <c r="F480" s="141"/>
      <c r="G480" s="141"/>
      <c r="H480" s="141"/>
      <c r="I480" s="142"/>
      <c r="J480" s="141"/>
      <c r="K480" s="141"/>
      <c r="L480" s="141"/>
      <c r="M480" s="141"/>
      <c r="N480" s="140"/>
      <c r="O480" s="141"/>
      <c r="P480" s="141"/>
      <c r="Q480" s="141"/>
      <c r="R480" s="141"/>
      <c r="S480" s="141"/>
      <c r="T480" s="142"/>
      <c r="U480" s="141"/>
      <c r="V480" s="141"/>
      <c r="W480" s="141"/>
      <c r="X480" s="141"/>
      <c r="Y480" s="140"/>
      <c r="Z480" s="141"/>
      <c r="AA480" s="141"/>
      <c r="AB480" s="142"/>
      <c r="AC480" s="141"/>
      <c r="AD480" s="141"/>
      <c r="AE480" s="141"/>
      <c r="AF480" s="141"/>
      <c r="AG480" s="140"/>
      <c r="AH480" s="141"/>
      <c r="AI480" s="141"/>
      <c r="AJ480" s="141"/>
      <c r="AK480" s="142"/>
      <c r="AL480" s="141"/>
      <c r="AM480" s="141"/>
      <c r="AN480" s="141"/>
      <c r="AO480" s="142"/>
    </row>
    <row r="481" spans="2:41" ht="3.6" customHeight="1">
      <c r="B481" s="130"/>
      <c r="C481" s="131"/>
      <c r="D481" s="131"/>
      <c r="E481" s="131"/>
      <c r="F481" s="131"/>
      <c r="G481" s="131"/>
      <c r="H481" s="131"/>
      <c r="I481" s="132"/>
      <c r="J481" s="130"/>
      <c r="K481" s="131"/>
      <c r="L481" s="131"/>
      <c r="M481" s="131"/>
      <c r="N481" s="131"/>
      <c r="O481" s="131"/>
      <c r="P481" s="131"/>
      <c r="Q481" s="131"/>
      <c r="R481" s="131"/>
      <c r="S481" s="131"/>
      <c r="T481" s="131"/>
      <c r="U481" s="131"/>
      <c r="V481" s="131"/>
      <c r="W481" s="131"/>
      <c r="X481" s="131"/>
      <c r="Y481" s="131"/>
      <c r="Z481" s="131"/>
      <c r="AA481" s="131"/>
      <c r="AB481" s="131"/>
      <c r="AC481" s="131"/>
      <c r="AD481" s="131"/>
      <c r="AE481" s="131"/>
      <c r="AF481" s="131"/>
      <c r="AG481" s="131"/>
      <c r="AH481" s="131"/>
      <c r="AI481" s="131"/>
      <c r="AJ481" s="131"/>
      <c r="AK481" s="131"/>
      <c r="AL481" s="131"/>
      <c r="AM481" s="131"/>
      <c r="AN481" s="131"/>
      <c r="AO481" s="208"/>
    </row>
    <row r="482" spans="2:41" ht="13.35" customHeight="1">
      <c r="B482" s="135" t="s">
        <v>269</v>
      </c>
      <c r="I482" s="136"/>
      <c r="J482" s="135"/>
      <c r="AO482" s="209" t="s">
        <v>39</v>
      </c>
    </row>
    <row r="483" spans="2:41" ht="3.6" customHeight="1">
      <c r="B483" s="140"/>
      <c r="C483" s="141"/>
      <c r="D483" s="141"/>
      <c r="E483" s="141"/>
      <c r="F483" s="141"/>
      <c r="G483" s="141"/>
      <c r="H483" s="141"/>
      <c r="I483" s="142"/>
      <c r="J483" s="140"/>
      <c r="K483" s="141"/>
      <c r="L483" s="141"/>
      <c r="M483" s="141"/>
      <c r="N483" s="141"/>
      <c r="O483" s="141"/>
      <c r="P483" s="141"/>
      <c r="Q483" s="141"/>
      <c r="R483" s="141"/>
      <c r="S483" s="141"/>
      <c r="T483" s="141"/>
      <c r="U483" s="141"/>
      <c r="V483" s="141"/>
      <c r="W483" s="141"/>
      <c r="X483" s="141"/>
      <c r="Y483" s="141"/>
      <c r="Z483" s="141"/>
      <c r="AA483" s="141"/>
      <c r="AB483" s="141"/>
      <c r="AC483" s="141"/>
      <c r="AD483" s="141"/>
      <c r="AE483" s="141"/>
      <c r="AF483" s="141"/>
      <c r="AG483" s="141"/>
      <c r="AH483" s="141"/>
      <c r="AI483" s="141"/>
      <c r="AJ483" s="141"/>
      <c r="AK483" s="141"/>
      <c r="AL483" s="141"/>
      <c r="AM483" s="141"/>
      <c r="AN483" s="141"/>
      <c r="AO483" s="210"/>
    </row>
    <row r="484" spans="2:41" ht="3.6" customHeight="1">
      <c r="B484" s="130"/>
      <c r="C484" s="131"/>
      <c r="D484" s="131"/>
      <c r="E484" s="131"/>
      <c r="F484" s="131"/>
      <c r="G484" s="131"/>
      <c r="H484" s="131"/>
      <c r="I484" s="132"/>
      <c r="J484" s="130"/>
      <c r="K484" s="131"/>
      <c r="L484" s="131"/>
      <c r="M484" s="131"/>
      <c r="N484" s="131"/>
      <c r="O484" s="131"/>
      <c r="P484" s="131"/>
      <c r="Q484" s="132"/>
      <c r="R484" s="131"/>
      <c r="S484" s="131"/>
      <c r="T484" s="131"/>
      <c r="U484" s="131"/>
      <c r="V484" s="131"/>
      <c r="W484" s="131"/>
      <c r="X484" s="131"/>
      <c r="Y484" s="131"/>
      <c r="Z484" s="131"/>
      <c r="AA484" s="131"/>
      <c r="AB484" s="131"/>
      <c r="AC484" s="131"/>
      <c r="AD484" s="131"/>
      <c r="AE484" s="131"/>
      <c r="AF484" s="131"/>
      <c r="AG484" s="131"/>
      <c r="AH484" s="131"/>
      <c r="AI484" s="131"/>
      <c r="AJ484" s="131"/>
      <c r="AK484" s="131"/>
      <c r="AL484" s="131"/>
      <c r="AM484" s="131"/>
      <c r="AN484" s="131"/>
      <c r="AO484" s="132"/>
    </row>
    <row r="485" spans="2:41" ht="13.35" customHeight="1">
      <c r="B485" s="135" t="s">
        <v>270</v>
      </c>
      <c r="I485" s="136"/>
      <c r="J485" s="135" t="s">
        <v>271</v>
      </c>
      <c r="Q485" s="136"/>
      <c r="AO485" s="136"/>
    </row>
    <row r="486" spans="2:41" ht="3.6" customHeight="1">
      <c r="B486" s="135"/>
      <c r="I486" s="136"/>
      <c r="J486" s="140"/>
      <c r="K486" s="141"/>
      <c r="L486" s="141"/>
      <c r="M486" s="141"/>
      <c r="N486" s="141"/>
      <c r="O486" s="141"/>
      <c r="P486" s="141"/>
      <c r="Q486" s="142"/>
      <c r="R486" s="141"/>
      <c r="S486" s="141"/>
      <c r="T486" s="141"/>
      <c r="U486" s="141"/>
      <c r="V486" s="141"/>
      <c r="W486" s="141"/>
      <c r="X486" s="141"/>
      <c r="Y486" s="141"/>
      <c r="Z486" s="141"/>
      <c r="AA486" s="141"/>
      <c r="AB486" s="141"/>
      <c r="AC486" s="141"/>
      <c r="AD486" s="141"/>
      <c r="AE486" s="141"/>
      <c r="AF486" s="141"/>
      <c r="AG486" s="141"/>
      <c r="AH486" s="141"/>
      <c r="AI486" s="141"/>
      <c r="AJ486" s="141"/>
      <c r="AK486" s="141"/>
      <c r="AL486" s="141"/>
      <c r="AM486" s="141"/>
      <c r="AN486" s="141"/>
      <c r="AO486" s="142"/>
    </row>
    <row r="487" spans="2:41" ht="3.6" customHeight="1">
      <c r="B487" s="135"/>
      <c r="I487" s="136"/>
      <c r="J487" s="130"/>
      <c r="K487" s="131"/>
      <c r="L487" s="131"/>
      <c r="M487" s="131"/>
      <c r="N487" s="131"/>
      <c r="O487" s="131"/>
      <c r="P487" s="131"/>
      <c r="Q487" s="132"/>
      <c r="R487" s="131"/>
      <c r="S487" s="131"/>
      <c r="T487" s="131"/>
      <c r="U487" s="131"/>
      <c r="V487" s="131"/>
      <c r="W487" s="131"/>
      <c r="X487" s="131"/>
      <c r="Y487" s="131"/>
      <c r="Z487" s="131"/>
      <c r="AA487" s="131"/>
      <c r="AB487" s="131"/>
      <c r="AC487" s="131"/>
      <c r="AD487" s="131"/>
      <c r="AE487" s="131"/>
      <c r="AF487" s="131"/>
      <c r="AG487" s="131"/>
      <c r="AH487" s="131"/>
      <c r="AI487" s="131"/>
      <c r="AJ487" s="131"/>
      <c r="AK487" s="131"/>
      <c r="AL487" s="131"/>
      <c r="AM487" s="131"/>
      <c r="AN487" s="131"/>
      <c r="AO487" s="132"/>
    </row>
    <row r="488" spans="2:41" ht="13.35" customHeight="1">
      <c r="B488" s="135"/>
      <c r="C488" s="202" t="s">
        <v>13</v>
      </c>
      <c r="D488" s="124" t="s">
        <v>33</v>
      </c>
      <c r="I488" s="136"/>
      <c r="J488" s="135" t="s">
        <v>272</v>
      </c>
      <c r="Q488" s="136"/>
      <c r="AO488" s="136"/>
    </row>
    <row r="489" spans="2:41" ht="3.6" customHeight="1">
      <c r="B489" s="135"/>
      <c r="I489" s="136"/>
      <c r="J489" s="140"/>
      <c r="K489" s="141"/>
      <c r="L489" s="141"/>
      <c r="M489" s="141"/>
      <c r="N489" s="141"/>
      <c r="O489" s="141"/>
      <c r="P489" s="141"/>
      <c r="Q489" s="142"/>
      <c r="R489" s="141"/>
      <c r="S489" s="141"/>
      <c r="T489" s="141"/>
      <c r="U489" s="141"/>
      <c r="V489" s="141"/>
      <c r="W489" s="141"/>
      <c r="X489" s="141"/>
      <c r="Y489" s="141"/>
      <c r="Z489" s="141"/>
      <c r="AA489" s="141"/>
      <c r="AB489" s="141"/>
      <c r="AC489" s="141"/>
      <c r="AD489" s="141"/>
      <c r="AE489" s="141"/>
      <c r="AF489" s="141"/>
      <c r="AG489" s="141"/>
      <c r="AH489" s="141"/>
      <c r="AI489" s="141"/>
      <c r="AJ489" s="141"/>
      <c r="AK489" s="141"/>
      <c r="AL489" s="141"/>
      <c r="AM489" s="141"/>
      <c r="AN489" s="141"/>
      <c r="AO489" s="142"/>
    </row>
    <row r="490" spans="2:41" ht="3.6" customHeight="1">
      <c r="B490" s="135"/>
      <c r="I490" s="136"/>
      <c r="J490" s="130"/>
      <c r="K490" s="131"/>
      <c r="L490" s="131"/>
      <c r="M490" s="131"/>
      <c r="N490" s="131"/>
      <c r="O490" s="131"/>
      <c r="P490" s="131"/>
      <c r="Q490" s="132"/>
      <c r="R490" s="131"/>
      <c r="S490" s="131"/>
      <c r="T490" s="131"/>
      <c r="U490" s="131"/>
      <c r="V490" s="131"/>
      <c r="W490" s="131"/>
      <c r="X490" s="131"/>
      <c r="Y490" s="131"/>
      <c r="Z490" s="131"/>
      <c r="AA490" s="131"/>
      <c r="AB490" s="131"/>
      <c r="AC490" s="131"/>
      <c r="AD490" s="131"/>
      <c r="AE490" s="131"/>
      <c r="AF490" s="131"/>
      <c r="AG490" s="131"/>
      <c r="AH490" s="131"/>
      <c r="AI490" s="131"/>
      <c r="AJ490" s="131"/>
      <c r="AK490" s="131"/>
      <c r="AL490" s="131"/>
      <c r="AM490" s="131"/>
      <c r="AN490" s="131"/>
      <c r="AO490" s="132"/>
    </row>
    <row r="491" spans="2:41" ht="13.35" customHeight="1">
      <c r="B491" s="135"/>
      <c r="I491" s="136"/>
      <c r="J491" s="135" t="s">
        <v>273</v>
      </c>
      <c r="Q491" s="136"/>
      <c r="AO491" s="136"/>
    </row>
    <row r="492" spans="2:41" ht="3.6" customHeight="1">
      <c r="B492" s="135"/>
      <c r="I492" s="136"/>
      <c r="J492" s="140"/>
      <c r="K492" s="141"/>
      <c r="L492" s="141"/>
      <c r="M492" s="141"/>
      <c r="N492" s="141"/>
      <c r="O492" s="141"/>
      <c r="P492" s="141"/>
      <c r="Q492" s="142"/>
      <c r="R492" s="141"/>
      <c r="S492" s="141"/>
      <c r="T492" s="141"/>
      <c r="U492" s="141"/>
      <c r="V492" s="141"/>
      <c r="W492" s="141"/>
      <c r="X492" s="141"/>
      <c r="Y492" s="141"/>
      <c r="Z492" s="141"/>
      <c r="AA492" s="141"/>
      <c r="AB492" s="141"/>
      <c r="AC492" s="141"/>
      <c r="AD492" s="141"/>
      <c r="AE492" s="141"/>
      <c r="AF492" s="141"/>
      <c r="AG492" s="141"/>
      <c r="AH492" s="141"/>
      <c r="AI492" s="141"/>
      <c r="AJ492" s="141"/>
      <c r="AK492" s="141"/>
      <c r="AL492" s="141"/>
      <c r="AM492" s="141"/>
      <c r="AN492" s="141"/>
      <c r="AO492" s="142"/>
    </row>
    <row r="493" spans="2:41" ht="3.6" customHeight="1">
      <c r="B493" s="135"/>
      <c r="I493" s="136"/>
      <c r="J493" s="130"/>
      <c r="K493" s="131"/>
      <c r="L493" s="131"/>
      <c r="M493" s="131"/>
      <c r="N493" s="131"/>
      <c r="O493" s="131"/>
      <c r="P493" s="131"/>
      <c r="Q493" s="132"/>
      <c r="R493" s="131"/>
      <c r="S493" s="131"/>
      <c r="T493" s="131"/>
      <c r="U493" s="131"/>
      <c r="V493" s="131"/>
      <c r="W493" s="131"/>
      <c r="X493" s="131"/>
      <c r="Y493" s="131"/>
      <c r="Z493" s="131"/>
      <c r="AA493" s="131"/>
      <c r="AB493" s="131"/>
      <c r="AC493" s="131"/>
      <c r="AD493" s="131"/>
      <c r="AE493" s="131"/>
      <c r="AF493" s="131"/>
      <c r="AG493" s="131"/>
      <c r="AH493" s="131"/>
      <c r="AI493" s="131"/>
      <c r="AJ493" s="131"/>
      <c r="AK493" s="131"/>
      <c r="AL493" s="131"/>
      <c r="AM493" s="131"/>
      <c r="AN493" s="131"/>
      <c r="AO493" s="132"/>
    </row>
    <row r="494" spans="2:41" ht="13.35" customHeight="1">
      <c r="B494" s="135"/>
      <c r="I494" s="136"/>
      <c r="J494" s="135" t="s">
        <v>274</v>
      </c>
      <c r="Q494" s="136"/>
      <c r="AO494" s="136"/>
    </row>
    <row r="495" spans="2:41" ht="3.6" customHeight="1">
      <c r="B495" s="140"/>
      <c r="C495" s="141"/>
      <c r="D495" s="141"/>
      <c r="E495" s="141"/>
      <c r="F495" s="141"/>
      <c r="G495" s="141"/>
      <c r="H495" s="141"/>
      <c r="I495" s="142"/>
      <c r="J495" s="140"/>
      <c r="K495" s="141"/>
      <c r="L495" s="141"/>
      <c r="M495" s="141"/>
      <c r="N495" s="141"/>
      <c r="O495" s="141"/>
      <c r="P495" s="141"/>
      <c r="Q495" s="142"/>
      <c r="R495" s="141"/>
      <c r="S495" s="141"/>
      <c r="T495" s="141"/>
      <c r="U495" s="141"/>
      <c r="V495" s="141"/>
      <c r="W495" s="141"/>
      <c r="X495" s="141"/>
      <c r="Y495" s="141"/>
      <c r="Z495" s="141"/>
      <c r="AA495" s="141"/>
      <c r="AB495" s="141"/>
      <c r="AC495" s="141"/>
      <c r="AD495" s="141"/>
      <c r="AE495" s="141"/>
      <c r="AF495" s="141"/>
      <c r="AG495" s="141"/>
      <c r="AH495" s="141"/>
      <c r="AI495" s="141"/>
      <c r="AJ495" s="141"/>
      <c r="AK495" s="141"/>
      <c r="AL495" s="141"/>
      <c r="AM495" s="141"/>
      <c r="AN495" s="141"/>
      <c r="AO495" s="142"/>
    </row>
    <row r="496" spans="2:41" ht="3.6" customHeight="1">
      <c r="B496" s="130"/>
      <c r="C496" s="131"/>
      <c r="D496" s="131"/>
      <c r="E496" s="131"/>
      <c r="F496" s="131"/>
      <c r="G496" s="131"/>
      <c r="H496" s="131"/>
      <c r="I496" s="131"/>
      <c r="J496" s="131"/>
      <c r="K496" s="131"/>
      <c r="L496" s="130"/>
      <c r="M496" s="131"/>
      <c r="N496" s="131"/>
      <c r="O496" s="131"/>
      <c r="P496" s="131"/>
      <c r="S496" s="131"/>
      <c r="T496" s="131"/>
      <c r="U496" s="131"/>
      <c r="V496" s="131"/>
      <c r="W496" s="131"/>
      <c r="X496" s="131"/>
      <c r="Y496" s="131"/>
      <c r="Z496" s="131"/>
      <c r="AA496" s="131"/>
      <c r="AB496" s="131"/>
      <c r="AC496" s="131"/>
      <c r="AD496" s="131"/>
      <c r="AE496" s="131"/>
      <c r="AF496" s="131"/>
      <c r="AG496" s="131"/>
      <c r="AH496" s="131"/>
      <c r="AI496" s="131"/>
      <c r="AJ496" s="131"/>
      <c r="AK496" s="131"/>
      <c r="AL496" s="131"/>
      <c r="AM496" s="131"/>
      <c r="AN496" s="131"/>
      <c r="AO496" s="132"/>
    </row>
    <row r="497" spans="2:41" ht="13.35" customHeight="1">
      <c r="B497" s="135" t="s">
        <v>275</v>
      </c>
      <c r="L497" s="135"/>
      <c r="M497" s="202" t="s">
        <v>13</v>
      </c>
      <c r="N497" s="124" t="s">
        <v>40</v>
      </c>
      <c r="AO497" s="136"/>
    </row>
    <row r="498" spans="2:41" ht="3.6" customHeight="1">
      <c r="B498" s="140"/>
      <c r="C498" s="141"/>
      <c r="D498" s="141"/>
      <c r="E498" s="141"/>
      <c r="F498" s="141"/>
      <c r="G498" s="141"/>
      <c r="H498" s="141"/>
      <c r="I498" s="141"/>
      <c r="J498" s="141"/>
      <c r="K498" s="141"/>
      <c r="L498" s="140"/>
      <c r="M498" s="141"/>
      <c r="N498" s="141"/>
      <c r="O498" s="141"/>
      <c r="P498" s="141"/>
      <c r="S498" s="141"/>
      <c r="T498" s="141"/>
      <c r="U498" s="141"/>
      <c r="V498" s="141"/>
      <c r="W498" s="141"/>
      <c r="X498" s="141"/>
      <c r="Y498" s="141"/>
      <c r="Z498" s="141"/>
      <c r="AA498" s="141"/>
      <c r="AB498" s="141"/>
      <c r="AC498" s="141"/>
      <c r="AD498" s="141"/>
      <c r="AE498" s="141"/>
      <c r="AF498" s="141"/>
      <c r="AG498" s="141"/>
      <c r="AH498" s="141"/>
      <c r="AI498" s="141"/>
      <c r="AJ498" s="141"/>
      <c r="AK498" s="141"/>
      <c r="AL498" s="141"/>
      <c r="AM498" s="141"/>
      <c r="AN498" s="141"/>
      <c r="AO498" s="142"/>
    </row>
    <row r="499" spans="2:41" ht="3.6" customHeight="1">
      <c r="B499" s="130"/>
      <c r="C499" s="131"/>
      <c r="D499" s="131"/>
      <c r="E499" s="131"/>
      <c r="F499" s="131"/>
      <c r="G499" s="131"/>
      <c r="H499" s="131"/>
      <c r="I499" s="132"/>
      <c r="J499" s="131"/>
      <c r="K499" s="131"/>
      <c r="L499" s="131"/>
      <c r="M499" s="131"/>
      <c r="N499" s="131"/>
      <c r="O499" s="131"/>
      <c r="P499" s="131"/>
      <c r="Q499" s="131"/>
      <c r="R499" s="131"/>
      <c r="S499" s="131"/>
      <c r="T499" s="131"/>
      <c r="U499" s="131"/>
      <c r="V499" s="131"/>
      <c r="W499" s="131"/>
      <c r="X499" s="131"/>
      <c r="Y499" s="131"/>
      <c r="Z499" s="131"/>
      <c r="AA499" s="131"/>
      <c r="AB499" s="131"/>
      <c r="AC499" s="131"/>
      <c r="AD499" s="131"/>
      <c r="AE499" s="131"/>
      <c r="AF499" s="131"/>
      <c r="AG499" s="131"/>
      <c r="AH499" s="131"/>
      <c r="AI499" s="131"/>
      <c r="AJ499" s="131"/>
      <c r="AK499" s="131"/>
      <c r="AL499" s="131"/>
      <c r="AM499" s="131"/>
      <c r="AN499" s="131"/>
      <c r="AO499" s="132"/>
    </row>
    <row r="500" spans="2:41" ht="13.35" customHeight="1">
      <c r="B500" s="135" t="s">
        <v>276</v>
      </c>
      <c r="I500" s="136"/>
      <c r="J500" s="124" t="s">
        <v>281</v>
      </c>
      <c r="O500" s="202" t="s">
        <v>13</v>
      </c>
      <c r="P500" s="124" t="s">
        <v>277</v>
      </c>
      <c r="V500" s="202" t="s">
        <v>13</v>
      </c>
      <c r="W500" s="124" t="s">
        <v>278</v>
      </c>
      <c r="AA500" s="202" t="s">
        <v>13</v>
      </c>
      <c r="AB500" s="124" t="s">
        <v>279</v>
      </c>
      <c r="AF500" s="202" t="s">
        <v>13</v>
      </c>
      <c r="AG500" s="124" t="s">
        <v>280</v>
      </c>
      <c r="AO500" s="136"/>
    </row>
    <row r="501" spans="2:41" ht="3.6" customHeight="1">
      <c r="B501" s="135"/>
      <c r="I501" s="136"/>
      <c r="AO501" s="136"/>
    </row>
    <row r="502" spans="2:41" ht="3.6" customHeight="1">
      <c r="B502" s="135"/>
      <c r="I502" s="136"/>
      <c r="AO502" s="136"/>
    </row>
    <row r="503" spans="2:41" ht="13.35" customHeight="1">
      <c r="B503" s="135"/>
      <c r="C503" s="202" t="s">
        <v>13</v>
      </c>
      <c r="D503" s="124" t="s">
        <v>33</v>
      </c>
      <c r="I503" s="136"/>
      <c r="O503" s="202" t="s">
        <v>13</v>
      </c>
      <c r="P503" s="124" t="s">
        <v>9</v>
      </c>
      <c r="S503" s="207"/>
      <c r="T503" s="205"/>
      <c r="U503" s="205"/>
      <c r="V503" s="205"/>
      <c r="W503" s="205"/>
      <c r="X503" s="205"/>
      <c r="Y503" s="205"/>
      <c r="Z503" s="205"/>
      <c r="AA503" s="205"/>
      <c r="AB503" s="205"/>
      <c r="AC503" s="205"/>
      <c r="AD503" s="205"/>
      <c r="AE503" s="205"/>
      <c r="AF503" s="205"/>
      <c r="AG503" s="205"/>
      <c r="AH503" s="205"/>
      <c r="AI503" s="205"/>
      <c r="AJ503" s="205"/>
      <c r="AK503" s="205"/>
      <c r="AL503" s="205"/>
      <c r="AM503" s="206"/>
      <c r="AN503" s="124" t="s">
        <v>10</v>
      </c>
      <c r="AO503" s="136"/>
    </row>
    <row r="504" spans="2:41" ht="3.6" customHeight="1">
      <c r="B504" s="140"/>
      <c r="C504" s="141"/>
      <c r="D504" s="141"/>
      <c r="E504" s="141"/>
      <c r="F504" s="141"/>
      <c r="G504" s="141"/>
      <c r="H504" s="141"/>
      <c r="I504" s="142"/>
      <c r="J504" s="141"/>
      <c r="K504" s="141"/>
      <c r="L504" s="141"/>
      <c r="M504" s="141"/>
      <c r="N504" s="141"/>
      <c r="O504" s="141"/>
      <c r="P504" s="141"/>
      <c r="Q504" s="141"/>
      <c r="R504" s="141"/>
      <c r="S504" s="141"/>
      <c r="T504" s="141"/>
      <c r="U504" s="141"/>
      <c r="V504" s="141"/>
      <c r="W504" s="141"/>
      <c r="X504" s="141"/>
      <c r="Y504" s="141"/>
      <c r="Z504" s="141"/>
      <c r="AA504" s="141"/>
      <c r="AB504" s="141"/>
      <c r="AC504" s="141"/>
      <c r="AD504" s="141"/>
      <c r="AE504" s="141"/>
      <c r="AF504" s="141"/>
      <c r="AG504" s="141"/>
      <c r="AH504" s="141"/>
      <c r="AI504" s="141"/>
      <c r="AJ504" s="141"/>
      <c r="AK504" s="141"/>
      <c r="AL504" s="141"/>
      <c r="AM504" s="141"/>
      <c r="AN504" s="141"/>
      <c r="AO504" s="142"/>
    </row>
    <row r="505" spans="2:41" ht="3.6" customHeight="1">
      <c r="B505" s="130"/>
      <c r="C505" s="131"/>
      <c r="D505" s="131"/>
      <c r="E505" s="131"/>
      <c r="F505" s="131"/>
      <c r="G505" s="131"/>
      <c r="H505" s="131"/>
      <c r="I505" s="132"/>
      <c r="J505" s="130"/>
      <c r="K505" s="131"/>
      <c r="L505" s="131"/>
      <c r="M505" s="131"/>
      <c r="N505" s="131"/>
      <c r="O505" s="131"/>
      <c r="P505" s="131"/>
      <c r="Q505" s="131"/>
      <c r="R505" s="131"/>
      <c r="S505" s="131"/>
      <c r="T505" s="131"/>
      <c r="U505" s="131"/>
      <c r="V505" s="131"/>
      <c r="W505" s="131"/>
      <c r="X505" s="131"/>
      <c r="Y505" s="131"/>
      <c r="Z505" s="131"/>
      <c r="AA505" s="131"/>
      <c r="AB505" s="131"/>
      <c r="AC505" s="131"/>
      <c r="AD505" s="131"/>
      <c r="AE505" s="131"/>
      <c r="AF505" s="131"/>
      <c r="AG505" s="131"/>
      <c r="AH505" s="131"/>
      <c r="AI505" s="131"/>
      <c r="AJ505" s="131"/>
      <c r="AK505" s="131"/>
      <c r="AL505" s="131"/>
      <c r="AM505" s="131"/>
      <c r="AN505" s="131"/>
      <c r="AO505" s="132"/>
    </row>
    <row r="506" spans="2:41" ht="13.35" customHeight="1">
      <c r="B506" s="135" t="s">
        <v>283</v>
      </c>
      <c r="I506" s="136"/>
      <c r="J506" s="135"/>
      <c r="K506" s="202" t="s">
        <v>13</v>
      </c>
      <c r="L506" s="124" t="s">
        <v>243</v>
      </c>
      <c r="Q506" s="202" t="s">
        <v>13</v>
      </c>
      <c r="R506" s="124" t="s">
        <v>255</v>
      </c>
      <c r="X506" s="202" t="s">
        <v>13</v>
      </c>
      <c r="Y506" s="124" t="s">
        <v>256</v>
      </c>
      <c r="AO506" s="136"/>
    </row>
    <row r="507" spans="2:41" ht="3.6" customHeight="1">
      <c r="B507" s="135"/>
      <c r="I507" s="136"/>
      <c r="J507" s="135"/>
      <c r="AO507" s="136"/>
    </row>
    <row r="508" spans="2:41" ht="3.6" customHeight="1">
      <c r="B508" s="135"/>
      <c r="I508" s="136"/>
      <c r="J508" s="135"/>
      <c r="AO508" s="136"/>
    </row>
    <row r="509" spans="2:41" ht="13.35" customHeight="1">
      <c r="B509" s="135" t="s">
        <v>284</v>
      </c>
      <c r="I509" s="136"/>
      <c r="J509" s="135"/>
      <c r="K509" s="202" t="s">
        <v>13</v>
      </c>
      <c r="L509" s="124" t="s">
        <v>257</v>
      </c>
      <c r="Q509" s="202" t="s">
        <v>13</v>
      </c>
      <c r="R509" s="124" t="s">
        <v>258</v>
      </c>
      <c r="AO509" s="136"/>
    </row>
    <row r="510" spans="2:41" ht="3.6" customHeight="1">
      <c r="B510" s="135"/>
      <c r="I510" s="136"/>
      <c r="J510" s="140"/>
      <c r="K510" s="141"/>
      <c r="L510" s="141"/>
      <c r="M510" s="141"/>
      <c r="N510" s="141"/>
      <c r="O510" s="141"/>
      <c r="P510" s="141"/>
      <c r="Q510" s="141"/>
      <c r="R510" s="141"/>
      <c r="S510" s="141"/>
      <c r="T510" s="141"/>
      <c r="U510" s="141"/>
      <c r="V510" s="141"/>
      <c r="W510" s="141"/>
      <c r="X510" s="141"/>
      <c r="Y510" s="141"/>
      <c r="Z510" s="141"/>
      <c r="AA510" s="141"/>
      <c r="AB510" s="141"/>
      <c r="AC510" s="141"/>
      <c r="AD510" s="141"/>
      <c r="AE510" s="141"/>
      <c r="AF510" s="141"/>
      <c r="AG510" s="141"/>
      <c r="AH510" s="141"/>
      <c r="AI510" s="141"/>
      <c r="AJ510" s="141"/>
      <c r="AK510" s="141"/>
      <c r="AL510" s="141"/>
      <c r="AM510" s="141"/>
      <c r="AN510" s="141"/>
      <c r="AO510" s="142"/>
    </row>
    <row r="511" spans="2:41" ht="3.6" customHeight="1">
      <c r="B511" s="135"/>
      <c r="I511" s="136"/>
      <c r="J511" s="130"/>
      <c r="K511" s="131"/>
      <c r="L511" s="131"/>
      <c r="M511" s="131"/>
      <c r="N511" s="131"/>
      <c r="O511" s="131"/>
      <c r="P511" s="132"/>
      <c r="Q511" s="131"/>
      <c r="R511" s="131"/>
      <c r="S511" s="131"/>
      <c r="T511" s="131"/>
      <c r="U511" s="131"/>
      <c r="V511" s="131"/>
      <c r="W511" s="131"/>
      <c r="X511" s="131"/>
      <c r="Y511" s="131"/>
      <c r="Z511" s="131"/>
      <c r="AA511" s="131"/>
      <c r="AB511" s="131"/>
      <c r="AC511" s="131"/>
      <c r="AD511" s="131"/>
      <c r="AE511" s="131"/>
      <c r="AF511" s="131"/>
      <c r="AG511" s="131"/>
      <c r="AH511" s="131"/>
      <c r="AI511" s="131"/>
      <c r="AJ511" s="131"/>
      <c r="AK511" s="131"/>
      <c r="AL511" s="131"/>
      <c r="AM511" s="131"/>
      <c r="AN511" s="131"/>
      <c r="AO511" s="132"/>
    </row>
    <row r="512" spans="2:41" ht="13.35" customHeight="1">
      <c r="B512" s="135"/>
      <c r="I512" s="136"/>
      <c r="J512" s="135" t="s">
        <v>282</v>
      </c>
      <c r="P512" s="136"/>
      <c r="AO512" s="136"/>
    </row>
    <row r="513" spans="2:41" ht="3.6" customHeight="1">
      <c r="B513" s="135"/>
      <c r="I513" s="136"/>
      <c r="J513" s="140"/>
      <c r="K513" s="141"/>
      <c r="L513" s="141"/>
      <c r="M513" s="141"/>
      <c r="N513" s="141"/>
      <c r="O513" s="141"/>
      <c r="P513" s="142"/>
      <c r="Q513" s="141"/>
      <c r="R513" s="141"/>
      <c r="S513" s="141"/>
      <c r="T513" s="141"/>
      <c r="U513" s="141"/>
      <c r="V513" s="141"/>
      <c r="W513" s="141"/>
      <c r="X513" s="141"/>
      <c r="Y513" s="141"/>
      <c r="Z513" s="141"/>
      <c r="AA513" s="141"/>
      <c r="AB513" s="141"/>
      <c r="AC513" s="141"/>
      <c r="AD513" s="141"/>
      <c r="AE513" s="141"/>
      <c r="AF513" s="141"/>
      <c r="AG513" s="141"/>
      <c r="AH513" s="141"/>
      <c r="AI513" s="141"/>
      <c r="AJ513" s="141"/>
      <c r="AK513" s="141"/>
      <c r="AL513" s="141"/>
      <c r="AM513" s="141"/>
      <c r="AN513" s="141"/>
      <c r="AO513" s="142"/>
    </row>
    <row r="514" spans="2:41" ht="3.6" customHeight="1">
      <c r="B514" s="135"/>
      <c r="J514" s="130"/>
      <c r="K514" s="131"/>
      <c r="L514" s="131"/>
      <c r="M514" s="131"/>
      <c r="N514" s="131"/>
      <c r="O514" s="131"/>
      <c r="P514" s="132"/>
      <c r="Q514" s="131"/>
      <c r="R514" s="131"/>
      <c r="S514" s="131"/>
      <c r="T514" s="131"/>
      <c r="U514" s="131"/>
      <c r="V514" s="132"/>
      <c r="W514" s="131"/>
      <c r="X514" s="131"/>
      <c r="Y514" s="131"/>
      <c r="Z514" s="131"/>
      <c r="AA514" s="131"/>
      <c r="AB514" s="131"/>
      <c r="AC514" s="132"/>
      <c r="AD514" s="130"/>
      <c r="AE514" s="131"/>
      <c r="AF514" s="131"/>
      <c r="AG514" s="131"/>
      <c r="AH514" s="132"/>
      <c r="AI514" s="131"/>
      <c r="AJ514" s="131"/>
      <c r="AK514" s="131"/>
      <c r="AL514" s="131"/>
      <c r="AM514" s="131"/>
      <c r="AN514" s="131"/>
      <c r="AO514" s="132"/>
    </row>
    <row r="515" spans="2:41" ht="13.35" customHeight="1">
      <c r="B515" s="135"/>
      <c r="J515" s="135" t="s">
        <v>285</v>
      </c>
      <c r="P515" s="136"/>
      <c r="Q515" s="124" t="s">
        <v>41</v>
      </c>
      <c r="V515" s="136"/>
      <c r="AC515" s="136"/>
      <c r="AD515" s="135" t="s">
        <v>42</v>
      </c>
      <c r="AH515" s="136"/>
      <c r="AO515" s="136"/>
    </row>
    <row r="516" spans="2:41" ht="3.6" customHeight="1">
      <c r="B516" s="135"/>
      <c r="J516" s="135"/>
      <c r="P516" s="136"/>
      <c r="Q516" s="141"/>
      <c r="R516" s="141"/>
      <c r="S516" s="141"/>
      <c r="T516" s="141"/>
      <c r="U516" s="141"/>
      <c r="V516" s="142"/>
      <c r="AC516" s="136"/>
      <c r="AD516" s="140"/>
      <c r="AE516" s="141"/>
      <c r="AF516" s="141"/>
      <c r="AG516" s="141"/>
      <c r="AH516" s="142"/>
      <c r="AO516" s="136"/>
    </row>
    <row r="517" spans="2:41" ht="3.6" customHeight="1">
      <c r="B517" s="135"/>
      <c r="J517" s="135"/>
      <c r="P517" s="136"/>
      <c r="Q517" s="131"/>
      <c r="R517" s="131"/>
      <c r="S517" s="131"/>
      <c r="T517" s="131"/>
      <c r="U517" s="131"/>
      <c r="V517" s="132"/>
      <c r="W517" s="131"/>
      <c r="X517" s="131"/>
      <c r="Y517" s="131"/>
      <c r="Z517" s="131"/>
      <c r="AA517" s="131"/>
      <c r="AB517" s="131"/>
      <c r="AC517" s="131"/>
      <c r="AD517" s="131"/>
      <c r="AE517" s="131"/>
      <c r="AF517" s="131"/>
      <c r="AG517" s="131"/>
      <c r="AH517" s="131"/>
      <c r="AI517" s="131"/>
      <c r="AJ517" s="131"/>
      <c r="AK517" s="131"/>
      <c r="AL517" s="131"/>
      <c r="AM517" s="131"/>
      <c r="AN517" s="131"/>
      <c r="AO517" s="132"/>
    </row>
    <row r="518" spans="2:41" ht="13.35" customHeight="1">
      <c r="B518" s="135"/>
      <c r="J518" s="135"/>
      <c r="K518" s="202" t="s">
        <v>13</v>
      </c>
      <c r="L518" s="124" t="s">
        <v>33</v>
      </c>
      <c r="P518" s="136"/>
      <c r="Q518" s="124" t="s">
        <v>43</v>
      </c>
      <c r="V518" s="136"/>
      <c r="AO518" s="136"/>
    </row>
    <row r="519" spans="2:41" ht="3.6" customHeight="1">
      <c r="B519" s="135"/>
      <c r="J519" s="135"/>
      <c r="P519" s="136"/>
      <c r="Q519" s="141"/>
      <c r="R519" s="141"/>
      <c r="S519" s="141"/>
      <c r="T519" s="141"/>
      <c r="U519" s="141"/>
      <c r="V519" s="142"/>
      <c r="W519" s="141"/>
      <c r="X519" s="141"/>
      <c r="Y519" s="141"/>
      <c r="Z519" s="141"/>
      <c r="AA519" s="141"/>
      <c r="AB519" s="141"/>
      <c r="AC519" s="141"/>
      <c r="AD519" s="141"/>
      <c r="AE519" s="141"/>
      <c r="AF519" s="141"/>
      <c r="AG519" s="141"/>
      <c r="AH519" s="141"/>
      <c r="AI519" s="141"/>
      <c r="AJ519" s="141"/>
      <c r="AK519" s="141"/>
      <c r="AL519" s="141"/>
      <c r="AM519" s="141"/>
      <c r="AN519" s="141"/>
      <c r="AO519" s="142"/>
    </row>
    <row r="520" spans="2:41" ht="3.6" customHeight="1">
      <c r="B520" s="135"/>
      <c r="J520" s="135"/>
      <c r="P520" s="136"/>
      <c r="Q520" s="131"/>
      <c r="R520" s="131"/>
      <c r="S520" s="131"/>
      <c r="T520" s="131"/>
      <c r="U520" s="131"/>
      <c r="V520" s="132"/>
      <c r="W520" s="130"/>
      <c r="X520" s="131"/>
      <c r="Y520" s="131"/>
      <c r="Z520" s="132"/>
      <c r="AA520" s="131"/>
      <c r="AB520" s="131"/>
      <c r="AC520" s="131"/>
      <c r="AD520" s="131"/>
      <c r="AE520" s="131"/>
      <c r="AF520" s="131"/>
      <c r="AG520" s="131"/>
      <c r="AH520" s="131"/>
      <c r="AI520" s="131"/>
      <c r="AJ520" s="131"/>
      <c r="AK520" s="131"/>
      <c r="AL520" s="131"/>
      <c r="AM520" s="131"/>
      <c r="AN520" s="131"/>
      <c r="AO520" s="132"/>
    </row>
    <row r="521" spans="2:41" ht="13.35" customHeight="1">
      <c r="B521" s="135"/>
      <c r="J521" s="135"/>
      <c r="P521" s="136"/>
      <c r="V521" s="136"/>
      <c r="W521" s="135" t="s">
        <v>178</v>
      </c>
      <c r="Z521" s="136"/>
      <c r="AO521" s="136"/>
    </row>
    <row r="522" spans="2:41" ht="3.6" customHeight="1">
      <c r="B522" s="135"/>
      <c r="J522" s="135"/>
      <c r="P522" s="136"/>
      <c r="V522" s="136"/>
      <c r="W522" s="140"/>
      <c r="X522" s="141"/>
      <c r="Y522" s="141"/>
      <c r="Z522" s="142"/>
      <c r="AA522" s="141"/>
      <c r="AB522" s="141"/>
      <c r="AC522" s="141"/>
      <c r="AD522" s="141"/>
      <c r="AE522" s="141"/>
      <c r="AF522" s="141"/>
      <c r="AG522" s="141"/>
      <c r="AH522" s="141"/>
      <c r="AI522" s="141"/>
      <c r="AJ522" s="141"/>
      <c r="AK522" s="141"/>
      <c r="AL522" s="141"/>
      <c r="AM522" s="141"/>
      <c r="AN522" s="141"/>
      <c r="AO522" s="142"/>
    </row>
    <row r="523" spans="2:41" ht="3.6" customHeight="1">
      <c r="B523" s="135"/>
      <c r="J523" s="135"/>
      <c r="P523" s="136"/>
      <c r="V523" s="136"/>
      <c r="W523" s="130"/>
      <c r="X523" s="131"/>
      <c r="Y523" s="131"/>
      <c r="Z523" s="132"/>
      <c r="AA523" s="131"/>
      <c r="AB523" s="131"/>
      <c r="AC523" s="131"/>
      <c r="AD523" s="131"/>
      <c r="AE523" s="131"/>
      <c r="AF523" s="131"/>
      <c r="AG523" s="131"/>
      <c r="AH523" s="131"/>
      <c r="AI523" s="131"/>
      <c r="AJ523" s="131"/>
      <c r="AK523" s="131"/>
      <c r="AL523" s="131"/>
      <c r="AM523" s="131"/>
      <c r="AN523" s="131"/>
      <c r="AO523" s="132"/>
    </row>
    <row r="524" spans="2:41" ht="13.35" customHeight="1">
      <c r="B524" s="135"/>
      <c r="J524" s="135"/>
      <c r="P524" s="136"/>
      <c r="Q524" s="124" t="s">
        <v>286</v>
      </c>
      <c r="V524" s="136"/>
      <c r="W524" s="135" t="s">
        <v>287</v>
      </c>
      <c r="Z524" s="136"/>
      <c r="AO524" s="136"/>
    </row>
    <row r="525" spans="2:41" ht="3.6" customHeight="1">
      <c r="B525" s="135"/>
      <c r="J525" s="135"/>
      <c r="P525" s="136"/>
      <c r="V525" s="136"/>
      <c r="W525" s="140"/>
      <c r="X525" s="141"/>
      <c r="Y525" s="141"/>
      <c r="Z525" s="142"/>
      <c r="AA525" s="141"/>
      <c r="AB525" s="141"/>
      <c r="AC525" s="141"/>
      <c r="AD525" s="141"/>
      <c r="AE525" s="141"/>
      <c r="AF525" s="141"/>
      <c r="AG525" s="141"/>
      <c r="AH525" s="141"/>
      <c r="AI525" s="141"/>
      <c r="AJ525" s="141"/>
      <c r="AK525" s="141"/>
      <c r="AL525" s="141"/>
      <c r="AM525" s="141"/>
      <c r="AN525" s="141"/>
      <c r="AO525" s="142"/>
    </row>
    <row r="526" spans="2:41" ht="3.6" customHeight="1">
      <c r="B526" s="135"/>
      <c r="J526" s="135"/>
      <c r="P526" s="136"/>
      <c r="V526" s="136"/>
      <c r="W526" s="130"/>
      <c r="X526" s="131"/>
      <c r="Y526" s="131"/>
      <c r="Z526" s="132"/>
      <c r="AA526" s="131"/>
      <c r="AB526" s="131"/>
      <c r="AC526" s="131"/>
      <c r="AD526" s="131"/>
      <c r="AE526" s="131"/>
      <c r="AF526" s="131"/>
      <c r="AG526" s="131"/>
      <c r="AH526" s="131"/>
      <c r="AI526" s="131"/>
      <c r="AJ526" s="131"/>
      <c r="AK526" s="131"/>
      <c r="AL526" s="131"/>
      <c r="AM526" s="131"/>
      <c r="AN526" s="131"/>
      <c r="AO526" s="132"/>
    </row>
    <row r="527" spans="2:41" ht="13.35" customHeight="1">
      <c r="B527" s="135"/>
      <c r="J527" s="135"/>
      <c r="P527" s="136"/>
      <c r="V527" s="136"/>
      <c r="W527" s="135" t="s">
        <v>288</v>
      </c>
      <c r="Z527" s="136"/>
      <c r="AO527" s="136"/>
    </row>
    <row r="528" spans="2:41" ht="3.6" customHeight="1">
      <c r="B528" s="135"/>
      <c r="J528" s="135"/>
      <c r="P528" s="136"/>
      <c r="Q528" s="141"/>
      <c r="R528" s="141"/>
      <c r="S528" s="141"/>
      <c r="T528" s="141"/>
      <c r="U528" s="141"/>
      <c r="V528" s="142"/>
      <c r="W528" s="140"/>
      <c r="X528" s="141"/>
      <c r="Y528" s="141"/>
      <c r="Z528" s="142"/>
      <c r="AA528" s="141"/>
      <c r="AB528" s="141"/>
      <c r="AC528" s="141"/>
      <c r="AD528" s="141"/>
      <c r="AE528" s="141"/>
      <c r="AF528" s="141"/>
      <c r="AG528" s="141"/>
      <c r="AH528" s="141"/>
      <c r="AI528" s="141"/>
      <c r="AJ528" s="141"/>
      <c r="AK528" s="141"/>
      <c r="AL528" s="141"/>
      <c r="AM528" s="141"/>
      <c r="AN528" s="141"/>
      <c r="AO528" s="142"/>
    </row>
    <row r="529" spans="2:41" ht="3.6" customHeight="1">
      <c r="B529" s="135"/>
      <c r="J529" s="135"/>
      <c r="P529" s="136"/>
      <c r="Q529" s="131"/>
      <c r="R529" s="131"/>
      <c r="S529" s="131"/>
      <c r="T529" s="131"/>
      <c r="U529" s="131"/>
      <c r="V529" s="132"/>
      <c r="W529" s="130"/>
      <c r="X529" s="131"/>
      <c r="Y529" s="131"/>
      <c r="Z529" s="132"/>
      <c r="AA529" s="131"/>
      <c r="AB529" s="131"/>
      <c r="AC529" s="131"/>
      <c r="AD529" s="131"/>
      <c r="AE529" s="131"/>
      <c r="AF529" s="131"/>
      <c r="AG529" s="131"/>
      <c r="AH529" s="131"/>
      <c r="AI529" s="131"/>
      <c r="AJ529" s="131"/>
      <c r="AK529" s="131"/>
      <c r="AL529" s="131"/>
      <c r="AM529" s="131"/>
      <c r="AN529" s="131"/>
      <c r="AO529" s="132"/>
    </row>
    <row r="530" spans="2:41" ht="13.35" customHeight="1">
      <c r="B530" s="135"/>
      <c r="J530" s="135"/>
      <c r="P530" s="136"/>
      <c r="V530" s="136"/>
      <c r="W530" s="135" t="s">
        <v>178</v>
      </c>
      <c r="Z530" s="136"/>
      <c r="AO530" s="136"/>
    </row>
    <row r="531" spans="2:41" ht="3.6" customHeight="1">
      <c r="B531" s="135"/>
      <c r="J531" s="135"/>
      <c r="P531" s="136"/>
      <c r="V531" s="136"/>
      <c r="W531" s="140"/>
      <c r="X531" s="141"/>
      <c r="Y531" s="141"/>
      <c r="Z531" s="142"/>
      <c r="AA531" s="141"/>
      <c r="AB531" s="141"/>
      <c r="AC531" s="141"/>
      <c r="AD531" s="141"/>
      <c r="AE531" s="141"/>
      <c r="AF531" s="141"/>
      <c r="AG531" s="141"/>
      <c r="AH531" s="141"/>
      <c r="AI531" s="141"/>
      <c r="AJ531" s="141"/>
      <c r="AK531" s="141"/>
      <c r="AL531" s="141"/>
      <c r="AM531" s="141"/>
      <c r="AN531" s="141"/>
      <c r="AO531" s="142"/>
    </row>
    <row r="532" spans="2:41" ht="3.6" customHeight="1">
      <c r="B532" s="135"/>
      <c r="J532" s="135"/>
      <c r="P532" s="136"/>
      <c r="V532" s="136"/>
      <c r="W532" s="130"/>
      <c r="X532" s="131"/>
      <c r="Y532" s="131"/>
      <c r="Z532" s="132"/>
      <c r="AA532" s="131"/>
      <c r="AB532" s="131"/>
      <c r="AC532" s="131"/>
      <c r="AD532" s="131"/>
      <c r="AE532" s="131"/>
      <c r="AF532" s="131"/>
      <c r="AG532" s="131"/>
      <c r="AH532" s="131"/>
      <c r="AI532" s="131"/>
      <c r="AJ532" s="131"/>
      <c r="AK532" s="131"/>
      <c r="AL532" s="131"/>
      <c r="AM532" s="131"/>
      <c r="AN532" s="131"/>
      <c r="AO532" s="132"/>
    </row>
    <row r="533" spans="2:41" ht="13.35" customHeight="1">
      <c r="B533" s="135"/>
      <c r="J533" s="135"/>
      <c r="P533" s="136"/>
      <c r="Q533" s="124" t="s">
        <v>289</v>
      </c>
      <c r="V533" s="136"/>
      <c r="W533" s="135" t="s">
        <v>287</v>
      </c>
      <c r="Z533" s="136"/>
      <c r="AO533" s="136"/>
    </row>
    <row r="534" spans="2:41" ht="3.6" customHeight="1">
      <c r="B534" s="135"/>
      <c r="J534" s="135"/>
      <c r="P534" s="136"/>
      <c r="V534" s="136"/>
      <c r="W534" s="140"/>
      <c r="X534" s="141"/>
      <c r="Y534" s="141"/>
      <c r="Z534" s="142"/>
      <c r="AA534" s="141"/>
      <c r="AB534" s="141"/>
      <c r="AC534" s="141"/>
      <c r="AD534" s="141"/>
      <c r="AE534" s="141"/>
      <c r="AF534" s="141"/>
      <c r="AG534" s="141"/>
      <c r="AH534" s="141"/>
      <c r="AI534" s="141"/>
      <c r="AJ534" s="141"/>
      <c r="AK534" s="141"/>
      <c r="AL534" s="141"/>
      <c r="AM534" s="141"/>
      <c r="AN534" s="141"/>
      <c r="AO534" s="142"/>
    </row>
    <row r="535" spans="2:41" ht="3.6" customHeight="1">
      <c r="B535" s="135"/>
      <c r="J535" s="135"/>
      <c r="P535" s="136"/>
      <c r="V535" s="136"/>
      <c r="W535" s="130"/>
      <c r="X535" s="131"/>
      <c r="Y535" s="131"/>
      <c r="Z535" s="132"/>
      <c r="AA535" s="131"/>
      <c r="AB535" s="131"/>
      <c r="AC535" s="131"/>
      <c r="AD535" s="131"/>
      <c r="AE535" s="131"/>
      <c r="AF535" s="131"/>
      <c r="AG535" s="131"/>
      <c r="AH535" s="131"/>
      <c r="AI535" s="131"/>
      <c r="AJ535" s="131"/>
      <c r="AK535" s="131"/>
      <c r="AL535" s="131"/>
      <c r="AM535" s="131"/>
      <c r="AN535" s="131"/>
      <c r="AO535" s="132"/>
    </row>
    <row r="536" spans="2:41" ht="13.35" customHeight="1">
      <c r="B536" s="135"/>
      <c r="J536" s="135"/>
      <c r="P536" s="136"/>
      <c r="V536" s="136"/>
      <c r="W536" s="135" t="s">
        <v>288</v>
      </c>
      <c r="Z536" s="136"/>
      <c r="AO536" s="136"/>
    </row>
    <row r="537" spans="2:41" ht="3.6" customHeight="1">
      <c r="B537" s="135"/>
      <c r="J537" s="135"/>
      <c r="P537" s="136"/>
      <c r="Q537" s="141"/>
      <c r="R537" s="141"/>
      <c r="S537" s="141"/>
      <c r="T537" s="141"/>
      <c r="U537" s="141"/>
      <c r="V537" s="142"/>
      <c r="W537" s="140"/>
      <c r="X537" s="141"/>
      <c r="Y537" s="141"/>
      <c r="Z537" s="142"/>
      <c r="AA537" s="141"/>
      <c r="AB537" s="141"/>
      <c r="AC537" s="141"/>
      <c r="AD537" s="141"/>
      <c r="AE537" s="141"/>
      <c r="AF537" s="141"/>
      <c r="AG537" s="141"/>
      <c r="AH537" s="141"/>
      <c r="AI537" s="141"/>
      <c r="AJ537" s="141"/>
      <c r="AK537" s="141"/>
      <c r="AL537" s="141"/>
      <c r="AM537" s="141"/>
      <c r="AN537" s="141"/>
      <c r="AO537" s="142"/>
    </row>
    <row r="538" spans="2:41" ht="3.6" customHeight="1">
      <c r="B538" s="135"/>
      <c r="J538" s="135"/>
      <c r="P538" s="136"/>
      <c r="Q538" s="131"/>
      <c r="R538" s="131"/>
      <c r="S538" s="131"/>
      <c r="T538" s="131"/>
      <c r="U538" s="131"/>
      <c r="V538" s="132"/>
      <c r="W538" s="130"/>
      <c r="X538" s="131"/>
      <c r="Y538" s="131"/>
      <c r="Z538" s="132"/>
      <c r="AA538" s="131"/>
      <c r="AB538" s="131"/>
      <c r="AC538" s="131"/>
      <c r="AD538" s="131"/>
      <c r="AE538" s="131"/>
      <c r="AF538" s="131"/>
      <c r="AG538" s="131"/>
      <c r="AH538" s="131"/>
      <c r="AI538" s="131"/>
      <c r="AJ538" s="131"/>
      <c r="AK538" s="131"/>
      <c r="AL538" s="131"/>
      <c r="AM538" s="131"/>
      <c r="AN538" s="131"/>
      <c r="AO538" s="132"/>
    </row>
    <row r="539" spans="2:41" ht="13.35" customHeight="1">
      <c r="B539" s="135"/>
      <c r="J539" s="135"/>
      <c r="P539" s="136"/>
      <c r="V539" s="136"/>
      <c r="W539" s="135" t="s">
        <v>178</v>
      </c>
      <c r="Z539" s="136"/>
      <c r="AO539" s="136"/>
    </row>
    <row r="540" spans="2:41" ht="3.6" customHeight="1">
      <c r="B540" s="135"/>
      <c r="J540" s="135"/>
      <c r="P540" s="136"/>
      <c r="V540" s="136"/>
      <c r="W540" s="140"/>
      <c r="X540" s="141"/>
      <c r="Y540" s="141"/>
      <c r="Z540" s="142"/>
      <c r="AA540" s="141"/>
      <c r="AB540" s="141"/>
      <c r="AC540" s="141"/>
      <c r="AD540" s="141"/>
      <c r="AE540" s="141"/>
      <c r="AF540" s="141"/>
      <c r="AG540" s="141"/>
      <c r="AH540" s="141"/>
      <c r="AI540" s="141"/>
      <c r="AJ540" s="141"/>
      <c r="AK540" s="141"/>
      <c r="AL540" s="141"/>
      <c r="AM540" s="141"/>
      <c r="AN540" s="141"/>
      <c r="AO540" s="142"/>
    </row>
    <row r="541" spans="2:41" ht="3.6" customHeight="1">
      <c r="B541" s="135"/>
      <c r="J541" s="135"/>
      <c r="P541" s="136"/>
      <c r="V541" s="136"/>
      <c r="W541" s="130"/>
      <c r="X541" s="131"/>
      <c r="Y541" s="131"/>
      <c r="Z541" s="132"/>
      <c r="AA541" s="131"/>
      <c r="AB541" s="131"/>
      <c r="AC541" s="131"/>
      <c r="AD541" s="131"/>
      <c r="AE541" s="131"/>
      <c r="AF541" s="131"/>
      <c r="AG541" s="131"/>
      <c r="AH541" s="131"/>
      <c r="AI541" s="131"/>
      <c r="AJ541" s="131"/>
      <c r="AK541" s="131"/>
      <c r="AL541" s="131"/>
      <c r="AM541" s="131"/>
      <c r="AN541" s="131"/>
      <c r="AO541" s="132"/>
    </row>
    <row r="542" spans="2:41" ht="13.35" customHeight="1">
      <c r="B542" s="135"/>
      <c r="J542" s="135"/>
      <c r="P542" s="136"/>
      <c r="Q542" s="124" t="s">
        <v>290</v>
      </c>
      <c r="V542" s="136"/>
      <c r="W542" s="135" t="s">
        <v>287</v>
      </c>
      <c r="Z542" s="136"/>
      <c r="AO542" s="136"/>
    </row>
    <row r="543" spans="2:41" ht="3.6" customHeight="1">
      <c r="B543" s="135"/>
      <c r="J543" s="135"/>
      <c r="P543" s="136"/>
      <c r="V543" s="136"/>
      <c r="W543" s="140"/>
      <c r="X543" s="141"/>
      <c r="Y543" s="141"/>
      <c r="Z543" s="142"/>
      <c r="AA543" s="141"/>
      <c r="AB543" s="141"/>
      <c r="AC543" s="141"/>
      <c r="AD543" s="141"/>
      <c r="AE543" s="141"/>
      <c r="AF543" s="141"/>
      <c r="AG543" s="141"/>
      <c r="AH543" s="141"/>
      <c r="AI543" s="141"/>
      <c r="AJ543" s="141"/>
      <c r="AK543" s="141"/>
      <c r="AL543" s="141"/>
      <c r="AM543" s="141"/>
      <c r="AN543" s="141"/>
      <c r="AO543" s="142"/>
    </row>
    <row r="544" spans="2:41" ht="3.6" customHeight="1">
      <c r="B544" s="135"/>
      <c r="J544" s="135"/>
      <c r="P544" s="136"/>
      <c r="V544" s="136"/>
      <c r="W544" s="130"/>
      <c r="X544" s="131"/>
      <c r="Y544" s="131"/>
      <c r="Z544" s="132"/>
      <c r="AA544" s="131"/>
      <c r="AB544" s="131"/>
      <c r="AC544" s="131"/>
      <c r="AD544" s="131"/>
      <c r="AE544" s="131"/>
      <c r="AF544" s="131"/>
      <c r="AG544" s="131"/>
      <c r="AH544" s="131"/>
      <c r="AI544" s="131"/>
      <c r="AJ544" s="131"/>
      <c r="AK544" s="131"/>
      <c r="AL544" s="131"/>
      <c r="AM544" s="131"/>
      <c r="AN544" s="131"/>
      <c r="AO544" s="132"/>
    </row>
    <row r="545" spans="2:41" ht="13.35" customHeight="1">
      <c r="B545" s="135"/>
      <c r="J545" s="135"/>
      <c r="P545" s="136"/>
      <c r="V545" s="136"/>
      <c r="W545" s="135" t="s">
        <v>288</v>
      </c>
      <c r="Z545" s="136"/>
      <c r="AO545" s="136"/>
    </row>
    <row r="546" spans="2:41" ht="3.6" customHeight="1">
      <c r="B546" s="135"/>
      <c r="J546" s="135"/>
      <c r="P546" s="136"/>
      <c r="Q546" s="141"/>
      <c r="R546" s="141"/>
      <c r="S546" s="141"/>
      <c r="T546" s="141"/>
      <c r="U546" s="141"/>
      <c r="V546" s="142"/>
      <c r="W546" s="140"/>
      <c r="X546" s="141"/>
      <c r="Y546" s="141"/>
      <c r="Z546" s="142"/>
      <c r="AA546" s="141"/>
      <c r="AB546" s="141"/>
      <c r="AC546" s="141"/>
      <c r="AD546" s="141"/>
      <c r="AE546" s="141"/>
      <c r="AF546" s="141"/>
      <c r="AG546" s="141"/>
      <c r="AH546" s="141"/>
      <c r="AI546" s="141"/>
      <c r="AJ546" s="141"/>
      <c r="AK546" s="141"/>
      <c r="AL546" s="141"/>
      <c r="AM546" s="141"/>
      <c r="AN546" s="141"/>
      <c r="AO546" s="142"/>
    </row>
    <row r="547" spans="2:41" ht="3.6" customHeight="1">
      <c r="B547" s="135"/>
      <c r="J547" s="135"/>
      <c r="P547" s="136"/>
      <c r="Q547" s="131"/>
      <c r="R547" s="131"/>
      <c r="S547" s="131"/>
      <c r="T547" s="131"/>
      <c r="U547" s="131"/>
      <c r="V547" s="131"/>
      <c r="W547" s="131"/>
      <c r="X547" s="132"/>
      <c r="Y547" s="130"/>
      <c r="Z547" s="131"/>
      <c r="AA547" s="131"/>
      <c r="AB547" s="131"/>
      <c r="AC547" s="131"/>
      <c r="AD547" s="131"/>
      <c r="AE547" s="131"/>
      <c r="AF547" s="131"/>
      <c r="AG547" s="131"/>
      <c r="AH547" s="131"/>
      <c r="AI547" s="131"/>
      <c r="AJ547" s="131"/>
      <c r="AK547" s="131"/>
      <c r="AL547" s="131"/>
      <c r="AM547" s="131"/>
      <c r="AN547" s="131"/>
      <c r="AO547" s="132"/>
    </row>
    <row r="548" spans="2:41" ht="13.35" customHeight="1">
      <c r="B548" s="135"/>
      <c r="J548" s="135"/>
      <c r="P548" s="136"/>
      <c r="Q548" s="124" t="s">
        <v>291</v>
      </c>
      <c r="X548" s="136"/>
      <c r="Y548" s="135" t="s">
        <v>302</v>
      </c>
      <c r="AO548" s="136"/>
    </row>
    <row r="549" spans="2:41" ht="3.6" customHeight="1">
      <c r="B549" s="135"/>
      <c r="J549" s="135"/>
      <c r="P549" s="136"/>
      <c r="Q549" s="141"/>
      <c r="R549" s="141"/>
      <c r="S549" s="141"/>
      <c r="T549" s="141"/>
      <c r="U549" s="141"/>
      <c r="V549" s="141"/>
      <c r="W549" s="141"/>
      <c r="X549" s="142"/>
      <c r="Y549" s="140"/>
      <c r="Z549" s="141"/>
      <c r="AA549" s="141"/>
      <c r="AB549" s="141"/>
      <c r="AC549" s="141"/>
      <c r="AD549" s="141"/>
      <c r="AE549" s="141"/>
      <c r="AF549" s="141"/>
      <c r="AG549" s="141"/>
      <c r="AH549" s="141"/>
      <c r="AI549" s="141"/>
      <c r="AJ549" s="141"/>
      <c r="AK549" s="141"/>
      <c r="AL549" s="141"/>
      <c r="AM549" s="141"/>
      <c r="AN549" s="141"/>
      <c r="AO549" s="142"/>
    </row>
    <row r="550" spans="2:41" ht="3.6" customHeight="1">
      <c r="B550" s="135"/>
      <c r="J550" s="135"/>
      <c r="P550" s="136"/>
      <c r="Q550" s="131"/>
      <c r="R550" s="131"/>
      <c r="S550" s="131"/>
      <c r="T550" s="131"/>
      <c r="U550" s="131"/>
      <c r="V550" s="132"/>
      <c r="W550" s="130"/>
      <c r="X550" s="131"/>
      <c r="Y550" s="131"/>
      <c r="Z550" s="131"/>
      <c r="AA550" s="131"/>
      <c r="AB550" s="131"/>
      <c r="AC550" s="131"/>
      <c r="AD550" s="131"/>
      <c r="AE550" s="131"/>
      <c r="AF550" s="131"/>
      <c r="AG550" s="131"/>
      <c r="AH550" s="131"/>
      <c r="AI550" s="131"/>
      <c r="AJ550" s="131"/>
      <c r="AK550" s="131"/>
      <c r="AL550" s="131"/>
      <c r="AM550" s="131"/>
      <c r="AN550" s="131"/>
      <c r="AO550" s="132"/>
    </row>
    <row r="551" spans="2:41" ht="13.35" customHeight="1">
      <c r="B551" s="135"/>
      <c r="J551" s="135"/>
      <c r="P551" s="136"/>
      <c r="Q551" s="124" t="s">
        <v>304</v>
      </c>
      <c r="V551" s="136"/>
      <c r="W551" s="135"/>
      <c r="AO551" s="136"/>
    </row>
    <row r="552" spans="2:41" ht="3.6" customHeight="1">
      <c r="B552" s="135"/>
      <c r="J552" s="135"/>
      <c r="P552" s="136"/>
      <c r="V552" s="136"/>
      <c r="W552" s="135"/>
      <c r="AO552" s="136"/>
    </row>
    <row r="553" spans="2:41" ht="3.6" customHeight="1">
      <c r="B553" s="135"/>
      <c r="J553" s="135"/>
      <c r="P553" s="136"/>
      <c r="V553" s="136"/>
      <c r="W553" s="135"/>
      <c r="AO553" s="136"/>
    </row>
    <row r="554" spans="2:41" ht="13.35" customHeight="1">
      <c r="B554" s="135"/>
      <c r="J554" s="135"/>
      <c r="P554" s="136"/>
      <c r="Q554" s="124" t="s">
        <v>305</v>
      </c>
      <c r="V554" s="136"/>
      <c r="W554" s="135"/>
      <c r="AO554" s="136"/>
    </row>
    <row r="555" spans="2:41" ht="3.6" customHeight="1">
      <c r="B555" s="135"/>
      <c r="J555" s="135"/>
      <c r="P555" s="136"/>
      <c r="V555" s="136"/>
      <c r="W555" s="135"/>
      <c r="AO555" s="136"/>
    </row>
    <row r="556" spans="2:41" ht="3.6" customHeight="1">
      <c r="B556" s="135"/>
      <c r="J556" s="135"/>
      <c r="P556" s="136"/>
      <c r="V556" s="136"/>
      <c r="W556" s="135"/>
      <c r="AO556" s="136"/>
    </row>
    <row r="557" spans="2:41" ht="13.35" customHeight="1">
      <c r="B557" s="135"/>
      <c r="J557" s="135"/>
      <c r="P557" s="136"/>
      <c r="V557" s="136"/>
      <c r="W557" s="135"/>
      <c r="AO557" s="136"/>
    </row>
    <row r="558" spans="2:41" ht="3.6" customHeight="1">
      <c r="B558" s="135"/>
      <c r="J558" s="135"/>
      <c r="P558" s="136"/>
      <c r="Q558" s="141"/>
      <c r="R558" s="141"/>
      <c r="S558" s="141"/>
      <c r="T558" s="141"/>
      <c r="U558" s="141"/>
      <c r="V558" s="142"/>
      <c r="W558" s="140"/>
      <c r="X558" s="141"/>
      <c r="Y558" s="141"/>
      <c r="Z558" s="141"/>
      <c r="AA558" s="141"/>
      <c r="AB558" s="141"/>
      <c r="AC558" s="141"/>
      <c r="AD558" s="141"/>
      <c r="AE558" s="141"/>
      <c r="AF558" s="141"/>
      <c r="AG558" s="141"/>
      <c r="AH558" s="141"/>
      <c r="AI558" s="141"/>
      <c r="AJ558" s="141"/>
      <c r="AK558" s="141"/>
      <c r="AL558" s="141"/>
      <c r="AM558" s="141"/>
      <c r="AN558" s="141"/>
      <c r="AO558" s="142"/>
    </row>
    <row r="559" spans="2:41" ht="3.6" customHeight="1">
      <c r="B559" s="135"/>
      <c r="J559" s="135"/>
      <c r="P559" s="136"/>
      <c r="Q559" s="130"/>
      <c r="R559" s="131"/>
      <c r="S559" s="131"/>
      <c r="T559" s="131"/>
      <c r="U559" s="131"/>
      <c r="V559" s="132"/>
      <c r="W559" s="130"/>
      <c r="X559" s="131"/>
      <c r="Y559" s="131"/>
      <c r="Z559" s="131"/>
      <c r="AA559" s="131"/>
      <c r="AB559" s="131"/>
      <c r="AC559" s="131"/>
      <c r="AD559" s="131"/>
      <c r="AE559" s="131"/>
      <c r="AF559" s="131"/>
      <c r="AG559" s="131"/>
      <c r="AH559" s="131"/>
      <c r="AI559" s="131"/>
      <c r="AJ559" s="131"/>
      <c r="AK559" s="131"/>
      <c r="AL559" s="131"/>
      <c r="AM559" s="131"/>
      <c r="AN559" s="131"/>
      <c r="AO559" s="132"/>
    </row>
    <row r="560" spans="2:41" ht="13.35" customHeight="1">
      <c r="B560" s="135"/>
      <c r="J560" s="135"/>
      <c r="P560" s="136"/>
      <c r="Q560" s="135" t="s">
        <v>303</v>
      </c>
      <c r="V560" s="136"/>
      <c r="W560" s="135"/>
      <c r="AO560" s="136"/>
    </row>
    <row r="561" spans="2:41" ht="3.6" customHeight="1">
      <c r="B561" s="135"/>
      <c r="J561" s="135"/>
      <c r="P561" s="136"/>
      <c r="Q561" s="135"/>
      <c r="V561" s="136"/>
      <c r="W561" s="135"/>
      <c r="AO561" s="136"/>
    </row>
    <row r="562" spans="2:41" ht="3.6" customHeight="1">
      <c r="B562" s="135"/>
      <c r="J562" s="135"/>
      <c r="P562" s="136"/>
      <c r="Q562" s="135"/>
      <c r="V562" s="136"/>
      <c r="W562" s="135"/>
      <c r="AO562" s="136"/>
    </row>
    <row r="563" spans="2:41" ht="13.35" customHeight="1">
      <c r="B563" s="135"/>
      <c r="J563" s="135"/>
      <c r="P563" s="136"/>
      <c r="Q563" s="135"/>
      <c r="V563" s="136"/>
      <c r="W563" s="135"/>
      <c r="AO563" s="136"/>
    </row>
    <row r="564" spans="2:41" ht="3.6" customHeight="1">
      <c r="B564" s="140"/>
      <c r="C564" s="141"/>
      <c r="D564" s="141"/>
      <c r="E564" s="141"/>
      <c r="F564" s="141"/>
      <c r="G564" s="141"/>
      <c r="H564" s="141"/>
      <c r="I564" s="141"/>
      <c r="J564" s="140"/>
      <c r="K564" s="141"/>
      <c r="L564" s="141"/>
      <c r="M564" s="141"/>
      <c r="N564" s="141"/>
      <c r="O564" s="141"/>
      <c r="P564" s="142"/>
      <c r="Q564" s="140"/>
      <c r="R564" s="141"/>
      <c r="S564" s="141"/>
      <c r="T564" s="141"/>
      <c r="U564" s="141"/>
      <c r="V564" s="142"/>
      <c r="W564" s="140"/>
      <c r="X564" s="141"/>
      <c r="Y564" s="141"/>
      <c r="Z564" s="141"/>
      <c r="AI564" s="141"/>
      <c r="AJ564" s="141"/>
      <c r="AK564" s="141"/>
      <c r="AL564" s="141"/>
      <c r="AM564" s="141"/>
      <c r="AN564" s="141"/>
      <c r="AO564" s="142"/>
    </row>
    <row r="565" spans="2:41" ht="3.6" customHeight="1">
      <c r="B565" s="130"/>
      <c r="C565" s="131"/>
      <c r="D565" s="131"/>
      <c r="E565" s="131"/>
      <c r="F565" s="131"/>
      <c r="G565" s="131"/>
      <c r="H565" s="131"/>
      <c r="I565" s="132"/>
      <c r="J565" s="130"/>
      <c r="K565" s="131"/>
      <c r="L565" s="131"/>
      <c r="M565" s="132"/>
      <c r="N565" s="131"/>
      <c r="O565" s="131"/>
      <c r="P565" s="131"/>
      <c r="Q565" s="130"/>
      <c r="R565" s="131"/>
      <c r="S565" s="131"/>
      <c r="T565" s="132"/>
      <c r="U565" s="130"/>
      <c r="V565" s="131"/>
      <c r="W565" s="131"/>
      <c r="X565" s="132"/>
      <c r="Y565" s="131"/>
      <c r="Z565" s="131"/>
      <c r="AA565" s="131"/>
      <c r="AB565" s="130"/>
      <c r="AC565" s="131"/>
      <c r="AD565" s="131"/>
      <c r="AE565" s="131"/>
      <c r="AF565" s="131"/>
      <c r="AG565" s="131"/>
      <c r="AH565" s="131"/>
      <c r="AI565" s="132"/>
      <c r="AJ565" s="131"/>
      <c r="AK565" s="131"/>
      <c r="AL565" s="131"/>
      <c r="AM565" s="132"/>
      <c r="AN565" s="131"/>
      <c r="AO565" s="132"/>
    </row>
    <row r="566" spans="2:41" ht="13.35" customHeight="1">
      <c r="B566" s="135" t="s">
        <v>306</v>
      </c>
      <c r="I566" s="136"/>
      <c r="J566" s="135"/>
      <c r="M566" s="136"/>
      <c r="N566" s="124" t="s">
        <v>307</v>
      </c>
      <c r="Q566" s="135" t="s">
        <v>309</v>
      </c>
      <c r="T566" s="136"/>
      <c r="U566" s="135"/>
      <c r="X566" s="136"/>
      <c r="Y566" s="124" t="s">
        <v>227</v>
      </c>
      <c r="AB566" s="135" t="s">
        <v>308</v>
      </c>
      <c r="AI566" s="136"/>
      <c r="AM566" s="136"/>
      <c r="AN566" s="124" t="s">
        <v>307</v>
      </c>
      <c r="AO566" s="136"/>
    </row>
    <row r="567" spans="2:41" ht="3.6" customHeight="1">
      <c r="B567" s="140"/>
      <c r="C567" s="141"/>
      <c r="D567" s="141"/>
      <c r="E567" s="141"/>
      <c r="F567" s="141"/>
      <c r="G567" s="141"/>
      <c r="H567" s="141"/>
      <c r="I567" s="142"/>
      <c r="J567" s="140"/>
      <c r="K567" s="141"/>
      <c r="L567" s="141"/>
      <c r="M567" s="142"/>
      <c r="N567" s="141"/>
      <c r="O567" s="141"/>
      <c r="P567" s="141"/>
      <c r="Q567" s="140"/>
      <c r="R567" s="141"/>
      <c r="S567" s="141"/>
      <c r="T567" s="142"/>
      <c r="U567" s="140"/>
      <c r="V567" s="141"/>
      <c r="W567" s="141"/>
      <c r="X567" s="142"/>
      <c r="Y567" s="141"/>
      <c r="Z567" s="141"/>
      <c r="AA567" s="141"/>
      <c r="AB567" s="140"/>
      <c r="AC567" s="141"/>
      <c r="AD567" s="141"/>
      <c r="AE567" s="141"/>
      <c r="AF567" s="141"/>
      <c r="AG567" s="141"/>
      <c r="AH567" s="141"/>
      <c r="AI567" s="142"/>
      <c r="AJ567" s="141"/>
      <c r="AK567" s="141"/>
      <c r="AL567" s="141"/>
      <c r="AM567" s="142"/>
      <c r="AN567" s="141"/>
      <c r="AO567" s="142"/>
    </row>
    <row r="568" spans="2:41" ht="3.6" customHeight="1">
      <c r="B568" s="130"/>
      <c r="C568" s="131"/>
      <c r="D568" s="131"/>
      <c r="E568" s="131"/>
      <c r="F568" s="131"/>
      <c r="G568" s="131"/>
      <c r="H568" s="131"/>
      <c r="I568" s="132"/>
      <c r="J568" s="131"/>
      <c r="K568" s="131"/>
      <c r="L568" s="131"/>
      <c r="M568" s="131"/>
      <c r="N568" s="131"/>
      <c r="O568" s="131"/>
      <c r="P568" s="131"/>
      <c r="Q568" s="131"/>
      <c r="R568" s="131"/>
      <c r="S568" s="131"/>
      <c r="T568" s="131"/>
      <c r="U568" s="131"/>
      <c r="V568" s="131"/>
      <c r="W568" s="131"/>
      <c r="X568" s="131"/>
      <c r="Y568" s="131"/>
      <c r="Z568" s="131"/>
      <c r="AA568" s="131"/>
      <c r="AB568" s="131"/>
      <c r="AC568" s="131"/>
      <c r="AD568" s="131"/>
      <c r="AE568" s="131"/>
      <c r="AF568" s="131"/>
      <c r="AG568" s="131"/>
      <c r="AH568" s="131"/>
      <c r="AI568" s="131"/>
      <c r="AJ568" s="131"/>
      <c r="AK568" s="131"/>
      <c r="AL568" s="131"/>
      <c r="AM568" s="131"/>
      <c r="AN568" s="131"/>
      <c r="AO568" s="132"/>
    </row>
    <row r="569" spans="2:41" ht="13.35" customHeight="1">
      <c r="B569" s="135" t="s">
        <v>310</v>
      </c>
      <c r="I569" s="136"/>
      <c r="K569" s="202" t="s">
        <v>13</v>
      </c>
      <c r="L569" s="124" t="s">
        <v>33</v>
      </c>
      <c r="AO569" s="136"/>
    </row>
    <row r="570" spans="2:41" ht="3.6" customHeight="1">
      <c r="B570" s="140"/>
      <c r="C570" s="141"/>
      <c r="D570" s="141"/>
      <c r="E570" s="141"/>
      <c r="F570" s="141"/>
      <c r="G570" s="141"/>
      <c r="H570" s="141"/>
      <c r="I570" s="142"/>
      <c r="J570" s="141"/>
      <c r="K570" s="141"/>
      <c r="L570" s="141"/>
      <c r="M570" s="141"/>
      <c r="N570" s="141"/>
      <c r="O570" s="141"/>
      <c r="P570" s="141"/>
      <c r="Q570" s="141"/>
      <c r="R570" s="141"/>
      <c r="S570" s="141"/>
      <c r="T570" s="141"/>
      <c r="U570" s="141"/>
      <c r="V570" s="141"/>
      <c r="W570" s="141"/>
      <c r="X570" s="141"/>
      <c r="Y570" s="141"/>
      <c r="Z570" s="141"/>
      <c r="AA570" s="141"/>
      <c r="AB570" s="141"/>
      <c r="AC570" s="141"/>
      <c r="AD570" s="141"/>
      <c r="AE570" s="141"/>
      <c r="AF570" s="141"/>
      <c r="AG570" s="141"/>
      <c r="AH570" s="141"/>
      <c r="AI570" s="141"/>
      <c r="AJ570" s="141"/>
      <c r="AK570" s="141"/>
      <c r="AL570" s="141"/>
      <c r="AM570" s="141"/>
      <c r="AN570" s="141"/>
      <c r="AO570" s="142"/>
    </row>
    <row r="571" spans="2:41" ht="3.6" customHeight="1">
      <c r="B571" s="130"/>
      <c r="C571" s="131"/>
      <c r="D571" s="131"/>
      <c r="E571" s="131"/>
      <c r="F571" s="131"/>
      <c r="G571" s="131"/>
      <c r="H571" s="131"/>
      <c r="I571" s="132"/>
      <c r="J571" s="131"/>
      <c r="K571" s="131"/>
      <c r="L571" s="131"/>
      <c r="M571" s="131"/>
      <c r="N571" s="131"/>
      <c r="O571" s="131"/>
      <c r="P571" s="130"/>
      <c r="Q571" s="131"/>
      <c r="R571" s="132"/>
      <c r="S571" s="130"/>
      <c r="T571" s="131"/>
      <c r="U571" s="131"/>
      <c r="V571" s="131"/>
      <c r="W571" s="131"/>
      <c r="X571" s="131"/>
      <c r="Y571" s="131"/>
      <c r="Z571" s="131"/>
      <c r="AA571" s="131"/>
      <c r="AB571" s="132"/>
      <c r="AC571" s="130"/>
      <c r="AD571" s="131"/>
      <c r="AE571" s="132"/>
      <c r="AF571" s="130"/>
      <c r="AG571" s="131"/>
      <c r="AH571" s="131"/>
      <c r="AI571" s="131"/>
      <c r="AJ571" s="131"/>
      <c r="AK571" s="131"/>
      <c r="AL571" s="131"/>
      <c r="AM571" s="131"/>
      <c r="AN571" s="131"/>
      <c r="AO571" s="132"/>
    </row>
    <row r="572" spans="2:41" ht="13.35" customHeight="1">
      <c r="B572" s="135" t="s">
        <v>311</v>
      </c>
      <c r="I572" s="136"/>
      <c r="K572" s="202" t="s">
        <v>13</v>
      </c>
      <c r="L572" s="124" t="s">
        <v>33</v>
      </c>
      <c r="P572" s="135" t="s">
        <v>44</v>
      </c>
      <c r="R572" s="136"/>
      <c r="S572" s="135"/>
      <c r="AB572" s="136"/>
      <c r="AC572" s="135" t="s">
        <v>45</v>
      </c>
      <c r="AE572" s="136"/>
      <c r="AF572" s="135"/>
      <c r="AO572" s="136"/>
    </row>
    <row r="573" spans="2:41" ht="3.6" customHeight="1">
      <c r="B573" s="140"/>
      <c r="C573" s="141"/>
      <c r="D573" s="141"/>
      <c r="E573" s="141"/>
      <c r="F573" s="141"/>
      <c r="G573" s="141"/>
      <c r="H573" s="141"/>
      <c r="I573" s="142"/>
      <c r="J573" s="141"/>
      <c r="K573" s="141"/>
      <c r="L573" s="141"/>
      <c r="M573" s="141"/>
      <c r="N573" s="141"/>
      <c r="O573" s="141"/>
      <c r="P573" s="140"/>
      <c r="Q573" s="141"/>
      <c r="R573" s="142"/>
      <c r="S573" s="140"/>
      <c r="T573" s="141"/>
      <c r="U573" s="141"/>
      <c r="V573" s="141"/>
      <c r="W573" s="141"/>
      <c r="X573" s="141"/>
      <c r="Y573" s="141"/>
      <c r="Z573" s="141"/>
      <c r="AA573" s="141"/>
      <c r="AB573" s="142"/>
      <c r="AC573" s="140"/>
      <c r="AD573" s="141"/>
      <c r="AE573" s="142"/>
      <c r="AF573" s="140"/>
      <c r="AG573" s="141"/>
      <c r="AH573" s="141"/>
      <c r="AI573" s="141"/>
      <c r="AJ573" s="141"/>
      <c r="AK573" s="141"/>
      <c r="AL573" s="141"/>
      <c r="AM573" s="141"/>
      <c r="AN573" s="141"/>
      <c r="AO573" s="142"/>
    </row>
    <row r="574" spans="2:41" ht="3.6" customHeight="1">
      <c r="B574" s="130"/>
      <c r="C574" s="131"/>
      <c r="D574" s="131"/>
      <c r="E574" s="131"/>
      <c r="F574" s="131"/>
      <c r="G574" s="131"/>
      <c r="H574" s="131"/>
      <c r="I574" s="131"/>
      <c r="J574" s="130"/>
      <c r="K574" s="131"/>
      <c r="L574" s="131"/>
      <c r="M574" s="131"/>
      <c r="N574" s="131"/>
      <c r="O574" s="131"/>
      <c r="P574" s="131"/>
      <c r="Q574" s="131"/>
      <c r="R574" s="131"/>
      <c r="S574" s="131"/>
      <c r="T574" s="131"/>
      <c r="U574" s="131"/>
      <c r="V574" s="131"/>
      <c r="W574" s="131"/>
      <c r="X574" s="131"/>
      <c r="Y574" s="131"/>
      <c r="Z574" s="131"/>
      <c r="AA574" s="131"/>
      <c r="AB574" s="131"/>
      <c r="AC574" s="131"/>
      <c r="AD574" s="131"/>
      <c r="AG574" s="131"/>
      <c r="AH574" s="131"/>
      <c r="AI574" s="131"/>
      <c r="AJ574" s="131"/>
      <c r="AK574" s="131"/>
      <c r="AL574" s="131"/>
      <c r="AM574" s="131"/>
      <c r="AN574" s="131"/>
      <c r="AO574" s="132"/>
    </row>
    <row r="575" spans="2:41" ht="13.35" customHeight="1">
      <c r="B575" s="135" t="s">
        <v>216</v>
      </c>
      <c r="J575" s="135"/>
      <c r="K575" s="202" t="s">
        <v>13</v>
      </c>
      <c r="L575" s="124" t="s">
        <v>33</v>
      </c>
      <c r="AO575" s="136"/>
    </row>
    <row r="576" spans="2:41" ht="3.6" customHeight="1">
      <c r="B576" s="140"/>
      <c r="C576" s="141"/>
      <c r="D576" s="141"/>
      <c r="E576" s="141"/>
      <c r="F576" s="141"/>
      <c r="G576" s="141"/>
      <c r="H576" s="141"/>
      <c r="I576" s="141"/>
      <c r="J576" s="140"/>
      <c r="K576" s="141"/>
      <c r="L576" s="141"/>
      <c r="M576" s="141"/>
      <c r="N576" s="141"/>
      <c r="O576" s="141"/>
      <c r="P576" s="141"/>
      <c r="Q576" s="141"/>
      <c r="R576" s="141"/>
      <c r="S576" s="141"/>
      <c r="T576" s="141"/>
      <c r="U576" s="141"/>
      <c r="V576" s="141"/>
      <c r="W576" s="141"/>
      <c r="X576" s="141"/>
      <c r="Y576" s="141"/>
      <c r="Z576" s="141"/>
      <c r="AA576" s="141"/>
      <c r="AB576" s="141"/>
      <c r="AC576" s="141"/>
      <c r="AD576" s="141"/>
      <c r="AE576" s="141"/>
      <c r="AF576" s="141"/>
      <c r="AG576" s="141"/>
      <c r="AH576" s="141"/>
      <c r="AI576" s="141"/>
      <c r="AJ576" s="141"/>
      <c r="AK576" s="141"/>
      <c r="AL576" s="141"/>
      <c r="AM576" s="141"/>
      <c r="AN576" s="141"/>
      <c r="AO576" s="142"/>
    </row>
    <row r="577" ht="3.6" customHeight="1"/>
    <row r="579" ht="3.6" customHeight="1"/>
    <row r="580" ht="3.6" customHeight="1"/>
  </sheetData>
  <mergeCells count="4">
    <mergeCell ref="B2:AO2"/>
    <mergeCell ref="AH5:AI5"/>
    <mergeCell ref="AL7:AO9"/>
    <mergeCell ref="AG8:AK8"/>
  </mergeCells>
  <phoneticPr fontId="3"/>
  <dataValidations count="2">
    <dataValidation type="list" showErrorMessage="1" promptTitle="【学校】運営単位" prompt="学校の場合どちらかを選択してください。_x000a_共同調理場：給食センター等_x000a_単独実施：自校給食" sqref="AL38 AL35 AH56 K575 AH68 N98 W98 AD98 N101 W101 AD101 N104 K113 AH80 K116 AF113 K134 O134 S134 W134 AL143 S173 K572 AA134 AL188 S218 AM275 S263 AM293 C332 C329 AH326 M353 S356 X356 AE356 AK356 M359 M356 S359 X359 AE359 AK359 M362 M365 S365 AA365 M368 S368 AA368 M371 M377 M374 X374 X371 AE374 M380 C467 K467 S467 AA467 C470 K470 S470 K479 V479 AD479 AM479 C488 M497 C503 O500 V500 AF500 AA500 O503 K506 Q506 X506 K509 Q509 K518 K569 AL233 AM311" xr:uid="{8F529807-E5DD-4D5D-9C6B-E91D1C6B3740}">
      <formula1>"　　,○"</formula1>
    </dataValidation>
    <dataValidation imeMode="halfAlpha" allowBlank="1" showInputMessage="1" showErrorMessage="1" sqref="AJ5 AL5 AN5" xr:uid="{9F3E9F77-84C5-4FA5-AC31-48B09394976D}"/>
  </dataValidations>
  <pageMargins left="0.59055118110236227" right="0.51181102362204722" top="0.74803149606299213" bottom="0.74803149606299213" header="0.31496062992125984" footer="0.31496062992125984"/>
  <pageSetup paperSize="9" scale="75" orientation="portrait" verticalDpi="0" r:id="rId1"/>
  <rowBreaks count="4" manualBreakCount="4">
    <brk id="135" max="16383" man="1"/>
    <brk id="270" max="16383" man="1"/>
    <brk id="384" max="16383" man="1"/>
    <brk id="504" max="16383"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127234-CDB6-435C-9EFA-3C2B93ACB54E}">
  <sheetPr codeName="Sheet3"/>
  <dimension ref="B1:BA60"/>
  <sheetViews>
    <sheetView view="pageBreakPreview" zoomScaleNormal="100" zoomScaleSheetLayoutView="100" workbookViewId="0">
      <selection activeCell="AI14" sqref="AI14"/>
    </sheetView>
  </sheetViews>
  <sheetFormatPr defaultColWidth="2.59765625" defaultRowHeight="13.35" customHeight="1"/>
  <cols>
    <col min="1" max="1" width="1.59765625" style="129" customWidth="1"/>
    <col min="2" max="26" width="2.59765625" style="129"/>
    <col min="27" max="27" width="2.59765625" style="129" customWidth="1"/>
    <col min="28" max="30" width="2.59765625" style="129"/>
    <col min="31" max="31" width="2.59765625" style="129" customWidth="1"/>
    <col min="32" max="41" width="2.59765625" style="129"/>
    <col min="42" max="42" width="2.59765625" style="129" customWidth="1"/>
    <col min="43" max="16384" width="2.59765625" style="129"/>
  </cols>
  <sheetData>
    <row r="1" spans="2:53" ht="3.6" customHeight="1"/>
    <row r="2" spans="2:53" ht="13.35" customHeight="1">
      <c r="B2" s="1380" t="s">
        <v>14</v>
      </c>
      <c r="C2" s="1380"/>
      <c r="D2" s="1380"/>
      <c r="E2" s="1380"/>
      <c r="F2" s="1380"/>
      <c r="G2" s="1380"/>
      <c r="H2" s="1380"/>
      <c r="I2" s="1380"/>
      <c r="J2" s="1380"/>
      <c r="K2" s="1380"/>
      <c r="L2" s="1380"/>
      <c r="M2" s="1380"/>
      <c r="N2" s="1380"/>
      <c r="O2" s="1380"/>
      <c r="P2" s="1380"/>
      <c r="Q2" s="1380"/>
      <c r="R2" s="1380"/>
      <c r="S2" s="1380"/>
      <c r="T2" s="1380"/>
      <c r="U2" s="1380"/>
      <c r="V2" s="1380"/>
      <c r="W2" s="1380"/>
      <c r="X2" s="1380"/>
      <c r="Y2" s="1380"/>
      <c r="Z2" s="1380"/>
      <c r="AA2" s="1380"/>
      <c r="AB2" s="1380"/>
      <c r="AC2" s="1380"/>
      <c r="AD2" s="1380"/>
      <c r="AE2" s="1380"/>
      <c r="AF2" s="1380"/>
      <c r="AG2" s="1380"/>
      <c r="AH2" s="1380"/>
      <c r="AI2" s="1380"/>
      <c r="AJ2" s="1380"/>
      <c r="AK2" s="1380"/>
      <c r="AL2" s="1380"/>
      <c r="AM2" s="1380"/>
      <c r="AN2" s="1380"/>
      <c r="AO2" s="1380"/>
      <c r="AP2" s="211"/>
      <c r="AQ2" s="211"/>
      <c r="AR2" s="211"/>
      <c r="AS2" s="211"/>
      <c r="AT2" s="211"/>
      <c r="AU2" s="211"/>
      <c r="AV2" s="211"/>
      <c r="AW2" s="211"/>
      <c r="AX2" s="211"/>
    </row>
    <row r="3" spans="2:53" ht="3.6" customHeight="1"/>
    <row r="4" spans="2:53" ht="3.6" customHeight="1"/>
    <row r="5" spans="2:53" ht="13.35" customHeight="1">
      <c r="B5" s="212" t="s">
        <v>3683</v>
      </c>
      <c r="C5" s="212"/>
      <c r="D5" s="212"/>
      <c r="E5" s="212"/>
      <c r="F5" s="212"/>
      <c r="G5" s="212"/>
      <c r="H5" s="212"/>
      <c r="I5" s="212"/>
      <c r="J5" s="212"/>
      <c r="K5" s="212"/>
      <c r="L5" s="212"/>
      <c r="M5" s="212"/>
      <c r="N5" s="212"/>
      <c r="AH5" s="1381" t="s">
        <v>1</v>
      </c>
      <c r="AI5" s="1381"/>
      <c r="AJ5" s="214">
        <v>7</v>
      </c>
      <c r="AK5" s="215" t="s">
        <v>2</v>
      </c>
      <c r="AL5" s="214">
        <v>8</v>
      </c>
      <c r="AM5" s="213" t="s">
        <v>3</v>
      </c>
      <c r="AN5" s="214">
        <v>1</v>
      </c>
      <c r="AO5" s="213" t="s">
        <v>4</v>
      </c>
      <c r="AP5" s="213"/>
      <c r="AQ5" s="213"/>
      <c r="AR5" s="213"/>
      <c r="AS5" s="213"/>
      <c r="AT5" s="213"/>
      <c r="AU5" s="213"/>
      <c r="AV5" s="213"/>
      <c r="AW5" s="213"/>
      <c r="AX5" s="213"/>
      <c r="AY5" s="213"/>
      <c r="AZ5" s="215"/>
      <c r="BA5" s="215"/>
    </row>
    <row r="6" spans="2:53" ht="3.6" customHeight="1">
      <c r="B6" s="212"/>
      <c r="C6" s="212"/>
      <c r="D6" s="212"/>
      <c r="E6" s="212"/>
      <c r="F6" s="212"/>
      <c r="G6" s="212"/>
      <c r="H6" s="212"/>
      <c r="I6" s="212"/>
      <c r="J6" s="212"/>
      <c r="K6" s="212"/>
      <c r="L6" s="212"/>
      <c r="M6" s="212"/>
      <c r="N6" s="212"/>
      <c r="AK6" s="215"/>
      <c r="AL6" s="215"/>
      <c r="AM6" s="215"/>
      <c r="AN6" s="213"/>
      <c r="AO6" s="213"/>
      <c r="AP6" s="213"/>
      <c r="AQ6" s="213"/>
      <c r="AR6" s="213"/>
      <c r="AS6" s="213"/>
      <c r="AT6" s="213"/>
      <c r="AU6" s="213"/>
      <c r="AV6" s="213"/>
      <c r="AW6" s="213"/>
      <c r="AX6" s="213"/>
      <c r="AY6" s="213"/>
      <c r="AZ6" s="215"/>
      <c r="BA6" s="215"/>
    </row>
    <row r="7" spans="2:53" ht="3.6" customHeight="1">
      <c r="AL7" s="211"/>
      <c r="AM7" s="211"/>
      <c r="AN7" s="211"/>
      <c r="AO7" s="211"/>
    </row>
    <row r="8" spans="2:53" ht="13.35" customHeight="1">
      <c r="AG8" s="211"/>
      <c r="AH8" s="211"/>
      <c r="AI8" s="211"/>
      <c r="AJ8" s="211"/>
      <c r="AK8" s="211"/>
      <c r="AL8" s="211"/>
      <c r="AM8" s="211"/>
      <c r="AN8" s="211"/>
      <c r="AO8" s="211"/>
    </row>
    <row r="9" spans="2:53" ht="3.6" customHeight="1">
      <c r="AL9" s="211"/>
      <c r="AM9" s="211"/>
      <c r="AN9" s="211"/>
      <c r="AO9" s="211"/>
    </row>
    <row r="10" spans="2:53" ht="3.6" customHeight="1"/>
    <row r="11" spans="2:53" ht="13.35" customHeight="1">
      <c r="B11" s="129" t="s">
        <v>3684</v>
      </c>
    </row>
    <row r="12" spans="2:53" ht="3.6" customHeight="1"/>
    <row r="13" spans="2:53" ht="3.6" customHeight="1">
      <c r="B13" s="216"/>
      <c r="C13" s="217"/>
      <c r="D13" s="217"/>
      <c r="E13" s="217"/>
      <c r="F13" s="217"/>
      <c r="G13" s="217"/>
      <c r="H13" s="217"/>
      <c r="I13" s="218"/>
      <c r="J13" s="216"/>
      <c r="K13" s="217"/>
      <c r="L13" s="217"/>
      <c r="M13" s="217"/>
      <c r="N13" s="217"/>
      <c r="O13" s="218"/>
      <c r="P13" s="1370"/>
      <c r="Q13" s="1370"/>
      <c r="R13" s="1370"/>
      <c r="S13" s="1370"/>
      <c r="T13" s="1370"/>
      <c r="U13" s="1370"/>
      <c r="V13" s="1370"/>
      <c r="W13" s="1370"/>
      <c r="X13" s="1370"/>
      <c r="Y13" s="1370"/>
      <c r="Z13" s="220"/>
      <c r="AA13" s="221"/>
      <c r="AB13" s="221"/>
      <c r="AC13" s="221"/>
      <c r="AD13" s="221"/>
      <c r="AE13" s="221"/>
      <c r="AF13" s="217"/>
      <c r="AG13" s="217"/>
      <c r="AH13" s="216"/>
      <c r="AI13" s="217"/>
      <c r="AJ13" s="217"/>
      <c r="AK13" s="217"/>
      <c r="AL13" s="217"/>
      <c r="AM13" s="217"/>
      <c r="AN13" s="217"/>
      <c r="AO13" s="218"/>
    </row>
    <row r="14" spans="2:53" ht="13.35" customHeight="1">
      <c r="B14" s="222" t="s">
        <v>3666</v>
      </c>
      <c r="I14" s="223"/>
      <c r="J14" s="222" t="s">
        <v>3667</v>
      </c>
      <c r="O14" s="223"/>
      <c r="P14" s="1370"/>
      <c r="Q14" s="1370"/>
      <c r="R14" s="1370"/>
      <c r="S14" s="1370"/>
      <c r="T14" s="1370"/>
      <c r="U14" s="1370"/>
      <c r="V14" s="1370"/>
      <c r="W14" s="1370"/>
      <c r="X14" s="1370"/>
      <c r="Y14" s="1370"/>
      <c r="Z14" s="224" t="s">
        <v>3669</v>
      </c>
      <c r="AA14" s="225"/>
      <c r="AB14" s="225"/>
      <c r="AC14" s="225"/>
      <c r="AD14" s="225"/>
      <c r="AE14" s="225"/>
      <c r="AG14" s="225"/>
      <c r="AH14" s="224"/>
      <c r="AI14" s="226"/>
      <c r="AJ14" s="225" t="s">
        <v>3664</v>
      </c>
      <c r="AK14" s="225"/>
      <c r="AL14" s="225"/>
      <c r="AM14" s="225"/>
      <c r="AN14" s="225"/>
      <c r="AO14" s="223"/>
    </row>
    <row r="15" spans="2:53" ht="3.6" customHeight="1">
      <c r="B15" s="222"/>
      <c r="I15" s="223"/>
      <c r="J15" s="227"/>
      <c r="K15" s="228"/>
      <c r="L15" s="228"/>
      <c r="M15" s="228"/>
      <c r="N15" s="228"/>
      <c r="O15" s="229"/>
      <c r="P15" s="1370"/>
      <c r="Q15" s="1370"/>
      <c r="R15" s="1370"/>
      <c r="S15" s="1370"/>
      <c r="T15" s="1370"/>
      <c r="U15" s="1370"/>
      <c r="V15" s="1370"/>
      <c r="W15" s="1370"/>
      <c r="X15" s="1370"/>
      <c r="Y15" s="1370"/>
      <c r="Z15" s="230"/>
      <c r="AA15" s="231"/>
      <c r="AB15" s="231"/>
      <c r="AC15" s="231"/>
      <c r="AD15" s="231"/>
      <c r="AE15" s="231"/>
      <c r="AF15" s="228"/>
      <c r="AG15" s="228"/>
      <c r="AH15" s="227"/>
      <c r="AI15" s="228"/>
      <c r="AJ15" s="228"/>
      <c r="AK15" s="228"/>
      <c r="AL15" s="228"/>
      <c r="AM15" s="228"/>
      <c r="AN15" s="228"/>
      <c r="AO15" s="229"/>
    </row>
    <row r="16" spans="2:53" ht="3.6" customHeight="1">
      <c r="B16" s="222"/>
      <c r="I16" s="223"/>
      <c r="J16" s="216"/>
      <c r="K16" s="217"/>
      <c r="L16" s="217"/>
      <c r="M16" s="217"/>
      <c r="N16" s="217"/>
      <c r="O16" s="218"/>
      <c r="P16" s="216"/>
      <c r="Q16" s="217"/>
      <c r="R16" s="217"/>
      <c r="S16" s="217"/>
      <c r="T16" s="217"/>
      <c r="U16" s="217"/>
      <c r="V16" s="217"/>
      <c r="W16" s="217"/>
      <c r="X16" s="217"/>
      <c r="Y16" s="218"/>
      <c r="Z16" s="220"/>
      <c r="AA16" s="221"/>
      <c r="AB16" s="221"/>
      <c r="AC16" s="221"/>
      <c r="AD16" s="221"/>
      <c r="AE16" s="221"/>
      <c r="AF16" s="217"/>
      <c r="AG16" s="217"/>
      <c r="AH16" s="1382"/>
      <c r="AI16" s="1383"/>
      <c r="AJ16" s="1383"/>
      <c r="AK16" s="1383"/>
      <c r="AL16" s="1384"/>
      <c r="AM16" s="217"/>
      <c r="AN16" s="217"/>
      <c r="AO16" s="218"/>
    </row>
    <row r="17" spans="2:41" ht="13.35" customHeight="1">
      <c r="B17" s="222"/>
      <c r="C17" s="232"/>
      <c r="I17" s="223"/>
      <c r="J17" s="224" t="s">
        <v>3668</v>
      </c>
      <c r="O17" s="223"/>
      <c r="P17" s="222"/>
      <c r="Q17" s="1391"/>
      <c r="R17" s="1392"/>
      <c r="T17" s="219"/>
      <c r="U17" s="129" t="s">
        <v>12</v>
      </c>
      <c r="V17" s="219"/>
      <c r="W17" s="129" t="s">
        <v>11</v>
      </c>
      <c r="X17" s="219"/>
      <c r="Y17" s="129" t="s">
        <v>364</v>
      </c>
      <c r="Z17" s="224" t="s">
        <v>3682</v>
      </c>
      <c r="AA17" s="225"/>
      <c r="AB17" s="225"/>
      <c r="AC17" s="225"/>
      <c r="AD17" s="225"/>
      <c r="AE17" s="225"/>
      <c r="AG17" s="225"/>
      <c r="AH17" s="1385"/>
      <c r="AI17" s="1386"/>
      <c r="AJ17" s="1386"/>
      <c r="AK17" s="1386"/>
      <c r="AL17" s="1387"/>
      <c r="AM17" s="225"/>
      <c r="AN17" s="225"/>
      <c r="AO17" s="223"/>
    </row>
    <row r="18" spans="2:41" ht="3.6" customHeight="1">
      <c r="B18" s="222"/>
      <c r="I18" s="223"/>
      <c r="J18" s="227"/>
      <c r="K18" s="228"/>
      <c r="L18" s="228"/>
      <c r="M18" s="228"/>
      <c r="N18" s="228"/>
      <c r="O18" s="229"/>
      <c r="P18" s="227"/>
      <c r="Q18" s="228"/>
      <c r="R18" s="228"/>
      <c r="S18" s="228"/>
      <c r="T18" s="228"/>
      <c r="U18" s="228"/>
      <c r="V18" s="228"/>
      <c r="W18" s="228"/>
      <c r="X18" s="228"/>
      <c r="Y18" s="229"/>
      <c r="Z18" s="230"/>
      <c r="AA18" s="231"/>
      <c r="AB18" s="231"/>
      <c r="AC18" s="231"/>
      <c r="AD18" s="231"/>
      <c r="AE18" s="231"/>
      <c r="AF18" s="228"/>
      <c r="AG18" s="228"/>
      <c r="AH18" s="1388"/>
      <c r="AI18" s="1389"/>
      <c r="AJ18" s="1389"/>
      <c r="AK18" s="1389"/>
      <c r="AL18" s="1390"/>
      <c r="AM18" s="228"/>
      <c r="AN18" s="228"/>
      <c r="AO18" s="229"/>
    </row>
    <row r="19" spans="2:41" ht="3.6" customHeight="1">
      <c r="B19" s="222"/>
      <c r="I19" s="223"/>
      <c r="J19" s="220"/>
      <c r="K19" s="221"/>
      <c r="L19" s="221"/>
      <c r="M19" s="221"/>
      <c r="N19" s="221"/>
      <c r="O19" s="233"/>
      <c r="P19" s="1370"/>
      <c r="Q19" s="1370"/>
      <c r="R19" s="1370"/>
      <c r="S19" s="1370"/>
      <c r="T19" s="1370"/>
      <c r="U19" s="1370"/>
      <c r="V19" s="1370"/>
      <c r="W19" s="1370"/>
      <c r="X19" s="1370"/>
      <c r="Y19" s="1370"/>
      <c r="Z19" s="217"/>
      <c r="AA19" s="217"/>
      <c r="AB19" s="217"/>
      <c r="AC19" s="217"/>
      <c r="AD19" s="217"/>
      <c r="AE19" s="217"/>
      <c r="AF19" s="217"/>
      <c r="AG19" s="217"/>
      <c r="AH19" s="1371"/>
      <c r="AI19" s="1374"/>
      <c r="AJ19" s="221"/>
      <c r="AK19" s="1377"/>
      <c r="AL19" s="217"/>
      <c r="AM19" s="217"/>
      <c r="AN19" s="217"/>
      <c r="AO19" s="218"/>
    </row>
    <row r="20" spans="2:41" ht="13.35" customHeight="1">
      <c r="B20" s="222"/>
      <c r="C20" s="232"/>
      <c r="I20" s="223"/>
      <c r="J20" s="224" t="s">
        <v>3671</v>
      </c>
      <c r="K20" s="225"/>
      <c r="L20" s="225"/>
      <c r="M20" s="225"/>
      <c r="N20" s="225"/>
      <c r="O20" s="234"/>
      <c r="P20" s="1370"/>
      <c r="Q20" s="1370"/>
      <c r="R20" s="1370"/>
      <c r="S20" s="1370"/>
      <c r="T20" s="1370"/>
      <c r="U20" s="1370"/>
      <c r="V20" s="1370"/>
      <c r="W20" s="1370"/>
      <c r="X20" s="1370"/>
      <c r="Y20" s="1370"/>
      <c r="Z20" s="225" t="s">
        <v>3678</v>
      </c>
      <c r="AA20" s="225"/>
      <c r="AB20" s="225"/>
      <c r="AC20" s="225"/>
      <c r="AD20" s="225"/>
      <c r="AE20" s="225"/>
      <c r="AF20" s="225"/>
      <c r="AG20" s="225"/>
      <c r="AH20" s="1372"/>
      <c r="AI20" s="1375"/>
      <c r="AJ20" s="225" t="s">
        <v>388</v>
      </c>
      <c r="AK20" s="1378"/>
      <c r="AL20" s="225"/>
      <c r="AM20" s="225"/>
      <c r="AN20" s="225"/>
      <c r="AO20" s="223"/>
    </row>
    <row r="21" spans="2:41" ht="3.6" customHeight="1">
      <c r="B21" s="222"/>
      <c r="I21" s="223"/>
      <c r="J21" s="230"/>
      <c r="K21" s="231"/>
      <c r="L21" s="231"/>
      <c r="M21" s="231"/>
      <c r="N21" s="231"/>
      <c r="O21" s="235"/>
      <c r="P21" s="1370"/>
      <c r="Q21" s="1370"/>
      <c r="R21" s="1370"/>
      <c r="S21" s="1370"/>
      <c r="T21" s="1370"/>
      <c r="U21" s="1370"/>
      <c r="V21" s="1370"/>
      <c r="W21" s="1370"/>
      <c r="X21" s="1370"/>
      <c r="Y21" s="1370"/>
      <c r="Z21" s="228"/>
      <c r="AA21" s="228"/>
      <c r="AB21" s="228"/>
      <c r="AC21" s="228"/>
      <c r="AD21" s="228"/>
      <c r="AE21" s="228"/>
      <c r="AF21" s="228"/>
      <c r="AG21" s="228"/>
      <c r="AH21" s="1373"/>
      <c r="AI21" s="1376"/>
      <c r="AJ21" s="231"/>
      <c r="AK21" s="1379"/>
      <c r="AL21" s="228"/>
      <c r="AM21" s="228"/>
      <c r="AN21" s="228"/>
      <c r="AO21" s="229"/>
    </row>
    <row r="22" spans="2:41" ht="3.6" customHeight="1">
      <c r="B22" s="222"/>
      <c r="I22" s="223"/>
      <c r="J22" s="220"/>
      <c r="K22" s="221"/>
      <c r="L22" s="221"/>
      <c r="M22" s="221"/>
      <c r="N22" s="221"/>
      <c r="O22" s="233"/>
      <c r="P22" s="1370"/>
      <c r="Q22" s="1370"/>
      <c r="R22" s="1370"/>
      <c r="S22" s="1370"/>
      <c r="T22" s="1370"/>
      <c r="U22" s="1370"/>
      <c r="V22" s="1370"/>
      <c r="W22" s="1370"/>
      <c r="X22" s="1370"/>
      <c r="Y22" s="1370"/>
      <c r="Z22" s="217"/>
      <c r="AA22" s="217"/>
      <c r="AB22" s="217"/>
      <c r="AC22" s="217"/>
      <c r="AD22" s="217"/>
      <c r="AE22" s="217"/>
      <c r="AF22" s="217"/>
      <c r="AG22" s="217"/>
      <c r="AH22" s="1371"/>
      <c r="AI22" s="1393"/>
      <c r="AJ22" s="1374"/>
      <c r="AK22" s="221"/>
      <c r="AL22" s="1377"/>
      <c r="AM22" s="217"/>
      <c r="AN22" s="217"/>
      <c r="AO22" s="218"/>
    </row>
    <row r="23" spans="2:41" ht="13.35" customHeight="1">
      <c r="B23" s="222"/>
      <c r="I23" s="223"/>
      <c r="J23" s="224" t="s">
        <v>3670</v>
      </c>
      <c r="K23" s="225"/>
      <c r="L23" s="225"/>
      <c r="M23" s="225"/>
      <c r="N23" s="225"/>
      <c r="O23" s="234"/>
      <c r="P23" s="1370"/>
      <c r="Q23" s="1370"/>
      <c r="R23" s="1370"/>
      <c r="S23" s="1370"/>
      <c r="T23" s="1370"/>
      <c r="U23" s="1370"/>
      <c r="V23" s="1370"/>
      <c r="W23" s="1370"/>
      <c r="X23" s="1370"/>
      <c r="Y23" s="1370"/>
      <c r="Z23" s="225" t="s">
        <v>3679</v>
      </c>
      <c r="AA23" s="225"/>
      <c r="AB23" s="225"/>
      <c r="AC23" s="225"/>
      <c r="AD23" s="225"/>
      <c r="AE23" s="225"/>
      <c r="AF23" s="225"/>
      <c r="AG23" s="225"/>
      <c r="AH23" s="1372"/>
      <c r="AI23" s="1394"/>
      <c r="AJ23" s="1375"/>
      <c r="AK23" s="225" t="s">
        <v>388</v>
      </c>
      <c r="AL23" s="1378"/>
      <c r="AM23" s="225"/>
      <c r="AN23" s="225"/>
      <c r="AO23" s="223"/>
    </row>
    <row r="24" spans="2:41" ht="3.6" customHeight="1">
      <c r="B24" s="222"/>
      <c r="I24" s="223"/>
      <c r="J24" s="230"/>
      <c r="K24" s="231"/>
      <c r="L24" s="231"/>
      <c r="M24" s="231"/>
      <c r="N24" s="231"/>
      <c r="O24" s="235"/>
      <c r="P24" s="1370"/>
      <c r="Q24" s="1370"/>
      <c r="R24" s="1370"/>
      <c r="S24" s="1370"/>
      <c r="T24" s="1370"/>
      <c r="U24" s="1370"/>
      <c r="V24" s="1370"/>
      <c r="W24" s="1370"/>
      <c r="X24" s="1370"/>
      <c r="Y24" s="1370"/>
      <c r="Z24" s="228"/>
      <c r="AA24" s="228"/>
      <c r="AB24" s="228"/>
      <c r="AC24" s="228"/>
      <c r="AD24" s="228"/>
      <c r="AE24" s="228"/>
      <c r="AF24" s="228"/>
      <c r="AG24" s="228"/>
      <c r="AH24" s="1373"/>
      <c r="AI24" s="1395"/>
      <c r="AJ24" s="1376"/>
      <c r="AK24" s="231"/>
      <c r="AL24" s="1379"/>
      <c r="AM24" s="228"/>
      <c r="AN24" s="228"/>
      <c r="AO24" s="229"/>
    </row>
    <row r="25" spans="2:41" ht="3.6" customHeight="1">
      <c r="B25" s="222"/>
      <c r="I25" s="223"/>
      <c r="J25" s="220"/>
      <c r="K25" s="221"/>
      <c r="L25" s="221"/>
      <c r="M25" s="221"/>
      <c r="N25" s="221"/>
      <c r="O25" s="233"/>
      <c r="P25" s="697"/>
      <c r="Q25" s="1397"/>
      <c r="R25" s="1397"/>
      <c r="S25" s="1398"/>
      <c r="T25" s="217"/>
      <c r="U25" s="697"/>
      <c r="V25" s="1397"/>
      <c r="W25" s="1397"/>
      <c r="X25" s="1397"/>
      <c r="Y25" s="1398"/>
      <c r="Z25" s="217"/>
      <c r="AA25" s="217"/>
      <c r="AB25" s="217"/>
      <c r="AC25" s="217"/>
      <c r="AD25" s="217"/>
      <c r="AE25" s="217"/>
      <c r="AF25" s="217"/>
      <c r="AG25" s="217"/>
      <c r="AH25" s="1371"/>
      <c r="AI25" s="1393"/>
      <c r="AJ25" s="1374"/>
      <c r="AK25" s="221"/>
      <c r="AL25" s="1371"/>
      <c r="AM25" s="1374"/>
      <c r="AN25" s="217"/>
      <c r="AO25" s="218"/>
    </row>
    <row r="26" spans="2:41" ht="13.35" customHeight="1">
      <c r="B26" s="222"/>
      <c r="I26" s="223"/>
      <c r="J26" s="224" t="s">
        <v>3677</v>
      </c>
      <c r="K26" s="225"/>
      <c r="L26" s="225"/>
      <c r="M26" s="225"/>
      <c r="N26" s="225"/>
      <c r="O26" s="234"/>
      <c r="P26" s="1399"/>
      <c r="Q26" s="1400"/>
      <c r="R26" s="1400"/>
      <c r="S26" s="1401"/>
      <c r="T26" s="211" t="s">
        <v>359</v>
      </c>
      <c r="U26" s="1399"/>
      <c r="V26" s="1400"/>
      <c r="W26" s="1400"/>
      <c r="X26" s="1400"/>
      <c r="Y26" s="1401"/>
      <c r="Z26" s="225" t="s">
        <v>3680</v>
      </c>
      <c r="AA26" s="225"/>
      <c r="AB26" s="225"/>
      <c r="AC26" s="225"/>
      <c r="AD26" s="225"/>
      <c r="AE26" s="225"/>
      <c r="AF26" s="225"/>
      <c r="AG26" s="225"/>
      <c r="AH26" s="1372"/>
      <c r="AI26" s="1394"/>
      <c r="AJ26" s="1375"/>
      <c r="AK26" s="225" t="s">
        <v>388</v>
      </c>
      <c r="AL26" s="1372"/>
      <c r="AM26" s="1375"/>
      <c r="AN26" s="225"/>
      <c r="AO26" s="223"/>
    </row>
    <row r="27" spans="2:41" ht="3.6" customHeight="1">
      <c r="B27" s="222"/>
      <c r="I27" s="223"/>
      <c r="J27" s="230"/>
      <c r="K27" s="231"/>
      <c r="L27" s="231"/>
      <c r="M27" s="231"/>
      <c r="N27" s="231"/>
      <c r="O27" s="235"/>
      <c r="P27" s="1402"/>
      <c r="Q27" s="1403"/>
      <c r="R27" s="1403"/>
      <c r="S27" s="1404"/>
      <c r="T27" s="228"/>
      <c r="U27" s="1402"/>
      <c r="V27" s="1403"/>
      <c r="W27" s="1403"/>
      <c r="X27" s="1403"/>
      <c r="Y27" s="1404"/>
      <c r="Z27" s="228"/>
      <c r="AA27" s="228"/>
      <c r="AB27" s="228"/>
      <c r="AC27" s="228"/>
      <c r="AD27" s="228"/>
      <c r="AE27" s="228"/>
      <c r="AF27" s="228"/>
      <c r="AG27" s="228"/>
      <c r="AH27" s="1373"/>
      <c r="AI27" s="1395"/>
      <c r="AJ27" s="1376"/>
      <c r="AK27" s="231"/>
      <c r="AL27" s="1373"/>
      <c r="AM27" s="1376"/>
      <c r="AN27" s="228"/>
      <c r="AO27" s="229"/>
    </row>
    <row r="28" spans="2:41" ht="3.6" customHeight="1">
      <c r="B28" s="222"/>
      <c r="I28" s="223"/>
      <c r="J28" s="220"/>
      <c r="K28" s="221"/>
      <c r="L28" s="221"/>
      <c r="M28" s="221"/>
      <c r="N28" s="221"/>
      <c r="O28" s="233"/>
      <c r="P28" s="220"/>
      <c r="Q28" s="217"/>
      <c r="R28" s="217"/>
      <c r="S28" s="217"/>
      <c r="T28" s="217"/>
      <c r="U28" s="217"/>
      <c r="V28" s="217"/>
      <c r="W28" s="217"/>
      <c r="X28" s="221"/>
      <c r="Y28" s="233"/>
      <c r="Z28" s="217"/>
      <c r="AA28" s="217"/>
      <c r="AB28" s="217"/>
      <c r="AC28" s="217"/>
      <c r="AD28" s="217"/>
      <c r="AE28" s="217"/>
      <c r="AF28" s="217"/>
      <c r="AG28" s="218"/>
      <c r="AH28" s="216"/>
      <c r="AI28" s="217"/>
      <c r="AJ28" s="217"/>
      <c r="AK28" s="217"/>
      <c r="AL28" s="217"/>
      <c r="AM28" s="217"/>
      <c r="AN28" s="221"/>
      <c r="AO28" s="233"/>
    </row>
    <row r="29" spans="2:41" ht="13.35" customHeight="1">
      <c r="B29" s="222"/>
      <c r="I29" s="223"/>
      <c r="J29" s="224" t="s">
        <v>3676</v>
      </c>
      <c r="K29" s="225"/>
      <c r="L29" s="225"/>
      <c r="M29" s="225"/>
      <c r="N29" s="225"/>
      <c r="O29" s="234"/>
      <c r="P29" s="224"/>
      <c r="Q29" s="1396"/>
      <c r="R29" s="1396"/>
      <c r="S29" s="1396"/>
      <c r="T29" s="1396"/>
      <c r="U29" s="1396"/>
      <c r="V29" s="1396"/>
      <c r="W29" s="1396"/>
      <c r="X29" s="1396"/>
      <c r="Y29" s="1396"/>
      <c r="Z29" s="225" t="s">
        <v>56</v>
      </c>
      <c r="AA29" s="225"/>
      <c r="AB29" s="225"/>
      <c r="AC29" s="225"/>
      <c r="AD29" s="225"/>
      <c r="AE29" s="225"/>
      <c r="AF29" s="225"/>
      <c r="AG29" s="234"/>
      <c r="AH29" s="224"/>
      <c r="AI29" s="1396"/>
      <c r="AJ29" s="1396"/>
      <c r="AK29" s="1396"/>
      <c r="AL29" s="1396"/>
      <c r="AM29" s="1396"/>
      <c r="AN29" s="1396"/>
      <c r="AO29" s="1396"/>
    </row>
    <row r="30" spans="2:41" ht="3.6" customHeight="1">
      <c r="B30" s="222"/>
      <c r="I30" s="223"/>
      <c r="J30" s="230"/>
      <c r="K30" s="231"/>
      <c r="L30" s="231"/>
      <c r="M30" s="231"/>
      <c r="N30" s="231"/>
      <c r="O30" s="235"/>
      <c r="P30" s="230"/>
      <c r="Q30" s="228"/>
      <c r="R30" s="228"/>
      <c r="S30" s="228"/>
      <c r="T30" s="228"/>
      <c r="U30" s="228"/>
      <c r="V30" s="228"/>
      <c r="W30" s="228"/>
      <c r="X30" s="231"/>
      <c r="Y30" s="235"/>
      <c r="Z30" s="228"/>
      <c r="AA30" s="228"/>
      <c r="AB30" s="228"/>
      <c r="AC30" s="228"/>
      <c r="AD30" s="228"/>
      <c r="AE30" s="228"/>
      <c r="AF30" s="228"/>
      <c r="AG30" s="229"/>
      <c r="AH30" s="227"/>
      <c r="AI30" s="228"/>
      <c r="AJ30" s="228"/>
      <c r="AK30" s="228"/>
      <c r="AL30" s="228"/>
      <c r="AM30" s="228"/>
      <c r="AN30" s="231"/>
      <c r="AO30" s="235"/>
    </row>
    <row r="31" spans="2:41" ht="3.6" customHeight="1">
      <c r="B31" s="216"/>
      <c r="C31" s="217"/>
      <c r="D31" s="217"/>
      <c r="E31" s="217"/>
      <c r="F31" s="217"/>
      <c r="G31" s="217"/>
      <c r="H31" s="217"/>
      <c r="I31" s="218"/>
      <c r="J31" s="217"/>
      <c r="K31" s="217"/>
      <c r="L31" s="217"/>
      <c r="M31" s="218"/>
      <c r="N31" s="216"/>
      <c r="O31" s="217"/>
      <c r="P31" s="217"/>
      <c r="Q31" s="218"/>
      <c r="R31" s="216"/>
      <c r="S31" s="217"/>
      <c r="T31" s="217"/>
      <c r="U31" s="218"/>
      <c r="V31" s="216"/>
      <c r="W31" s="217"/>
      <c r="X31" s="217"/>
      <c r="Y31" s="218"/>
      <c r="Z31" s="216"/>
      <c r="AA31" s="217"/>
      <c r="AB31" s="217"/>
      <c r="AC31" s="218"/>
      <c r="AD31" s="216"/>
      <c r="AE31" s="217"/>
      <c r="AF31" s="217"/>
      <c r="AG31" s="218"/>
      <c r="AH31" s="216"/>
      <c r="AI31" s="217"/>
      <c r="AJ31" s="217"/>
      <c r="AK31" s="218"/>
      <c r="AL31" s="216"/>
      <c r="AM31" s="217"/>
      <c r="AN31" s="217"/>
      <c r="AO31" s="218"/>
    </row>
    <row r="32" spans="2:41" ht="13.35" customHeight="1">
      <c r="B32" s="222"/>
      <c r="I32" s="223"/>
      <c r="J32" s="129" t="s">
        <v>221</v>
      </c>
      <c r="M32" s="223"/>
      <c r="N32" s="222" t="s">
        <v>222</v>
      </c>
      <c r="Q32" s="223"/>
      <c r="R32" s="222" t="s">
        <v>223</v>
      </c>
      <c r="U32" s="223"/>
      <c r="V32" s="222" t="s">
        <v>224</v>
      </c>
      <c r="Y32" s="223"/>
      <c r="Z32" s="222" t="s">
        <v>225</v>
      </c>
      <c r="AC32" s="223"/>
      <c r="AD32" s="222" t="s">
        <v>226</v>
      </c>
      <c r="AG32" s="223"/>
      <c r="AH32" s="222" t="s">
        <v>227</v>
      </c>
      <c r="AK32" s="223"/>
      <c r="AL32" s="222" t="s">
        <v>228</v>
      </c>
      <c r="AO32" s="223"/>
    </row>
    <row r="33" spans="2:41" ht="3.6" customHeight="1">
      <c r="B33" s="222"/>
      <c r="I33" s="223"/>
      <c r="J33" s="228"/>
      <c r="K33" s="228"/>
      <c r="L33" s="228"/>
      <c r="M33" s="229"/>
      <c r="N33" s="227"/>
      <c r="O33" s="228"/>
      <c r="P33" s="228"/>
      <c r="Q33" s="229"/>
      <c r="R33" s="227"/>
      <c r="S33" s="228"/>
      <c r="T33" s="228"/>
      <c r="U33" s="229"/>
      <c r="V33" s="227"/>
      <c r="W33" s="228"/>
      <c r="X33" s="228"/>
      <c r="Y33" s="229"/>
      <c r="Z33" s="227"/>
      <c r="AA33" s="228"/>
      <c r="AB33" s="228"/>
      <c r="AC33" s="229"/>
      <c r="AD33" s="227"/>
      <c r="AE33" s="228"/>
      <c r="AF33" s="228"/>
      <c r="AG33" s="229"/>
      <c r="AH33" s="227"/>
      <c r="AI33" s="228"/>
      <c r="AJ33" s="228"/>
      <c r="AK33" s="229"/>
      <c r="AL33" s="227"/>
      <c r="AM33" s="228"/>
      <c r="AN33" s="228"/>
      <c r="AO33" s="229"/>
    </row>
    <row r="34" spans="2:41" ht="3.6" customHeight="1">
      <c r="B34" s="222"/>
      <c r="I34" s="223"/>
      <c r="J34" s="217"/>
      <c r="K34" s="218"/>
      <c r="L34" s="216"/>
      <c r="M34" s="218"/>
      <c r="N34" s="216"/>
      <c r="O34" s="218"/>
      <c r="P34" s="216"/>
      <c r="Q34" s="218"/>
      <c r="R34" s="216"/>
      <c r="S34" s="218"/>
      <c r="T34" s="216"/>
      <c r="U34" s="218"/>
      <c r="V34" s="216"/>
      <c r="W34" s="218"/>
      <c r="X34" s="216"/>
      <c r="Y34" s="218"/>
      <c r="Z34" s="216"/>
      <c r="AA34" s="218"/>
      <c r="AB34" s="216"/>
      <c r="AC34" s="218"/>
      <c r="AD34" s="216"/>
      <c r="AE34" s="218"/>
      <c r="AF34" s="216"/>
      <c r="AG34" s="218"/>
      <c r="AH34" s="216"/>
      <c r="AI34" s="218"/>
      <c r="AJ34" s="216"/>
      <c r="AK34" s="218"/>
      <c r="AL34" s="216"/>
      <c r="AM34" s="218"/>
      <c r="AN34" s="216"/>
      <c r="AO34" s="218"/>
    </row>
    <row r="35" spans="2:41" ht="13.35" customHeight="1">
      <c r="B35" s="222"/>
      <c r="I35" s="223"/>
      <c r="J35" s="129" t="s">
        <v>219</v>
      </c>
      <c r="K35" s="223"/>
      <c r="L35" s="222" t="s">
        <v>220</v>
      </c>
      <c r="M35" s="223"/>
      <c r="N35" s="222" t="s">
        <v>219</v>
      </c>
      <c r="O35" s="223"/>
      <c r="P35" s="222" t="s">
        <v>220</v>
      </c>
      <c r="Q35" s="223"/>
      <c r="R35" s="222" t="s">
        <v>219</v>
      </c>
      <c r="S35" s="223"/>
      <c r="T35" s="222" t="s">
        <v>220</v>
      </c>
      <c r="U35" s="223"/>
      <c r="V35" s="222" t="s">
        <v>219</v>
      </c>
      <c r="W35" s="223"/>
      <c r="X35" s="222" t="s">
        <v>220</v>
      </c>
      <c r="Y35" s="223"/>
      <c r="Z35" s="222" t="s">
        <v>219</v>
      </c>
      <c r="AA35" s="223"/>
      <c r="AB35" s="222" t="s">
        <v>220</v>
      </c>
      <c r="AC35" s="223"/>
      <c r="AD35" s="222" t="s">
        <v>219</v>
      </c>
      <c r="AE35" s="223"/>
      <c r="AF35" s="222" t="s">
        <v>220</v>
      </c>
      <c r="AG35" s="223"/>
      <c r="AH35" s="222" t="s">
        <v>219</v>
      </c>
      <c r="AI35" s="223"/>
      <c r="AJ35" s="222" t="s">
        <v>220</v>
      </c>
      <c r="AK35" s="223"/>
      <c r="AL35" s="222" t="s">
        <v>219</v>
      </c>
      <c r="AM35" s="223"/>
      <c r="AN35" s="222" t="s">
        <v>220</v>
      </c>
      <c r="AO35" s="223"/>
    </row>
    <row r="36" spans="2:41" ht="3.6" customHeight="1">
      <c r="B36" s="222"/>
      <c r="I36" s="223"/>
      <c r="K36" s="223"/>
      <c r="L36" s="222"/>
      <c r="M36" s="223"/>
      <c r="N36" s="222"/>
      <c r="O36" s="223"/>
      <c r="P36" s="222"/>
      <c r="Q36" s="223"/>
      <c r="R36" s="222"/>
      <c r="S36" s="223"/>
      <c r="T36" s="222"/>
      <c r="U36" s="223"/>
      <c r="V36" s="222"/>
      <c r="W36" s="223"/>
      <c r="X36" s="222"/>
      <c r="Y36" s="223"/>
      <c r="Z36" s="222"/>
      <c r="AA36" s="223"/>
      <c r="AB36" s="222"/>
      <c r="AC36" s="223"/>
      <c r="AD36" s="222"/>
      <c r="AE36" s="223"/>
      <c r="AF36" s="222"/>
      <c r="AG36" s="223"/>
      <c r="AH36" s="222"/>
      <c r="AI36" s="223"/>
      <c r="AJ36" s="222"/>
      <c r="AK36" s="223"/>
      <c r="AL36" s="222"/>
      <c r="AM36" s="223"/>
      <c r="AN36" s="222"/>
      <c r="AO36" s="223"/>
    </row>
    <row r="37" spans="2:41" ht="3.6" customHeight="1">
      <c r="B37" s="216"/>
      <c r="C37" s="217"/>
      <c r="D37" s="217"/>
      <c r="E37" s="217"/>
      <c r="F37" s="217"/>
      <c r="G37" s="217"/>
      <c r="H37" s="217"/>
      <c r="I37" s="218"/>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8"/>
    </row>
    <row r="38" spans="2:41" ht="13.35" customHeight="1">
      <c r="B38" s="222" t="s">
        <v>3681</v>
      </c>
      <c r="I38" s="223"/>
      <c r="J38" s="1391"/>
      <c r="K38" s="1392"/>
      <c r="L38" s="1391"/>
      <c r="M38" s="1392"/>
      <c r="N38" s="1391"/>
      <c r="O38" s="1392"/>
      <c r="P38" s="1391"/>
      <c r="Q38" s="1392"/>
      <c r="R38" s="1391"/>
      <c r="S38" s="1392"/>
      <c r="T38" s="1391"/>
      <c r="U38" s="1392"/>
      <c r="V38" s="1391"/>
      <c r="W38" s="1392"/>
      <c r="X38" s="1391"/>
      <c r="Y38" s="1392"/>
      <c r="Z38" s="1391"/>
      <c r="AA38" s="1392"/>
      <c r="AB38" s="1391"/>
      <c r="AC38" s="1392"/>
      <c r="AD38" s="1391"/>
      <c r="AE38" s="1392"/>
      <c r="AF38" s="1391"/>
      <c r="AG38" s="1392"/>
      <c r="AH38" s="1391"/>
      <c r="AI38" s="1392"/>
      <c r="AJ38" s="1391"/>
      <c r="AK38" s="1392"/>
      <c r="AL38" s="1391"/>
      <c r="AM38" s="1392"/>
      <c r="AN38" s="1391"/>
      <c r="AO38" s="1392"/>
    </row>
    <row r="39" spans="2:41" ht="3.6" customHeight="1">
      <c r="B39" s="227"/>
      <c r="C39" s="228"/>
      <c r="D39" s="228"/>
      <c r="E39" s="228"/>
      <c r="F39" s="228"/>
      <c r="G39" s="228"/>
      <c r="H39" s="228"/>
      <c r="I39" s="229"/>
      <c r="J39" s="228"/>
      <c r="K39" s="228"/>
      <c r="L39" s="228"/>
      <c r="M39" s="228"/>
      <c r="N39" s="228"/>
      <c r="O39" s="228"/>
      <c r="P39" s="228"/>
      <c r="Q39" s="228"/>
      <c r="R39" s="228"/>
      <c r="S39" s="228"/>
      <c r="T39" s="228"/>
      <c r="U39" s="228"/>
      <c r="V39" s="228"/>
      <c r="W39" s="228"/>
      <c r="X39" s="228"/>
      <c r="Y39" s="228"/>
      <c r="Z39" s="228"/>
      <c r="AA39" s="228"/>
      <c r="AB39" s="228"/>
      <c r="AC39" s="228"/>
      <c r="AD39" s="228"/>
      <c r="AE39" s="228"/>
      <c r="AF39" s="228"/>
      <c r="AG39" s="228"/>
      <c r="AH39" s="228"/>
      <c r="AI39" s="228"/>
      <c r="AJ39" s="228"/>
      <c r="AK39" s="228"/>
      <c r="AL39" s="228"/>
      <c r="AM39" s="228"/>
      <c r="AN39" s="228"/>
      <c r="AO39" s="229"/>
    </row>
    <row r="40" spans="2:41" ht="3.6" customHeight="1">
      <c r="B40" s="222"/>
      <c r="I40" s="223"/>
    </row>
    <row r="41" spans="2:41" ht="13.35" customHeight="1">
      <c r="B41" s="222"/>
      <c r="I41" s="223"/>
    </row>
    <row r="42" spans="2:41" ht="3.6" customHeight="1">
      <c r="B42" s="222"/>
      <c r="I42" s="223"/>
    </row>
    <row r="43" spans="2:41" ht="3.6" customHeight="1">
      <c r="B43" s="222"/>
      <c r="I43" s="223"/>
    </row>
    <row r="44" spans="2:41" ht="13.35" customHeight="1">
      <c r="B44" s="222"/>
      <c r="I44" s="223"/>
    </row>
    <row r="45" spans="2:41" ht="3.6" customHeight="1">
      <c r="B45" s="222"/>
      <c r="I45" s="223"/>
    </row>
    <row r="46" spans="2:41" ht="3.6" customHeight="1">
      <c r="B46" s="222"/>
      <c r="I46" s="223"/>
    </row>
    <row r="47" spans="2:41" ht="13.35" customHeight="1">
      <c r="B47" s="222"/>
      <c r="I47" s="223"/>
    </row>
    <row r="48" spans="2:41" ht="3.6" customHeight="1">
      <c r="B48" s="222"/>
      <c r="I48" s="223"/>
    </row>
    <row r="49" spans="2:9" ht="3.6" customHeight="1">
      <c r="B49" s="222"/>
      <c r="I49" s="223"/>
    </row>
    <row r="50" spans="2:9" ht="13.35" customHeight="1">
      <c r="B50" s="222"/>
      <c r="I50" s="223"/>
    </row>
    <row r="51" spans="2:9" ht="3.6" customHeight="1">
      <c r="B51" s="222"/>
      <c r="I51" s="223"/>
    </row>
    <row r="52" spans="2:9" ht="3.6" customHeight="1">
      <c r="B52" s="222"/>
      <c r="I52" s="223"/>
    </row>
    <row r="53" spans="2:9" ht="13.35" customHeight="1">
      <c r="B53" s="222"/>
      <c r="I53" s="223"/>
    </row>
    <row r="54" spans="2:9" ht="3.6" customHeight="1">
      <c r="B54" s="222"/>
      <c r="I54" s="223"/>
    </row>
    <row r="55" spans="2:9" ht="3.6" customHeight="1">
      <c r="B55" s="222"/>
      <c r="I55" s="223"/>
    </row>
    <row r="56" spans="2:9" ht="13.35" customHeight="1">
      <c r="B56" s="222"/>
      <c r="I56" s="223"/>
    </row>
    <row r="57" spans="2:9" ht="3.6" customHeight="1">
      <c r="B57" s="222"/>
      <c r="I57" s="223"/>
    </row>
    <row r="58" spans="2:9" ht="3.6" customHeight="1">
      <c r="B58" s="222"/>
      <c r="I58" s="223"/>
    </row>
    <row r="59" spans="2:9" ht="13.35" customHeight="1">
      <c r="B59" s="222"/>
      <c r="I59" s="223"/>
    </row>
    <row r="60" spans="2:9" ht="3.6" customHeight="1">
      <c r="B60" s="227"/>
      <c r="C60" s="228"/>
      <c r="D60" s="228"/>
      <c r="E60" s="228"/>
      <c r="F60" s="228"/>
      <c r="G60" s="228"/>
      <c r="H60" s="228"/>
      <c r="I60" s="229"/>
    </row>
  </sheetData>
  <mergeCells count="39">
    <mergeCell ref="AJ38:AK38"/>
    <mergeCell ref="AL38:AM38"/>
    <mergeCell ref="AN38:AO38"/>
    <mergeCell ref="V38:W38"/>
    <mergeCell ref="X38:Y38"/>
    <mergeCell ref="Z38:AA38"/>
    <mergeCell ref="AB38:AC38"/>
    <mergeCell ref="AD38:AE38"/>
    <mergeCell ref="AF38:AG38"/>
    <mergeCell ref="AL25:AL27"/>
    <mergeCell ref="AM25:AM27"/>
    <mergeCell ref="Q29:Y29"/>
    <mergeCell ref="AI29:AO29"/>
    <mergeCell ref="J38:K38"/>
    <mergeCell ref="L38:M38"/>
    <mergeCell ref="N38:O38"/>
    <mergeCell ref="P38:Q38"/>
    <mergeCell ref="R38:S38"/>
    <mergeCell ref="T38:U38"/>
    <mergeCell ref="P25:S27"/>
    <mergeCell ref="U25:Y27"/>
    <mergeCell ref="AH25:AH27"/>
    <mergeCell ref="AI25:AI27"/>
    <mergeCell ref="AJ25:AJ27"/>
    <mergeCell ref="AH38:AI38"/>
    <mergeCell ref="P22:Y24"/>
    <mergeCell ref="AH22:AH24"/>
    <mergeCell ref="AI22:AI24"/>
    <mergeCell ref="AJ22:AJ24"/>
    <mergeCell ref="AL22:AL24"/>
    <mergeCell ref="P19:Y21"/>
    <mergeCell ref="AH19:AH21"/>
    <mergeCell ref="AI19:AI21"/>
    <mergeCell ref="AK19:AK21"/>
    <mergeCell ref="B2:AO2"/>
    <mergeCell ref="AH5:AI5"/>
    <mergeCell ref="P13:Y15"/>
    <mergeCell ref="AH16:AL18"/>
    <mergeCell ref="Q17:R17"/>
  </mergeCells>
  <phoneticPr fontId="3"/>
  <dataValidations count="11">
    <dataValidation type="list" allowBlank="1" showInputMessage="1" showErrorMessage="1" sqref="J38:AO38" xr:uid="{0247187A-CB20-4A8C-BF50-7D41E49B7781}">
      <formula1>時刻</formula1>
    </dataValidation>
    <dataValidation type="list" allowBlank="1" showInputMessage="1" showErrorMessage="1" sqref="AI29:AO29" xr:uid="{A8F96DD3-2591-4EEA-A785-DE662FCF66EE}">
      <formula1>都道府県</formula1>
    </dataValidation>
    <dataValidation type="list" allowBlank="1" showInputMessage="1" showErrorMessage="1" sqref="O29 Q29 AE29 AG29" xr:uid="{C88338FB-6CB8-4A12-88C7-977E171212BC}">
      <formula1>テスト区分</formula1>
    </dataValidation>
    <dataValidation type="list" allowBlank="1" showInputMessage="1" showErrorMessage="1" sqref="X17" xr:uid="{FF46D31A-9A5F-420F-B0E9-E007DBC8032B}">
      <formula1>日</formula1>
    </dataValidation>
    <dataValidation type="list" allowBlank="1" showInputMessage="1" showErrorMessage="1" sqref="V17" xr:uid="{D42FF9FB-B7A3-4FE5-A40F-B81644B8219D}">
      <formula1>月</formula1>
    </dataValidation>
    <dataValidation type="list" allowBlank="1" showInputMessage="1" showErrorMessage="1" sqref="T17" xr:uid="{73B858B8-D9CD-4C58-BF55-6BA483B10853}">
      <formula1>年</formula1>
    </dataValidation>
    <dataValidation type="list" allowBlank="1" showInputMessage="1" showErrorMessage="1" sqref="Q17:R17" xr:uid="{6755E3B8-4998-44B9-99DF-338AFA62F96C}">
      <formula1>元号</formula1>
    </dataValidation>
    <dataValidation type="list" imeMode="halfAlpha" allowBlank="1" showInputMessage="1" showErrorMessage="1" sqref="AL5" xr:uid="{32FBBD31-5F53-4BA0-9B22-21BA46F4A510}">
      <formula1>月</formula1>
    </dataValidation>
    <dataValidation type="list" imeMode="halfAlpha" allowBlank="1" showInputMessage="1" showErrorMessage="1" sqref="AJ5" xr:uid="{1043DA55-1D7E-4D75-B2DA-E3677E2C85C6}">
      <formula1>年</formula1>
    </dataValidation>
    <dataValidation type="list" allowBlank="1" showErrorMessage="1" promptTitle="【学校】運営単位" prompt="学校の場合どちらかを選択してください。_x000a_共同調理場：給食センター等_x000a_単独実施：自校給食" sqref="AI14" xr:uid="{AAFD81E2-DC32-4D47-88A3-77DD42D8E172}">
      <formula1>チェック選択</formula1>
    </dataValidation>
    <dataValidation type="list" imeMode="halfAlpha" allowBlank="1" showInputMessage="1" showErrorMessage="1" sqref="AN5" xr:uid="{6EAF95EB-DB48-432B-885E-31E370546FB8}">
      <formula1>日</formula1>
    </dataValidation>
  </dataValidations>
  <pageMargins left="0.59055118110236227" right="0.51181102362204722" top="0.74803149606299213" bottom="0.74803149606299213" header="0.31496062992125984" footer="0.31496062992125984"/>
  <pageSetup paperSize="9" scale="7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84C47A-4F34-4E8C-AFE4-A9E4306F7421}">
  <sheetPr codeName="Sheet4">
    <pageSetUpPr fitToPage="1"/>
  </sheetPr>
  <dimension ref="A1:U4540"/>
  <sheetViews>
    <sheetView zoomScaleNormal="100" zoomScaleSheetLayoutView="85" workbookViewId="0">
      <pane ySplit="2" topLeftCell="A4526" activePane="bottomLeft" state="frozen"/>
      <selection activeCell="F21" sqref="F21"/>
      <selection pane="bottomLeft" activeCell="E4529" sqref="E4529"/>
    </sheetView>
  </sheetViews>
  <sheetFormatPr defaultColWidth="9" defaultRowHeight="18"/>
  <cols>
    <col min="1" max="1" width="12.59765625" style="161" bestFit="1" customWidth="1"/>
    <col min="2" max="2" width="14.296875" style="161" bestFit="1" customWidth="1"/>
    <col min="3" max="3" width="10.796875" style="161" bestFit="1" customWidth="1"/>
    <col min="4" max="4" width="12.09765625" style="161" bestFit="1" customWidth="1"/>
    <col min="5" max="5" width="45.796875" style="161" customWidth="1"/>
    <col min="6" max="6" width="13.3984375" style="161" customWidth="1"/>
    <col min="7" max="7" width="15.09765625" style="161" bestFit="1" customWidth="1"/>
    <col min="8" max="8" width="27.69921875" style="161" bestFit="1" customWidth="1"/>
    <col min="9" max="9" width="17.19921875" style="161" bestFit="1" customWidth="1"/>
    <col min="10" max="10" width="12.09765625" style="162" bestFit="1" customWidth="1"/>
    <col min="11" max="11" width="14.59765625" style="161" bestFit="1" customWidth="1"/>
    <col min="12" max="12" width="88.296875" style="161" bestFit="1" customWidth="1"/>
    <col min="13" max="13" width="55" style="161" bestFit="1" customWidth="1"/>
    <col min="14" max="15" width="48.796875" style="161" bestFit="1" customWidth="1"/>
    <col min="16" max="18" width="46.69921875" style="161" bestFit="1" customWidth="1"/>
    <col min="19" max="20" width="14" style="161" bestFit="1" customWidth="1"/>
    <col min="21" max="21" width="16" style="161" customWidth="1"/>
    <col min="22" max="16384" width="9" style="161"/>
  </cols>
  <sheetData>
    <row r="1" spans="1:21">
      <c r="A1" s="161" t="s">
        <v>2481</v>
      </c>
      <c r="B1" s="162" t="s">
        <v>6698</v>
      </c>
    </row>
    <row r="2" spans="1:21">
      <c r="A2" s="161" t="s">
        <v>1683</v>
      </c>
      <c r="B2" s="161" t="s">
        <v>1684</v>
      </c>
      <c r="C2" s="161" t="s">
        <v>1685</v>
      </c>
      <c r="D2" s="161" t="s">
        <v>1292</v>
      </c>
      <c r="E2" s="161" t="s">
        <v>2482</v>
      </c>
      <c r="F2" s="161" t="s">
        <v>1632</v>
      </c>
      <c r="G2" s="161" t="s">
        <v>1479</v>
      </c>
      <c r="H2" s="161" t="s">
        <v>350</v>
      </c>
      <c r="I2" s="161" t="s">
        <v>347</v>
      </c>
      <c r="J2" s="162" t="s">
        <v>348</v>
      </c>
      <c r="K2" s="161" t="s">
        <v>1617</v>
      </c>
      <c r="L2" s="161" t="s">
        <v>1618</v>
      </c>
      <c r="M2" s="161" t="s">
        <v>1619</v>
      </c>
      <c r="N2" s="161" t="s">
        <v>1620</v>
      </c>
      <c r="O2" s="161" t="s">
        <v>1621</v>
      </c>
      <c r="P2" s="161" t="s">
        <v>1622</v>
      </c>
      <c r="Q2" s="161" t="s">
        <v>1623</v>
      </c>
      <c r="R2" s="161" t="s">
        <v>1624</v>
      </c>
      <c r="S2" s="161" t="s">
        <v>1625</v>
      </c>
      <c r="T2" s="161" t="s">
        <v>1626</v>
      </c>
      <c r="U2" s="161" t="s">
        <v>1627</v>
      </c>
    </row>
    <row r="3" spans="1:21">
      <c r="A3" s="161">
        <v>1</v>
      </c>
      <c r="B3" s="161">
        <v>1</v>
      </c>
      <c r="C3" s="161">
        <v>1</v>
      </c>
      <c r="D3" s="161" t="s">
        <v>1449</v>
      </c>
      <c r="E3" s="161" t="s">
        <v>16209</v>
      </c>
      <c r="F3" s="161" t="s">
        <v>2381</v>
      </c>
      <c r="G3" s="161" t="s">
        <v>16208</v>
      </c>
      <c r="H3" s="161" t="s">
        <v>1540</v>
      </c>
      <c r="L3" s="161" t="s">
        <v>7290</v>
      </c>
    </row>
    <row r="4" spans="1:21">
      <c r="A4" s="161">
        <v>1</v>
      </c>
      <c r="B4" s="161">
        <v>1</v>
      </c>
      <c r="C4" s="161">
        <v>2</v>
      </c>
      <c r="D4" s="161" t="s">
        <v>1449</v>
      </c>
      <c r="E4" s="161" t="s">
        <v>3397</v>
      </c>
      <c r="F4" s="161" t="s">
        <v>2381</v>
      </c>
      <c r="G4" s="161" t="s">
        <v>1539</v>
      </c>
      <c r="H4" s="161" t="s">
        <v>1542</v>
      </c>
      <c r="I4" s="161" t="s">
        <v>1629</v>
      </c>
      <c r="L4" s="161" t="s">
        <v>10145</v>
      </c>
      <c r="M4" s="161" t="s">
        <v>7291</v>
      </c>
      <c r="N4" s="161" t="s">
        <v>12</v>
      </c>
      <c r="O4" s="161" t="s">
        <v>7292</v>
      </c>
      <c r="P4" s="161" t="s">
        <v>11</v>
      </c>
      <c r="Q4" s="161" t="s">
        <v>7293</v>
      </c>
      <c r="R4" s="161" t="s">
        <v>364</v>
      </c>
    </row>
    <row r="5" spans="1:21">
      <c r="A5" s="161">
        <v>1</v>
      </c>
      <c r="B5" s="161">
        <v>1</v>
      </c>
      <c r="C5" s="161">
        <v>3</v>
      </c>
      <c r="D5" s="161" t="s">
        <v>1449</v>
      </c>
      <c r="E5" s="161" t="s">
        <v>3398</v>
      </c>
      <c r="F5" s="161" t="s">
        <v>2381</v>
      </c>
      <c r="G5" s="161" t="s">
        <v>1539</v>
      </c>
      <c r="H5" s="161" t="s">
        <v>1543</v>
      </c>
      <c r="I5" s="161" t="s">
        <v>1629</v>
      </c>
      <c r="L5" s="161" t="s">
        <v>7294</v>
      </c>
      <c r="M5" s="161" t="s">
        <v>7295</v>
      </c>
      <c r="N5" s="161" t="s">
        <v>12</v>
      </c>
      <c r="O5" s="161" t="s">
        <v>7007</v>
      </c>
      <c r="P5" s="161" t="s">
        <v>11</v>
      </c>
      <c r="Q5" s="161" t="s">
        <v>7296</v>
      </c>
      <c r="R5" s="161" t="s">
        <v>364</v>
      </c>
    </row>
    <row r="6" spans="1:21">
      <c r="A6" s="161">
        <v>1</v>
      </c>
      <c r="B6" s="161">
        <v>1</v>
      </c>
      <c r="C6" s="161">
        <v>4</v>
      </c>
      <c r="D6" s="161" t="s">
        <v>1449</v>
      </c>
      <c r="E6" s="161" t="s">
        <v>3399</v>
      </c>
      <c r="F6" s="161" t="s">
        <v>2381</v>
      </c>
      <c r="G6" s="161" t="s">
        <v>1539</v>
      </c>
      <c r="H6" s="161" t="s">
        <v>1544</v>
      </c>
      <c r="I6" s="161" t="s">
        <v>1629</v>
      </c>
      <c r="L6" s="161" t="s">
        <v>7008</v>
      </c>
      <c r="M6" s="161" t="s">
        <v>7009</v>
      </c>
      <c r="N6" s="161" t="s">
        <v>12</v>
      </c>
      <c r="O6" s="161" t="s">
        <v>7010</v>
      </c>
      <c r="P6" s="161" t="s">
        <v>11</v>
      </c>
      <c r="Q6" s="161" t="s">
        <v>7011</v>
      </c>
      <c r="R6" s="161" t="s">
        <v>364</v>
      </c>
    </row>
    <row r="7" spans="1:21">
      <c r="A7" s="161">
        <v>1</v>
      </c>
      <c r="B7" s="161">
        <v>1</v>
      </c>
      <c r="C7" s="161">
        <v>5</v>
      </c>
      <c r="D7" s="161" t="s">
        <v>1449</v>
      </c>
      <c r="E7" s="161" t="s">
        <v>3400</v>
      </c>
      <c r="F7" s="161" t="s">
        <v>2381</v>
      </c>
      <c r="G7" s="161" t="s">
        <v>1539</v>
      </c>
      <c r="H7" s="161" t="s">
        <v>1545</v>
      </c>
      <c r="I7" s="161" t="s">
        <v>1629</v>
      </c>
      <c r="L7" s="161" t="s">
        <v>7012</v>
      </c>
      <c r="M7" s="161" t="s">
        <v>7013</v>
      </c>
      <c r="N7" s="161" t="s">
        <v>12</v>
      </c>
      <c r="O7" s="161" t="s">
        <v>7014</v>
      </c>
      <c r="P7" s="161" t="s">
        <v>11</v>
      </c>
      <c r="Q7" s="161" t="s">
        <v>7015</v>
      </c>
      <c r="R7" s="161" t="s">
        <v>364</v>
      </c>
    </row>
    <row r="8" spans="1:21">
      <c r="A8" s="161">
        <v>1</v>
      </c>
      <c r="B8" s="161">
        <v>1</v>
      </c>
      <c r="C8" s="161">
        <v>6</v>
      </c>
      <c r="D8" s="161" t="s">
        <v>1449</v>
      </c>
      <c r="E8" s="161" t="s">
        <v>3401</v>
      </c>
      <c r="F8" s="161" t="s">
        <v>2381</v>
      </c>
      <c r="G8" s="161" t="s">
        <v>1539</v>
      </c>
      <c r="H8" s="161" t="s">
        <v>1546</v>
      </c>
      <c r="I8" s="161" t="s">
        <v>1629</v>
      </c>
      <c r="L8" s="161" t="s">
        <v>7297</v>
      </c>
      <c r="M8" s="161" t="s">
        <v>7298</v>
      </c>
      <c r="N8" s="161" t="s">
        <v>12</v>
      </c>
      <c r="O8" s="161" t="s">
        <v>7299</v>
      </c>
      <c r="P8" s="161" t="s">
        <v>11</v>
      </c>
      <c r="Q8" s="161" t="s">
        <v>7300</v>
      </c>
      <c r="R8" s="161" t="s">
        <v>364</v>
      </c>
    </row>
    <row r="9" spans="1:21">
      <c r="A9" s="161">
        <v>1</v>
      </c>
      <c r="B9" s="161">
        <v>1</v>
      </c>
      <c r="C9" s="161">
        <v>7</v>
      </c>
      <c r="D9" s="161" t="s">
        <v>1449</v>
      </c>
      <c r="E9" s="161" t="s">
        <v>3402</v>
      </c>
      <c r="F9" s="161" t="s">
        <v>2381</v>
      </c>
      <c r="G9" s="161" t="s">
        <v>1539</v>
      </c>
      <c r="H9" s="161" t="s">
        <v>1547</v>
      </c>
      <c r="I9" s="161" t="s">
        <v>1629</v>
      </c>
      <c r="L9" s="161" t="s">
        <v>7301</v>
      </c>
      <c r="M9" s="161" t="s">
        <v>7302</v>
      </c>
      <c r="N9" s="161" t="s">
        <v>12</v>
      </c>
      <c r="O9" s="161" t="s">
        <v>7303</v>
      </c>
      <c r="P9" s="161" t="s">
        <v>11</v>
      </c>
      <c r="Q9" s="161" t="s">
        <v>7304</v>
      </c>
      <c r="R9" s="161" t="s">
        <v>364</v>
      </c>
    </row>
    <row r="10" spans="1:21">
      <c r="A10" s="161">
        <v>1</v>
      </c>
      <c r="B10" s="161">
        <v>1</v>
      </c>
      <c r="C10" s="161">
        <v>8</v>
      </c>
      <c r="D10" s="161" t="s">
        <v>1449</v>
      </c>
      <c r="E10" s="161" t="s">
        <v>3657</v>
      </c>
      <c r="F10" s="161" t="s">
        <v>2381</v>
      </c>
      <c r="G10" s="161" t="s">
        <v>1539</v>
      </c>
      <c r="H10" s="161" t="s">
        <v>3663</v>
      </c>
      <c r="I10" s="161" t="s">
        <v>1629</v>
      </c>
      <c r="L10" s="161" t="s">
        <v>7305</v>
      </c>
      <c r="M10" s="161" t="s">
        <v>7306</v>
      </c>
      <c r="N10" s="161" t="s">
        <v>12</v>
      </c>
      <c r="O10" s="161" t="s">
        <v>7307</v>
      </c>
      <c r="P10" s="161" t="s">
        <v>11</v>
      </c>
      <c r="Q10" s="161" t="s">
        <v>7308</v>
      </c>
      <c r="R10" s="161" t="s">
        <v>364</v>
      </c>
    </row>
    <row r="11" spans="1:21">
      <c r="A11" s="161">
        <v>1</v>
      </c>
      <c r="B11" s="161">
        <v>1</v>
      </c>
      <c r="C11" s="161">
        <v>9</v>
      </c>
      <c r="D11" s="161" t="s">
        <v>1449</v>
      </c>
      <c r="E11" s="161" t="s">
        <v>2485</v>
      </c>
      <c r="F11" s="161" t="s">
        <v>2381</v>
      </c>
      <c r="G11" s="161" t="s">
        <v>1548</v>
      </c>
      <c r="H11" s="161" t="s">
        <v>1514</v>
      </c>
      <c r="I11" s="161" t="s">
        <v>1628</v>
      </c>
      <c r="J11" s="162" t="s">
        <v>7309</v>
      </c>
      <c r="K11" s="161">
        <v>1</v>
      </c>
      <c r="L11" s="161" t="s">
        <v>7016</v>
      </c>
    </row>
    <row r="12" spans="1:21" s="163" customFormat="1">
      <c r="A12" s="161">
        <v>1</v>
      </c>
      <c r="B12" s="161">
        <v>1</v>
      </c>
      <c r="C12" s="161">
        <v>10</v>
      </c>
      <c r="D12" s="161" t="s">
        <v>1449</v>
      </c>
      <c r="E12" s="161" t="s">
        <v>7310</v>
      </c>
      <c r="F12" s="161" t="s">
        <v>2381</v>
      </c>
      <c r="G12" s="161" t="s">
        <v>1548</v>
      </c>
      <c r="H12" s="161" t="s">
        <v>1514</v>
      </c>
      <c r="I12" s="161" t="s">
        <v>1628</v>
      </c>
      <c r="J12" s="162" t="s">
        <v>7017</v>
      </c>
      <c r="K12" s="161">
        <v>1</v>
      </c>
      <c r="L12" s="161" t="s">
        <v>7018</v>
      </c>
      <c r="M12" s="161"/>
      <c r="N12" s="161"/>
      <c r="O12" s="161"/>
      <c r="P12" s="161"/>
      <c r="Q12" s="161"/>
      <c r="R12" s="161"/>
      <c r="S12" s="161"/>
      <c r="T12" s="161"/>
      <c r="U12" s="161"/>
    </row>
    <row r="13" spans="1:21" s="163" customFormat="1">
      <c r="A13" s="161">
        <v>1</v>
      </c>
      <c r="B13" s="161">
        <v>1</v>
      </c>
      <c r="C13" s="161">
        <v>11</v>
      </c>
      <c r="D13" s="161" t="s">
        <v>1449</v>
      </c>
      <c r="E13" s="161" t="s">
        <v>7311</v>
      </c>
      <c r="F13" s="161" t="s">
        <v>2381</v>
      </c>
      <c r="G13" s="161" t="s">
        <v>1548</v>
      </c>
      <c r="H13" s="161" t="s">
        <v>1514</v>
      </c>
      <c r="I13" s="161" t="s">
        <v>1628</v>
      </c>
      <c r="J13" s="162" t="s">
        <v>7019</v>
      </c>
      <c r="K13" s="161">
        <v>1</v>
      </c>
      <c r="L13" s="161" t="s">
        <v>7020</v>
      </c>
      <c r="M13" s="161"/>
      <c r="N13" s="161"/>
      <c r="O13" s="161"/>
      <c r="P13" s="161"/>
      <c r="Q13" s="161"/>
      <c r="R13" s="161"/>
      <c r="S13" s="161"/>
      <c r="T13" s="161"/>
      <c r="U13" s="161"/>
    </row>
    <row r="14" spans="1:21" s="163" customFormat="1">
      <c r="A14" s="161">
        <v>1</v>
      </c>
      <c r="B14" s="161">
        <v>1</v>
      </c>
      <c r="C14" s="161">
        <v>12</v>
      </c>
      <c r="D14" s="161" t="s">
        <v>1449</v>
      </c>
      <c r="E14" s="161" t="s">
        <v>7312</v>
      </c>
      <c r="F14" s="161" t="s">
        <v>2381</v>
      </c>
      <c r="G14" s="161" t="s">
        <v>1548</v>
      </c>
      <c r="H14" s="161" t="s">
        <v>1514</v>
      </c>
      <c r="I14" s="161" t="s">
        <v>1628</v>
      </c>
      <c r="J14" s="162" t="s">
        <v>7313</v>
      </c>
      <c r="K14" s="161">
        <v>1</v>
      </c>
      <c r="L14" s="161" t="s">
        <v>7021</v>
      </c>
      <c r="M14" s="161"/>
      <c r="N14" s="161"/>
      <c r="O14" s="161"/>
      <c r="P14" s="161"/>
      <c r="Q14" s="161"/>
      <c r="R14" s="161"/>
      <c r="S14" s="161"/>
      <c r="T14" s="161"/>
      <c r="U14" s="161"/>
    </row>
    <row r="15" spans="1:21" s="163" customFormat="1">
      <c r="A15" s="161">
        <v>1</v>
      </c>
      <c r="B15" s="161">
        <v>1</v>
      </c>
      <c r="C15" s="161">
        <v>13</v>
      </c>
      <c r="D15" s="161" t="s">
        <v>1449</v>
      </c>
      <c r="E15" s="161" t="s">
        <v>7314</v>
      </c>
      <c r="F15" s="161" t="s">
        <v>2381</v>
      </c>
      <c r="G15" s="161" t="s">
        <v>1548</v>
      </c>
      <c r="H15" s="161" t="s">
        <v>1514</v>
      </c>
      <c r="I15" s="161" t="s">
        <v>1628</v>
      </c>
      <c r="J15" s="162" t="s">
        <v>7315</v>
      </c>
      <c r="K15" s="161">
        <v>1</v>
      </c>
      <c r="L15" s="161" t="s">
        <v>7022</v>
      </c>
      <c r="M15" s="161"/>
      <c r="N15" s="161"/>
      <c r="O15" s="161"/>
      <c r="P15" s="161"/>
      <c r="Q15" s="161"/>
      <c r="R15" s="161"/>
      <c r="S15" s="161"/>
      <c r="T15" s="161"/>
      <c r="U15" s="161"/>
    </row>
    <row r="16" spans="1:21" s="163" customFormat="1">
      <c r="A16" s="161">
        <v>1</v>
      </c>
      <c r="B16" s="161">
        <v>1</v>
      </c>
      <c r="C16" s="161">
        <v>14</v>
      </c>
      <c r="D16" s="161" t="s">
        <v>1449</v>
      </c>
      <c r="E16" s="161" t="s">
        <v>7316</v>
      </c>
      <c r="F16" s="161" t="s">
        <v>2381</v>
      </c>
      <c r="G16" s="161" t="s">
        <v>1548</v>
      </c>
      <c r="H16" s="161" t="s">
        <v>1514</v>
      </c>
      <c r="I16" s="161" t="s">
        <v>1628</v>
      </c>
      <c r="J16" s="162" t="s">
        <v>7023</v>
      </c>
      <c r="K16" s="161">
        <v>1</v>
      </c>
      <c r="L16" s="161" t="s">
        <v>7024</v>
      </c>
      <c r="M16" s="161"/>
      <c r="N16" s="161"/>
      <c r="O16" s="161"/>
      <c r="P16" s="161"/>
      <c r="Q16" s="161"/>
      <c r="R16" s="161"/>
      <c r="S16" s="161"/>
      <c r="T16" s="161"/>
      <c r="U16" s="161"/>
    </row>
    <row r="17" spans="1:21" s="163" customFormat="1">
      <c r="A17" s="161">
        <v>1</v>
      </c>
      <c r="B17" s="161">
        <v>1</v>
      </c>
      <c r="C17" s="161">
        <v>15</v>
      </c>
      <c r="D17" s="161" t="s">
        <v>1449</v>
      </c>
      <c r="E17" s="161" t="s">
        <v>7317</v>
      </c>
      <c r="F17" s="161" t="s">
        <v>2381</v>
      </c>
      <c r="G17" s="161" t="s">
        <v>1548</v>
      </c>
      <c r="H17" s="161" t="s">
        <v>1514</v>
      </c>
      <c r="I17" s="161" t="s">
        <v>1628</v>
      </c>
      <c r="J17" s="162" t="s">
        <v>7318</v>
      </c>
      <c r="K17" s="161">
        <v>1</v>
      </c>
      <c r="L17" s="161" t="s">
        <v>7025</v>
      </c>
      <c r="M17" s="161"/>
      <c r="N17" s="161"/>
      <c r="O17" s="161"/>
      <c r="P17" s="161"/>
      <c r="Q17" s="161"/>
      <c r="R17" s="161"/>
      <c r="S17" s="161"/>
      <c r="T17" s="161"/>
      <c r="U17" s="161"/>
    </row>
    <row r="18" spans="1:21">
      <c r="A18" s="161">
        <v>1</v>
      </c>
      <c r="B18" s="161">
        <v>1</v>
      </c>
      <c r="C18" s="161">
        <v>16</v>
      </c>
      <c r="D18" s="161" t="s">
        <v>1449</v>
      </c>
      <c r="E18" s="161" t="s">
        <v>2486</v>
      </c>
      <c r="F18" s="161" t="s">
        <v>2381</v>
      </c>
      <c r="G18" s="161" t="s">
        <v>1548</v>
      </c>
      <c r="H18" s="161" t="s">
        <v>1514</v>
      </c>
      <c r="I18" s="161" t="s">
        <v>1628</v>
      </c>
      <c r="J18" s="162" t="s">
        <v>7319</v>
      </c>
      <c r="K18" s="161">
        <v>1</v>
      </c>
      <c r="L18" s="161" t="s">
        <v>7026</v>
      </c>
    </row>
    <row r="19" spans="1:21">
      <c r="A19" s="161">
        <v>1</v>
      </c>
      <c r="B19" s="161">
        <v>1</v>
      </c>
      <c r="C19" s="161">
        <v>17</v>
      </c>
      <c r="D19" s="161" t="s">
        <v>1449</v>
      </c>
      <c r="E19" s="161" t="s">
        <v>2487</v>
      </c>
      <c r="F19" s="161" t="s">
        <v>2381</v>
      </c>
      <c r="G19" s="161" t="s">
        <v>1548</v>
      </c>
      <c r="H19" s="161" t="s">
        <v>1514</v>
      </c>
      <c r="I19" s="161" t="s">
        <v>1628</v>
      </c>
      <c r="J19" s="162" t="s">
        <v>1641</v>
      </c>
      <c r="K19" s="161">
        <v>1</v>
      </c>
      <c r="L19" s="161" t="s">
        <v>7027</v>
      </c>
    </row>
    <row r="20" spans="1:21">
      <c r="A20" s="161">
        <v>1</v>
      </c>
      <c r="B20" s="161">
        <v>1</v>
      </c>
      <c r="C20" s="161">
        <v>18</v>
      </c>
      <c r="D20" s="161" t="s">
        <v>1449</v>
      </c>
      <c r="E20" s="161" t="s">
        <v>2488</v>
      </c>
      <c r="F20" s="161" t="s">
        <v>2381</v>
      </c>
      <c r="G20" s="161" t="s">
        <v>1548</v>
      </c>
      <c r="H20" s="161" t="s">
        <v>1514</v>
      </c>
      <c r="I20" s="161" t="s">
        <v>1628</v>
      </c>
      <c r="J20" s="162" t="s">
        <v>1642</v>
      </c>
      <c r="K20" s="161">
        <v>1</v>
      </c>
      <c r="L20" s="161" t="s">
        <v>7028</v>
      </c>
    </row>
    <row r="21" spans="1:21">
      <c r="A21" s="161">
        <v>1</v>
      </c>
      <c r="B21" s="161">
        <v>1</v>
      </c>
      <c r="C21" s="161">
        <v>19</v>
      </c>
      <c r="D21" s="161" t="s">
        <v>1449</v>
      </c>
      <c r="E21" s="161" t="s">
        <v>2489</v>
      </c>
      <c r="F21" s="161" t="s">
        <v>2381</v>
      </c>
      <c r="G21" s="161" t="s">
        <v>1548</v>
      </c>
      <c r="H21" s="161" t="s">
        <v>1514</v>
      </c>
      <c r="I21" s="161" t="s">
        <v>1628</v>
      </c>
      <c r="J21" s="162" t="s">
        <v>1643</v>
      </c>
      <c r="K21" s="161">
        <v>1</v>
      </c>
      <c r="L21" s="161" t="s">
        <v>7029</v>
      </c>
    </row>
    <row r="22" spans="1:21">
      <c r="A22" s="161">
        <v>1</v>
      </c>
      <c r="B22" s="161">
        <v>1</v>
      </c>
      <c r="C22" s="161">
        <v>20</v>
      </c>
      <c r="D22" s="161" t="s">
        <v>1449</v>
      </c>
      <c r="E22" s="161" t="s">
        <v>2490</v>
      </c>
      <c r="F22" s="161" t="s">
        <v>2381</v>
      </c>
      <c r="G22" s="161" t="s">
        <v>1548</v>
      </c>
      <c r="H22" s="161" t="s">
        <v>1514</v>
      </c>
      <c r="I22" s="161" t="s">
        <v>1628</v>
      </c>
      <c r="J22" s="162" t="s">
        <v>1644</v>
      </c>
      <c r="K22" s="161">
        <v>1</v>
      </c>
      <c r="L22" s="161" t="s">
        <v>7030</v>
      </c>
    </row>
    <row r="23" spans="1:21">
      <c r="A23" s="161">
        <v>1</v>
      </c>
      <c r="B23" s="161">
        <v>1</v>
      </c>
      <c r="C23" s="161">
        <v>21</v>
      </c>
      <c r="D23" s="161" t="s">
        <v>1449</v>
      </c>
      <c r="E23" s="161" t="s">
        <v>2491</v>
      </c>
      <c r="F23" s="161" t="s">
        <v>2381</v>
      </c>
      <c r="G23" s="161" t="s">
        <v>1548</v>
      </c>
      <c r="H23" s="161" t="s">
        <v>1514</v>
      </c>
      <c r="I23" s="161" t="s">
        <v>1628</v>
      </c>
      <c r="J23" s="162" t="s">
        <v>1645</v>
      </c>
      <c r="K23" s="161">
        <v>1</v>
      </c>
      <c r="L23" s="161" t="s">
        <v>7031</v>
      </c>
    </row>
    <row r="24" spans="1:21">
      <c r="A24" s="161">
        <v>1</v>
      </c>
      <c r="B24" s="161">
        <v>1</v>
      </c>
      <c r="C24" s="161">
        <v>22</v>
      </c>
      <c r="D24" s="161" t="s">
        <v>1449</v>
      </c>
      <c r="E24" s="161" t="s">
        <v>2492</v>
      </c>
      <c r="F24" s="161" t="s">
        <v>2381</v>
      </c>
      <c r="G24" s="161" t="s">
        <v>1548</v>
      </c>
      <c r="H24" s="161" t="s">
        <v>1514</v>
      </c>
      <c r="I24" s="161" t="s">
        <v>1628</v>
      </c>
      <c r="J24" s="162" t="s">
        <v>1646</v>
      </c>
      <c r="K24" s="161">
        <v>1</v>
      </c>
      <c r="L24" s="161" t="s">
        <v>7032</v>
      </c>
    </row>
    <row r="25" spans="1:21">
      <c r="A25" s="161">
        <v>1</v>
      </c>
      <c r="B25" s="161">
        <v>1</v>
      </c>
      <c r="C25" s="161">
        <v>23</v>
      </c>
      <c r="D25" s="161" t="s">
        <v>1449</v>
      </c>
      <c r="E25" s="161" t="s">
        <v>2493</v>
      </c>
      <c r="F25" s="161" t="s">
        <v>2381</v>
      </c>
      <c r="G25" s="161" t="s">
        <v>1548</v>
      </c>
      <c r="H25" s="161" t="s">
        <v>1514</v>
      </c>
      <c r="I25" s="161" t="s">
        <v>1628</v>
      </c>
      <c r="J25" s="162" t="s">
        <v>1647</v>
      </c>
      <c r="K25" s="161">
        <v>1</v>
      </c>
      <c r="L25" s="161" t="s">
        <v>7033</v>
      </c>
    </row>
    <row r="26" spans="1:21">
      <c r="A26" s="161">
        <v>1</v>
      </c>
      <c r="B26" s="161">
        <v>1</v>
      </c>
      <c r="C26" s="161">
        <v>24</v>
      </c>
      <c r="D26" s="161" t="s">
        <v>1449</v>
      </c>
      <c r="E26" s="161" t="s">
        <v>2494</v>
      </c>
      <c r="F26" s="161" t="s">
        <v>2381</v>
      </c>
      <c r="G26" s="161" t="s">
        <v>1548</v>
      </c>
      <c r="H26" s="161" t="s">
        <v>1514</v>
      </c>
      <c r="I26" s="161" t="s">
        <v>1628</v>
      </c>
      <c r="J26" s="162" t="s">
        <v>1648</v>
      </c>
      <c r="K26" s="161">
        <v>1</v>
      </c>
      <c r="L26" s="161" t="s">
        <v>7034</v>
      </c>
    </row>
    <row r="27" spans="1:21">
      <c r="A27" s="161">
        <v>1</v>
      </c>
      <c r="B27" s="161">
        <v>1</v>
      </c>
      <c r="C27" s="161">
        <v>25</v>
      </c>
      <c r="D27" s="161" t="s">
        <v>1449</v>
      </c>
      <c r="E27" s="161" t="s">
        <v>2495</v>
      </c>
      <c r="F27" s="161" t="s">
        <v>2381</v>
      </c>
      <c r="G27" s="161" t="s">
        <v>1548</v>
      </c>
      <c r="H27" s="161" t="s">
        <v>1514</v>
      </c>
      <c r="I27" s="161" t="s">
        <v>1628</v>
      </c>
      <c r="J27" s="162" t="s">
        <v>1649</v>
      </c>
      <c r="K27" s="161">
        <v>1</v>
      </c>
      <c r="L27" s="161" t="s">
        <v>7035</v>
      </c>
    </row>
    <row r="28" spans="1:21">
      <c r="A28" s="161">
        <v>1</v>
      </c>
      <c r="B28" s="161">
        <v>1</v>
      </c>
      <c r="C28" s="161">
        <v>26</v>
      </c>
      <c r="D28" s="161" t="s">
        <v>1449</v>
      </c>
      <c r="E28" s="161" t="s">
        <v>2496</v>
      </c>
      <c r="F28" s="161" t="s">
        <v>2381</v>
      </c>
      <c r="G28" s="161" t="s">
        <v>1548</v>
      </c>
      <c r="H28" s="161" t="s">
        <v>1514</v>
      </c>
      <c r="I28" s="161" t="s">
        <v>1628</v>
      </c>
      <c r="J28" s="162" t="s">
        <v>1650</v>
      </c>
      <c r="K28" s="161">
        <v>1</v>
      </c>
      <c r="L28" s="161" t="s">
        <v>7036</v>
      </c>
    </row>
    <row r="29" spans="1:21">
      <c r="A29" s="161">
        <v>1</v>
      </c>
      <c r="B29" s="161">
        <v>1</v>
      </c>
      <c r="C29" s="161">
        <v>27</v>
      </c>
      <c r="D29" s="161" t="s">
        <v>1449</v>
      </c>
      <c r="E29" s="161" t="s">
        <v>2497</v>
      </c>
      <c r="F29" s="161" t="s">
        <v>2381</v>
      </c>
      <c r="G29" s="161" t="s">
        <v>1548</v>
      </c>
      <c r="H29" s="161" t="s">
        <v>1514</v>
      </c>
      <c r="I29" s="161" t="s">
        <v>1628</v>
      </c>
      <c r="J29" s="162" t="s">
        <v>1651</v>
      </c>
      <c r="K29" s="161">
        <v>1</v>
      </c>
      <c r="L29" s="161" t="s">
        <v>7037</v>
      </c>
    </row>
    <row r="30" spans="1:21">
      <c r="A30" s="161">
        <v>1</v>
      </c>
      <c r="B30" s="161">
        <v>1</v>
      </c>
      <c r="C30" s="161">
        <v>28</v>
      </c>
      <c r="D30" s="161" t="s">
        <v>1449</v>
      </c>
      <c r="E30" s="161" t="s">
        <v>2498</v>
      </c>
      <c r="F30" s="161" t="s">
        <v>2381</v>
      </c>
      <c r="G30" s="161" t="s">
        <v>1548</v>
      </c>
      <c r="H30" s="161" t="s">
        <v>1514</v>
      </c>
      <c r="I30" s="161" t="s">
        <v>1628</v>
      </c>
      <c r="J30" s="162" t="s">
        <v>1652</v>
      </c>
      <c r="K30" s="161">
        <v>1</v>
      </c>
      <c r="L30" s="161" t="s">
        <v>7320</v>
      </c>
    </row>
    <row r="31" spans="1:21">
      <c r="A31" s="161">
        <v>1</v>
      </c>
      <c r="B31" s="161">
        <v>1</v>
      </c>
      <c r="C31" s="161">
        <v>29</v>
      </c>
      <c r="D31" s="161" t="s">
        <v>1449</v>
      </c>
      <c r="E31" s="161" t="s">
        <v>2499</v>
      </c>
      <c r="F31" s="161" t="s">
        <v>2381</v>
      </c>
      <c r="G31" s="161" t="s">
        <v>1548</v>
      </c>
      <c r="H31" s="161" t="s">
        <v>1514</v>
      </c>
      <c r="I31" s="161" t="s">
        <v>1628</v>
      </c>
      <c r="J31" s="162" t="s">
        <v>1653</v>
      </c>
      <c r="K31" s="161">
        <v>1</v>
      </c>
      <c r="L31" s="161" t="s">
        <v>7321</v>
      </c>
    </row>
    <row r="32" spans="1:21">
      <c r="A32" s="161">
        <v>1</v>
      </c>
      <c r="B32" s="161">
        <v>1</v>
      </c>
      <c r="C32" s="161">
        <v>30</v>
      </c>
      <c r="D32" s="161" t="s">
        <v>1449</v>
      </c>
      <c r="E32" s="161" t="s">
        <v>2500</v>
      </c>
      <c r="F32" s="161" t="s">
        <v>2381</v>
      </c>
      <c r="G32" s="161" t="s">
        <v>1548</v>
      </c>
      <c r="H32" s="161" t="s">
        <v>1514</v>
      </c>
      <c r="I32" s="161" t="s">
        <v>1628</v>
      </c>
      <c r="J32" s="162" t="s">
        <v>1654</v>
      </c>
      <c r="K32" s="161">
        <v>1</v>
      </c>
      <c r="L32" s="161" t="s">
        <v>7038</v>
      </c>
    </row>
    <row r="33" spans="1:21">
      <c r="A33" s="161">
        <v>1</v>
      </c>
      <c r="B33" s="161">
        <v>1</v>
      </c>
      <c r="C33" s="161">
        <v>31</v>
      </c>
      <c r="D33" s="161" t="s">
        <v>1449</v>
      </c>
      <c r="E33" s="161" t="s">
        <v>2501</v>
      </c>
      <c r="F33" s="161" t="s">
        <v>2381</v>
      </c>
      <c r="G33" s="161" t="s">
        <v>1548</v>
      </c>
      <c r="H33" s="161" t="s">
        <v>1514</v>
      </c>
      <c r="I33" s="161" t="s">
        <v>1628</v>
      </c>
      <c r="J33" s="162" t="s">
        <v>1655</v>
      </c>
      <c r="K33" s="161">
        <v>1</v>
      </c>
      <c r="L33" s="161" t="s">
        <v>7039</v>
      </c>
    </row>
    <row r="34" spans="1:21">
      <c r="A34" s="161">
        <v>1</v>
      </c>
      <c r="B34" s="161">
        <v>1</v>
      </c>
      <c r="C34" s="161">
        <v>32</v>
      </c>
      <c r="D34" s="161" t="s">
        <v>1449</v>
      </c>
      <c r="E34" s="161" t="s">
        <v>2502</v>
      </c>
      <c r="F34" s="161" t="s">
        <v>2381</v>
      </c>
      <c r="G34" s="161" t="s">
        <v>1548</v>
      </c>
      <c r="H34" s="161" t="s">
        <v>1514</v>
      </c>
      <c r="I34" s="161" t="s">
        <v>1628</v>
      </c>
      <c r="J34" s="162" t="s">
        <v>1656</v>
      </c>
      <c r="K34" s="161">
        <v>1</v>
      </c>
      <c r="L34" s="161" t="s">
        <v>7040</v>
      </c>
    </row>
    <row r="35" spans="1:21">
      <c r="A35" s="161">
        <v>1</v>
      </c>
      <c r="B35" s="161">
        <v>1</v>
      </c>
      <c r="C35" s="161">
        <v>33</v>
      </c>
      <c r="D35" s="161" t="s">
        <v>1449</v>
      </c>
      <c r="E35" s="161" t="s">
        <v>2503</v>
      </c>
      <c r="F35" s="161" t="s">
        <v>2381</v>
      </c>
      <c r="G35" s="161" t="s">
        <v>1548</v>
      </c>
      <c r="H35" s="161" t="s">
        <v>1514</v>
      </c>
      <c r="I35" s="161" t="s">
        <v>1628</v>
      </c>
      <c r="J35" s="162" t="s">
        <v>1657</v>
      </c>
      <c r="K35" s="161">
        <v>1</v>
      </c>
      <c r="L35" s="161" t="s">
        <v>7041</v>
      </c>
    </row>
    <row r="36" spans="1:21">
      <c r="A36" s="161">
        <v>1</v>
      </c>
      <c r="B36" s="161">
        <v>1</v>
      </c>
      <c r="C36" s="161">
        <v>34</v>
      </c>
      <c r="D36" s="161" t="s">
        <v>1449</v>
      </c>
      <c r="E36" s="161" t="s">
        <v>2504</v>
      </c>
      <c r="F36" s="161" t="s">
        <v>2381</v>
      </c>
      <c r="G36" s="161" t="s">
        <v>1548</v>
      </c>
      <c r="H36" s="161" t="s">
        <v>1514</v>
      </c>
      <c r="I36" s="161" t="s">
        <v>1628</v>
      </c>
      <c r="J36" s="162" t="s">
        <v>1658</v>
      </c>
      <c r="K36" s="161">
        <v>1</v>
      </c>
      <c r="L36" s="161" t="s">
        <v>7042</v>
      </c>
    </row>
    <row r="37" spans="1:21">
      <c r="A37" s="161">
        <v>1</v>
      </c>
      <c r="B37" s="161">
        <v>1</v>
      </c>
      <c r="C37" s="161">
        <v>35</v>
      </c>
      <c r="D37" s="161" t="s">
        <v>1449</v>
      </c>
      <c r="E37" s="161" t="s">
        <v>2505</v>
      </c>
      <c r="F37" s="161" t="s">
        <v>2381</v>
      </c>
      <c r="G37" s="161" t="s">
        <v>1548</v>
      </c>
      <c r="H37" s="161" t="s">
        <v>1514</v>
      </c>
      <c r="I37" s="161" t="s">
        <v>1628</v>
      </c>
      <c r="J37" s="162" t="s">
        <v>1659</v>
      </c>
      <c r="K37" s="161">
        <v>1</v>
      </c>
      <c r="L37" s="161" t="s">
        <v>7043</v>
      </c>
    </row>
    <row r="38" spans="1:21">
      <c r="A38" s="161">
        <v>1</v>
      </c>
      <c r="B38" s="161">
        <v>1</v>
      </c>
      <c r="C38" s="161">
        <v>36</v>
      </c>
      <c r="D38" s="161" t="s">
        <v>1449</v>
      </c>
      <c r="E38" s="161" t="s">
        <v>2506</v>
      </c>
      <c r="F38" s="161" t="s">
        <v>2381</v>
      </c>
      <c r="G38" s="161" t="s">
        <v>1548</v>
      </c>
      <c r="H38" s="161" t="s">
        <v>1514</v>
      </c>
      <c r="I38" s="161" t="s">
        <v>1628</v>
      </c>
      <c r="J38" s="162" t="s">
        <v>1660</v>
      </c>
      <c r="K38" s="161">
        <v>1</v>
      </c>
      <c r="L38" s="161" t="s">
        <v>7044</v>
      </c>
    </row>
    <row r="39" spans="1:21">
      <c r="A39" s="161">
        <v>1</v>
      </c>
      <c r="B39" s="161">
        <v>1</v>
      </c>
      <c r="C39" s="161">
        <v>37</v>
      </c>
      <c r="D39" s="161" t="s">
        <v>1449</v>
      </c>
      <c r="E39" s="161" t="s">
        <v>2507</v>
      </c>
      <c r="F39" s="161" t="s">
        <v>2381</v>
      </c>
      <c r="G39" s="161" t="s">
        <v>1548</v>
      </c>
      <c r="H39" s="161" t="s">
        <v>1514</v>
      </c>
      <c r="I39" s="161" t="s">
        <v>1628</v>
      </c>
      <c r="J39" s="162" t="s">
        <v>1661</v>
      </c>
      <c r="K39" s="161">
        <v>1</v>
      </c>
      <c r="L39" s="161" t="s">
        <v>7045</v>
      </c>
    </row>
    <row r="40" spans="1:21">
      <c r="A40" s="161">
        <v>1</v>
      </c>
      <c r="B40" s="161">
        <v>1</v>
      </c>
      <c r="C40" s="161">
        <v>38</v>
      </c>
      <c r="D40" s="161" t="s">
        <v>1449</v>
      </c>
      <c r="E40" s="161" t="s">
        <v>2508</v>
      </c>
      <c r="F40" s="161" t="s">
        <v>2381</v>
      </c>
      <c r="G40" s="161" t="s">
        <v>1548</v>
      </c>
      <c r="H40" s="161" t="s">
        <v>1514</v>
      </c>
      <c r="I40" s="161" t="s">
        <v>1628</v>
      </c>
      <c r="J40" s="162" t="s">
        <v>1662</v>
      </c>
      <c r="K40" s="161">
        <v>1</v>
      </c>
      <c r="L40" s="161" t="s">
        <v>7046</v>
      </c>
    </row>
    <row r="41" spans="1:21">
      <c r="A41" s="161">
        <v>1</v>
      </c>
      <c r="B41" s="161">
        <v>1</v>
      </c>
      <c r="C41" s="161">
        <v>39</v>
      </c>
      <c r="D41" s="161" t="s">
        <v>1449</v>
      </c>
      <c r="E41" s="161" t="s">
        <v>2509</v>
      </c>
      <c r="F41" s="161" t="s">
        <v>2381</v>
      </c>
      <c r="G41" s="161" t="s">
        <v>1548</v>
      </c>
      <c r="H41" s="161" t="s">
        <v>1514</v>
      </c>
      <c r="I41" s="161" t="s">
        <v>1628</v>
      </c>
      <c r="J41" s="162" t="s">
        <v>1663</v>
      </c>
      <c r="K41" s="161">
        <v>1</v>
      </c>
      <c r="L41" s="161" t="s">
        <v>7047</v>
      </c>
    </row>
    <row r="42" spans="1:21" s="163" customFormat="1">
      <c r="A42" s="161">
        <v>1</v>
      </c>
      <c r="B42" s="161">
        <v>1</v>
      </c>
      <c r="C42" s="161">
        <v>40</v>
      </c>
      <c r="D42" s="161" t="s">
        <v>1449</v>
      </c>
      <c r="E42" s="161" t="s">
        <v>7322</v>
      </c>
      <c r="F42" s="161" t="s">
        <v>2381</v>
      </c>
      <c r="G42" s="161" t="s">
        <v>1548</v>
      </c>
      <c r="H42" s="161" t="s">
        <v>1514</v>
      </c>
      <c r="I42" s="161" t="s">
        <v>1628</v>
      </c>
      <c r="J42" s="162" t="s">
        <v>7323</v>
      </c>
      <c r="K42" s="161">
        <v>1</v>
      </c>
      <c r="L42" s="161" t="s">
        <v>7048</v>
      </c>
      <c r="M42" s="161"/>
      <c r="N42" s="161"/>
      <c r="O42" s="161"/>
      <c r="P42" s="161"/>
      <c r="Q42" s="161"/>
      <c r="R42" s="161"/>
      <c r="S42" s="161"/>
      <c r="T42" s="161"/>
      <c r="U42" s="161"/>
    </row>
    <row r="43" spans="1:21">
      <c r="A43" s="161">
        <v>1</v>
      </c>
      <c r="B43" s="161">
        <v>1</v>
      </c>
      <c r="C43" s="161">
        <v>41</v>
      </c>
      <c r="D43" s="161" t="s">
        <v>1449</v>
      </c>
      <c r="E43" s="161" t="s">
        <v>2510</v>
      </c>
      <c r="F43" s="161" t="s">
        <v>2381</v>
      </c>
      <c r="G43" s="161" t="s">
        <v>1539</v>
      </c>
      <c r="H43" s="161" t="s">
        <v>1664</v>
      </c>
      <c r="L43" s="161" t="s">
        <v>7324</v>
      </c>
    </row>
    <row r="44" spans="1:21">
      <c r="A44" s="161">
        <v>2</v>
      </c>
      <c r="B44" s="161">
        <v>1</v>
      </c>
      <c r="C44" s="161">
        <v>1</v>
      </c>
      <c r="D44" s="161" t="s">
        <v>7325</v>
      </c>
      <c r="E44" s="161" t="s">
        <v>7326</v>
      </c>
      <c r="F44" s="161" t="s">
        <v>1633</v>
      </c>
      <c r="G44" s="161" t="s">
        <v>1480</v>
      </c>
      <c r="H44" s="161" t="s">
        <v>7049</v>
      </c>
      <c r="I44" s="161" t="s">
        <v>1631</v>
      </c>
      <c r="L44" s="161" t="s">
        <v>7327</v>
      </c>
    </row>
    <row r="45" spans="1:21">
      <c r="A45" s="161">
        <v>2</v>
      </c>
      <c r="B45" s="161">
        <v>1</v>
      </c>
      <c r="C45" s="161">
        <v>2</v>
      </c>
      <c r="D45" s="161" t="s">
        <v>1293</v>
      </c>
      <c r="E45" s="161" t="s">
        <v>3656</v>
      </c>
      <c r="F45" s="161" t="s">
        <v>1633</v>
      </c>
      <c r="G45" s="161" t="s">
        <v>1480</v>
      </c>
      <c r="H45" s="161" t="s">
        <v>1481</v>
      </c>
      <c r="L45" s="161" t="s">
        <v>7328</v>
      </c>
    </row>
    <row r="46" spans="1:21">
      <c r="A46" s="161">
        <v>2</v>
      </c>
      <c r="B46" s="161">
        <v>1</v>
      </c>
      <c r="C46" s="161">
        <v>3</v>
      </c>
      <c r="D46" s="161" t="s">
        <v>1293</v>
      </c>
      <c r="E46" s="161" t="s">
        <v>2511</v>
      </c>
      <c r="F46" s="161" t="s">
        <v>1633</v>
      </c>
      <c r="G46" s="161" t="s">
        <v>1480</v>
      </c>
      <c r="H46" s="161" t="s">
        <v>1482</v>
      </c>
      <c r="I46" s="161" t="s">
        <v>1628</v>
      </c>
      <c r="L46" s="161" t="s">
        <v>7050</v>
      </c>
    </row>
    <row r="47" spans="1:21">
      <c r="A47" s="161">
        <v>2</v>
      </c>
      <c r="B47" s="161">
        <v>1</v>
      </c>
      <c r="C47" s="161">
        <v>4</v>
      </c>
      <c r="D47" s="161" t="s">
        <v>1293</v>
      </c>
      <c r="E47" s="161" t="s">
        <v>2512</v>
      </c>
      <c r="F47" s="161" t="s">
        <v>1633</v>
      </c>
      <c r="G47" s="161" t="s">
        <v>1480</v>
      </c>
      <c r="H47" s="161" t="s">
        <v>1483</v>
      </c>
      <c r="I47" s="161" t="s">
        <v>61</v>
      </c>
      <c r="L47" s="161" t="s">
        <v>7051</v>
      </c>
    </row>
    <row r="48" spans="1:21">
      <c r="A48" s="161">
        <v>2</v>
      </c>
      <c r="B48" s="161">
        <v>1</v>
      </c>
      <c r="C48" s="161">
        <v>5</v>
      </c>
      <c r="D48" s="161" t="s">
        <v>1293</v>
      </c>
      <c r="E48" s="161" t="s">
        <v>3545</v>
      </c>
      <c r="F48" s="161" t="s">
        <v>1633</v>
      </c>
      <c r="G48" s="161" t="s">
        <v>1480</v>
      </c>
      <c r="H48" s="161" t="s">
        <v>1484</v>
      </c>
      <c r="I48" s="161" t="s">
        <v>15</v>
      </c>
      <c r="L48" s="161" t="s">
        <v>7329</v>
      </c>
      <c r="M48" s="161" t="s">
        <v>7330</v>
      </c>
    </row>
    <row r="49" spans="1:21">
      <c r="A49" s="161">
        <v>2</v>
      </c>
      <c r="B49" s="161">
        <v>1</v>
      </c>
      <c r="C49" s="161">
        <v>6</v>
      </c>
      <c r="D49" s="161" t="s">
        <v>1293</v>
      </c>
      <c r="E49" s="161" t="s">
        <v>2513</v>
      </c>
      <c r="F49" s="161" t="s">
        <v>1633</v>
      </c>
      <c r="G49" s="161" t="s">
        <v>1480</v>
      </c>
      <c r="H49" s="161" t="s">
        <v>1485</v>
      </c>
      <c r="L49" s="161" t="s">
        <v>7052</v>
      </c>
    </row>
    <row r="50" spans="1:21">
      <c r="A50" s="161">
        <v>2</v>
      </c>
      <c r="B50" s="161">
        <v>1</v>
      </c>
      <c r="C50" s="161">
        <v>7</v>
      </c>
      <c r="D50" s="161" t="s">
        <v>1293</v>
      </c>
      <c r="E50" s="161" t="s">
        <v>2514</v>
      </c>
      <c r="F50" s="161" t="s">
        <v>1633</v>
      </c>
      <c r="G50" s="161" t="s">
        <v>1480</v>
      </c>
      <c r="H50" s="161" t="s">
        <v>1486</v>
      </c>
      <c r="L50" s="161" t="s">
        <v>7053</v>
      </c>
    </row>
    <row r="51" spans="1:21">
      <c r="A51" s="161">
        <v>2</v>
      </c>
      <c r="B51" s="161">
        <v>1</v>
      </c>
      <c r="C51" s="161">
        <v>8</v>
      </c>
      <c r="D51" s="161" t="s">
        <v>1293</v>
      </c>
      <c r="E51" s="161" t="s">
        <v>2515</v>
      </c>
      <c r="F51" s="161" t="s">
        <v>1633</v>
      </c>
      <c r="G51" s="161" t="s">
        <v>1480</v>
      </c>
      <c r="H51" s="161" t="s">
        <v>1487</v>
      </c>
      <c r="L51" s="161" t="s">
        <v>7054</v>
      </c>
    </row>
    <row r="52" spans="1:21">
      <c r="A52" s="161">
        <v>2</v>
      </c>
      <c r="B52" s="161">
        <v>1</v>
      </c>
      <c r="C52" s="161">
        <v>9</v>
      </c>
      <c r="D52" s="161" t="s">
        <v>1293</v>
      </c>
      <c r="E52" s="161" t="s">
        <v>2516</v>
      </c>
      <c r="F52" s="161" t="s">
        <v>1633</v>
      </c>
      <c r="G52" s="161" t="s">
        <v>1480</v>
      </c>
      <c r="H52" s="161" t="s">
        <v>1488</v>
      </c>
      <c r="L52" s="161" t="s">
        <v>7055</v>
      </c>
    </row>
    <row r="53" spans="1:21">
      <c r="A53" s="161">
        <v>2</v>
      </c>
      <c r="B53" s="161">
        <v>1</v>
      </c>
      <c r="C53" s="161">
        <v>10</v>
      </c>
      <c r="D53" s="161" t="s">
        <v>1293</v>
      </c>
      <c r="E53" s="161" t="s">
        <v>2517</v>
      </c>
      <c r="F53" s="161" t="s">
        <v>16207</v>
      </c>
      <c r="G53" s="161" t="s">
        <v>1480</v>
      </c>
      <c r="H53" s="161" t="s">
        <v>1489</v>
      </c>
      <c r="L53" s="161" t="s">
        <v>7056</v>
      </c>
    </row>
    <row r="54" spans="1:21">
      <c r="A54" s="161">
        <v>2</v>
      </c>
      <c r="B54" s="161">
        <v>1</v>
      </c>
      <c r="C54" s="161">
        <v>11</v>
      </c>
      <c r="D54" s="161" t="s">
        <v>1293</v>
      </c>
      <c r="E54" s="161" t="s">
        <v>2518</v>
      </c>
      <c r="F54" s="161" t="s">
        <v>1633</v>
      </c>
      <c r="G54" s="161" t="s">
        <v>1480</v>
      </c>
      <c r="H54" s="161" t="s">
        <v>1490</v>
      </c>
      <c r="L54" s="161" t="s">
        <v>7057</v>
      </c>
    </row>
    <row r="55" spans="1:21">
      <c r="A55" s="161">
        <v>2</v>
      </c>
      <c r="B55" s="161">
        <v>1</v>
      </c>
      <c r="C55" s="161">
        <v>12</v>
      </c>
      <c r="D55" s="161" t="s">
        <v>1293</v>
      </c>
      <c r="E55" s="161" t="s">
        <v>2519</v>
      </c>
      <c r="F55" s="161" t="s">
        <v>1633</v>
      </c>
      <c r="G55" s="161" t="s">
        <v>1480</v>
      </c>
      <c r="H55" s="161" t="s">
        <v>1491</v>
      </c>
      <c r="L55" s="161" t="s">
        <v>7058</v>
      </c>
    </row>
    <row r="56" spans="1:21">
      <c r="A56" s="161">
        <v>2</v>
      </c>
      <c r="B56" s="161">
        <v>1</v>
      </c>
      <c r="C56" s="161">
        <v>13</v>
      </c>
      <c r="D56" s="161" t="s">
        <v>1293</v>
      </c>
      <c r="E56" s="161" t="s">
        <v>2520</v>
      </c>
      <c r="F56" s="161" t="s">
        <v>1633</v>
      </c>
      <c r="G56" s="161" t="s">
        <v>1480</v>
      </c>
      <c r="H56" s="161" t="s">
        <v>1492</v>
      </c>
      <c r="L56" s="161" t="s">
        <v>7059</v>
      </c>
    </row>
    <row r="57" spans="1:21">
      <c r="A57" s="161">
        <v>2</v>
      </c>
      <c r="B57" s="161">
        <v>1</v>
      </c>
      <c r="C57" s="161">
        <v>14</v>
      </c>
      <c r="D57" s="161" t="s">
        <v>1293</v>
      </c>
      <c r="E57" s="161" t="s">
        <v>2521</v>
      </c>
      <c r="F57" s="161" t="s">
        <v>1633</v>
      </c>
      <c r="G57" s="161" t="s">
        <v>1480</v>
      </c>
      <c r="H57" s="161" t="s">
        <v>1493</v>
      </c>
      <c r="L57" s="161" t="s">
        <v>7331</v>
      </c>
    </row>
    <row r="58" spans="1:21" s="163" customFormat="1">
      <c r="A58" s="161">
        <v>3</v>
      </c>
      <c r="B58" s="161">
        <v>1</v>
      </c>
      <c r="C58" s="161">
        <v>1</v>
      </c>
      <c r="D58" s="161" t="s">
        <v>1294</v>
      </c>
      <c r="E58" s="161" t="s">
        <v>7332</v>
      </c>
      <c r="F58" s="161" t="s">
        <v>1633</v>
      </c>
      <c r="G58" s="161" t="s">
        <v>1494</v>
      </c>
      <c r="H58" s="161" t="s">
        <v>7060</v>
      </c>
      <c r="I58" s="161"/>
      <c r="J58" s="162"/>
      <c r="K58" s="161"/>
      <c r="L58" s="161" t="s">
        <v>7333</v>
      </c>
      <c r="M58" s="161"/>
      <c r="N58" s="161"/>
      <c r="O58" s="161"/>
      <c r="P58" s="161"/>
      <c r="Q58" s="161"/>
      <c r="R58" s="161"/>
      <c r="S58" s="161"/>
      <c r="T58" s="161"/>
      <c r="U58" s="161"/>
    </row>
    <row r="59" spans="1:21">
      <c r="A59" s="161">
        <v>3</v>
      </c>
      <c r="B59" s="161">
        <v>1</v>
      </c>
      <c r="C59" s="161">
        <v>1</v>
      </c>
      <c r="D59" s="161" t="s">
        <v>1294</v>
      </c>
      <c r="E59" s="161" t="s">
        <v>2523</v>
      </c>
      <c r="F59" s="161" t="s">
        <v>1633</v>
      </c>
      <c r="G59" s="161" t="s">
        <v>1494</v>
      </c>
      <c r="H59" s="161" t="s">
        <v>1495</v>
      </c>
      <c r="L59" s="161" t="s">
        <v>7334</v>
      </c>
    </row>
    <row r="60" spans="1:21">
      <c r="A60" s="161">
        <v>3</v>
      </c>
      <c r="B60" s="161">
        <v>1</v>
      </c>
      <c r="C60" s="161">
        <v>2</v>
      </c>
      <c r="D60" s="161" t="s">
        <v>1294</v>
      </c>
      <c r="E60" s="161" t="s">
        <v>2524</v>
      </c>
      <c r="F60" s="161" t="s">
        <v>1633</v>
      </c>
      <c r="G60" s="161" t="s">
        <v>1494</v>
      </c>
      <c r="H60" s="161" t="s">
        <v>1496</v>
      </c>
      <c r="I60" s="161" t="s">
        <v>1628</v>
      </c>
      <c r="L60" s="161" t="s">
        <v>7061</v>
      </c>
    </row>
    <row r="61" spans="1:21">
      <c r="A61" s="161">
        <v>3</v>
      </c>
      <c r="B61" s="161">
        <v>1</v>
      </c>
      <c r="C61" s="161">
        <v>3</v>
      </c>
      <c r="D61" s="161" t="s">
        <v>1294</v>
      </c>
      <c r="E61" s="161" t="s">
        <v>2525</v>
      </c>
      <c r="F61" s="161" t="s">
        <v>1633</v>
      </c>
      <c r="G61" s="161" t="s">
        <v>1494</v>
      </c>
      <c r="H61" s="161" t="s">
        <v>1497</v>
      </c>
      <c r="I61" s="161" t="s">
        <v>61</v>
      </c>
      <c r="L61" s="161" t="s">
        <v>7335</v>
      </c>
    </row>
    <row r="62" spans="1:21">
      <c r="A62" s="161">
        <v>3</v>
      </c>
      <c r="B62" s="161">
        <v>1</v>
      </c>
      <c r="C62" s="161">
        <v>4</v>
      </c>
      <c r="D62" s="161" t="s">
        <v>1294</v>
      </c>
      <c r="E62" s="161" t="s">
        <v>3546</v>
      </c>
      <c r="F62" s="161" t="s">
        <v>1633</v>
      </c>
      <c r="G62" s="161" t="s">
        <v>1494</v>
      </c>
      <c r="H62" s="161" t="s">
        <v>1499</v>
      </c>
      <c r="I62" s="161" t="s">
        <v>15</v>
      </c>
      <c r="L62" s="161" t="s">
        <v>7336</v>
      </c>
      <c r="M62" s="161" t="s">
        <v>7337</v>
      </c>
    </row>
    <row r="63" spans="1:21">
      <c r="A63" s="161">
        <v>3</v>
      </c>
      <c r="B63" s="161">
        <v>1</v>
      </c>
      <c r="C63" s="161">
        <v>5</v>
      </c>
      <c r="D63" s="161" t="s">
        <v>1294</v>
      </c>
      <c r="E63" s="161" t="s">
        <v>2526</v>
      </c>
      <c r="F63" s="161" t="s">
        <v>1633</v>
      </c>
      <c r="G63" s="161" t="s">
        <v>1494</v>
      </c>
      <c r="H63" s="161" t="s">
        <v>1498</v>
      </c>
      <c r="L63" s="161" t="s">
        <v>7062</v>
      </c>
    </row>
    <row r="64" spans="1:21">
      <c r="A64" s="161">
        <v>3</v>
      </c>
      <c r="B64" s="161">
        <v>1</v>
      </c>
      <c r="C64" s="161">
        <v>6</v>
      </c>
      <c r="D64" s="161" t="s">
        <v>1294</v>
      </c>
      <c r="E64" s="161" t="s">
        <v>2527</v>
      </c>
      <c r="F64" s="161" t="s">
        <v>1633</v>
      </c>
      <c r="G64" s="161" t="s">
        <v>1494</v>
      </c>
      <c r="H64" s="161" t="s">
        <v>1500</v>
      </c>
      <c r="L64" s="161" t="s">
        <v>7338</v>
      </c>
    </row>
    <row r="65" spans="1:18">
      <c r="A65" s="161">
        <v>3</v>
      </c>
      <c r="B65" s="161">
        <v>1</v>
      </c>
      <c r="C65" s="161">
        <v>7</v>
      </c>
      <c r="D65" s="161" t="s">
        <v>1294</v>
      </c>
      <c r="E65" s="161" t="s">
        <v>2528</v>
      </c>
      <c r="F65" s="161" t="s">
        <v>1633</v>
      </c>
      <c r="G65" s="161" t="s">
        <v>1494</v>
      </c>
      <c r="H65" s="161" t="s">
        <v>1501</v>
      </c>
      <c r="L65" s="161" t="s">
        <v>7339</v>
      </c>
    </row>
    <row r="66" spans="1:18">
      <c r="A66" s="161">
        <v>3</v>
      </c>
      <c r="B66" s="161">
        <v>1</v>
      </c>
      <c r="C66" s="161">
        <v>8</v>
      </c>
      <c r="D66" s="161" t="s">
        <v>1294</v>
      </c>
      <c r="E66" s="161" t="s">
        <v>2529</v>
      </c>
      <c r="F66" s="161" t="s">
        <v>1633</v>
      </c>
      <c r="G66" s="161" t="s">
        <v>1494</v>
      </c>
      <c r="H66" s="161" t="s">
        <v>1502</v>
      </c>
      <c r="L66" s="161" t="s">
        <v>7340</v>
      </c>
    </row>
    <row r="67" spans="1:18">
      <c r="A67" s="161">
        <v>3</v>
      </c>
      <c r="B67" s="161">
        <v>1</v>
      </c>
      <c r="C67" s="161">
        <v>9</v>
      </c>
      <c r="D67" s="161" t="s">
        <v>1294</v>
      </c>
      <c r="E67" s="161" t="s">
        <v>2530</v>
      </c>
      <c r="F67" s="161" t="s">
        <v>1633</v>
      </c>
      <c r="G67" s="161" t="s">
        <v>1494</v>
      </c>
      <c r="H67" s="161" t="s">
        <v>1503</v>
      </c>
      <c r="L67" s="161" t="s">
        <v>7341</v>
      </c>
    </row>
    <row r="68" spans="1:18">
      <c r="A68" s="161">
        <v>3</v>
      </c>
      <c r="B68" s="161">
        <v>1</v>
      </c>
      <c r="C68" s="161">
        <v>10</v>
      </c>
      <c r="D68" s="161" t="s">
        <v>1294</v>
      </c>
      <c r="E68" s="161" t="s">
        <v>2531</v>
      </c>
      <c r="F68" s="161" t="s">
        <v>1633</v>
      </c>
      <c r="G68" s="161" t="s">
        <v>1494</v>
      </c>
      <c r="H68" s="161" t="s">
        <v>1504</v>
      </c>
      <c r="L68" s="161" t="s">
        <v>7063</v>
      </c>
    </row>
    <row r="69" spans="1:18">
      <c r="A69" s="161">
        <v>3</v>
      </c>
      <c r="B69" s="161">
        <v>1</v>
      </c>
      <c r="C69" s="161">
        <v>11</v>
      </c>
      <c r="D69" s="161" t="s">
        <v>1294</v>
      </c>
      <c r="E69" s="161" t="s">
        <v>2532</v>
      </c>
      <c r="F69" s="161" t="s">
        <v>1633</v>
      </c>
      <c r="G69" s="161" t="s">
        <v>1494</v>
      </c>
      <c r="H69" s="161" t="s">
        <v>1505</v>
      </c>
      <c r="L69" s="161" t="s">
        <v>7064</v>
      </c>
    </row>
    <row r="70" spans="1:18">
      <c r="A70" s="161">
        <v>3</v>
      </c>
      <c r="B70" s="161">
        <v>1</v>
      </c>
      <c r="C70" s="161">
        <v>12</v>
      </c>
      <c r="D70" s="161" t="s">
        <v>1294</v>
      </c>
      <c r="E70" s="161" t="s">
        <v>2533</v>
      </c>
      <c r="F70" s="161" t="s">
        <v>1633</v>
      </c>
      <c r="G70" s="161" t="s">
        <v>1494</v>
      </c>
      <c r="H70" s="161" t="s">
        <v>1506</v>
      </c>
      <c r="L70" s="161" t="s">
        <v>7065</v>
      </c>
    </row>
    <row r="71" spans="1:18">
      <c r="A71" s="161">
        <v>3</v>
      </c>
      <c r="B71" s="161">
        <v>1</v>
      </c>
      <c r="C71" s="161">
        <v>13</v>
      </c>
      <c r="D71" s="161" t="s">
        <v>1294</v>
      </c>
      <c r="E71" s="161" t="s">
        <v>7342</v>
      </c>
      <c r="F71" s="161" t="s">
        <v>1633</v>
      </c>
      <c r="G71" s="161" t="s">
        <v>1494</v>
      </c>
      <c r="H71" s="161" t="s">
        <v>1507</v>
      </c>
      <c r="I71" s="161" t="s">
        <v>1628</v>
      </c>
      <c r="L71" s="161" t="s">
        <v>7343</v>
      </c>
    </row>
    <row r="72" spans="1:18">
      <c r="A72" s="161">
        <v>4</v>
      </c>
      <c r="B72" s="161">
        <v>1</v>
      </c>
      <c r="C72" s="161">
        <v>1</v>
      </c>
      <c r="D72" s="161" t="s">
        <v>1295</v>
      </c>
      <c r="E72" s="161" t="s">
        <v>7344</v>
      </c>
      <c r="F72" s="161" t="s">
        <v>2382</v>
      </c>
      <c r="G72" s="161" t="s">
        <v>7345</v>
      </c>
      <c r="H72" s="161" t="s">
        <v>336</v>
      </c>
      <c r="K72" s="161">
        <v>1</v>
      </c>
      <c r="L72" s="161" t="s">
        <v>7066</v>
      </c>
    </row>
    <row r="73" spans="1:18">
      <c r="A73" s="161">
        <v>4</v>
      </c>
      <c r="B73" s="161">
        <v>1</v>
      </c>
      <c r="C73" s="161">
        <v>2</v>
      </c>
      <c r="D73" s="161" t="s">
        <v>1295</v>
      </c>
      <c r="E73" s="161" t="s">
        <v>10291</v>
      </c>
      <c r="F73" s="161" t="s">
        <v>2382</v>
      </c>
      <c r="G73" s="161" t="s">
        <v>10165</v>
      </c>
      <c r="H73" s="161" t="s">
        <v>10191</v>
      </c>
      <c r="K73" s="161">
        <v>1</v>
      </c>
      <c r="L73" s="161" t="s">
        <v>10292</v>
      </c>
    </row>
    <row r="74" spans="1:18">
      <c r="A74" s="161">
        <v>4</v>
      </c>
      <c r="B74" s="161">
        <v>1</v>
      </c>
      <c r="C74" s="161">
        <v>3</v>
      </c>
      <c r="D74" s="161" t="s">
        <v>1295</v>
      </c>
      <c r="E74" s="161" t="s">
        <v>2535</v>
      </c>
      <c r="F74" s="161" t="s">
        <v>2382</v>
      </c>
      <c r="G74" s="161" t="s">
        <v>7345</v>
      </c>
      <c r="H74" s="161" t="s">
        <v>1511</v>
      </c>
      <c r="I74" s="161" t="s">
        <v>1628</v>
      </c>
      <c r="K74" s="161">
        <v>1</v>
      </c>
      <c r="L74" s="161" t="s">
        <v>7346</v>
      </c>
    </row>
    <row r="75" spans="1:18">
      <c r="A75" s="161">
        <v>4</v>
      </c>
      <c r="B75" s="161">
        <v>1</v>
      </c>
      <c r="C75" s="161">
        <v>4</v>
      </c>
      <c r="D75" s="161" t="s">
        <v>1295</v>
      </c>
      <c r="E75" s="161" t="s">
        <v>10289</v>
      </c>
      <c r="F75" s="161" t="s">
        <v>2382</v>
      </c>
      <c r="G75" s="161" t="s">
        <v>10165</v>
      </c>
      <c r="H75" s="161" t="s">
        <v>10188</v>
      </c>
      <c r="I75" s="161" t="s">
        <v>10137</v>
      </c>
      <c r="K75" s="161">
        <v>1</v>
      </c>
      <c r="L75" s="161" t="s">
        <v>10290</v>
      </c>
    </row>
    <row r="76" spans="1:18">
      <c r="A76" s="161">
        <v>4</v>
      </c>
      <c r="B76" s="161">
        <v>1</v>
      </c>
      <c r="C76" s="161">
        <v>5</v>
      </c>
      <c r="D76" s="161" t="s">
        <v>1295</v>
      </c>
      <c r="E76" s="161" t="s">
        <v>3403</v>
      </c>
      <c r="F76" s="161" t="s">
        <v>2382</v>
      </c>
      <c r="G76" s="161" t="s">
        <v>7345</v>
      </c>
      <c r="H76" s="161" t="s">
        <v>1509</v>
      </c>
      <c r="I76" s="161" t="s">
        <v>1629</v>
      </c>
      <c r="K76" s="161">
        <v>1</v>
      </c>
      <c r="L76" s="161" t="s">
        <v>7347</v>
      </c>
      <c r="M76" s="161" t="s">
        <v>7348</v>
      </c>
      <c r="N76" s="161" t="s">
        <v>12</v>
      </c>
      <c r="O76" s="161" t="s">
        <v>7349</v>
      </c>
      <c r="P76" s="161" t="s">
        <v>11</v>
      </c>
      <c r="Q76" s="161" t="s">
        <v>7350</v>
      </c>
      <c r="R76" s="161" t="s">
        <v>364</v>
      </c>
    </row>
    <row r="77" spans="1:18">
      <c r="A77" s="161">
        <v>4</v>
      </c>
      <c r="B77" s="161">
        <v>1</v>
      </c>
      <c r="C77" s="161">
        <v>6</v>
      </c>
      <c r="D77" s="161" t="s">
        <v>1295</v>
      </c>
      <c r="E77" s="161" t="s">
        <v>10284</v>
      </c>
      <c r="F77" s="161" t="s">
        <v>2382</v>
      </c>
      <c r="G77" s="161" t="s">
        <v>10165</v>
      </c>
      <c r="H77" s="161" t="s">
        <v>10182</v>
      </c>
      <c r="I77" s="161" t="s">
        <v>1629</v>
      </c>
      <c r="K77" s="161">
        <v>1</v>
      </c>
      <c r="L77" s="161" t="s">
        <v>10285</v>
      </c>
      <c r="M77" s="161" t="s">
        <v>10286</v>
      </c>
      <c r="N77" s="161" t="s">
        <v>16015</v>
      </c>
      <c r="O77" s="161" t="s">
        <v>10287</v>
      </c>
      <c r="P77" s="161" t="s">
        <v>16017</v>
      </c>
      <c r="Q77" s="161" t="s">
        <v>10288</v>
      </c>
      <c r="R77" s="161" t="s">
        <v>16018</v>
      </c>
    </row>
    <row r="78" spans="1:18">
      <c r="A78" s="161">
        <v>4</v>
      </c>
      <c r="B78" s="161">
        <v>1</v>
      </c>
      <c r="C78" s="161">
        <v>7</v>
      </c>
      <c r="D78" s="161" t="s">
        <v>1295</v>
      </c>
      <c r="E78" s="161" t="s">
        <v>3404</v>
      </c>
      <c r="F78" s="161" t="s">
        <v>2382</v>
      </c>
      <c r="G78" s="161" t="s">
        <v>7345</v>
      </c>
      <c r="H78" s="161" t="s">
        <v>1510</v>
      </c>
      <c r="I78" s="161" t="s">
        <v>1629</v>
      </c>
      <c r="K78" s="161">
        <v>1</v>
      </c>
      <c r="L78" s="161" t="s">
        <v>10151</v>
      </c>
      <c r="M78" s="161" t="s">
        <v>7351</v>
      </c>
      <c r="N78" s="161" t="s">
        <v>12</v>
      </c>
      <c r="O78" s="161" t="s">
        <v>7352</v>
      </c>
      <c r="P78" s="161" t="s">
        <v>11</v>
      </c>
      <c r="Q78" s="161" t="s">
        <v>7353</v>
      </c>
      <c r="R78" s="161" t="s">
        <v>364</v>
      </c>
    </row>
    <row r="79" spans="1:18">
      <c r="A79" s="161">
        <v>4</v>
      </c>
      <c r="B79" s="161">
        <v>1</v>
      </c>
      <c r="C79" s="161">
        <v>8</v>
      </c>
      <c r="D79" s="161" t="s">
        <v>1295</v>
      </c>
      <c r="E79" s="161" t="s">
        <v>10279</v>
      </c>
      <c r="F79" s="161" t="s">
        <v>2382</v>
      </c>
      <c r="G79" s="161" t="s">
        <v>10165</v>
      </c>
      <c r="H79" s="161" t="s">
        <v>10176</v>
      </c>
      <c r="I79" s="161" t="s">
        <v>1629</v>
      </c>
      <c r="K79" s="161">
        <v>1</v>
      </c>
      <c r="L79" s="161" t="s">
        <v>10280</v>
      </c>
      <c r="M79" s="161" t="s">
        <v>10281</v>
      </c>
      <c r="N79" s="161" t="s">
        <v>16015</v>
      </c>
      <c r="O79" s="161" t="s">
        <v>10282</v>
      </c>
      <c r="P79" s="161" t="s">
        <v>16017</v>
      </c>
      <c r="Q79" s="161" t="s">
        <v>10283</v>
      </c>
      <c r="R79" s="161" t="s">
        <v>16018</v>
      </c>
    </row>
    <row r="80" spans="1:18">
      <c r="A80" s="161">
        <v>4</v>
      </c>
      <c r="B80" s="161">
        <v>1</v>
      </c>
      <c r="C80" s="161">
        <v>9</v>
      </c>
      <c r="D80" s="161" t="s">
        <v>1295</v>
      </c>
      <c r="E80" s="161" t="s">
        <v>2536</v>
      </c>
      <c r="F80" s="161" t="s">
        <v>2382</v>
      </c>
      <c r="G80" s="161" t="s">
        <v>7345</v>
      </c>
      <c r="H80" s="161" t="s">
        <v>338</v>
      </c>
      <c r="I80" s="161" t="s">
        <v>1631</v>
      </c>
      <c r="K80" s="161">
        <v>1</v>
      </c>
      <c r="L80" s="161" t="s">
        <v>7354</v>
      </c>
    </row>
    <row r="81" spans="1:18">
      <c r="A81" s="161">
        <v>4</v>
      </c>
      <c r="B81" s="161">
        <v>1</v>
      </c>
      <c r="C81" s="161">
        <v>10</v>
      </c>
      <c r="D81" s="161" t="s">
        <v>1295</v>
      </c>
      <c r="E81" s="161" t="s">
        <v>10277</v>
      </c>
      <c r="F81" s="161" t="s">
        <v>2382</v>
      </c>
      <c r="G81" s="161" t="s">
        <v>10165</v>
      </c>
      <c r="H81" s="161" t="s">
        <v>10173</v>
      </c>
      <c r="I81" s="161" t="s">
        <v>1630</v>
      </c>
      <c r="K81" s="161">
        <v>1</v>
      </c>
      <c r="L81" s="161" t="s">
        <v>10278</v>
      </c>
    </row>
    <row r="82" spans="1:18">
      <c r="A82" s="161">
        <v>4</v>
      </c>
      <c r="B82" s="161">
        <v>1</v>
      </c>
      <c r="C82" s="161">
        <v>11</v>
      </c>
      <c r="D82" s="161" t="s">
        <v>1295</v>
      </c>
      <c r="E82" s="161" t="s">
        <v>2537</v>
      </c>
      <c r="F82" s="161" t="s">
        <v>2382</v>
      </c>
      <c r="G82" s="161" t="s">
        <v>7345</v>
      </c>
      <c r="H82" s="162" t="s">
        <v>339</v>
      </c>
      <c r="K82" s="161">
        <v>1</v>
      </c>
      <c r="L82" s="161" t="s">
        <v>7355</v>
      </c>
    </row>
    <row r="83" spans="1:18">
      <c r="A83" s="161">
        <v>4</v>
      </c>
      <c r="B83" s="161">
        <v>1</v>
      </c>
      <c r="C83" s="161">
        <v>12</v>
      </c>
      <c r="D83" s="161" t="s">
        <v>1295</v>
      </c>
      <c r="E83" s="161" t="s">
        <v>10275</v>
      </c>
      <c r="F83" s="161" t="s">
        <v>2382</v>
      </c>
      <c r="G83" s="161" t="s">
        <v>10165</v>
      </c>
      <c r="H83" s="162" t="s">
        <v>10170</v>
      </c>
      <c r="K83" s="161">
        <v>1</v>
      </c>
      <c r="L83" s="161" t="s">
        <v>10276</v>
      </c>
    </row>
    <row r="84" spans="1:18">
      <c r="A84" s="161">
        <v>4</v>
      </c>
      <c r="B84" s="161">
        <v>1</v>
      </c>
      <c r="C84" s="161">
        <v>13</v>
      </c>
      <c r="D84" s="161" t="s">
        <v>1295</v>
      </c>
      <c r="E84" s="161" t="s">
        <v>2538</v>
      </c>
      <c r="F84" s="161" t="s">
        <v>2382</v>
      </c>
      <c r="G84" s="161" t="s">
        <v>7345</v>
      </c>
      <c r="H84" s="162" t="s">
        <v>319</v>
      </c>
      <c r="K84" s="161">
        <v>1</v>
      </c>
      <c r="L84" s="161" t="s">
        <v>7356</v>
      </c>
    </row>
    <row r="85" spans="1:18">
      <c r="A85" s="161">
        <v>4</v>
      </c>
      <c r="B85" s="161">
        <v>1</v>
      </c>
      <c r="C85" s="161">
        <v>14</v>
      </c>
      <c r="D85" s="161" t="s">
        <v>1295</v>
      </c>
      <c r="E85" s="161" t="s">
        <v>10273</v>
      </c>
      <c r="F85" s="161" t="s">
        <v>2382</v>
      </c>
      <c r="G85" s="161" t="s">
        <v>10165</v>
      </c>
      <c r="H85" s="162" t="s">
        <v>10167</v>
      </c>
      <c r="K85" s="161">
        <v>1</v>
      </c>
      <c r="L85" s="161" t="s">
        <v>10274</v>
      </c>
    </row>
    <row r="86" spans="1:18">
      <c r="A86" s="161">
        <v>4</v>
      </c>
      <c r="B86" s="161">
        <v>2</v>
      </c>
      <c r="C86" s="161">
        <v>1</v>
      </c>
      <c r="D86" s="161" t="s">
        <v>1295</v>
      </c>
      <c r="E86" s="161" t="s">
        <v>2539</v>
      </c>
      <c r="F86" s="161" t="s">
        <v>2382</v>
      </c>
      <c r="G86" s="161" t="s">
        <v>7345</v>
      </c>
      <c r="H86" s="161" t="s">
        <v>336</v>
      </c>
      <c r="K86" s="161">
        <v>1</v>
      </c>
      <c r="L86" s="161" t="s">
        <v>7357</v>
      </c>
    </row>
    <row r="87" spans="1:18">
      <c r="A87" s="161">
        <v>4</v>
      </c>
      <c r="B87" s="161">
        <v>2</v>
      </c>
      <c r="C87" s="161">
        <v>2</v>
      </c>
      <c r="D87" s="161" t="s">
        <v>1295</v>
      </c>
      <c r="E87" s="161" t="s">
        <v>10271</v>
      </c>
      <c r="F87" s="161" t="s">
        <v>2382</v>
      </c>
      <c r="G87" s="161" t="s">
        <v>10165</v>
      </c>
      <c r="H87" s="161" t="s">
        <v>10191</v>
      </c>
      <c r="K87" s="161">
        <v>1</v>
      </c>
      <c r="L87" s="161" t="s">
        <v>10272</v>
      </c>
    </row>
    <row r="88" spans="1:18">
      <c r="A88" s="161">
        <v>4</v>
      </c>
      <c r="B88" s="161">
        <v>2</v>
      </c>
      <c r="C88" s="161">
        <v>3</v>
      </c>
      <c r="D88" s="161" t="s">
        <v>1295</v>
      </c>
      <c r="E88" s="161" t="s">
        <v>2540</v>
      </c>
      <c r="F88" s="161" t="s">
        <v>2382</v>
      </c>
      <c r="G88" s="161" t="s">
        <v>7345</v>
      </c>
      <c r="H88" s="161" t="s">
        <v>1511</v>
      </c>
      <c r="I88" s="161" t="s">
        <v>1628</v>
      </c>
      <c r="K88" s="161">
        <v>1</v>
      </c>
      <c r="L88" s="161" t="s">
        <v>7358</v>
      </c>
    </row>
    <row r="89" spans="1:18">
      <c r="A89" s="161">
        <v>4</v>
      </c>
      <c r="B89" s="161">
        <v>2</v>
      </c>
      <c r="C89" s="161">
        <v>4</v>
      </c>
      <c r="D89" s="161" t="s">
        <v>1295</v>
      </c>
      <c r="E89" s="161" t="s">
        <v>10269</v>
      </c>
      <c r="F89" s="161" t="s">
        <v>2382</v>
      </c>
      <c r="G89" s="161" t="s">
        <v>10165</v>
      </c>
      <c r="H89" s="161" t="s">
        <v>10188</v>
      </c>
      <c r="I89" s="161" t="s">
        <v>10137</v>
      </c>
      <c r="K89" s="161">
        <v>1</v>
      </c>
      <c r="L89" s="161" t="s">
        <v>10270</v>
      </c>
    </row>
    <row r="90" spans="1:18">
      <c r="A90" s="161">
        <v>4</v>
      </c>
      <c r="B90" s="161">
        <v>2</v>
      </c>
      <c r="C90" s="161">
        <v>5</v>
      </c>
      <c r="D90" s="161" t="s">
        <v>1295</v>
      </c>
      <c r="E90" s="161" t="s">
        <v>3405</v>
      </c>
      <c r="F90" s="161" t="s">
        <v>2382</v>
      </c>
      <c r="G90" s="161" t="s">
        <v>7345</v>
      </c>
      <c r="H90" s="161" t="s">
        <v>1509</v>
      </c>
      <c r="I90" s="161" t="s">
        <v>1629</v>
      </c>
      <c r="K90" s="161">
        <v>1</v>
      </c>
      <c r="L90" s="161" t="s">
        <v>7359</v>
      </c>
      <c r="M90" s="161" t="s">
        <v>7360</v>
      </c>
      <c r="N90" s="161" t="s">
        <v>12</v>
      </c>
      <c r="O90" s="161" t="s">
        <v>7361</v>
      </c>
      <c r="P90" s="161" t="s">
        <v>11</v>
      </c>
      <c r="Q90" s="161" t="s">
        <v>7362</v>
      </c>
      <c r="R90" s="161" t="s">
        <v>364</v>
      </c>
    </row>
    <row r="91" spans="1:18">
      <c r="A91" s="161">
        <v>4</v>
      </c>
      <c r="B91" s="161">
        <v>2</v>
      </c>
      <c r="C91" s="161">
        <v>6</v>
      </c>
      <c r="D91" s="161" t="s">
        <v>1295</v>
      </c>
      <c r="E91" s="161" t="s">
        <v>10264</v>
      </c>
      <c r="F91" s="161" t="s">
        <v>2382</v>
      </c>
      <c r="G91" s="161" t="s">
        <v>10165</v>
      </c>
      <c r="H91" s="161" t="s">
        <v>10182</v>
      </c>
      <c r="I91" s="161" t="s">
        <v>1629</v>
      </c>
      <c r="K91" s="161">
        <v>1</v>
      </c>
      <c r="L91" s="161" t="s">
        <v>10265</v>
      </c>
      <c r="M91" s="161" t="s">
        <v>10266</v>
      </c>
      <c r="N91" s="161" t="s">
        <v>16015</v>
      </c>
      <c r="O91" s="161" t="s">
        <v>10267</v>
      </c>
      <c r="P91" s="161" t="s">
        <v>16017</v>
      </c>
      <c r="Q91" s="161" t="s">
        <v>10268</v>
      </c>
      <c r="R91" s="161" t="s">
        <v>16018</v>
      </c>
    </row>
    <row r="92" spans="1:18">
      <c r="A92" s="161">
        <v>4</v>
      </c>
      <c r="B92" s="161">
        <v>2</v>
      </c>
      <c r="C92" s="161">
        <v>7</v>
      </c>
      <c r="D92" s="161" t="s">
        <v>1295</v>
      </c>
      <c r="E92" s="161" t="s">
        <v>3406</v>
      </c>
      <c r="F92" s="161" t="s">
        <v>2382</v>
      </c>
      <c r="G92" s="161" t="s">
        <v>7345</v>
      </c>
      <c r="H92" s="161" t="s">
        <v>1510</v>
      </c>
      <c r="I92" s="161" t="s">
        <v>1629</v>
      </c>
      <c r="K92" s="161">
        <v>1</v>
      </c>
      <c r="L92" s="161" t="s">
        <v>7363</v>
      </c>
      <c r="M92" s="161" t="s">
        <v>7364</v>
      </c>
      <c r="N92" s="161" t="s">
        <v>12</v>
      </c>
      <c r="O92" s="161" t="s">
        <v>7365</v>
      </c>
      <c r="P92" s="161" t="s">
        <v>11</v>
      </c>
      <c r="Q92" s="161" t="s">
        <v>7366</v>
      </c>
      <c r="R92" s="161" t="s">
        <v>364</v>
      </c>
    </row>
    <row r="93" spans="1:18">
      <c r="A93" s="161">
        <v>4</v>
      </c>
      <c r="B93" s="161">
        <v>2</v>
      </c>
      <c r="C93" s="161">
        <v>8</v>
      </c>
      <c r="D93" s="161" t="s">
        <v>1295</v>
      </c>
      <c r="E93" s="161" t="s">
        <v>10259</v>
      </c>
      <c r="F93" s="161" t="s">
        <v>2382</v>
      </c>
      <c r="G93" s="161" t="s">
        <v>10165</v>
      </c>
      <c r="H93" s="161" t="s">
        <v>10176</v>
      </c>
      <c r="I93" s="161" t="s">
        <v>1629</v>
      </c>
      <c r="K93" s="161">
        <v>1</v>
      </c>
      <c r="L93" s="161" t="s">
        <v>10260</v>
      </c>
      <c r="M93" s="161" t="s">
        <v>10261</v>
      </c>
      <c r="N93" s="161" t="s">
        <v>16015</v>
      </c>
      <c r="O93" s="161" t="s">
        <v>10262</v>
      </c>
      <c r="P93" s="161" t="s">
        <v>16017</v>
      </c>
      <c r="Q93" s="161" t="s">
        <v>10263</v>
      </c>
      <c r="R93" s="161" t="s">
        <v>16018</v>
      </c>
    </row>
    <row r="94" spans="1:18">
      <c r="A94" s="161">
        <v>4</v>
      </c>
      <c r="B94" s="161">
        <v>2</v>
      </c>
      <c r="C94" s="161">
        <v>9</v>
      </c>
      <c r="D94" s="161" t="s">
        <v>1295</v>
      </c>
      <c r="E94" s="161" t="s">
        <v>2541</v>
      </c>
      <c r="F94" s="161" t="s">
        <v>2382</v>
      </c>
      <c r="G94" s="161" t="s">
        <v>7345</v>
      </c>
      <c r="H94" s="161" t="s">
        <v>338</v>
      </c>
      <c r="I94" s="161" t="s">
        <v>1631</v>
      </c>
      <c r="K94" s="161">
        <v>1</v>
      </c>
      <c r="L94" s="161" t="s">
        <v>7367</v>
      </c>
    </row>
    <row r="95" spans="1:18">
      <c r="A95" s="161">
        <v>4</v>
      </c>
      <c r="B95" s="161">
        <v>2</v>
      </c>
      <c r="C95" s="161">
        <v>10</v>
      </c>
      <c r="D95" s="161" t="s">
        <v>1295</v>
      </c>
      <c r="E95" s="161" t="s">
        <v>10257</v>
      </c>
      <c r="F95" s="161" t="s">
        <v>2382</v>
      </c>
      <c r="G95" s="161" t="s">
        <v>10165</v>
      </c>
      <c r="H95" s="161" t="s">
        <v>10173</v>
      </c>
      <c r="I95" s="161" t="s">
        <v>1630</v>
      </c>
      <c r="K95" s="161">
        <v>1</v>
      </c>
      <c r="L95" s="161" t="s">
        <v>10258</v>
      </c>
    </row>
    <row r="96" spans="1:18">
      <c r="A96" s="161">
        <v>4</v>
      </c>
      <c r="B96" s="161">
        <v>2</v>
      </c>
      <c r="C96" s="161">
        <v>11</v>
      </c>
      <c r="D96" s="161" t="s">
        <v>1295</v>
      </c>
      <c r="E96" s="161" t="s">
        <v>2542</v>
      </c>
      <c r="F96" s="161" t="s">
        <v>2382</v>
      </c>
      <c r="G96" s="161" t="s">
        <v>7345</v>
      </c>
      <c r="H96" s="162" t="s">
        <v>339</v>
      </c>
      <c r="K96" s="161">
        <v>1</v>
      </c>
      <c r="L96" s="161" t="s">
        <v>7368</v>
      </c>
    </row>
    <row r="97" spans="1:18">
      <c r="A97" s="161">
        <v>4</v>
      </c>
      <c r="B97" s="161">
        <v>2</v>
      </c>
      <c r="C97" s="161">
        <v>12</v>
      </c>
      <c r="D97" s="161" t="s">
        <v>1295</v>
      </c>
      <c r="E97" s="161" t="s">
        <v>10255</v>
      </c>
      <c r="F97" s="161" t="s">
        <v>2382</v>
      </c>
      <c r="G97" s="161" t="s">
        <v>10165</v>
      </c>
      <c r="H97" s="162" t="s">
        <v>10170</v>
      </c>
      <c r="K97" s="161">
        <v>1</v>
      </c>
      <c r="L97" s="161" t="s">
        <v>10256</v>
      </c>
    </row>
    <row r="98" spans="1:18">
      <c r="A98" s="161">
        <v>4</v>
      </c>
      <c r="B98" s="161">
        <v>2</v>
      </c>
      <c r="C98" s="161">
        <v>13</v>
      </c>
      <c r="D98" s="161" t="s">
        <v>1295</v>
      </c>
      <c r="E98" s="161" t="s">
        <v>2543</v>
      </c>
      <c r="F98" s="161" t="s">
        <v>2382</v>
      </c>
      <c r="G98" s="161" t="s">
        <v>7345</v>
      </c>
      <c r="H98" s="162" t="s">
        <v>319</v>
      </c>
      <c r="K98" s="161">
        <v>1</v>
      </c>
      <c r="L98" s="161" t="s">
        <v>7369</v>
      </c>
    </row>
    <row r="99" spans="1:18">
      <c r="A99" s="161">
        <v>4</v>
      </c>
      <c r="B99" s="161">
        <v>2</v>
      </c>
      <c r="C99" s="161">
        <v>14</v>
      </c>
      <c r="D99" s="161" t="s">
        <v>1295</v>
      </c>
      <c r="E99" s="161" t="s">
        <v>10253</v>
      </c>
      <c r="F99" s="161" t="s">
        <v>2382</v>
      </c>
      <c r="G99" s="161" t="s">
        <v>10165</v>
      </c>
      <c r="H99" s="162" t="s">
        <v>10167</v>
      </c>
      <c r="K99" s="161">
        <v>1</v>
      </c>
      <c r="L99" s="161" t="s">
        <v>10254</v>
      </c>
    </row>
    <row r="100" spans="1:18">
      <c r="A100" s="161">
        <v>4</v>
      </c>
      <c r="B100" s="161">
        <v>3</v>
      </c>
      <c r="C100" s="161">
        <v>1</v>
      </c>
      <c r="D100" s="161" t="s">
        <v>1295</v>
      </c>
      <c r="E100" s="161" t="s">
        <v>2544</v>
      </c>
      <c r="F100" s="161" t="s">
        <v>2382</v>
      </c>
      <c r="G100" s="161" t="s">
        <v>7345</v>
      </c>
      <c r="H100" s="161" t="s">
        <v>336</v>
      </c>
      <c r="K100" s="161">
        <v>1</v>
      </c>
      <c r="L100" s="161" t="s">
        <v>7370</v>
      </c>
    </row>
    <row r="101" spans="1:18">
      <c r="A101" s="161">
        <v>4</v>
      </c>
      <c r="B101" s="161">
        <v>3</v>
      </c>
      <c r="C101" s="161">
        <v>2</v>
      </c>
      <c r="D101" s="161" t="s">
        <v>1295</v>
      </c>
      <c r="E101" s="161" t="s">
        <v>10251</v>
      </c>
      <c r="F101" s="161" t="s">
        <v>2382</v>
      </c>
      <c r="G101" s="161" t="s">
        <v>10165</v>
      </c>
      <c r="H101" s="161" t="s">
        <v>10191</v>
      </c>
      <c r="K101" s="161">
        <v>1</v>
      </c>
      <c r="L101" s="161" t="s">
        <v>10252</v>
      </c>
    </row>
    <row r="102" spans="1:18">
      <c r="A102" s="161">
        <v>4</v>
      </c>
      <c r="B102" s="161">
        <v>3</v>
      </c>
      <c r="C102" s="161">
        <v>3</v>
      </c>
      <c r="D102" s="161" t="s">
        <v>1295</v>
      </c>
      <c r="E102" s="161" t="s">
        <v>2545</v>
      </c>
      <c r="F102" s="161" t="s">
        <v>2382</v>
      </c>
      <c r="G102" s="161" t="s">
        <v>7345</v>
      </c>
      <c r="H102" s="161" t="s">
        <v>1511</v>
      </c>
      <c r="I102" s="161" t="s">
        <v>1628</v>
      </c>
      <c r="K102" s="161">
        <v>1</v>
      </c>
      <c r="L102" s="161" t="s">
        <v>7371</v>
      </c>
    </row>
    <row r="103" spans="1:18">
      <c r="A103" s="161">
        <v>4</v>
      </c>
      <c r="B103" s="161">
        <v>3</v>
      </c>
      <c r="C103" s="161">
        <v>4</v>
      </c>
      <c r="D103" s="161" t="s">
        <v>1295</v>
      </c>
      <c r="E103" s="161" t="s">
        <v>10249</v>
      </c>
      <c r="F103" s="161" t="s">
        <v>2382</v>
      </c>
      <c r="G103" s="161" t="s">
        <v>10165</v>
      </c>
      <c r="H103" s="161" t="s">
        <v>10188</v>
      </c>
      <c r="I103" s="161" t="s">
        <v>10137</v>
      </c>
      <c r="K103" s="161">
        <v>1</v>
      </c>
      <c r="L103" s="161" t="s">
        <v>10250</v>
      </c>
    </row>
    <row r="104" spans="1:18">
      <c r="A104" s="161">
        <v>4</v>
      </c>
      <c r="B104" s="161">
        <v>3</v>
      </c>
      <c r="C104" s="161">
        <v>5</v>
      </c>
      <c r="D104" s="161" t="s">
        <v>1295</v>
      </c>
      <c r="E104" s="161" t="s">
        <v>3407</v>
      </c>
      <c r="F104" s="161" t="s">
        <v>2382</v>
      </c>
      <c r="G104" s="161" t="s">
        <v>7345</v>
      </c>
      <c r="H104" s="161" t="s">
        <v>1509</v>
      </c>
      <c r="I104" s="161" t="s">
        <v>1629</v>
      </c>
      <c r="K104" s="161">
        <v>1</v>
      </c>
      <c r="L104" s="161" t="s">
        <v>7372</v>
      </c>
      <c r="M104" s="161" t="s">
        <v>7373</v>
      </c>
      <c r="N104" s="161" t="s">
        <v>12</v>
      </c>
      <c r="O104" s="161" t="s">
        <v>7374</v>
      </c>
      <c r="P104" s="161" t="s">
        <v>11</v>
      </c>
      <c r="Q104" s="161" t="s">
        <v>7375</v>
      </c>
      <c r="R104" s="161" t="s">
        <v>364</v>
      </c>
    </row>
    <row r="105" spans="1:18">
      <c r="A105" s="161">
        <v>4</v>
      </c>
      <c r="B105" s="161">
        <v>3</v>
      </c>
      <c r="C105" s="161">
        <v>6</v>
      </c>
      <c r="D105" s="161" t="s">
        <v>1295</v>
      </c>
      <c r="E105" s="161" t="s">
        <v>10244</v>
      </c>
      <c r="F105" s="161" t="s">
        <v>2382</v>
      </c>
      <c r="G105" s="161" t="s">
        <v>10165</v>
      </c>
      <c r="H105" s="161" t="s">
        <v>10182</v>
      </c>
      <c r="I105" s="161" t="s">
        <v>1629</v>
      </c>
      <c r="K105" s="161">
        <v>1</v>
      </c>
      <c r="L105" s="161" t="s">
        <v>10245</v>
      </c>
      <c r="M105" s="161" t="s">
        <v>10246</v>
      </c>
      <c r="N105" s="161" t="s">
        <v>16015</v>
      </c>
      <c r="O105" s="161" t="s">
        <v>10247</v>
      </c>
      <c r="P105" s="161" t="s">
        <v>16017</v>
      </c>
      <c r="Q105" s="161" t="s">
        <v>10248</v>
      </c>
      <c r="R105" s="161" t="s">
        <v>16018</v>
      </c>
    </row>
    <row r="106" spans="1:18">
      <c r="A106" s="161">
        <v>4</v>
      </c>
      <c r="B106" s="161">
        <v>3</v>
      </c>
      <c r="C106" s="161">
        <v>7</v>
      </c>
      <c r="D106" s="161" t="s">
        <v>1295</v>
      </c>
      <c r="E106" s="161" t="s">
        <v>3408</v>
      </c>
      <c r="F106" s="161" t="s">
        <v>2382</v>
      </c>
      <c r="G106" s="161" t="s">
        <v>7345</v>
      </c>
      <c r="H106" s="161" t="s">
        <v>1510</v>
      </c>
      <c r="I106" s="161" t="s">
        <v>1629</v>
      </c>
      <c r="K106" s="161">
        <v>1</v>
      </c>
      <c r="L106" s="161" t="s">
        <v>7376</v>
      </c>
      <c r="M106" s="161" t="s">
        <v>7377</v>
      </c>
      <c r="N106" s="161" t="s">
        <v>12</v>
      </c>
      <c r="O106" s="161" t="s">
        <v>7378</v>
      </c>
      <c r="P106" s="161" t="s">
        <v>11</v>
      </c>
      <c r="Q106" s="161" t="s">
        <v>7379</v>
      </c>
      <c r="R106" s="161" t="s">
        <v>364</v>
      </c>
    </row>
    <row r="107" spans="1:18">
      <c r="A107" s="161">
        <v>4</v>
      </c>
      <c r="B107" s="161">
        <v>3</v>
      </c>
      <c r="C107" s="161">
        <v>8</v>
      </c>
      <c r="D107" s="161" t="s">
        <v>1295</v>
      </c>
      <c r="E107" s="161" t="s">
        <v>10239</v>
      </c>
      <c r="F107" s="161" t="s">
        <v>2382</v>
      </c>
      <c r="G107" s="161" t="s">
        <v>10165</v>
      </c>
      <c r="H107" s="161" t="s">
        <v>10176</v>
      </c>
      <c r="I107" s="161" t="s">
        <v>1629</v>
      </c>
      <c r="K107" s="161">
        <v>1</v>
      </c>
      <c r="L107" s="161" t="s">
        <v>10240</v>
      </c>
      <c r="M107" s="161" t="s">
        <v>10241</v>
      </c>
      <c r="N107" s="161" t="s">
        <v>16015</v>
      </c>
      <c r="O107" s="161" t="s">
        <v>10242</v>
      </c>
      <c r="P107" s="161" t="s">
        <v>16017</v>
      </c>
      <c r="Q107" s="161" t="s">
        <v>10243</v>
      </c>
      <c r="R107" s="161" t="s">
        <v>16018</v>
      </c>
    </row>
    <row r="108" spans="1:18">
      <c r="A108" s="161">
        <v>4</v>
      </c>
      <c r="B108" s="161">
        <v>3</v>
      </c>
      <c r="C108" s="161">
        <v>9</v>
      </c>
      <c r="D108" s="161" t="s">
        <v>1295</v>
      </c>
      <c r="E108" s="161" t="s">
        <v>2546</v>
      </c>
      <c r="F108" s="161" t="s">
        <v>2382</v>
      </c>
      <c r="G108" s="161" t="s">
        <v>7345</v>
      </c>
      <c r="H108" s="161" t="s">
        <v>338</v>
      </c>
      <c r="I108" s="161" t="s">
        <v>1631</v>
      </c>
      <c r="K108" s="161">
        <v>1</v>
      </c>
      <c r="L108" s="161" t="s">
        <v>7380</v>
      </c>
    </row>
    <row r="109" spans="1:18">
      <c r="A109" s="161">
        <v>4</v>
      </c>
      <c r="B109" s="161">
        <v>3</v>
      </c>
      <c r="C109" s="161">
        <v>10</v>
      </c>
      <c r="D109" s="161" t="s">
        <v>1295</v>
      </c>
      <c r="E109" s="161" t="s">
        <v>10237</v>
      </c>
      <c r="F109" s="161" t="s">
        <v>2382</v>
      </c>
      <c r="G109" s="161" t="s">
        <v>10165</v>
      </c>
      <c r="H109" s="161" t="s">
        <v>10173</v>
      </c>
      <c r="I109" s="161" t="s">
        <v>1630</v>
      </c>
      <c r="K109" s="161">
        <v>1</v>
      </c>
      <c r="L109" s="161" t="s">
        <v>10238</v>
      </c>
    </row>
    <row r="110" spans="1:18">
      <c r="A110" s="161">
        <v>4</v>
      </c>
      <c r="B110" s="161">
        <v>3</v>
      </c>
      <c r="C110" s="161">
        <v>11</v>
      </c>
      <c r="D110" s="161" t="s">
        <v>1295</v>
      </c>
      <c r="E110" s="161" t="s">
        <v>2547</v>
      </c>
      <c r="F110" s="161" t="s">
        <v>2382</v>
      </c>
      <c r="G110" s="161" t="s">
        <v>7345</v>
      </c>
      <c r="H110" s="162" t="s">
        <v>339</v>
      </c>
      <c r="K110" s="161">
        <v>1</v>
      </c>
      <c r="L110" s="161" t="s">
        <v>7381</v>
      </c>
    </row>
    <row r="111" spans="1:18">
      <c r="A111" s="161">
        <v>4</v>
      </c>
      <c r="B111" s="161">
        <v>3</v>
      </c>
      <c r="C111" s="161">
        <v>12</v>
      </c>
      <c r="D111" s="161" t="s">
        <v>1295</v>
      </c>
      <c r="E111" s="161" t="s">
        <v>10235</v>
      </c>
      <c r="F111" s="161" t="s">
        <v>2382</v>
      </c>
      <c r="G111" s="161" t="s">
        <v>10165</v>
      </c>
      <c r="H111" s="162" t="s">
        <v>10170</v>
      </c>
      <c r="K111" s="161">
        <v>1</v>
      </c>
      <c r="L111" s="161" t="s">
        <v>10236</v>
      </c>
    </row>
    <row r="112" spans="1:18">
      <c r="A112" s="161">
        <v>4</v>
      </c>
      <c r="B112" s="161">
        <v>3</v>
      </c>
      <c r="C112" s="161">
        <v>13</v>
      </c>
      <c r="D112" s="161" t="s">
        <v>1295</v>
      </c>
      <c r="E112" s="161" t="s">
        <v>2548</v>
      </c>
      <c r="F112" s="161" t="s">
        <v>2382</v>
      </c>
      <c r="G112" s="161" t="s">
        <v>7345</v>
      </c>
      <c r="H112" s="162" t="s">
        <v>319</v>
      </c>
      <c r="K112" s="161">
        <v>1</v>
      </c>
      <c r="L112" s="161" t="s">
        <v>7382</v>
      </c>
    </row>
    <row r="113" spans="1:18">
      <c r="A113" s="161">
        <v>4</v>
      </c>
      <c r="B113" s="161">
        <v>3</v>
      </c>
      <c r="C113" s="161">
        <v>14</v>
      </c>
      <c r="D113" s="161" t="s">
        <v>1295</v>
      </c>
      <c r="E113" s="161" t="s">
        <v>10233</v>
      </c>
      <c r="F113" s="161" t="s">
        <v>2382</v>
      </c>
      <c r="G113" s="161" t="s">
        <v>10165</v>
      </c>
      <c r="H113" s="162" t="s">
        <v>10167</v>
      </c>
      <c r="K113" s="161">
        <v>1</v>
      </c>
      <c r="L113" s="161" t="s">
        <v>10234</v>
      </c>
    </row>
    <row r="114" spans="1:18">
      <c r="A114" s="161">
        <v>4</v>
      </c>
      <c r="B114" s="161">
        <v>4</v>
      </c>
      <c r="C114" s="161">
        <v>1</v>
      </c>
      <c r="D114" s="161" t="s">
        <v>1295</v>
      </c>
      <c r="E114" s="161" t="s">
        <v>2549</v>
      </c>
      <c r="F114" s="161" t="s">
        <v>2382</v>
      </c>
      <c r="G114" s="161" t="s">
        <v>7345</v>
      </c>
      <c r="H114" s="161" t="s">
        <v>336</v>
      </c>
      <c r="K114" s="161">
        <v>1</v>
      </c>
      <c r="L114" s="161" t="s">
        <v>7383</v>
      </c>
    </row>
    <row r="115" spans="1:18">
      <c r="A115" s="161">
        <v>4</v>
      </c>
      <c r="B115" s="161">
        <v>4</v>
      </c>
      <c r="C115" s="161">
        <v>2</v>
      </c>
      <c r="D115" s="161" t="s">
        <v>1295</v>
      </c>
      <c r="E115" s="161" t="s">
        <v>10231</v>
      </c>
      <c r="F115" s="161" t="s">
        <v>2382</v>
      </c>
      <c r="G115" s="161" t="s">
        <v>10165</v>
      </c>
      <c r="H115" s="161" t="s">
        <v>10191</v>
      </c>
      <c r="K115" s="161">
        <v>1</v>
      </c>
      <c r="L115" s="161" t="s">
        <v>10232</v>
      </c>
    </row>
    <row r="116" spans="1:18">
      <c r="A116" s="161">
        <v>4</v>
      </c>
      <c r="B116" s="161">
        <v>4</v>
      </c>
      <c r="C116" s="161">
        <v>3</v>
      </c>
      <c r="D116" s="161" t="s">
        <v>1295</v>
      </c>
      <c r="E116" s="161" t="s">
        <v>2550</v>
      </c>
      <c r="F116" s="161" t="s">
        <v>2382</v>
      </c>
      <c r="G116" s="161" t="s">
        <v>7345</v>
      </c>
      <c r="H116" s="161" t="s">
        <v>1511</v>
      </c>
      <c r="I116" s="161" t="s">
        <v>1628</v>
      </c>
      <c r="K116" s="161">
        <v>1</v>
      </c>
      <c r="L116" s="161" t="s">
        <v>7384</v>
      </c>
    </row>
    <row r="117" spans="1:18">
      <c r="A117" s="161">
        <v>4</v>
      </c>
      <c r="B117" s="161">
        <v>4</v>
      </c>
      <c r="C117" s="161">
        <v>4</v>
      </c>
      <c r="D117" s="161" t="s">
        <v>1295</v>
      </c>
      <c r="E117" s="161" t="s">
        <v>10229</v>
      </c>
      <c r="F117" s="161" t="s">
        <v>2382</v>
      </c>
      <c r="G117" s="161" t="s">
        <v>10165</v>
      </c>
      <c r="H117" s="161" t="s">
        <v>10188</v>
      </c>
      <c r="I117" s="161" t="s">
        <v>10137</v>
      </c>
      <c r="K117" s="161">
        <v>1</v>
      </c>
      <c r="L117" s="161" t="s">
        <v>10230</v>
      </c>
    </row>
    <row r="118" spans="1:18">
      <c r="A118" s="161">
        <v>4</v>
      </c>
      <c r="B118" s="161">
        <v>4</v>
      </c>
      <c r="C118" s="161">
        <v>5</v>
      </c>
      <c r="D118" s="161" t="s">
        <v>1295</v>
      </c>
      <c r="E118" s="161" t="s">
        <v>3409</v>
      </c>
      <c r="F118" s="161" t="s">
        <v>2382</v>
      </c>
      <c r="G118" s="161" t="s">
        <v>7345</v>
      </c>
      <c r="H118" s="161" t="s">
        <v>1509</v>
      </c>
      <c r="I118" s="161" t="s">
        <v>1629</v>
      </c>
      <c r="K118" s="161">
        <v>1</v>
      </c>
      <c r="L118" s="161" t="s">
        <v>7385</v>
      </c>
      <c r="M118" s="161" t="s">
        <v>7386</v>
      </c>
      <c r="N118" s="161" t="s">
        <v>12</v>
      </c>
      <c r="O118" s="161" t="s">
        <v>7387</v>
      </c>
      <c r="P118" s="161" t="s">
        <v>11</v>
      </c>
      <c r="Q118" s="161" t="s">
        <v>7388</v>
      </c>
      <c r="R118" s="161" t="s">
        <v>364</v>
      </c>
    </row>
    <row r="119" spans="1:18">
      <c r="A119" s="161">
        <v>4</v>
      </c>
      <c r="B119" s="161">
        <v>4</v>
      </c>
      <c r="C119" s="161">
        <v>6</v>
      </c>
      <c r="D119" s="161" t="s">
        <v>1295</v>
      </c>
      <c r="E119" s="161" t="s">
        <v>10224</v>
      </c>
      <c r="F119" s="161" t="s">
        <v>2382</v>
      </c>
      <c r="G119" s="161" t="s">
        <v>10165</v>
      </c>
      <c r="H119" s="161" t="s">
        <v>10182</v>
      </c>
      <c r="I119" s="161" t="s">
        <v>1629</v>
      </c>
      <c r="K119" s="161">
        <v>1</v>
      </c>
      <c r="L119" s="161" t="s">
        <v>10225</v>
      </c>
      <c r="M119" s="161" t="s">
        <v>10226</v>
      </c>
      <c r="N119" s="161" t="s">
        <v>16015</v>
      </c>
      <c r="O119" s="161" t="s">
        <v>10227</v>
      </c>
      <c r="P119" s="161" t="s">
        <v>16017</v>
      </c>
      <c r="Q119" s="161" t="s">
        <v>10228</v>
      </c>
      <c r="R119" s="161" t="s">
        <v>16018</v>
      </c>
    </row>
    <row r="120" spans="1:18">
      <c r="A120" s="161">
        <v>4</v>
      </c>
      <c r="B120" s="161">
        <v>4</v>
      </c>
      <c r="C120" s="161">
        <v>7</v>
      </c>
      <c r="D120" s="161" t="s">
        <v>1295</v>
      </c>
      <c r="E120" s="161" t="s">
        <v>3410</v>
      </c>
      <c r="F120" s="161" t="s">
        <v>2382</v>
      </c>
      <c r="G120" s="161" t="s">
        <v>7345</v>
      </c>
      <c r="H120" s="161" t="s">
        <v>1510</v>
      </c>
      <c r="I120" s="161" t="s">
        <v>1629</v>
      </c>
      <c r="K120" s="161">
        <v>1</v>
      </c>
      <c r="L120" s="161" t="s">
        <v>7389</v>
      </c>
      <c r="M120" s="161" t="s">
        <v>7390</v>
      </c>
      <c r="N120" s="161" t="s">
        <v>12</v>
      </c>
      <c r="O120" s="161" t="s">
        <v>7391</v>
      </c>
      <c r="P120" s="161" t="s">
        <v>11</v>
      </c>
      <c r="Q120" s="161" t="s">
        <v>7392</v>
      </c>
      <c r="R120" s="161" t="s">
        <v>364</v>
      </c>
    </row>
    <row r="121" spans="1:18">
      <c r="A121" s="161">
        <v>4</v>
      </c>
      <c r="B121" s="161">
        <v>4</v>
      </c>
      <c r="C121" s="161">
        <v>8</v>
      </c>
      <c r="D121" s="161" t="s">
        <v>1295</v>
      </c>
      <c r="E121" s="161" t="s">
        <v>10219</v>
      </c>
      <c r="F121" s="161" t="s">
        <v>2382</v>
      </c>
      <c r="G121" s="161" t="s">
        <v>10165</v>
      </c>
      <c r="H121" s="161" t="s">
        <v>10176</v>
      </c>
      <c r="I121" s="161" t="s">
        <v>1629</v>
      </c>
      <c r="K121" s="161">
        <v>1</v>
      </c>
      <c r="L121" s="161" t="s">
        <v>10220</v>
      </c>
      <c r="M121" s="161" t="s">
        <v>10221</v>
      </c>
      <c r="N121" s="161" t="s">
        <v>16015</v>
      </c>
      <c r="O121" s="161" t="s">
        <v>10222</v>
      </c>
      <c r="P121" s="161" t="s">
        <v>16017</v>
      </c>
      <c r="Q121" s="161" t="s">
        <v>10223</v>
      </c>
      <c r="R121" s="161" t="s">
        <v>16018</v>
      </c>
    </row>
    <row r="122" spans="1:18">
      <c r="A122" s="161">
        <v>4</v>
      </c>
      <c r="B122" s="161">
        <v>4</v>
      </c>
      <c r="C122" s="161">
        <v>9</v>
      </c>
      <c r="D122" s="161" t="s">
        <v>1295</v>
      </c>
      <c r="E122" s="161" t="s">
        <v>2551</v>
      </c>
      <c r="F122" s="161" t="s">
        <v>2382</v>
      </c>
      <c r="G122" s="161" t="s">
        <v>7345</v>
      </c>
      <c r="H122" s="161" t="s">
        <v>338</v>
      </c>
      <c r="I122" s="161" t="s">
        <v>1631</v>
      </c>
      <c r="K122" s="161">
        <v>1</v>
      </c>
      <c r="L122" s="161" t="s">
        <v>7393</v>
      </c>
    </row>
    <row r="123" spans="1:18">
      <c r="A123" s="161">
        <v>4</v>
      </c>
      <c r="B123" s="161">
        <v>4</v>
      </c>
      <c r="C123" s="161">
        <v>10</v>
      </c>
      <c r="D123" s="161" t="s">
        <v>1295</v>
      </c>
      <c r="E123" s="161" t="s">
        <v>10217</v>
      </c>
      <c r="F123" s="161" t="s">
        <v>2382</v>
      </c>
      <c r="G123" s="161" t="s">
        <v>10165</v>
      </c>
      <c r="H123" s="161" t="s">
        <v>10173</v>
      </c>
      <c r="I123" s="161" t="s">
        <v>1630</v>
      </c>
      <c r="K123" s="161">
        <v>1</v>
      </c>
      <c r="L123" s="161" t="s">
        <v>10218</v>
      </c>
    </row>
    <row r="124" spans="1:18">
      <c r="A124" s="161">
        <v>4</v>
      </c>
      <c r="B124" s="161">
        <v>4</v>
      </c>
      <c r="C124" s="161">
        <v>11</v>
      </c>
      <c r="D124" s="161" t="s">
        <v>1295</v>
      </c>
      <c r="E124" s="161" t="s">
        <v>2552</v>
      </c>
      <c r="F124" s="161" t="s">
        <v>2382</v>
      </c>
      <c r="G124" s="161" t="s">
        <v>7345</v>
      </c>
      <c r="H124" s="162" t="s">
        <v>339</v>
      </c>
      <c r="K124" s="161">
        <v>1</v>
      </c>
      <c r="L124" s="161" t="s">
        <v>7394</v>
      </c>
    </row>
    <row r="125" spans="1:18">
      <c r="A125" s="161">
        <v>4</v>
      </c>
      <c r="B125" s="161">
        <v>4</v>
      </c>
      <c r="C125" s="161">
        <v>12</v>
      </c>
      <c r="D125" s="161" t="s">
        <v>1295</v>
      </c>
      <c r="E125" s="161" t="s">
        <v>10215</v>
      </c>
      <c r="F125" s="161" t="s">
        <v>2382</v>
      </c>
      <c r="G125" s="161" t="s">
        <v>10165</v>
      </c>
      <c r="H125" s="162" t="s">
        <v>10170</v>
      </c>
      <c r="K125" s="161">
        <v>1</v>
      </c>
      <c r="L125" s="161" t="s">
        <v>10216</v>
      </c>
    </row>
    <row r="126" spans="1:18">
      <c r="A126" s="161">
        <v>4</v>
      </c>
      <c r="B126" s="161">
        <v>4</v>
      </c>
      <c r="C126" s="161">
        <v>13</v>
      </c>
      <c r="D126" s="161" t="s">
        <v>1295</v>
      </c>
      <c r="E126" s="161" t="s">
        <v>2553</v>
      </c>
      <c r="F126" s="161" t="s">
        <v>2382</v>
      </c>
      <c r="G126" s="161" t="s">
        <v>7345</v>
      </c>
      <c r="H126" s="162" t="s">
        <v>319</v>
      </c>
      <c r="K126" s="161">
        <v>1</v>
      </c>
      <c r="L126" s="161" t="s">
        <v>7395</v>
      </c>
    </row>
    <row r="127" spans="1:18">
      <c r="A127" s="161">
        <v>4</v>
      </c>
      <c r="B127" s="161">
        <v>4</v>
      </c>
      <c r="C127" s="161">
        <v>14</v>
      </c>
      <c r="D127" s="161" t="s">
        <v>1295</v>
      </c>
      <c r="E127" s="161" t="s">
        <v>10213</v>
      </c>
      <c r="F127" s="161" t="s">
        <v>2382</v>
      </c>
      <c r="G127" s="161" t="s">
        <v>10165</v>
      </c>
      <c r="H127" s="162" t="s">
        <v>10167</v>
      </c>
      <c r="K127" s="161">
        <v>1</v>
      </c>
      <c r="L127" s="161" t="s">
        <v>10214</v>
      </c>
    </row>
    <row r="128" spans="1:18">
      <c r="A128" s="161">
        <v>4</v>
      </c>
      <c r="B128" s="161">
        <v>5</v>
      </c>
      <c r="C128" s="161">
        <v>1</v>
      </c>
      <c r="D128" s="161" t="s">
        <v>1295</v>
      </c>
      <c r="E128" s="161" t="s">
        <v>2554</v>
      </c>
      <c r="F128" s="161" t="s">
        <v>2382</v>
      </c>
      <c r="G128" s="161" t="s">
        <v>7345</v>
      </c>
      <c r="H128" s="161" t="s">
        <v>336</v>
      </c>
      <c r="K128" s="161">
        <v>1</v>
      </c>
      <c r="L128" s="161" t="s">
        <v>7396</v>
      </c>
    </row>
    <row r="129" spans="1:18">
      <c r="A129" s="161">
        <v>4</v>
      </c>
      <c r="B129" s="161">
        <v>5</v>
      </c>
      <c r="C129" s="161">
        <v>2</v>
      </c>
      <c r="D129" s="161" t="s">
        <v>1295</v>
      </c>
      <c r="E129" s="161" t="s">
        <v>10211</v>
      </c>
      <c r="F129" s="161" t="s">
        <v>2382</v>
      </c>
      <c r="G129" s="161" t="s">
        <v>10165</v>
      </c>
      <c r="H129" s="161" t="s">
        <v>10191</v>
      </c>
      <c r="K129" s="161">
        <v>1</v>
      </c>
      <c r="L129" s="161" t="s">
        <v>10212</v>
      </c>
    </row>
    <row r="130" spans="1:18">
      <c r="A130" s="161">
        <v>4</v>
      </c>
      <c r="B130" s="161">
        <v>5</v>
      </c>
      <c r="C130" s="161">
        <v>3</v>
      </c>
      <c r="D130" s="161" t="s">
        <v>1295</v>
      </c>
      <c r="E130" s="161" t="s">
        <v>2555</v>
      </c>
      <c r="F130" s="161" t="s">
        <v>2382</v>
      </c>
      <c r="G130" s="161" t="s">
        <v>7345</v>
      </c>
      <c r="H130" s="161" t="s">
        <v>1511</v>
      </c>
      <c r="I130" s="161" t="s">
        <v>1628</v>
      </c>
      <c r="K130" s="161">
        <v>1</v>
      </c>
      <c r="L130" s="161" t="s">
        <v>7397</v>
      </c>
    </row>
    <row r="131" spans="1:18">
      <c r="A131" s="161">
        <v>4</v>
      </c>
      <c r="B131" s="161">
        <v>5</v>
      </c>
      <c r="C131" s="161">
        <v>4</v>
      </c>
      <c r="D131" s="161" t="s">
        <v>1295</v>
      </c>
      <c r="E131" s="161" t="s">
        <v>10209</v>
      </c>
      <c r="F131" s="161" t="s">
        <v>2382</v>
      </c>
      <c r="G131" s="161" t="s">
        <v>10165</v>
      </c>
      <c r="H131" s="161" t="s">
        <v>10188</v>
      </c>
      <c r="I131" s="161" t="s">
        <v>10137</v>
      </c>
      <c r="K131" s="161">
        <v>1</v>
      </c>
      <c r="L131" s="161" t="s">
        <v>10210</v>
      </c>
    </row>
    <row r="132" spans="1:18">
      <c r="A132" s="161">
        <v>4</v>
      </c>
      <c r="B132" s="161">
        <v>5</v>
      </c>
      <c r="C132" s="161">
        <v>5</v>
      </c>
      <c r="D132" s="161" t="s">
        <v>1295</v>
      </c>
      <c r="E132" s="161" t="s">
        <v>3411</v>
      </c>
      <c r="F132" s="161" t="s">
        <v>2382</v>
      </c>
      <c r="G132" s="161" t="s">
        <v>7345</v>
      </c>
      <c r="H132" s="161" t="s">
        <v>1509</v>
      </c>
      <c r="I132" s="161" t="s">
        <v>1629</v>
      </c>
      <c r="K132" s="161">
        <v>1</v>
      </c>
      <c r="L132" s="161" t="s">
        <v>7398</v>
      </c>
      <c r="M132" s="161" t="s">
        <v>7399</v>
      </c>
      <c r="N132" s="161" t="s">
        <v>12</v>
      </c>
      <c r="O132" s="161" t="s">
        <v>7400</v>
      </c>
      <c r="P132" s="161" t="s">
        <v>11</v>
      </c>
      <c r="Q132" s="161" t="s">
        <v>7401</v>
      </c>
      <c r="R132" s="161" t="s">
        <v>364</v>
      </c>
    </row>
    <row r="133" spans="1:18">
      <c r="A133" s="161">
        <v>4</v>
      </c>
      <c r="B133" s="161">
        <v>5</v>
      </c>
      <c r="C133" s="161">
        <v>6</v>
      </c>
      <c r="D133" s="161" t="s">
        <v>1295</v>
      </c>
      <c r="E133" s="161" t="s">
        <v>10204</v>
      </c>
      <c r="F133" s="161" t="s">
        <v>2382</v>
      </c>
      <c r="G133" s="161" t="s">
        <v>10165</v>
      </c>
      <c r="H133" s="161" t="s">
        <v>10182</v>
      </c>
      <c r="I133" s="161" t="s">
        <v>1629</v>
      </c>
      <c r="K133" s="161">
        <v>1</v>
      </c>
      <c r="L133" s="161" t="s">
        <v>10205</v>
      </c>
      <c r="M133" s="161" t="s">
        <v>10206</v>
      </c>
      <c r="N133" s="161" t="s">
        <v>16015</v>
      </c>
      <c r="O133" s="161" t="s">
        <v>10207</v>
      </c>
      <c r="P133" s="161" t="s">
        <v>16017</v>
      </c>
      <c r="Q133" s="161" t="s">
        <v>10208</v>
      </c>
      <c r="R133" s="161" t="s">
        <v>16018</v>
      </c>
    </row>
    <row r="134" spans="1:18">
      <c r="A134" s="161">
        <v>4</v>
      </c>
      <c r="B134" s="161">
        <v>5</v>
      </c>
      <c r="C134" s="161">
        <v>7</v>
      </c>
      <c r="D134" s="161" t="s">
        <v>1295</v>
      </c>
      <c r="E134" s="161" t="s">
        <v>3412</v>
      </c>
      <c r="F134" s="161" t="s">
        <v>2382</v>
      </c>
      <c r="G134" s="161" t="s">
        <v>7345</v>
      </c>
      <c r="H134" s="161" t="s">
        <v>1510</v>
      </c>
      <c r="I134" s="161" t="s">
        <v>1629</v>
      </c>
      <c r="K134" s="161">
        <v>1</v>
      </c>
      <c r="L134" s="161" t="s">
        <v>7402</v>
      </c>
      <c r="M134" s="161" t="s">
        <v>7403</v>
      </c>
      <c r="N134" s="161" t="s">
        <v>12</v>
      </c>
      <c r="O134" s="161" t="s">
        <v>7404</v>
      </c>
      <c r="P134" s="161" t="s">
        <v>11</v>
      </c>
      <c r="Q134" s="161" t="s">
        <v>7405</v>
      </c>
      <c r="R134" s="161" t="s">
        <v>364</v>
      </c>
    </row>
    <row r="135" spans="1:18">
      <c r="A135" s="161">
        <v>4</v>
      </c>
      <c r="B135" s="161">
        <v>5</v>
      </c>
      <c r="C135" s="161">
        <v>8</v>
      </c>
      <c r="D135" s="161" t="s">
        <v>1295</v>
      </c>
      <c r="E135" s="161" t="s">
        <v>10199</v>
      </c>
      <c r="F135" s="161" t="s">
        <v>2382</v>
      </c>
      <c r="G135" s="161" t="s">
        <v>10165</v>
      </c>
      <c r="H135" s="161" t="s">
        <v>10176</v>
      </c>
      <c r="I135" s="161" t="s">
        <v>1629</v>
      </c>
      <c r="K135" s="161">
        <v>1</v>
      </c>
      <c r="L135" s="161" t="s">
        <v>10200</v>
      </c>
      <c r="M135" s="161" t="s">
        <v>10201</v>
      </c>
      <c r="N135" s="161" t="s">
        <v>16015</v>
      </c>
      <c r="O135" s="161" t="s">
        <v>10202</v>
      </c>
      <c r="P135" s="161" t="s">
        <v>16017</v>
      </c>
      <c r="Q135" s="161" t="s">
        <v>10203</v>
      </c>
      <c r="R135" s="161" t="s">
        <v>16018</v>
      </c>
    </row>
    <row r="136" spans="1:18">
      <c r="A136" s="161">
        <v>4</v>
      </c>
      <c r="B136" s="161">
        <v>5</v>
      </c>
      <c r="C136" s="161">
        <v>9</v>
      </c>
      <c r="D136" s="161" t="s">
        <v>1295</v>
      </c>
      <c r="E136" s="161" t="s">
        <v>2556</v>
      </c>
      <c r="F136" s="161" t="s">
        <v>2382</v>
      </c>
      <c r="G136" s="161" t="s">
        <v>7345</v>
      </c>
      <c r="H136" s="161" t="s">
        <v>338</v>
      </c>
      <c r="I136" s="161" t="s">
        <v>1631</v>
      </c>
      <c r="K136" s="161">
        <v>1</v>
      </c>
      <c r="L136" s="161" t="s">
        <v>7406</v>
      </c>
    </row>
    <row r="137" spans="1:18">
      <c r="A137" s="161">
        <v>4</v>
      </c>
      <c r="B137" s="161">
        <v>5</v>
      </c>
      <c r="C137" s="161">
        <v>10</v>
      </c>
      <c r="D137" s="161" t="s">
        <v>1295</v>
      </c>
      <c r="E137" s="161" t="s">
        <v>10197</v>
      </c>
      <c r="F137" s="161" t="s">
        <v>2382</v>
      </c>
      <c r="G137" s="161" t="s">
        <v>10165</v>
      </c>
      <c r="H137" s="161" t="s">
        <v>10173</v>
      </c>
      <c r="I137" s="161" t="s">
        <v>1630</v>
      </c>
      <c r="K137" s="161">
        <v>1</v>
      </c>
      <c r="L137" s="161" t="s">
        <v>10198</v>
      </c>
    </row>
    <row r="138" spans="1:18">
      <c r="A138" s="161">
        <v>4</v>
      </c>
      <c r="B138" s="161">
        <v>5</v>
      </c>
      <c r="C138" s="161">
        <v>11</v>
      </c>
      <c r="D138" s="161" t="s">
        <v>1295</v>
      </c>
      <c r="E138" s="161" t="s">
        <v>2557</v>
      </c>
      <c r="F138" s="161" t="s">
        <v>2382</v>
      </c>
      <c r="G138" s="161" t="s">
        <v>7345</v>
      </c>
      <c r="H138" s="162" t="s">
        <v>339</v>
      </c>
      <c r="K138" s="161">
        <v>1</v>
      </c>
      <c r="L138" s="161" t="s">
        <v>7407</v>
      </c>
    </row>
    <row r="139" spans="1:18">
      <c r="A139" s="161">
        <v>4</v>
      </c>
      <c r="B139" s="161">
        <v>5</v>
      </c>
      <c r="C139" s="161">
        <v>12</v>
      </c>
      <c r="D139" s="161" t="s">
        <v>1295</v>
      </c>
      <c r="E139" s="161" t="s">
        <v>10195</v>
      </c>
      <c r="F139" s="161" t="s">
        <v>2382</v>
      </c>
      <c r="G139" s="161" t="s">
        <v>10165</v>
      </c>
      <c r="H139" s="162" t="s">
        <v>10170</v>
      </c>
      <c r="K139" s="161">
        <v>1</v>
      </c>
      <c r="L139" s="161" t="s">
        <v>10196</v>
      </c>
    </row>
    <row r="140" spans="1:18">
      <c r="A140" s="161">
        <v>4</v>
      </c>
      <c r="B140" s="161">
        <v>5</v>
      </c>
      <c r="C140" s="161">
        <v>13</v>
      </c>
      <c r="D140" s="161" t="s">
        <v>1295</v>
      </c>
      <c r="E140" s="161" t="s">
        <v>2558</v>
      </c>
      <c r="F140" s="161" t="s">
        <v>2382</v>
      </c>
      <c r="G140" s="161" t="s">
        <v>7345</v>
      </c>
      <c r="H140" s="162" t="s">
        <v>319</v>
      </c>
      <c r="K140" s="161">
        <v>1</v>
      </c>
      <c r="L140" s="161" t="s">
        <v>7408</v>
      </c>
    </row>
    <row r="141" spans="1:18">
      <c r="A141" s="161">
        <v>4</v>
      </c>
      <c r="B141" s="161">
        <v>5</v>
      </c>
      <c r="C141" s="161">
        <v>14</v>
      </c>
      <c r="D141" s="161" t="s">
        <v>1295</v>
      </c>
      <c r="E141" s="161" t="s">
        <v>10193</v>
      </c>
      <c r="F141" s="161" t="s">
        <v>2382</v>
      </c>
      <c r="G141" s="161" t="s">
        <v>10165</v>
      </c>
      <c r="H141" s="162" t="s">
        <v>10167</v>
      </c>
      <c r="K141" s="161">
        <v>1</v>
      </c>
      <c r="L141" s="161" t="s">
        <v>10194</v>
      </c>
    </row>
    <row r="142" spans="1:18">
      <c r="A142" s="161">
        <v>4</v>
      </c>
      <c r="B142" s="161">
        <v>6</v>
      </c>
      <c r="C142" s="161">
        <v>1</v>
      </c>
      <c r="D142" s="161" t="s">
        <v>1295</v>
      </c>
      <c r="E142" s="161" t="s">
        <v>2559</v>
      </c>
      <c r="F142" s="161" t="s">
        <v>2382</v>
      </c>
      <c r="G142" s="161" t="s">
        <v>7345</v>
      </c>
      <c r="H142" s="161" t="s">
        <v>336</v>
      </c>
      <c r="K142" s="161">
        <v>1</v>
      </c>
      <c r="L142" s="161" t="s">
        <v>10152</v>
      </c>
    </row>
    <row r="143" spans="1:18">
      <c r="A143" s="161">
        <v>4</v>
      </c>
      <c r="B143" s="161">
        <v>6</v>
      </c>
      <c r="C143" s="161">
        <v>2</v>
      </c>
      <c r="D143" s="161" t="s">
        <v>1295</v>
      </c>
      <c r="E143" s="161" t="s">
        <v>10190</v>
      </c>
      <c r="F143" s="161" t="s">
        <v>2382</v>
      </c>
      <c r="G143" s="161" t="s">
        <v>10165</v>
      </c>
      <c r="H143" s="161" t="s">
        <v>10191</v>
      </c>
      <c r="K143" s="161">
        <v>1</v>
      </c>
      <c r="L143" s="161" t="s">
        <v>10192</v>
      </c>
    </row>
    <row r="144" spans="1:18">
      <c r="A144" s="161">
        <v>4</v>
      </c>
      <c r="B144" s="161">
        <v>6</v>
      </c>
      <c r="C144" s="161">
        <v>3</v>
      </c>
      <c r="D144" s="161" t="s">
        <v>1295</v>
      </c>
      <c r="E144" s="161" t="s">
        <v>2560</v>
      </c>
      <c r="F144" s="161" t="s">
        <v>2382</v>
      </c>
      <c r="G144" s="161" t="s">
        <v>7345</v>
      </c>
      <c r="H144" s="161" t="s">
        <v>1511</v>
      </c>
      <c r="I144" s="161" t="s">
        <v>1628</v>
      </c>
      <c r="K144" s="161">
        <v>1</v>
      </c>
      <c r="L144" s="161" t="s">
        <v>10153</v>
      </c>
    </row>
    <row r="145" spans="1:21">
      <c r="A145" s="161">
        <v>4</v>
      </c>
      <c r="B145" s="161">
        <v>6</v>
      </c>
      <c r="C145" s="161">
        <v>4</v>
      </c>
      <c r="D145" s="161" t="s">
        <v>1295</v>
      </c>
      <c r="E145" s="161" t="s">
        <v>10187</v>
      </c>
      <c r="F145" s="161" t="s">
        <v>2382</v>
      </c>
      <c r="G145" s="161" t="s">
        <v>10165</v>
      </c>
      <c r="H145" s="161" t="s">
        <v>10188</v>
      </c>
      <c r="I145" s="161" t="s">
        <v>10137</v>
      </c>
      <c r="K145" s="161">
        <v>1</v>
      </c>
      <c r="L145" s="161" t="s">
        <v>10189</v>
      </c>
    </row>
    <row r="146" spans="1:21">
      <c r="A146" s="161">
        <v>4</v>
      </c>
      <c r="B146" s="161">
        <v>6</v>
      </c>
      <c r="C146" s="161">
        <v>5</v>
      </c>
      <c r="D146" s="161" t="s">
        <v>1295</v>
      </c>
      <c r="E146" s="161" t="s">
        <v>3413</v>
      </c>
      <c r="F146" s="161" t="s">
        <v>2382</v>
      </c>
      <c r="G146" s="161" t="s">
        <v>7345</v>
      </c>
      <c r="H146" s="161" t="s">
        <v>1509</v>
      </c>
      <c r="I146" s="161" t="s">
        <v>1629</v>
      </c>
      <c r="K146" s="161">
        <v>1</v>
      </c>
      <c r="L146" s="161" t="s">
        <v>10154</v>
      </c>
      <c r="M146" s="161" t="s">
        <v>10155</v>
      </c>
      <c r="N146" s="161" t="s">
        <v>12</v>
      </c>
      <c r="O146" s="161" t="s">
        <v>10156</v>
      </c>
      <c r="P146" s="161" t="s">
        <v>11</v>
      </c>
      <c r="Q146" s="161" t="s">
        <v>10157</v>
      </c>
      <c r="R146" s="161" t="s">
        <v>364</v>
      </c>
    </row>
    <row r="147" spans="1:21">
      <c r="A147" s="161">
        <v>4</v>
      </c>
      <c r="B147" s="161">
        <v>6</v>
      </c>
      <c r="C147" s="161">
        <v>6</v>
      </c>
      <c r="D147" s="161" t="s">
        <v>1295</v>
      </c>
      <c r="E147" s="161" t="s">
        <v>10181</v>
      </c>
      <c r="F147" s="161" t="s">
        <v>2382</v>
      </c>
      <c r="G147" s="161" t="s">
        <v>10165</v>
      </c>
      <c r="H147" s="161" t="s">
        <v>10182</v>
      </c>
      <c r="I147" s="161" t="s">
        <v>1629</v>
      </c>
      <c r="K147" s="161">
        <v>1</v>
      </c>
      <c r="L147" s="161" t="s">
        <v>10183</v>
      </c>
      <c r="M147" s="161" t="s">
        <v>10184</v>
      </c>
      <c r="N147" s="161" t="s">
        <v>16015</v>
      </c>
      <c r="O147" s="161" t="s">
        <v>10185</v>
      </c>
      <c r="P147" s="161" t="s">
        <v>16017</v>
      </c>
      <c r="Q147" s="161" t="s">
        <v>10186</v>
      </c>
      <c r="R147" s="161" t="s">
        <v>16018</v>
      </c>
    </row>
    <row r="148" spans="1:21">
      <c r="A148" s="161">
        <v>4</v>
      </c>
      <c r="B148" s="161">
        <v>6</v>
      </c>
      <c r="C148" s="161">
        <v>7</v>
      </c>
      <c r="D148" s="161" t="s">
        <v>1295</v>
      </c>
      <c r="E148" s="161" t="s">
        <v>3414</v>
      </c>
      <c r="F148" s="161" t="s">
        <v>2382</v>
      </c>
      <c r="G148" s="161" t="s">
        <v>7345</v>
      </c>
      <c r="H148" s="161" t="s">
        <v>1510</v>
      </c>
      <c r="I148" s="161" t="s">
        <v>1629</v>
      </c>
      <c r="K148" s="161">
        <v>1</v>
      </c>
      <c r="L148" s="161" t="s">
        <v>10158</v>
      </c>
      <c r="M148" s="161" t="s">
        <v>10159</v>
      </c>
      <c r="N148" s="161" t="s">
        <v>12</v>
      </c>
      <c r="O148" s="161" t="s">
        <v>10160</v>
      </c>
      <c r="P148" s="161" t="s">
        <v>11</v>
      </c>
      <c r="Q148" s="161" t="s">
        <v>10161</v>
      </c>
      <c r="R148" s="161" t="s">
        <v>364</v>
      </c>
    </row>
    <row r="149" spans="1:21">
      <c r="A149" s="161">
        <v>4</v>
      </c>
      <c r="B149" s="161">
        <v>6</v>
      </c>
      <c r="C149" s="161">
        <v>8</v>
      </c>
      <c r="D149" s="161" t="s">
        <v>1295</v>
      </c>
      <c r="E149" s="161" t="s">
        <v>10175</v>
      </c>
      <c r="F149" s="161" t="s">
        <v>2382</v>
      </c>
      <c r="G149" s="161" t="s">
        <v>10165</v>
      </c>
      <c r="H149" s="161" t="s">
        <v>10176</v>
      </c>
      <c r="I149" s="161" t="s">
        <v>1629</v>
      </c>
      <c r="K149" s="161">
        <v>1</v>
      </c>
      <c r="L149" s="161" t="s">
        <v>10177</v>
      </c>
      <c r="M149" s="161" t="s">
        <v>10178</v>
      </c>
      <c r="N149" s="161" t="s">
        <v>16015</v>
      </c>
      <c r="O149" s="161" t="s">
        <v>10179</v>
      </c>
      <c r="P149" s="161" t="s">
        <v>16017</v>
      </c>
      <c r="Q149" s="161" t="s">
        <v>10180</v>
      </c>
      <c r="R149" s="161" t="s">
        <v>16018</v>
      </c>
    </row>
    <row r="150" spans="1:21">
      <c r="A150" s="161">
        <v>4</v>
      </c>
      <c r="B150" s="161">
        <v>6</v>
      </c>
      <c r="C150" s="161">
        <v>9</v>
      </c>
      <c r="D150" s="161" t="s">
        <v>1295</v>
      </c>
      <c r="E150" s="161" t="s">
        <v>2561</v>
      </c>
      <c r="F150" s="161" t="s">
        <v>2382</v>
      </c>
      <c r="G150" s="161" t="s">
        <v>7345</v>
      </c>
      <c r="H150" s="161" t="s">
        <v>338</v>
      </c>
      <c r="I150" s="161" t="s">
        <v>1631</v>
      </c>
      <c r="K150" s="161">
        <v>1</v>
      </c>
      <c r="L150" s="161" t="s">
        <v>10162</v>
      </c>
    </row>
    <row r="151" spans="1:21">
      <c r="A151" s="161">
        <v>4</v>
      </c>
      <c r="B151" s="161">
        <v>6</v>
      </c>
      <c r="C151" s="161">
        <v>10</v>
      </c>
      <c r="D151" s="161" t="s">
        <v>1295</v>
      </c>
      <c r="E151" s="161" t="s">
        <v>10172</v>
      </c>
      <c r="F151" s="161" t="s">
        <v>2382</v>
      </c>
      <c r="G151" s="161" t="s">
        <v>10165</v>
      </c>
      <c r="H151" s="161" t="s">
        <v>10173</v>
      </c>
      <c r="I151" s="161" t="s">
        <v>1630</v>
      </c>
      <c r="K151" s="161">
        <v>1</v>
      </c>
      <c r="L151" s="161" t="s">
        <v>10174</v>
      </c>
    </row>
    <row r="152" spans="1:21">
      <c r="A152" s="161">
        <v>4</v>
      </c>
      <c r="B152" s="161">
        <v>6</v>
      </c>
      <c r="C152" s="161">
        <v>11</v>
      </c>
      <c r="D152" s="161" t="s">
        <v>1295</v>
      </c>
      <c r="E152" s="161" t="s">
        <v>2562</v>
      </c>
      <c r="F152" s="161" t="s">
        <v>2382</v>
      </c>
      <c r="G152" s="161" t="s">
        <v>7345</v>
      </c>
      <c r="H152" s="162" t="s">
        <v>339</v>
      </c>
      <c r="K152" s="161">
        <v>1</v>
      </c>
      <c r="L152" s="161" t="s">
        <v>10163</v>
      </c>
    </row>
    <row r="153" spans="1:21">
      <c r="A153" s="161">
        <v>4</v>
      </c>
      <c r="B153" s="161">
        <v>6</v>
      </c>
      <c r="C153" s="161">
        <v>12</v>
      </c>
      <c r="D153" s="161" t="s">
        <v>1295</v>
      </c>
      <c r="E153" s="161" t="s">
        <v>10169</v>
      </c>
      <c r="F153" s="161" t="s">
        <v>2382</v>
      </c>
      <c r="G153" s="161" t="s">
        <v>10165</v>
      </c>
      <c r="H153" s="162" t="s">
        <v>10170</v>
      </c>
      <c r="K153" s="161">
        <v>1</v>
      </c>
      <c r="L153" s="161" t="s">
        <v>10171</v>
      </c>
    </row>
    <row r="154" spans="1:21">
      <c r="A154" s="161">
        <v>4</v>
      </c>
      <c r="B154" s="161">
        <v>6</v>
      </c>
      <c r="C154" s="161">
        <v>13</v>
      </c>
      <c r="D154" s="161" t="s">
        <v>1295</v>
      </c>
      <c r="E154" s="161" t="s">
        <v>2563</v>
      </c>
      <c r="F154" s="161" t="s">
        <v>2382</v>
      </c>
      <c r="G154" s="161" t="s">
        <v>7345</v>
      </c>
      <c r="H154" s="162" t="s">
        <v>319</v>
      </c>
      <c r="K154" s="161">
        <v>1</v>
      </c>
      <c r="L154" s="161" t="s">
        <v>10164</v>
      </c>
    </row>
    <row r="155" spans="1:21">
      <c r="A155" s="161">
        <v>4</v>
      </c>
      <c r="B155" s="161">
        <v>6</v>
      </c>
      <c r="C155" s="161">
        <v>14</v>
      </c>
      <c r="D155" s="161" t="s">
        <v>1295</v>
      </c>
      <c r="E155" s="161" t="s">
        <v>10166</v>
      </c>
      <c r="F155" s="161" t="s">
        <v>2382</v>
      </c>
      <c r="G155" s="161" t="s">
        <v>10165</v>
      </c>
      <c r="H155" s="162" t="s">
        <v>10167</v>
      </c>
      <c r="K155" s="161">
        <v>1</v>
      </c>
      <c r="L155" s="161" t="s">
        <v>10168</v>
      </c>
    </row>
    <row r="156" spans="1:21" s="163" customFormat="1">
      <c r="A156" s="161">
        <v>5</v>
      </c>
      <c r="B156" s="161">
        <v>1</v>
      </c>
      <c r="C156" s="161">
        <v>15</v>
      </c>
      <c r="D156" s="161" t="s">
        <v>7067</v>
      </c>
      <c r="E156" s="161" t="s">
        <v>7409</v>
      </c>
      <c r="F156" s="161" t="s">
        <v>7245</v>
      </c>
      <c r="G156" s="161" t="s">
        <v>1634</v>
      </c>
      <c r="H156" s="161" t="s">
        <v>7410</v>
      </c>
      <c r="I156" s="161"/>
      <c r="J156" s="162"/>
      <c r="K156" s="161"/>
      <c r="L156" s="161" t="s">
        <v>7411</v>
      </c>
      <c r="M156" s="161"/>
      <c r="N156" s="161"/>
      <c r="O156" s="161"/>
      <c r="P156" s="161"/>
      <c r="Q156" s="161"/>
      <c r="R156" s="161"/>
      <c r="S156" s="161"/>
      <c r="T156" s="161"/>
      <c r="U156" s="161"/>
    </row>
    <row r="157" spans="1:21" s="163" customFormat="1">
      <c r="A157" s="161">
        <v>5</v>
      </c>
      <c r="B157" s="161">
        <v>1</v>
      </c>
      <c r="C157" s="161">
        <v>16</v>
      </c>
      <c r="D157" s="161" t="s">
        <v>7067</v>
      </c>
      <c r="E157" s="161" t="s">
        <v>7412</v>
      </c>
      <c r="F157" s="161" t="s">
        <v>7245</v>
      </c>
      <c r="G157" s="161" t="s">
        <v>1634</v>
      </c>
      <c r="H157" s="161" t="s">
        <v>7413</v>
      </c>
      <c r="I157" s="161"/>
      <c r="J157" s="162"/>
      <c r="K157" s="161"/>
      <c r="L157" s="161" t="s">
        <v>7414</v>
      </c>
      <c r="M157" s="161"/>
      <c r="N157" s="161"/>
      <c r="O157" s="161"/>
      <c r="P157" s="161"/>
      <c r="Q157" s="161"/>
      <c r="R157" s="161"/>
      <c r="S157" s="161"/>
      <c r="T157" s="161"/>
      <c r="U157" s="161"/>
    </row>
    <row r="158" spans="1:21">
      <c r="A158" s="161">
        <v>5</v>
      </c>
      <c r="B158" s="161">
        <v>1</v>
      </c>
      <c r="C158" s="161">
        <v>17</v>
      </c>
      <c r="D158" s="161" t="s">
        <v>1296</v>
      </c>
      <c r="E158" s="161" t="s">
        <v>7415</v>
      </c>
      <c r="F158" s="161" t="s">
        <v>7245</v>
      </c>
      <c r="G158" s="161" t="s">
        <v>7416</v>
      </c>
      <c r="H158" s="161" t="s">
        <v>1515</v>
      </c>
      <c r="I158" s="161" t="s">
        <v>1628</v>
      </c>
      <c r="J158" s="162" t="s">
        <v>7068</v>
      </c>
      <c r="K158" s="161">
        <v>1</v>
      </c>
      <c r="L158" s="161" t="s">
        <v>7417</v>
      </c>
    </row>
    <row r="159" spans="1:21">
      <c r="A159" s="161">
        <v>5</v>
      </c>
      <c r="B159" s="161">
        <v>1</v>
      </c>
      <c r="C159" s="161">
        <v>18</v>
      </c>
      <c r="D159" s="161" t="s">
        <v>1296</v>
      </c>
      <c r="E159" s="161" t="s">
        <v>2585</v>
      </c>
      <c r="F159" s="161" t="s">
        <v>2382</v>
      </c>
      <c r="G159" s="161" t="s">
        <v>1513</v>
      </c>
      <c r="H159" s="161" t="s">
        <v>1515</v>
      </c>
      <c r="I159" s="161" t="s">
        <v>1628</v>
      </c>
      <c r="J159" s="162" t="s">
        <v>7069</v>
      </c>
      <c r="K159" s="161">
        <v>1</v>
      </c>
      <c r="L159" s="161" t="s">
        <v>7418</v>
      </c>
    </row>
    <row r="160" spans="1:21">
      <c r="A160" s="161">
        <v>5</v>
      </c>
      <c r="B160" s="161">
        <v>1</v>
      </c>
      <c r="C160" s="161">
        <v>19</v>
      </c>
      <c r="D160" s="161" t="s">
        <v>1296</v>
      </c>
      <c r="E160" s="161" t="s">
        <v>7419</v>
      </c>
      <c r="F160" s="161" t="s">
        <v>2382</v>
      </c>
      <c r="G160" s="161" t="s">
        <v>1513</v>
      </c>
      <c r="H160" s="161" t="s">
        <v>1515</v>
      </c>
      <c r="I160" s="161" t="s">
        <v>1628</v>
      </c>
      <c r="J160" s="162" t="s">
        <v>7070</v>
      </c>
      <c r="K160" s="161">
        <v>1</v>
      </c>
      <c r="L160" s="161" t="s">
        <v>7420</v>
      </c>
    </row>
    <row r="161" spans="1:21">
      <c r="A161" s="161">
        <v>5</v>
      </c>
      <c r="B161" s="161">
        <v>1</v>
      </c>
      <c r="C161" s="161">
        <v>20</v>
      </c>
      <c r="D161" s="161" t="s">
        <v>1296</v>
      </c>
      <c r="E161" s="161" t="s">
        <v>7421</v>
      </c>
      <c r="F161" s="161" t="s">
        <v>2382</v>
      </c>
      <c r="G161" s="161" t="s">
        <v>1513</v>
      </c>
      <c r="H161" s="161" t="s">
        <v>1515</v>
      </c>
      <c r="I161" s="161" t="s">
        <v>1628</v>
      </c>
      <c r="J161" s="162" t="s">
        <v>7071</v>
      </c>
      <c r="K161" s="161">
        <v>1</v>
      </c>
      <c r="L161" s="161" t="s">
        <v>7422</v>
      </c>
    </row>
    <row r="162" spans="1:21">
      <c r="A162" s="161">
        <v>5</v>
      </c>
      <c r="B162" s="161">
        <v>1</v>
      </c>
      <c r="C162" s="161">
        <v>21</v>
      </c>
      <c r="D162" s="161" t="s">
        <v>1296</v>
      </c>
      <c r="E162" s="161" t="s">
        <v>7423</v>
      </c>
      <c r="F162" s="161" t="s">
        <v>2382</v>
      </c>
      <c r="G162" s="161" t="s">
        <v>1513</v>
      </c>
      <c r="H162" s="161" t="s">
        <v>1515</v>
      </c>
      <c r="I162" s="161" t="s">
        <v>1628</v>
      </c>
      <c r="J162" s="162" t="s">
        <v>7072</v>
      </c>
      <c r="K162" s="161">
        <v>1</v>
      </c>
      <c r="L162" s="161" t="s">
        <v>7424</v>
      </c>
    </row>
    <row r="163" spans="1:21">
      <c r="A163" s="161">
        <v>5</v>
      </c>
      <c r="B163" s="161">
        <v>1</v>
      </c>
      <c r="C163" s="161">
        <v>22</v>
      </c>
      <c r="D163" s="161" t="s">
        <v>1296</v>
      </c>
      <c r="E163" s="161" t="s">
        <v>2591</v>
      </c>
      <c r="F163" s="161" t="s">
        <v>2382</v>
      </c>
      <c r="G163" s="161" t="s">
        <v>1634</v>
      </c>
      <c r="H163" s="161" t="s">
        <v>7425</v>
      </c>
      <c r="L163" s="161" t="s">
        <v>7426</v>
      </c>
    </row>
    <row r="164" spans="1:21">
      <c r="A164" s="161">
        <v>6</v>
      </c>
      <c r="B164" s="161">
        <v>1</v>
      </c>
      <c r="C164" s="161">
        <v>23</v>
      </c>
      <c r="D164" s="161" t="s">
        <v>1297</v>
      </c>
      <c r="E164" s="161" t="s">
        <v>2592</v>
      </c>
      <c r="F164" s="161" t="s">
        <v>2382</v>
      </c>
      <c r="G164" s="161" t="s">
        <v>1516</v>
      </c>
      <c r="H164" s="161" t="s">
        <v>1517</v>
      </c>
      <c r="I164" s="161" t="s">
        <v>1628</v>
      </c>
      <c r="L164" s="161" t="s">
        <v>7276</v>
      </c>
    </row>
    <row r="165" spans="1:21">
      <c r="A165" s="161">
        <v>5</v>
      </c>
      <c r="B165" s="161">
        <v>1</v>
      </c>
      <c r="C165" s="161">
        <v>24</v>
      </c>
      <c r="D165" s="161" t="s">
        <v>1297</v>
      </c>
      <c r="E165" s="161" t="s">
        <v>2593</v>
      </c>
      <c r="F165" s="161" t="s">
        <v>2382</v>
      </c>
      <c r="G165" s="161" t="s">
        <v>1516</v>
      </c>
      <c r="H165" s="161" t="s">
        <v>7277</v>
      </c>
      <c r="I165" s="161" t="s">
        <v>1628</v>
      </c>
      <c r="L165" s="161" t="s">
        <v>7278</v>
      </c>
    </row>
    <row r="166" spans="1:21">
      <c r="A166" s="161">
        <v>5</v>
      </c>
      <c r="B166" s="161">
        <v>1</v>
      </c>
      <c r="C166" s="161">
        <v>25</v>
      </c>
      <c r="D166" s="161" t="s">
        <v>1297</v>
      </c>
      <c r="E166" s="161" t="s">
        <v>2594</v>
      </c>
      <c r="F166" s="161" t="s">
        <v>2382</v>
      </c>
      <c r="G166" s="161" t="s">
        <v>1516</v>
      </c>
      <c r="H166" s="161" t="s">
        <v>7279</v>
      </c>
      <c r="I166" s="161" t="s">
        <v>1628</v>
      </c>
      <c r="L166" s="161" t="s">
        <v>7280</v>
      </c>
    </row>
    <row r="167" spans="1:21">
      <c r="A167" s="161">
        <v>5</v>
      </c>
      <c r="B167" s="161">
        <v>1</v>
      </c>
      <c r="C167" s="161">
        <v>26</v>
      </c>
      <c r="D167" s="161" t="s">
        <v>1297</v>
      </c>
      <c r="E167" s="161" t="s">
        <v>7281</v>
      </c>
      <c r="F167" s="161" t="s">
        <v>2382</v>
      </c>
      <c r="G167" s="161" t="s">
        <v>1516</v>
      </c>
      <c r="H167" s="161" t="s">
        <v>7282</v>
      </c>
      <c r="L167" s="161" t="s">
        <v>7283</v>
      </c>
    </row>
    <row r="168" spans="1:21" s="163" customFormat="1">
      <c r="A168" s="161">
        <v>6</v>
      </c>
      <c r="B168" s="161">
        <v>1</v>
      </c>
      <c r="C168" s="161">
        <v>27</v>
      </c>
      <c r="D168" s="161" t="s">
        <v>7243</v>
      </c>
      <c r="E168" s="161" t="s">
        <v>7244</v>
      </c>
      <c r="F168" s="161" t="s">
        <v>7245</v>
      </c>
      <c r="G168" s="161" t="s">
        <v>7246</v>
      </c>
      <c r="H168" s="161" t="s">
        <v>7247</v>
      </c>
      <c r="I168" s="161"/>
      <c r="J168" s="162"/>
      <c r="K168" s="161"/>
      <c r="L168" s="161" t="s">
        <v>7248</v>
      </c>
      <c r="M168" s="161"/>
      <c r="N168" s="161"/>
      <c r="O168" s="161"/>
      <c r="P168" s="161"/>
      <c r="Q168" s="161"/>
      <c r="R168" s="161"/>
      <c r="S168" s="161"/>
      <c r="T168" s="161"/>
      <c r="U168" s="161"/>
    </row>
    <row r="169" spans="1:21" s="163" customFormat="1">
      <c r="A169" s="161">
        <v>6</v>
      </c>
      <c r="B169" s="161">
        <v>1</v>
      </c>
      <c r="C169" s="161">
        <v>28</v>
      </c>
      <c r="D169" s="161" t="s">
        <v>7243</v>
      </c>
      <c r="E169" s="161" t="s">
        <v>7249</v>
      </c>
      <c r="F169" s="161" t="s">
        <v>7245</v>
      </c>
      <c r="G169" s="161" t="s">
        <v>7246</v>
      </c>
      <c r="H169" s="161" t="s">
        <v>7250</v>
      </c>
      <c r="I169" s="161"/>
      <c r="J169" s="162"/>
      <c r="K169" s="161"/>
      <c r="L169" s="161" t="s">
        <v>7251</v>
      </c>
      <c r="M169" s="161"/>
      <c r="N169" s="161"/>
      <c r="O169" s="161"/>
      <c r="P169" s="161"/>
      <c r="Q169" s="161"/>
      <c r="R169" s="161"/>
      <c r="S169" s="161"/>
      <c r="T169" s="161"/>
      <c r="U169" s="161"/>
    </row>
    <row r="170" spans="1:21" s="163" customFormat="1">
      <c r="A170" s="161">
        <v>6</v>
      </c>
      <c r="B170" s="161">
        <v>1</v>
      </c>
      <c r="C170" s="161">
        <v>29</v>
      </c>
      <c r="D170" s="161" t="s">
        <v>7243</v>
      </c>
      <c r="E170" s="161" t="s">
        <v>7252</v>
      </c>
      <c r="F170" s="161" t="s">
        <v>7245</v>
      </c>
      <c r="G170" s="161" t="s">
        <v>7246</v>
      </c>
      <c r="H170" s="161" t="s">
        <v>7253</v>
      </c>
      <c r="I170" s="161"/>
      <c r="J170" s="162"/>
      <c r="K170" s="161"/>
      <c r="L170" s="161" t="s">
        <v>7254</v>
      </c>
      <c r="M170" s="161"/>
      <c r="N170" s="161"/>
      <c r="O170" s="161"/>
      <c r="P170" s="161"/>
      <c r="Q170" s="161"/>
      <c r="R170" s="161"/>
      <c r="S170" s="161"/>
      <c r="T170" s="161"/>
      <c r="U170" s="161"/>
    </row>
    <row r="171" spans="1:21" s="163" customFormat="1">
      <c r="A171" s="161">
        <v>6</v>
      </c>
      <c r="B171" s="161">
        <v>1</v>
      </c>
      <c r="C171" s="161">
        <v>30</v>
      </c>
      <c r="D171" s="161" t="s">
        <v>7243</v>
      </c>
      <c r="E171" s="161" t="s">
        <v>7255</v>
      </c>
      <c r="F171" s="161" t="s">
        <v>7245</v>
      </c>
      <c r="G171" s="161" t="s">
        <v>7246</v>
      </c>
      <c r="H171" s="161" t="s">
        <v>7256</v>
      </c>
      <c r="I171" s="161"/>
      <c r="J171" s="162"/>
      <c r="K171" s="161"/>
      <c r="L171" s="161" t="s">
        <v>7257</v>
      </c>
      <c r="M171" s="161"/>
      <c r="N171" s="161"/>
      <c r="O171" s="161"/>
      <c r="P171" s="161"/>
      <c r="Q171" s="161"/>
      <c r="R171" s="161"/>
      <c r="S171" s="161"/>
      <c r="T171" s="161"/>
      <c r="U171" s="161"/>
    </row>
    <row r="172" spans="1:21" s="163" customFormat="1">
      <c r="A172" s="161">
        <v>6</v>
      </c>
      <c r="B172" s="161">
        <v>1</v>
      </c>
      <c r="C172" s="161">
        <v>31</v>
      </c>
      <c r="D172" s="161" t="s">
        <v>7243</v>
      </c>
      <c r="E172" s="161" t="s">
        <v>7258</v>
      </c>
      <c r="F172" s="161" t="s">
        <v>7245</v>
      </c>
      <c r="G172" s="161" t="s">
        <v>7246</v>
      </c>
      <c r="H172" s="161" t="s">
        <v>7259</v>
      </c>
      <c r="I172" s="161"/>
      <c r="J172" s="162"/>
      <c r="K172" s="161"/>
      <c r="L172" s="161" t="s">
        <v>7260</v>
      </c>
      <c r="M172" s="161"/>
      <c r="N172" s="161"/>
      <c r="O172" s="161"/>
      <c r="P172" s="161"/>
      <c r="Q172" s="161"/>
      <c r="R172" s="161"/>
      <c r="S172" s="161"/>
      <c r="T172" s="161"/>
      <c r="U172" s="161"/>
    </row>
    <row r="173" spans="1:21" s="163" customFormat="1">
      <c r="A173" s="161">
        <v>6</v>
      </c>
      <c r="B173" s="161">
        <v>1</v>
      </c>
      <c r="C173" s="161">
        <v>32</v>
      </c>
      <c r="D173" s="161" t="s">
        <v>7243</v>
      </c>
      <c r="E173" s="161" t="s">
        <v>7261</v>
      </c>
      <c r="F173" s="161" t="s">
        <v>7245</v>
      </c>
      <c r="G173" s="161" t="s">
        <v>7246</v>
      </c>
      <c r="H173" s="161" t="s">
        <v>7262</v>
      </c>
      <c r="I173" s="161" t="s">
        <v>1628</v>
      </c>
      <c r="J173" s="162"/>
      <c r="K173" s="161"/>
      <c r="L173" s="161" t="s">
        <v>7263</v>
      </c>
      <c r="M173" s="161"/>
      <c r="N173" s="161"/>
      <c r="O173" s="161"/>
      <c r="P173" s="161"/>
      <c r="Q173" s="161"/>
      <c r="R173" s="161"/>
      <c r="S173" s="161"/>
      <c r="T173" s="161"/>
      <c r="U173" s="161"/>
    </row>
    <row r="174" spans="1:21" s="163" customFormat="1">
      <c r="A174" s="161">
        <v>6</v>
      </c>
      <c r="B174" s="161">
        <v>1</v>
      </c>
      <c r="C174" s="161">
        <v>33</v>
      </c>
      <c r="D174" s="161" t="s">
        <v>7243</v>
      </c>
      <c r="E174" s="161" t="s">
        <v>7264</v>
      </c>
      <c r="F174" s="161" t="s">
        <v>7245</v>
      </c>
      <c r="G174" s="161" t="s">
        <v>7246</v>
      </c>
      <c r="H174" s="161" t="s">
        <v>7265</v>
      </c>
      <c r="I174" s="161" t="s">
        <v>1628</v>
      </c>
      <c r="J174" s="162"/>
      <c r="K174" s="161"/>
      <c r="L174" s="161" t="s">
        <v>7266</v>
      </c>
      <c r="M174" s="161"/>
      <c r="N174" s="161"/>
      <c r="O174" s="161"/>
      <c r="P174" s="161"/>
      <c r="Q174" s="161"/>
      <c r="R174" s="161"/>
      <c r="S174" s="161"/>
      <c r="T174" s="161"/>
      <c r="U174" s="161"/>
    </row>
    <row r="175" spans="1:21" s="163" customFormat="1">
      <c r="A175" s="161">
        <v>6</v>
      </c>
      <c r="B175" s="161">
        <v>1</v>
      </c>
      <c r="C175" s="161">
        <v>34</v>
      </c>
      <c r="D175" s="161" t="s">
        <v>7243</v>
      </c>
      <c r="E175" s="161" t="s">
        <v>7267</v>
      </c>
      <c r="F175" s="161" t="s">
        <v>7245</v>
      </c>
      <c r="G175" s="161" t="s">
        <v>7246</v>
      </c>
      <c r="H175" s="161" t="s">
        <v>7268</v>
      </c>
      <c r="I175" s="161" t="s">
        <v>1628</v>
      </c>
      <c r="J175" s="162"/>
      <c r="K175" s="161"/>
      <c r="L175" s="161" t="s">
        <v>7269</v>
      </c>
      <c r="M175" s="161"/>
      <c r="N175" s="161"/>
      <c r="O175" s="161"/>
      <c r="P175" s="161"/>
      <c r="Q175" s="161"/>
      <c r="R175" s="161"/>
      <c r="S175" s="161"/>
      <c r="T175" s="161"/>
      <c r="U175" s="161"/>
    </row>
    <row r="176" spans="1:21" s="163" customFormat="1">
      <c r="A176" s="161">
        <v>6</v>
      </c>
      <c r="B176" s="161">
        <v>1</v>
      </c>
      <c r="C176" s="161">
        <v>35</v>
      </c>
      <c r="D176" s="161" t="s">
        <v>7243</v>
      </c>
      <c r="E176" s="161" t="s">
        <v>7270</v>
      </c>
      <c r="F176" s="161" t="s">
        <v>7245</v>
      </c>
      <c r="G176" s="161" t="s">
        <v>7246</v>
      </c>
      <c r="H176" s="161" t="s">
        <v>7271</v>
      </c>
      <c r="I176" s="161" t="s">
        <v>1628</v>
      </c>
      <c r="J176" s="162"/>
      <c r="K176" s="161"/>
      <c r="L176" s="161" t="s">
        <v>7272</v>
      </c>
      <c r="M176" s="161"/>
      <c r="N176" s="161"/>
      <c r="O176" s="161"/>
      <c r="P176" s="161"/>
      <c r="Q176" s="161"/>
      <c r="R176" s="161"/>
      <c r="S176" s="161"/>
      <c r="T176" s="161"/>
      <c r="U176" s="161"/>
    </row>
    <row r="177" spans="1:21" s="163" customFormat="1">
      <c r="A177" s="161">
        <v>6</v>
      </c>
      <c r="B177" s="161">
        <v>1</v>
      </c>
      <c r="C177" s="161">
        <v>36</v>
      </c>
      <c r="D177" s="161" t="s">
        <v>7243</v>
      </c>
      <c r="E177" s="161" t="s">
        <v>7273</v>
      </c>
      <c r="F177" s="161" t="s">
        <v>7245</v>
      </c>
      <c r="G177" s="161" t="s">
        <v>7246</v>
      </c>
      <c r="H177" s="161" t="s">
        <v>7274</v>
      </c>
      <c r="I177" s="161" t="s">
        <v>1628</v>
      </c>
      <c r="J177" s="162"/>
      <c r="K177" s="161"/>
      <c r="L177" s="161" t="s">
        <v>7275</v>
      </c>
      <c r="M177" s="161"/>
      <c r="N177" s="161"/>
      <c r="O177" s="161"/>
      <c r="P177" s="161"/>
      <c r="Q177" s="161"/>
      <c r="R177" s="161"/>
      <c r="S177" s="161"/>
      <c r="T177" s="161"/>
      <c r="U177" s="161"/>
    </row>
    <row r="178" spans="1:21">
      <c r="A178" s="161">
        <v>7</v>
      </c>
      <c r="B178" s="161">
        <v>1</v>
      </c>
      <c r="C178" s="161">
        <v>1</v>
      </c>
      <c r="D178" s="161" t="s">
        <v>3696</v>
      </c>
      <c r="E178" s="161" t="s">
        <v>2596</v>
      </c>
      <c r="F178" s="161" t="s">
        <v>3992</v>
      </c>
      <c r="G178" s="161" t="s">
        <v>1521</v>
      </c>
      <c r="H178" s="161" t="s">
        <v>1523</v>
      </c>
      <c r="I178" s="161" t="s">
        <v>1631</v>
      </c>
      <c r="K178" s="161">
        <v>1</v>
      </c>
      <c r="L178" s="161" t="s">
        <v>4162</v>
      </c>
    </row>
    <row r="179" spans="1:21">
      <c r="A179" s="161">
        <v>7</v>
      </c>
      <c r="B179" s="161">
        <v>1</v>
      </c>
      <c r="C179" s="161">
        <v>2</v>
      </c>
      <c r="D179" s="161" t="s">
        <v>10293</v>
      </c>
      <c r="E179" s="161" t="s">
        <v>16013</v>
      </c>
      <c r="F179" s="161" t="s">
        <v>3992</v>
      </c>
      <c r="G179" s="161" t="s">
        <v>1521</v>
      </c>
      <c r="H179" s="161" t="s">
        <v>10370</v>
      </c>
      <c r="I179" s="161" t="s">
        <v>1630</v>
      </c>
      <c r="K179" s="161">
        <v>1</v>
      </c>
      <c r="L179" s="161" t="s">
        <v>16014</v>
      </c>
    </row>
    <row r="180" spans="1:21">
      <c r="A180" s="161">
        <v>7</v>
      </c>
      <c r="B180" s="161">
        <v>1</v>
      </c>
      <c r="C180" s="161">
        <v>3</v>
      </c>
      <c r="D180" s="161" t="s">
        <v>3696</v>
      </c>
      <c r="E180" s="161" t="s">
        <v>2597</v>
      </c>
      <c r="F180" s="161" t="s">
        <v>3992</v>
      </c>
      <c r="G180" s="161" t="s">
        <v>1521</v>
      </c>
      <c r="H180" s="162" t="s">
        <v>322</v>
      </c>
      <c r="I180" s="161" t="s">
        <v>1631</v>
      </c>
      <c r="K180" s="161">
        <v>1</v>
      </c>
      <c r="L180" s="161" t="s">
        <v>4163</v>
      </c>
    </row>
    <row r="181" spans="1:21">
      <c r="A181" s="161">
        <v>7</v>
      </c>
      <c r="B181" s="161">
        <v>1</v>
      </c>
      <c r="C181" s="161">
        <v>4</v>
      </c>
      <c r="D181" s="161" t="s">
        <v>10293</v>
      </c>
      <c r="E181" s="161" t="s">
        <v>16011</v>
      </c>
      <c r="F181" s="161" t="s">
        <v>3992</v>
      </c>
      <c r="G181" s="161" t="s">
        <v>1521</v>
      </c>
      <c r="H181" s="162" t="s">
        <v>10367</v>
      </c>
      <c r="I181" s="161" t="s">
        <v>1630</v>
      </c>
      <c r="K181" s="161">
        <v>1</v>
      </c>
      <c r="L181" s="161" t="s">
        <v>16012</v>
      </c>
    </row>
    <row r="182" spans="1:21">
      <c r="A182" s="161">
        <v>7</v>
      </c>
      <c r="B182" s="161">
        <v>1</v>
      </c>
      <c r="C182" s="161">
        <v>5</v>
      </c>
      <c r="D182" s="161" t="s">
        <v>3696</v>
      </c>
      <c r="E182" s="161" t="s">
        <v>3423</v>
      </c>
      <c r="F182" s="161" t="s">
        <v>3992</v>
      </c>
      <c r="G182" s="161" t="s">
        <v>1521</v>
      </c>
      <c r="H182" s="161" t="s">
        <v>1526</v>
      </c>
      <c r="I182" s="161" t="s">
        <v>1629</v>
      </c>
      <c r="K182" s="161">
        <v>1</v>
      </c>
      <c r="L182" s="161" t="s">
        <v>4164</v>
      </c>
      <c r="M182" s="161" t="s">
        <v>6699</v>
      </c>
      <c r="N182" s="161" t="s">
        <v>12</v>
      </c>
      <c r="O182" s="161" t="s">
        <v>4165</v>
      </c>
      <c r="P182" s="161" t="s">
        <v>11</v>
      </c>
      <c r="Q182" s="161" t="s">
        <v>4166</v>
      </c>
      <c r="R182" s="161" t="s">
        <v>364</v>
      </c>
    </row>
    <row r="183" spans="1:21">
      <c r="A183" s="161">
        <v>7</v>
      </c>
      <c r="B183" s="161">
        <v>1</v>
      </c>
      <c r="C183" s="161">
        <v>6</v>
      </c>
      <c r="D183" s="161" t="s">
        <v>10293</v>
      </c>
      <c r="E183" s="161" t="s">
        <v>16006</v>
      </c>
      <c r="F183" s="161" t="s">
        <v>3992</v>
      </c>
      <c r="G183" s="161" t="s">
        <v>1521</v>
      </c>
      <c r="H183" s="161" t="s">
        <v>10361</v>
      </c>
      <c r="I183" s="161" t="s">
        <v>1629</v>
      </c>
      <c r="K183" s="161">
        <v>1</v>
      </c>
      <c r="L183" s="161" t="s">
        <v>16007</v>
      </c>
      <c r="M183" s="161" t="s">
        <v>16008</v>
      </c>
      <c r="N183" s="161" t="s">
        <v>16015</v>
      </c>
      <c r="O183" s="161" t="s">
        <v>16009</v>
      </c>
      <c r="P183" s="161" t="s">
        <v>16017</v>
      </c>
      <c r="Q183" s="161" t="s">
        <v>16010</v>
      </c>
      <c r="R183" s="161" t="s">
        <v>16018</v>
      </c>
    </row>
    <row r="184" spans="1:21">
      <c r="A184" s="161">
        <v>7</v>
      </c>
      <c r="B184" s="161">
        <v>1</v>
      </c>
      <c r="C184" s="161">
        <v>7</v>
      </c>
      <c r="D184" s="161" t="s">
        <v>3696</v>
      </c>
      <c r="E184" s="161" t="s">
        <v>3424</v>
      </c>
      <c r="F184" s="161" t="s">
        <v>3992</v>
      </c>
      <c r="G184" s="161" t="s">
        <v>1521</v>
      </c>
      <c r="H184" s="161" t="s">
        <v>66</v>
      </c>
      <c r="I184" s="161" t="s">
        <v>1629</v>
      </c>
      <c r="K184" s="161">
        <v>1</v>
      </c>
      <c r="L184" s="161" t="s">
        <v>4167</v>
      </c>
      <c r="M184" s="161" t="s">
        <v>6700</v>
      </c>
      <c r="N184" s="161" t="s">
        <v>12</v>
      </c>
      <c r="O184" s="161" t="s">
        <v>4168</v>
      </c>
      <c r="P184" s="161" t="s">
        <v>11</v>
      </c>
      <c r="Q184" s="161" t="s">
        <v>4169</v>
      </c>
      <c r="R184" s="161" t="s">
        <v>364</v>
      </c>
    </row>
    <row r="185" spans="1:21">
      <c r="A185" s="161">
        <v>7</v>
      </c>
      <c r="B185" s="161">
        <v>1</v>
      </c>
      <c r="C185" s="161">
        <v>8</v>
      </c>
      <c r="D185" s="161" t="s">
        <v>10293</v>
      </c>
      <c r="E185" s="161" t="s">
        <v>16001</v>
      </c>
      <c r="F185" s="161" t="s">
        <v>3992</v>
      </c>
      <c r="G185" s="161" t="s">
        <v>1521</v>
      </c>
      <c r="H185" s="161" t="s">
        <v>10355</v>
      </c>
      <c r="I185" s="161" t="s">
        <v>1629</v>
      </c>
      <c r="K185" s="161">
        <v>1</v>
      </c>
      <c r="L185" s="161" t="s">
        <v>16002</v>
      </c>
      <c r="M185" s="161" t="s">
        <v>16003</v>
      </c>
      <c r="N185" s="161" t="s">
        <v>16015</v>
      </c>
      <c r="O185" s="161" t="s">
        <v>16004</v>
      </c>
      <c r="P185" s="161" t="s">
        <v>16017</v>
      </c>
      <c r="Q185" s="161" t="s">
        <v>16005</v>
      </c>
      <c r="R185" s="161" t="s">
        <v>16018</v>
      </c>
    </row>
    <row r="186" spans="1:21">
      <c r="A186" s="161">
        <v>7</v>
      </c>
      <c r="B186" s="161">
        <v>1</v>
      </c>
      <c r="C186" s="161">
        <v>9</v>
      </c>
      <c r="D186" s="161" t="s">
        <v>3696</v>
      </c>
      <c r="E186" s="161" t="s">
        <v>2598</v>
      </c>
      <c r="F186" s="161" t="s">
        <v>3992</v>
      </c>
      <c r="G186" s="161" t="s">
        <v>1521</v>
      </c>
      <c r="H186" s="161" t="s">
        <v>336</v>
      </c>
      <c r="K186" s="161">
        <v>1</v>
      </c>
      <c r="L186" s="161" t="s">
        <v>4170</v>
      </c>
    </row>
    <row r="187" spans="1:21">
      <c r="A187" s="161">
        <v>7</v>
      </c>
      <c r="B187" s="161">
        <v>1</v>
      </c>
      <c r="C187" s="161">
        <v>10</v>
      </c>
      <c r="D187" s="161" t="s">
        <v>10293</v>
      </c>
      <c r="E187" s="161" t="s">
        <v>15999</v>
      </c>
      <c r="F187" s="161" t="s">
        <v>3992</v>
      </c>
      <c r="G187" s="161" t="s">
        <v>1521</v>
      </c>
      <c r="H187" s="161" t="s">
        <v>10191</v>
      </c>
      <c r="K187" s="161">
        <v>1</v>
      </c>
      <c r="L187" s="161" t="s">
        <v>16000</v>
      </c>
    </row>
    <row r="188" spans="1:21">
      <c r="A188" s="161">
        <v>7</v>
      </c>
      <c r="B188" s="161">
        <v>1</v>
      </c>
      <c r="C188" s="161">
        <v>11</v>
      </c>
      <c r="D188" s="161" t="s">
        <v>3696</v>
      </c>
      <c r="E188" s="161" t="s">
        <v>7427</v>
      </c>
      <c r="F188" s="161" t="s">
        <v>3992</v>
      </c>
      <c r="G188" s="161" t="s">
        <v>1521</v>
      </c>
      <c r="H188" s="161" t="s">
        <v>337</v>
      </c>
      <c r="I188" s="161" t="s">
        <v>1628</v>
      </c>
      <c r="K188" s="161">
        <v>1</v>
      </c>
      <c r="L188" s="161" t="s">
        <v>7428</v>
      </c>
    </row>
    <row r="189" spans="1:21">
      <c r="A189" s="161">
        <v>7</v>
      </c>
      <c r="B189" s="161">
        <v>1</v>
      </c>
      <c r="C189" s="161">
        <v>12</v>
      </c>
      <c r="D189" s="161" t="s">
        <v>10293</v>
      </c>
      <c r="E189" s="161" t="s">
        <v>15997</v>
      </c>
      <c r="F189" s="161" t="s">
        <v>3992</v>
      </c>
      <c r="G189" s="161" t="s">
        <v>1521</v>
      </c>
      <c r="H189" s="161" t="s">
        <v>10350</v>
      </c>
      <c r="I189" s="161" t="s">
        <v>10137</v>
      </c>
      <c r="K189" s="161">
        <v>1</v>
      </c>
      <c r="L189" s="161" t="s">
        <v>15998</v>
      </c>
    </row>
    <row r="190" spans="1:21">
      <c r="A190" s="161">
        <v>7</v>
      </c>
      <c r="B190" s="161">
        <v>1</v>
      </c>
      <c r="C190" s="161">
        <v>13</v>
      </c>
      <c r="D190" s="161" t="s">
        <v>3696</v>
      </c>
      <c r="E190" s="161" t="s">
        <v>7429</v>
      </c>
      <c r="F190" s="161" t="s">
        <v>3992</v>
      </c>
      <c r="G190" s="161" t="s">
        <v>1521</v>
      </c>
      <c r="H190" s="161" t="s">
        <v>1535</v>
      </c>
      <c r="I190" s="161" t="s">
        <v>61</v>
      </c>
      <c r="K190" s="161">
        <v>1</v>
      </c>
      <c r="L190" s="161" t="s">
        <v>4171</v>
      </c>
    </row>
    <row r="191" spans="1:21">
      <c r="A191" s="161">
        <v>7</v>
      </c>
      <c r="B191" s="161">
        <v>1</v>
      </c>
      <c r="C191" s="161">
        <v>14</v>
      </c>
      <c r="D191" s="161" t="s">
        <v>10293</v>
      </c>
      <c r="E191" s="161" t="s">
        <v>15995</v>
      </c>
      <c r="F191" s="161" t="s">
        <v>3992</v>
      </c>
      <c r="G191" s="161" t="s">
        <v>1521</v>
      </c>
      <c r="H191" s="161" t="s">
        <v>10347</v>
      </c>
      <c r="I191" s="161" t="s">
        <v>10345</v>
      </c>
      <c r="K191" s="161">
        <v>1</v>
      </c>
      <c r="L191" s="161" t="s">
        <v>15996</v>
      </c>
    </row>
    <row r="192" spans="1:21">
      <c r="A192" s="161">
        <v>7</v>
      </c>
      <c r="B192" s="161">
        <v>1</v>
      </c>
      <c r="C192" s="161">
        <v>15</v>
      </c>
      <c r="D192" s="161" t="s">
        <v>3696</v>
      </c>
      <c r="E192" s="161" t="s">
        <v>7430</v>
      </c>
      <c r="F192" s="161" t="s">
        <v>3992</v>
      </c>
      <c r="G192" s="161" t="s">
        <v>1521</v>
      </c>
      <c r="H192" s="161" t="s">
        <v>1529</v>
      </c>
      <c r="I192" s="161" t="s">
        <v>15</v>
      </c>
      <c r="K192" s="161">
        <v>1</v>
      </c>
      <c r="L192" s="164" t="s">
        <v>7431</v>
      </c>
      <c r="M192" s="164" t="s">
        <v>7432</v>
      </c>
    </row>
    <row r="193" spans="1:18">
      <c r="A193" s="161">
        <v>7</v>
      </c>
      <c r="B193" s="161">
        <v>1</v>
      </c>
      <c r="C193" s="161">
        <v>16</v>
      </c>
      <c r="D193" s="161" t="s">
        <v>10293</v>
      </c>
      <c r="E193" s="161" t="s">
        <v>15992</v>
      </c>
      <c r="F193" s="161" t="s">
        <v>3992</v>
      </c>
      <c r="G193" s="161" t="s">
        <v>1521</v>
      </c>
      <c r="H193" s="161" t="s">
        <v>10342</v>
      </c>
      <c r="I193" s="161" t="s">
        <v>15</v>
      </c>
      <c r="K193" s="161">
        <v>1</v>
      </c>
      <c r="L193" s="164" t="s">
        <v>15993</v>
      </c>
      <c r="M193" s="164" t="s">
        <v>15994</v>
      </c>
    </row>
    <row r="194" spans="1:18">
      <c r="A194" s="161">
        <v>7</v>
      </c>
      <c r="B194" s="161">
        <v>1</v>
      </c>
      <c r="C194" s="161">
        <v>17</v>
      </c>
      <c r="D194" s="161" t="s">
        <v>3696</v>
      </c>
      <c r="E194" s="161" t="s">
        <v>7433</v>
      </c>
      <c r="F194" s="161" t="s">
        <v>3992</v>
      </c>
      <c r="G194" s="161" t="s">
        <v>1521</v>
      </c>
      <c r="H194" s="161" t="s">
        <v>1530</v>
      </c>
      <c r="K194" s="161">
        <v>1</v>
      </c>
      <c r="L194" s="164" t="s">
        <v>7434</v>
      </c>
    </row>
    <row r="195" spans="1:18">
      <c r="A195" s="161">
        <v>7</v>
      </c>
      <c r="B195" s="161">
        <v>1</v>
      </c>
      <c r="C195" s="161">
        <v>18</v>
      </c>
      <c r="D195" s="161" t="s">
        <v>10293</v>
      </c>
      <c r="E195" s="161" t="s">
        <v>15990</v>
      </c>
      <c r="F195" s="161" t="s">
        <v>3992</v>
      </c>
      <c r="G195" s="161" t="s">
        <v>1521</v>
      </c>
      <c r="H195" s="161" t="s">
        <v>10339</v>
      </c>
      <c r="K195" s="161">
        <v>1</v>
      </c>
      <c r="L195" s="164" t="s">
        <v>15991</v>
      </c>
    </row>
    <row r="196" spans="1:18">
      <c r="A196" s="161">
        <v>7</v>
      </c>
      <c r="B196" s="161">
        <v>1</v>
      </c>
      <c r="C196" s="161">
        <v>19</v>
      </c>
      <c r="D196" s="161" t="s">
        <v>3696</v>
      </c>
      <c r="E196" s="161" t="s">
        <v>7435</v>
      </c>
      <c r="F196" s="161" t="s">
        <v>3992</v>
      </c>
      <c r="G196" s="161" t="s">
        <v>1521</v>
      </c>
      <c r="H196" s="161" t="s">
        <v>1531</v>
      </c>
      <c r="K196" s="161">
        <v>1</v>
      </c>
      <c r="L196" s="164" t="s">
        <v>7436</v>
      </c>
    </row>
    <row r="197" spans="1:18">
      <c r="A197" s="161">
        <v>7</v>
      </c>
      <c r="B197" s="161">
        <v>1</v>
      </c>
      <c r="C197" s="161">
        <v>20</v>
      </c>
      <c r="D197" s="161" t="s">
        <v>10293</v>
      </c>
      <c r="E197" s="161" t="s">
        <v>15988</v>
      </c>
      <c r="F197" s="161" t="s">
        <v>3992</v>
      </c>
      <c r="G197" s="161" t="s">
        <v>1521</v>
      </c>
      <c r="H197" s="161" t="s">
        <v>10336</v>
      </c>
      <c r="K197" s="161">
        <v>1</v>
      </c>
      <c r="L197" s="164" t="s">
        <v>15989</v>
      </c>
    </row>
    <row r="198" spans="1:18">
      <c r="A198" s="161">
        <v>7</v>
      </c>
      <c r="B198" s="161">
        <v>1</v>
      </c>
      <c r="C198" s="161">
        <v>21</v>
      </c>
      <c r="D198" s="161" t="s">
        <v>3696</v>
      </c>
      <c r="E198" s="161" t="s">
        <v>7437</v>
      </c>
      <c r="F198" s="161" t="s">
        <v>3992</v>
      </c>
      <c r="G198" s="161" t="s">
        <v>1521</v>
      </c>
      <c r="H198" s="161" t="s">
        <v>1532</v>
      </c>
      <c r="K198" s="161">
        <v>1</v>
      </c>
      <c r="L198" s="164" t="s">
        <v>7438</v>
      </c>
    </row>
    <row r="199" spans="1:18">
      <c r="A199" s="161">
        <v>7</v>
      </c>
      <c r="B199" s="161">
        <v>1</v>
      </c>
      <c r="C199" s="161">
        <v>22</v>
      </c>
      <c r="D199" s="161" t="s">
        <v>10293</v>
      </c>
      <c r="E199" s="161" t="s">
        <v>15986</v>
      </c>
      <c r="F199" s="161" t="s">
        <v>3992</v>
      </c>
      <c r="G199" s="161" t="s">
        <v>1521</v>
      </c>
      <c r="H199" s="161" t="s">
        <v>10333</v>
      </c>
      <c r="K199" s="161">
        <v>1</v>
      </c>
      <c r="L199" s="164" t="s">
        <v>15987</v>
      </c>
    </row>
    <row r="200" spans="1:18">
      <c r="A200" s="161">
        <v>7</v>
      </c>
      <c r="B200" s="161">
        <v>1</v>
      </c>
      <c r="C200" s="161">
        <v>23</v>
      </c>
      <c r="D200" s="161" t="s">
        <v>3696</v>
      </c>
      <c r="E200" s="161" t="s">
        <v>7439</v>
      </c>
      <c r="F200" s="161" t="s">
        <v>3992</v>
      </c>
      <c r="G200" s="161" t="s">
        <v>1521</v>
      </c>
      <c r="H200" s="161" t="s">
        <v>1533</v>
      </c>
      <c r="K200" s="161">
        <v>1</v>
      </c>
      <c r="L200" s="164" t="s">
        <v>7440</v>
      </c>
    </row>
    <row r="201" spans="1:18">
      <c r="A201" s="161">
        <v>7</v>
      </c>
      <c r="B201" s="161">
        <v>1</v>
      </c>
      <c r="C201" s="161">
        <v>24</v>
      </c>
      <c r="D201" s="161" t="s">
        <v>10293</v>
      </c>
      <c r="E201" s="161" t="s">
        <v>15984</v>
      </c>
      <c r="F201" s="161" t="s">
        <v>3992</v>
      </c>
      <c r="G201" s="161" t="s">
        <v>1521</v>
      </c>
      <c r="H201" s="161" t="s">
        <v>10330</v>
      </c>
      <c r="K201" s="161">
        <v>1</v>
      </c>
      <c r="L201" s="164" t="s">
        <v>15985</v>
      </c>
    </row>
    <row r="202" spans="1:18">
      <c r="A202" s="161">
        <v>7</v>
      </c>
      <c r="B202" s="161">
        <v>1</v>
      </c>
      <c r="C202" s="161">
        <v>25</v>
      </c>
      <c r="D202" s="161" t="s">
        <v>3696</v>
      </c>
      <c r="E202" s="161" t="s">
        <v>7441</v>
      </c>
      <c r="F202" s="161" t="s">
        <v>3992</v>
      </c>
      <c r="G202" s="161" t="s">
        <v>1521</v>
      </c>
      <c r="H202" s="161" t="s">
        <v>1534</v>
      </c>
      <c r="K202" s="161">
        <v>1</v>
      </c>
      <c r="L202" s="164" t="s">
        <v>7442</v>
      </c>
    </row>
    <row r="203" spans="1:18">
      <c r="A203" s="161">
        <v>7</v>
      </c>
      <c r="B203" s="161">
        <v>1</v>
      </c>
      <c r="C203" s="161">
        <v>26</v>
      </c>
      <c r="D203" s="161" t="s">
        <v>10293</v>
      </c>
      <c r="E203" s="161" t="s">
        <v>15982</v>
      </c>
      <c r="F203" s="161" t="s">
        <v>3992</v>
      </c>
      <c r="G203" s="161" t="s">
        <v>1521</v>
      </c>
      <c r="H203" s="161" t="s">
        <v>10327</v>
      </c>
      <c r="K203" s="161">
        <v>1</v>
      </c>
      <c r="L203" s="164" t="s">
        <v>15983</v>
      </c>
    </row>
    <row r="204" spans="1:18">
      <c r="A204" s="161">
        <v>7</v>
      </c>
      <c r="B204" s="161">
        <v>1</v>
      </c>
      <c r="C204" s="161">
        <v>27</v>
      </c>
      <c r="D204" s="161" t="s">
        <v>3696</v>
      </c>
      <c r="E204" s="161" t="s">
        <v>3425</v>
      </c>
      <c r="F204" s="161" t="s">
        <v>3992</v>
      </c>
      <c r="G204" s="161" t="s">
        <v>1521</v>
      </c>
      <c r="H204" s="162" t="s">
        <v>326</v>
      </c>
      <c r="I204" s="161" t="s">
        <v>1629</v>
      </c>
      <c r="K204" s="161">
        <v>1</v>
      </c>
      <c r="L204" s="161" t="s">
        <v>4172</v>
      </c>
      <c r="M204" s="161" t="s">
        <v>6701</v>
      </c>
      <c r="N204" s="161" t="s">
        <v>12</v>
      </c>
      <c r="O204" s="161" t="s">
        <v>4173</v>
      </c>
      <c r="P204" s="161" t="s">
        <v>11</v>
      </c>
      <c r="Q204" s="161" t="s">
        <v>4174</v>
      </c>
      <c r="R204" s="161" t="s">
        <v>364</v>
      </c>
    </row>
    <row r="205" spans="1:18">
      <c r="A205" s="161">
        <v>7</v>
      </c>
      <c r="B205" s="161">
        <v>1</v>
      </c>
      <c r="C205" s="161">
        <v>28</v>
      </c>
      <c r="D205" s="161" t="s">
        <v>10293</v>
      </c>
      <c r="E205" s="161" t="s">
        <v>15977</v>
      </c>
      <c r="F205" s="161" t="s">
        <v>3992</v>
      </c>
      <c r="G205" s="161" t="s">
        <v>1521</v>
      </c>
      <c r="H205" s="162" t="s">
        <v>10321</v>
      </c>
      <c r="I205" s="161" t="s">
        <v>1629</v>
      </c>
      <c r="K205" s="161">
        <v>1</v>
      </c>
      <c r="L205" s="161" t="s">
        <v>15978</v>
      </c>
      <c r="M205" s="161" t="s">
        <v>15979</v>
      </c>
      <c r="N205" s="161" t="s">
        <v>16015</v>
      </c>
      <c r="O205" s="161" t="s">
        <v>15980</v>
      </c>
      <c r="P205" s="161" t="s">
        <v>16017</v>
      </c>
      <c r="Q205" s="161" t="s">
        <v>15981</v>
      </c>
      <c r="R205" s="161" t="s">
        <v>16018</v>
      </c>
    </row>
    <row r="206" spans="1:18">
      <c r="A206" s="161">
        <v>7</v>
      </c>
      <c r="B206" s="161">
        <v>1</v>
      </c>
      <c r="C206" s="161">
        <v>29</v>
      </c>
      <c r="D206" s="161" t="s">
        <v>3696</v>
      </c>
      <c r="E206" s="161" t="s">
        <v>3587</v>
      </c>
      <c r="F206" s="161" t="s">
        <v>3992</v>
      </c>
      <c r="G206" s="161" t="s">
        <v>1521</v>
      </c>
      <c r="H206" s="161" t="s">
        <v>1524</v>
      </c>
      <c r="I206" s="161" t="s">
        <v>3991</v>
      </c>
      <c r="K206" s="161">
        <v>1</v>
      </c>
      <c r="L206" s="161" t="s">
        <v>6702</v>
      </c>
      <c r="M206" s="161" t="s">
        <v>6703</v>
      </c>
      <c r="N206" s="161" t="s">
        <v>388</v>
      </c>
      <c r="O206" s="161" t="s">
        <v>4175</v>
      </c>
    </row>
    <row r="207" spans="1:18">
      <c r="A207" s="161">
        <v>7</v>
      </c>
      <c r="B207" s="161">
        <v>1</v>
      </c>
      <c r="C207" s="161">
        <v>30</v>
      </c>
      <c r="D207" s="161" t="s">
        <v>10293</v>
      </c>
      <c r="E207" s="161" t="s">
        <v>15973</v>
      </c>
      <c r="F207" s="161" t="s">
        <v>3992</v>
      </c>
      <c r="G207" s="161" t="s">
        <v>1521</v>
      </c>
      <c r="H207" s="161" t="s">
        <v>10316</v>
      </c>
      <c r="I207" s="161" t="s">
        <v>10314</v>
      </c>
      <c r="K207" s="161">
        <v>1</v>
      </c>
      <c r="L207" s="161" t="s">
        <v>15974</v>
      </c>
      <c r="M207" s="161" t="s">
        <v>15975</v>
      </c>
      <c r="N207" s="161" t="s">
        <v>16016</v>
      </c>
      <c r="O207" s="161" t="s">
        <v>15976</v>
      </c>
    </row>
    <row r="208" spans="1:18">
      <c r="A208" s="161">
        <v>7</v>
      </c>
      <c r="B208" s="161">
        <v>1</v>
      </c>
      <c r="C208" s="161">
        <v>31</v>
      </c>
      <c r="D208" s="161" t="s">
        <v>3696</v>
      </c>
      <c r="E208" s="161" t="s">
        <v>7443</v>
      </c>
      <c r="F208" s="161" t="s">
        <v>3992</v>
      </c>
      <c r="G208" s="161" t="s">
        <v>1521</v>
      </c>
      <c r="H208" s="161" t="s">
        <v>323</v>
      </c>
      <c r="K208" s="161">
        <v>1</v>
      </c>
      <c r="L208" s="161" t="s">
        <v>6704</v>
      </c>
    </row>
    <row r="209" spans="1:18">
      <c r="A209" s="161">
        <v>7</v>
      </c>
      <c r="B209" s="161">
        <v>1</v>
      </c>
      <c r="C209" s="161">
        <v>32</v>
      </c>
      <c r="D209" s="161" t="s">
        <v>10293</v>
      </c>
      <c r="E209" s="161" t="s">
        <v>15971</v>
      </c>
      <c r="F209" s="161" t="s">
        <v>3992</v>
      </c>
      <c r="G209" s="161" t="s">
        <v>1521</v>
      </c>
      <c r="H209" s="161" t="s">
        <v>10312</v>
      </c>
      <c r="K209" s="161">
        <v>1</v>
      </c>
      <c r="L209" s="161" t="s">
        <v>15972</v>
      </c>
    </row>
    <row r="210" spans="1:18">
      <c r="A210" s="161">
        <v>7</v>
      </c>
      <c r="B210" s="161">
        <v>1</v>
      </c>
      <c r="C210" s="161">
        <v>33</v>
      </c>
      <c r="D210" s="161" t="s">
        <v>3696</v>
      </c>
      <c r="E210" s="161" t="s">
        <v>7444</v>
      </c>
      <c r="F210" s="161" t="s">
        <v>3992</v>
      </c>
      <c r="G210" s="161" t="s">
        <v>1521</v>
      </c>
      <c r="H210" s="161" t="s">
        <v>324</v>
      </c>
      <c r="K210" s="161">
        <v>1</v>
      </c>
      <c r="L210" s="161" t="s">
        <v>6705</v>
      </c>
    </row>
    <row r="211" spans="1:18">
      <c r="A211" s="161">
        <v>7</v>
      </c>
      <c r="B211" s="161">
        <v>1</v>
      </c>
      <c r="C211" s="161">
        <v>34</v>
      </c>
      <c r="D211" s="161" t="s">
        <v>10293</v>
      </c>
      <c r="E211" s="161" t="s">
        <v>15969</v>
      </c>
      <c r="F211" s="161" t="s">
        <v>3992</v>
      </c>
      <c r="G211" s="161" t="s">
        <v>1521</v>
      </c>
      <c r="H211" s="161" t="s">
        <v>10309</v>
      </c>
      <c r="K211" s="161">
        <v>1</v>
      </c>
      <c r="L211" s="161" t="s">
        <v>15970</v>
      </c>
    </row>
    <row r="212" spans="1:18">
      <c r="A212" s="161">
        <v>7</v>
      </c>
      <c r="B212" s="161">
        <v>1</v>
      </c>
      <c r="C212" s="161">
        <v>35</v>
      </c>
      <c r="D212" s="161" t="s">
        <v>3696</v>
      </c>
      <c r="E212" s="161" t="s">
        <v>7445</v>
      </c>
      <c r="F212" s="161" t="s">
        <v>3992</v>
      </c>
      <c r="G212" s="161" t="s">
        <v>1521</v>
      </c>
      <c r="H212" s="161" t="s">
        <v>325</v>
      </c>
      <c r="K212" s="161">
        <v>1</v>
      </c>
      <c r="L212" s="161" t="s">
        <v>6706</v>
      </c>
    </row>
    <row r="213" spans="1:18">
      <c r="A213" s="161">
        <v>7</v>
      </c>
      <c r="B213" s="161">
        <v>1</v>
      </c>
      <c r="C213" s="161">
        <v>36</v>
      </c>
      <c r="D213" s="161" t="s">
        <v>10293</v>
      </c>
      <c r="E213" s="161" t="s">
        <v>15967</v>
      </c>
      <c r="F213" s="161" t="s">
        <v>3992</v>
      </c>
      <c r="G213" s="161" t="s">
        <v>1521</v>
      </c>
      <c r="H213" s="161" t="s">
        <v>10306</v>
      </c>
      <c r="K213" s="161">
        <v>1</v>
      </c>
      <c r="L213" s="161" t="s">
        <v>15968</v>
      </c>
    </row>
    <row r="214" spans="1:18">
      <c r="A214" s="161">
        <v>7</v>
      </c>
      <c r="B214" s="161">
        <v>1</v>
      </c>
      <c r="C214" s="161">
        <v>37</v>
      </c>
      <c r="D214" s="161" t="s">
        <v>3696</v>
      </c>
      <c r="E214" s="161" t="s">
        <v>3426</v>
      </c>
      <c r="F214" s="161" t="s">
        <v>3992</v>
      </c>
      <c r="G214" s="161" t="s">
        <v>1521</v>
      </c>
      <c r="H214" s="161" t="s">
        <v>1536</v>
      </c>
      <c r="I214" s="161" t="s">
        <v>1629</v>
      </c>
      <c r="K214" s="161">
        <v>1</v>
      </c>
      <c r="L214" s="161" t="s">
        <v>4176</v>
      </c>
      <c r="M214" s="161" t="s">
        <v>6707</v>
      </c>
      <c r="N214" s="161" t="s">
        <v>12</v>
      </c>
      <c r="O214" s="161" t="s">
        <v>4177</v>
      </c>
      <c r="P214" s="161" t="s">
        <v>11</v>
      </c>
      <c r="Q214" s="161" t="s">
        <v>4178</v>
      </c>
      <c r="R214" s="161" t="s">
        <v>364</v>
      </c>
    </row>
    <row r="215" spans="1:18">
      <c r="A215" s="161">
        <v>7</v>
      </c>
      <c r="B215" s="161">
        <v>1</v>
      </c>
      <c r="C215" s="161">
        <v>38</v>
      </c>
      <c r="D215" s="161" t="s">
        <v>10293</v>
      </c>
      <c r="E215" s="161" t="s">
        <v>15962</v>
      </c>
      <c r="F215" s="161" t="s">
        <v>3992</v>
      </c>
      <c r="G215" s="161" t="s">
        <v>1521</v>
      </c>
      <c r="H215" s="161" t="s">
        <v>10300</v>
      </c>
      <c r="I215" s="161" t="s">
        <v>1629</v>
      </c>
      <c r="K215" s="161">
        <v>1</v>
      </c>
      <c r="L215" s="161" t="s">
        <v>15963</v>
      </c>
      <c r="M215" s="161" t="s">
        <v>15964</v>
      </c>
      <c r="N215" s="161" t="s">
        <v>16015</v>
      </c>
      <c r="O215" s="161" t="s">
        <v>15965</v>
      </c>
      <c r="P215" s="161" t="s">
        <v>16017</v>
      </c>
      <c r="Q215" s="161" t="s">
        <v>15966</v>
      </c>
      <c r="R215" s="161" t="s">
        <v>16018</v>
      </c>
    </row>
    <row r="216" spans="1:18">
      <c r="A216" s="161">
        <v>7</v>
      </c>
      <c r="B216" s="161">
        <v>1</v>
      </c>
      <c r="C216" s="161">
        <v>39</v>
      </c>
      <c r="D216" s="161" t="s">
        <v>3696</v>
      </c>
      <c r="E216" s="161" t="s">
        <v>2609</v>
      </c>
      <c r="F216" s="161" t="s">
        <v>3992</v>
      </c>
      <c r="G216" s="161" t="s">
        <v>1521</v>
      </c>
      <c r="H216" s="161" t="s">
        <v>116</v>
      </c>
      <c r="I216" s="161" t="s">
        <v>1631</v>
      </c>
      <c r="K216" s="161">
        <v>1</v>
      </c>
      <c r="L216" s="161" t="s">
        <v>4179</v>
      </c>
    </row>
    <row r="217" spans="1:18">
      <c r="A217" s="161">
        <v>7</v>
      </c>
      <c r="B217" s="161">
        <v>1</v>
      </c>
      <c r="C217" s="161">
        <v>40</v>
      </c>
      <c r="D217" s="161" t="s">
        <v>10293</v>
      </c>
      <c r="E217" s="161" t="s">
        <v>15960</v>
      </c>
      <c r="F217" s="161" t="s">
        <v>3992</v>
      </c>
      <c r="G217" s="161" t="s">
        <v>1521</v>
      </c>
      <c r="H217" s="161" t="s">
        <v>10297</v>
      </c>
      <c r="I217" s="161" t="s">
        <v>1630</v>
      </c>
      <c r="K217" s="161">
        <v>1</v>
      </c>
      <c r="L217" s="161" t="s">
        <v>15961</v>
      </c>
    </row>
    <row r="218" spans="1:18">
      <c r="A218" s="161">
        <v>7</v>
      </c>
      <c r="B218" s="161">
        <v>1</v>
      </c>
      <c r="C218" s="161">
        <v>41</v>
      </c>
      <c r="D218" s="161" t="s">
        <v>3696</v>
      </c>
      <c r="E218" s="161" t="s">
        <v>2610</v>
      </c>
      <c r="F218" s="161" t="s">
        <v>3992</v>
      </c>
      <c r="G218" s="161" t="s">
        <v>1521</v>
      </c>
      <c r="H218" s="161" t="s">
        <v>319</v>
      </c>
      <c r="K218" s="161">
        <v>1</v>
      </c>
      <c r="L218" s="161" t="s">
        <v>4180</v>
      </c>
    </row>
    <row r="219" spans="1:18">
      <c r="A219" s="161">
        <v>7</v>
      </c>
      <c r="B219" s="161">
        <v>1</v>
      </c>
      <c r="C219" s="161">
        <v>42</v>
      </c>
      <c r="D219" s="161" t="s">
        <v>10293</v>
      </c>
      <c r="E219" s="161" t="s">
        <v>15958</v>
      </c>
      <c r="F219" s="161" t="s">
        <v>3992</v>
      </c>
      <c r="G219" s="161" t="s">
        <v>1521</v>
      </c>
      <c r="H219" s="161" t="s">
        <v>10167</v>
      </c>
      <c r="K219" s="161">
        <v>1</v>
      </c>
      <c r="L219" s="161" t="s">
        <v>15959</v>
      </c>
    </row>
    <row r="220" spans="1:18">
      <c r="A220" s="161">
        <v>7</v>
      </c>
      <c r="B220" s="161">
        <v>2</v>
      </c>
      <c r="C220" s="161">
        <v>1</v>
      </c>
      <c r="D220" s="161" t="s">
        <v>3696</v>
      </c>
      <c r="E220" s="161" t="s">
        <v>2622</v>
      </c>
      <c r="F220" s="161" t="s">
        <v>3992</v>
      </c>
      <c r="G220" s="161" t="s">
        <v>7446</v>
      </c>
      <c r="H220" s="161" t="s">
        <v>1523</v>
      </c>
      <c r="I220" s="161" t="s">
        <v>1631</v>
      </c>
      <c r="K220" s="161">
        <v>1</v>
      </c>
      <c r="L220" s="164" t="s">
        <v>7447</v>
      </c>
    </row>
    <row r="221" spans="1:18">
      <c r="A221" s="161">
        <v>7</v>
      </c>
      <c r="B221" s="161">
        <v>2</v>
      </c>
      <c r="C221" s="161">
        <v>2</v>
      </c>
      <c r="D221" s="161" t="s">
        <v>10293</v>
      </c>
      <c r="E221" s="161" t="s">
        <v>15956</v>
      </c>
      <c r="F221" s="161" t="s">
        <v>3992</v>
      </c>
      <c r="G221" s="161" t="s">
        <v>1521</v>
      </c>
      <c r="H221" s="161" t="s">
        <v>10370</v>
      </c>
      <c r="I221" s="161" t="s">
        <v>1630</v>
      </c>
      <c r="K221" s="161">
        <v>1</v>
      </c>
      <c r="L221" s="164" t="s">
        <v>15957</v>
      </c>
    </row>
    <row r="222" spans="1:18">
      <c r="A222" s="161">
        <v>7</v>
      </c>
      <c r="B222" s="161">
        <v>2</v>
      </c>
      <c r="C222" s="161">
        <v>3</v>
      </c>
      <c r="D222" s="161" t="s">
        <v>3696</v>
      </c>
      <c r="E222" s="161" t="s">
        <v>2623</v>
      </c>
      <c r="F222" s="161" t="s">
        <v>3992</v>
      </c>
      <c r="G222" s="161" t="s">
        <v>1521</v>
      </c>
      <c r="H222" s="162" t="s">
        <v>322</v>
      </c>
      <c r="I222" s="161" t="s">
        <v>1631</v>
      </c>
      <c r="K222" s="161">
        <v>1</v>
      </c>
      <c r="L222" s="161" t="s">
        <v>4181</v>
      </c>
    </row>
    <row r="223" spans="1:18">
      <c r="A223" s="161">
        <v>7</v>
      </c>
      <c r="B223" s="161">
        <v>2</v>
      </c>
      <c r="C223" s="161">
        <v>4</v>
      </c>
      <c r="D223" s="161" t="s">
        <v>10293</v>
      </c>
      <c r="E223" s="161" t="s">
        <v>15954</v>
      </c>
      <c r="F223" s="161" t="s">
        <v>3992</v>
      </c>
      <c r="G223" s="161" t="s">
        <v>1521</v>
      </c>
      <c r="H223" s="162" t="s">
        <v>10367</v>
      </c>
      <c r="I223" s="161" t="s">
        <v>1630</v>
      </c>
      <c r="K223" s="161">
        <v>1</v>
      </c>
      <c r="L223" s="161" t="s">
        <v>15955</v>
      </c>
    </row>
    <row r="224" spans="1:18">
      <c r="A224" s="161">
        <v>7</v>
      </c>
      <c r="B224" s="161">
        <v>2</v>
      </c>
      <c r="C224" s="161">
        <v>5</v>
      </c>
      <c r="D224" s="161" t="s">
        <v>3696</v>
      </c>
      <c r="E224" s="161" t="s">
        <v>3429</v>
      </c>
      <c r="F224" s="161" t="s">
        <v>3992</v>
      </c>
      <c r="G224" s="161" t="s">
        <v>1521</v>
      </c>
      <c r="H224" s="161" t="s">
        <v>1526</v>
      </c>
      <c r="I224" s="161" t="s">
        <v>1629</v>
      </c>
      <c r="K224" s="161">
        <v>1</v>
      </c>
      <c r="L224" s="161" t="s">
        <v>4182</v>
      </c>
      <c r="M224" s="161" t="s">
        <v>6708</v>
      </c>
      <c r="N224" s="161" t="s">
        <v>12</v>
      </c>
      <c r="O224" s="161" t="s">
        <v>4183</v>
      </c>
      <c r="P224" s="161" t="s">
        <v>11</v>
      </c>
      <c r="Q224" s="161" t="s">
        <v>4184</v>
      </c>
      <c r="R224" s="161" t="s">
        <v>364</v>
      </c>
    </row>
    <row r="225" spans="1:18">
      <c r="A225" s="161">
        <v>7</v>
      </c>
      <c r="B225" s="161">
        <v>2</v>
      </c>
      <c r="C225" s="161">
        <v>6</v>
      </c>
      <c r="D225" s="161" t="s">
        <v>10293</v>
      </c>
      <c r="E225" s="161" t="s">
        <v>15949</v>
      </c>
      <c r="F225" s="161" t="s">
        <v>3992</v>
      </c>
      <c r="G225" s="161" t="s">
        <v>1521</v>
      </c>
      <c r="H225" s="161" t="s">
        <v>10361</v>
      </c>
      <c r="I225" s="161" t="s">
        <v>1629</v>
      </c>
      <c r="K225" s="161">
        <v>1</v>
      </c>
      <c r="L225" s="161" t="s">
        <v>15950</v>
      </c>
      <c r="M225" s="161" t="s">
        <v>15951</v>
      </c>
      <c r="N225" s="161" t="s">
        <v>16015</v>
      </c>
      <c r="O225" s="161" t="s">
        <v>15952</v>
      </c>
      <c r="P225" s="161" t="s">
        <v>16017</v>
      </c>
      <c r="Q225" s="161" t="s">
        <v>15953</v>
      </c>
      <c r="R225" s="161" t="s">
        <v>16018</v>
      </c>
    </row>
    <row r="226" spans="1:18">
      <c r="A226" s="161">
        <v>7</v>
      </c>
      <c r="B226" s="161">
        <v>2</v>
      </c>
      <c r="C226" s="161">
        <v>7</v>
      </c>
      <c r="D226" s="161" t="s">
        <v>3696</v>
      </c>
      <c r="E226" s="161" t="s">
        <v>3430</v>
      </c>
      <c r="F226" s="161" t="s">
        <v>3992</v>
      </c>
      <c r="G226" s="161" t="s">
        <v>1521</v>
      </c>
      <c r="H226" s="161" t="s">
        <v>66</v>
      </c>
      <c r="I226" s="161" t="s">
        <v>1629</v>
      </c>
      <c r="K226" s="161">
        <v>1</v>
      </c>
      <c r="L226" s="161" t="s">
        <v>4185</v>
      </c>
      <c r="M226" s="161" t="s">
        <v>6709</v>
      </c>
      <c r="N226" s="161" t="s">
        <v>12</v>
      </c>
      <c r="O226" s="161" t="s">
        <v>4186</v>
      </c>
      <c r="P226" s="161" t="s">
        <v>11</v>
      </c>
      <c r="Q226" s="161" t="s">
        <v>4187</v>
      </c>
      <c r="R226" s="161" t="s">
        <v>364</v>
      </c>
    </row>
    <row r="227" spans="1:18">
      <c r="A227" s="161">
        <v>7</v>
      </c>
      <c r="B227" s="161">
        <v>2</v>
      </c>
      <c r="C227" s="161">
        <v>8</v>
      </c>
      <c r="D227" s="161" t="s">
        <v>10293</v>
      </c>
      <c r="E227" s="161" t="s">
        <v>15944</v>
      </c>
      <c r="F227" s="161" t="s">
        <v>3992</v>
      </c>
      <c r="G227" s="161" t="s">
        <v>1521</v>
      </c>
      <c r="H227" s="161" t="s">
        <v>10355</v>
      </c>
      <c r="I227" s="161" t="s">
        <v>1629</v>
      </c>
      <c r="K227" s="161">
        <v>1</v>
      </c>
      <c r="L227" s="161" t="s">
        <v>15945</v>
      </c>
      <c r="M227" s="161" t="s">
        <v>15946</v>
      </c>
      <c r="N227" s="161" t="s">
        <v>16015</v>
      </c>
      <c r="O227" s="161" t="s">
        <v>15947</v>
      </c>
      <c r="P227" s="161" t="s">
        <v>16017</v>
      </c>
      <c r="Q227" s="161" t="s">
        <v>15948</v>
      </c>
      <c r="R227" s="161" t="s">
        <v>16018</v>
      </c>
    </row>
    <row r="228" spans="1:18">
      <c r="A228" s="161">
        <v>7</v>
      </c>
      <c r="B228" s="161">
        <v>2</v>
      </c>
      <c r="C228" s="161">
        <v>9</v>
      </c>
      <c r="D228" s="161" t="s">
        <v>3696</v>
      </c>
      <c r="E228" s="161" t="s">
        <v>2624</v>
      </c>
      <c r="F228" s="161" t="s">
        <v>3992</v>
      </c>
      <c r="G228" s="161" t="s">
        <v>1521</v>
      </c>
      <c r="H228" s="161" t="s">
        <v>336</v>
      </c>
      <c r="K228" s="161">
        <v>1</v>
      </c>
      <c r="L228" s="161" t="s">
        <v>4188</v>
      </c>
    </row>
    <row r="229" spans="1:18">
      <c r="A229" s="161">
        <v>7</v>
      </c>
      <c r="B229" s="161">
        <v>2</v>
      </c>
      <c r="C229" s="161">
        <v>10</v>
      </c>
      <c r="D229" s="161" t="s">
        <v>10293</v>
      </c>
      <c r="E229" s="161" t="s">
        <v>15942</v>
      </c>
      <c r="F229" s="161" t="s">
        <v>3992</v>
      </c>
      <c r="G229" s="161" t="s">
        <v>1521</v>
      </c>
      <c r="H229" s="161" t="s">
        <v>10191</v>
      </c>
      <c r="K229" s="161">
        <v>1</v>
      </c>
      <c r="L229" s="161" t="s">
        <v>15943</v>
      </c>
    </row>
    <row r="230" spans="1:18">
      <c r="A230" s="161">
        <v>7</v>
      </c>
      <c r="B230" s="161">
        <v>2</v>
      </c>
      <c r="C230" s="161">
        <v>11</v>
      </c>
      <c r="D230" s="161" t="s">
        <v>3696</v>
      </c>
      <c r="E230" s="161" t="s">
        <v>7448</v>
      </c>
      <c r="F230" s="161" t="s">
        <v>3992</v>
      </c>
      <c r="G230" s="161" t="s">
        <v>1521</v>
      </c>
      <c r="H230" s="161" t="s">
        <v>337</v>
      </c>
      <c r="I230" s="161" t="s">
        <v>1628</v>
      </c>
      <c r="K230" s="161">
        <v>1</v>
      </c>
      <c r="L230" s="161" t="s">
        <v>4189</v>
      </c>
    </row>
    <row r="231" spans="1:18">
      <c r="A231" s="161">
        <v>7</v>
      </c>
      <c r="B231" s="161">
        <v>2</v>
      </c>
      <c r="C231" s="161">
        <v>12</v>
      </c>
      <c r="D231" s="161" t="s">
        <v>10293</v>
      </c>
      <c r="E231" s="161" t="s">
        <v>15940</v>
      </c>
      <c r="F231" s="161" t="s">
        <v>3992</v>
      </c>
      <c r="G231" s="161" t="s">
        <v>1521</v>
      </c>
      <c r="H231" s="161" t="s">
        <v>10350</v>
      </c>
      <c r="I231" s="161" t="s">
        <v>10137</v>
      </c>
      <c r="K231" s="161">
        <v>1</v>
      </c>
      <c r="L231" s="161" t="s">
        <v>15941</v>
      </c>
    </row>
    <row r="232" spans="1:18">
      <c r="A232" s="161">
        <v>7</v>
      </c>
      <c r="B232" s="161">
        <v>2</v>
      </c>
      <c r="C232" s="161">
        <v>13</v>
      </c>
      <c r="D232" s="161" t="s">
        <v>3696</v>
      </c>
      <c r="E232" s="161" t="s">
        <v>7449</v>
      </c>
      <c r="F232" s="161" t="s">
        <v>3992</v>
      </c>
      <c r="G232" s="161" t="s">
        <v>1521</v>
      </c>
      <c r="H232" s="161" t="s">
        <v>1535</v>
      </c>
      <c r="I232" s="161" t="s">
        <v>61</v>
      </c>
      <c r="K232" s="161">
        <v>1</v>
      </c>
      <c r="L232" s="161" t="s">
        <v>4190</v>
      </c>
    </row>
    <row r="233" spans="1:18">
      <c r="A233" s="161">
        <v>7</v>
      </c>
      <c r="B233" s="161">
        <v>2</v>
      </c>
      <c r="C233" s="161">
        <v>14</v>
      </c>
      <c r="D233" s="161" t="s">
        <v>10293</v>
      </c>
      <c r="E233" s="161" t="s">
        <v>15938</v>
      </c>
      <c r="F233" s="161" t="s">
        <v>3992</v>
      </c>
      <c r="G233" s="161" t="s">
        <v>1521</v>
      </c>
      <c r="H233" s="161" t="s">
        <v>10347</v>
      </c>
      <c r="I233" s="161" t="s">
        <v>10345</v>
      </c>
      <c r="K233" s="161">
        <v>1</v>
      </c>
      <c r="L233" s="161" t="s">
        <v>15939</v>
      </c>
    </row>
    <row r="234" spans="1:18">
      <c r="A234" s="161">
        <v>7</v>
      </c>
      <c r="B234" s="161">
        <v>2</v>
      </c>
      <c r="C234" s="161">
        <v>15</v>
      </c>
      <c r="D234" s="161" t="s">
        <v>3696</v>
      </c>
      <c r="E234" s="161" t="s">
        <v>7450</v>
      </c>
      <c r="F234" s="161" t="s">
        <v>3992</v>
      </c>
      <c r="G234" s="161" t="s">
        <v>1521</v>
      </c>
      <c r="H234" s="161" t="s">
        <v>1529</v>
      </c>
      <c r="I234" s="161" t="s">
        <v>15</v>
      </c>
      <c r="K234" s="161">
        <v>1</v>
      </c>
      <c r="L234" s="164" t="s">
        <v>7451</v>
      </c>
      <c r="M234" s="164" t="s">
        <v>7452</v>
      </c>
    </row>
    <row r="235" spans="1:18">
      <c r="A235" s="161">
        <v>7</v>
      </c>
      <c r="B235" s="161">
        <v>2</v>
      </c>
      <c r="C235" s="161">
        <v>16</v>
      </c>
      <c r="D235" s="161" t="s">
        <v>10293</v>
      </c>
      <c r="E235" s="161" t="s">
        <v>15935</v>
      </c>
      <c r="F235" s="161" t="s">
        <v>3992</v>
      </c>
      <c r="G235" s="161" t="s">
        <v>1521</v>
      </c>
      <c r="H235" s="161" t="s">
        <v>10342</v>
      </c>
      <c r="I235" s="161" t="s">
        <v>15</v>
      </c>
      <c r="K235" s="161">
        <v>1</v>
      </c>
      <c r="L235" s="164" t="s">
        <v>15936</v>
      </c>
      <c r="M235" s="164" t="s">
        <v>15937</v>
      </c>
    </row>
    <row r="236" spans="1:18">
      <c r="A236" s="161">
        <v>7</v>
      </c>
      <c r="B236" s="161">
        <v>2</v>
      </c>
      <c r="C236" s="161">
        <v>17</v>
      </c>
      <c r="D236" s="161" t="s">
        <v>3696</v>
      </c>
      <c r="E236" s="161" t="s">
        <v>7453</v>
      </c>
      <c r="F236" s="161" t="s">
        <v>3992</v>
      </c>
      <c r="G236" s="161" t="s">
        <v>1521</v>
      </c>
      <c r="H236" s="161" t="s">
        <v>1530</v>
      </c>
      <c r="K236" s="161">
        <v>1</v>
      </c>
      <c r="L236" s="164" t="s">
        <v>7454</v>
      </c>
    </row>
    <row r="237" spans="1:18">
      <c r="A237" s="161">
        <v>7</v>
      </c>
      <c r="B237" s="161">
        <v>2</v>
      </c>
      <c r="C237" s="161">
        <v>18</v>
      </c>
      <c r="D237" s="161" t="s">
        <v>10293</v>
      </c>
      <c r="E237" s="161" t="s">
        <v>15933</v>
      </c>
      <c r="F237" s="161" t="s">
        <v>3992</v>
      </c>
      <c r="G237" s="161" t="s">
        <v>1521</v>
      </c>
      <c r="H237" s="161" t="s">
        <v>10339</v>
      </c>
      <c r="K237" s="161">
        <v>1</v>
      </c>
      <c r="L237" s="164" t="s">
        <v>15934</v>
      </c>
    </row>
    <row r="238" spans="1:18">
      <c r="A238" s="161">
        <v>7</v>
      </c>
      <c r="B238" s="161">
        <v>2</v>
      </c>
      <c r="C238" s="161">
        <v>19</v>
      </c>
      <c r="D238" s="161" t="s">
        <v>3696</v>
      </c>
      <c r="E238" s="161" t="s">
        <v>7455</v>
      </c>
      <c r="F238" s="161" t="s">
        <v>3992</v>
      </c>
      <c r="G238" s="161" t="s">
        <v>1521</v>
      </c>
      <c r="H238" s="161" t="s">
        <v>1531</v>
      </c>
      <c r="K238" s="161">
        <v>1</v>
      </c>
      <c r="L238" s="164" t="s">
        <v>7456</v>
      </c>
    </row>
    <row r="239" spans="1:18">
      <c r="A239" s="161">
        <v>7</v>
      </c>
      <c r="B239" s="161">
        <v>2</v>
      </c>
      <c r="C239" s="161">
        <v>20</v>
      </c>
      <c r="D239" s="161" t="s">
        <v>10293</v>
      </c>
      <c r="E239" s="161" t="s">
        <v>15931</v>
      </c>
      <c r="F239" s="161" t="s">
        <v>3992</v>
      </c>
      <c r="G239" s="161" t="s">
        <v>1521</v>
      </c>
      <c r="H239" s="161" t="s">
        <v>10336</v>
      </c>
      <c r="K239" s="161">
        <v>1</v>
      </c>
      <c r="L239" s="164" t="s">
        <v>15932</v>
      </c>
    </row>
    <row r="240" spans="1:18">
      <c r="A240" s="161">
        <v>7</v>
      </c>
      <c r="B240" s="161">
        <v>2</v>
      </c>
      <c r="C240" s="161">
        <v>21</v>
      </c>
      <c r="D240" s="161" t="s">
        <v>3696</v>
      </c>
      <c r="E240" s="161" t="s">
        <v>7457</v>
      </c>
      <c r="F240" s="161" t="s">
        <v>3992</v>
      </c>
      <c r="G240" s="161" t="s">
        <v>1521</v>
      </c>
      <c r="H240" s="161" t="s">
        <v>1532</v>
      </c>
      <c r="K240" s="161">
        <v>1</v>
      </c>
      <c r="L240" s="164" t="s">
        <v>7458</v>
      </c>
    </row>
    <row r="241" spans="1:18">
      <c r="A241" s="161">
        <v>7</v>
      </c>
      <c r="B241" s="161">
        <v>2</v>
      </c>
      <c r="C241" s="161">
        <v>22</v>
      </c>
      <c r="D241" s="161" t="s">
        <v>10293</v>
      </c>
      <c r="E241" s="161" t="s">
        <v>15929</v>
      </c>
      <c r="F241" s="161" t="s">
        <v>3992</v>
      </c>
      <c r="G241" s="161" t="s">
        <v>1521</v>
      </c>
      <c r="H241" s="161" t="s">
        <v>10333</v>
      </c>
      <c r="K241" s="161">
        <v>1</v>
      </c>
      <c r="L241" s="164" t="s">
        <v>15930</v>
      </c>
    </row>
    <row r="242" spans="1:18">
      <c r="A242" s="161">
        <v>7</v>
      </c>
      <c r="B242" s="161">
        <v>2</v>
      </c>
      <c r="C242" s="161">
        <v>23</v>
      </c>
      <c r="D242" s="161" t="s">
        <v>3696</v>
      </c>
      <c r="E242" s="161" t="s">
        <v>7459</v>
      </c>
      <c r="F242" s="161" t="s">
        <v>3992</v>
      </c>
      <c r="G242" s="161" t="s">
        <v>1521</v>
      </c>
      <c r="H242" s="161" t="s">
        <v>1533</v>
      </c>
      <c r="K242" s="161">
        <v>1</v>
      </c>
      <c r="L242" s="164" t="s">
        <v>7460</v>
      </c>
    </row>
    <row r="243" spans="1:18">
      <c r="A243" s="161">
        <v>7</v>
      </c>
      <c r="B243" s="161">
        <v>2</v>
      </c>
      <c r="C243" s="161">
        <v>24</v>
      </c>
      <c r="D243" s="161" t="s">
        <v>10293</v>
      </c>
      <c r="E243" s="161" t="s">
        <v>15927</v>
      </c>
      <c r="F243" s="161" t="s">
        <v>3992</v>
      </c>
      <c r="G243" s="161" t="s">
        <v>1521</v>
      </c>
      <c r="H243" s="161" t="s">
        <v>10330</v>
      </c>
      <c r="K243" s="161">
        <v>1</v>
      </c>
      <c r="L243" s="164" t="s">
        <v>15928</v>
      </c>
    </row>
    <row r="244" spans="1:18">
      <c r="A244" s="161">
        <v>7</v>
      </c>
      <c r="B244" s="161">
        <v>2</v>
      </c>
      <c r="C244" s="161">
        <v>25</v>
      </c>
      <c r="D244" s="161" t="s">
        <v>3696</v>
      </c>
      <c r="E244" s="161" t="s">
        <v>7461</v>
      </c>
      <c r="F244" s="161" t="s">
        <v>3992</v>
      </c>
      <c r="G244" s="161" t="s">
        <v>1521</v>
      </c>
      <c r="H244" s="161" t="s">
        <v>1534</v>
      </c>
      <c r="K244" s="161">
        <v>1</v>
      </c>
      <c r="L244" s="164" t="s">
        <v>7462</v>
      </c>
    </row>
    <row r="245" spans="1:18">
      <c r="A245" s="161">
        <v>7</v>
      </c>
      <c r="B245" s="161">
        <v>2</v>
      </c>
      <c r="C245" s="161">
        <v>26</v>
      </c>
      <c r="D245" s="161" t="s">
        <v>10293</v>
      </c>
      <c r="E245" s="161" t="s">
        <v>15925</v>
      </c>
      <c r="F245" s="161" t="s">
        <v>3992</v>
      </c>
      <c r="G245" s="161" t="s">
        <v>1521</v>
      </c>
      <c r="H245" s="161" t="s">
        <v>10327</v>
      </c>
      <c r="K245" s="161">
        <v>1</v>
      </c>
      <c r="L245" s="164" t="s">
        <v>15926</v>
      </c>
    </row>
    <row r="246" spans="1:18">
      <c r="A246" s="161">
        <v>7</v>
      </c>
      <c r="B246" s="161">
        <v>2</v>
      </c>
      <c r="C246" s="161">
        <v>27</v>
      </c>
      <c r="D246" s="161" t="s">
        <v>3696</v>
      </c>
      <c r="E246" s="161" t="s">
        <v>3431</v>
      </c>
      <c r="F246" s="161" t="s">
        <v>3992</v>
      </c>
      <c r="G246" s="161" t="s">
        <v>1521</v>
      </c>
      <c r="H246" s="162" t="s">
        <v>326</v>
      </c>
      <c r="I246" s="161" t="s">
        <v>1629</v>
      </c>
      <c r="K246" s="161">
        <v>1</v>
      </c>
      <c r="L246" s="161" t="s">
        <v>4191</v>
      </c>
      <c r="M246" s="161" t="s">
        <v>4192</v>
      </c>
      <c r="N246" s="161" t="s">
        <v>12</v>
      </c>
      <c r="O246" s="161" t="s">
        <v>4193</v>
      </c>
      <c r="P246" s="161" t="s">
        <v>11</v>
      </c>
      <c r="Q246" s="161" t="s">
        <v>4194</v>
      </c>
      <c r="R246" s="161" t="s">
        <v>364</v>
      </c>
    </row>
    <row r="247" spans="1:18">
      <c r="A247" s="161">
        <v>7</v>
      </c>
      <c r="B247" s="161">
        <v>2</v>
      </c>
      <c r="C247" s="161">
        <v>28</v>
      </c>
      <c r="D247" s="161" t="s">
        <v>10293</v>
      </c>
      <c r="E247" s="161" t="s">
        <v>15920</v>
      </c>
      <c r="F247" s="161" t="s">
        <v>3992</v>
      </c>
      <c r="G247" s="161" t="s">
        <v>1521</v>
      </c>
      <c r="H247" s="162" t="s">
        <v>10321</v>
      </c>
      <c r="I247" s="161" t="s">
        <v>1629</v>
      </c>
      <c r="K247" s="161">
        <v>1</v>
      </c>
      <c r="L247" s="161" t="s">
        <v>15921</v>
      </c>
      <c r="M247" s="161" t="s">
        <v>15922</v>
      </c>
      <c r="N247" s="161" t="s">
        <v>16015</v>
      </c>
      <c r="O247" s="161" t="s">
        <v>15923</v>
      </c>
      <c r="P247" s="161" t="s">
        <v>16017</v>
      </c>
      <c r="Q247" s="161" t="s">
        <v>15924</v>
      </c>
      <c r="R247" s="161" t="s">
        <v>16018</v>
      </c>
    </row>
    <row r="248" spans="1:18">
      <c r="A248" s="161">
        <v>7</v>
      </c>
      <c r="B248" s="161">
        <v>2</v>
      </c>
      <c r="C248" s="161">
        <v>29</v>
      </c>
      <c r="D248" s="161" t="s">
        <v>3696</v>
      </c>
      <c r="E248" s="161" t="s">
        <v>3590</v>
      </c>
      <c r="F248" s="161" t="s">
        <v>3992</v>
      </c>
      <c r="G248" s="161" t="s">
        <v>1521</v>
      </c>
      <c r="H248" s="161" t="s">
        <v>1524</v>
      </c>
      <c r="I248" s="161" t="s">
        <v>3991</v>
      </c>
      <c r="K248" s="161">
        <v>1</v>
      </c>
      <c r="L248" s="161" t="s">
        <v>4195</v>
      </c>
      <c r="M248" s="161" t="s">
        <v>4196</v>
      </c>
      <c r="N248" s="161" t="s">
        <v>388</v>
      </c>
      <c r="O248" s="161" t="s">
        <v>4197</v>
      </c>
    </row>
    <row r="249" spans="1:18">
      <c r="A249" s="161">
        <v>7</v>
      </c>
      <c r="B249" s="161">
        <v>2</v>
      </c>
      <c r="C249" s="161">
        <v>30</v>
      </c>
      <c r="D249" s="161" t="s">
        <v>10293</v>
      </c>
      <c r="E249" s="161" t="s">
        <v>15916</v>
      </c>
      <c r="F249" s="161" t="s">
        <v>3992</v>
      </c>
      <c r="G249" s="161" t="s">
        <v>1521</v>
      </c>
      <c r="H249" s="161" t="s">
        <v>10316</v>
      </c>
      <c r="I249" s="161" t="s">
        <v>10314</v>
      </c>
      <c r="K249" s="161">
        <v>1</v>
      </c>
      <c r="L249" s="161" t="s">
        <v>15917</v>
      </c>
      <c r="M249" s="161" t="s">
        <v>15918</v>
      </c>
      <c r="N249" s="161" t="s">
        <v>16016</v>
      </c>
      <c r="O249" s="161" t="s">
        <v>15919</v>
      </c>
    </row>
    <row r="250" spans="1:18">
      <c r="A250" s="161">
        <v>7</v>
      </c>
      <c r="B250" s="161">
        <v>2</v>
      </c>
      <c r="C250" s="161">
        <v>31</v>
      </c>
      <c r="D250" s="161" t="s">
        <v>3696</v>
      </c>
      <c r="E250" s="161" t="s">
        <v>7463</v>
      </c>
      <c r="F250" s="161" t="s">
        <v>3992</v>
      </c>
      <c r="G250" s="161" t="s">
        <v>1521</v>
      </c>
      <c r="H250" s="161" t="s">
        <v>323</v>
      </c>
      <c r="K250" s="161">
        <v>1</v>
      </c>
      <c r="L250" s="161" t="s">
        <v>6710</v>
      </c>
    </row>
    <row r="251" spans="1:18">
      <c r="A251" s="161">
        <v>7</v>
      </c>
      <c r="B251" s="161">
        <v>2</v>
      </c>
      <c r="C251" s="161">
        <v>32</v>
      </c>
      <c r="D251" s="161" t="s">
        <v>10293</v>
      </c>
      <c r="E251" s="161" t="s">
        <v>15914</v>
      </c>
      <c r="F251" s="161" t="s">
        <v>3992</v>
      </c>
      <c r="G251" s="161" t="s">
        <v>1521</v>
      </c>
      <c r="H251" s="161" t="s">
        <v>10312</v>
      </c>
      <c r="K251" s="161">
        <v>1</v>
      </c>
      <c r="L251" s="161" t="s">
        <v>15915</v>
      </c>
    </row>
    <row r="252" spans="1:18">
      <c r="A252" s="161">
        <v>7</v>
      </c>
      <c r="B252" s="161">
        <v>2</v>
      </c>
      <c r="C252" s="161">
        <v>33</v>
      </c>
      <c r="D252" s="161" t="s">
        <v>3696</v>
      </c>
      <c r="E252" s="161" t="s">
        <v>7464</v>
      </c>
      <c r="F252" s="161" t="s">
        <v>3992</v>
      </c>
      <c r="G252" s="161" t="s">
        <v>1521</v>
      </c>
      <c r="H252" s="161" t="s">
        <v>324</v>
      </c>
      <c r="K252" s="161">
        <v>1</v>
      </c>
      <c r="L252" s="161" t="s">
        <v>6711</v>
      </c>
    </row>
    <row r="253" spans="1:18">
      <c r="A253" s="161">
        <v>7</v>
      </c>
      <c r="B253" s="161">
        <v>2</v>
      </c>
      <c r="C253" s="161">
        <v>34</v>
      </c>
      <c r="D253" s="161" t="s">
        <v>10293</v>
      </c>
      <c r="E253" s="161" t="s">
        <v>15912</v>
      </c>
      <c r="F253" s="161" t="s">
        <v>3992</v>
      </c>
      <c r="G253" s="161" t="s">
        <v>1521</v>
      </c>
      <c r="H253" s="161" t="s">
        <v>10309</v>
      </c>
      <c r="K253" s="161">
        <v>1</v>
      </c>
      <c r="L253" s="161" t="s">
        <v>15913</v>
      </c>
    </row>
    <row r="254" spans="1:18">
      <c r="A254" s="161">
        <v>7</v>
      </c>
      <c r="B254" s="161">
        <v>2</v>
      </c>
      <c r="C254" s="161">
        <v>35</v>
      </c>
      <c r="D254" s="161" t="s">
        <v>3696</v>
      </c>
      <c r="E254" s="161" t="s">
        <v>7465</v>
      </c>
      <c r="F254" s="161" t="s">
        <v>3992</v>
      </c>
      <c r="G254" s="161" t="s">
        <v>1521</v>
      </c>
      <c r="H254" s="161" t="s">
        <v>325</v>
      </c>
      <c r="K254" s="161">
        <v>1</v>
      </c>
      <c r="L254" s="161" t="s">
        <v>6712</v>
      </c>
    </row>
    <row r="255" spans="1:18">
      <c r="A255" s="161">
        <v>7</v>
      </c>
      <c r="B255" s="161">
        <v>2</v>
      </c>
      <c r="C255" s="161">
        <v>36</v>
      </c>
      <c r="D255" s="161" t="s">
        <v>10293</v>
      </c>
      <c r="E255" s="161" t="s">
        <v>15910</v>
      </c>
      <c r="F255" s="161" t="s">
        <v>3992</v>
      </c>
      <c r="G255" s="161" t="s">
        <v>1521</v>
      </c>
      <c r="H255" s="161" t="s">
        <v>10306</v>
      </c>
      <c r="K255" s="161">
        <v>1</v>
      </c>
      <c r="L255" s="161" t="s">
        <v>15911</v>
      </c>
    </row>
    <row r="256" spans="1:18">
      <c r="A256" s="161">
        <v>7</v>
      </c>
      <c r="B256" s="161">
        <v>2</v>
      </c>
      <c r="C256" s="161">
        <v>37</v>
      </c>
      <c r="D256" s="161" t="s">
        <v>3696</v>
      </c>
      <c r="E256" s="161" t="s">
        <v>3432</v>
      </c>
      <c r="F256" s="161" t="s">
        <v>3992</v>
      </c>
      <c r="G256" s="161" t="s">
        <v>1521</v>
      </c>
      <c r="H256" s="161" t="s">
        <v>1536</v>
      </c>
      <c r="I256" s="161" t="s">
        <v>1629</v>
      </c>
      <c r="K256" s="161">
        <v>1</v>
      </c>
      <c r="L256" s="161" t="s">
        <v>4198</v>
      </c>
      <c r="M256" s="161" t="s">
        <v>4199</v>
      </c>
      <c r="N256" s="161" t="s">
        <v>12</v>
      </c>
      <c r="O256" s="161" t="s">
        <v>4200</v>
      </c>
      <c r="P256" s="161" t="s">
        <v>11</v>
      </c>
      <c r="Q256" s="161" t="s">
        <v>4201</v>
      </c>
      <c r="R256" s="161" t="s">
        <v>364</v>
      </c>
    </row>
    <row r="257" spans="1:18">
      <c r="A257" s="161">
        <v>7</v>
      </c>
      <c r="B257" s="161">
        <v>2</v>
      </c>
      <c r="C257" s="161">
        <v>38</v>
      </c>
      <c r="D257" s="161" t="s">
        <v>10293</v>
      </c>
      <c r="E257" s="161" t="s">
        <v>15905</v>
      </c>
      <c r="F257" s="161" t="s">
        <v>3992</v>
      </c>
      <c r="G257" s="161" t="s">
        <v>1521</v>
      </c>
      <c r="H257" s="161" t="s">
        <v>10300</v>
      </c>
      <c r="I257" s="161" t="s">
        <v>1629</v>
      </c>
      <c r="K257" s="161">
        <v>1</v>
      </c>
      <c r="L257" s="161" t="s">
        <v>15906</v>
      </c>
      <c r="M257" s="161" t="s">
        <v>15907</v>
      </c>
      <c r="N257" s="161" t="s">
        <v>16015</v>
      </c>
      <c r="O257" s="161" t="s">
        <v>15908</v>
      </c>
      <c r="P257" s="161" t="s">
        <v>16017</v>
      </c>
      <c r="Q257" s="161" t="s">
        <v>15909</v>
      </c>
      <c r="R257" s="161" t="s">
        <v>16018</v>
      </c>
    </row>
    <row r="258" spans="1:18">
      <c r="A258" s="161">
        <v>7</v>
      </c>
      <c r="B258" s="161">
        <v>2</v>
      </c>
      <c r="C258" s="161">
        <v>39</v>
      </c>
      <c r="D258" s="161" t="s">
        <v>3696</v>
      </c>
      <c r="E258" s="161" t="s">
        <v>2635</v>
      </c>
      <c r="F258" s="161" t="s">
        <v>3992</v>
      </c>
      <c r="G258" s="161" t="s">
        <v>1521</v>
      </c>
      <c r="H258" s="161" t="s">
        <v>116</v>
      </c>
      <c r="I258" s="161" t="s">
        <v>1630</v>
      </c>
      <c r="K258" s="161">
        <v>1</v>
      </c>
      <c r="L258" s="161" t="s">
        <v>4202</v>
      </c>
    </row>
    <row r="259" spans="1:18">
      <c r="A259" s="161">
        <v>7</v>
      </c>
      <c r="B259" s="161">
        <v>2</v>
      </c>
      <c r="C259" s="161">
        <v>40</v>
      </c>
      <c r="D259" s="161" t="s">
        <v>10293</v>
      </c>
      <c r="E259" s="161" t="s">
        <v>15903</v>
      </c>
      <c r="F259" s="161" t="s">
        <v>3992</v>
      </c>
      <c r="G259" s="161" t="s">
        <v>1521</v>
      </c>
      <c r="H259" s="161" t="s">
        <v>10297</v>
      </c>
      <c r="I259" s="161" t="s">
        <v>1630</v>
      </c>
      <c r="K259" s="161">
        <v>1</v>
      </c>
      <c r="L259" s="161" t="s">
        <v>15904</v>
      </c>
    </row>
    <row r="260" spans="1:18">
      <c r="A260" s="161">
        <v>7</v>
      </c>
      <c r="B260" s="161">
        <v>2</v>
      </c>
      <c r="C260" s="161">
        <v>41</v>
      </c>
      <c r="D260" s="161" t="s">
        <v>3696</v>
      </c>
      <c r="E260" s="161" t="s">
        <v>2636</v>
      </c>
      <c r="F260" s="161" t="s">
        <v>3992</v>
      </c>
      <c r="G260" s="161" t="s">
        <v>1521</v>
      </c>
      <c r="H260" s="161" t="s">
        <v>319</v>
      </c>
      <c r="K260" s="161">
        <v>1</v>
      </c>
      <c r="L260" s="161" t="s">
        <v>4203</v>
      </c>
    </row>
    <row r="261" spans="1:18">
      <c r="A261" s="161">
        <v>7</v>
      </c>
      <c r="B261" s="161">
        <v>2</v>
      </c>
      <c r="C261" s="161">
        <v>42</v>
      </c>
      <c r="D261" s="161" t="s">
        <v>10293</v>
      </c>
      <c r="E261" s="161" t="s">
        <v>15901</v>
      </c>
      <c r="F261" s="161" t="s">
        <v>3992</v>
      </c>
      <c r="G261" s="161" t="s">
        <v>1521</v>
      </c>
      <c r="H261" s="161" t="s">
        <v>10167</v>
      </c>
      <c r="K261" s="161">
        <v>1</v>
      </c>
      <c r="L261" s="161" t="s">
        <v>15902</v>
      </c>
    </row>
    <row r="262" spans="1:18">
      <c r="A262" s="161">
        <v>7</v>
      </c>
      <c r="B262" s="161">
        <v>3</v>
      </c>
      <c r="C262" s="161">
        <v>1</v>
      </c>
      <c r="D262" s="161" t="s">
        <v>3696</v>
      </c>
      <c r="E262" s="161" t="s">
        <v>2648</v>
      </c>
      <c r="F262" s="161" t="s">
        <v>3992</v>
      </c>
      <c r="G262" s="161" t="s">
        <v>1521</v>
      </c>
      <c r="H262" s="161" t="s">
        <v>1523</v>
      </c>
      <c r="I262" s="161" t="s">
        <v>1631</v>
      </c>
      <c r="K262" s="161">
        <v>1</v>
      </c>
      <c r="L262" s="164" t="s">
        <v>7466</v>
      </c>
    </row>
    <row r="263" spans="1:18">
      <c r="A263" s="161">
        <v>7</v>
      </c>
      <c r="B263" s="161">
        <v>3</v>
      </c>
      <c r="C263" s="161">
        <v>2</v>
      </c>
      <c r="D263" s="161" t="s">
        <v>10293</v>
      </c>
      <c r="E263" s="161" t="s">
        <v>15899</v>
      </c>
      <c r="F263" s="161" t="s">
        <v>3992</v>
      </c>
      <c r="G263" s="161" t="s">
        <v>1521</v>
      </c>
      <c r="H263" s="161" t="s">
        <v>10370</v>
      </c>
      <c r="I263" s="161" t="s">
        <v>1630</v>
      </c>
      <c r="K263" s="161">
        <v>1</v>
      </c>
      <c r="L263" s="164" t="s">
        <v>15900</v>
      </c>
    </row>
    <row r="264" spans="1:18">
      <c r="A264" s="161">
        <v>7</v>
      </c>
      <c r="B264" s="161">
        <v>3</v>
      </c>
      <c r="C264" s="161">
        <v>3</v>
      </c>
      <c r="D264" s="161" t="s">
        <v>3696</v>
      </c>
      <c r="E264" s="161" t="s">
        <v>2649</v>
      </c>
      <c r="F264" s="161" t="s">
        <v>3992</v>
      </c>
      <c r="G264" s="161" t="s">
        <v>1521</v>
      </c>
      <c r="H264" s="162" t="s">
        <v>322</v>
      </c>
      <c r="I264" s="161" t="s">
        <v>1631</v>
      </c>
      <c r="K264" s="161">
        <v>1</v>
      </c>
      <c r="L264" s="161" t="s">
        <v>4204</v>
      </c>
    </row>
    <row r="265" spans="1:18">
      <c r="A265" s="161">
        <v>7</v>
      </c>
      <c r="B265" s="161">
        <v>3</v>
      </c>
      <c r="C265" s="161">
        <v>4</v>
      </c>
      <c r="D265" s="161" t="s">
        <v>10293</v>
      </c>
      <c r="E265" s="161" t="s">
        <v>15897</v>
      </c>
      <c r="F265" s="161" t="s">
        <v>3992</v>
      </c>
      <c r="G265" s="161" t="s">
        <v>1521</v>
      </c>
      <c r="H265" s="162" t="s">
        <v>10367</v>
      </c>
      <c r="I265" s="161" t="s">
        <v>1630</v>
      </c>
      <c r="K265" s="161">
        <v>1</v>
      </c>
      <c r="L265" s="161" t="s">
        <v>15898</v>
      </c>
    </row>
    <row r="266" spans="1:18">
      <c r="A266" s="161">
        <v>7</v>
      </c>
      <c r="B266" s="161">
        <v>3</v>
      </c>
      <c r="C266" s="161">
        <v>5</v>
      </c>
      <c r="D266" s="161" t="s">
        <v>3696</v>
      </c>
      <c r="E266" s="161" t="s">
        <v>3435</v>
      </c>
      <c r="F266" s="161" t="s">
        <v>3992</v>
      </c>
      <c r="G266" s="161" t="s">
        <v>1521</v>
      </c>
      <c r="H266" s="161" t="s">
        <v>1526</v>
      </c>
      <c r="I266" s="161" t="s">
        <v>1629</v>
      </c>
      <c r="K266" s="161">
        <v>1</v>
      </c>
      <c r="L266" s="161" t="s">
        <v>4205</v>
      </c>
      <c r="M266" s="161" t="s">
        <v>4206</v>
      </c>
      <c r="N266" s="161" t="s">
        <v>12</v>
      </c>
      <c r="O266" s="161" t="s">
        <v>4207</v>
      </c>
      <c r="P266" s="161" t="s">
        <v>11</v>
      </c>
      <c r="Q266" s="161" t="s">
        <v>4208</v>
      </c>
      <c r="R266" s="161" t="s">
        <v>364</v>
      </c>
    </row>
    <row r="267" spans="1:18">
      <c r="A267" s="161">
        <v>7</v>
      </c>
      <c r="B267" s="161">
        <v>3</v>
      </c>
      <c r="C267" s="161">
        <v>6</v>
      </c>
      <c r="D267" s="161" t="s">
        <v>10293</v>
      </c>
      <c r="E267" s="161" t="s">
        <v>15892</v>
      </c>
      <c r="F267" s="161" t="s">
        <v>3992</v>
      </c>
      <c r="G267" s="161" t="s">
        <v>1521</v>
      </c>
      <c r="H267" s="161" t="s">
        <v>10361</v>
      </c>
      <c r="I267" s="161" t="s">
        <v>1629</v>
      </c>
      <c r="K267" s="161">
        <v>1</v>
      </c>
      <c r="L267" s="161" t="s">
        <v>15893</v>
      </c>
      <c r="M267" s="161" t="s">
        <v>15894</v>
      </c>
      <c r="N267" s="161" t="s">
        <v>16015</v>
      </c>
      <c r="O267" s="161" t="s">
        <v>15895</v>
      </c>
      <c r="P267" s="161" t="s">
        <v>16017</v>
      </c>
      <c r="Q267" s="161" t="s">
        <v>15896</v>
      </c>
      <c r="R267" s="161" t="s">
        <v>16018</v>
      </c>
    </row>
    <row r="268" spans="1:18">
      <c r="A268" s="161">
        <v>7</v>
      </c>
      <c r="B268" s="161">
        <v>3</v>
      </c>
      <c r="C268" s="161">
        <v>7</v>
      </c>
      <c r="D268" s="161" t="s">
        <v>3696</v>
      </c>
      <c r="E268" s="161" t="s">
        <v>3436</v>
      </c>
      <c r="F268" s="161" t="s">
        <v>3992</v>
      </c>
      <c r="G268" s="161" t="s">
        <v>1521</v>
      </c>
      <c r="H268" s="161" t="s">
        <v>66</v>
      </c>
      <c r="I268" s="161" t="s">
        <v>1629</v>
      </c>
      <c r="K268" s="161">
        <v>1</v>
      </c>
      <c r="L268" s="161" t="s">
        <v>4209</v>
      </c>
      <c r="M268" s="161" t="s">
        <v>4210</v>
      </c>
      <c r="N268" s="161" t="s">
        <v>12</v>
      </c>
      <c r="O268" s="161" t="s">
        <v>4211</v>
      </c>
      <c r="P268" s="161" t="s">
        <v>11</v>
      </c>
      <c r="Q268" s="161" t="s">
        <v>4212</v>
      </c>
      <c r="R268" s="161" t="s">
        <v>364</v>
      </c>
    </row>
    <row r="269" spans="1:18">
      <c r="A269" s="161">
        <v>7</v>
      </c>
      <c r="B269" s="161">
        <v>3</v>
      </c>
      <c r="C269" s="161">
        <v>8</v>
      </c>
      <c r="D269" s="161" t="s">
        <v>10293</v>
      </c>
      <c r="E269" s="161" t="s">
        <v>15887</v>
      </c>
      <c r="F269" s="161" t="s">
        <v>3992</v>
      </c>
      <c r="G269" s="161" t="s">
        <v>1521</v>
      </c>
      <c r="H269" s="161" t="s">
        <v>10355</v>
      </c>
      <c r="I269" s="161" t="s">
        <v>1629</v>
      </c>
      <c r="K269" s="161">
        <v>1</v>
      </c>
      <c r="L269" s="161" t="s">
        <v>15888</v>
      </c>
      <c r="M269" s="161" t="s">
        <v>15889</v>
      </c>
      <c r="N269" s="161" t="s">
        <v>16015</v>
      </c>
      <c r="O269" s="161" t="s">
        <v>15890</v>
      </c>
      <c r="P269" s="161" t="s">
        <v>16017</v>
      </c>
      <c r="Q269" s="161" t="s">
        <v>15891</v>
      </c>
      <c r="R269" s="161" t="s">
        <v>16018</v>
      </c>
    </row>
    <row r="270" spans="1:18">
      <c r="A270" s="161">
        <v>7</v>
      </c>
      <c r="B270" s="161">
        <v>3</v>
      </c>
      <c r="C270" s="161">
        <v>9</v>
      </c>
      <c r="D270" s="161" t="s">
        <v>3696</v>
      </c>
      <c r="E270" s="161" t="s">
        <v>2650</v>
      </c>
      <c r="F270" s="161" t="s">
        <v>3992</v>
      </c>
      <c r="G270" s="161" t="s">
        <v>1521</v>
      </c>
      <c r="H270" s="161" t="s">
        <v>336</v>
      </c>
      <c r="K270" s="161">
        <v>1</v>
      </c>
      <c r="L270" s="161" t="s">
        <v>4213</v>
      </c>
    </row>
    <row r="271" spans="1:18">
      <c r="A271" s="161">
        <v>7</v>
      </c>
      <c r="B271" s="161">
        <v>3</v>
      </c>
      <c r="C271" s="161">
        <v>10</v>
      </c>
      <c r="D271" s="161" t="s">
        <v>10293</v>
      </c>
      <c r="E271" s="161" t="s">
        <v>15885</v>
      </c>
      <c r="F271" s="161" t="s">
        <v>3992</v>
      </c>
      <c r="G271" s="161" t="s">
        <v>1521</v>
      </c>
      <c r="H271" s="161" t="s">
        <v>10191</v>
      </c>
      <c r="K271" s="161">
        <v>1</v>
      </c>
      <c r="L271" s="161" t="s">
        <v>15886</v>
      </c>
    </row>
    <row r="272" spans="1:18">
      <c r="A272" s="161">
        <v>7</v>
      </c>
      <c r="B272" s="161">
        <v>3</v>
      </c>
      <c r="C272" s="161">
        <v>11</v>
      </c>
      <c r="D272" s="161" t="s">
        <v>3696</v>
      </c>
      <c r="E272" s="161" t="s">
        <v>7467</v>
      </c>
      <c r="F272" s="161" t="s">
        <v>3992</v>
      </c>
      <c r="G272" s="161" t="s">
        <v>1521</v>
      </c>
      <c r="H272" s="161" t="s">
        <v>337</v>
      </c>
      <c r="I272" s="161" t="s">
        <v>1628</v>
      </c>
      <c r="K272" s="161">
        <v>1</v>
      </c>
      <c r="L272" s="161" t="s">
        <v>4214</v>
      </c>
    </row>
    <row r="273" spans="1:18">
      <c r="A273" s="161">
        <v>7</v>
      </c>
      <c r="B273" s="161">
        <v>3</v>
      </c>
      <c r="C273" s="161">
        <v>12</v>
      </c>
      <c r="D273" s="161" t="s">
        <v>10293</v>
      </c>
      <c r="E273" s="161" t="s">
        <v>15883</v>
      </c>
      <c r="F273" s="161" t="s">
        <v>3992</v>
      </c>
      <c r="G273" s="161" t="s">
        <v>1521</v>
      </c>
      <c r="H273" s="161" t="s">
        <v>10350</v>
      </c>
      <c r="I273" s="161" t="s">
        <v>10137</v>
      </c>
      <c r="K273" s="161">
        <v>1</v>
      </c>
      <c r="L273" s="161" t="s">
        <v>15884</v>
      </c>
    </row>
    <row r="274" spans="1:18">
      <c r="A274" s="161">
        <v>7</v>
      </c>
      <c r="B274" s="161">
        <v>3</v>
      </c>
      <c r="C274" s="161">
        <v>13</v>
      </c>
      <c r="D274" s="161" t="s">
        <v>3696</v>
      </c>
      <c r="E274" s="161" t="s">
        <v>7468</v>
      </c>
      <c r="F274" s="161" t="s">
        <v>3992</v>
      </c>
      <c r="G274" s="161" t="s">
        <v>1521</v>
      </c>
      <c r="H274" s="161" t="s">
        <v>1535</v>
      </c>
      <c r="I274" s="161" t="s">
        <v>61</v>
      </c>
      <c r="K274" s="161">
        <v>1</v>
      </c>
      <c r="L274" s="161" t="s">
        <v>4215</v>
      </c>
    </row>
    <row r="275" spans="1:18">
      <c r="A275" s="161">
        <v>7</v>
      </c>
      <c r="B275" s="161">
        <v>3</v>
      </c>
      <c r="C275" s="161">
        <v>14</v>
      </c>
      <c r="D275" s="161" t="s">
        <v>10293</v>
      </c>
      <c r="E275" s="161" t="s">
        <v>15881</v>
      </c>
      <c r="F275" s="161" t="s">
        <v>3992</v>
      </c>
      <c r="G275" s="161" t="s">
        <v>1521</v>
      </c>
      <c r="H275" s="161" t="s">
        <v>10347</v>
      </c>
      <c r="I275" s="161" t="s">
        <v>10345</v>
      </c>
      <c r="K275" s="161">
        <v>1</v>
      </c>
      <c r="L275" s="161" t="s">
        <v>15882</v>
      </c>
    </row>
    <row r="276" spans="1:18">
      <c r="A276" s="161">
        <v>7</v>
      </c>
      <c r="B276" s="161">
        <v>3</v>
      </c>
      <c r="C276" s="161">
        <v>15</v>
      </c>
      <c r="D276" s="161" t="s">
        <v>3696</v>
      </c>
      <c r="E276" s="161" t="s">
        <v>7469</v>
      </c>
      <c r="F276" s="161" t="s">
        <v>3992</v>
      </c>
      <c r="G276" s="161" t="s">
        <v>1521</v>
      </c>
      <c r="H276" s="161" t="s">
        <v>1529</v>
      </c>
      <c r="I276" s="161" t="s">
        <v>15</v>
      </c>
      <c r="K276" s="161">
        <v>1</v>
      </c>
      <c r="L276" s="164" t="s">
        <v>7470</v>
      </c>
      <c r="M276" s="164" t="s">
        <v>7471</v>
      </c>
    </row>
    <row r="277" spans="1:18">
      <c r="A277" s="161">
        <v>7</v>
      </c>
      <c r="B277" s="161">
        <v>3</v>
      </c>
      <c r="C277" s="161">
        <v>16</v>
      </c>
      <c r="D277" s="161" t="s">
        <v>10293</v>
      </c>
      <c r="E277" s="161" t="s">
        <v>15878</v>
      </c>
      <c r="F277" s="161" t="s">
        <v>3992</v>
      </c>
      <c r="G277" s="161" t="s">
        <v>1521</v>
      </c>
      <c r="H277" s="161" t="s">
        <v>10342</v>
      </c>
      <c r="I277" s="161" t="s">
        <v>15</v>
      </c>
      <c r="K277" s="161">
        <v>1</v>
      </c>
      <c r="L277" s="164" t="s">
        <v>15879</v>
      </c>
      <c r="M277" s="164" t="s">
        <v>15880</v>
      </c>
    </row>
    <row r="278" spans="1:18">
      <c r="A278" s="161">
        <v>7</v>
      </c>
      <c r="B278" s="161">
        <v>3</v>
      </c>
      <c r="C278" s="161">
        <v>17</v>
      </c>
      <c r="D278" s="161" t="s">
        <v>3696</v>
      </c>
      <c r="E278" s="161" t="s">
        <v>7472</v>
      </c>
      <c r="F278" s="161" t="s">
        <v>3992</v>
      </c>
      <c r="G278" s="161" t="s">
        <v>1521</v>
      </c>
      <c r="H278" s="161" t="s">
        <v>1530</v>
      </c>
      <c r="K278" s="161">
        <v>1</v>
      </c>
      <c r="L278" s="164" t="s">
        <v>7473</v>
      </c>
    </row>
    <row r="279" spans="1:18">
      <c r="A279" s="161">
        <v>7</v>
      </c>
      <c r="B279" s="161">
        <v>3</v>
      </c>
      <c r="C279" s="161">
        <v>18</v>
      </c>
      <c r="D279" s="161" t="s">
        <v>10293</v>
      </c>
      <c r="E279" s="161" t="s">
        <v>15876</v>
      </c>
      <c r="F279" s="161" t="s">
        <v>3992</v>
      </c>
      <c r="G279" s="161" t="s">
        <v>1521</v>
      </c>
      <c r="H279" s="161" t="s">
        <v>10339</v>
      </c>
      <c r="K279" s="161">
        <v>1</v>
      </c>
      <c r="L279" s="164" t="s">
        <v>15877</v>
      </c>
    </row>
    <row r="280" spans="1:18">
      <c r="A280" s="161">
        <v>7</v>
      </c>
      <c r="B280" s="161">
        <v>3</v>
      </c>
      <c r="C280" s="161">
        <v>19</v>
      </c>
      <c r="D280" s="161" t="s">
        <v>3696</v>
      </c>
      <c r="E280" s="161" t="s">
        <v>7474</v>
      </c>
      <c r="F280" s="161" t="s">
        <v>3992</v>
      </c>
      <c r="G280" s="161" t="s">
        <v>1521</v>
      </c>
      <c r="H280" s="161" t="s">
        <v>1531</v>
      </c>
      <c r="K280" s="161">
        <v>1</v>
      </c>
      <c r="L280" s="164" t="s">
        <v>7475</v>
      </c>
    </row>
    <row r="281" spans="1:18">
      <c r="A281" s="161">
        <v>7</v>
      </c>
      <c r="B281" s="161">
        <v>3</v>
      </c>
      <c r="C281" s="161">
        <v>20</v>
      </c>
      <c r="D281" s="161" t="s">
        <v>10293</v>
      </c>
      <c r="E281" s="161" t="s">
        <v>15874</v>
      </c>
      <c r="F281" s="161" t="s">
        <v>3992</v>
      </c>
      <c r="G281" s="161" t="s">
        <v>1521</v>
      </c>
      <c r="H281" s="161" t="s">
        <v>10336</v>
      </c>
      <c r="K281" s="161">
        <v>1</v>
      </c>
      <c r="L281" s="164" t="s">
        <v>15875</v>
      </c>
    </row>
    <row r="282" spans="1:18">
      <c r="A282" s="161">
        <v>7</v>
      </c>
      <c r="B282" s="161">
        <v>3</v>
      </c>
      <c r="C282" s="161">
        <v>21</v>
      </c>
      <c r="D282" s="161" t="s">
        <v>3696</v>
      </c>
      <c r="E282" s="161" t="s">
        <v>7476</v>
      </c>
      <c r="F282" s="161" t="s">
        <v>3992</v>
      </c>
      <c r="G282" s="161" t="s">
        <v>1521</v>
      </c>
      <c r="H282" s="161" t="s">
        <v>1532</v>
      </c>
      <c r="K282" s="161">
        <v>1</v>
      </c>
      <c r="L282" s="164" t="s">
        <v>7477</v>
      </c>
    </row>
    <row r="283" spans="1:18">
      <c r="A283" s="161">
        <v>7</v>
      </c>
      <c r="B283" s="161">
        <v>3</v>
      </c>
      <c r="C283" s="161">
        <v>22</v>
      </c>
      <c r="D283" s="161" t="s">
        <v>10293</v>
      </c>
      <c r="E283" s="161" t="s">
        <v>15872</v>
      </c>
      <c r="F283" s="161" t="s">
        <v>3992</v>
      </c>
      <c r="G283" s="161" t="s">
        <v>1521</v>
      </c>
      <c r="H283" s="161" t="s">
        <v>10333</v>
      </c>
      <c r="K283" s="161">
        <v>1</v>
      </c>
      <c r="L283" s="164" t="s">
        <v>15873</v>
      </c>
    </row>
    <row r="284" spans="1:18">
      <c r="A284" s="161">
        <v>7</v>
      </c>
      <c r="B284" s="161">
        <v>3</v>
      </c>
      <c r="C284" s="161">
        <v>23</v>
      </c>
      <c r="D284" s="161" t="s">
        <v>3696</v>
      </c>
      <c r="E284" s="161" t="s">
        <v>7478</v>
      </c>
      <c r="F284" s="161" t="s">
        <v>3992</v>
      </c>
      <c r="G284" s="161" t="s">
        <v>1521</v>
      </c>
      <c r="H284" s="161" t="s">
        <v>1533</v>
      </c>
      <c r="K284" s="161">
        <v>1</v>
      </c>
      <c r="L284" s="164" t="s">
        <v>7479</v>
      </c>
    </row>
    <row r="285" spans="1:18">
      <c r="A285" s="161">
        <v>7</v>
      </c>
      <c r="B285" s="161">
        <v>3</v>
      </c>
      <c r="C285" s="161">
        <v>24</v>
      </c>
      <c r="D285" s="161" t="s">
        <v>10293</v>
      </c>
      <c r="E285" s="161" t="s">
        <v>15870</v>
      </c>
      <c r="F285" s="161" t="s">
        <v>3992</v>
      </c>
      <c r="G285" s="161" t="s">
        <v>1521</v>
      </c>
      <c r="H285" s="161" t="s">
        <v>10330</v>
      </c>
      <c r="K285" s="161">
        <v>1</v>
      </c>
      <c r="L285" s="164" t="s">
        <v>15871</v>
      </c>
    </row>
    <row r="286" spans="1:18">
      <c r="A286" s="161">
        <v>7</v>
      </c>
      <c r="B286" s="161">
        <v>3</v>
      </c>
      <c r="C286" s="161">
        <v>25</v>
      </c>
      <c r="D286" s="161" t="s">
        <v>3696</v>
      </c>
      <c r="E286" s="161" t="s">
        <v>7480</v>
      </c>
      <c r="F286" s="161" t="s">
        <v>3992</v>
      </c>
      <c r="G286" s="161" t="s">
        <v>1521</v>
      </c>
      <c r="H286" s="161" t="s">
        <v>1534</v>
      </c>
      <c r="K286" s="161">
        <v>1</v>
      </c>
      <c r="L286" s="164" t="s">
        <v>7481</v>
      </c>
    </row>
    <row r="287" spans="1:18">
      <c r="A287" s="161">
        <v>7</v>
      </c>
      <c r="B287" s="161">
        <v>3</v>
      </c>
      <c r="C287" s="161">
        <v>26</v>
      </c>
      <c r="D287" s="161" t="s">
        <v>10293</v>
      </c>
      <c r="E287" s="161" t="s">
        <v>15868</v>
      </c>
      <c r="F287" s="161" t="s">
        <v>3992</v>
      </c>
      <c r="G287" s="161" t="s">
        <v>1521</v>
      </c>
      <c r="H287" s="161" t="s">
        <v>10327</v>
      </c>
      <c r="K287" s="161">
        <v>1</v>
      </c>
      <c r="L287" s="164" t="s">
        <v>15869</v>
      </c>
    </row>
    <row r="288" spans="1:18">
      <c r="A288" s="161">
        <v>7</v>
      </c>
      <c r="B288" s="161">
        <v>3</v>
      </c>
      <c r="C288" s="161">
        <v>27</v>
      </c>
      <c r="D288" s="161" t="s">
        <v>3696</v>
      </c>
      <c r="E288" s="161" t="s">
        <v>3437</v>
      </c>
      <c r="F288" s="161" t="s">
        <v>3992</v>
      </c>
      <c r="G288" s="161" t="s">
        <v>1521</v>
      </c>
      <c r="H288" s="162" t="s">
        <v>326</v>
      </c>
      <c r="I288" s="161" t="s">
        <v>1629</v>
      </c>
      <c r="K288" s="161">
        <v>1</v>
      </c>
      <c r="L288" s="161" t="s">
        <v>4216</v>
      </c>
      <c r="M288" s="161" t="s">
        <v>4217</v>
      </c>
      <c r="N288" s="161" t="s">
        <v>12</v>
      </c>
      <c r="O288" s="161" t="s">
        <v>4218</v>
      </c>
      <c r="P288" s="161" t="s">
        <v>11</v>
      </c>
      <c r="Q288" s="161" t="s">
        <v>4219</v>
      </c>
      <c r="R288" s="161" t="s">
        <v>364</v>
      </c>
    </row>
    <row r="289" spans="1:18">
      <c r="A289" s="161">
        <v>7</v>
      </c>
      <c r="B289" s="161">
        <v>3</v>
      </c>
      <c r="C289" s="161">
        <v>28</v>
      </c>
      <c r="D289" s="161" t="s">
        <v>10293</v>
      </c>
      <c r="E289" s="161" t="s">
        <v>15863</v>
      </c>
      <c r="F289" s="161" t="s">
        <v>3992</v>
      </c>
      <c r="G289" s="161" t="s">
        <v>1521</v>
      </c>
      <c r="H289" s="162" t="s">
        <v>10321</v>
      </c>
      <c r="I289" s="161" t="s">
        <v>1629</v>
      </c>
      <c r="K289" s="161">
        <v>1</v>
      </c>
      <c r="L289" s="161" t="s">
        <v>15864</v>
      </c>
      <c r="M289" s="161" t="s">
        <v>15865</v>
      </c>
      <c r="N289" s="161" t="s">
        <v>16015</v>
      </c>
      <c r="O289" s="161" t="s">
        <v>15866</v>
      </c>
      <c r="P289" s="161" t="s">
        <v>16017</v>
      </c>
      <c r="Q289" s="161" t="s">
        <v>15867</v>
      </c>
      <c r="R289" s="161" t="s">
        <v>16018</v>
      </c>
    </row>
    <row r="290" spans="1:18">
      <c r="A290" s="161">
        <v>7</v>
      </c>
      <c r="B290" s="161">
        <v>3</v>
      </c>
      <c r="C290" s="161">
        <v>29</v>
      </c>
      <c r="D290" s="161" t="s">
        <v>3696</v>
      </c>
      <c r="E290" s="161" t="s">
        <v>3593</v>
      </c>
      <c r="F290" s="161" t="s">
        <v>3992</v>
      </c>
      <c r="G290" s="161" t="s">
        <v>1521</v>
      </c>
      <c r="H290" s="161" t="s">
        <v>1524</v>
      </c>
      <c r="I290" s="161" t="s">
        <v>3991</v>
      </c>
      <c r="K290" s="161">
        <v>1</v>
      </c>
      <c r="L290" s="161" t="s">
        <v>4220</v>
      </c>
      <c r="M290" s="161" t="s">
        <v>4221</v>
      </c>
      <c r="N290" s="161" t="s">
        <v>388</v>
      </c>
      <c r="O290" s="161" t="s">
        <v>4222</v>
      </c>
    </row>
    <row r="291" spans="1:18">
      <c r="A291" s="161">
        <v>7</v>
      </c>
      <c r="B291" s="161">
        <v>3</v>
      </c>
      <c r="C291" s="161">
        <v>30</v>
      </c>
      <c r="D291" s="161" t="s">
        <v>10293</v>
      </c>
      <c r="E291" s="161" t="s">
        <v>15859</v>
      </c>
      <c r="F291" s="161" t="s">
        <v>3992</v>
      </c>
      <c r="G291" s="161" t="s">
        <v>1521</v>
      </c>
      <c r="H291" s="161" t="s">
        <v>10316</v>
      </c>
      <c r="I291" s="161" t="s">
        <v>10314</v>
      </c>
      <c r="K291" s="161">
        <v>1</v>
      </c>
      <c r="L291" s="161" t="s">
        <v>15860</v>
      </c>
      <c r="M291" s="161" t="s">
        <v>15861</v>
      </c>
      <c r="N291" s="161" t="s">
        <v>16016</v>
      </c>
      <c r="O291" s="161" t="s">
        <v>15862</v>
      </c>
    </row>
    <row r="292" spans="1:18">
      <c r="A292" s="161">
        <v>7</v>
      </c>
      <c r="B292" s="161">
        <v>3</v>
      </c>
      <c r="C292" s="161">
        <v>31</v>
      </c>
      <c r="D292" s="161" t="s">
        <v>3696</v>
      </c>
      <c r="E292" s="161" t="s">
        <v>7482</v>
      </c>
      <c r="F292" s="161" t="s">
        <v>3992</v>
      </c>
      <c r="G292" s="161" t="s">
        <v>1521</v>
      </c>
      <c r="H292" s="161" t="s">
        <v>323</v>
      </c>
      <c r="K292" s="161">
        <v>1</v>
      </c>
      <c r="L292" s="161" t="s">
        <v>6713</v>
      </c>
    </row>
    <row r="293" spans="1:18">
      <c r="A293" s="161">
        <v>7</v>
      </c>
      <c r="B293" s="161">
        <v>3</v>
      </c>
      <c r="C293" s="161">
        <v>32</v>
      </c>
      <c r="D293" s="161" t="s">
        <v>10293</v>
      </c>
      <c r="E293" s="161" t="s">
        <v>15857</v>
      </c>
      <c r="F293" s="161" t="s">
        <v>3992</v>
      </c>
      <c r="G293" s="161" t="s">
        <v>1521</v>
      </c>
      <c r="H293" s="161" t="s">
        <v>10312</v>
      </c>
      <c r="K293" s="161">
        <v>1</v>
      </c>
      <c r="L293" s="161" t="s">
        <v>15858</v>
      </c>
    </row>
    <row r="294" spans="1:18">
      <c r="A294" s="161">
        <v>7</v>
      </c>
      <c r="B294" s="161">
        <v>3</v>
      </c>
      <c r="C294" s="161">
        <v>33</v>
      </c>
      <c r="D294" s="161" t="s">
        <v>3696</v>
      </c>
      <c r="E294" s="161" t="s">
        <v>7483</v>
      </c>
      <c r="F294" s="161" t="s">
        <v>3992</v>
      </c>
      <c r="G294" s="161" t="s">
        <v>1521</v>
      </c>
      <c r="H294" s="161" t="s">
        <v>324</v>
      </c>
      <c r="K294" s="161">
        <v>1</v>
      </c>
      <c r="L294" s="161" t="s">
        <v>6714</v>
      </c>
    </row>
    <row r="295" spans="1:18">
      <c r="A295" s="161">
        <v>7</v>
      </c>
      <c r="B295" s="161">
        <v>3</v>
      </c>
      <c r="C295" s="161">
        <v>34</v>
      </c>
      <c r="D295" s="161" t="s">
        <v>10293</v>
      </c>
      <c r="E295" s="161" t="s">
        <v>15855</v>
      </c>
      <c r="F295" s="161" t="s">
        <v>3992</v>
      </c>
      <c r="G295" s="161" t="s">
        <v>1521</v>
      </c>
      <c r="H295" s="161" t="s">
        <v>10309</v>
      </c>
      <c r="K295" s="161">
        <v>1</v>
      </c>
      <c r="L295" s="161" t="s">
        <v>15856</v>
      </c>
    </row>
    <row r="296" spans="1:18">
      <c r="A296" s="161">
        <v>7</v>
      </c>
      <c r="B296" s="161">
        <v>3</v>
      </c>
      <c r="C296" s="161">
        <v>35</v>
      </c>
      <c r="D296" s="161" t="s">
        <v>3696</v>
      </c>
      <c r="E296" s="161" t="s">
        <v>7484</v>
      </c>
      <c r="F296" s="161" t="s">
        <v>3992</v>
      </c>
      <c r="G296" s="161" t="s">
        <v>1521</v>
      </c>
      <c r="H296" s="161" t="s">
        <v>325</v>
      </c>
      <c r="K296" s="161">
        <v>1</v>
      </c>
      <c r="L296" s="161" t="s">
        <v>6715</v>
      </c>
    </row>
    <row r="297" spans="1:18">
      <c r="A297" s="161">
        <v>7</v>
      </c>
      <c r="B297" s="161">
        <v>3</v>
      </c>
      <c r="C297" s="161">
        <v>36</v>
      </c>
      <c r="D297" s="161" t="s">
        <v>10293</v>
      </c>
      <c r="E297" s="161" t="s">
        <v>15853</v>
      </c>
      <c r="F297" s="161" t="s">
        <v>3992</v>
      </c>
      <c r="G297" s="161" t="s">
        <v>1521</v>
      </c>
      <c r="H297" s="161" t="s">
        <v>10306</v>
      </c>
      <c r="K297" s="161">
        <v>1</v>
      </c>
      <c r="L297" s="161" t="s">
        <v>15854</v>
      </c>
    </row>
    <row r="298" spans="1:18">
      <c r="A298" s="161">
        <v>7</v>
      </c>
      <c r="B298" s="161">
        <v>3</v>
      </c>
      <c r="C298" s="161">
        <v>37</v>
      </c>
      <c r="D298" s="161" t="s">
        <v>3696</v>
      </c>
      <c r="E298" s="161" t="s">
        <v>3438</v>
      </c>
      <c r="F298" s="161" t="s">
        <v>3992</v>
      </c>
      <c r="G298" s="161" t="s">
        <v>1521</v>
      </c>
      <c r="H298" s="161" t="s">
        <v>1536</v>
      </c>
      <c r="I298" s="161" t="s">
        <v>1629</v>
      </c>
      <c r="K298" s="161">
        <v>1</v>
      </c>
      <c r="L298" s="161" t="s">
        <v>4223</v>
      </c>
      <c r="M298" s="161" t="s">
        <v>4224</v>
      </c>
      <c r="N298" s="161" t="s">
        <v>12</v>
      </c>
      <c r="O298" s="161" t="s">
        <v>4225</v>
      </c>
      <c r="P298" s="161" t="s">
        <v>11</v>
      </c>
      <c r="Q298" s="161" t="s">
        <v>4226</v>
      </c>
      <c r="R298" s="161" t="s">
        <v>364</v>
      </c>
    </row>
    <row r="299" spans="1:18">
      <c r="A299" s="161">
        <v>7</v>
      </c>
      <c r="B299" s="161">
        <v>3</v>
      </c>
      <c r="C299" s="161">
        <v>38</v>
      </c>
      <c r="D299" s="161" t="s">
        <v>10293</v>
      </c>
      <c r="E299" s="161" t="s">
        <v>15848</v>
      </c>
      <c r="F299" s="161" t="s">
        <v>3992</v>
      </c>
      <c r="G299" s="161" t="s">
        <v>1521</v>
      </c>
      <c r="H299" s="161" t="s">
        <v>10300</v>
      </c>
      <c r="I299" s="161" t="s">
        <v>1629</v>
      </c>
      <c r="K299" s="161">
        <v>1</v>
      </c>
      <c r="L299" s="161" t="s">
        <v>15849</v>
      </c>
      <c r="M299" s="161" t="s">
        <v>15850</v>
      </c>
      <c r="N299" s="161" t="s">
        <v>16015</v>
      </c>
      <c r="O299" s="161" t="s">
        <v>15851</v>
      </c>
      <c r="P299" s="161" t="s">
        <v>16017</v>
      </c>
      <c r="Q299" s="161" t="s">
        <v>15852</v>
      </c>
      <c r="R299" s="161" t="s">
        <v>16018</v>
      </c>
    </row>
    <row r="300" spans="1:18">
      <c r="A300" s="161">
        <v>7</v>
      </c>
      <c r="B300" s="161">
        <v>3</v>
      </c>
      <c r="C300" s="161">
        <v>39</v>
      </c>
      <c r="D300" s="161" t="s">
        <v>3696</v>
      </c>
      <c r="E300" s="161" t="s">
        <v>2661</v>
      </c>
      <c r="F300" s="161" t="s">
        <v>3992</v>
      </c>
      <c r="G300" s="161" t="s">
        <v>1521</v>
      </c>
      <c r="H300" s="161" t="s">
        <v>116</v>
      </c>
      <c r="I300" s="161" t="s">
        <v>1630</v>
      </c>
      <c r="K300" s="161">
        <v>1</v>
      </c>
      <c r="L300" s="161" t="s">
        <v>4227</v>
      </c>
    </row>
    <row r="301" spans="1:18">
      <c r="A301" s="161">
        <v>7</v>
      </c>
      <c r="B301" s="161">
        <v>3</v>
      </c>
      <c r="C301" s="161">
        <v>40</v>
      </c>
      <c r="D301" s="161" t="s">
        <v>10293</v>
      </c>
      <c r="E301" s="161" t="s">
        <v>15846</v>
      </c>
      <c r="F301" s="161" t="s">
        <v>3992</v>
      </c>
      <c r="G301" s="161" t="s">
        <v>1521</v>
      </c>
      <c r="H301" s="161" t="s">
        <v>10297</v>
      </c>
      <c r="I301" s="161" t="s">
        <v>1630</v>
      </c>
      <c r="K301" s="161">
        <v>1</v>
      </c>
      <c r="L301" s="161" t="s">
        <v>15847</v>
      </c>
    </row>
    <row r="302" spans="1:18">
      <c r="A302" s="161">
        <v>7</v>
      </c>
      <c r="B302" s="161">
        <v>3</v>
      </c>
      <c r="C302" s="161">
        <v>41</v>
      </c>
      <c r="D302" s="161" t="s">
        <v>3696</v>
      </c>
      <c r="E302" s="161" t="s">
        <v>2662</v>
      </c>
      <c r="F302" s="161" t="s">
        <v>3992</v>
      </c>
      <c r="G302" s="161" t="s">
        <v>1521</v>
      </c>
      <c r="H302" s="161" t="s">
        <v>319</v>
      </c>
      <c r="K302" s="161">
        <v>1</v>
      </c>
      <c r="L302" s="161" t="s">
        <v>4228</v>
      </c>
    </row>
    <row r="303" spans="1:18">
      <c r="A303" s="161">
        <v>7</v>
      </c>
      <c r="B303" s="161">
        <v>3</v>
      </c>
      <c r="C303" s="161">
        <v>42</v>
      </c>
      <c r="D303" s="161" t="s">
        <v>10293</v>
      </c>
      <c r="E303" s="161" t="s">
        <v>15844</v>
      </c>
      <c r="F303" s="161" t="s">
        <v>3992</v>
      </c>
      <c r="G303" s="161" t="s">
        <v>1521</v>
      </c>
      <c r="H303" s="161" t="s">
        <v>10167</v>
      </c>
      <c r="K303" s="161">
        <v>1</v>
      </c>
      <c r="L303" s="161" t="s">
        <v>15845</v>
      </c>
    </row>
    <row r="304" spans="1:18">
      <c r="A304" s="161">
        <v>7</v>
      </c>
      <c r="B304" s="161">
        <v>4</v>
      </c>
      <c r="C304" s="161">
        <v>1</v>
      </c>
      <c r="D304" s="161" t="s">
        <v>3696</v>
      </c>
      <c r="E304" s="161" t="s">
        <v>2674</v>
      </c>
      <c r="F304" s="161" t="s">
        <v>3992</v>
      </c>
      <c r="G304" s="161" t="s">
        <v>1521</v>
      </c>
      <c r="H304" s="161" t="s">
        <v>1523</v>
      </c>
      <c r="I304" s="161" t="s">
        <v>1631</v>
      </c>
      <c r="K304" s="161">
        <v>1</v>
      </c>
      <c r="L304" s="164" t="s">
        <v>7485</v>
      </c>
    </row>
    <row r="305" spans="1:18">
      <c r="A305" s="161">
        <v>7</v>
      </c>
      <c r="B305" s="161">
        <v>4</v>
      </c>
      <c r="C305" s="161">
        <v>2</v>
      </c>
      <c r="D305" s="161" t="s">
        <v>10293</v>
      </c>
      <c r="E305" s="161" t="s">
        <v>15842</v>
      </c>
      <c r="F305" s="161" t="s">
        <v>3992</v>
      </c>
      <c r="G305" s="161" t="s">
        <v>1521</v>
      </c>
      <c r="H305" s="161" t="s">
        <v>10370</v>
      </c>
      <c r="I305" s="161" t="s">
        <v>1630</v>
      </c>
      <c r="K305" s="161">
        <v>1</v>
      </c>
      <c r="L305" s="164" t="s">
        <v>15843</v>
      </c>
    </row>
    <row r="306" spans="1:18">
      <c r="A306" s="161">
        <v>7</v>
      </c>
      <c r="B306" s="161">
        <v>4</v>
      </c>
      <c r="C306" s="161">
        <v>3</v>
      </c>
      <c r="D306" s="161" t="s">
        <v>3696</v>
      </c>
      <c r="E306" s="161" t="s">
        <v>2675</v>
      </c>
      <c r="F306" s="161" t="s">
        <v>3992</v>
      </c>
      <c r="G306" s="161" t="s">
        <v>1521</v>
      </c>
      <c r="H306" s="162" t="s">
        <v>322</v>
      </c>
      <c r="I306" s="161" t="s">
        <v>1631</v>
      </c>
      <c r="K306" s="161">
        <v>1</v>
      </c>
      <c r="L306" s="161" t="s">
        <v>4229</v>
      </c>
    </row>
    <row r="307" spans="1:18">
      <c r="A307" s="161">
        <v>7</v>
      </c>
      <c r="B307" s="161">
        <v>4</v>
      </c>
      <c r="C307" s="161">
        <v>4</v>
      </c>
      <c r="D307" s="161" t="s">
        <v>10293</v>
      </c>
      <c r="E307" s="161" t="s">
        <v>15840</v>
      </c>
      <c r="F307" s="161" t="s">
        <v>3992</v>
      </c>
      <c r="G307" s="161" t="s">
        <v>1521</v>
      </c>
      <c r="H307" s="162" t="s">
        <v>10367</v>
      </c>
      <c r="I307" s="161" t="s">
        <v>1630</v>
      </c>
      <c r="K307" s="161">
        <v>1</v>
      </c>
      <c r="L307" s="161" t="s">
        <v>15841</v>
      </c>
    </row>
    <row r="308" spans="1:18">
      <c r="A308" s="161">
        <v>7</v>
      </c>
      <c r="B308" s="161">
        <v>4</v>
      </c>
      <c r="C308" s="161">
        <v>5</v>
      </c>
      <c r="D308" s="161" t="s">
        <v>3696</v>
      </c>
      <c r="E308" s="161" t="s">
        <v>3441</v>
      </c>
      <c r="F308" s="161" t="s">
        <v>3992</v>
      </c>
      <c r="G308" s="161" t="s">
        <v>1521</v>
      </c>
      <c r="H308" s="161" t="s">
        <v>1526</v>
      </c>
      <c r="I308" s="161" t="s">
        <v>1629</v>
      </c>
      <c r="K308" s="161">
        <v>1</v>
      </c>
      <c r="L308" s="161" t="s">
        <v>4230</v>
      </c>
      <c r="M308" s="161" t="s">
        <v>4231</v>
      </c>
      <c r="N308" s="161" t="s">
        <v>12</v>
      </c>
      <c r="O308" s="161" t="s">
        <v>4232</v>
      </c>
      <c r="P308" s="161" t="s">
        <v>11</v>
      </c>
      <c r="Q308" s="161" t="s">
        <v>4233</v>
      </c>
      <c r="R308" s="161" t="s">
        <v>364</v>
      </c>
    </row>
    <row r="309" spans="1:18">
      <c r="A309" s="161">
        <v>7</v>
      </c>
      <c r="B309" s="161">
        <v>4</v>
      </c>
      <c r="C309" s="161">
        <v>6</v>
      </c>
      <c r="D309" s="161" t="s">
        <v>10293</v>
      </c>
      <c r="E309" s="161" t="s">
        <v>15835</v>
      </c>
      <c r="F309" s="161" t="s">
        <v>3992</v>
      </c>
      <c r="G309" s="161" t="s">
        <v>1521</v>
      </c>
      <c r="H309" s="161" t="s">
        <v>10361</v>
      </c>
      <c r="I309" s="161" t="s">
        <v>1629</v>
      </c>
      <c r="K309" s="161">
        <v>1</v>
      </c>
      <c r="L309" s="161" t="s">
        <v>15836</v>
      </c>
      <c r="M309" s="161" t="s">
        <v>15837</v>
      </c>
      <c r="N309" s="161" t="s">
        <v>16015</v>
      </c>
      <c r="O309" s="161" t="s">
        <v>15838</v>
      </c>
      <c r="P309" s="161" t="s">
        <v>16017</v>
      </c>
      <c r="Q309" s="161" t="s">
        <v>15839</v>
      </c>
      <c r="R309" s="161" t="s">
        <v>16018</v>
      </c>
    </row>
    <row r="310" spans="1:18">
      <c r="A310" s="161">
        <v>7</v>
      </c>
      <c r="B310" s="161">
        <v>4</v>
      </c>
      <c r="C310" s="161">
        <v>7</v>
      </c>
      <c r="D310" s="161" t="s">
        <v>3696</v>
      </c>
      <c r="E310" s="161" t="s">
        <v>3442</v>
      </c>
      <c r="F310" s="161" t="s">
        <v>3992</v>
      </c>
      <c r="G310" s="161" t="s">
        <v>1521</v>
      </c>
      <c r="H310" s="161" t="s">
        <v>66</v>
      </c>
      <c r="I310" s="161" t="s">
        <v>1629</v>
      </c>
      <c r="K310" s="161">
        <v>1</v>
      </c>
      <c r="L310" s="161" t="s">
        <v>4234</v>
      </c>
      <c r="M310" s="161" t="s">
        <v>4235</v>
      </c>
      <c r="N310" s="161" t="s">
        <v>12</v>
      </c>
      <c r="O310" s="161" t="s">
        <v>4236</v>
      </c>
      <c r="P310" s="161" t="s">
        <v>11</v>
      </c>
      <c r="Q310" s="161" t="s">
        <v>4237</v>
      </c>
      <c r="R310" s="161" t="s">
        <v>364</v>
      </c>
    </row>
    <row r="311" spans="1:18">
      <c r="A311" s="161">
        <v>7</v>
      </c>
      <c r="B311" s="161">
        <v>4</v>
      </c>
      <c r="C311" s="161">
        <v>8</v>
      </c>
      <c r="D311" s="161" t="s">
        <v>10293</v>
      </c>
      <c r="E311" s="161" t="s">
        <v>15830</v>
      </c>
      <c r="F311" s="161" t="s">
        <v>3992</v>
      </c>
      <c r="G311" s="161" t="s">
        <v>1521</v>
      </c>
      <c r="H311" s="161" t="s">
        <v>10355</v>
      </c>
      <c r="I311" s="161" t="s">
        <v>1629</v>
      </c>
      <c r="K311" s="161">
        <v>1</v>
      </c>
      <c r="L311" s="161" t="s">
        <v>15831</v>
      </c>
      <c r="M311" s="161" t="s">
        <v>15832</v>
      </c>
      <c r="N311" s="161" t="s">
        <v>16015</v>
      </c>
      <c r="O311" s="161" t="s">
        <v>15833</v>
      </c>
      <c r="P311" s="161" t="s">
        <v>16017</v>
      </c>
      <c r="Q311" s="161" t="s">
        <v>15834</v>
      </c>
      <c r="R311" s="161" t="s">
        <v>16018</v>
      </c>
    </row>
    <row r="312" spans="1:18">
      <c r="A312" s="161">
        <v>7</v>
      </c>
      <c r="B312" s="161">
        <v>4</v>
      </c>
      <c r="C312" s="161">
        <v>9</v>
      </c>
      <c r="D312" s="161" t="s">
        <v>3696</v>
      </c>
      <c r="E312" s="161" t="s">
        <v>2676</v>
      </c>
      <c r="F312" s="161" t="s">
        <v>3992</v>
      </c>
      <c r="G312" s="161" t="s">
        <v>1521</v>
      </c>
      <c r="H312" s="161" t="s">
        <v>336</v>
      </c>
      <c r="K312" s="161">
        <v>1</v>
      </c>
      <c r="L312" s="161" t="s">
        <v>4238</v>
      </c>
    </row>
    <row r="313" spans="1:18">
      <c r="A313" s="161">
        <v>7</v>
      </c>
      <c r="B313" s="161">
        <v>4</v>
      </c>
      <c r="C313" s="161">
        <v>10</v>
      </c>
      <c r="D313" s="161" t="s">
        <v>10293</v>
      </c>
      <c r="E313" s="161" t="s">
        <v>15828</v>
      </c>
      <c r="F313" s="161" t="s">
        <v>3992</v>
      </c>
      <c r="G313" s="161" t="s">
        <v>1521</v>
      </c>
      <c r="H313" s="161" t="s">
        <v>10191</v>
      </c>
      <c r="K313" s="161">
        <v>1</v>
      </c>
      <c r="L313" s="161" t="s">
        <v>15829</v>
      </c>
    </row>
    <row r="314" spans="1:18">
      <c r="A314" s="161">
        <v>7</v>
      </c>
      <c r="B314" s="161">
        <v>4</v>
      </c>
      <c r="C314" s="161">
        <v>11</v>
      </c>
      <c r="D314" s="161" t="s">
        <v>3696</v>
      </c>
      <c r="E314" s="161" t="s">
        <v>7486</v>
      </c>
      <c r="F314" s="161" t="s">
        <v>3992</v>
      </c>
      <c r="G314" s="161" t="s">
        <v>1521</v>
      </c>
      <c r="H314" s="161" t="s">
        <v>337</v>
      </c>
      <c r="I314" s="161" t="s">
        <v>1628</v>
      </c>
      <c r="K314" s="161">
        <v>1</v>
      </c>
      <c r="L314" s="161" t="s">
        <v>4239</v>
      </c>
    </row>
    <row r="315" spans="1:18">
      <c r="A315" s="161">
        <v>7</v>
      </c>
      <c r="B315" s="161">
        <v>4</v>
      </c>
      <c r="C315" s="161">
        <v>12</v>
      </c>
      <c r="D315" s="161" t="s">
        <v>10293</v>
      </c>
      <c r="E315" s="161" t="s">
        <v>15826</v>
      </c>
      <c r="F315" s="161" t="s">
        <v>3992</v>
      </c>
      <c r="G315" s="161" t="s">
        <v>1521</v>
      </c>
      <c r="H315" s="161" t="s">
        <v>10350</v>
      </c>
      <c r="I315" s="161" t="s">
        <v>10137</v>
      </c>
      <c r="K315" s="161">
        <v>1</v>
      </c>
      <c r="L315" s="161" t="s">
        <v>15827</v>
      </c>
    </row>
    <row r="316" spans="1:18">
      <c r="A316" s="161">
        <v>7</v>
      </c>
      <c r="B316" s="161">
        <v>4</v>
      </c>
      <c r="C316" s="161">
        <v>13</v>
      </c>
      <c r="D316" s="161" t="s">
        <v>3696</v>
      </c>
      <c r="E316" s="161" t="s">
        <v>7487</v>
      </c>
      <c r="F316" s="161" t="s">
        <v>3992</v>
      </c>
      <c r="G316" s="161" t="s">
        <v>1521</v>
      </c>
      <c r="H316" s="161" t="s">
        <v>1535</v>
      </c>
      <c r="I316" s="161" t="s">
        <v>61</v>
      </c>
      <c r="K316" s="161">
        <v>1</v>
      </c>
      <c r="L316" s="161" t="s">
        <v>4240</v>
      </c>
    </row>
    <row r="317" spans="1:18">
      <c r="A317" s="161">
        <v>7</v>
      </c>
      <c r="B317" s="161">
        <v>4</v>
      </c>
      <c r="C317" s="161">
        <v>14</v>
      </c>
      <c r="D317" s="161" t="s">
        <v>10293</v>
      </c>
      <c r="E317" s="161" t="s">
        <v>15824</v>
      </c>
      <c r="F317" s="161" t="s">
        <v>3992</v>
      </c>
      <c r="G317" s="161" t="s">
        <v>1521</v>
      </c>
      <c r="H317" s="161" t="s">
        <v>10347</v>
      </c>
      <c r="I317" s="161" t="s">
        <v>10345</v>
      </c>
      <c r="K317" s="161">
        <v>1</v>
      </c>
      <c r="L317" s="161" t="s">
        <v>15825</v>
      </c>
    </row>
    <row r="318" spans="1:18">
      <c r="A318" s="161">
        <v>7</v>
      </c>
      <c r="B318" s="161">
        <v>4</v>
      </c>
      <c r="C318" s="161">
        <v>15</v>
      </c>
      <c r="D318" s="161" t="s">
        <v>3696</v>
      </c>
      <c r="E318" s="161" t="s">
        <v>7488</v>
      </c>
      <c r="F318" s="161" t="s">
        <v>3992</v>
      </c>
      <c r="G318" s="161" t="s">
        <v>1521</v>
      </c>
      <c r="H318" s="161" t="s">
        <v>1529</v>
      </c>
      <c r="I318" s="161" t="s">
        <v>15</v>
      </c>
      <c r="K318" s="161">
        <v>1</v>
      </c>
      <c r="L318" s="164" t="s">
        <v>7489</v>
      </c>
      <c r="M318" s="164" t="s">
        <v>7490</v>
      </c>
    </row>
    <row r="319" spans="1:18">
      <c r="A319" s="161">
        <v>7</v>
      </c>
      <c r="B319" s="161">
        <v>4</v>
      </c>
      <c r="C319" s="161">
        <v>16</v>
      </c>
      <c r="D319" s="161" t="s">
        <v>10293</v>
      </c>
      <c r="E319" s="161" t="s">
        <v>15821</v>
      </c>
      <c r="F319" s="161" t="s">
        <v>3992</v>
      </c>
      <c r="G319" s="161" t="s">
        <v>1521</v>
      </c>
      <c r="H319" s="161" t="s">
        <v>10342</v>
      </c>
      <c r="I319" s="161" t="s">
        <v>15</v>
      </c>
      <c r="K319" s="161">
        <v>1</v>
      </c>
      <c r="L319" s="164" t="s">
        <v>15822</v>
      </c>
      <c r="M319" s="164" t="s">
        <v>15823</v>
      </c>
    </row>
    <row r="320" spans="1:18">
      <c r="A320" s="161">
        <v>7</v>
      </c>
      <c r="B320" s="161">
        <v>4</v>
      </c>
      <c r="C320" s="161">
        <v>17</v>
      </c>
      <c r="D320" s="161" t="s">
        <v>3696</v>
      </c>
      <c r="E320" s="161" t="s">
        <v>7491</v>
      </c>
      <c r="F320" s="161" t="s">
        <v>3992</v>
      </c>
      <c r="G320" s="161" t="s">
        <v>1521</v>
      </c>
      <c r="H320" s="161" t="s">
        <v>1530</v>
      </c>
      <c r="K320" s="161">
        <v>1</v>
      </c>
      <c r="L320" s="164" t="s">
        <v>7492</v>
      </c>
    </row>
    <row r="321" spans="1:18">
      <c r="A321" s="161">
        <v>7</v>
      </c>
      <c r="B321" s="161">
        <v>4</v>
      </c>
      <c r="C321" s="161">
        <v>18</v>
      </c>
      <c r="D321" s="161" t="s">
        <v>10293</v>
      </c>
      <c r="E321" s="161" t="s">
        <v>15819</v>
      </c>
      <c r="F321" s="161" t="s">
        <v>3992</v>
      </c>
      <c r="G321" s="161" t="s">
        <v>1521</v>
      </c>
      <c r="H321" s="161" t="s">
        <v>10339</v>
      </c>
      <c r="K321" s="161">
        <v>1</v>
      </c>
      <c r="L321" s="164" t="s">
        <v>15820</v>
      </c>
    </row>
    <row r="322" spans="1:18">
      <c r="A322" s="161">
        <v>7</v>
      </c>
      <c r="B322" s="161">
        <v>4</v>
      </c>
      <c r="C322" s="161">
        <v>19</v>
      </c>
      <c r="D322" s="161" t="s">
        <v>3696</v>
      </c>
      <c r="E322" s="161" t="s">
        <v>7493</v>
      </c>
      <c r="F322" s="161" t="s">
        <v>3992</v>
      </c>
      <c r="G322" s="161" t="s">
        <v>1521</v>
      </c>
      <c r="H322" s="161" t="s">
        <v>1531</v>
      </c>
      <c r="K322" s="161">
        <v>1</v>
      </c>
      <c r="L322" s="164" t="s">
        <v>7494</v>
      </c>
    </row>
    <row r="323" spans="1:18">
      <c r="A323" s="161">
        <v>7</v>
      </c>
      <c r="B323" s="161">
        <v>4</v>
      </c>
      <c r="C323" s="161">
        <v>20</v>
      </c>
      <c r="D323" s="161" t="s">
        <v>10293</v>
      </c>
      <c r="E323" s="161" t="s">
        <v>15817</v>
      </c>
      <c r="F323" s="161" t="s">
        <v>3992</v>
      </c>
      <c r="G323" s="161" t="s">
        <v>1521</v>
      </c>
      <c r="H323" s="161" t="s">
        <v>10336</v>
      </c>
      <c r="K323" s="161">
        <v>1</v>
      </c>
      <c r="L323" s="164" t="s">
        <v>15818</v>
      </c>
    </row>
    <row r="324" spans="1:18">
      <c r="A324" s="161">
        <v>7</v>
      </c>
      <c r="B324" s="161">
        <v>4</v>
      </c>
      <c r="C324" s="161">
        <v>21</v>
      </c>
      <c r="D324" s="161" t="s">
        <v>3696</v>
      </c>
      <c r="E324" s="161" t="s">
        <v>7495</v>
      </c>
      <c r="F324" s="161" t="s">
        <v>3992</v>
      </c>
      <c r="G324" s="161" t="s">
        <v>1521</v>
      </c>
      <c r="H324" s="161" t="s">
        <v>1532</v>
      </c>
      <c r="K324" s="161">
        <v>1</v>
      </c>
      <c r="L324" s="164" t="s">
        <v>7496</v>
      </c>
    </row>
    <row r="325" spans="1:18">
      <c r="A325" s="161">
        <v>7</v>
      </c>
      <c r="B325" s="161">
        <v>4</v>
      </c>
      <c r="C325" s="161">
        <v>22</v>
      </c>
      <c r="D325" s="161" t="s">
        <v>10293</v>
      </c>
      <c r="E325" s="161" t="s">
        <v>15815</v>
      </c>
      <c r="F325" s="161" t="s">
        <v>3992</v>
      </c>
      <c r="G325" s="161" t="s">
        <v>1521</v>
      </c>
      <c r="H325" s="161" t="s">
        <v>10333</v>
      </c>
      <c r="K325" s="161">
        <v>1</v>
      </c>
      <c r="L325" s="164" t="s">
        <v>15816</v>
      </c>
    </row>
    <row r="326" spans="1:18">
      <c r="A326" s="161">
        <v>7</v>
      </c>
      <c r="B326" s="161">
        <v>4</v>
      </c>
      <c r="C326" s="161">
        <v>23</v>
      </c>
      <c r="D326" s="161" t="s">
        <v>3696</v>
      </c>
      <c r="E326" s="161" t="s">
        <v>7497</v>
      </c>
      <c r="F326" s="161" t="s">
        <v>3992</v>
      </c>
      <c r="G326" s="161" t="s">
        <v>1521</v>
      </c>
      <c r="H326" s="161" t="s">
        <v>1533</v>
      </c>
      <c r="K326" s="161">
        <v>1</v>
      </c>
      <c r="L326" s="164" t="s">
        <v>7498</v>
      </c>
    </row>
    <row r="327" spans="1:18">
      <c r="A327" s="161">
        <v>7</v>
      </c>
      <c r="B327" s="161">
        <v>4</v>
      </c>
      <c r="C327" s="161">
        <v>24</v>
      </c>
      <c r="D327" s="161" t="s">
        <v>10293</v>
      </c>
      <c r="E327" s="161" t="s">
        <v>15813</v>
      </c>
      <c r="F327" s="161" t="s">
        <v>3992</v>
      </c>
      <c r="G327" s="161" t="s">
        <v>1521</v>
      </c>
      <c r="H327" s="161" t="s">
        <v>10330</v>
      </c>
      <c r="K327" s="161">
        <v>1</v>
      </c>
      <c r="L327" s="164" t="s">
        <v>15814</v>
      </c>
    </row>
    <row r="328" spans="1:18">
      <c r="A328" s="161">
        <v>7</v>
      </c>
      <c r="B328" s="161">
        <v>4</v>
      </c>
      <c r="C328" s="161">
        <v>25</v>
      </c>
      <c r="D328" s="161" t="s">
        <v>3696</v>
      </c>
      <c r="E328" s="161" t="s">
        <v>7499</v>
      </c>
      <c r="F328" s="161" t="s">
        <v>3992</v>
      </c>
      <c r="G328" s="161" t="s">
        <v>1521</v>
      </c>
      <c r="H328" s="161" t="s">
        <v>1534</v>
      </c>
      <c r="K328" s="161">
        <v>1</v>
      </c>
      <c r="L328" s="164" t="s">
        <v>7500</v>
      </c>
    </row>
    <row r="329" spans="1:18">
      <c r="A329" s="161">
        <v>7</v>
      </c>
      <c r="B329" s="161">
        <v>4</v>
      </c>
      <c r="C329" s="161">
        <v>26</v>
      </c>
      <c r="D329" s="161" t="s">
        <v>10293</v>
      </c>
      <c r="E329" s="161" t="s">
        <v>15811</v>
      </c>
      <c r="F329" s="161" t="s">
        <v>3992</v>
      </c>
      <c r="G329" s="161" t="s">
        <v>1521</v>
      </c>
      <c r="H329" s="161" t="s">
        <v>10327</v>
      </c>
      <c r="K329" s="161">
        <v>1</v>
      </c>
      <c r="L329" s="164" t="s">
        <v>15812</v>
      </c>
    </row>
    <row r="330" spans="1:18">
      <c r="A330" s="161">
        <v>7</v>
      </c>
      <c r="B330" s="161">
        <v>4</v>
      </c>
      <c r="C330" s="161">
        <v>27</v>
      </c>
      <c r="D330" s="161" t="s">
        <v>3696</v>
      </c>
      <c r="E330" s="161" t="s">
        <v>3443</v>
      </c>
      <c r="F330" s="161" t="s">
        <v>3992</v>
      </c>
      <c r="G330" s="161" t="s">
        <v>1521</v>
      </c>
      <c r="H330" s="162" t="s">
        <v>326</v>
      </c>
      <c r="I330" s="161" t="s">
        <v>1629</v>
      </c>
      <c r="K330" s="161">
        <v>1</v>
      </c>
      <c r="L330" s="161" t="s">
        <v>4241</v>
      </c>
      <c r="M330" s="161" t="s">
        <v>4242</v>
      </c>
      <c r="N330" s="161" t="s">
        <v>12</v>
      </c>
      <c r="O330" s="161" t="s">
        <v>4243</v>
      </c>
      <c r="P330" s="161" t="s">
        <v>11</v>
      </c>
      <c r="Q330" s="161" t="s">
        <v>4244</v>
      </c>
      <c r="R330" s="161" t="s">
        <v>364</v>
      </c>
    </row>
    <row r="331" spans="1:18">
      <c r="A331" s="161">
        <v>7</v>
      </c>
      <c r="B331" s="161">
        <v>4</v>
      </c>
      <c r="C331" s="161">
        <v>28</v>
      </c>
      <c r="D331" s="161" t="s">
        <v>10293</v>
      </c>
      <c r="E331" s="161" t="s">
        <v>15806</v>
      </c>
      <c r="F331" s="161" t="s">
        <v>3992</v>
      </c>
      <c r="G331" s="161" t="s">
        <v>1521</v>
      </c>
      <c r="H331" s="162" t="s">
        <v>10321</v>
      </c>
      <c r="I331" s="161" t="s">
        <v>1629</v>
      </c>
      <c r="K331" s="161">
        <v>1</v>
      </c>
      <c r="L331" s="161" t="s">
        <v>15807</v>
      </c>
      <c r="M331" s="161" t="s">
        <v>15808</v>
      </c>
      <c r="N331" s="161" t="s">
        <v>16015</v>
      </c>
      <c r="O331" s="161" t="s">
        <v>15809</v>
      </c>
      <c r="P331" s="161" t="s">
        <v>16017</v>
      </c>
      <c r="Q331" s="161" t="s">
        <v>15810</v>
      </c>
      <c r="R331" s="161" t="s">
        <v>16018</v>
      </c>
    </row>
    <row r="332" spans="1:18">
      <c r="A332" s="161">
        <v>7</v>
      </c>
      <c r="B332" s="161">
        <v>4</v>
      </c>
      <c r="C332" s="161">
        <v>29</v>
      </c>
      <c r="D332" s="161" t="s">
        <v>3696</v>
      </c>
      <c r="E332" s="161" t="s">
        <v>3596</v>
      </c>
      <c r="F332" s="161" t="s">
        <v>3992</v>
      </c>
      <c r="G332" s="161" t="s">
        <v>1521</v>
      </c>
      <c r="H332" s="161" t="s">
        <v>1524</v>
      </c>
      <c r="I332" s="161" t="s">
        <v>3991</v>
      </c>
      <c r="K332" s="161">
        <v>1</v>
      </c>
      <c r="L332" s="161" t="s">
        <v>4245</v>
      </c>
      <c r="M332" s="161" t="s">
        <v>4246</v>
      </c>
      <c r="N332" s="161" t="s">
        <v>388</v>
      </c>
      <c r="O332" s="161" t="s">
        <v>4247</v>
      </c>
    </row>
    <row r="333" spans="1:18">
      <c r="A333" s="161">
        <v>7</v>
      </c>
      <c r="B333" s="161">
        <v>4</v>
      </c>
      <c r="C333" s="161">
        <v>30</v>
      </c>
      <c r="D333" s="161" t="s">
        <v>10293</v>
      </c>
      <c r="E333" s="161" t="s">
        <v>15802</v>
      </c>
      <c r="F333" s="161" t="s">
        <v>3992</v>
      </c>
      <c r="G333" s="161" t="s">
        <v>1521</v>
      </c>
      <c r="H333" s="161" t="s">
        <v>10316</v>
      </c>
      <c r="I333" s="161" t="s">
        <v>10314</v>
      </c>
      <c r="K333" s="161">
        <v>1</v>
      </c>
      <c r="L333" s="161" t="s">
        <v>15803</v>
      </c>
      <c r="M333" s="161" t="s">
        <v>15804</v>
      </c>
      <c r="N333" s="161" t="s">
        <v>16016</v>
      </c>
      <c r="O333" s="161" t="s">
        <v>15805</v>
      </c>
    </row>
    <row r="334" spans="1:18">
      <c r="A334" s="161">
        <v>7</v>
      </c>
      <c r="B334" s="161">
        <v>4</v>
      </c>
      <c r="C334" s="161">
        <v>31</v>
      </c>
      <c r="D334" s="161" t="s">
        <v>3696</v>
      </c>
      <c r="E334" s="161" t="s">
        <v>7501</v>
      </c>
      <c r="F334" s="161" t="s">
        <v>3992</v>
      </c>
      <c r="G334" s="161" t="s">
        <v>1521</v>
      </c>
      <c r="H334" s="161" t="s">
        <v>323</v>
      </c>
      <c r="K334" s="161">
        <v>1</v>
      </c>
      <c r="L334" s="161" t="s">
        <v>6716</v>
      </c>
    </row>
    <row r="335" spans="1:18">
      <c r="A335" s="161">
        <v>7</v>
      </c>
      <c r="B335" s="161">
        <v>4</v>
      </c>
      <c r="C335" s="161">
        <v>32</v>
      </c>
      <c r="D335" s="161" t="s">
        <v>10293</v>
      </c>
      <c r="E335" s="161" t="s">
        <v>15800</v>
      </c>
      <c r="F335" s="161" t="s">
        <v>3992</v>
      </c>
      <c r="G335" s="161" t="s">
        <v>1521</v>
      </c>
      <c r="H335" s="161" t="s">
        <v>10312</v>
      </c>
      <c r="K335" s="161">
        <v>1</v>
      </c>
      <c r="L335" s="161" t="s">
        <v>15801</v>
      </c>
    </row>
    <row r="336" spans="1:18">
      <c r="A336" s="161">
        <v>7</v>
      </c>
      <c r="B336" s="161">
        <v>4</v>
      </c>
      <c r="C336" s="161">
        <v>33</v>
      </c>
      <c r="D336" s="161" t="s">
        <v>3696</v>
      </c>
      <c r="E336" s="161" t="s">
        <v>7502</v>
      </c>
      <c r="F336" s="161" t="s">
        <v>3992</v>
      </c>
      <c r="G336" s="161" t="s">
        <v>1521</v>
      </c>
      <c r="H336" s="161" t="s">
        <v>324</v>
      </c>
      <c r="K336" s="161">
        <v>1</v>
      </c>
      <c r="L336" s="161" t="s">
        <v>6717</v>
      </c>
    </row>
    <row r="337" spans="1:18">
      <c r="A337" s="161">
        <v>7</v>
      </c>
      <c r="B337" s="161">
        <v>4</v>
      </c>
      <c r="C337" s="161">
        <v>34</v>
      </c>
      <c r="D337" s="161" t="s">
        <v>10293</v>
      </c>
      <c r="E337" s="161" t="s">
        <v>15798</v>
      </c>
      <c r="F337" s="161" t="s">
        <v>3992</v>
      </c>
      <c r="G337" s="161" t="s">
        <v>1521</v>
      </c>
      <c r="H337" s="161" t="s">
        <v>10309</v>
      </c>
      <c r="K337" s="161">
        <v>1</v>
      </c>
      <c r="L337" s="161" t="s">
        <v>15799</v>
      </c>
    </row>
    <row r="338" spans="1:18">
      <c r="A338" s="161">
        <v>7</v>
      </c>
      <c r="B338" s="161">
        <v>4</v>
      </c>
      <c r="C338" s="161">
        <v>35</v>
      </c>
      <c r="D338" s="161" t="s">
        <v>3696</v>
      </c>
      <c r="E338" s="161" t="s">
        <v>7503</v>
      </c>
      <c r="F338" s="161" t="s">
        <v>3992</v>
      </c>
      <c r="G338" s="161" t="s">
        <v>1521</v>
      </c>
      <c r="H338" s="161" t="s">
        <v>325</v>
      </c>
      <c r="K338" s="161">
        <v>1</v>
      </c>
      <c r="L338" s="161" t="s">
        <v>6718</v>
      </c>
    </row>
    <row r="339" spans="1:18">
      <c r="A339" s="161">
        <v>7</v>
      </c>
      <c r="B339" s="161">
        <v>4</v>
      </c>
      <c r="C339" s="161">
        <v>36</v>
      </c>
      <c r="D339" s="161" t="s">
        <v>10293</v>
      </c>
      <c r="E339" s="161" t="s">
        <v>15796</v>
      </c>
      <c r="F339" s="161" t="s">
        <v>3992</v>
      </c>
      <c r="G339" s="161" t="s">
        <v>1521</v>
      </c>
      <c r="H339" s="161" t="s">
        <v>10306</v>
      </c>
      <c r="K339" s="161">
        <v>1</v>
      </c>
      <c r="L339" s="161" t="s">
        <v>15797</v>
      </c>
    </row>
    <row r="340" spans="1:18">
      <c r="A340" s="161">
        <v>7</v>
      </c>
      <c r="B340" s="161">
        <v>4</v>
      </c>
      <c r="C340" s="161">
        <v>37</v>
      </c>
      <c r="D340" s="161" t="s">
        <v>3696</v>
      </c>
      <c r="E340" s="161" t="s">
        <v>3444</v>
      </c>
      <c r="F340" s="161" t="s">
        <v>3992</v>
      </c>
      <c r="G340" s="161" t="s">
        <v>1521</v>
      </c>
      <c r="H340" s="161" t="s">
        <v>1536</v>
      </c>
      <c r="I340" s="161" t="s">
        <v>1629</v>
      </c>
      <c r="K340" s="161">
        <v>1</v>
      </c>
      <c r="L340" s="161" t="s">
        <v>4248</v>
      </c>
      <c r="M340" s="161" t="s">
        <v>4249</v>
      </c>
      <c r="N340" s="161" t="s">
        <v>12</v>
      </c>
      <c r="O340" s="161" t="s">
        <v>4250</v>
      </c>
      <c r="P340" s="161" t="s">
        <v>11</v>
      </c>
      <c r="Q340" s="161" t="s">
        <v>4251</v>
      </c>
      <c r="R340" s="161" t="s">
        <v>364</v>
      </c>
    </row>
    <row r="341" spans="1:18">
      <c r="A341" s="161">
        <v>7</v>
      </c>
      <c r="B341" s="161">
        <v>4</v>
      </c>
      <c r="C341" s="161">
        <v>38</v>
      </c>
      <c r="D341" s="161" t="s">
        <v>10293</v>
      </c>
      <c r="E341" s="161" t="s">
        <v>15791</v>
      </c>
      <c r="F341" s="161" t="s">
        <v>3992</v>
      </c>
      <c r="G341" s="161" t="s">
        <v>1521</v>
      </c>
      <c r="H341" s="161" t="s">
        <v>10300</v>
      </c>
      <c r="I341" s="161" t="s">
        <v>1629</v>
      </c>
      <c r="K341" s="161">
        <v>1</v>
      </c>
      <c r="L341" s="161" t="s">
        <v>15792</v>
      </c>
      <c r="M341" s="161" t="s">
        <v>15793</v>
      </c>
      <c r="N341" s="161" t="s">
        <v>16015</v>
      </c>
      <c r="O341" s="161" t="s">
        <v>15794</v>
      </c>
      <c r="P341" s="161" t="s">
        <v>16017</v>
      </c>
      <c r="Q341" s="161" t="s">
        <v>15795</v>
      </c>
      <c r="R341" s="161" t="s">
        <v>16018</v>
      </c>
    </row>
    <row r="342" spans="1:18">
      <c r="A342" s="161">
        <v>7</v>
      </c>
      <c r="B342" s="161">
        <v>4</v>
      </c>
      <c r="C342" s="161">
        <v>39</v>
      </c>
      <c r="D342" s="161" t="s">
        <v>3696</v>
      </c>
      <c r="E342" s="161" t="s">
        <v>2687</v>
      </c>
      <c r="F342" s="161" t="s">
        <v>3992</v>
      </c>
      <c r="G342" s="161" t="s">
        <v>1521</v>
      </c>
      <c r="H342" s="161" t="s">
        <v>116</v>
      </c>
      <c r="I342" s="161" t="s">
        <v>1630</v>
      </c>
      <c r="K342" s="161">
        <v>1</v>
      </c>
      <c r="L342" s="161" t="s">
        <v>4252</v>
      </c>
    </row>
    <row r="343" spans="1:18">
      <c r="A343" s="161">
        <v>7</v>
      </c>
      <c r="B343" s="161">
        <v>4</v>
      </c>
      <c r="C343" s="161">
        <v>40</v>
      </c>
      <c r="D343" s="161" t="s">
        <v>10293</v>
      </c>
      <c r="E343" s="161" t="s">
        <v>15789</v>
      </c>
      <c r="F343" s="161" t="s">
        <v>3992</v>
      </c>
      <c r="G343" s="161" t="s">
        <v>1521</v>
      </c>
      <c r="H343" s="161" t="s">
        <v>10297</v>
      </c>
      <c r="I343" s="161" t="s">
        <v>1630</v>
      </c>
      <c r="K343" s="161">
        <v>1</v>
      </c>
      <c r="L343" s="161" t="s">
        <v>15790</v>
      </c>
    </row>
    <row r="344" spans="1:18">
      <c r="A344" s="161">
        <v>7</v>
      </c>
      <c r="B344" s="161">
        <v>4</v>
      </c>
      <c r="C344" s="161">
        <v>41</v>
      </c>
      <c r="D344" s="161" t="s">
        <v>3696</v>
      </c>
      <c r="E344" s="161" t="s">
        <v>2688</v>
      </c>
      <c r="F344" s="161" t="s">
        <v>3992</v>
      </c>
      <c r="G344" s="161" t="s">
        <v>1521</v>
      </c>
      <c r="H344" s="161" t="s">
        <v>319</v>
      </c>
      <c r="K344" s="161">
        <v>1</v>
      </c>
      <c r="L344" s="161" t="s">
        <v>4253</v>
      </c>
    </row>
    <row r="345" spans="1:18">
      <c r="A345" s="161">
        <v>7</v>
      </c>
      <c r="B345" s="161">
        <v>4</v>
      </c>
      <c r="C345" s="161">
        <v>42</v>
      </c>
      <c r="D345" s="161" t="s">
        <v>10293</v>
      </c>
      <c r="E345" s="161" t="s">
        <v>15787</v>
      </c>
      <c r="F345" s="161" t="s">
        <v>3992</v>
      </c>
      <c r="G345" s="161" t="s">
        <v>1521</v>
      </c>
      <c r="H345" s="161" t="s">
        <v>10167</v>
      </c>
      <c r="K345" s="161">
        <v>1</v>
      </c>
      <c r="L345" s="161" t="s">
        <v>15788</v>
      </c>
    </row>
    <row r="346" spans="1:18">
      <c r="A346" s="161">
        <v>7</v>
      </c>
      <c r="B346" s="161">
        <v>5</v>
      </c>
      <c r="C346" s="161">
        <v>1</v>
      </c>
      <c r="D346" s="161" t="s">
        <v>3696</v>
      </c>
      <c r="E346" s="161" t="s">
        <v>2700</v>
      </c>
      <c r="F346" s="161" t="s">
        <v>3992</v>
      </c>
      <c r="G346" s="161" t="s">
        <v>1521</v>
      </c>
      <c r="H346" s="161" t="s">
        <v>1523</v>
      </c>
      <c r="I346" s="161" t="s">
        <v>1631</v>
      </c>
      <c r="K346" s="161">
        <v>1</v>
      </c>
      <c r="L346" s="164" t="s">
        <v>7504</v>
      </c>
    </row>
    <row r="347" spans="1:18">
      <c r="A347" s="161">
        <v>7</v>
      </c>
      <c r="B347" s="161">
        <v>5</v>
      </c>
      <c r="C347" s="161">
        <v>2</v>
      </c>
      <c r="D347" s="161" t="s">
        <v>10293</v>
      </c>
      <c r="E347" s="161" t="s">
        <v>15785</v>
      </c>
      <c r="F347" s="161" t="s">
        <v>3992</v>
      </c>
      <c r="G347" s="161" t="s">
        <v>1521</v>
      </c>
      <c r="H347" s="161" t="s">
        <v>10370</v>
      </c>
      <c r="I347" s="161" t="s">
        <v>1630</v>
      </c>
      <c r="K347" s="161">
        <v>1</v>
      </c>
      <c r="L347" s="164" t="s">
        <v>15786</v>
      </c>
    </row>
    <row r="348" spans="1:18">
      <c r="A348" s="161">
        <v>7</v>
      </c>
      <c r="B348" s="161">
        <v>5</v>
      </c>
      <c r="C348" s="161">
        <v>3</v>
      </c>
      <c r="D348" s="161" t="s">
        <v>3696</v>
      </c>
      <c r="E348" s="161" t="s">
        <v>2701</v>
      </c>
      <c r="F348" s="161" t="s">
        <v>3992</v>
      </c>
      <c r="G348" s="161" t="s">
        <v>1521</v>
      </c>
      <c r="H348" s="162" t="s">
        <v>322</v>
      </c>
      <c r="I348" s="161" t="s">
        <v>1631</v>
      </c>
      <c r="K348" s="161">
        <v>1</v>
      </c>
      <c r="L348" s="161" t="s">
        <v>4280</v>
      </c>
    </row>
    <row r="349" spans="1:18">
      <c r="A349" s="161">
        <v>7</v>
      </c>
      <c r="B349" s="161">
        <v>5</v>
      </c>
      <c r="C349" s="161">
        <v>4</v>
      </c>
      <c r="D349" s="161" t="s">
        <v>10293</v>
      </c>
      <c r="E349" s="161" t="s">
        <v>15783</v>
      </c>
      <c r="F349" s="161" t="s">
        <v>3992</v>
      </c>
      <c r="G349" s="161" t="s">
        <v>1521</v>
      </c>
      <c r="H349" s="162" t="s">
        <v>10367</v>
      </c>
      <c r="I349" s="161" t="s">
        <v>1630</v>
      </c>
      <c r="K349" s="161">
        <v>1</v>
      </c>
      <c r="L349" s="161" t="s">
        <v>15784</v>
      </c>
    </row>
    <row r="350" spans="1:18">
      <c r="A350" s="161">
        <v>7</v>
      </c>
      <c r="B350" s="161">
        <v>5</v>
      </c>
      <c r="C350" s="161">
        <v>5</v>
      </c>
      <c r="D350" s="161" t="s">
        <v>3696</v>
      </c>
      <c r="E350" s="161" t="s">
        <v>3447</v>
      </c>
      <c r="F350" s="161" t="s">
        <v>3992</v>
      </c>
      <c r="G350" s="161" t="s">
        <v>1521</v>
      </c>
      <c r="H350" s="161" t="s">
        <v>1526</v>
      </c>
      <c r="I350" s="161" t="s">
        <v>1629</v>
      </c>
      <c r="K350" s="161">
        <v>1</v>
      </c>
      <c r="L350" s="161" t="s">
        <v>4281</v>
      </c>
      <c r="M350" s="161" t="s">
        <v>4282</v>
      </c>
      <c r="N350" s="161" t="s">
        <v>12</v>
      </c>
      <c r="O350" s="161" t="s">
        <v>4283</v>
      </c>
      <c r="P350" s="161" t="s">
        <v>11</v>
      </c>
      <c r="Q350" s="161" t="s">
        <v>4284</v>
      </c>
      <c r="R350" s="161" t="s">
        <v>364</v>
      </c>
    </row>
    <row r="351" spans="1:18">
      <c r="A351" s="161">
        <v>7</v>
      </c>
      <c r="B351" s="161">
        <v>5</v>
      </c>
      <c r="C351" s="161">
        <v>6</v>
      </c>
      <c r="D351" s="161" t="s">
        <v>10293</v>
      </c>
      <c r="E351" s="161" t="s">
        <v>15778</v>
      </c>
      <c r="F351" s="161" t="s">
        <v>3992</v>
      </c>
      <c r="G351" s="161" t="s">
        <v>1521</v>
      </c>
      <c r="H351" s="161" t="s">
        <v>10361</v>
      </c>
      <c r="I351" s="161" t="s">
        <v>1629</v>
      </c>
      <c r="K351" s="161">
        <v>1</v>
      </c>
      <c r="L351" s="161" t="s">
        <v>15779</v>
      </c>
      <c r="M351" s="161" t="s">
        <v>15780</v>
      </c>
      <c r="N351" s="161" t="s">
        <v>16015</v>
      </c>
      <c r="O351" s="161" t="s">
        <v>15781</v>
      </c>
      <c r="P351" s="161" t="s">
        <v>16017</v>
      </c>
      <c r="Q351" s="161" t="s">
        <v>15782</v>
      </c>
      <c r="R351" s="161" t="s">
        <v>16018</v>
      </c>
    </row>
    <row r="352" spans="1:18">
      <c r="A352" s="161">
        <v>7</v>
      </c>
      <c r="B352" s="161">
        <v>5</v>
      </c>
      <c r="C352" s="161">
        <v>7</v>
      </c>
      <c r="D352" s="161" t="s">
        <v>3696</v>
      </c>
      <c r="E352" s="161" t="s">
        <v>3448</v>
      </c>
      <c r="F352" s="161" t="s">
        <v>3992</v>
      </c>
      <c r="G352" s="161" t="s">
        <v>1521</v>
      </c>
      <c r="H352" s="161" t="s">
        <v>66</v>
      </c>
      <c r="I352" s="161" t="s">
        <v>1629</v>
      </c>
      <c r="K352" s="161">
        <v>1</v>
      </c>
      <c r="L352" s="161" t="s">
        <v>4285</v>
      </c>
      <c r="M352" s="161" t="s">
        <v>4286</v>
      </c>
      <c r="N352" s="161" t="s">
        <v>12</v>
      </c>
      <c r="O352" s="161" t="s">
        <v>4287</v>
      </c>
      <c r="P352" s="161" t="s">
        <v>11</v>
      </c>
      <c r="Q352" s="161" t="s">
        <v>4288</v>
      </c>
      <c r="R352" s="161" t="s">
        <v>364</v>
      </c>
    </row>
    <row r="353" spans="1:18">
      <c r="A353" s="161">
        <v>7</v>
      </c>
      <c r="B353" s="161">
        <v>5</v>
      </c>
      <c r="C353" s="161">
        <v>8</v>
      </c>
      <c r="D353" s="161" t="s">
        <v>10293</v>
      </c>
      <c r="E353" s="161" t="s">
        <v>15773</v>
      </c>
      <c r="F353" s="161" t="s">
        <v>3992</v>
      </c>
      <c r="G353" s="161" t="s">
        <v>1521</v>
      </c>
      <c r="H353" s="161" t="s">
        <v>10355</v>
      </c>
      <c r="I353" s="161" t="s">
        <v>1629</v>
      </c>
      <c r="K353" s="161">
        <v>1</v>
      </c>
      <c r="L353" s="161" t="s">
        <v>15774</v>
      </c>
      <c r="M353" s="161" t="s">
        <v>15775</v>
      </c>
      <c r="N353" s="161" t="s">
        <v>16015</v>
      </c>
      <c r="O353" s="161" t="s">
        <v>15776</v>
      </c>
      <c r="P353" s="161" t="s">
        <v>16017</v>
      </c>
      <c r="Q353" s="161" t="s">
        <v>15777</v>
      </c>
      <c r="R353" s="161" t="s">
        <v>16018</v>
      </c>
    </row>
    <row r="354" spans="1:18">
      <c r="A354" s="161">
        <v>7</v>
      </c>
      <c r="B354" s="161">
        <v>5</v>
      </c>
      <c r="C354" s="161">
        <v>9</v>
      </c>
      <c r="D354" s="161" t="s">
        <v>3696</v>
      </c>
      <c r="E354" s="161" t="s">
        <v>2702</v>
      </c>
      <c r="F354" s="161" t="s">
        <v>3992</v>
      </c>
      <c r="G354" s="161" t="s">
        <v>1521</v>
      </c>
      <c r="H354" s="161" t="s">
        <v>336</v>
      </c>
      <c r="K354" s="161">
        <v>1</v>
      </c>
      <c r="L354" s="161" t="s">
        <v>4289</v>
      </c>
    </row>
    <row r="355" spans="1:18">
      <c r="A355" s="161">
        <v>7</v>
      </c>
      <c r="B355" s="161">
        <v>5</v>
      </c>
      <c r="C355" s="161">
        <v>10</v>
      </c>
      <c r="D355" s="161" t="s">
        <v>10293</v>
      </c>
      <c r="E355" s="161" t="s">
        <v>15771</v>
      </c>
      <c r="F355" s="161" t="s">
        <v>3992</v>
      </c>
      <c r="G355" s="161" t="s">
        <v>1521</v>
      </c>
      <c r="H355" s="161" t="s">
        <v>10191</v>
      </c>
      <c r="K355" s="161">
        <v>1</v>
      </c>
      <c r="L355" s="161" t="s">
        <v>15772</v>
      </c>
    </row>
    <row r="356" spans="1:18">
      <c r="A356" s="161">
        <v>7</v>
      </c>
      <c r="B356" s="161">
        <v>5</v>
      </c>
      <c r="C356" s="161">
        <v>11</v>
      </c>
      <c r="D356" s="161" t="s">
        <v>3696</v>
      </c>
      <c r="E356" s="161" t="s">
        <v>7505</v>
      </c>
      <c r="F356" s="161" t="s">
        <v>3992</v>
      </c>
      <c r="G356" s="161" t="s">
        <v>1521</v>
      </c>
      <c r="H356" s="161" t="s">
        <v>337</v>
      </c>
      <c r="I356" s="161" t="s">
        <v>1628</v>
      </c>
      <c r="K356" s="161">
        <v>1</v>
      </c>
      <c r="L356" s="161" t="s">
        <v>4290</v>
      </c>
    </row>
    <row r="357" spans="1:18">
      <c r="A357" s="161">
        <v>7</v>
      </c>
      <c r="B357" s="161">
        <v>5</v>
      </c>
      <c r="C357" s="161">
        <v>12</v>
      </c>
      <c r="D357" s="161" t="s">
        <v>10293</v>
      </c>
      <c r="E357" s="161" t="s">
        <v>15769</v>
      </c>
      <c r="F357" s="161" t="s">
        <v>3992</v>
      </c>
      <c r="G357" s="161" t="s">
        <v>1521</v>
      </c>
      <c r="H357" s="161" t="s">
        <v>10350</v>
      </c>
      <c r="I357" s="161" t="s">
        <v>10137</v>
      </c>
      <c r="K357" s="161">
        <v>1</v>
      </c>
      <c r="L357" s="161" t="s">
        <v>15770</v>
      </c>
    </row>
    <row r="358" spans="1:18">
      <c r="A358" s="161">
        <v>7</v>
      </c>
      <c r="B358" s="161">
        <v>5</v>
      </c>
      <c r="C358" s="161">
        <v>13</v>
      </c>
      <c r="D358" s="161" t="s">
        <v>3696</v>
      </c>
      <c r="E358" s="161" t="s">
        <v>7506</v>
      </c>
      <c r="F358" s="161" t="s">
        <v>3992</v>
      </c>
      <c r="G358" s="161" t="s">
        <v>1521</v>
      </c>
      <c r="H358" s="161" t="s">
        <v>1535</v>
      </c>
      <c r="I358" s="161" t="s">
        <v>61</v>
      </c>
      <c r="K358" s="161">
        <v>1</v>
      </c>
      <c r="L358" s="161" t="s">
        <v>4291</v>
      </c>
    </row>
    <row r="359" spans="1:18">
      <c r="A359" s="161">
        <v>7</v>
      </c>
      <c r="B359" s="161">
        <v>5</v>
      </c>
      <c r="C359" s="161">
        <v>14</v>
      </c>
      <c r="D359" s="161" t="s">
        <v>10293</v>
      </c>
      <c r="E359" s="161" t="s">
        <v>15767</v>
      </c>
      <c r="F359" s="161" t="s">
        <v>3992</v>
      </c>
      <c r="G359" s="161" t="s">
        <v>1521</v>
      </c>
      <c r="H359" s="161" t="s">
        <v>10347</v>
      </c>
      <c r="I359" s="161" t="s">
        <v>10345</v>
      </c>
      <c r="K359" s="161">
        <v>1</v>
      </c>
      <c r="L359" s="161" t="s">
        <v>15768</v>
      </c>
    </row>
    <row r="360" spans="1:18">
      <c r="A360" s="161">
        <v>7</v>
      </c>
      <c r="B360" s="161">
        <v>5</v>
      </c>
      <c r="C360" s="161">
        <v>15</v>
      </c>
      <c r="D360" s="161" t="s">
        <v>3696</v>
      </c>
      <c r="E360" s="161" t="s">
        <v>7507</v>
      </c>
      <c r="F360" s="161" t="s">
        <v>3992</v>
      </c>
      <c r="G360" s="161" t="s">
        <v>1521</v>
      </c>
      <c r="H360" s="161" t="s">
        <v>1529</v>
      </c>
      <c r="I360" s="161" t="s">
        <v>15</v>
      </c>
      <c r="K360" s="161">
        <v>1</v>
      </c>
      <c r="L360" s="164" t="s">
        <v>7508</v>
      </c>
      <c r="M360" s="164" t="s">
        <v>7509</v>
      </c>
    </row>
    <row r="361" spans="1:18">
      <c r="A361" s="161">
        <v>7</v>
      </c>
      <c r="B361" s="161">
        <v>5</v>
      </c>
      <c r="C361" s="161">
        <v>16</v>
      </c>
      <c r="D361" s="161" t="s">
        <v>10293</v>
      </c>
      <c r="E361" s="161" t="s">
        <v>15764</v>
      </c>
      <c r="F361" s="161" t="s">
        <v>3992</v>
      </c>
      <c r="G361" s="161" t="s">
        <v>1521</v>
      </c>
      <c r="H361" s="161" t="s">
        <v>10342</v>
      </c>
      <c r="I361" s="161" t="s">
        <v>15</v>
      </c>
      <c r="K361" s="161">
        <v>1</v>
      </c>
      <c r="L361" s="164" t="s">
        <v>15765</v>
      </c>
      <c r="M361" s="164" t="s">
        <v>15766</v>
      </c>
    </row>
    <row r="362" spans="1:18">
      <c r="A362" s="161">
        <v>7</v>
      </c>
      <c r="B362" s="161">
        <v>5</v>
      </c>
      <c r="C362" s="161">
        <v>17</v>
      </c>
      <c r="D362" s="161" t="s">
        <v>3696</v>
      </c>
      <c r="E362" s="161" t="s">
        <v>7510</v>
      </c>
      <c r="F362" s="161" t="s">
        <v>3992</v>
      </c>
      <c r="G362" s="161" t="s">
        <v>1521</v>
      </c>
      <c r="H362" s="161" t="s">
        <v>1530</v>
      </c>
      <c r="K362" s="161">
        <v>1</v>
      </c>
      <c r="L362" s="164" t="s">
        <v>7511</v>
      </c>
    </row>
    <row r="363" spans="1:18">
      <c r="A363" s="161">
        <v>7</v>
      </c>
      <c r="B363" s="161">
        <v>5</v>
      </c>
      <c r="C363" s="161">
        <v>18</v>
      </c>
      <c r="D363" s="161" t="s">
        <v>10293</v>
      </c>
      <c r="E363" s="161" t="s">
        <v>15762</v>
      </c>
      <c r="F363" s="161" t="s">
        <v>3992</v>
      </c>
      <c r="G363" s="161" t="s">
        <v>1521</v>
      </c>
      <c r="H363" s="161" t="s">
        <v>10339</v>
      </c>
      <c r="K363" s="161">
        <v>1</v>
      </c>
      <c r="L363" s="164" t="s">
        <v>15763</v>
      </c>
    </row>
    <row r="364" spans="1:18">
      <c r="A364" s="161">
        <v>7</v>
      </c>
      <c r="B364" s="161">
        <v>5</v>
      </c>
      <c r="C364" s="161">
        <v>19</v>
      </c>
      <c r="D364" s="161" t="s">
        <v>3696</v>
      </c>
      <c r="E364" s="161" t="s">
        <v>7512</v>
      </c>
      <c r="F364" s="161" t="s">
        <v>3992</v>
      </c>
      <c r="G364" s="161" t="s">
        <v>1521</v>
      </c>
      <c r="H364" s="161" t="s">
        <v>1531</v>
      </c>
      <c r="K364" s="161">
        <v>1</v>
      </c>
      <c r="L364" s="164" t="s">
        <v>7513</v>
      </c>
    </row>
    <row r="365" spans="1:18">
      <c r="A365" s="161">
        <v>7</v>
      </c>
      <c r="B365" s="161">
        <v>5</v>
      </c>
      <c r="C365" s="161">
        <v>20</v>
      </c>
      <c r="D365" s="161" t="s">
        <v>10293</v>
      </c>
      <c r="E365" s="161" t="s">
        <v>15760</v>
      </c>
      <c r="F365" s="161" t="s">
        <v>3992</v>
      </c>
      <c r="G365" s="161" t="s">
        <v>1521</v>
      </c>
      <c r="H365" s="161" t="s">
        <v>10336</v>
      </c>
      <c r="K365" s="161">
        <v>1</v>
      </c>
      <c r="L365" s="164" t="s">
        <v>15761</v>
      </c>
    </row>
    <row r="366" spans="1:18">
      <c r="A366" s="161">
        <v>7</v>
      </c>
      <c r="B366" s="161">
        <v>5</v>
      </c>
      <c r="C366" s="161">
        <v>21</v>
      </c>
      <c r="D366" s="161" t="s">
        <v>3696</v>
      </c>
      <c r="E366" s="161" t="s">
        <v>7514</v>
      </c>
      <c r="F366" s="161" t="s">
        <v>3992</v>
      </c>
      <c r="G366" s="161" t="s">
        <v>1521</v>
      </c>
      <c r="H366" s="161" t="s">
        <v>1532</v>
      </c>
      <c r="K366" s="161">
        <v>1</v>
      </c>
      <c r="L366" s="164" t="s">
        <v>7515</v>
      </c>
    </row>
    <row r="367" spans="1:18">
      <c r="A367" s="161">
        <v>7</v>
      </c>
      <c r="B367" s="161">
        <v>5</v>
      </c>
      <c r="C367" s="161">
        <v>22</v>
      </c>
      <c r="D367" s="161" t="s">
        <v>10293</v>
      </c>
      <c r="E367" s="161" t="s">
        <v>15758</v>
      </c>
      <c r="F367" s="161" t="s">
        <v>3992</v>
      </c>
      <c r="G367" s="161" t="s">
        <v>1521</v>
      </c>
      <c r="H367" s="161" t="s">
        <v>10333</v>
      </c>
      <c r="K367" s="161">
        <v>1</v>
      </c>
      <c r="L367" s="164" t="s">
        <v>15759</v>
      </c>
    </row>
    <row r="368" spans="1:18">
      <c r="A368" s="161">
        <v>7</v>
      </c>
      <c r="B368" s="161">
        <v>5</v>
      </c>
      <c r="C368" s="161">
        <v>23</v>
      </c>
      <c r="D368" s="161" t="s">
        <v>3696</v>
      </c>
      <c r="E368" s="161" t="s">
        <v>7516</v>
      </c>
      <c r="F368" s="161" t="s">
        <v>3992</v>
      </c>
      <c r="G368" s="161" t="s">
        <v>1521</v>
      </c>
      <c r="H368" s="161" t="s">
        <v>1533</v>
      </c>
      <c r="K368" s="161">
        <v>1</v>
      </c>
      <c r="L368" s="164" t="s">
        <v>7517</v>
      </c>
    </row>
    <row r="369" spans="1:18">
      <c r="A369" s="161">
        <v>7</v>
      </c>
      <c r="B369" s="161">
        <v>5</v>
      </c>
      <c r="C369" s="161">
        <v>24</v>
      </c>
      <c r="D369" s="161" t="s">
        <v>10293</v>
      </c>
      <c r="E369" s="161" t="s">
        <v>15756</v>
      </c>
      <c r="F369" s="161" t="s">
        <v>3992</v>
      </c>
      <c r="G369" s="161" t="s">
        <v>1521</v>
      </c>
      <c r="H369" s="161" t="s">
        <v>10330</v>
      </c>
      <c r="K369" s="161">
        <v>1</v>
      </c>
      <c r="L369" s="164" t="s">
        <v>15757</v>
      </c>
    </row>
    <row r="370" spans="1:18">
      <c r="A370" s="161">
        <v>7</v>
      </c>
      <c r="B370" s="161">
        <v>5</v>
      </c>
      <c r="C370" s="161">
        <v>25</v>
      </c>
      <c r="D370" s="161" t="s">
        <v>3696</v>
      </c>
      <c r="E370" s="161" t="s">
        <v>7518</v>
      </c>
      <c r="F370" s="161" t="s">
        <v>3992</v>
      </c>
      <c r="G370" s="161" t="s">
        <v>1521</v>
      </c>
      <c r="H370" s="161" t="s">
        <v>1534</v>
      </c>
      <c r="K370" s="161">
        <v>1</v>
      </c>
      <c r="L370" s="164" t="s">
        <v>7519</v>
      </c>
    </row>
    <row r="371" spans="1:18">
      <c r="A371" s="161">
        <v>7</v>
      </c>
      <c r="B371" s="161">
        <v>5</v>
      </c>
      <c r="C371" s="161">
        <v>26</v>
      </c>
      <c r="D371" s="161" t="s">
        <v>10293</v>
      </c>
      <c r="E371" s="161" t="s">
        <v>15754</v>
      </c>
      <c r="F371" s="161" t="s">
        <v>3992</v>
      </c>
      <c r="G371" s="161" t="s">
        <v>1521</v>
      </c>
      <c r="H371" s="161" t="s">
        <v>10327</v>
      </c>
      <c r="K371" s="161">
        <v>1</v>
      </c>
      <c r="L371" s="164" t="s">
        <v>15755</v>
      </c>
    </row>
    <row r="372" spans="1:18">
      <c r="A372" s="161">
        <v>7</v>
      </c>
      <c r="B372" s="161">
        <v>5</v>
      </c>
      <c r="C372" s="161">
        <v>27</v>
      </c>
      <c r="D372" s="161" t="s">
        <v>3696</v>
      </c>
      <c r="E372" s="161" t="s">
        <v>3449</v>
      </c>
      <c r="F372" s="161" t="s">
        <v>3992</v>
      </c>
      <c r="G372" s="161" t="s">
        <v>1521</v>
      </c>
      <c r="H372" s="162" t="s">
        <v>326</v>
      </c>
      <c r="I372" s="161" t="s">
        <v>1629</v>
      </c>
      <c r="K372" s="161">
        <v>1</v>
      </c>
      <c r="L372" s="161" t="s">
        <v>4292</v>
      </c>
      <c r="M372" s="161" t="s">
        <v>4293</v>
      </c>
      <c r="N372" s="161" t="s">
        <v>12</v>
      </c>
      <c r="O372" s="161" t="s">
        <v>4294</v>
      </c>
      <c r="P372" s="161" t="s">
        <v>11</v>
      </c>
      <c r="Q372" s="161" t="s">
        <v>4295</v>
      </c>
      <c r="R372" s="161" t="s">
        <v>364</v>
      </c>
    </row>
    <row r="373" spans="1:18">
      <c r="A373" s="161">
        <v>7</v>
      </c>
      <c r="B373" s="161">
        <v>5</v>
      </c>
      <c r="C373" s="161">
        <v>28</v>
      </c>
      <c r="D373" s="161" t="s">
        <v>10293</v>
      </c>
      <c r="E373" s="161" t="s">
        <v>15749</v>
      </c>
      <c r="F373" s="161" t="s">
        <v>3992</v>
      </c>
      <c r="G373" s="161" t="s">
        <v>1521</v>
      </c>
      <c r="H373" s="162" t="s">
        <v>10321</v>
      </c>
      <c r="I373" s="161" t="s">
        <v>1629</v>
      </c>
      <c r="K373" s="161">
        <v>1</v>
      </c>
      <c r="L373" s="161" t="s">
        <v>15750</v>
      </c>
      <c r="M373" s="161" t="s">
        <v>15751</v>
      </c>
      <c r="N373" s="161" t="s">
        <v>16015</v>
      </c>
      <c r="O373" s="161" t="s">
        <v>15752</v>
      </c>
      <c r="P373" s="161" t="s">
        <v>16017</v>
      </c>
      <c r="Q373" s="161" t="s">
        <v>15753</v>
      </c>
      <c r="R373" s="161" t="s">
        <v>16018</v>
      </c>
    </row>
    <row r="374" spans="1:18">
      <c r="A374" s="161">
        <v>7</v>
      </c>
      <c r="B374" s="161">
        <v>5</v>
      </c>
      <c r="C374" s="161">
        <v>29</v>
      </c>
      <c r="D374" s="161" t="s">
        <v>3696</v>
      </c>
      <c r="E374" s="161" t="s">
        <v>3599</v>
      </c>
      <c r="F374" s="161" t="s">
        <v>3992</v>
      </c>
      <c r="G374" s="161" t="s">
        <v>1521</v>
      </c>
      <c r="H374" s="161" t="s">
        <v>1524</v>
      </c>
      <c r="I374" s="161" t="s">
        <v>3991</v>
      </c>
      <c r="K374" s="161">
        <v>1</v>
      </c>
      <c r="L374" s="161" t="s">
        <v>4296</v>
      </c>
      <c r="M374" s="161" t="s">
        <v>4297</v>
      </c>
      <c r="N374" s="161" t="s">
        <v>388</v>
      </c>
      <c r="O374" s="161" t="s">
        <v>4298</v>
      </c>
    </row>
    <row r="375" spans="1:18">
      <c r="A375" s="161">
        <v>7</v>
      </c>
      <c r="B375" s="161">
        <v>5</v>
      </c>
      <c r="C375" s="161">
        <v>30</v>
      </c>
      <c r="D375" s="161" t="s">
        <v>10293</v>
      </c>
      <c r="E375" s="161" t="s">
        <v>15745</v>
      </c>
      <c r="F375" s="161" t="s">
        <v>3992</v>
      </c>
      <c r="G375" s="161" t="s">
        <v>1521</v>
      </c>
      <c r="H375" s="161" t="s">
        <v>10316</v>
      </c>
      <c r="I375" s="161" t="s">
        <v>10314</v>
      </c>
      <c r="K375" s="161">
        <v>1</v>
      </c>
      <c r="L375" s="161" t="s">
        <v>15746</v>
      </c>
      <c r="M375" s="161" t="s">
        <v>15747</v>
      </c>
      <c r="N375" s="161" t="s">
        <v>16016</v>
      </c>
      <c r="O375" s="161" t="s">
        <v>15748</v>
      </c>
    </row>
    <row r="376" spans="1:18">
      <c r="A376" s="161">
        <v>7</v>
      </c>
      <c r="B376" s="161">
        <v>5</v>
      </c>
      <c r="C376" s="161">
        <v>31</v>
      </c>
      <c r="D376" s="161" t="s">
        <v>3696</v>
      </c>
      <c r="E376" s="161" t="s">
        <v>7520</v>
      </c>
      <c r="F376" s="161" t="s">
        <v>3992</v>
      </c>
      <c r="G376" s="161" t="s">
        <v>1521</v>
      </c>
      <c r="H376" s="161" t="s">
        <v>323</v>
      </c>
      <c r="K376" s="161">
        <v>1</v>
      </c>
      <c r="L376" s="161" t="s">
        <v>6719</v>
      </c>
    </row>
    <row r="377" spans="1:18">
      <c r="A377" s="161">
        <v>7</v>
      </c>
      <c r="B377" s="161">
        <v>5</v>
      </c>
      <c r="C377" s="161">
        <v>32</v>
      </c>
      <c r="D377" s="161" t="s">
        <v>10293</v>
      </c>
      <c r="E377" s="161" t="s">
        <v>15743</v>
      </c>
      <c r="F377" s="161" t="s">
        <v>3992</v>
      </c>
      <c r="G377" s="161" t="s">
        <v>1521</v>
      </c>
      <c r="H377" s="161" t="s">
        <v>10312</v>
      </c>
      <c r="K377" s="161">
        <v>1</v>
      </c>
      <c r="L377" s="161" t="s">
        <v>15744</v>
      </c>
    </row>
    <row r="378" spans="1:18">
      <c r="A378" s="161">
        <v>7</v>
      </c>
      <c r="B378" s="161">
        <v>5</v>
      </c>
      <c r="C378" s="161">
        <v>33</v>
      </c>
      <c r="D378" s="161" t="s">
        <v>3696</v>
      </c>
      <c r="E378" s="161" t="s">
        <v>7521</v>
      </c>
      <c r="F378" s="161" t="s">
        <v>3992</v>
      </c>
      <c r="G378" s="161" t="s">
        <v>1521</v>
      </c>
      <c r="H378" s="161" t="s">
        <v>324</v>
      </c>
      <c r="K378" s="161">
        <v>1</v>
      </c>
      <c r="L378" s="161" t="s">
        <v>6720</v>
      </c>
    </row>
    <row r="379" spans="1:18">
      <c r="A379" s="161">
        <v>7</v>
      </c>
      <c r="B379" s="161">
        <v>5</v>
      </c>
      <c r="C379" s="161">
        <v>34</v>
      </c>
      <c r="D379" s="161" t="s">
        <v>10293</v>
      </c>
      <c r="E379" s="161" t="s">
        <v>15741</v>
      </c>
      <c r="F379" s="161" t="s">
        <v>3992</v>
      </c>
      <c r="G379" s="161" t="s">
        <v>1521</v>
      </c>
      <c r="H379" s="161" t="s">
        <v>10309</v>
      </c>
      <c r="K379" s="161">
        <v>1</v>
      </c>
      <c r="L379" s="161" t="s">
        <v>15742</v>
      </c>
    </row>
    <row r="380" spans="1:18">
      <c r="A380" s="161">
        <v>7</v>
      </c>
      <c r="B380" s="161">
        <v>5</v>
      </c>
      <c r="C380" s="161">
        <v>35</v>
      </c>
      <c r="D380" s="161" t="s">
        <v>3696</v>
      </c>
      <c r="E380" s="161" t="s">
        <v>7522</v>
      </c>
      <c r="F380" s="161" t="s">
        <v>3992</v>
      </c>
      <c r="G380" s="161" t="s">
        <v>1521</v>
      </c>
      <c r="H380" s="161" t="s">
        <v>325</v>
      </c>
      <c r="K380" s="161">
        <v>1</v>
      </c>
      <c r="L380" s="161" t="s">
        <v>6721</v>
      </c>
    </row>
    <row r="381" spans="1:18">
      <c r="A381" s="161">
        <v>7</v>
      </c>
      <c r="B381" s="161">
        <v>5</v>
      </c>
      <c r="C381" s="161">
        <v>36</v>
      </c>
      <c r="D381" s="161" t="s">
        <v>10293</v>
      </c>
      <c r="E381" s="161" t="s">
        <v>15739</v>
      </c>
      <c r="F381" s="161" t="s">
        <v>3992</v>
      </c>
      <c r="G381" s="161" t="s">
        <v>1521</v>
      </c>
      <c r="H381" s="161" t="s">
        <v>10306</v>
      </c>
      <c r="K381" s="161">
        <v>1</v>
      </c>
      <c r="L381" s="161" t="s">
        <v>15740</v>
      </c>
    </row>
    <row r="382" spans="1:18">
      <c r="A382" s="161">
        <v>7</v>
      </c>
      <c r="B382" s="161">
        <v>5</v>
      </c>
      <c r="C382" s="161">
        <v>37</v>
      </c>
      <c r="D382" s="161" t="s">
        <v>3696</v>
      </c>
      <c r="E382" s="161" t="s">
        <v>3450</v>
      </c>
      <c r="F382" s="161" t="s">
        <v>3992</v>
      </c>
      <c r="G382" s="161" t="s">
        <v>1521</v>
      </c>
      <c r="H382" s="161" t="s">
        <v>1536</v>
      </c>
      <c r="I382" s="161" t="s">
        <v>1629</v>
      </c>
      <c r="K382" s="161">
        <v>1</v>
      </c>
      <c r="L382" s="161" t="s">
        <v>4299</v>
      </c>
      <c r="M382" s="161" t="s">
        <v>4300</v>
      </c>
      <c r="N382" s="161" t="s">
        <v>12</v>
      </c>
      <c r="O382" s="161" t="s">
        <v>4301</v>
      </c>
      <c r="P382" s="161" t="s">
        <v>11</v>
      </c>
      <c r="Q382" s="161" t="s">
        <v>4302</v>
      </c>
      <c r="R382" s="161" t="s">
        <v>364</v>
      </c>
    </row>
    <row r="383" spans="1:18">
      <c r="A383" s="161">
        <v>7</v>
      </c>
      <c r="B383" s="161">
        <v>5</v>
      </c>
      <c r="C383" s="161">
        <v>38</v>
      </c>
      <c r="D383" s="161" t="s">
        <v>10293</v>
      </c>
      <c r="E383" s="161" t="s">
        <v>15734</v>
      </c>
      <c r="F383" s="161" t="s">
        <v>3992</v>
      </c>
      <c r="G383" s="161" t="s">
        <v>1521</v>
      </c>
      <c r="H383" s="161" t="s">
        <v>10300</v>
      </c>
      <c r="I383" s="161" t="s">
        <v>1629</v>
      </c>
      <c r="K383" s="161">
        <v>1</v>
      </c>
      <c r="L383" s="161" t="s">
        <v>15735</v>
      </c>
      <c r="M383" s="161" t="s">
        <v>15736</v>
      </c>
      <c r="N383" s="161" t="s">
        <v>16015</v>
      </c>
      <c r="O383" s="161" t="s">
        <v>15737</v>
      </c>
      <c r="P383" s="161" t="s">
        <v>16017</v>
      </c>
      <c r="Q383" s="161" t="s">
        <v>15738</v>
      </c>
      <c r="R383" s="161" t="s">
        <v>16018</v>
      </c>
    </row>
    <row r="384" spans="1:18">
      <c r="A384" s="161">
        <v>7</v>
      </c>
      <c r="B384" s="161">
        <v>5</v>
      </c>
      <c r="C384" s="161">
        <v>39</v>
      </c>
      <c r="D384" s="161" t="s">
        <v>3696</v>
      </c>
      <c r="E384" s="161" t="s">
        <v>2713</v>
      </c>
      <c r="F384" s="161" t="s">
        <v>3992</v>
      </c>
      <c r="G384" s="161" t="s">
        <v>1521</v>
      </c>
      <c r="H384" s="161" t="s">
        <v>116</v>
      </c>
      <c r="I384" s="161" t="s">
        <v>1630</v>
      </c>
      <c r="K384" s="161">
        <v>1</v>
      </c>
      <c r="L384" s="161" t="s">
        <v>4303</v>
      </c>
    </row>
    <row r="385" spans="1:18">
      <c r="A385" s="161">
        <v>7</v>
      </c>
      <c r="B385" s="161">
        <v>5</v>
      </c>
      <c r="C385" s="161">
        <v>40</v>
      </c>
      <c r="D385" s="161" t="s">
        <v>10293</v>
      </c>
      <c r="E385" s="161" t="s">
        <v>15732</v>
      </c>
      <c r="F385" s="161" t="s">
        <v>3992</v>
      </c>
      <c r="G385" s="161" t="s">
        <v>1521</v>
      </c>
      <c r="H385" s="161" t="s">
        <v>10297</v>
      </c>
      <c r="I385" s="161" t="s">
        <v>1630</v>
      </c>
      <c r="K385" s="161">
        <v>1</v>
      </c>
      <c r="L385" s="161" t="s">
        <v>15733</v>
      </c>
    </row>
    <row r="386" spans="1:18">
      <c r="A386" s="161">
        <v>7</v>
      </c>
      <c r="B386" s="161">
        <v>5</v>
      </c>
      <c r="C386" s="161">
        <v>41</v>
      </c>
      <c r="D386" s="161" t="s">
        <v>3696</v>
      </c>
      <c r="E386" s="161" t="s">
        <v>2714</v>
      </c>
      <c r="F386" s="161" t="s">
        <v>3992</v>
      </c>
      <c r="G386" s="161" t="s">
        <v>1521</v>
      </c>
      <c r="H386" s="161" t="s">
        <v>319</v>
      </c>
      <c r="K386" s="161">
        <v>1</v>
      </c>
      <c r="L386" s="161" t="s">
        <v>4304</v>
      </c>
    </row>
    <row r="387" spans="1:18">
      <c r="A387" s="161">
        <v>7</v>
      </c>
      <c r="B387" s="161">
        <v>5</v>
      </c>
      <c r="C387" s="161">
        <v>42</v>
      </c>
      <c r="D387" s="161" t="s">
        <v>10293</v>
      </c>
      <c r="E387" s="161" t="s">
        <v>15730</v>
      </c>
      <c r="F387" s="161" t="s">
        <v>3992</v>
      </c>
      <c r="G387" s="161" t="s">
        <v>1521</v>
      </c>
      <c r="H387" s="161" t="s">
        <v>10167</v>
      </c>
      <c r="K387" s="161">
        <v>1</v>
      </c>
      <c r="L387" s="161" t="s">
        <v>15731</v>
      </c>
    </row>
    <row r="388" spans="1:18">
      <c r="A388" s="161">
        <v>7</v>
      </c>
      <c r="B388" s="161">
        <v>6</v>
      </c>
      <c r="C388" s="161">
        <v>1</v>
      </c>
      <c r="D388" s="161" t="s">
        <v>3696</v>
      </c>
      <c r="E388" s="161" t="s">
        <v>2726</v>
      </c>
      <c r="F388" s="161" t="s">
        <v>3992</v>
      </c>
      <c r="G388" s="161" t="s">
        <v>1521</v>
      </c>
      <c r="H388" s="161" t="s">
        <v>1523</v>
      </c>
      <c r="I388" s="161" t="s">
        <v>1631</v>
      </c>
      <c r="K388" s="161">
        <v>1</v>
      </c>
      <c r="L388" s="164" t="s">
        <v>7523</v>
      </c>
    </row>
    <row r="389" spans="1:18">
      <c r="A389" s="161">
        <v>7</v>
      </c>
      <c r="B389" s="161">
        <v>6</v>
      </c>
      <c r="C389" s="161">
        <v>2</v>
      </c>
      <c r="D389" s="161" t="s">
        <v>10293</v>
      </c>
      <c r="E389" s="161" t="s">
        <v>15728</v>
      </c>
      <c r="F389" s="161" t="s">
        <v>3992</v>
      </c>
      <c r="G389" s="161" t="s">
        <v>1521</v>
      </c>
      <c r="H389" s="161" t="s">
        <v>10370</v>
      </c>
      <c r="I389" s="161" t="s">
        <v>1630</v>
      </c>
      <c r="K389" s="161">
        <v>1</v>
      </c>
      <c r="L389" s="164" t="s">
        <v>15729</v>
      </c>
    </row>
    <row r="390" spans="1:18">
      <c r="A390" s="161">
        <v>7</v>
      </c>
      <c r="B390" s="161">
        <v>6</v>
      </c>
      <c r="C390" s="161">
        <v>3</v>
      </c>
      <c r="D390" s="161" t="s">
        <v>3696</v>
      </c>
      <c r="E390" s="161" t="s">
        <v>2727</v>
      </c>
      <c r="F390" s="161" t="s">
        <v>3992</v>
      </c>
      <c r="G390" s="161" t="s">
        <v>1521</v>
      </c>
      <c r="H390" s="162" t="s">
        <v>322</v>
      </c>
      <c r="I390" s="161" t="s">
        <v>1631</v>
      </c>
      <c r="K390" s="161">
        <v>1</v>
      </c>
      <c r="L390" s="161" t="s">
        <v>4305</v>
      </c>
    </row>
    <row r="391" spans="1:18">
      <c r="A391" s="161">
        <v>7</v>
      </c>
      <c r="B391" s="161">
        <v>6</v>
      </c>
      <c r="C391" s="161">
        <v>4</v>
      </c>
      <c r="D391" s="161" t="s">
        <v>10293</v>
      </c>
      <c r="E391" s="161" t="s">
        <v>15726</v>
      </c>
      <c r="F391" s="161" t="s">
        <v>3992</v>
      </c>
      <c r="G391" s="161" t="s">
        <v>1521</v>
      </c>
      <c r="H391" s="162" t="s">
        <v>10367</v>
      </c>
      <c r="I391" s="161" t="s">
        <v>1630</v>
      </c>
      <c r="K391" s="161">
        <v>1</v>
      </c>
      <c r="L391" s="161" t="s">
        <v>15727</v>
      </c>
    </row>
    <row r="392" spans="1:18">
      <c r="A392" s="161">
        <v>7</v>
      </c>
      <c r="B392" s="161">
        <v>6</v>
      </c>
      <c r="C392" s="161">
        <v>5</v>
      </c>
      <c r="D392" s="161" t="s">
        <v>3696</v>
      </c>
      <c r="E392" s="161" t="s">
        <v>3453</v>
      </c>
      <c r="F392" s="161" t="s">
        <v>3992</v>
      </c>
      <c r="G392" s="161" t="s">
        <v>1521</v>
      </c>
      <c r="H392" s="161" t="s">
        <v>1526</v>
      </c>
      <c r="I392" s="161" t="s">
        <v>1629</v>
      </c>
      <c r="K392" s="161">
        <v>1</v>
      </c>
      <c r="L392" s="161" t="s">
        <v>4306</v>
      </c>
      <c r="M392" s="161" t="s">
        <v>4307</v>
      </c>
      <c r="N392" s="161" t="s">
        <v>12</v>
      </c>
      <c r="O392" s="161" t="s">
        <v>4308</v>
      </c>
      <c r="P392" s="161" t="s">
        <v>11</v>
      </c>
      <c r="Q392" s="161" t="s">
        <v>4309</v>
      </c>
      <c r="R392" s="161" t="s">
        <v>364</v>
      </c>
    </row>
    <row r="393" spans="1:18">
      <c r="A393" s="161">
        <v>7</v>
      </c>
      <c r="B393" s="161">
        <v>6</v>
      </c>
      <c r="C393" s="161">
        <v>6</v>
      </c>
      <c r="D393" s="161" t="s">
        <v>10293</v>
      </c>
      <c r="E393" s="161" t="s">
        <v>15721</v>
      </c>
      <c r="F393" s="161" t="s">
        <v>3992</v>
      </c>
      <c r="G393" s="161" t="s">
        <v>1521</v>
      </c>
      <c r="H393" s="161" t="s">
        <v>10361</v>
      </c>
      <c r="I393" s="161" t="s">
        <v>1629</v>
      </c>
      <c r="K393" s="161">
        <v>1</v>
      </c>
      <c r="L393" s="161" t="s">
        <v>15722</v>
      </c>
      <c r="M393" s="161" t="s">
        <v>15723</v>
      </c>
      <c r="N393" s="161" t="s">
        <v>16015</v>
      </c>
      <c r="O393" s="161" t="s">
        <v>15724</v>
      </c>
      <c r="P393" s="161" t="s">
        <v>16017</v>
      </c>
      <c r="Q393" s="161" t="s">
        <v>15725</v>
      </c>
      <c r="R393" s="161" t="s">
        <v>16018</v>
      </c>
    </row>
    <row r="394" spans="1:18">
      <c r="A394" s="161">
        <v>7</v>
      </c>
      <c r="B394" s="161">
        <v>6</v>
      </c>
      <c r="C394" s="161">
        <v>7</v>
      </c>
      <c r="D394" s="161" t="s">
        <v>3696</v>
      </c>
      <c r="E394" s="161" t="s">
        <v>3454</v>
      </c>
      <c r="F394" s="161" t="s">
        <v>3992</v>
      </c>
      <c r="G394" s="161" t="s">
        <v>1521</v>
      </c>
      <c r="H394" s="161" t="s">
        <v>66</v>
      </c>
      <c r="I394" s="161" t="s">
        <v>1629</v>
      </c>
      <c r="K394" s="161">
        <v>1</v>
      </c>
      <c r="L394" s="161" t="s">
        <v>4310</v>
      </c>
      <c r="M394" s="161" t="s">
        <v>4311</v>
      </c>
      <c r="N394" s="161" t="s">
        <v>12</v>
      </c>
      <c r="O394" s="161" t="s">
        <v>4312</v>
      </c>
      <c r="P394" s="161" t="s">
        <v>11</v>
      </c>
      <c r="Q394" s="161" t="s">
        <v>4313</v>
      </c>
      <c r="R394" s="161" t="s">
        <v>364</v>
      </c>
    </row>
    <row r="395" spans="1:18">
      <c r="A395" s="161">
        <v>7</v>
      </c>
      <c r="B395" s="161">
        <v>6</v>
      </c>
      <c r="C395" s="161">
        <v>8</v>
      </c>
      <c r="D395" s="161" t="s">
        <v>10293</v>
      </c>
      <c r="E395" s="161" t="s">
        <v>15716</v>
      </c>
      <c r="F395" s="161" t="s">
        <v>3992</v>
      </c>
      <c r="G395" s="161" t="s">
        <v>1521</v>
      </c>
      <c r="H395" s="161" t="s">
        <v>10355</v>
      </c>
      <c r="I395" s="161" t="s">
        <v>1629</v>
      </c>
      <c r="K395" s="161">
        <v>1</v>
      </c>
      <c r="L395" s="161" t="s">
        <v>15717</v>
      </c>
      <c r="M395" s="161" t="s">
        <v>15718</v>
      </c>
      <c r="N395" s="161" t="s">
        <v>16015</v>
      </c>
      <c r="O395" s="161" t="s">
        <v>15719</v>
      </c>
      <c r="P395" s="161" t="s">
        <v>16017</v>
      </c>
      <c r="Q395" s="161" t="s">
        <v>15720</v>
      </c>
      <c r="R395" s="161" t="s">
        <v>16018</v>
      </c>
    </row>
    <row r="396" spans="1:18">
      <c r="A396" s="161">
        <v>7</v>
      </c>
      <c r="B396" s="161">
        <v>6</v>
      </c>
      <c r="C396" s="161">
        <v>9</v>
      </c>
      <c r="D396" s="161" t="s">
        <v>3696</v>
      </c>
      <c r="E396" s="161" t="s">
        <v>2728</v>
      </c>
      <c r="F396" s="161" t="s">
        <v>3992</v>
      </c>
      <c r="G396" s="161" t="s">
        <v>1521</v>
      </c>
      <c r="H396" s="161" t="s">
        <v>336</v>
      </c>
      <c r="K396" s="161">
        <v>1</v>
      </c>
      <c r="L396" s="161" t="s">
        <v>4314</v>
      </c>
    </row>
    <row r="397" spans="1:18">
      <c r="A397" s="161">
        <v>7</v>
      </c>
      <c r="B397" s="161">
        <v>6</v>
      </c>
      <c r="C397" s="161">
        <v>10</v>
      </c>
      <c r="D397" s="161" t="s">
        <v>10293</v>
      </c>
      <c r="E397" s="161" t="s">
        <v>15714</v>
      </c>
      <c r="F397" s="161" t="s">
        <v>3992</v>
      </c>
      <c r="G397" s="161" t="s">
        <v>1521</v>
      </c>
      <c r="H397" s="161" t="s">
        <v>10191</v>
      </c>
      <c r="K397" s="161">
        <v>1</v>
      </c>
      <c r="L397" s="161" t="s">
        <v>15715</v>
      </c>
    </row>
    <row r="398" spans="1:18">
      <c r="A398" s="161">
        <v>7</v>
      </c>
      <c r="B398" s="161">
        <v>6</v>
      </c>
      <c r="C398" s="161">
        <v>11</v>
      </c>
      <c r="D398" s="161" t="s">
        <v>3696</v>
      </c>
      <c r="E398" s="161" t="s">
        <v>7524</v>
      </c>
      <c r="F398" s="161" t="s">
        <v>3992</v>
      </c>
      <c r="G398" s="161" t="s">
        <v>1521</v>
      </c>
      <c r="H398" s="161" t="s">
        <v>337</v>
      </c>
      <c r="I398" s="161" t="s">
        <v>1628</v>
      </c>
      <c r="K398" s="161">
        <v>1</v>
      </c>
      <c r="L398" s="161" t="s">
        <v>4315</v>
      </c>
    </row>
    <row r="399" spans="1:18">
      <c r="A399" s="161">
        <v>7</v>
      </c>
      <c r="B399" s="161">
        <v>6</v>
      </c>
      <c r="C399" s="161">
        <v>12</v>
      </c>
      <c r="D399" s="161" t="s">
        <v>10293</v>
      </c>
      <c r="E399" s="161" t="s">
        <v>15712</v>
      </c>
      <c r="F399" s="161" t="s">
        <v>3992</v>
      </c>
      <c r="G399" s="161" t="s">
        <v>1521</v>
      </c>
      <c r="H399" s="161" t="s">
        <v>10350</v>
      </c>
      <c r="I399" s="161" t="s">
        <v>10137</v>
      </c>
      <c r="K399" s="161">
        <v>1</v>
      </c>
      <c r="L399" s="161" t="s">
        <v>15713</v>
      </c>
    </row>
    <row r="400" spans="1:18">
      <c r="A400" s="161">
        <v>7</v>
      </c>
      <c r="B400" s="161">
        <v>6</v>
      </c>
      <c r="C400" s="161">
        <v>13</v>
      </c>
      <c r="D400" s="161" t="s">
        <v>3696</v>
      </c>
      <c r="E400" s="161" t="s">
        <v>7525</v>
      </c>
      <c r="F400" s="161" t="s">
        <v>3992</v>
      </c>
      <c r="G400" s="161" t="s">
        <v>1521</v>
      </c>
      <c r="H400" s="161" t="s">
        <v>1535</v>
      </c>
      <c r="I400" s="161" t="s">
        <v>61</v>
      </c>
      <c r="K400" s="161">
        <v>1</v>
      </c>
      <c r="L400" s="161" t="s">
        <v>4316</v>
      </c>
    </row>
    <row r="401" spans="1:18">
      <c r="A401" s="161">
        <v>7</v>
      </c>
      <c r="B401" s="161">
        <v>6</v>
      </c>
      <c r="C401" s="161">
        <v>14</v>
      </c>
      <c r="D401" s="161" t="s">
        <v>10293</v>
      </c>
      <c r="E401" s="161" t="s">
        <v>15710</v>
      </c>
      <c r="F401" s="161" t="s">
        <v>3992</v>
      </c>
      <c r="G401" s="161" t="s">
        <v>1521</v>
      </c>
      <c r="H401" s="161" t="s">
        <v>10347</v>
      </c>
      <c r="I401" s="161" t="s">
        <v>10345</v>
      </c>
      <c r="K401" s="161">
        <v>1</v>
      </c>
      <c r="L401" s="161" t="s">
        <v>15711</v>
      </c>
    </row>
    <row r="402" spans="1:18">
      <c r="A402" s="161">
        <v>7</v>
      </c>
      <c r="B402" s="161">
        <v>6</v>
      </c>
      <c r="C402" s="161">
        <v>15</v>
      </c>
      <c r="D402" s="161" t="s">
        <v>3696</v>
      </c>
      <c r="E402" s="161" t="s">
        <v>7526</v>
      </c>
      <c r="F402" s="161" t="s">
        <v>3992</v>
      </c>
      <c r="G402" s="161" t="s">
        <v>1521</v>
      </c>
      <c r="H402" s="161" t="s">
        <v>1529</v>
      </c>
      <c r="I402" s="161" t="s">
        <v>15</v>
      </c>
      <c r="K402" s="161">
        <v>1</v>
      </c>
      <c r="L402" s="164" t="s">
        <v>7527</v>
      </c>
      <c r="M402" s="164" t="s">
        <v>7528</v>
      </c>
    </row>
    <row r="403" spans="1:18">
      <c r="A403" s="161">
        <v>7</v>
      </c>
      <c r="B403" s="161">
        <v>6</v>
      </c>
      <c r="C403" s="161">
        <v>16</v>
      </c>
      <c r="D403" s="161" t="s">
        <v>10293</v>
      </c>
      <c r="E403" s="161" t="s">
        <v>15707</v>
      </c>
      <c r="F403" s="161" t="s">
        <v>3992</v>
      </c>
      <c r="G403" s="161" t="s">
        <v>1521</v>
      </c>
      <c r="H403" s="161" t="s">
        <v>10342</v>
      </c>
      <c r="I403" s="161" t="s">
        <v>15</v>
      </c>
      <c r="K403" s="161">
        <v>1</v>
      </c>
      <c r="L403" s="164" t="s">
        <v>15708</v>
      </c>
      <c r="M403" s="164" t="s">
        <v>15709</v>
      </c>
    </row>
    <row r="404" spans="1:18">
      <c r="A404" s="161">
        <v>7</v>
      </c>
      <c r="B404" s="161">
        <v>6</v>
      </c>
      <c r="C404" s="161">
        <v>17</v>
      </c>
      <c r="D404" s="161" t="s">
        <v>3696</v>
      </c>
      <c r="E404" s="161" t="s">
        <v>7529</v>
      </c>
      <c r="F404" s="161" t="s">
        <v>3992</v>
      </c>
      <c r="G404" s="161" t="s">
        <v>1521</v>
      </c>
      <c r="H404" s="161" t="s">
        <v>1530</v>
      </c>
      <c r="K404" s="161">
        <v>1</v>
      </c>
      <c r="L404" s="164" t="s">
        <v>7530</v>
      </c>
    </row>
    <row r="405" spans="1:18">
      <c r="A405" s="161">
        <v>7</v>
      </c>
      <c r="B405" s="161">
        <v>6</v>
      </c>
      <c r="C405" s="161">
        <v>18</v>
      </c>
      <c r="D405" s="161" t="s">
        <v>10293</v>
      </c>
      <c r="E405" s="161" t="s">
        <v>15705</v>
      </c>
      <c r="F405" s="161" t="s">
        <v>3992</v>
      </c>
      <c r="G405" s="161" t="s">
        <v>1521</v>
      </c>
      <c r="H405" s="161" t="s">
        <v>10339</v>
      </c>
      <c r="K405" s="161">
        <v>1</v>
      </c>
      <c r="L405" s="164" t="s">
        <v>15706</v>
      </c>
    </row>
    <row r="406" spans="1:18">
      <c r="A406" s="161">
        <v>7</v>
      </c>
      <c r="B406" s="161">
        <v>6</v>
      </c>
      <c r="C406" s="161">
        <v>19</v>
      </c>
      <c r="D406" s="161" t="s">
        <v>3696</v>
      </c>
      <c r="E406" s="161" t="s">
        <v>7531</v>
      </c>
      <c r="F406" s="161" t="s">
        <v>3992</v>
      </c>
      <c r="G406" s="161" t="s">
        <v>1521</v>
      </c>
      <c r="H406" s="161" t="s">
        <v>1531</v>
      </c>
      <c r="K406" s="161">
        <v>1</v>
      </c>
      <c r="L406" s="164" t="s">
        <v>7532</v>
      </c>
    </row>
    <row r="407" spans="1:18">
      <c r="A407" s="161">
        <v>7</v>
      </c>
      <c r="B407" s="161">
        <v>6</v>
      </c>
      <c r="C407" s="161">
        <v>20</v>
      </c>
      <c r="D407" s="161" t="s">
        <v>10293</v>
      </c>
      <c r="E407" s="161" t="s">
        <v>15703</v>
      </c>
      <c r="F407" s="161" t="s">
        <v>3992</v>
      </c>
      <c r="G407" s="161" t="s">
        <v>1521</v>
      </c>
      <c r="H407" s="161" t="s">
        <v>10336</v>
      </c>
      <c r="K407" s="161">
        <v>1</v>
      </c>
      <c r="L407" s="164" t="s">
        <v>15704</v>
      </c>
    </row>
    <row r="408" spans="1:18">
      <c r="A408" s="161">
        <v>7</v>
      </c>
      <c r="B408" s="161">
        <v>6</v>
      </c>
      <c r="C408" s="161">
        <v>21</v>
      </c>
      <c r="D408" s="161" t="s">
        <v>3696</v>
      </c>
      <c r="E408" s="161" t="s">
        <v>7533</v>
      </c>
      <c r="F408" s="161" t="s">
        <v>3992</v>
      </c>
      <c r="G408" s="161" t="s">
        <v>1521</v>
      </c>
      <c r="H408" s="161" t="s">
        <v>1532</v>
      </c>
      <c r="K408" s="161">
        <v>1</v>
      </c>
      <c r="L408" s="164" t="s">
        <v>7534</v>
      </c>
    </row>
    <row r="409" spans="1:18">
      <c r="A409" s="161">
        <v>7</v>
      </c>
      <c r="B409" s="161">
        <v>6</v>
      </c>
      <c r="C409" s="161">
        <v>22</v>
      </c>
      <c r="D409" s="161" t="s">
        <v>10293</v>
      </c>
      <c r="E409" s="161" t="s">
        <v>15701</v>
      </c>
      <c r="F409" s="161" t="s">
        <v>3992</v>
      </c>
      <c r="G409" s="161" t="s">
        <v>1521</v>
      </c>
      <c r="H409" s="161" t="s">
        <v>10333</v>
      </c>
      <c r="K409" s="161">
        <v>1</v>
      </c>
      <c r="L409" s="164" t="s">
        <v>15702</v>
      </c>
    </row>
    <row r="410" spans="1:18">
      <c r="A410" s="161">
        <v>7</v>
      </c>
      <c r="B410" s="161">
        <v>6</v>
      </c>
      <c r="C410" s="161">
        <v>23</v>
      </c>
      <c r="D410" s="161" t="s">
        <v>3696</v>
      </c>
      <c r="E410" s="161" t="s">
        <v>7535</v>
      </c>
      <c r="F410" s="161" t="s">
        <v>3992</v>
      </c>
      <c r="G410" s="161" t="s">
        <v>1521</v>
      </c>
      <c r="H410" s="161" t="s">
        <v>1533</v>
      </c>
      <c r="K410" s="161">
        <v>1</v>
      </c>
      <c r="L410" s="164" t="s">
        <v>7536</v>
      </c>
    </row>
    <row r="411" spans="1:18">
      <c r="A411" s="161">
        <v>7</v>
      </c>
      <c r="B411" s="161">
        <v>6</v>
      </c>
      <c r="C411" s="161">
        <v>24</v>
      </c>
      <c r="D411" s="161" t="s">
        <v>10293</v>
      </c>
      <c r="E411" s="161" t="s">
        <v>15699</v>
      </c>
      <c r="F411" s="161" t="s">
        <v>3992</v>
      </c>
      <c r="G411" s="161" t="s">
        <v>1521</v>
      </c>
      <c r="H411" s="161" t="s">
        <v>10330</v>
      </c>
      <c r="K411" s="161">
        <v>1</v>
      </c>
      <c r="L411" s="164" t="s">
        <v>15700</v>
      </c>
    </row>
    <row r="412" spans="1:18">
      <c r="A412" s="161">
        <v>7</v>
      </c>
      <c r="B412" s="161">
        <v>6</v>
      </c>
      <c r="C412" s="161">
        <v>25</v>
      </c>
      <c r="D412" s="161" t="s">
        <v>3696</v>
      </c>
      <c r="E412" s="161" t="s">
        <v>7537</v>
      </c>
      <c r="F412" s="161" t="s">
        <v>3992</v>
      </c>
      <c r="G412" s="161" t="s">
        <v>1521</v>
      </c>
      <c r="H412" s="161" t="s">
        <v>1534</v>
      </c>
      <c r="K412" s="161">
        <v>1</v>
      </c>
      <c r="L412" s="164" t="s">
        <v>7538</v>
      </c>
    </row>
    <row r="413" spans="1:18">
      <c r="A413" s="161">
        <v>7</v>
      </c>
      <c r="B413" s="161">
        <v>6</v>
      </c>
      <c r="C413" s="161">
        <v>26</v>
      </c>
      <c r="D413" s="161" t="s">
        <v>10293</v>
      </c>
      <c r="E413" s="161" t="s">
        <v>15697</v>
      </c>
      <c r="F413" s="161" t="s">
        <v>3992</v>
      </c>
      <c r="G413" s="161" t="s">
        <v>1521</v>
      </c>
      <c r="H413" s="161" t="s">
        <v>10327</v>
      </c>
      <c r="K413" s="161">
        <v>1</v>
      </c>
      <c r="L413" s="164" t="s">
        <v>15698</v>
      </c>
    </row>
    <row r="414" spans="1:18">
      <c r="A414" s="161">
        <v>7</v>
      </c>
      <c r="B414" s="161">
        <v>6</v>
      </c>
      <c r="C414" s="161">
        <v>27</v>
      </c>
      <c r="D414" s="161" t="s">
        <v>3696</v>
      </c>
      <c r="E414" s="161" t="s">
        <v>3455</v>
      </c>
      <c r="F414" s="161" t="s">
        <v>3992</v>
      </c>
      <c r="G414" s="161" t="s">
        <v>1521</v>
      </c>
      <c r="H414" s="162" t="s">
        <v>326</v>
      </c>
      <c r="I414" s="161" t="s">
        <v>1629</v>
      </c>
      <c r="K414" s="161">
        <v>1</v>
      </c>
      <c r="L414" s="161" t="s">
        <v>4317</v>
      </c>
      <c r="M414" s="161" t="s">
        <v>4318</v>
      </c>
      <c r="N414" s="161" t="s">
        <v>12</v>
      </c>
      <c r="O414" s="161" t="s">
        <v>4319</v>
      </c>
      <c r="P414" s="161" t="s">
        <v>11</v>
      </c>
      <c r="Q414" s="161" t="s">
        <v>4320</v>
      </c>
      <c r="R414" s="161" t="s">
        <v>364</v>
      </c>
    </row>
    <row r="415" spans="1:18">
      <c r="A415" s="161">
        <v>7</v>
      </c>
      <c r="B415" s="161">
        <v>6</v>
      </c>
      <c r="C415" s="161">
        <v>28</v>
      </c>
      <c r="D415" s="161" t="s">
        <v>10293</v>
      </c>
      <c r="E415" s="161" t="s">
        <v>15692</v>
      </c>
      <c r="F415" s="161" t="s">
        <v>3992</v>
      </c>
      <c r="G415" s="161" t="s">
        <v>1521</v>
      </c>
      <c r="H415" s="162" t="s">
        <v>10321</v>
      </c>
      <c r="I415" s="161" t="s">
        <v>1629</v>
      </c>
      <c r="K415" s="161">
        <v>1</v>
      </c>
      <c r="L415" s="161" t="s">
        <v>15693</v>
      </c>
      <c r="M415" s="161" t="s">
        <v>15694</v>
      </c>
      <c r="N415" s="161" t="s">
        <v>16015</v>
      </c>
      <c r="O415" s="161" t="s">
        <v>15695</v>
      </c>
      <c r="P415" s="161" t="s">
        <v>16017</v>
      </c>
      <c r="Q415" s="161" t="s">
        <v>15696</v>
      </c>
      <c r="R415" s="161" t="s">
        <v>16018</v>
      </c>
    </row>
    <row r="416" spans="1:18">
      <c r="A416" s="161">
        <v>7</v>
      </c>
      <c r="B416" s="161">
        <v>6</v>
      </c>
      <c r="C416" s="161">
        <v>29</v>
      </c>
      <c r="D416" s="161" t="s">
        <v>3696</v>
      </c>
      <c r="E416" s="161" t="s">
        <v>3602</v>
      </c>
      <c r="F416" s="161" t="s">
        <v>3992</v>
      </c>
      <c r="G416" s="161" t="s">
        <v>1521</v>
      </c>
      <c r="H416" s="161" t="s">
        <v>1524</v>
      </c>
      <c r="I416" s="161" t="s">
        <v>3991</v>
      </c>
      <c r="K416" s="161">
        <v>1</v>
      </c>
      <c r="L416" s="161" t="s">
        <v>4321</v>
      </c>
      <c r="M416" s="161" t="s">
        <v>4322</v>
      </c>
      <c r="N416" s="161" t="s">
        <v>388</v>
      </c>
      <c r="O416" s="161" t="s">
        <v>4323</v>
      </c>
    </row>
    <row r="417" spans="1:18">
      <c r="A417" s="161">
        <v>7</v>
      </c>
      <c r="B417" s="161">
        <v>6</v>
      </c>
      <c r="C417" s="161">
        <v>30</v>
      </c>
      <c r="D417" s="161" t="s">
        <v>10293</v>
      </c>
      <c r="E417" s="161" t="s">
        <v>15688</v>
      </c>
      <c r="F417" s="161" t="s">
        <v>3992</v>
      </c>
      <c r="G417" s="161" t="s">
        <v>1521</v>
      </c>
      <c r="H417" s="161" t="s">
        <v>10316</v>
      </c>
      <c r="I417" s="161" t="s">
        <v>10314</v>
      </c>
      <c r="K417" s="161">
        <v>1</v>
      </c>
      <c r="L417" s="161" t="s">
        <v>15689</v>
      </c>
      <c r="M417" s="161" t="s">
        <v>15690</v>
      </c>
      <c r="N417" s="161" t="s">
        <v>16016</v>
      </c>
      <c r="O417" s="161" t="s">
        <v>15691</v>
      </c>
    </row>
    <row r="418" spans="1:18">
      <c r="A418" s="161">
        <v>7</v>
      </c>
      <c r="B418" s="161">
        <v>6</v>
      </c>
      <c r="C418" s="161">
        <v>31</v>
      </c>
      <c r="D418" s="161" t="s">
        <v>3696</v>
      </c>
      <c r="E418" s="161" t="s">
        <v>7539</v>
      </c>
      <c r="F418" s="161" t="s">
        <v>3992</v>
      </c>
      <c r="G418" s="161" t="s">
        <v>1521</v>
      </c>
      <c r="H418" s="161" t="s">
        <v>323</v>
      </c>
      <c r="K418" s="161">
        <v>1</v>
      </c>
      <c r="L418" s="161" t="s">
        <v>6722</v>
      </c>
    </row>
    <row r="419" spans="1:18">
      <c r="A419" s="161">
        <v>7</v>
      </c>
      <c r="B419" s="161">
        <v>6</v>
      </c>
      <c r="C419" s="161">
        <v>32</v>
      </c>
      <c r="D419" s="161" t="s">
        <v>10293</v>
      </c>
      <c r="E419" s="161" t="s">
        <v>15686</v>
      </c>
      <c r="F419" s="161" t="s">
        <v>3992</v>
      </c>
      <c r="G419" s="161" t="s">
        <v>1521</v>
      </c>
      <c r="H419" s="161" t="s">
        <v>10312</v>
      </c>
      <c r="K419" s="161">
        <v>1</v>
      </c>
      <c r="L419" s="161" t="s">
        <v>15687</v>
      </c>
    </row>
    <row r="420" spans="1:18">
      <c r="A420" s="161">
        <v>7</v>
      </c>
      <c r="B420" s="161">
        <v>6</v>
      </c>
      <c r="C420" s="161">
        <v>33</v>
      </c>
      <c r="D420" s="161" t="s">
        <v>3696</v>
      </c>
      <c r="E420" s="161" t="s">
        <v>7540</v>
      </c>
      <c r="F420" s="161" t="s">
        <v>3992</v>
      </c>
      <c r="G420" s="161" t="s">
        <v>1521</v>
      </c>
      <c r="H420" s="161" t="s">
        <v>324</v>
      </c>
      <c r="K420" s="161">
        <v>1</v>
      </c>
      <c r="L420" s="161" t="s">
        <v>6723</v>
      </c>
    </row>
    <row r="421" spans="1:18">
      <c r="A421" s="161">
        <v>7</v>
      </c>
      <c r="B421" s="161">
        <v>6</v>
      </c>
      <c r="C421" s="161">
        <v>34</v>
      </c>
      <c r="D421" s="161" t="s">
        <v>10293</v>
      </c>
      <c r="E421" s="161" t="s">
        <v>15684</v>
      </c>
      <c r="F421" s="161" t="s">
        <v>3992</v>
      </c>
      <c r="G421" s="161" t="s">
        <v>1521</v>
      </c>
      <c r="H421" s="161" t="s">
        <v>10309</v>
      </c>
      <c r="K421" s="161">
        <v>1</v>
      </c>
      <c r="L421" s="161" t="s">
        <v>15685</v>
      </c>
    </row>
    <row r="422" spans="1:18">
      <c r="A422" s="161">
        <v>7</v>
      </c>
      <c r="B422" s="161">
        <v>6</v>
      </c>
      <c r="C422" s="161">
        <v>35</v>
      </c>
      <c r="D422" s="161" t="s">
        <v>3696</v>
      </c>
      <c r="E422" s="161" t="s">
        <v>7541</v>
      </c>
      <c r="F422" s="161" t="s">
        <v>3992</v>
      </c>
      <c r="G422" s="161" t="s">
        <v>1521</v>
      </c>
      <c r="H422" s="161" t="s">
        <v>325</v>
      </c>
      <c r="K422" s="161">
        <v>1</v>
      </c>
      <c r="L422" s="161" t="s">
        <v>6724</v>
      </c>
    </row>
    <row r="423" spans="1:18">
      <c r="A423" s="161">
        <v>7</v>
      </c>
      <c r="B423" s="161">
        <v>6</v>
      </c>
      <c r="C423" s="161">
        <v>36</v>
      </c>
      <c r="D423" s="161" t="s">
        <v>10293</v>
      </c>
      <c r="E423" s="161" t="s">
        <v>15682</v>
      </c>
      <c r="F423" s="161" t="s">
        <v>3992</v>
      </c>
      <c r="G423" s="161" t="s">
        <v>1521</v>
      </c>
      <c r="H423" s="161" t="s">
        <v>10306</v>
      </c>
      <c r="K423" s="161">
        <v>1</v>
      </c>
      <c r="L423" s="161" t="s">
        <v>15683</v>
      </c>
    </row>
    <row r="424" spans="1:18">
      <c r="A424" s="161">
        <v>7</v>
      </c>
      <c r="B424" s="161">
        <v>6</v>
      </c>
      <c r="C424" s="161">
        <v>37</v>
      </c>
      <c r="D424" s="161" t="s">
        <v>3696</v>
      </c>
      <c r="E424" s="161" t="s">
        <v>3456</v>
      </c>
      <c r="F424" s="161" t="s">
        <v>3992</v>
      </c>
      <c r="G424" s="161" t="s">
        <v>1521</v>
      </c>
      <c r="H424" s="161" t="s">
        <v>1536</v>
      </c>
      <c r="I424" s="161" t="s">
        <v>1629</v>
      </c>
      <c r="K424" s="161">
        <v>1</v>
      </c>
      <c r="L424" s="161" t="s">
        <v>4324</v>
      </c>
      <c r="M424" s="161" t="s">
        <v>4325</v>
      </c>
      <c r="N424" s="161" t="s">
        <v>12</v>
      </c>
      <c r="O424" s="161" t="s">
        <v>4326</v>
      </c>
      <c r="P424" s="161" t="s">
        <v>11</v>
      </c>
      <c r="Q424" s="161" t="s">
        <v>4327</v>
      </c>
      <c r="R424" s="161" t="s">
        <v>364</v>
      </c>
    </row>
    <row r="425" spans="1:18">
      <c r="A425" s="161">
        <v>7</v>
      </c>
      <c r="B425" s="161">
        <v>6</v>
      </c>
      <c r="C425" s="161">
        <v>38</v>
      </c>
      <c r="D425" s="161" t="s">
        <v>10293</v>
      </c>
      <c r="E425" s="161" t="s">
        <v>15677</v>
      </c>
      <c r="F425" s="161" t="s">
        <v>3992</v>
      </c>
      <c r="G425" s="161" t="s">
        <v>1521</v>
      </c>
      <c r="H425" s="161" t="s">
        <v>10300</v>
      </c>
      <c r="I425" s="161" t="s">
        <v>1629</v>
      </c>
      <c r="K425" s="161">
        <v>1</v>
      </c>
      <c r="L425" s="161" t="s">
        <v>15678</v>
      </c>
      <c r="M425" s="161" t="s">
        <v>15679</v>
      </c>
      <c r="N425" s="161" t="s">
        <v>16015</v>
      </c>
      <c r="O425" s="161" t="s">
        <v>15680</v>
      </c>
      <c r="P425" s="161" t="s">
        <v>16017</v>
      </c>
      <c r="Q425" s="161" t="s">
        <v>15681</v>
      </c>
      <c r="R425" s="161" t="s">
        <v>16018</v>
      </c>
    </row>
    <row r="426" spans="1:18">
      <c r="A426" s="161">
        <v>7</v>
      </c>
      <c r="B426" s="161">
        <v>6</v>
      </c>
      <c r="C426" s="161">
        <v>39</v>
      </c>
      <c r="D426" s="161" t="s">
        <v>3696</v>
      </c>
      <c r="E426" s="161" t="s">
        <v>2739</v>
      </c>
      <c r="F426" s="161" t="s">
        <v>3992</v>
      </c>
      <c r="G426" s="161" t="s">
        <v>1521</v>
      </c>
      <c r="H426" s="161" t="s">
        <v>116</v>
      </c>
      <c r="I426" s="161" t="s">
        <v>1630</v>
      </c>
      <c r="K426" s="161">
        <v>1</v>
      </c>
      <c r="L426" s="161" t="s">
        <v>4328</v>
      </c>
    </row>
    <row r="427" spans="1:18">
      <c r="A427" s="161">
        <v>7</v>
      </c>
      <c r="B427" s="161">
        <v>6</v>
      </c>
      <c r="C427" s="161">
        <v>40</v>
      </c>
      <c r="D427" s="161" t="s">
        <v>10293</v>
      </c>
      <c r="E427" s="161" t="s">
        <v>15675</v>
      </c>
      <c r="F427" s="161" t="s">
        <v>3992</v>
      </c>
      <c r="G427" s="161" t="s">
        <v>1521</v>
      </c>
      <c r="H427" s="161" t="s">
        <v>10297</v>
      </c>
      <c r="I427" s="161" t="s">
        <v>1630</v>
      </c>
      <c r="K427" s="161">
        <v>1</v>
      </c>
      <c r="L427" s="161" t="s">
        <v>15676</v>
      </c>
    </row>
    <row r="428" spans="1:18">
      <c r="A428" s="161">
        <v>7</v>
      </c>
      <c r="B428" s="161">
        <v>6</v>
      </c>
      <c r="C428" s="161">
        <v>41</v>
      </c>
      <c r="D428" s="161" t="s">
        <v>3696</v>
      </c>
      <c r="E428" s="161" t="s">
        <v>2740</v>
      </c>
      <c r="F428" s="161" t="s">
        <v>3992</v>
      </c>
      <c r="G428" s="161" t="s">
        <v>1521</v>
      </c>
      <c r="H428" s="161" t="s">
        <v>319</v>
      </c>
      <c r="K428" s="161">
        <v>1</v>
      </c>
      <c r="L428" s="161" t="s">
        <v>4329</v>
      </c>
    </row>
    <row r="429" spans="1:18">
      <c r="A429" s="161">
        <v>7</v>
      </c>
      <c r="B429" s="161">
        <v>6</v>
      </c>
      <c r="C429" s="161">
        <v>42</v>
      </c>
      <c r="D429" s="161" t="s">
        <v>10293</v>
      </c>
      <c r="E429" s="161" t="s">
        <v>15673</v>
      </c>
      <c r="F429" s="161" t="s">
        <v>3992</v>
      </c>
      <c r="G429" s="161" t="s">
        <v>1521</v>
      </c>
      <c r="H429" s="161" t="s">
        <v>10167</v>
      </c>
      <c r="K429" s="161">
        <v>1</v>
      </c>
      <c r="L429" s="161" t="s">
        <v>15674</v>
      </c>
    </row>
    <row r="430" spans="1:18">
      <c r="A430" s="161">
        <v>7</v>
      </c>
      <c r="B430" s="161">
        <v>7</v>
      </c>
      <c r="C430" s="161">
        <v>1</v>
      </c>
      <c r="D430" s="161" t="s">
        <v>3696</v>
      </c>
      <c r="E430" s="161" t="s">
        <v>2752</v>
      </c>
      <c r="F430" s="161" t="s">
        <v>3992</v>
      </c>
      <c r="G430" s="161" t="s">
        <v>1521</v>
      </c>
      <c r="H430" s="161" t="s">
        <v>1523</v>
      </c>
      <c r="I430" s="161" t="s">
        <v>1631</v>
      </c>
      <c r="K430" s="161">
        <v>1</v>
      </c>
      <c r="L430" s="164" t="s">
        <v>7542</v>
      </c>
    </row>
    <row r="431" spans="1:18">
      <c r="A431" s="161">
        <v>7</v>
      </c>
      <c r="B431" s="161">
        <v>7</v>
      </c>
      <c r="C431" s="161">
        <v>2</v>
      </c>
      <c r="D431" s="161" t="s">
        <v>10293</v>
      </c>
      <c r="E431" s="161" t="s">
        <v>15671</v>
      </c>
      <c r="F431" s="161" t="s">
        <v>3992</v>
      </c>
      <c r="G431" s="161" t="s">
        <v>1521</v>
      </c>
      <c r="H431" s="161" t="s">
        <v>10370</v>
      </c>
      <c r="I431" s="161" t="s">
        <v>1630</v>
      </c>
      <c r="K431" s="161">
        <v>1</v>
      </c>
      <c r="L431" s="164" t="s">
        <v>15672</v>
      </c>
    </row>
    <row r="432" spans="1:18">
      <c r="A432" s="161">
        <v>7</v>
      </c>
      <c r="B432" s="161">
        <v>7</v>
      </c>
      <c r="C432" s="161">
        <v>3</v>
      </c>
      <c r="D432" s="161" t="s">
        <v>3696</v>
      </c>
      <c r="E432" s="161" t="s">
        <v>2753</v>
      </c>
      <c r="F432" s="161" t="s">
        <v>3992</v>
      </c>
      <c r="G432" s="161" t="s">
        <v>1521</v>
      </c>
      <c r="H432" s="162" t="s">
        <v>322</v>
      </c>
      <c r="I432" s="161" t="s">
        <v>1631</v>
      </c>
      <c r="K432" s="161">
        <v>1</v>
      </c>
      <c r="L432" s="161" t="s">
        <v>4330</v>
      </c>
    </row>
    <row r="433" spans="1:18">
      <c r="A433" s="161">
        <v>7</v>
      </c>
      <c r="B433" s="161">
        <v>7</v>
      </c>
      <c r="C433" s="161">
        <v>4</v>
      </c>
      <c r="D433" s="161" t="s">
        <v>10293</v>
      </c>
      <c r="E433" s="161" t="s">
        <v>15669</v>
      </c>
      <c r="F433" s="161" t="s">
        <v>3992</v>
      </c>
      <c r="G433" s="161" t="s">
        <v>1521</v>
      </c>
      <c r="H433" s="162" t="s">
        <v>10367</v>
      </c>
      <c r="I433" s="161" t="s">
        <v>1630</v>
      </c>
      <c r="K433" s="161">
        <v>1</v>
      </c>
      <c r="L433" s="161" t="s">
        <v>15670</v>
      </c>
    </row>
    <row r="434" spans="1:18">
      <c r="A434" s="161">
        <v>7</v>
      </c>
      <c r="B434" s="161">
        <v>7</v>
      </c>
      <c r="C434" s="161">
        <v>5</v>
      </c>
      <c r="D434" s="161" t="s">
        <v>3696</v>
      </c>
      <c r="E434" s="161" t="s">
        <v>3459</v>
      </c>
      <c r="F434" s="161" t="s">
        <v>3992</v>
      </c>
      <c r="G434" s="161" t="s">
        <v>1521</v>
      </c>
      <c r="H434" s="161" t="s">
        <v>1526</v>
      </c>
      <c r="I434" s="161" t="s">
        <v>1629</v>
      </c>
      <c r="K434" s="161">
        <v>1</v>
      </c>
      <c r="L434" s="161" t="s">
        <v>4331</v>
      </c>
      <c r="M434" s="161" t="s">
        <v>4332</v>
      </c>
      <c r="N434" s="161" t="s">
        <v>12</v>
      </c>
      <c r="O434" s="161" t="s">
        <v>4333</v>
      </c>
      <c r="P434" s="161" t="s">
        <v>11</v>
      </c>
      <c r="Q434" s="161" t="s">
        <v>4334</v>
      </c>
      <c r="R434" s="161" t="s">
        <v>364</v>
      </c>
    </row>
    <row r="435" spans="1:18">
      <c r="A435" s="161">
        <v>7</v>
      </c>
      <c r="B435" s="161">
        <v>7</v>
      </c>
      <c r="C435" s="161">
        <v>6</v>
      </c>
      <c r="D435" s="161" t="s">
        <v>10293</v>
      </c>
      <c r="E435" s="161" t="s">
        <v>15664</v>
      </c>
      <c r="F435" s="161" t="s">
        <v>3992</v>
      </c>
      <c r="G435" s="161" t="s">
        <v>1521</v>
      </c>
      <c r="H435" s="161" t="s">
        <v>10361</v>
      </c>
      <c r="I435" s="161" t="s">
        <v>1629</v>
      </c>
      <c r="K435" s="161">
        <v>1</v>
      </c>
      <c r="L435" s="161" t="s">
        <v>15665</v>
      </c>
      <c r="M435" s="161" t="s">
        <v>15666</v>
      </c>
      <c r="N435" s="161" t="s">
        <v>16015</v>
      </c>
      <c r="O435" s="161" t="s">
        <v>15667</v>
      </c>
      <c r="P435" s="161" t="s">
        <v>16017</v>
      </c>
      <c r="Q435" s="161" t="s">
        <v>15668</v>
      </c>
      <c r="R435" s="161" t="s">
        <v>16018</v>
      </c>
    </row>
    <row r="436" spans="1:18">
      <c r="A436" s="161">
        <v>7</v>
      </c>
      <c r="B436" s="161">
        <v>7</v>
      </c>
      <c r="C436" s="161">
        <v>7</v>
      </c>
      <c r="D436" s="161" t="s">
        <v>3696</v>
      </c>
      <c r="E436" s="161" t="s">
        <v>3460</v>
      </c>
      <c r="F436" s="161" t="s">
        <v>3992</v>
      </c>
      <c r="G436" s="161" t="s">
        <v>1521</v>
      </c>
      <c r="H436" s="161" t="s">
        <v>66</v>
      </c>
      <c r="I436" s="161" t="s">
        <v>1629</v>
      </c>
      <c r="K436" s="161">
        <v>1</v>
      </c>
      <c r="L436" s="161" t="s">
        <v>4335</v>
      </c>
      <c r="M436" s="161" t="s">
        <v>4336</v>
      </c>
      <c r="N436" s="161" t="s">
        <v>12</v>
      </c>
      <c r="O436" s="161" t="s">
        <v>4337</v>
      </c>
      <c r="P436" s="161" t="s">
        <v>11</v>
      </c>
      <c r="Q436" s="161" t="s">
        <v>4338</v>
      </c>
      <c r="R436" s="161" t="s">
        <v>364</v>
      </c>
    </row>
    <row r="437" spans="1:18">
      <c r="A437" s="161">
        <v>7</v>
      </c>
      <c r="B437" s="161">
        <v>7</v>
      </c>
      <c r="C437" s="161">
        <v>8</v>
      </c>
      <c r="D437" s="161" t="s">
        <v>10293</v>
      </c>
      <c r="E437" s="161" t="s">
        <v>15659</v>
      </c>
      <c r="F437" s="161" t="s">
        <v>3992</v>
      </c>
      <c r="G437" s="161" t="s">
        <v>1521</v>
      </c>
      <c r="H437" s="161" t="s">
        <v>10355</v>
      </c>
      <c r="I437" s="161" t="s">
        <v>1629</v>
      </c>
      <c r="K437" s="161">
        <v>1</v>
      </c>
      <c r="L437" s="161" t="s">
        <v>15660</v>
      </c>
      <c r="M437" s="161" t="s">
        <v>15661</v>
      </c>
      <c r="N437" s="161" t="s">
        <v>16015</v>
      </c>
      <c r="O437" s="161" t="s">
        <v>15662</v>
      </c>
      <c r="P437" s="161" t="s">
        <v>16017</v>
      </c>
      <c r="Q437" s="161" t="s">
        <v>15663</v>
      </c>
      <c r="R437" s="161" t="s">
        <v>16018</v>
      </c>
    </row>
    <row r="438" spans="1:18">
      <c r="A438" s="161">
        <v>7</v>
      </c>
      <c r="B438" s="161">
        <v>7</v>
      </c>
      <c r="C438" s="161">
        <v>9</v>
      </c>
      <c r="D438" s="161" t="s">
        <v>3696</v>
      </c>
      <c r="E438" s="161" t="s">
        <v>2754</v>
      </c>
      <c r="F438" s="161" t="s">
        <v>3992</v>
      </c>
      <c r="G438" s="161" t="s">
        <v>1521</v>
      </c>
      <c r="H438" s="161" t="s">
        <v>336</v>
      </c>
      <c r="K438" s="161">
        <v>1</v>
      </c>
      <c r="L438" s="161" t="s">
        <v>4339</v>
      </c>
    </row>
    <row r="439" spans="1:18">
      <c r="A439" s="161">
        <v>7</v>
      </c>
      <c r="B439" s="161">
        <v>7</v>
      </c>
      <c r="C439" s="161">
        <v>10</v>
      </c>
      <c r="D439" s="161" t="s">
        <v>10293</v>
      </c>
      <c r="E439" s="161" t="s">
        <v>15657</v>
      </c>
      <c r="F439" s="161" t="s">
        <v>3992</v>
      </c>
      <c r="G439" s="161" t="s">
        <v>1521</v>
      </c>
      <c r="H439" s="161" t="s">
        <v>10191</v>
      </c>
      <c r="K439" s="161">
        <v>1</v>
      </c>
      <c r="L439" s="161" t="s">
        <v>15658</v>
      </c>
    </row>
    <row r="440" spans="1:18">
      <c r="A440" s="161">
        <v>7</v>
      </c>
      <c r="B440" s="161">
        <v>7</v>
      </c>
      <c r="C440" s="161">
        <v>11</v>
      </c>
      <c r="D440" s="161" t="s">
        <v>3696</v>
      </c>
      <c r="E440" s="161" t="s">
        <v>7543</v>
      </c>
      <c r="F440" s="161" t="s">
        <v>3992</v>
      </c>
      <c r="G440" s="161" t="s">
        <v>1521</v>
      </c>
      <c r="H440" s="161" t="s">
        <v>337</v>
      </c>
      <c r="I440" s="161" t="s">
        <v>1628</v>
      </c>
      <c r="K440" s="161">
        <v>1</v>
      </c>
      <c r="L440" s="161" t="s">
        <v>4340</v>
      </c>
    </row>
    <row r="441" spans="1:18">
      <c r="A441" s="161">
        <v>7</v>
      </c>
      <c r="B441" s="161">
        <v>7</v>
      </c>
      <c r="C441" s="161">
        <v>12</v>
      </c>
      <c r="D441" s="161" t="s">
        <v>10293</v>
      </c>
      <c r="E441" s="161" t="s">
        <v>15655</v>
      </c>
      <c r="F441" s="161" t="s">
        <v>3992</v>
      </c>
      <c r="G441" s="161" t="s">
        <v>1521</v>
      </c>
      <c r="H441" s="161" t="s">
        <v>10350</v>
      </c>
      <c r="I441" s="161" t="s">
        <v>10137</v>
      </c>
      <c r="K441" s="161">
        <v>1</v>
      </c>
      <c r="L441" s="161" t="s">
        <v>15656</v>
      </c>
    </row>
    <row r="442" spans="1:18">
      <c r="A442" s="161">
        <v>7</v>
      </c>
      <c r="B442" s="161">
        <v>7</v>
      </c>
      <c r="C442" s="161">
        <v>13</v>
      </c>
      <c r="D442" s="161" t="s">
        <v>3696</v>
      </c>
      <c r="E442" s="161" t="s">
        <v>7544</v>
      </c>
      <c r="F442" s="161" t="s">
        <v>3992</v>
      </c>
      <c r="G442" s="161" t="s">
        <v>1521</v>
      </c>
      <c r="H442" s="161" t="s">
        <v>1535</v>
      </c>
      <c r="I442" s="161" t="s">
        <v>61</v>
      </c>
      <c r="K442" s="161">
        <v>1</v>
      </c>
      <c r="L442" s="161" t="s">
        <v>4341</v>
      </c>
    </row>
    <row r="443" spans="1:18">
      <c r="A443" s="161">
        <v>7</v>
      </c>
      <c r="B443" s="161">
        <v>7</v>
      </c>
      <c r="C443" s="161">
        <v>14</v>
      </c>
      <c r="D443" s="161" t="s">
        <v>10293</v>
      </c>
      <c r="E443" s="161" t="s">
        <v>15653</v>
      </c>
      <c r="F443" s="161" t="s">
        <v>3992</v>
      </c>
      <c r="G443" s="161" t="s">
        <v>1521</v>
      </c>
      <c r="H443" s="161" t="s">
        <v>10347</v>
      </c>
      <c r="I443" s="161" t="s">
        <v>10345</v>
      </c>
      <c r="K443" s="161">
        <v>1</v>
      </c>
      <c r="L443" s="161" t="s">
        <v>15654</v>
      </c>
    </row>
    <row r="444" spans="1:18">
      <c r="A444" s="161">
        <v>7</v>
      </c>
      <c r="B444" s="161">
        <v>7</v>
      </c>
      <c r="C444" s="161">
        <v>15</v>
      </c>
      <c r="D444" s="161" t="s">
        <v>3696</v>
      </c>
      <c r="E444" s="161" t="s">
        <v>7545</v>
      </c>
      <c r="F444" s="161" t="s">
        <v>3992</v>
      </c>
      <c r="G444" s="161" t="s">
        <v>1521</v>
      </c>
      <c r="H444" s="161" t="s">
        <v>1529</v>
      </c>
      <c r="I444" s="161" t="s">
        <v>15</v>
      </c>
      <c r="K444" s="161">
        <v>1</v>
      </c>
      <c r="L444" s="164" t="s">
        <v>7546</v>
      </c>
      <c r="M444" s="164" t="s">
        <v>7547</v>
      </c>
    </row>
    <row r="445" spans="1:18">
      <c r="A445" s="161">
        <v>7</v>
      </c>
      <c r="B445" s="161">
        <v>7</v>
      </c>
      <c r="C445" s="161">
        <v>16</v>
      </c>
      <c r="D445" s="161" t="s">
        <v>10293</v>
      </c>
      <c r="E445" s="161" t="s">
        <v>15650</v>
      </c>
      <c r="F445" s="161" t="s">
        <v>3992</v>
      </c>
      <c r="G445" s="161" t="s">
        <v>1521</v>
      </c>
      <c r="H445" s="161" t="s">
        <v>10342</v>
      </c>
      <c r="I445" s="161" t="s">
        <v>15</v>
      </c>
      <c r="K445" s="161">
        <v>1</v>
      </c>
      <c r="L445" s="164" t="s">
        <v>15651</v>
      </c>
      <c r="M445" s="164" t="s">
        <v>15652</v>
      </c>
    </row>
    <row r="446" spans="1:18">
      <c r="A446" s="161">
        <v>7</v>
      </c>
      <c r="B446" s="161">
        <v>7</v>
      </c>
      <c r="C446" s="161">
        <v>17</v>
      </c>
      <c r="D446" s="161" t="s">
        <v>3696</v>
      </c>
      <c r="E446" s="161" t="s">
        <v>7548</v>
      </c>
      <c r="F446" s="161" t="s">
        <v>3992</v>
      </c>
      <c r="G446" s="161" t="s">
        <v>1521</v>
      </c>
      <c r="H446" s="161" t="s">
        <v>1530</v>
      </c>
      <c r="K446" s="161">
        <v>1</v>
      </c>
      <c r="L446" s="164" t="s">
        <v>7549</v>
      </c>
    </row>
    <row r="447" spans="1:18">
      <c r="A447" s="161">
        <v>7</v>
      </c>
      <c r="B447" s="161">
        <v>7</v>
      </c>
      <c r="C447" s="161">
        <v>18</v>
      </c>
      <c r="D447" s="161" t="s">
        <v>10293</v>
      </c>
      <c r="E447" s="161" t="s">
        <v>15648</v>
      </c>
      <c r="F447" s="161" t="s">
        <v>3992</v>
      </c>
      <c r="G447" s="161" t="s">
        <v>1521</v>
      </c>
      <c r="H447" s="161" t="s">
        <v>10339</v>
      </c>
      <c r="K447" s="161">
        <v>1</v>
      </c>
      <c r="L447" s="164" t="s">
        <v>15649</v>
      </c>
    </row>
    <row r="448" spans="1:18">
      <c r="A448" s="161">
        <v>7</v>
      </c>
      <c r="B448" s="161">
        <v>7</v>
      </c>
      <c r="C448" s="161">
        <v>19</v>
      </c>
      <c r="D448" s="161" t="s">
        <v>3696</v>
      </c>
      <c r="E448" s="161" t="s">
        <v>7550</v>
      </c>
      <c r="F448" s="161" t="s">
        <v>3992</v>
      </c>
      <c r="G448" s="161" t="s">
        <v>1521</v>
      </c>
      <c r="H448" s="161" t="s">
        <v>1531</v>
      </c>
      <c r="K448" s="161">
        <v>1</v>
      </c>
      <c r="L448" s="164" t="s">
        <v>7551</v>
      </c>
    </row>
    <row r="449" spans="1:18">
      <c r="A449" s="161">
        <v>7</v>
      </c>
      <c r="B449" s="161">
        <v>7</v>
      </c>
      <c r="C449" s="161">
        <v>20</v>
      </c>
      <c r="D449" s="161" t="s">
        <v>10293</v>
      </c>
      <c r="E449" s="161" t="s">
        <v>15646</v>
      </c>
      <c r="F449" s="161" t="s">
        <v>3992</v>
      </c>
      <c r="G449" s="161" t="s">
        <v>1521</v>
      </c>
      <c r="H449" s="161" t="s">
        <v>10336</v>
      </c>
      <c r="K449" s="161">
        <v>1</v>
      </c>
      <c r="L449" s="164" t="s">
        <v>15647</v>
      </c>
    </row>
    <row r="450" spans="1:18">
      <c r="A450" s="161">
        <v>7</v>
      </c>
      <c r="B450" s="161">
        <v>7</v>
      </c>
      <c r="C450" s="161">
        <v>21</v>
      </c>
      <c r="D450" s="161" t="s">
        <v>3696</v>
      </c>
      <c r="E450" s="161" t="s">
        <v>7552</v>
      </c>
      <c r="F450" s="161" t="s">
        <v>3992</v>
      </c>
      <c r="G450" s="161" t="s">
        <v>1521</v>
      </c>
      <c r="H450" s="161" t="s">
        <v>1532</v>
      </c>
      <c r="K450" s="161">
        <v>1</v>
      </c>
      <c r="L450" s="164" t="s">
        <v>7553</v>
      </c>
    </row>
    <row r="451" spans="1:18">
      <c r="A451" s="161">
        <v>7</v>
      </c>
      <c r="B451" s="161">
        <v>7</v>
      </c>
      <c r="C451" s="161">
        <v>22</v>
      </c>
      <c r="D451" s="161" t="s">
        <v>10293</v>
      </c>
      <c r="E451" s="161" t="s">
        <v>15644</v>
      </c>
      <c r="F451" s="161" t="s">
        <v>3992</v>
      </c>
      <c r="G451" s="161" t="s">
        <v>1521</v>
      </c>
      <c r="H451" s="161" t="s">
        <v>10333</v>
      </c>
      <c r="K451" s="161">
        <v>1</v>
      </c>
      <c r="L451" s="164" t="s">
        <v>15645</v>
      </c>
    </row>
    <row r="452" spans="1:18">
      <c r="A452" s="161">
        <v>7</v>
      </c>
      <c r="B452" s="161">
        <v>7</v>
      </c>
      <c r="C452" s="161">
        <v>23</v>
      </c>
      <c r="D452" s="161" t="s">
        <v>3696</v>
      </c>
      <c r="E452" s="161" t="s">
        <v>7554</v>
      </c>
      <c r="F452" s="161" t="s">
        <v>3992</v>
      </c>
      <c r="G452" s="161" t="s">
        <v>1521</v>
      </c>
      <c r="H452" s="161" t="s">
        <v>1533</v>
      </c>
      <c r="K452" s="161">
        <v>1</v>
      </c>
      <c r="L452" s="164" t="s">
        <v>7555</v>
      </c>
    </row>
    <row r="453" spans="1:18">
      <c r="A453" s="161">
        <v>7</v>
      </c>
      <c r="B453" s="161">
        <v>7</v>
      </c>
      <c r="C453" s="161">
        <v>24</v>
      </c>
      <c r="D453" s="161" t="s">
        <v>10293</v>
      </c>
      <c r="E453" s="161" t="s">
        <v>15642</v>
      </c>
      <c r="F453" s="161" t="s">
        <v>3992</v>
      </c>
      <c r="G453" s="161" t="s">
        <v>1521</v>
      </c>
      <c r="H453" s="161" t="s">
        <v>10330</v>
      </c>
      <c r="K453" s="161">
        <v>1</v>
      </c>
      <c r="L453" s="164" t="s">
        <v>15643</v>
      </c>
    </row>
    <row r="454" spans="1:18">
      <c r="A454" s="161">
        <v>7</v>
      </c>
      <c r="B454" s="161">
        <v>7</v>
      </c>
      <c r="C454" s="161">
        <v>25</v>
      </c>
      <c r="D454" s="161" t="s">
        <v>3696</v>
      </c>
      <c r="E454" s="161" t="s">
        <v>7556</v>
      </c>
      <c r="F454" s="161" t="s">
        <v>3992</v>
      </c>
      <c r="G454" s="161" t="s">
        <v>1521</v>
      </c>
      <c r="H454" s="161" t="s">
        <v>1534</v>
      </c>
      <c r="K454" s="161">
        <v>1</v>
      </c>
      <c r="L454" s="164" t="s">
        <v>7557</v>
      </c>
    </row>
    <row r="455" spans="1:18">
      <c r="A455" s="161">
        <v>7</v>
      </c>
      <c r="B455" s="161">
        <v>7</v>
      </c>
      <c r="C455" s="161">
        <v>26</v>
      </c>
      <c r="D455" s="161" t="s">
        <v>10293</v>
      </c>
      <c r="E455" s="161" t="s">
        <v>15640</v>
      </c>
      <c r="F455" s="161" t="s">
        <v>3992</v>
      </c>
      <c r="G455" s="161" t="s">
        <v>1521</v>
      </c>
      <c r="H455" s="161" t="s">
        <v>10327</v>
      </c>
      <c r="K455" s="161">
        <v>1</v>
      </c>
      <c r="L455" s="164" t="s">
        <v>15641</v>
      </c>
    </row>
    <row r="456" spans="1:18">
      <c r="A456" s="161">
        <v>7</v>
      </c>
      <c r="B456" s="161">
        <v>7</v>
      </c>
      <c r="C456" s="161">
        <v>27</v>
      </c>
      <c r="D456" s="161" t="s">
        <v>3696</v>
      </c>
      <c r="E456" s="161" t="s">
        <v>3461</v>
      </c>
      <c r="F456" s="161" t="s">
        <v>3992</v>
      </c>
      <c r="G456" s="161" t="s">
        <v>1521</v>
      </c>
      <c r="H456" s="162" t="s">
        <v>326</v>
      </c>
      <c r="I456" s="161" t="s">
        <v>1629</v>
      </c>
      <c r="K456" s="161">
        <v>1</v>
      </c>
      <c r="L456" s="161" t="s">
        <v>4342</v>
      </c>
      <c r="M456" s="161" t="s">
        <v>4343</v>
      </c>
      <c r="N456" s="161" t="s">
        <v>12</v>
      </c>
      <c r="O456" s="161" t="s">
        <v>4344</v>
      </c>
      <c r="P456" s="161" t="s">
        <v>11</v>
      </c>
      <c r="Q456" s="161" t="s">
        <v>4345</v>
      </c>
      <c r="R456" s="161" t="s">
        <v>364</v>
      </c>
    </row>
    <row r="457" spans="1:18">
      <c r="A457" s="161">
        <v>7</v>
      </c>
      <c r="B457" s="161">
        <v>7</v>
      </c>
      <c r="C457" s="161">
        <v>28</v>
      </c>
      <c r="D457" s="161" t="s">
        <v>10293</v>
      </c>
      <c r="E457" s="161" t="s">
        <v>15635</v>
      </c>
      <c r="F457" s="161" t="s">
        <v>3992</v>
      </c>
      <c r="G457" s="161" t="s">
        <v>1521</v>
      </c>
      <c r="H457" s="162" t="s">
        <v>10321</v>
      </c>
      <c r="I457" s="161" t="s">
        <v>1629</v>
      </c>
      <c r="K457" s="161">
        <v>1</v>
      </c>
      <c r="L457" s="161" t="s">
        <v>15636</v>
      </c>
      <c r="M457" s="161" t="s">
        <v>15637</v>
      </c>
      <c r="N457" s="161" t="s">
        <v>16015</v>
      </c>
      <c r="O457" s="161" t="s">
        <v>15638</v>
      </c>
      <c r="P457" s="161" t="s">
        <v>16017</v>
      </c>
      <c r="Q457" s="161" t="s">
        <v>15639</v>
      </c>
      <c r="R457" s="161" t="s">
        <v>16018</v>
      </c>
    </row>
    <row r="458" spans="1:18">
      <c r="A458" s="161">
        <v>7</v>
      </c>
      <c r="B458" s="161">
        <v>7</v>
      </c>
      <c r="C458" s="161">
        <v>29</v>
      </c>
      <c r="D458" s="161" t="s">
        <v>3696</v>
      </c>
      <c r="E458" s="161" t="s">
        <v>3605</v>
      </c>
      <c r="F458" s="161" t="s">
        <v>3992</v>
      </c>
      <c r="G458" s="161" t="s">
        <v>1521</v>
      </c>
      <c r="H458" s="161" t="s">
        <v>1524</v>
      </c>
      <c r="I458" s="161" t="s">
        <v>3991</v>
      </c>
      <c r="K458" s="161">
        <v>1</v>
      </c>
      <c r="L458" s="161" t="s">
        <v>4346</v>
      </c>
      <c r="M458" s="161" t="s">
        <v>4347</v>
      </c>
      <c r="N458" s="161" t="s">
        <v>388</v>
      </c>
      <c r="O458" s="161" t="s">
        <v>4348</v>
      </c>
    </row>
    <row r="459" spans="1:18">
      <c r="A459" s="161">
        <v>7</v>
      </c>
      <c r="B459" s="161">
        <v>7</v>
      </c>
      <c r="C459" s="161">
        <v>30</v>
      </c>
      <c r="D459" s="161" t="s">
        <v>10293</v>
      </c>
      <c r="E459" s="161" t="s">
        <v>15631</v>
      </c>
      <c r="F459" s="161" t="s">
        <v>3992</v>
      </c>
      <c r="G459" s="161" t="s">
        <v>1521</v>
      </c>
      <c r="H459" s="161" t="s">
        <v>10316</v>
      </c>
      <c r="I459" s="161" t="s">
        <v>10314</v>
      </c>
      <c r="K459" s="161">
        <v>1</v>
      </c>
      <c r="L459" s="161" t="s">
        <v>15632</v>
      </c>
      <c r="M459" s="161" t="s">
        <v>15633</v>
      </c>
      <c r="N459" s="161" t="s">
        <v>16016</v>
      </c>
      <c r="O459" s="161" t="s">
        <v>15634</v>
      </c>
    </row>
    <row r="460" spans="1:18">
      <c r="A460" s="161">
        <v>7</v>
      </c>
      <c r="B460" s="161">
        <v>7</v>
      </c>
      <c r="C460" s="161">
        <v>31</v>
      </c>
      <c r="D460" s="161" t="s">
        <v>3696</v>
      </c>
      <c r="E460" s="161" t="s">
        <v>7558</v>
      </c>
      <c r="F460" s="161" t="s">
        <v>3992</v>
      </c>
      <c r="G460" s="161" t="s">
        <v>1521</v>
      </c>
      <c r="H460" s="161" t="s">
        <v>323</v>
      </c>
      <c r="K460" s="161">
        <v>1</v>
      </c>
      <c r="L460" s="161" t="s">
        <v>6725</v>
      </c>
    </row>
    <row r="461" spans="1:18">
      <c r="A461" s="161">
        <v>7</v>
      </c>
      <c r="B461" s="161">
        <v>7</v>
      </c>
      <c r="C461" s="161">
        <v>32</v>
      </c>
      <c r="D461" s="161" t="s">
        <v>10293</v>
      </c>
      <c r="E461" s="161" t="s">
        <v>15629</v>
      </c>
      <c r="F461" s="161" t="s">
        <v>3992</v>
      </c>
      <c r="G461" s="161" t="s">
        <v>1521</v>
      </c>
      <c r="H461" s="161" t="s">
        <v>10312</v>
      </c>
      <c r="K461" s="161">
        <v>1</v>
      </c>
      <c r="L461" s="161" t="s">
        <v>15630</v>
      </c>
    </row>
    <row r="462" spans="1:18">
      <c r="A462" s="161">
        <v>7</v>
      </c>
      <c r="B462" s="161">
        <v>7</v>
      </c>
      <c r="C462" s="161">
        <v>33</v>
      </c>
      <c r="D462" s="161" t="s">
        <v>3696</v>
      </c>
      <c r="E462" s="161" t="s">
        <v>7559</v>
      </c>
      <c r="F462" s="161" t="s">
        <v>3992</v>
      </c>
      <c r="G462" s="161" t="s">
        <v>1521</v>
      </c>
      <c r="H462" s="161" t="s">
        <v>324</v>
      </c>
      <c r="K462" s="161">
        <v>1</v>
      </c>
      <c r="L462" s="161" t="s">
        <v>6726</v>
      </c>
    </row>
    <row r="463" spans="1:18">
      <c r="A463" s="161">
        <v>7</v>
      </c>
      <c r="B463" s="161">
        <v>7</v>
      </c>
      <c r="C463" s="161">
        <v>34</v>
      </c>
      <c r="D463" s="161" t="s">
        <v>10293</v>
      </c>
      <c r="E463" s="161" t="s">
        <v>15627</v>
      </c>
      <c r="F463" s="161" t="s">
        <v>3992</v>
      </c>
      <c r="G463" s="161" t="s">
        <v>1521</v>
      </c>
      <c r="H463" s="161" t="s">
        <v>10309</v>
      </c>
      <c r="K463" s="161">
        <v>1</v>
      </c>
      <c r="L463" s="161" t="s">
        <v>15628</v>
      </c>
    </row>
    <row r="464" spans="1:18">
      <c r="A464" s="161">
        <v>7</v>
      </c>
      <c r="B464" s="161">
        <v>7</v>
      </c>
      <c r="C464" s="161">
        <v>35</v>
      </c>
      <c r="D464" s="161" t="s">
        <v>3696</v>
      </c>
      <c r="E464" s="161" t="s">
        <v>7560</v>
      </c>
      <c r="F464" s="161" t="s">
        <v>3992</v>
      </c>
      <c r="G464" s="161" t="s">
        <v>1521</v>
      </c>
      <c r="H464" s="161" t="s">
        <v>325</v>
      </c>
      <c r="K464" s="161">
        <v>1</v>
      </c>
      <c r="L464" s="161" t="s">
        <v>6727</v>
      </c>
    </row>
    <row r="465" spans="1:18">
      <c r="A465" s="161">
        <v>7</v>
      </c>
      <c r="B465" s="161">
        <v>7</v>
      </c>
      <c r="C465" s="161">
        <v>36</v>
      </c>
      <c r="D465" s="161" t="s">
        <v>10293</v>
      </c>
      <c r="E465" s="161" t="s">
        <v>15625</v>
      </c>
      <c r="F465" s="161" t="s">
        <v>3992</v>
      </c>
      <c r="G465" s="161" t="s">
        <v>1521</v>
      </c>
      <c r="H465" s="161" t="s">
        <v>10306</v>
      </c>
      <c r="K465" s="161">
        <v>1</v>
      </c>
      <c r="L465" s="161" t="s">
        <v>15626</v>
      </c>
    </row>
    <row r="466" spans="1:18">
      <c r="A466" s="161">
        <v>7</v>
      </c>
      <c r="B466" s="161">
        <v>7</v>
      </c>
      <c r="C466" s="161">
        <v>37</v>
      </c>
      <c r="D466" s="161" t="s">
        <v>3696</v>
      </c>
      <c r="E466" s="161" t="s">
        <v>3462</v>
      </c>
      <c r="F466" s="161" t="s">
        <v>3992</v>
      </c>
      <c r="G466" s="161" t="s">
        <v>1521</v>
      </c>
      <c r="H466" s="161" t="s">
        <v>1536</v>
      </c>
      <c r="I466" s="161" t="s">
        <v>1629</v>
      </c>
      <c r="K466" s="161">
        <v>1</v>
      </c>
      <c r="L466" s="161" t="s">
        <v>4349</v>
      </c>
      <c r="M466" s="161" t="s">
        <v>4350</v>
      </c>
      <c r="N466" s="161" t="s">
        <v>12</v>
      </c>
      <c r="O466" s="161" t="s">
        <v>4351</v>
      </c>
      <c r="P466" s="161" t="s">
        <v>11</v>
      </c>
      <c r="Q466" s="161" t="s">
        <v>4352</v>
      </c>
      <c r="R466" s="161" t="s">
        <v>364</v>
      </c>
    </row>
    <row r="467" spans="1:18">
      <c r="A467" s="161">
        <v>7</v>
      </c>
      <c r="B467" s="161">
        <v>7</v>
      </c>
      <c r="C467" s="161">
        <v>38</v>
      </c>
      <c r="D467" s="161" t="s">
        <v>10293</v>
      </c>
      <c r="E467" s="161" t="s">
        <v>15620</v>
      </c>
      <c r="F467" s="161" t="s">
        <v>3992</v>
      </c>
      <c r="G467" s="161" t="s">
        <v>1521</v>
      </c>
      <c r="H467" s="161" t="s">
        <v>10300</v>
      </c>
      <c r="I467" s="161" t="s">
        <v>1629</v>
      </c>
      <c r="K467" s="161">
        <v>1</v>
      </c>
      <c r="L467" s="161" t="s">
        <v>15621</v>
      </c>
      <c r="M467" s="161" t="s">
        <v>15622</v>
      </c>
      <c r="N467" s="161" t="s">
        <v>16015</v>
      </c>
      <c r="O467" s="161" t="s">
        <v>15623</v>
      </c>
      <c r="P467" s="161" t="s">
        <v>16017</v>
      </c>
      <c r="Q467" s="161" t="s">
        <v>15624</v>
      </c>
      <c r="R467" s="161" t="s">
        <v>16018</v>
      </c>
    </row>
    <row r="468" spans="1:18">
      <c r="A468" s="161">
        <v>7</v>
      </c>
      <c r="B468" s="161">
        <v>7</v>
      </c>
      <c r="C468" s="161">
        <v>39</v>
      </c>
      <c r="D468" s="161" t="s">
        <v>3696</v>
      </c>
      <c r="E468" s="161" t="s">
        <v>2765</v>
      </c>
      <c r="F468" s="161" t="s">
        <v>3992</v>
      </c>
      <c r="G468" s="161" t="s">
        <v>1521</v>
      </c>
      <c r="H468" s="161" t="s">
        <v>116</v>
      </c>
      <c r="I468" s="161" t="s">
        <v>1630</v>
      </c>
      <c r="K468" s="161">
        <v>1</v>
      </c>
      <c r="L468" s="161" t="s">
        <v>4353</v>
      </c>
    </row>
    <row r="469" spans="1:18">
      <c r="A469" s="161">
        <v>7</v>
      </c>
      <c r="B469" s="161">
        <v>7</v>
      </c>
      <c r="C469" s="161">
        <v>40</v>
      </c>
      <c r="D469" s="161" t="s">
        <v>10293</v>
      </c>
      <c r="E469" s="161" t="s">
        <v>15618</v>
      </c>
      <c r="F469" s="161" t="s">
        <v>3992</v>
      </c>
      <c r="G469" s="161" t="s">
        <v>1521</v>
      </c>
      <c r="H469" s="161" t="s">
        <v>10297</v>
      </c>
      <c r="I469" s="161" t="s">
        <v>1630</v>
      </c>
      <c r="K469" s="161">
        <v>1</v>
      </c>
      <c r="L469" s="161" t="s">
        <v>15619</v>
      </c>
    </row>
    <row r="470" spans="1:18">
      <c r="A470" s="161">
        <v>7</v>
      </c>
      <c r="B470" s="161">
        <v>7</v>
      </c>
      <c r="C470" s="161">
        <v>41</v>
      </c>
      <c r="D470" s="161" t="s">
        <v>3696</v>
      </c>
      <c r="E470" s="161" t="s">
        <v>2766</v>
      </c>
      <c r="F470" s="161" t="s">
        <v>3992</v>
      </c>
      <c r="G470" s="161" t="s">
        <v>1521</v>
      </c>
      <c r="H470" s="161" t="s">
        <v>319</v>
      </c>
      <c r="K470" s="161">
        <v>1</v>
      </c>
      <c r="L470" s="161" t="s">
        <v>4354</v>
      </c>
    </row>
    <row r="471" spans="1:18">
      <c r="A471" s="161">
        <v>7</v>
      </c>
      <c r="B471" s="161">
        <v>7</v>
      </c>
      <c r="C471" s="161">
        <v>42</v>
      </c>
      <c r="D471" s="161" t="s">
        <v>10293</v>
      </c>
      <c r="E471" s="161" t="s">
        <v>15616</v>
      </c>
      <c r="F471" s="161" t="s">
        <v>3992</v>
      </c>
      <c r="G471" s="161" t="s">
        <v>1521</v>
      </c>
      <c r="H471" s="161" t="s">
        <v>10167</v>
      </c>
      <c r="K471" s="161">
        <v>1</v>
      </c>
      <c r="L471" s="161" t="s">
        <v>15617</v>
      </c>
    </row>
    <row r="472" spans="1:18">
      <c r="A472" s="161">
        <v>7</v>
      </c>
      <c r="B472" s="161">
        <v>8</v>
      </c>
      <c r="C472" s="161">
        <v>1</v>
      </c>
      <c r="D472" s="161" t="s">
        <v>3696</v>
      </c>
      <c r="E472" s="161" t="s">
        <v>2778</v>
      </c>
      <c r="F472" s="161" t="s">
        <v>3992</v>
      </c>
      <c r="G472" s="161" t="s">
        <v>1521</v>
      </c>
      <c r="H472" s="161" t="s">
        <v>1523</v>
      </c>
      <c r="I472" s="161" t="s">
        <v>1631</v>
      </c>
      <c r="K472" s="161">
        <v>1</v>
      </c>
      <c r="L472" s="164" t="s">
        <v>7561</v>
      </c>
    </row>
    <row r="473" spans="1:18">
      <c r="A473" s="161">
        <v>7</v>
      </c>
      <c r="B473" s="161">
        <v>8</v>
      </c>
      <c r="C473" s="161">
        <v>2</v>
      </c>
      <c r="D473" s="161" t="s">
        <v>10293</v>
      </c>
      <c r="E473" s="161" t="s">
        <v>15614</v>
      </c>
      <c r="F473" s="161" t="s">
        <v>3992</v>
      </c>
      <c r="G473" s="161" t="s">
        <v>1521</v>
      </c>
      <c r="H473" s="161" t="s">
        <v>10370</v>
      </c>
      <c r="I473" s="161" t="s">
        <v>1630</v>
      </c>
      <c r="K473" s="161">
        <v>1</v>
      </c>
      <c r="L473" s="164" t="s">
        <v>15615</v>
      </c>
    </row>
    <row r="474" spans="1:18">
      <c r="A474" s="161">
        <v>7</v>
      </c>
      <c r="B474" s="161">
        <v>8</v>
      </c>
      <c r="C474" s="161">
        <v>3</v>
      </c>
      <c r="D474" s="161" t="s">
        <v>3696</v>
      </c>
      <c r="E474" s="161" t="s">
        <v>2779</v>
      </c>
      <c r="F474" s="161" t="s">
        <v>3992</v>
      </c>
      <c r="G474" s="161" t="s">
        <v>1521</v>
      </c>
      <c r="H474" s="162" t="s">
        <v>322</v>
      </c>
      <c r="I474" s="161" t="s">
        <v>1631</v>
      </c>
      <c r="K474" s="161">
        <v>1</v>
      </c>
      <c r="L474" s="161" t="s">
        <v>4355</v>
      </c>
    </row>
    <row r="475" spans="1:18">
      <c r="A475" s="161">
        <v>7</v>
      </c>
      <c r="B475" s="161">
        <v>8</v>
      </c>
      <c r="C475" s="161">
        <v>4</v>
      </c>
      <c r="D475" s="161" t="s">
        <v>10293</v>
      </c>
      <c r="E475" s="161" t="s">
        <v>15612</v>
      </c>
      <c r="F475" s="161" t="s">
        <v>3992</v>
      </c>
      <c r="G475" s="161" t="s">
        <v>1521</v>
      </c>
      <c r="H475" s="162" t="s">
        <v>10367</v>
      </c>
      <c r="I475" s="161" t="s">
        <v>1630</v>
      </c>
      <c r="K475" s="161">
        <v>1</v>
      </c>
      <c r="L475" s="161" t="s">
        <v>15613</v>
      </c>
    </row>
    <row r="476" spans="1:18">
      <c r="A476" s="161">
        <v>7</v>
      </c>
      <c r="B476" s="161">
        <v>8</v>
      </c>
      <c r="C476" s="161">
        <v>5</v>
      </c>
      <c r="D476" s="161" t="s">
        <v>3696</v>
      </c>
      <c r="E476" s="161" t="s">
        <v>3465</v>
      </c>
      <c r="F476" s="161" t="s">
        <v>3992</v>
      </c>
      <c r="G476" s="161" t="s">
        <v>1521</v>
      </c>
      <c r="H476" s="161" t="s">
        <v>1526</v>
      </c>
      <c r="I476" s="161" t="s">
        <v>1629</v>
      </c>
      <c r="K476" s="161">
        <v>1</v>
      </c>
      <c r="L476" s="161" t="s">
        <v>4356</v>
      </c>
      <c r="M476" s="161" t="s">
        <v>4357</v>
      </c>
      <c r="N476" s="161" t="s">
        <v>12</v>
      </c>
      <c r="O476" s="161" t="s">
        <v>4358</v>
      </c>
      <c r="P476" s="161" t="s">
        <v>11</v>
      </c>
      <c r="Q476" s="161" t="s">
        <v>4359</v>
      </c>
      <c r="R476" s="161" t="s">
        <v>364</v>
      </c>
    </row>
    <row r="477" spans="1:18">
      <c r="A477" s="161">
        <v>7</v>
      </c>
      <c r="B477" s="161">
        <v>8</v>
      </c>
      <c r="C477" s="161">
        <v>6</v>
      </c>
      <c r="D477" s="161" t="s">
        <v>10293</v>
      </c>
      <c r="E477" s="161" t="s">
        <v>15607</v>
      </c>
      <c r="F477" s="161" t="s">
        <v>3992</v>
      </c>
      <c r="G477" s="161" t="s">
        <v>1521</v>
      </c>
      <c r="H477" s="161" t="s">
        <v>10361</v>
      </c>
      <c r="I477" s="161" t="s">
        <v>1629</v>
      </c>
      <c r="K477" s="161">
        <v>1</v>
      </c>
      <c r="L477" s="161" t="s">
        <v>15608</v>
      </c>
      <c r="M477" s="161" t="s">
        <v>15609</v>
      </c>
      <c r="N477" s="161" t="s">
        <v>16015</v>
      </c>
      <c r="O477" s="161" t="s">
        <v>15610</v>
      </c>
      <c r="P477" s="161" t="s">
        <v>16017</v>
      </c>
      <c r="Q477" s="161" t="s">
        <v>15611</v>
      </c>
      <c r="R477" s="161" t="s">
        <v>16018</v>
      </c>
    </row>
    <row r="478" spans="1:18">
      <c r="A478" s="161">
        <v>7</v>
      </c>
      <c r="B478" s="161">
        <v>8</v>
      </c>
      <c r="C478" s="161">
        <v>7</v>
      </c>
      <c r="D478" s="161" t="s">
        <v>3696</v>
      </c>
      <c r="E478" s="161" t="s">
        <v>3466</v>
      </c>
      <c r="F478" s="161" t="s">
        <v>3992</v>
      </c>
      <c r="G478" s="161" t="s">
        <v>1521</v>
      </c>
      <c r="H478" s="161" t="s">
        <v>66</v>
      </c>
      <c r="I478" s="161" t="s">
        <v>1629</v>
      </c>
      <c r="K478" s="161">
        <v>1</v>
      </c>
      <c r="L478" s="161" t="s">
        <v>4360</v>
      </c>
      <c r="M478" s="161" t="s">
        <v>4361</v>
      </c>
      <c r="N478" s="161" t="s">
        <v>12</v>
      </c>
      <c r="O478" s="161" t="s">
        <v>4362</v>
      </c>
      <c r="P478" s="161" t="s">
        <v>11</v>
      </c>
      <c r="Q478" s="161" t="s">
        <v>4363</v>
      </c>
      <c r="R478" s="161" t="s">
        <v>364</v>
      </c>
    </row>
    <row r="479" spans="1:18">
      <c r="A479" s="161">
        <v>7</v>
      </c>
      <c r="B479" s="161">
        <v>8</v>
      </c>
      <c r="C479" s="161">
        <v>8</v>
      </c>
      <c r="D479" s="161" t="s">
        <v>10293</v>
      </c>
      <c r="E479" s="161" t="s">
        <v>15602</v>
      </c>
      <c r="F479" s="161" t="s">
        <v>3992</v>
      </c>
      <c r="G479" s="161" t="s">
        <v>1521</v>
      </c>
      <c r="H479" s="161" t="s">
        <v>10355</v>
      </c>
      <c r="I479" s="161" t="s">
        <v>1629</v>
      </c>
      <c r="K479" s="161">
        <v>1</v>
      </c>
      <c r="L479" s="161" t="s">
        <v>15603</v>
      </c>
      <c r="M479" s="161" t="s">
        <v>15604</v>
      </c>
      <c r="N479" s="161" t="s">
        <v>16015</v>
      </c>
      <c r="O479" s="161" t="s">
        <v>15605</v>
      </c>
      <c r="P479" s="161" t="s">
        <v>16017</v>
      </c>
      <c r="Q479" s="161" t="s">
        <v>15606</v>
      </c>
      <c r="R479" s="161" t="s">
        <v>16018</v>
      </c>
    </row>
    <row r="480" spans="1:18">
      <c r="A480" s="161">
        <v>7</v>
      </c>
      <c r="B480" s="161">
        <v>8</v>
      </c>
      <c r="C480" s="161">
        <v>9</v>
      </c>
      <c r="D480" s="161" t="s">
        <v>3696</v>
      </c>
      <c r="E480" s="161" t="s">
        <v>2780</v>
      </c>
      <c r="F480" s="161" t="s">
        <v>3992</v>
      </c>
      <c r="G480" s="161" t="s">
        <v>1521</v>
      </c>
      <c r="H480" s="161" t="s">
        <v>336</v>
      </c>
      <c r="K480" s="161">
        <v>1</v>
      </c>
      <c r="L480" s="161" t="s">
        <v>4364</v>
      </c>
    </row>
    <row r="481" spans="1:13">
      <c r="A481" s="161">
        <v>7</v>
      </c>
      <c r="B481" s="161">
        <v>8</v>
      </c>
      <c r="C481" s="161">
        <v>10</v>
      </c>
      <c r="D481" s="161" t="s">
        <v>10293</v>
      </c>
      <c r="E481" s="161" t="s">
        <v>15600</v>
      </c>
      <c r="F481" s="161" t="s">
        <v>3992</v>
      </c>
      <c r="G481" s="161" t="s">
        <v>1521</v>
      </c>
      <c r="H481" s="161" t="s">
        <v>10191</v>
      </c>
      <c r="K481" s="161">
        <v>1</v>
      </c>
      <c r="L481" s="161" t="s">
        <v>15601</v>
      </c>
    </row>
    <row r="482" spans="1:13">
      <c r="A482" s="161">
        <v>7</v>
      </c>
      <c r="B482" s="161">
        <v>8</v>
      </c>
      <c r="C482" s="161">
        <v>11</v>
      </c>
      <c r="D482" s="161" t="s">
        <v>3696</v>
      </c>
      <c r="E482" s="161" t="s">
        <v>7562</v>
      </c>
      <c r="F482" s="161" t="s">
        <v>3992</v>
      </c>
      <c r="G482" s="161" t="s">
        <v>1521</v>
      </c>
      <c r="H482" s="161" t="s">
        <v>337</v>
      </c>
      <c r="I482" s="161" t="s">
        <v>1628</v>
      </c>
      <c r="K482" s="161">
        <v>1</v>
      </c>
      <c r="L482" s="161" t="s">
        <v>4365</v>
      </c>
    </row>
    <row r="483" spans="1:13">
      <c r="A483" s="161">
        <v>7</v>
      </c>
      <c r="B483" s="161">
        <v>8</v>
      </c>
      <c r="C483" s="161">
        <v>12</v>
      </c>
      <c r="D483" s="161" t="s">
        <v>10293</v>
      </c>
      <c r="E483" s="161" t="s">
        <v>15598</v>
      </c>
      <c r="F483" s="161" t="s">
        <v>3992</v>
      </c>
      <c r="G483" s="161" t="s">
        <v>1521</v>
      </c>
      <c r="H483" s="161" t="s">
        <v>10350</v>
      </c>
      <c r="I483" s="161" t="s">
        <v>10137</v>
      </c>
      <c r="K483" s="161">
        <v>1</v>
      </c>
      <c r="L483" s="161" t="s">
        <v>15599</v>
      </c>
    </row>
    <row r="484" spans="1:13">
      <c r="A484" s="161">
        <v>7</v>
      </c>
      <c r="B484" s="161">
        <v>8</v>
      </c>
      <c r="C484" s="161">
        <v>13</v>
      </c>
      <c r="D484" s="161" t="s">
        <v>3696</v>
      </c>
      <c r="E484" s="161" t="s">
        <v>7563</v>
      </c>
      <c r="F484" s="161" t="s">
        <v>3992</v>
      </c>
      <c r="G484" s="161" t="s">
        <v>1521</v>
      </c>
      <c r="H484" s="161" t="s">
        <v>1535</v>
      </c>
      <c r="I484" s="161" t="s">
        <v>61</v>
      </c>
      <c r="K484" s="161">
        <v>1</v>
      </c>
      <c r="L484" s="161" t="s">
        <v>4366</v>
      </c>
    </row>
    <row r="485" spans="1:13">
      <c r="A485" s="161">
        <v>7</v>
      </c>
      <c r="B485" s="161">
        <v>8</v>
      </c>
      <c r="C485" s="161">
        <v>14</v>
      </c>
      <c r="D485" s="161" t="s">
        <v>10293</v>
      </c>
      <c r="E485" s="161" t="s">
        <v>15596</v>
      </c>
      <c r="F485" s="161" t="s">
        <v>3992</v>
      </c>
      <c r="G485" s="161" t="s">
        <v>1521</v>
      </c>
      <c r="H485" s="161" t="s">
        <v>10347</v>
      </c>
      <c r="I485" s="161" t="s">
        <v>10345</v>
      </c>
      <c r="K485" s="161">
        <v>1</v>
      </c>
      <c r="L485" s="161" t="s">
        <v>15597</v>
      </c>
    </row>
    <row r="486" spans="1:13">
      <c r="A486" s="161">
        <v>7</v>
      </c>
      <c r="B486" s="161">
        <v>8</v>
      </c>
      <c r="C486" s="161">
        <v>15</v>
      </c>
      <c r="D486" s="161" t="s">
        <v>3696</v>
      </c>
      <c r="E486" s="161" t="s">
        <v>7564</v>
      </c>
      <c r="F486" s="161" t="s">
        <v>3992</v>
      </c>
      <c r="G486" s="161" t="s">
        <v>1521</v>
      </c>
      <c r="H486" s="161" t="s">
        <v>1529</v>
      </c>
      <c r="I486" s="161" t="s">
        <v>15</v>
      </c>
      <c r="K486" s="161">
        <v>1</v>
      </c>
      <c r="L486" s="164" t="s">
        <v>7565</v>
      </c>
      <c r="M486" s="164" t="s">
        <v>7566</v>
      </c>
    </row>
    <row r="487" spans="1:13">
      <c r="A487" s="161">
        <v>7</v>
      </c>
      <c r="B487" s="161">
        <v>8</v>
      </c>
      <c r="C487" s="161">
        <v>16</v>
      </c>
      <c r="D487" s="161" t="s">
        <v>10293</v>
      </c>
      <c r="E487" s="161" t="s">
        <v>15593</v>
      </c>
      <c r="F487" s="161" t="s">
        <v>3992</v>
      </c>
      <c r="G487" s="161" t="s">
        <v>1521</v>
      </c>
      <c r="H487" s="161" t="s">
        <v>10342</v>
      </c>
      <c r="I487" s="161" t="s">
        <v>15</v>
      </c>
      <c r="K487" s="161">
        <v>1</v>
      </c>
      <c r="L487" s="164" t="s">
        <v>15594</v>
      </c>
      <c r="M487" s="164" t="s">
        <v>15595</v>
      </c>
    </row>
    <row r="488" spans="1:13">
      <c r="A488" s="161">
        <v>7</v>
      </c>
      <c r="B488" s="161">
        <v>8</v>
      </c>
      <c r="C488" s="161">
        <v>17</v>
      </c>
      <c r="D488" s="161" t="s">
        <v>3696</v>
      </c>
      <c r="E488" s="161" t="s">
        <v>7567</v>
      </c>
      <c r="F488" s="161" t="s">
        <v>3992</v>
      </c>
      <c r="G488" s="161" t="s">
        <v>1521</v>
      </c>
      <c r="H488" s="161" t="s">
        <v>1530</v>
      </c>
      <c r="K488" s="161">
        <v>1</v>
      </c>
      <c r="L488" s="164" t="s">
        <v>7568</v>
      </c>
    </row>
    <row r="489" spans="1:13">
      <c r="A489" s="161">
        <v>7</v>
      </c>
      <c r="B489" s="161">
        <v>8</v>
      </c>
      <c r="C489" s="161">
        <v>18</v>
      </c>
      <c r="D489" s="161" t="s">
        <v>10293</v>
      </c>
      <c r="E489" s="161" t="s">
        <v>15591</v>
      </c>
      <c r="F489" s="161" t="s">
        <v>3992</v>
      </c>
      <c r="G489" s="161" t="s">
        <v>1521</v>
      </c>
      <c r="H489" s="161" t="s">
        <v>10339</v>
      </c>
      <c r="K489" s="161">
        <v>1</v>
      </c>
      <c r="L489" s="164" t="s">
        <v>15592</v>
      </c>
    </row>
    <row r="490" spans="1:13">
      <c r="A490" s="161">
        <v>7</v>
      </c>
      <c r="B490" s="161">
        <v>8</v>
      </c>
      <c r="C490" s="161">
        <v>19</v>
      </c>
      <c r="D490" s="161" t="s">
        <v>3696</v>
      </c>
      <c r="E490" s="161" t="s">
        <v>7569</v>
      </c>
      <c r="F490" s="161" t="s">
        <v>3992</v>
      </c>
      <c r="G490" s="161" t="s">
        <v>1521</v>
      </c>
      <c r="H490" s="161" t="s">
        <v>1531</v>
      </c>
      <c r="K490" s="161">
        <v>1</v>
      </c>
      <c r="L490" s="164" t="s">
        <v>7570</v>
      </c>
    </row>
    <row r="491" spans="1:13">
      <c r="A491" s="161">
        <v>7</v>
      </c>
      <c r="B491" s="161">
        <v>8</v>
      </c>
      <c r="C491" s="161">
        <v>20</v>
      </c>
      <c r="D491" s="161" t="s">
        <v>10293</v>
      </c>
      <c r="E491" s="161" t="s">
        <v>15589</v>
      </c>
      <c r="F491" s="161" t="s">
        <v>3992</v>
      </c>
      <c r="G491" s="161" t="s">
        <v>1521</v>
      </c>
      <c r="H491" s="161" t="s">
        <v>10336</v>
      </c>
      <c r="K491" s="161">
        <v>1</v>
      </c>
      <c r="L491" s="164" t="s">
        <v>15590</v>
      </c>
    </row>
    <row r="492" spans="1:13">
      <c r="A492" s="161">
        <v>7</v>
      </c>
      <c r="B492" s="161">
        <v>8</v>
      </c>
      <c r="C492" s="161">
        <v>21</v>
      </c>
      <c r="D492" s="161" t="s">
        <v>3696</v>
      </c>
      <c r="E492" s="161" t="s">
        <v>7571</v>
      </c>
      <c r="F492" s="161" t="s">
        <v>3992</v>
      </c>
      <c r="G492" s="161" t="s">
        <v>1521</v>
      </c>
      <c r="H492" s="161" t="s">
        <v>1532</v>
      </c>
      <c r="K492" s="161">
        <v>1</v>
      </c>
      <c r="L492" s="164" t="s">
        <v>7572</v>
      </c>
    </row>
    <row r="493" spans="1:13">
      <c r="A493" s="161">
        <v>7</v>
      </c>
      <c r="B493" s="161">
        <v>8</v>
      </c>
      <c r="C493" s="161">
        <v>22</v>
      </c>
      <c r="D493" s="161" t="s">
        <v>10293</v>
      </c>
      <c r="E493" s="161" t="s">
        <v>15587</v>
      </c>
      <c r="F493" s="161" t="s">
        <v>3992</v>
      </c>
      <c r="G493" s="161" t="s">
        <v>1521</v>
      </c>
      <c r="H493" s="161" t="s">
        <v>10333</v>
      </c>
      <c r="K493" s="161">
        <v>1</v>
      </c>
      <c r="L493" s="164" t="s">
        <v>15588</v>
      </c>
    </row>
    <row r="494" spans="1:13">
      <c r="A494" s="161">
        <v>7</v>
      </c>
      <c r="B494" s="161">
        <v>8</v>
      </c>
      <c r="C494" s="161">
        <v>23</v>
      </c>
      <c r="D494" s="161" t="s">
        <v>3696</v>
      </c>
      <c r="E494" s="161" t="s">
        <v>7573</v>
      </c>
      <c r="F494" s="161" t="s">
        <v>3992</v>
      </c>
      <c r="G494" s="161" t="s">
        <v>1521</v>
      </c>
      <c r="H494" s="161" t="s">
        <v>1533</v>
      </c>
      <c r="K494" s="161">
        <v>1</v>
      </c>
      <c r="L494" s="164" t="s">
        <v>7574</v>
      </c>
    </row>
    <row r="495" spans="1:13">
      <c r="A495" s="161">
        <v>7</v>
      </c>
      <c r="B495" s="161">
        <v>8</v>
      </c>
      <c r="C495" s="161">
        <v>24</v>
      </c>
      <c r="D495" s="161" t="s">
        <v>10293</v>
      </c>
      <c r="E495" s="161" t="s">
        <v>15585</v>
      </c>
      <c r="F495" s="161" t="s">
        <v>3992</v>
      </c>
      <c r="G495" s="161" t="s">
        <v>1521</v>
      </c>
      <c r="H495" s="161" t="s">
        <v>10330</v>
      </c>
      <c r="K495" s="161">
        <v>1</v>
      </c>
      <c r="L495" s="164" t="s">
        <v>15586</v>
      </c>
    </row>
    <row r="496" spans="1:13">
      <c r="A496" s="161">
        <v>7</v>
      </c>
      <c r="B496" s="161">
        <v>8</v>
      </c>
      <c r="C496" s="161">
        <v>25</v>
      </c>
      <c r="D496" s="161" t="s">
        <v>3696</v>
      </c>
      <c r="E496" s="161" t="s">
        <v>7575</v>
      </c>
      <c r="F496" s="161" t="s">
        <v>3992</v>
      </c>
      <c r="G496" s="161" t="s">
        <v>1521</v>
      </c>
      <c r="H496" s="161" t="s">
        <v>1534</v>
      </c>
      <c r="K496" s="161">
        <v>1</v>
      </c>
      <c r="L496" s="164" t="s">
        <v>7576</v>
      </c>
    </row>
    <row r="497" spans="1:18">
      <c r="A497" s="161">
        <v>7</v>
      </c>
      <c r="B497" s="161">
        <v>8</v>
      </c>
      <c r="C497" s="161">
        <v>26</v>
      </c>
      <c r="D497" s="161" t="s">
        <v>10293</v>
      </c>
      <c r="E497" s="161" t="s">
        <v>15583</v>
      </c>
      <c r="F497" s="161" t="s">
        <v>3992</v>
      </c>
      <c r="G497" s="161" t="s">
        <v>1521</v>
      </c>
      <c r="H497" s="161" t="s">
        <v>10327</v>
      </c>
      <c r="K497" s="161">
        <v>1</v>
      </c>
      <c r="L497" s="164" t="s">
        <v>15584</v>
      </c>
    </row>
    <row r="498" spans="1:18">
      <c r="A498" s="161">
        <v>7</v>
      </c>
      <c r="B498" s="161">
        <v>8</v>
      </c>
      <c r="C498" s="161">
        <v>27</v>
      </c>
      <c r="D498" s="161" t="s">
        <v>3696</v>
      </c>
      <c r="E498" s="161" t="s">
        <v>3467</v>
      </c>
      <c r="F498" s="161" t="s">
        <v>3992</v>
      </c>
      <c r="G498" s="161" t="s">
        <v>1521</v>
      </c>
      <c r="H498" s="162" t="s">
        <v>326</v>
      </c>
      <c r="I498" s="161" t="s">
        <v>1629</v>
      </c>
      <c r="K498" s="161">
        <v>1</v>
      </c>
      <c r="L498" s="161" t="s">
        <v>4367</v>
      </c>
      <c r="M498" s="161" t="s">
        <v>4368</v>
      </c>
      <c r="N498" s="161" t="s">
        <v>12</v>
      </c>
      <c r="O498" s="161" t="s">
        <v>4369</v>
      </c>
      <c r="P498" s="161" t="s">
        <v>11</v>
      </c>
      <c r="Q498" s="161" t="s">
        <v>4370</v>
      </c>
      <c r="R498" s="161" t="s">
        <v>364</v>
      </c>
    </row>
    <row r="499" spans="1:18">
      <c r="A499" s="161">
        <v>7</v>
      </c>
      <c r="B499" s="161">
        <v>8</v>
      </c>
      <c r="C499" s="161">
        <v>28</v>
      </c>
      <c r="D499" s="161" t="s">
        <v>10293</v>
      </c>
      <c r="E499" s="161" t="s">
        <v>15578</v>
      </c>
      <c r="F499" s="161" t="s">
        <v>3992</v>
      </c>
      <c r="G499" s="161" t="s">
        <v>1521</v>
      </c>
      <c r="H499" s="162" t="s">
        <v>10321</v>
      </c>
      <c r="I499" s="161" t="s">
        <v>1629</v>
      </c>
      <c r="K499" s="161">
        <v>1</v>
      </c>
      <c r="L499" s="161" t="s">
        <v>15579</v>
      </c>
      <c r="M499" s="161" t="s">
        <v>15580</v>
      </c>
      <c r="N499" s="161" t="s">
        <v>16015</v>
      </c>
      <c r="O499" s="161" t="s">
        <v>15581</v>
      </c>
      <c r="P499" s="161" t="s">
        <v>16017</v>
      </c>
      <c r="Q499" s="161" t="s">
        <v>15582</v>
      </c>
      <c r="R499" s="161" t="s">
        <v>16018</v>
      </c>
    </row>
    <row r="500" spans="1:18">
      <c r="A500" s="161">
        <v>7</v>
      </c>
      <c r="B500" s="161">
        <v>8</v>
      </c>
      <c r="C500" s="161">
        <v>29</v>
      </c>
      <c r="D500" s="161" t="s">
        <v>3696</v>
      </c>
      <c r="E500" s="161" t="s">
        <v>3608</v>
      </c>
      <c r="F500" s="161" t="s">
        <v>3992</v>
      </c>
      <c r="G500" s="161" t="s">
        <v>1521</v>
      </c>
      <c r="H500" s="161" t="s">
        <v>1524</v>
      </c>
      <c r="I500" s="161" t="s">
        <v>3991</v>
      </c>
      <c r="K500" s="161">
        <v>1</v>
      </c>
      <c r="L500" s="161" t="s">
        <v>4371</v>
      </c>
      <c r="M500" s="161" t="s">
        <v>4372</v>
      </c>
      <c r="N500" s="161" t="s">
        <v>388</v>
      </c>
      <c r="O500" s="161" t="s">
        <v>4373</v>
      </c>
    </row>
    <row r="501" spans="1:18">
      <c r="A501" s="161">
        <v>7</v>
      </c>
      <c r="B501" s="161">
        <v>8</v>
      </c>
      <c r="C501" s="161">
        <v>30</v>
      </c>
      <c r="D501" s="161" t="s">
        <v>10293</v>
      </c>
      <c r="E501" s="161" t="s">
        <v>15574</v>
      </c>
      <c r="F501" s="161" t="s">
        <v>3992</v>
      </c>
      <c r="G501" s="161" t="s">
        <v>1521</v>
      </c>
      <c r="H501" s="161" t="s">
        <v>10316</v>
      </c>
      <c r="I501" s="161" t="s">
        <v>10314</v>
      </c>
      <c r="K501" s="161">
        <v>1</v>
      </c>
      <c r="L501" s="161" t="s">
        <v>15575</v>
      </c>
      <c r="M501" s="161" t="s">
        <v>15576</v>
      </c>
      <c r="N501" s="161" t="s">
        <v>16016</v>
      </c>
      <c r="O501" s="161" t="s">
        <v>15577</v>
      </c>
    </row>
    <row r="502" spans="1:18">
      <c r="A502" s="161">
        <v>7</v>
      </c>
      <c r="B502" s="161">
        <v>8</v>
      </c>
      <c r="C502" s="161">
        <v>31</v>
      </c>
      <c r="D502" s="161" t="s">
        <v>3696</v>
      </c>
      <c r="E502" s="161" t="s">
        <v>7577</v>
      </c>
      <c r="F502" s="161" t="s">
        <v>3992</v>
      </c>
      <c r="G502" s="161" t="s">
        <v>1521</v>
      </c>
      <c r="H502" s="161" t="s">
        <v>323</v>
      </c>
      <c r="K502" s="161">
        <v>1</v>
      </c>
      <c r="L502" s="161" t="s">
        <v>6728</v>
      </c>
    </row>
    <row r="503" spans="1:18">
      <c r="A503" s="161">
        <v>7</v>
      </c>
      <c r="B503" s="161">
        <v>8</v>
      </c>
      <c r="C503" s="161">
        <v>32</v>
      </c>
      <c r="D503" s="161" t="s">
        <v>10293</v>
      </c>
      <c r="E503" s="161" t="s">
        <v>15572</v>
      </c>
      <c r="F503" s="161" t="s">
        <v>3992</v>
      </c>
      <c r="G503" s="161" t="s">
        <v>1521</v>
      </c>
      <c r="H503" s="161" t="s">
        <v>10312</v>
      </c>
      <c r="K503" s="161">
        <v>1</v>
      </c>
      <c r="L503" s="161" t="s">
        <v>15573</v>
      </c>
    </row>
    <row r="504" spans="1:18">
      <c r="A504" s="161">
        <v>7</v>
      </c>
      <c r="B504" s="161">
        <v>8</v>
      </c>
      <c r="C504" s="161">
        <v>33</v>
      </c>
      <c r="D504" s="161" t="s">
        <v>3696</v>
      </c>
      <c r="E504" s="161" t="s">
        <v>7578</v>
      </c>
      <c r="F504" s="161" t="s">
        <v>3992</v>
      </c>
      <c r="G504" s="161" t="s">
        <v>1521</v>
      </c>
      <c r="H504" s="161" t="s">
        <v>324</v>
      </c>
      <c r="K504" s="161">
        <v>1</v>
      </c>
      <c r="L504" s="161" t="s">
        <v>6729</v>
      </c>
    </row>
    <row r="505" spans="1:18">
      <c r="A505" s="161">
        <v>7</v>
      </c>
      <c r="B505" s="161">
        <v>8</v>
      </c>
      <c r="C505" s="161">
        <v>34</v>
      </c>
      <c r="D505" s="161" t="s">
        <v>10293</v>
      </c>
      <c r="E505" s="161" t="s">
        <v>15570</v>
      </c>
      <c r="F505" s="161" t="s">
        <v>3992</v>
      </c>
      <c r="G505" s="161" t="s">
        <v>1521</v>
      </c>
      <c r="H505" s="161" t="s">
        <v>10309</v>
      </c>
      <c r="K505" s="161">
        <v>1</v>
      </c>
      <c r="L505" s="161" t="s">
        <v>15571</v>
      </c>
    </row>
    <row r="506" spans="1:18">
      <c r="A506" s="161">
        <v>7</v>
      </c>
      <c r="B506" s="161">
        <v>8</v>
      </c>
      <c r="C506" s="161">
        <v>35</v>
      </c>
      <c r="D506" s="161" t="s">
        <v>3696</v>
      </c>
      <c r="E506" s="161" t="s">
        <v>7579</v>
      </c>
      <c r="F506" s="161" t="s">
        <v>3992</v>
      </c>
      <c r="G506" s="161" t="s">
        <v>1521</v>
      </c>
      <c r="H506" s="161" t="s">
        <v>325</v>
      </c>
      <c r="K506" s="161">
        <v>1</v>
      </c>
      <c r="L506" s="161" t="s">
        <v>6730</v>
      </c>
    </row>
    <row r="507" spans="1:18">
      <c r="A507" s="161">
        <v>7</v>
      </c>
      <c r="B507" s="161">
        <v>8</v>
      </c>
      <c r="C507" s="161">
        <v>36</v>
      </c>
      <c r="D507" s="161" t="s">
        <v>10293</v>
      </c>
      <c r="E507" s="161" t="s">
        <v>15568</v>
      </c>
      <c r="F507" s="161" t="s">
        <v>3992</v>
      </c>
      <c r="G507" s="161" t="s">
        <v>1521</v>
      </c>
      <c r="H507" s="161" t="s">
        <v>10306</v>
      </c>
      <c r="K507" s="161">
        <v>1</v>
      </c>
      <c r="L507" s="161" t="s">
        <v>15569</v>
      </c>
    </row>
    <row r="508" spans="1:18">
      <c r="A508" s="161">
        <v>7</v>
      </c>
      <c r="B508" s="161">
        <v>8</v>
      </c>
      <c r="C508" s="161">
        <v>37</v>
      </c>
      <c r="D508" s="161" t="s">
        <v>3696</v>
      </c>
      <c r="E508" s="161" t="s">
        <v>3468</v>
      </c>
      <c r="F508" s="161" t="s">
        <v>3992</v>
      </c>
      <c r="G508" s="161" t="s">
        <v>1521</v>
      </c>
      <c r="H508" s="161" t="s">
        <v>1536</v>
      </c>
      <c r="I508" s="161" t="s">
        <v>1629</v>
      </c>
      <c r="K508" s="161">
        <v>1</v>
      </c>
      <c r="L508" s="161" t="s">
        <v>4374</v>
      </c>
      <c r="M508" s="161" t="s">
        <v>4375</v>
      </c>
      <c r="N508" s="161" t="s">
        <v>12</v>
      </c>
      <c r="O508" s="161" t="s">
        <v>4376</v>
      </c>
      <c r="P508" s="161" t="s">
        <v>11</v>
      </c>
      <c r="Q508" s="161" t="s">
        <v>4377</v>
      </c>
      <c r="R508" s="161" t="s">
        <v>364</v>
      </c>
    </row>
    <row r="509" spans="1:18">
      <c r="A509" s="161">
        <v>7</v>
      </c>
      <c r="B509" s="161">
        <v>8</v>
      </c>
      <c r="C509" s="161">
        <v>38</v>
      </c>
      <c r="D509" s="161" t="s">
        <v>10293</v>
      </c>
      <c r="E509" s="161" t="s">
        <v>15563</v>
      </c>
      <c r="F509" s="161" t="s">
        <v>3992</v>
      </c>
      <c r="G509" s="161" t="s">
        <v>1521</v>
      </c>
      <c r="H509" s="161" t="s">
        <v>10300</v>
      </c>
      <c r="I509" s="161" t="s">
        <v>1629</v>
      </c>
      <c r="K509" s="161">
        <v>1</v>
      </c>
      <c r="L509" s="161" t="s">
        <v>15564</v>
      </c>
      <c r="M509" s="161" t="s">
        <v>15565</v>
      </c>
      <c r="N509" s="161" t="s">
        <v>16015</v>
      </c>
      <c r="O509" s="161" t="s">
        <v>15566</v>
      </c>
      <c r="P509" s="161" t="s">
        <v>16017</v>
      </c>
      <c r="Q509" s="161" t="s">
        <v>15567</v>
      </c>
      <c r="R509" s="161" t="s">
        <v>16018</v>
      </c>
    </row>
    <row r="510" spans="1:18">
      <c r="A510" s="161">
        <v>7</v>
      </c>
      <c r="B510" s="161">
        <v>8</v>
      </c>
      <c r="C510" s="161">
        <v>39</v>
      </c>
      <c r="D510" s="161" t="s">
        <v>3696</v>
      </c>
      <c r="E510" s="161" t="s">
        <v>2791</v>
      </c>
      <c r="F510" s="161" t="s">
        <v>3992</v>
      </c>
      <c r="G510" s="161" t="s">
        <v>1521</v>
      </c>
      <c r="H510" s="161" t="s">
        <v>116</v>
      </c>
      <c r="I510" s="161" t="s">
        <v>1630</v>
      </c>
      <c r="K510" s="161">
        <v>1</v>
      </c>
      <c r="L510" s="161" t="s">
        <v>4378</v>
      </c>
    </row>
    <row r="511" spans="1:18">
      <c r="A511" s="161">
        <v>7</v>
      </c>
      <c r="B511" s="161">
        <v>8</v>
      </c>
      <c r="C511" s="161">
        <v>40</v>
      </c>
      <c r="D511" s="161" t="s">
        <v>10293</v>
      </c>
      <c r="E511" s="161" t="s">
        <v>15561</v>
      </c>
      <c r="F511" s="161" t="s">
        <v>3992</v>
      </c>
      <c r="G511" s="161" t="s">
        <v>1521</v>
      </c>
      <c r="H511" s="161" t="s">
        <v>10297</v>
      </c>
      <c r="I511" s="161" t="s">
        <v>1630</v>
      </c>
      <c r="K511" s="161">
        <v>1</v>
      </c>
      <c r="L511" s="161" t="s">
        <v>15562</v>
      </c>
    </row>
    <row r="512" spans="1:18">
      <c r="A512" s="161">
        <v>7</v>
      </c>
      <c r="B512" s="161">
        <v>8</v>
      </c>
      <c r="C512" s="161">
        <v>41</v>
      </c>
      <c r="D512" s="161" t="s">
        <v>3696</v>
      </c>
      <c r="E512" s="161" t="s">
        <v>2792</v>
      </c>
      <c r="F512" s="161" t="s">
        <v>3992</v>
      </c>
      <c r="G512" s="161" t="s">
        <v>1521</v>
      </c>
      <c r="H512" s="161" t="s">
        <v>319</v>
      </c>
      <c r="K512" s="161">
        <v>1</v>
      </c>
      <c r="L512" s="161" t="s">
        <v>4379</v>
      </c>
    </row>
    <row r="513" spans="1:18">
      <c r="A513" s="161">
        <v>7</v>
      </c>
      <c r="B513" s="161">
        <v>8</v>
      </c>
      <c r="C513" s="161">
        <v>42</v>
      </c>
      <c r="D513" s="161" t="s">
        <v>10293</v>
      </c>
      <c r="E513" s="161" t="s">
        <v>15559</v>
      </c>
      <c r="F513" s="161" t="s">
        <v>3992</v>
      </c>
      <c r="G513" s="161" t="s">
        <v>1521</v>
      </c>
      <c r="H513" s="161" t="s">
        <v>10167</v>
      </c>
      <c r="K513" s="161">
        <v>1</v>
      </c>
      <c r="L513" s="161" t="s">
        <v>15560</v>
      </c>
    </row>
    <row r="514" spans="1:18">
      <c r="A514" s="161">
        <v>7</v>
      </c>
      <c r="B514" s="161">
        <v>9</v>
      </c>
      <c r="C514" s="161">
        <v>1</v>
      </c>
      <c r="D514" s="161" t="s">
        <v>3696</v>
      </c>
      <c r="E514" s="161" t="s">
        <v>2804</v>
      </c>
      <c r="F514" s="161" t="s">
        <v>3992</v>
      </c>
      <c r="G514" s="161" t="s">
        <v>1521</v>
      </c>
      <c r="H514" s="161" t="s">
        <v>1523</v>
      </c>
      <c r="I514" s="161" t="s">
        <v>1631</v>
      </c>
      <c r="K514" s="161">
        <v>1</v>
      </c>
      <c r="L514" s="164" t="s">
        <v>7580</v>
      </c>
    </row>
    <row r="515" spans="1:18">
      <c r="A515" s="161">
        <v>7</v>
      </c>
      <c r="B515" s="161">
        <v>9</v>
      </c>
      <c r="C515" s="161">
        <v>2</v>
      </c>
      <c r="D515" s="161" t="s">
        <v>10293</v>
      </c>
      <c r="E515" s="161" t="s">
        <v>15557</v>
      </c>
      <c r="F515" s="161" t="s">
        <v>3992</v>
      </c>
      <c r="G515" s="161" t="s">
        <v>1521</v>
      </c>
      <c r="H515" s="161" t="s">
        <v>10370</v>
      </c>
      <c r="I515" s="161" t="s">
        <v>1630</v>
      </c>
      <c r="K515" s="161">
        <v>1</v>
      </c>
      <c r="L515" s="164" t="s">
        <v>15558</v>
      </c>
    </row>
    <row r="516" spans="1:18">
      <c r="A516" s="161">
        <v>7</v>
      </c>
      <c r="B516" s="161">
        <v>9</v>
      </c>
      <c r="C516" s="161">
        <v>3</v>
      </c>
      <c r="D516" s="161" t="s">
        <v>3696</v>
      </c>
      <c r="E516" s="161" t="s">
        <v>2805</v>
      </c>
      <c r="F516" s="161" t="s">
        <v>3992</v>
      </c>
      <c r="G516" s="161" t="s">
        <v>1521</v>
      </c>
      <c r="H516" s="162" t="s">
        <v>322</v>
      </c>
      <c r="I516" s="161" t="s">
        <v>1631</v>
      </c>
      <c r="K516" s="161">
        <v>1</v>
      </c>
      <c r="L516" s="161" t="s">
        <v>4380</v>
      </c>
    </row>
    <row r="517" spans="1:18">
      <c r="A517" s="161">
        <v>7</v>
      </c>
      <c r="B517" s="161">
        <v>9</v>
      </c>
      <c r="C517" s="161">
        <v>4</v>
      </c>
      <c r="D517" s="161" t="s">
        <v>10293</v>
      </c>
      <c r="E517" s="161" t="s">
        <v>15555</v>
      </c>
      <c r="F517" s="161" t="s">
        <v>3992</v>
      </c>
      <c r="G517" s="161" t="s">
        <v>1521</v>
      </c>
      <c r="H517" s="162" t="s">
        <v>10367</v>
      </c>
      <c r="I517" s="161" t="s">
        <v>1630</v>
      </c>
      <c r="K517" s="161">
        <v>1</v>
      </c>
      <c r="L517" s="161" t="s">
        <v>15556</v>
      </c>
    </row>
    <row r="518" spans="1:18">
      <c r="A518" s="161">
        <v>7</v>
      </c>
      <c r="B518" s="161">
        <v>9</v>
      </c>
      <c r="C518" s="161">
        <v>5</v>
      </c>
      <c r="D518" s="161" t="s">
        <v>3696</v>
      </c>
      <c r="E518" s="161" t="s">
        <v>3471</v>
      </c>
      <c r="F518" s="161" t="s">
        <v>3992</v>
      </c>
      <c r="G518" s="161" t="s">
        <v>1521</v>
      </c>
      <c r="H518" s="161" t="s">
        <v>1526</v>
      </c>
      <c r="I518" s="161" t="s">
        <v>1629</v>
      </c>
      <c r="K518" s="161">
        <v>1</v>
      </c>
      <c r="L518" s="161" t="s">
        <v>4381</v>
      </c>
      <c r="M518" s="161" t="s">
        <v>4382</v>
      </c>
      <c r="N518" s="161" t="s">
        <v>12</v>
      </c>
      <c r="O518" s="161" t="s">
        <v>4383</v>
      </c>
      <c r="P518" s="161" t="s">
        <v>11</v>
      </c>
      <c r="Q518" s="161" t="s">
        <v>4384</v>
      </c>
      <c r="R518" s="161" t="s">
        <v>364</v>
      </c>
    </row>
    <row r="519" spans="1:18">
      <c r="A519" s="161">
        <v>7</v>
      </c>
      <c r="B519" s="161">
        <v>9</v>
      </c>
      <c r="C519" s="161">
        <v>6</v>
      </c>
      <c r="D519" s="161" t="s">
        <v>10293</v>
      </c>
      <c r="E519" s="161" t="s">
        <v>15550</v>
      </c>
      <c r="F519" s="161" t="s">
        <v>3992</v>
      </c>
      <c r="G519" s="161" t="s">
        <v>1521</v>
      </c>
      <c r="H519" s="161" t="s">
        <v>10361</v>
      </c>
      <c r="I519" s="161" t="s">
        <v>1629</v>
      </c>
      <c r="K519" s="161">
        <v>1</v>
      </c>
      <c r="L519" s="161" t="s">
        <v>15551</v>
      </c>
      <c r="M519" s="161" t="s">
        <v>15552</v>
      </c>
      <c r="N519" s="161" t="s">
        <v>16015</v>
      </c>
      <c r="O519" s="161" t="s">
        <v>15553</v>
      </c>
      <c r="P519" s="161" t="s">
        <v>16017</v>
      </c>
      <c r="Q519" s="161" t="s">
        <v>15554</v>
      </c>
      <c r="R519" s="161" t="s">
        <v>16018</v>
      </c>
    </row>
    <row r="520" spans="1:18">
      <c r="A520" s="161">
        <v>7</v>
      </c>
      <c r="B520" s="161">
        <v>9</v>
      </c>
      <c r="C520" s="161">
        <v>7</v>
      </c>
      <c r="D520" s="161" t="s">
        <v>3696</v>
      </c>
      <c r="E520" s="161" t="s">
        <v>3472</v>
      </c>
      <c r="F520" s="161" t="s">
        <v>3992</v>
      </c>
      <c r="G520" s="161" t="s">
        <v>1521</v>
      </c>
      <c r="H520" s="161" t="s">
        <v>66</v>
      </c>
      <c r="I520" s="161" t="s">
        <v>1629</v>
      </c>
      <c r="K520" s="161">
        <v>1</v>
      </c>
      <c r="L520" s="161" t="s">
        <v>4385</v>
      </c>
      <c r="M520" s="161" t="s">
        <v>4386</v>
      </c>
      <c r="N520" s="161" t="s">
        <v>12</v>
      </c>
      <c r="O520" s="161" t="s">
        <v>4387</v>
      </c>
      <c r="P520" s="161" t="s">
        <v>11</v>
      </c>
      <c r="Q520" s="161" t="s">
        <v>4388</v>
      </c>
      <c r="R520" s="161" t="s">
        <v>364</v>
      </c>
    </row>
    <row r="521" spans="1:18">
      <c r="A521" s="161">
        <v>7</v>
      </c>
      <c r="B521" s="161">
        <v>9</v>
      </c>
      <c r="C521" s="161">
        <v>8</v>
      </c>
      <c r="D521" s="161" t="s">
        <v>10293</v>
      </c>
      <c r="E521" s="161" t="s">
        <v>15545</v>
      </c>
      <c r="F521" s="161" t="s">
        <v>3992</v>
      </c>
      <c r="G521" s="161" t="s">
        <v>1521</v>
      </c>
      <c r="H521" s="161" t="s">
        <v>10355</v>
      </c>
      <c r="I521" s="161" t="s">
        <v>1629</v>
      </c>
      <c r="K521" s="161">
        <v>1</v>
      </c>
      <c r="L521" s="161" t="s">
        <v>15546</v>
      </c>
      <c r="M521" s="161" t="s">
        <v>15547</v>
      </c>
      <c r="N521" s="161" t="s">
        <v>16015</v>
      </c>
      <c r="O521" s="161" t="s">
        <v>15548</v>
      </c>
      <c r="P521" s="161" t="s">
        <v>16017</v>
      </c>
      <c r="Q521" s="161" t="s">
        <v>15549</v>
      </c>
      <c r="R521" s="161" t="s">
        <v>16018</v>
      </c>
    </row>
    <row r="522" spans="1:18">
      <c r="A522" s="161">
        <v>7</v>
      </c>
      <c r="B522" s="161">
        <v>9</v>
      </c>
      <c r="C522" s="161">
        <v>9</v>
      </c>
      <c r="D522" s="161" t="s">
        <v>3696</v>
      </c>
      <c r="E522" s="161" t="s">
        <v>2806</v>
      </c>
      <c r="F522" s="161" t="s">
        <v>3992</v>
      </c>
      <c r="G522" s="161" t="s">
        <v>1521</v>
      </c>
      <c r="H522" s="161" t="s">
        <v>336</v>
      </c>
      <c r="K522" s="161">
        <v>1</v>
      </c>
      <c r="L522" s="161" t="s">
        <v>4389</v>
      </c>
    </row>
    <row r="523" spans="1:18">
      <c r="A523" s="161">
        <v>7</v>
      </c>
      <c r="B523" s="161">
        <v>9</v>
      </c>
      <c r="C523" s="161">
        <v>10</v>
      </c>
      <c r="D523" s="161" t="s">
        <v>10293</v>
      </c>
      <c r="E523" s="161" t="s">
        <v>15543</v>
      </c>
      <c r="F523" s="161" t="s">
        <v>3992</v>
      </c>
      <c r="G523" s="161" t="s">
        <v>1521</v>
      </c>
      <c r="H523" s="161" t="s">
        <v>10191</v>
      </c>
      <c r="K523" s="161">
        <v>1</v>
      </c>
      <c r="L523" s="161" t="s">
        <v>15544</v>
      </c>
    </row>
    <row r="524" spans="1:18">
      <c r="A524" s="161">
        <v>7</v>
      </c>
      <c r="B524" s="161">
        <v>9</v>
      </c>
      <c r="C524" s="161">
        <v>11</v>
      </c>
      <c r="D524" s="161" t="s">
        <v>3696</v>
      </c>
      <c r="E524" s="161" t="s">
        <v>7581</v>
      </c>
      <c r="F524" s="161" t="s">
        <v>3992</v>
      </c>
      <c r="G524" s="161" t="s">
        <v>1521</v>
      </c>
      <c r="H524" s="161" t="s">
        <v>337</v>
      </c>
      <c r="I524" s="161" t="s">
        <v>1628</v>
      </c>
      <c r="K524" s="161">
        <v>1</v>
      </c>
      <c r="L524" s="161" t="s">
        <v>4390</v>
      </c>
    </row>
    <row r="525" spans="1:18">
      <c r="A525" s="161">
        <v>7</v>
      </c>
      <c r="B525" s="161">
        <v>9</v>
      </c>
      <c r="C525" s="161">
        <v>12</v>
      </c>
      <c r="D525" s="161" t="s">
        <v>10293</v>
      </c>
      <c r="E525" s="161" t="s">
        <v>15541</v>
      </c>
      <c r="F525" s="161" t="s">
        <v>3992</v>
      </c>
      <c r="G525" s="161" t="s">
        <v>1521</v>
      </c>
      <c r="H525" s="161" t="s">
        <v>10350</v>
      </c>
      <c r="I525" s="161" t="s">
        <v>10137</v>
      </c>
      <c r="K525" s="161">
        <v>1</v>
      </c>
      <c r="L525" s="161" t="s">
        <v>15542</v>
      </c>
    </row>
    <row r="526" spans="1:18">
      <c r="A526" s="161">
        <v>7</v>
      </c>
      <c r="B526" s="161">
        <v>9</v>
      </c>
      <c r="C526" s="161">
        <v>13</v>
      </c>
      <c r="D526" s="161" t="s">
        <v>3696</v>
      </c>
      <c r="E526" s="161" t="s">
        <v>7582</v>
      </c>
      <c r="F526" s="161" t="s">
        <v>3992</v>
      </c>
      <c r="G526" s="161" t="s">
        <v>1521</v>
      </c>
      <c r="H526" s="161" t="s">
        <v>1535</v>
      </c>
      <c r="I526" s="161" t="s">
        <v>61</v>
      </c>
      <c r="K526" s="161">
        <v>1</v>
      </c>
      <c r="L526" s="161" t="s">
        <v>4391</v>
      </c>
    </row>
    <row r="527" spans="1:18">
      <c r="A527" s="161">
        <v>7</v>
      </c>
      <c r="B527" s="161">
        <v>9</v>
      </c>
      <c r="C527" s="161">
        <v>14</v>
      </c>
      <c r="D527" s="161" t="s">
        <v>10293</v>
      </c>
      <c r="E527" s="161" t="s">
        <v>15539</v>
      </c>
      <c r="F527" s="161" t="s">
        <v>3992</v>
      </c>
      <c r="G527" s="161" t="s">
        <v>1521</v>
      </c>
      <c r="H527" s="161" t="s">
        <v>10347</v>
      </c>
      <c r="I527" s="161" t="s">
        <v>10345</v>
      </c>
      <c r="K527" s="161">
        <v>1</v>
      </c>
      <c r="L527" s="161" t="s">
        <v>15540</v>
      </c>
    </row>
    <row r="528" spans="1:18">
      <c r="A528" s="161">
        <v>7</v>
      </c>
      <c r="B528" s="161">
        <v>9</v>
      </c>
      <c r="C528" s="161">
        <v>15</v>
      </c>
      <c r="D528" s="161" t="s">
        <v>3696</v>
      </c>
      <c r="E528" s="161" t="s">
        <v>7583</v>
      </c>
      <c r="F528" s="161" t="s">
        <v>3992</v>
      </c>
      <c r="G528" s="161" t="s">
        <v>1521</v>
      </c>
      <c r="H528" s="161" t="s">
        <v>1529</v>
      </c>
      <c r="I528" s="161" t="s">
        <v>15</v>
      </c>
      <c r="K528" s="161">
        <v>1</v>
      </c>
      <c r="L528" s="164" t="s">
        <v>7584</v>
      </c>
      <c r="M528" s="164" t="s">
        <v>7585</v>
      </c>
    </row>
    <row r="529" spans="1:18">
      <c r="A529" s="161">
        <v>7</v>
      </c>
      <c r="B529" s="161">
        <v>9</v>
      </c>
      <c r="C529" s="161">
        <v>16</v>
      </c>
      <c r="D529" s="161" t="s">
        <v>10293</v>
      </c>
      <c r="E529" s="161" t="s">
        <v>15536</v>
      </c>
      <c r="F529" s="161" t="s">
        <v>3992</v>
      </c>
      <c r="G529" s="161" t="s">
        <v>1521</v>
      </c>
      <c r="H529" s="161" t="s">
        <v>10342</v>
      </c>
      <c r="I529" s="161" t="s">
        <v>15</v>
      </c>
      <c r="K529" s="161">
        <v>1</v>
      </c>
      <c r="L529" s="164" t="s">
        <v>15537</v>
      </c>
      <c r="M529" s="164" t="s">
        <v>15538</v>
      </c>
    </row>
    <row r="530" spans="1:18">
      <c r="A530" s="161">
        <v>7</v>
      </c>
      <c r="B530" s="161">
        <v>9</v>
      </c>
      <c r="C530" s="161">
        <v>17</v>
      </c>
      <c r="D530" s="161" t="s">
        <v>3696</v>
      </c>
      <c r="E530" s="161" t="s">
        <v>7586</v>
      </c>
      <c r="F530" s="161" t="s">
        <v>3992</v>
      </c>
      <c r="G530" s="161" t="s">
        <v>1521</v>
      </c>
      <c r="H530" s="161" t="s">
        <v>1530</v>
      </c>
      <c r="K530" s="161">
        <v>1</v>
      </c>
      <c r="L530" s="164" t="s">
        <v>7587</v>
      </c>
    </row>
    <row r="531" spans="1:18">
      <c r="A531" s="161">
        <v>7</v>
      </c>
      <c r="B531" s="161">
        <v>9</v>
      </c>
      <c r="C531" s="161">
        <v>18</v>
      </c>
      <c r="D531" s="161" t="s">
        <v>10293</v>
      </c>
      <c r="E531" s="161" t="s">
        <v>15534</v>
      </c>
      <c r="F531" s="161" t="s">
        <v>3992</v>
      </c>
      <c r="G531" s="161" t="s">
        <v>1521</v>
      </c>
      <c r="H531" s="161" t="s">
        <v>10339</v>
      </c>
      <c r="K531" s="161">
        <v>1</v>
      </c>
      <c r="L531" s="164" t="s">
        <v>15535</v>
      </c>
    </row>
    <row r="532" spans="1:18">
      <c r="A532" s="161">
        <v>7</v>
      </c>
      <c r="B532" s="161">
        <v>9</v>
      </c>
      <c r="C532" s="161">
        <v>19</v>
      </c>
      <c r="D532" s="161" t="s">
        <v>3696</v>
      </c>
      <c r="E532" s="161" t="s">
        <v>7588</v>
      </c>
      <c r="F532" s="161" t="s">
        <v>3992</v>
      </c>
      <c r="G532" s="161" t="s">
        <v>1521</v>
      </c>
      <c r="H532" s="161" t="s">
        <v>1531</v>
      </c>
      <c r="K532" s="161">
        <v>1</v>
      </c>
      <c r="L532" s="164" t="s">
        <v>7589</v>
      </c>
    </row>
    <row r="533" spans="1:18">
      <c r="A533" s="161">
        <v>7</v>
      </c>
      <c r="B533" s="161">
        <v>9</v>
      </c>
      <c r="C533" s="161">
        <v>20</v>
      </c>
      <c r="D533" s="161" t="s">
        <v>10293</v>
      </c>
      <c r="E533" s="161" t="s">
        <v>15532</v>
      </c>
      <c r="F533" s="161" t="s">
        <v>3992</v>
      </c>
      <c r="G533" s="161" t="s">
        <v>1521</v>
      </c>
      <c r="H533" s="161" t="s">
        <v>10336</v>
      </c>
      <c r="K533" s="161">
        <v>1</v>
      </c>
      <c r="L533" s="164" t="s">
        <v>15533</v>
      </c>
    </row>
    <row r="534" spans="1:18">
      <c r="A534" s="161">
        <v>7</v>
      </c>
      <c r="B534" s="161">
        <v>9</v>
      </c>
      <c r="C534" s="161">
        <v>21</v>
      </c>
      <c r="D534" s="161" t="s">
        <v>3696</v>
      </c>
      <c r="E534" s="161" t="s">
        <v>7590</v>
      </c>
      <c r="F534" s="161" t="s">
        <v>3992</v>
      </c>
      <c r="G534" s="161" t="s">
        <v>1521</v>
      </c>
      <c r="H534" s="161" t="s">
        <v>1532</v>
      </c>
      <c r="K534" s="161">
        <v>1</v>
      </c>
      <c r="L534" s="164" t="s">
        <v>7591</v>
      </c>
    </row>
    <row r="535" spans="1:18">
      <c r="A535" s="161">
        <v>7</v>
      </c>
      <c r="B535" s="161">
        <v>9</v>
      </c>
      <c r="C535" s="161">
        <v>22</v>
      </c>
      <c r="D535" s="161" t="s">
        <v>10293</v>
      </c>
      <c r="E535" s="161" t="s">
        <v>15530</v>
      </c>
      <c r="F535" s="161" t="s">
        <v>3992</v>
      </c>
      <c r="G535" s="161" t="s">
        <v>1521</v>
      </c>
      <c r="H535" s="161" t="s">
        <v>10333</v>
      </c>
      <c r="K535" s="161">
        <v>1</v>
      </c>
      <c r="L535" s="164" t="s">
        <v>15531</v>
      </c>
    </row>
    <row r="536" spans="1:18">
      <c r="A536" s="161">
        <v>7</v>
      </c>
      <c r="B536" s="161">
        <v>9</v>
      </c>
      <c r="C536" s="161">
        <v>23</v>
      </c>
      <c r="D536" s="161" t="s">
        <v>3696</v>
      </c>
      <c r="E536" s="161" t="s">
        <v>7592</v>
      </c>
      <c r="F536" s="161" t="s">
        <v>3992</v>
      </c>
      <c r="G536" s="161" t="s">
        <v>1521</v>
      </c>
      <c r="H536" s="161" t="s">
        <v>1533</v>
      </c>
      <c r="K536" s="161">
        <v>1</v>
      </c>
      <c r="L536" s="164" t="s">
        <v>7593</v>
      </c>
    </row>
    <row r="537" spans="1:18">
      <c r="A537" s="161">
        <v>7</v>
      </c>
      <c r="B537" s="161">
        <v>9</v>
      </c>
      <c r="C537" s="161">
        <v>24</v>
      </c>
      <c r="D537" s="161" t="s">
        <v>10293</v>
      </c>
      <c r="E537" s="161" t="s">
        <v>15528</v>
      </c>
      <c r="F537" s="161" t="s">
        <v>3992</v>
      </c>
      <c r="G537" s="161" t="s">
        <v>1521</v>
      </c>
      <c r="H537" s="161" t="s">
        <v>10330</v>
      </c>
      <c r="K537" s="161">
        <v>1</v>
      </c>
      <c r="L537" s="164" t="s">
        <v>15529</v>
      </c>
    </row>
    <row r="538" spans="1:18">
      <c r="A538" s="161">
        <v>7</v>
      </c>
      <c r="B538" s="161">
        <v>9</v>
      </c>
      <c r="C538" s="161">
        <v>25</v>
      </c>
      <c r="D538" s="161" t="s">
        <v>3696</v>
      </c>
      <c r="E538" s="161" t="s">
        <v>7594</v>
      </c>
      <c r="F538" s="161" t="s">
        <v>3992</v>
      </c>
      <c r="G538" s="161" t="s">
        <v>1521</v>
      </c>
      <c r="H538" s="161" t="s">
        <v>1534</v>
      </c>
      <c r="K538" s="161">
        <v>1</v>
      </c>
      <c r="L538" s="164" t="s">
        <v>7595</v>
      </c>
    </row>
    <row r="539" spans="1:18">
      <c r="A539" s="161">
        <v>7</v>
      </c>
      <c r="B539" s="161">
        <v>9</v>
      </c>
      <c r="C539" s="161">
        <v>26</v>
      </c>
      <c r="D539" s="161" t="s">
        <v>10293</v>
      </c>
      <c r="E539" s="161" t="s">
        <v>15526</v>
      </c>
      <c r="F539" s="161" t="s">
        <v>3992</v>
      </c>
      <c r="G539" s="161" t="s">
        <v>1521</v>
      </c>
      <c r="H539" s="161" t="s">
        <v>10327</v>
      </c>
      <c r="K539" s="161">
        <v>1</v>
      </c>
      <c r="L539" s="164" t="s">
        <v>15527</v>
      </c>
    </row>
    <row r="540" spans="1:18">
      <c r="A540" s="161">
        <v>7</v>
      </c>
      <c r="B540" s="161">
        <v>9</v>
      </c>
      <c r="C540" s="161">
        <v>27</v>
      </c>
      <c r="D540" s="161" t="s">
        <v>3696</v>
      </c>
      <c r="E540" s="161" t="s">
        <v>3473</v>
      </c>
      <c r="F540" s="161" t="s">
        <v>3992</v>
      </c>
      <c r="G540" s="161" t="s">
        <v>1521</v>
      </c>
      <c r="H540" s="162" t="s">
        <v>326</v>
      </c>
      <c r="I540" s="161" t="s">
        <v>1629</v>
      </c>
      <c r="K540" s="161">
        <v>1</v>
      </c>
      <c r="L540" s="161" t="s">
        <v>4392</v>
      </c>
      <c r="M540" s="161" t="s">
        <v>4393</v>
      </c>
      <c r="N540" s="161" t="s">
        <v>12</v>
      </c>
      <c r="O540" s="161" t="s">
        <v>4394</v>
      </c>
      <c r="P540" s="161" t="s">
        <v>11</v>
      </c>
      <c r="Q540" s="161" t="s">
        <v>4395</v>
      </c>
      <c r="R540" s="161" t="s">
        <v>364</v>
      </c>
    </row>
    <row r="541" spans="1:18">
      <c r="A541" s="161">
        <v>7</v>
      </c>
      <c r="B541" s="161">
        <v>9</v>
      </c>
      <c r="C541" s="161">
        <v>28</v>
      </c>
      <c r="D541" s="161" t="s">
        <v>10293</v>
      </c>
      <c r="E541" s="161" t="s">
        <v>15521</v>
      </c>
      <c r="F541" s="161" t="s">
        <v>3992</v>
      </c>
      <c r="G541" s="161" t="s">
        <v>1521</v>
      </c>
      <c r="H541" s="162" t="s">
        <v>10321</v>
      </c>
      <c r="I541" s="161" t="s">
        <v>1629</v>
      </c>
      <c r="K541" s="161">
        <v>1</v>
      </c>
      <c r="L541" s="161" t="s">
        <v>15522</v>
      </c>
      <c r="M541" s="161" t="s">
        <v>15523</v>
      </c>
      <c r="N541" s="161" t="s">
        <v>16015</v>
      </c>
      <c r="O541" s="161" t="s">
        <v>15524</v>
      </c>
      <c r="P541" s="161" t="s">
        <v>16017</v>
      </c>
      <c r="Q541" s="161" t="s">
        <v>15525</v>
      </c>
      <c r="R541" s="161" t="s">
        <v>16018</v>
      </c>
    </row>
    <row r="542" spans="1:18">
      <c r="A542" s="161">
        <v>7</v>
      </c>
      <c r="B542" s="161">
        <v>9</v>
      </c>
      <c r="C542" s="161">
        <v>29</v>
      </c>
      <c r="D542" s="161" t="s">
        <v>3696</v>
      </c>
      <c r="E542" s="161" t="s">
        <v>3611</v>
      </c>
      <c r="F542" s="161" t="s">
        <v>3992</v>
      </c>
      <c r="G542" s="161" t="s">
        <v>1521</v>
      </c>
      <c r="H542" s="161" t="s">
        <v>1524</v>
      </c>
      <c r="I542" s="161" t="s">
        <v>3991</v>
      </c>
      <c r="K542" s="161">
        <v>1</v>
      </c>
      <c r="L542" s="161" t="s">
        <v>4396</v>
      </c>
      <c r="M542" s="161" t="s">
        <v>4397</v>
      </c>
      <c r="N542" s="161" t="s">
        <v>388</v>
      </c>
      <c r="O542" s="161" t="s">
        <v>4398</v>
      </c>
    </row>
    <row r="543" spans="1:18">
      <c r="A543" s="161">
        <v>7</v>
      </c>
      <c r="B543" s="161">
        <v>9</v>
      </c>
      <c r="C543" s="161">
        <v>30</v>
      </c>
      <c r="D543" s="161" t="s">
        <v>10293</v>
      </c>
      <c r="E543" s="161" t="s">
        <v>15517</v>
      </c>
      <c r="F543" s="161" t="s">
        <v>3992</v>
      </c>
      <c r="G543" s="161" t="s">
        <v>1521</v>
      </c>
      <c r="H543" s="161" t="s">
        <v>10316</v>
      </c>
      <c r="I543" s="161" t="s">
        <v>10314</v>
      </c>
      <c r="K543" s="161">
        <v>1</v>
      </c>
      <c r="L543" s="161" t="s">
        <v>15518</v>
      </c>
      <c r="M543" s="161" t="s">
        <v>15519</v>
      </c>
      <c r="N543" s="161" t="s">
        <v>16016</v>
      </c>
      <c r="O543" s="161" t="s">
        <v>15520</v>
      </c>
    </row>
    <row r="544" spans="1:18">
      <c r="A544" s="161">
        <v>7</v>
      </c>
      <c r="B544" s="161">
        <v>9</v>
      </c>
      <c r="C544" s="161">
        <v>31</v>
      </c>
      <c r="D544" s="161" t="s">
        <v>3696</v>
      </c>
      <c r="E544" s="161" t="s">
        <v>7596</v>
      </c>
      <c r="F544" s="161" t="s">
        <v>3992</v>
      </c>
      <c r="G544" s="161" t="s">
        <v>1521</v>
      </c>
      <c r="H544" s="161" t="s">
        <v>323</v>
      </c>
      <c r="K544" s="161">
        <v>1</v>
      </c>
      <c r="L544" s="161" t="s">
        <v>6731</v>
      </c>
    </row>
    <row r="545" spans="1:18">
      <c r="A545" s="161">
        <v>7</v>
      </c>
      <c r="B545" s="161">
        <v>9</v>
      </c>
      <c r="C545" s="161">
        <v>32</v>
      </c>
      <c r="D545" s="161" t="s">
        <v>10293</v>
      </c>
      <c r="E545" s="161" t="s">
        <v>15515</v>
      </c>
      <c r="F545" s="161" t="s">
        <v>3992</v>
      </c>
      <c r="G545" s="161" t="s">
        <v>1521</v>
      </c>
      <c r="H545" s="161" t="s">
        <v>10312</v>
      </c>
      <c r="K545" s="161">
        <v>1</v>
      </c>
      <c r="L545" s="161" t="s">
        <v>15516</v>
      </c>
    </row>
    <row r="546" spans="1:18">
      <c r="A546" s="161">
        <v>7</v>
      </c>
      <c r="B546" s="161">
        <v>9</v>
      </c>
      <c r="C546" s="161">
        <v>33</v>
      </c>
      <c r="D546" s="161" t="s">
        <v>3696</v>
      </c>
      <c r="E546" s="161" t="s">
        <v>7597</v>
      </c>
      <c r="F546" s="161" t="s">
        <v>3992</v>
      </c>
      <c r="G546" s="161" t="s">
        <v>1521</v>
      </c>
      <c r="H546" s="161" t="s">
        <v>324</v>
      </c>
      <c r="K546" s="161">
        <v>1</v>
      </c>
      <c r="L546" s="161" t="s">
        <v>6732</v>
      </c>
    </row>
    <row r="547" spans="1:18">
      <c r="A547" s="161">
        <v>7</v>
      </c>
      <c r="B547" s="161">
        <v>9</v>
      </c>
      <c r="C547" s="161">
        <v>34</v>
      </c>
      <c r="D547" s="161" t="s">
        <v>10293</v>
      </c>
      <c r="E547" s="161" t="s">
        <v>15513</v>
      </c>
      <c r="F547" s="161" t="s">
        <v>3992</v>
      </c>
      <c r="G547" s="161" t="s">
        <v>1521</v>
      </c>
      <c r="H547" s="161" t="s">
        <v>10309</v>
      </c>
      <c r="K547" s="161">
        <v>1</v>
      </c>
      <c r="L547" s="161" t="s">
        <v>15514</v>
      </c>
    </row>
    <row r="548" spans="1:18">
      <c r="A548" s="161">
        <v>7</v>
      </c>
      <c r="B548" s="161">
        <v>9</v>
      </c>
      <c r="C548" s="161">
        <v>35</v>
      </c>
      <c r="D548" s="161" t="s">
        <v>3696</v>
      </c>
      <c r="E548" s="161" t="s">
        <v>7598</v>
      </c>
      <c r="F548" s="161" t="s">
        <v>3992</v>
      </c>
      <c r="G548" s="161" t="s">
        <v>1521</v>
      </c>
      <c r="H548" s="161" t="s">
        <v>325</v>
      </c>
      <c r="K548" s="161">
        <v>1</v>
      </c>
      <c r="L548" s="161" t="s">
        <v>6733</v>
      </c>
    </row>
    <row r="549" spans="1:18">
      <c r="A549" s="161">
        <v>7</v>
      </c>
      <c r="B549" s="161">
        <v>9</v>
      </c>
      <c r="C549" s="161">
        <v>36</v>
      </c>
      <c r="D549" s="161" t="s">
        <v>10293</v>
      </c>
      <c r="E549" s="161" t="s">
        <v>15511</v>
      </c>
      <c r="F549" s="161" t="s">
        <v>3992</v>
      </c>
      <c r="G549" s="161" t="s">
        <v>1521</v>
      </c>
      <c r="H549" s="161" t="s">
        <v>10306</v>
      </c>
      <c r="K549" s="161">
        <v>1</v>
      </c>
      <c r="L549" s="161" t="s">
        <v>15512</v>
      </c>
    </row>
    <row r="550" spans="1:18">
      <c r="A550" s="161">
        <v>7</v>
      </c>
      <c r="B550" s="161">
        <v>9</v>
      </c>
      <c r="C550" s="161">
        <v>37</v>
      </c>
      <c r="D550" s="161" t="s">
        <v>3696</v>
      </c>
      <c r="E550" s="161" t="s">
        <v>3474</v>
      </c>
      <c r="F550" s="161" t="s">
        <v>3992</v>
      </c>
      <c r="G550" s="161" t="s">
        <v>1521</v>
      </c>
      <c r="H550" s="161" t="s">
        <v>1536</v>
      </c>
      <c r="I550" s="161" t="s">
        <v>1629</v>
      </c>
      <c r="K550" s="161">
        <v>1</v>
      </c>
      <c r="L550" s="161" t="s">
        <v>4399</v>
      </c>
      <c r="M550" s="161" t="s">
        <v>4400</v>
      </c>
      <c r="N550" s="161" t="s">
        <v>12</v>
      </c>
      <c r="O550" s="161" t="s">
        <v>4401</v>
      </c>
      <c r="P550" s="161" t="s">
        <v>11</v>
      </c>
      <c r="Q550" s="161" t="s">
        <v>4402</v>
      </c>
      <c r="R550" s="161" t="s">
        <v>364</v>
      </c>
    </row>
    <row r="551" spans="1:18">
      <c r="A551" s="161">
        <v>7</v>
      </c>
      <c r="B551" s="161">
        <v>9</v>
      </c>
      <c r="C551" s="161">
        <v>38</v>
      </c>
      <c r="D551" s="161" t="s">
        <v>10293</v>
      </c>
      <c r="E551" s="161" t="s">
        <v>15506</v>
      </c>
      <c r="F551" s="161" t="s">
        <v>3992</v>
      </c>
      <c r="G551" s="161" t="s">
        <v>1521</v>
      </c>
      <c r="H551" s="161" t="s">
        <v>10300</v>
      </c>
      <c r="I551" s="161" t="s">
        <v>1629</v>
      </c>
      <c r="K551" s="161">
        <v>1</v>
      </c>
      <c r="L551" s="161" t="s">
        <v>15507</v>
      </c>
      <c r="M551" s="161" t="s">
        <v>15508</v>
      </c>
      <c r="N551" s="161" t="s">
        <v>16015</v>
      </c>
      <c r="O551" s="161" t="s">
        <v>15509</v>
      </c>
      <c r="P551" s="161" t="s">
        <v>16017</v>
      </c>
      <c r="Q551" s="161" t="s">
        <v>15510</v>
      </c>
      <c r="R551" s="161" t="s">
        <v>16018</v>
      </c>
    </row>
    <row r="552" spans="1:18">
      <c r="A552" s="161">
        <v>7</v>
      </c>
      <c r="B552" s="161">
        <v>9</v>
      </c>
      <c r="C552" s="161">
        <v>39</v>
      </c>
      <c r="D552" s="161" t="s">
        <v>3696</v>
      </c>
      <c r="E552" s="161" t="s">
        <v>2817</v>
      </c>
      <c r="F552" s="161" t="s">
        <v>3992</v>
      </c>
      <c r="G552" s="161" t="s">
        <v>1521</v>
      </c>
      <c r="H552" s="161" t="s">
        <v>116</v>
      </c>
      <c r="I552" s="161" t="s">
        <v>1630</v>
      </c>
      <c r="K552" s="161">
        <v>1</v>
      </c>
      <c r="L552" s="161" t="s">
        <v>4403</v>
      </c>
    </row>
    <row r="553" spans="1:18">
      <c r="A553" s="161">
        <v>7</v>
      </c>
      <c r="B553" s="161">
        <v>9</v>
      </c>
      <c r="C553" s="161">
        <v>40</v>
      </c>
      <c r="D553" s="161" t="s">
        <v>10293</v>
      </c>
      <c r="E553" s="161" t="s">
        <v>15504</v>
      </c>
      <c r="F553" s="161" t="s">
        <v>3992</v>
      </c>
      <c r="G553" s="161" t="s">
        <v>1521</v>
      </c>
      <c r="H553" s="161" t="s">
        <v>10297</v>
      </c>
      <c r="I553" s="161" t="s">
        <v>1630</v>
      </c>
      <c r="K553" s="161">
        <v>1</v>
      </c>
      <c r="L553" s="161" t="s">
        <v>15505</v>
      </c>
    </row>
    <row r="554" spans="1:18">
      <c r="A554" s="161">
        <v>7</v>
      </c>
      <c r="B554" s="161">
        <v>9</v>
      </c>
      <c r="C554" s="161">
        <v>41</v>
      </c>
      <c r="D554" s="161" t="s">
        <v>3696</v>
      </c>
      <c r="E554" s="161" t="s">
        <v>2818</v>
      </c>
      <c r="F554" s="161" t="s">
        <v>3992</v>
      </c>
      <c r="G554" s="161" t="s">
        <v>1521</v>
      </c>
      <c r="H554" s="161" t="s">
        <v>319</v>
      </c>
      <c r="K554" s="161">
        <v>1</v>
      </c>
      <c r="L554" s="161" t="s">
        <v>4404</v>
      </c>
    </row>
    <row r="555" spans="1:18">
      <c r="A555" s="161">
        <v>7</v>
      </c>
      <c r="B555" s="161">
        <v>9</v>
      </c>
      <c r="C555" s="161">
        <v>42</v>
      </c>
      <c r="D555" s="161" t="s">
        <v>10293</v>
      </c>
      <c r="E555" s="161" t="s">
        <v>15502</v>
      </c>
      <c r="F555" s="161" t="s">
        <v>3992</v>
      </c>
      <c r="G555" s="161" t="s">
        <v>1521</v>
      </c>
      <c r="H555" s="161" t="s">
        <v>10167</v>
      </c>
      <c r="K555" s="161">
        <v>1</v>
      </c>
      <c r="L555" s="161" t="s">
        <v>15503</v>
      </c>
    </row>
    <row r="556" spans="1:18">
      <c r="A556" s="161">
        <v>7</v>
      </c>
      <c r="B556" s="161">
        <v>10</v>
      </c>
      <c r="C556" s="161">
        <v>1</v>
      </c>
      <c r="D556" s="161" t="s">
        <v>3696</v>
      </c>
      <c r="E556" s="161" t="s">
        <v>2830</v>
      </c>
      <c r="F556" s="161" t="s">
        <v>3992</v>
      </c>
      <c r="G556" s="161" t="s">
        <v>1521</v>
      </c>
      <c r="H556" s="161" t="s">
        <v>1523</v>
      </c>
      <c r="I556" s="161" t="s">
        <v>1631</v>
      </c>
      <c r="K556" s="161">
        <v>1</v>
      </c>
      <c r="L556" s="164" t="s">
        <v>7599</v>
      </c>
    </row>
    <row r="557" spans="1:18">
      <c r="A557" s="161">
        <v>7</v>
      </c>
      <c r="B557" s="161">
        <v>10</v>
      </c>
      <c r="C557" s="161">
        <v>2</v>
      </c>
      <c r="D557" s="161" t="s">
        <v>10293</v>
      </c>
      <c r="E557" s="161" t="s">
        <v>15500</v>
      </c>
      <c r="F557" s="161" t="s">
        <v>3992</v>
      </c>
      <c r="G557" s="161" t="s">
        <v>1521</v>
      </c>
      <c r="H557" s="161" t="s">
        <v>10370</v>
      </c>
      <c r="I557" s="161" t="s">
        <v>1630</v>
      </c>
      <c r="K557" s="161">
        <v>1</v>
      </c>
      <c r="L557" s="164" t="s">
        <v>15501</v>
      </c>
    </row>
    <row r="558" spans="1:18">
      <c r="A558" s="161">
        <v>7</v>
      </c>
      <c r="B558" s="161">
        <v>10</v>
      </c>
      <c r="C558" s="161">
        <v>3</v>
      </c>
      <c r="D558" s="161" t="s">
        <v>3696</v>
      </c>
      <c r="E558" s="161" t="s">
        <v>2831</v>
      </c>
      <c r="F558" s="161" t="s">
        <v>3992</v>
      </c>
      <c r="G558" s="161" t="s">
        <v>1521</v>
      </c>
      <c r="H558" s="162" t="s">
        <v>322</v>
      </c>
      <c r="I558" s="161" t="s">
        <v>1631</v>
      </c>
      <c r="K558" s="161">
        <v>1</v>
      </c>
      <c r="L558" s="161" t="s">
        <v>4405</v>
      </c>
    </row>
    <row r="559" spans="1:18">
      <c r="A559" s="161">
        <v>7</v>
      </c>
      <c r="B559" s="161">
        <v>10</v>
      </c>
      <c r="C559" s="161">
        <v>4</v>
      </c>
      <c r="D559" s="161" t="s">
        <v>10293</v>
      </c>
      <c r="E559" s="161" t="s">
        <v>15498</v>
      </c>
      <c r="F559" s="161" t="s">
        <v>3992</v>
      </c>
      <c r="G559" s="161" t="s">
        <v>1521</v>
      </c>
      <c r="H559" s="162" t="s">
        <v>10367</v>
      </c>
      <c r="I559" s="161" t="s">
        <v>1630</v>
      </c>
      <c r="K559" s="161">
        <v>1</v>
      </c>
      <c r="L559" s="161" t="s">
        <v>15499</v>
      </c>
    </row>
    <row r="560" spans="1:18">
      <c r="A560" s="161">
        <v>7</v>
      </c>
      <c r="B560" s="161">
        <v>10</v>
      </c>
      <c r="C560" s="161">
        <v>5</v>
      </c>
      <c r="D560" s="161" t="s">
        <v>3696</v>
      </c>
      <c r="E560" s="161" t="s">
        <v>3477</v>
      </c>
      <c r="F560" s="161" t="s">
        <v>3992</v>
      </c>
      <c r="G560" s="161" t="s">
        <v>1521</v>
      </c>
      <c r="H560" s="161" t="s">
        <v>1526</v>
      </c>
      <c r="I560" s="161" t="s">
        <v>1629</v>
      </c>
      <c r="K560" s="161">
        <v>1</v>
      </c>
      <c r="L560" s="161" t="s">
        <v>4406</v>
      </c>
      <c r="M560" s="161" t="s">
        <v>4407</v>
      </c>
      <c r="N560" s="161" t="s">
        <v>12</v>
      </c>
      <c r="O560" s="161" t="s">
        <v>4408</v>
      </c>
      <c r="P560" s="161" t="s">
        <v>11</v>
      </c>
      <c r="Q560" s="161" t="s">
        <v>4409</v>
      </c>
      <c r="R560" s="161" t="s">
        <v>364</v>
      </c>
    </row>
    <row r="561" spans="1:18">
      <c r="A561" s="161">
        <v>7</v>
      </c>
      <c r="B561" s="161">
        <v>10</v>
      </c>
      <c r="C561" s="161">
        <v>6</v>
      </c>
      <c r="D561" s="161" t="s">
        <v>10293</v>
      </c>
      <c r="E561" s="161" t="s">
        <v>15493</v>
      </c>
      <c r="F561" s="161" t="s">
        <v>3992</v>
      </c>
      <c r="G561" s="161" t="s">
        <v>1521</v>
      </c>
      <c r="H561" s="161" t="s">
        <v>10361</v>
      </c>
      <c r="I561" s="161" t="s">
        <v>1629</v>
      </c>
      <c r="K561" s="161">
        <v>1</v>
      </c>
      <c r="L561" s="161" t="s">
        <v>15494</v>
      </c>
      <c r="M561" s="161" t="s">
        <v>15495</v>
      </c>
      <c r="N561" s="161" t="s">
        <v>16015</v>
      </c>
      <c r="O561" s="161" t="s">
        <v>15496</v>
      </c>
      <c r="P561" s="161" t="s">
        <v>16017</v>
      </c>
      <c r="Q561" s="161" t="s">
        <v>15497</v>
      </c>
      <c r="R561" s="161" t="s">
        <v>16018</v>
      </c>
    </row>
    <row r="562" spans="1:18">
      <c r="A562" s="161">
        <v>7</v>
      </c>
      <c r="B562" s="161">
        <v>10</v>
      </c>
      <c r="C562" s="161">
        <v>7</v>
      </c>
      <c r="D562" s="161" t="s">
        <v>3696</v>
      </c>
      <c r="E562" s="161" t="s">
        <v>3478</v>
      </c>
      <c r="F562" s="161" t="s">
        <v>3992</v>
      </c>
      <c r="G562" s="161" t="s">
        <v>1521</v>
      </c>
      <c r="H562" s="161" t="s">
        <v>66</v>
      </c>
      <c r="I562" s="161" t="s">
        <v>1629</v>
      </c>
      <c r="K562" s="161">
        <v>1</v>
      </c>
      <c r="L562" s="161" t="s">
        <v>4410</v>
      </c>
      <c r="M562" s="161" t="s">
        <v>4411</v>
      </c>
      <c r="N562" s="161" t="s">
        <v>12</v>
      </c>
      <c r="O562" s="161" t="s">
        <v>4412</v>
      </c>
      <c r="P562" s="161" t="s">
        <v>11</v>
      </c>
      <c r="Q562" s="161" t="s">
        <v>4413</v>
      </c>
      <c r="R562" s="161" t="s">
        <v>364</v>
      </c>
    </row>
    <row r="563" spans="1:18">
      <c r="A563" s="161">
        <v>7</v>
      </c>
      <c r="B563" s="161">
        <v>10</v>
      </c>
      <c r="C563" s="161">
        <v>8</v>
      </c>
      <c r="D563" s="161" t="s">
        <v>10293</v>
      </c>
      <c r="E563" s="161" t="s">
        <v>15488</v>
      </c>
      <c r="F563" s="161" t="s">
        <v>3992</v>
      </c>
      <c r="G563" s="161" t="s">
        <v>1521</v>
      </c>
      <c r="H563" s="161" t="s">
        <v>10355</v>
      </c>
      <c r="I563" s="161" t="s">
        <v>1629</v>
      </c>
      <c r="K563" s="161">
        <v>1</v>
      </c>
      <c r="L563" s="161" t="s">
        <v>15489</v>
      </c>
      <c r="M563" s="161" t="s">
        <v>15490</v>
      </c>
      <c r="N563" s="161" t="s">
        <v>16015</v>
      </c>
      <c r="O563" s="161" t="s">
        <v>15491</v>
      </c>
      <c r="P563" s="161" t="s">
        <v>16017</v>
      </c>
      <c r="Q563" s="161" t="s">
        <v>15492</v>
      </c>
      <c r="R563" s="161" t="s">
        <v>16018</v>
      </c>
    </row>
    <row r="564" spans="1:18">
      <c r="A564" s="161">
        <v>7</v>
      </c>
      <c r="B564" s="161">
        <v>10</v>
      </c>
      <c r="C564" s="161">
        <v>9</v>
      </c>
      <c r="D564" s="161" t="s">
        <v>3696</v>
      </c>
      <c r="E564" s="161" t="s">
        <v>2832</v>
      </c>
      <c r="F564" s="161" t="s">
        <v>3992</v>
      </c>
      <c r="G564" s="161" t="s">
        <v>1521</v>
      </c>
      <c r="H564" s="161" t="s">
        <v>336</v>
      </c>
      <c r="K564" s="161">
        <v>1</v>
      </c>
      <c r="L564" s="161" t="s">
        <v>4414</v>
      </c>
    </row>
    <row r="565" spans="1:18">
      <c r="A565" s="161">
        <v>7</v>
      </c>
      <c r="B565" s="161">
        <v>10</v>
      </c>
      <c r="C565" s="161">
        <v>10</v>
      </c>
      <c r="D565" s="161" t="s">
        <v>10293</v>
      </c>
      <c r="E565" s="161" t="s">
        <v>15486</v>
      </c>
      <c r="F565" s="161" t="s">
        <v>3992</v>
      </c>
      <c r="G565" s="161" t="s">
        <v>1521</v>
      </c>
      <c r="H565" s="161" t="s">
        <v>10191</v>
      </c>
      <c r="K565" s="161">
        <v>1</v>
      </c>
      <c r="L565" s="161" t="s">
        <v>15487</v>
      </c>
    </row>
    <row r="566" spans="1:18">
      <c r="A566" s="161">
        <v>7</v>
      </c>
      <c r="B566" s="161">
        <v>10</v>
      </c>
      <c r="C566" s="161">
        <v>11</v>
      </c>
      <c r="D566" s="161" t="s">
        <v>3696</v>
      </c>
      <c r="E566" s="161" t="s">
        <v>7600</v>
      </c>
      <c r="F566" s="161" t="s">
        <v>3992</v>
      </c>
      <c r="G566" s="161" t="s">
        <v>1521</v>
      </c>
      <c r="H566" s="161" t="s">
        <v>337</v>
      </c>
      <c r="I566" s="161" t="s">
        <v>1628</v>
      </c>
      <c r="K566" s="161">
        <v>1</v>
      </c>
      <c r="L566" s="161" t="s">
        <v>4415</v>
      </c>
    </row>
    <row r="567" spans="1:18">
      <c r="A567" s="161">
        <v>7</v>
      </c>
      <c r="B567" s="161">
        <v>10</v>
      </c>
      <c r="C567" s="161">
        <v>12</v>
      </c>
      <c r="D567" s="161" t="s">
        <v>10293</v>
      </c>
      <c r="E567" s="161" t="s">
        <v>15484</v>
      </c>
      <c r="F567" s="161" t="s">
        <v>3992</v>
      </c>
      <c r="G567" s="161" t="s">
        <v>1521</v>
      </c>
      <c r="H567" s="161" t="s">
        <v>10350</v>
      </c>
      <c r="I567" s="161" t="s">
        <v>10137</v>
      </c>
      <c r="K567" s="161">
        <v>1</v>
      </c>
      <c r="L567" s="161" t="s">
        <v>15485</v>
      </c>
    </row>
    <row r="568" spans="1:18">
      <c r="A568" s="161">
        <v>7</v>
      </c>
      <c r="B568" s="161">
        <v>10</v>
      </c>
      <c r="C568" s="161">
        <v>13</v>
      </c>
      <c r="D568" s="161" t="s">
        <v>3696</v>
      </c>
      <c r="E568" s="161" t="s">
        <v>7601</v>
      </c>
      <c r="F568" s="161" t="s">
        <v>3992</v>
      </c>
      <c r="G568" s="161" t="s">
        <v>1521</v>
      </c>
      <c r="H568" s="161" t="s">
        <v>1535</v>
      </c>
      <c r="I568" s="161" t="s">
        <v>61</v>
      </c>
      <c r="K568" s="161">
        <v>1</v>
      </c>
      <c r="L568" s="161" t="s">
        <v>4416</v>
      </c>
    </row>
    <row r="569" spans="1:18">
      <c r="A569" s="161">
        <v>7</v>
      </c>
      <c r="B569" s="161">
        <v>10</v>
      </c>
      <c r="C569" s="161">
        <v>14</v>
      </c>
      <c r="D569" s="161" t="s">
        <v>10293</v>
      </c>
      <c r="E569" s="161" t="s">
        <v>15482</v>
      </c>
      <c r="F569" s="161" t="s">
        <v>3992</v>
      </c>
      <c r="G569" s="161" t="s">
        <v>1521</v>
      </c>
      <c r="H569" s="161" t="s">
        <v>10347</v>
      </c>
      <c r="I569" s="161" t="s">
        <v>10345</v>
      </c>
      <c r="K569" s="161">
        <v>1</v>
      </c>
      <c r="L569" s="161" t="s">
        <v>15483</v>
      </c>
    </row>
    <row r="570" spans="1:18">
      <c r="A570" s="161">
        <v>7</v>
      </c>
      <c r="B570" s="161">
        <v>10</v>
      </c>
      <c r="C570" s="161">
        <v>15</v>
      </c>
      <c r="D570" s="161" t="s">
        <v>3696</v>
      </c>
      <c r="E570" s="161" t="s">
        <v>7602</v>
      </c>
      <c r="F570" s="161" t="s">
        <v>3992</v>
      </c>
      <c r="G570" s="161" t="s">
        <v>1521</v>
      </c>
      <c r="H570" s="161" t="s">
        <v>1529</v>
      </c>
      <c r="I570" s="161" t="s">
        <v>15</v>
      </c>
      <c r="K570" s="161">
        <v>1</v>
      </c>
      <c r="L570" s="164" t="s">
        <v>7603</v>
      </c>
      <c r="M570" s="164" t="s">
        <v>7604</v>
      </c>
    </row>
    <row r="571" spans="1:18">
      <c r="A571" s="161">
        <v>7</v>
      </c>
      <c r="B571" s="161">
        <v>10</v>
      </c>
      <c r="C571" s="161">
        <v>16</v>
      </c>
      <c r="D571" s="161" t="s">
        <v>10293</v>
      </c>
      <c r="E571" s="161" t="s">
        <v>15479</v>
      </c>
      <c r="F571" s="161" t="s">
        <v>3992</v>
      </c>
      <c r="G571" s="161" t="s">
        <v>1521</v>
      </c>
      <c r="H571" s="161" t="s">
        <v>10342</v>
      </c>
      <c r="I571" s="161" t="s">
        <v>15</v>
      </c>
      <c r="K571" s="161">
        <v>1</v>
      </c>
      <c r="L571" s="164" t="s">
        <v>15480</v>
      </c>
      <c r="M571" s="164" t="s">
        <v>15481</v>
      </c>
    </row>
    <row r="572" spans="1:18">
      <c r="A572" s="161">
        <v>7</v>
      </c>
      <c r="B572" s="161">
        <v>10</v>
      </c>
      <c r="C572" s="161">
        <v>17</v>
      </c>
      <c r="D572" s="161" t="s">
        <v>3696</v>
      </c>
      <c r="E572" s="161" t="s">
        <v>7605</v>
      </c>
      <c r="F572" s="161" t="s">
        <v>3992</v>
      </c>
      <c r="G572" s="161" t="s">
        <v>1521</v>
      </c>
      <c r="H572" s="161" t="s">
        <v>1530</v>
      </c>
      <c r="K572" s="161">
        <v>1</v>
      </c>
      <c r="L572" s="164" t="s">
        <v>7606</v>
      </c>
    </row>
    <row r="573" spans="1:18">
      <c r="A573" s="161">
        <v>7</v>
      </c>
      <c r="B573" s="161">
        <v>10</v>
      </c>
      <c r="C573" s="161">
        <v>18</v>
      </c>
      <c r="D573" s="161" t="s">
        <v>10293</v>
      </c>
      <c r="E573" s="161" t="s">
        <v>15477</v>
      </c>
      <c r="F573" s="161" t="s">
        <v>3992</v>
      </c>
      <c r="G573" s="161" t="s">
        <v>1521</v>
      </c>
      <c r="H573" s="161" t="s">
        <v>10339</v>
      </c>
      <c r="K573" s="161">
        <v>1</v>
      </c>
      <c r="L573" s="164" t="s">
        <v>15478</v>
      </c>
    </row>
    <row r="574" spans="1:18">
      <c r="A574" s="161">
        <v>7</v>
      </c>
      <c r="B574" s="161">
        <v>10</v>
      </c>
      <c r="C574" s="161">
        <v>19</v>
      </c>
      <c r="D574" s="161" t="s">
        <v>3696</v>
      </c>
      <c r="E574" s="161" t="s">
        <v>7607</v>
      </c>
      <c r="F574" s="161" t="s">
        <v>3992</v>
      </c>
      <c r="G574" s="161" t="s">
        <v>1521</v>
      </c>
      <c r="H574" s="161" t="s">
        <v>1531</v>
      </c>
      <c r="K574" s="161">
        <v>1</v>
      </c>
      <c r="L574" s="164" t="s">
        <v>7608</v>
      </c>
    </row>
    <row r="575" spans="1:18">
      <c r="A575" s="161">
        <v>7</v>
      </c>
      <c r="B575" s="161">
        <v>10</v>
      </c>
      <c r="C575" s="161">
        <v>20</v>
      </c>
      <c r="D575" s="161" t="s">
        <v>10293</v>
      </c>
      <c r="E575" s="161" t="s">
        <v>15475</v>
      </c>
      <c r="F575" s="161" t="s">
        <v>3992</v>
      </c>
      <c r="G575" s="161" t="s">
        <v>1521</v>
      </c>
      <c r="H575" s="161" t="s">
        <v>10336</v>
      </c>
      <c r="K575" s="161">
        <v>1</v>
      </c>
      <c r="L575" s="164" t="s">
        <v>15476</v>
      </c>
    </row>
    <row r="576" spans="1:18">
      <c r="A576" s="161">
        <v>7</v>
      </c>
      <c r="B576" s="161">
        <v>10</v>
      </c>
      <c r="C576" s="161">
        <v>21</v>
      </c>
      <c r="D576" s="161" t="s">
        <v>3696</v>
      </c>
      <c r="E576" s="161" t="s">
        <v>7609</v>
      </c>
      <c r="F576" s="161" t="s">
        <v>3992</v>
      </c>
      <c r="G576" s="161" t="s">
        <v>1521</v>
      </c>
      <c r="H576" s="161" t="s">
        <v>1532</v>
      </c>
      <c r="K576" s="161">
        <v>1</v>
      </c>
      <c r="L576" s="164" t="s">
        <v>7610</v>
      </c>
    </row>
    <row r="577" spans="1:18">
      <c r="A577" s="161">
        <v>7</v>
      </c>
      <c r="B577" s="161">
        <v>10</v>
      </c>
      <c r="C577" s="161">
        <v>22</v>
      </c>
      <c r="D577" s="161" t="s">
        <v>10293</v>
      </c>
      <c r="E577" s="161" t="s">
        <v>15473</v>
      </c>
      <c r="F577" s="161" t="s">
        <v>3992</v>
      </c>
      <c r="G577" s="161" t="s">
        <v>1521</v>
      </c>
      <c r="H577" s="161" t="s">
        <v>10333</v>
      </c>
      <c r="K577" s="161">
        <v>1</v>
      </c>
      <c r="L577" s="164" t="s">
        <v>15474</v>
      </c>
    </row>
    <row r="578" spans="1:18">
      <c r="A578" s="161">
        <v>7</v>
      </c>
      <c r="B578" s="161">
        <v>10</v>
      </c>
      <c r="C578" s="161">
        <v>23</v>
      </c>
      <c r="D578" s="161" t="s">
        <v>3696</v>
      </c>
      <c r="E578" s="161" t="s">
        <v>7611</v>
      </c>
      <c r="F578" s="161" t="s">
        <v>3992</v>
      </c>
      <c r="G578" s="161" t="s">
        <v>1521</v>
      </c>
      <c r="H578" s="161" t="s">
        <v>1533</v>
      </c>
      <c r="K578" s="161">
        <v>1</v>
      </c>
      <c r="L578" s="164" t="s">
        <v>7612</v>
      </c>
    </row>
    <row r="579" spans="1:18">
      <c r="A579" s="161">
        <v>7</v>
      </c>
      <c r="B579" s="161">
        <v>10</v>
      </c>
      <c r="C579" s="161">
        <v>24</v>
      </c>
      <c r="D579" s="161" t="s">
        <v>10293</v>
      </c>
      <c r="E579" s="161" t="s">
        <v>15471</v>
      </c>
      <c r="F579" s="161" t="s">
        <v>3992</v>
      </c>
      <c r="G579" s="161" t="s">
        <v>1521</v>
      </c>
      <c r="H579" s="161" t="s">
        <v>10330</v>
      </c>
      <c r="K579" s="161">
        <v>1</v>
      </c>
      <c r="L579" s="164" t="s">
        <v>15472</v>
      </c>
    </row>
    <row r="580" spans="1:18">
      <c r="A580" s="161">
        <v>7</v>
      </c>
      <c r="B580" s="161">
        <v>10</v>
      </c>
      <c r="C580" s="161">
        <v>25</v>
      </c>
      <c r="D580" s="161" t="s">
        <v>3696</v>
      </c>
      <c r="E580" s="161" t="s">
        <v>7613</v>
      </c>
      <c r="F580" s="161" t="s">
        <v>3992</v>
      </c>
      <c r="G580" s="161" t="s">
        <v>1521</v>
      </c>
      <c r="H580" s="161" t="s">
        <v>1534</v>
      </c>
      <c r="K580" s="161">
        <v>1</v>
      </c>
      <c r="L580" s="164" t="s">
        <v>7614</v>
      </c>
    </row>
    <row r="581" spans="1:18">
      <c r="A581" s="161">
        <v>7</v>
      </c>
      <c r="B581" s="161">
        <v>10</v>
      </c>
      <c r="C581" s="161">
        <v>26</v>
      </c>
      <c r="D581" s="161" t="s">
        <v>10293</v>
      </c>
      <c r="E581" s="161" t="s">
        <v>15469</v>
      </c>
      <c r="F581" s="161" t="s">
        <v>3992</v>
      </c>
      <c r="G581" s="161" t="s">
        <v>1521</v>
      </c>
      <c r="H581" s="161" t="s">
        <v>10327</v>
      </c>
      <c r="K581" s="161">
        <v>1</v>
      </c>
      <c r="L581" s="164" t="s">
        <v>15470</v>
      </c>
    </row>
    <row r="582" spans="1:18">
      <c r="A582" s="161">
        <v>7</v>
      </c>
      <c r="B582" s="161">
        <v>10</v>
      </c>
      <c r="C582" s="161">
        <v>27</v>
      </c>
      <c r="D582" s="161" t="s">
        <v>3696</v>
      </c>
      <c r="E582" s="161" t="s">
        <v>3479</v>
      </c>
      <c r="F582" s="161" t="s">
        <v>3992</v>
      </c>
      <c r="G582" s="161" t="s">
        <v>1521</v>
      </c>
      <c r="H582" s="162" t="s">
        <v>326</v>
      </c>
      <c r="I582" s="161" t="s">
        <v>1629</v>
      </c>
      <c r="K582" s="161">
        <v>1</v>
      </c>
      <c r="L582" s="161" t="s">
        <v>4417</v>
      </c>
      <c r="M582" s="161" t="s">
        <v>4418</v>
      </c>
      <c r="N582" s="161" t="s">
        <v>12</v>
      </c>
      <c r="O582" s="161" t="s">
        <v>4419</v>
      </c>
      <c r="P582" s="161" t="s">
        <v>11</v>
      </c>
      <c r="Q582" s="161" t="s">
        <v>4420</v>
      </c>
      <c r="R582" s="161" t="s">
        <v>364</v>
      </c>
    </row>
    <row r="583" spans="1:18">
      <c r="A583" s="161">
        <v>7</v>
      </c>
      <c r="B583" s="161">
        <v>10</v>
      </c>
      <c r="C583" s="161">
        <v>28</v>
      </c>
      <c r="D583" s="161" t="s">
        <v>10293</v>
      </c>
      <c r="E583" s="161" t="s">
        <v>15464</v>
      </c>
      <c r="F583" s="161" t="s">
        <v>3992</v>
      </c>
      <c r="G583" s="161" t="s">
        <v>1521</v>
      </c>
      <c r="H583" s="162" t="s">
        <v>10321</v>
      </c>
      <c r="I583" s="161" t="s">
        <v>1629</v>
      </c>
      <c r="K583" s="161">
        <v>1</v>
      </c>
      <c r="L583" s="161" t="s">
        <v>15465</v>
      </c>
      <c r="M583" s="161" t="s">
        <v>15466</v>
      </c>
      <c r="N583" s="161" t="s">
        <v>16015</v>
      </c>
      <c r="O583" s="161" t="s">
        <v>15467</v>
      </c>
      <c r="P583" s="161" t="s">
        <v>16017</v>
      </c>
      <c r="Q583" s="161" t="s">
        <v>15468</v>
      </c>
      <c r="R583" s="161" t="s">
        <v>16018</v>
      </c>
    </row>
    <row r="584" spans="1:18">
      <c r="A584" s="161">
        <v>7</v>
      </c>
      <c r="B584" s="161">
        <v>10</v>
      </c>
      <c r="C584" s="161">
        <v>29</v>
      </c>
      <c r="D584" s="161" t="s">
        <v>3696</v>
      </c>
      <c r="E584" s="161" t="s">
        <v>3614</v>
      </c>
      <c r="F584" s="161" t="s">
        <v>3992</v>
      </c>
      <c r="G584" s="161" t="s">
        <v>1521</v>
      </c>
      <c r="H584" s="161" t="s">
        <v>1524</v>
      </c>
      <c r="I584" s="161" t="s">
        <v>3991</v>
      </c>
      <c r="K584" s="161">
        <v>1</v>
      </c>
      <c r="L584" s="161" t="s">
        <v>4421</v>
      </c>
      <c r="M584" s="161" t="s">
        <v>4422</v>
      </c>
      <c r="N584" s="161" t="s">
        <v>388</v>
      </c>
      <c r="O584" s="161" t="s">
        <v>4423</v>
      </c>
    </row>
    <row r="585" spans="1:18">
      <c r="A585" s="161">
        <v>7</v>
      </c>
      <c r="B585" s="161">
        <v>10</v>
      </c>
      <c r="C585" s="161">
        <v>30</v>
      </c>
      <c r="D585" s="161" t="s">
        <v>10293</v>
      </c>
      <c r="E585" s="161" t="s">
        <v>15460</v>
      </c>
      <c r="F585" s="161" t="s">
        <v>3992</v>
      </c>
      <c r="G585" s="161" t="s">
        <v>1521</v>
      </c>
      <c r="H585" s="161" t="s">
        <v>10316</v>
      </c>
      <c r="I585" s="161" t="s">
        <v>10314</v>
      </c>
      <c r="K585" s="161">
        <v>1</v>
      </c>
      <c r="L585" s="161" t="s">
        <v>15461</v>
      </c>
      <c r="M585" s="161" t="s">
        <v>15462</v>
      </c>
      <c r="N585" s="161" t="s">
        <v>16016</v>
      </c>
      <c r="O585" s="161" t="s">
        <v>15463</v>
      </c>
    </row>
    <row r="586" spans="1:18">
      <c r="A586" s="161">
        <v>7</v>
      </c>
      <c r="B586" s="161">
        <v>10</v>
      </c>
      <c r="C586" s="161">
        <v>31</v>
      </c>
      <c r="D586" s="161" t="s">
        <v>3696</v>
      </c>
      <c r="E586" s="161" t="s">
        <v>7615</v>
      </c>
      <c r="F586" s="161" t="s">
        <v>3992</v>
      </c>
      <c r="G586" s="161" t="s">
        <v>1521</v>
      </c>
      <c r="H586" s="161" t="s">
        <v>323</v>
      </c>
      <c r="K586" s="161">
        <v>1</v>
      </c>
      <c r="L586" s="161" t="s">
        <v>6734</v>
      </c>
    </row>
    <row r="587" spans="1:18">
      <c r="A587" s="161">
        <v>7</v>
      </c>
      <c r="B587" s="161">
        <v>10</v>
      </c>
      <c r="C587" s="161">
        <v>32</v>
      </c>
      <c r="D587" s="161" t="s">
        <v>10293</v>
      </c>
      <c r="E587" s="161" t="s">
        <v>15458</v>
      </c>
      <c r="F587" s="161" t="s">
        <v>3992</v>
      </c>
      <c r="G587" s="161" t="s">
        <v>1521</v>
      </c>
      <c r="H587" s="161" t="s">
        <v>10312</v>
      </c>
      <c r="K587" s="161">
        <v>1</v>
      </c>
      <c r="L587" s="161" t="s">
        <v>15459</v>
      </c>
    </row>
    <row r="588" spans="1:18">
      <c r="A588" s="161">
        <v>7</v>
      </c>
      <c r="B588" s="161">
        <v>10</v>
      </c>
      <c r="C588" s="161">
        <v>33</v>
      </c>
      <c r="D588" s="161" t="s">
        <v>3696</v>
      </c>
      <c r="E588" s="161" t="s">
        <v>7616</v>
      </c>
      <c r="F588" s="161" t="s">
        <v>3992</v>
      </c>
      <c r="G588" s="161" t="s">
        <v>1521</v>
      </c>
      <c r="H588" s="161" t="s">
        <v>324</v>
      </c>
      <c r="K588" s="161">
        <v>1</v>
      </c>
      <c r="L588" s="161" t="s">
        <v>6735</v>
      </c>
    </row>
    <row r="589" spans="1:18">
      <c r="A589" s="161">
        <v>7</v>
      </c>
      <c r="B589" s="161">
        <v>10</v>
      </c>
      <c r="C589" s="161">
        <v>34</v>
      </c>
      <c r="D589" s="161" t="s">
        <v>10293</v>
      </c>
      <c r="E589" s="161" t="s">
        <v>15456</v>
      </c>
      <c r="F589" s="161" t="s">
        <v>3992</v>
      </c>
      <c r="G589" s="161" t="s">
        <v>1521</v>
      </c>
      <c r="H589" s="161" t="s">
        <v>10309</v>
      </c>
      <c r="K589" s="161">
        <v>1</v>
      </c>
      <c r="L589" s="161" t="s">
        <v>15457</v>
      </c>
    </row>
    <row r="590" spans="1:18">
      <c r="A590" s="161">
        <v>7</v>
      </c>
      <c r="B590" s="161">
        <v>10</v>
      </c>
      <c r="C590" s="161">
        <v>35</v>
      </c>
      <c r="D590" s="161" t="s">
        <v>3696</v>
      </c>
      <c r="E590" s="161" t="s">
        <v>7617</v>
      </c>
      <c r="F590" s="161" t="s">
        <v>3992</v>
      </c>
      <c r="G590" s="161" t="s">
        <v>1521</v>
      </c>
      <c r="H590" s="161" t="s">
        <v>325</v>
      </c>
      <c r="K590" s="161">
        <v>1</v>
      </c>
      <c r="L590" s="161" t="s">
        <v>6736</v>
      </c>
    </row>
    <row r="591" spans="1:18">
      <c r="A591" s="161">
        <v>7</v>
      </c>
      <c r="B591" s="161">
        <v>10</v>
      </c>
      <c r="C591" s="161">
        <v>36</v>
      </c>
      <c r="D591" s="161" t="s">
        <v>10293</v>
      </c>
      <c r="E591" s="161" t="s">
        <v>15454</v>
      </c>
      <c r="F591" s="161" t="s">
        <v>3992</v>
      </c>
      <c r="G591" s="161" t="s">
        <v>1521</v>
      </c>
      <c r="H591" s="161" t="s">
        <v>10306</v>
      </c>
      <c r="K591" s="161">
        <v>1</v>
      </c>
      <c r="L591" s="161" t="s">
        <v>15455</v>
      </c>
    </row>
    <row r="592" spans="1:18">
      <c r="A592" s="161">
        <v>7</v>
      </c>
      <c r="B592" s="161">
        <v>10</v>
      </c>
      <c r="C592" s="161">
        <v>37</v>
      </c>
      <c r="D592" s="161" t="s">
        <v>3696</v>
      </c>
      <c r="E592" s="161" t="s">
        <v>3480</v>
      </c>
      <c r="F592" s="161" t="s">
        <v>3992</v>
      </c>
      <c r="G592" s="161" t="s">
        <v>1521</v>
      </c>
      <c r="H592" s="161" t="s">
        <v>1536</v>
      </c>
      <c r="I592" s="161" t="s">
        <v>1629</v>
      </c>
      <c r="K592" s="161">
        <v>1</v>
      </c>
      <c r="L592" s="161" t="s">
        <v>4424</v>
      </c>
      <c r="M592" s="161" t="s">
        <v>4425</v>
      </c>
      <c r="N592" s="161" t="s">
        <v>12</v>
      </c>
      <c r="O592" s="161" t="s">
        <v>4426</v>
      </c>
      <c r="P592" s="161" t="s">
        <v>11</v>
      </c>
      <c r="Q592" s="161" t="s">
        <v>4427</v>
      </c>
      <c r="R592" s="161" t="s">
        <v>364</v>
      </c>
    </row>
    <row r="593" spans="1:18">
      <c r="A593" s="161">
        <v>7</v>
      </c>
      <c r="B593" s="161">
        <v>10</v>
      </c>
      <c r="C593" s="161">
        <v>38</v>
      </c>
      <c r="D593" s="161" t="s">
        <v>10293</v>
      </c>
      <c r="E593" s="161" t="s">
        <v>15449</v>
      </c>
      <c r="F593" s="161" t="s">
        <v>3992</v>
      </c>
      <c r="G593" s="161" t="s">
        <v>1521</v>
      </c>
      <c r="H593" s="161" t="s">
        <v>10300</v>
      </c>
      <c r="I593" s="161" t="s">
        <v>1629</v>
      </c>
      <c r="K593" s="161">
        <v>1</v>
      </c>
      <c r="L593" s="161" t="s">
        <v>15450</v>
      </c>
      <c r="M593" s="161" t="s">
        <v>15451</v>
      </c>
      <c r="N593" s="161" t="s">
        <v>16015</v>
      </c>
      <c r="O593" s="161" t="s">
        <v>15452</v>
      </c>
      <c r="P593" s="161" t="s">
        <v>16017</v>
      </c>
      <c r="Q593" s="161" t="s">
        <v>15453</v>
      </c>
      <c r="R593" s="161" t="s">
        <v>16018</v>
      </c>
    </row>
    <row r="594" spans="1:18">
      <c r="A594" s="161">
        <v>7</v>
      </c>
      <c r="B594" s="161">
        <v>10</v>
      </c>
      <c r="C594" s="161">
        <v>39</v>
      </c>
      <c r="D594" s="161" t="s">
        <v>3696</v>
      </c>
      <c r="E594" s="161" t="s">
        <v>2843</v>
      </c>
      <c r="F594" s="161" t="s">
        <v>3992</v>
      </c>
      <c r="G594" s="161" t="s">
        <v>1521</v>
      </c>
      <c r="H594" s="161" t="s">
        <v>116</v>
      </c>
      <c r="I594" s="161" t="s">
        <v>1630</v>
      </c>
      <c r="K594" s="161">
        <v>1</v>
      </c>
      <c r="L594" s="161" t="s">
        <v>4428</v>
      </c>
    </row>
    <row r="595" spans="1:18">
      <c r="A595" s="161">
        <v>7</v>
      </c>
      <c r="B595" s="161">
        <v>10</v>
      </c>
      <c r="C595" s="161">
        <v>40</v>
      </c>
      <c r="D595" s="161" t="s">
        <v>10293</v>
      </c>
      <c r="E595" s="161" t="s">
        <v>15447</v>
      </c>
      <c r="F595" s="161" t="s">
        <v>3992</v>
      </c>
      <c r="G595" s="161" t="s">
        <v>1521</v>
      </c>
      <c r="H595" s="161" t="s">
        <v>10297</v>
      </c>
      <c r="I595" s="161" t="s">
        <v>1630</v>
      </c>
      <c r="K595" s="161">
        <v>1</v>
      </c>
      <c r="L595" s="161" t="s">
        <v>15448</v>
      </c>
    </row>
    <row r="596" spans="1:18">
      <c r="A596" s="161">
        <v>7</v>
      </c>
      <c r="B596" s="161">
        <v>10</v>
      </c>
      <c r="C596" s="161">
        <v>41</v>
      </c>
      <c r="D596" s="161" t="s">
        <v>3696</v>
      </c>
      <c r="E596" s="161" t="s">
        <v>2844</v>
      </c>
      <c r="F596" s="161" t="s">
        <v>3992</v>
      </c>
      <c r="G596" s="161" t="s">
        <v>1521</v>
      </c>
      <c r="H596" s="161" t="s">
        <v>319</v>
      </c>
      <c r="K596" s="161">
        <v>1</v>
      </c>
      <c r="L596" s="161" t="s">
        <v>4429</v>
      </c>
    </row>
    <row r="597" spans="1:18">
      <c r="A597" s="161">
        <v>7</v>
      </c>
      <c r="B597" s="161">
        <v>10</v>
      </c>
      <c r="C597" s="161">
        <v>42</v>
      </c>
      <c r="D597" s="161" t="s">
        <v>10293</v>
      </c>
      <c r="E597" s="161" t="s">
        <v>15445</v>
      </c>
      <c r="F597" s="161" t="s">
        <v>3992</v>
      </c>
      <c r="G597" s="161" t="s">
        <v>1521</v>
      </c>
      <c r="H597" s="161" t="s">
        <v>10167</v>
      </c>
      <c r="K597" s="161">
        <v>1</v>
      </c>
      <c r="L597" s="161" t="s">
        <v>15446</v>
      </c>
    </row>
    <row r="598" spans="1:18">
      <c r="A598" s="161">
        <v>7</v>
      </c>
      <c r="B598" s="161">
        <v>11</v>
      </c>
      <c r="C598" s="161">
        <v>1</v>
      </c>
      <c r="D598" s="161" t="s">
        <v>3696</v>
      </c>
      <c r="E598" s="161" t="s">
        <v>2856</v>
      </c>
      <c r="F598" s="161" t="s">
        <v>3992</v>
      </c>
      <c r="G598" s="161" t="s">
        <v>1521</v>
      </c>
      <c r="H598" s="161" t="s">
        <v>1523</v>
      </c>
      <c r="I598" s="161" t="s">
        <v>1631</v>
      </c>
      <c r="K598" s="161">
        <v>1</v>
      </c>
      <c r="L598" s="164" t="s">
        <v>7618</v>
      </c>
    </row>
    <row r="599" spans="1:18">
      <c r="A599" s="161">
        <v>7</v>
      </c>
      <c r="B599" s="161">
        <v>11</v>
      </c>
      <c r="C599" s="161">
        <v>2</v>
      </c>
      <c r="D599" s="161" t="s">
        <v>10293</v>
      </c>
      <c r="E599" s="161" t="s">
        <v>15443</v>
      </c>
      <c r="F599" s="161" t="s">
        <v>3992</v>
      </c>
      <c r="G599" s="161" t="s">
        <v>1521</v>
      </c>
      <c r="H599" s="161" t="s">
        <v>10370</v>
      </c>
      <c r="I599" s="161" t="s">
        <v>1630</v>
      </c>
      <c r="K599" s="161">
        <v>1</v>
      </c>
      <c r="L599" s="164" t="s">
        <v>15444</v>
      </c>
    </row>
    <row r="600" spans="1:18">
      <c r="A600" s="161">
        <v>7</v>
      </c>
      <c r="B600" s="161">
        <v>11</v>
      </c>
      <c r="C600" s="161">
        <v>3</v>
      </c>
      <c r="D600" s="161" t="s">
        <v>3696</v>
      </c>
      <c r="E600" s="161" t="s">
        <v>2857</v>
      </c>
      <c r="F600" s="161" t="s">
        <v>3992</v>
      </c>
      <c r="G600" s="161" t="s">
        <v>1521</v>
      </c>
      <c r="H600" s="162" t="s">
        <v>322</v>
      </c>
      <c r="I600" s="161" t="s">
        <v>1631</v>
      </c>
      <c r="K600" s="161">
        <v>1</v>
      </c>
      <c r="L600" s="161" t="s">
        <v>4430</v>
      </c>
    </row>
    <row r="601" spans="1:18">
      <c r="A601" s="161">
        <v>7</v>
      </c>
      <c r="B601" s="161">
        <v>11</v>
      </c>
      <c r="C601" s="161">
        <v>4</v>
      </c>
      <c r="D601" s="161" t="s">
        <v>10293</v>
      </c>
      <c r="E601" s="161" t="s">
        <v>15441</v>
      </c>
      <c r="F601" s="161" t="s">
        <v>3992</v>
      </c>
      <c r="G601" s="161" t="s">
        <v>1521</v>
      </c>
      <c r="H601" s="162" t="s">
        <v>10367</v>
      </c>
      <c r="I601" s="161" t="s">
        <v>1630</v>
      </c>
      <c r="K601" s="161">
        <v>1</v>
      </c>
      <c r="L601" s="161" t="s">
        <v>15442</v>
      </c>
    </row>
    <row r="602" spans="1:18">
      <c r="A602" s="161">
        <v>7</v>
      </c>
      <c r="B602" s="161">
        <v>11</v>
      </c>
      <c r="C602" s="161">
        <v>5</v>
      </c>
      <c r="D602" s="161" t="s">
        <v>3696</v>
      </c>
      <c r="E602" s="161" t="s">
        <v>3483</v>
      </c>
      <c r="F602" s="161" t="s">
        <v>3992</v>
      </c>
      <c r="G602" s="161" t="s">
        <v>1521</v>
      </c>
      <c r="H602" s="161" t="s">
        <v>1526</v>
      </c>
      <c r="I602" s="161" t="s">
        <v>1629</v>
      </c>
      <c r="K602" s="161">
        <v>1</v>
      </c>
      <c r="L602" s="161" t="s">
        <v>4431</v>
      </c>
      <c r="M602" s="161" t="s">
        <v>4432</v>
      </c>
      <c r="N602" s="161" t="s">
        <v>12</v>
      </c>
      <c r="O602" s="161" t="s">
        <v>4433</v>
      </c>
      <c r="P602" s="161" t="s">
        <v>11</v>
      </c>
      <c r="Q602" s="161" t="s">
        <v>4434</v>
      </c>
      <c r="R602" s="161" t="s">
        <v>364</v>
      </c>
    </row>
    <row r="603" spans="1:18">
      <c r="A603" s="161">
        <v>7</v>
      </c>
      <c r="B603" s="161">
        <v>11</v>
      </c>
      <c r="C603" s="161">
        <v>6</v>
      </c>
      <c r="D603" s="161" t="s">
        <v>10293</v>
      </c>
      <c r="E603" s="161" t="s">
        <v>15436</v>
      </c>
      <c r="F603" s="161" t="s">
        <v>3992</v>
      </c>
      <c r="G603" s="161" t="s">
        <v>1521</v>
      </c>
      <c r="H603" s="161" t="s">
        <v>10361</v>
      </c>
      <c r="I603" s="161" t="s">
        <v>1629</v>
      </c>
      <c r="K603" s="161">
        <v>1</v>
      </c>
      <c r="L603" s="161" t="s">
        <v>15437</v>
      </c>
      <c r="M603" s="161" t="s">
        <v>15438</v>
      </c>
      <c r="N603" s="161" t="s">
        <v>16015</v>
      </c>
      <c r="O603" s="161" t="s">
        <v>15439</v>
      </c>
      <c r="P603" s="161" t="s">
        <v>16017</v>
      </c>
      <c r="Q603" s="161" t="s">
        <v>15440</v>
      </c>
      <c r="R603" s="161" t="s">
        <v>16018</v>
      </c>
    </row>
    <row r="604" spans="1:18">
      <c r="A604" s="161">
        <v>7</v>
      </c>
      <c r="B604" s="161">
        <v>11</v>
      </c>
      <c r="C604" s="161">
        <v>7</v>
      </c>
      <c r="D604" s="161" t="s">
        <v>3696</v>
      </c>
      <c r="E604" s="161" t="s">
        <v>3484</v>
      </c>
      <c r="F604" s="161" t="s">
        <v>3992</v>
      </c>
      <c r="G604" s="161" t="s">
        <v>1521</v>
      </c>
      <c r="H604" s="161" t="s">
        <v>66</v>
      </c>
      <c r="I604" s="161" t="s">
        <v>1629</v>
      </c>
      <c r="K604" s="161">
        <v>1</v>
      </c>
      <c r="L604" s="161" t="s">
        <v>4435</v>
      </c>
      <c r="M604" s="161" t="s">
        <v>4436</v>
      </c>
      <c r="N604" s="161" t="s">
        <v>12</v>
      </c>
      <c r="O604" s="161" t="s">
        <v>4437</v>
      </c>
      <c r="P604" s="161" t="s">
        <v>11</v>
      </c>
      <c r="Q604" s="161" t="s">
        <v>4438</v>
      </c>
      <c r="R604" s="161" t="s">
        <v>364</v>
      </c>
    </row>
    <row r="605" spans="1:18">
      <c r="A605" s="161">
        <v>7</v>
      </c>
      <c r="B605" s="161">
        <v>11</v>
      </c>
      <c r="C605" s="161">
        <v>8</v>
      </c>
      <c r="D605" s="161" t="s">
        <v>10293</v>
      </c>
      <c r="E605" s="161" t="s">
        <v>15431</v>
      </c>
      <c r="F605" s="161" t="s">
        <v>3992</v>
      </c>
      <c r="G605" s="161" t="s">
        <v>1521</v>
      </c>
      <c r="H605" s="161" t="s">
        <v>10355</v>
      </c>
      <c r="I605" s="161" t="s">
        <v>1629</v>
      </c>
      <c r="K605" s="161">
        <v>1</v>
      </c>
      <c r="L605" s="161" t="s">
        <v>15432</v>
      </c>
      <c r="M605" s="161" t="s">
        <v>15433</v>
      </c>
      <c r="N605" s="161" t="s">
        <v>16015</v>
      </c>
      <c r="O605" s="161" t="s">
        <v>15434</v>
      </c>
      <c r="P605" s="161" t="s">
        <v>16017</v>
      </c>
      <c r="Q605" s="161" t="s">
        <v>15435</v>
      </c>
      <c r="R605" s="161" t="s">
        <v>16018</v>
      </c>
    </row>
    <row r="606" spans="1:18">
      <c r="A606" s="161">
        <v>7</v>
      </c>
      <c r="B606" s="161">
        <v>11</v>
      </c>
      <c r="C606" s="161">
        <v>9</v>
      </c>
      <c r="D606" s="161" t="s">
        <v>3696</v>
      </c>
      <c r="E606" s="161" t="s">
        <v>2858</v>
      </c>
      <c r="F606" s="161" t="s">
        <v>3992</v>
      </c>
      <c r="G606" s="161" t="s">
        <v>1521</v>
      </c>
      <c r="H606" s="161" t="s">
        <v>336</v>
      </c>
      <c r="K606" s="161">
        <v>1</v>
      </c>
      <c r="L606" s="161" t="s">
        <v>4439</v>
      </c>
    </row>
    <row r="607" spans="1:18">
      <c r="A607" s="161">
        <v>7</v>
      </c>
      <c r="B607" s="161">
        <v>11</v>
      </c>
      <c r="C607" s="161">
        <v>10</v>
      </c>
      <c r="D607" s="161" t="s">
        <v>10293</v>
      </c>
      <c r="E607" s="161" t="s">
        <v>15429</v>
      </c>
      <c r="F607" s="161" t="s">
        <v>3992</v>
      </c>
      <c r="G607" s="161" t="s">
        <v>1521</v>
      </c>
      <c r="H607" s="161" t="s">
        <v>10191</v>
      </c>
      <c r="K607" s="161">
        <v>1</v>
      </c>
      <c r="L607" s="161" t="s">
        <v>15430</v>
      </c>
    </row>
    <row r="608" spans="1:18">
      <c r="A608" s="161">
        <v>7</v>
      </c>
      <c r="B608" s="161">
        <v>11</v>
      </c>
      <c r="C608" s="161">
        <v>11</v>
      </c>
      <c r="D608" s="161" t="s">
        <v>3696</v>
      </c>
      <c r="E608" s="161" t="s">
        <v>7619</v>
      </c>
      <c r="F608" s="161" t="s">
        <v>3992</v>
      </c>
      <c r="G608" s="161" t="s">
        <v>1521</v>
      </c>
      <c r="H608" s="161" t="s">
        <v>337</v>
      </c>
      <c r="I608" s="161" t="s">
        <v>1628</v>
      </c>
      <c r="K608" s="161">
        <v>1</v>
      </c>
      <c r="L608" s="161" t="s">
        <v>4440</v>
      </c>
    </row>
    <row r="609" spans="1:18">
      <c r="A609" s="161">
        <v>7</v>
      </c>
      <c r="B609" s="161">
        <v>11</v>
      </c>
      <c r="C609" s="161">
        <v>12</v>
      </c>
      <c r="D609" s="161" t="s">
        <v>10293</v>
      </c>
      <c r="E609" s="161" t="s">
        <v>15427</v>
      </c>
      <c r="F609" s="161" t="s">
        <v>3992</v>
      </c>
      <c r="G609" s="161" t="s">
        <v>1521</v>
      </c>
      <c r="H609" s="161" t="s">
        <v>10350</v>
      </c>
      <c r="I609" s="161" t="s">
        <v>10137</v>
      </c>
      <c r="K609" s="161">
        <v>1</v>
      </c>
      <c r="L609" s="161" t="s">
        <v>15428</v>
      </c>
    </row>
    <row r="610" spans="1:18">
      <c r="A610" s="161">
        <v>7</v>
      </c>
      <c r="B610" s="161">
        <v>11</v>
      </c>
      <c r="C610" s="161">
        <v>13</v>
      </c>
      <c r="D610" s="161" t="s">
        <v>3696</v>
      </c>
      <c r="E610" s="161" t="s">
        <v>7620</v>
      </c>
      <c r="F610" s="161" t="s">
        <v>3992</v>
      </c>
      <c r="G610" s="161" t="s">
        <v>1521</v>
      </c>
      <c r="H610" s="161" t="s">
        <v>1535</v>
      </c>
      <c r="I610" s="161" t="s">
        <v>61</v>
      </c>
      <c r="K610" s="161">
        <v>1</v>
      </c>
      <c r="L610" s="161" t="s">
        <v>4441</v>
      </c>
    </row>
    <row r="611" spans="1:18">
      <c r="A611" s="161">
        <v>7</v>
      </c>
      <c r="B611" s="161">
        <v>11</v>
      </c>
      <c r="C611" s="161">
        <v>14</v>
      </c>
      <c r="D611" s="161" t="s">
        <v>10293</v>
      </c>
      <c r="E611" s="161" t="s">
        <v>15425</v>
      </c>
      <c r="F611" s="161" t="s">
        <v>3992</v>
      </c>
      <c r="G611" s="161" t="s">
        <v>1521</v>
      </c>
      <c r="H611" s="161" t="s">
        <v>10347</v>
      </c>
      <c r="I611" s="161" t="s">
        <v>10345</v>
      </c>
      <c r="K611" s="161">
        <v>1</v>
      </c>
      <c r="L611" s="161" t="s">
        <v>15426</v>
      </c>
    </row>
    <row r="612" spans="1:18">
      <c r="A612" s="161">
        <v>7</v>
      </c>
      <c r="B612" s="161">
        <v>11</v>
      </c>
      <c r="C612" s="161">
        <v>15</v>
      </c>
      <c r="D612" s="161" t="s">
        <v>3696</v>
      </c>
      <c r="E612" s="161" t="s">
        <v>7621</v>
      </c>
      <c r="F612" s="161" t="s">
        <v>3992</v>
      </c>
      <c r="G612" s="161" t="s">
        <v>1521</v>
      </c>
      <c r="H612" s="161" t="s">
        <v>1529</v>
      </c>
      <c r="I612" s="161" t="s">
        <v>15</v>
      </c>
      <c r="K612" s="161">
        <v>1</v>
      </c>
      <c r="L612" s="164" t="s">
        <v>7622</v>
      </c>
      <c r="M612" s="164" t="s">
        <v>7623</v>
      </c>
    </row>
    <row r="613" spans="1:18">
      <c r="A613" s="161">
        <v>7</v>
      </c>
      <c r="B613" s="161">
        <v>11</v>
      </c>
      <c r="C613" s="161">
        <v>16</v>
      </c>
      <c r="D613" s="161" t="s">
        <v>10293</v>
      </c>
      <c r="E613" s="161" t="s">
        <v>15422</v>
      </c>
      <c r="F613" s="161" t="s">
        <v>3992</v>
      </c>
      <c r="G613" s="161" t="s">
        <v>1521</v>
      </c>
      <c r="H613" s="161" t="s">
        <v>10342</v>
      </c>
      <c r="I613" s="161" t="s">
        <v>15</v>
      </c>
      <c r="K613" s="161">
        <v>1</v>
      </c>
      <c r="L613" s="164" t="s">
        <v>15423</v>
      </c>
      <c r="M613" s="164" t="s">
        <v>15424</v>
      </c>
    </row>
    <row r="614" spans="1:18">
      <c r="A614" s="161">
        <v>7</v>
      </c>
      <c r="B614" s="161">
        <v>11</v>
      </c>
      <c r="C614" s="161">
        <v>17</v>
      </c>
      <c r="D614" s="161" t="s">
        <v>3696</v>
      </c>
      <c r="E614" s="161" t="s">
        <v>7624</v>
      </c>
      <c r="F614" s="161" t="s">
        <v>3992</v>
      </c>
      <c r="G614" s="161" t="s">
        <v>1521</v>
      </c>
      <c r="H614" s="161" t="s">
        <v>1530</v>
      </c>
      <c r="K614" s="161">
        <v>1</v>
      </c>
      <c r="L614" s="164" t="s">
        <v>7625</v>
      </c>
    </row>
    <row r="615" spans="1:18">
      <c r="A615" s="161">
        <v>7</v>
      </c>
      <c r="B615" s="161">
        <v>11</v>
      </c>
      <c r="C615" s="161">
        <v>18</v>
      </c>
      <c r="D615" s="161" t="s">
        <v>10293</v>
      </c>
      <c r="E615" s="161" t="s">
        <v>15420</v>
      </c>
      <c r="F615" s="161" t="s">
        <v>3992</v>
      </c>
      <c r="G615" s="161" t="s">
        <v>1521</v>
      </c>
      <c r="H615" s="161" t="s">
        <v>10339</v>
      </c>
      <c r="K615" s="161">
        <v>1</v>
      </c>
      <c r="L615" s="164" t="s">
        <v>15421</v>
      </c>
    </row>
    <row r="616" spans="1:18">
      <c r="A616" s="161">
        <v>7</v>
      </c>
      <c r="B616" s="161">
        <v>11</v>
      </c>
      <c r="C616" s="161">
        <v>19</v>
      </c>
      <c r="D616" s="161" t="s">
        <v>3696</v>
      </c>
      <c r="E616" s="161" t="s">
        <v>7626</v>
      </c>
      <c r="F616" s="161" t="s">
        <v>3992</v>
      </c>
      <c r="G616" s="161" t="s">
        <v>1521</v>
      </c>
      <c r="H616" s="161" t="s">
        <v>1531</v>
      </c>
      <c r="K616" s="161">
        <v>1</v>
      </c>
      <c r="L616" s="164" t="s">
        <v>7627</v>
      </c>
    </row>
    <row r="617" spans="1:18">
      <c r="A617" s="161">
        <v>7</v>
      </c>
      <c r="B617" s="161">
        <v>11</v>
      </c>
      <c r="C617" s="161">
        <v>20</v>
      </c>
      <c r="D617" s="161" t="s">
        <v>10293</v>
      </c>
      <c r="E617" s="161" t="s">
        <v>15418</v>
      </c>
      <c r="F617" s="161" t="s">
        <v>3992</v>
      </c>
      <c r="G617" s="161" t="s">
        <v>1521</v>
      </c>
      <c r="H617" s="161" t="s">
        <v>10336</v>
      </c>
      <c r="K617" s="161">
        <v>1</v>
      </c>
      <c r="L617" s="164" t="s">
        <v>15419</v>
      </c>
    </row>
    <row r="618" spans="1:18">
      <c r="A618" s="161">
        <v>7</v>
      </c>
      <c r="B618" s="161">
        <v>11</v>
      </c>
      <c r="C618" s="161">
        <v>21</v>
      </c>
      <c r="D618" s="161" t="s">
        <v>3696</v>
      </c>
      <c r="E618" s="161" t="s">
        <v>7628</v>
      </c>
      <c r="F618" s="161" t="s">
        <v>3992</v>
      </c>
      <c r="G618" s="161" t="s">
        <v>1521</v>
      </c>
      <c r="H618" s="161" t="s">
        <v>1532</v>
      </c>
      <c r="K618" s="161">
        <v>1</v>
      </c>
      <c r="L618" s="164" t="s">
        <v>7629</v>
      </c>
    </row>
    <row r="619" spans="1:18">
      <c r="A619" s="161">
        <v>7</v>
      </c>
      <c r="B619" s="161">
        <v>11</v>
      </c>
      <c r="C619" s="161">
        <v>22</v>
      </c>
      <c r="D619" s="161" t="s">
        <v>10293</v>
      </c>
      <c r="E619" s="161" t="s">
        <v>15416</v>
      </c>
      <c r="F619" s="161" t="s">
        <v>3992</v>
      </c>
      <c r="G619" s="161" t="s">
        <v>1521</v>
      </c>
      <c r="H619" s="161" t="s">
        <v>10333</v>
      </c>
      <c r="K619" s="161">
        <v>1</v>
      </c>
      <c r="L619" s="164" t="s">
        <v>15417</v>
      </c>
    </row>
    <row r="620" spans="1:18">
      <c r="A620" s="161">
        <v>7</v>
      </c>
      <c r="B620" s="161">
        <v>11</v>
      </c>
      <c r="C620" s="161">
        <v>23</v>
      </c>
      <c r="D620" s="161" t="s">
        <v>3696</v>
      </c>
      <c r="E620" s="161" t="s">
        <v>7630</v>
      </c>
      <c r="F620" s="161" t="s">
        <v>3992</v>
      </c>
      <c r="G620" s="161" t="s">
        <v>1521</v>
      </c>
      <c r="H620" s="161" t="s">
        <v>1533</v>
      </c>
      <c r="K620" s="161">
        <v>1</v>
      </c>
      <c r="L620" s="164" t="s">
        <v>7631</v>
      </c>
    </row>
    <row r="621" spans="1:18">
      <c r="A621" s="161">
        <v>7</v>
      </c>
      <c r="B621" s="161">
        <v>11</v>
      </c>
      <c r="C621" s="161">
        <v>24</v>
      </c>
      <c r="D621" s="161" t="s">
        <v>10293</v>
      </c>
      <c r="E621" s="161" t="s">
        <v>15414</v>
      </c>
      <c r="F621" s="161" t="s">
        <v>3992</v>
      </c>
      <c r="G621" s="161" t="s">
        <v>1521</v>
      </c>
      <c r="H621" s="161" t="s">
        <v>10330</v>
      </c>
      <c r="K621" s="161">
        <v>1</v>
      </c>
      <c r="L621" s="164" t="s">
        <v>15415</v>
      </c>
    </row>
    <row r="622" spans="1:18">
      <c r="A622" s="161">
        <v>7</v>
      </c>
      <c r="B622" s="161">
        <v>11</v>
      </c>
      <c r="C622" s="161">
        <v>25</v>
      </c>
      <c r="D622" s="161" t="s">
        <v>3696</v>
      </c>
      <c r="E622" s="161" t="s">
        <v>7632</v>
      </c>
      <c r="F622" s="161" t="s">
        <v>3992</v>
      </c>
      <c r="G622" s="161" t="s">
        <v>1521</v>
      </c>
      <c r="H622" s="161" t="s">
        <v>1534</v>
      </c>
      <c r="K622" s="161">
        <v>1</v>
      </c>
      <c r="L622" s="164" t="s">
        <v>7633</v>
      </c>
    </row>
    <row r="623" spans="1:18">
      <c r="A623" s="161">
        <v>7</v>
      </c>
      <c r="B623" s="161">
        <v>11</v>
      </c>
      <c r="C623" s="161">
        <v>26</v>
      </c>
      <c r="D623" s="161" t="s">
        <v>10293</v>
      </c>
      <c r="E623" s="161" t="s">
        <v>15412</v>
      </c>
      <c r="F623" s="161" t="s">
        <v>3992</v>
      </c>
      <c r="G623" s="161" t="s">
        <v>1521</v>
      </c>
      <c r="H623" s="161" t="s">
        <v>10327</v>
      </c>
      <c r="K623" s="161">
        <v>1</v>
      </c>
      <c r="L623" s="164" t="s">
        <v>15413</v>
      </c>
    </row>
    <row r="624" spans="1:18">
      <c r="A624" s="161">
        <v>7</v>
      </c>
      <c r="B624" s="161">
        <v>11</v>
      </c>
      <c r="C624" s="161">
        <v>27</v>
      </c>
      <c r="D624" s="161" t="s">
        <v>3696</v>
      </c>
      <c r="E624" s="161" t="s">
        <v>3485</v>
      </c>
      <c r="F624" s="161" t="s">
        <v>3992</v>
      </c>
      <c r="G624" s="161" t="s">
        <v>1521</v>
      </c>
      <c r="H624" s="162" t="s">
        <v>326</v>
      </c>
      <c r="I624" s="161" t="s">
        <v>1629</v>
      </c>
      <c r="K624" s="161">
        <v>1</v>
      </c>
      <c r="L624" s="161" t="s">
        <v>4442</v>
      </c>
      <c r="M624" s="161" t="s">
        <v>4443</v>
      </c>
      <c r="N624" s="161" t="s">
        <v>12</v>
      </c>
      <c r="O624" s="161" t="s">
        <v>4444</v>
      </c>
      <c r="P624" s="161" t="s">
        <v>11</v>
      </c>
      <c r="Q624" s="161" t="s">
        <v>4445</v>
      </c>
      <c r="R624" s="161" t="s">
        <v>364</v>
      </c>
    </row>
    <row r="625" spans="1:18">
      <c r="A625" s="161">
        <v>7</v>
      </c>
      <c r="B625" s="161">
        <v>11</v>
      </c>
      <c r="C625" s="161">
        <v>28</v>
      </c>
      <c r="D625" s="161" t="s">
        <v>10293</v>
      </c>
      <c r="E625" s="161" t="s">
        <v>15407</v>
      </c>
      <c r="F625" s="161" t="s">
        <v>3992</v>
      </c>
      <c r="G625" s="161" t="s">
        <v>1521</v>
      </c>
      <c r="H625" s="162" t="s">
        <v>10321</v>
      </c>
      <c r="I625" s="161" t="s">
        <v>1629</v>
      </c>
      <c r="K625" s="161">
        <v>1</v>
      </c>
      <c r="L625" s="161" t="s">
        <v>15408</v>
      </c>
      <c r="M625" s="161" t="s">
        <v>15409</v>
      </c>
      <c r="N625" s="161" t="s">
        <v>16015</v>
      </c>
      <c r="O625" s="161" t="s">
        <v>15410</v>
      </c>
      <c r="P625" s="161" t="s">
        <v>16017</v>
      </c>
      <c r="Q625" s="161" t="s">
        <v>15411</v>
      </c>
      <c r="R625" s="161" t="s">
        <v>16018</v>
      </c>
    </row>
    <row r="626" spans="1:18">
      <c r="A626" s="161">
        <v>7</v>
      </c>
      <c r="B626" s="161">
        <v>11</v>
      </c>
      <c r="C626" s="161">
        <v>29</v>
      </c>
      <c r="D626" s="161" t="s">
        <v>3696</v>
      </c>
      <c r="E626" s="161" t="s">
        <v>3617</v>
      </c>
      <c r="F626" s="161" t="s">
        <v>3992</v>
      </c>
      <c r="G626" s="161" t="s">
        <v>1521</v>
      </c>
      <c r="H626" s="161" t="s">
        <v>1524</v>
      </c>
      <c r="I626" s="161" t="s">
        <v>3991</v>
      </c>
      <c r="K626" s="161">
        <v>1</v>
      </c>
      <c r="L626" s="161" t="s">
        <v>4446</v>
      </c>
      <c r="M626" s="161" t="s">
        <v>4447</v>
      </c>
      <c r="N626" s="161" t="s">
        <v>388</v>
      </c>
      <c r="O626" s="161" t="s">
        <v>4448</v>
      </c>
    </row>
    <row r="627" spans="1:18">
      <c r="A627" s="161">
        <v>7</v>
      </c>
      <c r="B627" s="161">
        <v>11</v>
      </c>
      <c r="C627" s="161">
        <v>30</v>
      </c>
      <c r="D627" s="161" t="s">
        <v>10293</v>
      </c>
      <c r="E627" s="161" t="s">
        <v>15403</v>
      </c>
      <c r="F627" s="161" t="s">
        <v>3992</v>
      </c>
      <c r="G627" s="161" t="s">
        <v>1521</v>
      </c>
      <c r="H627" s="161" t="s">
        <v>10316</v>
      </c>
      <c r="I627" s="161" t="s">
        <v>10314</v>
      </c>
      <c r="K627" s="161">
        <v>1</v>
      </c>
      <c r="L627" s="161" t="s">
        <v>15404</v>
      </c>
      <c r="M627" s="161" t="s">
        <v>15405</v>
      </c>
      <c r="N627" s="161" t="s">
        <v>16016</v>
      </c>
      <c r="O627" s="161" t="s">
        <v>15406</v>
      </c>
    </row>
    <row r="628" spans="1:18">
      <c r="A628" s="161">
        <v>7</v>
      </c>
      <c r="B628" s="161">
        <v>11</v>
      </c>
      <c r="C628" s="161">
        <v>31</v>
      </c>
      <c r="D628" s="161" t="s">
        <v>3696</v>
      </c>
      <c r="E628" s="161" t="s">
        <v>7634</v>
      </c>
      <c r="F628" s="161" t="s">
        <v>3992</v>
      </c>
      <c r="G628" s="161" t="s">
        <v>1521</v>
      </c>
      <c r="H628" s="161" t="s">
        <v>323</v>
      </c>
      <c r="K628" s="161">
        <v>1</v>
      </c>
      <c r="L628" s="161" t="s">
        <v>6737</v>
      </c>
    </row>
    <row r="629" spans="1:18">
      <c r="A629" s="161">
        <v>7</v>
      </c>
      <c r="B629" s="161">
        <v>11</v>
      </c>
      <c r="C629" s="161">
        <v>32</v>
      </c>
      <c r="D629" s="161" t="s">
        <v>10293</v>
      </c>
      <c r="E629" s="161" t="s">
        <v>15401</v>
      </c>
      <c r="F629" s="161" t="s">
        <v>3992</v>
      </c>
      <c r="G629" s="161" t="s">
        <v>1521</v>
      </c>
      <c r="H629" s="161" t="s">
        <v>10312</v>
      </c>
      <c r="K629" s="161">
        <v>1</v>
      </c>
      <c r="L629" s="161" t="s">
        <v>15402</v>
      </c>
    </row>
    <row r="630" spans="1:18">
      <c r="A630" s="161">
        <v>7</v>
      </c>
      <c r="B630" s="161">
        <v>11</v>
      </c>
      <c r="C630" s="161">
        <v>33</v>
      </c>
      <c r="D630" s="161" t="s">
        <v>3696</v>
      </c>
      <c r="E630" s="161" t="s">
        <v>7635</v>
      </c>
      <c r="F630" s="161" t="s">
        <v>3992</v>
      </c>
      <c r="G630" s="161" t="s">
        <v>1521</v>
      </c>
      <c r="H630" s="161" t="s">
        <v>324</v>
      </c>
      <c r="K630" s="161">
        <v>1</v>
      </c>
      <c r="L630" s="161" t="s">
        <v>6738</v>
      </c>
    </row>
    <row r="631" spans="1:18">
      <c r="A631" s="161">
        <v>7</v>
      </c>
      <c r="B631" s="161">
        <v>11</v>
      </c>
      <c r="C631" s="161">
        <v>34</v>
      </c>
      <c r="D631" s="161" t="s">
        <v>10293</v>
      </c>
      <c r="E631" s="161" t="s">
        <v>15399</v>
      </c>
      <c r="F631" s="161" t="s">
        <v>3992</v>
      </c>
      <c r="G631" s="161" t="s">
        <v>1521</v>
      </c>
      <c r="H631" s="161" t="s">
        <v>10309</v>
      </c>
      <c r="K631" s="161">
        <v>1</v>
      </c>
      <c r="L631" s="161" t="s">
        <v>15400</v>
      </c>
    </row>
    <row r="632" spans="1:18">
      <c r="A632" s="161">
        <v>7</v>
      </c>
      <c r="B632" s="161">
        <v>11</v>
      </c>
      <c r="C632" s="161">
        <v>35</v>
      </c>
      <c r="D632" s="161" t="s">
        <v>3696</v>
      </c>
      <c r="E632" s="161" t="s">
        <v>7636</v>
      </c>
      <c r="F632" s="161" t="s">
        <v>3992</v>
      </c>
      <c r="G632" s="161" t="s">
        <v>1521</v>
      </c>
      <c r="H632" s="161" t="s">
        <v>325</v>
      </c>
      <c r="K632" s="161">
        <v>1</v>
      </c>
      <c r="L632" s="161" t="s">
        <v>6739</v>
      </c>
    </row>
    <row r="633" spans="1:18">
      <c r="A633" s="161">
        <v>7</v>
      </c>
      <c r="B633" s="161">
        <v>11</v>
      </c>
      <c r="C633" s="161">
        <v>36</v>
      </c>
      <c r="D633" s="161" t="s">
        <v>10293</v>
      </c>
      <c r="E633" s="161" t="s">
        <v>15397</v>
      </c>
      <c r="F633" s="161" t="s">
        <v>3992</v>
      </c>
      <c r="G633" s="161" t="s">
        <v>1521</v>
      </c>
      <c r="H633" s="161" t="s">
        <v>10306</v>
      </c>
      <c r="K633" s="161">
        <v>1</v>
      </c>
      <c r="L633" s="161" t="s">
        <v>15398</v>
      </c>
    </row>
    <row r="634" spans="1:18">
      <c r="A634" s="161">
        <v>7</v>
      </c>
      <c r="B634" s="161">
        <v>11</v>
      </c>
      <c r="C634" s="161">
        <v>37</v>
      </c>
      <c r="D634" s="161" t="s">
        <v>3696</v>
      </c>
      <c r="E634" s="161" t="s">
        <v>3486</v>
      </c>
      <c r="F634" s="161" t="s">
        <v>3992</v>
      </c>
      <c r="G634" s="161" t="s">
        <v>1521</v>
      </c>
      <c r="H634" s="161" t="s">
        <v>1536</v>
      </c>
      <c r="I634" s="161" t="s">
        <v>1629</v>
      </c>
      <c r="K634" s="161">
        <v>1</v>
      </c>
      <c r="L634" s="161" t="s">
        <v>4449</v>
      </c>
      <c r="M634" s="161" t="s">
        <v>4450</v>
      </c>
      <c r="N634" s="161" t="s">
        <v>12</v>
      </c>
      <c r="O634" s="161" t="s">
        <v>4451</v>
      </c>
      <c r="P634" s="161" t="s">
        <v>11</v>
      </c>
      <c r="Q634" s="161" t="s">
        <v>4452</v>
      </c>
      <c r="R634" s="161" t="s">
        <v>364</v>
      </c>
    </row>
    <row r="635" spans="1:18">
      <c r="A635" s="161">
        <v>7</v>
      </c>
      <c r="B635" s="161">
        <v>11</v>
      </c>
      <c r="C635" s="161">
        <v>38</v>
      </c>
      <c r="D635" s="161" t="s">
        <v>10293</v>
      </c>
      <c r="E635" s="161" t="s">
        <v>15392</v>
      </c>
      <c r="F635" s="161" t="s">
        <v>3992</v>
      </c>
      <c r="G635" s="161" t="s">
        <v>1521</v>
      </c>
      <c r="H635" s="161" t="s">
        <v>10300</v>
      </c>
      <c r="I635" s="161" t="s">
        <v>1629</v>
      </c>
      <c r="K635" s="161">
        <v>1</v>
      </c>
      <c r="L635" s="161" t="s">
        <v>15393</v>
      </c>
      <c r="M635" s="161" t="s">
        <v>15394</v>
      </c>
      <c r="N635" s="161" t="s">
        <v>16015</v>
      </c>
      <c r="O635" s="161" t="s">
        <v>15395</v>
      </c>
      <c r="P635" s="161" t="s">
        <v>16017</v>
      </c>
      <c r="Q635" s="161" t="s">
        <v>15396</v>
      </c>
      <c r="R635" s="161" t="s">
        <v>16018</v>
      </c>
    </row>
    <row r="636" spans="1:18">
      <c r="A636" s="161">
        <v>7</v>
      </c>
      <c r="B636" s="161">
        <v>11</v>
      </c>
      <c r="C636" s="161">
        <v>39</v>
      </c>
      <c r="D636" s="161" t="s">
        <v>3696</v>
      </c>
      <c r="E636" s="161" t="s">
        <v>2869</v>
      </c>
      <c r="F636" s="161" t="s">
        <v>3992</v>
      </c>
      <c r="G636" s="161" t="s">
        <v>1521</v>
      </c>
      <c r="H636" s="161" t="s">
        <v>116</v>
      </c>
      <c r="I636" s="161" t="s">
        <v>1630</v>
      </c>
      <c r="K636" s="161">
        <v>1</v>
      </c>
      <c r="L636" s="161" t="s">
        <v>4453</v>
      </c>
    </row>
    <row r="637" spans="1:18">
      <c r="A637" s="161">
        <v>7</v>
      </c>
      <c r="B637" s="161">
        <v>11</v>
      </c>
      <c r="C637" s="161">
        <v>40</v>
      </c>
      <c r="D637" s="161" t="s">
        <v>10293</v>
      </c>
      <c r="E637" s="161" t="s">
        <v>15390</v>
      </c>
      <c r="F637" s="161" t="s">
        <v>3992</v>
      </c>
      <c r="G637" s="161" t="s">
        <v>1521</v>
      </c>
      <c r="H637" s="161" t="s">
        <v>10297</v>
      </c>
      <c r="I637" s="161" t="s">
        <v>1630</v>
      </c>
      <c r="K637" s="161">
        <v>1</v>
      </c>
      <c r="L637" s="161" t="s">
        <v>15391</v>
      </c>
    </row>
    <row r="638" spans="1:18">
      <c r="A638" s="161">
        <v>7</v>
      </c>
      <c r="B638" s="161">
        <v>11</v>
      </c>
      <c r="C638" s="161">
        <v>41</v>
      </c>
      <c r="D638" s="161" t="s">
        <v>3696</v>
      </c>
      <c r="E638" s="161" t="s">
        <v>2870</v>
      </c>
      <c r="F638" s="161" t="s">
        <v>3992</v>
      </c>
      <c r="G638" s="161" t="s">
        <v>1521</v>
      </c>
      <c r="H638" s="161" t="s">
        <v>319</v>
      </c>
      <c r="K638" s="161">
        <v>1</v>
      </c>
      <c r="L638" s="161" t="s">
        <v>4454</v>
      </c>
    </row>
    <row r="639" spans="1:18">
      <c r="A639" s="161">
        <v>7</v>
      </c>
      <c r="B639" s="161">
        <v>11</v>
      </c>
      <c r="C639" s="161">
        <v>42</v>
      </c>
      <c r="D639" s="161" t="s">
        <v>10293</v>
      </c>
      <c r="E639" s="161" t="s">
        <v>15388</v>
      </c>
      <c r="F639" s="161" t="s">
        <v>3992</v>
      </c>
      <c r="G639" s="161" t="s">
        <v>1521</v>
      </c>
      <c r="H639" s="161" t="s">
        <v>10167</v>
      </c>
      <c r="K639" s="161">
        <v>1</v>
      </c>
      <c r="L639" s="161" t="s">
        <v>15389</v>
      </c>
    </row>
    <row r="640" spans="1:18">
      <c r="A640" s="161">
        <v>7</v>
      </c>
      <c r="B640" s="161">
        <v>12</v>
      </c>
      <c r="C640" s="161">
        <v>1</v>
      </c>
      <c r="D640" s="161" t="s">
        <v>3696</v>
      </c>
      <c r="E640" s="161" t="s">
        <v>2882</v>
      </c>
      <c r="F640" s="161" t="s">
        <v>3992</v>
      </c>
      <c r="G640" s="161" t="s">
        <v>1521</v>
      </c>
      <c r="H640" s="161" t="s">
        <v>1523</v>
      </c>
      <c r="I640" s="161" t="s">
        <v>1631</v>
      </c>
      <c r="K640" s="161">
        <v>1</v>
      </c>
      <c r="L640" s="164" t="s">
        <v>7637</v>
      </c>
    </row>
    <row r="641" spans="1:18">
      <c r="A641" s="161">
        <v>7</v>
      </c>
      <c r="B641" s="161">
        <v>12</v>
      </c>
      <c r="C641" s="161">
        <v>2</v>
      </c>
      <c r="D641" s="161" t="s">
        <v>10293</v>
      </c>
      <c r="E641" s="161" t="s">
        <v>15386</v>
      </c>
      <c r="F641" s="161" t="s">
        <v>3992</v>
      </c>
      <c r="G641" s="161" t="s">
        <v>1521</v>
      </c>
      <c r="H641" s="161" t="s">
        <v>10370</v>
      </c>
      <c r="I641" s="161" t="s">
        <v>1630</v>
      </c>
      <c r="K641" s="161">
        <v>1</v>
      </c>
      <c r="L641" s="164" t="s">
        <v>15387</v>
      </c>
    </row>
    <row r="642" spans="1:18">
      <c r="A642" s="161">
        <v>7</v>
      </c>
      <c r="B642" s="161">
        <v>12</v>
      </c>
      <c r="C642" s="161">
        <v>3</v>
      </c>
      <c r="D642" s="161" t="s">
        <v>3696</v>
      </c>
      <c r="E642" s="161" t="s">
        <v>2883</v>
      </c>
      <c r="F642" s="161" t="s">
        <v>3992</v>
      </c>
      <c r="G642" s="161" t="s">
        <v>1521</v>
      </c>
      <c r="H642" s="162" t="s">
        <v>322</v>
      </c>
      <c r="I642" s="161" t="s">
        <v>1631</v>
      </c>
      <c r="K642" s="161">
        <v>1</v>
      </c>
      <c r="L642" s="161" t="s">
        <v>4633</v>
      </c>
    </row>
    <row r="643" spans="1:18">
      <c r="A643" s="161">
        <v>7</v>
      </c>
      <c r="B643" s="161">
        <v>12</v>
      </c>
      <c r="C643" s="161">
        <v>4</v>
      </c>
      <c r="D643" s="161" t="s">
        <v>10293</v>
      </c>
      <c r="E643" s="161" t="s">
        <v>15384</v>
      </c>
      <c r="F643" s="161" t="s">
        <v>3992</v>
      </c>
      <c r="G643" s="161" t="s">
        <v>1521</v>
      </c>
      <c r="H643" s="162" t="s">
        <v>10367</v>
      </c>
      <c r="I643" s="161" t="s">
        <v>1630</v>
      </c>
      <c r="K643" s="161">
        <v>1</v>
      </c>
      <c r="L643" s="161" t="s">
        <v>15385</v>
      </c>
    </row>
    <row r="644" spans="1:18">
      <c r="A644" s="161">
        <v>7</v>
      </c>
      <c r="B644" s="161">
        <v>12</v>
      </c>
      <c r="C644" s="161">
        <v>5</v>
      </c>
      <c r="D644" s="161" t="s">
        <v>3696</v>
      </c>
      <c r="E644" s="161" t="s">
        <v>3489</v>
      </c>
      <c r="F644" s="161" t="s">
        <v>3992</v>
      </c>
      <c r="G644" s="161" t="s">
        <v>1521</v>
      </c>
      <c r="H644" s="161" t="s">
        <v>1526</v>
      </c>
      <c r="I644" s="161" t="s">
        <v>1629</v>
      </c>
      <c r="K644" s="161">
        <v>1</v>
      </c>
      <c r="L644" s="161" t="s">
        <v>4634</v>
      </c>
      <c r="M644" s="161" t="s">
        <v>4635</v>
      </c>
      <c r="N644" s="161" t="s">
        <v>12</v>
      </c>
      <c r="O644" s="161" t="s">
        <v>4636</v>
      </c>
      <c r="P644" s="161" t="s">
        <v>11</v>
      </c>
      <c r="Q644" s="161" t="s">
        <v>4637</v>
      </c>
      <c r="R644" s="161" t="s">
        <v>364</v>
      </c>
    </row>
    <row r="645" spans="1:18">
      <c r="A645" s="161">
        <v>7</v>
      </c>
      <c r="B645" s="161">
        <v>12</v>
      </c>
      <c r="C645" s="161">
        <v>6</v>
      </c>
      <c r="D645" s="161" t="s">
        <v>10293</v>
      </c>
      <c r="E645" s="161" t="s">
        <v>15379</v>
      </c>
      <c r="F645" s="161" t="s">
        <v>3992</v>
      </c>
      <c r="G645" s="161" t="s">
        <v>1521</v>
      </c>
      <c r="H645" s="161" t="s">
        <v>10361</v>
      </c>
      <c r="I645" s="161" t="s">
        <v>1629</v>
      </c>
      <c r="K645" s="161">
        <v>1</v>
      </c>
      <c r="L645" s="161" t="s">
        <v>15380</v>
      </c>
      <c r="M645" s="161" t="s">
        <v>15381</v>
      </c>
      <c r="N645" s="161" t="s">
        <v>16015</v>
      </c>
      <c r="O645" s="161" t="s">
        <v>15382</v>
      </c>
      <c r="P645" s="161" t="s">
        <v>16017</v>
      </c>
      <c r="Q645" s="161" t="s">
        <v>15383</v>
      </c>
      <c r="R645" s="161" t="s">
        <v>16018</v>
      </c>
    </row>
    <row r="646" spans="1:18">
      <c r="A646" s="161">
        <v>7</v>
      </c>
      <c r="B646" s="161">
        <v>12</v>
      </c>
      <c r="C646" s="161">
        <v>7</v>
      </c>
      <c r="D646" s="161" t="s">
        <v>3696</v>
      </c>
      <c r="E646" s="161" t="s">
        <v>3490</v>
      </c>
      <c r="F646" s="161" t="s">
        <v>3992</v>
      </c>
      <c r="G646" s="161" t="s">
        <v>1521</v>
      </c>
      <c r="H646" s="161" t="s">
        <v>66</v>
      </c>
      <c r="I646" s="161" t="s">
        <v>1629</v>
      </c>
      <c r="K646" s="161">
        <v>1</v>
      </c>
      <c r="L646" s="161" t="s">
        <v>4638</v>
      </c>
      <c r="M646" s="161" t="s">
        <v>4639</v>
      </c>
      <c r="N646" s="161" t="s">
        <v>12</v>
      </c>
      <c r="O646" s="161" t="s">
        <v>4640</v>
      </c>
      <c r="P646" s="161" t="s">
        <v>11</v>
      </c>
      <c r="Q646" s="161" t="s">
        <v>4641</v>
      </c>
      <c r="R646" s="161" t="s">
        <v>364</v>
      </c>
    </row>
    <row r="647" spans="1:18">
      <c r="A647" s="161">
        <v>7</v>
      </c>
      <c r="B647" s="161">
        <v>12</v>
      </c>
      <c r="C647" s="161">
        <v>8</v>
      </c>
      <c r="D647" s="161" t="s">
        <v>10293</v>
      </c>
      <c r="E647" s="161" t="s">
        <v>15374</v>
      </c>
      <c r="F647" s="161" t="s">
        <v>3992</v>
      </c>
      <c r="G647" s="161" t="s">
        <v>1521</v>
      </c>
      <c r="H647" s="161" t="s">
        <v>10355</v>
      </c>
      <c r="I647" s="161" t="s">
        <v>1629</v>
      </c>
      <c r="K647" s="161">
        <v>1</v>
      </c>
      <c r="L647" s="161" t="s">
        <v>15375</v>
      </c>
      <c r="M647" s="161" t="s">
        <v>15376</v>
      </c>
      <c r="N647" s="161" t="s">
        <v>16015</v>
      </c>
      <c r="O647" s="161" t="s">
        <v>15377</v>
      </c>
      <c r="P647" s="161" t="s">
        <v>16017</v>
      </c>
      <c r="Q647" s="161" t="s">
        <v>15378</v>
      </c>
      <c r="R647" s="161" t="s">
        <v>16018</v>
      </c>
    </row>
    <row r="648" spans="1:18">
      <c r="A648" s="161">
        <v>7</v>
      </c>
      <c r="B648" s="161">
        <v>12</v>
      </c>
      <c r="C648" s="161">
        <v>9</v>
      </c>
      <c r="D648" s="161" t="s">
        <v>3696</v>
      </c>
      <c r="E648" s="161" t="s">
        <v>2884</v>
      </c>
      <c r="F648" s="161" t="s">
        <v>3992</v>
      </c>
      <c r="G648" s="161" t="s">
        <v>1521</v>
      </c>
      <c r="H648" s="161" t="s">
        <v>336</v>
      </c>
      <c r="K648" s="161">
        <v>1</v>
      </c>
      <c r="L648" s="161" t="s">
        <v>4642</v>
      </c>
    </row>
    <row r="649" spans="1:18">
      <c r="A649" s="161">
        <v>7</v>
      </c>
      <c r="B649" s="161">
        <v>12</v>
      </c>
      <c r="C649" s="161">
        <v>10</v>
      </c>
      <c r="D649" s="161" t="s">
        <v>10293</v>
      </c>
      <c r="E649" s="161" t="s">
        <v>15372</v>
      </c>
      <c r="F649" s="161" t="s">
        <v>3992</v>
      </c>
      <c r="G649" s="161" t="s">
        <v>1521</v>
      </c>
      <c r="H649" s="161" t="s">
        <v>10191</v>
      </c>
      <c r="K649" s="161">
        <v>1</v>
      </c>
      <c r="L649" s="161" t="s">
        <v>15373</v>
      </c>
    </row>
    <row r="650" spans="1:18">
      <c r="A650" s="161">
        <v>7</v>
      </c>
      <c r="B650" s="161">
        <v>12</v>
      </c>
      <c r="C650" s="161">
        <v>11</v>
      </c>
      <c r="D650" s="161" t="s">
        <v>3696</v>
      </c>
      <c r="E650" s="161" t="s">
        <v>7638</v>
      </c>
      <c r="F650" s="161" t="s">
        <v>3992</v>
      </c>
      <c r="G650" s="161" t="s">
        <v>1521</v>
      </c>
      <c r="H650" s="161" t="s">
        <v>337</v>
      </c>
      <c r="I650" s="161" t="s">
        <v>1628</v>
      </c>
      <c r="K650" s="161">
        <v>1</v>
      </c>
      <c r="L650" s="161" t="s">
        <v>4643</v>
      </c>
    </row>
    <row r="651" spans="1:18">
      <c r="A651" s="161">
        <v>7</v>
      </c>
      <c r="B651" s="161">
        <v>12</v>
      </c>
      <c r="C651" s="161">
        <v>12</v>
      </c>
      <c r="D651" s="161" t="s">
        <v>10293</v>
      </c>
      <c r="E651" s="161" t="s">
        <v>15370</v>
      </c>
      <c r="F651" s="161" t="s">
        <v>3992</v>
      </c>
      <c r="G651" s="161" t="s">
        <v>1521</v>
      </c>
      <c r="H651" s="161" t="s">
        <v>10350</v>
      </c>
      <c r="I651" s="161" t="s">
        <v>10137</v>
      </c>
      <c r="K651" s="161">
        <v>1</v>
      </c>
      <c r="L651" s="161" t="s">
        <v>15371</v>
      </c>
    </row>
    <row r="652" spans="1:18">
      <c r="A652" s="161">
        <v>7</v>
      </c>
      <c r="B652" s="161">
        <v>12</v>
      </c>
      <c r="C652" s="161">
        <v>13</v>
      </c>
      <c r="D652" s="161" t="s">
        <v>3696</v>
      </c>
      <c r="E652" s="161" t="s">
        <v>7639</v>
      </c>
      <c r="F652" s="161" t="s">
        <v>3992</v>
      </c>
      <c r="G652" s="161" t="s">
        <v>1521</v>
      </c>
      <c r="H652" s="161" t="s">
        <v>1535</v>
      </c>
      <c r="I652" s="161" t="s">
        <v>61</v>
      </c>
      <c r="K652" s="161">
        <v>1</v>
      </c>
      <c r="L652" s="161" t="s">
        <v>4644</v>
      </c>
    </row>
    <row r="653" spans="1:18">
      <c r="A653" s="161">
        <v>7</v>
      </c>
      <c r="B653" s="161">
        <v>12</v>
      </c>
      <c r="C653" s="161">
        <v>14</v>
      </c>
      <c r="D653" s="161" t="s">
        <v>10293</v>
      </c>
      <c r="E653" s="161" t="s">
        <v>15368</v>
      </c>
      <c r="F653" s="161" t="s">
        <v>3992</v>
      </c>
      <c r="G653" s="161" t="s">
        <v>1521</v>
      </c>
      <c r="H653" s="161" t="s">
        <v>10347</v>
      </c>
      <c r="I653" s="161" t="s">
        <v>10345</v>
      </c>
      <c r="K653" s="161">
        <v>1</v>
      </c>
      <c r="L653" s="161" t="s">
        <v>15369</v>
      </c>
    </row>
    <row r="654" spans="1:18">
      <c r="A654" s="161">
        <v>7</v>
      </c>
      <c r="B654" s="161">
        <v>12</v>
      </c>
      <c r="C654" s="161">
        <v>15</v>
      </c>
      <c r="D654" s="161" t="s">
        <v>3696</v>
      </c>
      <c r="E654" s="161" t="s">
        <v>7640</v>
      </c>
      <c r="F654" s="161" t="s">
        <v>3992</v>
      </c>
      <c r="G654" s="161" t="s">
        <v>1521</v>
      </c>
      <c r="H654" s="161" t="s">
        <v>1529</v>
      </c>
      <c r="I654" s="161" t="s">
        <v>15</v>
      </c>
      <c r="K654" s="161">
        <v>1</v>
      </c>
      <c r="L654" s="164" t="s">
        <v>7641</v>
      </c>
      <c r="M654" s="164" t="s">
        <v>7642</v>
      </c>
    </row>
    <row r="655" spans="1:18">
      <c r="A655" s="161">
        <v>7</v>
      </c>
      <c r="B655" s="161">
        <v>12</v>
      </c>
      <c r="C655" s="161">
        <v>16</v>
      </c>
      <c r="D655" s="161" t="s">
        <v>10293</v>
      </c>
      <c r="E655" s="161" t="s">
        <v>15365</v>
      </c>
      <c r="F655" s="161" t="s">
        <v>3992</v>
      </c>
      <c r="G655" s="161" t="s">
        <v>1521</v>
      </c>
      <c r="H655" s="161" t="s">
        <v>10342</v>
      </c>
      <c r="I655" s="161" t="s">
        <v>15</v>
      </c>
      <c r="K655" s="161">
        <v>1</v>
      </c>
      <c r="L655" s="164" t="s">
        <v>15366</v>
      </c>
      <c r="M655" s="164" t="s">
        <v>15367</v>
      </c>
    </row>
    <row r="656" spans="1:18">
      <c r="A656" s="161">
        <v>7</v>
      </c>
      <c r="B656" s="161">
        <v>12</v>
      </c>
      <c r="C656" s="161">
        <v>17</v>
      </c>
      <c r="D656" s="161" t="s">
        <v>3696</v>
      </c>
      <c r="E656" s="161" t="s">
        <v>7643</v>
      </c>
      <c r="F656" s="161" t="s">
        <v>3992</v>
      </c>
      <c r="G656" s="161" t="s">
        <v>1521</v>
      </c>
      <c r="H656" s="161" t="s">
        <v>1530</v>
      </c>
      <c r="K656" s="161">
        <v>1</v>
      </c>
      <c r="L656" s="164" t="s">
        <v>7644</v>
      </c>
    </row>
    <row r="657" spans="1:18">
      <c r="A657" s="161">
        <v>7</v>
      </c>
      <c r="B657" s="161">
        <v>12</v>
      </c>
      <c r="C657" s="161">
        <v>18</v>
      </c>
      <c r="D657" s="161" t="s">
        <v>10293</v>
      </c>
      <c r="E657" s="161" t="s">
        <v>15363</v>
      </c>
      <c r="F657" s="161" t="s">
        <v>3992</v>
      </c>
      <c r="G657" s="161" t="s">
        <v>1521</v>
      </c>
      <c r="H657" s="161" t="s">
        <v>10339</v>
      </c>
      <c r="K657" s="161">
        <v>1</v>
      </c>
      <c r="L657" s="164" t="s">
        <v>15364</v>
      </c>
    </row>
    <row r="658" spans="1:18">
      <c r="A658" s="161">
        <v>7</v>
      </c>
      <c r="B658" s="161">
        <v>12</v>
      </c>
      <c r="C658" s="161">
        <v>19</v>
      </c>
      <c r="D658" s="161" t="s">
        <v>3696</v>
      </c>
      <c r="E658" s="161" t="s">
        <v>7645</v>
      </c>
      <c r="F658" s="161" t="s">
        <v>3992</v>
      </c>
      <c r="G658" s="161" t="s">
        <v>1521</v>
      </c>
      <c r="H658" s="161" t="s">
        <v>1531</v>
      </c>
      <c r="K658" s="161">
        <v>1</v>
      </c>
      <c r="L658" s="164" t="s">
        <v>7646</v>
      </c>
    </row>
    <row r="659" spans="1:18">
      <c r="A659" s="161">
        <v>7</v>
      </c>
      <c r="B659" s="161">
        <v>12</v>
      </c>
      <c r="C659" s="161">
        <v>20</v>
      </c>
      <c r="D659" s="161" t="s">
        <v>10293</v>
      </c>
      <c r="E659" s="161" t="s">
        <v>15361</v>
      </c>
      <c r="F659" s="161" t="s">
        <v>3992</v>
      </c>
      <c r="G659" s="161" t="s">
        <v>1521</v>
      </c>
      <c r="H659" s="161" t="s">
        <v>10336</v>
      </c>
      <c r="K659" s="161">
        <v>1</v>
      </c>
      <c r="L659" s="164" t="s">
        <v>15362</v>
      </c>
    </row>
    <row r="660" spans="1:18">
      <c r="A660" s="161">
        <v>7</v>
      </c>
      <c r="B660" s="161">
        <v>12</v>
      </c>
      <c r="C660" s="161">
        <v>21</v>
      </c>
      <c r="D660" s="161" t="s">
        <v>3696</v>
      </c>
      <c r="E660" s="161" t="s">
        <v>7647</v>
      </c>
      <c r="F660" s="161" t="s">
        <v>3992</v>
      </c>
      <c r="G660" s="161" t="s">
        <v>1521</v>
      </c>
      <c r="H660" s="161" t="s">
        <v>1532</v>
      </c>
      <c r="K660" s="161">
        <v>1</v>
      </c>
      <c r="L660" s="164" t="s">
        <v>7648</v>
      </c>
    </row>
    <row r="661" spans="1:18">
      <c r="A661" s="161">
        <v>7</v>
      </c>
      <c r="B661" s="161">
        <v>12</v>
      </c>
      <c r="C661" s="161">
        <v>22</v>
      </c>
      <c r="D661" s="161" t="s">
        <v>10293</v>
      </c>
      <c r="E661" s="161" t="s">
        <v>15359</v>
      </c>
      <c r="F661" s="161" t="s">
        <v>3992</v>
      </c>
      <c r="G661" s="161" t="s">
        <v>1521</v>
      </c>
      <c r="H661" s="161" t="s">
        <v>10333</v>
      </c>
      <c r="K661" s="161">
        <v>1</v>
      </c>
      <c r="L661" s="164" t="s">
        <v>15360</v>
      </c>
    </row>
    <row r="662" spans="1:18">
      <c r="A662" s="161">
        <v>7</v>
      </c>
      <c r="B662" s="161">
        <v>12</v>
      </c>
      <c r="C662" s="161">
        <v>23</v>
      </c>
      <c r="D662" s="161" t="s">
        <v>3696</v>
      </c>
      <c r="E662" s="161" t="s">
        <v>7649</v>
      </c>
      <c r="F662" s="161" t="s">
        <v>3992</v>
      </c>
      <c r="G662" s="161" t="s">
        <v>1521</v>
      </c>
      <c r="H662" s="161" t="s">
        <v>1533</v>
      </c>
      <c r="K662" s="161">
        <v>1</v>
      </c>
      <c r="L662" s="164" t="s">
        <v>7650</v>
      </c>
    </row>
    <row r="663" spans="1:18">
      <c r="A663" s="161">
        <v>7</v>
      </c>
      <c r="B663" s="161">
        <v>12</v>
      </c>
      <c r="C663" s="161">
        <v>24</v>
      </c>
      <c r="D663" s="161" t="s">
        <v>10293</v>
      </c>
      <c r="E663" s="161" t="s">
        <v>15357</v>
      </c>
      <c r="F663" s="161" t="s">
        <v>3992</v>
      </c>
      <c r="G663" s="161" t="s">
        <v>1521</v>
      </c>
      <c r="H663" s="161" t="s">
        <v>10330</v>
      </c>
      <c r="K663" s="161">
        <v>1</v>
      </c>
      <c r="L663" s="164" t="s">
        <v>15358</v>
      </c>
    </row>
    <row r="664" spans="1:18">
      <c r="A664" s="161">
        <v>7</v>
      </c>
      <c r="B664" s="161">
        <v>12</v>
      </c>
      <c r="C664" s="161">
        <v>25</v>
      </c>
      <c r="D664" s="161" t="s">
        <v>3696</v>
      </c>
      <c r="E664" s="161" t="s">
        <v>7651</v>
      </c>
      <c r="F664" s="161" t="s">
        <v>3992</v>
      </c>
      <c r="G664" s="161" t="s">
        <v>1521</v>
      </c>
      <c r="H664" s="161" t="s">
        <v>1534</v>
      </c>
      <c r="K664" s="161">
        <v>1</v>
      </c>
      <c r="L664" s="164" t="s">
        <v>7652</v>
      </c>
    </row>
    <row r="665" spans="1:18">
      <c r="A665" s="161">
        <v>7</v>
      </c>
      <c r="B665" s="161">
        <v>12</v>
      </c>
      <c r="C665" s="161">
        <v>26</v>
      </c>
      <c r="D665" s="161" t="s">
        <v>10293</v>
      </c>
      <c r="E665" s="161" t="s">
        <v>15355</v>
      </c>
      <c r="F665" s="161" t="s">
        <v>3992</v>
      </c>
      <c r="G665" s="161" t="s">
        <v>1521</v>
      </c>
      <c r="H665" s="161" t="s">
        <v>10327</v>
      </c>
      <c r="K665" s="161">
        <v>1</v>
      </c>
      <c r="L665" s="164" t="s">
        <v>15356</v>
      </c>
    </row>
    <row r="666" spans="1:18">
      <c r="A666" s="161">
        <v>7</v>
      </c>
      <c r="B666" s="161">
        <v>12</v>
      </c>
      <c r="C666" s="161">
        <v>27</v>
      </c>
      <c r="D666" s="161" t="s">
        <v>3696</v>
      </c>
      <c r="E666" s="161" t="s">
        <v>3491</v>
      </c>
      <c r="F666" s="161" t="s">
        <v>3992</v>
      </c>
      <c r="G666" s="161" t="s">
        <v>1521</v>
      </c>
      <c r="H666" s="162" t="s">
        <v>326</v>
      </c>
      <c r="I666" s="161" t="s">
        <v>1629</v>
      </c>
      <c r="K666" s="161">
        <v>1</v>
      </c>
      <c r="L666" s="161" t="s">
        <v>4645</v>
      </c>
      <c r="M666" s="161" t="s">
        <v>4646</v>
      </c>
      <c r="N666" s="161" t="s">
        <v>12</v>
      </c>
      <c r="O666" s="161" t="s">
        <v>4647</v>
      </c>
      <c r="P666" s="161" t="s">
        <v>11</v>
      </c>
      <c r="Q666" s="161" t="s">
        <v>4648</v>
      </c>
      <c r="R666" s="161" t="s">
        <v>364</v>
      </c>
    </row>
    <row r="667" spans="1:18">
      <c r="A667" s="161">
        <v>7</v>
      </c>
      <c r="B667" s="161">
        <v>12</v>
      </c>
      <c r="C667" s="161">
        <v>28</v>
      </c>
      <c r="D667" s="161" t="s">
        <v>10293</v>
      </c>
      <c r="E667" s="161" t="s">
        <v>15350</v>
      </c>
      <c r="F667" s="161" t="s">
        <v>3992</v>
      </c>
      <c r="G667" s="161" t="s">
        <v>1521</v>
      </c>
      <c r="H667" s="162" t="s">
        <v>10321</v>
      </c>
      <c r="I667" s="161" t="s">
        <v>1629</v>
      </c>
      <c r="K667" s="161">
        <v>1</v>
      </c>
      <c r="L667" s="161" t="s">
        <v>15351</v>
      </c>
      <c r="M667" s="161" t="s">
        <v>15352</v>
      </c>
      <c r="N667" s="161" t="s">
        <v>16015</v>
      </c>
      <c r="O667" s="161" t="s">
        <v>15353</v>
      </c>
      <c r="P667" s="161" t="s">
        <v>16017</v>
      </c>
      <c r="Q667" s="161" t="s">
        <v>15354</v>
      </c>
      <c r="R667" s="161" t="s">
        <v>16018</v>
      </c>
    </row>
    <row r="668" spans="1:18">
      <c r="A668" s="161">
        <v>7</v>
      </c>
      <c r="B668" s="161">
        <v>12</v>
      </c>
      <c r="C668" s="161">
        <v>29</v>
      </c>
      <c r="D668" s="161" t="s">
        <v>3696</v>
      </c>
      <c r="E668" s="161" t="s">
        <v>3620</v>
      </c>
      <c r="F668" s="161" t="s">
        <v>3992</v>
      </c>
      <c r="G668" s="161" t="s">
        <v>1521</v>
      </c>
      <c r="H668" s="161" t="s">
        <v>1524</v>
      </c>
      <c r="I668" s="161" t="s">
        <v>3991</v>
      </c>
      <c r="K668" s="161">
        <v>1</v>
      </c>
      <c r="L668" s="161" t="s">
        <v>4649</v>
      </c>
      <c r="M668" s="161" t="s">
        <v>4650</v>
      </c>
      <c r="N668" s="161" t="s">
        <v>388</v>
      </c>
      <c r="O668" s="161" t="s">
        <v>4651</v>
      </c>
    </row>
    <row r="669" spans="1:18">
      <c r="A669" s="161">
        <v>7</v>
      </c>
      <c r="B669" s="161">
        <v>12</v>
      </c>
      <c r="C669" s="161">
        <v>30</v>
      </c>
      <c r="D669" s="161" t="s">
        <v>10293</v>
      </c>
      <c r="E669" s="161" t="s">
        <v>15346</v>
      </c>
      <c r="F669" s="161" t="s">
        <v>3992</v>
      </c>
      <c r="G669" s="161" t="s">
        <v>1521</v>
      </c>
      <c r="H669" s="161" t="s">
        <v>10316</v>
      </c>
      <c r="I669" s="161" t="s">
        <v>10314</v>
      </c>
      <c r="K669" s="161">
        <v>1</v>
      </c>
      <c r="L669" s="161" t="s">
        <v>15347</v>
      </c>
      <c r="M669" s="161" t="s">
        <v>15348</v>
      </c>
      <c r="N669" s="161" t="s">
        <v>16016</v>
      </c>
      <c r="O669" s="161" t="s">
        <v>15349</v>
      </c>
    </row>
    <row r="670" spans="1:18">
      <c r="A670" s="161">
        <v>7</v>
      </c>
      <c r="B670" s="161">
        <v>12</v>
      </c>
      <c r="C670" s="161">
        <v>31</v>
      </c>
      <c r="D670" s="161" t="s">
        <v>3696</v>
      </c>
      <c r="E670" s="161" t="s">
        <v>7653</v>
      </c>
      <c r="F670" s="161" t="s">
        <v>3992</v>
      </c>
      <c r="G670" s="161" t="s">
        <v>1521</v>
      </c>
      <c r="H670" s="161" t="s">
        <v>323</v>
      </c>
      <c r="K670" s="161">
        <v>1</v>
      </c>
      <c r="L670" s="161" t="s">
        <v>6740</v>
      </c>
    </row>
    <row r="671" spans="1:18">
      <c r="A671" s="161">
        <v>7</v>
      </c>
      <c r="B671" s="161">
        <v>12</v>
      </c>
      <c r="C671" s="161">
        <v>32</v>
      </c>
      <c r="D671" s="161" t="s">
        <v>10293</v>
      </c>
      <c r="E671" s="161" t="s">
        <v>15344</v>
      </c>
      <c r="F671" s="161" t="s">
        <v>3992</v>
      </c>
      <c r="G671" s="161" t="s">
        <v>1521</v>
      </c>
      <c r="H671" s="161" t="s">
        <v>10312</v>
      </c>
      <c r="K671" s="161">
        <v>1</v>
      </c>
      <c r="L671" s="161" t="s">
        <v>15345</v>
      </c>
    </row>
    <row r="672" spans="1:18">
      <c r="A672" s="161">
        <v>7</v>
      </c>
      <c r="B672" s="161">
        <v>12</v>
      </c>
      <c r="C672" s="161">
        <v>33</v>
      </c>
      <c r="D672" s="161" t="s">
        <v>3696</v>
      </c>
      <c r="E672" s="161" t="s">
        <v>7654</v>
      </c>
      <c r="F672" s="161" t="s">
        <v>3992</v>
      </c>
      <c r="G672" s="161" t="s">
        <v>1521</v>
      </c>
      <c r="H672" s="161" t="s">
        <v>324</v>
      </c>
      <c r="K672" s="161">
        <v>1</v>
      </c>
      <c r="L672" s="161" t="s">
        <v>6741</v>
      </c>
    </row>
    <row r="673" spans="1:18">
      <c r="A673" s="161">
        <v>7</v>
      </c>
      <c r="B673" s="161">
        <v>12</v>
      </c>
      <c r="C673" s="161">
        <v>34</v>
      </c>
      <c r="D673" s="161" t="s">
        <v>10293</v>
      </c>
      <c r="E673" s="161" t="s">
        <v>15342</v>
      </c>
      <c r="F673" s="161" t="s">
        <v>3992</v>
      </c>
      <c r="G673" s="161" t="s">
        <v>1521</v>
      </c>
      <c r="H673" s="161" t="s">
        <v>10309</v>
      </c>
      <c r="K673" s="161">
        <v>1</v>
      </c>
      <c r="L673" s="161" t="s">
        <v>15343</v>
      </c>
    </row>
    <row r="674" spans="1:18">
      <c r="A674" s="161">
        <v>7</v>
      </c>
      <c r="B674" s="161">
        <v>12</v>
      </c>
      <c r="C674" s="161">
        <v>35</v>
      </c>
      <c r="D674" s="161" t="s">
        <v>3696</v>
      </c>
      <c r="E674" s="161" t="s">
        <v>7655</v>
      </c>
      <c r="F674" s="161" t="s">
        <v>3992</v>
      </c>
      <c r="G674" s="161" t="s">
        <v>1521</v>
      </c>
      <c r="H674" s="161" t="s">
        <v>325</v>
      </c>
      <c r="K674" s="161">
        <v>1</v>
      </c>
      <c r="L674" s="161" t="s">
        <v>6742</v>
      </c>
    </row>
    <row r="675" spans="1:18">
      <c r="A675" s="161">
        <v>7</v>
      </c>
      <c r="B675" s="161">
        <v>12</v>
      </c>
      <c r="C675" s="161">
        <v>36</v>
      </c>
      <c r="D675" s="161" t="s">
        <v>10293</v>
      </c>
      <c r="E675" s="161" t="s">
        <v>15340</v>
      </c>
      <c r="F675" s="161" t="s">
        <v>3992</v>
      </c>
      <c r="G675" s="161" t="s">
        <v>1521</v>
      </c>
      <c r="H675" s="161" t="s">
        <v>10306</v>
      </c>
      <c r="K675" s="161">
        <v>1</v>
      </c>
      <c r="L675" s="161" t="s">
        <v>15341</v>
      </c>
    </row>
    <row r="676" spans="1:18">
      <c r="A676" s="161">
        <v>7</v>
      </c>
      <c r="B676" s="161">
        <v>12</v>
      </c>
      <c r="C676" s="161">
        <v>37</v>
      </c>
      <c r="D676" s="161" t="s">
        <v>3696</v>
      </c>
      <c r="E676" s="161" t="s">
        <v>3492</v>
      </c>
      <c r="F676" s="161" t="s">
        <v>3992</v>
      </c>
      <c r="G676" s="161" t="s">
        <v>1521</v>
      </c>
      <c r="H676" s="161" t="s">
        <v>1536</v>
      </c>
      <c r="I676" s="161" t="s">
        <v>1629</v>
      </c>
      <c r="K676" s="161">
        <v>1</v>
      </c>
      <c r="L676" s="161" t="s">
        <v>4652</v>
      </c>
      <c r="M676" s="161" t="s">
        <v>4653</v>
      </c>
      <c r="N676" s="161" t="s">
        <v>12</v>
      </c>
      <c r="O676" s="161" t="s">
        <v>4654</v>
      </c>
      <c r="P676" s="161" t="s">
        <v>11</v>
      </c>
      <c r="Q676" s="161" t="s">
        <v>4655</v>
      </c>
      <c r="R676" s="161" t="s">
        <v>364</v>
      </c>
    </row>
    <row r="677" spans="1:18">
      <c r="A677" s="161">
        <v>7</v>
      </c>
      <c r="B677" s="161">
        <v>12</v>
      </c>
      <c r="C677" s="161">
        <v>38</v>
      </c>
      <c r="D677" s="161" t="s">
        <v>10293</v>
      </c>
      <c r="E677" s="161" t="s">
        <v>15335</v>
      </c>
      <c r="F677" s="161" t="s">
        <v>3992</v>
      </c>
      <c r="G677" s="161" t="s">
        <v>1521</v>
      </c>
      <c r="H677" s="161" t="s">
        <v>10300</v>
      </c>
      <c r="I677" s="161" t="s">
        <v>1629</v>
      </c>
      <c r="K677" s="161">
        <v>1</v>
      </c>
      <c r="L677" s="161" t="s">
        <v>15336</v>
      </c>
      <c r="M677" s="161" t="s">
        <v>15337</v>
      </c>
      <c r="N677" s="161" t="s">
        <v>16015</v>
      </c>
      <c r="O677" s="161" t="s">
        <v>15338</v>
      </c>
      <c r="P677" s="161" t="s">
        <v>16017</v>
      </c>
      <c r="Q677" s="161" t="s">
        <v>15339</v>
      </c>
      <c r="R677" s="161" t="s">
        <v>16018</v>
      </c>
    </row>
    <row r="678" spans="1:18">
      <c r="A678" s="161">
        <v>7</v>
      </c>
      <c r="B678" s="161">
        <v>12</v>
      </c>
      <c r="C678" s="161">
        <v>39</v>
      </c>
      <c r="D678" s="161" t="s">
        <v>3696</v>
      </c>
      <c r="E678" s="161" t="s">
        <v>2895</v>
      </c>
      <c r="F678" s="161" t="s">
        <v>3992</v>
      </c>
      <c r="G678" s="161" t="s">
        <v>1521</v>
      </c>
      <c r="H678" s="161" t="s">
        <v>116</v>
      </c>
      <c r="I678" s="161" t="s">
        <v>1630</v>
      </c>
      <c r="K678" s="161">
        <v>1</v>
      </c>
      <c r="L678" s="161" t="s">
        <v>4656</v>
      </c>
    </row>
    <row r="679" spans="1:18">
      <c r="A679" s="161">
        <v>7</v>
      </c>
      <c r="B679" s="161">
        <v>12</v>
      </c>
      <c r="C679" s="161">
        <v>40</v>
      </c>
      <c r="D679" s="161" t="s">
        <v>10293</v>
      </c>
      <c r="E679" s="161" t="s">
        <v>15333</v>
      </c>
      <c r="F679" s="161" t="s">
        <v>3992</v>
      </c>
      <c r="G679" s="161" t="s">
        <v>1521</v>
      </c>
      <c r="H679" s="161" t="s">
        <v>10297</v>
      </c>
      <c r="I679" s="161" t="s">
        <v>1630</v>
      </c>
      <c r="K679" s="161">
        <v>1</v>
      </c>
      <c r="L679" s="161" t="s">
        <v>15334</v>
      </c>
    </row>
    <row r="680" spans="1:18">
      <c r="A680" s="161">
        <v>7</v>
      </c>
      <c r="B680" s="161">
        <v>12</v>
      </c>
      <c r="C680" s="161">
        <v>41</v>
      </c>
      <c r="D680" s="161" t="s">
        <v>3696</v>
      </c>
      <c r="E680" s="161" t="s">
        <v>2896</v>
      </c>
      <c r="F680" s="161" t="s">
        <v>3992</v>
      </c>
      <c r="G680" s="161" t="s">
        <v>1521</v>
      </c>
      <c r="H680" s="161" t="s">
        <v>319</v>
      </c>
      <c r="K680" s="161">
        <v>1</v>
      </c>
      <c r="L680" s="161" t="s">
        <v>4657</v>
      </c>
    </row>
    <row r="681" spans="1:18">
      <c r="A681" s="161">
        <v>7</v>
      </c>
      <c r="B681" s="161">
        <v>12</v>
      </c>
      <c r="C681" s="161">
        <v>42</v>
      </c>
      <c r="D681" s="161" t="s">
        <v>10293</v>
      </c>
      <c r="E681" s="161" t="s">
        <v>15331</v>
      </c>
      <c r="F681" s="161" t="s">
        <v>3992</v>
      </c>
      <c r="G681" s="161" t="s">
        <v>1521</v>
      </c>
      <c r="H681" s="161" t="s">
        <v>10167</v>
      </c>
      <c r="K681" s="161">
        <v>1</v>
      </c>
      <c r="L681" s="161" t="s">
        <v>15332</v>
      </c>
    </row>
    <row r="682" spans="1:18">
      <c r="A682" s="161">
        <v>7</v>
      </c>
      <c r="B682" s="161">
        <v>13</v>
      </c>
      <c r="C682" s="161">
        <v>1</v>
      </c>
      <c r="D682" s="161" t="s">
        <v>3696</v>
      </c>
      <c r="E682" s="161" t="s">
        <v>2908</v>
      </c>
      <c r="F682" s="161" t="s">
        <v>3992</v>
      </c>
      <c r="G682" s="161" t="s">
        <v>1521</v>
      </c>
      <c r="H682" s="161" t="s">
        <v>1523</v>
      </c>
      <c r="I682" s="161" t="s">
        <v>1631</v>
      </c>
      <c r="K682" s="161">
        <v>1</v>
      </c>
      <c r="L682" s="164" t="s">
        <v>7656</v>
      </c>
    </row>
    <row r="683" spans="1:18">
      <c r="A683" s="161">
        <v>7</v>
      </c>
      <c r="B683" s="161">
        <v>13</v>
      </c>
      <c r="C683" s="161">
        <v>2</v>
      </c>
      <c r="D683" s="161" t="s">
        <v>10293</v>
      </c>
      <c r="E683" s="161" t="s">
        <v>15329</v>
      </c>
      <c r="F683" s="161" t="s">
        <v>3992</v>
      </c>
      <c r="G683" s="161" t="s">
        <v>1521</v>
      </c>
      <c r="H683" s="161" t="s">
        <v>10370</v>
      </c>
      <c r="I683" s="161" t="s">
        <v>1630</v>
      </c>
      <c r="K683" s="161">
        <v>1</v>
      </c>
      <c r="L683" s="164" t="s">
        <v>15330</v>
      </c>
    </row>
    <row r="684" spans="1:18">
      <c r="A684" s="161">
        <v>7</v>
      </c>
      <c r="B684" s="161">
        <v>13</v>
      </c>
      <c r="C684" s="161">
        <v>3</v>
      </c>
      <c r="D684" s="161" t="s">
        <v>3696</v>
      </c>
      <c r="E684" s="161" t="s">
        <v>2909</v>
      </c>
      <c r="F684" s="161" t="s">
        <v>3992</v>
      </c>
      <c r="G684" s="161" t="s">
        <v>1521</v>
      </c>
      <c r="H684" s="162" t="s">
        <v>322</v>
      </c>
      <c r="I684" s="161" t="s">
        <v>1631</v>
      </c>
      <c r="K684" s="161">
        <v>1</v>
      </c>
      <c r="L684" s="161" t="s">
        <v>4858</v>
      </c>
    </row>
    <row r="685" spans="1:18">
      <c r="A685" s="161">
        <v>7</v>
      </c>
      <c r="B685" s="161">
        <v>13</v>
      </c>
      <c r="C685" s="161">
        <v>4</v>
      </c>
      <c r="D685" s="161" t="s">
        <v>10293</v>
      </c>
      <c r="E685" s="161" t="s">
        <v>15327</v>
      </c>
      <c r="F685" s="161" t="s">
        <v>3992</v>
      </c>
      <c r="G685" s="161" t="s">
        <v>1521</v>
      </c>
      <c r="H685" s="162" t="s">
        <v>10367</v>
      </c>
      <c r="I685" s="161" t="s">
        <v>1630</v>
      </c>
      <c r="K685" s="161">
        <v>1</v>
      </c>
      <c r="L685" s="161" t="s">
        <v>15328</v>
      </c>
    </row>
    <row r="686" spans="1:18">
      <c r="A686" s="161">
        <v>7</v>
      </c>
      <c r="B686" s="161">
        <v>13</v>
      </c>
      <c r="C686" s="161">
        <v>5</v>
      </c>
      <c r="D686" s="161" t="s">
        <v>3696</v>
      </c>
      <c r="E686" s="161" t="s">
        <v>3495</v>
      </c>
      <c r="F686" s="161" t="s">
        <v>3992</v>
      </c>
      <c r="G686" s="161" t="s">
        <v>1521</v>
      </c>
      <c r="H686" s="161" t="s">
        <v>1526</v>
      </c>
      <c r="I686" s="161" t="s">
        <v>1629</v>
      </c>
      <c r="K686" s="161">
        <v>1</v>
      </c>
      <c r="L686" s="161" t="s">
        <v>4859</v>
      </c>
      <c r="M686" s="161" t="s">
        <v>4860</v>
      </c>
      <c r="N686" s="161" t="s">
        <v>12</v>
      </c>
      <c r="O686" s="161" t="s">
        <v>4861</v>
      </c>
      <c r="P686" s="161" t="s">
        <v>11</v>
      </c>
      <c r="Q686" s="161" t="s">
        <v>4862</v>
      </c>
      <c r="R686" s="161" t="s">
        <v>364</v>
      </c>
    </row>
    <row r="687" spans="1:18">
      <c r="A687" s="161">
        <v>7</v>
      </c>
      <c r="B687" s="161">
        <v>13</v>
      </c>
      <c r="C687" s="161">
        <v>6</v>
      </c>
      <c r="D687" s="161" t="s">
        <v>10293</v>
      </c>
      <c r="E687" s="161" t="s">
        <v>15322</v>
      </c>
      <c r="F687" s="161" t="s">
        <v>3992</v>
      </c>
      <c r="G687" s="161" t="s">
        <v>1521</v>
      </c>
      <c r="H687" s="161" t="s">
        <v>10361</v>
      </c>
      <c r="I687" s="161" t="s">
        <v>1629</v>
      </c>
      <c r="K687" s="161">
        <v>1</v>
      </c>
      <c r="L687" s="161" t="s">
        <v>15323</v>
      </c>
      <c r="M687" s="161" t="s">
        <v>15324</v>
      </c>
      <c r="N687" s="161" t="s">
        <v>16015</v>
      </c>
      <c r="O687" s="161" t="s">
        <v>15325</v>
      </c>
      <c r="P687" s="161" t="s">
        <v>16017</v>
      </c>
      <c r="Q687" s="161" t="s">
        <v>15326</v>
      </c>
      <c r="R687" s="161" t="s">
        <v>16018</v>
      </c>
    </row>
    <row r="688" spans="1:18">
      <c r="A688" s="161">
        <v>7</v>
      </c>
      <c r="B688" s="161">
        <v>13</v>
      </c>
      <c r="C688" s="161">
        <v>7</v>
      </c>
      <c r="D688" s="161" t="s">
        <v>3696</v>
      </c>
      <c r="E688" s="161" t="s">
        <v>3496</v>
      </c>
      <c r="F688" s="161" t="s">
        <v>3992</v>
      </c>
      <c r="G688" s="161" t="s">
        <v>1521</v>
      </c>
      <c r="H688" s="161" t="s">
        <v>66</v>
      </c>
      <c r="I688" s="161" t="s">
        <v>1629</v>
      </c>
      <c r="K688" s="161">
        <v>1</v>
      </c>
      <c r="L688" s="161" t="s">
        <v>4863</v>
      </c>
      <c r="M688" s="161" t="s">
        <v>4864</v>
      </c>
      <c r="N688" s="161" t="s">
        <v>12</v>
      </c>
      <c r="O688" s="161" t="s">
        <v>4865</v>
      </c>
      <c r="P688" s="161" t="s">
        <v>11</v>
      </c>
      <c r="Q688" s="161" t="s">
        <v>4866</v>
      </c>
      <c r="R688" s="161" t="s">
        <v>364</v>
      </c>
    </row>
    <row r="689" spans="1:18">
      <c r="A689" s="161">
        <v>7</v>
      </c>
      <c r="B689" s="161">
        <v>13</v>
      </c>
      <c r="C689" s="161">
        <v>8</v>
      </c>
      <c r="D689" s="161" t="s">
        <v>10293</v>
      </c>
      <c r="E689" s="161" t="s">
        <v>15317</v>
      </c>
      <c r="F689" s="161" t="s">
        <v>3992</v>
      </c>
      <c r="G689" s="161" t="s">
        <v>1521</v>
      </c>
      <c r="H689" s="161" t="s">
        <v>10355</v>
      </c>
      <c r="I689" s="161" t="s">
        <v>1629</v>
      </c>
      <c r="K689" s="161">
        <v>1</v>
      </c>
      <c r="L689" s="161" t="s">
        <v>15318</v>
      </c>
      <c r="M689" s="161" t="s">
        <v>15319</v>
      </c>
      <c r="N689" s="161" t="s">
        <v>16015</v>
      </c>
      <c r="O689" s="161" t="s">
        <v>15320</v>
      </c>
      <c r="P689" s="161" t="s">
        <v>16017</v>
      </c>
      <c r="Q689" s="161" t="s">
        <v>15321</v>
      </c>
      <c r="R689" s="161" t="s">
        <v>16018</v>
      </c>
    </row>
    <row r="690" spans="1:18">
      <c r="A690" s="161">
        <v>7</v>
      </c>
      <c r="B690" s="161">
        <v>13</v>
      </c>
      <c r="C690" s="161">
        <v>9</v>
      </c>
      <c r="D690" s="161" t="s">
        <v>3696</v>
      </c>
      <c r="E690" s="161" t="s">
        <v>2910</v>
      </c>
      <c r="F690" s="161" t="s">
        <v>3992</v>
      </c>
      <c r="G690" s="161" t="s">
        <v>1521</v>
      </c>
      <c r="H690" s="161" t="s">
        <v>336</v>
      </c>
      <c r="K690" s="161">
        <v>1</v>
      </c>
      <c r="L690" s="161" t="s">
        <v>4867</v>
      </c>
    </row>
    <row r="691" spans="1:18">
      <c r="A691" s="161">
        <v>7</v>
      </c>
      <c r="B691" s="161">
        <v>13</v>
      </c>
      <c r="C691" s="161">
        <v>10</v>
      </c>
      <c r="D691" s="161" t="s">
        <v>10293</v>
      </c>
      <c r="E691" s="161" t="s">
        <v>15315</v>
      </c>
      <c r="F691" s="161" t="s">
        <v>3992</v>
      </c>
      <c r="G691" s="161" t="s">
        <v>1521</v>
      </c>
      <c r="H691" s="161" t="s">
        <v>10191</v>
      </c>
      <c r="K691" s="161">
        <v>1</v>
      </c>
      <c r="L691" s="161" t="s">
        <v>15316</v>
      </c>
    </row>
    <row r="692" spans="1:18">
      <c r="A692" s="161">
        <v>7</v>
      </c>
      <c r="B692" s="161">
        <v>13</v>
      </c>
      <c r="C692" s="161">
        <v>11</v>
      </c>
      <c r="D692" s="161" t="s">
        <v>3696</v>
      </c>
      <c r="E692" s="161" t="s">
        <v>7657</v>
      </c>
      <c r="F692" s="161" t="s">
        <v>3992</v>
      </c>
      <c r="G692" s="161" t="s">
        <v>1521</v>
      </c>
      <c r="H692" s="161" t="s">
        <v>337</v>
      </c>
      <c r="I692" s="161" t="s">
        <v>1628</v>
      </c>
      <c r="K692" s="161">
        <v>1</v>
      </c>
      <c r="L692" s="161" t="s">
        <v>4868</v>
      </c>
    </row>
    <row r="693" spans="1:18">
      <c r="A693" s="161">
        <v>7</v>
      </c>
      <c r="B693" s="161">
        <v>13</v>
      </c>
      <c r="C693" s="161">
        <v>12</v>
      </c>
      <c r="D693" s="161" t="s">
        <v>10293</v>
      </c>
      <c r="E693" s="161" t="s">
        <v>15313</v>
      </c>
      <c r="F693" s="161" t="s">
        <v>3992</v>
      </c>
      <c r="G693" s="161" t="s">
        <v>1521</v>
      </c>
      <c r="H693" s="161" t="s">
        <v>10350</v>
      </c>
      <c r="I693" s="161" t="s">
        <v>10137</v>
      </c>
      <c r="K693" s="161">
        <v>1</v>
      </c>
      <c r="L693" s="161" t="s">
        <v>15314</v>
      </c>
    </row>
    <row r="694" spans="1:18">
      <c r="A694" s="161">
        <v>7</v>
      </c>
      <c r="B694" s="161">
        <v>13</v>
      </c>
      <c r="C694" s="161">
        <v>13</v>
      </c>
      <c r="D694" s="161" t="s">
        <v>3696</v>
      </c>
      <c r="E694" s="161" t="s">
        <v>7658</v>
      </c>
      <c r="F694" s="161" t="s">
        <v>3992</v>
      </c>
      <c r="G694" s="161" t="s">
        <v>1521</v>
      </c>
      <c r="H694" s="161" t="s">
        <v>1535</v>
      </c>
      <c r="I694" s="161" t="s">
        <v>61</v>
      </c>
      <c r="K694" s="161">
        <v>1</v>
      </c>
      <c r="L694" s="161" t="s">
        <v>4869</v>
      </c>
    </row>
    <row r="695" spans="1:18">
      <c r="A695" s="161">
        <v>7</v>
      </c>
      <c r="B695" s="161">
        <v>13</v>
      </c>
      <c r="C695" s="161">
        <v>14</v>
      </c>
      <c r="D695" s="161" t="s">
        <v>10293</v>
      </c>
      <c r="E695" s="161" t="s">
        <v>15311</v>
      </c>
      <c r="F695" s="161" t="s">
        <v>3992</v>
      </c>
      <c r="G695" s="161" t="s">
        <v>1521</v>
      </c>
      <c r="H695" s="161" t="s">
        <v>10347</v>
      </c>
      <c r="I695" s="161" t="s">
        <v>10345</v>
      </c>
      <c r="K695" s="161">
        <v>1</v>
      </c>
      <c r="L695" s="161" t="s">
        <v>15312</v>
      </c>
    </row>
    <row r="696" spans="1:18">
      <c r="A696" s="161">
        <v>7</v>
      </c>
      <c r="B696" s="161">
        <v>13</v>
      </c>
      <c r="C696" s="161">
        <v>15</v>
      </c>
      <c r="D696" s="161" t="s">
        <v>3696</v>
      </c>
      <c r="E696" s="161" t="s">
        <v>7659</v>
      </c>
      <c r="F696" s="161" t="s">
        <v>3992</v>
      </c>
      <c r="G696" s="161" t="s">
        <v>1521</v>
      </c>
      <c r="H696" s="161" t="s">
        <v>1529</v>
      </c>
      <c r="I696" s="161" t="s">
        <v>15</v>
      </c>
      <c r="K696" s="161">
        <v>1</v>
      </c>
      <c r="L696" s="164" t="s">
        <v>7660</v>
      </c>
      <c r="M696" s="164" t="s">
        <v>7661</v>
      </c>
    </row>
    <row r="697" spans="1:18">
      <c r="A697" s="161">
        <v>7</v>
      </c>
      <c r="B697" s="161">
        <v>13</v>
      </c>
      <c r="C697" s="161">
        <v>16</v>
      </c>
      <c r="D697" s="161" t="s">
        <v>10293</v>
      </c>
      <c r="E697" s="161" t="s">
        <v>15308</v>
      </c>
      <c r="F697" s="161" t="s">
        <v>3992</v>
      </c>
      <c r="G697" s="161" t="s">
        <v>1521</v>
      </c>
      <c r="H697" s="161" t="s">
        <v>10342</v>
      </c>
      <c r="I697" s="161" t="s">
        <v>15</v>
      </c>
      <c r="K697" s="161">
        <v>1</v>
      </c>
      <c r="L697" s="164" t="s">
        <v>15309</v>
      </c>
      <c r="M697" s="164" t="s">
        <v>15310</v>
      </c>
    </row>
    <row r="698" spans="1:18">
      <c r="A698" s="161">
        <v>7</v>
      </c>
      <c r="B698" s="161">
        <v>13</v>
      </c>
      <c r="C698" s="161">
        <v>17</v>
      </c>
      <c r="D698" s="161" t="s">
        <v>3696</v>
      </c>
      <c r="E698" s="161" t="s">
        <v>7662</v>
      </c>
      <c r="F698" s="161" t="s">
        <v>3992</v>
      </c>
      <c r="G698" s="161" t="s">
        <v>1521</v>
      </c>
      <c r="H698" s="161" t="s">
        <v>1530</v>
      </c>
      <c r="K698" s="161">
        <v>1</v>
      </c>
      <c r="L698" s="164" t="s">
        <v>7663</v>
      </c>
    </row>
    <row r="699" spans="1:18">
      <c r="A699" s="161">
        <v>7</v>
      </c>
      <c r="B699" s="161">
        <v>13</v>
      </c>
      <c r="C699" s="161">
        <v>18</v>
      </c>
      <c r="D699" s="161" t="s">
        <v>10293</v>
      </c>
      <c r="E699" s="161" t="s">
        <v>15306</v>
      </c>
      <c r="F699" s="161" t="s">
        <v>3992</v>
      </c>
      <c r="G699" s="161" t="s">
        <v>1521</v>
      </c>
      <c r="H699" s="161" t="s">
        <v>10339</v>
      </c>
      <c r="K699" s="161">
        <v>1</v>
      </c>
      <c r="L699" s="164" t="s">
        <v>15307</v>
      </c>
    </row>
    <row r="700" spans="1:18">
      <c r="A700" s="161">
        <v>7</v>
      </c>
      <c r="B700" s="161">
        <v>13</v>
      </c>
      <c r="C700" s="161">
        <v>19</v>
      </c>
      <c r="D700" s="161" t="s">
        <v>3696</v>
      </c>
      <c r="E700" s="161" t="s">
        <v>7664</v>
      </c>
      <c r="F700" s="161" t="s">
        <v>3992</v>
      </c>
      <c r="G700" s="161" t="s">
        <v>1521</v>
      </c>
      <c r="H700" s="161" t="s">
        <v>1531</v>
      </c>
      <c r="K700" s="161">
        <v>1</v>
      </c>
      <c r="L700" s="164" t="s">
        <v>7665</v>
      </c>
    </row>
    <row r="701" spans="1:18">
      <c r="A701" s="161">
        <v>7</v>
      </c>
      <c r="B701" s="161">
        <v>13</v>
      </c>
      <c r="C701" s="161">
        <v>20</v>
      </c>
      <c r="D701" s="161" t="s">
        <v>10293</v>
      </c>
      <c r="E701" s="161" t="s">
        <v>15304</v>
      </c>
      <c r="F701" s="161" t="s">
        <v>3992</v>
      </c>
      <c r="G701" s="161" t="s">
        <v>1521</v>
      </c>
      <c r="H701" s="161" t="s">
        <v>10336</v>
      </c>
      <c r="K701" s="161">
        <v>1</v>
      </c>
      <c r="L701" s="164" t="s">
        <v>15305</v>
      </c>
    </row>
    <row r="702" spans="1:18">
      <c r="A702" s="161">
        <v>7</v>
      </c>
      <c r="B702" s="161">
        <v>13</v>
      </c>
      <c r="C702" s="161">
        <v>21</v>
      </c>
      <c r="D702" s="161" t="s">
        <v>3696</v>
      </c>
      <c r="E702" s="161" t="s">
        <v>7666</v>
      </c>
      <c r="F702" s="161" t="s">
        <v>3992</v>
      </c>
      <c r="G702" s="161" t="s">
        <v>1521</v>
      </c>
      <c r="H702" s="161" t="s">
        <v>1532</v>
      </c>
      <c r="K702" s="161">
        <v>1</v>
      </c>
      <c r="L702" s="164" t="s">
        <v>7667</v>
      </c>
    </row>
    <row r="703" spans="1:18">
      <c r="A703" s="161">
        <v>7</v>
      </c>
      <c r="B703" s="161">
        <v>13</v>
      </c>
      <c r="C703" s="161">
        <v>22</v>
      </c>
      <c r="D703" s="161" t="s">
        <v>10293</v>
      </c>
      <c r="E703" s="161" t="s">
        <v>15302</v>
      </c>
      <c r="F703" s="161" t="s">
        <v>3992</v>
      </c>
      <c r="G703" s="161" t="s">
        <v>1521</v>
      </c>
      <c r="H703" s="161" t="s">
        <v>10333</v>
      </c>
      <c r="K703" s="161">
        <v>1</v>
      </c>
      <c r="L703" s="164" t="s">
        <v>15303</v>
      </c>
    </row>
    <row r="704" spans="1:18">
      <c r="A704" s="161">
        <v>7</v>
      </c>
      <c r="B704" s="161">
        <v>13</v>
      </c>
      <c r="C704" s="161">
        <v>23</v>
      </c>
      <c r="D704" s="161" t="s">
        <v>3696</v>
      </c>
      <c r="E704" s="161" t="s">
        <v>7668</v>
      </c>
      <c r="F704" s="161" t="s">
        <v>3992</v>
      </c>
      <c r="G704" s="161" t="s">
        <v>1521</v>
      </c>
      <c r="H704" s="161" t="s">
        <v>1533</v>
      </c>
      <c r="K704" s="161">
        <v>1</v>
      </c>
      <c r="L704" s="164" t="s">
        <v>7669</v>
      </c>
    </row>
    <row r="705" spans="1:18">
      <c r="A705" s="161">
        <v>7</v>
      </c>
      <c r="B705" s="161">
        <v>13</v>
      </c>
      <c r="C705" s="161">
        <v>24</v>
      </c>
      <c r="D705" s="161" t="s">
        <v>10293</v>
      </c>
      <c r="E705" s="161" t="s">
        <v>15300</v>
      </c>
      <c r="F705" s="161" t="s">
        <v>3992</v>
      </c>
      <c r="G705" s="161" t="s">
        <v>1521</v>
      </c>
      <c r="H705" s="161" t="s">
        <v>10330</v>
      </c>
      <c r="K705" s="161">
        <v>1</v>
      </c>
      <c r="L705" s="164" t="s">
        <v>15301</v>
      </c>
    </row>
    <row r="706" spans="1:18">
      <c r="A706" s="161">
        <v>7</v>
      </c>
      <c r="B706" s="161">
        <v>13</v>
      </c>
      <c r="C706" s="161">
        <v>25</v>
      </c>
      <c r="D706" s="161" t="s">
        <v>3696</v>
      </c>
      <c r="E706" s="161" t="s">
        <v>7670</v>
      </c>
      <c r="F706" s="161" t="s">
        <v>3992</v>
      </c>
      <c r="G706" s="161" t="s">
        <v>1521</v>
      </c>
      <c r="H706" s="161" t="s">
        <v>1534</v>
      </c>
      <c r="K706" s="161">
        <v>1</v>
      </c>
      <c r="L706" s="164" t="s">
        <v>7671</v>
      </c>
    </row>
    <row r="707" spans="1:18">
      <c r="A707" s="161">
        <v>7</v>
      </c>
      <c r="B707" s="161">
        <v>13</v>
      </c>
      <c r="C707" s="161">
        <v>26</v>
      </c>
      <c r="D707" s="161" t="s">
        <v>10293</v>
      </c>
      <c r="E707" s="161" t="s">
        <v>15298</v>
      </c>
      <c r="F707" s="161" t="s">
        <v>3992</v>
      </c>
      <c r="G707" s="161" t="s">
        <v>1521</v>
      </c>
      <c r="H707" s="161" t="s">
        <v>10327</v>
      </c>
      <c r="K707" s="161">
        <v>1</v>
      </c>
      <c r="L707" s="164" t="s">
        <v>15299</v>
      </c>
    </row>
    <row r="708" spans="1:18">
      <c r="A708" s="161">
        <v>7</v>
      </c>
      <c r="B708" s="161">
        <v>13</v>
      </c>
      <c r="C708" s="161">
        <v>27</v>
      </c>
      <c r="D708" s="161" t="s">
        <v>3696</v>
      </c>
      <c r="E708" s="161" t="s">
        <v>3497</v>
      </c>
      <c r="F708" s="161" t="s">
        <v>3992</v>
      </c>
      <c r="G708" s="161" t="s">
        <v>1521</v>
      </c>
      <c r="H708" s="162" t="s">
        <v>326</v>
      </c>
      <c r="I708" s="161" t="s">
        <v>1629</v>
      </c>
      <c r="K708" s="161">
        <v>1</v>
      </c>
      <c r="L708" s="161" t="s">
        <v>4870</v>
      </c>
      <c r="M708" s="161" t="s">
        <v>4871</v>
      </c>
      <c r="N708" s="161" t="s">
        <v>12</v>
      </c>
      <c r="O708" s="161" t="s">
        <v>4872</v>
      </c>
      <c r="P708" s="161" t="s">
        <v>11</v>
      </c>
      <c r="Q708" s="161" t="s">
        <v>4873</v>
      </c>
      <c r="R708" s="161" t="s">
        <v>364</v>
      </c>
    </row>
    <row r="709" spans="1:18">
      <c r="A709" s="161">
        <v>7</v>
      </c>
      <c r="B709" s="161">
        <v>13</v>
      </c>
      <c r="C709" s="161">
        <v>28</v>
      </c>
      <c r="D709" s="161" t="s">
        <v>10293</v>
      </c>
      <c r="E709" s="161" t="s">
        <v>15293</v>
      </c>
      <c r="F709" s="161" t="s">
        <v>3992</v>
      </c>
      <c r="G709" s="161" t="s">
        <v>1521</v>
      </c>
      <c r="H709" s="162" t="s">
        <v>10321</v>
      </c>
      <c r="I709" s="161" t="s">
        <v>1629</v>
      </c>
      <c r="K709" s="161">
        <v>1</v>
      </c>
      <c r="L709" s="161" t="s">
        <v>15294</v>
      </c>
      <c r="M709" s="161" t="s">
        <v>15295</v>
      </c>
      <c r="N709" s="161" t="s">
        <v>16015</v>
      </c>
      <c r="O709" s="161" t="s">
        <v>15296</v>
      </c>
      <c r="P709" s="161" t="s">
        <v>16017</v>
      </c>
      <c r="Q709" s="161" t="s">
        <v>15297</v>
      </c>
      <c r="R709" s="161" t="s">
        <v>16018</v>
      </c>
    </row>
    <row r="710" spans="1:18">
      <c r="A710" s="161">
        <v>7</v>
      </c>
      <c r="B710" s="161">
        <v>13</v>
      </c>
      <c r="C710" s="161">
        <v>29</v>
      </c>
      <c r="D710" s="161" t="s">
        <v>3696</v>
      </c>
      <c r="E710" s="161" t="s">
        <v>3623</v>
      </c>
      <c r="F710" s="161" t="s">
        <v>3992</v>
      </c>
      <c r="G710" s="161" t="s">
        <v>1521</v>
      </c>
      <c r="H710" s="161" t="s">
        <v>1524</v>
      </c>
      <c r="I710" s="161" t="s">
        <v>3991</v>
      </c>
      <c r="K710" s="161">
        <v>1</v>
      </c>
      <c r="L710" s="161" t="s">
        <v>4874</v>
      </c>
      <c r="M710" s="161" t="s">
        <v>4875</v>
      </c>
      <c r="N710" s="161" t="s">
        <v>388</v>
      </c>
      <c r="O710" s="161" t="s">
        <v>4876</v>
      </c>
    </row>
    <row r="711" spans="1:18">
      <c r="A711" s="161">
        <v>7</v>
      </c>
      <c r="B711" s="161">
        <v>13</v>
      </c>
      <c r="C711" s="161">
        <v>30</v>
      </c>
      <c r="D711" s="161" t="s">
        <v>10293</v>
      </c>
      <c r="E711" s="161" t="s">
        <v>15289</v>
      </c>
      <c r="F711" s="161" t="s">
        <v>3992</v>
      </c>
      <c r="G711" s="161" t="s">
        <v>1521</v>
      </c>
      <c r="H711" s="161" t="s">
        <v>10316</v>
      </c>
      <c r="I711" s="161" t="s">
        <v>10314</v>
      </c>
      <c r="K711" s="161">
        <v>1</v>
      </c>
      <c r="L711" s="161" t="s">
        <v>15290</v>
      </c>
      <c r="M711" s="161" t="s">
        <v>15291</v>
      </c>
      <c r="N711" s="161" t="s">
        <v>16016</v>
      </c>
      <c r="O711" s="161" t="s">
        <v>15292</v>
      </c>
    </row>
    <row r="712" spans="1:18">
      <c r="A712" s="161">
        <v>7</v>
      </c>
      <c r="B712" s="161">
        <v>13</v>
      </c>
      <c r="C712" s="161">
        <v>31</v>
      </c>
      <c r="D712" s="161" t="s">
        <v>3696</v>
      </c>
      <c r="E712" s="161" t="s">
        <v>7672</v>
      </c>
      <c r="F712" s="161" t="s">
        <v>3992</v>
      </c>
      <c r="G712" s="161" t="s">
        <v>1521</v>
      </c>
      <c r="H712" s="161" t="s">
        <v>323</v>
      </c>
      <c r="K712" s="161">
        <v>1</v>
      </c>
      <c r="L712" s="161" t="s">
        <v>6743</v>
      </c>
    </row>
    <row r="713" spans="1:18">
      <c r="A713" s="161">
        <v>7</v>
      </c>
      <c r="B713" s="161">
        <v>13</v>
      </c>
      <c r="C713" s="161">
        <v>32</v>
      </c>
      <c r="D713" s="161" t="s">
        <v>10293</v>
      </c>
      <c r="E713" s="161" t="s">
        <v>15287</v>
      </c>
      <c r="F713" s="161" t="s">
        <v>3992</v>
      </c>
      <c r="G713" s="161" t="s">
        <v>1521</v>
      </c>
      <c r="H713" s="161" t="s">
        <v>10312</v>
      </c>
      <c r="K713" s="161">
        <v>1</v>
      </c>
      <c r="L713" s="161" t="s">
        <v>15288</v>
      </c>
    </row>
    <row r="714" spans="1:18">
      <c r="A714" s="161">
        <v>7</v>
      </c>
      <c r="B714" s="161">
        <v>13</v>
      </c>
      <c r="C714" s="161">
        <v>33</v>
      </c>
      <c r="D714" s="161" t="s">
        <v>3696</v>
      </c>
      <c r="E714" s="161" t="s">
        <v>7673</v>
      </c>
      <c r="F714" s="161" t="s">
        <v>3992</v>
      </c>
      <c r="G714" s="161" t="s">
        <v>1521</v>
      </c>
      <c r="H714" s="161" t="s">
        <v>324</v>
      </c>
      <c r="K714" s="161">
        <v>1</v>
      </c>
      <c r="L714" s="161" t="s">
        <v>6744</v>
      </c>
    </row>
    <row r="715" spans="1:18">
      <c r="A715" s="161">
        <v>7</v>
      </c>
      <c r="B715" s="161">
        <v>13</v>
      </c>
      <c r="C715" s="161">
        <v>34</v>
      </c>
      <c r="D715" s="161" t="s">
        <v>10293</v>
      </c>
      <c r="E715" s="161" t="s">
        <v>15285</v>
      </c>
      <c r="F715" s="161" t="s">
        <v>3992</v>
      </c>
      <c r="G715" s="161" t="s">
        <v>1521</v>
      </c>
      <c r="H715" s="161" t="s">
        <v>10309</v>
      </c>
      <c r="K715" s="161">
        <v>1</v>
      </c>
      <c r="L715" s="161" t="s">
        <v>15286</v>
      </c>
    </row>
    <row r="716" spans="1:18">
      <c r="A716" s="161">
        <v>7</v>
      </c>
      <c r="B716" s="161">
        <v>13</v>
      </c>
      <c r="C716" s="161">
        <v>35</v>
      </c>
      <c r="D716" s="161" t="s">
        <v>3696</v>
      </c>
      <c r="E716" s="161" t="s">
        <v>7674</v>
      </c>
      <c r="F716" s="161" t="s">
        <v>3992</v>
      </c>
      <c r="G716" s="161" t="s">
        <v>1521</v>
      </c>
      <c r="H716" s="161" t="s">
        <v>325</v>
      </c>
      <c r="K716" s="161">
        <v>1</v>
      </c>
      <c r="L716" s="161" t="s">
        <v>6745</v>
      </c>
    </row>
    <row r="717" spans="1:18">
      <c r="A717" s="161">
        <v>7</v>
      </c>
      <c r="B717" s="161">
        <v>13</v>
      </c>
      <c r="C717" s="161">
        <v>36</v>
      </c>
      <c r="D717" s="161" t="s">
        <v>10293</v>
      </c>
      <c r="E717" s="161" t="s">
        <v>15283</v>
      </c>
      <c r="F717" s="161" t="s">
        <v>3992</v>
      </c>
      <c r="G717" s="161" t="s">
        <v>1521</v>
      </c>
      <c r="H717" s="161" t="s">
        <v>10306</v>
      </c>
      <c r="K717" s="161">
        <v>1</v>
      </c>
      <c r="L717" s="161" t="s">
        <v>15284</v>
      </c>
    </row>
    <row r="718" spans="1:18">
      <c r="A718" s="161">
        <v>7</v>
      </c>
      <c r="B718" s="161">
        <v>13</v>
      </c>
      <c r="C718" s="161">
        <v>37</v>
      </c>
      <c r="D718" s="161" t="s">
        <v>3696</v>
      </c>
      <c r="E718" s="161" t="s">
        <v>3498</v>
      </c>
      <c r="F718" s="161" t="s">
        <v>3992</v>
      </c>
      <c r="G718" s="161" t="s">
        <v>1521</v>
      </c>
      <c r="H718" s="161" t="s">
        <v>1536</v>
      </c>
      <c r="I718" s="161" t="s">
        <v>1629</v>
      </c>
      <c r="K718" s="161">
        <v>1</v>
      </c>
      <c r="L718" s="161" t="s">
        <v>4877</v>
      </c>
      <c r="M718" s="161" t="s">
        <v>4878</v>
      </c>
      <c r="N718" s="161" t="s">
        <v>12</v>
      </c>
      <c r="O718" s="161" t="s">
        <v>4879</v>
      </c>
      <c r="P718" s="161" t="s">
        <v>11</v>
      </c>
      <c r="Q718" s="161" t="s">
        <v>4880</v>
      </c>
      <c r="R718" s="161" t="s">
        <v>364</v>
      </c>
    </row>
    <row r="719" spans="1:18">
      <c r="A719" s="161">
        <v>7</v>
      </c>
      <c r="B719" s="161">
        <v>13</v>
      </c>
      <c r="C719" s="161">
        <v>38</v>
      </c>
      <c r="D719" s="161" t="s">
        <v>10293</v>
      </c>
      <c r="E719" s="161" t="s">
        <v>15278</v>
      </c>
      <c r="F719" s="161" t="s">
        <v>3992</v>
      </c>
      <c r="G719" s="161" t="s">
        <v>1521</v>
      </c>
      <c r="H719" s="161" t="s">
        <v>10300</v>
      </c>
      <c r="I719" s="161" t="s">
        <v>1629</v>
      </c>
      <c r="K719" s="161">
        <v>1</v>
      </c>
      <c r="L719" s="161" t="s">
        <v>15279</v>
      </c>
      <c r="M719" s="161" t="s">
        <v>15280</v>
      </c>
      <c r="N719" s="161" t="s">
        <v>16015</v>
      </c>
      <c r="O719" s="161" t="s">
        <v>15281</v>
      </c>
      <c r="P719" s="161" t="s">
        <v>16017</v>
      </c>
      <c r="Q719" s="161" t="s">
        <v>15282</v>
      </c>
      <c r="R719" s="161" t="s">
        <v>16018</v>
      </c>
    </row>
    <row r="720" spans="1:18">
      <c r="A720" s="161">
        <v>7</v>
      </c>
      <c r="B720" s="161">
        <v>13</v>
      </c>
      <c r="C720" s="161">
        <v>39</v>
      </c>
      <c r="D720" s="161" t="s">
        <v>3696</v>
      </c>
      <c r="E720" s="161" t="s">
        <v>2921</v>
      </c>
      <c r="F720" s="161" t="s">
        <v>3992</v>
      </c>
      <c r="G720" s="161" t="s">
        <v>1521</v>
      </c>
      <c r="H720" s="161" t="s">
        <v>116</v>
      </c>
      <c r="I720" s="161" t="s">
        <v>1630</v>
      </c>
      <c r="K720" s="161">
        <v>1</v>
      </c>
      <c r="L720" s="161" t="s">
        <v>4881</v>
      </c>
    </row>
    <row r="721" spans="1:18">
      <c r="A721" s="161">
        <v>7</v>
      </c>
      <c r="B721" s="161">
        <v>13</v>
      </c>
      <c r="C721" s="161">
        <v>40</v>
      </c>
      <c r="D721" s="161" t="s">
        <v>10293</v>
      </c>
      <c r="E721" s="161" t="s">
        <v>15276</v>
      </c>
      <c r="F721" s="161" t="s">
        <v>3992</v>
      </c>
      <c r="G721" s="161" t="s">
        <v>1521</v>
      </c>
      <c r="H721" s="161" t="s">
        <v>10297</v>
      </c>
      <c r="I721" s="161" t="s">
        <v>1630</v>
      </c>
      <c r="K721" s="161">
        <v>1</v>
      </c>
      <c r="L721" s="161" t="s">
        <v>15277</v>
      </c>
    </row>
    <row r="722" spans="1:18">
      <c r="A722" s="161">
        <v>7</v>
      </c>
      <c r="B722" s="161">
        <v>13</v>
      </c>
      <c r="C722" s="161">
        <v>41</v>
      </c>
      <c r="D722" s="161" t="s">
        <v>3696</v>
      </c>
      <c r="E722" s="161" t="s">
        <v>2922</v>
      </c>
      <c r="F722" s="161" t="s">
        <v>3992</v>
      </c>
      <c r="G722" s="161" t="s">
        <v>1521</v>
      </c>
      <c r="H722" s="161" t="s">
        <v>319</v>
      </c>
      <c r="K722" s="161">
        <v>1</v>
      </c>
      <c r="L722" s="161" t="s">
        <v>4882</v>
      </c>
    </row>
    <row r="723" spans="1:18">
      <c r="A723" s="161">
        <v>7</v>
      </c>
      <c r="B723" s="161">
        <v>13</v>
      </c>
      <c r="C723" s="161">
        <v>42</v>
      </c>
      <c r="D723" s="161" t="s">
        <v>10293</v>
      </c>
      <c r="E723" s="161" t="s">
        <v>15274</v>
      </c>
      <c r="F723" s="161" t="s">
        <v>3992</v>
      </c>
      <c r="G723" s="161" t="s">
        <v>1521</v>
      </c>
      <c r="H723" s="161" t="s">
        <v>10167</v>
      </c>
      <c r="K723" s="161">
        <v>1</v>
      </c>
      <c r="L723" s="161" t="s">
        <v>15275</v>
      </c>
    </row>
    <row r="724" spans="1:18">
      <c r="A724" s="161">
        <v>7</v>
      </c>
      <c r="B724" s="161">
        <v>14</v>
      </c>
      <c r="C724" s="161">
        <v>1</v>
      </c>
      <c r="D724" s="161" t="s">
        <v>3696</v>
      </c>
      <c r="E724" s="161" t="s">
        <v>2934</v>
      </c>
      <c r="F724" s="161" t="s">
        <v>3992</v>
      </c>
      <c r="G724" s="161" t="s">
        <v>1521</v>
      </c>
      <c r="H724" s="161" t="s">
        <v>1523</v>
      </c>
      <c r="I724" s="161" t="s">
        <v>1631</v>
      </c>
      <c r="K724" s="161">
        <v>1</v>
      </c>
      <c r="L724" s="164" t="s">
        <v>7675</v>
      </c>
    </row>
    <row r="725" spans="1:18">
      <c r="A725" s="161">
        <v>7</v>
      </c>
      <c r="B725" s="161">
        <v>14</v>
      </c>
      <c r="C725" s="161">
        <v>2</v>
      </c>
      <c r="D725" s="161" t="s">
        <v>10293</v>
      </c>
      <c r="E725" s="161" t="s">
        <v>15272</v>
      </c>
      <c r="F725" s="161" t="s">
        <v>3992</v>
      </c>
      <c r="G725" s="161" t="s">
        <v>1521</v>
      </c>
      <c r="H725" s="161" t="s">
        <v>10370</v>
      </c>
      <c r="I725" s="161" t="s">
        <v>1630</v>
      </c>
      <c r="K725" s="161">
        <v>1</v>
      </c>
      <c r="L725" s="164" t="s">
        <v>15273</v>
      </c>
    </row>
    <row r="726" spans="1:18">
      <c r="A726" s="161">
        <v>7</v>
      </c>
      <c r="B726" s="161">
        <v>14</v>
      </c>
      <c r="C726" s="161">
        <v>3</v>
      </c>
      <c r="D726" s="161" t="s">
        <v>3696</v>
      </c>
      <c r="E726" s="161" t="s">
        <v>2935</v>
      </c>
      <c r="F726" s="161" t="s">
        <v>3992</v>
      </c>
      <c r="G726" s="161" t="s">
        <v>1521</v>
      </c>
      <c r="H726" s="162" t="s">
        <v>322</v>
      </c>
      <c r="I726" s="161" t="s">
        <v>1631</v>
      </c>
      <c r="K726" s="161">
        <v>1</v>
      </c>
      <c r="L726" s="161" t="s">
        <v>5083</v>
      </c>
    </row>
    <row r="727" spans="1:18">
      <c r="A727" s="161">
        <v>7</v>
      </c>
      <c r="B727" s="161">
        <v>14</v>
      </c>
      <c r="C727" s="161">
        <v>4</v>
      </c>
      <c r="D727" s="161" t="s">
        <v>10293</v>
      </c>
      <c r="E727" s="161" t="s">
        <v>15270</v>
      </c>
      <c r="F727" s="161" t="s">
        <v>3992</v>
      </c>
      <c r="G727" s="161" t="s">
        <v>1521</v>
      </c>
      <c r="H727" s="162" t="s">
        <v>10367</v>
      </c>
      <c r="I727" s="161" t="s">
        <v>1630</v>
      </c>
      <c r="K727" s="161">
        <v>1</v>
      </c>
      <c r="L727" s="161" t="s">
        <v>15271</v>
      </c>
    </row>
    <row r="728" spans="1:18">
      <c r="A728" s="161">
        <v>7</v>
      </c>
      <c r="B728" s="161">
        <v>14</v>
      </c>
      <c r="C728" s="161">
        <v>5</v>
      </c>
      <c r="D728" s="161" t="s">
        <v>3696</v>
      </c>
      <c r="E728" s="161" t="s">
        <v>3501</v>
      </c>
      <c r="F728" s="161" t="s">
        <v>3992</v>
      </c>
      <c r="G728" s="161" t="s">
        <v>1521</v>
      </c>
      <c r="H728" s="161" t="s">
        <v>1526</v>
      </c>
      <c r="I728" s="161" t="s">
        <v>1629</v>
      </c>
      <c r="K728" s="161">
        <v>1</v>
      </c>
      <c r="L728" s="161" t="s">
        <v>5084</v>
      </c>
      <c r="M728" s="161" t="s">
        <v>5085</v>
      </c>
      <c r="N728" s="161" t="s">
        <v>12</v>
      </c>
      <c r="O728" s="161" t="s">
        <v>5086</v>
      </c>
      <c r="P728" s="161" t="s">
        <v>11</v>
      </c>
      <c r="Q728" s="161" t="s">
        <v>5087</v>
      </c>
      <c r="R728" s="161" t="s">
        <v>364</v>
      </c>
    </row>
    <row r="729" spans="1:18">
      <c r="A729" s="161">
        <v>7</v>
      </c>
      <c r="B729" s="161">
        <v>14</v>
      </c>
      <c r="C729" s="161">
        <v>6</v>
      </c>
      <c r="D729" s="161" t="s">
        <v>10293</v>
      </c>
      <c r="E729" s="161" t="s">
        <v>15265</v>
      </c>
      <c r="F729" s="161" t="s">
        <v>3992</v>
      </c>
      <c r="G729" s="161" t="s">
        <v>1521</v>
      </c>
      <c r="H729" s="161" t="s">
        <v>10361</v>
      </c>
      <c r="I729" s="161" t="s">
        <v>1629</v>
      </c>
      <c r="K729" s="161">
        <v>1</v>
      </c>
      <c r="L729" s="161" t="s">
        <v>15266</v>
      </c>
      <c r="M729" s="161" t="s">
        <v>15267</v>
      </c>
      <c r="N729" s="161" t="s">
        <v>16015</v>
      </c>
      <c r="O729" s="161" t="s">
        <v>15268</v>
      </c>
      <c r="P729" s="161" t="s">
        <v>16017</v>
      </c>
      <c r="Q729" s="161" t="s">
        <v>15269</v>
      </c>
      <c r="R729" s="161" t="s">
        <v>16018</v>
      </c>
    </row>
    <row r="730" spans="1:18">
      <c r="A730" s="161">
        <v>7</v>
      </c>
      <c r="B730" s="161">
        <v>14</v>
      </c>
      <c r="C730" s="161">
        <v>7</v>
      </c>
      <c r="D730" s="161" t="s">
        <v>3696</v>
      </c>
      <c r="E730" s="161" t="s">
        <v>3502</v>
      </c>
      <c r="F730" s="161" t="s">
        <v>3992</v>
      </c>
      <c r="G730" s="161" t="s">
        <v>1521</v>
      </c>
      <c r="H730" s="161" t="s">
        <v>66</v>
      </c>
      <c r="I730" s="161" t="s">
        <v>1629</v>
      </c>
      <c r="K730" s="161">
        <v>1</v>
      </c>
      <c r="L730" s="161" t="s">
        <v>5088</v>
      </c>
      <c r="M730" s="161" t="s">
        <v>5089</v>
      </c>
      <c r="N730" s="161" t="s">
        <v>12</v>
      </c>
      <c r="O730" s="161" t="s">
        <v>5090</v>
      </c>
      <c r="P730" s="161" t="s">
        <v>11</v>
      </c>
      <c r="Q730" s="161" t="s">
        <v>5091</v>
      </c>
      <c r="R730" s="161" t="s">
        <v>364</v>
      </c>
    </row>
    <row r="731" spans="1:18">
      <c r="A731" s="161">
        <v>7</v>
      </c>
      <c r="B731" s="161">
        <v>14</v>
      </c>
      <c r="C731" s="161">
        <v>8</v>
      </c>
      <c r="D731" s="161" t="s">
        <v>10293</v>
      </c>
      <c r="E731" s="161" t="s">
        <v>15260</v>
      </c>
      <c r="F731" s="161" t="s">
        <v>3992</v>
      </c>
      <c r="G731" s="161" t="s">
        <v>1521</v>
      </c>
      <c r="H731" s="161" t="s">
        <v>10355</v>
      </c>
      <c r="I731" s="161" t="s">
        <v>1629</v>
      </c>
      <c r="K731" s="161">
        <v>1</v>
      </c>
      <c r="L731" s="161" t="s">
        <v>15261</v>
      </c>
      <c r="M731" s="161" t="s">
        <v>15262</v>
      </c>
      <c r="N731" s="161" t="s">
        <v>16015</v>
      </c>
      <c r="O731" s="161" t="s">
        <v>15263</v>
      </c>
      <c r="P731" s="161" t="s">
        <v>16017</v>
      </c>
      <c r="Q731" s="161" t="s">
        <v>15264</v>
      </c>
      <c r="R731" s="161" t="s">
        <v>16018</v>
      </c>
    </row>
    <row r="732" spans="1:18">
      <c r="A732" s="161">
        <v>7</v>
      </c>
      <c r="B732" s="161">
        <v>14</v>
      </c>
      <c r="C732" s="161">
        <v>9</v>
      </c>
      <c r="D732" s="161" t="s">
        <v>3696</v>
      </c>
      <c r="E732" s="161" t="s">
        <v>2936</v>
      </c>
      <c r="F732" s="161" t="s">
        <v>3992</v>
      </c>
      <c r="G732" s="161" t="s">
        <v>1521</v>
      </c>
      <c r="H732" s="161" t="s">
        <v>336</v>
      </c>
      <c r="K732" s="161">
        <v>1</v>
      </c>
      <c r="L732" s="161" t="s">
        <v>5092</v>
      </c>
    </row>
    <row r="733" spans="1:18">
      <c r="A733" s="161">
        <v>7</v>
      </c>
      <c r="B733" s="161">
        <v>14</v>
      </c>
      <c r="C733" s="161">
        <v>10</v>
      </c>
      <c r="D733" s="161" t="s">
        <v>10293</v>
      </c>
      <c r="E733" s="161" t="s">
        <v>15258</v>
      </c>
      <c r="F733" s="161" t="s">
        <v>3992</v>
      </c>
      <c r="G733" s="161" t="s">
        <v>1521</v>
      </c>
      <c r="H733" s="161" t="s">
        <v>10191</v>
      </c>
      <c r="K733" s="161">
        <v>1</v>
      </c>
      <c r="L733" s="161" t="s">
        <v>15259</v>
      </c>
    </row>
    <row r="734" spans="1:18">
      <c r="A734" s="161">
        <v>7</v>
      </c>
      <c r="B734" s="161">
        <v>14</v>
      </c>
      <c r="C734" s="161">
        <v>11</v>
      </c>
      <c r="D734" s="161" t="s">
        <v>3696</v>
      </c>
      <c r="E734" s="161" t="s">
        <v>7676</v>
      </c>
      <c r="F734" s="161" t="s">
        <v>3992</v>
      </c>
      <c r="G734" s="161" t="s">
        <v>1521</v>
      </c>
      <c r="H734" s="161" t="s">
        <v>337</v>
      </c>
      <c r="I734" s="161" t="s">
        <v>1628</v>
      </c>
      <c r="K734" s="161">
        <v>1</v>
      </c>
      <c r="L734" s="161" t="s">
        <v>5093</v>
      </c>
    </row>
    <row r="735" spans="1:18">
      <c r="A735" s="161">
        <v>7</v>
      </c>
      <c r="B735" s="161">
        <v>14</v>
      </c>
      <c r="C735" s="161">
        <v>12</v>
      </c>
      <c r="D735" s="161" t="s">
        <v>10293</v>
      </c>
      <c r="E735" s="161" t="s">
        <v>15256</v>
      </c>
      <c r="F735" s="161" t="s">
        <v>3992</v>
      </c>
      <c r="G735" s="161" t="s">
        <v>1521</v>
      </c>
      <c r="H735" s="161" t="s">
        <v>10350</v>
      </c>
      <c r="I735" s="161" t="s">
        <v>10137</v>
      </c>
      <c r="K735" s="161">
        <v>1</v>
      </c>
      <c r="L735" s="161" t="s">
        <v>15257</v>
      </c>
    </row>
    <row r="736" spans="1:18">
      <c r="A736" s="161">
        <v>7</v>
      </c>
      <c r="B736" s="161">
        <v>14</v>
      </c>
      <c r="C736" s="161">
        <v>13</v>
      </c>
      <c r="D736" s="161" t="s">
        <v>3696</v>
      </c>
      <c r="E736" s="161" t="s">
        <v>7677</v>
      </c>
      <c r="F736" s="161" t="s">
        <v>3992</v>
      </c>
      <c r="G736" s="161" t="s">
        <v>1521</v>
      </c>
      <c r="H736" s="161" t="s">
        <v>1535</v>
      </c>
      <c r="I736" s="161" t="s">
        <v>61</v>
      </c>
      <c r="K736" s="161">
        <v>1</v>
      </c>
      <c r="L736" s="161" t="s">
        <v>5094</v>
      </c>
    </row>
    <row r="737" spans="1:18">
      <c r="A737" s="161">
        <v>7</v>
      </c>
      <c r="B737" s="161">
        <v>14</v>
      </c>
      <c r="C737" s="161">
        <v>14</v>
      </c>
      <c r="D737" s="161" t="s">
        <v>10293</v>
      </c>
      <c r="E737" s="161" t="s">
        <v>15254</v>
      </c>
      <c r="F737" s="161" t="s">
        <v>3992</v>
      </c>
      <c r="G737" s="161" t="s">
        <v>1521</v>
      </c>
      <c r="H737" s="161" t="s">
        <v>10347</v>
      </c>
      <c r="I737" s="161" t="s">
        <v>10345</v>
      </c>
      <c r="K737" s="161">
        <v>1</v>
      </c>
      <c r="L737" s="161" t="s">
        <v>15255</v>
      </c>
    </row>
    <row r="738" spans="1:18">
      <c r="A738" s="161">
        <v>7</v>
      </c>
      <c r="B738" s="161">
        <v>14</v>
      </c>
      <c r="C738" s="161">
        <v>15</v>
      </c>
      <c r="D738" s="161" t="s">
        <v>3696</v>
      </c>
      <c r="E738" s="161" t="s">
        <v>7678</v>
      </c>
      <c r="F738" s="161" t="s">
        <v>3992</v>
      </c>
      <c r="G738" s="161" t="s">
        <v>1521</v>
      </c>
      <c r="H738" s="161" t="s">
        <v>1529</v>
      </c>
      <c r="I738" s="161" t="s">
        <v>15</v>
      </c>
      <c r="K738" s="161">
        <v>1</v>
      </c>
      <c r="L738" s="164" t="s">
        <v>7679</v>
      </c>
      <c r="M738" s="164" t="s">
        <v>7680</v>
      </c>
    </row>
    <row r="739" spans="1:18">
      <c r="A739" s="161">
        <v>7</v>
      </c>
      <c r="B739" s="161">
        <v>14</v>
      </c>
      <c r="C739" s="161">
        <v>16</v>
      </c>
      <c r="D739" s="161" t="s">
        <v>10293</v>
      </c>
      <c r="E739" s="161" t="s">
        <v>15251</v>
      </c>
      <c r="F739" s="161" t="s">
        <v>3992</v>
      </c>
      <c r="G739" s="161" t="s">
        <v>1521</v>
      </c>
      <c r="H739" s="161" t="s">
        <v>10342</v>
      </c>
      <c r="I739" s="161" t="s">
        <v>15</v>
      </c>
      <c r="K739" s="161">
        <v>1</v>
      </c>
      <c r="L739" s="164" t="s">
        <v>15252</v>
      </c>
      <c r="M739" s="164" t="s">
        <v>15253</v>
      </c>
    </row>
    <row r="740" spans="1:18">
      <c r="A740" s="161">
        <v>7</v>
      </c>
      <c r="B740" s="161">
        <v>14</v>
      </c>
      <c r="C740" s="161">
        <v>17</v>
      </c>
      <c r="D740" s="161" t="s">
        <v>3696</v>
      </c>
      <c r="E740" s="161" t="s">
        <v>7681</v>
      </c>
      <c r="F740" s="161" t="s">
        <v>3992</v>
      </c>
      <c r="G740" s="161" t="s">
        <v>1521</v>
      </c>
      <c r="H740" s="161" t="s">
        <v>1530</v>
      </c>
      <c r="K740" s="161">
        <v>1</v>
      </c>
      <c r="L740" s="164" t="s">
        <v>7682</v>
      </c>
    </row>
    <row r="741" spans="1:18">
      <c r="A741" s="161">
        <v>7</v>
      </c>
      <c r="B741" s="161">
        <v>14</v>
      </c>
      <c r="C741" s="161">
        <v>18</v>
      </c>
      <c r="D741" s="161" t="s">
        <v>10293</v>
      </c>
      <c r="E741" s="161" t="s">
        <v>15249</v>
      </c>
      <c r="F741" s="161" t="s">
        <v>3992</v>
      </c>
      <c r="G741" s="161" t="s">
        <v>1521</v>
      </c>
      <c r="H741" s="161" t="s">
        <v>10339</v>
      </c>
      <c r="K741" s="161">
        <v>1</v>
      </c>
      <c r="L741" s="164" t="s">
        <v>15250</v>
      </c>
    </row>
    <row r="742" spans="1:18">
      <c r="A742" s="161">
        <v>7</v>
      </c>
      <c r="B742" s="161">
        <v>14</v>
      </c>
      <c r="C742" s="161">
        <v>19</v>
      </c>
      <c r="D742" s="161" t="s">
        <v>3696</v>
      </c>
      <c r="E742" s="161" t="s">
        <v>7683</v>
      </c>
      <c r="F742" s="161" t="s">
        <v>3992</v>
      </c>
      <c r="G742" s="161" t="s">
        <v>1521</v>
      </c>
      <c r="H742" s="161" t="s">
        <v>1531</v>
      </c>
      <c r="K742" s="161">
        <v>1</v>
      </c>
      <c r="L742" s="164" t="s">
        <v>7684</v>
      </c>
    </row>
    <row r="743" spans="1:18">
      <c r="A743" s="161">
        <v>7</v>
      </c>
      <c r="B743" s="161">
        <v>14</v>
      </c>
      <c r="C743" s="161">
        <v>20</v>
      </c>
      <c r="D743" s="161" t="s">
        <v>10293</v>
      </c>
      <c r="E743" s="161" t="s">
        <v>15247</v>
      </c>
      <c r="F743" s="161" t="s">
        <v>3992</v>
      </c>
      <c r="G743" s="161" t="s">
        <v>1521</v>
      </c>
      <c r="H743" s="161" t="s">
        <v>10336</v>
      </c>
      <c r="K743" s="161">
        <v>1</v>
      </c>
      <c r="L743" s="164" t="s">
        <v>15248</v>
      </c>
    </row>
    <row r="744" spans="1:18">
      <c r="A744" s="161">
        <v>7</v>
      </c>
      <c r="B744" s="161">
        <v>14</v>
      </c>
      <c r="C744" s="161">
        <v>21</v>
      </c>
      <c r="D744" s="161" t="s">
        <v>3696</v>
      </c>
      <c r="E744" s="161" t="s">
        <v>7685</v>
      </c>
      <c r="F744" s="161" t="s">
        <v>3992</v>
      </c>
      <c r="G744" s="161" t="s">
        <v>1521</v>
      </c>
      <c r="H744" s="161" t="s">
        <v>1532</v>
      </c>
      <c r="K744" s="161">
        <v>1</v>
      </c>
      <c r="L744" s="164" t="s">
        <v>7686</v>
      </c>
    </row>
    <row r="745" spans="1:18">
      <c r="A745" s="161">
        <v>7</v>
      </c>
      <c r="B745" s="161">
        <v>14</v>
      </c>
      <c r="C745" s="161">
        <v>22</v>
      </c>
      <c r="D745" s="161" t="s">
        <v>10293</v>
      </c>
      <c r="E745" s="161" t="s">
        <v>15245</v>
      </c>
      <c r="F745" s="161" t="s">
        <v>3992</v>
      </c>
      <c r="G745" s="161" t="s">
        <v>1521</v>
      </c>
      <c r="H745" s="161" t="s">
        <v>10333</v>
      </c>
      <c r="K745" s="161">
        <v>1</v>
      </c>
      <c r="L745" s="164" t="s">
        <v>15246</v>
      </c>
    </row>
    <row r="746" spans="1:18">
      <c r="A746" s="161">
        <v>7</v>
      </c>
      <c r="B746" s="161">
        <v>14</v>
      </c>
      <c r="C746" s="161">
        <v>23</v>
      </c>
      <c r="D746" s="161" t="s">
        <v>3696</v>
      </c>
      <c r="E746" s="161" t="s">
        <v>7687</v>
      </c>
      <c r="F746" s="161" t="s">
        <v>3992</v>
      </c>
      <c r="G746" s="161" t="s">
        <v>1521</v>
      </c>
      <c r="H746" s="161" t="s">
        <v>1533</v>
      </c>
      <c r="K746" s="161">
        <v>1</v>
      </c>
      <c r="L746" s="164" t="s">
        <v>7688</v>
      </c>
    </row>
    <row r="747" spans="1:18">
      <c r="A747" s="161">
        <v>7</v>
      </c>
      <c r="B747" s="161">
        <v>14</v>
      </c>
      <c r="C747" s="161">
        <v>24</v>
      </c>
      <c r="D747" s="161" t="s">
        <v>10293</v>
      </c>
      <c r="E747" s="161" t="s">
        <v>15243</v>
      </c>
      <c r="F747" s="161" t="s">
        <v>3992</v>
      </c>
      <c r="G747" s="161" t="s">
        <v>1521</v>
      </c>
      <c r="H747" s="161" t="s">
        <v>10330</v>
      </c>
      <c r="K747" s="161">
        <v>1</v>
      </c>
      <c r="L747" s="164" t="s">
        <v>15244</v>
      </c>
    </row>
    <row r="748" spans="1:18">
      <c r="A748" s="161">
        <v>7</v>
      </c>
      <c r="B748" s="161">
        <v>14</v>
      </c>
      <c r="C748" s="161">
        <v>25</v>
      </c>
      <c r="D748" s="161" t="s">
        <v>3696</v>
      </c>
      <c r="E748" s="161" t="s">
        <v>7689</v>
      </c>
      <c r="F748" s="161" t="s">
        <v>3992</v>
      </c>
      <c r="G748" s="161" t="s">
        <v>1521</v>
      </c>
      <c r="H748" s="161" t="s">
        <v>1534</v>
      </c>
      <c r="K748" s="161">
        <v>1</v>
      </c>
      <c r="L748" s="164" t="s">
        <v>7690</v>
      </c>
    </row>
    <row r="749" spans="1:18">
      <c r="A749" s="161">
        <v>7</v>
      </c>
      <c r="B749" s="161">
        <v>14</v>
      </c>
      <c r="C749" s="161">
        <v>26</v>
      </c>
      <c r="D749" s="161" t="s">
        <v>10293</v>
      </c>
      <c r="E749" s="161" t="s">
        <v>15241</v>
      </c>
      <c r="F749" s="161" t="s">
        <v>3992</v>
      </c>
      <c r="G749" s="161" t="s">
        <v>1521</v>
      </c>
      <c r="H749" s="161" t="s">
        <v>10327</v>
      </c>
      <c r="K749" s="161">
        <v>1</v>
      </c>
      <c r="L749" s="164" t="s">
        <v>15242</v>
      </c>
    </row>
    <row r="750" spans="1:18">
      <c r="A750" s="161">
        <v>7</v>
      </c>
      <c r="B750" s="161">
        <v>14</v>
      </c>
      <c r="C750" s="161">
        <v>27</v>
      </c>
      <c r="D750" s="161" t="s">
        <v>3696</v>
      </c>
      <c r="E750" s="161" t="s">
        <v>3503</v>
      </c>
      <c r="F750" s="161" t="s">
        <v>3992</v>
      </c>
      <c r="G750" s="161" t="s">
        <v>1521</v>
      </c>
      <c r="H750" s="162" t="s">
        <v>326</v>
      </c>
      <c r="I750" s="161" t="s">
        <v>1629</v>
      </c>
      <c r="K750" s="161">
        <v>1</v>
      </c>
      <c r="L750" s="161" t="s">
        <v>5095</v>
      </c>
      <c r="M750" s="161" t="s">
        <v>5096</v>
      </c>
      <c r="N750" s="161" t="s">
        <v>12</v>
      </c>
      <c r="O750" s="161" t="s">
        <v>5097</v>
      </c>
      <c r="P750" s="161" t="s">
        <v>11</v>
      </c>
      <c r="Q750" s="161" t="s">
        <v>5098</v>
      </c>
      <c r="R750" s="161" t="s">
        <v>364</v>
      </c>
    </row>
    <row r="751" spans="1:18">
      <c r="A751" s="161">
        <v>7</v>
      </c>
      <c r="B751" s="161">
        <v>14</v>
      </c>
      <c r="C751" s="161">
        <v>28</v>
      </c>
      <c r="D751" s="161" t="s">
        <v>10293</v>
      </c>
      <c r="E751" s="161" t="s">
        <v>15236</v>
      </c>
      <c r="F751" s="161" t="s">
        <v>3992</v>
      </c>
      <c r="G751" s="161" t="s">
        <v>1521</v>
      </c>
      <c r="H751" s="162" t="s">
        <v>10321</v>
      </c>
      <c r="I751" s="161" t="s">
        <v>1629</v>
      </c>
      <c r="K751" s="161">
        <v>1</v>
      </c>
      <c r="L751" s="161" t="s">
        <v>15237</v>
      </c>
      <c r="M751" s="161" t="s">
        <v>15238</v>
      </c>
      <c r="N751" s="161" t="s">
        <v>16015</v>
      </c>
      <c r="O751" s="161" t="s">
        <v>15239</v>
      </c>
      <c r="P751" s="161" t="s">
        <v>16017</v>
      </c>
      <c r="Q751" s="161" t="s">
        <v>15240</v>
      </c>
      <c r="R751" s="161" t="s">
        <v>16018</v>
      </c>
    </row>
    <row r="752" spans="1:18">
      <c r="A752" s="161">
        <v>7</v>
      </c>
      <c r="B752" s="161">
        <v>14</v>
      </c>
      <c r="C752" s="161">
        <v>29</v>
      </c>
      <c r="D752" s="161" t="s">
        <v>3696</v>
      </c>
      <c r="E752" s="161" t="s">
        <v>3626</v>
      </c>
      <c r="F752" s="161" t="s">
        <v>3992</v>
      </c>
      <c r="G752" s="161" t="s">
        <v>1521</v>
      </c>
      <c r="H752" s="161" t="s">
        <v>1524</v>
      </c>
      <c r="I752" s="161" t="s">
        <v>3991</v>
      </c>
      <c r="K752" s="161">
        <v>1</v>
      </c>
      <c r="L752" s="161" t="s">
        <v>5099</v>
      </c>
      <c r="M752" s="161" t="s">
        <v>5100</v>
      </c>
      <c r="N752" s="161" t="s">
        <v>388</v>
      </c>
      <c r="O752" s="161" t="s">
        <v>5101</v>
      </c>
    </row>
    <row r="753" spans="1:18">
      <c r="A753" s="161">
        <v>7</v>
      </c>
      <c r="B753" s="161">
        <v>14</v>
      </c>
      <c r="C753" s="161">
        <v>30</v>
      </c>
      <c r="D753" s="161" t="s">
        <v>10293</v>
      </c>
      <c r="E753" s="161" t="s">
        <v>15232</v>
      </c>
      <c r="F753" s="161" t="s">
        <v>3992</v>
      </c>
      <c r="G753" s="161" t="s">
        <v>1521</v>
      </c>
      <c r="H753" s="161" t="s">
        <v>10316</v>
      </c>
      <c r="I753" s="161" t="s">
        <v>10314</v>
      </c>
      <c r="K753" s="161">
        <v>1</v>
      </c>
      <c r="L753" s="161" t="s">
        <v>15233</v>
      </c>
      <c r="M753" s="161" t="s">
        <v>15234</v>
      </c>
      <c r="N753" s="161" t="s">
        <v>16016</v>
      </c>
      <c r="O753" s="161" t="s">
        <v>15235</v>
      </c>
    </row>
    <row r="754" spans="1:18">
      <c r="A754" s="161">
        <v>7</v>
      </c>
      <c r="B754" s="161">
        <v>14</v>
      </c>
      <c r="C754" s="161">
        <v>31</v>
      </c>
      <c r="D754" s="161" t="s">
        <v>3696</v>
      </c>
      <c r="E754" s="161" t="s">
        <v>7691</v>
      </c>
      <c r="F754" s="161" t="s">
        <v>3992</v>
      </c>
      <c r="G754" s="161" t="s">
        <v>1521</v>
      </c>
      <c r="H754" s="161" t="s">
        <v>323</v>
      </c>
      <c r="K754" s="161">
        <v>1</v>
      </c>
      <c r="L754" s="161" t="s">
        <v>6746</v>
      </c>
    </row>
    <row r="755" spans="1:18">
      <c r="A755" s="161">
        <v>7</v>
      </c>
      <c r="B755" s="161">
        <v>14</v>
      </c>
      <c r="C755" s="161">
        <v>32</v>
      </c>
      <c r="D755" s="161" t="s">
        <v>10293</v>
      </c>
      <c r="E755" s="161" t="s">
        <v>15230</v>
      </c>
      <c r="F755" s="161" t="s">
        <v>3992</v>
      </c>
      <c r="G755" s="161" t="s">
        <v>1521</v>
      </c>
      <c r="H755" s="161" t="s">
        <v>10312</v>
      </c>
      <c r="K755" s="161">
        <v>1</v>
      </c>
      <c r="L755" s="161" t="s">
        <v>15231</v>
      </c>
    </row>
    <row r="756" spans="1:18">
      <c r="A756" s="161">
        <v>7</v>
      </c>
      <c r="B756" s="161">
        <v>14</v>
      </c>
      <c r="C756" s="161">
        <v>33</v>
      </c>
      <c r="D756" s="161" t="s">
        <v>3696</v>
      </c>
      <c r="E756" s="161" t="s">
        <v>7692</v>
      </c>
      <c r="F756" s="161" t="s">
        <v>3992</v>
      </c>
      <c r="G756" s="161" t="s">
        <v>1521</v>
      </c>
      <c r="H756" s="161" t="s">
        <v>324</v>
      </c>
      <c r="K756" s="161">
        <v>1</v>
      </c>
      <c r="L756" s="161" t="s">
        <v>6747</v>
      </c>
    </row>
    <row r="757" spans="1:18">
      <c r="A757" s="161">
        <v>7</v>
      </c>
      <c r="B757" s="161">
        <v>14</v>
      </c>
      <c r="C757" s="161">
        <v>34</v>
      </c>
      <c r="D757" s="161" t="s">
        <v>10293</v>
      </c>
      <c r="E757" s="161" t="s">
        <v>15228</v>
      </c>
      <c r="F757" s="161" t="s">
        <v>3992</v>
      </c>
      <c r="G757" s="161" t="s">
        <v>1521</v>
      </c>
      <c r="H757" s="161" t="s">
        <v>10309</v>
      </c>
      <c r="K757" s="161">
        <v>1</v>
      </c>
      <c r="L757" s="161" t="s">
        <v>15229</v>
      </c>
    </row>
    <row r="758" spans="1:18">
      <c r="A758" s="161">
        <v>7</v>
      </c>
      <c r="B758" s="161">
        <v>14</v>
      </c>
      <c r="C758" s="161">
        <v>35</v>
      </c>
      <c r="D758" s="161" t="s">
        <v>3696</v>
      </c>
      <c r="E758" s="161" t="s">
        <v>7693</v>
      </c>
      <c r="F758" s="161" t="s">
        <v>3992</v>
      </c>
      <c r="G758" s="161" t="s">
        <v>1521</v>
      </c>
      <c r="H758" s="161" t="s">
        <v>325</v>
      </c>
      <c r="K758" s="161">
        <v>1</v>
      </c>
      <c r="L758" s="161" t="s">
        <v>6748</v>
      </c>
    </row>
    <row r="759" spans="1:18">
      <c r="A759" s="161">
        <v>7</v>
      </c>
      <c r="B759" s="161">
        <v>14</v>
      </c>
      <c r="C759" s="161">
        <v>36</v>
      </c>
      <c r="D759" s="161" t="s">
        <v>10293</v>
      </c>
      <c r="E759" s="161" t="s">
        <v>15226</v>
      </c>
      <c r="F759" s="161" t="s">
        <v>3992</v>
      </c>
      <c r="G759" s="161" t="s">
        <v>1521</v>
      </c>
      <c r="H759" s="161" t="s">
        <v>10306</v>
      </c>
      <c r="K759" s="161">
        <v>1</v>
      </c>
      <c r="L759" s="161" t="s">
        <v>15227</v>
      </c>
    </row>
    <row r="760" spans="1:18">
      <c r="A760" s="161">
        <v>7</v>
      </c>
      <c r="B760" s="161">
        <v>14</v>
      </c>
      <c r="C760" s="161">
        <v>37</v>
      </c>
      <c r="D760" s="161" t="s">
        <v>3696</v>
      </c>
      <c r="E760" s="161" t="s">
        <v>3504</v>
      </c>
      <c r="F760" s="161" t="s">
        <v>3992</v>
      </c>
      <c r="G760" s="161" t="s">
        <v>1521</v>
      </c>
      <c r="H760" s="161" t="s">
        <v>1536</v>
      </c>
      <c r="I760" s="161" t="s">
        <v>1629</v>
      </c>
      <c r="K760" s="161">
        <v>1</v>
      </c>
      <c r="L760" s="161" t="s">
        <v>5102</v>
      </c>
      <c r="M760" s="161" t="s">
        <v>5103</v>
      </c>
      <c r="N760" s="161" t="s">
        <v>12</v>
      </c>
      <c r="O760" s="161" t="s">
        <v>5104</v>
      </c>
      <c r="P760" s="161" t="s">
        <v>11</v>
      </c>
      <c r="Q760" s="161" t="s">
        <v>5105</v>
      </c>
      <c r="R760" s="161" t="s">
        <v>364</v>
      </c>
    </row>
    <row r="761" spans="1:18">
      <c r="A761" s="161">
        <v>7</v>
      </c>
      <c r="B761" s="161">
        <v>14</v>
      </c>
      <c r="C761" s="161">
        <v>38</v>
      </c>
      <c r="D761" s="161" t="s">
        <v>10293</v>
      </c>
      <c r="E761" s="161" t="s">
        <v>15221</v>
      </c>
      <c r="F761" s="161" t="s">
        <v>3992</v>
      </c>
      <c r="G761" s="161" t="s">
        <v>1521</v>
      </c>
      <c r="H761" s="161" t="s">
        <v>10300</v>
      </c>
      <c r="I761" s="161" t="s">
        <v>1629</v>
      </c>
      <c r="K761" s="161">
        <v>1</v>
      </c>
      <c r="L761" s="161" t="s">
        <v>15222</v>
      </c>
      <c r="M761" s="161" t="s">
        <v>15223</v>
      </c>
      <c r="N761" s="161" t="s">
        <v>16015</v>
      </c>
      <c r="O761" s="161" t="s">
        <v>15224</v>
      </c>
      <c r="P761" s="161" t="s">
        <v>16017</v>
      </c>
      <c r="Q761" s="161" t="s">
        <v>15225</v>
      </c>
      <c r="R761" s="161" t="s">
        <v>16018</v>
      </c>
    </row>
    <row r="762" spans="1:18">
      <c r="A762" s="161">
        <v>7</v>
      </c>
      <c r="B762" s="161">
        <v>14</v>
      </c>
      <c r="C762" s="161">
        <v>39</v>
      </c>
      <c r="D762" s="161" t="s">
        <v>3696</v>
      </c>
      <c r="E762" s="161" t="s">
        <v>2947</v>
      </c>
      <c r="F762" s="161" t="s">
        <v>3992</v>
      </c>
      <c r="G762" s="161" t="s">
        <v>1521</v>
      </c>
      <c r="H762" s="161" t="s">
        <v>116</v>
      </c>
      <c r="I762" s="161" t="s">
        <v>1630</v>
      </c>
      <c r="K762" s="161">
        <v>1</v>
      </c>
      <c r="L762" s="161" t="s">
        <v>5106</v>
      </c>
    </row>
    <row r="763" spans="1:18">
      <c r="A763" s="161">
        <v>7</v>
      </c>
      <c r="B763" s="161">
        <v>14</v>
      </c>
      <c r="C763" s="161">
        <v>40</v>
      </c>
      <c r="D763" s="161" t="s">
        <v>10293</v>
      </c>
      <c r="E763" s="161" t="s">
        <v>15219</v>
      </c>
      <c r="F763" s="161" t="s">
        <v>3992</v>
      </c>
      <c r="G763" s="161" t="s">
        <v>1521</v>
      </c>
      <c r="H763" s="161" t="s">
        <v>10297</v>
      </c>
      <c r="I763" s="161" t="s">
        <v>1630</v>
      </c>
      <c r="K763" s="161">
        <v>1</v>
      </c>
      <c r="L763" s="161" t="s">
        <v>15220</v>
      </c>
    </row>
    <row r="764" spans="1:18">
      <c r="A764" s="161">
        <v>7</v>
      </c>
      <c r="B764" s="161">
        <v>14</v>
      </c>
      <c r="C764" s="161">
        <v>41</v>
      </c>
      <c r="D764" s="161" t="s">
        <v>3696</v>
      </c>
      <c r="E764" s="161" t="s">
        <v>2948</v>
      </c>
      <c r="F764" s="161" t="s">
        <v>3992</v>
      </c>
      <c r="G764" s="161" t="s">
        <v>1521</v>
      </c>
      <c r="H764" s="161" t="s">
        <v>319</v>
      </c>
      <c r="K764" s="161">
        <v>1</v>
      </c>
      <c r="L764" s="161" t="s">
        <v>5107</v>
      </c>
    </row>
    <row r="765" spans="1:18">
      <c r="A765" s="161">
        <v>7</v>
      </c>
      <c r="B765" s="161">
        <v>14</v>
      </c>
      <c r="C765" s="161">
        <v>42</v>
      </c>
      <c r="D765" s="161" t="s">
        <v>10293</v>
      </c>
      <c r="E765" s="161" t="s">
        <v>15217</v>
      </c>
      <c r="F765" s="161" t="s">
        <v>3992</v>
      </c>
      <c r="G765" s="161" t="s">
        <v>1521</v>
      </c>
      <c r="H765" s="161" t="s">
        <v>10167</v>
      </c>
      <c r="K765" s="161">
        <v>1</v>
      </c>
      <c r="L765" s="161" t="s">
        <v>15218</v>
      </c>
    </row>
    <row r="766" spans="1:18">
      <c r="A766" s="161">
        <v>7</v>
      </c>
      <c r="B766" s="161">
        <v>15</v>
      </c>
      <c r="C766" s="161">
        <v>1</v>
      </c>
      <c r="D766" s="161" t="s">
        <v>3696</v>
      </c>
      <c r="E766" s="161" t="s">
        <v>2960</v>
      </c>
      <c r="F766" s="161" t="s">
        <v>3992</v>
      </c>
      <c r="G766" s="161" t="s">
        <v>1521</v>
      </c>
      <c r="H766" s="161" t="s">
        <v>1523</v>
      </c>
      <c r="I766" s="161" t="s">
        <v>1631</v>
      </c>
      <c r="K766" s="161">
        <v>1</v>
      </c>
      <c r="L766" s="164" t="s">
        <v>7694</v>
      </c>
    </row>
    <row r="767" spans="1:18">
      <c r="A767" s="161">
        <v>7</v>
      </c>
      <c r="B767" s="161">
        <v>15</v>
      </c>
      <c r="C767" s="161">
        <v>2</v>
      </c>
      <c r="D767" s="161" t="s">
        <v>10293</v>
      </c>
      <c r="E767" s="161" t="s">
        <v>15215</v>
      </c>
      <c r="F767" s="161" t="s">
        <v>3992</v>
      </c>
      <c r="G767" s="161" t="s">
        <v>1521</v>
      </c>
      <c r="H767" s="161" t="s">
        <v>10370</v>
      </c>
      <c r="I767" s="161" t="s">
        <v>1630</v>
      </c>
      <c r="K767" s="161">
        <v>1</v>
      </c>
      <c r="L767" s="164" t="s">
        <v>15216</v>
      </c>
    </row>
    <row r="768" spans="1:18">
      <c r="A768" s="161">
        <v>7</v>
      </c>
      <c r="B768" s="161">
        <v>15</v>
      </c>
      <c r="C768" s="161">
        <v>3</v>
      </c>
      <c r="D768" s="161" t="s">
        <v>3696</v>
      </c>
      <c r="E768" s="161" t="s">
        <v>2961</v>
      </c>
      <c r="F768" s="161" t="s">
        <v>3992</v>
      </c>
      <c r="G768" s="161" t="s">
        <v>1521</v>
      </c>
      <c r="H768" s="162" t="s">
        <v>322</v>
      </c>
      <c r="I768" s="161" t="s">
        <v>1631</v>
      </c>
      <c r="K768" s="161">
        <v>1</v>
      </c>
      <c r="L768" s="161" t="s">
        <v>5308</v>
      </c>
    </row>
    <row r="769" spans="1:18">
      <c r="A769" s="161">
        <v>7</v>
      </c>
      <c r="B769" s="161">
        <v>15</v>
      </c>
      <c r="C769" s="161">
        <v>4</v>
      </c>
      <c r="D769" s="161" t="s">
        <v>10293</v>
      </c>
      <c r="E769" s="161" t="s">
        <v>15213</v>
      </c>
      <c r="F769" s="161" t="s">
        <v>3992</v>
      </c>
      <c r="G769" s="161" t="s">
        <v>1521</v>
      </c>
      <c r="H769" s="162" t="s">
        <v>10367</v>
      </c>
      <c r="I769" s="161" t="s">
        <v>1630</v>
      </c>
      <c r="K769" s="161">
        <v>1</v>
      </c>
      <c r="L769" s="161" t="s">
        <v>15214</v>
      </c>
    </row>
    <row r="770" spans="1:18">
      <c r="A770" s="161">
        <v>7</v>
      </c>
      <c r="B770" s="161">
        <v>15</v>
      </c>
      <c r="C770" s="161">
        <v>5</v>
      </c>
      <c r="D770" s="161" t="s">
        <v>3696</v>
      </c>
      <c r="E770" s="161" t="s">
        <v>3507</v>
      </c>
      <c r="F770" s="161" t="s">
        <v>3992</v>
      </c>
      <c r="G770" s="161" t="s">
        <v>1521</v>
      </c>
      <c r="H770" s="161" t="s">
        <v>1526</v>
      </c>
      <c r="I770" s="161" t="s">
        <v>1629</v>
      </c>
      <c r="K770" s="161">
        <v>1</v>
      </c>
      <c r="L770" s="161" t="s">
        <v>5309</v>
      </c>
      <c r="M770" s="161" t="s">
        <v>5310</v>
      </c>
      <c r="N770" s="161" t="s">
        <v>12</v>
      </c>
      <c r="O770" s="161" t="s">
        <v>5311</v>
      </c>
      <c r="P770" s="161" t="s">
        <v>11</v>
      </c>
      <c r="Q770" s="161" t="s">
        <v>5312</v>
      </c>
      <c r="R770" s="161" t="s">
        <v>364</v>
      </c>
    </row>
    <row r="771" spans="1:18">
      <c r="A771" s="161">
        <v>7</v>
      </c>
      <c r="B771" s="161">
        <v>15</v>
      </c>
      <c r="C771" s="161">
        <v>6</v>
      </c>
      <c r="D771" s="161" t="s">
        <v>10293</v>
      </c>
      <c r="E771" s="161" t="s">
        <v>15208</v>
      </c>
      <c r="F771" s="161" t="s">
        <v>3992</v>
      </c>
      <c r="G771" s="161" t="s">
        <v>1521</v>
      </c>
      <c r="H771" s="161" t="s">
        <v>10361</v>
      </c>
      <c r="I771" s="161" t="s">
        <v>1629</v>
      </c>
      <c r="K771" s="161">
        <v>1</v>
      </c>
      <c r="L771" s="161" t="s">
        <v>15209</v>
      </c>
      <c r="M771" s="161" t="s">
        <v>15210</v>
      </c>
      <c r="N771" s="161" t="s">
        <v>16015</v>
      </c>
      <c r="O771" s="161" t="s">
        <v>15211</v>
      </c>
      <c r="P771" s="161" t="s">
        <v>16017</v>
      </c>
      <c r="Q771" s="161" t="s">
        <v>15212</v>
      </c>
      <c r="R771" s="161" t="s">
        <v>16018</v>
      </c>
    </row>
    <row r="772" spans="1:18">
      <c r="A772" s="161">
        <v>7</v>
      </c>
      <c r="B772" s="161">
        <v>15</v>
      </c>
      <c r="C772" s="161">
        <v>7</v>
      </c>
      <c r="D772" s="161" t="s">
        <v>3696</v>
      </c>
      <c r="E772" s="161" t="s">
        <v>3508</v>
      </c>
      <c r="F772" s="161" t="s">
        <v>3992</v>
      </c>
      <c r="G772" s="161" t="s">
        <v>1521</v>
      </c>
      <c r="H772" s="161" t="s">
        <v>66</v>
      </c>
      <c r="I772" s="161" t="s">
        <v>1629</v>
      </c>
      <c r="K772" s="161">
        <v>1</v>
      </c>
      <c r="L772" s="161" t="s">
        <v>5313</v>
      </c>
      <c r="M772" s="161" t="s">
        <v>5314</v>
      </c>
      <c r="N772" s="161" t="s">
        <v>12</v>
      </c>
      <c r="O772" s="161" t="s">
        <v>5315</v>
      </c>
      <c r="P772" s="161" t="s">
        <v>11</v>
      </c>
      <c r="Q772" s="161" t="s">
        <v>5316</v>
      </c>
      <c r="R772" s="161" t="s">
        <v>364</v>
      </c>
    </row>
    <row r="773" spans="1:18">
      <c r="A773" s="161">
        <v>7</v>
      </c>
      <c r="B773" s="161">
        <v>15</v>
      </c>
      <c r="C773" s="161">
        <v>8</v>
      </c>
      <c r="D773" s="161" t="s">
        <v>10293</v>
      </c>
      <c r="E773" s="161" t="s">
        <v>15203</v>
      </c>
      <c r="F773" s="161" t="s">
        <v>3992</v>
      </c>
      <c r="G773" s="161" t="s">
        <v>1521</v>
      </c>
      <c r="H773" s="161" t="s">
        <v>10355</v>
      </c>
      <c r="I773" s="161" t="s">
        <v>1629</v>
      </c>
      <c r="K773" s="161">
        <v>1</v>
      </c>
      <c r="L773" s="161" t="s">
        <v>15204</v>
      </c>
      <c r="M773" s="161" t="s">
        <v>15205</v>
      </c>
      <c r="N773" s="161" t="s">
        <v>16015</v>
      </c>
      <c r="O773" s="161" t="s">
        <v>15206</v>
      </c>
      <c r="P773" s="161" t="s">
        <v>16017</v>
      </c>
      <c r="Q773" s="161" t="s">
        <v>15207</v>
      </c>
      <c r="R773" s="161" t="s">
        <v>16018</v>
      </c>
    </row>
    <row r="774" spans="1:18">
      <c r="A774" s="161">
        <v>7</v>
      </c>
      <c r="B774" s="161">
        <v>15</v>
      </c>
      <c r="C774" s="161">
        <v>9</v>
      </c>
      <c r="D774" s="161" t="s">
        <v>3696</v>
      </c>
      <c r="E774" s="161" t="s">
        <v>2962</v>
      </c>
      <c r="F774" s="161" t="s">
        <v>3992</v>
      </c>
      <c r="G774" s="161" t="s">
        <v>1521</v>
      </c>
      <c r="H774" s="161" t="s">
        <v>336</v>
      </c>
      <c r="K774" s="161">
        <v>1</v>
      </c>
      <c r="L774" s="161" t="s">
        <v>5317</v>
      </c>
    </row>
    <row r="775" spans="1:18">
      <c r="A775" s="161">
        <v>7</v>
      </c>
      <c r="B775" s="161">
        <v>15</v>
      </c>
      <c r="C775" s="161">
        <v>10</v>
      </c>
      <c r="D775" s="161" t="s">
        <v>10293</v>
      </c>
      <c r="E775" s="161" t="s">
        <v>15201</v>
      </c>
      <c r="F775" s="161" t="s">
        <v>3992</v>
      </c>
      <c r="G775" s="161" t="s">
        <v>1521</v>
      </c>
      <c r="H775" s="161" t="s">
        <v>10191</v>
      </c>
      <c r="K775" s="161">
        <v>1</v>
      </c>
      <c r="L775" s="161" t="s">
        <v>15202</v>
      </c>
    </row>
    <row r="776" spans="1:18">
      <c r="A776" s="161">
        <v>7</v>
      </c>
      <c r="B776" s="161">
        <v>15</v>
      </c>
      <c r="C776" s="161">
        <v>11</v>
      </c>
      <c r="D776" s="161" t="s">
        <v>3696</v>
      </c>
      <c r="E776" s="161" t="s">
        <v>7695</v>
      </c>
      <c r="F776" s="161" t="s">
        <v>3992</v>
      </c>
      <c r="G776" s="161" t="s">
        <v>1521</v>
      </c>
      <c r="H776" s="161" t="s">
        <v>337</v>
      </c>
      <c r="I776" s="161" t="s">
        <v>1628</v>
      </c>
      <c r="K776" s="161">
        <v>1</v>
      </c>
      <c r="L776" s="161" t="s">
        <v>5318</v>
      </c>
    </row>
    <row r="777" spans="1:18">
      <c r="A777" s="161">
        <v>7</v>
      </c>
      <c r="B777" s="161">
        <v>15</v>
      </c>
      <c r="C777" s="161">
        <v>12</v>
      </c>
      <c r="D777" s="161" t="s">
        <v>10293</v>
      </c>
      <c r="E777" s="161" t="s">
        <v>15199</v>
      </c>
      <c r="F777" s="161" t="s">
        <v>3992</v>
      </c>
      <c r="G777" s="161" t="s">
        <v>1521</v>
      </c>
      <c r="H777" s="161" t="s">
        <v>10350</v>
      </c>
      <c r="I777" s="161" t="s">
        <v>10137</v>
      </c>
      <c r="K777" s="161">
        <v>1</v>
      </c>
      <c r="L777" s="161" t="s">
        <v>15200</v>
      </c>
    </row>
    <row r="778" spans="1:18">
      <c r="A778" s="161">
        <v>7</v>
      </c>
      <c r="B778" s="161">
        <v>15</v>
      </c>
      <c r="C778" s="161">
        <v>13</v>
      </c>
      <c r="D778" s="161" t="s">
        <v>3696</v>
      </c>
      <c r="E778" s="161" t="s">
        <v>7696</v>
      </c>
      <c r="F778" s="161" t="s">
        <v>3992</v>
      </c>
      <c r="G778" s="161" t="s">
        <v>1521</v>
      </c>
      <c r="H778" s="161" t="s">
        <v>1535</v>
      </c>
      <c r="I778" s="161" t="s">
        <v>61</v>
      </c>
      <c r="K778" s="161">
        <v>1</v>
      </c>
      <c r="L778" s="161" t="s">
        <v>5319</v>
      </c>
    </row>
    <row r="779" spans="1:18">
      <c r="A779" s="161">
        <v>7</v>
      </c>
      <c r="B779" s="161">
        <v>15</v>
      </c>
      <c r="C779" s="161">
        <v>14</v>
      </c>
      <c r="D779" s="161" t="s">
        <v>10293</v>
      </c>
      <c r="E779" s="161" t="s">
        <v>15197</v>
      </c>
      <c r="F779" s="161" t="s">
        <v>3992</v>
      </c>
      <c r="G779" s="161" t="s">
        <v>1521</v>
      </c>
      <c r="H779" s="161" t="s">
        <v>10347</v>
      </c>
      <c r="I779" s="161" t="s">
        <v>10345</v>
      </c>
      <c r="K779" s="161">
        <v>1</v>
      </c>
      <c r="L779" s="161" t="s">
        <v>15198</v>
      </c>
    </row>
    <row r="780" spans="1:18">
      <c r="A780" s="161">
        <v>7</v>
      </c>
      <c r="B780" s="161">
        <v>15</v>
      </c>
      <c r="C780" s="161">
        <v>15</v>
      </c>
      <c r="D780" s="161" t="s">
        <v>3696</v>
      </c>
      <c r="E780" s="161" t="s">
        <v>7697</v>
      </c>
      <c r="F780" s="161" t="s">
        <v>3992</v>
      </c>
      <c r="G780" s="161" t="s">
        <v>1521</v>
      </c>
      <c r="H780" s="161" t="s">
        <v>1529</v>
      </c>
      <c r="I780" s="161" t="s">
        <v>15</v>
      </c>
      <c r="K780" s="161">
        <v>1</v>
      </c>
      <c r="L780" s="164" t="s">
        <v>7698</v>
      </c>
      <c r="M780" s="164" t="s">
        <v>7699</v>
      </c>
    </row>
    <row r="781" spans="1:18">
      <c r="A781" s="161">
        <v>7</v>
      </c>
      <c r="B781" s="161">
        <v>15</v>
      </c>
      <c r="C781" s="161">
        <v>16</v>
      </c>
      <c r="D781" s="161" t="s">
        <v>10293</v>
      </c>
      <c r="E781" s="161" t="s">
        <v>15194</v>
      </c>
      <c r="F781" s="161" t="s">
        <v>3992</v>
      </c>
      <c r="G781" s="161" t="s">
        <v>1521</v>
      </c>
      <c r="H781" s="161" t="s">
        <v>10342</v>
      </c>
      <c r="I781" s="161" t="s">
        <v>15</v>
      </c>
      <c r="K781" s="161">
        <v>1</v>
      </c>
      <c r="L781" s="164" t="s">
        <v>15195</v>
      </c>
      <c r="M781" s="164" t="s">
        <v>15196</v>
      </c>
    </row>
    <row r="782" spans="1:18">
      <c r="A782" s="161">
        <v>7</v>
      </c>
      <c r="B782" s="161">
        <v>15</v>
      </c>
      <c r="C782" s="161">
        <v>17</v>
      </c>
      <c r="D782" s="161" t="s">
        <v>3696</v>
      </c>
      <c r="E782" s="161" t="s">
        <v>7700</v>
      </c>
      <c r="F782" s="161" t="s">
        <v>3992</v>
      </c>
      <c r="G782" s="161" t="s">
        <v>1521</v>
      </c>
      <c r="H782" s="161" t="s">
        <v>1530</v>
      </c>
      <c r="K782" s="161">
        <v>1</v>
      </c>
      <c r="L782" s="164" t="s">
        <v>7701</v>
      </c>
    </row>
    <row r="783" spans="1:18">
      <c r="A783" s="161">
        <v>7</v>
      </c>
      <c r="B783" s="161">
        <v>15</v>
      </c>
      <c r="C783" s="161">
        <v>18</v>
      </c>
      <c r="D783" s="161" t="s">
        <v>10293</v>
      </c>
      <c r="E783" s="161" t="s">
        <v>15192</v>
      </c>
      <c r="F783" s="161" t="s">
        <v>3992</v>
      </c>
      <c r="G783" s="161" t="s">
        <v>1521</v>
      </c>
      <c r="H783" s="161" t="s">
        <v>10339</v>
      </c>
      <c r="K783" s="161">
        <v>1</v>
      </c>
      <c r="L783" s="164" t="s">
        <v>15193</v>
      </c>
    </row>
    <row r="784" spans="1:18">
      <c r="A784" s="161">
        <v>7</v>
      </c>
      <c r="B784" s="161">
        <v>15</v>
      </c>
      <c r="C784" s="161">
        <v>19</v>
      </c>
      <c r="D784" s="161" t="s">
        <v>3696</v>
      </c>
      <c r="E784" s="161" t="s">
        <v>7702</v>
      </c>
      <c r="F784" s="161" t="s">
        <v>3992</v>
      </c>
      <c r="G784" s="161" t="s">
        <v>1521</v>
      </c>
      <c r="H784" s="161" t="s">
        <v>1531</v>
      </c>
      <c r="K784" s="161">
        <v>1</v>
      </c>
      <c r="L784" s="164" t="s">
        <v>7703</v>
      </c>
    </row>
    <row r="785" spans="1:18">
      <c r="A785" s="161">
        <v>7</v>
      </c>
      <c r="B785" s="161">
        <v>15</v>
      </c>
      <c r="C785" s="161">
        <v>20</v>
      </c>
      <c r="D785" s="161" t="s">
        <v>10293</v>
      </c>
      <c r="E785" s="161" t="s">
        <v>15190</v>
      </c>
      <c r="F785" s="161" t="s">
        <v>3992</v>
      </c>
      <c r="G785" s="161" t="s">
        <v>1521</v>
      </c>
      <c r="H785" s="161" t="s">
        <v>10336</v>
      </c>
      <c r="K785" s="161">
        <v>1</v>
      </c>
      <c r="L785" s="164" t="s">
        <v>15191</v>
      </c>
    </row>
    <row r="786" spans="1:18">
      <c r="A786" s="161">
        <v>7</v>
      </c>
      <c r="B786" s="161">
        <v>15</v>
      </c>
      <c r="C786" s="161">
        <v>21</v>
      </c>
      <c r="D786" s="161" t="s">
        <v>3696</v>
      </c>
      <c r="E786" s="161" t="s">
        <v>7704</v>
      </c>
      <c r="F786" s="161" t="s">
        <v>3992</v>
      </c>
      <c r="G786" s="161" t="s">
        <v>1521</v>
      </c>
      <c r="H786" s="161" t="s">
        <v>1532</v>
      </c>
      <c r="K786" s="161">
        <v>1</v>
      </c>
      <c r="L786" s="164" t="s">
        <v>7705</v>
      </c>
    </row>
    <row r="787" spans="1:18">
      <c r="A787" s="161">
        <v>7</v>
      </c>
      <c r="B787" s="161">
        <v>15</v>
      </c>
      <c r="C787" s="161">
        <v>22</v>
      </c>
      <c r="D787" s="161" t="s">
        <v>10293</v>
      </c>
      <c r="E787" s="161" t="s">
        <v>15188</v>
      </c>
      <c r="F787" s="161" t="s">
        <v>3992</v>
      </c>
      <c r="G787" s="161" t="s">
        <v>1521</v>
      </c>
      <c r="H787" s="161" t="s">
        <v>10333</v>
      </c>
      <c r="K787" s="161">
        <v>1</v>
      </c>
      <c r="L787" s="164" t="s">
        <v>15189</v>
      </c>
    </row>
    <row r="788" spans="1:18">
      <c r="A788" s="161">
        <v>7</v>
      </c>
      <c r="B788" s="161">
        <v>15</v>
      </c>
      <c r="C788" s="161">
        <v>23</v>
      </c>
      <c r="D788" s="161" t="s">
        <v>3696</v>
      </c>
      <c r="E788" s="161" t="s">
        <v>7706</v>
      </c>
      <c r="F788" s="161" t="s">
        <v>3992</v>
      </c>
      <c r="G788" s="161" t="s">
        <v>1521</v>
      </c>
      <c r="H788" s="161" t="s">
        <v>1533</v>
      </c>
      <c r="K788" s="161">
        <v>1</v>
      </c>
      <c r="L788" s="164" t="s">
        <v>7707</v>
      </c>
    </row>
    <row r="789" spans="1:18">
      <c r="A789" s="161">
        <v>7</v>
      </c>
      <c r="B789" s="161">
        <v>15</v>
      </c>
      <c r="C789" s="161">
        <v>24</v>
      </c>
      <c r="D789" s="161" t="s">
        <v>10293</v>
      </c>
      <c r="E789" s="161" t="s">
        <v>15186</v>
      </c>
      <c r="F789" s="161" t="s">
        <v>3992</v>
      </c>
      <c r="G789" s="161" t="s">
        <v>1521</v>
      </c>
      <c r="H789" s="161" t="s">
        <v>10330</v>
      </c>
      <c r="K789" s="161">
        <v>1</v>
      </c>
      <c r="L789" s="164" t="s">
        <v>15187</v>
      </c>
    </row>
    <row r="790" spans="1:18">
      <c r="A790" s="161">
        <v>7</v>
      </c>
      <c r="B790" s="161">
        <v>15</v>
      </c>
      <c r="C790" s="161">
        <v>25</v>
      </c>
      <c r="D790" s="161" t="s">
        <v>3696</v>
      </c>
      <c r="E790" s="161" t="s">
        <v>7708</v>
      </c>
      <c r="F790" s="161" t="s">
        <v>3992</v>
      </c>
      <c r="G790" s="161" t="s">
        <v>1521</v>
      </c>
      <c r="H790" s="161" t="s">
        <v>1534</v>
      </c>
      <c r="K790" s="161">
        <v>1</v>
      </c>
      <c r="L790" s="164" t="s">
        <v>7709</v>
      </c>
    </row>
    <row r="791" spans="1:18">
      <c r="A791" s="161">
        <v>7</v>
      </c>
      <c r="B791" s="161">
        <v>15</v>
      </c>
      <c r="C791" s="161">
        <v>26</v>
      </c>
      <c r="D791" s="161" t="s">
        <v>10293</v>
      </c>
      <c r="E791" s="161" t="s">
        <v>15184</v>
      </c>
      <c r="F791" s="161" t="s">
        <v>3992</v>
      </c>
      <c r="G791" s="161" t="s">
        <v>1521</v>
      </c>
      <c r="H791" s="161" t="s">
        <v>10327</v>
      </c>
      <c r="K791" s="161">
        <v>1</v>
      </c>
      <c r="L791" s="164" t="s">
        <v>15185</v>
      </c>
    </row>
    <row r="792" spans="1:18">
      <c r="A792" s="161">
        <v>7</v>
      </c>
      <c r="B792" s="161">
        <v>15</v>
      </c>
      <c r="C792" s="161">
        <v>27</v>
      </c>
      <c r="D792" s="161" t="s">
        <v>3696</v>
      </c>
      <c r="E792" s="161" t="s">
        <v>3509</v>
      </c>
      <c r="F792" s="161" t="s">
        <v>3992</v>
      </c>
      <c r="G792" s="161" t="s">
        <v>1521</v>
      </c>
      <c r="H792" s="162" t="s">
        <v>326</v>
      </c>
      <c r="I792" s="161" t="s">
        <v>1629</v>
      </c>
      <c r="K792" s="161">
        <v>1</v>
      </c>
      <c r="L792" s="161" t="s">
        <v>5320</v>
      </c>
      <c r="M792" s="161" t="s">
        <v>5321</v>
      </c>
      <c r="N792" s="161" t="s">
        <v>12</v>
      </c>
      <c r="O792" s="161" t="s">
        <v>5322</v>
      </c>
      <c r="P792" s="161" t="s">
        <v>11</v>
      </c>
      <c r="Q792" s="161" t="s">
        <v>5323</v>
      </c>
      <c r="R792" s="161" t="s">
        <v>364</v>
      </c>
    </row>
    <row r="793" spans="1:18">
      <c r="A793" s="161">
        <v>7</v>
      </c>
      <c r="B793" s="161">
        <v>15</v>
      </c>
      <c r="C793" s="161">
        <v>28</v>
      </c>
      <c r="D793" s="161" t="s">
        <v>10293</v>
      </c>
      <c r="E793" s="161" t="s">
        <v>15179</v>
      </c>
      <c r="F793" s="161" t="s">
        <v>3992</v>
      </c>
      <c r="G793" s="161" t="s">
        <v>1521</v>
      </c>
      <c r="H793" s="162" t="s">
        <v>10321</v>
      </c>
      <c r="I793" s="161" t="s">
        <v>1629</v>
      </c>
      <c r="K793" s="161">
        <v>1</v>
      </c>
      <c r="L793" s="161" t="s">
        <v>15180</v>
      </c>
      <c r="M793" s="161" t="s">
        <v>15181</v>
      </c>
      <c r="N793" s="161" t="s">
        <v>16015</v>
      </c>
      <c r="O793" s="161" t="s">
        <v>15182</v>
      </c>
      <c r="P793" s="161" t="s">
        <v>16017</v>
      </c>
      <c r="Q793" s="161" t="s">
        <v>15183</v>
      </c>
      <c r="R793" s="161" t="s">
        <v>16018</v>
      </c>
    </row>
    <row r="794" spans="1:18">
      <c r="A794" s="161">
        <v>7</v>
      </c>
      <c r="B794" s="161">
        <v>15</v>
      </c>
      <c r="C794" s="161">
        <v>29</v>
      </c>
      <c r="D794" s="161" t="s">
        <v>3696</v>
      </c>
      <c r="E794" s="161" t="s">
        <v>3629</v>
      </c>
      <c r="F794" s="161" t="s">
        <v>3992</v>
      </c>
      <c r="G794" s="161" t="s">
        <v>1521</v>
      </c>
      <c r="H794" s="161" t="s">
        <v>1524</v>
      </c>
      <c r="I794" s="161" t="s">
        <v>3991</v>
      </c>
      <c r="K794" s="161">
        <v>1</v>
      </c>
      <c r="L794" s="161" t="s">
        <v>5324</v>
      </c>
      <c r="M794" s="161" t="s">
        <v>5325</v>
      </c>
      <c r="N794" s="161" t="s">
        <v>388</v>
      </c>
      <c r="O794" s="161" t="s">
        <v>5326</v>
      </c>
    </row>
    <row r="795" spans="1:18">
      <c r="A795" s="161">
        <v>7</v>
      </c>
      <c r="B795" s="161">
        <v>15</v>
      </c>
      <c r="C795" s="161">
        <v>30</v>
      </c>
      <c r="D795" s="161" t="s">
        <v>10293</v>
      </c>
      <c r="E795" s="161" t="s">
        <v>15175</v>
      </c>
      <c r="F795" s="161" t="s">
        <v>3992</v>
      </c>
      <c r="G795" s="161" t="s">
        <v>1521</v>
      </c>
      <c r="H795" s="161" t="s">
        <v>10316</v>
      </c>
      <c r="I795" s="161" t="s">
        <v>10314</v>
      </c>
      <c r="K795" s="161">
        <v>1</v>
      </c>
      <c r="L795" s="161" t="s">
        <v>15176</v>
      </c>
      <c r="M795" s="161" t="s">
        <v>15177</v>
      </c>
      <c r="N795" s="161" t="s">
        <v>16016</v>
      </c>
      <c r="O795" s="161" t="s">
        <v>15178</v>
      </c>
    </row>
    <row r="796" spans="1:18">
      <c r="A796" s="161">
        <v>7</v>
      </c>
      <c r="B796" s="161">
        <v>15</v>
      </c>
      <c r="C796" s="161">
        <v>31</v>
      </c>
      <c r="D796" s="161" t="s">
        <v>3696</v>
      </c>
      <c r="E796" s="161" t="s">
        <v>7710</v>
      </c>
      <c r="F796" s="161" t="s">
        <v>3992</v>
      </c>
      <c r="G796" s="161" t="s">
        <v>1521</v>
      </c>
      <c r="H796" s="161" t="s">
        <v>323</v>
      </c>
      <c r="K796" s="161">
        <v>1</v>
      </c>
      <c r="L796" s="161" t="s">
        <v>6749</v>
      </c>
    </row>
    <row r="797" spans="1:18">
      <c r="A797" s="161">
        <v>7</v>
      </c>
      <c r="B797" s="161">
        <v>15</v>
      </c>
      <c r="C797" s="161">
        <v>32</v>
      </c>
      <c r="D797" s="161" t="s">
        <v>10293</v>
      </c>
      <c r="E797" s="161" t="s">
        <v>15173</v>
      </c>
      <c r="F797" s="161" t="s">
        <v>3992</v>
      </c>
      <c r="G797" s="161" t="s">
        <v>1521</v>
      </c>
      <c r="H797" s="161" t="s">
        <v>10312</v>
      </c>
      <c r="K797" s="161">
        <v>1</v>
      </c>
      <c r="L797" s="161" t="s">
        <v>15174</v>
      </c>
    </row>
    <row r="798" spans="1:18">
      <c r="A798" s="161">
        <v>7</v>
      </c>
      <c r="B798" s="161">
        <v>15</v>
      </c>
      <c r="C798" s="161">
        <v>33</v>
      </c>
      <c r="D798" s="161" t="s">
        <v>3696</v>
      </c>
      <c r="E798" s="161" t="s">
        <v>7711</v>
      </c>
      <c r="F798" s="161" t="s">
        <v>3992</v>
      </c>
      <c r="G798" s="161" t="s">
        <v>1521</v>
      </c>
      <c r="H798" s="161" t="s">
        <v>324</v>
      </c>
      <c r="K798" s="161">
        <v>1</v>
      </c>
      <c r="L798" s="161" t="s">
        <v>6750</v>
      </c>
    </row>
    <row r="799" spans="1:18">
      <c r="A799" s="161">
        <v>7</v>
      </c>
      <c r="B799" s="161">
        <v>15</v>
      </c>
      <c r="C799" s="161">
        <v>34</v>
      </c>
      <c r="D799" s="161" t="s">
        <v>10293</v>
      </c>
      <c r="E799" s="161" t="s">
        <v>15171</v>
      </c>
      <c r="F799" s="161" t="s">
        <v>3992</v>
      </c>
      <c r="G799" s="161" t="s">
        <v>1521</v>
      </c>
      <c r="H799" s="161" t="s">
        <v>10309</v>
      </c>
      <c r="K799" s="161">
        <v>1</v>
      </c>
      <c r="L799" s="161" t="s">
        <v>15172</v>
      </c>
    </row>
    <row r="800" spans="1:18">
      <c r="A800" s="161">
        <v>7</v>
      </c>
      <c r="B800" s="161">
        <v>15</v>
      </c>
      <c r="C800" s="161">
        <v>35</v>
      </c>
      <c r="D800" s="161" t="s">
        <v>3696</v>
      </c>
      <c r="E800" s="161" t="s">
        <v>7712</v>
      </c>
      <c r="F800" s="161" t="s">
        <v>3992</v>
      </c>
      <c r="G800" s="161" t="s">
        <v>1521</v>
      </c>
      <c r="H800" s="161" t="s">
        <v>325</v>
      </c>
      <c r="K800" s="161">
        <v>1</v>
      </c>
      <c r="L800" s="161" t="s">
        <v>6751</v>
      </c>
    </row>
    <row r="801" spans="1:18">
      <c r="A801" s="161">
        <v>7</v>
      </c>
      <c r="B801" s="161">
        <v>15</v>
      </c>
      <c r="C801" s="161">
        <v>36</v>
      </c>
      <c r="D801" s="161" t="s">
        <v>10293</v>
      </c>
      <c r="E801" s="161" t="s">
        <v>15169</v>
      </c>
      <c r="F801" s="161" t="s">
        <v>3992</v>
      </c>
      <c r="G801" s="161" t="s">
        <v>1521</v>
      </c>
      <c r="H801" s="161" t="s">
        <v>10306</v>
      </c>
      <c r="K801" s="161">
        <v>1</v>
      </c>
      <c r="L801" s="161" t="s">
        <v>15170</v>
      </c>
    </row>
    <row r="802" spans="1:18">
      <c r="A802" s="161">
        <v>7</v>
      </c>
      <c r="B802" s="161">
        <v>15</v>
      </c>
      <c r="C802" s="161">
        <v>37</v>
      </c>
      <c r="D802" s="161" t="s">
        <v>3696</v>
      </c>
      <c r="E802" s="161" t="s">
        <v>3510</v>
      </c>
      <c r="F802" s="161" t="s">
        <v>3992</v>
      </c>
      <c r="G802" s="161" t="s">
        <v>1521</v>
      </c>
      <c r="H802" s="161" t="s">
        <v>1536</v>
      </c>
      <c r="I802" s="161" t="s">
        <v>1629</v>
      </c>
      <c r="K802" s="161">
        <v>1</v>
      </c>
      <c r="L802" s="161" t="s">
        <v>5327</v>
      </c>
      <c r="M802" s="161" t="s">
        <v>5328</v>
      </c>
      <c r="N802" s="161" t="s">
        <v>12</v>
      </c>
      <c r="O802" s="161" t="s">
        <v>5329</v>
      </c>
      <c r="P802" s="161" t="s">
        <v>11</v>
      </c>
      <c r="Q802" s="161" t="s">
        <v>5330</v>
      </c>
      <c r="R802" s="161" t="s">
        <v>364</v>
      </c>
    </row>
    <row r="803" spans="1:18">
      <c r="A803" s="161">
        <v>7</v>
      </c>
      <c r="B803" s="161">
        <v>15</v>
      </c>
      <c r="C803" s="161">
        <v>38</v>
      </c>
      <c r="D803" s="161" t="s">
        <v>10293</v>
      </c>
      <c r="E803" s="161" t="s">
        <v>15164</v>
      </c>
      <c r="F803" s="161" t="s">
        <v>3992</v>
      </c>
      <c r="G803" s="161" t="s">
        <v>1521</v>
      </c>
      <c r="H803" s="161" t="s">
        <v>10300</v>
      </c>
      <c r="I803" s="161" t="s">
        <v>1629</v>
      </c>
      <c r="K803" s="161">
        <v>1</v>
      </c>
      <c r="L803" s="161" t="s">
        <v>15165</v>
      </c>
      <c r="M803" s="161" t="s">
        <v>15166</v>
      </c>
      <c r="N803" s="161" t="s">
        <v>16015</v>
      </c>
      <c r="O803" s="161" t="s">
        <v>15167</v>
      </c>
      <c r="P803" s="161" t="s">
        <v>16017</v>
      </c>
      <c r="Q803" s="161" t="s">
        <v>15168</v>
      </c>
      <c r="R803" s="161" t="s">
        <v>16018</v>
      </c>
    </row>
    <row r="804" spans="1:18">
      <c r="A804" s="161">
        <v>7</v>
      </c>
      <c r="B804" s="161">
        <v>15</v>
      </c>
      <c r="C804" s="161">
        <v>39</v>
      </c>
      <c r="D804" s="161" t="s">
        <v>3696</v>
      </c>
      <c r="E804" s="161" t="s">
        <v>2973</v>
      </c>
      <c r="F804" s="161" t="s">
        <v>3992</v>
      </c>
      <c r="G804" s="161" t="s">
        <v>1521</v>
      </c>
      <c r="H804" s="161" t="s">
        <v>116</v>
      </c>
      <c r="I804" s="161" t="s">
        <v>1630</v>
      </c>
      <c r="K804" s="161">
        <v>1</v>
      </c>
      <c r="L804" s="161" t="s">
        <v>5331</v>
      </c>
    </row>
    <row r="805" spans="1:18">
      <c r="A805" s="161">
        <v>7</v>
      </c>
      <c r="B805" s="161">
        <v>15</v>
      </c>
      <c r="C805" s="161">
        <v>40</v>
      </c>
      <c r="D805" s="161" t="s">
        <v>10293</v>
      </c>
      <c r="E805" s="161" t="s">
        <v>15162</v>
      </c>
      <c r="F805" s="161" t="s">
        <v>3992</v>
      </c>
      <c r="G805" s="161" t="s">
        <v>1521</v>
      </c>
      <c r="H805" s="161" t="s">
        <v>10297</v>
      </c>
      <c r="I805" s="161" t="s">
        <v>1630</v>
      </c>
      <c r="K805" s="161">
        <v>1</v>
      </c>
      <c r="L805" s="161" t="s">
        <v>15163</v>
      </c>
    </row>
    <row r="806" spans="1:18">
      <c r="A806" s="161">
        <v>7</v>
      </c>
      <c r="B806" s="161">
        <v>15</v>
      </c>
      <c r="C806" s="161">
        <v>41</v>
      </c>
      <c r="D806" s="161" t="s">
        <v>3696</v>
      </c>
      <c r="E806" s="161" t="s">
        <v>2974</v>
      </c>
      <c r="F806" s="161" t="s">
        <v>3992</v>
      </c>
      <c r="G806" s="161" t="s">
        <v>1521</v>
      </c>
      <c r="H806" s="161" t="s">
        <v>319</v>
      </c>
      <c r="K806" s="161">
        <v>1</v>
      </c>
      <c r="L806" s="161" t="s">
        <v>5332</v>
      </c>
    </row>
    <row r="807" spans="1:18">
      <c r="A807" s="161">
        <v>7</v>
      </c>
      <c r="B807" s="161">
        <v>15</v>
      </c>
      <c r="C807" s="161">
        <v>42</v>
      </c>
      <c r="D807" s="161" t="s">
        <v>10293</v>
      </c>
      <c r="E807" s="161" t="s">
        <v>15160</v>
      </c>
      <c r="F807" s="161" t="s">
        <v>3992</v>
      </c>
      <c r="G807" s="161" t="s">
        <v>1521</v>
      </c>
      <c r="H807" s="161" t="s">
        <v>10167</v>
      </c>
      <c r="K807" s="161">
        <v>1</v>
      </c>
      <c r="L807" s="161" t="s">
        <v>15161</v>
      </c>
    </row>
    <row r="808" spans="1:18">
      <c r="A808" s="161">
        <v>7</v>
      </c>
      <c r="B808" s="161">
        <v>16</v>
      </c>
      <c r="C808" s="161">
        <v>1</v>
      </c>
      <c r="D808" s="161" t="s">
        <v>3696</v>
      </c>
      <c r="E808" s="161" t="s">
        <v>2986</v>
      </c>
      <c r="F808" s="161" t="s">
        <v>3992</v>
      </c>
      <c r="G808" s="161" t="s">
        <v>1521</v>
      </c>
      <c r="H808" s="161" t="s">
        <v>1523</v>
      </c>
      <c r="I808" s="161" t="s">
        <v>1631</v>
      </c>
      <c r="K808" s="161">
        <v>1</v>
      </c>
      <c r="L808" s="164" t="s">
        <v>7713</v>
      </c>
    </row>
    <row r="809" spans="1:18">
      <c r="A809" s="161">
        <v>7</v>
      </c>
      <c r="B809" s="161">
        <v>16</v>
      </c>
      <c r="C809" s="161">
        <v>2</v>
      </c>
      <c r="D809" s="161" t="s">
        <v>10293</v>
      </c>
      <c r="E809" s="161" t="s">
        <v>15158</v>
      </c>
      <c r="F809" s="161" t="s">
        <v>3992</v>
      </c>
      <c r="G809" s="161" t="s">
        <v>1521</v>
      </c>
      <c r="H809" s="161" t="s">
        <v>10370</v>
      </c>
      <c r="I809" s="161" t="s">
        <v>1630</v>
      </c>
      <c r="K809" s="161">
        <v>1</v>
      </c>
      <c r="L809" s="164" t="s">
        <v>15159</v>
      </c>
    </row>
    <row r="810" spans="1:18">
      <c r="A810" s="161">
        <v>7</v>
      </c>
      <c r="B810" s="161">
        <v>16</v>
      </c>
      <c r="C810" s="161">
        <v>3</v>
      </c>
      <c r="D810" s="161" t="s">
        <v>3696</v>
      </c>
      <c r="E810" s="161" t="s">
        <v>2987</v>
      </c>
      <c r="F810" s="161" t="s">
        <v>3992</v>
      </c>
      <c r="G810" s="161" t="s">
        <v>1521</v>
      </c>
      <c r="H810" s="162" t="s">
        <v>322</v>
      </c>
      <c r="I810" s="161" t="s">
        <v>1631</v>
      </c>
      <c r="K810" s="161">
        <v>1</v>
      </c>
      <c r="L810" s="161" t="s">
        <v>5533</v>
      </c>
    </row>
    <row r="811" spans="1:18">
      <c r="A811" s="161">
        <v>7</v>
      </c>
      <c r="B811" s="161">
        <v>16</v>
      </c>
      <c r="C811" s="161">
        <v>4</v>
      </c>
      <c r="D811" s="161" t="s">
        <v>10293</v>
      </c>
      <c r="E811" s="161" t="s">
        <v>15156</v>
      </c>
      <c r="F811" s="161" t="s">
        <v>3992</v>
      </c>
      <c r="G811" s="161" t="s">
        <v>1521</v>
      </c>
      <c r="H811" s="162" t="s">
        <v>10367</v>
      </c>
      <c r="I811" s="161" t="s">
        <v>1630</v>
      </c>
      <c r="K811" s="161">
        <v>1</v>
      </c>
      <c r="L811" s="161" t="s">
        <v>15157</v>
      </c>
    </row>
    <row r="812" spans="1:18">
      <c r="A812" s="161">
        <v>7</v>
      </c>
      <c r="B812" s="161">
        <v>16</v>
      </c>
      <c r="C812" s="161">
        <v>5</v>
      </c>
      <c r="D812" s="161" t="s">
        <v>3696</v>
      </c>
      <c r="E812" s="161" t="s">
        <v>3513</v>
      </c>
      <c r="F812" s="161" t="s">
        <v>3992</v>
      </c>
      <c r="G812" s="161" t="s">
        <v>1521</v>
      </c>
      <c r="H812" s="161" t="s">
        <v>1526</v>
      </c>
      <c r="I812" s="161" t="s">
        <v>1629</v>
      </c>
      <c r="K812" s="161">
        <v>1</v>
      </c>
      <c r="L812" s="161" t="s">
        <v>5534</v>
      </c>
      <c r="M812" s="161" t="s">
        <v>5535</v>
      </c>
      <c r="N812" s="161" t="s">
        <v>12</v>
      </c>
      <c r="O812" s="161" t="s">
        <v>5536</v>
      </c>
      <c r="P812" s="161" t="s">
        <v>11</v>
      </c>
      <c r="Q812" s="161" t="s">
        <v>5537</v>
      </c>
      <c r="R812" s="161" t="s">
        <v>364</v>
      </c>
    </row>
    <row r="813" spans="1:18">
      <c r="A813" s="161">
        <v>7</v>
      </c>
      <c r="B813" s="161">
        <v>16</v>
      </c>
      <c r="C813" s="161">
        <v>6</v>
      </c>
      <c r="D813" s="161" t="s">
        <v>10293</v>
      </c>
      <c r="E813" s="161" t="s">
        <v>15151</v>
      </c>
      <c r="F813" s="161" t="s">
        <v>3992</v>
      </c>
      <c r="G813" s="161" t="s">
        <v>1521</v>
      </c>
      <c r="H813" s="161" t="s">
        <v>10361</v>
      </c>
      <c r="I813" s="161" t="s">
        <v>1629</v>
      </c>
      <c r="K813" s="161">
        <v>1</v>
      </c>
      <c r="L813" s="161" t="s">
        <v>15152</v>
      </c>
      <c r="M813" s="161" t="s">
        <v>15153</v>
      </c>
      <c r="N813" s="161" t="s">
        <v>16015</v>
      </c>
      <c r="O813" s="161" t="s">
        <v>15154</v>
      </c>
      <c r="P813" s="161" t="s">
        <v>16017</v>
      </c>
      <c r="Q813" s="161" t="s">
        <v>15155</v>
      </c>
      <c r="R813" s="161" t="s">
        <v>16018</v>
      </c>
    </row>
    <row r="814" spans="1:18">
      <c r="A814" s="161">
        <v>7</v>
      </c>
      <c r="B814" s="161">
        <v>16</v>
      </c>
      <c r="C814" s="161">
        <v>7</v>
      </c>
      <c r="D814" s="161" t="s">
        <v>3696</v>
      </c>
      <c r="E814" s="161" t="s">
        <v>3514</v>
      </c>
      <c r="F814" s="161" t="s">
        <v>3992</v>
      </c>
      <c r="G814" s="161" t="s">
        <v>1521</v>
      </c>
      <c r="H814" s="161" t="s">
        <v>66</v>
      </c>
      <c r="I814" s="161" t="s">
        <v>1629</v>
      </c>
      <c r="K814" s="161">
        <v>1</v>
      </c>
      <c r="L814" s="161" t="s">
        <v>5538</v>
      </c>
      <c r="M814" s="161" t="s">
        <v>5539</v>
      </c>
      <c r="N814" s="161" t="s">
        <v>12</v>
      </c>
      <c r="O814" s="161" t="s">
        <v>5540</v>
      </c>
      <c r="P814" s="161" t="s">
        <v>11</v>
      </c>
      <c r="Q814" s="161" t="s">
        <v>5541</v>
      </c>
      <c r="R814" s="161" t="s">
        <v>364</v>
      </c>
    </row>
    <row r="815" spans="1:18">
      <c r="A815" s="161">
        <v>7</v>
      </c>
      <c r="B815" s="161">
        <v>16</v>
      </c>
      <c r="C815" s="161">
        <v>8</v>
      </c>
      <c r="D815" s="161" t="s">
        <v>10293</v>
      </c>
      <c r="E815" s="161" t="s">
        <v>15146</v>
      </c>
      <c r="F815" s="161" t="s">
        <v>3992</v>
      </c>
      <c r="G815" s="161" t="s">
        <v>1521</v>
      </c>
      <c r="H815" s="161" t="s">
        <v>10355</v>
      </c>
      <c r="I815" s="161" t="s">
        <v>1629</v>
      </c>
      <c r="K815" s="161">
        <v>1</v>
      </c>
      <c r="L815" s="161" t="s">
        <v>15147</v>
      </c>
      <c r="M815" s="161" t="s">
        <v>15148</v>
      </c>
      <c r="N815" s="161" t="s">
        <v>16015</v>
      </c>
      <c r="O815" s="161" t="s">
        <v>15149</v>
      </c>
      <c r="P815" s="161" t="s">
        <v>16017</v>
      </c>
      <c r="Q815" s="161" t="s">
        <v>15150</v>
      </c>
      <c r="R815" s="161" t="s">
        <v>16018</v>
      </c>
    </row>
    <row r="816" spans="1:18">
      <c r="A816" s="161">
        <v>7</v>
      </c>
      <c r="B816" s="161">
        <v>16</v>
      </c>
      <c r="C816" s="161">
        <v>9</v>
      </c>
      <c r="D816" s="161" t="s">
        <v>3696</v>
      </c>
      <c r="E816" s="161" t="s">
        <v>2988</v>
      </c>
      <c r="F816" s="161" t="s">
        <v>3992</v>
      </c>
      <c r="G816" s="161" t="s">
        <v>1521</v>
      </c>
      <c r="H816" s="161" t="s">
        <v>336</v>
      </c>
      <c r="K816" s="161">
        <v>1</v>
      </c>
      <c r="L816" s="161" t="s">
        <v>5542</v>
      </c>
    </row>
    <row r="817" spans="1:13">
      <c r="A817" s="161">
        <v>7</v>
      </c>
      <c r="B817" s="161">
        <v>16</v>
      </c>
      <c r="C817" s="161">
        <v>10</v>
      </c>
      <c r="D817" s="161" t="s">
        <v>10293</v>
      </c>
      <c r="E817" s="161" t="s">
        <v>15144</v>
      </c>
      <c r="F817" s="161" t="s">
        <v>3992</v>
      </c>
      <c r="G817" s="161" t="s">
        <v>1521</v>
      </c>
      <c r="H817" s="161" t="s">
        <v>10191</v>
      </c>
      <c r="K817" s="161">
        <v>1</v>
      </c>
      <c r="L817" s="161" t="s">
        <v>15145</v>
      </c>
    </row>
    <row r="818" spans="1:13">
      <c r="A818" s="161">
        <v>7</v>
      </c>
      <c r="B818" s="161">
        <v>16</v>
      </c>
      <c r="C818" s="161">
        <v>11</v>
      </c>
      <c r="D818" s="161" t="s">
        <v>3696</v>
      </c>
      <c r="E818" s="161" t="s">
        <v>7714</v>
      </c>
      <c r="F818" s="161" t="s">
        <v>3992</v>
      </c>
      <c r="G818" s="161" t="s">
        <v>1521</v>
      </c>
      <c r="H818" s="161" t="s">
        <v>337</v>
      </c>
      <c r="I818" s="161" t="s">
        <v>1628</v>
      </c>
      <c r="K818" s="161">
        <v>1</v>
      </c>
      <c r="L818" s="161" t="s">
        <v>5543</v>
      </c>
    </row>
    <row r="819" spans="1:13">
      <c r="A819" s="161">
        <v>7</v>
      </c>
      <c r="B819" s="161">
        <v>16</v>
      </c>
      <c r="C819" s="161">
        <v>12</v>
      </c>
      <c r="D819" s="161" t="s">
        <v>10293</v>
      </c>
      <c r="E819" s="161" t="s">
        <v>15142</v>
      </c>
      <c r="F819" s="161" t="s">
        <v>3992</v>
      </c>
      <c r="G819" s="161" t="s">
        <v>1521</v>
      </c>
      <c r="H819" s="161" t="s">
        <v>10350</v>
      </c>
      <c r="I819" s="161" t="s">
        <v>10137</v>
      </c>
      <c r="K819" s="161">
        <v>1</v>
      </c>
      <c r="L819" s="161" t="s">
        <v>15143</v>
      </c>
    </row>
    <row r="820" spans="1:13">
      <c r="A820" s="161">
        <v>7</v>
      </c>
      <c r="B820" s="161">
        <v>16</v>
      </c>
      <c r="C820" s="161">
        <v>13</v>
      </c>
      <c r="D820" s="161" t="s">
        <v>3696</v>
      </c>
      <c r="E820" s="161" t="s">
        <v>7715</v>
      </c>
      <c r="F820" s="161" t="s">
        <v>3992</v>
      </c>
      <c r="G820" s="161" t="s">
        <v>1521</v>
      </c>
      <c r="H820" s="161" t="s">
        <v>1535</v>
      </c>
      <c r="I820" s="161" t="s">
        <v>61</v>
      </c>
      <c r="K820" s="161">
        <v>1</v>
      </c>
      <c r="L820" s="161" t="s">
        <v>5544</v>
      </c>
    </row>
    <row r="821" spans="1:13">
      <c r="A821" s="161">
        <v>7</v>
      </c>
      <c r="B821" s="161">
        <v>16</v>
      </c>
      <c r="C821" s="161">
        <v>14</v>
      </c>
      <c r="D821" s="161" t="s">
        <v>10293</v>
      </c>
      <c r="E821" s="161" t="s">
        <v>15140</v>
      </c>
      <c r="F821" s="161" t="s">
        <v>3992</v>
      </c>
      <c r="G821" s="161" t="s">
        <v>1521</v>
      </c>
      <c r="H821" s="161" t="s">
        <v>10347</v>
      </c>
      <c r="I821" s="161" t="s">
        <v>10345</v>
      </c>
      <c r="K821" s="161">
        <v>1</v>
      </c>
      <c r="L821" s="161" t="s">
        <v>15141</v>
      </c>
    </row>
    <row r="822" spans="1:13">
      <c r="A822" s="161">
        <v>7</v>
      </c>
      <c r="B822" s="161">
        <v>16</v>
      </c>
      <c r="C822" s="161">
        <v>15</v>
      </c>
      <c r="D822" s="161" t="s">
        <v>3696</v>
      </c>
      <c r="E822" s="161" t="s">
        <v>7716</v>
      </c>
      <c r="F822" s="161" t="s">
        <v>3992</v>
      </c>
      <c r="G822" s="161" t="s">
        <v>1521</v>
      </c>
      <c r="H822" s="161" t="s">
        <v>1529</v>
      </c>
      <c r="I822" s="161" t="s">
        <v>15</v>
      </c>
      <c r="K822" s="161">
        <v>1</v>
      </c>
      <c r="L822" s="164" t="s">
        <v>7717</v>
      </c>
      <c r="M822" s="164" t="s">
        <v>7718</v>
      </c>
    </row>
    <row r="823" spans="1:13">
      <c r="A823" s="161">
        <v>7</v>
      </c>
      <c r="B823" s="161">
        <v>16</v>
      </c>
      <c r="C823" s="161">
        <v>16</v>
      </c>
      <c r="D823" s="161" t="s">
        <v>10293</v>
      </c>
      <c r="E823" s="161" t="s">
        <v>15137</v>
      </c>
      <c r="F823" s="161" t="s">
        <v>3992</v>
      </c>
      <c r="G823" s="161" t="s">
        <v>1521</v>
      </c>
      <c r="H823" s="161" t="s">
        <v>10342</v>
      </c>
      <c r="I823" s="161" t="s">
        <v>15</v>
      </c>
      <c r="K823" s="161">
        <v>1</v>
      </c>
      <c r="L823" s="164" t="s">
        <v>15138</v>
      </c>
      <c r="M823" s="164" t="s">
        <v>15139</v>
      </c>
    </row>
    <row r="824" spans="1:13">
      <c r="A824" s="161">
        <v>7</v>
      </c>
      <c r="B824" s="161">
        <v>16</v>
      </c>
      <c r="C824" s="161">
        <v>17</v>
      </c>
      <c r="D824" s="161" t="s">
        <v>3696</v>
      </c>
      <c r="E824" s="161" t="s">
        <v>7719</v>
      </c>
      <c r="F824" s="161" t="s">
        <v>3992</v>
      </c>
      <c r="G824" s="161" t="s">
        <v>1521</v>
      </c>
      <c r="H824" s="161" t="s">
        <v>1530</v>
      </c>
      <c r="K824" s="161">
        <v>1</v>
      </c>
      <c r="L824" s="164" t="s">
        <v>7720</v>
      </c>
    </row>
    <row r="825" spans="1:13">
      <c r="A825" s="161">
        <v>7</v>
      </c>
      <c r="B825" s="161">
        <v>16</v>
      </c>
      <c r="C825" s="161">
        <v>18</v>
      </c>
      <c r="D825" s="161" t="s">
        <v>10293</v>
      </c>
      <c r="E825" s="161" t="s">
        <v>15135</v>
      </c>
      <c r="F825" s="161" t="s">
        <v>3992</v>
      </c>
      <c r="G825" s="161" t="s">
        <v>1521</v>
      </c>
      <c r="H825" s="161" t="s">
        <v>10339</v>
      </c>
      <c r="K825" s="161">
        <v>1</v>
      </c>
      <c r="L825" s="164" t="s">
        <v>15136</v>
      </c>
    </row>
    <row r="826" spans="1:13">
      <c r="A826" s="161">
        <v>7</v>
      </c>
      <c r="B826" s="161">
        <v>16</v>
      </c>
      <c r="C826" s="161">
        <v>19</v>
      </c>
      <c r="D826" s="161" t="s">
        <v>3696</v>
      </c>
      <c r="E826" s="161" t="s">
        <v>7721</v>
      </c>
      <c r="F826" s="161" t="s">
        <v>3992</v>
      </c>
      <c r="G826" s="161" t="s">
        <v>1521</v>
      </c>
      <c r="H826" s="161" t="s">
        <v>1531</v>
      </c>
      <c r="K826" s="161">
        <v>1</v>
      </c>
      <c r="L826" s="164" t="s">
        <v>7722</v>
      </c>
    </row>
    <row r="827" spans="1:13">
      <c r="A827" s="161">
        <v>7</v>
      </c>
      <c r="B827" s="161">
        <v>16</v>
      </c>
      <c r="C827" s="161">
        <v>20</v>
      </c>
      <c r="D827" s="161" t="s">
        <v>10293</v>
      </c>
      <c r="E827" s="161" t="s">
        <v>15133</v>
      </c>
      <c r="F827" s="161" t="s">
        <v>3992</v>
      </c>
      <c r="G827" s="161" t="s">
        <v>1521</v>
      </c>
      <c r="H827" s="161" t="s">
        <v>10336</v>
      </c>
      <c r="K827" s="161">
        <v>1</v>
      </c>
      <c r="L827" s="164" t="s">
        <v>15134</v>
      </c>
    </row>
    <row r="828" spans="1:13">
      <c r="A828" s="161">
        <v>7</v>
      </c>
      <c r="B828" s="161">
        <v>16</v>
      </c>
      <c r="C828" s="161">
        <v>21</v>
      </c>
      <c r="D828" s="161" t="s">
        <v>3696</v>
      </c>
      <c r="E828" s="161" t="s">
        <v>7723</v>
      </c>
      <c r="F828" s="161" t="s">
        <v>3992</v>
      </c>
      <c r="G828" s="161" t="s">
        <v>1521</v>
      </c>
      <c r="H828" s="161" t="s">
        <v>1532</v>
      </c>
      <c r="K828" s="161">
        <v>1</v>
      </c>
      <c r="L828" s="164" t="s">
        <v>7724</v>
      </c>
    </row>
    <row r="829" spans="1:13">
      <c r="A829" s="161">
        <v>7</v>
      </c>
      <c r="B829" s="161">
        <v>16</v>
      </c>
      <c r="C829" s="161">
        <v>22</v>
      </c>
      <c r="D829" s="161" t="s">
        <v>10293</v>
      </c>
      <c r="E829" s="161" t="s">
        <v>15131</v>
      </c>
      <c r="F829" s="161" t="s">
        <v>3992</v>
      </c>
      <c r="G829" s="161" t="s">
        <v>1521</v>
      </c>
      <c r="H829" s="161" t="s">
        <v>10333</v>
      </c>
      <c r="K829" s="161">
        <v>1</v>
      </c>
      <c r="L829" s="164" t="s">
        <v>15132</v>
      </c>
    </row>
    <row r="830" spans="1:13">
      <c r="A830" s="161">
        <v>7</v>
      </c>
      <c r="B830" s="161">
        <v>16</v>
      </c>
      <c r="C830" s="161">
        <v>23</v>
      </c>
      <c r="D830" s="161" t="s">
        <v>3696</v>
      </c>
      <c r="E830" s="161" t="s">
        <v>7725</v>
      </c>
      <c r="F830" s="161" t="s">
        <v>3992</v>
      </c>
      <c r="G830" s="161" t="s">
        <v>1521</v>
      </c>
      <c r="H830" s="161" t="s">
        <v>1533</v>
      </c>
      <c r="K830" s="161">
        <v>1</v>
      </c>
      <c r="L830" s="164" t="s">
        <v>7726</v>
      </c>
    </row>
    <row r="831" spans="1:13">
      <c r="A831" s="161">
        <v>7</v>
      </c>
      <c r="B831" s="161">
        <v>16</v>
      </c>
      <c r="C831" s="161">
        <v>24</v>
      </c>
      <c r="D831" s="161" t="s">
        <v>10293</v>
      </c>
      <c r="E831" s="161" t="s">
        <v>15129</v>
      </c>
      <c r="F831" s="161" t="s">
        <v>3992</v>
      </c>
      <c r="G831" s="161" t="s">
        <v>1521</v>
      </c>
      <c r="H831" s="161" t="s">
        <v>10330</v>
      </c>
      <c r="K831" s="161">
        <v>1</v>
      </c>
      <c r="L831" s="164" t="s">
        <v>15130</v>
      </c>
    </row>
    <row r="832" spans="1:13">
      <c r="A832" s="161">
        <v>7</v>
      </c>
      <c r="B832" s="161">
        <v>16</v>
      </c>
      <c r="C832" s="161">
        <v>25</v>
      </c>
      <c r="D832" s="161" t="s">
        <v>3696</v>
      </c>
      <c r="E832" s="161" t="s">
        <v>7727</v>
      </c>
      <c r="F832" s="161" t="s">
        <v>3992</v>
      </c>
      <c r="G832" s="161" t="s">
        <v>1521</v>
      </c>
      <c r="H832" s="161" t="s">
        <v>1534</v>
      </c>
      <c r="K832" s="161">
        <v>1</v>
      </c>
      <c r="L832" s="164" t="s">
        <v>7728</v>
      </c>
    </row>
    <row r="833" spans="1:18">
      <c r="A833" s="161">
        <v>7</v>
      </c>
      <c r="B833" s="161">
        <v>16</v>
      </c>
      <c r="C833" s="161">
        <v>26</v>
      </c>
      <c r="D833" s="161" t="s">
        <v>10293</v>
      </c>
      <c r="E833" s="161" t="s">
        <v>15127</v>
      </c>
      <c r="F833" s="161" t="s">
        <v>3992</v>
      </c>
      <c r="G833" s="161" t="s">
        <v>1521</v>
      </c>
      <c r="H833" s="161" t="s">
        <v>10327</v>
      </c>
      <c r="K833" s="161">
        <v>1</v>
      </c>
      <c r="L833" s="164" t="s">
        <v>15128</v>
      </c>
    </row>
    <row r="834" spans="1:18">
      <c r="A834" s="161">
        <v>7</v>
      </c>
      <c r="B834" s="161">
        <v>16</v>
      </c>
      <c r="C834" s="161">
        <v>27</v>
      </c>
      <c r="D834" s="161" t="s">
        <v>3696</v>
      </c>
      <c r="E834" s="161" t="s">
        <v>3515</v>
      </c>
      <c r="F834" s="161" t="s">
        <v>3992</v>
      </c>
      <c r="G834" s="161" t="s">
        <v>1521</v>
      </c>
      <c r="H834" s="162" t="s">
        <v>326</v>
      </c>
      <c r="I834" s="161" t="s">
        <v>1629</v>
      </c>
      <c r="K834" s="161">
        <v>1</v>
      </c>
      <c r="L834" s="161" t="s">
        <v>5545</v>
      </c>
      <c r="M834" s="161" t="s">
        <v>5546</v>
      </c>
      <c r="N834" s="161" t="s">
        <v>12</v>
      </c>
      <c r="O834" s="161" t="s">
        <v>5547</v>
      </c>
      <c r="P834" s="161" t="s">
        <v>11</v>
      </c>
      <c r="Q834" s="161" t="s">
        <v>5548</v>
      </c>
      <c r="R834" s="161" t="s">
        <v>364</v>
      </c>
    </row>
    <row r="835" spans="1:18">
      <c r="A835" s="161">
        <v>7</v>
      </c>
      <c r="B835" s="161">
        <v>16</v>
      </c>
      <c r="C835" s="161">
        <v>28</v>
      </c>
      <c r="D835" s="161" t="s">
        <v>10293</v>
      </c>
      <c r="E835" s="161" t="s">
        <v>15122</v>
      </c>
      <c r="F835" s="161" t="s">
        <v>3992</v>
      </c>
      <c r="G835" s="161" t="s">
        <v>1521</v>
      </c>
      <c r="H835" s="162" t="s">
        <v>10321</v>
      </c>
      <c r="I835" s="161" t="s">
        <v>1629</v>
      </c>
      <c r="K835" s="161">
        <v>1</v>
      </c>
      <c r="L835" s="161" t="s">
        <v>15123</v>
      </c>
      <c r="M835" s="161" t="s">
        <v>15124</v>
      </c>
      <c r="N835" s="161" t="s">
        <v>16015</v>
      </c>
      <c r="O835" s="161" t="s">
        <v>15125</v>
      </c>
      <c r="P835" s="161" t="s">
        <v>16017</v>
      </c>
      <c r="Q835" s="161" t="s">
        <v>15126</v>
      </c>
      <c r="R835" s="161" t="s">
        <v>16018</v>
      </c>
    </row>
    <row r="836" spans="1:18">
      <c r="A836" s="161">
        <v>7</v>
      </c>
      <c r="B836" s="161">
        <v>16</v>
      </c>
      <c r="C836" s="161">
        <v>29</v>
      </c>
      <c r="D836" s="161" t="s">
        <v>3696</v>
      </c>
      <c r="E836" s="161" t="s">
        <v>3632</v>
      </c>
      <c r="F836" s="161" t="s">
        <v>3992</v>
      </c>
      <c r="G836" s="161" t="s">
        <v>1521</v>
      </c>
      <c r="H836" s="161" t="s">
        <v>1524</v>
      </c>
      <c r="I836" s="161" t="s">
        <v>3991</v>
      </c>
      <c r="K836" s="161">
        <v>1</v>
      </c>
      <c r="L836" s="161" t="s">
        <v>5549</v>
      </c>
      <c r="M836" s="161" t="s">
        <v>5550</v>
      </c>
      <c r="N836" s="161" t="s">
        <v>388</v>
      </c>
      <c r="O836" s="161" t="s">
        <v>5551</v>
      </c>
    </row>
    <row r="837" spans="1:18">
      <c r="A837" s="161">
        <v>7</v>
      </c>
      <c r="B837" s="161">
        <v>16</v>
      </c>
      <c r="C837" s="161">
        <v>30</v>
      </c>
      <c r="D837" s="161" t="s">
        <v>10293</v>
      </c>
      <c r="E837" s="161" t="s">
        <v>15118</v>
      </c>
      <c r="F837" s="161" t="s">
        <v>3992</v>
      </c>
      <c r="G837" s="161" t="s">
        <v>1521</v>
      </c>
      <c r="H837" s="161" t="s">
        <v>10316</v>
      </c>
      <c r="I837" s="161" t="s">
        <v>10314</v>
      </c>
      <c r="K837" s="161">
        <v>1</v>
      </c>
      <c r="L837" s="161" t="s">
        <v>15119</v>
      </c>
      <c r="M837" s="161" t="s">
        <v>15120</v>
      </c>
      <c r="N837" s="161" t="s">
        <v>16016</v>
      </c>
      <c r="O837" s="161" t="s">
        <v>15121</v>
      </c>
    </row>
    <row r="838" spans="1:18">
      <c r="A838" s="161">
        <v>7</v>
      </c>
      <c r="B838" s="161">
        <v>16</v>
      </c>
      <c r="C838" s="161">
        <v>31</v>
      </c>
      <c r="D838" s="161" t="s">
        <v>3696</v>
      </c>
      <c r="E838" s="161" t="s">
        <v>7729</v>
      </c>
      <c r="F838" s="161" t="s">
        <v>3992</v>
      </c>
      <c r="G838" s="161" t="s">
        <v>1521</v>
      </c>
      <c r="H838" s="161" t="s">
        <v>323</v>
      </c>
      <c r="K838" s="161">
        <v>1</v>
      </c>
      <c r="L838" s="161" t="s">
        <v>6752</v>
      </c>
    </row>
    <row r="839" spans="1:18">
      <c r="A839" s="161">
        <v>7</v>
      </c>
      <c r="B839" s="161">
        <v>16</v>
      </c>
      <c r="C839" s="161">
        <v>32</v>
      </c>
      <c r="D839" s="161" t="s">
        <v>10293</v>
      </c>
      <c r="E839" s="161" t="s">
        <v>15116</v>
      </c>
      <c r="F839" s="161" t="s">
        <v>3992</v>
      </c>
      <c r="G839" s="161" t="s">
        <v>1521</v>
      </c>
      <c r="H839" s="161" t="s">
        <v>10312</v>
      </c>
      <c r="K839" s="161">
        <v>1</v>
      </c>
      <c r="L839" s="161" t="s">
        <v>15117</v>
      </c>
    </row>
    <row r="840" spans="1:18">
      <c r="A840" s="161">
        <v>7</v>
      </c>
      <c r="B840" s="161">
        <v>16</v>
      </c>
      <c r="C840" s="161">
        <v>33</v>
      </c>
      <c r="D840" s="161" t="s">
        <v>3696</v>
      </c>
      <c r="E840" s="161" t="s">
        <v>7730</v>
      </c>
      <c r="F840" s="161" t="s">
        <v>3992</v>
      </c>
      <c r="G840" s="161" t="s">
        <v>1521</v>
      </c>
      <c r="H840" s="161" t="s">
        <v>324</v>
      </c>
      <c r="K840" s="161">
        <v>1</v>
      </c>
      <c r="L840" s="161" t="s">
        <v>6753</v>
      </c>
    </row>
    <row r="841" spans="1:18">
      <c r="A841" s="161">
        <v>7</v>
      </c>
      <c r="B841" s="161">
        <v>16</v>
      </c>
      <c r="C841" s="161">
        <v>34</v>
      </c>
      <c r="D841" s="161" t="s">
        <v>10293</v>
      </c>
      <c r="E841" s="161" t="s">
        <v>15114</v>
      </c>
      <c r="F841" s="161" t="s">
        <v>3992</v>
      </c>
      <c r="G841" s="161" t="s">
        <v>1521</v>
      </c>
      <c r="H841" s="161" t="s">
        <v>10309</v>
      </c>
      <c r="K841" s="161">
        <v>1</v>
      </c>
      <c r="L841" s="161" t="s">
        <v>15115</v>
      </c>
    </row>
    <row r="842" spans="1:18">
      <c r="A842" s="161">
        <v>7</v>
      </c>
      <c r="B842" s="161">
        <v>16</v>
      </c>
      <c r="C842" s="161">
        <v>35</v>
      </c>
      <c r="D842" s="161" t="s">
        <v>3696</v>
      </c>
      <c r="E842" s="161" t="s">
        <v>7731</v>
      </c>
      <c r="F842" s="161" t="s">
        <v>3992</v>
      </c>
      <c r="G842" s="161" t="s">
        <v>1521</v>
      </c>
      <c r="H842" s="161" t="s">
        <v>325</v>
      </c>
      <c r="K842" s="161">
        <v>1</v>
      </c>
      <c r="L842" s="161" t="s">
        <v>6754</v>
      </c>
    </row>
    <row r="843" spans="1:18">
      <c r="A843" s="161">
        <v>7</v>
      </c>
      <c r="B843" s="161">
        <v>16</v>
      </c>
      <c r="C843" s="161">
        <v>36</v>
      </c>
      <c r="D843" s="161" t="s">
        <v>10293</v>
      </c>
      <c r="E843" s="161" t="s">
        <v>15112</v>
      </c>
      <c r="F843" s="161" t="s">
        <v>3992</v>
      </c>
      <c r="G843" s="161" t="s">
        <v>1521</v>
      </c>
      <c r="H843" s="161" t="s">
        <v>10306</v>
      </c>
      <c r="K843" s="161">
        <v>1</v>
      </c>
      <c r="L843" s="161" t="s">
        <v>15113</v>
      </c>
    </row>
    <row r="844" spans="1:18">
      <c r="A844" s="161">
        <v>7</v>
      </c>
      <c r="B844" s="161">
        <v>16</v>
      </c>
      <c r="C844" s="161">
        <v>37</v>
      </c>
      <c r="D844" s="161" t="s">
        <v>3696</v>
      </c>
      <c r="E844" s="161" t="s">
        <v>3516</v>
      </c>
      <c r="F844" s="161" t="s">
        <v>3992</v>
      </c>
      <c r="G844" s="161" t="s">
        <v>1521</v>
      </c>
      <c r="H844" s="161" t="s">
        <v>1536</v>
      </c>
      <c r="I844" s="161" t="s">
        <v>1629</v>
      </c>
      <c r="K844" s="161">
        <v>1</v>
      </c>
      <c r="L844" s="161" t="s">
        <v>5552</v>
      </c>
      <c r="M844" s="161" t="s">
        <v>5553</v>
      </c>
      <c r="N844" s="161" t="s">
        <v>12</v>
      </c>
      <c r="O844" s="161" t="s">
        <v>5554</v>
      </c>
      <c r="P844" s="161" t="s">
        <v>11</v>
      </c>
      <c r="Q844" s="161" t="s">
        <v>5555</v>
      </c>
      <c r="R844" s="161" t="s">
        <v>364</v>
      </c>
    </row>
    <row r="845" spans="1:18">
      <c r="A845" s="161">
        <v>7</v>
      </c>
      <c r="B845" s="161">
        <v>16</v>
      </c>
      <c r="C845" s="161">
        <v>38</v>
      </c>
      <c r="D845" s="161" t="s">
        <v>10293</v>
      </c>
      <c r="E845" s="161" t="s">
        <v>15107</v>
      </c>
      <c r="F845" s="161" t="s">
        <v>3992</v>
      </c>
      <c r="G845" s="161" t="s">
        <v>1521</v>
      </c>
      <c r="H845" s="161" t="s">
        <v>10300</v>
      </c>
      <c r="I845" s="161" t="s">
        <v>1629</v>
      </c>
      <c r="K845" s="161">
        <v>1</v>
      </c>
      <c r="L845" s="161" t="s">
        <v>15108</v>
      </c>
      <c r="M845" s="161" t="s">
        <v>15109</v>
      </c>
      <c r="N845" s="161" t="s">
        <v>16015</v>
      </c>
      <c r="O845" s="161" t="s">
        <v>15110</v>
      </c>
      <c r="P845" s="161" t="s">
        <v>16017</v>
      </c>
      <c r="Q845" s="161" t="s">
        <v>15111</v>
      </c>
      <c r="R845" s="161" t="s">
        <v>16018</v>
      </c>
    </row>
    <row r="846" spans="1:18">
      <c r="A846" s="161">
        <v>7</v>
      </c>
      <c r="B846" s="161">
        <v>16</v>
      </c>
      <c r="C846" s="161">
        <v>39</v>
      </c>
      <c r="D846" s="161" t="s">
        <v>3696</v>
      </c>
      <c r="E846" s="161" t="s">
        <v>2999</v>
      </c>
      <c r="F846" s="161" t="s">
        <v>3992</v>
      </c>
      <c r="G846" s="161" t="s">
        <v>1521</v>
      </c>
      <c r="H846" s="161" t="s">
        <v>116</v>
      </c>
      <c r="I846" s="161" t="s">
        <v>1630</v>
      </c>
      <c r="K846" s="161">
        <v>1</v>
      </c>
      <c r="L846" s="161" t="s">
        <v>5556</v>
      </c>
    </row>
    <row r="847" spans="1:18">
      <c r="A847" s="161">
        <v>7</v>
      </c>
      <c r="B847" s="161">
        <v>16</v>
      </c>
      <c r="C847" s="161">
        <v>40</v>
      </c>
      <c r="D847" s="161" t="s">
        <v>10293</v>
      </c>
      <c r="E847" s="161" t="s">
        <v>15105</v>
      </c>
      <c r="F847" s="161" t="s">
        <v>3992</v>
      </c>
      <c r="G847" s="161" t="s">
        <v>1521</v>
      </c>
      <c r="H847" s="161" t="s">
        <v>10297</v>
      </c>
      <c r="I847" s="161" t="s">
        <v>1630</v>
      </c>
      <c r="K847" s="161">
        <v>1</v>
      </c>
      <c r="L847" s="161" t="s">
        <v>15106</v>
      </c>
    </row>
    <row r="848" spans="1:18">
      <c r="A848" s="161">
        <v>7</v>
      </c>
      <c r="B848" s="161">
        <v>16</v>
      </c>
      <c r="C848" s="161">
        <v>41</v>
      </c>
      <c r="D848" s="161" t="s">
        <v>3696</v>
      </c>
      <c r="E848" s="161" t="s">
        <v>3000</v>
      </c>
      <c r="F848" s="161" t="s">
        <v>3992</v>
      </c>
      <c r="G848" s="161" t="s">
        <v>1521</v>
      </c>
      <c r="H848" s="161" t="s">
        <v>319</v>
      </c>
      <c r="K848" s="161">
        <v>1</v>
      </c>
      <c r="L848" s="161" t="s">
        <v>5557</v>
      </c>
    </row>
    <row r="849" spans="1:18">
      <c r="A849" s="161">
        <v>7</v>
      </c>
      <c r="B849" s="161">
        <v>16</v>
      </c>
      <c r="C849" s="161">
        <v>42</v>
      </c>
      <c r="D849" s="161" t="s">
        <v>10293</v>
      </c>
      <c r="E849" s="161" t="s">
        <v>15103</v>
      </c>
      <c r="F849" s="161" t="s">
        <v>3992</v>
      </c>
      <c r="G849" s="161" t="s">
        <v>1521</v>
      </c>
      <c r="H849" s="161" t="s">
        <v>10167</v>
      </c>
      <c r="K849" s="161">
        <v>1</v>
      </c>
      <c r="L849" s="161" t="s">
        <v>15104</v>
      </c>
    </row>
    <row r="850" spans="1:18">
      <c r="A850" s="161">
        <v>7</v>
      </c>
      <c r="B850" s="161">
        <v>17</v>
      </c>
      <c r="C850" s="161">
        <v>1</v>
      </c>
      <c r="D850" s="161" t="s">
        <v>3696</v>
      </c>
      <c r="E850" s="161" t="s">
        <v>3012</v>
      </c>
      <c r="F850" s="161" t="s">
        <v>3992</v>
      </c>
      <c r="G850" s="161" t="s">
        <v>1521</v>
      </c>
      <c r="H850" s="161" t="s">
        <v>1523</v>
      </c>
      <c r="I850" s="161" t="s">
        <v>1631</v>
      </c>
      <c r="K850" s="161">
        <v>1</v>
      </c>
      <c r="L850" s="164" t="s">
        <v>7732</v>
      </c>
    </row>
    <row r="851" spans="1:18">
      <c r="A851" s="161">
        <v>7</v>
      </c>
      <c r="B851" s="161">
        <v>17</v>
      </c>
      <c r="C851" s="161">
        <v>2</v>
      </c>
      <c r="D851" s="161" t="s">
        <v>10293</v>
      </c>
      <c r="E851" s="161" t="s">
        <v>15101</v>
      </c>
      <c r="F851" s="161" t="s">
        <v>3992</v>
      </c>
      <c r="G851" s="161" t="s">
        <v>1521</v>
      </c>
      <c r="H851" s="161" t="s">
        <v>10370</v>
      </c>
      <c r="I851" s="161" t="s">
        <v>1630</v>
      </c>
      <c r="K851" s="161">
        <v>1</v>
      </c>
      <c r="L851" s="164" t="s">
        <v>15102</v>
      </c>
    </row>
    <row r="852" spans="1:18">
      <c r="A852" s="161">
        <v>7</v>
      </c>
      <c r="B852" s="161">
        <v>17</v>
      </c>
      <c r="C852" s="161">
        <v>3</v>
      </c>
      <c r="D852" s="161" t="s">
        <v>3696</v>
      </c>
      <c r="E852" s="161" t="s">
        <v>3013</v>
      </c>
      <c r="F852" s="161" t="s">
        <v>3992</v>
      </c>
      <c r="G852" s="161" t="s">
        <v>1521</v>
      </c>
      <c r="H852" s="162" t="s">
        <v>322</v>
      </c>
      <c r="I852" s="161" t="s">
        <v>1631</v>
      </c>
      <c r="K852" s="161">
        <v>1</v>
      </c>
      <c r="L852" s="161" t="s">
        <v>5758</v>
      </c>
    </row>
    <row r="853" spans="1:18">
      <c r="A853" s="161">
        <v>7</v>
      </c>
      <c r="B853" s="161">
        <v>17</v>
      </c>
      <c r="C853" s="161">
        <v>4</v>
      </c>
      <c r="D853" s="161" t="s">
        <v>10293</v>
      </c>
      <c r="E853" s="161" t="s">
        <v>15099</v>
      </c>
      <c r="F853" s="161" t="s">
        <v>3992</v>
      </c>
      <c r="G853" s="161" t="s">
        <v>1521</v>
      </c>
      <c r="H853" s="162" t="s">
        <v>10367</v>
      </c>
      <c r="I853" s="161" t="s">
        <v>1630</v>
      </c>
      <c r="K853" s="161">
        <v>1</v>
      </c>
      <c r="L853" s="161" t="s">
        <v>15100</v>
      </c>
    </row>
    <row r="854" spans="1:18">
      <c r="A854" s="161">
        <v>7</v>
      </c>
      <c r="B854" s="161">
        <v>17</v>
      </c>
      <c r="C854" s="161">
        <v>5</v>
      </c>
      <c r="D854" s="161" t="s">
        <v>3696</v>
      </c>
      <c r="E854" s="161" t="s">
        <v>3519</v>
      </c>
      <c r="F854" s="161" t="s">
        <v>3992</v>
      </c>
      <c r="G854" s="161" t="s">
        <v>1521</v>
      </c>
      <c r="H854" s="161" t="s">
        <v>1526</v>
      </c>
      <c r="I854" s="161" t="s">
        <v>1629</v>
      </c>
      <c r="K854" s="161">
        <v>1</v>
      </c>
      <c r="L854" s="161" t="s">
        <v>5759</v>
      </c>
      <c r="M854" s="161" t="s">
        <v>5760</v>
      </c>
      <c r="N854" s="161" t="s">
        <v>12</v>
      </c>
      <c r="O854" s="161" t="s">
        <v>5761</v>
      </c>
      <c r="P854" s="161" t="s">
        <v>11</v>
      </c>
      <c r="Q854" s="161" t="s">
        <v>5762</v>
      </c>
      <c r="R854" s="161" t="s">
        <v>364</v>
      </c>
    </row>
    <row r="855" spans="1:18">
      <c r="A855" s="161">
        <v>7</v>
      </c>
      <c r="B855" s="161">
        <v>17</v>
      </c>
      <c r="C855" s="161">
        <v>6</v>
      </c>
      <c r="D855" s="161" t="s">
        <v>10293</v>
      </c>
      <c r="E855" s="161" t="s">
        <v>15094</v>
      </c>
      <c r="F855" s="161" t="s">
        <v>3992</v>
      </c>
      <c r="G855" s="161" t="s">
        <v>1521</v>
      </c>
      <c r="H855" s="161" t="s">
        <v>10361</v>
      </c>
      <c r="I855" s="161" t="s">
        <v>1629</v>
      </c>
      <c r="K855" s="161">
        <v>1</v>
      </c>
      <c r="L855" s="161" t="s">
        <v>15095</v>
      </c>
      <c r="M855" s="161" t="s">
        <v>15096</v>
      </c>
      <c r="N855" s="161" t="s">
        <v>16015</v>
      </c>
      <c r="O855" s="161" t="s">
        <v>15097</v>
      </c>
      <c r="P855" s="161" t="s">
        <v>16017</v>
      </c>
      <c r="Q855" s="161" t="s">
        <v>15098</v>
      </c>
      <c r="R855" s="161" t="s">
        <v>16018</v>
      </c>
    </row>
    <row r="856" spans="1:18">
      <c r="A856" s="161">
        <v>7</v>
      </c>
      <c r="B856" s="161">
        <v>17</v>
      </c>
      <c r="C856" s="161">
        <v>7</v>
      </c>
      <c r="D856" s="161" t="s">
        <v>3696</v>
      </c>
      <c r="E856" s="161" t="s">
        <v>3520</v>
      </c>
      <c r="F856" s="161" t="s">
        <v>3992</v>
      </c>
      <c r="G856" s="161" t="s">
        <v>1521</v>
      </c>
      <c r="H856" s="161" t="s">
        <v>66</v>
      </c>
      <c r="I856" s="161" t="s">
        <v>1629</v>
      </c>
      <c r="K856" s="161">
        <v>1</v>
      </c>
      <c r="L856" s="161" t="s">
        <v>5763</v>
      </c>
      <c r="M856" s="161" t="s">
        <v>5764</v>
      </c>
      <c r="N856" s="161" t="s">
        <v>12</v>
      </c>
      <c r="O856" s="161" t="s">
        <v>5765</v>
      </c>
      <c r="P856" s="161" t="s">
        <v>11</v>
      </c>
      <c r="Q856" s="161" t="s">
        <v>5766</v>
      </c>
      <c r="R856" s="161" t="s">
        <v>364</v>
      </c>
    </row>
    <row r="857" spans="1:18">
      <c r="A857" s="161">
        <v>7</v>
      </c>
      <c r="B857" s="161">
        <v>17</v>
      </c>
      <c r="C857" s="161">
        <v>8</v>
      </c>
      <c r="D857" s="161" t="s">
        <v>10293</v>
      </c>
      <c r="E857" s="161" t="s">
        <v>15089</v>
      </c>
      <c r="F857" s="161" t="s">
        <v>3992</v>
      </c>
      <c r="G857" s="161" t="s">
        <v>1521</v>
      </c>
      <c r="H857" s="161" t="s">
        <v>10355</v>
      </c>
      <c r="I857" s="161" t="s">
        <v>1629</v>
      </c>
      <c r="K857" s="161">
        <v>1</v>
      </c>
      <c r="L857" s="161" t="s">
        <v>15090</v>
      </c>
      <c r="M857" s="161" t="s">
        <v>15091</v>
      </c>
      <c r="N857" s="161" t="s">
        <v>16015</v>
      </c>
      <c r="O857" s="161" t="s">
        <v>15092</v>
      </c>
      <c r="P857" s="161" t="s">
        <v>16017</v>
      </c>
      <c r="Q857" s="161" t="s">
        <v>15093</v>
      </c>
      <c r="R857" s="161" t="s">
        <v>16018</v>
      </c>
    </row>
    <row r="858" spans="1:18">
      <c r="A858" s="161">
        <v>7</v>
      </c>
      <c r="B858" s="161">
        <v>17</v>
      </c>
      <c r="C858" s="161">
        <v>9</v>
      </c>
      <c r="D858" s="161" t="s">
        <v>3696</v>
      </c>
      <c r="E858" s="161" t="s">
        <v>3014</v>
      </c>
      <c r="F858" s="161" t="s">
        <v>3992</v>
      </c>
      <c r="G858" s="161" t="s">
        <v>1521</v>
      </c>
      <c r="H858" s="161" t="s">
        <v>336</v>
      </c>
      <c r="K858" s="161">
        <v>1</v>
      </c>
      <c r="L858" s="161" t="s">
        <v>5767</v>
      </c>
    </row>
    <row r="859" spans="1:18">
      <c r="A859" s="161">
        <v>7</v>
      </c>
      <c r="B859" s="161">
        <v>17</v>
      </c>
      <c r="C859" s="161">
        <v>10</v>
      </c>
      <c r="D859" s="161" t="s">
        <v>10293</v>
      </c>
      <c r="E859" s="161" t="s">
        <v>15087</v>
      </c>
      <c r="F859" s="161" t="s">
        <v>3992</v>
      </c>
      <c r="G859" s="161" t="s">
        <v>1521</v>
      </c>
      <c r="H859" s="161" t="s">
        <v>10191</v>
      </c>
      <c r="K859" s="161">
        <v>1</v>
      </c>
      <c r="L859" s="161" t="s">
        <v>15088</v>
      </c>
    </row>
    <row r="860" spans="1:18">
      <c r="A860" s="161">
        <v>7</v>
      </c>
      <c r="B860" s="161">
        <v>17</v>
      </c>
      <c r="C860" s="161">
        <v>11</v>
      </c>
      <c r="D860" s="161" t="s">
        <v>3696</v>
      </c>
      <c r="E860" s="161" t="s">
        <v>7733</v>
      </c>
      <c r="F860" s="161" t="s">
        <v>3992</v>
      </c>
      <c r="G860" s="161" t="s">
        <v>1521</v>
      </c>
      <c r="H860" s="161" t="s">
        <v>337</v>
      </c>
      <c r="I860" s="161" t="s">
        <v>1628</v>
      </c>
      <c r="K860" s="161">
        <v>1</v>
      </c>
      <c r="L860" s="161" t="s">
        <v>5768</v>
      </c>
    </row>
    <row r="861" spans="1:18">
      <c r="A861" s="161">
        <v>7</v>
      </c>
      <c r="B861" s="161">
        <v>17</v>
      </c>
      <c r="C861" s="161">
        <v>12</v>
      </c>
      <c r="D861" s="161" t="s">
        <v>10293</v>
      </c>
      <c r="E861" s="161" t="s">
        <v>15085</v>
      </c>
      <c r="F861" s="161" t="s">
        <v>3992</v>
      </c>
      <c r="G861" s="161" t="s">
        <v>1521</v>
      </c>
      <c r="H861" s="161" t="s">
        <v>10350</v>
      </c>
      <c r="I861" s="161" t="s">
        <v>10137</v>
      </c>
      <c r="K861" s="161">
        <v>1</v>
      </c>
      <c r="L861" s="161" t="s">
        <v>15086</v>
      </c>
    </row>
    <row r="862" spans="1:18">
      <c r="A862" s="161">
        <v>7</v>
      </c>
      <c r="B862" s="161">
        <v>17</v>
      </c>
      <c r="C862" s="161">
        <v>13</v>
      </c>
      <c r="D862" s="161" t="s">
        <v>3696</v>
      </c>
      <c r="E862" s="161" t="s">
        <v>7734</v>
      </c>
      <c r="F862" s="161" t="s">
        <v>3992</v>
      </c>
      <c r="G862" s="161" t="s">
        <v>1521</v>
      </c>
      <c r="H862" s="161" t="s">
        <v>1535</v>
      </c>
      <c r="I862" s="161" t="s">
        <v>61</v>
      </c>
      <c r="K862" s="161">
        <v>1</v>
      </c>
      <c r="L862" s="161" t="s">
        <v>5769</v>
      </c>
    </row>
    <row r="863" spans="1:18">
      <c r="A863" s="161">
        <v>7</v>
      </c>
      <c r="B863" s="161">
        <v>17</v>
      </c>
      <c r="C863" s="161">
        <v>14</v>
      </c>
      <c r="D863" s="161" t="s">
        <v>10293</v>
      </c>
      <c r="E863" s="161" t="s">
        <v>15083</v>
      </c>
      <c r="F863" s="161" t="s">
        <v>3992</v>
      </c>
      <c r="G863" s="161" t="s">
        <v>1521</v>
      </c>
      <c r="H863" s="161" t="s">
        <v>10347</v>
      </c>
      <c r="I863" s="161" t="s">
        <v>10345</v>
      </c>
      <c r="K863" s="161">
        <v>1</v>
      </c>
      <c r="L863" s="161" t="s">
        <v>15084</v>
      </c>
    </row>
    <row r="864" spans="1:18">
      <c r="A864" s="161">
        <v>7</v>
      </c>
      <c r="B864" s="161">
        <v>17</v>
      </c>
      <c r="C864" s="161">
        <v>15</v>
      </c>
      <c r="D864" s="161" t="s">
        <v>3696</v>
      </c>
      <c r="E864" s="161" t="s">
        <v>7735</v>
      </c>
      <c r="F864" s="161" t="s">
        <v>3992</v>
      </c>
      <c r="G864" s="161" t="s">
        <v>1521</v>
      </c>
      <c r="H864" s="161" t="s">
        <v>1529</v>
      </c>
      <c r="I864" s="161" t="s">
        <v>15</v>
      </c>
      <c r="K864" s="161">
        <v>1</v>
      </c>
      <c r="L864" s="164" t="s">
        <v>7736</v>
      </c>
      <c r="M864" s="164" t="s">
        <v>7737</v>
      </c>
    </row>
    <row r="865" spans="1:18">
      <c r="A865" s="161">
        <v>7</v>
      </c>
      <c r="B865" s="161">
        <v>17</v>
      </c>
      <c r="C865" s="161">
        <v>16</v>
      </c>
      <c r="D865" s="161" t="s">
        <v>10293</v>
      </c>
      <c r="E865" s="161" t="s">
        <v>15080</v>
      </c>
      <c r="F865" s="161" t="s">
        <v>3992</v>
      </c>
      <c r="G865" s="161" t="s">
        <v>1521</v>
      </c>
      <c r="H865" s="161" t="s">
        <v>10342</v>
      </c>
      <c r="I865" s="161" t="s">
        <v>15</v>
      </c>
      <c r="K865" s="161">
        <v>1</v>
      </c>
      <c r="L865" s="164" t="s">
        <v>15081</v>
      </c>
      <c r="M865" s="164" t="s">
        <v>15082</v>
      </c>
    </row>
    <row r="866" spans="1:18">
      <c r="A866" s="161">
        <v>7</v>
      </c>
      <c r="B866" s="161">
        <v>17</v>
      </c>
      <c r="C866" s="161">
        <v>17</v>
      </c>
      <c r="D866" s="161" t="s">
        <v>3696</v>
      </c>
      <c r="E866" s="161" t="s">
        <v>7738</v>
      </c>
      <c r="F866" s="161" t="s">
        <v>3992</v>
      </c>
      <c r="G866" s="161" t="s">
        <v>1521</v>
      </c>
      <c r="H866" s="161" t="s">
        <v>1530</v>
      </c>
      <c r="K866" s="161">
        <v>1</v>
      </c>
      <c r="L866" s="164" t="s">
        <v>7739</v>
      </c>
    </row>
    <row r="867" spans="1:18">
      <c r="A867" s="161">
        <v>7</v>
      </c>
      <c r="B867" s="161">
        <v>17</v>
      </c>
      <c r="C867" s="161">
        <v>18</v>
      </c>
      <c r="D867" s="161" t="s">
        <v>10293</v>
      </c>
      <c r="E867" s="161" t="s">
        <v>15078</v>
      </c>
      <c r="F867" s="161" t="s">
        <v>3992</v>
      </c>
      <c r="G867" s="161" t="s">
        <v>1521</v>
      </c>
      <c r="H867" s="161" t="s">
        <v>10339</v>
      </c>
      <c r="K867" s="161">
        <v>1</v>
      </c>
      <c r="L867" s="164" t="s">
        <v>15079</v>
      </c>
    </row>
    <row r="868" spans="1:18">
      <c r="A868" s="161">
        <v>7</v>
      </c>
      <c r="B868" s="161">
        <v>17</v>
      </c>
      <c r="C868" s="161">
        <v>19</v>
      </c>
      <c r="D868" s="161" t="s">
        <v>3696</v>
      </c>
      <c r="E868" s="161" t="s">
        <v>7740</v>
      </c>
      <c r="F868" s="161" t="s">
        <v>3992</v>
      </c>
      <c r="G868" s="161" t="s">
        <v>1521</v>
      </c>
      <c r="H868" s="161" t="s">
        <v>1531</v>
      </c>
      <c r="K868" s="161">
        <v>1</v>
      </c>
      <c r="L868" s="164" t="s">
        <v>7741</v>
      </c>
    </row>
    <row r="869" spans="1:18">
      <c r="A869" s="161">
        <v>7</v>
      </c>
      <c r="B869" s="161">
        <v>17</v>
      </c>
      <c r="C869" s="161">
        <v>20</v>
      </c>
      <c r="D869" s="161" t="s">
        <v>10293</v>
      </c>
      <c r="E869" s="161" t="s">
        <v>15076</v>
      </c>
      <c r="F869" s="161" t="s">
        <v>3992</v>
      </c>
      <c r="G869" s="161" t="s">
        <v>1521</v>
      </c>
      <c r="H869" s="161" t="s">
        <v>10336</v>
      </c>
      <c r="K869" s="161">
        <v>1</v>
      </c>
      <c r="L869" s="164" t="s">
        <v>15077</v>
      </c>
    </row>
    <row r="870" spans="1:18">
      <c r="A870" s="161">
        <v>7</v>
      </c>
      <c r="B870" s="161">
        <v>17</v>
      </c>
      <c r="C870" s="161">
        <v>21</v>
      </c>
      <c r="D870" s="161" t="s">
        <v>3696</v>
      </c>
      <c r="E870" s="161" t="s">
        <v>7742</v>
      </c>
      <c r="F870" s="161" t="s">
        <v>3992</v>
      </c>
      <c r="G870" s="161" t="s">
        <v>1521</v>
      </c>
      <c r="H870" s="161" t="s">
        <v>1532</v>
      </c>
      <c r="K870" s="161">
        <v>1</v>
      </c>
      <c r="L870" s="164" t="s">
        <v>7743</v>
      </c>
    </row>
    <row r="871" spans="1:18">
      <c r="A871" s="161">
        <v>7</v>
      </c>
      <c r="B871" s="161">
        <v>17</v>
      </c>
      <c r="C871" s="161">
        <v>22</v>
      </c>
      <c r="D871" s="161" t="s">
        <v>10293</v>
      </c>
      <c r="E871" s="161" t="s">
        <v>15074</v>
      </c>
      <c r="F871" s="161" t="s">
        <v>3992</v>
      </c>
      <c r="G871" s="161" t="s">
        <v>1521</v>
      </c>
      <c r="H871" s="161" t="s">
        <v>10333</v>
      </c>
      <c r="K871" s="161">
        <v>1</v>
      </c>
      <c r="L871" s="164" t="s">
        <v>15075</v>
      </c>
    </row>
    <row r="872" spans="1:18">
      <c r="A872" s="161">
        <v>7</v>
      </c>
      <c r="B872" s="161">
        <v>17</v>
      </c>
      <c r="C872" s="161">
        <v>23</v>
      </c>
      <c r="D872" s="161" t="s">
        <v>3696</v>
      </c>
      <c r="E872" s="161" t="s">
        <v>7744</v>
      </c>
      <c r="F872" s="161" t="s">
        <v>3992</v>
      </c>
      <c r="G872" s="161" t="s">
        <v>1521</v>
      </c>
      <c r="H872" s="161" t="s">
        <v>1533</v>
      </c>
      <c r="K872" s="161">
        <v>1</v>
      </c>
      <c r="L872" s="164" t="s">
        <v>7745</v>
      </c>
    </row>
    <row r="873" spans="1:18">
      <c r="A873" s="161">
        <v>7</v>
      </c>
      <c r="B873" s="161">
        <v>17</v>
      </c>
      <c r="C873" s="161">
        <v>24</v>
      </c>
      <c r="D873" s="161" t="s">
        <v>10293</v>
      </c>
      <c r="E873" s="161" t="s">
        <v>15072</v>
      </c>
      <c r="F873" s="161" t="s">
        <v>3992</v>
      </c>
      <c r="G873" s="161" t="s">
        <v>1521</v>
      </c>
      <c r="H873" s="161" t="s">
        <v>10330</v>
      </c>
      <c r="K873" s="161">
        <v>1</v>
      </c>
      <c r="L873" s="164" t="s">
        <v>15073</v>
      </c>
    </row>
    <row r="874" spans="1:18">
      <c r="A874" s="161">
        <v>7</v>
      </c>
      <c r="B874" s="161">
        <v>17</v>
      </c>
      <c r="C874" s="161">
        <v>25</v>
      </c>
      <c r="D874" s="161" t="s">
        <v>3696</v>
      </c>
      <c r="E874" s="161" t="s">
        <v>7746</v>
      </c>
      <c r="F874" s="161" t="s">
        <v>3992</v>
      </c>
      <c r="G874" s="161" t="s">
        <v>1521</v>
      </c>
      <c r="H874" s="161" t="s">
        <v>1534</v>
      </c>
      <c r="K874" s="161">
        <v>1</v>
      </c>
      <c r="L874" s="164" t="s">
        <v>7747</v>
      </c>
    </row>
    <row r="875" spans="1:18">
      <c r="A875" s="161">
        <v>7</v>
      </c>
      <c r="B875" s="161">
        <v>17</v>
      </c>
      <c r="C875" s="161">
        <v>26</v>
      </c>
      <c r="D875" s="161" t="s">
        <v>10293</v>
      </c>
      <c r="E875" s="161" t="s">
        <v>15070</v>
      </c>
      <c r="F875" s="161" t="s">
        <v>3992</v>
      </c>
      <c r="G875" s="161" t="s">
        <v>1521</v>
      </c>
      <c r="H875" s="161" t="s">
        <v>10327</v>
      </c>
      <c r="K875" s="161">
        <v>1</v>
      </c>
      <c r="L875" s="164" t="s">
        <v>15071</v>
      </c>
    </row>
    <row r="876" spans="1:18">
      <c r="A876" s="161">
        <v>7</v>
      </c>
      <c r="B876" s="161">
        <v>17</v>
      </c>
      <c r="C876" s="161">
        <v>27</v>
      </c>
      <c r="D876" s="161" t="s">
        <v>3696</v>
      </c>
      <c r="E876" s="161" t="s">
        <v>3521</v>
      </c>
      <c r="F876" s="161" t="s">
        <v>3992</v>
      </c>
      <c r="G876" s="161" t="s">
        <v>1521</v>
      </c>
      <c r="H876" s="162" t="s">
        <v>326</v>
      </c>
      <c r="I876" s="161" t="s">
        <v>1629</v>
      </c>
      <c r="K876" s="161">
        <v>1</v>
      </c>
      <c r="L876" s="161" t="s">
        <v>5770</v>
      </c>
      <c r="M876" s="161" t="s">
        <v>5771</v>
      </c>
      <c r="N876" s="161" t="s">
        <v>12</v>
      </c>
      <c r="O876" s="161" t="s">
        <v>5772</v>
      </c>
      <c r="P876" s="161" t="s">
        <v>11</v>
      </c>
      <c r="Q876" s="161" t="s">
        <v>5773</v>
      </c>
      <c r="R876" s="161" t="s">
        <v>364</v>
      </c>
    </row>
    <row r="877" spans="1:18">
      <c r="A877" s="161">
        <v>7</v>
      </c>
      <c r="B877" s="161">
        <v>17</v>
      </c>
      <c r="C877" s="161">
        <v>28</v>
      </c>
      <c r="D877" s="161" t="s">
        <v>10293</v>
      </c>
      <c r="E877" s="161" t="s">
        <v>15065</v>
      </c>
      <c r="F877" s="161" t="s">
        <v>3992</v>
      </c>
      <c r="G877" s="161" t="s">
        <v>1521</v>
      </c>
      <c r="H877" s="162" t="s">
        <v>10321</v>
      </c>
      <c r="I877" s="161" t="s">
        <v>1629</v>
      </c>
      <c r="K877" s="161">
        <v>1</v>
      </c>
      <c r="L877" s="161" t="s">
        <v>15066</v>
      </c>
      <c r="M877" s="161" t="s">
        <v>15067</v>
      </c>
      <c r="N877" s="161" t="s">
        <v>16015</v>
      </c>
      <c r="O877" s="161" t="s">
        <v>15068</v>
      </c>
      <c r="P877" s="161" t="s">
        <v>16017</v>
      </c>
      <c r="Q877" s="161" t="s">
        <v>15069</v>
      </c>
      <c r="R877" s="161" t="s">
        <v>16018</v>
      </c>
    </row>
    <row r="878" spans="1:18">
      <c r="A878" s="161">
        <v>7</v>
      </c>
      <c r="B878" s="161">
        <v>17</v>
      </c>
      <c r="C878" s="161">
        <v>29</v>
      </c>
      <c r="D878" s="161" t="s">
        <v>3696</v>
      </c>
      <c r="E878" s="161" t="s">
        <v>3635</v>
      </c>
      <c r="F878" s="161" t="s">
        <v>3992</v>
      </c>
      <c r="G878" s="161" t="s">
        <v>1521</v>
      </c>
      <c r="H878" s="161" t="s">
        <v>1524</v>
      </c>
      <c r="I878" s="161" t="s">
        <v>3991</v>
      </c>
      <c r="K878" s="161">
        <v>1</v>
      </c>
      <c r="L878" s="161" t="s">
        <v>5774</v>
      </c>
      <c r="M878" s="161" t="s">
        <v>5775</v>
      </c>
      <c r="N878" s="161" t="s">
        <v>388</v>
      </c>
      <c r="O878" s="161" t="s">
        <v>5776</v>
      </c>
    </row>
    <row r="879" spans="1:18">
      <c r="A879" s="161">
        <v>7</v>
      </c>
      <c r="B879" s="161">
        <v>17</v>
      </c>
      <c r="C879" s="161">
        <v>30</v>
      </c>
      <c r="D879" s="161" t="s">
        <v>10293</v>
      </c>
      <c r="E879" s="161" t="s">
        <v>15061</v>
      </c>
      <c r="F879" s="161" t="s">
        <v>3992</v>
      </c>
      <c r="G879" s="161" t="s">
        <v>1521</v>
      </c>
      <c r="H879" s="161" t="s">
        <v>10316</v>
      </c>
      <c r="I879" s="161" t="s">
        <v>10314</v>
      </c>
      <c r="K879" s="161">
        <v>1</v>
      </c>
      <c r="L879" s="161" t="s">
        <v>15062</v>
      </c>
      <c r="M879" s="161" t="s">
        <v>15063</v>
      </c>
      <c r="N879" s="161" t="s">
        <v>16016</v>
      </c>
      <c r="O879" s="161" t="s">
        <v>15064</v>
      </c>
    </row>
    <row r="880" spans="1:18">
      <c r="A880" s="161">
        <v>7</v>
      </c>
      <c r="B880" s="161">
        <v>17</v>
      </c>
      <c r="C880" s="161">
        <v>31</v>
      </c>
      <c r="D880" s="161" t="s">
        <v>3696</v>
      </c>
      <c r="E880" s="161" t="s">
        <v>7748</v>
      </c>
      <c r="F880" s="161" t="s">
        <v>3992</v>
      </c>
      <c r="G880" s="161" t="s">
        <v>1521</v>
      </c>
      <c r="H880" s="161" t="s">
        <v>323</v>
      </c>
      <c r="K880" s="161">
        <v>1</v>
      </c>
      <c r="L880" s="161" t="s">
        <v>6755</v>
      </c>
    </row>
    <row r="881" spans="1:18">
      <c r="A881" s="161">
        <v>7</v>
      </c>
      <c r="B881" s="161">
        <v>17</v>
      </c>
      <c r="C881" s="161">
        <v>32</v>
      </c>
      <c r="D881" s="161" t="s">
        <v>10293</v>
      </c>
      <c r="E881" s="161" t="s">
        <v>15059</v>
      </c>
      <c r="F881" s="161" t="s">
        <v>3992</v>
      </c>
      <c r="G881" s="161" t="s">
        <v>1521</v>
      </c>
      <c r="H881" s="161" t="s">
        <v>10312</v>
      </c>
      <c r="K881" s="161">
        <v>1</v>
      </c>
      <c r="L881" s="161" t="s">
        <v>15060</v>
      </c>
    </row>
    <row r="882" spans="1:18">
      <c r="A882" s="161">
        <v>7</v>
      </c>
      <c r="B882" s="161">
        <v>17</v>
      </c>
      <c r="C882" s="161">
        <v>33</v>
      </c>
      <c r="D882" s="161" t="s">
        <v>3696</v>
      </c>
      <c r="E882" s="161" t="s">
        <v>7749</v>
      </c>
      <c r="F882" s="161" t="s">
        <v>3992</v>
      </c>
      <c r="G882" s="161" t="s">
        <v>1521</v>
      </c>
      <c r="H882" s="161" t="s">
        <v>324</v>
      </c>
      <c r="K882" s="161">
        <v>1</v>
      </c>
      <c r="L882" s="161" t="s">
        <v>6756</v>
      </c>
    </row>
    <row r="883" spans="1:18">
      <c r="A883" s="161">
        <v>7</v>
      </c>
      <c r="B883" s="161">
        <v>17</v>
      </c>
      <c r="C883" s="161">
        <v>34</v>
      </c>
      <c r="D883" s="161" t="s">
        <v>10293</v>
      </c>
      <c r="E883" s="161" t="s">
        <v>15057</v>
      </c>
      <c r="F883" s="161" t="s">
        <v>3992</v>
      </c>
      <c r="G883" s="161" t="s">
        <v>1521</v>
      </c>
      <c r="H883" s="161" t="s">
        <v>10309</v>
      </c>
      <c r="K883" s="161">
        <v>1</v>
      </c>
      <c r="L883" s="161" t="s">
        <v>15058</v>
      </c>
    </row>
    <row r="884" spans="1:18">
      <c r="A884" s="161">
        <v>7</v>
      </c>
      <c r="B884" s="161">
        <v>17</v>
      </c>
      <c r="C884" s="161">
        <v>35</v>
      </c>
      <c r="D884" s="161" t="s">
        <v>3696</v>
      </c>
      <c r="E884" s="161" t="s">
        <v>7750</v>
      </c>
      <c r="F884" s="161" t="s">
        <v>3992</v>
      </c>
      <c r="G884" s="161" t="s">
        <v>1521</v>
      </c>
      <c r="H884" s="161" t="s">
        <v>325</v>
      </c>
      <c r="K884" s="161">
        <v>1</v>
      </c>
      <c r="L884" s="161" t="s">
        <v>6757</v>
      </c>
    </row>
    <row r="885" spans="1:18">
      <c r="A885" s="161">
        <v>7</v>
      </c>
      <c r="B885" s="161">
        <v>17</v>
      </c>
      <c r="C885" s="161">
        <v>36</v>
      </c>
      <c r="D885" s="161" t="s">
        <v>10293</v>
      </c>
      <c r="E885" s="161" t="s">
        <v>15055</v>
      </c>
      <c r="F885" s="161" t="s">
        <v>3992</v>
      </c>
      <c r="G885" s="161" t="s">
        <v>1521</v>
      </c>
      <c r="H885" s="161" t="s">
        <v>10306</v>
      </c>
      <c r="K885" s="161">
        <v>1</v>
      </c>
      <c r="L885" s="161" t="s">
        <v>15056</v>
      </c>
    </row>
    <row r="886" spans="1:18">
      <c r="A886" s="161">
        <v>7</v>
      </c>
      <c r="B886" s="161">
        <v>17</v>
      </c>
      <c r="C886" s="161">
        <v>37</v>
      </c>
      <c r="D886" s="161" t="s">
        <v>3696</v>
      </c>
      <c r="E886" s="161" t="s">
        <v>3522</v>
      </c>
      <c r="F886" s="161" t="s">
        <v>3992</v>
      </c>
      <c r="G886" s="161" t="s">
        <v>1521</v>
      </c>
      <c r="H886" s="161" t="s">
        <v>1536</v>
      </c>
      <c r="I886" s="161" t="s">
        <v>1629</v>
      </c>
      <c r="K886" s="161">
        <v>1</v>
      </c>
      <c r="L886" s="161" t="s">
        <v>5777</v>
      </c>
      <c r="M886" s="161" t="s">
        <v>5778</v>
      </c>
      <c r="N886" s="161" t="s">
        <v>12</v>
      </c>
      <c r="O886" s="161" t="s">
        <v>5779</v>
      </c>
      <c r="P886" s="161" t="s">
        <v>11</v>
      </c>
      <c r="Q886" s="161" t="s">
        <v>5780</v>
      </c>
      <c r="R886" s="161" t="s">
        <v>364</v>
      </c>
    </row>
    <row r="887" spans="1:18">
      <c r="A887" s="161">
        <v>7</v>
      </c>
      <c r="B887" s="161">
        <v>17</v>
      </c>
      <c r="C887" s="161">
        <v>38</v>
      </c>
      <c r="D887" s="161" t="s">
        <v>10293</v>
      </c>
      <c r="E887" s="161" t="s">
        <v>15050</v>
      </c>
      <c r="F887" s="161" t="s">
        <v>3992</v>
      </c>
      <c r="G887" s="161" t="s">
        <v>1521</v>
      </c>
      <c r="H887" s="161" t="s">
        <v>10300</v>
      </c>
      <c r="I887" s="161" t="s">
        <v>1629</v>
      </c>
      <c r="K887" s="161">
        <v>1</v>
      </c>
      <c r="L887" s="161" t="s">
        <v>15051</v>
      </c>
      <c r="M887" s="161" t="s">
        <v>15052</v>
      </c>
      <c r="N887" s="161" t="s">
        <v>16015</v>
      </c>
      <c r="O887" s="161" t="s">
        <v>15053</v>
      </c>
      <c r="P887" s="161" t="s">
        <v>16017</v>
      </c>
      <c r="Q887" s="161" t="s">
        <v>15054</v>
      </c>
      <c r="R887" s="161" t="s">
        <v>16018</v>
      </c>
    </row>
    <row r="888" spans="1:18">
      <c r="A888" s="161">
        <v>7</v>
      </c>
      <c r="B888" s="161">
        <v>17</v>
      </c>
      <c r="C888" s="161">
        <v>39</v>
      </c>
      <c r="D888" s="161" t="s">
        <v>3696</v>
      </c>
      <c r="E888" s="161" t="s">
        <v>3025</v>
      </c>
      <c r="F888" s="161" t="s">
        <v>3992</v>
      </c>
      <c r="G888" s="161" t="s">
        <v>1521</v>
      </c>
      <c r="H888" s="161" t="s">
        <v>116</v>
      </c>
      <c r="I888" s="161" t="s">
        <v>1630</v>
      </c>
      <c r="K888" s="161">
        <v>1</v>
      </c>
      <c r="L888" s="161" t="s">
        <v>5781</v>
      </c>
    </row>
    <row r="889" spans="1:18">
      <c r="A889" s="161">
        <v>7</v>
      </c>
      <c r="B889" s="161">
        <v>17</v>
      </c>
      <c r="C889" s="161">
        <v>40</v>
      </c>
      <c r="D889" s="161" t="s">
        <v>10293</v>
      </c>
      <c r="E889" s="161" t="s">
        <v>15048</v>
      </c>
      <c r="F889" s="161" t="s">
        <v>3992</v>
      </c>
      <c r="G889" s="161" t="s">
        <v>1521</v>
      </c>
      <c r="H889" s="161" t="s">
        <v>10297</v>
      </c>
      <c r="I889" s="161" t="s">
        <v>1630</v>
      </c>
      <c r="K889" s="161">
        <v>1</v>
      </c>
      <c r="L889" s="161" t="s">
        <v>15049</v>
      </c>
    </row>
    <row r="890" spans="1:18">
      <c r="A890" s="161">
        <v>7</v>
      </c>
      <c r="B890" s="161">
        <v>17</v>
      </c>
      <c r="C890" s="161">
        <v>41</v>
      </c>
      <c r="D890" s="161" t="s">
        <v>3696</v>
      </c>
      <c r="E890" s="161" t="s">
        <v>3026</v>
      </c>
      <c r="F890" s="161" t="s">
        <v>3992</v>
      </c>
      <c r="G890" s="161" t="s">
        <v>1521</v>
      </c>
      <c r="H890" s="161" t="s">
        <v>319</v>
      </c>
      <c r="K890" s="161">
        <v>1</v>
      </c>
      <c r="L890" s="161" t="s">
        <v>5782</v>
      </c>
    </row>
    <row r="891" spans="1:18">
      <c r="A891" s="161">
        <v>7</v>
      </c>
      <c r="B891" s="161">
        <v>17</v>
      </c>
      <c r="C891" s="161">
        <v>42</v>
      </c>
      <c r="D891" s="161" t="s">
        <v>10293</v>
      </c>
      <c r="E891" s="161" t="s">
        <v>15046</v>
      </c>
      <c r="F891" s="161" t="s">
        <v>3992</v>
      </c>
      <c r="G891" s="161" t="s">
        <v>1521</v>
      </c>
      <c r="H891" s="161" t="s">
        <v>10167</v>
      </c>
      <c r="K891" s="161">
        <v>1</v>
      </c>
      <c r="L891" s="161" t="s">
        <v>15047</v>
      </c>
    </row>
    <row r="892" spans="1:18">
      <c r="A892" s="161">
        <v>7</v>
      </c>
      <c r="B892" s="161">
        <v>18</v>
      </c>
      <c r="C892" s="161">
        <v>1</v>
      </c>
      <c r="D892" s="161" t="s">
        <v>3696</v>
      </c>
      <c r="E892" s="161" t="s">
        <v>3038</v>
      </c>
      <c r="F892" s="161" t="s">
        <v>3992</v>
      </c>
      <c r="G892" s="161" t="s">
        <v>1521</v>
      </c>
      <c r="H892" s="161" t="s">
        <v>1523</v>
      </c>
      <c r="I892" s="161" t="s">
        <v>1631</v>
      </c>
      <c r="K892" s="161">
        <v>1</v>
      </c>
      <c r="L892" s="164" t="s">
        <v>7751</v>
      </c>
    </row>
    <row r="893" spans="1:18">
      <c r="A893" s="161">
        <v>7</v>
      </c>
      <c r="B893" s="161">
        <v>18</v>
      </c>
      <c r="C893" s="161">
        <v>2</v>
      </c>
      <c r="D893" s="161" t="s">
        <v>10293</v>
      </c>
      <c r="E893" s="161" t="s">
        <v>15044</v>
      </c>
      <c r="F893" s="161" t="s">
        <v>3992</v>
      </c>
      <c r="G893" s="161" t="s">
        <v>1521</v>
      </c>
      <c r="H893" s="161" t="s">
        <v>10370</v>
      </c>
      <c r="I893" s="161" t="s">
        <v>1630</v>
      </c>
      <c r="K893" s="161">
        <v>1</v>
      </c>
      <c r="L893" s="164" t="s">
        <v>15045</v>
      </c>
    </row>
    <row r="894" spans="1:18">
      <c r="A894" s="161">
        <v>7</v>
      </c>
      <c r="B894" s="161">
        <v>18</v>
      </c>
      <c r="C894" s="161">
        <v>3</v>
      </c>
      <c r="D894" s="161" t="s">
        <v>3696</v>
      </c>
      <c r="E894" s="161" t="s">
        <v>3039</v>
      </c>
      <c r="F894" s="161" t="s">
        <v>3992</v>
      </c>
      <c r="G894" s="161" t="s">
        <v>1521</v>
      </c>
      <c r="H894" s="162" t="s">
        <v>322</v>
      </c>
      <c r="I894" s="161" t="s">
        <v>1631</v>
      </c>
      <c r="K894" s="161">
        <v>1</v>
      </c>
      <c r="L894" s="161" t="s">
        <v>5983</v>
      </c>
    </row>
    <row r="895" spans="1:18">
      <c r="A895" s="161">
        <v>7</v>
      </c>
      <c r="B895" s="161">
        <v>18</v>
      </c>
      <c r="C895" s="161">
        <v>4</v>
      </c>
      <c r="D895" s="161" t="s">
        <v>10293</v>
      </c>
      <c r="E895" s="161" t="s">
        <v>15042</v>
      </c>
      <c r="F895" s="161" t="s">
        <v>3992</v>
      </c>
      <c r="G895" s="161" t="s">
        <v>1521</v>
      </c>
      <c r="H895" s="162" t="s">
        <v>10367</v>
      </c>
      <c r="I895" s="161" t="s">
        <v>1630</v>
      </c>
      <c r="K895" s="161">
        <v>1</v>
      </c>
      <c r="L895" s="161" t="s">
        <v>15043</v>
      </c>
    </row>
    <row r="896" spans="1:18">
      <c r="A896" s="161">
        <v>7</v>
      </c>
      <c r="B896" s="161">
        <v>18</v>
      </c>
      <c r="C896" s="161">
        <v>5</v>
      </c>
      <c r="D896" s="161" t="s">
        <v>3696</v>
      </c>
      <c r="E896" s="161" t="s">
        <v>3525</v>
      </c>
      <c r="F896" s="161" t="s">
        <v>3992</v>
      </c>
      <c r="G896" s="161" t="s">
        <v>1521</v>
      </c>
      <c r="H896" s="161" t="s">
        <v>1526</v>
      </c>
      <c r="I896" s="161" t="s">
        <v>1629</v>
      </c>
      <c r="K896" s="161">
        <v>1</v>
      </c>
      <c r="L896" s="161" t="s">
        <v>5984</v>
      </c>
      <c r="M896" s="161" t="s">
        <v>5985</v>
      </c>
      <c r="N896" s="161" t="s">
        <v>12</v>
      </c>
      <c r="O896" s="161" t="s">
        <v>5986</v>
      </c>
      <c r="P896" s="161" t="s">
        <v>11</v>
      </c>
      <c r="Q896" s="161" t="s">
        <v>5987</v>
      </c>
      <c r="R896" s="161" t="s">
        <v>364</v>
      </c>
    </row>
    <row r="897" spans="1:18">
      <c r="A897" s="161">
        <v>7</v>
      </c>
      <c r="B897" s="161">
        <v>18</v>
      </c>
      <c r="C897" s="161">
        <v>6</v>
      </c>
      <c r="D897" s="161" t="s">
        <v>10293</v>
      </c>
      <c r="E897" s="161" t="s">
        <v>15037</v>
      </c>
      <c r="F897" s="161" t="s">
        <v>3992</v>
      </c>
      <c r="G897" s="161" t="s">
        <v>1521</v>
      </c>
      <c r="H897" s="161" t="s">
        <v>10361</v>
      </c>
      <c r="I897" s="161" t="s">
        <v>1629</v>
      </c>
      <c r="K897" s="161">
        <v>1</v>
      </c>
      <c r="L897" s="161" t="s">
        <v>15038</v>
      </c>
      <c r="M897" s="161" t="s">
        <v>15039</v>
      </c>
      <c r="N897" s="161" t="s">
        <v>16015</v>
      </c>
      <c r="O897" s="161" t="s">
        <v>15040</v>
      </c>
      <c r="P897" s="161" t="s">
        <v>16017</v>
      </c>
      <c r="Q897" s="161" t="s">
        <v>15041</v>
      </c>
      <c r="R897" s="161" t="s">
        <v>16018</v>
      </c>
    </row>
    <row r="898" spans="1:18">
      <c r="A898" s="161">
        <v>7</v>
      </c>
      <c r="B898" s="161">
        <v>18</v>
      </c>
      <c r="C898" s="161">
        <v>7</v>
      </c>
      <c r="D898" s="161" t="s">
        <v>3696</v>
      </c>
      <c r="E898" s="161" t="s">
        <v>3526</v>
      </c>
      <c r="F898" s="161" t="s">
        <v>3992</v>
      </c>
      <c r="G898" s="161" t="s">
        <v>1521</v>
      </c>
      <c r="H898" s="161" t="s">
        <v>66</v>
      </c>
      <c r="I898" s="161" t="s">
        <v>1629</v>
      </c>
      <c r="K898" s="161">
        <v>1</v>
      </c>
      <c r="L898" s="161" t="s">
        <v>5988</v>
      </c>
      <c r="M898" s="161" t="s">
        <v>5989</v>
      </c>
      <c r="N898" s="161" t="s">
        <v>12</v>
      </c>
      <c r="O898" s="161" t="s">
        <v>5990</v>
      </c>
      <c r="P898" s="161" t="s">
        <v>11</v>
      </c>
      <c r="Q898" s="161" t="s">
        <v>5991</v>
      </c>
      <c r="R898" s="161" t="s">
        <v>364</v>
      </c>
    </row>
    <row r="899" spans="1:18">
      <c r="A899" s="161">
        <v>7</v>
      </c>
      <c r="B899" s="161">
        <v>18</v>
      </c>
      <c r="C899" s="161">
        <v>8</v>
      </c>
      <c r="D899" s="161" t="s">
        <v>10293</v>
      </c>
      <c r="E899" s="161" t="s">
        <v>15032</v>
      </c>
      <c r="F899" s="161" t="s">
        <v>3992</v>
      </c>
      <c r="G899" s="161" t="s">
        <v>1521</v>
      </c>
      <c r="H899" s="161" t="s">
        <v>10355</v>
      </c>
      <c r="I899" s="161" t="s">
        <v>1629</v>
      </c>
      <c r="K899" s="161">
        <v>1</v>
      </c>
      <c r="L899" s="161" t="s">
        <v>15033</v>
      </c>
      <c r="M899" s="161" t="s">
        <v>15034</v>
      </c>
      <c r="N899" s="161" t="s">
        <v>16015</v>
      </c>
      <c r="O899" s="161" t="s">
        <v>15035</v>
      </c>
      <c r="P899" s="161" t="s">
        <v>16017</v>
      </c>
      <c r="Q899" s="161" t="s">
        <v>15036</v>
      </c>
      <c r="R899" s="161" t="s">
        <v>16018</v>
      </c>
    </row>
    <row r="900" spans="1:18">
      <c r="A900" s="161">
        <v>7</v>
      </c>
      <c r="B900" s="161">
        <v>18</v>
      </c>
      <c r="C900" s="161">
        <v>9</v>
      </c>
      <c r="D900" s="161" t="s">
        <v>3696</v>
      </c>
      <c r="E900" s="161" t="s">
        <v>3040</v>
      </c>
      <c r="F900" s="161" t="s">
        <v>3992</v>
      </c>
      <c r="G900" s="161" t="s">
        <v>1521</v>
      </c>
      <c r="H900" s="161" t="s">
        <v>336</v>
      </c>
      <c r="K900" s="161">
        <v>1</v>
      </c>
      <c r="L900" s="161" t="s">
        <v>5992</v>
      </c>
    </row>
    <row r="901" spans="1:18">
      <c r="A901" s="161">
        <v>7</v>
      </c>
      <c r="B901" s="161">
        <v>18</v>
      </c>
      <c r="C901" s="161">
        <v>10</v>
      </c>
      <c r="D901" s="161" t="s">
        <v>10293</v>
      </c>
      <c r="E901" s="161" t="s">
        <v>15030</v>
      </c>
      <c r="F901" s="161" t="s">
        <v>3992</v>
      </c>
      <c r="G901" s="161" t="s">
        <v>1521</v>
      </c>
      <c r="H901" s="161" t="s">
        <v>10191</v>
      </c>
      <c r="K901" s="161">
        <v>1</v>
      </c>
      <c r="L901" s="161" t="s">
        <v>15031</v>
      </c>
    </row>
    <row r="902" spans="1:18">
      <c r="A902" s="161">
        <v>7</v>
      </c>
      <c r="B902" s="161">
        <v>18</v>
      </c>
      <c r="C902" s="161">
        <v>11</v>
      </c>
      <c r="D902" s="161" t="s">
        <v>3696</v>
      </c>
      <c r="E902" s="161" t="s">
        <v>7752</v>
      </c>
      <c r="F902" s="161" t="s">
        <v>3992</v>
      </c>
      <c r="G902" s="161" t="s">
        <v>1521</v>
      </c>
      <c r="H902" s="161" t="s">
        <v>337</v>
      </c>
      <c r="I902" s="161" t="s">
        <v>1628</v>
      </c>
      <c r="K902" s="161">
        <v>1</v>
      </c>
      <c r="L902" s="161" t="s">
        <v>5993</v>
      </c>
    </row>
    <row r="903" spans="1:18">
      <c r="A903" s="161">
        <v>7</v>
      </c>
      <c r="B903" s="161">
        <v>18</v>
      </c>
      <c r="C903" s="161">
        <v>12</v>
      </c>
      <c r="D903" s="161" t="s">
        <v>10293</v>
      </c>
      <c r="E903" s="161" t="s">
        <v>15028</v>
      </c>
      <c r="F903" s="161" t="s">
        <v>3992</v>
      </c>
      <c r="G903" s="161" t="s">
        <v>1521</v>
      </c>
      <c r="H903" s="161" t="s">
        <v>10350</v>
      </c>
      <c r="I903" s="161" t="s">
        <v>10137</v>
      </c>
      <c r="K903" s="161">
        <v>1</v>
      </c>
      <c r="L903" s="161" t="s">
        <v>15029</v>
      </c>
    </row>
    <row r="904" spans="1:18">
      <c r="A904" s="161">
        <v>7</v>
      </c>
      <c r="B904" s="161">
        <v>18</v>
      </c>
      <c r="C904" s="161">
        <v>13</v>
      </c>
      <c r="D904" s="161" t="s">
        <v>3696</v>
      </c>
      <c r="E904" s="161" t="s">
        <v>7753</v>
      </c>
      <c r="F904" s="161" t="s">
        <v>3992</v>
      </c>
      <c r="G904" s="161" t="s">
        <v>1521</v>
      </c>
      <c r="H904" s="161" t="s">
        <v>1535</v>
      </c>
      <c r="I904" s="161" t="s">
        <v>61</v>
      </c>
      <c r="K904" s="161">
        <v>1</v>
      </c>
      <c r="L904" s="161" t="s">
        <v>5994</v>
      </c>
    </row>
    <row r="905" spans="1:18">
      <c r="A905" s="161">
        <v>7</v>
      </c>
      <c r="B905" s="161">
        <v>18</v>
      </c>
      <c r="C905" s="161">
        <v>14</v>
      </c>
      <c r="D905" s="161" t="s">
        <v>10293</v>
      </c>
      <c r="E905" s="161" t="s">
        <v>15026</v>
      </c>
      <c r="F905" s="161" t="s">
        <v>3992</v>
      </c>
      <c r="G905" s="161" t="s">
        <v>1521</v>
      </c>
      <c r="H905" s="161" t="s">
        <v>10347</v>
      </c>
      <c r="I905" s="161" t="s">
        <v>10345</v>
      </c>
      <c r="K905" s="161">
        <v>1</v>
      </c>
      <c r="L905" s="161" t="s">
        <v>15027</v>
      </c>
    </row>
    <row r="906" spans="1:18">
      <c r="A906" s="161">
        <v>7</v>
      </c>
      <c r="B906" s="161">
        <v>18</v>
      </c>
      <c r="C906" s="161">
        <v>15</v>
      </c>
      <c r="D906" s="161" t="s">
        <v>3696</v>
      </c>
      <c r="E906" s="161" t="s">
        <v>7754</v>
      </c>
      <c r="F906" s="161" t="s">
        <v>3992</v>
      </c>
      <c r="G906" s="161" t="s">
        <v>1521</v>
      </c>
      <c r="H906" s="161" t="s">
        <v>1529</v>
      </c>
      <c r="I906" s="161" t="s">
        <v>15</v>
      </c>
      <c r="K906" s="161">
        <v>1</v>
      </c>
      <c r="L906" s="164" t="s">
        <v>7755</v>
      </c>
      <c r="M906" s="164" t="s">
        <v>7756</v>
      </c>
    </row>
    <row r="907" spans="1:18">
      <c r="A907" s="161">
        <v>7</v>
      </c>
      <c r="B907" s="161">
        <v>18</v>
      </c>
      <c r="C907" s="161">
        <v>16</v>
      </c>
      <c r="D907" s="161" t="s">
        <v>10293</v>
      </c>
      <c r="E907" s="161" t="s">
        <v>15023</v>
      </c>
      <c r="F907" s="161" t="s">
        <v>3992</v>
      </c>
      <c r="G907" s="161" t="s">
        <v>1521</v>
      </c>
      <c r="H907" s="161" t="s">
        <v>10342</v>
      </c>
      <c r="I907" s="161" t="s">
        <v>15</v>
      </c>
      <c r="K907" s="161">
        <v>1</v>
      </c>
      <c r="L907" s="164" t="s">
        <v>15024</v>
      </c>
      <c r="M907" s="164" t="s">
        <v>15025</v>
      </c>
    </row>
    <row r="908" spans="1:18">
      <c r="A908" s="161">
        <v>7</v>
      </c>
      <c r="B908" s="161">
        <v>18</v>
      </c>
      <c r="C908" s="161">
        <v>17</v>
      </c>
      <c r="D908" s="161" t="s">
        <v>3696</v>
      </c>
      <c r="E908" s="161" t="s">
        <v>7757</v>
      </c>
      <c r="F908" s="161" t="s">
        <v>3992</v>
      </c>
      <c r="G908" s="161" t="s">
        <v>1521</v>
      </c>
      <c r="H908" s="161" t="s">
        <v>1530</v>
      </c>
      <c r="K908" s="161">
        <v>1</v>
      </c>
      <c r="L908" s="164" t="s">
        <v>7758</v>
      </c>
    </row>
    <row r="909" spans="1:18">
      <c r="A909" s="161">
        <v>7</v>
      </c>
      <c r="B909" s="161">
        <v>18</v>
      </c>
      <c r="C909" s="161">
        <v>18</v>
      </c>
      <c r="D909" s="161" t="s">
        <v>10293</v>
      </c>
      <c r="E909" s="161" t="s">
        <v>15021</v>
      </c>
      <c r="F909" s="161" t="s">
        <v>3992</v>
      </c>
      <c r="G909" s="161" t="s">
        <v>1521</v>
      </c>
      <c r="H909" s="161" t="s">
        <v>10339</v>
      </c>
      <c r="K909" s="161">
        <v>1</v>
      </c>
      <c r="L909" s="164" t="s">
        <v>15022</v>
      </c>
    </row>
    <row r="910" spans="1:18">
      <c r="A910" s="161">
        <v>7</v>
      </c>
      <c r="B910" s="161">
        <v>18</v>
      </c>
      <c r="C910" s="161">
        <v>19</v>
      </c>
      <c r="D910" s="161" t="s">
        <v>3696</v>
      </c>
      <c r="E910" s="161" t="s">
        <v>7759</v>
      </c>
      <c r="F910" s="161" t="s">
        <v>3992</v>
      </c>
      <c r="G910" s="161" t="s">
        <v>1521</v>
      </c>
      <c r="H910" s="161" t="s">
        <v>1531</v>
      </c>
      <c r="K910" s="161">
        <v>1</v>
      </c>
      <c r="L910" s="164" t="s">
        <v>7760</v>
      </c>
    </row>
    <row r="911" spans="1:18">
      <c r="A911" s="161">
        <v>7</v>
      </c>
      <c r="B911" s="161">
        <v>18</v>
      </c>
      <c r="C911" s="161">
        <v>20</v>
      </c>
      <c r="D911" s="161" t="s">
        <v>10293</v>
      </c>
      <c r="E911" s="161" t="s">
        <v>15019</v>
      </c>
      <c r="F911" s="161" t="s">
        <v>3992</v>
      </c>
      <c r="G911" s="161" t="s">
        <v>1521</v>
      </c>
      <c r="H911" s="161" t="s">
        <v>10336</v>
      </c>
      <c r="K911" s="161">
        <v>1</v>
      </c>
      <c r="L911" s="164" t="s">
        <v>15020</v>
      </c>
    </row>
    <row r="912" spans="1:18">
      <c r="A912" s="161">
        <v>7</v>
      </c>
      <c r="B912" s="161">
        <v>18</v>
      </c>
      <c r="C912" s="161">
        <v>21</v>
      </c>
      <c r="D912" s="161" t="s">
        <v>3696</v>
      </c>
      <c r="E912" s="161" t="s">
        <v>7761</v>
      </c>
      <c r="F912" s="161" t="s">
        <v>3992</v>
      </c>
      <c r="G912" s="161" t="s">
        <v>1521</v>
      </c>
      <c r="H912" s="161" t="s">
        <v>1532</v>
      </c>
      <c r="K912" s="161">
        <v>1</v>
      </c>
      <c r="L912" s="164" t="s">
        <v>7762</v>
      </c>
    </row>
    <row r="913" spans="1:18">
      <c r="A913" s="161">
        <v>7</v>
      </c>
      <c r="B913" s="161">
        <v>18</v>
      </c>
      <c r="C913" s="161">
        <v>22</v>
      </c>
      <c r="D913" s="161" t="s">
        <v>10293</v>
      </c>
      <c r="E913" s="161" t="s">
        <v>15017</v>
      </c>
      <c r="F913" s="161" t="s">
        <v>3992</v>
      </c>
      <c r="G913" s="161" t="s">
        <v>1521</v>
      </c>
      <c r="H913" s="161" t="s">
        <v>10333</v>
      </c>
      <c r="K913" s="161">
        <v>1</v>
      </c>
      <c r="L913" s="164" t="s">
        <v>15018</v>
      </c>
    </row>
    <row r="914" spans="1:18">
      <c r="A914" s="161">
        <v>7</v>
      </c>
      <c r="B914" s="161">
        <v>18</v>
      </c>
      <c r="C914" s="161">
        <v>23</v>
      </c>
      <c r="D914" s="161" t="s">
        <v>3696</v>
      </c>
      <c r="E914" s="161" t="s">
        <v>7763</v>
      </c>
      <c r="F914" s="161" t="s">
        <v>3992</v>
      </c>
      <c r="G914" s="161" t="s">
        <v>1521</v>
      </c>
      <c r="H914" s="161" t="s">
        <v>1533</v>
      </c>
      <c r="K914" s="161">
        <v>1</v>
      </c>
      <c r="L914" s="164" t="s">
        <v>7764</v>
      </c>
    </row>
    <row r="915" spans="1:18">
      <c r="A915" s="161">
        <v>7</v>
      </c>
      <c r="B915" s="161">
        <v>18</v>
      </c>
      <c r="C915" s="161">
        <v>24</v>
      </c>
      <c r="D915" s="161" t="s">
        <v>10293</v>
      </c>
      <c r="E915" s="161" t="s">
        <v>15015</v>
      </c>
      <c r="F915" s="161" t="s">
        <v>3992</v>
      </c>
      <c r="G915" s="161" t="s">
        <v>1521</v>
      </c>
      <c r="H915" s="161" t="s">
        <v>10330</v>
      </c>
      <c r="K915" s="161">
        <v>1</v>
      </c>
      <c r="L915" s="164" t="s">
        <v>15016</v>
      </c>
    </row>
    <row r="916" spans="1:18">
      <c r="A916" s="161">
        <v>7</v>
      </c>
      <c r="B916" s="161">
        <v>18</v>
      </c>
      <c r="C916" s="161">
        <v>25</v>
      </c>
      <c r="D916" s="161" t="s">
        <v>3696</v>
      </c>
      <c r="E916" s="161" t="s">
        <v>7765</v>
      </c>
      <c r="F916" s="161" t="s">
        <v>3992</v>
      </c>
      <c r="G916" s="161" t="s">
        <v>1521</v>
      </c>
      <c r="H916" s="161" t="s">
        <v>1534</v>
      </c>
      <c r="K916" s="161">
        <v>1</v>
      </c>
      <c r="L916" s="164" t="s">
        <v>7766</v>
      </c>
    </row>
    <row r="917" spans="1:18">
      <c r="A917" s="161">
        <v>7</v>
      </c>
      <c r="B917" s="161">
        <v>18</v>
      </c>
      <c r="C917" s="161">
        <v>26</v>
      </c>
      <c r="D917" s="161" t="s">
        <v>10293</v>
      </c>
      <c r="E917" s="161" t="s">
        <v>15013</v>
      </c>
      <c r="F917" s="161" t="s">
        <v>3992</v>
      </c>
      <c r="G917" s="161" t="s">
        <v>1521</v>
      </c>
      <c r="H917" s="161" t="s">
        <v>10327</v>
      </c>
      <c r="K917" s="161">
        <v>1</v>
      </c>
      <c r="L917" s="164" t="s">
        <v>15014</v>
      </c>
    </row>
    <row r="918" spans="1:18">
      <c r="A918" s="161">
        <v>7</v>
      </c>
      <c r="B918" s="161">
        <v>18</v>
      </c>
      <c r="C918" s="161">
        <v>27</v>
      </c>
      <c r="D918" s="161" t="s">
        <v>3696</v>
      </c>
      <c r="E918" s="161" t="s">
        <v>3527</v>
      </c>
      <c r="F918" s="161" t="s">
        <v>3992</v>
      </c>
      <c r="G918" s="161" t="s">
        <v>1521</v>
      </c>
      <c r="H918" s="162" t="s">
        <v>326</v>
      </c>
      <c r="I918" s="161" t="s">
        <v>1629</v>
      </c>
      <c r="K918" s="161">
        <v>1</v>
      </c>
      <c r="L918" s="161" t="s">
        <v>5995</v>
      </c>
      <c r="M918" s="161" t="s">
        <v>5996</v>
      </c>
      <c r="N918" s="161" t="s">
        <v>12</v>
      </c>
      <c r="O918" s="161" t="s">
        <v>5997</v>
      </c>
      <c r="P918" s="161" t="s">
        <v>11</v>
      </c>
      <c r="Q918" s="161" t="s">
        <v>5998</v>
      </c>
      <c r="R918" s="161" t="s">
        <v>364</v>
      </c>
    </row>
    <row r="919" spans="1:18">
      <c r="A919" s="161">
        <v>7</v>
      </c>
      <c r="B919" s="161">
        <v>18</v>
      </c>
      <c r="C919" s="161">
        <v>28</v>
      </c>
      <c r="D919" s="161" t="s">
        <v>10293</v>
      </c>
      <c r="E919" s="161" t="s">
        <v>15008</v>
      </c>
      <c r="F919" s="161" t="s">
        <v>3992</v>
      </c>
      <c r="G919" s="161" t="s">
        <v>1521</v>
      </c>
      <c r="H919" s="162" t="s">
        <v>10321</v>
      </c>
      <c r="I919" s="161" t="s">
        <v>1629</v>
      </c>
      <c r="K919" s="161">
        <v>1</v>
      </c>
      <c r="L919" s="161" t="s">
        <v>15009</v>
      </c>
      <c r="M919" s="161" t="s">
        <v>15010</v>
      </c>
      <c r="N919" s="161" t="s">
        <v>16015</v>
      </c>
      <c r="O919" s="161" t="s">
        <v>15011</v>
      </c>
      <c r="P919" s="161" t="s">
        <v>16017</v>
      </c>
      <c r="Q919" s="161" t="s">
        <v>15012</v>
      </c>
      <c r="R919" s="161" t="s">
        <v>16018</v>
      </c>
    </row>
    <row r="920" spans="1:18">
      <c r="A920" s="161">
        <v>7</v>
      </c>
      <c r="B920" s="161">
        <v>18</v>
      </c>
      <c r="C920" s="161">
        <v>29</v>
      </c>
      <c r="D920" s="161" t="s">
        <v>3696</v>
      </c>
      <c r="E920" s="161" t="s">
        <v>3638</v>
      </c>
      <c r="F920" s="161" t="s">
        <v>3992</v>
      </c>
      <c r="G920" s="161" t="s">
        <v>1521</v>
      </c>
      <c r="H920" s="161" t="s">
        <v>1524</v>
      </c>
      <c r="I920" s="161" t="s">
        <v>3991</v>
      </c>
      <c r="K920" s="161">
        <v>1</v>
      </c>
      <c r="L920" s="161" t="s">
        <v>5999</v>
      </c>
      <c r="M920" s="161" t="s">
        <v>6000</v>
      </c>
      <c r="N920" s="161" t="s">
        <v>388</v>
      </c>
      <c r="O920" s="161" t="s">
        <v>6001</v>
      </c>
    </row>
    <row r="921" spans="1:18">
      <c r="A921" s="161">
        <v>7</v>
      </c>
      <c r="B921" s="161">
        <v>18</v>
      </c>
      <c r="C921" s="161">
        <v>30</v>
      </c>
      <c r="D921" s="161" t="s">
        <v>10293</v>
      </c>
      <c r="E921" s="161" t="s">
        <v>15004</v>
      </c>
      <c r="F921" s="161" t="s">
        <v>3992</v>
      </c>
      <c r="G921" s="161" t="s">
        <v>1521</v>
      </c>
      <c r="H921" s="161" t="s">
        <v>10316</v>
      </c>
      <c r="I921" s="161" t="s">
        <v>10314</v>
      </c>
      <c r="K921" s="161">
        <v>1</v>
      </c>
      <c r="L921" s="161" t="s">
        <v>15005</v>
      </c>
      <c r="M921" s="161" t="s">
        <v>15006</v>
      </c>
      <c r="N921" s="161" t="s">
        <v>16016</v>
      </c>
      <c r="O921" s="161" t="s">
        <v>15007</v>
      </c>
    </row>
    <row r="922" spans="1:18">
      <c r="A922" s="161">
        <v>7</v>
      </c>
      <c r="B922" s="161">
        <v>18</v>
      </c>
      <c r="C922" s="161">
        <v>31</v>
      </c>
      <c r="D922" s="161" t="s">
        <v>3696</v>
      </c>
      <c r="E922" s="161" t="s">
        <v>7767</v>
      </c>
      <c r="F922" s="161" t="s">
        <v>3992</v>
      </c>
      <c r="G922" s="161" t="s">
        <v>1521</v>
      </c>
      <c r="H922" s="161" t="s">
        <v>323</v>
      </c>
      <c r="K922" s="161">
        <v>1</v>
      </c>
      <c r="L922" s="161" t="s">
        <v>6758</v>
      </c>
    </row>
    <row r="923" spans="1:18">
      <c r="A923" s="161">
        <v>7</v>
      </c>
      <c r="B923" s="161">
        <v>18</v>
      </c>
      <c r="C923" s="161">
        <v>32</v>
      </c>
      <c r="D923" s="161" t="s">
        <v>10293</v>
      </c>
      <c r="E923" s="161" t="s">
        <v>15002</v>
      </c>
      <c r="F923" s="161" t="s">
        <v>3992</v>
      </c>
      <c r="G923" s="161" t="s">
        <v>1521</v>
      </c>
      <c r="H923" s="161" t="s">
        <v>10312</v>
      </c>
      <c r="K923" s="161">
        <v>1</v>
      </c>
      <c r="L923" s="161" t="s">
        <v>15003</v>
      </c>
    </row>
    <row r="924" spans="1:18">
      <c r="A924" s="161">
        <v>7</v>
      </c>
      <c r="B924" s="161">
        <v>18</v>
      </c>
      <c r="C924" s="161">
        <v>33</v>
      </c>
      <c r="D924" s="161" t="s">
        <v>3696</v>
      </c>
      <c r="E924" s="161" t="s">
        <v>7768</v>
      </c>
      <c r="F924" s="161" t="s">
        <v>3992</v>
      </c>
      <c r="G924" s="161" t="s">
        <v>1521</v>
      </c>
      <c r="H924" s="161" t="s">
        <v>324</v>
      </c>
      <c r="K924" s="161">
        <v>1</v>
      </c>
      <c r="L924" s="161" t="s">
        <v>6759</v>
      </c>
    </row>
    <row r="925" spans="1:18">
      <c r="A925" s="161">
        <v>7</v>
      </c>
      <c r="B925" s="161">
        <v>18</v>
      </c>
      <c r="C925" s="161">
        <v>34</v>
      </c>
      <c r="D925" s="161" t="s">
        <v>10293</v>
      </c>
      <c r="E925" s="161" t="s">
        <v>15000</v>
      </c>
      <c r="F925" s="161" t="s">
        <v>3992</v>
      </c>
      <c r="G925" s="161" t="s">
        <v>1521</v>
      </c>
      <c r="H925" s="161" t="s">
        <v>10309</v>
      </c>
      <c r="K925" s="161">
        <v>1</v>
      </c>
      <c r="L925" s="161" t="s">
        <v>15001</v>
      </c>
    </row>
    <row r="926" spans="1:18">
      <c r="A926" s="161">
        <v>7</v>
      </c>
      <c r="B926" s="161">
        <v>18</v>
      </c>
      <c r="C926" s="161">
        <v>35</v>
      </c>
      <c r="D926" s="161" t="s">
        <v>3696</v>
      </c>
      <c r="E926" s="161" t="s">
        <v>7769</v>
      </c>
      <c r="F926" s="161" t="s">
        <v>3992</v>
      </c>
      <c r="G926" s="161" t="s">
        <v>1521</v>
      </c>
      <c r="H926" s="161" t="s">
        <v>325</v>
      </c>
      <c r="K926" s="161">
        <v>1</v>
      </c>
      <c r="L926" s="161" t="s">
        <v>6760</v>
      </c>
    </row>
    <row r="927" spans="1:18">
      <c r="A927" s="161">
        <v>7</v>
      </c>
      <c r="B927" s="161">
        <v>18</v>
      </c>
      <c r="C927" s="161">
        <v>36</v>
      </c>
      <c r="D927" s="161" t="s">
        <v>10293</v>
      </c>
      <c r="E927" s="161" t="s">
        <v>14998</v>
      </c>
      <c r="F927" s="161" t="s">
        <v>3992</v>
      </c>
      <c r="G927" s="161" t="s">
        <v>1521</v>
      </c>
      <c r="H927" s="161" t="s">
        <v>10306</v>
      </c>
      <c r="K927" s="161">
        <v>1</v>
      </c>
      <c r="L927" s="161" t="s">
        <v>14999</v>
      </c>
    </row>
    <row r="928" spans="1:18">
      <c r="A928" s="161">
        <v>7</v>
      </c>
      <c r="B928" s="161">
        <v>18</v>
      </c>
      <c r="C928" s="161">
        <v>37</v>
      </c>
      <c r="D928" s="161" t="s">
        <v>3696</v>
      </c>
      <c r="E928" s="161" t="s">
        <v>3528</v>
      </c>
      <c r="F928" s="161" t="s">
        <v>3992</v>
      </c>
      <c r="G928" s="161" t="s">
        <v>1521</v>
      </c>
      <c r="H928" s="161" t="s">
        <v>1536</v>
      </c>
      <c r="I928" s="161" t="s">
        <v>1629</v>
      </c>
      <c r="K928" s="161">
        <v>1</v>
      </c>
      <c r="L928" s="161" t="s">
        <v>6002</v>
      </c>
      <c r="M928" s="161" t="s">
        <v>6003</v>
      </c>
      <c r="N928" s="161" t="s">
        <v>12</v>
      </c>
      <c r="O928" s="161" t="s">
        <v>6004</v>
      </c>
      <c r="P928" s="161" t="s">
        <v>11</v>
      </c>
      <c r="Q928" s="161" t="s">
        <v>6005</v>
      </c>
      <c r="R928" s="161" t="s">
        <v>364</v>
      </c>
    </row>
    <row r="929" spans="1:18">
      <c r="A929" s="161">
        <v>7</v>
      </c>
      <c r="B929" s="161">
        <v>18</v>
      </c>
      <c r="C929" s="161">
        <v>38</v>
      </c>
      <c r="D929" s="161" t="s">
        <v>10293</v>
      </c>
      <c r="E929" s="161" t="s">
        <v>14993</v>
      </c>
      <c r="F929" s="161" t="s">
        <v>3992</v>
      </c>
      <c r="G929" s="161" t="s">
        <v>1521</v>
      </c>
      <c r="H929" s="161" t="s">
        <v>10300</v>
      </c>
      <c r="I929" s="161" t="s">
        <v>1629</v>
      </c>
      <c r="K929" s="161">
        <v>1</v>
      </c>
      <c r="L929" s="161" t="s">
        <v>14994</v>
      </c>
      <c r="M929" s="161" t="s">
        <v>14995</v>
      </c>
      <c r="N929" s="161" t="s">
        <v>16015</v>
      </c>
      <c r="O929" s="161" t="s">
        <v>14996</v>
      </c>
      <c r="P929" s="161" t="s">
        <v>16017</v>
      </c>
      <c r="Q929" s="161" t="s">
        <v>14997</v>
      </c>
      <c r="R929" s="161" t="s">
        <v>16018</v>
      </c>
    </row>
    <row r="930" spans="1:18">
      <c r="A930" s="161">
        <v>7</v>
      </c>
      <c r="B930" s="161">
        <v>18</v>
      </c>
      <c r="C930" s="161">
        <v>39</v>
      </c>
      <c r="D930" s="161" t="s">
        <v>3696</v>
      </c>
      <c r="E930" s="161" t="s">
        <v>3051</v>
      </c>
      <c r="F930" s="161" t="s">
        <v>3992</v>
      </c>
      <c r="G930" s="161" t="s">
        <v>1521</v>
      </c>
      <c r="H930" s="161" t="s">
        <v>116</v>
      </c>
      <c r="I930" s="161" t="s">
        <v>1630</v>
      </c>
      <c r="K930" s="161">
        <v>1</v>
      </c>
      <c r="L930" s="161" t="s">
        <v>6006</v>
      </c>
    </row>
    <row r="931" spans="1:18">
      <c r="A931" s="161">
        <v>7</v>
      </c>
      <c r="B931" s="161">
        <v>18</v>
      </c>
      <c r="C931" s="161">
        <v>40</v>
      </c>
      <c r="D931" s="161" t="s">
        <v>10293</v>
      </c>
      <c r="E931" s="161" t="s">
        <v>14991</v>
      </c>
      <c r="F931" s="161" t="s">
        <v>3992</v>
      </c>
      <c r="G931" s="161" t="s">
        <v>1521</v>
      </c>
      <c r="H931" s="161" t="s">
        <v>10297</v>
      </c>
      <c r="I931" s="161" t="s">
        <v>1630</v>
      </c>
      <c r="K931" s="161">
        <v>1</v>
      </c>
      <c r="L931" s="161" t="s">
        <v>14992</v>
      </c>
    </row>
    <row r="932" spans="1:18">
      <c r="A932" s="161">
        <v>7</v>
      </c>
      <c r="B932" s="161">
        <v>18</v>
      </c>
      <c r="C932" s="161">
        <v>41</v>
      </c>
      <c r="D932" s="161" t="s">
        <v>3696</v>
      </c>
      <c r="E932" s="161" t="s">
        <v>3052</v>
      </c>
      <c r="F932" s="161" t="s">
        <v>3992</v>
      </c>
      <c r="G932" s="161" t="s">
        <v>1521</v>
      </c>
      <c r="H932" s="161" t="s">
        <v>319</v>
      </c>
      <c r="K932" s="161">
        <v>1</v>
      </c>
      <c r="L932" s="161" t="s">
        <v>6007</v>
      </c>
    </row>
    <row r="933" spans="1:18">
      <c r="A933" s="161">
        <v>7</v>
      </c>
      <c r="B933" s="161">
        <v>18</v>
      </c>
      <c r="C933" s="161">
        <v>42</v>
      </c>
      <c r="D933" s="161" t="s">
        <v>10293</v>
      </c>
      <c r="E933" s="161" t="s">
        <v>14989</v>
      </c>
      <c r="F933" s="161" t="s">
        <v>3992</v>
      </c>
      <c r="G933" s="161" t="s">
        <v>1521</v>
      </c>
      <c r="H933" s="161" t="s">
        <v>10167</v>
      </c>
      <c r="K933" s="161">
        <v>1</v>
      </c>
      <c r="L933" s="161" t="s">
        <v>14990</v>
      </c>
    </row>
    <row r="934" spans="1:18">
      <c r="A934" s="161">
        <v>7</v>
      </c>
      <c r="B934" s="161">
        <v>19</v>
      </c>
      <c r="C934" s="161">
        <v>1</v>
      </c>
      <c r="D934" s="161" t="s">
        <v>3696</v>
      </c>
      <c r="E934" s="161" t="s">
        <v>3064</v>
      </c>
      <c r="F934" s="161" t="s">
        <v>3992</v>
      </c>
      <c r="G934" s="161" t="s">
        <v>1521</v>
      </c>
      <c r="H934" s="161" t="s">
        <v>1523</v>
      </c>
      <c r="I934" s="161" t="s">
        <v>1631</v>
      </c>
      <c r="K934" s="161">
        <v>1</v>
      </c>
      <c r="L934" s="164" t="s">
        <v>7770</v>
      </c>
    </row>
    <row r="935" spans="1:18">
      <c r="A935" s="161">
        <v>7</v>
      </c>
      <c r="B935" s="161">
        <v>19</v>
      </c>
      <c r="C935" s="161">
        <v>2</v>
      </c>
      <c r="D935" s="161" t="s">
        <v>10293</v>
      </c>
      <c r="E935" s="161" t="s">
        <v>14987</v>
      </c>
      <c r="F935" s="161" t="s">
        <v>3992</v>
      </c>
      <c r="G935" s="161" t="s">
        <v>1521</v>
      </c>
      <c r="H935" s="161" t="s">
        <v>10370</v>
      </c>
      <c r="I935" s="161" t="s">
        <v>1630</v>
      </c>
      <c r="K935" s="161">
        <v>1</v>
      </c>
      <c r="L935" s="164" t="s">
        <v>14988</v>
      </c>
    </row>
    <row r="936" spans="1:18">
      <c r="A936" s="161">
        <v>7</v>
      </c>
      <c r="B936" s="161">
        <v>19</v>
      </c>
      <c r="C936" s="161">
        <v>3</v>
      </c>
      <c r="D936" s="161" t="s">
        <v>3696</v>
      </c>
      <c r="E936" s="161" t="s">
        <v>3065</v>
      </c>
      <c r="F936" s="161" t="s">
        <v>3992</v>
      </c>
      <c r="G936" s="161" t="s">
        <v>1521</v>
      </c>
      <c r="H936" s="162" t="s">
        <v>322</v>
      </c>
      <c r="I936" s="161" t="s">
        <v>1631</v>
      </c>
      <c r="K936" s="161">
        <v>1</v>
      </c>
      <c r="L936" s="161" t="s">
        <v>6208</v>
      </c>
    </row>
    <row r="937" spans="1:18">
      <c r="A937" s="161">
        <v>7</v>
      </c>
      <c r="B937" s="161">
        <v>19</v>
      </c>
      <c r="C937" s="161">
        <v>4</v>
      </c>
      <c r="D937" s="161" t="s">
        <v>10293</v>
      </c>
      <c r="E937" s="161" t="s">
        <v>14985</v>
      </c>
      <c r="F937" s="161" t="s">
        <v>3992</v>
      </c>
      <c r="G937" s="161" t="s">
        <v>1521</v>
      </c>
      <c r="H937" s="162" t="s">
        <v>10367</v>
      </c>
      <c r="I937" s="161" t="s">
        <v>1630</v>
      </c>
      <c r="K937" s="161">
        <v>1</v>
      </c>
      <c r="L937" s="161" t="s">
        <v>14986</v>
      </c>
    </row>
    <row r="938" spans="1:18">
      <c r="A938" s="161">
        <v>7</v>
      </c>
      <c r="B938" s="161">
        <v>19</v>
      </c>
      <c r="C938" s="161">
        <v>5</v>
      </c>
      <c r="D938" s="161" t="s">
        <v>3696</v>
      </c>
      <c r="E938" s="161" t="s">
        <v>3531</v>
      </c>
      <c r="F938" s="161" t="s">
        <v>3992</v>
      </c>
      <c r="G938" s="161" t="s">
        <v>1521</v>
      </c>
      <c r="H938" s="161" t="s">
        <v>1526</v>
      </c>
      <c r="I938" s="161" t="s">
        <v>1629</v>
      </c>
      <c r="K938" s="161">
        <v>1</v>
      </c>
      <c r="L938" s="161" t="s">
        <v>6209</v>
      </c>
      <c r="M938" s="161" t="s">
        <v>6210</v>
      </c>
      <c r="N938" s="161" t="s">
        <v>12</v>
      </c>
      <c r="O938" s="161" t="s">
        <v>6211</v>
      </c>
      <c r="P938" s="161" t="s">
        <v>11</v>
      </c>
      <c r="Q938" s="161" t="s">
        <v>6212</v>
      </c>
      <c r="R938" s="161" t="s">
        <v>364</v>
      </c>
    </row>
    <row r="939" spans="1:18">
      <c r="A939" s="161">
        <v>7</v>
      </c>
      <c r="B939" s="161">
        <v>19</v>
      </c>
      <c r="C939" s="161">
        <v>6</v>
      </c>
      <c r="D939" s="161" t="s">
        <v>10293</v>
      </c>
      <c r="E939" s="161" t="s">
        <v>14980</v>
      </c>
      <c r="F939" s="161" t="s">
        <v>3992</v>
      </c>
      <c r="G939" s="161" t="s">
        <v>1521</v>
      </c>
      <c r="H939" s="161" t="s">
        <v>10361</v>
      </c>
      <c r="I939" s="161" t="s">
        <v>1629</v>
      </c>
      <c r="K939" s="161">
        <v>1</v>
      </c>
      <c r="L939" s="161" t="s">
        <v>14981</v>
      </c>
      <c r="M939" s="161" t="s">
        <v>14982</v>
      </c>
      <c r="N939" s="161" t="s">
        <v>16015</v>
      </c>
      <c r="O939" s="161" t="s">
        <v>14983</v>
      </c>
      <c r="P939" s="161" t="s">
        <v>16017</v>
      </c>
      <c r="Q939" s="161" t="s">
        <v>14984</v>
      </c>
      <c r="R939" s="161" t="s">
        <v>16018</v>
      </c>
    </row>
    <row r="940" spans="1:18">
      <c r="A940" s="161">
        <v>7</v>
      </c>
      <c r="B940" s="161">
        <v>19</v>
      </c>
      <c r="C940" s="161">
        <v>7</v>
      </c>
      <c r="D940" s="161" t="s">
        <v>3696</v>
      </c>
      <c r="E940" s="161" t="s">
        <v>3532</v>
      </c>
      <c r="F940" s="161" t="s">
        <v>3992</v>
      </c>
      <c r="G940" s="161" t="s">
        <v>1521</v>
      </c>
      <c r="H940" s="161" t="s">
        <v>66</v>
      </c>
      <c r="I940" s="161" t="s">
        <v>1629</v>
      </c>
      <c r="K940" s="161">
        <v>1</v>
      </c>
      <c r="L940" s="161" t="s">
        <v>6213</v>
      </c>
      <c r="M940" s="161" t="s">
        <v>6214</v>
      </c>
      <c r="N940" s="161" t="s">
        <v>12</v>
      </c>
      <c r="O940" s="161" t="s">
        <v>6215</v>
      </c>
      <c r="P940" s="161" t="s">
        <v>11</v>
      </c>
      <c r="Q940" s="161" t="s">
        <v>6216</v>
      </c>
      <c r="R940" s="161" t="s">
        <v>364</v>
      </c>
    </row>
    <row r="941" spans="1:18">
      <c r="A941" s="161">
        <v>7</v>
      </c>
      <c r="B941" s="161">
        <v>19</v>
      </c>
      <c r="C941" s="161">
        <v>8</v>
      </c>
      <c r="D941" s="161" t="s">
        <v>10293</v>
      </c>
      <c r="E941" s="161" t="s">
        <v>14975</v>
      </c>
      <c r="F941" s="161" t="s">
        <v>3992</v>
      </c>
      <c r="G941" s="161" t="s">
        <v>1521</v>
      </c>
      <c r="H941" s="161" t="s">
        <v>10355</v>
      </c>
      <c r="I941" s="161" t="s">
        <v>1629</v>
      </c>
      <c r="K941" s="161">
        <v>1</v>
      </c>
      <c r="L941" s="161" t="s">
        <v>14976</v>
      </c>
      <c r="M941" s="161" t="s">
        <v>14977</v>
      </c>
      <c r="N941" s="161" t="s">
        <v>16015</v>
      </c>
      <c r="O941" s="161" t="s">
        <v>14978</v>
      </c>
      <c r="P941" s="161" t="s">
        <v>16017</v>
      </c>
      <c r="Q941" s="161" t="s">
        <v>14979</v>
      </c>
      <c r="R941" s="161" t="s">
        <v>16018</v>
      </c>
    </row>
    <row r="942" spans="1:18">
      <c r="A942" s="161">
        <v>7</v>
      </c>
      <c r="B942" s="161">
        <v>19</v>
      </c>
      <c r="C942" s="161">
        <v>9</v>
      </c>
      <c r="D942" s="161" t="s">
        <v>3696</v>
      </c>
      <c r="E942" s="161" t="s">
        <v>3066</v>
      </c>
      <c r="F942" s="161" t="s">
        <v>3992</v>
      </c>
      <c r="G942" s="161" t="s">
        <v>1521</v>
      </c>
      <c r="H942" s="161" t="s">
        <v>336</v>
      </c>
      <c r="K942" s="161">
        <v>1</v>
      </c>
      <c r="L942" s="161" t="s">
        <v>6217</v>
      </c>
    </row>
    <row r="943" spans="1:18">
      <c r="A943" s="161">
        <v>7</v>
      </c>
      <c r="B943" s="161">
        <v>19</v>
      </c>
      <c r="C943" s="161">
        <v>10</v>
      </c>
      <c r="D943" s="161" t="s">
        <v>10293</v>
      </c>
      <c r="E943" s="161" t="s">
        <v>14973</v>
      </c>
      <c r="F943" s="161" t="s">
        <v>3992</v>
      </c>
      <c r="G943" s="161" t="s">
        <v>1521</v>
      </c>
      <c r="H943" s="161" t="s">
        <v>10191</v>
      </c>
      <c r="K943" s="161">
        <v>1</v>
      </c>
      <c r="L943" s="161" t="s">
        <v>14974</v>
      </c>
    </row>
    <row r="944" spans="1:18">
      <c r="A944" s="161">
        <v>7</v>
      </c>
      <c r="B944" s="161">
        <v>19</v>
      </c>
      <c r="C944" s="161">
        <v>11</v>
      </c>
      <c r="D944" s="161" t="s">
        <v>3696</v>
      </c>
      <c r="E944" s="161" t="s">
        <v>7771</v>
      </c>
      <c r="F944" s="161" t="s">
        <v>3992</v>
      </c>
      <c r="G944" s="161" t="s">
        <v>1521</v>
      </c>
      <c r="H944" s="161" t="s">
        <v>337</v>
      </c>
      <c r="I944" s="161" t="s">
        <v>1628</v>
      </c>
      <c r="K944" s="161">
        <v>1</v>
      </c>
      <c r="L944" s="161" t="s">
        <v>6218</v>
      </c>
    </row>
    <row r="945" spans="1:18">
      <c r="A945" s="161">
        <v>7</v>
      </c>
      <c r="B945" s="161">
        <v>19</v>
      </c>
      <c r="C945" s="161">
        <v>12</v>
      </c>
      <c r="D945" s="161" t="s">
        <v>10293</v>
      </c>
      <c r="E945" s="161" t="s">
        <v>14971</v>
      </c>
      <c r="F945" s="161" t="s">
        <v>3992</v>
      </c>
      <c r="G945" s="161" t="s">
        <v>1521</v>
      </c>
      <c r="H945" s="161" t="s">
        <v>10350</v>
      </c>
      <c r="I945" s="161" t="s">
        <v>10137</v>
      </c>
      <c r="K945" s="161">
        <v>1</v>
      </c>
      <c r="L945" s="161" t="s">
        <v>14972</v>
      </c>
    </row>
    <row r="946" spans="1:18">
      <c r="A946" s="161">
        <v>7</v>
      </c>
      <c r="B946" s="161">
        <v>19</v>
      </c>
      <c r="C946" s="161">
        <v>13</v>
      </c>
      <c r="D946" s="161" t="s">
        <v>3696</v>
      </c>
      <c r="E946" s="161" t="s">
        <v>7772</v>
      </c>
      <c r="F946" s="161" t="s">
        <v>3992</v>
      </c>
      <c r="G946" s="161" t="s">
        <v>1521</v>
      </c>
      <c r="H946" s="161" t="s">
        <v>1535</v>
      </c>
      <c r="I946" s="161" t="s">
        <v>61</v>
      </c>
      <c r="K946" s="161">
        <v>1</v>
      </c>
      <c r="L946" s="161" t="s">
        <v>6219</v>
      </c>
    </row>
    <row r="947" spans="1:18">
      <c r="A947" s="161">
        <v>7</v>
      </c>
      <c r="B947" s="161">
        <v>19</v>
      </c>
      <c r="C947" s="161">
        <v>14</v>
      </c>
      <c r="D947" s="161" t="s">
        <v>10293</v>
      </c>
      <c r="E947" s="161" t="s">
        <v>14969</v>
      </c>
      <c r="F947" s="161" t="s">
        <v>3992</v>
      </c>
      <c r="G947" s="161" t="s">
        <v>1521</v>
      </c>
      <c r="H947" s="161" t="s">
        <v>10347</v>
      </c>
      <c r="I947" s="161" t="s">
        <v>10345</v>
      </c>
      <c r="K947" s="161">
        <v>1</v>
      </c>
      <c r="L947" s="161" t="s">
        <v>14970</v>
      </c>
    </row>
    <row r="948" spans="1:18">
      <c r="A948" s="161">
        <v>7</v>
      </c>
      <c r="B948" s="161">
        <v>19</v>
      </c>
      <c r="C948" s="161">
        <v>15</v>
      </c>
      <c r="D948" s="161" t="s">
        <v>3696</v>
      </c>
      <c r="E948" s="161" t="s">
        <v>7773</v>
      </c>
      <c r="F948" s="161" t="s">
        <v>3992</v>
      </c>
      <c r="G948" s="161" t="s">
        <v>1521</v>
      </c>
      <c r="H948" s="161" t="s">
        <v>1529</v>
      </c>
      <c r="I948" s="161" t="s">
        <v>15</v>
      </c>
      <c r="K948" s="161">
        <v>1</v>
      </c>
      <c r="L948" s="164" t="s">
        <v>7774</v>
      </c>
      <c r="M948" s="164" t="s">
        <v>7775</v>
      </c>
    </row>
    <row r="949" spans="1:18">
      <c r="A949" s="161">
        <v>7</v>
      </c>
      <c r="B949" s="161">
        <v>19</v>
      </c>
      <c r="C949" s="161">
        <v>16</v>
      </c>
      <c r="D949" s="161" t="s">
        <v>10293</v>
      </c>
      <c r="E949" s="161" t="s">
        <v>14966</v>
      </c>
      <c r="F949" s="161" t="s">
        <v>3992</v>
      </c>
      <c r="G949" s="161" t="s">
        <v>1521</v>
      </c>
      <c r="H949" s="161" t="s">
        <v>10342</v>
      </c>
      <c r="I949" s="161" t="s">
        <v>15</v>
      </c>
      <c r="K949" s="161">
        <v>1</v>
      </c>
      <c r="L949" s="164" t="s">
        <v>14967</v>
      </c>
      <c r="M949" s="164" t="s">
        <v>14968</v>
      </c>
    </row>
    <row r="950" spans="1:18">
      <c r="A950" s="161">
        <v>7</v>
      </c>
      <c r="B950" s="161">
        <v>19</v>
      </c>
      <c r="C950" s="161">
        <v>17</v>
      </c>
      <c r="D950" s="161" t="s">
        <v>3696</v>
      </c>
      <c r="E950" s="161" t="s">
        <v>7776</v>
      </c>
      <c r="F950" s="161" t="s">
        <v>3992</v>
      </c>
      <c r="G950" s="161" t="s">
        <v>1521</v>
      </c>
      <c r="H950" s="161" t="s">
        <v>1530</v>
      </c>
      <c r="K950" s="161">
        <v>1</v>
      </c>
      <c r="L950" s="164" t="s">
        <v>7777</v>
      </c>
    </row>
    <row r="951" spans="1:18">
      <c r="A951" s="161">
        <v>7</v>
      </c>
      <c r="B951" s="161">
        <v>19</v>
      </c>
      <c r="C951" s="161">
        <v>18</v>
      </c>
      <c r="D951" s="161" t="s">
        <v>10293</v>
      </c>
      <c r="E951" s="161" t="s">
        <v>14964</v>
      </c>
      <c r="F951" s="161" t="s">
        <v>3992</v>
      </c>
      <c r="G951" s="161" t="s">
        <v>1521</v>
      </c>
      <c r="H951" s="161" t="s">
        <v>10339</v>
      </c>
      <c r="K951" s="161">
        <v>1</v>
      </c>
      <c r="L951" s="164" t="s">
        <v>14965</v>
      </c>
    </row>
    <row r="952" spans="1:18">
      <c r="A952" s="161">
        <v>7</v>
      </c>
      <c r="B952" s="161">
        <v>19</v>
      </c>
      <c r="C952" s="161">
        <v>19</v>
      </c>
      <c r="D952" s="161" t="s">
        <v>3696</v>
      </c>
      <c r="E952" s="161" t="s">
        <v>7778</v>
      </c>
      <c r="F952" s="161" t="s">
        <v>3992</v>
      </c>
      <c r="G952" s="161" t="s">
        <v>1521</v>
      </c>
      <c r="H952" s="161" t="s">
        <v>1531</v>
      </c>
      <c r="K952" s="161">
        <v>1</v>
      </c>
      <c r="L952" s="164" t="s">
        <v>7779</v>
      </c>
    </row>
    <row r="953" spans="1:18">
      <c r="A953" s="161">
        <v>7</v>
      </c>
      <c r="B953" s="161">
        <v>19</v>
      </c>
      <c r="C953" s="161">
        <v>20</v>
      </c>
      <c r="D953" s="161" t="s">
        <v>10293</v>
      </c>
      <c r="E953" s="161" t="s">
        <v>14962</v>
      </c>
      <c r="F953" s="161" t="s">
        <v>3992</v>
      </c>
      <c r="G953" s="161" t="s">
        <v>1521</v>
      </c>
      <c r="H953" s="161" t="s">
        <v>10336</v>
      </c>
      <c r="K953" s="161">
        <v>1</v>
      </c>
      <c r="L953" s="164" t="s">
        <v>14963</v>
      </c>
    </row>
    <row r="954" spans="1:18">
      <c r="A954" s="161">
        <v>7</v>
      </c>
      <c r="B954" s="161">
        <v>19</v>
      </c>
      <c r="C954" s="161">
        <v>21</v>
      </c>
      <c r="D954" s="161" t="s">
        <v>3696</v>
      </c>
      <c r="E954" s="161" t="s">
        <v>7780</v>
      </c>
      <c r="F954" s="161" t="s">
        <v>3992</v>
      </c>
      <c r="G954" s="161" t="s">
        <v>1521</v>
      </c>
      <c r="H954" s="161" t="s">
        <v>1532</v>
      </c>
      <c r="K954" s="161">
        <v>1</v>
      </c>
      <c r="L954" s="164" t="s">
        <v>7781</v>
      </c>
    </row>
    <row r="955" spans="1:18">
      <c r="A955" s="161">
        <v>7</v>
      </c>
      <c r="B955" s="161">
        <v>19</v>
      </c>
      <c r="C955" s="161">
        <v>22</v>
      </c>
      <c r="D955" s="161" t="s">
        <v>10293</v>
      </c>
      <c r="E955" s="161" t="s">
        <v>14960</v>
      </c>
      <c r="F955" s="161" t="s">
        <v>3992</v>
      </c>
      <c r="G955" s="161" t="s">
        <v>1521</v>
      </c>
      <c r="H955" s="161" t="s">
        <v>10333</v>
      </c>
      <c r="K955" s="161">
        <v>1</v>
      </c>
      <c r="L955" s="164" t="s">
        <v>14961</v>
      </c>
    </row>
    <row r="956" spans="1:18">
      <c r="A956" s="161">
        <v>7</v>
      </c>
      <c r="B956" s="161">
        <v>19</v>
      </c>
      <c r="C956" s="161">
        <v>23</v>
      </c>
      <c r="D956" s="161" t="s">
        <v>3696</v>
      </c>
      <c r="E956" s="161" t="s">
        <v>7782</v>
      </c>
      <c r="F956" s="161" t="s">
        <v>3992</v>
      </c>
      <c r="G956" s="161" t="s">
        <v>1521</v>
      </c>
      <c r="H956" s="161" t="s">
        <v>1533</v>
      </c>
      <c r="K956" s="161">
        <v>1</v>
      </c>
      <c r="L956" s="164" t="s">
        <v>7783</v>
      </c>
    </row>
    <row r="957" spans="1:18">
      <c r="A957" s="161">
        <v>7</v>
      </c>
      <c r="B957" s="161">
        <v>19</v>
      </c>
      <c r="C957" s="161">
        <v>24</v>
      </c>
      <c r="D957" s="161" t="s">
        <v>10293</v>
      </c>
      <c r="E957" s="161" t="s">
        <v>14958</v>
      </c>
      <c r="F957" s="161" t="s">
        <v>3992</v>
      </c>
      <c r="G957" s="161" t="s">
        <v>1521</v>
      </c>
      <c r="H957" s="161" t="s">
        <v>10330</v>
      </c>
      <c r="K957" s="161">
        <v>1</v>
      </c>
      <c r="L957" s="164" t="s">
        <v>14959</v>
      </c>
    </row>
    <row r="958" spans="1:18">
      <c r="A958" s="161">
        <v>7</v>
      </c>
      <c r="B958" s="161">
        <v>19</v>
      </c>
      <c r="C958" s="161">
        <v>25</v>
      </c>
      <c r="D958" s="161" t="s">
        <v>3696</v>
      </c>
      <c r="E958" s="161" t="s">
        <v>7784</v>
      </c>
      <c r="F958" s="161" t="s">
        <v>3992</v>
      </c>
      <c r="G958" s="161" t="s">
        <v>1521</v>
      </c>
      <c r="H958" s="161" t="s">
        <v>1534</v>
      </c>
      <c r="K958" s="161">
        <v>1</v>
      </c>
      <c r="L958" s="164" t="s">
        <v>7785</v>
      </c>
    </row>
    <row r="959" spans="1:18">
      <c r="A959" s="161">
        <v>7</v>
      </c>
      <c r="B959" s="161">
        <v>19</v>
      </c>
      <c r="C959" s="161">
        <v>26</v>
      </c>
      <c r="D959" s="161" t="s">
        <v>10293</v>
      </c>
      <c r="E959" s="161" t="s">
        <v>14956</v>
      </c>
      <c r="F959" s="161" t="s">
        <v>3992</v>
      </c>
      <c r="G959" s="161" t="s">
        <v>1521</v>
      </c>
      <c r="H959" s="161" t="s">
        <v>10327</v>
      </c>
      <c r="K959" s="161">
        <v>1</v>
      </c>
      <c r="L959" s="164" t="s">
        <v>14957</v>
      </c>
    </row>
    <row r="960" spans="1:18">
      <c r="A960" s="161">
        <v>7</v>
      </c>
      <c r="B960" s="161">
        <v>19</v>
      </c>
      <c r="C960" s="161">
        <v>27</v>
      </c>
      <c r="D960" s="161" t="s">
        <v>3696</v>
      </c>
      <c r="E960" s="161" t="s">
        <v>3533</v>
      </c>
      <c r="F960" s="161" t="s">
        <v>3992</v>
      </c>
      <c r="G960" s="161" t="s">
        <v>1521</v>
      </c>
      <c r="H960" s="162" t="s">
        <v>326</v>
      </c>
      <c r="I960" s="161" t="s">
        <v>1629</v>
      </c>
      <c r="K960" s="161">
        <v>1</v>
      </c>
      <c r="L960" s="161" t="s">
        <v>6220</v>
      </c>
      <c r="M960" s="161" t="s">
        <v>6221</v>
      </c>
      <c r="N960" s="161" t="s">
        <v>12</v>
      </c>
      <c r="O960" s="161" t="s">
        <v>6222</v>
      </c>
      <c r="P960" s="161" t="s">
        <v>11</v>
      </c>
      <c r="Q960" s="161" t="s">
        <v>6223</v>
      </c>
      <c r="R960" s="161" t="s">
        <v>364</v>
      </c>
    </row>
    <row r="961" spans="1:18">
      <c r="A961" s="161">
        <v>7</v>
      </c>
      <c r="B961" s="161">
        <v>19</v>
      </c>
      <c r="C961" s="161">
        <v>28</v>
      </c>
      <c r="D961" s="161" t="s">
        <v>10293</v>
      </c>
      <c r="E961" s="161" t="s">
        <v>14951</v>
      </c>
      <c r="F961" s="161" t="s">
        <v>3992</v>
      </c>
      <c r="G961" s="161" t="s">
        <v>1521</v>
      </c>
      <c r="H961" s="162" t="s">
        <v>10321</v>
      </c>
      <c r="I961" s="161" t="s">
        <v>1629</v>
      </c>
      <c r="K961" s="161">
        <v>1</v>
      </c>
      <c r="L961" s="161" t="s">
        <v>14952</v>
      </c>
      <c r="M961" s="161" t="s">
        <v>14953</v>
      </c>
      <c r="N961" s="161" t="s">
        <v>16015</v>
      </c>
      <c r="O961" s="161" t="s">
        <v>14954</v>
      </c>
      <c r="P961" s="161" t="s">
        <v>16017</v>
      </c>
      <c r="Q961" s="161" t="s">
        <v>14955</v>
      </c>
      <c r="R961" s="161" t="s">
        <v>16018</v>
      </c>
    </row>
    <row r="962" spans="1:18">
      <c r="A962" s="161">
        <v>7</v>
      </c>
      <c r="B962" s="161">
        <v>19</v>
      </c>
      <c r="C962" s="161">
        <v>29</v>
      </c>
      <c r="D962" s="161" t="s">
        <v>3696</v>
      </c>
      <c r="E962" s="161" t="s">
        <v>3641</v>
      </c>
      <c r="F962" s="161" t="s">
        <v>3992</v>
      </c>
      <c r="G962" s="161" t="s">
        <v>1521</v>
      </c>
      <c r="H962" s="161" t="s">
        <v>1524</v>
      </c>
      <c r="I962" s="161" t="s">
        <v>3991</v>
      </c>
      <c r="K962" s="161">
        <v>1</v>
      </c>
      <c r="L962" s="161" t="s">
        <v>6224</v>
      </c>
      <c r="M962" s="161" t="s">
        <v>6225</v>
      </c>
      <c r="N962" s="161" t="s">
        <v>388</v>
      </c>
      <c r="O962" s="161" t="s">
        <v>6226</v>
      </c>
    </row>
    <row r="963" spans="1:18">
      <c r="A963" s="161">
        <v>7</v>
      </c>
      <c r="B963" s="161">
        <v>19</v>
      </c>
      <c r="C963" s="161">
        <v>30</v>
      </c>
      <c r="D963" s="161" t="s">
        <v>10293</v>
      </c>
      <c r="E963" s="161" t="s">
        <v>14947</v>
      </c>
      <c r="F963" s="161" t="s">
        <v>3992</v>
      </c>
      <c r="G963" s="161" t="s">
        <v>1521</v>
      </c>
      <c r="H963" s="161" t="s">
        <v>10316</v>
      </c>
      <c r="I963" s="161" t="s">
        <v>10314</v>
      </c>
      <c r="K963" s="161">
        <v>1</v>
      </c>
      <c r="L963" s="161" t="s">
        <v>14948</v>
      </c>
      <c r="M963" s="161" t="s">
        <v>14949</v>
      </c>
      <c r="N963" s="161" t="s">
        <v>16016</v>
      </c>
      <c r="O963" s="161" t="s">
        <v>14950</v>
      </c>
    </row>
    <row r="964" spans="1:18">
      <c r="A964" s="161">
        <v>7</v>
      </c>
      <c r="B964" s="161">
        <v>19</v>
      </c>
      <c r="C964" s="161">
        <v>31</v>
      </c>
      <c r="D964" s="161" t="s">
        <v>3696</v>
      </c>
      <c r="E964" s="161" t="s">
        <v>7786</v>
      </c>
      <c r="F964" s="161" t="s">
        <v>3992</v>
      </c>
      <c r="G964" s="161" t="s">
        <v>1521</v>
      </c>
      <c r="H964" s="161" t="s">
        <v>323</v>
      </c>
      <c r="K964" s="161">
        <v>1</v>
      </c>
      <c r="L964" s="161" t="s">
        <v>6761</v>
      </c>
    </row>
    <row r="965" spans="1:18">
      <c r="A965" s="161">
        <v>7</v>
      </c>
      <c r="B965" s="161">
        <v>19</v>
      </c>
      <c r="C965" s="161">
        <v>32</v>
      </c>
      <c r="D965" s="161" t="s">
        <v>10293</v>
      </c>
      <c r="E965" s="161" t="s">
        <v>14945</v>
      </c>
      <c r="F965" s="161" t="s">
        <v>3992</v>
      </c>
      <c r="G965" s="161" t="s">
        <v>1521</v>
      </c>
      <c r="H965" s="161" t="s">
        <v>10312</v>
      </c>
      <c r="K965" s="161">
        <v>1</v>
      </c>
      <c r="L965" s="161" t="s">
        <v>14946</v>
      </c>
    </row>
    <row r="966" spans="1:18">
      <c r="A966" s="161">
        <v>7</v>
      </c>
      <c r="B966" s="161">
        <v>19</v>
      </c>
      <c r="C966" s="161">
        <v>33</v>
      </c>
      <c r="D966" s="161" t="s">
        <v>3696</v>
      </c>
      <c r="E966" s="161" t="s">
        <v>7787</v>
      </c>
      <c r="F966" s="161" t="s">
        <v>3992</v>
      </c>
      <c r="G966" s="161" t="s">
        <v>1521</v>
      </c>
      <c r="H966" s="161" t="s">
        <v>324</v>
      </c>
      <c r="K966" s="161">
        <v>1</v>
      </c>
      <c r="L966" s="161" t="s">
        <v>6762</v>
      </c>
    </row>
    <row r="967" spans="1:18">
      <c r="A967" s="161">
        <v>7</v>
      </c>
      <c r="B967" s="161">
        <v>19</v>
      </c>
      <c r="C967" s="161">
        <v>34</v>
      </c>
      <c r="D967" s="161" t="s">
        <v>10293</v>
      </c>
      <c r="E967" s="161" t="s">
        <v>14943</v>
      </c>
      <c r="F967" s="161" t="s">
        <v>3992</v>
      </c>
      <c r="G967" s="161" t="s">
        <v>1521</v>
      </c>
      <c r="H967" s="161" t="s">
        <v>10309</v>
      </c>
      <c r="K967" s="161">
        <v>1</v>
      </c>
      <c r="L967" s="161" t="s">
        <v>14944</v>
      </c>
    </row>
    <row r="968" spans="1:18">
      <c r="A968" s="161">
        <v>7</v>
      </c>
      <c r="B968" s="161">
        <v>19</v>
      </c>
      <c r="C968" s="161">
        <v>35</v>
      </c>
      <c r="D968" s="161" t="s">
        <v>3696</v>
      </c>
      <c r="E968" s="161" t="s">
        <v>7788</v>
      </c>
      <c r="F968" s="161" t="s">
        <v>3992</v>
      </c>
      <c r="G968" s="161" t="s">
        <v>1521</v>
      </c>
      <c r="H968" s="161" t="s">
        <v>325</v>
      </c>
      <c r="K968" s="161">
        <v>1</v>
      </c>
      <c r="L968" s="161" t="s">
        <v>6763</v>
      </c>
    </row>
    <row r="969" spans="1:18">
      <c r="A969" s="161">
        <v>7</v>
      </c>
      <c r="B969" s="161">
        <v>19</v>
      </c>
      <c r="C969" s="161">
        <v>36</v>
      </c>
      <c r="D969" s="161" t="s">
        <v>10293</v>
      </c>
      <c r="E969" s="161" t="s">
        <v>14941</v>
      </c>
      <c r="F969" s="161" t="s">
        <v>3992</v>
      </c>
      <c r="G969" s="161" t="s">
        <v>1521</v>
      </c>
      <c r="H969" s="161" t="s">
        <v>10306</v>
      </c>
      <c r="K969" s="161">
        <v>1</v>
      </c>
      <c r="L969" s="161" t="s">
        <v>14942</v>
      </c>
    </row>
    <row r="970" spans="1:18">
      <c r="A970" s="161">
        <v>7</v>
      </c>
      <c r="B970" s="161">
        <v>19</v>
      </c>
      <c r="C970" s="161">
        <v>37</v>
      </c>
      <c r="D970" s="161" t="s">
        <v>3696</v>
      </c>
      <c r="E970" s="161" t="s">
        <v>3534</v>
      </c>
      <c r="F970" s="161" t="s">
        <v>3992</v>
      </c>
      <c r="G970" s="161" t="s">
        <v>1521</v>
      </c>
      <c r="H970" s="161" t="s">
        <v>1536</v>
      </c>
      <c r="I970" s="161" t="s">
        <v>1629</v>
      </c>
      <c r="K970" s="161">
        <v>1</v>
      </c>
      <c r="L970" s="161" t="s">
        <v>6227</v>
      </c>
      <c r="M970" s="161" t="s">
        <v>6228</v>
      </c>
      <c r="N970" s="161" t="s">
        <v>12</v>
      </c>
      <c r="O970" s="161" t="s">
        <v>6229</v>
      </c>
      <c r="P970" s="161" t="s">
        <v>11</v>
      </c>
      <c r="Q970" s="161" t="s">
        <v>6230</v>
      </c>
      <c r="R970" s="161" t="s">
        <v>364</v>
      </c>
    </row>
    <row r="971" spans="1:18">
      <c r="A971" s="161">
        <v>7</v>
      </c>
      <c r="B971" s="161">
        <v>19</v>
      </c>
      <c r="C971" s="161">
        <v>38</v>
      </c>
      <c r="D971" s="161" t="s">
        <v>10293</v>
      </c>
      <c r="E971" s="161" t="s">
        <v>14936</v>
      </c>
      <c r="F971" s="161" t="s">
        <v>3992</v>
      </c>
      <c r="G971" s="161" t="s">
        <v>1521</v>
      </c>
      <c r="H971" s="161" t="s">
        <v>10300</v>
      </c>
      <c r="I971" s="161" t="s">
        <v>1629</v>
      </c>
      <c r="K971" s="161">
        <v>1</v>
      </c>
      <c r="L971" s="161" t="s">
        <v>14937</v>
      </c>
      <c r="M971" s="161" t="s">
        <v>14938</v>
      </c>
      <c r="N971" s="161" t="s">
        <v>16015</v>
      </c>
      <c r="O971" s="161" t="s">
        <v>14939</v>
      </c>
      <c r="P971" s="161" t="s">
        <v>16017</v>
      </c>
      <c r="Q971" s="161" t="s">
        <v>14940</v>
      </c>
      <c r="R971" s="161" t="s">
        <v>16018</v>
      </c>
    </row>
    <row r="972" spans="1:18">
      <c r="A972" s="161">
        <v>7</v>
      </c>
      <c r="B972" s="161">
        <v>19</v>
      </c>
      <c r="C972" s="161">
        <v>39</v>
      </c>
      <c r="D972" s="161" t="s">
        <v>3696</v>
      </c>
      <c r="E972" s="161" t="s">
        <v>3077</v>
      </c>
      <c r="F972" s="161" t="s">
        <v>3992</v>
      </c>
      <c r="G972" s="161" t="s">
        <v>1521</v>
      </c>
      <c r="H972" s="161" t="s">
        <v>116</v>
      </c>
      <c r="I972" s="161" t="s">
        <v>1630</v>
      </c>
      <c r="K972" s="161">
        <v>1</v>
      </c>
      <c r="L972" s="161" t="s">
        <v>6231</v>
      </c>
    </row>
    <row r="973" spans="1:18">
      <c r="A973" s="161">
        <v>7</v>
      </c>
      <c r="B973" s="161">
        <v>19</v>
      </c>
      <c r="C973" s="161">
        <v>40</v>
      </c>
      <c r="D973" s="161" t="s">
        <v>10293</v>
      </c>
      <c r="E973" s="161" t="s">
        <v>14934</v>
      </c>
      <c r="F973" s="161" t="s">
        <v>3992</v>
      </c>
      <c r="G973" s="161" t="s">
        <v>1521</v>
      </c>
      <c r="H973" s="161" t="s">
        <v>10297</v>
      </c>
      <c r="I973" s="161" t="s">
        <v>1630</v>
      </c>
      <c r="K973" s="161">
        <v>1</v>
      </c>
      <c r="L973" s="161" t="s">
        <v>14935</v>
      </c>
    </row>
    <row r="974" spans="1:18">
      <c r="A974" s="161">
        <v>7</v>
      </c>
      <c r="B974" s="161">
        <v>19</v>
      </c>
      <c r="C974" s="161">
        <v>41</v>
      </c>
      <c r="D974" s="161" t="s">
        <v>3696</v>
      </c>
      <c r="E974" s="161" t="s">
        <v>3078</v>
      </c>
      <c r="F974" s="161" t="s">
        <v>3992</v>
      </c>
      <c r="G974" s="161" t="s">
        <v>1521</v>
      </c>
      <c r="H974" s="161" t="s">
        <v>319</v>
      </c>
      <c r="K974" s="161">
        <v>1</v>
      </c>
      <c r="L974" s="161" t="s">
        <v>6232</v>
      </c>
    </row>
    <row r="975" spans="1:18">
      <c r="A975" s="161">
        <v>7</v>
      </c>
      <c r="B975" s="161">
        <v>19</v>
      </c>
      <c r="C975" s="161">
        <v>42</v>
      </c>
      <c r="D975" s="161" t="s">
        <v>10293</v>
      </c>
      <c r="E975" s="161" t="s">
        <v>14932</v>
      </c>
      <c r="F975" s="161" t="s">
        <v>3992</v>
      </c>
      <c r="G975" s="161" t="s">
        <v>1521</v>
      </c>
      <c r="H975" s="161" t="s">
        <v>10167</v>
      </c>
      <c r="K975" s="161">
        <v>1</v>
      </c>
      <c r="L975" s="161" t="s">
        <v>14933</v>
      </c>
    </row>
    <row r="976" spans="1:18">
      <c r="A976" s="161">
        <v>7</v>
      </c>
      <c r="B976" s="161">
        <v>20</v>
      </c>
      <c r="C976" s="161">
        <v>1</v>
      </c>
      <c r="D976" s="161" t="s">
        <v>3696</v>
      </c>
      <c r="E976" s="161" t="s">
        <v>3090</v>
      </c>
      <c r="F976" s="161" t="s">
        <v>3992</v>
      </c>
      <c r="G976" s="161" t="s">
        <v>1521</v>
      </c>
      <c r="H976" s="161" t="s">
        <v>1523</v>
      </c>
      <c r="I976" s="161" t="s">
        <v>1631</v>
      </c>
      <c r="K976" s="161">
        <v>1</v>
      </c>
      <c r="L976" s="164" t="s">
        <v>7789</v>
      </c>
    </row>
    <row r="977" spans="1:18">
      <c r="A977" s="161">
        <v>7</v>
      </c>
      <c r="B977" s="161">
        <v>20</v>
      </c>
      <c r="C977" s="161">
        <v>2</v>
      </c>
      <c r="D977" s="161" t="s">
        <v>10293</v>
      </c>
      <c r="E977" s="161" t="s">
        <v>14930</v>
      </c>
      <c r="F977" s="161" t="s">
        <v>3992</v>
      </c>
      <c r="G977" s="161" t="s">
        <v>1521</v>
      </c>
      <c r="H977" s="161" t="s">
        <v>10370</v>
      </c>
      <c r="I977" s="161" t="s">
        <v>1630</v>
      </c>
      <c r="K977" s="161">
        <v>1</v>
      </c>
      <c r="L977" s="164" t="s">
        <v>14931</v>
      </c>
    </row>
    <row r="978" spans="1:18">
      <c r="A978" s="161">
        <v>7</v>
      </c>
      <c r="B978" s="161">
        <v>20</v>
      </c>
      <c r="C978" s="161">
        <v>3</v>
      </c>
      <c r="D978" s="161" t="s">
        <v>3696</v>
      </c>
      <c r="E978" s="161" t="s">
        <v>3091</v>
      </c>
      <c r="F978" s="161" t="s">
        <v>3992</v>
      </c>
      <c r="G978" s="161" t="s">
        <v>1521</v>
      </c>
      <c r="H978" s="162" t="s">
        <v>322</v>
      </c>
      <c r="I978" s="161" t="s">
        <v>1631</v>
      </c>
      <c r="K978" s="161">
        <v>1</v>
      </c>
      <c r="L978" s="161" t="s">
        <v>6433</v>
      </c>
    </row>
    <row r="979" spans="1:18">
      <c r="A979" s="161">
        <v>7</v>
      </c>
      <c r="B979" s="161">
        <v>20</v>
      </c>
      <c r="C979" s="161">
        <v>4</v>
      </c>
      <c r="D979" s="161" t="s">
        <v>10293</v>
      </c>
      <c r="E979" s="161" t="s">
        <v>14928</v>
      </c>
      <c r="F979" s="161" t="s">
        <v>3992</v>
      </c>
      <c r="G979" s="161" t="s">
        <v>1521</v>
      </c>
      <c r="H979" s="162" t="s">
        <v>10367</v>
      </c>
      <c r="I979" s="161" t="s">
        <v>1630</v>
      </c>
      <c r="K979" s="161">
        <v>1</v>
      </c>
      <c r="L979" s="161" t="s">
        <v>14929</v>
      </c>
    </row>
    <row r="980" spans="1:18">
      <c r="A980" s="161">
        <v>7</v>
      </c>
      <c r="B980" s="161">
        <v>20</v>
      </c>
      <c r="C980" s="161">
        <v>5</v>
      </c>
      <c r="D980" s="161" t="s">
        <v>3696</v>
      </c>
      <c r="E980" s="161" t="s">
        <v>3537</v>
      </c>
      <c r="F980" s="161" t="s">
        <v>3992</v>
      </c>
      <c r="G980" s="161" t="s">
        <v>1521</v>
      </c>
      <c r="H980" s="161" t="s">
        <v>1526</v>
      </c>
      <c r="I980" s="161" t="s">
        <v>1629</v>
      </c>
      <c r="K980" s="161">
        <v>1</v>
      </c>
      <c r="L980" s="161" t="s">
        <v>6434</v>
      </c>
      <c r="M980" s="161" t="s">
        <v>6435</v>
      </c>
      <c r="N980" s="161" t="s">
        <v>12</v>
      </c>
      <c r="O980" s="161" t="s">
        <v>6436</v>
      </c>
      <c r="P980" s="161" t="s">
        <v>11</v>
      </c>
      <c r="Q980" s="161" t="s">
        <v>6437</v>
      </c>
      <c r="R980" s="161" t="s">
        <v>364</v>
      </c>
    </row>
    <row r="981" spans="1:18">
      <c r="A981" s="161">
        <v>7</v>
      </c>
      <c r="B981" s="161">
        <v>20</v>
      </c>
      <c r="C981" s="161">
        <v>6</v>
      </c>
      <c r="D981" s="161" t="s">
        <v>10293</v>
      </c>
      <c r="E981" s="161" t="s">
        <v>14923</v>
      </c>
      <c r="F981" s="161" t="s">
        <v>3992</v>
      </c>
      <c r="G981" s="161" t="s">
        <v>1521</v>
      </c>
      <c r="H981" s="161" t="s">
        <v>10361</v>
      </c>
      <c r="I981" s="161" t="s">
        <v>1629</v>
      </c>
      <c r="K981" s="161">
        <v>1</v>
      </c>
      <c r="L981" s="161" t="s">
        <v>14924</v>
      </c>
      <c r="M981" s="161" t="s">
        <v>14925</v>
      </c>
      <c r="N981" s="161" t="s">
        <v>16015</v>
      </c>
      <c r="O981" s="161" t="s">
        <v>14926</v>
      </c>
      <c r="P981" s="161" t="s">
        <v>16017</v>
      </c>
      <c r="Q981" s="161" t="s">
        <v>14927</v>
      </c>
      <c r="R981" s="161" t="s">
        <v>16018</v>
      </c>
    </row>
    <row r="982" spans="1:18">
      <c r="A982" s="161">
        <v>7</v>
      </c>
      <c r="B982" s="161">
        <v>20</v>
      </c>
      <c r="C982" s="161">
        <v>7</v>
      </c>
      <c r="D982" s="161" t="s">
        <v>3696</v>
      </c>
      <c r="E982" s="161" t="s">
        <v>3538</v>
      </c>
      <c r="F982" s="161" t="s">
        <v>3992</v>
      </c>
      <c r="G982" s="161" t="s">
        <v>1521</v>
      </c>
      <c r="H982" s="161" t="s">
        <v>66</v>
      </c>
      <c r="I982" s="161" t="s">
        <v>1629</v>
      </c>
      <c r="K982" s="161">
        <v>1</v>
      </c>
      <c r="L982" s="161" t="s">
        <v>6438</v>
      </c>
      <c r="M982" s="161" t="s">
        <v>6439</v>
      </c>
      <c r="N982" s="161" t="s">
        <v>12</v>
      </c>
      <c r="O982" s="161" t="s">
        <v>6440</v>
      </c>
      <c r="P982" s="161" t="s">
        <v>11</v>
      </c>
      <c r="Q982" s="161" t="s">
        <v>6441</v>
      </c>
      <c r="R982" s="161" t="s">
        <v>364</v>
      </c>
    </row>
    <row r="983" spans="1:18">
      <c r="A983" s="161">
        <v>7</v>
      </c>
      <c r="B983" s="161">
        <v>20</v>
      </c>
      <c r="C983" s="161">
        <v>8</v>
      </c>
      <c r="D983" s="161" t="s">
        <v>10293</v>
      </c>
      <c r="E983" s="161" t="s">
        <v>14918</v>
      </c>
      <c r="F983" s="161" t="s">
        <v>3992</v>
      </c>
      <c r="G983" s="161" t="s">
        <v>1521</v>
      </c>
      <c r="H983" s="161" t="s">
        <v>10355</v>
      </c>
      <c r="I983" s="161" t="s">
        <v>1629</v>
      </c>
      <c r="K983" s="161">
        <v>1</v>
      </c>
      <c r="L983" s="161" t="s">
        <v>14919</v>
      </c>
      <c r="M983" s="161" t="s">
        <v>14920</v>
      </c>
      <c r="N983" s="161" t="s">
        <v>16015</v>
      </c>
      <c r="O983" s="161" t="s">
        <v>14921</v>
      </c>
      <c r="P983" s="161" t="s">
        <v>16017</v>
      </c>
      <c r="Q983" s="161" t="s">
        <v>14922</v>
      </c>
      <c r="R983" s="161" t="s">
        <v>16018</v>
      </c>
    </row>
    <row r="984" spans="1:18">
      <c r="A984" s="161">
        <v>7</v>
      </c>
      <c r="B984" s="161">
        <v>20</v>
      </c>
      <c r="C984" s="161">
        <v>9</v>
      </c>
      <c r="D984" s="161" t="s">
        <v>3696</v>
      </c>
      <c r="E984" s="161" t="s">
        <v>3092</v>
      </c>
      <c r="F984" s="161" t="s">
        <v>3992</v>
      </c>
      <c r="G984" s="161" t="s">
        <v>1521</v>
      </c>
      <c r="H984" s="161" t="s">
        <v>336</v>
      </c>
      <c r="K984" s="161">
        <v>1</v>
      </c>
      <c r="L984" s="161" t="s">
        <v>6442</v>
      </c>
    </row>
    <row r="985" spans="1:18">
      <c r="A985" s="161">
        <v>7</v>
      </c>
      <c r="B985" s="161">
        <v>20</v>
      </c>
      <c r="C985" s="161">
        <v>10</v>
      </c>
      <c r="D985" s="161" t="s">
        <v>10293</v>
      </c>
      <c r="E985" s="161" t="s">
        <v>14916</v>
      </c>
      <c r="F985" s="161" t="s">
        <v>3992</v>
      </c>
      <c r="G985" s="161" t="s">
        <v>1521</v>
      </c>
      <c r="H985" s="161" t="s">
        <v>10191</v>
      </c>
      <c r="K985" s="161">
        <v>1</v>
      </c>
      <c r="L985" s="161" t="s">
        <v>14917</v>
      </c>
    </row>
    <row r="986" spans="1:18">
      <c r="A986" s="161">
        <v>7</v>
      </c>
      <c r="B986" s="161">
        <v>20</v>
      </c>
      <c r="C986" s="161">
        <v>11</v>
      </c>
      <c r="D986" s="161" t="s">
        <v>3696</v>
      </c>
      <c r="E986" s="161" t="s">
        <v>7790</v>
      </c>
      <c r="F986" s="161" t="s">
        <v>3992</v>
      </c>
      <c r="G986" s="161" t="s">
        <v>1521</v>
      </c>
      <c r="H986" s="161" t="s">
        <v>337</v>
      </c>
      <c r="I986" s="161" t="s">
        <v>1628</v>
      </c>
      <c r="K986" s="161">
        <v>1</v>
      </c>
      <c r="L986" s="161" t="s">
        <v>6443</v>
      </c>
    </row>
    <row r="987" spans="1:18">
      <c r="A987" s="161">
        <v>7</v>
      </c>
      <c r="B987" s="161">
        <v>20</v>
      </c>
      <c r="C987" s="161">
        <v>12</v>
      </c>
      <c r="D987" s="161" t="s">
        <v>10293</v>
      </c>
      <c r="E987" s="161" t="s">
        <v>14914</v>
      </c>
      <c r="F987" s="161" t="s">
        <v>3992</v>
      </c>
      <c r="G987" s="161" t="s">
        <v>1521</v>
      </c>
      <c r="H987" s="161" t="s">
        <v>10350</v>
      </c>
      <c r="I987" s="161" t="s">
        <v>10137</v>
      </c>
      <c r="K987" s="161">
        <v>1</v>
      </c>
      <c r="L987" s="161" t="s">
        <v>14915</v>
      </c>
    </row>
    <row r="988" spans="1:18">
      <c r="A988" s="161">
        <v>7</v>
      </c>
      <c r="B988" s="161">
        <v>20</v>
      </c>
      <c r="C988" s="161">
        <v>13</v>
      </c>
      <c r="D988" s="161" t="s">
        <v>3696</v>
      </c>
      <c r="E988" s="161" t="s">
        <v>7791</v>
      </c>
      <c r="F988" s="161" t="s">
        <v>3992</v>
      </c>
      <c r="G988" s="161" t="s">
        <v>1521</v>
      </c>
      <c r="H988" s="161" t="s">
        <v>1535</v>
      </c>
      <c r="I988" s="161" t="s">
        <v>61</v>
      </c>
      <c r="K988" s="161">
        <v>1</v>
      </c>
      <c r="L988" s="161" t="s">
        <v>6444</v>
      </c>
    </row>
    <row r="989" spans="1:18">
      <c r="A989" s="161">
        <v>7</v>
      </c>
      <c r="B989" s="161">
        <v>20</v>
      </c>
      <c r="C989" s="161">
        <v>14</v>
      </c>
      <c r="D989" s="161" t="s">
        <v>10293</v>
      </c>
      <c r="E989" s="161" t="s">
        <v>14912</v>
      </c>
      <c r="F989" s="161" t="s">
        <v>3992</v>
      </c>
      <c r="G989" s="161" t="s">
        <v>1521</v>
      </c>
      <c r="H989" s="161" t="s">
        <v>10347</v>
      </c>
      <c r="I989" s="161" t="s">
        <v>10345</v>
      </c>
      <c r="K989" s="161">
        <v>1</v>
      </c>
      <c r="L989" s="161" t="s">
        <v>14913</v>
      </c>
    </row>
    <row r="990" spans="1:18">
      <c r="A990" s="161">
        <v>7</v>
      </c>
      <c r="B990" s="161">
        <v>20</v>
      </c>
      <c r="C990" s="161">
        <v>15</v>
      </c>
      <c r="D990" s="161" t="s">
        <v>3696</v>
      </c>
      <c r="E990" s="161" t="s">
        <v>7792</v>
      </c>
      <c r="F990" s="161" t="s">
        <v>3992</v>
      </c>
      <c r="G990" s="161" t="s">
        <v>1521</v>
      </c>
      <c r="H990" s="161" t="s">
        <v>1529</v>
      </c>
      <c r="I990" s="161" t="s">
        <v>15</v>
      </c>
      <c r="K990" s="161">
        <v>1</v>
      </c>
      <c r="L990" s="164" t="s">
        <v>7793</v>
      </c>
      <c r="M990" s="164" t="s">
        <v>7794</v>
      </c>
    </row>
    <row r="991" spans="1:18">
      <c r="A991" s="161">
        <v>7</v>
      </c>
      <c r="B991" s="161">
        <v>20</v>
      </c>
      <c r="C991" s="161">
        <v>16</v>
      </c>
      <c r="D991" s="161" t="s">
        <v>10293</v>
      </c>
      <c r="E991" s="161" t="s">
        <v>14909</v>
      </c>
      <c r="F991" s="161" t="s">
        <v>3992</v>
      </c>
      <c r="G991" s="161" t="s">
        <v>1521</v>
      </c>
      <c r="H991" s="161" t="s">
        <v>10342</v>
      </c>
      <c r="I991" s="161" t="s">
        <v>15</v>
      </c>
      <c r="K991" s="161">
        <v>1</v>
      </c>
      <c r="L991" s="164" t="s">
        <v>14910</v>
      </c>
      <c r="M991" s="164" t="s">
        <v>14911</v>
      </c>
    </row>
    <row r="992" spans="1:18">
      <c r="A992" s="161">
        <v>7</v>
      </c>
      <c r="B992" s="161">
        <v>20</v>
      </c>
      <c r="C992" s="161">
        <v>17</v>
      </c>
      <c r="D992" s="161" t="s">
        <v>3696</v>
      </c>
      <c r="E992" s="161" t="s">
        <v>7795</v>
      </c>
      <c r="F992" s="161" t="s">
        <v>3992</v>
      </c>
      <c r="G992" s="161" t="s">
        <v>1521</v>
      </c>
      <c r="H992" s="161" t="s">
        <v>1530</v>
      </c>
      <c r="K992" s="161">
        <v>1</v>
      </c>
      <c r="L992" s="164" t="s">
        <v>7796</v>
      </c>
    </row>
    <row r="993" spans="1:18">
      <c r="A993" s="161">
        <v>7</v>
      </c>
      <c r="B993" s="161">
        <v>20</v>
      </c>
      <c r="C993" s="161">
        <v>18</v>
      </c>
      <c r="D993" s="161" t="s">
        <v>10293</v>
      </c>
      <c r="E993" s="161" t="s">
        <v>14907</v>
      </c>
      <c r="F993" s="161" t="s">
        <v>3992</v>
      </c>
      <c r="G993" s="161" t="s">
        <v>1521</v>
      </c>
      <c r="H993" s="161" t="s">
        <v>10339</v>
      </c>
      <c r="K993" s="161">
        <v>1</v>
      </c>
      <c r="L993" s="164" t="s">
        <v>14908</v>
      </c>
    </row>
    <row r="994" spans="1:18">
      <c r="A994" s="161">
        <v>7</v>
      </c>
      <c r="B994" s="161">
        <v>20</v>
      </c>
      <c r="C994" s="161">
        <v>19</v>
      </c>
      <c r="D994" s="161" t="s">
        <v>3696</v>
      </c>
      <c r="E994" s="161" t="s">
        <v>7797</v>
      </c>
      <c r="F994" s="161" t="s">
        <v>3992</v>
      </c>
      <c r="G994" s="161" t="s">
        <v>1521</v>
      </c>
      <c r="H994" s="161" t="s">
        <v>1531</v>
      </c>
      <c r="K994" s="161">
        <v>1</v>
      </c>
      <c r="L994" s="164" t="s">
        <v>7798</v>
      </c>
    </row>
    <row r="995" spans="1:18">
      <c r="A995" s="161">
        <v>7</v>
      </c>
      <c r="B995" s="161">
        <v>20</v>
      </c>
      <c r="C995" s="161">
        <v>20</v>
      </c>
      <c r="D995" s="161" t="s">
        <v>10293</v>
      </c>
      <c r="E995" s="161" t="s">
        <v>14905</v>
      </c>
      <c r="F995" s="161" t="s">
        <v>3992</v>
      </c>
      <c r="G995" s="161" t="s">
        <v>1521</v>
      </c>
      <c r="H995" s="161" t="s">
        <v>10336</v>
      </c>
      <c r="K995" s="161">
        <v>1</v>
      </c>
      <c r="L995" s="164" t="s">
        <v>14906</v>
      </c>
    </row>
    <row r="996" spans="1:18">
      <c r="A996" s="161">
        <v>7</v>
      </c>
      <c r="B996" s="161">
        <v>20</v>
      </c>
      <c r="C996" s="161">
        <v>21</v>
      </c>
      <c r="D996" s="161" t="s">
        <v>3696</v>
      </c>
      <c r="E996" s="161" t="s">
        <v>7799</v>
      </c>
      <c r="F996" s="161" t="s">
        <v>3992</v>
      </c>
      <c r="G996" s="161" t="s">
        <v>1521</v>
      </c>
      <c r="H996" s="161" t="s">
        <v>1532</v>
      </c>
      <c r="K996" s="161">
        <v>1</v>
      </c>
      <c r="L996" s="164" t="s">
        <v>7800</v>
      </c>
    </row>
    <row r="997" spans="1:18">
      <c r="A997" s="161">
        <v>7</v>
      </c>
      <c r="B997" s="161">
        <v>20</v>
      </c>
      <c r="C997" s="161">
        <v>22</v>
      </c>
      <c r="D997" s="161" t="s">
        <v>10293</v>
      </c>
      <c r="E997" s="161" t="s">
        <v>14903</v>
      </c>
      <c r="F997" s="161" t="s">
        <v>3992</v>
      </c>
      <c r="G997" s="161" t="s">
        <v>1521</v>
      </c>
      <c r="H997" s="161" t="s">
        <v>10333</v>
      </c>
      <c r="K997" s="161">
        <v>1</v>
      </c>
      <c r="L997" s="164" t="s">
        <v>14904</v>
      </c>
    </row>
    <row r="998" spans="1:18">
      <c r="A998" s="161">
        <v>7</v>
      </c>
      <c r="B998" s="161">
        <v>20</v>
      </c>
      <c r="C998" s="161">
        <v>23</v>
      </c>
      <c r="D998" s="161" t="s">
        <v>3696</v>
      </c>
      <c r="E998" s="161" t="s">
        <v>7801</v>
      </c>
      <c r="F998" s="161" t="s">
        <v>3992</v>
      </c>
      <c r="G998" s="161" t="s">
        <v>1521</v>
      </c>
      <c r="H998" s="161" t="s">
        <v>1533</v>
      </c>
      <c r="K998" s="161">
        <v>1</v>
      </c>
      <c r="L998" s="164" t="s">
        <v>7802</v>
      </c>
    </row>
    <row r="999" spans="1:18">
      <c r="A999" s="161">
        <v>7</v>
      </c>
      <c r="B999" s="161">
        <v>20</v>
      </c>
      <c r="C999" s="161">
        <v>24</v>
      </c>
      <c r="D999" s="161" t="s">
        <v>10293</v>
      </c>
      <c r="E999" s="161" t="s">
        <v>14901</v>
      </c>
      <c r="F999" s="161" t="s">
        <v>3992</v>
      </c>
      <c r="G999" s="161" t="s">
        <v>1521</v>
      </c>
      <c r="H999" s="161" t="s">
        <v>10330</v>
      </c>
      <c r="K999" s="161">
        <v>1</v>
      </c>
      <c r="L999" s="164" t="s">
        <v>14902</v>
      </c>
    </row>
    <row r="1000" spans="1:18">
      <c r="A1000" s="161">
        <v>7</v>
      </c>
      <c r="B1000" s="161">
        <v>20</v>
      </c>
      <c r="C1000" s="161">
        <v>25</v>
      </c>
      <c r="D1000" s="161" t="s">
        <v>3696</v>
      </c>
      <c r="E1000" s="161" t="s">
        <v>7803</v>
      </c>
      <c r="F1000" s="161" t="s">
        <v>3992</v>
      </c>
      <c r="G1000" s="161" t="s">
        <v>1521</v>
      </c>
      <c r="H1000" s="161" t="s">
        <v>1534</v>
      </c>
      <c r="K1000" s="161">
        <v>1</v>
      </c>
      <c r="L1000" s="164" t="s">
        <v>7804</v>
      </c>
    </row>
    <row r="1001" spans="1:18">
      <c r="A1001" s="161">
        <v>7</v>
      </c>
      <c r="B1001" s="161">
        <v>20</v>
      </c>
      <c r="C1001" s="161">
        <v>26</v>
      </c>
      <c r="D1001" s="161" t="s">
        <v>10293</v>
      </c>
      <c r="E1001" s="161" t="s">
        <v>14899</v>
      </c>
      <c r="F1001" s="161" t="s">
        <v>3992</v>
      </c>
      <c r="G1001" s="161" t="s">
        <v>1521</v>
      </c>
      <c r="H1001" s="161" t="s">
        <v>10327</v>
      </c>
      <c r="K1001" s="161">
        <v>1</v>
      </c>
      <c r="L1001" s="164" t="s">
        <v>14900</v>
      </c>
    </row>
    <row r="1002" spans="1:18">
      <c r="A1002" s="161">
        <v>7</v>
      </c>
      <c r="B1002" s="161">
        <v>20</v>
      </c>
      <c r="C1002" s="161">
        <v>27</v>
      </c>
      <c r="D1002" s="161" t="s">
        <v>3696</v>
      </c>
      <c r="E1002" s="161" t="s">
        <v>3539</v>
      </c>
      <c r="F1002" s="161" t="s">
        <v>3992</v>
      </c>
      <c r="G1002" s="161" t="s">
        <v>1521</v>
      </c>
      <c r="H1002" s="162" t="s">
        <v>326</v>
      </c>
      <c r="I1002" s="161" t="s">
        <v>1629</v>
      </c>
      <c r="K1002" s="161">
        <v>1</v>
      </c>
      <c r="L1002" s="161" t="s">
        <v>6445</v>
      </c>
      <c r="M1002" s="161" t="s">
        <v>6446</v>
      </c>
      <c r="N1002" s="161" t="s">
        <v>12</v>
      </c>
      <c r="O1002" s="161" t="s">
        <v>6447</v>
      </c>
      <c r="P1002" s="161" t="s">
        <v>11</v>
      </c>
      <c r="Q1002" s="161" t="s">
        <v>6448</v>
      </c>
      <c r="R1002" s="161" t="s">
        <v>364</v>
      </c>
    </row>
    <row r="1003" spans="1:18">
      <c r="A1003" s="161">
        <v>7</v>
      </c>
      <c r="B1003" s="161">
        <v>20</v>
      </c>
      <c r="C1003" s="161">
        <v>28</v>
      </c>
      <c r="D1003" s="161" t="s">
        <v>10293</v>
      </c>
      <c r="E1003" s="161" t="s">
        <v>14894</v>
      </c>
      <c r="F1003" s="161" t="s">
        <v>3992</v>
      </c>
      <c r="G1003" s="161" t="s">
        <v>1521</v>
      </c>
      <c r="H1003" s="162" t="s">
        <v>10321</v>
      </c>
      <c r="I1003" s="161" t="s">
        <v>1629</v>
      </c>
      <c r="K1003" s="161">
        <v>1</v>
      </c>
      <c r="L1003" s="161" t="s">
        <v>14895</v>
      </c>
      <c r="M1003" s="161" t="s">
        <v>14896</v>
      </c>
      <c r="N1003" s="161" t="s">
        <v>16015</v>
      </c>
      <c r="O1003" s="161" t="s">
        <v>14897</v>
      </c>
      <c r="P1003" s="161" t="s">
        <v>16017</v>
      </c>
      <c r="Q1003" s="161" t="s">
        <v>14898</v>
      </c>
      <c r="R1003" s="161" t="s">
        <v>16018</v>
      </c>
    </row>
    <row r="1004" spans="1:18">
      <c r="A1004" s="161">
        <v>7</v>
      </c>
      <c r="B1004" s="161">
        <v>20</v>
      </c>
      <c r="C1004" s="161">
        <v>29</v>
      </c>
      <c r="D1004" s="161" t="s">
        <v>3696</v>
      </c>
      <c r="E1004" s="161" t="s">
        <v>3644</v>
      </c>
      <c r="F1004" s="161" t="s">
        <v>3992</v>
      </c>
      <c r="G1004" s="161" t="s">
        <v>1521</v>
      </c>
      <c r="H1004" s="161" t="s">
        <v>1524</v>
      </c>
      <c r="I1004" s="161" t="s">
        <v>3991</v>
      </c>
      <c r="K1004" s="161">
        <v>1</v>
      </c>
      <c r="L1004" s="161" t="s">
        <v>6449</v>
      </c>
      <c r="M1004" s="161" t="s">
        <v>6450</v>
      </c>
      <c r="N1004" s="161" t="s">
        <v>388</v>
      </c>
      <c r="O1004" s="161" t="s">
        <v>6451</v>
      </c>
    </row>
    <row r="1005" spans="1:18">
      <c r="A1005" s="161">
        <v>7</v>
      </c>
      <c r="B1005" s="161">
        <v>20</v>
      </c>
      <c r="C1005" s="161">
        <v>30</v>
      </c>
      <c r="D1005" s="161" t="s">
        <v>10293</v>
      </c>
      <c r="E1005" s="161" t="s">
        <v>14890</v>
      </c>
      <c r="F1005" s="161" t="s">
        <v>3992</v>
      </c>
      <c r="G1005" s="161" t="s">
        <v>1521</v>
      </c>
      <c r="H1005" s="161" t="s">
        <v>10316</v>
      </c>
      <c r="I1005" s="161" t="s">
        <v>10314</v>
      </c>
      <c r="K1005" s="161">
        <v>1</v>
      </c>
      <c r="L1005" s="161" t="s">
        <v>14891</v>
      </c>
      <c r="M1005" s="161" t="s">
        <v>14892</v>
      </c>
      <c r="N1005" s="161" t="s">
        <v>16016</v>
      </c>
      <c r="O1005" s="161" t="s">
        <v>14893</v>
      </c>
    </row>
    <row r="1006" spans="1:18">
      <c r="A1006" s="161">
        <v>7</v>
      </c>
      <c r="B1006" s="161">
        <v>20</v>
      </c>
      <c r="C1006" s="161">
        <v>31</v>
      </c>
      <c r="D1006" s="161" t="s">
        <v>3696</v>
      </c>
      <c r="E1006" s="161" t="s">
        <v>7805</v>
      </c>
      <c r="F1006" s="161" t="s">
        <v>3992</v>
      </c>
      <c r="G1006" s="161" t="s">
        <v>1521</v>
      </c>
      <c r="H1006" s="161" t="s">
        <v>323</v>
      </c>
      <c r="K1006" s="161">
        <v>1</v>
      </c>
      <c r="L1006" s="161" t="s">
        <v>6764</v>
      </c>
    </row>
    <row r="1007" spans="1:18">
      <c r="A1007" s="161">
        <v>7</v>
      </c>
      <c r="B1007" s="161">
        <v>20</v>
      </c>
      <c r="C1007" s="161">
        <v>32</v>
      </c>
      <c r="D1007" s="161" t="s">
        <v>10293</v>
      </c>
      <c r="E1007" s="161" t="s">
        <v>14888</v>
      </c>
      <c r="F1007" s="161" t="s">
        <v>3992</v>
      </c>
      <c r="G1007" s="161" t="s">
        <v>1521</v>
      </c>
      <c r="H1007" s="161" t="s">
        <v>10312</v>
      </c>
      <c r="K1007" s="161">
        <v>1</v>
      </c>
      <c r="L1007" s="161" t="s">
        <v>14889</v>
      </c>
    </row>
    <row r="1008" spans="1:18">
      <c r="A1008" s="161">
        <v>7</v>
      </c>
      <c r="B1008" s="161">
        <v>20</v>
      </c>
      <c r="C1008" s="161">
        <v>33</v>
      </c>
      <c r="D1008" s="161" t="s">
        <v>3696</v>
      </c>
      <c r="E1008" s="161" t="s">
        <v>7806</v>
      </c>
      <c r="F1008" s="161" t="s">
        <v>3992</v>
      </c>
      <c r="G1008" s="161" t="s">
        <v>1521</v>
      </c>
      <c r="H1008" s="161" t="s">
        <v>324</v>
      </c>
      <c r="K1008" s="161">
        <v>1</v>
      </c>
      <c r="L1008" s="161" t="s">
        <v>6765</v>
      </c>
    </row>
    <row r="1009" spans="1:18">
      <c r="A1009" s="161">
        <v>7</v>
      </c>
      <c r="B1009" s="161">
        <v>20</v>
      </c>
      <c r="C1009" s="161">
        <v>34</v>
      </c>
      <c r="D1009" s="161" t="s">
        <v>10293</v>
      </c>
      <c r="E1009" s="161" t="s">
        <v>14886</v>
      </c>
      <c r="F1009" s="161" t="s">
        <v>3992</v>
      </c>
      <c r="G1009" s="161" t="s">
        <v>1521</v>
      </c>
      <c r="H1009" s="161" t="s">
        <v>10309</v>
      </c>
      <c r="K1009" s="161">
        <v>1</v>
      </c>
      <c r="L1009" s="161" t="s">
        <v>14887</v>
      </c>
    </row>
    <row r="1010" spans="1:18">
      <c r="A1010" s="161">
        <v>7</v>
      </c>
      <c r="B1010" s="161">
        <v>20</v>
      </c>
      <c r="C1010" s="161">
        <v>35</v>
      </c>
      <c r="D1010" s="161" t="s">
        <v>3696</v>
      </c>
      <c r="E1010" s="161" t="s">
        <v>7807</v>
      </c>
      <c r="F1010" s="161" t="s">
        <v>3992</v>
      </c>
      <c r="G1010" s="161" t="s">
        <v>1521</v>
      </c>
      <c r="H1010" s="161" t="s">
        <v>325</v>
      </c>
      <c r="K1010" s="161">
        <v>1</v>
      </c>
      <c r="L1010" s="161" t="s">
        <v>6766</v>
      </c>
    </row>
    <row r="1011" spans="1:18">
      <c r="A1011" s="161">
        <v>7</v>
      </c>
      <c r="B1011" s="161">
        <v>20</v>
      </c>
      <c r="C1011" s="161">
        <v>36</v>
      </c>
      <c r="D1011" s="161" t="s">
        <v>10293</v>
      </c>
      <c r="E1011" s="161" t="s">
        <v>14884</v>
      </c>
      <c r="F1011" s="161" t="s">
        <v>3992</v>
      </c>
      <c r="G1011" s="161" t="s">
        <v>1521</v>
      </c>
      <c r="H1011" s="161" t="s">
        <v>10306</v>
      </c>
      <c r="K1011" s="161">
        <v>1</v>
      </c>
      <c r="L1011" s="161" t="s">
        <v>14885</v>
      </c>
    </row>
    <row r="1012" spans="1:18">
      <c r="A1012" s="161">
        <v>7</v>
      </c>
      <c r="B1012" s="161">
        <v>20</v>
      </c>
      <c r="C1012" s="161">
        <v>37</v>
      </c>
      <c r="D1012" s="161" t="s">
        <v>3696</v>
      </c>
      <c r="E1012" s="161" t="s">
        <v>3540</v>
      </c>
      <c r="F1012" s="161" t="s">
        <v>3992</v>
      </c>
      <c r="G1012" s="161" t="s">
        <v>1521</v>
      </c>
      <c r="H1012" s="161" t="s">
        <v>1536</v>
      </c>
      <c r="I1012" s="161" t="s">
        <v>1629</v>
      </c>
      <c r="K1012" s="161">
        <v>1</v>
      </c>
      <c r="L1012" s="161" t="s">
        <v>6452</v>
      </c>
      <c r="M1012" s="161" t="s">
        <v>6453</v>
      </c>
      <c r="N1012" s="161" t="s">
        <v>12</v>
      </c>
      <c r="O1012" s="161" t="s">
        <v>6454</v>
      </c>
      <c r="P1012" s="161" t="s">
        <v>11</v>
      </c>
      <c r="Q1012" s="161" t="s">
        <v>6455</v>
      </c>
      <c r="R1012" s="161" t="s">
        <v>364</v>
      </c>
    </row>
    <row r="1013" spans="1:18">
      <c r="A1013" s="161">
        <v>7</v>
      </c>
      <c r="B1013" s="161">
        <v>20</v>
      </c>
      <c r="C1013" s="161">
        <v>38</v>
      </c>
      <c r="D1013" s="161" t="s">
        <v>10293</v>
      </c>
      <c r="E1013" s="161" t="s">
        <v>14879</v>
      </c>
      <c r="F1013" s="161" t="s">
        <v>3992</v>
      </c>
      <c r="G1013" s="161" t="s">
        <v>1521</v>
      </c>
      <c r="H1013" s="161" t="s">
        <v>10300</v>
      </c>
      <c r="I1013" s="161" t="s">
        <v>1629</v>
      </c>
      <c r="K1013" s="161">
        <v>1</v>
      </c>
      <c r="L1013" s="161" t="s">
        <v>14880</v>
      </c>
      <c r="M1013" s="161" t="s">
        <v>14881</v>
      </c>
      <c r="N1013" s="161" t="s">
        <v>16015</v>
      </c>
      <c r="O1013" s="161" t="s">
        <v>14882</v>
      </c>
      <c r="P1013" s="161" t="s">
        <v>16017</v>
      </c>
      <c r="Q1013" s="161" t="s">
        <v>14883</v>
      </c>
      <c r="R1013" s="161" t="s">
        <v>16018</v>
      </c>
    </row>
    <row r="1014" spans="1:18">
      <c r="A1014" s="161">
        <v>7</v>
      </c>
      <c r="B1014" s="161">
        <v>20</v>
      </c>
      <c r="C1014" s="161">
        <v>39</v>
      </c>
      <c r="D1014" s="161" t="s">
        <v>3696</v>
      </c>
      <c r="E1014" s="161" t="s">
        <v>3103</v>
      </c>
      <c r="F1014" s="161" t="s">
        <v>3992</v>
      </c>
      <c r="G1014" s="161" t="s">
        <v>1521</v>
      </c>
      <c r="H1014" s="161" t="s">
        <v>116</v>
      </c>
      <c r="I1014" s="161" t="s">
        <v>1630</v>
      </c>
      <c r="K1014" s="161">
        <v>1</v>
      </c>
      <c r="L1014" s="161" t="s">
        <v>6456</v>
      </c>
    </row>
    <row r="1015" spans="1:18">
      <c r="A1015" s="161">
        <v>7</v>
      </c>
      <c r="B1015" s="161">
        <v>20</v>
      </c>
      <c r="C1015" s="161">
        <v>40</v>
      </c>
      <c r="D1015" s="161" t="s">
        <v>10293</v>
      </c>
      <c r="E1015" s="161" t="s">
        <v>14877</v>
      </c>
      <c r="F1015" s="161" t="s">
        <v>3992</v>
      </c>
      <c r="G1015" s="161" t="s">
        <v>1521</v>
      </c>
      <c r="H1015" s="161" t="s">
        <v>10297</v>
      </c>
      <c r="I1015" s="161" t="s">
        <v>1630</v>
      </c>
      <c r="K1015" s="161">
        <v>1</v>
      </c>
      <c r="L1015" s="161" t="s">
        <v>14878</v>
      </c>
    </row>
    <row r="1016" spans="1:18">
      <c r="A1016" s="161">
        <v>7</v>
      </c>
      <c r="B1016" s="161">
        <v>20</v>
      </c>
      <c r="C1016" s="161">
        <v>41</v>
      </c>
      <c r="D1016" s="161" t="s">
        <v>3696</v>
      </c>
      <c r="E1016" s="161" t="s">
        <v>3104</v>
      </c>
      <c r="F1016" s="161" t="s">
        <v>3992</v>
      </c>
      <c r="G1016" s="161" t="s">
        <v>1521</v>
      </c>
      <c r="H1016" s="161" t="s">
        <v>319</v>
      </c>
      <c r="K1016" s="161">
        <v>1</v>
      </c>
      <c r="L1016" s="161" t="s">
        <v>6457</v>
      </c>
    </row>
    <row r="1017" spans="1:18">
      <c r="A1017" s="161">
        <v>7</v>
      </c>
      <c r="B1017" s="161">
        <v>20</v>
      </c>
      <c r="C1017" s="161">
        <v>42</v>
      </c>
      <c r="D1017" s="161" t="s">
        <v>10293</v>
      </c>
      <c r="E1017" s="161" t="s">
        <v>14875</v>
      </c>
      <c r="F1017" s="161" t="s">
        <v>3992</v>
      </c>
      <c r="G1017" s="161" t="s">
        <v>1521</v>
      </c>
      <c r="H1017" s="161" t="s">
        <v>10167</v>
      </c>
      <c r="K1017" s="161">
        <v>1</v>
      </c>
      <c r="L1017" s="161" t="s">
        <v>14876</v>
      </c>
    </row>
    <row r="1018" spans="1:18">
      <c r="A1018" s="161">
        <v>7</v>
      </c>
      <c r="B1018" s="161">
        <v>21</v>
      </c>
      <c r="C1018" s="161">
        <v>1</v>
      </c>
      <c r="D1018" s="161" t="s">
        <v>3696</v>
      </c>
      <c r="E1018" s="161" t="s">
        <v>7808</v>
      </c>
      <c r="F1018" s="161" t="s">
        <v>3992</v>
      </c>
      <c r="G1018" s="161" t="s">
        <v>1521</v>
      </c>
      <c r="H1018" s="161" t="s">
        <v>1523</v>
      </c>
      <c r="I1018" s="161" t="s">
        <v>1631</v>
      </c>
      <c r="K1018" s="161">
        <v>1</v>
      </c>
      <c r="L1018" s="161" t="s">
        <v>4455</v>
      </c>
    </row>
    <row r="1019" spans="1:18">
      <c r="A1019" s="161">
        <v>7</v>
      </c>
      <c r="B1019" s="161">
        <v>21</v>
      </c>
      <c r="C1019" s="161">
        <v>2</v>
      </c>
      <c r="D1019" s="161" t="s">
        <v>10293</v>
      </c>
      <c r="E1019" s="161" t="s">
        <v>14873</v>
      </c>
      <c r="F1019" s="161" t="s">
        <v>3992</v>
      </c>
      <c r="G1019" s="161" t="s">
        <v>1521</v>
      </c>
      <c r="H1019" s="161" t="s">
        <v>10370</v>
      </c>
      <c r="I1019" s="161" t="s">
        <v>1630</v>
      </c>
      <c r="K1019" s="161">
        <v>1</v>
      </c>
      <c r="L1019" s="161" t="s">
        <v>14874</v>
      </c>
    </row>
    <row r="1020" spans="1:18">
      <c r="A1020" s="161">
        <v>7</v>
      </c>
      <c r="B1020" s="161">
        <v>21</v>
      </c>
      <c r="C1020" s="161">
        <v>3</v>
      </c>
      <c r="D1020" s="161" t="s">
        <v>3696</v>
      </c>
      <c r="E1020" s="161" t="s">
        <v>7809</v>
      </c>
      <c r="F1020" s="161" t="s">
        <v>3992</v>
      </c>
      <c r="G1020" s="161" t="s">
        <v>1521</v>
      </c>
      <c r="H1020" s="162" t="s">
        <v>322</v>
      </c>
      <c r="I1020" s="161" t="s">
        <v>1631</v>
      </c>
      <c r="K1020" s="161">
        <v>1</v>
      </c>
      <c r="L1020" s="161" t="s">
        <v>4456</v>
      </c>
    </row>
    <row r="1021" spans="1:18">
      <c r="A1021" s="161">
        <v>7</v>
      </c>
      <c r="B1021" s="161">
        <v>21</v>
      </c>
      <c r="C1021" s="161">
        <v>4</v>
      </c>
      <c r="D1021" s="161" t="s">
        <v>10293</v>
      </c>
      <c r="E1021" s="161" t="s">
        <v>14871</v>
      </c>
      <c r="F1021" s="161" t="s">
        <v>3992</v>
      </c>
      <c r="G1021" s="161" t="s">
        <v>1521</v>
      </c>
      <c r="H1021" s="162" t="s">
        <v>10367</v>
      </c>
      <c r="I1021" s="161" t="s">
        <v>1630</v>
      </c>
      <c r="K1021" s="161">
        <v>1</v>
      </c>
      <c r="L1021" s="161" t="s">
        <v>14872</v>
      </c>
    </row>
    <row r="1022" spans="1:18">
      <c r="A1022" s="161">
        <v>7</v>
      </c>
      <c r="B1022" s="161">
        <v>21</v>
      </c>
      <c r="C1022" s="161">
        <v>5</v>
      </c>
      <c r="D1022" s="161" t="s">
        <v>3696</v>
      </c>
      <c r="E1022" s="161" t="s">
        <v>7810</v>
      </c>
      <c r="F1022" s="161" t="s">
        <v>3992</v>
      </c>
      <c r="G1022" s="161" t="s">
        <v>1521</v>
      </c>
      <c r="H1022" s="161" t="s">
        <v>1526</v>
      </c>
      <c r="I1022" s="161" t="s">
        <v>1629</v>
      </c>
      <c r="K1022" s="161">
        <v>1</v>
      </c>
      <c r="L1022" s="161" t="s">
        <v>4457</v>
      </c>
      <c r="M1022" s="161" t="s">
        <v>4458</v>
      </c>
      <c r="N1022" s="161" t="s">
        <v>12</v>
      </c>
      <c r="O1022" s="161" t="s">
        <v>4459</v>
      </c>
      <c r="P1022" s="161" t="s">
        <v>11</v>
      </c>
      <c r="Q1022" s="161" t="s">
        <v>4460</v>
      </c>
      <c r="R1022" s="161" t="s">
        <v>364</v>
      </c>
    </row>
    <row r="1023" spans="1:18">
      <c r="A1023" s="161">
        <v>7</v>
      </c>
      <c r="B1023" s="161">
        <v>21</v>
      </c>
      <c r="C1023" s="161">
        <v>6</v>
      </c>
      <c r="D1023" s="161" t="s">
        <v>10293</v>
      </c>
      <c r="E1023" s="161" t="s">
        <v>14866</v>
      </c>
      <c r="F1023" s="161" t="s">
        <v>3992</v>
      </c>
      <c r="G1023" s="161" t="s">
        <v>1521</v>
      </c>
      <c r="H1023" s="161" t="s">
        <v>10361</v>
      </c>
      <c r="I1023" s="161" t="s">
        <v>1629</v>
      </c>
      <c r="K1023" s="161">
        <v>1</v>
      </c>
      <c r="L1023" s="161" t="s">
        <v>14867</v>
      </c>
      <c r="M1023" s="161" t="s">
        <v>14868</v>
      </c>
      <c r="N1023" s="161" t="s">
        <v>16015</v>
      </c>
      <c r="O1023" s="161" t="s">
        <v>14869</v>
      </c>
      <c r="P1023" s="161" t="s">
        <v>16017</v>
      </c>
      <c r="Q1023" s="161" t="s">
        <v>14870</v>
      </c>
      <c r="R1023" s="161" t="s">
        <v>16018</v>
      </c>
    </row>
    <row r="1024" spans="1:18">
      <c r="A1024" s="161">
        <v>7</v>
      </c>
      <c r="B1024" s="161">
        <v>21</v>
      </c>
      <c r="C1024" s="161">
        <v>7</v>
      </c>
      <c r="D1024" s="161" t="s">
        <v>3696</v>
      </c>
      <c r="E1024" s="161" t="s">
        <v>7811</v>
      </c>
      <c r="F1024" s="161" t="s">
        <v>3992</v>
      </c>
      <c r="G1024" s="161" t="s">
        <v>1521</v>
      </c>
      <c r="H1024" s="161" t="s">
        <v>66</v>
      </c>
      <c r="I1024" s="161" t="s">
        <v>1629</v>
      </c>
      <c r="K1024" s="161">
        <v>1</v>
      </c>
      <c r="L1024" s="161" t="s">
        <v>4461</v>
      </c>
      <c r="M1024" s="161" t="s">
        <v>4462</v>
      </c>
      <c r="N1024" s="161" t="s">
        <v>12</v>
      </c>
      <c r="O1024" s="161" t="s">
        <v>4463</v>
      </c>
      <c r="P1024" s="161" t="s">
        <v>11</v>
      </c>
      <c r="Q1024" s="161" t="s">
        <v>4464</v>
      </c>
      <c r="R1024" s="161" t="s">
        <v>364</v>
      </c>
    </row>
    <row r="1025" spans="1:18">
      <c r="A1025" s="161">
        <v>7</v>
      </c>
      <c r="B1025" s="161">
        <v>21</v>
      </c>
      <c r="C1025" s="161">
        <v>8</v>
      </c>
      <c r="D1025" s="161" t="s">
        <v>10293</v>
      </c>
      <c r="E1025" s="161" t="s">
        <v>14861</v>
      </c>
      <c r="F1025" s="161" t="s">
        <v>3992</v>
      </c>
      <c r="G1025" s="161" t="s">
        <v>1521</v>
      </c>
      <c r="H1025" s="161" t="s">
        <v>10355</v>
      </c>
      <c r="I1025" s="161" t="s">
        <v>1629</v>
      </c>
      <c r="K1025" s="161">
        <v>1</v>
      </c>
      <c r="L1025" s="161" t="s">
        <v>14862</v>
      </c>
      <c r="M1025" s="161" t="s">
        <v>14863</v>
      </c>
      <c r="N1025" s="161" t="s">
        <v>16015</v>
      </c>
      <c r="O1025" s="161" t="s">
        <v>14864</v>
      </c>
      <c r="P1025" s="161" t="s">
        <v>16017</v>
      </c>
      <c r="Q1025" s="161" t="s">
        <v>14865</v>
      </c>
      <c r="R1025" s="161" t="s">
        <v>16018</v>
      </c>
    </row>
    <row r="1026" spans="1:18">
      <c r="A1026" s="161">
        <v>7</v>
      </c>
      <c r="B1026" s="161">
        <v>21</v>
      </c>
      <c r="C1026" s="161">
        <v>9</v>
      </c>
      <c r="D1026" s="161" t="s">
        <v>3696</v>
      </c>
      <c r="E1026" s="161" t="s">
        <v>7812</v>
      </c>
      <c r="F1026" s="161" t="s">
        <v>3992</v>
      </c>
      <c r="G1026" s="161" t="s">
        <v>1521</v>
      </c>
      <c r="H1026" s="161" t="s">
        <v>336</v>
      </c>
      <c r="K1026" s="161">
        <v>1</v>
      </c>
      <c r="L1026" s="161" t="s">
        <v>4465</v>
      </c>
    </row>
    <row r="1027" spans="1:18">
      <c r="A1027" s="161">
        <v>7</v>
      </c>
      <c r="B1027" s="161">
        <v>21</v>
      </c>
      <c r="C1027" s="161">
        <v>10</v>
      </c>
      <c r="D1027" s="161" t="s">
        <v>10293</v>
      </c>
      <c r="E1027" s="161" t="s">
        <v>14859</v>
      </c>
      <c r="F1027" s="161" t="s">
        <v>3992</v>
      </c>
      <c r="G1027" s="161" t="s">
        <v>1521</v>
      </c>
      <c r="H1027" s="161" t="s">
        <v>10191</v>
      </c>
      <c r="K1027" s="161">
        <v>1</v>
      </c>
      <c r="L1027" s="161" t="s">
        <v>14860</v>
      </c>
    </row>
    <row r="1028" spans="1:18">
      <c r="A1028" s="161">
        <v>7</v>
      </c>
      <c r="B1028" s="161">
        <v>21</v>
      </c>
      <c r="C1028" s="161">
        <v>11</v>
      </c>
      <c r="D1028" s="161" t="s">
        <v>3696</v>
      </c>
      <c r="E1028" s="161" t="s">
        <v>7813</v>
      </c>
      <c r="F1028" s="161" t="s">
        <v>3992</v>
      </c>
      <c r="G1028" s="161" t="s">
        <v>1521</v>
      </c>
      <c r="H1028" s="161" t="s">
        <v>337</v>
      </c>
      <c r="I1028" s="161" t="s">
        <v>1628</v>
      </c>
      <c r="K1028" s="161">
        <v>1</v>
      </c>
      <c r="L1028" s="161" t="s">
        <v>4466</v>
      </c>
    </row>
    <row r="1029" spans="1:18">
      <c r="A1029" s="161">
        <v>7</v>
      </c>
      <c r="B1029" s="161">
        <v>21</v>
      </c>
      <c r="C1029" s="161">
        <v>12</v>
      </c>
      <c r="D1029" s="161" t="s">
        <v>10293</v>
      </c>
      <c r="E1029" s="161" t="s">
        <v>14857</v>
      </c>
      <c r="F1029" s="161" t="s">
        <v>3992</v>
      </c>
      <c r="G1029" s="161" t="s">
        <v>1521</v>
      </c>
      <c r="H1029" s="161" t="s">
        <v>10350</v>
      </c>
      <c r="I1029" s="161" t="s">
        <v>10137</v>
      </c>
      <c r="K1029" s="161">
        <v>1</v>
      </c>
      <c r="L1029" s="161" t="s">
        <v>14858</v>
      </c>
    </row>
    <row r="1030" spans="1:18">
      <c r="A1030" s="161">
        <v>7</v>
      </c>
      <c r="B1030" s="161">
        <v>21</v>
      </c>
      <c r="C1030" s="161">
        <v>13</v>
      </c>
      <c r="D1030" s="161" t="s">
        <v>3696</v>
      </c>
      <c r="E1030" s="161" t="s">
        <v>7814</v>
      </c>
      <c r="F1030" s="161" t="s">
        <v>3992</v>
      </c>
      <c r="G1030" s="161" t="s">
        <v>1521</v>
      </c>
      <c r="H1030" s="161" t="s">
        <v>1535</v>
      </c>
      <c r="I1030" s="161" t="s">
        <v>61</v>
      </c>
      <c r="K1030" s="161">
        <v>1</v>
      </c>
      <c r="L1030" s="161" t="s">
        <v>4467</v>
      </c>
    </row>
    <row r="1031" spans="1:18">
      <c r="A1031" s="161">
        <v>7</v>
      </c>
      <c r="B1031" s="161">
        <v>21</v>
      </c>
      <c r="C1031" s="161">
        <v>14</v>
      </c>
      <c r="D1031" s="161" t="s">
        <v>10293</v>
      </c>
      <c r="E1031" s="161" t="s">
        <v>14855</v>
      </c>
      <c r="F1031" s="161" t="s">
        <v>3992</v>
      </c>
      <c r="G1031" s="161" t="s">
        <v>1521</v>
      </c>
      <c r="H1031" s="161" t="s">
        <v>10347</v>
      </c>
      <c r="I1031" s="161" t="s">
        <v>10345</v>
      </c>
      <c r="K1031" s="161">
        <v>1</v>
      </c>
      <c r="L1031" s="161" t="s">
        <v>14856</v>
      </c>
    </row>
    <row r="1032" spans="1:18">
      <c r="A1032" s="161">
        <v>7</v>
      </c>
      <c r="B1032" s="161">
        <v>21</v>
      </c>
      <c r="C1032" s="161">
        <v>15</v>
      </c>
      <c r="D1032" s="161" t="s">
        <v>3696</v>
      </c>
      <c r="E1032" s="161" t="s">
        <v>7815</v>
      </c>
      <c r="F1032" s="161" t="s">
        <v>3992</v>
      </c>
      <c r="G1032" s="161" t="s">
        <v>1521</v>
      </c>
      <c r="H1032" s="161" t="s">
        <v>1529</v>
      </c>
      <c r="I1032" s="161" t="s">
        <v>15</v>
      </c>
      <c r="K1032" s="161">
        <v>1</v>
      </c>
      <c r="L1032" s="164" t="s">
        <v>7816</v>
      </c>
      <c r="M1032" s="164" t="s">
        <v>7817</v>
      </c>
    </row>
    <row r="1033" spans="1:18">
      <c r="A1033" s="161">
        <v>7</v>
      </c>
      <c r="B1033" s="161">
        <v>21</v>
      </c>
      <c r="C1033" s="161">
        <v>16</v>
      </c>
      <c r="D1033" s="161" t="s">
        <v>10293</v>
      </c>
      <c r="E1033" s="161" t="s">
        <v>14852</v>
      </c>
      <c r="F1033" s="161" t="s">
        <v>3992</v>
      </c>
      <c r="G1033" s="161" t="s">
        <v>1521</v>
      </c>
      <c r="H1033" s="161" t="s">
        <v>10342</v>
      </c>
      <c r="I1033" s="161" t="s">
        <v>15</v>
      </c>
      <c r="K1033" s="161">
        <v>1</v>
      </c>
      <c r="L1033" s="164" t="s">
        <v>14853</v>
      </c>
      <c r="M1033" s="164" t="s">
        <v>14854</v>
      </c>
    </row>
    <row r="1034" spans="1:18">
      <c r="A1034" s="161">
        <v>7</v>
      </c>
      <c r="B1034" s="161">
        <v>21</v>
      </c>
      <c r="C1034" s="161">
        <v>17</v>
      </c>
      <c r="D1034" s="161" t="s">
        <v>3696</v>
      </c>
      <c r="E1034" s="161" t="s">
        <v>7818</v>
      </c>
      <c r="F1034" s="161" t="s">
        <v>3992</v>
      </c>
      <c r="G1034" s="161" t="s">
        <v>1521</v>
      </c>
      <c r="H1034" s="161" t="s">
        <v>1530</v>
      </c>
      <c r="K1034" s="161">
        <v>1</v>
      </c>
      <c r="L1034" s="164" t="s">
        <v>7819</v>
      </c>
    </row>
    <row r="1035" spans="1:18">
      <c r="A1035" s="161">
        <v>7</v>
      </c>
      <c r="B1035" s="161">
        <v>21</v>
      </c>
      <c r="C1035" s="161">
        <v>18</v>
      </c>
      <c r="D1035" s="161" t="s">
        <v>10293</v>
      </c>
      <c r="E1035" s="161" t="s">
        <v>14850</v>
      </c>
      <c r="F1035" s="161" t="s">
        <v>3992</v>
      </c>
      <c r="G1035" s="161" t="s">
        <v>1521</v>
      </c>
      <c r="H1035" s="161" t="s">
        <v>10339</v>
      </c>
      <c r="K1035" s="161">
        <v>1</v>
      </c>
      <c r="L1035" s="164" t="s">
        <v>14851</v>
      </c>
    </row>
    <row r="1036" spans="1:18">
      <c r="A1036" s="161">
        <v>7</v>
      </c>
      <c r="B1036" s="161">
        <v>21</v>
      </c>
      <c r="C1036" s="161">
        <v>19</v>
      </c>
      <c r="D1036" s="161" t="s">
        <v>3696</v>
      </c>
      <c r="E1036" s="161" t="s">
        <v>7820</v>
      </c>
      <c r="F1036" s="161" t="s">
        <v>3992</v>
      </c>
      <c r="G1036" s="161" t="s">
        <v>1521</v>
      </c>
      <c r="H1036" s="161" t="s">
        <v>1531</v>
      </c>
      <c r="K1036" s="161">
        <v>1</v>
      </c>
      <c r="L1036" s="164" t="s">
        <v>7821</v>
      </c>
    </row>
    <row r="1037" spans="1:18">
      <c r="A1037" s="161">
        <v>7</v>
      </c>
      <c r="B1037" s="161">
        <v>21</v>
      </c>
      <c r="C1037" s="161">
        <v>20</v>
      </c>
      <c r="D1037" s="161" t="s">
        <v>10293</v>
      </c>
      <c r="E1037" s="161" t="s">
        <v>14848</v>
      </c>
      <c r="F1037" s="161" t="s">
        <v>3992</v>
      </c>
      <c r="G1037" s="161" t="s">
        <v>1521</v>
      </c>
      <c r="H1037" s="161" t="s">
        <v>10336</v>
      </c>
      <c r="K1037" s="161">
        <v>1</v>
      </c>
      <c r="L1037" s="164" t="s">
        <v>14849</v>
      </c>
    </row>
    <row r="1038" spans="1:18">
      <c r="A1038" s="161">
        <v>7</v>
      </c>
      <c r="B1038" s="161">
        <v>21</v>
      </c>
      <c r="C1038" s="161">
        <v>21</v>
      </c>
      <c r="D1038" s="161" t="s">
        <v>3696</v>
      </c>
      <c r="E1038" s="161" t="s">
        <v>7822</v>
      </c>
      <c r="F1038" s="161" t="s">
        <v>3992</v>
      </c>
      <c r="G1038" s="161" t="s">
        <v>1521</v>
      </c>
      <c r="H1038" s="161" t="s">
        <v>1532</v>
      </c>
      <c r="K1038" s="161">
        <v>1</v>
      </c>
      <c r="L1038" s="164" t="s">
        <v>7823</v>
      </c>
    </row>
    <row r="1039" spans="1:18">
      <c r="A1039" s="161">
        <v>7</v>
      </c>
      <c r="B1039" s="161">
        <v>21</v>
      </c>
      <c r="C1039" s="161">
        <v>22</v>
      </c>
      <c r="D1039" s="161" t="s">
        <v>10293</v>
      </c>
      <c r="E1039" s="161" t="s">
        <v>14846</v>
      </c>
      <c r="F1039" s="161" t="s">
        <v>3992</v>
      </c>
      <c r="G1039" s="161" t="s">
        <v>1521</v>
      </c>
      <c r="H1039" s="161" t="s">
        <v>10333</v>
      </c>
      <c r="K1039" s="161">
        <v>1</v>
      </c>
      <c r="L1039" s="164" t="s">
        <v>14847</v>
      </c>
    </row>
    <row r="1040" spans="1:18">
      <c r="A1040" s="161">
        <v>7</v>
      </c>
      <c r="B1040" s="161">
        <v>21</v>
      </c>
      <c r="C1040" s="161">
        <v>23</v>
      </c>
      <c r="D1040" s="161" t="s">
        <v>3696</v>
      </c>
      <c r="E1040" s="161" t="s">
        <v>7824</v>
      </c>
      <c r="F1040" s="161" t="s">
        <v>3992</v>
      </c>
      <c r="G1040" s="161" t="s">
        <v>1521</v>
      </c>
      <c r="H1040" s="161" t="s">
        <v>1533</v>
      </c>
      <c r="K1040" s="161">
        <v>1</v>
      </c>
      <c r="L1040" s="164" t="s">
        <v>7825</v>
      </c>
    </row>
    <row r="1041" spans="1:18">
      <c r="A1041" s="161">
        <v>7</v>
      </c>
      <c r="B1041" s="161">
        <v>21</v>
      </c>
      <c r="C1041" s="161">
        <v>24</v>
      </c>
      <c r="D1041" s="161" t="s">
        <v>10293</v>
      </c>
      <c r="E1041" s="161" t="s">
        <v>14844</v>
      </c>
      <c r="F1041" s="161" t="s">
        <v>3992</v>
      </c>
      <c r="G1041" s="161" t="s">
        <v>1521</v>
      </c>
      <c r="H1041" s="161" t="s">
        <v>10330</v>
      </c>
      <c r="K1041" s="161">
        <v>1</v>
      </c>
      <c r="L1041" s="164" t="s">
        <v>14845</v>
      </c>
    </row>
    <row r="1042" spans="1:18">
      <c r="A1042" s="161">
        <v>7</v>
      </c>
      <c r="B1042" s="161">
        <v>21</v>
      </c>
      <c r="C1042" s="161">
        <v>25</v>
      </c>
      <c r="D1042" s="161" t="s">
        <v>3696</v>
      </c>
      <c r="E1042" s="161" t="s">
        <v>7826</v>
      </c>
      <c r="F1042" s="161" t="s">
        <v>3992</v>
      </c>
      <c r="G1042" s="161" t="s">
        <v>1521</v>
      </c>
      <c r="H1042" s="161" t="s">
        <v>1534</v>
      </c>
      <c r="K1042" s="161">
        <v>1</v>
      </c>
      <c r="L1042" s="164" t="s">
        <v>7827</v>
      </c>
    </row>
    <row r="1043" spans="1:18">
      <c r="A1043" s="161">
        <v>7</v>
      </c>
      <c r="B1043" s="161">
        <v>21</v>
      </c>
      <c r="C1043" s="161">
        <v>26</v>
      </c>
      <c r="D1043" s="161" t="s">
        <v>10293</v>
      </c>
      <c r="E1043" s="161" t="s">
        <v>14842</v>
      </c>
      <c r="F1043" s="161" t="s">
        <v>3992</v>
      </c>
      <c r="G1043" s="161" t="s">
        <v>1521</v>
      </c>
      <c r="H1043" s="161" t="s">
        <v>10327</v>
      </c>
      <c r="K1043" s="161">
        <v>1</v>
      </c>
      <c r="L1043" s="164" t="s">
        <v>14843</v>
      </c>
    </row>
    <row r="1044" spans="1:18">
      <c r="A1044" s="161">
        <v>7</v>
      </c>
      <c r="B1044" s="161">
        <v>21</v>
      </c>
      <c r="C1044" s="161">
        <v>27</v>
      </c>
      <c r="D1044" s="161" t="s">
        <v>3696</v>
      </c>
      <c r="E1044" s="161" t="s">
        <v>7828</v>
      </c>
      <c r="F1044" s="161" t="s">
        <v>3992</v>
      </c>
      <c r="G1044" s="161" t="s">
        <v>1521</v>
      </c>
      <c r="H1044" s="162" t="s">
        <v>326</v>
      </c>
      <c r="I1044" s="161" t="s">
        <v>1629</v>
      </c>
      <c r="K1044" s="161">
        <v>1</v>
      </c>
      <c r="L1044" s="161" t="s">
        <v>4468</v>
      </c>
      <c r="M1044" s="161" t="s">
        <v>4469</v>
      </c>
      <c r="N1044" s="161" t="s">
        <v>12</v>
      </c>
      <c r="O1044" s="161" t="s">
        <v>4470</v>
      </c>
      <c r="P1044" s="161" t="s">
        <v>11</v>
      </c>
      <c r="Q1044" s="161" t="s">
        <v>4471</v>
      </c>
      <c r="R1044" s="161" t="s">
        <v>364</v>
      </c>
    </row>
    <row r="1045" spans="1:18">
      <c r="A1045" s="161">
        <v>7</v>
      </c>
      <c r="B1045" s="161">
        <v>21</v>
      </c>
      <c r="C1045" s="161">
        <v>28</v>
      </c>
      <c r="D1045" s="161" t="s">
        <v>10293</v>
      </c>
      <c r="E1045" s="161" t="s">
        <v>14837</v>
      </c>
      <c r="F1045" s="161" t="s">
        <v>3992</v>
      </c>
      <c r="G1045" s="161" t="s">
        <v>1521</v>
      </c>
      <c r="H1045" s="162" t="s">
        <v>10321</v>
      </c>
      <c r="I1045" s="161" t="s">
        <v>1629</v>
      </c>
      <c r="K1045" s="161">
        <v>1</v>
      </c>
      <c r="L1045" s="161" t="s">
        <v>14838</v>
      </c>
      <c r="M1045" s="161" t="s">
        <v>14839</v>
      </c>
      <c r="N1045" s="161" t="s">
        <v>16015</v>
      </c>
      <c r="O1045" s="161" t="s">
        <v>14840</v>
      </c>
      <c r="P1045" s="161" t="s">
        <v>16017</v>
      </c>
      <c r="Q1045" s="161" t="s">
        <v>14841</v>
      </c>
      <c r="R1045" s="161" t="s">
        <v>16018</v>
      </c>
    </row>
    <row r="1046" spans="1:18">
      <c r="A1046" s="161">
        <v>7</v>
      </c>
      <c r="B1046" s="161">
        <v>21</v>
      </c>
      <c r="C1046" s="161">
        <v>29</v>
      </c>
      <c r="D1046" s="161" t="s">
        <v>3696</v>
      </c>
      <c r="E1046" s="161" t="s">
        <v>7829</v>
      </c>
      <c r="F1046" s="161" t="s">
        <v>3992</v>
      </c>
      <c r="G1046" s="161" t="s">
        <v>1521</v>
      </c>
      <c r="H1046" s="161" t="s">
        <v>1524</v>
      </c>
      <c r="I1046" s="161" t="s">
        <v>3991</v>
      </c>
      <c r="K1046" s="161">
        <v>1</v>
      </c>
      <c r="L1046" s="161" t="s">
        <v>4472</v>
      </c>
      <c r="M1046" s="161" t="s">
        <v>4473</v>
      </c>
      <c r="N1046" s="161" t="s">
        <v>388</v>
      </c>
      <c r="O1046" s="161" t="s">
        <v>4474</v>
      </c>
    </row>
    <row r="1047" spans="1:18">
      <c r="A1047" s="161">
        <v>7</v>
      </c>
      <c r="B1047" s="161">
        <v>21</v>
      </c>
      <c r="C1047" s="161">
        <v>30</v>
      </c>
      <c r="D1047" s="161" t="s">
        <v>10293</v>
      </c>
      <c r="E1047" s="161" t="s">
        <v>14833</v>
      </c>
      <c r="F1047" s="161" t="s">
        <v>3992</v>
      </c>
      <c r="G1047" s="161" t="s">
        <v>1521</v>
      </c>
      <c r="H1047" s="161" t="s">
        <v>10316</v>
      </c>
      <c r="I1047" s="161" t="s">
        <v>10314</v>
      </c>
      <c r="K1047" s="161">
        <v>1</v>
      </c>
      <c r="L1047" s="161" t="s">
        <v>14834</v>
      </c>
      <c r="M1047" s="161" t="s">
        <v>14835</v>
      </c>
      <c r="N1047" s="161" t="s">
        <v>16016</v>
      </c>
      <c r="O1047" s="161" t="s">
        <v>14836</v>
      </c>
    </row>
    <row r="1048" spans="1:18">
      <c r="A1048" s="161">
        <v>7</v>
      </c>
      <c r="B1048" s="161">
        <v>21</v>
      </c>
      <c r="C1048" s="161">
        <v>31</v>
      </c>
      <c r="D1048" s="161" t="s">
        <v>3696</v>
      </c>
      <c r="E1048" s="161" t="s">
        <v>7830</v>
      </c>
      <c r="F1048" s="161" t="s">
        <v>3992</v>
      </c>
      <c r="G1048" s="161" t="s">
        <v>1521</v>
      </c>
      <c r="H1048" s="161" t="s">
        <v>323</v>
      </c>
      <c r="K1048" s="161">
        <v>1</v>
      </c>
      <c r="L1048" s="161" t="s">
        <v>6767</v>
      </c>
    </row>
    <row r="1049" spans="1:18">
      <c r="A1049" s="161">
        <v>7</v>
      </c>
      <c r="B1049" s="161">
        <v>21</v>
      </c>
      <c r="C1049" s="161">
        <v>32</v>
      </c>
      <c r="D1049" s="161" t="s">
        <v>10293</v>
      </c>
      <c r="E1049" s="161" t="s">
        <v>14831</v>
      </c>
      <c r="F1049" s="161" t="s">
        <v>3992</v>
      </c>
      <c r="G1049" s="161" t="s">
        <v>1521</v>
      </c>
      <c r="H1049" s="161" t="s">
        <v>10312</v>
      </c>
      <c r="K1049" s="161">
        <v>1</v>
      </c>
      <c r="L1049" s="161" t="s">
        <v>14832</v>
      </c>
    </row>
    <row r="1050" spans="1:18">
      <c r="A1050" s="161">
        <v>7</v>
      </c>
      <c r="B1050" s="161">
        <v>21</v>
      </c>
      <c r="C1050" s="161">
        <v>33</v>
      </c>
      <c r="D1050" s="161" t="s">
        <v>3696</v>
      </c>
      <c r="E1050" s="161" t="s">
        <v>7831</v>
      </c>
      <c r="F1050" s="161" t="s">
        <v>3992</v>
      </c>
      <c r="G1050" s="161" t="s">
        <v>1521</v>
      </c>
      <c r="H1050" s="161" t="s">
        <v>324</v>
      </c>
      <c r="K1050" s="161">
        <v>1</v>
      </c>
      <c r="L1050" s="161" t="s">
        <v>6768</v>
      </c>
    </row>
    <row r="1051" spans="1:18">
      <c r="A1051" s="161">
        <v>7</v>
      </c>
      <c r="B1051" s="161">
        <v>21</v>
      </c>
      <c r="C1051" s="161">
        <v>34</v>
      </c>
      <c r="D1051" s="161" t="s">
        <v>10293</v>
      </c>
      <c r="E1051" s="161" t="s">
        <v>14829</v>
      </c>
      <c r="F1051" s="161" t="s">
        <v>3992</v>
      </c>
      <c r="G1051" s="161" t="s">
        <v>1521</v>
      </c>
      <c r="H1051" s="161" t="s">
        <v>10309</v>
      </c>
      <c r="K1051" s="161">
        <v>1</v>
      </c>
      <c r="L1051" s="161" t="s">
        <v>14830</v>
      </c>
    </row>
    <row r="1052" spans="1:18">
      <c r="A1052" s="161">
        <v>7</v>
      </c>
      <c r="B1052" s="161">
        <v>21</v>
      </c>
      <c r="C1052" s="161">
        <v>35</v>
      </c>
      <c r="D1052" s="161" t="s">
        <v>3696</v>
      </c>
      <c r="E1052" s="161" t="s">
        <v>7832</v>
      </c>
      <c r="F1052" s="161" t="s">
        <v>3992</v>
      </c>
      <c r="G1052" s="161" t="s">
        <v>1521</v>
      </c>
      <c r="H1052" s="161" t="s">
        <v>325</v>
      </c>
      <c r="K1052" s="161">
        <v>1</v>
      </c>
      <c r="L1052" s="161" t="s">
        <v>6769</v>
      </c>
    </row>
    <row r="1053" spans="1:18">
      <c r="A1053" s="161">
        <v>7</v>
      </c>
      <c r="B1053" s="161">
        <v>21</v>
      </c>
      <c r="C1053" s="161">
        <v>36</v>
      </c>
      <c r="D1053" s="161" t="s">
        <v>10293</v>
      </c>
      <c r="E1053" s="161" t="s">
        <v>14827</v>
      </c>
      <c r="F1053" s="161" t="s">
        <v>3992</v>
      </c>
      <c r="G1053" s="161" t="s">
        <v>1521</v>
      </c>
      <c r="H1053" s="161" t="s">
        <v>10306</v>
      </c>
      <c r="K1053" s="161">
        <v>1</v>
      </c>
      <c r="L1053" s="161" t="s">
        <v>14828</v>
      </c>
    </row>
    <row r="1054" spans="1:18">
      <c r="A1054" s="161">
        <v>7</v>
      </c>
      <c r="B1054" s="161">
        <v>21</v>
      </c>
      <c r="C1054" s="161">
        <v>37</v>
      </c>
      <c r="D1054" s="161" t="s">
        <v>3696</v>
      </c>
      <c r="E1054" s="161" t="s">
        <v>7833</v>
      </c>
      <c r="F1054" s="161" t="s">
        <v>3992</v>
      </c>
      <c r="G1054" s="161" t="s">
        <v>1521</v>
      </c>
      <c r="H1054" s="161" t="s">
        <v>1536</v>
      </c>
      <c r="I1054" s="161" t="s">
        <v>1629</v>
      </c>
      <c r="K1054" s="161">
        <v>1</v>
      </c>
      <c r="L1054" s="161" t="s">
        <v>4475</v>
      </c>
      <c r="M1054" s="161" t="s">
        <v>4476</v>
      </c>
      <c r="N1054" s="161" t="s">
        <v>12</v>
      </c>
      <c r="O1054" s="161" t="s">
        <v>4477</v>
      </c>
      <c r="P1054" s="161" t="s">
        <v>11</v>
      </c>
      <c r="Q1054" s="161" t="s">
        <v>4478</v>
      </c>
      <c r="R1054" s="161" t="s">
        <v>364</v>
      </c>
    </row>
    <row r="1055" spans="1:18">
      <c r="A1055" s="161">
        <v>7</v>
      </c>
      <c r="B1055" s="161">
        <v>21</v>
      </c>
      <c r="C1055" s="161">
        <v>38</v>
      </c>
      <c r="D1055" s="161" t="s">
        <v>10293</v>
      </c>
      <c r="E1055" s="161" t="s">
        <v>14822</v>
      </c>
      <c r="F1055" s="161" t="s">
        <v>3992</v>
      </c>
      <c r="G1055" s="161" t="s">
        <v>1521</v>
      </c>
      <c r="H1055" s="161" t="s">
        <v>10300</v>
      </c>
      <c r="I1055" s="161" t="s">
        <v>1629</v>
      </c>
      <c r="K1055" s="161">
        <v>1</v>
      </c>
      <c r="L1055" s="161" t="s">
        <v>14823</v>
      </c>
      <c r="M1055" s="161" t="s">
        <v>14824</v>
      </c>
      <c r="N1055" s="161" t="s">
        <v>16015</v>
      </c>
      <c r="O1055" s="161" t="s">
        <v>14825</v>
      </c>
      <c r="P1055" s="161" t="s">
        <v>16017</v>
      </c>
      <c r="Q1055" s="161" t="s">
        <v>14826</v>
      </c>
      <c r="R1055" s="161" t="s">
        <v>16018</v>
      </c>
    </row>
    <row r="1056" spans="1:18">
      <c r="A1056" s="161">
        <v>7</v>
      </c>
      <c r="B1056" s="161">
        <v>21</v>
      </c>
      <c r="C1056" s="161">
        <v>39</v>
      </c>
      <c r="D1056" s="161" t="s">
        <v>3696</v>
      </c>
      <c r="E1056" s="161" t="s">
        <v>7834</v>
      </c>
      <c r="F1056" s="161" t="s">
        <v>3992</v>
      </c>
      <c r="G1056" s="161" t="s">
        <v>1521</v>
      </c>
      <c r="H1056" s="161" t="s">
        <v>116</v>
      </c>
      <c r="I1056" s="161" t="s">
        <v>1631</v>
      </c>
      <c r="K1056" s="161">
        <v>1</v>
      </c>
      <c r="L1056" s="161" t="s">
        <v>4479</v>
      </c>
    </row>
    <row r="1057" spans="1:18">
      <c r="A1057" s="161">
        <v>7</v>
      </c>
      <c r="B1057" s="161">
        <v>21</v>
      </c>
      <c r="C1057" s="161">
        <v>40</v>
      </c>
      <c r="D1057" s="161" t="s">
        <v>10293</v>
      </c>
      <c r="E1057" s="161" t="s">
        <v>14820</v>
      </c>
      <c r="F1057" s="161" t="s">
        <v>3992</v>
      </c>
      <c r="G1057" s="161" t="s">
        <v>1521</v>
      </c>
      <c r="H1057" s="161" t="s">
        <v>10297</v>
      </c>
      <c r="I1057" s="161" t="s">
        <v>1630</v>
      </c>
      <c r="K1057" s="161">
        <v>1</v>
      </c>
      <c r="L1057" s="161" t="s">
        <v>14821</v>
      </c>
    </row>
    <row r="1058" spans="1:18">
      <c r="A1058" s="161">
        <v>7</v>
      </c>
      <c r="B1058" s="161">
        <v>21</v>
      </c>
      <c r="C1058" s="161">
        <v>41</v>
      </c>
      <c r="D1058" s="161" t="s">
        <v>3696</v>
      </c>
      <c r="E1058" s="161" t="s">
        <v>7835</v>
      </c>
      <c r="F1058" s="161" t="s">
        <v>3992</v>
      </c>
      <c r="G1058" s="161" t="s">
        <v>1521</v>
      </c>
      <c r="H1058" s="161" t="s">
        <v>319</v>
      </c>
      <c r="K1058" s="161">
        <v>1</v>
      </c>
      <c r="L1058" s="161" t="s">
        <v>4480</v>
      </c>
    </row>
    <row r="1059" spans="1:18">
      <c r="A1059" s="161">
        <v>7</v>
      </c>
      <c r="B1059" s="161">
        <v>21</v>
      </c>
      <c r="C1059" s="161">
        <v>42</v>
      </c>
      <c r="D1059" s="161" t="s">
        <v>10293</v>
      </c>
      <c r="E1059" s="161" t="s">
        <v>14818</v>
      </c>
      <c r="F1059" s="161" t="s">
        <v>3992</v>
      </c>
      <c r="G1059" s="161" t="s">
        <v>1521</v>
      </c>
      <c r="H1059" s="161" t="s">
        <v>10167</v>
      </c>
      <c r="K1059" s="161">
        <v>1</v>
      </c>
      <c r="L1059" s="161" t="s">
        <v>14819</v>
      </c>
    </row>
    <row r="1060" spans="1:18">
      <c r="A1060" s="161">
        <v>7</v>
      </c>
      <c r="B1060" s="161">
        <v>22</v>
      </c>
      <c r="C1060" s="161">
        <v>1</v>
      </c>
      <c r="D1060" s="161" t="s">
        <v>3696</v>
      </c>
      <c r="E1060" s="161" t="s">
        <v>7836</v>
      </c>
      <c r="F1060" s="161" t="s">
        <v>3992</v>
      </c>
      <c r="G1060" s="161" t="s">
        <v>1521</v>
      </c>
      <c r="H1060" s="161" t="s">
        <v>1523</v>
      </c>
      <c r="I1060" s="161" t="s">
        <v>1631</v>
      </c>
      <c r="K1060" s="161">
        <v>1</v>
      </c>
      <c r="L1060" s="164" t="s">
        <v>7837</v>
      </c>
    </row>
    <row r="1061" spans="1:18">
      <c r="A1061" s="161">
        <v>7</v>
      </c>
      <c r="B1061" s="161">
        <v>22</v>
      </c>
      <c r="C1061" s="161">
        <v>2</v>
      </c>
      <c r="D1061" s="161" t="s">
        <v>10293</v>
      </c>
      <c r="E1061" s="161" t="s">
        <v>14816</v>
      </c>
      <c r="F1061" s="161" t="s">
        <v>3992</v>
      </c>
      <c r="G1061" s="161" t="s">
        <v>1521</v>
      </c>
      <c r="H1061" s="161" t="s">
        <v>10370</v>
      </c>
      <c r="I1061" s="161" t="s">
        <v>1630</v>
      </c>
      <c r="K1061" s="161">
        <v>1</v>
      </c>
      <c r="L1061" s="164" t="s">
        <v>14817</v>
      </c>
    </row>
    <row r="1062" spans="1:18">
      <c r="A1062" s="161">
        <v>7</v>
      </c>
      <c r="B1062" s="161">
        <v>22</v>
      </c>
      <c r="C1062" s="161">
        <v>3</v>
      </c>
      <c r="D1062" s="161" t="s">
        <v>3696</v>
      </c>
      <c r="E1062" s="161" t="s">
        <v>7838</v>
      </c>
      <c r="F1062" s="161" t="s">
        <v>3992</v>
      </c>
      <c r="G1062" s="161" t="s">
        <v>1521</v>
      </c>
      <c r="H1062" s="162" t="s">
        <v>322</v>
      </c>
      <c r="I1062" s="161" t="s">
        <v>1631</v>
      </c>
      <c r="K1062" s="161">
        <v>1</v>
      </c>
      <c r="L1062" s="161" t="s">
        <v>4658</v>
      </c>
    </row>
    <row r="1063" spans="1:18">
      <c r="A1063" s="161">
        <v>7</v>
      </c>
      <c r="B1063" s="161">
        <v>22</v>
      </c>
      <c r="C1063" s="161">
        <v>4</v>
      </c>
      <c r="D1063" s="161" t="s">
        <v>10293</v>
      </c>
      <c r="E1063" s="161" t="s">
        <v>14814</v>
      </c>
      <c r="F1063" s="161" t="s">
        <v>3992</v>
      </c>
      <c r="G1063" s="161" t="s">
        <v>1521</v>
      </c>
      <c r="H1063" s="162" t="s">
        <v>10367</v>
      </c>
      <c r="I1063" s="161" t="s">
        <v>1630</v>
      </c>
      <c r="K1063" s="161">
        <v>1</v>
      </c>
      <c r="L1063" s="161" t="s">
        <v>14815</v>
      </c>
    </row>
    <row r="1064" spans="1:18">
      <c r="A1064" s="161">
        <v>7</v>
      </c>
      <c r="B1064" s="161">
        <v>22</v>
      </c>
      <c r="C1064" s="161">
        <v>5</v>
      </c>
      <c r="D1064" s="161" t="s">
        <v>3696</v>
      </c>
      <c r="E1064" s="161" t="s">
        <v>7839</v>
      </c>
      <c r="F1064" s="161" t="s">
        <v>3992</v>
      </c>
      <c r="G1064" s="161" t="s">
        <v>1521</v>
      </c>
      <c r="H1064" s="161" t="s">
        <v>1526</v>
      </c>
      <c r="I1064" s="161" t="s">
        <v>1629</v>
      </c>
      <c r="K1064" s="161">
        <v>1</v>
      </c>
      <c r="L1064" s="161" t="s">
        <v>4659</v>
      </c>
      <c r="M1064" s="161" t="s">
        <v>4660</v>
      </c>
      <c r="N1064" s="161" t="s">
        <v>12</v>
      </c>
      <c r="O1064" s="161" t="s">
        <v>4661</v>
      </c>
      <c r="P1064" s="161" t="s">
        <v>11</v>
      </c>
      <c r="Q1064" s="161" t="s">
        <v>4662</v>
      </c>
      <c r="R1064" s="161" t="s">
        <v>364</v>
      </c>
    </row>
    <row r="1065" spans="1:18">
      <c r="A1065" s="161">
        <v>7</v>
      </c>
      <c r="B1065" s="161">
        <v>22</v>
      </c>
      <c r="C1065" s="161">
        <v>6</v>
      </c>
      <c r="D1065" s="161" t="s">
        <v>10293</v>
      </c>
      <c r="E1065" s="161" t="s">
        <v>14809</v>
      </c>
      <c r="F1065" s="161" t="s">
        <v>3992</v>
      </c>
      <c r="G1065" s="161" t="s">
        <v>1521</v>
      </c>
      <c r="H1065" s="161" t="s">
        <v>10361</v>
      </c>
      <c r="I1065" s="161" t="s">
        <v>1629</v>
      </c>
      <c r="K1065" s="161">
        <v>1</v>
      </c>
      <c r="L1065" s="161" t="s">
        <v>14810</v>
      </c>
      <c r="M1065" s="161" t="s">
        <v>14811</v>
      </c>
      <c r="N1065" s="161" t="s">
        <v>16015</v>
      </c>
      <c r="O1065" s="161" t="s">
        <v>14812</v>
      </c>
      <c r="P1065" s="161" t="s">
        <v>16017</v>
      </c>
      <c r="Q1065" s="161" t="s">
        <v>14813</v>
      </c>
      <c r="R1065" s="161" t="s">
        <v>16018</v>
      </c>
    </row>
    <row r="1066" spans="1:18">
      <c r="A1066" s="161">
        <v>7</v>
      </c>
      <c r="B1066" s="161">
        <v>22</v>
      </c>
      <c r="C1066" s="161">
        <v>7</v>
      </c>
      <c r="D1066" s="161" t="s">
        <v>3696</v>
      </c>
      <c r="E1066" s="161" t="s">
        <v>7840</v>
      </c>
      <c r="F1066" s="161" t="s">
        <v>3992</v>
      </c>
      <c r="G1066" s="161" t="s">
        <v>1521</v>
      </c>
      <c r="H1066" s="161" t="s">
        <v>66</v>
      </c>
      <c r="I1066" s="161" t="s">
        <v>1629</v>
      </c>
      <c r="K1066" s="161">
        <v>1</v>
      </c>
      <c r="L1066" s="161" t="s">
        <v>4663</v>
      </c>
      <c r="M1066" s="161" t="s">
        <v>4664</v>
      </c>
      <c r="N1066" s="161" t="s">
        <v>12</v>
      </c>
      <c r="O1066" s="161" t="s">
        <v>4665</v>
      </c>
      <c r="P1066" s="161" t="s">
        <v>11</v>
      </c>
      <c r="Q1066" s="161" t="s">
        <v>4666</v>
      </c>
      <c r="R1066" s="161" t="s">
        <v>364</v>
      </c>
    </row>
    <row r="1067" spans="1:18">
      <c r="A1067" s="161">
        <v>7</v>
      </c>
      <c r="B1067" s="161">
        <v>22</v>
      </c>
      <c r="C1067" s="161">
        <v>8</v>
      </c>
      <c r="D1067" s="161" t="s">
        <v>10293</v>
      </c>
      <c r="E1067" s="161" t="s">
        <v>14804</v>
      </c>
      <c r="F1067" s="161" t="s">
        <v>3992</v>
      </c>
      <c r="G1067" s="161" t="s">
        <v>1521</v>
      </c>
      <c r="H1067" s="161" t="s">
        <v>10355</v>
      </c>
      <c r="I1067" s="161" t="s">
        <v>1629</v>
      </c>
      <c r="K1067" s="161">
        <v>1</v>
      </c>
      <c r="L1067" s="161" t="s">
        <v>14805</v>
      </c>
      <c r="M1067" s="161" t="s">
        <v>14806</v>
      </c>
      <c r="N1067" s="161" t="s">
        <v>16015</v>
      </c>
      <c r="O1067" s="161" t="s">
        <v>14807</v>
      </c>
      <c r="P1067" s="161" t="s">
        <v>16017</v>
      </c>
      <c r="Q1067" s="161" t="s">
        <v>14808</v>
      </c>
      <c r="R1067" s="161" t="s">
        <v>16018</v>
      </c>
    </row>
    <row r="1068" spans="1:18">
      <c r="A1068" s="161">
        <v>7</v>
      </c>
      <c r="B1068" s="161">
        <v>22</v>
      </c>
      <c r="C1068" s="161">
        <v>9</v>
      </c>
      <c r="D1068" s="161" t="s">
        <v>3696</v>
      </c>
      <c r="E1068" s="161" t="s">
        <v>7841</v>
      </c>
      <c r="F1068" s="161" t="s">
        <v>3992</v>
      </c>
      <c r="G1068" s="161" t="s">
        <v>1521</v>
      </c>
      <c r="H1068" s="161" t="s">
        <v>336</v>
      </c>
      <c r="K1068" s="161">
        <v>1</v>
      </c>
      <c r="L1068" s="161" t="s">
        <v>4667</v>
      </c>
    </row>
    <row r="1069" spans="1:18">
      <c r="A1069" s="161">
        <v>7</v>
      </c>
      <c r="B1069" s="161">
        <v>22</v>
      </c>
      <c r="C1069" s="161">
        <v>10</v>
      </c>
      <c r="D1069" s="161" t="s">
        <v>10293</v>
      </c>
      <c r="E1069" s="161" t="s">
        <v>14802</v>
      </c>
      <c r="F1069" s="161" t="s">
        <v>3992</v>
      </c>
      <c r="G1069" s="161" t="s">
        <v>1521</v>
      </c>
      <c r="H1069" s="161" t="s">
        <v>10191</v>
      </c>
      <c r="K1069" s="161">
        <v>1</v>
      </c>
      <c r="L1069" s="161" t="s">
        <v>14803</v>
      </c>
    </row>
    <row r="1070" spans="1:18">
      <c r="A1070" s="161">
        <v>7</v>
      </c>
      <c r="B1070" s="161">
        <v>22</v>
      </c>
      <c r="C1070" s="161">
        <v>11</v>
      </c>
      <c r="D1070" s="161" t="s">
        <v>3696</v>
      </c>
      <c r="E1070" s="161" t="s">
        <v>7842</v>
      </c>
      <c r="F1070" s="161" t="s">
        <v>3992</v>
      </c>
      <c r="G1070" s="161" t="s">
        <v>1521</v>
      </c>
      <c r="H1070" s="161" t="s">
        <v>337</v>
      </c>
      <c r="I1070" s="161" t="s">
        <v>1628</v>
      </c>
      <c r="K1070" s="161">
        <v>1</v>
      </c>
      <c r="L1070" s="161" t="s">
        <v>4668</v>
      </c>
    </row>
    <row r="1071" spans="1:18">
      <c r="A1071" s="161">
        <v>7</v>
      </c>
      <c r="B1071" s="161">
        <v>22</v>
      </c>
      <c r="C1071" s="161">
        <v>12</v>
      </c>
      <c r="D1071" s="161" t="s">
        <v>10293</v>
      </c>
      <c r="E1071" s="161" t="s">
        <v>14800</v>
      </c>
      <c r="F1071" s="161" t="s">
        <v>3992</v>
      </c>
      <c r="G1071" s="161" t="s">
        <v>1521</v>
      </c>
      <c r="H1071" s="161" t="s">
        <v>10350</v>
      </c>
      <c r="I1071" s="161" t="s">
        <v>10137</v>
      </c>
      <c r="K1071" s="161">
        <v>1</v>
      </c>
      <c r="L1071" s="161" t="s">
        <v>14801</v>
      </c>
    </row>
    <row r="1072" spans="1:18">
      <c r="A1072" s="161">
        <v>7</v>
      </c>
      <c r="B1072" s="161">
        <v>22</v>
      </c>
      <c r="C1072" s="161">
        <v>13</v>
      </c>
      <c r="D1072" s="161" t="s">
        <v>3696</v>
      </c>
      <c r="E1072" s="161" t="s">
        <v>7843</v>
      </c>
      <c r="F1072" s="161" t="s">
        <v>3992</v>
      </c>
      <c r="G1072" s="161" t="s">
        <v>1521</v>
      </c>
      <c r="H1072" s="161" t="s">
        <v>1535</v>
      </c>
      <c r="I1072" s="161" t="s">
        <v>61</v>
      </c>
      <c r="K1072" s="161">
        <v>1</v>
      </c>
      <c r="L1072" s="161" t="s">
        <v>4669</v>
      </c>
    </row>
    <row r="1073" spans="1:18">
      <c r="A1073" s="161">
        <v>7</v>
      </c>
      <c r="B1073" s="161">
        <v>22</v>
      </c>
      <c r="C1073" s="161">
        <v>14</v>
      </c>
      <c r="D1073" s="161" t="s">
        <v>10293</v>
      </c>
      <c r="E1073" s="161" t="s">
        <v>14798</v>
      </c>
      <c r="F1073" s="161" t="s">
        <v>3992</v>
      </c>
      <c r="G1073" s="161" t="s">
        <v>1521</v>
      </c>
      <c r="H1073" s="161" t="s">
        <v>10347</v>
      </c>
      <c r="I1073" s="161" t="s">
        <v>10345</v>
      </c>
      <c r="K1073" s="161">
        <v>1</v>
      </c>
      <c r="L1073" s="161" t="s">
        <v>14799</v>
      </c>
    </row>
    <row r="1074" spans="1:18">
      <c r="A1074" s="161">
        <v>7</v>
      </c>
      <c r="B1074" s="161">
        <v>22</v>
      </c>
      <c r="C1074" s="161">
        <v>15</v>
      </c>
      <c r="D1074" s="161" t="s">
        <v>3696</v>
      </c>
      <c r="E1074" s="161" t="s">
        <v>7844</v>
      </c>
      <c r="F1074" s="161" t="s">
        <v>3992</v>
      </c>
      <c r="G1074" s="161" t="s">
        <v>1521</v>
      </c>
      <c r="H1074" s="161" t="s">
        <v>1529</v>
      </c>
      <c r="I1074" s="161" t="s">
        <v>15</v>
      </c>
      <c r="K1074" s="161">
        <v>1</v>
      </c>
      <c r="L1074" s="164" t="s">
        <v>7845</v>
      </c>
      <c r="M1074" s="164" t="s">
        <v>7846</v>
      </c>
    </row>
    <row r="1075" spans="1:18">
      <c r="A1075" s="161">
        <v>7</v>
      </c>
      <c r="B1075" s="161">
        <v>22</v>
      </c>
      <c r="C1075" s="161">
        <v>16</v>
      </c>
      <c r="D1075" s="161" t="s">
        <v>10293</v>
      </c>
      <c r="E1075" s="161" t="s">
        <v>14795</v>
      </c>
      <c r="F1075" s="161" t="s">
        <v>3992</v>
      </c>
      <c r="G1075" s="161" t="s">
        <v>1521</v>
      </c>
      <c r="H1075" s="161" t="s">
        <v>10342</v>
      </c>
      <c r="I1075" s="161" t="s">
        <v>15</v>
      </c>
      <c r="K1075" s="161">
        <v>1</v>
      </c>
      <c r="L1075" s="164" t="s">
        <v>14796</v>
      </c>
      <c r="M1075" s="164" t="s">
        <v>14797</v>
      </c>
    </row>
    <row r="1076" spans="1:18">
      <c r="A1076" s="161">
        <v>7</v>
      </c>
      <c r="B1076" s="161">
        <v>22</v>
      </c>
      <c r="C1076" s="161">
        <v>17</v>
      </c>
      <c r="D1076" s="161" t="s">
        <v>3696</v>
      </c>
      <c r="E1076" s="161" t="s">
        <v>7847</v>
      </c>
      <c r="F1076" s="161" t="s">
        <v>3992</v>
      </c>
      <c r="G1076" s="161" t="s">
        <v>1521</v>
      </c>
      <c r="H1076" s="161" t="s">
        <v>1530</v>
      </c>
      <c r="K1076" s="161">
        <v>1</v>
      </c>
      <c r="L1076" s="164" t="s">
        <v>7848</v>
      </c>
    </row>
    <row r="1077" spans="1:18">
      <c r="A1077" s="161">
        <v>7</v>
      </c>
      <c r="B1077" s="161">
        <v>22</v>
      </c>
      <c r="C1077" s="161">
        <v>18</v>
      </c>
      <c r="D1077" s="161" t="s">
        <v>10293</v>
      </c>
      <c r="E1077" s="161" t="s">
        <v>14793</v>
      </c>
      <c r="F1077" s="161" t="s">
        <v>3992</v>
      </c>
      <c r="G1077" s="161" t="s">
        <v>1521</v>
      </c>
      <c r="H1077" s="161" t="s">
        <v>10339</v>
      </c>
      <c r="K1077" s="161">
        <v>1</v>
      </c>
      <c r="L1077" s="164" t="s">
        <v>14794</v>
      </c>
    </row>
    <row r="1078" spans="1:18">
      <c r="A1078" s="161">
        <v>7</v>
      </c>
      <c r="B1078" s="161">
        <v>22</v>
      </c>
      <c r="C1078" s="161">
        <v>19</v>
      </c>
      <c r="D1078" s="161" t="s">
        <v>3696</v>
      </c>
      <c r="E1078" s="161" t="s">
        <v>7849</v>
      </c>
      <c r="F1078" s="161" t="s">
        <v>3992</v>
      </c>
      <c r="G1078" s="161" t="s">
        <v>1521</v>
      </c>
      <c r="H1078" s="161" t="s">
        <v>1531</v>
      </c>
      <c r="K1078" s="161">
        <v>1</v>
      </c>
      <c r="L1078" s="164" t="s">
        <v>7850</v>
      </c>
    </row>
    <row r="1079" spans="1:18">
      <c r="A1079" s="161">
        <v>7</v>
      </c>
      <c r="B1079" s="161">
        <v>22</v>
      </c>
      <c r="C1079" s="161">
        <v>20</v>
      </c>
      <c r="D1079" s="161" t="s">
        <v>10293</v>
      </c>
      <c r="E1079" s="161" t="s">
        <v>14791</v>
      </c>
      <c r="F1079" s="161" t="s">
        <v>3992</v>
      </c>
      <c r="G1079" s="161" t="s">
        <v>1521</v>
      </c>
      <c r="H1079" s="161" t="s">
        <v>10336</v>
      </c>
      <c r="K1079" s="161">
        <v>1</v>
      </c>
      <c r="L1079" s="164" t="s">
        <v>14792</v>
      </c>
    </row>
    <row r="1080" spans="1:18">
      <c r="A1080" s="161">
        <v>7</v>
      </c>
      <c r="B1080" s="161">
        <v>22</v>
      </c>
      <c r="C1080" s="161">
        <v>21</v>
      </c>
      <c r="D1080" s="161" t="s">
        <v>3696</v>
      </c>
      <c r="E1080" s="161" t="s">
        <v>7851</v>
      </c>
      <c r="F1080" s="161" t="s">
        <v>3992</v>
      </c>
      <c r="G1080" s="161" t="s">
        <v>1521</v>
      </c>
      <c r="H1080" s="161" t="s">
        <v>1532</v>
      </c>
      <c r="K1080" s="161">
        <v>1</v>
      </c>
      <c r="L1080" s="164" t="s">
        <v>7852</v>
      </c>
    </row>
    <row r="1081" spans="1:18">
      <c r="A1081" s="161">
        <v>7</v>
      </c>
      <c r="B1081" s="161">
        <v>22</v>
      </c>
      <c r="C1081" s="161">
        <v>22</v>
      </c>
      <c r="D1081" s="161" t="s">
        <v>10293</v>
      </c>
      <c r="E1081" s="161" t="s">
        <v>14789</v>
      </c>
      <c r="F1081" s="161" t="s">
        <v>3992</v>
      </c>
      <c r="G1081" s="161" t="s">
        <v>1521</v>
      </c>
      <c r="H1081" s="161" t="s">
        <v>10333</v>
      </c>
      <c r="K1081" s="161">
        <v>1</v>
      </c>
      <c r="L1081" s="164" t="s">
        <v>14790</v>
      </c>
    </row>
    <row r="1082" spans="1:18">
      <c r="A1082" s="161">
        <v>7</v>
      </c>
      <c r="B1082" s="161">
        <v>22</v>
      </c>
      <c r="C1082" s="161">
        <v>23</v>
      </c>
      <c r="D1082" s="161" t="s">
        <v>3696</v>
      </c>
      <c r="E1082" s="161" t="s">
        <v>7853</v>
      </c>
      <c r="F1082" s="161" t="s">
        <v>3992</v>
      </c>
      <c r="G1082" s="161" t="s">
        <v>1521</v>
      </c>
      <c r="H1082" s="161" t="s">
        <v>1533</v>
      </c>
      <c r="K1082" s="161">
        <v>1</v>
      </c>
      <c r="L1082" s="164" t="s">
        <v>7854</v>
      </c>
    </row>
    <row r="1083" spans="1:18">
      <c r="A1083" s="161">
        <v>7</v>
      </c>
      <c r="B1083" s="161">
        <v>22</v>
      </c>
      <c r="C1083" s="161">
        <v>24</v>
      </c>
      <c r="D1083" s="161" t="s">
        <v>10293</v>
      </c>
      <c r="E1083" s="161" t="s">
        <v>14787</v>
      </c>
      <c r="F1083" s="161" t="s">
        <v>3992</v>
      </c>
      <c r="G1083" s="161" t="s">
        <v>1521</v>
      </c>
      <c r="H1083" s="161" t="s">
        <v>10330</v>
      </c>
      <c r="K1083" s="161">
        <v>1</v>
      </c>
      <c r="L1083" s="164" t="s">
        <v>14788</v>
      </c>
    </row>
    <row r="1084" spans="1:18">
      <c r="A1084" s="161">
        <v>7</v>
      </c>
      <c r="B1084" s="161">
        <v>22</v>
      </c>
      <c r="C1084" s="161">
        <v>25</v>
      </c>
      <c r="D1084" s="161" t="s">
        <v>3696</v>
      </c>
      <c r="E1084" s="161" t="s">
        <v>7855</v>
      </c>
      <c r="F1084" s="161" t="s">
        <v>3992</v>
      </c>
      <c r="G1084" s="161" t="s">
        <v>1521</v>
      </c>
      <c r="H1084" s="161" t="s">
        <v>1534</v>
      </c>
      <c r="K1084" s="161">
        <v>1</v>
      </c>
      <c r="L1084" s="164" t="s">
        <v>7856</v>
      </c>
    </row>
    <row r="1085" spans="1:18">
      <c r="A1085" s="161">
        <v>7</v>
      </c>
      <c r="B1085" s="161">
        <v>22</v>
      </c>
      <c r="C1085" s="161">
        <v>26</v>
      </c>
      <c r="D1085" s="161" t="s">
        <v>10293</v>
      </c>
      <c r="E1085" s="161" t="s">
        <v>14785</v>
      </c>
      <c r="F1085" s="161" t="s">
        <v>3992</v>
      </c>
      <c r="G1085" s="161" t="s">
        <v>1521</v>
      </c>
      <c r="H1085" s="161" t="s">
        <v>10327</v>
      </c>
      <c r="K1085" s="161">
        <v>1</v>
      </c>
      <c r="L1085" s="164" t="s">
        <v>14786</v>
      </c>
    </row>
    <row r="1086" spans="1:18">
      <c r="A1086" s="161">
        <v>7</v>
      </c>
      <c r="B1086" s="161">
        <v>22</v>
      </c>
      <c r="C1086" s="161">
        <v>27</v>
      </c>
      <c r="D1086" s="161" t="s">
        <v>3696</v>
      </c>
      <c r="E1086" s="161" t="s">
        <v>7857</v>
      </c>
      <c r="F1086" s="161" t="s">
        <v>3992</v>
      </c>
      <c r="G1086" s="161" t="s">
        <v>1521</v>
      </c>
      <c r="H1086" s="162" t="s">
        <v>326</v>
      </c>
      <c r="I1086" s="161" t="s">
        <v>1629</v>
      </c>
      <c r="K1086" s="161">
        <v>1</v>
      </c>
      <c r="L1086" s="161" t="s">
        <v>4670</v>
      </c>
      <c r="M1086" s="161" t="s">
        <v>4671</v>
      </c>
      <c r="N1086" s="161" t="s">
        <v>12</v>
      </c>
      <c r="O1086" s="161" t="s">
        <v>4672</v>
      </c>
      <c r="P1086" s="161" t="s">
        <v>11</v>
      </c>
      <c r="Q1086" s="161" t="s">
        <v>4673</v>
      </c>
      <c r="R1086" s="161" t="s">
        <v>364</v>
      </c>
    </row>
    <row r="1087" spans="1:18">
      <c r="A1087" s="161">
        <v>7</v>
      </c>
      <c r="B1087" s="161">
        <v>22</v>
      </c>
      <c r="C1087" s="161">
        <v>28</v>
      </c>
      <c r="D1087" s="161" t="s">
        <v>10293</v>
      </c>
      <c r="E1087" s="161" t="s">
        <v>14780</v>
      </c>
      <c r="F1087" s="161" t="s">
        <v>3992</v>
      </c>
      <c r="G1087" s="161" t="s">
        <v>1521</v>
      </c>
      <c r="H1087" s="162" t="s">
        <v>10321</v>
      </c>
      <c r="I1087" s="161" t="s">
        <v>1629</v>
      </c>
      <c r="K1087" s="161">
        <v>1</v>
      </c>
      <c r="L1087" s="161" t="s">
        <v>14781</v>
      </c>
      <c r="M1087" s="161" t="s">
        <v>14782</v>
      </c>
      <c r="N1087" s="161" t="s">
        <v>16015</v>
      </c>
      <c r="O1087" s="161" t="s">
        <v>14783</v>
      </c>
      <c r="P1087" s="161" t="s">
        <v>16017</v>
      </c>
      <c r="Q1087" s="161" t="s">
        <v>14784</v>
      </c>
      <c r="R1087" s="161" t="s">
        <v>16018</v>
      </c>
    </row>
    <row r="1088" spans="1:18">
      <c r="A1088" s="161">
        <v>7</v>
      </c>
      <c r="B1088" s="161">
        <v>22</v>
      </c>
      <c r="C1088" s="161">
        <v>29</v>
      </c>
      <c r="D1088" s="161" t="s">
        <v>3696</v>
      </c>
      <c r="E1088" s="161" t="s">
        <v>7858</v>
      </c>
      <c r="F1088" s="161" t="s">
        <v>3992</v>
      </c>
      <c r="G1088" s="161" t="s">
        <v>1521</v>
      </c>
      <c r="H1088" s="161" t="s">
        <v>1524</v>
      </c>
      <c r="I1088" s="161" t="s">
        <v>3991</v>
      </c>
      <c r="K1088" s="161">
        <v>1</v>
      </c>
      <c r="L1088" s="161" t="s">
        <v>4674</v>
      </c>
      <c r="M1088" s="161" t="s">
        <v>4675</v>
      </c>
      <c r="N1088" s="161" t="s">
        <v>388</v>
      </c>
      <c r="O1088" s="161" t="s">
        <v>4676</v>
      </c>
    </row>
    <row r="1089" spans="1:18">
      <c r="A1089" s="161">
        <v>7</v>
      </c>
      <c r="B1089" s="161">
        <v>22</v>
      </c>
      <c r="C1089" s="161">
        <v>30</v>
      </c>
      <c r="D1089" s="161" t="s">
        <v>10293</v>
      </c>
      <c r="E1089" s="161" t="s">
        <v>14776</v>
      </c>
      <c r="F1089" s="161" t="s">
        <v>3992</v>
      </c>
      <c r="G1089" s="161" t="s">
        <v>1521</v>
      </c>
      <c r="H1089" s="161" t="s">
        <v>10316</v>
      </c>
      <c r="I1089" s="161" t="s">
        <v>10314</v>
      </c>
      <c r="K1089" s="161">
        <v>1</v>
      </c>
      <c r="L1089" s="161" t="s">
        <v>14777</v>
      </c>
      <c r="M1089" s="161" t="s">
        <v>14778</v>
      </c>
      <c r="N1089" s="161" t="s">
        <v>16016</v>
      </c>
      <c r="O1089" s="161" t="s">
        <v>14779</v>
      </c>
    </row>
    <row r="1090" spans="1:18">
      <c r="A1090" s="161">
        <v>7</v>
      </c>
      <c r="B1090" s="161">
        <v>22</v>
      </c>
      <c r="C1090" s="161">
        <v>31</v>
      </c>
      <c r="D1090" s="161" t="s">
        <v>3696</v>
      </c>
      <c r="E1090" s="161" t="s">
        <v>7859</v>
      </c>
      <c r="F1090" s="161" t="s">
        <v>3992</v>
      </c>
      <c r="G1090" s="161" t="s">
        <v>1521</v>
      </c>
      <c r="H1090" s="161" t="s">
        <v>323</v>
      </c>
      <c r="K1090" s="161">
        <v>1</v>
      </c>
      <c r="L1090" s="161" t="s">
        <v>6770</v>
      </c>
    </row>
    <row r="1091" spans="1:18">
      <c r="A1091" s="161">
        <v>7</v>
      </c>
      <c r="B1091" s="161">
        <v>22</v>
      </c>
      <c r="C1091" s="161">
        <v>32</v>
      </c>
      <c r="D1091" s="161" t="s">
        <v>10293</v>
      </c>
      <c r="E1091" s="161" t="s">
        <v>14774</v>
      </c>
      <c r="F1091" s="161" t="s">
        <v>3992</v>
      </c>
      <c r="G1091" s="161" t="s">
        <v>1521</v>
      </c>
      <c r="H1091" s="161" t="s">
        <v>10312</v>
      </c>
      <c r="K1091" s="161">
        <v>1</v>
      </c>
      <c r="L1091" s="161" t="s">
        <v>14775</v>
      </c>
    </row>
    <row r="1092" spans="1:18">
      <c r="A1092" s="161">
        <v>7</v>
      </c>
      <c r="B1092" s="161">
        <v>22</v>
      </c>
      <c r="C1092" s="161">
        <v>33</v>
      </c>
      <c r="D1092" s="161" t="s">
        <v>3696</v>
      </c>
      <c r="E1092" s="161" t="s">
        <v>7860</v>
      </c>
      <c r="F1092" s="161" t="s">
        <v>3992</v>
      </c>
      <c r="G1092" s="161" t="s">
        <v>1521</v>
      </c>
      <c r="H1092" s="161" t="s">
        <v>324</v>
      </c>
      <c r="K1092" s="161">
        <v>1</v>
      </c>
      <c r="L1092" s="161" t="s">
        <v>6771</v>
      </c>
    </row>
    <row r="1093" spans="1:18">
      <c r="A1093" s="161">
        <v>7</v>
      </c>
      <c r="B1093" s="161">
        <v>22</v>
      </c>
      <c r="C1093" s="161">
        <v>34</v>
      </c>
      <c r="D1093" s="161" t="s">
        <v>10293</v>
      </c>
      <c r="E1093" s="161" t="s">
        <v>14772</v>
      </c>
      <c r="F1093" s="161" t="s">
        <v>3992</v>
      </c>
      <c r="G1093" s="161" t="s">
        <v>1521</v>
      </c>
      <c r="H1093" s="161" t="s">
        <v>10309</v>
      </c>
      <c r="K1093" s="161">
        <v>1</v>
      </c>
      <c r="L1093" s="161" t="s">
        <v>14773</v>
      </c>
    </row>
    <row r="1094" spans="1:18">
      <c r="A1094" s="161">
        <v>7</v>
      </c>
      <c r="B1094" s="161">
        <v>22</v>
      </c>
      <c r="C1094" s="161">
        <v>35</v>
      </c>
      <c r="D1094" s="161" t="s">
        <v>3696</v>
      </c>
      <c r="E1094" s="161" t="s">
        <v>7861</v>
      </c>
      <c r="F1094" s="161" t="s">
        <v>3992</v>
      </c>
      <c r="G1094" s="161" t="s">
        <v>1521</v>
      </c>
      <c r="H1094" s="161" t="s">
        <v>325</v>
      </c>
      <c r="K1094" s="161">
        <v>1</v>
      </c>
      <c r="L1094" s="161" t="s">
        <v>6772</v>
      </c>
    </row>
    <row r="1095" spans="1:18">
      <c r="A1095" s="161">
        <v>7</v>
      </c>
      <c r="B1095" s="161">
        <v>22</v>
      </c>
      <c r="C1095" s="161">
        <v>36</v>
      </c>
      <c r="D1095" s="161" t="s">
        <v>10293</v>
      </c>
      <c r="E1095" s="161" t="s">
        <v>14770</v>
      </c>
      <c r="F1095" s="161" t="s">
        <v>3992</v>
      </c>
      <c r="G1095" s="161" t="s">
        <v>1521</v>
      </c>
      <c r="H1095" s="161" t="s">
        <v>10306</v>
      </c>
      <c r="K1095" s="161">
        <v>1</v>
      </c>
      <c r="L1095" s="161" t="s">
        <v>14771</v>
      </c>
    </row>
    <row r="1096" spans="1:18">
      <c r="A1096" s="161">
        <v>7</v>
      </c>
      <c r="B1096" s="161">
        <v>22</v>
      </c>
      <c r="C1096" s="161">
        <v>37</v>
      </c>
      <c r="D1096" s="161" t="s">
        <v>3696</v>
      </c>
      <c r="E1096" s="161" t="s">
        <v>7862</v>
      </c>
      <c r="F1096" s="161" t="s">
        <v>3992</v>
      </c>
      <c r="G1096" s="161" t="s">
        <v>1521</v>
      </c>
      <c r="H1096" s="161" t="s">
        <v>1536</v>
      </c>
      <c r="I1096" s="161" t="s">
        <v>1629</v>
      </c>
      <c r="K1096" s="161">
        <v>1</v>
      </c>
      <c r="L1096" s="161" t="s">
        <v>4677</v>
      </c>
      <c r="M1096" s="161" t="s">
        <v>4678</v>
      </c>
      <c r="N1096" s="161" t="s">
        <v>12</v>
      </c>
      <c r="O1096" s="161" t="s">
        <v>4679</v>
      </c>
      <c r="P1096" s="161" t="s">
        <v>11</v>
      </c>
      <c r="Q1096" s="161" t="s">
        <v>4680</v>
      </c>
      <c r="R1096" s="161" t="s">
        <v>364</v>
      </c>
    </row>
    <row r="1097" spans="1:18">
      <c r="A1097" s="161">
        <v>7</v>
      </c>
      <c r="B1097" s="161">
        <v>22</v>
      </c>
      <c r="C1097" s="161">
        <v>38</v>
      </c>
      <c r="D1097" s="161" t="s">
        <v>10293</v>
      </c>
      <c r="E1097" s="161" t="s">
        <v>14765</v>
      </c>
      <c r="F1097" s="161" t="s">
        <v>3992</v>
      </c>
      <c r="G1097" s="161" t="s">
        <v>1521</v>
      </c>
      <c r="H1097" s="161" t="s">
        <v>10300</v>
      </c>
      <c r="I1097" s="161" t="s">
        <v>1629</v>
      </c>
      <c r="K1097" s="161">
        <v>1</v>
      </c>
      <c r="L1097" s="161" t="s">
        <v>14766</v>
      </c>
      <c r="M1097" s="161" t="s">
        <v>14767</v>
      </c>
      <c r="N1097" s="161" t="s">
        <v>16015</v>
      </c>
      <c r="O1097" s="161" t="s">
        <v>14768</v>
      </c>
      <c r="P1097" s="161" t="s">
        <v>16017</v>
      </c>
      <c r="Q1097" s="161" t="s">
        <v>14769</v>
      </c>
      <c r="R1097" s="161" t="s">
        <v>16018</v>
      </c>
    </row>
    <row r="1098" spans="1:18">
      <c r="A1098" s="161">
        <v>7</v>
      </c>
      <c r="B1098" s="161">
        <v>22</v>
      </c>
      <c r="C1098" s="161">
        <v>39</v>
      </c>
      <c r="D1098" s="161" t="s">
        <v>3696</v>
      </c>
      <c r="E1098" s="161" t="s">
        <v>7863</v>
      </c>
      <c r="F1098" s="161" t="s">
        <v>3992</v>
      </c>
      <c r="G1098" s="161" t="s">
        <v>1521</v>
      </c>
      <c r="H1098" s="161" t="s">
        <v>116</v>
      </c>
      <c r="I1098" s="161" t="s">
        <v>1630</v>
      </c>
      <c r="K1098" s="161">
        <v>1</v>
      </c>
      <c r="L1098" s="161" t="s">
        <v>4681</v>
      </c>
    </row>
    <row r="1099" spans="1:18">
      <c r="A1099" s="161">
        <v>7</v>
      </c>
      <c r="B1099" s="161">
        <v>22</v>
      </c>
      <c r="C1099" s="161">
        <v>40</v>
      </c>
      <c r="D1099" s="161" t="s">
        <v>10293</v>
      </c>
      <c r="E1099" s="161" t="s">
        <v>14763</v>
      </c>
      <c r="F1099" s="161" t="s">
        <v>3992</v>
      </c>
      <c r="G1099" s="161" t="s">
        <v>1521</v>
      </c>
      <c r="H1099" s="161" t="s">
        <v>10297</v>
      </c>
      <c r="I1099" s="161" t="s">
        <v>1630</v>
      </c>
      <c r="K1099" s="161">
        <v>1</v>
      </c>
      <c r="L1099" s="161" t="s">
        <v>14764</v>
      </c>
    </row>
    <row r="1100" spans="1:18">
      <c r="A1100" s="161">
        <v>7</v>
      </c>
      <c r="B1100" s="161">
        <v>22</v>
      </c>
      <c r="C1100" s="161">
        <v>41</v>
      </c>
      <c r="D1100" s="161" t="s">
        <v>3696</v>
      </c>
      <c r="E1100" s="161" t="s">
        <v>7864</v>
      </c>
      <c r="F1100" s="161" t="s">
        <v>3992</v>
      </c>
      <c r="G1100" s="161" t="s">
        <v>1521</v>
      </c>
      <c r="H1100" s="161" t="s">
        <v>319</v>
      </c>
      <c r="K1100" s="161">
        <v>1</v>
      </c>
      <c r="L1100" s="161" t="s">
        <v>4682</v>
      </c>
    </row>
    <row r="1101" spans="1:18">
      <c r="A1101" s="161">
        <v>7</v>
      </c>
      <c r="B1101" s="161">
        <v>22</v>
      </c>
      <c r="C1101" s="161">
        <v>42</v>
      </c>
      <c r="D1101" s="161" t="s">
        <v>10293</v>
      </c>
      <c r="E1101" s="161" t="s">
        <v>14761</v>
      </c>
      <c r="F1101" s="161" t="s">
        <v>3992</v>
      </c>
      <c r="G1101" s="161" t="s">
        <v>1521</v>
      </c>
      <c r="H1101" s="161" t="s">
        <v>10167</v>
      </c>
      <c r="K1101" s="161">
        <v>1</v>
      </c>
      <c r="L1101" s="161" t="s">
        <v>14762</v>
      </c>
    </row>
    <row r="1102" spans="1:18">
      <c r="A1102" s="161">
        <v>7</v>
      </c>
      <c r="B1102" s="161">
        <v>23</v>
      </c>
      <c r="C1102" s="161">
        <v>1</v>
      </c>
      <c r="D1102" s="161" t="s">
        <v>3696</v>
      </c>
      <c r="E1102" s="161" t="s">
        <v>7865</v>
      </c>
      <c r="F1102" s="161" t="s">
        <v>3992</v>
      </c>
      <c r="G1102" s="161" t="s">
        <v>1521</v>
      </c>
      <c r="H1102" s="161" t="s">
        <v>1523</v>
      </c>
      <c r="I1102" s="161" t="s">
        <v>1631</v>
      </c>
      <c r="K1102" s="161">
        <v>1</v>
      </c>
      <c r="L1102" s="164" t="s">
        <v>7866</v>
      </c>
    </row>
    <row r="1103" spans="1:18">
      <c r="A1103" s="161">
        <v>7</v>
      </c>
      <c r="B1103" s="161">
        <v>23</v>
      </c>
      <c r="C1103" s="161">
        <v>2</v>
      </c>
      <c r="D1103" s="161" t="s">
        <v>10293</v>
      </c>
      <c r="E1103" s="161" t="s">
        <v>14759</v>
      </c>
      <c r="F1103" s="161" t="s">
        <v>3992</v>
      </c>
      <c r="G1103" s="161" t="s">
        <v>1521</v>
      </c>
      <c r="H1103" s="161" t="s">
        <v>10370</v>
      </c>
      <c r="I1103" s="161" t="s">
        <v>1630</v>
      </c>
      <c r="K1103" s="161">
        <v>1</v>
      </c>
      <c r="L1103" s="164" t="s">
        <v>14760</v>
      </c>
    </row>
    <row r="1104" spans="1:18">
      <c r="A1104" s="161">
        <v>7</v>
      </c>
      <c r="B1104" s="161">
        <v>23</v>
      </c>
      <c r="C1104" s="161">
        <v>3</v>
      </c>
      <c r="D1104" s="161" t="s">
        <v>3696</v>
      </c>
      <c r="E1104" s="161" t="s">
        <v>7867</v>
      </c>
      <c r="F1104" s="161" t="s">
        <v>3992</v>
      </c>
      <c r="G1104" s="161" t="s">
        <v>1521</v>
      </c>
      <c r="H1104" s="162" t="s">
        <v>322</v>
      </c>
      <c r="I1104" s="161" t="s">
        <v>1631</v>
      </c>
      <c r="K1104" s="161">
        <v>1</v>
      </c>
      <c r="L1104" s="161" t="s">
        <v>4883</v>
      </c>
    </row>
    <row r="1105" spans="1:18">
      <c r="A1105" s="161">
        <v>7</v>
      </c>
      <c r="B1105" s="161">
        <v>23</v>
      </c>
      <c r="C1105" s="161">
        <v>4</v>
      </c>
      <c r="D1105" s="161" t="s">
        <v>10293</v>
      </c>
      <c r="E1105" s="161" t="s">
        <v>14757</v>
      </c>
      <c r="F1105" s="161" t="s">
        <v>3992</v>
      </c>
      <c r="G1105" s="161" t="s">
        <v>1521</v>
      </c>
      <c r="H1105" s="162" t="s">
        <v>10367</v>
      </c>
      <c r="I1105" s="161" t="s">
        <v>1630</v>
      </c>
      <c r="K1105" s="161">
        <v>1</v>
      </c>
      <c r="L1105" s="161" t="s">
        <v>14758</v>
      </c>
    </row>
    <row r="1106" spans="1:18">
      <c r="A1106" s="161">
        <v>7</v>
      </c>
      <c r="B1106" s="161">
        <v>23</v>
      </c>
      <c r="C1106" s="161">
        <v>5</v>
      </c>
      <c r="D1106" s="161" t="s">
        <v>3696</v>
      </c>
      <c r="E1106" s="161" t="s">
        <v>7868</v>
      </c>
      <c r="F1106" s="161" t="s">
        <v>3992</v>
      </c>
      <c r="G1106" s="161" t="s">
        <v>1521</v>
      </c>
      <c r="H1106" s="161" t="s">
        <v>1526</v>
      </c>
      <c r="I1106" s="161" t="s">
        <v>1629</v>
      </c>
      <c r="K1106" s="161">
        <v>1</v>
      </c>
      <c r="L1106" s="161" t="s">
        <v>4884</v>
      </c>
      <c r="M1106" s="161" t="s">
        <v>4885</v>
      </c>
      <c r="N1106" s="161" t="s">
        <v>12</v>
      </c>
      <c r="O1106" s="161" t="s">
        <v>4886</v>
      </c>
      <c r="P1106" s="161" t="s">
        <v>11</v>
      </c>
      <c r="Q1106" s="161" t="s">
        <v>4887</v>
      </c>
      <c r="R1106" s="161" t="s">
        <v>364</v>
      </c>
    </row>
    <row r="1107" spans="1:18">
      <c r="A1107" s="161">
        <v>7</v>
      </c>
      <c r="B1107" s="161">
        <v>23</v>
      </c>
      <c r="C1107" s="161">
        <v>6</v>
      </c>
      <c r="D1107" s="161" t="s">
        <v>10293</v>
      </c>
      <c r="E1107" s="161" t="s">
        <v>14752</v>
      </c>
      <c r="F1107" s="161" t="s">
        <v>3992</v>
      </c>
      <c r="G1107" s="161" t="s">
        <v>1521</v>
      </c>
      <c r="H1107" s="161" t="s">
        <v>10361</v>
      </c>
      <c r="I1107" s="161" t="s">
        <v>1629</v>
      </c>
      <c r="K1107" s="161">
        <v>1</v>
      </c>
      <c r="L1107" s="161" t="s">
        <v>14753</v>
      </c>
      <c r="M1107" s="161" t="s">
        <v>14754</v>
      </c>
      <c r="N1107" s="161" t="s">
        <v>16015</v>
      </c>
      <c r="O1107" s="161" t="s">
        <v>14755</v>
      </c>
      <c r="P1107" s="161" t="s">
        <v>16017</v>
      </c>
      <c r="Q1107" s="161" t="s">
        <v>14756</v>
      </c>
      <c r="R1107" s="161" t="s">
        <v>16018</v>
      </c>
    </row>
    <row r="1108" spans="1:18">
      <c r="A1108" s="161">
        <v>7</v>
      </c>
      <c r="B1108" s="161">
        <v>23</v>
      </c>
      <c r="C1108" s="161">
        <v>7</v>
      </c>
      <c r="D1108" s="161" t="s">
        <v>3696</v>
      </c>
      <c r="E1108" s="161" t="s">
        <v>7869</v>
      </c>
      <c r="F1108" s="161" t="s">
        <v>3992</v>
      </c>
      <c r="G1108" s="161" t="s">
        <v>1521</v>
      </c>
      <c r="H1108" s="161" t="s">
        <v>66</v>
      </c>
      <c r="I1108" s="161" t="s">
        <v>1629</v>
      </c>
      <c r="K1108" s="161">
        <v>1</v>
      </c>
      <c r="L1108" s="161" t="s">
        <v>4888</v>
      </c>
      <c r="M1108" s="161" t="s">
        <v>4889</v>
      </c>
      <c r="N1108" s="161" t="s">
        <v>12</v>
      </c>
      <c r="O1108" s="161" t="s">
        <v>4890</v>
      </c>
      <c r="P1108" s="161" t="s">
        <v>11</v>
      </c>
      <c r="Q1108" s="161" t="s">
        <v>4891</v>
      </c>
      <c r="R1108" s="161" t="s">
        <v>364</v>
      </c>
    </row>
    <row r="1109" spans="1:18">
      <c r="A1109" s="161">
        <v>7</v>
      </c>
      <c r="B1109" s="161">
        <v>23</v>
      </c>
      <c r="C1109" s="161">
        <v>8</v>
      </c>
      <c r="D1109" s="161" t="s">
        <v>10293</v>
      </c>
      <c r="E1109" s="161" t="s">
        <v>14747</v>
      </c>
      <c r="F1109" s="161" t="s">
        <v>3992</v>
      </c>
      <c r="G1109" s="161" t="s">
        <v>1521</v>
      </c>
      <c r="H1109" s="161" t="s">
        <v>10355</v>
      </c>
      <c r="I1109" s="161" t="s">
        <v>1629</v>
      </c>
      <c r="K1109" s="161">
        <v>1</v>
      </c>
      <c r="L1109" s="161" t="s">
        <v>14748</v>
      </c>
      <c r="M1109" s="161" t="s">
        <v>14749</v>
      </c>
      <c r="N1109" s="161" t="s">
        <v>16015</v>
      </c>
      <c r="O1109" s="161" t="s">
        <v>14750</v>
      </c>
      <c r="P1109" s="161" t="s">
        <v>16017</v>
      </c>
      <c r="Q1109" s="161" t="s">
        <v>14751</v>
      </c>
      <c r="R1109" s="161" t="s">
        <v>16018</v>
      </c>
    </row>
    <row r="1110" spans="1:18">
      <c r="A1110" s="161">
        <v>7</v>
      </c>
      <c r="B1110" s="161">
        <v>23</v>
      </c>
      <c r="C1110" s="161">
        <v>9</v>
      </c>
      <c r="D1110" s="161" t="s">
        <v>3696</v>
      </c>
      <c r="E1110" s="161" t="s">
        <v>7870</v>
      </c>
      <c r="F1110" s="161" t="s">
        <v>3992</v>
      </c>
      <c r="G1110" s="161" t="s">
        <v>1521</v>
      </c>
      <c r="H1110" s="161" t="s">
        <v>336</v>
      </c>
      <c r="K1110" s="161">
        <v>1</v>
      </c>
      <c r="L1110" s="161" t="s">
        <v>4892</v>
      </c>
    </row>
    <row r="1111" spans="1:18">
      <c r="A1111" s="161">
        <v>7</v>
      </c>
      <c r="B1111" s="161">
        <v>23</v>
      </c>
      <c r="C1111" s="161">
        <v>10</v>
      </c>
      <c r="D1111" s="161" t="s">
        <v>10293</v>
      </c>
      <c r="E1111" s="161" t="s">
        <v>14745</v>
      </c>
      <c r="F1111" s="161" t="s">
        <v>3992</v>
      </c>
      <c r="G1111" s="161" t="s">
        <v>1521</v>
      </c>
      <c r="H1111" s="161" t="s">
        <v>10191</v>
      </c>
      <c r="K1111" s="161">
        <v>1</v>
      </c>
      <c r="L1111" s="161" t="s">
        <v>14746</v>
      </c>
    </row>
    <row r="1112" spans="1:18">
      <c r="A1112" s="161">
        <v>7</v>
      </c>
      <c r="B1112" s="161">
        <v>23</v>
      </c>
      <c r="C1112" s="161">
        <v>11</v>
      </c>
      <c r="D1112" s="161" t="s">
        <v>3696</v>
      </c>
      <c r="E1112" s="161" t="s">
        <v>7871</v>
      </c>
      <c r="F1112" s="161" t="s">
        <v>3992</v>
      </c>
      <c r="G1112" s="161" t="s">
        <v>1521</v>
      </c>
      <c r="H1112" s="161" t="s">
        <v>337</v>
      </c>
      <c r="I1112" s="161" t="s">
        <v>1628</v>
      </c>
      <c r="K1112" s="161">
        <v>1</v>
      </c>
      <c r="L1112" s="161" t="s">
        <v>4893</v>
      </c>
    </row>
    <row r="1113" spans="1:18">
      <c r="A1113" s="161">
        <v>7</v>
      </c>
      <c r="B1113" s="161">
        <v>23</v>
      </c>
      <c r="C1113" s="161">
        <v>12</v>
      </c>
      <c r="D1113" s="161" t="s">
        <v>10293</v>
      </c>
      <c r="E1113" s="161" t="s">
        <v>14743</v>
      </c>
      <c r="F1113" s="161" t="s">
        <v>3992</v>
      </c>
      <c r="G1113" s="161" t="s">
        <v>1521</v>
      </c>
      <c r="H1113" s="161" t="s">
        <v>10350</v>
      </c>
      <c r="I1113" s="161" t="s">
        <v>10137</v>
      </c>
      <c r="K1113" s="161">
        <v>1</v>
      </c>
      <c r="L1113" s="161" t="s">
        <v>14744</v>
      </c>
    </row>
    <row r="1114" spans="1:18">
      <c r="A1114" s="161">
        <v>7</v>
      </c>
      <c r="B1114" s="161">
        <v>23</v>
      </c>
      <c r="C1114" s="161">
        <v>13</v>
      </c>
      <c r="D1114" s="161" t="s">
        <v>3696</v>
      </c>
      <c r="E1114" s="161" t="s">
        <v>7872</v>
      </c>
      <c r="F1114" s="161" t="s">
        <v>3992</v>
      </c>
      <c r="G1114" s="161" t="s">
        <v>1521</v>
      </c>
      <c r="H1114" s="161" t="s">
        <v>1535</v>
      </c>
      <c r="I1114" s="161" t="s">
        <v>61</v>
      </c>
      <c r="K1114" s="161">
        <v>1</v>
      </c>
      <c r="L1114" s="161" t="s">
        <v>4894</v>
      </c>
    </row>
    <row r="1115" spans="1:18">
      <c r="A1115" s="161">
        <v>7</v>
      </c>
      <c r="B1115" s="161">
        <v>23</v>
      </c>
      <c r="C1115" s="161">
        <v>14</v>
      </c>
      <c r="D1115" s="161" t="s">
        <v>10293</v>
      </c>
      <c r="E1115" s="161" t="s">
        <v>14741</v>
      </c>
      <c r="F1115" s="161" t="s">
        <v>3992</v>
      </c>
      <c r="G1115" s="161" t="s">
        <v>1521</v>
      </c>
      <c r="H1115" s="161" t="s">
        <v>10347</v>
      </c>
      <c r="I1115" s="161" t="s">
        <v>10345</v>
      </c>
      <c r="K1115" s="161">
        <v>1</v>
      </c>
      <c r="L1115" s="161" t="s">
        <v>14742</v>
      </c>
    </row>
    <row r="1116" spans="1:18">
      <c r="A1116" s="161">
        <v>7</v>
      </c>
      <c r="B1116" s="161">
        <v>23</v>
      </c>
      <c r="C1116" s="161">
        <v>15</v>
      </c>
      <c r="D1116" s="161" t="s">
        <v>3696</v>
      </c>
      <c r="E1116" s="161" t="s">
        <v>7873</v>
      </c>
      <c r="F1116" s="161" t="s">
        <v>3992</v>
      </c>
      <c r="G1116" s="161" t="s">
        <v>1521</v>
      </c>
      <c r="H1116" s="161" t="s">
        <v>1529</v>
      </c>
      <c r="I1116" s="161" t="s">
        <v>15</v>
      </c>
      <c r="K1116" s="161">
        <v>1</v>
      </c>
      <c r="L1116" s="164" t="s">
        <v>7874</v>
      </c>
      <c r="M1116" s="164" t="s">
        <v>7875</v>
      </c>
    </row>
    <row r="1117" spans="1:18">
      <c r="A1117" s="161">
        <v>7</v>
      </c>
      <c r="B1117" s="161">
        <v>23</v>
      </c>
      <c r="C1117" s="161">
        <v>16</v>
      </c>
      <c r="D1117" s="161" t="s">
        <v>10293</v>
      </c>
      <c r="E1117" s="161" t="s">
        <v>14738</v>
      </c>
      <c r="F1117" s="161" t="s">
        <v>3992</v>
      </c>
      <c r="G1117" s="161" t="s">
        <v>1521</v>
      </c>
      <c r="H1117" s="161" t="s">
        <v>10342</v>
      </c>
      <c r="I1117" s="161" t="s">
        <v>15</v>
      </c>
      <c r="K1117" s="161">
        <v>1</v>
      </c>
      <c r="L1117" s="164" t="s">
        <v>14739</v>
      </c>
      <c r="M1117" s="164" t="s">
        <v>14740</v>
      </c>
    </row>
    <row r="1118" spans="1:18">
      <c r="A1118" s="161">
        <v>7</v>
      </c>
      <c r="B1118" s="161">
        <v>23</v>
      </c>
      <c r="C1118" s="161">
        <v>17</v>
      </c>
      <c r="D1118" s="161" t="s">
        <v>3696</v>
      </c>
      <c r="E1118" s="161" t="s">
        <v>7876</v>
      </c>
      <c r="F1118" s="161" t="s">
        <v>3992</v>
      </c>
      <c r="G1118" s="161" t="s">
        <v>1521</v>
      </c>
      <c r="H1118" s="161" t="s">
        <v>1530</v>
      </c>
      <c r="K1118" s="161">
        <v>1</v>
      </c>
      <c r="L1118" s="164" t="s">
        <v>7877</v>
      </c>
    </row>
    <row r="1119" spans="1:18">
      <c r="A1119" s="161">
        <v>7</v>
      </c>
      <c r="B1119" s="161">
        <v>23</v>
      </c>
      <c r="C1119" s="161">
        <v>18</v>
      </c>
      <c r="D1119" s="161" t="s">
        <v>10293</v>
      </c>
      <c r="E1119" s="161" t="s">
        <v>14736</v>
      </c>
      <c r="F1119" s="161" t="s">
        <v>3992</v>
      </c>
      <c r="G1119" s="161" t="s">
        <v>1521</v>
      </c>
      <c r="H1119" s="161" t="s">
        <v>10339</v>
      </c>
      <c r="K1119" s="161">
        <v>1</v>
      </c>
      <c r="L1119" s="164" t="s">
        <v>14737</v>
      </c>
    </row>
    <row r="1120" spans="1:18">
      <c r="A1120" s="161">
        <v>7</v>
      </c>
      <c r="B1120" s="161">
        <v>23</v>
      </c>
      <c r="C1120" s="161">
        <v>19</v>
      </c>
      <c r="D1120" s="161" t="s">
        <v>3696</v>
      </c>
      <c r="E1120" s="161" t="s">
        <v>7878</v>
      </c>
      <c r="F1120" s="161" t="s">
        <v>3992</v>
      </c>
      <c r="G1120" s="161" t="s">
        <v>1521</v>
      </c>
      <c r="H1120" s="161" t="s">
        <v>1531</v>
      </c>
      <c r="K1120" s="161">
        <v>1</v>
      </c>
      <c r="L1120" s="164" t="s">
        <v>7879</v>
      </c>
    </row>
    <row r="1121" spans="1:18">
      <c r="A1121" s="161">
        <v>7</v>
      </c>
      <c r="B1121" s="161">
        <v>23</v>
      </c>
      <c r="C1121" s="161">
        <v>20</v>
      </c>
      <c r="D1121" s="161" t="s">
        <v>10293</v>
      </c>
      <c r="E1121" s="161" t="s">
        <v>14734</v>
      </c>
      <c r="F1121" s="161" t="s">
        <v>3992</v>
      </c>
      <c r="G1121" s="161" t="s">
        <v>1521</v>
      </c>
      <c r="H1121" s="161" t="s">
        <v>10336</v>
      </c>
      <c r="K1121" s="161">
        <v>1</v>
      </c>
      <c r="L1121" s="164" t="s">
        <v>14735</v>
      </c>
    </row>
    <row r="1122" spans="1:18">
      <c r="A1122" s="161">
        <v>7</v>
      </c>
      <c r="B1122" s="161">
        <v>23</v>
      </c>
      <c r="C1122" s="161">
        <v>21</v>
      </c>
      <c r="D1122" s="161" t="s">
        <v>3696</v>
      </c>
      <c r="E1122" s="161" t="s">
        <v>7880</v>
      </c>
      <c r="F1122" s="161" t="s">
        <v>3992</v>
      </c>
      <c r="G1122" s="161" t="s">
        <v>1521</v>
      </c>
      <c r="H1122" s="161" t="s">
        <v>1532</v>
      </c>
      <c r="K1122" s="161">
        <v>1</v>
      </c>
      <c r="L1122" s="164" t="s">
        <v>7881</v>
      </c>
    </row>
    <row r="1123" spans="1:18">
      <c r="A1123" s="161">
        <v>7</v>
      </c>
      <c r="B1123" s="161">
        <v>23</v>
      </c>
      <c r="C1123" s="161">
        <v>22</v>
      </c>
      <c r="D1123" s="161" t="s">
        <v>10293</v>
      </c>
      <c r="E1123" s="161" t="s">
        <v>14732</v>
      </c>
      <c r="F1123" s="161" t="s">
        <v>3992</v>
      </c>
      <c r="G1123" s="161" t="s">
        <v>1521</v>
      </c>
      <c r="H1123" s="161" t="s">
        <v>10333</v>
      </c>
      <c r="K1123" s="161">
        <v>1</v>
      </c>
      <c r="L1123" s="164" t="s">
        <v>14733</v>
      </c>
    </row>
    <row r="1124" spans="1:18">
      <c r="A1124" s="161">
        <v>7</v>
      </c>
      <c r="B1124" s="161">
        <v>23</v>
      </c>
      <c r="C1124" s="161">
        <v>23</v>
      </c>
      <c r="D1124" s="161" t="s">
        <v>3696</v>
      </c>
      <c r="E1124" s="161" t="s">
        <v>7882</v>
      </c>
      <c r="F1124" s="161" t="s">
        <v>3992</v>
      </c>
      <c r="G1124" s="161" t="s">
        <v>1521</v>
      </c>
      <c r="H1124" s="161" t="s">
        <v>1533</v>
      </c>
      <c r="K1124" s="161">
        <v>1</v>
      </c>
      <c r="L1124" s="164" t="s">
        <v>7883</v>
      </c>
    </row>
    <row r="1125" spans="1:18">
      <c r="A1125" s="161">
        <v>7</v>
      </c>
      <c r="B1125" s="161">
        <v>23</v>
      </c>
      <c r="C1125" s="161">
        <v>24</v>
      </c>
      <c r="D1125" s="161" t="s">
        <v>10293</v>
      </c>
      <c r="E1125" s="161" t="s">
        <v>14730</v>
      </c>
      <c r="F1125" s="161" t="s">
        <v>3992</v>
      </c>
      <c r="G1125" s="161" t="s">
        <v>1521</v>
      </c>
      <c r="H1125" s="161" t="s">
        <v>10330</v>
      </c>
      <c r="K1125" s="161">
        <v>1</v>
      </c>
      <c r="L1125" s="164" t="s">
        <v>14731</v>
      </c>
    </row>
    <row r="1126" spans="1:18">
      <c r="A1126" s="161">
        <v>7</v>
      </c>
      <c r="B1126" s="161">
        <v>23</v>
      </c>
      <c r="C1126" s="161">
        <v>25</v>
      </c>
      <c r="D1126" s="161" t="s">
        <v>3696</v>
      </c>
      <c r="E1126" s="161" t="s">
        <v>7884</v>
      </c>
      <c r="F1126" s="161" t="s">
        <v>3992</v>
      </c>
      <c r="G1126" s="161" t="s">
        <v>1521</v>
      </c>
      <c r="H1126" s="161" t="s">
        <v>1534</v>
      </c>
      <c r="K1126" s="161">
        <v>1</v>
      </c>
      <c r="L1126" s="164" t="s">
        <v>7885</v>
      </c>
    </row>
    <row r="1127" spans="1:18">
      <c r="A1127" s="161">
        <v>7</v>
      </c>
      <c r="B1127" s="161">
        <v>23</v>
      </c>
      <c r="C1127" s="161">
        <v>26</v>
      </c>
      <c r="D1127" s="161" t="s">
        <v>10293</v>
      </c>
      <c r="E1127" s="161" t="s">
        <v>14728</v>
      </c>
      <c r="F1127" s="161" t="s">
        <v>3992</v>
      </c>
      <c r="G1127" s="161" t="s">
        <v>1521</v>
      </c>
      <c r="H1127" s="161" t="s">
        <v>10327</v>
      </c>
      <c r="K1127" s="161">
        <v>1</v>
      </c>
      <c r="L1127" s="164" t="s">
        <v>14729</v>
      </c>
    </row>
    <row r="1128" spans="1:18">
      <c r="A1128" s="161">
        <v>7</v>
      </c>
      <c r="B1128" s="161">
        <v>23</v>
      </c>
      <c r="C1128" s="161">
        <v>27</v>
      </c>
      <c r="D1128" s="161" t="s">
        <v>3696</v>
      </c>
      <c r="E1128" s="161" t="s">
        <v>7886</v>
      </c>
      <c r="F1128" s="161" t="s">
        <v>3992</v>
      </c>
      <c r="G1128" s="161" t="s">
        <v>1521</v>
      </c>
      <c r="H1128" s="162" t="s">
        <v>326</v>
      </c>
      <c r="I1128" s="161" t="s">
        <v>1629</v>
      </c>
      <c r="K1128" s="161">
        <v>1</v>
      </c>
      <c r="L1128" s="161" t="s">
        <v>4895</v>
      </c>
      <c r="M1128" s="161" t="s">
        <v>4896</v>
      </c>
      <c r="N1128" s="161" t="s">
        <v>12</v>
      </c>
      <c r="O1128" s="161" t="s">
        <v>4897</v>
      </c>
      <c r="P1128" s="161" t="s">
        <v>11</v>
      </c>
      <c r="Q1128" s="161" t="s">
        <v>4898</v>
      </c>
      <c r="R1128" s="161" t="s">
        <v>364</v>
      </c>
    </row>
    <row r="1129" spans="1:18">
      <c r="A1129" s="161">
        <v>7</v>
      </c>
      <c r="B1129" s="161">
        <v>23</v>
      </c>
      <c r="C1129" s="161">
        <v>28</v>
      </c>
      <c r="D1129" s="161" t="s">
        <v>10293</v>
      </c>
      <c r="E1129" s="161" t="s">
        <v>14723</v>
      </c>
      <c r="F1129" s="161" t="s">
        <v>3992</v>
      </c>
      <c r="G1129" s="161" t="s">
        <v>1521</v>
      </c>
      <c r="H1129" s="162" t="s">
        <v>10321</v>
      </c>
      <c r="I1129" s="161" t="s">
        <v>1629</v>
      </c>
      <c r="K1129" s="161">
        <v>1</v>
      </c>
      <c r="L1129" s="161" t="s">
        <v>14724</v>
      </c>
      <c r="M1129" s="161" t="s">
        <v>14725</v>
      </c>
      <c r="N1129" s="161" t="s">
        <v>16015</v>
      </c>
      <c r="O1129" s="161" t="s">
        <v>14726</v>
      </c>
      <c r="P1129" s="161" t="s">
        <v>16017</v>
      </c>
      <c r="Q1129" s="161" t="s">
        <v>14727</v>
      </c>
      <c r="R1129" s="161" t="s">
        <v>16018</v>
      </c>
    </row>
    <row r="1130" spans="1:18">
      <c r="A1130" s="161">
        <v>7</v>
      </c>
      <c r="B1130" s="161">
        <v>23</v>
      </c>
      <c r="C1130" s="161">
        <v>29</v>
      </c>
      <c r="D1130" s="161" t="s">
        <v>3696</v>
      </c>
      <c r="E1130" s="161" t="s">
        <v>7887</v>
      </c>
      <c r="F1130" s="161" t="s">
        <v>3992</v>
      </c>
      <c r="G1130" s="161" t="s">
        <v>1521</v>
      </c>
      <c r="H1130" s="161" t="s">
        <v>1524</v>
      </c>
      <c r="I1130" s="161" t="s">
        <v>3991</v>
      </c>
      <c r="K1130" s="161">
        <v>1</v>
      </c>
      <c r="L1130" s="161" t="s">
        <v>4899</v>
      </c>
      <c r="M1130" s="161" t="s">
        <v>4900</v>
      </c>
      <c r="N1130" s="161" t="s">
        <v>388</v>
      </c>
      <c r="O1130" s="161" t="s">
        <v>4901</v>
      </c>
    </row>
    <row r="1131" spans="1:18">
      <c r="A1131" s="161">
        <v>7</v>
      </c>
      <c r="B1131" s="161">
        <v>23</v>
      </c>
      <c r="C1131" s="161">
        <v>30</v>
      </c>
      <c r="D1131" s="161" t="s">
        <v>10293</v>
      </c>
      <c r="E1131" s="161" t="s">
        <v>14719</v>
      </c>
      <c r="F1131" s="161" t="s">
        <v>3992</v>
      </c>
      <c r="G1131" s="161" t="s">
        <v>1521</v>
      </c>
      <c r="H1131" s="161" t="s">
        <v>10316</v>
      </c>
      <c r="I1131" s="161" t="s">
        <v>10314</v>
      </c>
      <c r="K1131" s="161">
        <v>1</v>
      </c>
      <c r="L1131" s="161" t="s">
        <v>14720</v>
      </c>
      <c r="M1131" s="161" t="s">
        <v>14721</v>
      </c>
      <c r="N1131" s="161" t="s">
        <v>16016</v>
      </c>
      <c r="O1131" s="161" t="s">
        <v>14722</v>
      </c>
    </row>
    <row r="1132" spans="1:18">
      <c r="A1132" s="161">
        <v>7</v>
      </c>
      <c r="B1132" s="161">
        <v>23</v>
      </c>
      <c r="C1132" s="161">
        <v>31</v>
      </c>
      <c r="D1132" s="161" t="s">
        <v>3696</v>
      </c>
      <c r="E1132" s="161" t="s">
        <v>7888</v>
      </c>
      <c r="F1132" s="161" t="s">
        <v>3992</v>
      </c>
      <c r="G1132" s="161" t="s">
        <v>1521</v>
      </c>
      <c r="H1132" s="161" t="s">
        <v>323</v>
      </c>
      <c r="K1132" s="161">
        <v>1</v>
      </c>
      <c r="L1132" s="161" t="s">
        <v>6773</v>
      </c>
    </row>
    <row r="1133" spans="1:18">
      <c r="A1133" s="161">
        <v>7</v>
      </c>
      <c r="B1133" s="161">
        <v>23</v>
      </c>
      <c r="C1133" s="161">
        <v>32</v>
      </c>
      <c r="D1133" s="161" t="s">
        <v>10293</v>
      </c>
      <c r="E1133" s="161" t="s">
        <v>14717</v>
      </c>
      <c r="F1133" s="161" t="s">
        <v>3992</v>
      </c>
      <c r="G1133" s="161" t="s">
        <v>1521</v>
      </c>
      <c r="H1133" s="161" t="s">
        <v>10312</v>
      </c>
      <c r="K1133" s="161">
        <v>1</v>
      </c>
      <c r="L1133" s="161" t="s">
        <v>14718</v>
      </c>
    </row>
    <row r="1134" spans="1:18">
      <c r="A1134" s="161">
        <v>7</v>
      </c>
      <c r="B1134" s="161">
        <v>23</v>
      </c>
      <c r="C1134" s="161">
        <v>33</v>
      </c>
      <c r="D1134" s="161" t="s">
        <v>3696</v>
      </c>
      <c r="E1134" s="161" t="s">
        <v>7889</v>
      </c>
      <c r="F1134" s="161" t="s">
        <v>3992</v>
      </c>
      <c r="G1134" s="161" t="s">
        <v>1521</v>
      </c>
      <c r="H1134" s="161" t="s">
        <v>324</v>
      </c>
      <c r="K1134" s="161">
        <v>1</v>
      </c>
      <c r="L1134" s="161" t="s">
        <v>6774</v>
      </c>
    </row>
    <row r="1135" spans="1:18">
      <c r="A1135" s="161">
        <v>7</v>
      </c>
      <c r="B1135" s="161">
        <v>23</v>
      </c>
      <c r="C1135" s="161">
        <v>34</v>
      </c>
      <c r="D1135" s="161" t="s">
        <v>10293</v>
      </c>
      <c r="E1135" s="161" t="s">
        <v>14715</v>
      </c>
      <c r="F1135" s="161" t="s">
        <v>3992</v>
      </c>
      <c r="G1135" s="161" t="s">
        <v>1521</v>
      </c>
      <c r="H1135" s="161" t="s">
        <v>10309</v>
      </c>
      <c r="K1135" s="161">
        <v>1</v>
      </c>
      <c r="L1135" s="161" t="s">
        <v>14716</v>
      </c>
    </row>
    <row r="1136" spans="1:18">
      <c r="A1136" s="161">
        <v>7</v>
      </c>
      <c r="B1136" s="161">
        <v>23</v>
      </c>
      <c r="C1136" s="161">
        <v>35</v>
      </c>
      <c r="D1136" s="161" t="s">
        <v>3696</v>
      </c>
      <c r="E1136" s="161" t="s">
        <v>7890</v>
      </c>
      <c r="F1136" s="161" t="s">
        <v>3992</v>
      </c>
      <c r="G1136" s="161" t="s">
        <v>1521</v>
      </c>
      <c r="H1136" s="161" t="s">
        <v>325</v>
      </c>
      <c r="K1136" s="161">
        <v>1</v>
      </c>
      <c r="L1136" s="161" t="s">
        <v>6775</v>
      </c>
    </row>
    <row r="1137" spans="1:18">
      <c r="A1137" s="161">
        <v>7</v>
      </c>
      <c r="B1137" s="161">
        <v>23</v>
      </c>
      <c r="C1137" s="161">
        <v>36</v>
      </c>
      <c r="D1137" s="161" t="s">
        <v>10293</v>
      </c>
      <c r="E1137" s="161" t="s">
        <v>14713</v>
      </c>
      <c r="F1137" s="161" t="s">
        <v>3992</v>
      </c>
      <c r="G1137" s="161" t="s">
        <v>1521</v>
      </c>
      <c r="H1137" s="161" t="s">
        <v>10306</v>
      </c>
      <c r="K1137" s="161">
        <v>1</v>
      </c>
      <c r="L1137" s="161" t="s">
        <v>14714</v>
      </c>
    </row>
    <row r="1138" spans="1:18">
      <c r="A1138" s="161">
        <v>7</v>
      </c>
      <c r="B1138" s="161">
        <v>23</v>
      </c>
      <c r="C1138" s="161">
        <v>37</v>
      </c>
      <c r="D1138" s="161" t="s">
        <v>3696</v>
      </c>
      <c r="E1138" s="161" t="s">
        <v>7891</v>
      </c>
      <c r="F1138" s="161" t="s">
        <v>3992</v>
      </c>
      <c r="G1138" s="161" t="s">
        <v>1521</v>
      </c>
      <c r="H1138" s="161" t="s">
        <v>1536</v>
      </c>
      <c r="I1138" s="161" t="s">
        <v>1629</v>
      </c>
      <c r="K1138" s="161">
        <v>1</v>
      </c>
      <c r="L1138" s="161" t="s">
        <v>4902</v>
      </c>
      <c r="M1138" s="161" t="s">
        <v>4903</v>
      </c>
      <c r="N1138" s="161" t="s">
        <v>12</v>
      </c>
      <c r="O1138" s="161" t="s">
        <v>4904</v>
      </c>
      <c r="P1138" s="161" t="s">
        <v>11</v>
      </c>
      <c r="Q1138" s="161" t="s">
        <v>4905</v>
      </c>
      <c r="R1138" s="161" t="s">
        <v>364</v>
      </c>
    </row>
    <row r="1139" spans="1:18">
      <c r="A1139" s="161">
        <v>7</v>
      </c>
      <c r="B1139" s="161">
        <v>23</v>
      </c>
      <c r="C1139" s="161">
        <v>38</v>
      </c>
      <c r="D1139" s="161" t="s">
        <v>10293</v>
      </c>
      <c r="E1139" s="161" t="s">
        <v>14708</v>
      </c>
      <c r="F1139" s="161" t="s">
        <v>3992</v>
      </c>
      <c r="G1139" s="161" t="s">
        <v>1521</v>
      </c>
      <c r="H1139" s="161" t="s">
        <v>10300</v>
      </c>
      <c r="I1139" s="161" t="s">
        <v>1629</v>
      </c>
      <c r="K1139" s="161">
        <v>1</v>
      </c>
      <c r="L1139" s="161" t="s">
        <v>14709</v>
      </c>
      <c r="M1139" s="161" t="s">
        <v>14710</v>
      </c>
      <c r="N1139" s="161" t="s">
        <v>16015</v>
      </c>
      <c r="O1139" s="161" t="s">
        <v>14711</v>
      </c>
      <c r="P1139" s="161" t="s">
        <v>16017</v>
      </c>
      <c r="Q1139" s="161" t="s">
        <v>14712</v>
      </c>
      <c r="R1139" s="161" t="s">
        <v>16018</v>
      </c>
    </row>
    <row r="1140" spans="1:18">
      <c r="A1140" s="161">
        <v>7</v>
      </c>
      <c r="B1140" s="161">
        <v>23</v>
      </c>
      <c r="C1140" s="161">
        <v>39</v>
      </c>
      <c r="D1140" s="161" t="s">
        <v>3696</v>
      </c>
      <c r="E1140" s="161" t="s">
        <v>7892</v>
      </c>
      <c r="F1140" s="161" t="s">
        <v>3992</v>
      </c>
      <c r="G1140" s="161" t="s">
        <v>1521</v>
      </c>
      <c r="H1140" s="161" t="s">
        <v>116</v>
      </c>
      <c r="I1140" s="161" t="s">
        <v>1630</v>
      </c>
      <c r="K1140" s="161">
        <v>1</v>
      </c>
      <c r="L1140" s="161" t="s">
        <v>4906</v>
      </c>
    </row>
    <row r="1141" spans="1:18">
      <c r="A1141" s="161">
        <v>7</v>
      </c>
      <c r="B1141" s="161">
        <v>23</v>
      </c>
      <c r="C1141" s="161">
        <v>40</v>
      </c>
      <c r="D1141" s="161" t="s">
        <v>10293</v>
      </c>
      <c r="E1141" s="161" t="s">
        <v>14706</v>
      </c>
      <c r="F1141" s="161" t="s">
        <v>3992</v>
      </c>
      <c r="G1141" s="161" t="s">
        <v>1521</v>
      </c>
      <c r="H1141" s="161" t="s">
        <v>10297</v>
      </c>
      <c r="I1141" s="161" t="s">
        <v>1630</v>
      </c>
      <c r="K1141" s="161">
        <v>1</v>
      </c>
      <c r="L1141" s="161" t="s">
        <v>14707</v>
      </c>
    </row>
    <row r="1142" spans="1:18">
      <c r="A1142" s="161">
        <v>7</v>
      </c>
      <c r="B1142" s="161">
        <v>23</v>
      </c>
      <c r="C1142" s="161">
        <v>41</v>
      </c>
      <c r="D1142" s="161" t="s">
        <v>3696</v>
      </c>
      <c r="E1142" s="161" t="s">
        <v>7893</v>
      </c>
      <c r="F1142" s="161" t="s">
        <v>3992</v>
      </c>
      <c r="G1142" s="161" t="s">
        <v>1521</v>
      </c>
      <c r="H1142" s="161" t="s">
        <v>319</v>
      </c>
      <c r="K1142" s="161">
        <v>1</v>
      </c>
      <c r="L1142" s="161" t="s">
        <v>4907</v>
      </c>
    </row>
    <row r="1143" spans="1:18">
      <c r="A1143" s="161">
        <v>7</v>
      </c>
      <c r="B1143" s="161">
        <v>23</v>
      </c>
      <c r="C1143" s="161">
        <v>42</v>
      </c>
      <c r="D1143" s="161" t="s">
        <v>10293</v>
      </c>
      <c r="E1143" s="161" t="s">
        <v>14704</v>
      </c>
      <c r="F1143" s="161" t="s">
        <v>3992</v>
      </c>
      <c r="G1143" s="161" t="s">
        <v>1521</v>
      </c>
      <c r="H1143" s="161" t="s">
        <v>10167</v>
      </c>
      <c r="K1143" s="161">
        <v>1</v>
      </c>
      <c r="L1143" s="161" t="s">
        <v>14705</v>
      </c>
    </row>
    <row r="1144" spans="1:18">
      <c r="A1144" s="161">
        <v>7</v>
      </c>
      <c r="B1144" s="161">
        <v>24</v>
      </c>
      <c r="C1144" s="161">
        <v>1</v>
      </c>
      <c r="D1144" s="161" t="s">
        <v>3696</v>
      </c>
      <c r="E1144" s="161" t="s">
        <v>7894</v>
      </c>
      <c r="F1144" s="161" t="s">
        <v>3992</v>
      </c>
      <c r="G1144" s="161" t="s">
        <v>1521</v>
      </c>
      <c r="H1144" s="161" t="s">
        <v>1523</v>
      </c>
      <c r="I1144" s="161" t="s">
        <v>1631</v>
      </c>
      <c r="K1144" s="161">
        <v>1</v>
      </c>
      <c r="L1144" s="164" t="s">
        <v>7895</v>
      </c>
    </row>
    <row r="1145" spans="1:18">
      <c r="A1145" s="161">
        <v>7</v>
      </c>
      <c r="B1145" s="161">
        <v>24</v>
      </c>
      <c r="C1145" s="161">
        <v>2</v>
      </c>
      <c r="D1145" s="161" t="s">
        <v>10293</v>
      </c>
      <c r="E1145" s="161" t="s">
        <v>14702</v>
      </c>
      <c r="F1145" s="161" t="s">
        <v>3992</v>
      </c>
      <c r="G1145" s="161" t="s">
        <v>1521</v>
      </c>
      <c r="H1145" s="161" t="s">
        <v>10370</v>
      </c>
      <c r="I1145" s="161" t="s">
        <v>1630</v>
      </c>
      <c r="K1145" s="161">
        <v>1</v>
      </c>
      <c r="L1145" s="164" t="s">
        <v>14703</v>
      </c>
    </row>
    <row r="1146" spans="1:18">
      <c r="A1146" s="161">
        <v>7</v>
      </c>
      <c r="B1146" s="161">
        <v>24</v>
      </c>
      <c r="C1146" s="161">
        <v>3</v>
      </c>
      <c r="D1146" s="161" t="s">
        <v>3696</v>
      </c>
      <c r="E1146" s="161" t="s">
        <v>7896</v>
      </c>
      <c r="F1146" s="161" t="s">
        <v>3992</v>
      </c>
      <c r="G1146" s="161" t="s">
        <v>1521</v>
      </c>
      <c r="H1146" s="162" t="s">
        <v>322</v>
      </c>
      <c r="I1146" s="161" t="s">
        <v>1631</v>
      </c>
      <c r="K1146" s="161">
        <v>1</v>
      </c>
      <c r="L1146" s="161" t="s">
        <v>5108</v>
      </c>
    </row>
    <row r="1147" spans="1:18">
      <c r="A1147" s="161">
        <v>7</v>
      </c>
      <c r="B1147" s="161">
        <v>24</v>
      </c>
      <c r="C1147" s="161">
        <v>4</v>
      </c>
      <c r="D1147" s="161" t="s">
        <v>10293</v>
      </c>
      <c r="E1147" s="161" t="s">
        <v>14700</v>
      </c>
      <c r="F1147" s="161" t="s">
        <v>3992</v>
      </c>
      <c r="G1147" s="161" t="s">
        <v>1521</v>
      </c>
      <c r="H1147" s="162" t="s">
        <v>10367</v>
      </c>
      <c r="I1147" s="161" t="s">
        <v>1630</v>
      </c>
      <c r="K1147" s="161">
        <v>1</v>
      </c>
      <c r="L1147" s="161" t="s">
        <v>14701</v>
      </c>
    </row>
    <row r="1148" spans="1:18">
      <c r="A1148" s="161">
        <v>7</v>
      </c>
      <c r="B1148" s="161">
        <v>24</v>
      </c>
      <c r="C1148" s="161">
        <v>5</v>
      </c>
      <c r="D1148" s="161" t="s">
        <v>3696</v>
      </c>
      <c r="E1148" s="161" t="s">
        <v>7897</v>
      </c>
      <c r="F1148" s="161" t="s">
        <v>3992</v>
      </c>
      <c r="G1148" s="161" t="s">
        <v>1521</v>
      </c>
      <c r="H1148" s="161" t="s">
        <v>1526</v>
      </c>
      <c r="I1148" s="161" t="s">
        <v>1629</v>
      </c>
      <c r="K1148" s="161">
        <v>1</v>
      </c>
      <c r="L1148" s="161" t="s">
        <v>5109</v>
      </c>
      <c r="M1148" s="161" t="s">
        <v>5110</v>
      </c>
      <c r="N1148" s="161" t="s">
        <v>12</v>
      </c>
      <c r="O1148" s="161" t="s">
        <v>5111</v>
      </c>
      <c r="P1148" s="161" t="s">
        <v>11</v>
      </c>
      <c r="Q1148" s="161" t="s">
        <v>5112</v>
      </c>
      <c r="R1148" s="161" t="s">
        <v>364</v>
      </c>
    </row>
    <row r="1149" spans="1:18">
      <c r="A1149" s="161">
        <v>7</v>
      </c>
      <c r="B1149" s="161">
        <v>24</v>
      </c>
      <c r="C1149" s="161">
        <v>6</v>
      </c>
      <c r="D1149" s="161" t="s">
        <v>10293</v>
      </c>
      <c r="E1149" s="161" t="s">
        <v>14695</v>
      </c>
      <c r="F1149" s="161" t="s">
        <v>3992</v>
      </c>
      <c r="G1149" s="161" t="s">
        <v>1521</v>
      </c>
      <c r="H1149" s="161" t="s">
        <v>10361</v>
      </c>
      <c r="I1149" s="161" t="s">
        <v>1629</v>
      </c>
      <c r="K1149" s="161">
        <v>1</v>
      </c>
      <c r="L1149" s="161" t="s">
        <v>14696</v>
      </c>
      <c r="M1149" s="161" t="s">
        <v>14697</v>
      </c>
      <c r="N1149" s="161" t="s">
        <v>16015</v>
      </c>
      <c r="O1149" s="161" t="s">
        <v>14698</v>
      </c>
      <c r="P1149" s="161" t="s">
        <v>16017</v>
      </c>
      <c r="Q1149" s="161" t="s">
        <v>14699</v>
      </c>
      <c r="R1149" s="161" t="s">
        <v>16018</v>
      </c>
    </row>
    <row r="1150" spans="1:18">
      <c r="A1150" s="161">
        <v>7</v>
      </c>
      <c r="B1150" s="161">
        <v>24</v>
      </c>
      <c r="C1150" s="161">
        <v>7</v>
      </c>
      <c r="D1150" s="161" t="s">
        <v>3696</v>
      </c>
      <c r="E1150" s="161" t="s">
        <v>7898</v>
      </c>
      <c r="F1150" s="161" t="s">
        <v>3992</v>
      </c>
      <c r="G1150" s="161" t="s">
        <v>1521</v>
      </c>
      <c r="H1150" s="161" t="s">
        <v>66</v>
      </c>
      <c r="I1150" s="161" t="s">
        <v>1629</v>
      </c>
      <c r="K1150" s="161">
        <v>1</v>
      </c>
      <c r="L1150" s="161" t="s">
        <v>5113</v>
      </c>
      <c r="M1150" s="161" t="s">
        <v>5114</v>
      </c>
      <c r="N1150" s="161" t="s">
        <v>12</v>
      </c>
      <c r="O1150" s="161" t="s">
        <v>5115</v>
      </c>
      <c r="P1150" s="161" t="s">
        <v>11</v>
      </c>
      <c r="Q1150" s="161" t="s">
        <v>5116</v>
      </c>
      <c r="R1150" s="161" t="s">
        <v>364</v>
      </c>
    </row>
    <row r="1151" spans="1:18">
      <c r="A1151" s="161">
        <v>7</v>
      </c>
      <c r="B1151" s="161">
        <v>24</v>
      </c>
      <c r="C1151" s="161">
        <v>8</v>
      </c>
      <c r="D1151" s="161" t="s">
        <v>10293</v>
      </c>
      <c r="E1151" s="161" t="s">
        <v>14690</v>
      </c>
      <c r="F1151" s="161" t="s">
        <v>3992</v>
      </c>
      <c r="G1151" s="161" t="s">
        <v>1521</v>
      </c>
      <c r="H1151" s="161" t="s">
        <v>10355</v>
      </c>
      <c r="I1151" s="161" t="s">
        <v>1629</v>
      </c>
      <c r="K1151" s="161">
        <v>1</v>
      </c>
      <c r="L1151" s="161" t="s">
        <v>14691</v>
      </c>
      <c r="M1151" s="161" t="s">
        <v>14692</v>
      </c>
      <c r="N1151" s="161" t="s">
        <v>16015</v>
      </c>
      <c r="O1151" s="161" t="s">
        <v>14693</v>
      </c>
      <c r="P1151" s="161" t="s">
        <v>16017</v>
      </c>
      <c r="Q1151" s="161" t="s">
        <v>14694</v>
      </c>
      <c r="R1151" s="161" t="s">
        <v>16018</v>
      </c>
    </row>
    <row r="1152" spans="1:18">
      <c r="A1152" s="161">
        <v>7</v>
      </c>
      <c r="B1152" s="161">
        <v>24</v>
      </c>
      <c r="C1152" s="161">
        <v>9</v>
      </c>
      <c r="D1152" s="161" t="s">
        <v>3696</v>
      </c>
      <c r="E1152" s="161" t="s">
        <v>7899</v>
      </c>
      <c r="F1152" s="161" t="s">
        <v>3992</v>
      </c>
      <c r="G1152" s="161" t="s">
        <v>1521</v>
      </c>
      <c r="H1152" s="161" t="s">
        <v>336</v>
      </c>
      <c r="K1152" s="161">
        <v>1</v>
      </c>
      <c r="L1152" s="161" t="s">
        <v>5117</v>
      </c>
    </row>
    <row r="1153" spans="1:13">
      <c r="A1153" s="161">
        <v>7</v>
      </c>
      <c r="B1153" s="161">
        <v>24</v>
      </c>
      <c r="C1153" s="161">
        <v>10</v>
      </c>
      <c r="D1153" s="161" t="s">
        <v>10293</v>
      </c>
      <c r="E1153" s="161" t="s">
        <v>14688</v>
      </c>
      <c r="F1153" s="161" t="s">
        <v>3992</v>
      </c>
      <c r="G1153" s="161" t="s">
        <v>1521</v>
      </c>
      <c r="H1153" s="161" t="s">
        <v>10191</v>
      </c>
      <c r="K1153" s="161">
        <v>1</v>
      </c>
      <c r="L1153" s="161" t="s">
        <v>14689</v>
      </c>
    </row>
    <row r="1154" spans="1:13">
      <c r="A1154" s="161">
        <v>7</v>
      </c>
      <c r="B1154" s="161">
        <v>24</v>
      </c>
      <c r="C1154" s="161">
        <v>11</v>
      </c>
      <c r="D1154" s="161" t="s">
        <v>3696</v>
      </c>
      <c r="E1154" s="161" t="s">
        <v>7900</v>
      </c>
      <c r="F1154" s="161" t="s">
        <v>3992</v>
      </c>
      <c r="G1154" s="161" t="s">
        <v>1521</v>
      </c>
      <c r="H1154" s="161" t="s">
        <v>337</v>
      </c>
      <c r="I1154" s="161" t="s">
        <v>1628</v>
      </c>
      <c r="K1154" s="161">
        <v>1</v>
      </c>
      <c r="L1154" s="161" t="s">
        <v>5118</v>
      </c>
    </row>
    <row r="1155" spans="1:13">
      <c r="A1155" s="161">
        <v>7</v>
      </c>
      <c r="B1155" s="161">
        <v>24</v>
      </c>
      <c r="C1155" s="161">
        <v>12</v>
      </c>
      <c r="D1155" s="161" t="s">
        <v>10293</v>
      </c>
      <c r="E1155" s="161" t="s">
        <v>14686</v>
      </c>
      <c r="F1155" s="161" t="s">
        <v>3992</v>
      </c>
      <c r="G1155" s="161" t="s">
        <v>1521</v>
      </c>
      <c r="H1155" s="161" t="s">
        <v>10350</v>
      </c>
      <c r="I1155" s="161" t="s">
        <v>10137</v>
      </c>
      <c r="K1155" s="161">
        <v>1</v>
      </c>
      <c r="L1155" s="161" t="s">
        <v>14687</v>
      </c>
    </row>
    <row r="1156" spans="1:13">
      <c r="A1156" s="161">
        <v>7</v>
      </c>
      <c r="B1156" s="161">
        <v>24</v>
      </c>
      <c r="C1156" s="161">
        <v>13</v>
      </c>
      <c r="D1156" s="161" t="s">
        <v>3696</v>
      </c>
      <c r="E1156" s="161" t="s">
        <v>7901</v>
      </c>
      <c r="F1156" s="161" t="s">
        <v>3992</v>
      </c>
      <c r="G1156" s="161" t="s">
        <v>1521</v>
      </c>
      <c r="H1156" s="161" t="s">
        <v>1535</v>
      </c>
      <c r="I1156" s="161" t="s">
        <v>61</v>
      </c>
      <c r="K1156" s="161">
        <v>1</v>
      </c>
      <c r="L1156" s="161" t="s">
        <v>5119</v>
      </c>
    </row>
    <row r="1157" spans="1:13">
      <c r="A1157" s="161">
        <v>7</v>
      </c>
      <c r="B1157" s="161">
        <v>24</v>
      </c>
      <c r="C1157" s="161">
        <v>14</v>
      </c>
      <c r="D1157" s="161" t="s">
        <v>10293</v>
      </c>
      <c r="E1157" s="161" t="s">
        <v>14684</v>
      </c>
      <c r="F1157" s="161" t="s">
        <v>3992</v>
      </c>
      <c r="G1157" s="161" t="s">
        <v>1521</v>
      </c>
      <c r="H1157" s="161" t="s">
        <v>10347</v>
      </c>
      <c r="I1157" s="161" t="s">
        <v>10345</v>
      </c>
      <c r="K1157" s="161">
        <v>1</v>
      </c>
      <c r="L1157" s="161" t="s">
        <v>14685</v>
      </c>
    </row>
    <row r="1158" spans="1:13">
      <c r="A1158" s="161">
        <v>7</v>
      </c>
      <c r="B1158" s="161">
        <v>24</v>
      </c>
      <c r="C1158" s="161">
        <v>15</v>
      </c>
      <c r="D1158" s="161" t="s">
        <v>3696</v>
      </c>
      <c r="E1158" s="161" t="s">
        <v>7902</v>
      </c>
      <c r="F1158" s="161" t="s">
        <v>3992</v>
      </c>
      <c r="G1158" s="161" t="s">
        <v>1521</v>
      </c>
      <c r="H1158" s="161" t="s">
        <v>1529</v>
      </c>
      <c r="I1158" s="161" t="s">
        <v>15</v>
      </c>
      <c r="K1158" s="161">
        <v>1</v>
      </c>
      <c r="L1158" s="164" t="s">
        <v>7903</v>
      </c>
      <c r="M1158" s="164" t="s">
        <v>7904</v>
      </c>
    </row>
    <row r="1159" spans="1:13">
      <c r="A1159" s="161">
        <v>7</v>
      </c>
      <c r="B1159" s="161">
        <v>24</v>
      </c>
      <c r="C1159" s="161">
        <v>16</v>
      </c>
      <c r="D1159" s="161" t="s">
        <v>10293</v>
      </c>
      <c r="E1159" s="161" t="s">
        <v>14681</v>
      </c>
      <c r="F1159" s="161" t="s">
        <v>3992</v>
      </c>
      <c r="G1159" s="161" t="s">
        <v>1521</v>
      </c>
      <c r="H1159" s="161" t="s">
        <v>10342</v>
      </c>
      <c r="I1159" s="161" t="s">
        <v>15</v>
      </c>
      <c r="K1159" s="161">
        <v>1</v>
      </c>
      <c r="L1159" s="164" t="s">
        <v>14682</v>
      </c>
      <c r="M1159" s="164" t="s">
        <v>14683</v>
      </c>
    </row>
    <row r="1160" spans="1:13">
      <c r="A1160" s="161">
        <v>7</v>
      </c>
      <c r="B1160" s="161">
        <v>24</v>
      </c>
      <c r="C1160" s="161">
        <v>17</v>
      </c>
      <c r="D1160" s="161" t="s">
        <v>3696</v>
      </c>
      <c r="E1160" s="161" t="s">
        <v>7905</v>
      </c>
      <c r="F1160" s="161" t="s">
        <v>3992</v>
      </c>
      <c r="G1160" s="161" t="s">
        <v>1521</v>
      </c>
      <c r="H1160" s="161" t="s">
        <v>1530</v>
      </c>
      <c r="K1160" s="161">
        <v>1</v>
      </c>
      <c r="L1160" s="164" t="s">
        <v>7906</v>
      </c>
    </row>
    <row r="1161" spans="1:13">
      <c r="A1161" s="161">
        <v>7</v>
      </c>
      <c r="B1161" s="161">
        <v>24</v>
      </c>
      <c r="C1161" s="161">
        <v>18</v>
      </c>
      <c r="D1161" s="161" t="s">
        <v>10293</v>
      </c>
      <c r="E1161" s="161" t="s">
        <v>14679</v>
      </c>
      <c r="F1161" s="161" t="s">
        <v>3992</v>
      </c>
      <c r="G1161" s="161" t="s">
        <v>1521</v>
      </c>
      <c r="H1161" s="161" t="s">
        <v>10339</v>
      </c>
      <c r="K1161" s="161">
        <v>1</v>
      </c>
      <c r="L1161" s="164" t="s">
        <v>14680</v>
      </c>
    </row>
    <row r="1162" spans="1:13">
      <c r="A1162" s="161">
        <v>7</v>
      </c>
      <c r="B1162" s="161">
        <v>24</v>
      </c>
      <c r="C1162" s="161">
        <v>19</v>
      </c>
      <c r="D1162" s="161" t="s">
        <v>3696</v>
      </c>
      <c r="E1162" s="161" t="s">
        <v>7907</v>
      </c>
      <c r="F1162" s="161" t="s">
        <v>3992</v>
      </c>
      <c r="G1162" s="161" t="s">
        <v>1521</v>
      </c>
      <c r="H1162" s="161" t="s">
        <v>1531</v>
      </c>
      <c r="K1162" s="161">
        <v>1</v>
      </c>
      <c r="L1162" s="164" t="s">
        <v>7908</v>
      </c>
    </row>
    <row r="1163" spans="1:13">
      <c r="A1163" s="161">
        <v>7</v>
      </c>
      <c r="B1163" s="161">
        <v>24</v>
      </c>
      <c r="C1163" s="161">
        <v>20</v>
      </c>
      <c r="D1163" s="161" t="s">
        <v>10293</v>
      </c>
      <c r="E1163" s="161" t="s">
        <v>14677</v>
      </c>
      <c r="F1163" s="161" t="s">
        <v>3992</v>
      </c>
      <c r="G1163" s="161" t="s">
        <v>1521</v>
      </c>
      <c r="H1163" s="161" t="s">
        <v>10336</v>
      </c>
      <c r="K1163" s="161">
        <v>1</v>
      </c>
      <c r="L1163" s="164" t="s">
        <v>14678</v>
      </c>
    </row>
    <row r="1164" spans="1:13">
      <c r="A1164" s="161">
        <v>7</v>
      </c>
      <c r="B1164" s="161">
        <v>24</v>
      </c>
      <c r="C1164" s="161">
        <v>21</v>
      </c>
      <c r="D1164" s="161" t="s">
        <v>3696</v>
      </c>
      <c r="E1164" s="161" t="s">
        <v>7909</v>
      </c>
      <c r="F1164" s="161" t="s">
        <v>3992</v>
      </c>
      <c r="G1164" s="161" t="s">
        <v>1521</v>
      </c>
      <c r="H1164" s="161" t="s">
        <v>1532</v>
      </c>
      <c r="K1164" s="161">
        <v>1</v>
      </c>
      <c r="L1164" s="164" t="s">
        <v>7910</v>
      </c>
    </row>
    <row r="1165" spans="1:13">
      <c r="A1165" s="161">
        <v>7</v>
      </c>
      <c r="B1165" s="161">
        <v>24</v>
      </c>
      <c r="C1165" s="161">
        <v>22</v>
      </c>
      <c r="D1165" s="161" t="s">
        <v>10293</v>
      </c>
      <c r="E1165" s="161" t="s">
        <v>14675</v>
      </c>
      <c r="F1165" s="161" t="s">
        <v>3992</v>
      </c>
      <c r="G1165" s="161" t="s">
        <v>1521</v>
      </c>
      <c r="H1165" s="161" t="s">
        <v>10333</v>
      </c>
      <c r="K1165" s="161">
        <v>1</v>
      </c>
      <c r="L1165" s="164" t="s">
        <v>14676</v>
      </c>
    </row>
    <row r="1166" spans="1:13">
      <c r="A1166" s="161">
        <v>7</v>
      </c>
      <c r="B1166" s="161">
        <v>24</v>
      </c>
      <c r="C1166" s="161">
        <v>23</v>
      </c>
      <c r="D1166" s="161" t="s">
        <v>3696</v>
      </c>
      <c r="E1166" s="161" t="s">
        <v>7911</v>
      </c>
      <c r="F1166" s="161" t="s">
        <v>3992</v>
      </c>
      <c r="G1166" s="161" t="s">
        <v>1521</v>
      </c>
      <c r="H1166" s="161" t="s">
        <v>1533</v>
      </c>
      <c r="K1166" s="161">
        <v>1</v>
      </c>
      <c r="L1166" s="164" t="s">
        <v>7912</v>
      </c>
    </row>
    <row r="1167" spans="1:13">
      <c r="A1167" s="161">
        <v>7</v>
      </c>
      <c r="B1167" s="161">
        <v>24</v>
      </c>
      <c r="C1167" s="161">
        <v>24</v>
      </c>
      <c r="D1167" s="161" t="s">
        <v>10293</v>
      </c>
      <c r="E1167" s="161" t="s">
        <v>14673</v>
      </c>
      <c r="F1167" s="161" t="s">
        <v>3992</v>
      </c>
      <c r="G1167" s="161" t="s">
        <v>1521</v>
      </c>
      <c r="H1167" s="161" t="s">
        <v>10330</v>
      </c>
      <c r="K1167" s="161">
        <v>1</v>
      </c>
      <c r="L1167" s="164" t="s">
        <v>14674</v>
      </c>
    </row>
    <row r="1168" spans="1:13">
      <c r="A1168" s="161">
        <v>7</v>
      </c>
      <c r="B1168" s="161">
        <v>24</v>
      </c>
      <c r="C1168" s="161">
        <v>25</v>
      </c>
      <c r="D1168" s="161" t="s">
        <v>3696</v>
      </c>
      <c r="E1168" s="161" t="s">
        <v>7913</v>
      </c>
      <c r="F1168" s="161" t="s">
        <v>3992</v>
      </c>
      <c r="G1168" s="161" t="s">
        <v>1521</v>
      </c>
      <c r="H1168" s="161" t="s">
        <v>1534</v>
      </c>
      <c r="K1168" s="161">
        <v>1</v>
      </c>
      <c r="L1168" s="164" t="s">
        <v>7914</v>
      </c>
    </row>
    <row r="1169" spans="1:18">
      <c r="A1169" s="161">
        <v>7</v>
      </c>
      <c r="B1169" s="161">
        <v>24</v>
      </c>
      <c r="C1169" s="161">
        <v>26</v>
      </c>
      <c r="D1169" s="161" t="s">
        <v>10293</v>
      </c>
      <c r="E1169" s="161" t="s">
        <v>14671</v>
      </c>
      <c r="F1169" s="161" t="s">
        <v>3992</v>
      </c>
      <c r="G1169" s="161" t="s">
        <v>1521</v>
      </c>
      <c r="H1169" s="161" t="s">
        <v>10327</v>
      </c>
      <c r="K1169" s="161">
        <v>1</v>
      </c>
      <c r="L1169" s="164" t="s">
        <v>14672</v>
      </c>
    </row>
    <row r="1170" spans="1:18">
      <c r="A1170" s="161">
        <v>7</v>
      </c>
      <c r="B1170" s="161">
        <v>24</v>
      </c>
      <c r="C1170" s="161">
        <v>27</v>
      </c>
      <c r="D1170" s="161" t="s">
        <v>3696</v>
      </c>
      <c r="E1170" s="161" t="s">
        <v>7915</v>
      </c>
      <c r="F1170" s="161" t="s">
        <v>3992</v>
      </c>
      <c r="G1170" s="161" t="s">
        <v>1521</v>
      </c>
      <c r="H1170" s="162" t="s">
        <v>326</v>
      </c>
      <c r="I1170" s="161" t="s">
        <v>1629</v>
      </c>
      <c r="K1170" s="161">
        <v>1</v>
      </c>
      <c r="L1170" s="161" t="s">
        <v>5120</v>
      </c>
      <c r="M1170" s="161" t="s">
        <v>5121</v>
      </c>
      <c r="N1170" s="161" t="s">
        <v>12</v>
      </c>
      <c r="O1170" s="161" t="s">
        <v>5122</v>
      </c>
      <c r="P1170" s="161" t="s">
        <v>11</v>
      </c>
      <c r="Q1170" s="161" t="s">
        <v>5123</v>
      </c>
      <c r="R1170" s="161" t="s">
        <v>364</v>
      </c>
    </row>
    <row r="1171" spans="1:18">
      <c r="A1171" s="161">
        <v>7</v>
      </c>
      <c r="B1171" s="161">
        <v>24</v>
      </c>
      <c r="C1171" s="161">
        <v>28</v>
      </c>
      <c r="D1171" s="161" t="s">
        <v>10293</v>
      </c>
      <c r="E1171" s="161" t="s">
        <v>14666</v>
      </c>
      <c r="F1171" s="161" t="s">
        <v>3992</v>
      </c>
      <c r="G1171" s="161" t="s">
        <v>1521</v>
      </c>
      <c r="H1171" s="162" t="s">
        <v>10321</v>
      </c>
      <c r="I1171" s="161" t="s">
        <v>1629</v>
      </c>
      <c r="K1171" s="161">
        <v>1</v>
      </c>
      <c r="L1171" s="161" t="s">
        <v>14667</v>
      </c>
      <c r="M1171" s="161" t="s">
        <v>14668</v>
      </c>
      <c r="N1171" s="161" t="s">
        <v>16015</v>
      </c>
      <c r="O1171" s="161" t="s">
        <v>14669</v>
      </c>
      <c r="P1171" s="161" t="s">
        <v>16017</v>
      </c>
      <c r="Q1171" s="161" t="s">
        <v>14670</v>
      </c>
      <c r="R1171" s="161" t="s">
        <v>16018</v>
      </c>
    </row>
    <row r="1172" spans="1:18">
      <c r="A1172" s="161">
        <v>7</v>
      </c>
      <c r="B1172" s="161">
        <v>24</v>
      </c>
      <c r="C1172" s="161">
        <v>29</v>
      </c>
      <c r="D1172" s="161" t="s">
        <v>3696</v>
      </c>
      <c r="E1172" s="161" t="s">
        <v>7916</v>
      </c>
      <c r="F1172" s="161" t="s">
        <v>3992</v>
      </c>
      <c r="G1172" s="161" t="s">
        <v>1521</v>
      </c>
      <c r="H1172" s="161" t="s">
        <v>1524</v>
      </c>
      <c r="I1172" s="161" t="s">
        <v>3991</v>
      </c>
      <c r="K1172" s="161">
        <v>1</v>
      </c>
      <c r="L1172" s="161" t="s">
        <v>5124</v>
      </c>
      <c r="M1172" s="161" t="s">
        <v>5125</v>
      </c>
      <c r="N1172" s="161" t="s">
        <v>388</v>
      </c>
      <c r="O1172" s="161" t="s">
        <v>5126</v>
      </c>
    </row>
    <row r="1173" spans="1:18">
      <c r="A1173" s="161">
        <v>7</v>
      </c>
      <c r="B1173" s="161">
        <v>24</v>
      </c>
      <c r="C1173" s="161">
        <v>30</v>
      </c>
      <c r="D1173" s="161" t="s">
        <v>10293</v>
      </c>
      <c r="E1173" s="161" t="s">
        <v>14662</v>
      </c>
      <c r="F1173" s="161" t="s">
        <v>3992</v>
      </c>
      <c r="G1173" s="161" t="s">
        <v>1521</v>
      </c>
      <c r="H1173" s="161" t="s">
        <v>10316</v>
      </c>
      <c r="I1173" s="161" t="s">
        <v>10314</v>
      </c>
      <c r="K1173" s="161">
        <v>1</v>
      </c>
      <c r="L1173" s="161" t="s">
        <v>14663</v>
      </c>
      <c r="M1173" s="161" t="s">
        <v>14664</v>
      </c>
      <c r="N1173" s="161" t="s">
        <v>16016</v>
      </c>
      <c r="O1173" s="161" t="s">
        <v>14665</v>
      </c>
    </row>
    <row r="1174" spans="1:18">
      <c r="A1174" s="161">
        <v>7</v>
      </c>
      <c r="B1174" s="161">
        <v>24</v>
      </c>
      <c r="C1174" s="161">
        <v>31</v>
      </c>
      <c r="D1174" s="161" t="s">
        <v>3696</v>
      </c>
      <c r="E1174" s="161" t="s">
        <v>7917</v>
      </c>
      <c r="F1174" s="161" t="s">
        <v>3992</v>
      </c>
      <c r="G1174" s="161" t="s">
        <v>1521</v>
      </c>
      <c r="H1174" s="161" t="s">
        <v>323</v>
      </c>
      <c r="K1174" s="161">
        <v>1</v>
      </c>
      <c r="L1174" s="161" t="s">
        <v>6776</v>
      </c>
    </row>
    <row r="1175" spans="1:18">
      <c r="A1175" s="161">
        <v>7</v>
      </c>
      <c r="B1175" s="161">
        <v>24</v>
      </c>
      <c r="C1175" s="161">
        <v>32</v>
      </c>
      <c r="D1175" s="161" t="s">
        <v>10293</v>
      </c>
      <c r="E1175" s="161" t="s">
        <v>14660</v>
      </c>
      <c r="F1175" s="161" t="s">
        <v>3992</v>
      </c>
      <c r="G1175" s="161" t="s">
        <v>1521</v>
      </c>
      <c r="H1175" s="161" t="s">
        <v>10312</v>
      </c>
      <c r="K1175" s="161">
        <v>1</v>
      </c>
      <c r="L1175" s="161" t="s">
        <v>14661</v>
      </c>
    </row>
    <row r="1176" spans="1:18">
      <c r="A1176" s="161">
        <v>7</v>
      </c>
      <c r="B1176" s="161">
        <v>24</v>
      </c>
      <c r="C1176" s="161">
        <v>33</v>
      </c>
      <c r="D1176" s="161" t="s">
        <v>3696</v>
      </c>
      <c r="E1176" s="161" t="s">
        <v>7918</v>
      </c>
      <c r="F1176" s="161" t="s">
        <v>3992</v>
      </c>
      <c r="G1176" s="161" t="s">
        <v>1521</v>
      </c>
      <c r="H1176" s="161" t="s">
        <v>324</v>
      </c>
      <c r="K1176" s="161">
        <v>1</v>
      </c>
      <c r="L1176" s="161" t="s">
        <v>6777</v>
      </c>
    </row>
    <row r="1177" spans="1:18">
      <c r="A1177" s="161">
        <v>7</v>
      </c>
      <c r="B1177" s="161">
        <v>24</v>
      </c>
      <c r="C1177" s="161">
        <v>34</v>
      </c>
      <c r="D1177" s="161" t="s">
        <v>10293</v>
      </c>
      <c r="E1177" s="161" t="s">
        <v>14658</v>
      </c>
      <c r="F1177" s="161" t="s">
        <v>3992</v>
      </c>
      <c r="G1177" s="161" t="s">
        <v>1521</v>
      </c>
      <c r="H1177" s="161" t="s">
        <v>10309</v>
      </c>
      <c r="K1177" s="161">
        <v>1</v>
      </c>
      <c r="L1177" s="161" t="s">
        <v>14659</v>
      </c>
    </row>
    <row r="1178" spans="1:18">
      <c r="A1178" s="161">
        <v>7</v>
      </c>
      <c r="B1178" s="161">
        <v>24</v>
      </c>
      <c r="C1178" s="161">
        <v>35</v>
      </c>
      <c r="D1178" s="161" t="s">
        <v>3696</v>
      </c>
      <c r="E1178" s="161" t="s">
        <v>7919</v>
      </c>
      <c r="F1178" s="161" t="s">
        <v>3992</v>
      </c>
      <c r="G1178" s="161" t="s">
        <v>1521</v>
      </c>
      <c r="H1178" s="161" t="s">
        <v>325</v>
      </c>
      <c r="K1178" s="161">
        <v>1</v>
      </c>
      <c r="L1178" s="161" t="s">
        <v>6778</v>
      </c>
    </row>
    <row r="1179" spans="1:18">
      <c r="A1179" s="161">
        <v>7</v>
      </c>
      <c r="B1179" s="161">
        <v>24</v>
      </c>
      <c r="C1179" s="161">
        <v>36</v>
      </c>
      <c r="D1179" s="161" t="s">
        <v>10293</v>
      </c>
      <c r="E1179" s="161" t="s">
        <v>14656</v>
      </c>
      <c r="F1179" s="161" t="s">
        <v>3992</v>
      </c>
      <c r="G1179" s="161" t="s">
        <v>1521</v>
      </c>
      <c r="H1179" s="161" t="s">
        <v>10306</v>
      </c>
      <c r="K1179" s="161">
        <v>1</v>
      </c>
      <c r="L1179" s="161" t="s">
        <v>14657</v>
      </c>
    </row>
    <row r="1180" spans="1:18">
      <c r="A1180" s="161">
        <v>7</v>
      </c>
      <c r="B1180" s="161">
        <v>24</v>
      </c>
      <c r="C1180" s="161">
        <v>37</v>
      </c>
      <c r="D1180" s="161" t="s">
        <v>3696</v>
      </c>
      <c r="E1180" s="161" t="s">
        <v>7920</v>
      </c>
      <c r="F1180" s="161" t="s">
        <v>3992</v>
      </c>
      <c r="G1180" s="161" t="s">
        <v>1521</v>
      </c>
      <c r="H1180" s="161" t="s">
        <v>1536</v>
      </c>
      <c r="I1180" s="161" t="s">
        <v>1629</v>
      </c>
      <c r="K1180" s="161">
        <v>1</v>
      </c>
      <c r="L1180" s="161" t="s">
        <v>5127</v>
      </c>
      <c r="M1180" s="161" t="s">
        <v>5128</v>
      </c>
      <c r="N1180" s="161" t="s">
        <v>12</v>
      </c>
      <c r="O1180" s="161" t="s">
        <v>5129</v>
      </c>
      <c r="P1180" s="161" t="s">
        <v>11</v>
      </c>
      <c r="Q1180" s="161" t="s">
        <v>5130</v>
      </c>
      <c r="R1180" s="161" t="s">
        <v>364</v>
      </c>
    </row>
    <row r="1181" spans="1:18">
      <c r="A1181" s="161">
        <v>7</v>
      </c>
      <c r="B1181" s="161">
        <v>24</v>
      </c>
      <c r="C1181" s="161">
        <v>38</v>
      </c>
      <c r="D1181" s="161" t="s">
        <v>10293</v>
      </c>
      <c r="E1181" s="161" t="s">
        <v>14651</v>
      </c>
      <c r="F1181" s="161" t="s">
        <v>3992</v>
      </c>
      <c r="G1181" s="161" t="s">
        <v>1521</v>
      </c>
      <c r="H1181" s="161" t="s">
        <v>10300</v>
      </c>
      <c r="I1181" s="161" t="s">
        <v>1629</v>
      </c>
      <c r="K1181" s="161">
        <v>1</v>
      </c>
      <c r="L1181" s="161" t="s">
        <v>14652</v>
      </c>
      <c r="M1181" s="161" t="s">
        <v>14653</v>
      </c>
      <c r="N1181" s="161" t="s">
        <v>16015</v>
      </c>
      <c r="O1181" s="161" t="s">
        <v>14654</v>
      </c>
      <c r="P1181" s="161" t="s">
        <v>16017</v>
      </c>
      <c r="Q1181" s="161" t="s">
        <v>14655</v>
      </c>
      <c r="R1181" s="161" t="s">
        <v>16018</v>
      </c>
    </row>
    <row r="1182" spans="1:18">
      <c r="A1182" s="161">
        <v>7</v>
      </c>
      <c r="B1182" s="161">
        <v>24</v>
      </c>
      <c r="C1182" s="161">
        <v>39</v>
      </c>
      <c r="D1182" s="161" t="s">
        <v>3696</v>
      </c>
      <c r="E1182" s="161" t="s">
        <v>7921</v>
      </c>
      <c r="F1182" s="161" t="s">
        <v>3992</v>
      </c>
      <c r="G1182" s="161" t="s">
        <v>1521</v>
      </c>
      <c r="H1182" s="161" t="s">
        <v>116</v>
      </c>
      <c r="I1182" s="161" t="s">
        <v>1630</v>
      </c>
      <c r="K1182" s="161">
        <v>1</v>
      </c>
      <c r="L1182" s="161" t="s">
        <v>5131</v>
      </c>
    </row>
    <row r="1183" spans="1:18">
      <c r="A1183" s="161">
        <v>7</v>
      </c>
      <c r="B1183" s="161">
        <v>24</v>
      </c>
      <c r="C1183" s="161">
        <v>40</v>
      </c>
      <c r="D1183" s="161" t="s">
        <v>10293</v>
      </c>
      <c r="E1183" s="161" t="s">
        <v>14649</v>
      </c>
      <c r="F1183" s="161" t="s">
        <v>3992</v>
      </c>
      <c r="G1183" s="161" t="s">
        <v>1521</v>
      </c>
      <c r="H1183" s="161" t="s">
        <v>10297</v>
      </c>
      <c r="I1183" s="161" t="s">
        <v>1630</v>
      </c>
      <c r="K1183" s="161">
        <v>1</v>
      </c>
      <c r="L1183" s="161" t="s">
        <v>14650</v>
      </c>
    </row>
    <row r="1184" spans="1:18">
      <c r="A1184" s="161">
        <v>7</v>
      </c>
      <c r="B1184" s="161">
        <v>24</v>
      </c>
      <c r="C1184" s="161">
        <v>41</v>
      </c>
      <c r="D1184" s="161" t="s">
        <v>3696</v>
      </c>
      <c r="E1184" s="161" t="s">
        <v>7922</v>
      </c>
      <c r="F1184" s="161" t="s">
        <v>3992</v>
      </c>
      <c r="G1184" s="161" t="s">
        <v>1521</v>
      </c>
      <c r="H1184" s="161" t="s">
        <v>319</v>
      </c>
      <c r="K1184" s="161">
        <v>1</v>
      </c>
      <c r="L1184" s="161" t="s">
        <v>5132</v>
      </c>
    </row>
    <row r="1185" spans="1:18">
      <c r="A1185" s="161">
        <v>7</v>
      </c>
      <c r="B1185" s="161">
        <v>24</v>
      </c>
      <c r="C1185" s="161">
        <v>42</v>
      </c>
      <c r="D1185" s="161" t="s">
        <v>10293</v>
      </c>
      <c r="E1185" s="161" t="s">
        <v>14647</v>
      </c>
      <c r="F1185" s="161" t="s">
        <v>3992</v>
      </c>
      <c r="G1185" s="161" t="s">
        <v>1521</v>
      </c>
      <c r="H1185" s="161" t="s">
        <v>10167</v>
      </c>
      <c r="K1185" s="161">
        <v>1</v>
      </c>
      <c r="L1185" s="161" t="s">
        <v>14648</v>
      </c>
    </row>
    <row r="1186" spans="1:18">
      <c r="A1186" s="161">
        <v>7</v>
      </c>
      <c r="B1186" s="161">
        <v>25</v>
      </c>
      <c r="C1186" s="161">
        <v>1</v>
      </c>
      <c r="D1186" s="161" t="s">
        <v>3696</v>
      </c>
      <c r="E1186" s="161" t="s">
        <v>7923</v>
      </c>
      <c r="F1186" s="161" t="s">
        <v>3992</v>
      </c>
      <c r="G1186" s="161" t="s">
        <v>1521</v>
      </c>
      <c r="H1186" s="161" t="s">
        <v>1523</v>
      </c>
      <c r="I1186" s="161" t="s">
        <v>1631</v>
      </c>
      <c r="K1186" s="161">
        <v>1</v>
      </c>
      <c r="L1186" s="164" t="s">
        <v>7924</v>
      </c>
    </row>
    <row r="1187" spans="1:18">
      <c r="A1187" s="161">
        <v>7</v>
      </c>
      <c r="B1187" s="161">
        <v>25</v>
      </c>
      <c r="C1187" s="161">
        <v>2</v>
      </c>
      <c r="D1187" s="161" t="s">
        <v>10293</v>
      </c>
      <c r="E1187" s="161" t="s">
        <v>14645</v>
      </c>
      <c r="F1187" s="161" t="s">
        <v>3992</v>
      </c>
      <c r="G1187" s="161" t="s">
        <v>1521</v>
      </c>
      <c r="H1187" s="161" t="s">
        <v>10370</v>
      </c>
      <c r="I1187" s="161" t="s">
        <v>1630</v>
      </c>
      <c r="K1187" s="161">
        <v>1</v>
      </c>
      <c r="L1187" s="164" t="s">
        <v>14646</v>
      </c>
    </row>
    <row r="1188" spans="1:18">
      <c r="A1188" s="161">
        <v>7</v>
      </c>
      <c r="B1188" s="161">
        <v>25</v>
      </c>
      <c r="C1188" s="161">
        <v>3</v>
      </c>
      <c r="D1188" s="161" t="s">
        <v>3696</v>
      </c>
      <c r="E1188" s="161" t="s">
        <v>7925</v>
      </c>
      <c r="F1188" s="161" t="s">
        <v>3992</v>
      </c>
      <c r="G1188" s="161" t="s">
        <v>1521</v>
      </c>
      <c r="H1188" s="162" t="s">
        <v>322</v>
      </c>
      <c r="I1188" s="161" t="s">
        <v>1631</v>
      </c>
      <c r="K1188" s="161">
        <v>1</v>
      </c>
      <c r="L1188" s="161" t="s">
        <v>5333</v>
      </c>
    </row>
    <row r="1189" spans="1:18">
      <c r="A1189" s="161">
        <v>7</v>
      </c>
      <c r="B1189" s="161">
        <v>25</v>
      </c>
      <c r="C1189" s="161">
        <v>4</v>
      </c>
      <c r="D1189" s="161" t="s">
        <v>10293</v>
      </c>
      <c r="E1189" s="161" t="s">
        <v>14643</v>
      </c>
      <c r="F1189" s="161" t="s">
        <v>3992</v>
      </c>
      <c r="G1189" s="161" t="s">
        <v>1521</v>
      </c>
      <c r="H1189" s="162" t="s">
        <v>10367</v>
      </c>
      <c r="I1189" s="161" t="s">
        <v>1630</v>
      </c>
      <c r="K1189" s="161">
        <v>1</v>
      </c>
      <c r="L1189" s="161" t="s">
        <v>14644</v>
      </c>
    </row>
    <row r="1190" spans="1:18">
      <c r="A1190" s="161">
        <v>7</v>
      </c>
      <c r="B1190" s="161">
        <v>25</v>
      </c>
      <c r="C1190" s="161">
        <v>5</v>
      </c>
      <c r="D1190" s="161" t="s">
        <v>3696</v>
      </c>
      <c r="E1190" s="161" t="s">
        <v>7926</v>
      </c>
      <c r="F1190" s="161" t="s">
        <v>3992</v>
      </c>
      <c r="G1190" s="161" t="s">
        <v>1521</v>
      </c>
      <c r="H1190" s="161" t="s">
        <v>1526</v>
      </c>
      <c r="I1190" s="161" t="s">
        <v>1629</v>
      </c>
      <c r="K1190" s="161">
        <v>1</v>
      </c>
      <c r="L1190" s="161" t="s">
        <v>5334</v>
      </c>
      <c r="M1190" s="161" t="s">
        <v>5335</v>
      </c>
      <c r="N1190" s="161" t="s">
        <v>12</v>
      </c>
      <c r="O1190" s="161" t="s">
        <v>5336</v>
      </c>
      <c r="P1190" s="161" t="s">
        <v>11</v>
      </c>
      <c r="Q1190" s="161" t="s">
        <v>5337</v>
      </c>
      <c r="R1190" s="161" t="s">
        <v>364</v>
      </c>
    </row>
    <row r="1191" spans="1:18">
      <c r="A1191" s="161">
        <v>7</v>
      </c>
      <c r="B1191" s="161">
        <v>25</v>
      </c>
      <c r="C1191" s="161">
        <v>6</v>
      </c>
      <c r="D1191" s="161" t="s">
        <v>10293</v>
      </c>
      <c r="E1191" s="161" t="s">
        <v>14638</v>
      </c>
      <c r="F1191" s="161" t="s">
        <v>3992</v>
      </c>
      <c r="G1191" s="161" t="s">
        <v>1521</v>
      </c>
      <c r="H1191" s="161" t="s">
        <v>10361</v>
      </c>
      <c r="I1191" s="161" t="s">
        <v>1629</v>
      </c>
      <c r="K1191" s="161">
        <v>1</v>
      </c>
      <c r="L1191" s="161" t="s">
        <v>14639</v>
      </c>
      <c r="M1191" s="161" t="s">
        <v>14640</v>
      </c>
      <c r="N1191" s="161" t="s">
        <v>16015</v>
      </c>
      <c r="O1191" s="161" t="s">
        <v>14641</v>
      </c>
      <c r="P1191" s="161" t="s">
        <v>16017</v>
      </c>
      <c r="Q1191" s="161" t="s">
        <v>14642</v>
      </c>
      <c r="R1191" s="161" t="s">
        <v>16018</v>
      </c>
    </row>
    <row r="1192" spans="1:18">
      <c r="A1192" s="161">
        <v>7</v>
      </c>
      <c r="B1192" s="161">
        <v>25</v>
      </c>
      <c r="C1192" s="161">
        <v>7</v>
      </c>
      <c r="D1192" s="161" t="s">
        <v>3696</v>
      </c>
      <c r="E1192" s="161" t="s">
        <v>7927</v>
      </c>
      <c r="F1192" s="161" t="s">
        <v>3992</v>
      </c>
      <c r="G1192" s="161" t="s">
        <v>1521</v>
      </c>
      <c r="H1192" s="161" t="s">
        <v>66</v>
      </c>
      <c r="I1192" s="161" t="s">
        <v>1629</v>
      </c>
      <c r="K1192" s="161">
        <v>1</v>
      </c>
      <c r="L1192" s="161" t="s">
        <v>5338</v>
      </c>
      <c r="M1192" s="161" t="s">
        <v>5339</v>
      </c>
      <c r="N1192" s="161" t="s">
        <v>12</v>
      </c>
      <c r="O1192" s="161" t="s">
        <v>5340</v>
      </c>
      <c r="P1192" s="161" t="s">
        <v>11</v>
      </c>
      <c r="Q1192" s="161" t="s">
        <v>5341</v>
      </c>
      <c r="R1192" s="161" t="s">
        <v>364</v>
      </c>
    </row>
    <row r="1193" spans="1:18">
      <c r="A1193" s="161">
        <v>7</v>
      </c>
      <c r="B1193" s="161">
        <v>25</v>
      </c>
      <c r="C1193" s="161">
        <v>8</v>
      </c>
      <c r="D1193" s="161" t="s">
        <v>10293</v>
      </c>
      <c r="E1193" s="161" t="s">
        <v>14633</v>
      </c>
      <c r="F1193" s="161" t="s">
        <v>3992</v>
      </c>
      <c r="G1193" s="161" t="s">
        <v>1521</v>
      </c>
      <c r="H1193" s="161" t="s">
        <v>10355</v>
      </c>
      <c r="I1193" s="161" t="s">
        <v>1629</v>
      </c>
      <c r="K1193" s="161">
        <v>1</v>
      </c>
      <c r="L1193" s="161" t="s">
        <v>14634</v>
      </c>
      <c r="M1193" s="161" t="s">
        <v>14635</v>
      </c>
      <c r="N1193" s="161" t="s">
        <v>16015</v>
      </c>
      <c r="O1193" s="161" t="s">
        <v>14636</v>
      </c>
      <c r="P1193" s="161" t="s">
        <v>16017</v>
      </c>
      <c r="Q1193" s="161" t="s">
        <v>14637</v>
      </c>
      <c r="R1193" s="161" t="s">
        <v>16018</v>
      </c>
    </row>
    <row r="1194" spans="1:18">
      <c r="A1194" s="161">
        <v>7</v>
      </c>
      <c r="B1194" s="161">
        <v>25</v>
      </c>
      <c r="C1194" s="161">
        <v>9</v>
      </c>
      <c r="D1194" s="161" t="s">
        <v>3696</v>
      </c>
      <c r="E1194" s="161" t="s">
        <v>7928</v>
      </c>
      <c r="F1194" s="161" t="s">
        <v>3992</v>
      </c>
      <c r="G1194" s="161" t="s">
        <v>1521</v>
      </c>
      <c r="H1194" s="161" t="s">
        <v>336</v>
      </c>
      <c r="K1194" s="161">
        <v>1</v>
      </c>
      <c r="L1194" s="161" t="s">
        <v>5342</v>
      </c>
    </row>
    <row r="1195" spans="1:18">
      <c r="A1195" s="161">
        <v>7</v>
      </c>
      <c r="B1195" s="161">
        <v>25</v>
      </c>
      <c r="C1195" s="161">
        <v>10</v>
      </c>
      <c r="D1195" s="161" t="s">
        <v>10293</v>
      </c>
      <c r="E1195" s="161" t="s">
        <v>14631</v>
      </c>
      <c r="F1195" s="161" t="s">
        <v>3992</v>
      </c>
      <c r="G1195" s="161" t="s">
        <v>1521</v>
      </c>
      <c r="H1195" s="161" t="s">
        <v>10191</v>
      </c>
      <c r="K1195" s="161">
        <v>1</v>
      </c>
      <c r="L1195" s="161" t="s">
        <v>14632</v>
      </c>
    </row>
    <row r="1196" spans="1:18">
      <c r="A1196" s="161">
        <v>7</v>
      </c>
      <c r="B1196" s="161">
        <v>25</v>
      </c>
      <c r="C1196" s="161">
        <v>11</v>
      </c>
      <c r="D1196" s="161" t="s">
        <v>3696</v>
      </c>
      <c r="E1196" s="161" t="s">
        <v>7929</v>
      </c>
      <c r="F1196" s="161" t="s">
        <v>3992</v>
      </c>
      <c r="G1196" s="161" t="s">
        <v>1521</v>
      </c>
      <c r="H1196" s="161" t="s">
        <v>337</v>
      </c>
      <c r="I1196" s="161" t="s">
        <v>1628</v>
      </c>
      <c r="K1196" s="161">
        <v>1</v>
      </c>
      <c r="L1196" s="161" t="s">
        <v>5343</v>
      </c>
    </row>
    <row r="1197" spans="1:18">
      <c r="A1197" s="161">
        <v>7</v>
      </c>
      <c r="B1197" s="161">
        <v>25</v>
      </c>
      <c r="C1197" s="161">
        <v>12</v>
      </c>
      <c r="D1197" s="161" t="s">
        <v>10293</v>
      </c>
      <c r="E1197" s="161" t="s">
        <v>14629</v>
      </c>
      <c r="F1197" s="161" t="s">
        <v>3992</v>
      </c>
      <c r="G1197" s="161" t="s">
        <v>1521</v>
      </c>
      <c r="H1197" s="161" t="s">
        <v>10350</v>
      </c>
      <c r="I1197" s="161" t="s">
        <v>10137</v>
      </c>
      <c r="K1197" s="161">
        <v>1</v>
      </c>
      <c r="L1197" s="161" t="s">
        <v>14630</v>
      </c>
    </row>
    <row r="1198" spans="1:18">
      <c r="A1198" s="161">
        <v>7</v>
      </c>
      <c r="B1198" s="161">
        <v>25</v>
      </c>
      <c r="C1198" s="161">
        <v>13</v>
      </c>
      <c r="D1198" s="161" t="s">
        <v>3696</v>
      </c>
      <c r="E1198" s="161" t="s">
        <v>7930</v>
      </c>
      <c r="F1198" s="161" t="s">
        <v>3992</v>
      </c>
      <c r="G1198" s="161" t="s">
        <v>1521</v>
      </c>
      <c r="H1198" s="161" t="s">
        <v>1535</v>
      </c>
      <c r="I1198" s="161" t="s">
        <v>61</v>
      </c>
      <c r="K1198" s="161">
        <v>1</v>
      </c>
      <c r="L1198" s="161" t="s">
        <v>5344</v>
      </c>
    </row>
    <row r="1199" spans="1:18">
      <c r="A1199" s="161">
        <v>7</v>
      </c>
      <c r="B1199" s="161">
        <v>25</v>
      </c>
      <c r="C1199" s="161">
        <v>14</v>
      </c>
      <c r="D1199" s="161" t="s">
        <v>10293</v>
      </c>
      <c r="E1199" s="161" t="s">
        <v>14627</v>
      </c>
      <c r="F1199" s="161" t="s">
        <v>3992</v>
      </c>
      <c r="G1199" s="161" t="s">
        <v>1521</v>
      </c>
      <c r="H1199" s="161" t="s">
        <v>10347</v>
      </c>
      <c r="I1199" s="161" t="s">
        <v>10345</v>
      </c>
      <c r="K1199" s="161">
        <v>1</v>
      </c>
      <c r="L1199" s="161" t="s">
        <v>14628</v>
      </c>
    </row>
    <row r="1200" spans="1:18">
      <c r="A1200" s="161">
        <v>7</v>
      </c>
      <c r="B1200" s="161">
        <v>25</v>
      </c>
      <c r="C1200" s="161">
        <v>15</v>
      </c>
      <c r="D1200" s="161" t="s">
        <v>3696</v>
      </c>
      <c r="E1200" s="161" t="s">
        <v>7931</v>
      </c>
      <c r="F1200" s="161" t="s">
        <v>3992</v>
      </c>
      <c r="G1200" s="161" t="s">
        <v>1521</v>
      </c>
      <c r="H1200" s="161" t="s">
        <v>1529</v>
      </c>
      <c r="I1200" s="161" t="s">
        <v>15</v>
      </c>
      <c r="K1200" s="161">
        <v>1</v>
      </c>
      <c r="L1200" s="164" t="s">
        <v>7932</v>
      </c>
      <c r="M1200" s="164" t="s">
        <v>7933</v>
      </c>
    </row>
    <row r="1201" spans="1:18">
      <c r="A1201" s="161">
        <v>7</v>
      </c>
      <c r="B1201" s="161">
        <v>25</v>
      </c>
      <c r="C1201" s="161">
        <v>16</v>
      </c>
      <c r="D1201" s="161" t="s">
        <v>10293</v>
      </c>
      <c r="E1201" s="161" t="s">
        <v>14624</v>
      </c>
      <c r="F1201" s="161" t="s">
        <v>3992</v>
      </c>
      <c r="G1201" s="161" t="s">
        <v>1521</v>
      </c>
      <c r="H1201" s="161" t="s">
        <v>10342</v>
      </c>
      <c r="I1201" s="161" t="s">
        <v>15</v>
      </c>
      <c r="K1201" s="161">
        <v>1</v>
      </c>
      <c r="L1201" s="164" t="s">
        <v>14625</v>
      </c>
      <c r="M1201" s="164" t="s">
        <v>14626</v>
      </c>
    </row>
    <row r="1202" spans="1:18">
      <c r="A1202" s="161">
        <v>7</v>
      </c>
      <c r="B1202" s="161">
        <v>25</v>
      </c>
      <c r="C1202" s="161">
        <v>17</v>
      </c>
      <c r="D1202" s="161" t="s">
        <v>3696</v>
      </c>
      <c r="E1202" s="161" t="s">
        <v>7934</v>
      </c>
      <c r="F1202" s="161" t="s">
        <v>3992</v>
      </c>
      <c r="G1202" s="161" t="s">
        <v>1521</v>
      </c>
      <c r="H1202" s="161" t="s">
        <v>1530</v>
      </c>
      <c r="K1202" s="161">
        <v>1</v>
      </c>
      <c r="L1202" s="164" t="s">
        <v>7935</v>
      </c>
    </row>
    <row r="1203" spans="1:18">
      <c r="A1203" s="161">
        <v>7</v>
      </c>
      <c r="B1203" s="161">
        <v>25</v>
      </c>
      <c r="C1203" s="161">
        <v>18</v>
      </c>
      <c r="D1203" s="161" t="s">
        <v>10293</v>
      </c>
      <c r="E1203" s="161" t="s">
        <v>14622</v>
      </c>
      <c r="F1203" s="161" t="s">
        <v>3992</v>
      </c>
      <c r="G1203" s="161" t="s">
        <v>1521</v>
      </c>
      <c r="H1203" s="161" t="s">
        <v>10339</v>
      </c>
      <c r="K1203" s="161">
        <v>1</v>
      </c>
      <c r="L1203" s="164" t="s">
        <v>14623</v>
      </c>
    </row>
    <row r="1204" spans="1:18">
      <c r="A1204" s="161">
        <v>7</v>
      </c>
      <c r="B1204" s="161">
        <v>25</v>
      </c>
      <c r="C1204" s="161">
        <v>19</v>
      </c>
      <c r="D1204" s="161" t="s">
        <v>3696</v>
      </c>
      <c r="E1204" s="161" t="s">
        <v>7936</v>
      </c>
      <c r="F1204" s="161" t="s">
        <v>3992</v>
      </c>
      <c r="G1204" s="161" t="s">
        <v>1521</v>
      </c>
      <c r="H1204" s="161" t="s">
        <v>1531</v>
      </c>
      <c r="K1204" s="161">
        <v>1</v>
      </c>
      <c r="L1204" s="164" t="s">
        <v>7937</v>
      </c>
    </row>
    <row r="1205" spans="1:18">
      <c r="A1205" s="161">
        <v>7</v>
      </c>
      <c r="B1205" s="161">
        <v>25</v>
      </c>
      <c r="C1205" s="161">
        <v>20</v>
      </c>
      <c r="D1205" s="161" t="s">
        <v>10293</v>
      </c>
      <c r="E1205" s="161" t="s">
        <v>14620</v>
      </c>
      <c r="F1205" s="161" t="s">
        <v>3992</v>
      </c>
      <c r="G1205" s="161" t="s">
        <v>1521</v>
      </c>
      <c r="H1205" s="161" t="s">
        <v>10336</v>
      </c>
      <c r="K1205" s="161">
        <v>1</v>
      </c>
      <c r="L1205" s="164" t="s">
        <v>14621</v>
      </c>
    </row>
    <row r="1206" spans="1:18">
      <c r="A1206" s="161">
        <v>7</v>
      </c>
      <c r="B1206" s="161">
        <v>25</v>
      </c>
      <c r="C1206" s="161">
        <v>21</v>
      </c>
      <c r="D1206" s="161" t="s">
        <v>3696</v>
      </c>
      <c r="E1206" s="161" t="s">
        <v>7938</v>
      </c>
      <c r="F1206" s="161" t="s">
        <v>3992</v>
      </c>
      <c r="G1206" s="161" t="s">
        <v>1521</v>
      </c>
      <c r="H1206" s="161" t="s">
        <v>1532</v>
      </c>
      <c r="K1206" s="161">
        <v>1</v>
      </c>
      <c r="L1206" s="164" t="s">
        <v>7939</v>
      </c>
    </row>
    <row r="1207" spans="1:18">
      <c r="A1207" s="161">
        <v>7</v>
      </c>
      <c r="B1207" s="161">
        <v>25</v>
      </c>
      <c r="C1207" s="161">
        <v>22</v>
      </c>
      <c r="D1207" s="161" t="s">
        <v>10293</v>
      </c>
      <c r="E1207" s="161" t="s">
        <v>14618</v>
      </c>
      <c r="F1207" s="161" t="s">
        <v>3992</v>
      </c>
      <c r="G1207" s="161" t="s">
        <v>1521</v>
      </c>
      <c r="H1207" s="161" t="s">
        <v>10333</v>
      </c>
      <c r="K1207" s="161">
        <v>1</v>
      </c>
      <c r="L1207" s="164" t="s">
        <v>14619</v>
      </c>
    </row>
    <row r="1208" spans="1:18">
      <c r="A1208" s="161">
        <v>7</v>
      </c>
      <c r="B1208" s="161">
        <v>25</v>
      </c>
      <c r="C1208" s="161">
        <v>23</v>
      </c>
      <c r="D1208" s="161" t="s">
        <v>3696</v>
      </c>
      <c r="E1208" s="161" t="s">
        <v>7940</v>
      </c>
      <c r="F1208" s="161" t="s">
        <v>3992</v>
      </c>
      <c r="G1208" s="161" t="s">
        <v>1521</v>
      </c>
      <c r="H1208" s="161" t="s">
        <v>1533</v>
      </c>
      <c r="K1208" s="161">
        <v>1</v>
      </c>
      <c r="L1208" s="164" t="s">
        <v>7941</v>
      </c>
    </row>
    <row r="1209" spans="1:18">
      <c r="A1209" s="161">
        <v>7</v>
      </c>
      <c r="B1209" s="161">
        <v>25</v>
      </c>
      <c r="C1209" s="161">
        <v>24</v>
      </c>
      <c r="D1209" s="161" t="s">
        <v>10293</v>
      </c>
      <c r="E1209" s="161" t="s">
        <v>14616</v>
      </c>
      <c r="F1209" s="161" t="s">
        <v>3992</v>
      </c>
      <c r="G1209" s="161" t="s">
        <v>1521</v>
      </c>
      <c r="H1209" s="161" t="s">
        <v>10330</v>
      </c>
      <c r="K1209" s="161">
        <v>1</v>
      </c>
      <c r="L1209" s="164" t="s">
        <v>14617</v>
      </c>
    </row>
    <row r="1210" spans="1:18">
      <c r="A1210" s="161">
        <v>7</v>
      </c>
      <c r="B1210" s="161">
        <v>25</v>
      </c>
      <c r="C1210" s="161">
        <v>25</v>
      </c>
      <c r="D1210" s="161" t="s">
        <v>3696</v>
      </c>
      <c r="E1210" s="161" t="s">
        <v>7942</v>
      </c>
      <c r="F1210" s="161" t="s">
        <v>3992</v>
      </c>
      <c r="G1210" s="161" t="s">
        <v>1521</v>
      </c>
      <c r="H1210" s="161" t="s">
        <v>1534</v>
      </c>
      <c r="K1210" s="161">
        <v>1</v>
      </c>
      <c r="L1210" s="164" t="s">
        <v>7943</v>
      </c>
    </row>
    <row r="1211" spans="1:18">
      <c r="A1211" s="161">
        <v>7</v>
      </c>
      <c r="B1211" s="161">
        <v>25</v>
      </c>
      <c r="C1211" s="161">
        <v>26</v>
      </c>
      <c r="D1211" s="161" t="s">
        <v>10293</v>
      </c>
      <c r="E1211" s="161" t="s">
        <v>14614</v>
      </c>
      <c r="F1211" s="161" t="s">
        <v>3992</v>
      </c>
      <c r="G1211" s="161" t="s">
        <v>1521</v>
      </c>
      <c r="H1211" s="161" t="s">
        <v>10327</v>
      </c>
      <c r="K1211" s="161">
        <v>1</v>
      </c>
      <c r="L1211" s="164" t="s">
        <v>14615</v>
      </c>
    </row>
    <row r="1212" spans="1:18">
      <c r="A1212" s="161">
        <v>7</v>
      </c>
      <c r="B1212" s="161">
        <v>25</v>
      </c>
      <c r="C1212" s="161">
        <v>27</v>
      </c>
      <c r="D1212" s="161" t="s">
        <v>3696</v>
      </c>
      <c r="E1212" s="161" t="s">
        <v>7944</v>
      </c>
      <c r="F1212" s="161" t="s">
        <v>3992</v>
      </c>
      <c r="G1212" s="161" t="s">
        <v>1521</v>
      </c>
      <c r="H1212" s="162" t="s">
        <v>326</v>
      </c>
      <c r="I1212" s="161" t="s">
        <v>1629</v>
      </c>
      <c r="K1212" s="161">
        <v>1</v>
      </c>
      <c r="L1212" s="161" t="s">
        <v>5345</v>
      </c>
      <c r="M1212" s="161" t="s">
        <v>5346</v>
      </c>
      <c r="N1212" s="161" t="s">
        <v>12</v>
      </c>
      <c r="O1212" s="161" t="s">
        <v>5347</v>
      </c>
      <c r="P1212" s="161" t="s">
        <v>11</v>
      </c>
      <c r="Q1212" s="161" t="s">
        <v>5348</v>
      </c>
      <c r="R1212" s="161" t="s">
        <v>364</v>
      </c>
    </row>
    <row r="1213" spans="1:18">
      <c r="A1213" s="161">
        <v>7</v>
      </c>
      <c r="B1213" s="161">
        <v>25</v>
      </c>
      <c r="C1213" s="161">
        <v>28</v>
      </c>
      <c r="D1213" s="161" t="s">
        <v>10293</v>
      </c>
      <c r="E1213" s="161" t="s">
        <v>14609</v>
      </c>
      <c r="F1213" s="161" t="s">
        <v>3992</v>
      </c>
      <c r="G1213" s="161" t="s">
        <v>1521</v>
      </c>
      <c r="H1213" s="162" t="s">
        <v>10321</v>
      </c>
      <c r="I1213" s="161" t="s">
        <v>1629</v>
      </c>
      <c r="K1213" s="161">
        <v>1</v>
      </c>
      <c r="L1213" s="161" t="s">
        <v>14610</v>
      </c>
      <c r="M1213" s="161" t="s">
        <v>14611</v>
      </c>
      <c r="N1213" s="161" t="s">
        <v>16015</v>
      </c>
      <c r="O1213" s="161" t="s">
        <v>14612</v>
      </c>
      <c r="P1213" s="161" t="s">
        <v>16017</v>
      </c>
      <c r="Q1213" s="161" t="s">
        <v>14613</v>
      </c>
      <c r="R1213" s="161" t="s">
        <v>16018</v>
      </c>
    </row>
    <row r="1214" spans="1:18">
      <c r="A1214" s="161">
        <v>7</v>
      </c>
      <c r="B1214" s="161">
        <v>25</v>
      </c>
      <c r="C1214" s="161">
        <v>29</v>
      </c>
      <c r="D1214" s="161" t="s">
        <v>3696</v>
      </c>
      <c r="E1214" s="161" t="s">
        <v>7945</v>
      </c>
      <c r="F1214" s="161" t="s">
        <v>3992</v>
      </c>
      <c r="G1214" s="161" t="s">
        <v>1521</v>
      </c>
      <c r="H1214" s="161" t="s">
        <v>1524</v>
      </c>
      <c r="I1214" s="161" t="s">
        <v>3991</v>
      </c>
      <c r="K1214" s="161">
        <v>1</v>
      </c>
      <c r="L1214" s="161" t="s">
        <v>5349</v>
      </c>
      <c r="M1214" s="161" t="s">
        <v>5350</v>
      </c>
      <c r="N1214" s="161" t="s">
        <v>388</v>
      </c>
      <c r="O1214" s="161" t="s">
        <v>5351</v>
      </c>
    </row>
    <row r="1215" spans="1:18">
      <c r="A1215" s="161">
        <v>7</v>
      </c>
      <c r="B1215" s="161">
        <v>25</v>
      </c>
      <c r="C1215" s="161">
        <v>30</v>
      </c>
      <c r="D1215" s="161" t="s">
        <v>10293</v>
      </c>
      <c r="E1215" s="161" t="s">
        <v>14605</v>
      </c>
      <c r="F1215" s="161" t="s">
        <v>3992</v>
      </c>
      <c r="G1215" s="161" t="s">
        <v>1521</v>
      </c>
      <c r="H1215" s="161" t="s">
        <v>10316</v>
      </c>
      <c r="I1215" s="161" t="s">
        <v>10314</v>
      </c>
      <c r="K1215" s="161">
        <v>1</v>
      </c>
      <c r="L1215" s="161" t="s">
        <v>14606</v>
      </c>
      <c r="M1215" s="161" t="s">
        <v>14607</v>
      </c>
      <c r="N1215" s="161" t="s">
        <v>16016</v>
      </c>
      <c r="O1215" s="161" t="s">
        <v>14608</v>
      </c>
    </row>
    <row r="1216" spans="1:18">
      <c r="A1216" s="161">
        <v>7</v>
      </c>
      <c r="B1216" s="161">
        <v>25</v>
      </c>
      <c r="C1216" s="161">
        <v>31</v>
      </c>
      <c r="D1216" s="161" t="s">
        <v>3696</v>
      </c>
      <c r="E1216" s="161" t="s">
        <v>7946</v>
      </c>
      <c r="F1216" s="161" t="s">
        <v>3992</v>
      </c>
      <c r="G1216" s="161" t="s">
        <v>1521</v>
      </c>
      <c r="H1216" s="161" t="s">
        <v>323</v>
      </c>
      <c r="K1216" s="161">
        <v>1</v>
      </c>
      <c r="L1216" s="161" t="s">
        <v>6779</v>
      </c>
    </row>
    <row r="1217" spans="1:18">
      <c r="A1217" s="161">
        <v>7</v>
      </c>
      <c r="B1217" s="161">
        <v>25</v>
      </c>
      <c r="C1217" s="161">
        <v>32</v>
      </c>
      <c r="D1217" s="161" t="s">
        <v>10293</v>
      </c>
      <c r="E1217" s="161" t="s">
        <v>14603</v>
      </c>
      <c r="F1217" s="161" t="s">
        <v>3992</v>
      </c>
      <c r="G1217" s="161" t="s">
        <v>1521</v>
      </c>
      <c r="H1217" s="161" t="s">
        <v>10312</v>
      </c>
      <c r="K1217" s="161">
        <v>1</v>
      </c>
      <c r="L1217" s="161" t="s">
        <v>14604</v>
      </c>
    </row>
    <row r="1218" spans="1:18">
      <c r="A1218" s="161">
        <v>7</v>
      </c>
      <c r="B1218" s="161">
        <v>25</v>
      </c>
      <c r="C1218" s="161">
        <v>33</v>
      </c>
      <c r="D1218" s="161" t="s">
        <v>3696</v>
      </c>
      <c r="E1218" s="161" t="s">
        <v>7947</v>
      </c>
      <c r="F1218" s="161" t="s">
        <v>3992</v>
      </c>
      <c r="G1218" s="161" t="s">
        <v>1521</v>
      </c>
      <c r="H1218" s="161" t="s">
        <v>324</v>
      </c>
      <c r="K1218" s="161">
        <v>1</v>
      </c>
      <c r="L1218" s="161" t="s">
        <v>6780</v>
      </c>
    </row>
    <row r="1219" spans="1:18">
      <c r="A1219" s="161">
        <v>7</v>
      </c>
      <c r="B1219" s="161">
        <v>25</v>
      </c>
      <c r="C1219" s="161">
        <v>34</v>
      </c>
      <c r="D1219" s="161" t="s">
        <v>10293</v>
      </c>
      <c r="E1219" s="161" t="s">
        <v>14601</v>
      </c>
      <c r="F1219" s="161" t="s">
        <v>3992</v>
      </c>
      <c r="G1219" s="161" t="s">
        <v>1521</v>
      </c>
      <c r="H1219" s="161" t="s">
        <v>10309</v>
      </c>
      <c r="K1219" s="161">
        <v>1</v>
      </c>
      <c r="L1219" s="161" t="s">
        <v>14602</v>
      </c>
    </row>
    <row r="1220" spans="1:18">
      <c r="A1220" s="161">
        <v>7</v>
      </c>
      <c r="B1220" s="161">
        <v>25</v>
      </c>
      <c r="C1220" s="161">
        <v>35</v>
      </c>
      <c r="D1220" s="161" t="s">
        <v>3696</v>
      </c>
      <c r="E1220" s="161" t="s">
        <v>7948</v>
      </c>
      <c r="F1220" s="161" t="s">
        <v>3992</v>
      </c>
      <c r="G1220" s="161" t="s">
        <v>1521</v>
      </c>
      <c r="H1220" s="161" t="s">
        <v>325</v>
      </c>
      <c r="K1220" s="161">
        <v>1</v>
      </c>
      <c r="L1220" s="161" t="s">
        <v>6781</v>
      </c>
    </row>
    <row r="1221" spans="1:18">
      <c r="A1221" s="161">
        <v>7</v>
      </c>
      <c r="B1221" s="161">
        <v>25</v>
      </c>
      <c r="C1221" s="161">
        <v>36</v>
      </c>
      <c r="D1221" s="161" t="s">
        <v>10293</v>
      </c>
      <c r="E1221" s="161" t="s">
        <v>14599</v>
      </c>
      <c r="F1221" s="161" t="s">
        <v>3992</v>
      </c>
      <c r="G1221" s="161" t="s">
        <v>1521</v>
      </c>
      <c r="H1221" s="161" t="s">
        <v>10306</v>
      </c>
      <c r="K1221" s="161">
        <v>1</v>
      </c>
      <c r="L1221" s="161" t="s">
        <v>14600</v>
      </c>
    </row>
    <row r="1222" spans="1:18">
      <c r="A1222" s="161">
        <v>7</v>
      </c>
      <c r="B1222" s="161">
        <v>25</v>
      </c>
      <c r="C1222" s="161">
        <v>37</v>
      </c>
      <c r="D1222" s="161" t="s">
        <v>3696</v>
      </c>
      <c r="E1222" s="161" t="s">
        <v>7949</v>
      </c>
      <c r="F1222" s="161" t="s">
        <v>3992</v>
      </c>
      <c r="G1222" s="161" t="s">
        <v>1521</v>
      </c>
      <c r="H1222" s="161" t="s">
        <v>1536</v>
      </c>
      <c r="I1222" s="161" t="s">
        <v>1629</v>
      </c>
      <c r="K1222" s="161">
        <v>1</v>
      </c>
      <c r="L1222" s="161" t="s">
        <v>5352</v>
      </c>
      <c r="M1222" s="161" t="s">
        <v>5353</v>
      </c>
      <c r="N1222" s="161" t="s">
        <v>12</v>
      </c>
      <c r="O1222" s="161" t="s">
        <v>5354</v>
      </c>
      <c r="P1222" s="161" t="s">
        <v>11</v>
      </c>
      <c r="Q1222" s="161" t="s">
        <v>5355</v>
      </c>
      <c r="R1222" s="161" t="s">
        <v>364</v>
      </c>
    </row>
    <row r="1223" spans="1:18">
      <c r="A1223" s="161">
        <v>7</v>
      </c>
      <c r="B1223" s="161">
        <v>25</v>
      </c>
      <c r="C1223" s="161">
        <v>38</v>
      </c>
      <c r="D1223" s="161" t="s">
        <v>10293</v>
      </c>
      <c r="E1223" s="161" t="s">
        <v>14594</v>
      </c>
      <c r="F1223" s="161" t="s">
        <v>3992</v>
      </c>
      <c r="G1223" s="161" t="s">
        <v>1521</v>
      </c>
      <c r="H1223" s="161" t="s">
        <v>10300</v>
      </c>
      <c r="I1223" s="161" t="s">
        <v>1629</v>
      </c>
      <c r="K1223" s="161">
        <v>1</v>
      </c>
      <c r="L1223" s="161" t="s">
        <v>14595</v>
      </c>
      <c r="M1223" s="161" t="s">
        <v>14596</v>
      </c>
      <c r="N1223" s="161" t="s">
        <v>16015</v>
      </c>
      <c r="O1223" s="161" t="s">
        <v>14597</v>
      </c>
      <c r="P1223" s="161" t="s">
        <v>16017</v>
      </c>
      <c r="Q1223" s="161" t="s">
        <v>14598</v>
      </c>
      <c r="R1223" s="161" t="s">
        <v>16018</v>
      </c>
    </row>
    <row r="1224" spans="1:18">
      <c r="A1224" s="161">
        <v>7</v>
      </c>
      <c r="B1224" s="161">
        <v>25</v>
      </c>
      <c r="C1224" s="161">
        <v>39</v>
      </c>
      <c r="D1224" s="161" t="s">
        <v>3696</v>
      </c>
      <c r="E1224" s="161" t="s">
        <v>7950</v>
      </c>
      <c r="F1224" s="161" t="s">
        <v>3992</v>
      </c>
      <c r="G1224" s="161" t="s">
        <v>1521</v>
      </c>
      <c r="H1224" s="161" t="s">
        <v>116</v>
      </c>
      <c r="I1224" s="161" t="s">
        <v>1630</v>
      </c>
      <c r="K1224" s="161">
        <v>1</v>
      </c>
      <c r="L1224" s="161" t="s">
        <v>5356</v>
      </c>
    </row>
    <row r="1225" spans="1:18">
      <c r="A1225" s="161">
        <v>7</v>
      </c>
      <c r="B1225" s="161">
        <v>25</v>
      </c>
      <c r="C1225" s="161">
        <v>40</v>
      </c>
      <c r="D1225" s="161" t="s">
        <v>10293</v>
      </c>
      <c r="E1225" s="161" t="s">
        <v>14592</v>
      </c>
      <c r="F1225" s="161" t="s">
        <v>3992</v>
      </c>
      <c r="G1225" s="161" t="s">
        <v>1521</v>
      </c>
      <c r="H1225" s="161" t="s">
        <v>10297</v>
      </c>
      <c r="I1225" s="161" t="s">
        <v>1630</v>
      </c>
      <c r="K1225" s="161">
        <v>1</v>
      </c>
      <c r="L1225" s="161" t="s">
        <v>14593</v>
      </c>
    </row>
    <row r="1226" spans="1:18">
      <c r="A1226" s="161">
        <v>7</v>
      </c>
      <c r="B1226" s="161">
        <v>25</v>
      </c>
      <c r="C1226" s="161">
        <v>41</v>
      </c>
      <c r="D1226" s="161" t="s">
        <v>3696</v>
      </c>
      <c r="E1226" s="161" t="s">
        <v>7951</v>
      </c>
      <c r="F1226" s="161" t="s">
        <v>3992</v>
      </c>
      <c r="G1226" s="161" t="s">
        <v>1521</v>
      </c>
      <c r="H1226" s="161" t="s">
        <v>319</v>
      </c>
      <c r="K1226" s="161">
        <v>1</v>
      </c>
      <c r="L1226" s="161" t="s">
        <v>5357</v>
      </c>
    </row>
    <row r="1227" spans="1:18">
      <c r="A1227" s="161">
        <v>7</v>
      </c>
      <c r="B1227" s="161">
        <v>25</v>
      </c>
      <c r="C1227" s="161">
        <v>42</v>
      </c>
      <c r="D1227" s="161" t="s">
        <v>10293</v>
      </c>
      <c r="E1227" s="161" t="s">
        <v>14590</v>
      </c>
      <c r="F1227" s="161" t="s">
        <v>3992</v>
      </c>
      <c r="G1227" s="161" t="s">
        <v>1521</v>
      </c>
      <c r="H1227" s="161" t="s">
        <v>10167</v>
      </c>
      <c r="K1227" s="161">
        <v>1</v>
      </c>
      <c r="L1227" s="161" t="s">
        <v>14591</v>
      </c>
    </row>
    <row r="1228" spans="1:18">
      <c r="A1228" s="161">
        <v>7</v>
      </c>
      <c r="B1228" s="161">
        <v>26</v>
      </c>
      <c r="C1228" s="161">
        <v>1</v>
      </c>
      <c r="D1228" s="161" t="s">
        <v>3696</v>
      </c>
      <c r="E1228" s="161" t="s">
        <v>7952</v>
      </c>
      <c r="F1228" s="161" t="s">
        <v>3992</v>
      </c>
      <c r="G1228" s="161" t="s">
        <v>1521</v>
      </c>
      <c r="H1228" s="161" t="s">
        <v>1523</v>
      </c>
      <c r="I1228" s="161" t="s">
        <v>1631</v>
      </c>
      <c r="K1228" s="161">
        <v>1</v>
      </c>
      <c r="L1228" s="164" t="s">
        <v>7953</v>
      </c>
    </row>
    <row r="1229" spans="1:18">
      <c r="A1229" s="161">
        <v>7</v>
      </c>
      <c r="B1229" s="161">
        <v>26</v>
      </c>
      <c r="C1229" s="161">
        <v>2</v>
      </c>
      <c r="D1229" s="161" t="s">
        <v>10293</v>
      </c>
      <c r="E1229" s="161" t="s">
        <v>14588</v>
      </c>
      <c r="F1229" s="161" t="s">
        <v>3992</v>
      </c>
      <c r="G1229" s="161" t="s">
        <v>1521</v>
      </c>
      <c r="H1229" s="161" t="s">
        <v>10370</v>
      </c>
      <c r="I1229" s="161" t="s">
        <v>1630</v>
      </c>
      <c r="K1229" s="161">
        <v>1</v>
      </c>
      <c r="L1229" s="164" t="s">
        <v>14589</v>
      </c>
    </row>
    <row r="1230" spans="1:18">
      <c r="A1230" s="161">
        <v>7</v>
      </c>
      <c r="B1230" s="161">
        <v>26</v>
      </c>
      <c r="C1230" s="161">
        <v>3</v>
      </c>
      <c r="D1230" s="161" t="s">
        <v>3696</v>
      </c>
      <c r="E1230" s="161" t="s">
        <v>7954</v>
      </c>
      <c r="F1230" s="161" t="s">
        <v>3992</v>
      </c>
      <c r="G1230" s="161" t="s">
        <v>1521</v>
      </c>
      <c r="H1230" s="162" t="s">
        <v>322</v>
      </c>
      <c r="I1230" s="161" t="s">
        <v>1631</v>
      </c>
      <c r="K1230" s="161">
        <v>1</v>
      </c>
      <c r="L1230" s="161" t="s">
        <v>5558</v>
      </c>
    </row>
    <row r="1231" spans="1:18">
      <c r="A1231" s="161">
        <v>7</v>
      </c>
      <c r="B1231" s="161">
        <v>26</v>
      </c>
      <c r="C1231" s="161">
        <v>4</v>
      </c>
      <c r="D1231" s="161" t="s">
        <v>10293</v>
      </c>
      <c r="E1231" s="161" t="s">
        <v>14586</v>
      </c>
      <c r="F1231" s="161" t="s">
        <v>3992</v>
      </c>
      <c r="G1231" s="161" t="s">
        <v>1521</v>
      </c>
      <c r="H1231" s="162" t="s">
        <v>10367</v>
      </c>
      <c r="I1231" s="161" t="s">
        <v>1630</v>
      </c>
      <c r="K1231" s="161">
        <v>1</v>
      </c>
      <c r="L1231" s="161" t="s">
        <v>14587</v>
      </c>
    </row>
    <row r="1232" spans="1:18">
      <c r="A1232" s="161">
        <v>7</v>
      </c>
      <c r="B1232" s="161">
        <v>26</v>
      </c>
      <c r="C1232" s="161">
        <v>5</v>
      </c>
      <c r="D1232" s="161" t="s">
        <v>3696</v>
      </c>
      <c r="E1232" s="161" t="s">
        <v>7955</v>
      </c>
      <c r="F1232" s="161" t="s">
        <v>3992</v>
      </c>
      <c r="G1232" s="161" t="s">
        <v>1521</v>
      </c>
      <c r="H1232" s="161" t="s">
        <v>1526</v>
      </c>
      <c r="I1232" s="161" t="s">
        <v>1629</v>
      </c>
      <c r="K1232" s="161">
        <v>1</v>
      </c>
      <c r="L1232" s="161" t="s">
        <v>5559</v>
      </c>
      <c r="M1232" s="161" t="s">
        <v>5560</v>
      </c>
      <c r="N1232" s="161" t="s">
        <v>12</v>
      </c>
      <c r="O1232" s="161" t="s">
        <v>5561</v>
      </c>
      <c r="P1232" s="161" t="s">
        <v>11</v>
      </c>
      <c r="Q1232" s="161" t="s">
        <v>5562</v>
      </c>
      <c r="R1232" s="161" t="s">
        <v>364</v>
      </c>
    </row>
    <row r="1233" spans="1:18">
      <c r="A1233" s="161">
        <v>7</v>
      </c>
      <c r="B1233" s="161">
        <v>26</v>
      </c>
      <c r="C1233" s="161">
        <v>6</v>
      </c>
      <c r="D1233" s="161" t="s">
        <v>10293</v>
      </c>
      <c r="E1233" s="161" t="s">
        <v>14581</v>
      </c>
      <c r="F1233" s="161" t="s">
        <v>3992</v>
      </c>
      <c r="G1233" s="161" t="s">
        <v>1521</v>
      </c>
      <c r="H1233" s="161" t="s">
        <v>10361</v>
      </c>
      <c r="I1233" s="161" t="s">
        <v>1629</v>
      </c>
      <c r="K1233" s="161">
        <v>1</v>
      </c>
      <c r="L1233" s="161" t="s">
        <v>14582</v>
      </c>
      <c r="M1233" s="161" t="s">
        <v>14583</v>
      </c>
      <c r="N1233" s="161" t="s">
        <v>16015</v>
      </c>
      <c r="O1233" s="161" t="s">
        <v>14584</v>
      </c>
      <c r="P1233" s="161" t="s">
        <v>16017</v>
      </c>
      <c r="Q1233" s="161" t="s">
        <v>14585</v>
      </c>
      <c r="R1233" s="161" t="s">
        <v>16018</v>
      </c>
    </row>
    <row r="1234" spans="1:18">
      <c r="A1234" s="161">
        <v>7</v>
      </c>
      <c r="B1234" s="161">
        <v>26</v>
      </c>
      <c r="C1234" s="161">
        <v>7</v>
      </c>
      <c r="D1234" s="161" t="s">
        <v>3696</v>
      </c>
      <c r="E1234" s="161" t="s">
        <v>7956</v>
      </c>
      <c r="F1234" s="161" t="s">
        <v>3992</v>
      </c>
      <c r="G1234" s="161" t="s">
        <v>1521</v>
      </c>
      <c r="H1234" s="161" t="s">
        <v>66</v>
      </c>
      <c r="I1234" s="161" t="s">
        <v>1629</v>
      </c>
      <c r="K1234" s="161">
        <v>1</v>
      </c>
      <c r="L1234" s="161" t="s">
        <v>5563</v>
      </c>
      <c r="M1234" s="161" t="s">
        <v>5564</v>
      </c>
      <c r="N1234" s="161" t="s">
        <v>12</v>
      </c>
      <c r="O1234" s="161" t="s">
        <v>5565</v>
      </c>
      <c r="P1234" s="161" t="s">
        <v>11</v>
      </c>
      <c r="Q1234" s="161" t="s">
        <v>5566</v>
      </c>
      <c r="R1234" s="161" t="s">
        <v>364</v>
      </c>
    </row>
    <row r="1235" spans="1:18">
      <c r="A1235" s="161">
        <v>7</v>
      </c>
      <c r="B1235" s="161">
        <v>26</v>
      </c>
      <c r="C1235" s="161">
        <v>8</v>
      </c>
      <c r="D1235" s="161" t="s">
        <v>10293</v>
      </c>
      <c r="E1235" s="161" t="s">
        <v>14576</v>
      </c>
      <c r="F1235" s="161" t="s">
        <v>3992</v>
      </c>
      <c r="G1235" s="161" t="s">
        <v>1521</v>
      </c>
      <c r="H1235" s="161" t="s">
        <v>10355</v>
      </c>
      <c r="I1235" s="161" t="s">
        <v>1629</v>
      </c>
      <c r="K1235" s="161">
        <v>1</v>
      </c>
      <c r="L1235" s="161" t="s">
        <v>14577</v>
      </c>
      <c r="M1235" s="161" t="s">
        <v>14578</v>
      </c>
      <c r="N1235" s="161" t="s">
        <v>16015</v>
      </c>
      <c r="O1235" s="161" t="s">
        <v>14579</v>
      </c>
      <c r="P1235" s="161" t="s">
        <v>16017</v>
      </c>
      <c r="Q1235" s="161" t="s">
        <v>14580</v>
      </c>
      <c r="R1235" s="161" t="s">
        <v>16018</v>
      </c>
    </row>
    <row r="1236" spans="1:18">
      <c r="A1236" s="161">
        <v>7</v>
      </c>
      <c r="B1236" s="161">
        <v>26</v>
      </c>
      <c r="C1236" s="161">
        <v>9</v>
      </c>
      <c r="D1236" s="161" t="s">
        <v>3696</v>
      </c>
      <c r="E1236" s="161" t="s">
        <v>7957</v>
      </c>
      <c r="F1236" s="161" t="s">
        <v>3992</v>
      </c>
      <c r="G1236" s="161" t="s">
        <v>1521</v>
      </c>
      <c r="H1236" s="161" t="s">
        <v>336</v>
      </c>
      <c r="K1236" s="161">
        <v>1</v>
      </c>
      <c r="L1236" s="161" t="s">
        <v>5567</v>
      </c>
    </row>
    <row r="1237" spans="1:18">
      <c r="A1237" s="161">
        <v>7</v>
      </c>
      <c r="B1237" s="161">
        <v>26</v>
      </c>
      <c r="C1237" s="161">
        <v>10</v>
      </c>
      <c r="D1237" s="161" t="s">
        <v>10293</v>
      </c>
      <c r="E1237" s="161" t="s">
        <v>14574</v>
      </c>
      <c r="F1237" s="161" t="s">
        <v>3992</v>
      </c>
      <c r="G1237" s="161" t="s">
        <v>1521</v>
      </c>
      <c r="H1237" s="161" t="s">
        <v>10191</v>
      </c>
      <c r="K1237" s="161">
        <v>1</v>
      </c>
      <c r="L1237" s="161" t="s">
        <v>14575</v>
      </c>
    </row>
    <row r="1238" spans="1:18">
      <c r="A1238" s="161">
        <v>7</v>
      </c>
      <c r="B1238" s="161">
        <v>26</v>
      </c>
      <c r="C1238" s="161">
        <v>11</v>
      </c>
      <c r="D1238" s="161" t="s">
        <v>3696</v>
      </c>
      <c r="E1238" s="161" t="s">
        <v>7958</v>
      </c>
      <c r="F1238" s="161" t="s">
        <v>3992</v>
      </c>
      <c r="G1238" s="161" t="s">
        <v>1521</v>
      </c>
      <c r="H1238" s="161" t="s">
        <v>337</v>
      </c>
      <c r="I1238" s="161" t="s">
        <v>1628</v>
      </c>
      <c r="K1238" s="161">
        <v>1</v>
      </c>
      <c r="L1238" s="161" t="s">
        <v>5568</v>
      </c>
    </row>
    <row r="1239" spans="1:18">
      <c r="A1239" s="161">
        <v>7</v>
      </c>
      <c r="B1239" s="161">
        <v>26</v>
      </c>
      <c r="C1239" s="161">
        <v>12</v>
      </c>
      <c r="D1239" s="161" t="s">
        <v>10293</v>
      </c>
      <c r="E1239" s="161" t="s">
        <v>14572</v>
      </c>
      <c r="F1239" s="161" t="s">
        <v>3992</v>
      </c>
      <c r="G1239" s="161" t="s">
        <v>1521</v>
      </c>
      <c r="H1239" s="161" t="s">
        <v>10350</v>
      </c>
      <c r="I1239" s="161" t="s">
        <v>10137</v>
      </c>
      <c r="K1239" s="161">
        <v>1</v>
      </c>
      <c r="L1239" s="161" t="s">
        <v>14573</v>
      </c>
    </row>
    <row r="1240" spans="1:18">
      <c r="A1240" s="161">
        <v>7</v>
      </c>
      <c r="B1240" s="161">
        <v>26</v>
      </c>
      <c r="C1240" s="161">
        <v>13</v>
      </c>
      <c r="D1240" s="161" t="s">
        <v>3696</v>
      </c>
      <c r="E1240" s="161" t="s">
        <v>7959</v>
      </c>
      <c r="F1240" s="161" t="s">
        <v>3992</v>
      </c>
      <c r="G1240" s="161" t="s">
        <v>1521</v>
      </c>
      <c r="H1240" s="161" t="s">
        <v>1535</v>
      </c>
      <c r="I1240" s="161" t="s">
        <v>61</v>
      </c>
      <c r="K1240" s="161">
        <v>1</v>
      </c>
      <c r="L1240" s="161" t="s">
        <v>5569</v>
      </c>
    </row>
    <row r="1241" spans="1:18">
      <c r="A1241" s="161">
        <v>7</v>
      </c>
      <c r="B1241" s="161">
        <v>26</v>
      </c>
      <c r="C1241" s="161">
        <v>14</v>
      </c>
      <c r="D1241" s="161" t="s">
        <v>10293</v>
      </c>
      <c r="E1241" s="161" t="s">
        <v>14570</v>
      </c>
      <c r="F1241" s="161" t="s">
        <v>3992</v>
      </c>
      <c r="G1241" s="161" t="s">
        <v>1521</v>
      </c>
      <c r="H1241" s="161" t="s">
        <v>10347</v>
      </c>
      <c r="I1241" s="161" t="s">
        <v>10345</v>
      </c>
      <c r="K1241" s="161">
        <v>1</v>
      </c>
      <c r="L1241" s="161" t="s">
        <v>14571</v>
      </c>
    </row>
    <row r="1242" spans="1:18">
      <c r="A1242" s="161">
        <v>7</v>
      </c>
      <c r="B1242" s="161">
        <v>26</v>
      </c>
      <c r="C1242" s="161">
        <v>15</v>
      </c>
      <c r="D1242" s="161" t="s">
        <v>3696</v>
      </c>
      <c r="E1242" s="161" t="s">
        <v>7960</v>
      </c>
      <c r="F1242" s="161" t="s">
        <v>3992</v>
      </c>
      <c r="G1242" s="161" t="s">
        <v>1521</v>
      </c>
      <c r="H1242" s="161" t="s">
        <v>1529</v>
      </c>
      <c r="I1242" s="161" t="s">
        <v>15</v>
      </c>
      <c r="K1242" s="161">
        <v>1</v>
      </c>
      <c r="L1242" s="164" t="s">
        <v>7961</v>
      </c>
      <c r="M1242" s="164" t="s">
        <v>7962</v>
      </c>
    </row>
    <row r="1243" spans="1:18">
      <c r="A1243" s="161">
        <v>7</v>
      </c>
      <c r="B1243" s="161">
        <v>26</v>
      </c>
      <c r="C1243" s="161">
        <v>16</v>
      </c>
      <c r="D1243" s="161" t="s">
        <v>10293</v>
      </c>
      <c r="E1243" s="161" t="s">
        <v>14567</v>
      </c>
      <c r="F1243" s="161" t="s">
        <v>3992</v>
      </c>
      <c r="G1243" s="161" t="s">
        <v>1521</v>
      </c>
      <c r="H1243" s="161" t="s">
        <v>10342</v>
      </c>
      <c r="I1243" s="161" t="s">
        <v>15</v>
      </c>
      <c r="K1243" s="161">
        <v>1</v>
      </c>
      <c r="L1243" s="164" t="s">
        <v>14568</v>
      </c>
      <c r="M1243" s="164" t="s">
        <v>14569</v>
      </c>
    </row>
    <row r="1244" spans="1:18">
      <c r="A1244" s="161">
        <v>7</v>
      </c>
      <c r="B1244" s="161">
        <v>26</v>
      </c>
      <c r="C1244" s="161">
        <v>17</v>
      </c>
      <c r="D1244" s="161" t="s">
        <v>3696</v>
      </c>
      <c r="E1244" s="161" t="s">
        <v>7963</v>
      </c>
      <c r="F1244" s="161" t="s">
        <v>3992</v>
      </c>
      <c r="G1244" s="161" t="s">
        <v>1521</v>
      </c>
      <c r="H1244" s="161" t="s">
        <v>1530</v>
      </c>
      <c r="K1244" s="161">
        <v>1</v>
      </c>
      <c r="L1244" s="164" t="s">
        <v>7964</v>
      </c>
    </row>
    <row r="1245" spans="1:18">
      <c r="A1245" s="161">
        <v>7</v>
      </c>
      <c r="B1245" s="161">
        <v>26</v>
      </c>
      <c r="C1245" s="161">
        <v>18</v>
      </c>
      <c r="D1245" s="161" t="s">
        <v>10293</v>
      </c>
      <c r="E1245" s="161" t="s">
        <v>14565</v>
      </c>
      <c r="F1245" s="161" t="s">
        <v>3992</v>
      </c>
      <c r="G1245" s="161" t="s">
        <v>1521</v>
      </c>
      <c r="H1245" s="161" t="s">
        <v>10339</v>
      </c>
      <c r="K1245" s="161">
        <v>1</v>
      </c>
      <c r="L1245" s="164" t="s">
        <v>14566</v>
      </c>
    </row>
    <row r="1246" spans="1:18">
      <c r="A1246" s="161">
        <v>7</v>
      </c>
      <c r="B1246" s="161">
        <v>26</v>
      </c>
      <c r="C1246" s="161">
        <v>19</v>
      </c>
      <c r="D1246" s="161" t="s">
        <v>3696</v>
      </c>
      <c r="E1246" s="161" t="s">
        <v>7965</v>
      </c>
      <c r="F1246" s="161" t="s">
        <v>3992</v>
      </c>
      <c r="G1246" s="161" t="s">
        <v>1521</v>
      </c>
      <c r="H1246" s="161" t="s">
        <v>1531</v>
      </c>
      <c r="K1246" s="161">
        <v>1</v>
      </c>
      <c r="L1246" s="164" t="s">
        <v>7966</v>
      </c>
    </row>
    <row r="1247" spans="1:18">
      <c r="A1247" s="161">
        <v>7</v>
      </c>
      <c r="B1247" s="161">
        <v>26</v>
      </c>
      <c r="C1247" s="161">
        <v>20</v>
      </c>
      <c r="D1247" s="161" t="s">
        <v>10293</v>
      </c>
      <c r="E1247" s="161" t="s">
        <v>14563</v>
      </c>
      <c r="F1247" s="161" t="s">
        <v>3992</v>
      </c>
      <c r="G1247" s="161" t="s">
        <v>1521</v>
      </c>
      <c r="H1247" s="161" t="s">
        <v>10336</v>
      </c>
      <c r="K1247" s="161">
        <v>1</v>
      </c>
      <c r="L1247" s="164" t="s">
        <v>14564</v>
      </c>
    </row>
    <row r="1248" spans="1:18">
      <c r="A1248" s="161">
        <v>7</v>
      </c>
      <c r="B1248" s="161">
        <v>26</v>
      </c>
      <c r="C1248" s="161">
        <v>21</v>
      </c>
      <c r="D1248" s="161" t="s">
        <v>3696</v>
      </c>
      <c r="E1248" s="161" t="s">
        <v>7967</v>
      </c>
      <c r="F1248" s="161" t="s">
        <v>3992</v>
      </c>
      <c r="G1248" s="161" t="s">
        <v>1521</v>
      </c>
      <c r="H1248" s="161" t="s">
        <v>1532</v>
      </c>
      <c r="K1248" s="161">
        <v>1</v>
      </c>
      <c r="L1248" s="164" t="s">
        <v>7968</v>
      </c>
    </row>
    <row r="1249" spans="1:18">
      <c r="A1249" s="161">
        <v>7</v>
      </c>
      <c r="B1249" s="161">
        <v>26</v>
      </c>
      <c r="C1249" s="161">
        <v>22</v>
      </c>
      <c r="D1249" s="161" t="s">
        <v>10293</v>
      </c>
      <c r="E1249" s="161" t="s">
        <v>14561</v>
      </c>
      <c r="F1249" s="161" t="s">
        <v>3992</v>
      </c>
      <c r="G1249" s="161" t="s">
        <v>1521</v>
      </c>
      <c r="H1249" s="161" t="s">
        <v>10333</v>
      </c>
      <c r="K1249" s="161">
        <v>1</v>
      </c>
      <c r="L1249" s="164" t="s">
        <v>14562</v>
      </c>
    </row>
    <row r="1250" spans="1:18">
      <c r="A1250" s="161">
        <v>7</v>
      </c>
      <c r="B1250" s="161">
        <v>26</v>
      </c>
      <c r="C1250" s="161">
        <v>23</v>
      </c>
      <c r="D1250" s="161" t="s">
        <v>3696</v>
      </c>
      <c r="E1250" s="161" t="s">
        <v>7969</v>
      </c>
      <c r="F1250" s="161" t="s">
        <v>3992</v>
      </c>
      <c r="G1250" s="161" t="s">
        <v>1521</v>
      </c>
      <c r="H1250" s="161" t="s">
        <v>1533</v>
      </c>
      <c r="K1250" s="161">
        <v>1</v>
      </c>
      <c r="L1250" s="164" t="s">
        <v>7970</v>
      </c>
    </row>
    <row r="1251" spans="1:18">
      <c r="A1251" s="161">
        <v>7</v>
      </c>
      <c r="B1251" s="161">
        <v>26</v>
      </c>
      <c r="C1251" s="161">
        <v>24</v>
      </c>
      <c r="D1251" s="161" t="s">
        <v>10293</v>
      </c>
      <c r="E1251" s="161" t="s">
        <v>14559</v>
      </c>
      <c r="F1251" s="161" t="s">
        <v>3992</v>
      </c>
      <c r="G1251" s="161" t="s">
        <v>1521</v>
      </c>
      <c r="H1251" s="161" t="s">
        <v>10330</v>
      </c>
      <c r="K1251" s="161">
        <v>1</v>
      </c>
      <c r="L1251" s="164" t="s">
        <v>14560</v>
      </c>
    </row>
    <row r="1252" spans="1:18">
      <c r="A1252" s="161">
        <v>7</v>
      </c>
      <c r="B1252" s="161">
        <v>26</v>
      </c>
      <c r="C1252" s="161">
        <v>25</v>
      </c>
      <c r="D1252" s="161" t="s">
        <v>3696</v>
      </c>
      <c r="E1252" s="161" t="s">
        <v>7971</v>
      </c>
      <c r="F1252" s="161" t="s">
        <v>3992</v>
      </c>
      <c r="G1252" s="161" t="s">
        <v>1521</v>
      </c>
      <c r="H1252" s="161" t="s">
        <v>1534</v>
      </c>
      <c r="K1252" s="161">
        <v>1</v>
      </c>
      <c r="L1252" s="164" t="s">
        <v>7972</v>
      </c>
    </row>
    <row r="1253" spans="1:18">
      <c r="A1253" s="161">
        <v>7</v>
      </c>
      <c r="B1253" s="161">
        <v>26</v>
      </c>
      <c r="C1253" s="161">
        <v>26</v>
      </c>
      <c r="D1253" s="161" t="s">
        <v>10293</v>
      </c>
      <c r="E1253" s="161" t="s">
        <v>14557</v>
      </c>
      <c r="F1253" s="161" t="s">
        <v>3992</v>
      </c>
      <c r="G1253" s="161" t="s">
        <v>1521</v>
      </c>
      <c r="H1253" s="161" t="s">
        <v>10327</v>
      </c>
      <c r="K1253" s="161">
        <v>1</v>
      </c>
      <c r="L1253" s="164" t="s">
        <v>14558</v>
      </c>
    </row>
    <row r="1254" spans="1:18">
      <c r="A1254" s="161">
        <v>7</v>
      </c>
      <c r="B1254" s="161">
        <v>26</v>
      </c>
      <c r="C1254" s="161">
        <v>27</v>
      </c>
      <c r="D1254" s="161" t="s">
        <v>3696</v>
      </c>
      <c r="E1254" s="161" t="s">
        <v>7973</v>
      </c>
      <c r="F1254" s="161" t="s">
        <v>3992</v>
      </c>
      <c r="G1254" s="161" t="s">
        <v>1521</v>
      </c>
      <c r="H1254" s="162" t="s">
        <v>326</v>
      </c>
      <c r="I1254" s="161" t="s">
        <v>1629</v>
      </c>
      <c r="K1254" s="161">
        <v>1</v>
      </c>
      <c r="L1254" s="161" t="s">
        <v>5570</v>
      </c>
      <c r="M1254" s="161" t="s">
        <v>5571</v>
      </c>
      <c r="N1254" s="161" t="s">
        <v>12</v>
      </c>
      <c r="O1254" s="161" t="s">
        <v>5572</v>
      </c>
      <c r="P1254" s="161" t="s">
        <v>11</v>
      </c>
      <c r="Q1254" s="161" t="s">
        <v>5573</v>
      </c>
      <c r="R1254" s="161" t="s">
        <v>364</v>
      </c>
    </row>
    <row r="1255" spans="1:18">
      <c r="A1255" s="161">
        <v>7</v>
      </c>
      <c r="B1255" s="161">
        <v>26</v>
      </c>
      <c r="C1255" s="161">
        <v>28</v>
      </c>
      <c r="D1255" s="161" t="s">
        <v>10293</v>
      </c>
      <c r="E1255" s="161" t="s">
        <v>14552</v>
      </c>
      <c r="F1255" s="161" t="s">
        <v>3992</v>
      </c>
      <c r="G1255" s="161" t="s">
        <v>1521</v>
      </c>
      <c r="H1255" s="162" t="s">
        <v>10321</v>
      </c>
      <c r="I1255" s="161" t="s">
        <v>1629</v>
      </c>
      <c r="K1255" s="161">
        <v>1</v>
      </c>
      <c r="L1255" s="161" t="s">
        <v>14553</v>
      </c>
      <c r="M1255" s="161" t="s">
        <v>14554</v>
      </c>
      <c r="N1255" s="161" t="s">
        <v>16015</v>
      </c>
      <c r="O1255" s="161" t="s">
        <v>14555</v>
      </c>
      <c r="P1255" s="161" t="s">
        <v>16017</v>
      </c>
      <c r="Q1255" s="161" t="s">
        <v>14556</v>
      </c>
      <c r="R1255" s="161" t="s">
        <v>16018</v>
      </c>
    </row>
    <row r="1256" spans="1:18">
      <c r="A1256" s="161">
        <v>7</v>
      </c>
      <c r="B1256" s="161">
        <v>26</v>
      </c>
      <c r="C1256" s="161">
        <v>29</v>
      </c>
      <c r="D1256" s="161" t="s">
        <v>3696</v>
      </c>
      <c r="E1256" s="161" t="s">
        <v>7974</v>
      </c>
      <c r="F1256" s="161" t="s">
        <v>3992</v>
      </c>
      <c r="G1256" s="161" t="s">
        <v>1521</v>
      </c>
      <c r="H1256" s="161" t="s">
        <v>1524</v>
      </c>
      <c r="I1256" s="161" t="s">
        <v>3991</v>
      </c>
      <c r="K1256" s="161">
        <v>1</v>
      </c>
      <c r="L1256" s="161" t="s">
        <v>5574</v>
      </c>
      <c r="M1256" s="161" t="s">
        <v>5575</v>
      </c>
      <c r="N1256" s="161" t="s">
        <v>388</v>
      </c>
      <c r="O1256" s="161" t="s">
        <v>5576</v>
      </c>
    </row>
    <row r="1257" spans="1:18">
      <c r="A1257" s="161">
        <v>7</v>
      </c>
      <c r="B1257" s="161">
        <v>26</v>
      </c>
      <c r="C1257" s="161">
        <v>30</v>
      </c>
      <c r="D1257" s="161" t="s">
        <v>10293</v>
      </c>
      <c r="E1257" s="161" t="s">
        <v>14548</v>
      </c>
      <c r="F1257" s="161" t="s">
        <v>3992</v>
      </c>
      <c r="G1257" s="161" t="s">
        <v>1521</v>
      </c>
      <c r="H1257" s="161" t="s">
        <v>10316</v>
      </c>
      <c r="I1257" s="161" t="s">
        <v>10314</v>
      </c>
      <c r="K1257" s="161">
        <v>1</v>
      </c>
      <c r="L1257" s="161" t="s">
        <v>14549</v>
      </c>
      <c r="M1257" s="161" t="s">
        <v>14550</v>
      </c>
      <c r="N1257" s="161" t="s">
        <v>16016</v>
      </c>
      <c r="O1257" s="161" t="s">
        <v>14551</v>
      </c>
    </row>
    <row r="1258" spans="1:18">
      <c r="A1258" s="161">
        <v>7</v>
      </c>
      <c r="B1258" s="161">
        <v>26</v>
      </c>
      <c r="C1258" s="161">
        <v>31</v>
      </c>
      <c r="D1258" s="161" t="s">
        <v>3696</v>
      </c>
      <c r="E1258" s="161" t="s">
        <v>7975</v>
      </c>
      <c r="F1258" s="161" t="s">
        <v>3992</v>
      </c>
      <c r="G1258" s="161" t="s">
        <v>1521</v>
      </c>
      <c r="H1258" s="161" t="s">
        <v>323</v>
      </c>
      <c r="K1258" s="161">
        <v>1</v>
      </c>
      <c r="L1258" s="161" t="s">
        <v>6782</v>
      </c>
    </row>
    <row r="1259" spans="1:18">
      <c r="A1259" s="161">
        <v>7</v>
      </c>
      <c r="B1259" s="161">
        <v>26</v>
      </c>
      <c r="C1259" s="161">
        <v>32</v>
      </c>
      <c r="D1259" s="161" t="s">
        <v>10293</v>
      </c>
      <c r="E1259" s="161" t="s">
        <v>14546</v>
      </c>
      <c r="F1259" s="161" t="s">
        <v>3992</v>
      </c>
      <c r="G1259" s="161" t="s">
        <v>1521</v>
      </c>
      <c r="H1259" s="161" t="s">
        <v>10312</v>
      </c>
      <c r="K1259" s="161">
        <v>1</v>
      </c>
      <c r="L1259" s="161" t="s">
        <v>14547</v>
      </c>
    </row>
    <row r="1260" spans="1:18">
      <c r="A1260" s="161">
        <v>7</v>
      </c>
      <c r="B1260" s="161">
        <v>26</v>
      </c>
      <c r="C1260" s="161">
        <v>33</v>
      </c>
      <c r="D1260" s="161" t="s">
        <v>3696</v>
      </c>
      <c r="E1260" s="161" t="s">
        <v>7976</v>
      </c>
      <c r="F1260" s="161" t="s">
        <v>3992</v>
      </c>
      <c r="G1260" s="161" t="s">
        <v>1521</v>
      </c>
      <c r="H1260" s="161" t="s">
        <v>324</v>
      </c>
      <c r="K1260" s="161">
        <v>1</v>
      </c>
      <c r="L1260" s="161" t="s">
        <v>6783</v>
      </c>
    </row>
    <row r="1261" spans="1:18">
      <c r="A1261" s="161">
        <v>7</v>
      </c>
      <c r="B1261" s="161">
        <v>26</v>
      </c>
      <c r="C1261" s="161">
        <v>34</v>
      </c>
      <c r="D1261" s="161" t="s">
        <v>10293</v>
      </c>
      <c r="E1261" s="161" t="s">
        <v>14544</v>
      </c>
      <c r="F1261" s="161" t="s">
        <v>3992</v>
      </c>
      <c r="G1261" s="161" t="s">
        <v>1521</v>
      </c>
      <c r="H1261" s="161" t="s">
        <v>10309</v>
      </c>
      <c r="K1261" s="161">
        <v>1</v>
      </c>
      <c r="L1261" s="161" t="s">
        <v>14545</v>
      </c>
    </row>
    <row r="1262" spans="1:18">
      <c r="A1262" s="161">
        <v>7</v>
      </c>
      <c r="B1262" s="161">
        <v>26</v>
      </c>
      <c r="C1262" s="161">
        <v>35</v>
      </c>
      <c r="D1262" s="161" t="s">
        <v>3696</v>
      </c>
      <c r="E1262" s="161" t="s">
        <v>7977</v>
      </c>
      <c r="F1262" s="161" t="s">
        <v>3992</v>
      </c>
      <c r="G1262" s="161" t="s">
        <v>1521</v>
      </c>
      <c r="H1262" s="161" t="s">
        <v>325</v>
      </c>
      <c r="K1262" s="161">
        <v>1</v>
      </c>
      <c r="L1262" s="161" t="s">
        <v>6784</v>
      </c>
    </row>
    <row r="1263" spans="1:18">
      <c r="A1263" s="161">
        <v>7</v>
      </c>
      <c r="B1263" s="161">
        <v>26</v>
      </c>
      <c r="C1263" s="161">
        <v>36</v>
      </c>
      <c r="D1263" s="161" t="s">
        <v>10293</v>
      </c>
      <c r="E1263" s="161" t="s">
        <v>14542</v>
      </c>
      <c r="F1263" s="161" t="s">
        <v>3992</v>
      </c>
      <c r="G1263" s="161" t="s">
        <v>1521</v>
      </c>
      <c r="H1263" s="161" t="s">
        <v>10306</v>
      </c>
      <c r="K1263" s="161">
        <v>1</v>
      </c>
      <c r="L1263" s="161" t="s">
        <v>14543</v>
      </c>
    </row>
    <row r="1264" spans="1:18">
      <c r="A1264" s="161">
        <v>7</v>
      </c>
      <c r="B1264" s="161">
        <v>26</v>
      </c>
      <c r="C1264" s="161">
        <v>37</v>
      </c>
      <c r="D1264" s="161" t="s">
        <v>3696</v>
      </c>
      <c r="E1264" s="161" t="s">
        <v>7978</v>
      </c>
      <c r="F1264" s="161" t="s">
        <v>3992</v>
      </c>
      <c r="G1264" s="161" t="s">
        <v>1521</v>
      </c>
      <c r="H1264" s="161" t="s">
        <v>1536</v>
      </c>
      <c r="I1264" s="161" t="s">
        <v>1629</v>
      </c>
      <c r="K1264" s="161">
        <v>1</v>
      </c>
      <c r="L1264" s="161" t="s">
        <v>5577</v>
      </c>
      <c r="M1264" s="161" t="s">
        <v>5578</v>
      </c>
      <c r="N1264" s="161" t="s">
        <v>12</v>
      </c>
      <c r="O1264" s="161" t="s">
        <v>5579</v>
      </c>
      <c r="P1264" s="161" t="s">
        <v>11</v>
      </c>
      <c r="Q1264" s="161" t="s">
        <v>5580</v>
      </c>
      <c r="R1264" s="161" t="s">
        <v>364</v>
      </c>
    </row>
    <row r="1265" spans="1:18">
      <c r="A1265" s="161">
        <v>7</v>
      </c>
      <c r="B1265" s="161">
        <v>26</v>
      </c>
      <c r="C1265" s="161">
        <v>38</v>
      </c>
      <c r="D1265" s="161" t="s">
        <v>10293</v>
      </c>
      <c r="E1265" s="161" t="s">
        <v>14537</v>
      </c>
      <c r="F1265" s="161" t="s">
        <v>3992</v>
      </c>
      <c r="G1265" s="161" t="s">
        <v>1521</v>
      </c>
      <c r="H1265" s="161" t="s">
        <v>10300</v>
      </c>
      <c r="I1265" s="161" t="s">
        <v>1629</v>
      </c>
      <c r="K1265" s="161">
        <v>1</v>
      </c>
      <c r="L1265" s="161" t="s">
        <v>14538</v>
      </c>
      <c r="M1265" s="161" t="s">
        <v>14539</v>
      </c>
      <c r="N1265" s="161" t="s">
        <v>16015</v>
      </c>
      <c r="O1265" s="161" t="s">
        <v>14540</v>
      </c>
      <c r="P1265" s="161" t="s">
        <v>16017</v>
      </c>
      <c r="Q1265" s="161" t="s">
        <v>14541</v>
      </c>
      <c r="R1265" s="161" t="s">
        <v>16018</v>
      </c>
    </row>
    <row r="1266" spans="1:18">
      <c r="A1266" s="161">
        <v>7</v>
      </c>
      <c r="B1266" s="161">
        <v>26</v>
      </c>
      <c r="C1266" s="161">
        <v>39</v>
      </c>
      <c r="D1266" s="161" t="s">
        <v>3696</v>
      </c>
      <c r="E1266" s="161" t="s">
        <v>7979</v>
      </c>
      <c r="F1266" s="161" t="s">
        <v>3992</v>
      </c>
      <c r="G1266" s="161" t="s">
        <v>1521</v>
      </c>
      <c r="H1266" s="161" t="s">
        <v>116</v>
      </c>
      <c r="I1266" s="161" t="s">
        <v>1630</v>
      </c>
      <c r="K1266" s="161">
        <v>1</v>
      </c>
      <c r="L1266" s="161" t="s">
        <v>5581</v>
      </c>
    </row>
    <row r="1267" spans="1:18">
      <c r="A1267" s="161">
        <v>7</v>
      </c>
      <c r="B1267" s="161">
        <v>26</v>
      </c>
      <c r="C1267" s="161">
        <v>40</v>
      </c>
      <c r="D1267" s="161" t="s">
        <v>10293</v>
      </c>
      <c r="E1267" s="161" t="s">
        <v>14535</v>
      </c>
      <c r="F1267" s="161" t="s">
        <v>3992</v>
      </c>
      <c r="G1267" s="161" t="s">
        <v>1521</v>
      </c>
      <c r="H1267" s="161" t="s">
        <v>10297</v>
      </c>
      <c r="I1267" s="161" t="s">
        <v>1630</v>
      </c>
      <c r="K1267" s="161">
        <v>1</v>
      </c>
      <c r="L1267" s="161" t="s">
        <v>14536</v>
      </c>
    </row>
    <row r="1268" spans="1:18">
      <c r="A1268" s="161">
        <v>7</v>
      </c>
      <c r="B1268" s="161">
        <v>26</v>
      </c>
      <c r="C1268" s="161">
        <v>41</v>
      </c>
      <c r="D1268" s="161" t="s">
        <v>3696</v>
      </c>
      <c r="E1268" s="161" t="s">
        <v>7980</v>
      </c>
      <c r="F1268" s="161" t="s">
        <v>3992</v>
      </c>
      <c r="G1268" s="161" t="s">
        <v>1521</v>
      </c>
      <c r="H1268" s="161" t="s">
        <v>319</v>
      </c>
      <c r="K1268" s="161">
        <v>1</v>
      </c>
      <c r="L1268" s="161" t="s">
        <v>5582</v>
      </c>
    </row>
    <row r="1269" spans="1:18">
      <c r="A1269" s="161">
        <v>7</v>
      </c>
      <c r="B1269" s="161">
        <v>26</v>
      </c>
      <c r="C1269" s="161">
        <v>42</v>
      </c>
      <c r="D1269" s="161" t="s">
        <v>10293</v>
      </c>
      <c r="E1269" s="161" t="s">
        <v>14533</v>
      </c>
      <c r="F1269" s="161" t="s">
        <v>3992</v>
      </c>
      <c r="G1269" s="161" t="s">
        <v>1521</v>
      </c>
      <c r="H1269" s="161" t="s">
        <v>10167</v>
      </c>
      <c r="K1269" s="161">
        <v>1</v>
      </c>
      <c r="L1269" s="161" t="s">
        <v>14534</v>
      </c>
    </row>
    <row r="1270" spans="1:18">
      <c r="A1270" s="161">
        <v>7</v>
      </c>
      <c r="B1270" s="161">
        <v>27</v>
      </c>
      <c r="C1270" s="161">
        <v>1</v>
      </c>
      <c r="D1270" s="161" t="s">
        <v>3696</v>
      </c>
      <c r="E1270" s="161" t="s">
        <v>7981</v>
      </c>
      <c r="F1270" s="161" t="s">
        <v>3992</v>
      </c>
      <c r="G1270" s="161" t="s">
        <v>1521</v>
      </c>
      <c r="H1270" s="161" t="s">
        <v>1523</v>
      </c>
      <c r="I1270" s="161" t="s">
        <v>1631</v>
      </c>
      <c r="K1270" s="161">
        <v>1</v>
      </c>
      <c r="L1270" s="164" t="s">
        <v>7982</v>
      </c>
    </row>
    <row r="1271" spans="1:18">
      <c r="A1271" s="161">
        <v>7</v>
      </c>
      <c r="B1271" s="161">
        <v>27</v>
      </c>
      <c r="C1271" s="161">
        <v>2</v>
      </c>
      <c r="D1271" s="161" t="s">
        <v>10293</v>
      </c>
      <c r="E1271" s="161" t="s">
        <v>14531</v>
      </c>
      <c r="F1271" s="161" t="s">
        <v>3992</v>
      </c>
      <c r="G1271" s="161" t="s">
        <v>1521</v>
      </c>
      <c r="H1271" s="161" t="s">
        <v>10370</v>
      </c>
      <c r="I1271" s="161" t="s">
        <v>1630</v>
      </c>
      <c r="K1271" s="161">
        <v>1</v>
      </c>
      <c r="L1271" s="164" t="s">
        <v>14532</v>
      </c>
    </row>
    <row r="1272" spans="1:18">
      <c r="A1272" s="161">
        <v>7</v>
      </c>
      <c r="B1272" s="161">
        <v>27</v>
      </c>
      <c r="C1272" s="161">
        <v>3</v>
      </c>
      <c r="D1272" s="161" t="s">
        <v>3696</v>
      </c>
      <c r="E1272" s="161" t="s">
        <v>7983</v>
      </c>
      <c r="F1272" s="161" t="s">
        <v>3992</v>
      </c>
      <c r="G1272" s="161" t="s">
        <v>1521</v>
      </c>
      <c r="H1272" s="162" t="s">
        <v>322</v>
      </c>
      <c r="I1272" s="161" t="s">
        <v>1631</v>
      </c>
      <c r="K1272" s="161">
        <v>1</v>
      </c>
      <c r="L1272" s="161" t="s">
        <v>5783</v>
      </c>
    </row>
    <row r="1273" spans="1:18">
      <c r="A1273" s="161">
        <v>7</v>
      </c>
      <c r="B1273" s="161">
        <v>27</v>
      </c>
      <c r="C1273" s="161">
        <v>4</v>
      </c>
      <c r="D1273" s="161" t="s">
        <v>10293</v>
      </c>
      <c r="E1273" s="161" t="s">
        <v>14529</v>
      </c>
      <c r="F1273" s="161" t="s">
        <v>3992</v>
      </c>
      <c r="G1273" s="161" t="s">
        <v>1521</v>
      </c>
      <c r="H1273" s="162" t="s">
        <v>10367</v>
      </c>
      <c r="I1273" s="161" t="s">
        <v>1630</v>
      </c>
      <c r="K1273" s="161">
        <v>1</v>
      </c>
      <c r="L1273" s="161" t="s">
        <v>14530</v>
      </c>
    </row>
    <row r="1274" spans="1:18">
      <c r="A1274" s="161">
        <v>7</v>
      </c>
      <c r="B1274" s="161">
        <v>27</v>
      </c>
      <c r="C1274" s="161">
        <v>5</v>
      </c>
      <c r="D1274" s="161" t="s">
        <v>3696</v>
      </c>
      <c r="E1274" s="161" t="s">
        <v>7984</v>
      </c>
      <c r="F1274" s="161" t="s">
        <v>3992</v>
      </c>
      <c r="G1274" s="161" t="s">
        <v>1521</v>
      </c>
      <c r="H1274" s="161" t="s">
        <v>1526</v>
      </c>
      <c r="I1274" s="161" t="s">
        <v>1629</v>
      </c>
      <c r="K1274" s="161">
        <v>1</v>
      </c>
      <c r="L1274" s="161" t="s">
        <v>5784</v>
      </c>
      <c r="M1274" s="161" t="s">
        <v>5785</v>
      </c>
      <c r="N1274" s="161" t="s">
        <v>12</v>
      </c>
      <c r="O1274" s="161" t="s">
        <v>5786</v>
      </c>
      <c r="P1274" s="161" t="s">
        <v>11</v>
      </c>
      <c r="Q1274" s="161" t="s">
        <v>5787</v>
      </c>
      <c r="R1274" s="161" t="s">
        <v>364</v>
      </c>
    </row>
    <row r="1275" spans="1:18">
      <c r="A1275" s="161">
        <v>7</v>
      </c>
      <c r="B1275" s="161">
        <v>27</v>
      </c>
      <c r="C1275" s="161">
        <v>6</v>
      </c>
      <c r="D1275" s="161" t="s">
        <v>10293</v>
      </c>
      <c r="E1275" s="161" t="s">
        <v>14524</v>
      </c>
      <c r="F1275" s="161" t="s">
        <v>3992</v>
      </c>
      <c r="G1275" s="161" t="s">
        <v>1521</v>
      </c>
      <c r="H1275" s="161" t="s">
        <v>10361</v>
      </c>
      <c r="I1275" s="161" t="s">
        <v>1629</v>
      </c>
      <c r="K1275" s="161">
        <v>1</v>
      </c>
      <c r="L1275" s="161" t="s">
        <v>14525</v>
      </c>
      <c r="M1275" s="161" t="s">
        <v>14526</v>
      </c>
      <c r="N1275" s="161" t="s">
        <v>16015</v>
      </c>
      <c r="O1275" s="161" t="s">
        <v>14527</v>
      </c>
      <c r="P1275" s="161" t="s">
        <v>16017</v>
      </c>
      <c r="Q1275" s="161" t="s">
        <v>14528</v>
      </c>
      <c r="R1275" s="161" t="s">
        <v>16018</v>
      </c>
    </row>
    <row r="1276" spans="1:18">
      <c r="A1276" s="161">
        <v>7</v>
      </c>
      <c r="B1276" s="161">
        <v>27</v>
      </c>
      <c r="C1276" s="161">
        <v>7</v>
      </c>
      <c r="D1276" s="161" t="s">
        <v>3696</v>
      </c>
      <c r="E1276" s="161" t="s">
        <v>7985</v>
      </c>
      <c r="F1276" s="161" t="s">
        <v>3992</v>
      </c>
      <c r="G1276" s="161" t="s">
        <v>1521</v>
      </c>
      <c r="H1276" s="161" t="s">
        <v>66</v>
      </c>
      <c r="I1276" s="161" t="s">
        <v>1629</v>
      </c>
      <c r="K1276" s="161">
        <v>1</v>
      </c>
      <c r="L1276" s="161" t="s">
        <v>5788</v>
      </c>
      <c r="M1276" s="161" t="s">
        <v>5789</v>
      </c>
      <c r="N1276" s="161" t="s">
        <v>12</v>
      </c>
      <c r="O1276" s="161" t="s">
        <v>5790</v>
      </c>
      <c r="P1276" s="161" t="s">
        <v>11</v>
      </c>
      <c r="Q1276" s="161" t="s">
        <v>5791</v>
      </c>
      <c r="R1276" s="161" t="s">
        <v>364</v>
      </c>
    </row>
    <row r="1277" spans="1:18">
      <c r="A1277" s="161">
        <v>7</v>
      </c>
      <c r="B1277" s="161">
        <v>27</v>
      </c>
      <c r="C1277" s="161">
        <v>8</v>
      </c>
      <c r="D1277" s="161" t="s">
        <v>10293</v>
      </c>
      <c r="E1277" s="161" t="s">
        <v>14519</v>
      </c>
      <c r="F1277" s="161" t="s">
        <v>3992</v>
      </c>
      <c r="G1277" s="161" t="s">
        <v>1521</v>
      </c>
      <c r="H1277" s="161" t="s">
        <v>10355</v>
      </c>
      <c r="I1277" s="161" t="s">
        <v>1629</v>
      </c>
      <c r="K1277" s="161">
        <v>1</v>
      </c>
      <c r="L1277" s="161" t="s">
        <v>14520</v>
      </c>
      <c r="M1277" s="161" t="s">
        <v>14521</v>
      </c>
      <c r="N1277" s="161" t="s">
        <v>16015</v>
      </c>
      <c r="O1277" s="161" t="s">
        <v>14522</v>
      </c>
      <c r="P1277" s="161" t="s">
        <v>16017</v>
      </c>
      <c r="Q1277" s="161" t="s">
        <v>14523</v>
      </c>
      <c r="R1277" s="161" t="s">
        <v>16018</v>
      </c>
    </row>
    <row r="1278" spans="1:18">
      <c r="A1278" s="161">
        <v>7</v>
      </c>
      <c r="B1278" s="161">
        <v>27</v>
      </c>
      <c r="C1278" s="161">
        <v>9</v>
      </c>
      <c r="D1278" s="161" t="s">
        <v>3696</v>
      </c>
      <c r="E1278" s="161" t="s">
        <v>7986</v>
      </c>
      <c r="F1278" s="161" t="s">
        <v>3992</v>
      </c>
      <c r="G1278" s="161" t="s">
        <v>1521</v>
      </c>
      <c r="H1278" s="161" t="s">
        <v>336</v>
      </c>
      <c r="K1278" s="161">
        <v>1</v>
      </c>
      <c r="L1278" s="161" t="s">
        <v>5792</v>
      </c>
    </row>
    <row r="1279" spans="1:18">
      <c r="A1279" s="161">
        <v>7</v>
      </c>
      <c r="B1279" s="161">
        <v>27</v>
      </c>
      <c r="C1279" s="161">
        <v>10</v>
      </c>
      <c r="D1279" s="161" t="s">
        <v>10293</v>
      </c>
      <c r="E1279" s="161" t="s">
        <v>14517</v>
      </c>
      <c r="F1279" s="161" t="s">
        <v>3992</v>
      </c>
      <c r="G1279" s="161" t="s">
        <v>1521</v>
      </c>
      <c r="H1279" s="161" t="s">
        <v>10191</v>
      </c>
      <c r="K1279" s="161">
        <v>1</v>
      </c>
      <c r="L1279" s="161" t="s">
        <v>14518</v>
      </c>
    </row>
    <row r="1280" spans="1:18">
      <c r="A1280" s="161">
        <v>7</v>
      </c>
      <c r="B1280" s="161">
        <v>27</v>
      </c>
      <c r="C1280" s="161">
        <v>11</v>
      </c>
      <c r="D1280" s="161" t="s">
        <v>3696</v>
      </c>
      <c r="E1280" s="161" t="s">
        <v>7987</v>
      </c>
      <c r="F1280" s="161" t="s">
        <v>3992</v>
      </c>
      <c r="G1280" s="161" t="s">
        <v>1521</v>
      </c>
      <c r="H1280" s="161" t="s">
        <v>337</v>
      </c>
      <c r="I1280" s="161" t="s">
        <v>1628</v>
      </c>
      <c r="K1280" s="161">
        <v>1</v>
      </c>
      <c r="L1280" s="161" t="s">
        <v>5793</v>
      </c>
    </row>
    <row r="1281" spans="1:18">
      <c r="A1281" s="161">
        <v>7</v>
      </c>
      <c r="B1281" s="161">
        <v>27</v>
      </c>
      <c r="C1281" s="161">
        <v>12</v>
      </c>
      <c r="D1281" s="161" t="s">
        <v>10293</v>
      </c>
      <c r="E1281" s="161" t="s">
        <v>14515</v>
      </c>
      <c r="F1281" s="161" t="s">
        <v>3992</v>
      </c>
      <c r="G1281" s="161" t="s">
        <v>1521</v>
      </c>
      <c r="H1281" s="161" t="s">
        <v>10350</v>
      </c>
      <c r="I1281" s="161" t="s">
        <v>10137</v>
      </c>
      <c r="K1281" s="161">
        <v>1</v>
      </c>
      <c r="L1281" s="161" t="s">
        <v>14516</v>
      </c>
    </row>
    <row r="1282" spans="1:18">
      <c r="A1282" s="161">
        <v>7</v>
      </c>
      <c r="B1282" s="161">
        <v>27</v>
      </c>
      <c r="C1282" s="161">
        <v>13</v>
      </c>
      <c r="D1282" s="161" t="s">
        <v>3696</v>
      </c>
      <c r="E1282" s="161" t="s">
        <v>7988</v>
      </c>
      <c r="F1282" s="161" t="s">
        <v>3992</v>
      </c>
      <c r="G1282" s="161" t="s">
        <v>1521</v>
      </c>
      <c r="H1282" s="161" t="s">
        <v>1535</v>
      </c>
      <c r="I1282" s="161" t="s">
        <v>61</v>
      </c>
      <c r="K1282" s="161">
        <v>1</v>
      </c>
      <c r="L1282" s="161" t="s">
        <v>5794</v>
      </c>
    </row>
    <row r="1283" spans="1:18">
      <c r="A1283" s="161">
        <v>7</v>
      </c>
      <c r="B1283" s="161">
        <v>27</v>
      </c>
      <c r="C1283" s="161">
        <v>14</v>
      </c>
      <c r="D1283" s="161" t="s">
        <v>10293</v>
      </c>
      <c r="E1283" s="161" t="s">
        <v>14513</v>
      </c>
      <c r="F1283" s="161" t="s">
        <v>3992</v>
      </c>
      <c r="G1283" s="161" t="s">
        <v>1521</v>
      </c>
      <c r="H1283" s="161" t="s">
        <v>10347</v>
      </c>
      <c r="I1283" s="161" t="s">
        <v>10345</v>
      </c>
      <c r="K1283" s="161">
        <v>1</v>
      </c>
      <c r="L1283" s="161" t="s">
        <v>14514</v>
      </c>
    </row>
    <row r="1284" spans="1:18">
      <c r="A1284" s="161">
        <v>7</v>
      </c>
      <c r="B1284" s="161">
        <v>27</v>
      </c>
      <c r="C1284" s="161">
        <v>15</v>
      </c>
      <c r="D1284" s="161" t="s">
        <v>3696</v>
      </c>
      <c r="E1284" s="161" t="s">
        <v>7989</v>
      </c>
      <c r="F1284" s="161" t="s">
        <v>3992</v>
      </c>
      <c r="G1284" s="161" t="s">
        <v>1521</v>
      </c>
      <c r="H1284" s="161" t="s">
        <v>1529</v>
      </c>
      <c r="I1284" s="161" t="s">
        <v>15</v>
      </c>
      <c r="K1284" s="161">
        <v>1</v>
      </c>
      <c r="L1284" s="164" t="s">
        <v>7990</v>
      </c>
      <c r="M1284" s="164" t="s">
        <v>7991</v>
      </c>
    </row>
    <row r="1285" spans="1:18">
      <c r="A1285" s="161">
        <v>7</v>
      </c>
      <c r="B1285" s="161">
        <v>27</v>
      </c>
      <c r="C1285" s="161">
        <v>16</v>
      </c>
      <c r="D1285" s="161" t="s">
        <v>10293</v>
      </c>
      <c r="E1285" s="161" t="s">
        <v>14510</v>
      </c>
      <c r="F1285" s="161" t="s">
        <v>3992</v>
      </c>
      <c r="G1285" s="161" t="s">
        <v>1521</v>
      </c>
      <c r="H1285" s="161" t="s">
        <v>10342</v>
      </c>
      <c r="I1285" s="161" t="s">
        <v>15</v>
      </c>
      <c r="K1285" s="161">
        <v>1</v>
      </c>
      <c r="L1285" s="164" t="s">
        <v>14511</v>
      </c>
      <c r="M1285" s="164" t="s">
        <v>14512</v>
      </c>
    </row>
    <row r="1286" spans="1:18">
      <c r="A1286" s="161">
        <v>7</v>
      </c>
      <c r="B1286" s="161">
        <v>27</v>
      </c>
      <c r="C1286" s="161">
        <v>17</v>
      </c>
      <c r="D1286" s="161" t="s">
        <v>3696</v>
      </c>
      <c r="E1286" s="161" t="s">
        <v>7992</v>
      </c>
      <c r="F1286" s="161" t="s">
        <v>3992</v>
      </c>
      <c r="G1286" s="161" t="s">
        <v>1521</v>
      </c>
      <c r="H1286" s="161" t="s">
        <v>1530</v>
      </c>
      <c r="K1286" s="161">
        <v>1</v>
      </c>
      <c r="L1286" s="164" t="s">
        <v>7993</v>
      </c>
    </row>
    <row r="1287" spans="1:18">
      <c r="A1287" s="161">
        <v>7</v>
      </c>
      <c r="B1287" s="161">
        <v>27</v>
      </c>
      <c r="C1287" s="161">
        <v>18</v>
      </c>
      <c r="D1287" s="161" t="s">
        <v>10293</v>
      </c>
      <c r="E1287" s="161" t="s">
        <v>14508</v>
      </c>
      <c r="F1287" s="161" t="s">
        <v>3992</v>
      </c>
      <c r="G1287" s="161" t="s">
        <v>1521</v>
      </c>
      <c r="H1287" s="161" t="s">
        <v>10339</v>
      </c>
      <c r="K1287" s="161">
        <v>1</v>
      </c>
      <c r="L1287" s="164" t="s">
        <v>14509</v>
      </c>
    </row>
    <row r="1288" spans="1:18">
      <c r="A1288" s="161">
        <v>7</v>
      </c>
      <c r="B1288" s="161">
        <v>27</v>
      </c>
      <c r="C1288" s="161">
        <v>19</v>
      </c>
      <c r="D1288" s="161" t="s">
        <v>3696</v>
      </c>
      <c r="E1288" s="161" t="s">
        <v>7994</v>
      </c>
      <c r="F1288" s="161" t="s">
        <v>3992</v>
      </c>
      <c r="G1288" s="161" t="s">
        <v>1521</v>
      </c>
      <c r="H1288" s="161" t="s">
        <v>1531</v>
      </c>
      <c r="K1288" s="161">
        <v>1</v>
      </c>
      <c r="L1288" s="164" t="s">
        <v>7995</v>
      </c>
    </row>
    <row r="1289" spans="1:18">
      <c r="A1289" s="161">
        <v>7</v>
      </c>
      <c r="B1289" s="161">
        <v>27</v>
      </c>
      <c r="C1289" s="161">
        <v>20</v>
      </c>
      <c r="D1289" s="161" t="s">
        <v>10293</v>
      </c>
      <c r="E1289" s="161" t="s">
        <v>14506</v>
      </c>
      <c r="F1289" s="161" t="s">
        <v>3992</v>
      </c>
      <c r="G1289" s="161" t="s">
        <v>1521</v>
      </c>
      <c r="H1289" s="161" t="s">
        <v>10336</v>
      </c>
      <c r="K1289" s="161">
        <v>1</v>
      </c>
      <c r="L1289" s="164" t="s">
        <v>14507</v>
      </c>
    </row>
    <row r="1290" spans="1:18">
      <c r="A1290" s="161">
        <v>7</v>
      </c>
      <c r="B1290" s="161">
        <v>27</v>
      </c>
      <c r="C1290" s="161">
        <v>21</v>
      </c>
      <c r="D1290" s="161" t="s">
        <v>3696</v>
      </c>
      <c r="E1290" s="161" t="s">
        <v>7996</v>
      </c>
      <c r="F1290" s="161" t="s">
        <v>3992</v>
      </c>
      <c r="G1290" s="161" t="s">
        <v>1521</v>
      </c>
      <c r="H1290" s="161" t="s">
        <v>1532</v>
      </c>
      <c r="K1290" s="161">
        <v>1</v>
      </c>
      <c r="L1290" s="164" t="s">
        <v>7997</v>
      </c>
    </row>
    <row r="1291" spans="1:18">
      <c r="A1291" s="161">
        <v>7</v>
      </c>
      <c r="B1291" s="161">
        <v>27</v>
      </c>
      <c r="C1291" s="161">
        <v>22</v>
      </c>
      <c r="D1291" s="161" t="s">
        <v>10293</v>
      </c>
      <c r="E1291" s="161" t="s">
        <v>14504</v>
      </c>
      <c r="F1291" s="161" t="s">
        <v>3992</v>
      </c>
      <c r="G1291" s="161" t="s">
        <v>1521</v>
      </c>
      <c r="H1291" s="161" t="s">
        <v>10333</v>
      </c>
      <c r="K1291" s="161">
        <v>1</v>
      </c>
      <c r="L1291" s="164" t="s">
        <v>14505</v>
      </c>
    </row>
    <row r="1292" spans="1:18">
      <c r="A1292" s="161">
        <v>7</v>
      </c>
      <c r="B1292" s="161">
        <v>27</v>
      </c>
      <c r="C1292" s="161">
        <v>23</v>
      </c>
      <c r="D1292" s="161" t="s">
        <v>3696</v>
      </c>
      <c r="E1292" s="161" t="s">
        <v>7998</v>
      </c>
      <c r="F1292" s="161" t="s">
        <v>3992</v>
      </c>
      <c r="G1292" s="161" t="s">
        <v>1521</v>
      </c>
      <c r="H1292" s="161" t="s">
        <v>1533</v>
      </c>
      <c r="K1292" s="161">
        <v>1</v>
      </c>
      <c r="L1292" s="164" t="s">
        <v>7999</v>
      </c>
    </row>
    <row r="1293" spans="1:18">
      <c r="A1293" s="161">
        <v>7</v>
      </c>
      <c r="B1293" s="161">
        <v>27</v>
      </c>
      <c r="C1293" s="161">
        <v>24</v>
      </c>
      <c r="D1293" s="161" t="s">
        <v>10293</v>
      </c>
      <c r="E1293" s="161" t="s">
        <v>14502</v>
      </c>
      <c r="F1293" s="161" t="s">
        <v>3992</v>
      </c>
      <c r="G1293" s="161" t="s">
        <v>1521</v>
      </c>
      <c r="H1293" s="161" t="s">
        <v>10330</v>
      </c>
      <c r="K1293" s="161">
        <v>1</v>
      </c>
      <c r="L1293" s="164" t="s">
        <v>14503</v>
      </c>
    </row>
    <row r="1294" spans="1:18">
      <c r="A1294" s="161">
        <v>7</v>
      </c>
      <c r="B1294" s="161">
        <v>27</v>
      </c>
      <c r="C1294" s="161">
        <v>25</v>
      </c>
      <c r="D1294" s="161" t="s">
        <v>3696</v>
      </c>
      <c r="E1294" s="161" t="s">
        <v>8000</v>
      </c>
      <c r="F1294" s="161" t="s">
        <v>3992</v>
      </c>
      <c r="G1294" s="161" t="s">
        <v>1521</v>
      </c>
      <c r="H1294" s="161" t="s">
        <v>1534</v>
      </c>
      <c r="K1294" s="161">
        <v>1</v>
      </c>
      <c r="L1294" s="164" t="s">
        <v>8001</v>
      </c>
    </row>
    <row r="1295" spans="1:18">
      <c r="A1295" s="161">
        <v>7</v>
      </c>
      <c r="B1295" s="161">
        <v>27</v>
      </c>
      <c r="C1295" s="161">
        <v>26</v>
      </c>
      <c r="D1295" s="161" t="s">
        <v>10293</v>
      </c>
      <c r="E1295" s="161" t="s">
        <v>14500</v>
      </c>
      <c r="F1295" s="161" t="s">
        <v>3992</v>
      </c>
      <c r="G1295" s="161" t="s">
        <v>1521</v>
      </c>
      <c r="H1295" s="161" t="s">
        <v>10327</v>
      </c>
      <c r="K1295" s="161">
        <v>1</v>
      </c>
      <c r="L1295" s="164" t="s">
        <v>14501</v>
      </c>
    </row>
    <row r="1296" spans="1:18">
      <c r="A1296" s="161">
        <v>7</v>
      </c>
      <c r="B1296" s="161">
        <v>27</v>
      </c>
      <c r="C1296" s="161">
        <v>27</v>
      </c>
      <c r="D1296" s="161" t="s">
        <v>3696</v>
      </c>
      <c r="E1296" s="161" t="s">
        <v>8002</v>
      </c>
      <c r="F1296" s="161" t="s">
        <v>3992</v>
      </c>
      <c r="G1296" s="161" t="s">
        <v>1521</v>
      </c>
      <c r="H1296" s="162" t="s">
        <v>326</v>
      </c>
      <c r="I1296" s="161" t="s">
        <v>1629</v>
      </c>
      <c r="K1296" s="161">
        <v>1</v>
      </c>
      <c r="L1296" s="161" t="s">
        <v>5795</v>
      </c>
      <c r="M1296" s="161" t="s">
        <v>5796</v>
      </c>
      <c r="N1296" s="161" t="s">
        <v>12</v>
      </c>
      <c r="O1296" s="161" t="s">
        <v>5797</v>
      </c>
      <c r="P1296" s="161" t="s">
        <v>11</v>
      </c>
      <c r="Q1296" s="161" t="s">
        <v>5798</v>
      </c>
      <c r="R1296" s="161" t="s">
        <v>364</v>
      </c>
    </row>
    <row r="1297" spans="1:18">
      <c r="A1297" s="161">
        <v>7</v>
      </c>
      <c r="B1297" s="161">
        <v>27</v>
      </c>
      <c r="C1297" s="161">
        <v>28</v>
      </c>
      <c r="D1297" s="161" t="s">
        <v>10293</v>
      </c>
      <c r="E1297" s="161" t="s">
        <v>14495</v>
      </c>
      <c r="F1297" s="161" t="s">
        <v>3992</v>
      </c>
      <c r="G1297" s="161" t="s">
        <v>1521</v>
      </c>
      <c r="H1297" s="162" t="s">
        <v>10321</v>
      </c>
      <c r="I1297" s="161" t="s">
        <v>1629</v>
      </c>
      <c r="K1297" s="161">
        <v>1</v>
      </c>
      <c r="L1297" s="161" t="s">
        <v>14496</v>
      </c>
      <c r="M1297" s="161" t="s">
        <v>14497</v>
      </c>
      <c r="N1297" s="161" t="s">
        <v>16015</v>
      </c>
      <c r="O1297" s="161" t="s">
        <v>14498</v>
      </c>
      <c r="P1297" s="161" t="s">
        <v>16017</v>
      </c>
      <c r="Q1297" s="161" t="s">
        <v>14499</v>
      </c>
      <c r="R1297" s="161" t="s">
        <v>16018</v>
      </c>
    </row>
    <row r="1298" spans="1:18">
      <c r="A1298" s="161">
        <v>7</v>
      </c>
      <c r="B1298" s="161">
        <v>27</v>
      </c>
      <c r="C1298" s="161">
        <v>29</v>
      </c>
      <c r="D1298" s="161" t="s">
        <v>3696</v>
      </c>
      <c r="E1298" s="161" t="s">
        <v>8003</v>
      </c>
      <c r="F1298" s="161" t="s">
        <v>3992</v>
      </c>
      <c r="G1298" s="161" t="s">
        <v>1521</v>
      </c>
      <c r="H1298" s="161" t="s">
        <v>1524</v>
      </c>
      <c r="I1298" s="161" t="s">
        <v>3991</v>
      </c>
      <c r="K1298" s="161">
        <v>1</v>
      </c>
      <c r="L1298" s="161" t="s">
        <v>5799</v>
      </c>
      <c r="M1298" s="161" t="s">
        <v>5800</v>
      </c>
      <c r="N1298" s="161" t="s">
        <v>388</v>
      </c>
      <c r="O1298" s="161" t="s">
        <v>5801</v>
      </c>
    </row>
    <row r="1299" spans="1:18">
      <c r="A1299" s="161">
        <v>7</v>
      </c>
      <c r="B1299" s="161">
        <v>27</v>
      </c>
      <c r="C1299" s="161">
        <v>30</v>
      </c>
      <c r="D1299" s="161" t="s">
        <v>10293</v>
      </c>
      <c r="E1299" s="161" t="s">
        <v>14491</v>
      </c>
      <c r="F1299" s="161" t="s">
        <v>3992</v>
      </c>
      <c r="G1299" s="161" t="s">
        <v>1521</v>
      </c>
      <c r="H1299" s="161" t="s">
        <v>10316</v>
      </c>
      <c r="I1299" s="161" t="s">
        <v>10314</v>
      </c>
      <c r="K1299" s="161">
        <v>1</v>
      </c>
      <c r="L1299" s="161" t="s">
        <v>14492</v>
      </c>
      <c r="M1299" s="161" t="s">
        <v>14493</v>
      </c>
      <c r="N1299" s="161" t="s">
        <v>16016</v>
      </c>
      <c r="O1299" s="161" t="s">
        <v>14494</v>
      </c>
    </row>
    <row r="1300" spans="1:18">
      <c r="A1300" s="161">
        <v>7</v>
      </c>
      <c r="B1300" s="161">
        <v>27</v>
      </c>
      <c r="C1300" s="161">
        <v>31</v>
      </c>
      <c r="D1300" s="161" t="s">
        <v>3696</v>
      </c>
      <c r="E1300" s="161" t="s">
        <v>8004</v>
      </c>
      <c r="F1300" s="161" t="s">
        <v>3992</v>
      </c>
      <c r="G1300" s="161" t="s">
        <v>1521</v>
      </c>
      <c r="H1300" s="161" t="s">
        <v>323</v>
      </c>
      <c r="K1300" s="161">
        <v>1</v>
      </c>
      <c r="L1300" s="161" t="s">
        <v>6785</v>
      </c>
    </row>
    <row r="1301" spans="1:18">
      <c r="A1301" s="161">
        <v>7</v>
      </c>
      <c r="B1301" s="161">
        <v>27</v>
      </c>
      <c r="C1301" s="161">
        <v>32</v>
      </c>
      <c r="D1301" s="161" t="s">
        <v>10293</v>
      </c>
      <c r="E1301" s="161" t="s">
        <v>14489</v>
      </c>
      <c r="F1301" s="161" t="s">
        <v>3992</v>
      </c>
      <c r="G1301" s="161" t="s">
        <v>1521</v>
      </c>
      <c r="H1301" s="161" t="s">
        <v>10312</v>
      </c>
      <c r="K1301" s="161">
        <v>1</v>
      </c>
      <c r="L1301" s="161" t="s">
        <v>14490</v>
      </c>
    </row>
    <row r="1302" spans="1:18">
      <c r="A1302" s="161">
        <v>7</v>
      </c>
      <c r="B1302" s="161">
        <v>27</v>
      </c>
      <c r="C1302" s="161">
        <v>33</v>
      </c>
      <c r="D1302" s="161" t="s">
        <v>3696</v>
      </c>
      <c r="E1302" s="161" t="s">
        <v>8005</v>
      </c>
      <c r="F1302" s="161" t="s">
        <v>3992</v>
      </c>
      <c r="G1302" s="161" t="s">
        <v>1521</v>
      </c>
      <c r="H1302" s="161" t="s">
        <v>324</v>
      </c>
      <c r="K1302" s="161">
        <v>1</v>
      </c>
      <c r="L1302" s="161" t="s">
        <v>6786</v>
      </c>
    </row>
    <row r="1303" spans="1:18">
      <c r="A1303" s="161">
        <v>7</v>
      </c>
      <c r="B1303" s="161">
        <v>27</v>
      </c>
      <c r="C1303" s="161">
        <v>34</v>
      </c>
      <c r="D1303" s="161" t="s">
        <v>10293</v>
      </c>
      <c r="E1303" s="161" t="s">
        <v>14487</v>
      </c>
      <c r="F1303" s="161" t="s">
        <v>3992</v>
      </c>
      <c r="G1303" s="161" t="s">
        <v>1521</v>
      </c>
      <c r="H1303" s="161" t="s">
        <v>10309</v>
      </c>
      <c r="K1303" s="161">
        <v>1</v>
      </c>
      <c r="L1303" s="161" t="s">
        <v>14488</v>
      </c>
    </row>
    <row r="1304" spans="1:18">
      <c r="A1304" s="161">
        <v>7</v>
      </c>
      <c r="B1304" s="161">
        <v>27</v>
      </c>
      <c r="C1304" s="161">
        <v>35</v>
      </c>
      <c r="D1304" s="161" t="s">
        <v>3696</v>
      </c>
      <c r="E1304" s="161" t="s">
        <v>8006</v>
      </c>
      <c r="F1304" s="161" t="s">
        <v>3992</v>
      </c>
      <c r="G1304" s="161" t="s">
        <v>1521</v>
      </c>
      <c r="H1304" s="161" t="s">
        <v>325</v>
      </c>
      <c r="K1304" s="161">
        <v>1</v>
      </c>
      <c r="L1304" s="161" t="s">
        <v>6787</v>
      </c>
    </row>
    <row r="1305" spans="1:18">
      <c r="A1305" s="161">
        <v>7</v>
      </c>
      <c r="B1305" s="161">
        <v>27</v>
      </c>
      <c r="C1305" s="161">
        <v>36</v>
      </c>
      <c r="D1305" s="161" t="s">
        <v>10293</v>
      </c>
      <c r="E1305" s="161" t="s">
        <v>14485</v>
      </c>
      <c r="F1305" s="161" t="s">
        <v>3992</v>
      </c>
      <c r="G1305" s="161" t="s">
        <v>1521</v>
      </c>
      <c r="H1305" s="161" t="s">
        <v>10306</v>
      </c>
      <c r="K1305" s="161">
        <v>1</v>
      </c>
      <c r="L1305" s="161" t="s">
        <v>14486</v>
      </c>
    </row>
    <row r="1306" spans="1:18">
      <c r="A1306" s="161">
        <v>7</v>
      </c>
      <c r="B1306" s="161">
        <v>27</v>
      </c>
      <c r="C1306" s="161">
        <v>37</v>
      </c>
      <c r="D1306" s="161" t="s">
        <v>3696</v>
      </c>
      <c r="E1306" s="161" t="s">
        <v>8007</v>
      </c>
      <c r="F1306" s="161" t="s">
        <v>3992</v>
      </c>
      <c r="G1306" s="161" t="s">
        <v>1521</v>
      </c>
      <c r="H1306" s="161" t="s">
        <v>1536</v>
      </c>
      <c r="I1306" s="161" t="s">
        <v>1629</v>
      </c>
      <c r="K1306" s="161">
        <v>1</v>
      </c>
      <c r="L1306" s="161" t="s">
        <v>5802</v>
      </c>
      <c r="M1306" s="161" t="s">
        <v>5803</v>
      </c>
      <c r="N1306" s="161" t="s">
        <v>12</v>
      </c>
      <c r="O1306" s="161" t="s">
        <v>5804</v>
      </c>
      <c r="P1306" s="161" t="s">
        <v>11</v>
      </c>
      <c r="Q1306" s="161" t="s">
        <v>5805</v>
      </c>
      <c r="R1306" s="161" t="s">
        <v>364</v>
      </c>
    </row>
    <row r="1307" spans="1:18">
      <c r="A1307" s="161">
        <v>7</v>
      </c>
      <c r="B1307" s="161">
        <v>27</v>
      </c>
      <c r="C1307" s="161">
        <v>38</v>
      </c>
      <c r="D1307" s="161" t="s">
        <v>10293</v>
      </c>
      <c r="E1307" s="161" t="s">
        <v>14480</v>
      </c>
      <c r="F1307" s="161" t="s">
        <v>3992</v>
      </c>
      <c r="G1307" s="161" t="s">
        <v>1521</v>
      </c>
      <c r="H1307" s="161" t="s">
        <v>10300</v>
      </c>
      <c r="I1307" s="161" t="s">
        <v>1629</v>
      </c>
      <c r="K1307" s="161">
        <v>1</v>
      </c>
      <c r="L1307" s="161" t="s">
        <v>14481</v>
      </c>
      <c r="M1307" s="161" t="s">
        <v>14482</v>
      </c>
      <c r="N1307" s="161" t="s">
        <v>16015</v>
      </c>
      <c r="O1307" s="161" t="s">
        <v>14483</v>
      </c>
      <c r="P1307" s="161" t="s">
        <v>16017</v>
      </c>
      <c r="Q1307" s="161" t="s">
        <v>14484</v>
      </c>
      <c r="R1307" s="161" t="s">
        <v>16018</v>
      </c>
    </row>
    <row r="1308" spans="1:18">
      <c r="A1308" s="161">
        <v>7</v>
      </c>
      <c r="B1308" s="161">
        <v>27</v>
      </c>
      <c r="C1308" s="161">
        <v>39</v>
      </c>
      <c r="D1308" s="161" t="s">
        <v>3696</v>
      </c>
      <c r="E1308" s="161" t="s">
        <v>8008</v>
      </c>
      <c r="F1308" s="161" t="s">
        <v>3992</v>
      </c>
      <c r="G1308" s="161" t="s">
        <v>1521</v>
      </c>
      <c r="H1308" s="161" t="s">
        <v>116</v>
      </c>
      <c r="I1308" s="161" t="s">
        <v>1630</v>
      </c>
      <c r="K1308" s="161">
        <v>1</v>
      </c>
      <c r="L1308" s="161" t="s">
        <v>5806</v>
      </c>
    </row>
    <row r="1309" spans="1:18">
      <c r="A1309" s="161">
        <v>7</v>
      </c>
      <c r="B1309" s="161">
        <v>27</v>
      </c>
      <c r="C1309" s="161">
        <v>40</v>
      </c>
      <c r="D1309" s="161" t="s">
        <v>10293</v>
      </c>
      <c r="E1309" s="161" t="s">
        <v>14478</v>
      </c>
      <c r="F1309" s="161" t="s">
        <v>3992</v>
      </c>
      <c r="G1309" s="161" t="s">
        <v>1521</v>
      </c>
      <c r="H1309" s="161" t="s">
        <v>10297</v>
      </c>
      <c r="I1309" s="161" t="s">
        <v>1630</v>
      </c>
      <c r="K1309" s="161">
        <v>1</v>
      </c>
      <c r="L1309" s="161" t="s">
        <v>14479</v>
      </c>
    </row>
    <row r="1310" spans="1:18">
      <c r="A1310" s="161">
        <v>7</v>
      </c>
      <c r="B1310" s="161">
        <v>27</v>
      </c>
      <c r="C1310" s="161">
        <v>41</v>
      </c>
      <c r="D1310" s="161" t="s">
        <v>3696</v>
      </c>
      <c r="E1310" s="161" t="s">
        <v>8009</v>
      </c>
      <c r="F1310" s="161" t="s">
        <v>3992</v>
      </c>
      <c r="G1310" s="161" t="s">
        <v>1521</v>
      </c>
      <c r="H1310" s="161" t="s">
        <v>319</v>
      </c>
      <c r="K1310" s="161">
        <v>1</v>
      </c>
      <c r="L1310" s="161" t="s">
        <v>5807</v>
      </c>
    </row>
    <row r="1311" spans="1:18">
      <c r="A1311" s="161">
        <v>7</v>
      </c>
      <c r="B1311" s="161">
        <v>27</v>
      </c>
      <c r="C1311" s="161">
        <v>42</v>
      </c>
      <c r="D1311" s="161" t="s">
        <v>10293</v>
      </c>
      <c r="E1311" s="161" t="s">
        <v>14476</v>
      </c>
      <c r="F1311" s="161" t="s">
        <v>3992</v>
      </c>
      <c r="G1311" s="161" t="s">
        <v>1521</v>
      </c>
      <c r="H1311" s="161" t="s">
        <v>10167</v>
      </c>
      <c r="K1311" s="161">
        <v>1</v>
      </c>
      <c r="L1311" s="161" t="s">
        <v>14477</v>
      </c>
    </row>
    <row r="1312" spans="1:18">
      <c r="A1312" s="161">
        <v>7</v>
      </c>
      <c r="B1312" s="161">
        <v>28</v>
      </c>
      <c r="C1312" s="161">
        <v>1</v>
      </c>
      <c r="D1312" s="161" t="s">
        <v>3696</v>
      </c>
      <c r="E1312" s="161" t="s">
        <v>8010</v>
      </c>
      <c r="F1312" s="161" t="s">
        <v>3992</v>
      </c>
      <c r="G1312" s="161" t="s">
        <v>1521</v>
      </c>
      <c r="H1312" s="161" t="s">
        <v>1523</v>
      </c>
      <c r="I1312" s="161" t="s">
        <v>1631</v>
      </c>
      <c r="K1312" s="161">
        <v>1</v>
      </c>
      <c r="L1312" s="164" t="s">
        <v>8011</v>
      </c>
    </row>
    <row r="1313" spans="1:18">
      <c r="A1313" s="161">
        <v>7</v>
      </c>
      <c r="B1313" s="161">
        <v>28</v>
      </c>
      <c r="C1313" s="161">
        <v>2</v>
      </c>
      <c r="D1313" s="161" t="s">
        <v>10293</v>
      </c>
      <c r="E1313" s="161" t="s">
        <v>14474</v>
      </c>
      <c r="F1313" s="161" t="s">
        <v>3992</v>
      </c>
      <c r="G1313" s="161" t="s">
        <v>1521</v>
      </c>
      <c r="H1313" s="161" t="s">
        <v>10370</v>
      </c>
      <c r="I1313" s="161" t="s">
        <v>1630</v>
      </c>
      <c r="K1313" s="161">
        <v>1</v>
      </c>
      <c r="L1313" s="164" t="s">
        <v>14475</v>
      </c>
    </row>
    <row r="1314" spans="1:18">
      <c r="A1314" s="161">
        <v>7</v>
      </c>
      <c r="B1314" s="161">
        <v>28</v>
      </c>
      <c r="C1314" s="161">
        <v>3</v>
      </c>
      <c r="D1314" s="161" t="s">
        <v>3696</v>
      </c>
      <c r="E1314" s="161" t="s">
        <v>8012</v>
      </c>
      <c r="F1314" s="161" t="s">
        <v>3992</v>
      </c>
      <c r="G1314" s="161" t="s">
        <v>1521</v>
      </c>
      <c r="H1314" s="162" t="s">
        <v>322</v>
      </c>
      <c r="I1314" s="161" t="s">
        <v>1631</v>
      </c>
      <c r="K1314" s="161">
        <v>1</v>
      </c>
      <c r="L1314" s="161" t="s">
        <v>6008</v>
      </c>
    </row>
    <row r="1315" spans="1:18">
      <c r="A1315" s="161">
        <v>7</v>
      </c>
      <c r="B1315" s="161">
        <v>28</v>
      </c>
      <c r="C1315" s="161">
        <v>4</v>
      </c>
      <c r="D1315" s="161" t="s">
        <v>10293</v>
      </c>
      <c r="E1315" s="161" t="s">
        <v>14472</v>
      </c>
      <c r="F1315" s="161" t="s">
        <v>3992</v>
      </c>
      <c r="G1315" s="161" t="s">
        <v>1521</v>
      </c>
      <c r="H1315" s="162" t="s">
        <v>10367</v>
      </c>
      <c r="I1315" s="161" t="s">
        <v>1630</v>
      </c>
      <c r="K1315" s="161">
        <v>1</v>
      </c>
      <c r="L1315" s="161" t="s">
        <v>14473</v>
      </c>
    </row>
    <row r="1316" spans="1:18">
      <c r="A1316" s="161">
        <v>7</v>
      </c>
      <c r="B1316" s="161">
        <v>28</v>
      </c>
      <c r="C1316" s="161">
        <v>5</v>
      </c>
      <c r="D1316" s="161" t="s">
        <v>3696</v>
      </c>
      <c r="E1316" s="161" t="s">
        <v>8013</v>
      </c>
      <c r="F1316" s="161" t="s">
        <v>3992</v>
      </c>
      <c r="G1316" s="161" t="s">
        <v>1521</v>
      </c>
      <c r="H1316" s="161" t="s">
        <v>1526</v>
      </c>
      <c r="I1316" s="161" t="s">
        <v>1629</v>
      </c>
      <c r="K1316" s="161">
        <v>1</v>
      </c>
      <c r="L1316" s="161" t="s">
        <v>6009</v>
      </c>
      <c r="M1316" s="161" t="s">
        <v>6010</v>
      </c>
      <c r="N1316" s="161" t="s">
        <v>12</v>
      </c>
      <c r="O1316" s="161" t="s">
        <v>6011</v>
      </c>
      <c r="P1316" s="161" t="s">
        <v>11</v>
      </c>
      <c r="Q1316" s="161" t="s">
        <v>6012</v>
      </c>
      <c r="R1316" s="161" t="s">
        <v>364</v>
      </c>
    </row>
    <row r="1317" spans="1:18">
      <c r="A1317" s="161">
        <v>7</v>
      </c>
      <c r="B1317" s="161">
        <v>28</v>
      </c>
      <c r="C1317" s="161">
        <v>6</v>
      </c>
      <c r="D1317" s="161" t="s">
        <v>10293</v>
      </c>
      <c r="E1317" s="161" t="s">
        <v>14467</v>
      </c>
      <c r="F1317" s="161" t="s">
        <v>3992</v>
      </c>
      <c r="G1317" s="161" t="s">
        <v>1521</v>
      </c>
      <c r="H1317" s="161" t="s">
        <v>10361</v>
      </c>
      <c r="I1317" s="161" t="s">
        <v>1629</v>
      </c>
      <c r="K1317" s="161">
        <v>1</v>
      </c>
      <c r="L1317" s="161" t="s">
        <v>14468</v>
      </c>
      <c r="M1317" s="161" t="s">
        <v>14469</v>
      </c>
      <c r="N1317" s="161" t="s">
        <v>16015</v>
      </c>
      <c r="O1317" s="161" t="s">
        <v>14470</v>
      </c>
      <c r="P1317" s="161" t="s">
        <v>16017</v>
      </c>
      <c r="Q1317" s="161" t="s">
        <v>14471</v>
      </c>
      <c r="R1317" s="161" t="s">
        <v>16018</v>
      </c>
    </row>
    <row r="1318" spans="1:18">
      <c r="A1318" s="161">
        <v>7</v>
      </c>
      <c r="B1318" s="161">
        <v>28</v>
      </c>
      <c r="C1318" s="161">
        <v>7</v>
      </c>
      <c r="D1318" s="161" t="s">
        <v>3696</v>
      </c>
      <c r="E1318" s="161" t="s">
        <v>8014</v>
      </c>
      <c r="F1318" s="161" t="s">
        <v>3992</v>
      </c>
      <c r="G1318" s="161" t="s">
        <v>1521</v>
      </c>
      <c r="H1318" s="161" t="s">
        <v>66</v>
      </c>
      <c r="I1318" s="161" t="s">
        <v>1629</v>
      </c>
      <c r="K1318" s="161">
        <v>1</v>
      </c>
      <c r="L1318" s="161" t="s">
        <v>6013</v>
      </c>
      <c r="M1318" s="161" t="s">
        <v>6014</v>
      </c>
      <c r="N1318" s="161" t="s">
        <v>12</v>
      </c>
      <c r="O1318" s="161" t="s">
        <v>6015</v>
      </c>
      <c r="P1318" s="161" t="s">
        <v>11</v>
      </c>
      <c r="Q1318" s="161" t="s">
        <v>6016</v>
      </c>
      <c r="R1318" s="161" t="s">
        <v>364</v>
      </c>
    </row>
    <row r="1319" spans="1:18">
      <c r="A1319" s="161">
        <v>7</v>
      </c>
      <c r="B1319" s="161">
        <v>28</v>
      </c>
      <c r="C1319" s="161">
        <v>8</v>
      </c>
      <c r="D1319" s="161" t="s">
        <v>10293</v>
      </c>
      <c r="E1319" s="161" t="s">
        <v>14462</v>
      </c>
      <c r="F1319" s="161" t="s">
        <v>3992</v>
      </c>
      <c r="G1319" s="161" t="s">
        <v>1521</v>
      </c>
      <c r="H1319" s="161" t="s">
        <v>10355</v>
      </c>
      <c r="I1319" s="161" t="s">
        <v>1629</v>
      </c>
      <c r="K1319" s="161">
        <v>1</v>
      </c>
      <c r="L1319" s="161" t="s">
        <v>14463</v>
      </c>
      <c r="M1319" s="161" t="s">
        <v>14464</v>
      </c>
      <c r="N1319" s="161" t="s">
        <v>16015</v>
      </c>
      <c r="O1319" s="161" t="s">
        <v>14465</v>
      </c>
      <c r="P1319" s="161" t="s">
        <v>16017</v>
      </c>
      <c r="Q1319" s="161" t="s">
        <v>14466</v>
      </c>
      <c r="R1319" s="161" t="s">
        <v>16018</v>
      </c>
    </row>
    <row r="1320" spans="1:18">
      <c r="A1320" s="161">
        <v>7</v>
      </c>
      <c r="B1320" s="161">
        <v>28</v>
      </c>
      <c r="C1320" s="161">
        <v>9</v>
      </c>
      <c r="D1320" s="161" t="s">
        <v>3696</v>
      </c>
      <c r="E1320" s="161" t="s">
        <v>8015</v>
      </c>
      <c r="F1320" s="161" t="s">
        <v>3992</v>
      </c>
      <c r="G1320" s="161" t="s">
        <v>1521</v>
      </c>
      <c r="H1320" s="161" t="s">
        <v>336</v>
      </c>
      <c r="K1320" s="161">
        <v>1</v>
      </c>
      <c r="L1320" s="161" t="s">
        <v>6017</v>
      </c>
    </row>
    <row r="1321" spans="1:18">
      <c r="A1321" s="161">
        <v>7</v>
      </c>
      <c r="B1321" s="161">
        <v>28</v>
      </c>
      <c r="C1321" s="161">
        <v>10</v>
      </c>
      <c r="D1321" s="161" t="s">
        <v>10293</v>
      </c>
      <c r="E1321" s="161" t="s">
        <v>14460</v>
      </c>
      <c r="F1321" s="161" t="s">
        <v>3992</v>
      </c>
      <c r="G1321" s="161" t="s">
        <v>1521</v>
      </c>
      <c r="H1321" s="161" t="s">
        <v>10191</v>
      </c>
      <c r="K1321" s="161">
        <v>1</v>
      </c>
      <c r="L1321" s="161" t="s">
        <v>14461</v>
      </c>
    </row>
    <row r="1322" spans="1:18">
      <c r="A1322" s="161">
        <v>7</v>
      </c>
      <c r="B1322" s="161">
        <v>28</v>
      </c>
      <c r="C1322" s="161">
        <v>11</v>
      </c>
      <c r="D1322" s="161" t="s">
        <v>3696</v>
      </c>
      <c r="E1322" s="161" t="s">
        <v>8016</v>
      </c>
      <c r="F1322" s="161" t="s">
        <v>3992</v>
      </c>
      <c r="G1322" s="161" t="s">
        <v>1521</v>
      </c>
      <c r="H1322" s="161" t="s">
        <v>337</v>
      </c>
      <c r="I1322" s="161" t="s">
        <v>1628</v>
      </c>
      <c r="K1322" s="161">
        <v>1</v>
      </c>
      <c r="L1322" s="161" t="s">
        <v>6018</v>
      </c>
    </row>
    <row r="1323" spans="1:18">
      <c r="A1323" s="161">
        <v>7</v>
      </c>
      <c r="B1323" s="161">
        <v>28</v>
      </c>
      <c r="C1323" s="161">
        <v>12</v>
      </c>
      <c r="D1323" s="161" t="s">
        <v>10293</v>
      </c>
      <c r="E1323" s="161" t="s">
        <v>14458</v>
      </c>
      <c r="F1323" s="161" t="s">
        <v>3992</v>
      </c>
      <c r="G1323" s="161" t="s">
        <v>1521</v>
      </c>
      <c r="H1323" s="161" t="s">
        <v>10350</v>
      </c>
      <c r="I1323" s="161" t="s">
        <v>10137</v>
      </c>
      <c r="K1323" s="161">
        <v>1</v>
      </c>
      <c r="L1323" s="161" t="s">
        <v>14459</v>
      </c>
    </row>
    <row r="1324" spans="1:18">
      <c r="A1324" s="161">
        <v>7</v>
      </c>
      <c r="B1324" s="161">
        <v>28</v>
      </c>
      <c r="C1324" s="161">
        <v>13</v>
      </c>
      <c r="D1324" s="161" t="s">
        <v>3696</v>
      </c>
      <c r="E1324" s="161" t="s">
        <v>8017</v>
      </c>
      <c r="F1324" s="161" t="s">
        <v>3992</v>
      </c>
      <c r="G1324" s="161" t="s">
        <v>1521</v>
      </c>
      <c r="H1324" s="161" t="s">
        <v>1535</v>
      </c>
      <c r="I1324" s="161" t="s">
        <v>61</v>
      </c>
      <c r="K1324" s="161">
        <v>1</v>
      </c>
      <c r="L1324" s="161" t="s">
        <v>6019</v>
      </c>
    </row>
    <row r="1325" spans="1:18">
      <c r="A1325" s="161">
        <v>7</v>
      </c>
      <c r="B1325" s="161">
        <v>28</v>
      </c>
      <c r="C1325" s="161">
        <v>14</v>
      </c>
      <c r="D1325" s="161" t="s">
        <v>10293</v>
      </c>
      <c r="E1325" s="161" t="s">
        <v>14456</v>
      </c>
      <c r="F1325" s="161" t="s">
        <v>3992</v>
      </c>
      <c r="G1325" s="161" t="s">
        <v>1521</v>
      </c>
      <c r="H1325" s="161" t="s">
        <v>10347</v>
      </c>
      <c r="I1325" s="161" t="s">
        <v>10345</v>
      </c>
      <c r="K1325" s="161">
        <v>1</v>
      </c>
      <c r="L1325" s="161" t="s">
        <v>14457</v>
      </c>
    </row>
    <row r="1326" spans="1:18">
      <c r="A1326" s="161">
        <v>7</v>
      </c>
      <c r="B1326" s="161">
        <v>28</v>
      </c>
      <c r="C1326" s="161">
        <v>15</v>
      </c>
      <c r="D1326" s="161" t="s">
        <v>3696</v>
      </c>
      <c r="E1326" s="161" t="s">
        <v>8018</v>
      </c>
      <c r="F1326" s="161" t="s">
        <v>3992</v>
      </c>
      <c r="G1326" s="161" t="s">
        <v>1521</v>
      </c>
      <c r="H1326" s="161" t="s">
        <v>1529</v>
      </c>
      <c r="I1326" s="161" t="s">
        <v>15</v>
      </c>
      <c r="K1326" s="161">
        <v>1</v>
      </c>
      <c r="L1326" s="164" t="s">
        <v>8019</v>
      </c>
      <c r="M1326" s="164" t="s">
        <v>8020</v>
      </c>
    </row>
    <row r="1327" spans="1:18">
      <c r="A1327" s="161">
        <v>7</v>
      </c>
      <c r="B1327" s="161">
        <v>28</v>
      </c>
      <c r="C1327" s="161">
        <v>16</v>
      </c>
      <c r="D1327" s="161" t="s">
        <v>10293</v>
      </c>
      <c r="E1327" s="161" t="s">
        <v>14453</v>
      </c>
      <c r="F1327" s="161" t="s">
        <v>3992</v>
      </c>
      <c r="G1327" s="161" t="s">
        <v>1521</v>
      </c>
      <c r="H1327" s="161" t="s">
        <v>10342</v>
      </c>
      <c r="I1327" s="161" t="s">
        <v>15</v>
      </c>
      <c r="K1327" s="161">
        <v>1</v>
      </c>
      <c r="L1327" s="164" t="s">
        <v>14454</v>
      </c>
      <c r="M1327" s="164" t="s">
        <v>14455</v>
      </c>
    </row>
    <row r="1328" spans="1:18">
      <c r="A1328" s="161">
        <v>7</v>
      </c>
      <c r="B1328" s="161">
        <v>28</v>
      </c>
      <c r="C1328" s="161">
        <v>17</v>
      </c>
      <c r="D1328" s="161" t="s">
        <v>3696</v>
      </c>
      <c r="E1328" s="161" t="s">
        <v>8021</v>
      </c>
      <c r="F1328" s="161" t="s">
        <v>3992</v>
      </c>
      <c r="G1328" s="161" t="s">
        <v>1521</v>
      </c>
      <c r="H1328" s="161" t="s">
        <v>1530</v>
      </c>
      <c r="K1328" s="161">
        <v>1</v>
      </c>
      <c r="L1328" s="164" t="s">
        <v>8022</v>
      </c>
    </row>
    <row r="1329" spans="1:18">
      <c r="A1329" s="161">
        <v>7</v>
      </c>
      <c r="B1329" s="161">
        <v>28</v>
      </c>
      <c r="C1329" s="161">
        <v>18</v>
      </c>
      <c r="D1329" s="161" t="s">
        <v>10293</v>
      </c>
      <c r="E1329" s="161" t="s">
        <v>14451</v>
      </c>
      <c r="F1329" s="161" t="s">
        <v>3992</v>
      </c>
      <c r="G1329" s="161" t="s">
        <v>1521</v>
      </c>
      <c r="H1329" s="161" t="s">
        <v>10339</v>
      </c>
      <c r="K1329" s="161">
        <v>1</v>
      </c>
      <c r="L1329" s="164" t="s">
        <v>14452</v>
      </c>
    </row>
    <row r="1330" spans="1:18">
      <c r="A1330" s="161">
        <v>7</v>
      </c>
      <c r="B1330" s="161">
        <v>28</v>
      </c>
      <c r="C1330" s="161">
        <v>19</v>
      </c>
      <c r="D1330" s="161" t="s">
        <v>3696</v>
      </c>
      <c r="E1330" s="161" t="s">
        <v>8023</v>
      </c>
      <c r="F1330" s="161" t="s">
        <v>3992</v>
      </c>
      <c r="G1330" s="161" t="s">
        <v>1521</v>
      </c>
      <c r="H1330" s="161" t="s">
        <v>1531</v>
      </c>
      <c r="K1330" s="161">
        <v>1</v>
      </c>
      <c r="L1330" s="164" t="s">
        <v>8024</v>
      </c>
    </row>
    <row r="1331" spans="1:18">
      <c r="A1331" s="161">
        <v>7</v>
      </c>
      <c r="B1331" s="161">
        <v>28</v>
      </c>
      <c r="C1331" s="161">
        <v>20</v>
      </c>
      <c r="D1331" s="161" t="s">
        <v>10293</v>
      </c>
      <c r="E1331" s="161" t="s">
        <v>14449</v>
      </c>
      <c r="F1331" s="161" t="s">
        <v>3992</v>
      </c>
      <c r="G1331" s="161" t="s">
        <v>1521</v>
      </c>
      <c r="H1331" s="161" t="s">
        <v>10336</v>
      </c>
      <c r="K1331" s="161">
        <v>1</v>
      </c>
      <c r="L1331" s="164" t="s">
        <v>14450</v>
      </c>
    </row>
    <row r="1332" spans="1:18">
      <c r="A1332" s="161">
        <v>7</v>
      </c>
      <c r="B1332" s="161">
        <v>28</v>
      </c>
      <c r="C1332" s="161">
        <v>21</v>
      </c>
      <c r="D1332" s="161" t="s">
        <v>3696</v>
      </c>
      <c r="E1332" s="161" t="s">
        <v>8025</v>
      </c>
      <c r="F1332" s="161" t="s">
        <v>3992</v>
      </c>
      <c r="G1332" s="161" t="s">
        <v>1521</v>
      </c>
      <c r="H1332" s="161" t="s">
        <v>1532</v>
      </c>
      <c r="K1332" s="161">
        <v>1</v>
      </c>
      <c r="L1332" s="164" t="s">
        <v>8026</v>
      </c>
    </row>
    <row r="1333" spans="1:18">
      <c r="A1333" s="161">
        <v>7</v>
      </c>
      <c r="B1333" s="161">
        <v>28</v>
      </c>
      <c r="C1333" s="161">
        <v>22</v>
      </c>
      <c r="D1333" s="161" t="s">
        <v>10293</v>
      </c>
      <c r="E1333" s="161" t="s">
        <v>14447</v>
      </c>
      <c r="F1333" s="161" t="s">
        <v>3992</v>
      </c>
      <c r="G1333" s="161" t="s">
        <v>1521</v>
      </c>
      <c r="H1333" s="161" t="s">
        <v>10333</v>
      </c>
      <c r="K1333" s="161">
        <v>1</v>
      </c>
      <c r="L1333" s="164" t="s">
        <v>14448</v>
      </c>
    </row>
    <row r="1334" spans="1:18">
      <c r="A1334" s="161">
        <v>7</v>
      </c>
      <c r="B1334" s="161">
        <v>28</v>
      </c>
      <c r="C1334" s="161">
        <v>23</v>
      </c>
      <c r="D1334" s="161" t="s">
        <v>3696</v>
      </c>
      <c r="E1334" s="161" t="s">
        <v>8027</v>
      </c>
      <c r="F1334" s="161" t="s">
        <v>3992</v>
      </c>
      <c r="G1334" s="161" t="s">
        <v>1521</v>
      </c>
      <c r="H1334" s="161" t="s">
        <v>1533</v>
      </c>
      <c r="K1334" s="161">
        <v>1</v>
      </c>
      <c r="L1334" s="164" t="s">
        <v>8028</v>
      </c>
    </row>
    <row r="1335" spans="1:18">
      <c r="A1335" s="161">
        <v>7</v>
      </c>
      <c r="B1335" s="161">
        <v>28</v>
      </c>
      <c r="C1335" s="161">
        <v>24</v>
      </c>
      <c r="D1335" s="161" t="s">
        <v>10293</v>
      </c>
      <c r="E1335" s="161" t="s">
        <v>14445</v>
      </c>
      <c r="F1335" s="161" t="s">
        <v>3992</v>
      </c>
      <c r="G1335" s="161" t="s">
        <v>1521</v>
      </c>
      <c r="H1335" s="161" t="s">
        <v>10330</v>
      </c>
      <c r="K1335" s="161">
        <v>1</v>
      </c>
      <c r="L1335" s="164" t="s">
        <v>14446</v>
      </c>
    </row>
    <row r="1336" spans="1:18">
      <c r="A1336" s="161">
        <v>7</v>
      </c>
      <c r="B1336" s="161">
        <v>28</v>
      </c>
      <c r="C1336" s="161">
        <v>25</v>
      </c>
      <c r="D1336" s="161" t="s">
        <v>3696</v>
      </c>
      <c r="E1336" s="161" t="s">
        <v>8029</v>
      </c>
      <c r="F1336" s="161" t="s">
        <v>3992</v>
      </c>
      <c r="G1336" s="161" t="s">
        <v>1521</v>
      </c>
      <c r="H1336" s="161" t="s">
        <v>1534</v>
      </c>
      <c r="K1336" s="161">
        <v>1</v>
      </c>
      <c r="L1336" s="164" t="s">
        <v>8030</v>
      </c>
    </row>
    <row r="1337" spans="1:18">
      <c r="A1337" s="161">
        <v>7</v>
      </c>
      <c r="B1337" s="161">
        <v>28</v>
      </c>
      <c r="C1337" s="161">
        <v>26</v>
      </c>
      <c r="D1337" s="161" t="s">
        <v>10293</v>
      </c>
      <c r="E1337" s="161" t="s">
        <v>14443</v>
      </c>
      <c r="F1337" s="161" t="s">
        <v>3992</v>
      </c>
      <c r="G1337" s="161" t="s">
        <v>1521</v>
      </c>
      <c r="H1337" s="161" t="s">
        <v>10327</v>
      </c>
      <c r="K1337" s="161">
        <v>1</v>
      </c>
      <c r="L1337" s="164" t="s">
        <v>14444</v>
      </c>
    </row>
    <row r="1338" spans="1:18">
      <c r="A1338" s="161">
        <v>7</v>
      </c>
      <c r="B1338" s="161">
        <v>28</v>
      </c>
      <c r="C1338" s="161">
        <v>27</v>
      </c>
      <c r="D1338" s="161" t="s">
        <v>3696</v>
      </c>
      <c r="E1338" s="161" t="s">
        <v>8031</v>
      </c>
      <c r="F1338" s="161" t="s">
        <v>3992</v>
      </c>
      <c r="G1338" s="161" t="s">
        <v>1521</v>
      </c>
      <c r="H1338" s="162" t="s">
        <v>326</v>
      </c>
      <c r="I1338" s="161" t="s">
        <v>1629</v>
      </c>
      <c r="K1338" s="161">
        <v>1</v>
      </c>
      <c r="L1338" s="161" t="s">
        <v>6020</v>
      </c>
      <c r="M1338" s="161" t="s">
        <v>6021</v>
      </c>
      <c r="N1338" s="161" t="s">
        <v>12</v>
      </c>
      <c r="O1338" s="161" t="s">
        <v>6022</v>
      </c>
      <c r="P1338" s="161" t="s">
        <v>11</v>
      </c>
      <c r="Q1338" s="161" t="s">
        <v>6023</v>
      </c>
      <c r="R1338" s="161" t="s">
        <v>364</v>
      </c>
    </row>
    <row r="1339" spans="1:18">
      <c r="A1339" s="161">
        <v>7</v>
      </c>
      <c r="B1339" s="161">
        <v>28</v>
      </c>
      <c r="C1339" s="161">
        <v>28</v>
      </c>
      <c r="D1339" s="161" t="s">
        <v>10293</v>
      </c>
      <c r="E1339" s="161" t="s">
        <v>14438</v>
      </c>
      <c r="F1339" s="161" t="s">
        <v>3992</v>
      </c>
      <c r="G1339" s="161" t="s">
        <v>1521</v>
      </c>
      <c r="H1339" s="162" t="s">
        <v>10321</v>
      </c>
      <c r="I1339" s="161" t="s">
        <v>1629</v>
      </c>
      <c r="K1339" s="161">
        <v>1</v>
      </c>
      <c r="L1339" s="161" t="s">
        <v>14439</v>
      </c>
      <c r="M1339" s="161" t="s">
        <v>14440</v>
      </c>
      <c r="N1339" s="161" t="s">
        <v>16015</v>
      </c>
      <c r="O1339" s="161" t="s">
        <v>14441</v>
      </c>
      <c r="P1339" s="161" t="s">
        <v>16017</v>
      </c>
      <c r="Q1339" s="161" t="s">
        <v>14442</v>
      </c>
      <c r="R1339" s="161" t="s">
        <v>16018</v>
      </c>
    </row>
    <row r="1340" spans="1:18">
      <c r="A1340" s="161">
        <v>7</v>
      </c>
      <c r="B1340" s="161">
        <v>28</v>
      </c>
      <c r="C1340" s="161">
        <v>29</v>
      </c>
      <c r="D1340" s="161" t="s">
        <v>3696</v>
      </c>
      <c r="E1340" s="161" t="s">
        <v>8032</v>
      </c>
      <c r="F1340" s="161" t="s">
        <v>3992</v>
      </c>
      <c r="G1340" s="161" t="s">
        <v>1521</v>
      </c>
      <c r="H1340" s="161" t="s">
        <v>1524</v>
      </c>
      <c r="I1340" s="161" t="s">
        <v>3991</v>
      </c>
      <c r="K1340" s="161">
        <v>1</v>
      </c>
      <c r="L1340" s="161" t="s">
        <v>6024</v>
      </c>
      <c r="M1340" s="161" t="s">
        <v>6025</v>
      </c>
      <c r="N1340" s="161" t="s">
        <v>388</v>
      </c>
      <c r="O1340" s="161" t="s">
        <v>6026</v>
      </c>
    </row>
    <row r="1341" spans="1:18">
      <c r="A1341" s="161">
        <v>7</v>
      </c>
      <c r="B1341" s="161">
        <v>28</v>
      </c>
      <c r="C1341" s="161">
        <v>30</v>
      </c>
      <c r="D1341" s="161" t="s">
        <v>10293</v>
      </c>
      <c r="E1341" s="161" t="s">
        <v>14434</v>
      </c>
      <c r="F1341" s="161" t="s">
        <v>3992</v>
      </c>
      <c r="G1341" s="161" t="s">
        <v>1521</v>
      </c>
      <c r="H1341" s="161" t="s">
        <v>10316</v>
      </c>
      <c r="I1341" s="161" t="s">
        <v>10314</v>
      </c>
      <c r="K1341" s="161">
        <v>1</v>
      </c>
      <c r="L1341" s="161" t="s">
        <v>14435</v>
      </c>
      <c r="M1341" s="161" t="s">
        <v>14436</v>
      </c>
      <c r="N1341" s="161" t="s">
        <v>16016</v>
      </c>
      <c r="O1341" s="161" t="s">
        <v>14437</v>
      </c>
    </row>
    <row r="1342" spans="1:18">
      <c r="A1342" s="161">
        <v>7</v>
      </c>
      <c r="B1342" s="161">
        <v>28</v>
      </c>
      <c r="C1342" s="161">
        <v>31</v>
      </c>
      <c r="D1342" s="161" t="s">
        <v>3696</v>
      </c>
      <c r="E1342" s="161" t="s">
        <v>8033</v>
      </c>
      <c r="F1342" s="161" t="s">
        <v>3992</v>
      </c>
      <c r="G1342" s="161" t="s">
        <v>1521</v>
      </c>
      <c r="H1342" s="161" t="s">
        <v>323</v>
      </c>
      <c r="K1342" s="161">
        <v>1</v>
      </c>
      <c r="L1342" s="161" t="s">
        <v>6788</v>
      </c>
    </row>
    <row r="1343" spans="1:18">
      <c r="A1343" s="161">
        <v>7</v>
      </c>
      <c r="B1343" s="161">
        <v>28</v>
      </c>
      <c r="C1343" s="161">
        <v>32</v>
      </c>
      <c r="D1343" s="161" t="s">
        <v>10293</v>
      </c>
      <c r="E1343" s="161" t="s">
        <v>14432</v>
      </c>
      <c r="F1343" s="161" t="s">
        <v>3992</v>
      </c>
      <c r="G1343" s="161" t="s">
        <v>1521</v>
      </c>
      <c r="H1343" s="161" t="s">
        <v>10312</v>
      </c>
      <c r="K1343" s="161">
        <v>1</v>
      </c>
      <c r="L1343" s="161" t="s">
        <v>14433</v>
      </c>
    </row>
    <row r="1344" spans="1:18">
      <c r="A1344" s="161">
        <v>7</v>
      </c>
      <c r="B1344" s="161">
        <v>28</v>
      </c>
      <c r="C1344" s="161">
        <v>33</v>
      </c>
      <c r="D1344" s="161" t="s">
        <v>3696</v>
      </c>
      <c r="E1344" s="161" t="s">
        <v>8034</v>
      </c>
      <c r="F1344" s="161" t="s">
        <v>3992</v>
      </c>
      <c r="G1344" s="161" t="s">
        <v>1521</v>
      </c>
      <c r="H1344" s="161" t="s">
        <v>324</v>
      </c>
      <c r="K1344" s="161">
        <v>1</v>
      </c>
      <c r="L1344" s="161" t="s">
        <v>6789</v>
      </c>
    </row>
    <row r="1345" spans="1:18">
      <c r="A1345" s="161">
        <v>7</v>
      </c>
      <c r="B1345" s="161">
        <v>28</v>
      </c>
      <c r="C1345" s="161">
        <v>34</v>
      </c>
      <c r="D1345" s="161" t="s">
        <v>10293</v>
      </c>
      <c r="E1345" s="161" t="s">
        <v>14430</v>
      </c>
      <c r="F1345" s="161" t="s">
        <v>3992</v>
      </c>
      <c r="G1345" s="161" t="s">
        <v>1521</v>
      </c>
      <c r="H1345" s="161" t="s">
        <v>10309</v>
      </c>
      <c r="K1345" s="161">
        <v>1</v>
      </c>
      <c r="L1345" s="161" t="s">
        <v>14431</v>
      </c>
    </row>
    <row r="1346" spans="1:18">
      <c r="A1346" s="161">
        <v>7</v>
      </c>
      <c r="B1346" s="161">
        <v>28</v>
      </c>
      <c r="C1346" s="161">
        <v>35</v>
      </c>
      <c r="D1346" s="161" t="s">
        <v>3696</v>
      </c>
      <c r="E1346" s="161" t="s">
        <v>8035</v>
      </c>
      <c r="F1346" s="161" t="s">
        <v>3992</v>
      </c>
      <c r="G1346" s="161" t="s">
        <v>1521</v>
      </c>
      <c r="H1346" s="161" t="s">
        <v>325</v>
      </c>
      <c r="K1346" s="161">
        <v>1</v>
      </c>
      <c r="L1346" s="161" t="s">
        <v>6790</v>
      </c>
    </row>
    <row r="1347" spans="1:18">
      <c r="A1347" s="161">
        <v>7</v>
      </c>
      <c r="B1347" s="161">
        <v>28</v>
      </c>
      <c r="C1347" s="161">
        <v>36</v>
      </c>
      <c r="D1347" s="161" t="s">
        <v>10293</v>
      </c>
      <c r="E1347" s="161" t="s">
        <v>14428</v>
      </c>
      <c r="F1347" s="161" t="s">
        <v>3992</v>
      </c>
      <c r="G1347" s="161" t="s">
        <v>1521</v>
      </c>
      <c r="H1347" s="161" t="s">
        <v>10306</v>
      </c>
      <c r="K1347" s="161">
        <v>1</v>
      </c>
      <c r="L1347" s="161" t="s">
        <v>14429</v>
      </c>
    </row>
    <row r="1348" spans="1:18">
      <c r="A1348" s="161">
        <v>7</v>
      </c>
      <c r="B1348" s="161">
        <v>28</v>
      </c>
      <c r="C1348" s="161">
        <v>37</v>
      </c>
      <c r="D1348" s="161" t="s">
        <v>3696</v>
      </c>
      <c r="E1348" s="161" t="s">
        <v>8036</v>
      </c>
      <c r="F1348" s="161" t="s">
        <v>3992</v>
      </c>
      <c r="G1348" s="161" t="s">
        <v>1521</v>
      </c>
      <c r="H1348" s="161" t="s">
        <v>1536</v>
      </c>
      <c r="I1348" s="161" t="s">
        <v>1629</v>
      </c>
      <c r="K1348" s="161">
        <v>1</v>
      </c>
      <c r="L1348" s="161" t="s">
        <v>6027</v>
      </c>
      <c r="M1348" s="161" t="s">
        <v>6028</v>
      </c>
      <c r="N1348" s="161" t="s">
        <v>12</v>
      </c>
      <c r="O1348" s="161" t="s">
        <v>6029</v>
      </c>
      <c r="P1348" s="161" t="s">
        <v>11</v>
      </c>
      <c r="Q1348" s="161" t="s">
        <v>6030</v>
      </c>
      <c r="R1348" s="161" t="s">
        <v>364</v>
      </c>
    </row>
    <row r="1349" spans="1:18">
      <c r="A1349" s="161">
        <v>7</v>
      </c>
      <c r="B1349" s="161">
        <v>28</v>
      </c>
      <c r="C1349" s="161">
        <v>38</v>
      </c>
      <c r="D1349" s="161" t="s">
        <v>10293</v>
      </c>
      <c r="E1349" s="161" t="s">
        <v>14423</v>
      </c>
      <c r="F1349" s="161" t="s">
        <v>3992</v>
      </c>
      <c r="G1349" s="161" t="s">
        <v>1521</v>
      </c>
      <c r="H1349" s="161" t="s">
        <v>10300</v>
      </c>
      <c r="I1349" s="161" t="s">
        <v>1629</v>
      </c>
      <c r="K1349" s="161">
        <v>1</v>
      </c>
      <c r="L1349" s="161" t="s">
        <v>14424</v>
      </c>
      <c r="M1349" s="161" t="s">
        <v>14425</v>
      </c>
      <c r="N1349" s="161" t="s">
        <v>16015</v>
      </c>
      <c r="O1349" s="161" t="s">
        <v>14426</v>
      </c>
      <c r="P1349" s="161" t="s">
        <v>16017</v>
      </c>
      <c r="Q1349" s="161" t="s">
        <v>14427</v>
      </c>
      <c r="R1349" s="161" t="s">
        <v>16018</v>
      </c>
    </row>
    <row r="1350" spans="1:18">
      <c r="A1350" s="161">
        <v>7</v>
      </c>
      <c r="B1350" s="161">
        <v>28</v>
      </c>
      <c r="C1350" s="161">
        <v>39</v>
      </c>
      <c r="D1350" s="161" t="s">
        <v>3696</v>
      </c>
      <c r="E1350" s="161" t="s">
        <v>8037</v>
      </c>
      <c r="F1350" s="161" t="s">
        <v>3992</v>
      </c>
      <c r="G1350" s="161" t="s">
        <v>1521</v>
      </c>
      <c r="H1350" s="161" t="s">
        <v>116</v>
      </c>
      <c r="I1350" s="161" t="s">
        <v>1630</v>
      </c>
      <c r="K1350" s="161">
        <v>1</v>
      </c>
      <c r="L1350" s="161" t="s">
        <v>6031</v>
      </c>
    </row>
    <row r="1351" spans="1:18">
      <c r="A1351" s="161">
        <v>7</v>
      </c>
      <c r="B1351" s="161">
        <v>28</v>
      </c>
      <c r="C1351" s="161">
        <v>40</v>
      </c>
      <c r="D1351" s="161" t="s">
        <v>10293</v>
      </c>
      <c r="E1351" s="161" t="s">
        <v>14421</v>
      </c>
      <c r="F1351" s="161" t="s">
        <v>3992</v>
      </c>
      <c r="G1351" s="161" t="s">
        <v>1521</v>
      </c>
      <c r="H1351" s="161" t="s">
        <v>10297</v>
      </c>
      <c r="I1351" s="161" t="s">
        <v>1630</v>
      </c>
      <c r="K1351" s="161">
        <v>1</v>
      </c>
      <c r="L1351" s="161" t="s">
        <v>14422</v>
      </c>
    </row>
    <row r="1352" spans="1:18">
      <c r="A1352" s="161">
        <v>7</v>
      </c>
      <c r="B1352" s="161">
        <v>28</v>
      </c>
      <c r="C1352" s="161">
        <v>41</v>
      </c>
      <c r="D1352" s="161" t="s">
        <v>3696</v>
      </c>
      <c r="E1352" s="161" t="s">
        <v>8038</v>
      </c>
      <c r="F1352" s="161" t="s">
        <v>3992</v>
      </c>
      <c r="G1352" s="161" t="s">
        <v>1521</v>
      </c>
      <c r="H1352" s="161" t="s">
        <v>319</v>
      </c>
      <c r="K1352" s="161">
        <v>1</v>
      </c>
      <c r="L1352" s="161" t="s">
        <v>6032</v>
      </c>
    </row>
    <row r="1353" spans="1:18">
      <c r="A1353" s="161">
        <v>7</v>
      </c>
      <c r="B1353" s="161">
        <v>28</v>
      </c>
      <c r="C1353" s="161">
        <v>42</v>
      </c>
      <c r="D1353" s="161" t="s">
        <v>10293</v>
      </c>
      <c r="E1353" s="161" t="s">
        <v>14419</v>
      </c>
      <c r="F1353" s="161" t="s">
        <v>3992</v>
      </c>
      <c r="G1353" s="161" t="s">
        <v>1521</v>
      </c>
      <c r="H1353" s="161" t="s">
        <v>10167</v>
      </c>
      <c r="K1353" s="161">
        <v>1</v>
      </c>
      <c r="L1353" s="161" t="s">
        <v>14420</v>
      </c>
    </row>
    <row r="1354" spans="1:18">
      <c r="A1354" s="161">
        <v>7</v>
      </c>
      <c r="B1354" s="161">
        <v>29</v>
      </c>
      <c r="C1354" s="161">
        <v>1</v>
      </c>
      <c r="D1354" s="161" t="s">
        <v>3696</v>
      </c>
      <c r="E1354" s="161" t="s">
        <v>8039</v>
      </c>
      <c r="F1354" s="161" t="s">
        <v>3992</v>
      </c>
      <c r="G1354" s="161" t="s">
        <v>1521</v>
      </c>
      <c r="H1354" s="161" t="s">
        <v>1523</v>
      </c>
      <c r="I1354" s="161" t="s">
        <v>1631</v>
      </c>
      <c r="K1354" s="161">
        <v>1</v>
      </c>
      <c r="L1354" s="164" t="s">
        <v>8040</v>
      </c>
    </row>
    <row r="1355" spans="1:18">
      <c r="A1355" s="161">
        <v>7</v>
      </c>
      <c r="B1355" s="161">
        <v>29</v>
      </c>
      <c r="C1355" s="161">
        <v>2</v>
      </c>
      <c r="D1355" s="161" t="s">
        <v>10293</v>
      </c>
      <c r="E1355" s="161" t="s">
        <v>14417</v>
      </c>
      <c r="F1355" s="161" t="s">
        <v>3992</v>
      </c>
      <c r="G1355" s="161" t="s">
        <v>1521</v>
      </c>
      <c r="H1355" s="161" t="s">
        <v>10370</v>
      </c>
      <c r="I1355" s="161" t="s">
        <v>1630</v>
      </c>
      <c r="K1355" s="161">
        <v>1</v>
      </c>
      <c r="L1355" s="164" t="s">
        <v>14418</v>
      </c>
    </row>
    <row r="1356" spans="1:18">
      <c r="A1356" s="161">
        <v>7</v>
      </c>
      <c r="B1356" s="161">
        <v>29</v>
      </c>
      <c r="C1356" s="161">
        <v>3</v>
      </c>
      <c r="D1356" s="161" t="s">
        <v>3696</v>
      </c>
      <c r="E1356" s="161" t="s">
        <v>8041</v>
      </c>
      <c r="F1356" s="161" t="s">
        <v>3992</v>
      </c>
      <c r="G1356" s="161" t="s">
        <v>1521</v>
      </c>
      <c r="H1356" s="162" t="s">
        <v>322</v>
      </c>
      <c r="I1356" s="161" t="s">
        <v>1631</v>
      </c>
      <c r="K1356" s="161">
        <v>1</v>
      </c>
      <c r="L1356" s="161" t="s">
        <v>6233</v>
      </c>
    </row>
    <row r="1357" spans="1:18">
      <c r="A1357" s="161">
        <v>7</v>
      </c>
      <c r="B1357" s="161">
        <v>29</v>
      </c>
      <c r="C1357" s="161">
        <v>4</v>
      </c>
      <c r="D1357" s="161" t="s">
        <v>10293</v>
      </c>
      <c r="E1357" s="161" t="s">
        <v>14415</v>
      </c>
      <c r="F1357" s="161" t="s">
        <v>3992</v>
      </c>
      <c r="G1357" s="161" t="s">
        <v>1521</v>
      </c>
      <c r="H1357" s="162" t="s">
        <v>10367</v>
      </c>
      <c r="I1357" s="161" t="s">
        <v>1630</v>
      </c>
      <c r="K1357" s="161">
        <v>1</v>
      </c>
      <c r="L1357" s="161" t="s">
        <v>14416</v>
      </c>
    </row>
    <row r="1358" spans="1:18">
      <c r="A1358" s="161">
        <v>7</v>
      </c>
      <c r="B1358" s="161">
        <v>29</v>
      </c>
      <c r="C1358" s="161">
        <v>5</v>
      </c>
      <c r="D1358" s="161" t="s">
        <v>3696</v>
      </c>
      <c r="E1358" s="161" t="s">
        <v>8042</v>
      </c>
      <c r="F1358" s="161" t="s">
        <v>3992</v>
      </c>
      <c r="G1358" s="161" t="s">
        <v>1521</v>
      </c>
      <c r="H1358" s="161" t="s">
        <v>1526</v>
      </c>
      <c r="I1358" s="161" t="s">
        <v>1629</v>
      </c>
      <c r="K1358" s="161">
        <v>1</v>
      </c>
      <c r="L1358" s="161" t="s">
        <v>6234</v>
      </c>
      <c r="M1358" s="161" t="s">
        <v>6235</v>
      </c>
      <c r="N1358" s="161" t="s">
        <v>12</v>
      </c>
      <c r="O1358" s="161" t="s">
        <v>6236</v>
      </c>
      <c r="P1358" s="161" t="s">
        <v>11</v>
      </c>
      <c r="Q1358" s="161" t="s">
        <v>6237</v>
      </c>
      <c r="R1358" s="161" t="s">
        <v>364</v>
      </c>
    </row>
    <row r="1359" spans="1:18">
      <c r="A1359" s="161">
        <v>7</v>
      </c>
      <c r="B1359" s="161">
        <v>29</v>
      </c>
      <c r="C1359" s="161">
        <v>6</v>
      </c>
      <c r="D1359" s="161" t="s">
        <v>10293</v>
      </c>
      <c r="E1359" s="161" t="s">
        <v>14410</v>
      </c>
      <c r="F1359" s="161" t="s">
        <v>3992</v>
      </c>
      <c r="G1359" s="161" t="s">
        <v>1521</v>
      </c>
      <c r="H1359" s="161" t="s">
        <v>10361</v>
      </c>
      <c r="I1359" s="161" t="s">
        <v>1629</v>
      </c>
      <c r="K1359" s="161">
        <v>1</v>
      </c>
      <c r="L1359" s="161" t="s">
        <v>14411</v>
      </c>
      <c r="M1359" s="161" t="s">
        <v>14412</v>
      </c>
      <c r="N1359" s="161" t="s">
        <v>16015</v>
      </c>
      <c r="O1359" s="161" t="s">
        <v>14413</v>
      </c>
      <c r="P1359" s="161" t="s">
        <v>16017</v>
      </c>
      <c r="Q1359" s="161" t="s">
        <v>14414</v>
      </c>
      <c r="R1359" s="161" t="s">
        <v>16018</v>
      </c>
    </row>
    <row r="1360" spans="1:18">
      <c r="A1360" s="161">
        <v>7</v>
      </c>
      <c r="B1360" s="161">
        <v>29</v>
      </c>
      <c r="C1360" s="161">
        <v>7</v>
      </c>
      <c r="D1360" s="161" t="s">
        <v>3696</v>
      </c>
      <c r="E1360" s="161" t="s">
        <v>8043</v>
      </c>
      <c r="F1360" s="161" t="s">
        <v>3992</v>
      </c>
      <c r="G1360" s="161" t="s">
        <v>1521</v>
      </c>
      <c r="H1360" s="161" t="s">
        <v>66</v>
      </c>
      <c r="I1360" s="161" t="s">
        <v>1629</v>
      </c>
      <c r="K1360" s="161">
        <v>1</v>
      </c>
      <c r="L1360" s="161" t="s">
        <v>6238</v>
      </c>
      <c r="M1360" s="161" t="s">
        <v>6239</v>
      </c>
      <c r="N1360" s="161" t="s">
        <v>12</v>
      </c>
      <c r="O1360" s="161" t="s">
        <v>6240</v>
      </c>
      <c r="P1360" s="161" t="s">
        <v>11</v>
      </c>
      <c r="Q1360" s="161" t="s">
        <v>6241</v>
      </c>
      <c r="R1360" s="161" t="s">
        <v>364</v>
      </c>
    </row>
    <row r="1361" spans="1:18">
      <c r="A1361" s="161">
        <v>7</v>
      </c>
      <c r="B1361" s="161">
        <v>29</v>
      </c>
      <c r="C1361" s="161">
        <v>8</v>
      </c>
      <c r="D1361" s="161" t="s">
        <v>10293</v>
      </c>
      <c r="E1361" s="161" t="s">
        <v>14405</v>
      </c>
      <c r="F1361" s="161" t="s">
        <v>3992</v>
      </c>
      <c r="G1361" s="161" t="s">
        <v>1521</v>
      </c>
      <c r="H1361" s="161" t="s">
        <v>10355</v>
      </c>
      <c r="I1361" s="161" t="s">
        <v>1629</v>
      </c>
      <c r="K1361" s="161">
        <v>1</v>
      </c>
      <c r="L1361" s="161" t="s">
        <v>14406</v>
      </c>
      <c r="M1361" s="161" t="s">
        <v>14407</v>
      </c>
      <c r="N1361" s="161" t="s">
        <v>16015</v>
      </c>
      <c r="O1361" s="161" t="s">
        <v>14408</v>
      </c>
      <c r="P1361" s="161" t="s">
        <v>16017</v>
      </c>
      <c r="Q1361" s="161" t="s">
        <v>14409</v>
      </c>
      <c r="R1361" s="161" t="s">
        <v>16018</v>
      </c>
    </row>
    <row r="1362" spans="1:18">
      <c r="A1362" s="161">
        <v>7</v>
      </c>
      <c r="B1362" s="161">
        <v>29</v>
      </c>
      <c r="C1362" s="161">
        <v>9</v>
      </c>
      <c r="D1362" s="161" t="s">
        <v>3696</v>
      </c>
      <c r="E1362" s="161" t="s">
        <v>8044</v>
      </c>
      <c r="F1362" s="161" t="s">
        <v>3992</v>
      </c>
      <c r="G1362" s="161" t="s">
        <v>1521</v>
      </c>
      <c r="H1362" s="161" t="s">
        <v>336</v>
      </c>
      <c r="K1362" s="161">
        <v>1</v>
      </c>
      <c r="L1362" s="161" t="s">
        <v>6242</v>
      </c>
    </row>
    <row r="1363" spans="1:18">
      <c r="A1363" s="161">
        <v>7</v>
      </c>
      <c r="B1363" s="161">
        <v>29</v>
      </c>
      <c r="C1363" s="161">
        <v>10</v>
      </c>
      <c r="D1363" s="161" t="s">
        <v>10293</v>
      </c>
      <c r="E1363" s="161" t="s">
        <v>14403</v>
      </c>
      <c r="F1363" s="161" t="s">
        <v>3992</v>
      </c>
      <c r="G1363" s="161" t="s">
        <v>1521</v>
      </c>
      <c r="H1363" s="161" t="s">
        <v>10191</v>
      </c>
      <c r="K1363" s="161">
        <v>1</v>
      </c>
      <c r="L1363" s="161" t="s">
        <v>14404</v>
      </c>
    </row>
    <row r="1364" spans="1:18">
      <c r="A1364" s="161">
        <v>7</v>
      </c>
      <c r="B1364" s="161">
        <v>29</v>
      </c>
      <c r="C1364" s="161">
        <v>11</v>
      </c>
      <c r="D1364" s="161" t="s">
        <v>3696</v>
      </c>
      <c r="E1364" s="161" t="s">
        <v>8045</v>
      </c>
      <c r="F1364" s="161" t="s">
        <v>3992</v>
      </c>
      <c r="G1364" s="161" t="s">
        <v>1521</v>
      </c>
      <c r="H1364" s="161" t="s">
        <v>337</v>
      </c>
      <c r="I1364" s="161" t="s">
        <v>1628</v>
      </c>
      <c r="K1364" s="161">
        <v>1</v>
      </c>
      <c r="L1364" s="161" t="s">
        <v>6243</v>
      </c>
    </row>
    <row r="1365" spans="1:18">
      <c r="A1365" s="161">
        <v>7</v>
      </c>
      <c r="B1365" s="161">
        <v>29</v>
      </c>
      <c r="C1365" s="161">
        <v>12</v>
      </c>
      <c r="D1365" s="161" t="s">
        <v>10293</v>
      </c>
      <c r="E1365" s="161" t="s">
        <v>14401</v>
      </c>
      <c r="F1365" s="161" t="s">
        <v>3992</v>
      </c>
      <c r="G1365" s="161" t="s">
        <v>1521</v>
      </c>
      <c r="H1365" s="161" t="s">
        <v>10350</v>
      </c>
      <c r="I1365" s="161" t="s">
        <v>10137</v>
      </c>
      <c r="K1365" s="161">
        <v>1</v>
      </c>
      <c r="L1365" s="161" t="s">
        <v>14402</v>
      </c>
    </row>
    <row r="1366" spans="1:18">
      <c r="A1366" s="161">
        <v>7</v>
      </c>
      <c r="B1366" s="161">
        <v>29</v>
      </c>
      <c r="C1366" s="161">
        <v>13</v>
      </c>
      <c r="D1366" s="161" t="s">
        <v>3696</v>
      </c>
      <c r="E1366" s="161" t="s">
        <v>8046</v>
      </c>
      <c r="F1366" s="161" t="s">
        <v>3992</v>
      </c>
      <c r="G1366" s="161" t="s">
        <v>1521</v>
      </c>
      <c r="H1366" s="161" t="s">
        <v>1535</v>
      </c>
      <c r="I1366" s="161" t="s">
        <v>61</v>
      </c>
      <c r="K1366" s="161">
        <v>1</v>
      </c>
      <c r="L1366" s="161" t="s">
        <v>6244</v>
      </c>
    </row>
    <row r="1367" spans="1:18">
      <c r="A1367" s="161">
        <v>7</v>
      </c>
      <c r="B1367" s="161">
        <v>29</v>
      </c>
      <c r="C1367" s="161">
        <v>14</v>
      </c>
      <c r="D1367" s="161" t="s">
        <v>10293</v>
      </c>
      <c r="E1367" s="161" t="s">
        <v>14399</v>
      </c>
      <c r="F1367" s="161" t="s">
        <v>3992</v>
      </c>
      <c r="G1367" s="161" t="s">
        <v>1521</v>
      </c>
      <c r="H1367" s="161" t="s">
        <v>10347</v>
      </c>
      <c r="I1367" s="161" t="s">
        <v>10345</v>
      </c>
      <c r="K1367" s="161">
        <v>1</v>
      </c>
      <c r="L1367" s="161" t="s">
        <v>14400</v>
      </c>
    </row>
    <row r="1368" spans="1:18">
      <c r="A1368" s="161">
        <v>7</v>
      </c>
      <c r="B1368" s="161">
        <v>29</v>
      </c>
      <c r="C1368" s="161">
        <v>15</v>
      </c>
      <c r="D1368" s="161" t="s">
        <v>3696</v>
      </c>
      <c r="E1368" s="161" t="s">
        <v>8047</v>
      </c>
      <c r="F1368" s="161" t="s">
        <v>3992</v>
      </c>
      <c r="G1368" s="161" t="s">
        <v>1521</v>
      </c>
      <c r="H1368" s="161" t="s">
        <v>1529</v>
      </c>
      <c r="I1368" s="161" t="s">
        <v>15</v>
      </c>
      <c r="K1368" s="161">
        <v>1</v>
      </c>
      <c r="L1368" s="164" t="s">
        <v>8048</v>
      </c>
      <c r="M1368" s="164" t="s">
        <v>8049</v>
      </c>
    </row>
    <row r="1369" spans="1:18">
      <c r="A1369" s="161">
        <v>7</v>
      </c>
      <c r="B1369" s="161">
        <v>29</v>
      </c>
      <c r="C1369" s="161">
        <v>16</v>
      </c>
      <c r="D1369" s="161" t="s">
        <v>10293</v>
      </c>
      <c r="E1369" s="161" t="s">
        <v>14396</v>
      </c>
      <c r="F1369" s="161" t="s">
        <v>3992</v>
      </c>
      <c r="G1369" s="161" t="s">
        <v>1521</v>
      </c>
      <c r="H1369" s="161" t="s">
        <v>10342</v>
      </c>
      <c r="I1369" s="161" t="s">
        <v>15</v>
      </c>
      <c r="K1369" s="161">
        <v>1</v>
      </c>
      <c r="L1369" s="164" t="s">
        <v>14397</v>
      </c>
      <c r="M1369" s="164" t="s">
        <v>14398</v>
      </c>
    </row>
    <row r="1370" spans="1:18">
      <c r="A1370" s="161">
        <v>7</v>
      </c>
      <c r="B1370" s="161">
        <v>29</v>
      </c>
      <c r="C1370" s="161">
        <v>17</v>
      </c>
      <c r="D1370" s="161" t="s">
        <v>3696</v>
      </c>
      <c r="E1370" s="161" t="s">
        <v>8050</v>
      </c>
      <c r="F1370" s="161" t="s">
        <v>3992</v>
      </c>
      <c r="G1370" s="161" t="s">
        <v>1521</v>
      </c>
      <c r="H1370" s="161" t="s">
        <v>1530</v>
      </c>
      <c r="K1370" s="161">
        <v>1</v>
      </c>
      <c r="L1370" s="164" t="s">
        <v>8051</v>
      </c>
    </row>
    <row r="1371" spans="1:18">
      <c r="A1371" s="161">
        <v>7</v>
      </c>
      <c r="B1371" s="161">
        <v>29</v>
      </c>
      <c r="C1371" s="161">
        <v>18</v>
      </c>
      <c r="D1371" s="161" t="s">
        <v>10293</v>
      </c>
      <c r="E1371" s="161" t="s">
        <v>14394</v>
      </c>
      <c r="F1371" s="161" t="s">
        <v>3992</v>
      </c>
      <c r="G1371" s="161" t="s">
        <v>1521</v>
      </c>
      <c r="H1371" s="161" t="s">
        <v>10339</v>
      </c>
      <c r="K1371" s="161">
        <v>1</v>
      </c>
      <c r="L1371" s="164" t="s">
        <v>14395</v>
      </c>
    </row>
    <row r="1372" spans="1:18">
      <c r="A1372" s="161">
        <v>7</v>
      </c>
      <c r="B1372" s="161">
        <v>29</v>
      </c>
      <c r="C1372" s="161">
        <v>19</v>
      </c>
      <c r="D1372" s="161" t="s">
        <v>3696</v>
      </c>
      <c r="E1372" s="161" t="s">
        <v>8052</v>
      </c>
      <c r="F1372" s="161" t="s">
        <v>3992</v>
      </c>
      <c r="G1372" s="161" t="s">
        <v>1521</v>
      </c>
      <c r="H1372" s="161" t="s">
        <v>1531</v>
      </c>
      <c r="K1372" s="161">
        <v>1</v>
      </c>
      <c r="L1372" s="164" t="s">
        <v>8053</v>
      </c>
    </row>
    <row r="1373" spans="1:18">
      <c r="A1373" s="161">
        <v>7</v>
      </c>
      <c r="B1373" s="161">
        <v>29</v>
      </c>
      <c r="C1373" s="161">
        <v>20</v>
      </c>
      <c r="D1373" s="161" t="s">
        <v>10293</v>
      </c>
      <c r="E1373" s="161" t="s">
        <v>14392</v>
      </c>
      <c r="F1373" s="161" t="s">
        <v>3992</v>
      </c>
      <c r="G1373" s="161" t="s">
        <v>1521</v>
      </c>
      <c r="H1373" s="161" t="s">
        <v>10336</v>
      </c>
      <c r="K1373" s="161">
        <v>1</v>
      </c>
      <c r="L1373" s="164" t="s">
        <v>14393</v>
      </c>
    </row>
    <row r="1374" spans="1:18">
      <c r="A1374" s="161">
        <v>7</v>
      </c>
      <c r="B1374" s="161">
        <v>29</v>
      </c>
      <c r="C1374" s="161">
        <v>21</v>
      </c>
      <c r="D1374" s="161" t="s">
        <v>3696</v>
      </c>
      <c r="E1374" s="161" t="s">
        <v>8054</v>
      </c>
      <c r="F1374" s="161" t="s">
        <v>3992</v>
      </c>
      <c r="G1374" s="161" t="s">
        <v>1521</v>
      </c>
      <c r="H1374" s="161" t="s">
        <v>1532</v>
      </c>
      <c r="K1374" s="161">
        <v>1</v>
      </c>
      <c r="L1374" s="164" t="s">
        <v>8055</v>
      </c>
    </row>
    <row r="1375" spans="1:18">
      <c r="A1375" s="161">
        <v>7</v>
      </c>
      <c r="B1375" s="161">
        <v>29</v>
      </c>
      <c r="C1375" s="161">
        <v>22</v>
      </c>
      <c r="D1375" s="161" t="s">
        <v>10293</v>
      </c>
      <c r="E1375" s="161" t="s">
        <v>14390</v>
      </c>
      <c r="F1375" s="161" t="s">
        <v>3992</v>
      </c>
      <c r="G1375" s="161" t="s">
        <v>1521</v>
      </c>
      <c r="H1375" s="161" t="s">
        <v>10333</v>
      </c>
      <c r="K1375" s="161">
        <v>1</v>
      </c>
      <c r="L1375" s="164" t="s">
        <v>14391</v>
      </c>
    </row>
    <row r="1376" spans="1:18">
      <c r="A1376" s="161">
        <v>7</v>
      </c>
      <c r="B1376" s="161">
        <v>29</v>
      </c>
      <c r="C1376" s="161">
        <v>23</v>
      </c>
      <c r="D1376" s="161" t="s">
        <v>3696</v>
      </c>
      <c r="E1376" s="161" t="s">
        <v>8056</v>
      </c>
      <c r="F1376" s="161" t="s">
        <v>3992</v>
      </c>
      <c r="G1376" s="161" t="s">
        <v>1521</v>
      </c>
      <c r="H1376" s="161" t="s">
        <v>1533</v>
      </c>
      <c r="K1376" s="161">
        <v>1</v>
      </c>
      <c r="L1376" s="164" t="s">
        <v>8057</v>
      </c>
    </row>
    <row r="1377" spans="1:18">
      <c r="A1377" s="161">
        <v>7</v>
      </c>
      <c r="B1377" s="161">
        <v>29</v>
      </c>
      <c r="C1377" s="161">
        <v>24</v>
      </c>
      <c r="D1377" s="161" t="s">
        <v>10293</v>
      </c>
      <c r="E1377" s="161" t="s">
        <v>14388</v>
      </c>
      <c r="F1377" s="161" t="s">
        <v>3992</v>
      </c>
      <c r="G1377" s="161" t="s">
        <v>1521</v>
      </c>
      <c r="H1377" s="161" t="s">
        <v>10330</v>
      </c>
      <c r="K1377" s="161">
        <v>1</v>
      </c>
      <c r="L1377" s="164" t="s">
        <v>14389</v>
      </c>
    </row>
    <row r="1378" spans="1:18">
      <c r="A1378" s="161">
        <v>7</v>
      </c>
      <c r="B1378" s="161">
        <v>29</v>
      </c>
      <c r="C1378" s="161">
        <v>25</v>
      </c>
      <c r="D1378" s="161" t="s">
        <v>3696</v>
      </c>
      <c r="E1378" s="161" t="s">
        <v>8058</v>
      </c>
      <c r="F1378" s="161" t="s">
        <v>3992</v>
      </c>
      <c r="G1378" s="161" t="s">
        <v>1521</v>
      </c>
      <c r="H1378" s="161" t="s">
        <v>1534</v>
      </c>
      <c r="K1378" s="161">
        <v>1</v>
      </c>
      <c r="L1378" s="164" t="s">
        <v>8059</v>
      </c>
    </row>
    <row r="1379" spans="1:18">
      <c r="A1379" s="161">
        <v>7</v>
      </c>
      <c r="B1379" s="161">
        <v>29</v>
      </c>
      <c r="C1379" s="161">
        <v>26</v>
      </c>
      <c r="D1379" s="161" t="s">
        <v>10293</v>
      </c>
      <c r="E1379" s="161" t="s">
        <v>14386</v>
      </c>
      <c r="F1379" s="161" t="s">
        <v>3992</v>
      </c>
      <c r="G1379" s="161" t="s">
        <v>1521</v>
      </c>
      <c r="H1379" s="161" t="s">
        <v>10327</v>
      </c>
      <c r="K1379" s="161">
        <v>1</v>
      </c>
      <c r="L1379" s="164" t="s">
        <v>14387</v>
      </c>
    </row>
    <row r="1380" spans="1:18">
      <c r="A1380" s="161">
        <v>7</v>
      </c>
      <c r="B1380" s="161">
        <v>29</v>
      </c>
      <c r="C1380" s="161">
        <v>27</v>
      </c>
      <c r="D1380" s="161" t="s">
        <v>3696</v>
      </c>
      <c r="E1380" s="161" t="s">
        <v>8060</v>
      </c>
      <c r="F1380" s="161" t="s">
        <v>3992</v>
      </c>
      <c r="G1380" s="161" t="s">
        <v>1521</v>
      </c>
      <c r="H1380" s="162" t="s">
        <v>326</v>
      </c>
      <c r="I1380" s="161" t="s">
        <v>1629</v>
      </c>
      <c r="K1380" s="161">
        <v>1</v>
      </c>
      <c r="L1380" s="161" t="s">
        <v>6245</v>
      </c>
      <c r="M1380" s="161" t="s">
        <v>6246</v>
      </c>
      <c r="N1380" s="161" t="s">
        <v>12</v>
      </c>
      <c r="O1380" s="161" t="s">
        <v>6247</v>
      </c>
      <c r="P1380" s="161" t="s">
        <v>11</v>
      </c>
      <c r="Q1380" s="161" t="s">
        <v>6248</v>
      </c>
      <c r="R1380" s="161" t="s">
        <v>364</v>
      </c>
    </row>
    <row r="1381" spans="1:18">
      <c r="A1381" s="161">
        <v>7</v>
      </c>
      <c r="B1381" s="161">
        <v>29</v>
      </c>
      <c r="C1381" s="161">
        <v>28</v>
      </c>
      <c r="D1381" s="161" t="s">
        <v>10293</v>
      </c>
      <c r="E1381" s="161" t="s">
        <v>14381</v>
      </c>
      <c r="F1381" s="161" t="s">
        <v>3992</v>
      </c>
      <c r="G1381" s="161" t="s">
        <v>1521</v>
      </c>
      <c r="H1381" s="162" t="s">
        <v>10321</v>
      </c>
      <c r="I1381" s="161" t="s">
        <v>1629</v>
      </c>
      <c r="K1381" s="161">
        <v>1</v>
      </c>
      <c r="L1381" s="161" t="s">
        <v>14382</v>
      </c>
      <c r="M1381" s="161" t="s">
        <v>14383</v>
      </c>
      <c r="N1381" s="161" t="s">
        <v>16015</v>
      </c>
      <c r="O1381" s="161" t="s">
        <v>14384</v>
      </c>
      <c r="P1381" s="161" t="s">
        <v>16017</v>
      </c>
      <c r="Q1381" s="161" t="s">
        <v>14385</v>
      </c>
      <c r="R1381" s="161" t="s">
        <v>16018</v>
      </c>
    </row>
    <row r="1382" spans="1:18">
      <c r="A1382" s="161">
        <v>7</v>
      </c>
      <c r="B1382" s="161">
        <v>29</v>
      </c>
      <c r="C1382" s="161">
        <v>29</v>
      </c>
      <c r="D1382" s="161" t="s">
        <v>3696</v>
      </c>
      <c r="E1382" s="161" t="s">
        <v>8061</v>
      </c>
      <c r="F1382" s="161" t="s">
        <v>3992</v>
      </c>
      <c r="G1382" s="161" t="s">
        <v>1521</v>
      </c>
      <c r="H1382" s="161" t="s">
        <v>1524</v>
      </c>
      <c r="I1382" s="161" t="s">
        <v>3991</v>
      </c>
      <c r="K1382" s="161">
        <v>1</v>
      </c>
      <c r="L1382" s="161" t="s">
        <v>6249</v>
      </c>
      <c r="M1382" s="161" t="s">
        <v>6250</v>
      </c>
      <c r="N1382" s="161" t="s">
        <v>388</v>
      </c>
      <c r="O1382" s="161" t="s">
        <v>6251</v>
      </c>
    </row>
    <row r="1383" spans="1:18">
      <c r="A1383" s="161">
        <v>7</v>
      </c>
      <c r="B1383" s="161">
        <v>29</v>
      </c>
      <c r="C1383" s="161">
        <v>30</v>
      </c>
      <c r="D1383" s="161" t="s">
        <v>10293</v>
      </c>
      <c r="E1383" s="161" t="s">
        <v>14377</v>
      </c>
      <c r="F1383" s="161" t="s">
        <v>3992</v>
      </c>
      <c r="G1383" s="161" t="s">
        <v>1521</v>
      </c>
      <c r="H1383" s="161" t="s">
        <v>10316</v>
      </c>
      <c r="I1383" s="161" t="s">
        <v>10314</v>
      </c>
      <c r="K1383" s="161">
        <v>1</v>
      </c>
      <c r="L1383" s="161" t="s">
        <v>14378</v>
      </c>
      <c r="M1383" s="161" t="s">
        <v>14379</v>
      </c>
      <c r="N1383" s="161" t="s">
        <v>16016</v>
      </c>
      <c r="O1383" s="161" t="s">
        <v>14380</v>
      </c>
    </row>
    <row r="1384" spans="1:18">
      <c r="A1384" s="161">
        <v>7</v>
      </c>
      <c r="B1384" s="161">
        <v>29</v>
      </c>
      <c r="C1384" s="161">
        <v>31</v>
      </c>
      <c r="D1384" s="161" t="s">
        <v>3696</v>
      </c>
      <c r="E1384" s="161" t="s">
        <v>8062</v>
      </c>
      <c r="F1384" s="161" t="s">
        <v>3992</v>
      </c>
      <c r="G1384" s="161" t="s">
        <v>1521</v>
      </c>
      <c r="H1384" s="161" t="s">
        <v>323</v>
      </c>
      <c r="K1384" s="161">
        <v>1</v>
      </c>
      <c r="L1384" s="161" t="s">
        <v>6791</v>
      </c>
    </row>
    <row r="1385" spans="1:18">
      <c r="A1385" s="161">
        <v>7</v>
      </c>
      <c r="B1385" s="161">
        <v>29</v>
      </c>
      <c r="C1385" s="161">
        <v>32</v>
      </c>
      <c r="D1385" s="161" t="s">
        <v>10293</v>
      </c>
      <c r="E1385" s="161" t="s">
        <v>14375</v>
      </c>
      <c r="F1385" s="161" t="s">
        <v>3992</v>
      </c>
      <c r="G1385" s="161" t="s">
        <v>1521</v>
      </c>
      <c r="H1385" s="161" t="s">
        <v>10312</v>
      </c>
      <c r="K1385" s="161">
        <v>1</v>
      </c>
      <c r="L1385" s="161" t="s">
        <v>14376</v>
      </c>
    </row>
    <row r="1386" spans="1:18">
      <c r="A1386" s="161">
        <v>7</v>
      </c>
      <c r="B1386" s="161">
        <v>29</v>
      </c>
      <c r="C1386" s="161">
        <v>33</v>
      </c>
      <c r="D1386" s="161" t="s">
        <v>3696</v>
      </c>
      <c r="E1386" s="161" t="s">
        <v>8063</v>
      </c>
      <c r="F1386" s="161" t="s">
        <v>3992</v>
      </c>
      <c r="G1386" s="161" t="s">
        <v>1521</v>
      </c>
      <c r="H1386" s="161" t="s">
        <v>324</v>
      </c>
      <c r="K1386" s="161">
        <v>1</v>
      </c>
      <c r="L1386" s="161" t="s">
        <v>6792</v>
      </c>
    </row>
    <row r="1387" spans="1:18">
      <c r="A1387" s="161">
        <v>7</v>
      </c>
      <c r="B1387" s="161">
        <v>29</v>
      </c>
      <c r="C1387" s="161">
        <v>34</v>
      </c>
      <c r="D1387" s="161" t="s">
        <v>10293</v>
      </c>
      <c r="E1387" s="161" t="s">
        <v>14373</v>
      </c>
      <c r="F1387" s="161" t="s">
        <v>3992</v>
      </c>
      <c r="G1387" s="161" t="s">
        <v>1521</v>
      </c>
      <c r="H1387" s="161" t="s">
        <v>10309</v>
      </c>
      <c r="K1387" s="161">
        <v>1</v>
      </c>
      <c r="L1387" s="161" t="s">
        <v>14374</v>
      </c>
    </row>
    <row r="1388" spans="1:18">
      <c r="A1388" s="161">
        <v>7</v>
      </c>
      <c r="B1388" s="161">
        <v>29</v>
      </c>
      <c r="C1388" s="161">
        <v>35</v>
      </c>
      <c r="D1388" s="161" t="s">
        <v>3696</v>
      </c>
      <c r="E1388" s="161" t="s">
        <v>8064</v>
      </c>
      <c r="F1388" s="161" t="s">
        <v>3992</v>
      </c>
      <c r="G1388" s="161" t="s">
        <v>1521</v>
      </c>
      <c r="H1388" s="161" t="s">
        <v>325</v>
      </c>
      <c r="K1388" s="161">
        <v>1</v>
      </c>
      <c r="L1388" s="161" t="s">
        <v>6793</v>
      </c>
    </row>
    <row r="1389" spans="1:18">
      <c r="A1389" s="161">
        <v>7</v>
      </c>
      <c r="B1389" s="161">
        <v>29</v>
      </c>
      <c r="C1389" s="161">
        <v>36</v>
      </c>
      <c r="D1389" s="161" t="s">
        <v>10293</v>
      </c>
      <c r="E1389" s="161" t="s">
        <v>14371</v>
      </c>
      <c r="F1389" s="161" t="s">
        <v>3992</v>
      </c>
      <c r="G1389" s="161" t="s">
        <v>1521</v>
      </c>
      <c r="H1389" s="161" t="s">
        <v>10306</v>
      </c>
      <c r="K1389" s="161">
        <v>1</v>
      </c>
      <c r="L1389" s="161" t="s">
        <v>14372</v>
      </c>
    </row>
    <row r="1390" spans="1:18">
      <c r="A1390" s="161">
        <v>7</v>
      </c>
      <c r="B1390" s="161">
        <v>29</v>
      </c>
      <c r="C1390" s="161">
        <v>37</v>
      </c>
      <c r="D1390" s="161" t="s">
        <v>3696</v>
      </c>
      <c r="E1390" s="161" t="s">
        <v>8065</v>
      </c>
      <c r="F1390" s="161" t="s">
        <v>3992</v>
      </c>
      <c r="G1390" s="161" t="s">
        <v>1521</v>
      </c>
      <c r="H1390" s="161" t="s">
        <v>1536</v>
      </c>
      <c r="I1390" s="161" t="s">
        <v>1629</v>
      </c>
      <c r="K1390" s="161">
        <v>1</v>
      </c>
      <c r="L1390" s="161" t="s">
        <v>6252</v>
      </c>
      <c r="M1390" s="161" t="s">
        <v>6253</v>
      </c>
      <c r="N1390" s="161" t="s">
        <v>12</v>
      </c>
      <c r="O1390" s="161" t="s">
        <v>6254</v>
      </c>
      <c r="P1390" s="161" t="s">
        <v>11</v>
      </c>
      <c r="Q1390" s="161" t="s">
        <v>6255</v>
      </c>
      <c r="R1390" s="161" t="s">
        <v>364</v>
      </c>
    </row>
    <row r="1391" spans="1:18">
      <c r="A1391" s="161">
        <v>7</v>
      </c>
      <c r="B1391" s="161">
        <v>29</v>
      </c>
      <c r="C1391" s="161">
        <v>38</v>
      </c>
      <c r="D1391" s="161" t="s">
        <v>10293</v>
      </c>
      <c r="E1391" s="161" t="s">
        <v>14366</v>
      </c>
      <c r="F1391" s="161" t="s">
        <v>3992</v>
      </c>
      <c r="G1391" s="161" t="s">
        <v>1521</v>
      </c>
      <c r="H1391" s="161" t="s">
        <v>10300</v>
      </c>
      <c r="I1391" s="161" t="s">
        <v>1629</v>
      </c>
      <c r="K1391" s="161">
        <v>1</v>
      </c>
      <c r="L1391" s="161" t="s">
        <v>14367</v>
      </c>
      <c r="M1391" s="161" t="s">
        <v>14368</v>
      </c>
      <c r="N1391" s="161" t="s">
        <v>16015</v>
      </c>
      <c r="O1391" s="161" t="s">
        <v>14369</v>
      </c>
      <c r="P1391" s="161" t="s">
        <v>16017</v>
      </c>
      <c r="Q1391" s="161" t="s">
        <v>14370</v>
      </c>
      <c r="R1391" s="161" t="s">
        <v>16018</v>
      </c>
    </row>
    <row r="1392" spans="1:18">
      <c r="A1392" s="161">
        <v>7</v>
      </c>
      <c r="B1392" s="161">
        <v>29</v>
      </c>
      <c r="C1392" s="161">
        <v>39</v>
      </c>
      <c r="D1392" s="161" t="s">
        <v>3696</v>
      </c>
      <c r="E1392" s="161" t="s">
        <v>8066</v>
      </c>
      <c r="F1392" s="161" t="s">
        <v>3992</v>
      </c>
      <c r="G1392" s="161" t="s">
        <v>1521</v>
      </c>
      <c r="H1392" s="161" t="s">
        <v>116</v>
      </c>
      <c r="I1392" s="161" t="s">
        <v>1630</v>
      </c>
      <c r="K1392" s="161">
        <v>1</v>
      </c>
      <c r="L1392" s="161" t="s">
        <v>6256</v>
      </c>
    </row>
    <row r="1393" spans="1:18">
      <c r="A1393" s="161">
        <v>7</v>
      </c>
      <c r="B1393" s="161">
        <v>29</v>
      </c>
      <c r="C1393" s="161">
        <v>40</v>
      </c>
      <c r="D1393" s="161" t="s">
        <v>10293</v>
      </c>
      <c r="E1393" s="161" t="s">
        <v>14364</v>
      </c>
      <c r="F1393" s="161" t="s">
        <v>3992</v>
      </c>
      <c r="G1393" s="161" t="s">
        <v>1521</v>
      </c>
      <c r="H1393" s="161" t="s">
        <v>10297</v>
      </c>
      <c r="I1393" s="161" t="s">
        <v>1630</v>
      </c>
      <c r="K1393" s="161">
        <v>1</v>
      </c>
      <c r="L1393" s="161" t="s">
        <v>14365</v>
      </c>
    </row>
    <row r="1394" spans="1:18">
      <c r="A1394" s="161">
        <v>7</v>
      </c>
      <c r="B1394" s="161">
        <v>29</v>
      </c>
      <c r="C1394" s="161">
        <v>41</v>
      </c>
      <c r="D1394" s="161" t="s">
        <v>3696</v>
      </c>
      <c r="E1394" s="161" t="s">
        <v>8067</v>
      </c>
      <c r="F1394" s="161" t="s">
        <v>3992</v>
      </c>
      <c r="G1394" s="161" t="s">
        <v>1521</v>
      </c>
      <c r="H1394" s="161" t="s">
        <v>319</v>
      </c>
      <c r="K1394" s="161">
        <v>1</v>
      </c>
      <c r="L1394" s="161" t="s">
        <v>6257</v>
      </c>
    </row>
    <row r="1395" spans="1:18">
      <c r="A1395" s="161">
        <v>7</v>
      </c>
      <c r="B1395" s="161">
        <v>29</v>
      </c>
      <c r="C1395" s="161">
        <v>42</v>
      </c>
      <c r="D1395" s="161" t="s">
        <v>10293</v>
      </c>
      <c r="E1395" s="161" t="s">
        <v>14362</v>
      </c>
      <c r="F1395" s="161" t="s">
        <v>3992</v>
      </c>
      <c r="G1395" s="161" t="s">
        <v>1521</v>
      </c>
      <c r="H1395" s="161" t="s">
        <v>10167</v>
      </c>
      <c r="K1395" s="161">
        <v>1</v>
      </c>
      <c r="L1395" s="161" t="s">
        <v>14363</v>
      </c>
    </row>
    <row r="1396" spans="1:18">
      <c r="A1396" s="161">
        <v>7</v>
      </c>
      <c r="B1396" s="161">
        <v>30</v>
      </c>
      <c r="C1396" s="161">
        <v>1</v>
      </c>
      <c r="D1396" s="161" t="s">
        <v>3696</v>
      </c>
      <c r="E1396" s="161" t="s">
        <v>8068</v>
      </c>
      <c r="F1396" s="161" t="s">
        <v>3992</v>
      </c>
      <c r="G1396" s="161" t="s">
        <v>1521</v>
      </c>
      <c r="H1396" s="161" t="s">
        <v>1523</v>
      </c>
      <c r="I1396" s="161" t="s">
        <v>1631</v>
      </c>
      <c r="K1396" s="161">
        <v>1</v>
      </c>
      <c r="L1396" s="164" t="s">
        <v>8069</v>
      </c>
    </row>
    <row r="1397" spans="1:18">
      <c r="A1397" s="161">
        <v>7</v>
      </c>
      <c r="B1397" s="161">
        <v>30</v>
      </c>
      <c r="C1397" s="161">
        <v>2</v>
      </c>
      <c r="D1397" s="161" t="s">
        <v>10293</v>
      </c>
      <c r="E1397" s="161" t="s">
        <v>14360</v>
      </c>
      <c r="F1397" s="161" t="s">
        <v>3992</v>
      </c>
      <c r="G1397" s="161" t="s">
        <v>1521</v>
      </c>
      <c r="H1397" s="161" t="s">
        <v>10370</v>
      </c>
      <c r="I1397" s="161" t="s">
        <v>1630</v>
      </c>
      <c r="K1397" s="161">
        <v>1</v>
      </c>
      <c r="L1397" s="164" t="s">
        <v>14361</v>
      </c>
    </row>
    <row r="1398" spans="1:18">
      <c r="A1398" s="161">
        <v>7</v>
      </c>
      <c r="B1398" s="161">
        <v>30</v>
      </c>
      <c r="C1398" s="161">
        <v>3</v>
      </c>
      <c r="D1398" s="161" t="s">
        <v>3696</v>
      </c>
      <c r="E1398" s="161" t="s">
        <v>8070</v>
      </c>
      <c r="F1398" s="161" t="s">
        <v>3992</v>
      </c>
      <c r="G1398" s="161" t="s">
        <v>1521</v>
      </c>
      <c r="H1398" s="162" t="s">
        <v>322</v>
      </c>
      <c r="I1398" s="161" t="s">
        <v>1631</v>
      </c>
      <c r="K1398" s="161">
        <v>1</v>
      </c>
      <c r="L1398" s="161" t="s">
        <v>6458</v>
      </c>
    </row>
    <row r="1399" spans="1:18">
      <c r="A1399" s="161">
        <v>7</v>
      </c>
      <c r="B1399" s="161">
        <v>30</v>
      </c>
      <c r="C1399" s="161">
        <v>4</v>
      </c>
      <c r="D1399" s="161" t="s">
        <v>10293</v>
      </c>
      <c r="E1399" s="161" t="s">
        <v>14358</v>
      </c>
      <c r="F1399" s="161" t="s">
        <v>3992</v>
      </c>
      <c r="G1399" s="161" t="s">
        <v>1521</v>
      </c>
      <c r="H1399" s="162" t="s">
        <v>10367</v>
      </c>
      <c r="I1399" s="161" t="s">
        <v>1630</v>
      </c>
      <c r="K1399" s="161">
        <v>1</v>
      </c>
      <c r="L1399" s="161" t="s">
        <v>14359</v>
      </c>
    </row>
    <row r="1400" spans="1:18">
      <c r="A1400" s="161">
        <v>7</v>
      </c>
      <c r="B1400" s="161">
        <v>30</v>
      </c>
      <c r="C1400" s="161">
        <v>5</v>
      </c>
      <c r="D1400" s="161" t="s">
        <v>3696</v>
      </c>
      <c r="E1400" s="161" t="s">
        <v>8071</v>
      </c>
      <c r="F1400" s="161" t="s">
        <v>3992</v>
      </c>
      <c r="G1400" s="161" t="s">
        <v>1521</v>
      </c>
      <c r="H1400" s="161" t="s">
        <v>1526</v>
      </c>
      <c r="I1400" s="161" t="s">
        <v>1629</v>
      </c>
      <c r="K1400" s="161">
        <v>1</v>
      </c>
      <c r="L1400" s="161" t="s">
        <v>6459</v>
      </c>
      <c r="M1400" s="161" t="s">
        <v>6460</v>
      </c>
      <c r="N1400" s="161" t="s">
        <v>12</v>
      </c>
      <c r="O1400" s="161" t="s">
        <v>6461</v>
      </c>
      <c r="P1400" s="161" t="s">
        <v>11</v>
      </c>
      <c r="Q1400" s="161" t="s">
        <v>6462</v>
      </c>
      <c r="R1400" s="161" t="s">
        <v>364</v>
      </c>
    </row>
    <row r="1401" spans="1:18">
      <c r="A1401" s="161">
        <v>7</v>
      </c>
      <c r="B1401" s="161">
        <v>30</v>
      </c>
      <c r="C1401" s="161">
        <v>6</v>
      </c>
      <c r="D1401" s="161" t="s">
        <v>10293</v>
      </c>
      <c r="E1401" s="161" t="s">
        <v>14353</v>
      </c>
      <c r="F1401" s="161" t="s">
        <v>3992</v>
      </c>
      <c r="G1401" s="161" t="s">
        <v>1521</v>
      </c>
      <c r="H1401" s="161" t="s">
        <v>10361</v>
      </c>
      <c r="I1401" s="161" t="s">
        <v>1629</v>
      </c>
      <c r="K1401" s="161">
        <v>1</v>
      </c>
      <c r="L1401" s="161" t="s">
        <v>14354</v>
      </c>
      <c r="M1401" s="161" t="s">
        <v>14355</v>
      </c>
      <c r="N1401" s="161" t="s">
        <v>16015</v>
      </c>
      <c r="O1401" s="161" t="s">
        <v>14356</v>
      </c>
      <c r="P1401" s="161" t="s">
        <v>16017</v>
      </c>
      <c r="Q1401" s="161" t="s">
        <v>14357</v>
      </c>
      <c r="R1401" s="161" t="s">
        <v>16018</v>
      </c>
    </row>
    <row r="1402" spans="1:18">
      <c r="A1402" s="161">
        <v>7</v>
      </c>
      <c r="B1402" s="161">
        <v>30</v>
      </c>
      <c r="C1402" s="161">
        <v>7</v>
      </c>
      <c r="D1402" s="161" t="s">
        <v>3696</v>
      </c>
      <c r="E1402" s="161" t="s">
        <v>8072</v>
      </c>
      <c r="F1402" s="161" t="s">
        <v>3992</v>
      </c>
      <c r="G1402" s="161" t="s">
        <v>1521</v>
      </c>
      <c r="H1402" s="161" t="s">
        <v>66</v>
      </c>
      <c r="I1402" s="161" t="s">
        <v>1629</v>
      </c>
      <c r="K1402" s="161">
        <v>1</v>
      </c>
      <c r="L1402" s="161" t="s">
        <v>6463</v>
      </c>
      <c r="M1402" s="161" t="s">
        <v>6464</v>
      </c>
      <c r="N1402" s="161" t="s">
        <v>12</v>
      </c>
      <c r="O1402" s="161" t="s">
        <v>6465</v>
      </c>
      <c r="P1402" s="161" t="s">
        <v>11</v>
      </c>
      <c r="Q1402" s="161" t="s">
        <v>6466</v>
      </c>
      <c r="R1402" s="161" t="s">
        <v>364</v>
      </c>
    </row>
    <row r="1403" spans="1:18">
      <c r="A1403" s="161">
        <v>7</v>
      </c>
      <c r="B1403" s="161">
        <v>30</v>
      </c>
      <c r="C1403" s="161">
        <v>8</v>
      </c>
      <c r="D1403" s="161" t="s">
        <v>10293</v>
      </c>
      <c r="E1403" s="161" t="s">
        <v>14348</v>
      </c>
      <c r="F1403" s="161" t="s">
        <v>3992</v>
      </c>
      <c r="G1403" s="161" t="s">
        <v>1521</v>
      </c>
      <c r="H1403" s="161" t="s">
        <v>10355</v>
      </c>
      <c r="I1403" s="161" t="s">
        <v>1629</v>
      </c>
      <c r="K1403" s="161">
        <v>1</v>
      </c>
      <c r="L1403" s="161" t="s">
        <v>14349</v>
      </c>
      <c r="M1403" s="161" t="s">
        <v>14350</v>
      </c>
      <c r="N1403" s="161" t="s">
        <v>16015</v>
      </c>
      <c r="O1403" s="161" t="s">
        <v>14351</v>
      </c>
      <c r="P1403" s="161" t="s">
        <v>16017</v>
      </c>
      <c r="Q1403" s="161" t="s">
        <v>14352</v>
      </c>
      <c r="R1403" s="161" t="s">
        <v>16018</v>
      </c>
    </row>
    <row r="1404" spans="1:18">
      <c r="A1404" s="161">
        <v>7</v>
      </c>
      <c r="B1404" s="161">
        <v>30</v>
      </c>
      <c r="C1404" s="161">
        <v>9</v>
      </c>
      <c r="D1404" s="161" t="s">
        <v>3696</v>
      </c>
      <c r="E1404" s="161" t="s">
        <v>8073</v>
      </c>
      <c r="F1404" s="161" t="s">
        <v>3992</v>
      </c>
      <c r="G1404" s="161" t="s">
        <v>1521</v>
      </c>
      <c r="H1404" s="161" t="s">
        <v>336</v>
      </c>
      <c r="K1404" s="161">
        <v>1</v>
      </c>
      <c r="L1404" s="161" t="s">
        <v>6467</v>
      </c>
    </row>
    <row r="1405" spans="1:18">
      <c r="A1405" s="161">
        <v>7</v>
      </c>
      <c r="B1405" s="161">
        <v>30</v>
      </c>
      <c r="C1405" s="161">
        <v>10</v>
      </c>
      <c r="D1405" s="161" t="s">
        <v>10293</v>
      </c>
      <c r="E1405" s="161" t="s">
        <v>14346</v>
      </c>
      <c r="F1405" s="161" t="s">
        <v>3992</v>
      </c>
      <c r="G1405" s="161" t="s">
        <v>1521</v>
      </c>
      <c r="H1405" s="161" t="s">
        <v>10191</v>
      </c>
      <c r="K1405" s="161">
        <v>1</v>
      </c>
      <c r="L1405" s="161" t="s">
        <v>14347</v>
      </c>
    </row>
    <row r="1406" spans="1:18">
      <c r="A1406" s="161">
        <v>7</v>
      </c>
      <c r="B1406" s="161">
        <v>30</v>
      </c>
      <c r="C1406" s="161">
        <v>11</v>
      </c>
      <c r="D1406" s="161" t="s">
        <v>3696</v>
      </c>
      <c r="E1406" s="161" t="s">
        <v>8074</v>
      </c>
      <c r="F1406" s="161" t="s">
        <v>3992</v>
      </c>
      <c r="G1406" s="161" t="s">
        <v>1521</v>
      </c>
      <c r="H1406" s="161" t="s">
        <v>337</v>
      </c>
      <c r="I1406" s="161" t="s">
        <v>1628</v>
      </c>
      <c r="K1406" s="161">
        <v>1</v>
      </c>
      <c r="L1406" s="161" t="s">
        <v>6468</v>
      </c>
    </row>
    <row r="1407" spans="1:18">
      <c r="A1407" s="161">
        <v>7</v>
      </c>
      <c r="B1407" s="161">
        <v>30</v>
      </c>
      <c r="C1407" s="161">
        <v>12</v>
      </c>
      <c r="D1407" s="161" t="s">
        <v>10293</v>
      </c>
      <c r="E1407" s="161" t="s">
        <v>14344</v>
      </c>
      <c r="F1407" s="161" t="s">
        <v>3992</v>
      </c>
      <c r="G1407" s="161" t="s">
        <v>1521</v>
      </c>
      <c r="H1407" s="161" t="s">
        <v>10350</v>
      </c>
      <c r="I1407" s="161" t="s">
        <v>10137</v>
      </c>
      <c r="K1407" s="161">
        <v>1</v>
      </c>
      <c r="L1407" s="161" t="s">
        <v>14345</v>
      </c>
    </row>
    <row r="1408" spans="1:18">
      <c r="A1408" s="161">
        <v>7</v>
      </c>
      <c r="B1408" s="161">
        <v>30</v>
      </c>
      <c r="C1408" s="161">
        <v>13</v>
      </c>
      <c r="D1408" s="161" t="s">
        <v>3696</v>
      </c>
      <c r="E1408" s="161" t="s">
        <v>8075</v>
      </c>
      <c r="F1408" s="161" t="s">
        <v>3992</v>
      </c>
      <c r="G1408" s="161" t="s">
        <v>1521</v>
      </c>
      <c r="H1408" s="161" t="s">
        <v>1535</v>
      </c>
      <c r="I1408" s="161" t="s">
        <v>61</v>
      </c>
      <c r="K1408" s="161">
        <v>1</v>
      </c>
      <c r="L1408" s="161" t="s">
        <v>6469</v>
      </c>
    </row>
    <row r="1409" spans="1:18">
      <c r="A1409" s="161">
        <v>7</v>
      </c>
      <c r="B1409" s="161">
        <v>30</v>
      </c>
      <c r="C1409" s="161">
        <v>14</v>
      </c>
      <c r="D1409" s="161" t="s">
        <v>10293</v>
      </c>
      <c r="E1409" s="161" t="s">
        <v>14342</v>
      </c>
      <c r="F1409" s="161" t="s">
        <v>3992</v>
      </c>
      <c r="G1409" s="161" t="s">
        <v>1521</v>
      </c>
      <c r="H1409" s="161" t="s">
        <v>10347</v>
      </c>
      <c r="I1409" s="161" t="s">
        <v>10345</v>
      </c>
      <c r="K1409" s="161">
        <v>1</v>
      </c>
      <c r="L1409" s="161" t="s">
        <v>14343</v>
      </c>
    </row>
    <row r="1410" spans="1:18">
      <c r="A1410" s="161">
        <v>7</v>
      </c>
      <c r="B1410" s="161">
        <v>30</v>
      </c>
      <c r="C1410" s="161">
        <v>15</v>
      </c>
      <c r="D1410" s="161" t="s">
        <v>3696</v>
      </c>
      <c r="E1410" s="161" t="s">
        <v>8076</v>
      </c>
      <c r="F1410" s="161" t="s">
        <v>3992</v>
      </c>
      <c r="G1410" s="161" t="s">
        <v>1521</v>
      </c>
      <c r="H1410" s="161" t="s">
        <v>1529</v>
      </c>
      <c r="I1410" s="161" t="s">
        <v>15</v>
      </c>
      <c r="K1410" s="161">
        <v>1</v>
      </c>
      <c r="L1410" s="164" t="s">
        <v>8077</v>
      </c>
      <c r="M1410" s="164" t="s">
        <v>8078</v>
      </c>
    </row>
    <row r="1411" spans="1:18">
      <c r="A1411" s="161">
        <v>7</v>
      </c>
      <c r="B1411" s="161">
        <v>30</v>
      </c>
      <c r="C1411" s="161">
        <v>16</v>
      </c>
      <c r="D1411" s="161" t="s">
        <v>10293</v>
      </c>
      <c r="E1411" s="161" t="s">
        <v>14339</v>
      </c>
      <c r="F1411" s="161" t="s">
        <v>3992</v>
      </c>
      <c r="G1411" s="161" t="s">
        <v>1521</v>
      </c>
      <c r="H1411" s="161" t="s">
        <v>10342</v>
      </c>
      <c r="I1411" s="161" t="s">
        <v>15</v>
      </c>
      <c r="K1411" s="161">
        <v>1</v>
      </c>
      <c r="L1411" s="164" t="s">
        <v>14340</v>
      </c>
      <c r="M1411" s="164" t="s">
        <v>14341</v>
      </c>
    </row>
    <row r="1412" spans="1:18">
      <c r="A1412" s="161">
        <v>7</v>
      </c>
      <c r="B1412" s="161">
        <v>30</v>
      </c>
      <c r="C1412" s="161">
        <v>17</v>
      </c>
      <c r="D1412" s="161" t="s">
        <v>3696</v>
      </c>
      <c r="E1412" s="161" t="s">
        <v>8079</v>
      </c>
      <c r="F1412" s="161" t="s">
        <v>3992</v>
      </c>
      <c r="G1412" s="161" t="s">
        <v>1521</v>
      </c>
      <c r="H1412" s="161" t="s">
        <v>1530</v>
      </c>
      <c r="K1412" s="161">
        <v>1</v>
      </c>
      <c r="L1412" s="164" t="s">
        <v>8080</v>
      </c>
    </row>
    <row r="1413" spans="1:18">
      <c r="A1413" s="161">
        <v>7</v>
      </c>
      <c r="B1413" s="161">
        <v>30</v>
      </c>
      <c r="C1413" s="161">
        <v>18</v>
      </c>
      <c r="D1413" s="161" t="s">
        <v>10293</v>
      </c>
      <c r="E1413" s="161" t="s">
        <v>14337</v>
      </c>
      <c r="F1413" s="161" t="s">
        <v>3992</v>
      </c>
      <c r="G1413" s="161" t="s">
        <v>1521</v>
      </c>
      <c r="H1413" s="161" t="s">
        <v>10339</v>
      </c>
      <c r="K1413" s="161">
        <v>1</v>
      </c>
      <c r="L1413" s="164" t="s">
        <v>14338</v>
      </c>
    </row>
    <row r="1414" spans="1:18">
      <c r="A1414" s="161">
        <v>7</v>
      </c>
      <c r="B1414" s="161">
        <v>30</v>
      </c>
      <c r="C1414" s="161">
        <v>19</v>
      </c>
      <c r="D1414" s="161" t="s">
        <v>3696</v>
      </c>
      <c r="E1414" s="161" t="s">
        <v>8081</v>
      </c>
      <c r="F1414" s="161" t="s">
        <v>3992</v>
      </c>
      <c r="G1414" s="161" t="s">
        <v>1521</v>
      </c>
      <c r="H1414" s="161" t="s">
        <v>1531</v>
      </c>
      <c r="K1414" s="161">
        <v>1</v>
      </c>
      <c r="L1414" s="164" t="s">
        <v>8082</v>
      </c>
    </row>
    <row r="1415" spans="1:18">
      <c r="A1415" s="161">
        <v>7</v>
      </c>
      <c r="B1415" s="161">
        <v>30</v>
      </c>
      <c r="C1415" s="161">
        <v>20</v>
      </c>
      <c r="D1415" s="161" t="s">
        <v>10293</v>
      </c>
      <c r="E1415" s="161" t="s">
        <v>14335</v>
      </c>
      <c r="F1415" s="161" t="s">
        <v>3992</v>
      </c>
      <c r="G1415" s="161" t="s">
        <v>1521</v>
      </c>
      <c r="H1415" s="161" t="s">
        <v>10336</v>
      </c>
      <c r="K1415" s="161">
        <v>1</v>
      </c>
      <c r="L1415" s="164" t="s">
        <v>14336</v>
      </c>
    </row>
    <row r="1416" spans="1:18">
      <c r="A1416" s="161">
        <v>7</v>
      </c>
      <c r="B1416" s="161">
        <v>30</v>
      </c>
      <c r="C1416" s="161">
        <v>21</v>
      </c>
      <c r="D1416" s="161" t="s">
        <v>3696</v>
      </c>
      <c r="E1416" s="161" t="s">
        <v>8083</v>
      </c>
      <c r="F1416" s="161" t="s">
        <v>3992</v>
      </c>
      <c r="G1416" s="161" t="s">
        <v>1521</v>
      </c>
      <c r="H1416" s="161" t="s">
        <v>1532</v>
      </c>
      <c r="K1416" s="161">
        <v>1</v>
      </c>
      <c r="L1416" s="164" t="s">
        <v>8084</v>
      </c>
    </row>
    <row r="1417" spans="1:18">
      <c r="A1417" s="161">
        <v>7</v>
      </c>
      <c r="B1417" s="161">
        <v>30</v>
      </c>
      <c r="C1417" s="161">
        <v>22</v>
      </c>
      <c r="D1417" s="161" t="s">
        <v>10293</v>
      </c>
      <c r="E1417" s="161" t="s">
        <v>14333</v>
      </c>
      <c r="F1417" s="161" t="s">
        <v>3992</v>
      </c>
      <c r="G1417" s="161" t="s">
        <v>1521</v>
      </c>
      <c r="H1417" s="161" t="s">
        <v>10333</v>
      </c>
      <c r="K1417" s="161">
        <v>1</v>
      </c>
      <c r="L1417" s="164" t="s">
        <v>14334</v>
      </c>
    </row>
    <row r="1418" spans="1:18">
      <c r="A1418" s="161">
        <v>7</v>
      </c>
      <c r="B1418" s="161">
        <v>30</v>
      </c>
      <c r="C1418" s="161">
        <v>23</v>
      </c>
      <c r="D1418" s="161" t="s">
        <v>3696</v>
      </c>
      <c r="E1418" s="161" t="s">
        <v>8085</v>
      </c>
      <c r="F1418" s="161" t="s">
        <v>3992</v>
      </c>
      <c r="G1418" s="161" t="s">
        <v>1521</v>
      </c>
      <c r="H1418" s="161" t="s">
        <v>1533</v>
      </c>
      <c r="K1418" s="161">
        <v>1</v>
      </c>
      <c r="L1418" s="164" t="s">
        <v>8086</v>
      </c>
    </row>
    <row r="1419" spans="1:18">
      <c r="A1419" s="161">
        <v>7</v>
      </c>
      <c r="B1419" s="161">
        <v>30</v>
      </c>
      <c r="C1419" s="161">
        <v>24</v>
      </c>
      <c r="D1419" s="161" t="s">
        <v>10293</v>
      </c>
      <c r="E1419" s="161" t="s">
        <v>14331</v>
      </c>
      <c r="F1419" s="161" t="s">
        <v>3992</v>
      </c>
      <c r="G1419" s="161" t="s">
        <v>1521</v>
      </c>
      <c r="H1419" s="161" t="s">
        <v>10330</v>
      </c>
      <c r="K1419" s="161">
        <v>1</v>
      </c>
      <c r="L1419" s="164" t="s">
        <v>14332</v>
      </c>
    </row>
    <row r="1420" spans="1:18">
      <c r="A1420" s="161">
        <v>7</v>
      </c>
      <c r="B1420" s="161">
        <v>30</v>
      </c>
      <c r="C1420" s="161">
        <v>25</v>
      </c>
      <c r="D1420" s="161" t="s">
        <v>3696</v>
      </c>
      <c r="E1420" s="161" t="s">
        <v>8087</v>
      </c>
      <c r="F1420" s="161" t="s">
        <v>3992</v>
      </c>
      <c r="G1420" s="161" t="s">
        <v>1521</v>
      </c>
      <c r="H1420" s="161" t="s">
        <v>1534</v>
      </c>
      <c r="K1420" s="161">
        <v>1</v>
      </c>
      <c r="L1420" s="164" t="s">
        <v>8088</v>
      </c>
    </row>
    <row r="1421" spans="1:18">
      <c r="A1421" s="161">
        <v>7</v>
      </c>
      <c r="B1421" s="161">
        <v>30</v>
      </c>
      <c r="C1421" s="161">
        <v>26</v>
      </c>
      <c r="D1421" s="161" t="s">
        <v>10293</v>
      </c>
      <c r="E1421" s="161" t="s">
        <v>14329</v>
      </c>
      <c r="F1421" s="161" t="s">
        <v>3992</v>
      </c>
      <c r="G1421" s="161" t="s">
        <v>1521</v>
      </c>
      <c r="H1421" s="161" t="s">
        <v>10327</v>
      </c>
      <c r="K1421" s="161">
        <v>1</v>
      </c>
      <c r="L1421" s="164" t="s">
        <v>14330</v>
      </c>
    </row>
    <row r="1422" spans="1:18">
      <c r="A1422" s="161">
        <v>7</v>
      </c>
      <c r="B1422" s="161">
        <v>30</v>
      </c>
      <c r="C1422" s="161">
        <v>27</v>
      </c>
      <c r="D1422" s="161" t="s">
        <v>3696</v>
      </c>
      <c r="E1422" s="161" t="s">
        <v>8089</v>
      </c>
      <c r="F1422" s="161" t="s">
        <v>3992</v>
      </c>
      <c r="G1422" s="161" t="s">
        <v>1521</v>
      </c>
      <c r="H1422" s="162" t="s">
        <v>326</v>
      </c>
      <c r="I1422" s="161" t="s">
        <v>1629</v>
      </c>
      <c r="K1422" s="161">
        <v>1</v>
      </c>
      <c r="L1422" s="161" t="s">
        <v>6470</v>
      </c>
      <c r="M1422" s="161" t="s">
        <v>6471</v>
      </c>
      <c r="N1422" s="161" t="s">
        <v>12</v>
      </c>
      <c r="O1422" s="161" t="s">
        <v>6472</v>
      </c>
      <c r="P1422" s="161" t="s">
        <v>11</v>
      </c>
      <c r="Q1422" s="161" t="s">
        <v>6473</v>
      </c>
      <c r="R1422" s="161" t="s">
        <v>364</v>
      </c>
    </row>
    <row r="1423" spans="1:18">
      <c r="A1423" s="161">
        <v>7</v>
      </c>
      <c r="B1423" s="161">
        <v>30</v>
      </c>
      <c r="C1423" s="161">
        <v>28</v>
      </c>
      <c r="D1423" s="161" t="s">
        <v>10293</v>
      </c>
      <c r="E1423" s="161" t="s">
        <v>14324</v>
      </c>
      <c r="F1423" s="161" t="s">
        <v>3992</v>
      </c>
      <c r="G1423" s="161" t="s">
        <v>1521</v>
      </c>
      <c r="H1423" s="162" t="s">
        <v>10321</v>
      </c>
      <c r="I1423" s="161" t="s">
        <v>1629</v>
      </c>
      <c r="K1423" s="161">
        <v>1</v>
      </c>
      <c r="L1423" s="161" t="s">
        <v>14325</v>
      </c>
      <c r="M1423" s="161" t="s">
        <v>14326</v>
      </c>
      <c r="N1423" s="161" t="s">
        <v>16015</v>
      </c>
      <c r="O1423" s="161" t="s">
        <v>14327</v>
      </c>
      <c r="P1423" s="161" t="s">
        <v>16017</v>
      </c>
      <c r="Q1423" s="161" t="s">
        <v>14328</v>
      </c>
      <c r="R1423" s="161" t="s">
        <v>16018</v>
      </c>
    </row>
    <row r="1424" spans="1:18">
      <c r="A1424" s="161">
        <v>7</v>
      </c>
      <c r="B1424" s="161">
        <v>30</v>
      </c>
      <c r="C1424" s="161">
        <v>29</v>
      </c>
      <c r="D1424" s="161" t="s">
        <v>3696</v>
      </c>
      <c r="E1424" s="161" t="s">
        <v>8090</v>
      </c>
      <c r="F1424" s="161" t="s">
        <v>3992</v>
      </c>
      <c r="G1424" s="161" t="s">
        <v>1521</v>
      </c>
      <c r="H1424" s="161" t="s">
        <v>1524</v>
      </c>
      <c r="I1424" s="161" t="s">
        <v>3991</v>
      </c>
      <c r="K1424" s="161">
        <v>1</v>
      </c>
      <c r="L1424" s="161" t="s">
        <v>6474</v>
      </c>
      <c r="M1424" s="161" t="s">
        <v>6475</v>
      </c>
      <c r="N1424" s="161" t="s">
        <v>388</v>
      </c>
      <c r="O1424" s="161" t="s">
        <v>6476</v>
      </c>
    </row>
    <row r="1425" spans="1:18">
      <c r="A1425" s="161">
        <v>7</v>
      </c>
      <c r="B1425" s="161">
        <v>30</v>
      </c>
      <c r="C1425" s="161">
        <v>30</v>
      </c>
      <c r="D1425" s="161" t="s">
        <v>10293</v>
      </c>
      <c r="E1425" s="161" t="s">
        <v>14320</v>
      </c>
      <c r="F1425" s="161" t="s">
        <v>3992</v>
      </c>
      <c r="G1425" s="161" t="s">
        <v>1521</v>
      </c>
      <c r="H1425" s="161" t="s">
        <v>10316</v>
      </c>
      <c r="I1425" s="161" t="s">
        <v>10314</v>
      </c>
      <c r="K1425" s="161">
        <v>1</v>
      </c>
      <c r="L1425" s="161" t="s">
        <v>14321</v>
      </c>
      <c r="M1425" s="161" t="s">
        <v>14322</v>
      </c>
      <c r="N1425" s="161" t="s">
        <v>16016</v>
      </c>
      <c r="O1425" s="161" t="s">
        <v>14323</v>
      </c>
    </row>
    <row r="1426" spans="1:18">
      <c r="A1426" s="161">
        <v>7</v>
      </c>
      <c r="B1426" s="161">
        <v>30</v>
      </c>
      <c r="C1426" s="161">
        <v>31</v>
      </c>
      <c r="D1426" s="161" t="s">
        <v>3696</v>
      </c>
      <c r="E1426" s="161" t="s">
        <v>8091</v>
      </c>
      <c r="F1426" s="161" t="s">
        <v>3992</v>
      </c>
      <c r="G1426" s="161" t="s">
        <v>1521</v>
      </c>
      <c r="H1426" s="161" t="s">
        <v>323</v>
      </c>
      <c r="K1426" s="161">
        <v>1</v>
      </c>
      <c r="L1426" s="161" t="s">
        <v>6794</v>
      </c>
    </row>
    <row r="1427" spans="1:18">
      <c r="A1427" s="161">
        <v>7</v>
      </c>
      <c r="B1427" s="161">
        <v>30</v>
      </c>
      <c r="C1427" s="161">
        <v>32</v>
      </c>
      <c r="D1427" s="161" t="s">
        <v>10293</v>
      </c>
      <c r="E1427" s="161" t="s">
        <v>14318</v>
      </c>
      <c r="F1427" s="161" t="s">
        <v>3992</v>
      </c>
      <c r="G1427" s="161" t="s">
        <v>1521</v>
      </c>
      <c r="H1427" s="161" t="s">
        <v>10312</v>
      </c>
      <c r="K1427" s="161">
        <v>1</v>
      </c>
      <c r="L1427" s="161" t="s">
        <v>14319</v>
      </c>
    </row>
    <row r="1428" spans="1:18">
      <c r="A1428" s="161">
        <v>7</v>
      </c>
      <c r="B1428" s="161">
        <v>30</v>
      </c>
      <c r="C1428" s="161">
        <v>33</v>
      </c>
      <c r="D1428" s="161" t="s">
        <v>3696</v>
      </c>
      <c r="E1428" s="161" t="s">
        <v>8092</v>
      </c>
      <c r="F1428" s="161" t="s">
        <v>3992</v>
      </c>
      <c r="G1428" s="161" t="s">
        <v>1521</v>
      </c>
      <c r="H1428" s="161" t="s">
        <v>324</v>
      </c>
      <c r="K1428" s="161">
        <v>1</v>
      </c>
      <c r="L1428" s="161" t="s">
        <v>6795</v>
      </c>
    </row>
    <row r="1429" spans="1:18">
      <c r="A1429" s="161">
        <v>7</v>
      </c>
      <c r="B1429" s="161">
        <v>30</v>
      </c>
      <c r="C1429" s="161">
        <v>34</v>
      </c>
      <c r="D1429" s="161" t="s">
        <v>10293</v>
      </c>
      <c r="E1429" s="161" t="s">
        <v>14316</v>
      </c>
      <c r="F1429" s="161" t="s">
        <v>3992</v>
      </c>
      <c r="G1429" s="161" t="s">
        <v>1521</v>
      </c>
      <c r="H1429" s="161" t="s">
        <v>10309</v>
      </c>
      <c r="K1429" s="161">
        <v>1</v>
      </c>
      <c r="L1429" s="161" t="s">
        <v>14317</v>
      </c>
    </row>
    <row r="1430" spans="1:18">
      <c r="A1430" s="161">
        <v>7</v>
      </c>
      <c r="B1430" s="161">
        <v>30</v>
      </c>
      <c r="C1430" s="161">
        <v>35</v>
      </c>
      <c r="D1430" s="161" t="s">
        <v>3696</v>
      </c>
      <c r="E1430" s="161" t="s">
        <v>8093</v>
      </c>
      <c r="F1430" s="161" t="s">
        <v>3992</v>
      </c>
      <c r="G1430" s="161" t="s">
        <v>1521</v>
      </c>
      <c r="H1430" s="161" t="s">
        <v>325</v>
      </c>
      <c r="K1430" s="161">
        <v>1</v>
      </c>
      <c r="L1430" s="161" t="s">
        <v>6796</v>
      </c>
    </row>
    <row r="1431" spans="1:18">
      <c r="A1431" s="161">
        <v>7</v>
      </c>
      <c r="B1431" s="161">
        <v>30</v>
      </c>
      <c r="C1431" s="161">
        <v>36</v>
      </c>
      <c r="D1431" s="161" t="s">
        <v>10293</v>
      </c>
      <c r="E1431" s="161" t="s">
        <v>14314</v>
      </c>
      <c r="F1431" s="161" t="s">
        <v>3992</v>
      </c>
      <c r="G1431" s="161" t="s">
        <v>1521</v>
      </c>
      <c r="H1431" s="161" t="s">
        <v>10306</v>
      </c>
      <c r="K1431" s="161">
        <v>1</v>
      </c>
      <c r="L1431" s="161" t="s">
        <v>14315</v>
      </c>
    </row>
    <row r="1432" spans="1:18">
      <c r="A1432" s="161">
        <v>7</v>
      </c>
      <c r="B1432" s="161">
        <v>30</v>
      </c>
      <c r="C1432" s="161">
        <v>37</v>
      </c>
      <c r="D1432" s="161" t="s">
        <v>3696</v>
      </c>
      <c r="E1432" s="161" t="s">
        <v>8094</v>
      </c>
      <c r="F1432" s="161" t="s">
        <v>3992</v>
      </c>
      <c r="G1432" s="161" t="s">
        <v>1521</v>
      </c>
      <c r="H1432" s="161" t="s">
        <v>1536</v>
      </c>
      <c r="I1432" s="161" t="s">
        <v>1629</v>
      </c>
      <c r="K1432" s="161">
        <v>1</v>
      </c>
      <c r="L1432" s="161" t="s">
        <v>6477</v>
      </c>
      <c r="M1432" s="161" t="s">
        <v>6478</v>
      </c>
      <c r="N1432" s="161" t="s">
        <v>12</v>
      </c>
      <c r="O1432" s="161" t="s">
        <v>6479</v>
      </c>
      <c r="P1432" s="161" t="s">
        <v>11</v>
      </c>
      <c r="Q1432" s="161" t="s">
        <v>6480</v>
      </c>
      <c r="R1432" s="161" t="s">
        <v>364</v>
      </c>
    </row>
    <row r="1433" spans="1:18">
      <c r="A1433" s="161">
        <v>7</v>
      </c>
      <c r="B1433" s="161">
        <v>30</v>
      </c>
      <c r="C1433" s="161">
        <v>38</v>
      </c>
      <c r="D1433" s="161" t="s">
        <v>10293</v>
      </c>
      <c r="E1433" s="161" t="s">
        <v>14309</v>
      </c>
      <c r="F1433" s="161" t="s">
        <v>3992</v>
      </c>
      <c r="G1433" s="161" t="s">
        <v>1521</v>
      </c>
      <c r="H1433" s="161" t="s">
        <v>10300</v>
      </c>
      <c r="I1433" s="161" t="s">
        <v>1629</v>
      </c>
      <c r="K1433" s="161">
        <v>1</v>
      </c>
      <c r="L1433" s="161" t="s">
        <v>14310</v>
      </c>
      <c r="M1433" s="161" t="s">
        <v>14311</v>
      </c>
      <c r="N1433" s="161" t="s">
        <v>16015</v>
      </c>
      <c r="O1433" s="161" t="s">
        <v>14312</v>
      </c>
      <c r="P1433" s="161" t="s">
        <v>16017</v>
      </c>
      <c r="Q1433" s="161" t="s">
        <v>14313</v>
      </c>
      <c r="R1433" s="161" t="s">
        <v>16018</v>
      </c>
    </row>
    <row r="1434" spans="1:18">
      <c r="A1434" s="161">
        <v>7</v>
      </c>
      <c r="B1434" s="161">
        <v>30</v>
      </c>
      <c r="C1434" s="161">
        <v>39</v>
      </c>
      <c r="D1434" s="161" t="s">
        <v>3696</v>
      </c>
      <c r="E1434" s="161" t="s">
        <v>8095</v>
      </c>
      <c r="F1434" s="161" t="s">
        <v>3992</v>
      </c>
      <c r="G1434" s="161" t="s">
        <v>1521</v>
      </c>
      <c r="H1434" s="161" t="s">
        <v>116</v>
      </c>
      <c r="I1434" s="161" t="s">
        <v>1630</v>
      </c>
      <c r="K1434" s="161">
        <v>1</v>
      </c>
      <c r="L1434" s="161" t="s">
        <v>6481</v>
      </c>
    </row>
    <row r="1435" spans="1:18">
      <c r="A1435" s="161">
        <v>7</v>
      </c>
      <c r="B1435" s="161">
        <v>30</v>
      </c>
      <c r="C1435" s="161">
        <v>40</v>
      </c>
      <c r="D1435" s="161" t="s">
        <v>10293</v>
      </c>
      <c r="E1435" s="161" t="s">
        <v>14307</v>
      </c>
      <c r="F1435" s="161" t="s">
        <v>3992</v>
      </c>
      <c r="G1435" s="161" t="s">
        <v>1521</v>
      </c>
      <c r="H1435" s="161" t="s">
        <v>10297</v>
      </c>
      <c r="I1435" s="161" t="s">
        <v>1630</v>
      </c>
      <c r="K1435" s="161">
        <v>1</v>
      </c>
      <c r="L1435" s="161" t="s">
        <v>14308</v>
      </c>
    </row>
    <row r="1436" spans="1:18">
      <c r="A1436" s="161">
        <v>7</v>
      </c>
      <c r="B1436" s="161">
        <v>30</v>
      </c>
      <c r="C1436" s="161">
        <v>41</v>
      </c>
      <c r="D1436" s="161" t="s">
        <v>3696</v>
      </c>
      <c r="E1436" s="161" t="s">
        <v>8096</v>
      </c>
      <c r="F1436" s="161" t="s">
        <v>3992</v>
      </c>
      <c r="G1436" s="161" t="s">
        <v>1521</v>
      </c>
      <c r="H1436" s="161" t="s">
        <v>319</v>
      </c>
      <c r="K1436" s="161">
        <v>1</v>
      </c>
      <c r="L1436" s="161" t="s">
        <v>6482</v>
      </c>
    </row>
    <row r="1437" spans="1:18">
      <c r="A1437" s="161">
        <v>7</v>
      </c>
      <c r="B1437" s="161">
        <v>30</v>
      </c>
      <c r="C1437" s="161">
        <v>42</v>
      </c>
      <c r="D1437" s="161" t="s">
        <v>10293</v>
      </c>
      <c r="E1437" s="161" t="s">
        <v>14305</v>
      </c>
      <c r="F1437" s="161" t="s">
        <v>3992</v>
      </c>
      <c r="G1437" s="161" t="s">
        <v>1521</v>
      </c>
      <c r="H1437" s="161" t="s">
        <v>10167</v>
      </c>
      <c r="K1437" s="161">
        <v>1</v>
      </c>
      <c r="L1437" s="161" t="s">
        <v>14306</v>
      </c>
    </row>
    <row r="1438" spans="1:18">
      <c r="A1438" s="161">
        <v>7</v>
      </c>
      <c r="B1438" s="161">
        <v>31</v>
      </c>
      <c r="C1438" s="161">
        <v>1</v>
      </c>
      <c r="D1438" s="161" t="s">
        <v>3696</v>
      </c>
      <c r="E1438" s="161" t="s">
        <v>8097</v>
      </c>
      <c r="F1438" s="161" t="s">
        <v>3992</v>
      </c>
      <c r="G1438" s="161" t="s">
        <v>1521</v>
      </c>
      <c r="H1438" s="161" t="s">
        <v>1523</v>
      </c>
      <c r="I1438" s="161" t="s">
        <v>1631</v>
      </c>
      <c r="K1438" s="161">
        <v>1</v>
      </c>
      <c r="L1438" s="164" t="s">
        <v>8098</v>
      </c>
    </row>
    <row r="1439" spans="1:18">
      <c r="A1439" s="161">
        <v>7</v>
      </c>
      <c r="B1439" s="161">
        <v>31</v>
      </c>
      <c r="C1439" s="161">
        <v>2</v>
      </c>
      <c r="D1439" s="161" t="s">
        <v>10293</v>
      </c>
      <c r="E1439" s="161" t="s">
        <v>14303</v>
      </c>
      <c r="F1439" s="161" t="s">
        <v>3992</v>
      </c>
      <c r="G1439" s="161" t="s">
        <v>1521</v>
      </c>
      <c r="H1439" s="161" t="s">
        <v>10370</v>
      </c>
      <c r="I1439" s="161" t="s">
        <v>1630</v>
      </c>
      <c r="K1439" s="161">
        <v>1</v>
      </c>
      <c r="L1439" s="164" t="s">
        <v>14304</v>
      </c>
    </row>
    <row r="1440" spans="1:18">
      <c r="A1440" s="161">
        <v>7</v>
      </c>
      <c r="B1440" s="161">
        <v>31</v>
      </c>
      <c r="C1440" s="161">
        <v>3</v>
      </c>
      <c r="D1440" s="161" t="s">
        <v>3696</v>
      </c>
      <c r="E1440" s="161" t="s">
        <v>8099</v>
      </c>
      <c r="F1440" s="161" t="s">
        <v>3992</v>
      </c>
      <c r="G1440" s="161" t="s">
        <v>1521</v>
      </c>
      <c r="H1440" s="162" t="s">
        <v>322</v>
      </c>
      <c r="I1440" s="161" t="s">
        <v>1631</v>
      </c>
      <c r="K1440" s="161">
        <v>1</v>
      </c>
      <c r="L1440" s="161" t="s">
        <v>4481</v>
      </c>
    </row>
    <row r="1441" spans="1:18">
      <c r="A1441" s="161">
        <v>7</v>
      </c>
      <c r="B1441" s="161">
        <v>31</v>
      </c>
      <c r="C1441" s="161">
        <v>4</v>
      </c>
      <c r="D1441" s="161" t="s">
        <v>10293</v>
      </c>
      <c r="E1441" s="161" t="s">
        <v>14301</v>
      </c>
      <c r="F1441" s="161" t="s">
        <v>3992</v>
      </c>
      <c r="G1441" s="161" t="s">
        <v>1521</v>
      </c>
      <c r="H1441" s="162" t="s">
        <v>10367</v>
      </c>
      <c r="I1441" s="161" t="s">
        <v>1630</v>
      </c>
      <c r="K1441" s="161">
        <v>1</v>
      </c>
      <c r="L1441" s="161" t="s">
        <v>14302</v>
      </c>
    </row>
    <row r="1442" spans="1:18">
      <c r="A1442" s="161">
        <v>7</v>
      </c>
      <c r="B1442" s="161">
        <v>31</v>
      </c>
      <c r="C1442" s="161">
        <v>5</v>
      </c>
      <c r="D1442" s="161" t="s">
        <v>3696</v>
      </c>
      <c r="E1442" s="161" t="s">
        <v>8100</v>
      </c>
      <c r="F1442" s="161" t="s">
        <v>3992</v>
      </c>
      <c r="G1442" s="161" t="s">
        <v>1521</v>
      </c>
      <c r="H1442" s="161" t="s">
        <v>1526</v>
      </c>
      <c r="I1442" s="161" t="s">
        <v>1629</v>
      </c>
      <c r="K1442" s="161">
        <v>1</v>
      </c>
      <c r="L1442" s="161" t="s">
        <v>4482</v>
      </c>
      <c r="M1442" s="161" t="s">
        <v>4483</v>
      </c>
      <c r="N1442" s="161" t="s">
        <v>12</v>
      </c>
      <c r="O1442" s="161" t="s">
        <v>4484</v>
      </c>
      <c r="P1442" s="161" t="s">
        <v>11</v>
      </c>
      <c r="Q1442" s="161" t="s">
        <v>4485</v>
      </c>
      <c r="R1442" s="161" t="s">
        <v>364</v>
      </c>
    </row>
    <row r="1443" spans="1:18">
      <c r="A1443" s="161">
        <v>7</v>
      </c>
      <c r="B1443" s="161">
        <v>31</v>
      </c>
      <c r="C1443" s="161">
        <v>6</v>
      </c>
      <c r="D1443" s="161" t="s">
        <v>10293</v>
      </c>
      <c r="E1443" s="161" t="s">
        <v>14296</v>
      </c>
      <c r="F1443" s="161" t="s">
        <v>3992</v>
      </c>
      <c r="G1443" s="161" t="s">
        <v>1521</v>
      </c>
      <c r="H1443" s="161" t="s">
        <v>10361</v>
      </c>
      <c r="I1443" s="161" t="s">
        <v>1629</v>
      </c>
      <c r="K1443" s="161">
        <v>1</v>
      </c>
      <c r="L1443" s="161" t="s">
        <v>14297</v>
      </c>
      <c r="M1443" s="161" t="s">
        <v>14298</v>
      </c>
      <c r="N1443" s="161" t="s">
        <v>16015</v>
      </c>
      <c r="O1443" s="161" t="s">
        <v>14299</v>
      </c>
      <c r="P1443" s="161" t="s">
        <v>16017</v>
      </c>
      <c r="Q1443" s="161" t="s">
        <v>14300</v>
      </c>
      <c r="R1443" s="161" t="s">
        <v>16018</v>
      </c>
    </row>
    <row r="1444" spans="1:18">
      <c r="A1444" s="161">
        <v>7</v>
      </c>
      <c r="B1444" s="161">
        <v>31</v>
      </c>
      <c r="C1444" s="161">
        <v>7</v>
      </c>
      <c r="D1444" s="161" t="s">
        <v>3696</v>
      </c>
      <c r="E1444" s="161" t="s">
        <v>8101</v>
      </c>
      <c r="F1444" s="161" t="s">
        <v>3992</v>
      </c>
      <c r="G1444" s="161" t="s">
        <v>1521</v>
      </c>
      <c r="H1444" s="161" t="s">
        <v>66</v>
      </c>
      <c r="I1444" s="161" t="s">
        <v>1629</v>
      </c>
      <c r="K1444" s="161">
        <v>1</v>
      </c>
      <c r="L1444" s="161" t="s">
        <v>4486</v>
      </c>
      <c r="M1444" s="161" t="s">
        <v>4487</v>
      </c>
      <c r="N1444" s="161" t="s">
        <v>12</v>
      </c>
      <c r="O1444" s="161" t="s">
        <v>4488</v>
      </c>
      <c r="P1444" s="161" t="s">
        <v>11</v>
      </c>
      <c r="Q1444" s="161" t="s">
        <v>4489</v>
      </c>
      <c r="R1444" s="161" t="s">
        <v>364</v>
      </c>
    </row>
    <row r="1445" spans="1:18">
      <c r="A1445" s="161">
        <v>7</v>
      </c>
      <c r="B1445" s="161">
        <v>31</v>
      </c>
      <c r="C1445" s="161">
        <v>8</v>
      </c>
      <c r="D1445" s="161" t="s">
        <v>10293</v>
      </c>
      <c r="E1445" s="161" t="s">
        <v>14291</v>
      </c>
      <c r="F1445" s="161" t="s">
        <v>3992</v>
      </c>
      <c r="G1445" s="161" t="s">
        <v>1521</v>
      </c>
      <c r="H1445" s="161" t="s">
        <v>10355</v>
      </c>
      <c r="I1445" s="161" t="s">
        <v>1629</v>
      </c>
      <c r="K1445" s="161">
        <v>1</v>
      </c>
      <c r="L1445" s="161" t="s">
        <v>14292</v>
      </c>
      <c r="M1445" s="161" t="s">
        <v>14293</v>
      </c>
      <c r="N1445" s="161" t="s">
        <v>16015</v>
      </c>
      <c r="O1445" s="161" t="s">
        <v>14294</v>
      </c>
      <c r="P1445" s="161" t="s">
        <v>16017</v>
      </c>
      <c r="Q1445" s="161" t="s">
        <v>14295</v>
      </c>
      <c r="R1445" s="161" t="s">
        <v>16018</v>
      </c>
    </row>
    <row r="1446" spans="1:18">
      <c r="A1446" s="161">
        <v>7</v>
      </c>
      <c r="B1446" s="161">
        <v>31</v>
      </c>
      <c r="C1446" s="161">
        <v>9</v>
      </c>
      <c r="D1446" s="161" t="s">
        <v>3696</v>
      </c>
      <c r="E1446" s="161" t="s">
        <v>8102</v>
      </c>
      <c r="F1446" s="161" t="s">
        <v>3992</v>
      </c>
      <c r="G1446" s="161" t="s">
        <v>1521</v>
      </c>
      <c r="H1446" s="161" t="s">
        <v>336</v>
      </c>
      <c r="K1446" s="161">
        <v>1</v>
      </c>
      <c r="L1446" s="161" t="s">
        <v>4490</v>
      </c>
    </row>
    <row r="1447" spans="1:18">
      <c r="A1447" s="161">
        <v>7</v>
      </c>
      <c r="B1447" s="161">
        <v>31</v>
      </c>
      <c r="C1447" s="161">
        <v>10</v>
      </c>
      <c r="D1447" s="161" t="s">
        <v>10293</v>
      </c>
      <c r="E1447" s="161" t="s">
        <v>14289</v>
      </c>
      <c r="F1447" s="161" t="s">
        <v>3992</v>
      </c>
      <c r="G1447" s="161" t="s">
        <v>1521</v>
      </c>
      <c r="H1447" s="161" t="s">
        <v>10191</v>
      </c>
      <c r="K1447" s="161">
        <v>1</v>
      </c>
      <c r="L1447" s="161" t="s">
        <v>14290</v>
      </c>
    </row>
    <row r="1448" spans="1:18">
      <c r="A1448" s="161">
        <v>7</v>
      </c>
      <c r="B1448" s="161">
        <v>31</v>
      </c>
      <c r="C1448" s="161">
        <v>11</v>
      </c>
      <c r="D1448" s="161" t="s">
        <v>3696</v>
      </c>
      <c r="E1448" s="161" t="s">
        <v>8103</v>
      </c>
      <c r="F1448" s="161" t="s">
        <v>3992</v>
      </c>
      <c r="G1448" s="161" t="s">
        <v>1521</v>
      </c>
      <c r="H1448" s="161" t="s">
        <v>337</v>
      </c>
      <c r="I1448" s="161" t="s">
        <v>1628</v>
      </c>
      <c r="K1448" s="161">
        <v>1</v>
      </c>
      <c r="L1448" s="161" t="s">
        <v>4491</v>
      </c>
    </row>
    <row r="1449" spans="1:18">
      <c r="A1449" s="161">
        <v>7</v>
      </c>
      <c r="B1449" s="161">
        <v>31</v>
      </c>
      <c r="C1449" s="161">
        <v>12</v>
      </c>
      <c r="D1449" s="161" t="s">
        <v>10293</v>
      </c>
      <c r="E1449" s="161" t="s">
        <v>14287</v>
      </c>
      <c r="F1449" s="161" t="s">
        <v>3992</v>
      </c>
      <c r="G1449" s="161" t="s">
        <v>1521</v>
      </c>
      <c r="H1449" s="161" t="s">
        <v>10350</v>
      </c>
      <c r="I1449" s="161" t="s">
        <v>10137</v>
      </c>
      <c r="K1449" s="161">
        <v>1</v>
      </c>
      <c r="L1449" s="161" t="s">
        <v>14288</v>
      </c>
    </row>
    <row r="1450" spans="1:18">
      <c r="A1450" s="161">
        <v>7</v>
      </c>
      <c r="B1450" s="161">
        <v>31</v>
      </c>
      <c r="C1450" s="161">
        <v>13</v>
      </c>
      <c r="D1450" s="161" t="s">
        <v>3696</v>
      </c>
      <c r="E1450" s="161" t="s">
        <v>8104</v>
      </c>
      <c r="F1450" s="161" t="s">
        <v>3992</v>
      </c>
      <c r="G1450" s="161" t="s">
        <v>1521</v>
      </c>
      <c r="H1450" s="161" t="s">
        <v>1535</v>
      </c>
      <c r="I1450" s="161" t="s">
        <v>61</v>
      </c>
      <c r="K1450" s="161">
        <v>1</v>
      </c>
      <c r="L1450" s="161" t="s">
        <v>4492</v>
      </c>
    </row>
    <row r="1451" spans="1:18">
      <c r="A1451" s="161">
        <v>7</v>
      </c>
      <c r="B1451" s="161">
        <v>31</v>
      </c>
      <c r="C1451" s="161">
        <v>14</v>
      </c>
      <c r="D1451" s="161" t="s">
        <v>10293</v>
      </c>
      <c r="E1451" s="161" t="s">
        <v>14285</v>
      </c>
      <c r="F1451" s="161" t="s">
        <v>3992</v>
      </c>
      <c r="G1451" s="161" t="s">
        <v>1521</v>
      </c>
      <c r="H1451" s="161" t="s">
        <v>10347</v>
      </c>
      <c r="I1451" s="161" t="s">
        <v>10345</v>
      </c>
      <c r="K1451" s="161">
        <v>1</v>
      </c>
      <c r="L1451" s="161" t="s">
        <v>14286</v>
      </c>
    </row>
    <row r="1452" spans="1:18">
      <c r="A1452" s="161">
        <v>7</v>
      </c>
      <c r="B1452" s="161">
        <v>31</v>
      </c>
      <c r="C1452" s="161">
        <v>15</v>
      </c>
      <c r="D1452" s="161" t="s">
        <v>3696</v>
      </c>
      <c r="E1452" s="161" t="s">
        <v>8105</v>
      </c>
      <c r="F1452" s="161" t="s">
        <v>3992</v>
      </c>
      <c r="G1452" s="161" t="s">
        <v>1521</v>
      </c>
      <c r="H1452" s="161" t="s">
        <v>1529</v>
      </c>
      <c r="I1452" s="161" t="s">
        <v>15</v>
      </c>
      <c r="K1452" s="161">
        <v>1</v>
      </c>
      <c r="L1452" s="164" t="s">
        <v>8106</v>
      </c>
      <c r="M1452" s="164" t="s">
        <v>8107</v>
      </c>
    </row>
    <row r="1453" spans="1:18">
      <c r="A1453" s="161">
        <v>7</v>
      </c>
      <c r="B1453" s="161">
        <v>31</v>
      </c>
      <c r="C1453" s="161">
        <v>16</v>
      </c>
      <c r="D1453" s="161" t="s">
        <v>10293</v>
      </c>
      <c r="E1453" s="161" t="s">
        <v>14282</v>
      </c>
      <c r="F1453" s="161" t="s">
        <v>3992</v>
      </c>
      <c r="G1453" s="161" t="s">
        <v>1521</v>
      </c>
      <c r="H1453" s="161" t="s">
        <v>10342</v>
      </c>
      <c r="I1453" s="161" t="s">
        <v>15</v>
      </c>
      <c r="K1453" s="161">
        <v>1</v>
      </c>
      <c r="L1453" s="164" t="s">
        <v>14283</v>
      </c>
      <c r="M1453" s="164" t="s">
        <v>14284</v>
      </c>
    </row>
    <row r="1454" spans="1:18">
      <c r="A1454" s="161">
        <v>7</v>
      </c>
      <c r="B1454" s="161">
        <v>31</v>
      </c>
      <c r="C1454" s="161">
        <v>17</v>
      </c>
      <c r="D1454" s="161" t="s">
        <v>3696</v>
      </c>
      <c r="E1454" s="161" t="s">
        <v>8108</v>
      </c>
      <c r="F1454" s="161" t="s">
        <v>3992</v>
      </c>
      <c r="G1454" s="161" t="s">
        <v>1521</v>
      </c>
      <c r="H1454" s="161" t="s">
        <v>1530</v>
      </c>
      <c r="K1454" s="161">
        <v>1</v>
      </c>
      <c r="L1454" s="164" t="s">
        <v>8109</v>
      </c>
    </row>
    <row r="1455" spans="1:18">
      <c r="A1455" s="161">
        <v>7</v>
      </c>
      <c r="B1455" s="161">
        <v>31</v>
      </c>
      <c r="C1455" s="161">
        <v>18</v>
      </c>
      <c r="D1455" s="161" t="s">
        <v>10293</v>
      </c>
      <c r="E1455" s="161" t="s">
        <v>14280</v>
      </c>
      <c r="F1455" s="161" t="s">
        <v>3992</v>
      </c>
      <c r="G1455" s="161" t="s">
        <v>1521</v>
      </c>
      <c r="H1455" s="161" t="s">
        <v>10339</v>
      </c>
      <c r="K1455" s="161">
        <v>1</v>
      </c>
      <c r="L1455" s="164" t="s">
        <v>14281</v>
      </c>
    </row>
    <row r="1456" spans="1:18">
      <c r="A1456" s="161">
        <v>7</v>
      </c>
      <c r="B1456" s="161">
        <v>31</v>
      </c>
      <c r="C1456" s="161">
        <v>19</v>
      </c>
      <c r="D1456" s="161" t="s">
        <v>3696</v>
      </c>
      <c r="E1456" s="161" t="s">
        <v>8110</v>
      </c>
      <c r="F1456" s="161" t="s">
        <v>3992</v>
      </c>
      <c r="G1456" s="161" t="s">
        <v>1521</v>
      </c>
      <c r="H1456" s="161" t="s">
        <v>1531</v>
      </c>
      <c r="K1456" s="161">
        <v>1</v>
      </c>
      <c r="L1456" s="164" t="s">
        <v>8111</v>
      </c>
    </row>
    <row r="1457" spans="1:18">
      <c r="A1457" s="161">
        <v>7</v>
      </c>
      <c r="B1457" s="161">
        <v>31</v>
      </c>
      <c r="C1457" s="161">
        <v>20</v>
      </c>
      <c r="D1457" s="161" t="s">
        <v>10293</v>
      </c>
      <c r="E1457" s="161" t="s">
        <v>14278</v>
      </c>
      <c r="F1457" s="161" t="s">
        <v>3992</v>
      </c>
      <c r="G1457" s="161" t="s">
        <v>1521</v>
      </c>
      <c r="H1457" s="161" t="s">
        <v>10336</v>
      </c>
      <c r="K1457" s="161">
        <v>1</v>
      </c>
      <c r="L1457" s="164" t="s">
        <v>14279</v>
      </c>
    </row>
    <row r="1458" spans="1:18">
      <c r="A1458" s="161">
        <v>7</v>
      </c>
      <c r="B1458" s="161">
        <v>31</v>
      </c>
      <c r="C1458" s="161">
        <v>21</v>
      </c>
      <c r="D1458" s="161" t="s">
        <v>3696</v>
      </c>
      <c r="E1458" s="161" t="s">
        <v>8112</v>
      </c>
      <c r="F1458" s="161" t="s">
        <v>3992</v>
      </c>
      <c r="G1458" s="161" t="s">
        <v>1521</v>
      </c>
      <c r="H1458" s="161" t="s">
        <v>1532</v>
      </c>
      <c r="K1458" s="161">
        <v>1</v>
      </c>
      <c r="L1458" s="164" t="s">
        <v>8113</v>
      </c>
    </row>
    <row r="1459" spans="1:18">
      <c r="A1459" s="161">
        <v>7</v>
      </c>
      <c r="B1459" s="161">
        <v>31</v>
      </c>
      <c r="C1459" s="161">
        <v>22</v>
      </c>
      <c r="D1459" s="161" t="s">
        <v>10293</v>
      </c>
      <c r="E1459" s="161" t="s">
        <v>14276</v>
      </c>
      <c r="F1459" s="161" t="s">
        <v>3992</v>
      </c>
      <c r="G1459" s="161" t="s">
        <v>1521</v>
      </c>
      <c r="H1459" s="161" t="s">
        <v>10333</v>
      </c>
      <c r="K1459" s="161">
        <v>1</v>
      </c>
      <c r="L1459" s="164" t="s">
        <v>14277</v>
      </c>
    </row>
    <row r="1460" spans="1:18">
      <c r="A1460" s="161">
        <v>7</v>
      </c>
      <c r="B1460" s="161">
        <v>31</v>
      </c>
      <c r="C1460" s="161">
        <v>23</v>
      </c>
      <c r="D1460" s="161" t="s">
        <v>3696</v>
      </c>
      <c r="E1460" s="161" t="s">
        <v>8114</v>
      </c>
      <c r="F1460" s="161" t="s">
        <v>3992</v>
      </c>
      <c r="G1460" s="161" t="s">
        <v>1521</v>
      </c>
      <c r="H1460" s="161" t="s">
        <v>1533</v>
      </c>
      <c r="K1460" s="161">
        <v>1</v>
      </c>
      <c r="L1460" s="164" t="s">
        <v>8115</v>
      </c>
    </row>
    <row r="1461" spans="1:18">
      <c r="A1461" s="161">
        <v>7</v>
      </c>
      <c r="B1461" s="161">
        <v>31</v>
      </c>
      <c r="C1461" s="161">
        <v>24</v>
      </c>
      <c r="D1461" s="161" t="s">
        <v>10293</v>
      </c>
      <c r="E1461" s="161" t="s">
        <v>14274</v>
      </c>
      <c r="F1461" s="161" t="s">
        <v>3992</v>
      </c>
      <c r="G1461" s="161" t="s">
        <v>1521</v>
      </c>
      <c r="H1461" s="161" t="s">
        <v>10330</v>
      </c>
      <c r="K1461" s="161">
        <v>1</v>
      </c>
      <c r="L1461" s="164" t="s">
        <v>14275</v>
      </c>
    </row>
    <row r="1462" spans="1:18">
      <c r="A1462" s="161">
        <v>7</v>
      </c>
      <c r="B1462" s="161">
        <v>31</v>
      </c>
      <c r="C1462" s="161">
        <v>25</v>
      </c>
      <c r="D1462" s="161" t="s">
        <v>3696</v>
      </c>
      <c r="E1462" s="161" t="s">
        <v>8116</v>
      </c>
      <c r="F1462" s="161" t="s">
        <v>3992</v>
      </c>
      <c r="G1462" s="161" t="s">
        <v>1521</v>
      </c>
      <c r="H1462" s="161" t="s">
        <v>1534</v>
      </c>
      <c r="K1462" s="161">
        <v>1</v>
      </c>
      <c r="L1462" s="164" t="s">
        <v>8117</v>
      </c>
    </row>
    <row r="1463" spans="1:18">
      <c r="A1463" s="161">
        <v>7</v>
      </c>
      <c r="B1463" s="161">
        <v>31</v>
      </c>
      <c r="C1463" s="161">
        <v>26</v>
      </c>
      <c r="D1463" s="161" t="s">
        <v>10293</v>
      </c>
      <c r="E1463" s="161" t="s">
        <v>14272</v>
      </c>
      <c r="F1463" s="161" t="s">
        <v>3992</v>
      </c>
      <c r="G1463" s="161" t="s">
        <v>1521</v>
      </c>
      <c r="H1463" s="161" t="s">
        <v>10327</v>
      </c>
      <c r="K1463" s="161">
        <v>1</v>
      </c>
      <c r="L1463" s="164" t="s">
        <v>14273</v>
      </c>
    </row>
    <row r="1464" spans="1:18">
      <c r="A1464" s="161">
        <v>7</v>
      </c>
      <c r="B1464" s="161">
        <v>31</v>
      </c>
      <c r="C1464" s="161">
        <v>27</v>
      </c>
      <c r="D1464" s="161" t="s">
        <v>3696</v>
      </c>
      <c r="E1464" s="161" t="s">
        <v>8118</v>
      </c>
      <c r="F1464" s="161" t="s">
        <v>3992</v>
      </c>
      <c r="G1464" s="161" t="s">
        <v>1521</v>
      </c>
      <c r="H1464" s="162" t="s">
        <v>326</v>
      </c>
      <c r="I1464" s="161" t="s">
        <v>1629</v>
      </c>
      <c r="K1464" s="161">
        <v>1</v>
      </c>
      <c r="L1464" s="161" t="s">
        <v>4493</v>
      </c>
      <c r="M1464" s="161" t="s">
        <v>4494</v>
      </c>
      <c r="N1464" s="161" t="s">
        <v>12</v>
      </c>
      <c r="O1464" s="161" t="s">
        <v>4495</v>
      </c>
      <c r="P1464" s="161" t="s">
        <v>11</v>
      </c>
      <c r="Q1464" s="161" t="s">
        <v>4496</v>
      </c>
      <c r="R1464" s="161" t="s">
        <v>364</v>
      </c>
    </row>
    <row r="1465" spans="1:18">
      <c r="A1465" s="161">
        <v>7</v>
      </c>
      <c r="B1465" s="161">
        <v>31</v>
      </c>
      <c r="C1465" s="161">
        <v>28</v>
      </c>
      <c r="D1465" s="161" t="s">
        <v>10293</v>
      </c>
      <c r="E1465" s="161" t="s">
        <v>14267</v>
      </c>
      <c r="F1465" s="161" t="s">
        <v>3992</v>
      </c>
      <c r="G1465" s="161" t="s">
        <v>1521</v>
      </c>
      <c r="H1465" s="162" t="s">
        <v>10321</v>
      </c>
      <c r="I1465" s="161" t="s">
        <v>1629</v>
      </c>
      <c r="K1465" s="161">
        <v>1</v>
      </c>
      <c r="L1465" s="161" t="s">
        <v>14268</v>
      </c>
      <c r="M1465" s="161" t="s">
        <v>14269</v>
      </c>
      <c r="N1465" s="161" t="s">
        <v>16015</v>
      </c>
      <c r="O1465" s="161" t="s">
        <v>14270</v>
      </c>
      <c r="P1465" s="161" t="s">
        <v>16017</v>
      </c>
      <c r="Q1465" s="161" t="s">
        <v>14271</v>
      </c>
      <c r="R1465" s="161" t="s">
        <v>16018</v>
      </c>
    </row>
    <row r="1466" spans="1:18">
      <c r="A1466" s="161">
        <v>7</v>
      </c>
      <c r="B1466" s="161">
        <v>31</v>
      </c>
      <c r="C1466" s="161">
        <v>29</v>
      </c>
      <c r="D1466" s="161" t="s">
        <v>3696</v>
      </c>
      <c r="E1466" s="161" t="s">
        <v>8119</v>
      </c>
      <c r="F1466" s="161" t="s">
        <v>3992</v>
      </c>
      <c r="G1466" s="161" t="s">
        <v>1521</v>
      </c>
      <c r="H1466" s="161" t="s">
        <v>1524</v>
      </c>
      <c r="I1466" s="161" t="s">
        <v>3991</v>
      </c>
      <c r="K1466" s="161">
        <v>1</v>
      </c>
      <c r="L1466" s="161" t="s">
        <v>4497</v>
      </c>
      <c r="M1466" s="161" t="s">
        <v>4498</v>
      </c>
      <c r="N1466" s="161" t="s">
        <v>388</v>
      </c>
      <c r="O1466" s="161" t="s">
        <v>4499</v>
      </c>
    </row>
    <row r="1467" spans="1:18">
      <c r="A1467" s="161">
        <v>7</v>
      </c>
      <c r="B1467" s="161">
        <v>31</v>
      </c>
      <c r="C1467" s="161">
        <v>30</v>
      </c>
      <c r="D1467" s="161" t="s">
        <v>10293</v>
      </c>
      <c r="E1467" s="161" t="s">
        <v>14263</v>
      </c>
      <c r="F1467" s="161" t="s">
        <v>3992</v>
      </c>
      <c r="G1467" s="161" t="s">
        <v>1521</v>
      </c>
      <c r="H1467" s="161" t="s">
        <v>10316</v>
      </c>
      <c r="I1467" s="161" t="s">
        <v>10314</v>
      </c>
      <c r="K1467" s="161">
        <v>1</v>
      </c>
      <c r="L1467" s="161" t="s">
        <v>14264</v>
      </c>
      <c r="M1467" s="161" t="s">
        <v>14265</v>
      </c>
      <c r="N1467" s="161" t="s">
        <v>16016</v>
      </c>
      <c r="O1467" s="161" t="s">
        <v>14266</v>
      </c>
    </row>
    <row r="1468" spans="1:18">
      <c r="A1468" s="161">
        <v>7</v>
      </c>
      <c r="B1468" s="161">
        <v>31</v>
      </c>
      <c r="C1468" s="161">
        <v>31</v>
      </c>
      <c r="D1468" s="161" t="s">
        <v>3696</v>
      </c>
      <c r="E1468" s="161" t="s">
        <v>8120</v>
      </c>
      <c r="F1468" s="161" t="s">
        <v>3992</v>
      </c>
      <c r="G1468" s="161" t="s">
        <v>1521</v>
      </c>
      <c r="H1468" s="161" t="s">
        <v>323</v>
      </c>
      <c r="K1468" s="161">
        <v>1</v>
      </c>
      <c r="L1468" s="161" t="s">
        <v>6797</v>
      </c>
    </row>
    <row r="1469" spans="1:18">
      <c r="A1469" s="161">
        <v>7</v>
      </c>
      <c r="B1469" s="161">
        <v>31</v>
      </c>
      <c r="C1469" s="161">
        <v>32</v>
      </c>
      <c r="D1469" s="161" t="s">
        <v>10293</v>
      </c>
      <c r="E1469" s="161" t="s">
        <v>14261</v>
      </c>
      <c r="F1469" s="161" t="s">
        <v>3992</v>
      </c>
      <c r="G1469" s="161" t="s">
        <v>1521</v>
      </c>
      <c r="H1469" s="161" t="s">
        <v>10312</v>
      </c>
      <c r="K1469" s="161">
        <v>1</v>
      </c>
      <c r="L1469" s="161" t="s">
        <v>14262</v>
      </c>
    </row>
    <row r="1470" spans="1:18">
      <c r="A1470" s="161">
        <v>7</v>
      </c>
      <c r="B1470" s="161">
        <v>31</v>
      </c>
      <c r="C1470" s="161">
        <v>33</v>
      </c>
      <c r="D1470" s="161" t="s">
        <v>3696</v>
      </c>
      <c r="E1470" s="161" t="s">
        <v>8121</v>
      </c>
      <c r="F1470" s="161" t="s">
        <v>3992</v>
      </c>
      <c r="G1470" s="161" t="s">
        <v>1521</v>
      </c>
      <c r="H1470" s="161" t="s">
        <v>324</v>
      </c>
      <c r="K1470" s="161">
        <v>1</v>
      </c>
      <c r="L1470" s="161" t="s">
        <v>6798</v>
      </c>
    </row>
    <row r="1471" spans="1:18">
      <c r="A1471" s="161">
        <v>7</v>
      </c>
      <c r="B1471" s="161">
        <v>31</v>
      </c>
      <c r="C1471" s="161">
        <v>34</v>
      </c>
      <c r="D1471" s="161" t="s">
        <v>10293</v>
      </c>
      <c r="E1471" s="161" t="s">
        <v>14259</v>
      </c>
      <c r="F1471" s="161" t="s">
        <v>3992</v>
      </c>
      <c r="G1471" s="161" t="s">
        <v>1521</v>
      </c>
      <c r="H1471" s="161" t="s">
        <v>10309</v>
      </c>
      <c r="K1471" s="161">
        <v>1</v>
      </c>
      <c r="L1471" s="161" t="s">
        <v>14260</v>
      </c>
    </row>
    <row r="1472" spans="1:18">
      <c r="A1472" s="161">
        <v>7</v>
      </c>
      <c r="B1472" s="161">
        <v>31</v>
      </c>
      <c r="C1472" s="161">
        <v>35</v>
      </c>
      <c r="D1472" s="161" t="s">
        <v>3696</v>
      </c>
      <c r="E1472" s="161" t="s">
        <v>8122</v>
      </c>
      <c r="F1472" s="161" t="s">
        <v>3992</v>
      </c>
      <c r="G1472" s="161" t="s">
        <v>1521</v>
      </c>
      <c r="H1472" s="161" t="s">
        <v>325</v>
      </c>
      <c r="K1472" s="161">
        <v>1</v>
      </c>
      <c r="L1472" s="161" t="s">
        <v>6799</v>
      </c>
    </row>
    <row r="1473" spans="1:18">
      <c r="A1473" s="161">
        <v>7</v>
      </c>
      <c r="B1473" s="161">
        <v>31</v>
      </c>
      <c r="C1473" s="161">
        <v>36</v>
      </c>
      <c r="D1473" s="161" t="s">
        <v>10293</v>
      </c>
      <c r="E1473" s="161" t="s">
        <v>14257</v>
      </c>
      <c r="F1473" s="161" t="s">
        <v>3992</v>
      </c>
      <c r="G1473" s="161" t="s">
        <v>1521</v>
      </c>
      <c r="H1473" s="161" t="s">
        <v>10306</v>
      </c>
      <c r="K1473" s="161">
        <v>1</v>
      </c>
      <c r="L1473" s="161" t="s">
        <v>14258</v>
      </c>
    </row>
    <row r="1474" spans="1:18">
      <c r="A1474" s="161">
        <v>7</v>
      </c>
      <c r="B1474" s="161">
        <v>31</v>
      </c>
      <c r="C1474" s="161">
        <v>37</v>
      </c>
      <c r="D1474" s="161" t="s">
        <v>3696</v>
      </c>
      <c r="E1474" s="161" t="s">
        <v>8123</v>
      </c>
      <c r="F1474" s="161" t="s">
        <v>3992</v>
      </c>
      <c r="G1474" s="161" t="s">
        <v>1521</v>
      </c>
      <c r="H1474" s="161" t="s">
        <v>1536</v>
      </c>
      <c r="I1474" s="161" t="s">
        <v>1629</v>
      </c>
      <c r="K1474" s="161">
        <v>1</v>
      </c>
      <c r="L1474" s="161" t="s">
        <v>4500</v>
      </c>
      <c r="M1474" s="161" t="s">
        <v>4501</v>
      </c>
      <c r="N1474" s="161" t="s">
        <v>12</v>
      </c>
      <c r="O1474" s="161" t="s">
        <v>4502</v>
      </c>
      <c r="P1474" s="161" t="s">
        <v>11</v>
      </c>
      <c r="Q1474" s="161" t="s">
        <v>4503</v>
      </c>
      <c r="R1474" s="161" t="s">
        <v>364</v>
      </c>
    </row>
    <row r="1475" spans="1:18">
      <c r="A1475" s="161">
        <v>7</v>
      </c>
      <c r="B1475" s="161">
        <v>31</v>
      </c>
      <c r="C1475" s="161">
        <v>38</v>
      </c>
      <c r="D1475" s="161" t="s">
        <v>10293</v>
      </c>
      <c r="E1475" s="161" t="s">
        <v>14252</v>
      </c>
      <c r="F1475" s="161" t="s">
        <v>3992</v>
      </c>
      <c r="G1475" s="161" t="s">
        <v>1521</v>
      </c>
      <c r="H1475" s="161" t="s">
        <v>10300</v>
      </c>
      <c r="I1475" s="161" t="s">
        <v>1629</v>
      </c>
      <c r="K1475" s="161">
        <v>1</v>
      </c>
      <c r="L1475" s="161" t="s">
        <v>14253</v>
      </c>
      <c r="M1475" s="161" t="s">
        <v>14254</v>
      </c>
      <c r="N1475" s="161" t="s">
        <v>16015</v>
      </c>
      <c r="O1475" s="161" t="s">
        <v>14255</v>
      </c>
      <c r="P1475" s="161" t="s">
        <v>16017</v>
      </c>
      <c r="Q1475" s="161" t="s">
        <v>14256</v>
      </c>
      <c r="R1475" s="161" t="s">
        <v>16018</v>
      </c>
    </row>
    <row r="1476" spans="1:18">
      <c r="A1476" s="161">
        <v>7</v>
      </c>
      <c r="B1476" s="161">
        <v>31</v>
      </c>
      <c r="C1476" s="161">
        <v>39</v>
      </c>
      <c r="D1476" s="161" t="s">
        <v>3696</v>
      </c>
      <c r="E1476" s="161" t="s">
        <v>8124</v>
      </c>
      <c r="F1476" s="161" t="s">
        <v>3992</v>
      </c>
      <c r="G1476" s="161" t="s">
        <v>1521</v>
      </c>
      <c r="H1476" s="161" t="s">
        <v>116</v>
      </c>
      <c r="I1476" s="161" t="s">
        <v>1630</v>
      </c>
      <c r="K1476" s="161">
        <v>1</v>
      </c>
      <c r="L1476" s="161" t="s">
        <v>4504</v>
      </c>
    </row>
    <row r="1477" spans="1:18">
      <c r="A1477" s="161">
        <v>7</v>
      </c>
      <c r="B1477" s="161">
        <v>31</v>
      </c>
      <c r="C1477" s="161">
        <v>40</v>
      </c>
      <c r="D1477" s="161" t="s">
        <v>10293</v>
      </c>
      <c r="E1477" s="161" t="s">
        <v>14250</v>
      </c>
      <c r="F1477" s="161" t="s">
        <v>3992</v>
      </c>
      <c r="G1477" s="161" t="s">
        <v>1521</v>
      </c>
      <c r="H1477" s="161" t="s">
        <v>10297</v>
      </c>
      <c r="I1477" s="161" t="s">
        <v>1630</v>
      </c>
      <c r="K1477" s="161">
        <v>1</v>
      </c>
      <c r="L1477" s="161" t="s">
        <v>14251</v>
      </c>
    </row>
    <row r="1478" spans="1:18">
      <c r="A1478" s="161">
        <v>7</v>
      </c>
      <c r="B1478" s="161">
        <v>31</v>
      </c>
      <c r="C1478" s="161">
        <v>41</v>
      </c>
      <c r="D1478" s="161" t="s">
        <v>3696</v>
      </c>
      <c r="E1478" s="161" t="s">
        <v>8125</v>
      </c>
      <c r="F1478" s="161" t="s">
        <v>3992</v>
      </c>
      <c r="G1478" s="161" t="s">
        <v>1521</v>
      </c>
      <c r="H1478" s="161" t="s">
        <v>319</v>
      </c>
      <c r="K1478" s="161">
        <v>1</v>
      </c>
      <c r="L1478" s="161" t="s">
        <v>4505</v>
      </c>
    </row>
    <row r="1479" spans="1:18">
      <c r="A1479" s="161">
        <v>7</v>
      </c>
      <c r="B1479" s="161">
        <v>31</v>
      </c>
      <c r="C1479" s="161">
        <v>42</v>
      </c>
      <c r="D1479" s="161" t="s">
        <v>10293</v>
      </c>
      <c r="E1479" s="161" t="s">
        <v>14248</v>
      </c>
      <c r="F1479" s="161" t="s">
        <v>3992</v>
      </c>
      <c r="G1479" s="161" t="s">
        <v>1521</v>
      </c>
      <c r="H1479" s="161" t="s">
        <v>10167</v>
      </c>
      <c r="K1479" s="161">
        <v>1</v>
      </c>
      <c r="L1479" s="161" t="s">
        <v>14249</v>
      </c>
    </row>
    <row r="1480" spans="1:18">
      <c r="A1480" s="161">
        <v>7</v>
      </c>
      <c r="B1480" s="161">
        <v>32</v>
      </c>
      <c r="C1480" s="161">
        <v>1</v>
      </c>
      <c r="D1480" s="161" t="s">
        <v>3696</v>
      </c>
      <c r="E1480" s="161" t="s">
        <v>8126</v>
      </c>
      <c r="F1480" s="161" t="s">
        <v>3992</v>
      </c>
      <c r="G1480" s="161" t="s">
        <v>1521</v>
      </c>
      <c r="H1480" s="161" t="s">
        <v>1523</v>
      </c>
      <c r="I1480" s="161" t="s">
        <v>1631</v>
      </c>
      <c r="K1480" s="161">
        <v>1</v>
      </c>
      <c r="L1480" s="164" t="s">
        <v>8127</v>
      </c>
    </row>
    <row r="1481" spans="1:18">
      <c r="A1481" s="161">
        <v>7</v>
      </c>
      <c r="B1481" s="161">
        <v>32</v>
      </c>
      <c r="C1481" s="161">
        <v>2</v>
      </c>
      <c r="D1481" s="161" t="s">
        <v>10293</v>
      </c>
      <c r="E1481" s="161" t="s">
        <v>14246</v>
      </c>
      <c r="F1481" s="161" t="s">
        <v>3992</v>
      </c>
      <c r="G1481" s="161" t="s">
        <v>1521</v>
      </c>
      <c r="H1481" s="161" t="s">
        <v>10370</v>
      </c>
      <c r="I1481" s="161" t="s">
        <v>1630</v>
      </c>
      <c r="K1481" s="161">
        <v>1</v>
      </c>
      <c r="L1481" s="164" t="s">
        <v>14247</v>
      </c>
    </row>
    <row r="1482" spans="1:18">
      <c r="A1482" s="161">
        <v>7</v>
      </c>
      <c r="B1482" s="161">
        <v>32</v>
      </c>
      <c r="C1482" s="161">
        <v>3</v>
      </c>
      <c r="D1482" s="161" t="s">
        <v>3696</v>
      </c>
      <c r="E1482" s="161" t="s">
        <v>8128</v>
      </c>
      <c r="F1482" s="161" t="s">
        <v>3992</v>
      </c>
      <c r="G1482" s="161" t="s">
        <v>1521</v>
      </c>
      <c r="H1482" s="162" t="s">
        <v>322</v>
      </c>
      <c r="I1482" s="161" t="s">
        <v>1631</v>
      </c>
      <c r="K1482" s="161">
        <v>1</v>
      </c>
      <c r="L1482" s="161" t="s">
        <v>4683</v>
      </c>
    </row>
    <row r="1483" spans="1:18">
      <c r="A1483" s="161">
        <v>7</v>
      </c>
      <c r="B1483" s="161">
        <v>32</v>
      </c>
      <c r="C1483" s="161">
        <v>4</v>
      </c>
      <c r="D1483" s="161" t="s">
        <v>10293</v>
      </c>
      <c r="E1483" s="161" t="s">
        <v>14244</v>
      </c>
      <c r="F1483" s="161" t="s">
        <v>3992</v>
      </c>
      <c r="G1483" s="161" t="s">
        <v>1521</v>
      </c>
      <c r="H1483" s="162" t="s">
        <v>10367</v>
      </c>
      <c r="I1483" s="161" t="s">
        <v>1630</v>
      </c>
      <c r="K1483" s="161">
        <v>1</v>
      </c>
      <c r="L1483" s="161" t="s">
        <v>14245</v>
      </c>
    </row>
    <row r="1484" spans="1:18">
      <c r="A1484" s="161">
        <v>7</v>
      </c>
      <c r="B1484" s="161">
        <v>32</v>
      </c>
      <c r="C1484" s="161">
        <v>5</v>
      </c>
      <c r="D1484" s="161" t="s">
        <v>3696</v>
      </c>
      <c r="E1484" s="161" t="s">
        <v>8129</v>
      </c>
      <c r="F1484" s="161" t="s">
        <v>3992</v>
      </c>
      <c r="G1484" s="161" t="s">
        <v>1521</v>
      </c>
      <c r="H1484" s="161" t="s">
        <v>1526</v>
      </c>
      <c r="I1484" s="161" t="s">
        <v>1629</v>
      </c>
      <c r="K1484" s="161">
        <v>1</v>
      </c>
      <c r="L1484" s="161" t="s">
        <v>4684</v>
      </c>
      <c r="M1484" s="161" t="s">
        <v>4685</v>
      </c>
      <c r="N1484" s="161" t="s">
        <v>12</v>
      </c>
      <c r="O1484" s="161" t="s">
        <v>4686</v>
      </c>
      <c r="P1484" s="161" t="s">
        <v>11</v>
      </c>
      <c r="Q1484" s="161" t="s">
        <v>4687</v>
      </c>
      <c r="R1484" s="161" t="s">
        <v>364</v>
      </c>
    </row>
    <row r="1485" spans="1:18">
      <c r="A1485" s="161">
        <v>7</v>
      </c>
      <c r="B1485" s="161">
        <v>32</v>
      </c>
      <c r="C1485" s="161">
        <v>6</v>
      </c>
      <c r="D1485" s="161" t="s">
        <v>10293</v>
      </c>
      <c r="E1485" s="161" t="s">
        <v>14239</v>
      </c>
      <c r="F1485" s="161" t="s">
        <v>3992</v>
      </c>
      <c r="G1485" s="161" t="s">
        <v>1521</v>
      </c>
      <c r="H1485" s="161" t="s">
        <v>10361</v>
      </c>
      <c r="I1485" s="161" t="s">
        <v>1629</v>
      </c>
      <c r="K1485" s="161">
        <v>1</v>
      </c>
      <c r="L1485" s="161" t="s">
        <v>14240</v>
      </c>
      <c r="M1485" s="161" t="s">
        <v>14241</v>
      </c>
      <c r="N1485" s="161" t="s">
        <v>16015</v>
      </c>
      <c r="O1485" s="161" t="s">
        <v>14242</v>
      </c>
      <c r="P1485" s="161" t="s">
        <v>16017</v>
      </c>
      <c r="Q1485" s="161" t="s">
        <v>14243</v>
      </c>
      <c r="R1485" s="161" t="s">
        <v>16018</v>
      </c>
    </row>
    <row r="1486" spans="1:18">
      <c r="A1486" s="161">
        <v>7</v>
      </c>
      <c r="B1486" s="161">
        <v>32</v>
      </c>
      <c r="C1486" s="161">
        <v>7</v>
      </c>
      <c r="D1486" s="161" t="s">
        <v>3696</v>
      </c>
      <c r="E1486" s="161" t="s">
        <v>8130</v>
      </c>
      <c r="F1486" s="161" t="s">
        <v>3992</v>
      </c>
      <c r="G1486" s="161" t="s">
        <v>1521</v>
      </c>
      <c r="H1486" s="161" t="s">
        <v>66</v>
      </c>
      <c r="I1486" s="161" t="s">
        <v>1629</v>
      </c>
      <c r="K1486" s="161">
        <v>1</v>
      </c>
      <c r="L1486" s="161" t="s">
        <v>4688</v>
      </c>
      <c r="M1486" s="161" t="s">
        <v>4689</v>
      </c>
      <c r="N1486" s="161" t="s">
        <v>12</v>
      </c>
      <c r="O1486" s="161" t="s">
        <v>4690</v>
      </c>
      <c r="P1486" s="161" t="s">
        <v>11</v>
      </c>
      <c r="Q1486" s="161" t="s">
        <v>4691</v>
      </c>
      <c r="R1486" s="161" t="s">
        <v>364</v>
      </c>
    </row>
    <row r="1487" spans="1:18">
      <c r="A1487" s="161">
        <v>7</v>
      </c>
      <c r="B1487" s="161">
        <v>32</v>
      </c>
      <c r="C1487" s="161">
        <v>8</v>
      </c>
      <c r="D1487" s="161" t="s">
        <v>10293</v>
      </c>
      <c r="E1487" s="161" t="s">
        <v>14234</v>
      </c>
      <c r="F1487" s="161" t="s">
        <v>3992</v>
      </c>
      <c r="G1487" s="161" t="s">
        <v>1521</v>
      </c>
      <c r="H1487" s="161" t="s">
        <v>10355</v>
      </c>
      <c r="I1487" s="161" t="s">
        <v>1629</v>
      </c>
      <c r="K1487" s="161">
        <v>1</v>
      </c>
      <c r="L1487" s="161" t="s">
        <v>14235</v>
      </c>
      <c r="M1487" s="161" t="s">
        <v>14236</v>
      </c>
      <c r="N1487" s="161" t="s">
        <v>16015</v>
      </c>
      <c r="O1487" s="161" t="s">
        <v>14237</v>
      </c>
      <c r="P1487" s="161" t="s">
        <v>16017</v>
      </c>
      <c r="Q1487" s="161" t="s">
        <v>14238</v>
      </c>
      <c r="R1487" s="161" t="s">
        <v>16018</v>
      </c>
    </row>
    <row r="1488" spans="1:18">
      <c r="A1488" s="161">
        <v>7</v>
      </c>
      <c r="B1488" s="161">
        <v>32</v>
      </c>
      <c r="C1488" s="161">
        <v>9</v>
      </c>
      <c r="D1488" s="161" t="s">
        <v>3696</v>
      </c>
      <c r="E1488" s="161" t="s">
        <v>8131</v>
      </c>
      <c r="F1488" s="161" t="s">
        <v>3992</v>
      </c>
      <c r="G1488" s="161" t="s">
        <v>1521</v>
      </c>
      <c r="H1488" s="161" t="s">
        <v>336</v>
      </c>
      <c r="K1488" s="161">
        <v>1</v>
      </c>
      <c r="L1488" s="161" t="s">
        <v>4692</v>
      </c>
    </row>
    <row r="1489" spans="1:13">
      <c r="A1489" s="161">
        <v>7</v>
      </c>
      <c r="B1489" s="161">
        <v>32</v>
      </c>
      <c r="C1489" s="161">
        <v>10</v>
      </c>
      <c r="D1489" s="161" t="s">
        <v>10293</v>
      </c>
      <c r="E1489" s="161" t="s">
        <v>14232</v>
      </c>
      <c r="F1489" s="161" t="s">
        <v>3992</v>
      </c>
      <c r="G1489" s="161" t="s">
        <v>1521</v>
      </c>
      <c r="H1489" s="161" t="s">
        <v>10191</v>
      </c>
      <c r="K1489" s="161">
        <v>1</v>
      </c>
      <c r="L1489" s="161" t="s">
        <v>14233</v>
      </c>
    </row>
    <row r="1490" spans="1:13">
      <c r="A1490" s="161">
        <v>7</v>
      </c>
      <c r="B1490" s="161">
        <v>32</v>
      </c>
      <c r="C1490" s="161">
        <v>11</v>
      </c>
      <c r="D1490" s="161" t="s">
        <v>3696</v>
      </c>
      <c r="E1490" s="161" t="s">
        <v>8132</v>
      </c>
      <c r="F1490" s="161" t="s">
        <v>3992</v>
      </c>
      <c r="G1490" s="161" t="s">
        <v>1521</v>
      </c>
      <c r="H1490" s="161" t="s">
        <v>337</v>
      </c>
      <c r="I1490" s="161" t="s">
        <v>1628</v>
      </c>
      <c r="K1490" s="161">
        <v>1</v>
      </c>
      <c r="L1490" s="161" t="s">
        <v>4693</v>
      </c>
    </row>
    <row r="1491" spans="1:13">
      <c r="A1491" s="161">
        <v>7</v>
      </c>
      <c r="B1491" s="161">
        <v>32</v>
      </c>
      <c r="C1491" s="161">
        <v>12</v>
      </c>
      <c r="D1491" s="161" t="s">
        <v>10293</v>
      </c>
      <c r="E1491" s="161" t="s">
        <v>14230</v>
      </c>
      <c r="F1491" s="161" t="s">
        <v>3992</v>
      </c>
      <c r="G1491" s="161" t="s">
        <v>1521</v>
      </c>
      <c r="H1491" s="161" t="s">
        <v>10350</v>
      </c>
      <c r="I1491" s="161" t="s">
        <v>10137</v>
      </c>
      <c r="K1491" s="161">
        <v>1</v>
      </c>
      <c r="L1491" s="161" t="s">
        <v>14231</v>
      </c>
    </row>
    <row r="1492" spans="1:13">
      <c r="A1492" s="161">
        <v>7</v>
      </c>
      <c r="B1492" s="161">
        <v>32</v>
      </c>
      <c r="C1492" s="161">
        <v>13</v>
      </c>
      <c r="D1492" s="161" t="s">
        <v>3696</v>
      </c>
      <c r="E1492" s="161" t="s">
        <v>8133</v>
      </c>
      <c r="F1492" s="161" t="s">
        <v>3992</v>
      </c>
      <c r="G1492" s="161" t="s">
        <v>1521</v>
      </c>
      <c r="H1492" s="161" t="s">
        <v>1535</v>
      </c>
      <c r="I1492" s="161" t="s">
        <v>61</v>
      </c>
      <c r="K1492" s="161">
        <v>1</v>
      </c>
      <c r="L1492" s="161" t="s">
        <v>4694</v>
      </c>
    </row>
    <row r="1493" spans="1:13">
      <c r="A1493" s="161">
        <v>7</v>
      </c>
      <c r="B1493" s="161">
        <v>32</v>
      </c>
      <c r="C1493" s="161">
        <v>14</v>
      </c>
      <c r="D1493" s="161" t="s">
        <v>10293</v>
      </c>
      <c r="E1493" s="161" t="s">
        <v>14228</v>
      </c>
      <c r="F1493" s="161" t="s">
        <v>3992</v>
      </c>
      <c r="G1493" s="161" t="s">
        <v>1521</v>
      </c>
      <c r="H1493" s="161" t="s">
        <v>10347</v>
      </c>
      <c r="I1493" s="161" t="s">
        <v>10345</v>
      </c>
      <c r="K1493" s="161">
        <v>1</v>
      </c>
      <c r="L1493" s="161" t="s">
        <v>14229</v>
      </c>
    </row>
    <row r="1494" spans="1:13">
      <c r="A1494" s="161">
        <v>7</v>
      </c>
      <c r="B1494" s="161">
        <v>32</v>
      </c>
      <c r="C1494" s="161">
        <v>15</v>
      </c>
      <c r="D1494" s="161" t="s">
        <v>3696</v>
      </c>
      <c r="E1494" s="161" t="s">
        <v>8134</v>
      </c>
      <c r="F1494" s="161" t="s">
        <v>3992</v>
      </c>
      <c r="G1494" s="161" t="s">
        <v>1521</v>
      </c>
      <c r="H1494" s="161" t="s">
        <v>1529</v>
      </c>
      <c r="I1494" s="161" t="s">
        <v>15</v>
      </c>
      <c r="K1494" s="161">
        <v>1</v>
      </c>
      <c r="L1494" s="164" t="s">
        <v>8135</v>
      </c>
      <c r="M1494" s="164" t="s">
        <v>8136</v>
      </c>
    </row>
    <row r="1495" spans="1:13">
      <c r="A1495" s="161">
        <v>7</v>
      </c>
      <c r="B1495" s="161">
        <v>32</v>
      </c>
      <c r="C1495" s="161">
        <v>16</v>
      </c>
      <c r="D1495" s="161" t="s">
        <v>10293</v>
      </c>
      <c r="E1495" s="161" t="s">
        <v>14225</v>
      </c>
      <c r="F1495" s="161" t="s">
        <v>3992</v>
      </c>
      <c r="G1495" s="161" t="s">
        <v>1521</v>
      </c>
      <c r="H1495" s="161" t="s">
        <v>10342</v>
      </c>
      <c r="I1495" s="161" t="s">
        <v>15</v>
      </c>
      <c r="K1495" s="161">
        <v>1</v>
      </c>
      <c r="L1495" s="164" t="s">
        <v>14226</v>
      </c>
      <c r="M1495" s="164" t="s">
        <v>14227</v>
      </c>
    </row>
    <row r="1496" spans="1:13">
      <c r="A1496" s="161">
        <v>7</v>
      </c>
      <c r="B1496" s="161">
        <v>32</v>
      </c>
      <c r="C1496" s="161">
        <v>17</v>
      </c>
      <c r="D1496" s="161" t="s">
        <v>3696</v>
      </c>
      <c r="E1496" s="161" t="s">
        <v>8137</v>
      </c>
      <c r="F1496" s="161" t="s">
        <v>3992</v>
      </c>
      <c r="G1496" s="161" t="s">
        <v>1521</v>
      </c>
      <c r="H1496" s="161" t="s">
        <v>1530</v>
      </c>
      <c r="K1496" s="161">
        <v>1</v>
      </c>
      <c r="L1496" s="164" t="s">
        <v>8138</v>
      </c>
    </row>
    <row r="1497" spans="1:13">
      <c r="A1497" s="161">
        <v>7</v>
      </c>
      <c r="B1497" s="161">
        <v>32</v>
      </c>
      <c r="C1497" s="161">
        <v>18</v>
      </c>
      <c r="D1497" s="161" t="s">
        <v>10293</v>
      </c>
      <c r="E1497" s="161" t="s">
        <v>14223</v>
      </c>
      <c r="F1497" s="161" t="s">
        <v>3992</v>
      </c>
      <c r="G1497" s="161" t="s">
        <v>1521</v>
      </c>
      <c r="H1497" s="161" t="s">
        <v>10339</v>
      </c>
      <c r="K1497" s="161">
        <v>1</v>
      </c>
      <c r="L1497" s="164" t="s">
        <v>14224</v>
      </c>
    </row>
    <row r="1498" spans="1:13">
      <c r="A1498" s="161">
        <v>7</v>
      </c>
      <c r="B1498" s="161">
        <v>32</v>
      </c>
      <c r="C1498" s="161">
        <v>19</v>
      </c>
      <c r="D1498" s="161" t="s">
        <v>3696</v>
      </c>
      <c r="E1498" s="161" t="s">
        <v>8139</v>
      </c>
      <c r="F1498" s="161" t="s">
        <v>3992</v>
      </c>
      <c r="G1498" s="161" t="s">
        <v>1521</v>
      </c>
      <c r="H1498" s="161" t="s">
        <v>1531</v>
      </c>
      <c r="K1498" s="161">
        <v>1</v>
      </c>
      <c r="L1498" s="164" t="s">
        <v>8140</v>
      </c>
    </row>
    <row r="1499" spans="1:13">
      <c r="A1499" s="161">
        <v>7</v>
      </c>
      <c r="B1499" s="161">
        <v>32</v>
      </c>
      <c r="C1499" s="161">
        <v>20</v>
      </c>
      <c r="D1499" s="161" t="s">
        <v>10293</v>
      </c>
      <c r="E1499" s="161" t="s">
        <v>14221</v>
      </c>
      <c r="F1499" s="161" t="s">
        <v>3992</v>
      </c>
      <c r="G1499" s="161" t="s">
        <v>1521</v>
      </c>
      <c r="H1499" s="161" t="s">
        <v>10336</v>
      </c>
      <c r="K1499" s="161">
        <v>1</v>
      </c>
      <c r="L1499" s="164" t="s">
        <v>14222</v>
      </c>
    </row>
    <row r="1500" spans="1:13">
      <c r="A1500" s="161">
        <v>7</v>
      </c>
      <c r="B1500" s="161">
        <v>32</v>
      </c>
      <c r="C1500" s="161">
        <v>21</v>
      </c>
      <c r="D1500" s="161" t="s">
        <v>3696</v>
      </c>
      <c r="E1500" s="161" t="s">
        <v>8141</v>
      </c>
      <c r="F1500" s="161" t="s">
        <v>3992</v>
      </c>
      <c r="G1500" s="161" t="s">
        <v>1521</v>
      </c>
      <c r="H1500" s="161" t="s">
        <v>1532</v>
      </c>
      <c r="K1500" s="161">
        <v>1</v>
      </c>
      <c r="L1500" s="164" t="s">
        <v>8142</v>
      </c>
    </row>
    <row r="1501" spans="1:13">
      <c r="A1501" s="161">
        <v>7</v>
      </c>
      <c r="B1501" s="161">
        <v>32</v>
      </c>
      <c r="C1501" s="161">
        <v>22</v>
      </c>
      <c r="D1501" s="161" t="s">
        <v>10293</v>
      </c>
      <c r="E1501" s="161" t="s">
        <v>14219</v>
      </c>
      <c r="F1501" s="161" t="s">
        <v>3992</v>
      </c>
      <c r="G1501" s="161" t="s">
        <v>1521</v>
      </c>
      <c r="H1501" s="161" t="s">
        <v>10333</v>
      </c>
      <c r="K1501" s="161">
        <v>1</v>
      </c>
      <c r="L1501" s="164" t="s">
        <v>14220</v>
      </c>
    </row>
    <row r="1502" spans="1:13">
      <c r="A1502" s="161">
        <v>7</v>
      </c>
      <c r="B1502" s="161">
        <v>32</v>
      </c>
      <c r="C1502" s="161">
        <v>23</v>
      </c>
      <c r="D1502" s="161" t="s">
        <v>3696</v>
      </c>
      <c r="E1502" s="161" t="s">
        <v>8143</v>
      </c>
      <c r="F1502" s="161" t="s">
        <v>3992</v>
      </c>
      <c r="G1502" s="161" t="s">
        <v>1521</v>
      </c>
      <c r="H1502" s="161" t="s">
        <v>1533</v>
      </c>
      <c r="K1502" s="161">
        <v>1</v>
      </c>
      <c r="L1502" s="164" t="s">
        <v>8144</v>
      </c>
    </row>
    <row r="1503" spans="1:13">
      <c r="A1503" s="161">
        <v>7</v>
      </c>
      <c r="B1503" s="161">
        <v>32</v>
      </c>
      <c r="C1503" s="161">
        <v>24</v>
      </c>
      <c r="D1503" s="161" t="s">
        <v>10293</v>
      </c>
      <c r="E1503" s="161" t="s">
        <v>14217</v>
      </c>
      <c r="F1503" s="161" t="s">
        <v>3992</v>
      </c>
      <c r="G1503" s="161" t="s">
        <v>1521</v>
      </c>
      <c r="H1503" s="161" t="s">
        <v>10330</v>
      </c>
      <c r="K1503" s="161">
        <v>1</v>
      </c>
      <c r="L1503" s="164" t="s">
        <v>14218</v>
      </c>
    </row>
    <row r="1504" spans="1:13">
      <c r="A1504" s="161">
        <v>7</v>
      </c>
      <c r="B1504" s="161">
        <v>32</v>
      </c>
      <c r="C1504" s="161">
        <v>25</v>
      </c>
      <c r="D1504" s="161" t="s">
        <v>3696</v>
      </c>
      <c r="E1504" s="161" t="s">
        <v>8145</v>
      </c>
      <c r="F1504" s="161" t="s">
        <v>3992</v>
      </c>
      <c r="G1504" s="161" t="s">
        <v>1521</v>
      </c>
      <c r="H1504" s="161" t="s">
        <v>1534</v>
      </c>
      <c r="K1504" s="161">
        <v>1</v>
      </c>
      <c r="L1504" s="164" t="s">
        <v>8146</v>
      </c>
    </row>
    <row r="1505" spans="1:18">
      <c r="A1505" s="161">
        <v>7</v>
      </c>
      <c r="B1505" s="161">
        <v>32</v>
      </c>
      <c r="C1505" s="161">
        <v>26</v>
      </c>
      <c r="D1505" s="161" t="s">
        <v>10293</v>
      </c>
      <c r="E1505" s="161" t="s">
        <v>14215</v>
      </c>
      <c r="F1505" s="161" t="s">
        <v>3992</v>
      </c>
      <c r="G1505" s="161" t="s">
        <v>1521</v>
      </c>
      <c r="H1505" s="161" t="s">
        <v>10327</v>
      </c>
      <c r="K1505" s="161">
        <v>1</v>
      </c>
      <c r="L1505" s="164" t="s">
        <v>14216</v>
      </c>
    </row>
    <row r="1506" spans="1:18">
      <c r="A1506" s="161">
        <v>7</v>
      </c>
      <c r="B1506" s="161">
        <v>32</v>
      </c>
      <c r="C1506" s="161">
        <v>27</v>
      </c>
      <c r="D1506" s="161" t="s">
        <v>3696</v>
      </c>
      <c r="E1506" s="161" t="s">
        <v>8147</v>
      </c>
      <c r="F1506" s="161" t="s">
        <v>3992</v>
      </c>
      <c r="G1506" s="161" t="s">
        <v>1521</v>
      </c>
      <c r="H1506" s="162" t="s">
        <v>326</v>
      </c>
      <c r="I1506" s="161" t="s">
        <v>1629</v>
      </c>
      <c r="K1506" s="161">
        <v>1</v>
      </c>
      <c r="L1506" s="161" t="s">
        <v>4695</v>
      </c>
      <c r="M1506" s="161" t="s">
        <v>4696</v>
      </c>
      <c r="N1506" s="161" t="s">
        <v>12</v>
      </c>
      <c r="O1506" s="161" t="s">
        <v>4697</v>
      </c>
      <c r="P1506" s="161" t="s">
        <v>11</v>
      </c>
      <c r="Q1506" s="161" t="s">
        <v>4698</v>
      </c>
      <c r="R1506" s="161" t="s">
        <v>364</v>
      </c>
    </row>
    <row r="1507" spans="1:18">
      <c r="A1507" s="161">
        <v>7</v>
      </c>
      <c r="B1507" s="161">
        <v>32</v>
      </c>
      <c r="C1507" s="161">
        <v>28</v>
      </c>
      <c r="D1507" s="161" t="s">
        <v>10293</v>
      </c>
      <c r="E1507" s="161" t="s">
        <v>14210</v>
      </c>
      <c r="F1507" s="161" t="s">
        <v>3992</v>
      </c>
      <c r="G1507" s="161" t="s">
        <v>1521</v>
      </c>
      <c r="H1507" s="162" t="s">
        <v>10321</v>
      </c>
      <c r="I1507" s="161" t="s">
        <v>1629</v>
      </c>
      <c r="K1507" s="161">
        <v>1</v>
      </c>
      <c r="L1507" s="161" t="s">
        <v>14211</v>
      </c>
      <c r="M1507" s="161" t="s">
        <v>14212</v>
      </c>
      <c r="N1507" s="161" t="s">
        <v>16015</v>
      </c>
      <c r="O1507" s="161" t="s">
        <v>14213</v>
      </c>
      <c r="P1507" s="161" t="s">
        <v>16017</v>
      </c>
      <c r="Q1507" s="161" t="s">
        <v>14214</v>
      </c>
      <c r="R1507" s="161" t="s">
        <v>16018</v>
      </c>
    </row>
    <row r="1508" spans="1:18">
      <c r="A1508" s="161">
        <v>7</v>
      </c>
      <c r="B1508" s="161">
        <v>32</v>
      </c>
      <c r="C1508" s="161">
        <v>29</v>
      </c>
      <c r="D1508" s="161" t="s">
        <v>3696</v>
      </c>
      <c r="E1508" s="161" t="s">
        <v>8148</v>
      </c>
      <c r="F1508" s="161" t="s">
        <v>3992</v>
      </c>
      <c r="G1508" s="161" t="s">
        <v>1521</v>
      </c>
      <c r="H1508" s="161" t="s">
        <v>1524</v>
      </c>
      <c r="I1508" s="161" t="s">
        <v>3991</v>
      </c>
      <c r="K1508" s="161">
        <v>1</v>
      </c>
      <c r="L1508" s="161" t="s">
        <v>4699</v>
      </c>
      <c r="M1508" s="161" t="s">
        <v>4700</v>
      </c>
      <c r="N1508" s="161" t="s">
        <v>388</v>
      </c>
      <c r="O1508" s="161" t="s">
        <v>4701</v>
      </c>
    </row>
    <row r="1509" spans="1:18">
      <c r="A1509" s="161">
        <v>7</v>
      </c>
      <c r="B1509" s="161">
        <v>32</v>
      </c>
      <c r="C1509" s="161">
        <v>30</v>
      </c>
      <c r="D1509" s="161" t="s">
        <v>10293</v>
      </c>
      <c r="E1509" s="161" t="s">
        <v>14206</v>
      </c>
      <c r="F1509" s="161" t="s">
        <v>3992</v>
      </c>
      <c r="G1509" s="161" t="s">
        <v>1521</v>
      </c>
      <c r="H1509" s="161" t="s">
        <v>10316</v>
      </c>
      <c r="I1509" s="161" t="s">
        <v>10314</v>
      </c>
      <c r="K1509" s="161">
        <v>1</v>
      </c>
      <c r="L1509" s="161" t="s">
        <v>14207</v>
      </c>
      <c r="M1509" s="161" t="s">
        <v>14208</v>
      </c>
      <c r="N1509" s="161" t="s">
        <v>16016</v>
      </c>
      <c r="O1509" s="161" t="s">
        <v>14209</v>
      </c>
    </row>
    <row r="1510" spans="1:18">
      <c r="A1510" s="161">
        <v>7</v>
      </c>
      <c r="B1510" s="161">
        <v>32</v>
      </c>
      <c r="C1510" s="161">
        <v>31</v>
      </c>
      <c r="D1510" s="161" t="s">
        <v>3696</v>
      </c>
      <c r="E1510" s="161" t="s">
        <v>8149</v>
      </c>
      <c r="F1510" s="161" t="s">
        <v>3992</v>
      </c>
      <c r="G1510" s="161" t="s">
        <v>1521</v>
      </c>
      <c r="H1510" s="161" t="s">
        <v>323</v>
      </c>
      <c r="K1510" s="161">
        <v>1</v>
      </c>
      <c r="L1510" s="161" t="s">
        <v>6800</v>
      </c>
    </row>
    <row r="1511" spans="1:18">
      <c r="A1511" s="161">
        <v>7</v>
      </c>
      <c r="B1511" s="161">
        <v>32</v>
      </c>
      <c r="C1511" s="161">
        <v>32</v>
      </c>
      <c r="D1511" s="161" t="s">
        <v>10293</v>
      </c>
      <c r="E1511" s="161" t="s">
        <v>14204</v>
      </c>
      <c r="F1511" s="161" t="s">
        <v>3992</v>
      </c>
      <c r="G1511" s="161" t="s">
        <v>1521</v>
      </c>
      <c r="H1511" s="161" t="s">
        <v>10312</v>
      </c>
      <c r="K1511" s="161">
        <v>1</v>
      </c>
      <c r="L1511" s="161" t="s">
        <v>14205</v>
      </c>
    </row>
    <row r="1512" spans="1:18">
      <c r="A1512" s="161">
        <v>7</v>
      </c>
      <c r="B1512" s="161">
        <v>32</v>
      </c>
      <c r="C1512" s="161">
        <v>33</v>
      </c>
      <c r="D1512" s="161" t="s">
        <v>3696</v>
      </c>
      <c r="E1512" s="161" t="s">
        <v>8150</v>
      </c>
      <c r="F1512" s="161" t="s">
        <v>3992</v>
      </c>
      <c r="G1512" s="161" t="s">
        <v>1521</v>
      </c>
      <c r="H1512" s="161" t="s">
        <v>324</v>
      </c>
      <c r="K1512" s="161">
        <v>1</v>
      </c>
      <c r="L1512" s="161" t="s">
        <v>6801</v>
      </c>
    </row>
    <row r="1513" spans="1:18">
      <c r="A1513" s="161">
        <v>7</v>
      </c>
      <c r="B1513" s="161">
        <v>32</v>
      </c>
      <c r="C1513" s="161">
        <v>34</v>
      </c>
      <c r="D1513" s="161" t="s">
        <v>10293</v>
      </c>
      <c r="E1513" s="161" t="s">
        <v>14202</v>
      </c>
      <c r="F1513" s="161" t="s">
        <v>3992</v>
      </c>
      <c r="G1513" s="161" t="s">
        <v>1521</v>
      </c>
      <c r="H1513" s="161" t="s">
        <v>10309</v>
      </c>
      <c r="K1513" s="161">
        <v>1</v>
      </c>
      <c r="L1513" s="161" t="s">
        <v>14203</v>
      </c>
    </row>
    <row r="1514" spans="1:18">
      <c r="A1514" s="161">
        <v>7</v>
      </c>
      <c r="B1514" s="161">
        <v>32</v>
      </c>
      <c r="C1514" s="161">
        <v>35</v>
      </c>
      <c r="D1514" s="161" t="s">
        <v>3696</v>
      </c>
      <c r="E1514" s="161" t="s">
        <v>8151</v>
      </c>
      <c r="F1514" s="161" t="s">
        <v>3992</v>
      </c>
      <c r="G1514" s="161" t="s">
        <v>1521</v>
      </c>
      <c r="H1514" s="161" t="s">
        <v>325</v>
      </c>
      <c r="K1514" s="161">
        <v>1</v>
      </c>
      <c r="L1514" s="161" t="s">
        <v>6802</v>
      </c>
    </row>
    <row r="1515" spans="1:18">
      <c r="A1515" s="161">
        <v>7</v>
      </c>
      <c r="B1515" s="161">
        <v>32</v>
      </c>
      <c r="C1515" s="161">
        <v>36</v>
      </c>
      <c r="D1515" s="161" t="s">
        <v>10293</v>
      </c>
      <c r="E1515" s="161" t="s">
        <v>14200</v>
      </c>
      <c r="F1515" s="161" t="s">
        <v>3992</v>
      </c>
      <c r="G1515" s="161" t="s">
        <v>1521</v>
      </c>
      <c r="H1515" s="161" t="s">
        <v>10306</v>
      </c>
      <c r="K1515" s="161">
        <v>1</v>
      </c>
      <c r="L1515" s="161" t="s">
        <v>14201</v>
      </c>
    </row>
    <row r="1516" spans="1:18">
      <c r="A1516" s="161">
        <v>7</v>
      </c>
      <c r="B1516" s="161">
        <v>32</v>
      </c>
      <c r="C1516" s="161">
        <v>37</v>
      </c>
      <c r="D1516" s="161" t="s">
        <v>3696</v>
      </c>
      <c r="E1516" s="161" t="s">
        <v>8152</v>
      </c>
      <c r="F1516" s="161" t="s">
        <v>3992</v>
      </c>
      <c r="G1516" s="161" t="s">
        <v>1521</v>
      </c>
      <c r="H1516" s="161" t="s">
        <v>1536</v>
      </c>
      <c r="I1516" s="161" t="s">
        <v>1629</v>
      </c>
      <c r="K1516" s="161">
        <v>1</v>
      </c>
      <c r="L1516" s="161" t="s">
        <v>4702</v>
      </c>
      <c r="M1516" s="161" t="s">
        <v>4703</v>
      </c>
      <c r="N1516" s="161" t="s">
        <v>12</v>
      </c>
      <c r="O1516" s="161" t="s">
        <v>4704</v>
      </c>
      <c r="P1516" s="161" t="s">
        <v>11</v>
      </c>
      <c r="Q1516" s="161" t="s">
        <v>4705</v>
      </c>
      <c r="R1516" s="161" t="s">
        <v>364</v>
      </c>
    </row>
    <row r="1517" spans="1:18">
      <c r="A1517" s="161">
        <v>7</v>
      </c>
      <c r="B1517" s="161">
        <v>32</v>
      </c>
      <c r="C1517" s="161">
        <v>38</v>
      </c>
      <c r="D1517" s="161" t="s">
        <v>10293</v>
      </c>
      <c r="E1517" s="161" t="s">
        <v>14195</v>
      </c>
      <c r="F1517" s="161" t="s">
        <v>3992</v>
      </c>
      <c r="G1517" s="161" t="s">
        <v>1521</v>
      </c>
      <c r="H1517" s="161" t="s">
        <v>10300</v>
      </c>
      <c r="I1517" s="161" t="s">
        <v>1629</v>
      </c>
      <c r="K1517" s="161">
        <v>1</v>
      </c>
      <c r="L1517" s="161" t="s">
        <v>14196</v>
      </c>
      <c r="M1517" s="161" t="s">
        <v>14197</v>
      </c>
      <c r="N1517" s="161" t="s">
        <v>16015</v>
      </c>
      <c r="O1517" s="161" t="s">
        <v>14198</v>
      </c>
      <c r="P1517" s="161" t="s">
        <v>16017</v>
      </c>
      <c r="Q1517" s="161" t="s">
        <v>14199</v>
      </c>
      <c r="R1517" s="161" t="s">
        <v>16018</v>
      </c>
    </row>
    <row r="1518" spans="1:18">
      <c r="A1518" s="161">
        <v>7</v>
      </c>
      <c r="B1518" s="161">
        <v>32</v>
      </c>
      <c r="C1518" s="161">
        <v>39</v>
      </c>
      <c r="D1518" s="161" t="s">
        <v>3696</v>
      </c>
      <c r="E1518" s="161" t="s">
        <v>8153</v>
      </c>
      <c r="F1518" s="161" t="s">
        <v>3992</v>
      </c>
      <c r="G1518" s="161" t="s">
        <v>1521</v>
      </c>
      <c r="H1518" s="161" t="s">
        <v>116</v>
      </c>
      <c r="I1518" s="161" t="s">
        <v>1630</v>
      </c>
      <c r="K1518" s="161">
        <v>1</v>
      </c>
      <c r="L1518" s="161" t="s">
        <v>4706</v>
      </c>
    </row>
    <row r="1519" spans="1:18">
      <c r="A1519" s="161">
        <v>7</v>
      </c>
      <c r="B1519" s="161">
        <v>32</v>
      </c>
      <c r="C1519" s="161">
        <v>40</v>
      </c>
      <c r="D1519" s="161" t="s">
        <v>10293</v>
      </c>
      <c r="E1519" s="161" t="s">
        <v>14193</v>
      </c>
      <c r="F1519" s="161" t="s">
        <v>3992</v>
      </c>
      <c r="G1519" s="161" t="s">
        <v>1521</v>
      </c>
      <c r="H1519" s="161" t="s">
        <v>10297</v>
      </c>
      <c r="I1519" s="161" t="s">
        <v>1630</v>
      </c>
      <c r="K1519" s="161">
        <v>1</v>
      </c>
      <c r="L1519" s="161" t="s">
        <v>14194</v>
      </c>
    </row>
    <row r="1520" spans="1:18">
      <c r="A1520" s="161">
        <v>7</v>
      </c>
      <c r="B1520" s="161">
        <v>32</v>
      </c>
      <c r="C1520" s="161">
        <v>41</v>
      </c>
      <c r="D1520" s="161" t="s">
        <v>3696</v>
      </c>
      <c r="E1520" s="161" t="s">
        <v>8154</v>
      </c>
      <c r="F1520" s="161" t="s">
        <v>3992</v>
      </c>
      <c r="G1520" s="161" t="s">
        <v>1521</v>
      </c>
      <c r="H1520" s="161" t="s">
        <v>319</v>
      </c>
      <c r="K1520" s="161">
        <v>1</v>
      </c>
      <c r="L1520" s="161" t="s">
        <v>4707</v>
      </c>
    </row>
    <row r="1521" spans="1:18">
      <c r="A1521" s="161">
        <v>7</v>
      </c>
      <c r="B1521" s="161">
        <v>32</v>
      </c>
      <c r="C1521" s="161">
        <v>42</v>
      </c>
      <c r="D1521" s="161" t="s">
        <v>10293</v>
      </c>
      <c r="E1521" s="161" t="s">
        <v>14191</v>
      </c>
      <c r="F1521" s="161" t="s">
        <v>3992</v>
      </c>
      <c r="G1521" s="161" t="s">
        <v>1521</v>
      </c>
      <c r="H1521" s="161" t="s">
        <v>10167</v>
      </c>
      <c r="K1521" s="161">
        <v>1</v>
      </c>
      <c r="L1521" s="161" t="s">
        <v>14192</v>
      </c>
    </row>
    <row r="1522" spans="1:18">
      <c r="A1522" s="161">
        <v>7</v>
      </c>
      <c r="B1522" s="161">
        <v>33</v>
      </c>
      <c r="C1522" s="161">
        <v>1</v>
      </c>
      <c r="D1522" s="161" t="s">
        <v>3696</v>
      </c>
      <c r="E1522" s="161" t="s">
        <v>8155</v>
      </c>
      <c r="F1522" s="161" t="s">
        <v>3992</v>
      </c>
      <c r="G1522" s="161" t="s">
        <v>1521</v>
      </c>
      <c r="H1522" s="161" t="s">
        <v>1523</v>
      </c>
      <c r="I1522" s="161" t="s">
        <v>1631</v>
      </c>
      <c r="K1522" s="161">
        <v>1</v>
      </c>
      <c r="L1522" s="164" t="s">
        <v>8156</v>
      </c>
    </row>
    <row r="1523" spans="1:18">
      <c r="A1523" s="161">
        <v>7</v>
      </c>
      <c r="B1523" s="161">
        <v>33</v>
      </c>
      <c r="C1523" s="161">
        <v>2</v>
      </c>
      <c r="D1523" s="161" t="s">
        <v>10293</v>
      </c>
      <c r="E1523" s="161" t="s">
        <v>14189</v>
      </c>
      <c r="F1523" s="161" t="s">
        <v>3992</v>
      </c>
      <c r="G1523" s="161" t="s">
        <v>1521</v>
      </c>
      <c r="H1523" s="161" t="s">
        <v>10370</v>
      </c>
      <c r="I1523" s="161" t="s">
        <v>1630</v>
      </c>
      <c r="K1523" s="161">
        <v>1</v>
      </c>
      <c r="L1523" s="164" t="s">
        <v>14190</v>
      </c>
    </row>
    <row r="1524" spans="1:18">
      <c r="A1524" s="161">
        <v>7</v>
      </c>
      <c r="B1524" s="161">
        <v>33</v>
      </c>
      <c r="C1524" s="161">
        <v>3</v>
      </c>
      <c r="D1524" s="161" t="s">
        <v>3696</v>
      </c>
      <c r="E1524" s="161" t="s">
        <v>8157</v>
      </c>
      <c r="F1524" s="161" t="s">
        <v>3992</v>
      </c>
      <c r="G1524" s="161" t="s">
        <v>1521</v>
      </c>
      <c r="H1524" s="162" t="s">
        <v>322</v>
      </c>
      <c r="I1524" s="161" t="s">
        <v>1631</v>
      </c>
      <c r="K1524" s="161">
        <v>1</v>
      </c>
      <c r="L1524" s="161" t="s">
        <v>4908</v>
      </c>
    </row>
    <row r="1525" spans="1:18">
      <c r="A1525" s="161">
        <v>7</v>
      </c>
      <c r="B1525" s="161">
        <v>33</v>
      </c>
      <c r="C1525" s="161">
        <v>4</v>
      </c>
      <c r="D1525" s="161" t="s">
        <v>10293</v>
      </c>
      <c r="E1525" s="161" t="s">
        <v>14187</v>
      </c>
      <c r="F1525" s="161" t="s">
        <v>3992</v>
      </c>
      <c r="G1525" s="161" t="s">
        <v>1521</v>
      </c>
      <c r="H1525" s="162" t="s">
        <v>10367</v>
      </c>
      <c r="I1525" s="161" t="s">
        <v>1630</v>
      </c>
      <c r="K1525" s="161">
        <v>1</v>
      </c>
      <c r="L1525" s="161" t="s">
        <v>14188</v>
      </c>
    </row>
    <row r="1526" spans="1:18">
      <c r="A1526" s="161">
        <v>7</v>
      </c>
      <c r="B1526" s="161">
        <v>33</v>
      </c>
      <c r="C1526" s="161">
        <v>5</v>
      </c>
      <c r="D1526" s="161" t="s">
        <v>3696</v>
      </c>
      <c r="E1526" s="161" t="s">
        <v>8158</v>
      </c>
      <c r="F1526" s="161" t="s">
        <v>3992</v>
      </c>
      <c r="G1526" s="161" t="s">
        <v>1521</v>
      </c>
      <c r="H1526" s="161" t="s">
        <v>1526</v>
      </c>
      <c r="I1526" s="161" t="s">
        <v>1629</v>
      </c>
      <c r="K1526" s="161">
        <v>1</v>
      </c>
      <c r="L1526" s="161" t="s">
        <v>4909</v>
      </c>
      <c r="M1526" s="161" t="s">
        <v>4910</v>
      </c>
      <c r="N1526" s="161" t="s">
        <v>12</v>
      </c>
      <c r="O1526" s="161" t="s">
        <v>4911</v>
      </c>
      <c r="P1526" s="161" t="s">
        <v>11</v>
      </c>
      <c r="Q1526" s="161" t="s">
        <v>4912</v>
      </c>
      <c r="R1526" s="161" t="s">
        <v>364</v>
      </c>
    </row>
    <row r="1527" spans="1:18">
      <c r="A1527" s="161">
        <v>7</v>
      </c>
      <c r="B1527" s="161">
        <v>33</v>
      </c>
      <c r="C1527" s="161">
        <v>6</v>
      </c>
      <c r="D1527" s="161" t="s">
        <v>10293</v>
      </c>
      <c r="E1527" s="161" t="s">
        <v>14182</v>
      </c>
      <c r="F1527" s="161" t="s">
        <v>3992</v>
      </c>
      <c r="G1527" s="161" t="s">
        <v>1521</v>
      </c>
      <c r="H1527" s="161" t="s">
        <v>10361</v>
      </c>
      <c r="I1527" s="161" t="s">
        <v>1629</v>
      </c>
      <c r="K1527" s="161">
        <v>1</v>
      </c>
      <c r="L1527" s="161" t="s">
        <v>14183</v>
      </c>
      <c r="M1527" s="161" t="s">
        <v>14184</v>
      </c>
      <c r="N1527" s="161" t="s">
        <v>16015</v>
      </c>
      <c r="O1527" s="161" t="s">
        <v>14185</v>
      </c>
      <c r="P1527" s="161" t="s">
        <v>16017</v>
      </c>
      <c r="Q1527" s="161" t="s">
        <v>14186</v>
      </c>
      <c r="R1527" s="161" t="s">
        <v>16018</v>
      </c>
    </row>
    <row r="1528" spans="1:18">
      <c r="A1528" s="161">
        <v>7</v>
      </c>
      <c r="B1528" s="161">
        <v>33</v>
      </c>
      <c r="C1528" s="161">
        <v>7</v>
      </c>
      <c r="D1528" s="161" t="s">
        <v>3696</v>
      </c>
      <c r="E1528" s="161" t="s">
        <v>8159</v>
      </c>
      <c r="F1528" s="161" t="s">
        <v>3992</v>
      </c>
      <c r="G1528" s="161" t="s">
        <v>1521</v>
      </c>
      <c r="H1528" s="161" t="s">
        <v>66</v>
      </c>
      <c r="I1528" s="161" t="s">
        <v>1629</v>
      </c>
      <c r="K1528" s="161">
        <v>1</v>
      </c>
      <c r="L1528" s="161" t="s">
        <v>4913</v>
      </c>
      <c r="M1528" s="161" t="s">
        <v>4914</v>
      </c>
      <c r="N1528" s="161" t="s">
        <v>12</v>
      </c>
      <c r="O1528" s="161" t="s">
        <v>4915</v>
      </c>
      <c r="P1528" s="161" t="s">
        <v>11</v>
      </c>
      <c r="Q1528" s="161" t="s">
        <v>4916</v>
      </c>
      <c r="R1528" s="161" t="s">
        <v>364</v>
      </c>
    </row>
    <row r="1529" spans="1:18">
      <c r="A1529" s="161">
        <v>7</v>
      </c>
      <c r="B1529" s="161">
        <v>33</v>
      </c>
      <c r="C1529" s="161">
        <v>8</v>
      </c>
      <c r="D1529" s="161" t="s">
        <v>10293</v>
      </c>
      <c r="E1529" s="161" t="s">
        <v>14177</v>
      </c>
      <c r="F1529" s="161" t="s">
        <v>3992</v>
      </c>
      <c r="G1529" s="161" t="s">
        <v>1521</v>
      </c>
      <c r="H1529" s="161" t="s">
        <v>10355</v>
      </c>
      <c r="I1529" s="161" t="s">
        <v>1629</v>
      </c>
      <c r="K1529" s="161">
        <v>1</v>
      </c>
      <c r="L1529" s="161" t="s">
        <v>14178</v>
      </c>
      <c r="M1529" s="161" t="s">
        <v>14179</v>
      </c>
      <c r="N1529" s="161" t="s">
        <v>16015</v>
      </c>
      <c r="O1529" s="161" t="s">
        <v>14180</v>
      </c>
      <c r="P1529" s="161" t="s">
        <v>16017</v>
      </c>
      <c r="Q1529" s="161" t="s">
        <v>14181</v>
      </c>
      <c r="R1529" s="161" t="s">
        <v>16018</v>
      </c>
    </row>
    <row r="1530" spans="1:18">
      <c r="A1530" s="161">
        <v>7</v>
      </c>
      <c r="B1530" s="161">
        <v>33</v>
      </c>
      <c r="C1530" s="161">
        <v>9</v>
      </c>
      <c r="D1530" s="161" t="s">
        <v>3696</v>
      </c>
      <c r="E1530" s="161" t="s">
        <v>8160</v>
      </c>
      <c r="F1530" s="161" t="s">
        <v>3992</v>
      </c>
      <c r="G1530" s="161" t="s">
        <v>1521</v>
      </c>
      <c r="H1530" s="161" t="s">
        <v>336</v>
      </c>
      <c r="K1530" s="161">
        <v>1</v>
      </c>
      <c r="L1530" s="161" t="s">
        <v>4917</v>
      </c>
    </row>
    <row r="1531" spans="1:18">
      <c r="A1531" s="161">
        <v>7</v>
      </c>
      <c r="B1531" s="161">
        <v>33</v>
      </c>
      <c r="C1531" s="161">
        <v>10</v>
      </c>
      <c r="D1531" s="161" t="s">
        <v>10293</v>
      </c>
      <c r="E1531" s="161" t="s">
        <v>14175</v>
      </c>
      <c r="F1531" s="161" t="s">
        <v>3992</v>
      </c>
      <c r="G1531" s="161" t="s">
        <v>1521</v>
      </c>
      <c r="H1531" s="161" t="s">
        <v>10191</v>
      </c>
      <c r="K1531" s="161">
        <v>1</v>
      </c>
      <c r="L1531" s="161" t="s">
        <v>14176</v>
      </c>
    </row>
    <row r="1532" spans="1:18">
      <c r="A1532" s="161">
        <v>7</v>
      </c>
      <c r="B1532" s="161">
        <v>33</v>
      </c>
      <c r="C1532" s="161">
        <v>11</v>
      </c>
      <c r="D1532" s="161" t="s">
        <v>3696</v>
      </c>
      <c r="E1532" s="161" t="s">
        <v>8161</v>
      </c>
      <c r="F1532" s="161" t="s">
        <v>3992</v>
      </c>
      <c r="G1532" s="161" t="s">
        <v>1521</v>
      </c>
      <c r="H1532" s="161" t="s">
        <v>337</v>
      </c>
      <c r="I1532" s="161" t="s">
        <v>1628</v>
      </c>
      <c r="K1532" s="161">
        <v>1</v>
      </c>
      <c r="L1532" s="161" t="s">
        <v>4918</v>
      </c>
    </row>
    <row r="1533" spans="1:18">
      <c r="A1533" s="161">
        <v>7</v>
      </c>
      <c r="B1533" s="161">
        <v>33</v>
      </c>
      <c r="C1533" s="161">
        <v>12</v>
      </c>
      <c r="D1533" s="161" t="s">
        <v>10293</v>
      </c>
      <c r="E1533" s="161" t="s">
        <v>14173</v>
      </c>
      <c r="F1533" s="161" t="s">
        <v>3992</v>
      </c>
      <c r="G1533" s="161" t="s">
        <v>1521</v>
      </c>
      <c r="H1533" s="161" t="s">
        <v>10350</v>
      </c>
      <c r="I1533" s="161" t="s">
        <v>10137</v>
      </c>
      <c r="K1533" s="161">
        <v>1</v>
      </c>
      <c r="L1533" s="161" t="s">
        <v>14174</v>
      </c>
    </row>
    <row r="1534" spans="1:18">
      <c r="A1534" s="161">
        <v>7</v>
      </c>
      <c r="B1534" s="161">
        <v>33</v>
      </c>
      <c r="C1534" s="161">
        <v>13</v>
      </c>
      <c r="D1534" s="161" t="s">
        <v>3696</v>
      </c>
      <c r="E1534" s="161" t="s">
        <v>8162</v>
      </c>
      <c r="F1534" s="161" t="s">
        <v>3992</v>
      </c>
      <c r="G1534" s="161" t="s">
        <v>1521</v>
      </c>
      <c r="H1534" s="161" t="s">
        <v>1535</v>
      </c>
      <c r="I1534" s="161" t="s">
        <v>61</v>
      </c>
      <c r="K1534" s="161">
        <v>1</v>
      </c>
      <c r="L1534" s="161" t="s">
        <v>4919</v>
      </c>
    </row>
    <row r="1535" spans="1:18">
      <c r="A1535" s="161">
        <v>7</v>
      </c>
      <c r="B1535" s="161">
        <v>33</v>
      </c>
      <c r="C1535" s="161">
        <v>14</v>
      </c>
      <c r="D1535" s="161" t="s">
        <v>10293</v>
      </c>
      <c r="E1535" s="161" t="s">
        <v>14171</v>
      </c>
      <c r="F1535" s="161" t="s">
        <v>3992</v>
      </c>
      <c r="G1535" s="161" t="s">
        <v>1521</v>
      </c>
      <c r="H1535" s="161" t="s">
        <v>10347</v>
      </c>
      <c r="I1535" s="161" t="s">
        <v>10345</v>
      </c>
      <c r="K1535" s="161">
        <v>1</v>
      </c>
      <c r="L1535" s="161" t="s">
        <v>14172</v>
      </c>
    </row>
    <row r="1536" spans="1:18">
      <c r="A1536" s="161">
        <v>7</v>
      </c>
      <c r="B1536" s="161">
        <v>33</v>
      </c>
      <c r="C1536" s="161">
        <v>15</v>
      </c>
      <c r="D1536" s="161" t="s">
        <v>3696</v>
      </c>
      <c r="E1536" s="161" t="s">
        <v>8163</v>
      </c>
      <c r="F1536" s="161" t="s">
        <v>3992</v>
      </c>
      <c r="G1536" s="161" t="s">
        <v>1521</v>
      </c>
      <c r="H1536" s="161" t="s">
        <v>1529</v>
      </c>
      <c r="I1536" s="161" t="s">
        <v>15</v>
      </c>
      <c r="K1536" s="161">
        <v>1</v>
      </c>
      <c r="L1536" s="164" t="s">
        <v>8164</v>
      </c>
      <c r="M1536" s="164" t="s">
        <v>8165</v>
      </c>
    </row>
    <row r="1537" spans="1:18">
      <c r="A1537" s="161">
        <v>7</v>
      </c>
      <c r="B1537" s="161">
        <v>33</v>
      </c>
      <c r="C1537" s="161">
        <v>16</v>
      </c>
      <c r="D1537" s="161" t="s">
        <v>10293</v>
      </c>
      <c r="E1537" s="161" t="s">
        <v>14168</v>
      </c>
      <c r="F1537" s="161" t="s">
        <v>3992</v>
      </c>
      <c r="G1537" s="161" t="s">
        <v>1521</v>
      </c>
      <c r="H1537" s="161" t="s">
        <v>10342</v>
      </c>
      <c r="I1537" s="161" t="s">
        <v>15</v>
      </c>
      <c r="K1537" s="161">
        <v>1</v>
      </c>
      <c r="L1537" s="164" t="s">
        <v>14169</v>
      </c>
      <c r="M1537" s="164" t="s">
        <v>14170</v>
      </c>
    </row>
    <row r="1538" spans="1:18">
      <c r="A1538" s="161">
        <v>7</v>
      </c>
      <c r="B1538" s="161">
        <v>33</v>
      </c>
      <c r="C1538" s="161">
        <v>17</v>
      </c>
      <c r="D1538" s="161" t="s">
        <v>3696</v>
      </c>
      <c r="E1538" s="161" t="s">
        <v>8166</v>
      </c>
      <c r="F1538" s="161" t="s">
        <v>3992</v>
      </c>
      <c r="G1538" s="161" t="s">
        <v>1521</v>
      </c>
      <c r="H1538" s="161" t="s">
        <v>1530</v>
      </c>
      <c r="K1538" s="161">
        <v>1</v>
      </c>
      <c r="L1538" s="164" t="s">
        <v>8167</v>
      </c>
    </row>
    <row r="1539" spans="1:18">
      <c r="A1539" s="161">
        <v>7</v>
      </c>
      <c r="B1539" s="161">
        <v>33</v>
      </c>
      <c r="C1539" s="161">
        <v>18</v>
      </c>
      <c r="D1539" s="161" t="s">
        <v>10293</v>
      </c>
      <c r="E1539" s="161" t="s">
        <v>14166</v>
      </c>
      <c r="F1539" s="161" t="s">
        <v>3992</v>
      </c>
      <c r="G1539" s="161" t="s">
        <v>1521</v>
      </c>
      <c r="H1539" s="161" t="s">
        <v>10339</v>
      </c>
      <c r="K1539" s="161">
        <v>1</v>
      </c>
      <c r="L1539" s="164" t="s">
        <v>14167</v>
      </c>
    </row>
    <row r="1540" spans="1:18">
      <c r="A1540" s="161">
        <v>7</v>
      </c>
      <c r="B1540" s="161">
        <v>33</v>
      </c>
      <c r="C1540" s="161">
        <v>19</v>
      </c>
      <c r="D1540" s="161" t="s">
        <v>3696</v>
      </c>
      <c r="E1540" s="161" t="s">
        <v>8168</v>
      </c>
      <c r="F1540" s="161" t="s">
        <v>3992</v>
      </c>
      <c r="G1540" s="161" t="s">
        <v>1521</v>
      </c>
      <c r="H1540" s="161" t="s">
        <v>1531</v>
      </c>
      <c r="K1540" s="161">
        <v>1</v>
      </c>
      <c r="L1540" s="164" t="s">
        <v>8169</v>
      </c>
    </row>
    <row r="1541" spans="1:18">
      <c r="A1541" s="161">
        <v>7</v>
      </c>
      <c r="B1541" s="161">
        <v>33</v>
      </c>
      <c r="C1541" s="161">
        <v>20</v>
      </c>
      <c r="D1541" s="161" t="s">
        <v>10293</v>
      </c>
      <c r="E1541" s="161" t="s">
        <v>14164</v>
      </c>
      <c r="F1541" s="161" t="s">
        <v>3992</v>
      </c>
      <c r="G1541" s="161" t="s">
        <v>1521</v>
      </c>
      <c r="H1541" s="161" t="s">
        <v>10336</v>
      </c>
      <c r="K1541" s="161">
        <v>1</v>
      </c>
      <c r="L1541" s="164" t="s">
        <v>14165</v>
      </c>
    </row>
    <row r="1542" spans="1:18">
      <c r="A1542" s="161">
        <v>7</v>
      </c>
      <c r="B1542" s="161">
        <v>33</v>
      </c>
      <c r="C1542" s="161">
        <v>21</v>
      </c>
      <c r="D1542" s="161" t="s">
        <v>3696</v>
      </c>
      <c r="E1542" s="161" t="s">
        <v>8170</v>
      </c>
      <c r="F1542" s="161" t="s">
        <v>3992</v>
      </c>
      <c r="G1542" s="161" t="s">
        <v>1521</v>
      </c>
      <c r="H1542" s="161" t="s">
        <v>1532</v>
      </c>
      <c r="K1542" s="161">
        <v>1</v>
      </c>
      <c r="L1542" s="164" t="s">
        <v>8171</v>
      </c>
    </row>
    <row r="1543" spans="1:18">
      <c r="A1543" s="161">
        <v>7</v>
      </c>
      <c r="B1543" s="161">
        <v>33</v>
      </c>
      <c r="C1543" s="161">
        <v>22</v>
      </c>
      <c r="D1543" s="161" t="s">
        <v>10293</v>
      </c>
      <c r="E1543" s="161" t="s">
        <v>14162</v>
      </c>
      <c r="F1543" s="161" t="s">
        <v>3992</v>
      </c>
      <c r="G1543" s="161" t="s">
        <v>1521</v>
      </c>
      <c r="H1543" s="161" t="s">
        <v>10333</v>
      </c>
      <c r="K1543" s="161">
        <v>1</v>
      </c>
      <c r="L1543" s="164" t="s">
        <v>14163</v>
      </c>
    </row>
    <row r="1544" spans="1:18">
      <c r="A1544" s="161">
        <v>7</v>
      </c>
      <c r="B1544" s="161">
        <v>33</v>
      </c>
      <c r="C1544" s="161">
        <v>23</v>
      </c>
      <c r="D1544" s="161" t="s">
        <v>3696</v>
      </c>
      <c r="E1544" s="161" t="s">
        <v>8172</v>
      </c>
      <c r="F1544" s="161" t="s">
        <v>3992</v>
      </c>
      <c r="G1544" s="161" t="s">
        <v>1521</v>
      </c>
      <c r="H1544" s="161" t="s">
        <v>1533</v>
      </c>
      <c r="K1544" s="161">
        <v>1</v>
      </c>
      <c r="L1544" s="164" t="s">
        <v>8173</v>
      </c>
    </row>
    <row r="1545" spans="1:18">
      <c r="A1545" s="161">
        <v>7</v>
      </c>
      <c r="B1545" s="161">
        <v>33</v>
      </c>
      <c r="C1545" s="161">
        <v>24</v>
      </c>
      <c r="D1545" s="161" t="s">
        <v>10293</v>
      </c>
      <c r="E1545" s="161" t="s">
        <v>14160</v>
      </c>
      <c r="F1545" s="161" t="s">
        <v>3992</v>
      </c>
      <c r="G1545" s="161" t="s">
        <v>1521</v>
      </c>
      <c r="H1545" s="161" t="s">
        <v>10330</v>
      </c>
      <c r="K1545" s="161">
        <v>1</v>
      </c>
      <c r="L1545" s="164" t="s">
        <v>14161</v>
      </c>
    </row>
    <row r="1546" spans="1:18">
      <c r="A1546" s="161">
        <v>7</v>
      </c>
      <c r="B1546" s="161">
        <v>33</v>
      </c>
      <c r="C1546" s="161">
        <v>25</v>
      </c>
      <c r="D1546" s="161" t="s">
        <v>3696</v>
      </c>
      <c r="E1546" s="161" t="s">
        <v>8174</v>
      </c>
      <c r="F1546" s="161" t="s">
        <v>3992</v>
      </c>
      <c r="G1546" s="161" t="s">
        <v>1521</v>
      </c>
      <c r="H1546" s="161" t="s">
        <v>1534</v>
      </c>
      <c r="K1546" s="161">
        <v>1</v>
      </c>
      <c r="L1546" s="164" t="s">
        <v>8175</v>
      </c>
    </row>
    <row r="1547" spans="1:18">
      <c r="A1547" s="161">
        <v>7</v>
      </c>
      <c r="B1547" s="161">
        <v>33</v>
      </c>
      <c r="C1547" s="161">
        <v>26</v>
      </c>
      <c r="D1547" s="161" t="s">
        <v>10293</v>
      </c>
      <c r="E1547" s="161" t="s">
        <v>14158</v>
      </c>
      <c r="F1547" s="161" t="s">
        <v>3992</v>
      </c>
      <c r="G1547" s="161" t="s">
        <v>1521</v>
      </c>
      <c r="H1547" s="161" t="s">
        <v>10327</v>
      </c>
      <c r="K1547" s="161">
        <v>1</v>
      </c>
      <c r="L1547" s="164" t="s">
        <v>14159</v>
      </c>
    </row>
    <row r="1548" spans="1:18">
      <c r="A1548" s="161">
        <v>7</v>
      </c>
      <c r="B1548" s="161">
        <v>33</v>
      </c>
      <c r="C1548" s="161">
        <v>27</v>
      </c>
      <c r="D1548" s="161" t="s">
        <v>3696</v>
      </c>
      <c r="E1548" s="161" t="s">
        <v>8176</v>
      </c>
      <c r="F1548" s="161" t="s">
        <v>3992</v>
      </c>
      <c r="G1548" s="161" t="s">
        <v>1521</v>
      </c>
      <c r="H1548" s="162" t="s">
        <v>326</v>
      </c>
      <c r="I1548" s="161" t="s">
        <v>1629</v>
      </c>
      <c r="K1548" s="161">
        <v>1</v>
      </c>
      <c r="L1548" s="161" t="s">
        <v>4920</v>
      </c>
      <c r="M1548" s="161" t="s">
        <v>4921</v>
      </c>
      <c r="N1548" s="161" t="s">
        <v>12</v>
      </c>
      <c r="O1548" s="161" t="s">
        <v>4922</v>
      </c>
      <c r="P1548" s="161" t="s">
        <v>11</v>
      </c>
      <c r="Q1548" s="161" t="s">
        <v>4923</v>
      </c>
      <c r="R1548" s="161" t="s">
        <v>364</v>
      </c>
    </row>
    <row r="1549" spans="1:18">
      <c r="A1549" s="161">
        <v>7</v>
      </c>
      <c r="B1549" s="161">
        <v>33</v>
      </c>
      <c r="C1549" s="161">
        <v>28</v>
      </c>
      <c r="D1549" s="161" t="s">
        <v>10293</v>
      </c>
      <c r="E1549" s="161" t="s">
        <v>14153</v>
      </c>
      <c r="F1549" s="161" t="s">
        <v>3992</v>
      </c>
      <c r="G1549" s="161" t="s">
        <v>1521</v>
      </c>
      <c r="H1549" s="162" t="s">
        <v>10321</v>
      </c>
      <c r="I1549" s="161" t="s">
        <v>1629</v>
      </c>
      <c r="K1549" s="161">
        <v>1</v>
      </c>
      <c r="L1549" s="161" t="s">
        <v>14154</v>
      </c>
      <c r="M1549" s="161" t="s">
        <v>14155</v>
      </c>
      <c r="N1549" s="161" t="s">
        <v>16015</v>
      </c>
      <c r="O1549" s="161" t="s">
        <v>14156</v>
      </c>
      <c r="P1549" s="161" t="s">
        <v>16017</v>
      </c>
      <c r="Q1549" s="161" t="s">
        <v>14157</v>
      </c>
      <c r="R1549" s="161" t="s">
        <v>16018</v>
      </c>
    </row>
    <row r="1550" spans="1:18">
      <c r="A1550" s="161">
        <v>7</v>
      </c>
      <c r="B1550" s="161">
        <v>33</v>
      </c>
      <c r="C1550" s="161">
        <v>29</v>
      </c>
      <c r="D1550" s="161" t="s">
        <v>3696</v>
      </c>
      <c r="E1550" s="161" t="s">
        <v>8177</v>
      </c>
      <c r="F1550" s="161" t="s">
        <v>3992</v>
      </c>
      <c r="G1550" s="161" t="s">
        <v>1521</v>
      </c>
      <c r="H1550" s="161" t="s">
        <v>1524</v>
      </c>
      <c r="I1550" s="161" t="s">
        <v>3991</v>
      </c>
      <c r="K1550" s="161">
        <v>1</v>
      </c>
      <c r="L1550" s="161" t="s">
        <v>4924</v>
      </c>
      <c r="M1550" s="161" t="s">
        <v>4925</v>
      </c>
      <c r="N1550" s="161" t="s">
        <v>388</v>
      </c>
      <c r="O1550" s="161" t="s">
        <v>4926</v>
      </c>
    </row>
    <row r="1551" spans="1:18">
      <c r="A1551" s="161">
        <v>7</v>
      </c>
      <c r="B1551" s="161">
        <v>33</v>
      </c>
      <c r="C1551" s="161">
        <v>30</v>
      </c>
      <c r="D1551" s="161" t="s">
        <v>10293</v>
      </c>
      <c r="E1551" s="161" t="s">
        <v>14149</v>
      </c>
      <c r="F1551" s="161" t="s">
        <v>3992</v>
      </c>
      <c r="G1551" s="161" t="s">
        <v>1521</v>
      </c>
      <c r="H1551" s="161" t="s">
        <v>10316</v>
      </c>
      <c r="I1551" s="161" t="s">
        <v>10314</v>
      </c>
      <c r="K1551" s="161">
        <v>1</v>
      </c>
      <c r="L1551" s="161" t="s">
        <v>14150</v>
      </c>
      <c r="M1551" s="161" t="s">
        <v>14151</v>
      </c>
      <c r="N1551" s="161" t="s">
        <v>16016</v>
      </c>
      <c r="O1551" s="161" t="s">
        <v>14152</v>
      </c>
    </row>
    <row r="1552" spans="1:18">
      <c r="A1552" s="161">
        <v>7</v>
      </c>
      <c r="B1552" s="161">
        <v>33</v>
      </c>
      <c r="C1552" s="161">
        <v>31</v>
      </c>
      <c r="D1552" s="161" t="s">
        <v>3696</v>
      </c>
      <c r="E1552" s="161" t="s">
        <v>8178</v>
      </c>
      <c r="F1552" s="161" t="s">
        <v>3992</v>
      </c>
      <c r="G1552" s="161" t="s">
        <v>1521</v>
      </c>
      <c r="H1552" s="161" t="s">
        <v>323</v>
      </c>
      <c r="K1552" s="161">
        <v>1</v>
      </c>
      <c r="L1552" s="161" t="s">
        <v>6803</v>
      </c>
    </row>
    <row r="1553" spans="1:18">
      <c r="A1553" s="161">
        <v>7</v>
      </c>
      <c r="B1553" s="161">
        <v>33</v>
      </c>
      <c r="C1553" s="161">
        <v>32</v>
      </c>
      <c r="D1553" s="161" t="s">
        <v>10293</v>
      </c>
      <c r="E1553" s="161" t="s">
        <v>14147</v>
      </c>
      <c r="F1553" s="161" t="s">
        <v>3992</v>
      </c>
      <c r="G1553" s="161" t="s">
        <v>1521</v>
      </c>
      <c r="H1553" s="161" t="s">
        <v>10312</v>
      </c>
      <c r="K1553" s="161">
        <v>1</v>
      </c>
      <c r="L1553" s="161" t="s">
        <v>14148</v>
      </c>
    </row>
    <row r="1554" spans="1:18">
      <c r="A1554" s="161">
        <v>7</v>
      </c>
      <c r="B1554" s="161">
        <v>33</v>
      </c>
      <c r="C1554" s="161">
        <v>33</v>
      </c>
      <c r="D1554" s="161" t="s">
        <v>3696</v>
      </c>
      <c r="E1554" s="161" t="s">
        <v>8179</v>
      </c>
      <c r="F1554" s="161" t="s">
        <v>3992</v>
      </c>
      <c r="G1554" s="161" t="s">
        <v>1521</v>
      </c>
      <c r="H1554" s="161" t="s">
        <v>324</v>
      </c>
      <c r="K1554" s="161">
        <v>1</v>
      </c>
      <c r="L1554" s="161" t="s">
        <v>6804</v>
      </c>
    </row>
    <row r="1555" spans="1:18">
      <c r="A1555" s="161">
        <v>7</v>
      </c>
      <c r="B1555" s="161">
        <v>33</v>
      </c>
      <c r="C1555" s="161">
        <v>34</v>
      </c>
      <c r="D1555" s="161" t="s">
        <v>10293</v>
      </c>
      <c r="E1555" s="161" t="s">
        <v>14145</v>
      </c>
      <c r="F1555" s="161" t="s">
        <v>3992</v>
      </c>
      <c r="G1555" s="161" t="s">
        <v>1521</v>
      </c>
      <c r="H1555" s="161" t="s">
        <v>10309</v>
      </c>
      <c r="K1555" s="161">
        <v>1</v>
      </c>
      <c r="L1555" s="161" t="s">
        <v>14146</v>
      </c>
    </row>
    <row r="1556" spans="1:18">
      <c r="A1556" s="161">
        <v>7</v>
      </c>
      <c r="B1556" s="161">
        <v>33</v>
      </c>
      <c r="C1556" s="161">
        <v>35</v>
      </c>
      <c r="D1556" s="161" t="s">
        <v>3696</v>
      </c>
      <c r="E1556" s="161" t="s">
        <v>8180</v>
      </c>
      <c r="F1556" s="161" t="s">
        <v>3992</v>
      </c>
      <c r="G1556" s="161" t="s">
        <v>1521</v>
      </c>
      <c r="H1556" s="161" t="s">
        <v>325</v>
      </c>
      <c r="K1556" s="161">
        <v>1</v>
      </c>
      <c r="L1556" s="161" t="s">
        <v>6805</v>
      </c>
    </row>
    <row r="1557" spans="1:18">
      <c r="A1557" s="161">
        <v>7</v>
      </c>
      <c r="B1557" s="161">
        <v>33</v>
      </c>
      <c r="C1557" s="161">
        <v>36</v>
      </c>
      <c r="D1557" s="161" t="s">
        <v>10293</v>
      </c>
      <c r="E1557" s="161" t="s">
        <v>14143</v>
      </c>
      <c r="F1557" s="161" t="s">
        <v>3992</v>
      </c>
      <c r="G1557" s="161" t="s">
        <v>1521</v>
      </c>
      <c r="H1557" s="161" t="s">
        <v>10306</v>
      </c>
      <c r="K1557" s="161">
        <v>1</v>
      </c>
      <c r="L1557" s="161" t="s">
        <v>14144</v>
      </c>
    </row>
    <row r="1558" spans="1:18">
      <c r="A1558" s="161">
        <v>7</v>
      </c>
      <c r="B1558" s="161">
        <v>33</v>
      </c>
      <c r="C1558" s="161">
        <v>37</v>
      </c>
      <c r="D1558" s="161" t="s">
        <v>3696</v>
      </c>
      <c r="E1558" s="161" t="s">
        <v>8181</v>
      </c>
      <c r="F1558" s="161" t="s">
        <v>3992</v>
      </c>
      <c r="G1558" s="161" t="s">
        <v>1521</v>
      </c>
      <c r="H1558" s="161" t="s">
        <v>1536</v>
      </c>
      <c r="I1558" s="161" t="s">
        <v>1629</v>
      </c>
      <c r="K1558" s="161">
        <v>1</v>
      </c>
      <c r="L1558" s="161" t="s">
        <v>4927</v>
      </c>
      <c r="M1558" s="161" t="s">
        <v>4928</v>
      </c>
      <c r="N1558" s="161" t="s">
        <v>12</v>
      </c>
      <c r="O1558" s="161" t="s">
        <v>4929</v>
      </c>
      <c r="P1558" s="161" t="s">
        <v>11</v>
      </c>
      <c r="Q1558" s="161" t="s">
        <v>4930</v>
      </c>
      <c r="R1558" s="161" t="s">
        <v>364</v>
      </c>
    </row>
    <row r="1559" spans="1:18">
      <c r="A1559" s="161">
        <v>7</v>
      </c>
      <c r="B1559" s="161">
        <v>33</v>
      </c>
      <c r="C1559" s="161">
        <v>38</v>
      </c>
      <c r="D1559" s="161" t="s">
        <v>10293</v>
      </c>
      <c r="E1559" s="161" t="s">
        <v>14138</v>
      </c>
      <c r="F1559" s="161" t="s">
        <v>3992</v>
      </c>
      <c r="G1559" s="161" t="s">
        <v>1521</v>
      </c>
      <c r="H1559" s="161" t="s">
        <v>10300</v>
      </c>
      <c r="I1559" s="161" t="s">
        <v>1629</v>
      </c>
      <c r="K1559" s="161">
        <v>1</v>
      </c>
      <c r="L1559" s="161" t="s">
        <v>14139</v>
      </c>
      <c r="M1559" s="161" t="s">
        <v>14140</v>
      </c>
      <c r="N1559" s="161" t="s">
        <v>16015</v>
      </c>
      <c r="O1559" s="161" t="s">
        <v>14141</v>
      </c>
      <c r="P1559" s="161" t="s">
        <v>16017</v>
      </c>
      <c r="Q1559" s="161" t="s">
        <v>14142</v>
      </c>
      <c r="R1559" s="161" t="s">
        <v>16018</v>
      </c>
    </row>
    <row r="1560" spans="1:18">
      <c r="A1560" s="161">
        <v>7</v>
      </c>
      <c r="B1560" s="161">
        <v>33</v>
      </c>
      <c r="C1560" s="161">
        <v>39</v>
      </c>
      <c r="D1560" s="161" t="s">
        <v>3696</v>
      </c>
      <c r="E1560" s="161" t="s">
        <v>8182</v>
      </c>
      <c r="F1560" s="161" t="s">
        <v>3992</v>
      </c>
      <c r="G1560" s="161" t="s">
        <v>1521</v>
      </c>
      <c r="H1560" s="161" t="s">
        <v>116</v>
      </c>
      <c r="I1560" s="161" t="s">
        <v>1630</v>
      </c>
      <c r="K1560" s="161">
        <v>1</v>
      </c>
      <c r="L1560" s="161" t="s">
        <v>4931</v>
      </c>
    </row>
    <row r="1561" spans="1:18">
      <c r="A1561" s="161">
        <v>7</v>
      </c>
      <c r="B1561" s="161">
        <v>33</v>
      </c>
      <c r="C1561" s="161">
        <v>40</v>
      </c>
      <c r="D1561" s="161" t="s">
        <v>10293</v>
      </c>
      <c r="E1561" s="161" t="s">
        <v>14136</v>
      </c>
      <c r="F1561" s="161" t="s">
        <v>3992</v>
      </c>
      <c r="G1561" s="161" t="s">
        <v>1521</v>
      </c>
      <c r="H1561" s="161" t="s">
        <v>10297</v>
      </c>
      <c r="I1561" s="161" t="s">
        <v>1630</v>
      </c>
      <c r="K1561" s="161">
        <v>1</v>
      </c>
      <c r="L1561" s="161" t="s">
        <v>14137</v>
      </c>
    </row>
    <row r="1562" spans="1:18">
      <c r="A1562" s="161">
        <v>7</v>
      </c>
      <c r="B1562" s="161">
        <v>33</v>
      </c>
      <c r="C1562" s="161">
        <v>41</v>
      </c>
      <c r="D1562" s="161" t="s">
        <v>3696</v>
      </c>
      <c r="E1562" s="161" t="s">
        <v>8183</v>
      </c>
      <c r="F1562" s="161" t="s">
        <v>3992</v>
      </c>
      <c r="G1562" s="161" t="s">
        <v>1521</v>
      </c>
      <c r="H1562" s="161" t="s">
        <v>319</v>
      </c>
      <c r="K1562" s="161">
        <v>1</v>
      </c>
      <c r="L1562" s="161" t="s">
        <v>4932</v>
      </c>
    </row>
    <row r="1563" spans="1:18">
      <c r="A1563" s="161">
        <v>7</v>
      </c>
      <c r="B1563" s="161">
        <v>33</v>
      </c>
      <c r="C1563" s="161">
        <v>42</v>
      </c>
      <c r="D1563" s="161" t="s">
        <v>10293</v>
      </c>
      <c r="E1563" s="161" t="s">
        <v>14134</v>
      </c>
      <c r="F1563" s="161" t="s">
        <v>3992</v>
      </c>
      <c r="G1563" s="161" t="s">
        <v>1521</v>
      </c>
      <c r="H1563" s="161" t="s">
        <v>10167</v>
      </c>
      <c r="K1563" s="161">
        <v>1</v>
      </c>
      <c r="L1563" s="161" t="s">
        <v>14135</v>
      </c>
    </row>
    <row r="1564" spans="1:18">
      <c r="A1564" s="161">
        <v>7</v>
      </c>
      <c r="B1564" s="161">
        <v>34</v>
      </c>
      <c r="C1564" s="161">
        <v>1</v>
      </c>
      <c r="D1564" s="161" t="s">
        <v>3696</v>
      </c>
      <c r="E1564" s="161" t="s">
        <v>8184</v>
      </c>
      <c r="F1564" s="161" t="s">
        <v>3992</v>
      </c>
      <c r="G1564" s="161" t="s">
        <v>1521</v>
      </c>
      <c r="H1564" s="161" t="s">
        <v>1523</v>
      </c>
      <c r="I1564" s="161" t="s">
        <v>1631</v>
      </c>
      <c r="K1564" s="161">
        <v>1</v>
      </c>
      <c r="L1564" s="164" t="s">
        <v>8185</v>
      </c>
    </row>
    <row r="1565" spans="1:18">
      <c r="A1565" s="161">
        <v>7</v>
      </c>
      <c r="B1565" s="161">
        <v>34</v>
      </c>
      <c r="C1565" s="161">
        <v>2</v>
      </c>
      <c r="D1565" s="161" t="s">
        <v>10293</v>
      </c>
      <c r="E1565" s="161" t="s">
        <v>14132</v>
      </c>
      <c r="F1565" s="161" t="s">
        <v>3992</v>
      </c>
      <c r="G1565" s="161" t="s">
        <v>1521</v>
      </c>
      <c r="H1565" s="161" t="s">
        <v>10370</v>
      </c>
      <c r="I1565" s="161" t="s">
        <v>1630</v>
      </c>
      <c r="K1565" s="161">
        <v>1</v>
      </c>
      <c r="L1565" s="164" t="s">
        <v>14133</v>
      </c>
    </row>
    <row r="1566" spans="1:18">
      <c r="A1566" s="161">
        <v>7</v>
      </c>
      <c r="B1566" s="161">
        <v>34</v>
      </c>
      <c r="C1566" s="161">
        <v>3</v>
      </c>
      <c r="D1566" s="161" t="s">
        <v>3696</v>
      </c>
      <c r="E1566" s="161" t="s">
        <v>8186</v>
      </c>
      <c r="F1566" s="161" t="s">
        <v>3992</v>
      </c>
      <c r="G1566" s="161" t="s">
        <v>1521</v>
      </c>
      <c r="H1566" s="162" t="s">
        <v>322</v>
      </c>
      <c r="I1566" s="161" t="s">
        <v>1631</v>
      </c>
      <c r="K1566" s="161">
        <v>1</v>
      </c>
      <c r="L1566" s="161" t="s">
        <v>5133</v>
      </c>
    </row>
    <row r="1567" spans="1:18">
      <c r="A1567" s="161">
        <v>7</v>
      </c>
      <c r="B1567" s="161">
        <v>34</v>
      </c>
      <c r="C1567" s="161">
        <v>4</v>
      </c>
      <c r="D1567" s="161" t="s">
        <v>10293</v>
      </c>
      <c r="E1567" s="161" t="s">
        <v>14130</v>
      </c>
      <c r="F1567" s="161" t="s">
        <v>3992</v>
      </c>
      <c r="G1567" s="161" t="s">
        <v>1521</v>
      </c>
      <c r="H1567" s="162" t="s">
        <v>10367</v>
      </c>
      <c r="I1567" s="161" t="s">
        <v>1630</v>
      </c>
      <c r="K1567" s="161">
        <v>1</v>
      </c>
      <c r="L1567" s="161" t="s">
        <v>14131</v>
      </c>
    </row>
    <row r="1568" spans="1:18">
      <c r="A1568" s="161">
        <v>7</v>
      </c>
      <c r="B1568" s="161">
        <v>34</v>
      </c>
      <c r="C1568" s="161">
        <v>5</v>
      </c>
      <c r="D1568" s="161" t="s">
        <v>3696</v>
      </c>
      <c r="E1568" s="161" t="s">
        <v>8187</v>
      </c>
      <c r="F1568" s="161" t="s">
        <v>3992</v>
      </c>
      <c r="G1568" s="161" t="s">
        <v>1521</v>
      </c>
      <c r="H1568" s="161" t="s">
        <v>1526</v>
      </c>
      <c r="I1568" s="161" t="s">
        <v>1629</v>
      </c>
      <c r="K1568" s="161">
        <v>1</v>
      </c>
      <c r="L1568" s="161" t="s">
        <v>5134</v>
      </c>
      <c r="M1568" s="161" t="s">
        <v>5135</v>
      </c>
      <c r="N1568" s="161" t="s">
        <v>12</v>
      </c>
      <c r="O1568" s="161" t="s">
        <v>5136</v>
      </c>
      <c r="P1568" s="161" t="s">
        <v>11</v>
      </c>
      <c r="Q1568" s="161" t="s">
        <v>5137</v>
      </c>
      <c r="R1568" s="161" t="s">
        <v>364</v>
      </c>
    </row>
    <row r="1569" spans="1:18">
      <c r="A1569" s="161">
        <v>7</v>
      </c>
      <c r="B1569" s="161">
        <v>34</v>
      </c>
      <c r="C1569" s="161">
        <v>6</v>
      </c>
      <c r="D1569" s="161" t="s">
        <v>10293</v>
      </c>
      <c r="E1569" s="161" t="s">
        <v>14125</v>
      </c>
      <c r="F1569" s="161" t="s">
        <v>3992</v>
      </c>
      <c r="G1569" s="161" t="s">
        <v>1521</v>
      </c>
      <c r="H1569" s="161" t="s">
        <v>10361</v>
      </c>
      <c r="I1569" s="161" t="s">
        <v>1629</v>
      </c>
      <c r="K1569" s="161">
        <v>1</v>
      </c>
      <c r="L1569" s="161" t="s">
        <v>14126</v>
      </c>
      <c r="M1569" s="161" t="s">
        <v>14127</v>
      </c>
      <c r="N1569" s="161" t="s">
        <v>16015</v>
      </c>
      <c r="O1569" s="161" t="s">
        <v>14128</v>
      </c>
      <c r="P1569" s="161" t="s">
        <v>16017</v>
      </c>
      <c r="Q1569" s="161" t="s">
        <v>14129</v>
      </c>
      <c r="R1569" s="161" t="s">
        <v>16018</v>
      </c>
    </row>
    <row r="1570" spans="1:18">
      <c r="A1570" s="161">
        <v>7</v>
      </c>
      <c r="B1570" s="161">
        <v>34</v>
      </c>
      <c r="C1570" s="161">
        <v>7</v>
      </c>
      <c r="D1570" s="161" t="s">
        <v>3696</v>
      </c>
      <c r="E1570" s="161" t="s">
        <v>8188</v>
      </c>
      <c r="F1570" s="161" t="s">
        <v>3992</v>
      </c>
      <c r="G1570" s="161" t="s">
        <v>1521</v>
      </c>
      <c r="H1570" s="161" t="s">
        <v>66</v>
      </c>
      <c r="I1570" s="161" t="s">
        <v>1629</v>
      </c>
      <c r="K1570" s="161">
        <v>1</v>
      </c>
      <c r="L1570" s="161" t="s">
        <v>5138</v>
      </c>
      <c r="M1570" s="161" t="s">
        <v>5139</v>
      </c>
      <c r="N1570" s="161" t="s">
        <v>12</v>
      </c>
      <c r="O1570" s="161" t="s">
        <v>5140</v>
      </c>
      <c r="P1570" s="161" t="s">
        <v>11</v>
      </c>
      <c r="Q1570" s="161" t="s">
        <v>5141</v>
      </c>
      <c r="R1570" s="161" t="s">
        <v>364</v>
      </c>
    </row>
    <row r="1571" spans="1:18">
      <c r="A1571" s="161">
        <v>7</v>
      </c>
      <c r="B1571" s="161">
        <v>34</v>
      </c>
      <c r="C1571" s="161">
        <v>8</v>
      </c>
      <c r="D1571" s="161" t="s">
        <v>10293</v>
      </c>
      <c r="E1571" s="161" t="s">
        <v>14120</v>
      </c>
      <c r="F1571" s="161" t="s">
        <v>3992</v>
      </c>
      <c r="G1571" s="161" t="s">
        <v>1521</v>
      </c>
      <c r="H1571" s="161" t="s">
        <v>10355</v>
      </c>
      <c r="I1571" s="161" t="s">
        <v>1629</v>
      </c>
      <c r="K1571" s="161">
        <v>1</v>
      </c>
      <c r="L1571" s="161" t="s">
        <v>14121</v>
      </c>
      <c r="M1571" s="161" t="s">
        <v>14122</v>
      </c>
      <c r="N1571" s="161" t="s">
        <v>16015</v>
      </c>
      <c r="O1571" s="161" t="s">
        <v>14123</v>
      </c>
      <c r="P1571" s="161" t="s">
        <v>16017</v>
      </c>
      <c r="Q1571" s="161" t="s">
        <v>14124</v>
      </c>
      <c r="R1571" s="161" t="s">
        <v>16018</v>
      </c>
    </row>
    <row r="1572" spans="1:18">
      <c r="A1572" s="161">
        <v>7</v>
      </c>
      <c r="B1572" s="161">
        <v>34</v>
      </c>
      <c r="C1572" s="161">
        <v>9</v>
      </c>
      <c r="D1572" s="161" t="s">
        <v>3696</v>
      </c>
      <c r="E1572" s="161" t="s">
        <v>8189</v>
      </c>
      <c r="F1572" s="161" t="s">
        <v>3992</v>
      </c>
      <c r="G1572" s="161" t="s">
        <v>1521</v>
      </c>
      <c r="H1572" s="161" t="s">
        <v>336</v>
      </c>
      <c r="K1572" s="161">
        <v>1</v>
      </c>
      <c r="L1572" s="161" t="s">
        <v>5142</v>
      </c>
    </row>
    <row r="1573" spans="1:18">
      <c r="A1573" s="161">
        <v>7</v>
      </c>
      <c r="B1573" s="161">
        <v>34</v>
      </c>
      <c r="C1573" s="161">
        <v>10</v>
      </c>
      <c r="D1573" s="161" t="s">
        <v>10293</v>
      </c>
      <c r="E1573" s="161" t="s">
        <v>14118</v>
      </c>
      <c r="F1573" s="161" t="s">
        <v>3992</v>
      </c>
      <c r="G1573" s="161" t="s">
        <v>1521</v>
      </c>
      <c r="H1573" s="161" t="s">
        <v>10191</v>
      </c>
      <c r="K1573" s="161">
        <v>1</v>
      </c>
      <c r="L1573" s="161" t="s">
        <v>14119</v>
      </c>
    </row>
    <row r="1574" spans="1:18">
      <c r="A1574" s="161">
        <v>7</v>
      </c>
      <c r="B1574" s="161">
        <v>34</v>
      </c>
      <c r="C1574" s="161">
        <v>11</v>
      </c>
      <c r="D1574" s="161" t="s">
        <v>3696</v>
      </c>
      <c r="E1574" s="161" t="s">
        <v>8190</v>
      </c>
      <c r="F1574" s="161" t="s">
        <v>3992</v>
      </c>
      <c r="G1574" s="161" t="s">
        <v>1521</v>
      </c>
      <c r="H1574" s="161" t="s">
        <v>337</v>
      </c>
      <c r="I1574" s="161" t="s">
        <v>1628</v>
      </c>
      <c r="K1574" s="161">
        <v>1</v>
      </c>
      <c r="L1574" s="161" t="s">
        <v>5143</v>
      </c>
    </row>
    <row r="1575" spans="1:18">
      <c r="A1575" s="161">
        <v>7</v>
      </c>
      <c r="B1575" s="161">
        <v>34</v>
      </c>
      <c r="C1575" s="161">
        <v>12</v>
      </c>
      <c r="D1575" s="161" t="s">
        <v>10293</v>
      </c>
      <c r="E1575" s="161" t="s">
        <v>14116</v>
      </c>
      <c r="F1575" s="161" t="s">
        <v>3992</v>
      </c>
      <c r="G1575" s="161" t="s">
        <v>1521</v>
      </c>
      <c r="H1575" s="161" t="s">
        <v>10350</v>
      </c>
      <c r="I1575" s="161" t="s">
        <v>10137</v>
      </c>
      <c r="K1575" s="161">
        <v>1</v>
      </c>
      <c r="L1575" s="161" t="s">
        <v>14117</v>
      </c>
    </row>
    <row r="1576" spans="1:18">
      <c r="A1576" s="161">
        <v>7</v>
      </c>
      <c r="B1576" s="161">
        <v>34</v>
      </c>
      <c r="C1576" s="161">
        <v>13</v>
      </c>
      <c r="D1576" s="161" t="s">
        <v>3696</v>
      </c>
      <c r="E1576" s="161" t="s">
        <v>8191</v>
      </c>
      <c r="F1576" s="161" t="s">
        <v>3992</v>
      </c>
      <c r="G1576" s="161" t="s">
        <v>1521</v>
      </c>
      <c r="H1576" s="161" t="s">
        <v>1535</v>
      </c>
      <c r="I1576" s="161" t="s">
        <v>61</v>
      </c>
      <c r="K1576" s="161">
        <v>1</v>
      </c>
      <c r="L1576" s="161" t="s">
        <v>5144</v>
      </c>
    </row>
    <row r="1577" spans="1:18">
      <c r="A1577" s="161">
        <v>7</v>
      </c>
      <c r="B1577" s="161">
        <v>34</v>
      </c>
      <c r="C1577" s="161">
        <v>14</v>
      </c>
      <c r="D1577" s="161" t="s">
        <v>10293</v>
      </c>
      <c r="E1577" s="161" t="s">
        <v>14114</v>
      </c>
      <c r="F1577" s="161" t="s">
        <v>3992</v>
      </c>
      <c r="G1577" s="161" t="s">
        <v>1521</v>
      </c>
      <c r="H1577" s="161" t="s">
        <v>10347</v>
      </c>
      <c r="I1577" s="161" t="s">
        <v>10345</v>
      </c>
      <c r="K1577" s="161">
        <v>1</v>
      </c>
      <c r="L1577" s="161" t="s">
        <v>14115</v>
      </c>
    </row>
    <row r="1578" spans="1:18">
      <c r="A1578" s="161">
        <v>7</v>
      </c>
      <c r="B1578" s="161">
        <v>34</v>
      </c>
      <c r="C1578" s="161">
        <v>15</v>
      </c>
      <c r="D1578" s="161" t="s">
        <v>3696</v>
      </c>
      <c r="E1578" s="161" t="s">
        <v>8192</v>
      </c>
      <c r="F1578" s="161" t="s">
        <v>3992</v>
      </c>
      <c r="G1578" s="161" t="s">
        <v>1521</v>
      </c>
      <c r="H1578" s="161" t="s">
        <v>1529</v>
      </c>
      <c r="I1578" s="161" t="s">
        <v>15</v>
      </c>
      <c r="K1578" s="161">
        <v>1</v>
      </c>
      <c r="L1578" s="164" t="s">
        <v>8193</v>
      </c>
      <c r="M1578" s="164" t="s">
        <v>8194</v>
      </c>
    </row>
    <row r="1579" spans="1:18">
      <c r="A1579" s="161">
        <v>7</v>
      </c>
      <c r="B1579" s="161">
        <v>34</v>
      </c>
      <c r="C1579" s="161">
        <v>16</v>
      </c>
      <c r="D1579" s="161" t="s">
        <v>10293</v>
      </c>
      <c r="E1579" s="161" t="s">
        <v>14111</v>
      </c>
      <c r="F1579" s="161" t="s">
        <v>3992</v>
      </c>
      <c r="G1579" s="161" t="s">
        <v>1521</v>
      </c>
      <c r="H1579" s="161" t="s">
        <v>10342</v>
      </c>
      <c r="I1579" s="161" t="s">
        <v>15</v>
      </c>
      <c r="K1579" s="161">
        <v>1</v>
      </c>
      <c r="L1579" s="164" t="s">
        <v>14112</v>
      </c>
      <c r="M1579" s="164" t="s">
        <v>14113</v>
      </c>
    </row>
    <row r="1580" spans="1:18">
      <c r="A1580" s="161">
        <v>7</v>
      </c>
      <c r="B1580" s="161">
        <v>34</v>
      </c>
      <c r="C1580" s="161">
        <v>17</v>
      </c>
      <c r="D1580" s="161" t="s">
        <v>3696</v>
      </c>
      <c r="E1580" s="161" t="s">
        <v>8195</v>
      </c>
      <c r="F1580" s="161" t="s">
        <v>3992</v>
      </c>
      <c r="G1580" s="161" t="s">
        <v>1521</v>
      </c>
      <c r="H1580" s="161" t="s">
        <v>1530</v>
      </c>
      <c r="K1580" s="161">
        <v>1</v>
      </c>
      <c r="L1580" s="164" t="s">
        <v>8196</v>
      </c>
    </row>
    <row r="1581" spans="1:18">
      <c r="A1581" s="161">
        <v>7</v>
      </c>
      <c r="B1581" s="161">
        <v>34</v>
      </c>
      <c r="C1581" s="161">
        <v>18</v>
      </c>
      <c r="D1581" s="161" t="s">
        <v>10293</v>
      </c>
      <c r="E1581" s="161" t="s">
        <v>14109</v>
      </c>
      <c r="F1581" s="161" t="s">
        <v>3992</v>
      </c>
      <c r="G1581" s="161" t="s">
        <v>1521</v>
      </c>
      <c r="H1581" s="161" t="s">
        <v>10339</v>
      </c>
      <c r="K1581" s="161">
        <v>1</v>
      </c>
      <c r="L1581" s="164" t="s">
        <v>14110</v>
      </c>
    </row>
    <row r="1582" spans="1:18">
      <c r="A1582" s="161">
        <v>7</v>
      </c>
      <c r="B1582" s="161">
        <v>34</v>
      </c>
      <c r="C1582" s="161">
        <v>19</v>
      </c>
      <c r="D1582" s="161" t="s">
        <v>3696</v>
      </c>
      <c r="E1582" s="161" t="s">
        <v>8197</v>
      </c>
      <c r="F1582" s="161" t="s">
        <v>3992</v>
      </c>
      <c r="G1582" s="161" t="s">
        <v>1521</v>
      </c>
      <c r="H1582" s="161" t="s">
        <v>1531</v>
      </c>
      <c r="K1582" s="161">
        <v>1</v>
      </c>
      <c r="L1582" s="164" t="s">
        <v>8198</v>
      </c>
    </row>
    <row r="1583" spans="1:18">
      <c r="A1583" s="161">
        <v>7</v>
      </c>
      <c r="B1583" s="161">
        <v>34</v>
      </c>
      <c r="C1583" s="161">
        <v>20</v>
      </c>
      <c r="D1583" s="161" t="s">
        <v>10293</v>
      </c>
      <c r="E1583" s="161" t="s">
        <v>14107</v>
      </c>
      <c r="F1583" s="161" t="s">
        <v>3992</v>
      </c>
      <c r="G1583" s="161" t="s">
        <v>1521</v>
      </c>
      <c r="H1583" s="161" t="s">
        <v>10336</v>
      </c>
      <c r="K1583" s="161">
        <v>1</v>
      </c>
      <c r="L1583" s="164" t="s">
        <v>14108</v>
      </c>
    </row>
    <row r="1584" spans="1:18">
      <c r="A1584" s="161">
        <v>7</v>
      </c>
      <c r="B1584" s="161">
        <v>34</v>
      </c>
      <c r="C1584" s="161">
        <v>21</v>
      </c>
      <c r="D1584" s="161" t="s">
        <v>3696</v>
      </c>
      <c r="E1584" s="161" t="s">
        <v>8199</v>
      </c>
      <c r="F1584" s="161" t="s">
        <v>3992</v>
      </c>
      <c r="G1584" s="161" t="s">
        <v>1521</v>
      </c>
      <c r="H1584" s="161" t="s">
        <v>1532</v>
      </c>
      <c r="K1584" s="161">
        <v>1</v>
      </c>
      <c r="L1584" s="164" t="s">
        <v>8200</v>
      </c>
    </row>
    <row r="1585" spans="1:18">
      <c r="A1585" s="161">
        <v>7</v>
      </c>
      <c r="B1585" s="161">
        <v>34</v>
      </c>
      <c r="C1585" s="161">
        <v>22</v>
      </c>
      <c r="D1585" s="161" t="s">
        <v>10293</v>
      </c>
      <c r="E1585" s="161" t="s">
        <v>14105</v>
      </c>
      <c r="F1585" s="161" t="s">
        <v>3992</v>
      </c>
      <c r="G1585" s="161" t="s">
        <v>1521</v>
      </c>
      <c r="H1585" s="161" t="s">
        <v>10333</v>
      </c>
      <c r="K1585" s="161">
        <v>1</v>
      </c>
      <c r="L1585" s="164" t="s">
        <v>14106</v>
      </c>
    </row>
    <row r="1586" spans="1:18">
      <c r="A1586" s="161">
        <v>7</v>
      </c>
      <c r="B1586" s="161">
        <v>34</v>
      </c>
      <c r="C1586" s="161">
        <v>23</v>
      </c>
      <c r="D1586" s="161" t="s">
        <v>3696</v>
      </c>
      <c r="E1586" s="161" t="s">
        <v>8201</v>
      </c>
      <c r="F1586" s="161" t="s">
        <v>3992</v>
      </c>
      <c r="G1586" s="161" t="s">
        <v>1521</v>
      </c>
      <c r="H1586" s="161" t="s">
        <v>1533</v>
      </c>
      <c r="K1586" s="161">
        <v>1</v>
      </c>
      <c r="L1586" s="164" t="s">
        <v>8202</v>
      </c>
    </row>
    <row r="1587" spans="1:18">
      <c r="A1587" s="161">
        <v>7</v>
      </c>
      <c r="B1587" s="161">
        <v>34</v>
      </c>
      <c r="C1587" s="161">
        <v>24</v>
      </c>
      <c r="D1587" s="161" t="s">
        <v>10293</v>
      </c>
      <c r="E1587" s="161" t="s">
        <v>14103</v>
      </c>
      <c r="F1587" s="161" t="s">
        <v>3992</v>
      </c>
      <c r="G1587" s="161" t="s">
        <v>1521</v>
      </c>
      <c r="H1587" s="161" t="s">
        <v>10330</v>
      </c>
      <c r="K1587" s="161">
        <v>1</v>
      </c>
      <c r="L1587" s="164" t="s">
        <v>14104</v>
      </c>
    </row>
    <row r="1588" spans="1:18">
      <c r="A1588" s="161">
        <v>7</v>
      </c>
      <c r="B1588" s="161">
        <v>34</v>
      </c>
      <c r="C1588" s="161">
        <v>25</v>
      </c>
      <c r="D1588" s="161" t="s">
        <v>3696</v>
      </c>
      <c r="E1588" s="161" t="s">
        <v>8203</v>
      </c>
      <c r="F1588" s="161" t="s">
        <v>3992</v>
      </c>
      <c r="G1588" s="161" t="s">
        <v>1521</v>
      </c>
      <c r="H1588" s="161" t="s">
        <v>1534</v>
      </c>
      <c r="K1588" s="161">
        <v>1</v>
      </c>
      <c r="L1588" s="164" t="s">
        <v>8204</v>
      </c>
    </row>
    <row r="1589" spans="1:18">
      <c r="A1589" s="161">
        <v>7</v>
      </c>
      <c r="B1589" s="161">
        <v>34</v>
      </c>
      <c r="C1589" s="161">
        <v>26</v>
      </c>
      <c r="D1589" s="161" t="s">
        <v>10293</v>
      </c>
      <c r="E1589" s="161" t="s">
        <v>14101</v>
      </c>
      <c r="F1589" s="161" t="s">
        <v>3992</v>
      </c>
      <c r="G1589" s="161" t="s">
        <v>1521</v>
      </c>
      <c r="H1589" s="161" t="s">
        <v>10327</v>
      </c>
      <c r="K1589" s="161">
        <v>1</v>
      </c>
      <c r="L1589" s="164" t="s">
        <v>14102</v>
      </c>
    </row>
    <row r="1590" spans="1:18">
      <c r="A1590" s="161">
        <v>7</v>
      </c>
      <c r="B1590" s="161">
        <v>34</v>
      </c>
      <c r="C1590" s="161">
        <v>27</v>
      </c>
      <c r="D1590" s="161" t="s">
        <v>3696</v>
      </c>
      <c r="E1590" s="161" t="s">
        <v>8205</v>
      </c>
      <c r="F1590" s="161" t="s">
        <v>3992</v>
      </c>
      <c r="G1590" s="161" t="s">
        <v>1521</v>
      </c>
      <c r="H1590" s="162" t="s">
        <v>326</v>
      </c>
      <c r="I1590" s="161" t="s">
        <v>1629</v>
      </c>
      <c r="K1590" s="161">
        <v>1</v>
      </c>
      <c r="L1590" s="161" t="s">
        <v>5145</v>
      </c>
      <c r="M1590" s="161" t="s">
        <v>5146</v>
      </c>
      <c r="N1590" s="161" t="s">
        <v>12</v>
      </c>
      <c r="O1590" s="161" t="s">
        <v>5147</v>
      </c>
      <c r="P1590" s="161" t="s">
        <v>11</v>
      </c>
      <c r="Q1590" s="161" t="s">
        <v>5148</v>
      </c>
      <c r="R1590" s="161" t="s">
        <v>364</v>
      </c>
    </row>
    <row r="1591" spans="1:18">
      <c r="A1591" s="161">
        <v>7</v>
      </c>
      <c r="B1591" s="161">
        <v>34</v>
      </c>
      <c r="C1591" s="161">
        <v>28</v>
      </c>
      <c r="D1591" s="161" t="s">
        <v>10293</v>
      </c>
      <c r="E1591" s="161" t="s">
        <v>14096</v>
      </c>
      <c r="F1591" s="161" t="s">
        <v>3992</v>
      </c>
      <c r="G1591" s="161" t="s">
        <v>1521</v>
      </c>
      <c r="H1591" s="162" t="s">
        <v>10321</v>
      </c>
      <c r="I1591" s="161" t="s">
        <v>1629</v>
      </c>
      <c r="K1591" s="161">
        <v>1</v>
      </c>
      <c r="L1591" s="161" t="s">
        <v>14097</v>
      </c>
      <c r="M1591" s="161" t="s">
        <v>14098</v>
      </c>
      <c r="N1591" s="161" t="s">
        <v>16015</v>
      </c>
      <c r="O1591" s="161" t="s">
        <v>14099</v>
      </c>
      <c r="P1591" s="161" t="s">
        <v>16017</v>
      </c>
      <c r="Q1591" s="161" t="s">
        <v>14100</v>
      </c>
      <c r="R1591" s="161" t="s">
        <v>16018</v>
      </c>
    </row>
    <row r="1592" spans="1:18">
      <c r="A1592" s="161">
        <v>7</v>
      </c>
      <c r="B1592" s="161">
        <v>34</v>
      </c>
      <c r="C1592" s="161">
        <v>29</v>
      </c>
      <c r="D1592" s="161" t="s">
        <v>3696</v>
      </c>
      <c r="E1592" s="161" t="s">
        <v>8206</v>
      </c>
      <c r="F1592" s="161" t="s">
        <v>3992</v>
      </c>
      <c r="G1592" s="161" t="s">
        <v>1521</v>
      </c>
      <c r="H1592" s="161" t="s">
        <v>1524</v>
      </c>
      <c r="I1592" s="161" t="s">
        <v>3991</v>
      </c>
      <c r="K1592" s="161">
        <v>1</v>
      </c>
      <c r="L1592" s="161" t="s">
        <v>5149</v>
      </c>
      <c r="M1592" s="161" t="s">
        <v>5150</v>
      </c>
      <c r="N1592" s="161" t="s">
        <v>388</v>
      </c>
      <c r="O1592" s="161" t="s">
        <v>5151</v>
      </c>
    </row>
    <row r="1593" spans="1:18">
      <c r="A1593" s="161">
        <v>7</v>
      </c>
      <c r="B1593" s="161">
        <v>34</v>
      </c>
      <c r="C1593" s="161">
        <v>30</v>
      </c>
      <c r="D1593" s="161" t="s">
        <v>10293</v>
      </c>
      <c r="E1593" s="161" t="s">
        <v>14092</v>
      </c>
      <c r="F1593" s="161" t="s">
        <v>3992</v>
      </c>
      <c r="G1593" s="161" t="s">
        <v>1521</v>
      </c>
      <c r="H1593" s="161" t="s">
        <v>10316</v>
      </c>
      <c r="I1593" s="161" t="s">
        <v>10314</v>
      </c>
      <c r="K1593" s="161">
        <v>1</v>
      </c>
      <c r="L1593" s="161" t="s">
        <v>14093</v>
      </c>
      <c r="M1593" s="161" t="s">
        <v>14094</v>
      </c>
      <c r="N1593" s="161" t="s">
        <v>16016</v>
      </c>
      <c r="O1593" s="161" t="s">
        <v>14095</v>
      </c>
    </row>
    <row r="1594" spans="1:18">
      <c r="A1594" s="161">
        <v>7</v>
      </c>
      <c r="B1594" s="161">
        <v>34</v>
      </c>
      <c r="C1594" s="161">
        <v>31</v>
      </c>
      <c r="D1594" s="161" t="s">
        <v>3696</v>
      </c>
      <c r="E1594" s="161" t="s">
        <v>8207</v>
      </c>
      <c r="F1594" s="161" t="s">
        <v>3992</v>
      </c>
      <c r="G1594" s="161" t="s">
        <v>1521</v>
      </c>
      <c r="H1594" s="161" t="s">
        <v>323</v>
      </c>
      <c r="K1594" s="161">
        <v>1</v>
      </c>
      <c r="L1594" s="161" t="s">
        <v>6806</v>
      </c>
    </row>
    <row r="1595" spans="1:18">
      <c r="A1595" s="161">
        <v>7</v>
      </c>
      <c r="B1595" s="161">
        <v>34</v>
      </c>
      <c r="C1595" s="161">
        <v>32</v>
      </c>
      <c r="D1595" s="161" t="s">
        <v>10293</v>
      </c>
      <c r="E1595" s="161" t="s">
        <v>14090</v>
      </c>
      <c r="F1595" s="161" t="s">
        <v>3992</v>
      </c>
      <c r="G1595" s="161" t="s">
        <v>1521</v>
      </c>
      <c r="H1595" s="161" t="s">
        <v>10312</v>
      </c>
      <c r="K1595" s="161">
        <v>1</v>
      </c>
      <c r="L1595" s="161" t="s">
        <v>14091</v>
      </c>
    </row>
    <row r="1596" spans="1:18">
      <c r="A1596" s="161">
        <v>7</v>
      </c>
      <c r="B1596" s="161">
        <v>34</v>
      </c>
      <c r="C1596" s="161">
        <v>33</v>
      </c>
      <c r="D1596" s="161" t="s">
        <v>3696</v>
      </c>
      <c r="E1596" s="161" t="s">
        <v>8208</v>
      </c>
      <c r="F1596" s="161" t="s">
        <v>3992</v>
      </c>
      <c r="G1596" s="161" t="s">
        <v>1521</v>
      </c>
      <c r="H1596" s="161" t="s">
        <v>324</v>
      </c>
      <c r="K1596" s="161">
        <v>1</v>
      </c>
      <c r="L1596" s="161" t="s">
        <v>6807</v>
      </c>
    </row>
    <row r="1597" spans="1:18">
      <c r="A1597" s="161">
        <v>7</v>
      </c>
      <c r="B1597" s="161">
        <v>34</v>
      </c>
      <c r="C1597" s="161">
        <v>34</v>
      </c>
      <c r="D1597" s="161" t="s">
        <v>10293</v>
      </c>
      <c r="E1597" s="161" t="s">
        <v>14088</v>
      </c>
      <c r="F1597" s="161" t="s">
        <v>3992</v>
      </c>
      <c r="G1597" s="161" t="s">
        <v>1521</v>
      </c>
      <c r="H1597" s="161" t="s">
        <v>10309</v>
      </c>
      <c r="K1597" s="161">
        <v>1</v>
      </c>
      <c r="L1597" s="161" t="s">
        <v>14089</v>
      </c>
    </row>
    <row r="1598" spans="1:18">
      <c r="A1598" s="161">
        <v>7</v>
      </c>
      <c r="B1598" s="161">
        <v>34</v>
      </c>
      <c r="C1598" s="161">
        <v>35</v>
      </c>
      <c r="D1598" s="161" t="s">
        <v>3696</v>
      </c>
      <c r="E1598" s="161" t="s">
        <v>8209</v>
      </c>
      <c r="F1598" s="161" t="s">
        <v>3992</v>
      </c>
      <c r="G1598" s="161" t="s">
        <v>1521</v>
      </c>
      <c r="H1598" s="161" t="s">
        <v>325</v>
      </c>
      <c r="K1598" s="161">
        <v>1</v>
      </c>
      <c r="L1598" s="161" t="s">
        <v>6808</v>
      </c>
    </row>
    <row r="1599" spans="1:18">
      <c r="A1599" s="161">
        <v>7</v>
      </c>
      <c r="B1599" s="161">
        <v>34</v>
      </c>
      <c r="C1599" s="161">
        <v>36</v>
      </c>
      <c r="D1599" s="161" t="s">
        <v>10293</v>
      </c>
      <c r="E1599" s="161" t="s">
        <v>14086</v>
      </c>
      <c r="F1599" s="161" t="s">
        <v>3992</v>
      </c>
      <c r="G1599" s="161" t="s">
        <v>1521</v>
      </c>
      <c r="H1599" s="161" t="s">
        <v>10306</v>
      </c>
      <c r="K1599" s="161">
        <v>1</v>
      </c>
      <c r="L1599" s="161" t="s">
        <v>14087</v>
      </c>
    </row>
    <row r="1600" spans="1:18">
      <c r="A1600" s="161">
        <v>7</v>
      </c>
      <c r="B1600" s="161">
        <v>34</v>
      </c>
      <c r="C1600" s="161">
        <v>37</v>
      </c>
      <c r="D1600" s="161" t="s">
        <v>3696</v>
      </c>
      <c r="E1600" s="161" t="s">
        <v>8210</v>
      </c>
      <c r="F1600" s="161" t="s">
        <v>3992</v>
      </c>
      <c r="G1600" s="161" t="s">
        <v>1521</v>
      </c>
      <c r="H1600" s="161" t="s">
        <v>1536</v>
      </c>
      <c r="I1600" s="161" t="s">
        <v>1629</v>
      </c>
      <c r="K1600" s="161">
        <v>1</v>
      </c>
      <c r="L1600" s="161" t="s">
        <v>5152</v>
      </c>
      <c r="M1600" s="161" t="s">
        <v>5153</v>
      </c>
      <c r="N1600" s="161" t="s">
        <v>12</v>
      </c>
      <c r="O1600" s="161" t="s">
        <v>5154</v>
      </c>
      <c r="P1600" s="161" t="s">
        <v>11</v>
      </c>
      <c r="Q1600" s="161" t="s">
        <v>5155</v>
      </c>
      <c r="R1600" s="161" t="s">
        <v>364</v>
      </c>
    </row>
    <row r="1601" spans="1:18">
      <c r="A1601" s="161">
        <v>7</v>
      </c>
      <c r="B1601" s="161">
        <v>34</v>
      </c>
      <c r="C1601" s="161">
        <v>38</v>
      </c>
      <c r="D1601" s="161" t="s">
        <v>10293</v>
      </c>
      <c r="E1601" s="161" t="s">
        <v>14081</v>
      </c>
      <c r="F1601" s="161" t="s">
        <v>3992</v>
      </c>
      <c r="G1601" s="161" t="s">
        <v>1521</v>
      </c>
      <c r="H1601" s="161" t="s">
        <v>10300</v>
      </c>
      <c r="I1601" s="161" t="s">
        <v>1629</v>
      </c>
      <c r="K1601" s="161">
        <v>1</v>
      </c>
      <c r="L1601" s="161" t="s">
        <v>14082</v>
      </c>
      <c r="M1601" s="161" t="s">
        <v>14083</v>
      </c>
      <c r="N1601" s="161" t="s">
        <v>16015</v>
      </c>
      <c r="O1601" s="161" t="s">
        <v>14084</v>
      </c>
      <c r="P1601" s="161" t="s">
        <v>16017</v>
      </c>
      <c r="Q1601" s="161" t="s">
        <v>14085</v>
      </c>
      <c r="R1601" s="161" t="s">
        <v>16018</v>
      </c>
    </row>
    <row r="1602" spans="1:18">
      <c r="A1602" s="161">
        <v>7</v>
      </c>
      <c r="B1602" s="161">
        <v>34</v>
      </c>
      <c r="C1602" s="161">
        <v>39</v>
      </c>
      <c r="D1602" s="161" t="s">
        <v>3696</v>
      </c>
      <c r="E1602" s="161" t="s">
        <v>8211</v>
      </c>
      <c r="F1602" s="161" t="s">
        <v>3992</v>
      </c>
      <c r="G1602" s="161" t="s">
        <v>1521</v>
      </c>
      <c r="H1602" s="161" t="s">
        <v>116</v>
      </c>
      <c r="I1602" s="161" t="s">
        <v>1630</v>
      </c>
      <c r="K1602" s="161">
        <v>1</v>
      </c>
      <c r="L1602" s="161" t="s">
        <v>5156</v>
      </c>
    </row>
    <row r="1603" spans="1:18">
      <c r="A1603" s="161">
        <v>7</v>
      </c>
      <c r="B1603" s="161">
        <v>34</v>
      </c>
      <c r="C1603" s="161">
        <v>40</v>
      </c>
      <c r="D1603" s="161" t="s">
        <v>10293</v>
      </c>
      <c r="E1603" s="161" t="s">
        <v>14079</v>
      </c>
      <c r="F1603" s="161" t="s">
        <v>3992</v>
      </c>
      <c r="G1603" s="161" t="s">
        <v>1521</v>
      </c>
      <c r="H1603" s="161" t="s">
        <v>10297</v>
      </c>
      <c r="I1603" s="161" t="s">
        <v>1630</v>
      </c>
      <c r="K1603" s="161">
        <v>1</v>
      </c>
      <c r="L1603" s="161" t="s">
        <v>14080</v>
      </c>
    </row>
    <row r="1604" spans="1:18">
      <c r="A1604" s="161">
        <v>7</v>
      </c>
      <c r="B1604" s="161">
        <v>34</v>
      </c>
      <c r="C1604" s="161">
        <v>41</v>
      </c>
      <c r="D1604" s="161" t="s">
        <v>3696</v>
      </c>
      <c r="E1604" s="161" t="s">
        <v>8212</v>
      </c>
      <c r="F1604" s="161" t="s">
        <v>3992</v>
      </c>
      <c r="G1604" s="161" t="s">
        <v>1521</v>
      </c>
      <c r="H1604" s="161" t="s">
        <v>319</v>
      </c>
      <c r="K1604" s="161">
        <v>1</v>
      </c>
      <c r="L1604" s="161" t="s">
        <v>5157</v>
      </c>
    </row>
    <row r="1605" spans="1:18">
      <c r="A1605" s="161">
        <v>7</v>
      </c>
      <c r="B1605" s="161">
        <v>34</v>
      </c>
      <c r="C1605" s="161">
        <v>42</v>
      </c>
      <c r="D1605" s="161" t="s">
        <v>10293</v>
      </c>
      <c r="E1605" s="161" t="s">
        <v>14077</v>
      </c>
      <c r="F1605" s="161" t="s">
        <v>3992</v>
      </c>
      <c r="G1605" s="161" t="s">
        <v>1521</v>
      </c>
      <c r="H1605" s="161" t="s">
        <v>10167</v>
      </c>
      <c r="K1605" s="161">
        <v>1</v>
      </c>
      <c r="L1605" s="161" t="s">
        <v>14078</v>
      </c>
    </row>
    <row r="1606" spans="1:18">
      <c r="A1606" s="161">
        <v>7</v>
      </c>
      <c r="B1606" s="161">
        <v>35</v>
      </c>
      <c r="C1606" s="161">
        <v>1</v>
      </c>
      <c r="D1606" s="161" t="s">
        <v>3696</v>
      </c>
      <c r="E1606" s="161" t="s">
        <v>8213</v>
      </c>
      <c r="F1606" s="161" t="s">
        <v>3992</v>
      </c>
      <c r="G1606" s="161" t="s">
        <v>1521</v>
      </c>
      <c r="H1606" s="161" t="s">
        <v>1523</v>
      </c>
      <c r="I1606" s="161" t="s">
        <v>1631</v>
      </c>
      <c r="K1606" s="161">
        <v>1</v>
      </c>
      <c r="L1606" s="164" t="s">
        <v>8214</v>
      </c>
    </row>
    <row r="1607" spans="1:18">
      <c r="A1607" s="161">
        <v>7</v>
      </c>
      <c r="B1607" s="161">
        <v>35</v>
      </c>
      <c r="C1607" s="161">
        <v>2</v>
      </c>
      <c r="D1607" s="161" t="s">
        <v>10293</v>
      </c>
      <c r="E1607" s="161" t="s">
        <v>14075</v>
      </c>
      <c r="F1607" s="161" t="s">
        <v>3992</v>
      </c>
      <c r="G1607" s="161" t="s">
        <v>1521</v>
      </c>
      <c r="H1607" s="161" t="s">
        <v>10370</v>
      </c>
      <c r="I1607" s="161" t="s">
        <v>1630</v>
      </c>
      <c r="K1607" s="161">
        <v>1</v>
      </c>
      <c r="L1607" s="164" t="s">
        <v>14076</v>
      </c>
    </row>
    <row r="1608" spans="1:18">
      <c r="A1608" s="161">
        <v>7</v>
      </c>
      <c r="B1608" s="161">
        <v>35</v>
      </c>
      <c r="C1608" s="161">
        <v>3</v>
      </c>
      <c r="D1608" s="161" t="s">
        <v>3696</v>
      </c>
      <c r="E1608" s="161" t="s">
        <v>8215</v>
      </c>
      <c r="F1608" s="161" t="s">
        <v>3992</v>
      </c>
      <c r="G1608" s="161" t="s">
        <v>1521</v>
      </c>
      <c r="H1608" s="162" t="s">
        <v>322</v>
      </c>
      <c r="I1608" s="161" t="s">
        <v>1631</v>
      </c>
      <c r="K1608" s="161">
        <v>1</v>
      </c>
      <c r="L1608" s="161" t="s">
        <v>5358</v>
      </c>
    </row>
    <row r="1609" spans="1:18">
      <c r="A1609" s="161">
        <v>7</v>
      </c>
      <c r="B1609" s="161">
        <v>35</v>
      </c>
      <c r="C1609" s="161">
        <v>4</v>
      </c>
      <c r="D1609" s="161" t="s">
        <v>10293</v>
      </c>
      <c r="E1609" s="161" t="s">
        <v>14073</v>
      </c>
      <c r="F1609" s="161" t="s">
        <v>3992</v>
      </c>
      <c r="G1609" s="161" t="s">
        <v>1521</v>
      </c>
      <c r="H1609" s="162" t="s">
        <v>10367</v>
      </c>
      <c r="I1609" s="161" t="s">
        <v>1630</v>
      </c>
      <c r="K1609" s="161">
        <v>1</v>
      </c>
      <c r="L1609" s="161" t="s">
        <v>14074</v>
      </c>
    </row>
    <row r="1610" spans="1:18">
      <c r="A1610" s="161">
        <v>7</v>
      </c>
      <c r="B1610" s="161">
        <v>35</v>
      </c>
      <c r="C1610" s="161">
        <v>5</v>
      </c>
      <c r="D1610" s="161" t="s">
        <v>3696</v>
      </c>
      <c r="E1610" s="161" t="s">
        <v>8216</v>
      </c>
      <c r="F1610" s="161" t="s">
        <v>3992</v>
      </c>
      <c r="G1610" s="161" t="s">
        <v>1521</v>
      </c>
      <c r="H1610" s="161" t="s">
        <v>1526</v>
      </c>
      <c r="I1610" s="161" t="s">
        <v>1629</v>
      </c>
      <c r="K1610" s="161">
        <v>1</v>
      </c>
      <c r="L1610" s="161" t="s">
        <v>5359</v>
      </c>
      <c r="M1610" s="161" t="s">
        <v>5360</v>
      </c>
      <c r="N1610" s="161" t="s">
        <v>12</v>
      </c>
      <c r="O1610" s="161" t="s">
        <v>5361</v>
      </c>
      <c r="P1610" s="161" t="s">
        <v>11</v>
      </c>
      <c r="Q1610" s="161" t="s">
        <v>5362</v>
      </c>
      <c r="R1610" s="161" t="s">
        <v>364</v>
      </c>
    </row>
    <row r="1611" spans="1:18">
      <c r="A1611" s="161">
        <v>7</v>
      </c>
      <c r="B1611" s="161">
        <v>35</v>
      </c>
      <c r="C1611" s="161">
        <v>6</v>
      </c>
      <c r="D1611" s="161" t="s">
        <v>10293</v>
      </c>
      <c r="E1611" s="161" t="s">
        <v>14068</v>
      </c>
      <c r="F1611" s="161" t="s">
        <v>3992</v>
      </c>
      <c r="G1611" s="161" t="s">
        <v>1521</v>
      </c>
      <c r="H1611" s="161" t="s">
        <v>10361</v>
      </c>
      <c r="I1611" s="161" t="s">
        <v>1629</v>
      </c>
      <c r="K1611" s="161">
        <v>1</v>
      </c>
      <c r="L1611" s="161" t="s">
        <v>14069</v>
      </c>
      <c r="M1611" s="161" t="s">
        <v>14070</v>
      </c>
      <c r="N1611" s="161" t="s">
        <v>16015</v>
      </c>
      <c r="O1611" s="161" t="s">
        <v>14071</v>
      </c>
      <c r="P1611" s="161" t="s">
        <v>16017</v>
      </c>
      <c r="Q1611" s="161" t="s">
        <v>14072</v>
      </c>
      <c r="R1611" s="161" t="s">
        <v>16018</v>
      </c>
    </row>
    <row r="1612" spans="1:18">
      <c r="A1612" s="161">
        <v>7</v>
      </c>
      <c r="B1612" s="161">
        <v>35</v>
      </c>
      <c r="C1612" s="161">
        <v>7</v>
      </c>
      <c r="D1612" s="161" t="s">
        <v>3696</v>
      </c>
      <c r="E1612" s="161" t="s">
        <v>8217</v>
      </c>
      <c r="F1612" s="161" t="s">
        <v>3992</v>
      </c>
      <c r="G1612" s="161" t="s">
        <v>1521</v>
      </c>
      <c r="H1612" s="161" t="s">
        <v>66</v>
      </c>
      <c r="I1612" s="161" t="s">
        <v>1629</v>
      </c>
      <c r="K1612" s="161">
        <v>1</v>
      </c>
      <c r="L1612" s="161" t="s">
        <v>5363</v>
      </c>
      <c r="M1612" s="161" t="s">
        <v>5364</v>
      </c>
      <c r="N1612" s="161" t="s">
        <v>12</v>
      </c>
      <c r="O1612" s="161" t="s">
        <v>5365</v>
      </c>
      <c r="P1612" s="161" t="s">
        <v>11</v>
      </c>
      <c r="Q1612" s="161" t="s">
        <v>5366</v>
      </c>
      <c r="R1612" s="161" t="s">
        <v>364</v>
      </c>
    </row>
    <row r="1613" spans="1:18">
      <c r="A1613" s="161">
        <v>7</v>
      </c>
      <c r="B1613" s="161">
        <v>35</v>
      </c>
      <c r="C1613" s="161">
        <v>8</v>
      </c>
      <c r="D1613" s="161" t="s">
        <v>10293</v>
      </c>
      <c r="E1613" s="161" t="s">
        <v>14063</v>
      </c>
      <c r="F1613" s="161" t="s">
        <v>3992</v>
      </c>
      <c r="G1613" s="161" t="s">
        <v>1521</v>
      </c>
      <c r="H1613" s="161" t="s">
        <v>10355</v>
      </c>
      <c r="I1613" s="161" t="s">
        <v>1629</v>
      </c>
      <c r="K1613" s="161">
        <v>1</v>
      </c>
      <c r="L1613" s="161" t="s">
        <v>14064</v>
      </c>
      <c r="M1613" s="161" t="s">
        <v>14065</v>
      </c>
      <c r="N1613" s="161" t="s">
        <v>16015</v>
      </c>
      <c r="O1613" s="161" t="s">
        <v>14066</v>
      </c>
      <c r="P1613" s="161" t="s">
        <v>16017</v>
      </c>
      <c r="Q1613" s="161" t="s">
        <v>14067</v>
      </c>
      <c r="R1613" s="161" t="s">
        <v>16018</v>
      </c>
    </row>
    <row r="1614" spans="1:18">
      <c r="A1614" s="161">
        <v>7</v>
      </c>
      <c r="B1614" s="161">
        <v>35</v>
      </c>
      <c r="C1614" s="161">
        <v>9</v>
      </c>
      <c r="D1614" s="161" t="s">
        <v>3696</v>
      </c>
      <c r="E1614" s="161" t="s">
        <v>8218</v>
      </c>
      <c r="F1614" s="161" t="s">
        <v>3992</v>
      </c>
      <c r="G1614" s="161" t="s">
        <v>1521</v>
      </c>
      <c r="H1614" s="161" t="s">
        <v>336</v>
      </c>
      <c r="K1614" s="161">
        <v>1</v>
      </c>
      <c r="L1614" s="161" t="s">
        <v>5367</v>
      </c>
    </row>
    <row r="1615" spans="1:18">
      <c r="A1615" s="161">
        <v>7</v>
      </c>
      <c r="B1615" s="161">
        <v>35</v>
      </c>
      <c r="C1615" s="161">
        <v>10</v>
      </c>
      <c r="D1615" s="161" t="s">
        <v>10293</v>
      </c>
      <c r="E1615" s="161" t="s">
        <v>14061</v>
      </c>
      <c r="F1615" s="161" t="s">
        <v>3992</v>
      </c>
      <c r="G1615" s="161" t="s">
        <v>1521</v>
      </c>
      <c r="H1615" s="161" t="s">
        <v>10191</v>
      </c>
      <c r="K1615" s="161">
        <v>1</v>
      </c>
      <c r="L1615" s="161" t="s">
        <v>14062</v>
      </c>
    </row>
    <row r="1616" spans="1:18">
      <c r="A1616" s="161">
        <v>7</v>
      </c>
      <c r="B1616" s="161">
        <v>35</v>
      </c>
      <c r="C1616" s="161">
        <v>11</v>
      </c>
      <c r="D1616" s="161" t="s">
        <v>3696</v>
      </c>
      <c r="E1616" s="161" t="s">
        <v>8219</v>
      </c>
      <c r="F1616" s="161" t="s">
        <v>3992</v>
      </c>
      <c r="G1616" s="161" t="s">
        <v>1521</v>
      </c>
      <c r="H1616" s="161" t="s">
        <v>337</v>
      </c>
      <c r="I1616" s="161" t="s">
        <v>1628</v>
      </c>
      <c r="K1616" s="161">
        <v>1</v>
      </c>
      <c r="L1616" s="161" t="s">
        <v>5368</v>
      </c>
    </row>
    <row r="1617" spans="1:18">
      <c r="A1617" s="161">
        <v>7</v>
      </c>
      <c r="B1617" s="161">
        <v>35</v>
      </c>
      <c r="C1617" s="161">
        <v>12</v>
      </c>
      <c r="D1617" s="161" t="s">
        <v>10293</v>
      </c>
      <c r="E1617" s="161" t="s">
        <v>14059</v>
      </c>
      <c r="F1617" s="161" t="s">
        <v>3992</v>
      </c>
      <c r="G1617" s="161" t="s">
        <v>1521</v>
      </c>
      <c r="H1617" s="161" t="s">
        <v>10350</v>
      </c>
      <c r="I1617" s="161" t="s">
        <v>10137</v>
      </c>
      <c r="K1617" s="161">
        <v>1</v>
      </c>
      <c r="L1617" s="161" t="s">
        <v>14060</v>
      </c>
    </row>
    <row r="1618" spans="1:18">
      <c r="A1618" s="161">
        <v>7</v>
      </c>
      <c r="B1618" s="161">
        <v>35</v>
      </c>
      <c r="C1618" s="161">
        <v>13</v>
      </c>
      <c r="D1618" s="161" t="s">
        <v>3696</v>
      </c>
      <c r="E1618" s="161" t="s">
        <v>8220</v>
      </c>
      <c r="F1618" s="161" t="s">
        <v>3992</v>
      </c>
      <c r="G1618" s="161" t="s">
        <v>1521</v>
      </c>
      <c r="H1618" s="161" t="s">
        <v>1535</v>
      </c>
      <c r="I1618" s="161" t="s">
        <v>61</v>
      </c>
      <c r="K1618" s="161">
        <v>1</v>
      </c>
      <c r="L1618" s="161" t="s">
        <v>5369</v>
      </c>
    </row>
    <row r="1619" spans="1:18">
      <c r="A1619" s="161">
        <v>7</v>
      </c>
      <c r="B1619" s="161">
        <v>35</v>
      </c>
      <c r="C1619" s="161">
        <v>14</v>
      </c>
      <c r="D1619" s="161" t="s">
        <v>10293</v>
      </c>
      <c r="E1619" s="161" t="s">
        <v>14057</v>
      </c>
      <c r="F1619" s="161" t="s">
        <v>3992</v>
      </c>
      <c r="G1619" s="161" t="s">
        <v>1521</v>
      </c>
      <c r="H1619" s="161" t="s">
        <v>10347</v>
      </c>
      <c r="I1619" s="161" t="s">
        <v>10345</v>
      </c>
      <c r="K1619" s="161">
        <v>1</v>
      </c>
      <c r="L1619" s="161" t="s">
        <v>14058</v>
      </c>
    </row>
    <row r="1620" spans="1:18">
      <c r="A1620" s="161">
        <v>7</v>
      </c>
      <c r="B1620" s="161">
        <v>35</v>
      </c>
      <c r="C1620" s="161">
        <v>15</v>
      </c>
      <c r="D1620" s="161" t="s">
        <v>3696</v>
      </c>
      <c r="E1620" s="161" t="s">
        <v>8221</v>
      </c>
      <c r="F1620" s="161" t="s">
        <v>3992</v>
      </c>
      <c r="G1620" s="161" t="s">
        <v>1521</v>
      </c>
      <c r="H1620" s="161" t="s">
        <v>1529</v>
      </c>
      <c r="I1620" s="161" t="s">
        <v>15</v>
      </c>
      <c r="K1620" s="161">
        <v>1</v>
      </c>
      <c r="L1620" s="164" t="s">
        <v>8222</v>
      </c>
      <c r="M1620" s="164" t="s">
        <v>8223</v>
      </c>
    </row>
    <row r="1621" spans="1:18">
      <c r="A1621" s="161">
        <v>7</v>
      </c>
      <c r="B1621" s="161">
        <v>35</v>
      </c>
      <c r="C1621" s="161">
        <v>16</v>
      </c>
      <c r="D1621" s="161" t="s">
        <v>10293</v>
      </c>
      <c r="E1621" s="161" t="s">
        <v>14054</v>
      </c>
      <c r="F1621" s="161" t="s">
        <v>3992</v>
      </c>
      <c r="G1621" s="161" t="s">
        <v>1521</v>
      </c>
      <c r="H1621" s="161" t="s">
        <v>10342</v>
      </c>
      <c r="I1621" s="161" t="s">
        <v>15</v>
      </c>
      <c r="K1621" s="161">
        <v>1</v>
      </c>
      <c r="L1621" s="164" t="s">
        <v>14055</v>
      </c>
      <c r="M1621" s="164" t="s">
        <v>14056</v>
      </c>
    </row>
    <row r="1622" spans="1:18">
      <c r="A1622" s="161">
        <v>7</v>
      </c>
      <c r="B1622" s="161">
        <v>35</v>
      </c>
      <c r="C1622" s="161">
        <v>17</v>
      </c>
      <c r="D1622" s="161" t="s">
        <v>3696</v>
      </c>
      <c r="E1622" s="161" t="s">
        <v>8224</v>
      </c>
      <c r="F1622" s="161" t="s">
        <v>3992</v>
      </c>
      <c r="G1622" s="161" t="s">
        <v>1521</v>
      </c>
      <c r="H1622" s="161" t="s">
        <v>1530</v>
      </c>
      <c r="K1622" s="161">
        <v>1</v>
      </c>
      <c r="L1622" s="164" t="s">
        <v>8225</v>
      </c>
    </row>
    <row r="1623" spans="1:18">
      <c r="A1623" s="161">
        <v>7</v>
      </c>
      <c r="B1623" s="161">
        <v>35</v>
      </c>
      <c r="C1623" s="161">
        <v>18</v>
      </c>
      <c r="D1623" s="161" t="s">
        <v>10293</v>
      </c>
      <c r="E1623" s="161" t="s">
        <v>14052</v>
      </c>
      <c r="F1623" s="161" t="s">
        <v>3992</v>
      </c>
      <c r="G1623" s="161" t="s">
        <v>1521</v>
      </c>
      <c r="H1623" s="161" t="s">
        <v>10339</v>
      </c>
      <c r="K1623" s="161">
        <v>1</v>
      </c>
      <c r="L1623" s="164" t="s">
        <v>14053</v>
      </c>
    </row>
    <row r="1624" spans="1:18">
      <c r="A1624" s="161">
        <v>7</v>
      </c>
      <c r="B1624" s="161">
        <v>35</v>
      </c>
      <c r="C1624" s="161">
        <v>19</v>
      </c>
      <c r="D1624" s="161" t="s">
        <v>3696</v>
      </c>
      <c r="E1624" s="161" t="s">
        <v>8226</v>
      </c>
      <c r="F1624" s="161" t="s">
        <v>3992</v>
      </c>
      <c r="G1624" s="161" t="s">
        <v>1521</v>
      </c>
      <c r="H1624" s="161" t="s">
        <v>1531</v>
      </c>
      <c r="K1624" s="161">
        <v>1</v>
      </c>
      <c r="L1624" s="164" t="s">
        <v>8227</v>
      </c>
    </row>
    <row r="1625" spans="1:18">
      <c r="A1625" s="161">
        <v>7</v>
      </c>
      <c r="B1625" s="161">
        <v>35</v>
      </c>
      <c r="C1625" s="161">
        <v>20</v>
      </c>
      <c r="D1625" s="161" t="s">
        <v>10293</v>
      </c>
      <c r="E1625" s="161" t="s">
        <v>14050</v>
      </c>
      <c r="F1625" s="161" t="s">
        <v>3992</v>
      </c>
      <c r="G1625" s="161" t="s">
        <v>1521</v>
      </c>
      <c r="H1625" s="161" t="s">
        <v>10336</v>
      </c>
      <c r="K1625" s="161">
        <v>1</v>
      </c>
      <c r="L1625" s="164" t="s">
        <v>14051</v>
      </c>
    </row>
    <row r="1626" spans="1:18">
      <c r="A1626" s="161">
        <v>7</v>
      </c>
      <c r="B1626" s="161">
        <v>35</v>
      </c>
      <c r="C1626" s="161">
        <v>21</v>
      </c>
      <c r="D1626" s="161" t="s">
        <v>3696</v>
      </c>
      <c r="E1626" s="161" t="s">
        <v>8228</v>
      </c>
      <c r="F1626" s="161" t="s">
        <v>3992</v>
      </c>
      <c r="G1626" s="161" t="s">
        <v>1521</v>
      </c>
      <c r="H1626" s="161" t="s">
        <v>1532</v>
      </c>
      <c r="K1626" s="161">
        <v>1</v>
      </c>
      <c r="L1626" s="164" t="s">
        <v>8229</v>
      </c>
    </row>
    <row r="1627" spans="1:18">
      <c r="A1627" s="161">
        <v>7</v>
      </c>
      <c r="B1627" s="161">
        <v>35</v>
      </c>
      <c r="C1627" s="161">
        <v>22</v>
      </c>
      <c r="D1627" s="161" t="s">
        <v>10293</v>
      </c>
      <c r="E1627" s="161" t="s">
        <v>14048</v>
      </c>
      <c r="F1627" s="161" t="s">
        <v>3992</v>
      </c>
      <c r="G1627" s="161" t="s">
        <v>1521</v>
      </c>
      <c r="H1627" s="161" t="s">
        <v>10333</v>
      </c>
      <c r="K1627" s="161">
        <v>1</v>
      </c>
      <c r="L1627" s="164" t="s">
        <v>14049</v>
      </c>
    </row>
    <row r="1628" spans="1:18">
      <c r="A1628" s="161">
        <v>7</v>
      </c>
      <c r="B1628" s="161">
        <v>35</v>
      </c>
      <c r="C1628" s="161">
        <v>23</v>
      </c>
      <c r="D1628" s="161" t="s">
        <v>3696</v>
      </c>
      <c r="E1628" s="161" t="s">
        <v>8230</v>
      </c>
      <c r="F1628" s="161" t="s">
        <v>3992</v>
      </c>
      <c r="G1628" s="161" t="s">
        <v>1521</v>
      </c>
      <c r="H1628" s="161" t="s">
        <v>1533</v>
      </c>
      <c r="K1628" s="161">
        <v>1</v>
      </c>
      <c r="L1628" s="164" t="s">
        <v>8231</v>
      </c>
    </row>
    <row r="1629" spans="1:18">
      <c r="A1629" s="161">
        <v>7</v>
      </c>
      <c r="B1629" s="161">
        <v>35</v>
      </c>
      <c r="C1629" s="161">
        <v>24</v>
      </c>
      <c r="D1629" s="161" t="s">
        <v>10293</v>
      </c>
      <c r="E1629" s="161" t="s">
        <v>14046</v>
      </c>
      <c r="F1629" s="161" t="s">
        <v>3992</v>
      </c>
      <c r="G1629" s="161" t="s">
        <v>1521</v>
      </c>
      <c r="H1629" s="161" t="s">
        <v>10330</v>
      </c>
      <c r="K1629" s="161">
        <v>1</v>
      </c>
      <c r="L1629" s="164" t="s">
        <v>14047</v>
      </c>
    </row>
    <row r="1630" spans="1:18">
      <c r="A1630" s="161">
        <v>7</v>
      </c>
      <c r="B1630" s="161">
        <v>35</v>
      </c>
      <c r="C1630" s="161">
        <v>25</v>
      </c>
      <c r="D1630" s="161" t="s">
        <v>3696</v>
      </c>
      <c r="E1630" s="161" t="s">
        <v>8232</v>
      </c>
      <c r="F1630" s="161" t="s">
        <v>3992</v>
      </c>
      <c r="G1630" s="161" t="s">
        <v>1521</v>
      </c>
      <c r="H1630" s="161" t="s">
        <v>1534</v>
      </c>
      <c r="K1630" s="161">
        <v>1</v>
      </c>
      <c r="L1630" s="164" t="s">
        <v>8233</v>
      </c>
    </row>
    <row r="1631" spans="1:18">
      <c r="A1631" s="161">
        <v>7</v>
      </c>
      <c r="B1631" s="161">
        <v>35</v>
      </c>
      <c r="C1631" s="161">
        <v>26</v>
      </c>
      <c r="D1631" s="161" t="s">
        <v>10293</v>
      </c>
      <c r="E1631" s="161" t="s">
        <v>14044</v>
      </c>
      <c r="F1631" s="161" t="s">
        <v>3992</v>
      </c>
      <c r="G1631" s="161" t="s">
        <v>1521</v>
      </c>
      <c r="H1631" s="161" t="s">
        <v>10327</v>
      </c>
      <c r="K1631" s="161">
        <v>1</v>
      </c>
      <c r="L1631" s="164" t="s">
        <v>14045</v>
      </c>
    </row>
    <row r="1632" spans="1:18">
      <c r="A1632" s="161">
        <v>7</v>
      </c>
      <c r="B1632" s="161">
        <v>35</v>
      </c>
      <c r="C1632" s="161">
        <v>27</v>
      </c>
      <c r="D1632" s="161" t="s">
        <v>3696</v>
      </c>
      <c r="E1632" s="161" t="s">
        <v>8234</v>
      </c>
      <c r="F1632" s="161" t="s">
        <v>3992</v>
      </c>
      <c r="G1632" s="161" t="s">
        <v>1521</v>
      </c>
      <c r="H1632" s="162" t="s">
        <v>326</v>
      </c>
      <c r="I1632" s="161" t="s">
        <v>1629</v>
      </c>
      <c r="K1632" s="161">
        <v>1</v>
      </c>
      <c r="L1632" s="161" t="s">
        <v>5370</v>
      </c>
      <c r="M1632" s="161" t="s">
        <v>5371</v>
      </c>
      <c r="N1632" s="161" t="s">
        <v>12</v>
      </c>
      <c r="O1632" s="161" t="s">
        <v>5372</v>
      </c>
      <c r="P1632" s="161" t="s">
        <v>11</v>
      </c>
      <c r="Q1632" s="161" t="s">
        <v>5373</v>
      </c>
      <c r="R1632" s="161" t="s">
        <v>364</v>
      </c>
    </row>
    <row r="1633" spans="1:18">
      <c r="A1633" s="161">
        <v>7</v>
      </c>
      <c r="B1633" s="161">
        <v>35</v>
      </c>
      <c r="C1633" s="161">
        <v>28</v>
      </c>
      <c r="D1633" s="161" t="s">
        <v>10293</v>
      </c>
      <c r="E1633" s="161" t="s">
        <v>14039</v>
      </c>
      <c r="F1633" s="161" t="s">
        <v>3992</v>
      </c>
      <c r="G1633" s="161" t="s">
        <v>1521</v>
      </c>
      <c r="H1633" s="162" t="s">
        <v>10321</v>
      </c>
      <c r="I1633" s="161" t="s">
        <v>1629</v>
      </c>
      <c r="K1633" s="161">
        <v>1</v>
      </c>
      <c r="L1633" s="161" t="s">
        <v>14040</v>
      </c>
      <c r="M1633" s="161" t="s">
        <v>14041</v>
      </c>
      <c r="N1633" s="161" t="s">
        <v>16015</v>
      </c>
      <c r="O1633" s="161" t="s">
        <v>14042</v>
      </c>
      <c r="P1633" s="161" t="s">
        <v>16017</v>
      </c>
      <c r="Q1633" s="161" t="s">
        <v>14043</v>
      </c>
      <c r="R1633" s="161" t="s">
        <v>16018</v>
      </c>
    </row>
    <row r="1634" spans="1:18">
      <c r="A1634" s="161">
        <v>7</v>
      </c>
      <c r="B1634" s="161">
        <v>35</v>
      </c>
      <c r="C1634" s="161">
        <v>29</v>
      </c>
      <c r="D1634" s="161" t="s">
        <v>3696</v>
      </c>
      <c r="E1634" s="161" t="s">
        <v>8235</v>
      </c>
      <c r="F1634" s="161" t="s">
        <v>3992</v>
      </c>
      <c r="G1634" s="161" t="s">
        <v>1521</v>
      </c>
      <c r="H1634" s="161" t="s">
        <v>1524</v>
      </c>
      <c r="I1634" s="161" t="s">
        <v>3991</v>
      </c>
      <c r="K1634" s="161">
        <v>1</v>
      </c>
      <c r="L1634" s="161" t="s">
        <v>5374</v>
      </c>
      <c r="M1634" s="161" t="s">
        <v>5375</v>
      </c>
      <c r="N1634" s="161" t="s">
        <v>388</v>
      </c>
      <c r="O1634" s="161" t="s">
        <v>5376</v>
      </c>
    </row>
    <row r="1635" spans="1:18">
      <c r="A1635" s="161">
        <v>7</v>
      </c>
      <c r="B1635" s="161">
        <v>35</v>
      </c>
      <c r="C1635" s="161">
        <v>30</v>
      </c>
      <c r="D1635" s="161" t="s">
        <v>10293</v>
      </c>
      <c r="E1635" s="161" t="s">
        <v>14035</v>
      </c>
      <c r="F1635" s="161" t="s">
        <v>3992</v>
      </c>
      <c r="G1635" s="161" t="s">
        <v>1521</v>
      </c>
      <c r="H1635" s="161" t="s">
        <v>10316</v>
      </c>
      <c r="I1635" s="161" t="s">
        <v>10314</v>
      </c>
      <c r="K1635" s="161">
        <v>1</v>
      </c>
      <c r="L1635" s="161" t="s">
        <v>14036</v>
      </c>
      <c r="M1635" s="161" t="s">
        <v>14037</v>
      </c>
      <c r="N1635" s="161" t="s">
        <v>16016</v>
      </c>
      <c r="O1635" s="161" t="s">
        <v>14038</v>
      </c>
    </row>
    <row r="1636" spans="1:18">
      <c r="A1636" s="161">
        <v>7</v>
      </c>
      <c r="B1636" s="161">
        <v>35</v>
      </c>
      <c r="C1636" s="161">
        <v>31</v>
      </c>
      <c r="D1636" s="161" t="s">
        <v>3696</v>
      </c>
      <c r="E1636" s="161" t="s">
        <v>8236</v>
      </c>
      <c r="F1636" s="161" t="s">
        <v>3992</v>
      </c>
      <c r="G1636" s="161" t="s">
        <v>1521</v>
      </c>
      <c r="H1636" s="161" t="s">
        <v>323</v>
      </c>
      <c r="K1636" s="161">
        <v>1</v>
      </c>
      <c r="L1636" s="161" t="s">
        <v>6809</v>
      </c>
    </row>
    <row r="1637" spans="1:18">
      <c r="A1637" s="161">
        <v>7</v>
      </c>
      <c r="B1637" s="161">
        <v>35</v>
      </c>
      <c r="C1637" s="161">
        <v>32</v>
      </c>
      <c r="D1637" s="161" t="s">
        <v>10293</v>
      </c>
      <c r="E1637" s="161" t="s">
        <v>14033</v>
      </c>
      <c r="F1637" s="161" t="s">
        <v>3992</v>
      </c>
      <c r="G1637" s="161" t="s">
        <v>1521</v>
      </c>
      <c r="H1637" s="161" t="s">
        <v>10312</v>
      </c>
      <c r="K1637" s="161">
        <v>1</v>
      </c>
      <c r="L1637" s="161" t="s">
        <v>14034</v>
      </c>
    </row>
    <row r="1638" spans="1:18">
      <c r="A1638" s="161">
        <v>7</v>
      </c>
      <c r="B1638" s="161">
        <v>35</v>
      </c>
      <c r="C1638" s="161">
        <v>33</v>
      </c>
      <c r="D1638" s="161" t="s">
        <v>3696</v>
      </c>
      <c r="E1638" s="161" t="s">
        <v>8237</v>
      </c>
      <c r="F1638" s="161" t="s">
        <v>3992</v>
      </c>
      <c r="G1638" s="161" t="s">
        <v>1521</v>
      </c>
      <c r="H1638" s="161" t="s">
        <v>324</v>
      </c>
      <c r="K1638" s="161">
        <v>1</v>
      </c>
      <c r="L1638" s="161" t="s">
        <v>6810</v>
      </c>
    </row>
    <row r="1639" spans="1:18">
      <c r="A1639" s="161">
        <v>7</v>
      </c>
      <c r="B1639" s="161">
        <v>35</v>
      </c>
      <c r="C1639" s="161">
        <v>34</v>
      </c>
      <c r="D1639" s="161" t="s">
        <v>10293</v>
      </c>
      <c r="E1639" s="161" t="s">
        <v>14031</v>
      </c>
      <c r="F1639" s="161" t="s">
        <v>3992</v>
      </c>
      <c r="G1639" s="161" t="s">
        <v>1521</v>
      </c>
      <c r="H1639" s="161" t="s">
        <v>10309</v>
      </c>
      <c r="K1639" s="161">
        <v>1</v>
      </c>
      <c r="L1639" s="161" t="s">
        <v>14032</v>
      </c>
    </row>
    <row r="1640" spans="1:18">
      <c r="A1640" s="161">
        <v>7</v>
      </c>
      <c r="B1640" s="161">
        <v>35</v>
      </c>
      <c r="C1640" s="161">
        <v>35</v>
      </c>
      <c r="D1640" s="161" t="s">
        <v>3696</v>
      </c>
      <c r="E1640" s="161" t="s">
        <v>8238</v>
      </c>
      <c r="F1640" s="161" t="s">
        <v>3992</v>
      </c>
      <c r="G1640" s="161" t="s">
        <v>1521</v>
      </c>
      <c r="H1640" s="161" t="s">
        <v>325</v>
      </c>
      <c r="K1640" s="161">
        <v>1</v>
      </c>
      <c r="L1640" s="161" t="s">
        <v>6811</v>
      </c>
    </row>
    <row r="1641" spans="1:18">
      <c r="A1641" s="161">
        <v>7</v>
      </c>
      <c r="B1641" s="161">
        <v>35</v>
      </c>
      <c r="C1641" s="161">
        <v>36</v>
      </c>
      <c r="D1641" s="161" t="s">
        <v>10293</v>
      </c>
      <c r="E1641" s="161" t="s">
        <v>14029</v>
      </c>
      <c r="F1641" s="161" t="s">
        <v>3992</v>
      </c>
      <c r="G1641" s="161" t="s">
        <v>1521</v>
      </c>
      <c r="H1641" s="161" t="s">
        <v>10306</v>
      </c>
      <c r="K1641" s="161">
        <v>1</v>
      </c>
      <c r="L1641" s="161" t="s">
        <v>14030</v>
      </c>
    </row>
    <row r="1642" spans="1:18">
      <c r="A1642" s="161">
        <v>7</v>
      </c>
      <c r="B1642" s="161">
        <v>35</v>
      </c>
      <c r="C1642" s="161">
        <v>37</v>
      </c>
      <c r="D1642" s="161" t="s">
        <v>3696</v>
      </c>
      <c r="E1642" s="161" t="s">
        <v>8239</v>
      </c>
      <c r="F1642" s="161" t="s">
        <v>3992</v>
      </c>
      <c r="G1642" s="161" t="s">
        <v>1521</v>
      </c>
      <c r="H1642" s="161" t="s">
        <v>1536</v>
      </c>
      <c r="I1642" s="161" t="s">
        <v>1629</v>
      </c>
      <c r="K1642" s="161">
        <v>1</v>
      </c>
      <c r="L1642" s="161" t="s">
        <v>5377</v>
      </c>
      <c r="M1642" s="161" t="s">
        <v>5378</v>
      </c>
      <c r="N1642" s="161" t="s">
        <v>12</v>
      </c>
      <c r="O1642" s="161" t="s">
        <v>5379</v>
      </c>
      <c r="P1642" s="161" t="s">
        <v>11</v>
      </c>
      <c r="Q1642" s="161" t="s">
        <v>5380</v>
      </c>
      <c r="R1642" s="161" t="s">
        <v>364</v>
      </c>
    </row>
    <row r="1643" spans="1:18">
      <c r="A1643" s="161">
        <v>7</v>
      </c>
      <c r="B1643" s="161">
        <v>35</v>
      </c>
      <c r="C1643" s="161">
        <v>38</v>
      </c>
      <c r="D1643" s="161" t="s">
        <v>10293</v>
      </c>
      <c r="E1643" s="161" t="s">
        <v>14024</v>
      </c>
      <c r="F1643" s="161" t="s">
        <v>3992</v>
      </c>
      <c r="G1643" s="161" t="s">
        <v>1521</v>
      </c>
      <c r="H1643" s="161" t="s">
        <v>10300</v>
      </c>
      <c r="I1643" s="161" t="s">
        <v>1629</v>
      </c>
      <c r="K1643" s="161">
        <v>1</v>
      </c>
      <c r="L1643" s="161" t="s">
        <v>14025</v>
      </c>
      <c r="M1643" s="161" t="s">
        <v>14026</v>
      </c>
      <c r="N1643" s="161" t="s">
        <v>16015</v>
      </c>
      <c r="O1643" s="161" t="s">
        <v>14027</v>
      </c>
      <c r="P1643" s="161" t="s">
        <v>16017</v>
      </c>
      <c r="Q1643" s="161" t="s">
        <v>14028</v>
      </c>
      <c r="R1643" s="161" t="s">
        <v>16018</v>
      </c>
    </row>
    <row r="1644" spans="1:18">
      <c r="A1644" s="161">
        <v>7</v>
      </c>
      <c r="B1644" s="161">
        <v>35</v>
      </c>
      <c r="C1644" s="161">
        <v>39</v>
      </c>
      <c r="D1644" s="161" t="s">
        <v>3696</v>
      </c>
      <c r="E1644" s="161" t="s">
        <v>8240</v>
      </c>
      <c r="F1644" s="161" t="s">
        <v>3992</v>
      </c>
      <c r="G1644" s="161" t="s">
        <v>1521</v>
      </c>
      <c r="H1644" s="161" t="s">
        <v>116</v>
      </c>
      <c r="I1644" s="161" t="s">
        <v>1630</v>
      </c>
      <c r="K1644" s="161">
        <v>1</v>
      </c>
      <c r="L1644" s="161" t="s">
        <v>5381</v>
      </c>
    </row>
    <row r="1645" spans="1:18">
      <c r="A1645" s="161">
        <v>7</v>
      </c>
      <c r="B1645" s="161">
        <v>35</v>
      </c>
      <c r="C1645" s="161">
        <v>40</v>
      </c>
      <c r="D1645" s="161" t="s">
        <v>10293</v>
      </c>
      <c r="E1645" s="161" t="s">
        <v>14022</v>
      </c>
      <c r="F1645" s="161" t="s">
        <v>3992</v>
      </c>
      <c r="G1645" s="161" t="s">
        <v>1521</v>
      </c>
      <c r="H1645" s="161" t="s">
        <v>10297</v>
      </c>
      <c r="I1645" s="161" t="s">
        <v>1630</v>
      </c>
      <c r="K1645" s="161">
        <v>1</v>
      </c>
      <c r="L1645" s="161" t="s">
        <v>14023</v>
      </c>
    </row>
    <row r="1646" spans="1:18">
      <c r="A1646" s="161">
        <v>7</v>
      </c>
      <c r="B1646" s="161">
        <v>35</v>
      </c>
      <c r="C1646" s="161">
        <v>41</v>
      </c>
      <c r="D1646" s="161" t="s">
        <v>3696</v>
      </c>
      <c r="E1646" s="161" t="s">
        <v>8241</v>
      </c>
      <c r="F1646" s="161" t="s">
        <v>3992</v>
      </c>
      <c r="G1646" s="161" t="s">
        <v>1521</v>
      </c>
      <c r="H1646" s="161" t="s">
        <v>319</v>
      </c>
      <c r="K1646" s="161">
        <v>1</v>
      </c>
      <c r="L1646" s="161" t="s">
        <v>5382</v>
      </c>
    </row>
    <row r="1647" spans="1:18">
      <c r="A1647" s="161">
        <v>7</v>
      </c>
      <c r="B1647" s="161">
        <v>35</v>
      </c>
      <c r="C1647" s="161">
        <v>42</v>
      </c>
      <c r="D1647" s="161" t="s">
        <v>10293</v>
      </c>
      <c r="E1647" s="161" t="s">
        <v>14020</v>
      </c>
      <c r="F1647" s="161" t="s">
        <v>3992</v>
      </c>
      <c r="G1647" s="161" t="s">
        <v>1521</v>
      </c>
      <c r="H1647" s="161" t="s">
        <v>10167</v>
      </c>
      <c r="K1647" s="161">
        <v>1</v>
      </c>
      <c r="L1647" s="161" t="s">
        <v>14021</v>
      </c>
    </row>
    <row r="1648" spans="1:18">
      <c r="A1648" s="161">
        <v>7</v>
      </c>
      <c r="B1648" s="161">
        <v>36</v>
      </c>
      <c r="C1648" s="161">
        <v>1</v>
      </c>
      <c r="D1648" s="161" t="s">
        <v>3696</v>
      </c>
      <c r="E1648" s="161" t="s">
        <v>8242</v>
      </c>
      <c r="F1648" s="161" t="s">
        <v>3992</v>
      </c>
      <c r="G1648" s="161" t="s">
        <v>1521</v>
      </c>
      <c r="H1648" s="161" t="s">
        <v>1523</v>
      </c>
      <c r="I1648" s="161" t="s">
        <v>1631</v>
      </c>
      <c r="K1648" s="161">
        <v>1</v>
      </c>
      <c r="L1648" s="164" t="s">
        <v>8243</v>
      </c>
    </row>
    <row r="1649" spans="1:18">
      <c r="A1649" s="161">
        <v>7</v>
      </c>
      <c r="B1649" s="161">
        <v>36</v>
      </c>
      <c r="C1649" s="161">
        <v>2</v>
      </c>
      <c r="D1649" s="161" t="s">
        <v>10293</v>
      </c>
      <c r="E1649" s="161" t="s">
        <v>14018</v>
      </c>
      <c r="F1649" s="161" t="s">
        <v>3992</v>
      </c>
      <c r="G1649" s="161" t="s">
        <v>1521</v>
      </c>
      <c r="H1649" s="161" t="s">
        <v>10370</v>
      </c>
      <c r="I1649" s="161" t="s">
        <v>1630</v>
      </c>
      <c r="K1649" s="161">
        <v>1</v>
      </c>
      <c r="L1649" s="164" t="s">
        <v>14019</v>
      </c>
    </row>
    <row r="1650" spans="1:18">
      <c r="A1650" s="161">
        <v>7</v>
      </c>
      <c r="B1650" s="161">
        <v>36</v>
      </c>
      <c r="C1650" s="161">
        <v>3</v>
      </c>
      <c r="D1650" s="161" t="s">
        <v>3696</v>
      </c>
      <c r="E1650" s="161" t="s">
        <v>8244</v>
      </c>
      <c r="F1650" s="161" t="s">
        <v>3992</v>
      </c>
      <c r="G1650" s="161" t="s">
        <v>1521</v>
      </c>
      <c r="H1650" s="162" t="s">
        <v>322</v>
      </c>
      <c r="I1650" s="161" t="s">
        <v>1631</v>
      </c>
      <c r="K1650" s="161">
        <v>1</v>
      </c>
      <c r="L1650" s="161" t="s">
        <v>5583</v>
      </c>
    </row>
    <row r="1651" spans="1:18">
      <c r="A1651" s="161">
        <v>7</v>
      </c>
      <c r="B1651" s="161">
        <v>36</v>
      </c>
      <c r="C1651" s="161">
        <v>4</v>
      </c>
      <c r="D1651" s="161" t="s">
        <v>10293</v>
      </c>
      <c r="E1651" s="161" t="s">
        <v>14016</v>
      </c>
      <c r="F1651" s="161" t="s">
        <v>3992</v>
      </c>
      <c r="G1651" s="161" t="s">
        <v>1521</v>
      </c>
      <c r="H1651" s="162" t="s">
        <v>10367</v>
      </c>
      <c r="I1651" s="161" t="s">
        <v>1630</v>
      </c>
      <c r="K1651" s="161">
        <v>1</v>
      </c>
      <c r="L1651" s="161" t="s">
        <v>14017</v>
      </c>
    </row>
    <row r="1652" spans="1:18">
      <c r="A1652" s="161">
        <v>7</v>
      </c>
      <c r="B1652" s="161">
        <v>36</v>
      </c>
      <c r="C1652" s="161">
        <v>5</v>
      </c>
      <c r="D1652" s="161" t="s">
        <v>3696</v>
      </c>
      <c r="E1652" s="161" t="s">
        <v>8245</v>
      </c>
      <c r="F1652" s="161" t="s">
        <v>3992</v>
      </c>
      <c r="G1652" s="161" t="s">
        <v>1521</v>
      </c>
      <c r="H1652" s="161" t="s">
        <v>1526</v>
      </c>
      <c r="I1652" s="161" t="s">
        <v>1629</v>
      </c>
      <c r="K1652" s="161">
        <v>1</v>
      </c>
      <c r="L1652" s="161" t="s">
        <v>5584</v>
      </c>
      <c r="M1652" s="161" t="s">
        <v>5585</v>
      </c>
      <c r="N1652" s="161" t="s">
        <v>12</v>
      </c>
      <c r="O1652" s="161" t="s">
        <v>5586</v>
      </c>
      <c r="P1652" s="161" t="s">
        <v>11</v>
      </c>
      <c r="Q1652" s="161" t="s">
        <v>5587</v>
      </c>
      <c r="R1652" s="161" t="s">
        <v>364</v>
      </c>
    </row>
    <row r="1653" spans="1:18">
      <c r="A1653" s="161">
        <v>7</v>
      </c>
      <c r="B1653" s="161">
        <v>36</v>
      </c>
      <c r="C1653" s="161">
        <v>6</v>
      </c>
      <c r="D1653" s="161" t="s">
        <v>10293</v>
      </c>
      <c r="E1653" s="161" t="s">
        <v>14011</v>
      </c>
      <c r="F1653" s="161" t="s">
        <v>3992</v>
      </c>
      <c r="G1653" s="161" t="s">
        <v>1521</v>
      </c>
      <c r="H1653" s="161" t="s">
        <v>10361</v>
      </c>
      <c r="I1653" s="161" t="s">
        <v>1629</v>
      </c>
      <c r="K1653" s="161">
        <v>1</v>
      </c>
      <c r="L1653" s="161" t="s">
        <v>14012</v>
      </c>
      <c r="M1653" s="161" t="s">
        <v>14013</v>
      </c>
      <c r="N1653" s="161" t="s">
        <v>16015</v>
      </c>
      <c r="O1653" s="161" t="s">
        <v>14014</v>
      </c>
      <c r="P1653" s="161" t="s">
        <v>16017</v>
      </c>
      <c r="Q1653" s="161" t="s">
        <v>14015</v>
      </c>
      <c r="R1653" s="161" t="s">
        <v>16018</v>
      </c>
    </row>
    <row r="1654" spans="1:18">
      <c r="A1654" s="161">
        <v>7</v>
      </c>
      <c r="B1654" s="161">
        <v>36</v>
      </c>
      <c r="C1654" s="161">
        <v>7</v>
      </c>
      <c r="D1654" s="161" t="s">
        <v>3696</v>
      </c>
      <c r="E1654" s="161" t="s">
        <v>8246</v>
      </c>
      <c r="F1654" s="161" t="s">
        <v>3992</v>
      </c>
      <c r="G1654" s="161" t="s">
        <v>1521</v>
      </c>
      <c r="H1654" s="161" t="s">
        <v>66</v>
      </c>
      <c r="I1654" s="161" t="s">
        <v>1629</v>
      </c>
      <c r="K1654" s="161">
        <v>1</v>
      </c>
      <c r="L1654" s="161" t="s">
        <v>5588</v>
      </c>
      <c r="M1654" s="161" t="s">
        <v>5589</v>
      </c>
      <c r="N1654" s="161" t="s">
        <v>12</v>
      </c>
      <c r="O1654" s="161" t="s">
        <v>5590</v>
      </c>
      <c r="P1654" s="161" t="s">
        <v>11</v>
      </c>
      <c r="Q1654" s="161" t="s">
        <v>5591</v>
      </c>
      <c r="R1654" s="161" t="s">
        <v>364</v>
      </c>
    </row>
    <row r="1655" spans="1:18">
      <c r="A1655" s="161">
        <v>7</v>
      </c>
      <c r="B1655" s="161">
        <v>36</v>
      </c>
      <c r="C1655" s="161">
        <v>8</v>
      </c>
      <c r="D1655" s="161" t="s">
        <v>10293</v>
      </c>
      <c r="E1655" s="161" t="s">
        <v>14006</v>
      </c>
      <c r="F1655" s="161" t="s">
        <v>3992</v>
      </c>
      <c r="G1655" s="161" t="s">
        <v>1521</v>
      </c>
      <c r="H1655" s="161" t="s">
        <v>10355</v>
      </c>
      <c r="I1655" s="161" t="s">
        <v>1629</v>
      </c>
      <c r="K1655" s="161">
        <v>1</v>
      </c>
      <c r="L1655" s="161" t="s">
        <v>14007</v>
      </c>
      <c r="M1655" s="161" t="s">
        <v>14008</v>
      </c>
      <c r="N1655" s="161" t="s">
        <v>16015</v>
      </c>
      <c r="O1655" s="161" t="s">
        <v>14009</v>
      </c>
      <c r="P1655" s="161" t="s">
        <v>16017</v>
      </c>
      <c r="Q1655" s="161" t="s">
        <v>14010</v>
      </c>
      <c r="R1655" s="161" t="s">
        <v>16018</v>
      </c>
    </row>
    <row r="1656" spans="1:18">
      <c r="A1656" s="161">
        <v>7</v>
      </c>
      <c r="B1656" s="161">
        <v>36</v>
      </c>
      <c r="C1656" s="161">
        <v>9</v>
      </c>
      <c r="D1656" s="161" t="s">
        <v>3696</v>
      </c>
      <c r="E1656" s="161" t="s">
        <v>8247</v>
      </c>
      <c r="F1656" s="161" t="s">
        <v>3992</v>
      </c>
      <c r="G1656" s="161" t="s">
        <v>1521</v>
      </c>
      <c r="H1656" s="161" t="s">
        <v>336</v>
      </c>
      <c r="K1656" s="161">
        <v>1</v>
      </c>
      <c r="L1656" s="161" t="s">
        <v>5592</v>
      </c>
    </row>
    <row r="1657" spans="1:18">
      <c r="A1657" s="161">
        <v>7</v>
      </c>
      <c r="B1657" s="161">
        <v>36</v>
      </c>
      <c r="C1657" s="161">
        <v>10</v>
      </c>
      <c r="D1657" s="161" t="s">
        <v>10293</v>
      </c>
      <c r="E1657" s="161" t="s">
        <v>14004</v>
      </c>
      <c r="F1657" s="161" t="s">
        <v>3992</v>
      </c>
      <c r="G1657" s="161" t="s">
        <v>1521</v>
      </c>
      <c r="H1657" s="161" t="s">
        <v>10191</v>
      </c>
      <c r="K1657" s="161">
        <v>1</v>
      </c>
      <c r="L1657" s="161" t="s">
        <v>14005</v>
      </c>
    </row>
    <row r="1658" spans="1:18">
      <c r="A1658" s="161">
        <v>7</v>
      </c>
      <c r="B1658" s="161">
        <v>36</v>
      </c>
      <c r="C1658" s="161">
        <v>11</v>
      </c>
      <c r="D1658" s="161" t="s">
        <v>3696</v>
      </c>
      <c r="E1658" s="161" t="s">
        <v>8248</v>
      </c>
      <c r="F1658" s="161" t="s">
        <v>3992</v>
      </c>
      <c r="G1658" s="161" t="s">
        <v>1521</v>
      </c>
      <c r="H1658" s="161" t="s">
        <v>337</v>
      </c>
      <c r="I1658" s="161" t="s">
        <v>1628</v>
      </c>
      <c r="K1658" s="161">
        <v>1</v>
      </c>
      <c r="L1658" s="161" t="s">
        <v>5593</v>
      </c>
    </row>
    <row r="1659" spans="1:18">
      <c r="A1659" s="161">
        <v>7</v>
      </c>
      <c r="B1659" s="161">
        <v>36</v>
      </c>
      <c r="C1659" s="161">
        <v>12</v>
      </c>
      <c r="D1659" s="161" t="s">
        <v>10293</v>
      </c>
      <c r="E1659" s="161" t="s">
        <v>14002</v>
      </c>
      <c r="F1659" s="161" t="s">
        <v>3992</v>
      </c>
      <c r="G1659" s="161" t="s">
        <v>1521</v>
      </c>
      <c r="H1659" s="161" t="s">
        <v>10350</v>
      </c>
      <c r="I1659" s="161" t="s">
        <v>10137</v>
      </c>
      <c r="K1659" s="161">
        <v>1</v>
      </c>
      <c r="L1659" s="161" t="s">
        <v>14003</v>
      </c>
    </row>
    <row r="1660" spans="1:18">
      <c r="A1660" s="161">
        <v>7</v>
      </c>
      <c r="B1660" s="161">
        <v>36</v>
      </c>
      <c r="C1660" s="161">
        <v>13</v>
      </c>
      <c r="D1660" s="161" t="s">
        <v>3696</v>
      </c>
      <c r="E1660" s="161" t="s">
        <v>8249</v>
      </c>
      <c r="F1660" s="161" t="s">
        <v>3992</v>
      </c>
      <c r="G1660" s="161" t="s">
        <v>1521</v>
      </c>
      <c r="H1660" s="161" t="s">
        <v>1535</v>
      </c>
      <c r="I1660" s="161" t="s">
        <v>61</v>
      </c>
      <c r="K1660" s="161">
        <v>1</v>
      </c>
      <c r="L1660" s="161" t="s">
        <v>5594</v>
      </c>
    </row>
    <row r="1661" spans="1:18">
      <c r="A1661" s="161">
        <v>7</v>
      </c>
      <c r="B1661" s="161">
        <v>36</v>
      </c>
      <c r="C1661" s="161">
        <v>14</v>
      </c>
      <c r="D1661" s="161" t="s">
        <v>10293</v>
      </c>
      <c r="E1661" s="161" t="s">
        <v>14000</v>
      </c>
      <c r="F1661" s="161" t="s">
        <v>3992</v>
      </c>
      <c r="G1661" s="161" t="s">
        <v>1521</v>
      </c>
      <c r="H1661" s="161" t="s">
        <v>10347</v>
      </c>
      <c r="I1661" s="161" t="s">
        <v>10345</v>
      </c>
      <c r="K1661" s="161">
        <v>1</v>
      </c>
      <c r="L1661" s="161" t="s">
        <v>14001</v>
      </c>
    </row>
    <row r="1662" spans="1:18">
      <c r="A1662" s="161">
        <v>7</v>
      </c>
      <c r="B1662" s="161">
        <v>36</v>
      </c>
      <c r="C1662" s="161">
        <v>15</v>
      </c>
      <c r="D1662" s="161" t="s">
        <v>3696</v>
      </c>
      <c r="E1662" s="161" t="s">
        <v>8250</v>
      </c>
      <c r="F1662" s="161" t="s">
        <v>3992</v>
      </c>
      <c r="G1662" s="161" t="s">
        <v>1521</v>
      </c>
      <c r="H1662" s="161" t="s">
        <v>1529</v>
      </c>
      <c r="I1662" s="161" t="s">
        <v>15</v>
      </c>
      <c r="K1662" s="161">
        <v>1</v>
      </c>
      <c r="L1662" s="164" t="s">
        <v>8251</v>
      </c>
      <c r="M1662" s="164" t="s">
        <v>8252</v>
      </c>
    </row>
    <row r="1663" spans="1:18">
      <c r="A1663" s="161">
        <v>7</v>
      </c>
      <c r="B1663" s="161">
        <v>36</v>
      </c>
      <c r="C1663" s="161">
        <v>16</v>
      </c>
      <c r="D1663" s="161" t="s">
        <v>10293</v>
      </c>
      <c r="E1663" s="161" t="s">
        <v>13997</v>
      </c>
      <c r="F1663" s="161" t="s">
        <v>3992</v>
      </c>
      <c r="G1663" s="161" t="s">
        <v>1521</v>
      </c>
      <c r="H1663" s="161" t="s">
        <v>10342</v>
      </c>
      <c r="I1663" s="161" t="s">
        <v>15</v>
      </c>
      <c r="K1663" s="161">
        <v>1</v>
      </c>
      <c r="L1663" s="164" t="s">
        <v>13998</v>
      </c>
      <c r="M1663" s="164" t="s">
        <v>13999</v>
      </c>
    </row>
    <row r="1664" spans="1:18">
      <c r="A1664" s="161">
        <v>7</v>
      </c>
      <c r="B1664" s="161">
        <v>36</v>
      </c>
      <c r="C1664" s="161">
        <v>17</v>
      </c>
      <c r="D1664" s="161" t="s">
        <v>3696</v>
      </c>
      <c r="E1664" s="161" t="s">
        <v>8253</v>
      </c>
      <c r="F1664" s="161" t="s">
        <v>3992</v>
      </c>
      <c r="G1664" s="161" t="s">
        <v>1521</v>
      </c>
      <c r="H1664" s="161" t="s">
        <v>1530</v>
      </c>
      <c r="K1664" s="161">
        <v>1</v>
      </c>
      <c r="L1664" s="164" t="s">
        <v>8254</v>
      </c>
    </row>
    <row r="1665" spans="1:18">
      <c r="A1665" s="161">
        <v>7</v>
      </c>
      <c r="B1665" s="161">
        <v>36</v>
      </c>
      <c r="C1665" s="161">
        <v>18</v>
      </c>
      <c r="D1665" s="161" t="s">
        <v>10293</v>
      </c>
      <c r="E1665" s="161" t="s">
        <v>13995</v>
      </c>
      <c r="F1665" s="161" t="s">
        <v>3992</v>
      </c>
      <c r="G1665" s="161" t="s">
        <v>1521</v>
      </c>
      <c r="H1665" s="161" t="s">
        <v>10339</v>
      </c>
      <c r="K1665" s="161">
        <v>1</v>
      </c>
      <c r="L1665" s="164" t="s">
        <v>13996</v>
      </c>
    </row>
    <row r="1666" spans="1:18">
      <c r="A1666" s="161">
        <v>7</v>
      </c>
      <c r="B1666" s="161">
        <v>36</v>
      </c>
      <c r="C1666" s="161">
        <v>19</v>
      </c>
      <c r="D1666" s="161" t="s">
        <v>3696</v>
      </c>
      <c r="E1666" s="161" t="s">
        <v>8255</v>
      </c>
      <c r="F1666" s="161" t="s">
        <v>3992</v>
      </c>
      <c r="G1666" s="161" t="s">
        <v>1521</v>
      </c>
      <c r="H1666" s="161" t="s">
        <v>1531</v>
      </c>
      <c r="K1666" s="161">
        <v>1</v>
      </c>
      <c r="L1666" s="164" t="s">
        <v>8256</v>
      </c>
    </row>
    <row r="1667" spans="1:18">
      <c r="A1667" s="161">
        <v>7</v>
      </c>
      <c r="B1667" s="161">
        <v>36</v>
      </c>
      <c r="C1667" s="161">
        <v>20</v>
      </c>
      <c r="D1667" s="161" t="s">
        <v>10293</v>
      </c>
      <c r="E1667" s="161" t="s">
        <v>13993</v>
      </c>
      <c r="F1667" s="161" t="s">
        <v>3992</v>
      </c>
      <c r="G1667" s="161" t="s">
        <v>1521</v>
      </c>
      <c r="H1667" s="161" t="s">
        <v>10336</v>
      </c>
      <c r="K1667" s="161">
        <v>1</v>
      </c>
      <c r="L1667" s="164" t="s">
        <v>13994</v>
      </c>
    </row>
    <row r="1668" spans="1:18">
      <c r="A1668" s="161">
        <v>7</v>
      </c>
      <c r="B1668" s="161">
        <v>36</v>
      </c>
      <c r="C1668" s="161">
        <v>21</v>
      </c>
      <c r="D1668" s="161" t="s">
        <v>3696</v>
      </c>
      <c r="E1668" s="161" t="s">
        <v>8257</v>
      </c>
      <c r="F1668" s="161" t="s">
        <v>3992</v>
      </c>
      <c r="G1668" s="161" t="s">
        <v>1521</v>
      </c>
      <c r="H1668" s="161" t="s">
        <v>1532</v>
      </c>
      <c r="K1668" s="161">
        <v>1</v>
      </c>
      <c r="L1668" s="164" t="s">
        <v>8258</v>
      </c>
    </row>
    <row r="1669" spans="1:18">
      <c r="A1669" s="161">
        <v>7</v>
      </c>
      <c r="B1669" s="161">
        <v>36</v>
      </c>
      <c r="C1669" s="161">
        <v>22</v>
      </c>
      <c r="D1669" s="161" t="s">
        <v>10293</v>
      </c>
      <c r="E1669" s="161" t="s">
        <v>13991</v>
      </c>
      <c r="F1669" s="161" t="s">
        <v>3992</v>
      </c>
      <c r="G1669" s="161" t="s">
        <v>1521</v>
      </c>
      <c r="H1669" s="161" t="s">
        <v>10333</v>
      </c>
      <c r="K1669" s="161">
        <v>1</v>
      </c>
      <c r="L1669" s="164" t="s">
        <v>13992</v>
      </c>
    </row>
    <row r="1670" spans="1:18">
      <c r="A1670" s="161">
        <v>7</v>
      </c>
      <c r="B1670" s="161">
        <v>36</v>
      </c>
      <c r="C1670" s="161">
        <v>23</v>
      </c>
      <c r="D1670" s="161" t="s">
        <v>3696</v>
      </c>
      <c r="E1670" s="161" t="s">
        <v>8259</v>
      </c>
      <c r="F1670" s="161" t="s">
        <v>3992</v>
      </c>
      <c r="G1670" s="161" t="s">
        <v>1521</v>
      </c>
      <c r="H1670" s="161" t="s">
        <v>1533</v>
      </c>
      <c r="K1670" s="161">
        <v>1</v>
      </c>
      <c r="L1670" s="164" t="s">
        <v>8260</v>
      </c>
    </row>
    <row r="1671" spans="1:18">
      <c r="A1671" s="161">
        <v>7</v>
      </c>
      <c r="B1671" s="161">
        <v>36</v>
      </c>
      <c r="C1671" s="161">
        <v>24</v>
      </c>
      <c r="D1671" s="161" t="s">
        <v>10293</v>
      </c>
      <c r="E1671" s="161" t="s">
        <v>13989</v>
      </c>
      <c r="F1671" s="161" t="s">
        <v>3992</v>
      </c>
      <c r="G1671" s="161" t="s">
        <v>1521</v>
      </c>
      <c r="H1671" s="161" t="s">
        <v>10330</v>
      </c>
      <c r="K1671" s="161">
        <v>1</v>
      </c>
      <c r="L1671" s="164" t="s">
        <v>13990</v>
      </c>
    </row>
    <row r="1672" spans="1:18">
      <c r="A1672" s="161">
        <v>7</v>
      </c>
      <c r="B1672" s="161">
        <v>36</v>
      </c>
      <c r="C1672" s="161">
        <v>25</v>
      </c>
      <c r="D1672" s="161" t="s">
        <v>3696</v>
      </c>
      <c r="E1672" s="161" t="s">
        <v>8261</v>
      </c>
      <c r="F1672" s="161" t="s">
        <v>3992</v>
      </c>
      <c r="G1672" s="161" t="s">
        <v>1521</v>
      </c>
      <c r="H1672" s="161" t="s">
        <v>1534</v>
      </c>
      <c r="K1672" s="161">
        <v>1</v>
      </c>
      <c r="L1672" s="164" t="s">
        <v>8262</v>
      </c>
    </row>
    <row r="1673" spans="1:18">
      <c r="A1673" s="161">
        <v>7</v>
      </c>
      <c r="B1673" s="161">
        <v>36</v>
      </c>
      <c r="C1673" s="161">
        <v>26</v>
      </c>
      <c r="D1673" s="161" t="s">
        <v>10293</v>
      </c>
      <c r="E1673" s="161" t="s">
        <v>13987</v>
      </c>
      <c r="F1673" s="161" t="s">
        <v>3992</v>
      </c>
      <c r="G1673" s="161" t="s">
        <v>1521</v>
      </c>
      <c r="H1673" s="161" t="s">
        <v>10327</v>
      </c>
      <c r="K1673" s="161">
        <v>1</v>
      </c>
      <c r="L1673" s="164" t="s">
        <v>13988</v>
      </c>
    </row>
    <row r="1674" spans="1:18">
      <c r="A1674" s="161">
        <v>7</v>
      </c>
      <c r="B1674" s="161">
        <v>36</v>
      </c>
      <c r="C1674" s="161">
        <v>27</v>
      </c>
      <c r="D1674" s="161" t="s">
        <v>3696</v>
      </c>
      <c r="E1674" s="161" t="s">
        <v>8263</v>
      </c>
      <c r="F1674" s="161" t="s">
        <v>3992</v>
      </c>
      <c r="G1674" s="161" t="s">
        <v>1521</v>
      </c>
      <c r="H1674" s="162" t="s">
        <v>326</v>
      </c>
      <c r="I1674" s="161" t="s">
        <v>1629</v>
      </c>
      <c r="K1674" s="161">
        <v>1</v>
      </c>
      <c r="L1674" s="161" t="s">
        <v>5595</v>
      </c>
      <c r="M1674" s="161" t="s">
        <v>5596</v>
      </c>
      <c r="N1674" s="161" t="s">
        <v>12</v>
      </c>
      <c r="O1674" s="161" t="s">
        <v>5597</v>
      </c>
      <c r="P1674" s="161" t="s">
        <v>11</v>
      </c>
      <c r="Q1674" s="161" t="s">
        <v>5598</v>
      </c>
      <c r="R1674" s="161" t="s">
        <v>364</v>
      </c>
    </row>
    <row r="1675" spans="1:18">
      <c r="A1675" s="161">
        <v>7</v>
      </c>
      <c r="B1675" s="161">
        <v>36</v>
      </c>
      <c r="C1675" s="161">
        <v>28</v>
      </c>
      <c r="D1675" s="161" t="s">
        <v>10293</v>
      </c>
      <c r="E1675" s="161" t="s">
        <v>13982</v>
      </c>
      <c r="F1675" s="161" t="s">
        <v>3992</v>
      </c>
      <c r="G1675" s="161" t="s">
        <v>1521</v>
      </c>
      <c r="H1675" s="162" t="s">
        <v>10321</v>
      </c>
      <c r="I1675" s="161" t="s">
        <v>1629</v>
      </c>
      <c r="K1675" s="161">
        <v>1</v>
      </c>
      <c r="L1675" s="161" t="s">
        <v>13983</v>
      </c>
      <c r="M1675" s="161" t="s">
        <v>13984</v>
      </c>
      <c r="N1675" s="161" t="s">
        <v>16015</v>
      </c>
      <c r="O1675" s="161" t="s">
        <v>13985</v>
      </c>
      <c r="P1675" s="161" t="s">
        <v>16017</v>
      </c>
      <c r="Q1675" s="161" t="s">
        <v>13986</v>
      </c>
      <c r="R1675" s="161" t="s">
        <v>16018</v>
      </c>
    </row>
    <row r="1676" spans="1:18">
      <c r="A1676" s="161">
        <v>7</v>
      </c>
      <c r="B1676" s="161">
        <v>36</v>
      </c>
      <c r="C1676" s="161">
        <v>29</v>
      </c>
      <c r="D1676" s="161" t="s">
        <v>3696</v>
      </c>
      <c r="E1676" s="161" t="s">
        <v>8264</v>
      </c>
      <c r="F1676" s="161" t="s">
        <v>3992</v>
      </c>
      <c r="G1676" s="161" t="s">
        <v>1521</v>
      </c>
      <c r="H1676" s="161" t="s">
        <v>1524</v>
      </c>
      <c r="I1676" s="161" t="s">
        <v>3991</v>
      </c>
      <c r="K1676" s="161">
        <v>1</v>
      </c>
      <c r="L1676" s="161" t="s">
        <v>5599</v>
      </c>
      <c r="M1676" s="161" t="s">
        <v>5600</v>
      </c>
      <c r="N1676" s="161" t="s">
        <v>388</v>
      </c>
      <c r="O1676" s="161" t="s">
        <v>5601</v>
      </c>
    </row>
    <row r="1677" spans="1:18">
      <c r="A1677" s="161">
        <v>7</v>
      </c>
      <c r="B1677" s="161">
        <v>36</v>
      </c>
      <c r="C1677" s="161">
        <v>30</v>
      </c>
      <c r="D1677" s="161" t="s">
        <v>10293</v>
      </c>
      <c r="E1677" s="161" t="s">
        <v>13978</v>
      </c>
      <c r="F1677" s="161" t="s">
        <v>3992</v>
      </c>
      <c r="G1677" s="161" t="s">
        <v>1521</v>
      </c>
      <c r="H1677" s="161" t="s">
        <v>10316</v>
      </c>
      <c r="I1677" s="161" t="s">
        <v>10314</v>
      </c>
      <c r="K1677" s="161">
        <v>1</v>
      </c>
      <c r="L1677" s="161" t="s">
        <v>13979</v>
      </c>
      <c r="M1677" s="161" t="s">
        <v>13980</v>
      </c>
      <c r="N1677" s="161" t="s">
        <v>16016</v>
      </c>
      <c r="O1677" s="161" t="s">
        <v>13981</v>
      </c>
    </row>
    <row r="1678" spans="1:18">
      <c r="A1678" s="161">
        <v>7</v>
      </c>
      <c r="B1678" s="161">
        <v>36</v>
      </c>
      <c r="C1678" s="161">
        <v>31</v>
      </c>
      <c r="D1678" s="161" t="s">
        <v>3696</v>
      </c>
      <c r="E1678" s="161" t="s">
        <v>8265</v>
      </c>
      <c r="F1678" s="161" t="s">
        <v>3992</v>
      </c>
      <c r="G1678" s="161" t="s">
        <v>1521</v>
      </c>
      <c r="H1678" s="161" t="s">
        <v>323</v>
      </c>
      <c r="K1678" s="161">
        <v>1</v>
      </c>
      <c r="L1678" s="161" t="s">
        <v>6812</v>
      </c>
    </row>
    <row r="1679" spans="1:18">
      <c r="A1679" s="161">
        <v>7</v>
      </c>
      <c r="B1679" s="161">
        <v>36</v>
      </c>
      <c r="C1679" s="161">
        <v>32</v>
      </c>
      <c r="D1679" s="161" t="s">
        <v>10293</v>
      </c>
      <c r="E1679" s="161" t="s">
        <v>13976</v>
      </c>
      <c r="F1679" s="161" t="s">
        <v>3992</v>
      </c>
      <c r="G1679" s="161" t="s">
        <v>1521</v>
      </c>
      <c r="H1679" s="161" t="s">
        <v>10312</v>
      </c>
      <c r="K1679" s="161">
        <v>1</v>
      </c>
      <c r="L1679" s="161" t="s">
        <v>13977</v>
      </c>
    </row>
    <row r="1680" spans="1:18">
      <c r="A1680" s="161">
        <v>7</v>
      </c>
      <c r="B1680" s="161">
        <v>36</v>
      </c>
      <c r="C1680" s="161">
        <v>33</v>
      </c>
      <c r="D1680" s="161" t="s">
        <v>3696</v>
      </c>
      <c r="E1680" s="161" t="s">
        <v>8266</v>
      </c>
      <c r="F1680" s="161" t="s">
        <v>3992</v>
      </c>
      <c r="G1680" s="161" t="s">
        <v>1521</v>
      </c>
      <c r="H1680" s="161" t="s">
        <v>324</v>
      </c>
      <c r="K1680" s="161">
        <v>1</v>
      </c>
      <c r="L1680" s="161" t="s">
        <v>6813</v>
      </c>
    </row>
    <row r="1681" spans="1:18">
      <c r="A1681" s="161">
        <v>7</v>
      </c>
      <c r="B1681" s="161">
        <v>36</v>
      </c>
      <c r="C1681" s="161">
        <v>34</v>
      </c>
      <c r="D1681" s="161" t="s">
        <v>10293</v>
      </c>
      <c r="E1681" s="161" t="s">
        <v>13974</v>
      </c>
      <c r="F1681" s="161" t="s">
        <v>3992</v>
      </c>
      <c r="G1681" s="161" t="s">
        <v>1521</v>
      </c>
      <c r="H1681" s="161" t="s">
        <v>10309</v>
      </c>
      <c r="K1681" s="161">
        <v>1</v>
      </c>
      <c r="L1681" s="161" t="s">
        <v>13975</v>
      </c>
    </row>
    <row r="1682" spans="1:18">
      <c r="A1682" s="161">
        <v>7</v>
      </c>
      <c r="B1682" s="161">
        <v>36</v>
      </c>
      <c r="C1682" s="161">
        <v>35</v>
      </c>
      <c r="D1682" s="161" t="s">
        <v>3696</v>
      </c>
      <c r="E1682" s="161" t="s">
        <v>8267</v>
      </c>
      <c r="F1682" s="161" t="s">
        <v>3992</v>
      </c>
      <c r="G1682" s="161" t="s">
        <v>1521</v>
      </c>
      <c r="H1682" s="161" t="s">
        <v>325</v>
      </c>
      <c r="K1682" s="161">
        <v>1</v>
      </c>
      <c r="L1682" s="161" t="s">
        <v>6814</v>
      </c>
    </row>
    <row r="1683" spans="1:18">
      <c r="A1683" s="161">
        <v>7</v>
      </c>
      <c r="B1683" s="161">
        <v>36</v>
      </c>
      <c r="C1683" s="161">
        <v>36</v>
      </c>
      <c r="D1683" s="161" t="s">
        <v>10293</v>
      </c>
      <c r="E1683" s="161" t="s">
        <v>13972</v>
      </c>
      <c r="F1683" s="161" t="s">
        <v>3992</v>
      </c>
      <c r="G1683" s="161" t="s">
        <v>1521</v>
      </c>
      <c r="H1683" s="161" t="s">
        <v>10306</v>
      </c>
      <c r="K1683" s="161">
        <v>1</v>
      </c>
      <c r="L1683" s="161" t="s">
        <v>13973</v>
      </c>
    </row>
    <row r="1684" spans="1:18">
      <c r="A1684" s="161">
        <v>7</v>
      </c>
      <c r="B1684" s="161">
        <v>36</v>
      </c>
      <c r="C1684" s="161">
        <v>37</v>
      </c>
      <c r="D1684" s="161" t="s">
        <v>3696</v>
      </c>
      <c r="E1684" s="161" t="s">
        <v>8268</v>
      </c>
      <c r="F1684" s="161" t="s">
        <v>3992</v>
      </c>
      <c r="G1684" s="161" t="s">
        <v>1521</v>
      </c>
      <c r="H1684" s="161" t="s">
        <v>1536</v>
      </c>
      <c r="I1684" s="161" t="s">
        <v>1629</v>
      </c>
      <c r="K1684" s="161">
        <v>1</v>
      </c>
      <c r="L1684" s="161" t="s">
        <v>5602</v>
      </c>
      <c r="M1684" s="161" t="s">
        <v>5603</v>
      </c>
      <c r="N1684" s="161" t="s">
        <v>12</v>
      </c>
      <c r="O1684" s="161" t="s">
        <v>5604</v>
      </c>
      <c r="P1684" s="161" t="s">
        <v>11</v>
      </c>
      <c r="Q1684" s="161" t="s">
        <v>5605</v>
      </c>
      <c r="R1684" s="161" t="s">
        <v>364</v>
      </c>
    </row>
    <row r="1685" spans="1:18">
      <c r="A1685" s="161">
        <v>7</v>
      </c>
      <c r="B1685" s="161">
        <v>36</v>
      </c>
      <c r="C1685" s="161">
        <v>38</v>
      </c>
      <c r="D1685" s="161" t="s">
        <v>10293</v>
      </c>
      <c r="E1685" s="161" t="s">
        <v>13967</v>
      </c>
      <c r="F1685" s="161" t="s">
        <v>3992</v>
      </c>
      <c r="G1685" s="161" t="s">
        <v>1521</v>
      </c>
      <c r="H1685" s="161" t="s">
        <v>10300</v>
      </c>
      <c r="I1685" s="161" t="s">
        <v>1629</v>
      </c>
      <c r="K1685" s="161">
        <v>1</v>
      </c>
      <c r="L1685" s="161" t="s">
        <v>13968</v>
      </c>
      <c r="M1685" s="161" t="s">
        <v>13969</v>
      </c>
      <c r="N1685" s="161" t="s">
        <v>16015</v>
      </c>
      <c r="O1685" s="161" t="s">
        <v>13970</v>
      </c>
      <c r="P1685" s="161" t="s">
        <v>16017</v>
      </c>
      <c r="Q1685" s="161" t="s">
        <v>13971</v>
      </c>
      <c r="R1685" s="161" t="s">
        <v>16018</v>
      </c>
    </row>
    <row r="1686" spans="1:18">
      <c r="A1686" s="161">
        <v>7</v>
      </c>
      <c r="B1686" s="161">
        <v>36</v>
      </c>
      <c r="C1686" s="161">
        <v>39</v>
      </c>
      <c r="D1686" s="161" t="s">
        <v>3696</v>
      </c>
      <c r="E1686" s="161" t="s">
        <v>8269</v>
      </c>
      <c r="F1686" s="161" t="s">
        <v>3992</v>
      </c>
      <c r="G1686" s="161" t="s">
        <v>1521</v>
      </c>
      <c r="H1686" s="161" t="s">
        <v>116</v>
      </c>
      <c r="I1686" s="161" t="s">
        <v>1630</v>
      </c>
      <c r="K1686" s="161">
        <v>1</v>
      </c>
      <c r="L1686" s="161" t="s">
        <v>5606</v>
      </c>
    </row>
    <row r="1687" spans="1:18">
      <c r="A1687" s="161">
        <v>7</v>
      </c>
      <c r="B1687" s="161">
        <v>36</v>
      </c>
      <c r="C1687" s="161">
        <v>40</v>
      </c>
      <c r="D1687" s="161" t="s">
        <v>10293</v>
      </c>
      <c r="E1687" s="161" t="s">
        <v>13965</v>
      </c>
      <c r="F1687" s="161" t="s">
        <v>3992</v>
      </c>
      <c r="G1687" s="161" t="s">
        <v>1521</v>
      </c>
      <c r="H1687" s="161" t="s">
        <v>10297</v>
      </c>
      <c r="I1687" s="161" t="s">
        <v>1630</v>
      </c>
      <c r="K1687" s="161">
        <v>1</v>
      </c>
      <c r="L1687" s="161" t="s">
        <v>13966</v>
      </c>
    </row>
    <row r="1688" spans="1:18">
      <c r="A1688" s="161">
        <v>7</v>
      </c>
      <c r="B1688" s="161">
        <v>36</v>
      </c>
      <c r="C1688" s="161">
        <v>41</v>
      </c>
      <c r="D1688" s="161" t="s">
        <v>3696</v>
      </c>
      <c r="E1688" s="161" t="s">
        <v>8270</v>
      </c>
      <c r="F1688" s="161" t="s">
        <v>3992</v>
      </c>
      <c r="G1688" s="161" t="s">
        <v>1521</v>
      </c>
      <c r="H1688" s="161" t="s">
        <v>319</v>
      </c>
      <c r="K1688" s="161">
        <v>1</v>
      </c>
      <c r="L1688" s="161" t="s">
        <v>5607</v>
      </c>
    </row>
    <row r="1689" spans="1:18">
      <c r="A1689" s="161">
        <v>7</v>
      </c>
      <c r="B1689" s="161">
        <v>36</v>
      </c>
      <c r="C1689" s="161">
        <v>42</v>
      </c>
      <c r="D1689" s="161" t="s">
        <v>10293</v>
      </c>
      <c r="E1689" s="161" t="s">
        <v>13963</v>
      </c>
      <c r="F1689" s="161" t="s">
        <v>3992</v>
      </c>
      <c r="G1689" s="161" t="s">
        <v>1521</v>
      </c>
      <c r="H1689" s="161" t="s">
        <v>10167</v>
      </c>
      <c r="K1689" s="161">
        <v>1</v>
      </c>
      <c r="L1689" s="161" t="s">
        <v>13964</v>
      </c>
    </row>
    <row r="1690" spans="1:18">
      <c r="A1690" s="161">
        <v>7</v>
      </c>
      <c r="B1690" s="161">
        <v>37</v>
      </c>
      <c r="C1690" s="161">
        <v>1</v>
      </c>
      <c r="D1690" s="161" t="s">
        <v>3696</v>
      </c>
      <c r="E1690" s="161" t="s">
        <v>8271</v>
      </c>
      <c r="F1690" s="161" t="s">
        <v>3992</v>
      </c>
      <c r="G1690" s="161" t="s">
        <v>1521</v>
      </c>
      <c r="H1690" s="161" t="s">
        <v>1523</v>
      </c>
      <c r="I1690" s="161" t="s">
        <v>1631</v>
      </c>
      <c r="K1690" s="161">
        <v>1</v>
      </c>
      <c r="L1690" s="164" t="s">
        <v>8272</v>
      </c>
    </row>
    <row r="1691" spans="1:18">
      <c r="A1691" s="161">
        <v>7</v>
      </c>
      <c r="B1691" s="161">
        <v>37</v>
      </c>
      <c r="C1691" s="161">
        <v>2</v>
      </c>
      <c r="D1691" s="161" t="s">
        <v>10293</v>
      </c>
      <c r="E1691" s="161" t="s">
        <v>13961</v>
      </c>
      <c r="F1691" s="161" t="s">
        <v>3992</v>
      </c>
      <c r="G1691" s="161" t="s">
        <v>1521</v>
      </c>
      <c r="H1691" s="161" t="s">
        <v>10370</v>
      </c>
      <c r="I1691" s="161" t="s">
        <v>1630</v>
      </c>
      <c r="K1691" s="161">
        <v>1</v>
      </c>
      <c r="L1691" s="164" t="s">
        <v>13962</v>
      </c>
    </row>
    <row r="1692" spans="1:18">
      <c r="A1692" s="161">
        <v>7</v>
      </c>
      <c r="B1692" s="161">
        <v>37</v>
      </c>
      <c r="C1692" s="161">
        <v>3</v>
      </c>
      <c r="D1692" s="161" t="s">
        <v>3696</v>
      </c>
      <c r="E1692" s="161" t="s">
        <v>8273</v>
      </c>
      <c r="F1692" s="161" t="s">
        <v>3992</v>
      </c>
      <c r="G1692" s="161" t="s">
        <v>1521</v>
      </c>
      <c r="H1692" s="162" t="s">
        <v>322</v>
      </c>
      <c r="I1692" s="161" t="s">
        <v>1631</v>
      </c>
      <c r="K1692" s="161">
        <v>1</v>
      </c>
      <c r="L1692" s="161" t="s">
        <v>5808</v>
      </c>
    </row>
    <row r="1693" spans="1:18">
      <c r="A1693" s="161">
        <v>7</v>
      </c>
      <c r="B1693" s="161">
        <v>37</v>
      </c>
      <c r="C1693" s="161">
        <v>4</v>
      </c>
      <c r="D1693" s="161" t="s">
        <v>10293</v>
      </c>
      <c r="E1693" s="161" t="s">
        <v>13959</v>
      </c>
      <c r="F1693" s="161" t="s">
        <v>3992</v>
      </c>
      <c r="G1693" s="161" t="s">
        <v>1521</v>
      </c>
      <c r="H1693" s="162" t="s">
        <v>10367</v>
      </c>
      <c r="I1693" s="161" t="s">
        <v>1630</v>
      </c>
      <c r="K1693" s="161">
        <v>1</v>
      </c>
      <c r="L1693" s="161" t="s">
        <v>13960</v>
      </c>
    </row>
    <row r="1694" spans="1:18">
      <c r="A1694" s="161">
        <v>7</v>
      </c>
      <c r="B1694" s="161">
        <v>37</v>
      </c>
      <c r="C1694" s="161">
        <v>5</v>
      </c>
      <c r="D1694" s="161" t="s">
        <v>3696</v>
      </c>
      <c r="E1694" s="161" t="s">
        <v>8274</v>
      </c>
      <c r="F1694" s="161" t="s">
        <v>3992</v>
      </c>
      <c r="G1694" s="161" t="s">
        <v>1521</v>
      </c>
      <c r="H1694" s="161" t="s">
        <v>1526</v>
      </c>
      <c r="I1694" s="161" t="s">
        <v>1629</v>
      </c>
      <c r="K1694" s="161">
        <v>1</v>
      </c>
      <c r="L1694" s="161" t="s">
        <v>5809</v>
      </c>
      <c r="M1694" s="161" t="s">
        <v>5810</v>
      </c>
      <c r="N1694" s="161" t="s">
        <v>12</v>
      </c>
      <c r="O1694" s="161" t="s">
        <v>5811</v>
      </c>
      <c r="P1694" s="161" t="s">
        <v>11</v>
      </c>
      <c r="Q1694" s="161" t="s">
        <v>5812</v>
      </c>
      <c r="R1694" s="161" t="s">
        <v>364</v>
      </c>
    </row>
    <row r="1695" spans="1:18">
      <c r="A1695" s="161">
        <v>7</v>
      </c>
      <c r="B1695" s="161">
        <v>37</v>
      </c>
      <c r="C1695" s="161">
        <v>6</v>
      </c>
      <c r="D1695" s="161" t="s">
        <v>10293</v>
      </c>
      <c r="E1695" s="161" t="s">
        <v>13954</v>
      </c>
      <c r="F1695" s="161" t="s">
        <v>3992</v>
      </c>
      <c r="G1695" s="161" t="s">
        <v>1521</v>
      </c>
      <c r="H1695" s="161" t="s">
        <v>10361</v>
      </c>
      <c r="I1695" s="161" t="s">
        <v>1629</v>
      </c>
      <c r="K1695" s="161">
        <v>1</v>
      </c>
      <c r="L1695" s="161" t="s">
        <v>13955</v>
      </c>
      <c r="M1695" s="161" t="s">
        <v>13956</v>
      </c>
      <c r="N1695" s="161" t="s">
        <v>16015</v>
      </c>
      <c r="O1695" s="161" t="s">
        <v>13957</v>
      </c>
      <c r="P1695" s="161" t="s">
        <v>16017</v>
      </c>
      <c r="Q1695" s="161" t="s">
        <v>13958</v>
      </c>
      <c r="R1695" s="161" t="s">
        <v>16018</v>
      </c>
    </row>
    <row r="1696" spans="1:18">
      <c r="A1696" s="161">
        <v>7</v>
      </c>
      <c r="B1696" s="161">
        <v>37</v>
      </c>
      <c r="C1696" s="161">
        <v>7</v>
      </c>
      <c r="D1696" s="161" t="s">
        <v>3696</v>
      </c>
      <c r="E1696" s="161" t="s">
        <v>8275</v>
      </c>
      <c r="F1696" s="161" t="s">
        <v>3992</v>
      </c>
      <c r="G1696" s="161" t="s">
        <v>1521</v>
      </c>
      <c r="H1696" s="161" t="s">
        <v>66</v>
      </c>
      <c r="I1696" s="161" t="s">
        <v>1629</v>
      </c>
      <c r="K1696" s="161">
        <v>1</v>
      </c>
      <c r="L1696" s="161" t="s">
        <v>5813</v>
      </c>
      <c r="M1696" s="161" t="s">
        <v>5814</v>
      </c>
      <c r="N1696" s="161" t="s">
        <v>12</v>
      </c>
      <c r="O1696" s="161" t="s">
        <v>5815</v>
      </c>
      <c r="P1696" s="161" t="s">
        <v>11</v>
      </c>
      <c r="Q1696" s="161" t="s">
        <v>5816</v>
      </c>
      <c r="R1696" s="161" t="s">
        <v>364</v>
      </c>
    </row>
    <row r="1697" spans="1:18">
      <c r="A1697" s="161">
        <v>7</v>
      </c>
      <c r="B1697" s="161">
        <v>37</v>
      </c>
      <c r="C1697" s="161">
        <v>8</v>
      </c>
      <c r="D1697" s="161" t="s">
        <v>10293</v>
      </c>
      <c r="E1697" s="161" t="s">
        <v>13949</v>
      </c>
      <c r="F1697" s="161" t="s">
        <v>3992</v>
      </c>
      <c r="G1697" s="161" t="s">
        <v>1521</v>
      </c>
      <c r="H1697" s="161" t="s">
        <v>10355</v>
      </c>
      <c r="I1697" s="161" t="s">
        <v>1629</v>
      </c>
      <c r="K1697" s="161">
        <v>1</v>
      </c>
      <c r="L1697" s="161" t="s">
        <v>13950</v>
      </c>
      <c r="M1697" s="161" t="s">
        <v>13951</v>
      </c>
      <c r="N1697" s="161" t="s">
        <v>16015</v>
      </c>
      <c r="O1697" s="161" t="s">
        <v>13952</v>
      </c>
      <c r="P1697" s="161" t="s">
        <v>16017</v>
      </c>
      <c r="Q1697" s="161" t="s">
        <v>13953</v>
      </c>
      <c r="R1697" s="161" t="s">
        <v>16018</v>
      </c>
    </row>
    <row r="1698" spans="1:18">
      <c r="A1698" s="161">
        <v>7</v>
      </c>
      <c r="B1698" s="161">
        <v>37</v>
      </c>
      <c r="C1698" s="161">
        <v>9</v>
      </c>
      <c r="D1698" s="161" t="s">
        <v>3696</v>
      </c>
      <c r="E1698" s="161" t="s">
        <v>8276</v>
      </c>
      <c r="F1698" s="161" t="s">
        <v>3992</v>
      </c>
      <c r="G1698" s="161" t="s">
        <v>1521</v>
      </c>
      <c r="H1698" s="161" t="s">
        <v>336</v>
      </c>
      <c r="K1698" s="161">
        <v>1</v>
      </c>
      <c r="L1698" s="161" t="s">
        <v>5817</v>
      </c>
    </row>
    <row r="1699" spans="1:18">
      <c r="A1699" s="161">
        <v>7</v>
      </c>
      <c r="B1699" s="161">
        <v>37</v>
      </c>
      <c r="C1699" s="161">
        <v>10</v>
      </c>
      <c r="D1699" s="161" t="s">
        <v>10293</v>
      </c>
      <c r="E1699" s="161" t="s">
        <v>13947</v>
      </c>
      <c r="F1699" s="161" t="s">
        <v>3992</v>
      </c>
      <c r="G1699" s="161" t="s">
        <v>1521</v>
      </c>
      <c r="H1699" s="161" t="s">
        <v>10191</v>
      </c>
      <c r="K1699" s="161">
        <v>1</v>
      </c>
      <c r="L1699" s="161" t="s">
        <v>13948</v>
      </c>
    </row>
    <row r="1700" spans="1:18">
      <c r="A1700" s="161">
        <v>7</v>
      </c>
      <c r="B1700" s="161">
        <v>37</v>
      </c>
      <c r="C1700" s="161">
        <v>11</v>
      </c>
      <c r="D1700" s="161" t="s">
        <v>3696</v>
      </c>
      <c r="E1700" s="161" t="s">
        <v>8277</v>
      </c>
      <c r="F1700" s="161" t="s">
        <v>3992</v>
      </c>
      <c r="G1700" s="161" t="s">
        <v>1521</v>
      </c>
      <c r="H1700" s="161" t="s">
        <v>337</v>
      </c>
      <c r="I1700" s="161" t="s">
        <v>1628</v>
      </c>
      <c r="K1700" s="161">
        <v>1</v>
      </c>
      <c r="L1700" s="161" t="s">
        <v>5818</v>
      </c>
    </row>
    <row r="1701" spans="1:18">
      <c r="A1701" s="161">
        <v>7</v>
      </c>
      <c r="B1701" s="161">
        <v>37</v>
      </c>
      <c r="C1701" s="161">
        <v>12</v>
      </c>
      <c r="D1701" s="161" t="s">
        <v>10293</v>
      </c>
      <c r="E1701" s="161" t="s">
        <v>13945</v>
      </c>
      <c r="F1701" s="161" t="s">
        <v>3992</v>
      </c>
      <c r="G1701" s="161" t="s">
        <v>1521</v>
      </c>
      <c r="H1701" s="161" t="s">
        <v>10350</v>
      </c>
      <c r="I1701" s="161" t="s">
        <v>10137</v>
      </c>
      <c r="K1701" s="161">
        <v>1</v>
      </c>
      <c r="L1701" s="161" t="s">
        <v>13946</v>
      </c>
    </row>
    <row r="1702" spans="1:18">
      <c r="A1702" s="161">
        <v>7</v>
      </c>
      <c r="B1702" s="161">
        <v>37</v>
      </c>
      <c r="C1702" s="161">
        <v>13</v>
      </c>
      <c r="D1702" s="161" t="s">
        <v>3696</v>
      </c>
      <c r="E1702" s="161" t="s">
        <v>8278</v>
      </c>
      <c r="F1702" s="161" t="s">
        <v>3992</v>
      </c>
      <c r="G1702" s="161" t="s">
        <v>1521</v>
      </c>
      <c r="H1702" s="161" t="s">
        <v>1535</v>
      </c>
      <c r="I1702" s="161" t="s">
        <v>61</v>
      </c>
      <c r="K1702" s="161">
        <v>1</v>
      </c>
      <c r="L1702" s="161" t="s">
        <v>5819</v>
      </c>
    </row>
    <row r="1703" spans="1:18">
      <c r="A1703" s="161">
        <v>7</v>
      </c>
      <c r="B1703" s="161">
        <v>37</v>
      </c>
      <c r="C1703" s="161">
        <v>14</v>
      </c>
      <c r="D1703" s="161" t="s">
        <v>10293</v>
      </c>
      <c r="E1703" s="161" t="s">
        <v>13943</v>
      </c>
      <c r="F1703" s="161" t="s">
        <v>3992</v>
      </c>
      <c r="G1703" s="161" t="s">
        <v>1521</v>
      </c>
      <c r="H1703" s="161" t="s">
        <v>10347</v>
      </c>
      <c r="I1703" s="161" t="s">
        <v>10345</v>
      </c>
      <c r="K1703" s="161">
        <v>1</v>
      </c>
      <c r="L1703" s="161" t="s">
        <v>13944</v>
      </c>
    </row>
    <row r="1704" spans="1:18">
      <c r="A1704" s="161">
        <v>7</v>
      </c>
      <c r="B1704" s="161">
        <v>37</v>
      </c>
      <c r="C1704" s="161">
        <v>15</v>
      </c>
      <c r="D1704" s="161" t="s">
        <v>3696</v>
      </c>
      <c r="E1704" s="161" t="s">
        <v>8279</v>
      </c>
      <c r="F1704" s="161" t="s">
        <v>3992</v>
      </c>
      <c r="G1704" s="161" t="s">
        <v>1521</v>
      </c>
      <c r="H1704" s="161" t="s">
        <v>1529</v>
      </c>
      <c r="I1704" s="161" t="s">
        <v>15</v>
      </c>
      <c r="K1704" s="161">
        <v>1</v>
      </c>
      <c r="L1704" s="164" t="s">
        <v>8280</v>
      </c>
      <c r="M1704" s="164" t="s">
        <v>8281</v>
      </c>
    </row>
    <row r="1705" spans="1:18">
      <c r="A1705" s="161">
        <v>7</v>
      </c>
      <c r="B1705" s="161">
        <v>37</v>
      </c>
      <c r="C1705" s="161">
        <v>16</v>
      </c>
      <c r="D1705" s="161" t="s">
        <v>10293</v>
      </c>
      <c r="E1705" s="161" t="s">
        <v>13940</v>
      </c>
      <c r="F1705" s="161" t="s">
        <v>3992</v>
      </c>
      <c r="G1705" s="161" t="s">
        <v>1521</v>
      </c>
      <c r="H1705" s="161" t="s">
        <v>10342</v>
      </c>
      <c r="I1705" s="161" t="s">
        <v>15</v>
      </c>
      <c r="K1705" s="161">
        <v>1</v>
      </c>
      <c r="L1705" s="164" t="s">
        <v>13941</v>
      </c>
      <c r="M1705" s="164" t="s">
        <v>13942</v>
      </c>
    </row>
    <row r="1706" spans="1:18">
      <c r="A1706" s="161">
        <v>7</v>
      </c>
      <c r="B1706" s="161">
        <v>37</v>
      </c>
      <c r="C1706" s="161">
        <v>17</v>
      </c>
      <c r="D1706" s="161" t="s">
        <v>3696</v>
      </c>
      <c r="E1706" s="161" t="s">
        <v>8282</v>
      </c>
      <c r="F1706" s="161" t="s">
        <v>3992</v>
      </c>
      <c r="G1706" s="161" t="s">
        <v>1521</v>
      </c>
      <c r="H1706" s="161" t="s">
        <v>1530</v>
      </c>
      <c r="K1706" s="161">
        <v>1</v>
      </c>
      <c r="L1706" s="164" t="s">
        <v>8283</v>
      </c>
    </row>
    <row r="1707" spans="1:18">
      <c r="A1707" s="161">
        <v>7</v>
      </c>
      <c r="B1707" s="161">
        <v>37</v>
      </c>
      <c r="C1707" s="161">
        <v>18</v>
      </c>
      <c r="D1707" s="161" t="s">
        <v>10293</v>
      </c>
      <c r="E1707" s="161" t="s">
        <v>13938</v>
      </c>
      <c r="F1707" s="161" t="s">
        <v>3992</v>
      </c>
      <c r="G1707" s="161" t="s">
        <v>1521</v>
      </c>
      <c r="H1707" s="161" t="s">
        <v>10339</v>
      </c>
      <c r="K1707" s="161">
        <v>1</v>
      </c>
      <c r="L1707" s="164" t="s">
        <v>13939</v>
      </c>
    </row>
    <row r="1708" spans="1:18">
      <c r="A1708" s="161">
        <v>7</v>
      </c>
      <c r="B1708" s="161">
        <v>37</v>
      </c>
      <c r="C1708" s="161">
        <v>19</v>
      </c>
      <c r="D1708" s="161" t="s">
        <v>3696</v>
      </c>
      <c r="E1708" s="161" t="s">
        <v>8284</v>
      </c>
      <c r="F1708" s="161" t="s">
        <v>3992</v>
      </c>
      <c r="G1708" s="161" t="s">
        <v>1521</v>
      </c>
      <c r="H1708" s="161" t="s">
        <v>1531</v>
      </c>
      <c r="K1708" s="161">
        <v>1</v>
      </c>
      <c r="L1708" s="164" t="s">
        <v>8285</v>
      </c>
    </row>
    <row r="1709" spans="1:18">
      <c r="A1709" s="161">
        <v>7</v>
      </c>
      <c r="B1709" s="161">
        <v>37</v>
      </c>
      <c r="C1709" s="161">
        <v>20</v>
      </c>
      <c r="D1709" s="161" t="s">
        <v>10293</v>
      </c>
      <c r="E1709" s="161" t="s">
        <v>13936</v>
      </c>
      <c r="F1709" s="161" t="s">
        <v>3992</v>
      </c>
      <c r="G1709" s="161" t="s">
        <v>1521</v>
      </c>
      <c r="H1709" s="161" t="s">
        <v>10336</v>
      </c>
      <c r="K1709" s="161">
        <v>1</v>
      </c>
      <c r="L1709" s="164" t="s">
        <v>13937</v>
      </c>
    </row>
    <row r="1710" spans="1:18">
      <c r="A1710" s="161">
        <v>7</v>
      </c>
      <c r="B1710" s="161">
        <v>37</v>
      </c>
      <c r="C1710" s="161">
        <v>21</v>
      </c>
      <c r="D1710" s="161" t="s">
        <v>3696</v>
      </c>
      <c r="E1710" s="161" t="s">
        <v>8286</v>
      </c>
      <c r="F1710" s="161" t="s">
        <v>3992</v>
      </c>
      <c r="G1710" s="161" t="s">
        <v>1521</v>
      </c>
      <c r="H1710" s="161" t="s">
        <v>1532</v>
      </c>
      <c r="K1710" s="161">
        <v>1</v>
      </c>
      <c r="L1710" s="164" t="s">
        <v>8287</v>
      </c>
    </row>
    <row r="1711" spans="1:18">
      <c r="A1711" s="161">
        <v>7</v>
      </c>
      <c r="B1711" s="161">
        <v>37</v>
      </c>
      <c r="C1711" s="161">
        <v>22</v>
      </c>
      <c r="D1711" s="161" t="s">
        <v>10293</v>
      </c>
      <c r="E1711" s="161" t="s">
        <v>13934</v>
      </c>
      <c r="F1711" s="161" t="s">
        <v>3992</v>
      </c>
      <c r="G1711" s="161" t="s">
        <v>1521</v>
      </c>
      <c r="H1711" s="161" t="s">
        <v>10333</v>
      </c>
      <c r="K1711" s="161">
        <v>1</v>
      </c>
      <c r="L1711" s="164" t="s">
        <v>13935</v>
      </c>
    </row>
    <row r="1712" spans="1:18">
      <c r="A1712" s="161">
        <v>7</v>
      </c>
      <c r="B1712" s="161">
        <v>37</v>
      </c>
      <c r="C1712" s="161">
        <v>23</v>
      </c>
      <c r="D1712" s="161" t="s">
        <v>3696</v>
      </c>
      <c r="E1712" s="161" t="s">
        <v>8288</v>
      </c>
      <c r="F1712" s="161" t="s">
        <v>3992</v>
      </c>
      <c r="G1712" s="161" t="s">
        <v>1521</v>
      </c>
      <c r="H1712" s="161" t="s">
        <v>1533</v>
      </c>
      <c r="K1712" s="161">
        <v>1</v>
      </c>
      <c r="L1712" s="164" t="s">
        <v>8289</v>
      </c>
    </row>
    <row r="1713" spans="1:18">
      <c r="A1713" s="161">
        <v>7</v>
      </c>
      <c r="B1713" s="161">
        <v>37</v>
      </c>
      <c r="C1713" s="161">
        <v>24</v>
      </c>
      <c r="D1713" s="161" t="s">
        <v>10293</v>
      </c>
      <c r="E1713" s="161" t="s">
        <v>13932</v>
      </c>
      <c r="F1713" s="161" t="s">
        <v>3992</v>
      </c>
      <c r="G1713" s="161" t="s">
        <v>1521</v>
      </c>
      <c r="H1713" s="161" t="s">
        <v>10330</v>
      </c>
      <c r="K1713" s="161">
        <v>1</v>
      </c>
      <c r="L1713" s="164" t="s">
        <v>13933</v>
      </c>
    </row>
    <row r="1714" spans="1:18">
      <c r="A1714" s="161">
        <v>7</v>
      </c>
      <c r="B1714" s="161">
        <v>37</v>
      </c>
      <c r="C1714" s="161">
        <v>25</v>
      </c>
      <c r="D1714" s="161" t="s">
        <v>3696</v>
      </c>
      <c r="E1714" s="161" t="s">
        <v>8290</v>
      </c>
      <c r="F1714" s="161" t="s">
        <v>3992</v>
      </c>
      <c r="G1714" s="161" t="s">
        <v>1521</v>
      </c>
      <c r="H1714" s="161" t="s">
        <v>1534</v>
      </c>
      <c r="K1714" s="161">
        <v>1</v>
      </c>
      <c r="L1714" s="164" t="s">
        <v>8291</v>
      </c>
    </row>
    <row r="1715" spans="1:18">
      <c r="A1715" s="161">
        <v>7</v>
      </c>
      <c r="B1715" s="161">
        <v>37</v>
      </c>
      <c r="C1715" s="161">
        <v>26</v>
      </c>
      <c r="D1715" s="161" t="s">
        <v>10293</v>
      </c>
      <c r="E1715" s="161" t="s">
        <v>13930</v>
      </c>
      <c r="F1715" s="161" t="s">
        <v>3992</v>
      </c>
      <c r="G1715" s="161" t="s">
        <v>1521</v>
      </c>
      <c r="H1715" s="161" t="s">
        <v>10327</v>
      </c>
      <c r="K1715" s="161">
        <v>1</v>
      </c>
      <c r="L1715" s="164" t="s">
        <v>13931</v>
      </c>
    </row>
    <row r="1716" spans="1:18">
      <c r="A1716" s="161">
        <v>7</v>
      </c>
      <c r="B1716" s="161">
        <v>37</v>
      </c>
      <c r="C1716" s="161">
        <v>27</v>
      </c>
      <c r="D1716" s="161" t="s">
        <v>3696</v>
      </c>
      <c r="E1716" s="161" t="s">
        <v>8292</v>
      </c>
      <c r="F1716" s="161" t="s">
        <v>3992</v>
      </c>
      <c r="G1716" s="161" t="s">
        <v>1521</v>
      </c>
      <c r="H1716" s="162" t="s">
        <v>326</v>
      </c>
      <c r="I1716" s="161" t="s">
        <v>1629</v>
      </c>
      <c r="K1716" s="161">
        <v>1</v>
      </c>
      <c r="L1716" s="161" t="s">
        <v>5820</v>
      </c>
      <c r="M1716" s="161" t="s">
        <v>5821</v>
      </c>
      <c r="N1716" s="161" t="s">
        <v>12</v>
      </c>
      <c r="O1716" s="161" t="s">
        <v>5822</v>
      </c>
      <c r="P1716" s="161" t="s">
        <v>11</v>
      </c>
      <c r="Q1716" s="161" t="s">
        <v>5823</v>
      </c>
      <c r="R1716" s="161" t="s">
        <v>364</v>
      </c>
    </row>
    <row r="1717" spans="1:18">
      <c r="A1717" s="161">
        <v>7</v>
      </c>
      <c r="B1717" s="161">
        <v>37</v>
      </c>
      <c r="C1717" s="161">
        <v>28</v>
      </c>
      <c r="D1717" s="161" t="s">
        <v>10293</v>
      </c>
      <c r="E1717" s="161" t="s">
        <v>13925</v>
      </c>
      <c r="F1717" s="161" t="s">
        <v>3992</v>
      </c>
      <c r="G1717" s="161" t="s">
        <v>1521</v>
      </c>
      <c r="H1717" s="162" t="s">
        <v>10321</v>
      </c>
      <c r="I1717" s="161" t="s">
        <v>1629</v>
      </c>
      <c r="K1717" s="161">
        <v>1</v>
      </c>
      <c r="L1717" s="161" t="s">
        <v>13926</v>
      </c>
      <c r="M1717" s="161" t="s">
        <v>13927</v>
      </c>
      <c r="N1717" s="161" t="s">
        <v>16015</v>
      </c>
      <c r="O1717" s="161" t="s">
        <v>13928</v>
      </c>
      <c r="P1717" s="161" t="s">
        <v>16017</v>
      </c>
      <c r="Q1717" s="161" t="s">
        <v>13929</v>
      </c>
      <c r="R1717" s="161" t="s">
        <v>16018</v>
      </c>
    </row>
    <row r="1718" spans="1:18">
      <c r="A1718" s="161">
        <v>7</v>
      </c>
      <c r="B1718" s="161">
        <v>37</v>
      </c>
      <c r="C1718" s="161">
        <v>29</v>
      </c>
      <c r="D1718" s="161" t="s">
        <v>3696</v>
      </c>
      <c r="E1718" s="161" t="s">
        <v>8293</v>
      </c>
      <c r="F1718" s="161" t="s">
        <v>3992</v>
      </c>
      <c r="G1718" s="161" t="s">
        <v>1521</v>
      </c>
      <c r="H1718" s="161" t="s">
        <v>1524</v>
      </c>
      <c r="I1718" s="161" t="s">
        <v>3991</v>
      </c>
      <c r="K1718" s="161">
        <v>1</v>
      </c>
      <c r="L1718" s="161" t="s">
        <v>5824</v>
      </c>
      <c r="M1718" s="161" t="s">
        <v>5825</v>
      </c>
      <c r="N1718" s="161" t="s">
        <v>388</v>
      </c>
      <c r="O1718" s="161" t="s">
        <v>5826</v>
      </c>
    </row>
    <row r="1719" spans="1:18">
      <c r="A1719" s="161">
        <v>7</v>
      </c>
      <c r="B1719" s="161">
        <v>37</v>
      </c>
      <c r="C1719" s="161">
        <v>30</v>
      </c>
      <c r="D1719" s="161" t="s">
        <v>10293</v>
      </c>
      <c r="E1719" s="161" t="s">
        <v>13921</v>
      </c>
      <c r="F1719" s="161" t="s">
        <v>3992</v>
      </c>
      <c r="G1719" s="161" t="s">
        <v>1521</v>
      </c>
      <c r="H1719" s="161" t="s">
        <v>10316</v>
      </c>
      <c r="I1719" s="161" t="s">
        <v>10314</v>
      </c>
      <c r="K1719" s="161">
        <v>1</v>
      </c>
      <c r="L1719" s="161" t="s">
        <v>13922</v>
      </c>
      <c r="M1719" s="161" t="s">
        <v>13923</v>
      </c>
      <c r="N1719" s="161" t="s">
        <v>16016</v>
      </c>
      <c r="O1719" s="161" t="s">
        <v>13924</v>
      </c>
    </row>
    <row r="1720" spans="1:18">
      <c r="A1720" s="161">
        <v>7</v>
      </c>
      <c r="B1720" s="161">
        <v>37</v>
      </c>
      <c r="C1720" s="161">
        <v>31</v>
      </c>
      <c r="D1720" s="161" t="s">
        <v>3696</v>
      </c>
      <c r="E1720" s="161" t="s">
        <v>8294</v>
      </c>
      <c r="F1720" s="161" t="s">
        <v>3992</v>
      </c>
      <c r="G1720" s="161" t="s">
        <v>1521</v>
      </c>
      <c r="H1720" s="161" t="s">
        <v>323</v>
      </c>
      <c r="K1720" s="161">
        <v>1</v>
      </c>
      <c r="L1720" s="161" t="s">
        <v>6815</v>
      </c>
    </row>
    <row r="1721" spans="1:18">
      <c r="A1721" s="161">
        <v>7</v>
      </c>
      <c r="B1721" s="161">
        <v>37</v>
      </c>
      <c r="C1721" s="161">
        <v>32</v>
      </c>
      <c r="D1721" s="161" t="s">
        <v>10293</v>
      </c>
      <c r="E1721" s="161" t="s">
        <v>13919</v>
      </c>
      <c r="F1721" s="161" t="s">
        <v>3992</v>
      </c>
      <c r="G1721" s="161" t="s">
        <v>1521</v>
      </c>
      <c r="H1721" s="161" t="s">
        <v>10312</v>
      </c>
      <c r="K1721" s="161">
        <v>1</v>
      </c>
      <c r="L1721" s="161" t="s">
        <v>13920</v>
      </c>
    </row>
    <row r="1722" spans="1:18">
      <c r="A1722" s="161">
        <v>7</v>
      </c>
      <c r="B1722" s="161">
        <v>37</v>
      </c>
      <c r="C1722" s="161">
        <v>33</v>
      </c>
      <c r="D1722" s="161" t="s">
        <v>3696</v>
      </c>
      <c r="E1722" s="161" t="s">
        <v>8295</v>
      </c>
      <c r="F1722" s="161" t="s">
        <v>3992</v>
      </c>
      <c r="G1722" s="161" t="s">
        <v>1521</v>
      </c>
      <c r="H1722" s="161" t="s">
        <v>324</v>
      </c>
      <c r="K1722" s="161">
        <v>1</v>
      </c>
      <c r="L1722" s="161" t="s">
        <v>6816</v>
      </c>
    </row>
    <row r="1723" spans="1:18">
      <c r="A1723" s="161">
        <v>7</v>
      </c>
      <c r="B1723" s="161">
        <v>37</v>
      </c>
      <c r="C1723" s="161">
        <v>34</v>
      </c>
      <c r="D1723" s="161" t="s">
        <v>10293</v>
      </c>
      <c r="E1723" s="161" t="s">
        <v>13917</v>
      </c>
      <c r="F1723" s="161" t="s">
        <v>3992</v>
      </c>
      <c r="G1723" s="161" t="s">
        <v>1521</v>
      </c>
      <c r="H1723" s="161" t="s">
        <v>10309</v>
      </c>
      <c r="K1723" s="161">
        <v>1</v>
      </c>
      <c r="L1723" s="161" t="s">
        <v>13918</v>
      </c>
    </row>
    <row r="1724" spans="1:18">
      <c r="A1724" s="161">
        <v>7</v>
      </c>
      <c r="B1724" s="161">
        <v>37</v>
      </c>
      <c r="C1724" s="161">
        <v>35</v>
      </c>
      <c r="D1724" s="161" t="s">
        <v>3696</v>
      </c>
      <c r="E1724" s="161" t="s">
        <v>8296</v>
      </c>
      <c r="F1724" s="161" t="s">
        <v>3992</v>
      </c>
      <c r="G1724" s="161" t="s">
        <v>1521</v>
      </c>
      <c r="H1724" s="161" t="s">
        <v>325</v>
      </c>
      <c r="K1724" s="161">
        <v>1</v>
      </c>
      <c r="L1724" s="161" t="s">
        <v>6817</v>
      </c>
    </row>
    <row r="1725" spans="1:18">
      <c r="A1725" s="161">
        <v>7</v>
      </c>
      <c r="B1725" s="161">
        <v>37</v>
      </c>
      <c r="C1725" s="161">
        <v>36</v>
      </c>
      <c r="D1725" s="161" t="s">
        <v>10293</v>
      </c>
      <c r="E1725" s="161" t="s">
        <v>13915</v>
      </c>
      <c r="F1725" s="161" t="s">
        <v>3992</v>
      </c>
      <c r="G1725" s="161" t="s">
        <v>1521</v>
      </c>
      <c r="H1725" s="161" t="s">
        <v>10306</v>
      </c>
      <c r="K1725" s="161">
        <v>1</v>
      </c>
      <c r="L1725" s="161" t="s">
        <v>13916</v>
      </c>
    </row>
    <row r="1726" spans="1:18">
      <c r="A1726" s="161">
        <v>7</v>
      </c>
      <c r="B1726" s="161">
        <v>37</v>
      </c>
      <c r="C1726" s="161">
        <v>37</v>
      </c>
      <c r="D1726" s="161" t="s">
        <v>3696</v>
      </c>
      <c r="E1726" s="161" t="s">
        <v>8297</v>
      </c>
      <c r="F1726" s="161" t="s">
        <v>3992</v>
      </c>
      <c r="G1726" s="161" t="s">
        <v>1521</v>
      </c>
      <c r="H1726" s="161" t="s">
        <v>1536</v>
      </c>
      <c r="I1726" s="161" t="s">
        <v>1629</v>
      </c>
      <c r="K1726" s="161">
        <v>1</v>
      </c>
      <c r="L1726" s="161" t="s">
        <v>5827</v>
      </c>
      <c r="M1726" s="161" t="s">
        <v>5828</v>
      </c>
      <c r="N1726" s="161" t="s">
        <v>12</v>
      </c>
      <c r="O1726" s="161" t="s">
        <v>5829</v>
      </c>
      <c r="P1726" s="161" t="s">
        <v>11</v>
      </c>
      <c r="Q1726" s="161" t="s">
        <v>5830</v>
      </c>
      <c r="R1726" s="161" t="s">
        <v>364</v>
      </c>
    </row>
    <row r="1727" spans="1:18">
      <c r="A1727" s="161">
        <v>7</v>
      </c>
      <c r="B1727" s="161">
        <v>37</v>
      </c>
      <c r="C1727" s="161">
        <v>38</v>
      </c>
      <c r="D1727" s="161" t="s">
        <v>10293</v>
      </c>
      <c r="E1727" s="161" t="s">
        <v>13910</v>
      </c>
      <c r="F1727" s="161" t="s">
        <v>3992</v>
      </c>
      <c r="G1727" s="161" t="s">
        <v>1521</v>
      </c>
      <c r="H1727" s="161" t="s">
        <v>10300</v>
      </c>
      <c r="I1727" s="161" t="s">
        <v>1629</v>
      </c>
      <c r="K1727" s="161">
        <v>1</v>
      </c>
      <c r="L1727" s="161" t="s">
        <v>13911</v>
      </c>
      <c r="M1727" s="161" t="s">
        <v>13912</v>
      </c>
      <c r="N1727" s="161" t="s">
        <v>16015</v>
      </c>
      <c r="O1727" s="161" t="s">
        <v>13913</v>
      </c>
      <c r="P1727" s="161" t="s">
        <v>16017</v>
      </c>
      <c r="Q1727" s="161" t="s">
        <v>13914</v>
      </c>
      <c r="R1727" s="161" t="s">
        <v>16018</v>
      </c>
    </row>
    <row r="1728" spans="1:18">
      <c r="A1728" s="161">
        <v>7</v>
      </c>
      <c r="B1728" s="161">
        <v>37</v>
      </c>
      <c r="C1728" s="161">
        <v>39</v>
      </c>
      <c r="D1728" s="161" t="s">
        <v>3696</v>
      </c>
      <c r="E1728" s="161" t="s">
        <v>8298</v>
      </c>
      <c r="F1728" s="161" t="s">
        <v>3992</v>
      </c>
      <c r="G1728" s="161" t="s">
        <v>1521</v>
      </c>
      <c r="H1728" s="161" t="s">
        <v>116</v>
      </c>
      <c r="I1728" s="161" t="s">
        <v>1630</v>
      </c>
      <c r="K1728" s="161">
        <v>1</v>
      </c>
      <c r="L1728" s="161" t="s">
        <v>5831</v>
      </c>
    </row>
    <row r="1729" spans="1:18">
      <c r="A1729" s="161">
        <v>7</v>
      </c>
      <c r="B1729" s="161">
        <v>37</v>
      </c>
      <c r="C1729" s="161">
        <v>40</v>
      </c>
      <c r="D1729" s="161" t="s">
        <v>10293</v>
      </c>
      <c r="E1729" s="161" t="s">
        <v>13908</v>
      </c>
      <c r="F1729" s="161" t="s">
        <v>3992</v>
      </c>
      <c r="G1729" s="161" t="s">
        <v>1521</v>
      </c>
      <c r="H1729" s="161" t="s">
        <v>10297</v>
      </c>
      <c r="I1729" s="161" t="s">
        <v>1630</v>
      </c>
      <c r="K1729" s="161">
        <v>1</v>
      </c>
      <c r="L1729" s="161" t="s">
        <v>13909</v>
      </c>
    </row>
    <row r="1730" spans="1:18">
      <c r="A1730" s="161">
        <v>7</v>
      </c>
      <c r="B1730" s="161">
        <v>37</v>
      </c>
      <c r="C1730" s="161">
        <v>41</v>
      </c>
      <c r="D1730" s="161" t="s">
        <v>3696</v>
      </c>
      <c r="E1730" s="161" t="s">
        <v>8299</v>
      </c>
      <c r="F1730" s="161" t="s">
        <v>3992</v>
      </c>
      <c r="G1730" s="161" t="s">
        <v>1521</v>
      </c>
      <c r="H1730" s="161" t="s">
        <v>319</v>
      </c>
      <c r="K1730" s="161">
        <v>1</v>
      </c>
      <c r="L1730" s="161" t="s">
        <v>5832</v>
      </c>
    </row>
    <row r="1731" spans="1:18">
      <c r="A1731" s="161">
        <v>7</v>
      </c>
      <c r="B1731" s="161">
        <v>37</v>
      </c>
      <c r="C1731" s="161">
        <v>42</v>
      </c>
      <c r="D1731" s="161" t="s">
        <v>10293</v>
      </c>
      <c r="E1731" s="161" t="s">
        <v>13906</v>
      </c>
      <c r="F1731" s="161" t="s">
        <v>3992</v>
      </c>
      <c r="G1731" s="161" t="s">
        <v>1521</v>
      </c>
      <c r="H1731" s="161" t="s">
        <v>10167</v>
      </c>
      <c r="K1731" s="161">
        <v>1</v>
      </c>
      <c r="L1731" s="161" t="s">
        <v>13907</v>
      </c>
    </row>
    <row r="1732" spans="1:18">
      <c r="A1732" s="161">
        <v>7</v>
      </c>
      <c r="B1732" s="161">
        <v>38</v>
      </c>
      <c r="C1732" s="161">
        <v>1</v>
      </c>
      <c r="D1732" s="161" t="s">
        <v>3696</v>
      </c>
      <c r="E1732" s="161" t="s">
        <v>8300</v>
      </c>
      <c r="F1732" s="161" t="s">
        <v>3992</v>
      </c>
      <c r="G1732" s="161" t="s">
        <v>1521</v>
      </c>
      <c r="H1732" s="161" t="s">
        <v>1523</v>
      </c>
      <c r="I1732" s="161" t="s">
        <v>1631</v>
      </c>
      <c r="K1732" s="161">
        <v>1</v>
      </c>
      <c r="L1732" s="164" t="s">
        <v>8301</v>
      </c>
    </row>
    <row r="1733" spans="1:18">
      <c r="A1733" s="161">
        <v>7</v>
      </c>
      <c r="B1733" s="161">
        <v>38</v>
      </c>
      <c r="C1733" s="161">
        <v>2</v>
      </c>
      <c r="D1733" s="161" t="s">
        <v>10293</v>
      </c>
      <c r="E1733" s="161" t="s">
        <v>13904</v>
      </c>
      <c r="F1733" s="161" t="s">
        <v>3992</v>
      </c>
      <c r="G1733" s="161" t="s">
        <v>1521</v>
      </c>
      <c r="H1733" s="161" t="s">
        <v>10370</v>
      </c>
      <c r="I1733" s="161" t="s">
        <v>1630</v>
      </c>
      <c r="K1733" s="161">
        <v>1</v>
      </c>
      <c r="L1733" s="164" t="s">
        <v>13905</v>
      </c>
    </row>
    <row r="1734" spans="1:18">
      <c r="A1734" s="161">
        <v>7</v>
      </c>
      <c r="B1734" s="161">
        <v>38</v>
      </c>
      <c r="C1734" s="161">
        <v>3</v>
      </c>
      <c r="D1734" s="161" t="s">
        <v>3696</v>
      </c>
      <c r="E1734" s="161" t="s">
        <v>8302</v>
      </c>
      <c r="F1734" s="161" t="s">
        <v>3992</v>
      </c>
      <c r="G1734" s="161" t="s">
        <v>1521</v>
      </c>
      <c r="H1734" s="162" t="s">
        <v>322</v>
      </c>
      <c r="I1734" s="161" t="s">
        <v>1631</v>
      </c>
      <c r="K1734" s="161">
        <v>1</v>
      </c>
      <c r="L1734" s="161" t="s">
        <v>6033</v>
      </c>
    </row>
    <row r="1735" spans="1:18">
      <c r="A1735" s="161">
        <v>7</v>
      </c>
      <c r="B1735" s="161">
        <v>38</v>
      </c>
      <c r="C1735" s="161">
        <v>4</v>
      </c>
      <c r="D1735" s="161" t="s">
        <v>10293</v>
      </c>
      <c r="E1735" s="161" t="s">
        <v>13902</v>
      </c>
      <c r="F1735" s="161" t="s">
        <v>3992</v>
      </c>
      <c r="G1735" s="161" t="s">
        <v>1521</v>
      </c>
      <c r="H1735" s="162" t="s">
        <v>10367</v>
      </c>
      <c r="I1735" s="161" t="s">
        <v>1630</v>
      </c>
      <c r="K1735" s="161">
        <v>1</v>
      </c>
      <c r="L1735" s="161" t="s">
        <v>13903</v>
      </c>
    </row>
    <row r="1736" spans="1:18">
      <c r="A1736" s="161">
        <v>7</v>
      </c>
      <c r="B1736" s="161">
        <v>38</v>
      </c>
      <c r="C1736" s="161">
        <v>5</v>
      </c>
      <c r="D1736" s="161" t="s">
        <v>3696</v>
      </c>
      <c r="E1736" s="161" t="s">
        <v>8303</v>
      </c>
      <c r="F1736" s="161" t="s">
        <v>3992</v>
      </c>
      <c r="G1736" s="161" t="s">
        <v>1521</v>
      </c>
      <c r="H1736" s="161" t="s">
        <v>1526</v>
      </c>
      <c r="I1736" s="161" t="s">
        <v>1629</v>
      </c>
      <c r="K1736" s="161">
        <v>1</v>
      </c>
      <c r="L1736" s="161" t="s">
        <v>6034</v>
      </c>
      <c r="M1736" s="161" t="s">
        <v>6035</v>
      </c>
      <c r="N1736" s="161" t="s">
        <v>12</v>
      </c>
      <c r="O1736" s="161" t="s">
        <v>6036</v>
      </c>
      <c r="P1736" s="161" t="s">
        <v>11</v>
      </c>
      <c r="Q1736" s="161" t="s">
        <v>6037</v>
      </c>
      <c r="R1736" s="161" t="s">
        <v>364</v>
      </c>
    </row>
    <row r="1737" spans="1:18">
      <c r="A1737" s="161">
        <v>7</v>
      </c>
      <c r="B1737" s="161">
        <v>38</v>
      </c>
      <c r="C1737" s="161">
        <v>6</v>
      </c>
      <c r="D1737" s="161" t="s">
        <v>10293</v>
      </c>
      <c r="E1737" s="161" t="s">
        <v>13897</v>
      </c>
      <c r="F1737" s="161" t="s">
        <v>3992</v>
      </c>
      <c r="G1737" s="161" t="s">
        <v>1521</v>
      </c>
      <c r="H1737" s="161" t="s">
        <v>10361</v>
      </c>
      <c r="I1737" s="161" t="s">
        <v>1629</v>
      </c>
      <c r="K1737" s="161">
        <v>1</v>
      </c>
      <c r="L1737" s="161" t="s">
        <v>13898</v>
      </c>
      <c r="M1737" s="161" t="s">
        <v>13899</v>
      </c>
      <c r="N1737" s="161" t="s">
        <v>16015</v>
      </c>
      <c r="O1737" s="161" t="s">
        <v>13900</v>
      </c>
      <c r="P1737" s="161" t="s">
        <v>16017</v>
      </c>
      <c r="Q1737" s="161" t="s">
        <v>13901</v>
      </c>
      <c r="R1737" s="161" t="s">
        <v>16018</v>
      </c>
    </row>
    <row r="1738" spans="1:18">
      <c r="A1738" s="161">
        <v>7</v>
      </c>
      <c r="B1738" s="161">
        <v>38</v>
      </c>
      <c r="C1738" s="161">
        <v>7</v>
      </c>
      <c r="D1738" s="161" t="s">
        <v>3696</v>
      </c>
      <c r="E1738" s="161" t="s">
        <v>8304</v>
      </c>
      <c r="F1738" s="161" t="s">
        <v>3992</v>
      </c>
      <c r="G1738" s="161" t="s">
        <v>1521</v>
      </c>
      <c r="H1738" s="161" t="s">
        <v>66</v>
      </c>
      <c r="I1738" s="161" t="s">
        <v>1629</v>
      </c>
      <c r="K1738" s="161">
        <v>1</v>
      </c>
      <c r="L1738" s="161" t="s">
        <v>6038</v>
      </c>
      <c r="M1738" s="161" t="s">
        <v>6039</v>
      </c>
      <c r="N1738" s="161" t="s">
        <v>12</v>
      </c>
      <c r="O1738" s="161" t="s">
        <v>6040</v>
      </c>
      <c r="P1738" s="161" t="s">
        <v>11</v>
      </c>
      <c r="Q1738" s="161" t="s">
        <v>6041</v>
      </c>
      <c r="R1738" s="161" t="s">
        <v>364</v>
      </c>
    </row>
    <row r="1739" spans="1:18">
      <c r="A1739" s="161">
        <v>7</v>
      </c>
      <c r="B1739" s="161">
        <v>38</v>
      </c>
      <c r="C1739" s="161">
        <v>8</v>
      </c>
      <c r="D1739" s="161" t="s">
        <v>10293</v>
      </c>
      <c r="E1739" s="161" t="s">
        <v>13892</v>
      </c>
      <c r="F1739" s="161" t="s">
        <v>3992</v>
      </c>
      <c r="G1739" s="161" t="s">
        <v>1521</v>
      </c>
      <c r="H1739" s="161" t="s">
        <v>10355</v>
      </c>
      <c r="I1739" s="161" t="s">
        <v>1629</v>
      </c>
      <c r="K1739" s="161">
        <v>1</v>
      </c>
      <c r="L1739" s="161" t="s">
        <v>13893</v>
      </c>
      <c r="M1739" s="161" t="s">
        <v>13894</v>
      </c>
      <c r="N1739" s="161" t="s">
        <v>16015</v>
      </c>
      <c r="O1739" s="161" t="s">
        <v>13895</v>
      </c>
      <c r="P1739" s="161" t="s">
        <v>16017</v>
      </c>
      <c r="Q1739" s="161" t="s">
        <v>13896</v>
      </c>
      <c r="R1739" s="161" t="s">
        <v>16018</v>
      </c>
    </row>
    <row r="1740" spans="1:18">
      <c r="A1740" s="161">
        <v>7</v>
      </c>
      <c r="B1740" s="161">
        <v>38</v>
      </c>
      <c r="C1740" s="161">
        <v>9</v>
      </c>
      <c r="D1740" s="161" t="s">
        <v>3696</v>
      </c>
      <c r="E1740" s="161" t="s">
        <v>8305</v>
      </c>
      <c r="F1740" s="161" t="s">
        <v>3992</v>
      </c>
      <c r="G1740" s="161" t="s">
        <v>1521</v>
      </c>
      <c r="H1740" s="161" t="s">
        <v>336</v>
      </c>
      <c r="K1740" s="161">
        <v>1</v>
      </c>
      <c r="L1740" s="161" t="s">
        <v>6042</v>
      </c>
    </row>
    <row r="1741" spans="1:18">
      <c r="A1741" s="161">
        <v>7</v>
      </c>
      <c r="B1741" s="161">
        <v>38</v>
      </c>
      <c r="C1741" s="161">
        <v>10</v>
      </c>
      <c r="D1741" s="161" t="s">
        <v>10293</v>
      </c>
      <c r="E1741" s="161" t="s">
        <v>13890</v>
      </c>
      <c r="F1741" s="161" t="s">
        <v>3992</v>
      </c>
      <c r="G1741" s="161" t="s">
        <v>1521</v>
      </c>
      <c r="H1741" s="161" t="s">
        <v>10191</v>
      </c>
      <c r="K1741" s="161">
        <v>1</v>
      </c>
      <c r="L1741" s="161" t="s">
        <v>13891</v>
      </c>
    </row>
    <row r="1742" spans="1:18">
      <c r="A1742" s="161">
        <v>7</v>
      </c>
      <c r="B1742" s="161">
        <v>38</v>
      </c>
      <c r="C1742" s="161">
        <v>11</v>
      </c>
      <c r="D1742" s="161" t="s">
        <v>3696</v>
      </c>
      <c r="E1742" s="161" t="s">
        <v>8306</v>
      </c>
      <c r="F1742" s="161" t="s">
        <v>3992</v>
      </c>
      <c r="G1742" s="161" t="s">
        <v>1521</v>
      </c>
      <c r="H1742" s="161" t="s">
        <v>337</v>
      </c>
      <c r="I1742" s="161" t="s">
        <v>1628</v>
      </c>
      <c r="K1742" s="161">
        <v>1</v>
      </c>
      <c r="L1742" s="161" t="s">
        <v>6043</v>
      </c>
    </row>
    <row r="1743" spans="1:18">
      <c r="A1743" s="161">
        <v>7</v>
      </c>
      <c r="B1743" s="161">
        <v>38</v>
      </c>
      <c r="C1743" s="161">
        <v>12</v>
      </c>
      <c r="D1743" s="161" t="s">
        <v>10293</v>
      </c>
      <c r="E1743" s="161" t="s">
        <v>13888</v>
      </c>
      <c r="F1743" s="161" t="s">
        <v>3992</v>
      </c>
      <c r="G1743" s="161" t="s">
        <v>1521</v>
      </c>
      <c r="H1743" s="161" t="s">
        <v>10350</v>
      </c>
      <c r="I1743" s="161" t="s">
        <v>10137</v>
      </c>
      <c r="K1743" s="161">
        <v>1</v>
      </c>
      <c r="L1743" s="161" t="s">
        <v>13889</v>
      </c>
    </row>
    <row r="1744" spans="1:18">
      <c r="A1744" s="161">
        <v>7</v>
      </c>
      <c r="B1744" s="161">
        <v>38</v>
      </c>
      <c r="C1744" s="161">
        <v>13</v>
      </c>
      <c r="D1744" s="161" t="s">
        <v>3696</v>
      </c>
      <c r="E1744" s="161" t="s">
        <v>8307</v>
      </c>
      <c r="F1744" s="161" t="s">
        <v>3992</v>
      </c>
      <c r="G1744" s="161" t="s">
        <v>1521</v>
      </c>
      <c r="H1744" s="161" t="s">
        <v>1535</v>
      </c>
      <c r="I1744" s="161" t="s">
        <v>61</v>
      </c>
      <c r="K1744" s="161">
        <v>1</v>
      </c>
      <c r="L1744" s="161" t="s">
        <v>6044</v>
      </c>
    </row>
    <row r="1745" spans="1:18">
      <c r="A1745" s="161">
        <v>7</v>
      </c>
      <c r="B1745" s="161">
        <v>38</v>
      </c>
      <c r="C1745" s="161">
        <v>14</v>
      </c>
      <c r="D1745" s="161" t="s">
        <v>10293</v>
      </c>
      <c r="E1745" s="161" t="s">
        <v>13886</v>
      </c>
      <c r="F1745" s="161" t="s">
        <v>3992</v>
      </c>
      <c r="G1745" s="161" t="s">
        <v>1521</v>
      </c>
      <c r="H1745" s="161" t="s">
        <v>10347</v>
      </c>
      <c r="I1745" s="161" t="s">
        <v>10345</v>
      </c>
      <c r="K1745" s="161">
        <v>1</v>
      </c>
      <c r="L1745" s="161" t="s">
        <v>13887</v>
      </c>
    </row>
    <row r="1746" spans="1:18">
      <c r="A1746" s="161">
        <v>7</v>
      </c>
      <c r="B1746" s="161">
        <v>38</v>
      </c>
      <c r="C1746" s="161">
        <v>15</v>
      </c>
      <c r="D1746" s="161" t="s">
        <v>3696</v>
      </c>
      <c r="E1746" s="161" t="s">
        <v>8308</v>
      </c>
      <c r="F1746" s="161" t="s">
        <v>3992</v>
      </c>
      <c r="G1746" s="161" t="s">
        <v>1521</v>
      </c>
      <c r="H1746" s="161" t="s">
        <v>1529</v>
      </c>
      <c r="I1746" s="161" t="s">
        <v>15</v>
      </c>
      <c r="K1746" s="161">
        <v>1</v>
      </c>
      <c r="L1746" s="164" t="s">
        <v>8309</v>
      </c>
      <c r="M1746" s="164" t="s">
        <v>8310</v>
      </c>
    </row>
    <row r="1747" spans="1:18">
      <c r="A1747" s="161">
        <v>7</v>
      </c>
      <c r="B1747" s="161">
        <v>38</v>
      </c>
      <c r="C1747" s="161">
        <v>16</v>
      </c>
      <c r="D1747" s="161" t="s">
        <v>10293</v>
      </c>
      <c r="E1747" s="161" t="s">
        <v>13883</v>
      </c>
      <c r="F1747" s="161" t="s">
        <v>3992</v>
      </c>
      <c r="G1747" s="161" t="s">
        <v>1521</v>
      </c>
      <c r="H1747" s="161" t="s">
        <v>10342</v>
      </c>
      <c r="I1747" s="161" t="s">
        <v>15</v>
      </c>
      <c r="K1747" s="161">
        <v>1</v>
      </c>
      <c r="L1747" s="164" t="s">
        <v>13884</v>
      </c>
      <c r="M1747" s="164" t="s">
        <v>13885</v>
      </c>
    </row>
    <row r="1748" spans="1:18">
      <c r="A1748" s="161">
        <v>7</v>
      </c>
      <c r="B1748" s="161">
        <v>38</v>
      </c>
      <c r="C1748" s="161">
        <v>17</v>
      </c>
      <c r="D1748" s="161" t="s">
        <v>3696</v>
      </c>
      <c r="E1748" s="161" t="s">
        <v>8311</v>
      </c>
      <c r="F1748" s="161" t="s">
        <v>3992</v>
      </c>
      <c r="G1748" s="161" t="s">
        <v>1521</v>
      </c>
      <c r="H1748" s="161" t="s">
        <v>1530</v>
      </c>
      <c r="K1748" s="161">
        <v>1</v>
      </c>
      <c r="L1748" s="164" t="s">
        <v>8312</v>
      </c>
    </row>
    <row r="1749" spans="1:18">
      <c r="A1749" s="161">
        <v>7</v>
      </c>
      <c r="B1749" s="161">
        <v>38</v>
      </c>
      <c r="C1749" s="161">
        <v>18</v>
      </c>
      <c r="D1749" s="161" t="s">
        <v>10293</v>
      </c>
      <c r="E1749" s="161" t="s">
        <v>13881</v>
      </c>
      <c r="F1749" s="161" t="s">
        <v>3992</v>
      </c>
      <c r="G1749" s="161" t="s">
        <v>1521</v>
      </c>
      <c r="H1749" s="161" t="s">
        <v>10339</v>
      </c>
      <c r="K1749" s="161">
        <v>1</v>
      </c>
      <c r="L1749" s="164" t="s">
        <v>13882</v>
      </c>
    </row>
    <row r="1750" spans="1:18">
      <c r="A1750" s="161">
        <v>7</v>
      </c>
      <c r="B1750" s="161">
        <v>38</v>
      </c>
      <c r="C1750" s="161">
        <v>19</v>
      </c>
      <c r="D1750" s="161" t="s">
        <v>3696</v>
      </c>
      <c r="E1750" s="161" t="s">
        <v>8313</v>
      </c>
      <c r="F1750" s="161" t="s">
        <v>3992</v>
      </c>
      <c r="G1750" s="161" t="s">
        <v>1521</v>
      </c>
      <c r="H1750" s="161" t="s">
        <v>1531</v>
      </c>
      <c r="K1750" s="161">
        <v>1</v>
      </c>
      <c r="L1750" s="164" t="s">
        <v>8314</v>
      </c>
    </row>
    <row r="1751" spans="1:18">
      <c r="A1751" s="161">
        <v>7</v>
      </c>
      <c r="B1751" s="161">
        <v>38</v>
      </c>
      <c r="C1751" s="161">
        <v>20</v>
      </c>
      <c r="D1751" s="161" t="s">
        <v>10293</v>
      </c>
      <c r="E1751" s="161" t="s">
        <v>13879</v>
      </c>
      <c r="F1751" s="161" t="s">
        <v>3992</v>
      </c>
      <c r="G1751" s="161" t="s">
        <v>1521</v>
      </c>
      <c r="H1751" s="161" t="s">
        <v>10336</v>
      </c>
      <c r="K1751" s="161">
        <v>1</v>
      </c>
      <c r="L1751" s="164" t="s">
        <v>13880</v>
      </c>
    </row>
    <row r="1752" spans="1:18">
      <c r="A1752" s="161">
        <v>7</v>
      </c>
      <c r="B1752" s="161">
        <v>38</v>
      </c>
      <c r="C1752" s="161">
        <v>21</v>
      </c>
      <c r="D1752" s="161" t="s">
        <v>3696</v>
      </c>
      <c r="E1752" s="161" t="s">
        <v>8315</v>
      </c>
      <c r="F1752" s="161" t="s">
        <v>3992</v>
      </c>
      <c r="G1752" s="161" t="s">
        <v>1521</v>
      </c>
      <c r="H1752" s="161" t="s">
        <v>1532</v>
      </c>
      <c r="K1752" s="161">
        <v>1</v>
      </c>
      <c r="L1752" s="164" t="s">
        <v>8316</v>
      </c>
    </row>
    <row r="1753" spans="1:18">
      <c r="A1753" s="161">
        <v>7</v>
      </c>
      <c r="B1753" s="161">
        <v>38</v>
      </c>
      <c r="C1753" s="161">
        <v>22</v>
      </c>
      <c r="D1753" s="161" t="s">
        <v>10293</v>
      </c>
      <c r="E1753" s="161" t="s">
        <v>13877</v>
      </c>
      <c r="F1753" s="161" t="s">
        <v>3992</v>
      </c>
      <c r="G1753" s="161" t="s">
        <v>1521</v>
      </c>
      <c r="H1753" s="161" t="s">
        <v>10333</v>
      </c>
      <c r="K1753" s="161">
        <v>1</v>
      </c>
      <c r="L1753" s="164" t="s">
        <v>13878</v>
      </c>
    </row>
    <row r="1754" spans="1:18">
      <c r="A1754" s="161">
        <v>7</v>
      </c>
      <c r="B1754" s="161">
        <v>38</v>
      </c>
      <c r="C1754" s="161">
        <v>23</v>
      </c>
      <c r="D1754" s="161" t="s">
        <v>3696</v>
      </c>
      <c r="E1754" s="161" t="s">
        <v>8317</v>
      </c>
      <c r="F1754" s="161" t="s">
        <v>3992</v>
      </c>
      <c r="G1754" s="161" t="s">
        <v>1521</v>
      </c>
      <c r="H1754" s="161" t="s">
        <v>1533</v>
      </c>
      <c r="K1754" s="161">
        <v>1</v>
      </c>
      <c r="L1754" s="164" t="s">
        <v>8318</v>
      </c>
    </row>
    <row r="1755" spans="1:18">
      <c r="A1755" s="161">
        <v>7</v>
      </c>
      <c r="B1755" s="161">
        <v>38</v>
      </c>
      <c r="C1755" s="161">
        <v>24</v>
      </c>
      <c r="D1755" s="161" t="s">
        <v>10293</v>
      </c>
      <c r="E1755" s="161" t="s">
        <v>13875</v>
      </c>
      <c r="F1755" s="161" t="s">
        <v>3992</v>
      </c>
      <c r="G1755" s="161" t="s">
        <v>1521</v>
      </c>
      <c r="H1755" s="161" t="s">
        <v>10330</v>
      </c>
      <c r="K1755" s="161">
        <v>1</v>
      </c>
      <c r="L1755" s="164" t="s">
        <v>13876</v>
      </c>
    </row>
    <row r="1756" spans="1:18">
      <c r="A1756" s="161">
        <v>7</v>
      </c>
      <c r="B1756" s="161">
        <v>38</v>
      </c>
      <c r="C1756" s="161">
        <v>25</v>
      </c>
      <c r="D1756" s="161" t="s">
        <v>3696</v>
      </c>
      <c r="E1756" s="161" t="s">
        <v>8319</v>
      </c>
      <c r="F1756" s="161" t="s">
        <v>3992</v>
      </c>
      <c r="G1756" s="161" t="s">
        <v>1521</v>
      </c>
      <c r="H1756" s="161" t="s">
        <v>1534</v>
      </c>
      <c r="K1756" s="161">
        <v>1</v>
      </c>
      <c r="L1756" s="164" t="s">
        <v>8320</v>
      </c>
    </row>
    <row r="1757" spans="1:18">
      <c r="A1757" s="161">
        <v>7</v>
      </c>
      <c r="B1757" s="161">
        <v>38</v>
      </c>
      <c r="C1757" s="161">
        <v>26</v>
      </c>
      <c r="D1757" s="161" t="s">
        <v>10293</v>
      </c>
      <c r="E1757" s="161" t="s">
        <v>13873</v>
      </c>
      <c r="F1757" s="161" t="s">
        <v>3992</v>
      </c>
      <c r="G1757" s="161" t="s">
        <v>1521</v>
      </c>
      <c r="H1757" s="161" t="s">
        <v>10327</v>
      </c>
      <c r="K1757" s="161">
        <v>1</v>
      </c>
      <c r="L1757" s="164" t="s">
        <v>13874</v>
      </c>
    </row>
    <row r="1758" spans="1:18">
      <c r="A1758" s="161">
        <v>7</v>
      </c>
      <c r="B1758" s="161">
        <v>38</v>
      </c>
      <c r="C1758" s="161">
        <v>27</v>
      </c>
      <c r="D1758" s="161" t="s">
        <v>3696</v>
      </c>
      <c r="E1758" s="161" t="s">
        <v>8321</v>
      </c>
      <c r="F1758" s="161" t="s">
        <v>3992</v>
      </c>
      <c r="G1758" s="161" t="s">
        <v>1521</v>
      </c>
      <c r="H1758" s="162" t="s">
        <v>326</v>
      </c>
      <c r="I1758" s="161" t="s">
        <v>1629</v>
      </c>
      <c r="K1758" s="161">
        <v>1</v>
      </c>
      <c r="L1758" s="161" t="s">
        <v>6045</v>
      </c>
      <c r="M1758" s="161" t="s">
        <v>6046</v>
      </c>
      <c r="N1758" s="161" t="s">
        <v>12</v>
      </c>
      <c r="O1758" s="161" t="s">
        <v>6047</v>
      </c>
      <c r="P1758" s="161" t="s">
        <v>11</v>
      </c>
      <c r="Q1758" s="161" t="s">
        <v>6048</v>
      </c>
      <c r="R1758" s="161" t="s">
        <v>364</v>
      </c>
    </row>
    <row r="1759" spans="1:18">
      <c r="A1759" s="161">
        <v>7</v>
      </c>
      <c r="B1759" s="161">
        <v>38</v>
      </c>
      <c r="C1759" s="161">
        <v>28</v>
      </c>
      <c r="D1759" s="161" t="s">
        <v>10293</v>
      </c>
      <c r="E1759" s="161" t="s">
        <v>13868</v>
      </c>
      <c r="F1759" s="161" t="s">
        <v>3992</v>
      </c>
      <c r="G1759" s="161" t="s">
        <v>1521</v>
      </c>
      <c r="H1759" s="162" t="s">
        <v>10321</v>
      </c>
      <c r="I1759" s="161" t="s">
        <v>1629</v>
      </c>
      <c r="K1759" s="161">
        <v>1</v>
      </c>
      <c r="L1759" s="161" t="s">
        <v>13869</v>
      </c>
      <c r="M1759" s="161" t="s">
        <v>13870</v>
      </c>
      <c r="N1759" s="161" t="s">
        <v>16015</v>
      </c>
      <c r="O1759" s="161" t="s">
        <v>13871</v>
      </c>
      <c r="P1759" s="161" t="s">
        <v>16017</v>
      </c>
      <c r="Q1759" s="161" t="s">
        <v>13872</v>
      </c>
      <c r="R1759" s="161" t="s">
        <v>16018</v>
      </c>
    </row>
    <row r="1760" spans="1:18">
      <c r="A1760" s="161">
        <v>7</v>
      </c>
      <c r="B1760" s="161">
        <v>38</v>
      </c>
      <c r="C1760" s="161">
        <v>29</v>
      </c>
      <c r="D1760" s="161" t="s">
        <v>3696</v>
      </c>
      <c r="E1760" s="161" t="s">
        <v>8322</v>
      </c>
      <c r="F1760" s="161" t="s">
        <v>3992</v>
      </c>
      <c r="G1760" s="161" t="s">
        <v>1521</v>
      </c>
      <c r="H1760" s="161" t="s">
        <v>1524</v>
      </c>
      <c r="I1760" s="161" t="s">
        <v>3991</v>
      </c>
      <c r="K1760" s="161">
        <v>1</v>
      </c>
      <c r="L1760" s="161" t="s">
        <v>6049</v>
      </c>
      <c r="M1760" s="161" t="s">
        <v>6050</v>
      </c>
      <c r="N1760" s="161" t="s">
        <v>388</v>
      </c>
      <c r="O1760" s="161" t="s">
        <v>6051</v>
      </c>
    </row>
    <row r="1761" spans="1:18">
      <c r="A1761" s="161">
        <v>7</v>
      </c>
      <c r="B1761" s="161">
        <v>38</v>
      </c>
      <c r="C1761" s="161">
        <v>30</v>
      </c>
      <c r="D1761" s="161" t="s">
        <v>10293</v>
      </c>
      <c r="E1761" s="161" t="s">
        <v>13864</v>
      </c>
      <c r="F1761" s="161" t="s">
        <v>3992</v>
      </c>
      <c r="G1761" s="161" t="s">
        <v>1521</v>
      </c>
      <c r="H1761" s="161" t="s">
        <v>10316</v>
      </c>
      <c r="I1761" s="161" t="s">
        <v>10314</v>
      </c>
      <c r="K1761" s="161">
        <v>1</v>
      </c>
      <c r="L1761" s="161" t="s">
        <v>13865</v>
      </c>
      <c r="M1761" s="161" t="s">
        <v>13866</v>
      </c>
      <c r="N1761" s="161" t="s">
        <v>16016</v>
      </c>
      <c r="O1761" s="161" t="s">
        <v>13867</v>
      </c>
    </row>
    <row r="1762" spans="1:18">
      <c r="A1762" s="161">
        <v>7</v>
      </c>
      <c r="B1762" s="161">
        <v>38</v>
      </c>
      <c r="C1762" s="161">
        <v>31</v>
      </c>
      <c r="D1762" s="161" t="s">
        <v>3696</v>
      </c>
      <c r="E1762" s="161" t="s">
        <v>8323</v>
      </c>
      <c r="F1762" s="161" t="s">
        <v>3992</v>
      </c>
      <c r="G1762" s="161" t="s">
        <v>1521</v>
      </c>
      <c r="H1762" s="161" t="s">
        <v>323</v>
      </c>
      <c r="K1762" s="161">
        <v>1</v>
      </c>
      <c r="L1762" s="161" t="s">
        <v>6818</v>
      </c>
    </row>
    <row r="1763" spans="1:18">
      <c r="A1763" s="161">
        <v>7</v>
      </c>
      <c r="B1763" s="161">
        <v>38</v>
      </c>
      <c r="C1763" s="161">
        <v>32</v>
      </c>
      <c r="D1763" s="161" t="s">
        <v>10293</v>
      </c>
      <c r="E1763" s="161" t="s">
        <v>13862</v>
      </c>
      <c r="F1763" s="161" t="s">
        <v>3992</v>
      </c>
      <c r="G1763" s="161" t="s">
        <v>1521</v>
      </c>
      <c r="H1763" s="161" t="s">
        <v>10312</v>
      </c>
      <c r="K1763" s="161">
        <v>1</v>
      </c>
      <c r="L1763" s="161" t="s">
        <v>13863</v>
      </c>
    </row>
    <row r="1764" spans="1:18">
      <c r="A1764" s="161">
        <v>7</v>
      </c>
      <c r="B1764" s="161">
        <v>38</v>
      </c>
      <c r="C1764" s="161">
        <v>33</v>
      </c>
      <c r="D1764" s="161" t="s">
        <v>3696</v>
      </c>
      <c r="E1764" s="161" t="s">
        <v>8324</v>
      </c>
      <c r="F1764" s="161" t="s">
        <v>3992</v>
      </c>
      <c r="G1764" s="161" t="s">
        <v>1521</v>
      </c>
      <c r="H1764" s="161" t="s">
        <v>324</v>
      </c>
      <c r="K1764" s="161">
        <v>1</v>
      </c>
      <c r="L1764" s="161" t="s">
        <v>6819</v>
      </c>
    </row>
    <row r="1765" spans="1:18">
      <c r="A1765" s="161">
        <v>7</v>
      </c>
      <c r="B1765" s="161">
        <v>38</v>
      </c>
      <c r="C1765" s="161">
        <v>34</v>
      </c>
      <c r="D1765" s="161" t="s">
        <v>10293</v>
      </c>
      <c r="E1765" s="161" t="s">
        <v>13860</v>
      </c>
      <c r="F1765" s="161" t="s">
        <v>3992</v>
      </c>
      <c r="G1765" s="161" t="s">
        <v>1521</v>
      </c>
      <c r="H1765" s="161" t="s">
        <v>10309</v>
      </c>
      <c r="K1765" s="161">
        <v>1</v>
      </c>
      <c r="L1765" s="161" t="s">
        <v>13861</v>
      </c>
    </row>
    <row r="1766" spans="1:18">
      <c r="A1766" s="161">
        <v>7</v>
      </c>
      <c r="B1766" s="161">
        <v>38</v>
      </c>
      <c r="C1766" s="161">
        <v>35</v>
      </c>
      <c r="D1766" s="161" t="s">
        <v>3696</v>
      </c>
      <c r="E1766" s="161" t="s">
        <v>8325</v>
      </c>
      <c r="F1766" s="161" t="s">
        <v>3992</v>
      </c>
      <c r="G1766" s="161" t="s">
        <v>1521</v>
      </c>
      <c r="H1766" s="161" t="s">
        <v>325</v>
      </c>
      <c r="K1766" s="161">
        <v>1</v>
      </c>
      <c r="L1766" s="161" t="s">
        <v>6820</v>
      </c>
    </row>
    <row r="1767" spans="1:18">
      <c r="A1767" s="161">
        <v>7</v>
      </c>
      <c r="B1767" s="161">
        <v>38</v>
      </c>
      <c r="C1767" s="161">
        <v>36</v>
      </c>
      <c r="D1767" s="161" t="s">
        <v>10293</v>
      </c>
      <c r="E1767" s="161" t="s">
        <v>13858</v>
      </c>
      <c r="F1767" s="161" t="s">
        <v>3992</v>
      </c>
      <c r="G1767" s="161" t="s">
        <v>1521</v>
      </c>
      <c r="H1767" s="161" t="s">
        <v>10306</v>
      </c>
      <c r="K1767" s="161">
        <v>1</v>
      </c>
      <c r="L1767" s="161" t="s">
        <v>13859</v>
      </c>
    </row>
    <row r="1768" spans="1:18">
      <c r="A1768" s="161">
        <v>7</v>
      </c>
      <c r="B1768" s="161">
        <v>38</v>
      </c>
      <c r="C1768" s="161">
        <v>37</v>
      </c>
      <c r="D1768" s="161" t="s">
        <v>3696</v>
      </c>
      <c r="E1768" s="161" t="s">
        <v>8326</v>
      </c>
      <c r="F1768" s="161" t="s">
        <v>3992</v>
      </c>
      <c r="G1768" s="161" t="s">
        <v>1521</v>
      </c>
      <c r="H1768" s="161" t="s">
        <v>1536</v>
      </c>
      <c r="I1768" s="161" t="s">
        <v>1629</v>
      </c>
      <c r="K1768" s="161">
        <v>1</v>
      </c>
      <c r="L1768" s="161" t="s">
        <v>6052</v>
      </c>
      <c r="M1768" s="161" t="s">
        <v>6053</v>
      </c>
      <c r="N1768" s="161" t="s">
        <v>12</v>
      </c>
      <c r="O1768" s="161" t="s">
        <v>6054</v>
      </c>
      <c r="P1768" s="161" t="s">
        <v>11</v>
      </c>
      <c r="Q1768" s="161" t="s">
        <v>6055</v>
      </c>
      <c r="R1768" s="161" t="s">
        <v>364</v>
      </c>
    </row>
    <row r="1769" spans="1:18">
      <c r="A1769" s="161">
        <v>7</v>
      </c>
      <c r="B1769" s="161">
        <v>38</v>
      </c>
      <c r="C1769" s="161">
        <v>38</v>
      </c>
      <c r="D1769" s="161" t="s">
        <v>10293</v>
      </c>
      <c r="E1769" s="161" t="s">
        <v>13853</v>
      </c>
      <c r="F1769" s="161" t="s">
        <v>3992</v>
      </c>
      <c r="G1769" s="161" t="s">
        <v>1521</v>
      </c>
      <c r="H1769" s="161" t="s">
        <v>10300</v>
      </c>
      <c r="I1769" s="161" t="s">
        <v>1629</v>
      </c>
      <c r="K1769" s="161">
        <v>1</v>
      </c>
      <c r="L1769" s="161" t="s">
        <v>13854</v>
      </c>
      <c r="M1769" s="161" t="s">
        <v>13855</v>
      </c>
      <c r="N1769" s="161" t="s">
        <v>16015</v>
      </c>
      <c r="O1769" s="161" t="s">
        <v>13856</v>
      </c>
      <c r="P1769" s="161" t="s">
        <v>16017</v>
      </c>
      <c r="Q1769" s="161" t="s">
        <v>13857</v>
      </c>
      <c r="R1769" s="161" t="s">
        <v>16018</v>
      </c>
    </row>
    <row r="1770" spans="1:18">
      <c r="A1770" s="161">
        <v>7</v>
      </c>
      <c r="B1770" s="161">
        <v>38</v>
      </c>
      <c r="C1770" s="161">
        <v>39</v>
      </c>
      <c r="D1770" s="161" t="s">
        <v>3696</v>
      </c>
      <c r="E1770" s="161" t="s">
        <v>8327</v>
      </c>
      <c r="F1770" s="161" t="s">
        <v>3992</v>
      </c>
      <c r="G1770" s="161" t="s">
        <v>1521</v>
      </c>
      <c r="H1770" s="161" t="s">
        <v>116</v>
      </c>
      <c r="I1770" s="161" t="s">
        <v>1630</v>
      </c>
      <c r="K1770" s="161">
        <v>1</v>
      </c>
      <c r="L1770" s="161" t="s">
        <v>6056</v>
      </c>
    </row>
    <row r="1771" spans="1:18">
      <c r="A1771" s="161">
        <v>7</v>
      </c>
      <c r="B1771" s="161">
        <v>38</v>
      </c>
      <c r="C1771" s="161">
        <v>40</v>
      </c>
      <c r="D1771" s="161" t="s">
        <v>10293</v>
      </c>
      <c r="E1771" s="161" t="s">
        <v>13851</v>
      </c>
      <c r="F1771" s="161" t="s">
        <v>3992</v>
      </c>
      <c r="G1771" s="161" t="s">
        <v>1521</v>
      </c>
      <c r="H1771" s="161" t="s">
        <v>10297</v>
      </c>
      <c r="I1771" s="161" t="s">
        <v>1630</v>
      </c>
      <c r="K1771" s="161">
        <v>1</v>
      </c>
      <c r="L1771" s="161" t="s">
        <v>13852</v>
      </c>
    </row>
    <row r="1772" spans="1:18">
      <c r="A1772" s="161">
        <v>7</v>
      </c>
      <c r="B1772" s="161">
        <v>38</v>
      </c>
      <c r="C1772" s="161">
        <v>41</v>
      </c>
      <c r="D1772" s="161" t="s">
        <v>3696</v>
      </c>
      <c r="E1772" s="161" t="s">
        <v>8328</v>
      </c>
      <c r="F1772" s="161" t="s">
        <v>3992</v>
      </c>
      <c r="G1772" s="161" t="s">
        <v>1521</v>
      </c>
      <c r="H1772" s="161" t="s">
        <v>319</v>
      </c>
      <c r="K1772" s="161">
        <v>1</v>
      </c>
      <c r="L1772" s="161" t="s">
        <v>6057</v>
      </c>
    </row>
    <row r="1773" spans="1:18">
      <c r="A1773" s="161">
        <v>7</v>
      </c>
      <c r="B1773" s="161">
        <v>38</v>
      </c>
      <c r="C1773" s="161">
        <v>42</v>
      </c>
      <c r="D1773" s="161" t="s">
        <v>10293</v>
      </c>
      <c r="E1773" s="161" t="s">
        <v>13849</v>
      </c>
      <c r="F1773" s="161" t="s">
        <v>3992</v>
      </c>
      <c r="G1773" s="161" t="s">
        <v>1521</v>
      </c>
      <c r="H1773" s="161" t="s">
        <v>10167</v>
      </c>
      <c r="K1773" s="161">
        <v>1</v>
      </c>
      <c r="L1773" s="161" t="s">
        <v>13850</v>
      </c>
    </row>
    <row r="1774" spans="1:18">
      <c r="A1774" s="161">
        <v>7</v>
      </c>
      <c r="B1774" s="161">
        <v>39</v>
      </c>
      <c r="C1774" s="161">
        <v>1</v>
      </c>
      <c r="D1774" s="161" t="s">
        <v>3696</v>
      </c>
      <c r="E1774" s="161" t="s">
        <v>8329</v>
      </c>
      <c r="F1774" s="161" t="s">
        <v>3992</v>
      </c>
      <c r="G1774" s="161" t="s">
        <v>1521</v>
      </c>
      <c r="H1774" s="161" t="s">
        <v>1523</v>
      </c>
      <c r="I1774" s="161" t="s">
        <v>1631</v>
      </c>
      <c r="K1774" s="161">
        <v>1</v>
      </c>
      <c r="L1774" s="164" t="s">
        <v>8330</v>
      </c>
    </row>
    <row r="1775" spans="1:18">
      <c r="A1775" s="161">
        <v>7</v>
      </c>
      <c r="B1775" s="161">
        <v>39</v>
      </c>
      <c r="C1775" s="161">
        <v>2</v>
      </c>
      <c r="D1775" s="161" t="s">
        <v>10293</v>
      </c>
      <c r="E1775" s="161" t="s">
        <v>13847</v>
      </c>
      <c r="F1775" s="161" t="s">
        <v>3992</v>
      </c>
      <c r="G1775" s="161" t="s">
        <v>1521</v>
      </c>
      <c r="H1775" s="161" t="s">
        <v>10370</v>
      </c>
      <c r="I1775" s="161" t="s">
        <v>1630</v>
      </c>
      <c r="K1775" s="161">
        <v>1</v>
      </c>
      <c r="L1775" s="164" t="s">
        <v>13848</v>
      </c>
    </row>
    <row r="1776" spans="1:18">
      <c r="A1776" s="161">
        <v>7</v>
      </c>
      <c r="B1776" s="161">
        <v>39</v>
      </c>
      <c r="C1776" s="161">
        <v>3</v>
      </c>
      <c r="D1776" s="161" t="s">
        <v>3696</v>
      </c>
      <c r="E1776" s="161" t="s">
        <v>8331</v>
      </c>
      <c r="F1776" s="161" t="s">
        <v>3992</v>
      </c>
      <c r="G1776" s="161" t="s">
        <v>1521</v>
      </c>
      <c r="H1776" s="162" t="s">
        <v>322</v>
      </c>
      <c r="I1776" s="161" t="s">
        <v>1631</v>
      </c>
      <c r="K1776" s="161">
        <v>1</v>
      </c>
      <c r="L1776" s="161" t="s">
        <v>6258</v>
      </c>
    </row>
    <row r="1777" spans="1:18">
      <c r="A1777" s="161">
        <v>7</v>
      </c>
      <c r="B1777" s="161">
        <v>39</v>
      </c>
      <c r="C1777" s="161">
        <v>4</v>
      </c>
      <c r="D1777" s="161" t="s">
        <v>10293</v>
      </c>
      <c r="E1777" s="161" t="s">
        <v>13845</v>
      </c>
      <c r="F1777" s="161" t="s">
        <v>3992</v>
      </c>
      <c r="G1777" s="161" t="s">
        <v>1521</v>
      </c>
      <c r="H1777" s="162" t="s">
        <v>10367</v>
      </c>
      <c r="I1777" s="161" t="s">
        <v>1630</v>
      </c>
      <c r="K1777" s="161">
        <v>1</v>
      </c>
      <c r="L1777" s="161" t="s">
        <v>13846</v>
      </c>
    </row>
    <row r="1778" spans="1:18">
      <c r="A1778" s="161">
        <v>7</v>
      </c>
      <c r="B1778" s="161">
        <v>39</v>
      </c>
      <c r="C1778" s="161">
        <v>5</v>
      </c>
      <c r="D1778" s="161" t="s">
        <v>3696</v>
      </c>
      <c r="E1778" s="161" t="s">
        <v>8332</v>
      </c>
      <c r="F1778" s="161" t="s">
        <v>3992</v>
      </c>
      <c r="G1778" s="161" t="s">
        <v>1521</v>
      </c>
      <c r="H1778" s="161" t="s">
        <v>1526</v>
      </c>
      <c r="I1778" s="161" t="s">
        <v>1629</v>
      </c>
      <c r="K1778" s="161">
        <v>1</v>
      </c>
      <c r="L1778" s="161" t="s">
        <v>6259</v>
      </c>
      <c r="M1778" s="161" t="s">
        <v>6260</v>
      </c>
      <c r="N1778" s="161" t="s">
        <v>12</v>
      </c>
      <c r="O1778" s="161" t="s">
        <v>6261</v>
      </c>
      <c r="P1778" s="161" t="s">
        <v>11</v>
      </c>
      <c r="Q1778" s="161" t="s">
        <v>6262</v>
      </c>
      <c r="R1778" s="161" t="s">
        <v>364</v>
      </c>
    </row>
    <row r="1779" spans="1:18">
      <c r="A1779" s="161">
        <v>7</v>
      </c>
      <c r="B1779" s="161">
        <v>39</v>
      </c>
      <c r="C1779" s="161">
        <v>6</v>
      </c>
      <c r="D1779" s="161" t="s">
        <v>10293</v>
      </c>
      <c r="E1779" s="161" t="s">
        <v>13840</v>
      </c>
      <c r="F1779" s="161" t="s">
        <v>3992</v>
      </c>
      <c r="G1779" s="161" t="s">
        <v>1521</v>
      </c>
      <c r="H1779" s="161" t="s">
        <v>10361</v>
      </c>
      <c r="I1779" s="161" t="s">
        <v>1629</v>
      </c>
      <c r="K1779" s="161">
        <v>1</v>
      </c>
      <c r="L1779" s="161" t="s">
        <v>13841</v>
      </c>
      <c r="M1779" s="161" t="s">
        <v>13842</v>
      </c>
      <c r="N1779" s="161" t="s">
        <v>16015</v>
      </c>
      <c r="O1779" s="161" t="s">
        <v>13843</v>
      </c>
      <c r="P1779" s="161" t="s">
        <v>16017</v>
      </c>
      <c r="Q1779" s="161" t="s">
        <v>13844</v>
      </c>
      <c r="R1779" s="161" t="s">
        <v>16018</v>
      </c>
    </row>
    <row r="1780" spans="1:18">
      <c r="A1780" s="161">
        <v>7</v>
      </c>
      <c r="B1780" s="161">
        <v>39</v>
      </c>
      <c r="C1780" s="161">
        <v>7</v>
      </c>
      <c r="D1780" s="161" t="s">
        <v>3696</v>
      </c>
      <c r="E1780" s="161" t="s">
        <v>8333</v>
      </c>
      <c r="F1780" s="161" t="s">
        <v>3992</v>
      </c>
      <c r="G1780" s="161" t="s">
        <v>1521</v>
      </c>
      <c r="H1780" s="161" t="s">
        <v>66</v>
      </c>
      <c r="I1780" s="161" t="s">
        <v>1629</v>
      </c>
      <c r="K1780" s="161">
        <v>1</v>
      </c>
      <c r="L1780" s="161" t="s">
        <v>6263</v>
      </c>
      <c r="M1780" s="161" t="s">
        <v>6264</v>
      </c>
      <c r="N1780" s="161" t="s">
        <v>12</v>
      </c>
      <c r="O1780" s="161" t="s">
        <v>6265</v>
      </c>
      <c r="P1780" s="161" t="s">
        <v>11</v>
      </c>
      <c r="Q1780" s="161" t="s">
        <v>6266</v>
      </c>
      <c r="R1780" s="161" t="s">
        <v>364</v>
      </c>
    </row>
    <row r="1781" spans="1:18">
      <c r="A1781" s="161">
        <v>7</v>
      </c>
      <c r="B1781" s="161">
        <v>39</v>
      </c>
      <c r="C1781" s="161">
        <v>8</v>
      </c>
      <c r="D1781" s="161" t="s">
        <v>10293</v>
      </c>
      <c r="E1781" s="161" t="s">
        <v>13835</v>
      </c>
      <c r="F1781" s="161" t="s">
        <v>3992</v>
      </c>
      <c r="G1781" s="161" t="s">
        <v>1521</v>
      </c>
      <c r="H1781" s="161" t="s">
        <v>10355</v>
      </c>
      <c r="I1781" s="161" t="s">
        <v>1629</v>
      </c>
      <c r="K1781" s="161">
        <v>1</v>
      </c>
      <c r="L1781" s="161" t="s">
        <v>13836</v>
      </c>
      <c r="M1781" s="161" t="s">
        <v>13837</v>
      </c>
      <c r="N1781" s="161" t="s">
        <v>16015</v>
      </c>
      <c r="O1781" s="161" t="s">
        <v>13838</v>
      </c>
      <c r="P1781" s="161" t="s">
        <v>16017</v>
      </c>
      <c r="Q1781" s="161" t="s">
        <v>13839</v>
      </c>
      <c r="R1781" s="161" t="s">
        <v>16018</v>
      </c>
    </row>
    <row r="1782" spans="1:18">
      <c r="A1782" s="161">
        <v>7</v>
      </c>
      <c r="B1782" s="161">
        <v>39</v>
      </c>
      <c r="C1782" s="161">
        <v>9</v>
      </c>
      <c r="D1782" s="161" t="s">
        <v>3696</v>
      </c>
      <c r="E1782" s="161" t="s">
        <v>8334</v>
      </c>
      <c r="F1782" s="161" t="s">
        <v>3992</v>
      </c>
      <c r="G1782" s="161" t="s">
        <v>1521</v>
      </c>
      <c r="H1782" s="161" t="s">
        <v>336</v>
      </c>
      <c r="K1782" s="161">
        <v>1</v>
      </c>
      <c r="L1782" s="161" t="s">
        <v>6267</v>
      </c>
    </row>
    <row r="1783" spans="1:18">
      <c r="A1783" s="161">
        <v>7</v>
      </c>
      <c r="B1783" s="161">
        <v>39</v>
      </c>
      <c r="C1783" s="161">
        <v>10</v>
      </c>
      <c r="D1783" s="161" t="s">
        <v>10293</v>
      </c>
      <c r="E1783" s="161" t="s">
        <v>13833</v>
      </c>
      <c r="F1783" s="161" t="s">
        <v>3992</v>
      </c>
      <c r="G1783" s="161" t="s">
        <v>1521</v>
      </c>
      <c r="H1783" s="161" t="s">
        <v>10191</v>
      </c>
      <c r="K1783" s="161">
        <v>1</v>
      </c>
      <c r="L1783" s="161" t="s">
        <v>13834</v>
      </c>
    </row>
    <row r="1784" spans="1:18">
      <c r="A1784" s="161">
        <v>7</v>
      </c>
      <c r="B1784" s="161">
        <v>39</v>
      </c>
      <c r="C1784" s="161">
        <v>11</v>
      </c>
      <c r="D1784" s="161" t="s">
        <v>3696</v>
      </c>
      <c r="E1784" s="161" t="s">
        <v>8335</v>
      </c>
      <c r="F1784" s="161" t="s">
        <v>3992</v>
      </c>
      <c r="G1784" s="161" t="s">
        <v>1521</v>
      </c>
      <c r="H1784" s="161" t="s">
        <v>337</v>
      </c>
      <c r="I1784" s="161" t="s">
        <v>1628</v>
      </c>
      <c r="K1784" s="161">
        <v>1</v>
      </c>
      <c r="L1784" s="161" t="s">
        <v>6268</v>
      </c>
    </row>
    <row r="1785" spans="1:18">
      <c r="A1785" s="161">
        <v>7</v>
      </c>
      <c r="B1785" s="161">
        <v>39</v>
      </c>
      <c r="C1785" s="161">
        <v>12</v>
      </c>
      <c r="D1785" s="161" t="s">
        <v>10293</v>
      </c>
      <c r="E1785" s="161" t="s">
        <v>13831</v>
      </c>
      <c r="F1785" s="161" t="s">
        <v>3992</v>
      </c>
      <c r="G1785" s="161" t="s">
        <v>1521</v>
      </c>
      <c r="H1785" s="161" t="s">
        <v>10350</v>
      </c>
      <c r="I1785" s="161" t="s">
        <v>10137</v>
      </c>
      <c r="K1785" s="161">
        <v>1</v>
      </c>
      <c r="L1785" s="161" t="s">
        <v>13832</v>
      </c>
    </row>
    <row r="1786" spans="1:18">
      <c r="A1786" s="161">
        <v>7</v>
      </c>
      <c r="B1786" s="161">
        <v>39</v>
      </c>
      <c r="C1786" s="161">
        <v>13</v>
      </c>
      <c r="D1786" s="161" t="s">
        <v>3696</v>
      </c>
      <c r="E1786" s="161" t="s">
        <v>8336</v>
      </c>
      <c r="F1786" s="161" t="s">
        <v>3992</v>
      </c>
      <c r="G1786" s="161" t="s">
        <v>1521</v>
      </c>
      <c r="H1786" s="161" t="s">
        <v>1535</v>
      </c>
      <c r="I1786" s="161" t="s">
        <v>61</v>
      </c>
      <c r="K1786" s="161">
        <v>1</v>
      </c>
      <c r="L1786" s="161" t="s">
        <v>6269</v>
      </c>
    </row>
    <row r="1787" spans="1:18">
      <c r="A1787" s="161">
        <v>7</v>
      </c>
      <c r="B1787" s="161">
        <v>39</v>
      </c>
      <c r="C1787" s="161">
        <v>14</v>
      </c>
      <c r="D1787" s="161" t="s">
        <v>10293</v>
      </c>
      <c r="E1787" s="161" t="s">
        <v>13829</v>
      </c>
      <c r="F1787" s="161" t="s">
        <v>3992</v>
      </c>
      <c r="G1787" s="161" t="s">
        <v>1521</v>
      </c>
      <c r="H1787" s="161" t="s">
        <v>10347</v>
      </c>
      <c r="I1787" s="161" t="s">
        <v>10345</v>
      </c>
      <c r="K1787" s="161">
        <v>1</v>
      </c>
      <c r="L1787" s="161" t="s">
        <v>13830</v>
      </c>
    </row>
    <row r="1788" spans="1:18">
      <c r="A1788" s="161">
        <v>7</v>
      </c>
      <c r="B1788" s="161">
        <v>39</v>
      </c>
      <c r="C1788" s="161">
        <v>15</v>
      </c>
      <c r="D1788" s="161" t="s">
        <v>3696</v>
      </c>
      <c r="E1788" s="161" t="s">
        <v>8337</v>
      </c>
      <c r="F1788" s="161" t="s">
        <v>3992</v>
      </c>
      <c r="G1788" s="161" t="s">
        <v>1521</v>
      </c>
      <c r="H1788" s="161" t="s">
        <v>1529</v>
      </c>
      <c r="I1788" s="161" t="s">
        <v>15</v>
      </c>
      <c r="K1788" s="161">
        <v>1</v>
      </c>
      <c r="L1788" s="164" t="s">
        <v>8338</v>
      </c>
      <c r="M1788" s="164" t="s">
        <v>8339</v>
      </c>
    </row>
    <row r="1789" spans="1:18">
      <c r="A1789" s="161">
        <v>7</v>
      </c>
      <c r="B1789" s="161">
        <v>39</v>
      </c>
      <c r="C1789" s="161">
        <v>16</v>
      </c>
      <c r="D1789" s="161" t="s">
        <v>10293</v>
      </c>
      <c r="E1789" s="161" t="s">
        <v>13826</v>
      </c>
      <c r="F1789" s="161" t="s">
        <v>3992</v>
      </c>
      <c r="G1789" s="161" t="s">
        <v>1521</v>
      </c>
      <c r="H1789" s="161" t="s">
        <v>10342</v>
      </c>
      <c r="I1789" s="161" t="s">
        <v>15</v>
      </c>
      <c r="K1789" s="161">
        <v>1</v>
      </c>
      <c r="L1789" s="164" t="s">
        <v>13827</v>
      </c>
      <c r="M1789" s="164" t="s">
        <v>13828</v>
      </c>
    </row>
    <row r="1790" spans="1:18">
      <c r="A1790" s="161">
        <v>7</v>
      </c>
      <c r="B1790" s="161">
        <v>39</v>
      </c>
      <c r="C1790" s="161">
        <v>17</v>
      </c>
      <c r="D1790" s="161" t="s">
        <v>3696</v>
      </c>
      <c r="E1790" s="161" t="s">
        <v>8340</v>
      </c>
      <c r="F1790" s="161" t="s">
        <v>3992</v>
      </c>
      <c r="G1790" s="161" t="s">
        <v>1521</v>
      </c>
      <c r="H1790" s="161" t="s">
        <v>1530</v>
      </c>
      <c r="K1790" s="161">
        <v>1</v>
      </c>
      <c r="L1790" s="164" t="s">
        <v>8341</v>
      </c>
    </row>
    <row r="1791" spans="1:18">
      <c r="A1791" s="161">
        <v>7</v>
      </c>
      <c r="B1791" s="161">
        <v>39</v>
      </c>
      <c r="C1791" s="161">
        <v>18</v>
      </c>
      <c r="D1791" s="161" t="s">
        <v>10293</v>
      </c>
      <c r="E1791" s="161" t="s">
        <v>13824</v>
      </c>
      <c r="F1791" s="161" t="s">
        <v>3992</v>
      </c>
      <c r="G1791" s="161" t="s">
        <v>1521</v>
      </c>
      <c r="H1791" s="161" t="s">
        <v>10339</v>
      </c>
      <c r="K1791" s="161">
        <v>1</v>
      </c>
      <c r="L1791" s="164" t="s">
        <v>13825</v>
      </c>
    </row>
    <row r="1792" spans="1:18">
      <c r="A1792" s="161">
        <v>7</v>
      </c>
      <c r="B1792" s="161">
        <v>39</v>
      </c>
      <c r="C1792" s="161">
        <v>19</v>
      </c>
      <c r="D1792" s="161" t="s">
        <v>3696</v>
      </c>
      <c r="E1792" s="161" t="s">
        <v>8342</v>
      </c>
      <c r="F1792" s="161" t="s">
        <v>3992</v>
      </c>
      <c r="G1792" s="161" t="s">
        <v>1521</v>
      </c>
      <c r="H1792" s="161" t="s">
        <v>1531</v>
      </c>
      <c r="K1792" s="161">
        <v>1</v>
      </c>
      <c r="L1792" s="164" t="s">
        <v>8343</v>
      </c>
    </row>
    <row r="1793" spans="1:18">
      <c r="A1793" s="161">
        <v>7</v>
      </c>
      <c r="B1793" s="161">
        <v>39</v>
      </c>
      <c r="C1793" s="161">
        <v>20</v>
      </c>
      <c r="D1793" s="161" t="s">
        <v>10293</v>
      </c>
      <c r="E1793" s="161" t="s">
        <v>13822</v>
      </c>
      <c r="F1793" s="161" t="s">
        <v>3992</v>
      </c>
      <c r="G1793" s="161" t="s">
        <v>1521</v>
      </c>
      <c r="H1793" s="161" t="s">
        <v>10336</v>
      </c>
      <c r="K1793" s="161">
        <v>1</v>
      </c>
      <c r="L1793" s="164" t="s">
        <v>13823</v>
      </c>
    </row>
    <row r="1794" spans="1:18">
      <c r="A1794" s="161">
        <v>7</v>
      </c>
      <c r="B1794" s="161">
        <v>39</v>
      </c>
      <c r="C1794" s="161">
        <v>21</v>
      </c>
      <c r="D1794" s="161" t="s">
        <v>3696</v>
      </c>
      <c r="E1794" s="161" t="s">
        <v>8344</v>
      </c>
      <c r="F1794" s="161" t="s">
        <v>3992</v>
      </c>
      <c r="G1794" s="161" t="s">
        <v>1521</v>
      </c>
      <c r="H1794" s="161" t="s">
        <v>1532</v>
      </c>
      <c r="K1794" s="161">
        <v>1</v>
      </c>
      <c r="L1794" s="164" t="s">
        <v>8345</v>
      </c>
    </row>
    <row r="1795" spans="1:18">
      <c r="A1795" s="161">
        <v>7</v>
      </c>
      <c r="B1795" s="161">
        <v>39</v>
      </c>
      <c r="C1795" s="161">
        <v>22</v>
      </c>
      <c r="D1795" s="161" t="s">
        <v>10293</v>
      </c>
      <c r="E1795" s="161" t="s">
        <v>13820</v>
      </c>
      <c r="F1795" s="161" t="s">
        <v>3992</v>
      </c>
      <c r="G1795" s="161" t="s">
        <v>1521</v>
      </c>
      <c r="H1795" s="161" t="s">
        <v>10333</v>
      </c>
      <c r="K1795" s="161">
        <v>1</v>
      </c>
      <c r="L1795" s="164" t="s">
        <v>13821</v>
      </c>
    </row>
    <row r="1796" spans="1:18">
      <c r="A1796" s="161">
        <v>7</v>
      </c>
      <c r="B1796" s="161">
        <v>39</v>
      </c>
      <c r="C1796" s="161">
        <v>23</v>
      </c>
      <c r="D1796" s="161" t="s">
        <v>3696</v>
      </c>
      <c r="E1796" s="161" t="s">
        <v>8346</v>
      </c>
      <c r="F1796" s="161" t="s">
        <v>3992</v>
      </c>
      <c r="G1796" s="161" t="s">
        <v>1521</v>
      </c>
      <c r="H1796" s="161" t="s">
        <v>1533</v>
      </c>
      <c r="K1796" s="161">
        <v>1</v>
      </c>
      <c r="L1796" s="164" t="s">
        <v>8347</v>
      </c>
    </row>
    <row r="1797" spans="1:18">
      <c r="A1797" s="161">
        <v>7</v>
      </c>
      <c r="B1797" s="161">
        <v>39</v>
      </c>
      <c r="C1797" s="161">
        <v>24</v>
      </c>
      <c r="D1797" s="161" t="s">
        <v>10293</v>
      </c>
      <c r="E1797" s="161" t="s">
        <v>13818</v>
      </c>
      <c r="F1797" s="161" t="s">
        <v>3992</v>
      </c>
      <c r="G1797" s="161" t="s">
        <v>1521</v>
      </c>
      <c r="H1797" s="161" t="s">
        <v>10330</v>
      </c>
      <c r="K1797" s="161">
        <v>1</v>
      </c>
      <c r="L1797" s="164" t="s">
        <v>13819</v>
      </c>
    </row>
    <row r="1798" spans="1:18">
      <c r="A1798" s="161">
        <v>7</v>
      </c>
      <c r="B1798" s="161">
        <v>39</v>
      </c>
      <c r="C1798" s="161">
        <v>25</v>
      </c>
      <c r="D1798" s="161" t="s">
        <v>3696</v>
      </c>
      <c r="E1798" s="161" t="s">
        <v>8348</v>
      </c>
      <c r="F1798" s="161" t="s">
        <v>3992</v>
      </c>
      <c r="G1798" s="161" t="s">
        <v>1521</v>
      </c>
      <c r="H1798" s="161" t="s">
        <v>1534</v>
      </c>
      <c r="K1798" s="161">
        <v>1</v>
      </c>
      <c r="L1798" s="164" t="s">
        <v>8349</v>
      </c>
    </row>
    <row r="1799" spans="1:18">
      <c r="A1799" s="161">
        <v>7</v>
      </c>
      <c r="B1799" s="161">
        <v>39</v>
      </c>
      <c r="C1799" s="161">
        <v>26</v>
      </c>
      <c r="D1799" s="161" t="s">
        <v>10293</v>
      </c>
      <c r="E1799" s="161" t="s">
        <v>13816</v>
      </c>
      <c r="F1799" s="161" t="s">
        <v>3992</v>
      </c>
      <c r="G1799" s="161" t="s">
        <v>1521</v>
      </c>
      <c r="H1799" s="161" t="s">
        <v>10327</v>
      </c>
      <c r="K1799" s="161">
        <v>1</v>
      </c>
      <c r="L1799" s="164" t="s">
        <v>13817</v>
      </c>
    </row>
    <row r="1800" spans="1:18">
      <c r="A1800" s="161">
        <v>7</v>
      </c>
      <c r="B1800" s="161">
        <v>39</v>
      </c>
      <c r="C1800" s="161">
        <v>27</v>
      </c>
      <c r="D1800" s="161" t="s">
        <v>3696</v>
      </c>
      <c r="E1800" s="161" t="s">
        <v>8350</v>
      </c>
      <c r="F1800" s="161" t="s">
        <v>3992</v>
      </c>
      <c r="G1800" s="161" t="s">
        <v>1521</v>
      </c>
      <c r="H1800" s="162" t="s">
        <v>326</v>
      </c>
      <c r="I1800" s="161" t="s">
        <v>1629</v>
      </c>
      <c r="K1800" s="161">
        <v>1</v>
      </c>
      <c r="L1800" s="161" t="s">
        <v>6270</v>
      </c>
      <c r="M1800" s="161" t="s">
        <v>6271</v>
      </c>
      <c r="N1800" s="161" t="s">
        <v>12</v>
      </c>
      <c r="O1800" s="161" t="s">
        <v>6272</v>
      </c>
      <c r="P1800" s="161" t="s">
        <v>11</v>
      </c>
      <c r="Q1800" s="161" t="s">
        <v>6273</v>
      </c>
      <c r="R1800" s="161" t="s">
        <v>364</v>
      </c>
    </row>
    <row r="1801" spans="1:18">
      <c r="A1801" s="161">
        <v>7</v>
      </c>
      <c r="B1801" s="161">
        <v>39</v>
      </c>
      <c r="C1801" s="161">
        <v>28</v>
      </c>
      <c r="D1801" s="161" t="s">
        <v>10293</v>
      </c>
      <c r="E1801" s="161" t="s">
        <v>13811</v>
      </c>
      <c r="F1801" s="161" t="s">
        <v>3992</v>
      </c>
      <c r="G1801" s="161" t="s">
        <v>1521</v>
      </c>
      <c r="H1801" s="162" t="s">
        <v>10321</v>
      </c>
      <c r="I1801" s="161" t="s">
        <v>1629</v>
      </c>
      <c r="K1801" s="161">
        <v>1</v>
      </c>
      <c r="L1801" s="161" t="s">
        <v>13812</v>
      </c>
      <c r="M1801" s="161" t="s">
        <v>13813</v>
      </c>
      <c r="N1801" s="161" t="s">
        <v>16015</v>
      </c>
      <c r="O1801" s="161" t="s">
        <v>13814</v>
      </c>
      <c r="P1801" s="161" t="s">
        <v>16017</v>
      </c>
      <c r="Q1801" s="161" t="s">
        <v>13815</v>
      </c>
      <c r="R1801" s="161" t="s">
        <v>16018</v>
      </c>
    </row>
    <row r="1802" spans="1:18">
      <c r="A1802" s="161">
        <v>7</v>
      </c>
      <c r="B1802" s="161">
        <v>39</v>
      </c>
      <c r="C1802" s="161">
        <v>29</v>
      </c>
      <c r="D1802" s="161" t="s">
        <v>3696</v>
      </c>
      <c r="E1802" s="161" t="s">
        <v>8351</v>
      </c>
      <c r="F1802" s="161" t="s">
        <v>3992</v>
      </c>
      <c r="G1802" s="161" t="s">
        <v>1521</v>
      </c>
      <c r="H1802" s="161" t="s">
        <v>1524</v>
      </c>
      <c r="I1802" s="161" t="s">
        <v>3991</v>
      </c>
      <c r="K1802" s="161">
        <v>1</v>
      </c>
      <c r="L1802" s="161" t="s">
        <v>6274</v>
      </c>
      <c r="M1802" s="161" t="s">
        <v>6275</v>
      </c>
      <c r="N1802" s="161" t="s">
        <v>388</v>
      </c>
      <c r="O1802" s="161" t="s">
        <v>6276</v>
      </c>
    </row>
    <row r="1803" spans="1:18">
      <c r="A1803" s="161">
        <v>7</v>
      </c>
      <c r="B1803" s="161">
        <v>39</v>
      </c>
      <c r="C1803" s="161">
        <v>30</v>
      </c>
      <c r="D1803" s="161" t="s">
        <v>10293</v>
      </c>
      <c r="E1803" s="161" t="s">
        <v>13807</v>
      </c>
      <c r="F1803" s="161" t="s">
        <v>3992</v>
      </c>
      <c r="G1803" s="161" t="s">
        <v>1521</v>
      </c>
      <c r="H1803" s="161" t="s">
        <v>10316</v>
      </c>
      <c r="I1803" s="161" t="s">
        <v>10314</v>
      </c>
      <c r="K1803" s="161">
        <v>1</v>
      </c>
      <c r="L1803" s="161" t="s">
        <v>13808</v>
      </c>
      <c r="M1803" s="161" t="s">
        <v>13809</v>
      </c>
      <c r="N1803" s="161" t="s">
        <v>16016</v>
      </c>
      <c r="O1803" s="161" t="s">
        <v>13810</v>
      </c>
    </row>
    <row r="1804" spans="1:18">
      <c r="A1804" s="161">
        <v>7</v>
      </c>
      <c r="B1804" s="161">
        <v>39</v>
      </c>
      <c r="C1804" s="161">
        <v>31</v>
      </c>
      <c r="D1804" s="161" t="s">
        <v>3696</v>
      </c>
      <c r="E1804" s="161" t="s">
        <v>8352</v>
      </c>
      <c r="F1804" s="161" t="s">
        <v>3992</v>
      </c>
      <c r="G1804" s="161" t="s">
        <v>1521</v>
      </c>
      <c r="H1804" s="161" t="s">
        <v>323</v>
      </c>
      <c r="K1804" s="161">
        <v>1</v>
      </c>
      <c r="L1804" s="161" t="s">
        <v>6821</v>
      </c>
    </row>
    <row r="1805" spans="1:18">
      <c r="A1805" s="161">
        <v>7</v>
      </c>
      <c r="B1805" s="161">
        <v>39</v>
      </c>
      <c r="C1805" s="161">
        <v>32</v>
      </c>
      <c r="D1805" s="161" t="s">
        <v>10293</v>
      </c>
      <c r="E1805" s="161" t="s">
        <v>13805</v>
      </c>
      <c r="F1805" s="161" t="s">
        <v>3992</v>
      </c>
      <c r="G1805" s="161" t="s">
        <v>1521</v>
      </c>
      <c r="H1805" s="161" t="s">
        <v>10312</v>
      </c>
      <c r="K1805" s="161">
        <v>1</v>
      </c>
      <c r="L1805" s="161" t="s">
        <v>13806</v>
      </c>
    </row>
    <row r="1806" spans="1:18">
      <c r="A1806" s="161">
        <v>7</v>
      </c>
      <c r="B1806" s="161">
        <v>39</v>
      </c>
      <c r="C1806" s="161">
        <v>33</v>
      </c>
      <c r="D1806" s="161" t="s">
        <v>3696</v>
      </c>
      <c r="E1806" s="161" t="s">
        <v>8353</v>
      </c>
      <c r="F1806" s="161" t="s">
        <v>3992</v>
      </c>
      <c r="G1806" s="161" t="s">
        <v>1521</v>
      </c>
      <c r="H1806" s="161" t="s">
        <v>324</v>
      </c>
      <c r="K1806" s="161">
        <v>1</v>
      </c>
      <c r="L1806" s="161" t="s">
        <v>6822</v>
      </c>
    </row>
    <row r="1807" spans="1:18">
      <c r="A1807" s="161">
        <v>7</v>
      </c>
      <c r="B1807" s="161">
        <v>39</v>
      </c>
      <c r="C1807" s="161">
        <v>34</v>
      </c>
      <c r="D1807" s="161" t="s">
        <v>10293</v>
      </c>
      <c r="E1807" s="161" t="s">
        <v>13803</v>
      </c>
      <c r="F1807" s="161" t="s">
        <v>3992</v>
      </c>
      <c r="G1807" s="161" t="s">
        <v>1521</v>
      </c>
      <c r="H1807" s="161" t="s">
        <v>10309</v>
      </c>
      <c r="K1807" s="161">
        <v>1</v>
      </c>
      <c r="L1807" s="161" t="s">
        <v>13804</v>
      </c>
    </row>
    <row r="1808" spans="1:18">
      <c r="A1808" s="161">
        <v>7</v>
      </c>
      <c r="B1808" s="161">
        <v>39</v>
      </c>
      <c r="C1808" s="161">
        <v>35</v>
      </c>
      <c r="D1808" s="161" t="s">
        <v>3696</v>
      </c>
      <c r="E1808" s="161" t="s">
        <v>8354</v>
      </c>
      <c r="F1808" s="161" t="s">
        <v>3992</v>
      </c>
      <c r="G1808" s="161" t="s">
        <v>1521</v>
      </c>
      <c r="H1808" s="161" t="s">
        <v>325</v>
      </c>
      <c r="K1808" s="161">
        <v>1</v>
      </c>
      <c r="L1808" s="161" t="s">
        <v>6823</v>
      </c>
    </row>
    <row r="1809" spans="1:18">
      <c r="A1809" s="161">
        <v>7</v>
      </c>
      <c r="B1809" s="161">
        <v>39</v>
      </c>
      <c r="C1809" s="161">
        <v>36</v>
      </c>
      <c r="D1809" s="161" t="s">
        <v>10293</v>
      </c>
      <c r="E1809" s="161" t="s">
        <v>13801</v>
      </c>
      <c r="F1809" s="161" t="s">
        <v>3992</v>
      </c>
      <c r="G1809" s="161" t="s">
        <v>1521</v>
      </c>
      <c r="H1809" s="161" t="s">
        <v>10306</v>
      </c>
      <c r="K1809" s="161">
        <v>1</v>
      </c>
      <c r="L1809" s="161" t="s">
        <v>13802</v>
      </c>
    </row>
    <row r="1810" spans="1:18">
      <c r="A1810" s="161">
        <v>7</v>
      </c>
      <c r="B1810" s="161">
        <v>39</v>
      </c>
      <c r="C1810" s="161">
        <v>37</v>
      </c>
      <c r="D1810" s="161" t="s">
        <v>3696</v>
      </c>
      <c r="E1810" s="161" t="s">
        <v>8355</v>
      </c>
      <c r="F1810" s="161" t="s">
        <v>3992</v>
      </c>
      <c r="G1810" s="161" t="s">
        <v>1521</v>
      </c>
      <c r="H1810" s="161" t="s">
        <v>1536</v>
      </c>
      <c r="I1810" s="161" t="s">
        <v>1629</v>
      </c>
      <c r="K1810" s="161">
        <v>1</v>
      </c>
      <c r="L1810" s="161" t="s">
        <v>6277</v>
      </c>
      <c r="M1810" s="161" t="s">
        <v>6278</v>
      </c>
      <c r="N1810" s="161" t="s">
        <v>12</v>
      </c>
      <c r="O1810" s="161" t="s">
        <v>6279</v>
      </c>
      <c r="P1810" s="161" t="s">
        <v>11</v>
      </c>
      <c r="Q1810" s="161" t="s">
        <v>6280</v>
      </c>
      <c r="R1810" s="161" t="s">
        <v>364</v>
      </c>
    </row>
    <row r="1811" spans="1:18">
      <c r="A1811" s="161">
        <v>7</v>
      </c>
      <c r="B1811" s="161">
        <v>39</v>
      </c>
      <c r="C1811" s="161">
        <v>38</v>
      </c>
      <c r="D1811" s="161" t="s">
        <v>10293</v>
      </c>
      <c r="E1811" s="161" t="s">
        <v>13796</v>
      </c>
      <c r="F1811" s="161" t="s">
        <v>3992</v>
      </c>
      <c r="G1811" s="161" t="s">
        <v>1521</v>
      </c>
      <c r="H1811" s="161" t="s">
        <v>10300</v>
      </c>
      <c r="I1811" s="161" t="s">
        <v>1629</v>
      </c>
      <c r="K1811" s="161">
        <v>1</v>
      </c>
      <c r="L1811" s="161" t="s">
        <v>13797</v>
      </c>
      <c r="M1811" s="161" t="s">
        <v>13798</v>
      </c>
      <c r="N1811" s="161" t="s">
        <v>16015</v>
      </c>
      <c r="O1811" s="161" t="s">
        <v>13799</v>
      </c>
      <c r="P1811" s="161" t="s">
        <v>16017</v>
      </c>
      <c r="Q1811" s="161" t="s">
        <v>13800</v>
      </c>
      <c r="R1811" s="161" t="s">
        <v>16018</v>
      </c>
    </row>
    <row r="1812" spans="1:18">
      <c r="A1812" s="161">
        <v>7</v>
      </c>
      <c r="B1812" s="161">
        <v>39</v>
      </c>
      <c r="C1812" s="161">
        <v>39</v>
      </c>
      <c r="D1812" s="161" t="s">
        <v>3696</v>
      </c>
      <c r="E1812" s="161" t="s">
        <v>8356</v>
      </c>
      <c r="F1812" s="161" t="s">
        <v>3992</v>
      </c>
      <c r="G1812" s="161" t="s">
        <v>1521</v>
      </c>
      <c r="H1812" s="161" t="s">
        <v>116</v>
      </c>
      <c r="I1812" s="161" t="s">
        <v>1630</v>
      </c>
      <c r="K1812" s="161">
        <v>1</v>
      </c>
      <c r="L1812" s="161" t="s">
        <v>6281</v>
      </c>
    </row>
    <row r="1813" spans="1:18">
      <c r="A1813" s="161">
        <v>7</v>
      </c>
      <c r="B1813" s="161">
        <v>39</v>
      </c>
      <c r="C1813" s="161">
        <v>40</v>
      </c>
      <c r="D1813" s="161" t="s">
        <v>10293</v>
      </c>
      <c r="E1813" s="161" t="s">
        <v>13794</v>
      </c>
      <c r="F1813" s="161" t="s">
        <v>3992</v>
      </c>
      <c r="G1813" s="161" t="s">
        <v>1521</v>
      </c>
      <c r="H1813" s="161" t="s">
        <v>10297</v>
      </c>
      <c r="I1813" s="161" t="s">
        <v>1630</v>
      </c>
      <c r="K1813" s="161">
        <v>1</v>
      </c>
      <c r="L1813" s="161" t="s">
        <v>13795</v>
      </c>
    </row>
    <row r="1814" spans="1:18">
      <c r="A1814" s="161">
        <v>7</v>
      </c>
      <c r="B1814" s="161">
        <v>39</v>
      </c>
      <c r="C1814" s="161">
        <v>41</v>
      </c>
      <c r="D1814" s="161" t="s">
        <v>3696</v>
      </c>
      <c r="E1814" s="161" t="s">
        <v>8357</v>
      </c>
      <c r="F1814" s="161" t="s">
        <v>3992</v>
      </c>
      <c r="G1814" s="161" t="s">
        <v>1521</v>
      </c>
      <c r="H1814" s="161" t="s">
        <v>319</v>
      </c>
      <c r="K1814" s="161">
        <v>1</v>
      </c>
      <c r="L1814" s="161" t="s">
        <v>6282</v>
      </c>
    </row>
    <row r="1815" spans="1:18">
      <c r="A1815" s="161">
        <v>7</v>
      </c>
      <c r="B1815" s="161">
        <v>39</v>
      </c>
      <c r="C1815" s="161">
        <v>42</v>
      </c>
      <c r="D1815" s="161" t="s">
        <v>10293</v>
      </c>
      <c r="E1815" s="161" t="s">
        <v>13792</v>
      </c>
      <c r="F1815" s="161" t="s">
        <v>3992</v>
      </c>
      <c r="G1815" s="161" t="s">
        <v>1521</v>
      </c>
      <c r="H1815" s="161" t="s">
        <v>10167</v>
      </c>
      <c r="K1815" s="161">
        <v>1</v>
      </c>
      <c r="L1815" s="161" t="s">
        <v>13793</v>
      </c>
    </row>
    <row r="1816" spans="1:18">
      <c r="A1816" s="161">
        <v>7</v>
      </c>
      <c r="B1816" s="161">
        <v>40</v>
      </c>
      <c r="C1816" s="161">
        <v>1</v>
      </c>
      <c r="D1816" s="161" t="s">
        <v>3696</v>
      </c>
      <c r="E1816" s="161" t="s">
        <v>8358</v>
      </c>
      <c r="F1816" s="161" t="s">
        <v>3992</v>
      </c>
      <c r="G1816" s="161" t="s">
        <v>1521</v>
      </c>
      <c r="H1816" s="161" t="s">
        <v>1523</v>
      </c>
      <c r="I1816" s="161" t="s">
        <v>1631</v>
      </c>
      <c r="K1816" s="161">
        <v>1</v>
      </c>
      <c r="L1816" s="164" t="s">
        <v>8359</v>
      </c>
    </row>
    <row r="1817" spans="1:18">
      <c r="A1817" s="161">
        <v>7</v>
      </c>
      <c r="B1817" s="161">
        <v>40</v>
      </c>
      <c r="C1817" s="161">
        <v>2</v>
      </c>
      <c r="D1817" s="161" t="s">
        <v>10293</v>
      </c>
      <c r="E1817" s="161" t="s">
        <v>13790</v>
      </c>
      <c r="F1817" s="161" t="s">
        <v>3992</v>
      </c>
      <c r="G1817" s="161" t="s">
        <v>1521</v>
      </c>
      <c r="H1817" s="161" t="s">
        <v>10370</v>
      </c>
      <c r="I1817" s="161" t="s">
        <v>1630</v>
      </c>
      <c r="K1817" s="161">
        <v>1</v>
      </c>
      <c r="L1817" s="164" t="s">
        <v>13791</v>
      </c>
    </row>
    <row r="1818" spans="1:18">
      <c r="A1818" s="161">
        <v>7</v>
      </c>
      <c r="B1818" s="161">
        <v>40</v>
      </c>
      <c r="C1818" s="161">
        <v>3</v>
      </c>
      <c r="D1818" s="161" t="s">
        <v>3696</v>
      </c>
      <c r="E1818" s="161" t="s">
        <v>8360</v>
      </c>
      <c r="F1818" s="161" t="s">
        <v>3992</v>
      </c>
      <c r="G1818" s="161" t="s">
        <v>1521</v>
      </c>
      <c r="H1818" s="162" t="s">
        <v>322</v>
      </c>
      <c r="I1818" s="161" t="s">
        <v>1631</v>
      </c>
      <c r="K1818" s="161">
        <v>1</v>
      </c>
      <c r="L1818" s="161" t="s">
        <v>6483</v>
      </c>
    </row>
    <row r="1819" spans="1:18">
      <c r="A1819" s="161">
        <v>7</v>
      </c>
      <c r="B1819" s="161">
        <v>40</v>
      </c>
      <c r="C1819" s="161">
        <v>4</v>
      </c>
      <c r="D1819" s="161" t="s">
        <v>10293</v>
      </c>
      <c r="E1819" s="161" t="s">
        <v>13788</v>
      </c>
      <c r="F1819" s="161" t="s">
        <v>3992</v>
      </c>
      <c r="G1819" s="161" t="s">
        <v>1521</v>
      </c>
      <c r="H1819" s="162" t="s">
        <v>10367</v>
      </c>
      <c r="I1819" s="161" t="s">
        <v>1630</v>
      </c>
      <c r="K1819" s="161">
        <v>1</v>
      </c>
      <c r="L1819" s="161" t="s">
        <v>13789</v>
      </c>
    </row>
    <row r="1820" spans="1:18">
      <c r="A1820" s="161">
        <v>7</v>
      </c>
      <c r="B1820" s="161">
        <v>40</v>
      </c>
      <c r="C1820" s="161">
        <v>5</v>
      </c>
      <c r="D1820" s="161" t="s">
        <v>3696</v>
      </c>
      <c r="E1820" s="161" t="s">
        <v>8361</v>
      </c>
      <c r="F1820" s="161" t="s">
        <v>3992</v>
      </c>
      <c r="G1820" s="161" t="s">
        <v>1521</v>
      </c>
      <c r="H1820" s="161" t="s">
        <v>1526</v>
      </c>
      <c r="I1820" s="161" t="s">
        <v>1629</v>
      </c>
      <c r="K1820" s="161">
        <v>1</v>
      </c>
      <c r="L1820" s="161" t="s">
        <v>6484</v>
      </c>
      <c r="M1820" s="161" t="s">
        <v>6485</v>
      </c>
      <c r="N1820" s="161" t="s">
        <v>12</v>
      </c>
      <c r="O1820" s="161" t="s">
        <v>6486</v>
      </c>
      <c r="P1820" s="161" t="s">
        <v>11</v>
      </c>
      <c r="Q1820" s="161" t="s">
        <v>6487</v>
      </c>
      <c r="R1820" s="161" t="s">
        <v>364</v>
      </c>
    </row>
    <row r="1821" spans="1:18">
      <c r="A1821" s="161">
        <v>7</v>
      </c>
      <c r="B1821" s="161">
        <v>40</v>
      </c>
      <c r="C1821" s="161">
        <v>6</v>
      </c>
      <c r="D1821" s="161" t="s">
        <v>10293</v>
      </c>
      <c r="E1821" s="161" t="s">
        <v>13783</v>
      </c>
      <c r="F1821" s="161" t="s">
        <v>3992</v>
      </c>
      <c r="G1821" s="161" t="s">
        <v>1521</v>
      </c>
      <c r="H1821" s="161" t="s">
        <v>10361</v>
      </c>
      <c r="I1821" s="161" t="s">
        <v>1629</v>
      </c>
      <c r="K1821" s="161">
        <v>1</v>
      </c>
      <c r="L1821" s="161" t="s">
        <v>13784</v>
      </c>
      <c r="M1821" s="161" t="s">
        <v>13785</v>
      </c>
      <c r="N1821" s="161" t="s">
        <v>16015</v>
      </c>
      <c r="O1821" s="161" t="s">
        <v>13786</v>
      </c>
      <c r="P1821" s="161" t="s">
        <v>16017</v>
      </c>
      <c r="Q1821" s="161" t="s">
        <v>13787</v>
      </c>
      <c r="R1821" s="161" t="s">
        <v>16018</v>
      </c>
    </row>
    <row r="1822" spans="1:18">
      <c r="A1822" s="161">
        <v>7</v>
      </c>
      <c r="B1822" s="161">
        <v>40</v>
      </c>
      <c r="C1822" s="161">
        <v>7</v>
      </c>
      <c r="D1822" s="161" t="s">
        <v>3696</v>
      </c>
      <c r="E1822" s="161" t="s">
        <v>8362</v>
      </c>
      <c r="F1822" s="161" t="s">
        <v>3992</v>
      </c>
      <c r="G1822" s="161" t="s">
        <v>1521</v>
      </c>
      <c r="H1822" s="161" t="s">
        <v>66</v>
      </c>
      <c r="I1822" s="161" t="s">
        <v>1629</v>
      </c>
      <c r="K1822" s="161">
        <v>1</v>
      </c>
      <c r="L1822" s="161" t="s">
        <v>6488</v>
      </c>
      <c r="M1822" s="161" t="s">
        <v>6489</v>
      </c>
      <c r="N1822" s="161" t="s">
        <v>12</v>
      </c>
      <c r="O1822" s="161" t="s">
        <v>6490</v>
      </c>
      <c r="P1822" s="161" t="s">
        <v>11</v>
      </c>
      <c r="Q1822" s="161" t="s">
        <v>6491</v>
      </c>
      <c r="R1822" s="161" t="s">
        <v>364</v>
      </c>
    </row>
    <row r="1823" spans="1:18">
      <c r="A1823" s="161">
        <v>7</v>
      </c>
      <c r="B1823" s="161">
        <v>40</v>
      </c>
      <c r="C1823" s="161">
        <v>8</v>
      </c>
      <c r="D1823" s="161" t="s">
        <v>10293</v>
      </c>
      <c r="E1823" s="161" t="s">
        <v>13778</v>
      </c>
      <c r="F1823" s="161" t="s">
        <v>3992</v>
      </c>
      <c r="G1823" s="161" t="s">
        <v>1521</v>
      </c>
      <c r="H1823" s="161" t="s">
        <v>10355</v>
      </c>
      <c r="I1823" s="161" t="s">
        <v>1629</v>
      </c>
      <c r="K1823" s="161">
        <v>1</v>
      </c>
      <c r="L1823" s="161" t="s">
        <v>13779</v>
      </c>
      <c r="M1823" s="161" t="s">
        <v>13780</v>
      </c>
      <c r="N1823" s="161" t="s">
        <v>16015</v>
      </c>
      <c r="O1823" s="161" t="s">
        <v>13781</v>
      </c>
      <c r="P1823" s="161" t="s">
        <v>16017</v>
      </c>
      <c r="Q1823" s="161" t="s">
        <v>13782</v>
      </c>
      <c r="R1823" s="161" t="s">
        <v>16018</v>
      </c>
    </row>
    <row r="1824" spans="1:18">
      <c r="A1824" s="161">
        <v>7</v>
      </c>
      <c r="B1824" s="161">
        <v>40</v>
      </c>
      <c r="C1824" s="161">
        <v>9</v>
      </c>
      <c r="D1824" s="161" t="s">
        <v>3696</v>
      </c>
      <c r="E1824" s="161" t="s">
        <v>8363</v>
      </c>
      <c r="F1824" s="161" t="s">
        <v>3992</v>
      </c>
      <c r="G1824" s="161" t="s">
        <v>1521</v>
      </c>
      <c r="H1824" s="161" t="s">
        <v>336</v>
      </c>
      <c r="K1824" s="161">
        <v>1</v>
      </c>
      <c r="L1824" s="161" t="s">
        <v>6492</v>
      </c>
    </row>
    <row r="1825" spans="1:13">
      <c r="A1825" s="161">
        <v>7</v>
      </c>
      <c r="B1825" s="161">
        <v>40</v>
      </c>
      <c r="C1825" s="161">
        <v>10</v>
      </c>
      <c r="D1825" s="161" t="s">
        <v>10293</v>
      </c>
      <c r="E1825" s="161" t="s">
        <v>13776</v>
      </c>
      <c r="F1825" s="161" t="s">
        <v>3992</v>
      </c>
      <c r="G1825" s="161" t="s">
        <v>1521</v>
      </c>
      <c r="H1825" s="161" t="s">
        <v>10191</v>
      </c>
      <c r="K1825" s="161">
        <v>1</v>
      </c>
      <c r="L1825" s="161" t="s">
        <v>13777</v>
      </c>
    </row>
    <row r="1826" spans="1:13">
      <c r="A1826" s="161">
        <v>7</v>
      </c>
      <c r="B1826" s="161">
        <v>40</v>
      </c>
      <c r="C1826" s="161">
        <v>11</v>
      </c>
      <c r="D1826" s="161" t="s">
        <v>3696</v>
      </c>
      <c r="E1826" s="161" t="s">
        <v>8364</v>
      </c>
      <c r="F1826" s="161" t="s">
        <v>3992</v>
      </c>
      <c r="G1826" s="161" t="s">
        <v>1521</v>
      </c>
      <c r="H1826" s="161" t="s">
        <v>337</v>
      </c>
      <c r="I1826" s="161" t="s">
        <v>1628</v>
      </c>
      <c r="K1826" s="161">
        <v>1</v>
      </c>
      <c r="L1826" s="161" t="s">
        <v>6493</v>
      </c>
    </row>
    <row r="1827" spans="1:13">
      <c r="A1827" s="161">
        <v>7</v>
      </c>
      <c r="B1827" s="161">
        <v>40</v>
      </c>
      <c r="C1827" s="161">
        <v>12</v>
      </c>
      <c r="D1827" s="161" t="s">
        <v>10293</v>
      </c>
      <c r="E1827" s="161" t="s">
        <v>13774</v>
      </c>
      <c r="F1827" s="161" t="s">
        <v>3992</v>
      </c>
      <c r="G1827" s="161" t="s">
        <v>1521</v>
      </c>
      <c r="H1827" s="161" t="s">
        <v>10350</v>
      </c>
      <c r="I1827" s="161" t="s">
        <v>10137</v>
      </c>
      <c r="K1827" s="161">
        <v>1</v>
      </c>
      <c r="L1827" s="161" t="s">
        <v>13775</v>
      </c>
    </row>
    <row r="1828" spans="1:13">
      <c r="A1828" s="161">
        <v>7</v>
      </c>
      <c r="B1828" s="161">
        <v>40</v>
      </c>
      <c r="C1828" s="161">
        <v>13</v>
      </c>
      <c r="D1828" s="161" t="s">
        <v>3696</v>
      </c>
      <c r="E1828" s="161" t="s">
        <v>8365</v>
      </c>
      <c r="F1828" s="161" t="s">
        <v>3992</v>
      </c>
      <c r="G1828" s="161" t="s">
        <v>1521</v>
      </c>
      <c r="H1828" s="161" t="s">
        <v>1535</v>
      </c>
      <c r="I1828" s="161" t="s">
        <v>61</v>
      </c>
      <c r="K1828" s="161">
        <v>1</v>
      </c>
      <c r="L1828" s="161" t="s">
        <v>6494</v>
      </c>
    </row>
    <row r="1829" spans="1:13">
      <c r="A1829" s="161">
        <v>7</v>
      </c>
      <c r="B1829" s="161">
        <v>40</v>
      </c>
      <c r="C1829" s="161">
        <v>14</v>
      </c>
      <c r="D1829" s="161" t="s">
        <v>10293</v>
      </c>
      <c r="E1829" s="161" t="s">
        <v>13772</v>
      </c>
      <c r="F1829" s="161" t="s">
        <v>3992</v>
      </c>
      <c r="G1829" s="161" t="s">
        <v>1521</v>
      </c>
      <c r="H1829" s="161" t="s">
        <v>10347</v>
      </c>
      <c r="I1829" s="161" t="s">
        <v>10345</v>
      </c>
      <c r="K1829" s="161">
        <v>1</v>
      </c>
      <c r="L1829" s="161" t="s">
        <v>13773</v>
      </c>
    </row>
    <row r="1830" spans="1:13">
      <c r="A1830" s="161">
        <v>7</v>
      </c>
      <c r="B1830" s="161">
        <v>40</v>
      </c>
      <c r="C1830" s="161">
        <v>15</v>
      </c>
      <c r="D1830" s="161" t="s">
        <v>3696</v>
      </c>
      <c r="E1830" s="161" t="s">
        <v>8366</v>
      </c>
      <c r="F1830" s="161" t="s">
        <v>3992</v>
      </c>
      <c r="G1830" s="161" t="s">
        <v>1521</v>
      </c>
      <c r="H1830" s="161" t="s">
        <v>1529</v>
      </c>
      <c r="I1830" s="161" t="s">
        <v>15</v>
      </c>
      <c r="K1830" s="161">
        <v>1</v>
      </c>
      <c r="L1830" s="164" t="s">
        <v>8367</v>
      </c>
      <c r="M1830" s="164" t="s">
        <v>8368</v>
      </c>
    </row>
    <row r="1831" spans="1:13">
      <c r="A1831" s="161">
        <v>7</v>
      </c>
      <c r="B1831" s="161">
        <v>40</v>
      </c>
      <c r="C1831" s="161">
        <v>16</v>
      </c>
      <c r="D1831" s="161" t="s">
        <v>10293</v>
      </c>
      <c r="E1831" s="161" t="s">
        <v>13769</v>
      </c>
      <c r="F1831" s="161" t="s">
        <v>3992</v>
      </c>
      <c r="G1831" s="161" t="s">
        <v>1521</v>
      </c>
      <c r="H1831" s="161" t="s">
        <v>10342</v>
      </c>
      <c r="I1831" s="161" t="s">
        <v>15</v>
      </c>
      <c r="K1831" s="161">
        <v>1</v>
      </c>
      <c r="L1831" s="164" t="s">
        <v>13770</v>
      </c>
      <c r="M1831" s="164" t="s">
        <v>13771</v>
      </c>
    </row>
    <row r="1832" spans="1:13">
      <c r="A1832" s="161">
        <v>7</v>
      </c>
      <c r="B1832" s="161">
        <v>40</v>
      </c>
      <c r="C1832" s="161">
        <v>17</v>
      </c>
      <c r="D1832" s="161" t="s">
        <v>3696</v>
      </c>
      <c r="E1832" s="161" t="s">
        <v>8369</v>
      </c>
      <c r="F1832" s="161" t="s">
        <v>3992</v>
      </c>
      <c r="G1832" s="161" t="s">
        <v>1521</v>
      </c>
      <c r="H1832" s="161" t="s">
        <v>1530</v>
      </c>
      <c r="K1832" s="161">
        <v>1</v>
      </c>
      <c r="L1832" s="164" t="s">
        <v>8370</v>
      </c>
    </row>
    <row r="1833" spans="1:13">
      <c r="A1833" s="161">
        <v>7</v>
      </c>
      <c r="B1833" s="161">
        <v>40</v>
      </c>
      <c r="C1833" s="161">
        <v>18</v>
      </c>
      <c r="D1833" s="161" t="s">
        <v>10293</v>
      </c>
      <c r="E1833" s="161" t="s">
        <v>13767</v>
      </c>
      <c r="F1833" s="161" t="s">
        <v>3992</v>
      </c>
      <c r="G1833" s="161" t="s">
        <v>1521</v>
      </c>
      <c r="H1833" s="161" t="s">
        <v>10339</v>
      </c>
      <c r="K1833" s="161">
        <v>1</v>
      </c>
      <c r="L1833" s="164" t="s">
        <v>13768</v>
      </c>
    </row>
    <row r="1834" spans="1:13">
      <c r="A1834" s="161">
        <v>7</v>
      </c>
      <c r="B1834" s="161">
        <v>40</v>
      </c>
      <c r="C1834" s="161">
        <v>19</v>
      </c>
      <c r="D1834" s="161" t="s">
        <v>3696</v>
      </c>
      <c r="E1834" s="161" t="s">
        <v>8371</v>
      </c>
      <c r="F1834" s="161" t="s">
        <v>3992</v>
      </c>
      <c r="G1834" s="161" t="s">
        <v>1521</v>
      </c>
      <c r="H1834" s="161" t="s">
        <v>1531</v>
      </c>
      <c r="K1834" s="161">
        <v>1</v>
      </c>
      <c r="L1834" s="164" t="s">
        <v>8372</v>
      </c>
    </row>
    <row r="1835" spans="1:13">
      <c r="A1835" s="161">
        <v>7</v>
      </c>
      <c r="B1835" s="161">
        <v>40</v>
      </c>
      <c r="C1835" s="161">
        <v>20</v>
      </c>
      <c r="D1835" s="161" t="s">
        <v>10293</v>
      </c>
      <c r="E1835" s="161" t="s">
        <v>13765</v>
      </c>
      <c r="F1835" s="161" t="s">
        <v>3992</v>
      </c>
      <c r="G1835" s="161" t="s">
        <v>1521</v>
      </c>
      <c r="H1835" s="161" t="s">
        <v>10336</v>
      </c>
      <c r="K1835" s="161">
        <v>1</v>
      </c>
      <c r="L1835" s="164" t="s">
        <v>13766</v>
      </c>
    </row>
    <row r="1836" spans="1:13">
      <c r="A1836" s="161">
        <v>7</v>
      </c>
      <c r="B1836" s="161">
        <v>40</v>
      </c>
      <c r="C1836" s="161">
        <v>21</v>
      </c>
      <c r="D1836" s="161" t="s">
        <v>3696</v>
      </c>
      <c r="E1836" s="161" t="s">
        <v>8373</v>
      </c>
      <c r="F1836" s="161" t="s">
        <v>3992</v>
      </c>
      <c r="G1836" s="161" t="s">
        <v>1521</v>
      </c>
      <c r="H1836" s="161" t="s">
        <v>1532</v>
      </c>
      <c r="K1836" s="161">
        <v>1</v>
      </c>
      <c r="L1836" s="164" t="s">
        <v>8374</v>
      </c>
    </row>
    <row r="1837" spans="1:13">
      <c r="A1837" s="161">
        <v>7</v>
      </c>
      <c r="B1837" s="161">
        <v>40</v>
      </c>
      <c r="C1837" s="161">
        <v>22</v>
      </c>
      <c r="D1837" s="161" t="s">
        <v>10293</v>
      </c>
      <c r="E1837" s="161" t="s">
        <v>13763</v>
      </c>
      <c r="F1837" s="161" t="s">
        <v>3992</v>
      </c>
      <c r="G1837" s="161" t="s">
        <v>1521</v>
      </c>
      <c r="H1837" s="161" t="s">
        <v>10333</v>
      </c>
      <c r="K1837" s="161">
        <v>1</v>
      </c>
      <c r="L1837" s="164" t="s">
        <v>13764</v>
      </c>
    </row>
    <row r="1838" spans="1:13">
      <c r="A1838" s="161">
        <v>7</v>
      </c>
      <c r="B1838" s="161">
        <v>40</v>
      </c>
      <c r="C1838" s="161">
        <v>23</v>
      </c>
      <c r="D1838" s="161" t="s">
        <v>3696</v>
      </c>
      <c r="E1838" s="161" t="s">
        <v>8375</v>
      </c>
      <c r="F1838" s="161" t="s">
        <v>3992</v>
      </c>
      <c r="G1838" s="161" t="s">
        <v>1521</v>
      </c>
      <c r="H1838" s="161" t="s">
        <v>1533</v>
      </c>
      <c r="K1838" s="161">
        <v>1</v>
      </c>
      <c r="L1838" s="164" t="s">
        <v>8376</v>
      </c>
    </row>
    <row r="1839" spans="1:13">
      <c r="A1839" s="161">
        <v>7</v>
      </c>
      <c r="B1839" s="161">
        <v>40</v>
      </c>
      <c r="C1839" s="161">
        <v>24</v>
      </c>
      <c r="D1839" s="161" t="s">
        <v>10293</v>
      </c>
      <c r="E1839" s="161" t="s">
        <v>13761</v>
      </c>
      <c r="F1839" s="161" t="s">
        <v>3992</v>
      </c>
      <c r="G1839" s="161" t="s">
        <v>1521</v>
      </c>
      <c r="H1839" s="161" t="s">
        <v>10330</v>
      </c>
      <c r="K1839" s="161">
        <v>1</v>
      </c>
      <c r="L1839" s="164" t="s">
        <v>13762</v>
      </c>
    </row>
    <row r="1840" spans="1:13">
      <c r="A1840" s="161">
        <v>7</v>
      </c>
      <c r="B1840" s="161">
        <v>40</v>
      </c>
      <c r="C1840" s="161">
        <v>25</v>
      </c>
      <c r="D1840" s="161" t="s">
        <v>3696</v>
      </c>
      <c r="E1840" s="161" t="s">
        <v>8377</v>
      </c>
      <c r="F1840" s="161" t="s">
        <v>3992</v>
      </c>
      <c r="G1840" s="161" t="s">
        <v>1521</v>
      </c>
      <c r="H1840" s="161" t="s">
        <v>1534</v>
      </c>
      <c r="K1840" s="161">
        <v>1</v>
      </c>
      <c r="L1840" s="164" t="s">
        <v>8378</v>
      </c>
    </row>
    <row r="1841" spans="1:18">
      <c r="A1841" s="161">
        <v>7</v>
      </c>
      <c r="B1841" s="161">
        <v>40</v>
      </c>
      <c r="C1841" s="161">
        <v>26</v>
      </c>
      <c r="D1841" s="161" t="s">
        <v>10293</v>
      </c>
      <c r="E1841" s="161" t="s">
        <v>13759</v>
      </c>
      <c r="F1841" s="161" t="s">
        <v>3992</v>
      </c>
      <c r="G1841" s="161" t="s">
        <v>1521</v>
      </c>
      <c r="H1841" s="161" t="s">
        <v>10327</v>
      </c>
      <c r="K1841" s="161">
        <v>1</v>
      </c>
      <c r="L1841" s="164" t="s">
        <v>13760</v>
      </c>
    </row>
    <row r="1842" spans="1:18">
      <c r="A1842" s="161">
        <v>7</v>
      </c>
      <c r="B1842" s="161">
        <v>40</v>
      </c>
      <c r="C1842" s="161">
        <v>27</v>
      </c>
      <c r="D1842" s="161" t="s">
        <v>3696</v>
      </c>
      <c r="E1842" s="161" t="s">
        <v>8379</v>
      </c>
      <c r="F1842" s="161" t="s">
        <v>3992</v>
      </c>
      <c r="G1842" s="161" t="s">
        <v>1521</v>
      </c>
      <c r="H1842" s="162" t="s">
        <v>326</v>
      </c>
      <c r="I1842" s="161" t="s">
        <v>1629</v>
      </c>
      <c r="K1842" s="161">
        <v>1</v>
      </c>
      <c r="L1842" s="161" t="s">
        <v>6495</v>
      </c>
      <c r="M1842" s="161" t="s">
        <v>6496</v>
      </c>
      <c r="N1842" s="161" t="s">
        <v>12</v>
      </c>
      <c r="O1842" s="161" t="s">
        <v>6497</v>
      </c>
      <c r="P1842" s="161" t="s">
        <v>11</v>
      </c>
      <c r="Q1842" s="161" t="s">
        <v>6498</v>
      </c>
      <c r="R1842" s="161" t="s">
        <v>364</v>
      </c>
    </row>
    <row r="1843" spans="1:18">
      <c r="A1843" s="161">
        <v>7</v>
      </c>
      <c r="B1843" s="161">
        <v>40</v>
      </c>
      <c r="C1843" s="161">
        <v>28</v>
      </c>
      <c r="D1843" s="161" t="s">
        <v>10293</v>
      </c>
      <c r="E1843" s="161" t="s">
        <v>13754</v>
      </c>
      <c r="F1843" s="161" t="s">
        <v>3992</v>
      </c>
      <c r="G1843" s="161" t="s">
        <v>1521</v>
      </c>
      <c r="H1843" s="162" t="s">
        <v>10321</v>
      </c>
      <c r="I1843" s="161" t="s">
        <v>1629</v>
      </c>
      <c r="K1843" s="161">
        <v>1</v>
      </c>
      <c r="L1843" s="161" t="s">
        <v>13755</v>
      </c>
      <c r="M1843" s="161" t="s">
        <v>13756</v>
      </c>
      <c r="N1843" s="161" t="s">
        <v>16015</v>
      </c>
      <c r="O1843" s="161" t="s">
        <v>13757</v>
      </c>
      <c r="P1843" s="161" t="s">
        <v>16017</v>
      </c>
      <c r="Q1843" s="161" t="s">
        <v>13758</v>
      </c>
      <c r="R1843" s="161" t="s">
        <v>16018</v>
      </c>
    </row>
    <row r="1844" spans="1:18">
      <c r="A1844" s="161">
        <v>7</v>
      </c>
      <c r="B1844" s="161">
        <v>40</v>
      </c>
      <c r="C1844" s="161">
        <v>29</v>
      </c>
      <c r="D1844" s="161" t="s">
        <v>3696</v>
      </c>
      <c r="E1844" s="161" t="s">
        <v>8380</v>
      </c>
      <c r="F1844" s="161" t="s">
        <v>3992</v>
      </c>
      <c r="G1844" s="161" t="s">
        <v>1521</v>
      </c>
      <c r="H1844" s="161" t="s">
        <v>1524</v>
      </c>
      <c r="I1844" s="161" t="s">
        <v>3991</v>
      </c>
      <c r="K1844" s="161">
        <v>1</v>
      </c>
      <c r="L1844" s="161" t="s">
        <v>6499</v>
      </c>
      <c r="M1844" s="161" t="s">
        <v>6500</v>
      </c>
      <c r="N1844" s="161" t="s">
        <v>388</v>
      </c>
      <c r="O1844" s="161" t="s">
        <v>6501</v>
      </c>
    </row>
    <row r="1845" spans="1:18">
      <c r="A1845" s="161">
        <v>7</v>
      </c>
      <c r="B1845" s="161">
        <v>40</v>
      </c>
      <c r="C1845" s="161">
        <v>30</v>
      </c>
      <c r="D1845" s="161" t="s">
        <v>10293</v>
      </c>
      <c r="E1845" s="161" t="s">
        <v>13750</v>
      </c>
      <c r="F1845" s="161" t="s">
        <v>3992</v>
      </c>
      <c r="G1845" s="161" t="s">
        <v>1521</v>
      </c>
      <c r="H1845" s="161" t="s">
        <v>10316</v>
      </c>
      <c r="I1845" s="161" t="s">
        <v>10314</v>
      </c>
      <c r="K1845" s="161">
        <v>1</v>
      </c>
      <c r="L1845" s="161" t="s">
        <v>13751</v>
      </c>
      <c r="M1845" s="161" t="s">
        <v>13752</v>
      </c>
      <c r="N1845" s="161" t="s">
        <v>16016</v>
      </c>
      <c r="O1845" s="161" t="s">
        <v>13753</v>
      </c>
    </row>
    <row r="1846" spans="1:18">
      <c r="A1846" s="161">
        <v>7</v>
      </c>
      <c r="B1846" s="161">
        <v>40</v>
      </c>
      <c r="C1846" s="161">
        <v>31</v>
      </c>
      <c r="D1846" s="161" t="s">
        <v>3696</v>
      </c>
      <c r="E1846" s="161" t="s">
        <v>8381</v>
      </c>
      <c r="F1846" s="161" t="s">
        <v>3992</v>
      </c>
      <c r="G1846" s="161" t="s">
        <v>1521</v>
      </c>
      <c r="H1846" s="161" t="s">
        <v>323</v>
      </c>
      <c r="K1846" s="161">
        <v>1</v>
      </c>
      <c r="L1846" s="161" t="s">
        <v>6824</v>
      </c>
    </row>
    <row r="1847" spans="1:18">
      <c r="A1847" s="161">
        <v>7</v>
      </c>
      <c r="B1847" s="161">
        <v>40</v>
      </c>
      <c r="C1847" s="161">
        <v>32</v>
      </c>
      <c r="D1847" s="161" t="s">
        <v>10293</v>
      </c>
      <c r="E1847" s="161" t="s">
        <v>13748</v>
      </c>
      <c r="F1847" s="161" t="s">
        <v>3992</v>
      </c>
      <c r="G1847" s="161" t="s">
        <v>1521</v>
      </c>
      <c r="H1847" s="161" t="s">
        <v>10312</v>
      </c>
      <c r="K1847" s="161">
        <v>1</v>
      </c>
      <c r="L1847" s="161" t="s">
        <v>13749</v>
      </c>
    </row>
    <row r="1848" spans="1:18">
      <c r="A1848" s="161">
        <v>7</v>
      </c>
      <c r="B1848" s="161">
        <v>40</v>
      </c>
      <c r="C1848" s="161">
        <v>33</v>
      </c>
      <c r="D1848" s="161" t="s">
        <v>3696</v>
      </c>
      <c r="E1848" s="161" t="s">
        <v>8382</v>
      </c>
      <c r="F1848" s="161" t="s">
        <v>3992</v>
      </c>
      <c r="G1848" s="161" t="s">
        <v>1521</v>
      </c>
      <c r="H1848" s="161" t="s">
        <v>324</v>
      </c>
      <c r="K1848" s="161">
        <v>1</v>
      </c>
      <c r="L1848" s="161" t="s">
        <v>6825</v>
      </c>
    </row>
    <row r="1849" spans="1:18">
      <c r="A1849" s="161">
        <v>7</v>
      </c>
      <c r="B1849" s="161">
        <v>40</v>
      </c>
      <c r="C1849" s="161">
        <v>34</v>
      </c>
      <c r="D1849" s="161" t="s">
        <v>10293</v>
      </c>
      <c r="E1849" s="161" t="s">
        <v>13746</v>
      </c>
      <c r="F1849" s="161" t="s">
        <v>3992</v>
      </c>
      <c r="G1849" s="161" t="s">
        <v>1521</v>
      </c>
      <c r="H1849" s="161" t="s">
        <v>10309</v>
      </c>
      <c r="K1849" s="161">
        <v>1</v>
      </c>
      <c r="L1849" s="161" t="s">
        <v>13747</v>
      </c>
    </row>
    <row r="1850" spans="1:18">
      <c r="A1850" s="161">
        <v>7</v>
      </c>
      <c r="B1850" s="161">
        <v>40</v>
      </c>
      <c r="C1850" s="161">
        <v>35</v>
      </c>
      <c r="D1850" s="161" t="s">
        <v>3696</v>
      </c>
      <c r="E1850" s="161" t="s">
        <v>8383</v>
      </c>
      <c r="F1850" s="161" t="s">
        <v>3992</v>
      </c>
      <c r="G1850" s="161" t="s">
        <v>1521</v>
      </c>
      <c r="H1850" s="161" t="s">
        <v>325</v>
      </c>
      <c r="K1850" s="161">
        <v>1</v>
      </c>
      <c r="L1850" s="161" t="s">
        <v>6826</v>
      </c>
    </row>
    <row r="1851" spans="1:18">
      <c r="A1851" s="161">
        <v>7</v>
      </c>
      <c r="B1851" s="161">
        <v>40</v>
      </c>
      <c r="C1851" s="161">
        <v>36</v>
      </c>
      <c r="D1851" s="161" t="s">
        <v>10293</v>
      </c>
      <c r="E1851" s="161" t="s">
        <v>13744</v>
      </c>
      <c r="F1851" s="161" t="s">
        <v>3992</v>
      </c>
      <c r="G1851" s="161" t="s">
        <v>1521</v>
      </c>
      <c r="H1851" s="161" t="s">
        <v>10306</v>
      </c>
      <c r="K1851" s="161">
        <v>1</v>
      </c>
      <c r="L1851" s="161" t="s">
        <v>13745</v>
      </c>
    </row>
    <row r="1852" spans="1:18">
      <c r="A1852" s="161">
        <v>7</v>
      </c>
      <c r="B1852" s="161">
        <v>40</v>
      </c>
      <c r="C1852" s="161">
        <v>37</v>
      </c>
      <c r="D1852" s="161" t="s">
        <v>3696</v>
      </c>
      <c r="E1852" s="161" t="s">
        <v>8384</v>
      </c>
      <c r="F1852" s="161" t="s">
        <v>3992</v>
      </c>
      <c r="G1852" s="161" t="s">
        <v>1521</v>
      </c>
      <c r="H1852" s="161" t="s">
        <v>1536</v>
      </c>
      <c r="I1852" s="161" t="s">
        <v>1629</v>
      </c>
      <c r="K1852" s="161">
        <v>1</v>
      </c>
      <c r="L1852" s="161" t="s">
        <v>6502</v>
      </c>
      <c r="M1852" s="161" t="s">
        <v>6503</v>
      </c>
      <c r="N1852" s="161" t="s">
        <v>12</v>
      </c>
      <c r="O1852" s="161" t="s">
        <v>6504</v>
      </c>
      <c r="P1852" s="161" t="s">
        <v>11</v>
      </c>
      <c r="Q1852" s="161" t="s">
        <v>6505</v>
      </c>
      <c r="R1852" s="161" t="s">
        <v>364</v>
      </c>
    </row>
    <row r="1853" spans="1:18">
      <c r="A1853" s="161">
        <v>7</v>
      </c>
      <c r="B1853" s="161">
        <v>40</v>
      </c>
      <c r="C1853" s="161">
        <v>38</v>
      </c>
      <c r="D1853" s="161" t="s">
        <v>10293</v>
      </c>
      <c r="E1853" s="161" t="s">
        <v>13739</v>
      </c>
      <c r="F1853" s="161" t="s">
        <v>3992</v>
      </c>
      <c r="G1853" s="161" t="s">
        <v>1521</v>
      </c>
      <c r="H1853" s="161" t="s">
        <v>10300</v>
      </c>
      <c r="I1853" s="161" t="s">
        <v>1629</v>
      </c>
      <c r="K1853" s="161">
        <v>1</v>
      </c>
      <c r="L1853" s="161" t="s">
        <v>13740</v>
      </c>
      <c r="M1853" s="161" t="s">
        <v>13741</v>
      </c>
      <c r="N1853" s="161" t="s">
        <v>16015</v>
      </c>
      <c r="O1853" s="161" t="s">
        <v>13742</v>
      </c>
      <c r="P1853" s="161" t="s">
        <v>16017</v>
      </c>
      <c r="Q1853" s="161" t="s">
        <v>13743</v>
      </c>
      <c r="R1853" s="161" t="s">
        <v>16018</v>
      </c>
    </row>
    <row r="1854" spans="1:18">
      <c r="A1854" s="161">
        <v>7</v>
      </c>
      <c r="B1854" s="161">
        <v>40</v>
      </c>
      <c r="C1854" s="161">
        <v>39</v>
      </c>
      <c r="D1854" s="161" t="s">
        <v>3696</v>
      </c>
      <c r="E1854" s="161" t="s">
        <v>8385</v>
      </c>
      <c r="F1854" s="161" t="s">
        <v>3992</v>
      </c>
      <c r="G1854" s="161" t="s">
        <v>1521</v>
      </c>
      <c r="H1854" s="161" t="s">
        <v>116</v>
      </c>
      <c r="I1854" s="161" t="s">
        <v>1630</v>
      </c>
      <c r="K1854" s="161">
        <v>1</v>
      </c>
      <c r="L1854" s="161" t="s">
        <v>6506</v>
      </c>
    </row>
    <row r="1855" spans="1:18">
      <c r="A1855" s="161">
        <v>7</v>
      </c>
      <c r="B1855" s="161">
        <v>40</v>
      </c>
      <c r="C1855" s="161">
        <v>40</v>
      </c>
      <c r="D1855" s="161" t="s">
        <v>10293</v>
      </c>
      <c r="E1855" s="161" t="s">
        <v>13737</v>
      </c>
      <c r="F1855" s="161" t="s">
        <v>3992</v>
      </c>
      <c r="G1855" s="161" t="s">
        <v>1521</v>
      </c>
      <c r="H1855" s="161" t="s">
        <v>10297</v>
      </c>
      <c r="I1855" s="161" t="s">
        <v>1630</v>
      </c>
      <c r="K1855" s="161">
        <v>1</v>
      </c>
      <c r="L1855" s="161" t="s">
        <v>13738</v>
      </c>
    </row>
    <row r="1856" spans="1:18">
      <c r="A1856" s="161">
        <v>7</v>
      </c>
      <c r="B1856" s="161">
        <v>40</v>
      </c>
      <c r="C1856" s="161">
        <v>41</v>
      </c>
      <c r="D1856" s="161" t="s">
        <v>3696</v>
      </c>
      <c r="E1856" s="161" t="s">
        <v>8386</v>
      </c>
      <c r="F1856" s="161" t="s">
        <v>3992</v>
      </c>
      <c r="G1856" s="161" t="s">
        <v>1521</v>
      </c>
      <c r="H1856" s="161" t="s">
        <v>319</v>
      </c>
      <c r="K1856" s="161">
        <v>1</v>
      </c>
      <c r="L1856" s="161" t="s">
        <v>6507</v>
      </c>
    </row>
    <row r="1857" spans="1:18">
      <c r="A1857" s="161">
        <v>7</v>
      </c>
      <c r="B1857" s="161">
        <v>40</v>
      </c>
      <c r="C1857" s="161">
        <v>42</v>
      </c>
      <c r="D1857" s="161" t="s">
        <v>10293</v>
      </c>
      <c r="E1857" s="161" t="s">
        <v>13735</v>
      </c>
      <c r="F1857" s="161" t="s">
        <v>3992</v>
      </c>
      <c r="G1857" s="161" t="s">
        <v>1521</v>
      </c>
      <c r="H1857" s="161" t="s">
        <v>10167</v>
      </c>
      <c r="K1857" s="161">
        <v>1</v>
      </c>
      <c r="L1857" s="161" t="s">
        <v>13736</v>
      </c>
    </row>
    <row r="1858" spans="1:18">
      <c r="A1858" s="161">
        <v>7</v>
      </c>
      <c r="B1858" s="161">
        <v>41</v>
      </c>
      <c r="C1858" s="161">
        <v>1</v>
      </c>
      <c r="D1858" s="161" t="s">
        <v>3696</v>
      </c>
      <c r="E1858" s="161" t="s">
        <v>8387</v>
      </c>
      <c r="F1858" s="161" t="s">
        <v>3992</v>
      </c>
      <c r="G1858" s="161" t="s">
        <v>1521</v>
      </c>
      <c r="H1858" s="161" t="s">
        <v>1523</v>
      </c>
      <c r="I1858" s="161" t="s">
        <v>1631</v>
      </c>
      <c r="K1858" s="161">
        <v>1</v>
      </c>
      <c r="L1858" s="165" t="s">
        <v>4254</v>
      </c>
    </row>
    <row r="1859" spans="1:18">
      <c r="A1859" s="161">
        <v>7</v>
      </c>
      <c r="B1859" s="161">
        <v>41</v>
      </c>
      <c r="C1859" s="161">
        <v>2</v>
      </c>
      <c r="D1859" s="161" t="s">
        <v>10293</v>
      </c>
      <c r="E1859" s="161" t="s">
        <v>13733</v>
      </c>
      <c r="F1859" s="161" t="s">
        <v>3992</v>
      </c>
      <c r="G1859" s="161" t="s">
        <v>1521</v>
      </c>
      <c r="H1859" s="161" t="s">
        <v>10370</v>
      </c>
      <c r="I1859" s="161" t="s">
        <v>1630</v>
      </c>
      <c r="K1859" s="161">
        <v>1</v>
      </c>
      <c r="L1859" s="165" t="s">
        <v>13734</v>
      </c>
    </row>
    <row r="1860" spans="1:18">
      <c r="A1860" s="161">
        <v>7</v>
      </c>
      <c r="B1860" s="161">
        <v>41</v>
      </c>
      <c r="C1860" s="161">
        <v>3</v>
      </c>
      <c r="D1860" s="161" t="s">
        <v>3696</v>
      </c>
      <c r="E1860" s="161" t="s">
        <v>8388</v>
      </c>
      <c r="F1860" s="161" t="s">
        <v>3992</v>
      </c>
      <c r="G1860" s="161" t="s">
        <v>1521</v>
      </c>
      <c r="H1860" s="162" t="s">
        <v>322</v>
      </c>
      <c r="I1860" s="161" t="s">
        <v>1631</v>
      </c>
      <c r="K1860" s="161">
        <v>1</v>
      </c>
      <c r="L1860" s="161" t="s">
        <v>4255</v>
      </c>
    </row>
    <row r="1861" spans="1:18">
      <c r="A1861" s="161">
        <v>7</v>
      </c>
      <c r="B1861" s="161">
        <v>41</v>
      </c>
      <c r="C1861" s="161">
        <v>4</v>
      </c>
      <c r="D1861" s="161" t="s">
        <v>10293</v>
      </c>
      <c r="E1861" s="161" t="s">
        <v>13731</v>
      </c>
      <c r="F1861" s="161" t="s">
        <v>3992</v>
      </c>
      <c r="G1861" s="161" t="s">
        <v>1521</v>
      </c>
      <c r="H1861" s="162" t="s">
        <v>10367</v>
      </c>
      <c r="I1861" s="161" t="s">
        <v>1630</v>
      </c>
      <c r="K1861" s="161">
        <v>1</v>
      </c>
      <c r="L1861" s="161" t="s">
        <v>13732</v>
      </c>
    </row>
    <row r="1862" spans="1:18">
      <c r="A1862" s="161">
        <v>7</v>
      </c>
      <c r="B1862" s="161">
        <v>41</v>
      </c>
      <c r="C1862" s="161">
        <v>5</v>
      </c>
      <c r="D1862" s="161" t="s">
        <v>3696</v>
      </c>
      <c r="E1862" s="161" t="s">
        <v>8389</v>
      </c>
      <c r="F1862" s="161" t="s">
        <v>3992</v>
      </c>
      <c r="G1862" s="161" t="s">
        <v>1521</v>
      </c>
      <c r="H1862" s="161" t="s">
        <v>1526</v>
      </c>
      <c r="I1862" s="161" t="s">
        <v>1629</v>
      </c>
      <c r="K1862" s="161">
        <v>1</v>
      </c>
      <c r="L1862" s="161" t="s">
        <v>4256</v>
      </c>
      <c r="M1862" s="161" t="s">
        <v>4257</v>
      </c>
      <c r="N1862" s="161" t="s">
        <v>12</v>
      </c>
      <c r="O1862" s="161" t="s">
        <v>4258</v>
      </c>
      <c r="P1862" s="161" t="s">
        <v>11</v>
      </c>
      <c r="Q1862" s="161" t="s">
        <v>4259</v>
      </c>
      <c r="R1862" s="161" t="s">
        <v>364</v>
      </c>
    </row>
    <row r="1863" spans="1:18">
      <c r="A1863" s="161">
        <v>7</v>
      </c>
      <c r="B1863" s="161">
        <v>41</v>
      </c>
      <c r="C1863" s="161">
        <v>6</v>
      </c>
      <c r="D1863" s="161" t="s">
        <v>10293</v>
      </c>
      <c r="E1863" s="161" t="s">
        <v>13726</v>
      </c>
      <c r="F1863" s="161" t="s">
        <v>3992</v>
      </c>
      <c r="G1863" s="161" t="s">
        <v>1521</v>
      </c>
      <c r="H1863" s="161" t="s">
        <v>10361</v>
      </c>
      <c r="I1863" s="161" t="s">
        <v>1629</v>
      </c>
      <c r="K1863" s="161">
        <v>1</v>
      </c>
      <c r="L1863" s="161" t="s">
        <v>13727</v>
      </c>
      <c r="M1863" s="161" t="s">
        <v>13728</v>
      </c>
      <c r="N1863" s="161" t="s">
        <v>16015</v>
      </c>
      <c r="O1863" s="161" t="s">
        <v>13729</v>
      </c>
      <c r="P1863" s="161" t="s">
        <v>16017</v>
      </c>
      <c r="Q1863" s="161" t="s">
        <v>13730</v>
      </c>
      <c r="R1863" s="161" t="s">
        <v>16018</v>
      </c>
    </row>
    <row r="1864" spans="1:18">
      <c r="A1864" s="161">
        <v>7</v>
      </c>
      <c r="B1864" s="161">
        <v>41</v>
      </c>
      <c r="C1864" s="161">
        <v>7</v>
      </c>
      <c r="D1864" s="161" t="s">
        <v>3696</v>
      </c>
      <c r="E1864" s="161" t="s">
        <v>8390</v>
      </c>
      <c r="F1864" s="161" t="s">
        <v>3992</v>
      </c>
      <c r="G1864" s="161" t="s">
        <v>1521</v>
      </c>
      <c r="H1864" s="161" t="s">
        <v>66</v>
      </c>
      <c r="I1864" s="161" t="s">
        <v>1629</v>
      </c>
      <c r="K1864" s="161">
        <v>1</v>
      </c>
      <c r="L1864" s="161" t="s">
        <v>4260</v>
      </c>
      <c r="M1864" s="161" t="s">
        <v>4261</v>
      </c>
      <c r="N1864" s="161" t="s">
        <v>12</v>
      </c>
      <c r="O1864" s="161" t="s">
        <v>4262</v>
      </c>
      <c r="P1864" s="161" t="s">
        <v>11</v>
      </c>
      <c r="Q1864" s="161" t="s">
        <v>4263</v>
      </c>
      <c r="R1864" s="161" t="s">
        <v>364</v>
      </c>
    </row>
    <row r="1865" spans="1:18">
      <c r="A1865" s="161">
        <v>7</v>
      </c>
      <c r="B1865" s="161">
        <v>41</v>
      </c>
      <c r="C1865" s="161">
        <v>8</v>
      </c>
      <c r="D1865" s="161" t="s">
        <v>10293</v>
      </c>
      <c r="E1865" s="161" t="s">
        <v>13721</v>
      </c>
      <c r="F1865" s="161" t="s">
        <v>3992</v>
      </c>
      <c r="G1865" s="161" t="s">
        <v>1521</v>
      </c>
      <c r="H1865" s="161" t="s">
        <v>10355</v>
      </c>
      <c r="I1865" s="161" t="s">
        <v>1629</v>
      </c>
      <c r="K1865" s="161">
        <v>1</v>
      </c>
      <c r="L1865" s="161" t="s">
        <v>13722</v>
      </c>
      <c r="M1865" s="161" t="s">
        <v>13723</v>
      </c>
      <c r="N1865" s="161" t="s">
        <v>16015</v>
      </c>
      <c r="O1865" s="161" t="s">
        <v>13724</v>
      </c>
      <c r="P1865" s="161" t="s">
        <v>16017</v>
      </c>
      <c r="Q1865" s="161" t="s">
        <v>13725</v>
      </c>
      <c r="R1865" s="161" t="s">
        <v>16018</v>
      </c>
    </row>
    <row r="1866" spans="1:18">
      <c r="A1866" s="161">
        <v>7</v>
      </c>
      <c r="B1866" s="161">
        <v>41</v>
      </c>
      <c r="C1866" s="161">
        <v>9</v>
      </c>
      <c r="D1866" s="161" t="s">
        <v>3696</v>
      </c>
      <c r="E1866" s="161" t="s">
        <v>8391</v>
      </c>
      <c r="F1866" s="161" t="s">
        <v>3992</v>
      </c>
      <c r="G1866" s="161" t="s">
        <v>1521</v>
      </c>
      <c r="H1866" s="161" t="s">
        <v>336</v>
      </c>
      <c r="K1866" s="161">
        <v>1</v>
      </c>
      <c r="L1866" s="161" t="s">
        <v>4264</v>
      </c>
    </row>
    <row r="1867" spans="1:18">
      <c r="A1867" s="161">
        <v>7</v>
      </c>
      <c r="B1867" s="161">
        <v>41</v>
      </c>
      <c r="C1867" s="161">
        <v>10</v>
      </c>
      <c r="D1867" s="161" t="s">
        <v>10293</v>
      </c>
      <c r="E1867" s="161" t="s">
        <v>13719</v>
      </c>
      <c r="F1867" s="161" t="s">
        <v>3992</v>
      </c>
      <c r="G1867" s="161" t="s">
        <v>1521</v>
      </c>
      <c r="H1867" s="161" t="s">
        <v>10191</v>
      </c>
      <c r="K1867" s="161">
        <v>1</v>
      </c>
      <c r="L1867" s="161" t="s">
        <v>13720</v>
      </c>
    </row>
    <row r="1868" spans="1:18">
      <c r="A1868" s="161">
        <v>7</v>
      </c>
      <c r="B1868" s="161">
        <v>41</v>
      </c>
      <c r="C1868" s="161">
        <v>11</v>
      </c>
      <c r="D1868" s="161" t="s">
        <v>3696</v>
      </c>
      <c r="E1868" s="161" t="s">
        <v>8392</v>
      </c>
      <c r="F1868" s="161" t="s">
        <v>3992</v>
      </c>
      <c r="G1868" s="161" t="s">
        <v>1521</v>
      </c>
      <c r="H1868" s="161" t="s">
        <v>337</v>
      </c>
      <c r="I1868" s="161" t="s">
        <v>1628</v>
      </c>
      <c r="K1868" s="161">
        <v>1</v>
      </c>
      <c r="L1868" s="161" t="s">
        <v>4265</v>
      </c>
    </row>
    <row r="1869" spans="1:18">
      <c r="A1869" s="161">
        <v>7</v>
      </c>
      <c r="B1869" s="161">
        <v>41</v>
      </c>
      <c r="C1869" s="161">
        <v>12</v>
      </c>
      <c r="D1869" s="161" t="s">
        <v>10293</v>
      </c>
      <c r="E1869" s="161" t="s">
        <v>13717</v>
      </c>
      <c r="F1869" s="161" t="s">
        <v>3992</v>
      </c>
      <c r="G1869" s="161" t="s">
        <v>1521</v>
      </c>
      <c r="H1869" s="161" t="s">
        <v>10350</v>
      </c>
      <c r="I1869" s="161" t="s">
        <v>10137</v>
      </c>
      <c r="K1869" s="161">
        <v>1</v>
      </c>
      <c r="L1869" s="161" t="s">
        <v>13718</v>
      </c>
    </row>
    <row r="1870" spans="1:18">
      <c r="A1870" s="161">
        <v>7</v>
      </c>
      <c r="B1870" s="161">
        <v>41</v>
      </c>
      <c r="C1870" s="161">
        <v>13</v>
      </c>
      <c r="D1870" s="161" t="s">
        <v>3696</v>
      </c>
      <c r="E1870" s="161" t="s">
        <v>8393</v>
      </c>
      <c r="F1870" s="161" t="s">
        <v>3992</v>
      </c>
      <c r="G1870" s="161" t="s">
        <v>1521</v>
      </c>
      <c r="H1870" s="161" t="s">
        <v>1535</v>
      </c>
      <c r="I1870" s="161" t="s">
        <v>61</v>
      </c>
      <c r="K1870" s="161">
        <v>1</v>
      </c>
      <c r="L1870" s="161" t="s">
        <v>4266</v>
      </c>
    </row>
    <row r="1871" spans="1:18">
      <c r="A1871" s="161">
        <v>7</v>
      </c>
      <c r="B1871" s="161">
        <v>41</v>
      </c>
      <c r="C1871" s="161">
        <v>14</v>
      </c>
      <c r="D1871" s="161" t="s">
        <v>10293</v>
      </c>
      <c r="E1871" s="161" t="s">
        <v>13715</v>
      </c>
      <c r="F1871" s="161" t="s">
        <v>3992</v>
      </c>
      <c r="G1871" s="161" t="s">
        <v>1521</v>
      </c>
      <c r="H1871" s="161" t="s">
        <v>10347</v>
      </c>
      <c r="I1871" s="161" t="s">
        <v>10345</v>
      </c>
      <c r="K1871" s="161">
        <v>1</v>
      </c>
      <c r="L1871" s="161" t="s">
        <v>13716</v>
      </c>
    </row>
    <row r="1872" spans="1:18">
      <c r="A1872" s="161">
        <v>7</v>
      </c>
      <c r="B1872" s="161">
        <v>41</v>
      </c>
      <c r="C1872" s="161">
        <v>15</v>
      </c>
      <c r="D1872" s="161" t="s">
        <v>3696</v>
      </c>
      <c r="E1872" s="161" t="s">
        <v>8394</v>
      </c>
      <c r="F1872" s="161" t="s">
        <v>3992</v>
      </c>
      <c r="G1872" s="161" t="s">
        <v>1521</v>
      </c>
      <c r="H1872" s="161" t="s">
        <v>1529</v>
      </c>
      <c r="I1872" s="161" t="s">
        <v>15</v>
      </c>
      <c r="K1872" s="161">
        <v>1</v>
      </c>
      <c r="L1872" s="164" t="s">
        <v>8395</v>
      </c>
      <c r="M1872" s="164" t="s">
        <v>8396</v>
      </c>
    </row>
    <row r="1873" spans="1:18">
      <c r="A1873" s="161">
        <v>7</v>
      </c>
      <c r="B1873" s="161">
        <v>41</v>
      </c>
      <c r="C1873" s="161">
        <v>16</v>
      </c>
      <c r="D1873" s="161" t="s">
        <v>10293</v>
      </c>
      <c r="E1873" s="161" t="s">
        <v>13712</v>
      </c>
      <c r="F1873" s="161" t="s">
        <v>3992</v>
      </c>
      <c r="G1873" s="161" t="s">
        <v>1521</v>
      </c>
      <c r="H1873" s="161" t="s">
        <v>10342</v>
      </c>
      <c r="I1873" s="161" t="s">
        <v>15</v>
      </c>
      <c r="K1873" s="161">
        <v>1</v>
      </c>
      <c r="L1873" s="164" t="s">
        <v>13713</v>
      </c>
      <c r="M1873" s="164" t="s">
        <v>13714</v>
      </c>
    </row>
    <row r="1874" spans="1:18">
      <c r="A1874" s="161">
        <v>7</v>
      </c>
      <c r="B1874" s="161">
        <v>41</v>
      </c>
      <c r="C1874" s="161">
        <v>17</v>
      </c>
      <c r="D1874" s="161" t="s">
        <v>3696</v>
      </c>
      <c r="E1874" s="161" t="s">
        <v>8397</v>
      </c>
      <c r="F1874" s="161" t="s">
        <v>3992</v>
      </c>
      <c r="G1874" s="161" t="s">
        <v>1521</v>
      </c>
      <c r="H1874" s="161" t="s">
        <v>1530</v>
      </c>
      <c r="K1874" s="161">
        <v>1</v>
      </c>
      <c r="L1874" s="164" t="s">
        <v>8398</v>
      </c>
    </row>
    <row r="1875" spans="1:18">
      <c r="A1875" s="161">
        <v>7</v>
      </c>
      <c r="B1875" s="161">
        <v>41</v>
      </c>
      <c r="C1875" s="161">
        <v>18</v>
      </c>
      <c r="D1875" s="161" t="s">
        <v>10293</v>
      </c>
      <c r="E1875" s="161" t="s">
        <v>13710</v>
      </c>
      <c r="F1875" s="161" t="s">
        <v>3992</v>
      </c>
      <c r="G1875" s="161" t="s">
        <v>1521</v>
      </c>
      <c r="H1875" s="161" t="s">
        <v>10339</v>
      </c>
      <c r="K1875" s="161">
        <v>1</v>
      </c>
      <c r="L1875" s="164" t="s">
        <v>13711</v>
      </c>
    </row>
    <row r="1876" spans="1:18">
      <c r="A1876" s="161">
        <v>7</v>
      </c>
      <c r="B1876" s="161">
        <v>41</v>
      </c>
      <c r="C1876" s="161">
        <v>19</v>
      </c>
      <c r="D1876" s="161" t="s">
        <v>3696</v>
      </c>
      <c r="E1876" s="161" t="s">
        <v>8399</v>
      </c>
      <c r="F1876" s="161" t="s">
        <v>3992</v>
      </c>
      <c r="G1876" s="161" t="s">
        <v>1521</v>
      </c>
      <c r="H1876" s="161" t="s">
        <v>1531</v>
      </c>
      <c r="K1876" s="161">
        <v>1</v>
      </c>
      <c r="L1876" s="164" t="s">
        <v>8400</v>
      </c>
    </row>
    <row r="1877" spans="1:18">
      <c r="A1877" s="161">
        <v>7</v>
      </c>
      <c r="B1877" s="161">
        <v>41</v>
      </c>
      <c r="C1877" s="161">
        <v>20</v>
      </c>
      <c r="D1877" s="161" t="s">
        <v>10293</v>
      </c>
      <c r="E1877" s="161" t="s">
        <v>13708</v>
      </c>
      <c r="F1877" s="161" t="s">
        <v>3992</v>
      </c>
      <c r="G1877" s="161" t="s">
        <v>1521</v>
      </c>
      <c r="H1877" s="161" t="s">
        <v>10336</v>
      </c>
      <c r="K1877" s="161">
        <v>1</v>
      </c>
      <c r="L1877" s="164" t="s">
        <v>13709</v>
      </c>
    </row>
    <row r="1878" spans="1:18">
      <c r="A1878" s="161">
        <v>7</v>
      </c>
      <c r="B1878" s="161">
        <v>41</v>
      </c>
      <c r="C1878" s="161">
        <v>21</v>
      </c>
      <c r="D1878" s="161" t="s">
        <v>3696</v>
      </c>
      <c r="E1878" s="161" t="s">
        <v>8401</v>
      </c>
      <c r="F1878" s="161" t="s">
        <v>3992</v>
      </c>
      <c r="G1878" s="161" t="s">
        <v>1521</v>
      </c>
      <c r="H1878" s="161" t="s">
        <v>1532</v>
      </c>
      <c r="K1878" s="161">
        <v>1</v>
      </c>
      <c r="L1878" s="164" t="s">
        <v>8402</v>
      </c>
    </row>
    <row r="1879" spans="1:18">
      <c r="A1879" s="161">
        <v>7</v>
      </c>
      <c r="B1879" s="161">
        <v>41</v>
      </c>
      <c r="C1879" s="161">
        <v>22</v>
      </c>
      <c r="D1879" s="161" t="s">
        <v>10293</v>
      </c>
      <c r="E1879" s="161" t="s">
        <v>13706</v>
      </c>
      <c r="F1879" s="161" t="s">
        <v>3992</v>
      </c>
      <c r="G1879" s="161" t="s">
        <v>1521</v>
      </c>
      <c r="H1879" s="161" t="s">
        <v>10333</v>
      </c>
      <c r="K1879" s="161">
        <v>1</v>
      </c>
      <c r="L1879" s="164" t="s">
        <v>13707</v>
      </c>
    </row>
    <row r="1880" spans="1:18">
      <c r="A1880" s="161">
        <v>7</v>
      </c>
      <c r="B1880" s="161">
        <v>41</v>
      </c>
      <c r="C1880" s="161">
        <v>23</v>
      </c>
      <c r="D1880" s="161" t="s">
        <v>3696</v>
      </c>
      <c r="E1880" s="161" t="s">
        <v>8403</v>
      </c>
      <c r="F1880" s="161" t="s">
        <v>3992</v>
      </c>
      <c r="G1880" s="161" t="s">
        <v>1521</v>
      </c>
      <c r="H1880" s="161" t="s">
        <v>1533</v>
      </c>
      <c r="K1880" s="161">
        <v>1</v>
      </c>
      <c r="L1880" s="164" t="s">
        <v>8404</v>
      </c>
    </row>
    <row r="1881" spans="1:18">
      <c r="A1881" s="161">
        <v>7</v>
      </c>
      <c r="B1881" s="161">
        <v>41</v>
      </c>
      <c r="C1881" s="161">
        <v>24</v>
      </c>
      <c r="D1881" s="161" t="s">
        <v>10293</v>
      </c>
      <c r="E1881" s="161" t="s">
        <v>13704</v>
      </c>
      <c r="F1881" s="161" t="s">
        <v>3992</v>
      </c>
      <c r="G1881" s="161" t="s">
        <v>1521</v>
      </c>
      <c r="H1881" s="161" t="s">
        <v>10330</v>
      </c>
      <c r="K1881" s="161">
        <v>1</v>
      </c>
      <c r="L1881" s="164" t="s">
        <v>13705</v>
      </c>
    </row>
    <row r="1882" spans="1:18">
      <c r="A1882" s="161">
        <v>7</v>
      </c>
      <c r="B1882" s="161">
        <v>41</v>
      </c>
      <c r="C1882" s="161">
        <v>25</v>
      </c>
      <c r="D1882" s="161" t="s">
        <v>3696</v>
      </c>
      <c r="E1882" s="161" t="s">
        <v>8405</v>
      </c>
      <c r="F1882" s="161" t="s">
        <v>3992</v>
      </c>
      <c r="G1882" s="161" t="s">
        <v>1521</v>
      </c>
      <c r="H1882" s="161" t="s">
        <v>1534</v>
      </c>
      <c r="K1882" s="161">
        <v>1</v>
      </c>
      <c r="L1882" s="164" t="s">
        <v>8406</v>
      </c>
    </row>
    <row r="1883" spans="1:18">
      <c r="A1883" s="161">
        <v>7</v>
      </c>
      <c r="B1883" s="161">
        <v>41</v>
      </c>
      <c r="C1883" s="161">
        <v>26</v>
      </c>
      <c r="D1883" s="161" t="s">
        <v>10293</v>
      </c>
      <c r="E1883" s="161" t="s">
        <v>13702</v>
      </c>
      <c r="F1883" s="161" t="s">
        <v>3992</v>
      </c>
      <c r="G1883" s="161" t="s">
        <v>1521</v>
      </c>
      <c r="H1883" s="161" t="s">
        <v>10327</v>
      </c>
      <c r="K1883" s="161">
        <v>1</v>
      </c>
      <c r="L1883" s="164" t="s">
        <v>13703</v>
      </c>
    </row>
    <row r="1884" spans="1:18">
      <c r="A1884" s="161">
        <v>7</v>
      </c>
      <c r="B1884" s="161">
        <v>41</v>
      </c>
      <c r="C1884" s="161">
        <v>27</v>
      </c>
      <c r="D1884" s="161" t="s">
        <v>3696</v>
      </c>
      <c r="E1884" s="161" t="s">
        <v>8407</v>
      </c>
      <c r="F1884" s="161" t="s">
        <v>3992</v>
      </c>
      <c r="G1884" s="161" t="s">
        <v>1521</v>
      </c>
      <c r="H1884" s="162" t="s">
        <v>326</v>
      </c>
      <c r="I1884" s="161" t="s">
        <v>1629</v>
      </c>
      <c r="K1884" s="161">
        <v>1</v>
      </c>
      <c r="L1884" s="161" t="s">
        <v>4267</v>
      </c>
      <c r="M1884" s="161" t="s">
        <v>4268</v>
      </c>
      <c r="N1884" s="161" t="s">
        <v>12</v>
      </c>
      <c r="O1884" s="161" t="s">
        <v>4269</v>
      </c>
      <c r="P1884" s="161" t="s">
        <v>11</v>
      </c>
      <c r="Q1884" s="161" t="s">
        <v>4270</v>
      </c>
      <c r="R1884" s="161" t="s">
        <v>364</v>
      </c>
    </row>
    <row r="1885" spans="1:18">
      <c r="A1885" s="161">
        <v>7</v>
      </c>
      <c r="B1885" s="161">
        <v>41</v>
      </c>
      <c r="C1885" s="161">
        <v>28</v>
      </c>
      <c r="D1885" s="161" t="s">
        <v>10293</v>
      </c>
      <c r="E1885" s="161" t="s">
        <v>13697</v>
      </c>
      <c r="F1885" s="161" t="s">
        <v>3992</v>
      </c>
      <c r="G1885" s="161" t="s">
        <v>1521</v>
      </c>
      <c r="H1885" s="162" t="s">
        <v>10321</v>
      </c>
      <c r="I1885" s="161" t="s">
        <v>1629</v>
      </c>
      <c r="K1885" s="161">
        <v>1</v>
      </c>
      <c r="L1885" s="161" t="s">
        <v>13698</v>
      </c>
      <c r="M1885" s="161" t="s">
        <v>13699</v>
      </c>
      <c r="N1885" s="161" t="s">
        <v>16015</v>
      </c>
      <c r="O1885" s="161" t="s">
        <v>13700</v>
      </c>
      <c r="P1885" s="161" t="s">
        <v>16017</v>
      </c>
      <c r="Q1885" s="161" t="s">
        <v>13701</v>
      </c>
      <c r="R1885" s="161" t="s">
        <v>16018</v>
      </c>
    </row>
    <row r="1886" spans="1:18">
      <c r="A1886" s="161">
        <v>7</v>
      </c>
      <c r="B1886" s="161">
        <v>41</v>
      </c>
      <c r="C1886" s="161">
        <v>29</v>
      </c>
      <c r="D1886" s="161" t="s">
        <v>3696</v>
      </c>
      <c r="E1886" s="161" t="s">
        <v>8408</v>
      </c>
      <c r="F1886" s="161" t="s">
        <v>3992</v>
      </c>
      <c r="G1886" s="161" t="s">
        <v>1521</v>
      </c>
      <c r="H1886" s="161" t="s">
        <v>1524</v>
      </c>
      <c r="I1886" s="161" t="s">
        <v>3991</v>
      </c>
      <c r="K1886" s="161">
        <v>1</v>
      </c>
      <c r="L1886" s="161" t="s">
        <v>4271</v>
      </c>
      <c r="M1886" s="161" t="s">
        <v>4272</v>
      </c>
      <c r="N1886" s="161" t="s">
        <v>388</v>
      </c>
      <c r="O1886" s="161" t="s">
        <v>4273</v>
      </c>
    </row>
    <row r="1887" spans="1:18">
      <c r="A1887" s="161">
        <v>7</v>
      </c>
      <c r="B1887" s="161">
        <v>41</v>
      </c>
      <c r="C1887" s="161">
        <v>30</v>
      </c>
      <c r="D1887" s="161" t="s">
        <v>10293</v>
      </c>
      <c r="E1887" s="161" t="s">
        <v>13693</v>
      </c>
      <c r="F1887" s="161" t="s">
        <v>3992</v>
      </c>
      <c r="G1887" s="161" t="s">
        <v>1521</v>
      </c>
      <c r="H1887" s="161" t="s">
        <v>10316</v>
      </c>
      <c r="I1887" s="161" t="s">
        <v>10314</v>
      </c>
      <c r="K1887" s="161">
        <v>1</v>
      </c>
      <c r="L1887" s="161" t="s">
        <v>13694</v>
      </c>
      <c r="M1887" s="161" t="s">
        <v>13695</v>
      </c>
      <c r="N1887" s="161" t="s">
        <v>16016</v>
      </c>
      <c r="O1887" s="161" t="s">
        <v>13696</v>
      </c>
    </row>
    <row r="1888" spans="1:18">
      <c r="A1888" s="161">
        <v>7</v>
      </c>
      <c r="B1888" s="161">
        <v>41</v>
      </c>
      <c r="C1888" s="161">
        <v>31</v>
      </c>
      <c r="D1888" s="161" t="s">
        <v>3696</v>
      </c>
      <c r="E1888" s="161" t="s">
        <v>8409</v>
      </c>
      <c r="F1888" s="161" t="s">
        <v>3992</v>
      </c>
      <c r="G1888" s="161" t="s">
        <v>1521</v>
      </c>
      <c r="H1888" s="161" t="s">
        <v>323</v>
      </c>
      <c r="K1888" s="161">
        <v>1</v>
      </c>
      <c r="L1888" s="161" t="s">
        <v>6827</v>
      </c>
    </row>
    <row r="1889" spans="1:18">
      <c r="A1889" s="161">
        <v>7</v>
      </c>
      <c r="B1889" s="161">
        <v>41</v>
      </c>
      <c r="C1889" s="161">
        <v>32</v>
      </c>
      <c r="D1889" s="161" t="s">
        <v>10293</v>
      </c>
      <c r="E1889" s="161" t="s">
        <v>13691</v>
      </c>
      <c r="F1889" s="161" t="s">
        <v>3992</v>
      </c>
      <c r="G1889" s="161" t="s">
        <v>1521</v>
      </c>
      <c r="H1889" s="161" t="s">
        <v>10312</v>
      </c>
      <c r="K1889" s="161">
        <v>1</v>
      </c>
      <c r="L1889" s="161" t="s">
        <v>13692</v>
      </c>
    </row>
    <row r="1890" spans="1:18">
      <c r="A1890" s="161">
        <v>7</v>
      </c>
      <c r="B1890" s="161">
        <v>41</v>
      </c>
      <c r="C1890" s="161">
        <v>33</v>
      </c>
      <c r="D1890" s="161" t="s">
        <v>3696</v>
      </c>
      <c r="E1890" s="161" t="s">
        <v>8410</v>
      </c>
      <c r="F1890" s="161" t="s">
        <v>3992</v>
      </c>
      <c r="G1890" s="161" t="s">
        <v>1521</v>
      </c>
      <c r="H1890" s="161" t="s">
        <v>324</v>
      </c>
      <c r="K1890" s="161">
        <v>1</v>
      </c>
      <c r="L1890" s="161" t="s">
        <v>6828</v>
      </c>
    </row>
    <row r="1891" spans="1:18">
      <c r="A1891" s="161">
        <v>7</v>
      </c>
      <c r="B1891" s="161">
        <v>41</v>
      </c>
      <c r="C1891" s="161">
        <v>34</v>
      </c>
      <c r="D1891" s="161" t="s">
        <v>10293</v>
      </c>
      <c r="E1891" s="161" t="s">
        <v>13689</v>
      </c>
      <c r="F1891" s="161" t="s">
        <v>3992</v>
      </c>
      <c r="G1891" s="161" t="s">
        <v>1521</v>
      </c>
      <c r="H1891" s="161" t="s">
        <v>10309</v>
      </c>
      <c r="K1891" s="161">
        <v>1</v>
      </c>
      <c r="L1891" s="161" t="s">
        <v>13690</v>
      </c>
    </row>
    <row r="1892" spans="1:18">
      <c r="A1892" s="161">
        <v>7</v>
      </c>
      <c r="B1892" s="161">
        <v>41</v>
      </c>
      <c r="C1892" s="161">
        <v>35</v>
      </c>
      <c r="D1892" s="161" t="s">
        <v>3696</v>
      </c>
      <c r="E1892" s="161" t="s">
        <v>8411</v>
      </c>
      <c r="F1892" s="161" t="s">
        <v>3992</v>
      </c>
      <c r="G1892" s="161" t="s">
        <v>1521</v>
      </c>
      <c r="H1892" s="161" t="s">
        <v>325</v>
      </c>
      <c r="K1892" s="161">
        <v>1</v>
      </c>
      <c r="L1892" s="161" t="s">
        <v>6829</v>
      </c>
    </row>
    <row r="1893" spans="1:18">
      <c r="A1893" s="161">
        <v>7</v>
      </c>
      <c r="B1893" s="161">
        <v>41</v>
      </c>
      <c r="C1893" s="161">
        <v>36</v>
      </c>
      <c r="D1893" s="161" t="s">
        <v>10293</v>
      </c>
      <c r="E1893" s="161" t="s">
        <v>13687</v>
      </c>
      <c r="F1893" s="161" t="s">
        <v>3992</v>
      </c>
      <c r="G1893" s="161" t="s">
        <v>1521</v>
      </c>
      <c r="H1893" s="161" t="s">
        <v>10306</v>
      </c>
      <c r="K1893" s="161">
        <v>1</v>
      </c>
      <c r="L1893" s="161" t="s">
        <v>13688</v>
      </c>
    </row>
    <row r="1894" spans="1:18">
      <c r="A1894" s="161">
        <v>7</v>
      </c>
      <c r="B1894" s="161">
        <v>41</v>
      </c>
      <c r="C1894" s="161">
        <v>37</v>
      </c>
      <c r="D1894" s="161" t="s">
        <v>3696</v>
      </c>
      <c r="E1894" s="161" t="s">
        <v>8412</v>
      </c>
      <c r="F1894" s="161" t="s">
        <v>3992</v>
      </c>
      <c r="G1894" s="161" t="s">
        <v>1521</v>
      </c>
      <c r="H1894" s="161" t="s">
        <v>1536</v>
      </c>
      <c r="I1894" s="161" t="s">
        <v>1629</v>
      </c>
      <c r="K1894" s="161">
        <v>1</v>
      </c>
      <c r="L1894" s="161" t="s">
        <v>4274</v>
      </c>
      <c r="M1894" s="161" t="s">
        <v>4275</v>
      </c>
      <c r="N1894" s="161" t="s">
        <v>12</v>
      </c>
      <c r="O1894" s="161" t="s">
        <v>4276</v>
      </c>
      <c r="P1894" s="161" t="s">
        <v>11</v>
      </c>
      <c r="Q1894" s="161" t="s">
        <v>4277</v>
      </c>
      <c r="R1894" s="161" t="s">
        <v>364</v>
      </c>
    </row>
    <row r="1895" spans="1:18">
      <c r="A1895" s="161">
        <v>7</v>
      </c>
      <c r="B1895" s="161">
        <v>41</v>
      </c>
      <c r="C1895" s="161">
        <v>38</v>
      </c>
      <c r="D1895" s="161" t="s">
        <v>10293</v>
      </c>
      <c r="E1895" s="161" t="s">
        <v>13682</v>
      </c>
      <c r="F1895" s="161" t="s">
        <v>3992</v>
      </c>
      <c r="G1895" s="161" t="s">
        <v>1521</v>
      </c>
      <c r="H1895" s="161" t="s">
        <v>10300</v>
      </c>
      <c r="I1895" s="161" t="s">
        <v>1629</v>
      </c>
      <c r="K1895" s="161">
        <v>1</v>
      </c>
      <c r="L1895" s="161" t="s">
        <v>13683</v>
      </c>
      <c r="M1895" s="161" t="s">
        <v>13684</v>
      </c>
      <c r="N1895" s="161" t="s">
        <v>16015</v>
      </c>
      <c r="O1895" s="161" t="s">
        <v>13685</v>
      </c>
      <c r="P1895" s="161" t="s">
        <v>16017</v>
      </c>
      <c r="Q1895" s="161" t="s">
        <v>13686</v>
      </c>
      <c r="R1895" s="161" t="s">
        <v>16018</v>
      </c>
    </row>
    <row r="1896" spans="1:18">
      <c r="A1896" s="161">
        <v>7</v>
      </c>
      <c r="B1896" s="161">
        <v>41</v>
      </c>
      <c r="C1896" s="161">
        <v>39</v>
      </c>
      <c r="D1896" s="161" t="s">
        <v>3696</v>
      </c>
      <c r="E1896" s="161" t="s">
        <v>8413</v>
      </c>
      <c r="F1896" s="161" t="s">
        <v>3992</v>
      </c>
      <c r="G1896" s="161" t="s">
        <v>1521</v>
      </c>
      <c r="H1896" s="161" t="s">
        <v>116</v>
      </c>
      <c r="I1896" s="161" t="s">
        <v>1631</v>
      </c>
      <c r="K1896" s="161">
        <v>1</v>
      </c>
      <c r="L1896" s="161" t="s">
        <v>4278</v>
      </c>
    </row>
    <row r="1897" spans="1:18">
      <c r="A1897" s="161">
        <v>7</v>
      </c>
      <c r="B1897" s="161">
        <v>41</v>
      </c>
      <c r="C1897" s="161">
        <v>40</v>
      </c>
      <c r="D1897" s="161" t="s">
        <v>10293</v>
      </c>
      <c r="E1897" s="161" t="s">
        <v>13680</v>
      </c>
      <c r="F1897" s="161" t="s">
        <v>3992</v>
      </c>
      <c r="G1897" s="161" t="s">
        <v>1521</v>
      </c>
      <c r="H1897" s="161" t="s">
        <v>10297</v>
      </c>
      <c r="I1897" s="161" t="s">
        <v>1630</v>
      </c>
      <c r="K1897" s="161">
        <v>1</v>
      </c>
      <c r="L1897" s="161" t="s">
        <v>13681</v>
      </c>
    </row>
    <row r="1898" spans="1:18">
      <c r="A1898" s="161">
        <v>7</v>
      </c>
      <c r="B1898" s="161">
        <v>41</v>
      </c>
      <c r="C1898" s="161">
        <v>41</v>
      </c>
      <c r="D1898" s="161" t="s">
        <v>3696</v>
      </c>
      <c r="E1898" s="161" t="s">
        <v>8414</v>
      </c>
      <c r="F1898" s="161" t="s">
        <v>3992</v>
      </c>
      <c r="G1898" s="161" t="s">
        <v>1521</v>
      </c>
      <c r="H1898" s="161" t="s">
        <v>319</v>
      </c>
      <c r="K1898" s="161">
        <v>1</v>
      </c>
      <c r="L1898" s="161" t="s">
        <v>4279</v>
      </c>
    </row>
    <row r="1899" spans="1:18">
      <c r="A1899" s="161">
        <v>7</v>
      </c>
      <c r="B1899" s="161">
        <v>41</v>
      </c>
      <c r="C1899" s="161">
        <v>42</v>
      </c>
      <c r="D1899" s="161" t="s">
        <v>10293</v>
      </c>
      <c r="E1899" s="161" t="s">
        <v>13678</v>
      </c>
      <c r="F1899" s="161" t="s">
        <v>3992</v>
      </c>
      <c r="G1899" s="161" t="s">
        <v>1521</v>
      </c>
      <c r="H1899" s="161" t="s">
        <v>10167</v>
      </c>
      <c r="K1899" s="161">
        <v>1</v>
      </c>
      <c r="L1899" s="161" t="s">
        <v>13679</v>
      </c>
    </row>
    <row r="1900" spans="1:18">
      <c r="A1900" s="161">
        <v>7</v>
      </c>
      <c r="B1900" s="161">
        <v>42</v>
      </c>
      <c r="C1900" s="161">
        <v>1</v>
      </c>
      <c r="D1900" s="161" t="s">
        <v>3696</v>
      </c>
      <c r="E1900" s="161" t="s">
        <v>8415</v>
      </c>
      <c r="F1900" s="161" t="s">
        <v>3992</v>
      </c>
      <c r="G1900" s="161" t="s">
        <v>1521</v>
      </c>
      <c r="H1900" s="161" t="s">
        <v>1523</v>
      </c>
      <c r="I1900" s="161" t="s">
        <v>1631</v>
      </c>
      <c r="K1900" s="161">
        <v>1</v>
      </c>
      <c r="L1900" s="164" t="s">
        <v>8416</v>
      </c>
    </row>
    <row r="1901" spans="1:18">
      <c r="A1901" s="161">
        <v>7</v>
      </c>
      <c r="B1901" s="161">
        <v>42</v>
      </c>
      <c r="C1901" s="161">
        <v>2</v>
      </c>
      <c r="D1901" s="161" t="s">
        <v>10293</v>
      </c>
      <c r="E1901" s="161" t="s">
        <v>13676</v>
      </c>
      <c r="F1901" s="161" t="s">
        <v>3992</v>
      </c>
      <c r="G1901" s="161" t="s">
        <v>1521</v>
      </c>
      <c r="H1901" s="161" t="s">
        <v>10370</v>
      </c>
      <c r="I1901" s="161" t="s">
        <v>1630</v>
      </c>
      <c r="K1901" s="161">
        <v>1</v>
      </c>
      <c r="L1901" s="164" t="s">
        <v>13677</v>
      </c>
    </row>
    <row r="1902" spans="1:18">
      <c r="A1902" s="161">
        <v>7</v>
      </c>
      <c r="B1902" s="161">
        <v>42</v>
      </c>
      <c r="C1902" s="161">
        <v>3</v>
      </c>
      <c r="D1902" s="161" t="s">
        <v>3696</v>
      </c>
      <c r="E1902" s="161" t="s">
        <v>8417</v>
      </c>
      <c r="F1902" s="161" t="s">
        <v>3992</v>
      </c>
      <c r="G1902" s="161" t="s">
        <v>1521</v>
      </c>
      <c r="H1902" s="162" t="s">
        <v>322</v>
      </c>
      <c r="I1902" s="161" t="s">
        <v>1631</v>
      </c>
      <c r="K1902" s="161">
        <v>1</v>
      </c>
      <c r="L1902" s="161" t="s">
        <v>4708</v>
      </c>
    </row>
    <row r="1903" spans="1:18">
      <c r="A1903" s="161">
        <v>7</v>
      </c>
      <c r="B1903" s="161">
        <v>42</v>
      </c>
      <c r="C1903" s="161">
        <v>4</v>
      </c>
      <c r="D1903" s="161" t="s">
        <v>10293</v>
      </c>
      <c r="E1903" s="161" t="s">
        <v>13674</v>
      </c>
      <c r="F1903" s="161" t="s">
        <v>3992</v>
      </c>
      <c r="G1903" s="161" t="s">
        <v>1521</v>
      </c>
      <c r="H1903" s="162" t="s">
        <v>10367</v>
      </c>
      <c r="I1903" s="161" t="s">
        <v>1630</v>
      </c>
      <c r="K1903" s="161">
        <v>1</v>
      </c>
      <c r="L1903" s="161" t="s">
        <v>13675</v>
      </c>
    </row>
    <row r="1904" spans="1:18">
      <c r="A1904" s="161">
        <v>7</v>
      </c>
      <c r="B1904" s="161">
        <v>42</v>
      </c>
      <c r="C1904" s="161">
        <v>5</v>
      </c>
      <c r="D1904" s="161" t="s">
        <v>3696</v>
      </c>
      <c r="E1904" s="161" t="s">
        <v>8418</v>
      </c>
      <c r="F1904" s="161" t="s">
        <v>3992</v>
      </c>
      <c r="G1904" s="161" t="s">
        <v>1521</v>
      </c>
      <c r="H1904" s="161" t="s">
        <v>1526</v>
      </c>
      <c r="I1904" s="161" t="s">
        <v>1629</v>
      </c>
      <c r="K1904" s="161">
        <v>1</v>
      </c>
      <c r="L1904" s="161" t="s">
        <v>4709</v>
      </c>
      <c r="M1904" s="161" t="s">
        <v>4710</v>
      </c>
      <c r="N1904" s="161" t="s">
        <v>12</v>
      </c>
      <c r="O1904" s="161" t="s">
        <v>4711</v>
      </c>
      <c r="P1904" s="161" t="s">
        <v>11</v>
      </c>
      <c r="Q1904" s="161" t="s">
        <v>4712</v>
      </c>
      <c r="R1904" s="161" t="s">
        <v>364</v>
      </c>
    </row>
    <row r="1905" spans="1:18">
      <c r="A1905" s="161">
        <v>7</v>
      </c>
      <c r="B1905" s="161">
        <v>42</v>
      </c>
      <c r="C1905" s="161">
        <v>6</v>
      </c>
      <c r="D1905" s="161" t="s">
        <v>10293</v>
      </c>
      <c r="E1905" s="161" t="s">
        <v>13669</v>
      </c>
      <c r="F1905" s="161" t="s">
        <v>3992</v>
      </c>
      <c r="G1905" s="161" t="s">
        <v>1521</v>
      </c>
      <c r="H1905" s="161" t="s">
        <v>10361</v>
      </c>
      <c r="I1905" s="161" t="s">
        <v>1629</v>
      </c>
      <c r="K1905" s="161">
        <v>1</v>
      </c>
      <c r="L1905" s="161" t="s">
        <v>13670</v>
      </c>
      <c r="M1905" s="161" t="s">
        <v>13671</v>
      </c>
      <c r="N1905" s="161" t="s">
        <v>16015</v>
      </c>
      <c r="O1905" s="161" t="s">
        <v>13672</v>
      </c>
      <c r="P1905" s="161" t="s">
        <v>16017</v>
      </c>
      <c r="Q1905" s="161" t="s">
        <v>13673</v>
      </c>
      <c r="R1905" s="161" t="s">
        <v>16018</v>
      </c>
    </row>
    <row r="1906" spans="1:18">
      <c r="A1906" s="161">
        <v>7</v>
      </c>
      <c r="B1906" s="161">
        <v>42</v>
      </c>
      <c r="C1906" s="161">
        <v>7</v>
      </c>
      <c r="D1906" s="161" t="s">
        <v>3696</v>
      </c>
      <c r="E1906" s="161" t="s">
        <v>8419</v>
      </c>
      <c r="F1906" s="161" t="s">
        <v>3992</v>
      </c>
      <c r="G1906" s="161" t="s">
        <v>1521</v>
      </c>
      <c r="H1906" s="161" t="s">
        <v>66</v>
      </c>
      <c r="I1906" s="161" t="s">
        <v>1629</v>
      </c>
      <c r="K1906" s="161">
        <v>1</v>
      </c>
      <c r="L1906" s="161" t="s">
        <v>4713</v>
      </c>
      <c r="M1906" s="161" t="s">
        <v>4714</v>
      </c>
      <c r="N1906" s="161" t="s">
        <v>12</v>
      </c>
      <c r="O1906" s="161" t="s">
        <v>4715</v>
      </c>
      <c r="P1906" s="161" t="s">
        <v>11</v>
      </c>
      <c r="Q1906" s="161" t="s">
        <v>4716</v>
      </c>
      <c r="R1906" s="161" t="s">
        <v>364</v>
      </c>
    </row>
    <row r="1907" spans="1:18">
      <c r="A1907" s="161">
        <v>7</v>
      </c>
      <c r="B1907" s="161">
        <v>42</v>
      </c>
      <c r="C1907" s="161">
        <v>8</v>
      </c>
      <c r="D1907" s="161" t="s">
        <v>10293</v>
      </c>
      <c r="E1907" s="161" t="s">
        <v>13664</v>
      </c>
      <c r="F1907" s="161" t="s">
        <v>3992</v>
      </c>
      <c r="G1907" s="161" t="s">
        <v>1521</v>
      </c>
      <c r="H1907" s="161" t="s">
        <v>10355</v>
      </c>
      <c r="I1907" s="161" t="s">
        <v>1629</v>
      </c>
      <c r="K1907" s="161">
        <v>1</v>
      </c>
      <c r="L1907" s="161" t="s">
        <v>13665</v>
      </c>
      <c r="M1907" s="161" t="s">
        <v>13666</v>
      </c>
      <c r="N1907" s="161" t="s">
        <v>16015</v>
      </c>
      <c r="O1907" s="161" t="s">
        <v>13667</v>
      </c>
      <c r="P1907" s="161" t="s">
        <v>16017</v>
      </c>
      <c r="Q1907" s="161" t="s">
        <v>13668</v>
      </c>
      <c r="R1907" s="161" t="s">
        <v>16018</v>
      </c>
    </row>
    <row r="1908" spans="1:18">
      <c r="A1908" s="161">
        <v>7</v>
      </c>
      <c r="B1908" s="161">
        <v>42</v>
      </c>
      <c r="C1908" s="161">
        <v>9</v>
      </c>
      <c r="D1908" s="161" t="s">
        <v>3696</v>
      </c>
      <c r="E1908" s="161" t="s">
        <v>8420</v>
      </c>
      <c r="F1908" s="161" t="s">
        <v>3992</v>
      </c>
      <c r="G1908" s="161" t="s">
        <v>1521</v>
      </c>
      <c r="H1908" s="161" t="s">
        <v>336</v>
      </c>
      <c r="K1908" s="161">
        <v>1</v>
      </c>
      <c r="L1908" s="161" t="s">
        <v>4717</v>
      </c>
    </row>
    <row r="1909" spans="1:18">
      <c r="A1909" s="161">
        <v>7</v>
      </c>
      <c r="B1909" s="161">
        <v>42</v>
      </c>
      <c r="C1909" s="161">
        <v>10</v>
      </c>
      <c r="D1909" s="161" t="s">
        <v>10293</v>
      </c>
      <c r="E1909" s="161" t="s">
        <v>13662</v>
      </c>
      <c r="F1909" s="161" t="s">
        <v>3992</v>
      </c>
      <c r="G1909" s="161" t="s">
        <v>1521</v>
      </c>
      <c r="H1909" s="161" t="s">
        <v>10191</v>
      </c>
      <c r="K1909" s="161">
        <v>1</v>
      </c>
      <c r="L1909" s="161" t="s">
        <v>13663</v>
      </c>
    </row>
    <row r="1910" spans="1:18">
      <c r="A1910" s="161">
        <v>7</v>
      </c>
      <c r="B1910" s="161">
        <v>42</v>
      </c>
      <c r="C1910" s="161">
        <v>11</v>
      </c>
      <c r="D1910" s="161" t="s">
        <v>3696</v>
      </c>
      <c r="E1910" s="161" t="s">
        <v>8421</v>
      </c>
      <c r="F1910" s="161" t="s">
        <v>3992</v>
      </c>
      <c r="G1910" s="161" t="s">
        <v>1521</v>
      </c>
      <c r="H1910" s="161" t="s">
        <v>337</v>
      </c>
      <c r="I1910" s="161" t="s">
        <v>1628</v>
      </c>
      <c r="K1910" s="161">
        <v>1</v>
      </c>
      <c r="L1910" s="161" t="s">
        <v>4718</v>
      </c>
    </row>
    <row r="1911" spans="1:18">
      <c r="A1911" s="161">
        <v>7</v>
      </c>
      <c r="B1911" s="161">
        <v>42</v>
      </c>
      <c r="C1911" s="161">
        <v>12</v>
      </c>
      <c r="D1911" s="161" t="s">
        <v>10293</v>
      </c>
      <c r="E1911" s="161" t="s">
        <v>13660</v>
      </c>
      <c r="F1911" s="161" t="s">
        <v>3992</v>
      </c>
      <c r="G1911" s="161" t="s">
        <v>1521</v>
      </c>
      <c r="H1911" s="161" t="s">
        <v>10350</v>
      </c>
      <c r="I1911" s="161" t="s">
        <v>10137</v>
      </c>
      <c r="K1911" s="161">
        <v>1</v>
      </c>
      <c r="L1911" s="161" t="s">
        <v>13661</v>
      </c>
    </row>
    <row r="1912" spans="1:18">
      <c r="A1912" s="161">
        <v>7</v>
      </c>
      <c r="B1912" s="161">
        <v>42</v>
      </c>
      <c r="C1912" s="161">
        <v>13</v>
      </c>
      <c r="D1912" s="161" t="s">
        <v>3696</v>
      </c>
      <c r="E1912" s="161" t="s">
        <v>8422</v>
      </c>
      <c r="F1912" s="161" t="s">
        <v>3992</v>
      </c>
      <c r="G1912" s="161" t="s">
        <v>1521</v>
      </c>
      <c r="H1912" s="161" t="s">
        <v>1535</v>
      </c>
      <c r="I1912" s="161" t="s">
        <v>61</v>
      </c>
      <c r="K1912" s="161">
        <v>1</v>
      </c>
      <c r="L1912" s="161" t="s">
        <v>4719</v>
      </c>
    </row>
    <row r="1913" spans="1:18">
      <c r="A1913" s="161">
        <v>7</v>
      </c>
      <c r="B1913" s="161">
        <v>42</v>
      </c>
      <c r="C1913" s="161">
        <v>14</v>
      </c>
      <c r="D1913" s="161" t="s">
        <v>10293</v>
      </c>
      <c r="E1913" s="161" t="s">
        <v>13658</v>
      </c>
      <c r="F1913" s="161" t="s">
        <v>3992</v>
      </c>
      <c r="G1913" s="161" t="s">
        <v>1521</v>
      </c>
      <c r="H1913" s="161" t="s">
        <v>10347</v>
      </c>
      <c r="I1913" s="161" t="s">
        <v>10345</v>
      </c>
      <c r="K1913" s="161">
        <v>1</v>
      </c>
      <c r="L1913" s="161" t="s">
        <v>13659</v>
      </c>
    </row>
    <row r="1914" spans="1:18">
      <c r="A1914" s="161">
        <v>7</v>
      </c>
      <c r="B1914" s="161">
        <v>42</v>
      </c>
      <c r="C1914" s="161">
        <v>15</v>
      </c>
      <c r="D1914" s="161" t="s">
        <v>3696</v>
      </c>
      <c r="E1914" s="161" t="s">
        <v>8423</v>
      </c>
      <c r="F1914" s="161" t="s">
        <v>3992</v>
      </c>
      <c r="G1914" s="161" t="s">
        <v>1521</v>
      </c>
      <c r="H1914" s="161" t="s">
        <v>1529</v>
      </c>
      <c r="I1914" s="161" t="s">
        <v>15</v>
      </c>
      <c r="K1914" s="161">
        <v>1</v>
      </c>
      <c r="L1914" s="164" t="s">
        <v>8424</v>
      </c>
      <c r="M1914" s="164" t="s">
        <v>8425</v>
      </c>
    </row>
    <row r="1915" spans="1:18">
      <c r="A1915" s="161">
        <v>7</v>
      </c>
      <c r="B1915" s="161">
        <v>42</v>
      </c>
      <c r="C1915" s="161">
        <v>16</v>
      </c>
      <c r="D1915" s="161" t="s">
        <v>10293</v>
      </c>
      <c r="E1915" s="161" t="s">
        <v>13655</v>
      </c>
      <c r="F1915" s="161" t="s">
        <v>3992</v>
      </c>
      <c r="G1915" s="161" t="s">
        <v>1521</v>
      </c>
      <c r="H1915" s="161" t="s">
        <v>10342</v>
      </c>
      <c r="I1915" s="161" t="s">
        <v>15</v>
      </c>
      <c r="K1915" s="161">
        <v>1</v>
      </c>
      <c r="L1915" s="164" t="s">
        <v>13656</v>
      </c>
      <c r="M1915" s="164" t="s">
        <v>13657</v>
      </c>
    </row>
    <row r="1916" spans="1:18">
      <c r="A1916" s="161">
        <v>7</v>
      </c>
      <c r="B1916" s="161">
        <v>42</v>
      </c>
      <c r="C1916" s="161">
        <v>17</v>
      </c>
      <c r="D1916" s="161" t="s">
        <v>3696</v>
      </c>
      <c r="E1916" s="161" t="s">
        <v>8426</v>
      </c>
      <c r="F1916" s="161" t="s">
        <v>3992</v>
      </c>
      <c r="G1916" s="161" t="s">
        <v>1521</v>
      </c>
      <c r="H1916" s="161" t="s">
        <v>1530</v>
      </c>
      <c r="K1916" s="161">
        <v>1</v>
      </c>
      <c r="L1916" s="164" t="s">
        <v>8427</v>
      </c>
    </row>
    <row r="1917" spans="1:18">
      <c r="A1917" s="161">
        <v>7</v>
      </c>
      <c r="B1917" s="161">
        <v>42</v>
      </c>
      <c r="C1917" s="161">
        <v>18</v>
      </c>
      <c r="D1917" s="161" t="s">
        <v>10293</v>
      </c>
      <c r="E1917" s="161" t="s">
        <v>13653</v>
      </c>
      <c r="F1917" s="161" t="s">
        <v>3992</v>
      </c>
      <c r="G1917" s="161" t="s">
        <v>1521</v>
      </c>
      <c r="H1917" s="161" t="s">
        <v>10339</v>
      </c>
      <c r="K1917" s="161">
        <v>1</v>
      </c>
      <c r="L1917" s="164" t="s">
        <v>13654</v>
      </c>
    </row>
    <row r="1918" spans="1:18">
      <c r="A1918" s="161">
        <v>7</v>
      </c>
      <c r="B1918" s="161">
        <v>42</v>
      </c>
      <c r="C1918" s="161">
        <v>19</v>
      </c>
      <c r="D1918" s="161" t="s">
        <v>3696</v>
      </c>
      <c r="E1918" s="161" t="s">
        <v>8428</v>
      </c>
      <c r="F1918" s="161" t="s">
        <v>3992</v>
      </c>
      <c r="G1918" s="161" t="s">
        <v>1521</v>
      </c>
      <c r="H1918" s="161" t="s">
        <v>1531</v>
      </c>
      <c r="K1918" s="161">
        <v>1</v>
      </c>
      <c r="L1918" s="164" t="s">
        <v>8429</v>
      </c>
    </row>
    <row r="1919" spans="1:18">
      <c r="A1919" s="161">
        <v>7</v>
      </c>
      <c r="B1919" s="161">
        <v>42</v>
      </c>
      <c r="C1919" s="161">
        <v>20</v>
      </c>
      <c r="D1919" s="161" t="s">
        <v>10293</v>
      </c>
      <c r="E1919" s="161" t="s">
        <v>13651</v>
      </c>
      <c r="F1919" s="161" t="s">
        <v>3992</v>
      </c>
      <c r="G1919" s="161" t="s">
        <v>1521</v>
      </c>
      <c r="H1919" s="161" t="s">
        <v>10336</v>
      </c>
      <c r="K1919" s="161">
        <v>1</v>
      </c>
      <c r="L1919" s="164" t="s">
        <v>13652</v>
      </c>
    </row>
    <row r="1920" spans="1:18">
      <c r="A1920" s="161">
        <v>7</v>
      </c>
      <c r="B1920" s="161">
        <v>42</v>
      </c>
      <c r="C1920" s="161">
        <v>21</v>
      </c>
      <c r="D1920" s="161" t="s">
        <v>3696</v>
      </c>
      <c r="E1920" s="161" t="s">
        <v>8430</v>
      </c>
      <c r="F1920" s="161" t="s">
        <v>3992</v>
      </c>
      <c r="G1920" s="161" t="s">
        <v>1521</v>
      </c>
      <c r="H1920" s="161" t="s">
        <v>1532</v>
      </c>
      <c r="K1920" s="161">
        <v>1</v>
      </c>
      <c r="L1920" s="164" t="s">
        <v>8431</v>
      </c>
    </row>
    <row r="1921" spans="1:18">
      <c r="A1921" s="161">
        <v>7</v>
      </c>
      <c r="B1921" s="161">
        <v>42</v>
      </c>
      <c r="C1921" s="161">
        <v>22</v>
      </c>
      <c r="D1921" s="161" t="s">
        <v>10293</v>
      </c>
      <c r="E1921" s="161" t="s">
        <v>13649</v>
      </c>
      <c r="F1921" s="161" t="s">
        <v>3992</v>
      </c>
      <c r="G1921" s="161" t="s">
        <v>1521</v>
      </c>
      <c r="H1921" s="161" t="s">
        <v>10333</v>
      </c>
      <c r="K1921" s="161">
        <v>1</v>
      </c>
      <c r="L1921" s="164" t="s">
        <v>13650</v>
      </c>
    </row>
    <row r="1922" spans="1:18">
      <c r="A1922" s="161">
        <v>7</v>
      </c>
      <c r="B1922" s="161">
        <v>42</v>
      </c>
      <c r="C1922" s="161">
        <v>23</v>
      </c>
      <c r="D1922" s="161" t="s">
        <v>3696</v>
      </c>
      <c r="E1922" s="161" t="s">
        <v>8432</v>
      </c>
      <c r="F1922" s="161" t="s">
        <v>3992</v>
      </c>
      <c r="G1922" s="161" t="s">
        <v>1521</v>
      </c>
      <c r="H1922" s="161" t="s">
        <v>1533</v>
      </c>
      <c r="K1922" s="161">
        <v>1</v>
      </c>
      <c r="L1922" s="164" t="s">
        <v>8433</v>
      </c>
    </row>
    <row r="1923" spans="1:18">
      <c r="A1923" s="161">
        <v>7</v>
      </c>
      <c r="B1923" s="161">
        <v>42</v>
      </c>
      <c r="C1923" s="161">
        <v>24</v>
      </c>
      <c r="D1923" s="161" t="s">
        <v>10293</v>
      </c>
      <c r="E1923" s="161" t="s">
        <v>13647</v>
      </c>
      <c r="F1923" s="161" t="s">
        <v>3992</v>
      </c>
      <c r="G1923" s="161" t="s">
        <v>1521</v>
      </c>
      <c r="H1923" s="161" t="s">
        <v>10330</v>
      </c>
      <c r="K1923" s="161">
        <v>1</v>
      </c>
      <c r="L1923" s="164" t="s">
        <v>13648</v>
      </c>
    </row>
    <row r="1924" spans="1:18">
      <c r="A1924" s="161">
        <v>7</v>
      </c>
      <c r="B1924" s="161">
        <v>42</v>
      </c>
      <c r="C1924" s="161">
        <v>25</v>
      </c>
      <c r="D1924" s="161" t="s">
        <v>3696</v>
      </c>
      <c r="E1924" s="161" t="s">
        <v>8434</v>
      </c>
      <c r="F1924" s="161" t="s">
        <v>3992</v>
      </c>
      <c r="G1924" s="161" t="s">
        <v>1521</v>
      </c>
      <c r="H1924" s="161" t="s">
        <v>1534</v>
      </c>
      <c r="K1924" s="161">
        <v>1</v>
      </c>
      <c r="L1924" s="164" t="s">
        <v>8435</v>
      </c>
    </row>
    <row r="1925" spans="1:18">
      <c r="A1925" s="161">
        <v>7</v>
      </c>
      <c r="B1925" s="161">
        <v>42</v>
      </c>
      <c r="C1925" s="161">
        <v>26</v>
      </c>
      <c r="D1925" s="161" t="s">
        <v>10293</v>
      </c>
      <c r="E1925" s="161" t="s">
        <v>13645</v>
      </c>
      <c r="F1925" s="161" t="s">
        <v>3992</v>
      </c>
      <c r="G1925" s="161" t="s">
        <v>1521</v>
      </c>
      <c r="H1925" s="161" t="s">
        <v>10327</v>
      </c>
      <c r="K1925" s="161">
        <v>1</v>
      </c>
      <c r="L1925" s="164" t="s">
        <v>13646</v>
      </c>
    </row>
    <row r="1926" spans="1:18">
      <c r="A1926" s="161">
        <v>7</v>
      </c>
      <c r="B1926" s="161">
        <v>42</v>
      </c>
      <c r="C1926" s="161">
        <v>27</v>
      </c>
      <c r="D1926" s="161" t="s">
        <v>3696</v>
      </c>
      <c r="E1926" s="161" t="s">
        <v>8436</v>
      </c>
      <c r="F1926" s="161" t="s">
        <v>3992</v>
      </c>
      <c r="G1926" s="161" t="s">
        <v>1521</v>
      </c>
      <c r="H1926" s="162" t="s">
        <v>326</v>
      </c>
      <c r="I1926" s="161" t="s">
        <v>1629</v>
      </c>
      <c r="K1926" s="161">
        <v>1</v>
      </c>
      <c r="L1926" s="161" t="s">
        <v>4720</v>
      </c>
      <c r="M1926" s="161" t="s">
        <v>4721</v>
      </c>
      <c r="N1926" s="161" t="s">
        <v>12</v>
      </c>
      <c r="O1926" s="161" t="s">
        <v>4722</v>
      </c>
      <c r="P1926" s="161" t="s">
        <v>11</v>
      </c>
      <c r="Q1926" s="161" t="s">
        <v>4723</v>
      </c>
      <c r="R1926" s="161" t="s">
        <v>364</v>
      </c>
    </row>
    <row r="1927" spans="1:18">
      <c r="A1927" s="161">
        <v>7</v>
      </c>
      <c r="B1927" s="161">
        <v>42</v>
      </c>
      <c r="C1927" s="161">
        <v>28</v>
      </c>
      <c r="D1927" s="161" t="s">
        <v>10293</v>
      </c>
      <c r="E1927" s="161" t="s">
        <v>13640</v>
      </c>
      <c r="F1927" s="161" t="s">
        <v>3992</v>
      </c>
      <c r="G1927" s="161" t="s">
        <v>1521</v>
      </c>
      <c r="H1927" s="162" t="s">
        <v>10321</v>
      </c>
      <c r="I1927" s="161" t="s">
        <v>1629</v>
      </c>
      <c r="K1927" s="161">
        <v>1</v>
      </c>
      <c r="L1927" s="161" t="s">
        <v>13641</v>
      </c>
      <c r="M1927" s="161" t="s">
        <v>13642</v>
      </c>
      <c r="N1927" s="161" t="s">
        <v>16015</v>
      </c>
      <c r="O1927" s="161" t="s">
        <v>13643</v>
      </c>
      <c r="P1927" s="161" t="s">
        <v>16017</v>
      </c>
      <c r="Q1927" s="161" t="s">
        <v>13644</v>
      </c>
      <c r="R1927" s="161" t="s">
        <v>16018</v>
      </c>
    </row>
    <row r="1928" spans="1:18">
      <c r="A1928" s="161">
        <v>7</v>
      </c>
      <c r="B1928" s="161">
        <v>42</v>
      </c>
      <c r="C1928" s="161">
        <v>29</v>
      </c>
      <c r="D1928" s="161" t="s">
        <v>3696</v>
      </c>
      <c r="E1928" s="161" t="s">
        <v>8437</v>
      </c>
      <c r="F1928" s="161" t="s">
        <v>3992</v>
      </c>
      <c r="G1928" s="161" t="s">
        <v>1521</v>
      </c>
      <c r="H1928" s="161" t="s">
        <v>1524</v>
      </c>
      <c r="I1928" s="161" t="s">
        <v>3991</v>
      </c>
      <c r="K1928" s="161">
        <v>1</v>
      </c>
      <c r="L1928" s="161" t="s">
        <v>4724</v>
      </c>
      <c r="M1928" s="161" t="s">
        <v>4725</v>
      </c>
      <c r="N1928" s="161" t="s">
        <v>388</v>
      </c>
      <c r="O1928" s="161" t="s">
        <v>4726</v>
      </c>
    </row>
    <row r="1929" spans="1:18">
      <c r="A1929" s="161">
        <v>7</v>
      </c>
      <c r="B1929" s="161">
        <v>42</v>
      </c>
      <c r="C1929" s="161">
        <v>30</v>
      </c>
      <c r="D1929" s="161" t="s">
        <v>10293</v>
      </c>
      <c r="E1929" s="161" t="s">
        <v>13636</v>
      </c>
      <c r="F1929" s="161" t="s">
        <v>3992</v>
      </c>
      <c r="G1929" s="161" t="s">
        <v>1521</v>
      </c>
      <c r="H1929" s="161" t="s">
        <v>10316</v>
      </c>
      <c r="I1929" s="161" t="s">
        <v>10314</v>
      </c>
      <c r="K1929" s="161">
        <v>1</v>
      </c>
      <c r="L1929" s="161" t="s">
        <v>13637</v>
      </c>
      <c r="M1929" s="161" t="s">
        <v>13638</v>
      </c>
      <c r="N1929" s="161" t="s">
        <v>16016</v>
      </c>
      <c r="O1929" s="161" t="s">
        <v>13639</v>
      </c>
    </row>
    <row r="1930" spans="1:18">
      <c r="A1930" s="161">
        <v>7</v>
      </c>
      <c r="B1930" s="161">
        <v>42</v>
      </c>
      <c r="C1930" s="161">
        <v>31</v>
      </c>
      <c r="D1930" s="161" t="s">
        <v>3696</v>
      </c>
      <c r="E1930" s="161" t="s">
        <v>8438</v>
      </c>
      <c r="F1930" s="161" t="s">
        <v>3992</v>
      </c>
      <c r="G1930" s="161" t="s">
        <v>1521</v>
      </c>
      <c r="H1930" s="161" t="s">
        <v>323</v>
      </c>
      <c r="K1930" s="161">
        <v>1</v>
      </c>
      <c r="L1930" s="161" t="s">
        <v>6830</v>
      </c>
    </row>
    <row r="1931" spans="1:18">
      <c r="A1931" s="161">
        <v>7</v>
      </c>
      <c r="B1931" s="161">
        <v>42</v>
      </c>
      <c r="C1931" s="161">
        <v>32</v>
      </c>
      <c r="D1931" s="161" t="s">
        <v>10293</v>
      </c>
      <c r="E1931" s="161" t="s">
        <v>13634</v>
      </c>
      <c r="F1931" s="161" t="s">
        <v>3992</v>
      </c>
      <c r="G1931" s="161" t="s">
        <v>1521</v>
      </c>
      <c r="H1931" s="161" t="s">
        <v>10312</v>
      </c>
      <c r="K1931" s="161">
        <v>1</v>
      </c>
      <c r="L1931" s="161" t="s">
        <v>13635</v>
      </c>
    </row>
    <row r="1932" spans="1:18">
      <c r="A1932" s="161">
        <v>7</v>
      </c>
      <c r="B1932" s="161">
        <v>42</v>
      </c>
      <c r="C1932" s="161">
        <v>33</v>
      </c>
      <c r="D1932" s="161" t="s">
        <v>3696</v>
      </c>
      <c r="E1932" s="161" t="s">
        <v>8439</v>
      </c>
      <c r="F1932" s="161" t="s">
        <v>3992</v>
      </c>
      <c r="G1932" s="161" t="s">
        <v>1521</v>
      </c>
      <c r="H1932" s="161" t="s">
        <v>324</v>
      </c>
      <c r="K1932" s="161">
        <v>1</v>
      </c>
      <c r="L1932" s="161" t="s">
        <v>6831</v>
      </c>
    </row>
    <row r="1933" spans="1:18">
      <c r="A1933" s="161">
        <v>7</v>
      </c>
      <c r="B1933" s="161">
        <v>42</v>
      </c>
      <c r="C1933" s="161">
        <v>34</v>
      </c>
      <c r="D1933" s="161" t="s">
        <v>10293</v>
      </c>
      <c r="E1933" s="161" t="s">
        <v>13632</v>
      </c>
      <c r="F1933" s="161" t="s">
        <v>3992</v>
      </c>
      <c r="G1933" s="161" t="s">
        <v>1521</v>
      </c>
      <c r="H1933" s="161" t="s">
        <v>10309</v>
      </c>
      <c r="K1933" s="161">
        <v>1</v>
      </c>
      <c r="L1933" s="161" t="s">
        <v>13633</v>
      </c>
    </row>
    <row r="1934" spans="1:18">
      <c r="A1934" s="161">
        <v>7</v>
      </c>
      <c r="B1934" s="161">
        <v>42</v>
      </c>
      <c r="C1934" s="161">
        <v>35</v>
      </c>
      <c r="D1934" s="161" t="s">
        <v>3696</v>
      </c>
      <c r="E1934" s="161" t="s">
        <v>8440</v>
      </c>
      <c r="F1934" s="161" t="s">
        <v>3992</v>
      </c>
      <c r="G1934" s="161" t="s">
        <v>1521</v>
      </c>
      <c r="H1934" s="161" t="s">
        <v>325</v>
      </c>
      <c r="K1934" s="161">
        <v>1</v>
      </c>
      <c r="L1934" s="161" t="s">
        <v>6832</v>
      </c>
    </row>
    <row r="1935" spans="1:18">
      <c r="A1935" s="161">
        <v>7</v>
      </c>
      <c r="B1935" s="161">
        <v>42</v>
      </c>
      <c r="C1935" s="161">
        <v>36</v>
      </c>
      <c r="D1935" s="161" t="s">
        <v>10293</v>
      </c>
      <c r="E1935" s="161" t="s">
        <v>13630</v>
      </c>
      <c r="F1935" s="161" t="s">
        <v>3992</v>
      </c>
      <c r="G1935" s="161" t="s">
        <v>1521</v>
      </c>
      <c r="H1935" s="161" t="s">
        <v>10306</v>
      </c>
      <c r="K1935" s="161">
        <v>1</v>
      </c>
      <c r="L1935" s="161" t="s">
        <v>13631</v>
      </c>
    </row>
    <row r="1936" spans="1:18">
      <c r="A1936" s="161">
        <v>7</v>
      </c>
      <c r="B1936" s="161">
        <v>42</v>
      </c>
      <c r="C1936" s="161">
        <v>37</v>
      </c>
      <c r="D1936" s="161" t="s">
        <v>3696</v>
      </c>
      <c r="E1936" s="161" t="s">
        <v>8441</v>
      </c>
      <c r="F1936" s="161" t="s">
        <v>3992</v>
      </c>
      <c r="G1936" s="161" t="s">
        <v>1521</v>
      </c>
      <c r="H1936" s="161" t="s">
        <v>1536</v>
      </c>
      <c r="I1936" s="161" t="s">
        <v>1629</v>
      </c>
      <c r="K1936" s="161">
        <v>1</v>
      </c>
      <c r="L1936" s="161" t="s">
        <v>4727</v>
      </c>
      <c r="M1936" s="161" t="s">
        <v>4728</v>
      </c>
      <c r="N1936" s="161" t="s">
        <v>12</v>
      </c>
      <c r="O1936" s="161" t="s">
        <v>4729</v>
      </c>
      <c r="P1936" s="161" t="s">
        <v>11</v>
      </c>
      <c r="Q1936" s="161" t="s">
        <v>4730</v>
      </c>
      <c r="R1936" s="161" t="s">
        <v>364</v>
      </c>
    </row>
    <row r="1937" spans="1:18">
      <c r="A1937" s="161">
        <v>7</v>
      </c>
      <c r="B1937" s="161">
        <v>42</v>
      </c>
      <c r="C1937" s="161">
        <v>38</v>
      </c>
      <c r="D1937" s="161" t="s">
        <v>10293</v>
      </c>
      <c r="E1937" s="161" t="s">
        <v>13625</v>
      </c>
      <c r="F1937" s="161" t="s">
        <v>3992</v>
      </c>
      <c r="G1937" s="161" t="s">
        <v>1521</v>
      </c>
      <c r="H1937" s="161" t="s">
        <v>10300</v>
      </c>
      <c r="I1937" s="161" t="s">
        <v>1629</v>
      </c>
      <c r="K1937" s="161">
        <v>1</v>
      </c>
      <c r="L1937" s="161" t="s">
        <v>13626</v>
      </c>
      <c r="M1937" s="161" t="s">
        <v>13627</v>
      </c>
      <c r="N1937" s="161" t="s">
        <v>16015</v>
      </c>
      <c r="O1937" s="161" t="s">
        <v>13628</v>
      </c>
      <c r="P1937" s="161" t="s">
        <v>16017</v>
      </c>
      <c r="Q1937" s="161" t="s">
        <v>13629</v>
      </c>
      <c r="R1937" s="161" t="s">
        <v>16018</v>
      </c>
    </row>
    <row r="1938" spans="1:18">
      <c r="A1938" s="161">
        <v>7</v>
      </c>
      <c r="B1938" s="161">
        <v>42</v>
      </c>
      <c r="C1938" s="161">
        <v>39</v>
      </c>
      <c r="D1938" s="161" t="s">
        <v>3696</v>
      </c>
      <c r="E1938" s="161" t="s">
        <v>8442</v>
      </c>
      <c r="F1938" s="161" t="s">
        <v>3992</v>
      </c>
      <c r="G1938" s="161" t="s">
        <v>1521</v>
      </c>
      <c r="H1938" s="161" t="s">
        <v>116</v>
      </c>
      <c r="I1938" s="161" t="s">
        <v>1630</v>
      </c>
      <c r="K1938" s="161">
        <v>1</v>
      </c>
      <c r="L1938" s="161" t="s">
        <v>4731</v>
      </c>
    </row>
    <row r="1939" spans="1:18">
      <c r="A1939" s="161">
        <v>7</v>
      </c>
      <c r="B1939" s="161">
        <v>42</v>
      </c>
      <c r="C1939" s="161">
        <v>40</v>
      </c>
      <c r="D1939" s="161" t="s">
        <v>10293</v>
      </c>
      <c r="E1939" s="161" t="s">
        <v>13623</v>
      </c>
      <c r="F1939" s="161" t="s">
        <v>3992</v>
      </c>
      <c r="G1939" s="161" t="s">
        <v>1521</v>
      </c>
      <c r="H1939" s="161" t="s">
        <v>10297</v>
      </c>
      <c r="I1939" s="161" t="s">
        <v>1630</v>
      </c>
      <c r="K1939" s="161">
        <v>1</v>
      </c>
      <c r="L1939" s="161" t="s">
        <v>13624</v>
      </c>
    </row>
    <row r="1940" spans="1:18">
      <c r="A1940" s="161">
        <v>7</v>
      </c>
      <c r="B1940" s="161">
        <v>42</v>
      </c>
      <c r="C1940" s="161">
        <v>41</v>
      </c>
      <c r="D1940" s="161" t="s">
        <v>3696</v>
      </c>
      <c r="E1940" s="161" t="s">
        <v>8443</v>
      </c>
      <c r="F1940" s="161" t="s">
        <v>3992</v>
      </c>
      <c r="G1940" s="161" t="s">
        <v>1521</v>
      </c>
      <c r="H1940" s="161" t="s">
        <v>319</v>
      </c>
      <c r="K1940" s="161">
        <v>1</v>
      </c>
      <c r="L1940" s="161" t="s">
        <v>4732</v>
      </c>
    </row>
    <row r="1941" spans="1:18">
      <c r="A1941" s="161">
        <v>7</v>
      </c>
      <c r="B1941" s="161">
        <v>42</v>
      </c>
      <c r="C1941" s="161">
        <v>42</v>
      </c>
      <c r="D1941" s="161" t="s">
        <v>10293</v>
      </c>
      <c r="E1941" s="161" t="s">
        <v>13621</v>
      </c>
      <c r="F1941" s="161" t="s">
        <v>3992</v>
      </c>
      <c r="G1941" s="161" t="s">
        <v>1521</v>
      </c>
      <c r="H1941" s="161" t="s">
        <v>10167</v>
      </c>
      <c r="K1941" s="161">
        <v>1</v>
      </c>
      <c r="L1941" s="161" t="s">
        <v>13622</v>
      </c>
    </row>
    <row r="1942" spans="1:18">
      <c r="A1942" s="161">
        <v>7</v>
      </c>
      <c r="B1942" s="161">
        <v>43</v>
      </c>
      <c r="C1942" s="161">
        <v>1</v>
      </c>
      <c r="D1942" s="161" t="s">
        <v>3696</v>
      </c>
      <c r="E1942" s="161" t="s">
        <v>8444</v>
      </c>
      <c r="F1942" s="161" t="s">
        <v>3992</v>
      </c>
      <c r="G1942" s="161" t="s">
        <v>1521</v>
      </c>
      <c r="H1942" s="161" t="s">
        <v>1523</v>
      </c>
      <c r="I1942" s="161" t="s">
        <v>1631</v>
      </c>
      <c r="K1942" s="161">
        <v>1</v>
      </c>
      <c r="L1942" s="164" t="s">
        <v>8445</v>
      </c>
    </row>
    <row r="1943" spans="1:18">
      <c r="A1943" s="161">
        <v>7</v>
      </c>
      <c r="B1943" s="161">
        <v>43</v>
      </c>
      <c r="C1943" s="161">
        <v>2</v>
      </c>
      <c r="D1943" s="161" t="s">
        <v>10293</v>
      </c>
      <c r="E1943" s="161" t="s">
        <v>13619</v>
      </c>
      <c r="F1943" s="161" t="s">
        <v>3992</v>
      </c>
      <c r="G1943" s="161" t="s">
        <v>1521</v>
      </c>
      <c r="H1943" s="161" t="s">
        <v>10370</v>
      </c>
      <c r="I1943" s="161" t="s">
        <v>1630</v>
      </c>
      <c r="K1943" s="161">
        <v>1</v>
      </c>
      <c r="L1943" s="164" t="s">
        <v>13620</v>
      </c>
    </row>
    <row r="1944" spans="1:18">
      <c r="A1944" s="161">
        <v>7</v>
      </c>
      <c r="B1944" s="161">
        <v>43</v>
      </c>
      <c r="C1944" s="161">
        <v>3</v>
      </c>
      <c r="D1944" s="161" t="s">
        <v>3696</v>
      </c>
      <c r="E1944" s="161" t="s">
        <v>8446</v>
      </c>
      <c r="F1944" s="161" t="s">
        <v>3992</v>
      </c>
      <c r="G1944" s="161" t="s">
        <v>1521</v>
      </c>
      <c r="H1944" s="162" t="s">
        <v>322</v>
      </c>
      <c r="I1944" s="161" t="s">
        <v>1631</v>
      </c>
      <c r="K1944" s="161">
        <v>1</v>
      </c>
      <c r="L1944" s="161" t="s">
        <v>4933</v>
      </c>
    </row>
    <row r="1945" spans="1:18">
      <c r="A1945" s="161">
        <v>7</v>
      </c>
      <c r="B1945" s="161">
        <v>43</v>
      </c>
      <c r="C1945" s="161">
        <v>4</v>
      </c>
      <c r="D1945" s="161" t="s">
        <v>10293</v>
      </c>
      <c r="E1945" s="161" t="s">
        <v>13617</v>
      </c>
      <c r="F1945" s="161" t="s">
        <v>3992</v>
      </c>
      <c r="G1945" s="161" t="s">
        <v>1521</v>
      </c>
      <c r="H1945" s="162" t="s">
        <v>10367</v>
      </c>
      <c r="I1945" s="161" t="s">
        <v>1630</v>
      </c>
      <c r="K1945" s="161">
        <v>1</v>
      </c>
      <c r="L1945" s="161" t="s">
        <v>13618</v>
      </c>
    </row>
    <row r="1946" spans="1:18">
      <c r="A1946" s="161">
        <v>7</v>
      </c>
      <c r="B1946" s="161">
        <v>43</v>
      </c>
      <c r="C1946" s="161">
        <v>5</v>
      </c>
      <c r="D1946" s="161" t="s">
        <v>3696</v>
      </c>
      <c r="E1946" s="161" t="s">
        <v>8447</v>
      </c>
      <c r="F1946" s="161" t="s">
        <v>3992</v>
      </c>
      <c r="G1946" s="161" t="s">
        <v>1521</v>
      </c>
      <c r="H1946" s="161" t="s">
        <v>1526</v>
      </c>
      <c r="I1946" s="161" t="s">
        <v>1629</v>
      </c>
      <c r="K1946" s="161">
        <v>1</v>
      </c>
      <c r="L1946" s="161" t="s">
        <v>4934</v>
      </c>
      <c r="M1946" s="161" t="s">
        <v>4935</v>
      </c>
      <c r="N1946" s="161" t="s">
        <v>12</v>
      </c>
      <c r="O1946" s="161" t="s">
        <v>4936</v>
      </c>
      <c r="P1946" s="161" t="s">
        <v>11</v>
      </c>
      <c r="Q1946" s="161" t="s">
        <v>4937</v>
      </c>
      <c r="R1946" s="161" t="s">
        <v>364</v>
      </c>
    </row>
    <row r="1947" spans="1:18">
      <c r="A1947" s="161">
        <v>7</v>
      </c>
      <c r="B1947" s="161">
        <v>43</v>
      </c>
      <c r="C1947" s="161">
        <v>6</v>
      </c>
      <c r="D1947" s="161" t="s">
        <v>10293</v>
      </c>
      <c r="E1947" s="161" t="s">
        <v>13612</v>
      </c>
      <c r="F1947" s="161" t="s">
        <v>3992</v>
      </c>
      <c r="G1947" s="161" t="s">
        <v>1521</v>
      </c>
      <c r="H1947" s="161" t="s">
        <v>10361</v>
      </c>
      <c r="I1947" s="161" t="s">
        <v>1629</v>
      </c>
      <c r="K1947" s="161">
        <v>1</v>
      </c>
      <c r="L1947" s="161" t="s">
        <v>13613</v>
      </c>
      <c r="M1947" s="161" t="s">
        <v>13614</v>
      </c>
      <c r="N1947" s="161" t="s">
        <v>16015</v>
      </c>
      <c r="O1947" s="161" t="s">
        <v>13615</v>
      </c>
      <c r="P1947" s="161" t="s">
        <v>16017</v>
      </c>
      <c r="Q1947" s="161" t="s">
        <v>13616</v>
      </c>
      <c r="R1947" s="161" t="s">
        <v>16018</v>
      </c>
    </row>
    <row r="1948" spans="1:18">
      <c r="A1948" s="161">
        <v>7</v>
      </c>
      <c r="B1948" s="161">
        <v>43</v>
      </c>
      <c r="C1948" s="161">
        <v>7</v>
      </c>
      <c r="D1948" s="161" t="s">
        <v>3696</v>
      </c>
      <c r="E1948" s="161" t="s">
        <v>8448</v>
      </c>
      <c r="F1948" s="161" t="s">
        <v>3992</v>
      </c>
      <c r="G1948" s="161" t="s">
        <v>1521</v>
      </c>
      <c r="H1948" s="161" t="s">
        <v>66</v>
      </c>
      <c r="I1948" s="161" t="s">
        <v>1629</v>
      </c>
      <c r="K1948" s="161">
        <v>1</v>
      </c>
      <c r="L1948" s="161" t="s">
        <v>4938</v>
      </c>
      <c r="M1948" s="161" t="s">
        <v>4939</v>
      </c>
      <c r="N1948" s="161" t="s">
        <v>12</v>
      </c>
      <c r="O1948" s="161" t="s">
        <v>4940</v>
      </c>
      <c r="P1948" s="161" t="s">
        <v>11</v>
      </c>
      <c r="Q1948" s="161" t="s">
        <v>4941</v>
      </c>
      <c r="R1948" s="161" t="s">
        <v>364</v>
      </c>
    </row>
    <row r="1949" spans="1:18">
      <c r="A1949" s="161">
        <v>7</v>
      </c>
      <c r="B1949" s="161">
        <v>43</v>
      </c>
      <c r="C1949" s="161">
        <v>8</v>
      </c>
      <c r="D1949" s="161" t="s">
        <v>10293</v>
      </c>
      <c r="E1949" s="161" t="s">
        <v>13607</v>
      </c>
      <c r="F1949" s="161" t="s">
        <v>3992</v>
      </c>
      <c r="G1949" s="161" t="s">
        <v>1521</v>
      </c>
      <c r="H1949" s="161" t="s">
        <v>10355</v>
      </c>
      <c r="I1949" s="161" t="s">
        <v>1629</v>
      </c>
      <c r="K1949" s="161">
        <v>1</v>
      </c>
      <c r="L1949" s="161" t="s">
        <v>13608</v>
      </c>
      <c r="M1949" s="161" t="s">
        <v>13609</v>
      </c>
      <c r="N1949" s="161" t="s">
        <v>16015</v>
      </c>
      <c r="O1949" s="161" t="s">
        <v>13610</v>
      </c>
      <c r="P1949" s="161" t="s">
        <v>16017</v>
      </c>
      <c r="Q1949" s="161" t="s">
        <v>13611</v>
      </c>
      <c r="R1949" s="161" t="s">
        <v>16018</v>
      </c>
    </row>
    <row r="1950" spans="1:18">
      <c r="A1950" s="161">
        <v>7</v>
      </c>
      <c r="B1950" s="161">
        <v>43</v>
      </c>
      <c r="C1950" s="161">
        <v>9</v>
      </c>
      <c r="D1950" s="161" t="s">
        <v>3696</v>
      </c>
      <c r="E1950" s="161" t="s">
        <v>8449</v>
      </c>
      <c r="F1950" s="161" t="s">
        <v>3992</v>
      </c>
      <c r="G1950" s="161" t="s">
        <v>1521</v>
      </c>
      <c r="H1950" s="161" t="s">
        <v>336</v>
      </c>
      <c r="K1950" s="161">
        <v>1</v>
      </c>
      <c r="L1950" s="161" t="s">
        <v>4942</v>
      </c>
    </row>
    <row r="1951" spans="1:18">
      <c r="A1951" s="161">
        <v>7</v>
      </c>
      <c r="B1951" s="161">
        <v>43</v>
      </c>
      <c r="C1951" s="161">
        <v>10</v>
      </c>
      <c r="D1951" s="161" t="s">
        <v>10293</v>
      </c>
      <c r="E1951" s="161" t="s">
        <v>13605</v>
      </c>
      <c r="F1951" s="161" t="s">
        <v>3992</v>
      </c>
      <c r="G1951" s="161" t="s">
        <v>1521</v>
      </c>
      <c r="H1951" s="161" t="s">
        <v>10191</v>
      </c>
      <c r="K1951" s="161">
        <v>1</v>
      </c>
      <c r="L1951" s="161" t="s">
        <v>13606</v>
      </c>
    </row>
    <row r="1952" spans="1:18">
      <c r="A1952" s="161">
        <v>7</v>
      </c>
      <c r="B1952" s="161">
        <v>43</v>
      </c>
      <c r="C1952" s="161">
        <v>11</v>
      </c>
      <c r="D1952" s="161" t="s">
        <v>3696</v>
      </c>
      <c r="E1952" s="161" t="s">
        <v>8450</v>
      </c>
      <c r="F1952" s="161" t="s">
        <v>3992</v>
      </c>
      <c r="G1952" s="161" t="s">
        <v>1521</v>
      </c>
      <c r="H1952" s="161" t="s">
        <v>337</v>
      </c>
      <c r="I1952" s="161" t="s">
        <v>1628</v>
      </c>
      <c r="K1952" s="161">
        <v>1</v>
      </c>
      <c r="L1952" s="161" t="s">
        <v>4943</v>
      </c>
    </row>
    <row r="1953" spans="1:18">
      <c r="A1953" s="161">
        <v>7</v>
      </c>
      <c r="B1953" s="161">
        <v>43</v>
      </c>
      <c r="C1953" s="161">
        <v>12</v>
      </c>
      <c r="D1953" s="161" t="s">
        <v>10293</v>
      </c>
      <c r="E1953" s="161" t="s">
        <v>13603</v>
      </c>
      <c r="F1953" s="161" t="s">
        <v>3992</v>
      </c>
      <c r="G1953" s="161" t="s">
        <v>1521</v>
      </c>
      <c r="H1953" s="161" t="s">
        <v>10350</v>
      </c>
      <c r="I1953" s="161" t="s">
        <v>10137</v>
      </c>
      <c r="K1953" s="161">
        <v>1</v>
      </c>
      <c r="L1953" s="161" t="s">
        <v>13604</v>
      </c>
    </row>
    <row r="1954" spans="1:18">
      <c r="A1954" s="161">
        <v>7</v>
      </c>
      <c r="B1954" s="161">
        <v>43</v>
      </c>
      <c r="C1954" s="161">
        <v>13</v>
      </c>
      <c r="D1954" s="161" t="s">
        <v>3696</v>
      </c>
      <c r="E1954" s="161" t="s">
        <v>8451</v>
      </c>
      <c r="F1954" s="161" t="s">
        <v>3992</v>
      </c>
      <c r="G1954" s="161" t="s">
        <v>1521</v>
      </c>
      <c r="H1954" s="161" t="s">
        <v>1535</v>
      </c>
      <c r="I1954" s="161" t="s">
        <v>61</v>
      </c>
      <c r="K1954" s="161">
        <v>1</v>
      </c>
      <c r="L1954" s="161" t="s">
        <v>4944</v>
      </c>
    </row>
    <row r="1955" spans="1:18">
      <c r="A1955" s="161">
        <v>7</v>
      </c>
      <c r="B1955" s="161">
        <v>43</v>
      </c>
      <c r="C1955" s="161">
        <v>14</v>
      </c>
      <c r="D1955" s="161" t="s">
        <v>10293</v>
      </c>
      <c r="E1955" s="161" t="s">
        <v>13601</v>
      </c>
      <c r="F1955" s="161" t="s">
        <v>3992</v>
      </c>
      <c r="G1955" s="161" t="s">
        <v>1521</v>
      </c>
      <c r="H1955" s="161" t="s">
        <v>10347</v>
      </c>
      <c r="I1955" s="161" t="s">
        <v>10345</v>
      </c>
      <c r="K1955" s="161">
        <v>1</v>
      </c>
      <c r="L1955" s="161" t="s">
        <v>13602</v>
      </c>
    </row>
    <row r="1956" spans="1:18">
      <c r="A1956" s="161">
        <v>7</v>
      </c>
      <c r="B1956" s="161">
        <v>43</v>
      </c>
      <c r="C1956" s="161">
        <v>15</v>
      </c>
      <c r="D1956" s="161" t="s">
        <v>3696</v>
      </c>
      <c r="E1956" s="161" t="s">
        <v>8452</v>
      </c>
      <c r="F1956" s="161" t="s">
        <v>3992</v>
      </c>
      <c r="G1956" s="161" t="s">
        <v>1521</v>
      </c>
      <c r="H1956" s="161" t="s">
        <v>1529</v>
      </c>
      <c r="I1956" s="161" t="s">
        <v>15</v>
      </c>
      <c r="K1956" s="161">
        <v>1</v>
      </c>
      <c r="L1956" s="164" t="s">
        <v>8453</v>
      </c>
      <c r="M1956" s="164" t="s">
        <v>8454</v>
      </c>
    </row>
    <row r="1957" spans="1:18">
      <c r="A1957" s="161">
        <v>7</v>
      </c>
      <c r="B1957" s="161">
        <v>43</v>
      </c>
      <c r="C1957" s="161">
        <v>16</v>
      </c>
      <c r="D1957" s="161" t="s">
        <v>10293</v>
      </c>
      <c r="E1957" s="161" t="s">
        <v>13598</v>
      </c>
      <c r="F1957" s="161" t="s">
        <v>3992</v>
      </c>
      <c r="G1957" s="161" t="s">
        <v>1521</v>
      </c>
      <c r="H1957" s="161" t="s">
        <v>10342</v>
      </c>
      <c r="I1957" s="161" t="s">
        <v>15</v>
      </c>
      <c r="K1957" s="161">
        <v>1</v>
      </c>
      <c r="L1957" s="164" t="s">
        <v>13599</v>
      </c>
      <c r="M1957" s="164" t="s">
        <v>13600</v>
      </c>
    </row>
    <row r="1958" spans="1:18">
      <c r="A1958" s="161">
        <v>7</v>
      </c>
      <c r="B1958" s="161">
        <v>43</v>
      </c>
      <c r="C1958" s="161">
        <v>17</v>
      </c>
      <c r="D1958" s="161" t="s">
        <v>3696</v>
      </c>
      <c r="E1958" s="161" t="s">
        <v>8455</v>
      </c>
      <c r="F1958" s="161" t="s">
        <v>3992</v>
      </c>
      <c r="G1958" s="161" t="s">
        <v>1521</v>
      </c>
      <c r="H1958" s="161" t="s">
        <v>1530</v>
      </c>
      <c r="K1958" s="161">
        <v>1</v>
      </c>
      <c r="L1958" s="164" t="s">
        <v>8456</v>
      </c>
    </row>
    <row r="1959" spans="1:18">
      <c r="A1959" s="161">
        <v>7</v>
      </c>
      <c r="B1959" s="161">
        <v>43</v>
      </c>
      <c r="C1959" s="161">
        <v>18</v>
      </c>
      <c r="D1959" s="161" t="s">
        <v>10293</v>
      </c>
      <c r="E1959" s="161" t="s">
        <v>13596</v>
      </c>
      <c r="F1959" s="161" t="s">
        <v>3992</v>
      </c>
      <c r="G1959" s="161" t="s">
        <v>1521</v>
      </c>
      <c r="H1959" s="161" t="s">
        <v>10339</v>
      </c>
      <c r="K1959" s="161">
        <v>1</v>
      </c>
      <c r="L1959" s="164" t="s">
        <v>13597</v>
      </c>
    </row>
    <row r="1960" spans="1:18">
      <c r="A1960" s="161">
        <v>7</v>
      </c>
      <c r="B1960" s="161">
        <v>43</v>
      </c>
      <c r="C1960" s="161">
        <v>19</v>
      </c>
      <c r="D1960" s="161" t="s">
        <v>3696</v>
      </c>
      <c r="E1960" s="161" t="s">
        <v>8457</v>
      </c>
      <c r="F1960" s="161" t="s">
        <v>3992</v>
      </c>
      <c r="G1960" s="161" t="s">
        <v>1521</v>
      </c>
      <c r="H1960" s="161" t="s">
        <v>1531</v>
      </c>
      <c r="K1960" s="161">
        <v>1</v>
      </c>
      <c r="L1960" s="164" t="s">
        <v>8458</v>
      </c>
    </row>
    <row r="1961" spans="1:18">
      <c r="A1961" s="161">
        <v>7</v>
      </c>
      <c r="B1961" s="161">
        <v>43</v>
      </c>
      <c r="C1961" s="161">
        <v>20</v>
      </c>
      <c r="D1961" s="161" t="s">
        <v>10293</v>
      </c>
      <c r="E1961" s="161" t="s">
        <v>13594</v>
      </c>
      <c r="F1961" s="161" t="s">
        <v>3992</v>
      </c>
      <c r="G1961" s="161" t="s">
        <v>1521</v>
      </c>
      <c r="H1961" s="161" t="s">
        <v>10336</v>
      </c>
      <c r="K1961" s="161">
        <v>1</v>
      </c>
      <c r="L1961" s="164" t="s">
        <v>13595</v>
      </c>
    </row>
    <row r="1962" spans="1:18">
      <c r="A1962" s="161">
        <v>7</v>
      </c>
      <c r="B1962" s="161">
        <v>43</v>
      </c>
      <c r="C1962" s="161">
        <v>21</v>
      </c>
      <c r="D1962" s="161" t="s">
        <v>3696</v>
      </c>
      <c r="E1962" s="161" t="s">
        <v>8459</v>
      </c>
      <c r="F1962" s="161" t="s">
        <v>3992</v>
      </c>
      <c r="G1962" s="161" t="s">
        <v>1521</v>
      </c>
      <c r="H1962" s="161" t="s">
        <v>1532</v>
      </c>
      <c r="K1962" s="161">
        <v>1</v>
      </c>
      <c r="L1962" s="164" t="s">
        <v>8460</v>
      </c>
    </row>
    <row r="1963" spans="1:18">
      <c r="A1963" s="161">
        <v>7</v>
      </c>
      <c r="B1963" s="161">
        <v>43</v>
      </c>
      <c r="C1963" s="161">
        <v>22</v>
      </c>
      <c r="D1963" s="161" t="s">
        <v>10293</v>
      </c>
      <c r="E1963" s="161" t="s">
        <v>13592</v>
      </c>
      <c r="F1963" s="161" t="s">
        <v>3992</v>
      </c>
      <c r="G1963" s="161" t="s">
        <v>1521</v>
      </c>
      <c r="H1963" s="161" t="s">
        <v>10333</v>
      </c>
      <c r="K1963" s="161">
        <v>1</v>
      </c>
      <c r="L1963" s="164" t="s">
        <v>13593</v>
      </c>
    </row>
    <row r="1964" spans="1:18">
      <c r="A1964" s="161">
        <v>7</v>
      </c>
      <c r="B1964" s="161">
        <v>43</v>
      </c>
      <c r="C1964" s="161">
        <v>23</v>
      </c>
      <c r="D1964" s="161" t="s">
        <v>3696</v>
      </c>
      <c r="E1964" s="161" t="s">
        <v>8461</v>
      </c>
      <c r="F1964" s="161" t="s">
        <v>3992</v>
      </c>
      <c r="G1964" s="161" t="s">
        <v>1521</v>
      </c>
      <c r="H1964" s="161" t="s">
        <v>1533</v>
      </c>
      <c r="K1964" s="161">
        <v>1</v>
      </c>
      <c r="L1964" s="164" t="s">
        <v>8462</v>
      </c>
    </row>
    <row r="1965" spans="1:18">
      <c r="A1965" s="161">
        <v>7</v>
      </c>
      <c r="B1965" s="161">
        <v>43</v>
      </c>
      <c r="C1965" s="161">
        <v>24</v>
      </c>
      <c r="D1965" s="161" t="s">
        <v>10293</v>
      </c>
      <c r="E1965" s="161" t="s">
        <v>13590</v>
      </c>
      <c r="F1965" s="161" t="s">
        <v>3992</v>
      </c>
      <c r="G1965" s="161" t="s">
        <v>1521</v>
      </c>
      <c r="H1965" s="161" t="s">
        <v>10330</v>
      </c>
      <c r="K1965" s="161">
        <v>1</v>
      </c>
      <c r="L1965" s="164" t="s">
        <v>13591</v>
      </c>
    </row>
    <row r="1966" spans="1:18">
      <c r="A1966" s="161">
        <v>7</v>
      </c>
      <c r="B1966" s="161">
        <v>43</v>
      </c>
      <c r="C1966" s="161">
        <v>25</v>
      </c>
      <c r="D1966" s="161" t="s">
        <v>3696</v>
      </c>
      <c r="E1966" s="161" t="s">
        <v>8463</v>
      </c>
      <c r="F1966" s="161" t="s">
        <v>3992</v>
      </c>
      <c r="G1966" s="161" t="s">
        <v>1521</v>
      </c>
      <c r="H1966" s="161" t="s">
        <v>1534</v>
      </c>
      <c r="K1966" s="161">
        <v>1</v>
      </c>
      <c r="L1966" s="164" t="s">
        <v>8464</v>
      </c>
    </row>
    <row r="1967" spans="1:18">
      <c r="A1967" s="161">
        <v>7</v>
      </c>
      <c r="B1967" s="161">
        <v>43</v>
      </c>
      <c r="C1967" s="161">
        <v>26</v>
      </c>
      <c r="D1967" s="161" t="s">
        <v>10293</v>
      </c>
      <c r="E1967" s="161" t="s">
        <v>13588</v>
      </c>
      <c r="F1967" s="161" t="s">
        <v>3992</v>
      </c>
      <c r="G1967" s="161" t="s">
        <v>1521</v>
      </c>
      <c r="H1967" s="161" t="s">
        <v>10327</v>
      </c>
      <c r="K1967" s="161">
        <v>1</v>
      </c>
      <c r="L1967" s="164" t="s">
        <v>13589</v>
      </c>
    </row>
    <row r="1968" spans="1:18">
      <c r="A1968" s="161">
        <v>7</v>
      </c>
      <c r="B1968" s="161">
        <v>43</v>
      </c>
      <c r="C1968" s="161">
        <v>27</v>
      </c>
      <c r="D1968" s="161" t="s">
        <v>3696</v>
      </c>
      <c r="E1968" s="161" t="s">
        <v>8465</v>
      </c>
      <c r="F1968" s="161" t="s">
        <v>3992</v>
      </c>
      <c r="G1968" s="161" t="s">
        <v>1521</v>
      </c>
      <c r="H1968" s="162" t="s">
        <v>326</v>
      </c>
      <c r="I1968" s="161" t="s">
        <v>1629</v>
      </c>
      <c r="K1968" s="161">
        <v>1</v>
      </c>
      <c r="L1968" s="161" t="s">
        <v>4945</v>
      </c>
      <c r="M1968" s="161" t="s">
        <v>4946</v>
      </c>
      <c r="N1968" s="161" t="s">
        <v>12</v>
      </c>
      <c r="O1968" s="161" t="s">
        <v>4947</v>
      </c>
      <c r="P1968" s="161" t="s">
        <v>11</v>
      </c>
      <c r="Q1968" s="161" t="s">
        <v>4948</v>
      </c>
      <c r="R1968" s="161" t="s">
        <v>364</v>
      </c>
    </row>
    <row r="1969" spans="1:18">
      <c r="A1969" s="161">
        <v>7</v>
      </c>
      <c r="B1969" s="161">
        <v>43</v>
      </c>
      <c r="C1969" s="161">
        <v>28</v>
      </c>
      <c r="D1969" s="161" t="s">
        <v>10293</v>
      </c>
      <c r="E1969" s="161" t="s">
        <v>13583</v>
      </c>
      <c r="F1969" s="161" t="s">
        <v>3992</v>
      </c>
      <c r="G1969" s="161" t="s">
        <v>1521</v>
      </c>
      <c r="H1969" s="162" t="s">
        <v>10321</v>
      </c>
      <c r="I1969" s="161" t="s">
        <v>1629</v>
      </c>
      <c r="K1969" s="161">
        <v>1</v>
      </c>
      <c r="L1969" s="161" t="s">
        <v>13584</v>
      </c>
      <c r="M1969" s="161" t="s">
        <v>13585</v>
      </c>
      <c r="N1969" s="161" t="s">
        <v>16015</v>
      </c>
      <c r="O1969" s="161" t="s">
        <v>13586</v>
      </c>
      <c r="P1969" s="161" t="s">
        <v>16017</v>
      </c>
      <c r="Q1969" s="161" t="s">
        <v>13587</v>
      </c>
      <c r="R1969" s="161" t="s">
        <v>16018</v>
      </c>
    </row>
    <row r="1970" spans="1:18">
      <c r="A1970" s="161">
        <v>7</v>
      </c>
      <c r="B1970" s="161">
        <v>43</v>
      </c>
      <c r="C1970" s="161">
        <v>29</v>
      </c>
      <c r="D1970" s="161" t="s">
        <v>3696</v>
      </c>
      <c r="E1970" s="161" t="s">
        <v>8466</v>
      </c>
      <c r="F1970" s="161" t="s">
        <v>3992</v>
      </c>
      <c r="G1970" s="161" t="s">
        <v>1521</v>
      </c>
      <c r="H1970" s="161" t="s">
        <v>1524</v>
      </c>
      <c r="I1970" s="161" t="s">
        <v>3991</v>
      </c>
      <c r="K1970" s="161">
        <v>1</v>
      </c>
      <c r="L1970" s="161" t="s">
        <v>4949</v>
      </c>
      <c r="M1970" s="161" t="s">
        <v>4950</v>
      </c>
      <c r="N1970" s="161" t="s">
        <v>388</v>
      </c>
      <c r="O1970" s="161" t="s">
        <v>4951</v>
      </c>
    </row>
    <row r="1971" spans="1:18">
      <c r="A1971" s="161">
        <v>7</v>
      </c>
      <c r="B1971" s="161">
        <v>43</v>
      </c>
      <c r="C1971" s="161">
        <v>30</v>
      </c>
      <c r="D1971" s="161" t="s">
        <v>10293</v>
      </c>
      <c r="E1971" s="161" t="s">
        <v>13579</v>
      </c>
      <c r="F1971" s="161" t="s">
        <v>3992</v>
      </c>
      <c r="G1971" s="161" t="s">
        <v>1521</v>
      </c>
      <c r="H1971" s="161" t="s">
        <v>10316</v>
      </c>
      <c r="I1971" s="161" t="s">
        <v>10314</v>
      </c>
      <c r="K1971" s="161">
        <v>1</v>
      </c>
      <c r="L1971" s="161" t="s">
        <v>13580</v>
      </c>
      <c r="M1971" s="161" t="s">
        <v>13581</v>
      </c>
      <c r="N1971" s="161" t="s">
        <v>16016</v>
      </c>
      <c r="O1971" s="161" t="s">
        <v>13582</v>
      </c>
    </row>
    <row r="1972" spans="1:18">
      <c r="A1972" s="161">
        <v>7</v>
      </c>
      <c r="B1972" s="161">
        <v>43</v>
      </c>
      <c r="C1972" s="161">
        <v>31</v>
      </c>
      <c r="D1972" s="161" t="s">
        <v>3696</v>
      </c>
      <c r="E1972" s="161" t="s">
        <v>8467</v>
      </c>
      <c r="F1972" s="161" t="s">
        <v>3992</v>
      </c>
      <c r="G1972" s="161" t="s">
        <v>1521</v>
      </c>
      <c r="H1972" s="161" t="s">
        <v>323</v>
      </c>
      <c r="K1972" s="161">
        <v>1</v>
      </c>
      <c r="L1972" s="161" t="s">
        <v>6833</v>
      </c>
    </row>
    <row r="1973" spans="1:18">
      <c r="A1973" s="161">
        <v>7</v>
      </c>
      <c r="B1973" s="161">
        <v>43</v>
      </c>
      <c r="C1973" s="161">
        <v>32</v>
      </c>
      <c r="D1973" s="161" t="s">
        <v>10293</v>
      </c>
      <c r="E1973" s="161" t="s">
        <v>13577</v>
      </c>
      <c r="F1973" s="161" t="s">
        <v>3992</v>
      </c>
      <c r="G1973" s="161" t="s">
        <v>1521</v>
      </c>
      <c r="H1973" s="161" t="s">
        <v>10312</v>
      </c>
      <c r="K1973" s="161">
        <v>1</v>
      </c>
      <c r="L1973" s="161" t="s">
        <v>13578</v>
      </c>
    </row>
    <row r="1974" spans="1:18">
      <c r="A1974" s="161">
        <v>7</v>
      </c>
      <c r="B1974" s="161">
        <v>43</v>
      </c>
      <c r="C1974" s="161">
        <v>33</v>
      </c>
      <c r="D1974" s="161" t="s">
        <v>3696</v>
      </c>
      <c r="E1974" s="161" t="s">
        <v>8468</v>
      </c>
      <c r="F1974" s="161" t="s">
        <v>3992</v>
      </c>
      <c r="G1974" s="161" t="s">
        <v>1521</v>
      </c>
      <c r="H1974" s="161" t="s">
        <v>324</v>
      </c>
      <c r="K1974" s="161">
        <v>1</v>
      </c>
      <c r="L1974" s="161" t="s">
        <v>6834</v>
      </c>
    </row>
    <row r="1975" spans="1:18">
      <c r="A1975" s="161">
        <v>7</v>
      </c>
      <c r="B1975" s="161">
        <v>43</v>
      </c>
      <c r="C1975" s="161">
        <v>34</v>
      </c>
      <c r="D1975" s="161" t="s">
        <v>10293</v>
      </c>
      <c r="E1975" s="161" t="s">
        <v>13575</v>
      </c>
      <c r="F1975" s="161" t="s">
        <v>3992</v>
      </c>
      <c r="G1975" s="161" t="s">
        <v>1521</v>
      </c>
      <c r="H1975" s="161" t="s">
        <v>10309</v>
      </c>
      <c r="K1975" s="161">
        <v>1</v>
      </c>
      <c r="L1975" s="161" t="s">
        <v>13576</v>
      </c>
    </row>
    <row r="1976" spans="1:18">
      <c r="A1976" s="161">
        <v>7</v>
      </c>
      <c r="B1976" s="161">
        <v>43</v>
      </c>
      <c r="C1976" s="161">
        <v>35</v>
      </c>
      <c r="D1976" s="161" t="s">
        <v>3696</v>
      </c>
      <c r="E1976" s="161" t="s">
        <v>8469</v>
      </c>
      <c r="F1976" s="161" t="s">
        <v>3992</v>
      </c>
      <c r="G1976" s="161" t="s">
        <v>1521</v>
      </c>
      <c r="H1976" s="161" t="s">
        <v>325</v>
      </c>
      <c r="K1976" s="161">
        <v>1</v>
      </c>
      <c r="L1976" s="161" t="s">
        <v>6835</v>
      </c>
    </row>
    <row r="1977" spans="1:18">
      <c r="A1977" s="161">
        <v>7</v>
      </c>
      <c r="B1977" s="161">
        <v>43</v>
      </c>
      <c r="C1977" s="161">
        <v>36</v>
      </c>
      <c r="D1977" s="161" t="s">
        <v>10293</v>
      </c>
      <c r="E1977" s="161" t="s">
        <v>13573</v>
      </c>
      <c r="F1977" s="161" t="s">
        <v>3992</v>
      </c>
      <c r="G1977" s="161" t="s">
        <v>1521</v>
      </c>
      <c r="H1977" s="161" t="s">
        <v>10306</v>
      </c>
      <c r="K1977" s="161">
        <v>1</v>
      </c>
      <c r="L1977" s="161" t="s">
        <v>13574</v>
      </c>
    </row>
    <row r="1978" spans="1:18">
      <c r="A1978" s="161">
        <v>7</v>
      </c>
      <c r="B1978" s="161">
        <v>43</v>
      </c>
      <c r="C1978" s="161">
        <v>37</v>
      </c>
      <c r="D1978" s="161" t="s">
        <v>3696</v>
      </c>
      <c r="E1978" s="161" t="s">
        <v>8470</v>
      </c>
      <c r="F1978" s="161" t="s">
        <v>3992</v>
      </c>
      <c r="G1978" s="161" t="s">
        <v>1521</v>
      </c>
      <c r="H1978" s="161" t="s">
        <v>1536</v>
      </c>
      <c r="I1978" s="161" t="s">
        <v>1629</v>
      </c>
      <c r="K1978" s="161">
        <v>1</v>
      </c>
      <c r="L1978" s="161" t="s">
        <v>4952</v>
      </c>
      <c r="M1978" s="161" t="s">
        <v>4953</v>
      </c>
      <c r="N1978" s="161" t="s">
        <v>12</v>
      </c>
      <c r="O1978" s="161" t="s">
        <v>4954</v>
      </c>
      <c r="P1978" s="161" t="s">
        <v>11</v>
      </c>
      <c r="Q1978" s="161" t="s">
        <v>4955</v>
      </c>
      <c r="R1978" s="161" t="s">
        <v>364</v>
      </c>
    </row>
    <row r="1979" spans="1:18">
      <c r="A1979" s="161">
        <v>7</v>
      </c>
      <c r="B1979" s="161">
        <v>43</v>
      </c>
      <c r="C1979" s="161">
        <v>38</v>
      </c>
      <c r="D1979" s="161" t="s">
        <v>10293</v>
      </c>
      <c r="E1979" s="161" t="s">
        <v>13568</v>
      </c>
      <c r="F1979" s="161" t="s">
        <v>3992</v>
      </c>
      <c r="G1979" s="161" t="s">
        <v>1521</v>
      </c>
      <c r="H1979" s="161" t="s">
        <v>10300</v>
      </c>
      <c r="I1979" s="161" t="s">
        <v>1629</v>
      </c>
      <c r="K1979" s="161">
        <v>1</v>
      </c>
      <c r="L1979" s="161" t="s">
        <v>13569</v>
      </c>
      <c r="M1979" s="161" t="s">
        <v>13570</v>
      </c>
      <c r="N1979" s="161" t="s">
        <v>16015</v>
      </c>
      <c r="O1979" s="161" t="s">
        <v>13571</v>
      </c>
      <c r="P1979" s="161" t="s">
        <v>16017</v>
      </c>
      <c r="Q1979" s="161" t="s">
        <v>13572</v>
      </c>
      <c r="R1979" s="161" t="s">
        <v>16018</v>
      </c>
    </row>
    <row r="1980" spans="1:18">
      <c r="A1980" s="161">
        <v>7</v>
      </c>
      <c r="B1980" s="161">
        <v>43</v>
      </c>
      <c r="C1980" s="161">
        <v>39</v>
      </c>
      <c r="D1980" s="161" t="s">
        <v>3696</v>
      </c>
      <c r="E1980" s="161" t="s">
        <v>8471</v>
      </c>
      <c r="F1980" s="161" t="s">
        <v>3992</v>
      </c>
      <c r="G1980" s="161" t="s">
        <v>1521</v>
      </c>
      <c r="H1980" s="161" t="s">
        <v>116</v>
      </c>
      <c r="I1980" s="161" t="s">
        <v>1630</v>
      </c>
      <c r="K1980" s="161">
        <v>1</v>
      </c>
      <c r="L1980" s="161" t="s">
        <v>4956</v>
      </c>
    </row>
    <row r="1981" spans="1:18">
      <c r="A1981" s="161">
        <v>7</v>
      </c>
      <c r="B1981" s="161">
        <v>43</v>
      </c>
      <c r="C1981" s="161">
        <v>40</v>
      </c>
      <c r="D1981" s="161" t="s">
        <v>10293</v>
      </c>
      <c r="E1981" s="161" t="s">
        <v>13566</v>
      </c>
      <c r="F1981" s="161" t="s">
        <v>3992</v>
      </c>
      <c r="G1981" s="161" t="s">
        <v>1521</v>
      </c>
      <c r="H1981" s="161" t="s">
        <v>10297</v>
      </c>
      <c r="I1981" s="161" t="s">
        <v>1630</v>
      </c>
      <c r="K1981" s="161">
        <v>1</v>
      </c>
      <c r="L1981" s="161" t="s">
        <v>13567</v>
      </c>
    </row>
    <row r="1982" spans="1:18">
      <c r="A1982" s="161">
        <v>7</v>
      </c>
      <c r="B1982" s="161">
        <v>43</v>
      </c>
      <c r="C1982" s="161">
        <v>41</v>
      </c>
      <c r="D1982" s="161" t="s">
        <v>3696</v>
      </c>
      <c r="E1982" s="161" t="s">
        <v>8472</v>
      </c>
      <c r="F1982" s="161" t="s">
        <v>3992</v>
      </c>
      <c r="G1982" s="161" t="s">
        <v>1521</v>
      </c>
      <c r="H1982" s="161" t="s">
        <v>319</v>
      </c>
      <c r="K1982" s="161">
        <v>1</v>
      </c>
      <c r="L1982" s="161" t="s">
        <v>4957</v>
      </c>
    </row>
    <row r="1983" spans="1:18">
      <c r="A1983" s="161">
        <v>7</v>
      </c>
      <c r="B1983" s="161">
        <v>43</v>
      </c>
      <c r="C1983" s="161">
        <v>42</v>
      </c>
      <c r="D1983" s="161" t="s">
        <v>10293</v>
      </c>
      <c r="E1983" s="161" t="s">
        <v>13564</v>
      </c>
      <c r="F1983" s="161" t="s">
        <v>3992</v>
      </c>
      <c r="G1983" s="161" t="s">
        <v>1521</v>
      </c>
      <c r="H1983" s="161" t="s">
        <v>10167</v>
      </c>
      <c r="K1983" s="161">
        <v>1</v>
      </c>
      <c r="L1983" s="161" t="s">
        <v>13565</v>
      </c>
    </row>
    <row r="1984" spans="1:18">
      <c r="A1984" s="161">
        <v>7</v>
      </c>
      <c r="B1984" s="161">
        <v>44</v>
      </c>
      <c r="C1984" s="161">
        <v>1</v>
      </c>
      <c r="D1984" s="161" t="s">
        <v>3696</v>
      </c>
      <c r="E1984" s="161" t="s">
        <v>8473</v>
      </c>
      <c r="F1984" s="161" t="s">
        <v>3992</v>
      </c>
      <c r="G1984" s="161" t="s">
        <v>1521</v>
      </c>
      <c r="H1984" s="161" t="s">
        <v>1523</v>
      </c>
      <c r="I1984" s="161" t="s">
        <v>1631</v>
      </c>
      <c r="K1984" s="161">
        <v>1</v>
      </c>
      <c r="L1984" s="164" t="s">
        <v>8474</v>
      </c>
    </row>
    <row r="1985" spans="1:18">
      <c r="A1985" s="161">
        <v>7</v>
      </c>
      <c r="B1985" s="161">
        <v>44</v>
      </c>
      <c r="C1985" s="161">
        <v>2</v>
      </c>
      <c r="D1985" s="161" t="s">
        <v>10293</v>
      </c>
      <c r="E1985" s="161" t="s">
        <v>13562</v>
      </c>
      <c r="F1985" s="161" t="s">
        <v>3992</v>
      </c>
      <c r="G1985" s="161" t="s">
        <v>1521</v>
      </c>
      <c r="H1985" s="161" t="s">
        <v>10370</v>
      </c>
      <c r="I1985" s="161" t="s">
        <v>1630</v>
      </c>
      <c r="K1985" s="161">
        <v>1</v>
      </c>
      <c r="L1985" s="164" t="s">
        <v>13563</v>
      </c>
    </row>
    <row r="1986" spans="1:18">
      <c r="A1986" s="161">
        <v>7</v>
      </c>
      <c r="B1986" s="161">
        <v>44</v>
      </c>
      <c r="C1986" s="161">
        <v>3</v>
      </c>
      <c r="D1986" s="161" t="s">
        <v>3696</v>
      </c>
      <c r="E1986" s="161" t="s">
        <v>8475</v>
      </c>
      <c r="F1986" s="161" t="s">
        <v>3992</v>
      </c>
      <c r="G1986" s="161" t="s">
        <v>1521</v>
      </c>
      <c r="H1986" s="162" t="s">
        <v>322</v>
      </c>
      <c r="I1986" s="161" t="s">
        <v>1631</v>
      </c>
      <c r="K1986" s="161">
        <v>1</v>
      </c>
      <c r="L1986" s="161" t="s">
        <v>5158</v>
      </c>
    </row>
    <row r="1987" spans="1:18">
      <c r="A1987" s="161">
        <v>7</v>
      </c>
      <c r="B1987" s="161">
        <v>44</v>
      </c>
      <c r="C1987" s="161">
        <v>4</v>
      </c>
      <c r="D1987" s="161" t="s">
        <v>10293</v>
      </c>
      <c r="E1987" s="161" t="s">
        <v>13560</v>
      </c>
      <c r="F1987" s="161" t="s">
        <v>3992</v>
      </c>
      <c r="G1987" s="161" t="s">
        <v>1521</v>
      </c>
      <c r="H1987" s="162" t="s">
        <v>10367</v>
      </c>
      <c r="I1987" s="161" t="s">
        <v>1630</v>
      </c>
      <c r="K1987" s="161">
        <v>1</v>
      </c>
      <c r="L1987" s="161" t="s">
        <v>13561</v>
      </c>
    </row>
    <row r="1988" spans="1:18">
      <c r="A1988" s="161">
        <v>7</v>
      </c>
      <c r="B1988" s="161">
        <v>44</v>
      </c>
      <c r="C1988" s="161">
        <v>5</v>
      </c>
      <c r="D1988" s="161" t="s">
        <v>3696</v>
      </c>
      <c r="E1988" s="161" t="s">
        <v>8476</v>
      </c>
      <c r="F1988" s="161" t="s">
        <v>3992</v>
      </c>
      <c r="G1988" s="161" t="s">
        <v>1521</v>
      </c>
      <c r="H1988" s="161" t="s">
        <v>1526</v>
      </c>
      <c r="I1988" s="161" t="s">
        <v>1629</v>
      </c>
      <c r="K1988" s="161">
        <v>1</v>
      </c>
      <c r="L1988" s="161" t="s">
        <v>5159</v>
      </c>
      <c r="M1988" s="161" t="s">
        <v>5160</v>
      </c>
      <c r="N1988" s="161" t="s">
        <v>12</v>
      </c>
      <c r="O1988" s="161" t="s">
        <v>5161</v>
      </c>
      <c r="P1988" s="161" t="s">
        <v>11</v>
      </c>
      <c r="Q1988" s="161" t="s">
        <v>5162</v>
      </c>
      <c r="R1988" s="161" t="s">
        <v>364</v>
      </c>
    </row>
    <row r="1989" spans="1:18">
      <c r="A1989" s="161">
        <v>7</v>
      </c>
      <c r="B1989" s="161">
        <v>44</v>
      </c>
      <c r="C1989" s="161">
        <v>6</v>
      </c>
      <c r="D1989" s="161" t="s">
        <v>10293</v>
      </c>
      <c r="E1989" s="161" t="s">
        <v>13555</v>
      </c>
      <c r="F1989" s="161" t="s">
        <v>3992</v>
      </c>
      <c r="G1989" s="161" t="s">
        <v>1521</v>
      </c>
      <c r="H1989" s="161" t="s">
        <v>10361</v>
      </c>
      <c r="I1989" s="161" t="s">
        <v>1629</v>
      </c>
      <c r="K1989" s="161">
        <v>1</v>
      </c>
      <c r="L1989" s="161" t="s">
        <v>13556</v>
      </c>
      <c r="M1989" s="161" t="s">
        <v>13557</v>
      </c>
      <c r="N1989" s="161" t="s">
        <v>16015</v>
      </c>
      <c r="O1989" s="161" t="s">
        <v>13558</v>
      </c>
      <c r="P1989" s="161" t="s">
        <v>16017</v>
      </c>
      <c r="Q1989" s="161" t="s">
        <v>13559</v>
      </c>
      <c r="R1989" s="161" t="s">
        <v>16018</v>
      </c>
    </row>
    <row r="1990" spans="1:18">
      <c r="A1990" s="161">
        <v>7</v>
      </c>
      <c r="B1990" s="161">
        <v>44</v>
      </c>
      <c r="C1990" s="161">
        <v>7</v>
      </c>
      <c r="D1990" s="161" t="s">
        <v>3696</v>
      </c>
      <c r="E1990" s="161" t="s">
        <v>8477</v>
      </c>
      <c r="F1990" s="161" t="s">
        <v>3992</v>
      </c>
      <c r="G1990" s="161" t="s">
        <v>1521</v>
      </c>
      <c r="H1990" s="161" t="s">
        <v>66</v>
      </c>
      <c r="I1990" s="161" t="s">
        <v>1629</v>
      </c>
      <c r="K1990" s="161">
        <v>1</v>
      </c>
      <c r="L1990" s="161" t="s">
        <v>5163</v>
      </c>
      <c r="M1990" s="161" t="s">
        <v>5164</v>
      </c>
      <c r="N1990" s="161" t="s">
        <v>12</v>
      </c>
      <c r="O1990" s="161" t="s">
        <v>5165</v>
      </c>
      <c r="P1990" s="161" t="s">
        <v>11</v>
      </c>
      <c r="Q1990" s="161" t="s">
        <v>5166</v>
      </c>
      <c r="R1990" s="161" t="s">
        <v>364</v>
      </c>
    </row>
    <row r="1991" spans="1:18">
      <c r="A1991" s="161">
        <v>7</v>
      </c>
      <c r="B1991" s="161">
        <v>44</v>
      </c>
      <c r="C1991" s="161">
        <v>8</v>
      </c>
      <c r="D1991" s="161" t="s">
        <v>10293</v>
      </c>
      <c r="E1991" s="161" t="s">
        <v>13550</v>
      </c>
      <c r="F1991" s="161" t="s">
        <v>3992</v>
      </c>
      <c r="G1991" s="161" t="s">
        <v>1521</v>
      </c>
      <c r="H1991" s="161" t="s">
        <v>10355</v>
      </c>
      <c r="I1991" s="161" t="s">
        <v>1629</v>
      </c>
      <c r="K1991" s="161">
        <v>1</v>
      </c>
      <c r="L1991" s="161" t="s">
        <v>13551</v>
      </c>
      <c r="M1991" s="161" t="s">
        <v>13552</v>
      </c>
      <c r="N1991" s="161" t="s">
        <v>16015</v>
      </c>
      <c r="O1991" s="161" t="s">
        <v>13553</v>
      </c>
      <c r="P1991" s="161" t="s">
        <v>16017</v>
      </c>
      <c r="Q1991" s="161" t="s">
        <v>13554</v>
      </c>
      <c r="R1991" s="161" t="s">
        <v>16018</v>
      </c>
    </row>
    <row r="1992" spans="1:18">
      <c r="A1992" s="161">
        <v>7</v>
      </c>
      <c r="B1992" s="161">
        <v>44</v>
      </c>
      <c r="C1992" s="161">
        <v>9</v>
      </c>
      <c r="D1992" s="161" t="s">
        <v>3696</v>
      </c>
      <c r="E1992" s="161" t="s">
        <v>8478</v>
      </c>
      <c r="F1992" s="161" t="s">
        <v>3992</v>
      </c>
      <c r="G1992" s="161" t="s">
        <v>1521</v>
      </c>
      <c r="H1992" s="161" t="s">
        <v>336</v>
      </c>
      <c r="K1992" s="161">
        <v>1</v>
      </c>
      <c r="L1992" s="161" t="s">
        <v>5167</v>
      </c>
    </row>
    <row r="1993" spans="1:18">
      <c r="A1993" s="161">
        <v>7</v>
      </c>
      <c r="B1993" s="161">
        <v>44</v>
      </c>
      <c r="C1993" s="161">
        <v>10</v>
      </c>
      <c r="D1993" s="161" t="s">
        <v>10293</v>
      </c>
      <c r="E1993" s="161" t="s">
        <v>13548</v>
      </c>
      <c r="F1993" s="161" t="s">
        <v>3992</v>
      </c>
      <c r="G1993" s="161" t="s">
        <v>1521</v>
      </c>
      <c r="H1993" s="161" t="s">
        <v>10191</v>
      </c>
      <c r="K1993" s="161">
        <v>1</v>
      </c>
      <c r="L1993" s="161" t="s">
        <v>13549</v>
      </c>
    </row>
    <row r="1994" spans="1:18">
      <c r="A1994" s="161">
        <v>7</v>
      </c>
      <c r="B1994" s="161">
        <v>44</v>
      </c>
      <c r="C1994" s="161">
        <v>11</v>
      </c>
      <c r="D1994" s="161" t="s">
        <v>3696</v>
      </c>
      <c r="E1994" s="161" t="s">
        <v>8479</v>
      </c>
      <c r="F1994" s="161" t="s">
        <v>3992</v>
      </c>
      <c r="G1994" s="161" t="s">
        <v>1521</v>
      </c>
      <c r="H1994" s="161" t="s">
        <v>337</v>
      </c>
      <c r="I1994" s="161" t="s">
        <v>1628</v>
      </c>
      <c r="K1994" s="161">
        <v>1</v>
      </c>
      <c r="L1994" s="161" t="s">
        <v>5168</v>
      </c>
    </row>
    <row r="1995" spans="1:18">
      <c r="A1995" s="161">
        <v>7</v>
      </c>
      <c r="B1995" s="161">
        <v>44</v>
      </c>
      <c r="C1995" s="161">
        <v>12</v>
      </c>
      <c r="D1995" s="161" t="s">
        <v>10293</v>
      </c>
      <c r="E1995" s="161" t="s">
        <v>13546</v>
      </c>
      <c r="F1995" s="161" t="s">
        <v>3992</v>
      </c>
      <c r="G1995" s="161" t="s">
        <v>1521</v>
      </c>
      <c r="H1995" s="161" t="s">
        <v>10350</v>
      </c>
      <c r="I1995" s="161" t="s">
        <v>10137</v>
      </c>
      <c r="K1995" s="161">
        <v>1</v>
      </c>
      <c r="L1995" s="161" t="s">
        <v>13547</v>
      </c>
    </row>
    <row r="1996" spans="1:18">
      <c r="A1996" s="161">
        <v>7</v>
      </c>
      <c r="B1996" s="161">
        <v>44</v>
      </c>
      <c r="C1996" s="161">
        <v>13</v>
      </c>
      <c r="D1996" s="161" t="s">
        <v>3696</v>
      </c>
      <c r="E1996" s="161" t="s">
        <v>8480</v>
      </c>
      <c r="F1996" s="161" t="s">
        <v>3992</v>
      </c>
      <c r="G1996" s="161" t="s">
        <v>1521</v>
      </c>
      <c r="H1996" s="161" t="s">
        <v>1535</v>
      </c>
      <c r="I1996" s="161" t="s">
        <v>61</v>
      </c>
      <c r="K1996" s="161">
        <v>1</v>
      </c>
      <c r="L1996" s="161" t="s">
        <v>5169</v>
      </c>
    </row>
    <row r="1997" spans="1:18">
      <c r="A1997" s="161">
        <v>7</v>
      </c>
      <c r="B1997" s="161">
        <v>44</v>
      </c>
      <c r="C1997" s="161">
        <v>14</v>
      </c>
      <c r="D1997" s="161" t="s">
        <v>10293</v>
      </c>
      <c r="E1997" s="161" t="s">
        <v>13544</v>
      </c>
      <c r="F1997" s="161" t="s">
        <v>3992</v>
      </c>
      <c r="G1997" s="161" t="s">
        <v>1521</v>
      </c>
      <c r="H1997" s="161" t="s">
        <v>10347</v>
      </c>
      <c r="I1997" s="161" t="s">
        <v>10345</v>
      </c>
      <c r="K1997" s="161">
        <v>1</v>
      </c>
      <c r="L1997" s="161" t="s">
        <v>13545</v>
      </c>
    </row>
    <row r="1998" spans="1:18">
      <c r="A1998" s="161">
        <v>7</v>
      </c>
      <c r="B1998" s="161">
        <v>44</v>
      </c>
      <c r="C1998" s="161">
        <v>15</v>
      </c>
      <c r="D1998" s="161" t="s">
        <v>3696</v>
      </c>
      <c r="E1998" s="161" t="s">
        <v>8481</v>
      </c>
      <c r="F1998" s="161" t="s">
        <v>3992</v>
      </c>
      <c r="G1998" s="161" t="s">
        <v>1521</v>
      </c>
      <c r="H1998" s="161" t="s">
        <v>1529</v>
      </c>
      <c r="I1998" s="161" t="s">
        <v>15</v>
      </c>
      <c r="K1998" s="161">
        <v>1</v>
      </c>
      <c r="L1998" s="164" t="s">
        <v>8482</v>
      </c>
      <c r="M1998" s="164" t="s">
        <v>8483</v>
      </c>
    </row>
    <row r="1999" spans="1:18">
      <c r="A1999" s="161">
        <v>7</v>
      </c>
      <c r="B1999" s="161">
        <v>44</v>
      </c>
      <c r="C1999" s="161">
        <v>16</v>
      </c>
      <c r="D1999" s="161" t="s">
        <v>10293</v>
      </c>
      <c r="E1999" s="161" t="s">
        <v>13541</v>
      </c>
      <c r="F1999" s="161" t="s">
        <v>3992</v>
      </c>
      <c r="G1999" s="161" t="s">
        <v>1521</v>
      </c>
      <c r="H1999" s="161" t="s">
        <v>10342</v>
      </c>
      <c r="I1999" s="161" t="s">
        <v>15</v>
      </c>
      <c r="K1999" s="161">
        <v>1</v>
      </c>
      <c r="L1999" s="164" t="s">
        <v>13542</v>
      </c>
      <c r="M1999" s="164" t="s">
        <v>13543</v>
      </c>
    </row>
    <row r="2000" spans="1:18">
      <c r="A2000" s="161">
        <v>7</v>
      </c>
      <c r="B2000" s="161">
        <v>44</v>
      </c>
      <c r="C2000" s="161">
        <v>17</v>
      </c>
      <c r="D2000" s="161" t="s">
        <v>3696</v>
      </c>
      <c r="E2000" s="161" t="s">
        <v>8484</v>
      </c>
      <c r="F2000" s="161" t="s">
        <v>3992</v>
      </c>
      <c r="G2000" s="161" t="s">
        <v>1521</v>
      </c>
      <c r="H2000" s="161" t="s">
        <v>1530</v>
      </c>
      <c r="K2000" s="161">
        <v>1</v>
      </c>
      <c r="L2000" s="164" t="s">
        <v>8485</v>
      </c>
    </row>
    <row r="2001" spans="1:18">
      <c r="A2001" s="161">
        <v>7</v>
      </c>
      <c r="B2001" s="161">
        <v>44</v>
      </c>
      <c r="C2001" s="161">
        <v>18</v>
      </c>
      <c r="D2001" s="161" t="s">
        <v>10293</v>
      </c>
      <c r="E2001" s="161" t="s">
        <v>13539</v>
      </c>
      <c r="F2001" s="161" t="s">
        <v>3992</v>
      </c>
      <c r="G2001" s="161" t="s">
        <v>1521</v>
      </c>
      <c r="H2001" s="161" t="s">
        <v>10339</v>
      </c>
      <c r="K2001" s="161">
        <v>1</v>
      </c>
      <c r="L2001" s="164" t="s">
        <v>13540</v>
      </c>
    </row>
    <row r="2002" spans="1:18">
      <c r="A2002" s="161">
        <v>7</v>
      </c>
      <c r="B2002" s="161">
        <v>44</v>
      </c>
      <c r="C2002" s="161">
        <v>19</v>
      </c>
      <c r="D2002" s="161" t="s">
        <v>3696</v>
      </c>
      <c r="E2002" s="161" t="s">
        <v>8486</v>
      </c>
      <c r="F2002" s="161" t="s">
        <v>3992</v>
      </c>
      <c r="G2002" s="161" t="s">
        <v>1521</v>
      </c>
      <c r="H2002" s="161" t="s">
        <v>1531</v>
      </c>
      <c r="K2002" s="161">
        <v>1</v>
      </c>
      <c r="L2002" s="164" t="s">
        <v>8487</v>
      </c>
    </row>
    <row r="2003" spans="1:18">
      <c r="A2003" s="161">
        <v>7</v>
      </c>
      <c r="B2003" s="161">
        <v>44</v>
      </c>
      <c r="C2003" s="161">
        <v>20</v>
      </c>
      <c r="D2003" s="161" t="s">
        <v>10293</v>
      </c>
      <c r="E2003" s="161" t="s">
        <v>13537</v>
      </c>
      <c r="F2003" s="161" t="s">
        <v>3992</v>
      </c>
      <c r="G2003" s="161" t="s">
        <v>1521</v>
      </c>
      <c r="H2003" s="161" t="s">
        <v>10336</v>
      </c>
      <c r="K2003" s="161">
        <v>1</v>
      </c>
      <c r="L2003" s="164" t="s">
        <v>13538</v>
      </c>
    </row>
    <row r="2004" spans="1:18">
      <c r="A2004" s="161">
        <v>7</v>
      </c>
      <c r="B2004" s="161">
        <v>44</v>
      </c>
      <c r="C2004" s="161">
        <v>21</v>
      </c>
      <c r="D2004" s="161" t="s">
        <v>3696</v>
      </c>
      <c r="E2004" s="161" t="s">
        <v>8488</v>
      </c>
      <c r="F2004" s="161" t="s">
        <v>3992</v>
      </c>
      <c r="G2004" s="161" t="s">
        <v>1521</v>
      </c>
      <c r="H2004" s="161" t="s">
        <v>1532</v>
      </c>
      <c r="K2004" s="161">
        <v>1</v>
      </c>
      <c r="L2004" s="164" t="s">
        <v>8489</v>
      </c>
    </row>
    <row r="2005" spans="1:18">
      <c r="A2005" s="161">
        <v>7</v>
      </c>
      <c r="B2005" s="161">
        <v>44</v>
      </c>
      <c r="C2005" s="161">
        <v>22</v>
      </c>
      <c r="D2005" s="161" t="s">
        <v>10293</v>
      </c>
      <c r="E2005" s="161" t="s">
        <v>13535</v>
      </c>
      <c r="F2005" s="161" t="s">
        <v>3992</v>
      </c>
      <c r="G2005" s="161" t="s">
        <v>1521</v>
      </c>
      <c r="H2005" s="161" t="s">
        <v>10333</v>
      </c>
      <c r="K2005" s="161">
        <v>1</v>
      </c>
      <c r="L2005" s="164" t="s">
        <v>13536</v>
      </c>
    </row>
    <row r="2006" spans="1:18">
      <c r="A2006" s="161">
        <v>7</v>
      </c>
      <c r="B2006" s="161">
        <v>44</v>
      </c>
      <c r="C2006" s="161">
        <v>23</v>
      </c>
      <c r="D2006" s="161" t="s">
        <v>3696</v>
      </c>
      <c r="E2006" s="161" t="s">
        <v>8490</v>
      </c>
      <c r="F2006" s="161" t="s">
        <v>3992</v>
      </c>
      <c r="G2006" s="161" t="s">
        <v>1521</v>
      </c>
      <c r="H2006" s="161" t="s">
        <v>1533</v>
      </c>
      <c r="K2006" s="161">
        <v>1</v>
      </c>
      <c r="L2006" s="164" t="s">
        <v>8491</v>
      </c>
    </row>
    <row r="2007" spans="1:18">
      <c r="A2007" s="161">
        <v>7</v>
      </c>
      <c r="B2007" s="161">
        <v>44</v>
      </c>
      <c r="C2007" s="161">
        <v>24</v>
      </c>
      <c r="D2007" s="161" t="s">
        <v>10293</v>
      </c>
      <c r="E2007" s="161" t="s">
        <v>13533</v>
      </c>
      <c r="F2007" s="161" t="s">
        <v>3992</v>
      </c>
      <c r="G2007" s="161" t="s">
        <v>1521</v>
      </c>
      <c r="H2007" s="161" t="s">
        <v>10330</v>
      </c>
      <c r="K2007" s="161">
        <v>1</v>
      </c>
      <c r="L2007" s="164" t="s">
        <v>13534</v>
      </c>
    </row>
    <row r="2008" spans="1:18">
      <c r="A2008" s="161">
        <v>7</v>
      </c>
      <c r="B2008" s="161">
        <v>44</v>
      </c>
      <c r="C2008" s="161">
        <v>25</v>
      </c>
      <c r="D2008" s="161" t="s">
        <v>3696</v>
      </c>
      <c r="E2008" s="161" t="s">
        <v>8492</v>
      </c>
      <c r="F2008" s="161" t="s">
        <v>3992</v>
      </c>
      <c r="G2008" s="161" t="s">
        <v>1521</v>
      </c>
      <c r="H2008" s="161" t="s">
        <v>1534</v>
      </c>
      <c r="K2008" s="161">
        <v>1</v>
      </c>
      <c r="L2008" s="164" t="s">
        <v>8493</v>
      </c>
    </row>
    <row r="2009" spans="1:18">
      <c r="A2009" s="161">
        <v>7</v>
      </c>
      <c r="B2009" s="161">
        <v>44</v>
      </c>
      <c r="C2009" s="161">
        <v>26</v>
      </c>
      <c r="D2009" s="161" t="s">
        <v>10293</v>
      </c>
      <c r="E2009" s="161" t="s">
        <v>13531</v>
      </c>
      <c r="F2009" s="161" t="s">
        <v>3992</v>
      </c>
      <c r="G2009" s="161" t="s">
        <v>1521</v>
      </c>
      <c r="H2009" s="161" t="s">
        <v>10327</v>
      </c>
      <c r="K2009" s="161">
        <v>1</v>
      </c>
      <c r="L2009" s="164" t="s">
        <v>13532</v>
      </c>
    </row>
    <row r="2010" spans="1:18">
      <c r="A2010" s="161">
        <v>7</v>
      </c>
      <c r="B2010" s="161">
        <v>44</v>
      </c>
      <c r="C2010" s="161">
        <v>27</v>
      </c>
      <c r="D2010" s="161" t="s">
        <v>3696</v>
      </c>
      <c r="E2010" s="161" t="s">
        <v>8494</v>
      </c>
      <c r="F2010" s="161" t="s">
        <v>3992</v>
      </c>
      <c r="G2010" s="161" t="s">
        <v>1521</v>
      </c>
      <c r="H2010" s="162" t="s">
        <v>326</v>
      </c>
      <c r="I2010" s="161" t="s">
        <v>1629</v>
      </c>
      <c r="K2010" s="161">
        <v>1</v>
      </c>
      <c r="L2010" s="161" t="s">
        <v>5170</v>
      </c>
      <c r="M2010" s="161" t="s">
        <v>5171</v>
      </c>
      <c r="N2010" s="161" t="s">
        <v>12</v>
      </c>
      <c r="O2010" s="161" t="s">
        <v>5172</v>
      </c>
      <c r="P2010" s="161" t="s">
        <v>11</v>
      </c>
      <c r="Q2010" s="161" t="s">
        <v>5173</v>
      </c>
      <c r="R2010" s="161" t="s">
        <v>364</v>
      </c>
    </row>
    <row r="2011" spans="1:18">
      <c r="A2011" s="161">
        <v>7</v>
      </c>
      <c r="B2011" s="161">
        <v>44</v>
      </c>
      <c r="C2011" s="161">
        <v>28</v>
      </c>
      <c r="D2011" s="161" t="s">
        <v>10293</v>
      </c>
      <c r="E2011" s="161" t="s">
        <v>13526</v>
      </c>
      <c r="F2011" s="161" t="s">
        <v>3992</v>
      </c>
      <c r="G2011" s="161" t="s">
        <v>1521</v>
      </c>
      <c r="H2011" s="162" t="s">
        <v>10321</v>
      </c>
      <c r="I2011" s="161" t="s">
        <v>1629</v>
      </c>
      <c r="K2011" s="161">
        <v>1</v>
      </c>
      <c r="L2011" s="161" t="s">
        <v>13527</v>
      </c>
      <c r="M2011" s="161" t="s">
        <v>13528</v>
      </c>
      <c r="N2011" s="161" t="s">
        <v>16015</v>
      </c>
      <c r="O2011" s="161" t="s">
        <v>13529</v>
      </c>
      <c r="P2011" s="161" t="s">
        <v>16017</v>
      </c>
      <c r="Q2011" s="161" t="s">
        <v>13530</v>
      </c>
      <c r="R2011" s="161" t="s">
        <v>16018</v>
      </c>
    </row>
    <row r="2012" spans="1:18">
      <c r="A2012" s="161">
        <v>7</v>
      </c>
      <c r="B2012" s="161">
        <v>44</v>
      </c>
      <c r="C2012" s="161">
        <v>29</v>
      </c>
      <c r="D2012" s="161" t="s">
        <v>3696</v>
      </c>
      <c r="E2012" s="161" t="s">
        <v>8495</v>
      </c>
      <c r="F2012" s="161" t="s">
        <v>3992</v>
      </c>
      <c r="G2012" s="161" t="s">
        <v>1521</v>
      </c>
      <c r="H2012" s="161" t="s">
        <v>1524</v>
      </c>
      <c r="I2012" s="161" t="s">
        <v>3991</v>
      </c>
      <c r="K2012" s="161">
        <v>1</v>
      </c>
      <c r="L2012" s="161" t="s">
        <v>5174</v>
      </c>
      <c r="M2012" s="161" t="s">
        <v>5175</v>
      </c>
      <c r="N2012" s="161" t="s">
        <v>388</v>
      </c>
      <c r="O2012" s="161" t="s">
        <v>5176</v>
      </c>
    </row>
    <row r="2013" spans="1:18">
      <c r="A2013" s="161">
        <v>7</v>
      </c>
      <c r="B2013" s="161">
        <v>44</v>
      </c>
      <c r="C2013" s="161">
        <v>30</v>
      </c>
      <c r="D2013" s="161" t="s">
        <v>10293</v>
      </c>
      <c r="E2013" s="161" t="s">
        <v>13522</v>
      </c>
      <c r="F2013" s="161" t="s">
        <v>3992</v>
      </c>
      <c r="G2013" s="161" t="s">
        <v>1521</v>
      </c>
      <c r="H2013" s="161" t="s">
        <v>10316</v>
      </c>
      <c r="I2013" s="161" t="s">
        <v>10314</v>
      </c>
      <c r="K2013" s="161">
        <v>1</v>
      </c>
      <c r="L2013" s="161" t="s">
        <v>13523</v>
      </c>
      <c r="M2013" s="161" t="s">
        <v>13524</v>
      </c>
      <c r="N2013" s="161" t="s">
        <v>16016</v>
      </c>
      <c r="O2013" s="161" t="s">
        <v>13525</v>
      </c>
    </row>
    <row r="2014" spans="1:18">
      <c r="A2014" s="161">
        <v>7</v>
      </c>
      <c r="B2014" s="161">
        <v>44</v>
      </c>
      <c r="C2014" s="161">
        <v>31</v>
      </c>
      <c r="D2014" s="161" t="s">
        <v>3696</v>
      </c>
      <c r="E2014" s="161" t="s">
        <v>8496</v>
      </c>
      <c r="F2014" s="161" t="s">
        <v>3992</v>
      </c>
      <c r="G2014" s="161" t="s">
        <v>1521</v>
      </c>
      <c r="H2014" s="161" t="s">
        <v>323</v>
      </c>
      <c r="K2014" s="161">
        <v>1</v>
      </c>
      <c r="L2014" s="161" t="s">
        <v>6836</v>
      </c>
    </row>
    <row r="2015" spans="1:18">
      <c r="A2015" s="161">
        <v>7</v>
      </c>
      <c r="B2015" s="161">
        <v>44</v>
      </c>
      <c r="C2015" s="161">
        <v>32</v>
      </c>
      <c r="D2015" s="161" t="s">
        <v>10293</v>
      </c>
      <c r="E2015" s="161" t="s">
        <v>13520</v>
      </c>
      <c r="F2015" s="161" t="s">
        <v>3992</v>
      </c>
      <c r="G2015" s="161" t="s">
        <v>1521</v>
      </c>
      <c r="H2015" s="161" t="s">
        <v>10312</v>
      </c>
      <c r="K2015" s="161">
        <v>1</v>
      </c>
      <c r="L2015" s="161" t="s">
        <v>13521</v>
      </c>
    </row>
    <row r="2016" spans="1:18">
      <c r="A2016" s="161">
        <v>7</v>
      </c>
      <c r="B2016" s="161">
        <v>44</v>
      </c>
      <c r="C2016" s="161">
        <v>33</v>
      </c>
      <c r="D2016" s="161" t="s">
        <v>3696</v>
      </c>
      <c r="E2016" s="161" t="s">
        <v>8497</v>
      </c>
      <c r="F2016" s="161" t="s">
        <v>3992</v>
      </c>
      <c r="G2016" s="161" t="s">
        <v>1521</v>
      </c>
      <c r="H2016" s="161" t="s">
        <v>324</v>
      </c>
      <c r="K2016" s="161">
        <v>1</v>
      </c>
      <c r="L2016" s="161" t="s">
        <v>6837</v>
      </c>
    </row>
    <row r="2017" spans="1:18">
      <c r="A2017" s="161">
        <v>7</v>
      </c>
      <c r="B2017" s="161">
        <v>44</v>
      </c>
      <c r="C2017" s="161">
        <v>34</v>
      </c>
      <c r="D2017" s="161" t="s">
        <v>10293</v>
      </c>
      <c r="E2017" s="161" t="s">
        <v>13518</v>
      </c>
      <c r="F2017" s="161" t="s">
        <v>3992</v>
      </c>
      <c r="G2017" s="161" t="s">
        <v>1521</v>
      </c>
      <c r="H2017" s="161" t="s">
        <v>10309</v>
      </c>
      <c r="K2017" s="161">
        <v>1</v>
      </c>
      <c r="L2017" s="161" t="s">
        <v>13519</v>
      </c>
    </row>
    <row r="2018" spans="1:18">
      <c r="A2018" s="161">
        <v>7</v>
      </c>
      <c r="B2018" s="161">
        <v>44</v>
      </c>
      <c r="C2018" s="161">
        <v>35</v>
      </c>
      <c r="D2018" s="161" t="s">
        <v>3696</v>
      </c>
      <c r="E2018" s="161" t="s">
        <v>8498</v>
      </c>
      <c r="F2018" s="161" t="s">
        <v>3992</v>
      </c>
      <c r="G2018" s="161" t="s">
        <v>1521</v>
      </c>
      <c r="H2018" s="161" t="s">
        <v>325</v>
      </c>
      <c r="K2018" s="161">
        <v>1</v>
      </c>
      <c r="L2018" s="161" t="s">
        <v>6838</v>
      </c>
    </row>
    <row r="2019" spans="1:18">
      <c r="A2019" s="161">
        <v>7</v>
      </c>
      <c r="B2019" s="161">
        <v>44</v>
      </c>
      <c r="C2019" s="161">
        <v>36</v>
      </c>
      <c r="D2019" s="161" t="s">
        <v>10293</v>
      </c>
      <c r="E2019" s="161" t="s">
        <v>13516</v>
      </c>
      <c r="F2019" s="161" t="s">
        <v>3992</v>
      </c>
      <c r="G2019" s="161" t="s">
        <v>1521</v>
      </c>
      <c r="H2019" s="161" t="s">
        <v>10306</v>
      </c>
      <c r="K2019" s="161">
        <v>1</v>
      </c>
      <c r="L2019" s="161" t="s">
        <v>13517</v>
      </c>
    </row>
    <row r="2020" spans="1:18">
      <c r="A2020" s="161">
        <v>7</v>
      </c>
      <c r="B2020" s="161">
        <v>44</v>
      </c>
      <c r="C2020" s="161">
        <v>37</v>
      </c>
      <c r="D2020" s="161" t="s">
        <v>3696</v>
      </c>
      <c r="E2020" s="161" t="s">
        <v>8499</v>
      </c>
      <c r="F2020" s="161" t="s">
        <v>3992</v>
      </c>
      <c r="G2020" s="161" t="s">
        <v>1521</v>
      </c>
      <c r="H2020" s="161" t="s">
        <v>1536</v>
      </c>
      <c r="I2020" s="161" t="s">
        <v>1629</v>
      </c>
      <c r="K2020" s="161">
        <v>1</v>
      </c>
      <c r="L2020" s="161" t="s">
        <v>5177</v>
      </c>
      <c r="M2020" s="161" t="s">
        <v>5178</v>
      </c>
      <c r="N2020" s="161" t="s">
        <v>12</v>
      </c>
      <c r="O2020" s="161" t="s">
        <v>5179</v>
      </c>
      <c r="P2020" s="161" t="s">
        <v>11</v>
      </c>
      <c r="Q2020" s="161" t="s">
        <v>5180</v>
      </c>
      <c r="R2020" s="161" t="s">
        <v>364</v>
      </c>
    </row>
    <row r="2021" spans="1:18">
      <c r="A2021" s="161">
        <v>7</v>
      </c>
      <c r="B2021" s="161">
        <v>44</v>
      </c>
      <c r="C2021" s="161">
        <v>38</v>
      </c>
      <c r="D2021" s="161" t="s">
        <v>10293</v>
      </c>
      <c r="E2021" s="161" t="s">
        <v>13511</v>
      </c>
      <c r="F2021" s="161" t="s">
        <v>3992</v>
      </c>
      <c r="G2021" s="161" t="s">
        <v>1521</v>
      </c>
      <c r="H2021" s="161" t="s">
        <v>10300</v>
      </c>
      <c r="I2021" s="161" t="s">
        <v>1629</v>
      </c>
      <c r="K2021" s="161">
        <v>1</v>
      </c>
      <c r="L2021" s="161" t="s">
        <v>13512</v>
      </c>
      <c r="M2021" s="161" t="s">
        <v>13513</v>
      </c>
      <c r="N2021" s="161" t="s">
        <v>16015</v>
      </c>
      <c r="O2021" s="161" t="s">
        <v>13514</v>
      </c>
      <c r="P2021" s="161" t="s">
        <v>16017</v>
      </c>
      <c r="Q2021" s="161" t="s">
        <v>13515</v>
      </c>
      <c r="R2021" s="161" t="s">
        <v>16018</v>
      </c>
    </row>
    <row r="2022" spans="1:18">
      <c r="A2022" s="161">
        <v>7</v>
      </c>
      <c r="B2022" s="161">
        <v>44</v>
      </c>
      <c r="C2022" s="161">
        <v>39</v>
      </c>
      <c r="D2022" s="161" t="s">
        <v>3696</v>
      </c>
      <c r="E2022" s="161" t="s">
        <v>8500</v>
      </c>
      <c r="F2022" s="161" t="s">
        <v>3992</v>
      </c>
      <c r="G2022" s="161" t="s">
        <v>1521</v>
      </c>
      <c r="H2022" s="161" t="s">
        <v>116</v>
      </c>
      <c r="I2022" s="161" t="s">
        <v>1630</v>
      </c>
      <c r="K2022" s="161">
        <v>1</v>
      </c>
      <c r="L2022" s="161" t="s">
        <v>5181</v>
      </c>
    </row>
    <row r="2023" spans="1:18">
      <c r="A2023" s="161">
        <v>7</v>
      </c>
      <c r="B2023" s="161">
        <v>44</v>
      </c>
      <c r="C2023" s="161">
        <v>40</v>
      </c>
      <c r="D2023" s="161" t="s">
        <v>10293</v>
      </c>
      <c r="E2023" s="161" t="s">
        <v>13509</v>
      </c>
      <c r="F2023" s="161" t="s">
        <v>3992</v>
      </c>
      <c r="G2023" s="161" t="s">
        <v>1521</v>
      </c>
      <c r="H2023" s="161" t="s">
        <v>10297</v>
      </c>
      <c r="I2023" s="161" t="s">
        <v>1630</v>
      </c>
      <c r="K2023" s="161">
        <v>1</v>
      </c>
      <c r="L2023" s="161" t="s">
        <v>13510</v>
      </c>
    </row>
    <row r="2024" spans="1:18">
      <c r="A2024" s="161">
        <v>7</v>
      </c>
      <c r="B2024" s="161">
        <v>44</v>
      </c>
      <c r="C2024" s="161">
        <v>41</v>
      </c>
      <c r="D2024" s="161" t="s">
        <v>3696</v>
      </c>
      <c r="E2024" s="161" t="s">
        <v>8501</v>
      </c>
      <c r="F2024" s="161" t="s">
        <v>3992</v>
      </c>
      <c r="G2024" s="161" t="s">
        <v>1521</v>
      </c>
      <c r="H2024" s="161" t="s">
        <v>319</v>
      </c>
      <c r="K2024" s="161">
        <v>1</v>
      </c>
      <c r="L2024" s="161" t="s">
        <v>5182</v>
      </c>
    </row>
    <row r="2025" spans="1:18">
      <c r="A2025" s="161">
        <v>7</v>
      </c>
      <c r="B2025" s="161">
        <v>44</v>
      </c>
      <c r="C2025" s="161">
        <v>42</v>
      </c>
      <c r="D2025" s="161" t="s">
        <v>10293</v>
      </c>
      <c r="E2025" s="161" t="s">
        <v>13507</v>
      </c>
      <c r="F2025" s="161" t="s">
        <v>3992</v>
      </c>
      <c r="G2025" s="161" t="s">
        <v>1521</v>
      </c>
      <c r="H2025" s="161" t="s">
        <v>10167</v>
      </c>
      <c r="K2025" s="161">
        <v>1</v>
      </c>
      <c r="L2025" s="161" t="s">
        <v>13508</v>
      </c>
    </row>
    <row r="2026" spans="1:18">
      <c r="A2026" s="161">
        <v>7</v>
      </c>
      <c r="B2026" s="161">
        <v>45</v>
      </c>
      <c r="C2026" s="161">
        <v>1</v>
      </c>
      <c r="D2026" s="161" t="s">
        <v>3696</v>
      </c>
      <c r="E2026" s="161" t="s">
        <v>8502</v>
      </c>
      <c r="F2026" s="161" t="s">
        <v>3992</v>
      </c>
      <c r="G2026" s="161" t="s">
        <v>1521</v>
      </c>
      <c r="H2026" s="161" t="s">
        <v>1523</v>
      </c>
      <c r="I2026" s="161" t="s">
        <v>1631</v>
      </c>
      <c r="K2026" s="161">
        <v>1</v>
      </c>
      <c r="L2026" s="164" t="s">
        <v>8503</v>
      </c>
    </row>
    <row r="2027" spans="1:18">
      <c r="A2027" s="161">
        <v>7</v>
      </c>
      <c r="B2027" s="161">
        <v>45</v>
      </c>
      <c r="C2027" s="161">
        <v>2</v>
      </c>
      <c r="D2027" s="161" t="s">
        <v>10293</v>
      </c>
      <c r="E2027" s="161" t="s">
        <v>13505</v>
      </c>
      <c r="F2027" s="161" t="s">
        <v>3992</v>
      </c>
      <c r="G2027" s="161" t="s">
        <v>1521</v>
      </c>
      <c r="H2027" s="161" t="s">
        <v>10370</v>
      </c>
      <c r="I2027" s="161" t="s">
        <v>1630</v>
      </c>
      <c r="K2027" s="161">
        <v>1</v>
      </c>
      <c r="L2027" s="164" t="s">
        <v>13506</v>
      </c>
    </row>
    <row r="2028" spans="1:18">
      <c r="A2028" s="161">
        <v>7</v>
      </c>
      <c r="B2028" s="161">
        <v>45</v>
      </c>
      <c r="C2028" s="161">
        <v>3</v>
      </c>
      <c r="D2028" s="161" t="s">
        <v>3696</v>
      </c>
      <c r="E2028" s="161" t="s">
        <v>8504</v>
      </c>
      <c r="F2028" s="161" t="s">
        <v>3992</v>
      </c>
      <c r="G2028" s="161" t="s">
        <v>1521</v>
      </c>
      <c r="H2028" s="162" t="s">
        <v>322</v>
      </c>
      <c r="I2028" s="161" t="s">
        <v>1631</v>
      </c>
      <c r="K2028" s="161">
        <v>1</v>
      </c>
      <c r="L2028" s="161" t="s">
        <v>5383</v>
      </c>
    </row>
    <row r="2029" spans="1:18">
      <c r="A2029" s="161">
        <v>7</v>
      </c>
      <c r="B2029" s="161">
        <v>45</v>
      </c>
      <c r="C2029" s="161">
        <v>4</v>
      </c>
      <c r="D2029" s="161" t="s">
        <v>10293</v>
      </c>
      <c r="E2029" s="161" t="s">
        <v>13503</v>
      </c>
      <c r="F2029" s="161" t="s">
        <v>3992</v>
      </c>
      <c r="G2029" s="161" t="s">
        <v>1521</v>
      </c>
      <c r="H2029" s="162" t="s">
        <v>10367</v>
      </c>
      <c r="I2029" s="161" t="s">
        <v>1630</v>
      </c>
      <c r="K2029" s="161">
        <v>1</v>
      </c>
      <c r="L2029" s="161" t="s">
        <v>13504</v>
      </c>
    </row>
    <row r="2030" spans="1:18">
      <c r="A2030" s="161">
        <v>7</v>
      </c>
      <c r="B2030" s="161">
        <v>45</v>
      </c>
      <c r="C2030" s="161">
        <v>5</v>
      </c>
      <c r="D2030" s="161" t="s">
        <v>3696</v>
      </c>
      <c r="E2030" s="161" t="s">
        <v>8505</v>
      </c>
      <c r="F2030" s="161" t="s">
        <v>3992</v>
      </c>
      <c r="G2030" s="161" t="s">
        <v>1521</v>
      </c>
      <c r="H2030" s="161" t="s">
        <v>1526</v>
      </c>
      <c r="I2030" s="161" t="s">
        <v>1629</v>
      </c>
      <c r="K2030" s="161">
        <v>1</v>
      </c>
      <c r="L2030" s="161" t="s">
        <v>5384</v>
      </c>
      <c r="M2030" s="161" t="s">
        <v>5385</v>
      </c>
      <c r="N2030" s="161" t="s">
        <v>12</v>
      </c>
      <c r="O2030" s="161" t="s">
        <v>5386</v>
      </c>
      <c r="P2030" s="161" t="s">
        <v>11</v>
      </c>
      <c r="Q2030" s="161" t="s">
        <v>5387</v>
      </c>
      <c r="R2030" s="161" t="s">
        <v>364</v>
      </c>
    </row>
    <row r="2031" spans="1:18">
      <c r="A2031" s="161">
        <v>7</v>
      </c>
      <c r="B2031" s="161">
        <v>45</v>
      </c>
      <c r="C2031" s="161">
        <v>6</v>
      </c>
      <c r="D2031" s="161" t="s">
        <v>10293</v>
      </c>
      <c r="E2031" s="161" t="s">
        <v>13498</v>
      </c>
      <c r="F2031" s="161" t="s">
        <v>3992</v>
      </c>
      <c r="G2031" s="161" t="s">
        <v>1521</v>
      </c>
      <c r="H2031" s="161" t="s">
        <v>10361</v>
      </c>
      <c r="I2031" s="161" t="s">
        <v>1629</v>
      </c>
      <c r="K2031" s="161">
        <v>1</v>
      </c>
      <c r="L2031" s="161" t="s">
        <v>13499</v>
      </c>
      <c r="M2031" s="161" t="s">
        <v>13500</v>
      </c>
      <c r="N2031" s="161" t="s">
        <v>16015</v>
      </c>
      <c r="O2031" s="161" t="s">
        <v>13501</v>
      </c>
      <c r="P2031" s="161" t="s">
        <v>16017</v>
      </c>
      <c r="Q2031" s="161" t="s">
        <v>13502</v>
      </c>
      <c r="R2031" s="161" t="s">
        <v>16018</v>
      </c>
    </row>
    <row r="2032" spans="1:18">
      <c r="A2032" s="161">
        <v>7</v>
      </c>
      <c r="B2032" s="161">
        <v>45</v>
      </c>
      <c r="C2032" s="161">
        <v>7</v>
      </c>
      <c r="D2032" s="161" t="s">
        <v>3696</v>
      </c>
      <c r="E2032" s="161" t="s">
        <v>8506</v>
      </c>
      <c r="F2032" s="161" t="s">
        <v>3992</v>
      </c>
      <c r="G2032" s="161" t="s">
        <v>1521</v>
      </c>
      <c r="H2032" s="161" t="s">
        <v>66</v>
      </c>
      <c r="I2032" s="161" t="s">
        <v>1629</v>
      </c>
      <c r="K2032" s="161">
        <v>1</v>
      </c>
      <c r="L2032" s="161" t="s">
        <v>5388</v>
      </c>
      <c r="M2032" s="161" t="s">
        <v>5389</v>
      </c>
      <c r="N2032" s="161" t="s">
        <v>12</v>
      </c>
      <c r="O2032" s="161" t="s">
        <v>5390</v>
      </c>
      <c r="P2032" s="161" t="s">
        <v>11</v>
      </c>
      <c r="Q2032" s="161" t="s">
        <v>5391</v>
      </c>
      <c r="R2032" s="161" t="s">
        <v>364</v>
      </c>
    </row>
    <row r="2033" spans="1:18">
      <c r="A2033" s="161">
        <v>7</v>
      </c>
      <c r="B2033" s="161">
        <v>45</v>
      </c>
      <c r="C2033" s="161">
        <v>8</v>
      </c>
      <c r="D2033" s="161" t="s">
        <v>10293</v>
      </c>
      <c r="E2033" s="161" t="s">
        <v>13493</v>
      </c>
      <c r="F2033" s="161" t="s">
        <v>3992</v>
      </c>
      <c r="G2033" s="161" t="s">
        <v>1521</v>
      </c>
      <c r="H2033" s="161" t="s">
        <v>10355</v>
      </c>
      <c r="I2033" s="161" t="s">
        <v>1629</v>
      </c>
      <c r="K2033" s="161">
        <v>1</v>
      </c>
      <c r="L2033" s="161" t="s">
        <v>13494</v>
      </c>
      <c r="M2033" s="161" t="s">
        <v>13495</v>
      </c>
      <c r="N2033" s="161" t="s">
        <v>16015</v>
      </c>
      <c r="O2033" s="161" t="s">
        <v>13496</v>
      </c>
      <c r="P2033" s="161" t="s">
        <v>16017</v>
      </c>
      <c r="Q2033" s="161" t="s">
        <v>13497</v>
      </c>
      <c r="R2033" s="161" t="s">
        <v>16018</v>
      </c>
    </row>
    <row r="2034" spans="1:18">
      <c r="A2034" s="161">
        <v>7</v>
      </c>
      <c r="B2034" s="161">
        <v>45</v>
      </c>
      <c r="C2034" s="161">
        <v>9</v>
      </c>
      <c r="D2034" s="161" t="s">
        <v>3696</v>
      </c>
      <c r="E2034" s="161" t="s">
        <v>8507</v>
      </c>
      <c r="F2034" s="161" t="s">
        <v>3992</v>
      </c>
      <c r="G2034" s="161" t="s">
        <v>1521</v>
      </c>
      <c r="H2034" s="161" t="s">
        <v>336</v>
      </c>
      <c r="K2034" s="161">
        <v>1</v>
      </c>
      <c r="L2034" s="161" t="s">
        <v>5392</v>
      </c>
    </row>
    <row r="2035" spans="1:18">
      <c r="A2035" s="161">
        <v>7</v>
      </c>
      <c r="B2035" s="161">
        <v>45</v>
      </c>
      <c r="C2035" s="161">
        <v>10</v>
      </c>
      <c r="D2035" s="161" t="s">
        <v>10293</v>
      </c>
      <c r="E2035" s="161" t="s">
        <v>13491</v>
      </c>
      <c r="F2035" s="161" t="s">
        <v>3992</v>
      </c>
      <c r="G2035" s="161" t="s">
        <v>1521</v>
      </c>
      <c r="H2035" s="161" t="s">
        <v>10191</v>
      </c>
      <c r="K2035" s="161">
        <v>1</v>
      </c>
      <c r="L2035" s="161" t="s">
        <v>13492</v>
      </c>
    </row>
    <row r="2036" spans="1:18">
      <c r="A2036" s="161">
        <v>7</v>
      </c>
      <c r="B2036" s="161">
        <v>45</v>
      </c>
      <c r="C2036" s="161">
        <v>11</v>
      </c>
      <c r="D2036" s="161" t="s">
        <v>3696</v>
      </c>
      <c r="E2036" s="161" t="s">
        <v>8508</v>
      </c>
      <c r="F2036" s="161" t="s">
        <v>3992</v>
      </c>
      <c r="G2036" s="161" t="s">
        <v>1521</v>
      </c>
      <c r="H2036" s="161" t="s">
        <v>337</v>
      </c>
      <c r="I2036" s="161" t="s">
        <v>1628</v>
      </c>
      <c r="K2036" s="161">
        <v>1</v>
      </c>
      <c r="L2036" s="161" t="s">
        <v>5393</v>
      </c>
    </row>
    <row r="2037" spans="1:18">
      <c r="A2037" s="161">
        <v>7</v>
      </c>
      <c r="B2037" s="161">
        <v>45</v>
      </c>
      <c r="C2037" s="161">
        <v>12</v>
      </c>
      <c r="D2037" s="161" t="s">
        <v>10293</v>
      </c>
      <c r="E2037" s="161" t="s">
        <v>13489</v>
      </c>
      <c r="F2037" s="161" t="s">
        <v>3992</v>
      </c>
      <c r="G2037" s="161" t="s">
        <v>1521</v>
      </c>
      <c r="H2037" s="161" t="s">
        <v>10350</v>
      </c>
      <c r="I2037" s="161" t="s">
        <v>10137</v>
      </c>
      <c r="K2037" s="161">
        <v>1</v>
      </c>
      <c r="L2037" s="161" t="s">
        <v>13490</v>
      </c>
    </row>
    <row r="2038" spans="1:18">
      <c r="A2038" s="161">
        <v>7</v>
      </c>
      <c r="B2038" s="161">
        <v>45</v>
      </c>
      <c r="C2038" s="161">
        <v>13</v>
      </c>
      <c r="D2038" s="161" t="s">
        <v>3696</v>
      </c>
      <c r="E2038" s="161" t="s">
        <v>8509</v>
      </c>
      <c r="F2038" s="161" t="s">
        <v>3992</v>
      </c>
      <c r="G2038" s="161" t="s">
        <v>1521</v>
      </c>
      <c r="H2038" s="161" t="s">
        <v>1535</v>
      </c>
      <c r="I2038" s="161" t="s">
        <v>61</v>
      </c>
      <c r="K2038" s="161">
        <v>1</v>
      </c>
      <c r="L2038" s="161" t="s">
        <v>5394</v>
      </c>
    </row>
    <row r="2039" spans="1:18">
      <c r="A2039" s="161">
        <v>7</v>
      </c>
      <c r="B2039" s="161">
        <v>45</v>
      </c>
      <c r="C2039" s="161">
        <v>14</v>
      </c>
      <c r="D2039" s="161" t="s">
        <v>10293</v>
      </c>
      <c r="E2039" s="161" t="s">
        <v>13487</v>
      </c>
      <c r="F2039" s="161" t="s">
        <v>3992</v>
      </c>
      <c r="G2039" s="161" t="s">
        <v>1521</v>
      </c>
      <c r="H2039" s="161" t="s">
        <v>10347</v>
      </c>
      <c r="I2039" s="161" t="s">
        <v>10345</v>
      </c>
      <c r="K2039" s="161">
        <v>1</v>
      </c>
      <c r="L2039" s="161" t="s">
        <v>13488</v>
      </c>
    </row>
    <row r="2040" spans="1:18">
      <c r="A2040" s="161">
        <v>7</v>
      </c>
      <c r="B2040" s="161">
        <v>45</v>
      </c>
      <c r="C2040" s="161">
        <v>15</v>
      </c>
      <c r="D2040" s="161" t="s">
        <v>3696</v>
      </c>
      <c r="E2040" s="161" t="s">
        <v>8510</v>
      </c>
      <c r="F2040" s="161" t="s">
        <v>3992</v>
      </c>
      <c r="G2040" s="161" t="s">
        <v>1521</v>
      </c>
      <c r="H2040" s="161" t="s">
        <v>1529</v>
      </c>
      <c r="I2040" s="161" t="s">
        <v>15</v>
      </c>
      <c r="K2040" s="161">
        <v>1</v>
      </c>
      <c r="L2040" s="164" t="s">
        <v>8511</v>
      </c>
      <c r="M2040" s="164" t="s">
        <v>8512</v>
      </c>
    </row>
    <row r="2041" spans="1:18">
      <c r="A2041" s="161">
        <v>7</v>
      </c>
      <c r="B2041" s="161">
        <v>45</v>
      </c>
      <c r="C2041" s="161">
        <v>16</v>
      </c>
      <c r="D2041" s="161" t="s">
        <v>10293</v>
      </c>
      <c r="E2041" s="161" t="s">
        <v>13484</v>
      </c>
      <c r="F2041" s="161" t="s">
        <v>3992</v>
      </c>
      <c r="G2041" s="161" t="s">
        <v>1521</v>
      </c>
      <c r="H2041" s="161" t="s">
        <v>10342</v>
      </c>
      <c r="I2041" s="161" t="s">
        <v>15</v>
      </c>
      <c r="K2041" s="161">
        <v>1</v>
      </c>
      <c r="L2041" s="164" t="s">
        <v>13485</v>
      </c>
      <c r="M2041" s="164" t="s">
        <v>13486</v>
      </c>
    </row>
    <row r="2042" spans="1:18">
      <c r="A2042" s="161">
        <v>7</v>
      </c>
      <c r="B2042" s="161">
        <v>45</v>
      </c>
      <c r="C2042" s="161">
        <v>17</v>
      </c>
      <c r="D2042" s="161" t="s">
        <v>3696</v>
      </c>
      <c r="E2042" s="161" t="s">
        <v>8513</v>
      </c>
      <c r="F2042" s="161" t="s">
        <v>3992</v>
      </c>
      <c r="G2042" s="161" t="s">
        <v>1521</v>
      </c>
      <c r="H2042" s="161" t="s">
        <v>1530</v>
      </c>
      <c r="K2042" s="161">
        <v>1</v>
      </c>
      <c r="L2042" s="164" t="s">
        <v>8514</v>
      </c>
    </row>
    <row r="2043" spans="1:18">
      <c r="A2043" s="161">
        <v>7</v>
      </c>
      <c r="B2043" s="161">
        <v>45</v>
      </c>
      <c r="C2043" s="161">
        <v>18</v>
      </c>
      <c r="D2043" s="161" t="s">
        <v>10293</v>
      </c>
      <c r="E2043" s="161" t="s">
        <v>13482</v>
      </c>
      <c r="F2043" s="161" t="s">
        <v>3992</v>
      </c>
      <c r="G2043" s="161" t="s">
        <v>1521</v>
      </c>
      <c r="H2043" s="161" t="s">
        <v>10339</v>
      </c>
      <c r="K2043" s="161">
        <v>1</v>
      </c>
      <c r="L2043" s="164" t="s">
        <v>13483</v>
      </c>
    </row>
    <row r="2044" spans="1:18">
      <c r="A2044" s="161">
        <v>7</v>
      </c>
      <c r="B2044" s="161">
        <v>45</v>
      </c>
      <c r="C2044" s="161">
        <v>19</v>
      </c>
      <c r="D2044" s="161" t="s">
        <v>3696</v>
      </c>
      <c r="E2044" s="161" t="s">
        <v>8515</v>
      </c>
      <c r="F2044" s="161" t="s">
        <v>3992</v>
      </c>
      <c r="G2044" s="161" t="s">
        <v>1521</v>
      </c>
      <c r="H2044" s="161" t="s">
        <v>1531</v>
      </c>
      <c r="K2044" s="161">
        <v>1</v>
      </c>
      <c r="L2044" s="164" t="s">
        <v>8516</v>
      </c>
    </row>
    <row r="2045" spans="1:18">
      <c r="A2045" s="161">
        <v>7</v>
      </c>
      <c r="B2045" s="161">
        <v>45</v>
      </c>
      <c r="C2045" s="161">
        <v>20</v>
      </c>
      <c r="D2045" s="161" t="s">
        <v>10293</v>
      </c>
      <c r="E2045" s="161" t="s">
        <v>13480</v>
      </c>
      <c r="F2045" s="161" t="s">
        <v>3992</v>
      </c>
      <c r="G2045" s="161" t="s">
        <v>1521</v>
      </c>
      <c r="H2045" s="161" t="s">
        <v>10336</v>
      </c>
      <c r="K2045" s="161">
        <v>1</v>
      </c>
      <c r="L2045" s="164" t="s">
        <v>13481</v>
      </c>
    </row>
    <row r="2046" spans="1:18">
      <c r="A2046" s="161">
        <v>7</v>
      </c>
      <c r="B2046" s="161">
        <v>45</v>
      </c>
      <c r="C2046" s="161">
        <v>21</v>
      </c>
      <c r="D2046" s="161" t="s">
        <v>3696</v>
      </c>
      <c r="E2046" s="161" t="s">
        <v>8517</v>
      </c>
      <c r="F2046" s="161" t="s">
        <v>3992</v>
      </c>
      <c r="G2046" s="161" t="s">
        <v>1521</v>
      </c>
      <c r="H2046" s="161" t="s">
        <v>1532</v>
      </c>
      <c r="K2046" s="161">
        <v>1</v>
      </c>
      <c r="L2046" s="164" t="s">
        <v>8518</v>
      </c>
    </row>
    <row r="2047" spans="1:18">
      <c r="A2047" s="161">
        <v>7</v>
      </c>
      <c r="B2047" s="161">
        <v>45</v>
      </c>
      <c r="C2047" s="161">
        <v>22</v>
      </c>
      <c r="D2047" s="161" t="s">
        <v>10293</v>
      </c>
      <c r="E2047" s="161" t="s">
        <v>13478</v>
      </c>
      <c r="F2047" s="161" t="s">
        <v>3992</v>
      </c>
      <c r="G2047" s="161" t="s">
        <v>1521</v>
      </c>
      <c r="H2047" s="161" t="s">
        <v>10333</v>
      </c>
      <c r="K2047" s="161">
        <v>1</v>
      </c>
      <c r="L2047" s="164" t="s">
        <v>13479</v>
      </c>
    </row>
    <row r="2048" spans="1:18">
      <c r="A2048" s="161">
        <v>7</v>
      </c>
      <c r="B2048" s="161">
        <v>45</v>
      </c>
      <c r="C2048" s="161">
        <v>23</v>
      </c>
      <c r="D2048" s="161" t="s">
        <v>3696</v>
      </c>
      <c r="E2048" s="161" t="s">
        <v>8519</v>
      </c>
      <c r="F2048" s="161" t="s">
        <v>3992</v>
      </c>
      <c r="G2048" s="161" t="s">
        <v>1521</v>
      </c>
      <c r="H2048" s="161" t="s">
        <v>1533</v>
      </c>
      <c r="K2048" s="161">
        <v>1</v>
      </c>
      <c r="L2048" s="164" t="s">
        <v>8520</v>
      </c>
    </row>
    <row r="2049" spans="1:18">
      <c r="A2049" s="161">
        <v>7</v>
      </c>
      <c r="B2049" s="161">
        <v>45</v>
      </c>
      <c r="C2049" s="161">
        <v>24</v>
      </c>
      <c r="D2049" s="161" t="s">
        <v>10293</v>
      </c>
      <c r="E2049" s="161" t="s">
        <v>13476</v>
      </c>
      <c r="F2049" s="161" t="s">
        <v>3992</v>
      </c>
      <c r="G2049" s="161" t="s">
        <v>1521</v>
      </c>
      <c r="H2049" s="161" t="s">
        <v>10330</v>
      </c>
      <c r="K2049" s="161">
        <v>1</v>
      </c>
      <c r="L2049" s="164" t="s">
        <v>13477</v>
      </c>
    </row>
    <row r="2050" spans="1:18">
      <c r="A2050" s="161">
        <v>7</v>
      </c>
      <c r="B2050" s="161">
        <v>45</v>
      </c>
      <c r="C2050" s="161">
        <v>25</v>
      </c>
      <c r="D2050" s="161" t="s">
        <v>3696</v>
      </c>
      <c r="E2050" s="161" t="s">
        <v>8521</v>
      </c>
      <c r="F2050" s="161" t="s">
        <v>3992</v>
      </c>
      <c r="G2050" s="161" t="s">
        <v>1521</v>
      </c>
      <c r="H2050" s="161" t="s">
        <v>1534</v>
      </c>
      <c r="K2050" s="161">
        <v>1</v>
      </c>
      <c r="L2050" s="164" t="s">
        <v>8522</v>
      </c>
    </row>
    <row r="2051" spans="1:18">
      <c r="A2051" s="161">
        <v>7</v>
      </c>
      <c r="B2051" s="161">
        <v>45</v>
      </c>
      <c r="C2051" s="161">
        <v>26</v>
      </c>
      <c r="D2051" s="161" t="s">
        <v>10293</v>
      </c>
      <c r="E2051" s="161" t="s">
        <v>13474</v>
      </c>
      <c r="F2051" s="161" t="s">
        <v>3992</v>
      </c>
      <c r="G2051" s="161" t="s">
        <v>1521</v>
      </c>
      <c r="H2051" s="161" t="s">
        <v>10327</v>
      </c>
      <c r="K2051" s="161">
        <v>1</v>
      </c>
      <c r="L2051" s="164" t="s">
        <v>13475</v>
      </c>
    </row>
    <row r="2052" spans="1:18">
      <c r="A2052" s="161">
        <v>7</v>
      </c>
      <c r="B2052" s="161">
        <v>45</v>
      </c>
      <c r="C2052" s="161">
        <v>27</v>
      </c>
      <c r="D2052" s="161" t="s">
        <v>3696</v>
      </c>
      <c r="E2052" s="161" t="s">
        <v>8523</v>
      </c>
      <c r="F2052" s="161" t="s">
        <v>3992</v>
      </c>
      <c r="G2052" s="161" t="s">
        <v>1521</v>
      </c>
      <c r="H2052" s="162" t="s">
        <v>326</v>
      </c>
      <c r="I2052" s="161" t="s">
        <v>1629</v>
      </c>
      <c r="K2052" s="161">
        <v>1</v>
      </c>
      <c r="L2052" s="161" t="s">
        <v>5395</v>
      </c>
      <c r="M2052" s="161" t="s">
        <v>5396</v>
      </c>
      <c r="N2052" s="161" t="s">
        <v>12</v>
      </c>
      <c r="O2052" s="161" t="s">
        <v>5397</v>
      </c>
      <c r="P2052" s="161" t="s">
        <v>11</v>
      </c>
      <c r="Q2052" s="161" t="s">
        <v>5398</v>
      </c>
      <c r="R2052" s="161" t="s">
        <v>364</v>
      </c>
    </row>
    <row r="2053" spans="1:18">
      <c r="A2053" s="161">
        <v>7</v>
      </c>
      <c r="B2053" s="161">
        <v>45</v>
      </c>
      <c r="C2053" s="161">
        <v>28</v>
      </c>
      <c r="D2053" s="161" t="s">
        <v>10293</v>
      </c>
      <c r="E2053" s="161" t="s">
        <v>13469</v>
      </c>
      <c r="F2053" s="161" t="s">
        <v>3992</v>
      </c>
      <c r="G2053" s="161" t="s">
        <v>1521</v>
      </c>
      <c r="H2053" s="162" t="s">
        <v>10321</v>
      </c>
      <c r="I2053" s="161" t="s">
        <v>1629</v>
      </c>
      <c r="K2053" s="161">
        <v>1</v>
      </c>
      <c r="L2053" s="161" t="s">
        <v>13470</v>
      </c>
      <c r="M2053" s="161" t="s">
        <v>13471</v>
      </c>
      <c r="N2053" s="161" t="s">
        <v>16015</v>
      </c>
      <c r="O2053" s="161" t="s">
        <v>13472</v>
      </c>
      <c r="P2053" s="161" t="s">
        <v>16017</v>
      </c>
      <c r="Q2053" s="161" t="s">
        <v>13473</v>
      </c>
      <c r="R2053" s="161" t="s">
        <v>16018</v>
      </c>
    </row>
    <row r="2054" spans="1:18">
      <c r="A2054" s="161">
        <v>7</v>
      </c>
      <c r="B2054" s="161">
        <v>45</v>
      </c>
      <c r="C2054" s="161">
        <v>29</v>
      </c>
      <c r="D2054" s="161" t="s">
        <v>3696</v>
      </c>
      <c r="E2054" s="161" t="s">
        <v>8524</v>
      </c>
      <c r="F2054" s="161" t="s">
        <v>3992</v>
      </c>
      <c r="G2054" s="161" t="s">
        <v>1521</v>
      </c>
      <c r="H2054" s="161" t="s">
        <v>1524</v>
      </c>
      <c r="I2054" s="161" t="s">
        <v>3991</v>
      </c>
      <c r="K2054" s="161">
        <v>1</v>
      </c>
      <c r="L2054" s="161" t="s">
        <v>5399</v>
      </c>
      <c r="M2054" s="161" t="s">
        <v>5400</v>
      </c>
      <c r="N2054" s="161" t="s">
        <v>388</v>
      </c>
      <c r="O2054" s="161" t="s">
        <v>5401</v>
      </c>
    </row>
    <row r="2055" spans="1:18">
      <c r="A2055" s="161">
        <v>7</v>
      </c>
      <c r="B2055" s="161">
        <v>45</v>
      </c>
      <c r="C2055" s="161">
        <v>30</v>
      </c>
      <c r="D2055" s="161" t="s">
        <v>10293</v>
      </c>
      <c r="E2055" s="161" t="s">
        <v>13465</v>
      </c>
      <c r="F2055" s="161" t="s">
        <v>3992</v>
      </c>
      <c r="G2055" s="161" t="s">
        <v>1521</v>
      </c>
      <c r="H2055" s="161" t="s">
        <v>10316</v>
      </c>
      <c r="I2055" s="161" t="s">
        <v>10314</v>
      </c>
      <c r="K2055" s="161">
        <v>1</v>
      </c>
      <c r="L2055" s="161" t="s">
        <v>13466</v>
      </c>
      <c r="M2055" s="161" t="s">
        <v>13467</v>
      </c>
      <c r="N2055" s="161" t="s">
        <v>16016</v>
      </c>
      <c r="O2055" s="161" t="s">
        <v>13468</v>
      </c>
    </row>
    <row r="2056" spans="1:18">
      <c r="A2056" s="161">
        <v>7</v>
      </c>
      <c r="B2056" s="161">
        <v>45</v>
      </c>
      <c r="C2056" s="161">
        <v>31</v>
      </c>
      <c r="D2056" s="161" t="s">
        <v>3696</v>
      </c>
      <c r="E2056" s="161" t="s">
        <v>8525</v>
      </c>
      <c r="F2056" s="161" t="s">
        <v>3992</v>
      </c>
      <c r="G2056" s="161" t="s">
        <v>1521</v>
      </c>
      <c r="H2056" s="161" t="s">
        <v>323</v>
      </c>
      <c r="K2056" s="161">
        <v>1</v>
      </c>
      <c r="L2056" s="161" t="s">
        <v>6839</v>
      </c>
    </row>
    <row r="2057" spans="1:18">
      <c r="A2057" s="161">
        <v>7</v>
      </c>
      <c r="B2057" s="161">
        <v>45</v>
      </c>
      <c r="C2057" s="161">
        <v>32</v>
      </c>
      <c r="D2057" s="161" t="s">
        <v>10293</v>
      </c>
      <c r="E2057" s="161" t="s">
        <v>13463</v>
      </c>
      <c r="F2057" s="161" t="s">
        <v>3992</v>
      </c>
      <c r="G2057" s="161" t="s">
        <v>1521</v>
      </c>
      <c r="H2057" s="161" t="s">
        <v>10312</v>
      </c>
      <c r="K2057" s="161">
        <v>1</v>
      </c>
      <c r="L2057" s="161" t="s">
        <v>13464</v>
      </c>
    </row>
    <row r="2058" spans="1:18">
      <c r="A2058" s="161">
        <v>7</v>
      </c>
      <c r="B2058" s="161">
        <v>45</v>
      </c>
      <c r="C2058" s="161">
        <v>33</v>
      </c>
      <c r="D2058" s="161" t="s">
        <v>3696</v>
      </c>
      <c r="E2058" s="161" t="s">
        <v>8526</v>
      </c>
      <c r="F2058" s="161" t="s">
        <v>3992</v>
      </c>
      <c r="G2058" s="161" t="s">
        <v>1521</v>
      </c>
      <c r="H2058" s="161" t="s">
        <v>324</v>
      </c>
      <c r="K2058" s="161">
        <v>1</v>
      </c>
      <c r="L2058" s="161" t="s">
        <v>6840</v>
      </c>
    </row>
    <row r="2059" spans="1:18">
      <c r="A2059" s="161">
        <v>7</v>
      </c>
      <c r="B2059" s="161">
        <v>45</v>
      </c>
      <c r="C2059" s="161">
        <v>34</v>
      </c>
      <c r="D2059" s="161" t="s">
        <v>10293</v>
      </c>
      <c r="E2059" s="161" t="s">
        <v>13461</v>
      </c>
      <c r="F2059" s="161" t="s">
        <v>3992</v>
      </c>
      <c r="G2059" s="161" t="s">
        <v>1521</v>
      </c>
      <c r="H2059" s="161" t="s">
        <v>10309</v>
      </c>
      <c r="K2059" s="161">
        <v>1</v>
      </c>
      <c r="L2059" s="161" t="s">
        <v>13462</v>
      </c>
    </row>
    <row r="2060" spans="1:18">
      <c r="A2060" s="161">
        <v>7</v>
      </c>
      <c r="B2060" s="161">
        <v>45</v>
      </c>
      <c r="C2060" s="161">
        <v>35</v>
      </c>
      <c r="D2060" s="161" t="s">
        <v>3696</v>
      </c>
      <c r="E2060" s="161" t="s">
        <v>8527</v>
      </c>
      <c r="F2060" s="161" t="s">
        <v>3992</v>
      </c>
      <c r="G2060" s="161" t="s">
        <v>1521</v>
      </c>
      <c r="H2060" s="161" t="s">
        <v>325</v>
      </c>
      <c r="K2060" s="161">
        <v>1</v>
      </c>
      <c r="L2060" s="161" t="s">
        <v>6841</v>
      </c>
    </row>
    <row r="2061" spans="1:18">
      <c r="A2061" s="161">
        <v>7</v>
      </c>
      <c r="B2061" s="161">
        <v>45</v>
      </c>
      <c r="C2061" s="161">
        <v>36</v>
      </c>
      <c r="D2061" s="161" t="s">
        <v>10293</v>
      </c>
      <c r="E2061" s="161" t="s">
        <v>13459</v>
      </c>
      <c r="F2061" s="161" t="s">
        <v>3992</v>
      </c>
      <c r="G2061" s="161" t="s">
        <v>1521</v>
      </c>
      <c r="H2061" s="161" t="s">
        <v>10306</v>
      </c>
      <c r="K2061" s="161">
        <v>1</v>
      </c>
      <c r="L2061" s="161" t="s">
        <v>13460</v>
      </c>
    </row>
    <row r="2062" spans="1:18">
      <c r="A2062" s="161">
        <v>7</v>
      </c>
      <c r="B2062" s="161">
        <v>45</v>
      </c>
      <c r="C2062" s="161">
        <v>37</v>
      </c>
      <c r="D2062" s="161" t="s">
        <v>3696</v>
      </c>
      <c r="E2062" s="161" t="s">
        <v>8528</v>
      </c>
      <c r="F2062" s="161" t="s">
        <v>3992</v>
      </c>
      <c r="G2062" s="161" t="s">
        <v>1521</v>
      </c>
      <c r="H2062" s="161" t="s">
        <v>1536</v>
      </c>
      <c r="I2062" s="161" t="s">
        <v>1629</v>
      </c>
      <c r="K2062" s="161">
        <v>1</v>
      </c>
      <c r="L2062" s="161" t="s">
        <v>5402</v>
      </c>
      <c r="M2062" s="161" t="s">
        <v>5403</v>
      </c>
      <c r="N2062" s="161" t="s">
        <v>12</v>
      </c>
      <c r="O2062" s="161" t="s">
        <v>5404</v>
      </c>
      <c r="P2062" s="161" t="s">
        <v>11</v>
      </c>
      <c r="Q2062" s="161" t="s">
        <v>5405</v>
      </c>
      <c r="R2062" s="161" t="s">
        <v>364</v>
      </c>
    </row>
    <row r="2063" spans="1:18">
      <c r="A2063" s="161">
        <v>7</v>
      </c>
      <c r="B2063" s="161">
        <v>45</v>
      </c>
      <c r="C2063" s="161">
        <v>38</v>
      </c>
      <c r="D2063" s="161" t="s">
        <v>10293</v>
      </c>
      <c r="E2063" s="161" t="s">
        <v>13454</v>
      </c>
      <c r="F2063" s="161" t="s">
        <v>3992</v>
      </c>
      <c r="G2063" s="161" t="s">
        <v>1521</v>
      </c>
      <c r="H2063" s="161" t="s">
        <v>10300</v>
      </c>
      <c r="I2063" s="161" t="s">
        <v>1629</v>
      </c>
      <c r="K2063" s="161">
        <v>1</v>
      </c>
      <c r="L2063" s="161" t="s">
        <v>13455</v>
      </c>
      <c r="M2063" s="161" t="s">
        <v>13456</v>
      </c>
      <c r="N2063" s="161" t="s">
        <v>16015</v>
      </c>
      <c r="O2063" s="161" t="s">
        <v>13457</v>
      </c>
      <c r="P2063" s="161" t="s">
        <v>16017</v>
      </c>
      <c r="Q2063" s="161" t="s">
        <v>13458</v>
      </c>
      <c r="R2063" s="161" t="s">
        <v>16018</v>
      </c>
    </row>
    <row r="2064" spans="1:18">
      <c r="A2064" s="161">
        <v>7</v>
      </c>
      <c r="B2064" s="161">
        <v>45</v>
      </c>
      <c r="C2064" s="161">
        <v>39</v>
      </c>
      <c r="D2064" s="161" t="s">
        <v>3696</v>
      </c>
      <c r="E2064" s="161" t="s">
        <v>8529</v>
      </c>
      <c r="F2064" s="161" t="s">
        <v>3992</v>
      </c>
      <c r="G2064" s="161" t="s">
        <v>1521</v>
      </c>
      <c r="H2064" s="161" t="s">
        <v>116</v>
      </c>
      <c r="I2064" s="161" t="s">
        <v>1630</v>
      </c>
      <c r="K2064" s="161">
        <v>1</v>
      </c>
      <c r="L2064" s="161" t="s">
        <v>5406</v>
      </c>
    </row>
    <row r="2065" spans="1:18">
      <c r="A2065" s="161">
        <v>7</v>
      </c>
      <c r="B2065" s="161">
        <v>45</v>
      </c>
      <c r="C2065" s="161">
        <v>40</v>
      </c>
      <c r="D2065" s="161" t="s">
        <v>10293</v>
      </c>
      <c r="E2065" s="161" t="s">
        <v>13452</v>
      </c>
      <c r="F2065" s="161" t="s">
        <v>3992</v>
      </c>
      <c r="G2065" s="161" t="s">
        <v>1521</v>
      </c>
      <c r="H2065" s="161" t="s">
        <v>10297</v>
      </c>
      <c r="I2065" s="161" t="s">
        <v>1630</v>
      </c>
      <c r="K2065" s="161">
        <v>1</v>
      </c>
      <c r="L2065" s="161" t="s">
        <v>13453</v>
      </c>
    </row>
    <row r="2066" spans="1:18">
      <c r="A2066" s="161">
        <v>7</v>
      </c>
      <c r="B2066" s="161">
        <v>45</v>
      </c>
      <c r="C2066" s="161">
        <v>41</v>
      </c>
      <c r="D2066" s="161" t="s">
        <v>3696</v>
      </c>
      <c r="E2066" s="161" t="s">
        <v>8530</v>
      </c>
      <c r="F2066" s="161" t="s">
        <v>3992</v>
      </c>
      <c r="G2066" s="161" t="s">
        <v>1521</v>
      </c>
      <c r="H2066" s="161" t="s">
        <v>319</v>
      </c>
      <c r="K2066" s="161">
        <v>1</v>
      </c>
      <c r="L2066" s="161" t="s">
        <v>5407</v>
      </c>
    </row>
    <row r="2067" spans="1:18">
      <c r="A2067" s="161">
        <v>7</v>
      </c>
      <c r="B2067" s="161">
        <v>45</v>
      </c>
      <c r="C2067" s="161">
        <v>42</v>
      </c>
      <c r="D2067" s="161" t="s">
        <v>10293</v>
      </c>
      <c r="E2067" s="161" t="s">
        <v>13450</v>
      </c>
      <c r="F2067" s="161" t="s">
        <v>3992</v>
      </c>
      <c r="G2067" s="161" t="s">
        <v>1521</v>
      </c>
      <c r="H2067" s="161" t="s">
        <v>10167</v>
      </c>
      <c r="K2067" s="161">
        <v>1</v>
      </c>
      <c r="L2067" s="161" t="s">
        <v>13451</v>
      </c>
    </row>
    <row r="2068" spans="1:18">
      <c r="A2068" s="161">
        <v>7</v>
      </c>
      <c r="B2068" s="161">
        <v>46</v>
      </c>
      <c r="C2068" s="161">
        <v>1</v>
      </c>
      <c r="D2068" s="161" t="s">
        <v>3696</v>
      </c>
      <c r="E2068" s="161" t="s">
        <v>8531</v>
      </c>
      <c r="F2068" s="161" t="s">
        <v>3992</v>
      </c>
      <c r="G2068" s="161" t="s">
        <v>1521</v>
      </c>
      <c r="H2068" s="161" t="s">
        <v>1523</v>
      </c>
      <c r="I2068" s="161" t="s">
        <v>1631</v>
      </c>
      <c r="K2068" s="161">
        <v>1</v>
      </c>
      <c r="L2068" s="164" t="s">
        <v>8532</v>
      </c>
    </row>
    <row r="2069" spans="1:18">
      <c r="A2069" s="161">
        <v>7</v>
      </c>
      <c r="B2069" s="161">
        <v>46</v>
      </c>
      <c r="C2069" s="161">
        <v>2</v>
      </c>
      <c r="D2069" s="161" t="s">
        <v>10293</v>
      </c>
      <c r="E2069" s="161" t="s">
        <v>13448</v>
      </c>
      <c r="F2069" s="161" t="s">
        <v>3992</v>
      </c>
      <c r="G2069" s="161" t="s">
        <v>1521</v>
      </c>
      <c r="H2069" s="161" t="s">
        <v>10370</v>
      </c>
      <c r="I2069" s="161" t="s">
        <v>1630</v>
      </c>
      <c r="K2069" s="161">
        <v>1</v>
      </c>
      <c r="L2069" s="164" t="s">
        <v>13449</v>
      </c>
    </row>
    <row r="2070" spans="1:18">
      <c r="A2070" s="161">
        <v>7</v>
      </c>
      <c r="B2070" s="161">
        <v>46</v>
      </c>
      <c r="C2070" s="161">
        <v>3</v>
      </c>
      <c r="D2070" s="161" t="s">
        <v>3696</v>
      </c>
      <c r="E2070" s="161" t="s">
        <v>8533</v>
      </c>
      <c r="F2070" s="161" t="s">
        <v>3992</v>
      </c>
      <c r="G2070" s="161" t="s">
        <v>1521</v>
      </c>
      <c r="H2070" s="162" t="s">
        <v>322</v>
      </c>
      <c r="I2070" s="161" t="s">
        <v>1631</v>
      </c>
      <c r="K2070" s="161">
        <v>1</v>
      </c>
      <c r="L2070" s="161" t="s">
        <v>5608</v>
      </c>
    </row>
    <row r="2071" spans="1:18">
      <c r="A2071" s="161">
        <v>7</v>
      </c>
      <c r="B2071" s="161">
        <v>46</v>
      </c>
      <c r="C2071" s="161">
        <v>4</v>
      </c>
      <c r="D2071" s="161" t="s">
        <v>10293</v>
      </c>
      <c r="E2071" s="161" t="s">
        <v>13446</v>
      </c>
      <c r="F2071" s="161" t="s">
        <v>3992</v>
      </c>
      <c r="G2071" s="161" t="s">
        <v>1521</v>
      </c>
      <c r="H2071" s="162" t="s">
        <v>10367</v>
      </c>
      <c r="I2071" s="161" t="s">
        <v>1630</v>
      </c>
      <c r="K2071" s="161">
        <v>1</v>
      </c>
      <c r="L2071" s="161" t="s">
        <v>13447</v>
      </c>
    </row>
    <row r="2072" spans="1:18">
      <c r="A2072" s="161">
        <v>7</v>
      </c>
      <c r="B2072" s="161">
        <v>46</v>
      </c>
      <c r="C2072" s="161">
        <v>5</v>
      </c>
      <c r="D2072" s="161" t="s">
        <v>3696</v>
      </c>
      <c r="E2072" s="161" t="s">
        <v>8534</v>
      </c>
      <c r="F2072" s="161" t="s">
        <v>3992</v>
      </c>
      <c r="G2072" s="161" t="s">
        <v>1521</v>
      </c>
      <c r="H2072" s="161" t="s">
        <v>1526</v>
      </c>
      <c r="I2072" s="161" t="s">
        <v>1629</v>
      </c>
      <c r="K2072" s="161">
        <v>1</v>
      </c>
      <c r="L2072" s="161" t="s">
        <v>5609</v>
      </c>
      <c r="M2072" s="161" t="s">
        <v>5610</v>
      </c>
      <c r="N2072" s="161" t="s">
        <v>12</v>
      </c>
      <c r="O2072" s="161" t="s">
        <v>5611</v>
      </c>
      <c r="P2072" s="161" t="s">
        <v>11</v>
      </c>
      <c r="Q2072" s="161" t="s">
        <v>5612</v>
      </c>
      <c r="R2072" s="161" t="s">
        <v>364</v>
      </c>
    </row>
    <row r="2073" spans="1:18">
      <c r="A2073" s="161">
        <v>7</v>
      </c>
      <c r="B2073" s="161">
        <v>46</v>
      </c>
      <c r="C2073" s="161">
        <v>6</v>
      </c>
      <c r="D2073" s="161" t="s">
        <v>10293</v>
      </c>
      <c r="E2073" s="161" t="s">
        <v>13441</v>
      </c>
      <c r="F2073" s="161" t="s">
        <v>3992</v>
      </c>
      <c r="G2073" s="161" t="s">
        <v>1521</v>
      </c>
      <c r="H2073" s="161" t="s">
        <v>10361</v>
      </c>
      <c r="I2073" s="161" t="s">
        <v>1629</v>
      </c>
      <c r="K2073" s="161">
        <v>1</v>
      </c>
      <c r="L2073" s="161" t="s">
        <v>13442</v>
      </c>
      <c r="M2073" s="161" t="s">
        <v>13443</v>
      </c>
      <c r="N2073" s="161" t="s">
        <v>16015</v>
      </c>
      <c r="O2073" s="161" t="s">
        <v>13444</v>
      </c>
      <c r="P2073" s="161" t="s">
        <v>16017</v>
      </c>
      <c r="Q2073" s="161" t="s">
        <v>13445</v>
      </c>
      <c r="R2073" s="161" t="s">
        <v>16018</v>
      </c>
    </row>
    <row r="2074" spans="1:18">
      <c r="A2074" s="161">
        <v>7</v>
      </c>
      <c r="B2074" s="161">
        <v>46</v>
      </c>
      <c r="C2074" s="161">
        <v>7</v>
      </c>
      <c r="D2074" s="161" t="s">
        <v>3696</v>
      </c>
      <c r="E2074" s="161" t="s">
        <v>8535</v>
      </c>
      <c r="F2074" s="161" t="s">
        <v>3992</v>
      </c>
      <c r="G2074" s="161" t="s">
        <v>1521</v>
      </c>
      <c r="H2074" s="161" t="s">
        <v>66</v>
      </c>
      <c r="I2074" s="161" t="s">
        <v>1629</v>
      </c>
      <c r="K2074" s="161">
        <v>1</v>
      </c>
      <c r="L2074" s="161" t="s">
        <v>5613</v>
      </c>
      <c r="M2074" s="161" t="s">
        <v>5614</v>
      </c>
      <c r="N2074" s="161" t="s">
        <v>12</v>
      </c>
      <c r="O2074" s="161" t="s">
        <v>5615</v>
      </c>
      <c r="P2074" s="161" t="s">
        <v>11</v>
      </c>
      <c r="Q2074" s="161" t="s">
        <v>5616</v>
      </c>
      <c r="R2074" s="161" t="s">
        <v>364</v>
      </c>
    </row>
    <row r="2075" spans="1:18">
      <c r="A2075" s="161">
        <v>7</v>
      </c>
      <c r="B2075" s="161">
        <v>46</v>
      </c>
      <c r="C2075" s="161">
        <v>8</v>
      </c>
      <c r="D2075" s="161" t="s">
        <v>10293</v>
      </c>
      <c r="E2075" s="161" t="s">
        <v>13436</v>
      </c>
      <c r="F2075" s="161" t="s">
        <v>3992</v>
      </c>
      <c r="G2075" s="161" t="s">
        <v>1521</v>
      </c>
      <c r="H2075" s="161" t="s">
        <v>10355</v>
      </c>
      <c r="I2075" s="161" t="s">
        <v>1629</v>
      </c>
      <c r="K2075" s="161">
        <v>1</v>
      </c>
      <c r="L2075" s="161" t="s">
        <v>13437</v>
      </c>
      <c r="M2075" s="161" t="s">
        <v>13438</v>
      </c>
      <c r="N2075" s="161" t="s">
        <v>16015</v>
      </c>
      <c r="O2075" s="161" t="s">
        <v>13439</v>
      </c>
      <c r="P2075" s="161" t="s">
        <v>16017</v>
      </c>
      <c r="Q2075" s="161" t="s">
        <v>13440</v>
      </c>
      <c r="R2075" s="161" t="s">
        <v>16018</v>
      </c>
    </row>
    <row r="2076" spans="1:18">
      <c r="A2076" s="161">
        <v>7</v>
      </c>
      <c r="B2076" s="161">
        <v>46</v>
      </c>
      <c r="C2076" s="161">
        <v>9</v>
      </c>
      <c r="D2076" s="161" t="s">
        <v>3696</v>
      </c>
      <c r="E2076" s="161" t="s">
        <v>8536</v>
      </c>
      <c r="F2076" s="161" t="s">
        <v>3992</v>
      </c>
      <c r="G2076" s="161" t="s">
        <v>1521</v>
      </c>
      <c r="H2076" s="161" t="s">
        <v>336</v>
      </c>
      <c r="K2076" s="161">
        <v>1</v>
      </c>
      <c r="L2076" s="161" t="s">
        <v>5617</v>
      </c>
    </row>
    <row r="2077" spans="1:18">
      <c r="A2077" s="161">
        <v>7</v>
      </c>
      <c r="B2077" s="161">
        <v>46</v>
      </c>
      <c r="C2077" s="161">
        <v>10</v>
      </c>
      <c r="D2077" s="161" t="s">
        <v>10293</v>
      </c>
      <c r="E2077" s="161" t="s">
        <v>13434</v>
      </c>
      <c r="F2077" s="161" t="s">
        <v>3992</v>
      </c>
      <c r="G2077" s="161" t="s">
        <v>1521</v>
      </c>
      <c r="H2077" s="161" t="s">
        <v>10191</v>
      </c>
      <c r="K2077" s="161">
        <v>1</v>
      </c>
      <c r="L2077" s="161" t="s">
        <v>13435</v>
      </c>
    </row>
    <row r="2078" spans="1:18">
      <c r="A2078" s="161">
        <v>7</v>
      </c>
      <c r="B2078" s="161">
        <v>46</v>
      </c>
      <c r="C2078" s="161">
        <v>11</v>
      </c>
      <c r="D2078" s="161" t="s">
        <v>3696</v>
      </c>
      <c r="E2078" s="161" t="s">
        <v>8537</v>
      </c>
      <c r="F2078" s="161" t="s">
        <v>3992</v>
      </c>
      <c r="G2078" s="161" t="s">
        <v>1521</v>
      </c>
      <c r="H2078" s="161" t="s">
        <v>337</v>
      </c>
      <c r="I2078" s="161" t="s">
        <v>1628</v>
      </c>
      <c r="K2078" s="161">
        <v>1</v>
      </c>
      <c r="L2078" s="161" t="s">
        <v>5618</v>
      </c>
    </row>
    <row r="2079" spans="1:18">
      <c r="A2079" s="161">
        <v>7</v>
      </c>
      <c r="B2079" s="161">
        <v>46</v>
      </c>
      <c r="C2079" s="161">
        <v>12</v>
      </c>
      <c r="D2079" s="161" t="s">
        <v>10293</v>
      </c>
      <c r="E2079" s="161" t="s">
        <v>13432</v>
      </c>
      <c r="F2079" s="161" t="s">
        <v>3992</v>
      </c>
      <c r="G2079" s="161" t="s">
        <v>1521</v>
      </c>
      <c r="H2079" s="161" t="s">
        <v>10350</v>
      </c>
      <c r="I2079" s="161" t="s">
        <v>10137</v>
      </c>
      <c r="K2079" s="161">
        <v>1</v>
      </c>
      <c r="L2079" s="161" t="s">
        <v>13433</v>
      </c>
    </row>
    <row r="2080" spans="1:18">
      <c r="A2080" s="161">
        <v>7</v>
      </c>
      <c r="B2080" s="161">
        <v>46</v>
      </c>
      <c r="C2080" s="161">
        <v>13</v>
      </c>
      <c r="D2080" s="161" t="s">
        <v>3696</v>
      </c>
      <c r="E2080" s="161" t="s">
        <v>8538</v>
      </c>
      <c r="F2080" s="161" t="s">
        <v>3992</v>
      </c>
      <c r="G2080" s="161" t="s">
        <v>1521</v>
      </c>
      <c r="H2080" s="161" t="s">
        <v>1535</v>
      </c>
      <c r="I2080" s="161" t="s">
        <v>61</v>
      </c>
      <c r="K2080" s="161">
        <v>1</v>
      </c>
      <c r="L2080" s="161" t="s">
        <v>5619</v>
      </c>
    </row>
    <row r="2081" spans="1:18">
      <c r="A2081" s="161">
        <v>7</v>
      </c>
      <c r="B2081" s="161">
        <v>46</v>
      </c>
      <c r="C2081" s="161">
        <v>14</v>
      </c>
      <c r="D2081" s="161" t="s">
        <v>10293</v>
      </c>
      <c r="E2081" s="161" t="s">
        <v>13430</v>
      </c>
      <c r="F2081" s="161" t="s">
        <v>3992</v>
      </c>
      <c r="G2081" s="161" t="s">
        <v>1521</v>
      </c>
      <c r="H2081" s="161" t="s">
        <v>10347</v>
      </c>
      <c r="I2081" s="161" t="s">
        <v>10345</v>
      </c>
      <c r="K2081" s="161">
        <v>1</v>
      </c>
      <c r="L2081" s="161" t="s">
        <v>13431</v>
      </c>
    </row>
    <row r="2082" spans="1:18">
      <c r="A2082" s="161">
        <v>7</v>
      </c>
      <c r="B2082" s="161">
        <v>46</v>
      </c>
      <c r="C2082" s="161">
        <v>15</v>
      </c>
      <c r="D2082" s="161" t="s">
        <v>3696</v>
      </c>
      <c r="E2082" s="161" t="s">
        <v>8539</v>
      </c>
      <c r="F2082" s="161" t="s">
        <v>3992</v>
      </c>
      <c r="G2082" s="161" t="s">
        <v>1521</v>
      </c>
      <c r="H2082" s="161" t="s">
        <v>1529</v>
      </c>
      <c r="I2082" s="161" t="s">
        <v>15</v>
      </c>
      <c r="K2082" s="161">
        <v>1</v>
      </c>
      <c r="L2082" s="164" t="s">
        <v>8540</v>
      </c>
      <c r="M2082" s="164" t="s">
        <v>8541</v>
      </c>
    </row>
    <row r="2083" spans="1:18">
      <c r="A2083" s="161">
        <v>7</v>
      </c>
      <c r="B2083" s="161">
        <v>46</v>
      </c>
      <c r="C2083" s="161">
        <v>16</v>
      </c>
      <c r="D2083" s="161" t="s">
        <v>10293</v>
      </c>
      <c r="E2083" s="161" t="s">
        <v>13427</v>
      </c>
      <c r="F2083" s="161" t="s">
        <v>3992</v>
      </c>
      <c r="G2083" s="161" t="s">
        <v>1521</v>
      </c>
      <c r="H2083" s="161" t="s">
        <v>10342</v>
      </c>
      <c r="I2083" s="161" t="s">
        <v>15</v>
      </c>
      <c r="K2083" s="161">
        <v>1</v>
      </c>
      <c r="L2083" s="164" t="s">
        <v>13428</v>
      </c>
      <c r="M2083" s="164" t="s">
        <v>13429</v>
      </c>
    </row>
    <row r="2084" spans="1:18">
      <c r="A2084" s="161">
        <v>7</v>
      </c>
      <c r="B2084" s="161">
        <v>46</v>
      </c>
      <c r="C2084" s="161">
        <v>17</v>
      </c>
      <c r="D2084" s="161" t="s">
        <v>3696</v>
      </c>
      <c r="E2084" s="161" t="s">
        <v>8542</v>
      </c>
      <c r="F2084" s="161" t="s">
        <v>3992</v>
      </c>
      <c r="G2084" s="161" t="s">
        <v>1521</v>
      </c>
      <c r="H2084" s="161" t="s">
        <v>1530</v>
      </c>
      <c r="K2084" s="161">
        <v>1</v>
      </c>
      <c r="L2084" s="164" t="s">
        <v>8543</v>
      </c>
    </row>
    <row r="2085" spans="1:18">
      <c r="A2085" s="161">
        <v>7</v>
      </c>
      <c r="B2085" s="161">
        <v>46</v>
      </c>
      <c r="C2085" s="161">
        <v>18</v>
      </c>
      <c r="D2085" s="161" t="s">
        <v>10293</v>
      </c>
      <c r="E2085" s="161" t="s">
        <v>13425</v>
      </c>
      <c r="F2085" s="161" t="s">
        <v>3992</v>
      </c>
      <c r="G2085" s="161" t="s">
        <v>1521</v>
      </c>
      <c r="H2085" s="161" t="s">
        <v>10339</v>
      </c>
      <c r="K2085" s="161">
        <v>1</v>
      </c>
      <c r="L2085" s="164" t="s">
        <v>13426</v>
      </c>
    </row>
    <row r="2086" spans="1:18">
      <c r="A2086" s="161">
        <v>7</v>
      </c>
      <c r="B2086" s="161">
        <v>46</v>
      </c>
      <c r="C2086" s="161">
        <v>19</v>
      </c>
      <c r="D2086" s="161" t="s">
        <v>3696</v>
      </c>
      <c r="E2086" s="161" t="s">
        <v>8544</v>
      </c>
      <c r="F2086" s="161" t="s">
        <v>3992</v>
      </c>
      <c r="G2086" s="161" t="s">
        <v>1521</v>
      </c>
      <c r="H2086" s="161" t="s">
        <v>1531</v>
      </c>
      <c r="K2086" s="161">
        <v>1</v>
      </c>
      <c r="L2086" s="164" t="s">
        <v>8545</v>
      </c>
    </row>
    <row r="2087" spans="1:18">
      <c r="A2087" s="161">
        <v>7</v>
      </c>
      <c r="B2087" s="161">
        <v>46</v>
      </c>
      <c r="C2087" s="161">
        <v>20</v>
      </c>
      <c r="D2087" s="161" t="s">
        <v>10293</v>
      </c>
      <c r="E2087" s="161" t="s">
        <v>13423</v>
      </c>
      <c r="F2087" s="161" t="s">
        <v>3992</v>
      </c>
      <c r="G2087" s="161" t="s">
        <v>1521</v>
      </c>
      <c r="H2087" s="161" t="s">
        <v>10336</v>
      </c>
      <c r="K2087" s="161">
        <v>1</v>
      </c>
      <c r="L2087" s="164" t="s">
        <v>13424</v>
      </c>
    </row>
    <row r="2088" spans="1:18">
      <c r="A2088" s="161">
        <v>7</v>
      </c>
      <c r="B2088" s="161">
        <v>46</v>
      </c>
      <c r="C2088" s="161">
        <v>21</v>
      </c>
      <c r="D2088" s="161" t="s">
        <v>3696</v>
      </c>
      <c r="E2088" s="161" t="s">
        <v>8546</v>
      </c>
      <c r="F2088" s="161" t="s">
        <v>3992</v>
      </c>
      <c r="G2088" s="161" t="s">
        <v>1521</v>
      </c>
      <c r="H2088" s="161" t="s">
        <v>1532</v>
      </c>
      <c r="K2088" s="161">
        <v>1</v>
      </c>
      <c r="L2088" s="164" t="s">
        <v>8547</v>
      </c>
    </row>
    <row r="2089" spans="1:18">
      <c r="A2089" s="161">
        <v>7</v>
      </c>
      <c r="B2089" s="161">
        <v>46</v>
      </c>
      <c r="C2089" s="161">
        <v>22</v>
      </c>
      <c r="D2089" s="161" t="s">
        <v>10293</v>
      </c>
      <c r="E2089" s="161" t="s">
        <v>13421</v>
      </c>
      <c r="F2089" s="161" t="s">
        <v>3992</v>
      </c>
      <c r="G2089" s="161" t="s">
        <v>1521</v>
      </c>
      <c r="H2089" s="161" t="s">
        <v>10333</v>
      </c>
      <c r="K2089" s="161">
        <v>1</v>
      </c>
      <c r="L2089" s="164" t="s">
        <v>13422</v>
      </c>
    </row>
    <row r="2090" spans="1:18">
      <c r="A2090" s="161">
        <v>7</v>
      </c>
      <c r="B2090" s="161">
        <v>46</v>
      </c>
      <c r="C2090" s="161">
        <v>23</v>
      </c>
      <c r="D2090" s="161" t="s">
        <v>3696</v>
      </c>
      <c r="E2090" s="161" t="s">
        <v>8548</v>
      </c>
      <c r="F2090" s="161" t="s">
        <v>3992</v>
      </c>
      <c r="G2090" s="161" t="s">
        <v>1521</v>
      </c>
      <c r="H2090" s="161" t="s">
        <v>1533</v>
      </c>
      <c r="K2090" s="161">
        <v>1</v>
      </c>
      <c r="L2090" s="164" t="s">
        <v>8549</v>
      </c>
    </row>
    <row r="2091" spans="1:18">
      <c r="A2091" s="161">
        <v>7</v>
      </c>
      <c r="B2091" s="161">
        <v>46</v>
      </c>
      <c r="C2091" s="161">
        <v>24</v>
      </c>
      <c r="D2091" s="161" t="s">
        <v>10293</v>
      </c>
      <c r="E2091" s="161" t="s">
        <v>13419</v>
      </c>
      <c r="F2091" s="161" t="s">
        <v>3992</v>
      </c>
      <c r="G2091" s="161" t="s">
        <v>1521</v>
      </c>
      <c r="H2091" s="161" t="s">
        <v>10330</v>
      </c>
      <c r="K2091" s="161">
        <v>1</v>
      </c>
      <c r="L2091" s="164" t="s">
        <v>13420</v>
      </c>
    </row>
    <row r="2092" spans="1:18">
      <c r="A2092" s="161">
        <v>7</v>
      </c>
      <c r="B2092" s="161">
        <v>46</v>
      </c>
      <c r="C2092" s="161">
        <v>25</v>
      </c>
      <c r="D2092" s="161" t="s">
        <v>3696</v>
      </c>
      <c r="E2092" s="161" t="s">
        <v>8550</v>
      </c>
      <c r="F2092" s="161" t="s">
        <v>3992</v>
      </c>
      <c r="G2092" s="161" t="s">
        <v>1521</v>
      </c>
      <c r="H2092" s="161" t="s">
        <v>1534</v>
      </c>
      <c r="K2092" s="161">
        <v>1</v>
      </c>
      <c r="L2092" s="164" t="s">
        <v>8551</v>
      </c>
    </row>
    <row r="2093" spans="1:18">
      <c r="A2093" s="161">
        <v>7</v>
      </c>
      <c r="B2093" s="161">
        <v>46</v>
      </c>
      <c r="C2093" s="161">
        <v>26</v>
      </c>
      <c r="D2093" s="161" t="s">
        <v>10293</v>
      </c>
      <c r="E2093" s="161" t="s">
        <v>13417</v>
      </c>
      <c r="F2093" s="161" t="s">
        <v>3992</v>
      </c>
      <c r="G2093" s="161" t="s">
        <v>1521</v>
      </c>
      <c r="H2093" s="161" t="s">
        <v>10327</v>
      </c>
      <c r="K2093" s="161">
        <v>1</v>
      </c>
      <c r="L2093" s="164" t="s">
        <v>13418</v>
      </c>
    </row>
    <row r="2094" spans="1:18">
      <c r="A2094" s="161">
        <v>7</v>
      </c>
      <c r="B2094" s="161">
        <v>46</v>
      </c>
      <c r="C2094" s="161">
        <v>27</v>
      </c>
      <c r="D2094" s="161" t="s">
        <v>3696</v>
      </c>
      <c r="E2094" s="161" t="s">
        <v>8552</v>
      </c>
      <c r="F2094" s="161" t="s">
        <v>3992</v>
      </c>
      <c r="G2094" s="161" t="s">
        <v>1521</v>
      </c>
      <c r="H2094" s="162" t="s">
        <v>326</v>
      </c>
      <c r="I2094" s="161" t="s">
        <v>1629</v>
      </c>
      <c r="K2094" s="161">
        <v>1</v>
      </c>
      <c r="L2094" s="161" t="s">
        <v>5620</v>
      </c>
      <c r="M2094" s="161" t="s">
        <v>5621</v>
      </c>
      <c r="N2094" s="161" t="s">
        <v>12</v>
      </c>
      <c r="O2094" s="161" t="s">
        <v>5622</v>
      </c>
      <c r="P2094" s="161" t="s">
        <v>11</v>
      </c>
      <c r="Q2094" s="161" t="s">
        <v>5623</v>
      </c>
      <c r="R2094" s="161" t="s">
        <v>364</v>
      </c>
    </row>
    <row r="2095" spans="1:18">
      <c r="A2095" s="161">
        <v>7</v>
      </c>
      <c r="B2095" s="161">
        <v>46</v>
      </c>
      <c r="C2095" s="161">
        <v>28</v>
      </c>
      <c r="D2095" s="161" t="s">
        <v>10293</v>
      </c>
      <c r="E2095" s="161" t="s">
        <v>13412</v>
      </c>
      <c r="F2095" s="161" t="s">
        <v>3992</v>
      </c>
      <c r="G2095" s="161" t="s">
        <v>1521</v>
      </c>
      <c r="H2095" s="162" t="s">
        <v>10321</v>
      </c>
      <c r="I2095" s="161" t="s">
        <v>1629</v>
      </c>
      <c r="K2095" s="161">
        <v>1</v>
      </c>
      <c r="L2095" s="161" t="s">
        <v>13413</v>
      </c>
      <c r="M2095" s="161" t="s">
        <v>13414</v>
      </c>
      <c r="N2095" s="161" t="s">
        <v>16015</v>
      </c>
      <c r="O2095" s="161" t="s">
        <v>13415</v>
      </c>
      <c r="P2095" s="161" t="s">
        <v>16017</v>
      </c>
      <c r="Q2095" s="161" t="s">
        <v>13416</v>
      </c>
      <c r="R2095" s="161" t="s">
        <v>16018</v>
      </c>
    </row>
    <row r="2096" spans="1:18">
      <c r="A2096" s="161">
        <v>7</v>
      </c>
      <c r="B2096" s="161">
        <v>46</v>
      </c>
      <c r="C2096" s="161">
        <v>29</v>
      </c>
      <c r="D2096" s="161" t="s">
        <v>3696</v>
      </c>
      <c r="E2096" s="161" t="s">
        <v>8553</v>
      </c>
      <c r="F2096" s="161" t="s">
        <v>3992</v>
      </c>
      <c r="G2096" s="161" t="s">
        <v>1521</v>
      </c>
      <c r="H2096" s="161" t="s">
        <v>1524</v>
      </c>
      <c r="I2096" s="161" t="s">
        <v>3991</v>
      </c>
      <c r="K2096" s="161">
        <v>1</v>
      </c>
      <c r="L2096" s="161" t="s">
        <v>5624</v>
      </c>
      <c r="M2096" s="161" t="s">
        <v>5625</v>
      </c>
      <c r="N2096" s="161" t="s">
        <v>388</v>
      </c>
      <c r="O2096" s="161" t="s">
        <v>5626</v>
      </c>
    </row>
    <row r="2097" spans="1:18">
      <c r="A2097" s="161">
        <v>7</v>
      </c>
      <c r="B2097" s="161">
        <v>46</v>
      </c>
      <c r="C2097" s="161">
        <v>30</v>
      </c>
      <c r="D2097" s="161" t="s">
        <v>10293</v>
      </c>
      <c r="E2097" s="161" t="s">
        <v>13408</v>
      </c>
      <c r="F2097" s="161" t="s">
        <v>3992</v>
      </c>
      <c r="G2097" s="161" t="s">
        <v>1521</v>
      </c>
      <c r="H2097" s="161" t="s">
        <v>10316</v>
      </c>
      <c r="I2097" s="161" t="s">
        <v>10314</v>
      </c>
      <c r="K2097" s="161">
        <v>1</v>
      </c>
      <c r="L2097" s="161" t="s">
        <v>13409</v>
      </c>
      <c r="M2097" s="161" t="s">
        <v>13410</v>
      </c>
      <c r="N2097" s="161" t="s">
        <v>16016</v>
      </c>
      <c r="O2097" s="161" t="s">
        <v>13411</v>
      </c>
    </row>
    <row r="2098" spans="1:18">
      <c r="A2098" s="161">
        <v>7</v>
      </c>
      <c r="B2098" s="161">
        <v>46</v>
      </c>
      <c r="C2098" s="161">
        <v>31</v>
      </c>
      <c r="D2098" s="161" t="s">
        <v>3696</v>
      </c>
      <c r="E2098" s="161" t="s">
        <v>8554</v>
      </c>
      <c r="F2098" s="161" t="s">
        <v>3992</v>
      </c>
      <c r="G2098" s="161" t="s">
        <v>1521</v>
      </c>
      <c r="H2098" s="161" t="s">
        <v>323</v>
      </c>
      <c r="K2098" s="161">
        <v>1</v>
      </c>
      <c r="L2098" s="161" t="s">
        <v>6842</v>
      </c>
    </row>
    <row r="2099" spans="1:18">
      <c r="A2099" s="161">
        <v>7</v>
      </c>
      <c r="B2099" s="161">
        <v>46</v>
      </c>
      <c r="C2099" s="161">
        <v>32</v>
      </c>
      <c r="D2099" s="161" t="s">
        <v>10293</v>
      </c>
      <c r="E2099" s="161" t="s">
        <v>13406</v>
      </c>
      <c r="F2099" s="161" t="s">
        <v>3992</v>
      </c>
      <c r="G2099" s="161" t="s">
        <v>1521</v>
      </c>
      <c r="H2099" s="161" t="s">
        <v>10312</v>
      </c>
      <c r="K2099" s="161">
        <v>1</v>
      </c>
      <c r="L2099" s="161" t="s">
        <v>13407</v>
      </c>
    </row>
    <row r="2100" spans="1:18">
      <c r="A2100" s="161">
        <v>7</v>
      </c>
      <c r="B2100" s="161">
        <v>46</v>
      </c>
      <c r="C2100" s="161">
        <v>33</v>
      </c>
      <c r="D2100" s="161" t="s">
        <v>3696</v>
      </c>
      <c r="E2100" s="161" t="s">
        <v>8555</v>
      </c>
      <c r="F2100" s="161" t="s">
        <v>3992</v>
      </c>
      <c r="G2100" s="161" t="s">
        <v>1521</v>
      </c>
      <c r="H2100" s="161" t="s">
        <v>324</v>
      </c>
      <c r="K2100" s="161">
        <v>1</v>
      </c>
      <c r="L2100" s="161" t="s">
        <v>6843</v>
      </c>
    </row>
    <row r="2101" spans="1:18">
      <c r="A2101" s="161">
        <v>7</v>
      </c>
      <c r="B2101" s="161">
        <v>46</v>
      </c>
      <c r="C2101" s="161">
        <v>34</v>
      </c>
      <c r="D2101" s="161" t="s">
        <v>10293</v>
      </c>
      <c r="E2101" s="161" t="s">
        <v>13404</v>
      </c>
      <c r="F2101" s="161" t="s">
        <v>3992</v>
      </c>
      <c r="G2101" s="161" t="s">
        <v>1521</v>
      </c>
      <c r="H2101" s="161" t="s">
        <v>10309</v>
      </c>
      <c r="K2101" s="161">
        <v>1</v>
      </c>
      <c r="L2101" s="161" t="s">
        <v>13405</v>
      </c>
    </row>
    <row r="2102" spans="1:18">
      <c r="A2102" s="161">
        <v>7</v>
      </c>
      <c r="B2102" s="161">
        <v>46</v>
      </c>
      <c r="C2102" s="161">
        <v>35</v>
      </c>
      <c r="D2102" s="161" t="s">
        <v>3696</v>
      </c>
      <c r="E2102" s="161" t="s">
        <v>8556</v>
      </c>
      <c r="F2102" s="161" t="s">
        <v>3992</v>
      </c>
      <c r="G2102" s="161" t="s">
        <v>1521</v>
      </c>
      <c r="H2102" s="161" t="s">
        <v>325</v>
      </c>
      <c r="K2102" s="161">
        <v>1</v>
      </c>
      <c r="L2102" s="161" t="s">
        <v>6844</v>
      </c>
    </row>
    <row r="2103" spans="1:18">
      <c r="A2103" s="161">
        <v>7</v>
      </c>
      <c r="B2103" s="161">
        <v>46</v>
      </c>
      <c r="C2103" s="161">
        <v>36</v>
      </c>
      <c r="D2103" s="161" t="s">
        <v>10293</v>
      </c>
      <c r="E2103" s="161" t="s">
        <v>13402</v>
      </c>
      <c r="F2103" s="161" t="s">
        <v>3992</v>
      </c>
      <c r="G2103" s="161" t="s">
        <v>1521</v>
      </c>
      <c r="H2103" s="161" t="s">
        <v>10306</v>
      </c>
      <c r="K2103" s="161">
        <v>1</v>
      </c>
      <c r="L2103" s="161" t="s">
        <v>13403</v>
      </c>
    </row>
    <row r="2104" spans="1:18">
      <c r="A2104" s="161">
        <v>7</v>
      </c>
      <c r="B2104" s="161">
        <v>46</v>
      </c>
      <c r="C2104" s="161">
        <v>37</v>
      </c>
      <c r="D2104" s="161" t="s">
        <v>3696</v>
      </c>
      <c r="E2104" s="161" t="s">
        <v>8557</v>
      </c>
      <c r="F2104" s="161" t="s">
        <v>3992</v>
      </c>
      <c r="G2104" s="161" t="s">
        <v>1521</v>
      </c>
      <c r="H2104" s="161" t="s">
        <v>1536</v>
      </c>
      <c r="I2104" s="161" t="s">
        <v>1629</v>
      </c>
      <c r="K2104" s="161">
        <v>1</v>
      </c>
      <c r="L2104" s="161" t="s">
        <v>5627</v>
      </c>
      <c r="M2104" s="161" t="s">
        <v>5628</v>
      </c>
      <c r="N2104" s="161" t="s">
        <v>12</v>
      </c>
      <c r="O2104" s="161" t="s">
        <v>5629</v>
      </c>
      <c r="P2104" s="161" t="s">
        <v>11</v>
      </c>
      <c r="Q2104" s="161" t="s">
        <v>5630</v>
      </c>
      <c r="R2104" s="161" t="s">
        <v>364</v>
      </c>
    </row>
    <row r="2105" spans="1:18">
      <c r="A2105" s="161">
        <v>7</v>
      </c>
      <c r="B2105" s="161">
        <v>46</v>
      </c>
      <c r="C2105" s="161">
        <v>38</v>
      </c>
      <c r="D2105" s="161" t="s">
        <v>10293</v>
      </c>
      <c r="E2105" s="161" t="s">
        <v>13397</v>
      </c>
      <c r="F2105" s="161" t="s">
        <v>3992</v>
      </c>
      <c r="G2105" s="161" t="s">
        <v>1521</v>
      </c>
      <c r="H2105" s="161" t="s">
        <v>10300</v>
      </c>
      <c r="I2105" s="161" t="s">
        <v>1629</v>
      </c>
      <c r="K2105" s="161">
        <v>1</v>
      </c>
      <c r="L2105" s="161" t="s">
        <v>13398</v>
      </c>
      <c r="M2105" s="161" t="s">
        <v>13399</v>
      </c>
      <c r="N2105" s="161" t="s">
        <v>16015</v>
      </c>
      <c r="O2105" s="161" t="s">
        <v>13400</v>
      </c>
      <c r="P2105" s="161" t="s">
        <v>16017</v>
      </c>
      <c r="Q2105" s="161" t="s">
        <v>13401</v>
      </c>
      <c r="R2105" s="161" t="s">
        <v>16018</v>
      </c>
    </row>
    <row r="2106" spans="1:18">
      <c r="A2106" s="161">
        <v>7</v>
      </c>
      <c r="B2106" s="161">
        <v>46</v>
      </c>
      <c r="C2106" s="161">
        <v>39</v>
      </c>
      <c r="D2106" s="161" t="s">
        <v>3696</v>
      </c>
      <c r="E2106" s="161" t="s">
        <v>8558</v>
      </c>
      <c r="F2106" s="161" t="s">
        <v>3992</v>
      </c>
      <c r="G2106" s="161" t="s">
        <v>1521</v>
      </c>
      <c r="H2106" s="161" t="s">
        <v>116</v>
      </c>
      <c r="I2106" s="161" t="s">
        <v>1630</v>
      </c>
      <c r="K2106" s="161">
        <v>1</v>
      </c>
      <c r="L2106" s="161" t="s">
        <v>5631</v>
      </c>
    </row>
    <row r="2107" spans="1:18">
      <c r="A2107" s="161">
        <v>7</v>
      </c>
      <c r="B2107" s="161">
        <v>46</v>
      </c>
      <c r="C2107" s="161">
        <v>40</v>
      </c>
      <c r="D2107" s="161" t="s">
        <v>10293</v>
      </c>
      <c r="E2107" s="161" t="s">
        <v>13395</v>
      </c>
      <c r="F2107" s="161" t="s">
        <v>3992</v>
      </c>
      <c r="G2107" s="161" t="s">
        <v>1521</v>
      </c>
      <c r="H2107" s="161" t="s">
        <v>10297</v>
      </c>
      <c r="I2107" s="161" t="s">
        <v>1630</v>
      </c>
      <c r="K2107" s="161">
        <v>1</v>
      </c>
      <c r="L2107" s="161" t="s">
        <v>13396</v>
      </c>
    </row>
    <row r="2108" spans="1:18">
      <c r="A2108" s="161">
        <v>7</v>
      </c>
      <c r="B2108" s="161">
        <v>46</v>
      </c>
      <c r="C2108" s="161">
        <v>41</v>
      </c>
      <c r="D2108" s="161" t="s">
        <v>3696</v>
      </c>
      <c r="E2108" s="161" t="s">
        <v>8559</v>
      </c>
      <c r="F2108" s="161" t="s">
        <v>3992</v>
      </c>
      <c r="G2108" s="161" t="s">
        <v>1521</v>
      </c>
      <c r="H2108" s="161" t="s">
        <v>319</v>
      </c>
      <c r="K2108" s="161">
        <v>1</v>
      </c>
      <c r="L2108" s="161" t="s">
        <v>5632</v>
      </c>
    </row>
    <row r="2109" spans="1:18">
      <c r="A2109" s="161">
        <v>7</v>
      </c>
      <c r="B2109" s="161">
        <v>46</v>
      </c>
      <c r="C2109" s="161">
        <v>42</v>
      </c>
      <c r="D2109" s="161" t="s">
        <v>10293</v>
      </c>
      <c r="E2109" s="161" t="s">
        <v>13393</v>
      </c>
      <c r="F2109" s="161" t="s">
        <v>3992</v>
      </c>
      <c r="G2109" s="161" t="s">
        <v>1521</v>
      </c>
      <c r="H2109" s="161" t="s">
        <v>10167</v>
      </c>
      <c r="K2109" s="161">
        <v>1</v>
      </c>
      <c r="L2109" s="161" t="s">
        <v>13394</v>
      </c>
    </row>
    <row r="2110" spans="1:18">
      <c r="A2110" s="161">
        <v>7</v>
      </c>
      <c r="B2110" s="161">
        <v>47</v>
      </c>
      <c r="C2110" s="161">
        <v>1</v>
      </c>
      <c r="D2110" s="161" t="s">
        <v>3696</v>
      </c>
      <c r="E2110" s="161" t="s">
        <v>8560</v>
      </c>
      <c r="F2110" s="161" t="s">
        <v>3992</v>
      </c>
      <c r="G2110" s="161" t="s">
        <v>1521</v>
      </c>
      <c r="H2110" s="161" t="s">
        <v>1523</v>
      </c>
      <c r="I2110" s="161" t="s">
        <v>1631</v>
      </c>
      <c r="K2110" s="161">
        <v>1</v>
      </c>
      <c r="L2110" s="164" t="s">
        <v>8561</v>
      </c>
    </row>
    <row r="2111" spans="1:18">
      <c r="A2111" s="161">
        <v>7</v>
      </c>
      <c r="B2111" s="161">
        <v>47</v>
      </c>
      <c r="C2111" s="161">
        <v>2</v>
      </c>
      <c r="D2111" s="161" t="s">
        <v>10293</v>
      </c>
      <c r="E2111" s="161" t="s">
        <v>13391</v>
      </c>
      <c r="F2111" s="161" t="s">
        <v>3992</v>
      </c>
      <c r="G2111" s="161" t="s">
        <v>1521</v>
      </c>
      <c r="H2111" s="161" t="s">
        <v>10370</v>
      </c>
      <c r="I2111" s="161" t="s">
        <v>1630</v>
      </c>
      <c r="K2111" s="161">
        <v>1</v>
      </c>
      <c r="L2111" s="164" t="s">
        <v>13392</v>
      </c>
    </row>
    <row r="2112" spans="1:18">
      <c r="A2112" s="161">
        <v>7</v>
      </c>
      <c r="B2112" s="161">
        <v>47</v>
      </c>
      <c r="C2112" s="161">
        <v>3</v>
      </c>
      <c r="D2112" s="161" t="s">
        <v>3696</v>
      </c>
      <c r="E2112" s="161" t="s">
        <v>8562</v>
      </c>
      <c r="F2112" s="161" t="s">
        <v>3992</v>
      </c>
      <c r="G2112" s="161" t="s">
        <v>1521</v>
      </c>
      <c r="H2112" s="162" t="s">
        <v>322</v>
      </c>
      <c r="I2112" s="161" t="s">
        <v>1631</v>
      </c>
      <c r="K2112" s="161">
        <v>1</v>
      </c>
      <c r="L2112" s="161" t="s">
        <v>5833</v>
      </c>
    </row>
    <row r="2113" spans="1:18">
      <c r="A2113" s="161">
        <v>7</v>
      </c>
      <c r="B2113" s="161">
        <v>47</v>
      </c>
      <c r="C2113" s="161">
        <v>4</v>
      </c>
      <c r="D2113" s="161" t="s">
        <v>10293</v>
      </c>
      <c r="E2113" s="161" t="s">
        <v>13389</v>
      </c>
      <c r="F2113" s="161" t="s">
        <v>3992</v>
      </c>
      <c r="G2113" s="161" t="s">
        <v>1521</v>
      </c>
      <c r="H2113" s="162" t="s">
        <v>10367</v>
      </c>
      <c r="I2113" s="161" t="s">
        <v>1630</v>
      </c>
      <c r="K2113" s="161">
        <v>1</v>
      </c>
      <c r="L2113" s="161" t="s">
        <v>13390</v>
      </c>
    </row>
    <row r="2114" spans="1:18">
      <c r="A2114" s="161">
        <v>7</v>
      </c>
      <c r="B2114" s="161">
        <v>47</v>
      </c>
      <c r="C2114" s="161">
        <v>5</v>
      </c>
      <c r="D2114" s="161" t="s">
        <v>3696</v>
      </c>
      <c r="E2114" s="161" t="s">
        <v>8563</v>
      </c>
      <c r="F2114" s="161" t="s">
        <v>3992</v>
      </c>
      <c r="G2114" s="161" t="s">
        <v>1521</v>
      </c>
      <c r="H2114" s="161" t="s">
        <v>1526</v>
      </c>
      <c r="I2114" s="161" t="s">
        <v>1629</v>
      </c>
      <c r="K2114" s="161">
        <v>1</v>
      </c>
      <c r="L2114" s="161" t="s">
        <v>5834</v>
      </c>
      <c r="M2114" s="161" t="s">
        <v>5835</v>
      </c>
      <c r="N2114" s="161" t="s">
        <v>12</v>
      </c>
      <c r="O2114" s="161" t="s">
        <v>5836</v>
      </c>
      <c r="P2114" s="161" t="s">
        <v>11</v>
      </c>
      <c r="Q2114" s="161" t="s">
        <v>5837</v>
      </c>
      <c r="R2114" s="161" t="s">
        <v>364</v>
      </c>
    </row>
    <row r="2115" spans="1:18">
      <c r="A2115" s="161">
        <v>7</v>
      </c>
      <c r="B2115" s="161">
        <v>47</v>
      </c>
      <c r="C2115" s="161">
        <v>6</v>
      </c>
      <c r="D2115" s="161" t="s">
        <v>10293</v>
      </c>
      <c r="E2115" s="161" t="s">
        <v>13384</v>
      </c>
      <c r="F2115" s="161" t="s">
        <v>3992</v>
      </c>
      <c r="G2115" s="161" t="s">
        <v>1521</v>
      </c>
      <c r="H2115" s="161" t="s">
        <v>10361</v>
      </c>
      <c r="I2115" s="161" t="s">
        <v>1629</v>
      </c>
      <c r="K2115" s="161">
        <v>1</v>
      </c>
      <c r="L2115" s="161" t="s">
        <v>13385</v>
      </c>
      <c r="M2115" s="161" t="s">
        <v>13386</v>
      </c>
      <c r="N2115" s="161" t="s">
        <v>16015</v>
      </c>
      <c r="O2115" s="161" t="s">
        <v>13387</v>
      </c>
      <c r="P2115" s="161" t="s">
        <v>16017</v>
      </c>
      <c r="Q2115" s="161" t="s">
        <v>13388</v>
      </c>
      <c r="R2115" s="161" t="s">
        <v>16018</v>
      </c>
    </row>
    <row r="2116" spans="1:18">
      <c r="A2116" s="161">
        <v>7</v>
      </c>
      <c r="B2116" s="161">
        <v>47</v>
      </c>
      <c r="C2116" s="161">
        <v>7</v>
      </c>
      <c r="D2116" s="161" t="s">
        <v>3696</v>
      </c>
      <c r="E2116" s="161" t="s">
        <v>8564</v>
      </c>
      <c r="F2116" s="161" t="s">
        <v>3992</v>
      </c>
      <c r="G2116" s="161" t="s">
        <v>1521</v>
      </c>
      <c r="H2116" s="161" t="s">
        <v>66</v>
      </c>
      <c r="I2116" s="161" t="s">
        <v>1629</v>
      </c>
      <c r="K2116" s="161">
        <v>1</v>
      </c>
      <c r="L2116" s="161" t="s">
        <v>5838</v>
      </c>
      <c r="M2116" s="161" t="s">
        <v>5839</v>
      </c>
      <c r="N2116" s="161" t="s">
        <v>12</v>
      </c>
      <c r="O2116" s="161" t="s">
        <v>5840</v>
      </c>
      <c r="P2116" s="161" t="s">
        <v>11</v>
      </c>
      <c r="Q2116" s="161" t="s">
        <v>5841</v>
      </c>
      <c r="R2116" s="161" t="s">
        <v>364</v>
      </c>
    </row>
    <row r="2117" spans="1:18">
      <c r="A2117" s="161">
        <v>7</v>
      </c>
      <c r="B2117" s="161">
        <v>47</v>
      </c>
      <c r="C2117" s="161">
        <v>8</v>
      </c>
      <c r="D2117" s="161" t="s">
        <v>10293</v>
      </c>
      <c r="E2117" s="161" t="s">
        <v>13379</v>
      </c>
      <c r="F2117" s="161" t="s">
        <v>3992</v>
      </c>
      <c r="G2117" s="161" t="s">
        <v>1521</v>
      </c>
      <c r="H2117" s="161" t="s">
        <v>10355</v>
      </c>
      <c r="I2117" s="161" t="s">
        <v>1629</v>
      </c>
      <c r="K2117" s="161">
        <v>1</v>
      </c>
      <c r="L2117" s="161" t="s">
        <v>13380</v>
      </c>
      <c r="M2117" s="161" t="s">
        <v>13381</v>
      </c>
      <c r="N2117" s="161" t="s">
        <v>16015</v>
      </c>
      <c r="O2117" s="161" t="s">
        <v>13382</v>
      </c>
      <c r="P2117" s="161" t="s">
        <v>16017</v>
      </c>
      <c r="Q2117" s="161" t="s">
        <v>13383</v>
      </c>
      <c r="R2117" s="161" t="s">
        <v>16018</v>
      </c>
    </row>
    <row r="2118" spans="1:18">
      <c r="A2118" s="161">
        <v>7</v>
      </c>
      <c r="B2118" s="161">
        <v>47</v>
      </c>
      <c r="C2118" s="161">
        <v>9</v>
      </c>
      <c r="D2118" s="161" t="s">
        <v>3696</v>
      </c>
      <c r="E2118" s="161" t="s">
        <v>8565</v>
      </c>
      <c r="F2118" s="161" t="s">
        <v>3992</v>
      </c>
      <c r="G2118" s="161" t="s">
        <v>1521</v>
      </c>
      <c r="H2118" s="161" t="s">
        <v>336</v>
      </c>
      <c r="K2118" s="161">
        <v>1</v>
      </c>
      <c r="L2118" s="161" t="s">
        <v>5842</v>
      </c>
    </row>
    <row r="2119" spans="1:18">
      <c r="A2119" s="161">
        <v>7</v>
      </c>
      <c r="B2119" s="161">
        <v>47</v>
      </c>
      <c r="C2119" s="161">
        <v>10</v>
      </c>
      <c r="D2119" s="161" t="s">
        <v>10293</v>
      </c>
      <c r="E2119" s="161" t="s">
        <v>13377</v>
      </c>
      <c r="F2119" s="161" t="s">
        <v>3992</v>
      </c>
      <c r="G2119" s="161" t="s">
        <v>1521</v>
      </c>
      <c r="H2119" s="161" t="s">
        <v>10191</v>
      </c>
      <c r="K2119" s="161">
        <v>1</v>
      </c>
      <c r="L2119" s="161" t="s">
        <v>13378</v>
      </c>
    </row>
    <row r="2120" spans="1:18">
      <c r="A2120" s="161">
        <v>7</v>
      </c>
      <c r="B2120" s="161">
        <v>47</v>
      </c>
      <c r="C2120" s="161">
        <v>11</v>
      </c>
      <c r="D2120" s="161" t="s">
        <v>3696</v>
      </c>
      <c r="E2120" s="161" t="s">
        <v>8566</v>
      </c>
      <c r="F2120" s="161" t="s">
        <v>3992</v>
      </c>
      <c r="G2120" s="161" t="s">
        <v>1521</v>
      </c>
      <c r="H2120" s="161" t="s">
        <v>337</v>
      </c>
      <c r="I2120" s="161" t="s">
        <v>1628</v>
      </c>
      <c r="K2120" s="161">
        <v>1</v>
      </c>
      <c r="L2120" s="161" t="s">
        <v>5843</v>
      </c>
    </row>
    <row r="2121" spans="1:18">
      <c r="A2121" s="161">
        <v>7</v>
      </c>
      <c r="B2121" s="161">
        <v>47</v>
      </c>
      <c r="C2121" s="161">
        <v>12</v>
      </c>
      <c r="D2121" s="161" t="s">
        <v>10293</v>
      </c>
      <c r="E2121" s="161" t="s">
        <v>13375</v>
      </c>
      <c r="F2121" s="161" t="s">
        <v>3992</v>
      </c>
      <c r="G2121" s="161" t="s">
        <v>1521</v>
      </c>
      <c r="H2121" s="161" t="s">
        <v>10350</v>
      </c>
      <c r="I2121" s="161" t="s">
        <v>10137</v>
      </c>
      <c r="K2121" s="161">
        <v>1</v>
      </c>
      <c r="L2121" s="161" t="s">
        <v>13376</v>
      </c>
    </row>
    <row r="2122" spans="1:18">
      <c r="A2122" s="161">
        <v>7</v>
      </c>
      <c r="B2122" s="161">
        <v>47</v>
      </c>
      <c r="C2122" s="161">
        <v>13</v>
      </c>
      <c r="D2122" s="161" t="s">
        <v>3696</v>
      </c>
      <c r="E2122" s="161" t="s">
        <v>8567</v>
      </c>
      <c r="F2122" s="161" t="s">
        <v>3992</v>
      </c>
      <c r="G2122" s="161" t="s">
        <v>1521</v>
      </c>
      <c r="H2122" s="161" t="s">
        <v>1535</v>
      </c>
      <c r="I2122" s="161" t="s">
        <v>61</v>
      </c>
      <c r="K2122" s="161">
        <v>1</v>
      </c>
      <c r="L2122" s="161" t="s">
        <v>5844</v>
      </c>
    </row>
    <row r="2123" spans="1:18">
      <c r="A2123" s="161">
        <v>7</v>
      </c>
      <c r="B2123" s="161">
        <v>47</v>
      </c>
      <c r="C2123" s="161">
        <v>14</v>
      </c>
      <c r="D2123" s="161" t="s">
        <v>10293</v>
      </c>
      <c r="E2123" s="161" t="s">
        <v>13373</v>
      </c>
      <c r="F2123" s="161" t="s">
        <v>3992</v>
      </c>
      <c r="G2123" s="161" t="s">
        <v>1521</v>
      </c>
      <c r="H2123" s="161" t="s">
        <v>10347</v>
      </c>
      <c r="I2123" s="161" t="s">
        <v>10345</v>
      </c>
      <c r="K2123" s="161">
        <v>1</v>
      </c>
      <c r="L2123" s="161" t="s">
        <v>13374</v>
      </c>
    </row>
    <row r="2124" spans="1:18">
      <c r="A2124" s="161">
        <v>7</v>
      </c>
      <c r="B2124" s="161">
        <v>47</v>
      </c>
      <c r="C2124" s="161">
        <v>15</v>
      </c>
      <c r="D2124" s="161" t="s">
        <v>3696</v>
      </c>
      <c r="E2124" s="161" t="s">
        <v>8568</v>
      </c>
      <c r="F2124" s="161" t="s">
        <v>3992</v>
      </c>
      <c r="G2124" s="161" t="s">
        <v>1521</v>
      </c>
      <c r="H2124" s="161" t="s">
        <v>1529</v>
      </c>
      <c r="I2124" s="161" t="s">
        <v>15</v>
      </c>
      <c r="K2124" s="161">
        <v>1</v>
      </c>
      <c r="L2124" s="164" t="s">
        <v>8569</v>
      </c>
      <c r="M2124" s="164" t="s">
        <v>8570</v>
      </c>
    </row>
    <row r="2125" spans="1:18">
      <c r="A2125" s="161">
        <v>7</v>
      </c>
      <c r="B2125" s="161">
        <v>47</v>
      </c>
      <c r="C2125" s="161">
        <v>16</v>
      </c>
      <c r="D2125" s="161" t="s">
        <v>10293</v>
      </c>
      <c r="E2125" s="161" t="s">
        <v>13370</v>
      </c>
      <c r="F2125" s="161" t="s">
        <v>3992</v>
      </c>
      <c r="G2125" s="161" t="s">
        <v>1521</v>
      </c>
      <c r="H2125" s="161" t="s">
        <v>10342</v>
      </c>
      <c r="I2125" s="161" t="s">
        <v>15</v>
      </c>
      <c r="K2125" s="161">
        <v>1</v>
      </c>
      <c r="L2125" s="164" t="s">
        <v>13371</v>
      </c>
      <c r="M2125" s="164" t="s">
        <v>13372</v>
      </c>
    </row>
    <row r="2126" spans="1:18">
      <c r="A2126" s="161">
        <v>7</v>
      </c>
      <c r="B2126" s="161">
        <v>47</v>
      </c>
      <c r="C2126" s="161">
        <v>17</v>
      </c>
      <c r="D2126" s="161" t="s">
        <v>3696</v>
      </c>
      <c r="E2126" s="161" t="s">
        <v>8571</v>
      </c>
      <c r="F2126" s="161" t="s">
        <v>3992</v>
      </c>
      <c r="G2126" s="161" t="s">
        <v>1521</v>
      </c>
      <c r="H2126" s="161" t="s">
        <v>1530</v>
      </c>
      <c r="K2126" s="161">
        <v>1</v>
      </c>
      <c r="L2126" s="164" t="s">
        <v>8572</v>
      </c>
    </row>
    <row r="2127" spans="1:18">
      <c r="A2127" s="161">
        <v>7</v>
      </c>
      <c r="B2127" s="161">
        <v>47</v>
      </c>
      <c r="C2127" s="161">
        <v>18</v>
      </c>
      <c r="D2127" s="161" t="s">
        <v>10293</v>
      </c>
      <c r="E2127" s="161" t="s">
        <v>13368</v>
      </c>
      <c r="F2127" s="161" t="s">
        <v>3992</v>
      </c>
      <c r="G2127" s="161" t="s">
        <v>1521</v>
      </c>
      <c r="H2127" s="161" t="s">
        <v>10339</v>
      </c>
      <c r="K2127" s="161">
        <v>1</v>
      </c>
      <c r="L2127" s="164" t="s">
        <v>13369</v>
      </c>
    </row>
    <row r="2128" spans="1:18">
      <c r="A2128" s="161">
        <v>7</v>
      </c>
      <c r="B2128" s="161">
        <v>47</v>
      </c>
      <c r="C2128" s="161">
        <v>19</v>
      </c>
      <c r="D2128" s="161" t="s">
        <v>3696</v>
      </c>
      <c r="E2128" s="161" t="s">
        <v>8573</v>
      </c>
      <c r="F2128" s="161" t="s">
        <v>3992</v>
      </c>
      <c r="G2128" s="161" t="s">
        <v>1521</v>
      </c>
      <c r="H2128" s="161" t="s">
        <v>1531</v>
      </c>
      <c r="K2128" s="161">
        <v>1</v>
      </c>
      <c r="L2128" s="164" t="s">
        <v>8574</v>
      </c>
    </row>
    <row r="2129" spans="1:18">
      <c r="A2129" s="161">
        <v>7</v>
      </c>
      <c r="B2129" s="161">
        <v>47</v>
      </c>
      <c r="C2129" s="161">
        <v>20</v>
      </c>
      <c r="D2129" s="161" t="s">
        <v>10293</v>
      </c>
      <c r="E2129" s="161" t="s">
        <v>13366</v>
      </c>
      <c r="F2129" s="161" t="s">
        <v>3992</v>
      </c>
      <c r="G2129" s="161" t="s">
        <v>1521</v>
      </c>
      <c r="H2129" s="161" t="s">
        <v>10336</v>
      </c>
      <c r="K2129" s="161">
        <v>1</v>
      </c>
      <c r="L2129" s="164" t="s">
        <v>13367</v>
      </c>
    </row>
    <row r="2130" spans="1:18">
      <c r="A2130" s="161">
        <v>7</v>
      </c>
      <c r="B2130" s="161">
        <v>47</v>
      </c>
      <c r="C2130" s="161">
        <v>21</v>
      </c>
      <c r="D2130" s="161" t="s">
        <v>3696</v>
      </c>
      <c r="E2130" s="161" t="s">
        <v>8575</v>
      </c>
      <c r="F2130" s="161" t="s">
        <v>3992</v>
      </c>
      <c r="G2130" s="161" t="s">
        <v>1521</v>
      </c>
      <c r="H2130" s="161" t="s">
        <v>1532</v>
      </c>
      <c r="K2130" s="161">
        <v>1</v>
      </c>
      <c r="L2130" s="164" t="s">
        <v>8576</v>
      </c>
    </row>
    <row r="2131" spans="1:18">
      <c r="A2131" s="161">
        <v>7</v>
      </c>
      <c r="B2131" s="161">
        <v>47</v>
      </c>
      <c r="C2131" s="161">
        <v>22</v>
      </c>
      <c r="D2131" s="161" t="s">
        <v>10293</v>
      </c>
      <c r="E2131" s="161" t="s">
        <v>13364</v>
      </c>
      <c r="F2131" s="161" t="s">
        <v>3992</v>
      </c>
      <c r="G2131" s="161" t="s">
        <v>1521</v>
      </c>
      <c r="H2131" s="161" t="s">
        <v>10333</v>
      </c>
      <c r="K2131" s="161">
        <v>1</v>
      </c>
      <c r="L2131" s="164" t="s">
        <v>13365</v>
      </c>
    </row>
    <row r="2132" spans="1:18">
      <c r="A2132" s="161">
        <v>7</v>
      </c>
      <c r="B2132" s="161">
        <v>47</v>
      </c>
      <c r="C2132" s="161">
        <v>23</v>
      </c>
      <c r="D2132" s="161" t="s">
        <v>3696</v>
      </c>
      <c r="E2132" s="161" t="s">
        <v>8577</v>
      </c>
      <c r="F2132" s="161" t="s">
        <v>3992</v>
      </c>
      <c r="G2132" s="161" t="s">
        <v>1521</v>
      </c>
      <c r="H2132" s="161" t="s">
        <v>1533</v>
      </c>
      <c r="K2132" s="161">
        <v>1</v>
      </c>
      <c r="L2132" s="164" t="s">
        <v>8578</v>
      </c>
    </row>
    <row r="2133" spans="1:18">
      <c r="A2133" s="161">
        <v>7</v>
      </c>
      <c r="B2133" s="161">
        <v>47</v>
      </c>
      <c r="C2133" s="161">
        <v>24</v>
      </c>
      <c r="D2133" s="161" t="s">
        <v>10293</v>
      </c>
      <c r="E2133" s="161" t="s">
        <v>13362</v>
      </c>
      <c r="F2133" s="161" t="s">
        <v>3992</v>
      </c>
      <c r="G2133" s="161" t="s">
        <v>1521</v>
      </c>
      <c r="H2133" s="161" t="s">
        <v>10330</v>
      </c>
      <c r="K2133" s="161">
        <v>1</v>
      </c>
      <c r="L2133" s="164" t="s">
        <v>13363</v>
      </c>
    </row>
    <row r="2134" spans="1:18">
      <c r="A2134" s="161">
        <v>7</v>
      </c>
      <c r="B2134" s="161">
        <v>47</v>
      </c>
      <c r="C2134" s="161">
        <v>25</v>
      </c>
      <c r="D2134" s="161" t="s">
        <v>3696</v>
      </c>
      <c r="E2134" s="161" t="s">
        <v>8579</v>
      </c>
      <c r="F2134" s="161" t="s">
        <v>3992</v>
      </c>
      <c r="G2134" s="161" t="s">
        <v>1521</v>
      </c>
      <c r="H2134" s="161" t="s">
        <v>1534</v>
      </c>
      <c r="K2134" s="161">
        <v>1</v>
      </c>
      <c r="L2134" s="164" t="s">
        <v>8580</v>
      </c>
    </row>
    <row r="2135" spans="1:18">
      <c r="A2135" s="161">
        <v>7</v>
      </c>
      <c r="B2135" s="161">
        <v>47</v>
      </c>
      <c r="C2135" s="161">
        <v>26</v>
      </c>
      <c r="D2135" s="161" t="s">
        <v>10293</v>
      </c>
      <c r="E2135" s="161" t="s">
        <v>13360</v>
      </c>
      <c r="F2135" s="161" t="s">
        <v>3992</v>
      </c>
      <c r="G2135" s="161" t="s">
        <v>1521</v>
      </c>
      <c r="H2135" s="161" t="s">
        <v>10327</v>
      </c>
      <c r="K2135" s="161">
        <v>1</v>
      </c>
      <c r="L2135" s="164" t="s">
        <v>13361</v>
      </c>
    </row>
    <row r="2136" spans="1:18">
      <c r="A2136" s="161">
        <v>7</v>
      </c>
      <c r="B2136" s="161">
        <v>47</v>
      </c>
      <c r="C2136" s="161">
        <v>27</v>
      </c>
      <c r="D2136" s="161" t="s">
        <v>3696</v>
      </c>
      <c r="E2136" s="161" t="s">
        <v>8581</v>
      </c>
      <c r="F2136" s="161" t="s">
        <v>3992</v>
      </c>
      <c r="G2136" s="161" t="s">
        <v>1521</v>
      </c>
      <c r="H2136" s="162" t="s">
        <v>326</v>
      </c>
      <c r="I2136" s="161" t="s">
        <v>1629</v>
      </c>
      <c r="K2136" s="161">
        <v>1</v>
      </c>
      <c r="L2136" s="161" t="s">
        <v>5845</v>
      </c>
      <c r="M2136" s="161" t="s">
        <v>5846</v>
      </c>
      <c r="N2136" s="161" t="s">
        <v>12</v>
      </c>
      <c r="O2136" s="161" t="s">
        <v>5847</v>
      </c>
      <c r="P2136" s="161" t="s">
        <v>11</v>
      </c>
      <c r="Q2136" s="161" t="s">
        <v>5848</v>
      </c>
      <c r="R2136" s="161" t="s">
        <v>364</v>
      </c>
    </row>
    <row r="2137" spans="1:18">
      <c r="A2137" s="161">
        <v>7</v>
      </c>
      <c r="B2137" s="161">
        <v>47</v>
      </c>
      <c r="C2137" s="161">
        <v>28</v>
      </c>
      <c r="D2137" s="161" t="s">
        <v>10293</v>
      </c>
      <c r="E2137" s="161" t="s">
        <v>13355</v>
      </c>
      <c r="F2137" s="161" t="s">
        <v>3992</v>
      </c>
      <c r="G2137" s="161" t="s">
        <v>1521</v>
      </c>
      <c r="H2137" s="162" t="s">
        <v>10321</v>
      </c>
      <c r="I2137" s="161" t="s">
        <v>1629</v>
      </c>
      <c r="K2137" s="161">
        <v>1</v>
      </c>
      <c r="L2137" s="161" t="s">
        <v>13356</v>
      </c>
      <c r="M2137" s="161" t="s">
        <v>13357</v>
      </c>
      <c r="N2137" s="161" t="s">
        <v>16015</v>
      </c>
      <c r="O2137" s="161" t="s">
        <v>13358</v>
      </c>
      <c r="P2137" s="161" t="s">
        <v>16017</v>
      </c>
      <c r="Q2137" s="161" t="s">
        <v>13359</v>
      </c>
      <c r="R2137" s="161" t="s">
        <v>16018</v>
      </c>
    </row>
    <row r="2138" spans="1:18">
      <c r="A2138" s="161">
        <v>7</v>
      </c>
      <c r="B2138" s="161">
        <v>47</v>
      </c>
      <c r="C2138" s="161">
        <v>29</v>
      </c>
      <c r="D2138" s="161" t="s">
        <v>3696</v>
      </c>
      <c r="E2138" s="161" t="s">
        <v>8582</v>
      </c>
      <c r="F2138" s="161" t="s">
        <v>3992</v>
      </c>
      <c r="G2138" s="161" t="s">
        <v>1521</v>
      </c>
      <c r="H2138" s="161" t="s">
        <v>1524</v>
      </c>
      <c r="I2138" s="161" t="s">
        <v>3991</v>
      </c>
      <c r="K2138" s="161">
        <v>1</v>
      </c>
      <c r="L2138" s="161" t="s">
        <v>5849</v>
      </c>
      <c r="M2138" s="161" t="s">
        <v>5850</v>
      </c>
      <c r="N2138" s="161" t="s">
        <v>388</v>
      </c>
      <c r="O2138" s="161" t="s">
        <v>5851</v>
      </c>
    </row>
    <row r="2139" spans="1:18">
      <c r="A2139" s="161">
        <v>7</v>
      </c>
      <c r="B2139" s="161">
        <v>47</v>
      </c>
      <c r="C2139" s="161">
        <v>30</v>
      </c>
      <c r="D2139" s="161" t="s">
        <v>10293</v>
      </c>
      <c r="E2139" s="161" t="s">
        <v>13351</v>
      </c>
      <c r="F2139" s="161" t="s">
        <v>3992</v>
      </c>
      <c r="G2139" s="161" t="s">
        <v>1521</v>
      </c>
      <c r="H2139" s="161" t="s">
        <v>10316</v>
      </c>
      <c r="I2139" s="161" t="s">
        <v>10314</v>
      </c>
      <c r="K2139" s="161">
        <v>1</v>
      </c>
      <c r="L2139" s="161" t="s">
        <v>13352</v>
      </c>
      <c r="M2139" s="161" t="s">
        <v>13353</v>
      </c>
      <c r="N2139" s="161" t="s">
        <v>16016</v>
      </c>
      <c r="O2139" s="161" t="s">
        <v>13354</v>
      </c>
    </row>
    <row r="2140" spans="1:18">
      <c r="A2140" s="161">
        <v>7</v>
      </c>
      <c r="B2140" s="161">
        <v>47</v>
      </c>
      <c r="C2140" s="161">
        <v>31</v>
      </c>
      <c r="D2140" s="161" t="s">
        <v>3696</v>
      </c>
      <c r="E2140" s="161" t="s">
        <v>8583</v>
      </c>
      <c r="F2140" s="161" t="s">
        <v>3992</v>
      </c>
      <c r="G2140" s="161" t="s">
        <v>1521</v>
      </c>
      <c r="H2140" s="161" t="s">
        <v>323</v>
      </c>
      <c r="K2140" s="161">
        <v>1</v>
      </c>
      <c r="L2140" s="161" t="s">
        <v>6845</v>
      </c>
    </row>
    <row r="2141" spans="1:18">
      <c r="A2141" s="161">
        <v>7</v>
      </c>
      <c r="B2141" s="161">
        <v>47</v>
      </c>
      <c r="C2141" s="161">
        <v>32</v>
      </c>
      <c r="D2141" s="161" t="s">
        <v>10293</v>
      </c>
      <c r="E2141" s="161" t="s">
        <v>13349</v>
      </c>
      <c r="F2141" s="161" t="s">
        <v>3992</v>
      </c>
      <c r="G2141" s="161" t="s">
        <v>1521</v>
      </c>
      <c r="H2141" s="161" t="s">
        <v>10312</v>
      </c>
      <c r="K2141" s="161">
        <v>1</v>
      </c>
      <c r="L2141" s="161" t="s">
        <v>13350</v>
      </c>
    </row>
    <row r="2142" spans="1:18">
      <c r="A2142" s="161">
        <v>7</v>
      </c>
      <c r="B2142" s="161">
        <v>47</v>
      </c>
      <c r="C2142" s="161">
        <v>33</v>
      </c>
      <c r="D2142" s="161" t="s">
        <v>3696</v>
      </c>
      <c r="E2142" s="161" t="s">
        <v>8584</v>
      </c>
      <c r="F2142" s="161" t="s">
        <v>3992</v>
      </c>
      <c r="G2142" s="161" t="s">
        <v>1521</v>
      </c>
      <c r="H2142" s="161" t="s">
        <v>324</v>
      </c>
      <c r="K2142" s="161">
        <v>1</v>
      </c>
      <c r="L2142" s="161" t="s">
        <v>6846</v>
      </c>
    </row>
    <row r="2143" spans="1:18">
      <c r="A2143" s="161">
        <v>7</v>
      </c>
      <c r="B2143" s="161">
        <v>47</v>
      </c>
      <c r="C2143" s="161">
        <v>34</v>
      </c>
      <c r="D2143" s="161" t="s">
        <v>10293</v>
      </c>
      <c r="E2143" s="161" t="s">
        <v>13347</v>
      </c>
      <c r="F2143" s="161" t="s">
        <v>3992</v>
      </c>
      <c r="G2143" s="161" t="s">
        <v>1521</v>
      </c>
      <c r="H2143" s="161" t="s">
        <v>10309</v>
      </c>
      <c r="K2143" s="161">
        <v>1</v>
      </c>
      <c r="L2143" s="161" t="s">
        <v>13348</v>
      </c>
    </row>
    <row r="2144" spans="1:18">
      <c r="A2144" s="161">
        <v>7</v>
      </c>
      <c r="B2144" s="161">
        <v>47</v>
      </c>
      <c r="C2144" s="161">
        <v>35</v>
      </c>
      <c r="D2144" s="161" t="s">
        <v>3696</v>
      </c>
      <c r="E2144" s="161" t="s">
        <v>8585</v>
      </c>
      <c r="F2144" s="161" t="s">
        <v>3992</v>
      </c>
      <c r="G2144" s="161" t="s">
        <v>1521</v>
      </c>
      <c r="H2144" s="161" t="s">
        <v>325</v>
      </c>
      <c r="K2144" s="161">
        <v>1</v>
      </c>
      <c r="L2144" s="161" t="s">
        <v>6847</v>
      </c>
    </row>
    <row r="2145" spans="1:18">
      <c r="A2145" s="161">
        <v>7</v>
      </c>
      <c r="B2145" s="161">
        <v>47</v>
      </c>
      <c r="C2145" s="161">
        <v>36</v>
      </c>
      <c r="D2145" s="161" t="s">
        <v>10293</v>
      </c>
      <c r="E2145" s="161" t="s">
        <v>13345</v>
      </c>
      <c r="F2145" s="161" t="s">
        <v>3992</v>
      </c>
      <c r="G2145" s="161" t="s">
        <v>1521</v>
      </c>
      <c r="H2145" s="161" t="s">
        <v>10306</v>
      </c>
      <c r="K2145" s="161">
        <v>1</v>
      </c>
      <c r="L2145" s="161" t="s">
        <v>13346</v>
      </c>
    </row>
    <row r="2146" spans="1:18">
      <c r="A2146" s="161">
        <v>7</v>
      </c>
      <c r="B2146" s="161">
        <v>47</v>
      </c>
      <c r="C2146" s="161">
        <v>37</v>
      </c>
      <c r="D2146" s="161" t="s">
        <v>3696</v>
      </c>
      <c r="E2146" s="161" t="s">
        <v>8586</v>
      </c>
      <c r="F2146" s="161" t="s">
        <v>3992</v>
      </c>
      <c r="G2146" s="161" t="s">
        <v>1521</v>
      </c>
      <c r="H2146" s="161" t="s">
        <v>1536</v>
      </c>
      <c r="I2146" s="161" t="s">
        <v>1629</v>
      </c>
      <c r="K2146" s="161">
        <v>1</v>
      </c>
      <c r="L2146" s="161" t="s">
        <v>5852</v>
      </c>
      <c r="M2146" s="161" t="s">
        <v>5853</v>
      </c>
      <c r="N2146" s="161" t="s">
        <v>12</v>
      </c>
      <c r="O2146" s="161" t="s">
        <v>5854</v>
      </c>
      <c r="P2146" s="161" t="s">
        <v>11</v>
      </c>
      <c r="Q2146" s="161" t="s">
        <v>5855</v>
      </c>
      <c r="R2146" s="161" t="s">
        <v>364</v>
      </c>
    </row>
    <row r="2147" spans="1:18">
      <c r="A2147" s="161">
        <v>7</v>
      </c>
      <c r="B2147" s="161">
        <v>47</v>
      </c>
      <c r="C2147" s="161">
        <v>38</v>
      </c>
      <c r="D2147" s="161" t="s">
        <v>10293</v>
      </c>
      <c r="E2147" s="161" t="s">
        <v>13340</v>
      </c>
      <c r="F2147" s="161" t="s">
        <v>3992</v>
      </c>
      <c r="G2147" s="161" t="s">
        <v>1521</v>
      </c>
      <c r="H2147" s="161" t="s">
        <v>10300</v>
      </c>
      <c r="I2147" s="161" t="s">
        <v>1629</v>
      </c>
      <c r="K2147" s="161">
        <v>1</v>
      </c>
      <c r="L2147" s="161" t="s">
        <v>13341</v>
      </c>
      <c r="M2147" s="161" t="s">
        <v>13342</v>
      </c>
      <c r="N2147" s="161" t="s">
        <v>16015</v>
      </c>
      <c r="O2147" s="161" t="s">
        <v>13343</v>
      </c>
      <c r="P2147" s="161" t="s">
        <v>16017</v>
      </c>
      <c r="Q2147" s="161" t="s">
        <v>13344</v>
      </c>
      <c r="R2147" s="161" t="s">
        <v>16018</v>
      </c>
    </row>
    <row r="2148" spans="1:18">
      <c r="A2148" s="161">
        <v>7</v>
      </c>
      <c r="B2148" s="161">
        <v>47</v>
      </c>
      <c r="C2148" s="161">
        <v>39</v>
      </c>
      <c r="D2148" s="161" t="s">
        <v>3696</v>
      </c>
      <c r="E2148" s="161" t="s">
        <v>8587</v>
      </c>
      <c r="F2148" s="161" t="s">
        <v>3992</v>
      </c>
      <c r="G2148" s="161" t="s">
        <v>1521</v>
      </c>
      <c r="H2148" s="161" t="s">
        <v>116</v>
      </c>
      <c r="I2148" s="161" t="s">
        <v>1630</v>
      </c>
      <c r="K2148" s="161">
        <v>1</v>
      </c>
      <c r="L2148" s="161" t="s">
        <v>5856</v>
      </c>
    </row>
    <row r="2149" spans="1:18">
      <c r="A2149" s="161">
        <v>7</v>
      </c>
      <c r="B2149" s="161">
        <v>47</v>
      </c>
      <c r="C2149" s="161">
        <v>40</v>
      </c>
      <c r="D2149" s="161" t="s">
        <v>10293</v>
      </c>
      <c r="E2149" s="161" t="s">
        <v>13338</v>
      </c>
      <c r="F2149" s="161" t="s">
        <v>3992</v>
      </c>
      <c r="G2149" s="161" t="s">
        <v>1521</v>
      </c>
      <c r="H2149" s="161" t="s">
        <v>10297</v>
      </c>
      <c r="I2149" s="161" t="s">
        <v>1630</v>
      </c>
      <c r="K2149" s="161">
        <v>1</v>
      </c>
      <c r="L2149" s="161" t="s">
        <v>13339</v>
      </c>
    </row>
    <row r="2150" spans="1:18">
      <c r="A2150" s="161">
        <v>7</v>
      </c>
      <c r="B2150" s="161">
        <v>47</v>
      </c>
      <c r="C2150" s="161">
        <v>41</v>
      </c>
      <c r="D2150" s="161" t="s">
        <v>3696</v>
      </c>
      <c r="E2150" s="161" t="s">
        <v>8588</v>
      </c>
      <c r="F2150" s="161" t="s">
        <v>3992</v>
      </c>
      <c r="G2150" s="161" t="s">
        <v>1521</v>
      </c>
      <c r="H2150" s="161" t="s">
        <v>319</v>
      </c>
      <c r="K2150" s="161">
        <v>1</v>
      </c>
      <c r="L2150" s="161" t="s">
        <v>5857</v>
      </c>
    </row>
    <row r="2151" spans="1:18">
      <c r="A2151" s="161">
        <v>7</v>
      </c>
      <c r="B2151" s="161">
        <v>47</v>
      </c>
      <c r="C2151" s="161">
        <v>42</v>
      </c>
      <c r="D2151" s="161" t="s">
        <v>10293</v>
      </c>
      <c r="E2151" s="161" t="s">
        <v>13336</v>
      </c>
      <c r="F2151" s="161" t="s">
        <v>3992</v>
      </c>
      <c r="G2151" s="161" t="s">
        <v>1521</v>
      </c>
      <c r="H2151" s="161" t="s">
        <v>10167</v>
      </c>
      <c r="K2151" s="161">
        <v>1</v>
      </c>
      <c r="L2151" s="161" t="s">
        <v>13337</v>
      </c>
    </row>
    <row r="2152" spans="1:18">
      <c r="A2152" s="161">
        <v>7</v>
      </c>
      <c r="B2152" s="161">
        <v>48</v>
      </c>
      <c r="C2152" s="161">
        <v>1</v>
      </c>
      <c r="D2152" s="161" t="s">
        <v>3696</v>
      </c>
      <c r="E2152" s="161" t="s">
        <v>8589</v>
      </c>
      <c r="F2152" s="161" t="s">
        <v>3992</v>
      </c>
      <c r="G2152" s="161" t="s">
        <v>1521</v>
      </c>
      <c r="H2152" s="161" t="s">
        <v>1523</v>
      </c>
      <c r="I2152" s="161" t="s">
        <v>1631</v>
      </c>
      <c r="K2152" s="161">
        <v>1</v>
      </c>
      <c r="L2152" s="164" t="s">
        <v>8590</v>
      </c>
    </row>
    <row r="2153" spans="1:18">
      <c r="A2153" s="161">
        <v>7</v>
      </c>
      <c r="B2153" s="161">
        <v>48</v>
      </c>
      <c r="C2153" s="161">
        <v>2</v>
      </c>
      <c r="D2153" s="161" t="s">
        <v>10293</v>
      </c>
      <c r="E2153" s="161" t="s">
        <v>13334</v>
      </c>
      <c r="F2153" s="161" t="s">
        <v>3992</v>
      </c>
      <c r="G2153" s="161" t="s">
        <v>1521</v>
      </c>
      <c r="H2153" s="161" t="s">
        <v>10370</v>
      </c>
      <c r="I2153" s="161" t="s">
        <v>1630</v>
      </c>
      <c r="K2153" s="161">
        <v>1</v>
      </c>
      <c r="L2153" s="164" t="s">
        <v>13335</v>
      </c>
    </row>
    <row r="2154" spans="1:18">
      <c r="A2154" s="161">
        <v>7</v>
      </c>
      <c r="B2154" s="161">
        <v>48</v>
      </c>
      <c r="C2154" s="161">
        <v>3</v>
      </c>
      <c r="D2154" s="161" t="s">
        <v>3696</v>
      </c>
      <c r="E2154" s="161" t="s">
        <v>8591</v>
      </c>
      <c r="F2154" s="161" t="s">
        <v>3992</v>
      </c>
      <c r="G2154" s="161" t="s">
        <v>1521</v>
      </c>
      <c r="H2154" s="162" t="s">
        <v>322</v>
      </c>
      <c r="I2154" s="161" t="s">
        <v>1631</v>
      </c>
      <c r="K2154" s="161">
        <v>1</v>
      </c>
      <c r="L2154" s="161" t="s">
        <v>6058</v>
      </c>
    </row>
    <row r="2155" spans="1:18">
      <c r="A2155" s="161">
        <v>7</v>
      </c>
      <c r="B2155" s="161">
        <v>48</v>
      </c>
      <c r="C2155" s="161">
        <v>4</v>
      </c>
      <c r="D2155" s="161" t="s">
        <v>10293</v>
      </c>
      <c r="E2155" s="161" t="s">
        <v>13332</v>
      </c>
      <c r="F2155" s="161" t="s">
        <v>3992</v>
      </c>
      <c r="G2155" s="161" t="s">
        <v>1521</v>
      </c>
      <c r="H2155" s="162" t="s">
        <v>10367</v>
      </c>
      <c r="I2155" s="161" t="s">
        <v>1630</v>
      </c>
      <c r="K2155" s="161">
        <v>1</v>
      </c>
      <c r="L2155" s="161" t="s">
        <v>13333</v>
      </c>
    </row>
    <row r="2156" spans="1:18">
      <c r="A2156" s="161">
        <v>7</v>
      </c>
      <c r="B2156" s="161">
        <v>48</v>
      </c>
      <c r="C2156" s="161">
        <v>5</v>
      </c>
      <c r="D2156" s="161" t="s">
        <v>3696</v>
      </c>
      <c r="E2156" s="161" t="s">
        <v>8592</v>
      </c>
      <c r="F2156" s="161" t="s">
        <v>3992</v>
      </c>
      <c r="G2156" s="161" t="s">
        <v>1521</v>
      </c>
      <c r="H2156" s="161" t="s">
        <v>1526</v>
      </c>
      <c r="I2156" s="161" t="s">
        <v>1629</v>
      </c>
      <c r="K2156" s="161">
        <v>1</v>
      </c>
      <c r="L2156" s="161" t="s">
        <v>6059</v>
      </c>
      <c r="M2156" s="161" t="s">
        <v>6060</v>
      </c>
      <c r="N2156" s="161" t="s">
        <v>12</v>
      </c>
      <c r="O2156" s="161" t="s">
        <v>6061</v>
      </c>
      <c r="P2156" s="161" t="s">
        <v>11</v>
      </c>
      <c r="Q2156" s="161" t="s">
        <v>6062</v>
      </c>
      <c r="R2156" s="161" t="s">
        <v>364</v>
      </c>
    </row>
    <row r="2157" spans="1:18">
      <c r="A2157" s="161">
        <v>7</v>
      </c>
      <c r="B2157" s="161">
        <v>48</v>
      </c>
      <c r="C2157" s="161">
        <v>6</v>
      </c>
      <c r="D2157" s="161" t="s">
        <v>10293</v>
      </c>
      <c r="E2157" s="161" t="s">
        <v>13327</v>
      </c>
      <c r="F2157" s="161" t="s">
        <v>3992</v>
      </c>
      <c r="G2157" s="161" t="s">
        <v>1521</v>
      </c>
      <c r="H2157" s="161" t="s">
        <v>10361</v>
      </c>
      <c r="I2157" s="161" t="s">
        <v>1629</v>
      </c>
      <c r="K2157" s="161">
        <v>1</v>
      </c>
      <c r="L2157" s="161" t="s">
        <v>13328</v>
      </c>
      <c r="M2157" s="161" t="s">
        <v>13329</v>
      </c>
      <c r="N2157" s="161" t="s">
        <v>16015</v>
      </c>
      <c r="O2157" s="161" t="s">
        <v>13330</v>
      </c>
      <c r="P2157" s="161" t="s">
        <v>16017</v>
      </c>
      <c r="Q2157" s="161" t="s">
        <v>13331</v>
      </c>
      <c r="R2157" s="161" t="s">
        <v>16018</v>
      </c>
    </row>
    <row r="2158" spans="1:18">
      <c r="A2158" s="161">
        <v>7</v>
      </c>
      <c r="B2158" s="161">
        <v>48</v>
      </c>
      <c r="C2158" s="161">
        <v>7</v>
      </c>
      <c r="D2158" s="161" t="s">
        <v>3696</v>
      </c>
      <c r="E2158" s="161" t="s">
        <v>8593</v>
      </c>
      <c r="F2158" s="161" t="s">
        <v>3992</v>
      </c>
      <c r="G2158" s="161" t="s">
        <v>1521</v>
      </c>
      <c r="H2158" s="161" t="s">
        <v>66</v>
      </c>
      <c r="I2158" s="161" t="s">
        <v>1629</v>
      </c>
      <c r="K2158" s="161">
        <v>1</v>
      </c>
      <c r="L2158" s="161" t="s">
        <v>6063</v>
      </c>
      <c r="M2158" s="161" t="s">
        <v>6064</v>
      </c>
      <c r="N2158" s="161" t="s">
        <v>12</v>
      </c>
      <c r="O2158" s="161" t="s">
        <v>6065</v>
      </c>
      <c r="P2158" s="161" t="s">
        <v>11</v>
      </c>
      <c r="Q2158" s="161" t="s">
        <v>6066</v>
      </c>
      <c r="R2158" s="161" t="s">
        <v>364</v>
      </c>
    </row>
    <row r="2159" spans="1:18">
      <c r="A2159" s="161">
        <v>7</v>
      </c>
      <c r="B2159" s="161">
        <v>48</v>
      </c>
      <c r="C2159" s="161">
        <v>8</v>
      </c>
      <c r="D2159" s="161" t="s">
        <v>10293</v>
      </c>
      <c r="E2159" s="161" t="s">
        <v>13322</v>
      </c>
      <c r="F2159" s="161" t="s">
        <v>3992</v>
      </c>
      <c r="G2159" s="161" t="s">
        <v>1521</v>
      </c>
      <c r="H2159" s="161" t="s">
        <v>10355</v>
      </c>
      <c r="I2159" s="161" t="s">
        <v>1629</v>
      </c>
      <c r="K2159" s="161">
        <v>1</v>
      </c>
      <c r="L2159" s="161" t="s">
        <v>13323</v>
      </c>
      <c r="M2159" s="161" t="s">
        <v>13324</v>
      </c>
      <c r="N2159" s="161" t="s">
        <v>16015</v>
      </c>
      <c r="O2159" s="161" t="s">
        <v>13325</v>
      </c>
      <c r="P2159" s="161" t="s">
        <v>16017</v>
      </c>
      <c r="Q2159" s="161" t="s">
        <v>13326</v>
      </c>
      <c r="R2159" s="161" t="s">
        <v>16018</v>
      </c>
    </row>
    <row r="2160" spans="1:18">
      <c r="A2160" s="161">
        <v>7</v>
      </c>
      <c r="B2160" s="161">
        <v>48</v>
      </c>
      <c r="C2160" s="161">
        <v>9</v>
      </c>
      <c r="D2160" s="161" t="s">
        <v>3696</v>
      </c>
      <c r="E2160" s="161" t="s">
        <v>8594</v>
      </c>
      <c r="F2160" s="161" t="s">
        <v>3992</v>
      </c>
      <c r="G2160" s="161" t="s">
        <v>1521</v>
      </c>
      <c r="H2160" s="161" t="s">
        <v>336</v>
      </c>
      <c r="K2160" s="161">
        <v>1</v>
      </c>
      <c r="L2160" s="161" t="s">
        <v>6067</v>
      </c>
    </row>
    <row r="2161" spans="1:13">
      <c r="A2161" s="161">
        <v>7</v>
      </c>
      <c r="B2161" s="161">
        <v>48</v>
      </c>
      <c r="C2161" s="161">
        <v>10</v>
      </c>
      <c r="D2161" s="161" t="s">
        <v>10293</v>
      </c>
      <c r="E2161" s="161" t="s">
        <v>13320</v>
      </c>
      <c r="F2161" s="161" t="s">
        <v>3992</v>
      </c>
      <c r="G2161" s="161" t="s">
        <v>1521</v>
      </c>
      <c r="H2161" s="161" t="s">
        <v>10191</v>
      </c>
      <c r="K2161" s="161">
        <v>1</v>
      </c>
      <c r="L2161" s="161" t="s">
        <v>13321</v>
      </c>
    </row>
    <row r="2162" spans="1:13">
      <c r="A2162" s="161">
        <v>7</v>
      </c>
      <c r="B2162" s="161">
        <v>48</v>
      </c>
      <c r="C2162" s="161">
        <v>11</v>
      </c>
      <c r="D2162" s="161" t="s">
        <v>3696</v>
      </c>
      <c r="E2162" s="161" t="s">
        <v>8595</v>
      </c>
      <c r="F2162" s="161" t="s">
        <v>3992</v>
      </c>
      <c r="G2162" s="161" t="s">
        <v>1521</v>
      </c>
      <c r="H2162" s="161" t="s">
        <v>337</v>
      </c>
      <c r="I2162" s="161" t="s">
        <v>1628</v>
      </c>
      <c r="K2162" s="161">
        <v>1</v>
      </c>
      <c r="L2162" s="161" t="s">
        <v>6068</v>
      </c>
    </row>
    <row r="2163" spans="1:13">
      <c r="A2163" s="161">
        <v>7</v>
      </c>
      <c r="B2163" s="161">
        <v>48</v>
      </c>
      <c r="C2163" s="161">
        <v>12</v>
      </c>
      <c r="D2163" s="161" t="s">
        <v>10293</v>
      </c>
      <c r="E2163" s="161" t="s">
        <v>13318</v>
      </c>
      <c r="F2163" s="161" t="s">
        <v>3992</v>
      </c>
      <c r="G2163" s="161" t="s">
        <v>1521</v>
      </c>
      <c r="H2163" s="161" t="s">
        <v>10350</v>
      </c>
      <c r="I2163" s="161" t="s">
        <v>10137</v>
      </c>
      <c r="K2163" s="161">
        <v>1</v>
      </c>
      <c r="L2163" s="161" t="s">
        <v>13319</v>
      </c>
    </row>
    <row r="2164" spans="1:13">
      <c r="A2164" s="161">
        <v>7</v>
      </c>
      <c r="B2164" s="161">
        <v>48</v>
      </c>
      <c r="C2164" s="161">
        <v>13</v>
      </c>
      <c r="D2164" s="161" t="s">
        <v>3696</v>
      </c>
      <c r="E2164" s="161" t="s">
        <v>8596</v>
      </c>
      <c r="F2164" s="161" t="s">
        <v>3992</v>
      </c>
      <c r="G2164" s="161" t="s">
        <v>1521</v>
      </c>
      <c r="H2164" s="161" t="s">
        <v>1535</v>
      </c>
      <c r="I2164" s="161" t="s">
        <v>61</v>
      </c>
      <c r="K2164" s="161">
        <v>1</v>
      </c>
      <c r="L2164" s="161" t="s">
        <v>6069</v>
      </c>
    </row>
    <row r="2165" spans="1:13">
      <c r="A2165" s="161">
        <v>7</v>
      </c>
      <c r="B2165" s="161">
        <v>48</v>
      </c>
      <c r="C2165" s="161">
        <v>14</v>
      </c>
      <c r="D2165" s="161" t="s">
        <v>10293</v>
      </c>
      <c r="E2165" s="161" t="s">
        <v>13316</v>
      </c>
      <c r="F2165" s="161" t="s">
        <v>3992</v>
      </c>
      <c r="G2165" s="161" t="s">
        <v>1521</v>
      </c>
      <c r="H2165" s="161" t="s">
        <v>10347</v>
      </c>
      <c r="I2165" s="161" t="s">
        <v>10345</v>
      </c>
      <c r="K2165" s="161">
        <v>1</v>
      </c>
      <c r="L2165" s="161" t="s">
        <v>13317</v>
      </c>
    </row>
    <row r="2166" spans="1:13">
      <c r="A2166" s="161">
        <v>7</v>
      </c>
      <c r="B2166" s="161">
        <v>48</v>
      </c>
      <c r="C2166" s="161">
        <v>15</v>
      </c>
      <c r="D2166" s="161" t="s">
        <v>3696</v>
      </c>
      <c r="E2166" s="161" t="s">
        <v>8597</v>
      </c>
      <c r="F2166" s="161" t="s">
        <v>3992</v>
      </c>
      <c r="G2166" s="161" t="s">
        <v>1521</v>
      </c>
      <c r="H2166" s="161" t="s">
        <v>1529</v>
      </c>
      <c r="I2166" s="161" t="s">
        <v>15</v>
      </c>
      <c r="K2166" s="161">
        <v>1</v>
      </c>
      <c r="L2166" s="164" t="s">
        <v>8598</v>
      </c>
      <c r="M2166" s="164" t="s">
        <v>8599</v>
      </c>
    </row>
    <row r="2167" spans="1:13">
      <c r="A2167" s="161">
        <v>7</v>
      </c>
      <c r="B2167" s="161">
        <v>48</v>
      </c>
      <c r="C2167" s="161">
        <v>16</v>
      </c>
      <c r="D2167" s="161" t="s">
        <v>10293</v>
      </c>
      <c r="E2167" s="161" t="s">
        <v>13313</v>
      </c>
      <c r="F2167" s="161" t="s">
        <v>3992</v>
      </c>
      <c r="G2167" s="161" t="s">
        <v>1521</v>
      </c>
      <c r="H2167" s="161" t="s">
        <v>10342</v>
      </c>
      <c r="I2167" s="161" t="s">
        <v>15</v>
      </c>
      <c r="K2167" s="161">
        <v>1</v>
      </c>
      <c r="L2167" s="164" t="s">
        <v>13314</v>
      </c>
      <c r="M2167" s="164" t="s">
        <v>13315</v>
      </c>
    </row>
    <row r="2168" spans="1:13">
      <c r="A2168" s="161">
        <v>7</v>
      </c>
      <c r="B2168" s="161">
        <v>48</v>
      </c>
      <c r="C2168" s="161">
        <v>17</v>
      </c>
      <c r="D2168" s="161" t="s">
        <v>3696</v>
      </c>
      <c r="E2168" s="161" t="s">
        <v>8600</v>
      </c>
      <c r="F2168" s="161" t="s">
        <v>3992</v>
      </c>
      <c r="G2168" s="161" t="s">
        <v>1521</v>
      </c>
      <c r="H2168" s="161" t="s">
        <v>1530</v>
      </c>
      <c r="K2168" s="161">
        <v>1</v>
      </c>
      <c r="L2168" s="164" t="s">
        <v>8601</v>
      </c>
    </row>
    <row r="2169" spans="1:13">
      <c r="A2169" s="161">
        <v>7</v>
      </c>
      <c r="B2169" s="161">
        <v>48</v>
      </c>
      <c r="C2169" s="161">
        <v>18</v>
      </c>
      <c r="D2169" s="161" t="s">
        <v>10293</v>
      </c>
      <c r="E2169" s="161" t="s">
        <v>13311</v>
      </c>
      <c r="F2169" s="161" t="s">
        <v>3992</v>
      </c>
      <c r="G2169" s="161" t="s">
        <v>1521</v>
      </c>
      <c r="H2169" s="161" t="s">
        <v>10339</v>
      </c>
      <c r="K2169" s="161">
        <v>1</v>
      </c>
      <c r="L2169" s="164" t="s">
        <v>13312</v>
      </c>
    </row>
    <row r="2170" spans="1:13">
      <c r="A2170" s="161">
        <v>7</v>
      </c>
      <c r="B2170" s="161">
        <v>48</v>
      </c>
      <c r="C2170" s="161">
        <v>19</v>
      </c>
      <c r="D2170" s="161" t="s">
        <v>3696</v>
      </c>
      <c r="E2170" s="161" t="s">
        <v>8602</v>
      </c>
      <c r="F2170" s="161" t="s">
        <v>3992</v>
      </c>
      <c r="G2170" s="161" t="s">
        <v>1521</v>
      </c>
      <c r="H2170" s="161" t="s">
        <v>1531</v>
      </c>
      <c r="K2170" s="161">
        <v>1</v>
      </c>
      <c r="L2170" s="164" t="s">
        <v>8603</v>
      </c>
    </row>
    <row r="2171" spans="1:13">
      <c r="A2171" s="161">
        <v>7</v>
      </c>
      <c r="B2171" s="161">
        <v>48</v>
      </c>
      <c r="C2171" s="161">
        <v>20</v>
      </c>
      <c r="D2171" s="161" t="s">
        <v>10293</v>
      </c>
      <c r="E2171" s="161" t="s">
        <v>13309</v>
      </c>
      <c r="F2171" s="161" t="s">
        <v>3992</v>
      </c>
      <c r="G2171" s="161" t="s">
        <v>1521</v>
      </c>
      <c r="H2171" s="161" t="s">
        <v>10336</v>
      </c>
      <c r="K2171" s="161">
        <v>1</v>
      </c>
      <c r="L2171" s="164" t="s">
        <v>13310</v>
      </c>
    </row>
    <row r="2172" spans="1:13">
      <c r="A2172" s="161">
        <v>7</v>
      </c>
      <c r="B2172" s="161">
        <v>48</v>
      </c>
      <c r="C2172" s="161">
        <v>21</v>
      </c>
      <c r="D2172" s="161" t="s">
        <v>3696</v>
      </c>
      <c r="E2172" s="161" t="s">
        <v>8604</v>
      </c>
      <c r="F2172" s="161" t="s">
        <v>3992</v>
      </c>
      <c r="G2172" s="161" t="s">
        <v>1521</v>
      </c>
      <c r="H2172" s="161" t="s">
        <v>1532</v>
      </c>
      <c r="K2172" s="161">
        <v>1</v>
      </c>
      <c r="L2172" s="164" t="s">
        <v>8605</v>
      </c>
    </row>
    <row r="2173" spans="1:13">
      <c r="A2173" s="161">
        <v>7</v>
      </c>
      <c r="B2173" s="161">
        <v>48</v>
      </c>
      <c r="C2173" s="161">
        <v>22</v>
      </c>
      <c r="D2173" s="161" t="s">
        <v>10293</v>
      </c>
      <c r="E2173" s="161" t="s">
        <v>13307</v>
      </c>
      <c r="F2173" s="161" t="s">
        <v>3992</v>
      </c>
      <c r="G2173" s="161" t="s">
        <v>1521</v>
      </c>
      <c r="H2173" s="161" t="s">
        <v>10333</v>
      </c>
      <c r="K2173" s="161">
        <v>1</v>
      </c>
      <c r="L2173" s="164" t="s">
        <v>13308</v>
      </c>
    </row>
    <row r="2174" spans="1:13">
      <c r="A2174" s="161">
        <v>7</v>
      </c>
      <c r="B2174" s="161">
        <v>48</v>
      </c>
      <c r="C2174" s="161">
        <v>23</v>
      </c>
      <c r="D2174" s="161" t="s">
        <v>3696</v>
      </c>
      <c r="E2174" s="161" t="s">
        <v>8606</v>
      </c>
      <c r="F2174" s="161" t="s">
        <v>3992</v>
      </c>
      <c r="G2174" s="161" t="s">
        <v>1521</v>
      </c>
      <c r="H2174" s="161" t="s">
        <v>1533</v>
      </c>
      <c r="K2174" s="161">
        <v>1</v>
      </c>
      <c r="L2174" s="164" t="s">
        <v>8607</v>
      </c>
    </row>
    <row r="2175" spans="1:13">
      <c r="A2175" s="161">
        <v>7</v>
      </c>
      <c r="B2175" s="161">
        <v>48</v>
      </c>
      <c r="C2175" s="161">
        <v>24</v>
      </c>
      <c r="D2175" s="161" t="s">
        <v>10293</v>
      </c>
      <c r="E2175" s="161" t="s">
        <v>13305</v>
      </c>
      <c r="F2175" s="161" t="s">
        <v>3992</v>
      </c>
      <c r="G2175" s="161" t="s">
        <v>1521</v>
      </c>
      <c r="H2175" s="161" t="s">
        <v>10330</v>
      </c>
      <c r="K2175" s="161">
        <v>1</v>
      </c>
      <c r="L2175" s="164" t="s">
        <v>13306</v>
      </c>
    </row>
    <row r="2176" spans="1:13">
      <c r="A2176" s="161">
        <v>7</v>
      </c>
      <c r="B2176" s="161">
        <v>48</v>
      </c>
      <c r="C2176" s="161">
        <v>25</v>
      </c>
      <c r="D2176" s="161" t="s">
        <v>3696</v>
      </c>
      <c r="E2176" s="161" t="s">
        <v>8608</v>
      </c>
      <c r="F2176" s="161" t="s">
        <v>3992</v>
      </c>
      <c r="G2176" s="161" t="s">
        <v>1521</v>
      </c>
      <c r="H2176" s="161" t="s">
        <v>1534</v>
      </c>
      <c r="K2176" s="161">
        <v>1</v>
      </c>
      <c r="L2176" s="164" t="s">
        <v>8609</v>
      </c>
    </row>
    <row r="2177" spans="1:18">
      <c r="A2177" s="161">
        <v>7</v>
      </c>
      <c r="B2177" s="161">
        <v>48</v>
      </c>
      <c r="C2177" s="161">
        <v>26</v>
      </c>
      <c r="D2177" s="161" t="s">
        <v>10293</v>
      </c>
      <c r="E2177" s="161" t="s">
        <v>13303</v>
      </c>
      <c r="F2177" s="161" t="s">
        <v>3992</v>
      </c>
      <c r="G2177" s="161" t="s">
        <v>1521</v>
      </c>
      <c r="H2177" s="161" t="s">
        <v>10327</v>
      </c>
      <c r="K2177" s="161">
        <v>1</v>
      </c>
      <c r="L2177" s="164" t="s">
        <v>13304</v>
      </c>
    </row>
    <row r="2178" spans="1:18">
      <c r="A2178" s="161">
        <v>7</v>
      </c>
      <c r="B2178" s="161">
        <v>48</v>
      </c>
      <c r="C2178" s="161">
        <v>27</v>
      </c>
      <c r="D2178" s="161" t="s">
        <v>3696</v>
      </c>
      <c r="E2178" s="161" t="s">
        <v>8610</v>
      </c>
      <c r="F2178" s="161" t="s">
        <v>3992</v>
      </c>
      <c r="G2178" s="161" t="s">
        <v>1521</v>
      </c>
      <c r="H2178" s="162" t="s">
        <v>326</v>
      </c>
      <c r="I2178" s="161" t="s">
        <v>1629</v>
      </c>
      <c r="K2178" s="161">
        <v>1</v>
      </c>
      <c r="L2178" s="161" t="s">
        <v>6070</v>
      </c>
      <c r="M2178" s="161" t="s">
        <v>6071</v>
      </c>
      <c r="N2178" s="161" t="s">
        <v>12</v>
      </c>
      <c r="O2178" s="161" t="s">
        <v>6072</v>
      </c>
      <c r="P2178" s="161" t="s">
        <v>11</v>
      </c>
      <c r="Q2178" s="161" t="s">
        <v>6073</v>
      </c>
      <c r="R2178" s="161" t="s">
        <v>364</v>
      </c>
    </row>
    <row r="2179" spans="1:18">
      <c r="A2179" s="161">
        <v>7</v>
      </c>
      <c r="B2179" s="161">
        <v>48</v>
      </c>
      <c r="C2179" s="161">
        <v>28</v>
      </c>
      <c r="D2179" s="161" t="s">
        <v>10293</v>
      </c>
      <c r="E2179" s="161" t="s">
        <v>13298</v>
      </c>
      <c r="F2179" s="161" t="s">
        <v>3992</v>
      </c>
      <c r="G2179" s="161" t="s">
        <v>1521</v>
      </c>
      <c r="H2179" s="162" t="s">
        <v>10321</v>
      </c>
      <c r="I2179" s="161" t="s">
        <v>1629</v>
      </c>
      <c r="K2179" s="161">
        <v>1</v>
      </c>
      <c r="L2179" s="161" t="s">
        <v>13299</v>
      </c>
      <c r="M2179" s="161" t="s">
        <v>13300</v>
      </c>
      <c r="N2179" s="161" t="s">
        <v>16015</v>
      </c>
      <c r="O2179" s="161" t="s">
        <v>13301</v>
      </c>
      <c r="P2179" s="161" t="s">
        <v>16017</v>
      </c>
      <c r="Q2179" s="161" t="s">
        <v>13302</v>
      </c>
      <c r="R2179" s="161" t="s">
        <v>16018</v>
      </c>
    </row>
    <row r="2180" spans="1:18">
      <c r="A2180" s="161">
        <v>7</v>
      </c>
      <c r="B2180" s="161">
        <v>48</v>
      </c>
      <c r="C2180" s="161">
        <v>29</v>
      </c>
      <c r="D2180" s="161" t="s">
        <v>3696</v>
      </c>
      <c r="E2180" s="161" t="s">
        <v>8611</v>
      </c>
      <c r="F2180" s="161" t="s">
        <v>3992</v>
      </c>
      <c r="G2180" s="161" t="s">
        <v>1521</v>
      </c>
      <c r="H2180" s="161" t="s">
        <v>1524</v>
      </c>
      <c r="I2180" s="161" t="s">
        <v>3991</v>
      </c>
      <c r="K2180" s="161">
        <v>1</v>
      </c>
      <c r="L2180" s="161" t="s">
        <v>6074</v>
      </c>
      <c r="M2180" s="161" t="s">
        <v>6075</v>
      </c>
      <c r="N2180" s="161" t="s">
        <v>388</v>
      </c>
      <c r="O2180" s="161" t="s">
        <v>6076</v>
      </c>
    </row>
    <row r="2181" spans="1:18">
      <c r="A2181" s="161">
        <v>7</v>
      </c>
      <c r="B2181" s="161">
        <v>48</v>
      </c>
      <c r="C2181" s="161">
        <v>30</v>
      </c>
      <c r="D2181" s="161" t="s">
        <v>10293</v>
      </c>
      <c r="E2181" s="161" t="s">
        <v>13294</v>
      </c>
      <c r="F2181" s="161" t="s">
        <v>3992</v>
      </c>
      <c r="G2181" s="161" t="s">
        <v>1521</v>
      </c>
      <c r="H2181" s="161" t="s">
        <v>10316</v>
      </c>
      <c r="I2181" s="161" t="s">
        <v>10314</v>
      </c>
      <c r="K2181" s="161">
        <v>1</v>
      </c>
      <c r="L2181" s="161" t="s">
        <v>13295</v>
      </c>
      <c r="M2181" s="161" t="s">
        <v>13296</v>
      </c>
      <c r="N2181" s="161" t="s">
        <v>16016</v>
      </c>
      <c r="O2181" s="161" t="s">
        <v>13297</v>
      </c>
    </row>
    <row r="2182" spans="1:18">
      <c r="A2182" s="161">
        <v>7</v>
      </c>
      <c r="B2182" s="161">
        <v>48</v>
      </c>
      <c r="C2182" s="161">
        <v>31</v>
      </c>
      <c r="D2182" s="161" t="s">
        <v>3696</v>
      </c>
      <c r="E2182" s="161" t="s">
        <v>8612</v>
      </c>
      <c r="F2182" s="161" t="s">
        <v>3992</v>
      </c>
      <c r="G2182" s="161" t="s">
        <v>1521</v>
      </c>
      <c r="H2182" s="161" t="s">
        <v>323</v>
      </c>
      <c r="K2182" s="161">
        <v>1</v>
      </c>
      <c r="L2182" s="161" t="s">
        <v>6848</v>
      </c>
    </row>
    <row r="2183" spans="1:18">
      <c r="A2183" s="161">
        <v>7</v>
      </c>
      <c r="B2183" s="161">
        <v>48</v>
      </c>
      <c r="C2183" s="161">
        <v>32</v>
      </c>
      <c r="D2183" s="161" t="s">
        <v>10293</v>
      </c>
      <c r="E2183" s="161" t="s">
        <v>13292</v>
      </c>
      <c r="F2183" s="161" t="s">
        <v>3992</v>
      </c>
      <c r="G2183" s="161" t="s">
        <v>1521</v>
      </c>
      <c r="H2183" s="161" t="s">
        <v>10312</v>
      </c>
      <c r="K2183" s="161">
        <v>1</v>
      </c>
      <c r="L2183" s="161" t="s">
        <v>13293</v>
      </c>
    </row>
    <row r="2184" spans="1:18">
      <c r="A2184" s="161">
        <v>7</v>
      </c>
      <c r="B2184" s="161">
        <v>48</v>
      </c>
      <c r="C2184" s="161">
        <v>33</v>
      </c>
      <c r="D2184" s="161" t="s">
        <v>3696</v>
      </c>
      <c r="E2184" s="161" t="s">
        <v>8613</v>
      </c>
      <c r="F2184" s="161" t="s">
        <v>3992</v>
      </c>
      <c r="G2184" s="161" t="s">
        <v>1521</v>
      </c>
      <c r="H2184" s="161" t="s">
        <v>324</v>
      </c>
      <c r="K2184" s="161">
        <v>1</v>
      </c>
      <c r="L2184" s="161" t="s">
        <v>6849</v>
      </c>
    </row>
    <row r="2185" spans="1:18">
      <c r="A2185" s="161">
        <v>7</v>
      </c>
      <c r="B2185" s="161">
        <v>48</v>
      </c>
      <c r="C2185" s="161">
        <v>34</v>
      </c>
      <c r="D2185" s="161" t="s">
        <v>10293</v>
      </c>
      <c r="E2185" s="161" t="s">
        <v>13290</v>
      </c>
      <c r="F2185" s="161" t="s">
        <v>3992</v>
      </c>
      <c r="G2185" s="161" t="s">
        <v>1521</v>
      </c>
      <c r="H2185" s="161" t="s">
        <v>10309</v>
      </c>
      <c r="K2185" s="161">
        <v>1</v>
      </c>
      <c r="L2185" s="161" t="s">
        <v>13291</v>
      </c>
    </row>
    <row r="2186" spans="1:18">
      <c r="A2186" s="161">
        <v>7</v>
      </c>
      <c r="B2186" s="161">
        <v>48</v>
      </c>
      <c r="C2186" s="161">
        <v>35</v>
      </c>
      <c r="D2186" s="161" t="s">
        <v>3696</v>
      </c>
      <c r="E2186" s="161" t="s">
        <v>8614</v>
      </c>
      <c r="F2186" s="161" t="s">
        <v>3992</v>
      </c>
      <c r="G2186" s="161" t="s">
        <v>1521</v>
      </c>
      <c r="H2186" s="161" t="s">
        <v>325</v>
      </c>
      <c r="K2186" s="161">
        <v>1</v>
      </c>
      <c r="L2186" s="161" t="s">
        <v>6850</v>
      </c>
    </row>
    <row r="2187" spans="1:18">
      <c r="A2187" s="161">
        <v>7</v>
      </c>
      <c r="B2187" s="161">
        <v>48</v>
      </c>
      <c r="C2187" s="161">
        <v>36</v>
      </c>
      <c r="D2187" s="161" t="s">
        <v>10293</v>
      </c>
      <c r="E2187" s="161" t="s">
        <v>13288</v>
      </c>
      <c r="F2187" s="161" t="s">
        <v>3992</v>
      </c>
      <c r="G2187" s="161" t="s">
        <v>1521</v>
      </c>
      <c r="H2187" s="161" t="s">
        <v>10306</v>
      </c>
      <c r="K2187" s="161">
        <v>1</v>
      </c>
      <c r="L2187" s="161" t="s">
        <v>13289</v>
      </c>
    </row>
    <row r="2188" spans="1:18">
      <c r="A2188" s="161">
        <v>7</v>
      </c>
      <c r="B2188" s="161">
        <v>48</v>
      </c>
      <c r="C2188" s="161">
        <v>37</v>
      </c>
      <c r="D2188" s="161" t="s">
        <v>3696</v>
      </c>
      <c r="E2188" s="161" t="s">
        <v>8615</v>
      </c>
      <c r="F2188" s="161" t="s">
        <v>3992</v>
      </c>
      <c r="G2188" s="161" t="s">
        <v>1521</v>
      </c>
      <c r="H2188" s="161" t="s">
        <v>1536</v>
      </c>
      <c r="I2188" s="161" t="s">
        <v>1629</v>
      </c>
      <c r="K2188" s="161">
        <v>1</v>
      </c>
      <c r="L2188" s="161" t="s">
        <v>6077</v>
      </c>
      <c r="M2188" s="161" t="s">
        <v>6078</v>
      </c>
      <c r="N2188" s="161" t="s">
        <v>12</v>
      </c>
      <c r="O2188" s="161" t="s">
        <v>6079</v>
      </c>
      <c r="P2188" s="161" t="s">
        <v>11</v>
      </c>
      <c r="Q2188" s="161" t="s">
        <v>6080</v>
      </c>
      <c r="R2188" s="161" t="s">
        <v>364</v>
      </c>
    </row>
    <row r="2189" spans="1:18">
      <c r="A2189" s="161">
        <v>7</v>
      </c>
      <c r="B2189" s="161">
        <v>48</v>
      </c>
      <c r="C2189" s="161">
        <v>38</v>
      </c>
      <c r="D2189" s="161" t="s">
        <v>10293</v>
      </c>
      <c r="E2189" s="161" t="s">
        <v>13283</v>
      </c>
      <c r="F2189" s="161" t="s">
        <v>3992</v>
      </c>
      <c r="G2189" s="161" t="s">
        <v>1521</v>
      </c>
      <c r="H2189" s="161" t="s">
        <v>10300</v>
      </c>
      <c r="I2189" s="161" t="s">
        <v>1629</v>
      </c>
      <c r="K2189" s="161">
        <v>1</v>
      </c>
      <c r="L2189" s="161" t="s">
        <v>13284</v>
      </c>
      <c r="M2189" s="161" t="s">
        <v>13285</v>
      </c>
      <c r="N2189" s="161" t="s">
        <v>16015</v>
      </c>
      <c r="O2189" s="161" t="s">
        <v>13286</v>
      </c>
      <c r="P2189" s="161" t="s">
        <v>16017</v>
      </c>
      <c r="Q2189" s="161" t="s">
        <v>13287</v>
      </c>
      <c r="R2189" s="161" t="s">
        <v>16018</v>
      </c>
    </row>
    <row r="2190" spans="1:18">
      <c r="A2190" s="161">
        <v>7</v>
      </c>
      <c r="B2190" s="161">
        <v>48</v>
      </c>
      <c r="C2190" s="161">
        <v>39</v>
      </c>
      <c r="D2190" s="161" t="s">
        <v>3696</v>
      </c>
      <c r="E2190" s="161" t="s">
        <v>8616</v>
      </c>
      <c r="F2190" s="161" t="s">
        <v>3992</v>
      </c>
      <c r="G2190" s="161" t="s">
        <v>1521</v>
      </c>
      <c r="H2190" s="161" t="s">
        <v>116</v>
      </c>
      <c r="I2190" s="161" t="s">
        <v>1630</v>
      </c>
      <c r="K2190" s="161">
        <v>1</v>
      </c>
      <c r="L2190" s="161" t="s">
        <v>6081</v>
      </c>
    </row>
    <row r="2191" spans="1:18">
      <c r="A2191" s="161">
        <v>7</v>
      </c>
      <c r="B2191" s="161">
        <v>48</v>
      </c>
      <c r="C2191" s="161">
        <v>40</v>
      </c>
      <c r="D2191" s="161" t="s">
        <v>10293</v>
      </c>
      <c r="E2191" s="161" t="s">
        <v>13281</v>
      </c>
      <c r="F2191" s="161" t="s">
        <v>3992</v>
      </c>
      <c r="G2191" s="161" t="s">
        <v>1521</v>
      </c>
      <c r="H2191" s="161" t="s">
        <v>10297</v>
      </c>
      <c r="I2191" s="161" t="s">
        <v>1630</v>
      </c>
      <c r="K2191" s="161">
        <v>1</v>
      </c>
      <c r="L2191" s="161" t="s">
        <v>13282</v>
      </c>
    </row>
    <row r="2192" spans="1:18">
      <c r="A2192" s="161">
        <v>7</v>
      </c>
      <c r="B2192" s="161">
        <v>48</v>
      </c>
      <c r="C2192" s="161">
        <v>41</v>
      </c>
      <c r="D2192" s="161" t="s">
        <v>3696</v>
      </c>
      <c r="E2192" s="161" t="s">
        <v>8617</v>
      </c>
      <c r="F2192" s="161" t="s">
        <v>3992</v>
      </c>
      <c r="G2192" s="161" t="s">
        <v>1521</v>
      </c>
      <c r="H2192" s="161" t="s">
        <v>319</v>
      </c>
      <c r="K2192" s="161">
        <v>1</v>
      </c>
      <c r="L2192" s="161" t="s">
        <v>6082</v>
      </c>
    </row>
    <row r="2193" spans="1:18">
      <c r="A2193" s="161">
        <v>7</v>
      </c>
      <c r="B2193" s="161">
        <v>48</v>
      </c>
      <c r="C2193" s="161">
        <v>42</v>
      </c>
      <c r="D2193" s="161" t="s">
        <v>10293</v>
      </c>
      <c r="E2193" s="161" t="s">
        <v>13279</v>
      </c>
      <c r="F2193" s="161" t="s">
        <v>3992</v>
      </c>
      <c r="G2193" s="161" t="s">
        <v>1521</v>
      </c>
      <c r="H2193" s="161" t="s">
        <v>10167</v>
      </c>
      <c r="K2193" s="161">
        <v>1</v>
      </c>
      <c r="L2193" s="161" t="s">
        <v>13280</v>
      </c>
    </row>
    <row r="2194" spans="1:18">
      <c r="A2194" s="161">
        <v>7</v>
      </c>
      <c r="B2194" s="161">
        <v>49</v>
      </c>
      <c r="C2194" s="161">
        <v>1</v>
      </c>
      <c r="D2194" s="161" t="s">
        <v>3696</v>
      </c>
      <c r="E2194" s="161" t="s">
        <v>8618</v>
      </c>
      <c r="F2194" s="161" t="s">
        <v>3992</v>
      </c>
      <c r="G2194" s="161" t="s">
        <v>1521</v>
      </c>
      <c r="H2194" s="161" t="s">
        <v>1523</v>
      </c>
      <c r="I2194" s="161" t="s">
        <v>1631</v>
      </c>
      <c r="K2194" s="161">
        <v>1</v>
      </c>
      <c r="L2194" s="164" t="s">
        <v>8619</v>
      </c>
    </row>
    <row r="2195" spans="1:18">
      <c r="A2195" s="161">
        <v>7</v>
      </c>
      <c r="B2195" s="161">
        <v>49</v>
      </c>
      <c r="C2195" s="161">
        <v>2</v>
      </c>
      <c r="D2195" s="161" t="s">
        <v>10293</v>
      </c>
      <c r="E2195" s="161" t="s">
        <v>13277</v>
      </c>
      <c r="F2195" s="161" t="s">
        <v>3992</v>
      </c>
      <c r="G2195" s="161" t="s">
        <v>1521</v>
      </c>
      <c r="H2195" s="161" t="s">
        <v>10370</v>
      </c>
      <c r="I2195" s="161" t="s">
        <v>1630</v>
      </c>
      <c r="K2195" s="161">
        <v>1</v>
      </c>
      <c r="L2195" s="164" t="s">
        <v>13278</v>
      </c>
    </row>
    <row r="2196" spans="1:18">
      <c r="A2196" s="161">
        <v>7</v>
      </c>
      <c r="B2196" s="161">
        <v>49</v>
      </c>
      <c r="C2196" s="161">
        <v>3</v>
      </c>
      <c r="D2196" s="161" t="s">
        <v>3696</v>
      </c>
      <c r="E2196" s="161" t="s">
        <v>8620</v>
      </c>
      <c r="F2196" s="161" t="s">
        <v>3992</v>
      </c>
      <c r="G2196" s="161" t="s">
        <v>1521</v>
      </c>
      <c r="H2196" s="162" t="s">
        <v>322</v>
      </c>
      <c r="I2196" s="161" t="s">
        <v>1631</v>
      </c>
      <c r="K2196" s="161">
        <v>1</v>
      </c>
      <c r="L2196" s="161" t="s">
        <v>6283</v>
      </c>
    </row>
    <row r="2197" spans="1:18">
      <c r="A2197" s="161">
        <v>7</v>
      </c>
      <c r="B2197" s="161">
        <v>49</v>
      </c>
      <c r="C2197" s="161">
        <v>4</v>
      </c>
      <c r="D2197" s="161" t="s">
        <v>10293</v>
      </c>
      <c r="E2197" s="161" t="s">
        <v>13275</v>
      </c>
      <c r="F2197" s="161" t="s">
        <v>3992</v>
      </c>
      <c r="G2197" s="161" t="s">
        <v>1521</v>
      </c>
      <c r="H2197" s="162" t="s">
        <v>10367</v>
      </c>
      <c r="I2197" s="161" t="s">
        <v>1630</v>
      </c>
      <c r="K2197" s="161">
        <v>1</v>
      </c>
      <c r="L2197" s="161" t="s">
        <v>13276</v>
      </c>
    </row>
    <row r="2198" spans="1:18">
      <c r="A2198" s="161">
        <v>7</v>
      </c>
      <c r="B2198" s="161">
        <v>49</v>
      </c>
      <c r="C2198" s="161">
        <v>5</v>
      </c>
      <c r="D2198" s="161" t="s">
        <v>3696</v>
      </c>
      <c r="E2198" s="161" t="s">
        <v>8621</v>
      </c>
      <c r="F2198" s="161" t="s">
        <v>3992</v>
      </c>
      <c r="G2198" s="161" t="s">
        <v>1521</v>
      </c>
      <c r="H2198" s="161" t="s">
        <v>1526</v>
      </c>
      <c r="I2198" s="161" t="s">
        <v>1629</v>
      </c>
      <c r="K2198" s="161">
        <v>1</v>
      </c>
      <c r="L2198" s="161" t="s">
        <v>6284</v>
      </c>
      <c r="M2198" s="161" t="s">
        <v>6285</v>
      </c>
      <c r="N2198" s="161" t="s">
        <v>12</v>
      </c>
      <c r="O2198" s="161" t="s">
        <v>6286</v>
      </c>
      <c r="P2198" s="161" t="s">
        <v>11</v>
      </c>
      <c r="Q2198" s="161" t="s">
        <v>6287</v>
      </c>
      <c r="R2198" s="161" t="s">
        <v>364</v>
      </c>
    </row>
    <row r="2199" spans="1:18">
      <c r="A2199" s="161">
        <v>7</v>
      </c>
      <c r="B2199" s="161">
        <v>49</v>
      </c>
      <c r="C2199" s="161">
        <v>6</v>
      </c>
      <c r="D2199" s="161" t="s">
        <v>10293</v>
      </c>
      <c r="E2199" s="161" t="s">
        <v>13270</v>
      </c>
      <c r="F2199" s="161" t="s">
        <v>3992</v>
      </c>
      <c r="G2199" s="161" t="s">
        <v>1521</v>
      </c>
      <c r="H2199" s="161" t="s">
        <v>10361</v>
      </c>
      <c r="I2199" s="161" t="s">
        <v>1629</v>
      </c>
      <c r="K2199" s="161">
        <v>1</v>
      </c>
      <c r="L2199" s="161" t="s">
        <v>13271</v>
      </c>
      <c r="M2199" s="161" t="s">
        <v>13272</v>
      </c>
      <c r="N2199" s="161" t="s">
        <v>16015</v>
      </c>
      <c r="O2199" s="161" t="s">
        <v>13273</v>
      </c>
      <c r="P2199" s="161" t="s">
        <v>16017</v>
      </c>
      <c r="Q2199" s="161" t="s">
        <v>13274</v>
      </c>
      <c r="R2199" s="161" t="s">
        <v>16018</v>
      </c>
    </row>
    <row r="2200" spans="1:18">
      <c r="A2200" s="161">
        <v>7</v>
      </c>
      <c r="B2200" s="161">
        <v>49</v>
      </c>
      <c r="C2200" s="161">
        <v>7</v>
      </c>
      <c r="D2200" s="161" t="s">
        <v>3696</v>
      </c>
      <c r="E2200" s="161" t="s">
        <v>8622</v>
      </c>
      <c r="F2200" s="161" t="s">
        <v>3992</v>
      </c>
      <c r="G2200" s="161" t="s">
        <v>1521</v>
      </c>
      <c r="H2200" s="161" t="s">
        <v>66</v>
      </c>
      <c r="I2200" s="161" t="s">
        <v>1629</v>
      </c>
      <c r="K2200" s="161">
        <v>1</v>
      </c>
      <c r="L2200" s="161" t="s">
        <v>6288</v>
      </c>
      <c r="M2200" s="161" t="s">
        <v>6289</v>
      </c>
      <c r="N2200" s="161" t="s">
        <v>12</v>
      </c>
      <c r="O2200" s="161" t="s">
        <v>6290</v>
      </c>
      <c r="P2200" s="161" t="s">
        <v>11</v>
      </c>
      <c r="Q2200" s="161" t="s">
        <v>6291</v>
      </c>
      <c r="R2200" s="161" t="s">
        <v>364</v>
      </c>
    </row>
    <row r="2201" spans="1:18">
      <c r="A2201" s="161">
        <v>7</v>
      </c>
      <c r="B2201" s="161">
        <v>49</v>
      </c>
      <c r="C2201" s="161">
        <v>8</v>
      </c>
      <c r="D2201" s="161" t="s">
        <v>10293</v>
      </c>
      <c r="E2201" s="161" t="s">
        <v>13265</v>
      </c>
      <c r="F2201" s="161" t="s">
        <v>3992</v>
      </c>
      <c r="G2201" s="161" t="s">
        <v>1521</v>
      </c>
      <c r="H2201" s="161" t="s">
        <v>10355</v>
      </c>
      <c r="I2201" s="161" t="s">
        <v>1629</v>
      </c>
      <c r="K2201" s="161">
        <v>1</v>
      </c>
      <c r="L2201" s="161" t="s">
        <v>13266</v>
      </c>
      <c r="M2201" s="161" t="s">
        <v>13267</v>
      </c>
      <c r="N2201" s="161" t="s">
        <v>16015</v>
      </c>
      <c r="O2201" s="161" t="s">
        <v>13268</v>
      </c>
      <c r="P2201" s="161" t="s">
        <v>16017</v>
      </c>
      <c r="Q2201" s="161" t="s">
        <v>13269</v>
      </c>
      <c r="R2201" s="161" t="s">
        <v>16018</v>
      </c>
    </row>
    <row r="2202" spans="1:18">
      <c r="A2202" s="161">
        <v>7</v>
      </c>
      <c r="B2202" s="161">
        <v>49</v>
      </c>
      <c r="C2202" s="161">
        <v>9</v>
      </c>
      <c r="D2202" s="161" t="s">
        <v>3696</v>
      </c>
      <c r="E2202" s="161" t="s">
        <v>8623</v>
      </c>
      <c r="F2202" s="161" t="s">
        <v>3992</v>
      </c>
      <c r="G2202" s="161" t="s">
        <v>1521</v>
      </c>
      <c r="H2202" s="161" t="s">
        <v>336</v>
      </c>
      <c r="K2202" s="161">
        <v>1</v>
      </c>
      <c r="L2202" s="161" t="s">
        <v>6292</v>
      </c>
    </row>
    <row r="2203" spans="1:18">
      <c r="A2203" s="161">
        <v>7</v>
      </c>
      <c r="B2203" s="161">
        <v>49</v>
      </c>
      <c r="C2203" s="161">
        <v>10</v>
      </c>
      <c r="D2203" s="161" t="s">
        <v>10293</v>
      </c>
      <c r="E2203" s="161" t="s">
        <v>13263</v>
      </c>
      <c r="F2203" s="161" t="s">
        <v>3992</v>
      </c>
      <c r="G2203" s="161" t="s">
        <v>1521</v>
      </c>
      <c r="H2203" s="161" t="s">
        <v>10191</v>
      </c>
      <c r="K2203" s="161">
        <v>1</v>
      </c>
      <c r="L2203" s="161" t="s">
        <v>13264</v>
      </c>
    </row>
    <row r="2204" spans="1:18">
      <c r="A2204" s="161">
        <v>7</v>
      </c>
      <c r="B2204" s="161">
        <v>49</v>
      </c>
      <c r="C2204" s="161">
        <v>11</v>
      </c>
      <c r="D2204" s="161" t="s">
        <v>3696</v>
      </c>
      <c r="E2204" s="161" t="s">
        <v>8624</v>
      </c>
      <c r="F2204" s="161" t="s">
        <v>3992</v>
      </c>
      <c r="G2204" s="161" t="s">
        <v>1521</v>
      </c>
      <c r="H2204" s="161" t="s">
        <v>337</v>
      </c>
      <c r="I2204" s="161" t="s">
        <v>1628</v>
      </c>
      <c r="K2204" s="161">
        <v>1</v>
      </c>
      <c r="L2204" s="161" t="s">
        <v>6293</v>
      </c>
    </row>
    <row r="2205" spans="1:18">
      <c r="A2205" s="161">
        <v>7</v>
      </c>
      <c r="B2205" s="161">
        <v>49</v>
      </c>
      <c r="C2205" s="161">
        <v>12</v>
      </c>
      <c r="D2205" s="161" t="s">
        <v>10293</v>
      </c>
      <c r="E2205" s="161" t="s">
        <v>13261</v>
      </c>
      <c r="F2205" s="161" t="s">
        <v>3992</v>
      </c>
      <c r="G2205" s="161" t="s">
        <v>1521</v>
      </c>
      <c r="H2205" s="161" t="s">
        <v>10350</v>
      </c>
      <c r="I2205" s="161" t="s">
        <v>10137</v>
      </c>
      <c r="K2205" s="161">
        <v>1</v>
      </c>
      <c r="L2205" s="161" t="s">
        <v>13262</v>
      </c>
    </row>
    <row r="2206" spans="1:18">
      <c r="A2206" s="161">
        <v>7</v>
      </c>
      <c r="B2206" s="161">
        <v>49</v>
      </c>
      <c r="C2206" s="161">
        <v>13</v>
      </c>
      <c r="D2206" s="161" t="s">
        <v>3696</v>
      </c>
      <c r="E2206" s="161" t="s">
        <v>8625</v>
      </c>
      <c r="F2206" s="161" t="s">
        <v>3992</v>
      </c>
      <c r="G2206" s="161" t="s">
        <v>1521</v>
      </c>
      <c r="H2206" s="161" t="s">
        <v>1535</v>
      </c>
      <c r="I2206" s="161" t="s">
        <v>61</v>
      </c>
      <c r="K2206" s="161">
        <v>1</v>
      </c>
      <c r="L2206" s="161" t="s">
        <v>6294</v>
      </c>
    </row>
    <row r="2207" spans="1:18">
      <c r="A2207" s="161">
        <v>7</v>
      </c>
      <c r="B2207" s="161">
        <v>49</v>
      </c>
      <c r="C2207" s="161">
        <v>14</v>
      </c>
      <c r="D2207" s="161" t="s">
        <v>10293</v>
      </c>
      <c r="E2207" s="161" t="s">
        <v>13259</v>
      </c>
      <c r="F2207" s="161" t="s">
        <v>3992</v>
      </c>
      <c r="G2207" s="161" t="s">
        <v>1521</v>
      </c>
      <c r="H2207" s="161" t="s">
        <v>10347</v>
      </c>
      <c r="I2207" s="161" t="s">
        <v>10345</v>
      </c>
      <c r="K2207" s="161">
        <v>1</v>
      </c>
      <c r="L2207" s="161" t="s">
        <v>13260</v>
      </c>
    </row>
    <row r="2208" spans="1:18">
      <c r="A2208" s="161">
        <v>7</v>
      </c>
      <c r="B2208" s="161">
        <v>49</v>
      </c>
      <c r="C2208" s="161">
        <v>15</v>
      </c>
      <c r="D2208" s="161" t="s">
        <v>3696</v>
      </c>
      <c r="E2208" s="161" t="s">
        <v>8626</v>
      </c>
      <c r="F2208" s="161" t="s">
        <v>3992</v>
      </c>
      <c r="G2208" s="161" t="s">
        <v>1521</v>
      </c>
      <c r="H2208" s="161" t="s">
        <v>1529</v>
      </c>
      <c r="I2208" s="161" t="s">
        <v>15</v>
      </c>
      <c r="K2208" s="161">
        <v>1</v>
      </c>
      <c r="L2208" s="164" t="s">
        <v>8627</v>
      </c>
      <c r="M2208" s="164" t="s">
        <v>8628</v>
      </c>
    </row>
    <row r="2209" spans="1:18">
      <c r="A2209" s="161">
        <v>7</v>
      </c>
      <c r="B2209" s="161">
        <v>49</v>
      </c>
      <c r="C2209" s="161">
        <v>16</v>
      </c>
      <c r="D2209" s="161" t="s">
        <v>10293</v>
      </c>
      <c r="E2209" s="161" t="s">
        <v>13256</v>
      </c>
      <c r="F2209" s="161" t="s">
        <v>3992</v>
      </c>
      <c r="G2209" s="161" t="s">
        <v>1521</v>
      </c>
      <c r="H2209" s="161" t="s">
        <v>10342</v>
      </c>
      <c r="I2209" s="161" t="s">
        <v>15</v>
      </c>
      <c r="K2209" s="161">
        <v>1</v>
      </c>
      <c r="L2209" s="164" t="s">
        <v>13257</v>
      </c>
      <c r="M2209" s="164" t="s">
        <v>13258</v>
      </c>
    </row>
    <row r="2210" spans="1:18">
      <c r="A2210" s="161">
        <v>7</v>
      </c>
      <c r="B2210" s="161">
        <v>49</v>
      </c>
      <c r="C2210" s="161">
        <v>17</v>
      </c>
      <c r="D2210" s="161" t="s">
        <v>3696</v>
      </c>
      <c r="E2210" s="161" t="s">
        <v>8629</v>
      </c>
      <c r="F2210" s="161" t="s">
        <v>3992</v>
      </c>
      <c r="G2210" s="161" t="s">
        <v>1521</v>
      </c>
      <c r="H2210" s="161" t="s">
        <v>1530</v>
      </c>
      <c r="K2210" s="161">
        <v>1</v>
      </c>
      <c r="L2210" s="164" t="s">
        <v>8630</v>
      </c>
    </row>
    <row r="2211" spans="1:18">
      <c r="A2211" s="161">
        <v>7</v>
      </c>
      <c r="B2211" s="161">
        <v>49</v>
      </c>
      <c r="C2211" s="161">
        <v>18</v>
      </c>
      <c r="D2211" s="161" t="s">
        <v>10293</v>
      </c>
      <c r="E2211" s="161" t="s">
        <v>13254</v>
      </c>
      <c r="F2211" s="161" t="s">
        <v>3992</v>
      </c>
      <c r="G2211" s="161" t="s">
        <v>1521</v>
      </c>
      <c r="H2211" s="161" t="s">
        <v>10339</v>
      </c>
      <c r="K2211" s="161">
        <v>1</v>
      </c>
      <c r="L2211" s="164" t="s">
        <v>13255</v>
      </c>
    </row>
    <row r="2212" spans="1:18">
      <c r="A2212" s="161">
        <v>7</v>
      </c>
      <c r="B2212" s="161">
        <v>49</v>
      </c>
      <c r="C2212" s="161">
        <v>19</v>
      </c>
      <c r="D2212" s="161" t="s">
        <v>3696</v>
      </c>
      <c r="E2212" s="161" t="s">
        <v>8631</v>
      </c>
      <c r="F2212" s="161" t="s">
        <v>3992</v>
      </c>
      <c r="G2212" s="161" t="s">
        <v>1521</v>
      </c>
      <c r="H2212" s="161" t="s">
        <v>1531</v>
      </c>
      <c r="K2212" s="161">
        <v>1</v>
      </c>
      <c r="L2212" s="164" t="s">
        <v>8632</v>
      </c>
    </row>
    <row r="2213" spans="1:18">
      <c r="A2213" s="161">
        <v>7</v>
      </c>
      <c r="B2213" s="161">
        <v>49</v>
      </c>
      <c r="C2213" s="161">
        <v>20</v>
      </c>
      <c r="D2213" s="161" t="s">
        <v>10293</v>
      </c>
      <c r="E2213" s="161" t="s">
        <v>13252</v>
      </c>
      <c r="F2213" s="161" t="s">
        <v>3992</v>
      </c>
      <c r="G2213" s="161" t="s">
        <v>1521</v>
      </c>
      <c r="H2213" s="161" t="s">
        <v>10336</v>
      </c>
      <c r="K2213" s="161">
        <v>1</v>
      </c>
      <c r="L2213" s="164" t="s">
        <v>13253</v>
      </c>
    </row>
    <row r="2214" spans="1:18">
      <c r="A2214" s="161">
        <v>7</v>
      </c>
      <c r="B2214" s="161">
        <v>49</v>
      </c>
      <c r="C2214" s="161">
        <v>21</v>
      </c>
      <c r="D2214" s="161" t="s">
        <v>3696</v>
      </c>
      <c r="E2214" s="161" t="s">
        <v>8633</v>
      </c>
      <c r="F2214" s="161" t="s">
        <v>3992</v>
      </c>
      <c r="G2214" s="161" t="s">
        <v>1521</v>
      </c>
      <c r="H2214" s="161" t="s">
        <v>1532</v>
      </c>
      <c r="K2214" s="161">
        <v>1</v>
      </c>
      <c r="L2214" s="164" t="s">
        <v>8634</v>
      </c>
    </row>
    <row r="2215" spans="1:18">
      <c r="A2215" s="161">
        <v>7</v>
      </c>
      <c r="B2215" s="161">
        <v>49</v>
      </c>
      <c r="C2215" s="161">
        <v>22</v>
      </c>
      <c r="D2215" s="161" t="s">
        <v>10293</v>
      </c>
      <c r="E2215" s="161" t="s">
        <v>13250</v>
      </c>
      <c r="F2215" s="161" t="s">
        <v>3992</v>
      </c>
      <c r="G2215" s="161" t="s">
        <v>1521</v>
      </c>
      <c r="H2215" s="161" t="s">
        <v>10333</v>
      </c>
      <c r="K2215" s="161">
        <v>1</v>
      </c>
      <c r="L2215" s="164" t="s">
        <v>13251</v>
      </c>
    </row>
    <row r="2216" spans="1:18">
      <c r="A2216" s="161">
        <v>7</v>
      </c>
      <c r="B2216" s="161">
        <v>49</v>
      </c>
      <c r="C2216" s="161">
        <v>23</v>
      </c>
      <c r="D2216" s="161" t="s">
        <v>3696</v>
      </c>
      <c r="E2216" s="161" t="s">
        <v>8635</v>
      </c>
      <c r="F2216" s="161" t="s">
        <v>3992</v>
      </c>
      <c r="G2216" s="161" t="s">
        <v>1521</v>
      </c>
      <c r="H2216" s="161" t="s">
        <v>1533</v>
      </c>
      <c r="K2216" s="161">
        <v>1</v>
      </c>
      <c r="L2216" s="164" t="s">
        <v>8636</v>
      </c>
    </row>
    <row r="2217" spans="1:18">
      <c r="A2217" s="161">
        <v>7</v>
      </c>
      <c r="B2217" s="161">
        <v>49</v>
      </c>
      <c r="C2217" s="161">
        <v>24</v>
      </c>
      <c r="D2217" s="161" t="s">
        <v>10293</v>
      </c>
      <c r="E2217" s="161" t="s">
        <v>13248</v>
      </c>
      <c r="F2217" s="161" t="s">
        <v>3992</v>
      </c>
      <c r="G2217" s="161" t="s">
        <v>1521</v>
      </c>
      <c r="H2217" s="161" t="s">
        <v>10330</v>
      </c>
      <c r="K2217" s="161">
        <v>1</v>
      </c>
      <c r="L2217" s="164" t="s">
        <v>13249</v>
      </c>
    </row>
    <row r="2218" spans="1:18">
      <c r="A2218" s="161">
        <v>7</v>
      </c>
      <c r="B2218" s="161">
        <v>49</v>
      </c>
      <c r="C2218" s="161">
        <v>25</v>
      </c>
      <c r="D2218" s="161" t="s">
        <v>3696</v>
      </c>
      <c r="E2218" s="161" t="s">
        <v>8637</v>
      </c>
      <c r="F2218" s="161" t="s">
        <v>3992</v>
      </c>
      <c r="G2218" s="161" t="s">
        <v>1521</v>
      </c>
      <c r="H2218" s="161" t="s">
        <v>1534</v>
      </c>
      <c r="K2218" s="161">
        <v>1</v>
      </c>
      <c r="L2218" s="164" t="s">
        <v>8638</v>
      </c>
    </row>
    <row r="2219" spans="1:18">
      <c r="A2219" s="161">
        <v>7</v>
      </c>
      <c r="B2219" s="161">
        <v>49</v>
      </c>
      <c r="C2219" s="161">
        <v>26</v>
      </c>
      <c r="D2219" s="161" t="s">
        <v>10293</v>
      </c>
      <c r="E2219" s="161" t="s">
        <v>13246</v>
      </c>
      <c r="F2219" s="161" t="s">
        <v>3992</v>
      </c>
      <c r="G2219" s="161" t="s">
        <v>1521</v>
      </c>
      <c r="H2219" s="161" t="s">
        <v>10327</v>
      </c>
      <c r="K2219" s="161">
        <v>1</v>
      </c>
      <c r="L2219" s="164" t="s">
        <v>13247</v>
      </c>
    </row>
    <row r="2220" spans="1:18">
      <c r="A2220" s="161">
        <v>7</v>
      </c>
      <c r="B2220" s="161">
        <v>49</v>
      </c>
      <c r="C2220" s="161">
        <v>27</v>
      </c>
      <c r="D2220" s="161" t="s">
        <v>3696</v>
      </c>
      <c r="E2220" s="161" t="s">
        <v>8639</v>
      </c>
      <c r="F2220" s="161" t="s">
        <v>3992</v>
      </c>
      <c r="G2220" s="161" t="s">
        <v>1521</v>
      </c>
      <c r="H2220" s="162" t="s">
        <v>326</v>
      </c>
      <c r="I2220" s="161" t="s">
        <v>1629</v>
      </c>
      <c r="K2220" s="161">
        <v>1</v>
      </c>
      <c r="L2220" s="161" t="s">
        <v>6295</v>
      </c>
      <c r="M2220" s="161" t="s">
        <v>6296</v>
      </c>
      <c r="N2220" s="161" t="s">
        <v>12</v>
      </c>
      <c r="O2220" s="161" t="s">
        <v>6297</v>
      </c>
      <c r="P2220" s="161" t="s">
        <v>11</v>
      </c>
      <c r="Q2220" s="161" t="s">
        <v>6298</v>
      </c>
      <c r="R2220" s="161" t="s">
        <v>364</v>
      </c>
    </row>
    <row r="2221" spans="1:18">
      <c r="A2221" s="161">
        <v>7</v>
      </c>
      <c r="B2221" s="161">
        <v>49</v>
      </c>
      <c r="C2221" s="161">
        <v>28</v>
      </c>
      <c r="D2221" s="161" t="s">
        <v>10293</v>
      </c>
      <c r="E2221" s="161" t="s">
        <v>13241</v>
      </c>
      <c r="F2221" s="161" t="s">
        <v>3992</v>
      </c>
      <c r="G2221" s="161" t="s">
        <v>1521</v>
      </c>
      <c r="H2221" s="162" t="s">
        <v>10321</v>
      </c>
      <c r="I2221" s="161" t="s">
        <v>1629</v>
      </c>
      <c r="K2221" s="161">
        <v>1</v>
      </c>
      <c r="L2221" s="161" t="s">
        <v>13242</v>
      </c>
      <c r="M2221" s="161" t="s">
        <v>13243</v>
      </c>
      <c r="N2221" s="161" t="s">
        <v>16015</v>
      </c>
      <c r="O2221" s="161" t="s">
        <v>13244</v>
      </c>
      <c r="P2221" s="161" t="s">
        <v>16017</v>
      </c>
      <c r="Q2221" s="161" t="s">
        <v>13245</v>
      </c>
      <c r="R2221" s="161" t="s">
        <v>16018</v>
      </c>
    </row>
    <row r="2222" spans="1:18">
      <c r="A2222" s="161">
        <v>7</v>
      </c>
      <c r="B2222" s="161">
        <v>49</v>
      </c>
      <c r="C2222" s="161">
        <v>29</v>
      </c>
      <c r="D2222" s="161" t="s">
        <v>3696</v>
      </c>
      <c r="E2222" s="161" t="s">
        <v>8640</v>
      </c>
      <c r="F2222" s="161" t="s">
        <v>3992</v>
      </c>
      <c r="G2222" s="161" t="s">
        <v>1521</v>
      </c>
      <c r="H2222" s="161" t="s">
        <v>1524</v>
      </c>
      <c r="I2222" s="161" t="s">
        <v>3991</v>
      </c>
      <c r="K2222" s="161">
        <v>1</v>
      </c>
      <c r="L2222" s="161" t="s">
        <v>6299</v>
      </c>
      <c r="M2222" s="161" t="s">
        <v>6300</v>
      </c>
      <c r="N2222" s="161" t="s">
        <v>388</v>
      </c>
      <c r="O2222" s="161" t="s">
        <v>6301</v>
      </c>
    </row>
    <row r="2223" spans="1:18">
      <c r="A2223" s="161">
        <v>7</v>
      </c>
      <c r="B2223" s="161">
        <v>49</v>
      </c>
      <c r="C2223" s="161">
        <v>30</v>
      </c>
      <c r="D2223" s="161" t="s">
        <v>10293</v>
      </c>
      <c r="E2223" s="161" t="s">
        <v>13237</v>
      </c>
      <c r="F2223" s="161" t="s">
        <v>3992</v>
      </c>
      <c r="G2223" s="161" t="s">
        <v>1521</v>
      </c>
      <c r="H2223" s="161" t="s">
        <v>10316</v>
      </c>
      <c r="I2223" s="161" t="s">
        <v>10314</v>
      </c>
      <c r="K2223" s="161">
        <v>1</v>
      </c>
      <c r="L2223" s="161" t="s">
        <v>13238</v>
      </c>
      <c r="M2223" s="161" t="s">
        <v>13239</v>
      </c>
      <c r="N2223" s="161" t="s">
        <v>16016</v>
      </c>
      <c r="O2223" s="161" t="s">
        <v>13240</v>
      </c>
    </row>
    <row r="2224" spans="1:18">
      <c r="A2224" s="161">
        <v>7</v>
      </c>
      <c r="B2224" s="161">
        <v>49</v>
      </c>
      <c r="C2224" s="161">
        <v>31</v>
      </c>
      <c r="D2224" s="161" t="s">
        <v>3696</v>
      </c>
      <c r="E2224" s="161" t="s">
        <v>8641</v>
      </c>
      <c r="F2224" s="161" t="s">
        <v>3992</v>
      </c>
      <c r="G2224" s="161" t="s">
        <v>1521</v>
      </c>
      <c r="H2224" s="161" t="s">
        <v>323</v>
      </c>
      <c r="K2224" s="161">
        <v>1</v>
      </c>
      <c r="L2224" s="161" t="s">
        <v>6851</v>
      </c>
    </row>
    <row r="2225" spans="1:18">
      <c r="A2225" s="161">
        <v>7</v>
      </c>
      <c r="B2225" s="161">
        <v>49</v>
      </c>
      <c r="C2225" s="161">
        <v>32</v>
      </c>
      <c r="D2225" s="161" t="s">
        <v>10293</v>
      </c>
      <c r="E2225" s="161" t="s">
        <v>13235</v>
      </c>
      <c r="F2225" s="161" t="s">
        <v>3992</v>
      </c>
      <c r="G2225" s="161" t="s">
        <v>1521</v>
      </c>
      <c r="H2225" s="161" t="s">
        <v>10312</v>
      </c>
      <c r="K2225" s="161">
        <v>1</v>
      </c>
      <c r="L2225" s="161" t="s">
        <v>13236</v>
      </c>
    </row>
    <row r="2226" spans="1:18">
      <c r="A2226" s="161">
        <v>7</v>
      </c>
      <c r="B2226" s="161">
        <v>49</v>
      </c>
      <c r="C2226" s="161">
        <v>33</v>
      </c>
      <c r="D2226" s="161" t="s">
        <v>3696</v>
      </c>
      <c r="E2226" s="161" t="s">
        <v>8642</v>
      </c>
      <c r="F2226" s="161" t="s">
        <v>3992</v>
      </c>
      <c r="G2226" s="161" t="s">
        <v>1521</v>
      </c>
      <c r="H2226" s="161" t="s">
        <v>324</v>
      </c>
      <c r="K2226" s="161">
        <v>1</v>
      </c>
      <c r="L2226" s="161" t="s">
        <v>6852</v>
      </c>
    </row>
    <row r="2227" spans="1:18">
      <c r="A2227" s="161">
        <v>7</v>
      </c>
      <c r="B2227" s="161">
        <v>49</v>
      </c>
      <c r="C2227" s="161">
        <v>34</v>
      </c>
      <c r="D2227" s="161" t="s">
        <v>10293</v>
      </c>
      <c r="E2227" s="161" t="s">
        <v>13233</v>
      </c>
      <c r="F2227" s="161" t="s">
        <v>3992</v>
      </c>
      <c r="G2227" s="161" t="s">
        <v>1521</v>
      </c>
      <c r="H2227" s="161" t="s">
        <v>10309</v>
      </c>
      <c r="K2227" s="161">
        <v>1</v>
      </c>
      <c r="L2227" s="161" t="s">
        <v>13234</v>
      </c>
    </row>
    <row r="2228" spans="1:18">
      <c r="A2228" s="161">
        <v>7</v>
      </c>
      <c r="B2228" s="161">
        <v>49</v>
      </c>
      <c r="C2228" s="161">
        <v>35</v>
      </c>
      <c r="D2228" s="161" t="s">
        <v>3696</v>
      </c>
      <c r="E2228" s="161" t="s">
        <v>8643</v>
      </c>
      <c r="F2228" s="161" t="s">
        <v>3992</v>
      </c>
      <c r="G2228" s="161" t="s">
        <v>1521</v>
      </c>
      <c r="H2228" s="161" t="s">
        <v>325</v>
      </c>
      <c r="K2228" s="161">
        <v>1</v>
      </c>
      <c r="L2228" s="161" t="s">
        <v>6853</v>
      </c>
    </row>
    <row r="2229" spans="1:18">
      <c r="A2229" s="161">
        <v>7</v>
      </c>
      <c r="B2229" s="161">
        <v>49</v>
      </c>
      <c r="C2229" s="161">
        <v>36</v>
      </c>
      <c r="D2229" s="161" t="s">
        <v>10293</v>
      </c>
      <c r="E2229" s="161" t="s">
        <v>13231</v>
      </c>
      <c r="F2229" s="161" t="s">
        <v>3992</v>
      </c>
      <c r="G2229" s="161" t="s">
        <v>1521</v>
      </c>
      <c r="H2229" s="161" t="s">
        <v>10306</v>
      </c>
      <c r="K2229" s="161">
        <v>1</v>
      </c>
      <c r="L2229" s="161" t="s">
        <v>13232</v>
      </c>
    </row>
    <row r="2230" spans="1:18">
      <c r="A2230" s="161">
        <v>7</v>
      </c>
      <c r="B2230" s="161">
        <v>49</v>
      </c>
      <c r="C2230" s="161">
        <v>37</v>
      </c>
      <c r="D2230" s="161" t="s">
        <v>3696</v>
      </c>
      <c r="E2230" s="161" t="s">
        <v>8644</v>
      </c>
      <c r="F2230" s="161" t="s">
        <v>3992</v>
      </c>
      <c r="G2230" s="161" t="s">
        <v>1521</v>
      </c>
      <c r="H2230" s="161" t="s">
        <v>1536</v>
      </c>
      <c r="I2230" s="161" t="s">
        <v>1629</v>
      </c>
      <c r="K2230" s="161">
        <v>1</v>
      </c>
      <c r="L2230" s="161" t="s">
        <v>6302</v>
      </c>
      <c r="M2230" s="161" t="s">
        <v>6303</v>
      </c>
      <c r="N2230" s="161" t="s">
        <v>12</v>
      </c>
      <c r="O2230" s="161" t="s">
        <v>6304</v>
      </c>
      <c r="P2230" s="161" t="s">
        <v>11</v>
      </c>
      <c r="Q2230" s="161" t="s">
        <v>6305</v>
      </c>
      <c r="R2230" s="161" t="s">
        <v>364</v>
      </c>
    </row>
    <row r="2231" spans="1:18">
      <c r="A2231" s="161">
        <v>7</v>
      </c>
      <c r="B2231" s="161">
        <v>49</v>
      </c>
      <c r="C2231" s="161">
        <v>38</v>
      </c>
      <c r="D2231" s="161" t="s">
        <v>10293</v>
      </c>
      <c r="E2231" s="161" t="s">
        <v>13226</v>
      </c>
      <c r="F2231" s="161" t="s">
        <v>3992</v>
      </c>
      <c r="G2231" s="161" t="s">
        <v>1521</v>
      </c>
      <c r="H2231" s="161" t="s">
        <v>10300</v>
      </c>
      <c r="I2231" s="161" t="s">
        <v>1629</v>
      </c>
      <c r="K2231" s="161">
        <v>1</v>
      </c>
      <c r="L2231" s="161" t="s">
        <v>13227</v>
      </c>
      <c r="M2231" s="161" t="s">
        <v>13228</v>
      </c>
      <c r="N2231" s="161" t="s">
        <v>16015</v>
      </c>
      <c r="O2231" s="161" t="s">
        <v>13229</v>
      </c>
      <c r="P2231" s="161" t="s">
        <v>16017</v>
      </c>
      <c r="Q2231" s="161" t="s">
        <v>13230</v>
      </c>
      <c r="R2231" s="161" t="s">
        <v>16018</v>
      </c>
    </row>
    <row r="2232" spans="1:18">
      <c r="A2232" s="161">
        <v>7</v>
      </c>
      <c r="B2232" s="161">
        <v>49</v>
      </c>
      <c r="C2232" s="161">
        <v>39</v>
      </c>
      <c r="D2232" s="161" t="s">
        <v>3696</v>
      </c>
      <c r="E2232" s="161" t="s">
        <v>8645</v>
      </c>
      <c r="F2232" s="161" t="s">
        <v>3992</v>
      </c>
      <c r="G2232" s="161" t="s">
        <v>1521</v>
      </c>
      <c r="H2232" s="161" t="s">
        <v>116</v>
      </c>
      <c r="I2232" s="161" t="s">
        <v>1630</v>
      </c>
      <c r="K2232" s="161">
        <v>1</v>
      </c>
      <c r="L2232" s="161" t="s">
        <v>6306</v>
      </c>
    </row>
    <row r="2233" spans="1:18">
      <c r="A2233" s="161">
        <v>7</v>
      </c>
      <c r="B2233" s="161">
        <v>49</v>
      </c>
      <c r="C2233" s="161">
        <v>40</v>
      </c>
      <c r="D2233" s="161" t="s">
        <v>10293</v>
      </c>
      <c r="E2233" s="161" t="s">
        <v>13224</v>
      </c>
      <c r="F2233" s="161" t="s">
        <v>3992</v>
      </c>
      <c r="G2233" s="161" t="s">
        <v>1521</v>
      </c>
      <c r="H2233" s="161" t="s">
        <v>10297</v>
      </c>
      <c r="I2233" s="161" t="s">
        <v>1630</v>
      </c>
      <c r="K2233" s="161">
        <v>1</v>
      </c>
      <c r="L2233" s="161" t="s">
        <v>13225</v>
      </c>
    </row>
    <row r="2234" spans="1:18">
      <c r="A2234" s="161">
        <v>7</v>
      </c>
      <c r="B2234" s="161">
        <v>49</v>
      </c>
      <c r="C2234" s="161">
        <v>41</v>
      </c>
      <c r="D2234" s="161" t="s">
        <v>3696</v>
      </c>
      <c r="E2234" s="161" t="s">
        <v>8646</v>
      </c>
      <c r="F2234" s="161" t="s">
        <v>3992</v>
      </c>
      <c r="G2234" s="161" t="s">
        <v>1521</v>
      </c>
      <c r="H2234" s="161" t="s">
        <v>319</v>
      </c>
      <c r="K2234" s="161">
        <v>1</v>
      </c>
      <c r="L2234" s="161" t="s">
        <v>6307</v>
      </c>
    </row>
    <row r="2235" spans="1:18">
      <c r="A2235" s="161">
        <v>7</v>
      </c>
      <c r="B2235" s="161">
        <v>49</v>
      </c>
      <c r="C2235" s="161">
        <v>42</v>
      </c>
      <c r="D2235" s="161" t="s">
        <v>10293</v>
      </c>
      <c r="E2235" s="161" t="s">
        <v>13222</v>
      </c>
      <c r="F2235" s="161" t="s">
        <v>3992</v>
      </c>
      <c r="G2235" s="161" t="s">
        <v>1521</v>
      </c>
      <c r="H2235" s="161" t="s">
        <v>10167</v>
      </c>
      <c r="K2235" s="161">
        <v>1</v>
      </c>
      <c r="L2235" s="161" t="s">
        <v>13223</v>
      </c>
    </row>
    <row r="2236" spans="1:18">
      <c r="A2236" s="161">
        <v>7</v>
      </c>
      <c r="B2236" s="161">
        <v>50</v>
      </c>
      <c r="C2236" s="161">
        <v>1</v>
      </c>
      <c r="D2236" s="161" t="s">
        <v>3696</v>
      </c>
      <c r="E2236" s="161" t="s">
        <v>8647</v>
      </c>
      <c r="F2236" s="161" t="s">
        <v>3992</v>
      </c>
      <c r="G2236" s="161" t="s">
        <v>1521</v>
      </c>
      <c r="H2236" s="161" t="s">
        <v>1523</v>
      </c>
      <c r="I2236" s="161" t="s">
        <v>1631</v>
      </c>
      <c r="K2236" s="161">
        <v>1</v>
      </c>
      <c r="L2236" s="164" t="s">
        <v>8648</v>
      </c>
    </row>
    <row r="2237" spans="1:18">
      <c r="A2237" s="161">
        <v>7</v>
      </c>
      <c r="B2237" s="161">
        <v>50</v>
      </c>
      <c r="C2237" s="161">
        <v>2</v>
      </c>
      <c r="D2237" s="161" t="s">
        <v>10293</v>
      </c>
      <c r="E2237" s="161" t="s">
        <v>13220</v>
      </c>
      <c r="F2237" s="161" t="s">
        <v>3992</v>
      </c>
      <c r="G2237" s="161" t="s">
        <v>1521</v>
      </c>
      <c r="H2237" s="161" t="s">
        <v>10370</v>
      </c>
      <c r="I2237" s="161" t="s">
        <v>1630</v>
      </c>
      <c r="K2237" s="161">
        <v>1</v>
      </c>
      <c r="L2237" s="164" t="s">
        <v>13221</v>
      </c>
    </row>
    <row r="2238" spans="1:18">
      <c r="A2238" s="161">
        <v>7</v>
      </c>
      <c r="B2238" s="161">
        <v>50</v>
      </c>
      <c r="C2238" s="161">
        <v>3</v>
      </c>
      <c r="D2238" s="161" t="s">
        <v>3696</v>
      </c>
      <c r="E2238" s="161" t="s">
        <v>8649</v>
      </c>
      <c r="F2238" s="161" t="s">
        <v>3992</v>
      </c>
      <c r="G2238" s="161" t="s">
        <v>1521</v>
      </c>
      <c r="H2238" s="162" t="s">
        <v>322</v>
      </c>
      <c r="I2238" s="161" t="s">
        <v>1631</v>
      </c>
      <c r="K2238" s="161">
        <v>1</v>
      </c>
      <c r="L2238" s="161" t="s">
        <v>6508</v>
      </c>
    </row>
    <row r="2239" spans="1:18">
      <c r="A2239" s="161">
        <v>7</v>
      </c>
      <c r="B2239" s="161">
        <v>50</v>
      </c>
      <c r="C2239" s="161">
        <v>4</v>
      </c>
      <c r="D2239" s="161" t="s">
        <v>10293</v>
      </c>
      <c r="E2239" s="161" t="s">
        <v>13218</v>
      </c>
      <c r="F2239" s="161" t="s">
        <v>3992</v>
      </c>
      <c r="G2239" s="161" t="s">
        <v>1521</v>
      </c>
      <c r="H2239" s="162" t="s">
        <v>10367</v>
      </c>
      <c r="I2239" s="161" t="s">
        <v>1630</v>
      </c>
      <c r="K2239" s="161">
        <v>1</v>
      </c>
      <c r="L2239" s="161" t="s">
        <v>13219</v>
      </c>
    </row>
    <row r="2240" spans="1:18">
      <c r="A2240" s="161">
        <v>7</v>
      </c>
      <c r="B2240" s="161">
        <v>50</v>
      </c>
      <c r="C2240" s="161">
        <v>5</v>
      </c>
      <c r="D2240" s="161" t="s">
        <v>3696</v>
      </c>
      <c r="E2240" s="161" t="s">
        <v>8650</v>
      </c>
      <c r="F2240" s="161" t="s">
        <v>3992</v>
      </c>
      <c r="G2240" s="161" t="s">
        <v>1521</v>
      </c>
      <c r="H2240" s="161" t="s">
        <v>1526</v>
      </c>
      <c r="I2240" s="161" t="s">
        <v>1629</v>
      </c>
      <c r="K2240" s="161">
        <v>1</v>
      </c>
      <c r="L2240" s="161" t="s">
        <v>6509</v>
      </c>
      <c r="M2240" s="161" t="s">
        <v>6510</v>
      </c>
      <c r="N2240" s="161" t="s">
        <v>12</v>
      </c>
      <c r="O2240" s="161" t="s">
        <v>6511</v>
      </c>
      <c r="P2240" s="161" t="s">
        <v>11</v>
      </c>
      <c r="Q2240" s="161" t="s">
        <v>6512</v>
      </c>
      <c r="R2240" s="161" t="s">
        <v>364</v>
      </c>
    </row>
    <row r="2241" spans="1:18">
      <c r="A2241" s="161">
        <v>7</v>
      </c>
      <c r="B2241" s="161">
        <v>50</v>
      </c>
      <c r="C2241" s="161">
        <v>6</v>
      </c>
      <c r="D2241" s="161" t="s">
        <v>10293</v>
      </c>
      <c r="E2241" s="161" t="s">
        <v>13213</v>
      </c>
      <c r="F2241" s="161" t="s">
        <v>3992</v>
      </c>
      <c r="G2241" s="161" t="s">
        <v>1521</v>
      </c>
      <c r="H2241" s="161" t="s">
        <v>10361</v>
      </c>
      <c r="I2241" s="161" t="s">
        <v>1629</v>
      </c>
      <c r="K2241" s="161">
        <v>1</v>
      </c>
      <c r="L2241" s="161" t="s">
        <v>13214</v>
      </c>
      <c r="M2241" s="161" t="s">
        <v>13215</v>
      </c>
      <c r="N2241" s="161" t="s">
        <v>16015</v>
      </c>
      <c r="O2241" s="161" t="s">
        <v>13216</v>
      </c>
      <c r="P2241" s="161" t="s">
        <v>16017</v>
      </c>
      <c r="Q2241" s="161" t="s">
        <v>13217</v>
      </c>
      <c r="R2241" s="161" t="s">
        <v>16018</v>
      </c>
    </row>
    <row r="2242" spans="1:18">
      <c r="A2242" s="161">
        <v>7</v>
      </c>
      <c r="B2242" s="161">
        <v>50</v>
      </c>
      <c r="C2242" s="161">
        <v>7</v>
      </c>
      <c r="D2242" s="161" t="s">
        <v>3696</v>
      </c>
      <c r="E2242" s="161" t="s">
        <v>8651</v>
      </c>
      <c r="F2242" s="161" t="s">
        <v>3992</v>
      </c>
      <c r="G2242" s="161" t="s">
        <v>1521</v>
      </c>
      <c r="H2242" s="161" t="s">
        <v>66</v>
      </c>
      <c r="I2242" s="161" t="s">
        <v>1629</v>
      </c>
      <c r="K2242" s="161">
        <v>1</v>
      </c>
      <c r="L2242" s="161" t="s">
        <v>6513</v>
      </c>
      <c r="M2242" s="161" t="s">
        <v>6514</v>
      </c>
      <c r="N2242" s="161" t="s">
        <v>12</v>
      </c>
      <c r="O2242" s="161" t="s">
        <v>6515</v>
      </c>
      <c r="P2242" s="161" t="s">
        <v>11</v>
      </c>
      <c r="Q2242" s="161" t="s">
        <v>6516</v>
      </c>
      <c r="R2242" s="161" t="s">
        <v>364</v>
      </c>
    </row>
    <row r="2243" spans="1:18">
      <c r="A2243" s="161">
        <v>7</v>
      </c>
      <c r="B2243" s="161">
        <v>50</v>
      </c>
      <c r="C2243" s="161">
        <v>8</v>
      </c>
      <c r="D2243" s="161" t="s">
        <v>10293</v>
      </c>
      <c r="E2243" s="161" t="s">
        <v>13208</v>
      </c>
      <c r="F2243" s="161" t="s">
        <v>3992</v>
      </c>
      <c r="G2243" s="161" t="s">
        <v>1521</v>
      </c>
      <c r="H2243" s="161" t="s">
        <v>10355</v>
      </c>
      <c r="I2243" s="161" t="s">
        <v>1629</v>
      </c>
      <c r="K2243" s="161">
        <v>1</v>
      </c>
      <c r="L2243" s="161" t="s">
        <v>13209</v>
      </c>
      <c r="M2243" s="161" t="s">
        <v>13210</v>
      </c>
      <c r="N2243" s="161" t="s">
        <v>16015</v>
      </c>
      <c r="O2243" s="161" t="s">
        <v>13211</v>
      </c>
      <c r="P2243" s="161" t="s">
        <v>16017</v>
      </c>
      <c r="Q2243" s="161" t="s">
        <v>13212</v>
      </c>
      <c r="R2243" s="161" t="s">
        <v>16018</v>
      </c>
    </row>
    <row r="2244" spans="1:18">
      <c r="A2244" s="161">
        <v>7</v>
      </c>
      <c r="B2244" s="161">
        <v>50</v>
      </c>
      <c r="C2244" s="161">
        <v>9</v>
      </c>
      <c r="D2244" s="161" t="s">
        <v>3696</v>
      </c>
      <c r="E2244" s="161" t="s">
        <v>8652</v>
      </c>
      <c r="F2244" s="161" t="s">
        <v>3992</v>
      </c>
      <c r="G2244" s="161" t="s">
        <v>1521</v>
      </c>
      <c r="H2244" s="161" t="s">
        <v>336</v>
      </c>
      <c r="K2244" s="161">
        <v>1</v>
      </c>
      <c r="L2244" s="161" t="s">
        <v>6517</v>
      </c>
    </row>
    <row r="2245" spans="1:18">
      <c r="A2245" s="161">
        <v>7</v>
      </c>
      <c r="B2245" s="161">
        <v>50</v>
      </c>
      <c r="C2245" s="161">
        <v>10</v>
      </c>
      <c r="D2245" s="161" t="s">
        <v>10293</v>
      </c>
      <c r="E2245" s="161" t="s">
        <v>13206</v>
      </c>
      <c r="F2245" s="161" t="s">
        <v>3992</v>
      </c>
      <c r="G2245" s="161" t="s">
        <v>1521</v>
      </c>
      <c r="H2245" s="161" t="s">
        <v>10191</v>
      </c>
      <c r="K2245" s="161">
        <v>1</v>
      </c>
      <c r="L2245" s="161" t="s">
        <v>13207</v>
      </c>
    </row>
    <row r="2246" spans="1:18">
      <c r="A2246" s="161">
        <v>7</v>
      </c>
      <c r="B2246" s="161">
        <v>50</v>
      </c>
      <c r="C2246" s="161">
        <v>11</v>
      </c>
      <c r="D2246" s="161" t="s">
        <v>3696</v>
      </c>
      <c r="E2246" s="161" t="s">
        <v>8653</v>
      </c>
      <c r="F2246" s="161" t="s">
        <v>3992</v>
      </c>
      <c r="G2246" s="161" t="s">
        <v>1521</v>
      </c>
      <c r="H2246" s="161" t="s">
        <v>337</v>
      </c>
      <c r="I2246" s="161" t="s">
        <v>1628</v>
      </c>
      <c r="K2246" s="161">
        <v>1</v>
      </c>
      <c r="L2246" s="161" t="s">
        <v>6518</v>
      </c>
    </row>
    <row r="2247" spans="1:18">
      <c r="A2247" s="161">
        <v>7</v>
      </c>
      <c r="B2247" s="161">
        <v>50</v>
      </c>
      <c r="C2247" s="161">
        <v>12</v>
      </c>
      <c r="D2247" s="161" t="s">
        <v>10293</v>
      </c>
      <c r="E2247" s="161" t="s">
        <v>13204</v>
      </c>
      <c r="F2247" s="161" t="s">
        <v>3992</v>
      </c>
      <c r="G2247" s="161" t="s">
        <v>1521</v>
      </c>
      <c r="H2247" s="161" t="s">
        <v>10350</v>
      </c>
      <c r="I2247" s="161" t="s">
        <v>10137</v>
      </c>
      <c r="K2247" s="161">
        <v>1</v>
      </c>
      <c r="L2247" s="161" t="s">
        <v>13205</v>
      </c>
    </row>
    <row r="2248" spans="1:18">
      <c r="A2248" s="161">
        <v>7</v>
      </c>
      <c r="B2248" s="161">
        <v>50</v>
      </c>
      <c r="C2248" s="161">
        <v>13</v>
      </c>
      <c r="D2248" s="161" t="s">
        <v>3696</v>
      </c>
      <c r="E2248" s="161" t="s">
        <v>8654</v>
      </c>
      <c r="F2248" s="161" t="s">
        <v>3992</v>
      </c>
      <c r="G2248" s="161" t="s">
        <v>1521</v>
      </c>
      <c r="H2248" s="161" t="s">
        <v>1535</v>
      </c>
      <c r="I2248" s="161" t="s">
        <v>61</v>
      </c>
      <c r="K2248" s="161">
        <v>1</v>
      </c>
      <c r="L2248" s="161" t="s">
        <v>6519</v>
      </c>
    </row>
    <row r="2249" spans="1:18">
      <c r="A2249" s="161">
        <v>7</v>
      </c>
      <c r="B2249" s="161">
        <v>50</v>
      </c>
      <c r="C2249" s="161">
        <v>14</v>
      </c>
      <c r="D2249" s="161" t="s">
        <v>10293</v>
      </c>
      <c r="E2249" s="161" t="s">
        <v>13202</v>
      </c>
      <c r="F2249" s="161" t="s">
        <v>3992</v>
      </c>
      <c r="G2249" s="161" t="s">
        <v>1521</v>
      </c>
      <c r="H2249" s="161" t="s">
        <v>10347</v>
      </c>
      <c r="I2249" s="161" t="s">
        <v>10345</v>
      </c>
      <c r="K2249" s="161">
        <v>1</v>
      </c>
      <c r="L2249" s="161" t="s">
        <v>13203</v>
      </c>
    </row>
    <row r="2250" spans="1:18">
      <c r="A2250" s="161">
        <v>7</v>
      </c>
      <c r="B2250" s="161">
        <v>50</v>
      </c>
      <c r="C2250" s="161">
        <v>15</v>
      </c>
      <c r="D2250" s="161" t="s">
        <v>3696</v>
      </c>
      <c r="E2250" s="161" t="s">
        <v>8655</v>
      </c>
      <c r="F2250" s="161" t="s">
        <v>3992</v>
      </c>
      <c r="G2250" s="161" t="s">
        <v>1521</v>
      </c>
      <c r="H2250" s="161" t="s">
        <v>1529</v>
      </c>
      <c r="I2250" s="161" t="s">
        <v>15</v>
      </c>
      <c r="K2250" s="161">
        <v>1</v>
      </c>
      <c r="L2250" s="164" t="s">
        <v>8656</v>
      </c>
      <c r="M2250" s="164" t="s">
        <v>8657</v>
      </c>
    </row>
    <row r="2251" spans="1:18">
      <c r="A2251" s="161">
        <v>7</v>
      </c>
      <c r="B2251" s="161">
        <v>50</v>
      </c>
      <c r="C2251" s="161">
        <v>16</v>
      </c>
      <c r="D2251" s="161" t="s">
        <v>10293</v>
      </c>
      <c r="E2251" s="161" t="s">
        <v>13199</v>
      </c>
      <c r="F2251" s="161" t="s">
        <v>3992</v>
      </c>
      <c r="G2251" s="161" t="s">
        <v>1521</v>
      </c>
      <c r="H2251" s="161" t="s">
        <v>10342</v>
      </c>
      <c r="I2251" s="161" t="s">
        <v>15</v>
      </c>
      <c r="K2251" s="161">
        <v>1</v>
      </c>
      <c r="L2251" s="164" t="s">
        <v>13200</v>
      </c>
      <c r="M2251" s="164" t="s">
        <v>13201</v>
      </c>
    </row>
    <row r="2252" spans="1:18">
      <c r="A2252" s="161">
        <v>7</v>
      </c>
      <c r="B2252" s="161">
        <v>50</v>
      </c>
      <c r="C2252" s="161">
        <v>17</v>
      </c>
      <c r="D2252" s="161" t="s">
        <v>3696</v>
      </c>
      <c r="E2252" s="161" t="s">
        <v>8658</v>
      </c>
      <c r="F2252" s="161" t="s">
        <v>3992</v>
      </c>
      <c r="G2252" s="161" t="s">
        <v>1521</v>
      </c>
      <c r="H2252" s="161" t="s">
        <v>1530</v>
      </c>
      <c r="K2252" s="161">
        <v>1</v>
      </c>
      <c r="L2252" s="164" t="s">
        <v>8659</v>
      </c>
    </row>
    <row r="2253" spans="1:18">
      <c r="A2253" s="161">
        <v>7</v>
      </c>
      <c r="B2253" s="161">
        <v>50</v>
      </c>
      <c r="C2253" s="161">
        <v>18</v>
      </c>
      <c r="D2253" s="161" t="s">
        <v>10293</v>
      </c>
      <c r="E2253" s="161" t="s">
        <v>13197</v>
      </c>
      <c r="F2253" s="161" t="s">
        <v>3992</v>
      </c>
      <c r="G2253" s="161" t="s">
        <v>1521</v>
      </c>
      <c r="H2253" s="161" t="s">
        <v>10339</v>
      </c>
      <c r="K2253" s="161">
        <v>1</v>
      </c>
      <c r="L2253" s="164" t="s">
        <v>13198</v>
      </c>
    </row>
    <row r="2254" spans="1:18">
      <c r="A2254" s="161">
        <v>7</v>
      </c>
      <c r="B2254" s="161">
        <v>50</v>
      </c>
      <c r="C2254" s="161">
        <v>19</v>
      </c>
      <c r="D2254" s="161" t="s">
        <v>3696</v>
      </c>
      <c r="E2254" s="161" t="s">
        <v>8660</v>
      </c>
      <c r="F2254" s="161" t="s">
        <v>3992</v>
      </c>
      <c r="G2254" s="161" t="s">
        <v>1521</v>
      </c>
      <c r="H2254" s="161" t="s">
        <v>1531</v>
      </c>
      <c r="K2254" s="161">
        <v>1</v>
      </c>
      <c r="L2254" s="164" t="s">
        <v>8661</v>
      </c>
    </row>
    <row r="2255" spans="1:18">
      <c r="A2255" s="161">
        <v>7</v>
      </c>
      <c r="B2255" s="161">
        <v>50</v>
      </c>
      <c r="C2255" s="161">
        <v>20</v>
      </c>
      <c r="D2255" s="161" t="s">
        <v>10293</v>
      </c>
      <c r="E2255" s="161" t="s">
        <v>13195</v>
      </c>
      <c r="F2255" s="161" t="s">
        <v>3992</v>
      </c>
      <c r="G2255" s="161" t="s">
        <v>1521</v>
      </c>
      <c r="H2255" s="161" t="s">
        <v>10336</v>
      </c>
      <c r="K2255" s="161">
        <v>1</v>
      </c>
      <c r="L2255" s="164" t="s">
        <v>13196</v>
      </c>
    </row>
    <row r="2256" spans="1:18">
      <c r="A2256" s="161">
        <v>7</v>
      </c>
      <c r="B2256" s="161">
        <v>50</v>
      </c>
      <c r="C2256" s="161">
        <v>21</v>
      </c>
      <c r="D2256" s="161" t="s">
        <v>3696</v>
      </c>
      <c r="E2256" s="161" t="s">
        <v>8662</v>
      </c>
      <c r="F2256" s="161" t="s">
        <v>3992</v>
      </c>
      <c r="G2256" s="161" t="s">
        <v>1521</v>
      </c>
      <c r="H2256" s="161" t="s">
        <v>1532</v>
      </c>
      <c r="K2256" s="161">
        <v>1</v>
      </c>
      <c r="L2256" s="164" t="s">
        <v>8663</v>
      </c>
    </row>
    <row r="2257" spans="1:18">
      <c r="A2257" s="161">
        <v>7</v>
      </c>
      <c r="B2257" s="161">
        <v>50</v>
      </c>
      <c r="C2257" s="161">
        <v>22</v>
      </c>
      <c r="D2257" s="161" t="s">
        <v>10293</v>
      </c>
      <c r="E2257" s="161" t="s">
        <v>13193</v>
      </c>
      <c r="F2257" s="161" t="s">
        <v>3992</v>
      </c>
      <c r="G2257" s="161" t="s">
        <v>1521</v>
      </c>
      <c r="H2257" s="161" t="s">
        <v>10333</v>
      </c>
      <c r="K2257" s="161">
        <v>1</v>
      </c>
      <c r="L2257" s="164" t="s">
        <v>13194</v>
      </c>
    </row>
    <row r="2258" spans="1:18">
      <c r="A2258" s="161">
        <v>7</v>
      </c>
      <c r="B2258" s="161">
        <v>50</v>
      </c>
      <c r="C2258" s="161">
        <v>23</v>
      </c>
      <c r="D2258" s="161" t="s">
        <v>3696</v>
      </c>
      <c r="E2258" s="161" t="s">
        <v>8664</v>
      </c>
      <c r="F2258" s="161" t="s">
        <v>3992</v>
      </c>
      <c r="G2258" s="161" t="s">
        <v>1521</v>
      </c>
      <c r="H2258" s="161" t="s">
        <v>1533</v>
      </c>
      <c r="K2258" s="161">
        <v>1</v>
      </c>
      <c r="L2258" s="164" t="s">
        <v>8665</v>
      </c>
    </row>
    <row r="2259" spans="1:18">
      <c r="A2259" s="161">
        <v>7</v>
      </c>
      <c r="B2259" s="161">
        <v>50</v>
      </c>
      <c r="C2259" s="161">
        <v>24</v>
      </c>
      <c r="D2259" s="161" t="s">
        <v>10293</v>
      </c>
      <c r="E2259" s="161" t="s">
        <v>13191</v>
      </c>
      <c r="F2259" s="161" t="s">
        <v>3992</v>
      </c>
      <c r="G2259" s="161" t="s">
        <v>1521</v>
      </c>
      <c r="H2259" s="161" t="s">
        <v>10330</v>
      </c>
      <c r="K2259" s="161">
        <v>1</v>
      </c>
      <c r="L2259" s="164" t="s">
        <v>13192</v>
      </c>
    </row>
    <row r="2260" spans="1:18">
      <c r="A2260" s="161">
        <v>7</v>
      </c>
      <c r="B2260" s="161">
        <v>50</v>
      </c>
      <c r="C2260" s="161">
        <v>25</v>
      </c>
      <c r="D2260" s="161" t="s">
        <v>3696</v>
      </c>
      <c r="E2260" s="161" t="s">
        <v>8666</v>
      </c>
      <c r="F2260" s="161" t="s">
        <v>3992</v>
      </c>
      <c r="G2260" s="161" t="s">
        <v>1521</v>
      </c>
      <c r="H2260" s="161" t="s">
        <v>1534</v>
      </c>
      <c r="K2260" s="161">
        <v>1</v>
      </c>
      <c r="L2260" s="164" t="s">
        <v>8667</v>
      </c>
    </row>
    <row r="2261" spans="1:18">
      <c r="A2261" s="161">
        <v>7</v>
      </c>
      <c r="B2261" s="161">
        <v>50</v>
      </c>
      <c r="C2261" s="161">
        <v>26</v>
      </c>
      <c r="D2261" s="161" t="s">
        <v>10293</v>
      </c>
      <c r="E2261" s="161" t="s">
        <v>13189</v>
      </c>
      <c r="F2261" s="161" t="s">
        <v>3992</v>
      </c>
      <c r="G2261" s="161" t="s">
        <v>1521</v>
      </c>
      <c r="H2261" s="161" t="s">
        <v>10327</v>
      </c>
      <c r="K2261" s="161">
        <v>1</v>
      </c>
      <c r="L2261" s="164" t="s">
        <v>13190</v>
      </c>
    </row>
    <row r="2262" spans="1:18">
      <c r="A2262" s="161">
        <v>7</v>
      </c>
      <c r="B2262" s="161">
        <v>50</v>
      </c>
      <c r="C2262" s="161">
        <v>27</v>
      </c>
      <c r="D2262" s="161" t="s">
        <v>3696</v>
      </c>
      <c r="E2262" s="161" t="s">
        <v>8668</v>
      </c>
      <c r="F2262" s="161" t="s">
        <v>3992</v>
      </c>
      <c r="G2262" s="161" t="s">
        <v>1521</v>
      </c>
      <c r="H2262" s="162" t="s">
        <v>326</v>
      </c>
      <c r="I2262" s="161" t="s">
        <v>1629</v>
      </c>
      <c r="K2262" s="161">
        <v>1</v>
      </c>
      <c r="L2262" s="161" t="s">
        <v>6520</v>
      </c>
      <c r="M2262" s="161" t="s">
        <v>6521</v>
      </c>
      <c r="N2262" s="161" t="s">
        <v>12</v>
      </c>
      <c r="O2262" s="161" t="s">
        <v>6522</v>
      </c>
      <c r="P2262" s="161" t="s">
        <v>11</v>
      </c>
      <c r="Q2262" s="161" t="s">
        <v>6523</v>
      </c>
      <c r="R2262" s="161" t="s">
        <v>364</v>
      </c>
    </row>
    <row r="2263" spans="1:18">
      <c r="A2263" s="161">
        <v>7</v>
      </c>
      <c r="B2263" s="161">
        <v>50</v>
      </c>
      <c r="C2263" s="161">
        <v>28</v>
      </c>
      <c r="D2263" s="161" t="s">
        <v>10293</v>
      </c>
      <c r="E2263" s="161" t="s">
        <v>13184</v>
      </c>
      <c r="F2263" s="161" t="s">
        <v>3992</v>
      </c>
      <c r="G2263" s="161" t="s">
        <v>1521</v>
      </c>
      <c r="H2263" s="162" t="s">
        <v>10321</v>
      </c>
      <c r="I2263" s="161" t="s">
        <v>1629</v>
      </c>
      <c r="K2263" s="161">
        <v>1</v>
      </c>
      <c r="L2263" s="161" t="s">
        <v>13185</v>
      </c>
      <c r="M2263" s="161" t="s">
        <v>13186</v>
      </c>
      <c r="N2263" s="161" t="s">
        <v>16015</v>
      </c>
      <c r="O2263" s="161" t="s">
        <v>13187</v>
      </c>
      <c r="P2263" s="161" t="s">
        <v>16017</v>
      </c>
      <c r="Q2263" s="161" t="s">
        <v>13188</v>
      </c>
      <c r="R2263" s="161" t="s">
        <v>16018</v>
      </c>
    </row>
    <row r="2264" spans="1:18">
      <c r="A2264" s="161">
        <v>7</v>
      </c>
      <c r="B2264" s="161">
        <v>50</v>
      </c>
      <c r="C2264" s="161">
        <v>29</v>
      </c>
      <c r="D2264" s="161" t="s">
        <v>3696</v>
      </c>
      <c r="E2264" s="161" t="s">
        <v>8669</v>
      </c>
      <c r="F2264" s="161" t="s">
        <v>3992</v>
      </c>
      <c r="G2264" s="161" t="s">
        <v>1521</v>
      </c>
      <c r="H2264" s="161" t="s">
        <v>1524</v>
      </c>
      <c r="I2264" s="161" t="s">
        <v>3991</v>
      </c>
      <c r="K2264" s="161">
        <v>1</v>
      </c>
      <c r="L2264" s="161" t="s">
        <v>6524</v>
      </c>
      <c r="M2264" s="161" t="s">
        <v>6525</v>
      </c>
      <c r="N2264" s="161" t="s">
        <v>388</v>
      </c>
      <c r="O2264" s="161" t="s">
        <v>6526</v>
      </c>
    </row>
    <row r="2265" spans="1:18">
      <c r="A2265" s="161">
        <v>7</v>
      </c>
      <c r="B2265" s="161">
        <v>50</v>
      </c>
      <c r="C2265" s="161">
        <v>30</v>
      </c>
      <c r="D2265" s="161" t="s">
        <v>10293</v>
      </c>
      <c r="E2265" s="161" t="s">
        <v>13180</v>
      </c>
      <c r="F2265" s="161" t="s">
        <v>3992</v>
      </c>
      <c r="G2265" s="161" t="s">
        <v>1521</v>
      </c>
      <c r="H2265" s="161" t="s">
        <v>10316</v>
      </c>
      <c r="I2265" s="161" t="s">
        <v>10314</v>
      </c>
      <c r="K2265" s="161">
        <v>1</v>
      </c>
      <c r="L2265" s="161" t="s">
        <v>13181</v>
      </c>
      <c r="M2265" s="161" t="s">
        <v>13182</v>
      </c>
      <c r="N2265" s="161" t="s">
        <v>16016</v>
      </c>
      <c r="O2265" s="161" t="s">
        <v>13183</v>
      </c>
    </row>
    <row r="2266" spans="1:18">
      <c r="A2266" s="161">
        <v>7</v>
      </c>
      <c r="B2266" s="161">
        <v>50</v>
      </c>
      <c r="C2266" s="161">
        <v>31</v>
      </c>
      <c r="D2266" s="161" t="s">
        <v>3696</v>
      </c>
      <c r="E2266" s="161" t="s">
        <v>8670</v>
      </c>
      <c r="F2266" s="161" t="s">
        <v>3992</v>
      </c>
      <c r="G2266" s="161" t="s">
        <v>1521</v>
      </c>
      <c r="H2266" s="161" t="s">
        <v>323</v>
      </c>
      <c r="K2266" s="161">
        <v>1</v>
      </c>
      <c r="L2266" s="161" t="s">
        <v>6854</v>
      </c>
    </row>
    <row r="2267" spans="1:18">
      <c r="A2267" s="161">
        <v>7</v>
      </c>
      <c r="B2267" s="161">
        <v>50</v>
      </c>
      <c r="C2267" s="161">
        <v>32</v>
      </c>
      <c r="D2267" s="161" t="s">
        <v>10293</v>
      </c>
      <c r="E2267" s="161" t="s">
        <v>13178</v>
      </c>
      <c r="F2267" s="161" t="s">
        <v>3992</v>
      </c>
      <c r="G2267" s="161" t="s">
        <v>1521</v>
      </c>
      <c r="H2267" s="161" t="s">
        <v>10312</v>
      </c>
      <c r="K2267" s="161">
        <v>1</v>
      </c>
      <c r="L2267" s="161" t="s">
        <v>13179</v>
      </c>
    </row>
    <row r="2268" spans="1:18">
      <c r="A2268" s="161">
        <v>7</v>
      </c>
      <c r="B2268" s="161">
        <v>50</v>
      </c>
      <c r="C2268" s="161">
        <v>33</v>
      </c>
      <c r="D2268" s="161" t="s">
        <v>3696</v>
      </c>
      <c r="E2268" s="161" t="s">
        <v>8671</v>
      </c>
      <c r="F2268" s="161" t="s">
        <v>3992</v>
      </c>
      <c r="G2268" s="161" t="s">
        <v>1521</v>
      </c>
      <c r="H2268" s="161" t="s">
        <v>324</v>
      </c>
      <c r="K2268" s="161">
        <v>1</v>
      </c>
      <c r="L2268" s="161" t="s">
        <v>6855</v>
      </c>
    </row>
    <row r="2269" spans="1:18">
      <c r="A2269" s="161">
        <v>7</v>
      </c>
      <c r="B2269" s="161">
        <v>50</v>
      </c>
      <c r="C2269" s="161">
        <v>34</v>
      </c>
      <c r="D2269" s="161" t="s">
        <v>10293</v>
      </c>
      <c r="E2269" s="161" t="s">
        <v>13176</v>
      </c>
      <c r="F2269" s="161" t="s">
        <v>3992</v>
      </c>
      <c r="G2269" s="161" t="s">
        <v>1521</v>
      </c>
      <c r="H2269" s="161" t="s">
        <v>10309</v>
      </c>
      <c r="K2269" s="161">
        <v>1</v>
      </c>
      <c r="L2269" s="161" t="s">
        <v>13177</v>
      </c>
    </row>
    <row r="2270" spans="1:18">
      <c r="A2270" s="161">
        <v>7</v>
      </c>
      <c r="B2270" s="161">
        <v>50</v>
      </c>
      <c r="C2270" s="161">
        <v>35</v>
      </c>
      <c r="D2270" s="161" t="s">
        <v>3696</v>
      </c>
      <c r="E2270" s="161" t="s">
        <v>8672</v>
      </c>
      <c r="F2270" s="161" t="s">
        <v>3992</v>
      </c>
      <c r="G2270" s="161" t="s">
        <v>1521</v>
      </c>
      <c r="H2270" s="161" t="s">
        <v>325</v>
      </c>
      <c r="K2270" s="161">
        <v>1</v>
      </c>
      <c r="L2270" s="161" t="s">
        <v>6856</v>
      </c>
    </row>
    <row r="2271" spans="1:18">
      <c r="A2271" s="161">
        <v>7</v>
      </c>
      <c r="B2271" s="161">
        <v>50</v>
      </c>
      <c r="C2271" s="161">
        <v>36</v>
      </c>
      <c r="D2271" s="161" t="s">
        <v>10293</v>
      </c>
      <c r="E2271" s="161" t="s">
        <v>13174</v>
      </c>
      <c r="F2271" s="161" t="s">
        <v>3992</v>
      </c>
      <c r="G2271" s="161" t="s">
        <v>1521</v>
      </c>
      <c r="H2271" s="161" t="s">
        <v>10306</v>
      </c>
      <c r="K2271" s="161">
        <v>1</v>
      </c>
      <c r="L2271" s="161" t="s">
        <v>13175</v>
      </c>
    </row>
    <row r="2272" spans="1:18">
      <c r="A2272" s="161">
        <v>7</v>
      </c>
      <c r="B2272" s="161">
        <v>50</v>
      </c>
      <c r="C2272" s="161">
        <v>37</v>
      </c>
      <c r="D2272" s="161" t="s">
        <v>3696</v>
      </c>
      <c r="E2272" s="161" t="s">
        <v>8673</v>
      </c>
      <c r="F2272" s="161" t="s">
        <v>3992</v>
      </c>
      <c r="G2272" s="161" t="s">
        <v>1521</v>
      </c>
      <c r="H2272" s="161" t="s">
        <v>1536</v>
      </c>
      <c r="I2272" s="161" t="s">
        <v>1629</v>
      </c>
      <c r="K2272" s="161">
        <v>1</v>
      </c>
      <c r="L2272" s="161" t="s">
        <v>6527</v>
      </c>
      <c r="M2272" s="161" t="s">
        <v>6528</v>
      </c>
      <c r="N2272" s="161" t="s">
        <v>12</v>
      </c>
      <c r="O2272" s="161" t="s">
        <v>6529</v>
      </c>
      <c r="P2272" s="161" t="s">
        <v>11</v>
      </c>
      <c r="Q2272" s="161" t="s">
        <v>6530</v>
      </c>
      <c r="R2272" s="161" t="s">
        <v>364</v>
      </c>
    </row>
    <row r="2273" spans="1:18">
      <c r="A2273" s="161">
        <v>7</v>
      </c>
      <c r="B2273" s="161">
        <v>50</v>
      </c>
      <c r="C2273" s="161">
        <v>38</v>
      </c>
      <c r="D2273" s="161" t="s">
        <v>10293</v>
      </c>
      <c r="E2273" s="161" t="s">
        <v>13169</v>
      </c>
      <c r="F2273" s="161" t="s">
        <v>3992</v>
      </c>
      <c r="G2273" s="161" t="s">
        <v>1521</v>
      </c>
      <c r="H2273" s="161" t="s">
        <v>10300</v>
      </c>
      <c r="I2273" s="161" t="s">
        <v>1629</v>
      </c>
      <c r="K2273" s="161">
        <v>1</v>
      </c>
      <c r="L2273" s="161" t="s">
        <v>13170</v>
      </c>
      <c r="M2273" s="161" t="s">
        <v>13171</v>
      </c>
      <c r="N2273" s="161" t="s">
        <v>16015</v>
      </c>
      <c r="O2273" s="161" t="s">
        <v>13172</v>
      </c>
      <c r="P2273" s="161" t="s">
        <v>16017</v>
      </c>
      <c r="Q2273" s="161" t="s">
        <v>13173</v>
      </c>
      <c r="R2273" s="161" t="s">
        <v>16018</v>
      </c>
    </row>
    <row r="2274" spans="1:18">
      <c r="A2274" s="161">
        <v>7</v>
      </c>
      <c r="B2274" s="161">
        <v>50</v>
      </c>
      <c r="C2274" s="161">
        <v>39</v>
      </c>
      <c r="D2274" s="161" t="s">
        <v>3696</v>
      </c>
      <c r="E2274" s="161" t="s">
        <v>8674</v>
      </c>
      <c r="F2274" s="161" t="s">
        <v>3992</v>
      </c>
      <c r="G2274" s="161" t="s">
        <v>1521</v>
      </c>
      <c r="H2274" s="161" t="s">
        <v>116</v>
      </c>
      <c r="I2274" s="161" t="s">
        <v>1630</v>
      </c>
      <c r="K2274" s="161">
        <v>1</v>
      </c>
      <c r="L2274" s="161" t="s">
        <v>6531</v>
      </c>
    </row>
    <row r="2275" spans="1:18">
      <c r="A2275" s="161">
        <v>7</v>
      </c>
      <c r="B2275" s="161">
        <v>50</v>
      </c>
      <c r="C2275" s="161">
        <v>40</v>
      </c>
      <c r="D2275" s="161" t="s">
        <v>10293</v>
      </c>
      <c r="E2275" s="161" t="s">
        <v>13167</v>
      </c>
      <c r="F2275" s="161" t="s">
        <v>3992</v>
      </c>
      <c r="G2275" s="161" t="s">
        <v>1521</v>
      </c>
      <c r="H2275" s="161" t="s">
        <v>10297</v>
      </c>
      <c r="I2275" s="161" t="s">
        <v>1630</v>
      </c>
      <c r="K2275" s="161">
        <v>1</v>
      </c>
      <c r="L2275" s="161" t="s">
        <v>13168</v>
      </c>
    </row>
    <row r="2276" spans="1:18">
      <c r="A2276" s="161">
        <v>7</v>
      </c>
      <c r="B2276" s="161">
        <v>50</v>
      </c>
      <c r="C2276" s="161">
        <v>41</v>
      </c>
      <c r="D2276" s="161" t="s">
        <v>3696</v>
      </c>
      <c r="E2276" s="161" t="s">
        <v>8675</v>
      </c>
      <c r="F2276" s="161" t="s">
        <v>3992</v>
      </c>
      <c r="G2276" s="161" t="s">
        <v>1521</v>
      </c>
      <c r="H2276" s="161" t="s">
        <v>319</v>
      </c>
      <c r="K2276" s="161">
        <v>1</v>
      </c>
      <c r="L2276" s="161" t="s">
        <v>6532</v>
      </c>
    </row>
    <row r="2277" spans="1:18">
      <c r="A2277" s="161">
        <v>7</v>
      </c>
      <c r="B2277" s="161">
        <v>50</v>
      </c>
      <c r="C2277" s="161">
        <v>42</v>
      </c>
      <c r="D2277" s="161" t="s">
        <v>10293</v>
      </c>
      <c r="E2277" s="161" t="s">
        <v>13165</v>
      </c>
      <c r="F2277" s="161" t="s">
        <v>3992</v>
      </c>
      <c r="G2277" s="161" t="s">
        <v>1521</v>
      </c>
      <c r="H2277" s="161" t="s">
        <v>10167</v>
      </c>
      <c r="K2277" s="161">
        <v>1</v>
      </c>
      <c r="L2277" s="161" t="s">
        <v>13166</v>
      </c>
    </row>
    <row r="2278" spans="1:18">
      <c r="A2278" s="161">
        <v>7</v>
      </c>
      <c r="B2278" s="161">
        <v>51</v>
      </c>
      <c r="C2278" s="161">
        <v>1</v>
      </c>
      <c r="D2278" s="161" t="s">
        <v>3696</v>
      </c>
      <c r="E2278" s="161" t="s">
        <v>8676</v>
      </c>
      <c r="F2278" s="161" t="s">
        <v>3992</v>
      </c>
      <c r="G2278" s="161" t="s">
        <v>1521</v>
      </c>
      <c r="H2278" s="161" t="s">
        <v>1523</v>
      </c>
      <c r="I2278" s="161" t="s">
        <v>1631</v>
      </c>
      <c r="K2278" s="161">
        <v>1</v>
      </c>
      <c r="L2278" s="164" t="s">
        <v>8677</v>
      </c>
    </row>
    <row r="2279" spans="1:18">
      <c r="A2279" s="161">
        <v>7</v>
      </c>
      <c r="B2279" s="161">
        <v>51</v>
      </c>
      <c r="C2279" s="161">
        <v>2</v>
      </c>
      <c r="D2279" s="161" t="s">
        <v>10293</v>
      </c>
      <c r="E2279" s="161" t="s">
        <v>13163</v>
      </c>
      <c r="F2279" s="161" t="s">
        <v>3992</v>
      </c>
      <c r="G2279" s="161" t="s">
        <v>1521</v>
      </c>
      <c r="H2279" s="161" t="s">
        <v>10370</v>
      </c>
      <c r="I2279" s="161" t="s">
        <v>1630</v>
      </c>
      <c r="K2279" s="161">
        <v>1</v>
      </c>
      <c r="L2279" s="164" t="s">
        <v>13164</v>
      </c>
    </row>
    <row r="2280" spans="1:18">
      <c r="A2280" s="161">
        <v>7</v>
      </c>
      <c r="B2280" s="161">
        <v>51</v>
      </c>
      <c r="C2280" s="161">
        <v>3</v>
      </c>
      <c r="D2280" s="161" t="s">
        <v>3696</v>
      </c>
      <c r="E2280" s="161" t="s">
        <v>8678</v>
      </c>
      <c r="F2280" s="161" t="s">
        <v>3992</v>
      </c>
      <c r="G2280" s="161" t="s">
        <v>1521</v>
      </c>
      <c r="H2280" s="162" t="s">
        <v>322</v>
      </c>
      <c r="I2280" s="161" t="s">
        <v>1631</v>
      </c>
      <c r="K2280" s="161">
        <v>1</v>
      </c>
      <c r="L2280" s="161" t="s">
        <v>4506</v>
      </c>
    </row>
    <row r="2281" spans="1:18">
      <c r="A2281" s="161">
        <v>7</v>
      </c>
      <c r="B2281" s="161">
        <v>51</v>
      </c>
      <c r="C2281" s="161">
        <v>4</v>
      </c>
      <c r="D2281" s="161" t="s">
        <v>10293</v>
      </c>
      <c r="E2281" s="161" t="s">
        <v>13161</v>
      </c>
      <c r="F2281" s="161" t="s">
        <v>3992</v>
      </c>
      <c r="G2281" s="161" t="s">
        <v>1521</v>
      </c>
      <c r="H2281" s="162" t="s">
        <v>10367</v>
      </c>
      <c r="I2281" s="161" t="s">
        <v>1630</v>
      </c>
      <c r="K2281" s="161">
        <v>1</v>
      </c>
      <c r="L2281" s="161" t="s">
        <v>13162</v>
      </c>
    </row>
    <row r="2282" spans="1:18">
      <c r="A2282" s="161">
        <v>7</v>
      </c>
      <c r="B2282" s="161">
        <v>51</v>
      </c>
      <c r="C2282" s="161">
        <v>5</v>
      </c>
      <c r="D2282" s="161" t="s">
        <v>3696</v>
      </c>
      <c r="E2282" s="161" t="s">
        <v>8679</v>
      </c>
      <c r="F2282" s="161" t="s">
        <v>3992</v>
      </c>
      <c r="G2282" s="161" t="s">
        <v>1521</v>
      </c>
      <c r="H2282" s="161" t="s">
        <v>1526</v>
      </c>
      <c r="I2282" s="161" t="s">
        <v>1629</v>
      </c>
      <c r="K2282" s="161">
        <v>1</v>
      </c>
      <c r="L2282" s="161" t="s">
        <v>4507</v>
      </c>
      <c r="M2282" s="161" t="s">
        <v>4508</v>
      </c>
      <c r="N2282" s="161" t="s">
        <v>12</v>
      </c>
      <c r="O2282" s="161" t="s">
        <v>4509</v>
      </c>
      <c r="P2282" s="161" t="s">
        <v>11</v>
      </c>
      <c r="Q2282" s="161" t="s">
        <v>4510</v>
      </c>
      <c r="R2282" s="161" t="s">
        <v>364</v>
      </c>
    </row>
    <row r="2283" spans="1:18">
      <c r="A2283" s="161">
        <v>7</v>
      </c>
      <c r="B2283" s="161">
        <v>51</v>
      </c>
      <c r="C2283" s="161">
        <v>6</v>
      </c>
      <c r="D2283" s="161" t="s">
        <v>10293</v>
      </c>
      <c r="E2283" s="161" t="s">
        <v>13156</v>
      </c>
      <c r="F2283" s="161" t="s">
        <v>3992</v>
      </c>
      <c r="G2283" s="161" t="s">
        <v>1521</v>
      </c>
      <c r="H2283" s="161" t="s">
        <v>10361</v>
      </c>
      <c r="I2283" s="161" t="s">
        <v>1629</v>
      </c>
      <c r="K2283" s="161">
        <v>1</v>
      </c>
      <c r="L2283" s="161" t="s">
        <v>13157</v>
      </c>
      <c r="M2283" s="161" t="s">
        <v>13158</v>
      </c>
      <c r="N2283" s="161" t="s">
        <v>16015</v>
      </c>
      <c r="O2283" s="161" t="s">
        <v>13159</v>
      </c>
      <c r="P2283" s="161" t="s">
        <v>16017</v>
      </c>
      <c r="Q2283" s="161" t="s">
        <v>13160</v>
      </c>
      <c r="R2283" s="161" t="s">
        <v>16018</v>
      </c>
    </row>
    <row r="2284" spans="1:18">
      <c r="A2284" s="161">
        <v>7</v>
      </c>
      <c r="B2284" s="161">
        <v>51</v>
      </c>
      <c r="C2284" s="161">
        <v>7</v>
      </c>
      <c r="D2284" s="161" t="s">
        <v>3696</v>
      </c>
      <c r="E2284" s="161" t="s">
        <v>8680</v>
      </c>
      <c r="F2284" s="161" t="s">
        <v>3992</v>
      </c>
      <c r="G2284" s="161" t="s">
        <v>1521</v>
      </c>
      <c r="H2284" s="161" t="s">
        <v>66</v>
      </c>
      <c r="I2284" s="161" t="s">
        <v>1629</v>
      </c>
      <c r="K2284" s="161">
        <v>1</v>
      </c>
      <c r="L2284" s="161" t="s">
        <v>4511</v>
      </c>
      <c r="M2284" s="161" t="s">
        <v>4512</v>
      </c>
      <c r="N2284" s="161" t="s">
        <v>12</v>
      </c>
      <c r="O2284" s="161" t="s">
        <v>4513</v>
      </c>
      <c r="P2284" s="161" t="s">
        <v>11</v>
      </c>
      <c r="Q2284" s="161" t="s">
        <v>4514</v>
      </c>
      <c r="R2284" s="161" t="s">
        <v>364</v>
      </c>
    </row>
    <row r="2285" spans="1:18">
      <c r="A2285" s="161">
        <v>7</v>
      </c>
      <c r="B2285" s="161">
        <v>51</v>
      </c>
      <c r="C2285" s="161">
        <v>8</v>
      </c>
      <c r="D2285" s="161" t="s">
        <v>10293</v>
      </c>
      <c r="E2285" s="161" t="s">
        <v>13151</v>
      </c>
      <c r="F2285" s="161" t="s">
        <v>3992</v>
      </c>
      <c r="G2285" s="161" t="s">
        <v>1521</v>
      </c>
      <c r="H2285" s="161" t="s">
        <v>10355</v>
      </c>
      <c r="I2285" s="161" t="s">
        <v>1629</v>
      </c>
      <c r="K2285" s="161">
        <v>1</v>
      </c>
      <c r="L2285" s="161" t="s">
        <v>13152</v>
      </c>
      <c r="M2285" s="161" t="s">
        <v>13153</v>
      </c>
      <c r="N2285" s="161" t="s">
        <v>16015</v>
      </c>
      <c r="O2285" s="161" t="s">
        <v>13154</v>
      </c>
      <c r="P2285" s="161" t="s">
        <v>16017</v>
      </c>
      <c r="Q2285" s="161" t="s">
        <v>13155</v>
      </c>
      <c r="R2285" s="161" t="s">
        <v>16018</v>
      </c>
    </row>
    <row r="2286" spans="1:18">
      <c r="A2286" s="161">
        <v>7</v>
      </c>
      <c r="B2286" s="161">
        <v>51</v>
      </c>
      <c r="C2286" s="161">
        <v>9</v>
      </c>
      <c r="D2286" s="161" t="s">
        <v>3696</v>
      </c>
      <c r="E2286" s="161" t="s">
        <v>8681</v>
      </c>
      <c r="F2286" s="161" t="s">
        <v>3992</v>
      </c>
      <c r="G2286" s="161" t="s">
        <v>1521</v>
      </c>
      <c r="H2286" s="161" t="s">
        <v>336</v>
      </c>
      <c r="K2286" s="161">
        <v>1</v>
      </c>
      <c r="L2286" s="161" t="s">
        <v>4515</v>
      </c>
    </row>
    <row r="2287" spans="1:18">
      <c r="A2287" s="161">
        <v>7</v>
      </c>
      <c r="B2287" s="161">
        <v>51</v>
      </c>
      <c r="C2287" s="161">
        <v>10</v>
      </c>
      <c r="D2287" s="161" t="s">
        <v>10293</v>
      </c>
      <c r="E2287" s="161" t="s">
        <v>13149</v>
      </c>
      <c r="F2287" s="161" t="s">
        <v>3992</v>
      </c>
      <c r="G2287" s="161" t="s">
        <v>1521</v>
      </c>
      <c r="H2287" s="161" t="s">
        <v>10191</v>
      </c>
      <c r="K2287" s="161">
        <v>1</v>
      </c>
      <c r="L2287" s="161" t="s">
        <v>13150</v>
      </c>
    </row>
    <row r="2288" spans="1:18">
      <c r="A2288" s="161">
        <v>7</v>
      </c>
      <c r="B2288" s="161">
        <v>51</v>
      </c>
      <c r="C2288" s="161">
        <v>11</v>
      </c>
      <c r="D2288" s="161" t="s">
        <v>3696</v>
      </c>
      <c r="E2288" s="161" t="s">
        <v>8682</v>
      </c>
      <c r="F2288" s="161" t="s">
        <v>3992</v>
      </c>
      <c r="G2288" s="161" t="s">
        <v>1521</v>
      </c>
      <c r="H2288" s="161" t="s">
        <v>337</v>
      </c>
      <c r="I2288" s="161" t="s">
        <v>1628</v>
      </c>
      <c r="K2288" s="161">
        <v>1</v>
      </c>
      <c r="L2288" s="161" t="s">
        <v>4516</v>
      </c>
    </row>
    <row r="2289" spans="1:18">
      <c r="A2289" s="161">
        <v>7</v>
      </c>
      <c r="B2289" s="161">
        <v>51</v>
      </c>
      <c r="C2289" s="161">
        <v>12</v>
      </c>
      <c r="D2289" s="161" t="s">
        <v>10293</v>
      </c>
      <c r="E2289" s="161" t="s">
        <v>13147</v>
      </c>
      <c r="F2289" s="161" t="s">
        <v>3992</v>
      </c>
      <c r="G2289" s="161" t="s">
        <v>1521</v>
      </c>
      <c r="H2289" s="161" t="s">
        <v>10350</v>
      </c>
      <c r="I2289" s="161" t="s">
        <v>10137</v>
      </c>
      <c r="K2289" s="161">
        <v>1</v>
      </c>
      <c r="L2289" s="161" t="s">
        <v>13148</v>
      </c>
    </row>
    <row r="2290" spans="1:18">
      <c r="A2290" s="161">
        <v>7</v>
      </c>
      <c r="B2290" s="161">
        <v>51</v>
      </c>
      <c r="C2290" s="161">
        <v>13</v>
      </c>
      <c r="D2290" s="161" t="s">
        <v>3696</v>
      </c>
      <c r="E2290" s="161" t="s">
        <v>8683</v>
      </c>
      <c r="F2290" s="161" t="s">
        <v>3992</v>
      </c>
      <c r="G2290" s="161" t="s">
        <v>1521</v>
      </c>
      <c r="H2290" s="161" t="s">
        <v>1535</v>
      </c>
      <c r="I2290" s="161" t="s">
        <v>61</v>
      </c>
      <c r="K2290" s="161">
        <v>1</v>
      </c>
      <c r="L2290" s="161" t="s">
        <v>4517</v>
      </c>
    </row>
    <row r="2291" spans="1:18">
      <c r="A2291" s="161">
        <v>7</v>
      </c>
      <c r="B2291" s="161">
        <v>51</v>
      </c>
      <c r="C2291" s="161">
        <v>14</v>
      </c>
      <c r="D2291" s="161" t="s">
        <v>10293</v>
      </c>
      <c r="E2291" s="161" t="s">
        <v>13145</v>
      </c>
      <c r="F2291" s="161" t="s">
        <v>3992</v>
      </c>
      <c r="G2291" s="161" t="s">
        <v>1521</v>
      </c>
      <c r="H2291" s="161" t="s">
        <v>10347</v>
      </c>
      <c r="I2291" s="161" t="s">
        <v>10345</v>
      </c>
      <c r="K2291" s="161">
        <v>1</v>
      </c>
      <c r="L2291" s="161" t="s">
        <v>13146</v>
      </c>
    </row>
    <row r="2292" spans="1:18">
      <c r="A2292" s="161">
        <v>7</v>
      </c>
      <c r="B2292" s="161">
        <v>51</v>
      </c>
      <c r="C2292" s="161">
        <v>15</v>
      </c>
      <c r="D2292" s="161" t="s">
        <v>3696</v>
      </c>
      <c r="E2292" s="161" t="s">
        <v>8684</v>
      </c>
      <c r="F2292" s="161" t="s">
        <v>3992</v>
      </c>
      <c r="G2292" s="161" t="s">
        <v>1521</v>
      </c>
      <c r="H2292" s="161" t="s">
        <v>1529</v>
      </c>
      <c r="I2292" s="161" t="s">
        <v>15</v>
      </c>
      <c r="K2292" s="161">
        <v>1</v>
      </c>
      <c r="L2292" s="164" t="s">
        <v>8685</v>
      </c>
      <c r="M2292" s="164" t="s">
        <v>8686</v>
      </c>
    </row>
    <row r="2293" spans="1:18">
      <c r="A2293" s="161">
        <v>7</v>
      </c>
      <c r="B2293" s="161">
        <v>51</v>
      </c>
      <c r="C2293" s="161">
        <v>16</v>
      </c>
      <c r="D2293" s="161" t="s">
        <v>10293</v>
      </c>
      <c r="E2293" s="161" t="s">
        <v>13142</v>
      </c>
      <c r="F2293" s="161" t="s">
        <v>3992</v>
      </c>
      <c r="G2293" s="161" t="s">
        <v>1521</v>
      </c>
      <c r="H2293" s="161" t="s">
        <v>10342</v>
      </c>
      <c r="I2293" s="161" t="s">
        <v>15</v>
      </c>
      <c r="K2293" s="161">
        <v>1</v>
      </c>
      <c r="L2293" s="164" t="s">
        <v>13143</v>
      </c>
      <c r="M2293" s="164" t="s">
        <v>13144</v>
      </c>
    </row>
    <row r="2294" spans="1:18">
      <c r="A2294" s="161">
        <v>7</v>
      </c>
      <c r="B2294" s="161">
        <v>51</v>
      </c>
      <c r="C2294" s="161">
        <v>17</v>
      </c>
      <c r="D2294" s="161" t="s">
        <v>3696</v>
      </c>
      <c r="E2294" s="161" t="s">
        <v>8687</v>
      </c>
      <c r="F2294" s="161" t="s">
        <v>3992</v>
      </c>
      <c r="G2294" s="161" t="s">
        <v>1521</v>
      </c>
      <c r="H2294" s="161" t="s">
        <v>1530</v>
      </c>
      <c r="K2294" s="161">
        <v>1</v>
      </c>
      <c r="L2294" s="164" t="s">
        <v>8688</v>
      </c>
    </row>
    <row r="2295" spans="1:18">
      <c r="A2295" s="161">
        <v>7</v>
      </c>
      <c r="B2295" s="161">
        <v>51</v>
      </c>
      <c r="C2295" s="161">
        <v>18</v>
      </c>
      <c r="D2295" s="161" t="s">
        <v>10293</v>
      </c>
      <c r="E2295" s="161" t="s">
        <v>13140</v>
      </c>
      <c r="F2295" s="161" t="s">
        <v>3992</v>
      </c>
      <c r="G2295" s="161" t="s">
        <v>1521</v>
      </c>
      <c r="H2295" s="161" t="s">
        <v>10339</v>
      </c>
      <c r="K2295" s="161">
        <v>1</v>
      </c>
      <c r="L2295" s="164" t="s">
        <v>13141</v>
      </c>
    </row>
    <row r="2296" spans="1:18">
      <c r="A2296" s="161">
        <v>7</v>
      </c>
      <c r="B2296" s="161">
        <v>51</v>
      </c>
      <c r="C2296" s="161">
        <v>19</v>
      </c>
      <c r="D2296" s="161" t="s">
        <v>3696</v>
      </c>
      <c r="E2296" s="161" t="s">
        <v>8689</v>
      </c>
      <c r="F2296" s="161" t="s">
        <v>3992</v>
      </c>
      <c r="G2296" s="161" t="s">
        <v>1521</v>
      </c>
      <c r="H2296" s="161" t="s">
        <v>1531</v>
      </c>
      <c r="K2296" s="161">
        <v>1</v>
      </c>
      <c r="L2296" s="164" t="s">
        <v>8690</v>
      </c>
    </row>
    <row r="2297" spans="1:18">
      <c r="A2297" s="161">
        <v>7</v>
      </c>
      <c r="B2297" s="161">
        <v>51</v>
      </c>
      <c r="C2297" s="161">
        <v>20</v>
      </c>
      <c r="D2297" s="161" t="s">
        <v>10293</v>
      </c>
      <c r="E2297" s="161" t="s">
        <v>13138</v>
      </c>
      <c r="F2297" s="161" t="s">
        <v>3992</v>
      </c>
      <c r="G2297" s="161" t="s">
        <v>1521</v>
      </c>
      <c r="H2297" s="161" t="s">
        <v>10336</v>
      </c>
      <c r="K2297" s="161">
        <v>1</v>
      </c>
      <c r="L2297" s="164" t="s">
        <v>13139</v>
      </c>
    </row>
    <row r="2298" spans="1:18">
      <c r="A2298" s="161">
        <v>7</v>
      </c>
      <c r="B2298" s="161">
        <v>51</v>
      </c>
      <c r="C2298" s="161">
        <v>21</v>
      </c>
      <c r="D2298" s="161" t="s">
        <v>3696</v>
      </c>
      <c r="E2298" s="161" t="s">
        <v>8691</v>
      </c>
      <c r="F2298" s="161" t="s">
        <v>3992</v>
      </c>
      <c r="G2298" s="161" t="s">
        <v>1521</v>
      </c>
      <c r="H2298" s="161" t="s">
        <v>1532</v>
      </c>
      <c r="K2298" s="161">
        <v>1</v>
      </c>
      <c r="L2298" s="164" t="s">
        <v>8692</v>
      </c>
    </row>
    <row r="2299" spans="1:18">
      <c r="A2299" s="161">
        <v>7</v>
      </c>
      <c r="B2299" s="161">
        <v>51</v>
      </c>
      <c r="C2299" s="161">
        <v>22</v>
      </c>
      <c r="D2299" s="161" t="s">
        <v>10293</v>
      </c>
      <c r="E2299" s="161" t="s">
        <v>13136</v>
      </c>
      <c r="F2299" s="161" t="s">
        <v>3992</v>
      </c>
      <c r="G2299" s="161" t="s">
        <v>1521</v>
      </c>
      <c r="H2299" s="161" t="s">
        <v>10333</v>
      </c>
      <c r="K2299" s="161">
        <v>1</v>
      </c>
      <c r="L2299" s="164" t="s">
        <v>13137</v>
      </c>
    </row>
    <row r="2300" spans="1:18">
      <c r="A2300" s="161">
        <v>7</v>
      </c>
      <c r="B2300" s="161">
        <v>51</v>
      </c>
      <c r="C2300" s="161">
        <v>23</v>
      </c>
      <c r="D2300" s="161" t="s">
        <v>3696</v>
      </c>
      <c r="E2300" s="161" t="s">
        <v>8693</v>
      </c>
      <c r="F2300" s="161" t="s">
        <v>3992</v>
      </c>
      <c r="G2300" s="161" t="s">
        <v>1521</v>
      </c>
      <c r="H2300" s="161" t="s">
        <v>1533</v>
      </c>
      <c r="K2300" s="161">
        <v>1</v>
      </c>
      <c r="L2300" s="164" t="s">
        <v>8694</v>
      </c>
    </row>
    <row r="2301" spans="1:18">
      <c r="A2301" s="161">
        <v>7</v>
      </c>
      <c r="B2301" s="161">
        <v>51</v>
      </c>
      <c r="C2301" s="161">
        <v>24</v>
      </c>
      <c r="D2301" s="161" t="s">
        <v>10293</v>
      </c>
      <c r="E2301" s="161" t="s">
        <v>13134</v>
      </c>
      <c r="F2301" s="161" t="s">
        <v>3992</v>
      </c>
      <c r="G2301" s="161" t="s">
        <v>1521</v>
      </c>
      <c r="H2301" s="161" t="s">
        <v>10330</v>
      </c>
      <c r="K2301" s="161">
        <v>1</v>
      </c>
      <c r="L2301" s="164" t="s">
        <v>13135</v>
      </c>
    </row>
    <row r="2302" spans="1:18">
      <c r="A2302" s="161">
        <v>7</v>
      </c>
      <c r="B2302" s="161">
        <v>51</v>
      </c>
      <c r="C2302" s="161">
        <v>25</v>
      </c>
      <c r="D2302" s="161" t="s">
        <v>3696</v>
      </c>
      <c r="E2302" s="161" t="s">
        <v>8695</v>
      </c>
      <c r="F2302" s="161" t="s">
        <v>3992</v>
      </c>
      <c r="G2302" s="161" t="s">
        <v>1521</v>
      </c>
      <c r="H2302" s="161" t="s">
        <v>1534</v>
      </c>
      <c r="K2302" s="161">
        <v>1</v>
      </c>
      <c r="L2302" s="164" t="s">
        <v>8696</v>
      </c>
    </row>
    <row r="2303" spans="1:18">
      <c r="A2303" s="161">
        <v>7</v>
      </c>
      <c r="B2303" s="161">
        <v>51</v>
      </c>
      <c r="C2303" s="161">
        <v>26</v>
      </c>
      <c r="D2303" s="161" t="s">
        <v>10293</v>
      </c>
      <c r="E2303" s="161" t="s">
        <v>13132</v>
      </c>
      <c r="F2303" s="161" t="s">
        <v>3992</v>
      </c>
      <c r="G2303" s="161" t="s">
        <v>1521</v>
      </c>
      <c r="H2303" s="161" t="s">
        <v>10327</v>
      </c>
      <c r="K2303" s="161">
        <v>1</v>
      </c>
      <c r="L2303" s="164" t="s">
        <v>13133</v>
      </c>
    </row>
    <row r="2304" spans="1:18">
      <c r="A2304" s="161">
        <v>7</v>
      </c>
      <c r="B2304" s="161">
        <v>51</v>
      </c>
      <c r="C2304" s="161">
        <v>27</v>
      </c>
      <c r="D2304" s="161" t="s">
        <v>3696</v>
      </c>
      <c r="E2304" s="161" t="s">
        <v>8697</v>
      </c>
      <c r="F2304" s="161" t="s">
        <v>3992</v>
      </c>
      <c r="G2304" s="161" t="s">
        <v>1521</v>
      </c>
      <c r="H2304" s="162" t="s">
        <v>326</v>
      </c>
      <c r="I2304" s="161" t="s">
        <v>1629</v>
      </c>
      <c r="K2304" s="161">
        <v>1</v>
      </c>
      <c r="L2304" s="161" t="s">
        <v>4518</v>
      </c>
      <c r="M2304" s="161" t="s">
        <v>4519</v>
      </c>
      <c r="N2304" s="161" t="s">
        <v>12</v>
      </c>
      <c r="O2304" s="161" t="s">
        <v>4520</v>
      </c>
      <c r="P2304" s="161" t="s">
        <v>11</v>
      </c>
      <c r="Q2304" s="161" t="s">
        <v>4521</v>
      </c>
      <c r="R2304" s="161" t="s">
        <v>364</v>
      </c>
    </row>
    <row r="2305" spans="1:18">
      <c r="A2305" s="161">
        <v>7</v>
      </c>
      <c r="B2305" s="161">
        <v>51</v>
      </c>
      <c r="C2305" s="161">
        <v>28</v>
      </c>
      <c r="D2305" s="161" t="s">
        <v>10293</v>
      </c>
      <c r="E2305" s="161" t="s">
        <v>13127</v>
      </c>
      <c r="F2305" s="161" t="s">
        <v>3992</v>
      </c>
      <c r="G2305" s="161" t="s">
        <v>1521</v>
      </c>
      <c r="H2305" s="162" t="s">
        <v>10321</v>
      </c>
      <c r="I2305" s="161" t="s">
        <v>1629</v>
      </c>
      <c r="K2305" s="161">
        <v>1</v>
      </c>
      <c r="L2305" s="161" t="s">
        <v>13128</v>
      </c>
      <c r="M2305" s="161" t="s">
        <v>13129</v>
      </c>
      <c r="N2305" s="161" t="s">
        <v>16015</v>
      </c>
      <c r="O2305" s="161" t="s">
        <v>13130</v>
      </c>
      <c r="P2305" s="161" t="s">
        <v>16017</v>
      </c>
      <c r="Q2305" s="161" t="s">
        <v>13131</v>
      </c>
      <c r="R2305" s="161" t="s">
        <v>16018</v>
      </c>
    </row>
    <row r="2306" spans="1:18">
      <c r="A2306" s="161">
        <v>7</v>
      </c>
      <c r="B2306" s="161">
        <v>51</v>
      </c>
      <c r="C2306" s="161">
        <v>29</v>
      </c>
      <c r="D2306" s="161" t="s">
        <v>3696</v>
      </c>
      <c r="E2306" s="161" t="s">
        <v>8698</v>
      </c>
      <c r="F2306" s="161" t="s">
        <v>3992</v>
      </c>
      <c r="G2306" s="161" t="s">
        <v>1521</v>
      </c>
      <c r="H2306" s="161" t="s">
        <v>1524</v>
      </c>
      <c r="I2306" s="161" t="s">
        <v>3991</v>
      </c>
      <c r="K2306" s="161">
        <v>1</v>
      </c>
      <c r="L2306" s="161" t="s">
        <v>4522</v>
      </c>
      <c r="M2306" s="161" t="s">
        <v>4523</v>
      </c>
      <c r="N2306" s="161" t="s">
        <v>388</v>
      </c>
      <c r="O2306" s="161" t="s">
        <v>4524</v>
      </c>
    </row>
    <row r="2307" spans="1:18">
      <c r="A2307" s="161">
        <v>7</v>
      </c>
      <c r="B2307" s="161">
        <v>51</v>
      </c>
      <c r="C2307" s="161">
        <v>30</v>
      </c>
      <c r="D2307" s="161" t="s">
        <v>10293</v>
      </c>
      <c r="E2307" s="161" t="s">
        <v>13123</v>
      </c>
      <c r="F2307" s="161" t="s">
        <v>3992</v>
      </c>
      <c r="G2307" s="161" t="s">
        <v>1521</v>
      </c>
      <c r="H2307" s="161" t="s">
        <v>10316</v>
      </c>
      <c r="I2307" s="161" t="s">
        <v>10314</v>
      </c>
      <c r="K2307" s="161">
        <v>1</v>
      </c>
      <c r="L2307" s="161" t="s">
        <v>13124</v>
      </c>
      <c r="M2307" s="161" t="s">
        <v>13125</v>
      </c>
      <c r="N2307" s="161" t="s">
        <v>16016</v>
      </c>
      <c r="O2307" s="161" t="s">
        <v>13126</v>
      </c>
    </row>
    <row r="2308" spans="1:18">
      <c r="A2308" s="161">
        <v>7</v>
      </c>
      <c r="B2308" s="161">
        <v>51</v>
      </c>
      <c r="C2308" s="161">
        <v>31</v>
      </c>
      <c r="D2308" s="161" t="s">
        <v>3696</v>
      </c>
      <c r="E2308" s="161" t="s">
        <v>8699</v>
      </c>
      <c r="F2308" s="161" t="s">
        <v>3992</v>
      </c>
      <c r="G2308" s="161" t="s">
        <v>1521</v>
      </c>
      <c r="H2308" s="161" t="s">
        <v>323</v>
      </c>
      <c r="K2308" s="161">
        <v>1</v>
      </c>
      <c r="L2308" s="161" t="s">
        <v>6857</v>
      </c>
    </row>
    <row r="2309" spans="1:18">
      <c r="A2309" s="161">
        <v>7</v>
      </c>
      <c r="B2309" s="161">
        <v>51</v>
      </c>
      <c r="C2309" s="161">
        <v>32</v>
      </c>
      <c r="D2309" s="161" t="s">
        <v>10293</v>
      </c>
      <c r="E2309" s="161" t="s">
        <v>13121</v>
      </c>
      <c r="F2309" s="161" t="s">
        <v>3992</v>
      </c>
      <c r="G2309" s="161" t="s">
        <v>1521</v>
      </c>
      <c r="H2309" s="161" t="s">
        <v>10312</v>
      </c>
      <c r="K2309" s="161">
        <v>1</v>
      </c>
      <c r="L2309" s="161" t="s">
        <v>13122</v>
      </c>
    </row>
    <row r="2310" spans="1:18">
      <c r="A2310" s="161">
        <v>7</v>
      </c>
      <c r="B2310" s="161">
        <v>51</v>
      </c>
      <c r="C2310" s="161">
        <v>33</v>
      </c>
      <c r="D2310" s="161" t="s">
        <v>3696</v>
      </c>
      <c r="E2310" s="161" t="s">
        <v>8700</v>
      </c>
      <c r="F2310" s="161" t="s">
        <v>3992</v>
      </c>
      <c r="G2310" s="161" t="s">
        <v>1521</v>
      </c>
      <c r="H2310" s="161" t="s">
        <v>324</v>
      </c>
      <c r="K2310" s="161">
        <v>1</v>
      </c>
      <c r="L2310" s="161" t="s">
        <v>6858</v>
      </c>
    </row>
    <row r="2311" spans="1:18">
      <c r="A2311" s="161">
        <v>7</v>
      </c>
      <c r="B2311" s="161">
        <v>51</v>
      </c>
      <c r="C2311" s="161">
        <v>34</v>
      </c>
      <c r="D2311" s="161" t="s">
        <v>10293</v>
      </c>
      <c r="E2311" s="161" t="s">
        <v>13119</v>
      </c>
      <c r="F2311" s="161" t="s">
        <v>3992</v>
      </c>
      <c r="G2311" s="161" t="s">
        <v>1521</v>
      </c>
      <c r="H2311" s="161" t="s">
        <v>10309</v>
      </c>
      <c r="K2311" s="161">
        <v>1</v>
      </c>
      <c r="L2311" s="161" t="s">
        <v>13120</v>
      </c>
    </row>
    <row r="2312" spans="1:18">
      <c r="A2312" s="161">
        <v>7</v>
      </c>
      <c r="B2312" s="161">
        <v>51</v>
      </c>
      <c r="C2312" s="161">
        <v>35</v>
      </c>
      <c r="D2312" s="161" t="s">
        <v>3696</v>
      </c>
      <c r="E2312" s="161" t="s">
        <v>8701</v>
      </c>
      <c r="F2312" s="161" t="s">
        <v>3992</v>
      </c>
      <c r="G2312" s="161" t="s">
        <v>1521</v>
      </c>
      <c r="H2312" s="161" t="s">
        <v>325</v>
      </c>
      <c r="K2312" s="161">
        <v>1</v>
      </c>
      <c r="L2312" s="161" t="s">
        <v>6859</v>
      </c>
    </row>
    <row r="2313" spans="1:18">
      <c r="A2313" s="161">
        <v>7</v>
      </c>
      <c r="B2313" s="161">
        <v>51</v>
      </c>
      <c r="C2313" s="161">
        <v>36</v>
      </c>
      <c r="D2313" s="161" t="s">
        <v>10293</v>
      </c>
      <c r="E2313" s="161" t="s">
        <v>13117</v>
      </c>
      <c r="F2313" s="161" t="s">
        <v>3992</v>
      </c>
      <c r="G2313" s="161" t="s">
        <v>1521</v>
      </c>
      <c r="H2313" s="161" t="s">
        <v>10306</v>
      </c>
      <c r="K2313" s="161">
        <v>1</v>
      </c>
      <c r="L2313" s="161" t="s">
        <v>13118</v>
      </c>
    </row>
    <row r="2314" spans="1:18">
      <c r="A2314" s="161">
        <v>7</v>
      </c>
      <c r="B2314" s="161">
        <v>51</v>
      </c>
      <c r="C2314" s="161">
        <v>37</v>
      </c>
      <c r="D2314" s="161" t="s">
        <v>3696</v>
      </c>
      <c r="E2314" s="161" t="s">
        <v>8702</v>
      </c>
      <c r="F2314" s="161" t="s">
        <v>3992</v>
      </c>
      <c r="G2314" s="161" t="s">
        <v>1521</v>
      </c>
      <c r="H2314" s="161" t="s">
        <v>1536</v>
      </c>
      <c r="I2314" s="161" t="s">
        <v>1629</v>
      </c>
      <c r="K2314" s="161">
        <v>1</v>
      </c>
      <c r="L2314" s="161" t="s">
        <v>4525</v>
      </c>
      <c r="M2314" s="161" t="s">
        <v>4526</v>
      </c>
      <c r="N2314" s="161" t="s">
        <v>12</v>
      </c>
      <c r="O2314" s="161" t="s">
        <v>4527</v>
      </c>
      <c r="P2314" s="161" t="s">
        <v>11</v>
      </c>
      <c r="Q2314" s="161" t="s">
        <v>4528</v>
      </c>
      <c r="R2314" s="161" t="s">
        <v>364</v>
      </c>
    </row>
    <row r="2315" spans="1:18">
      <c r="A2315" s="161">
        <v>7</v>
      </c>
      <c r="B2315" s="161">
        <v>51</v>
      </c>
      <c r="C2315" s="161">
        <v>38</v>
      </c>
      <c r="D2315" s="161" t="s">
        <v>10293</v>
      </c>
      <c r="E2315" s="161" t="s">
        <v>13112</v>
      </c>
      <c r="F2315" s="161" t="s">
        <v>3992</v>
      </c>
      <c r="G2315" s="161" t="s">
        <v>1521</v>
      </c>
      <c r="H2315" s="161" t="s">
        <v>10300</v>
      </c>
      <c r="I2315" s="161" t="s">
        <v>1629</v>
      </c>
      <c r="K2315" s="161">
        <v>1</v>
      </c>
      <c r="L2315" s="161" t="s">
        <v>13113</v>
      </c>
      <c r="M2315" s="161" t="s">
        <v>13114</v>
      </c>
      <c r="N2315" s="161" t="s">
        <v>16015</v>
      </c>
      <c r="O2315" s="161" t="s">
        <v>13115</v>
      </c>
      <c r="P2315" s="161" t="s">
        <v>16017</v>
      </c>
      <c r="Q2315" s="161" t="s">
        <v>13116</v>
      </c>
      <c r="R2315" s="161" t="s">
        <v>16018</v>
      </c>
    </row>
    <row r="2316" spans="1:18">
      <c r="A2316" s="161">
        <v>7</v>
      </c>
      <c r="B2316" s="161">
        <v>51</v>
      </c>
      <c r="C2316" s="161">
        <v>39</v>
      </c>
      <c r="D2316" s="161" t="s">
        <v>3696</v>
      </c>
      <c r="E2316" s="161" t="s">
        <v>8703</v>
      </c>
      <c r="F2316" s="161" t="s">
        <v>3992</v>
      </c>
      <c r="G2316" s="161" t="s">
        <v>1521</v>
      </c>
      <c r="H2316" s="161" t="s">
        <v>116</v>
      </c>
      <c r="I2316" s="161" t="s">
        <v>1630</v>
      </c>
      <c r="K2316" s="161">
        <v>1</v>
      </c>
      <c r="L2316" s="161" t="s">
        <v>4529</v>
      </c>
    </row>
    <row r="2317" spans="1:18">
      <c r="A2317" s="161">
        <v>7</v>
      </c>
      <c r="B2317" s="161">
        <v>51</v>
      </c>
      <c r="C2317" s="161">
        <v>40</v>
      </c>
      <c r="D2317" s="161" t="s">
        <v>10293</v>
      </c>
      <c r="E2317" s="161" t="s">
        <v>13110</v>
      </c>
      <c r="F2317" s="161" t="s">
        <v>3992</v>
      </c>
      <c r="G2317" s="161" t="s">
        <v>1521</v>
      </c>
      <c r="H2317" s="161" t="s">
        <v>10297</v>
      </c>
      <c r="I2317" s="161" t="s">
        <v>1630</v>
      </c>
      <c r="K2317" s="161">
        <v>1</v>
      </c>
      <c r="L2317" s="161" t="s">
        <v>13111</v>
      </c>
    </row>
    <row r="2318" spans="1:18">
      <c r="A2318" s="161">
        <v>7</v>
      </c>
      <c r="B2318" s="161">
        <v>51</v>
      </c>
      <c r="C2318" s="161">
        <v>41</v>
      </c>
      <c r="D2318" s="161" t="s">
        <v>3696</v>
      </c>
      <c r="E2318" s="161" t="s">
        <v>8704</v>
      </c>
      <c r="F2318" s="161" t="s">
        <v>3992</v>
      </c>
      <c r="G2318" s="161" t="s">
        <v>1521</v>
      </c>
      <c r="H2318" s="161" t="s">
        <v>319</v>
      </c>
      <c r="K2318" s="161">
        <v>1</v>
      </c>
      <c r="L2318" s="161" t="s">
        <v>4530</v>
      </c>
    </row>
    <row r="2319" spans="1:18">
      <c r="A2319" s="161">
        <v>7</v>
      </c>
      <c r="B2319" s="161">
        <v>51</v>
      </c>
      <c r="C2319" s="161">
        <v>42</v>
      </c>
      <c r="D2319" s="161" t="s">
        <v>10293</v>
      </c>
      <c r="E2319" s="161" t="s">
        <v>13108</v>
      </c>
      <c r="F2319" s="161" t="s">
        <v>3992</v>
      </c>
      <c r="G2319" s="161" t="s">
        <v>1521</v>
      </c>
      <c r="H2319" s="161" t="s">
        <v>10167</v>
      </c>
      <c r="K2319" s="161">
        <v>1</v>
      </c>
      <c r="L2319" s="161" t="s">
        <v>13109</v>
      </c>
    </row>
    <row r="2320" spans="1:18">
      <c r="A2320" s="161">
        <v>7</v>
      </c>
      <c r="B2320" s="161">
        <v>52</v>
      </c>
      <c r="C2320" s="161">
        <v>1</v>
      </c>
      <c r="D2320" s="161" t="s">
        <v>3696</v>
      </c>
      <c r="E2320" s="161" t="s">
        <v>8705</v>
      </c>
      <c r="F2320" s="161" t="s">
        <v>3992</v>
      </c>
      <c r="G2320" s="161" t="s">
        <v>1521</v>
      </c>
      <c r="H2320" s="161" t="s">
        <v>1523</v>
      </c>
      <c r="I2320" s="161" t="s">
        <v>1631</v>
      </c>
      <c r="K2320" s="161">
        <v>1</v>
      </c>
      <c r="L2320" s="164" t="s">
        <v>8706</v>
      </c>
    </row>
    <row r="2321" spans="1:18">
      <c r="A2321" s="161">
        <v>7</v>
      </c>
      <c r="B2321" s="161">
        <v>52</v>
      </c>
      <c r="C2321" s="161">
        <v>2</v>
      </c>
      <c r="D2321" s="161" t="s">
        <v>10293</v>
      </c>
      <c r="E2321" s="161" t="s">
        <v>13106</v>
      </c>
      <c r="F2321" s="161" t="s">
        <v>3992</v>
      </c>
      <c r="G2321" s="161" t="s">
        <v>1521</v>
      </c>
      <c r="H2321" s="161" t="s">
        <v>10370</v>
      </c>
      <c r="I2321" s="161" t="s">
        <v>1630</v>
      </c>
      <c r="K2321" s="161">
        <v>1</v>
      </c>
      <c r="L2321" s="164" t="s">
        <v>13107</v>
      </c>
    </row>
    <row r="2322" spans="1:18">
      <c r="A2322" s="161">
        <v>7</v>
      </c>
      <c r="B2322" s="161">
        <v>52</v>
      </c>
      <c r="C2322" s="161">
        <v>3</v>
      </c>
      <c r="D2322" s="161" t="s">
        <v>3696</v>
      </c>
      <c r="E2322" s="161" t="s">
        <v>8707</v>
      </c>
      <c r="F2322" s="161" t="s">
        <v>3992</v>
      </c>
      <c r="G2322" s="161" t="s">
        <v>1521</v>
      </c>
      <c r="H2322" s="162" t="s">
        <v>322</v>
      </c>
      <c r="I2322" s="161" t="s">
        <v>1631</v>
      </c>
      <c r="K2322" s="161">
        <v>1</v>
      </c>
      <c r="L2322" s="161" t="s">
        <v>4733</v>
      </c>
    </row>
    <row r="2323" spans="1:18">
      <c r="A2323" s="161">
        <v>7</v>
      </c>
      <c r="B2323" s="161">
        <v>52</v>
      </c>
      <c r="C2323" s="161">
        <v>4</v>
      </c>
      <c r="D2323" s="161" t="s">
        <v>10293</v>
      </c>
      <c r="E2323" s="161" t="s">
        <v>13104</v>
      </c>
      <c r="F2323" s="161" t="s">
        <v>3992</v>
      </c>
      <c r="G2323" s="161" t="s">
        <v>1521</v>
      </c>
      <c r="H2323" s="162" t="s">
        <v>10367</v>
      </c>
      <c r="I2323" s="161" t="s">
        <v>1630</v>
      </c>
      <c r="K2323" s="161">
        <v>1</v>
      </c>
      <c r="L2323" s="161" t="s">
        <v>13105</v>
      </c>
    </row>
    <row r="2324" spans="1:18">
      <c r="A2324" s="161">
        <v>7</v>
      </c>
      <c r="B2324" s="161">
        <v>52</v>
      </c>
      <c r="C2324" s="161">
        <v>5</v>
      </c>
      <c r="D2324" s="161" t="s">
        <v>3696</v>
      </c>
      <c r="E2324" s="161" t="s">
        <v>8708</v>
      </c>
      <c r="F2324" s="161" t="s">
        <v>3992</v>
      </c>
      <c r="G2324" s="161" t="s">
        <v>1521</v>
      </c>
      <c r="H2324" s="161" t="s">
        <v>1526</v>
      </c>
      <c r="I2324" s="161" t="s">
        <v>1629</v>
      </c>
      <c r="K2324" s="161">
        <v>1</v>
      </c>
      <c r="L2324" s="161" t="s">
        <v>4734</v>
      </c>
      <c r="M2324" s="161" t="s">
        <v>4735</v>
      </c>
      <c r="N2324" s="161" t="s">
        <v>12</v>
      </c>
      <c r="O2324" s="161" t="s">
        <v>4736</v>
      </c>
      <c r="P2324" s="161" t="s">
        <v>11</v>
      </c>
      <c r="Q2324" s="161" t="s">
        <v>4737</v>
      </c>
      <c r="R2324" s="161" t="s">
        <v>364</v>
      </c>
    </row>
    <row r="2325" spans="1:18">
      <c r="A2325" s="161">
        <v>7</v>
      </c>
      <c r="B2325" s="161">
        <v>52</v>
      </c>
      <c r="C2325" s="161">
        <v>6</v>
      </c>
      <c r="D2325" s="161" t="s">
        <v>10293</v>
      </c>
      <c r="E2325" s="161" t="s">
        <v>13099</v>
      </c>
      <c r="F2325" s="161" t="s">
        <v>3992</v>
      </c>
      <c r="G2325" s="161" t="s">
        <v>1521</v>
      </c>
      <c r="H2325" s="161" t="s">
        <v>10361</v>
      </c>
      <c r="I2325" s="161" t="s">
        <v>1629</v>
      </c>
      <c r="K2325" s="161">
        <v>1</v>
      </c>
      <c r="L2325" s="161" t="s">
        <v>13100</v>
      </c>
      <c r="M2325" s="161" t="s">
        <v>13101</v>
      </c>
      <c r="N2325" s="161" t="s">
        <v>16015</v>
      </c>
      <c r="O2325" s="161" t="s">
        <v>13102</v>
      </c>
      <c r="P2325" s="161" t="s">
        <v>16017</v>
      </c>
      <c r="Q2325" s="161" t="s">
        <v>13103</v>
      </c>
      <c r="R2325" s="161" t="s">
        <v>16018</v>
      </c>
    </row>
    <row r="2326" spans="1:18">
      <c r="A2326" s="161">
        <v>7</v>
      </c>
      <c r="B2326" s="161">
        <v>52</v>
      </c>
      <c r="C2326" s="161">
        <v>7</v>
      </c>
      <c r="D2326" s="161" t="s">
        <v>3696</v>
      </c>
      <c r="E2326" s="161" t="s">
        <v>8709</v>
      </c>
      <c r="F2326" s="161" t="s">
        <v>3992</v>
      </c>
      <c r="G2326" s="161" t="s">
        <v>1521</v>
      </c>
      <c r="H2326" s="161" t="s">
        <v>66</v>
      </c>
      <c r="I2326" s="161" t="s">
        <v>1629</v>
      </c>
      <c r="K2326" s="161">
        <v>1</v>
      </c>
      <c r="L2326" s="161" t="s">
        <v>4738</v>
      </c>
      <c r="M2326" s="161" t="s">
        <v>4739</v>
      </c>
      <c r="N2326" s="161" t="s">
        <v>12</v>
      </c>
      <c r="O2326" s="161" t="s">
        <v>4740</v>
      </c>
      <c r="P2326" s="161" t="s">
        <v>11</v>
      </c>
      <c r="Q2326" s="161" t="s">
        <v>4741</v>
      </c>
      <c r="R2326" s="161" t="s">
        <v>364</v>
      </c>
    </row>
    <row r="2327" spans="1:18">
      <c r="A2327" s="161">
        <v>7</v>
      </c>
      <c r="B2327" s="161">
        <v>52</v>
      </c>
      <c r="C2327" s="161">
        <v>8</v>
      </c>
      <c r="D2327" s="161" t="s">
        <v>10293</v>
      </c>
      <c r="E2327" s="161" t="s">
        <v>13094</v>
      </c>
      <c r="F2327" s="161" t="s">
        <v>3992</v>
      </c>
      <c r="G2327" s="161" t="s">
        <v>1521</v>
      </c>
      <c r="H2327" s="161" t="s">
        <v>10355</v>
      </c>
      <c r="I2327" s="161" t="s">
        <v>1629</v>
      </c>
      <c r="K2327" s="161">
        <v>1</v>
      </c>
      <c r="L2327" s="161" t="s">
        <v>13095</v>
      </c>
      <c r="M2327" s="161" t="s">
        <v>13096</v>
      </c>
      <c r="N2327" s="161" t="s">
        <v>16015</v>
      </c>
      <c r="O2327" s="161" t="s">
        <v>13097</v>
      </c>
      <c r="P2327" s="161" t="s">
        <v>16017</v>
      </c>
      <c r="Q2327" s="161" t="s">
        <v>13098</v>
      </c>
      <c r="R2327" s="161" t="s">
        <v>16018</v>
      </c>
    </row>
    <row r="2328" spans="1:18">
      <c r="A2328" s="161">
        <v>7</v>
      </c>
      <c r="B2328" s="161">
        <v>52</v>
      </c>
      <c r="C2328" s="161">
        <v>9</v>
      </c>
      <c r="D2328" s="161" t="s">
        <v>3696</v>
      </c>
      <c r="E2328" s="161" t="s">
        <v>8710</v>
      </c>
      <c r="F2328" s="161" t="s">
        <v>3992</v>
      </c>
      <c r="G2328" s="161" t="s">
        <v>1521</v>
      </c>
      <c r="H2328" s="161" t="s">
        <v>336</v>
      </c>
      <c r="K2328" s="161">
        <v>1</v>
      </c>
      <c r="L2328" s="161" t="s">
        <v>4742</v>
      </c>
    </row>
    <row r="2329" spans="1:18">
      <c r="A2329" s="161">
        <v>7</v>
      </c>
      <c r="B2329" s="161">
        <v>52</v>
      </c>
      <c r="C2329" s="161">
        <v>10</v>
      </c>
      <c r="D2329" s="161" t="s">
        <v>10293</v>
      </c>
      <c r="E2329" s="161" t="s">
        <v>13092</v>
      </c>
      <c r="F2329" s="161" t="s">
        <v>3992</v>
      </c>
      <c r="G2329" s="161" t="s">
        <v>1521</v>
      </c>
      <c r="H2329" s="161" t="s">
        <v>10191</v>
      </c>
      <c r="K2329" s="161">
        <v>1</v>
      </c>
      <c r="L2329" s="161" t="s">
        <v>13093</v>
      </c>
    </row>
    <row r="2330" spans="1:18">
      <c r="A2330" s="161">
        <v>7</v>
      </c>
      <c r="B2330" s="161">
        <v>52</v>
      </c>
      <c r="C2330" s="161">
        <v>11</v>
      </c>
      <c r="D2330" s="161" t="s">
        <v>3696</v>
      </c>
      <c r="E2330" s="161" t="s">
        <v>8711</v>
      </c>
      <c r="F2330" s="161" t="s">
        <v>3992</v>
      </c>
      <c r="G2330" s="161" t="s">
        <v>1521</v>
      </c>
      <c r="H2330" s="161" t="s">
        <v>337</v>
      </c>
      <c r="I2330" s="161" t="s">
        <v>1628</v>
      </c>
      <c r="K2330" s="161">
        <v>1</v>
      </c>
      <c r="L2330" s="161" t="s">
        <v>4743</v>
      </c>
    </row>
    <row r="2331" spans="1:18">
      <c r="A2331" s="161">
        <v>7</v>
      </c>
      <c r="B2331" s="161">
        <v>52</v>
      </c>
      <c r="C2331" s="161">
        <v>12</v>
      </c>
      <c r="D2331" s="161" t="s">
        <v>10293</v>
      </c>
      <c r="E2331" s="161" t="s">
        <v>13090</v>
      </c>
      <c r="F2331" s="161" t="s">
        <v>3992</v>
      </c>
      <c r="G2331" s="161" t="s">
        <v>1521</v>
      </c>
      <c r="H2331" s="161" t="s">
        <v>10350</v>
      </c>
      <c r="I2331" s="161" t="s">
        <v>10137</v>
      </c>
      <c r="K2331" s="161">
        <v>1</v>
      </c>
      <c r="L2331" s="161" t="s">
        <v>13091</v>
      </c>
    </row>
    <row r="2332" spans="1:18">
      <c r="A2332" s="161">
        <v>7</v>
      </c>
      <c r="B2332" s="161">
        <v>52</v>
      </c>
      <c r="C2332" s="161">
        <v>13</v>
      </c>
      <c r="D2332" s="161" t="s">
        <v>3696</v>
      </c>
      <c r="E2332" s="161" t="s">
        <v>8712</v>
      </c>
      <c r="F2332" s="161" t="s">
        <v>3992</v>
      </c>
      <c r="G2332" s="161" t="s">
        <v>1521</v>
      </c>
      <c r="H2332" s="161" t="s">
        <v>1535</v>
      </c>
      <c r="I2332" s="161" t="s">
        <v>61</v>
      </c>
      <c r="K2332" s="161">
        <v>1</v>
      </c>
      <c r="L2332" s="161" t="s">
        <v>4744</v>
      </c>
    </row>
    <row r="2333" spans="1:18">
      <c r="A2333" s="161">
        <v>7</v>
      </c>
      <c r="B2333" s="161">
        <v>52</v>
      </c>
      <c r="C2333" s="161">
        <v>14</v>
      </c>
      <c r="D2333" s="161" t="s">
        <v>10293</v>
      </c>
      <c r="E2333" s="161" t="s">
        <v>13088</v>
      </c>
      <c r="F2333" s="161" t="s">
        <v>3992</v>
      </c>
      <c r="G2333" s="161" t="s">
        <v>1521</v>
      </c>
      <c r="H2333" s="161" t="s">
        <v>10347</v>
      </c>
      <c r="I2333" s="161" t="s">
        <v>10345</v>
      </c>
      <c r="K2333" s="161">
        <v>1</v>
      </c>
      <c r="L2333" s="161" t="s">
        <v>13089</v>
      </c>
    </row>
    <row r="2334" spans="1:18">
      <c r="A2334" s="161">
        <v>7</v>
      </c>
      <c r="B2334" s="161">
        <v>52</v>
      </c>
      <c r="C2334" s="161">
        <v>15</v>
      </c>
      <c r="D2334" s="161" t="s">
        <v>3696</v>
      </c>
      <c r="E2334" s="161" t="s">
        <v>8713</v>
      </c>
      <c r="F2334" s="161" t="s">
        <v>3992</v>
      </c>
      <c r="G2334" s="161" t="s">
        <v>1521</v>
      </c>
      <c r="H2334" s="161" t="s">
        <v>1529</v>
      </c>
      <c r="I2334" s="161" t="s">
        <v>15</v>
      </c>
      <c r="K2334" s="161">
        <v>1</v>
      </c>
      <c r="L2334" s="164" t="s">
        <v>8714</v>
      </c>
      <c r="M2334" s="164" t="s">
        <v>8715</v>
      </c>
    </row>
    <row r="2335" spans="1:18">
      <c r="A2335" s="161">
        <v>7</v>
      </c>
      <c r="B2335" s="161">
        <v>52</v>
      </c>
      <c r="C2335" s="161">
        <v>16</v>
      </c>
      <c r="D2335" s="161" t="s">
        <v>10293</v>
      </c>
      <c r="E2335" s="161" t="s">
        <v>13085</v>
      </c>
      <c r="F2335" s="161" t="s">
        <v>3992</v>
      </c>
      <c r="G2335" s="161" t="s">
        <v>1521</v>
      </c>
      <c r="H2335" s="161" t="s">
        <v>10342</v>
      </c>
      <c r="I2335" s="161" t="s">
        <v>15</v>
      </c>
      <c r="K2335" s="161">
        <v>1</v>
      </c>
      <c r="L2335" s="164" t="s">
        <v>13086</v>
      </c>
      <c r="M2335" s="164" t="s">
        <v>13087</v>
      </c>
    </row>
    <row r="2336" spans="1:18">
      <c r="A2336" s="161">
        <v>7</v>
      </c>
      <c r="B2336" s="161">
        <v>52</v>
      </c>
      <c r="C2336" s="161">
        <v>17</v>
      </c>
      <c r="D2336" s="161" t="s">
        <v>3696</v>
      </c>
      <c r="E2336" s="161" t="s">
        <v>8716</v>
      </c>
      <c r="F2336" s="161" t="s">
        <v>3992</v>
      </c>
      <c r="G2336" s="161" t="s">
        <v>1521</v>
      </c>
      <c r="H2336" s="161" t="s">
        <v>1530</v>
      </c>
      <c r="K2336" s="161">
        <v>1</v>
      </c>
      <c r="L2336" s="164" t="s">
        <v>8717</v>
      </c>
    </row>
    <row r="2337" spans="1:18">
      <c r="A2337" s="161">
        <v>7</v>
      </c>
      <c r="B2337" s="161">
        <v>52</v>
      </c>
      <c r="C2337" s="161">
        <v>18</v>
      </c>
      <c r="D2337" s="161" t="s">
        <v>10293</v>
      </c>
      <c r="E2337" s="161" t="s">
        <v>13083</v>
      </c>
      <c r="F2337" s="161" t="s">
        <v>3992</v>
      </c>
      <c r="G2337" s="161" t="s">
        <v>1521</v>
      </c>
      <c r="H2337" s="161" t="s">
        <v>10339</v>
      </c>
      <c r="K2337" s="161">
        <v>1</v>
      </c>
      <c r="L2337" s="164" t="s">
        <v>13084</v>
      </c>
    </row>
    <row r="2338" spans="1:18">
      <c r="A2338" s="161">
        <v>7</v>
      </c>
      <c r="B2338" s="161">
        <v>52</v>
      </c>
      <c r="C2338" s="161">
        <v>19</v>
      </c>
      <c r="D2338" s="161" t="s">
        <v>3696</v>
      </c>
      <c r="E2338" s="161" t="s">
        <v>8718</v>
      </c>
      <c r="F2338" s="161" t="s">
        <v>3992</v>
      </c>
      <c r="G2338" s="161" t="s">
        <v>1521</v>
      </c>
      <c r="H2338" s="161" t="s">
        <v>1531</v>
      </c>
      <c r="K2338" s="161">
        <v>1</v>
      </c>
      <c r="L2338" s="164" t="s">
        <v>8719</v>
      </c>
    </row>
    <row r="2339" spans="1:18">
      <c r="A2339" s="161">
        <v>7</v>
      </c>
      <c r="B2339" s="161">
        <v>52</v>
      </c>
      <c r="C2339" s="161">
        <v>20</v>
      </c>
      <c r="D2339" s="161" t="s">
        <v>10293</v>
      </c>
      <c r="E2339" s="161" t="s">
        <v>13081</v>
      </c>
      <c r="F2339" s="161" t="s">
        <v>3992</v>
      </c>
      <c r="G2339" s="161" t="s">
        <v>1521</v>
      </c>
      <c r="H2339" s="161" t="s">
        <v>10336</v>
      </c>
      <c r="K2339" s="161">
        <v>1</v>
      </c>
      <c r="L2339" s="164" t="s">
        <v>13082</v>
      </c>
    </row>
    <row r="2340" spans="1:18">
      <c r="A2340" s="161">
        <v>7</v>
      </c>
      <c r="B2340" s="161">
        <v>52</v>
      </c>
      <c r="C2340" s="161">
        <v>21</v>
      </c>
      <c r="D2340" s="161" t="s">
        <v>3696</v>
      </c>
      <c r="E2340" s="161" t="s">
        <v>8720</v>
      </c>
      <c r="F2340" s="161" t="s">
        <v>3992</v>
      </c>
      <c r="G2340" s="161" t="s">
        <v>1521</v>
      </c>
      <c r="H2340" s="161" t="s">
        <v>1532</v>
      </c>
      <c r="K2340" s="161">
        <v>1</v>
      </c>
      <c r="L2340" s="164" t="s">
        <v>8721</v>
      </c>
    </row>
    <row r="2341" spans="1:18">
      <c r="A2341" s="161">
        <v>7</v>
      </c>
      <c r="B2341" s="161">
        <v>52</v>
      </c>
      <c r="C2341" s="161">
        <v>22</v>
      </c>
      <c r="D2341" s="161" t="s">
        <v>10293</v>
      </c>
      <c r="E2341" s="161" t="s">
        <v>13079</v>
      </c>
      <c r="F2341" s="161" t="s">
        <v>3992</v>
      </c>
      <c r="G2341" s="161" t="s">
        <v>1521</v>
      </c>
      <c r="H2341" s="161" t="s">
        <v>10333</v>
      </c>
      <c r="K2341" s="161">
        <v>1</v>
      </c>
      <c r="L2341" s="164" t="s">
        <v>13080</v>
      </c>
    </row>
    <row r="2342" spans="1:18">
      <c r="A2342" s="161">
        <v>7</v>
      </c>
      <c r="B2342" s="161">
        <v>52</v>
      </c>
      <c r="C2342" s="161">
        <v>23</v>
      </c>
      <c r="D2342" s="161" t="s">
        <v>3696</v>
      </c>
      <c r="E2342" s="161" t="s">
        <v>8722</v>
      </c>
      <c r="F2342" s="161" t="s">
        <v>3992</v>
      </c>
      <c r="G2342" s="161" t="s">
        <v>1521</v>
      </c>
      <c r="H2342" s="161" t="s">
        <v>1533</v>
      </c>
      <c r="K2342" s="161">
        <v>1</v>
      </c>
      <c r="L2342" s="164" t="s">
        <v>8723</v>
      </c>
    </row>
    <row r="2343" spans="1:18">
      <c r="A2343" s="161">
        <v>7</v>
      </c>
      <c r="B2343" s="161">
        <v>52</v>
      </c>
      <c r="C2343" s="161">
        <v>24</v>
      </c>
      <c r="D2343" s="161" t="s">
        <v>10293</v>
      </c>
      <c r="E2343" s="161" t="s">
        <v>13077</v>
      </c>
      <c r="F2343" s="161" t="s">
        <v>3992</v>
      </c>
      <c r="G2343" s="161" t="s">
        <v>1521</v>
      </c>
      <c r="H2343" s="161" t="s">
        <v>10330</v>
      </c>
      <c r="K2343" s="161">
        <v>1</v>
      </c>
      <c r="L2343" s="164" t="s">
        <v>13078</v>
      </c>
    </row>
    <row r="2344" spans="1:18">
      <c r="A2344" s="161">
        <v>7</v>
      </c>
      <c r="B2344" s="161">
        <v>52</v>
      </c>
      <c r="C2344" s="161">
        <v>25</v>
      </c>
      <c r="D2344" s="161" t="s">
        <v>3696</v>
      </c>
      <c r="E2344" s="161" t="s">
        <v>8724</v>
      </c>
      <c r="F2344" s="161" t="s">
        <v>3992</v>
      </c>
      <c r="G2344" s="161" t="s">
        <v>1521</v>
      </c>
      <c r="H2344" s="161" t="s">
        <v>1534</v>
      </c>
      <c r="K2344" s="161">
        <v>1</v>
      </c>
      <c r="L2344" s="164" t="s">
        <v>8725</v>
      </c>
    </row>
    <row r="2345" spans="1:18">
      <c r="A2345" s="161">
        <v>7</v>
      </c>
      <c r="B2345" s="161">
        <v>52</v>
      </c>
      <c r="C2345" s="161">
        <v>26</v>
      </c>
      <c r="D2345" s="161" t="s">
        <v>10293</v>
      </c>
      <c r="E2345" s="161" t="s">
        <v>13075</v>
      </c>
      <c r="F2345" s="161" t="s">
        <v>3992</v>
      </c>
      <c r="G2345" s="161" t="s">
        <v>1521</v>
      </c>
      <c r="H2345" s="161" t="s">
        <v>10327</v>
      </c>
      <c r="K2345" s="161">
        <v>1</v>
      </c>
      <c r="L2345" s="164" t="s">
        <v>13076</v>
      </c>
    </row>
    <row r="2346" spans="1:18">
      <c r="A2346" s="161">
        <v>7</v>
      </c>
      <c r="B2346" s="161">
        <v>52</v>
      </c>
      <c r="C2346" s="161">
        <v>27</v>
      </c>
      <c r="D2346" s="161" t="s">
        <v>3696</v>
      </c>
      <c r="E2346" s="161" t="s">
        <v>8726</v>
      </c>
      <c r="F2346" s="161" t="s">
        <v>3992</v>
      </c>
      <c r="G2346" s="161" t="s">
        <v>1521</v>
      </c>
      <c r="H2346" s="162" t="s">
        <v>326</v>
      </c>
      <c r="I2346" s="161" t="s">
        <v>1629</v>
      </c>
      <c r="K2346" s="161">
        <v>1</v>
      </c>
      <c r="L2346" s="161" t="s">
        <v>4745</v>
      </c>
      <c r="M2346" s="161" t="s">
        <v>4746</v>
      </c>
      <c r="N2346" s="161" t="s">
        <v>12</v>
      </c>
      <c r="O2346" s="161" t="s">
        <v>4747</v>
      </c>
      <c r="P2346" s="161" t="s">
        <v>11</v>
      </c>
      <c r="Q2346" s="161" t="s">
        <v>4748</v>
      </c>
      <c r="R2346" s="161" t="s">
        <v>364</v>
      </c>
    </row>
    <row r="2347" spans="1:18">
      <c r="A2347" s="161">
        <v>7</v>
      </c>
      <c r="B2347" s="161">
        <v>52</v>
      </c>
      <c r="C2347" s="161">
        <v>28</v>
      </c>
      <c r="D2347" s="161" t="s">
        <v>10293</v>
      </c>
      <c r="E2347" s="161" t="s">
        <v>13070</v>
      </c>
      <c r="F2347" s="161" t="s">
        <v>3992</v>
      </c>
      <c r="G2347" s="161" t="s">
        <v>1521</v>
      </c>
      <c r="H2347" s="162" t="s">
        <v>10321</v>
      </c>
      <c r="I2347" s="161" t="s">
        <v>1629</v>
      </c>
      <c r="K2347" s="161">
        <v>1</v>
      </c>
      <c r="L2347" s="161" t="s">
        <v>13071</v>
      </c>
      <c r="M2347" s="161" t="s">
        <v>13072</v>
      </c>
      <c r="N2347" s="161" t="s">
        <v>16015</v>
      </c>
      <c r="O2347" s="161" t="s">
        <v>13073</v>
      </c>
      <c r="P2347" s="161" t="s">
        <v>16017</v>
      </c>
      <c r="Q2347" s="161" t="s">
        <v>13074</v>
      </c>
      <c r="R2347" s="161" t="s">
        <v>16018</v>
      </c>
    </row>
    <row r="2348" spans="1:18">
      <c r="A2348" s="161">
        <v>7</v>
      </c>
      <c r="B2348" s="161">
        <v>52</v>
      </c>
      <c r="C2348" s="161">
        <v>29</v>
      </c>
      <c r="D2348" s="161" t="s">
        <v>3696</v>
      </c>
      <c r="E2348" s="161" t="s">
        <v>8727</v>
      </c>
      <c r="F2348" s="161" t="s">
        <v>3992</v>
      </c>
      <c r="G2348" s="161" t="s">
        <v>1521</v>
      </c>
      <c r="H2348" s="161" t="s">
        <v>1524</v>
      </c>
      <c r="I2348" s="161" t="s">
        <v>3991</v>
      </c>
      <c r="K2348" s="161">
        <v>1</v>
      </c>
      <c r="L2348" s="161" t="s">
        <v>4749</v>
      </c>
      <c r="M2348" s="161" t="s">
        <v>4750</v>
      </c>
      <c r="N2348" s="161" t="s">
        <v>388</v>
      </c>
      <c r="O2348" s="161" t="s">
        <v>4751</v>
      </c>
    </row>
    <row r="2349" spans="1:18">
      <c r="A2349" s="161">
        <v>7</v>
      </c>
      <c r="B2349" s="161">
        <v>52</v>
      </c>
      <c r="C2349" s="161">
        <v>30</v>
      </c>
      <c r="D2349" s="161" t="s">
        <v>10293</v>
      </c>
      <c r="E2349" s="161" t="s">
        <v>13066</v>
      </c>
      <c r="F2349" s="161" t="s">
        <v>3992</v>
      </c>
      <c r="G2349" s="161" t="s">
        <v>1521</v>
      </c>
      <c r="H2349" s="161" t="s">
        <v>10316</v>
      </c>
      <c r="I2349" s="161" t="s">
        <v>10314</v>
      </c>
      <c r="K2349" s="161">
        <v>1</v>
      </c>
      <c r="L2349" s="161" t="s">
        <v>13067</v>
      </c>
      <c r="M2349" s="161" t="s">
        <v>13068</v>
      </c>
      <c r="N2349" s="161" t="s">
        <v>16016</v>
      </c>
      <c r="O2349" s="161" t="s">
        <v>13069</v>
      </c>
    </row>
    <row r="2350" spans="1:18">
      <c r="A2350" s="161">
        <v>7</v>
      </c>
      <c r="B2350" s="161">
        <v>52</v>
      </c>
      <c r="C2350" s="161">
        <v>31</v>
      </c>
      <c r="D2350" s="161" t="s">
        <v>3696</v>
      </c>
      <c r="E2350" s="161" t="s">
        <v>8728</v>
      </c>
      <c r="F2350" s="161" t="s">
        <v>3992</v>
      </c>
      <c r="G2350" s="161" t="s">
        <v>1521</v>
      </c>
      <c r="H2350" s="161" t="s">
        <v>323</v>
      </c>
      <c r="K2350" s="161">
        <v>1</v>
      </c>
      <c r="L2350" s="161" t="s">
        <v>6860</v>
      </c>
    </row>
    <row r="2351" spans="1:18">
      <c r="A2351" s="161">
        <v>7</v>
      </c>
      <c r="B2351" s="161">
        <v>52</v>
      </c>
      <c r="C2351" s="161">
        <v>32</v>
      </c>
      <c r="D2351" s="161" t="s">
        <v>10293</v>
      </c>
      <c r="E2351" s="161" t="s">
        <v>13064</v>
      </c>
      <c r="F2351" s="161" t="s">
        <v>3992</v>
      </c>
      <c r="G2351" s="161" t="s">
        <v>1521</v>
      </c>
      <c r="H2351" s="161" t="s">
        <v>10312</v>
      </c>
      <c r="K2351" s="161">
        <v>1</v>
      </c>
      <c r="L2351" s="161" t="s">
        <v>13065</v>
      </c>
    </row>
    <row r="2352" spans="1:18">
      <c r="A2352" s="161">
        <v>7</v>
      </c>
      <c r="B2352" s="161">
        <v>52</v>
      </c>
      <c r="C2352" s="161">
        <v>33</v>
      </c>
      <c r="D2352" s="161" t="s">
        <v>3696</v>
      </c>
      <c r="E2352" s="161" t="s">
        <v>8729</v>
      </c>
      <c r="F2352" s="161" t="s">
        <v>3992</v>
      </c>
      <c r="G2352" s="161" t="s">
        <v>1521</v>
      </c>
      <c r="H2352" s="161" t="s">
        <v>324</v>
      </c>
      <c r="K2352" s="161">
        <v>1</v>
      </c>
      <c r="L2352" s="161" t="s">
        <v>6861</v>
      </c>
    </row>
    <row r="2353" spans="1:18">
      <c r="A2353" s="161">
        <v>7</v>
      </c>
      <c r="B2353" s="161">
        <v>52</v>
      </c>
      <c r="C2353" s="161">
        <v>34</v>
      </c>
      <c r="D2353" s="161" t="s">
        <v>10293</v>
      </c>
      <c r="E2353" s="161" t="s">
        <v>13062</v>
      </c>
      <c r="F2353" s="161" t="s">
        <v>3992</v>
      </c>
      <c r="G2353" s="161" t="s">
        <v>1521</v>
      </c>
      <c r="H2353" s="161" t="s">
        <v>10309</v>
      </c>
      <c r="K2353" s="161">
        <v>1</v>
      </c>
      <c r="L2353" s="161" t="s">
        <v>13063</v>
      </c>
    </row>
    <row r="2354" spans="1:18">
      <c r="A2354" s="161">
        <v>7</v>
      </c>
      <c r="B2354" s="161">
        <v>52</v>
      </c>
      <c r="C2354" s="161">
        <v>35</v>
      </c>
      <c r="D2354" s="161" t="s">
        <v>3696</v>
      </c>
      <c r="E2354" s="161" t="s">
        <v>8730</v>
      </c>
      <c r="F2354" s="161" t="s">
        <v>3992</v>
      </c>
      <c r="G2354" s="161" t="s">
        <v>1521</v>
      </c>
      <c r="H2354" s="161" t="s">
        <v>325</v>
      </c>
      <c r="K2354" s="161">
        <v>1</v>
      </c>
      <c r="L2354" s="161" t="s">
        <v>6862</v>
      </c>
    </row>
    <row r="2355" spans="1:18">
      <c r="A2355" s="161">
        <v>7</v>
      </c>
      <c r="B2355" s="161">
        <v>52</v>
      </c>
      <c r="C2355" s="161">
        <v>36</v>
      </c>
      <c r="D2355" s="161" t="s">
        <v>10293</v>
      </c>
      <c r="E2355" s="161" t="s">
        <v>13060</v>
      </c>
      <c r="F2355" s="161" t="s">
        <v>3992</v>
      </c>
      <c r="G2355" s="161" t="s">
        <v>1521</v>
      </c>
      <c r="H2355" s="161" t="s">
        <v>10306</v>
      </c>
      <c r="K2355" s="161">
        <v>1</v>
      </c>
      <c r="L2355" s="161" t="s">
        <v>13061</v>
      </c>
    </row>
    <row r="2356" spans="1:18">
      <c r="A2356" s="161">
        <v>7</v>
      </c>
      <c r="B2356" s="161">
        <v>52</v>
      </c>
      <c r="C2356" s="161">
        <v>37</v>
      </c>
      <c r="D2356" s="161" t="s">
        <v>3696</v>
      </c>
      <c r="E2356" s="161" t="s">
        <v>8731</v>
      </c>
      <c r="F2356" s="161" t="s">
        <v>3992</v>
      </c>
      <c r="G2356" s="161" t="s">
        <v>1521</v>
      </c>
      <c r="H2356" s="161" t="s">
        <v>1536</v>
      </c>
      <c r="I2356" s="161" t="s">
        <v>1629</v>
      </c>
      <c r="K2356" s="161">
        <v>1</v>
      </c>
      <c r="L2356" s="161" t="s">
        <v>4752</v>
      </c>
      <c r="M2356" s="161" t="s">
        <v>4753</v>
      </c>
      <c r="N2356" s="161" t="s">
        <v>12</v>
      </c>
      <c r="O2356" s="161" t="s">
        <v>4754</v>
      </c>
      <c r="P2356" s="161" t="s">
        <v>11</v>
      </c>
      <c r="Q2356" s="161" t="s">
        <v>4755</v>
      </c>
      <c r="R2356" s="161" t="s">
        <v>364</v>
      </c>
    </row>
    <row r="2357" spans="1:18">
      <c r="A2357" s="161">
        <v>7</v>
      </c>
      <c r="B2357" s="161">
        <v>52</v>
      </c>
      <c r="C2357" s="161">
        <v>38</v>
      </c>
      <c r="D2357" s="161" t="s">
        <v>10293</v>
      </c>
      <c r="E2357" s="161" t="s">
        <v>13055</v>
      </c>
      <c r="F2357" s="161" t="s">
        <v>3992</v>
      </c>
      <c r="G2357" s="161" t="s">
        <v>1521</v>
      </c>
      <c r="H2357" s="161" t="s">
        <v>10300</v>
      </c>
      <c r="I2357" s="161" t="s">
        <v>1629</v>
      </c>
      <c r="K2357" s="161">
        <v>1</v>
      </c>
      <c r="L2357" s="161" t="s">
        <v>13056</v>
      </c>
      <c r="M2357" s="161" t="s">
        <v>13057</v>
      </c>
      <c r="N2357" s="161" t="s">
        <v>16015</v>
      </c>
      <c r="O2357" s="161" t="s">
        <v>13058</v>
      </c>
      <c r="P2357" s="161" t="s">
        <v>16017</v>
      </c>
      <c r="Q2357" s="161" t="s">
        <v>13059</v>
      </c>
      <c r="R2357" s="161" t="s">
        <v>16018</v>
      </c>
    </row>
    <row r="2358" spans="1:18">
      <c r="A2358" s="161">
        <v>7</v>
      </c>
      <c r="B2358" s="161">
        <v>52</v>
      </c>
      <c r="C2358" s="161">
        <v>39</v>
      </c>
      <c r="D2358" s="161" t="s">
        <v>3696</v>
      </c>
      <c r="E2358" s="161" t="s">
        <v>8732</v>
      </c>
      <c r="F2358" s="161" t="s">
        <v>3992</v>
      </c>
      <c r="G2358" s="161" t="s">
        <v>1521</v>
      </c>
      <c r="H2358" s="161" t="s">
        <v>116</v>
      </c>
      <c r="I2358" s="161" t="s">
        <v>1630</v>
      </c>
      <c r="K2358" s="161">
        <v>1</v>
      </c>
      <c r="L2358" s="161" t="s">
        <v>4756</v>
      </c>
    </row>
    <row r="2359" spans="1:18">
      <c r="A2359" s="161">
        <v>7</v>
      </c>
      <c r="B2359" s="161">
        <v>52</v>
      </c>
      <c r="C2359" s="161">
        <v>40</v>
      </c>
      <c r="D2359" s="161" t="s">
        <v>10293</v>
      </c>
      <c r="E2359" s="161" t="s">
        <v>13053</v>
      </c>
      <c r="F2359" s="161" t="s">
        <v>3992</v>
      </c>
      <c r="G2359" s="161" t="s">
        <v>1521</v>
      </c>
      <c r="H2359" s="161" t="s">
        <v>10297</v>
      </c>
      <c r="I2359" s="161" t="s">
        <v>1630</v>
      </c>
      <c r="K2359" s="161">
        <v>1</v>
      </c>
      <c r="L2359" s="161" t="s">
        <v>13054</v>
      </c>
    </row>
    <row r="2360" spans="1:18">
      <c r="A2360" s="161">
        <v>7</v>
      </c>
      <c r="B2360" s="161">
        <v>52</v>
      </c>
      <c r="C2360" s="161">
        <v>41</v>
      </c>
      <c r="D2360" s="161" t="s">
        <v>3696</v>
      </c>
      <c r="E2360" s="161" t="s">
        <v>8733</v>
      </c>
      <c r="F2360" s="161" t="s">
        <v>3992</v>
      </c>
      <c r="G2360" s="161" t="s">
        <v>1521</v>
      </c>
      <c r="H2360" s="161" t="s">
        <v>319</v>
      </c>
      <c r="K2360" s="161">
        <v>1</v>
      </c>
      <c r="L2360" s="161" t="s">
        <v>4757</v>
      </c>
    </row>
    <row r="2361" spans="1:18">
      <c r="A2361" s="161">
        <v>7</v>
      </c>
      <c r="B2361" s="161">
        <v>52</v>
      </c>
      <c r="C2361" s="161">
        <v>42</v>
      </c>
      <c r="D2361" s="161" t="s">
        <v>10293</v>
      </c>
      <c r="E2361" s="161" t="s">
        <v>13051</v>
      </c>
      <c r="F2361" s="161" t="s">
        <v>3992</v>
      </c>
      <c r="G2361" s="161" t="s">
        <v>1521</v>
      </c>
      <c r="H2361" s="161" t="s">
        <v>10167</v>
      </c>
      <c r="K2361" s="161">
        <v>1</v>
      </c>
      <c r="L2361" s="161" t="s">
        <v>13052</v>
      </c>
    </row>
    <row r="2362" spans="1:18">
      <c r="A2362" s="161">
        <v>7</v>
      </c>
      <c r="B2362" s="161">
        <v>53</v>
      </c>
      <c r="C2362" s="161">
        <v>1</v>
      </c>
      <c r="D2362" s="161" t="s">
        <v>3696</v>
      </c>
      <c r="E2362" s="161" t="s">
        <v>8734</v>
      </c>
      <c r="F2362" s="161" t="s">
        <v>3992</v>
      </c>
      <c r="G2362" s="161" t="s">
        <v>1521</v>
      </c>
      <c r="H2362" s="161" t="s">
        <v>1523</v>
      </c>
      <c r="I2362" s="161" t="s">
        <v>1631</v>
      </c>
      <c r="K2362" s="161">
        <v>1</v>
      </c>
      <c r="L2362" s="164" t="s">
        <v>8735</v>
      </c>
    </row>
    <row r="2363" spans="1:18">
      <c r="A2363" s="161">
        <v>7</v>
      </c>
      <c r="B2363" s="161">
        <v>53</v>
      </c>
      <c r="C2363" s="161">
        <v>2</v>
      </c>
      <c r="D2363" s="161" t="s">
        <v>10293</v>
      </c>
      <c r="E2363" s="161" t="s">
        <v>13049</v>
      </c>
      <c r="F2363" s="161" t="s">
        <v>3992</v>
      </c>
      <c r="G2363" s="161" t="s">
        <v>1521</v>
      </c>
      <c r="H2363" s="161" t="s">
        <v>10370</v>
      </c>
      <c r="I2363" s="161" t="s">
        <v>1630</v>
      </c>
      <c r="K2363" s="161">
        <v>1</v>
      </c>
      <c r="L2363" s="164" t="s">
        <v>13050</v>
      </c>
    </row>
    <row r="2364" spans="1:18">
      <c r="A2364" s="161">
        <v>7</v>
      </c>
      <c r="B2364" s="161">
        <v>53</v>
      </c>
      <c r="C2364" s="161">
        <v>3</v>
      </c>
      <c r="D2364" s="161" t="s">
        <v>3696</v>
      </c>
      <c r="E2364" s="161" t="s">
        <v>8736</v>
      </c>
      <c r="F2364" s="161" t="s">
        <v>3992</v>
      </c>
      <c r="G2364" s="161" t="s">
        <v>1521</v>
      </c>
      <c r="H2364" s="162" t="s">
        <v>322</v>
      </c>
      <c r="I2364" s="161" t="s">
        <v>1631</v>
      </c>
      <c r="K2364" s="161">
        <v>1</v>
      </c>
      <c r="L2364" s="161" t="s">
        <v>4958</v>
      </c>
    </row>
    <row r="2365" spans="1:18">
      <c r="A2365" s="161">
        <v>7</v>
      </c>
      <c r="B2365" s="161">
        <v>53</v>
      </c>
      <c r="C2365" s="161">
        <v>4</v>
      </c>
      <c r="D2365" s="161" t="s">
        <v>10293</v>
      </c>
      <c r="E2365" s="161" t="s">
        <v>13047</v>
      </c>
      <c r="F2365" s="161" t="s">
        <v>3992</v>
      </c>
      <c r="G2365" s="161" t="s">
        <v>1521</v>
      </c>
      <c r="H2365" s="162" t="s">
        <v>10367</v>
      </c>
      <c r="I2365" s="161" t="s">
        <v>1630</v>
      </c>
      <c r="K2365" s="161">
        <v>1</v>
      </c>
      <c r="L2365" s="161" t="s">
        <v>13048</v>
      </c>
    </row>
    <row r="2366" spans="1:18">
      <c r="A2366" s="161">
        <v>7</v>
      </c>
      <c r="B2366" s="161">
        <v>53</v>
      </c>
      <c r="C2366" s="161">
        <v>5</v>
      </c>
      <c r="D2366" s="161" t="s">
        <v>3696</v>
      </c>
      <c r="E2366" s="161" t="s">
        <v>8737</v>
      </c>
      <c r="F2366" s="161" t="s">
        <v>3992</v>
      </c>
      <c r="G2366" s="161" t="s">
        <v>1521</v>
      </c>
      <c r="H2366" s="161" t="s">
        <v>1526</v>
      </c>
      <c r="I2366" s="161" t="s">
        <v>1629</v>
      </c>
      <c r="K2366" s="161">
        <v>1</v>
      </c>
      <c r="L2366" s="161" t="s">
        <v>4959</v>
      </c>
      <c r="M2366" s="161" t="s">
        <v>4960</v>
      </c>
      <c r="N2366" s="161" t="s">
        <v>12</v>
      </c>
      <c r="O2366" s="161" t="s">
        <v>4961</v>
      </c>
      <c r="P2366" s="161" t="s">
        <v>11</v>
      </c>
      <c r="Q2366" s="161" t="s">
        <v>4962</v>
      </c>
      <c r="R2366" s="161" t="s">
        <v>364</v>
      </c>
    </row>
    <row r="2367" spans="1:18">
      <c r="A2367" s="161">
        <v>7</v>
      </c>
      <c r="B2367" s="161">
        <v>53</v>
      </c>
      <c r="C2367" s="161">
        <v>6</v>
      </c>
      <c r="D2367" s="161" t="s">
        <v>10293</v>
      </c>
      <c r="E2367" s="161" t="s">
        <v>13042</v>
      </c>
      <c r="F2367" s="161" t="s">
        <v>3992</v>
      </c>
      <c r="G2367" s="161" t="s">
        <v>1521</v>
      </c>
      <c r="H2367" s="161" t="s">
        <v>10361</v>
      </c>
      <c r="I2367" s="161" t="s">
        <v>1629</v>
      </c>
      <c r="K2367" s="161">
        <v>1</v>
      </c>
      <c r="L2367" s="161" t="s">
        <v>13043</v>
      </c>
      <c r="M2367" s="161" t="s">
        <v>13044</v>
      </c>
      <c r="N2367" s="161" t="s">
        <v>16015</v>
      </c>
      <c r="O2367" s="161" t="s">
        <v>13045</v>
      </c>
      <c r="P2367" s="161" t="s">
        <v>16017</v>
      </c>
      <c r="Q2367" s="161" t="s">
        <v>13046</v>
      </c>
      <c r="R2367" s="161" t="s">
        <v>16018</v>
      </c>
    </row>
    <row r="2368" spans="1:18">
      <c r="A2368" s="161">
        <v>7</v>
      </c>
      <c r="B2368" s="161">
        <v>53</v>
      </c>
      <c r="C2368" s="161">
        <v>7</v>
      </c>
      <c r="D2368" s="161" t="s">
        <v>3696</v>
      </c>
      <c r="E2368" s="161" t="s">
        <v>8738</v>
      </c>
      <c r="F2368" s="161" t="s">
        <v>3992</v>
      </c>
      <c r="G2368" s="161" t="s">
        <v>1521</v>
      </c>
      <c r="H2368" s="161" t="s">
        <v>66</v>
      </c>
      <c r="I2368" s="161" t="s">
        <v>1629</v>
      </c>
      <c r="K2368" s="161">
        <v>1</v>
      </c>
      <c r="L2368" s="161" t="s">
        <v>4963</v>
      </c>
      <c r="M2368" s="161" t="s">
        <v>4964</v>
      </c>
      <c r="N2368" s="161" t="s">
        <v>12</v>
      </c>
      <c r="O2368" s="161" t="s">
        <v>4965</v>
      </c>
      <c r="P2368" s="161" t="s">
        <v>11</v>
      </c>
      <c r="Q2368" s="161" t="s">
        <v>4966</v>
      </c>
      <c r="R2368" s="161" t="s">
        <v>364</v>
      </c>
    </row>
    <row r="2369" spans="1:18">
      <c r="A2369" s="161">
        <v>7</v>
      </c>
      <c r="B2369" s="161">
        <v>53</v>
      </c>
      <c r="C2369" s="161">
        <v>8</v>
      </c>
      <c r="D2369" s="161" t="s">
        <v>10293</v>
      </c>
      <c r="E2369" s="161" t="s">
        <v>13037</v>
      </c>
      <c r="F2369" s="161" t="s">
        <v>3992</v>
      </c>
      <c r="G2369" s="161" t="s">
        <v>1521</v>
      </c>
      <c r="H2369" s="161" t="s">
        <v>10355</v>
      </c>
      <c r="I2369" s="161" t="s">
        <v>1629</v>
      </c>
      <c r="K2369" s="161">
        <v>1</v>
      </c>
      <c r="L2369" s="161" t="s">
        <v>13038</v>
      </c>
      <c r="M2369" s="161" t="s">
        <v>13039</v>
      </c>
      <c r="N2369" s="161" t="s">
        <v>16015</v>
      </c>
      <c r="O2369" s="161" t="s">
        <v>13040</v>
      </c>
      <c r="P2369" s="161" t="s">
        <v>16017</v>
      </c>
      <c r="Q2369" s="161" t="s">
        <v>13041</v>
      </c>
      <c r="R2369" s="161" t="s">
        <v>16018</v>
      </c>
    </row>
    <row r="2370" spans="1:18">
      <c r="A2370" s="161">
        <v>7</v>
      </c>
      <c r="B2370" s="161">
        <v>53</v>
      </c>
      <c r="C2370" s="161">
        <v>9</v>
      </c>
      <c r="D2370" s="161" t="s">
        <v>3696</v>
      </c>
      <c r="E2370" s="161" t="s">
        <v>8739</v>
      </c>
      <c r="F2370" s="161" t="s">
        <v>3992</v>
      </c>
      <c r="G2370" s="161" t="s">
        <v>1521</v>
      </c>
      <c r="H2370" s="161" t="s">
        <v>336</v>
      </c>
      <c r="K2370" s="161">
        <v>1</v>
      </c>
      <c r="L2370" s="161" t="s">
        <v>4967</v>
      </c>
    </row>
    <row r="2371" spans="1:18">
      <c r="A2371" s="161">
        <v>7</v>
      </c>
      <c r="B2371" s="161">
        <v>53</v>
      </c>
      <c r="C2371" s="161">
        <v>10</v>
      </c>
      <c r="D2371" s="161" t="s">
        <v>10293</v>
      </c>
      <c r="E2371" s="161" t="s">
        <v>13035</v>
      </c>
      <c r="F2371" s="161" t="s">
        <v>3992</v>
      </c>
      <c r="G2371" s="161" t="s">
        <v>1521</v>
      </c>
      <c r="H2371" s="161" t="s">
        <v>10191</v>
      </c>
      <c r="K2371" s="161">
        <v>1</v>
      </c>
      <c r="L2371" s="161" t="s">
        <v>13036</v>
      </c>
    </row>
    <row r="2372" spans="1:18">
      <c r="A2372" s="161">
        <v>7</v>
      </c>
      <c r="B2372" s="161">
        <v>53</v>
      </c>
      <c r="C2372" s="161">
        <v>11</v>
      </c>
      <c r="D2372" s="161" t="s">
        <v>3696</v>
      </c>
      <c r="E2372" s="161" t="s">
        <v>8740</v>
      </c>
      <c r="F2372" s="161" t="s">
        <v>3992</v>
      </c>
      <c r="G2372" s="161" t="s">
        <v>1521</v>
      </c>
      <c r="H2372" s="161" t="s">
        <v>337</v>
      </c>
      <c r="I2372" s="161" t="s">
        <v>1628</v>
      </c>
      <c r="K2372" s="161">
        <v>1</v>
      </c>
      <c r="L2372" s="161" t="s">
        <v>4968</v>
      </c>
    </row>
    <row r="2373" spans="1:18">
      <c r="A2373" s="161">
        <v>7</v>
      </c>
      <c r="B2373" s="161">
        <v>53</v>
      </c>
      <c r="C2373" s="161">
        <v>12</v>
      </c>
      <c r="D2373" s="161" t="s">
        <v>10293</v>
      </c>
      <c r="E2373" s="161" t="s">
        <v>13033</v>
      </c>
      <c r="F2373" s="161" t="s">
        <v>3992</v>
      </c>
      <c r="G2373" s="161" t="s">
        <v>1521</v>
      </c>
      <c r="H2373" s="161" t="s">
        <v>10350</v>
      </c>
      <c r="I2373" s="161" t="s">
        <v>10137</v>
      </c>
      <c r="K2373" s="161">
        <v>1</v>
      </c>
      <c r="L2373" s="161" t="s">
        <v>13034</v>
      </c>
    </row>
    <row r="2374" spans="1:18">
      <c r="A2374" s="161">
        <v>7</v>
      </c>
      <c r="B2374" s="161">
        <v>53</v>
      </c>
      <c r="C2374" s="161">
        <v>13</v>
      </c>
      <c r="D2374" s="161" t="s">
        <v>3696</v>
      </c>
      <c r="E2374" s="161" t="s">
        <v>8741</v>
      </c>
      <c r="F2374" s="161" t="s">
        <v>3992</v>
      </c>
      <c r="G2374" s="161" t="s">
        <v>1521</v>
      </c>
      <c r="H2374" s="161" t="s">
        <v>1535</v>
      </c>
      <c r="I2374" s="161" t="s">
        <v>61</v>
      </c>
      <c r="K2374" s="161">
        <v>1</v>
      </c>
      <c r="L2374" s="161" t="s">
        <v>4969</v>
      </c>
    </row>
    <row r="2375" spans="1:18">
      <c r="A2375" s="161">
        <v>7</v>
      </c>
      <c r="B2375" s="161">
        <v>53</v>
      </c>
      <c r="C2375" s="161">
        <v>14</v>
      </c>
      <c r="D2375" s="161" t="s">
        <v>10293</v>
      </c>
      <c r="E2375" s="161" t="s">
        <v>13031</v>
      </c>
      <c r="F2375" s="161" t="s">
        <v>3992</v>
      </c>
      <c r="G2375" s="161" t="s">
        <v>1521</v>
      </c>
      <c r="H2375" s="161" t="s">
        <v>10347</v>
      </c>
      <c r="I2375" s="161" t="s">
        <v>10345</v>
      </c>
      <c r="K2375" s="161">
        <v>1</v>
      </c>
      <c r="L2375" s="161" t="s">
        <v>13032</v>
      </c>
    </row>
    <row r="2376" spans="1:18">
      <c r="A2376" s="161">
        <v>7</v>
      </c>
      <c r="B2376" s="161">
        <v>53</v>
      </c>
      <c r="C2376" s="161">
        <v>15</v>
      </c>
      <c r="D2376" s="161" t="s">
        <v>3696</v>
      </c>
      <c r="E2376" s="161" t="s">
        <v>8742</v>
      </c>
      <c r="F2376" s="161" t="s">
        <v>3992</v>
      </c>
      <c r="G2376" s="161" t="s">
        <v>1521</v>
      </c>
      <c r="H2376" s="161" t="s">
        <v>1529</v>
      </c>
      <c r="I2376" s="161" t="s">
        <v>15</v>
      </c>
      <c r="K2376" s="161">
        <v>1</v>
      </c>
      <c r="L2376" s="164" t="s">
        <v>8743</v>
      </c>
      <c r="M2376" s="164" t="s">
        <v>8744</v>
      </c>
    </row>
    <row r="2377" spans="1:18">
      <c r="A2377" s="161">
        <v>7</v>
      </c>
      <c r="B2377" s="161">
        <v>53</v>
      </c>
      <c r="C2377" s="161">
        <v>16</v>
      </c>
      <c r="D2377" s="161" t="s">
        <v>10293</v>
      </c>
      <c r="E2377" s="161" t="s">
        <v>13028</v>
      </c>
      <c r="F2377" s="161" t="s">
        <v>3992</v>
      </c>
      <c r="G2377" s="161" t="s">
        <v>1521</v>
      </c>
      <c r="H2377" s="161" t="s">
        <v>10342</v>
      </c>
      <c r="I2377" s="161" t="s">
        <v>15</v>
      </c>
      <c r="K2377" s="161">
        <v>1</v>
      </c>
      <c r="L2377" s="164" t="s">
        <v>13029</v>
      </c>
      <c r="M2377" s="164" t="s">
        <v>13030</v>
      </c>
    </row>
    <row r="2378" spans="1:18">
      <c r="A2378" s="161">
        <v>7</v>
      </c>
      <c r="B2378" s="161">
        <v>53</v>
      </c>
      <c r="C2378" s="161">
        <v>17</v>
      </c>
      <c r="D2378" s="161" t="s">
        <v>3696</v>
      </c>
      <c r="E2378" s="161" t="s">
        <v>8745</v>
      </c>
      <c r="F2378" s="161" t="s">
        <v>3992</v>
      </c>
      <c r="G2378" s="161" t="s">
        <v>1521</v>
      </c>
      <c r="H2378" s="161" t="s">
        <v>1530</v>
      </c>
      <c r="K2378" s="161">
        <v>1</v>
      </c>
      <c r="L2378" s="164" t="s">
        <v>8746</v>
      </c>
    </row>
    <row r="2379" spans="1:18">
      <c r="A2379" s="161">
        <v>7</v>
      </c>
      <c r="B2379" s="161">
        <v>53</v>
      </c>
      <c r="C2379" s="161">
        <v>18</v>
      </c>
      <c r="D2379" s="161" t="s">
        <v>10293</v>
      </c>
      <c r="E2379" s="161" t="s">
        <v>13026</v>
      </c>
      <c r="F2379" s="161" t="s">
        <v>3992</v>
      </c>
      <c r="G2379" s="161" t="s">
        <v>1521</v>
      </c>
      <c r="H2379" s="161" t="s">
        <v>10339</v>
      </c>
      <c r="K2379" s="161">
        <v>1</v>
      </c>
      <c r="L2379" s="164" t="s">
        <v>13027</v>
      </c>
    </row>
    <row r="2380" spans="1:18">
      <c r="A2380" s="161">
        <v>7</v>
      </c>
      <c r="B2380" s="161">
        <v>53</v>
      </c>
      <c r="C2380" s="161">
        <v>19</v>
      </c>
      <c r="D2380" s="161" t="s">
        <v>3696</v>
      </c>
      <c r="E2380" s="161" t="s">
        <v>8747</v>
      </c>
      <c r="F2380" s="161" t="s">
        <v>3992</v>
      </c>
      <c r="G2380" s="161" t="s">
        <v>1521</v>
      </c>
      <c r="H2380" s="161" t="s">
        <v>1531</v>
      </c>
      <c r="K2380" s="161">
        <v>1</v>
      </c>
      <c r="L2380" s="164" t="s">
        <v>8748</v>
      </c>
    </row>
    <row r="2381" spans="1:18">
      <c r="A2381" s="161">
        <v>7</v>
      </c>
      <c r="B2381" s="161">
        <v>53</v>
      </c>
      <c r="C2381" s="161">
        <v>20</v>
      </c>
      <c r="D2381" s="161" t="s">
        <v>10293</v>
      </c>
      <c r="E2381" s="161" t="s">
        <v>13024</v>
      </c>
      <c r="F2381" s="161" t="s">
        <v>3992</v>
      </c>
      <c r="G2381" s="161" t="s">
        <v>1521</v>
      </c>
      <c r="H2381" s="161" t="s">
        <v>10336</v>
      </c>
      <c r="K2381" s="161">
        <v>1</v>
      </c>
      <c r="L2381" s="164" t="s">
        <v>13025</v>
      </c>
    </row>
    <row r="2382" spans="1:18">
      <c r="A2382" s="161">
        <v>7</v>
      </c>
      <c r="B2382" s="161">
        <v>53</v>
      </c>
      <c r="C2382" s="161">
        <v>21</v>
      </c>
      <c r="D2382" s="161" t="s">
        <v>3696</v>
      </c>
      <c r="E2382" s="161" t="s">
        <v>8749</v>
      </c>
      <c r="F2382" s="161" t="s">
        <v>3992</v>
      </c>
      <c r="G2382" s="161" t="s">
        <v>1521</v>
      </c>
      <c r="H2382" s="161" t="s">
        <v>1532</v>
      </c>
      <c r="K2382" s="161">
        <v>1</v>
      </c>
      <c r="L2382" s="164" t="s">
        <v>8750</v>
      </c>
    </row>
    <row r="2383" spans="1:18">
      <c r="A2383" s="161">
        <v>7</v>
      </c>
      <c r="B2383" s="161">
        <v>53</v>
      </c>
      <c r="C2383" s="161">
        <v>22</v>
      </c>
      <c r="D2383" s="161" t="s">
        <v>10293</v>
      </c>
      <c r="E2383" s="161" t="s">
        <v>13022</v>
      </c>
      <c r="F2383" s="161" t="s">
        <v>3992</v>
      </c>
      <c r="G2383" s="161" t="s">
        <v>1521</v>
      </c>
      <c r="H2383" s="161" t="s">
        <v>10333</v>
      </c>
      <c r="K2383" s="161">
        <v>1</v>
      </c>
      <c r="L2383" s="164" t="s">
        <v>13023</v>
      </c>
    </row>
    <row r="2384" spans="1:18">
      <c r="A2384" s="161">
        <v>7</v>
      </c>
      <c r="B2384" s="161">
        <v>53</v>
      </c>
      <c r="C2384" s="161">
        <v>23</v>
      </c>
      <c r="D2384" s="161" t="s">
        <v>3696</v>
      </c>
      <c r="E2384" s="161" t="s">
        <v>8751</v>
      </c>
      <c r="F2384" s="161" t="s">
        <v>3992</v>
      </c>
      <c r="G2384" s="161" t="s">
        <v>1521</v>
      </c>
      <c r="H2384" s="161" t="s">
        <v>1533</v>
      </c>
      <c r="K2384" s="161">
        <v>1</v>
      </c>
      <c r="L2384" s="164" t="s">
        <v>8752</v>
      </c>
    </row>
    <row r="2385" spans="1:18">
      <c r="A2385" s="161">
        <v>7</v>
      </c>
      <c r="B2385" s="161">
        <v>53</v>
      </c>
      <c r="C2385" s="161">
        <v>24</v>
      </c>
      <c r="D2385" s="161" t="s">
        <v>10293</v>
      </c>
      <c r="E2385" s="161" t="s">
        <v>13020</v>
      </c>
      <c r="F2385" s="161" t="s">
        <v>3992</v>
      </c>
      <c r="G2385" s="161" t="s">
        <v>1521</v>
      </c>
      <c r="H2385" s="161" t="s">
        <v>10330</v>
      </c>
      <c r="K2385" s="161">
        <v>1</v>
      </c>
      <c r="L2385" s="164" t="s">
        <v>13021</v>
      </c>
    </row>
    <row r="2386" spans="1:18">
      <c r="A2386" s="161">
        <v>7</v>
      </c>
      <c r="B2386" s="161">
        <v>53</v>
      </c>
      <c r="C2386" s="161">
        <v>25</v>
      </c>
      <c r="D2386" s="161" t="s">
        <v>3696</v>
      </c>
      <c r="E2386" s="161" t="s">
        <v>8753</v>
      </c>
      <c r="F2386" s="161" t="s">
        <v>3992</v>
      </c>
      <c r="G2386" s="161" t="s">
        <v>1521</v>
      </c>
      <c r="H2386" s="161" t="s">
        <v>1534</v>
      </c>
      <c r="K2386" s="161">
        <v>1</v>
      </c>
      <c r="L2386" s="164" t="s">
        <v>8754</v>
      </c>
    </row>
    <row r="2387" spans="1:18">
      <c r="A2387" s="161">
        <v>7</v>
      </c>
      <c r="B2387" s="161">
        <v>53</v>
      </c>
      <c r="C2387" s="161">
        <v>26</v>
      </c>
      <c r="D2387" s="161" t="s">
        <v>10293</v>
      </c>
      <c r="E2387" s="161" t="s">
        <v>13018</v>
      </c>
      <c r="F2387" s="161" t="s">
        <v>3992</v>
      </c>
      <c r="G2387" s="161" t="s">
        <v>1521</v>
      </c>
      <c r="H2387" s="161" t="s">
        <v>10327</v>
      </c>
      <c r="K2387" s="161">
        <v>1</v>
      </c>
      <c r="L2387" s="164" t="s">
        <v>13019</v>
      </c>
    </row>
    <row r="2388" spans="1:18">
      <c r="A2388" s="161">
        <v>7</v>
      </c>
      <c r="B2388" s="161">
        <v>53</v>
      </c>
      <c r="C2388" s="161">
        <v>27</v>
      </c>
      <c r="D2388" s="161" t="s">
        <v>3696</v>
      </c>
      <c r="E2388" s="161" t="s">
        <v>8755</v>
      </c>
      <c r="F2388" s="161" t="s">
        <v>3992</v>
      </c>
      <c r="G2388" s="161" t="s">
        <v>1521</v>
      </c>
      <c r="H2388" s="162" t="s">
        <v>326</v>
      </c>
      <c r="I2388" s="161" t="s">
        <v>1629</v>
      </c>
      <c r="K2388" s="161">
        <v>1</v>
      </c>
      <c r="L2388" s="161" t="s">
        <v>4970</v>
      </c>
      <c r="M2388" s="161" t="s">
        <v>4971</v>
      </c>
      <c r="N2388" s="161" t="s">
        <v>12</v>
      </c>
      <c r="O2388" s="161" t="s">
        <v>4972</v>
      </c>
      <c r="P2388" s="161" t="s">
        <v>11</v>
      </c>
      <c r="Q2388" s="161" t="s">
        <v>4973</v>
      </c>
      <c r="R2388" s="161" t="s">
        <v>364</v>
      </c>
    </row>
    <row r="2389" spans="1:18">
      <c r="A2389" s="161">
        <v>7</v>
      </c>
      <c r="B2389" s="161">
        <v>53</v>
      </c>
      <c r="C2389" s="161">
        <v>28</v>
      </c>
      <c r="D2389" s="161" t="s">
        <v>10293</v>
      </c>
      <c r="E2389" s="161" t="s">
        <v>13013</v>
      </c>
      <c r="F2389" s="161" t="s">
        <v>3992</v>
      </c>
      <c r="G2389" s="161" t="s">
        <v>1521</v>
      </c>
      <c r="H2389" s="162" t="s">
        <v>10321</v>
      </c>
      <c r="I2389" s="161" t="s">
        <v>1629</v>
      </c>
      <c r="K2389" s="161">
        <v>1</v>
      </c>
      <c r="L2389" s="161" t="s">
        <v>13014</v>
      </c>
      <c r="M2389" s="161" t="s">
        <v>13015</v>
      </c>
      <c r="N2389" s="161" t="s">
        <v>16015</v>
      </c>
      <c r="O2389" s="161" t="s">
        <v>13016</v>
      </c>
      <c r="P2389" s="161" t="s">
        <v>16017</v>
      </c>
      <c r="Q2389" s="161" t="s">
        <v>13017</v>
      </c>
      <c r="R2389" s="161" t="s">
        <v>16018</v>
      </c>
    </row>
    <row r="2390" spans="1:18">
      <c r="A2390" s="161">
        <v>7</v>
      </c>
      <c r="B2390" s="161">
        <v>53</v>
      </c>
      <c r="C2390" s="161">
        <v>29</v>
      </c>
      <c r="D2390" s="161" t="s">
        <v>3696</v>
      </c>
      <c r="E2390" s="161" t="s">
        <v>8756</v>
      </c>
      <c r="F2390" s="161" t="s">
        <v>3992</v>
      </c>
      <c r="G2390" s="161" t="s">
        <v>1521</v>
      </c>
      <c r="H2390" s="161" t="s">
        <v>1524</v>
      </c>
      <c r="I2390" s="161" t="s">
        <v>3991</v>
      </c>
      <c r="K2390" s="161">
        <v>1</v>
      </c>
      <c r="L2390" s="161" t="s">
        <v>4974</v>
      </c>
      <c r="M2390" s="161" t="s">
        <v>4975</v>
      </c>
      <c r="N2390" s="161" t="s">
        <v>388</v>
      </c>
      <c r="O2390" s="161" t="s">
        <v>4976</v>
      </c>
    </row>
    <row r="2391" spans="1:18">
      <c r="A2391" s="161">
        <v>7</v>
      </c>
      <c r="B2391" s="161">
        <v>53</v>
      </c>
      <c r="C2391" s="161">
        <v>30</v>
      </c>
      <c r="D2391" s="161" t="s">
        <v>10293</v>
      </c>
      <c r="E2391" s="161" t="s">
        <v>13009</v>
      </c>
      <c r="F2391" s="161" t="s">
        <v>3992</v>
      </c>
      <c r="G2391" s="161" t="s">
        <v>1521</v>
      </c>
      <c r="H2391" s="161" t="s">
        <v>10316</v>
      </c>
      <c r="I2391" s="161" t="s">
        <v>10314</v>
      </c>
      <c r="K2391" s="161">
        <v>1</v>
      </c>
      <c r="L2391" s="161" t="s">
        <v>13010</v>
      </c>
      <c r="M2391" s="161" t="s">
        <v>13011</v>
      </c>
      <c r="N2391" s="161" t="s">
        <v>16016</v>
      </c>
      <c r="O2391" s="161" t="s">
        <v>13012</v>
      </c>
    </row>
    <row r="2392" spans="1:18">
      <c r="A2392" s="161">
        <v>7</v>
      </c>
      <c r="B2392" s="161">
        <v>53</v>
      </c>
      <c r="C2392" s="161">
        <v>31</v>
      </c>
      <c r="D2392" s="161" t="s">
        <v>3696</v>
      </c>
      <c r="E2392" s="161" t="s">
        <v>8757</v>
      </c>
      <c r="F2392" s="161" t="s">
        <v>3992</v>
      </c>
      <c r="G2392" s="161" t="s">
        <v>1521</v>
      </c>
      <c r="H2392" s="161" t="s">
        <v>323</v>
      </c>
      <c r="K2392" s="161">
        <v>1</v>
      </c>
      <c r="L2392" s="161" t="s">
        <v>6863</v>
      </c>
    </row>
    <row r="2393" spans="1:18">
      <c r="A2393" s="161">
        <v>7</v>
      </c>
      <c r="B2393" s="161">
        <v>53</v>
      </c>
      <c r="C2393" s="161">
        <v>32</v>
      </c>
      <c r="D2393" s="161" t="s">
        <v>10293</v>
      </c>
      <c r="E2393" s="161" t="s">
        <v>13007</v>
      </c>
      <c r="F2393" s="161" t="s">
        <v>3992</v>
      </c>
      <c r="G2393" s="161" t="s">
        <v>1521</v>
      </c>
      <c r="H2393" s="161" t="s">
        <v>10312</v>
      </c>
      <c r="K2393" s="161">
        <v>1</v>
      </c>
      <c r="L2393" s="161" t="s">
        <v>13008</v>
      </c>
    </row>
    <row r="2394" spans="1:18">
      <c r="A2394" s="161">
        <v>7</v>
      </c>
      <c r="B2394" s="161">
        <v>53</v>
      </c>
      <c r="C2394" s="161">
        <v>33</v>
      </c>
      <c r="D2394" s="161" t="s">
        <v>3696</v>
      </c>
      <c r="E2394" s="161" t="s">
        <v>8758</v>
      </c>
      <c r="F2394" s="161" t="s">
        <v>3992</v>
      </c>
      <c r="G2394" s="161" t="s">
        <v>1521</v>
      </c>
      <c r="H2394" s="161" t="s">
        <v>324</v>
      </c>
      <c r="K2394" s="161">
        <v>1</v>
      </c>
      <c r="L2394" s="161" t="s">
        <v>6864</v>
      </c>
    </row>
    <row r="2395" spans="1:18">
      <c r="A2395" s="161">
        <v>7</v>
      </c>
      <c r="B2395" s="161">
        <v>53</v>
      </c>
      <c r="C2395" s="161">
        <v>34</v>
      </c>
      <c r="D2395" s="161" t="s">
        <v>10293</v>
      </c>
      <c r="E2395" s="161" t="s">
        <v>13005</v>
      </c>
      <c r="F2395" s="161" t="s">
        <v>3992</v>
      </c>
      <c r="G2395" s="161" t="s">
        <v>1521</v>
      </c>
      <c r="H2395" s="161" t="s">
        <v>10309</v>
      </c>
      <c r="K2395" s="161">
        <v>1</v>
      </c>
      <c r="L2395" s="161" t="s">
        <v>13006</v>
      </c>
    </row>
    <row r="2396" spans="1:18">
      <c r="A2396" s="161">
        <v>7</v>
      </c>
      <c r="B2396" s="161">
        <v>53</v>
      </c>
      <c r="C2396" s="161">
        <v>35</v>
      </c>
      <c r="D2396" s="161" t="s">
        <v>3696</v>
      </c>
      <c r="E2396" s="161" t="s">
        <v>8759</v>
      </c>
      <c r="F2396" s="161" t="s">
        <v>3992</v>
      </c>
      <c r="G2396" s="161" t="s">
        <v>1521</v>
      </c>
      <c r="H2396" s="161" t="s">
        <v>325</v>
      </c>
      <c r="K2396" s="161">
        <v>1</v>
      </c>
      <c r="L2396" s="161" t="s">
        <v>6865</v>
      </c>
    </row>
    <row r="2397" spans="1:18">
      <c r="A2397" s="161">
        <v>7</v>
      </c>
      <c r="B2397" s="161">
        <v>53</v>
      </c>
      <c r="C2397" s="161">
        <v>36</v>
      </c>
      <c r="D2397" s="161" t="s">
        <v>10293</v>
      </c>
      <c r="E2397" s="161" t="s">
        <v>13003</v>
      </c>
      <c r="F2397" s="161" t="s">
        <v>3992</v>
      </c>
      <c r="G2397" s="161" t="s">
        <v>1521</v>
      </c>
      <c r="H2397" s="161" t="s">
        <v>10306</v>
      </c>
      <c r="K2397" s="161">
        <v>1</v>
      </c>
      <c r="L2397" s="161" t="s">
        <v>13004</v>
      </c>
    </row>
    <row r="2398" spans="1:18">
      <c r="A2398" s="161">
        <v>7</v>
      </c>
      <c r="B2398" s="161">
        <v>53</v>
      </c>
      <c r="C2398" s="161">
        <v>37</v>
      </c>
      <c r="D2398" s="161" t="s">
        <v>3696</v>
      </c>
      <c r="E2398" s="161" t="s">
        <v>8760</v>
      </c>
      <c r="F2398" s="161" t="s">
        <v>3992</v>
      </c>
      <c r="G2398" s="161" t="s">
        <v>1521</v>
      </c>
      <c r="H2398" s="161" t="s">
        <v>1536</v>
      </c>
      <c r="I2398" s="161" t="s">
        <v>1629</v>
      </c>
      <c r="K2398" s="161">
        <v>1</v>
      </c>
      <c r="L2398" s="161" t="s">
        <v>4977</v>
      </c>
      <c r="M2398" s="161" t="s">
        <v>4978</v>
      </c>
      <c r="N2398" s="161" t="s">
        <v>12</v>
      </c>
      <c r="O2398" s="161" t="s">
        <v>4979</v>
      </c>
      <c r="P2398" s="161" t="s">
        <v>11</v>
      </c>
      <c r="Q2398" s="161" t="s">
        <v>4980</v>
      </c>
      <c r="R2398" s="161" t="s">
        <v>364</v>
      </c>
    </row>
    <row r="2399" spans="1:18">
      <c r="A2399" s="161">
        <v>7</v>
      </c>
      <c r="B2399" s="161">
        <v>53</v>
      </c>
      <c r="C2399" s="161">
        <v>38</v>
      </c>
      <c r="D2399" s="161" t="s">
        <v>10293</v>
      </c>
      <c r="E2399" s="161" t="s">
        <v>12998</v>
      </c>
      <c r="F2399" s="161" t="s">
        <v>3992</v>
      </c>
      <c r="G2399" s="161" t="s">
        <v>1521</v>
      </c>
      <c r="H2399" s="161" t="s">
        <v>10300</v>
      </c>
      <c r="I2399" s="161" t="s">
        <v>1629</v>
      </c>
      <c r="K2399" s="161">
        <v>1</v>
      </c>
      <c r="L2399" s="161" t="s">
        <v>12999</v>
      </c>
      <c r="M2399" s="161" t="s">
        <v>13000</v>
      </c>
      <c r="N2399" s="161" t="s">
        <v>16015</v>
      </c>
      <c r="O2399" s="161" t="s">
        <v>13001</v>
      </c>
      <c r="P2399" s="161" t="s">
        <v>16017</v>
      </c>
      <c r="Q2399" s="161" t="s">
        <v>13002</v>
      </c>
      <c r="R2399" s="161" t="s">
        <v>16018</v>
      </c>
    </row>
    <row r="2400" spans="1:18">
      <c r="A2400" s="161">
        <v>7</v>
      </c>
      <c r="B2400" s="161">
        <v>53</v>
      </c>
      <c r="C2400" s="161">
        <v>39</v>
      </c>
      <c r="D2400" s="161" t="s">
        <v>3696</v>
      </c>
      <c r="E2400" s="161" t="s">
        <v>8761</v>
      </c>
      <c r="F2400" s="161" t="s">
        <v>3992</v>
      </c>
      <c r="G2400" s="161" t="s">
        <v>1521</v>
      </c>
      <c r="H2400" s="161" t="s">
        <v>116</v>
      </c>
      <c r="I2400" s="161" t="s">
        <v>1630</v>
      </c>
      <c r="K2400" s="161">
        <v>1</v>
      </c>
      <c r="L2400" s="161" t="s">
        <v>4981</v>
      </c>
    </row>
    <row r="2401" spans="1:18">
      <c r="A2401" s="161">
        <v>7</v>
      </c>
      <c r="B2401" s="161">
        <v>53</v>
      </c>
      <c r="C2401" s="161">
        <v>40</v>
      </c>
      <c r="D2401" s="161" t="s">
        <v>10293</v>
      </c>
      <c r="E2401" s="161" t="s">
        <v>12996</v>
      </c>
      <c r="F2401" s="161" t="s">
        <v>3992</v>
      </c>
      <c r="G2401" s="161" t="s">
        <v>1521</v>
      </c>
      <c r="H2401" s="161" t="s">
        <v>10297</v>
      </c>
      <c r="I2401" s="161" t="s">
        <v>1630</v>
      </c>
      <c r="K2401" s="161">
        <v>1</v>
      </c>
      <c r="L2401" s="161" t="s">
        <v>12997</v>
      </c>
    </row>
    <row r="2402" spans="1:18">
      <c r="A2402" s="161">
        <v>7</v>
      </c>
      <c r="B2402" s="161">
        <v>53</v>
      </c>
      <c r="C2402" s="161">
        <v>41</v>
      </c>
      <c r="D2402" s="161" t="s">
        <v>3696</v>
      </c>
      <c r="E2402" s="161" t="s">
        <v>8762</v>
      </c>
      <c r="F2402" s="161" t="s">
        <v>3992</v>
      </c>
      <c r="G2402" s="161" t="s">
        <v>1521</v>
      </c>
      <c r="H2402" s="161" t="s">
        <v>319</v>
      </c>
      <c r="K2402" s="161">
        <v>1</v>
      </c>
      <c r="L2402" s="161" t="s">
        <v>4982</v>
      </c>
    </row>
    <row r="2403" spans="1:18">
      <c r="A2403" s="161">
        <v>7</v>
      </c>
      <c r="B2403" s="161">
        <v>53</v>
      </c>
      <c r="C2403" s="161">
        <v>42</v>
      </c>
      <c r="D2403" s="161" t="s">
        <v>10293</v>
      </c>
      <c r="E2403" s="161" t="s">
        <v>12994</v>
      </c>
      <c r="F2403" s="161" t="s">
        <v>3992</v>
      </c>
      <c r="G2403" s="161" t="s">
        <v>1521</v>
      </c>
      <c r="H2403" s="161" t="s">
        <v>10167</v>
      </c>
      <c r="K2403" s="161">
        <v>1</v>
      </c>
      <c r="L2403" s="161" t="s">
        <v>12995</v>
      </c>
    </row>
    <row r="2404" spans="1:18">
      <c r="A2404" s="161">
        <v>7</v>
      </c>
      <c r="B2404" s="161">
        <v>54</v>
      </c>
      <c r="C2404" s="161">
        <v>1</v>
      </c>
      <c r="D2404" s="161" t="s">
        <v>3696</v>
      </c>
      <c r="E2404" s="161" t="s">
        <v>8763</v>
      </c>
      <c r="F2404" s="161" t="s">
        <v>3992</v>
      </c>
      <c r="G2404" s="161" t="s">
        <v>1521</v>
      </c>
      <c r="H2404" s="161" t="s">
        <v>1523</v>
      </c>
      <c r="I2404" s="161" t="s">
        <v>1631</v>
      </c>
      <c r="K2404" s="161">
        <v>1</v>
      </c>
      <c r="L2404" s="164" t="s">
        <v>8764</v>
      </c>
    </row>
    <row r="2405" spans="1:18">
      <c r="A2405" s="161">
        <v>7</v>
      </c>
      <c r="B2405" s="161">
        <v>54</v>
      </c>
      <c r="C2405" s="161">
        <v>2</v>
      </c>
      <c r="D2405" s="161" t="s">
        <v>10293</v>
      </c>
      <c r="E2405" s="161" t="s">
        <v>12992</v>
      </c>
      <c r="F2405" s="161" t="s">
        <v>3992</v>
      </c>
      <c r="G2405" s="161" t="s">
        <v>1521</v>
      </c>
      <c r="H2405" s="161" t="s">
        <v>10370</v>
      </c>
      <c r="I2405" s="161" t="s">
        <v>1630</v>
      </c>
      <c r="K2405" s="161">
        <v>1</v>
      </c>
      <c r="L2405" s="164" t="s">
        <v>12993</v>
      </c>
    </row>
    <row r="2406" spans="1:18">
      <c r="A2406" s="161">
        <v>7</v>
      </c>
      <c r="B2406" s="161">
        <v>54</v>
      </c>
      <c r="C2406" s="161">
        <v>3</v>
      </c>
      <c r="D2406" s="161" t="s">
        <v>3696</v>
      </c>
      <c r="E2406" s="161" t="s">
        <v>8765</v>
      </c>
      <c r="F2406" s="161" t="s">
        <v>3992</v>
      </c>
      <c r="G2406" s="161" t="s">
        <v>1521</v>
      </c>
      <c r="H2406" s="162" t="s">
        <v>322</v>
      </c>
      <c r="I2406" s="161" t="s">
        <v>1631</v>
      </c>
      <c r="K2406" s="161">
        <v>1</v>
      </c>
      <c r="L2406" s="161" t="s">
        <v>5183</v>
      </c>
    </row>
    <row r="2407" spans="1:18">
      <c r="A2407" s="161">
        <v>7</v>
      </c>
      <c r="B2407" s="161">
        <v>54</v>
      </c>
      <c r="C2407" s="161">
        <v>4</v>
      </c>
      <c r="D2407" s="161" t="s">
        <v>10293</v>
      </c>
      <c r="E2407" s="161" t="s">
        <v>12990</v>
      </c>
      <c r="F2407" s="161" t="s">
        <v>3992</v>
      </c>
      <c r="G2407" s="161" t="s">
        <v>1521</v>
      </c>
      <c r="H2407" s="162" t="s">
        <v>10367</v>
      </c>
      <c r="I2407" s="161" t="s">
        <v>1630</v>
      </c>
      <c r="K2407" s="161">
        <v>1</v>
      </c>
      <c r="L2407" s="161" t="s">
        <v>12991</v>
      </c>
    </row>
    <row r="2408" spans="1:18">
      <c r="A2408" s="161">
        <v>7</v>
      </c>
      <c r="B2408" s="161">
        <v>54</v>
      </c>
      <c r="C2408" s="161">
        <v>5</v>
      </c>
      <c r="D2408" s="161" t="s">
        <v>3696</v>
      </c>
      <c r="E2408" s="161" t="s">
        <v>8766</v>
      </c>
      <c r="F2408" s="161" t="s">
        <v>3992</v>
      </c>
      <c r="G2408" s="161" t="s">
        <v>1521</v>
      </c>
      <c r="H2408" s="161" t="s">
        <v>1526</v>
      </c>
      <c r="I2408" s="161" t="s">
        <v>1629</v>
      </c>
      <c r="K2408" s="161">
        <v>1</v>
      </c>
      <c r="L2408" s="161" t="s">
        <v>5184</v>
      </c>
      <c r="M2408" s="161" t="s">
        <v>5185</v>
      </c>
      <c r="N2408" s="161" t="s">
        <v>12</v>
      </c>
      <c r="O2408" s="161" t="s">
        <v>5186</v>
      </c>
      <c r="P2408" s="161" t="s">
        <v>11</v>
      </c>
      <c r="Q2408" s="161" t="s">
        <v>5187</v>
      </c>
      <c r="R2408" s="161" t="s">
        <v>364</v>
      </c>
    </row>
    <row r="2409" spans="1:18">
      <c r="A2409" s="161">
        <v>7</v>
      </c>
      <c r="B2409" s="161">
        <v>54</v>
      </c>
      <c r="C2409" s="161">
        <v>6</v>
      </c>
      <c r="D2409" s="161" t="s">
        <v>10293</v>
      </c>
      <c r="E2409" s="161" t="s">
        <v>12985</v>
      </c>
      <c r="F2409" s="161" t="s">
        <v>3992</v>
      </c>
      <c r="G2409" s="161" t="s">
        <v>1521</v>
      </c>
      <c r="H2409" s="161" t="s">
        <v>10361</v>
      </c>
      <c r="I2409" s="161" t="s">
        <v>1629</v>
      </c>
      <c r="K2409" s="161">
        <v>1</v>
      </c>
      <c r="L2409" s="161" t="s">
        <v>12986</v>
      </c>
      <c r="M2409" s="161" t="s">
        <v>12987</v>
      </c>
      <c r="N2409" s="161" t="s">
        <v>16015</v>
      </c>
      <c r="O2409" s="161" t="s">
        <v>12988</v>
      </c>
      <c r="P2409" s="161" t="s">
        <v>16017</v>
      </c>
      <c r="Q2409" s="161" t="s">
        <v>12989</v>
      </c>
      <c r="R2409" s="161" t="s">
        <v>16018</v>
      </c>
    </row>
    <row r="2410" spans="1:18">
      <c r="A2410" s="161">
        <v>7</v>
      </c>
      <c r="B2410" s="161">
        <v>54</v>
      </c>
      <c r="C2410" s="161">
        <v>7</v>
      </c>
      <c r="D2410" s="161" t="s">
        <v>3696</v>
      </c>
      <c r="E2410" s="161" t="s">
        <v>8767</v>
      </c>
      <c r="F2410" s="161" t="s">
        <v>3992</v>
      </c>
      <c r="G2410" s="161" t="s">
        <v>1521</v>
      </c>
      <c r="H2410" s="161" t="s">
        <v>66</v>
      </c>
      <c r="I2410" s="161" t="s">
        <v>1629</v>
      </c>
      <c r="K2410" s="161">
        <v>1</v>
      </c>
      <c r="L2410" s="161" t="s">
        <v>5188</v>
      </c>
      <c r="M2410" s="161" t="s">
        <v>5189</v>
      </c>
      <c r="N2410" s="161" t="s">
        <v>12</v>
      </c>
      <c r="O2410" s="161" t="s">
        <v>5190</v>
      </c>
      <c r="P2410" s="161" t="s">
        <v>11</v>
      </c>
      <c r="Q2410" s="161" t="s">
        <v>5191</v>
      </c>
      <c r="R2410" s="161" t="s">
        <v>364</v>
      </c>
    </row>
    <row r="2411" spans="1:18">
      <c r="A2411" s="161">
        <v>7</v>
      </c>
      <c r="B2411" s="161">
        <v>54</v>
      </c>
      <c r="C2411" s="161">
        <v>8</v>
      </c>
      <c r="D2411" s="161" t="s">
        <v>10293</v>
      </c>
      <c r="E2411" s="161" t="s">
        <v>12980</v>
      </c>
      <c r="F2411" s="161" t="s">
        <v>3992</v>
      </c>
      <c r="G2411" s="161" t="s">
        <v>1521</v>
      </c>
      <c r="H2411" s="161" t="s">
        <v>10355</v>
      </c>
      <c r="I2411" s="161" t="s">
        <v>1629</v>
      </c>
      <c r="K2411" s="161">
        <v>1</v>
      </c>
      <c r="L2411" s="161" t="s">
        <v>12981</v>
      </c>
      <c r="M2411" s="161" t="s">
        <v>12982</v>
      </c>
      <c r="N2411" s="161" t="s">
        <v>16015</v>
      </c>
      <c r="O2411" s="161" t="s">
        <v>12983</v>
      </c>
      <c r="P2411" s="161" t="s">
        <v>16017</v>
      </c>
      <c r="Q2411" s="161" t="s">
        <v>12984</v>
      </c>
      <c r="R2411" s="161" t="s">
        <v>16018</v>
      </c>
    </row>
    <row r="2412" spans="1:18">
      <c r="A2412" s="161">
        <v>7</v>
      </c>
      <c r="B2412" s="161">
        <v>54</v>
      </c>
      <c r="C2412" s="161">
        <v>9</v>
      </c>
      <c r="D2412" s="161" t="s">
        <v>3696</v>
      </c>
      <c r="E2412" s="161" t="s">
        <v>8768</v>
      </c>
      <c r="F2412" s="161" t="s">
        <v>3992</v>
      </c>
      <c r="G2412" s="161" t="s">
        <v>1521</v>
      </c>
      <c r="H2412" s="161" t="s">
        <v>336</v>
      </c>
      <c r="K2412" s="161">
        <v>1</v>
      </c>
      <c r="L2412" s="161" t="s">
        <v>5192</v>
      </c>
    </row>
    <row r="2413" spans="1:18">
      <c r="A2413" s="161">
        <v>7</v>
      </c>
      <c r="B2413" s="161">
        <v>54</v>
      </c>
      <c r="C2413" s="161">
        <v>10</v>
      </c>
      <c r="D2413" s="161" t="s">
        <v>10293</v>
      </c>
      <c r="E2413" s="161" t="s">
        <v>12978</v>
      </c>
      <c r="F2413" s="161" t="s">
        <v>3992</v>
      </c>
      <c r="G2413" s="161" t="s">
        <v>1521</v>
      </c>
      <c r="H2413" s="161" t="s">
        <v>10191</v>
      </c>
      <c r="K2413" s="161">
        <v>1</v>
      </c>
      <c r="L2413" s="161" t="s">
        <v>12979</v>
      </c>
    </row>
    <row r="2414" spans="1:18">
      <c r="A2414" s="161">
        <v>7</v>
      </c>
      <c r="B2414" s="161">
        <v>54</v>
      </c>
      <c r="C2414" s="161">
        <v>11</v>
      </c>
      <c r="D2414" s="161" t="s">
        <v>3696</v>
      </c>
      <c r="E2414" s="161" t="s">
        <v>8769</v>
      </c>
      <c r="F2414" s="161" t="s">
        <v>3992</v>
      </c>
      <c r="G2414" s="161" t="s">
        <v>1521</v>
      </c>
      <c r="H2414" s="161" t="s">
        <v>337</v>
      </c>
      <c r="I2414" s="161" t="s">
        <v>1628</v>
      </c>
      <c r="K2414" s="161">
        <v>1</v>
      </c>
      <c r="L2414" s="161" t="s">
        <v>5193</v>
      </c>
    </row>
    <row r="2415" spans="1:18">
      <c r="A2415" s="161">
        <v>7</v>
      </c>
      <c r="B2415" s="161">
        <v>54</v>
      </c>
      <c r="C2415" s="161">
        <v>12</v>
      </c>
      <c r="D2415" s="161" t="s">
        <v>10293</v>
      </c>
      <c r="E2415" s="161" t="s">
        <v>12976</v>
      </c>
      <c r="F2415" s="161" t="s">
        <v>3992</v>
      </c>
      <c r="G2415" s="161" t="s">
        <v>1521</v>
      </c>
      <c r="H2415" s="161" t="s">
        <v>10350</v>
      </c>
      <c r="I2415" s="161" t="s">
        <v>10137</v>
      </c>
      <c r="K2415" s="161">
        <v>1</v>
      </c>
      <c r="L2415" s="161" t="s">
        <v>12977</v>
      </c>
    </row>
    <row r="2416" spans="1:18">
      <c r="A2416" s="161">
        <v>7</v>
      </c>
      <c r="B2416" s="161">
        <v>54</v>
      </c>
      <c r="C2416" s="161">
        <v>13</v>
      </c>
      <c r="D2416" s="161" t="s">
        <v>3696</v>
      </c>
      <c r="E2416" s="161" t="s">
        <v>8770</v>
      </c>
      <c r="F2416" s="161" t="s">
        <v>3992</v>
      </c>
      <c r="G2416" s="161" t="s">
        <v>1521</v>
      </c>
      <c r="H2416" s="161" t="s">
        <v>1535</v>
      </c>
      <c r="I2416" s="161" t="s">
        <v>61</v>
      </c>
      <c r="K2416" s="161">
        <v>1</v>
      </c>
      <c r="L2416" s="161" t="s">
        <v>5194</v>
      </c>
    </row>
    <row r="2417" spans="1:18">
      <c r="A2417" s="161">
        <v>7</v>
      </c>
      <c r="B2417" s="161">
        <v>54</v>
      </c>
      <c r="C2417" s="161">
        <v>14</v>
      </c>
      <c r="D2417" s="161" t="s">
        <v>10293</v>
      </c>
      <c r="E2417" s="161" t="s">
        <v>12974</v>
      </c>
      <c r="F2417" s="161" t="s">
        <v>3992</v>
      </c>
      <c r="G2417" s="161" t="s">
        <v>1521</v>
      </c>
      <c r="H2417" s="161" t="s">
        <v>10347</v>
      </c>
      <c r="I2417" s="161" t="s">
        <v>10345</v>
      </c>
      <c r="K2417" s="161">
        <v>1</v>
      </c>
      <c r="L2417" s="161" t="s">
        <v>12975</v>
      </c>
    </row>
    <row r="2418" spans="1:18">
      <c r="A2418" s="161">
        <v>7</v>
      </c>
      <c r="B2418" s="161">
        <v>54</v>
      </c>
      <c r="C2418" s="161">
        <v>15</v>
      </c>
      <c r="D2418" s="161" t="s">
        <v>3696</v>
      </c>
      <c r="E2418" s="161" t="s">
        <v>8771</v>
      </c>
      <c r="F2418" s="161" t="s">
        <v>3992</v>
      </c>
      <c r="G2418" s="161" t="s">
        <v>1521</v>
      </c>
      <c r="H2418" s="161" t="s">
        <v>1529</v>
      </c>
      <c r="I2418" s="161" t="s">
        <v>15</v>
      </c>
      <c r="K2418" s="161">
        <v>1</v>
      </c>
      <c r="L2418" s="164" t="s">
        <v>8772</v>
      </c>
      <c r="M2418" s="164" t="s">
        <v>8773</v>
      </c>
    </row>
    <row r="2419" spans="1:18">
      <c r="A2419" s="161">
        <v>7</v>
      </c>
      <c r="B2419" s="161">
        <v>54</v>
      </c>
      <c r="C2419" s="161">
        <v>16</v>
      </c>
      <c r="D2419" s="161" t="s">
        <v>10293</v>
      </c>
      <c r="E2419" s="161" t="s">
        <v>12971</v>
      </c>
      <c r="F2419" s="161" t="s">
        <v>3992</v>
      </c>
      <c r="G2419" s="161" t="s">
        <v>1521</v>
      </c>
      <c r="H2419" s="161" t="s">
        <v>10342</v>
      </c>
      <c r="I2419" s="161" t="s">
        <v>15</v>
      </c>
      <c r="K2419" s="161">
        <v>1</v>
      </c>
      <c r="L2419" s="164" t="s">
        <v>12972</v>
      </c>
      <c r="M2419" s="164" t="s">
        <v>12973</v>
      </c>
    </row>
    <row r="2420" spans="1:18">
      <c r="A2420" s="161">
        <v>7</v>
      </c>
      <c r="B2420" s="161">
        <v>54</v>
      </c>
      <c r="C2420" s="161">
        <v>17</v>
      </c>
      <c r="D2420" s="161" t="s">
        <v>3696</v>
      </c>
      <c r="E2420" s="161" t="s">
        <v>8774</v>
      </c>
      <c r="F2420" s="161" t="s">
        <v>3992</v>
      </c>
      <c r="G2420" s="161" t="s">
        <v>1521</v>
      </c>
      <c r="H2420" s="161" t="s">
        <v>1530</v>
      </c>
      <c r="K2420" s="161">
        <v>1</v>
      </c>
      <c r="L2420" s="164" t="s">
        <v>8775</v>
      </c>
    </row>
    <row r="2421" spans="1:18">
      <c r="A2421" s="161">
        <v>7</v>
      </c>
      <c r="B2421" s="161">
        <v>54</v>
      </c>
      <c r="C2421" s="161">
        <v>18</v>
      </c>
      <c r="D2421" s="161" t="s">
        <v>10293</v>
      </c>
      <c r="E2421" s="161" t="s">
        <v>12969</v>
      </c>
      <c r="F2421" s="161" t="s">
        <v>3992</v>
      </c>
      <c r="G2421" s="161" t="s">
        <v>1521</v>
      </c>
      <c r="H2421" s="161" t="s">
        <v>10339</v>
      </c>
      <c r="K2421" s="161">
        <v>1</v>
      </c>
      <c r="L2421" s="164" t="s">
        <v>12970</v>
      </c>
    </row>
    <row r="2422" spans="1:18">
      <c r="A2422" s="161">
        <v>7</v>
      </c>
      <c r="B2422" s="161">
        <v>54</v>
      </c>
      <c r="C2422" s="161">
        <v>19</v>
      </c>
      <c r="D2422" s="161" t="s">
        <v>3696</v>
      </c>
      <c r="E2422" s="161" t="s">
        <v>8776</v>
      </c>
      <c r="F2422" s="161" t="s">
        <v>3992</v>
      </c>
      <c r="G2422" s="161" t="s">
        <v>1521</v>
      </c>
      <c r="H2422" s="161" t="s">
        <v>1531</v>
      </c>
      <c r="K2422" s="161">
        <v>1</v>
      </c>
      <c r="L2422" s="164" t="s">
        <v>8777</v>
      </c>
    </row>
    <row r="2423" spans="1:18">
      <c r="A2423" s="161">
        <v>7</v>
      </c>
      <c r="B2423" s="161">
        <v>54</v>
      </c>
      <c r="C2423" s="161">
        <v>20</v>
      </c>
      <c r="D2423" s="161" t="s">
        <v>10293</v>
      </c>
      <c r="E2423" s="161" t="s">
        <v>12967</v>
      </c>
      <c r="F2423" s="161" t="s">
        <v>3992</v>
      </c>
      <c r="G2423" s="161" t="s">
        <v>1521</v>
      </c>
      <c r="H2423" s="161" t="s">
        <v>10336</v>
      </c>
      <c r="K2423" s="161">
        <v>1</v>
      </c>
      <c r="L2423" s="164" t="s">
        <v>12968</v>
      </c>
    </row>
    <row r="2424" spans="1:18">
      <c r="A2424" s="161">
        <v>7</v>
      </c>
      <c r="B2424" s="161">
        <v>54</v>
      </c>
      <c r="C2424" s="161">
        <v>21</v>
      </c>
      <c r="D2424" s="161" t="s">
        <v>3696</v>
      </c>
      <c r="E2424" s="161" t="s">
        <v>8778</v>
      </c>
      <c r="F2424" s="161" t="s">
        <v>3992</v>
      </c>
      <c r="G2424" s="161" t="s">
        <v>1521</v>
      </c>
      <c r="H2424" s="161" t="s">
        <v>1532</v>
      </c>
      <c r="K2424" s="161">
        <v>1</v>
      </c>
      <c r="L2424" s="164" t="s">
        <v>8779</v>
      </c>
    </row>
    <row r="2425" spans="1:18">
      <c r="A2425" s="161">
        <v>7</v>
      </c>
      <c r="B2425" s="161">
        <v>54</v>
      </c>
      <c r="C2425" s="161">
        <v>22</v>
      </c>
      <c r="D2425" s="161" t="s">
        <v>10293</v>
      </c>
      <c r="E2425" s="161" t="s">
        <v>12965</v>
      </c>
      <c r="F2425" s="161" t="s">
        <v>3992</v>
      </c>
      <c r="G2425" s="161" t="s">
        <v>1521</v>
      </c>
      <c r="H2425" s="161" t="s">
        <v>10333</v>
      </c>
      <c r="K2425" s="161">
        <v>1</v>
      </c>
      <c r="L2425" s="164" t="s">
        <v>12966</v>
      </c>
    </row>
    <row r="2426" spans="1:18">
      <c r="A2426" s="161">
        <v>7</v>
      </c>
      <c r="B2426" s="161">
        <v>54</v>
      </c>
      <c r="C2426" s="161">
        <v>23</v>
      </c>
      <c r="D2426" s="161" t="s">
        <v>3696</v>
      </c>
      <c r="E2426" s="161" t="s">
        <v>8780</v>
      </c>
      <c r="F2426" s="161" t="s">
        <v>3992</v>
      </c>
      <c r="G2426" s="161" t="s">
        <v>1521</v>
      </c>
      <c r="H2426" s="161" t="s">
        <v>1533</v>
      </c>
      <c r="K2426" s="161">
        <v>1</v>
      </c>
      <c r="L2426" s="164" t="s">
        <v>8781</v>
      </c>
    </row>
    <row r="2427" spans="1:18">
      <c r="A2427" s="161">
        <v>7</v>
      </c>
      <c r="B2427" s="161">
        <v>54</v>
      </c>
      <c r="C2427" s="161">
        <v>24</v>
      </c>
      <c r="D2427" s="161" t="s">
        <v>10293</v>
      </c>
      <c r="E2427" s="161" t="s">
        <v>12963</v>
      </c>
      <c r="F2427" s="161" t="s">
        <v>3992</v>
      </c>
      <c r="G2427" s="161" t="s">
        <v>1521</v>
      </c>
      <c r="H2427" s="161" t="s">
        <v>10330</v>
      </c>
      <c r="K2427" s="161">
        <v>1</v>
      </c>
      <c r="L2427" s="164" t="s">
        <v>12964</v>
      </c>
    </row>
    <row r="2428" spans="1:18">
      <c r="A2428" s="161">
        <v>7</v>
      </c>
      <c r="B2428" s="161">
        <v>54</v>
      </c>
      <c r="C2428" s="161">
        <v>25</v>
      </c>
      <c r="D2428" s="161" t="s">
        <v>3696</v>
      </c>
      <c r="E2428" s="161" t="s">
        <v>8782</v>
      </c>
      <c r="F2428" s="161" t="s">
        <v>3992</v>
      </c>
      <c r="G2428" s="161" t="s">
        <v>1521</v>
      </c>
      <c r="H2428" s="161" t="s">
        <v>1534</v>
      </c>
      <c r="K2428" s="161">
        <v>1</v>
      </c>
      <c r="L2428" s="164" t="s">
        <v>8783</v>
      </c>
    </row>
    <row r="2429" spans="1:18">
      <c r="A2429" s="161">
        <v>7</v>
      </c>
      <c r="B2429" s="161">
        <v>54</v>
      </c>
      <c r="C2429" s="161">
        <v>26</v>
      </c>
      <c r="D2429" s="161" t="s">
        <v>10293</v>
      </c>
      <c r="E2429" s="161" t="s">
        <v>12961</v>
      </c>
      <c r="F2429" s="161" t="s">
        <v>3992</v>
      </c>
      <c r="G2429" s="161" t="s">
        <v>1521</v>
      </c>
      <c r="H2429" s="161" t="s">
        <v>10327</v>
      </c>
      <c r="K2429" s="161">
        <v>1</v>
      </c>
      <c r="L2429" s="164" t="s">
        <v>12962</v>
      </c>
    </row>
    <row r="2430" spans="1:18">
      <c r="A2430" s="161">
        <v>7</v>
      </c>
      <c r="B2430" s="161">
        <v>54</v>
      </c>
      <c r="C2430" s="161">
        <v>27</v>
      </c>
      <c r="D2430" s="161" t="s">
        <v>3696</v>
      </c>
      <c r="E2430" s="161" t="s">
        <v>8784</v>
      </c>
      <c r="F2430" s="161" t="s">
        <v>3992</v>
      </c>
      <c r="G2430" s="161" t="s">
        <v>1521</v>
      </c>
      <c r="H2430" s="162" t="s">
        <v>326</v>
      </c>
      <c r="I2430" s="161" t="s">
        <v>1629</v>
      </c>
      <c r="K2430" s="161">
        <v>1</v>
      </c>
      <c r="L2430" s="161" t="s">
        <v>5195</v>
      </c>
      <c r="M2430" s="161" t="s">
        <v>5196</v>
      </c>
      <c r="N2430" s="161" t="s">
        <v>12</v>
      </c>
      <c r="O2430" s="161" t="s">
        <v>5197</v>
      </c>
      <c r="P2430" s="161" t="s">
        <v>11</v>
      </c>
      <c r="Q2430" s="161" t="s">
        <v>5198</v>
      </c>
      <c r="R2430" s="161" t="s">
        <v>364</v>
      </c>
    </row>
    <row r="2431" spans="1:18">
      <c r="A2431" s="161">
        <v>7</v>
      </c>
      <c r="B2431" s="161">
        <v>54</v>
      </c>
      <c r="C2431" s="161">
        <v>28</v>
      </c>
      <c r="D2431" s="161" t="s">
        <v>10293</v>
      </c>
      <c r="E2431" s="161" t="s">
        <v>12956</v>
      </c>
      <c r="F2431" s="161" t="s">
        <v>3992</v>
      </c>
      <c r="G2431" s="161" t="s">
        <v>1521</v>
      </c>
      <c r="H2431" s="162" t="s">
        <v>10321</v>
      </c>
      <c r="I2431" s="161" t="s">
        <v>1629</v>
      </c>
      <c r="K2431" s="161">
        <v>1</v>
      </c>
      <c r="L2431" s="161" t="s">
        <v>12957</v>
      </c>
      <c r="M2431" s="161" t="s">
        <v>12958</v>
      </c>
      <c r="N2431" s="161" t="s">
        <v>16015</v>
      </c>
      <c r="O2431" s="161" t="s">
        <v>12959</v>
      </c>
      <c r="P2431" s="161" t="s">
        <v>16017</v>
      </c>
      <c r="Q2431" s="161" t="s">
        <v>12960</v>
      </c>
      <c r="R2431" s="161" t="s">
        <v>16018</v>
      </c>
    </row>
    <row r="2432" spans="1:18">
      <c r="A2432" s="161">
        <v>7</v>
      </c>
      <c r="B2432" s="161">
        <v>54</v>
      </c>
      <c r="C2432" s="161">
        <v>29</v>
      </c>
      <c r="D2432" s="161" t="s">
        <v>3696</v>
      </c>
      <c r="E2432" s="161" t="s">
        <v>8785</v>
      </c>
      <c r="F2432" s="161" t="s">
        <v>3992</v>
      </c>
      <c r="G2432" s="161" t="s">
        <v>1521</v>
      </c>
      <c r="H2432" s="161" t="s">
        <v>1524</v>
      </c>
      <c r="I2432" s="161" t="s">
        <v>3991</v>
      </c>
      <c r="K2432" s="161">
        <v>1</v>
      </c>
      <c r="L2432" s="161" t="s">
        <v>5199</v>
      </c>
      <c r="M2432" s="161" t="s">
        <v>5200</v>
      </c>
      <c r="N2432" s="161" t="s">
        <v>388</v>
      </c>
      <c r="O2432" s="161" t="s">
        <v>5201</v>
      </c>
    </row>
    <row r="2433" spans="1:18">
      <c r="A2433" s="161">
        <v>7</v>
      </c>
      <c r="B2433" s="161">
        <v>54</v>
      </c>
      <c r="C2433" s="161">
        <v>30</v>
      </c>
      <c r="D2433" s="161" t="s">
        <v>10293</v>
      </c>
      <c r="E2433" s="161" t="s">
        <v>12952</v>
      </c>
      <c r="F2433" s="161" t="s">
        <v>3992</v>
      </c>
      <c r="G2433" s="161" t="s">
        <v>1521</v>
      </c>
      <c r="H2433" s="161" t="s">
        <v>10316</v>
      </c>
      <c r="I2433" s="161" t="s">
        <v>10314</v>
      </c>
      <c r="K2433" s="161">
        <v>1</v>
      </c>
      <c r="L2433" s="161" t="s">
        <v>12953</v>
      </c>
      <c r="M2433" s="161" t="s">
        <v>12954</v>
      </c>
      <c r="N2433" s="161" t="s">
        <v>16016</v>
      </c>
      <c r="O2433" s="161" t="s">
        <v>12955</v>
      </c>
    </row>
    <row r="2434" spans="1:18">
      <c r="A2434" s="161">
        <v>7</v>
      </c>
      <c r="B2434" s="161">
        <v>54</v>
      </c>
      <c r="C2434" s="161">
        <v>31</v>
      </c>
      <c r="D2434" s="161" t="s">
        <v>3696</v>
      </c>
      <c r="E2434" s="161" t="s">
        <v>8786</v>
      </c>
      <c r="F2434" s="161" t="s">
        <v>3992</v>
      </c>
      <c r="G2434" s="161" t="s">
        <v>1521</v>
      </c>
      <c r="H2434" s="161" t="s">
        <v>323</v>
      </c>
      <c r="K2434" s="161">
        <v>1</v>
      </c>
      <c r="L2434" s="161" t="s">
        <v>6866</v>
      </c>
    </row>
    <row r="2435" spans="1:18">
      <c r="A2435" s="161">
        <v>7</v>
      </c>
      <c r="B2435" s="161">
        <v>54</v>
      </c>
      <c r="C2435" s="161">
        <v>32</v>
      </c>
      <c r="D2435" s="161" t="s">
        <v>10293</v>
      </c>
      <c r="E2435" s="161" t="s">
        <v>12950</v>
      </c>
      <c r="F2435" s="161" t="s">
        <v>3992</v>
      </c>
      <c r="G2435" s="161" t="s">
        <v>1521</v>
      </c>
      <c r="H2435" s="161" t="s">
        <v>10312</v>
      </c>
      <c r="K2435" s="161">
        <v>1</v>
      </c>
      <c r="L2435" s="161" t="s">
        <v>12951</v>
      </c>
    </row>
    <row r="2436" spans="1:18">
      <c r="A2436" s="161">
        <v>7</v>
      </c>
      <c r="B2436" s="161">
        <v>54</v>
      </c>
      <c r="C2436" s="161">
        <v>33</v>
      </c>
      <c r="D2436" s="161" t="s">
        <v>3696</v>
      </c>
      <c r="E2436" s="161" t="s">
        <v>8787</v>
      </c>
      <c r="F2436" s="161" t="s">
        <v>3992</v>
      </c>
      <c r="G2436" s="161" t="s">
        <v>1521</v>
      </c>
      <c r="H2436" s="161" t="s">
        <v>324</v>
      </c>
      <c r="K2436" s="161">
        <v>1</v>
      </c>
      <c r="L2436" s="161" t="s">
        <v>6867</v>
      </c>
    </row>
    <row r="2437" spans="1:18">
      <c r="A2437" s="161">
        <v>7</v>
      </c>
      <c r="B2437" s="161">
        <v>54</v>
      </c>
      <c r="C2437" s="161">
        <v>34</v>
      </c>
      <c r="D2437" s="161" t="s">
        <v>10293</v>
      </c>
      <c r="E2437" s="161" t="s">
        <v>12948</v>
      </c>
      <c r="F2437" s="161" t="s">
        <v>3992</v>
      </c>
      <c r="G2437" s="161" t="s">
        <v>1521</v>
      </c>
      <c r="H2437" s="161" t="s">
        <v>10309</v>
      </c>
      <c r="K2437" s="161">
        <v>1</v>
      </c>
      <c r="L2437" s="161" t="s">
        <v>12949</v>
      </c>
    </row>
    <row r="2438" spans="1:18">
      <c r="A2438" s="161">
        <v>7</v>
      </c>
      <c r="B2438" s="161">
        <v>54</v>
      </c>
      <c r="C2438" s="161">
        <v>35</v>
      </c>
      <c r="D2438" s="161" t="s">
        <v>3696</v>
      </c>
      <c r="E2438" s="161" t="s">
        <v>8788</v>
      </c>
      <c r="F2438" s="161" t="s">
        <v>3992</v>
      </c>
      <c r="G2438" s="161" t="s">
        <v>1521</v>
      </c>
      <c r="H2438" s="161" t="s">
        <v>325</v>
      </c>
      <c r="K2438" s="161">
        <v>1</v>
      </c>
      <c r="L2438" s="161" t="s">
        <v>6868</v>
      </c>
    </row>
    <row r="2439" spans="1:18">
      <c r="A2439" s="161">
        <v>7</v>
      </c>
      <c r="B2439" s="161">
        <v>54</v>
      </c>
      <c r="C2439" s="161">
        <v>36</v>
      </c>
      <c r="D2439" s="161" t="s">
        <v>10293</v>
      </c>
      <c r="E2439" s="161" t="s">
        <v>12946</v>
      </c>
      <c r="F2439" s="161" t="s">
        <v>3992</v>
      </c>
      <c r="G2439" s="161" t="s">
        <v>1521</v>
      </c>
      <c r="H2439" s="161" t="s">
        <v>10306</v>
      </c>
      <c r="K2439" s="161">
        <v>1</v>
      </c>
      <c r="L2439" s="161" t="s">
        <v>12947</v>
      </c>
    </row>
    <row r="2440" spans="1:18">
      <c r="A2440" s="161">
        <v>7</v>
      </c>
      <c r="B2440" s="161">
        <v>54</v>
      </c>
      <c r="C2440" s="161">
        <v>37</v>
      </c>
      <c r="D2440" s="161" t="s">
        <v>3696</v>
      </c>
      <c r="E2440" s="161" t="s">
        <v>8789</v>
      </c>
      <c r="F2440" s="161" t="s">
        <v>3992</v>
      </c>
      <c r="G2440" s="161" t="s">
        <v>1521</v>
      </c>
      <c r="H2440" s="161" t="s">
        <v>1536</v>
      </c>
      <c r="I2440" s="161" t="s">
        <v>1629</v>
      </c>
      <c r="K2440" s="161">
        <v>1</v>
      </c>
      <c r="L2440" s="161" t="s">
        <v>5202</v>
      </c>
      <c r="M2440" s="161" t="s">
        <v>5203</v>
      </c>
      <c r="N2440" s="161" t="s">
        <v>12</v>
      </c>
      <c r="O2440" s="161" t="s">
        <v>5204</v>
      </c>
      <c r="P2440" s="161" t="s">
        <v>11</v>
      </c>
      <c r="Q2440" s="161" t="s">
        <v>5205</v>
      </c>
      <c r="R2440" s="161" t="s">
        <v>364</v>
      </c>
    </row>
    <row r="2441" spans="1:18">
      <c r="A2441" s="161">
        <v>7</v>
      </c>
      <c r="B2441" s="161">
        <v>54</v>
      </c>
      <c r="C2441" s="161">
        <v>38</v>
      </c>
      <c r="D2441" s="161" t="s">
        <v>10293</v>
      </c>
      <c r="E2441" s="161" t="s">
        <v>12941</v>
      </c>
      <c r="F2441" s="161" t="s">
        <v>3992</v>
      </c>
      <c r="G2441" s="161" t="s">
        <v>1521</v>
      </c>
      <c r="H2441" s="161" t="s">
        <v>10300</v>
      </c>
      <c r="I2441" s="161" t="s">
        <v>1629</v>
      </c>
      <c r="K2441" s="161">
        <v>1</v>
      </c>
      <c r="L2441" s="161" t="s">
        <v>12942</v>
      </c>
      <c r="M2441" s="161" t="s">
        <v>12943</v>
      </c>
      <c r="N2441" s="161" t="s">
        <v>16015</v>
      </c>
      <c r="O2441" s="161" t="s">
        <v>12944</v>
      </c>
      <c r="P2441" s="161" t="s">
        <v>16017</v>
      </c>
      <c r="Q2441" s="161" t="s">
        <v>12945</v>
      </c>
      <c r="R2441" s="161" t="s">
        <v>16018</v>
      </c>
    </row>
    <row r="2442" spans="1:18">
      <c r="A2442" s="161">
        <v>7</v>
      </c>
      <c r="B2442" s="161">
        <v>54</v>
      </c>
      <c r="C2442" s="161">
        <v>39</v>
      </c>
      <c r="D2442" s="161" t="s">
        <v>3696</v>
      </c>
      <c r="E2442" s="161" t="s">
        <v>8790</v>
      </c>
      <c r="F2442" s="161" t="s">
        <v>3992</v>
      </c>
      <c r="G2442" s="161" t="s">
        <v>1521</v>
      </c>
      <c r="H2442" s="161" t="s">
        <v>116</v>
      </c>
      <c r="I2442" s="161" t="s">
        <v>1630</v>
      </c>
      <c r="K2442" s="161">
        <v>1</v>
      </c>
      <c r="L2442" s="161" t="s">
        <v>5206</v>
      </c>
    </row>
    <row r="2443" spans="1:18">
      <c r="A2443" s="161">
        <v>7</v>
      </c>
      <c r="B2443" s="161">
        <v>54</v>
      </c>
      <c r="C2443" s="161">
        <v>40</v>
      </c>
      <c r="D2443" s="161" t="s">
        <v>10293</v>
      </c>
      <c r="E2443" s="161" t="s">
        <v>12939</v>
      </c>
      <c r="F2443" s="161" t="s">
        <v>3992</v>
      </c>
      <c r="G2443" s="161" t="s">
        <v>1521</v>
      </c>
      <c r="H2443" s="161" t="s">
        <v>10297</v>
      </c>
      <c r="I2443" s="161" t="s">
        <v>1630</v>
      </c>
      <c r="K2443" s="161">
        <v>1</v>
      </c>
      <c r="L2443" s="161" t="s">
        <v>12940</v>
      </c>
    </row>
    <row r="2444" spans="1:18">
      <c r="A2444" s="161">
        <v>7</v>
      </c>
      <c r="B2444" s="161">
        <v>54</v>
      </c>
      <c r="C2444" s="161">
        <v>41</v>
      </c>
      <c r="D2444" s="161" t="s">
        <v>3696</v>
      </c>
      <c r="E2444" s="161" t="s">
        <v>8791</v>
      </c>
      <c r="F2444" s="161" t="s">
        <v>3992</v>
      </c>
      <c r="G2444" s="161" t="s">
        <v>1521</v>
      </c>
      <c r="H2444" s="161" t="s">
        <v>319</v>
      </c>
      <c r="K2444" s="161">
        <v>1</v>
      </c>
      <c r="L2444" s="161" t="s">
        <v>5207</v>
      </c>
    </row>
    <row r="2445" spans="1:18">
      <c r="A2445" s="161">
        <v>7</v>
      </c>
      <c r="B2445" s="161">
        <v>54</v>
      </c>
      <c r="C2445" s="161">
        <v>42</v>
      </c>
      <c r="D2445" s="161" t="s">
        <v>10293</v>
      </c>
      <c r="E2445" s="161" t="s">
        <v>12937</v>
      </c>
      <c r="F2445" s="161" t="s">
        <v>3992</v>
      </c>
      <c r="G2445" s="161" t="s">
        <v>1521</v>
      </c>
      <c r="H2445" s="161" t="s">
        <v>10167</v>
      </c>
      <c r="K2445" s="161">
        <v>1</v>
      </c>
      <c r="L2445" s="161" t="s">
        <v>12938</v>
      </c>
    </row>
    <row r="2446" spans="1:18">
      <c r="A2446" s="161">
        <v>7</v>
      </c>
      <c r="B2446" s="161">
        <v>55</v>
      </c>
      <c r="C2446" s="161">
        <v>1</v>
      </c>
      <c r="D2446" s="161" t="s">
        <v>3696</v>
      </c>
      <c r="E2446" s="161" t="s">
        <v>8792</v>
      </c>
      <c r="F2446" s="161" t="s">
        <v>3992</v>
      </c>
      <c r="G2446" s="161" t="s">
        <v>1521</v>
      </c>
      <c r="H2446" s="161" t="s">
        <v>1523</v>
      </c>
      <c r="I2446" s="161" t="s">
        <v>1631</v>
      </c>
      <c r="K2446" s="161">
        <v>1</v>
      </c>
      <c r="L2446" s="164" t="s">
        <v>8793</v>
      </c>
    </row>
    <row r="2447" spans="1:18">
      <c r="A2447" s="161">
        <v>7</v>
      </c>
      <c r="B2447" s="161">
        <v>55</v>
      </c>
      <c r="C2447" s="161">
        <v>2</v>
      </c>
      <c r="D2447" s="161" t="s">
        <v>10293</v>
      </c>
      <c r="E2447" s="161" t="s">
        <v>12935</v>
      </c>
      <c r="F2447" s="161" t="s">
        <v>3992</v>
      </c>
      <c r="G2447" s="161" t="s">
        <v>1521</v>
      </c>
      <c r="H2447" s="161" t="s">
        <v>10370</v>
      </c>
      <c r="I2447" s="161" t="s">
        <v>1630</v>
      </c>
      <c r="K2447" s="161">
        <v>1</v>
      </c>
      <c r="L2447" s="164" t="s">
        <v>12936</v>
      </c>
    </row>
    <row r="2448" spans="1:18">
      <c r="A2448" s="161">
        <v>7</v>
      </c>
      <c r="B2448" s="161">
        <v>55</v>
      </c>
      <c r="C2448" s="161">
        <v>3</v>
      </c>
      <c r="D2448" s="161" t="s">
        <v>3696</v>
      </c>
      <c r="E2448" s="161" t="s">
        <v>8794</v>
      </c>
      <c r="F2448" s="161" t="s">
        <v>3992</v>
      </c>
      <c r="G2448" s="161" t="s">
        <v>1521</v>
      </c>
      <c r="H2448" s="162" t="s">
        <v>322</v>
      </c>
      <c r="I2448" s="161" t="s">
        <v>1631</v>
      </c>
      <c r="K2448" s="161">
        <v>1</v>
      </c>
      <c r="L2448" s="161" t="s">
        <v>5408</v>
      </c>
    </row>
    <row r="2449" spans="1:18">
      <c r="A2449" s="161">
        <v>7</v>
      </c>
      <c r="B2449" s="161">
        <v>55</v>
      </c>
      <c r="C2449" s="161">
        <v>4</v>
      </c>
      <c r="D2449" s="161" t="s">
        <v>10293</v>
      </c>
      <c r="E2449" s="161" t="s">
        <v>12933</v>
      </c>
      <c r="F2449" s="161" t="s">
        <v>3992</v>
      </c>
      <c r="G2449" s="161" t="s">
        <v>1521</v>
      </c>
      <c r="H2449" s="162" t="s">
        <v>10367</v>
      </c>
      <c r="I2449" s="161" t="s">
        <v>1630</v>
      </c>
      <c r="K2449" s="161">
        <v>1</v>
      </c>
      <c r="L2449" s="161" t="s">
        <v>12934</v>
      </c>
    </row>
    <row r="2450" spans="1:18">
      <c r="A2450" s="161">
        <v>7</v>
      </c>
      <c r="B2450" s="161">
        <v>55</v>
      </c>
      <c r="C2450" s="161">
        <v>5</v>
      </c>
      <c r="D2450" s="161" t="s">
        <v>3696</v>
      </c>
      <c r="E2450" s="161" t="s">
        <v>8795</v>
      </c>
      <c r="F2450" s="161" t="s">
        <v>3992</v>
      </c>
      <c r="G2450" s="161" t="s">
        <v>1521</v>
      </c>
      <c r="H2450" s="161" t="s">
        <v>1526</v>
      </c>
      <c r="I2450" s="161" t="s">
        <v>1629</v>
      </c>
      <c r="K2450" s="161">
        <v>1</v>
      </c>
      <c r="L2450" s="161" t="s">
        <v>5409</v>
      </c>
      <c r="M2450" s="161" t="s">
        <v>5410</v>
      </c>
      <c r="N2450" s="161" t="s">
        <v>12</v>
      </c>
      <c r="O2450" s="161" t="s">
        <v>5411</v>
      </c>
      <c r="P2450" s="161" t="s">
        <v>11</v>
      </c>
      <c r="Q2450" s="161" t="s">
        <v>5412</v>
      </c>
      <c r="R2450" s="161" t="s">
        <v>364</v>
      </c>
    </row>
    <row r="2451" spans="1:18">
      <c r="A2451" s="161">
        <v>7</v>
      </c>
      <c r="B2451" s="161">
        <v>55</v>
      </c>
      <c r="C2451" s="161">
        <v>6</v>
      </c>
      <c r="D2451" s="161" t="s">
        <v>10293</v>
      </c>
      <c r="E2451" s="161" t="s">
        <v>12928</v>
      </c>
      <c r="F2451" s="161" t="s">
        <v>3992</v>
      </c>
      <c r="G2451" s="161" t="s">
        <v>1521</v>
      </c>
      <c r="H2451" s="161" t="s">
        <v>10361</v>
      </c>
      <c r="I2451" s="161" t="s">
        <v>1629</v>
      </c>
      <c r="K2451" s="161">
        <v>1</v>
      </c>
      <c r="L2451" s="161" t="s">
        <v>12929</v>
      </c>
      <c r="M2451" s="161" t="s">
        <v>12930</v>
      </c>
      <c r="N2451" s="161" t="s">
        <v>16015</v>
      </c>
      <c r="O2451" s="161" t="s">
        <v>12931</v>
      </c>
      <c r="P2451" s="161" t="s">
        <v>16017</v>
      </c>
      <c r="Q2451" s="161" t="s">
        <v>12932</v>
      </c>
      <c r="R2451" s="161" t="s">
        <v>16018</v>
      </c>
    </row>
    <row r="2452" spans="1:18">
      <c r="A2452" s="161">
        <v>7</v>
      </c>
      <c r="B2452" s="161">
        <v>55</v>
      </c>
      <c r="C2452" s="161">
        <v>7</v>
      </c>
      <c r="D2452" s="161" t="s">
        <v>3696</v>
      </c>
      <c r="E2452" s="161" t="s">
        <v>8796</v>
      </c>
      <c r="F2452" s="161" t="s">
        <v>3992</v>
      </c>
      <c r="G2452" s="161" t="s">
        <v>1521</v>
      </c>
      <c r="H2452" s="161" t="s">
        <v>66</v>
      </c>
      <c r="I2452" s="161" t="s">
        <v>1629</v>
      </c>
      <c r="K2452" s="161">
        <v>1</v>
      </c>
      <c r="L2452" s="161" t="s">
        <v>5413</v>
      </c>
      <c r="M2452" s="161" t="s">
        <v>5414</v>
      </c>
      <c r="N2452" s="161" t="s">
        <v>12</v>
      </c>
      <c r="O2452" s="161" t="s">
        <v>5415</v>
      </c>
      <c r="P2452" s="161" t="s">
        <v>11</v>
      </c>
      <c r="Q2452" s="161" t="s">
        <v>5416</v>
      </c>
      <c r="R2452" s="161" t="s">
        <v>364</v>
      </c>
    </row>
    <row r="2453" spans="1:18">
      <c r="A2453" s="161">
        <v>7</v>
      </c>
      <c r="B2453" s="161">
        <v>55</v>
      </c>
      <c r="C2453" s="161">
        <v>8</v>
      </c>
      <c r="D2453" s="161" t="s">
        <v>10293</v>
      </c>
      <c r="E2453" s="161" t="s">
        <v>12923</v>
      </c>
      <c r="F2453" s="161" t="s">
        <v>3992</v>
      </c>
      <c r="G2453" s="161" t="s">
        <v>1521</v>
      </c>
      <c r="H2453" s="161" t="s">
        <v>10355</v>
      </c>
      <c r="I2453" s="161" t="s">
        <v>1629</v>
      </c>
      <c r="K2453" s="161">
        <v>1</v>
      </c>
      <c r="L2453" s="161" t="s">
        <v>12924</v>
      </c>
      <c r="M2453" s="161" t="s">
        <v>12925</v>
      </c>
      <c r="N2453" s="161" t="s">
        <v>16015</v>
      </c>
      <c r="O2453" s="161" t="s">
        <v>12926</v>
      </c>
      <c r="P2453" s="161" t="s">
        <v>16017</v>
      </c>
      <c r="Q2453" s="161" t="s">
        <v>12927</v>
      </c>
      <c r="R2453" s="161" t="s">
        <v>16018</v>
      </c>
    </row>
    <row r="2454" spans="1:18">
      <c r="A2454" s="161">
        <v>7</v>
      </c>
      <c r="B2454" s="161">
        <v>55</v>
      </c>
      <c r="C2454" s="161">
        <v>9</v>
      </c>
      <c r="D2454" s="161" t="s">
        <v>3696</v>
      </c>
      <c r="E2454" s="161" t="s">
        <v>8797</v>
      </c>
      <c r="F2454" s="161" t="s">
        <v>3992</v>
      </c>
      <c r="G2454" s="161" t="s">
        <v>1521</v>
      </c>
      <c r="H2454" s="161" t="s">
        <v>336</v>
      </c>
      <c r="K2454" s="161">
        <v>1</v>
      </c>
      <c r="L2454" s="161" t="s">
        <v>5417</v>
      </c>
    </row>
    <row r="2455" spans="1:18">
      <c r="A2455" s="161">
        <v>7</v>
      </c>
      <c r="B2455" s="161">
        <v>55</v>
      </c>
      <c r="C2455" s="161">
        <v>10</v>
      </c>
      <c r="D2455" s="161" t="s">
        <v>10293</v>
      </c>
      <c r="E2455" s="161" t="s">
        <v>12921</v>
      </c>
      <c r="F2455" s="161" t="s">
        <v>3992</v>
      </c>
      <c r="G2455" s="161" t="s">
        <v>1521</v>
      </c>
      <c r="H2455" s="161" t="s">
        <v>10191</v>
      </c>
      <c r="K2455" s="161">
        <v>1</v>
      </c>
      <c r="L2455" s="161" t="s">
        <v>12922</v>
      </c>
    </row>
    <row r="2456" spans="1:18">
      <c r="A2456" s="161">
        <v>7</v>
      </c>
      <c r="B2456" s="161">
        <v>55</v>
      </c>
      <c r="C2456" s="161">
        <v>11</v>
      </c>
      <c r="D2456" s="161" t="s">
        <v>3696</v>
      </c>
      <c r="E2456" s="161" t="s">
        <v>8798</v>
      </c>
      <c r="F2456" s="161" t="s">
        <v>3992</v>
      </c>
      <c r="G2456" s="161" t="s">
        <v>1521</v>
      </c>
      <c r="H2456" s="161" t="s">
        <v>337</v>
      </c>
      <c r="I2456" s="161" t="s">
        <v>1628</v>
      </c>
      <c r="K2456" s="161">
        <v>1</v>
      </c>
      <c r="L2456" s="161" t="s">
        <v>5418</v>
      </c>
    </row>
    <row r="2457" spans="1:18">
      <c r="A2457" s="161">
        <v>7</v>
      </c>
      <c r="B2457" s="161">
        <v>55</v>
      </c>
      <c r="C2457" s="161">
        <v>12</v>
      </c>
      <c r="D2457" s="161" t="s">
        <v>10293</v>
      </c>
      <c r="E2457" s="161" t="s">
        <v>12919</v>
      </c>
      <c r="F2457" s="161" t="s">
        <v>3992</v>
      </c>
      <c r="G2457" s="161" t="s">
        <v>1521</v>
      </c>
      <c r="H2457" s="161" t="s">
        <v>10350</v>
      </c>
      <c r="I2457" s="161" t="s">
        <v>10137</v>
      </c>
      <c r="K2457" s="161">
        <v>1</v>
      </c>
      <c r="L2457" s="161" t="s">
        <v>12920</v>
      </c>
    </row>
    <row r="2458" spans="1:18">
      <c r="A2458" s="161">
        <v>7</v>
      </c>
      <c r="B2458" s="161">
        <v>55</v>
      </c>
      <c r="C2458" s="161">
        <v>13</v>
      </c>
      <c r="D2458" s="161" t="s">
        <v>3696</v>
      </c>
      <c r="E2458" s="161" t="s">
        <v>8799</v>
      </c>
      <c r="F2458" s="161" t="s">
        <v>3992</v>
      </c>
      <c r="G2458" s="161" t="s">
        <v>1521</v>
      </c>
      <c r="H2458" s="161" t="s">
        <v>1535</v>
      </c>
      <c r="I2458" s="161" t="s">
        <v>61</v>
      </c>
      <c r="K2458" s="161">
        <v>1</v>
      </c>
      <c r="L2458" s="161" t="s">
        <v>5419</v>
      </c>
    </row>
    <row r="2459" spans="1:18">
      <c r="A2459" s="161">
        <v>7</v>
      </c>
      <c r="B2459" s="161">
        <v>55</v>
      </c>
      <c r="C2459" s="161">
        <v>14</v>
      </c>
      <c r="D2459" s="161" t="s">
        <v>10293</v>
      </c>
      <c r="E2459" s="161" t="s">
        <v>12917</v>
      </c>
      <c r="F2459" s="161" t="s">
        <v>3992</v>
      </c>
      <c r="G2459" s="161" t="s">
        <v>1521</v>
      </c>
      <c r="H2459" s="161" t="s">
        <v>10347</v>
      </c>
      <c r="I2459" s="161" t="s">
        <v>10345</v>
      </c>
      <c r="K2459" s="161">
        <v>1</v>
      </c>
      <c r="L2459" s="161" t="s">
        <v>12918</v>
      </c>
    </row>
    <row r="2460" spans="1:18">
      <c r="A2460" s="161">
        <v>7</v>
      </c>
      <c r="B2460" s="161">
        <v>55</v>
      </c>
      <c r="C2460" s="161">
        <v>15</v>
      </c>
      <c r="D2460" s="161" t="s">
        <v>3696</v>
      </c>
      <c r="E2460" s="161" t="s">
        <v>8800</v>
      </c>
      <c r="F2460" s="161" t="s">
        <v>3992</v>
      </c>
      <c r="G2460" s="161" t="s">
        <v>1521</v>
      </c>
      <c r="H2460" s="161" t="s">
        <v>1529</v>
      </c>
      <c r="I2460" s="161" t="s">
        <v>15</v>
      </c>
      <c r="K2460" s="161">
        <v>1</v>
      </c>
      <c r="L2460" s="164" t="s">
        <v>8801</v>
      </c>
      <c r="M2460" s="164" t="s">
        <v>8802</v>
      </c>
    </row>
    <row r="2461" spans="1:18">
      <c r="A2461" s="161">
        <v>7</v>
      </c>
      <c r="B2461" s="161">
        <v>55</v>
      </c>
      <c r="C2461" s="161">
        <v>16</v>
      </c>
      <c r="D2461" s="161" t="s">
        <v>10293</v>
      </c>
      <c r="E2461" s="161" t="s">
        <v>12914</v>
      </c>
      <c r="F2461" s="161" t="s">
        <v>3992</v>
      </c>
      <c r="G2461" s="161" t="s">
        <v>1521</v>
      </c>
      <c r="H2461" s="161" t="s">
        <v>10342</v>
      </c>
      <c r="I2461" s="161" t="s">
        <v>15</v>
      </c>
      <c r="K2461" s="161">
        <v>1</v>
      </c>
      <c r="L2461" s="164" t="s">
        <v>12915</v>
      </c>
      <c r="M2461" s="164" t="s">
        <v>12916</v>
      </c>
    </row>
    <row r="2462" spans="1:18">
      <c r="A2462" s="161">
        <v>7</v>
      </c>
      <c r="B2462" s="161">
        <v>55</v>
      </c>
      <c r="C2462" s="161">
        <v>17</v>
      </c>
      <c r="D2462" s="161" t="s">
        <v>3696</v>
      </c>
      <c r="E2462" s="161" t="s">
        <v>8803</v>
      </c>
      <c r="F2462" s="161" t="s">
        <v>3992</v>
      </c>
      <c r="G2462" s="161" t="s">
        <v>1521</v>
      </c>
      <c r="H2462" s="161" t="s">
        <v>1530</v>
      </c>
      <c r="K2462" s="161">
        <v>1</v>
      </c>
      <c r="L2462" s="164" t="s">
        <v>8804</v>
      </c>
    </row>
    <row r="2463" spans="1:18">
      <c r="A2463" s="161">
        <v>7</v>
      </c>
      <c r="B2463" s="161">
        <v>55</v>
      </c>
      <c r="C2463" s="161">
        <v>18</v>
      </c>
      <c r="D2463" s="161" t="s">
        <v>10293</v>
      </c>
      <c r="E2463" s="161" t="s">
        <v>12912</v>
      </c>
      <c r="F2463" s="161" t="s">
        <v>3992</v>
      </c>
      <c r="G2463" s="161" t="s">
        <v>1521</v>
      </c>
      <c r="H2463" s="161" t="s">
        <v>10339</v>
      </c>
      <c r="K2463" s="161">
        <v>1</v>
      </c>
      <c r="L2463" s="164" t="s">
        <v>12913</v>
      </c>
    </row>
    <row r="2464" spans="1:18">
      <c r="A2464" s="161">
        <v>7</v>
      </c>
      <c r="B2464" s="161">
        <v>55</v>
      </c>
      <c r="C2464" s="161">
        <v>19</v>
      </c>
      <c r="D2464" s="161" t="s">
        <v>3696</v>
      </c>
      <c r="E2464" s="161" t="s">
        <v>8805</v>
      </c>
      <c r="F2464" s="161" t="s">
        <v>3992</v>
      </c>
      <c r="G2464" s="161" t="s">
        <v>1521</v>
      </c>
      <c r="H2464" s="161" t="s">
        <v>1531</v>
      </c>
      <c r="K2464" s="161">
        <v>1</v>
      </c>
      <c r="L2464" s="164" t="s">
        <v>8806</v>
      </c>
    </row>
    <row r="2465" spans="1:18">
      <c r="A2465" s="161">
        <v>7</v>
      </c>
      <c r="B2465" s="161">
        <v>55</v>
      </c>
      <c r="C2465" s="161">
        <v>20</v>
      </c>
      <c r="D2465" s="161" t="s">
        <v>10293</v>
      </c>
      <c r="E2465" s="161" t="s">
        <v>12910</v>
      </c>
      <c r="F2465" s="161" t="s">
        <v>3992</v>
      </c>
      <c r="G2465" s="161" t="s">
        <v>1521</v>
      </c>
      <c r="H2465" s="161" t="s">
        <v>10336</v>
      </c>
      <c r="K2465" s="161">
        <v>1</v>
      </c>
      <c r="L2465" s="164" t="s">
        <v>12911</v>
      </c>
    </row>
    <row r="2466" spans="1:18">
      <c r="A2466" s="161">
        <v>7</v>
      </c>
      <c r="B2466" s="161">
        <v>55</v>
      </c>
      <c r="C2466" s="161">
        <v>21</v>
      </c>
      <c r="D2466" s="161" t="s">
        <v>3696</v>
      </c>
      <c r="E2466" s="161" t="s">
        <v>8807</v>
      </c>
      <c r="F2466" s="161" t="s">
        <v>3992</v>
      </c>
      <c r="G2466" s="161" t="s">
        <v>1521</v>
      </c>
      <c r="H2466" s="161" t="s">
        <v>1532</v>
      </c>
      <c r="K2466" s="161">
        <v>1</v>
      </c>
      <c r="L2466" s="164" t="s">
        <v>8808</v>
      </c>
    </row>
    <row r="2467" spans="1:18">
      <c r="A2467" s="161">
        <v>7</v>
      </c>
      <c r="B2467" s="161">
        <v>55</v>
      </c>
      <c r="C2467" s="161">
        <v>22</v>
      </c>
      <c r="D2467" s="161" t="s">
        <v>10293</v>
      </c>
      <c r="E2467" s="161" t="s">
        <v>12908</v>
      </c>
      <c r="F2467" s="161" t="s">
        <v>3992</v>
      </c>
      <c r="G2467" s="161" t="s">
        <v>1521</v>
      </c>
      <c r="H2467" s="161" t="s">
        <v>10333</v>
      </c>
      <c r="K2467" s="161">
        <v>1</v>
      </c>
      <c r="L2467" s="164" t="s">
        <v>12909</v>
      </c>
    </row>
    <row r="2468" spans="1:18">
      <c r="A2468" s="161">
        <v>7</v>
      </c>
      <c r="B2468" s="161">
        <v>55</v>
      </c>
      <c r="C2468" s="161">
        <v>23</v>
      </c>
      <c r="D2468" s="161" t="s">
        <v>3696</v>
      </c>
      <c r="E2468" s="161" t="s">
        <v>8809</v>
      </c>
      <c r="F2468" s="161" t="s">
        <v>3992</v>
      </c>
      <c r="G2468" s="161" t="s">
        <v>1521</v>
      </c>
      <c r="H2468" s="161" t="s">
        <v>1533</v>
      </c>
      <c r="K2468" s="161">
        <v>1</v>
      </c>
      <c r="L2468" s="164" t="s">
        <v>8810</v>
      </c>
    </row>
    <row r="2469" spans="1:18">
      <c r="A2469" s="161">
        <v>7</v>
      </c>
      <c r="B2469" s="161">
        <v>55</v>
      </c>
      <c r="C2469" s="161">
        <v>24</v>
      </c>
      <c r="D2469" s="161" t="s">
        <v>10293</v>
      </c>
      <c r="E2469" s="161" t="s">
        <v>12906</v>
      </c>
      <c r="F2469" s="161" t="s">
        <v>3992</v>
      </c>
      <c r="G2469" s="161" t="s">
        <v>1521</v>
      </c>
      <c r="H2469" s="161" t="s">
        <v>10330</v>
      </c>
      <c r="K2469" s="161">
        <v>1</v>
      </c>
      <c r="L2469" s="164" t="s">
        <v>12907</v>
      </c>
    </row>
    <row r="2470" spans="1:18">
      <c r="A2470" s="161">
        <v>7</v>
      </c>
      <c r="B2470" s="161">
        <v>55</v>
      </c>
      <c r="C2470" s="161">
        <v>25</v>
      </c>
      <c r="D2470" s="161" t="s">
        <v>3696</v>
      </c>
      <c r="E2470" s="161" t="s">
        <v>8811</v>
      </c>
      <c r="F2470" s="161" t="s">
        <v>3992</v>
      </c>
      <c r="G2470" s="161" t="s">
        <v>1521</v>
      </c>
      <c r="H2470" s="161" t="s">
        <v>1534</v>
      </c>
      <c r="K2470" s="161">
        <v>1</v>
      </c>
      <c r="L2470" s="164" t="s">
        <v>8812</v>
      </c>
    </row>
    <row r="2471" spans="1:18">
      <c r="A2471" s="161">
        <v>7</v>
      </c>
      <c r="B2471" s="161">
        <v>55</v>
      </c>
      <c r="C2471" s="161">
        <v>26</v>
      </c>
      <c r="D2471" s="161" t="s">
        <v>10293</v>
      </c>
      <c r="E2471" s="161" t="s">
        <v>12904</v>
      </c>
      <c r="F2471" s="161" t="s">
        <v>3992</v>
      </c>
      <c r="G2471" s="161" t="s">
        <v>1521</v>
      </c>
      <c r="H2471" s="161" t="s">
        <v>10327</v>
      </c>
      <c r="K2471" s="161">
        <v>1</v>
      </c>
      <c r="L2471" s="164" t="s">
        <v>12905</v>
      </c>
    </row>
    <row r="2472" spans="1:18">
      <c r="A2472" s="161">
        <v>7</v>
      </c>
      <c r="B2472" s="161">
        <v>55</v>
      </c>
      <c r="C2472" s="161">
        <v>27</v>
      </c>
      <c r="D2472" s="161" t="s">
        <v>3696</v>
      </c>
      <c r="E2472" s="161" t="s">
        <v>8813</v>
      </c>
      <c r="F2472" s="161" t="s">
        <v>3992</v>
      </c>
      <c r="G2472" s="161" t="s">
        <v>1521</v>
      </c>
      <c r="H2472" s="162" t="s">
        <v>326</v>
      </c>
      <c r="I2472" s="161" t="s">
        <v>1629</v>
      </c>
      <c r="K2472" s="161">
        <v>1</v>
      </c>
      <c r="L2472" s="161" t="s">
        <v>5420</v>
      </c>
      <c r="M2472" s="161" t="s">
        <v>5421</v>
      </c>
      <c r="N2472" s="161" t="s">
        <v>12</v>
      </c>
      <c r="O2472" s="161" t="s">
        <v>5422</v>
      </c>
      <c r="P2472" s="161" t="s">
        <v>11</v>
      </c>
      <c r="Q2472" s="161" t="s">
        <v>5423</v>
      </c>
      <c r="R2472" s="161" t="s">
        <v>364</v>
      </c>
    </row>
    <row r="2473" spans="1:18">
      <c r="A2473" s="161">
        <v>7</v>
      </c>
      <c r="B2473" s="161">
        <v>55</v>
      </c>
      <c r="C2473" s="161">
        <v>28</v>
      </c>
      <c r="D2473" s="161" t="s">
        <v>10293</v>
      </c>
      <c r="E2473" s="161" t="s">
        <v>12899</v>
      </c>
      <c r="F2473" s="161" t="s">
        <v>3992</v>
      </c>
      <c r="G2473" s="161" t="s">
        <v>1521</v>
      </c>
      <c r="H2473" s="162" t="s">
        <v>10321</v>
      </c>
      <c r="I2473" s="161" t="s">
        <v>1629</v>
      </c>
      <c r="K2473" s="161">
        <v>1</v>
      </c>
      <c r="L2473" s="161" t="s">
        <v>12900</v>
      </c>
      <c r="M2473" s="161" t="s">
        <v>12901</v>
      </c>
      <c r="N2473" s="161" t="s">
        <v>16015</v>
      </c>
      <c r="O2473" s="161" t="s">
        <v>12902</v>
      </c>
      <c r="P2473" s="161" t="s">
        <v>16017</v>
      </c>
      <c r="Q2473" s="161" t="s">
        <v>12903</v>
      </c>
      <c r="R2473" s="161" t="s">
        <v>16018</v>
      </c>
    </row>
    <row r="2474" spans="1:18">
      <c r="A2474" s="161">
        <v>7</v>
      </c>
      <c r="B2474" s="161">
        <v>55</v>
      </c>
      <c r="C2474" s="161">
        <v>29</v>
      </c>
      <c r="D2474" s="161" t="s">
        <v>3696</v>
      </c>
      <c r="E2474" s="161" t="s">
        <v>8814</v>
      </c>
      <c r="F2474" s="161" t="s">
        <v>3992</v>
      </c>
      <c r="G2474" s="161" t="s">
        <v>1521</v>
      </c>
      <c r="H2474" s="161" t="s">
        <v>1524</v>
      </c>
      <c r="I2474" s="161" t="s">
        <v>3991</v>
      </c>
      <c r="K2474" s="161">
        <v>1</v>
      </c>
      <c r="L2474" s="161" t="s">
        <v>5424</v>
      </c>
      <c r="M2474" s="161" t="s">
        <v>5425</v>
      </c>
      <c r="N2474" s="161" t="s">
        <v>388</v>
      </c>
      <c r="O2474" s="161" t="s">
        <v>5426</v>
      </c>
    </row>
    <row r="2475" spans="1:18">
      <c r="A2475" s="161">
        <v>7</v>
      </c>
      <c r="B2475" s="161">
        <v>55</v>
      </c>
      <c r="C2475" s="161">
        <v>30</v>
      </c>
      <c r="D2475" s="161" t="s">
        <v>10293</v>
      </c>
      <c r="E2475" s="161" t="s">
        <v>12895</v>
      </c>
      <c r="F2475" s="161" t="s">
        <v>3992</v>
      </c>
      <c r="G2475" s="161" t="s">
        <v>1521</v>
      </c>
      <c r="H2475" s="161" t="s">
        <v>10316</v>
      </c>
      <c r="I2475" s="161" t="s">
        <v>10314</v>
      </c>
      <c r="K2475" s="161">
        <v>1</v>
      </c>
      <c r="L2475" s="161" t="s">
        <v>12896</v>
      </c>
      <c r="M2475" s="161" t="s">
        <v>12897</v>
      </c>
      <c r="N2475" s="161" t="s">
        <v>16016</v>
      </c>
      <c r="O2475" s="161" t="s">
        <v>12898</v>
      </c>
    </row>
    <row r="2476" spans="1:18">
      <c r="A2476" s="161">
        <v>7</v>
      </c>
      <c r="B2476" s="161">
        <v>55</v>
      </c>
      <c r="C2476" s="161">
        <v>31</v>
      </c>
      <c r="D2476" s="161" t="s">
        <v>3696</v>
      </c>
      <c r="E2476" s="161" t="s">
        <v>8815</v>
      </c>
      <c r="F2476" s="161" t="s">
        <v>3992</v>
      </c>
      <c r="G2476" s="161" t="s">
        <v>1521</v>
      </c>
      <c r="H2476" s="161" t="s">
        <v>323</v>
      </c>
      <c r="K2476" s="161">
        <v>1</v>
      </c>
      <c r="L2476" s="161" t="s">
        <v>6869</v>
      </c>
    </row>
    <row r="2477" spans="1:18">
      <c r="A2477" s="161">
        <v>7</v>
      </c>
      <c r="B2477" s="161">
        <v>55</v>
      </c>
      <c r="C2477" s="161">
        <v>32</v>
      </c>
      <c r="D2477" s="161" t="s">
        <v>10293</v>
      </c>
      <c r="E2477" s="161" t="s">
        <v>12893</v>
      </c>
      <c r="F2477" s="161" t="s">
        <v>3992</v>
      </c>
      <c r="G2477" s="161" t="s">
        <v>1521</v>
      </c>
      <c r="H2477" s="161" t="s">
        <v>10312</v>
      </c>
      <c r="K2477" s="161">
        <v>1</v>
      </c>
      <c r="L2477" s="161" t="s">
        <v>12894</v>
      </c>
    </row>
    <row r="2478" spans="1:18">
      <c r="A2478" s="161">
        <v>7</v>
      </c>
      <c r="B2478" s="161">
        <v>55</v>
      </c>
      <c r="C2478" s="161">
        <v>33</v>
      </c>
      <c r="D2478" s="161" t="s">
        <v>3696</v>
      </c>
      <c r="E2478" s="161" t="s">
        <v>8816</v>
      </c>
      <c r="F2478" s="161" t="s">
        <v>3992</v>
      </c>
      <c r="G2478" s="161" t="s">
        <v>1521</v>
      </c>
      <c r="H2478" s="161" t="s">
        <v>324</v>
      </c>
      <c r="K2478" s="161">
        <v>1</v>
      </c>
      <c r="L2478" s="161" t="s">
        <v>6870</v>
      </c>
    </row>
    <row r="2479" spans="1:18">
      <c r="A2479" s="161">
        <v>7</v>
      </c>
      <c r="B2479" s="161">
        <v>55</v>
      </c>
      <c r="C2479" s="161">
        <v>34</v>
      </c>
      <c r="D2479" s="161" t="s">
        <v>10293</v>
      </c>
      <c r="E2479" s="161" t="s">
        <v>12891</v>
      </c>
      <c r="F2479" s="161" t="s">
        <v>3992</v>
      </c>
      <c r="G2479" s="161" t="s">
        <v>1521</v>
      </c>
      <c r="H2479" s="161" t="s">
        <v>10309</v>
      </c>
      <c r="K2479" s="161">
        <v>1</v>
      </c>
      <c r="L2479" s="161" t="s">
        <v>12892</v>
      </c>
    </row>
    <row r="2480" spans="1:18">
      <c r="A2480" s="161">
        <v>7</v>
      </c>
      <c r="B2480" s="161">
        <v>55</v>
      </c>
      <c r="C2480" s="161">
        <v>35</v>
      </c>
      <c r="D2480" s="161" t="s">
        <v>3696</v>
      </c>
      <c r="E2480" s="161" t="s">
        <v>8817</v>
      </c>
      <c r="F2480" s="161" t="s">
        <v>3992</v>
      </c>
      <c r="G2480" s="161" t="s">
        <v>1521</v>
      </c>
      <c r="H2480" s="161" t="s">
        <v>325</v>
      </c>
      <c r="K2480" s="161">
        <v>1</v>
      </c>
      <c r="L2480" s="161" t="s">
        <v>6871</v>
      </c>
    </row>
    <row r="2481" spans="1:18">
      <c r="A2481" s="161">
        <v>7</v>
      </c>
      <c r="B2481" s="161">
        <v>55</v>
      </c>
      <c r="C2481" s="161">
        <v>36</v>
      </c>
      <c r="D2481" s="161" t="s">
        <v>10293</v>
      </c>
      <c r="E2481" s="161" t="s">
        <v>12889</v>
      </c>
      <c r="F2481" s="161" t="s">
        <v>3992</v>
      </c>
      <c r="G2481" s="161" t="s">
        <v>1521</v>
      </c>
      <c r="H2481" s="161" t="s">
        <v>10306</v>
      </c>
      <c r="K2481" s="161">
        <v>1</v>
      </c>
      <c r="L2481" s="161" t="s">
        <v>12890</v>
      </c>
    </row>
    <row r="2482" spans="1:18">
      <c r="A2482" s="161">
        <v>7</v>
      </c>
      <c r="B2482" s="161">
        <v>55</v>
      </c>
      <c r="C2482" s="161">
        <v>37</v>
      </c>
      <c r="D2482" s="161" t="s">
        <v>3696</v>
      </c>
      <c r="E2482" s="161" t="s">
        <v>8818</v>
      </c>
      <c r="F2482" s="161" t="s">
        <v>3992</v>
      </c>
      <c r="G2482" s="161" t="s">
        <v>1521</v>
      </c>
      <c r="H2482" s="161" t="s">
        <v>1536</v>
      </c>
      <c r="I2482" s="161" t="s">
        <v>1629</v>
      </c>
      <c r="K2482" s="161">
        <v>1</v>
      </c>
      <c r="L2482" s="161" t="s">
        <v>5427</v>
      </c>
      <c r="M2482" s="161" t="s">
        <v>5428</v>
      </c>
      <c r="N2482" s="161" t="s">
        <v>12</v>
      </c>
      <c r="O2482" s="161" t="s">
        <v>5429</v>
      </c>
      <c r="P2482" s="161" t="s">
        <v>11</v>
      </c>
      <c r="Q2482" s="161" t="s">
        <v>5430</v>
      </c>
      <c r="R2482" s="161" t="s">
        <v>364</v>
      </c>
    </row>
    <row r="2483" spans="1:18">
      <c r="A2483" s="161">
        <v>7</v>
      </c>
      <c r="B2483" s="161">
        <v>55</v>
      </c>
      <c r="C2483" s="161">
        <v>38</v>
      </c>
      <c r="D2483" s="161" t="s">
        <v>10293</v>
      </c>
      <c r="E2483" s="161" t="s">
        <v>12884</v>
      </c>
      <c r="F2483" s="161" t="s">
        <v>3992</v>
      </c>
      <c r="G2483" s="161" t="s">
        <v>1521</v>
      </c>
      <c r="H2483" s="161" t="s">
        <v>10300</v>
      </c>
      <c r="I2483" s="161" t="s">
        <v>1629</v>
      </c>
      <c r="K2483" s="161">
        <v>1</v>
      </c>
      <c r="L2483" s="161" t="s">
        <v>12885</v>
      </c>
      <c r="M2483" s="161" t="s">
        <v>12886</v>
      </c>
      <c r="N2483" s="161" t="s">
        <v>16015</v>
      </c>
      <c r="O2483" s="161" t="s">
        <v>12887</v>
      </c>
      <c r="P2483" s="161" t="s">
        <v>16017</v>
      </c>
      <c r="Q2483" s="161" t="s">
        <v>12888</v>
      </c>
      <c r="R2483" s="161" t="s">
        <v>16018</v>
      </c>
    </row>
    <row r="2484" spans="1:18">
      <c r="A2484" s="161">
        <v>7</v>
      </c>
      <c r="B2484" s="161">
        <v>55</v>
      </c>
      <c r="C2484" s="161">
        <v>39</v>
      </c>
      <c r="D2484" s="161" t="s">
        <v>3696</v>
      </c>
      <c r="E2484" s="161" t="s">
        <v>8819</v>
      </c>
      <c r="F2484" s="161" t="s">
        <v>3992</v>
      </c>
      <c r="G2484" s="161" t="s">
        <v>1521</v>
      </c>
      <c r="H2484" s="161" t="s">
        <v>116</v>
      </c>
      <c r="I2484" s="161" t="s">
        <v>1630</v>
      </c>
      <c r="K2484" s="161">
        <v>1</v>
      </c>
      <c r="L2484" s="161" t="s">
        <v>5431</v>
      </c>
    </row>
    <row r="2485" spans="1:18">
      <c r="A2485" s="161">
        <v>7</v>
      </c>
      <c r="B2485" s="161">
        <v>55</v>
      </c>
      <c r="C2485" s="161">
        <v>40</v>
      </c>
      <c r="D2485" s="161" t="s">
        <v>10293</v>
      </c>
      <c r="E2485" s="161" t="s">
        <v>12882</v>
      </c>
      <c r="F2485" s="161" t="s">
        <v>3992</v>
      </c>
      <c r="G2485" s="161" t="s">
        <v>1521</v>
      </c>
      <c r="H2485" s="161" t="s">
        <v>10297</v>
      </c>
      <c r="I2485" s="161" t="s">
        <v>1630</v>
      </c>
      <c r="K2485" s="161">
        <v>1</v>
      </c>
      <c r="L2485" s="161" t="s">
        <v>12883</v>
      </c>
    </row>
    <row r="2486" spans="1:18">
      <c r="A2486" s="161">
        <v>7</v>
      </c>
      <c r="B2486" s="161">
        <v>55</v>
      </c>
      <c r="C2486" s="161">
        <v>41</v>
      </c>
      <c r="D2486" s="161" t="s">
        <v>3696</v>
      </c>
      <c r="E2486" s="161" t="s">
        <v>8820</v>
      </c>
      <c r="F2486" s="161" t="s">
        <v>3992</v>
      </c>
      <c r="G2486" s="161" t="s">
        <v>1521</v>
      </c>
      <c r="H2486" s="161" t="s">
        <v>319</v>
      </c>
      <c r="K2486" s="161">
        <v>1</v>
      </c>
      <c r="L2486" s="161" t="s">
        <v>5432</v>
      </c>
    </row>
    <row r="2487" spans="1:18">
      <c r="A2487" s="161">
        <v>7</v>
      </c>
      <c r="B2487" s="161">
        <v>55</v>
      </c>
      <c r="C2487" s="161">
        <v>42</v>
      </c>
      <c r="D2487" s="161" t="s">
        <v>10293</v>
      </c>
      <c r="E2487" s="161" t="s">
        <v>12880</v>
      </c>
      <c r="F2487" s="161" t="s">
        <v>3992</v>
      </c>
      <c r="G2487" s="161" t="s">
        <v>1521</v>
      </c>
      <c r="H2487" s="161" t="s">
        <v>10167</v>
      </c>
      <c r="K2487" s="161">
        <v>1</v>
      </c>
      <c r="L2487" s="161" t="s">
        <v>12881</v>
      </c>
    </row>
    <row r="2488" spans="1:18">
      <c r="A2488" s="161">
        <v>7</v>
      </c>
      <c r="B2488" s="161">
        <v>56</v>
      </c>
      <c r="C2488" s="161">
        <v>1</v>
      </c>
      <c r="D2488" s="161" t="s">
        <v>3696</v>
      </c>
      <c r="E2488" s="161" t="s">
        <v>8821</v>
      </c>
      <c r="F2488" s="161" t="s">
        <v>3992</v>
      </c>
      <c r="G2488" s="161" t="s">
        <v>1521</v>
      </c>
      <c r="H2488" s="161" t="s">
        <v>1523</v>
      </c>
      <c r="I2488" s="161" t="s">
        <v>1631</v>
      </c>
      <c r="K2488" s="161">
        <v>1</v>
      </c>
      <c r="L2488" s="164" t="s">
        <v>8822</v>
      </c>
    </row>
    <row r="2489" spans="1:18">
      <c r="A2489" s="161">
        <v>7</v>
      </c>
      <c r="B2489" s="161">
        <v>56</v>
      </c>
      <c r="C2489" s="161">
        <v>2</v>
      </c>
      <c r="D2489" s="161" t="s">
        <v>10293</v>
      </c>
      <c r="E2489" s="161" t="s">
        <v>12878</v>
      </c>
      <c r="F2489" s="161" t="s">
        <v>3992</v>
      </c>
      <c r="G2489" s="161" t="s">
        <v>1521</v>
      </c>
      <c r="H2489" s="161" t="s">
        <v>10370</v>
      </c>
      <c r="I2489" s="161" t="s">
        <v>1630</v>
      </c>
      <c r="K2489" s="161">
        <v>1</v>
      </c>
      <c r="L2489" s="164" t="s">
        <v>12879</v>
      </c>
    </row>
    <row r="2490" spans="1:18">
      <c r="A2490" s="161">
        <v>7</v>
      </c>
      <c r="B2490" s="161">
        <v>56</v>
      </c>
      <c r="C2490" s="161">
        <v>3</v>
      </c>
      <c r="D2490" s="161" t="s">
        <v>3696</v>
      </c>
      <c r="E2490" s="161" t="s">
        <v>8823</v>
      </c>
      <c r="F2490" s="161" t="s">
        <v>3992</v>
      </c>
      <c r="G2490" s="161" t="s">
        <v>1521</v>
      </c>
      <c r="H2490" s="162" t="s">
        <v>322</v>
      </c>
      <c r="I2490" s="161" t="s">
        <v>1631</v>
      </c>
      <c r="K2490" s="161">
        <v>1</v>
      </c>
      <c r="L2490" s="161" t="s">
        <v>5633</v>
      </c>
    </row>
    <row r="2491" spans="1:18">
      <c r="A2491" s="161">
        <v>7</v>
      </c>
      <c r="B2491" s="161">
        <v>56</v>
      </c>
      <c r="C2491" s="161">
        <v>4</v>
      </c>
      <c r="D2491" s="161" t="s">
        <v>10293</v>
      </c>
      <c r="E2491" s="161" t="s">
        <v>12876</v>
      </c>
      <c r="F2491" s="161" t="s">
        <v>3992</v>
      </c>
      <c r="G2491" s="161" t="s">
        <v>1521</v>
      </c>
      <c r="H2491" s="162" t="s">
        <v>10367</v>
      </c>
      <c r="I2491" s="161" t="s">
        <v>1630</v>
      </c>
      <c r="K2491" s="161">
        <v>1</v>
      </c>
      <c r="L2491" s="161" t="s">
        <v>12877</v>
      </c>
    </row>
    <row r="2492" spans="1:18">
      <c r="A2492" s="161">
        <v>7</v>
      </c>
      <c r="B2492" s="161">
        <v>56</v>
      </c>
      <c r="C2492" s="161">
        <v>5</v>
      </c>
      <c r="D2492" s="161" t="s">
        <v>3696</v>
      </c>
      <c r="E2492" s="161" t="s">
        <v>8824</v>
      </c>
      <c r="F2492" s="161" t="s">
        <v>3992</v>
      </c>
      <c r="G2492" s="161" t="s">
        <v>1521</v>
      </c>
      <c r="H2492" s="161" t="s">
        <v>1526</v>
      </c>
      <c r="I2492" s="161" t="s">
        <v>1629</v>
      </c>
      <c r="K2492" s="161">
        <v>1</v>
      </c>
      <c r="L2492" s="161" t="s">
        <v>5634</v>
      </c>
      <c r="M2492" s="161" t="s">
        <v>5635</v>
      </c>
      <c r="N2492" s="161" t="s">
        <v>12</v>
      </c>
      <c r="O2492" s="161" t="s">
        <v>5636</v>
      </c>
      <c r="P2492" s="161" t="s">
        <v>11</v>
      </c>
      <c r="Q2492" s="161" t="s">
        <v>5637</v>
      </c>
      <c r="R2492" s="161" t="s">
        <v>364</v>
      </c>
    </row>
    <row r="2493" spans="1:18">
      <c r="A2493" s="161">
        <v>7</v>
      </c>
      <c r="B2493" s="161">
        <v>56</v>
      </c>
      <c r="C2493" s="161">
        <v>6</v>
      </c>
      <c r="D2493" s="161" t="s">
        <v>10293</v>
      </c>
      <c r="E2493" s="161" t="s">
        <v>12871</v>
      </c>
      <c r="F2493" s="161" t="s">
        <v>3992</v>
      </c>
      <c r="G2493" s="161" t="s">
        <v>1521</v>
      </c>
      <c r="H2493" s="161" t="s">
        <v>10361</v>
      </c>
      <c r="I2493" s="161" t="s">
        <v>1629</v>
      </c>
      <c r="K2493" s="161">
        <v>1</v>
      </c>
      <c r="L2493" s="161" t="s">
        <v>12872</v>
      </c>
      <c r="M2493" s="161" t="s">
        <v>12873</v>
      </c>
      <c r="N2493" s="161" t="s">
        <v>16015</v>
      </c>
      <c r="O2493" s="161" t="s">
        <v>12874</v>
      </c>
      <c r="P2493" s="161" t="s">
        <v>16017</v>
      </c>
      <c r="Q2493" s="161" t="s">
        <v>12875</v>
      </c>
      <c r="R2493" s="161" t="s">
        <v>16018</v>
      </c>
    </row>
    <row r="2494" spans="1:18">
      <c r="A2494" s="161">
        <v>7</v>
      </c>
      <c r="B2494" s="161">
        <v>56</v>
      </c>
      <c r="C2494" s="161">
        <v>7</v>
      </c>
      <c r="D2494" s="161" t="s">
        <v>3696</v>
      </c>
      <c r="E2494" s="161" t="s">
        <v>8825</v>
      </c>
      <c r="F2494" s="161" t="s">
        <v>3992</v>
      </c>
      <c r="G2494" s="161" t="s">
        <v>1521</v>
      </c>
      <c r="H2494" s="161" t="s">
        <v>66</v>
      </c>
      <c r="I2494" s="161" t="s">
        <v>1629</v>
      </c>
      <c r="K2494" s="161">
        <v>1</v>
      </c>
      <c r="L2494" s="161" t="s">
        <v>5638</v>
      </c>
      <c r="M2494" s="161" t="s">
        <v>5639</v>
      </c>
      <c r="N2494" s="161" t="s">
        <v>12</v>
      </c>
      <c r="O2494" s="161" t="s">
        <v>5640</v>
      </c>
      <c r="P2494" s="161" t="s">
        <v>11</v>
      </c>
      <c r="Q2494" s="161" t="s">
        <v>5641</v>
      </c>
      <c r="R2494" s="161" t="s">
        <v>364</v>
      </c>
    </row>
    <row r="2495" spans="1:18">
      <c r="A2495" s="161">
        <v>7</v>
      </c>
      <c r="B2495" s="161">
        <v>56</v>
      </c>
      <c r="C2495" s="161">
        <v>8</v>
      </c>
      <c r="D2495" s="161" t="s">
        <v>10293</v>
      </c>
      <c r="E2495" s="161" t="s">
        <v>12866</v>
      </c>
      <c r="F2495" s="161" t="s">
        <v>3992</v>
      </c>
      <c r="G2495" s="161" t="s">
        <v>1521</v>
      </c>
      <c r="H2495" s="161" t="s">
        <v>10355</v>
      </c>
      <c r="I2495" s="161" t="s">
        <v>1629</v>
      </c>
      <c r="K2495" s="161">
        <v>1</v>
      </c>
      <c r="L2495" s="161" t="s">
        <v>12867</v>
      </c>
      <c r="M2495" s="161" t="s">
        <v>12868</v>
      </c>
      <c r="N2495" s="161" t="s">
        <v>16015</v>
      </c>
      <c r="O2495" s="161" t="s">
        <v>12869</v>
      </c>
      <c r="P2495" s="161" t="s">
        <v>16017</v>
      </c>
      <c r="Q2495" s="161" t="s">
        <v>12870</v>
      </c>
      <c r="R2495" s="161" t="s">
        <v>16018</v>
      </c>
    </row>
    <row r="2496" spans="1:18">
      <c r="A2496" s="161">
        <v>7</v>
      </c>
      <c r="B2496" s="161">
        <v>56</v>
      </c>
      <c r="C2496" s="161">
        <v>9</v>
      </c>
      <c r="D2496" s="161" t="s">
        <v>3696</v>
      </c>
      <c r="E2496" s="161" t="s">
        <v>8826</v>
      </c>
      <c r="F2496" s="161" t="s">
        <v>3992</v>
      </c>
      <c r="G2496" s="161" t="s">
        <v>1521</v>
      </c>
      <c r="H2496" s="161" t="s">
        <v>336</v>
      </c>
      <c r="K2496" s="161">
        <v>1</v>
      </c>
      <c r="L2496" s="161" t="s">
        <v>5642</v>
      </c>
    </row>
    <row r="2497" spans="1:13">
      <c r="A2497" s="161">
        <v>7</v>
      </c>
      <c r="B2497" s="161">
        <v>56</v>
      </c>
      <c r="C2497" s="161">
        <v>10</v>
      </c>
      <c r="D2497" s="161" t="s">
        <v>10293</v>
      </c>
      <c r="E2497" s="161" t="s">
        <v>12864</v>
      </c>
      <c r="F2497" s="161" t="s">
        <v>3992</v>
      </c>
      <c r="G2497" s="161" t="s">
        <v>1521</v>
      </c>
      <c r="H2497" s="161" t="s">
        <v>10191</v>
      </c>
      <c r="K2497" s="161">
        <v>1</v>
      </c>
      <c r="L2497" s="161" t="s">
        <v>12865</v>
      </c>
    </row>
    <row r="2498" spans="1:13">
      <c r="A2498" s="161">
        <v>7</v>
      </c>
      <c r="B2498" s="161">
        <v>56</v>
      </c>
      <c r="C2498" s="161">
        <v>11</v>
      </c>
      <c r="D2498" s="161" t="s">
        <v>3696</v>
      </c>
      <c r="E2498" s="161" t="s">
        <v>8827</v>
      </c>
      <c r="F2498" s="161" t="s">
        <v>3992</v>
      </c>
      <c r="G2498" s="161" t="s">
        <v>1521</v>
      </c>
      <c r="H2498" s="161" t="s">
        <v>337</v>
      </c>
      <c r="I2498" s="161" t="s">
        <v>1628</v>
      </c>
      <c r="K2498" s="161">
        <v>1</v>
      </c>
      <c r="L2498" s="161" t="s">
        <v>5643</v>
      </c>
    </row>
    <row r="2499" spans="1:13">
      <c r="A2499" s="161">
        <v>7</v>
      </c>
      <c r="B2499" s="161">
        <v>56</v>
      </c>
      <c r="C2499" s="161">
        <v>12</v>
      </c>
      <c r="D2499" s="161" t="s">
        <v>10293</v>
      </c>
      <c r="E2499" s="161" t="s">
        <v>12862</v>
      </c>
      <c r="F2499" s="161" t="s">
        <v>3992</v>
      </c>
      <c r="G2499" s="161" t="s">
        <v>1521</v>
      </c>
      <c r="H2499" s="161" t="s">
        <v>10350</v>
      </c>
      <c r="I2499" s="161" t="s">
        <v>10137</v>
      </c>
      <c r="K2499" s="161">
        <v>1</v>
      </c>
      <c r="L2499" s="161" t="s">
        <v>12863</v>
      </c>
    </row>
    <row r="2500" spans="1:13">
      <c r="A2500" s="161">
        <v>7</v>
      </c>
      <c r="B2500" s="161">
        <v>56</v>
      </c>
      <c r="C2500" s="161">
        <v>13</v>
      </c>
      <c r="D2500" s="161" t="s">
        <v>3696</v>
      </c>
      <c r="E2500" s="161" t="s">
        <v>8828</v>
      </c>
      <c r="F2500" s="161" t="s">
        <v>3992</v>
      </c>
      <c r="G2500" s="161" t="s">
        <v>1521</v>
      </c>
      <c r="H2500" s="161" t="s">
        <v>1535</v>
      </c>
      <c r="I2500" s="161" t="s">
        <v>61</v>
      </c>
      <c r="K2500" s="161">
        <v>1</v>
      </c>
      <c r="L2500" s="161" t="s">
        <v>5644</v>
      </c>
    </row>
    <row r="2501" spans="1:13">
      <c r="A2501" s="161">
        <v>7</v>
      </c>
      <c r="B2501" s="161">
        <v>56</v>
      </c>
      <c r="C2501" s="161">
        <v>14</v>
      </c>
      <c r="D2501" s="161" t="s">
        <v>10293</v>
      </c>
      <c r="E2501" s="161" t="s">
        <v>12860</v>
      </c>
      <c r="F2501" s="161" t="s">
        <v>3992</v>
      </c>
      <c r="G2501" s="161" t="s">
        <v>1521</v>
      </c>
      <c r="H2501" s="161" t="s">
        <v>10347</v>
      </c>
      <c r="I2501" s="161" t="s">
        <v>10345</v>
      </c>
      <c r="K2501" s="161">
        <v>1</v>
      </c>
      <c r="L2501" s="161" t="s">
        <v>12861</v>
      </c>
    </row>
    <row r="2502" spans="1:13">
      <c r="A2502" s="161">
        <v>7</v>
      </c>
      <c r="B2502" s="161">
        <v>56</v>
      </c>
      <c r="C2502" s="161">
        <v>15</v>
      </c>
      <c r="D2502" s="161" t="s">
        <v>3696</v>
      </c>
      <c r="E2502" s="161" t="s">
        <v>8829</v>
      </c>
      <c r="F2502" s="161" t="s">
        <v>3992</v>
      </c>
      <c r="G2502" s="161" t="s">
        <v>1521</v>
      </c>
      <c r="H2502" s="161" t="s">
        <v>1529</v>
      </c>
      <c r="I2502" s="161" t="s">
        <v>15</v>
      </c>
      <c r="K2502" s="161">
        <v>1</v>
      </c>
      <c r="L2502" s="164" t="s">
        <v>8830</v>
      </c>
      <c r="M2502" s="164" t="s">
        <v>8831</v>
      </c>
    </row>
    <row r="2503" spans="1:13">
      <c r="A2503" s="161">
        <v>7</v>
      </c>
      <c r="B2503" s="161">
        <v>56</v>
      </c>
      <c r="C2503" s="161">
        <v>16</v>
      </c>
      <c r="D2503" s="161" t="s">
        <v>10293</v>
      </c>
      <c r="E2503" s="161" t="s">
        <v>12857</v>
      </c>
      <c r="F2503" s="161" t="s">
        <v>3992</v>
      </c>
      <c r="G2503" s="161" t="s">
        <v>1521</v>
      </c>
      <c r="H2503" s="161" t="s">
        <v>10342</v>
      </c>
      <c r="I2503" s="161" t="s">
        <v>15</v>
      </c>
      <c r="K2503" s="161">
        <v>1</v>
      </c>
      <c r="L2503" s="164" t="s">
        <v>12858</v>
      </c>
      <c r="M2503" s="164" t="s">
        <v>12859</v>
      </c>
    </row>
    <row r="2504" spans="1:13">
      <c r="A2504" s="161">
        <v>7</v>
      </c>
      <c r="B2504" s="161">
        <v>56</v>
      </c>
      <c r="C2504" s="161">
        <v>17</v>
      </c>
      <c r="D2504" s="161" t="s">
        <v>3696</v>
      </c>
      <c r="E2504" s="161" t="s">
        <v>8832</v>
      </c>
      <c r="F2504" s="161" t="s">
        <v>3992</v>
      </c>
      <c r="G2504" s="161" t="s">
        <v>1521</v>
      </c>
      <c r="H2504" s="161" t="s">
        <v>1530</v>
      </c>
      <c r="K2504" s="161">
        <v>1</v>
      </c>
      <c r="L2504" s="164" t="s">
        <v>8833</v>
      </c>
    </row>
    <row r="2505" spans="1:13">
      <c r="A2505" s="161">
        <v>7</v>
      </c>
      <c r="B2505" s="161">
        <v>56</v>
      </c>
      <c r="C2505" s="161">
        <v>18</v>
      </c>
      <c r="D2505" s="161" t="s">
        <v>10293</v>
      </c>
      <c r="E2505" s="161" t="s">
        <v>12855</v>
      </c>
      <c r="F2505" s="161" t="s">
        <v>3992</v>
      </c>
      <c r="G2505" s="161" t="s">
        <v>1521</v>
      </c>
      <c r="H2505" s="161" t="s">
        <v>10339</v>
      </c>
      <c r="K2505" s="161">
        <v>1</v>
      </c>
      <c r="L2505" s="164" t="s">
        <v>12856</v>
      </c>
    </row>
    <row r="2506" spans="1:13">
      <c r="A2506" s="161">
        <v>7</v>
      </c>
      <c r="B2506" s="161">
        <v>56</v>
      </c>
      <c r="C2506" s="161">
        <v>19</v>
      </c>
      <c r="D2506" s="161" t="s">
        <v>3696</v>
      </c>
      <c r="E2506" s="161" t="s">
        <v>8834</v>
      </c>
      <c r="F2506" s="161" t="s">
        <v>3992</v>
      </c>
      <c r="G2506" s="161" t="s">
        <v>1521</v>
      </c>
      <c r="H2506" s="161" t="s">
        <v>1531</v>
      </c>
      <c r="K2506" s="161">
        <v>1</v>
      </c>
      <c r="L2506" s="164" t="s">
        <v>8835</v>
      </c>
    </row>
    <row r="2507" spans="1:13">
      <c r="A2507" s="161">
        <v>7</v>
      </c>
      <c r="B2507" s="161">
        <v>56</v>
      </c>
      <c r="C2507" s="161">
        <v>20</v>
      </c>
      <c r="D2507" s="161" t="s">
        <v>10293</v>
      </c>
      <c r="E2507" s="161" t="s">
        <v>12853</v>
      </c>
      <c r="F2507" s="161" t="s">
        <v>3992</v>
      </c>
      <c r="G2507" s="161" t="s">
        <v>1521</v>
      </c>
      <c r="H2507" s="161" t="s">
        <v>10336</v>
      </c>
      <c r="K2507" s="161">
        <v>1</v>
      </c>
      <c r="L2507" s="164" t="s">
        <v>12854</v>
      </c>
    </row>
    <row r="2508" spans="1:13">
      <c r="A2508" s="161">
        <v>7</v>
      </c>
      <c r="B2508" s="161">
        <v>56</v>
      </c>
      <c r="C2508" s="161">
        <v>21</v>
      </c>
      <c r="D2508" s="161" t="s">
        <v>3696</v>
      </c>
      <c r="E2508" s="161" t="s">
        <v>8836</v>
      </c>
      <c r="F2508" s="161" t="s">
        <v>3992</v>
      </c>
      <c r="G2508" s="161" t="s">
        <v>1521</v>
      </c>
      <c r="H2508" s="161" t="s">
        <v>1532</v>
      </c>
      <c r="K2508" s="161">
        <v>1</v>
      </c>
      <c r="L2508" s="164" t="s">
        <v>8837</v>
      </c>
    </row>
    <row r="2509" spans="1:13">
      <c r="A2509" s="161">
        <v>7</v>
      </c>
      <c r="B2509" s="161">
        <v>56</v>
      </c>
      <c r="C2509" s="161">
        <v>22</v>
      </c>
      <c r="D2509" s="161" t="s">
        <v>10293</v>
      </c>
      <c r="E2509" s="161" t="s">
        <v>12851</v>
      </c>
      <c r="F2509" s="161" t="s">
        <v>3992</v>
      </c>
      <c r="G2509" s="161" t="s">
        <v>1521</v>
      </c>
      <c r="H2509" s="161" t="s">
        <v>10333</v>
      </c>
      <c r="K2509" s="161">
        <v>1</v>
      </c>
      <c r="L2509" s="164" t="s">
        <v>12852</v>
      </c>
    </row>
    <row r="2510" spans="1:13">
      <c r="A2510" s="161">
        <v>7</v>
      </c>
      <c r="B2510" s="161">
        <v>56</v>
      </c>
      <c r="C2510" s="161">
        <v>23</v>
      </c>
      <c r="D2510" s="161" t="s">
        <v>3696</v>
      </c>
      <c r="E2510" s="161" t="s">
        <v>8838</v>
      </c>
      <c r="F2510" s="161" t="s">
        <v>3992</v>
      </c>
      <c r="G2510" s="161" t="s">
        <v>1521</v>
      </c>
      <c r="H2510" s="161" t="s">
        <v>1533</v>
      </c>
      <c r="K2510" s="161">
        <v>1</v>
      </c>
      <c r="L2510" s="164" t="s">
        <v>8839</v>
      </c>
    </row>
    <row r="2511" spans="1:13">
      <c r="A2511" s="161">
        <v>7</v>
      </c>
      <c r="B2511" s="161">
        <v>56</v>
      </c>
      <c r="C2511" s="161">
        <v>24</v>
      </c>
      <c r="D2511" s="161" t="s">
        <v>10293</v>
      </c>
      <c r="E2511" s="161" t="s">
        <v>12849</v>
      </c>
      <c r="F2511" s="161" t="s">
        <v>3992</v>
      </c>
      <c r="G2511" s="161" t="s">
        <v>1521</v>
      </c>
      <c r="H2511" s="161" t="s">
        <v>10330</v>
      </c>
      <c r="K2511" s="161">
        <v>1</v>
      </c>
      <c r="L2511" s="164" t="s">
        <v>12850</v>
      </c>
    </row>
    <row r="2512" spans="1:13">
      <c r="A2512" s="161">
        <v>7</v>
      </c>
      <c r="B2512" s="161">
        <v>56</v>
      </c>
      <c r="C2512" s="161">
        <v>25</v>
      </c>
      <c r="D2512" s="161" t="s">
        <v>3696</v>
      </c>
      <c r="E2512" s="161" t="s">
        <v>8840</v>
      </c>
      <c r="F2512" s="161" t="s">
        <v>3992</v>
      </c>
      <c r="G2512" s="161" t="s">
        <v>1521</v>
      </c>
      <c r="H2512" s="161" t="s">
        <v>1534</v>
      </c>
      <c r="K2512" s="161">
        <v>1</v>
      </c>
      <c r="L2512" s="164" t="s">
        <v>8841</v>
      </c>
    </row>
    <row r="2513" spans="1:18">
      <c r="A2513" s="161">
        <v>7</v>
      </c>
      <c r="B2513" s="161">
        <v>56</v>
      </c>
      <c r="C2513" s="161">
        <v>26</v>
      </c>
      <c r="D2513" s="161" t="s">
        <v>10293</v>
      </c>
      <c r="E2513" s="161" t="s">
        <v>12847</v>
      </c>
      <c r="F2513" s="161" t="s">
        <v>3992</v>
      </c>
      <c r="G2513" s="161" t="s">
        <v>1521</v>
      </c>
      <c r="H2513" s="161" t="s">
        <v>10327</v>
      </c>
      <c r="K2513" s="161">
        <v>1</v>
      </c>
      <c r="L2513" s="164" t="s">
        <v>12848</v>
      </c>
    </row>
    <row r="2514" spans="1:18">
      <c r="A2514" s="161">
        <v>7</v>
      </c>
      <c r="B2514" s="161">
        <v>56</v>
      </c>
      <c r="C2514" s="161">
        <v>27</v>
      </c>
      <c r="D2514" s="161" t="s">
        <v>3696</v>
      </c>
      <c r="E2514" s="161" t="s">
        <v>8842</v>
      </c>
      <c r="F2514" s="161" t="s">
        <v>3992</v>
      </c>
      <c r="G2514" s="161" t="s">
        <v>1521</v>
      </c>
      <c r="H2514" s="162" t="s">
        <v>326</v>
      </c>
      <c r="I2514" s="161" t="s">
        <v>1629</v>
      </c>
      <c r="K2514" s="161">
        <v>1</v>
      </c>
      <c r="L2514" s="161" t="s">
        <v>5645</v>
      </c>
      <c r="M2514" s="161" t="s">
        <v>5646</v>
      </c>
      <c r="N2514" s="161" t="s">
        <v>12</v>
      </c>
      <c r="O2514" s="161" t="s">
        <v>5647</v>
      </c>
      <c r="P2514" s="161" t="s">
        <v>11</v>
      </c>
      <c r="Q2514" s="161" t="s">
        <v>5648</v>
      </c>
      <c r="R2514" s="161" t="s">
        <v>364</v>
      </c>
    </row>
    <row r="2515" spans="1:18">
      <c r="A2515" s="161">
        <v>7</v>
      </c>
      <c r="B2515" s="161">
        <v>56</v>
      </c>
      <c r="C2515" s="161">
        <v>28</v>
      </c>
      <c r="D2515" s="161" t="s">
        <v>10293</v>
      </c>
      <c r="E2515" s="161" t="s">
        <v>12842</v>
      </c>
      <c r="F2515" s="161" t="s">
        <v>3992</v>
      </c>
      <c r="G2515" s="161" t="s">
        <v>1521</v>
      </c>
      <c r="H2515" s="162" t="s">
        <v>10321</v>
      </c>
      <c r="I2515" s="161" t="s">
        <v>1629</v>
      </c>
      <c r="K2515" s="161">
        <v>1</v>
      </c>
      <c r="L2515" s="161" t="s">
        <v>12843</v>
      </c>
      <c r="M2515" s="161" t="s">
        <v>12844</v>
      </c>
      <c r="N2515" s="161" t="s">
        <v>16015</v>
      </c>
      <c r="O2515" s="161" t="s">
        <v>12845</v>
      </c>
      <c r="P2515" s="161" t="s">
        <v>16017</v>
      </c>
      <c r="Q2515" s="161" t="s">
        <v>12846</v>
      </c>
      <c r="R2515" s="161" t="s">
        <v>16018</v>
      </c>
    </row>
    <row r="2516" spans="1:18">
      <c r="A2516" s="161">
        <v>7</v>
      </c>
      <c r="B2516" s="161">
        <v>56</v>
      </c>
      <c r="C2516" s="161">
        <v>29</v>
      </c>
      <c r="D2516" s="161" t="s">
        <v>3696</v>
      </c>
      <c r="E2516" s="161" t="s">
        <v>8843</v>
      </c>
      <c r="F2516" s="161" t="s">
        <v>3992</v>
      </c>
      <c r="G2516" s="161" t="s">
        <v>1521</v>
      </c>
      <c r="H2516" s="161" t="s">
        <v>1524</v>
      </c>
      <c r="I2516" s="161" t="s">
        <v>3991</v>
      </c>
      <c r="K2516" s="161">
        <v>1</v>
      </c>
      <c r="L2516" s="161" t="s">
        <v>5649</v>
      </c>
      <c r="M2516" s="161" t="s">
        <v>5650</v>
      </c>
      <c r="N2516" s="161" t="s">
        <v>388</v>
      </c>
      <c r="O2516" s="161" t="s">
        <v>5651</v>
      </c>
    </row>
    <row r="2517" spans="1:18">
      <c r="A2517" s="161">
        <v>7</v>
      </c>
      <c r="B2517" s="161">
        <v>56</v>
      </c>
      <c r="C2517" s="161">
        <v>30</v>
      </c>
      <c r="D2517" s="161" t="s">
        <v>10293</v>
      </c>
      <c r="E2517" s="161" t="s">
        <v>12838</v>
      </c>
      <c r="F2517" s="161" t="s">
        <v>3992</v>
      </c>
      <c r="G2517" s="161" t="s">
        <v>1521</v>
      </c>
      <c r="H2517" s="161" t="s">
        <v>10316</v>
      </c>
      <c r="I2517" s="161" t="s">
        <v>10314</v>
      </c>
      <c r="K2517" s="161">
        <v>1</v>
      </c>
      <c r="L2517" s="161" t="s">
        <v>12839</v>
      </c>
      <c r="M2517" s="161" t="s">
        <v>12840</v>
      </c>
      <c r="N2517" s="161" t="s">
        <v>16016</v>
      </c>
      <c r="O2517" s="161" t="s">
        <v>12841</v>
      </c>
    </row>
    <row r="2518" spans="1:18">
      <c r="A2518" s="161">
        <v>7</v>
      </c>
      <c r="B2518" s="161">
        <v>56</v>
      </c>
      <c r="C2518" s="161">
        <v>31</v>
      </c>
      <c r="D2518" s="161" t="s">
        <v>3696</v>
      </c>
      <c r="E2518" s="161" t="s">
        <v>8844</v>
      </c>
      <c r="F2518" s="161" t="s">
        <v>3992</v>
      </c>
      <c r="G2518" s="161" t="s">
        <v>1521</v>
      </c>
      <c r="H2518" s="161" t="s">
        <v>323</v>
      </c>
      <c r="K2518" s="161">
        <v>1</v>
      </c>
      <c r="L2518" s="161" t="s">
        <v>6872</v>
      </c>
    </row>
    <row r="2519" spans="1:18">
      <c r="A2519" s="161">
        <v>7</v>
      </c>
      <c r="B2519" s="161">
        <v>56</v>
      </c>
      <c r="C2519" s="161">
        <v>32</v>
      </c>
      <c r="D2519" s="161" t="s">
        <v>10293</v>
      </c>
      <c r="E2519" s="161" t="s">
        <v>12836</v>
      </c>
      <c r="F2519" s="161" t="s">
        <v>3992</v>
      </c>
      <c r="G2519" s="161" t="s">
        <v>1521</v>
      </c>
      <c r="H2519" s="161" t="s">
        <v>10312</v>
      </c>
      <c r="K2519" s="161">
        <v>1</v>
      </c>
      <c r="L2519" s="161" t="s">
        <v>12837</v>
      </c>
    </row>
    <row r="2520" spans="1:18">
      <c r="A2520" s="161">
        <v>7</v>
      </c>
      <c r="B2520" s="161">
        <v>56</v>
      </c>
      <c r="C2520" s="161">
        <v>33</v>
      </c>
      <c r="D2520" s="161" t="s">
        <v>3696</v>
      </c>
      <c r="E2520" s="161" t="s">
        <v>8845</v>
      </c>
      <c r="F2520" s="161" t="s">
        <v>3992</v>
      </c>
      <c r="G2520" s="161" t="s">
        <v>1521</v>
      </c>
      <c r="H2520" s="161" t="s">
        <v>324</v>
      </c>
      <c r="K2520" s="161">
        <v>1</v>
      </c>
      <c r="L2520" s="161" t="s">
        <v>6873</v>
      </c>
    </row>
    <row r="2521" spans="1:18">
      <c r="A2521" s="161">
        <v>7</v>
      </c>
      <c r="B2521" s="161">
        <v>56</v>
      </c>
      <c r="C2521" s="161">
        <v>34</v>
      </c>
      <c r="D2521" s="161" t="s">
        <v>10293</v>
      </c>
      <c r="E2521" s="161" t="s">
        <v>12834</v>
      </c>
      <c r="F2521" s="161" t="s">
        <v>3992</v>
      </c>
      <c r="G2521" s="161" t="s">
        <v>1521</v>
      </c>
      <c r="H2521" s="161" t="s">
        <v>10309</v>
      </c>
      <c r="K2521" s="161">
        <v>1</v>
      </c>
      <c r="L2521" s="161" t="s">
        <v>12835</v>
      </c>
    </row>
    <row r="2522" spans="1:18">
      <c r="A2522" s="161">
        <v>7</v>
      </c>
      <c r="B2522" s="161">
        <v>56</v>
      </c>
      <c r="C2522" s="161">
        <v>35</v>
      </c>
      <c r="D2522" s="161" t="s">
        <v>3696</v>
      </c>
      <c r="E2522" s="161" t="s">
        <v>8846</v>
      </c>
      <c r="F2522" s="161" t="s">
        <v>3992</v>
      </c>
      <c r="G2522" s="161" t="s">
        <v>1521</v>
      </c>
      <c r="H2522" s="161" t="s">
        <v>325</v>
      </c>
      <c r="K2522" s="161">
        <v>1</v>
      </c>
      <c r="L2522" s="161" t="s">
        <v>6874</v>
      </c>
    </row>
    <row r="2523" spans="1:18">
      <c r="A2523" s="161">
        <v>7</v>
      </c>
      <c r="B2523" s="161">
        <v>56</v>
      </c>
      <c r="C2523" s="161">
        <v>36</v>
      </c>
      <c r="D2523" s="161" t="s">
        <v>10293</v>
      </c>
      <c r="E2523" s="161" t="s">
        <v>12832</v>
      </c>
      <c r="F2523" s="161" t="s">
        <v>3992</v>
      </c>
      <c r="G2523" s="161" t="s">
        <v>1521</v>
      </c>
      <c r="H2523" s="161" t="s">
        <v>10306</v>
      </c>
      <c r="K2523" s="161">
        <v>1</v>
      </c>
      <c r="L2523" s="161" t="s">
        <v>12833</v>
      </c>
    </row>
    <row r="2524" spans="1:18">
      <c r="A2524" s="161">
        <v>7</v>
      </c>
      <c r="B2524" s="161">
        <v>56</v>
      </c>
      <c r="C2524" s="161">
        <v>37</v>
      </c>
      <c r="D2524" s="161" t="s">
        <v>3696</v>
      </c>
      <c r="E2524" s="161" t="s">
        <v>8847</v>
      </c>
      <c r="F2524" s="161" t="s">
        <v>3992</v>
      </c>
      <c r="G2524" s="161" t="s">
        <v>1521</v>
      </c>
      <c r="H2524" s="161" t="s">
        <v>1536</v>
      </c>
      <c r="I2524" s="161" t="s">
        <v>1629</v>
      </c>
      <c r="K2524" s="161">
        <v>1</v>
      </c>
      <c r="L2524" s="161" t="s">
        <v>5652</v>
      </c>
      <c r="M2524" s="161" t="s">
        <v>5653</v>
      </c>
      <c r="N2524" s="161" t="s">
        <v>12</v>
      </c>
      <c r="O2524" s="161" t="s">
        <v>5654</v>
      </c>
      <c r="P2524" s="161" t="s">
        <v>11</v>
      </c>
      <c r="Q2524" s="161" t="s">
        <v>5655</v>
      </c>
      <c r="R2524" s="161" t="s">
        <v>364</v>
      </c>
    </row>
    <row r="2525" spans="1:18">
      <c r="A2525" s="161">
        <v>7</v>
      </c>
      <c r="B2525" s="161">
        <v>56</v>
      </c>
      <c r="C2525" s="161">
        <v>38</v>
      </c>
      <c r="D2525" s="161" t="s">
        <v>10293</v>
      </c>
      <c r="E2525" s="161" t="s">
        <v>12827</v>
      </c>
      <c r="F2525" s="161" t="s">
        <v>3992</v>
      </c>
      <c r="G2525" s="161" t="s">
        <v>1521</v>
      </c>
      <c r="H2525" s="161" t="s">
        <v>10300</v>
      </c>
      <c r="I2525" s="161" t="s">
        <v>1629</v>
      </c>
      <c r="K2525" s="161">
        <v>1</v>
      </c>
      <c r="L2525" s="161" t="s">
        <v>12828</v>
      </c>
      <c r="M2525" s="161" t="s">
        <v>12829</v>
      </c>
      <c r="N2525" s="161" t="s">
        <v>16015</v>
      </c>
      <c r="O2525" s="161" t="s">
        <v>12830</v>
      </c>
      <c r="P2525" s="161" t="s">
        <v>16017</v>
      </c>
      <c r="Q2525" s="161" t="s">
        <v>12831</v>
      </c>
      <c r="R2525" s="161" t="s">
        <v>16018</v>
      </c>
    </row>
    <row r="2526" spans="1:18">
      <c r="A2526" s="161">
        <v>7</v>
      </c>
      <c r="B2526" s="161">
        <v>56</v>
      </c>
      <c r="C2526" s="161">
        <v>39</v>
      </c>
      <c r="D2526" s="161" t="s">
        <v>3696</v>
      </c>
      <c r="E2526" s="161" t="s">
        <v>8848</v>
      </c>
      <c r="F2526" s="161" t="s">
        <v>3992</v>
      </c>
      <c r="G2526" s="161" t="s">
        <v>1521</v>
      </c>
      <c r="H2526" s="161" t="s">
        <v>116</v>
      </c>
      <c r="I2526" s="161" t="s">
        <v>1630</v>
      </c>
      <c r="K2526" s="161">
        <v>1</v>
      </c>
      <c r="L2526" s="161" t="s">
        <v>5656</v>
      </c>
    </row>
    <row r="2527" spans="1:18">
      <c r="A2527" s="161">
        <v>7</v>
      </c>
      <c r="B2527" s="161">
        <v>56</v>
      </c>
      <c r="C2527" s="161">
        <v>40</v>
      </c>
      <c r="D2527" s="161" t="s">
        <v>10293</v>
      </c>
      <c r="E2527" s="161" t="s">
        <v>12825</v>
      </c>
      <c r="F2527" s="161" t="s">
        <v>3992</v>
      </c>
      <c r="G2527" s="161" t="s">
        <v>1521</v>
      </c>
      <c r="H2527" s="161" t="s">
        <v>10297</v>
      </c>
      <c r="I2527" s="161" t="s">
        <v>1630</v>
      </c>
      <c r="K2527" s="161">
        <v>1</v>
      </c>
      <c r="L2527" s="161" t="s">
        <v>12826</v>
      </c>
    </row>
    <row r="2528" spans="1:18">
      <c r="A2528" s="161">
        <v>7</v>
      </c>
      <c r="B2528" s="161">
        <v>56</v>
      </c>
      <c r="C2528" s="161">
        <v>41</v>
      </c>
      <c r="D2528" s="161" t="s">
        <v>3696</v>
      </c>
      <c r="E2528" s="161" t="s">
        <v>8849</v>
      </c>
      <c r="F2528" s="161" t="s">
        <v>3992</v>
      </c>
      <c r="G2528" s="161" t="s">
        <v>1521</v>
      </c>
      <c r="H2528" s="161" t="s">
        <v>319</v>
      </c>
      <c r="K2528" s="161">
        <v>1</v>
      </c>
      <c r="L2528" s="161" t="s">
        <v>5657</v>
      </c>
    </row>
    <row r="2529" spans="1:18">
      <c r="A2529" s="161">
        <v>7</v>
      </c>
      <c r="B2529" s="161">
        <v>56</v>
      </c>
      <c r="C2529" s="161">
        <v>42</v>
      </c>
      <c r="D2529" s="161" t="s">
        <v>10293</v>
      </c>
      <c r="E2529" s="161" t="s">
        <v>12823</v>
      </c>
      <c r="F2529" s="161" t="s">
        <v>3992</v>
      </c>
      <c r="G2529" s="161" t="s">
        <v>1521</v>
      </c>
      <c r="H2529" s="161" t="s">
        <v>10167</v>
      </c>
      <c r="K2529" s="161">
        <v>1</v>
      </c>
      <c r="L2529" s="161" t="s">
        <v>12824</v>
      </c>
    </row>
    <row r="2530" spans="1:18">
      <c r="A2530" s="161">
        <v>7</v>
      </c>
      <c r="B2530" s="161">
        <v>57</v>
      </c>
      <c r="C2530" s="161">
        <v>1</v>
      </c>
      <c r="D2530" s="161" t="s">
        <v>3696</v>
      </c>
      <c r="E2530" s="161" t="s">
        <v>8850</v>
      </c>
      <c r="F2530" s="161" t="s">
        <v>3992</v>
      </c>
      <c r="G2530" s="161" t="s">
        <v>1521</v>
      </c>
      <c r="H2530" s="161" t="s">
        <v>1523</v>
      </c>
      <c r="I2530" s="161" t="s">
        <v>1631</v>
      </c>
      <c r="K2530" s="161">
        <v>1</v>
      </c>
      <c r="L2530" s="164" t="s">
        <v>8851</v>
      </c>
    </row>
    <row r="2531" spans="1:18">
      <c r="A2531" s="161">
        <v>7</v>
      </c>
      <c r="B2531" s="161">
        <v>57</v>
      </c>
      <c r="C2531" s="161">
        <v>2</v>
      </c>
      <c r="D2531" s="161" t="s">
        <v>10293</v>
      </c>
      <c r="E2531" s="161" t="s">
        <v>12821</v>
      </c>
      <c r="F2531" s="161" t="s">
        <v>3992</v>
      </c>
      <c r="G2531" s="161" t="s">
        <v>1521</v>
      </c>
      <c r="H2531" s="161" t="s">
        <v>10370</v>
      </c>
      <c r="I2531" s="161" t="s">
        <v>1630</v>
      </c>
      <c r="K2531" s="161">
        <v>1</v>
      </c>
      <c r="L2531" s="164" t="s">
        <v>12822</v>
      </c>
    </row>
    <row r="2532" spans="1:18">
      <c r="A2532" s="161">
        <v>7</v>
      </c>
      <c r="B2532" s="161">
        <v>57</v>
      </c>
      <c r="C2532" s="161">
        <v>3</v>
      </c>
      <c r="D2532" s="161" t="s">
        <v>3696</v>
      </c>
      <c r="E2532" s="161" t="s">
        <v>8852</v>
      </c>
      <c r="F2532" s="161" t="s">
        <v>3992</v>
      </c>
      <c r="G2532" s="161" t="s">
        <v>1521</v>
      </c>
      <c r="H2532" s="162" t="s">
        <v>322</v>
      </c>
      <c r="I2532" s="161" t="s">
        <v>1631</v>
      </c>
      <c r="K2532" s="161">
        <v>1</v>
      </c>
      <c r="L2532" s="161" t="s">
        <v>5858</v>
      </c>
    </row>
    <row r="2533" spans="1:18">
      <c r="A2533" s="161">
        <v>7</v>
      </c>
      <c r="B2533" s="161">
        <v>57</v>
      </c>
      <c r="C2533" s="161">
        <v>4</v>
      </c>
      <c r="D2533" s="161" t="s">
        <v>10293</v>
      </c>
      <c r="E2533" s="161" t="s">
        <v>12819</v>
      </c>
      <c r="F2533" s="161" t="s">
        <v>3992</v>
      </c>
      <c r="G2533" s="161" t="s">
        <v>1521</v>
      </c>
      <c r="H2533" s="162" t="s">
        <v>10367</v>
      </c>
      <c r="I2533" s="161" t="s">
        <v>1630</v>
      </c>
      <c r="K2533" s="161">
        <v>1</v>
      </c>
      <c r="L2533" s="161" t="s">
        <v>12820</v>
      </c>
    </row>
    <row r="2534" spans="1:18">
      <c r="A2534" s="161">
        <v>7</v>
      </c>
      <c r="B2534" s="161">
        <v>57</v>
      </c>
      <c r="C2534" s="161">
        <v>5</v>
      </c>
      <c r="D2534" s="161" t="s">
        <v>3696</v>
      </c>
      <c r="E2534" s="161" t="s">
        <v>8853</v>
      </c>
      <c r="F2534" s="161" t="s">
        <v>3992</v>
      </c>
      <c r="G2534" s="161" t="s">
        <v>1521</v>
      </c>
      <c r="H2534" s="161" t="s">
        <v>1526</v>
      </c>
      <c r="I2534" s="161" t="s">
        <v>1629</v>
      </c>
      <c r="K2534" s="161">
        <v>1</v>
      </c>
      <c r="L2534" s="161" t="s">
        <v>5859</v>
      </c>
      <c r="M2534" s="161" t="s">
        <v>5860</v>
      </c>
      <c r="N2534" s="161" t="s">
        <v>12</v>
      </c>
      <c r="O2534" s="161" t="s">
        <v>5861</v>
      </c>
      <c r="P2534" s="161" t="s">
        <v>11</v>
      </c>
      <c r="Q2534" s="161" t="s">
        <v>5862</v>
      </c>
      <c r="R2534" s="161" t="s">
        <v>364</v>
      </c>
    </row>
    <row r="2535" spans="1:18">
      <c r="A2535" s="161">
        <v>7</v>
      </c>
      <c r="B2535" s="161">
        <v>57</v>
      </c>
      <c r="C2535" s="161">
        <v>6</v>
      </c>
      <c r="D2535" s="161" t="s">
        <v>10293</v>
      </c>
      <c r="E2535" s="161" t="s">
        <v>12814</v>
      </c>
      <c r="F2535" s="161" t="s">
        <v>3992</v>
      </c>
      <c r="G2535" s="161" t="s">
        <v>1521</v>
      </c>
      <c r="H2535" s="161" t="s">
        <v>10361</v>
      </c>
      <c r="I2535" s="161" t="s">
        <v>1629</v>
      </c>
      <c r="K2535" s="161">
        <v>1</v>
      </c>
      <c r="L2535" s="161" t="s">
        <v>12815</v>
      </c>
      <c r="M2535" s="161" t="s">
        <v>12816</v>
      </c>
      <c r="N2535" s="161" t="s">
        <v>16015</v>
      </c>
      <c r="O2535" s="161" t="s">
        <v>12817</v>
      </c>
      <c r="P2535" s="161" t="s">
        <v>16017</v>
      </c>
      <c r="Q2535" s="161" t="s">
        <v>12818</v>
      </c>
      <c r="R2535" s="161" t="s">
        <v>16018</v>
      </c>
    </row>
    <row r="2536" spans="1:18">
      <c r="A2536" s="161">
        <v>7</v>
      </c>
      <c r="B2536" s="161">
        <v>57</v>
      </c>
      <c r="C2536" s="161">
        <v>7</v>
      </c>
      <c r="D2536" s="161" t="s">
        <v>3696</v>
      </c>
      <c r="E2536" s="161" t="s">
        <v>8854</v>
      </c>
      <c r="F2536" s="161" t="s">
        <v>3992</v>
      </c>
      <c r="G2536" s="161" t="s">
        <v>1521</v>
      </c>
      <c r="H2536" s="161" t="s">
        <v>66</v>
      </c>
      <c r="I2536" s="161" t="s">
        <v>1629</v>
      </c>
      <c r="K2536" s="161">
        <v>1</v>
      </c>
      <c r="L2536" s="161" t="s">
        <v>5863</v>
      </c>
      <c r="M2536" s="161" t="s">
        <v>5864</v>
      </c>
      <c r="N2536" s="161" t="s">
        <v>12</v>
      </c>
      <c r="O2536" s="161" t="s">
        <v>5865</v>
      </c>
      <c r="P2536" s="161" t="s">
        <v>11</v>
      </c>
      <c r="Q2536" s="161" t="s">
        <v>5866</v>
      </c>
      <c r="R2536" s="161" t="s">
        <v>364</v>
      </c>
    </row>
    <row r="2537" spans="1:18">
      <c r="A2537" s="161">
        <v>7</v>
      </c>
      <c r="B2537" s="161">
        <v>57</v>
      </c>
      <c r="C2537" s="161">
        <v>8</v>
      </c>
      <c r="D2537" s="161" t="s">
        <v>10293</v>
      </c>
      <c r="E2537" s="161" t="s">
        <v>12809</v>
      </c>
      <c r="F2537" s="161" t="s">
        <v>3992</v>
      </c>
      <c r="G2537" s="161" t="s">
        <v>1521</v>
      </c>
      <c r="H2537" s="161" t="s">
        <v>10355</v>
      </c>
      <c r="I2537" s="161" t="s">
        <v>1629</v>
      </c>
      <c r="K2537" s="161">
        <v>1</v>
      </c>
      <c r="L2537" s="161" t="s">
        <v>12810</v>
      </c>
      <c r="M2537" s="161" t="s">
        <v>12811</v>
      </c>
      <c r="N2537" s="161" t="s">
        <v>16015</v>
      </c>
      <c r="O2537" s="161" t="s">
        <v>12812</v>
      </c>
      <c r="P2537" s="161" t="s">
        <v>16017</v>
      </c>
      <c r="Q2537" s="161" t="s">
        <v>12813</v>
      </c>
      <c r="R2537" s="161" t="s">
        <v>16018</v>
      </c>
    </row>
    <row r="2538" spans="1:18">
      <c r="A2538" s="161">
        <v>7</v>
      </c>
      <c r="B2538" s="161">
        <v>57</v>
      </c>
      <c r="C2538" s="161">
        <v>9</v>
      </c>
      <c r="D2538" s="161" t="s">
        <v>3696</v>
      </c>
      <c r="E2538" s="161" t="s">
        <v>8855</v>
      </c>
      <c r="F2538" s="161" t="s">
        <v>3992</v>
      </c>
      <c r="G2538" s="161" t="s">
        <v>1521</v>
      </c>
      <c r="H2538" s="161" t="s">
        <v>336</v>
      </c>
      <c r="K2538" s="161">
        <v>1</v>
      </c>
      <c r="L2538" s="161" t="s">
        <v>5867</v>
      </c>
    </row>
    <row r="2539" spans="1:18">
      <c r="A2539" s="161">
        <v>7</v>
      </c>
      <c r="B2539" s="161">
        <v>57</v>
      </c>
      <c r="C2539" s="161">
        <v>10</v>
      </c>
      <c r="D2539" s="161" t="s">
        <v>10293</v>
      </c>
      <c r="E2539" s="161" t="s">
        <v>12807</v>
      </c>
      <c r="F2539" s="161" t="s">
        <v>3992</v>
      </c>
      <c r="G2539" s="161" t="s">
        <v>1521</v>
      </c>
      <c r="H2539" s="161" t="s">
        <v>10191</v>
      </c>
      <c r="K2539" s="161">
        <v>1</v>
      </c>
      <c r="L2539" s="161" t="s">
        <v>12808</v>
      </c>
    </row>
    <row r="2540" spans="1:18">
      <c r="A2540" s="161">
        <v>7</v>
      </c>
      <c r="B2540" s="161">
        <v>57</v>
      </c>
      <c r="C2540" s="161">
        <v>11</v>
      </c>
      <c r="D2540" s="161" t="s">
        <v>3696</v>
      </c>
      <c r="E2540" s="161" t="s">
        <v>8856</v>
      </c>
      <c r="F2540" s="161" t="s">
        <v>3992</v>
      </c>
      <c r="G2540" s="161" t="s">
        <v>1521</v>
      </c>
      <c r="H2540" s="161" t="s">
        <v>337</v>
      </c>
      <c r="I2540" s="161" t="s">
        <v>1628</v>
      </c>
      <c r="K2540" s="161">
        <v>1</v>
      </c>
      <c r="L2540" s="161" t="s">
        <v>5868</v>
      </c>
    </row>
    <row r="2541" spans="1:18">
      <c r="A2541" s="161">
        <v>7</v>
      </c>
      <c r="B2541" s="161">
        <v>57</v>
      </c>
      <c r="C2541" s="161">
        <v>12</v>
      </c>
      <c r="D2541" s="161" t="s">
        <v>10293</v>
      </c>
      <c r="E2541" s="161" t="s">
        <v>12805</v>
      </c>
      <c r="F2541" s="161" t="s">
        <v>3992</v>
      </c>
      <c r="G2541" s="161" t="s">
        <v>1521</v>
      </c>
      <c r="H2541" s="161" t="s">
        <v>10350</v>
      </c>
      <c r="I2541" s="161" t="s">
        <v>10137</v>
      </c>
      <c r="K2541" s="161">
        <v>1</v>
      </c>
      <c r="L2541" s="161" t="s">
        <v>12806</v>
      </c>
    </row>
    <row r="2542" spans="1:18">
      <c r="A2542" s="161">
        <v>7</v>
      </c>
      <c r="B2542" s="161">
        <v>57</v>
      </c>
      <c r="C2542" s="161">
        <v>13</v>
      </c>
      <c r="D2542" s="161" t="s">
        <v>3696</v>
      </c>
      <c r="E2542" s="161" t="s">
        <v>8857</v>
      </c>
      <c r="F2542" s="161" t="s">
        <v>3992</v>
      </c>
      <c r="G2542" s="161" t="s">
        <v>1521</v>
      </c>
      <c r="H2542" s="161" t="s">
        <v>1535</v>
      </c>
      <c r="I2542" s="161" t="s">
        <v>61</v>
      </c>
      <c r="K2542" s="161">
        <v>1</v>
      </c>
      <c r="L2542" s="161" t="s">
        <v>5869</v>
      </c>
    </row>
    <row r="2543" spans="1:18">
      <c r="A2543" s="161">
        <v>7</v>
      </c>
      <c r="B2543" s="161">
        <v>57</v>
      </c>
      <c r="C2543" s="161">
        <v>14</v>
      </c>
      <c r="D2543" s="161" t="s">
        <v>10293</v>
      </c>
      <c r="E2543" s="161" t="s">
        <v>12803</v>
      </c>
      <c r="F2543" s="161" t="s">
        <v>3992</v>
      </c>
      <c r="G2543" s="161" t="s">
        <v>1521</v>
      </c>
      <c r="H2543" s="161" t="s">
        <v>10347</v>
      </c>
      <c r="I2543" s="161" t="s">
        <v>10345</v>
      </c>
      <c r="K2543" s="161">
        <v>1</v>
      </c>
      <c r="L2543" s="161" t="s">
        <v>12804</v>
      </c>
    </row>
    <row r="2544" spans="1:18">
      <c r="A2544" s="161">
        <v>7</v>
      </c>
      <c r="B2544" s="161">
        <v>57</v>
      </c>
      <c r="C2544" s="161">
        <v>15</v>
      </c>
      <c r="D2544" s="161" t="s">
        <v>3696</v>
      </c>
      <c r="E2544" s="161" t="s">
        <v>8858</v>
      </c>
      <c r="F2544" s="161" t="s">
        <v>3992</v>
      </c>
      <c r="G2544" s="161" t="s">
        <v>1521</v>
      </c>
      <c r="H2544" s="161" t="s">
        <v>1529</v>
      </c>
      <c r="I2544" s="161" t="s">
        <v>15</v>
      </c>
      <c r="K2544" s="161">
        <v>1</v>
      </c>
      <c r="L2544" s="164" t="s">
        <v>8859</v>
      </c>
      <c r="M2544" s="164" t="s">
        <v>8860</v>
      </c>
    </row>
    <row r="2545" spans="1:18">
      <c r="A2545" s="161">
        <v>7</v>
      </c>
      <c r="B2545" s="161">
        <v>57</v>
      </c>
      <c r="C2545" s="161">
        <v>16</v>
      </c>
      <c r="D2545" s="161" t="s">
        <v>10293</v>
      </c>
      <c r="E2545" s="161" t="s">
        <v>12800</v>
      </c>
      <c r="F2545" s="161" t="s">
        <v>3992</v>
      </c>
      <c r="G2545" s="161" t="s">
        <v>1521</v>
      </c>
      <c r="H2545" s="161" t="s">
        <v>10342</v>
      </c>
      <c r="I2545" s="161" t="s">
        <v>15</v>
      </c>
      <c r="K2545" s="161">
        <v>1</v>
      </c>
      <c r="L2545" s="164" t="s">
        <v>12801</v>
      </c>
      <c r="M2545" s="164" t="s">
        <v>12802</v>
      </c>
    </row>
    <row r="2546" spans="1:18">
      <c r="A2546" s="161">
        <v>7</v>
      </c>
      <c r="B2546" s="161">
        <v>57</v>
      </c>
      <c r="C2546" s="161">
        <v>17</v>
      </c>
      <c r="D2546" s="161" t="s">
        <v>3696</v>
      </c>
      <c r="E2546" s="161" t="s">
        <v>8861</v>
      </c>
      <c r="F2546" s="161" t="s">
        <v>3992</v>
      </c>
      <c r="G2546" s="161" t="s">
        <v>1521</v>
      </c>
      <c r="H2546" s="161" t="s">
        <v>1530</v>
      </c>
      <c r="K2546" s="161">
        <v>1</v>
      </c>
      <c r="L2546" s="164" t="s">
        <v>8862</v>
      </c>
    </row>
    <row r="2547" spans="1:18">
      <c r="A2547" s="161">
        <v>7</v>
      </c>
      <c r="B2547" s="161">
        <v>57</v>
      </c>
      <c r="C2547" s="161">
        <v>18</v>
      </c>
      <c r="D2547" s="161" t="s">
        <v>10293</v>
      </c>
      <c r="E2547" s="161" t="s">
        <v>12798</v>
      </c>
      <c r="F2547" s="161" t="s">
        <v>3992</v>
      </c>
      <c r="G2547" s="161" t="s">
        <v>1521</v>
      </c>
      <c r="H2547" s="161" t="s">
        <v>10339</v>
      </c>
      <c r="K2547" s="161">
        <v>1</v>
      </c>
      <c r="L2547" s="164" t="s">
        <v>12799</v>
      </c>
    </row>
    <row r="2548" spans="1:18">
      <c r="A2548" s="161">
        <v>7</v>
      </c>
      <c r="B2548" s="161">
        <v>57</v>
      </c>
      <c r="C2548" s="161">
        <v>19</v>
      </c>
      <c r="D2548" s="161" t="s">
        <v>3696</v>
      </c>
      <c r="E2548" s="161" t="s">
        <v>8863</v>
      </c>
      <c r="F2548" s="161" t="s">
        <v>3992</v>
      </c>
      <c r="G2548" s="161" t="s">
        <v>1521</v>
      </c>
      <c r="H2548" s="161" t="s">
        <v>1531</v>
      </c>
      <c r="K2548" s="161">
        <v>1</v>
      </c>
      <c r="L2548" s="164" t="s">
        <v>8864</v>
      </c>
    </row>
    <row r="2549" spans="1:18">
      <c r="A2549" s="161">
        <v>7</v>
      </c>
      <c r="B2549" s="161">
        <v>57</v>
      </c>
      <c r="C2549" s="161">
        <v>20</v>
      </c>
      <c r="D2549" s="161" t="s">
        <v>10293</v>
      </c>
      <c r="E2549" s="161" t="s">
        <v>12796</v>
      </c>
      <c r="F2549" s="161" t="s">
        <v>3992</v>
      </c>
      <c r="G2549" s="161" t="s">
        <v>1521</v>
      </c>
      <c r="H2549" s="161" t="s">
        <v>10336</v>
      </c>
      <c r="K2549" s="161">
        <v>1</v>
      </c>
      <c r="L2549" s="164" t="s">
        <v>12797</v>
      </c>
    </row>
    <row r="2550" spans="1:18">
      <c r="A2550" s="161">
        <v>7</v>
      </c>
      <c r="B2550" s="161">
        <v>57</v>
      </c>
      <c r="C2550" s="161">
        <v>21</v>
      </c>
      <c r="D2550" s="161" t="s">
        <v>3696</v>
      </c>
      <c r="E2550" s="161" t="s">
        <v>8865</v>
      </c>
      <c r="F2550" s="161" t="s">
        <v>3992</v>
      </c>
      <c r="G2550" s="161" t="s">
        <v>1521</v>
      </c>
      <c r="H2550" s="161" t="s">
        <v>1532</v>
      </c>
      <c r="K2550" s="161">
        <v>1</v>
      </c>
      <c r="L2550" s="164" t="s">
        <v>8866</v>
      </c>
    </row>
    <row r="2551" spans="1:18">
      <c r="A2551" s="161">
        <v>7</v>
      </c>
      <c r="B2551" s="161">
        <v>57</v>
      </c>
      <c r="C2551" s="161">
        <v>22</v>
      </c>
      <c r="D2551" s="161" t="s">
        <v>10293</v>
      </c>
      <c r="E2551" s="161" t="s">
        <v>12794</v>
      </c>
      <c r="F2551" s="161" t="s">
        <v>3992</v>
      </c>
      <c r="G2551" s="161" t="s">
        <v>1521</v>
      </c>
      <c r="H2551" s="161" t="s">
        <v>10333</v>
      </c>
      <c r="K2551" s="161">
        <v>1</v>
      </c>
      <c r="L2551" s="164" t="s">
        <v>12795</v>
      </c>
    </row>
    <row r="2552" spans="1:18">
      <c r="A2552" s="161">
        <v>7</v>
      </c>
      <c r="B2552" s="161">
        <v>57</v>
      </c>
      <c r="C2552" s="161">
        <v>23</v>
      </c>
      <c r="D2552" s="161" t="s">
        <v>3696</v>
      </c>
      <c r="E2552" s="161" t="s">
        <v>8867</v>
      </c>
      <c r="F2552" s="161" t="s">
        <v>3992</v>
      </c>
      <c r="G2552" s="161" t="s">
        <v>1521</v>
      </c>
      <c r="H2552" s="161" t="s">
        <v>1533</v>
      </c>
      <c r="K2552" s="161">
        <v>1</v>
      </c>
      <c r="L2552" s="164" t="s">
        <v>8868</v>
      </c>
    </row>
    <row r="2553" spans="1:18">
      <c r="A2553" s="161">
        <v>7</v>
      </c>
      <c r="B2553" s="161">
        <v>57</v>
      </c>
      <c r="C2553" s="161">
        <v>24</v>
      </c>
      <c r="D2553" s="161" t="s">
        <v>10293</v>
      </c>
      <c r="E2553" s="161" t="s">
        <v>12792</v>
      </c>
      <c r="F2553" s="161" t="s">
        <v>3992</v>
      </c>
      <c r="G2553" s="161" t="s">
        <v>1521</v>
      </c>
      <c r="H2553" s="161" t="s">
        <v>10330</v>
      </c>
      <c r="K2553" s="161">
        <v>1</v>
      </c>
      <c r="L2553" s="164" t="s">
        <v>12793</v>
      </c>
    </row>
    <row r="2554" spans="1:18">
      <c r="A2554" s="161">
        <v>7</v>
      </c>
      <c r="B2554" s="161">
        <v>57</v>
      </c>
      <c r="C2554" s="161">
        <v>25</v>
      </c>
      <c r="D2554" s="161" t="s">
        <v>3696</v>
      </c>
      <c r="E2554" s="161" t="s">
        <v>8869</v>
      </c>
      <c r="F2554" s="161" t="s">
        <v>3992</v>
      </c>
      <c r="G2554" s="161" t="s">
        <v>1521</v>
      </c>
      <c r="H2554" s="161" t="s">
        <v>1534</v>
      </c>
      <c r="K2554" s="161">
        <v>1</v>
      </c>
      <c r="L2554" s="164" t="s">
        <v>8870</v>
      </c>
    </row>
    <row r="2555" spans="1:18">
      <c r="A2555" s="161">
        <v>7</v>
      </c>
      <c r="B2555" s="161">
        <v>57</v>
      </c>
      <c r="C2555" s="161">
        <v>26</v>
      </c>
      <c r="D2555" s="161" t="s">
        <v>10293</v>
      </c>
      <c r="E2555" s="161" t="s">
        <v>12790</v>
      </c>
      <c r="F2555" s="161" t="s">
        <v>3992</v>
      </c>
      <c r="G2555" s="161" t="s">
        <v>1521</v>
      </c>
      <c r="H2555" s="161" t="s">
        <v>10327</v>
      </c>
      <c r="K2555" s="161">
        <v>1</v>
      </c>
      <c r="L2555" s="164" t="s">
        <v>12791</v>
      </c>
    </row>
    <row r="2556" spans="1:18">
      <c r="A2556" s="161">
        <v>7</v>
      </c>
      <c r="B2556" s="161">
        <v>57</v>
      </c>
      <c r="C2556" s="161">
        <v>27</v>
      </c>
      <c r="D2556" s="161" t="s">
        <v>3696</v>
      </c>
      <c r="E2556" s="161" t="s">
        <v>8871</v>
      </c>
      <c r="F2556" s="161" t="s">
        <v>3992</v>
      </c>
      <c r="G2556" s="161" t="s">
        <v>1521</v>
      </c>
      <c r="H2556" s="162" t="s">
        <v>326</v>
      </c>
      <c r="I2556" s="161" t="s">
        <v>1629</v>
      </c>
      <c r="K2556" s="161">
        <v>1</v>
      </c>
      <c r="L2556" s="161" t="s">
        <v>5870</v>
      </c>
      <c r="M2556" s="161" t="s">
        <v>5871</v>
      </c>
      <c r="N2556" s="161" t="s">
        <v>12</v>
      </c>
      <c r="O2556" s="161" t="s">
        <v>5872</v>
      </c>
      <c r="P2556" s="161" t="s">
        <v>11</v>
      </c>
      <c r="Q2556" s="161" t="s">
        <v>5873</v>
      </c>
      <c r="R2556" s="161" t="s">
        <v>364</v>
      </c>
    </row>
    <row r="2557" spans="1:18">
      <c r="A2557" s="161">
        <v>7</v>
      </c>
      <c r="B2557" s="161">
        <v>57</v>
      </c>
      <c r="C2557" s="161">
        <v>28</v>
      </c>
      <c r="D2557" s="161" t="s">
        <v>10293</v>
      </c>
      <c r="E2557" s="161" t="s">
        <v>12785</v>
      </c>
      <c r="F2557" s="161" t="s">
        <v>3992</v>
      </c>
      <c r="G2557" s="161" t="s">
        <v>1521</v>
      </c>
      <c r="H2557" s="162" t="s">
        <v>10321</v>
      </c>
      <c r="I2557" s="161" t="s">
        <v>1629</v>
      </c>
      <c r="K2557" s="161">
        <v>1</v>
      </c>
      <c r="L2557" s="161" t="s">
        <v>12786</v>
      </c>
      <c r="M2557" s="161" t="s">
        <v>12787</v>
      </c>
      <c r="N2557" s="161" t="s">
        <v>16015</v>
      </c>
      <c r="O2557" s="161" t="s">
        <v>12788</v>
      </c>
      <c r="P2557" s="161" t="s">
        <v>16017</v>
      </c>
      <c r="Q2557" s="161" t="s">
        <v>12789</v>
      </c>
      <c r="R2557" s="161" t="s">
        <v>16018</v>
      </c>
    </row>
    <row r="2558" spans="1:18">
      <c r="A2558" s="161">
        <v>7</v>
      </c>
      <c r="B2558" s="161">
        <v>57</v>
      </c>
      <c r="C2558" s="161">
        <v>29</v>
      </c>
      <c r="D2558" s="161" t="s">
        <v>3696</v>
      </c>
      <c r="E2558" s="161" t="s">
        <v>8872</v>
      </c>
      <c r="F2558" s="161" t="s">
        <v>3992</v>
      </c>
      <c r="G2558" s="161" t="s">
        <v>1521</v>
      </c>
      <c r="H2558" s="161" t="s">
        <v>1524</v>
      </c>
      <c r="I2558" s="161" t="s">
        <v>3991</v>
      </c>
      <c r="K2558" s="161">
        <v>1</v>
      </c>
      <c r="L2558" s="161" t="s">
        <v>5874</v>
      </c>
      <c r="M2558" s="161" t="s">
        <v>5875</v>
      </c>
      <c r="N2558" s="161" t="s">
        <v>388</v>
      </c>
      <c r="O2558" s="161" t="s">
        <v>5876</v>
      </c>
    </row>
    <row r="2559" spans="1:18">
      <c r="A2559" s="161">
        <v>7</v>
      </c>
      <c r="B2559" s="161">
        <v>57</v>
      </c>
      <c r="C2559" s="161">
        <v>30</v>
      </c>
      <c r="D2559" s="161" t="s">
        <v>10293</v>
      </c>
      <c r="E2559" s="161" t="s">
        <v>12781</v>
      </c>
      <c r="F2559" s="161" t="s">
        <v>3992</v>
      </c>
      <c r="G2559" s="161" t="s">
        <v>1521</v>
      </c>
      <c r="H2559" s="161" t="s">
        <v>10316</v>
      </c>
      <c r="I2559" s="161" t="s">
        <v>10314</v>
      </c>
      <c r="K2559" s="161">
        <v>1</v>
      </c>
      <c r="L2559" s="161" t="s">
        <v>12782</v>
      </c>
      <c r="M2559" s="161" t="s">
        <v>12783</v>
      </c>
      <c r="N2559" s="161" t="s">
        <v>16016</v>
      </c>
      <c r="O2559" s="161" t="s">
        <v>12784</v>
      </c>
    </row>
    <row r="2560" spans="1:18">
      <c r="A2560" s="161">
        <v>7</v>
      </c>
      <c r="B2560" s="161">
        <v>57</v>
      </c>
      <c r="C2560" s="161">
        <v>31</v>
      </c>
      <c r="D2560" s="161" t="s">
        <v>3696</v>
      </c>
      <c r="E2560" s="161" t="s">
        <v>8873</v>
      </c>
      <c r="F2560" s="161" t="s">
        <v>3992</v>
      </c>
      <c r="G2560" s="161" t="s">
        <v>1521</v>
      </c>
      <c r="H2560" s="161" t="s">
        <v>323</v>
      </c>
      <c r="K2560" s="161">
        <v>1</v>
      </c>
      <c r="L2560" s="161" t="s">
        <v>6875</v>
      </c>
    </row>
    <row r="2561" spans="1:18">
      <c r="A2561" s="161">
        <v>7</v>
      </c>
      <c r="B2561" s="161">
        <v>57</v>
      </c>
      <c r="C2561" s="161">
        <v>32</v>
      </c>
      <c r="D2561" s="161" t="s">
        <v>10293</v>
      </c>
      <c r="E2561" s="161" t="s">
        <v>12779</v>
      </c>
      <c r="F2561" s="161" t="s">
        <v>3992</v>
      </c>
      <c r="G2561" s="161" t="s">
        <v>1521</v>
      </c>
      <c r="H2561" s="161" t="s">
        <v>10312</v>
      </c>
      <c r="K2561" s="161">
        <v>1</v>
      </c>
      <c r="L2561" s="161" t="s">
        <v>12780</v>
      </c>
    </row>
    <row r="2562" spans="1:18">
      <c r="A2562" s="161">
        <v>7</v>
      </c>
      <c r="B2562" s="161">
        <v>57</v>
      </c>
      <c r="C2562" s="161">
        <v>33</v>
      </c>
      <c r="D2562" s="161" t="s">
        <v>3696</v>
      </c>
      <c r="E2562" s="161" t="s">
        <v>8874</v>
      </c>
      <c r="F2562" s="161" t="s">
        <v>3992</v>
      </c>
      <c r="G2562" s="161" t="s">
        <v>1521</v>
      </c>
      <c r="H2562" s="161" t="s">
        <v>324</v>
      </c>
      <c r="K2562" s="161">
        <v>1</v>
      </c>
      <c r="L2562" s="161" t="s">
        <v>6876</v>
      </c>
    </row>
    <row r="2563" spans="1:18">
      <c r="A2563" s="161">
        <v>7</v>
      </c>
      <c r="B2563" s="161">
        <v>57</v>
      </c>
      <c r="C2563" s="161">
        <v>34</v>
      </c>
      <c r="D2563" s="161" t="s">
        <v>10293</v>
      </c>
      <c r="E2563" s="161" t="s">
        <v>12777</v>
      </c>
      <c r="F2563" s="161" t="s">
        <v>3992</v>
      </c>
      <c r="G2563" s="161" t="s">
        <v>1521</v>
      </c>
      <c r="H2563" s="161" t="s">
        <v>10309</v>
      </c>
      <c r="K2563" s="161">
        <v>1</v>
      </c>
      <c r="L2563" s="161" t="s">
        <v>12778</v>
      </c>
    </row>
    <row r="2564" spans="1:18">
      <c r="A2564" s="161">
        <v>7</v>
      </c>
      <c r="B2564" s="161">
        <v>57</v>
      </c>
      <c r="C2564" s="161">
        <v>35</v>
      </c>
      <c r="D2564" s="161" t="s">
        <v>3696</v>
      </c>
      <c r="E2564" s="161" t="s">
        <v>8875</v>
      </c>
      <c r="F2564" s="161" t="s">
        <v>3992</v>
      </c>
      <c r="G2564" s="161" t="s">
        <v>1521</v>
      </c>
      <c r="H2564" s="161" t="s">
        <v>325</v>
      </c>
      <c r="K2564" s="161">
        <v>1</v>
      </c>
      <c r="L2564" s="161" t="s">
        <v>6877</v>
      </c>
    </row>
    <row r="2565" spans="1:18">
      <c r="A2565" s="161">
        <v>7</v>
      </c>
      <c r="B2565" s="161">
        <v>57</v>
      </c>
      <c r="C2565" s="161">
        <v>36</v>
      </c>
      <c r="D2565" s="161" t="s">
        <v>10293</v>
      </c>
      <c r="E2565" s="161" t="s">
        <v>12775</v>
      </c>
      <c r="F2565" s="161" t="s">
        <v>3992</v>
      </c>
      <c r="G2565" s="161" t="s">
        <v>1521</v>
      </c>
      <c r="H2565" s="161" t="s">
        <v>10306</v>
      </c>
      <c r="K2565" s="161">
        <v>1</v>
      </c>
      <c r="L2565" s="161" t="s">
        <v>12776</v>
      </c>
    </row>
    <row r="2566" spans="1:18">
      <c r="A2566" s="161">
        <v>7</v>
      </c>
      <c r="B2566" s="161">
        <v>57</v>
      </c>
      <c r="C2566" s="161">
        <v>37</v>
      </c>
      <c r="D2566" s="161" t="s">
        <v>3696</v>
      </c>
      <c r="E2566" s="161" t="s">
        <v>8876</v>
      </c>
      <c r="F2566" s="161" t="s">
        <v>3992</v>
      </c>
      <c r="G2566" s="161" t="s">
        <v>1521</v>
      </c>
      <c r="H2566" s="161" t="s">
        <v>1536</v>
      </c>
      <c r="I2566" s="161" t="s">
        <v>1629</v>
      </c>
      <c r="K2566" s="161">
        <v>1</v>
      </c>
      <c r="L2566" s="161" t="s">
        <v>5877</v>
      </c>
      <c r="M2566" s="161" t="s">
        <v>5878</v>
      </c>
      <c r="N2566" s="161" t="s">
        <v>12</v>
      </c>
      <c r="O2566" s="161" t="s">
        <v>5879</v>
      </c>
      <c r="P2566" s="161" t="s">
        <v>11</v>
      </c>
      <c r="Q2566" s="161" t="s">
        <v>5880</v>
      </c>
      <c r="R2566" s="161" t="s">
        <v>364</v>
      </c>
    </row>
    <row r="2567" spans="1:18">
      <c r="A2567" s="161">
        <v>7</v>
      </c>
      <c r="B2567" s="161">
        <v>57</v>
      </c>
      <c r="C2567" s="161">
        <v>38</v>
      </c>
      <c r="D2567" s="161" t="s">
        <v>10293</v>
      </c>
      <c r="E2567" s="161" t="s">
        <v>12770</v>
      </c>
      <c r="F2567" s="161" t="s">
        <v>3992</v>
      </c>
      <c r="G2567" s="161" t="s">
        <v>1521</v>
      </c>
      <c r="H2567" s="161" t="s">
        <v>10300</v>
      </c>
      <c r="I2567" s="161" t="s">
        <v>1629</v>
      </c>
      <c r="K2567" s="161">
        <v>1</v>
      </c>
      <c r="L2567" s="161" t="s">
        <v>12771</v>
      </c>
      <c r="M2567" s="161" t="s">
        <v>12772</v>
      </c>
      <c r="N2567" s="161" t="s">
        <v>16015</v>
      </c>
      <c r="O2567" s="161" t="s">
        <v>12773</v>
      </c>
      <c r="P2567" s="161" t="s">
        <v>16017</v>
      </c>
      <c r="Q2567" s="161" t="s">
        <v>12774</v>
      </c>
      <c r="R2567" s="161" t="s">
        <v>16018</v>
      </c>
    </row>
    <row r="2568" spans="1:18">
      <c r="A2568" s="161">
        <v>7</v>
      </c>
      <c r="B2568" s="161">
        <v>57</v>
      </c>
      <c r="C2568" s="161">
        <v>39</v>
      </c>
      <c r="D2568" s="161" t="s">
        <v>3696</v>
      </c>
      <c r="E2568" s="161" t="s">
        <v>8877</v>
      </c>
      <c r="F2568" s="161" t="s">
        <v>3992</v>
      </c>
      <c r="G2568" s="161" t="s">
        <v>1521</v>
      </c>
      <c r="H2568" s="161" t="s">
        <v>116</v>
      </c>
      <c r="I2568" s="161" t="s">
        <v>1630</v>
      </c>
      <c r="K2568" s="161">
        <v>1</v>
      </c>
      <c r="L2568" s="161" t="s">
        <v>5881</v>
      </c>
    </row>
    <row r="2569" spans="1:18">
      <c r="A2569" s="161">
        <v>7</v>
      </c>
      <c r="B2569" s="161">
        <v>57</v>
      </c>
      <c r="C2569" s="161">
        <v>40</v>
      </c>
      <c r="D2569" s="161" t="s">
        <v>10293</v>
      </c>
      <c r="E2569" s="161" t="s">
        <v>12768</v>
      </c>
      <c r="F2569" s="161" t="s">
        <v>3992</v>
      </c>
      <c r="G2569" s="161" t="s">
        <v>1521</v>
      </c>
      <c r="H2569" s="161" t="s">
        <v>10297</v>
      </c>
      <c r="I2569" s="161" t="s">
        <v>1630</v>
      </c>
      <c r="K2569" s="161">
        <v>1</v>
      </c>
      <c r="L2569" s="161" t="s">
        <v>12769</v>
      </c>
    </row>
    <row r="2570" spans="1:18">
      <c r="A2570" s="161">
        <v>7</v>
      </c>
      <c r="B2570" s="161">
        <v>57</v>
      </c>
      <c r="C2570" s="161">
        <v>41</v>
      </c>
      <c r="D2570" s="161" t="s">
        <v>3696</v>
      </c>
      <c r="E2570" s="161" t="s">
        <v>8878</v>
      </c>
      <c r="F2570" s="161" t="s">
        <v>3992</v>
      </c>
      <c r="G2570" s="161" t="s">
        <v>1521</v>
      </c>
      <c r="H2570" s="161" t="s">
        <v>319</v>
      </c>
      <c r="K2570" s="161">
        <v>1</v>
      </c>
      <c r="L2570" s="161" t="s">
        <v>5882</v>
      </c>
    </row>
    <row r="2571" spans="1:18">
      <c r="A2571" s="161">
        <v>7</v>
      </c>
      <c r="B2571" s="161">
        <v>57</v>
      </c>
      <c r="C2571" s="161">
        <v>42</v>
      </c>
      <c r="D2571" s="161" t="s">
        <v>10293</v>
      </c>
      <c r="E2571" s="161" t="s">
        <v>12766</v>
      </c>
      <c r="F2571" s="161" t="s">
        <v>3992</v>
      </c>
      <c r="G2571" s="161" t="s">
        <v>1521</v>
      </c>
      <c r="H2571" s="161" t="s">
        <v>10167</v>
      </c>
      <c r="K2571" s="161">
        <v>1</v>
      </c>
      <c r="L2571" s="161" t="s">
        <v>12767</v>
      </c>
    </row>
    <row r="2572" spans="1:18">
      <c r="A2572" s="161">
        <v>7</v>
      </c>
      <c r="B2572" s="161">
        <v>58</v>
      </c>
      <c r="C2572" s="161">
        <v>1</v>
      </c>
      <c r="D2572" s="161" t="s">
        <v>3696</v>
      </c>
      <c r="E2572" s="161" t="s">
        <v>8879</v>
      </c>
      <c r="F2572" s="161" t="s">
        <v>3992</v>
      </c>
      <c r="G2572" s="161" t="s">
        <v>1521</v>
      </c>
      <c r="H2572" s="161" t="s">
        <v>1523</v>
      </c>
      <c r="I2572" s="161" t="s">
        <v>1631</v>
      </c>
      <c r="K2572" s="161">
        <v>1</v>
      </c>
      <c r="L2572" s="164" t="s">
        <v>8880</v>
      </c>
    </row>
    <row r="2573" spans="1:18">
      <c r="A2573" s="161">
        <v>7</v>
      </c>
      <c r="B2573" s="161">
        <v>58</v>
      </c>
      <c r="C2573" s="161">
        <v>2</v>
      </c>
      <c r="D2573" s="161" t="s">
        <v>10293</v>
      </c>
      <c r="E2573" s="161" t="s">
        <v>12764</v>
      </c>
      <c r="F2573" s="161" t="s">
        <v>3992</v>
      </c>
      <c r="G2573" s="161" t="s">
        <v>1521</v>
      </c>
      <c r="H2573" s="161" t="s">
        <v>10370</v>
      </c>
      <c r="I2573" s="161" t="s">
        <v>1630</v>
      </c>
      <c r="K2573" s="161">
        <v>1</v>
      </c>
      <c r="L2573" s="164" t="s">
        <v>12765</v>
      </c>
    </row>
    <row r="2574" spans="1:18">
      <c r="A2574" s="161">
        <v>7</v>
      </c>
      <c r="B2574" s="161">
        <v>58</v>
      </c>
      <c r="C2574" s="161">
        <v>3</v>
      </c>
      <c r="D2574" s="161" t="s">
        <v>3696</v>
      </c>
      <c r="E2574" s="161" t="s">
        <v>8881</v>
      </c>
      <c r="F2574" s="161" t="s">
        <v>3992</v>
      </c>
      <c r="G2574" s="161" t="s">
        <v>1521</v>
      </c>
      <c r="H2574" s="162" t="s">
        <v>322</v>
      </c>
      <c r="I2574" s="161" t="s">
        <v>1631</v>
      </c>
      <c r="K2574" s="161">
        <v>1</v>
      </c>
      <c r="L2574" s="161" t="s">
        <v>6083</v>
      </c>
    </row>
    <row r="2575" spans="1:18">
      <c r="A2575" s="161">
        <v>7</v>
      </c>
      <c r="B2575" s="161">
        <v>58</v>
      </c>
      <c r="C2575" s="161">
        <v>4</v>
      </c>
      <c r="D2575" s="161" t="s">
        <v>10293</v>
      </c>
      <c r="E2575" s="161" t="s">
        <v>12762</v>
      </c>
      <c r="F2575" s="161" t="s">
        <v>3992</v>
      </c>
      <c r="G2575" s="161" t="s">
        <v>1521</v>
      </c>
      <c r="H2575" s="162" t="s">
        <v>10367</v>
      </c>
      <c r="I2575" s="161" t="s">
        <v>1630</v>
      </c>
      <c r="K2575" s="161">
        <v>1</v>
      </c>
      <c r="L2575" s="161" t="s">
        <v>12763</v>
      </c>
    </row>
    <row r="2576" spans="1:18">
      <c r="A2576" s="161">
        <v>7</v>
      </c>
      <c r="B2576" s="161">
        <v>58</v>
      </c>
      <c r="C2576" s="161">
        <v>5</v>
      </c>
      <c r="D2576" s="161" t="s">
        <v>3696</v>
      </c>
      <c r="E2576" s="161" t="s">
        <v>8882</v>
      </c>
      <c r="F2576" s="161" t="s">
        <v>3992</v>
      </c>
      <c r="G2576" s="161" t="s">
        <v>1521</v>
      </c>
      <c r="H2576" s="161" t="s">
        <v>1526</v>
      </c>
      <c r="I2576" s="161" t="s">
        <v>1629</v>
      </c>
      <c r="K2576" s="161">
        <v>1</v>
      </c>
      <c r="L2576" s="161" t="s">
        <v>6084</v>
      </c>
      <c r="M2576" s="161" t="s">
        <v>6085</v>
      </c>
      <c r="N2576" s="161" t="s">
        <v>12</v>
      </c>
      <c r="O2576" s="161" t="s">
        <v>6086</v>
      </c>
      <c r="P2576" s="161" t="s">
        <v>11</v>
      </c>
      <c r="Q2576" s="161" t="s">
        <v>6087</v>
      </c>
      <c r="R2576" s="161" t="s">
        <v>364</v>
      </c>
    </row>
    <row r="2577" spans="1:18">
      <c r="A2577" s="161">
        <v>7</v>
      </c>
      <c r="B2577" s="161">
        <v>58</v>
      </c>
      <c r="C2577" s="161">
        <v>6</v>
      </c>
      <c r="D2577" s="161" t="s">
        <v>10293</v>
      </c>
      <c r="E2577" s="161" t="s">
        <v>12757</v>
      </c>
      <c r="F2577" s="161" t="s">
        <v>3992</v>
      </c>
      <c r="G2577" s="161" t="s">
        <v>1521</v>
      </c>
      <c r="H2577" s="161" t="s">
        <v>10361</v>
      </c>
      <c r="I2577" s="161" t="s">
        <v>1629</v>
      </c>
      <c r="K2577" s="161">
        <v>1</v>
      </c>
      <c r="L2577" s="161" t="s">
        <v>12758</v>
      </c>
      <c r="M2577" s="161" t="s">
        <v>12759</v>
      </c>
      <c r="N2577" s="161" t="s">
        <v>16015</v>
      </c>
      <c r="O2577" s="161" t="s">
        <v>12760</v>
      </c>
      <c r="P2577" s="161" t="s">
        <v>16017</v>
      </c>
      <c r="Q2577" s="161" t="s">
        <v>12761</v>
      </c>
      <c r="R2577" s="161" t="s">
        <v>16018</v>
      </c>
    </row>
    <row r="2578" spans="1:18">
      <c r="A2578" s="161">
        <v>7</v>
      </c>
      <c r="B2578" s="161">
        <v>58</v>
      </c>
      <c r="C2578" s="161">
        <v>7</v>
      </c>
      <c r="D2578" s="161" t="s">
        <v>3696</v>
      </c>
      <c r="E2578" s="161" t="s">
        <v>8883</v>
      </c>
      <c r="F2578" s="161" t="s">
        <v>3992</v>
      </c>
      <c r="G2578" s="161" t="s">
        <v>1521</v>
      </c>
      <c r="H2578" s="161" t="s">
        <v>66</v>
      </c>
      <c r="I2578" s="161" t="s">
        <v>1629</v>
      </c>
      <c r="K2578" s="161">
        <v>1</v>
      </c>
      <c r="L2578" s="161" t="s">
        <v>6088</v>
      </c>
      <c r="M2578" s="161" t="s">
        <v>6089</v>
      </c>
      <c r="N2578" s="161" t="s">
        <v>12</v>
      </c>
      <c r="O2578" s="161" t="s">
        <v>6090</v>
      </c>
      <c r="P2578" s="161" t="s">
        <v>11</v>
      </c>
      <c r="Q2578" s="161" t="s">
        <v>6091</v>
      </c>
      <c r="R2578" s="161" t="s">
        <v>364</v>
      </c>
    </row>
    <row r="2579" spans="1:18">
      <c r="A2579" s="161">
        <v>7</v>
      </c>
      <c r="B2579" s="161">
        <v>58</v>
      </c>
      <c r="C2579" s="161">
        <v>8</v>
      </c>
      <c r="D2579" s="161" t="s">
        <v>10293</v>
      </c>
      <c r="E2579" s="161" t="s">
        <v>12752</v>
      </c>
      <c r="F2579" s="161" t="s">
        <v>3992</v>
      </c>
      <c r="G2579" s="161" t="s">
        <v>1521</v>
      </c>
      <c r="H2579" s="161" t="s">
        <v>10355</v>
      </c>
      <c r="I2579" s="161" t="s">
        <v>1629</v>
      </c>
      <c r="K2579" s="161">
        <v>1</v>
      </c>
      <c r="L2579" s="161" t="s">
        <v>12753</v>
      </c>
      <c r="M2579" s="161" t="s">
        <v>12754</v>
      </c>
      <c r="N2579" s="161" t="s">
        <v>16015</v>
      </c>
      <c r="O2579" s="161" t="s">
        <v>12755</v>
      </c>
      <c r="P2579" s="161" t="s">
        <v>16017</v>
      </c>
      <c r="Q2579" s="161" t="s">
        <v>12756</v>
      </c>
      <c r="R2579" s="161" t="s">
        <v>16018</v>
      </c>
    </row>
    <row r="2580" spans="1:18">
      <c r="A2580" s="161">
        <v>7</v>
      </c>
      <c r="B2580" s="161">
        <v>58</v>
      </c>
      <c r="C2580" s="161">
        <v>9</v>
      </c>
      <c r="D2580" s="161" t="s">
        <v>3696</v>
      </c>
      <c r="E2580" s="161" t="s">
        <v>8884</v>
      </c>
      <c r="F2580" s="161" t="s">
        <v>3992</v>
      </c>
      <c r="G2580" s="161" t="s">
        <v>1521</v>
      </c>
      <c r="H2580" s="161" t="s">
        <v>336</v>
      </c>
      <c r="K2580" s="161">
        <v>1</v>
      </c>
      <c r="L2580" s="161" t="s">
        <v>6092</v>
      </c>
    </row>
    <row r="2581" spans="1:18">
      <c r="A2581" s="161">
        <v>7</v>
      </c>
      <c r="B2581" s="161">
        <v>58</v>
      </c>
      <c r="C2581" s="161">
        <v>10</v>
      </c>
      <c r="D2581" s="161" t="s">
        <v>10293</v>
      </c>
      <c r="E2581" s="161" t="s">
        <v>12750</v>
      </c>
      <c r="F2581" s="161" t="s">
        <v>3992</v>
      </c>
      <c r="G2581" s="161" t="s">
        <v>1521</v>
      </c>
      <c r="H2581" s="161" t="s">
        <v>10191</v>
      </c>
      <c r="K2581" s="161">
        <v>1</v>
      </c>
      <c r="L2581" s="161" t="s">
        <v>12751</v>
      </c>
    </row>
    <row r="2582" spans="1:18">
      <c r="A2582" s="161">
        <v>7</v>
      </c>
      <c r="B2582" s="161">
        <v>58</v>
      </c>
      <c r="C2582" s="161">
        <v>11</v>
      </c>
      <c r="D2582" s="161" t="s">
        <v>3696</v>
      </c>
      <c r="E2582" s="161" t="s">
        <v>8885</v>
      </c>
      <c r="F2582" s="161" t="s">
        <v>3992</v>
      </c>
      <c r="G2582" s="161" t="s">
        <v>1521</v>
      </c>
      <c r="H2582" s="161" t="s">
        <v>337</v>
      </c>
      <c r="I2582" s="161" t="s">
        <v>1628</v>
      </c>
      <c r="K2582" s="161">
        <v>1</v>
      </c>
      <c r="L2582" s="161" t="s">
        <v>6093</v>
      </c>
    </row>
    <row r="2583" spans="1:18">
      <c r="A2583" s="161">
        <v>7</v>
      </c>
      <c r="B2583" s="161">
        <v>58</v>
      </c>
      <c r="C2583" s="161">
        <v>12</v>
      </c>
      <c r="D2583" s="161" t="s">
        <v>10293</v>
      </c>
      <c r="E2583" s="161" t="s">
        <v>12748</v>
      </c>
      <c r="F2583" s="161" t="s">
        <v>3992</v>
      </c>
      <c r="G2583" s="161" t="s">
        <v>1521</v>
      </c>
      <c r="H2583" s="161" t="s">
        <v>10350</v>
      </c>
      <c r="I2583" s="161" t="s">
        <v>10137</v>
      </c>
      <c r="K2583" s="161">
        <v>1</v>
      </c>
      <c r="L2583" s="161" t="s">
        <v>12749</v>
      </c>
    </row>
    <row r="2584" spans="1:18">
      <c r="A2584" s="161">
        <v>7</v>
      </c>
      <c r="B2584" s="161">
        <v>58</v>
      </c>
      <c r="C2584" s="161">
        <v>13</v>
      </c>
      <c r="D2584" s="161" t="s">
        <v>3696</v>
      </c>
      <c r="E2584" s="161" t="s">
        <v>8886</v>
      </c>
      <c r="F2584" s="161" t="s">
        <v>3992</v>
      </c>
      <c r="G2584" s="161" t="s">
        <v>1521</v>
      </c>
      <c r="H2584" s="161" t="s">
        <v>1535</v>
      </c>
      <c r="I2584" s="161" t="s">
        <v>61</v>
      </c>
      <c r="K2584" s="161">
        <v>1</v>
      </c>
      <c r="L2584" s="161" t="s">
        <v>6094</v>
      </c>
    </row>
    <row r="2585" spans="1:18">
      <c r="A2585" s="161">
        <v>7</v>
      </c>
      <c r="B2585" s="161">
        <v>58</v>
      </c>
      <c r="C2585" s="161">
        <v>14</v>
      </c>
      <c r="D2585" s="161" t="s">
        <v>10293</v>
      </c>
      <c r="E2585" s="161" t="s">
        <v>12746</v>
      </c>
      <c r="F2585" s="161" t="s">
        <v>3992</v>
      </c>
      <c r="G2585" s="161" t="s">
        <v>1521</v>
      </c>
      <c r="H2585" s="161" t="s">
        <v>10347</v>
      </c>
      <c r="I2585" s="161" t="s">
        <v>10345</v>
      </c>
      <c r="K2585" s="161">
        <v>1</v>
      </c>
      <c r="L2585" s="161" t="s">
        <v>12747</v>
      </c>
    </row>
    <row r="2586" spans="1:18">
      <c r="A2586" s="161">
        <v>7</v>
      </c>
      <c r="B2586" s="161">
        <v>58</v>
      </c>
      <c r="C2586" s="161">
        <v>15</v>
      </c>
      <c r="D2586" s="161" t="s">
        <v>3696</v>
      </c>
      <c r="E2586" s="161" t="s">
        <v>8887</v>
      </c>
      <c r="F2586" s="161" t="s">
        <v>3992</v>
      </c>
      <c r="G2586" s="161" t="s">
        <v>1521</v>
      </c>
      <c r="H2586" s="161" t="s">
        <v>1529</v>
      </c>
      <c r="I2586" s="161" t="s">
        <v>15</v>
      </c>
      <c r="K2586" s="161">
        <v>1</v>
      </c>
      <c r="L2586" s="164" t="s">
        <v>8888</v>
      </c>
      <c r="M2586" s="164" t="s">
        <v>8889</v>
      </c>
    </row>
    <row r="2587" spans="1:18">
      <c r="A2587" s="161">
        <v>7</v>
      </c>
      <c r="B2587" s="161">
        <v>58</v>
      </c>
      <c r="C2587" s="161">
        <v>16</v>
      </c>
      <c r="D2587" s="161" t="s">
        <v>10293</v>
      </c>
      <c r="E2587" s="161" t="s">
        <v>12743</v>
      </c>
      <c r="F2587" s="161" t="s">
        <v>3992</v>
      </c>
      <c r="G2587" s="161" t="s">
        <v>1521</v>
      </c>
      <c r="H2587" s="161" t="s">
        <v>10342</v>
      </c>
      <c r="I2587" s="161" t="s">
        <v>15</v>
      </c>
      <c r="K2587" s="161">
        <v>1</v>
      </c>
      <c r="L2587" s="164" t="s">
        <v>12744</v>
      </c>
      <c r="M2587" s="164" t="s">
        <v>12745</v>
      </c>
    </row>
    <row r="2588" spans="1:18">
      <c r="A2588" s="161">
        <v>7</v>
      </c>
      <c r="B2588" s="161">
        <v>58</v>
      </c>
      <c r="C2588" s="161">
        <v>17</v>
      </c>
      <c r="D2588" s="161" t="s">
        <v>3696</v>
      </c>
      <c r="E2588" s="161" t="s">
        <v>8890</v>
      </c>
      <c r="F2588" s="161" t="s">
        <v>3992</v>
      </c>
      <c r="G2588" s="161" t="s">
        <v>1521</v>
      </c>
      <c r="H2588" s="161" t="s">
        <v>1530</v>
      </c>
      <c r="K2588" s="161">
        <v>1</v>
      </c>
      <c r="L2588" s="164" t="s">
        <v>8891</v>
      </c>
    </row>
    <row r="2589" spans="1:18">
      <c r="A2589" s="161">
        <v>7</v>
      </c>
      <c r="B2589" s="161">
        <v>58</v>
      </c>
      <c r="C2589" s="161">
        <v>18</v>
      </c>
      <c r="D2589" s="161" t="s">
        <v>10293</v>
      </c>
      <c r="E2589" s="161" t="s">
        <v>12741</v>
      </c>
      <c r="F2589" s="161" t="s">
        <v>3992</v>
      </c>
      <c r="G2589" s="161" t="s">
        <v>1521</v>
      </c>
      <c r="H2589" s="161" t="s">
        <v>10339</v>
      </c>
      <c r="K2589" s="161">
        <v>1</v>
      </c>
      <c r="L2589" s="164" t="s">
        <v>12742</v>
      </c>
    </row>
    <row r="2590" spans="1:18">
      <c r="A2590" s="161">
        <v>7</v>
      </c>
      <c r="B2590" s="161">
        <v>58</v>
      </c>
      <c r="C2590" s="161">
        <v>19</v>
      </c>
      <c r="D2590" s="161" t="s">
        <v>3696</v>
      </c>
      <c r="E2590" s="161" t="s">
        <v>8892</v>
      </c>
      <c r="F2590" s="161" t="s">
        <v>3992</v>
      </c>
      <c r="G2590" s="161" t="s">
        <v>1521</v>
      </c>
      <c r="H2590" s="161" t="s">
        <v>1531</v>
      </c>
      <c r="K2590" s="161">
        <v>1</v>
      </c>
      <c r="L2590" s="164" t="s">
        <v>8893</v>
      </c>
    </row>
    <row r="2591" spans="1:18">
      <c r="A2591" s="161">
        <v>7</v>
      </c>
      <c r="B2591" s="161">
        <v>58</v>
      </c>
      <c r="C2591" s="161">
        <v>20</v>
      </c>
      <c r="D2591" s="161" t="s">
        <v>10293</v>
      </c>
      <c r="E2591" s="161" t="s">
        <v>12739</v>
      </c>
      <c r="F2591" s="161" t="s">
        <v>3992</v>
      </c>
      <c r="G2591" s="161" t="s">
        <v>1521</v>
      </c>
      <c r="H2591" s="161" t="s">
        <v>10336</v>
      </c>
      <c r="K2591" s="161">
        <v>1</v>
      </c>
      <c r="L2591" s="164" t="s">
        <v>12740</v>
      </c>
    </row>
    <row r="2592" spans="1:18">
      <c r="A2592" s="161">
        <v>7</v>
      </c>
      <c r="B2592" s="161">
        <v>58</v>
      </c>
      <c r="C2592" s="161">
        <v>21</v>
      </c>
      <c r="D2592" s="161" t="s">
        <v>3696</v>
      </c>
      <c r="E2592" s="161" t="s">
        <v>8894</v>
      </c>
      <c r="F2592" s="161" t="s">
        <v>3992</v>
      </c>
      <c r="G2592" s="161" t="s">
        <v>1521</v>
      </c>
      <c r="H2592" s="161" t="s">
        <v>1532</v>
      </c>
      <c r="K2592" s="161">
        <v>1</v>
      </c>
      <c r="L2592" s="164" t="s">
        <v>8895</v>
      </c>
    </row>
    <row r="2593" spans="1:18">
      <c r="A2593" s="161">
        <v>7</v>
      </c>
      <c r="B2593" s="161">
        <v>58</v>
      </c>
      <c r="C2593" s="161">
        <v>22</v>
      </c>
      <c r="D2593" s="161" t="s">
        <v>10293</v>
      </c>
      <c r="E2593" s="161" t="s">
        <v>12737</v>
      </c>
      <c r="F2593" s="161" t="s">
        <v>3992</v>
      </c>
      <c r="G2593" s="161" t="s">
        <v>1521</v>
      </c>
      <c r="H2593" s="161" t="s">
        <v>10333</v>
      </c>
      <c r="K2593" s="161">
        <v>1</v>
      </c>
      <c r="L2593" s="164" t="s">
        <v>12738</v>
      </c>
    </row>
    <row r="2594" spans="1:18">
      <c r="A2594" s="161">
        <v>7</v>
      </c>
      <c r="B2594" s="161">
        <v>58</v>
      </c>
      <c r="C2594" s="161">
        <v>23</v>
      </c>
      <c r="D2594" s="161" t="s">
        <v>3696</v>
      </c>
      <c r="E2594" s="161" t="s">
        <v>8896</v>
      </c>
      <c r="F2594" s="161" t="s">
        <v>3992</v>
      </c>
      <c r="G2594" s="161" t="s">
        <v>1521</v>
      </c>
      <c r="H2594" s="161" t="s">
        <v>1533</v>
      </c>
      <c r="K2594" s="161">
        <v>1</v>
      </c>
      <c r="L2594" s="164" t="s">
        <v>8897</v>
      </c>
    </row>
    <row r="2595" spans="1:18">
      <c r="A2595" s="161">
        <v>7</v>
      </c>
      <c r="B2595" s="161">
        <v>58</v>
      </c>
      <c r="C2595" s="161">
        <v>24</v>
      </c>
      <c r="D2595" s="161" t="s">
        <v>10293</v>
      </c>
      <c r="E2595" s="161" t="s">
        <v>12735</v>
      </c>
      <c r="F2595" s="161" t="s">
        <v>3992</v>
      </c>
      <c r="G2595" s="161" t="s">
        <v>1521</v>
      </c>
      <c r="H2595" s="161" t="s">
        <v>10330</v>
      </c>
      <c r="K2595" s="161">
        <v>1</v>
      </c>
      <c r="L2595" s="164" t="s">
        <v>12736</v>
      </c>
    </row>
    <row r="2596" spans="1:18">
      <c r="A2596" s="161">
        <v>7</v>
      </c>
      <c r="B2596" s="161">
        <v>58</v>
      </c>
      <c r="C2596" s="161">
        <v>25</v>
      </c>
      <c r="D2596" s="161" t="s">
        <v>3696</v>
      </c>
      <c r="E2596" s="161" t="s">
        <v>8898</v>
      </c>
      <c r="F2596" s="161" t="s">
        <v>3992</v>
      </c>
      <c r="G2596" s="161" t="s">
        <v>1521</v>
      </c>
      <c r="H2596" s="161" t="s">
        <v>1534</v>
      </c>
      <c r="K2596" s="161">
        <v>1</v>
      </c>
      <c r="L2596" s="164" t="s">
        <v>8899</v>
      </c>
    </row>
    <row r="2597" spans="1:18">
      <c r="A2597" s="161">
        <v>7</v>
      </c>
      <c r="B2597" s="161">
        <v>58</v>
      </c>
      <c r="C2597" s="161">
        <v>26</v>
      </c>
      <c r="D2597" s="161" t="s">
        <v>10293</v>
      </c>
      <c r="E2597" s="161" t="s">
        <v>12733</v>
      </c>
      <c r="F2597" s="161" t="s">
        <v>3992</v>
      </c>
      <c r="G2597" s="161" t="s">
        <v>1521</v>
      </c>
      <c r="H2597" s="161" t="s">
        <v>10327</v>
      </c>
      <c r="K2597" s="161">
        <v>1</v>
      </c>
      <c r="L2597" s="164" t="s">
        <v>12734</v>
      </c>
    </row>
    <row r="2598" spans="1:18">
      <c r="A2598" s="161">
        <v>7</v>
      </c>
      <c r="B2598" s="161">
        <v>58</v>
      </c>
      <c r="C2598" s="161">
        <v>27</v>
      </c>
      <c r="D2598" s="161" t="s">
        <v>3696</v>
      </c>
      <c r="E2598" s="161" t="s">
        <v>8900</v>
      </c>
      <c r="F2598" s="161" t="s">
        <v>3992</v>
      </c>
      <c r="G2598" s="161" t="s">
        <v>1521</v>
      </c>
      <c r="H2598" s="162" t="s">
        <v>326</v>
      </c>
      <c r="I2598" s="161" t="s">
        <v>1629</v>
      </c>
      <c r="K2598" s="161">
        <v>1</v>
      </c>
      <c r="L2598" s="161" t="s">
        <v>6095</v>
      </c>
      <c r="M2598" s="161" t="s">
        <v>6096</v>
      </c>
      <c r="N2598" s="161" t="s">
        <v>12</v>
      </c>
      <c r="O2598" s="161" t="s">
        <v>6097</v>
      </c>
      <c r="P2598" s="161" t="s">
        <v>11</v>
      </c>
      <c r="Q2598" s="161" t="s">
        <v>6098</v>
      </c>
      <c r="R2598" s="161" t="s">
        <v>364</v>
      </c>
    </row>
    <row r="2599" spans="1:18">
      <c r="A2599" s="161">
        <v>7</v>
      </c>
      <c r="B2599" s="161">
        <v>58</v>
      </c>
      <c r="C2599" s="161">
        <v>28</v>
      </c>
      <c r="D2599" s="161" t="s">
        <v>10293</v>
      </c>
      <c r="E2599" s="161" t="s">
        <v>12728</v>
      </c>
      <c r="F2599" s="161" t="s">
        <v>3992</v>
      </c>
      <c r="G2599" s="161" t="s">
        <v>1521</v>
      </c>
      <c r="H2599" s="162" t="s">
        <v>10321</v>
      </c>
      <c r="I2599" s="161" t="s">
        <v>1629</v>
      </c>
      <c r="K2599" s="161">
        <v>1</v>
      </c>
      <c r="L2599" s="161" t="s">
        <v>12729</v>
      </c>
      <c r="M2599" s="161" t="s">
        <v>12730</v>
      </c>
      <c r="N2599" s="161" t="s">
        <v>16015</v>
      </c>
      <c r="O2599" s="161" t="s">
        <v>12731</v>
      </c>
      <c r="P2599" s="161" t="s">
        <v>16017</v>
      </c>
      <c r="Q2599" s="161" t="s">
        <v>12732</v>
      </c>
      <c r="R2599" s="161" t="s">
        <v>16018</v>
      </c>
    </row>
    <row r="2600" spans="1:18">
      <c r="A2600" s="161">
        <v>7</v>
      </c>
      <c r="B2600" s="161">
        <v>58</v>
      </c>
      <c r="C2600" s="161">
        <v>29</v>
      </c>
      <c r="D2600" s="161" t="s">
        <v>3696</v>
      </c>
      <c r="E2600" s="161" t="s">
        <v>8901</v>
      </c>
      <c r="F2600" s="161" t="s">
        <v>3992</v>
      </c>
      <c r="G2600" s="161" t="s">
        <v>1521</v>
      </c>
      <c r="H2600" s="161" t="s">
        <v>1524</v>
      </c>
      <c r="I2600" s="161" t="s">
        <v>3991</v>
      </c>
      <c r="K2600" s="161">
        <v>1</v>
      </c>
      <c r="L2600" s="161" t="s">
        <v>6099</v>
      </c>
      <c r="M2600" s="161" t="s">
        <v>6100</v>
      </c>
      <c r="N2600" s="161" t="s">
        <v>388</v>
      </c>
      <c r="O2600" s="161" t="s">
        <v>6101</v>
      </c>
    </row>
    <row r="2601" spans="1:18">
      <c r="A2601" s="161">
        <v>7</v>
      </c>
      <c r="B2601" s="161">
        <v>58</v>
      </c>
      <c r="C2601" s="161">
        <v>30</v>
      </c>
      <c r="D2601" s="161" t="s">
        <v>10293</v>
      </c>
      <c r="E2601" s="161" t="s">
        <v>12724</v>
      </c>
      <c r="F2601" s="161" t="s">
        <v>3992</v>
      </c>
      <c r="G2601" s="161" t="s">
        <v>1521</v>
      </c>
      <c r="H2601" s="161" t="s">
        <v>10316</v>
      </c>
      <c r="I2601" s="161" t="s">
        <v>10314</v>
      </c>
      <c r="K2601" s="161">
        <v>1</v>
      </c>
      <c r="L2601" s="161" t="s">
        <v>12725</v>
      </c>
      <c r="M2601" s="161" t="s">
        <v>12726</v>
      </c>
      <c r="N2601" s="161" t="s">
        <v>16016</v>
      </c>
      <c r="O2601" s="161" t="s">
        <v>12727</v>
      </c>
    </row>
    <row r="2602" spans="1:18">
      <c r="A2602" s="161">
        <v>7</v>
      </c>
      <c r="B2602" s="161">
        <v>58</v>
      </c>
      <c r="C2602" s="161">
        <v>31</v>
      </c>
      <c r="D2602" s="161" t="s">
        <v>3696</v>
      </c>
      <c r="E2602" s="161" t="s">
        <v>8902</v>
      </c>
      <c r="F2602" s="161" t="s">
        <v>3992</v>
      </c>
      <c r="G2602" s="161" t="s">
        <v>1521</v>
      </c>
      <c r="H2602" s="161" t="s">
        <v>323</v>
      </c>
      <c r="K2602" s="161">
        <v>1</v>
      </c>
      <c r="L2602" s="161" t="s">
        <v>6878</v>
      </c>
    </row>
    <row r="2603" spans="1:18">
      <c r="A2603" s="161">
        <v>7</v>
      </c>
      <c r="B2603" s="161">
        <v>58</v>
      </c>
      <c r="C2603" s="161">
        <v>32</v>
      </c>
      <c r="D2603" s="161" t="s">
        <v>10293</v>
      </c>
      <c r="E2603" s="161" t="s">
        <v>12722</v>
      </c>
      <c r="F2603" s="161" t="s">
        <v>3992</v>
      </c>
      <c r="G2603" s="161" t="s">
        <v>1521</v>
      </c>
      <c r="H2603" s="161" t="s">
        <v>10312</v>
      </c>
      <c r="K2603" s="161">
        <v>1</v>
      </c>
      <c r="L2603" s="161" t="s">
        <v>12723</v>
      </c>
    </row>
    <row r="2604" spans="1:18">
      <c r="A2604" s="161">
        <v>7</v>
      </c>
      <c r="B2604" s="161">
        <v>58</v>
      </c>
      <c r="C2604" s="161">
        <v>33</v>
      </c>
      <c r="D2604" s="161" t="s">
        <v>3696</v>
      </c>
      <c r="E2604" s="161" t="s">
        <v>8903</v>
      </c>
      <c r="F2604" s="161" t="s">
        <v>3992</v>
      </c>
      <c r="G2604" s="161" t="s">
        <v>1521</v>
      </c>
      <c r="H2604" s="161" t="s">
        <v>324</v>
      </c>
      <c r="K2604" s="161">
        <v>1</v>
      </c>
      <c r="L2604" s="161" t="s">
        <v>6879</v>
      </c>
    </row>
    <row r="2605" spans="1:18">
      <c r="A2605" s="161">
        <v>7</v>
      </c>
      <c r="B2605" s="161">
        <v>58</v>
      </c>
      <c r="C2605" s="161">
        <v>34</v>
      </c>
      <c r="D2605" s="161" t="s">
        <v>10293</v>
      </c>
      <c r="E2605" s="161" t="s">
        <v>12720</v>
      </c>
      <c r="F2605" s="161" t="s">
        <v>3992</v>
      </c>
      <c r="G2605" s="161" t="s">
        <v>1521</v>
      </c>
      <c r="H2605" s="161" t="s">
        <v>10309</v>
      </c>
      <c r="K2605" s="161">
        <v>1</v>
      </c>
      <c r="L2605" s="161" t="s">
        <v>12721</v>
      </c>
    </row>
    <row r="2606" spans="1:18">
      <c r="A2606" s="161">
        <v>7</v>
      </c>
      <c r="B2606" s="161">
        <v>58</v>
      </c>
      <c r="C2606" s="161">
        <v>35</v>
      </c>
      <c r="D2606" s="161" t="s">
        <v>3696</v>
      </c>
      <c r="E2606" s="161" t="s">
        <v>8904</v>
      </c>
      <c r="F2606" s="161" t="s">
        <v>3992</v>
      </c>
      <c r="G2606" s="161" t="s">
        <v>1521</v>
      </c>
      <c r="H2606" s="161" t="s">
        <v>325</v>
      </c>
      <c r="K2606" s="161">
        <v>1</v>
      </c>
      <c r="L2606" s="161" t="s">
        <v>6880</v>
      </c>
    </row>
    <row r="2607" spans="1:18">
      <c r="A2607" s="161">
        <v>7</v>
      </c>
      <c r="B2607" s="161">
        <v>58</v>
      </c>
      <c r="C2607" s="161">
        <v>36</v>
      </c>
      <c r="D2607" s="161" t="s">
        <v>10293</v>
      </c>
      <c r="E2607" s="161" t="s">
        <v>12718</v>
      </c>
      <c r="F2607" s="161" t="s">
        <v>3992</v>
      </c>
      <c r="G2607" s="161" t="s">
        <v>1521</v>
      </c>
      <c r="H2607" s="161" t="s">
        <v>10306</v>
      </c>
      <c r="K2607" s="161">
        <v>1</v>
      </c>
      <c r="L2607" s="161" t="s">
        <v>12719</v>
      </c>
    </row>
    <row r="2608" spans="1:18">
      <c r="A2608" s="161">
        <v>7</v>
      </c>
      <c r="B2608" s="161">
        <v>58</v>
      </c>
      <c r="C2608" s="161">
        <v>37</v>
      </c>
      <c r="D2608" s="161" t="s">
        <v>3696</v>
      </c>
      <c r="E2608" s="161" t="s">
        <v>8905</v>
      </c>
      <c r="F2608" s="161" t="s">
        <v>3992</v>
      </c>
      <c r="G2608" s="161" t="s">
        <v>1521</v>
      </c>
      <c r="H2608" s="161" t="s">
        <v>1536</v>
      </c>
      <c r="I2608" s="161" t="s">
        <v>1629</v>
      </c>
      <c r="K2608" s="161">
        <v>1</v>
      </c>
      <c r="L2608" s="161" t="s">
        <v>6102</v>
      </c>
      <c r="M2608" s="161" t="s">
        <v>6103</v>
      </c>
      <c r="N2608" s="161" t="s">
        <v>12</v>
      </c>
      <c r="O2608" s="161" t="s">
        <v>6104</v>
      </c>
      <c r="P2608" s="161" t="s">
        <v>11</v>
      </c>
      <c r="Q2608" s="161" t="s">
        <v>6105</v>
      </c>
      <c r="R2608" s="161" t="s">
        <v>364</v>
      </c>
    </row>
    <row r="2609" spans="1:18">
      <c r="A2609" s="161">
        <v>7</v>
      </c>
      <c r="B2609" s="161">
        <v>58</v>
      </c>
      <c r="C2609" s="161">
        <v>38</v>
      </c>
      <c r="D2609" s="161" t="s">
        <v>10293</v>
      </c>
      <c r="E2609" s="161" t="s">
        <v>12713</v>
      </c>
      <c r="F2609" s="161" t="s">
        <v>3992</v>
      </c>
      <c r="G2609" s="161" t="s">
        <v>1521</v>
      </c>
      <c r="H2609" s="161" t="s">
        <v>10300</v>
      </c>
      <c r="I2609" s="161" t="s">
        <v>1629</v>
      </c>
      <c r="K2609" s="161">
        <v>1</v>
      </c>
      <c r="L2609" s="161" t="s">
        <v>12714</v>
      </c>
      <c r="M2609" s="161" t="s">
        <v>12715</v>
      </c>
      <c r="N2609" s="161" t="s">
        <v>16015</v>
      </c>
      <c r="O2609" s="161" t="s">
        <v>12716</v>
      </c>
      <c r="P2609" s="161" t="s">
        <v>16017</v>
      </c>
      <c r="Q2609" s="161" t="s">
        <v>12717</v>
      </c>
      <c r="R2609" s="161" t="s">
        <v>16018</v>
      </c>
    </row>
    <row r="2610" spans="1:18">
      <c r="A2610" s="161">
        <v>7</v>
      </c>
      <c r="B2610" s="161">
        <v>58</v>
      </c>
      <c r="C2610" s="161">
        <v>39</v>
      </c>
      <c r="D2610" s="161" t="s">
        <v>3696</v>
      </c>
      <c r="E2610" s="161" t="s">
        <v>8906</v>
      </c>
      <c r="F2610" s="161" t="s">
        <v>3992</v>
      </c>
      <c r="G2610" s="161" t="s">
        <v>1521</v>
      </c>
      <c r="H2610" s="161" t="s">
        <v>116</v>
      </c>
      <c r="I2610" s="161" t="s">
        <v>1630</v>
      </c>
      <c r="K2610" s="161">
        <v>1</v>
      </c>
      <c r="L2610" s="161" t="s">
        <v>6106</v>
      </c>
    </row>
    <row r="2611" spans="1:18">
      <c r="A2611" s="161">
        <v>7</v>
      </c>
      <c r="B2611" s="161">
        <v>58</v>
      </c>
      <c r="C2611" s="161">
        <v>40</v>
      </c>
      <c r="D2611" s="161" t="s">
        <v>10293</v>
      </c>
      <c r="E2611" s="161" t="s">
        <v>12711</v>
      </c>
      <c r="F2611" s="161" t="s">
        <v>3992</v>
      </c>
      <c r="G2611" s="161" t="s">
        <v>1521</v>
      </c>
      <c r="H2611" s="161" t="s">
        <v>10297</v>
      </c>
      <c r="I2611" s="161" t="s">
        <v>1630</v>
      </c>
      <c r="K2611" s="161">
        <v>1</v>
      </c>
      <c r="L2611" s="161" t="s">
        <v>12712</v>
      </c>
    </row>
    <row r="2612" spans="1:18">
      <c r="A2612" s="161">
        <v>7</v>
      </c>
      <c r="B2612" s="161">
        <v>58</v>
      </c>
      <c r="C2612" s="161">
        <v>41</v>
      </c>
      <c r="D2612" s="161" t="s">
        <v>3696</v>
      </c>
      <c r="E2612" s="161" t="s">
        <v>8907</v>
      </c>
      <c r="F2612" s="161" t="s">
        <v>3992</v>
      </c>
      <c r="G2612" s="161" t="s">
        <v>1521</v>
      </c>
      <c r="H2612" s="161" t="s">
        <v>319</v>
      </c>
      <c r="K2612" s="161">
        <v>1</v>
      </c>
      <c r="L2612" s="161" t="s">
        <v>6107</v>
      </c>
    </row>
    <row r="2613" spans="1:18">
      <c r="A2613" s="161">
        <v>7</v>
      </c>
      <c r="B2613" s="161">
        <v>58</v>
      </c>
      <c r="C2613" s="161">
        <v>42</v>
      </c>
      <c r="D2613" s="161" t="s">
        <v>10293</v>
      </c>
      <c r="E2613" s="161" t="s">
        <v>12709</v>
      </c>
      <c r="F2613" s="161" t="s">
        <v>3992</v>
      </c>
      <c r="G2613" s="161" t="s">
        <v>1521</v>
      </c>
      <c r="H2613" s="161" t="s">
        <v>10167</v>
      </c>
      <c r="K2613" s="161">
        <v>1</v>
      </c>
      <c r="L2613" s="161" t="s">
        <v>12710</v>
      </c>
    </row>
    <row r="2614" spans="1:18">
      <c r="A2614" s="161">
        <v>7</v>
      </c>
      <c r="B2614" s="161">
        <v>59</v>
      </c>
      <c r="C2614" s="161">
        <v>1</v>
      </c>
      <c r="D2614" s="161" t="s">
        <v>3696</v>
      </c>
      <c r="E2614" s="161" t="s">
        <v>8908</v>
      </c>
      <c r="F2614" s="161" t="s">
        <v>3992</v>
      </c>
      <c r="G2614" s="161" t="s">
        <v>1521</v>
      </c>
      <c r="H2614" s="161" t="s">
        <v>1523</v>
      </c>
      <c r="I2614" s="161" t="s">
        <v>1631</v>
      </c>
      <c r="K2614" s="161">
        <v>1</v>
      </c>
      <c r="L2614" s="164" t="s">
        <v>8909</v>
      </c>
    </row>
    <row r="2615" spans="1:18">
      <c r="A2615" s="161">
        <v>7</v>
      </c>
      <c r="B2615" s="161">
        <v>59</v>
      </c>
      <c r="C2615" s="161">
        <v>2</v>
      </c>
      <c r="D2615" s="161" t="s">
        <v>10293</v>
      </c>
      <c r="E2615" s="161" t="s">
        <v>12707</v>
      </c>
      <c r="F2615" s="161" t="s">
        <v>3992</v>
      </c>
      <c r="G2615" s="161" t="s">
        <v>1521</v>
      </c>
      <c r="H2615" s="161" t="s">
        <v>10370</v>
      </c>
      <c r="I2615" s="161" t="s">
        <v>1630</v>
      </c>
      <c r="K2615" s="161">
        <v>1</v>
      </c>
      <c r="L2615" s="164" t="s">
        <v>12708</v>
      </c>
    </row>
    <row r="2616" spans="1:18">
      <c r="A2616" s="161">
        <v>7</v>
      </c>
      <c r="B2616" s="161">
        <v>59</v>
      </c>
      <c r="C2616" s="161">
        <v>3</v>
      </c>
      <c r="D2616" s="161" t="s">
        <v>3696</v>
      </c>
      <c r="E2616" s="161" t="s">
        <v>8910</v>
      </c>
      <c r="F2616" s="161" t="s">
        <v>3992</v>
      </c>
      <c r="G2616" s="161" t="s">
        <v>1521</v>
      </c>
      <c r="H2616" s="162" t="s">
        <v>322</v>
      </c>
      <c r="I2616" s="161" t="s">
        <v>1631</v>
      </c>
      <c r="K2616" s="161">
        <v>1</v>
      </c>
      <c r="L2616" s="161" t="s">
        <v>6308</v>
      </c>
    </row>
    <row r="2617" spans="1:18">
      <c r="A2617" s="161">
        <v>7</v>
      </c>
      <c r="B2617" s="161">
        <v>59</v>
      </c>
      <c r="C2617" s="161">
        <v>4</v>
      </c>
      <c r="D2617" s="161" t="s">
        <v>10293</v>
      </c>
      <c r="E2617" s="161" t="s">
        <v>12705</v>
      </c>
      <c r="F2617" s="161" t="s">
        <v>3992</v>
      </c>
      <c r="G2617" s="161" t="s">
        <v>1521</v>
      </c>
      <c r="H2617" s="162" t="s">
        <v>10367</v>
      </c>
      <c r="I2617" s="161" t="s">
        <v>1630</v>
      </c>
      <c r="K2617" s="161">
        <v>1</v>
      </c>
      <c r="L2617" s="161" t="s">
        <v>12706</v>
      </c>
    </row>
    <row r="2618" spans="1:18">
      <c r="A2618" s="161">
        <v>7</v>
      </c>
      <c r="B2618" s="161">
        <v>59</v>
      </c>
      <c r="C2618" s="161">
        <v>5</v>
      </c>
      <c r="D2618" s="161" t="s">
        <v>3696</v>
      </c>
      <c r="E2618" s="161" t="s">
        <v>8911</v>
      </c>
      <c r="F2618" s="161" t="s">
        <v>3992</v>
      </c>
      <c r="G2618" s="161" t="s">
        <v>1521</v>
      </c>
      <c r="H2618" s="161" t="s">
        <v>1526</v>
      </c>
      <c r="I2618" s="161" t="s">
        <v>1629</v>
      </c>
      <c r="K2618" s="161">
        <v>1</v>
      </c>
      <c r="L2618" s="161" t="s">
        <v>6309</v>
      </c>
      <c r="M2618" s="161" t="s">
        <v>6310</v>
      </c>
      <c r="N2618" s="161" t="s">
        <v>12</v>
      </c>
      <c r="O2618" s="161" t="s">
        <v>6311</v>
      </c>
      <c r="P2618" s="161" t="s">
        <v>11</v>
      </c>
      <c r="Q2618" s="161" t="s">
        <v>6312</v>
      </c>
      <c r="R2618" s="161" t="s">
        <v>364</v>
      </c>
    </row>
    <row r="2619" spans="1:18">
      <c r="A2619" s="161">
        <v>7</v>
      </c>
      <c r="B2619" s="161">
        <v>59</v>
      </c>
      <c r="C2619" s="161">
        <v>6</v>
      </c>
      <c r="D2619" s="161" t="s">
        <v>10293</v>
      </c>
      <c r="E2619" s="161" t="s">
        <v>12700</v>
      </c>
      <c r="F2619" s="161" t="s">
        <v>3992</v>
      </c>
      <c r="G2619" s="161" t="s">
        <v>1521</v>
      </c>
      <c r="H2619" s="161" t="s">
        <v>10361</v>
      </c>
      <c r="I2619" s="161" t="s">
        <v>1629</v>
      </c>
      <c r="K2619" s="161">
        <v>1</v>
      </c>
      <c r="L2619" s="161" t="s">
        <v>12701</v>
      </c>
      <c r="M2619" s="161" t="s">
        <v>12702</v>
      </c>
      <c r="N2619" s="161" t="s">
        <v>16015</v>
      </c>
      <c r="O2619" s="161" t="s">
        <v>12703</v>
      </c>
      <c r="P2619" s="161" t="s">
        <v>16017</v>
      </c>
      <c r="Q2619" s="161" t="s">
        <v>12704</v>
      </c>
      <c r="R2619" s="161" t="s">
        <v>16018</v>
      </c>
    </row>
    <row r="2620" spans="1:18">
      <c r="A2620" s="161">
        <v>7</v>
      </c>
      <c r="B2620" s="161">
        <v>59</v>
      </c>
      <c r="C2620" s="161">
        <v>7</v>
      </c>
      <c r="D2620" s="161" t="s">
        <v>3696</v>
      </c>
      <c r="E2620" s="161" t="s">
        <v>8912</v>
      </c>
      <c r="F2620" s="161" t="s">
        <v>3992</v>
      </c>
      <c r="G2620" s="161" t="s">
        <v>1521</v>
      </c>
      <c r="H2620" s="161" t="s">
        <v>66</v>
      </c>
      <c r="I2620" s="161" t="s">
        <v>1629</v>
      </c>
      <c r="K2620" s="161">
        <v>1</v>
      </c>
      <c r="L2620" s="161" t="s">
        <v>6313</v>
      </c>
      <c r="M2620" s="161" t="s">
        <v>6314</v>
      </c>
      <c r="N2620" s="161" t="s">
        <v>12</v>
      </c>
      <c r="O2620" s="161" t="s">
        <v>6315</v>
      </c>
      <c r="P2620" s="161" t="s">
        <v>11</v>
      </c>
      <c r="Q2620" s="161" t="s">
        <v>6316</v>
      </c>
      <c r="R2620" s="161" t="s">
        <v>364</v>
      </c>
    </row>
    <row r="2621" spans="1:18">
      <c r="A2621" s="161">
        <v>7</v>
      </c>
      <c r="B2621" s="161">
        <v>59</v>
      </c>
      <c r="C2621" s="161">
        <v>8</v>
      </c>
      <c r="D2621" s="161" t="s">
        <v>10293</v>
      </c>
      <c r="E2621" s="161" t="s">
        <v>12695</v>
      </c>
      <c r="F2621" s="161" t="s">
        <v>3992</v>
      </c>
      <c r="G2621" s="161" t="s">
        <v>1521</v>
      </c>
      <c r="H2621" s="161" t="s">
        <v>10355</v>
      </c>
      <c r="I2621" s="161" t="s">
        <v>1629</v>
      </c>
      <c r="K2621" s="161">
        <v>1</v>
      </c>
      <c r="L2621" s="161" t="s">
        <v>12696</v>
      </c>
      <c r="M2621" s="161" t="s">
        <v>12697</v>
      </c>
      <c r="N2621" s="161" t="s">
        <v>16015</v>
      </c>
      <c r="O2621" s="161" t="s">
        <v>12698</v>
      </c>
      <c r="P2621" s="161" t="s">
        <v>16017</v>
      </c>
      <c r="Q2621" s="161" t="s">
        <v>12699</v>
      </c>
      <c r="R2621" s="161" t="s">
        <v>16018</v>
      </c>
    </row>
    <row r="2622" spans="1:18">
      <c r="A2622" s="161">
        <v>7</v>
      </c>
      <c r="B2622" s="161">
        <v>59</v>
      </c>
      <c r="C2622" s="161">
        <v>9</v>
      </c>
      <c r="D2622" s="161" t="s">
        <v>3696</v>
      </c>
      <c r="E2622" s="161" t="s">
        <v>8913</v>
      </c>
      <c r="F2622" s="161" t="s">
        <v>3992</v>
      </c>
      <c r="G2622" s="161" t="s">
        <v>1521</v>
      </c>
      <c r="H2622" s="161" t="s">
        <v>336</v>
      </c>
      <c r="K2622" s="161">
        <v>1</v>
      </c>
      <c r="L2622" s="161" t="s">
        <v>6317</v>
      </c>
    </row>
    <row r="2623" spans="1:18">
      <c r="A2623" s="161">
        <v>7</v>
      </c>
      <c r="B2623" s="161">
        <v>59</v>
      </c>
      <c r="C2623" s="161">
        <v>10</v>
      </c>
      <c r="D2623" s="161" t="s">
        <v>10293</v>
      </c>
      <c r="E2623" s="161" t="s">
        <v>12693</v>
      </c>
      <c r="F2623" s="161" t="s">
        <v>3992</v>
      </c>
      <c r="G2623" s="161" t="s">
        <v>1521</v>
      </c>
      <c r="H2623" s="161" t="s">
        <v>10191</v>
      </c>
      <c r="K2623" s="161">
        <v>1</v>
      </c>
      <c r="L2623" s="161" t="s">
        <v>12694</v>
      </c>
    </row>
    <row r="2624" spans="1:18">
      <c r="A2624" s="161">
        <v>7</v>
      </c>
      <c r="B2624" s="161">
        <v>59</v>
      </c>
      <c r="C2624" s="161">
        <v>11</v>
      </c>
      <c r="D2624" s="161" t="s">
        <v>3696</v>
      </c>
      <c r="E2624" s="161" t="s">
        <v>8914</v>
      </c>
      <c r="F2624" s="161" t="s">
        <v>3992</v>
      </c>
      <c r="G2624" s="161" t="s">
        <v>1521</v>
      </c>
      <c r="H2624" s="161" t="s">
        <v>337</v>
      </c>
      <c r="I2624" s="161" t="s">
        <v>1628</v>
      </c>
      <c r="K2624" s="161">
        <v>1</v>
      </c>
      <c r="L2624" s="161" t="s">
        <v>6318</v>
      </c>
    </row>
    <row r="2625" spans="1:18">
      <c r="A2625" s="161">
        <v>7</v>
      </c>
      <c r="B2625" s="161">
        <v>59</v>
      </c>
      <c r="C2625" s="161">
        <v>12</v>
      </c>
      <c r="D2625" s="161" t="s">
        <v>10293</v>
      </c>
      <c r="E2625" s="161" t="s">
        <v>12691</v>
      </c>
      <c r="F2625" s="161" t="s">
        <v>3992</v>
      </c>
      <c r="G2625" s="161" t="s">
        <v>1521</v>
      </c>
      <c r="H2625" s="161" t="s">
        <v>10350</v>
      </c>
      <c r="I2625" s="161" t="s">
        <v>10137</v>
      </c>
      <c r="K2625" s="161">
        <v>1</v>
      </c>
      <c r="L2625" s="161" t="s">
        <v>12692</v>
      </c>
    </row>
    <row r="2626" spans="1:18">
      <c r="A2626" s="161">
        <v>7</v>
      </c>
      <c r="B2626" s="161">
        <v>59</v>
      </c>
      <c r="C2626" s="161">
        <v>13</v>
      </c>
      <c r="D2626" s="161" t="s">
        <v>3696</v>
      </c>
      <c r="E2626" s="161" t="s">
        <v>8915</v>
      </c>
      <c r="F2626" s="161" t="s">
        <v>3992</v>
      </c>
      <c r="G2626" s="161" t="s">
        <v>1521</v>
      </c>
      <c r="H2626" s="161" t="s">
        <v>1535</v>
      </c>
      <c r="I2626" s="161" t="s">
        <v>61</v>
      </c>
      <c r="K2626" s="161">
        <v>1</v>
      </c>
      <c r="L2626" s="161" t="s">
        <v>6319</v>
      </c>
    </row>
    <row r="2627" spans="1:18">
      <c r="A2627" s="161">
        <v>7</v>
      </c>
      <c r="B2627" s="161">
        <v>59</v>
      </c>
      <c r="C2627" s="161">
        <v>14</v>
      </c>
      <c r="D2627" s="161" t="s">
        <v>10293</v>
      </c>
      <c r="E2627" s="161" t="s">
        <v>12689</v>
      </c>
      <c r="F2627" s="161" t="s">
        <v>3992</v>
      </c>
      <c r="G2627" s="161" t="s">
        <v>1521</v>
      </c>
      <c r="H2627" s="161" t="s">
        <v>10347</v>
      </c>
      <c r="I2627" s="161" t="s">
        <v>10345</v>
      </c>
      <c r="K2627" s="161">
        <v>1</v>
      </c>
      <c r="L2627" s="161" t="s">
        <v>12690</v>
      </c>
    </row>
    <row r="2628" spans="1:18">
      <c r="A2628" s="161">
        <v>7</v>
      </c>
      <c r="B2628" s="161">
        <v>59</v>
      </c>
      <c r="C2628" s="161">
        <v>15</v>
      </c>
      <c r="D2628" s="161" t="s">
        <v>3696</v>
      </c>
      <c r="E2628" s="161" t="s">
        <v>8916</v>
      </c>
      <c r="F2628" s="161" t="s">
        <v>3992</v>
      </c>
      <c r="G2628" s="161" t="s">
        <v>1521</v>
      </c>
      <c r="H2628" s="161" t="s">
        <v>1529</v>
      </c>
      <c r="I2628" s="161" t="s">
        <v>15</v>
      </c>
      <c r="K2628" s="161">
        <v>1</v>
      </c>
      <c r="L2628" s="164" t="s">
        <v>8917</v>
      </c>
      <c r="M2628" s="164" t="s">
        <v>8918</v>
      </c>
    </row>
    <row r="2629" spans="1:18">
      <c r="A2629" s="161">
        <v>7</v>
      </c>
      <c r="B2629" s="161">
        <v>59</v>
      </c>
      <c r="C2629" s="161">
        <v>16</v>
      </c>
      <c r="D2629" s="161" t="s">
        <v>10293</v>
      </c>
      <c r="E2629" s="161" t="s">
        <v>12686</v>
      </c>
      <c r="F2629" s="161" t="s">
        <v>3992</v>
      </c>
      <c r="G2629" s="161" t="s">
        <v>1521</v>
      </c>
      <c r="H2629" s="161" t="s">
        <v>10342</v>
      </c>
      <c r="I2629" s="161" t="s">
        <v>15</v>
      </c>
      <c r="K2629" s="161">
        <v>1</v>
      </c>
      <c r="L2629" s="164" t="s">
        <v>12687</v>
      </c>
      <c r="M2629" s="164" t="s">
        <v>12688</v>
      </c>
    </row>
    <row r="2630" spans="1:18">
      <c r="A2630" s="161">
        <v>7</v>
      </c>
      <c r="B2630" s="161">
        <v>59</v>
      </c>
      <c r="C2630" s="161">
        <v>17</v>
      </c>
      <c r="D2630" s="161" t="s">
        <v>3696</v>
      </c>
      <c r="E2630" s="161" t="s">
        <v>8919</v>
      </c>
      <c r="F2630" s="161" t="s">
        <v>3992</v>
      </c>
      <c r="G2630" s="161" t="s">
        <v>1521</v>
      </c>
      <c r="H2630" s="161" t="s">
        <v>1530</v>
      </c>
      <c r="K2630" s="161">
        <v>1</v>
      </c>
      <c r="L2630" s="164" t="s">
        <v>8920</v>
      </c>
    </row>
    <row r="2631" spans="1:18">
      <c r="A2631" s="161">
        <v>7</v>
      </c>
      <c r="B2631" s="161">
        <v>59</v>
      </c>
      <c r="C2631" s="161">
        <v>18</v>
      </c>
      <c r="D2631" s="161" t="s">
        <v>10293</v>
      </c>
      <c r="E2631" s="161" t="s">
        <v>12684</v>
      </c>
      <c r="F2631" s="161" t="s">
        <v>3992</v>
      </c>
      <c r="G2631" s="161" t="s">
        <v>1521</v>
      </c>
      <c r="H2631" s="161" t="s">
        <v>10339</v>
      </c>
      <c r="K2631" s="161">
        <v>1</v>
      </c>
      <c r="L2631" s="164" t="s">
        <v>12685</v>
      </c>
    </row>
    <row r="2632" spans="1:18">
      <c r="A2632" s="161">
        <v>7</v>
      </c>
      <c r="B2632" s="161">
        <v>59</v>
      </c>
      <c r="C2632" s="161">
        <v>19</v>
      </c>
      <c r="D2632" s="161" t="s">
        <v>3696</v>
      </c>
      <c r="E2632" s="161" t="s">
        <v>8921</v>
      </c>
      <c r="F2632" s="161" t="s">
        <v>3992</v>
      </c>
      <c r="G2632" s="161" t="s">
        <v>1521</v>
      </c>
      <c r="H2632" s="161" t="s">
        <v>1531</v>
      </c>
      <c r="K2632" s="161">
        <v>1</v>
      </c>
      <c r="L2632" s="164" t="s">
        <v>8922</v>
      </c>
    </row>
    <row r="2633" spans="1:18">
      <c r="A2633" s="161">
        <v>7</v>
      </c>
      <c r="B2633" s="161">
        <v>59</v>
      </c>
      <c r="C2633" s="161">
        <v>20</v>
      </c>
      <c r="D2633" s="161" t="s">
        <v>10293</v>
      </c>
      <c r="E2633" s="161" t="s">
        <v>12682</v>
      </c>
      <c r="F2633" s="161" t="s">
        <v>3992</v>
      </c>
      <c r="G2633" s="161" t="s">
        <v>1521</v>
      </c>
      <c r="H2633" s="161" t="s">
        <v>10336</v>
      </c>
      <c r="K2633" s="161">
        <v>1</v>
      </c>
      <c r="L2633" s="164" t="s">
        <v>12683</v>
      </c>
    </row>
    <row r="2634" spans="1:18">
      <c r="A2634" s="161">
        <v>7</v>
      </c>
      <c r="B2634" s="161">
        <v>59</v>
      </c>
      <c r="C2634" s="161">
        <v>21</v>
      </c>
      <c r="D2634" s="161" t="s">
        <v>3696</v>
      </c>
      <c r="E2634" s="161" t="s">
        <v>8923</v>
      </c>
      <c r="F2634" s="161" t="s">
        <v>3992</v>
      </c>
      <c r="G2634" s="161" t="s">
        <v>1521</v>
      </c>
      <c r="H2634" s="161" t="s">
        <v>1532</v>
      </c>
      <c r="K2634" s="161">
        <v>1</v>
      </c>
      <c r="L2634" s="164" t="s">
        <v>8924</v>
      </c>
    </row>
    <row r="2635" spans="1:18">
      <c r="A2635" s="161">
        <v>7</v>
      </c>
      <c r="B2635" s="161">
        <v>59</v>
      </c>
      <c r="C2635" s="161">
        <v>22</v>
      </c>
      <c r="D2635" s="161" t="s">
        <v>10293</v>
      </c>
      <c r="E2635" s="161" t="s">
        <v>12680</v>
      </c>
      <c r="F2635" s="161" t="s">
        <v>3992</v>
      </c>
      <c r="G2635" s="161" t="s">
        <v>1521</v>
      </c>
      <c r="H2635" s="161" t="s">
        <v>10333</v>
      </c>
      <c r="K2635" s="161">
        <v>1</v>
      </c>
      <c r="L2635" s="164" t="s">
        <v>12681</v>
      </c>
    </row>
    <row r="2636" spans="1:18">
      <c r="A2636" s="161">
        <v>7</v>
      </c>
      <c r="B2636" s="161">
        <v>59</v>
      </c>
      <c r="C2636" s="161">
        <v>23</v>
      </c>
      <c r="D2636" s="161" t="s">
        <v>3696</v>
      </c>
      <c r="E2636" s="161" t="s">
        <v>8925</v>
      </c>
      <c r="F2636" s="161" t="s">
        <v>3992</v>
      </c>
      <c r="G2636" s="161" t="s">
        <v>1521</v>
      </c>
      <c r="H2636" s="161" t="s">
        <v>1533</v>
      </c>
      <c r="K2636" s="161">
        <v>1</v>
      </c>
      <c r="L2636" s="164" t="s">
        <v>8926</v>
      </c>
    </row>
    <row r="2637" spans="1:18">
      <c r="A2637" s="161">
        <v>7</v>
      </c>
      <c r="B2637" s="161">
        <v>59</v>
      </c>
      <c r="C2637" s="161">
        <v>24</v>
      </c>
      <c r="D2637" s="161" t="s">
        <v>10293</v>
      </c>
      <c r="E2637" s="161" t="s">
        <v>12678</v>
      </c>
      <c r="F2637" s="161" t="s">
        <v>3992</v>
      </c>
      <c r="G2637" s="161" t="s">
        <v>1521</v>
      </c>
      <c r="H2637" s="161" t="s">
        <v>10330</v>
      </c>
      <c r="K2637" s="161">
        <v>1</v>
      </c>
      <c r="L2637" s="164" t="s">
        <v>12679</v>
      </c>
    </row>
    <row r="2638" spans="1:18">
      <c r="A2638" s="161">
        <v>7</v>
      </c>
      <c r="B2638" s="161">
        <v>59</v>
      </c>
      <c r="C2638" s="161">
        <v>25</v>
      </c>
      <c r="D2638" s="161" t="s">
        <v>3696</v>
      </c>
      <c r="E2638" s="161" t="s">
        <v>8927</v>
      </c>
      <c r="F2638" s="161" t="s">
        <v>3992</v>
      </c>
      <c r="G2638" s="161" t="s">
        <v>1521</v>
      </c>
      <c r="H2638" s="161" t="s">
        <v>1534</v>
      </c>
      <c r="K2638" s="161">
        <v>1</v>
      </c>
      <c r="L2638" s="164" t="s">
        <v>8928</v>
      </c>
    </row>
    <row r="2639" spans="1:18">
      <c r="A2639" s="161">
        <v>7</v>
      </c>
      <c r="B2639" s="161">
        <v>59</v>
      </c>
      <c r="C2639" s="161">
        <v>26</v>
      </c>
      <c r="D2639" s="161" t="s">
        <v>10293</v>
      </c>
      <c r="E2639" s="161" t="s">
        <v>12676</v>
      </c>
      <c r="F2639" s="161" t="s">
        <v>3992</v>
      </c>
      <c r="G2639" s="161" t="s">
        <v>1521</v>
      </c>
      <c r="H2639" s="161" t="s">
        <v>10327</v>
      </c>
      <c r="K2639" s="161">
        <v>1</v>
      </c>
      <c r="L2639" s="164" t="s">
        <v>12677</v>
      </c>
    </row>
    <row r="2640" spans="1:18">
      <c r="A2640" s="161">
        <v>7</v>
      </c>
      <c r="B2640" s="161">
        <v>59</v>
      </c>
      <c r="C2640" s="161">
        <v>27</v>
      </c>
      <c r="D2640" s="161" t="s">
        <v>3696</v>
      </c>
      <c r="E2640" s="161" t="s">
        <v>8929</v>
      </c>
      <c r="F2640" s="161" t="s">
        <v>3992</v>
      </c>
      <c r="G2640" s="161" t="s">
        <v>1521</v>
      </c>
      <c r="H2640" s="162" t="s">
        <v>326</v>
      </c>
      <c r="I2640" s="161" t="s">
        <v>1629</v>
      </c>
      <c r="K2640" s="161">
        <v>1</v>
      </c>
      <c r="L2640" s="161" t="s">
        <v>6320</v>
      </c>
      <c r="M2640" s="161" t="s">
        <v>6321</v>
      </c>
      <c r="N2640" s="161" t="s">
        <v>12</v>
      </c>
      <c r="O2640" s="161" t="s">
        <v>6322</v>
      </c>
      <c r="P2640" s="161" t="s">
        <v>11</v>
      </c>
      <c r="Q2640" s="161" t="s">
        <v>6323</v>
      </c>
      <c r="R2640" s="161" t="s">
        <v>364</v>
      </c>
    </row>
    <row r="2641" spans="1:18">
      <c r="A2641" s="161">
        <v>7</v>
      </c>
      <c r="B2641" s="161">
        <v>59</v>
      </c>
      <c r="C2641" s="161">
        <v>28</v>
      </c>
      <c r="D2641" s="161" t="s">
        <v>10293</v>
      </c>
      <c r="E2641" s="161" t="s">
        <v>12671</v>
      </c>
      <c r="F2641" s="161" t="s">
        <v>3992</v>
      </c>
      <c r="G2641" s="161" t="s">
        <v>1521</v>
      </c>
      <c r="H2641" s="162" t="s">
        <v>10321</v>
      </c>
      <c r="I2641" s="161" t="s">
        <v>1629</v>
      </c>
      <c r="K2641" s="161">
        <v>1</v>
      </c>
      <c r="L2641" s="161" t="s">
        <v>12672</v>
      </c>
      <c r="M2641" s="161" t="s">
        <v>12673</v>
      </c>
      <c r="N2641" s="161" t="s">
        <v>16015</v>
      </c>
      <c r="O2641" s="161" t="s">
        <v>12674</v>
      </c>
      <c r="P2641" s="161" t="s">
        <v>16017</v>
      </c>
      <c r="Q2641" s="161" t="s">
        <v>12675</v>
      </c>
      <c r="R2641" s="161" t="s">
        <v>16018</v>
      </c>
    </row>
    <row r="2642" spans="1:18">
      <c r="A2642" s="161">
        <v>7</v>
      </c>
      <c r="B2642" s="161">
        <v>59</v>
      </c>
      <c r="C2642" s="161">
        <v>29</v>
      </c>
      <c r="D2642" s="161" t="s">
        <v>3696</v>
      </c>
      <c r="E2642" s="161" t="s">
        <v>8930</v>
      </c>
      <c r="F2642" s="161" t="s">
        <v>3992</v>
      </c>
      <c r="G2642" s="161" t="s">
        <v>1521</v>
      </c>
      <c r="H2642" s="161" t="s">
        <v>1524</v>
      </c>
      <c r="I2642" s="161" t="s">
        <v>3991</v>
      </c>
      <c r="K2642" s="161">
        <v>1</v>
      </c>
      <c r="L2642" s="161" t="s">
        <v>6324</v>
      </c>
      <c r="M2642" s="161" t="s">
        <v>6325</v>
      </c>
      <c r="N2642" s="161" t="s">
        <v>388</v>
      </c>
      <c r="O2642" s="161" t="s">
        <v>6326</v>
      </c>
    </row>
    <row r="2643" spans="1:18">
      <c r="A2643" s="161">
        <v>7</v>
      </c>
      <c r="B2643" s="161">
        <v>59</v>
      </c>
      <c r="C2643" s="161">
        <v>30</v>
      </c>
      <c r="D2643" s="161" t="s">
        <v>10293</v>
      </c>
      <c r="E2643" s="161" t="s">
        <v>12667</v>
      </c>
      <c r="F2643" s="161" t="s">
        <v>3992</v>
      </c>
      <c r="G2643" s="161" t="s">
        <v>1521</v>
      </c>
      <c r="H2643" s="161" t="s">
        <v>10316</v>
      </c>
      <c r="I2643" s="161" t="s">
        <v>10314</v>
      </c>
      <c r="K2643" s="161">
        <v>1</v>
      </c>
      <c r="L2643" s="161" t="s">
        <v>12668</v>
      </c>
      <c r="M2643" s="161" t="s">
        <v>12669</v>
      </c>
      <c r="N2643" s="161" t="s">
        <v>16016</v>
      </c>
      <c r="O2643" s="161" t="s">
        <v>12670</v>
      </c>
    </row>
    <row r="2644" spans="1:18">
      <c r="A2644" s="161">
        <v>7</v>
      </c>
      <c r="B2644" s="161">
        <v>59</v>
      </c>
      <c r="C2644" s="161">
        <v>31</v>
      </c>
      <c r="D2644" s="161" t="s">
        <v>3696</v>
      </c>
      <c r="E2644" s="161" t="s">
        <v>8931</v>
      </c>
      <c r="F2644" s="161" t="s">
        <v>3992</v>
      </c>
      <c r="G2644" s="161" t="s">
        <v>1521</v>
      </c>
      <c r="H2644" s="161" t="s">
        <v>323</v>
      </c>
      <c r="K2644" s="161">
        <v>1</v>
      </c>
      <c r="L2644" s="161" t="s">
        <v>6881</v>
      </c>
    </row>
    <row r="2645" spans="1:18">
      <c r="A2645" s="161">
        <v>7</v>
      </c>
      <c r="B2645" s="161">
        <v>59</v>
      </c>
      <c r="C2645" s="161">
        <v>32</v>
      </c>
      <c r="D2645" s="161" t="s">
        <v>10293</v>
      </c>
      <c r="E2645" s="161" t="s">
        <v>12665</v>
      </c>
      <c r="F2645" s="161" t="s">
        <v>3992</v>
      </c>
      <c r="G2645" s="161" t="s">
        <v>1521</v>
      </c>
      <c r="H2645" s="161" t="s">
        <v>10312</v>
      </c>
      <c r="K2645" s="161">
        <v>1</v>
      </c>
      <c r="L2645" s="161" t="s">
        <v>12666</v>
      </c>
    </row>
    <row r="2646" spans="1:18">
      <c r="A2646" s="161">
        <v>7</v>
      </c>
      <c r="B2646" s="161">
        <v>59</v>
      </c>
      <c r="C2646" s="161">
        <v>33</v>
      </c>
      <c r="D2646" s="161" t="s">
        <v>3696</v>
      </c>
      <c r="E2646" s="161" t="s">
        <v>8932</v>
      </c>
      <c r="F2646" s="161" t="s">
        <v>3992</v>
      </c>
      <c r="G2646" s="161" t="s">
        <v>1521</v>
      </c>
      <c r="H2646" s="161" t="s">
        <v>324</v>
      </c>
      <c r="K2646" s="161">
        <v>1</v>
      </c>
      <c r="L2646" s="161" t="s">
        <v>6882</v>
      </c>
    </row>
    <row r="2647" spans="1:18">
      <c r="A2647" s="161">
        <v>7</v>
      </c>
      <c r="B2647" s="161">
        <v>59</v>
      </c>
      <c r="C2647" s="161">
        <v>34</v>
      </c>
      <c r="D2647" s="161" t="s">
        <v>10293</v>
      </c>
      <c r="E2647" s="161" t="s">
        <v>12663</v>
      </c>
      <c r="F2647" s="161" t="s">
        <v>3992</v>
      </c>
      <c r="G2647" s="161" t="s">
        <v>1521</v>
      </c>
      <c r="H2647" s="161" t="s">
        <v>10309</v>
      </c>
      <c r="K2647" s="161">
        <v>1</v>
      </c>
      <c r="L2647" s="161" t="s">
        <v>12664</v>
      </c>
    </row>
    <row r="2648" spans="1:18">
      <c r="A2648" s="161">
        <v>7</v>
      </c>
      <c r="B2648" s="161">
        <v>59</v>
      </c>
      <c r="C2648" s="161">
        <v>35</v>
      </c>
      <c r="D2648" s="161" t="s">
        <v>3696</v>
      </c>
      <c r="E2648" s="161" t="s">
        <v>8933</v>
      </c>
      <c r="F2648" s="161" t="s">
        <v>3992</v>
      </c>
      <c r="G2648" s="161" t="s">
        <v>1521</v>
      </c>
      <c r="H2648" s="161" t="s">
        <v>325</v>
      </c>
      <c r="K2648" s="161">
        <v>1</v>
      </c>
      <c r="L2648" s="161" t="s">
        <v>6883</v>
      </c>
    </row>
    <row r="2649" spans="1:18">
      <c r="A2649" s="161">
        <v>7</v>
      </c>
      <c r="B2649" s="161">
        <v>59</v>
      </c>
      <c r="C2649" s="161">
        <v>36</v>
      </c>
      <c r="D2649" s="161" t="s">
        <v>10293</v>
      </c>
      <c r="E2649" s="161" t="s">
        <v>12661</v>
      </c>
      <c r="F2649" s="161" t="s">
        <v>3992</v>
      </c>
      <c r="G2649" s="161" t="s">
        <v>1521</v>
      </c>
      <c r="H2649" s="161" t="s">
        <v>10306</v>
      </c>
      <c r="K2649" s="161">
        <v>1</v>
      </c>
      <c r="L2649" s="161" t="s">
        <v>12662</v>
      </c>
    </row>
    <row r="2650" spans="1:18">
      <c r="A2650" s="161">
        <v>7</v>
      </c>
      <c r="B2650" s="161">
        <v>59</v>
      </c>
      <c r="C2650" s="161">
        <v>37</v>
      </c>
      <c r="D2650" s="161" t="s">
        <v>3696</v>
      </c>
      <c r="E2650" s="161" t="s">
        <v>8934</v>
      </c>
      <c r="F2650" s="161" t="s">
        <v>3992</v>
      </c>
      <c r="G2650" s="161" t="s">
        <v>1521</v>
      </c>
      <c r="H2650" s="161" t="s">
        <v>1536</v>
      </c>
      <c r="I2650" s="161" t="s">
        <v>1629</v>
      </c>
      <c r="K2650" s="161">
        <v>1</v>
      </c>
      <c r="L2650" s="161" t="s">
        <v>6327</v>
      </c>
      <c r="M2650" s="161" t="s">
        <v>6328</v>
      </c>
      <c r="N2650" s="161" t="s">
        <v>12</v>
      </c>
      <c r="O2650" s="161" t="s">
        <v>6329</v>
      </c>
      <c r="P2650" s="161" t="s">
        <v>11</v>
      </c>
      <c r="Q2650" s="161" t="s">
        <v>6330</v>
      </c>
      <c r="R2650" s="161" t="s">
        <v>364</v>
      </c>
    </row>
    <row r="2651" spans="1:18">
      <c r="A2651" s="161">
        <v>7</v>
      </c>
      <c r="B2651" s="161">
        <v>59</v>
      </c>
      <c r="C2651" s="161">
        <v>38</v>
      </c>
      <c r="D2651" s="161" t="s">
        <v>10293</v>
      </c>
      <c r="E2651" s="161" t="s">
        <v>12656</v>
      </c>
      <c r="F2651" s="161" t="s">
        <v>3992</v>
      </c>
      <c r="G2651" s="161" t="s">
        <v>1521</v>
      </c>
      <c r="H2651" s="161" t="s">
        <v>10300</v>
      </c>
      <c r="I2651" s="161" t="s">
        <v>1629</v>
      </c>
      <c r="K2651" s="161">
        <v>1</v>
      </c>
      <c r="L2651" s="161" t="s">
        <v>12657</v>
      </c>
      <c r="M2651" s="161" t="s">
        <v>12658</v>
      </c>
      <c r="N2651" s="161" t="s">
        <v>16015</v>
      </c>
      <c r="O2651" s="161" t="s">
        <v>12659</v>
      </c>
      <c r="P2651" s="161" t="s">
        <v>16017</v>
      </c>
      <c r="Q2651" s="161" t="s">
        <v>12660</v>
      </c>
      <c r="R2651" s="161" t="s">
        <v>16018</v>
      </c>
    </row>
    <row r="2652" spans="1:18">
      <c r="A2652" s="161">
        <v>7</v>
      </c>
      <c r="B2652" s="161">
        <v>59</v>
      </c>
      <c r="C2652" s="161">
        <v>39</v>
      </c>
      <c r="D2652" s="161" t="s">
        <v>3696</v>
      </c>
      <c r="E2652" s="161" t="s">
        <v>8935</v>
      </c>
      <c r="F2652" s="161" t="s">
        <v>3992</v>
      </c>
      <c r="G2652" s="161" t="s">
        <v>1521</v>
      </c>
      <c r="H2652" s="161" t="s">
        <v>116</v>
      </c>
      <c r="I2652" s="161" t="s">
        <v>1630</v>
      </c>
      <c r="K2652" s="161">
        <v>1</v>
      </c>
      <c r="L2652" s="161" t="s">
        <v>6331</v>
      </c>
    </row>
    <row r="2653" spans="1:18">
      <c r="A2653" s="161">
        <v>7</v>
      </c>
      <c r="B2653" s="161">
        <v>59</v>
      </c>
      <c r="C2653" s="161">
        <v>40</v>
      </c>
      <c r="D2653" s="161" t="s">
        <v>10293</v>
      </c>
      <c r="E2653" s="161" t="s">
        <v>12654</v>
      </c>
      <c r="F2653" s="161" t="s">
        <v>3992</v>
      </c>
      <c r="G2653" s="161" t="s">
        <v>1521</v>
      </c>
      <c r="H2653" s="161" t="s">
        <v>10297</v>
      </c>
      <c r="I2653" s="161" t="s">
        <v>1630</v>
      </c>
      <c r="K2653" s="161">
        <v>1</v>
      </c>
      <c r="L2653" s="161" t="s">
        <v>12655</v>
      </c>
    </row>
    <row r="2654" spans="1:18">
      <c r="A2654" s="161">
        <v>7</v>
      </c>
      <c r="B2654" s="161">
        <v>59</v>
      </c>
      <c r="C2654" s="161">
        <v>41</v>
      </c>
      <c r="D2654" s="161" t="s">
        <v>3696</v>
      </c>
      <c r="E2654" s="161" t="s">
        <v>8936</v>
      </c>
      <c r="F2654" s="161" t="s">
        <v>3992</v>
      </c>
      <c r="G2654" s="161" t="s">
        <v>1521</v>
      </c>
      <c r="H2654" s="161" t="s">
        <v>319</v>
      </c>
      <c r="K2654" s="161">
        <v>1</v>
      </c>
      <c r="L2654" s="161" t="s">
        <v>6332</v>
      </c>
    </row>
    <row r="2655" spans="1:18">
      <c r="A2655" s="161">
        <v>7</v>
      </c>
      <c r="B2655" s="161">
        <v>59</v>
      </c>
      <c r="C2655" s="161">
        <v>42</v>
      </c>
      <c r="D2655" s="161" t="s">
        <v>10293</v>
      </c>
      <c r="E2655" s="161" t="s">
        <v>12652</v>
      </c>
      <c r="F2655" s="161" t="s">
        <v>3992</v>
      </c>
      <c r="G2655" s="161" t="s">
        <v>1521</v>
      </c>
      <c r="H2655" s="161" t="s">
        <v>10167</v>
      </c>
      <c r="K2655" s="161">
        <v>1</v>
      </c>
      <c r="L2655" s="161" t="s">
        <v>12653</v>
      </c>
    </row>
    <row r="2656" spans="1:18">
      <c r="A2656" s="161">
        <v>7</v>
      </c>
      <c r="B2656" s="161">
        <v>60</v>
      </c>
      <c r="C2656" s="161">
        <v>1</v>
      </c>
      <c r="D2656" s="161" t="s">
        <v>3696</v>
      </c>
      <c r="E2656" s="161" t="s">
        <v>8937</v>
      </c>
      <c r="F2656" s="161" t="s">
        <v>3992</v>
      </c>
      <c r="G2656" s="161" t="s">
        <v>1521</v>
      </c>
      <c r="H2656" s="161" t="s">
        <v>1523</v>
      </c>
      <c r="I2656" s="161" t="s">
        <v>1631</v>
      </c>
      <c r="K2656" s="161">
        <v>1</v>
      </c>
      <c r="L2656" s="164" t="s">
        <v>8938</v>
      </c>
    </row>
    <row r="2657" spans="1:18">
      <c r="A2657" s="161">
        <v>7</v>
      </c>
      <c r="B2657" s="161">
        <v>60</v>
      </c>
      <c r="C2657" s="161">
        <v>2</v>
      </c>
      <c r="D2657" s="161" t="s">
        <v>10293</v>
      </c>
      <c r="E2657" s="161" t="s">
        <v>12650</v>
      </c>
      <c r="F2657" s="161" t="s">
        <v>3992</v>
      </c>
      <c r="G2657" s="161" t="s">
        <v>1521</v>
      </c>
      <c r="H2657" s="161" t="s">
        <v>10370</v>
      </c>
      <c r="I2657" s="161" t="s">
        <v>1630</v>
      </c>
      <c r="K2657" s="161">
        <v>1</v>
      </c>
      <c r="L2657" s="164" t="s">
        <v>12651</v>
      </c>
    </row>
    <row r="2658" spans="1:18">
      <c r="A2658" s="161">
        <v>7</v>
      </c>
      <c r="B2658" s="161">
        <v>60</v>
      </c>
      <c r="C2658" s="161">
        <v>3</v>
      </c>
      <c r="D2658" s="161" t="s">
        <v>3696</v>
      </c>
      <c r="E2658" s="161" t="s">
        <v>8939</v>
      </c>
      <c r="F2658" s="161" t="s">
        <v>3992</v>
      </c>
      <c r="G2658" s="161" t="s">
        <v>1521</v>
      </c>
      <c r="H2658" s="162" t="s">
        <v>322</v>
      </c>
      <c r="I2658" s="161" t="s">
        <v>1631</v>
      </c>
      <c r="K2658" s="161">
        <v>1</v>
      </c>
      <c r="L2658" s="161" t="s">
        <v>6533</v>
      </c>
    </row>
    <row r="2659" spans="1:18">
      <c r="A2659" s="161">
        <v>7</v>
      </c>
      <c r="B2659" s="161">
        <v>60</v>
      </c>
      <c r="C2659" s="161">
        <v>4</v>
      </c>
      <c r="D2659" s="161" t="s">
        <v>10293</v>
      </c>
      <c r="E2659" s="161" t="s">
        <v>12648</v>
      </c>
      <c r="F2659" s="161" t="s">
        <v>3992</v>
      </c>
      <c r="G2659" s="161" t="s">
        <v>1521</v>
      </c>
      <c r="H2659" s="162" t="s">
        <v>10367</v>
      </c>
      <c r="I2659" s="161" t="s">
        <v>1630</v>
      </c>
      <c r="K2659" s="161">
        <v>1</v>
      </c>
      <c r="L2659" s="161" t="s">
        <v>12649</v>
      </c>
    </row>
    <row r="2660" spans="1:18">
      <c r="A2660" s="161">
        <v>7</v>
      </c>
      <c r="B2660" s="161">
        <v>60</v>
      </c>
      <c r="C2660" s="161">
        <v>5</v>
      </c>
      <c r="D2660" s="161" t="s">
        <v>3696</v>
      </c>
      <c r="E2660" s="161" t="s">
        <v>8940</v>
      </c>
      <c r="F2660" s="161" t="s">
        <v>3992</v>
      </c>
      <c r="G2660" s="161" t="s">
        <v>1521</v>
      </c>
      <c r="H2660" s="161" t="s">
        <v>1526</v>
      </c>
      <c r="I2660" s="161" t="s">
        <v>1629</v>
      </c>
      <c r="K2660" s="161">
        <v>1</v>
      </c>
      <c r="L2660" s="161" t="s">
        <v>6534</v>
      </c>
      <c r="M2660" s="161" t="s">
        <v>6535</v>
      </c>
      <c r="N2660" s="161" t="s">
        <v>12</v>
      </c>
      <c r="O2660" s="161" t="s">
        <v>6536</v>
      </c>
      <c r="P2660" s="161" t="s">
        <v>11</v>
      </c>
      <c r="Q2660" s="161" t="s">
        <v>6537</v>
      </c>
      <c r="R2660" s="161" t="s">
        <v>364</v>
      </c>
    </row>
    <row r="2661" spans="1:18">
      <c r="A2661" s="161">
        <v>7</v>
      </c>
      <c r="B2661" s="161">
        <v>60</v>
      </c>
      <c r="C2661" s="161">
        <v>6</v>
      </c>
      <c r="D2661" s="161" t="s">
        <v>10293</v>
      </c>
      <c r="E2661" s="161" t="s">
        <v>12643</v>
      </c>
      <c r="F2661" s="161" t="s">
        <v>3992</v>
      </c>
      <c r="G2661" s="161" t="s">
        <v>1521</v>
      </c>
      <c r="H2661" s="161" t="s">
        <v>10361</v>
      </c>
      <c r="I2661" s="161" t="s">
        <v>1629</v>
      </c>
      <c r="K2661" s="161">
        <v>1</v>
      </c>
      <c r="L2661" s="161" t="s">
        <v>12644</v>
      </c>
      <c r="M2661" s="161" t="s">
        <v>12645</v>
      </c>
      <c r="N2661" s="161" t="s">
        <v>16015</v>
      </c>
      <c r="O2661" s="161" t="s">
        <v>12646</v>
      </c>
      <c r="P2661" s="161" t="s">
        <v>16017</v>
      </c>
      <c r="Q2661" s="161" t="s">
        <v>12647</v>
      </c>
      <c r="R2661" s="161" t="s">
        <v>16018</v>
      </c>
    </row>
    <row r="2662" spans="1:18">
      <c r="A2662" s="161">
        <v>7</v>
      </c>
      <c r="B2662" s="161">
        <v>60</v>
      </c>
      <c r="C2662" s="161">
        <v>7</v>
      </c>
      <c r="D2662" s="161" t="s">
        <v>3696</v>
      </c>
      <c r="E2662" s="161" t="s">
        <v>8941</v>
      </c>
      <c r="F2662" s="161" t="s">
        <v>3992</v>
      </c>
      <c r="G2662" s="161" t="s">
        <v>1521</v>
      </c>
      <c r="H2662" s="161" t="s">
        <v>66</v>
      </c>
      <c r="I2662" s="161" t="s">
        <v>1629</v>
      </c>
      <c r="K2662" s="161">
        <v>1</v>
      </c>
      <c r="L2662" s="161" t="s">
        <v>6538</v>
      </c>
      <c r="M2662" s="161" t="s">
        <v>6539</v>
      </c>
      <c r="N2662" s="161" t="s">
        <v>12</v>
      </c>
      <c r="O2662" s="161" t="s">
        <v>6540</v>
      </c>
      <c r="P2662" s="161" t="s">
        <v>11</v>
      </c>
      <c r="Q2662" s="161" t="s">
        <v>6541</v>
      </c>
      <c r="R2662" s="161" t="s">
        <v>364</v>
      </c>
    </row>
    <row r="2663" spans="1:18">
      <c r="A2663" s="161">
        <v>7</v>
      </c>
      <c r="B2663" s="161">
        <v>60</v>
      </c>
      <c r="C2663" s="161">
        <v>8</v>
      </c>
      <c r="D2663" s="161" t="s">
        <v>10293</v>
      </c>
      <c r="E2663" s="161" t="s">
        <v>12638</v>
      </c>
      <c r="F2663" s="161" t="s">
        <v>3992</v>
      </c>
      <c r="G2663" s="161" t="s">
        <v>1521</v>
      </c>
      <c r="H2663" s="161" t="s">
        <v>10355</v>
      </c>
      <c r="I2663" s="161" t="s">
        <v>1629</v>
      </c>
      <c r="K2663" s="161">
        <v>1</v>
      </c>
      <c r="L2663" s="161" t="s">
        <v>12639</v>
      </c>
      <c r="M2663" s="161" t="s">
        <v>12640</v>
      </c>
      <c r="N2663" s="161" t="s">
        <v>16015</v>
      </c>
      <c r="O2663" s="161" t="s">
        <v>12641</v>
      </c>
      <c r="P2663" s="161" t="s">
        <v>16017</v>
      </c>
      <c r="Q2663" s="161" t="s">
        <v>12642</v>
      </c>
      <c r="R2663" s="161" t="s">
        <v>16018</v>
      </c>
    </row>
    <row r="2664" spans="1:18">
      <c r="A2664" s="161">
        <v>7</v>
      </c>
      <c r="B2664" s="161">
        <v>60</v>
      </c>
      <c r="C2664" s="161">
        <v>9</v>
      </c>
      <c r="D2664" s="161" t="s">
        <v>3696</v>
      </c>
      <c r="E2664" s="161" t="s">
        <v>8942</v>
      </c>
      <c r="F2664" s="161" t="s">
        <v>3992</v>
      </c>
      <c r="G2664" s="161" t="s">
        <v>1521</v>
      </c>
      <c r="H2664" s="161" t="s">
        <v>336</v>
      </c>
      <c r="K2664" s="161">
        <v>1</v>
      </c>
      <c r="L2664" s="161" t="s">
        <v>6542</v>
      </c>
    </row>
    <row r="2665" spans="1:18">
      <c r="A2665" s="161">
        <v>7</v>
      </c>
      <c r="B2665" s="161">
        <v>60</v>
      </c>
      <c r="C2665" s="161">
        <v>10</v>
      </c>
      <c r="D2665" s="161" t="s">
        <v>10293</v>
      </c>
      <c r="E2665" s="161" t="s">
        <v>12636</v>
      </c>
      <c r="F2665" s="161" t="s">
        <v>3992</v>
      </c>
      <c r="G2665" s="161" t="s">
        <v>1521</v>
      </c>
      <c r="H2665" s="161" t="s">
        <v>10191</v>
      </c>
      <c r="K2665" s="161">
        <v>1</v>
      </c>
      <c r="L2665" s="161" t="s">
        <v>12637</v>
      </c>
    </row>
    <row r="2666" spans="1:18">
      <c r="A2666" s="161">
        <v>7</v>
      </c>
      <c r="B2666" s="161">
        <v>60</v>
      </c>
      <c r="C2666" s="161">
        <v>11</v>
      </c>
      <c r="D2666" s="161" t="s">
        <v>3696</v>
      </c>
      <c r="E2666" s="161" t="s">
        <v>8943</v>
      </c>
      <c r="F2666" s="161" t="s">
        <v>3992</v>
      </c>
      <c r="G2666" s="161" t="s">
        <v>1521</v>
      </c>
      <c r="H2666" s="161" t="s">
        <v>337</v>
      </c>
      <c r="I2666" s="161" t="s">
        <v>1628</v>
      </c>
      <c r="K2666" s="161">
        <v>1</v>
      </c>
      <c r="L2666" s="161" t="s">
        <v>6543</v>
      </c>
    </row>
    <row r="2667" spans="1:18">
      <c r="A2667" s="161">
        <v>7</v>
      </c>
      <c r="B2667" s="161">
        <v>60</v>
      </c>
      <c r="C2667" s="161">
        <v>12</v>
      </c>
      <c r="D2667" s="161" t="s">
        <v>10293</v>
      </c>
      <c r="E2667" s="161" t="s">
        <v>12634</v>
      </c>
      <c r="F2667" s="161" t="s">
        <v>3992</v>
      </c>
      <c r="G2667" s="161" t="s">
        <v>1521</v>
      </c>
      <c r="H2667" s="161" t="s">
        <v>10350</v>
      </c>
      <c r="I2667" s="161" t="s">
        <v>10137</v>
      </c>
      <c r="K2667" s="161">
        <v>1</v>
      </c>
      <c r="L2667" s="161" t="s">
        <v>12635</v>
      </c>
    </row>
    <row r="2668" spans="1:18">
      <c r="A2668" s="161">
        <v>7</v>
      </c>
      <c r="B2668" s="161">
        <v>60</v>
      </c>
      <c r="C2668" s="161">
        <v>13</v>
      </c>
      <c r="D2668" s="161" t="s">
        <v>3696</v>
      </c>
      <c r="E2668" s="161" t="s">
        <v>8944</v>
      </c>
      <c r="F2668" s="161" t="s">
        <v>3992</v>
      </c>
      <c r="G2668" s="161" t="s">
        <v>1521</v>
      </c>
      <c r="H2668" s="161" t="s">
        <v>1535</v>
      </c>
      <c r="I2668" s="161" t="s">
        <v>61</v>
      </c>
      <c r="K2668" s="161">
        <v>1</v>
      </c>
      <c r="L2668" s="161" t="s">
        <v>6544</v>
      </c>
    </row>
    <row r="2669" spans="1:18">
      <c r="A2669" s="161">
        <v>7</v>
      </c>
      <c r="B2669" s="161">
        <v>60</v>
      </c>
      <c r="C2669" s="161">
        <v>14</v>
      </c>
      <c r="D2669" s="161" t="s">
        <v>10293</v>
      </c>
      <c r="E2669" s="161" t="s">
        <v>12632</v>
      </c>
      <c r="F2669" s="161" t="s">
        <v>3992</v>
      </c>
      <c r="G2669" s="161" t="s">
        <v>1521</v>
      </c>
      <c r="H2669" s="161" t="s">
        <v>10347</v>
      </c>
      <c r="I2669" s="161" t="s">
        <v>10345</v>
      </c>
      <c r="K2669" s="161">
        <v>1</v>
      </c>
      <c r="L2669" s="161" t="s">
        <v>12633</v>
      </c>
    </row>
    <row r="2670" spans="1:18">
      <c r="A2670" s="161">
        <v>7</v>
      </c>
      <c r="B2670" s="161">
        <v>60</v>
      </c>
      <c r="C2670" s="161">
        <v>15</v>
      </c>
      <c r="D2670" s="161" t="s">
        <v>3696</v>
      </c>
      <c r="E2670" s="161" t="s">
        <v>8945</v>
      </c>
      <c r="F2670" s="161" t="s">
        <v>3992</v>
      </c>
      <c r="G2670" s="161" t="s">
        <v>1521</v>
      </c>
      <c r="H2670" s="161" t="s">
        <v>1529</v>
      </c>
      <c r="I2670" s="161" t="s">
        <v>15</v>
      </c>
      <c r="K2670" s="161">
        <v>1</v>
      </c>
      <c r="L2670" s="164" t="s">
        <v>8946</v>
      </c>
      <c r="M2670" s="164" t="s">
        <v>8947</v>
      </c>
    </row>
    <row r="2671" spans="1:18">
      <c r="A2671" s="161">
        <v>7</v>
      </c>
      <c r="B2671" s="161">
        <v>60</v>
      </c>
      <c r="C2671" s="161">
        <v>16</v>
      </c>
      <c r="D2671" s="161" t="s">
        <v>10293</v>
      </c>
      <c r="E2671" s="161" t="s">
        <v>12629</v>
      </c>
      <c r="F2671" s="161" t="s">
        <v>3992</v>
      </c>
      <c r="G2671" s="161" t="s">
        <v>1521</v>
      </c>
      <c r="H2671" s="161" t="s">
        <v>10342</v>
      </c>
      <c r="I2671" s="161" t="s">
        <v>15</v>
      </c>
      <c r="K2671" s="161">
        <v>1</v>
      </c>
      <c r="L2671" s="164" t="s">
        <v>12630</v>
      </c>
      <c r="M2671" s="164" t="s">
        <v>12631</v>
      </c>
    </row>
    <row r="2672" spans="1:18">
      <c r="A2672" s="161">
        <v>7</v>
      </c>
      <c r="B2672" s="161">
        <v>60</v>
      </c>
      <c r="C2672" s="161">
        <v>17</v>
      </c>
      <c r="D2672" s="161" t="s">
        <v>3696</v>
      </c>
      <c r="E2672" s="161" t="s">
        <v>8948</v>
      </c>
      <c r="F2672" s="161" t="s">
        <v>3992</v>
      </c>
      <c r="G2672" s="161" t="s">
        <v>1521</v>
      </c>
      <c r="H2672" s="161" t="s">
        <v>1530</v>
      </c>
      <c r="K2672" s="161">
        <v>1</v>
      </c>
      <c r="L2672" s="164" t="s">
        <v>8949</v>
      </c>
    </row>
    <row r="2673" spans="1:18">
      <c r="A2673" s="161">
        <v>7</v>
      </c>
      <c r="B2673" s="161">
        <v>60</v>
      </c>
      <c r="C2673" s="161">
        <v>18</v>
      </c>
      <c r="D2673" s="161" t="s">
        <v>10293</v>
      </c>
      <c r="E2673" s="161" t="s">
        <v>12627</v>
      </c>
      <c r="F2673" s="161" t="s">
        <v>3992</v>
      </c>
      <c r="G2673" s="161" t="s">
        <v>1521</v>
      </c>
      <c r="H2673" s="161" t="s">
        <v>10339</v>
      </c>
      <c r="K2673" s="161">
        <v>1</v>
      </c>
      <c r="L2673" s="164" t="s">
        <v>12628</v>
      </c>
    </row>
    <row r="2674" spans="1:18">
      <c r="A2674" s="161">
        <v>7</v>
      </c>
      <c r="B2674" s="161">
        <v>60</v>
      </c>
      <c r="C2674" s="161">
        <v>19</v>
      </c>
      <c r="D2674" s="161" t="s">
        <v>3696</v>
      </c>
      <c r="E2674" s="161" t="s">
        <v>8950</v>
      </c>
      <c r="F2674" s="161" t="s">
        <v>3992</v>
      </c>
      <c r="G2674" s="161" t="s">
        <v>1521</v>
      </c>
      <c r="H2674" s="161" t="s">
        <v>1531</v>
      </c>
      <c r="K2674" s="161">
        <v>1</v>
      </c>
      <c r="L2674" s="164" t="s">
        <v>8951</v>
      </c>
    </row>
    <row r="2675" spans="1:18">
      <c r="A2675" s="161">
        <v>7</v>
      </c>
      <c r="B2675" s="161">
        <v>60</v>
      </c>
      <c r="C2675" s="161">
        <v>20</v>
      </c>
      <c r="D2675" s="161" t="s">
        <v>10293</v>
      </c>
      <c r="E2675" s="161" t="s">
        <v>12625</v>
      </c>
      <c r="F2675" s="161" t="s">
        <v>3992</v>
      </c>
      <c r="G2675" s="161" t="s">
        <v>1521</v>
      </c>
      <c r="H2675" s="161" t="s">
        <v>10336</v>
      </c>
      <c r="K2675" s="161">
        <v>1</v>
      </c>
      <c r="L2675" s="164" t="s">
        <v>12626</v>
      </c>
    </row>
    <row r="2676" spans="1:18">
      <c r="A2676" s="161">
        <v>7</v>
      </c>
      <c r="B2676" s="161">
        <v>60</v>
      </c>
      <c r="C2676" s="161">
        <v>21</v>
      </c>
      <c r="D2676" s="161" t="s">
        <v>3696</v>
      </c>
      <c r="E2676" s="161" t="s">
        <v>8952</v>
      </c>
      <c r="F2676" s="161" t="s">
        <v>3992</v>
      </c>
      <c r="G2676" s="161" t="s">
        <v>1521</v>
      </c>
      <c r="H2676" s="161" t="s">
        <v>1532</v>
      </c>
      <c r="K2676" s="161">
        <v>1</v>
      </c>
      <c r="L2676" s="164" t="s">
        <v>8953</v>
      </c>
    </row>
    <row r="2677" spans="1:18">
      <c r="A2677" s="161">
        <v>7</v>
      </c>
      <c r="B2677" s="161">
        <v>60</v>
      </c>
      <c r="C2677" s="161">
        <v>22</v>
      </c>
      <c r="D2677" s="161" t="s">
        <v>10293</v>
      </c>
      <c r="E2677" s="161" t="s">
        <v>12623</v>
      </c>
      <c r="F2677" s="161" t="s">
        <v>3992</v>
      </c>
      <c r="G2677" s="161" t="s">
        <v>1521</v>
      </c>
      <c r="H2677" s="161" t="s">
        <v>10333</v>
      </c>
      <c r="K2677" s="161">
        <v>1</v>
      </c>
      <c r="L2677" s="164" t="s">
        <v>12624</v>
      </c>
    </row>
    <row r="2678" spans="1:18">
      <c r="A2678" s="161">
        <v>7</v>
      </c>
      <c r="B2678" s="161">
        <v>60</v>
      </c>
      <c r="C2678" s="161">
        <v>23</v>
      </c>
      <c r="D2678" s="161" t="s">
        <v>3696</v>
      </c>
      <c r="E2678" s="161" t="s">
        <v>8954</v>
      </c>
      <c r="F2678" s="161" t="s">
        <v>3992</v>
      </c>
      <c r="G2678" s="161" t="s">
        <v>1521</v>
      </c>
      <c r="H2678" s="161" t="s">
        <v>1533</v>
      </c>
      <c r="K2678" s="161">
        <v>1</v>
      </c>
      <c r="L2678" s="164" t="s">
        <v>8955</v>
      </c>
    </row>
    <row r="2679" spans="1:18">
      <c r="A2679" s="161">
        <v>7</v>
      </c>
      <c r="B2679" s="161">
        <v>60</v>
      </c>
      <c r="C2679" s="161">
        <v>24</v>
      </c>
      <c r="D2679" s="161" t="s">
        <v>10293</v>
      </c>
      <c r="E2679" s="161" t="s">
        <v>12621</v>
      </c>
      <c r="F2679" s="161" t="s">
        <v>3992</v>
      </c>
      <c r="G2679" s="161" t="s">
        <v>1521</v>
      </c>
      <c r="H2679" s="161" t="s">
        <v>10330</v>
      </c>
      <c r="K2679" s="161">
        <v>1</v>
      </c>
      <c r="L2679" s="164" t="s">
        <v>12622</v>
      </c>
    </row>
    <row r="2680" spans="1:18">
      <c r="A2680" s="161">
        <v>7</v>
      </c>
      <c r="B2680" s="161">
        <v>60</v>
      </c>
      <c r="C2680" s="161">
        <v>25</v>
      </c>
      <c r="D2680" s="161" t="s">
        <v>3696</v>
      </c>
      <c r="E2680" s="161" t="s">
        <v>8956</v>
      </c>
      <c r="F2680" s="161" t="s">
        <v>3992</v>
      </c>
      <c r="G2680" s="161" t="s">
        <v>1521</v>
      </c>
      <c r="H2680" s="161" t="s">
        <v>1534</v>
      </c>
      <c r="K2680" s="161">
        <v>1</v>
      </c>
      <c r="L2680" s="164" t="s">
        <v>8957</v>
      </c>
    </row>
    <row r="2681" spans="1:18">
      <c r="A2681" s="161">
        <v>7</v>
      </c>
      <c r="B2681" s="161">
        <v>60</v>
      </c>
      <c r="C2681" s="161">
        <v>26</v>
      </c>
      <c r="D2681" s="161" t="s">
        <v>10293</v>
      </c>
      <c r="E2681" s="161" t="s">
        <v>12619</v>
      </c>
      <c r="F2681" s="161" t="s">
        <v>3992</v>
      </c>
      <c r="G2681" s="161" t="s">
        <v>1521</v>
      </c>
      <c r="H2681" s="161" t="s">
        <v>10327</v>
      </c>
      <c r="K2681" s="161">
        <v>1</v>
      </c>
      <c r="L2681" s="164" t="s">
        <v>12620</v>
      </c>
    </row>
    <row r="2682" spans="1:18">
      <c r="A2682" s="161">
        <v>7</v>
      </c>
      <c r="B2682" s="161">
        <v>60</v>
      </c>
      <c r="C2682" s="161">
        <v>27</v>
      </c>
      <c r="D2682" s="161" t="s">
        <v>3696</v>
      </c>
      <c r="E2682" s="161" t="s">
        <v>8958</v>
      </c>
      <c r="F2682" s="161" t="s">
        <v>3992</v>
      </c>
      <c r="G2682" s="161" t="s">
        <v>1521</v>
      </c>
      <c r="H2682" s="162" t="s">
        <v>326</v>
      </c>
      <c r="I2682" s="161" t="s">
        <v>1629</v>
      </c>
      <c r="K2682" s="161">
        <v>1</v>
      </c>
      <c r="L2682" s="161" t="s">
        <v>6545</v>
      </c>
      <c r="M2682" s="161" t="s">
        <v>6546</v>
      </c>
      <c r="N2682" s="161" t="s">
        <v>12</v>
      </c>
      <c r="O2682" s="161" t="s">
        <v>6547</v>
      </c>
      <c r="P2682" s="161" t="s">
        <v>11</v>
      </c>
      <c r="Q2682" s="161" t="s">
        <v>6548</v>
      </c>
      <c r="R2682" s="161" t="s">
        <v>364</v>
      </c>
    </row>
    <row r="2683" spans="1:18">
      <c r="A2683" s="161">
        <v>7</v>
      </c>
      <c r="B2683" s="161">
        <v>60</v>
      </c>
      <c r="C2683" s="161">
        <v>28</v>
      </c>
      <c r="D2683" s="161" t="s">
        <v>10293</v>
      </c>
      <c r="E2683" s="161" t="s">
        <v>12614</v>
      </c>
      <c r="F2683" s="161" t="s">
        <v>3992</v>
      </c>
      <c r="G2683" s="161" t="s">
        <v>1521</v>
      </c>
      <c r="H2683" s="162" t="s">
        <v>10321</v>
      </c>
      <c r="I2683" s="161" t="s">
        <v>1629</v>
      </c>
      <c r="K2683" s="161">
        <v>1</v>
      </c>
      <c r="L2683" s="161" t="s">
        <v>12615</v>
      </c>
      <c r="M2683" s="161" t="s">
        <v>12616</v>
      </c>
      <c r="N2683" s="161" t="s">
        <v>16015</v>
      </c>
      <c r="O2683" s="161" t="s">
        <v>12617</v>
      </c>
      <c r="P2683" s="161" t="s">
        <v>16017</v>
      </c>
      <c r="Q2683" s="161" t="s">
        <v>12618</v>
      </c>
      <c r="R2683" s="161" t="s">
        <v>16018</v>
      </c>
    </row>
    <row r="2684" spans="1:18">
      <c r="A2684" s="161">
        <v>7</v>
      </c>
      <c r="B2684" s="161">
        <v>60</v>
      </c>
      <c r="C2684" s="161">
        <v>29</v>
      </c>
      <c r="D2684" s="161" t="s">
        <v>3696</v>
      </c>
      <c r="E2684" s="161" t="s">
        <v>8959</v>
      </c>
      <c r="F2684" s="161" t="s">
        <v>3992</v>
      </c>
      <c r="G2684" s="161" t="s">
        <v>1521</v>
      </c>
      <c r="H2684" s="161" t="s">
        <v>1524</v>
      </c>
      <c r="I2684" s="161" t="s">
        <v>3991</v>
      </c>
      <c r="K2684" s="161">
        <v>1</v>
      </c>
      <c r="L2684" s="161" t="s">
        <v>6549</v>
      </c>
      <c r="M2684" s="161" t="s">
        <v>6550</v>
      </c>
      <c r="N2684" s="161" t="s">
        <v>388</v>
      </c>
      <c r="O2684" s="161" t="s">
        <v>6551</v>
      </c>
    </row>
    <row r="2685" spans="1:18">
      <c r="A2685" s="161">
        <v>7</v>
      </c>
      <c r="B2685" s="161">
        <v>60</v>
      </c>
      <c r="C2685" s="161">
        <v>30</v>
      </c>
      <c r="D2685" s="161" t="s">
        <v>10293</v>
      </c>
      <c r="E2685" s="161" t="s">
        <v>12610</v>
      </c>
      <c r="F2685" s="161" t="s">
        <v>3992</v>
      </c>
      <c r="G2685" s="161" t="s">
        <v>1521</v>
      </c>
      <c r="H2685" s="161" t="s">
        <v>10316</v>
      </c>
      <c r="I2685" s="161" t="s">
        <v>10314</v>
      </c>
      <c r="K2685" s="161">
        <v>1</v>
      </c>
      <c r="L2685" s="161" t="s">
        <v>12611</v>
      </c>
      <c r="M2685" s="161" t="s">
        <v>12612</v>
      </c>
      <c r="N2685" s="161" t="s">
        <v>16016</v>
      </c>
      <c r="O2685" s="161" t="s">
        <v>12613</v>
      </c>
    </row>
    <row r="2686" spans="1:18">
      <c r="A2686" s="161">
        <v>7</v>
      </c>
      <c r="B2686" s="161">
        <v>60</v>
      </c>
      <c r="C2686" s="161">
        <v>31</v>
      </c>
      <c r="D2686" s="161" t="s">
        <v>3696</v>
      </c>
      <c r="E2686" s="161" t="s">
        <v>8960</v>
      </c>
      <c r="F2686" s="161" t="s">
        <v>3992</v>
      </c>
      <c r="G2686" s="161" t="s">
        <v>1521</v>
      </c>
      <c r="H2686" s="161" t="s">
        <v>323</v>
      </c>
      <c r="K2686" s="161">
        <v>1</v>
      </c>
      <c r="L2686" s="161" t="s">
        <v>6884</v>
      </c>
    </row>
    <row r="2687" spans="1:18">
      <c r="A2687" s="161">
        <v>7</v>
      </c>
      <c r="B2687" s="161">
        <v>60</v>
      </c>
      <c r="C2687" s="161">
        <v>32</v>
      </c>
      <c r="D2687" s="161" t="s">
        <v>10293</v>
      </c>
      <c r="E2687" s="161" t="s">
        <v>12608</v>
      </c>
      <c r="F2687" s="161" t="s">
        <v>3992</v>
      </c>
      <c r="G2687" s="161" t="s">
        <v>1521</v>
      </c>
      <c r="H2687" s="161" t="s">
        <v>10312</v>
      </c>
      <c r="K2687" s="161">
        <v>1</v>
      </c>
      <c r="L2687" s="161" t="s">
        <v>12609</v>
      </c>
    </row>
    <row r="2688" spans="1:18">
      <c r="A2688" s="161">
        <v>7</v>
      </c>
      <c r="B2688" s="161">
        <v>60</v>
      </c>
      <c r="C2688" s="161">
        <v>33</v>
      </c>
      <c r="D2688" s="161" t="s">
        <v>3696</v>
      </c>
      <c r="E2688" s="161" t="s">
        <v>8961</v>
      </c>
      <c r="F2688" s="161" t="s">
        <v>3992</v>
      </c>
      <c r="G2688" s="161" t="s">
        <v>1521</v>
      </c>
      <c r="H2688" s="161" t="s">
        <v>324</v>
      </c>
      <c r="K2688" s="161">
        <v>1</v>
      </c>
      <c r="L2688" s="161" t="s">
        <v>6885</v>
      </c>
    </row>
    <row r="2689" spans="1:18">
      <c r="A2689" s="161">
        <v>7</v>
      </c>
      <c r="B2689" s="161">
        <v>60</v>
      </c>
      <c r="C2689" s="161">
        <v>34</v>
      </c>
      <c r="D2689" s="161" t="s">
        <v>10293</v>
      </c>
      <c r="E2689" s="161" t="s">
        <v>12606</v>
      </c>
      <c r="F2689" s="161" t="s">
        <v>3992</v>
      </c>
      <c r="G2689" s="161" t="s">
        <v>1521</v>
      </c>
      <c r="H2689" s="161" t="s">
        <v>10309</v>
      </c>
      <c r="K2689" s="161">
        <v>1</v>
      </c>
      <c r="L2689" s="161" t="s">
        <v>12607</v>
      </c>
    </row>
    <row r="2690" spans="1:18">
      <c r="A2690" s="161">
        <v>7</v>
      </c>
      <c r="B2690" s="161">
        <v>60</v>
      </c>
      <c r="C2690" s="161">
        <v>35</v>
      </c>
      <c r="D2690" s="161" t="s">
        <v>3696</v>
      </c>
      <c r="E2690" s="161" t="s">
        <v>8962</v>
      </c>
      <c r="F2690" s="161" t="s">
        <v>3992</v>
      </c>
      <c r="G2690" s="161" t="s">
        <v>1521</v>
      </c>
      <c r="H2690" s="161" t="s">
        <v>325</v>
      </c>
      <c r="K2690" s="161">
        <v>1</v>
      </c>
      <c r="L2690" s="161" t="s">
        <v>6886</v>
      </c>
    </row>
    <row r="2691" spans="1:18">
      <c r="A2691" s="161">
        <v>7</v>
      </c>
      <c r="B2691" s="161">
        <v>60</v>
      </c>
      <c r="C2691" s="161">
        <v>36</v>
      </c>
      <c r="D2691" s="161" t="s">
        <v>10293</v>
      </c>
      <c r="E2691" s="161" t="s">
        <v>12604</v>
      </c>
      <c r="F2691" s="161" t="s">
        <v>3992</v>
      </c>
      <c r="G2691" s="161" t="s">
        <v>1521</v>
      </c>
      <c r="H2691" s="161" t="s">
        <v>10306</v>
      </c>
      <c r="K2691" s="161">
        <v>1</v>
      </c>
      <c r="L2691" s="161" t="s">
        <v>12605</v>
      </c>
    </row>
    <row r="2692" spans="1:18">
      <c r="A2692" s="161">
        <v>7</v>
      </c>
      <c r="B2692" s="161">
        <v>60</v>
      </c>
      <c r="C2692" s="161">
        <v>37</v>
      </c>
      <c r="D2692" s="161" t="s">
        <v>3696</v>
      </c>
      <c r="E2692" s="161" t="s">
        <v>8963</v>
      </c>
      <c r="F2692" s="161" t="s">
        <v>3992</v>
      </c>
      <c r="G2692" s="161" t="s">
        <v>1521</v>
      </c>
      <c r="H2692" s="161" t="s">
        <v>1536</v>
      </c>
      <c r="I2692" s="161" t="s">
        <v>1629</v>
      </c>
      <c r="K2692" s="161">
        <v>1</v>
      </c>
      <c r="L2692" s="161" t="s">
        <v>6552</v>
      </c>
      <c r="M2692" s="161" t="s">
        <v>6553</v>
      </c>
      <c r="N2692" s="161" t="s">
        <v>12</v>
      </c>
      <c r="O2692" s="161" t="s">
        <v>6554</v>
      </c>
      <c r="P2692" s="161" t="s">
        <v>11</v>
      </c>
      <c r="Q2692" s="161" t="s">
        <v>6555</v>
      </c>
      <c r="R2692" s="161" t="s">
        <v>364</v>
      </c>
    </row>
    <row r="2693" spans="1:18">
      <c r="A2693" s="161">
        <v>7</v>
      </c>
      <c r="B2693" s="161">
        <v>60</v>
      </c>
      <c r="C2693" s="161">
        <v>38</v>
      </c>
      <c r="D2693" s="161" t="s">
        <v>10293</v>
      </c>
      <c r="E2693" s="161" t="s">
        <v>12599</v>
      </c>
      <c r="F2693" s="161" t="s">
        <v>3992</v>
      </c>
      <c r="G2693" s="161" t="s">
        <v>1521</v>
      </c>
      <c r="H2693" s="161" t="s">
        <v>10300</v>
      </c>
      <c r="I2693" s="161" t="s">
        <v>1629</v>
      </c>
      <c r="K2693" s="161">
        <v>1</v>
      </c>
      <c r="L2693" s="161" t="s">
        <v>12600</v>
      </c>
      <c r="M2693" s="161" t="s">
        <v>12601</v>
      </c>
      <c r="N2693" s="161" t="s">
        <v>16015</v>
      </c>
      <c r="O2693" s="161" t="s">
        <v>12602</v>
      </c>
      <c r="P2693" s="161" t="s">
        <v>16017</v>
      </c>
      <c r="Q2693" s="161" t="s">
        <v>12603</v>
      </c>
      <c r="R2693" s="161" t="s">
        <v>16018</v>
      </c>
    </row>
    <row r="2694" spans="1:18">
      <c r="A2694" s="161">
        <v>7</v>
      </c>
      <c r="B2694" s="161">
        <v>60</v>
      </c>
      <c r="C2694" s="161">
        <v>39</v>
      </c>
      <c r="D2694" s="161" t="s">
        <v>3696</v>
      </c>
      <c r="E2694" s="161" t="s">
        <v>8964</v>
      </c>
      <c r="F2694" s="161" t="s">
        <v>3992</v>
      </c>
      <c r="G2694" s="161" t="s">
        <v>1521</v>
      </c>
      <c r="H2694" s="161" t="s">
        <v>116</v>
      </c>
      <c r="I2694" s="161" t="s">
        <v>1630</v>
      </c>
      <c r="K2694" s="161">
        <v>1</v>
      </c>
      <c r="L2694" s="161" t="s">
        <v>6556</v>
      </c>
    </row>
    <row r="2695" spans="1:18">
      <c r="A2695" s="161">
        <v>7</v>
      </c>
      <c r="B2695" s="161">
        <v>60</v>
      </c>
      <c r="C2695" s="161">
        <v>40</v>
      </c>
      <c r="D2695" s="161" t="s">
        <v>10293</v>
      </c>
      <c r="E2695" s="161" t="s">
        <v>12597</v>
      </c>
      <c r="F2695" s="161" t="s">
        <v>3992</v>
      </c>
      <c r="G2695" s="161" t="s">
        <v>1521</v>
      </c>
      <c r="H2695" s="161" t="s">
        <v>10297</v>
      </c>
      <c r="I2695" s="161" t="s">
        <v>1630</v>
      </c>
      <c r="K2695" s="161">
        <v>1</v>
      </c>
      <c r="L2695" s="161" t="s">
        <v>12598</v>
      </c>
    </row>
    <row r="2696" spans="1:18">
      <c r="A2696" s="161">
        <v>7</v>
      </c>
      <c r="B2696" s="161">
        <v>60</v>
      </c>
      <c r="C2696" s="161">
        <v>41</v>
      </c>
      <c r="D2696" s="161" t="s">
        <v>3696</v>
      </c>
      <c r="E2696" s="161" t="s">
        <v>8965</v>
      </c>
      <c r="F2696" s="161" t="s">
        <v>3992</v>
      </c>
      <c r="G2696" s="161" t="s">
        <v>1521</v>
      </c>
      <c r="H2696" s="161" t="s">
        <v>319</v>
      </c>
      <c r="K2696" s="161">
        <v>1</v>
      </c>
      <c r="L2696" s="161" t="s">
        <v>6557</v>
      </c>
    </row>
    <row r="2697" spans="1:18">
      <c r="A2697" s="161">
        <v>7</v>
      </c>
      <c r="B2697" s="161">
        <v>60</v>
      </c>
      <c r="C2697" s="161">
        <v>42</v>
      </c>
      <c r="D2697" s="161" t="s">
        <v>10293</v>
      </c>
      <c r="E2697" s="161" t="s">
        <v>12595</v>
      </c>
      <c r="F2697" s="161" t="s">
        <v>3992</v>
      </c>
      <c r="G2697" s="161" t="s">
        <v>1521</v>
      </c>
      <c r="H2697" s="161" t="s">
        <v>10167</v>
      </c>
      <c r="K2697" s="161">
        <v>1</v>
      </c>
      <c r="L2697" s="161" t="s">
        <v>12596</v>
      </c>
    </row>
    <row r="2698" spans="1:18">
      <c r="A2698" s="161">
        <v>7</v>
      </c>
      <c r="B2698" s="161">
        <v>61</v>
      </c>
      <c r="C2698" s="161">
        <v>1</v>
      </c>
      <c r="D2698" s="161" t="s">
        <v>3696</v>
      </c>
      <c r="E2698" s="161" t="s">
        <v>8966</v>
      </c>
      <c r="F2698" s="161" t="s">
        <v>3992</v>
      </c>
      <c r="G2698" s="161" t="s">
        <v>1521</v>
      </c>
      <c r="H2698" s="161" t="s">
        <v>1523</v>
      </c>
      <c r="I2698" s="161" t="s">
        <v>1631</v>
      </c>
      <c r="K2698" s="161">
        <v>1</v>
      </c>
      <c r="L2698" s="161" t="s">
        <v>4531</v>
      </c>
    </row>
    <row r="2699" spans="1:18">
      <c r="A2699" s="161">
        <v>7</v>
      </c>
      <c r="B2699" s="161">
        <v>61</v>
      </c>
      <c r="C2699" s="161">
        <v>2</v>
      </c>
      <c r="D2699" s="161" t="s">
        <v>10293</v>
      </c>
      <c r="E2699" s="161" t="s">
        <v>12593</v>
      </c>
      <c r="F2699" s="161" t="s">
        <v>3992</v>
      </c>
      <c r="G2699" s="161" t="s">
        <v>1521</v>
      </c>
      <c r="H2699" s="161" t="s">
        <v>10370</v>
      </c>
      <c r="I2699" s="161" t="s">
        <v>1630</v>
      </c>
      <c r="K2699" s="161">
        <v>1</v>
      </c>
      <c r="L2699" s="161" t="s">
        <v>12594</v>
      </c>
    </row>
    <row r="2700" spans="1:18">
      <c r="A2700" s="161">
        <v>7</v>
      </c>
      <c r="B2700" s="161">
        <v>61</v>
      </c>
      <c r="C2700" s="161">
        <v>3</v>
      </c>
      <c r="D2700" s="161" t="s">
        <v>3696</v>
      </c>
      <c r="E2700" s="161" t="s">
        <v>8967</v>
      </c>
      <c r="F2700" s="161" t="s">
        <v>3992</v>
      </c>
      <c r="G2700" s="161" t="s">
        <v>1521</v>
      </c>
      <c r="H2700" s="162" t="s">
        <v>322</v>
      </c>
      <c r="I2700" s="161" t="s">
        <v>1631</v>
      </c>
      <c r="K2700" s="161">
        <v>1</v>
      </c>
      <c r="L2700" s="161" t="s">
        <v>4532</v>
      </c>
    </row>
    <row r="2701" spans="1:18">
      <c r="A2701" s="161">
        <v>7</v>
      </c>
      <c r="B2701" s="161">
        <v>61</v>
      </c>
      <c r="C2701" s="161">
        <v>4</v>
      </c>
      <c r="D2701" s="161" t="s">
        <v>10293</v>
      </c>
      <c r="E2701" s="161" t="s">
        <v>12591</v>
      </c>
      <c r="F2701" s="161" t="s">
        <v>3992</v>
      </c>
      <c r="G2701" s="161" t="s">
        <v>1521</v>
      </c>
      <c r="H2701" s="162" t="s">
        <v>10367</v>
      </c>
      <c r="I2701" s="161" t="s">
        <v>1630</v>
      </c>
      <c r="K2701" s="161">
        <v>1</v>
      </c>
      <c r="L2701" s="161" t="s">
        <v>12592</v>
      </c>
    </row>
    <row r="2702" spans="1:18">
      <c r="A2702" s="161">
        <v>7</v>
      </c>
      <c r="B2702" s="161">
        <v>61</v>
      </c>
      <c r="C2702" s="161">
        <v>5</v>
      </c>
      <c r="D2702" s="161" t="s">
        <v>3696</v>
      </c>
      <c r="E2702" s="161" t="s">
        <v>8968</v>
      </c>
      <c r="F2702" s="161" t="s">
        <v>3992</v>
      </c>
      <c r="G2702" s="161" t="s">
        <v>1521</v>
      </c>
      <c r="H2702" s="161" t="s">
        <v>1526</v>
      </c>
      <c r="I2702" s="161" t="s">
        <v>1629</v>
      </c>
      <c r="K2702" s="161">
        <v>1</v>
      </c>
      <c r="L2702" s="161" t="s">
        <v>4533</v>
      </c>
      <c r="M2702" s="161" t="s">
        <v>4534</v>
      </c>
      <c r="N2702" s="161" t="s">
        <v>12</v>
      </c>
      <c r="O2702" s="161" t="s">
        <v>4535</v>
      </c>
      <c r="P2702" s="161" t="s">
        <v>11</v>
      </c>
      <c r="Q2702" s="161" t="s">
        <v>4536</v>
      </c>
      <c r="R2702" s="161" t="s">
        <v>364</v>
      </c>
    </row>
    <row r="2703" spans="1:18">
      <c r="A2703" s="161">
        <v>7</v>
      </c>
      <c r="B2703" s="161">
        <v>61</v>
      </c>
      <c r="C2703" s="161">
        <v>6</v>
      </c>
      <c r="D2703" s="161" t="s">
        <v>10293</v>
      </c>
      <c r="E2703" s="161" t="s">
        <v>12586</v>
      </c>
      <c r="F2703" s="161" t="s">
        <v>3992</v>
      </c>
      <c r="G2703" s="161" t="s">
        <v>1521</v>
      </c>
      <c r="H2703" s="161" t="s">
        <v>10361</v>
      </c>
      <c r="I2703" s="161" t="s">
        <v>1629</v>
      </c>
      <c r="K2703" s="161">
        <v>1</v>
      </c>
      <c r="L2703" s="161" t="s">
        <v>12587</v>
      </c>
      <c r="M2703" s="161" t="s">
        <v>12588</v>
      </c>
      <c r="N2703" s="161" t="s">
        <v>16015</v>
      </c>
      <c r="O2703" s="161" t="s">
        <v>12589</v>
      </c>
      <c r="P2703" s="161" t="s">
        <v>16017</v>
      </c>
      <c r="Q2703" s="161" t="s">
        <v>12590</v>
      </c>
      <c r="R2703" s="161" t="s">
        <v>16018</v>
      </c>
    </row>
    <row r="2704" spans="1:18">
      <c r="A2704" s="161">
        <v>7</v>
      </c>
      <c r="B2704" s="161">
        <v>61</v>
      </c>
      <c r="C2704" s="161">
        <v>7</v>
      </c>
      <c r="D2704" s="161" t="s">
        <v>3696</v>
      </c>
      <c r="E2704" s="161" t="s">
        <v>8969</v>
      </c>
      <c r="F2704" s="161" t="s">
        <v>3992</v>
      </c>
      <c r="G2704" s="161" t="s">
        <v>1521</v>
      </c>
      <c r="H2704" s="161" t="s">
        <v>66</v>
      </c>
      <c r="I2704" s="161" t="s">
        <v>1629</v>
      </c>
      <c r="K2704" s="161">
        <v>1</v>
      </c>
      <c r="L2704" s="161" t="s">
        <v>4537</v>
      </c>
      <c r="M2704" s="161" t="s">
        <v>4538</v>
      </c>
      <c r="N2704" s="161" t="s">
        <v>12</v>
      </c>
      <c r="O2704" s="161" t="s">
        <v>4539</v>
      </c>
      <c r="P2704" s="161" t="s">
        <v>11</v>
      </c>
      <c r="Q2704" s="161" t="s">
        <v>4540</v>
      </c>
      <c r="R2704" s="161" t="s">
        <v>364</v>
      </c>
    </row>
    <row r="2705" spans="1:18">
      <c r="A2705" s="161">
        <v>7</v>
      </c>
      <c r="B2705" s="161">
        <v>61</v>
      </c>
      <c r="C2705" s="161">
        <v>8</v>
      </c>
      <c r="D2705" s="161" t="s">
        <v>10293</v>
      </c>
      <c r="E2705" s="161" t="s">
        <v>12581</v>
      </c>
      <c r="F2705" s="161" t="s">
        <v>3992</v>
      </c>
      <c r="G2705" s="161" t="s">
        <v>1521</v>
      </c>
      <c r="H2705" s="161" t="s">
        <v>10355</v>
      </c>
      <c r="I2705" s="161" t="s">
        <v>1629</v>
      </c>
      <c r="K2705" s="161">
        <v>1</v>
      </c>
      <c r="L2705" s="161" t="s">
        <v>12582</v>
      </c>
      <c r="M2705" s="161" t="s">
        <v>12583</v>
      </c>
      <c r="N2705" s="161" t="s">
        <v>16015</v>
      </c>
      <c r="O2705" s="161" t="s">
        <v>12584</v>
      </c>
      <c r="P2705" s="161" t="s">
        <v>16017</v>
      </c>
      <c r="Q2705" s="161" t="s">
        <v>12585</v>
      </c>
      <c r="R2705" s="161" t="s">
        <v>16018</v>
      </c>
    </row>
    <row r="2706" spans="1:18">
      <c r="A2706" s="161">
        <v>7</v>
      </c>
      <c r="B2706" s="161">
        <v>61</v>
      </c>
      <c r="C2706" s="161">
        <v>9</v>
      </c>
      <c r="D2706" s="161" t="s">
        <v>3696</v>
      </c>
      <c r="E2706" s="161" t="s">
        <v>8970</v>
      </c>
      <c r="F2706" s="161" t="s">
        <v>3992</v>
      </c>
      <c r="G2706" s="161" t="s">
        <v>1521</v>
      </c>
      <c r="H2706" s="161" t="s">
        <v>336</v>
      </c>
      <c r="K2706" s="161">
        <v>1</v>
      </c>
      <c r="L2706" s="161" t="s">
        <v>4541</v>
      </c>
    </row>
    <row r="2707" spans="1:18">
      <c r="A2707" s="161">
        <v>7</v>
      </c>
      <c r="B2707" s="161">
        <v>61</v>
      </c>
      <c r="C2707" s="161">
        <v>10</v>
      </c>
      <c r="D2707" s="161" t="s">
        <v>10293</v>
      </c>
      <c r="E2707" s="161" t="s">
        <v>12579</v>
      </c>
      <c r="F2707" s="161" t="s">
        <v>3992</v>
      </c>
      <c r="G2707" s="161" t="s">
        <v>1521</v>
      </c>
      <c r="H2707" s="161" t="s">
        <v>10191</v>
      </c>
      <c r="K2707" s="161">
        <v>1</v>
      </c>
      <c r="L2707" s="161" t="s">
        <v>12580</v>
      </c>
    </row>
    <row r="2708" spans="1:18">
      <c r="A2708" s="161">
        <v>7</v>
      </c>
      <c r="B2708" s="161">
        <v>61</v>
      </c>
      <c r="C2708" s="161">
        <v>11</v>
      </c>
      <c r="D2708" s="161" t="s">
        <v>3696</v>
      </c>
      <c r="E2708" s="161" t="s">
        <v>8971</v>
      </c>
      <c r="F2708" s="161" t="s">
        <v>3992</v>
      </c>
      <c r="G2708" s="161" t="s">
        <v>1521</v>
      </c>
      <c r="H2708" s="161" t="s">
        <v>337</v>
      </c>
      <c r="I2708" s="161" t="s">
        <v>1628</v>
      </c>
      <c r="K2708" s="161">
        <v>1</v>
      </c>
      <c r="L2708" s="161" t="s">
        <v>4542</v>
      </c>
    </row>
    <row r="2709" spans="1:18">
      <c r="A2709" s="161">
        <v>7</v>
      </c>
      <c r="B2709" s="161">
        <v>61</v>
      </c>
      <c r="C2709" s="161">
        <v>12</v>
      </c>
      <c r="D2709" s="161" t="s">
        <v>10293</v>
      </c>
      <c r="E2709" s="161" t="s">
        <v>12577</v>
      </c>
      <c r="F2709" s="161" t="s">
        <v>3992</v>
      </c>
      <c r="G2709" s="161" t="s">
        <v>1521</v>
      </c>
      <c r="H2709" s="161" t="s">
        <v>10350</v>
      </c>
      <c r="I2709" s="161" t="s">
        <v>10137</v>
      </c>
      <c r="K2709" s="161">
        <v>1</v>
      </c>
      <c r="L2709" s="161" t="s">
        <v>12578</v>
      </c>
    </row>
    <row r="2710" spans="1:18">
      <c r="A2710" s="161">
        <v>7</v>
      </c>
      <c r="B2710" s="161">
        <v>61</v>
      </c>
      <c r="C2710" s="161">
        <v>13</v>
      </c>
      <c r="D2710" s="161" t="s">
        <v>3696</v>
      </c>
      <c r="E2710" s="161" t="s">
        <v>8972</v>
      </c>
      <c r="F2710" s="161" t="s">
        <v>3992</v>
      </c>
      <c r="G2710" s="161" t="s">
        <v>1521</v>
      </c>
      <c r="H2710" s="161" t="s">
        <v>1535</v>
      </c>
      <c r="I2710" s="161" t="s">
        <v>61</v>
      </c>
      <c r="K2710" s="161">
        <v>1</v>
      </c>
      <c r="L2710" s="161" t="s">
        <v>4543</v>
      </c>
    </row>
    <row r="2711" spans="1:18">
      <c r="A2711" s="161">
        <v>7</v>
      </c>
      <c r="B2711" s="161">
        <v>61</v>
      </c>
      <c r="C2711" s="161">
        <v>14</v>
      </c>
      <c r="D2711" s="161" t="s">
        <v>10293</v>
      </c>
      <c r="E2711" s="161" t="s">
        <v>12575</v>
      </c>
      <c r="F2711" s="161" t="s">
        <v>3992</v>
      </c>
      <c r="G2711" s="161" t="s">
        <v>1521</v>
      </c>
      <c r="H2711" s="161" t="s">
        <v>10347</v>
      </c>
      <c r="I2711" s="161" t="s">
        <v>10345</v>
      </c>
      <c r="K2711" s="161">
        <v>1</v>
      </c>
      <c r="L2711" s="161" t="s">
        <v>12576</v>
      </c>
    </row>
    <row r="2712" spans="1:18">
      <c r="A2712" s="161">
        <v>7</v>
      </c>
      <c r="B2712" s="161">
        <v>61</v>
      </c>
      <c r="C2712" s="161">
        <v>15</v>
      </c>
      <c r="D2712" s="161" t="s">
        <v>3696</v>
      </c>
      <c r="E2712" s="161" t="s">
        <v>8973</v>
      </c>
      <c r="F2712" s="161" t="s">
        <v>3992</v>
      </c>
      <c r="G2712" s="161" t="s">
        <v>1521</v>
      </c>
      <c r="H2712" s="161" t="s">
        <v>1529</v>
      </c>
      <c r="I2712" s="161" t="s">
        <v>15</v>
      </c>
      <c r="K2712" s="161">
        <v>1</v>
      </c>
      <c r="L2712" s="164" t="s">
        <v>8974</v>
      </c>
      <c r="M2712" s="164" t="s">
        <v>8975</v>
      </c>
    </row>
    <row r="2713" spans="1:18">
      <c r="A2713" s="161">
        <v>7</v>
      </c>
      <c r="B2713" s="161">
        <v>61</v>
      </c>
      <c r="C2713" s="161">
        <v>16</v>
      </c>
      <c r="D2713" s="161" t="s">
        <v>10293</v>
      </c>
      <c r="E2713" s="161" t="s">
        <v>12572</v>
      </c>
      <c r="F2713" s="161" t="s">
        <v>3992</v>
      </c>
      <c r="G2713" s="161" t="s">
        <v>1521</v>
      </c>
      <c r="H2713" s="161" t="s">
        <v>10342</v>
      </c>
      <c r="I2713" s="161" t="s">
        <v>15</v>
      </c>
      <c r="K2713" s="161">
        <v>1</v>
      </c>
      <c r="L2713" s="164" t="s">
        <v>12573</v>
      </c>
      <c r="M2713" s="164" t="s">
        <v>12574</v>
      </c>
    </row>
    <row r="2714" spans="1:18">
      <c r="A2714" s="161">
        <v>7</v>
      </c>
      <c r="B2714" s="161">
        <v>61</v>
      </c>
      <c r="C2714" s="161">
        <v>17</v>
      </c>
      <c r="D2714" s="161" t="s">
        <v>3696</v>
      </c>
      <c r="E2714" s="161" t="s">
        <v>8976</v>
      </c>
      <c r="F2714" s="161" t="s">
        <v>3992</v>
      </c>
      <c r="G2714" s="161" t="s">
        <v>1521</v>
      </c>
      <c r="H2714" s="161" t="s">
        <v>1530</v>
      </c>
      <c r="K2714" s="161">
        <v>1</v>
      </c>
      <c r="L2714" s="164" t="s">
        <v>8977</v>
      </c>
    </row>
    <row r="2715" spans="1:18">
      <c r="A2715" s="161">
        <v>7</v>
      </c>
      <c r="B2715" s="161">
        <v>61</v>
      </c>
      <c r="C2715" s="161">
        <v>18</v>
      </c>
      <c r="D2715" s="161" t="s">
        <v>10293</v>
      </c>
      <c r="E2715" s="161" t="s">
        <v>12570</v>
      </c>
      <c r="F2715" s="161" t="s">
        <v>3992</v>
      </c>
      <c r="G2715" s="161" t="s">
        <v>1521</v>
      </c>
      <c r="H2715" s="161" t="s">
        <v>10339</v>
      </c>
      <c r="K2715" s="161">
        <v>1</v>
      </c>
      <c r="L2715" s="164" t="s">
        <v>12571</v>
      </c>
    </row>
    <row r="2716" spans="1:18">
      <c r="A2716" s="161">
        <v>7</v>
      </c>
      <c r="B2716" s="161">
        <v>61</v>
      </c>
      <c r="C2716" s="161">
        <v>19</v>
      </c>
      <c r="D2716" s="161" t="s">
        <v>3696</v>
      </c>
      <c r="E2716" s="161" t="s">
        <v>8978</v>
      </c>
      <c r="F2716" s="161" t="s">
        <v>3992</v>
      </c>
      <c r="G2716" s="161" t="s">
        <v>1521</v>
      </c>
      <c r="H2716" s="161" t="s">
        <v>1531</v>
      </c>
      <c r="K2716" s="161">
        <v>1</v>
      </c>
      <c r="L2716" s="164" t="s">
        <v>8979</v>
      </c>
    </row>
    <row r="2717" spans="1:18">
      <c r="A2717" s="161">
        <v>7</v>
      </c>
      <c r="B2717" s="161">
        <v>61</v>
      </c>
      <c r="C2717" s="161">
        <v>20</v>
      </c>
      <c r="D2717" s="161" t="s">
        <v>10293</v>
      </c>
      <c r="E2717" s="161" t="s">
        <v>12568</v>
      </c>
      <c r="F2717" s="161" t="s">
        <v>3992</v>
      </c>
      <c r="G2717" s="161" t="s">
        <v>1521</v>
      </c>
      <c r="H2717" s="161" t="s">
        <v>10336</v>
      </c>
      <c r="K2717" s="161">
        <v>1</v>
      </c>
      <c r="L2717" s="164" t="s">
        <v>12569</v>
      </c>
    </row>
    <row r="2718" spans="1:18">
      <c r="A2718" s="161">
        <v>7</v>
      </c>
      <c r="B2718" s="161">
        <v>61</v>
      </c>
      <c r="C2718" s="161">
        <v>21</v>
      </c>
      <c r="D2718" s="161" t="s">
        <v>3696</v>
      </c>
      <c r="E2718" s="161" t="s">
        <v>8980</v>
      </c>
      <c r="F2718" s="161" t="s">
        <v>3992</v>
      </c>
      <c r="G2718" s="161" t="s">
        <v>1521</v>
      </c>
      <c r="H2718" s="161" t="s">
        <v>1532</v>
      </c>
      <c r="K2718" s="161">
        <v>1</v>
      </c>
      <c r="L2718" s="164" t="s">
        <v>8981</v>
      </c>
    </row>
    <row r="2719" spans="1:18">
      <c r="A2719" s="161">
        <v>7</v>
      </c>
      <c r="B2719" s="161">
        <v>61</v>
      </c>
      <c r="C2719" s="161">
        <v>22</v>
      </c>
      <c r="D2719" s="161" t="s">
        <v>10293</v>
      </c>
      <c r="E2719" s="161" t="s">
        <v>12566</v>
      </c>
      <c r="F2719" s="161" t="s">
        <v>3992</v>
      </c>
      <c r="G2719" s="161" t="s">
        <v>1521</v>
      </c>
      <c r="H2719" s="161" t="s">
        <v>10333</v>
      </c>
      <c r="K2719" s="161">
        <v>1</v>
      </c>
      <c r="L2719" s="164" t="s">
        <v>12567</v>
      </c>
    </row>
    <row r="2720" spans="1:18">
      <c r="A2720" s="161">
        <v>7</v>
      </c>
      <c r="B2720" s="161">
        <v>61</v>
      </c>
      <c r="C2720" s="161">
        <v>23</v>
      </c>
      <c r="D2720" s="161" t="s">
        <v>3696</v>
      </c>
      <c r="E2720" s="161" t="s">
        <v>8982</v>
      </c>
      <c r="F2720" s="161" t="s">
        <v>3992</v>
      </c>
      <c r="G2720" s="161" t="s">
        <v>1521</v>
      </c>
      <c r="H2720" s="161" t="s">
        <v>1533</v>
      </c>
      <c r="K2720" s="161">
        <v>1</v>
      </c>
      <c r="L2720" s="164" t="s">
        <v>8983</v>
      </c>
    </row>
    <row r="2721" spans="1:18">
      <c r="A2721" s="161">
        <v>7</v>
      </c>
      <c r="B2721" s="161">
        <v>61</v>
      </c>
      <c r="C2721" s="161">
        <v>24</v>
      </c>
      <c r="D2721" s="161" t="s">
        <v>10293</v>
      </c>
      <c r="E2721" s="161" t="s">
        <v>12564</v>
      </c>
      <c r="F2721" s="161" t="s">
        <v>3992</v>
      </c>
      <c r="G2721" s="161" t="s">
        <v>1521</v>
      </c>
      <c r="H2721" s="161" t="s">
        <v>10330</v>
      </c>
      <c r="K2721" s="161">
        <v>1</v>
      </c>
      <c r="L2721" s="164" t="s">
        <v>12565</v>
      </c>
    </row>
    <row r="2722" spans="1:18">
      <c r="A2722" s="161">
        <v>7</v>
      </c>
      <c r="B2722" s="161">
        <v>61</v>
      </c>
      <c r="C2722" s="161">
        <v>25</v>
      </c>
      <c r="D2722" s="161" t="s">
        <v>3696</v>
      </c>
      <c r="E2722" s="161" t="s">
        <v>8984</v>
      </c>
      <c r="F2722" s="161" t="s">
        <v>3992</v>
      </c>
      <c r="G2722" s="161" t="s">
        <v>1521</v>
      </c>
      <c r="H2722" s="161" t="s">
        <v>1534</v>
      </c>
      <c r="K2722" s="161">
        <v>1</v>
      </c>
      <c r="L2722" s="164" t="s">
        <v>8985</v>
      </c>
    </row>
    <row r="2723" spans="1:18">
      <c r="A2723" s="161">
        <v>7</v>
      </c>
      <c r="B2723" s="161">
        <v>61</v>
      </c>
      <c r="C2723" s="161">
        <v>26</v>
      </c>
      <c r="D2723" s="161" t="s">
        <v>10293</v>
      </c>
      <c r="E2723" s="161" t="s">
        <v>12562</v>
      </c>
      <c r="F2723" s="161" t="s">
        <v>3992</v>
      </c>
      <c r="G2723" s="161" t="s">
        <v>1521</v>
      </c>
      <c r="H2723" s="161" t="s">
        <v>10327</v>
      </c>
      <c r="K2723" s="161">
        <v>1</v>
      </c>
      <c r="L2723" s="164" t="s">
        <v>12563</v>
      </c>
    </row>
    <row r="2724" spans="1:18">
      <c r="A2724" s="161">
        <v>7</v>
      </c>
      <c r="B2724" s="161">
        <v>61</v>
      </c>
      <c r="C2724" s="161">
        <v>27</v>
      </c>
      <c r="D2724" s="161" t="s">
        <v>3696</v>
      </c>
      <c r="E2724" s="161" t="s">
        <v>8986</v>
      </c>
      <c r="F2724" s="161" t="s">
        <v>3992</v>
      </c>
      <c r="G2724" s="161" t="s">
        <v>1521</v>
      </c>
      <c r="H2724" s="162" t="s">
        <v>326</v>
      </c>
      <c r="I2724" s="161" t="s">
        <v>1629</v>
      </c>
      <c r="K2724" s="161">
        <v>1</v>
      </c>
      <c r="L2724" s="161" t="s">
        <v>4544</v>
      </c>
      <c r="M2724" s="161" t="s">
        <v>4545</v>
      </c>
      <c r="N2724" s="161" t="s">
        <v>12</v>
      </c>
      <c r="O2724" s="161" t="s">
        <v>4546</v>
      </c>
      <c r="P2724" s="161" t="s">
        <v>11</v>
      </c>
      <c r="Q2724" s="161" t="s">
        <v>4547</v>
      </c>
      <c r="R2724" s="161" t="s">
        <v>364</v>
      </c>
    </row>
    <row r="2725" spans="1:18">
      <c r="A2725" s="161">
        <v>7</v>
      </c>
      <c r="B2725" s="161">
        <v>61</v>
      </c>
      <c r="C2725" s="161">
        <v>28</v>
      </c>
      <c r="D2725" s="161" t="s">
        <v>10293</v>
      </c>
      <c r="E2725" s="161" t="s">
        <v>12557</v>
      </c>
      <c r="F2725" s="161" t="s">
        <v>3992</v>
      </c>
      <c r="G2725" s="161" t="s">
        <v>1521</v>
      </c>
      <c r="H2725" s="162" t="s">
        <v>10321</v>
      </c>
      <c r="I2725" s="161" t="s">
        <v>1629</v>
      </c>
      <c r="K2725" s="161">
        <v>1</v>
      </c>
      <c r="L2725" s="161" t="s">
        <v>12558</v>
      </c>
      <c r="M2725" s="161" t="s">
        <v>12559</v>
      </c>
      <c r="N2725" s="161" t="s">
        <v>16015</v>
      </c>
      <c r="O2725" s="161" t="s">
        <v>12560</v>
      </c>
      <c r="P2725" s="161" t="s">
        <v>16017</v>
      </c>
      <c r="Q2725" s="161" t="s">
        <v>12561</v>
      </c>
      <c r="R2725" s="161" t="s">
        <v>16018</v>
      </c>
    </row>
    <row r="2726" spans="1:18">
      <c r="A2726" s="161">
        <v>7</v>
      </c>
      <c r="B2726" s="161">
        <v>61</v>
      </c>
      <c r="C2726" s="161">
        <v>29</v>
      </c>
      <c r="D2726" s="161" t="s">
        <v>3696</v>
      </c>
      <c r="E2726" s="161" t="s">
        <v>8987</v>
      </c>
      <c r="F2726" s="161" t="s">
        <v>3992</v>
      </c>
      <c r="G2726" s="161" t="s">
        <v>1521</v>
      </c>
      <c r="H2726" s="161" t="s">
        <v>1524</v>
      </c>
      <c r="I2726" s="161" t="s">
        <v>3991</v>
      </c>
      <c r="K2726" s="161">
        <v>1</v>
      </c>
      <c r="L2726" s="161" t="s">
        <v>4548</v>
      </c>
      <c r="M2726" s="161" t="s">
        <v>4549</v>
      </c>
      <c r="N2726" s="161" t="s">
        <v>388</v>
      </c>
      <c r="O2726" s="161" t="s">
        <v>4550</v>
      </c>
    </row>
    <row r="2727" spans="1:18">
      <c r="A2727" s="161">
        <v>7</v>
      </c>
      <c r="B2727" s="161">
        <v>61</v>
      </c>
      <c r="C2727" s="161">
        <v>30</v>
      </c>
      <c r="D2727" s="161" t="s">
        <v>10293</v>
      </c>
      <c r="E2727" s="161" t="s">
        <v>12553</v>
      </c>
      <c r="F2727" s="161" t="s">
        <v>3992</v>
      </c>
      <c r="G2727" s="161" t="s">
        <v>1521</v>
      </c>
      <c r="H2727" s="161" t="s">
        <v>10316</v>
      </c>
      <c r="I2727" s="161" t="s">
        <v>10314</v>
      </c>
      <c r="K2727" s="161">
        <v>1</v>
      </c>
      <c r="L2727" s="161" t="s">
        <v>12554</v>
      </c>
      <c r="M2727" s="161" t="s">
        <v>12555</v>
      </c>
      <c r="N2727" s="161" t="s">
        <v>16016</v>
      </c>
      <c r="O2727" s="161" t="s">
        <v>12556</v>
      </c>
    </row>
    <row r="2728" spans="1:18">
      <c r="A2728" s="161">
        <v>7</v>
      </c>
      <c r="B2728" s="161">
        <v>61</v>
      </c>
      <c r="C2728" s="161">
        <v>31</v>
      </c>
      <c r="D2728" s="161" t="s">
        <v>3696</v>
      </c>
      <c r="E2728" s="161" t="s">
        <v>8988</v>
      </c>
      <c r="F2728" s="161" t="s">
        <v>3992</v>
      </c>
      <c r="G2728" s="161" t="s">
        <v>1521</v>
      </c>
      <c r="H2728" s="161" t="s">
        <v>323</v>
      </c>
      <c r="K2728" s="161">
        <v>1</v>
      </c>
      <c r="L2728" s="161" t="s">
        <v>6887</v>
      </c>
    </row>
    <row r="2729" spans="1:18">
      <c r="A2729" s="161">
        <v>7</v>
      </c>
      <c r="B2729" s="161">
        <v>61</v>
      </c>
      <c r="C2729" s="161">
        <v>32</v>
      </c>
      <c r="D2729" s="161" t="s">
        <v>10293</v>
      </c>
      <c r="E2729" s="161" t="s">
        <v>12551</v>
      </c>
      <c r="F2729" s="161" t="s">
        <v>3992</v>
      </c>
      <c r="G2729" s="161" t="s">
        <v>1521</v>
      </c>
      <c r="H2729" s="161" t="s">
        <v>10312</v>
      </c>
      <c r="K2729" s="161">
        <v>1</v>
      </c>
      <c r="L2729" s="161" t="s">
        <v>12552</v>
      </c>
    </row>
    <row r="2730" spans="1:18">
      <c r="A2730" s="161">
        <v>7</v>
      </c>
      <c r="B2730" s="161">
        <v>61</v>
      </c>
      <c r="C2730" s="161">
        <v>33</v>
      </c>
      <c r="D2730" s="161" t="s">
        <v>3696</v>
      </c>
      <c r="E2730" s="161" t="s">
        <v>8989</v>
      </c>
      <c r="F2730" s="161" t="s">
        <v>3992</v>
      </c>
      <c r="G2730" s="161" t="s">
        <v>1521</v>
      </c>
      <c r="H2730" s="161" t="s">
        <v>324</v>
      </c>
      <c r="K2730" s="161">
        <v>1</v>
      </c>
      <c r="L2730" s="161" t="s">
        <v>6888</v>
      </c>
    </row>
    <row r="2731" spans="1:18">
      <c r="A2731" s="161">
        <v>7</v>
      </c>
      <c r="B2731" s="161">
        <v>61</v>
      </c>
      <c r="C2731" s="161">
        <v>34</v>
      </c>
      <c r="D2731" s="161" t="s">
        <v>10293</v>
      </c>
      <c r="E2731" s="161" t="s">
        <v>12549</v>
      </c>
      <c r="F2731" s="161" t="s">
        <v>3992</v>
      </c>
      <c r="G2731" s="161" t="s">
        <v>1521</v>
      </c>
      <c r="H2731" s="161" t="s">
        <v>10309</v>
      </c>
      <c r="K2731" s="161">
        <v>1</v>
      </c>
      <c r="L2731" s="161" t="s">
        <v>12550</v>
      </c>
    </row>
    <row r="2732" spans="1:18">
      <c r="A2732" s="161">
        <v>7</v>
      </c>
      <c r="B2732" s="161">
        <v>61</v>
      </c>
      <c r="C2732" s="161">
        <v>35</v>
      </c>
      <c r="D2732" s="161" t="s">
        <v>3696</v>
      </c>
      <c r="E2732" s="161" t="s">
        <v>8990</v>
      </c>
      <c r="F2732" s="161" t="s">
        <v>3992</v>
      </c>
      <c r="G2732" s="161" t="s">
        <v>1521</v>
      </c>
      <c r="H2732" s="161" t="s">
        <v>325</v>
      </c>
      <c r="K2732" s="161">
        <v>1</v>
      </c>
      <c r="L2732" s="161" t="s">
        <v>6889</v>
      </c>
    </row>
    <row r="2733" spans="1:18">
      <c r="A2733" s="161">
        <v>7</v>
      </c>
      <c r="B2733" s="161">
        <v>61</v>
      </c>
      <c r="C2733" s="161">
        <v>36</v>
      </c>
      <c r="D2733" s="161" t="s">
        <v>10293</v>
      </c>
      <c r="E2733" s="161" t="s">
        <v>12547</v>
      </c>
      <c r="F2733" s="161" t="s">
        <v>3992</v>
      </c>
      <c r="G2733" s="161" t="s">
        <v>1521</v>
      </c>
      <c r="H2733" s="161" t="s">
        <v>10306</v>
      </c>
      <c r="K2733" s="161">
        <v>1</v>
      </c>
      <c r="L2733" s="161" t="s">
        <v>12548</v>
      </c>
    </row>
    <row r="2734" spans="1:18">
      <c r="A2734" s="161">
        <v>7</v>
      </c>
      <c r="B2734" s="161">
        <v>61</v>
      </c>
      <c r="C2734" s="161">
        <v>37</v>
      </c>
      <c r="D2734" s="161" t="s">
        <v>3696</v>
      </c>
      <c r="E2734" s="161" t="s">
        <v>8991</v>
      </c>
      <c r="F2734" s="161" t="s">
        <v>3992</v>
      </c>
      <c r="G2734" s="161" t="s">
        <v>1521</v>
      </c>
      <c r="H2734" s="161" t="s">
        <v>1536</v>
      </c>
      <c r="I2734" s="161" t="s">
        <v>1629</v>
      </c>
      <c r="K2734" s="161">
        <v>1</v>
      </c>
      <c r="L2734" s="161" t="s">
        <v>4551</v>
      </c>
      <c r="M2734" s="161" t="s">
        <v>4552</v>
      </c>
      <c r="N2734" s="161" t="s">
        <v>12</v>
      </c>
      <c r="O2734" s="161" t="s">
        <v>4553</v>
      </c>
      <c r="P2734" s="161" t="s">
        <v>11</v>
      </c>
      <c r="Q2734" s="161" t="s">
        <v>4554</v>
      </c>
      <c r="R2734" s="161" t="s">
        <v>364</v>
      </c>
    </row>
    <row r="2735" spans="1:18">
      <c r="A2735" s="161">
        <v>7</v>
      </c>
      <c r="B2735" s="161">
        <v>61</v>
      </c>
      <c r="C2735" s="161">
        <v>38</v>
      </c>
      <c r="D2735" s="161" t="s">
        <v>10293</v>
      </c>
      <c r="E2735" s="161" t="s">
        <v>12542</v>
      </c>
      <c r="F2735" s="161" t="s">
        <v>3992</v>
      </c>
      <c r="G2735" s="161" t="s">
        <v>1521</v>
      </c>
      <c r="H2735" s="161" t="s">
        <v>10300</v>
      </c>
      <c r="I2735" s="161" t="s">
        <v>1629</v>
      </c>
      <c r="K2735" s="161">
        <v>1</v>
      </c>
      <c r="L2735" s="161" t="s">
        <v>12543</v>
      </c>
      <c r="M2735" s="161" t="s">
        <v>12544</v>
      </c>
      <c r="N2735" s="161" t="s">
        <v>16015</v>
      </c>
      <c r="O2735" s="161" t="s">
        <v>12545</v>
      </c>
      <c r="P2735" s="161" t="s">
        <v>16017</v>
      </c>
      <c r="Q2735" s="161" t="s">
        <v>12546</v>
      </c>
      <c r="R2735" s="161" t="s">
        <v>16018</v>
      </c>
    </row>
    <row r="2736" spans="1:18">
      <c r="A2736" s="161">
        <v>7</v>
      </c>
      <c r="B2736" s="161">
        <v>61</v>
      </c>
      <c r="C2736" s="161">
        <v>39</v>
      </c>
      <c r="D2736" s="161" t="s">
        <v>3696</v>
      </c>
      <c r="E2736" s="161" t="s">
        <v>8992</v>
      </c>
      <c r="F2736" s="161" t="s">
        <v>3992</v>
      </c>
      <c r="G2736" s="161" t="s">
        <v>1521</v>
      </c>
      <c r="H2736" s="161" t="s">
        <v>116</v>
      </c>
      <c r="I2736" s="161" t="s">
        <v>1631</v>
      </c>
      <c r="K2736" s="161">
        <v>1</v>
      </c>
      <c r="L2736" s="161" t="s">
        <v>4555</v>
      </c>
    </row>
    <row r="2737" spans="1:18">
      <c r="A2737" s="161">
        <v>7</v>
      </c>
      <c r="B2737" s="161">
        <v>61</v>
      </c>
      <c r="C2737" s="161">
        <v>40</v>
      </c>
      <c r="D2737" s="161" t="s">
        <v>10293</v>
      </c>
      <c r="E2737" s="161" t="s">
        <v>12540</v>
      </c>
      <c r="F2737" s="161" t="s">
        <v>3992</v>
      </c>
      <c r="G2737" s="161" t="s">
        <v>1521</v>
      </c>
      <c r="H2737" s="161" t="s">
        <v>10297</v>
      </c>
      <c r="I2737" s="161" t="s">
        <v>1630</v>
      </c>
      <c r="K2737" s="161">
        <v>1</v>
      </c>
      <c r="L2737" s="161" t="s">
        <v>12541</v>
      </c>
    </row>
    <row r="2738" spans="1:18">
      <c r="A2738" s="161">
        <v>7</v>
      </c>
      <c r="B2738" s="161">
        <v>61</v>
      </c>
      <c r="C2738" s="161">
        <v>41</v>
      </c>
      <c r="D2738" s="161" t="s">
        <v>3696</v>
      </c>
      <c r="E2738" s="161" t="s">
        <v>8993</v>
      </c>
      <c r="F2738" s="161" t="s">
        <v>3992</v>
      </c>
      <c r="G2738" s="161" t="s">
        <v>1521</v>
      </c>
      <c r="H2738" s="161" t="s">
        <v>319</v>
      </c>
      <c r="K2738" s="161">
        <v>1</v>
      </c>
      <c r="L2738" s="161" t="s">
        <v>4556</v>
      </c>
    </row>
    <row r="2739" spans="1:18">
      <c r="A2739" s="161">
        <v>7</v>
      </c>
      <c r="B2739" s="161">
        <v>61</v>
      </c>
      <c r="C2739" s="161">
        <v>42</v>
      </c>
      <c r="D2739" s="161" t="s">
        <v>10293</v>
      </c>
      <c r="E2739" s="161" t="s">
        <v>12538</v>
      </c>
      <c r="F2739" s="161" t="s">
        <v>3992</v>
      </c>
      <c r="G2739" s="161" t="s">
        <v>1521</v>
      </c>
      <c r="H2739" s="161" t="s">
        <v>10167</v>
      </c>
      <c r="K2739" s="161">
        <v>1</v>
      </c>
      <c r="L2739" s="161" t="s">
        <v>12539</v>
      </c>
    </row>
    <row r="2740" spans="1:18">
      <c r="A2740" s="161">
        <v>7</v>
      </c>
      <c r="B2740" s="161">
        <v>62</v>
      </c>
      <c r="C2740" s="161">
        <v>1</v>
      </c>
      <c r="D2740" s="161" t="s">
        <v>3696</v>
      </c>
      <c r="E2740" s="161" t="s">
        <v>8994</v>
      </c>
      <c r="F2740" s="161" t="s">
        <v>3992</v>
      </c>
      <c r="G2740" s="161" t="s">
        <v>1521</v>
      </c>
      <c r="H2740" s="161" t="s">
        <v>1523</v>
      </c>
      <c r="I2740" s="161" t="s">
        <v>1631</v>
      </c>
      <c r="K2740" s="161">
        <v>1</v>
      </c>
      <c r="L2740" s="164" t="s">
        <v>8995</v>
      </c>
    </row>
    <row r="2741" spans="1:18">
      <c r="A2741" s="161">
        <v>7</v>
      </c>
      <c r="B2741" s="161">
        <v>62</v>
      </c>
      <c r="C2741" s="161">
        <v>2</v>
      </c>
      <c r="D2741" s="161" t="s">
        <v>10293</v>
      </c>
      <c r="E2741" s="161" t="s">
        <v>12536</v>
      </c>
      <c r="F2741" s="161" t="s">
        <v>3992</v>
      </c>
      <c r="G2741" s="161" t="s">
        <v>1521</v>
      </c>
      <c r="H2741" s="161" t="s">
        <v>10370</v>
      </c>
      <c r="I2741" s="161" t="s">
        <v>1630</v>
      </c>
      <c r="K2741" s="161">
        <v>1</v>
      </c>
      <c r="L2741" s="164" t="s">
        <v>12537</v>
      </c>
    </row>
    <row r="2742" spans="1:18">
      <c r="A2742" s="161">
        <v>7</v>
      </c>
      <c r="B2742" s="161">
        <v>62</v>
      </c>
      <c r="C2742" s="161">
        <v>3</v>
      </c>
      <c r="D2742" s="161" t="s">
        <v>3696</v>
      </c>
      <c r="E2742" s="161" t="s">
        <v>8996</v>
      </c>
      <c r="F2742" s="161" t="s">
        <v>3992</v>
      </c>
      <c r="G2742" s="161" t="s">
        <v>1521</v>
      </c>
      <c r="H2742" s="162" t="s">
        <v>322</v>
      </c>
      <c r="I2742" s="161" t="s">
        <v>1631</v>
      </c>
      <c r="K2742" s="161">
        <v>1</v>
      </c>
      <c r="L2742" s="161" t="s">
        <v>4758</v>
      </c>
    </row>
    <row r="2743" spans="1:18">
      <c r="A2743" s="161">
        <v>7</v>
      </c>
      <c r="B2743" s="161">
        <v>62</v>
      </c>
      <c r="C2743" s="161">
        <v>4</v>
      </c>
      <c r="D2743" s="161" t="s">
        <v>10293</v>
      </c>
      <c r="E2743" s="161" t="s">
        <v>12534</v>
      </c>
      <c r="F2743" s="161" t="s">
        <v>3992</v>
      </c>
      <c r="G2743" s="161" t="s">
        <v>1521</v>
      </c>
      <c r="H2743" s="162" t="s">
        <v>10367</v>
      </c>
      <c r="I2743" s="161" t="s">
        <v>1630</v>
      </c>
      <c r="K2743" s="161">
        <v>1</v>
      </c>
      <c r="L2743" s="161" t="s">
        <v>12535</v>
      </c>
    </row>
    <row r="2744" spans="1:18">
      <c r="A2744" s="161">
        <v>7</v>
      </c>
      <c r="B2744" s="161">
        <v>62</v>
      </c>
      <c r="C2744" s="161">
        <v>5</v>
      </c>
      <c r="D2744" s="161" t="s">
        <v>3696</v>
      </c>
      <c r="E2744" s="161" t="s">
        <v>8997</v>
      </c>
      <c r="F2744" s="161" t="s">
        <v>3992</v>
      </c>
      <c r="G2744" s="161" t="s">
        <v>1521</v>
      </c>
      <c r="H2744" s="161" t="s">
        <v>1526</v>
      </c>
      <c r="I2744" s="161" t="s">
        <v>1629</v>
      </c>
      <c r="K2744" s="161">
        <v>1</v>
      </c>
      <c r="L2744" s="161" t="s">
        <v>4759</v>
      </c>
      <c r="M2744" s="161" t="s">
        <v>4760</v>
      </c>
      <c r="N2744" s="161" t="s">
        <v>12</v>
      </c>
      <c r="O2744" s="161" t="s">
        <v>4761</v>
      </c>
      <c r="P2744" s="161" t="s">
        <v>11</v>
      </c>
      <c r="Q2744" s="161" t="s">
        <v>4762</v>
      </c>
      <c r="R2744" s="161" t="s">
        <v>364</v>
      </c>
    </row>
    <row r="2745" spans="1:18">
      <c r="A2745" s="161">
        <v>7</v>
      </c>
      <c r="B2745" s="161">
        <v>62</v>
      </c>
      <c r="C2745" s="161">
        <v>6</v>
      </c>
      <c r="D2745" s="161" t="s">
        <v>10293</v>
      </c>
      <c r="E2745" s="161" t="s">
        <v>12529</v>
      </c>
      <c r="F2745" s="161" t="s">
        <v>3992</v>
      </c>
      <c r="G2745" s="161" t="s">
        <v>1521</v>
      </c>
      <c r="H2745" s="161" t="s">
        <v>10361</v>
      </c>
      <c r="I2745" s="161" t="s">
        <v>1629</v>
      </c>
      <c r="K2745" s="161">
        <v>1</v>
      </c>
      <c r="L2745" s="161" t="s">
        <v>12530</v>
      </c>
      <c r="M2745" s="161" t="s">
        <v>12531</v>
      </c>
      <c r="N2745" s="161" t="s">
        <v>16015</v>
      </c>
      <c r="O2745" s="161" t="s">
        <v>12532</v>
      </c>
      <c r="P2745" s="161" t="s">
        <v>16017</v>
      </c>
      <c r="Q2745" s="161" t="s">
        <v>12533</v>
      </c>
      <c r="R2745" s="161" t="s">
        <v>16018</v>
      </c>
    </row>
    <row r="2746" spans="1:18">
      <c r="A2746" s="161">
        <v>7</v>
      </c>
      <c r="B2746" s="161">
        <v>62</v>
      </c>
      <c r="C2746" s="161">
        <v>7</v>
      </c>
      <c r="D2746" s="161" t="s">
        <v>3696</v>
      </c>
      <c r="E2746" s="161" t="s">
        <v>8998</v>
      </c>
      <c r="F2746" s="161" t="s">
        <v>3992</v>
      </c>
      <c r="G2746" s="161" t="s">
        <v>1521</v>
      </c>
      <c r="H2746" s="161" t="s">
        <v>66</v>
      </c>
      <c r="I2746" s="161" t="s">
        <v>1629</v>
      </c>
      <c r="K2746" s="161">
        <v>1</v>
      </c>
      <c r="L2746" s="161" t="s">
        <v>4763</v>
      </c>
      <c r="M2746" s="161" t="s">
        <v>4764</v>
      </c>
      <c r="N2746" s="161" t="s">
        <v>12</v>
      </c>
      <c r="O2746" s="161" t="s">
        <v>4765</v>
      </c>
      <c r="P2746" s="161" t="s">
        <v>11</v>
      </c>
      <c r="Q2746" s="161" t="s">
        <v>4766</v>
      </c>
      <c r="R2746" s="161" t="s">
        <v>364</v>
      </c>
    </row>
    <row r="2747" spans="1:18">
      <c r="A2747" s="161">
        <v>7</v>
      </c>
      <c r="B2747" s="161">
        <v>62</v>
      </c>
      <c r="C2747" s="161">
        <v>8</v>
      </c>
      <c r="D2747" s="161" t="s">
        <v>10293</v>
      </c>
      <c r="E2747" s="161" t="s">
        <v>12524</v>
      </c>
      <c r="F2747" s="161" t="s">
        <v>3992</v>
      </c>
      <c r="G2747" s="161" t="s">
        <v>1521</v>
      </c>
      <c r="H2747" s="161" t="s">
        <v>10355</v>
      </c>
      <c r="I2747" s="161" t="s">
        <v>1629</v>
      </c>
      <c r="K2747" s="161">
        <v>1</v>
      </c>
      <c r="L2747" s="161" t="s">
        <v>12525</v>
      </c>
      <c r="M2747" s="161" t="s">
        <v>12526</v>
      </c>
      <c r="N2747" s="161" t="s">
        <v>16015</v>
      </c>
      <c r="O2747" s="161" t="s">
        <v>12527</v>
      </c>
      <c r="P2747" s="161" t="s">
        <v>16017</v>
      </c>
      <c r="Q2747" s="161" t="s">
        <v>12528</v>
      </c>
      <c r="R2747" s="161" t="s">
        <v>16018</v>
      </c>
    </row>
    <row r="2748" spans="1:18">
      <c r="A2748" s="161">
        <v>7</v>
      </c>
      <c r="B2748" s="161">
        <v>62</v>
      </c>
      <c r="C2748" s="161">
        <v>9</v>
      </c>
      <c r="D2748" s="161" t="s">
        <v>3696</v>
      </c>
      <c r="E2748" s="161" t="s">
        <v>8999</v>
      </c>
      <c r="F2748" s="161" t="s">
        <v>3992</v>
      </c>
      <c r="G2748" s="161" t="s">
        <v>1521</v>
      </c>
      <c r="H2748" s="161" t="s">
        <v>336</v>
      </c>
      <c r="K2748" s="161">
        <v>1</v>
      </c>
      <c r="L2748" s="161" t="s">
        <v>4767</v>
      </c>
    </row>
    <row r="2749" spans="1:18">
      <c r="A2749" s="161">
        <v>7</v>
      </c>
      <c r="B2749" s="161">
        <v>62</v>
      </c>
      <c r="C2749" s="161">
        <v>10</v>
      </c>
      <c r="D2749" s="161" t="s">
        <v>10293</v>
      </c>
      <c r="E2749" s="161" t="s">
        <v>12522</v>
      </c>
      <c r="F2749" s="161" t="s">
        <v>3992</v>
      </c>
      <c r="G2749" s="161" t="s">
        <v>1521</v>
      </c>
      <c r="H2749" s="161" t="s">
        <v>10191</v>
      </c>
      <c r="K2749" s="161">
        <v>1</v>
      </c>
      <c r="L2749" s="161" t="s">
        <v>12523</v>
      </c>
    </row>
    <row r="2750" spans="1:18">
      <c r="A2750" s="161">
        <v>7</v>
      </c>
      <c r="B2750" s="161">
        <v>62</v>
      </c>
      <c r="C2750" s="161">
        <v>11</v>
      </c>
      <c r="D2750" s="161" t="s">
        <v>3696</v>
      </c>
      <c r="E2750" s="161" t="s">
        <v>9000</v>
      </c>
      <c r="F2750" s="161" t="s">
        <v>3992</v>
      </c>
      <c r="G2750" s="161" t="s">
        <v>1521</v>
      </c>
      <c r="H2750" s="161" t="s">
        <v>337</v>
      </c>
      <c r="I2750" s="161" t="s">
        <v>1628</v>
      </c>
      <c r="K2750" s="161">
        <v>1</v>
      </c>
      <c r="L2750" s="161" t="s">
        <v>4768</v>
      </c>
    </row>
    <row r="2751" spans="1:18">
      <c r="A2751" s="161">
        <v>7</v>
      </c>
      <c r="B2751" s="161">
        <v>62</v>
      </c>
      <c r="C2751" s="161">
        <v>12</v>
      </c>
      <c r="D2751" s="161" t="s">
        <v>10293</v>
      </c>
      <c r="E2751" s="161" t="s">
        <v>12520</v>
      </c>
      <c r="F2751" s="161" t="s">
        <v>3992</v>
      </c>
      <c r="G2751" s="161" t="s">
        <v>1521</v>
      </c>
      <c r="H2751" s="161" t="s">
        <v>10350</v>
      </c>
      <c r="I2751" s="161" t="s">
        <v>10137</v>
      </c>
      <c r="K2751" s="161">
        <v>1</v>
      </c>
      <c r="L2751" s="161" t="s">
        <v>12521</v>
      </c>
    </row>
    <row r="2752" spans="1:18">
      <c r="A2752" s="161">
        <v>7</v>
      </c>
      <c r="B2752" s="161">
        <v>62</v>
      </c>
      <c r="C2752" s="161">
        <v>13</v>
      </c>
      <c r="D2752" s="161" t="s">
        <v>3696</v>
      </c>
      <c r="E2752" s="161" t="s">
        <v>9001</v>
      </c>
      <c r="F2752" s="161" t="s">
        <v>3992</v>
      </c>
      <c r="G2752" s="161" t="s">
        <v>1521</v>
      </c>
      <c r="H2752" s="161" t="s">
        <v>1535</v>
      </c>
      <c r="I2752" s="161" t="s">
        <v>61</v>
      </c>
      <c r="K2752" s="161">
        <v>1</v>
      </c>
      <c r="L2752" s="161" t="s">
        <v>4769</v>
      </c>
    </row>
    <row r="2753" spans="1:18">
      <c r="A2753" s="161">
        <v>7</v>
      </c>
      <c r="B2753" s="161">
        <v>62</v>
      </c>
      <c r="C2753" s="161">
        <v>14</v>
      </c>
      <c r="D2753" s="161" t="s">
        <v>10293</v>
      </c>
      <c r="E2753" s="161" t="s">
        <v>12518</v>
      </c>
      <c r="F2753" s="161" t="s">
        <v>3992</v>
      </c>
      <c r="G2753" s="161" t="s">
        <v>1521</v>
      </c>
      <c r="H2753" s="161" t="s">
        <v>10347</v>
      </c>
      <c r="I2753" s="161" t="s">
        <v>10345</v>
      </c>
      <c r="K2753" s="161">
        <v>1</v>
      </c>
      <c r="L2753" s="161" t="s">
        <v>12519</v>
      </c>
    </row>
    <row r="2754" spans="1:18">
      <c r="A2754" s="161">
        <v>7</v>
      </c>
      <c r="B2754" s="161">
        <v>62</v>
      </c>
      <c r="C2754" s="161">
        <v>15</v>
      </c>
      <c r="D2754" s="161" t="s">
        <v>3696</v>
      </c>
      <c r="E2754" s="161" t="s">
        <v>9002</v>
      </c>
      <c r="F2754" s="161" t="s">
        <v>3992</v>
      </c>
      <c r="G2754" s="161" t="s">
        <v>1521</v>
      </c>
      <c r="H2754" s="161" t="s">
        <v>1529</v>
      </c>
      <c r="I2754" s="161" t="s">
        <v>15</v>
      </c>
      <c r="K2754" s="161">
        <v>1</v>
      </c>
      <c r="L2754" s="164" t="s">
        <v>9003</v>
      </c>
      <c r="M2754" s="164" t="s">
        <v>9004</v>
      </c>
    </row>
    <row r="2755" spans="1:18">
      <c r="A2755" s="161">
        <v>7</v>
      </c>
      <c r="B2755" s="161">
        <v>62</v>
      </c>
      <c r="C2755" s="161">
        <v>16</v>
      </c>
      <c r="D2755" s="161" t="s">
        <v>10293</v>
      </c>
      <c r="E2755" s="161" t="s">
        <v>12515</v>
      </c>
      <c r="F2755" s="161" t="s">
        <v>3992</v>
      </c>
      <c r="G2755" s="161" t="s">
        <v>1521</v>
      </c>
      <c r="H2755" s="161" t="s">
        <v>10342</v>
      </c>
      <c r="I2755" s="161" t="s">
        <v>15</v>
      </c>
      <c r="K2755" s="161">
        <v>1</v>
      </c>
      <c r="L2755" s="164" t="s">
        <v>12516</v>
      </c>
      <c r="M2755" s="164" t="s">
        <v>12517</v>
      </c>
    </row>
    <row r="2756" spans="1:18">
      <c r="A2756" s="161">
        <v>7</v>
      </c>
      <c r="B2756" s="161">
        <v>62</v>
      </c>
      <c r="C2756" s="161">
        <v>17</v>
      </c>
      <c r="D2756" s="161" t="s">
        <v>3696</v>
      </c>
      <c r="E2756" s="161" t="s">
        <v>9005</v>
      </c>
      <c r="F2756" s="161" t="s">
        <v>3992</v>
      </c>
      <c r="G2756" s="161" t="s">
        <v>1521</v>
      </c>
      <c r="H2756" s="161" t="s">
        <v>1530</v>
      </c>
      <c r="K2756" s="161">
        <v>1</v>
      </c>
      <c r="L2756" s="164" t="s">
        <v>9006</v>
      </c>
    </row>
    <row r="2757" spans="1:18">
      <c r="A2757" s="161">
        <v>7</v>
      </c>
      <c r="B2757" s="161">
        <v>62</v>
      </c>
      <c r="C2757" s="161">
        <v>18</v>
      </c>
      <c r="D2757" s="161" t="s">
        <v>10293</v>
      </c>
      <c r="E2757" s="161" t="s">
        <v>12513</v>
      </c>
      <c r="F2757" s="161" t="s">
        <v>3992</v>
      </c>
      <c r="G2757" s="161" t="s">
        <v>1521</v>
      </c>
      <c r="H2757" s="161" t="s">
        <v>10339</v>
      </c>
      <c r="K2757" s="161">
        <v>1</v>
      </c>
      <c r="L2757" s="164" t="s">
        <v>12514</v>
      </c>
    </row>
    <row r="2758" spans="1:18">
      <c r="A2758" s="161">
        <v>7</v>
      </c>
      <c r="B2758" s="161">
        <v>62</v>
      </c>
      <c r="C2758" s="161">
        <v>19</v>
      </c>
      <c r="D2758" s="161" t="s">
        <v>3696</v>
      </c>
      <c r="E2758" s="161" t="s">
        <v>9007</v>
      </c>
      <c r="F2758" s="161" t="s">
        <v>3992</v>
      </c>
      <c r="G2758" s="161" t="s">
        <v>1521</v>
      </c>
      <c r="H2758" s="161" t="s">
        <v>1531</v>
      </c>
      <c r="K2758" s="161">
        <v>1</v>
      </c>
      <c r="L2758" s="164" t="s">
        <v>9008</v>
      </c>
    </row>
    <row r="2759" spans="1:18">
      <c r="A2759" s="161">
        <v>7</v>
      </c>
      <c r="B2759" s="161">
        <v>62</v>
      </c>
      <c r="C2759" s="161">
        <v>20</v>
      </c>
      <c r="D2759" s="161" t="s">
        <v>10293</v>
      </c>
      <c r="E2759" s="161" t="s">
        <v>12511</v>
      </c>
      <c r="F2759" s="161" t="s">
        <v>3992</v>
      </c>
      <c r="G2759" s="161" t="s">
        <v>1521</v>
      </c>
      <c r="H2759" s="161" t="s">
        <v>10336</v>
      </c>
      <c r="K2759" s="161">
        <v>1</v>
      </c>
      <c r="L2759" s="164" t="s">
        <v>12512</v>
      </c>
    </row>
    <row r="2760" spans="1:18">
      <c r="A2760" s="161">
        <v>7</v>
      </c>
      <c r="B2760" s="161">
        <v>62</v>
      </c>
      <c r="C2760" s="161">
        <v>21</v>
      </c>
      <c r="D2760" s="161" t="s">
        <v>3696</v>
      </c>
      <c r="E2760" s="161" t="s">
        <v>9009</v>
      </c>
      <c r="F2760" s="161" t="s">
        <v>3992</v>
      </c>
      <c r="G2760" s="161" t="s">
        <v>1521</v>
      </c>
      <c r="H2760" s="161" t="s">
        <v>1532</v>
      </c>
      <c r="K2760" s="161">
        <v>1</v>
      </c>
      <c r="L2760" s="164" t="s">
        <v>9010</v>
      </c>
    </row>
    <row r="2761" spans="1:18">
      <c r="A2761" s="161">
        <v>7</v>
      </c>
      <c r="B2761" s="161">
        <v>62</v>
      </c>
      <c r="C2761" s="161">
        <v>22</v>
      </c>
      <c r="D2761" s="161" t="s">
        <v>10293</v>
      </c>
      <c r="E2761" s="161" t="s">
        <v>12509</v>
      </c>
      <c r="F2761" s="161" t="s">
        <v>3992</v>
      </c>
      <c r="G2761" s="161" t="s">
        <v>1521</v>
      </c>
      <c r="H2761" s="161" t="s">
        <v>10333</v>
      </c>
      <c r="K2761" s="161">
        <v>1</v>
      </c>
      <c r="L2761" s="164" t="s">
        <v>12510</v>
      </c>
    </row>
    <row r="2762" spans="1:18">
      <c r="A2762" s="161">
        <v>7</v>
      </c>
      <c r="B2762" s="161">
        <v>62</v>
      </c>
      <c r="C2762" s="161">
        <v>23</v>
      </c>
      <c r="D2762" s="161" t="s">
        <v>3696</v>
      </c>
      <c r="E2762" s="161" t="s">
        <v>9011</v>
      </c>
      <c r="F2762" s="161" t="s">
        <v>3992</v>
      </c>
      <c r="G2762" s="161" t="s">
        <v>1521</v>
      </c>
      <c r="H2762" s="161" t="s">
        <v>1533</v>
      </c>
      <c r="K2762" s="161">
        <v>1</v>
      </c>
      <c r="L2762" s="164" t="s">
        <v>9012</v>
      </c>
    </row>
    <row r="2763" spans="1:18">
      <c r="A2763" s="161">
        <v>7</v>
      </c>
      <c r="B2763" s="161">
        <v>62</v>
      </c>
      <c r="C2763" s="161">
        <v>24</v>
      </c>
      <c r="D2763" s="161" t="s">
        <v>10293</v>
      </c>
      <c r="E2763" s="161" t="s">
        <v>12507</v>
      </c>
      <c r="F2763" s="161" t="s">
        <v>3992</v>
      </c>
      <c r="G2763" s="161" t="s">
        <v>1521</v>
      </c>
      <c r="H2763" s="161" t="s">
        <v>10330</v>
      </c>
      <c r="K2763" s="161">
        <v>1</v>
      </c>
      <c r="L2763" s="164" t="s">
        <v>12508</v>
      </c>
    </row>
    <row r="2764" spans="1:18">
      <c r="A2764" s="161">
        <v>7</v>
      </c>
      <c r="B2764" s="161">
        <v>62</v>
      </c>
      <c r="C2764" s="161">
        <v>25</v>
      </c>
      <c r="D2764" s="161" t="s">
        <v>3696</v>
      </c>
      <c r="E2764" s="161" t="s">
        <v>9013</v>
      </c>
      <c r="F2764" s="161" t="s">
        <v>3992</v>
      </c>
      <c r="G2764" s="161" t="s">
        <v>1521</v>
      </c>
      <c r="H2764" s="161" t="s">
        <v>1534</v>
      </c>
      <c r="K2764" s="161">
        <v>1</v>
      </c>
      <c r="L2764" s="164" t="s">
        <v>9014</v>
      </c>
    </row>
    <row r="2765" spans="1:18">
      <c r="A2765" s="161">
        <v>7</v>
      </c>
      <c r="B2765" s="161">
        <v>62</v>
      </c>
      <c r="C2765" s="161">
        <v>26</v>
      </c>
      <c r="D2765" s="161" t="s">
        <v>10293</v>
      </c>
      <c r="E2765" s="161" t="s">
        <v>12505</v>
      </c>
      <c r="F2765" s="161" t="s">
        <v>3992</v>
      </c>
      <c r="G2765" s="161" t="s">
        <v>1521</v>
      </c>
      <c r="H2765" s="161" t="s">
        <v>10327</v>
      </c>
      <c r="K2765" s="161">
        <v>1</v>
      </c>
      <c r="L2765" s="164" t="s">
        <v>12506</v>
      </c>
    </row>
    <row r="2766" spans="1:18">
      <c r="A2766" s="161">
        <v>7</v>
      </c>
      <c r="B2766" s="161">
        <v>62</v>
      </c>
      <c r="C2766" s="161">
        <v>27</v>
      </c>
      <c r="D2766" s="161" t="s">
        <v>3696</v>
      </c>
      <c r="E2766" s="161" t="s">
        <v>9015</v>
      </c>
      <c r="F2766" s="161" t="s">
        <v>3992</v>
      </c>
      <c r="G2766" s="161" t="s">
        <v>1521</v>
      </c>
      <c r="H2766" s="162" t="s">
        <v>326</v>
      </c>
      <c r="I2766" s="161" t="s">
        <v>1629</v>
      </c>
      <c r="K2766" s="161">
        <v>1</v>
      </c>
      <c r="L2766" s="161" t="s">
        <v>4770</v>
      </c>
      <c r="M2766" s="161" t="s">
        <v>4771</v>
      </c>
      <c r="N2766" s="161" t="s">
        <v>12</v>
      </c>
      <c r="O2766" s="161" t="s">
        <v>4772</v>
      </c>
      <c r="P2766" s="161" t="s">
        <v>11</v>
      </c>
      <c r="Q2766" s="161" t="s">
        <v>4773</v>
      </c>
      <c r="R2766" s="161" t="s">
        <v>364</v>
      </c>
    </row>
    <row r="2767" spans="1:18">
      <c r="A2767" s="161">
        <v>7</v>
      </c>
      <c r="B2767" s="161">
        <v>62</v>
      </c>
      <c r="C2767" s="161">
        <v>28</v>
      </c>
      <c r="D2767" s="161" t="s">
        <v>10293</v>
      </c>
      <c r="E2767" s="161" t="s">
        <v>12500</v>
      </c>
      <c r="F2767" s="161" t="s">
        <v>3992</v>
      </c>
      <c r="G2767" s="161" t="s">
        <v>1521</v>
      </c>
      <c r="H2767" s="162" t="s">
        <v>10321</v>
      </c>
      <c r="I2767" s="161" t="s">
        <v>1629</v>
      </c>
      <c r="K2767" s="161">
        <v>1</v>
      </c>
      <c r="L2767" s="161" t="s">
        <v>12501</v>
      </c>
      <c r="M2767" s="161" t="s">
        <v>12502</v>
      </c>
      <c r="N2767" s="161" t="s">
        <v>16015</v>
      </c>
      <c r="O2767" s="161" t="s">
        <v>12503</v>
      </c>
      <c r="P2767" s="161" t="s">
        <v>16017</v>
      </c>
      <c r="Q2767" s="161" t="s">
        <v>12504</v>
      </c>
      <c r="R2767" s="161" t="s">
        <v>16018</v>
      </c>
    </row>
    <row r="2768" spans="1:18">
      <c r="A2768" s="161">
        <v>7</v>
      </c>
      <c r="B2768" s="161">
        <v>62</v>
      </c>
      <c r="C2768" s="161">
        <v>29</v>
      </c>
      <c r="D2768" s="161" t="s">
        <v>3696</v>
      </c>
      <c r="E2768" s="161" t="s">
        <v>9016</v>
      </c>
      <c r="F2768" s="161" t="s">
        <v>3992</v>
      </c>
      <c r="G2768" s="161" t="s">
        <v>1521</v>
      </c>
      <c r="H2768" s="161" t="s">
        <v>1524</v>
      </c>
      <c r="I2768" s="161" t="s">
        <v>3991</v>
      </c>
      <c r="K2768" s="161">
        <v>1</v>
      </c>
      <c r="L2768" s="161" t="s">
        <v>4774</v>
      </c>
      <c r="M2768" s="161" t="s">
        <v>4775</v>
      </c>
      <c r="N2768" s="161" t="s">
        <v>388</v>
      </c>
      <c r="O2768" s="161" t="s">
        <v>4776</v>
      </c>
    </row>
    <row r="2769" spans="1:18">
      <c r="A2769" s="161">
        <v>7</v>
      </c>
      <c r="B2769" s="161">
        <v>62</v>
      </c>
      <c r="C2769" s="161">
        <v>30</v>
      </c>
      <c r="D2769" s="161" t="s">
        <v>10293</v>
      </c>
      <c r="E2769" s="161" t="s">
        <v>12496</v>
      </c>
      <c r="F2769" s="161" t="s">
        <v>3992</v>
      </c>
      <c r="G2769" s="161" t="s">
        <v>1521</v>
      </c>
      <c r="H2769" s="161" t="s">
        <v>10316</v>
      </c>
      <c r="I2769" s="161" t="s">
        <v>10314</v>
      </c>
      <c r="K2769" s="161">
        <v>1</v>
      </c>
      <c r="L2769" s="161" t="s">
        <v>12497</v>
      </c>
      <c r="M2769" s="161" t="s">
        <v>12498</v>
      </c>
      <c r="N2769" s="161" t="s">
        <v>16016</v>
      </c>
      <c r="O2769" s="161" t="s">
        <v>12499</v>
      </c>
    </row>
    <row r="2770" spans="1:18">
      <c r="A2770" s="161">
        <v>7</v>
      </c>
      <c r="B2770" s="161">
        <v>62</v>
      </c>
      <c r="C2770" s="161">
        <v>31</v>
      </c>
      <c r="D2770" s="161" t="s">
        <v>3696</v>
      </c>
      <c r="E2770" s="161" t="s">
        <v>9017</v>
      </c>
      <c r="F2770" s="161" t="s">
        <v>3992</v>
      </c>
      <c r="G2770" s="161" t="s">
        <v>1521</v>
      </c>
      <c r="H2770" s="161" t="s">
        <v>323</v>
      </c>
      <c r="K2770" s="161">
        <v>1</v>
      </c>
      <c r="L2770" s="161" t="s">
        <v>6890</v>
      </c>
    </row>
    <row r="2771" spans="1:18">
      <c r="A2771" s="161">
        <v>7</v>
      </c>
      <c r="B2771" s="161">
        <v>62</v>
      </c>
      <c r="C2771" s="161">
        <v>32</v>
      </c>
      <c r="D2771" s="161" t="s">
        <v>10293</v>
      </c>
      <c r="E2771" s="161" t="s">
        <v>12494</v>
      </c>
      <c r="F2771" s="161" t="s">
        <v>3992</v>
      </c>
      <c r="G2771" s="161" t="s">
        <v>1521</v>
      </c>
      <c r="H2771" s="161" t="s">
        <v>10312</v>
      </c>
      <c r="K2771" s="161">
        <v>1</v>
      </c>
      <c r="L2771" s="161" t="s">
        <v>12495</v>
      </c>
    </row>
    <row r="2772" spans="1:18">
      <c r="A2772" s="161">
        <v>7</v>
      </c>
      <c r="B2772" s="161">
        <v>62</v>
      </c>
      <c r="C2772" s="161">
        <v>33</v>
      </c>
      <c r="D2772" s="161" t="s">
        <v>3696</v>
      </c>
      <c r="E2772" s="161" t="s">
        <v>9018</v>
      </c>
      <c r="F2772" s="161" t="s">
        <v>3992</v>
      </c>
      <c r="G2772" s="161" t="s">
        <v>1521</v>
      </c>
      <c r="H2772" s="161" t="s">
        <v>324</v>
      </c>
      <c r="K2772" s="161">
        <v>1</v>
      </c>
      <c r="L2772" s="161" t="s">
        <v>6891</v>
      </c>
    </row>
    <row r="2773" spans="1:18">
      <c r="A2773" s="161">
        <v>7</v>
      </c>
      <c r="B2773" s="161">
        <v>62</v>
      </c>
      <c r="C2773" s="161">
        <v>34</v>
      </c>
      <c r="D2773" s="161" t="s">
        <v>10293</v>
      </c>
      <c r="E2773" s="161" t="s">
        <v>12492</v>
      </c>
      <c r="F2773" s="161" t="s">
        <v>3992</v>
      </c>
      <c r="G2773" s="161" t="s">
        <v>1521</v>
      </c>
      <c r="H2773" s="161" t="s">
        <v>10309</v>
      </c>
      <c r="K2773" s="161">
        <v>1</v>
      </c>
      <c r="L2773" s="161" t="s">
        <v>12493</v>
      </c>
    </row>
    <row r="2774" spans="1:18">
      <c r="A2774" s="161">
        <v>7</v>
      </c>
      <c r="B2774" s="161">
        <v>62</v>
      </c>
      <c r="C2774" s="161">
        <v>35</v>
      </c>
      <c r="D2774" s="161" t="s">
        <v>3696</v>
      </c>
      <c r="E2774" s="161" t="s">
        <v>9019</v>
      </c>
      <c r="F2774" s="161" t="s">
        <v>3992</v>
      </c>
      <c r="G2774" s="161" t="s">
        <v>1521</v>
      </c>
      <c r="H2774" s="161" t="s">
        <v>325</v>
      </c>
      <c r="K2774" s="161">
        <v>1</v>
      </c>
      <c r="L2774" s="161" t="s">
        <v>6892</v>
      </c>
    </row>
    <row r="2775" spans="1:18">
      <c r="A2775" s="161">
        <v>7</v>
      </c>
      <c r="B2775" s="161">
        <v>62</v>
      </c>
      <c r="C2775" s="161">
        <v>36</v>
      </c>
      <c r="D2775" s="161" t="s">
        <v>10293</v>
      </c>
      <c r="E2775" s="161" t="s">
        <v>12490</v>
      </c>
      <c r="F2775" s="161" t="s">
        <v>3992</v>
      </c>
      <c r="G2775" s="161" t="s">
        <v>1521</v>
      </c>
      <c r="H2775" s="161" t="s">
        <v>10306</v>
      </c>
      <c r="K2775" s="161">
        <v>1</v>
      </c>
      <c r="L2775" s="161" t="s">
        <v>12491</v>
      </c>
    </row>
    <row r="2776" spans="1:18">
      <c r="A2776" s="161">
        <v>7</v>
      </c>
      <c r="B2776" s="161">
        <v>62</v>
      </c>
      <c r="C2776" s="161">
        <v>37</v>
      </c>
      <c r="D2776" s="161" t="s">
        <v>3696</v>
      </c>
      <c r="E2776" s="161" t="s">
        <v>9020</v>
      </c>
      <c r="F2776" s="161" t="s">
        <v>3992</v>
      </c>
      <c r="G2776" s="161" t="s">
        <v>1521</v>
      </c>
      <c r="H2776" s="161" t="s">
        <v>1536</v>
      </c>
      <c r="I2776" s="161" t="s">
        <v>1629</v>
      </c>
      <c r="K2776" s="161">
        <v>1</v>
      </c>
      <c r="L2776" s="161" t="s">
        <v>4777</v>
      </c>
      <c r="M2776" s="161" t="s">
        <v>4778</v>
      </c>
      <c r="N2776" s="161" t="s">
        <v>12</v>
      </c>
      <c r="O2776" s="161" t="s">
        <v>4779</v>
      </c>
      <c r="P2776" s="161" t="s">
        <v>11</v>
      </c>
      <c r="Q2776" s="161" t="s">
        <v>4780</v>
      </c>
      <c r="R2776" s="161" t="s">
        <v>364</v>
      </c>
    </row>
    <row r="2777" spans="1:18">
      <c r="A2777" s="161">
        <v>7</v>
      </c>
      <c r="B2777" s="161">
        <v>62</v>
      </c>
      <c r="C2777" s="161">
        <v>38</v>
      </c>
      <c r="D2777" s="161" t="s">
        <v>10293</v>
      </c>
      <c r="E2777" s="161" t="s">
        <v>12485</v>
      </c>
      <c r="F2777" s="161" t="s">
        <v>3992</v>
      </c>
      <c r="G2777" s="161" t="s">
        <v>1521</v>
      </c>
      <c r="H2777" s="161" t="s">
        <v>10300</v>
      </c>
      <c r="I2777" s="161" t="s">
        <v>1629</v>
      </c>
      <c r="K2777" s="161">
        <v>1</v>
      </c>
      <c r="L2777" s="161" t="s">
        <v>12486</v>
      </c>
      <c r="M2777" s="161" t="s">
        <v>12487</v>
      </c>
      <c r="N2777" s="161" t="s">
        <v>16015</v>
      </c>
      <c r="O2777" s="161" t="s">
        <v>12488</v>
      </c>
      <c r="P2777" s="161" t="s">
        <v>16017</v>
      </c>
      <c r="Q2777" s="161" t="s">
        <v>12489</v>
      </c>
      <c r="R2777" s="161" t="s">
        <v>16018</v>
      </c>
    </row>
    <row r="2778" spans="1:18">
      <c r="A2778" s="161">
        <v>7</v>
      </c>
      <c r="B2778" s="161">
        <v>62</v>
      </c>
      <c r="C2778" s="161">
        <v>39</v>
      </c>
      <c r="D2778" s="161" t="s">
        <v>3696</v>
      </c>
      <c r="E2778" s="161" t="s">
        <v>9021</v>
      </c>
      <c r="F2778" s="161" t="s">
        <v>3992</v>
      </c>
      <c r="G2778" s="161" t="s">
        <v>1521</v>
      </c>
      <c r="H2778" s="161" t="s">
        <v>116</v>
      </c>
      <c r="I2778" s="161" t="s">
        <v>1630</v>
      </c>
      <c r="K2778" s="161">
        <v>1</v>
      </c>
      <c r="L2778" s="161" t="s">
        <v>4781</v>
      </c>
    </row>
    <row r="2779" spans="1:18">
      <c r="A2779" s="161">
        <v>7</v>
      </c>
      <c r="B2779" s="161">
        <v>62</v>
      </c>
      <c r="C2779" s="161">
        <v>40</v>
      </c>
      <c r="D2779" s="161" t="s">
        <v>10293</v>
      </c>
      <c r="E2779" s="161" t="s">
        <v>12483</v>
      </c>
      <c r="F2779" s="161" t="s">
        <v>3992</v>
      </c>
      <c r="G2779" s="161" t="s">
        <v>1521</v>
      </c>
      <c r="H2779" s="161" t="s">
        <v>10297</v>
      </c>
      <c r="I2779" s="161" t="s">
        <v>1630</v>
      </c>
      <c r="K2779" s="161">
        <v>1</v>
      </c>
      <c r="L2779" s="161" t="s">
        <v>12484</v>
      </c>
    </row>
    <row r="2780" spans="1:18">
      <c r="A2780" s="161">
        <v>7</v>
      </c>
      <c r="B2780" s="161">
        <v>62</v>
      </c>
      <c r="C2780" s="161">
        <v>41</v>
      </c>
      <c r="D2780" s="161" t="s">
        <v>3696</v>
      </c>
      <c r="E2780" s="161" t="s">
        <v>9022</v>
      </c>
      <c r="F2780" s="161" t="s">
        <v>3992</v>
      </c>
      <c r="G2780" s="161" t="s">
        <v>1521</v>
      </c>
      <c r="H2780" s="161" t="s">
        <v>319</v>
      </c>
      <c r="K2780" s="161">
        <v>1</v>
      </c>
      <c r="L2780" s="161" t="s">
        <v>4782</v>
      </c>
    </row>
    <row r="2781" spans="1:18">
      <c r="A2781" s="161">
        <v>7</v>
      </c>
      <c r="B2781" s="161">
        <v>62</v>
      </c>
      <c r="C2781" s="161">
        <v>42</v>
      </c>
      <c r="D2781" s="161" t="s">
        <v>10293</v>
      </c>
      <c r="E2781" s="161" t="s">
        <v>12481</v>
      </c>
      <c r="F2781" s="161" t="s">
        <v>3992</v>
      </c>
      <c r="G2781" s="161" t="s">
        <v>1521</v>
      </c>
      <c r="H2781" s="161" t="s">
        <v>10167</v>
      </c>
      <c r="K2781" s="161">
        <v>1</v>
      </c>
      <c r="L2781" s="161" t="s">
        <v>12482</v>
      </c>
    </row>
    <row r="2782" spans="1:18">
      <c r="A2782" s="161">
        <v>7</v>
      </c>
      <c r="B2782" s="161">
        <v>63</v>
      </c>
      <c r="C2782" s="161">
        <v>1</v>
      </c>
      <c r="D2782" s="161" t="s">
        <v>3696</v>
      </c>
      <c r="E2782" s="161" t="s">
        <v>9023</v>
      </c>
      <c r="F2782" s="161" t="s">
        <v>3992</v>
      </c>
      <c r="G2782" s="161" t="s">
        <v>1521</v>
      </c>
      <c r="H2782" s="161" t="s">
        <v>1523</v>
      </c>
      <c r="I2782" s="161" t="s">
        <v>1631</v>
      </c>
      <c r="K2782" s="161">
        <v>1</v>
      </c>
      <c r="L2782" s="164" t="s">
        <v>9024</v>
      </c>
    </row>
    <row r="2783" spans="1:18">
      <c r="A2783" s="161">
        <v>7</v>
      </c>
      <c r="B2783" s="161">
        <v>63</v>
      </c>
      <c r="C2783" s="161">
        <v>2</v>
      </c>
      <c r="D2783" s="161" t="s">
        <v>10293</v>
      </c>
      <c r="E2783" s="161" t="s">
        <v>12479</v>
      </c>
      <c r="F2783" s="161" t="s">
        <v>3992</v>
      </c>
      <c r="G2783" s="161" t="s">
        <v>1521</v>
      </c>
      <c r="H2783" s="161" t="s">
        <v>10370</v>
      </c>
      <c r="I2783" s="161" t="s">
        <v>1630</v>
      </c>
      <c r="K2783" s="161">
        <v>1</v>
      </c>
      <c r="L2783" s="164" t="s">
        <v>12480</v>
      </c>
    </row>
    <row r="2784" spans="1:18">
      <c r="A2784" s="161">
        <v>7</v>
      </c>
      <c r="B2784" s="161">
        <v>63</v>
      </c>
      <c r="C2784" s="161">
        <v>3</v>
      </c>
      <c r="D2784" s="161" t="s">
        <v>3696</v>
      </c>
      <c r="E2784" s="161" t="s">
        <v>9025</v>
      </c>
      <c r="F2784" s="161" t="s">
        <v>3992</v>
      </c>
      <c r="G2784" s="161" t="s">
        <v>1521</v>
      </c>
      <c r="H2784" s="162" t="s">
        <v>322</v>
      </c>
      <c r="I2784" s="161" t="s">
        <v>1631</v>
      </c>
      <c r="K2784" s="161">
        <v>1</v>
      </c>
      <c r="L2784" s="161" t="s">
        <v>4983</v>
      </c>
    </row>
    <row r="2785" spans="1:18">
      <c r="A2785" s="161">
        <v>7</v>
      </c>
      <c r="B2785" s="161">
        <v>63</v>
      </c>
      <c r="C2785" s="161">
        <v>4</v>
      </c>
      <c r="D2785" s="161" t="s">
        <v>10293</v>
      </c>
      <c r="E2785" s="161" t="s">
        <v>12477</v>
      </c>
      <c r="F2785" s="161" t="s">
        <v>3992</v>
      </c>
      <c r="G2785" s="161" t="s">
        <v>1521</v>
      </c>
      <c r="H2785" s="162" t="s">
        <v>10367</v>
      </c>
      <c r="I2785" s="161" t="s">
        <v>1630</v>
      </c>
      <c r="K2785" s="161">
        <v>1</v>
      </c>
      <c r="L2785" s="161" t="s">
        <v>12478</v>
      </c>
    </row>
    <row r="2786" spans="1:18">
      <c r="A2786" s="161">
        <v>7</v>
      </c>
      <c r="B2786" s="161">
        <v>63</v>
      </c>
      <c r="C2786" s="161">
        <v>5</v>
      </c>
      <c r="D2786" s="161" t="s">
        <v>3696</v>
      </c>
      <c r="E2786" s="161" t="s">
        <v>9026</v>
      </c>
      <c r="F2786" s="161" t="s">
        <v>3992</v>
      </c>
      <c r="G2786" s="161" t="s">
        <v>1521</v>
      </c>
      <c r="H2786" s="161" t="s">
        <v>1526</v>
      </c>
      <c r="I2786" s="161" t="s">
        <v>1629</v>
      </c>
      <c r="K2786" s="161">
        <v>1</v>
      </c>
      <c r="L2786" s="161" t="s">
        <v>4984</v>
      </c>
      <c r="M2786" s="161" t="s">
        <v>4985</v>
      </c>
      <c r="N2786" s="161" t="s">
        <v>12</v>
      </c>
      <c r="O2786" s="161" t="s">
        <v>4986</v>
      </c>
      <c r="P2786" s="161" t="s">
        <v>11</v>
      </c>
      <c r="Q2786" s="161" t="s">
        <v>4987</v>
      </c>
      <c r="R2786" s="161" t="s">
        <v>364</v>
      </c>
    </row>
    <row r="2787" spans="1:18">
      <c r="A2787" s="161">
        <v>7</v>
      </c>
      <c r="B2787" s="161">
        <v>63</v>
      </c>
      <c r="C2787" s="161">
        <v>6</v>
      </c>
      <c r="D2787" s="161" t="s">
        <v>10293</v>
      </c>
      <c r="E2787" s="161" t="s">
        <v>12472</v>
      </c>
      <c r="F2787" s="161" t="s">
        <v>3992</v>
      </c>
      <c r="G2787" s="161" t="s">
        <v>1521</v>
      </c>
      <c r="H2787" s="161" t="s">
        <v>10361</v>
      </c>
      <c r="I2787" s="161" t="s">
        <v>1629</v>
      </c>
      <c r="K2787" s="161">
        <v>1</v>
      </c>
      <c r="L2787" s="161" t="s">
        <v>12473</v>
      </c>
      <c r="M2787" s="161" t="s">
        <v>12474</v>
      </c>
      <c r="N2787" s="161" t="s">
        <v>16015</v>
      </c>
      <c r="O2787" s="161" t="s">
        <v>12475</v>
      </c>
      <c r="P2787" s="161" t="s">
        <v>16017</v>
      </c>
      <c r="Q2787" s="161" t="s">
        <v>12476</v>
      </c>
      <c r="R2787" s="161" t="s">
        <v>16018</v>
      </c>
    </row>
    <row r="2788" spans="1:18">
      <c r="A2788" s="161">
        <v>7</v>
      </c>
      <c r="B2788" s="161">
        <v>63</v>
      </c>
      <c r="C2788" s="161">
        <v>7</v>
      </c>
      <c r="D2788" s="161" t="s">
        <v>3696</v>
      </c>
      <c r="E2788" s="161" t="s">
        <v>9027</v>
      </c>
      <c r="F2788" s="161" t="s">
        <v>3992</v>
      </c>
      <c r="G2788" s="161" t="s">
        <v>1521</v>
      </c>
      <c r="H2788" s="161" t="s">
        <v>66</v>
      </c>
      <c r="I2788" s="161" t="s">
        <v>1629</v>
      </c>
      <c r="K2788" s="161">
        <v>1</v>
      </c>
      <c r="L2788" s="161" t="s">
        <v>4988</v>
      </c>
      <c r="M2788" s="161" t="s">
        <v>4989</v>
      </c>
      <c r="N2788" s="161" t="s">
        <v>12</v>
      </c>
      <c r="O2788" s="161" t="s">
        <v>4990</v>
      </c>
      <c r="P2788" s="161" t="s">
        <v>11</v>
      </c>
      <c r="Q2788" s="161" t="s">
        <v>4991</v>
      </c>
      <c r="R2788" s="161" t="s">
        <v>364</v>
      </c>
    </row>
    <row r="2789" spans="1:18">
      <c r="A2789" s="161">
        <v>7</v>
      </c>
      <c r="B2789" s="161">
        <v>63</v>
      </c>
      <c r="C2789" s="161">
        <v>8</v>
      </c>
      <c r="D2789" s="161" t="s">
        <v>10293</v>
      </c>
      <c r="E2789" s="161" t="s">
        <v>12467</v>
      </c>
      <c r="F2789" s="161" t="s">
        <v>3992</v>
      </c>
      <c r="G2789" s="161" t="s">
        <v>1521</v>
      </c>
      <c r="H2789" s="161" t="s">
        <v>10355</v>
      </c>
      <c r="I2789" s="161" t="s">
        <v>1629</v>
      </c>
      <c r="K2789" s="161">
        <v>1</v>
      </c>
      <c r="L2789" s="161" t="s">
        <v>12468</v>
      </c>
      <c r="M2789" s="161" t="s">
        <v>12469</v>
      </c>
      <c r="N2789" s="161" t="s">
        <v>16015</v>
      </c>
      <c r="O2789" s="161" t="s">
        <v>12470</v>
      </c>
      <c r="P2789" s="161" t="s">
        <v>16017</v>
      </c>
      <c r="Q2789" s="161" t="s">
        <v>12471</v>
      </c>
      <c r="R2789" s="161" t="s">
        <v>16018</v>
      </c>
    </row>
    <row r="2790" spans="1:18">
      <c r="A2790" s="161">
        <v>7</v>
      </c>
      <c r="B2790" s="161">
        <v>63</v>
      </c>
      <c r="C2790" s="161">
        <v>9</v>
      </c>
      <c r="D2790" s="161" t="s">
        <v>3696</v>
      </c>
      <c r="E2790" s="161" t="s">
        <v>9028</v>
      </c>
      <c r="F2790" s="161" t="s">
        <v>3992</v>
      </c>
      <c r="G2790" s="161" t="s">
        <v>1521</v>
      </c>
      <c r="H2790" s="161" t="s">
        <v>336</v>
      </c>
      <c r="K2790" s="161">
        <v>1</v>
      </c>
      <c r="L2790" s="161" t="s">
        <v>4992</v>
      </c>
    </row>
    <row r="2791" spans="1:18">
      <c r="A2791" s="161">
        <v>7</v>
      </c>
      <c r="B2791" s="161">
        <v>63</v>
      </c>
      <c r="C2791" s="161">
        <v>10</v>
      </c>
      <c r="D2791" s="161" t="s">
        <v>10293</v>
      </c>
      <c r="E2791" s="161" t="s">
        <v>12465</v>
      </c>
      <c r="F2791" s="161" t="s">
        <v>3992</v>
      </c>
      <c r="G2791" s="161" t="s">
        <v>1521</v>
      </c>
      <c r="H2791" s="161" t="s">
        <v>10191</v>
      </c>
      <c r="K2791" s="161">
        <v>1</v>
      </c>
      <c r="L2791" s="161" t="s">
        <v>12466</v>
      </c>
    </row>
    <row r="2792" spans="1:18">
      <c r="A2792" s="161">
        <v>7</v>
      </c>
      <c r="B2792" s="161">
        <v>63</v>
      </c>
      <c r="C2792" s="161">
        <v>11</v>
      </c>
      <c r="D2792" s="161" t="s">
        <v>3696</v>
      </c>
      <c r="E2792" s="161" t="s">
        <v>9029</v>
      </c>
      <c r="F2792" s="161" t="s">
        <v>3992</v>
      </c>
      <c r="G2792" s="161" t="s">
        <v>1521</v>
      </c>
      <c r="H2792" s="161" t="s">
        <v>337</v>
      </c>
      <c r="I2792" s="161" t="s">
        <v>1628</v>
      </c>
      <c r="K2792" s="161">
        <v>1</v>
      </c>
      <c r="L2792" s="161" t="s">
        <v>4993</v>
      </c>
    </row>
    <row r="2793" spans="1:18">
      <c r="A2793" s="161">
        <v>7</v>
      </c>
      <c r="B2793" s="161">
        <v>63</v>
      </c>
      <c r="C2793" s="161">
        <v>12</v>
      </c>
      <c r="D2793" s="161" t="s">
        <v>10293</v>
      </c>
      <c r="E2793" s="161" t="s">
        <v>12463</v>
      </c>
      <c r="F2793" s="161" t="s">
        <v>3992</v>
      </c>
      <c r="G2793" s="161" t="s">
        <v>1521</v>
      </c>
      <c r="H2793" s="161" t="s">
        <v>10350</v>
      </c>
      <c r="I2793" s="161" t="s">
        <v>10137</v>
      </c>
      <c r="K2793" s="161">
        <v>1</v>
      </c>
      <c r="L2793" s="161" t="s">
        <v>12464</v>
      </c>
    </row>
    <row r="2794" spans="1:18">
      <c r="A2794" s="161">
        <v>7</v>
      </c>
      <c r="B2794" s="161">
        <v>63</v>
      </c>
      <c r="C2794" s="161">
        <v>13</v>
      </c>
      <c r="D2794" s="161" t="s">
        <v>3696</v>
      </c>
      <c r="E2794" s="161" t="s">
        <v>9030</v>
      </c>
      <c r="F2794" s="161" t="s">
        <v>3992</v>
      </c>
      <c r="G2794" s="161" t="s">
        <v>1521</v>
      </c>
      <c r="H2794" s="161" t="s">
        <v>1535</v>
      </c>
      <c r="I2794" s="161" t="s">
        <v>61</v>
      </c>
      <c r="K2794" s="161">
        <v>1</v>
      </c>
      <c r="L2794" s="161" t="s">
        <v>4994</v>
      </c>
    </row>
    <row r="2795" spans="1:18">
      <c r="A2795" s="161">
        <v>7</v>
      </c>
      <c r="B2795" s="161">
        <v>63</v>
      </c>
      <c r="C2795" s="161">
        <v>14</v>
      </c>
      <c r="D2795" s="161" t="s">
        <v>10293</v>
      </c>
      <c r="E2795" s="161" t="s">
        <v>12461</v>
      </c>
      <c r="F2795" s="161" t="s">
        <v>3992</v>
      </c>
      <c r="G2795" s="161" t="s">
        <v>1521</v>
      </c>
      <c r="H2795" s="161" t="s">
        <v>10347</v>
      </c>
      <c r="I2795" s="161" t="s">
        <v>10345</v>
      </c>
      <c r="K2795" s="161">
        <v>1</v>
      </c>
      <c r="L2795" s="161" t="s">
        <v>12462</v>
      </c>
    </row>
    <row r="2796" spans="1:18">
      <c r="A2796" s="161">
        <v>7</v>
      </c>
      <c r="B2796" s="161">
        <v>63</v>
      </c>
      <c r="C2796" s="161">
        <v>15</v>
      </c>
      <c r="D2796" s="161" t="s">
        <v>3696</v>
      </c>
      <c r="E2796" s="161" t="s">
        <v>9031</v>
      </c>
      <c r="F2796" s="161" t="s">
        <v>3992</v>
      </c>
      <c r="G2796" s="161" t="s">
        <v>1521</v>
      </c>
      <c r="H2796" s="161" t="s">
        <v>1529</v>
      </c>
      <c r="I2796" s="161" t="s">
        <v>15</v>
      </c>
      <c r="K2796" s="161">
        <v>1</v>
      </c>
      <c r="L2796" s="164" t="s">
        <v>9032</v>
      </c>
      <c r="M2796" s="164" t="s">
        <v>9033</v>
      </c>
    </row>
    <row r="2797" spans="1:18">
      <c r="A2797" s="161">
        <v>7</v>
      </c>
      <c r="B2797" s="161">
        <v>63</v>
      </c>
      <c r="C2797" s="161">
        <v>16</v>
      </c>
      <c r="D2797" s="161" t="s">
        <v>10293</v>
      </c>
      <c r="E2797" s="161" t="s">
        <v>12458</v>
      </c>
      <c r="F2797" s="161" t="s">
        <v>3992</v>
      </c>
      <c r="G2797" s="161" t="s">
        <v>1521</v>
      </c>
      <c r="H2797" s="161" t="s">
        <v>10342</v>
      </c>
      <c r="I2797" s="161" t="s">
        <v>15</v>
      </c>
      <c r="K2797" s="161">
        <v>1</v>
      </c>
      <c r="L2797" s="164" t="s">
        <v>12459</v>
      </c>
      <c r="M2797" s="164" t="s">
        <v>12460</v>
      </c>
    </row>
    <row r="2798" spans="1:18">
      <c r="A2798" s="161">
        <v>7</v>
      </c>
      <c r="B2798" s="161">
        <v>63</v>
      </c>
      <c r="C2798" s="161">
        <v>17</v>
      </c>
      <c r="D2798" s="161" t="s">
        <v>3696</v>
      </c>
      <c r="E2798" s="161" t="s">
        <v>9034</v>
      </c>
      <c r="F2798" s="161" t="s">
        <v>3992</v>
      </c>
      <c r="G2798" s="161" t="s">
        <v>1521</v>
      </c>
      <c r="H2798" s="161" t="s">
        <v>1530</v>
      </c>
      <c r="K2798" s="161">
        <v>1</v>
      </c>
      <c r="L2798" s="164" t="s">
        <v>9035</v>
      </c>
    </row>
    <row r="2799" spans="1:18">
      <c r="A2799" s="161">
        <v>7</v>
      </c>
      <c r="B2799" s="161">
        <v>63</v>
      </c>
      <c r="C2799" s="161">
        <v>18</v>
      </c>
      <c r="D2799" s="161" t="s">
        <v>10293</v>
      </c>
      <c r="E2799" s="161" t="s">
        <v>12456</v>
      </c>
      <c r="F2799" s="161" t="s">
        <v>3992</v>
      </c>
      <c r="G2799" s="161" t="s">
        <v>1521</v>
      </c>
      <c r="H2799" s="161" t="s">
        <v>10339</v>
      </c>
      <c r="K2799" s="161">
        <v>1</v>
      </c>
      <c r="L2799" s="164" t="s">
        <v>12457</v>
      </c>
    </row>
    <row r="2800" spans="1:18">
      <c r="A2800" s="161">
        <v>7</v>
      </c>
      <c r="B2800" s="161">
        <v>63</v>
      </c>
      <c r="C2800" s="161">
        <v>19</v>
      </c>
      <c r="D2800" s="161" t="s">
        <v>3696</v>
      </c>
      <c r="E2800" s="161" t="s">
        <v>9036</v>
      </c>
      <c r="F2800" s="161" t="s">
        <v>3992</v>
      </c>
      <c r="G2800" s="161" t="s">
        <v>1521</v>
      </c>
      <c r="H2800" s="161" t="s">
        <v>1531</v>
      </c>
      <c r="K2800" s="161">
        <v>1</v>
      </c>
      <c r="L2800" s="164" t="s">
        <v>9037</v>
      </c>
    </row>
    <row r="2801" spans="1:18">
      <c r="A2801" s="161">
        <v>7</v>
      </c>
      <c r="B2801" s="161">
        <v>63</v>
      </c>
      <c r="C2801" s="161">
        <v>20</v>
      </c>
      <c r="D2801" s="161" t="s">
        <v>10293</v>
      </c>
      <c r="E2801" s="161" t="s">
        <v>12454</v>
      </c>
      <c r="F2801" s="161" t="s">
        <v>3992</v>
      </c>
      <c r="G2801" s="161" t="s">
        <v>1521</v>
      </c>
      <c r="H2801" s="161" t="s">
        <v>10336</v>
      </c>
      <c r="K2801" s="161">
        <v>1</v>
      </c>
      <c r="L2801" s="164" t="s">
        <v>12455</v>
      </c>
    </row>
    <row r="2802" spans="1:18">
      <c r="A2802" s="161">
        <v>7</v>
      </c>
      <c r="B2802" s="161">
        <v>63</v>
      </c>
      <c r="C2802" s="161">
        <v>21</v>
      </c>
      <c r="D2802" s="161" t="s">
        <v>3696</v>
      </c>
      <c r="E2802" s="161" t="s">
        <v>9038</v>
      </c>
      <c r="F2802" s="161" t="s">
        <v>3992</v>
      </c>
      <c r="G2802" s="161" t="s">
        <v>1521</v>
      </c>
      <c r="H2802" s="161" t="s">
        <v>1532</v>
      </c>
      <c r="K2802" s="161">
        <v>1</v>
      </c>
      <c r="L2802" s="164" t="s">
        <v>9039</v>
      </c>
    </row>
    <row r="2803" spans="1:18">
      <c r="A2803" s="161">
        <v>7</v>
      </c>
      <c r="B2803" s="161">
        <v>63</v>
      </c>
      <c r="C2803" s="161">
        <v>22</v>
      </c>
      <c r="D2803" s="161" t="s">
        <v>10293</v>
      </c>
      <c r="E2803" s="161" t="s">
        <v>12452</v>
      </c>
      <c r="F2803" s="161" t="s">
        <v>3992</v>
      </c>
      <c r="G2803" s="161" t="s">
        <v>1521</v>
      </c>
      <c r="H2803" s="161" t="s">
        <v>10333</v>
      </c>
      <c r="K2803" s="161">
        <v>1</v>
      </c>
      <c r="L2803" s="164" t="s">
        <v>12453</v>
      </c>
    </row>
    <row r="2804" spans="1:18">
      <c r="A2804" s="161">
        <v>7</v>
      </c>
      <c r="B2804" s="161">
        <v>63</v>
      </c>
      <c r="C2804" s="161">
        <v>23</v>
      </c>
      <c r="D2804" s="161" t="s">
        <v>3696</v>
      </c>
      <c r="E2804" s="161" t="s">
        <v>9040</v>
      </c>
      <c r="F2804" s="161" t="s">
        <v>3992</v>
      </c>
      <c r="G2804" s="161" t="s">
        <v>1521</v>
      </c>
      <c r="H2804" s="161" t="s">
        <v>1533</v>
      </c>
      <c r="K2804" s="161">
        <v>1</v>
      </c>
      <c r="L2804" s="164" t="s">
        <v>9041</v>
      </c>
    </row>
    <row r="2805" spans="1:18">
      <c r="A2805" s="161">
        <v>7</v>
      </c>
      <c r="B2805" s="161">
        <v>63</v>
      </c>
      <c r="C2805" s="161">
        <v>24</v>
      </c>
      <c r="D2805" s="161" t="s">
        <v>10293</v>
      </c>
      <c r="E2805" s="161" t="s">
        <v>12450</v>
      </c>
      <c r="F2805" s="161" t="s">
        <v>3992</v>
      </c>
      <c r="G2805" s="161" t="s">
        <v>1521</v>
      </c>
      <c r="H2805" s="161" t="s">
        <v>10330</v>
      </c>
      <c r="K2805" s="161">
        <v>1</v>
      </c>
      <c r="L2805" s="164" t="s">
        <v>12451</v>
      </c>
    </row>
    <row r="2806" spans="1:18">
      <c r="A2806" s="161">
        <v>7</v>
      </c>
      <c r="B2806" s="161">
        <v>63</v>
      </c>
      <c r="C2806" s="161">
        <v>25</v>
      </c>
      <c r="D2806" s="161" t="s">
        <v>3696</v>
      </c>
      <c r="E2806" s="161" t="s">
        <v>9042</v>
      </c>
      <c r="F2806" s="161" t="s">
        <v>3992</v>
      </c>
      <c r="G2806" s="161" t="s">
        <v>1521</v>
      </c>
      <c r="H2806" s="161" t="s">
        <v>1534</v>
      </c>
      <c r="K2806" s="161">
        <v>1</v>
      </c>
      <c r="L2806" s="164" t="s">
        <v>9043</v>
      </c>
    </row>
    <row r="2807" spans="1:18">
      <c r="A2807" s="161">
        <v>7</v>
      </c>
      <c r="B2807" s="161">
        <v>63</v>
      </c>
      <c r="C2807" s="161">
        <v>26</v>
      </c>
      <c r="D2807" s="161" t="s">
        <v>10293</v>
      </c>
      <c r="E2807" s="161" t="s">
        <v>12448</v>
      </c>
      <c r="F2807" s="161" t="s">
        <v>3992</v>
      </c>
      <c r="G2807" s="161" t="s">
        <v>1521</v>
      </c>
      <c r="H2807" s="161" t="s">
        <v>10327</v>
      </c>
      <c r="K2807" s="161">
        <v>1</v>
      </c>
      <c r="L2807" s="164" t="s">
        <v>12449</v>
      </c>
    </row>
    <row r="2808" spans="1:18">
      <c r="A2808" s="161">
        <v>7</v>
      </c>
      <c r="B2808" s="161">
        <v>63</v>
      </c>
      <c r="C2808" s="161">
        <v>27</v>
      </c>
      <c r="D2808" s="161" t="s">
        <v>3696</v>
      </c>
      <c r="E2808" s="161" t="s">
        <v>9044</v>
      </c>
      <c r="F2808" s="161" t="s">
        <v>3992</v>
      </c>
      <c r="G2808" s="161" t="s">
        <v>1521</v>
      </c>
      <c r="H2808" s="162" t="s">
        <v>326</v>
      </c>
      <c r="I2808" s="161" t="s">
        <v>1629</v>
      </c>
      <c r="K2808" s="161">
        <v>1</v>
      </c>
      <c r="L2808" s="161" t="s">
        <v>4995</v>
      </c>
      <c r="M2808" s="161" t="s">
        <v>4996</v>
      </c>
      <c r="N2808" s="161" t="s">
        <v>12</v>
      </c>
      <c r="O2808" s="161" t="s">
        <v>4997</v>
      </c>
      <c r="P2808" s="161" t="s">
        <v>11</v>
      </c>
      <c r="Q2808" s="161" t="s">
        <v>4998</v>
      </c>
      <c r="R2808" s="161" t="s">
        <v>364</v>
      </c>
    </row>
    <row r="2809" spans="1:18">
      <c r="A2809" s="161">
        <v>7</v>
      </c>
      <c r="B2809" s="161">
        <v>63</v>
      </c>
      <c r="C2809" s="161">
        <v>28</v>
      </c>
      <c r="D2809" s="161" t="s">
        <v>10293</v>
      </c>
      <c r="E2809" s="161" t="s">
        <v>12443</v>
      </c>
      <c r="F2809" s="161" t="s">
        <v>3992</v>
      </c>
      <c r="G2809" s="161" t="s">
        <v>1521</v>
      </c>
      <c r="H2809" s="162" t="s">
        <v>10321</v>
      </c>
      <c r="I2809" s="161" t="s">
        <v>1629</v>
      </c>
      <c r="K2809" s="161">
        <v>1</v>
      </c>
      <c r="L2809" s="161" t="s">
        <v>12444</v>
      </c>
      <c r="M2809" s="161" t="s">
        <v>12445</v>
      </c>
      <c r="N2809" s="161" t="s">
        <v>16015</v>
      </c>
      <c r="O2809" s="161" t="s">
        <v>12446</v>
      </c>
      <c r="P2809" s="161" t="s">
        <v>16017</v>
      </c>
      <c r="Q2809" s="161" t="s">
        <v>12447</v>
      </c>
      <c r="R2809" s="161" t="s">
        <v>16018</v>
      </c>
    </row>
    <row r="2810" spans="1:18">
      <c r="A2810" s="161">
        <v>7</v>
      </c>
      <c r="B2810" s="161">
        <v>63</v>
      </c>
      <c r="C2810" s="161">
        <v>29</v>
      </c>
      <c r="D2810" s="161" t="s">
        <v>3696</v>
      </c>
      <c r="E2810" s="161" t="s">
        <v>9045</v>
      </c>
      <c r="F2810" s="161" t="s">
        <v>3992</v>
      </c>
      <c r="G2810" s="161" t="s">
        <v>1521</v>
      </c>
      <c r="H2810" s="161" t="s">
        <v>1524</v>
      </c>
      <c r="I2810" s="161" t="s">
        <v>3991</v>
      </c>
      <c r="K2810" s="161">
        <v>1</v>
      </c>
      <c r="L2810" s="161" t="s">
        <v>4999</v>
      </c>
      <c r="M2810" s="161" t="s">
        <v>5000</v>
      </c>
      <c r="N2810" s="161" t="s">
        <v>388</v>
      </c>
      <c r="O2810" s="161" t="s">
        <v>5001</v>
      </c>
    </row>
    <row r="2811" spans="1:18">
      <c r="A2811" s="161">
        <v>7</v>
      </c>
      <c r="B2811" s="161">
        <v>63</v>
      </c>
      <c r="C2811" s="161">
        <v>30</v>
      </c>
      <c r="D2811" s="161" t="s">
        <v>10293</v>
      </c>
      <c r="E2811" s="161" t="s">
        <v>12439</v>
      </c>
      <c r="F2811" s="161" t="s">
        <v>3992</v>
      </c>
      <c r="G2811" s="161" t="s">
        <v>1521</v>
      </c>
      <c r="H2811" s="161" t="s">
        <v>10316</v>
      </c>
      <c r="I2811" s="161" t="s">
        <v>10314</v>
      </c>
      <c r="K2811" s="161">
        <v>1</v>
      </c>
      <c r="L2811" s="161" t="s">
        <v>12440</v>
      </c>
      <c r="M2811" s="161" t="s">
        <v>12441</v>
      </c>
      <c r="N2811" s="161" t="s">
        <v>16016</v>
      </c>
      <c r="O2811" s="161" t="s">
        <v>12442</v>
      </c>
    </row>
    <row r="2812" spans="1:18">
      <c r="A2812" s="161">
        <v>7</v>
      </c>
      <c r="B2812" s="161">
        <v>63</v>
      </c>
      <c r="C2812" s="161">
        <v>31</v>
      </c>
      <c r="D2812" s="161" t="s">
        <v>3696</v>
      </c>
      <c r="E2812" s="161" t="s">
        <v>9046</v>
      </c>
      <c r="F2812" s="161" t="s">
        <v>3992</v>
      </c>
      <c r="G2812" s="161" t="s">
        <v>1521</v>
      </c>
      <c r="H2812" s="161" t="s">
        <v>323</v>
      </c>
      <c r="K2812" s="161">
        <v>1</v>
      </c>
      <c r="L2812" s="161" t="s">
        <v>6893</v>
      </c>
    </row>
    <row r="2813" spans="1:18">
      <c r="A2813" s="161">
        <v>7</v>
      </c>
      <c r="B2813" s="161">
        <v>63</v>
      </c>
      <c r="C2813" s="161">
        <v>32</v>
      </c>
      <c r="D2813" s="161" t="s">
        <v>10293</v>
      </c>
      <c r="E2813" s="161" t="s">
        <v>12437</v>
      </c>
      <c r="F2813" s="161" t="s">
        <v>3992</v>
      </c>
      <c r="G2813" s="161" t="s">
        <v>1521</v>
      </c>
      <c r="H2813" s="161" t="s">
        <v>10312</v>
      </c>
      <c r="K2813" s="161">
        <v>1</v>
      </c>
      <c r="L2813" s="161" t="s">
        <v>12438</v>
      </c>
    </row>
    <row r="2814" spans="1:18">
      <c r="A2814" s="161">
        <v>7</v>
      </c>
      <c r="B2814" s="161">
        <v>63</v>
      </c>
      <c r="C2814" s="161">
        <v>33</v>
      </c>
      <c r="D2814" s="161" t="s">
        <v>3696</v>
      </c>
      <c r="E2814" s="161" t="s">
        <v>9047</v>
      </c>
      <c r="F2814" s="161" t="s">
        <v>3992</v>
      </c>
      <c r="G2814" s="161" t="s">
        <v>1521</v>
      </c>
      <c r="H2814" s="161" t="s">
        <v>324</v>
      </c>
      <c r="K2814" s="161">
        <v>1</v>
      </c>
      <c r="L2814" s="161" t="s">
        <v>6894</v>
      </c>
    </row>
    <row r="2815" spans="1:18">
      <c r="A2815" s="161">
        <v>7</v>
      </c>
      <c r="B2815" s="161">
        <v>63</v>
      </c>
      <c r="C2815" s="161">
        <v>34</v>
      </c>
      <c r="D2815" s="161" t="s">
        <v>10293</v>
      </c>
      <c r="E2815" s="161" t="s">
        <v>12435</v>
      </c>
      <c r="F2815" s="161" t="s">
        <v>3992</v>
      </c>
      <c r="G2815" s="161" t="s">
        <v>1521</v>
      </c>
      <c r="H2815" s="161" t="s">
        <v>10309</v>
      </c>
      <c r="K2815" s="161">
        <v>1</v>
      </c>
      <c r="L2815" s="161" t="s">
        <v>12436</v>
      </c>
    </row>
    <row r="2816" spans="1:18">
      <c r="A2816" s="161">
        <v>7</v>
      </c>
      <c r="B2816" s="161">
        <v>63</v>
      </c>
      <c r="C2816" s="161">
        <v>35</v>
      </c>
      <c r="D2816" s="161" t="s">
        <v>3696</v>
      </c>
      <c r="E2816" s="161" t="s">
        <v>9048</v>
      </c>
      <c r="F2816" s="161" t="s">
        <v>3992</v>
      </c>
      <c r="G2816" s="161" t="s">
        <v>1521</v>
      </c>
      <c r="H2816" s="161" t="s">
        <v>325</v>
      </c>
      <c r="K2816" s="161">
        <v>1</v>
      </c>
      <c r="L2816" s="161" t="s">
        <v>6895</v>
      </c>
    </row>
    <row r="2817" spans="1:18">
      <c r="A2817" s="161">
        <v>7</v>
      </c>
      <c r="B2817" s="161">
        <v>63</v>
      </c>
      <c r="C2817" s="161">
        <v>36</v>
      </c>
      <c r="D2817" s="161" t="s">
        <v>10293</v>
      </c>
      <c r="E2817" s="161" t="s">
        <v>12433</v>
      </c>
      <c r="F2817" s="161" t="s">
        <v>3992</v>
      </c>
      <c r="G2817" s="161" t="s">
        <v>1521</v>
      </c>
      <c r="H2817" s="161" t="s">
        <v>10306</v>
      </c>
      <c r="K2817" s="161">
        <v>1</v>
      </c>
      <c r="L2817" s="161" t="s">
        <v>12434</v>
      </c>
    </row>
    <row r="2818" spans="1:18">
      <c r="A2818" s="161">
        <v>7</v>
      </c>
      <c r="B2818" s="161">
        <v>63</v>
      </c>
      <c r="C2818" s="161">
        <v>37</v>
      </c>
      <c r="D2818" s="161" t="s">
        <v>3696</v>
      </c>
      <c r="E2818" s="161" t="s">
        <v>9049</v>
      </c>
      <c r="F2818" s="161" t="s">
        <v>3992</v>
      </c>
      <c r="G2818" s="161" t="s">
        <v>1521</v>
      </c>
      <c r="H2818" s="161" t="s">
        <v>1536</v>
      </c>
      <c r="I2818" s="161" t="s">
        <v>1629</v>
      </c>
      <c r="K2818" s="161">
        <v>1</v>
      </c>
      <c r="L2818" s="161" t="s">
        <v>5002</v>
      </c>
      <c r="M2818" s="161" t="s">
        <v>5003</v>
      </c>
      <c r="N2818" s="161" t="s">
        <v>12</v>
      </c>
      <c r="O2818" s="161" t="s">
        <v>5004</v>
      </c>
      <c r="P2818" s="161" t="s">
        <v>11</v>
      </c>
      <c r="Q2818" s="161" t="s">
        <v>5005</v>
      </c>
      <c r="R2818" s="161" t="s">
        <v>364</v>
      </c>
    </row>
    <row r="2819" spans="1:18">
      <c r="A2819" s="161">
        <v>7</v>
      </c>
      <c r="B2819" s="161">
        <v>63</v>
      </c>
      <c r="C2819" s="161">
        <v>38</v>
      </c>
      <c r="D2819" s="161" t="s">
        <v>10293</v>
      </c>
      <c r="E2819" s="161" t="s">
        <v>12428</v>
      </c>
      <c r="F2819" s="161" t="s">
        <v>3992</v>
      </c>
      <c r="G2819" s="161" t="s">
        <v>1521</v>
      </c>
      <c r="H2819" s="161" t="s">
        <v>10300</v>
      </c>
      <c r="I2819" s="161" t="s">
        <v>1629</v>
      </c>
      <c r="K2819" s="161">
        <v>1</v>
      </c>
      <c r="L2819" s="161" t="s">
        <v>12429</v>
      </c>
      <c r="M2819" s="161" t="s">
        <v>12430</v>
      </c>
      <c r="N2819" s="161" t="s">
        <v>16015</v>
      </c>
      <c r="O2819" s="161" t="s">
        <v>12431</v>
      </c>
      <c r="P2819" s="161" t="s">
        <v>16017</v>
      </c>
      <c r="Q2819" s="161" t="s">
        <v>12432</v>
      </c>
      <c r="R2819" s="161" t="s">
        <v>16018</v>
      </c>
    </row>
    <row r="2820" spans="1:18">
      <c r="A2820" s="161">
        <v>7</v>
      </c>
      <c r="B2820" s="161">
        <v>63</v>
      </c>
      <c r="C2820" s="161">
        <v>39</v>
      </c>
      <c r="D2820" s="161" t="s">
        <v>3696</v>
      </c>
      <c r="E2820" s="161" t="s">
        <v>9050</v>
      </c>
      <c r="F2820" s="161" t="s">
        <v>3992</v>
      </c>
      <c r="G2820" s="161" t="s">
        <v>1521</v>
      </c>
      <c r="H2820" s="161" t="s">
        <v>116</v>
      </c>
      <c r="I2820" s="161" t="s">
        <v>1630</v>
      </c>
      <c r="K2820" s="161">
        <v>1</v>
      </c>
      <c r="L2820" s="161" t="s">
        <v>5006</v>
      </c>
    </row>
    <row r="2821" spans="1:18">
      <c r="A2821" s="161">
        <v>7</v>
      </c>
      <c r="B2821" s="161">
        <v>63</v>
      </c>
      <c r="C2821" s="161">
        <v>40</v>
      </c>
      <c r="D2821" s="161" t="s">
        <v>10293</v>
      </c>
      <c r="E2821" s="161" t="s">
        <v>12426</v>
      </c>
      <c r="F2821" s="161" t="s">
        <v>3992</v>
      </c>
      <c r="G2821" s="161" t="s">
        <v>1521</v>
      </c>
      <c r="H2821" s="161" t="s">
        <v>10297</v>
      </c>
      <c r="I2821" s="161" t="s">
        <v>1630</v>
      </c>
      <c r="K2821" s="161">
        <v>1</v>
      </c>
      <c r="L2821" s="161" t="s">
        <v>12427</v>
      </c>
    </row>
    <row r="2822" spans="1:18">
      <c r="A2822" s="161">
        <v>7</v>
      </c>
      <c r="B2822" s="161">
        <v>63</v>
      </c>
      <c r="C2822" s="161">
        <v>41</v>
      </c>
      <c r="D2822" s="161" t="s">
        <v>3696</v>
      </c>
      <c r="E2822" s="161" t="s">
        <v>9051</v>
      </c>
      <c r="F2822" s="161" t="s">
        <v>3992</v>
      </c>
      <c r="G2822" s="161" t="s">
        <v>1521</v>
      </c>
      <c r="H2822" s="161" t="s">
        <v>319</v>
      </c>
      <c r="K2822" s="161">
        <v>1</v>
      </c>
      <c r="L2822" s="161" t="s">
        <v>5007</v>
      </c>
    </row>
    <row r="2823" spans="1:18">
      <c r="A2823" s="161">
        <v>7</v>
      </c>
      <c r="B2823" s="161">
        <v>63</v>
      </c>
      <c r="C2823" s="161">
        <v>42</v>
      </c>
      <c r="D2823" s="161" t="s">
        <v>10293</v>
      </c>
      <c r="E2823" s="161" t="s">
        <v>12424</v>
      </c>
      <c r="F2823" s="161" t="s">
        <v>3992</v>
      </c>
      <c r="G2823" s="161" t="s">
        <v>1521</v>
      </c>
      <c r="H2823" s="161" t="s">
        <v>10167</v>
      </c>
      <c r="K2823" s="161">
        <v>1</v>
      </c>
      <c r="L2823" s="161" t="s">
        <v>12425</v>
      </c>
    </row>
    <row r="2824" spans="1:18">
      <c r="A2824" s="161">
        <v>7</v>
      </c>
      <c r="B2824" s="161">
        <v>64</v>
      </c>
      <c r="C2824" s="161">
        <v>1</v>
      </c>
      <c r="D2824" s="161" t="s">
        <v>3696</v>
      </c>
      <c r="E2824" s="161" t="s">
        <v>9052</v>
      </c>
      <c r="F2824" s="161" t="s">
        <v>3992</v>
      </c>
      <c r="G2824" s="161" t="s">
        <v>1521</v>
      </c>
      <c r="H2824" s="161" t="s">
        <v>1523</v>
      </c>
      <c r="I2824" s="161" t="s">
        <v>1631</v>
      </c>
      <c r="K2824" s="161">
        <v>1</v>
      </c>
      <c r="L2824" s="164" t="s">
        <v>9053</v>
      </c>
    </row>
    <row r="2825" spans="1:18">
      <c r="A2825" s="161">
        <v>7</v>
      </c>
      <c r="B2825" s="161">
        <v>64</v>
      </c>
      <c r="C2825" s="161">
        <v>2</v>
      </c>
      <c r="D2825" s="161" t="s">
        <v>10293</v>
      </c>
      <c r="E2825" s="161" t="s">
        <v>12422</v>
      </c>
      <c r="F2825" s="161" t="s">
        <v>3992</v>
      </c>
      <c r="G2825" s="161" t="s">
        <v>1521</v>
      </c>
      <c r="H2825" s="161" t="s">
        <v>10370</v>
      </c>
      <c r="I2825" s="161" t="s">
        <v>1630</v>
      </c>
      <c r="K2825" s="161">
        <v>1</v>
      </c>
      <c r="L2825" s="164" t="s">
        <v>12423</v>
      </c>
    </row>
    <row r="2826" spans="1:18">
      <c r="A2826" s="161">
        <v>7</v>
      </c>
      <c r="B2826" s="161">
        <v>64</v>
      </c>
      <c r="C2826" s="161">
        <v>3</v>
      </c>
      <c r="D2826" s="161" t="s">
        <v>3696</v>
      </c>
      <c r="E2826" s="161" t="s">
        <v>9054</v>
      </c>
      <c r="F2826" s="161" t="s">
        <v>3992</v>
      </c>
      <c r="G2826" s="161" t="s">
        <v>1521</v>
      </c>
      <c r="H2826" s="162" t="s">
        <v>322</v>
      </c>
      <c r="I2826" s="161" t="s">
        <v>1631</v>
      </c>
      <c r="K2826" s="161">
        <v>1</v>
      </c>
      <c r="L2826" s="161" t="s">
        <v>5208</v>
      </c>
    </row>
    <row r="2827" spans="1:18">
      <c r="A2827" s="161">
        <v>7</v>
      </c>
      <c r="B2827" s="161">
        <v>64</v>
      </c>
      <c r="C2827" s="161">
        <v>4</v>
      </c>
      <c r="D2827" s="161" t="s">
        <v>10293</v>
      </c>
      <c r="E2827" s="161" t="s">
        <v>12420</v>
      </c>
      <c r="F2827" s="161" t="s">
        <v>3992</v>
      </c>
      <c r="G2827" s="161" t="s">
        <v>1521</v>
      </c>
      <c r="H2827" s="162" t="s">
        <v>10367</v>
      </c>
      <c r="I2827" s="161" t="s">
        <v>1630</v>
      </c>
      <c r="K2827" s="161">
        <v>1</v>
      </c>
      <c r="L2827" s="161" t="s">
        <v>12421</v>
      </c>
    </row>
    <row r="2828" spans="1:18">
      <c r="A2828" s="161">
        <v>7</v>
      </c>
      <c r="B2828" s="161">
        <v>64</v>
      </c>
      <c r="C2828" s="161">
        <v>5</v>
      </c>
      <c r="D2828" s="161" t="s">
        <v>3696</v>
      </c>
      <c r="E2828" s="161" t="s">
        <v>9055</v>
      </c>
      <c r="F2828" s="161" t="s">
        <v>3992</v>
      </c>
      <c r="G2828" s="161" t="s">
        <v>1521</v>
      </c>
      <c r="H2828" s="161" t="s">
        <v>1526</v>
      </c>
      <c r="I2828" s="161" t="s">
        <v>1629</v>
      </c>
      <c r="K2828" s="161">
        <v>1</v>
      </c>
      <c r="L2828" s="161" t="s">
        <v>5209</v>
      </c>
      <c r="M2828" s="161" t="s">
        <v>5210</v>
      </c>
      <c r="N2828" s="161" t="s">
        <v>12</v>
      </c>
      <c r="O2828" s="161" t="s">
        <v>5211</v>
      </c>
      <c r="P2828" s="161" t="s">
        <v>11</v>
      </c>
      <c r="Q2828" s="161" t="s">
        <v>5212</v>
      </c>
      <c r="R2828" s="161" t="s">
        <v>364</v>
      </c>
    </row>
    <row r="2829" spans="1:18">
      <c r="A2829" s="161">
        <v>7</v>
      </c>
      <c r="B2829" s="161">
        <v>64</v>
      </c>
      <c r="C2829" s="161">
        <v>6</v>
      </c>
      <c r="D2829" s="161" t="s">
        <v>10293</v>
      </c>
      <c r="E2829" s="161" t="s">
        <v>12415</v>
      </c>
      <c r="F2829" s="161" t="s">
        <v>3992</v>
      </c>
      <c r="G2829" s="161" t="s">
        <v>1521</v>
      </c>
      <c r="H2829" s="161" t="s">
        <v>10361</v>
      </c>
      <c r="I2829" s="161" t="s">
        <v>1629</v>
      </c>
      <c r="K2829" s="161">
        <v>1</v>
      </c>
      <c r="L2829" s="161" t="s">
        <v>12416</v>
      </c>
      <c r="M2829" s="161" t="s">
        <v>12417</v>
      </c>
      <c r="N2829" s="161" t="s">
        <v>16015</v>
      </c>
      <c r="O2829" s="161" t="s">
        <v>12418</v>
      </c>
      <c r="P2829" s="161" t="s">
        <v>16017</v>
      </c>
      <c r="Q2829" s="161" t="s">
        <v>12419</v>
      </c>
      <c r="R2829" s="161" t="s">
        <v>16018</v>
      </c>
    </row>
    <row r="2830" spans="1:18">
      <c r="A2830" s="161">
        <v>7</v>
      </c>
      <c r="B2830" s="161">
        <v>64</v>
      </c>
      <c r="C2830" s="161">
        <v>7</v>
      </c>
      <c r="D2830" s="161" t="s">
        <v>3696</v>
      </c>
      <c r="E2830" s="161" t="s">
        <v>9056</v>
      </c>
      <c r="F2830" s="161" t="s">
        <v>3992</v>
      </c>
      <c r="G2830" s="161" t="s">
        <v>1521</v>
      </c>
      <c r="H2830" s="161" t="s">
        <v>66</v>
      </c>
      <c r="I2830" s="161" t="s">
        <v>1629</v>
      </c>
      <c r="K2830" s="161">
        <v>1</v>
      </c>
      <c r="L2830" s="161" t="s">
        <v>5213</v>
      </c>
      <c r="M2830" s="161" t="s">
        <v>5214</v>
      </c>
      <c r="N2830" s="161" t="s">
        <v>12</v>
      </c>
      <c r="O2830" s="161" t="s">
        <v>5215</v>
      </c>
      <c r="P2830" s="161" t="s">
        <v>11</v>
      </c>
      <c r="Q2830" s="161" t="s">
        <v>5216</v>
      </c>
      <c r="R2830" s="161" t="s">
        <v>364</v>
      </c>
    </row>
    <row r="2831" spans="1:18">
      <c r="A2831" s="161">
        <v>7</v>
      </c>
      <c r="B2831" s="161">
        <v>64</v>
      </c>
      <c r="C2831" s="161">
        <v>8</v>
      </c>
      <c r="D2831" s="161" t="s">
        <v>10293</v>
      </c>
      <c r="E2831" s="161" t="s">
        <v>12410</v>
      </c>
      <c r="F2831" s="161" t="s">
        <v>3992</v>
      </c>
      <c r="G2831" s="161" t="s">
        <v>1521</v>
      </c>
      <c r="H2831" s="161" t="s">
        <v>10355</v>
      </c>
      <c r="I2831" s="161" t="s">
        <v>1629</v>
      </c>
      <c r="K2831" s="161">
        <v>1</v>
      </c>
      <c r="L2831" s="161" t="s">
        <v>12411</v>
      </c>
      <c r="M2831" s="161" t="s">
        <v>12412</v>
      </c>
      <c r="N2831" s="161" t="s">
        <v>16015</v>
      </c>
      <c r="O2831" s="161" t="s">
        <v>12413</v>
      </c>
      <c r="P2831" s="161" t="s">
        <v>16017</v>
      </c>
      <c r="Q2831" s="161" t="s">
        <v>12414</v>
      </c>
      <c r="R2831" s="161" t="s">
        <v>16018</v>
      </c>
    </row>
    <row r="2832" spans="1:18">
      <c r="A2832" s="161">
        <v>7</v>
      </c>
      <c r="B2832" s="161">
        <v>64</v>
      </c>
      <c r="C2832" s="161">
        <v>9</v>
      </c>
      <c r="D2832" s="161" t="s">
        <v>3696</v>
      </c>
      <c r="E2832" s="161" t="s">
        <v>9057</v>
      </c>
      <c r="F2832" s="161" t="s">
        <v>3992</v>
      </c>
      <c r="G2832" s="161" t="s">
        <v>1521</v>
      </c>
      <c r="H2832" s="161" t="s">
        <v>336</v>
      </c>
      <c r="K2832" s="161">
        <v>1</v>
      </c>
      <c r="L2832" s="161" t="s">
        <v>5217</v>
      </c>
    </row>
    <row r="2833" spans="1:13">
      <c r="A2833" s="161">
        <v>7</v>
      </c>
      <c r="B2833" s="161">
        <v>64</v>
      </c>
      <c r="C2833" s="161">
        <v>10</v>
      </c>
      <c r="D2833" s="161" t="s">
        <v>10293</v>
      </c>
      <c r="E2833" s="161" t="s">
        <v>12408</v>
      </c>
      <c r="F2833" s="161" t="s">
        <v>3992</v>
      </c>
      <c r="G2833" s="161" t="s">
        <v>1521</v>
      </c>
      <c r="H2833" s="161" t="s">
        <v>10191</v>
      </c>
      <c r="K2833" s="161">
        <v>1</v>
      </c>
      <c r="L2833" s="161" t="s">
        <v>12409</v>
      </c>
    </row>
    <row r="2834" spans="1:13">
      <c r="A2834" s="161">
        <v>7</v>
      </c>
      <c r="B2834" s="161">
        <v>64</v>
      </c>
      <c r="C2834" s="161">
        <v>11</v>
      </c>
      <c r="D2834" s="161" t="s">
        <v>3696</v>
      </c>
      <c r="E2834" s="161" t="s">
        <v>9058</v>
      </c>
      <c r="F2834" s="161" t="s">
        <v>3992</v>
      </c>
      <c r="G2834" s="161" t="s">
        <v>1521</v>
      </c>
      <c r="H2834" s="161" t="s">
        <v>337</v>
      </c>
      <c r="I2834" s="161" t="s">
        <v>1628</v>
      </c>
      <c r="K2834" s="161">
        <v>1</v>
      </c>
      <c r="L2834" s="161" t="s">
        <v>5218</v>
      </c>
    </row>
    <row r="2835" spans="1:13">
      <c r="A2835" s="161">
        <v>7</v>
      </c>
      <c r="B2835" s="161">
        <v>64</v>
      </c>
      <c r="C2835" s="161">
        <v>12</v>
      </c>
      <c r="D2835" s="161" t="s">
        <v>10293</v>
      </c>
      <c r="E2835" s="161" t="s">
        <v>12406</v>
      </c>
      <c r="F2835" s="161" t="s">
        <v>3992</v>
      </c>
      <c r="G2835" s="161" t="s">
        <v>1521</v>
      </c>
      <c r="H2835" s="161" t="s">
        <v>10350</v>
      </c>
      <c r="I2835" s="161" t="s">
        <v>10137</v>
      </c>
      <c r="K2835" s="161">
        <v>1</v>
      </c>
      <c r="L2835" s="161" t="s">
        <v>12407</v>
      </c>
    </row>
    <row r="2836" spans="1:13">
      <c r="A2836" s="161">
        <v>7</v>
      </c>
      <c r="B2836" s="161">
        <v>64</v>
      </c>
      <c r="C2836" s="161">
        <v>13</v>
      </c>
      <c r="D2836" s="161" t="s">
        <v>3696</v>
      </c>
      <c r="E2836" s="161" t="s">
        <v>9059</v>
      </c>
      <c r="F2836" s="161" t="s">
        <v>3992</v>
      </c>
      <c r="G2836" s="161" t="s">
        <v>1521</v>
      </c>
      <c r="H2836" s="161" t="s">
        <v>1535</v>
      </c>
      <c r="I2836" s="161" t="s">
        <v>61</v>
      </c>
      <c r="K2836" s="161">
        <v>1</v>
      </c>
      <c r="L2836" s="161" t="s">
        <v>5219</v>
      </c>
    </row>
    <row r="2837" spans="1:13">
      <c r="A2837" s="161">
        <v>7</v>
      </c>
      <c r="B2837" s="161">
        <v>64</v>
      </c>
      <c r="C2837" s="161">
        <v>14</v>
      </c>
      <c r="D2837" s="161" t="s">
        <v>10293</v>
      </c>
      <c r="E2837" s="161" t="s">
        <v>12404</v>
      </c>
      <c r="F2837" s="161" t="s">
        <v>3992</v>
      </c>
      <c r="G2837" s="161" t="s">
        <v>1521</v>
      </c>
      <c r="H2837" s="161" t="s">
        <v>10347</v>
      </c>
      <c r="I2837" s="161" t="s">
        <v>10345</v>
      </c>
      <c r="K2837" s="161">
        <v>1</v>
      </c>
      <c r="L2837" s="161" t="s">
        <v>12405</v>
      </c>
    </row>
    <row r="2838" spans="1:13">
      <c r="A2838" s="161">
        <v>7</v>
      </c>
      <c r="B2838" s="161">
        <v>64</v>
      </c>
      <c r="C2838" s="161">
        <v>15</v>
      </c>
      <c r="D2838" s="161" t="s">
        <v>3696</v>
      </c>
      <c r="E2838" s="161" t="s">
        <v>9060</v>
      </c>
      <c r="F2838" s="161" t="s">
        <v>3992</v>
      </c>
      <c r="G2838" s="161" t="s">
        <v>1521</v>
      </c>
      <c r="H2838" s="161" t="s">
        <v>1529</v>
      </c>
      <c r="I2838" s="161" t="s">
        <v>15</v>
      </c>
      <c r="K2838" s="161">
        <v>1</v>
      </c>
      <c r="L2838" s="164" t="s">
        <v>9061</v>
      </c>
      <c r="M2838" s="164" t="s">
        <v>9062</v>
      </c>
    </row>
    <row r="2839" spans="1:13">
      <c r="A2839" s="161">
        <v>7</v>
      </c>
      <c r="B2839" s="161">
        <v>64</v>
      </c>
      <c r="C2839" s="161">
        <v>16</v>
      </c>
      <c r="D2839" s="161" t="s">
        <v>10293</v>
      </c>
      <c r="E2839" s="161" t="s">
        <v>12401</v>
      </c>
      <c r="F2839" s="161" t="s">
        <v>3992</v>
      </c>
      <c r="G2839" s="161" t="s">
        <v>1521</v>
      </c>
      <c r="H2839" s="161" t="s">
        <v>10342</v>
      </c>
      <c r="I2839" s="161" t="s">
        <v>15</v>
      </c>
      <c r="K2839" s="161">
        <v>1</v>
      </c>
      <c r="L2839" s="164" t="s">
        <v>12402</v>
      </c>
      <c r="M2839" s="164" t="s">
        <v>12403</v>
      </c>
    </row>
    <row r="2840" spans="1:13">
      <c r="A2840" s="161">
        <v>7</v>
      </c>
      <c r="B2840" s="161">
        <v>64</v>
      </c>
      <c r="C2840" s="161">
        <v>17</v>
      </c>
      <c r="D2840" s="161" t="s">
        <v>3696</v>
      </c>
      <c r="E2840" s="161" t="s">
        <v>9063</v>
      </c>
      <c r="F2840" s="161" t="s">
        <v>3992</v>
      </c>
      <c r="G2840" s="161" t="s">
        <v>1521</v>
      </c>
      <c r="H2840" s="161" t="s">
        <v>1530</v>
      </c>
      <c r="K2840" s="161">
        <v>1</v>
      </c>
      <c r="L2840" s="164" t="s">
        <v>9064</v>
      </c>
    </row>
    <row r="2841" spans="1:13">
      <c r="A2841" s="161">
        <v>7</v>
      </c>
      <c r="B2841" s="161">
        <v>64</v>
      </c>
      <c r="C2841" s="161">
        <v>18</v>
      </c>
      <c r="D2841" s="161" t="s">
        <v>10293</v>
      </c>
      <c r="E2841" s="161" t="s">
        <v>12399</v>
      </c>
      <c r="F2841" s="161" t="s">
        <v>3992</v>
      </c>
      <c r="G2841" s="161" t="s">
        <v>1521</v>
      </c>
      <c r="H2841" s="161" t="s">
        <v>10339</v>
      </c>
      <c r="K2841" s="161">
        <v>1</v>
      </c>
      <c r="L2841" s="164" t="s">
        <v>12400</v>
      </c>
    </row>
    <row r="2842" spans="1:13">
      <c r="A2842" s="161">
        <v>7</v>
      </c>
      <c r="B2842" s="161">
        <v>64</v>
      </c>
      <c r="C2842" s="161">
        <v>19</v>
      </c>
      <c r="D2842" s="161" t="s">
        <v>3696</v>
      </c>
      <c r="E2842" s="161" t="s">
        <v>9065</v>
      </c>
      <c r="F2842" s="161" t="s">
        <v>3992</v>
      </c>
      <c r="G2842" s="161" t="s">
        <v>1521</v>
      </c>
      <c r="H2842" s="161" t="s">
        <v>1531</v>
      </c>
      <c r="K2842" s="161">
        <v>1</v>
      </c>
      <c r="L2842" s="164" t="s">
        <v>9066</v>
      </c>
    </row>
    <row r="2843" spans="1:13">
      <c r="A2843" s="161">
        <v>7</v>
      </c>
      <c r="B2843" s="161">
        <v>64</v>
      </c>
      <c r="C2843" s="161">
        <v>20</v>
      </c>
      <c r="D2843" s="161" t="s">
        <v>10293</v>
      </c>
      <c r="E2843" s="161" t="s">
        <v>12397</v>
      </c>
      <c r="F2843" s="161" t="s">
        <v>3992</v>
      </c>
      <c r="G2843" s="161" t="s">
        <v>1521</v>
      </c>
      <c r="H2843" s="161" t="s">
        <v>10336</v>
      </c>
      <c r="K2843" s="161">
        <v>1</v>
      </c>
      <c r="L2843" s="164" t="s">
        <v>12398</v>
      </c>
    </row>
    <row r="2844" spans="1:13">
      <c r="A2844" s="161">
        <v>7</v>
      </c>
      <c r="B2844" s="161">
        <v>64</v>
      </c>
      <c r="C2844" s="161">
        <v>21</v>
      </c>
      <c r="D2844" s="161" t="s">
        <v>3696</v>
      </c>
      <c r="E2844" s="161" t="s">
        <v>9067</v>
      </c>
      <c r="F2844" s="161" t="s">
        <v>3992</v>
      </c>
      <c r="G2844" s="161" t="s">
        <v>1521</v>
      </c>
      <c r="H2844" s="161" t="s">
        <v>1532</v>
      </c>
      <c r="K2844" s="161">
        <v>1</v>
      </c>
      <c r="L2844" s="164" t="s">
        <v>9068</v>
      </c>
    </row>
    <row r="2845" spans="1:13">
      <c r="A2845" s="161">
        <v>7</v>
      </c>
      <c r="B2845" s="161">
        <v>64</v>
      </c>
      <c r="C2845" s="161">
        <v>22</v>
      </c>
      <c r="D2845" s="161" t="s">
        <v>10293</v>
      </c>
      <c r="E2845" s="161" t="s">
        <v>12395</v>
      </c>
      <c r="F2845" s="161" t="s">
        <v>3992</v>
      </c>
      <c r="G2845" s="161" t="s">
        <v>1521</v>
      </c>
      <c r="H2845" s="161" t="s">
        <v>10333</v>
      </c>
      <c r="K2845" s="161">
        <v>1</v>
      </c>
      <c r="L2845" s="164" t="s">
        <v>12396</v>
      </c>
    </row>
    <row r="2846" spans="1:13">
      <c r="A2846" s="161">
        <v>7</v>
      </c>
      <c r="B2846" s="161">
        <v>64</v>
      </c>
      <c r="C2846" s="161">
        <v>23</v>
      </c>
      <c r="D2846" s="161" t="s">
        <v>3696</v>
      </c>
      <c r="E2846" s="161" t="s">
        <v>9069</v>
      </c>
      <c r="F2846" s="161" t="s">
        <v>3992</v>
      </c>
      <c r="G2846" s="161" t="s">
        <v>1521</v>
      </c>
      <c r="H2846" s="161" t="s">
        <v>1533</v>
      </c>
      <c r="K2846" s="161">
        <v>1</v>
      </c>
      <c r="L2846" s="164" t="s">
        <v>9070</v>
      </c>
    </row>
    <row r="2847" spans="1:13">
      <c r="A2847" s="161">
        <v>7</v>
      </c>
      <c r="B2847" s="161">
        <v>64</v>
      </c>
      <c r="C2847" s="161">
        <v>24</v>
      </c>
      <c r="D2847" s="161" t="s">
        <v>10293</v>
      </c>
      <c r="E2847" s="161" t="s">
        <v>12393</v>
      </c>
      <c r="F2847" s="161" t="s">
        <v>3992</v>
      </c>
      <c r="G2847" s="161" t="s">
        <v>1521</v>
      </c>
      <c r="H2847" s="161" t="s">
        <v>10330</v>
      </c>
      <c r="K2847" s="161">
        <v>1</v>
      </c>
      <c r="L2847" s="164" t="s">
        <v>12394</v>
      </c>
    </row>
    <row r="2848" spans="1:13">
      <c r="A2848" s="161">
        <v>7</v>
      </c>
      <c r="B2848" s="161">
        <v>64</v>
      </c>
      <c r="C2848" s="161">
        <v>25</v>
      </c>
      <c r="D2848" s="161" t="s">
        <v>3696</v>
      </c>
      <c r="E2848" s="161" t="s">
        <v>9071</v>
      </c>
      <c r="F2848" s="161" t="s">
        <v>3992</v>
      </c>
      <c r="G2848" s="161" t="s">
        <v>1521</v>
      </c>
      <c r="H2848" s="161" t="s">
        <v>1534</v>
      </c>
      <c r="K2848" s="161">
        <v>1</v>
      </c>
      <c r="L2848" s="164" t="s">
        <v>9072</v>
      </c>
    </row>
    <row r="2849" spans="1:18">
      <c r="A2849" s="161">
        <v>7</v>
      </c>
      <c r="B2849" s="161">
        <v>64</v>
      </c>
      <c r="C2849" s="161">
        <v>26</v>
      </c>
      <c r="D2849" s="161" t="s">
        <v>10293</v>
      </c>
      <c r="E2849" s="161" t="s">
        <v>12391</v>
      </c>
      <c r="F2849" s="161" t="s">
        <v>3992</v>
      </c>
      <c r="G2849" s="161" t="s">
        <v>1521</v>
      </c>
      <c r="H2849" s="161" t="s">
        <v>10327</v>
      </c>
      <c r="K2849" s="161">
        <v>1</v>
      </c>
      <c r="L2849" s="164" t="s">
        <v>12392</v>
      </c>
    </row>
    <row r="2850" spans="1:18">
      <c r="A2850" s="161">
        <v>7</v>
      </c>
      <c r="B2850" s="161">
        <v>64</v>
      </c>
      <c r="C2850" s="161">
        <v>27</v>
      </c>
      <c r="D2850" s="161" t="s">
        <v>3696</v>
      </c>
      <c r="E2850" s="161" t="s">
        <v>9073</v>
      </c>
      <c r="F2850" s="161" t="s">
        <v>3992</v>
      </c>
      <c r="G2850" s="161" t="s">
        <v>1521</v>
      </c>
      <c r="H2850" s="162" t="s">
        <v>326</v>
      </c>
      <c r="I2850" s="161" t="s">
        <v>1629</v>
      </c>
      <c r="K2850" s="161">
        <v>1</v>
      </c>
      <c r="L2850" s="161" t="s">
        <v>5220</v>
      </c>
      <c r="M2850" s="161" t="s">
        <v>5221</v>
      </c>
      <c r="N2850" s="161" t="s">
        <v>12</v>
      </c>
      <c r="O2850" s="161" t="s">
        <v>5222</v>
      </c>
      <c r="P2850" s="161" t="s">
        <v>11</v>
      </c>
      <c r="Q2850" s="161" t="s">
        <v>5223</v>
      </c>
      <c r="R2850" s="161" t="s">
        <v>364</v>
      </c>
    </row>
    <row r="2851" spans="1:18">
      <c r="A2851" s="161">
        <v>7</v>
      </c>
      <c r="B2851" s="161">
        <v>64</v>
      </c>
      <c r="C2851" s="161">
        <v>28</v>
      </c>
      <c r="D2851" s="161" t="s">
        <v>10293</v>
      </c>
      <c r="E2851" s="161" t="s">
        <v>12386</v>
      </c>
      <c r="F2851" s="161" t="s">
        <v>3992</v>
      </c>
      <c r="G2851" s="161" t="s">
        <v>1521</v>
      </c>
      <c r="H2851" s="162" t="s">
        <v>10321</v>
      </c>
      <c r="I2851" s="161" t="s">
        <v>1629</v>
      </c>
      <c r="K2851" s="161">
        <v>1</v>
      </c>
      <c r="L2851" s="161" t="s">
        <v>12387</v>
      </c>
      <c r="M2851" s="161" t="s">
        <v>12388</v>
      </c>
      <c r="N2851" s="161" t="s">
        <v>16015</v>
      </c>
      <c r="O2851" s="161" t="s">
        <v>12389</v>
      </c>
      <c r="P2851" s="161" t="s">
        <v>16017</v>
      </c>
      <c r="Q2851" s="161" t="s">
        <v>12390</v>
      </c>
      <c r="R2851" s="161" t="s">
        <v>16018</v>
      </c>
    </row>
    <row r="2852" spans="1:18">
      <c r="A2852" s="161">
        <v>7</v>
      </c>
      <c r="B2852" s="161">
        <v>64</v>
      </c>
      <c r="C2852" s="161">
        <v>29</v>
      </c>
      <c r="D2852" s="161" t="s">
        <v>3696</v>
      </c>
      <c r="E2852" s="161" t="s">
        <v>9074</v>
      </c>
      <c r="F2852" s="161" t="s">
        <v>3992</v>
      </c>
      <c r="G2852" s="161" t="s">
        <v>1521</v>
      </c>
      <c r="H2852" s="161" t="s">
        <v>1524</v>
      </c>
      <c r="I2852" s="161" t="s">
        <v>3991</v>
      </c>
      <c r="K2852" s="161">
        <v>1</v>
      </c>
      <c r="L2852" s="161" t="s">
        <v>5224</v>
      </c>
      <c r="M2852" s="161" t="s">
        <v>5225</v>
      </c>
      <c r="N2852" s="161" t="s">
        <v>388</v>
      </c>
      <c r="O2852" s="161" t="s">
        <v>5226</v>
      </c>
    </row>
    <row r="2853" spans="1:18">
      <c r="A2853" s="161">
        <v>7</v>
      </c>
      <c r="B2853" s="161">
        <v>64</v>
      </c>
      <c r="C2853" s="161">
        <v>30</v>
      </c>
      <c r="D2853" s="161" t="s">
        <v>10293</v>
      </c>
      <c r="E2853" s="161" t="s">
        <v>12382</v>
      </c>
      <c r="F2853" s="161" t="s">
        <v>3992</v>
      </c>
      <c r="G2853" s="161" t="s">
        <v>1521</v>
      </c>
      <c r="H2853" s="161" t="s">
        <v>10316</v>
      </c>
      <c r="I2853" s="161" t="s">
        <v>10314</v>
      </c>
      <c r="K2853" s="161">
        <v>1</v>
      </c>
      <c r="L2853" s="161" t="s">
        <v>12383</v>
      </c>
      <c r="M2853" s="161" t="s">
        <v>12384</v>
      </c>
      <c r="N2853" s="161" t="s">
        <v>16016</v>
      </c>
      <c r="O2853" s="161" t="s">
        <v>12385</v>
      </c>
    </row>
    <row r="2854" spans="1:18">
      <c r="A2854" s="161">
        <v>7</v>
      </c>
      <c r="B2854" s="161">
        <v>64</v>
      </c>
      <c r="C2854" s="161">
        <v>31</v>
      </c>
      <c r="D2854" s="161" t="s">
        <v>3696</v>
      </c>
      <c r="E2854" s="161" t="s">
        <v>9075</v>
      </c>
      <c r="F2854" s="161" t="s">
        <v>3992</v>
      </c>
      <c r="G2854" s="161" t="s">
        <v>1521</v>
      </c>
      <c r="H2854" s="161" t="s">
        <v>323</v>
      </c>
      <c r="K2854" s="161">
        <v>1</v>
      </c>
      <c r="L2854" s="161" t="s">
        <v>6896</v>
      </c>
    </row>
    <row r="2855" spans="1:18">
      <c r="A2855" s="161">
        <v>7</v>
      </c>
      <c r="B2855" s="161">
        <v>64</v>
      </c>
      <c r="C2855" s="161">
        <v>32</v>
      </c>
      <c r="D2855" s="161" t="s">
        <v>10293</v>
      </c>
      <c r="E2855" s="161" t="s">
        <v>12380</v>
      </c>
      <c r="F2855" s="161" t="s">
        <v>3992</v>
      </c>
      <c r="G2855" s="161" t="s">
        <v>1521</v>
      </c>
      <c r="H2855" s="161" t="s">
        <v>10312</v>
      </c>
      <c r="K2855" s="161">
        <v>1</v>
      </c>
      <c r="L2855" s="161" t="s">
        <v>12381</v>
      </c>
    </row>
    <row r="2856" spans="1:18">
      <c r="A2856" s="161">
        <v>7</v>
      </c>
      <c r="B2856" s="161">
        <v>64</v>
      </c>
      <c r="C2856" s="161">
        <v>33</v>
      </c>
      <c r="D2856" s="161" t="s">
        <v>3696</v>
      </c>
      <c r="E2856" s="161" t="s">
        <v>9076</v>
      </c>
      <c r="F2856" s="161" t="s">
        <v>3992</v>
      </c>
      <c r="G2856" s="161" t="s">
        <v>1521</v>
      </c>
      <c r="H2856" s="161" t="s">
        <v>324</v>
      </c>
      <c r="K2856" s="161">
        <v>1</v>
      </c>
      <c r="L2856" s="161" t="s">
        <v>6897</v>
      </c>
    </row>
    <row r="2857" spans="1:18">
      <c r="A2857" s="161">
        <v>7</v>
      </c>
      <c r="B2857" s="161">
        <v>64</v>
      </c>
      <c r="C2857" s="161">
        <v>34</v>
      </c>
      <c r="D2857" s="161" t="s">
        <v>10293</v>
      </c>
      <c r="E2857" s="161" t="s">
        <v>12378</v>
      </c>
      <c r="F2857" s="161" t="s">
        <v>3992</v>
      </c>
      <c r="G2857" s="161" t="s">
        <v>1521</v>
      </c>
      <c r="H2857" s="161" t="s">
        <v>10309</v>
      </c>
      <c r="K2857" s="161">
        <v>1</v>
      </c>
      <c r="L2857" s="161" t="s">
        <v>12379</v>
      </c>
    </row>
    <row r="2858" spans="1:18">
      <c r="A2858" s="161">
        <v>7</v>
      </c>
      <c r="B2858" s="161">
        <v>64</v>
      </c>
      <c r="C2858" s="161">
        <v>35</v>
      </c>
      <c r="D2858" s="161" t="s">
        <v>3696</v>
      </c>
      <c r="E2858" s="161" t="s">
        <v>9077</v>
      </c>
      <c r="F2858" s="161" t="s">
        <v>3992</v>
      </c>
      <c r="G2858" s="161" t="s">
        <v>1521</v>
      </c>
      <c r="H2858" s="161" t="s">
        <v>325</v>
      </c>
      <c r="K2858" s="161">
        <v>1</v>
      </c>
      <c r="L2858" s="161" t="s">
        <v>6898</v>
      </c>
    </row>
    <row r="2859" spans="1:18">
      <c r="A2859" s="161">
        <v>7</v>
      </c>
      <c r="B2859" s="161">
        <v>64</v>
      </c>
      <c r="C2859" s="161">
        <v>36</v>
      </c>
      <c r="D2859" s="161" t="s">
        <v>10293</v>
      </c>
      <c r="E2859" s="161" t="s">
        <v>12376</v>
      </c>
      <c r="F2859" s="161" t="s">
        <v>3992</v>
      </c>
      <c r="G2859" s="161" t="s">
        <v>1521</v>
      </c>
      <c r="H2859" s="161" t="s">
        <v>10306</v>
      </c>
      <c r="K2859" s="161">
        <v>1</v>
      </c>
      <c r="L2859" s="161" t="s">
        <v>12377</v>
      </c>
    </row>
    <row r="2860" spans="1:18">
      <c r="A2860" s="161">
        <v>7</v>
      </c>
      <c r="B2860" s="161">
        <v>64</v>
      </c>
      <c r="C2860" s="161">
        <v>37</v>
      </c>
      <c r="D2860" s="161" t="s">
        <v>3696</v>
      </c>
      <c r="E2860" s="161" t="s">
        <v>9078</v>
      </c>
      <c r="F2860" s="161" t="s">
        <v>3992</v>
      </c>
      <c r="G2860" s="161" t="s">
        <v>1521</v>
      </c>
      <c r="H2860" s="161" t="s">
        <v>1536</v>
      </c>
      <c r="I2860" s="161" t="s">
        <v>1629</v>
      </c>
      <c r="K2860" s="161">
        <v>1</v>
      </c>
      <c r="L2860" s="161" t="s">
        <v>5227</v>
      </c>
      <c r="M2860" s="161" t="s">
        <v>5228</v>
      </c>
      <c r="N2860" s="161" t="s">
        <v>12</v>
      </c>
      <c r="O2860" s="161" t="s">
        <v>5229</v>
      </c>
      <c r="P2860" s="161" t="s">
        <v>11</v>
      </c>
      <c r="Q2860" s="161" t="s">
        <v>5230</v>
      </c>
      <c r="R2860" s="161" t="s">
        <v>364</v>
      </c>
    </row>
    <row r="2861" spans="1:18">
      <c r="A2861" s="161">
        <v>7</v>
      </c>
      <c r="B2861" s="161">
        <v>64</v>
      </c>
      <c r="C2861" s="161">
        <v>38</v>
      </c>
      <c r="D2861" s="161" t="s">
        <v>10293</v>
      </c>
      <c r="E2861" s="161" t="s">
        <v>12371</v>
      </c>
      <c r="F2861" s="161" t="s">
        <v>3992</v>
      </c>
      <c r="G2861" s="161" t="s">
        <v>1521</v>
      </c>
      <c r="H2861" s="161" t="s">
        <v>10300</v>
      </c>
      <c r="I2861" s="161" t="s">
        <v>1629</v>
      </c>
      <c r="K2861" s="161">
        <v>1</v>
      </c>
      <c r="L2861" s="161" t="s">
        <v>12372</v>
      </c>
      <c r="M2861" s="161" t="s">
        <v>12373</v>
      </c>
      <c r="N2861" s="161" t="s">
        <v>16015</v>
      </c>
      <c r="O2861" s="161" t="s">
        <v>12374</v>
      </c>
      <c r="P2861" s="161" t="s">
        <v>16017</v>
      </c>
      <c r="Q2861" s="161" t="s">
        <v>12375</v>
      </c>
      <c r="R2861" s="161" t="s">
        <v>16018</v>
      </c>
    </row>
    <row r="2862" spans="1:18">
      <c r="A2862" s="161">
        <v>7</v>
      </c>
      <c r="B2862" s="161">
        <v>64</v>
      </c>
      <c r="C2862" s="161">
        <v>39</v>
      </c>
      <c r="D2862" s="161" t="s">
        <v>3696</v>
      </c>
      <c r="E2862" s="161" t="s">
        <v>9079</v>
      </c>
      <c r="F2862" s="161" t="s">
        <v>3992</v>
      </c>
      <c r="G2862" s="161" t="s">
        <v>1521</v>
      </c>
      <c r="H2862" s="161" t="s">
        <v>116</v>
      </c>
      <c r="I2862" s="161" t="s">
        <v>1630</v>
      </c>
      <c r="K2862" s="161">
        <v>1</v>
      </c>
      <c r="L2862" s="161" t="s">
        <v>5231</v>
      </c>
    </row>
    <row r="2863" spans="1:18">
      <c r="A2863" s="161">
        <v>7</v>
      </c>
      <c r="B2863" s="161">
        <v>64</v>
      </c>
      <c r="C2863" s="161">
        <v>40</v>
      </c>
      <c r="D2863" s="161" t="s">
        <v>10293</v>
      </c>
      <c r="E2863" s="161" t="s">
        <v>12369</v>
      </c>
      <c r="F2863" s="161" t="s">
        <v>3992</v>
      </c>
      <c r="G2863" s="161" t="s">
        <v>1521</v>
      </c>
      <c r="H2863" s="161" t="s">
        <v>10297</v>
      </c>
      <c r="I2863" s="161" t="s">
        <v>1630</v>
      </c>
      <c r="K2863" s="161">
        <v>1</v>
      </c>
      <c r="L2863" s="161" t="s">
        <v>12370</v>
      </c>
    </row>
    <row r="2864" spans="1:18">
      <c r="A2864" s="161">
        <v>7</v>
      </c>
      <c r="B2864" s="161">
        <v>64</v>
      </c>
      <c r="C2864" s="161">
        <v>41</v>
      </c>
      <c r="D2864" s="161" t="s">
        <v>3696</v>
      </c>
      <c r="E2864" s="161" t="s">
        <v>9080</v>
      </c>
      <c r="F2864" s="161" t="s">
        <v>3992</v>
      </c>
      <c r="G2864" s="161" t="s">
        <v>1521</v>
      </c>
      <c r="H2864" s="161" t="s">
        <v>319</v>
      </c>
      <c r="K2864" s="161">
        <v>1</v>
      </c>
      <c r="L2864" s="161" t="s">
        <v>5232</v>
      </c>
    </row>
    <row r="2865" spans="1:18">
      <c r="A2865" s="161">
        <v>7</v>
      </c>
      <c r="B2865" s="161">
        <v>64</v>
      </c>
      <c r="C2865" s="161">
        <v>42</v>
      </c>
      <c r="D2865" s="161" t="s">
        <v>10293</v>
      </c>
      <c r="E2865" s="161" t="s">
        <v>12367</v>
      </c>
      <c r="F2865" s="161" t="s">
        <v>3992</v>
      </c>
      <c r="G2865" s="161" t="s">
        <v>1521</v>
      </c>
      <c r="H2865" s="161" t="s">
        <v>10167</v>
      </c>
      <c r="K2865" s="161">
        <v>1</v>
      </c>
      <c r="L2865" s="161" t="s">
        <v>12368</v>
      </c>
    </row>
    <row r="2866" spans="1:18">
      <c r="A2866" s="161">
        <v>7</v>
      </c>
      <c r="B2866" s="161">
        <v>65</v>
      </c>
      <c r="C2866" s="161">
        <v>1</v>
      </c>
      <c r="D2866" s="161" t="s">
        <v>3696</v>
      </c>
      <c r="E2866" s="161" t="s">
        <v>9081</v>
      </c>
      <c r="F2866" s="161" t="s">
        <v>3992</v>
      </c>
      <c r="G2866" s="161" t="s">
        <v>1521</v>
      </c>
      <c r="H2866" s="161" t="s">
        <v>1523</v>
      </c>
      <c r="I2866" s="161" t="s">
        <v>1631</v>
      </c>
      <c r="K2866" s="161">
        <v>1</v>
      </c>
      <c r="L2866" s="164" t="s">
        <v>9082</v>
      </c>
    </row>
    <row r="2867" spans="1:18">
      <c r="A2867" s="161">
        <v>7</v>
      </c>
      <c r="B2867" s="161">
        <v>65</v>
      </c>
      <c r="C2867" s="161">
        <v>2</v>
      </c>
      <c r="D2867" s="161" t="s">
        <v>10293</v>
      </c>
      <c r="E2867" s="161" t="s">
        <v>12365</v>
      </c>
      <c r="F2867" s="161" t="s">
        <v>3992</v>
      </c>
      <c r="G2867" s="161" t="s">
        <v>1521</v>
      </c>
      <c r="H2867" s="161" t="s">
        <v>10370</v>
      </c>
      <c r="I2867" s="161" t="s">
        <v>1630</v>
      </c>
      <c r="K2867" s="161">
        <v>1</v>
      </c>
      <c r="L2867" s="164" t="s">
        <v>12366</v>
      </c>
    </row>
    <row r="2868" spans="1:18">
      <c r="A2868" s="161">
        <v>7</v>
      </c>
      <c r="B2868" s="161">
        <v>65</v>
      </c>
      <c r="C2868" s="161">
        <v>3</v>
      </c>
      <c r="D2868" s="161" t="s">
        <v>3696</v>
      </c>
      <c r="E2868" s="161" t="s">
        <v>9083</v>
      </c>
      <c r="F2868" s="161" t="s">
        <v>3992</v>
      </c>
      <c r="G2868" s="161" t="s">
        <v>1521</v>
      </c>
      <c r="H2868" s="162" t="s">
        <v>322</v>
      </c>
      <c r="I2868" s="161" t="s">
        <v>1631</v>
      </c>
      <c r="K2868" s="161">
        <v>1</v>
      </c>
      <c r="L2868" s="161" t="s">
        <v>5433</v>
      </c>
    </row>
    <row r="2869" spans="1:18">
      <c r="A2869" s="161">
        <v>7</v>
      </c>
      <c r="B2869" s="161">
        <v>65</v>
      </c>
      <c r="C2869" s="161">
        <v>4</v>
      </c>
      <c r="D2869" s="161" t="s">
        <v>10293</v>
      </c>
      <c r="E2869" s="161" t="s">
        <v>12363</v>
      </c>
      <c r="F2869" s="161" t="s">
        <v>3992</v>
      </c>
      <c r="G2869" s="161" t="s">
        <v>1521</v>
      </c>
      <c r="H2869" s="162" t="s">
        <v>10367</v>
      </c>
      <c r="I2869" s="161" t="s">
        <v>1630</v>
      </c>
      <c r="K2869" s="161">
        <v>1</v>
      </c>
      <c r="L2869" s="161" t="s">
        <v>12364</v>
      </c>
    </row>
    <row r="2870" spans="1:18">
      <c r="A2870" s="161">
        <v>7</v>
      </c>
      <c r="B2870" s="161">
        <v>65</v>
      </c>
      <c r="C2870" s="161">
        <v>5</v>
      </c>
      <c r="D2870" s="161" t="s">
        <v>3696</v>
      </c>
      <c r="E2870" s="161" t="s">
        <v>9084</v>
      </c>
      <c r="F2870" s="161" t="s">
        <v>3992</v>
      </c>
      <c r="G2870" s="161" t="s">
        <v>1521</v>
      </c>
      <c r="H2870" s="161" t="s">
        <v>1526</v>
      </c>
      <c r="I2870" s="161" t="s">
        <v>1629</v>
      </c>
      <c r="K2870" s="161">
        <v>1</v>
      </c>
      <c r="L2870" s="161" t="s">
        <v>5434</v>
      </c>
      <c r="M2870" s="161" t="s">
        <v>5435</v>
      </c>
      <c r="N2870" s="161" t="s">
        <v>12</v>
      </c>
      <c r="O2870" s="161" t="s">
        <v>5436</v>
      </c>
      <c r="P2870" s="161" t="s">
        <v>11</v>
      </c>
      <c r="Q2870" s="161" t="s">
        <v>5437</v>
      </c>
      <c r="R2870" s="161" t="s">
        <v>364</v>
      </c>
    </row>
    <row r="2871" spans="1:18">
      <c r="A2871" s="161">
        <v>7</v>
      </c>
      <c r="B2871" s="161">
        <v>65</v>
      </c>
      <c r="C2871" s="161">
        <v>6</v>
      </c>
      <c r="D2871" s="161" t="s">
        <v>10293</v>
      </c>
      <c r="E2871" s="161" t="s">
        <v>12358</v>
      </c>
      <c r="F2871" s="161" t="s">
        <v>3992</v>
      </c>
      <c r="G2871" s="161" t="s">
        <v>1521</v>
      </c>
      <c r="H2871" s="161" t="s">
        <v>10361</v>
      </c>
      <c r="I2871" s="161" t="s">
        <v>1629</v>
      </c>
      <c r="K2871" s="161">
        <v>1</v>
      </c>
      <c r="L2871" s="161" t="s">
        <v>12359</v>
      </c>
      <c r="M2871" s="161" t="s">
        <v>12360</v>
      </c>
      <c r="N2871" s="161" t="s">
        <v>16015</v>
      </c>
      <c r="O2871" s="161" t="s">
        <v>12361</v>
      </c>
      <c r="P2871" s="161" t="s">
        <v>16017</v>
      </c>
      <c r="Q2871" s="161" t="s">
        <v>12362</v>
      </c>
      <c r="R2871" s="161" t="s">
        <v>16018</v>
      </c>
    </row>
    <row r="2872" spans="1:18">
      <c r="A2872" s="161">
        <v>7</v>
      </c>
      <c r="B2872" s="161">
        <v>65</v>
      </c>
      <c r="C2872" s="161">
        <v>7</v>
      </c>
      <c r="D2872" s="161" t="s">
        <v>3696</v>
      </c>
      <c r="E2872" s="161" t="s">
        <v>9085</v>
      </c>
      <c r="F2872" s="161" t="s">
        <v>3992</v>
      </c>
      <c r="G2872" s="161" t="s">
        <v>1521</v>
      </c>
      <c r="H2872" s="161" t="s">
        <v>66</v>
      </c>
      <c r="I2872" s="161" t="s">
        <v>1629</v>
      </c>
      <c r="K2872" s="161">
        <v>1</v>
      </c>
      <c r="L2872" s="161" t="s">
        <v>5438</v>
      </c>
      <c r="M2872" s="161" t="s">
        <v>5439</v>
      </c>
      <c r="N2872" s="161" t="s">
        <v>12</v>
      </c>
      <c r="O2872" s="161" t="s">
        <v>5440</v>
      </c>
      <c r="P2872" s="161" t="s">
        <v>11</v>
      </c>
      <c r="Q2872" s="161" t="s">
        <v>5441</v>
      </c>
      <c r="R2872" s="161" t="s">
        <v>364</v>
      </c>
    </row>
    <row r="2873" spans="1:18">
      <c r="A2873" s="161">
        <v>7</v>
      </c>
      <c r="B2873" s="161">
        <v>65</v>
      </c>
      <c r="C2873" s="161">
        <v>8</v>
      </c>
      <c r="D2873" s="161" t="s">
        <v>10293</v>
      </c>
      <c r="E2873" s="161" t="s">
        <v>12353</v>
      </c>
      <c r="F2873" s="161" t="s">
        <v>3992</v>
      </c>
      <c r="G2873" s="161" t="s">
        <v>1521</v>
      </c>
      <c r="H2873" s="161" t="s">
        <v>10355</v>
      </c>
      <c r="I2873" s="161" t="s">
        <v>1629</v>
      </c>
      <c r="K2873" s="161">
        <v>1</v>
      </c>
      <c r="L2873" s="161" t="s">
        <v>12354</v>
      </c>
      <c r="M2873" s="161" t="s">
        <v>12355</v>
      </c>
      <c r="N2873" s="161" t="s">
        <v>16015</v>
      </c>
      <c r="O2873" s="161" t="s">
        <v>12356</v>
      </c>
      <c r="P2873" s="161" t="s">
        <v>16017</v>
      </c>
      <c r="Q2873" s="161" t="s">
        <v>12357</v>
      </c>
      <c r="R2873" s="161" t="s">
        <v>16018</v>
      </c>
    </row>
    <row r="2874" spans="1:18">
      <c r="A2874" s="161">
        <v>7</v>
      </c>
      <c r="B2874" s="161">
        <v>65</v>
      </c>
      <c r="C2874" s="161">
        <v>9</v>
      </c>
      <c r="D2874" s="161" t="s">
        <v>3696</v>
      </c>
      <c r="E2874" s="161" t="s">
        <v>9086</v>
      </c>
      <c r="F2874" s="161" t="s">
        <v>3992</v>
      </c>
      <c r="G2874" s="161" t="s">
        <v>1521</v>
      </c>
      <c r="H2874" s="161" t="s">
        <v>336</v>
      </c>
      <c r="K2874" s="161">
        <v>1</v>
      </c>
      <c r="L2874" s="161" t="s">
        <v>5442</v>
      </c>
    </row>
    <row r="2875" spans="1:18">
      <c r="A2875" s="161">
        <v>7</v>
      </c>
      <c r="B2875" s="161">
        <v>65</v>
      </c>
      <c r="C2875" s="161">
        <v>10</v>
      </c>
      <c r="D2875" s="161" t="s">
        <v>10293</v>
      </c>
      <c r="E2875" s="161" t="s">
        <v>12351</v>
      </c>
      <c r="F2875" s="161" t="s">
        <v>3992</v>
      </c>
      <c r="G2875" s="161" t="s">
        <v>1521</v>
      </c>
      <c r="H2875" s="161" t="s">
        <v>10191</v>
      </c>
      <c r="K2875" s="161">
        <v>1</v>
      </c>
      <c r="L2875" s="161" t="s">
        <v>12352</v>
      </c>
    </row>
    <row r="2876" spans="1:18">
      <c r="A2876" s="161">
        <v>7</v>
      </c>
      <c r="B2876" s="161">
        <v>65</v>
      </c>
      <c r="C2876" s="161">
        <v>11</v>
      </c>
      <c r="D2876" s="161" t="s">
        <v>3696</v>
      </c>
      <c r="E2876" s="161" t="s">
        <v>9087</v>
      </c>
      <c r="F2876" s="161" t="s">
        <v>3992</v>
      </c>
      <c r="G2876" s="161" t="s">
        <v>1521</v>
      </c>
      <c r="H2876" s="161" t="s">
        <v>337</v>
      </c>
      <c r="I2876" s="161" t="s">
        <v>1628</v>
      </c>
      <c r="K2876" s="161">
        <v>1</v>
      </c>
      <c r="L2876" s="161" t="s">
        <v>5443</v>
      </c>
    </row>
    <row r="2877" spans="1:18">
      <c r="A2877" s="161">
        <v>7</v>
      </c>
      <c r="B2877" s="161">
        <v>65</v>
      </c>
      <c r="C2877" s="161">
        <v>12</v>
      </c>
      <c r="D2877" s="161" t="s">
        <v>10293</v>
      </c>
      <c r="E2877" s="161" t="s">
        <v>12349</v>
      </c>
      <c r="F2877" s="161" t="s">
        <v>3992</v>
      </c>
      <c r="G2877" s="161" t="s">
        <v>1521</v>
      </c>
      <c r="H2877" s="161" t="s">
        <v>10350</v>
      </c>
      <c r="I2877" s="161" t="s">
        <v>10137</v>
      </c>
      <c r="K2877" s="161">
        <v>1</v>
      </c>
      <c r="L2877" s="161" t="s">
        <v>12350</v>
      </c>
    </row>
    <row r="2878" spans="1:18">
      <c r="A2878" s="161">
        <v>7</v>
      </c>
      <c r="B2878" s="161">
        <v>65</v>
      </c>
      <c r="C2878" s="161">
        <v>13</v>
      </c>
      <c r="D2878" s="161" t="s">
        <v>3696</v>
      </c>
      <c r="E2878" s="161" t="s">
        <v>9088</v>
      </c>
      <c r="F2878" s="161" t="s">
        <v>3992</v>
      </c>
      <c r="G2878" s="161" t="s">
        <v>1521</v>
      </c>
      <c r="H2878" s="161" t="s">
        <v>1535</v>
      </c>
      <c r="I2878" s="161" t="s">
        <v>61</v>
      </c>
      <c r="K2878" s="161">
        <v>1</v>
      </c>
      <c r="L2878" s="161" t="s">
        <v>5444</v>
      </c>
    </row>
    <row r="2879" spans="1:18">
      <c r="A2879" s="161">
        <v>7</v>
      </c>
      <c r="B2879" s="161">
        <v>65</v>
      </c>
      <c r="C2879" s="161">
        <v>14</v>
      </c>
      <c r="D2879" s="161" t="s">
        <v>10293</v>
      </c>
      <c r="E2879" s="161" t="s">
        <v>12347</v>
      </c>
      <c r="F2879" s="161" t="s">
        <v>3992</v>
      </c>
      <c r="G2879" s="161" t="s">
        <v>1521</v>
      </c>
      <c r="H2879" s="161" t="s">
        <v>10347</v>
      </c>
      <c r="I2879" s="161" t="s">
        <v>10345</v>
      </c>
      <c r="K2879" s="161">
        <v>1</v>
      </c>
      <c r="L2879" s="161" t="s">
        <v>12348</v>
      </c>
    </row>
    <row r="2880" spans="1:18">
      <c r="A2880" s="161">
        <v>7</v>
      </c>
      <c r="B2880" s="161">
        <v>65</v>
      </c>
      <c r="C2880" s="161">
        <v>15</v>
      </c>
      <c r="D2880" s="161" t="s">
        <v>3696</v>
      </c>
      <c r="E2880" s="161" t="s">
        <v>9089</v>
      </c>
      <c r="F2880" s="161" t="s">
        <v>3992</v>
      </c>
      <c r="G2880" s="161" t="s">
        <v>1521</v>
      </c>
      <c r="H2880" s="161" t="s">
        <v>1529</v>
      </c>
      <c r="I2880" s="161" t="s">
        <v>15</v>
      </c>
      <c r="K2880" s="161">
        <v>1</v>
      </c>
      <c r="L2880" s="164" t="s">
        <v>9090</v>
      </c>
      <c r="M2880" s="164" t="s">
        <v>9091</v>
      </c>
    </row>
    <row r="2881" spans="1:18">
      <c r="A2881" s="161">
        <v>7</v>
      </c>
      <c r="B2881" s="161">
        <v>65</v>
      </c>
      <c r="C2881" s="161">
        <v>16</v>
      </c>
      <c r="D2881" s="161" t="s">
        <v>10293</v>
      </c>
      <c r="E2881" s="161" t="s">
        <v>12344</v>
      </c>
      <c r="F2881" s="161" t="s">
        <v>3992</v>
      </c>
      <c r="G2881" s="161" t="s">
        <v>1521</v>
      </c>
      <c r="H2881" s="161" t="s">
        <v>10342</v>
      </c>
      <c r="I2881" s="161" t="s">
        <v>15</v>
      </c>
      <c r="K2881" s="161">
        <v>1</v>
      </c>
      <c r="L2881" s="164" t="s">
        <v>12345</v>
      </c>
      <c r="M2881" s="164" t="s">
        <v>12346</v>
      </c>
    </row>
    <row r="2882" spans="1:18">
      <c r="A2882" s="161">
        <v>7</v>
      </c>
      <c r="B2882" s="161">
        <v>65</v>
      </c>
      <c r="C2882" s="161">
        <v>17</v>
      </c>
      <c r="D2882" s="161" t="s">
        <v>3696</v>
      </c>
      <c r="E2882" s="161" t="s">
        <v>9092</v>
      </c>
      <c r="F2882" s="161" t="s">
        <v>3992</v>
      </c>
      <c r="G2882" s="161" t="s">
        <v>1521</v>
      </c>
      <c r="H2882" s="161" t="s">
        <v>1530</v>
      </c>
      <c r="K2882" s="161">
        <v>1</v>
      </c>
      <c r="L2882" s="164" t="s">
        <v>9093</v>
      </c>
    </row>
    <row r="2883" spans="1:18">
      <c r="A2883" s="161">
        <v>7</v>
      </c>
      <c r="B2883" s="161">
        <v>65</v>
      </c>
      <c r="C2883" s="161">
        <v>18</v>
      </c>
      <c r="D2883" s="161" t="s">
        <v>10293</v>
      </c>
      <c r="E2883" s="161" t="s">
        <v>12342</v>
      </c>
      <c r="F2883" s="161" t="s">
        <v>3992</v>
      </c>
      <c r="G2883" s="161" t="s">
        <v>1521</v>
      </c>
      <c r="H2883" s="161" t="s">
        <v>10339</v>
      </c>
      <c r="K2883" s="161">
        <v>1</v>
      </c>
      <c r="L2883" s="164" t="s">
        <v>12343</v>
      </c>
    </row>
    <row r="2884" spans="1:18">
      <c r="A2884" s="161">
        <v>7</v>
      </c>
      <c r="B2884" s="161">
        <v>65</v>
      </c>
      <c r="C2884" s="161">
        <v>19</v>
      </c>
      <c r="D2884" s="161" t="s">
        <v>3696</v>
      </c>
      <c r="E2884" s="161" t="s">
        <v>9094</v>
      </c>
      <c r="F2884" s="161" t="s">
        <v>3992</v>
      </c>
      <c r="G2884" s="161" t="s">
        <v>1521</v>
      </c>
      <c r="H2884" s="161" t="s">
        <v>1531</v>
      </c>
      <c r="K2884" s="161">
        <v>1</v>
      </c>
      <c r="L2884" s="164" t="s">
        <v>9095</v>
      </c>
    </row>
    <row r="2885" spans="1:18">
      <c r="A2885" s="161">
        <v>7</v>
      </c>
      <c r="B2885" s="161">
        <v>65</v>
      </c>
      <c r="C2885" s="161">
        <v>20</v>
      </c>
      <c r="D2885" s="161" t="s">
        <v>10293</v>
      </c>
      <c r="E2885" s="161" t="s">
        <v>12340</v>
      </c>
      <c r="F2885" s="161" t="s">
        <v>3992</v>
      </c>
      <c r="G2885" s="161" t="s">
        <v>1521</v>
      </c>
      <c r="H2885" s="161" t="s">
        <v>10336</v>
      </c>
      <c r="K2885" s="161">
        <v>1</v>
      </c>
      <c r="L2885" s="164" t="s">
        <v>12341</v>
      </c>
    </row>
    <row r="2886" spans="1:18">
      <c r="A2886" s="161">
        <v>7</v>
      </c>
      <c r="B2886" s="161">
        <v>65</v>
      </c>
      <c r="C2886" s="161">
        <v>21</v>
      </c>
      <c r="D2886" s="161" t="s">
        <v>3696</v>
      </c>
      <c r="E2886" s="161" t="s">
        <v>9096</v>
      </c>
      <c r="F2886" s="161" t="s">
        <v>3992</v>
      </c>
      <c r="G2886" s="161" t="s">
        <v>1521</v>
      </c>
      <c r="H2886" s="161" t="s">
        <v>1532</v>
      </c>
      <c r="K2886" s="161">
        <v>1</v>
      </c>
      <c r="L2886" s="164" t="s">
        <v>9097</v>
      </c>
    </row>
    <row r="2887" spans="1:18">
      <c r="A2887" s="161">
        <v>7</v>
      </c>
      <c r="B2887" s="161">
        <v>65</v>
      </c>
      <c r="C2887" s="161">
        <v>22</v>
      </c>
      <c r="D2887" s="161" t="s">
        <v>10293</v>
      </c>
      <c r="E2887" s="161" t="s">
        <v>12338</v>
      </c>
      <c r="F2887" s="161" t="s">
        <v>3992</v>
      </c>
      <c r="G2887" s="161" t="s">
        <v>1521</v>
      </c>
      <c r="H2887" s="161" t="s">
        <v>10333</v>
      </c>
      <c r="K2887" s="161">
        <v>1</v>
      </c>
      <c r="L2887" s="164" t="s">
        <v>12339</v>
      </c>
    </row>
    <row r="2888" spans="1:18">
      <c r="A2888" s="161">
        <v>7</v>
      </c>
      <c r="B2888" s="161">
        <v>65</v>
      </c>
      <c r="C2888" s="161">
        <v>23</v>
      </c>
      <c r="D2888" s="161" t="s">
        <v>3696</v>
      </c>
      <c r="E2888" s="161" t="s">
        <v>9098</v>
      </c>
      <c r="F2888" s="161" t="s">
        <v>3992</v>
      </c>
      <c r="G2888" s="161" t="s">
        <v>1521</v>
      </c>
      <c r="H2888" s="161" t="s">
        <v>1533</v>
      </c>
      <c r="K2888" s="161">
        <v>1</v>
      </c>
      <c r="L2888" s="164" t="s">
        <v>9099</v>
      </c>
    </row>
    <row r="2889" spans="1:18">
      <c r="A2889" s="161">
        <v>7</v>
      </c>
      <c r="B2889" s="161">
        <v>65</v>
      </c>
      <c r="C2889" s="161">
        <v>24</v>
      </c>
      <c r="D2889" s="161" t="s">
        <v>10293</v>
      </c>
      <c r="E2889" s="161" t="s">
        <v>12336</v>
      </c>
      <c r="F2889" s="161" t="s">
        <v>3992</v>
      </c>
      <c r="G2889" s="161" t="s">
        <v>1521</v>
      </c>
      <c r="H2889" s="161" t="s">
        <v>10330</v>
      </c>
      <c r="K2889" s="161">
        <v>1</v>
      </c>
      <c r="L2889" s="164" t="s">
        <v>12337</v>
      </c>
    </row>
    <row r="2890" spans="1:18">
      <c r="A2890" s="161">
        <v>7</v>
      </c>
      <c r="B2890" s="161">
        <v>65</v>
      </c>
      <c r="C2890" s="161">
        <v>25</v>
      </c>
      <c r="D2890" s="161" t="s">
        <v>3696</v>
      </c>
      <c r="E2890" s="161" t="s">
        <v>9100</v>
      </c>
      <c r="F2890" s="161" t="s">
        <v>3992</v>
      </c>
      <c r="G2890" s="161" t="s">
        <v>1521</v>
      </c>
      <c r="H2890" s="161" t="s">
        <v>1534</v>
      </c>
      <c r="K2890" s="161">
        <v>1</v>
      </c>
      <c r="L2890" s="164" t="s">
        <v>9101</v>
      </c>
    </row>
    <row r="2891" spans="1:18">
      <c r="A2891" s="161">
        <v>7</v>
      </c>
      <c r="B2891" s="161">
        <v>65</v>
      </c>
      <c r="C2891" s="161">
        <v>26</v>
      </c>
      <c r="D2891" s="161" t="s">
        <v>10293</v>
      </c>
      <c r="E2891" s="161" t="s">
        <v>12334</v>
      </c>
      <c r="F2891" s="161" t="s">
        <v>3992</v>
      </c>
      <c r="G2891" s="161" t="s">
        <v>1521</v>
      </c>
      <c r="H2891" s="161" t="s">
        <v>10327</v>
      </c>
      <c r="K2891" s="161">
        <v>1</v>
      </c>
      <c r="L2891" s="164" t="s">
        <v>12335</v>
      </c>
    </row>
    <row r="2892" spans="1:18">
      <c r="A2892" s="161">
        <v>7</v>
      </c>
      <c r="B2892" s="161">
        <v>65</v>
      </c>
      <c r="C2892" s="161">
        <v>27</v>
      </c>
      <c r="D2892" s="161" t="s">
        <v>3696</v>
      </c>
      <c r="E2892" s="161" t="s">
        <v>9102</v>
      </c>
      <c r="F2892" s="161" t="s">
        <v>3992</v>
      </c>
      <c r="G2892" s="161" t="s">
        <v>1521</v>
      </c>
      <c r="H2892" s="162" t="s">
        <v>326</v>
      </c>
      <c r="I2892" s="161" t="s">
        <v>1629</v>
      </c>
      <c r="K2892" s="161">
        <v>1</v>
      </c>
      <c r="L2892" s="161" t="s">
        <v>5445</v>
      </c>
      <c r="M2892" s="161" t="s">
        <v>5446</v>
      </c>
      <c r="N2892" s="161" t="s">
        <v>12</v>
      </c>
      <c r="O2892" s="161" t="s">
        <v>5447</v>
      </c>
      <c r="P2892" s="161" t="s">
        <v>11</v>
      </c>
      <c r="Q2892" s="161" t="s">
        <v>5448</v>
      </c>
      <c r="R2892" s="161" t="s">
        <v>364</v>
      </c>
    </row>
    <row r="2893" spans="1:18">
      <c r="A2893" s="161">
        <v>7</v>
      </c>
      <c r="B2893" s="161">
        <v>65</v>
      </c>
      <c r="C2893" s="161">
        <v>28</v>
      </c>
      <c r="D2893" s="161" t="s">
        <v>10293</v>
      </c>
      <c r="E2893" s="161" t="s">
        <v>12329</v>
      </c>
      <c r="F2893" s="161" t="s">
        <v>3992</v>
      </c>
      <c r="G2893" s="161" t="s">
        <v>1521</v>
      </c>
      <c r="H2893" s="162" t="s">
        <v>10321</v>
      </c>
      <c r="I2893" s="161" t="s">
        <v>1629</v>
      </c>
      <c r="K2893" s="161">
        <v>1</v>
      </c>
      <c r="L2893" s="161" t="s">
        <v>12330</v>
      </c>
      <c r="M2893" s="161" t="s">
        <v>12331</v>
      </c>
      <c r="N2893" s="161" t="s">
        <v>16015</v>
      </c>
      <c r="O2893" s="161" t="s">
        <v>12332</v>
      </c>
      <c r="P2893" s="161" t="s">
        <v>16017</v>
      </c>
      <c r="Q2893" s="161" t="s">
        <v>12333</v>
      </c>
      <c r="R2893" s="161" t="s">
        <v>16018</v>
      </c>
    </row>
    <row r="2894" spans="1:18">
      <c r="A2894" s="161">
        <v>7</v>
      </c>
      <c r="B2894" s="161">
        <v>65</v>
      </c>
      <c r="C2894" s="161">
        <v>29</v>
      </c>
      <c r="D2894" s="161" t="s">
        <v>3696</v>
      </c>
      <c r="E2894" s="161" t="s">
        <v>9103</v>
      </c>
      <c r="F2894" s="161" t="s">
        <v>3992</v>
      </c>
      <c r="G2894" s="161" t="s">
        <v>1521</v>
      </c>
      <c r="H2894" s="161" t="s">
        <v>1524</v>
      </c>
      <c r="I2894" s="161" t="s">
        <v>3991</v>
      </c>
      <c r="K2894" s="161">
        <v>1</v>
      </c>
      <c r="L2894" s="161" t="s">
        <v>5449</v>
      </c>
      <c r="M2894" s="161" t="s">
        <v>5450</v>
      </c>
      <c r="N2894" s="161" t="s">
        <v>388</v>
      </c>
      <c r="O2894" s="161" t="s">
        <v>5451</v>
      </c>
    </row>
    <row r="2895" spans="1:18">
      <c r="A2895" s="161">
        <v>7</v>
      </c>
      <c r="B2895" s="161">
        <v>65</v>
      </c>
      <c r="C2895" s="161">
        <v>30</v>
      </c>
      <c r="D2895" s="161" t="s">
        <v>10293</v>
      </c>
      <c r="E2895" s="161" t="s">
        <v>12325</v>
      </c>
      <c r="F2895" s="161" t="s">
        <v>3992</v>
      </c>
      <c r="G2895" s="161" t="s">
        <v>1521</v>
      </c>
      <c r="H2895" s="161" t="s">
        <v>10316</v>
      </c>
      <c r="I2895" s="161" t="s">
        <v>10314</v>
      </c>
      <c r="K2895" s="161">
        <v>1</v>
      </c>
      <c r="L2895" s="161" t="s">
        <v>12326</v>
      </c>
      <c r="M2895" s="161" t="s">
        <v>12327</v>
      </c>
      <c r="N2895" s="161" t="s">
        <v>16016</v>
      </c>
      <c r="O2895" s="161" t="s">
        <v>12328</v>
      </c>
    </row>
    <row r="2896" spans="1:18">
      <c r="A2896" s="161">
        <v>7</v>
      </c>
      <c r="B2896" s="161">
        <v>65</v>
      </c>
      <c r="C2896" s="161">
        <v>31</v>
      </c>
      <c r="D2896" s="161" t="s">
        <v>3696</v>
      </c>
      <c r="E2896" s="161" t="s">
        <v>9104</v>
      </c>
      <c r="F2896" s="161" t="s">
        <v>3992</v>
      </c>
      <c r="G2896" s="161" t="s">
        <v>1521</v>
      </c>
      <c r="H2896" s="161" t="s">
        <v>323</v>
      </c>
      <c r="K2896" s="161">
        <v>1</v>
      </c>
      <c r="L2896" s="161" t="s">
        <v>6899</v>
      </c>
    </row>
    <row r="2897" spans="1:18">
      <c r="A2897" s="161">
        <v>7</v>
      </c>
      <c r="B2897" s="161">
        <v>65</v>
      </c>
      <c r="C2897" s="161">
        <v>32</v>
      </c>
      <c r="D2897" s="161" t="s">
        <v>10293</v>
      </c>
      <c r="E2897" s="161" t="s">
        <v>12323</v>
      </c>
      <c r="F2897" s="161" t="s">
        <v>3992</v>
      </c>
      <c r="G2897" s="161" t="s">
        <v>1521</v>
      </c>
      <c r="H2897" s="161" t="s">
        <v>10312</v>
      </c>
      <c r="K2897" s="161">
        <v>1</v>
      </c>
      <c r="L2897" s="161" t="s">
        <v>12324</v>
      </c>
    </row>
    <row r="2898" spans="1:18">
      <c r="A2898" s="161">
        <v>7</v>
      </c>
      <c r="B2898" s="161">
        <v>65</v>
      </c>
      <c r="C2898" s="161">
        <v>33</v>
      </c>
      <c r="D2898" s="161" t="s">
        <v>3696</v>
      </c>
      <c r="E2898" s="161" t="s">
        <v>9105</v>
      </c>
      <c r="F2898" s="161" t="s">
        <v>3992</v>
      </c>
      <c r="G2898" s="161" t="s">
        <v>1521</v>
      </c>
      <c r="H2898" s="161" t="s">
        <v>324</v>
      </c>
      <c r="K2898" s="161">
        <v>1</v>
      </c>
      <c r="L2898" s="161" t="s">
        <v>6900</v>
      </c>
    </row>
    <row r="2899" spans="1:18">
      <c r="A2899" s="161">
        <v>7</v>
      </c>
      <c r="B2899" s="161">
        <v>65</v>
      </c>
      <c r="C2899" s="161">
        <v>34</v>
      </c>
      <c r="D2899" s="161" t="s">
        <v>10293</v>
      </c>
      <c r="E2899" s="161" t="s">
        <v>12321</v>
      </c>
      <c r="F2899" s="161" t="s">
        <v>3992</v>
      </c>
      <c r="G2899" s="161" t="s">
        <v>1521</v>
      </c>
      <c r="H2899" s="161" t="s">
        <v>10309</v>
      </c>
      <c r="K2899" s="161">
        <v>1</v>
      </c>
      <c r="L2899" s="161" t="s">
        <v>12322</v>
      </c>
    </row>
    <row r="2900" spans="1:18">
      <c r="A2900" s="161">
        <v>7</v>
      </c>
      <c r="B2900" s="161">
        <v>65</v>
      </c>
      <c r="C2900" s="161">
        <v>35</v>
      </c>
      <c r="D2900" s="161" t="s">
        <v>3696</v>
      </c>
      <c r="E2900" s="161" t="s">
        <v>9106</v>
      </c>
      <c r="F2900" s="161" t="s">
        <v>3992</v>
      </c>
      <c r="G2900" s="161" t="s">
        <v>1521</v>
      </c>
      <c r="H2900" s="161" t="s">
        <v>325</v>
      </c>
      <c r="K2900" s="161">
        <v>1</v>
      </c>
      <c r="L2900" s="161" t="s">
        <v>6901</v>
      </c>
    </row>
    <row r="2901" spans="1:18">
      <c r="A2901" s="161">
        <v>7</v>
      </c>
      <c r="B2901" s="161">
        <v>65</v>
      </c>
      <c r="C2901" s="161">
        <v>36</v>
      </c>
      <c r="D2901" s="161" t="s">
        <v>10293</v>
      </c>
      <c r="E2901" s="161" t="s">
        <v>12319</v>
      </c>
      <c r="F2901" s="161" t="s">
        <v>3992</v>
      </c>
      <c r="G2901" s="161" t="s">
        <v>1521</v>
      </c>
      <c r="H2901" s="161" t="s">
        <v>10306</v>
      </c>
      <c r="K2901" s="161">
        <v>1</v>
      </c>
      <c r="L2901" s="161" t="s">
        <v>12320</v>
      </c>
    </row>
    <row r="2902" spans="1:18">
      <c r="A2902" s="161">
        <v>7</v>
      </c>
      <c r="B2902" s="161">
        <v>65</v>
      </c>
      <c r="C2902" s="161">
        <v>37</v>
      </c>
      <c r="D2902" s="161" t="s">
        <v>3696</v>
      </c>
      <c r="E2902" s="161" t="s">
        <v>9107</v>
      </c>
      <c r="F2902" s="161" t="s">
        <v>3992</v>
      </c>
      <c r="G2902" s="161" t="s">
        <v>1521</v>
      </c>
      <c r="H2902" s="161" t="s">
        <v>1536</v>
      </c>
      <c r="I2902" s="161" t="s">
        <v>1629</v>
      </c>
      <c r="K2902" s="161">
        <v>1</v>
      </c>
      <c r="L2902" s="161" t="s">
        <v>5452</v>
      </c>
      <c r="M2902" s="161" t="s">
        <v>5453</v>
      </c>
      <c r="N2902" s="161" t="s">
        <v>12</v>
      </c>
      <c r="O2902" s="161" t="s">
        <v>5454</v>
      </c>
      <c r="P2902" s="161" t="s">
        <v>11</v>
      </c>
      <c r="Q2902" s="161" t="s">
        <v>5455</v>
      </c>
      <c r="R2902" s="161" t="s">
        <v>364</v>
      </c>
    </row>
    <row r="2903" spans="1:18">
      <c r="A2903" s="161">
        <v>7</v>
      </c>
      <c r="B2903" s="161">
        <v>65</v>
      </c>
      <c r="C2903" s="161">
        <v>38</v>
      </c>
      <c r="D2903" s="161" t="s">
        <v>10293</v>
      </c>
      <c r="E2903" s="161" t="s">
        <v>12314</v>
      </c>
      <c r="F2903" s="161" t="s">
        <v>3992</v>
      </c>
      <c r="G2903" s="161" t="s">
        <v>1521</v>
      </c>
      <c r="H2903" s="161" t="s">
        <v>10300</v>
      </c>
      <c r="I2903" s="161" t="s">
        <v>1629</v>
      </c>
      <c r="K2903" s="161">
        <v>1</v>
      </c>
      <c r="L2903" s="161" t="s">
        <v>12315</v>
      </c>
      <c r="M2903" s="161" t="s">
        <v>12316</v>
      </c>
      <c r="N2903" s="161" t="s">
        <v>16015</v>
      </c>
      <c r="O2903" s="161" t="s">
        <v>12317</v>
      </c>
      <c r="P2903" s="161" t="s">
        <v>16017</v>
      </c>
      <c r="Q2903" s="161" t="s">
        <v>12318</v>
      </c>
      <c r="R2903" s="161" t="s">
        <v>16018</v>
      </c>
    </row>
    <row r="2904" spans="1:18">
      <c r="A2904" s="161">
        <v>7</v>
      </c>
      <c r="B2904" s="161">
        <v>65</v>
      </c>
      <c r="C2904" s="161">
        <v>39</v>
      </c>
      <c r="D2904" s="161" t="s">
        <v>3696</v>
      </c>
      <c r="E2904" s="161" t="s">
        <v>9108</v>
      </c>
      <c r="F2904" s="161" t="s">
        <v>3992</v>
      </c>
      <c r="G2904" s="161" t="s">
        <v>1521</v>
      </c>
      <c r="H2904" s="161" t="s">
        <v>116</v>
      </c>
      <c r="I2904" s="161" t="s">
        <v>1630</v>
      </c>
      <c r="K2904" s="161">
        <v>1</v>
      </c>
      <c r="L2904" s="161" t="s">
        <v>5456</v>
      </c>
    </row>
    <row r="2905" spans="1:18">
      <c r="A2905" s="161">
        <v>7</v>
      </c>
      <c r="B2905" s="161">
        <v>65</v>
      </c>
      <c r="C2905" s="161">
        <v>40</v>
      </c>
      <c r="D2905" s="161" t="s">
        <v>10293</v>
      </c>
      <c r="E2905" s="161" t="s">
        <v>12312</v>
      </c>
      <c r="F2905" s="161" t="s">
        <v>3992</v>
      </c>
      <c r="G2905" s="161" t="s">
        <v>1521</v>
      </c>
      <c r="H2905" s="161" t="s">
        <v>10297</v>
      </c>
      <c r="I2905" s="161" t="s">
        <v>1630</v>
      </c>
      <c r="K2905" s="161">
        <v>1</v>
      </c>
      <c r="L2905" s="161" t="s">
        <v>12313</v>
      </c>
    </row>
    <row r="2906" spans="1:18">
      <c r="A2906" s="161">
        <v>7</v>
      </c>
      <c r="B2906" s="161">
        <v>65</v>
      </c>
      <c r="C2906" s="161">
        <v>41</v>
      </c>
      <c r="D2906" s="161" t="s">
        <v>3696</v>
      </c>
      <c r="E2906" s="161" t="s">
        <v>9109</v>
      </c>
      <c r="F2906" s="161" t="s">
        <v>3992</v>
      </c>
      <c r="G2906" s="161" t="s">
        <v>1521</v>
      </c>
      <c r="H2906" s="161" t="s">
        <v>319</v>
      </c>
      <c r="K2906" s="161">
        <v>1</v>
      </c>
      <c r="L2906" s="161" t="s">
        <v>5457</v>
      </c>
    </row>
    <row r="2907" spans="1:18">
      <c r="A2907" s="161">
        <v>7</v>
      </c>
      <c r="B2907" s="161">
        <v>65</v>
      </c>
      <c r="C2907" s="161">
        <v>42</v>
      </c>
      <c r="D2907" s="161" t="s">
        <v>10293</v>
      </c>
      <c r="E2907" s="161" t="s">
        <v>12310</v>
      </c>
      <c r="F2907" s="161" t="s">
        <v>3992</v>
      </c>
      <c r="G2907" s="161" t="s">
        <v>1521</v>
      </c>
      <c r="H2907" s="161" t="s">
        <v>10167</v>
      </c>
      <c r="K2907" s="161">
        <v>1</v>
      </c>
      <c r="L2907" s="161" t="s">
        <v>12311</v>
      </c>
    </row>
    <row r="2908" spans="1:18">
      <c r="A2908" s="161">
        <v>7</v>
      </c>
      <c r="B2908" s="161">
        <v>66</v>
      </c>
      <c r="C2908" s="161">
        <v>1</v>
      </c>
      <c r="D2908" s="161" t="s">
        <v>3696</v>
      </c>
      <c r="E2908" s="161" t="s">
        <v>9110</v>
      </c>
      <c r="F2908" s="161" t="s">
        <v>3992</v>
      </c>
      <c r="G2908" s="161" t="s">
        <v>1521</v>
      </c>
      <c r="H2908" s="161" t="s">
        <v>1523</v>
      </c>
      <c r="I2908" s="161" t="s">
        <v>1631</v>
      </c>
      <c r="K2908" s="161">
        <v>1</v>
      </c>
      <c r="L2908" s="164" t="s">
        <v>9111</v>
      </c>
    </row>
    <row r="2909" spans="1:18">
      <c r="A2909" s="161">
        <v>7</v>
      </c>
      <c r="B2909" s="161">
        <v>66</v>
      </c>
      <c r="C2909" s="161">
        <v>2</v>
      </c>
      <c r="D2909" s="161" t="s">
        <v>10293</v>
      </c>
      <c r="E2909" s="161" t="s">
        <v>12308</v>
      </c>
      <c r="F2909" s="161" t="s">
        <v>3992</v>
      </c>
      <c r="G2909" s="161" t="s">
        <v>1521</v>
      </c>
      <c r="H2909" s="161" t="s">
        <v>10370</v>
      </c>
      <c r="I2909" s="161" t="s">
        <v>1630</v>
      </c>
      <c r="K2909" s="161">
        <v>1</v>
      </c>
      <c r="L2909" s="164" t="s">
        <v>12309</v>
      </c>
    </row>
    <row r="2910" spans="1:18">
      <c r="A2910" s="161">
        <v>7</v>
      </c>
      <c r="B2910" s="161">
        <v>66</v>
      </c>
      <c r="C2910" s="161">
        <v>3</v>
      </c>
      <c r="D2910" s="161" t="s">
        <v>3696</v>
      </c>
      <c r="E2910" s="161" t="s">
        <v>9112</v>
      </c>
      <c r="F2910" s="161" t="s">
        <v>3992</v>
      </c>
      <c r="G2910" s="161" t="s">
        <v>1521</v>
      </c>
      <c r="H2910" s="162" t="s">
        <v>322</v>
      </c>
      <c r="I2910" s="161" t="s">
        <v>1631</v>
      </c>
      <c r="K2910" s="161">
        <v>1</v>
      </c>
      <c r="L2910" s="161" t="s">
        <v>5658</v>
      </c>
    </row>
    <row r="2911" spans="1:18">
      <c r="A2911" s="161">
        <v>7</v>
      </c>
      <c r="B2911" s="161">
        <v>66</v>
      </c>
      <c r="C2911" s="161">
        <v>4</v>
      </c>
      <c r="D2911" s="161" t="s">
        <v>10293</v>
      </c>
      <c r="E2911" s="161" t="s">
        <v>12306</v>
      </c>
      <c r="F2911" s="161" t="s">
        <v>3992</v>
      </c>
      <c r="G2911" s="161" t="s">
        <v>1521</v>
      </c>
      <c r="H2911" s="162" t="s">
        <v>10367</v>
      </c>
      <c r="I2911" s="161" t="s">
        <v>1630</v>
      </c>
      <c r="K2911" s="161">
        <v>1</v>
      </c>
      <c r="L2911" s="161" t="s">
        <v>12307</v>
      </c>
    </row>
    <row r="2912" spans="1:18">
      <c r="A2912" s="161">
        <v>7</v>
      </c>
      <c r="B2912" s="161">
        <v>66</v>
      </c>
      <c r="C2912" s="161">
        <v>5</v>
      </c>
      <c r="D2912" s="161" t="s">
        <v>3696</v>
      </c>
      <c r="E2912" s="161" t="s">
        <v>9113</v>
      </c>
      <c r="F2912" s="161" t="s">
        <v>3992</v>
      </c>
      <c r="G2912" s="161" t="s">
        <v>1521</v>
      </c>
      <c r="H2912" s="161" t="s">
        <v>1526</v>
      </c>
      <c r="I2912" s="161" t="s">
        <v>1629</v>
      </c>
      <c r="K2912" s="161">
        <v>1</v>
      </c>
      <c r="L2912" s="161" t="s">
        <v>5659</v>
      </c>
      <c r="M2912" s="161" t="s">
        <v>5660</v>
      </c>
      <c r="N2912" s="161" t="s">
        <v>12</v>
      </c>
      <c r="O2912" s="161" t="s">
        <v>5661</v>
      </c>
      <c r="P2912" s="161" t="s">
        <v>11</v>
      </c>
      <c r="Q2912" s="161" t="s">
        <v>5662</v>
      </c>
      <c r="R2912" s="161" t="s">
        <v>364</v>
      </c>
    </row>
    <row r="2913" spans="1:18">
      <c r="A2913" s="161">
        <v>7</v>
      </c>
      <c r="B2913" s="161">
        <v>66</v>
      </c>
      <c r="C2913" s="161">
        <v>6</v>
      </c>
      <c r="D2913" s="161" t="s">
        <v>10293</v>
      </c>
      <c r="E2913" s="161" t="s">
        <v>12301</v>
      </c>
      <c r="F2913" s="161" t="s">
        <v>3992</v>
      </c>
      <c r="G2913" s="161" t="s">
        <v>1521</v>
      </c>
      <c r="H2913" s="161" t="s">
        <v>10361</v>
      </c>
      <c r="I2913" s="161" t="s">
        <v>1629</v>
      </c>
      <c r="K2913" s="161">
        <v>1</v>
      </c>
      <c r="L2913" s="161" t="s">
        <v>12302</v>
      </c>
      <c r="M2913" s="161" t="s">
        <v>12303</v>
      </c>
      <c r="N2913" s="161" t="s">
        <v>16015</v>
      </c>
      <c r="O2913" s="161" t="s">
        <v>12304</v>
      </c>
      <c r="P2913" s="161" t="s">
        <v>16017</v>
      </c>
      <c r="Q2913" s="161" t="s">
        <v>12305</v>
      </c>
      <c r="R2913" s="161" t="s">
        <v>16018</v>
      </c>
    </row>
    <row r="2914" spans="1:18">
      <c r="A2914" s="161">
        <v>7</v>
      </c>
      <c r="B2914" s="161">
        <v>66</v>
      </c>
      <c r="C2914" s="161">
        <v>7</v>
      </c>
      <c r="D2914" s="161" t="s">
        <v>3696</v>
      </c>
      <c r="E2914" s="161" t="s">
        <v>9114</v>
      </c>
      <c r="F2914" s="161" t="s">
        <v>3992</v>
      </c>
      <c r="G2914" s="161" t="s">
        <v>1521</v>
      </c>
      <c r="H2914" s="161" t="s">
        <v>66</v>
      </c>
      <c r="I2914" s="161" t="s">
        <v>1629</v>
      </c>
      <c r="K2914" s="161">
        <v>1</v>
      </c>
      <c r="L2914" s="161" t="s">
        <v>5663</v>
      </c>
      <c r="M2914" s="161" t="s">
        <v>5664</v>
      </c>
      <c r="N2914" s="161" t="s">
        <v>12</v>
      </c>
      <c r="O2914" s="161" t="s">
        <v>5665</v>
      </c>
      <c r="P2914" s="161" t="s">
        <v>11</v>
      </c>
      <c r="Q2914" s="161" t="s">
        <v>5666</v>
      </c>
      <c r="R2914" s="161" t="s">
        <v>364</v>
      </c>
    </row>
    <row r="2915" spans="1:18">
      <c r="A2915" s="161">
        <v>7</v>
      </c>
      <c r="B2915" s="161">
        <v>66</v>
      </c>
      <c r="C2915" s="161">
        <v>8</v>
      </c>
      <c r="D2915" s="161" t="s">
        <v>10293</v>
      </c>
      <c r="E2915" s="161" t="s">
        <v>12296</v>
      </c>
      <c r="F2915" s="161" t="s">
        <v>3992</v>
      </c>
      <c r="G2915" s="161" t="s">
        <v>1521</v>
      </c>
      <c r="H2915" s="161" t="s">
        <v>10355</v>
      </c>
      <c r="I2915" s="161" t="s">
        <v>1629</v>
      </c>
      <c r="K2915" s="161">
        <v>1</v>
      </c>
      <c r="L2915" s="161" t="s">
        <v>12297</v>
      </c>
      <c r="M2915" s="161" t="s">
        <v>12298</v>
      </c>
      <c r="N2915" s="161" t="s">
        <v>16015</v>
      </c>
      <c r="O2915" s="161" t="s">
        <v>12299</v>
      </c>
      <c r="P2915" s="161" t="s">
        <v>16017</v>
      </c>
      <c r="Q2915" s="161" t="s">
        <v>12300</v>
      </c>
      <c r="R2915" s="161" t="s">
        <v>16018</v>
      </c>
    </row>
    <row r="2916" spans="1:18">
      <c r="A2916" s="161">
        <v>7</v>
      </c>
      <c r="B2916" s="161">
        <v>66</v>
      </c>
      <c r="C2916" s="161">
        <v>9</v>
      </c>
      <c r="D2916" s="161" t="s">
        <v>3696</v>
      </c>
      <c r="E2916" s="161" t="s">
        <v>9115</v>
      </c>
      <c r="F2916" s="161" t="s">
        <v>3992</v>
      </c>
      <c r="G2916" s="161" t="s">
        <v>1521</v>
      </c>
      <c r="H2916" s="161" t="s">
        <v>336</v>
      </c>
      <c r="K2916" s="161">
        <v>1</v>
      </c>
      <c r="L2916" s="161" t="s">
        <v>5667</v>
      </c>
    </row>
    <row r="2917" spans="1:18">
      <c r="A2917" s="161">
        <v>7</v>
      </c>
      <c r="B2917" s="161">
        <v>66</v>
      </c>
      <c r="C2917" s="161">
        <v>10</v>
      </c>
      <c r="D2917" s="161" t="s">
        <v>10293</v>
      </c>
      <c r="E2917" s="161" t="s">
        <v>12294</v>
      </c>
      <c r="F2917" s="161" t="s">
        <v>3992</v>
      </c>
      <c r="G2917" s="161" t="s">
        <v>1521</v>
      </c>
      <c r="H2917" s="161" t="s">
        <v>10191</v>
      </c>
      <c r="K2917" s="161">
        <v>1</v>
      </c>
      <c r="L2917" s="161" t="s">
        <v>12295</v>
      </c>
    </row>
    <row r="2918" spans="1:18">
      <c r="A2918" s="161">
        <v>7</v>
      </c>
      <c r="B2918" s="161">
        <v>66</v>
      </c>
      <c r="C2918" s="161">
        <v>11</v>
      </c>
      <c r="D2918" s="161" t="s">
        <v>3696</v>
      </c>
      <c r="E2918" s="161" t="s">
        <v>9116</v>
      </c>
      <c r="F2918" s="161" t="s">
        <v>3992</v>
      </c>
      <c r="G2918" s="161" t="s">
        <v>1521</v>
      </c>
      <c r="H2918" s="161" t="s">
        <v>337</v>
      </c>
      <c r="I2918" s="161" t="s">
        <v>1628</v>
      </c>
      <c r="K2918" s="161">
        <v>1</v>
      </c>
      <c r="L2918" s="161" t="s">
        <v>5668</v>
      </c>
    </row>
    <row r="2919" spans="1:18">
      <c r="A2919" s="161">
        <v>7</v>
      </c>
      <c r="B2919" s="161">
        <v>66</v>
      </c>
      <c r="C2919" s="161">
        <v>12</v>
      </c>
      <c r="D2919" s="161" t="s">
        <v>10293</v>
      </c>
      <c r="E2919" s="161" t="s">
        <v>12292</v>
      </c>
      <c r="F2919" s="161" t="s">
        <v>3992</v>
      </c>
      <c r="G2919" s="161" t="s">
        <v>1521</v>
      </c>
      <c r="H2919" s="161" t="s">
        <v>10350</v>
      </c>
      <c r="I2919" s="161" t="s">
        <v>10137</v>
      </c>
      <c r="K2919" s="161">
        <v>1</v>
      </c>
      <c r="L2919" s="161" t="s">
        <v>12293</v>
      </c>
    </row>
    <row r="2920" spans="1:18">
      <c r="A2920" s="161">
        <v>7</v>
      </c>
      <c r="B2920" s="161">
        <v>66</v>
      </c>
      <c r="C2920" s="161">
        <v>13</v>
      </c>
      <c r="D2920" s="161" t="s">
        <v>3696</v>
      </c>
      <c r="E2920" s="161" t="s">
        <v>9117</v>
      </c>
      <c r="F2920" s="161" t="s">
        <v>3992</v>
      </c>
      <c r="G2920" s="161" t="s">
        <v>1521</v>
      </c>
      <c r="H2920" s="161" t="s">
        <v>1535</v>
      </c>
      <c r="I2920" s="161" t="s">
        <v>61</v>
      </c>
      <c r="K2920" s="161">
        <v>1</v>
      </c>
      <c r="L2920" s="161" t="s">
        <v>5669</v>
      </c>
    </row>
    <row r="2921" spans="1:18">
      <c r="A2921" s="161">
        <v>7</v>
      </c>
      <c r="B2921" s="161">
        <v>66</v>
      </c>
      <c r="C2921" s="161">
        <v>14</v>
      </c>
      <c r="D2921" s="161" t="s">
        <v>10293</v>
      </c>
      <c r="E2921" s="161" t="s">
        <v>12290</v>
      </c>
      <c r="F2921" s="161" t="s">
        <v>3992</v>
      </c>
      <c r="G2921" s="161" t="s">
        <v>1521</v>
      </c>
      <c r="H2921" s="161" t="s">
        <v>10347</v>
      </c>
      <c r="I2921" s="161" t="s">
        <v>10345</v>
      </c>
      <c r="K2921" s="161">
        <v>1</v>
      </c>
      <c r="L2921" s="161" t="s">
        <v>12291</v>
      </c>
    </row>
    <row r="2922" spans="1:18">
      <c r="A2922" s="161">
        <v>7</v>
      </c>
      <c r="B2922" s="161">
        <v>66</v>
      </c>
      <c r="C2922" s="161">
        <v>15</v>
      </c>
      <c r="D2922" s="161" t="s">
        <v>3696</v>
      </c>
      <c r="E2922" s="161" t="s">
        <v>9118</v>
      </c>
      <c r="F2922" s="161" t="s">
        <v>3992</v>
      </c>
      <c r="G2922" s="161" t="s">
        <v>1521</v>
      </c>
      <c r="H2922" s="161" t="s">
        <v>1529</v>
      </c>
      <c r="I2922" s="161" t="s">
        <v>15</v>
      </c>
      <c r="K2922" s="161">
        <v>1</v>
      </c>
      <c r="L2922" s="164" t="s">
        <v>9119</v>
      </c>
      <c r="M2922" s="164" t="s">
        <v>9120</v>
      </c>
    </row>
    <row r="2923" spans="1:18">
      <c r="A2923" s="161">
        <v>7</v>
      </c>
      <c r="B2923" s="161">
        <v>66</v>
      </c>
      <c r="C2923" s="161">
        <v>16</v>
      </c>
      <c r="D2923" s="161" t="s">
        <v>10293</v>
      </c>
      <c r="E2923" s="161" t="s">
        <v>12287</v>
      </c>
      <c r="F2923" s="161" t="s">
        <v>3992</v>
      </c>
      <c r="G2923" s="161" t="s">
        <v>1521</v>
      </c>
      <c r="H2923" s="161" t="s">
        <v>10342</v>
      </c>
      <c r="I2923" s="161" t="s">
        <v>15</v>
      </c>
      <c r="K2923" s="161">
        <v>1</v>
      </c>
      <c r="L2923" s="164" t="s">
        <v>12288</v>
      </c>
      <c r="M2923" s="164" t="s">
        <v>12289</v>
      </c>
    </row>
    <row r="2924" spans="1:18">
      <c r="A2924" s="161">
        <v>7</v>
      </c>
      <c r="B2924" s="161">
        <v>66</v>
      </c>
      <c r="C2924" s="161">
        <v>17</v>
      </c>
      <c r="D2924" s="161" t="s">
        <v>3696</v>
      </c>
      <c r="E2924" s="161" t="s">
        <v>9121</v>
      </c>
      <c r="F2924" s="161" t="s">
        <v>3992</v>
      </c>
      <c r="G2924" s="161" t="s">
        <v>1521</v>
      </c>
      <c r="H2924" s="161" t="s">
        <v>1530</v>
      </c>
      <c r="K2924" s="161">
        <v>1</v>
      </c>
      <c r="L2924" s="164" t="s">
        <v>9122</v>
      </c>
    </row>
    <row r="2925" spans="1:18">
      <c r="A2925" s="161">
        <v>7</v>
      </c>
      <c r="B2925" s="161">
        <v>66</v>
      </c>
      <c r="C2925" s="161">
        <v>18</v>
      </c>
      <c r="D2925" s="161" t="s">
        <v>10293</v>
      </c>
      <c r="E2925" s="161" t="s">
        <v>12285</v>
      </c>
      <c r="F2925" s="161" t="s">
        <v>3992</v>
      </c>
      <c r="G2925" s="161" t="s">
        <v>1521</v>
      </c>
      <c r="H2925" s="161" t="s">
        <v>10339</v>
      </c>
      <c r="K2925" s="161">
        <v>1</v>
      </c>
      <c r="L2925" s="164" t="s">
        <v>12286</v>
      </c>
    </row>
    <row r="2926" spans="1:18">
      <c r="A2926" s="161">
        <v>7</v>
      </c>
      <c r="B2926" s="161">
        <v>66</v>
      </c>
      <c r="C2926" s="161">
        <v>19</v>
      </c>
      <c r="D2926" s="161" t="s">
        <v>3696</v>
      </c>
      <c r="E2926" s="161" t="s">
        <v>9123</v>
      </c>
      <c r="F2926" s="161" t="s">
        <v>3992</v>
      </c>
      <c r="G2926" s="161" t="s">
        <v>1521</v>
      </c>
      <c r="H2926" s="161" t="s">
        <v>1531</v>
      </c>
      <c r="K2926" s="161">
        <v>1</v>
      </c>
      <c r="L2926" s="164" t="s">
        <v>9124</v>
      </c>
    </row>
    <row r="2927" spans="1:18">
      <c r="A2927" s="161">
        <v>7</v>
      </c>
      <c r="B2927" s="161">
        <v>66</v>
      </c>
      <c r="C2927" s="161">
        <v>20</v>
      </c>
      <c r="D2927" s="161" t="s">
        <v>10293</v>
      </c>
      <c r="E2927" s="161" t="s">
        <v>12283</v>
      </c>
      <c r="F2927" s="161" t="s">
        <v>3992</v>
      </c>
      <c r="G2927" s="161" t="s">
        <v>1521</v>
      </c>
      <c r="H2927" s="161" t="s">
        <v>10336</v>
      </c>
      <c r="K2927" s="161">
        <v>1</v>
      </c>
      <c r="L2927" s="164" t="s">
        <v>12284</v>
      </c>
    </row>
    <row r="2928" spans="1:18">
      <c r="A2928" s="161">
        <v>7</v>
      </c>
      <c r="B2928" s="161">
        <v>66</v>
      </c>
      <c r="C2928" s="161">
        <v>21</v>
      </c>
      <c r="D2928" s="161" t="s">
        <v>3696</v>
      </c>
      <c r="E2928" s="161" t="s">
        <v>9125</v>
      </c>
      <c r="F2928" s="161" t="s">
        <v>3992</v>
      </c>
      <c r="G2928" s="161" t="s">
        <v>1521</v>
      </c>
      <c r="H2928" s="161" t="s">
        <v>1532</v>
      </c>
      <c r="K2928" s="161">
        <v>1</v>
      </c>
      <c r="L2928" s="164" t="s">
        <v>9126</v>
      </c>
    </row>
    <row r="2929" spans="1:18">
      <c r="A2929" s="161">
        <v>7</v>
      </c>
      <c r="B2929" s="161">
        <v>66</v>
      </c>
      <c r="C2929" s="161">
        <v>22</v>
      </c>
      <c r="D2929" s="161" t="s">
        <v>10293</v>
      </c>
      <c r="E2929" s="161" t="s">
        <v>12281</v>
      </c>
      <c r="F2929" s="161" t="s">
        <v>3992</v>
      </c>
      <c r="G2929" s="161" t="s">
        <v>1521</v>
      </c>
      <c r="H2929" s="161" t="s">
        <v>10333</v>
      </c>
      <c r="K2929" s="161">
        <v>1</v>
      </c>
      <c r="L2929" s="164" t="s">
        <v>12282</v>
      </c>
    </row>
    <row r="2930" spans="1:18">
      <c r="A2930" s="161">
        <v>7</v>
      </c>
      <c r="B2930" s="161">
        <v>66</v>
      </c>
      <c r="C2930" s="161">
        <v>23</v>
      </c>
      <c r="D2930" s="161" t="s">
        <v>3696</v>
      </c>
      <c r="E2930" s="161" t="s">
        <v>9127</v>
      </c>
      <c r="F2930" s="161" t="s">
        <v>3992</v>
      </c>
      <c r="G2930" s="161" t="s">
        <v>1521</v>
      </c>
      <c r="H2930" s="161" t="s">
        <v>1533</v>
      </c>
      <c r="K2930" s="161">
        <v>1</v>
      </c>
      <c r="L2930" s="164" t="s">
        <v>9128</v>
      </c>
    </row>
    <row r="2931" spans="1:18">
      <c r="A2931" s="161">
        <v>7</v>
      </c>
      <c r="B2931" s="161">
        <v>66</v>
      </c>
      <c r="C2931" s="161">
        <v>24</v>
      </c>
      <c r="D2931" s="161" t="s">
        <v>10293</v>
      </c>
      <c r="E2931" s="161" t="s">
        <v>12279</v>
      </c>
      <c r="F2931" s="161" t="s">
        <v>3992</v>
      </c>
      <c r="G2931" s="161" t="s">
        <v>1521</v>
      </c>
      <c r="H2931" s="161" t="s">
        <v>10330</v>
      </c>
      <c r="K2931" s="161">
        <v>1</v>
      </c>
      <c r="L2931" s="164" t="s">
        <v>12280</v>
      </c>
    </row>
    <row r="2932" spans="1:18">
      <c r="A2932" s="161">
        <v>7</v>
      </c>
      <c r="B2932" s="161">
        <v>66</v>
      </c>
      <c r="C2932" s="161">
        <v>25</v>
      </c>
      <c r="D2932" s="161" t="s">
        <v>3696</v>
      </c>
      <c r="E2932" s="161" t="s">
        <v>9129</v>
      </c>
      <c r="F2932" s="161" t="s">
        <v>3992</v>
      </c>
      <c r="G2932" s="161" t="s">
        <v>1521</v>
      </c>
      <c r="H2932" s="161" t="s">
        <v>1534</v>
      </c>
      <c r="K2932" s="161">
        <v>1</v>
      </c>
      <c r="L2932" s="164" t="s">
        <v>9130</v>
      </c>
    </row>
    <row r="2933" spans="1:18">
      <c r="A2933" s="161">
        <v>7</v>
      </c>
      <c r="B2933" s="161">
        <v>66</v>
      </c>
      <c r="C2933" s="161">
        <v>26</v>
      </c>
      <c r="D2933" s="161" t="s">
        <v>10293</v>
      </c>
      <c r="E2933" s="161" t="s">
        <v>12277</v>
      </c>
      <c r="F2933" s="161" t="s">
        <v>3992</v>
      </c>
      <c r="G2933" s="161" t="s">
        <v>1521</v>
      </c>
      <c r="H2933" s="161" t="s">
        <v>10327</v>
      </c>
      <c r="K2933" s="161">
        <v>1</v>
      </c>
      <c r="L2933" s="164" t="s">
        <v>12278</v>
      </c>
    </row>
    <row r="2934" spans="1:18">
      <c r="A2934" s="161">
        <v>7</v>
      </c>
      <c r="B2934" s="161">
        <v>66</v>
      </c>
      <c r="C2934" s="161">
        <v>27</v>
      </c>
      <c r="D2934" s="161" t="s">
        <v>3696</v>
      </c>
      <c r="E2934" s="161" t="s">
        <v>9131</v>
      </c>
      <c r="F2934" s="161" t="s">
        <v>3992</v>
      </c>
      <c r="G2934" s="161" t="s">
        <v>1521</v>
      </c>
      <c r="H2934" s="162" t="s">
        <v>326</v>
      </c>
      <c r="I2934" s="161" t="s">
        <v>1629</v>
      </c>
      <c r="K2934" s="161">
        <v>1</v>
      </c>
      <c r="L2934" s="161" t="s">
        <v>5670</v>
      </c>
      <c r="M2934" s="161" t="s">
        <v>5671</v>
      </c>
      <c r="N2934" s="161" t="s">
        <v>12</v>
      </c>
      <c r="O2934" s="161" t="s">
        <v>5672</v>
      </c>
      <c r="P2934" s="161" t="s">
        <v>11</v>
      </c>
      <c r="Q2934" s="161" t="s">
        <v>5673</v>
      </c>
      <c r="R2934" s="161" t="s">
        <v>364</v>
      </c>
    </row>
    <row r="2935" spans="1:18">
      <c r="A2935" s="161">
        <v>7</v>
      </c>
      <c r="B2935" s="161">
        <v>66</v>
      </c>
      <c r="C2935" s="161">
        <v>28</v>
      </c>
      <c r="D2935" s="161" t="s">
        <v>10293</v>
      </c>
      <c r="E2935" s="161" t="s">
        <v>12272</v>
      </c>
      <c r="F2935" s="161" t="s">
        <v>3992</v>
      </c>
      <c r="G2935" s="161" t="s">
        <v>1521</v>
      </c>
      <c r="H2935" s="162" t="s">
        <v>10321</v>
      </c>
      <c r="I2935" s="161" t="s">
        <v>1629</v>
      </c>
      <c r="K2935" s="161">
        <v>1</v>
      </c>
      <c r="L2935" s="161" t="s">
        <v>12273</v>
      </c>
      <c r="M2935" s="161" t="s">
        <v>12274</v>
      </c>
      <c r="N2935" s="161" t="s">
        <v>16015</v>
      </c>
      <c r="O2935" s="161" t="s">
        <v>12275</v>
      </c>
      <c r="P2935" s="161" t="s">
        <v>16017</v>
      </c>
      <c r="Q2935" s="161" t="s">
        <v>12276</v>
      </c>
      <c r="R2935" s="161" t="s">
        <v>16018</v>
      </c>
    </row>
    <row r="2936" spans="1:18">
      <c r="A2936" s="161">
        <v>7</v>
      </c>
      <c r="B2936" s="161">
        <v>66</v>
      </c>
      <c r="C2936" s="161">
        <v>29</v>
      </c>
      <c r="D2936" s="161" t="s">
        <v>3696</v>
      </c>
      <c r="E2936" s="161" t="s">
        <v>9132</v>
      </c>
      <c r="F2936" s="161" t="s">
        <v>3992</v>
      </c>
      <c r="G2936" s="161" t="s">
        <v>1521</v>
      </c>
      <c r="H2936" s="161" t="s">
        <v>1524</v>
      </c>
      <c r="I2936" s="161" t="s">
        <v>3991</v>
      </c>
      <c r="K2936" s="161">
        <v>1</v>
      </c>
      <c r="L2936" s="161" t="s">
        <v>5674</v>
      </c>
      <c r="M2936" s="161" t="s">
        <v>5675</v>
      </c>
      <c r="N2936" s="161" t="s">
        <v>388</v>
      </c>
      <c r="O2936" s="161" t="s">
        <v>5676</v>
      </c>
    </row>
    <row r="2937" spans="1:18">
      <c r="A2937" s="161">
        <v>7</v>
      </c>
      <c r="B2937" s="161">
        <v>66</v>
      </c>
      <c r="C2937" s="161">
        <v>30</v>
      </c>
      <c r="D2937" s="161" t="s">
        <v>10293</v>
      </c>
      <c r="E2937" s="161" t="s">
        <v>12268</v>
      </c>
      <c r="F2937" s="161" t="s">
        <v>3992</v>
      </c>
      <c r="G2937" s="161" t="s">
        <v>1521</v>
      </c>
      <c r="H2937" s="161" t="s">
        <v>10316</v>
      </c>
      <c r="I2937" s="161" t="s">
        <v>10314</v>
      </c>
      <c r="K2937" s="161">
        <v>1</v>
      </c>
      <c r="L2937" s="161" t="s">
        <v>12269</v>
      </c>
      <c r="M2937" s="161" t="s">
        <v>12270</v>
      </c>
      <c r="N2937" s="161" t="s">
        <v>16016</v>
      </c>
      <c r="O2937" s="161" t="s">
        <v>12271</v>
      </c>
    </row>
    <row r="2938" spans="1:18">
      <c r="A2938" s="161">
        <v>7</v>
      </c>
      <c r="B2938" s="161">
        <v>66</v>
      </c>
      <c r="C2938" s="161">
        <v>31</v>
      </c>
      <c r="D2938" s="161" t="s">
        <v>3696</v>
      </c>
      <c r="E2938" s="161" t="s">
        <v>9133</v>
      </c>
      <c r="F2938" s="161" t="s">
        <v>3992</v>
      </c>
      <c r="G2938" s="161" t="s">
        <v>1521</v>
      </c>
      <c r="H2938" s="161" t="s">
        <v>323</v>
      </c>
      <c r="K2938" s="161">
        <v>1</v>
      </c>
      <c r="L2938" s="161" t="s">
        <v>6902</v>
      </c>
    </row>
    <row r="2939" spans="1:18">
      <c r="A2939" s="161">
        <v>7</v>
      </c>
      <c r="B2939" s="161">
        <v>66</v>
      </c>
      <c r="C2939" s="161">
        <v>32</v>
      </c>
      <c r="D2939" s="161" t="s">
        <v>10293</v>
      </c>
      <c r="E2939" s="161" t="s">
        <v>12266</v>
      </c>
      <c r="F2939" s="161" t="s">
        <v>3992</v>
      </c>
      <c r="G2939" s="161" t="s">
        <v>1521</v>
      </c>
      <c r="H2939" s="161" t="s">
        <v>10312</v>
      </c>
      <c r="K2939" s="161">
        <v>1</v>
      </c>
      <c r="L2939" s="161" t="s">
        <v>12267</v>
      </c>
    </row>
    <row r="2940" spans="1:18">
      <c r="A2940" s="161">
        <v>7</v>
      </c>
      <c r="B2940" s="161">
        <v>66</v>
      </c>
      <c r="C2940" s="161">
        <v>33</v>
      </c>
      <c r="D2940" s="161" t="s">
        <v>3696</v>
      </c>
      <c r="E2940" s="161" t="s">
        <v>9134</v>
      </c>
      <c r="F2940" s="161" t="s">
        <v>3992</v>
      </c>
      <c r="G2940" s="161" t="s">
        <v>1521</v>
      </c>
      <c r="H2940" s="161" t="s">
        <v>324</v>
      </c>
      <c r="K2940" s="161">
        <v>1</v>
      </c>
      <c r="L2940" s="161" t="s">
        <v>6903</v>
      </c>
    </row>
    <row r="2941" spans="1:18">
      <c r="A2941" s="161">
        <v>7</v>
      </c>
      <c r="B2941" s="161">
        <v>66</v>
      </c>
      <c r="C2941" s="161">
        <v>34</v>
      </c>
      <c r="D2941" s="161" t="s">
        <v>10293</v>
      </c>
      <c r="E2941" s="161" t="s">
        <v>12264</v>
      </c>
      <c r="F2941" s="161" t="s">
        <v>3992</v>
      </c>
      <c r="G2941" s="161" t="s">
        <v>1521</v>
      </c>
      <c r="H2941" s="161" t="s">
        <v>10309</v>
      </c>
      <c r="K2941" s="161">
        <v>1</v>
      </c>
      <c r="L2941" s="161" t="s">
        <v>12265</v>
      </c>
    </row>
    <row r="2942" spans="1:18">
      <c r="A2942" s="161">
        <v>7</v>
      </c>
      <c r="B2942" s="161">
        <v>66</v>
      </c>
      <c r="C2942" s="161">
        <v>35</v>
      </c>
      <c r="D2942" s="161" t="s">
        <v>3696</v>
      </c>
      <c r="E2942" s="161" t="s">
        <v>9135</v>
      </c>
      <c r="F2942" s="161" t="s">
        <v>3992</v>
      </c>
      <c r="G2942" s="161" t="s">
        <v>1521</v>
      </c>
      <c r="H2942" s="161" t="s">
        <v>325</v>
      </c>
      <c r="K2942" s="161">
        <v>1</v>
      </c>
      <c r="L2942" s="161" t="s">
        <v>6904</v>
      </c>
    </row>
    <row r="2943" spans="1:18">
      <c r="A2943" s="161">
        <v>7</v>
      </c>
      <c r="B2943" s="161">
        <v>66</v>
      </c>
      <c r="C2943" s="161">
        <v>36</v>
      </c>
      <c r="D2943" s="161" t="s">
        <v>10293</v>
      </c>
      <c r="E2943" s="161" t="s">
        <v>12262</v>
      </c>
      <c r="F2943" s="161" t="s">
        <v>3992</v>
      </c>
      <c r="G2943" s="161" t="s">
        <v>1521</v>
      </c>
      <c r="H2943" s="161" t="s">
        <v>10306</v>
      </c>
      <c r="K2943" s="161">
        <v>1</v>
      </c>
      <c r="L2943" s="161" t="s">
        <v>12263</v>
      </c>
    </row>
    <row r="2944" spans="1:18">
      <c r="A2944" s="161">
        <v>7</v>
      </c>
      <c r="B2944" s="161">
        <v>66</v>
      </c>
      <c r="C2944" s="161">
        <v>37</v>
      </c>
      <c r="D2944" s="161" t="s">
        <v>3696</v>
      </c>
      <c r="E2944" s="161" t="s">
        <v>9136</v>
      </c>
      <c r="F2944" s="161" t="s">
        <v>3992</v>
      </c>
      <c r="G2944" s="161" t="s">
        <v>1521</v>
      </c>
      <c r="H2944" s="161" t="s">
        <v>1536</v>
      </c>
      <c r="I2944" s="161" t="s">
        <v>1629</v>
      </c>
      <c r="K2944" s="161">
        <v>1</v>
      </c>
      <c r="L2944" s="161" t="s">
        <v>5677</v>
      </c>
      <c r="M2944" s="161" t="s">
        <v>5678</v>
      </c>
      <c r="N2944" s="161" t="s">
        <v>12</v>
      </c>
      <c r="O2944" s="161" t="s">
        <v>5679</v>
      </c>
      <c r="P2944" s="161" t="s">
        <v>11</v>
      </c>
      <c r="Q2944" s="161" t="s">
        <v>5680</v>
      </c>
      <c r="R2944" s="161" t="s">
        <v>364</v>
      </c>
    </row>
    <row r="2945" spans="1:18">
      <c r="A2945" s="161">
        <v>7</v>
      </c>
      <c r="B2945" s="161">
        <v>66</v>
      </c>
      <c r="C2945" s="161">
        <v>38</v>
      </c>
      <c r="D2945" s="161" t="s">
        <v>10293</v>
      </c>
      <c r="E2945" s="161" t="s">
        <v>12257</v>
      </c>
      <c r="F2945" s="161" t="s">
        <v>3992</v>
      </c>
      <c r="G2945" s="161" t="s">
        <v>1521</v>
      </c>
      <c r="H2945" s="161" t="s">
        <v>10300</v>
      </c>
      <c r="I2945" s="161" t="s">
        <v>1629</v>
      </c>
      <c r="K2945" s="161">
        <v>1</v>
      </c>
      <c r="L2945" s="161" t="s">
        <v>12258</v>
      </c>
      <c r="M2945" s="161" t="s">
        <v>12259</v>
      </c>
      <c r="N2945" s="161" t="s">
        <v>16015</v>
      </c>
      <c r="O2945" s="161" t="s">
        <v>12260</v>
      </c>
      <c r="P2945" s="161" t="s">
        <v>16017</v>
      </c>
      <c r="Q2945" s="161" t="s">
        <v>12261</v>
      </c>
      <c r="R2945" s="161" t="s">
        <v>16018</v>
      </c>
    </row>
    <row r="2946" spans="1:18">
      <c r="A2946" s="161">
        <v>7</v>
      </c>
      <c r="B2946" s="161">
        <v>66</v>
      </c>
      <c r="C2946" s="161">
        <v>39</v>
      </c>
      <c r="D2946" s="161" t="s">
        <v>3696</v>
      </c>
      <c r="E2946" s="161" t="s">
        <v>9137</v>
      </c>
      <c r="F2946" s="161" t="s">
        <v>3992</v>
      </c>
      <c r="G2946" s="161" t="s">
        <v>1521</v>
      </c>
      <c r="H2946" s="161" t="s">
        <v>116</v>
      </c>
      <c r="I2946" s="161" t="s">
        <v>1630</v>
      </c>
      <c r="K2946" s="161">
        <v>1</v>
      </c>
      <c r="L2946" s="161" t="s">
        <v>5681</v>
      </c>
    </row>
    <row r="2947" spans="1:18">
      <c r="A2947" s="161">
        <v>7</v>
      </c>
      <c r="B2947" s="161">
        <v>66</v>
      </c>
      <c r="C2947" s="161">
        <v>40</v>
      </c>
      <c r="D2947" s="161" t="s">
        <v>10293</v>
      </c>
      <c r="E2947" s="161" t="s">
        <v>12255</v>
      </c>
      <c r="F2947" s="161" t="s">
        <v>3992</v>
      </c>
      <c r="G2947" s="161" t="s">
        <v>1521</v>
      </c>
      <c r="H2947" s="161" t="s">
        <v>10297</v>
      </c>
      <c r="I2947" s="161" t="s">
        <v>1630</v>
      </c>
      <c r="K2947" s="161">
        <v>1</v>
      </c>
      <c r="L2947" s="161" t="s">
        <v>12256</v>
      </c>
    </row>
    <row r="2948" spans="1:18">
      <c r="A2948" s="161">
        <v>7</v>
      </c>
      <c r="B2948" s="161">
        <v>66</v>
      </c>
      <c r="C2948" s="161">
        <v>41</v>
      </c>
      <c r="D2948" s="161" t="s">
        <v>3696</v>
      </c>
      <c r="E2948" s="161" t="s">
        <v>9138</v>
      </c>
      <c r="F2948" s="161" t="s">
        <v>3992</v>
      </c>
      <c r="G2948" s="161" t="s">
        <v>1521</v>
      </c>
      <c r="H2948" s="161" t="s">
        <v>319</v>
      </c>
      <c r="K2948" s="161">
        <v>1</v>
      </c>
      <c r="L2948" s="161" t="s">
        <v>5682</v>
      </c>
    </row>
    <row r="2949" spans="1:18">
      <c r="A2949" s="161">
        <v>7</v>
      </c>
      <c r="B2949" s="161">
        <v>66</v>
      </c>
      <c r="C2949" s="161">
        <v>42</v>
      </c>
      <c r="D2949" s="161" t="s">
        <v>10293</v>
      </c>
      <c r="E2949" s="161" t="s">
        <v>12253</v>
      </c>
      <c r="F2949" s="161" t="s">
        <v>3992</v>
      </c>
      <c r="G2949" s="161" t="s">
        <v>1521</v>
      </c>
      <c r="H2949" s="161" t="s">
        <v>10167</v>
      </c>
      <c r="K2949" s="161">
        <v>1</v>
      </c>
      <c r="L2949" s="161" t="s">
        <v>12254</v>
      </c>
    </row>
    <row r="2950" spans="1:18">
      <c r="A2950" s="161">
        <v>7</v>
      </c>
      <c r="B2950" s="161">
        <v>67</v>
      </c>
      <c r="C2950" s="161">
        <v>1</v>
      </c>
      <c r="D2950" s="161" t="s">
        <v>3696</v>
      </c>
      <c r="E2950" s="161" t="s">
        <v>9139</v>
      </c>
      <c r="F2950" s="161" t="s">
        <v>3992</v>
      </c>
      <c r="G2950" s="161" t="s">
        <v>1521</v>
      </c>
      <c r="H2950" s="161" t="s">
        <v>1523</v>
      </c>
      <c r="I2950" s="161" t="s">
        <v>1631</v>
      </c>
      <c r="K2950" s="161">
        <v>1</v>
      </c>
      <c r="L2950" s="164" t="s">
        <v>9140</v>
      </c>
    </row>
    <row r="2951" spans="1:18">
      <c r="A2951" s="161">
        <v>7</v>
      </c>
      <c r="B2951" s="161">
        <v>67</v>
      </c>
      <c r="C2951" s="161">
        <v>2</v>
      </c>
      <c r="D2951" s="161" t="s">
        <v>10293</v>
      </c>
      <c r="E2951" s="161" t="s">
        <v>12251</v>
      </c>
      <c r="F2951" s="161" t="s">
        <v>3992</v>
      </c>
      <c r="G2951" s="161" t="s">
        <v>1521</v>
      </c>
      <c r="H2951" s="161" t="s">
        <v>10370</v>
      </c>
      <c r="I2951" s="161" t="s">
        <v>1630</v>
      </c>
      <c r="K2951" s="161">
        <v>1</v>
      </c>
      <c r="L2951" s="164" t="s">
        <v>12252</v>
      </c>
    </row>
    <row r="2952" spans="1:18">
      <c r="A2952" s="161">
        <v>7</v>
      </c>
      <c r="B2952" s="161">
        <v>67</v>
      </c>
      <c r="C2952" s="161">
        <v>3</v>
      </c>
      <c r="D2952" s="161" t="s">
        <v>3696</v>
      </c>
      <c r="E2952" s="161" t="s">
        <v>9141</v>
      </c>
      <c r="F2952" s="161" t="s">
        <v>3992</v>
      </c>
      <c r="G2952" s="161" t="s">
        <v>1521</v>
      </c>
      <c r="H2952" s="162" t="s">
        <v>322</v>
      </c>
      <c r="I2952" s="161" t="s">
        <v>1631</v>
      </c>
      <c r="K2952" s="161">
        <v>1</v>
      </c>
      <c r="L2952" s="161" t="s">
        <v>5883</v>
      </c>
    </row>
    <row r="2953" spans="1:18">
      <c r="A2953" s="161">
        <v>7</v>
      </c>
      <c r="B2953" s="161">
        <v>67</v>
      </c>
      <c r="C2953" s="161">
        <v>4</v>
      </c>
      <c r="D2953" s="161" t="s">
        <v>10293</v>
      </c>
      <c r="E2953" s="161" t="s">
        <v>12249</v>
      </c>
      <c r="F2953" s="161" t="s">
        <v>3992</v>
      </c>
      <c r="G2953" s="161" t="s">
        <v>1521</v>
      </c>
      <c r="H2953" s="162" t="s">
        <v>10367</v>
      </c>
      <c r="I2953" s="161" t="s">
        <v>1630</v>
      </c>
      <c r="K2953" s="161">
        <v>1</v>
      </c>
      <c r="L2953" s="161" t="s">
        <v>12250</v>
      </c>
    </row>
    <row r="2954" spans="1:18">
      <c r="A2954" s="161">
        <v>7</v>
      </c>
      <c r="B2954" s="161">
        <v>67</v>
      </c>
      <c r="C2954" s="161">
        <v>5</v>
      </c>
      <c r="D2954" s="161" t="s">
        <v>3696</v>
      </c>
      <c r="E2954" s="161" t="s">
        <v>9142</v>
      </c>
      <c r="F2954" s="161" t="s">
        <v>3992</v>
      </c>
      <c r="G2954" s="161" t="s">
        <v>1521</v>
      </c>
      <c r="H2954" s="161" t="s">
        <v>1526</v>
      </c>
      <c r="I2954" s="161" t="s">
        <v>1629</v>
      </c>
      <c r="K2954" s="161">
        <v>1</v>
      </c>
      <c r="L2954" s="161" t="s">
        <v>5884</v>
      </c>
      <c r="M2954" s="161" t="s">
        <v>5885</v>
      </c>
      <c r="N2954" s="161" t="s">
        <v>12</v>
      </c>
      <c r="O2954" s="161" t="s">
        <v>5886</v>
      </c>
      <c r="P2954" s="161" t="s">
        <v>11</v>
      </c>
      <c r="Q2954" s="161" t="s">
        <v>5887</v>
      </c>
      <c r="R2954" s="161" t="s">
        <v>364</v>
      </c>
    </row>
    <row r="2955" spans="1:18">
      <c r="A2955" s="161">
        <v>7</v>
      </c>
      <c r="B2955" s="161">
        <v>67</v>
      </c>
      <c r="C2955" s="161">
        <v>6</v>
      </c>
      <c r="D2955" s="161" t="s">
        <v>10293</v>
      </c>
      <c r="E2955" s="161" t="s">
        <v>12244</v>
      </c>
      <c r="F2955" s="161" t="s">
        <v>3992</v>
      </c>
      <c r="G2955" s="161" t="s">
        <v>1521</v>
      </c>
      <c r="H2955" s="161" t="s">
        <v>10361</v>
      </c>
      <c r="I2955" s="161" t="s">
        <v>1629</v>
      </c>
      <c r="K2955" s="161">
        <v>1</v>
      </c>
      <c r="L2955" s="161" t="s">
        <v>12245</v>
      </c>
      <c r="M2955" s="161" t="s">
        <v>12246</v>
      </c>
      <c r="N2955" s="161" t="s">
        <v>16015</v>
      </c>
      <c r="O2955" s="161" t="s">
        <v>12247</v>
      </c>
      <c r="P2955" s="161" t="s">
        <v>16017</v>
      </c>
      <c r="Q2955" s="161" t="s">
        <v>12248</v>
      </c>
      <c r="R2955" s="161" t="s">
        <v>16018</v>
      </c>
    </row>
    <row r="2956" spans="1:18">
      <c r="A2956" s="161">
        <v>7</v>
      </c>
      <c r="B2956" s="161">
        <v>67</v>
      </c>
      <c r="C2956" s="161">
        <v>7</v>
      </c>
      <c r="D2956" s="161" t="s">
        <v>3696</v>
      </c>
      <c r="E2956" s="161" t="s">
        <v>9143</v>
      </c>
      <c r="F2956" s="161" t="s">
        <v>3992</v>
      </c>
      <c r="G2956" s="161" t="s">
        <v>1521</v>
      </c>
      <c r="H2956" s="161" t="s">
        <v>66</v>
      </c>
      <c r="I2956" s="161" t="s">
        <v>1629</v>
      </c>
      <c r="K2956" s="161">
        <v>1</v>
      </c>
      <c r="L2956" s="161" t="s">
        <v>5888</v>
      </c>
      <c r="M2956" s="161" t="s">
        <v>5889</v>
      </c>
      <c r="N2956" s="161" t="s">
        <v>12</v>
      </c>
      <c r="O2956" s="161" t="s">
        <v>5890</v>
      </c>
      <c r="P2956" s="161" t="s">
        <v>11</v>
      </c>
      <c r="Q2956" s="161" t="s">
        <v>5891</v>
      </c>
      <c r="R2956" s="161" t="s">
        <v>364</v>
      </c>
    </row>
    <row r="2957" spans="1:18">
      <c r="A2957" s="161">
        <v>7</v>
      </c>
      <c r="B2957" s="161">
        <v>67</v>
      </c>
      <c r="C2957" s="161">
        <v>8</v>
      </c>
      <c r="D2957" s="161" t="s">
        <v>10293</v>
      </c>
      <c r="E2957" s="161" t="s">
        <v>12239</v>
      </c>
      <c r="F2957" s="161" t="s">
        <v>3992</v>
      </c>
      <c r="G2957" s="161" t="s">
        <v>1521</v>
      </c>
      <c r="H2957" s="161" t="s">
        <v>10355</v>
      </c>
      <c r="I2957" s="161" t="s">
        <v>1629</v>
      </c>
      <c r="K2957" s="161">
        <v>1</v>
      </c>
      <c r="L2957" s="161" t="s">
        <v>12240</v>
      </c>
      <c r="M2957" s="161" t="s">
        <v>12241</v>
      </c>
      <c r="N2957" s="161" t="s">
        <v>16015</v>
      </c>
      <c r="O2957" s="161" t="s">
        <v>12242</v>
      </c>
      <c r="P2957" s="161" t="s">
        <v>16017</v>
      </c>
      <c r="Q2957" s="161" t="s">
        <v>12243</v>
      </c>
      <c r="R2957" s="161" t="s">
        <v>16018</v>
      </c>
    </row>
    <row r="2958" spans="1:18">
      <c r="A2958" s="161">
        <v>7</v>
      </c>
      <c r="B2958" s="161">
        <v>67</v>
      </c>
      <c r="C2958" s="161">
        <v>9</v>
      </c>
      <c r="D2958" s="161" t="s">
        <v>3696</v>
      </c>
      <c r="E2958" s="161" t="s">
        <v>9144</v>
      </c>
      <c r="F2958" s="161" t="s">
        <v>3992</v>
      </c>
      <c r="G2958" s="161" t="s">
        <v>1521</v>
      </c>
      <c r="H2958" s="161" t="s">
        <v>336</v>
      </c>
      <c r="K2958" s="161">
        <v>1</v>
      </c>
      <c r="L2958" s="161" t="s">
        <v>5892</v>
      </c>
    </row>
    <row r="2959" spans="1:18">
      <c r="A2959" s="161">
        <v>7</v>
      </c>
      <c r="B2959" s="161">
        <v>67</v>
      </c>
      <c r="C2959" s="161">
        <v>10</v>
      </c>
      <c r="D2959" s="161" t="s">
        <v>10293</v>
      </c>
      <c r="E2959" s="161" t="s">
        <v>12237</v>
      </c>
      <c r="F2959" s="161" t="s">
        <v>3992</v>
      </c>
      <c r="G2959" s="161" t="s">
        <v>1521</v>
      </c>
      <c r="H2959" s="161" t="s">
        <v>10191</v>
      </c>
      <c r="K2959" s="161">
        <v>1</v>
      </c>
      <c r="L2959" s="161" t="s">
        <v>12238</v>
      </c>
    </row>
    <row r="2960" spans="1:18">
      <c r="A2960" s="161">
        <v>7</v>
      </c>
      <c r="B2960" s="161">
        <v>67</v>
      </c>
      <c r="C2960" s="161">
        <v>11</v>
      </c>
      <c r="D2960" s="161" t="s">
        <v>3696</v>
      </c>
      <c r="E2960" s="161" t="s">
        <v>9145</v>
      </c>
      <c r="F2960" s="161" t="s">
        <v>3992</v>
      </c>
      <c r="G2960" s="161" t="s">
        <v>1521</v>
      </c>
      <c r="H2960" s="161" t="s">
        <v>337</v>
      </c>
      <c r="I2960" s="161" t="s">
        <v>1628</v>
      </c>
      <c r="K2960" s="161">
        <v>1</v>
      </c>
      <c r="L2960" s="161" t="s">
        <v>5893</v>
      </c>
    </row>
    <row r="2961" spans="1:18">
      <c r="A2961" s="161">
        <v>7</v>
      </c>
      <c r="B2961" s="161">
        <v>67</v>
      </c>
      <c r="C2961" s="161">
        <v>12</v>
      </c>
      <c r="D2961" s="161" t="s">
        <v>10293</v>
      </c>
      <c r="E2961" s="161" t="s">
        <v>12235</v>
      </c>
      <c r="F2961" s="161" t="s">
        <v>3992</v>
      </c>
      <c r="G2961" s="161" t="s">
        <v>1521</v>
      </c>
      <c r="H2961" s="161" t="s">
        <v>10350</v>
      </c>
      <c r="I2961" s="161" t="s">
        <v>10137</v>
      </c>
      <c r="K2961" s="161">
        <v>1</v>
      </c>
      <c r="L2961" s="161" t="s">
        <v>12236</v>
      </c>
    </row>
    <row r="2962" spans="1:18">
      <c r="A2962" s="161">
        <v>7</v>
      </c>
      <c r="B2962" s="161">
        <v>67</v>
      </c>
      <c r="C2962" s="161">
        <v>13</v>
      </c>
      <c r="D2962" s="161" t="s">
        <v>3696</v>
      </c>
      <c r="E2962" s="161" t="s">
        <v>9146</v>
      </c>
      <c r="F2962" s="161" t="s">
        <v>3992</v>
      </c>
      <c r="G2962" s="161" t="s">
        <v>1521</v>
      </c>
      <c r="H2962" s="161" t="s">
        <v>1535</v>
      </c>
      <c r="I2962" s="161" t="s">
        <v>61</v>
      </c>
      <c r="K2962" s="161">
        <v>1</v>
      </c>
      <c r="L2962" s="161" t="s">
        <v>5894</v>
      </c>
    </row>
    <row r="2963" spans="1:18">
      <c r="A2963" s="161">
        <v>7</v>
      </c>
      <c r="B2963" s="161">
        <v>67</v>
      </c>
      <c r="C2963" s="161">
        <v>14</v>
      </c>
      <c r="D2963" s="161" t="s">
        <v>10293</v>
      </c>
      <c r="E2963" s="161" t="s">
        <v>12233</v>
      </c>
      <c r="F2963" s="161" t="s">
        <v>3992</v>
      </c>
      <c r="G2963" s="161" t="s">
        <v>1521</v>
      </c>
      <c r="H2963" s="161" t="s">
        <v>10347</v>
      </c>
      <c r="I2963" s="161" t="s">
        <v>10345</v>
      </c>
      <c r="K2963" s="161">
        <v>1</v>
      </c>
      <c r="L2963" s="161" t="s">
        <v>12234</v>
      </c>
    </row>
    <row r="2964" spans="1:18">
      <c r="A2964" s="161">
        <v>7</v>
      </c>
      <c r="B2964" s="161">
        <v>67</v>
      </c>
      <c r="C2964" s="161">
        <v>15</v>
      </c>
      <c r="D2964" s="161" t="s">
        <v>3696</v>
      </c>
      <c r="E2964" s="161" t="s">
        <v>9147</v>
      </c>
      <c r="F2964" s="161" t="s">
        <v>3992</v>
      </c>
      <c r="G2964" s="161" t="s">
        <v>1521</v>
      </c>
      <c r="H2964" s="161" t="s">
        <v>1529</v>
      </c>
      <c r="I2964" s="161" t="s">
        <v>15</v>
      </c>
      <c r="K2964" s="161">
        <v>1</v>
      </c>
      <c r="L2964" s="164" t="s">
        <v>9148</v>
      </c>
      <c r="M2964" s="164" t="s">
        <v>9149</v>
      </c>
    </row>
    <row r="2965" spans="1:18">
      <c r="A2965" s="161">
        <v>7</v>
      </c>
      <c r="B2965" s="161">
        <v>67</v>
      </c>
      <c r="C2965" s="161">
        <v>16</v>
      </c>
      <c r="D2965" s="161" t="s">
        <v>10293</v>
      </c>
      <c r="E2965" s="161" t="s">
        <v>12230</v>
      </c>
      <c r="F2965" s="161" t="s">
        <v>3992</v>
      </c>
      <c r="G2965" s="161" t="s">
        <v>1521</v>
      </c>
      <c r="H2965" s="161" t="s">
        <v>10342</v>
      </c>
      <c r="I2965" s="161" t="s">
        <v>15</v>
      </c>
      <c r="K2965" s="161">
        <v>1</v>
      </c>
      <c r="L2965" s="164" t="s">
        <v>12231</v>
      </c>
      <c r="M2965" s="164" t="s">
        <v>12232</v>
      </c>
    </row>
    <row r="2966" spans="1:18">
      <c r="A2966" s="161">
        <v>7</v>
      </c>
      <c r="B2966" s="161">
        <v>67</v>
      </c>
      <c r="C2966" s="161">
        <v>17</v>
      </c>
      <c r="D2966" s="161" t="s">
        <v>3696</v>
      </c>
      <c r="E2966" s="161" t="s">
        <v>9150</v>
      </c>
      <c r="F2966" s="161" t="s">
        <v>3992</v>
      </c>
      <c r="G2966" s="161" t="s">
        <v>1521</v>
      </c>
      <c r="H2966" s="161" t="s">
        <v>1530</v>
      </c>
      <c r="K2966" s="161">
        <v>1</v>
      </c>
      <c r="L2966" s="164" t="s">
        <v>9151</v>
      </c>
    </row>
    <row r="2967" spans="1:18">
      <c r="A2967" s="161">
        <v>7</v>
      </c>
      <c r="B2967" s="161">
        <v>67</v>
      </c>
      <c r="C2967" s="161">
        <v>18</v>
      </c>
      <c r="D2967" s="161" t="s">
        <v>10293</v>
      </c>
      <c r="E2967" s="161" t="s">
        <v>12228</v>
      </c>
      <c r="F2967" s="161" t="s">
        <v>3992</v>
      </c>
      <c r="G2967" s="161" t="s">
        <v>1521</v>
      </c>
      <c r="H2967" s="161" t="s">
        <v>10339</v>
      </c>
      <c r="K2967" s="161">
        <v>1</v>
      </c>
      <c r="L2967" s="164" t="s">
        <v>12229</v>
      </c>
    </row>
    <row r="2968" spans="1:18">
      <c r="A2968" s="161">
        <v>7</v>
      </c>
      <c r="B2968" s="161">
        <v>67</v>
      </c>
      <c r="C2968" s="161">
        <v>19</v>
      </c>
      <c r="D2968" s="161" t="s">
        <v>3696</v>
      </c>
      <c r="E2968" s="161" t="s">
        <v>9152</v>
      </c>
      <c r="F2968" s="161" t="s">
        <v>3992</v>
      </c>
      <c r="G2968" s="161" t="s">
        <v>1521</v>
      </c>
      <c r="H2968" s="161" t="s">
        <v>1531</v>
      </c>
      <c r="K2968" s="161">
        <v>1</v>
      </c>
      <c r="L2968" s="164" t="s">
        <v>9153</v>
      </c>
    </row>
    <row r="2969" spans="1:18">
      <c r="A2969" s="161">
        <v>7</v>
      </c>
      <c r="B2969" s="161">
        <v>67</v>
      </c>
      <c r="C2969" s="161">
        <v>20</v>
      </c>
      <c r="D2969" s="161" t="s">
        <v>10293</v>
      </c>
      <c r="E2969" s="161" t="s">
        <v>12226</v>
      </c>
      <c r="F2969" s="161" t="s">
        <v>3992</v>
      </c>
      <c r="G2969" s="161" t="s">
        <v>1521</v>
      </c>
      <c r="H2969" s="161" t="s">
        <v>10336</v>
      </c>
      <c r="K2969" s="161">
        <v>1</v>
      </c>
      <c r="L2969" s="164" t="s">
        <v>12227</v>
      </c>
    </row>
    <row r="2970" spans="1:18">
      <c r="A2970" s="161">
        <v>7</v>
      </c>
      <c r="B2970" s="161">
        <v>67</v>
      </c>
      <c r="C2970" s="161">
        <v>21</v>
      </c>
      <c r="D2970" s="161" t="s">
        <v>3696</v>
      </c>
      <c r="E2970" s="161" t="s">
        <v>9154</v>
      </c>
      <c r="F2970" s="161" t="s">
        <v>3992</v>
      </c>
      <c r="G2970" s="161" t="s">
        <v>1521</v>
      </c>
      <c r="H2970" s="161" t="s">
        <v>1532</v>
      </c>
      <c r="K2970" s="161">
        <v>1</v>
      </c>
      <c r="L2970" s="164" t="s">
        <v>9155</v>
      </c>
    </row>
    <row r="2971" spans="1:18">
      <c r="A2971" s="161">
        <v>7</v>
      </c>
      <c r="B2971" s="161">
        <v>67</v>
      </c>
      <c r="C2971" s="161">
        <v>22</v>
      </c>
      <c r="D2971" s="161" t="s">
        <v>10293</v>
      </c>
      <c r="E2971" s="161" t="s">
        <v>12224</v>
      </c>
      <c r="F2971" s="161" t="s">
        <v>3992</v>
      </c>
      <c r="G2971" s="161" t="s">
        <v>1521</v>
      </c>
      <c r="H2971" s="161" t="s">
        <v>10333</v>
      </c>
      <c r="K2971" s="161">
        <v>1</v>
      </c>
      <c r="L2971" s="164" t="s">
        <v>12225</v>
      </c>
    </row>
    <row r="2972" spans="1:18">
      <c r="A2972" s="161">
        <v>7</v>
      </c>
      <c r="B2972" s="161">
        <v>67</v>
      </c>
      <c r="C2972" s="161">
        <v>23</v>
      </c>
      <c r="D2972" s="161" t="s">
        <v>3696</v>
      </c>
      <c r="E2972" s="161" t="s">
        <v>9156</v>
      </c>
      <c r="F2972" s="161" t="s">
        <v>3992</v>
      </c>
      <c r="G2972" s="161" t="s">
        <v>1521</v>
      </c>
      <c r="H2972" s="161" t="s">
        <v>1533</v>
      </c>
      <c r="K2972" s="161">
        <v>1</v>
      </c>
      <c r="L2972" s="164" t="s">
        <v>9157</v>
      </c>
    </row>
    <row r="2973" spans="1:18">
      <c r="A2973" s="161">
        <v>7</v>
      </c>
      <c r="B2973" s="161">
        <v>67</v>
      </c>
      <c r="C2973" s="161">
        <v>24</v>
      </c>
      <c r="D2973" s="161" t="s">
        <v>10293</v>
      </c>
      <c r="E2973" s="161" t="s">
        <v>12222</v>
      </c>
      <c r="F2973" s="161" t="s">
        <v>3992</v>
      </c>
      <c r="G2973" s="161" t="s">
        <v>1521</v>
      </c>
      <c r="H2973" s="161" t="s">
        <v>10330</v>
      </c>
      <c r="K2973" s="161">
        <v>1</v>
      </c>
      <c r="L2973" s="164" t="s">
        <v>12223</v>
      </c>
    </row>
    <row r="2974" spans="1:18">
      <c r="A2974" s="161">
        <v>7</v>
      </c>
      <c r="B2974" s="161">
        <v>67</v>
      </c>
      <c r="C2974" s="161">
        <v>25</v>
      </c>
      <c r="D2974" s="161" t="s">
        <v>3696</v>
      </c>
      <c r="E2974" s="161" t="s">
        <v>9158</v>
      </c>
      <c r="F2974" s="161" t="s">
        <v>3992</v>
      </c>
      <c r="G2974" s="161" t="s">
        <v>1521</v>
      </c>
      <c r="H2974" s="161" t="s">
        <v>1534</v>
      </c>
      <c r="K2974" s="161">
        <v>1</v>
      </c>
      <c r="L2974" s="164" t="s">
        <v>9159</v>
      </c>
    </row>
    <row r="2975" spans="1:18">
      <c r="A2975" s="161">
        <v>7</v>
      </c>
      <c r="B2975" s="161">
        <v>67</v>
      </c>
      <c r="C2975" s="161">
        <v>26</v>
      </c>
      <c r="D2975" s="161" t="s">
        <v>10293</v>
      </c>
      <c r="E2975" s="161" t="s">
        <v>12220</v>
      </c>
      <c r="F2975" s="161" t="s">
        <v>3992</v>
      </c>
      <c r="G2975" s="161" t="s">
        <v>1521</v>
      </c>
      <c r="H2975" s="161" t="s">
        <v>10327</v>
      </c>
      <c r="K2975" s="161">
        <v>1</v>
      </c>
      <c r="L2975" s="164" t="s">
        <v>12221</v>
      </c>
    </row>
    <row r="2976" spans="1:18">
      <c r="A2976" s="161">
        <v>7</v>
      </c>
      <c r="B2976" s="161">
        <v>67</v>
      </c>
      <c r="C2976" s="161">
        <v>27</v>
      </c>
      <c r="D2976" s="161" t="s">
        <v>3696</v>
      </c>
      <c r="E2976" s="161" t="s">
        <v>9160</v>
      </c>
      <c r="F2976" s="161" t="s">
        <v>3992</v>
      </c>
      <c r="G2976" s="161" t="s">
        <v>1521</v>
      </c>
      <c r="H2976" s="162" t="s">
        <v>326</v>
      </c>
      <c r="I2976" s="161" t="s">
        <v>1629</v>
      </c>
      <c r="K2976" s="161">
        <v>1</v>
      </c>
      <c r="L2976" s="161" t="s">
        <v>5895</v>
      </c>
      <c r="M2976" s="161" t="s">
        <v>5896</v>
      </c>
      <c r="N2976" s="161" t="s">
        <v>12</v>
      </c>
      <c r="O2976" s="161" t="s">
        <v>5897</v>
      </c>
      <c r="P2976" s="161" t="s">
        <v>11</v>
      </c>
      <c r="Q2976" s="161" t="s">
        <v>5898</v>
      </c>
      <c r="R2976" s="161" t="s">
        <v>364</v>
      </c>
    </row>
    <row r="2977" spans="1:18">
      <c r="A2977" s="161">
        <v>7</v>
      </c>
      <c r="B2977" s="161">
        <v>67</v>
      </c>
      <c r="C2977" s="161">
        <v>28</v>
      </c>
      <c r="D2977" s="161" t="s">
        <v>10293</v>
      </c>
      <c r="E2977" s="161" t="s">
        <v>12215</v>
      </c>
      <c r="F2977" s="161" t="s">
        <v>3992</v>
      </c>
      <c r="G2977" s="161" t="s">
        <v>1521</v>
      </c>
      <c r="H2977" s="162" t="s">
        <v>10321</v>
      </c>
      <c r="I2977" s="161" t="s">
        <v>1629</v>
      </c>
      <c r="K2977" s="161">
        <v>1</v>
      </c>
      <c r="L2977" s="161" t="s">
        <v>12216</v>
      </c>
      <c r="M2977" s="161" t="s">
        <v>12217</v>
      </c>
      <c r="N2977" s="161" t="s">
        <v>16015</v>
      </c>
      <c r="O2977" s="161" t="s">
        <v>12218</v>
      </c>
      <c r="P2977" s="161" t="s">
        <v>16017</v>
      </c>
      <c r="Q2977" s="161" t="s">
        <v>12219</v>
      </c>
      <c r="R2977" s="161" t="s">
        <v>16018</v>
      </c>
    </row>
    <row r="2978" spans="1:18">
      <c r="A2978" s="161">
        <v>7</v>
      </c>
      <c r="B2978" s="161">
        <v>67</v>
      </c>
      <c r="C2978" s="161">
        <v>29</v>
      </c>
      <c r="D2978" s="161" t="s">
        <v>3696</v>
      </c>
      <c r="E2978" s="161" t="s">
        <v>9161</v>
      </c>
      <c r="F2978" s="161" t="s">
        <v>3992</v>
      </c>
      <c r="G2978" s="161" t="s">
        <v>1521</v>
      </c>
      <c r="H2978" s="161" t="s">
        <v>1524</v>
      </c>
      <c r="I2978" s="161" t="s">
        <v>3991</v>
      </c>
      <c r="K2978" s="161">
        <v>1</v>
      </c>
      <c r="L2978" s="161" t="s">
        <v>5899</v>
      </c>
      <c r="M2978" s="161" t="s">
        <v>5900</v>
      </c>
      <c r="N2978" s="161" t="s">
        <v>388</v>
      </c>
      <c r="O2978" s="161" t="s">
        <v>5901</v>
      </c>
    </row>
    <row r="2979" spans="1:18">
      <c r="A2979" s="161">
        <v>7</v>
      </c>
      <c r="B2979" s="161">
        <v>67</v>
      </c>
      <c r="C2979" s="161">
        <v>30</v>
      </c>
      <c r="D2979" s="161" t="s">
        <v>10293</v>
      </c>
      <c r="E2979" s="161" t="s">
        <v>12211</v>
      </c>
      <c r="F2979" s="161" t="s">
        <v>3992</v>
      </c>
      <c r="G2979" s="161" t="s">
        <v>1521</v>
      </c>
      <c r="H2979" s="161" t="s">
        <v>10316</v>
      </c>
      <c r="I2979" s="161" t="s">
        <v>10314</v>
      </c>
      <c r="K2979" s="161">
        <v>1</v>
      </c>
      <c r="L2979" s="161" t="s">
        <v>12212</v>
      </c>
      <c r="M2979" s="161" t="s">
        <v>12213</v>
      </c>
      <c r="N2979" s="161" t="s">
        <v>16016</v>
      </c>
      <c r="O2979" s="161" t="s">
        <v>12214</v>
      </c>
    </row>
    <row r="2980" spans="1:18">
      <c r="A2980" s="161">
        <v>7</v>
      </c>
      <c r="B2980" s="161">
        <v>67</v>
      </c>
      <c r="C2980" s="161">
        <v>31</v>
      </c>
      <c r="D2980" s="161" t="s">
        <v>3696</v>
      </c>
      <c r="E2980" s="161" t="s">
        <v>9162</v>
      </c>
      <c r="F2980" s="161" t="s">
        <v>3992</v>
      </c>
      <c r="G2980" s="161" t="s">
        <v>1521</v>
      </c>
      <c r="H2980" s="161" t="s">
        <v>323</v>
      </c>
      <c r="K2980" s="161">
        <v>1</v>
      </c>
      <c r="L2980" s="161" t="s">
        <v>6905</v>
      </c>
    </row>
    <row r="2981" spans="1:18">
      <c r="A2981" s="161">
        <v>7</v>
      </c>
      <c r="B2981" s="161">
        <v>67</v>
      </c>
      <c r="C2981" s="161">
        <v>32</v>
      </c>
      <c r="D2981" s="161" t="s">
        <v>10293</v>
      </c>
      <c r="E2981" s="161" t="s">
        <v>12209</v>
      </c>
      <c r="F2981" s="161" t="s">
        <v>3992</v>
      </c>
      <c r="G2981" s="161" t="s">
        <v>1521</v>
      </c>
      <c r="H2981" s="161" t="s">
        <v>10312</v>
      </c>
      <c r="K2981" s="161">
        <v>1</v>
      </c>
      <c r="L2981" s="161" t="s">
        <v>12210</v>
      </c>
    </row>
    <row r="2982" spans="1:18">
      <c r="A2982" s="161">
        <v>7</v>
      </c>
      <c r="B2982" s="161">
        <v>67</v>
      </c>
      <c r="C2982" s="161">
        <v>33</v>
      </c>
      <c r="D2982" s="161" t="s">
        <v>3696</v>
      </c>
      <c r="E2982" s="161" t="s">
        <v>9163</v>
      </c>
      <c r="F2982" s="161" t="s">
        <v>3992</v>
      </c>
      <c r="G2982" s="161" t="s">
        <v>1521</v>
      </c>
      <c r="H2982" s="161" t="s">
        <v>324</v>
      </c>
      <c r="K2982" s="161">
        <v>1</v>
      </c>
      <c r="L2982" s="161" t="s">
        <v>6906</v>
      </c>
    </row>
    <row r="2983" spans="1:18">
      <c r="A2983" s="161">
        <v>7</v>
      </c>
      <c r="B2983" s="161">
        <v>67</v>
      </c>
      <c r="C2983" s="161">
        <v>34</v>
      </c>
      <c r="D2983" s="161" t="s">
        <v>10293</v>
      </c>
      <c r="E2983" s="161" t="s">
        <v>12207</v>
      </c>
      <c r="F2983" s="161" t="s">
        <v>3992</v>
      </c>
      <c r="G2983" s="161" t="s">
        <v>1521</v>
      </c>
      <c r="H2983" s="161" t="s">
        <v>10309</v>
      </c>
      <c r="K2983" s="161">
        <v>1</v>
      </c>
      <c r="L2983" s="161" t="s">
        <v>12208</v>
      </c>
    </row>
    <row r="2984" spans="1:18">
      <c r="A2984" s="161">
        <v>7</v>
      </c>
      <c r="B2984" s="161">
        <v>67</v>
      </c>
      <c r="C2984" s="161">
        <v>35</v>
      </c>
      <c r="D2984" s="161" t="s">
        <v>3696</v>
      </c>
      <c r="E2984" s="161" t="s">
        <v>9164</v>
      </c>
      <c r="F2984" s="161" t="s">
        <v>3992</v>
      </c>
      <c r="G2984" s="161" t="s">
        <v>1521</v>
      </c>
      <c r="H2984" s="161" t="s">
        <v>325</v>
      </c>
      <c r="K2984" s="161">
        <v>1</v>
      </c>
      <c r="L2984" s="161" t="s">
        <v>6907</v>
      </c>
    </row>
    <row r="2985" spans="1:18">
      <c r="A2985" s="161">
        <v>7</v>
      </c>
      <c r="B2985" s="161">
        <v>67</v>
      </c>
      <c r="C2985" s="161">
        <v>36</v>
      </c>
      <c r="D2985" s="161" t="s">
        <v>10293</v>
      </c>
      <c r="E2985" s="161" t="s">
        <v>12205</v>
      </c>
      <c r="F2985" s="161" t="s">
        <v>3992</v>
      </c>
      <c r="G2985" s="161" t="s">
        <v>1521</v>
      </c>
      <c r="H2985" s="161" t="s">
        <v>10306</v>
      </c>
      <c r="K2985" s="161">
        <v>1</v>
      </c>
      <c r="L2985" s="161" t="s">
        <v>12206</v>
      </c>
    </row>
    <row r="2986" spans="1:18">
      <c r="A2986" s="161">
        <v>7</v>
      </c>
      <c r="B2986" s="161">
        <v>67</v>
      </c>
      <c r="C2986" s="161">
        <v>37</v>
      </c>
      <c r="D2986" s="161" t="s">
        <v>3696</v>
      </c>
      <c r="E2986" s="161" t="s">
        <v>9165</v>
      </c>
      <c r="F2986" s="161" t="s">
        <v>3992</v>
      </c>
      <c r="G2986" s="161" t="s">
        <v>1521</v>
      </c>
      <c r="H2986" s="161" t="s">
        <v>1536</v>
      </c>
      <c r="I2986" s="161" t="s">
        <v>1629</v>
      </c>
      <c r="K2986" s="161">
        <v>1</v>
      </c>
      <c r="L2986" s="161" t="s">
        <v>5902</v>
      </c>
      <c r="M2986" s="161" t="s">
        <v>5903</v>
      </c>
      <c r="N2986" s="161" t="s">
        <v>12</v>
      </c>
      <c r="O2986" s="161" t="s">
        <v>5904</v>
      </c>
      <c r="P2986" s="161" t="s">
        <v>11</v>
      </c>
      <c r="Q2986" s="161" t="s">
        <v>5905</v>
      </c>
      <c r="R2986" s="161" t="s">
        <v>364</v>
      </c>
    </row>
    <row r="2987" spans="1:18">
      <c r="A2987" s="161">
        <v>7</v>
      </c>
      <c r="B2987" s="161">
        <v>67</v>
      </c>
      <c r="C2987" s="161">
        <v>38</v>
      </c>
      <c r="D2987" s="161" t="s">
        <v>10293</v>
      </c>
      <c r="E2987" s="161" t="s">
        <v>12200</v>
      </c>
      <c r="F2987" s="161" t="s">
        <v>3992</v>
      </c>
      <c r="G2987" s="161" t="s">
        <v>1521</v>
      </c>
      <c r="H2987" s="161" t="s">
        <v>10300</v>
      </c>
      <c r="I2987" s="161" t="s">
        <v>1629</v>
      </c>
      <c r="K2987" s="161">
        <v>1</v>
      </c>
      <c r="L2987" s="161" t="s">
        <v>12201</v>
      </c>
      <c r="M2987" s="161" t="s">
        <v>12202</v>
      </c>
      <c r="N2987" s="161" t="s">
        <v>16015</v>
      </c>
      <c r="O2987" s="161" t="s">
        <v>12203</v>
      </c>
      <c r="P2987" s="161" t="s">
        <v>16017</v>
      </c>
      <c r="Q2987" s="161" t="s">
        <v>12204</v>
      </c>
      <c r="R2987" s="161" t="s">
        <v>16018</v>
      </c>
    </row>
    <row r="2988" spans="1:18">
      <c r="A2988" s="161">
        <v>7</v>
      </c>
      <c r="B2988" s="161">
        <v>67</v>
      </c>
      <c r="C2988" s="161">
        <v>39</v>
      </c>
      <c r="D2988" s="161" t="s">
        <v>3696</v>
      </c>
      <c r="E2988" s="161" t="s">
        <v>9166</v>
      </c>
      <c r="F2988" s="161" t="s">
        <v>3992</v>
      </c>
      <c r="G2988" s="161" t="s">
        <v>1521</v>
      </c>
      <c r="H2988" s="161" t="s">
        <v>116</v>
      </c>
      <c r="I2988" s="161" t="s">
        <v>1630</v>
      </c>
      <c r="K2988" s="161">
        <v>1</v>
      </c>
      <c r="L2988" s="161" t="s">
        <v>5906</v>
      </c>
    </row>
    <row r="2989" spans="1:18">
      <c r="A2989" s="161">
        <v>7</v>
      </c>
      <c r="B2989" s="161">
        <v>67</v>
      </c>
      <c r="C2989" s="161">
        <v>40</v>
      </c>
      <c r="D2989" s="161" t="s">
        <v>10293</v>
      </c>
      <c r="E2989" s="161" t="s">
        <v>12198</v>
      </c>
      <c r="F2989" s="161" t="s">
        <v>3992</v>
      </c>
      <c r="G2989" s="161" t="s">
        <v>1521</v>
      </c>
      <c r="H2989" s="161" t="s">
        <v>10297</v>
      </c>
      <c r="I2989" s="161" t="s">
        <v>1630</v>
      </c>
      <c r="K2989" s="161">
        <v>1</v>
      </c>
      <c r="L2989" s="161" t="s">
        <v>12199</v>
      </c>
    </row>
    <row r="2990" spans="1:18">
      <c r="A2990" s="161">
        <v>7</v>
      </c>
      <c r="B2990" s="161">
        <v>67</v>
      </c>
      <c r="C2990" s="161">
        <v>41</v>
      </c>
      <c r="D2990" s="161" t="s">
        <v>3696</v>
      </c>
      <c r="E2990" s="161" t="s">
        <v>9167</v>
      </c>
      <c r="F2990" s="161" t="s">
        <v>3992</v>
      </c>
      <c r="G2990" s="161" t="s">
        <v>1521</v>
      </c>
      <c r="H2990" s="161" t="s">
        <v>319</v>
      </c>
      <c r="K2990" s="161">
        <v>1</v>
      </c>
      <c r="L2990" s="161" t="s">
        <v>5907</v>
      </c>
    </row>
    <row r="2991" spans="1:18">
      <c r="A2991" s="161">
        <v>7</v>
      </c>
      <c r="B2991" s="161">
        <v>67</v>
      </c>
      <c r="C2991" s="161">
        <v>42</v>
      </c>
      <c r="D2991" s="161" t="s">
        <v>10293</v>
      </c>
      <c r="E2991" s="161" t="s">
        <v>12196</v>
      </c>
      <c r="F2991" s="161" t="s">
        <v>3992</v>
      </c>
      <c r="G2991" s="161" t="s">
        <v>1521</v>
      </c>
      <c r="H2991" s="161" t="s">
        <v>10167</v>
      </c>
      <c r="K2991" s="161">
        <v>1</v>
      </c>
      <c r="L2991" s="161" t="s">
        <v>12197</v>
      </c>
    </row>
    <row r="2992" spans="1:18">
      <c r="A2992" s="161">
        <v>7</v>
      </c>
      <c r="B2992" s="161">
        <v>68</v>
      </c>
      <c r="C2992" s="161">
        <v>1</v>
      </c>
      <c r="D2992" s="161" t="s">
        <v>3696</v>
      </c>
      <c r="E2992" s="161" t="s">
        <v>9168</v>
      </c>
      <c r="F2992" s="161" t="s">
        <v>3992</v>
      </c>
      <c r="G2992" s="161" t="s">
        <v>1521</v>
      </c>
      <c r="H2992" s="161" t="s">
        <v>1523</v>
      </c>
      <c r="I2992" s="161" t="s">
        <v>1631</v>
      </c>
      <c r="K2992" s="161">
        <v>1</v>
      </c>
      <c r="L2992" s="164" t="s">
        <v>9169</v>
      </c>
    </row>
    <row r="2993" spans="1:18">
      <c r="A2993" s="161">
        <v>7</v>
      </c>
      <c r="B2993" s="161">
        <v>68</v>
      </c>
      <c r="C2993" s="161">
        <v>2</v>
      </c>
      <c r="D2993" s="161" t="s">
        <v>10293</v>
      </c>
      <c r="E2993" s="161" t="s">
        <v>12194</v>
      </c>
      <c r="F2993" s="161" t="s">
        <v>3992</v>
      </c>
      <c r="G2993" s="161" t="s">
        <v>1521</v>
      </c>
      <c r="H2993" s="161" t="s">
        <v>10370</v>
      </c>
      <c r="I2993" s="161" t="s">
        <v>1630</v>
      </c>
      <c r="K2993" s="161">
        <v>1</v>
      </c>
      <c r="L2993" s="164" t="s">
        <v>12195</v>
      </c>
    </row>
    <row r="2994" spans="1:18">
      <c r="A2994" s="161">
        <v>7</v>
      </c>
      <c r="B2994" s="161">
        <v>68</v>
      </c>
      <c r="C2994" s="161">
        <v>3</v>
      </c>
      <c r="D2994" s="161" t="s">
        <v>3696</v>
      </c>
      <c r="E2994" s="161" t="s">
        <v>9170</v>
      </c>
      <c r="F2994" s="161" t="s">
        <v>3992</v>
      </c>
      <c r="G2994" s="161" t="s">
        <v>1521</v>
      </c>
      <c r="H2994" s="162" t="s">
        <v>322</v>
      </c>
      <c r="I2994" s="161" t="s">
        <v>1631</v>
      </c>
      <c r="K2994" s="161">
        <v>1</v>
      </c>
      <c r="L2994" s="161" t="s">
        <v>6108</v>
      </c>
    </row>
    <row r="2995" spans="1:18">
      <c r="A2995" s="161">
        <v>7</v>
      </c>
      <c r="B2995" s="161">
        <v>68</v>
      </c>
      <c r="C2995" s="161">
        <v>4</v>
      </c>
      <c r="D2995" s="161" t="s">
        <v>10293</v>
      </c>
      <c r="E2995" s="161" t="s">
        <v>12192</v>
      </c>
      <c r="F2995" s="161" t="s">
        <v>3992</v>
      </c>
      <c r="G2995" s="161" t="s">
        <v>1521</v>
      </c>
      <c r="H2995" s="162" t="s">
        <v>10367</v>
      </c>
      <c r="I2995" s="161" t="s">
        <v>1630</v>
      </c>
      <c r="K2995" s="161">
        <v>1</v>
      </c>
      <c r="L2995" s="161" t="s">
        <v>12193</v>
      </c>
    </row>
    <row r="2996" spans="1:18">
      <c r="A2996" s="161">
        <v>7</v>
      </c>
      <c r="B2996" s="161">
        <v>68</v>
      </c>
      <c r="C2996" s="161">
        <v>5</v>
      </c>
      <c r="D2996" s="161" t="s">
        <v>3696</v>
      </c>
      <c r="E2996" s="161" t="s">
        <v>9171</v>
      </c>
      <c r="F2996" s="161" t="s">
        <v>3992</v>
      </c>
      <c r="G2996" s="161" t="s">
        <v>1521</v>
      </c>
      <c r="H2996" s="161" t="s">
        <v>1526</v>
      </c>
      <c r="I2996" s="161" t="s">
        <v>1629</v>
      </c>
      <c r="K2996" s="161">
        <v>1</v>
      </c>
      <c r="L2996" s="161" t="s">
        <v>6109</v>
      </c>
      <c r="M2996" s="161" t="s">
        <v>6110</v>
      </c>
      <c r="N2996" s="161" t="s">
        <v>12</v>
      </c>
      <c r="O2996" s="161" t="s">
        <v>6111</v>
      </c>
      <c r="P2996" s="161" t="s">
        <v>11</v>
      </c>
      <c r="Q2996" s="161" t="s">
        <v>6112</v>
      </c>
      <c r="R2996" s="161" t="s">
        <v>364</v>
      </c>
    </row>
    <row r="2997" spans="1:18">
      <c r="A2997" s="161">
        <v>7</v>
      </c>
      <c r="B2997" s="161">
        <v>68</v>
      </c>
      <c r="C2997" s="161">
        <v>6</v>
      </c>
      <c r="D2997" s="161" t="s">
        <v>10293</v>
      </c>
      <c r="E2997" s="161" t="s">
        <v>12187</v>
      </c>
      <c r="F2997" s="161" t="s">
        <v>3992</v>
      </c>
      <c r="G2997" s="161" t="s">
        <v>1521</v>
      </c>
      <c r="H2997" s="161" t="s">
        <v>10361</v>
      </c>
      <c r="I2997" s="161" t="s">
        <v>1629</v>
      </c>
      <c r="K2997" s="161">
        <v>1</v>
      </c>
      <c r="L2997" s="161" t="s">
        <v>12188</v>
      </c>
      <c r="M2997" s="161" t="s">
        <v>12189</v>
      </c>
      <c r="N2997" s="161" t="s">
        <v>16015</v>
      </c>
      <c r="O2997" s="161" t="s">
        <v>12190</v>
      </c>
      <c r="P2997" s="161" t="s">
        <v>16017</v>
      </c>
      <c r="Q2997" s="161" t="s">
        <v>12191</v>
      </c>
      <c r="R2997" s="161" t="s">
        <v>16018</v>
      </c>
    </row>
    <row r="2998" spans="1:18">
      <c r="A2998" s="161">
        <v>7</v>
      </c>
      <c r="B2998" s="161">
        <v>68</v>
      </c>
      <c r="C2998" s="161">
        <v>7</v>
      </c>
      <c r="D2998" s="161" t="s">
        <v>3696</v>
      </c>
      <c r="E2998" s="161" t="s">
        <v>9172</v>
      </c>
      <c r="F2998" s="161" t="s">
        <v>3992</v>
      </c>
      <c r="G2998" s="161" t="s">
        <v>1521</v>
      </c>
      <c r="H2998" s="161" t="s">
        <v>66</v>
      </c>
      <c r="I2998" s="161" t="s">
        <v>1629</v>
      </c>
      <c r="K2998" s="161">
        <v>1</v>
      </c>
      <c r="L2998" s="161" t="s">
        <v>6113</v>
      </c>
      <c r="M2998" s="161" t="s">
        <v>6114</v>
      </c>
      <c r="N2998" s="161" t="s">
        <v>12</v>
      </c>
      <c r="O2998" s="161" t="s">
        <v>6115</v>
      </c>
      <c r="P2998" s="161" t="s">
        <v>11</v>
      </c>
      <c r="Q2998" s="161" t="s">
        <v>6116</v>
      </c>
      <c r="R2998" s="161" t="s">
        <v>364</v>
      </c>
    </row>
    <row r="2999" spans="1:18">
      <c r="A2999" s="161">
        <v>7</v>
      </c>
      <c r="B2999" s="161">
        <v>68</v>
      </c>
      <c r="C2999" s="161">
        <v>8</v>
      </c>
      <c r="D2999" s="161" t="s">
        <v>10293</v>
      </c>
      <c r="E2999" s="161" t="s">
        <v>12182</v>
      </c>
      <c r="F2999" s="161" t="s">
        <v>3992</v>
      </c>
      <c r="G2999" s="161" t="s">
        <v>1521</v>
      </c>
      <c r="H2999" s="161" t="s">
        <v>10355</v>
      </c>
      <c r="I2999" s="161" t="s">
        <v>1629</v>
      </c>
      <c r="K2999" s="161">
        <v>1</v>
      </c>
      <c r="L2999" s="161" t="s">
        <v>12183</v>
      </c>
      <c r="M2999" s="161" t="s">
        <v>12184</v>
      </c>
      <c r="N2999" s="161" t="s">
        <v>16015</v>
      </c>
      <c r="O2999" s="161" t="s">
        <v>12185</v>
      </c>
      <c r="P2999" s="161" t="s">
        <v>16017</v>
      </c>
      <c r="Q2999" s="161" t="s">
        <v>12186</v>
      </c>
      <c r="R2999" s="161" t="s">
        <v>16018</v>
      </c>
    </row>
    <row r="3000" spans="1:18">
      <c r="A3000" s="161">
        <v>7</v>
      </c>
      <c r="B3000" s="161">
        <v>68</v>
      </c>
      <c r="C3000" s="161">
        <v>9</v>
      </c>
      <c r="D3000" s="161" t="s">
        <v>3696</v>
      </c>
      <c r="E3000" s="161" t="s">
        <v>9173</v>
      </c>
      <c r="F3000" s="161" t="s">
        <v>3992</v>
      </c>
      <c r="G3000" s="161" t="s">
        <v>1521</v>
      </c>
      <c r="H3000" s="161" t="s">
        <v>336</v>
      </c>
      <c r="K3000" s="161">
        <v>1</v>
      </c>
      <c r="L3000" s="161" t="s">
        <v>6117</v>
      </c>
    </row>
    <row r="3001" spans="1:18">
      <c r="A3001" s="161">
        <v>7</v>
      </c>
      <c r="B3001" s="161">
        <v>68</v>
      </c>
      <c r="C3001" s="161">
        <v>10</v>
      </c>
      <c r="D3001" s="161" t="s">
        <v>10293</v>
      </c>
      <c r="E3001" s="161" t="s">
        <v>12180</v>
      </c>
      <c r="F3001" s="161" t="s">
        <v>3992</v>
      </c>
      <c r="G3001" s="161" t="s">
        <v>1521</v>
      </c>
      <c r="H3001" s="161" t="s">
        <v>10191</v>
      </c>
      <c r="K3001" s="161">
        <v>1</v>
      </c>
      <c r="L3001" s="161" t="s">
        <v>12181</v>
      </c>
    </row>
    <row r="3002" spans="1:18">
      <c r="A3002" s="161">
        <v>7</v>
      </c>
      <c r="B3002" s="161">
        <v>68</v>
      </c>
      <c r="C3002" s="161">
        <v>11</v>
      </c>
      <c r="D3002" s="161" t="s">
        <v>3696</v>
      </c>
      <c r="E3002" s="161" t="s">
        <v>9174</v>
      </c>
      <c r="F3002" s="161" t="s">
        <v>3992</v>
      </c>
      <c r="G3002" s="161" t="s">
        <v>1521</v>
      </c>
      <c r="H3002" s="161" t="s">
        <v>337</v>
      </c>
      <c r="I3002" s="161" t="s">
        <v>1628</v>
      </c>
      <c r="K3002" s="161">
        <v>1</v>
      </c>
      <c r="L3002" s="161" t="s">
        <v>6118</v>
      </c>
    </row>
    <row r="3003" spans="1:18">
      <c r="A3003" s="161">
        <v>7</v>
      </c>
      <c r="B3003" s="161">
        <v>68</v>
      </c>
      <c r="C3003" s="161">
        <v>12</v>
      </c>
      <c r="D3003" s="161" t="s">
        <v>10293</v>
      </c>
      <c r="E3003" s="161" t="s">
        <v>12178</v>
      </c>
      <c r="F3003" s="161" t="s">
        <v>3992</v>
      </c>
      <c r="G3003" s="161" t="s">
        <v>1521</v>
      </c>
      <c r="H3003" s="161" t="s">
        <v>10350</v>
      </c>
      <c r="I3003" s="161" t="s">
        <v>10137</v>
      </c>
      <c r="K3003" s="161">
        <v>1</v>
      </c>
      <c r="L3003" s="161" t="s">
        <v>12179</v>
      </c>
    </row>
    <row r="3004" spans="1:18">
      <c r="A3004" s="161">
        <v>7</v>
      </c>
      <c r="B3004" s="161">
        <v>68</v>
      </c>
      <c r="C3004" s="161">
        <v>13</v>
      </c>
      <c r="D3004" s="161" t="s">
        <v>3696</v>
      </c>
      <c r="E3004" s="161" t="s">
        <v>9175</v>
      </c>
      <c r="F3004" s="161" t="s">
        <v>3992</v>
      </c>
      <c r="G3004" s="161" t="s">
        <v>1521</v>
      </c>
      <c r="H3004" s="161" t="s">
        <v>1535</v>
      </c>
      <c r="I3004" s="161" t="s">
        <v>61</v>
      </c>
      <c r="K3004" s="161">
        <v>1</v>
      </c>
      <c r="L3004" s="161" t="s">
        <v>6119</v>
      </c>
    </row>
    <row r="3005" spans="1:18">
      <c r="A3005" s="161">
        <v>7</v>
      </c>
      <c r="B3005" s="161">
        <v>68</v>
      </c>
      <c r="C3005" s="161">
        <v>14</v>
      </c>
      <c r="D3005" s="161" t="s">
        <v>10293</v>
      </c>
      <c r="E3005" s="161" t="s">
        <v>12176</v>
      </c>
      <c r="F3005" s="161" t="s">
        <v>3992</v>
      </c>
      <c r="G3005" s="161" t="s">
        <v>1521</v>
      </c>
      <c r="H3005" s="161" t="s">
        <v>10347</v>
      </c>
      <c r="I3005" s="161" t="s">
        <v>10345</v>
      </c>
      <c r="K3005" s="161">
        <v>1</v>
      </c>
      <c r="L3005" s="161" t="s">
        <v>12177</v>
      </c>
    </row>
    <row r="3006" spans="1:18">
      <c r="A3006" s="161">
        <v>7</v>
      </c>
      <c r="B3006" s="161">
        <v>68</v>
      </c>
      <c r="C3006" s="161">
        <v>15</v>
      </c>
      <c r="D3006" s="161" t="s">
        <v>3696</v>
      </c>
      <c r="E3006" s="161" t="s">
        <v>9176</v>
      </c>
      <c r="F3006" s="161" t="s">
        <v>3992</v>
      </c>
      <c r="G3006" s="161" t="s">
        <v>1521</v>
      </c>
      <c r="H3006" s="161" t="s">
        <v>1529</v>
      </c>
      <c r="I3006" s="161" t="s">
        <v>15</v>
      </c>
      <c r="K3006" s="161">
        <v>1</v>
      </c>
      <c r="L3006" s="164" t="s">
        <v>9177</v>
      </c>
      <c r="M3006" s="164" t="s">
        <v>9178</v>
      </c>
    </row>
    <row r="3007" spans="1:18">
      <c r="A3007" s="161">
        <v>7</v>
      </c>
      <c r="B3007" s="161">
        <v>68</v>
      </c>
      <c r="C3007" s="161">
        <v>16</v>
      </c>
      <c r="D3007" s="161" t="s">
        <v>10293</v>
      </c>
      <c r="E3007" s="161" t="s">
        <v>12173</v>
      </c>
      <c r="F3007" s="161" t="s">
        <v>3992</v>
      </c>
      <c r="G3007" s="161" t="s">
        <v>1521</v>
      </c>
      <c r="H3007" s="161" t="s">
        <v>10342</v>
      </c>
      <c r="I3007" s="161" t="s">
        <v>15</v>
      </c>
      <c r="K3007" s="161">
        <v>1</v>
      </c>
      <c r="L3007" s="164" t="s">
        <v>12174</v>
      </c>
      <c r="M3007" s="164" t="s">
        <v>12175</v>
      </c>
    </row>
    <row r="3008" spans="1:18">
      <c r="A3008" s="161">
        <v>7</v>
      </c>
      <c r="B3008" s="161">
        <v>68</v>
      </c>
      <c r="C3008" s="161">
        <v>17</v>
      </c>
      <c r="D3008" s="161" t="s">
        <v>3696</v>
      </c>
      <c r="E3008" s="161" t="s">
        <v>9179</v>
      </c>
      <c r="F3008" s="161" t="s">
        <v>3992</v>
      </c>
      <c r="G3008" s="161" t="s">
        <v>1521</v>
      </c>
      <c r="H3008" s="161" t="s">
        <v>1530</v>
      </c>
      <c r="K3008" s="161">
        <v>1</v>
      </c>
      <c r="L3008" s="164" t="s">
        <v>9180</v>
      </c>
    </row>
    <row r="3009" spans="1:18">
      <c r="A3009" s="161">
        <v>7</v>
      </c>
      <c r="B3009" s="161">
        <v>68</v>
      </c>
      <c r="C3009" s="161">
        <v>18</v>
      </c>
      <c r="D3009" s="161" t="s">
        <v>10293</v>
      </c>
      <c r="E3009" s="161" t="s">
        <v>12171</v>
      </c>
      <c r="F3009" s="161" t="s">
        <v>3992</v>
      </c>
      <c r="G3009" s="161" t="s">
        <v>1521</v>
      </c>
      <c r="H3009" s="161" t="s">
        <v>10339</v>
      </c>
      <c r="K3009" s="161">
        <v>1</v>
      </c>
      <c r="L3009" s="164" t="s">
        <v>12172</v>
      </c>
    </row>
    <row r="3010" spans="1:18">
      <c r="A3010" s="161">
        <v>7</v>
      </c>
      <c r="B3010" s="161">
        <v>68</v>
      </c>
      <c r="C3010" s="161">
        <v>19</v>
      </c>
      <c r="D3010" s="161" t="s">
        <v>3696</v>
      </c>
      <c r="E3010" s="161" t="s">
        <v>9181</v>
      </c>
      <c r="F3010" s="161" t="s">
        <v>3992</v>
      </c>
      <c r="G3010" s="161" t="s">
        <v>1521</v>
      </c>
      <c r="H3010" s="161" t="s">
        <v>1531</v>
      </c>
      <c r="K3010" s="161">
        <v>1</v>
      </c>
      <c r="L3010" s="164" t="s">
        <v>9182</v>
      </c>
    </row>
    <row r="3011" spans="1:18">
      <c r="A3011" s="161">
        <v>7</v>
      </c>
      <c r="B3011" s="161">
        <v>68</v>
      </c>
      <c r="C3011" s="161">
        <v>20</v>
      </c>
      <c r="D3011" s="161" t="s">
        <v>10293</v>
      </c>
      <c r="E3011" s="161" t="s">
        <v>12169</v>
      </c>
      <c r="F3011" s="161" t="s">
        <v>3992</v>
      </c>
      <c r="G3011" s="161" t="s">
        <v>1521</v>
      </c>
      <c r="H3011" s="161" t="s">
        <v>10336</v>
      </c>
      <c r="K3011" s="161">
        <v>1</v>
      </c>
      <c r="L3011" s="164" t="s">
        <v>12170</v>
      </c>
    </row>
    <row r="3012" spans="1:18">
      <c r="A3012" s="161">
        <v>7</v>
      </c>
      <c r="B3012" s="161">
        <v>68</v>
      </c>
      <c r="C3012" s="161">
        <v>21</v>
      </c>
      <c r="D3012" s="161" t="s">
        <v>3696</v>
      </c>
      <c r="E3012" s="161" t="s">
        <v>9183</v>
      </c>
      <c r="F3012" s="161" t="s">
        <v>3992</v>
      </c>
      <c r="G3012" s="161" t="s">
        <v>1521</v>
      </c>
      <c r="H3012" s="161" t="s">
        <v>1532</v>
      </c>
      <c r="K3012" s="161">
        <v>1</v>
      </c>
      <c r="L3012" s="164" t="s">
        <v>9184</v>
      </c>
    </row>
    <row r="3013" spans="1:18">
      <c r="A3013" s="161">
        <v>7</v>
      </c>
      <c r="B3013" s="161">
        <v>68</v>
      </c>
      <c r="C3013" s="161">
        <v>22</v>
      </c>
      <c r="D3013" s="161" t="s">
        <v>10293</v>
      </c>
      <c r="E3013" s="161" t="s">
        <v>12167</v>
      </c>
      <c r="F3013" s="161" t="s">
        <v>3992</v>
      </c>
      <c r="G3013" s="161" t="s">
        <v>1521</v>
      </c>
      <c r="H3013" s="161" t="s">
        <v>10333</v>
      </c>
      <c r="K3013" s="161">
        <v>1</v>
      </c>
      <c r="L3013" s="164" t="s">
        <v>12168</v>
      </c>
    </row>
    <row r="3014" spans="1:18">
      <c r="A3014" s="161">
        <v>7</v>
      </c>
      <c r="B3014" s="161">
        <v>68</v>
      </c>
      <c r="C3014" s="161">
        <v>23</v>
      </c>
      <c r="D3014" s="161" t="s">
        <v>3696</v>
      </c>
      <c r="E3014" s="161" t="s">
        <v>9185</v>
      </c>
      <c r="F3014" s="161" t="s">
        <v>3992</v>
      </c>
      <c r="G3014" s="161" t="s">
        <v>1521</v>
      </c>
      <c r="H3014" s="161" t="s">
        <v>1533</v>
      </c>
      <c r="K3014" s="161">
        <v>1</v>
      </c>
      <c r="L3014" s="164" t="s">
        <v>9186</v>
      </c>
    </row>
    <row r="3015" spans="1:18">
      <c r="A3015" s="161">
        <v>7</v>
      </c>
      <c r="B3015" s="161">
        <v>68</v>
      </c>
      <c r="C3015" s="161">
        <v>24</v>
      </c>
      <c r="D3015" s="161" t="s">
        <v>10293</v>
      </c>
      <c r="E3015" s="161" t="s">
        <v>12165</v>
      </c>
      <c r="F3015" s="161" t="s">
        <v>3992</v>
      </c>
      <c r="G3015" s="161" t="s">
        <v>1521</v>
      </c>
      <c r="H3015" s="161" t="s">
        <v>10330</v>
      </c>
      <c r="K3015" s="161">
        <v>1</v>
      </c>
      <c r="L3015" s="164" t="s">
        <v>12166</v>
      </c>
    </row>
    <row r="3016" spans="1:18">
      <c r="A3016" s="161">
        <v>7</v>
      </c>
      <c r="B3016" s="161">
        <v>68</v>
      </c>
      <c r="C3016" s="161">
        <v>25</v>
      </c>
      <c r="D3016" s="161" t="s">
        <v>3696</v>
      </c>
      <c r="E3016" s="161" t="s">
        <v>9187</v>
      </c>
      <c r="F3016" s="161" t="s">
        <v>3992</v>
      </c>
      <c r="G3016" s="161" t="s">
        <v>1521</v>
      </c>
      <c r="H3016" s="161" t="s">
        <v>1534</v>
      </c>
      <c r="K3016" s="161">
        <v>1</v>
      </c>
      <c r="L3016" s="164" t="s">
        <v>9188</v>
      </c>
    </row>
    <row r="3017" spans="1:18">
      <c r="A3017" s="161">
        <v>7</v>
      </c>
      <c r="B3017" s="161">
        <v>68</v>
      </c>
      <c r="C3017" s="161">
        <v>26</v>
      </c>
      <c r="D3017" s="161" t="s">
        <v>10293</v>
      </c>
      <c r="E3017" s="161" t="s">
        <v>12163</v>
      </c>
      <c r="F3017" s="161" t="s">
        <v>3992</v>
      </c>
      <c r="G3017" s="161" t="s">
        <v>1521</v>
      </c>
      <c r="H3017" s="161" t="s">
        <v>10327</v>
      </c>
      <c r="K3017" s="161">
        <v>1</v>
      </c>
      <c r="L3017" s="164" t="s">
        <v>12164</v>
      </c>
    </row>
    <row r="3018" spans="1:18">
      <c r="A3018" s="161">
        <v>7</v>
      </c>
      <c r="B3018" s="161">
        <v>68</v>
      </c>
      <c r="C3018" s="161">
        <v>27</v>
      </c>
      <c r="D3018" s="161" t="s">
        <v>3696</v>
      </c>
      <c r="E3018" s="161" t="s">
        <v>9189</v>
      </c>
      <c r="F3018" s="161" t="s">
        <v>3992</v>
      </c>
      <c r="G3018" s="161" t="s">
        <v>1521</v>
      </c>
      <c r="H3018" s="162" t="s">
        <v>326</v>
      </c>
      <c r="I3018" s="161" t="s">
        <v>1629</v>
      </c>
      <c r="K3018" s="161">
        <v>1</v>
      </c>
      <c r="L3018" s="161" t="s">
        <v>6120</v>
      </c>
      <c r="M3018" s="161" t="s">
        <v>6121</v>
      </c>
      <c r="N3018" s="161" t="s">
        <v>12</v>
      </c>
      <c r="O3018" s="161" t="s">
        <v>6122</v>
      </c>
      <c r="P3018" s="161" t="s">
        <v>11</v>
      </c>
      <c r="Q3018" s="161" t="s">
        <v>6123</v>
      </c>
      <c r="R3018" s="161" t="s">
        <v>364</v>
      </c>
    </row>
    <row r="3019" spans="1:18">
      <c r="A3019" s="161">
        <v>7</v>
      </c>
      <c r="B3019" s="161">
        <v>68</v>
      </c>
      <c r="C3019" s="161">
        <v>28</v>
      </c>
      <c r="D3019" s="161" t="s">
        <v>10293</v>
      </c>
      <c r="E3019" s="161" t="s">
        <v>12158</v>
      </c>
      <c r="F3019" s="161" t="s">
        <v>3992</v>
      </c>
      <c r="G3019" s="161" t="s">
        <v>1521</v>
      </c>
      <c r="H3019" s="162" t="s">
        <v>10321</v>
      </c>
      <c r="I3019" s="161" t="s">
        <v>1629</v>
      </c>
      <c r="K3019" s="161">
        <v>1</v>
      </c>
      <c r="L3019" s="161" t="s">
        <v>12159</v>
      </c>
      <c r="M3019" s="161" t="s">
        <v>12160</v>
      </c>
      <c r="N3019" s="161" t="s">
        <v>16015</v>
      </c>
      <c r="O3019" s="161" t="s">
        <v>12161</v>
      </c>
      <c r="P3019" s="161" t="s">
        <v>16017</v>
      </c>
      <c r="Q3019" s="161" t="s">
        <v>12162</v>
      </c>
      <c r="R3019" s="161" t="s">
        <v>16018</v>
      </c>
    </row>
    <row r="3020" spans="1:18">
      <c r="A3020" s="161">
        <v>7</v>
      </c>
      <c r="B3020" s="161">
        <v>68</v>
      </c>
      <c r="C3020" s="161">
        <v>29</v>
      </c>
      <c r="D3020" s="161" t="s">
        <v>3696</v>
      </c>
      <c r="E3020" s="161" t="s">
        <v>9190</v>
      </c>
      <c r="F3020" s="161" t="s">
        <v>3992</v>
      </c>
      <c r="G3020" s="161" t="s">
        <v>1521</v>
      </c>
      <c r="H3020" s="161" t="s">
        <v>1524</v>
      </c>
      <c r="I3020" s="161" t="s">
        <v>3991</v>
      </c>
      <c r="K3020" s="161">
        <v>1</v>
      </c>
      <c r="L3020" s="161" t="s">
        <v>6124</v>
      </c>
      <c r="M3020" s="161" t="s">
        <v>6125</v>
      </c>
      <c r="N3020" s="161" t="s">
        <v>388</v>
      </c>
      <c r="O3020" s="161" t="s">
        <v>6126</v>
      </c>
    </row>
    <row r="3021" spans="1:18">
      <c r="A3021" s="161">
        <v>7</v>
      </c>
      <c r="B3021" s="161">
        <v>68</v>
      </c>
      <c r="C3021" s="161">
        <v>30</v>
      </c>
      <c r="D3021" s="161" t="s">
        <v>10293</v>
      </c>
      <c r="E3021" s="161" t="s">
        <v>12154</v>
      </c>
      <c r="F3021" s="161" t="s">
        <v>3992</v>
      </c>
      <c r="G3021" s="161" t="s">
        <v>1521</v>
      </c>
      <c r="H3021" s="161" t="s">
        <v>10316</v>
      </c>
      <c r="I3021" s="161" t="s">
        <v>10314</v>
      </c>
      <c r="K3021" s="161">
        <v>1</v>
      </c>
      <c r="L3021" s="161" t="s">
        <v>12155</v>
      </c>
      <c r="M3021" s="161" t="s">
        <v>12156</v>
      </c>
      <c r="N3021" s="161" t="s">
        <v>16016</v>
      </c>
      <c r="O3021" s="161" t="s">
        <v>12157</v>
      </c>
    </row>
    <row r="3022" spans="1:18">
      <c r="A3022" s="161">
        <v>7</v>
      </c>
      <c r="B3022" s="161">
        <v>68</v>
      </c>
      <c r="C3022" s="161">
        <v>31</v>
      </c>
      <c r="D3022" s="161" t="s">
        <v>3696</v>
      </c>
      <c r="E3022" s="161" t="s">
        <v>9191</v>
      </c>
      <c r="F3022" s="161" t="s">
        <v>3992</v>
      </c>
      <c r="G3022" s="161" t="s">
        <v>1521</v>
      </c>
      <c r="H3022" s="161" t="s">
        <v>323</v>
      </c>
      <c r="K3022" s="161">
        <v>1</v>
      </c>
      <c r="L3022" s="161" t="s">
        <v>6908</v>
      </c>
    </row>
    <row r="3023" spans="1:18">
      <c r="A3023" s="161">
        <v>7</v>
      </c>
      <c r="B3023" s="161">
        <v>68</v>
      </c>
      <c r="C3023" s="161">
        <v>32</v>
      </c>
      <c r="D3023" s="161" t="s">
        <v>10293</v>
      </c>
      <c r="E3023" s="161" t="s">
        <v>12152</v>
      </c>
      <c r="F3023" s="161" t="s">
        <v>3992</v>
      </c>
      <c r="G3023" s="161" t="s">
        <v>1521</v>
      </c>
      <c r="H3023" s="161" t="s">
        <v>10312</v>
      </c>
      <c r="K3023" s="161">
        <v>1</v>
      </c>
      <c r="L3023" s="161" t="s">
        <v>12153</v>
      </c>
    </row>
    <row r="3024" spans="1:18">
      <c r="A3024" s="161">
        <v>7</v>
      </c>
      <c r="B3024" s="161">
        <v>68</v>
      </c>
      <c r="C3024" s="161">
        <v>33</v>
      </c>
      <c r="D3024" s="161" t="s">
        <v>3696</v>
      </c>
      <c r="E3024" s="161" t="s">
        <v>9192</v>
      </c>
      <c r="F3024" s="161" t="s">
        <v>3992</v>
      </c>
      <c r="G3024" s="161" t="s">
        <v>1521</v>
      </c>
      <c r="H3024" s="161" t="s">
        <v>324</v>
      </c>
      <c r="K3024" s="161">
        <v>1</v>
      </c>
      <c r="L3024" s="161" t="s">
        <v>6909</v>
      </c>
    </row>
    <row r="3025" spans="1:18">
      <c r="A3025" s="161">
        <v>7</v>
      </c>
      <c r="B3025" s="161">
        <v>68</v>
      </c>
      <c r="C3025" s="161">
        <v>34</v>
      </c>
      <c r="D3025" s="161" t="s">
        <v>10293</v>
      </c>
      <c r="E3025" s="161" t="s">
        <v>12150</v>
      </c>
      <c r="F3025" s="161" t="s">
        <v>3992</v>
      </c>
      <c r="G3025" s="161" t="s">
        <v>1521</v>
      </c>
      <c r="H3025" s="161" t="s">
        <v>10309</v>
      </c>
      <c r="K3025" s="161">
        <v>1</v>
      </c>
      <c r="L3025" s="161" t="s">
        <v>12151</v>
      </c>
    </row>
    <row r="3026" spans="1:18">
      <c r="A3026" s="161">
        <v>7</v>
      </c>
      <c r="B3026" s="161">
        <v>68</v>
      </c>
      <c r="C3026" s="161">
        <v>35</v>
      </c>
      <c r="D3026" s="161" t="s">
        <v>3696</v>
      </c>
      <c r="E3026" s="161" t="s">
        <v>9193</v>
      </c>
      <c r="F3026" s="161" t="s">
        <v>3992</v>
      </c>
      <c r="G3026" s="161" t="s">
        <v>1521</v>
      </c>
      <c r="H3026" s="161" t="s">
        <v>325</v>
      </c>
      <c r="K3026" s="161">
        <v>1</v>
      </c>
      <c r="L3026" s="161" t="s">
        <v>6910</v>
      </c>
    </row>
    <row r="3027" spans="1:18">
      <c r="A3027" s="161">
        <v>7</v>
      </c>
      <c r="B3027" s="161">
        <v>68</v>
      </c>
      <c r="C3027" s="161">
        <v>36</v>
      </c>
      <c r="D3027" s="161" t="s">
        <v>10293</v>
      </c>
      <c r="E3027" s="161" t="s">
        <v>12148</v>
      </c>
      <c r="F3027" s="161" t="s">
        <v>3992</v>
      </c>
      <c r="G3027" s="161" t="s">
        <v>1521</v>
      </c>
      <c r="H3027" s="161" t="s">
        <v>10306</v>
      </c>
      <c r="K3027" s="161">
        <v>1</v>
      </c>
      <c r="L3027" s="161" t="s">
        <v>12149</v>
      </c>
    </row>
    <row r="3028" spans="1:18">
      <c r="A3028" s="161">
        <v>7</v>
      </c>
      <c r="B3028" s="161">
        <v>68</v>
      </c>
      <c r="C3028" s="161">
        <v>37</v>
      </c>
      <c r="D3028" s="161" t="s">
        <v>3696</v>
      </c>
      <c r="E3028" s="161" t="s">
        <v>9194</v>
      </c>
      <c r="F3028" s="161" t="s">
        <v>3992</v>
      </c>
      <c r="G3028" s="161" t="s">
        <v>1521</v>
      </c>
      <c r="H3028" s="161" t="s">
        <v>1536</v>
      </c>
      <c r="I3028" s="161" t="s">
        <v>1629</v>
      </c>
      <c r="K3028" s="161">
        <v>1</v>
      </c>
      <c r="L3028" s="161" t="s">
        <v>6127</v>
      </c>
      <c r="M3028" s="161" t="s">
        <v>6128</v>
      </c>
      <c r="N3028" s="161" t="s">
        <v>12</v>
      </c>
      <c r="O3028" s="161" t="s">
        <v>6129</v>
      </c>
      <c r="P3028" s="161" t="s">
        <v>11</v>
      </c>
      <c r="Q3028" s="161" t="s">
        <v>6130</v>
      </c>
      <c r="R3028" s="161" t="s">
        <v>364</v>
      </c>
    </row>
    <row r="3029" spans="1:18">
      <c r="A3029" s="161">
        <v>7</v>
      </c>
      <c r="B3029" s="161">
        <v>68</v>
      </c>
      <c r="C3029" s="161">
        <v>38</v>
      </c>
      <c r="D3029" s="161" t="s">
        <v>10293</v>
      </c>
      <c r="E3029" s="161" t="s">
        <v>12143</v>
      </c>
      <c r="F3029" s="161" t="s">
        <v>3992</v>
      </c>
      <c r="G3029" s="161" t="s">
        <v>1521</v>
      </c>
      <c r="H3029" s="161" t="s">
        <v>10300</v>
      </c>
      <c r="I3029" s="161" t="s">
        <v>1629</v>
      </c>
      <c r="K3029" s="161">
        <v>1</v>
      </c>
      <c r="L3029" s="161" t="s">
        <v>12144</v>
      </c>
      <c r="M3029" s="161" t="s">
        <v>12145</v>
      </c>
      <c r="N3029" s="161" t="s">
        <v>16015</v>
      </c>
      <c r="O3029" s="161" t="s">
        <v>12146</v>
      </c>
      <c r="P3029" s="161" t="s">
        <v>16017</v>
      </c>
      <c r="Q3029" s="161" t="s">
        <v>12147</v>
      </c>
      <c r="R3029" s="161" t="s">
        <v>16018</v>
      </c>
    </row>
    <row r="3030" spans="1:18">
      <c r="A3030" s="161">
        <v>7</v>
      </c>
      <c r="B3030" s="161">
        <v>68</v>
      </c>
      <c r="C3030" s="161">
        <v>39</v>
      </c>
      <c r="D3030" s="161" t="s">
        <v>3696</v>
      </c>
      <c r="E3030" s="161" t="s">
        <v>9195</v>
      </c>
      <c r="F3030" s="161" t="s">
        <v>3992</v>
      </c>
      <c r="G3030" s="161" t="s">
        <v>1521</v>
      </c>
      <c r="H3030" s="161" t="s">
        <v>116</v>
      </c>
      <c r="I3030" s="161" t="s">
        <v>1630</v>
      </c>
      <c r="K3030" s="161">
        <v>1</v>
      </c>
      <c r="L3030" s="161" t="s">
        <v>6131</v>
      </c>
    </row>
    <row r="3031" spans="1:18">
      <c r="A3031" s="161">
        <v>7</v>
      </c>
      <c r="B3031" s="161">
        <v>68</v>
      </c>
      <c r="C3031" s="161">
        <v>40</v>
      </c>
      <c r="D3031" s="161" t="s">
        <v>10293</v>
      </c>
      <c r="E3031" s="161" t="s">
        <v>12141</v>
      </c>
      <c r="F3031" s="161" t="s">
        <v>3992</v>
      </c>
      <c r="G3031" s="161" t="s">
        <v>1521</v>
      </c>
      <c r="H3031" s="161" t="s">
        <v>10297</v>
      </c>
      <c r="I3031" s="161" t="s">
        <v>1630</v>
      </c>
      <c r="K3031" s="161">
        <v>1</v>
      </c>
      <c r="L3031" s="161" t="s">
        <v>12142</v>
      </c>
    </row>
    <row r="3032" spans="1:18">
      <c r="A3032" s="161">
        <v>7</v>
      </c>
      <c r="B3032" s="161">
        <v>68</v>
      </c>
      <c r="C3032" s="161">
        <v>41</v>
      </c>
      <c r="D3032" s="161" t="s">
        <v>3696</v>
      </c>
      <c r="E3032" s="161" t="s">
        <v>9196</v>
      </c>
      <c r="F3032" s="161" t="s">
        <v>3992</v>
      </c>
      <c r="G3032" s="161" t="s">
        <v>1521</v>
      </c>
      <c r="H3032" s="161" t="s">
        <v>319</v>
      </c>
      <c r="K3032" s="161">
        <v>1</v>
      </c>
      <c r="L3032" s="161" t="s">
        <v>6132</v>
      </c>
    </row>
    <row r="3033" spans="1:18">
      <c r="A3033" s="161">
        <v>7</v>
      </c>
      <c r="B3033" s="161">
        <v>68</v>
      </c>
      <c r="C3033" s="161">
        <v>42</v>
      </c>
      <c r="D3033" s="161" t="s">
        <v>10293</v>
      </c>
      <c r="E3033" s="161" t="s">
        <v>12139</v>
      </c>
      <c r="F3033" s="161" t="s">
        <v>3992</v>
      </c>
      <c r="G3033" s="161" t="s">
        <v>1521</v>
      </c>
      <c r="H3033" s="161" t="s">
        <v>10167</v>
      </c>
      <c r="K3033" s="161">
        <v>1</v>
      </c>
      <c r="L3033" s="161" t="s">
        <v>12140</v>
      </c>
    </row>
    <row r="3034" spans="1:18">
      <c r="A3034" s="161">
        <v>7</v>
      </c>
      <c r="B3034" s="161">
        <v>69</v>
      </c>
      <c r="C3034" s="161">
        <v>1</v>
      </c>
      <c r="D3034" s="161" t="s">
        <v>3696</v>
      </c>
      <c r="E3034" s="161" t="s">
        <v>9197</v>
      </c>
      <c r="F3034" s="161" t="s">
        <v>3992</v>
      </c>
      <c r="G3034" s="161" t="s">
        <v>1521</v>
      </c>
      <c r="H3034" s="161" t="s">
        <v>1523</v>
      </c>
      <c r="I3034" s="161" t="s">
        <v>1631</v>
      </c>
      <c r="K3034" s="161">
        <v>1</v>
      </c>
      <c r="L3034" s="164" t="s">
        <v>9198</v>
      </c>
    </row>
    <row r="3035" spans="1:18">
      <c r="A3035" s="161">
        <v>7</v>
      </c>
      <c r="B3035" s="161">
        <v>69</v>
      </c>
      <c r="C3035" s="161">
        <v>2</v>
      </c>
      <c r="D3035" s="161" t="s">
        <v>10293</v>
      </c>
      <c r="E3035" s="161" t="s">
        <v>12137</v>
      </c>
      <c r="F3035" s="161" t="s">
        <v>3992</v>
      </c>
      <c r="G3035" s="161" t="s">
        <v>1521</v>
      </c>
      <c r="H3035" s="161" t="s">
        <v>10370</v>
      </c>
      <c r="I3035" s="161" t="s">
        <v>1630</v>
      </c>
      <c r="K3035" s="161">
        <v>1</v>
      </c>
      <c r="L3035" s="164" t="s">
        <v>12138</v>
      </c>
    </row>
    <row r="3036" spans="1:18">
      <c r="A3036" s="161">
        <v>7</v>
      </c>
      <c r="B3036" s="161">
        <v>69</v>
      </c>
      <c r="C3036" s="161">
        <v>3</v>
      </c>
      <c r="D3036" s="161" t="s">
        <v>3696</v>
      </c>
      <c r="E3036" s="161" t="s">
        <v>9199</v>
      </c>
      <c r="F3036" s="161" t="s">
        <v>3992</v>
      </c>
      <c r="G3036" s="161" t="s">
        <v>1521</v>
      </c>
      <c r="H3036" s="162" t="s">
        <v>322</v>
      </c>
      <c r="I3036" s="161" t="s">
        <v>1631</v>
      </c>
      <c r="K3036" s="161">
        <v>1</v>
      </c>
      <c r="L3036" s="161" t="s">
        <v>6333</v>
      </c>
    </row>
    <row r="3037" spans="1:18">
      <c r="A3037" s="161">
        <v>7</v>
      </c>
      <c r="B3037" s="161">
        <v>69</v>
      </c>
      <c r="C3037" s="161">
        <v>4</v>
      </c>
      <c r="D3037" s="161" t="s">
        <v>10293</v>
      </c>
      <c r="E3037" s="161" t="s">
        <v>12135</v>
      </c>
      <c r="F3037" s="161" t="s">
        <v>3992</v>
      </c>
      <c r="G3037" s="161" t="s">
        <v>1521</v>
      </c>
      <c r="H3037" s="162" t="s">
        <v>10367</v>
      </c>
      <c r="I3037" s="161" t="s">
        <v>1630</v>
      </c>
      <c r="K3037" s="161">
        <v>1</v>
      </c>
      <c r="L3037" s="161" t="s">
        <v>12136</v>
      </c>
    </row>
    <row r="3038" spans="1:18">
      <c r="A3038" s="161">
        <v>7</v>
      </c>
      <c r="B3038" s="161">
        <v>69</v>
      </c>
      <c r="C3038" s="161">
        <v>5</v>
      </c>
      <c r="D3038" s="161" t="s">
        <v>3696</v>
      </c>
      <c r="E3038" s="161" t="s">
        <v>9200</v>
      </c>
      <c r="F3038" s="161" t="s">
        <v>3992</v>
      </c>
      <c r="G3038" s="161" t="s">
        <v>1521</v>
      </c>
      <c r="H3038" s="161" t="s">
        <v>1526</v>
      </c>
      <c r="I3038" s="161" t="s">
        <v>1629</v>
      </c>
      <c r="K3038" s="161">
        <v>1</v>
      </c>
      <c r="L3038" s="161" t="s">
        <v>6334</v>
      </c>
      <c r="M3038" s="161" t="s">
        <v>6335</v>
      </c>
      <c r="N3038" s="161" t="s">
        <v>12</v>
      </c>
      <c r="O3038" s="161" t="s">
        <v>6336</v>
      </c>
      <c r="P3038" s="161" t="s">
        <v>11</v>
      </c>
      <c r="Q3038" s="161" t="s">
        <v>6337</v>
      </c>
      <c r="R3038" s="161" t="s">
        <v>364</v>
      </c>
    </row>
    <row r="3039" spans="1:18">
      <c r="A3039" s="161">
        <v>7</v>
      </c>
      <c r="B3039" s="161">
        <v>69</v>
      </c>
      <c r="C3039" s="161">
        <v>6</v>
      </c>
      <c r="D3039" s="161" t="s">
        <v>10293</v>
      </c>
      <c r="E3039" s="161" t="s">
        <v>12130</v>
      </c>
      <c r="F3039" s="161" t="s">
        <v>3992</v>
      </c>
      <c r="G3039" s="161" t="s">
        <v>1521</v>
      </c>
      <c r="H3039" s="161" t="s">
        <v>10361</v>
      </c>
      <c r="I3039" s="161" t="s">
        <v>1629</v>
      </c>
      <c r="K3039" s="161">
        <v>1</v>
      </c>
      <c r="L3039" s="161" t="s">
        <v>12131</v>
      </c>
      <c r="M3039" s="161" t="s">
        <v>12132</v>
      </c>
      <c r="N3039" s="161" t="s">
        <v>16015</v>
      </c>
      <c r="O3039" s="161" t="s">
        <v>12133</v>
      </c>
      <c r="P3039" s="161" t="s">
        <v>16017</v>
      </c>
      <c r="Q3039" s="161" t="s">
        <v>12134</v>
      </c>
      <c r="R3039" s="161" t="s">
        <v>16018</v>
      </c>
    </row>
    <row r="3040" spans="1:18">
      <c r="A3040" s="161">
        <v>7</v>
      </c>
      <c r="B3040" s="161">
        <v>69</v>
      </c>
      <c r="C3040" s="161">
        <v>7</v>
      </c>
      <c r="D3040" s="161" t="s">
        <v>3696</v>
      </c>
      <c r="E3040" s="161" t="s">
        <v>9201</v>
      </c>
      <c r="F3040" s="161" t="s">
        <v>3992</v>
      </c>
      <c r="G3040" s="161" t="s">
        <v>1521</v>
      </c>
      <c r="H3040" s="161" t="s">
        <v>66</v>
      </c>
      <c r="I3040" s="161" t="s">
        <v>1629</v>
      </c>
      <c r="K3040" s="161">
        <v>1</v>
      </c>
      <c r="L3040" s="161" t="s">
        <v>6338</v>
      </c>
      <c r="M3040" s="161" t="s">
        <v>6339</v>
      </c>
      <c r="N3040" s="161" t="s">
        <v>12</v>
      </c>
      <c r="O3040" s="161" t="s">
        <v>6340</v>
      </c>
      <c r="P3040" s="161" t="s">
        <v>11</v>
      </c>
      <c r="Q3040" s="161" t="s">
        <v>6341</v>
      </c>
      <c r="R3040" s="161" t="s">
        <v>364</v>
      </c>
    </row>
    <row r="3041" spans="1:18">
      <c r="A3041" s="161">
        <v>7</v>
      </c>
      <c r="B3041" s="161">
        <v>69</v>
      </c>
      <c r="C3041" s="161">
        <v>8</v>
      </c>
      <c r="D3041" s="161" t="s">
        <v>10293</v>
      </c>
      <c r="E3041" s="161" t="s">
        <v>12125</v>
      </c>
      <c r="F3041" s="161" t="s">
        <v>3992</v>
      </c>
      <c r="G3041" s="161" t="s">
        <v>1521</v>
      </c>
      <c r="H3041" s="161" t="s">
        <v>10355</v>
      </c>
      <c r="I3041" s="161" t="s">
        <v>1629</v>
      </c>
      <c r="K3041" s="161">
        <v>1</v>
      </c>
      <c r="L3041" s="161" t="s">
        <v>12126</v>
      </c>
      <c r="M3041" s="161" t="s">
        <v>12127</v>
      </c>
      <c r="N3041" s="161" t="s">
        <v>16015</v>
      </c>
      <c r="O3041" s="161" t="s">
        <v>12128</v>
      </c>
      <c r="P3041" s="161" t="s">
        <v>16017</v>
      </c>
      <c r="Q3041" s="161" t="s">
        <v>12129</v>
      </c>
      <c r="R3041" s="161" t="s">
        <v>16018</v>
      </c>
    </row>
    <row r="3042" spans="1:18">
      <c r="A3042" s="161">
        <v>7</v>
      </c>
      <c r="B3042" s="161">
        <v>69</v>
      </c>
      <c r="C3042" s="161">
        <v>9</v>
      </c>
      <c r="D3042" s="161" t="s">
        <v>3696</v>
      </c>
      <c r="E3042" s="161" t="s">
        <v>9202</v>
      </c>
      <c r="F3042" s="161" t="s">
        <v>3992</v>
      </c>
      <c r="G3042" s="161" t="s">
        <v>1521</v>
      </c>
      <c r="H3042" s="161" t="s">
        <v>336</v>
      </c>
      <c r="K3042" s="161">
        <v>1</v>
      </c>
      <c r="L3042" s="161" t="s">
        <v>6342</v>
      </c>
    </row>
    <row r="3043" spans="1:18">
      <c r="A3043" s="161">
        <v>7</v>
      </c>
      <c r="B3043" s="161">
        <v>69</v>
      </c>
      <c r="C3043" s="161">
        <v>10</v>
      </c>
      <c r="D3043" s="161" t="s">
        <v>10293</v>
      </c>
      <c r="E3043" s="161" t="s">
        <v>12123</v>
      </c>
      <c r="F3043" s="161" t="s">
        <v>3992</v>
      </c>
      <c r="G3043" s="161" t="s">
        <v>1521</v>
      </c>
      <c r="H3043" s="161" t="s">
        <v>10191</v>
      </c>
      <c r="K3043" s="161">
        <v>1</v>
      </c>
      <c r="L3043" s="161" t="s">
        <v>12124</v>
      </c>
    </row>
    <row r="3044" spans="1:18">
      <c r="A3044" s="161">
        <v>7</v>
      </c>
      <c r="B3044" s="161">
        <v>69</v>
      </c>
      <c r="C3044" s="161">
        <v>11</v>
      </c>
      <c r="D3044" s="161" t="s">
        <v>3696</v>
      </c>
      <c r="E3044" s="161" t="s">
        <v>9203</v>
      </c>
      <c r="F3044" s="161" t="s">
        <v>3992</v>
      </c>
      <c r="G3044" s="161" t="s">
        <v>1521</v>
      </c>
      <c r="H3044" s="161" t="s">
        <v>337</v>
      </c>
      <c r="I3044" s="161" t="s">
        <v>1628</v>
      </c>
      <c r="K3044" s="161">
        <v>1</v>
      </c>
      <c r="L3044" s="161" t="s">
        <v>6343</v>
      </c>
    </row>
    <row r="3045" spans="1:18">
      <c r="A3045" s="161">
        <v>7</v>
      </c>
      <c r="B3045" s="161">
        <v>69</v>
      </c>
      <c r="C3045" s="161">
        <v>12</v>
      </c>
      <c r="D3045" s="161" t="s">
        <v>10293</v>
      </c>
      <c r="E3045" s="161" t="s">
        <v>12121</v>
      </c>
      <c r="F3045" s="161" t="s">
        <v>3992</v>
      </c>
      <c r="G3045" s="161" t="s">
        <v>1521</v>
      </c>
      <c r="H3045" s="161" t="s">
        <v>10350</v>
      </c>
      <c r="I3045" s="161" t="s">
        <v>10137</v>
      </c>
      <c r="K3045" s="161">
        <v>1</v>
      </c>
      <c r="L3045" s="161" t="s">
        <v>12122</v>
      </c>
    </row>
    <row r="3046" spans="1:18">
      <c r="A3046" s="161">
        <v>7</v>
      </c>
      <c r="B3046" s="161">
        <v>69</v>
      </c>
      <c r="C3046" s="161">
        <v>13</v>
      </c>
      <c r="D3046" s="161" t="s">
        <v>3696</v>
      </c>
      <c r="E3046" s="161" t="s">
        <v>9204</v>
      </c>
      <c r="F3046" s="161" t="s">
        <v>3992</v>
      </c>
      <c r="G3046" s="161" t="s">
        <v>1521</v>
      </c>
      <c r="H3046" s="161" t="s">
        <v>1535</v>
      </c>
      <c r="I3046" s="161" t="s">
        <v>61</v>
      </c>
      <c r="K3046" s="161">
        <v>1</v>
      </c>
      <c r="L3046" s="161" t="s">
        <v>6344</v>
      </c>
    </row>
    <row r="3047" spans="1:18">
      <c r="A3047" s="161">
        <v>7</v>
      </c>
      <c r="B3047" s="161">
        <v>69</v>
      </c>
      <c r="C3047" s="161">
        <v>14</v>
      </c>
      <c r="D3047" s="161" t="s">
        <v>10293</v>
      </c>
      <c r="E3047" s="161" t="s">
        <v>12119</v>
      </c>
      <c r="F3047" s="161" t="s">
        <v>3992</v>
      </c>
      <c r="G3047" s="161" t="s">
        <v>1521</v>
      </c>
      <c r="H3047" s="161" t="s">
        <v>10347</v>
      </c>
      <c r="I3047" s="161" t="s">
        <v>10345</v>
      </c>
      <c r="K3047" s="161">
        <v>1</v>
      </c>
      <c r="L3047" s="161" t="s">
        <v>12120</v>
      </c>
    </row>
    <row r="3048" spans="1:18">
      <c r="A3048" s="161">
        <v>7</v>
      </c>
      <c r="B3048" s="161">
        <v>69</v>
      </c>
      <c r="C3048" s="161">
        <v>15</v>
      </c>
      <c r="D3048" s="161" t="s">
        <v>3696</v>
      </c>
      <c r="E3048" s="161" t="s">
        <v>9205</v>
      </c>
      <c r="F3048" s="161" t="s">
        <v>3992</v>
      </c>
      <c r="G3048" s="161" t="s">
        <v>1521</v>
      </c>
      <c r="H3048" s="161" t="s">
        <v>1529</v>
      </c>
      <c r="I3048" s="161" t="s">
        <v>15</v>
      </c>
      <c r="K3048" s="161">
        <v>1</v>
      </c>
      <c r="L3048" s="164" t="s">
        <v>9206</v>
      </c>
      <c r="M3048" s="164" t="s">
        <v>9207</v>
      </c>
    </row>
    <row r="3049" spans="1:18">
      <c r="A3049" s="161">
        <v>7</v>
      </c>
      <c r="B3049" s="161">
        <v>69</v>
      </c>
      <c r="C3049" s="161">
        <v>16</v>
      </c>
      <c r="D3049" s="161" t="s">
        <v>10293</v>
      </c>
      <c r="E3049" s="161" t="s">
        <v>12116</v>
      </c>
      <c r="F3049" s="161" t="s">
        <v>3992</v>
      </c>
      <c r="G3049" s="161" t="s">
        <v>1521</v>
      </c>
      <c r="H3049" s="161" t="s">
        <v>10342</v>
      </c>
      <c r="I3049" s="161" t="s">
        <v>15</v>
      </c>
      <c r="K3049" s="161">
        <v>1</v>
      </c>
      <c r="L3049" s="164" t="s">
        <v>12117</v>
      </c>
      <c r="M3049" s="164" t="s">
        <v>12118</v>
      </c>
    </row>
    <row r="3050" spans="1:18">
      <c r="A3050" s="161">
        <v>7</v>
      </c>
      <c r="B3050" s="161">
        <v>69</v>
      </c>
      <c r="C3050" s="161">
        <v>17</v>
      </c>
      <c r="D3050" s="161" t="s">
        <v>3696</v>
      </c>
      <c r="E3050" s="161" t="s">
        <v>9208</v>
      </c>
      <c r="F3050" s="161" t="s">
        <v>3992</v>
      </c>
      <c r="G3050" s="161" t="s">
        <v>1521</v>
      </c>
      <c r="H3050" s="161" t="s">
        <v>1530</v>
      </c>
      <c r="K3050" s="161">
        <v>1</v>
      </c>
      <c r="L3050" s="164" t="s">
        <v>9209</v>
      </c>
    </row>
    <row r="3051" spans="1:18">
      <c r="A3051" s="161">
        <v>7</v>
      </c>
      <c r="B3051" s="161">
        <v>69</v>
      </c>
      <c r="C3051" s="161">
        <v>18</v>
      </c>
      <c r="D3051" s="161" t="s">
        <v>10293</v>
      </c>
      <c r="E3051" s="161" t="s">
        <v>12114</v>
      </c>
      <c r="F3051" s="161" t="s">
        <v>3992</v>
      </c>
      <c r="G3051" s="161" t="s">
        <v>1521</v>
      </c>
      <c r="H3051" s="161" t="s">
        <v>10339</v>
      </c>
      <c r="K3051" s="161">
        <v>1</v>
      </c>
      <c r="L3051" s="164" t="s">
        <v>12115</v>
      </c>
    </row>
    <row r="3052" spans="1:18">
      <c r="A3052" s="161">
        <v>7</v>
      </c>
      <c r="B3052" s="161">
        <v>69</v>
      </c>
      <c r="C3052" s="161">
        <v>19</v>
      </c>
      <c r="D3052" s="161" t="s">
        <v>3696</v>
      </c>
      <c r="E3052" s="161" t="s">
        <v>9210</v>
      </c>
      <c r="F3052" s="161" t="s">
        <v>3992</v>
      </c>
      <c r="G3052" s="161" t="s">
        <v>1521</v>
      </c>
      <c r="H3052" s="161" t="s">
        <v>1531</v>
      </c>
      <c r="K3052" s="161">
        <v>1</v>
      </c>
      <c r="L3052" s="164" t="s">
        <v>9211</v>
      </c>
    </row>
    <row r="3053" spans="1:18">
      <c r="A3053" s="161">
        <v>7</v>
      </c>
      <c r="B3053" s="161">
        <v>69</v>
      </c>
      <c r="C3053" s="161">
        <v>20</v>
      </c>
      <c r="D3053" s="161" t="s">
        <v>10293</v>
      </c>
      <c r="E3053" s="161" t="s">
        <v>12112</v>
      </c>
      <c r="F3053" s="161" t="s">
        <v>3992</v>
      </c>
      <c r="G3053" s="161" t="s">
        <v>1521</v>
      </c>
      <c r="H3053" s="161" t="s">
        <v>10336</v>
      </c>
      <c r="K3053" s="161">
        <v>1</v>
      </c>
      <c r="L3053" s="164" t="s">
        <v>12113</v>
      </c>
    </row>
    <row r="3054" spans="1:18">
      <c r="A3054" s="161">
        <v>7</v>
      </c>
      <c r="B3054" s="161">
        <v>69</v>
      </c>
      <c r="C3054" s="161">
        <v>21</v>
      </c>
      <c r="D3054" s="161" t="s">
        <v>3696</v>
      </c>
      <c r="E3054" s="161" t="s">
        <v>9212</v>
      </c>
      <c r="F3054" s="161" t="s">
        <v>3992</v>
      </c>
      <c r="G3054" s="161" t="s">
        <v>1521</v>
      </c>
      <c r="H3054" s="161" t="s">
        <v>1532</v>
      </c>
      <c r="K3054" s="161">
        <v>1</v>
      </c>
      <c r="L3054" s="164" t="s">
        <v>9213</v>
      </c>
    </row>
    <row r="3055" spans="1:18">
      <c r="A3055" s="161">
        <v>7</v>
      </c>
      <c r="B3055" s="161">
        <v>69</v>
      </c>
      <c r="C3055" s="161">
        <v>22</v>
      </c>
      <c r="D3055" s="161" t="s">
        <v>10293</v>
      </c>
      <c r="E3055" s="161" t="s">
        <v>12110</v>
      </c>
      <c r="F3055" s="161" t="s">
        <v>3992</v>
      </c>
      <c r="G3055" s="161" t="s">
        <v>1521</v>
      </c>
      <c r="H3055" s="161" t="s">
        <v>10333</v>
      </c>
      <c r="K3055" s="161">
        <v>1</v>
      </c>
      <c r="L3055" s="164" t="s">
        <v>12111</v>
      </c>
    </row>
    <row r="3056" spans="1:18">
      <c r="A3056" s="161">
        <v>7</v>
      </c>
      <c r="B3056" s="161">
        <v>69</v>
      </c>
      <c r="C3056" s="161">
        <v>23</v>
      </c>
      <c r="D3056" s="161" t="s">
        <v>3696</v>
      </c>
      <c r="E3056" s="161" t="s">
        <v>9214</v>
      </c>
      <c r="F3056" s="161" t="s">
        <v>3992</v>
      </c>
      <c r="G3056" s="161" t="s">
        <v>1521</v>
      </c>
      <c r="H3056" s="161" t="s">
        <v>1533</v>
      </c>
      <c r="K3056" s="161">
        <v>1</v>
      </c>
      <c r="L3056" s="164" t="s">
        <v>9215</v>
      </c>
    </row>
    <row r="3057" spans="1:18">
      <c r="A3057" s="161">
        <v>7</v>
      </c>
      <c r="B3057" s="161">
        <v>69</v>
      </c>
      <c r="C3057" s="161">
        <v>24</v>
      </c>
      <c r="D3057" s="161" t="s">
        <v>10293</v>
      </c>
      <c r="E3057" s="161" t="s">
        <v>12108</v>
      </c>
      <c r="F3057" s="161" t="s">
        <v>3992</v>
      </c>
      <c r="G3057" s="161" t="s">
        <v>1521</v>
      </c>
      <c r="H3057" s="161" t="s">
        <v>10330</v>
      </c>
      <c r="K3057" s="161">
        <v>1</v>
      </c>
      <c r="L3057" s="164" t="s">
        <v>12109</v>
      </c>
    </row>
    <row r="3058" spans="1:18">
      <c r="A3058" s="161">
        <v>7</v>
      </c>
      <c r="B3058" s="161">
        <v>69</v>
      </c>
      <c r="C3058" s="161">
        <v>25</v>
      </c>
      <c r="D3058" s="161" t="s">
        <v>3696</v>
      </c>
      <c r="E3058" s="161" t="s">
        <v>9216</v>
      </c>
      <c r="F3058" s="161" t="s">
        <v>3992</v>
      </c>
      <c r="G3058" s="161" t="s">
        <v>1521</v>
      </c>
      <c r="H3058" s="161" t="s">
        <v>1534</v>
      </c>
      <c r="K3058" s="161">
        <v>1</v>
      </c>
      <c r="L3058" s="164" t="s">
        <v>9217</v>
      </c>
    </row>
    <row r="3059" spans="1:18">
      <c r="A3059" s="161">
        <v>7</v>
      </c>
      <c r="B3059" s="161">
        <v>69</v>
      </c>
      <c r="C3059" s="161">
        <v>26</v>
      </c>
      <c r="D3059" s="161" t="s">
        <v>10293</v>
      </c>
      <c r="E3059" s="161" t="s">
        <v>12106</v>
      </c>
      <c r="F3059" s="161" t="s">
        <v>3992</v>
      </c>
      <c r="G3059" s="161" t="s">
        <v>1521</v>
      </c>
      <c r="H3059" s="161" t="s">
        <v>10327</v>
      </c>
      <c r="K3059" s="161">
        <v>1</v>
      </c>
      <c r="L3059" s="164" t="s">
        <v>12107</v>
      </c>
    </row>
    <row r="3060" spans="1:18">
      <c r="A3060" s="161">
        <v>7</v>
      </c>
      <c r="B3060" s="161">
        <v>69</v>
      </c>
      <c r="C3060" s="161">
        <v>27</v>
      </c>
      <c r="D3060" s="161" t="s">
        <v>3696</v>
      </c>
      <c r="E3060" s="161" t="s">
        <v>9218</v>
      </c>
      <c r="F3060" s="161" t="s">
        <v>3992</v>
      </c>
      <c r="G3060" s="161" t="s">
        <v>1521</v>
      </c>
      <c r="H3060" s="162" t="s">
        <v>326</v>
      </c>
      <c r="I3060" s="161" t="s">
        <v>1629</v>
      </c>
      <c r="K3060" s="161">
        <v>1</v>
      </c>
      <c r="L3060" s="161" t="s">
        <v>6345</v>
      </c>
      <c r="M3060" s="161" t="s">
        <v>6346</v>
      </c>
      <c r="N3060" s="161" t="s">
        <v>12</v>
      </c>
      <c r="O3060" s="161" t="s">
        <v>6347</v>
      </c>
      <c r="P3060" s="161" t="s">
        <v>11</v>
      </c>
      <c r="Q3060" s="161" t="s">
        <v>6348</v>
      </c>
      <c r="R3060" s="161" t="s">
        <v>364</v>
      </c>
    </row>
    <row r="3061" spans="1:18">
      <c r="A3061" s="161">
        <v>7</v>
      </c>
      <c r="B3061" s="161">
        <v>69</v>
      </c>
      <c r="C3061" s="161">
        <v>28</v>
      </c>
      <c r="D3061" s="161" t="s">
        <v>10293</v>
      </c>
      <c r="E3061" s="161" t="s">
        <v>12101</v>
      </c>
      <c r="F3061" s="161" t="s">
        <v>3992</v>
      </c>
      <c r="G3061" s="161" t="s">
        <v>1521</v>
      </c>
      <c r="H3061" s="162" t="s">
        <v>10321</v>
      </c>
      <c r="I3061" s="161" t="s">
        <v>1629</v>
      </c>
      <c r="K3061" s="161">
        <v>1</v>
      </c>
      <c r="L3061" s="161" t="s">
        <v>12102</v>
      </c>
      <c r="M3061" s="161" t="s">
        <v>12103</v>
      </c>
      <c r="N3061" s="161" t="s">
        <v>16015</v>
      </c>
      <c r="O3061" s="161" t="s">
        <v>12104</v>
      </c>
      <c r="P3061" s="161" t="s">
        <v>16017</v>
      </c>
      <c r="Q3061" s="161" t="s">
        <v>12105</v>
      </c>
      <c r="R3061" s="161" t="s">
        <v>16018</v>
      </c>
    </row>
    <row r="3062" spans="1:18">
      <c r="A3062" s="161">
        <v>7</v>
      </c>
      <c r="B3062" s="161">
        <v>69</v>
      </c>
      <c r="C3062" s="161">
        <v>29</v>
      </c>
      <c r="D3062" s="161" t="s">
        <v>3696</v>
      </c>
      <c r="E3062" s="161" t="s">
        <v>9219</v>
      </c>
      <c r="F3062" s="161" t="s">
        <v>3992</v>
      </c>
      <c r="G3062" s="161" t="s">
        <v>1521</v>
      </c>
      <c r="H3062" s="161" t="s">
        <v>1524</v>
      </c>
      <c r="I3062" s="161" t="s">
        <v>3991</v>
      </c>
      <c r="K3062" s="161">
        <v>1</v>
      </c>
      <c r="L3062" s="161" t="s">
        <v>6349</v>
      </c>
      <c r="M3062" s="161" t="s">
        <v>6350</v>
      </c>
      <c r="N3062" s="161" t="s">
        <v>388</v>
      </c>
      <c r="O3062" s="161" t="s">
        <v>6351</v>
      </c>
    </row>
    <row r="3063" spans="1:18">
      <c r="A3063" s="161">
        <v>7</v>
      </c>
      <c r="B3063" s="161">
        <v>69</v>
      </c>
      <c r="C3063" s="161">
        <v>30</v>
      </c>
      <c r="D3063" s="161" t="s">
        <v>10293</v>
      </c>
      <c r="E3063" s="161" t="s">
        <v>12097</v>
      </c>
      <c r="F3063" s="161" t="s">
        <v>3992</v>
      </c>
      <c r="G3063" s="161" t="s">
        <v>1521</v>
      </c>
      <c r="H3063" s="161" t="s">
        <v>10316</v>
      </c>
      <c r="I3063" s="161" t="s">
        <v>10314</v>
      </c>
      <c r="K3063" s="161">
        <v>1</v>
      </c>
      <c r="L3063" s="161" t="s">
        <v>12098</v>
      </c>
      <c r="M3063" s="161" t="s">
        <v>12099</v>
      </c>
      <c r="N3063" s="161" t="s">
        <v>16016</v>
      </c>
      <c r="O3063" s="161" t="s">
        <v>12100</v>
      </c>
    </row>
    <row r="3064" spans="1:18">
      <c r="A3064" s="161">
        <v>7</v>
      </c>
      <c r="B3064" s="161">
        <v>69</v>
      </c>
      <c r="C3064" s="161">
        <v>31</v>
      </c>
      <c r="D3064" s="161" t="s">
        <v>3696</v>
      </c>
      <c r="E3064" s="161" t="s">
        <v>9220</v>
      </c>
      <c r="F3064" s="161" t="s">
        <v>3992</v>
      </c>
      <c r="G3064" s="161" t="s">
        <v>1521</v>
      </c>
      <c r="H3064" s="161" t="s">
        <v>323</v>
      </c>
      <c r="K3064" s="161">
        <v>1</v>
      </c>
      <c r="L3064" s="161" t="s">
        <v>6911</v>
      </c>
    </row>
    <row r="3065" spans="1:18">
      <c r="A3065" s="161">
        <v>7</v>
      </c>
      <c r="B3065" s="161">
        <v>69</v>
      </c>
      <c r="C3065" s="161">
        <v>32</v>
      </c>
      <c r="D3065" s="161" t="s">
        <v>10293</v>
      </c>
      <c r="E3065" s="161" t="s">
        <v>12095</v>
      </c>
      <c r="F3065" s="161" t="s">
        <v>3992</v>
      </c>
      <c r="G3065" s="161" t="s">
        <v>1521</v>
      </c>
      <c r="H3065" s="161" t="s">
        <v>10312</v>
      </c>
      <c r="K3065" s="161">
        <v>1</v>
      </c>
      <c r="L3065" s="161" t="s">
        <v>12096</v>
      </c>
    </row>
    <row r="3066" spans="1:18">
      <c r="A3066" s="161">
        <v>7</v>
      </c>
      <c r="B3066" s="161">
        <v>69</v>
      </c>
      <c r="C3066" s="161">
        <v>33</v>
      </c>
      <c r="D3066" s="161" t="s">
        <v>3696</v>
      </c>
      <c r="E3066" s="161" t="s">
        <v>9221</v>
      </c>
      <c r="F3066" s="161" t="s">
        <v>3992</v>
      </c>
      <c r="G3066" s="161" t="s">
        <v>1521</v>
      </c>
      <c r="H3066" s="161" t="s">
        <v>324</v>
      </c>
      <c r="K3066" s="161">
        <v>1</v>
      </c>
      <c r="L3066" s="161" t="s">
        <v>6912</v>
      </c>
    </row>
    <row r="3067" spans="1:18">
      <c r="A3067" s="161">
        <v>7</v>
      </c>
      <c r="B3067" s="161">
        <v>69</v>
      </c>
      <c r="C3067" s="161">
        <v>34</v>
      </c>
      <c r="D3067" s="161" t="s">
        <v>10293</v>
      </c>
      <c r="E3067" s="161" t="s">
        <v>12093</v>
      </c>
      <c r="F3067" s="161" t="s">
        <v>3992</v>
      </c>
      <c r="G3067" s="161" t="s">
        <v>1521</v>
      </c>
      <c r="H3067" s="161" t="s">
        <v>10309</v>
      </c>
      <c r="K3067" s="161">
        <v>1</v>
      </c>
      <c r="L3067" s="161" t="s">
        <v>12094</v>
      </c>
    </row>
    <row r="3068" spans="1:18">
      <c r="A3068" s="161">
        <v>7</v>
      </c>
      <c r="B3068" s="161">
        <v>69</v>
      </c>
      <c r="C3068" s="161">
        <v>35</v>
      </c>
      <c r="D3068" s="161" t="s">
        <v>3696</v>
      </c>
      <c r="E3068" s="161" t="s">
        <v>9222</v>
      </c>
      <c r="F3068" s="161" t="s">
        <v>3992</v>
      </c>
      <c r="G3068" s="161" t="s">
        <v>1521</v>
      </c>
      <c r="H3068" s="161" t="s">
        <v>325</v>
      </c>
      <c r="K3068" s="161">
        <v>1</v>
      </c>
      <c r="L3068" s="161" t="s">
        <v>6913</v>
      </c>
    </row>
    <row r="3069" spans="1:18">
      <c r="A3069" s="161">
        <v>7</v>
      </c>
      <c r="B3069" s="161">
        <v>69</v>
      </c>
      <c r="C3069" s="161">
        <v>36</v>
      </c>
      <c r="D3069" s="161" t="s">
        <v>10293</v>
      </c>
      <c r="E3069" s="161" t="s">
        <v>12091</v>
      </c>
      <c r="F3069" s="161" t="s">
        <v>3992</v>
      </c>
      <c r="G3069" s="161" t="s">
        <v>1521</v>
      </c>
      <c r="H3069" s="161" t="s">
        <v>10306</v>
      </c>
      <c r="K3069" s="161">
        <v>1</v>
      </c>
      <c r="L3069" s="161" t="s">
        <v>12092</v>
      </c>
    </row>
    <row r="3070" spans="1:18">
      <c r="A3070" s="161">
        <v>7</v>
      </c>
      <c r="B3070" s="161">
        <v>69</v>
      </c>
      <c r="C3070" s="161">
        <v>37</v>
      </c>
      <c r="D3070" s="161" t="s">
        <v>3696</v>
      </c>
      <c r="E3070" s="161" t="s">
        <v>9223</v>
      </c>
      <c r="F3070" s="161" t="s">
        <v>3992</v>
      </c>
      <c r="G3070" s="161" t="s">
        <v>1521</v>
      </c>
      <c r="H3070" s="161" t="s">
        <v>1536</v>
      </c>
      <c r="I3070" s="161" t="s">
        <v>1629</v>
      </c>
      <c r="K3070" s="161">
        <v>1</v>
      </c>
      <c r="L3070" s="161" t="s">
        <v>6352</v>
      </c>
      <c r="M3070" s="161" t="s">
        <v>6353</v>
      </c>
      <c r="N3070" s="161" t="s">
        <v>12</v>
      </c>
      <c r="O3070" s="161" t="s">
        <v>6354</v>
      </c>
      <c r="P3070" s="161" t="s">
        <v>11</v>
      </c>
      <c r="Q3070" s="161" t="s">
        <v>6355</v>
      </c>
      <c r="R3070" s="161" t="s">
        <v>364</v>
      </c>
    </row>
    <row r="3071" spans="1:18">
      <c r="A3071" s="161">
        <v>7</v>
      </c>
      <c r="B3071" s="161">
        <v>69</v>
      </c>
      <c r="C3071" s="161">
        <v>38</v>
      </c>
      <c r="D3071" s="161" t="s">
        <v>10293</v>
      </c>
      <c r="E3071" s="161" t="s">
        <v>12086</v>
      </c>
      <c r="F3071" s="161" t="s">
        <v>3992</v>
      </c>
      <c r="G3071" s="161" t="s">
        <v>1521</v>
      </c>
      <c r="H3071" s="161" t="s">
        <v>10300</v>
      </c>
      <c r="I3071" s="161" t="s">
        <v>1629</v>
      </c>
      <c r="K3071" s="161">
        <v>1</v>
      </c>
      <c r="L3071" s="161" t="s">
        <v>12087</v>
      </c>
      <c r="M3071" s="161" t="s">
        <v>12088</v>
      </c>
      <c r="N3071" s="161" t="s">
        <v>16015</v>
      </c>
      <c r="O3071" s="161" t="s">
        <v>12089</v>
      </c>
      <c r="P3071" s="161" t="s">
        <v>16017</v>
      </c>
      <c r="Q3071" s="161" t="s">
        <v>12090</v>
      </c>
      <c r="R3071" s="161" t="s">
        <v>16018</v>
      </c>
    </row>
    <row r="3072" spans="1:18">
      <c r="A3072" s="161">
        <v>7</v>
      </c>
      <c r="B3072" s="161">
        <v>69</v>
      </c>
      <c r="C3072" s="161">
        <v>39</v>
      </c>
      <c r="D3072" s="161" t="s">
        <v>3696</v>
      </c>
      <c r="E3072" s="161" t="s">
        <v>9224</v>
      </c>
      <c r="F3072" s="161" t="s">
        <v>3992</v>
      </c>
      <c r="G3072" s="161" t="s">
        <v>1521</v>
      </c>
      <c r="H3072" s="161" t="s">
        <v>116</v>
      </c>
      <c r="I3072" s="161" t="s">
        <v>1630</v>
      </c>
      <c r="K3072" s="161">
        <v>1</v>
      </c>
      <c r="L3072" s="161" t="s">
        <v>6356</v>
      </c>
    </row>
    <row r="3073" spans="1:18">
      <c r="A3073" s="161">
        <v>7</v>
      </c>
      <c r="B3073" s="161">
        <v>69</v>
      </c>
      <c r="C3073" s="161">
        <v>40</v>
      </c>
      <c r="D3073" s="161" t="s">
        <v>10293</v>
      </c>
      <c r="E3073" s="161" t="s">
        <v>12084</v>
      </c>
      <c r="F3073" s="161" t="s">
        <v>3992</v>
      </c>
      <c r="G3073" s="161" t="s">
        <v>1521</v>
      </c>
      <c r="H3073" s="161" t="s">
        <v>10297</v>
      </c>
      <c r="I3073" s="161" t="s">
        <v>1630</v>
      </c>
      <c r="K3073" s="161">
        <v>1</v>
      </c>
      <c r="L3073" s="161" t="s">
        <v>12085</v>
      </c>
    </row>
    <row r="3074" spans="1:18">
      <c r="A3074" s="161">
        <v>7</v>
      </c>
      <c r="B3074" s="161">
        <v>69</v>
      </c>
      <c r="C3074" s="161">
        <v>41</v>
      </c>
      <c r="D3074" s="161" t="s">
        <v>3696</v>
      </c>
      <c r="E3074" s="161" t="s">
        <v>9225</v>
      </c>
      <c r="F3074" s="161" t="s">
        <v>3992</v>
      </c>
      <c r="G3074" s="161" t="s">
        <v>1521</v>
      </c>
      <c r="H3074" s="161" t="s">
        <v>319</v>
      </c>
      <c r="K3074" s="161">
        <v>1</v>
      </c>
      <c r="L3074" s="161" t="s">
        <v>6357</v>
      </c>
    </row>
    <row r="3075" spans="1:18">
      <c r="A3075" s="161">
        <v>7</v>
      </c>
      <c r="B3075" s="161">
        <v>69</v>
      </c>
      <c r="C3075" s="161">
        <v>42</v>
      </c>
      <c r="D3075" s="161" t="s">
        <v>10293</v>
      </c>
      <c r="E3075" s="161" t="s">
        <v>12082</v>
      </c>
      <c r="F3075" s="161" t="s">
        <v>3992</v>
      </c>
      <c r="G3075" s="161" t="s">
        <v>1521</v>
      </c>
      <c r="H3075" s="161" t="s">
        <v>10167</v>
      </c>
      <c r="K3075" s="161">
        <v>1</v>
      </c>
      <c r="L3075" s="161" t="s">
        <v>12083</v>
      </c>
    </row>
    <row r="3076" spans="1:18">
      <c r="A3076" s="161">
        <v>7</v>
      </c>
      <c r="B3076" s="161">
        <v>70</v>
      </c>
      <c r="C3076" s="161">
        <v>1</v>
      </c>
      <c r="D3076" s="161" t="s">
        <v>3696</v>
      </c>
      <c r="E3076" s="161" t="s">
        <v>9226</v>
      </c>
      <c r="F3076" s="161" t="s">
        <v>3992</v>
      </c>
      <c r="G3076" s="161" t="s">
        <v>1521</v>
      </c>
      <c r="H3076" s="161" t="s">
        <v>1523</v>
      </c>
      <c r="I3076" s="161" t="s">
        <v>1631</v>
      </c>
      <c r="K3076" s="161">
        <v>1</v>
      </c>
      <c r="L3076" s="164" t="s">
        <v>9227</v>
      </c>
    </row>
    <row r="3077" spans="1:18">
      <c r="A3077" s="161">
        <v>7</v>
      </c>
      <c r="B3077" s="161">
        <v>70</v>
      </c>
      <c r="C3077" s="161">
        <v>2</v>
      </c>
      <c r="D3077" s="161" t="s">
        <v>10293</v>
      </c>
      <c r="E3077" s="161" t="s">
        <v>12080</v>
      </c>
      <c r="F3077" s="161" t="s">
        <v>3992</v>
      </c>
      <c r="G3077" s="161" t="s">
        <v>1521</v>
      </c>
      <c r="H3077" s="161" t="s">
        <v>10370</v>
      </c>
      <c r="I3077" s="161" t="s">
        <v>1630</v>
      </c>
      <c r="K3077" s="161">
        <v>1</v>
      </c>
      <c r="L3077" s="164" t="s">
        <v>12081</v>
      </c>
    </row>
    <row r="3078" spans="1:18">
      <c r="A3078" s="161">
        <v>7</v>
      </c>
      <c r="B3078" s="161">
        <v>70</v>
      </c>
      <c r="C3078" s="161">
        <v>3</v>
      </c>
      <c r="D3078" s="161" t="s">
        <v>3696</v>
      </c>
      <c r="E3078" s="161" t="s">
        <v>9228</v>
      </c>
      <c r="F3078" s="161" t="s">
        <v>3992</v>
      </c>
      <c r="G3078" s="161" t="s">
        <v>1521</v>
      </c>
      <c r="H3078" s="162" t="s">
        <v>322</v>
      </c>
      <c r="I3078" s="161" t="s">
        <v>1631</v>
      </c>
      <c r="K3078" s="161">
        <v>1</v>
      </c>
      <c r="L3078" s="161" t="s">
        <v>6558</v>
      </c>
    </row>
    <row r="3079" spans="1:18">
      <c r="A3079" s="161">
        <v>7</v>
      </c>
      <c r="B3079" s="161">
        <v>70</v>
      </c>
      <c r="C3079" s="161">
        <v>4</v>
      </c>
      <c r="D3079" s="161" t="s">
        <v>10293</v>
      </c>
      <c r="E3079" s="161" t="s">
        <v>12078</v>
      </c>
      <c r="F3079" s="161" t="s">
        <v>3992</v>
      </c>
      <c r="G3079" s="161" t="s">
        <v>1521</v>
      </c>
      <c r="H3079" s="162" t="s">
        <v>10367</v>
      </c>
      <c r="I3079" s="161" t="s">
        <v>1630</v>
      </c>
      <c r="K3079" s="161">
        <v>1</v>
      </c>
      <c r="L3079" s="161" t="s">
        <v>12079</v>
      </c>
    </row>
    <row r="3080" spans="1:18">
      <c r="A3080" s="161">
        <v>7</v>
      </c>
      <c r="B3080" s="161">
        <v>70</v>
      </c>
      <c r="C3080" s="161">
        <v>5</v>
      </c>
      <c r="D3080" s="161" t="s">
        <v>3696</v>
      </c>
      <c r="E3080" s="161" t="s">
        <v>9229</v>
      </c>
      <c r="F3080" s="161" t="s">
        <v>3992</v>
      </c>
      <c r="G3080" s="161" t="s">
        <v>1521</v>
      </c>
      <c r="H3080" s="161" t="s">
        <v>1526</v>
      </c>
      <c r="I3080" s="161" t="s">
        <v>1629</v>
      </c>
      <c r="K3080" s="161">
        <v>1</v>
      </c>
      <c r="L3080" s="161" t="s">
        <v>6559</v>
      </c>
      <c r="M3080" s="161" t="s">
        <v>6560</v>
      </c>
      <c r="N3080" s="161" t="s">
        <v>12</v>
      </c>
      <c r="O3080" s="161" t="s">
        <v>6561</v>
      </c>
      <c r="P3080" s="161" t="s">
        <v>11</v>
      </c>
      <c r="Q3080" s="161" t="s">
        <v>6562</v>
      </c>
      <c r="R3080" s="161" t="s">
        <v>364</v>
      </c>
    </row>
    <row r="3081" spans="1:18">
      <c r="A3081" s="161">
        <v>7</v>
      </c>
      <c r="B3081" s="161">
        <v>70</v>
      </c>
      <c r="C3081" s="161">
        <v>6</v>
      </c>
      <c r="D3081" s="161" t="s">
        <v>10293</v>
      </c>
      <c r="E3081" s="161" t="s">
        <v>12073</v>
      </c>
      <c r="F3081" s="161" t="s">
        <v>3992</v>
      </c>
      <c r="G3081" s="161" t="s">
        <v>1521</v>
      </c>
      <c r="H3081" s="161" t="s">
        <v>10361</v>
      </c>
      <c r="I3081" s="161" t="s">
        <v>1629</v>
      </c>
      <c r="K3081" s="161">
        <v>1</v>
      </c>
      <c r="L3081" s="161" t="s">
        <v>12074</v>
      </c>
      <c r="M3081" s="161" t="s">
        <v>12075</v>
      </c>
      <c r="N3081" s="161" t="s">
        <v>16015</v>
      </c>
      <c r="O3081" s="161" t="s">
        <v>12076</v>
      </c>
      <c r="P3081" s="161" t="s">
        <v>16017</v>
      </c>
      <c r="Q3081" s="161" t="s">
        <v>12077</v>
      </c>
      <c r="R3081" s="161" t="s">
        <v>16018</v>
      </c>
    </row>
    <row r="3082" spans="1:18">
      <c r="A3082" s="161">
        <v>7</v>
      </c>
      <c r="B3082" s="161">
        <v>70</v>
      </c>
      <c r="C3082" s="161">
        <v>7</v>
      </c>
      <c r="D3082" s="161" t="s">
        <v>3696</v>
      </c>
      <c r="E3082" s="161" t="s">
        <v>9230</v>
      </c>
      <c r="F3082" s="161" t="s">
        <v>3992</v>
      </c>
      <c r="G3082" s="161" t="s">
        <v>1521</v>
      </c>
      <c r="H3082" s="161" t="s">
        <v>66</v>
      </c>
      <c r="I3082" s="161" t="s">
        <v>1629</v>
      </c>
      <c r="K3082" s="161">
        <v>1</v>
      </c>
      <c r="L3082" s="161" t="s">
        <v>6563</v>
      </c>
      <c r="M3082" s="161" t="s">
        <v>6564</v>
      </c>
      <c r="N3082" s="161" t="s">
        <v>12</v>
      </c>
      <c r="O3082" s="161" t="s">
        <v>6565</v>
      </c>
      <c r="P3082" s="161" t="s">
        <v>11</v>
      </c>
      <c r="Q3082" s="161" t="s">
        <v>6566</v>
      </c>
      <c r="R3082" s="161" t="s">
        <v>364</v>
      </c>
    </row>
    <row r="3083" spans="1:18">
      <c r="A3083" s="161">
        <v>7</v>
      </c>
      <c r="B3083" s="161">
        <v>70</v>
      </c>
      <c r="C3083" s="161">
        <v>8</v>
      </c>
      <c r="D3083" s="161" t="s">
        <v>10293</v>
      </c>
      <c r="E3083" s="161" t="s">
        <v>12068</v>
      </c>
      <c r="F3083" s="161" t="s">
        <v>3992</v>
      </c>
      <c r="G3083" s="161" t="s">
        <v>1521</v>
      </c>
      <c r="H3083" s="161" t="s">
        <v>10355</v>
      </c>
      <c r="I3083" s="161" t="s">
        <v>1629</v>
      </c>
      <c r="K3083" s="161">
        <v>1</v>
      </c>
      <c r="L3083" s="161" t="s">
        <v>12069</v>
      </c>
      <c r="M3083" s="161" t="s">
        <v>12070</v>
      </c>
      <c r="N3083" s="161" t="s">
        <v>16015</v>
      </c>
      <c r="O3083" s="161" t="s">
        <v>12071</v>
      </c>
      <c r="P3083" s="161" t="s">
        <v>16017</v>
      </c>
      <c r="Q3083" s="161" t="s">
        <v>12072</v>
      </c>
      <c r="R3083" s="161" t="s">
        <v>16018</v>
      </c>
    </row>
    <row r="3084" spans="1:18">
      <c r="A3084" s="161">
        <v>7</v>
      </c>
      <c r="B3084" s="161">
        <v>70</v>
      </c>
      <c r="C3084" s="161">
        <v>9</v>
      </c>
      <c r="D3084" s="161" t="s">
        <v>3696</v>
      </c>
      <c r="E3084" s="161" t="s">
        <v>9231</v>
      </c>
      <c r="F3084" s="161" t="s">
        <v>3992</v>
      </c>
      <c r="G3084" s="161" t="s">
        <v>1521</v>
      </c>
      <c r="H3084" s="161" t="s">
        <v>336</v>
      </c>
      <c r="K3084" s="161">
        <v>1</v>
      </c>
      <c r="L3084" s="161" t="s">
        <v>6567</v>
      </c>
    </row>
    <row r="3085" spans="1:18">
      <c r="A3085" s="161">
        <v>7</v>
      </c>
      <c r="B3085" s="161">
        <v>70</v>
      </c>
      <c r="C3085" s="161">
        <v>10</v>
      </c>
      <c r="D3085" s="161" t="s">
        <v>10293</v>
      </c>
      <c r="E3085" s="161" t="s">
        <v>12066</v>
      </c>
      <c r="F3085" s="161" t="s">
        <v>3992</v>
      </c>
      <c r="G3085" s="161" t="s">
        <v>1521</v>
      </c>
      <c r="H3085" s="161" t="s">
        <v>10191</v>
      </c>
      <c r="K3085" s="161">
        <v>1</v>
      </c>
      <c r="L3085" s="161" t="s">
        <v>12067</v>
      </c>
    </row>
    <row r="3086" spans="1:18">
      <c r="A3086" s="161">
        <v>7</v>
      </c>
      <c r="B3086" s="161">
        <v>70</v>
      </c>
      <c r="C3086" s="161">
        <v>11</v>
      </c>
      <c r="D3086" s="161" t="s">
        <v>3696</v>
      </c>
      <c r="E3086" s="161" t="s">
        <v>9232</v>
      </c>
      <c r="F3086" s="161" t="s">
        <v>3992</v>
      </c>
      <c r="G3086" s="161" t="s">
        <v>1521</v>
      </c>
      <c r="H3086" s="161" t="s">
        <v>337</v>
      </c>
      <c r="I3086" s="161" t="s">
        <v>1628</v>
      </c>
      <c r="K3086" s="161">
        <v>1</v>
      </c>
      <c r="L3086" s="161" t="s">
        <v>6568</v>
      </c>
    </row>
    <row r="3087" spans="1:18">
      <c r="A3087" s="161">
        <v>7</v>
      </c>
      <c r="B3087" s="161">
        <v>70</v>
      </c>
      <c r="C3087" s="161">
        <v>12</v>
      </c>
      <c r="D3087" s="161" t="s">
        <v>10293</v>
      </c>
      <c r="E3087" s="161" t="s">
        <v>12064</v>
      </c>
      <c r="F3087" s="161" t="s">
        <v>3992</v>
      </c>
      <c r="G3087" s="161" t="s">
        <v>1521</v>
      </c>
      <c r="H3087" s="161" t="s">
        <v>10350</v>
      </c>
      <c r="I3087" s="161" t="s">
        <v>10137</v>
      </c>
      <c r="K3087" s="161">
        <v>1</v>
      </c>
      <c r="L3087" s="161" t="s">
        <v>12065</v>
      </c>
    </row>
    <row r="3088" spans="1:18">
      <c r="A3088" s="161">
        <v>7</v>
      </c>
      <c r="B3088" s="161">
        <v>70</v>
      </c>
      <c r="C3088" s="161">
        <v>13</v>
      </c>
      <c r="D3088" s="161" t="s">
        <v>3696</v>
      </c>
      <c r="E3088" s="161" t="s">
        <v>9233</v>
      </c>
      <c r="F3088" s="161" t="s">
        <v>3992</v>
      </c>
      <c r="G3088" s="161" t="s">
        <v>1521</v>
      </c>
      <c r="H3088" s="161" t="s">
        <v>1535</v>
      </c>
      <c r="I3088" s="161" t="s">
        <v>61</v>
      </c>
      <c r="K3088" s="161">
        <v>1</v>
      </c>
      <c r="L3088" s="161" t="s">
        <v>6569</v>
      </c>
    </row>
    <row r="3089" spans="1:18">
      <c r="A3089" s="161">
        <v>7</v>
      </c>
      <c r="B3089" s="161">
        <v>70</v>
      </c>
      <c r="C3089" s="161">
        <v>14</v>
      </c>
      <c r="D3089" s="161" t="s">
        <v>10293</v>
      </c>
      <c r="E3089" s="161" t="s">
        <v>12062</v>
      </c>
      <c r="F3089" s="161" t="s">
        <v>3992</v>
      </c>
      <c r="G3089" s="161" t="s">
        <v>1521</v>
      </c>
      <c r="H3089" s="161" t="s">
        <v>10347</v>
      </c>
      <c r="I3089" s="161" t="s">
        <v>10345</v>
      </c>
      <c r="K3089" s="161">
        <v>1</v>
      </c>
      <c r="L3089" s="161" t="s">
        <v>12063</v>
      </c>
    </row>
    <row r="3090" spans="1:18">
      <c r="A3090" s="161">
        <v>7</v>
      </c>
      <c r="B3090" s="161">
        <v>70</v>
      </c>
      <c r="C3090" s="161">
        <v>15</v>
      </c>
      <c r="D3090" s="161" t="s">
        <v>3696</v>
      </c>
      <c r="E3090" s="161" t="s">
        <v>9234</v>
      </c>
      <c r="F3090" s="161" t="s">
        <v>3992</v>
      </c>
      <c r="G3090" s="161" t="s">
        <v>1521</v>
      </c>
      <c r="H3090" s="161" t="s">
        <v>1529</v>
      </c>
      <c r="I3090" s="161" t="s">
        <v>15</v>
      </c>
      <c r="K3090" s="161">
        <v>1</v>
      </c>
      <c r="L3090" s="164" t="s">
        <v>9235</v>
      </c>
      <c r="M3090" s="164" t="s">
        <v>9236</v>
      </c>
    </row>
    <row r="3091" spans="1:18">
      <c r="A3091" s="161">
        <v>7</v>
      </c>
      <c r="B3091" s="161">
        <v>70</v>
      </c>
      <c r="C3091" s="161">
        <v>16</v>
      </c>
      <c r="D3091" s="161" t="s">
        <v>10293</v>
      </c>
      <c r="E3091" s="161" t="s">
        <v>12059</v>
      </c>
      <c r="F3091" s="161" t="s">
        <v>3992</v>
      </c>
      <c r="G3091" s="161" t="s">
        <v>1521</v>
      </c>
      <c r="H3091" s="161" t="s">
        <v>10342</v>
      </c>
      <c r="I3091" s="161" t="s">
        <v>15</v>
      </c>
      <c r="K3091" s="161">
        <v>1</v>
      </c>
      <c r="L3091" s="164" t="s">
        <v>12060</v>
      </c>
      <c r="M3091" s="164" t="s">
        <v>12061</v>
      </c>
    </row>
    <row r="3092" spans="1:18">
      <c r="A3092" s="161">
        <v>7</v>
      </c>
      <c r="B3092" s="161">
        <v>70</v>
      </c>
      <c r="C3092" s="161">
        <v>17</v>
      </c>
      <c r="D3092" s="161" t="s">
        <v>3696</v>
      </c>
      <c r="E3092" s="161" t="s">
        <v>9237</v>
      </c>
      <c r="F3092" s="161" t="s">
        <v>3992</v>
      </c>
      <c r="G3092" s="161" t="s">
        <v>1521</v>
      </c>
      <c r="H3092" s="161" t="s">
        <v>1530</v>
      </c>
      <c r="K3092" s="161">
        <v>1</v>
      </c>
      <c r="L3092" s="164" t="s">
        <v>9238</v>
      </c>
    </row>
    <row r="3093" spans="1:18">
      <c r="A3093" s="161">
        <v>7</v>
      </c>
      <c r="B3093" s="161">
        <v>70</v>
      </c>
      <c r="C3093" s="161">
        <v>18</v>
      </c>
      <c r="D3093" s="161" t="s">
        <v>10293</v>
      </c>
      <c r="E3093" s="161" t="s">
        <v>12057</v>
      </c>
      <c r="F3093" s="161" t="s">
        <v>3992</v>
      </c>
      <c r="G3093" s="161" t="s">
        <v>1521</v>
      </c>
      <c r="H3093" s="161" t="s">
        <v>10339</v>
      </c>
      <c r="K3093" s="161">
        <v>1</v>
      </c>
      <c r="L3093" s="164" t="s">
        <v>12058</v>
      </c>
    </row>
    <row r="3094" spans="1:18">
      <c r="A3094" s="161">
        <v>7</v>
      </c>
      <c r="B3094" s="161">
        <v>70</v>
      </c>
      <c r="C3094" s="161">
        <v>19</v>
      </c>
      <c r="D3094" s="161" t="s">
        <v>3696</v>
      </c>
      <c r="E3094" s="161" t="s">
        <v>9239</v>
      </c>
      <c r="F3094" s="161" t="s">
        <v>3992</v>
      </c>
      <c r="G3094" s="161" t="s">
        <v>1521</v>
      </c>
      <c r="H3094" s="161" t="s">
        <v>1531</v>
      </c>
      <c r="K3094" s="161">
        <v>1</v>
      </c>
      <c r="L3094" s="164" t="s">
        <v>9240</v>
      </c>
    </row>
    <row r="3095" spans="1:18">
      <c r="A3095" s="161">
        <v>7</v>
      </c>
      <c r="B3095" s="161">
        <v>70</v>
      </c>
      <c r="C3095" s="161">
        <v>20</v>
      </c>
      <c r="D3095" s="161" t="s">
        <v>10293</v>
      </c>
      <c r="E3095" s="161" t="s">
        <v>12055</v>
      </c>
      <c r="F3095" s="161" t="s">
        <v>3992</v>
      </c>
      <c r="G3095" s="161" t="s">
        <v>1521</v>
      </c>
      <c r="H3095" s="161" t="s">
        <v>10336</v>
      </c>
      <c r="K3095" s="161">
        <v>1</v>
      </c>
      <c r="L3095" s="164" t="s">
        <v>12056</v>
      </c>
    </row>
    <row r="3096" spans="1:18">
      <c r="A3096" s="161">
        <v>7</v>
      </c>
      <c r="B3096" s="161">
        <v>70</v>
      </c>
      <c r="C3096" s="161">
        <v>21</v>
      </c>
      <c r="D3096" s="161" t="s">
        <v>3696</v>
      </c>
      <c r="E3096" s="161" t="s">
        <v>9241</v>
      </c>
      <c r="F3096" s="161" t="s">
        <v>3992</v>
      </c>
      <c r="G3096" s="161" t="s">
        <v>1521</v>
      </c>
      <c r="H3096" s="161" t="s">
        <v>1532</v>
      </c>
      <c r="K3096" s="161">
        <v>1</v>
      </c>
      <c r="L3096" s="164" t="s">
        <v>9242</v>
      </c>
    </row>
    <row r="3097" spans="1:18">
      <c r="A3097" s="161">
        <v>7</v>
      </c>
      <c r="B3097" s="161">
        <v>70</v>
      </c>
      <c r="C3097" s="161">
        <v>22</v>
      </c>
      <c r="D3097" s="161" t="s">
        <v>10293</v>
      </c>
      <c r="E3097" s="161" t="s">
        <v>12053</v>
      </c>
      <c r="F3097" s="161" t="s">
        <v>3992</v>
      </c>
      <c r="G3097" s="161" t="s">
        <v>1521</v>
      </c>
      <c r="H3097" s="161" t="s">
        <v>10333</v>
      </c>
      <c r="K3097" s="161">
        <v>1</v>
      </c>
      <c r="L3097" s="164" t="s">
        <v>12054</v>
      </c>
    </row>
    <row r="3098" spans="1:18">
      <c r="A3098" s="161">
        <v>7</v>
      </c>
      <c r="B3098" s="161">
        <v>70</v>
      </c>
      <c r="C3098" s="161">
        <v>23</v>
      </c>
      <c r="D3098" s="161" t="s">
        <v>3696</v>
      </c>
      <c r="E3098" s="161" t="s">
        <v>9243</v>
      </c>
      <c r="F3098" s="161" t="s">
        <v>3992</v>
      </c>
      <c r="G3098" s="161" t="s">
        <v>1521</v>
      </c>
      <c r="H3098" s="161" t="s">
        <v>1533</v>
      </c>
      <c r="K3098" s="161">
        <v>1</v>
      </c>
      <c r="L3098" s="164" t="s">
        <v>9244</v>
      </c>
    </row>
    <row r="3099" spans="1:18">
      <c r="A3099" s="161">
        <v>7</v>
      </c>
      <c r="B3099" s="161">
        <v>70</v>
      </c>
      <c r="C3099" s="161">
        <v>24</v>
      </c>
      <c r="D3099" s="161" t="s">
        <v>10293</v>
      </c>
      <c r="E3099" s="161" t="s">
        <v>12051</v>
      </c>
      <c r="F3099" s="161" t="s">
        <v>3992</v>
      </c>
      <c r="G3099" s="161" t="s">
        <v>1521</v>
      </c>
      <c r="H3099" s="161" t="s">
        <v>10330</v>
      </c>
      <c r="K3099" s="161">
        <v>1</v>
      </c>
      <c r="L3099" s="164" t="s">
        <v>12052</v>
      </c>
    </row>
    <row r="3100" spans="1:18">
      <c r="A3100" s="161">
        <v>7</v>
      </c>
      <c r="B3100" s="161">
        <v>70</v>
      </c>
      <c r="C3100" s="161">
        <v>25</v>
      </c>
      <c r="D3100" s="161" t="s">
        <v>3696</v>
      </c>
      <c r="E3100" s="161" t="s">
        <v>9245</v>
      </c>
      <c r="F3100" s="161" t="s">
        <v>3992</v>
      </c>
      <c r="G3100" s="161" t="s">
        <v>1521</v>
      </c>
      <c r="H3100" s="161" t="s">
        <v>1534</v>
      </c>
      <c r="K3100" s="161">
        <v>1</v>
      </c>
      <c r="L3100" s="164" t="s">
        <v>9246</v>
      </c>
    </row>
    <row r="3101" spans="1:18">
      <c r="A3101" s="161">
        <v>7</v>
      </c>
      <c r="B3101" s="161">
        <v>70</v>
      </c>
      <c r="C3101" s="161">
        <v>26</v>
      </c>
      <c r="D3101" s="161" t="s">
        <v>10293</v>
      </c>
      <c r="E3101" s="161" t="s">
        <v>12049</v>
      </c>
      <c r="F3101" s="161" t="s">
        <v>3992</v>
      </c>
      <c r="G3101" s="161" t="s">
        <v>1521</v>
      </c>
      <c r="H3101" s="161" t="s">
        <v>10327</v>
      </c>
      <c r="K3101" s="161">
        <v>1</v>
      </c>
      <c r="L3101" s="164" t="s">
        <v>12050</v>
      </c>
    </row>
    <row r="3102" spans="1:18">
      <c r="A3102" s="161">
        <v>7</v>
      </c>
      <c r="B3102" s="161">
        <v>70</v>
      </c>
      <c r="C3102" s="161">
        <v>27</v>
      </c>
      <c r="D3102" s="161" t="s">
        <v>3696</v>
      </c>
      <c r="E3102" s="161" t="s">
        <v>9247</v>
      </c>
      <c r="F3102" s="161" t="s">
        <v>3992</v>
      </c>
      <c r="G3102" s="161" t="s">
        <v>1521</v>
      </c>
      <c r="H3102" s="162" t="s">
        <v>326</v>
      </c>
      <c r="I3102" s="161" t="s">
        <v>1629</v>
      </c>
      <c r="K3102" s="161">
        <v>1</v>
      </c>
      <c r="L3102" s="161" t="s">
        <v>6570</v>
      </c>
      <c r="M3102" s="161" t="s">
        <v>6571</v>
      </c>
      <c r="N3102" s="161" t="s">
        <v>12</v>
      </c>
      <c r="O3102" s="161" t="s">
        <v>6572</v>
      </c>
      <c r="P3102" s="161" t="s">
        <v>11</v>
      </c>
      <c r="Q3102" s="161" t="s">
        <v>6573</v>
      </c>
      <c r="R3102" s="161" t="s">
        <v>364</v>
      </c>
    </row>
    <row r="3103" spans="1:18">
      <c r="A3103" s="161">
        <v>7</v>
      </c>
      <c r="B3103" s="161">
        <v>70</v>
      </c>
      <c r="C3103" s="161">
        <v>28</v>
      </c>
      <c r="D3103" s="161" t="s">
        <v>10293</v>
      </c>
      <c r="E3103" s="161" t="s">
        <v>12044</v>
      </c>
      <c r="F3103" s="161" t="s">
        <v>3992</v>
      </c>
      <c r="G3103" s="161" t="s">
        <v>1521</v>
      </c>
      <c r="H3103" s="162" t="s">
        <v>10321</v>
      </c>
      <c r="I3103" s="161" t="s">
        <v>1629</v>
      </c>
      <c r="K3103" s="161">
        <v>1</v>
      </c>
      <c r="L3103" s="161" t="s">
        <v>12045</v>
      </c>
      <c r="M3103" s="161" t="s">
        <v>12046</v>
      </c>
      <c r="N3103" s="161" t="s">
        <v>16015</v>
      </c>
      <c r="O3103" s="161" t="s">
        <v>12047</v>
      </c>
      <c r="P3103" s="161" t="s">
        <v>16017</v>
      </c>
      <c r="Q3103" s="161" t="s">
        <v>12048</v>
      </c>
      <c r="R3103" s="161" t="s">
        <v>16018</v>
      </c>
    </row>
    <row r="3104" spans="1:18">
      <c r="A3104" s="161">
        <v>7</v>
      </c>
      <c r="B3104" s="161">
        <v>70</v>
      </c>
      <c r="C3104" s="161">
        <v>29</v>
      </c>
      <c r="D3104" s="161" t="s">
        <v>3696</v>
      </c>
      <c r="E3104" s="161" t="s">
        <v>9248</v>
      </c>
      <c r="F3104" s="161" t="s">
        <v>3992</v>
      </c>
      <c r="G3104" s="161" t="s">
        <v>1521</v>
      </c>
      <c r="H3104" s="161" t="s">
        <v>1524</v>
      </c>
      <c r="I3104" s="161" t="s">
        <v>3991</v>
      </c>
      <c r="K3104" s="161">
        <v>1</v>
      </c>
      <c r="L3104" s="161" t="s">
        <v>6574</v>
      </c>
      <c r="M3104" s="161" t="s">
        <v>6575</v>
      </c>
      <c r="N3104" s="161" t="s">
        <v>388</v>
      </c>
      <c r="O3104" s="161" t="s">
        <v>6576</v>
      </c>
    </row>
    <row r="3105" spans="1:18">
      <c r="A3105" s="161">
        <v>7</v>
      </c>
      <c r="B3105" s="161">
        <v>70</v>
      </c>
      <c r="C3105" s="161">
        <v>30</v>
      </c>
      <c r="D3105" s="161" t="s">
        <v>10293</v>
      </c>
      <c r="E3105" s="161" t="s">
        <v>12040</v>
      </c>
      <c r="F3105" s="161" t="s">
        <v>3992</v>
      </c>
      <c r="G3105" s="161" t="s">
        <v>1521</v>
      </c>
      <c r="H3105" s="161" t="s">
        <v>10316</v>
      </c>
      <c r="I3105" s="161" t="s">
        <v>10314</v>
      </c>
      <c r="K3105" s="161">
        <v>1</v>
      </c>
      <c r="L3105" s="161" t="s">
        <v>12041</v>
      </c>
      <c r="M3105" s="161" t="s">
        <v>12042</v>
      </c>
      <c r="N3105" s="161" t="s">
        <v>16016</v>
      </c>
      <c r="O3105" s="161" t="s">
        <v>12043</v>
      </c>
    </row>
    <row r="3106" spans="1:18">
      <c r="A3106" s="161">
        <v>7</v>
      </c>
      <c r="B3106" s="161">
        <v>70</v>
      </c>
      <c r="C3106" s="161">
        <v>31</v>
      </c>
      <c r="D3106" s="161" t="s">
        <v>3696</v>
      </c>
      <c r="E3106" s="161" t="s">
        <v>9249</v>
      </c>
      <c r="F3106" s="161" t="s">
        <v>3992</v>
      </c>
      <c r="G3106" s="161" t="s">
        <v>1521</v>
      </c>
      <c r="H3106" s="161" t="s">
        <v>323</v>
      </c>
      <c r="K3106" s="161">
        <v>1</v>
      </c>
      <c r="L3106" s="161" t="s">
        <v>6914</v>
      </c>
    </row>
    <row r="3107" spans="1:18">
      <c r="A3107" s="161">
        <v>7</v>
      </c>
      <c r="B3107" s="161">
        <v>70</v>
      </c>
      <c r="C3107" s="161">
        <v>32</v>
      </c>
      <c r="D3107" s="161" t="s">
        <v>10293</v>
      </c>
      <c r="E3107" s="161" t="s">
        <v>12038</v>
      </c>
      <c r="F3107" s="161" t="s">
        <v>3992</v>
      </c>
      <c r="G3107" s="161" t="s">
        <v>1521</v>
      </c>
      <c r="H3107" s="161" t="s">
        <v>10312</v>
      </c>
      <c r="K3107" s="161">
        <v>1</v>
      </c>
      <c r="L3107" s="161" t="s">
        <v>12039</v>
      </c>
    </row>
    <row r="3108" spans="1:18">
      <c r="A3108" s="161">
        <v>7</v>
      </c>
      <c r="B3108" s="161">
        <v>70</v>
      </c>
      <c r="C3108" s="161">
        <v>33</v>
      </c>
      <c r="D3108" s="161" t="s">
        <v>3696</v>
      </c>
      <c r="E3108" s="161" t="s">
        <v>9250</v>
      </c>
      <c r="F3108" s="161" t="s">
        <v>3992</v>
      </c>
      <c r="G3108" s="161" t="s">
        <v>1521</v>
      </c>
      <c r="H3108" s="161" t="s">
        <v>324</v>
      </c>
      <c r="K3108" s="161">
        <v>1</v>
      </c>
      <c r="L3108" s="161" t="s">
        <v>6915</v>
      </c>
    </row>
    <row r="3109" spans="1:18">
      <c r="A3109" s="161">
        <v>7</v>
      </c>
      <c r="B3109" s="161">
        <v>70</v>
      </c>
      <c r="C3109" s="161">
        <v>34</v>
      </c>
      <c r="D3109" s="161" t="s">
        <v>10293</v>
      </c>
      <c r="E3109" s="161" t="s">
        <v>12036</v>
      </c>
      <c r="F3109" s="161" t="s">
        <v>3992</v>
      </c>
      <c r="G3109" s="161" t="s">
        <v>1521</v>
      </c>
      <c r="H3109" s="161" t="s">
        <v>10309</v>
      </c>
      <c r="K3109" s="161">
        <v>1</v>
      </c>
      <c r="L3109" s="161" t="s">
        <v>12037</v>
      </c>
    </row>
    <row r="3110" spans="1:18">
      <c r="A3110" s="161">
        <v>7</v>
      </c>
      <c r="B3110" s="161">
        <v>70</v>
      </c>
      <c r="C3110" s="161">
        <v>35</v>
      </c>
      <c r="D3110" s="161" t="s">
        <v>3696</v>
      </c>
      <c r="E3110" s="161" t="s">
        <v>9251</v>
      </c>
      <c r="F3110" s="161" t="s">
        <v>3992</v>
      </c>
      <c r="G3110" s="161" t="s">
        <v>1521</v>
      </c>
      <c r="H3110" s="161" t="s">
        <v>325</v>
      </c>
      <c r="K3110" s="161">
        <v>1</v>
      </c>
      <c r="L3110" s="161" t="s">
        <v>6916</v>
      </c>
    </row>
    <row r="3111" spans="1:18">
      <c r="A3111" s="161">
        <v>7</v>
      </c>
      <c r="B3111" s="161">
        <v>70</v>
      </c>
      <c r="C3111" s="161">
        <v>36</v>
      </c>
      <c r="D3111" s="161" t="s">
        <v>10293</v>
      </c>
      <c r="E3111" s="161" t="s">
        <v>12034</v>
      </c>
      <c r="F3111" s="161" t="s">
        <v>3992</v>
      </c>
      <c r="G3111" s="161" t="s">
        <v>1521</v>
      </c>
      <c r="H3111" s="161" t="s">
        <v>10306</v>
      </c>
      <c r="K3111" s="161">
        <v>1</v>
      </c>
      <c r="L3111" s="161" t="s">
        <v>12035</v>
      </c>
    </row>
    <row r="3112" spans="1:18">
      <c r="A3112" s="161">
        <v>7</v>
      </c>
      <c r="B3112" s="161">
        <v>70</v>
      </c>
      <c r="C3112" s="161">
        <v>37</v>
      </c>
      <c r="D3112" s="161" t="s">
        <v>3696</v>
      </c>
      <c r="E3112" s="161" t="s">
        <v>9252</v>
      </c>
      <c r="F3112" s="161" t="s">
        <v>3992</v>
      </c>
      <c r="G3112" s="161" t="s">
        <v>1521</v>
      </c>
      <c r="H3112" s="161" t="s">
        <v>1536</v>
      </c>
      <c r="I3112" s="161" t="s">
        <v>1629</v>
      </c>
      <c r="K3112" s="161">
        <v>1</v>
      </c>
      <c r="L3112" s="161" t="s">
        <v>6577</v>
      </c>
      <c r="M3112" s="161" t="s">
        <v>6578</v>
      </c>
      <c r="N3112" s="161" t="s">
        <v>12</v>
      </c>
      <c r="O3112" s="161" t="s">
        <v>6579</v>
      </c>
      <c r="P3112" s="161" t="s">
        <v>11</v>
      </c>
      <c r="Q3112" s="161" t="s">
        <v>6580</v>
      </c>
      <c r="R3112" s="161" t="s">
        <v>364</v>
      </c>
    </row>
    <row r="3113" spans="1:18">
      <c r="A3113" s="161">
        <v>7</v>
      </c>
      <c r="B3113" s="161">
        <v>70</v>
      </c>
      <c r="C3113" s="161">
        <v>38</v>
      </c>
      <c r="D3113" s="161" t="s">
        <v>10293</v>
      </c>
      <c r="E3113" s="161" t="s">
        <v>12029</v>
      </c>
      <c r="F3113" s="161" t="s">
        <v>3992</v>
      </c>
      <c r="G3113" s="161" t="s">
        <v>1521</v>
      </c>
      <c r="H3113" s="161" t="s">
        <v>10300</v>
      </c>
      <c r="I3113" s="161" t="s">
        <v>1629</v>
      </c>
      <c r="K3113" s="161">
        <v>1</v>
      </c>
      <c r="L3113" s="161" t="s">
        <v>12030</v>
      </c>
      <c r="M3113" s="161" t="s">
        <v>12031</v>
      </c>
      <c r="N3113" s="161" t="s">
        <v>16015</v>
      </c>
      <c r="O3113" s="161" t="s">
        <v>12032</v>
      </c>
      <c r="P3113" s="161" t="s">
        <v>16017</v>
      </c>
      <c r="Q3113" s="161" t="s">
        <v>12033</v>
      </c>
      <c r="R3113" s="161" t="s">
        <v>16018</v>
      </c>
    </row>
    <row r="3114" spans="1:18">
      <c r="A3114" s="161">
        <v>7</v>
      </c>
      <c r="B3114" s="161">
        <v>70</v>
      </c>
      <c r="C3114" s="161">
        <v>39</v>
      </c>
      <c r="D3114" s="161" t="s">
        <v>3696</v>
      </c>
      <c r="E3114" s="161" t="s">
        <v>9253</v>
      </c>
      <c r="F3114" s="161" t="s">
        <v>3992</v>
      </c>
      <c r="G3114" s="161" t="s">
        <v>1521</v>
      </c>
      <c r="H3114" s="161" t="s">
        <v>116</v>
      </c>
      <c r="I3114" s="161" t="s">
        <v>1630</v>
      </c>
      <c r="K3114" s="161">
        <v>1</v>
      </c>
      <c r="L3114" s="161" t="s">
        <v>6581</v>
      </c>
    </row>
    <row r="3115" spans="1:18">
      <c r="A3115" s="161">
        <v>7</v>
      </c>
      <c r="B3115" s="161">
        <v>70</v>
      </c>
      <c r="C3115" s="161">
        <v>40</v>
      </c>
      <c r="D3115" s="161" t="s">
        <v>10293</v>
      </c>
      <c r="E3115" s="161" t="s">
        <v>12027</v>
      </c>
      <c r="F3115" s="161" t="s">
        <v>3992</v>
      </c>
      <c r="G3115" s="161" t="s">
        <v>1521</v>
      </c>
      <c r="H3115" s="161" t="s">
        <v>10297</v>
      </c>
      <c r="I3115" s="161" t="s">
        <v>1630</v>
      </c>
      <c r="K3115" s="161">
        <v>1</v>
      </c>
      <c r="L3115" s="161" t="s">
        <v>12028</v>
      </c>
    </row>
    <row r="3116" spans="1:18">
      <c r="A3116" s="161">
        <v>7</v>
      </c>
      <c r="B3116" s="161">
        <v>70</v>
      </c>
      <c r="C3116" s="161">
        <v>41</v>
      </c>
      <c r="D3116" s="161" t="s">
        <v>3696</v>
      </c>
      <c r="E3116" s="161" t="s">
        <v>9254</v>
      </c>
      <c r="F3116" s="161" t="s">
        <v>3992</v>
      </c>
      <c r="G3116" s="161" t="s">
        <v>1521</v>
      </c>
      <c r="H3116" s="161" t="s">
        <v>319</v>
      </c>
      <c r="K3116" s="161">
        <v>1</v>
      </c>
      <c r="L3116" s="161" t="s">
        <v>6582</v>
      </c>
    </row>
    <row r="3117" spans="1:18">
      <c r="A3117" s="161">
        <v>7</v>
      </c>
      <c r="B3117" s="161">
        <v>70</v>
      </c>
      <c r="C3117" s="161">
        <v>42</v>
      </c>
      <c r="D3117" s="161" t="s">
        <v>10293</v>
      </c>
      <c r="E3117" s="161" t="s">
        <v>12025</v>
      </c>
      <c r="F3117" s="161" t="s">
        <v>3992</v>
      </c>
      <c r="G3117" s="161" t="s">
        <v>1521</v>
      </c>
      <c r="H3117" s="161" t="s">
        <v>10167</v>
      </c>
      <c r="K3117" s="161">
        <v>1</v>
      </c>
      <c r="L3117" s="161" t="s">
        <v>12026</v>
      </c>
    </row>
    <row r="3118" spans="1:18">
      <c r="A3118" s="161">
        <v>7</v>
      </c>
      <c r="B3118" s="161">
        <v>71</v>
      </c>
      <c r="C3118" s="161">
        <v>1</v>
      </c>
      <c r="D3118" s="161" t="s">
        <v>3696</v>
      </c>
      <c r="E3118" s="161" t="s">
        <v>9255</v>
      </c>
      <c r="F3118" s="161" t="s">
        <v>3992</v>
      </c>
      <c r="G3118" s="161" t="s">
        <v>1521</v>
      </c>
      <c r="H3118" s="161" t="s">
        <v>1523</v>
      </c>
      <c r="I3118" s="161" t="s">
        <v>1631</v>
      </c>
      <c r="K3118" s="161">
        <v>1</v>
      </c>
      <c r="L3118" s="164" t="s">
        <v>9256</v>
      </c>
    </row>
    <row r="3119" spans="1:18">
      <c r="A3119" s="161">
        <v>7</v>
      </c>
      <c r="B3119" s="161">
        <v>71</v>
      </c>
      <c r="C3119" s="161">
        <v>2</v>
      </c>
      <c r="D3119" s="161" t="s">
        <v>10293</v>
      </c>
      <c r="E3119" s="161" t="s">
        <v>12023</v>
      </c>
      <c r="F3119" s="161" t="s">
        <v>3992</v>
      </c>
      <c r="G3119" s="161" t="s">
        <v>1521</v>
      </c>
      <c r="H3119" s="161" t="s">
        <v>10370</v>
      </c>
      <c r="I3119" s="161" t="s">
        <v>1630</v>
      </c>
      <c r="K3119" s="161">
        <v>1</v>
      </c>
      <c r="L3119" s="164" t="s">
        <v>12024</v>
      </c>
    </row>
    <row r="3120" spans="1:18">
      <c r="A3120" s="161">
        <v>7</v>
      </c>
      <c r="B3120" s="161">
        <v>71</v>
      </c>
      <c r="C3120" s="161">
        <v>3</v>
      </c>
      <c r="D3120" s="161" t="s">
        <v>3696</v>
      </c>
      <c r="E3120" s="161" t="s">
        <v>9257</v>
      </c>
      <c r="F3120" s="161" t="s">
        <v>3992</v>
      </c>
      <c r="G3120" s="161" t="s">
        <v>1521</v>
      </c>
      <c r="H3120" s="162" t="s">
        <v>322</v>
      </c>
      <c r="I3120" s="161" t="s">
        <v>1631</v>
      </c>
      <c r="K3120" s="161">
        <v>1</v>
      </c>
      <c r="L3120" s="161" t="s">
        <v>4557</v>
      </c>
    </row>
    <row r="3121" spans="1:18">
      <c r="A3121" s="161">
        <v>7</v>
      </c>
      <c r="B3121" s="161">
        <v>71</v>
      </c>
      <c r="C3121" s="161">
        <v>4</v>
      </c>
      <c r="D3121" s="161" t="s">
        <v>10293</v>
      </c>
      <c r="E3121" s="161" t="s">
        <v>12021</v>
      </c>
      <c r="F3121" s="161" t="s">
        <v>3992</v>
      </c>
      <c r="G3121" s="161" t="s">
        <v>1521</v>
      </c>
      <c r="H3121" s="162" t="s">
        <v>10367</v>
      </c>
      <c r="I3121" s="161" t="s">
        <v>1630</v>
      </c>
      <c r="K3121" s="161">
        <v>1</v>
      </c>
      <c r="L3121" s="161" t="s">
        <v>12022</v>
      </c>
    </row>
    <row r="3122" spans="1:18">
      <c r="A3122" s="161">
        <v>7</v>
      </c>
      <c r="B3122" s="161">
        <v>71</v>
      </c>
      <c r="C3122" s="161">
        <v>5</v>
      </c>
      <c r="D3122" s="161" t="s">
        <v>3696</v>
      </c>
      <c r="E3122" s="161" t="s">
        <v>9258</v>
      </c>
      <c r="F3122" s="161" t="s">
        <v>3992</v>
      </c>
      <c r="G3122" s="161" t="s">
        <v>1521</v>
      </c>
      <c r="H3122" s="161" t="s">
        <v>1526</v>
      </c>
      <c r="I3122" s="161" t="s">
        <v>1629</v>
      </c>
      <c r="K3122" s="161">
        <v>1</v>
      </c>
      <c r="L3122" s="161" t="s">
        <v>4558</v>
      </c>
      <c r="M3122" s="161" t="s">
        <v>4559</v>
      </c>
      <c r="N3122" s="161" t="s">
        <v>12</v>
      </c>
      <c r="O3122" s="161" t="s">
        <v>4560</v>
      </c>
      <c r="P3122" s="161" t="s">
        <v>11</v>
      </c>
      <c r="Q3122" s="161" t="s">
        <v>4561</v>
      </c>
      <c r="R3122" s="161" t="s">
        <v>364</v>
      </c>
    </row>
    <row r="3123" spans="1:18">
      <c r="A3123" s="161">
        <v>7</v>
      </c>
      <c r="B3123" s="161">
        <v>71</v>
      </c>
      <c r="C3123" s="161">
        <v>6</v>
      </c>
      <c r="D3123" s="161" t="s">
        <v>10293</v>
      </c>
      <c r="E3123" s="161" t="s">
        <v>12016</v>
      </c>
      <c r="F3123" s="161" t="s">
        <v>3992</v>
      </c>
      <c r="G3123" s="161" t="s">
        <v>1521</v>
      </c>
      <c r="H3123" s="161" t="s">
        <v>10361</v>
      </c>
      <c r="I3123" s="161" t="s">
        <v>1629</v>
      </c>
      <c r="K3123" s="161">
        <v>1</v>
      </c>
      <c r="L3123" s="161" t="s">
        <v>12017</v>
      </c>
      <c r="M3123" s="161" t="s">
        <v>12018</v>
      </c>
      <c r="N3123" s="161" t="s">
        <v>16015</v>
      </c>
      <c r="O3123" s="161" t="s">
        <v>12019</v>
      </c>
      <c r="P3123" s="161" t="s">
        <v>16017</v>
      </c>
      <c r="Q3123" s="161" t="s">
        <v>12020</v>
      </c>
      <c r="R3123" s="161" t="s">
        <v>16018</v>
      </c>
    </row>
    <row r="3124" spans="1:18">
      <c r="A3124" s="161">
        <v>7</v>
      </c>
      <c r="B3124" s="161">
        <v>71</v>
      </c>
      <c r="C3124" s="161">
        <v>7</v>
      </c>
      <c r="D3124" s="161" t="s">
        <v>3696</v>
      </c>
      <c r="E3124" s="161" t="s">
        <v>9259</v>
      </c>
      <c r="F3124" s="161" t="s">
        <v>3992</v>
      </c>
      <c r="G3124" s="161" t="s">
        <v>1521</v>
      </c>
      <c r="H3124" s="161" t="s">
        <v>66</v>
      </c>
      <c r="I3124" s="161" t="s">
        <v>1629</v>
      </c>
      <c r="K3124" s="161">
        <v>1</v>
      </c>
      <c r="L3124" s="161" t="s">
        <v>4562</v>
      </c>
      <c r="M3124" s="161" t="s">
        <v>4563</v>
      </c>
      <c r="N3124" s="161" t="s">
        <v>12</v>
      </c>
      <c r="O3124" s="161" t="s">
        <v>4564</v>
      </c>
      <c r="P3124" s="161" t="s">
        <v>11</v>
      </c>
      <c r="Q3124" s="161" t="s">
        <v>4565</v>
      </c>
      <c r="R3124" s="161" t="s">
        <v>364</v>
      </c>
    </row>
    <row r="3125" spans="1:18">
      <c r="A3125" s="161">
        <v>7</v>
      </c>
      <c r="B3125" s="161">
        <v>71</v>
      </c>
      <c r="C3125" s="161">
        <v>8</v>
      </c>
      <c r="D3125" s="161" t="s">
        <v>10293</v>
      </c>
      <c r="E3125" s="161" t="s">
        <v>12011</v>
      </c>
      <c r="F3125" s="161" t="s">
        <v>3992</v>
      </c>
      <c r="G3125" s="161" t="s">
        <v>1521</v>
      </c>
      <c r="H3125" s="161" t="s">
        <v>10355</v>
      </c>
      <c r="I3125" s="161" t="s">
        <v>1629</v>
      </c>
      <c r="K3125" s="161">
        <v>1</v>
      </c>
      <c r="L3125" s="161" t="s">
        <v>12012</v>
      </c>
      <c r="M3125" s="161" t="s">
        <v>12013</v>
      </c>
      <c r="N3125" s="161" t="s">
        <v>16015</v>
      </c>
      <c r="O3125" s="161" t="s">
        <v>12014</v>
      </c>
      <c r="P3125" s="161" t="s">
        <v>16017</v>
      </c>
      <c r="Q3125" s="161" t="s">
        <v>12015</v>
      </c>
      <c r="R3125" s="161" t="s">
        <v>16018</v>
      </c>
    </row>
    <row r="3126" spans="1:18">
      <c r="A3126" s="161">
        <v>7</v>
      </c>
      <c r="B3126" s="161">
        <v>71</v>
      </c>
      <c r="C3126" s="161">
        <v>9</v>
      </c>
      <c r="D3126" s="161" t="s">
        <v>3696</v>
      </c>
      <c r="E3126" s="161" t="s">
        <v>9260</v>
      </c>
      <c r="F3126" s="161" t="s">
        <v>3992</v>
      </c>
      <c r="G3126" s="161" t="s">
        <v>1521</v>
      </c>
      <c r="H3126" s="161" t="s">
        <v>336</v>
      </c>
      <c r="K3126" s="161">
        <v>1</v>
      </c>
      <c r="L3126" s="161" t="s">
        <v>4566</v>
      </c>
    </row>
    <row r="3127" spans="1:18">
      <c r="A3127" s="161">
        <v>7</v>
      </c>
      <c r="B3127" s="161">
        <v>71</v>
      </c>
      <c r="C3127" s="161">
        <v>10</v>
      </c>
      <c r="D3127" s="161" t="s">
        <v>10293</v>
      </c>
      <c r="E3127" s="161" t="s">
        <v>12009</v>
      </c>
      <c r="F3127" s="161" t="s">
        <v>3992</v>
      </c>
      <c r="G3127" s="161" t="s">
        <v>1521</v>
      </c>
      <c r="H3127" s="161" t="s">
        <v>10191</v>
      </c>
      <c r="K3127" s="161">
        <v>1</v>
      </c>
      <c r="L3127" s="161" t="s">
        <v>12010</v>
      </c>
    </row>
    <row r="3128" spans="1:18">
      <c r="A3128" s="161">
        <v>7</v>
      </c>
      <c r="B3128" s="161">
        <v>71</v>
      </c>
      <c r="C3128" s="161">
        <v>11</v>
      </c>
      <c r="D3128" s="161" t="s">
        <v>3696</v>
      </c>
      <c r="E3128" s="161" t="s">
        <v>9261</v>
      </c>
      <c r="F3128" s="161" t="s">
        <v>3992</v>
      </c>
      <c r="G3128" s="161" t="s">
        <v>1521</v>
      </c>
      <c r="H3128" s="161" t="s">
        <v>337</v>
      </c>
      <c r="I3128" s="161" t="s">
        <v>1628</v>
      </c>
      <c r="K3128" s="161">
        <v>1</v>
      </c>
      <c r="L3128" s="161" t="s">
        <v>4567</v>
      </c>
    </row>
    <row r="3129" spans="1:18">
      <c r="A3129" s="161">
        <v>7</v>
      </c>
      <c r="B3129" s="161">
        <v>71</v>
      </c>
      <c r="C3129" s="161">
        <v>12</v>
      </c>
      <c r="D3129" s="161" t="s">
        <v>10293</v>
      </c>
      <c r="E3129" s="161" t="s">
        <v>12007</v>
      </c>
      <c r="F3129" s="161" t="s">
        <v>3992</v>
      </c>
      <c r="G3129" s="161" t="s">
        <v>1521</v>
      </c>
      <c r="H3129" s="161" t="s">
        <v>10350</v>
      </c>
      <c r="I3129" s="161" t="s">
        <v>10137</v>
      </c>
      <c r="K3129" s="161">
        <v>1</v>
      </c>
      <c r="L3129" s="161" t="s">
        <v>12008</v>
      </c>
    </row>
    <row r="3130" spans="1:18">
      <c r="A3130" s="161">
        <v>7</v>
      </c>
      <c r="B3130" s="161">
        <v>71</v>
      </c>
      <c r="C3130" s="161">
        <v>13</v>
      </c>
      <c r="D3130" s="161" t="s">
        <v>3696</v>
      </c>
      <c r="E3130" s="161" t="s">
        <v>9262</v>
      </c>
      <c r="F3130" s="161" t="s">
        <v>3992</v>
      </c>
      <c r="G3130" s="161" t="s">
        <v>1521</v>
      </c>
      <c r="H3130" s="161" t="s">
        <v>1535</v>
      </c>
      <c r="I3130" s="161" t="s">
        <v>61</v>
      </c>
      <c r="K3130" s="161">
        <v>1</v>
      </c>
      <c r="L3130" s="161" t="s">
        <v>4568</v>
      </c>
    </row>
    <row r="3131" spans="1:18">
      <c r="A3131" s="161">
        <v>7</v>
      </c>
      <c r="B3131" s="161">
        <v>71</v>
      </c>
      <c r="C3131" s="161">
        <v>14</v>
      </c>
      <c r="D3131" s="161" t="s">
        <v>10293</v>
      </c>
      <c r="E3131" s="161" t="s">
        <v>12005</v>
      </c>
      <c r="F3131" s="161" t="s">
        <v>3992</v>
      </c>
      <c r="G3131" s="161" t="s">
        <v>1521</v>
      </c>
      <c r="H3131" s="161" t="s">
        <v>10347</v>
      </c>
      <c r="I3131" s="161" t="s">
        <v>10345</v>
      </c>
      <c r="K3131" s="161">
        <v>1</v>
      </c>
      <c r="L3131" s="161" t="s">
        <v>12006</v>
      </c>
    </row>
    <row r="3132" spans="1:18">
      <c r="A3132" s="161">
        <v>7</v>
      </c>
      <c r="B3132" s="161">
        <v>71</v>
      </c>
      <c r="C3132" s="161">
        <v>15</v>
      </c>
      <c r="D3132" s="161" t="s">
        <v>3696</v>
      </c>
      <c r="E3132" s="161" t="s">
        <v>9263</v>
      </c>
      <c r="F3132" s="161" t="s">
        <v>3992</v>
      </c>
      <c r="G3132" s="161" t="s">
        <v>1521</v>
      </c>
      <c r="H3132" s="161" t="s">
        <v>1529</v>
      </c>
      <c r="I3132" s="161" t="s">
        <v>15</v>
      </c>
      <c r="K3132" s="161">
        <v>1</v>
      </c>
      <c r="L3132" s="164" t="s">
        <v>9264</v>
      </c>
      <c r="M3132" s="164" t="s">
        <v>9265</v>
      </c>
    </row>
    <row r="3133" spans="1:18">
      <c r="A3133" s="161">
        <v>7</v>
      </c>
      <c r="B3133" s="161">
        <v>71</v>
      </c>
      <c r="C3133" s="161">
        <v>16</v>
      </c>
      <c r="D3133" s="161" t="s">
        <v>10293</v>
      </c>
      <c r="E3133" s="161" t="s">
        <v>12002</v>
      </c>
      <c r="F3133" s="161" t="s">
        <v>3992</v>
      </c>
      <c r="G3133" s="161" t="s">
        <v>1521</v>
      </c>
      <c r="H3133" s="161" t="s">
        <v>10342</v>
      </c>
      <c r="I3133" s="161" t="s">
        <v>15</v>
      </c>
      <c r="K3133" s="161">
        <v>1</v>
      </c>
      <c r="L3133" s="164" t="s">
        <v>12003</v>
      </c>
      <c r="M3133" s="164" t="s">
        <v>12004</v>
      </c>
    </row>
    <row r="3134" spans="1:18">
      <c r="A3134" s="161">
        <v>7</v>
      </c>
      <c r="B3134" s="161">
        <v>71</v>
      </c>
      <c r="C3134" s="161">
        <v>17</v>
      </c>
      <c r="D3134" s="161" t="s">
        <v>3696</v>
      </c>
      <c r="E3134" s="161" t="s">
        <v>9266</v>
      </c>
      <c r="F3134" s="161" t="s">
        <v>3992</v>
      </c>
      <c r="G3134" s="161" t="s">
        <v>1521</v>
      </c>
      <c r="H3134" s="161" t="s">
        <v>1530</v>
      </c>
      <c r="K3134" s="161">
        <v>1</v>
      </c>
      <c r="L3134" s="164" t="s">
        <v>9267</v>
      </c>
    </row>
    <row r="3135" spans="1:18">
      <c r="A3135" s="161">
        <v>7</v>
      </c>
      <c r="B3135" s="161">
        <v>71</v>
      </c>
      <c r="C3135" s="161">
        <v>18</v>
      </c>
      <c r="D3135" s="161" t="s">
        <v>10293</v>
      </c>
      <c r="E3135" s="161" t="s">
        <v>12000</v>
      </c>
      <c r="F3135" s="161" t="s">
        <v>3992</v>
      </c>
      <c r="G3135" s="161" t="s">
        <v>1521</v>
      </c>
      <c r="H3135" s="161" t="s">
        <v>10339</v>
      </c>
      <c r="K3135" s="161">
        <v>1</v>
      </c>
      <c r="L3135" s="164" t="s">
        <v>12001</v>
      </c>
    </row>
    <row r="3136" spans="1:18">
      <c r="A3136" s="161">
        <v>7</v>
      </c>
      <c r="B3136" s="161">
        <v>71</v>
      </c>
      <c r="C3136" s="161">
        <v>19</v>
      </c>
      <c r="D3136" s="161" t="s">
        <v>3696</v>
      </c>
      <c r="E3136" s="161" t="s">
        <v>9268</v>
      </c>
      <c r="F3136" s="161" t="s">
        <v>3992</v>
      </c>
      <c r="G3136" s="161" t="s">
        <v>1521</v>
      </c>
      <c r="H3136" s="161" t="s">
        <v>1531</v>
      </c>
      <c r="K3136" s="161">
        <v>1</v>
      </c>
      <c r="L3136" s="164" t="s">
        <v>9269</v>
      </c>
    </row>
    <row r="3137" spans="1:18">
      <c r="A3137" s="161">
        <v>7</v>
      </c>
      <c r="B3137" s="161">
        <v>71</v>
      </c>
      <c r="C3137" s="161">
        <v>20</v>
      </c>
      <c r="D3137" s="161" t="s">
        <v>10293</v>
      </c>
      <c r="E3137" s="161" t="s">
        <v>11998</v>
      </c>
      <c r="F3137" s="161" t="s">
        <v>3992</v>
      </c>
      <c r="G3137" s="161" t="s">
        <v>1521</v>
      </c>
      <c r="H3137" s="161" t="s">
        <v>10336</v>
      </c>
      <c r="K3137" s="161">
        <v>1</v>
      </c>
      <c r="L3137" s="164" t="s">
        <v>11999</v>
      </c>
    </row>
    <row r="3138" spans="1:18">
      <c r="A3138" s="161">
        <v>7</v>
      </c>
      <c r="B3138" s="161">
        <v>71</v>
      </c>
      <c r="C3138" s="161">
        <v>21</v>
      </c>
      <c r="D3138" s="161" t="s">
        <v>3696</v>
      </c>
      <c r="E3138" s="161" t="s">
        <v>9270</v>
      </c>
      <c r="F3138" s="161" t="s">
        <v>3992</v>
      </c>
      <c r="G3138" s="161" t="s">
        <v>1521</v>
      </c>
      <c r="H3138" s="161" t="s">
        <v>1532</v>
      </c>
      <c r="K3138" s="161">
        <v>1</v>
      </c>
      <c r="L3138" s="164" t="s">
        <v>9271</v>
      </c>
    </row>
    <row r="3139" spans="1:18">
      <c r="A3139" s="161">
        <v>7</v>
      </c>
      <c r="B3139" s="161">
        <v>71</v>
      </c>
      <c r="C3139" s="161">
        <v>22</v>
      </c>
      <c r="D3139" s="161" t="s">
        <v>10293</v>
      </c>
      <c r="E3139" s="161" t="s">
        <v>11996</v>
      </c>
      <c r="F3139" s="161" t="s">
        <v>3992</v>
      </c>
      <c r="G3139" s="161" t="s">
        <v>1521</v>
      </c>
      <c r="H3139" s="161" t="s">
        <v>10333</v>
      </c>
      <c r="K3139" s="161">
        <v>1</v>
      </c>
      <c r="L3139" s="164" t="s">
        <v>11997</v>
      </c>
    </row>
    <row r="3140" spans="1:18">
      <c r="A3140" s="161">
        <v>7</v>
      </c>
      <c r="B3140" s="161">
        <v>71</v>
      </c>
      <c r="C3140" s="161">
        <v>23</v>
      </c>
      <c r="D3140" s="161" t="s">
        <v>3696</v>
      </c>
      <c r="E3140" s="161" t="s">
        <v>9272</v>
      </c>
      <c r="F3140" s="161" t="s">
        <v>3992</v>
      </c>
      <c r="G3140" s="161" t="s">
        <v>1521</v>
      </c>
      <c r="H3140" s="161" t="s">
        <v>1533</v>
      </c>
      <c r="K3140" s="161">
        <v>1</v>
      </c>
      <c r="L3140" s="164" t="s">
        <v>9273</v>
      </c>
    </row>
    <row r="3141" spans="1:18">
      <c r="A3141" s="161">
        <v>7</v>
      </c>
      <c r="B3141" s="161">
        <v>71</v>
      </c>
      <c r="C3141" s="161">
        <v>24</v>
      </c>
      <c r="D3141" s="161" t="s">
        <v>10293</v>
      </c>
      <c r="E3141" s="161" t="s">
        <v>11994</v>
      </c>
      <c r="F3141" s="161" t="s">
        <v>3992</v>
      </c>
      <c r="G3141" s="161" t="s">
        <v>1521</v>
      </c>
      <c r="H3141" s="161" t="s">
        <v>10330</v>
      </c>
      <c r="K3141" s="161">
        <v>1</v>
      </c>
      <c r="L3141" s="164" t="s">
        <v>11995</v>
      </c>
    </row>
    <row r="3142" spans="1:18">
      <c r="A3142" s="161">
        <v>7</v>
      </c>
      <c r="B3142" s="161">
        <v>71</v>
      </c>
      <c r="C3142" s="161">
        <v>25</v>
      </c>
      <c r="D3142" s="161" t="s">
        <v>3696</v>
      </c>
      <c r="E3142" s="161" t="s">
        <v>9274</v>
      </c>
      <c r="F3142" s="161" t="s">
        <v>3992</v>
      </c>
      <c r="G3142" s="161" t="s">
        <v>1521</v>
      </c>
      <c r="H3142" s="161" t="s">
        <v>1534</v>
      </c>
      <c r="K3142" s="161">
        <v>1</v>
      </c>
      <c r="L3142" s="164" t="s">
        <v>9275</v>
      </c>
    </row>
    <row r="3143" spans="1:18">
      <c r="A3143" s="161">
        <v>7</v>
      </c>
      <c r="B3143" s="161">
        <v>71</v>
      </c>
      <c r="C3143" s="161">
        <v>26</v>
      </c>
      <c r="D3143" s="161" t="s">
        <v>10293</v>
      </c>
      <c r="E3143" s="161" t="s">
        <v>11992</v>
      </c>
      <c r="F3143" s="161" t="s">
        <v>3992</v>
      </c>
      <c r="G3143" s="161" t="s">
        <v>1521</v>
      </c>
      <c r="H3143" s="161" t="s">
        <v>10327</v>
      </c>
      <c r="K3143" s="161">
        <v>1</v>
      </c>
      <c r="L3143" s="164" t="s">
        <v>11993</v>
      </c>
    </row>
    <row r="3144" spans="1:18">
      <c r="A3144" s="161">
        <v>7</v>
      </c>
      <c r="B3144" s="161">
        <v>71</v>
      </c>
      <c r="C3144" s="161">
        <v>27</v>
      </c>
      <c r="D3144" s="161" t="s">
        <v>3696</v>
      </c>
      <c r="E3144" s="161" t="s">
        <v>9276</v>
      </c>
      <c r="F3144" s="161" t="s">
        <v>3992</v>
      </c>
      <c r="G3144" s="161" t="s">
        <v>1521</v>
      </c>
      <c r="H3144" s="162" t="s">
        <v>326</v>
      </c>
      <c r="I3144" s="161" t="s">
        <v>1629</v>
      </c>
      <c r="K3144" s="161">
        <v>1</v>
      </c>
      <c r="L3144" s="161" t="s">
        <v>4569</v>
      </c>
      <c r="M3144" s="161" t="s">
        <v>4570</v>
      </c>
      <c r="N3144" s="161" t="s">
        <v>12</v>
      </c>
      <c r="O3144" s="161" t="s">
        <v>4571</v>
      </c>
      <c r="P3144" s="161" t="s">
        <v>11</v>
      </c>
      <c r="Q3144" s="161" t="s">
        <v>4572</v>
      </c>
      <c r="R3144" s="161" t="s">
        <v>364</v>
      </c>
    </row>
    <row r="3145" spans="1:18">
      <c r="A3145" s="161">
        <v>7</v>
      </c>
      <c r="B3145" s="161">
        <v>71</v>
      </c>
      <c r="C3145" s="161">
        <v>28</v>
      </c>
      <c r="D3145" s="161" t="s">
        <v>10293</v>
      </c>
      <c r="E3145" s="161" t="s">
        <v>11987</v>
      </c>
      <c r="F3145" s="161" t="s">
        <v>3992</v>
      </c>
      <c r="G3145" s="161" t="s">
        <v>1521</v>
      </c>
      <c r="H3145" s="162" t="s">
        <v>10321</v>
      </c>
      <c r="I3145" s="161" t="s">
        <v>1629</v>
      </c>
      <c r="K3145" s="161">
        <v>1</v>
      </c>
      <c r="L3145" s="161" t="s">
        <v>11988</v>
      </c>
      <c r="M3145" s="161" t="s">
        <v>11989</v>
      </c>
      <c r="N3145" s="161" t="s">
        <v>16015</v>
      </c>
      <c r="O3145" s="161" t="s">
        <v>11990</v>
      </c>
      <c r="P3145" s="161" t="s">
        <v>16017</v>
      </c>
      <c r="Q3145" s="161" t="s">
        <v>11991</v>
      </c>
      <c r="R3145" s="161" t="s">
        <v>16018</v>
      </c>
    </row>
    <row r="3146" spans="1:18">
      <c r="A3146" s="161">
        <v>7</v>
      </c>
      <c r="B3146" s="161">
        <v>71</v>
      </c>
      <c r="C3146" s="161">
        <v>29</v>
      </c>
      <c r="D3146" s="161" t="s">
        <v>3696</v>
      </c>
      <c r="E3146" s="161" t="s">
        <v>9277</v>
      </c>
      <c r="F3146" s="161" t="s">
        <v>3992</v>
      </c>
      <c r="G3146" s="161" t="s">
        <v>1521</v>
      </c>
      <c r="H3146" s="161" t="s">
        <v>1524</v>
      </c>
      <c r="I3146" s="161" t="s">
        <v>3991</v>
      </c>
      <c r="K3146" s="161">
        <v>1</v>
      </c>
      <c r="L3146" s="161" t="s">
        <v>4573</v>
      </c>
      <c r="M3146" s="161" t="s">
        <v>4574</v>
      </c>
      <c r="N3146" s="161" t="s">
        <v>388</v>
      </c>
      <c r="O3146" s="161" t="s">
        <v>4575</v>
      </c>
    </row>
    <row r="3147" spans="1:18">
      <c r="A3147" s="161">
        <v>7</v>
      </c>
      <c r="B3147" s="161">
        <v>71</v>
      </c>
      <c r="C3147" s="161">
        <v>30</v>
      </c>
      <c r="D3147" s="161" t="s">
        <v>10293</v>
      </c>
      <c r="E3147" s="161" t="s">
        <v>11983</v>
      </c>
      <c r="F3147" s="161" t="s">
        <v>3992</v>
      </c>
      <c r="G3147" s="161" t="s">
        <v>1521</v>
      </c>
      <c r="H3147" s="161" t="s">
        <v>10316</v>
      </c>
      <c r="I3147" s="161" t="s">
        <v>10314</v>
      </c>
      <c r="K3147" s="161">
        <v>1</v>
      </c>
      <c r="L3147" s="161" t="s">
        <v>11984</v>
      </c>
      <c r="M3147" s="161" t="s">
        <v>11985</v>
      </c>
      <c r="N3147" s="161" t="s">
        <v>16016</v>
      </c>
      <c r="O3147" s="161" t="s">
        <v>11986</v>
      </c>
    </row>
    <row r="3148" spans="1:18">
      <c r="A3148" s="161">
        <v>7</v>
      </c>
      <c r="B3148" s="161">
        <v>71</v>
      </c>
      <c r="C3148" s="161">
        <v>31</v>
      </c>
      <c r="D3148" s="161" t="s">
        <v>3696</v>
      </c>
      <c r="E3148" s="161" t="s">
        <v>9278</v>
      </c>
      <c r="F3148" s="161" t="s">
        <v>3992</v>
      </c>
      <c r="G3148" s="161" t="s">
        <v>1521</v>
      </c>
      <c r="H3148" s="161" t="s">
        <v>323</v>
      </c>
      <c r="K3148" s="161">
        <v>1</v>
      </c>
      <c r="L3148" s="161" t="s">
        <v>6917</v>
      </c>
    </row>
    <row r="3149" spans="1:18">
      <c r="A3149" s="161">
        <v>7</v>
      </c>
      <c r="B3149" s="161">
        <v>71</v>
      </c>
      <c r="C3149" s="161">
        <v>32</v>
      </c>
      <c r="D3149" s="161" t="s">
        <v>10293</v>
      </c>
      <c r="E3149" s="161" t="s">
        <v>11981</v>
      </c>
      <c r="F3149" s="161" t="s">
        <v>3992</v>
      </c>
      <c r="G3149" s="161" t="s">
        <v>1521</v>
      </c>
      <c r="H3149" s="161" t="s">
        <v>10312</v>
      </c>
      <c r="K3149" s="161">
        <v>1</v>
      </c>
      <c r="L3149" s="161" t="s">
        <v>11982</v>
      </c>
    </row>
    <row r="3150" spans="1:18">
      <c r="A3150" s="161">
        <v>7</v>
      </c>
      <c r="B3150" s="161">
        <v>71</v>
      </c>
      <c r="C3150" s="161">
        <v>33</v>
      </c>
      <c r="D3150" s="161" t="s">
        <v>3696</v>
      </c>
      <c r="E3150" s="161" t="s">
        <v>9279</v>
      </c>
      <c r="F3150" s="161" t="s">
        <v>3992</v>
      </c>
      <c r="G3150" s="161" t="s">
        <v>1521</v>
      </c>
      <c r="H3150" s="161" t="s">
        <v>324</v>
      </c>
      <c r="K3150" s="161">
        <v>1</v>
      </c>
      <c r="L3150" s="161" t="s">
        <v>6918</v>
      </c>
    </row>
    <row r="3151" spans="1:18">
      <c r="A3151" s="161">
        <v>7</v>
      </c>
      <c r="B3151" s="161">
        <v>71</v>
      </c>
      <c r="C3151" s="161">
        <v>34</v>
      </c>
      <c r="D3151" s="161" t="s">
        <v>10293</v>
      </c>
      <c r="E3151" s="161" t="s">
        <v>11979</v>
      </c>
      <c r="F3151" s="161" t="s">
        <v>3992</v>
      </c>
      <c r="G3151" s="161" t="s">
        <v>1521</v>
      </c>
      <c r="H3151" s="161" t="s">
        <v>10309</v>
      </c>
      <c r="K3151" s="161">
        <v>1</v>
      </c>
      <c r="L3151" s="161" t="s">
        <v>11980</v>
      </c>
    </row>
    <row r="3152" spans="1:18">
      <c r="A3152" s="161">
        <v>7</v>
      </c>
      <c r="B3152" s="161">
        <v>71</v>
      </c>
      <c r="C3152" s="161">
        <v>35</v>
      </c>
      <c r="D3152" s="161" t="s">
        <v>3696</v>
      </c>
      <c r="E3152" s="161" t="s">
        <v>9280</v>
      </c>
      <c r="F3152" s="161" t="s">
        <v>3992</v>
      </c>
      <c r="G3152" s="161" t="s">
        <v>1521</v>
      </c>
      <c r="H3152" s="161" t="s">
        <v>325</v>
      </c>
      <c r="K3152" s="161">
        <v>1</v>
      </c>
      <c r="L3152" s="161" t="s">
        <v>6919</v>
      </c>
    </row>
    <row r="3153" spans="1:18">
      <c r="A3153" s="161">
        <v>7</v>
      </c>
      <c r="B3153" s="161">
        <v>71</v>
      </c>
      <c r="C3153" s="161">
        <v>36</v>
      </c>
      <c r="D3153" s="161" t="s">
        <v>10293</v>
      </c>
      <c r="E3153" s="161" t="s">
        <v>11977</v>
      </c>
      <c r="F3153" s="161" t="s">
        <v>3992</v>
      </c>
      <c r="G3153" s="161" t="s">
        <v>1521</v>
      </c>
      <c r="H3153" s="161" t="s">
        <v>10306</v>
      </c>
      <c r="K3153" s="161">
        <v>1</v>
      </c>
      <c r="L3153" s="161" t="s">
        <v>11978</v>
      </c>
    </row>
    <row r="3154" spans="1:18">
      <c r="A3154" s="161">
        <v>7</v>
      </c>
      <c r="B3154" s="161">
        <v>71</v>
      </c>
      <c r="C3154" s="161">
        <v>37</v>
      </c>
      <c r="D3154" s="161" t="s">
        <v>3696</v>
      </c>
      <c r="E3154" s="161" t="s">
        <v>9281</v>
      </c>
      <c r="F3154" s="161" t="s">
        <v>3992</v>
      </c>
      <c r="G3154" s="161" t="s">
        <v>1521</v>
      </c>
      <c r="H3154" s="161" t="s">
        <v>1536</v>
      </c>
      <c r="I3154" s="161" t="s">
        <v>1629</v>
      </c>
      <c r="K3154" s="161">
        <v>1</v>
      </c>
      <c r="L3154" s="161" t="s">
        <v>4576</v>
      </c>
      <c r="M3154" s="161" t="s">
        <v>4577</v>
      </c>
      <c r="N3154" s="161" t="s">
        <v>12</v>
      </c>
      <c r="O3154" s="161" t="s">
        <v>4578</v>
      </c>
      <c r="P3154" s="161" t="s">
        <v>11</v>
      </c>
      <c r="Q3154" s="161" t="s">
        <v>4579</v>
      </c>
      <c r="R3154" s="161" t="s">
        <v>364</v>
      </c>
    </row>
    <row r="3155" spans="1:18">
      <c r="A3155" s="161">
        <v>7</v>
      </c>
      <c r="B3155" s="161">
        <v>71</v>
      </c>
      <c r="C3155" s="161">
        <v>38</v>
      </c>
      <c r="D3155" s="161" t="s">
        <v>10293</v>
      </c>
      <c r="E3155" s="161" t="s">
        <v>11972</v>
      </c>
      <c r="F3155" s="161" t="s">
        <v>3992</v>
      </c>
      <c r="G3155" s="161" t="s">
        <v>1521</v>
      </c>
      <c r="H3155" s="161" t="s">
        <v>10300</v>
      </c>
      <c r="I3155" s="161" t="s">
        <v>1629</v>
      </c>
      <c r="K3155" s="161">
        <v>1</v>
      </c>
      <c r="L3155" s="161" t="s">
        <v>11973</v>
      </c>
      <c r="M3155" s="161" t="s">
        <v>11974</v>
      </c>
      <c r="N3155" s="161" t="s">
        <v>16015</v>
      </c>
      <c r="O3155" s="161" t="s">
        <v>11975</v>
      </c>
      <c r="P3155" s="161" t="s">
        <v>16017</v>
      </c>
      <c r="Q3155" s="161" t="s">
        <v>11976</v>
      </c>
      <c r="R3155" s="161" t="s">
        <v>16018</v>
      </c>
    </row>
    <row r="3156" spans="1:18">
      <c r="A3156" s="161">
        <v>7</v>
      </c>
      <c r="B3156" s="161">
        <v>71</v>
      </c>
      <c r="C3156" s="161">
        <v>39</v>
      </c>
      <c r="D3156" s="161" t="s">
        <v>3696</v>
      </c>
      <c r="E3156" s="161" t="s">
        <v>9282</v>
      </c>
      <c r="F3156" s="161" t="s">
        <v>3992</v>
      </c>
      <c r="G3156" s="161" t="s">
        <v>1521</v>
      </c>
      <c r="H3156" s="161" t="s">
        <v>116</v>
      </c>
      <c r="I3156" s="161" t="s">
        <v>1630</v>
      </c>
      <c r="K3156" s="161">
        <v>1</v>
      </c>
      <c r="L3156" s="161" t="s">
        <v>4580</v>
      </c>
    </row>
    <row r="3157" spans="1:18">
      <c r="A3157" s="161">
        <v>7</v>
      </c>
      <c r="B3157" s="161">
        <v>71</v>
      </c>
      <c r="C3157" s="161">
        <v>40</v>
      </c>
      <c r="D3157" s="161" t="s">
        <v>10293</v>
      </c>
      <c r="E3157" s="161" t="s">
        <v>11970</v>
      </c>
      <c r="F3157" s="161" t="s">
        <v>3992</v>
      </c>
      <c r="G3157" s="161" t="s">
        <v>1521</v>
      </c>
      <c r="H3157" s="161" t="s">
        <v>10297</v>
      </c>
      <c r="I3157" s="161" t="s">
        <v>1630</v>
      </c>
      <c r="K3157" s="161">
        <v>1</v>
      </c>
      <c r="L3157" s="161" t="s">
        <v>11971</v>
      </c>
    </row>
    <row r="3158" spans="1:18">
      <c r="A3158" s="161">
        <v>7</v>
      </c>
      <c r="B3158" s="161">
        <v>71</v>
      </c>
      <c r="C3158" s="161">
        <v>41</v>
      </c>
      <c r="D3158" s="161" t="s">
        <v>3696</v>
      </c>
      <c r="E3158" s="161" t="s">
        <v>9283</v>
      </c>
      <c r="F3158" s="161" t="s">
        <v>3992</v>
      </c>
      <c r="G3158" s="161" t="s">
        <v>1521</v>
      </c>
      <c r="H3158" s="161" t="s">
        <v>319</v>
      </c>
      <c r="K3158" s="161">
        <v>1</v>
      </c>
      <c r="L3158" s="161" t="s">
        <v>4581</v>
      </c>
    </row>
    <row r="3159" spans="1:18">
      <c r="A3159" s="161">
        <v>7</v>
      </c>
      <c r="B3159" s="161">
        <v>71</v>
      </c>
      <c r="C3159" s="161">
        <v>42</v>
      </c>
      <c r="D3159" s="161" t="s">
        <v>10293</v>
      </c>
      <c r="E3159" s="161" t="s">
        <v>11968</v>
      </c>
      <c r="F3159" s="161" t="s">
        <v>3992</v>
      </c>
      <c r="G3159" s="161" t="s">
        <v>1521</v>
      </c>
      <c r="H3159" s="161" t="s">
        <v>10167</v>
      </c>
      <c r="K3159" s="161">
        <v>1</v>
      </c>
      <c r="L3159" s="161" t="s">
        <v>11969</v>
      </c>
    </row>
    <row r="3160" spans="1:18">
      <c r="A3160" s="161">
        <v>7</v>
      </c>
      <c r="B3160" s="161">
        <v>72</v>
      </c>
      <c r="C3160" s="161">
        <v>1</v>
      </c>
      <c r="D3160" s="161" t="s">
        <v>3696</v>
      </c>
      <c r="E3160" s="161" t="s">
        <v>9284</v>
      </c>
      <c r="F3160" s="161" t="s">
        <v>3992</v>
      </c>
      <c r="G3160" s="161" t="s">
        <v>1521</v>
      </c>
      <c r="H3160" s="161" t="s">
        <v>1523</v>
      </c>
      <c r="I3160" s="161" t="s">
        <v>1631</v>
      </c>
      <c r="K3160" s="161">
        <v>1</v>
      </c>
      <c r="L3160" s="164" t="s">
        <v>9285</v>
      </c>
    </row>
    <row r="3161" spans="1:18">
      <c r="A3161" s="161">
        <v>7</v>
      </c>
      <c r="B3161" s="161">
        <v>72</v>
      </c>
      <c r="C3161" s="161">
        <v>2</v>
      </c>
      <c r="D3161" s="161" t="s">
        <v>10293</v>
      </c>
      <c r="E3161" s="161" t="s">
        <v>11966</v>
      </c>
      <c r="F3161" s="161" t="s">
        <v>3992</v>
      </c>
      <c r="G3161" s="161" t="s">
        <v>1521</v>
      </c>
      <c r="H3161" s="161" t="s">
        <v>10370</v>
      </c>
      <c r="I3161" s="161" t="s">
        <v>1630</v>
      </c>
      <c r="K3161" s="161">
        <v>1</v>
      </c>
      <c r="L3161" s="164" t="s">
        <v>11967</v>
      </c>
    </row>
    <row r="3162" spans="1:18">
      <c r="A3162" s="161">
        <v>7</v>
      </c>
      <c r="B3162" s="161">
        <v>72</v>
      </c>
      <c r="C3162" s="161">
        <v>3</v>
      </c>
      <c r="D3162" s="161" t="s">
        <v>3696</v>
      </c>
      <c r="E3162" s="161" t="s">
        <v>9286</v>
      </c>
      <c r="F3162" s="161" t="s">
        <v>3992</v>
      </c>
      <c r="G3162" s="161" t="s">
        <v>1521</v>
      </c>
      <c r="H3162" s="162" t="s">
        <v>322</v>
      </c>
      <c r="I3162" s="161" t="s">
        <v>1631</v>
      </c>
      <c r="K3162" s="161">
        <v>1</v>
      </c>
      <c r="L3162" s="161" t="s">
        <v>4783</v>
      </c>
    </row>
    <row r="3163" spans="1:18">
      <c r="A3163" s="161">
        <v>7</v>
      </c>
      <c r="B3163" s="161">
        <v>72</v>
      </c>
      <c r="C3163" s="161">
        <v>4</v>
      </c>
      <c r="D3163" s="161" t="s">
        <v>10293</v>
      </c>
      <c r="E3163" s="161" t="s">
        <v>11964</v>
      </c>
      <c r="F3163" s="161" t="s">
        <v>3992</v>
      </c>
      <c r="G3163" s="161" t="s">
        <v>1521</v>
      </c>
      <c r="H3163" s="162" t="s">
        <v>10367</v>
      </c>
      <c r="I3163" s="161" t="s">
        <v>1630</v>
      </c>
      <c r="K3163" s="161">
        <v>1</v>
      </c>
      <c r="L3163" s="161" t="s">
        <v>11965</v>
      </c>
    </row>
    <row r="3164" spans="1:18">
      <c r="A3164" s="161">
        <v>7</v>
      </c>
      <c r="B3164" s="161">
        <v>72</v>
      </c>
      <c r="C3164" s="161">
        <v>5</v>
      </c>
      <c r="D3164" s="161" t="s">
        <v>3696</v>
      </c>
      <c r="E3164" s="161" t="s">
        <v>9287</v>
      </c>
      <c r="F3164" s="161" t="s">
        <v>3992</v>
      </c>
      <c r="G3164" s="161" t="s">
        <v>1521</v>
      </c>
      <c r="H3164" s="161" t="s">
        <v>1526</v>
      </c>
      <c r="I3164" s="161" t="s">
        <v>1629</v>
      </c>
      <c r="K3164" s="161">
        <v>1</v>
      </c>
      <c r="L3164" s="161" t="s">
        <v>4784</v>
      </c>
      <c r="M3164" s="161" t="s">
        <v>4785</v>
      </c>
      <c r="N3164" s="161" t="s">
        <v>12</v>
      </c>
      <c r="O3164" s="161" t="s">
        <v>4786</v>
      </c>
      <c r="P3164" s="161" t="s">
        <v>11</v>
      </c>
      <c r="Q3164" s="161" t="s">
        <v>4787</v>
      </c>
      <c r="R3164" s="161" t="s">
        <v>364</v>
      </c>
    </row>
    <row r="3165" spans="1:18">
      <c r="A3165" s="161">
        <v>7</v>
      </c>
      <c r="B3165" s="161">
        <v>72</v>
      </c>
      <c r="C3165" s="161">
        <v>6</v>
      </c>
      <c r="D3165" s="161" t="s">
        <v>10293</v>
      </c>
      <c r="E3165" s="161" t="s">
        <v>11959</v>
      </c>
      <c r="F3165" s="161" t="s">
        <v>3992</v>
      </c>
      <c r="G3165" s="161" t="s">
        <v>1521</v>
      </c>
      <c r="H3165" s="161" t="s">
        <v>10361</v>
      </c>
      <c r="I3165" s="161" t="s">
        <v>1629</v>
      </c>
      <c r="K3165" s="161">
        <v>1</v>
      </c>
      <c r="L3165" s="161" t="s">
        <v>11960</v>
      </c>
      <c r="M3165" s="161" t="s">
        <v>11961</v>
      </c>
      <c r="N3165" s="161" t="s">
        <v>16015</v>
      </c>
      <c r="O3165" s="161" t="s">
        <v>11962</v>
      </c>
      <c r="P3165" s="161" t="s">
        <v>16017</v>
      </c>
      <c r="Q3165" s="161" t="s">
        <v>11963</v>
      </c>
      <c r="R3165" s="161" t="s">
        <v>16018</v>
      </c>
    </row>
    <row r="3166" spans="1:18">
      <c r="A3166" s="161">
        <v>7</v>
      </c>
      <c r="B3166" s="161">
        <v>72</v>
      </c>
      <c r="C3166" s="161">
        <v>7</v>
      </c>
      <c r="D3166" s="161" t="s">
        <v>3696</v>
      </c>
      <c r="E3166" s="161" t="s">
        <v>9288</v>
      </c>
      <c r="F3166" s="161" t="s">
        <v>3992</v>
      </c>
      <c r="G3166" s="161" t="s">
        <v>1521</v>
      </c>
      <c r="H3166" s="161" t="s">
        <v>66</v>
      </c>
      <c r="I3166" s="161" t="s">
        <v>1629</v>
      </c>
      <c r="K3166" s="161">
        <v>1</v>
      </c>
      <c r="L3166" s="161" t="s">
        <v>4788</v>
      </c>
      <c r="M3166" s="161" t="s">
        <v>4789</v>
      </c>
      <c r="N3166" s="161" t="s">
        <v>12</v>
      </c>
      <c r="O3166" s="161" t="s">
        <v>4790</v>
      </c>
      <c r="P3166" s="161" t="s">
        <v>11</v>
      </c>
      <c r="Q3166" s="161" t="s">
        <v>4791</v>
      </c>
      <c r="R3166" s="161" t="s">
        <v>364</v>
      </c>
    </row>
    <row r="3167" spans="1:18">
      <c r="A3167" s="161">
        <v>7</v>
      </c>
      <c r="B3167" s="161">
        <v>72</v>
      </c>
      <c r="C3167" s="161">
        <v>8</v>
      </c>
      <c r="D3167" s="161" t="s">
        <v>10293</v>
      </c>
      <c r="E3167" s="161" t="s">
        <v>11954</v>
      </c>
      <c r="F3167" s="161" t="s">
        <v>3992</v>
      </c>
      <c r="G3167" s="161" t="s">
        <v>1521</v>
      </c>
      <c r="H3167" s="161" t="s">
        <v>10355</v>
      </c>
      <c r="I3167" s="161" t="s">
        <v>1629</v>
      </c>
      <c r="K3167" s="161">
        <v>1</v>
      </c>
      <c r="L3167" s="161" t="s">
        <v>11955</v>
      </c>
      <c r="M3167" s="161" t="s">
        <v>11956</v>
      </c>
      <c r="N3167" s="161" t="s">
        <v>16015</v>
      </c>
      <c r="O3167" s="161" t="s">
        <v>11957</v>
      </c>
      <c r="P3167" s="161" t="s">
        <v>16017</v>
      </c>
      <c r="Q3167" s="161" t="s">
        <v>11958</v>
      </c>
      <c r="R3167" s="161" t="s">
        <v>16018</v>
      </c>
    </row>
    <row r="3168" spans="1:18">
      <c r="A3168" s="161">
        <v>7</v>
      </c>
      <c r="B3168" s="161">
        <v>72</v>
      </c>
      <c r="C3168" s="161">
        <v>9</v>
      </c>
      <c r="D3168" s="161" t="s">
        <v>3696</v>
      </c>
      <c r="E3168" s="161" t="s">
        <v>9289</v>
      </c>
      <c r="F3168" s="161" t="s">
        <v>3992</v>
      </c>
      <c r="G3168" s="161" t="s">
        <v>1521</v>
      </c>
      <c r="H3168" s="161" t="s">
        <v>336</v>
      </c>
      <c r="K3168" s="161">
        <v>1</v>
      </c>
      <c r="L3168" s="161" t="s">
        <v>4792</v>
      </c>
    </row>
    <row r="3169" spans="1:13">
      <c r="A3169" s="161">
        <v>7</v>
      </c>
      <c r="B3169" s="161">
        <v>72</v>
      </c>
      <c r="C3169" s="161">
        <v>10</v>
      </c>
      <c r="D3169" s="161" t="s">
        <v>10293</v>
      </c>
      <c r="E3169" s="161" t="s">
        <v>11952</v>
      </c>
      <c r="F3169" s="161" t="s">
        <v>3992</v>
      </c>
      <c r="G3169" s="161" t="s">
        <v>1521</v>
      </c>
      <c r="H3169" s="161" t="s">
        <v>10191</v>
      </c>
      <c r="K3169" s="161">
        <v>1</v>
      </c>
      <c r="L3169" s="161" t="s">
        <v>11953</v>
      </c>
    </row>
    <row r="3170" spans="1:13">
      <c r="A3170" s="161">
        <v>7</v>
      </c>
      <c r="B3170" s="161">
        <v>72</v>
      </c>
      <c r="C3170" s="161">
        <v>11</v>
      </c>
      <c r="D3170" s="161" t="s">
        <v>3696</v>
      </c>
      <c r="E3170" s="161" t="s">
        <v>9290</v>
      </c>
      <c r="F3170" s="161" t="s">
        <v>3992</v>
      </c>
      <c r="G3170" s="161" t="s">
        <v>1521</v>
      </c>
      <c r="H3170" s="161" t="s">
        <v>337</v>
      </c>
      <c r="I3170" s="161" t="s">
        <v>1628</v>
      </c>
      <c r="K3170" s="161">
        <v>1</v>
      </c>
      <c r="L3170" s="161" t="s">
        <v>4793</v>
      </c>
    </row>
    <row r="3171" spans="1:13">
      <c r="A3171" s="161">
        <v>7</v>
      </c>
      <c r="B3171" s="161">
        <v>72</v>
      </c>
      <c r="C3171" s="161">
        <v>12</v>
      </c>
      <c r="D3171" s="161" t="s">
        <v>10293</v>
      </c>
      <c r="E3171" s="161" t="s">
        <v>11950</v>
      </c>
      <c r="F3171" s="161" t="s">
        <v>3992</v>
      </c>
      <c r="G3171" s="161" t="s">
        <v>1521</v>
      </c>
      <c r="H3171" s="161" t="s">
        <v>10350</v>
      </c>
      <c r="I3171" s="161" t="s">
        <v>10137</v>
      </c>
      <c r="K3171" s="161">
        <v>1</v>
      </c>
      <c r="L3171" s="161" t="s">
        <v>11951</v>
      </c>
    </row>
    <row r="3172" spans="1:13">
      <c r="A3172" s="161">
        <v>7</v>
      </c>
      <c r="B3172" s="161">
        <v>72</v>
      </c>
      <c r="C3172" s="161">
        <v>13</v>
      </c>
      <c r="D3172" s="161" t="s">
        <v>3696</v>
      </c>
      <c r="E3172" s="161" t="s">
        <v>9291</v>
      </c>
      <c r="F3172" s="161" t="s">
        <v>3992</v>
      </c>
      <c r="G3172" s="161" t="s">
        <v>1521</v>
      </c>
      <c r="H3172" s="161" t="s">
        <v>1535</v>
      </c>
      <c r="I3172" s="161" t="s">
        <v>61</v>
      </c>
      <c r="K3172" s="161">
        <v>1</v>
      </c>
      <c r="L3172" s="161" t="s">
        <v>4794</v>
      </c>
    </row>
    <row r="3173" spans="1:13">
      <c r="A3173" s="161">
        <v>7</v>
      </c>
      <c r="B3173" s="161">
        <v>72</v>
      </c>
      <c r="C3173" s="161">
        <v>14</v>
      </c>
      <c r="D3173" s="161" t="s">
        <v>10293</v>
      </c>
      <c r="E3173" s="161" t="s">
        <v>11948</v>
      </c>
      <c r="F3173" s="161" t="s">
        <v>3992</v>
      </c>
      <c r="G3173" s="161" t="s">
        <v>1521</v>
      </c>
      <c r="H3173" s="161" t="s">
        <v>10347</v>
      </c>
      <c r="I3173" s="161" t="s">
        <v>10345</v>
      </c>
      <c r="K3173" s="161">
        <v>1</v>
      </c>
      <c r="L3173" s="161" t="s">
        <v>11949</v>
      </c>
    </row>
    <row r="3174" spans="1:13">
      <c r="A3174" s="161">
        <v>7</v>
      </c>
      <c r="B3174" s="161">
        <v>72</v>
      </c>
      <c r="C3174" s="161">
        <v>15</v>
      </c>
      <c r="D3174" s="161" t="s">
        <v>3696</v>
      </c>
      <c r="E3174" s="161" t="s">
        <v>9292</v>
      </c>
      <c r="F3174" s="161" t="s">
        <v>3992</v>
      </c>
      <c r="G3174" s="161" t="s">
        <v>1521</v>
      </c>
      <c r="H3174" s="161" t="s">
        <v>1529</v>
      </c>
      <c r="I3174" s="161" t="s">
        <v>15</v>
      </c>
      <c r="K3174" s="161">
        <v>1</v>
      </c>
      <c r="L3174" s="164" t="s">
        <v>9293</v>
      </c>
      <c r="M3174" s="164" t="s">
        <v>9294</v>
      </c>
    </row>
    <row r="3175" spans="1:13">
      <c r="A3175" s="161">
        <v>7</v>
      </c>
      <c r="B3175" s="161">
        <v>72</v>
      </c>
      <c r="C3175" s="161">
        <v>16</v>
      </c>
      <c r="D3175" s="161" t="s">
        <v>10293</v>
      </c>
      <c r="E3175" s="161" t="s">
        <v>11945</v>
      </c>
      <c r="F3175" s="161" t="s">
        <v>3992</v>
      </c>
      <c r="G3175" s="161" t="s">
        <v>1521</v>
      </c>
      <c r="H3175" s="161" t="s">
        <v>10342</v>
      </c>
      <c r="I3175" s="161" t="s">
        <v>15</v>
      </c>
      <c r="K3175" s="161">
        <v>1</v>
      </c>
      <c r="L3175" s="164" t="s">
        <v>11946</v>
      </c>
      <c r="M3175" s="164" t="s">
        <v>11947</v>
      </c>
    </row>
    <row r="3176" spans="1:13">
      <c r="A3176" s="161">
        <v>7</v>
      </c>
      <c r="B3176" s="161">
        <v>72</v>
      </c>
      <c r="C3176" s="161">
        <v>17</v>
      </c>
      <c r="D3176" s="161" t="s">
        <v>3696</v>
      </c>
      <c r="E3176" s="161" t="s">
        <v>9295</v>
      </c>
      <c r="F3176" s="161" t="s">
        <v>3992</v>
      </c>
      <c r="G3176" s="161" t="s">
        <v>1521</v>
      </c>
      <c r="H3176" s="161" t="s">
        <v>1530</v>
      </c>
      <c r="K3176" s="161">
        <v>1</v>
      </c>
      <c r="L3176" s="164" t="s">
        <v>9296</v>
      </c>
    </row>
    <row r="3177" spans="1:13">
      <c r="A3177" s="161">
        <v>7</v>
      </c>
      <c r="B3177" s="161">
        <v>72</v>
      </c>
      <c r="C3177" s="161">
        <v>18</v>
      </c>
      <c r="D3177" s="161" t="s">
        <v>10293</v>
      </c>
      <c r="E3177" s="161" t="s">
        <v>11943</v>
      </c>
      <c r="F3177" s="161" t="s">
        <v>3992</v>
      </c>
      <c r="G3177" s="161" t="s">
        <v>1521</v>
      </c>
      <c r="H3177" s="161" t="s">
        <v>10339</v>
      </c>
      <c r="K3177" s="161">
        <v>1</v>
      </c>
      <c r="L3177" s="164" t="s">
        <v>11944</v>
      </c>
    </row>
    <row r="3178" spans="1:13">
      <c r="A3178" s="161">
        <v>7</v>
      </c>
      <c r="B3178" s="161">
        <v>72</v>
      </c>
      <c r="C3178" s="161">
        <v>19</v>
      </c>
      <c r="D3178" s="161" t="s">
        <v>3696</v>
      </c>
      <c r="E3178" s="161" t="s">
        <v>9297</v>
      </c>
      <c r="F3178" s="161" t="s">
        <v>3992</v>
      </c>
      <c r="G3178" s="161" t="s">
        <v>1521</v>
      </c>
      <c r="H3178" s="161" t="s">
        <v>1531</v>
      </c>
      <c r="K3178" s="161">
        <v>1</v>
      </c>
      <c r="L3178" s="164" t="s">
        <v>9298</v>
      </c>
    </row>
    <row r="3179" spans="1:13">
      <c r="A3179" s="161">
        <v>7</v>
      </c>
      <c r="B3179" s="161">
        <v>72</v>
      </c>
      <c r="C3179" s="161">
        <v>20</v>
      </c>
      <c r="D3179" s="161" t="s">
        <v>10293</v>
      </c>
      <c r="E3179" s="161" t="s">
        <v>11941</v>
      </c>
      <c r="F3179" s="161" t="s">
        <v>3992</v>
      </c>
      <c r="G3179" s="161" t="s">
        <v>1521</v>
      </c>
      <c r="H3179" s="161" t="s">
        <v>10336</v>
      </c>
      <c r="K3179" s="161">
        <v>1</v>
      </c>
      <c r="L3179" s="164" t="s">
        <v>11942</v>
      </c>
    </row>
    <row r="3180" spans="1:13">
      <c r="A3180" s="161">
        <v>7</v>
      </c>
      <c r="B3180" s="161">
        <v>72</v>
      </c>
      <c r="C3180" s="161">
        <v>21</v>
      </c>
      <c r="D3180" s="161" t="s">
        <v>3696</v>
      </c>
      <c r="E3180" s="161" t="s">
        <v>9299</v>
      </c>
      <c r="F3180" s="161" t="s">
        <v>3992</v>
      </c>
      <c r="G3180" s="161" t="s">
        <v>1521</v>
      </c>
      <c r="H3180" s="161" t="s">
        <v>1532</v>
      </c>
      <c r="K3180" s="161">
        <v>1</v>
      </c>
      <c r="L3180" s="164" t="s">
        <v>9300</v>
      </c>
    </row>
    <row r="3181" spans="1:13">
      <c r="A3181" s="161">
        <v>7</v>
      </c>
      <c r="B3181" s="161">
        <v>72</v>
      </c>
      <c r="C3181" s="161">
        <v>22</v>
      </c>
      <c r="D3181" s="161" t="s">
        <v>10293</v>
      </c>
      <c r="E3181" s="161" t="s">
        <v>11939</v>
      </c>
      <c r="F3181" s="161" t="s">
        <v>3992</v>
      </c>
      <c r="G3181" s="161" t="s">
        <v>1521</v>
      </c>
      <c r="H3181" s="161" t="s">
        <v>10333</v>
      </c>
      <c r="K3181" s="161">
        <v>1</v>
      </c>
      <c r="L3181" s="164" t="s">
        <v>11940</v>
      </c>
    </row>
    <row r="3182" spans="1:13">
      <c r="A3182" s="161">
        <v>7</v>
      </c>
      <c r="B3182" s="161">
        <v>72</v>
      </c>
      <c r="C3182" s="161">
        <v>23</v>
      </c>
      <c r="D3182" s="161" t="s">
        <v>3696</v>
      </c>
      <c r="E3182" s="161" t="s">
        <v>9301</v>
      </c>
      <c r="F3182" s="161" t="s">
        <v>3992</v>
      </c>
      <c r="G3182" s="161" t="s">
        <v>1521</v>
      </c>
      <c r="H3182" s="161" t="s">
        <v>1533</v>
      </c>
      <c r="K3182" s="161">
        <v>1</v>
      </c>
      <c r="L3182" s="164" t="s">
        <v>9302</v>
      </c>
    </row>
    <row r="3183" spans="1:13">
      <c r="A3183" s="161">
        <v>7</v>
      </c>
      <c r="B3183" s="161">
        <v>72</v>
      </c>
      <c r="C3183" s="161">
        <v>24</v>
      </c>
      <c r="D3183" s="161" t="s">
        <v>10293</v>
      </c>
      <c r="E3183" s="161" t="s">
        <v>11937</v>
      </c>
      <c r="F3183" s="161" t="s">
        <v>3992</v>
      </c>
      <c r="G3183" s="161" t="s">
        <v>1521</v>
      </c>
      <c r="H3183" s="161" t="s">
        <v>10330</v>
      </c>
      <c r="K3183" s="161">
        <v>1</v>
      </c>
      <c r="L3183" s="164" t="s">
        <v>11938</v>
      </c>
    </row>
    <row r="3184" spans="1:13">
      <c r="A3184" s="161">
        <v>7</v>
      </c>
      <c r="B3184" s="161">
        <v>72</v>
      </c>
      <c r="C3184" s="161">
        <v>25</v>
      </c>
      <c r="D3184" s="161" t="s">
        <v>3696</v>
      </c>
      <c r="E3184" s="161" t="s">
        <v>9303</v>
      </c>
      <c r="F3184" s="161" t="s">
        <v>3992</v>
      </c>
      <c r="G3184" s="161" t="s">
        <v>1521</v>
      </c>
      <c r="H3184" s="161" t="s">
        <v>1534</v>
      </c>
      <c r="K3184" s="161">
        <v>1</v>
      </c>
      <c r="L3184" s="164" t="s">
        <v>9304</v>
      </c>
    </row>
    <row r="3185" spans="1:18">
      <c r="A3185" s="161">
        <v>7</v>
      </c>
      <c r="B3185" s="161">
        <v>72</v>
      </c>
      <c r="C3185" s="161">
        <v>26</v>
      </c>
      <c r="D3185" s="161" t="s">
        <v>10293</v>
      </c>
      <c r="E3185" s="161" t="s">
        <v>11935</v>
      </c>
      <c r="F3185" s="161" t="s">
        <v>3992</v>
      </c>
      <c r="G3185" s="161" t="s">
        <v>1521</v>
      </c>
      <c r="H3185" s="161" t="s">
        <v>10327</v>
      </c>
      <c r="K3185" s="161">
        <v>1</v>
      </c>
      <c r="L3185" s="164" t="s">
        <v>11936</v>
      </c>
    </row>
    <row r="3186" spans="1:18">
      <c r="A3186" s="161">
        <v>7</v>
      </c>
      <c r="B3186" s="161">
        <v>72</v>
      </c>
      <c r="C3186" s="161">
        <v>27</v>
      </c>
      <c r="D3186" s="161" t="s">
        <v>3696</v>
      </c>
      <c r="E3186" s="161" t="s">
        <v>9305</v>
      </c>
      <c r="F3186" s="161" t="s">
        <v>3992</v>
      </c>
      <c r="G3186" s="161" t="s">
        <v>1521</v>
      </c>
      <c r="H3186" s="162" t="s">
        <v>326</v>
      </c>
      <c r="I3186" s="161" t="s">
        <v>1629</v>
      </c>
      <c r="K3186" s="161">
        <v>1</v>
      </c>
      <c r="L3186" s="161" t="s">
        <v>4795</v>
      </c>
      <c r="M3186" s="161" t="s">
        <v>4796</v>
      </c>
      <c r="N3186" s="161" t="s">
        <v>12</v>
      </c>
      <c r="O3186" s="161" t="s">
        <v>4797</v>
      </c>
      <c r="P3186" s="161" t="s">
        <v>11</v>
      </c>
      <c r="Q3186" s="161" t="s">
        <v>4798</v>
      </c>
      <c r="R3186" s="161" t="s">
        <v>364</v>
      </c>
    </row>
    <row r="3187" spans="1:18">
      <c r="A3187" s="161">
        <v>7</v>
      </c>
      <c r="B3187" s="161">
        <v>72</v>
      </c>
      <c r="C3187" s="161">
        <v>28</v>
      </c>
      <c r="D3187" s="161" t="s">
        <v>10293</v>
      </c>
      <c r="E3187" s="161" t="s">
        <v>11930</v>
      </c>
      <c r="F3187" s="161" t="s">
        <v>3992</v>
      </c>
      <c r="G3187" s="161" t="s">
        <v>1521</v>
      </c>
      <c r="H3187" s="162" t="s">
        <v>10321</v>
      </c>
      <c r="I3187" s="161" t="s">
        <v>1629</v>
      </c>
      <c r="K3187" s="161">
        <v>1</v>
      </c>
      <c r="L3187" s="161" t="s">
        <v>11931</v>
      </c>
      <c r="M3187" s="161" t="s">
        <v>11932</v>
      </c>
      <c r="N3187" s="161" t="s">
        <v>16015</v>
      </c>
      <c r="O3187" s="161" t="s">
        <v>11933</v>
      </c>
      <c r="P3187" s="161" t="s">
        <v>16017</v>
      </c>
      <c r="Q3187" s="161" t="s">
        <v>11934</v>
      </c>
      <c r="R3187" s="161" t="s">
        <v>16018</v>
      </c>
    </row>
    <row r="3188" spans="1:18">
      <c r="A3188" s="161">
        <v>7</v>
      </c>
      <c r="B3188" s="161">
        <v>72</v>
      </c>
      <c r="C3188" s="161">
        <v>29</v>
      </c>
      <c r="D3188" s="161" t="s">
        <v>3696</v>
      </c>
      <c r="E3188" s="161" t="s">
        <v>9306</v>
      </c>
      <c r="F3188" s="161" t="s">
        <v>3992</v>
      </c>
      <c r="G3188" s="161" t="s">
        <v>1521</v>
      </c>
      <c r="H3188" s="161" t="s">
        <v>1524</v>
      </c>
      <c r="I3188" s="161" t="s">
        <v>3991</v>
      </c>
      <c r="K3188" s="161">
        <v>1</v>
      </c>
      <c r="L3188" s="161" t="s">
        <v>4799</v>
      </c>
      <c r="M3188" s="161" t="s">
        <v>4800</v>
      </c>
      <c r="N3188" s="161" t="s">
        <v>388</v>
      </c>
      <c r="O3188" s="161" t="s">
        <v>4801</v>
      </c>
    </row>
    <row r="3189" spans="1:18">
      <c r="A3189" s="161">
        <v>7</v>
      </c>
      <c r="B3189" s="161">
        <v>72</v>
      </c>
      <c r="C3189" s="161">
        <v>30</v>
      </c>
      <c r="D3189" s="161" t="s">
        <v>10293</v>
      </c>
      <c r="E3189" s="161" t="s">
        <v>11926</v>
      </c>
      <c r="F3189" s="161" t="s">
        <v>3992</v>
      </c>
      <c r="G3189" s="161" t="s">
        <v>1521</v>
      </c>
      <c r="H3189" s="161" t="s">
        <v>10316</v>
      </c>
      <c r="I3189" s="161" t="s">
        <v>10314</v>
      </c>
      <c r="K3189" s="161">
        <v>1</v>
      </c>
      <c r="L3189" s="161" t="s">
        <v>11927</v>
      </c>
      <c r="M3189" s="161" t="s">
        <v>11928</v>
      </c>
      <c r="N3189" s="161" t="s">
        <v>16016</v>
      </c>
      <c r="O3189" s="161" t="s">
        <v>11929</v>
      </c>
    </row>
    <row r="3190" spans="1:18">
      <c r="A3190" s="161">
        <v>7</v>
      </c>
      <c r="B3190" s="161">
        <v>72</v>
      </c>
      <c r="C3190" s="161">
        <v>31</v>
      </c>
      <c r="D3190" s="161" t="s">
        <v>3696</v>
      </c>
      <c r="E3190" s="161" t="s">
        <v>9307</v>
      </c>
      <c r="F3190" s="161" t="s">
        <v>3992</v>
      </c>
      <c r="G3190" s="161" t="s">
        <v>1521</v>
      </c>
      <c r="H3190" s="161" t="s">
        <v>323</v>
      </c>
      <c r="K3190" s="161">
        <v>1</v>
      </c>
      <c r="L3190" s="161" t="s">
        <v>6920</v>
      </c>
    </row>
    <row r="3191" spans="1:18">
      <c r="A3191" s="161">
        <v>7</v>
      </c>
      <c r="B3191" s="161">
        <v>72</v>
      </c>
      <c r="C3191" s="161">
        <v>32</v>
      </c>
      <c r="D3191" s="161" t="s">
        <v>10293</v>
      </c>
      <c r="E3191" s="161" t="s">
        <v>11924</v>
      </c>
      <c r="F3191" s="161" t="s">
        <v>3992</v>
      </c>
      <c r="G3191" s="161" t="s">
        <v>1521</v>
      </c>
      <c r="H3191" s="161" t="s">
        <v>10312</v>
      </c>
      <c r="K3191" s="161">
        <v>1</v>
      </c>
      <c r="L3191" s="161" t="s">
        <v>11925</v>
      </c>
    </row>
    <row r="3192" spans="1:18">
      <c r="A3192" s="161">
        <v>7</v>
      </c>
      <c r="B3192" s="161">
        <v>72</v>
      </c>
      <c r="C3192" s="161">
        <v>33</v>
      </c>
      <c r="D3192" s="161" t="s">
        <v>3696</v>
      </c>
      <c r="E3192" s="161" t="s">
        <v>9308</v>
      </c>
      <c r="F3192" s="161" t="s">
        <v>3992</v>
      </c>
      <c r="G3192" s="161" t="s">
        <v>1521</v>
      </c>
      <c r="H3192" s="161" t="s">
        <v>324</v>
      </c>
      <c r="K3192" s="161">
        <v>1</v>
      </c>
      <c r="L3192" s="161" t="s">
        <v>6921</v>
      </c>
    </row>
    <row r="3193" spans="1:18">
      <c r="A3193" s="161">
        <v>7</v>
      </c>
      <c r="B3193" s="161">
        <v>72</v>
      </c>
      <c r="C3193" s="161">
        <v>34</v>
      </c>
      <c r="D3193" s="161" t="s">
        <v>10293</v>
      </c>
      <c r="E3193" s="161" t="s">
        <v>11922</v>
      </c>
      <c r="F3193" s="161" t="s">
        <v>3992</v>
      </c>
      <c r="G3193" s="161" t="s">
        <v>1521</v>
      </c>
      <c r="H3193" s="161" t="s">
        <v>10309</v>
      </c>
      <c r="K3193" s="161">
        <v>1</v>
      </c>
      <c r="L3193" s="161" t="s">
        <v>11923</v>
      </c>
    </row>
    <row r="3194" spans="1:18">
      <c r="A3194" s="161">
        <v>7</v>
      </c>
      <c r="B3194" s="161">
        <v>72</v>
      </c>
      <c r="C3194" s="161">
        <v>35</v>
      </c>
      <c r="D3194" s="161" t="s">
        <v>3696</v>
      </c>
      <c r="E3194" s="161" t="s">
        <v>9309</v>
      </c>
      <c r="F3194" s="161" t="s">
        <v>3992</v>
      </c>
      <c r="G3194" s="161" t="s">
        <v>1521</v>
      </c>
      <c r="H3194" s="161" t="s">
        <v>325</v>
      </c>
      <c r="K3194" s="161">
        <v>1</v>
      </c>
      <c r="L3194" s="161" t="s">
        <v>6922</v>
      </c>
    </row>
    <row r="3195" spans="1:18">
      <c r="A3195" s="161">
        <v>7</v>
      </c>
      <c r="B3195" s="161">
        <v>72</v>
      </c>
      <c r="C3195" s="161">
        <v>36</v>
      </c>
      <c r="D3195" s="161" t="s">
        <v>10293</v>
      </c>
      <c r="E3195" s="161" t="s">
        <v>11920</v>
      </c>
      <c r="F3195" s="161" t="s">
        <v>3992</v>
      </c>
      <c r="G3195" s="161" t="s">
        <v>1521</v>
      </c>
      <c r="H3195" s="161" t="s">
        <v>10306</v>
      </c>
      <c r="K3195" s="161">
        <v>1</v>
      </c>
      <c r="L3195" s="161" t="s">
        <v>11921</v>
      </c>
    </row>
    <row r="3196" spans="1:18">
      <c r="A3196" s="161">
        <v>7</v>
      </c>
      <c r="B3196" s="161">
        <v>72</v>
      </c>
      <c r="C3196" s="161">
        <v>37</v>
      </c>
      <c r="D3196" s="161" t="s">
        <v>3696</v>
      </c>
      <c r="E3196" s="161" t="s">
        <v>9310</v>
      </c>
      <c r="F3196" s="161" t="s">
        <v>3992</v>
      </c>
      <c r="G3196" s="161" t="s">
        <v>1521</v>
      </c>
      <c r="H3196" s="161" t="s">
        <v>1536</v>
      </c>
      <c r="I3196" s="161" t="s">
        <v>1629</v>
      </c>
      <c r="K3196" s="161">
        <v>1</v>
      </c>
      <c r="L3196" s="161" t="s">
        <v>4802</v>
      </c>
      <c r="M3196" s="161" t="s">
        <v>4803</v>
      </c>
      <c r="N3196" s="161" t="s">
        <v>12</v>
      </c>
      <c r="O3196" s="161" t="s">
        <v>4804</v>
      </c>
      <c r="P3196" s="161" t="s">
        <v>11</v>
      </c>
      <c r="Q3196" s="161" t="s">
        <v>4805</v>
      </c>
      <c r="R3196" s="161" t="s">
        <v>364</v>
      </c>
    </row>
    <row r="3197" spans="1:18">
      <c r="A3197" s="161">
        <v>7</v>
      </c>
      <c r="B3197" s="161">
        <v>72</v>
      </c>
      <c r="C3197" s="161">
        <v>38</v>
      </c>
      <c r="D3197" s="161" t="s">
        <v>10293</v>
      </c>
      <c r="E3197" s="161" t="s">
        <v>11915</v>
      </c>
      <c r="F3197" s="161" t="s">
        <v>3992</v>
      </c>
      <c r="G3197" s="161" t="s">
        <v>1521</v>
      </c>
      <c r="H3197" s="161" t="s">
        <v>10300</v>
      </c>
      <c r="I3197" s="161" t="s">
        <v>1629</v>
      </c>
      <c r="K3197" s="161">
        <v>1</v>
      </c>
      <c r="L3197" s="161" t="s">
        <v>11916</v>
      </c>
      <c r="M3197" s="161" t="s">
        <v>11917</v>
      </c>
      <c r="N3197" s="161" t="s">
        <v>16015</v>
      </c>
      <c r="O3197" s="161" t="s">
        <v>11918</v>
      </c>
      <c r="P3197" s="161" t="s">
        <v>16017</v>
      </c>
      <c r="Q3197" s="161" t="s">
        <v>11919</v>
      </c>
      <c r="R3197" s="161" t="s">
        <v>16018</v>
      </c>
    </row>
    <row r="3198" spans="1:18">
      <c r="A3198" s="161">
        <v>7</v>
      </c>
      <c r="B3198" s="161">
        <v>72</v>
      </c>
      <c r="C3198" s="161">
        <v>39</v>
      </c>
      <c r="D3198" s="161" t="s">
        <v>3696</v>
      </c>
      <c r="E3198" s="161" t="s">
        <v>9311</v>
      </c>
      <c r="F3198" s="161" t="s">
        <v>3992</v>
      </c>
      <c r="G3198" s="161" t="s">
        <v>1521</v>
      </c>
      <c r="H3198" s="161" t="s">
        <v>116</v>
      </c>
      <c r="I3198" s="161" t="s">
        <v>1630</v>
      </c>
      <c r="K3198" s="161">
        <v>1</v>
      </c>
      <c r="L3198" s="161" t="s">
        <v>4806</v>
      </c>
    </row>
    <row r="3199" spans="1:18">
      <c r="A3199" s="161">
        <v>7</v>
      </c>
      <c r="B3199" s="161">
        <v>72</v>
      </c>
      <c r="C3199" s="161">
        <v>40</v>
      </c>
      <c r="D3199" s="161" t="s">
        <v>10293</v>
      </c>
      <c r="E3199" s="161" t="s">
        <v>11913</v>
      </c>
      <c r="F3199" s="161" t="s">
        <v>3992</v>
      </c>
      <c r="G3199" s="161" t="s">
        <v>1521</v>
      </c>
      <c r="H3199" s="161" t="s">
        <v>10297</v>
      </c>
      <c r="I3199" s="161" t="s">
        <v>1630</v>
      </c>
      <c r="K3199" s="161">
        <v>1</v>
      </c>
      <c r="L3199" s="161" t="s">
        <v>11914</v>
      </c>
    </row>
    <row r="3200" spans="1:18">
      <c r="A3200" s="161">
        <v>7</v>
      </c>
      <c r="B3200" s="161">
        <v>72</v>
      </c>
      <c r="C3200" s="161">
        <v>41</v>
      </c>
      <c r="D3200" s="161" t="s">
        <v>3696</v>
      </c>
      <c r="E3200" s="161" t="s">
        <v>9312</v>
      </c>
      <c r="F3200" s="161" t="s">
        <v>3992</v>
      </c>
      <c r="G3200" s="161" t="s">
        <v>1521</v>
      </c>
      <c r="H3200" s="161" t="s">
        <v>319</v>
      </c>
      <c r="K3200" s="161">
        <v>1</v>
      </c>
      <c r="L3200" s="161" t="s">
        <v>4807</v>
      </c>
    </row>
    <row r="3201" spans="1:18">
      <c r="A3201" s="161">
        <v>7</v>
      </c>
      <c r="B3201" s="161">
        <v>72</v>
      </c>
      <c r="C3201" s="161">
        <v>42</v>
      </c>
      <c r="D3201" s="161" t="s">
        <v>10293</v>
      </c>
      <c r="E3201" s="161" t="s">
        <v>11911</v>
      </c>
      <c r="F3201" s="161" t="s">
        <v>3992</v>
      </c>
      <c r="G3201" s="161" t="s">
        <v>1521</v>
      </c>
      <c r="H3201" s="161" t="s">
        <v>10167</v>
      </c>
      <c r="K3201" s="161">
        <v>1</v>
      </c>
      <c r="L3201" s="161" t="s">
        <v>11912</v>
      </c>
    </row>
    <row r="3202" spans="1:18">
      <c r="A3202" s="161">
        <v>7</v>
      </c>
      <c r="B3202" s="161">
        <v>73</v>
      </c>
      <c r="C3202" s="161">
        <v>1</v>
      </c>
      <c r="D3202" s="161" t="s">
        <v>3696</v>
      </c>
      <c r="E3202" s="161" t="s">
        <v>9313</v>
      </c>
      <c r="F3202" s="161" t="s">
        <v>3992</v>
      </c>
      <c r="G3202" s="161" t="s">
        <v>1521</v>
      </c>
      <c r="H3202" s="161" t="s">
        <v>1523</v>
      </c>
      <c r="I3202" s="161" t="s">
        <v>1631</v>
      </c>
      <c r="K3202" s="161">
        <v>1</v>
      </c>
      <c r="L3202" s="164" t="s">
        <v>9314</v>
      </c>
    </row>
    <row r="3203" spans="1:18">
      <c r="A3203" s="161">
        <v>7</v>
      </c>
      <c r="B3203" s="161">
        <v>73</v>
      </c>
      <c r="C3203" s="161">
        <v>2</v>
      </c>
      <c r="D3203" s="161" t="s">
        <v>10293</v>
      </c>
      <c r="E3203" s="161" t="s">
        <v>11909</v>
      </c>
      <c r="F3203" s="161" t="s">
        <v>3992</v>
      </c>
      <c r="G3203" s="161" t="s">
        <v>1521</v>
      </c>
      <c r="H3203" s="161" t="s">
        <v>10370</v>
      </c>
      <c r="I3203" s="161" t="s">
        <v>1630</v>
      </c>
      <c r="K3203" s="161">
        <v>1</v>
      </c>
      <c r="L3203" s="164" t="s">
        <v>11910</v>
      </c>
    </row>
    <row r="3204" spans="1:18">
      <c r="A3204" s="161">
        <v>7</v>
      </c>
      <c r="B3204" s="161">
        <v>73</v>
      </c>
      <c r="C3204" s="161">
        <v>3</v>
      </c>
      <c r="D3204" s="161" t="s">
        <v>3696</v>
      </c>
      <c r="E3204" s="161" t="s">
        <v>9315</v>
      </c>
      <c r="F3204" s="161" t="s">
        <v>3992</v>
      </c>
      <c r="G3204" s="161" t="s">
        <v>1521</v>
      </c>
      <c r="H3204" s="162" t="s">
        <v>322</v>
      </c>
      <c r="I3204" s="161" t="s">
        <v>1631</v>
      </c>
      <c r="K3204" s="161">
        <v>1</v>
      </c>
      <c r="L3204" s="161" t="s">
        <v>5008</v>
      </c>
    </row>
    <row r="3205" spans="1:18">
      <c r="A3205" s="161">
        <v>7</v>
      </c>
      <c r="B3205" s="161">
        <v>73</v>
      </c>
      <c r="C3205" s="161">
        <v>4</v>
      </c>
      <c r="D3205" s="161" t="s">
        <v>10293</v>
      </c>
      <c r="E3205" s="161" t="s">
        <v>11907</v>
      </c>
      <c r="F3205" s="161" t="s">
        <v>3992</v>
      </c>
      <c r="G3205" s="161" t="s">
        <v>1521</v>
      </c>
      <c r="H3205" s="162" t="s">
        <v>10367</v>
      </c>
      <c r="I3205" s="161" t="s">
        <v>1630</v>
      </c>
      <c r="K3205" s="161">
        <v>1</v>
      </c>
      <c r="L3205" s="161" t="s">
        <v>11908</v>
      </c>
    </row>
    <row r="3206" spans="1:18">
      <c r="A3206" s="161">
        <v>7</v>
      </c>
      <c r="B3206" s="161">
        <v>73</v>
      </c>
      <c r="C3206" s="161">
        <v>5</v>
      </c>
      <c r="D3206" s="161" t="s">
        <v>3696</v>
      </c>
      <c r="E3206" s="161" t="s">
        <v>9316</v>
      </c>
      <c r="F3206" s="161" t="s">
        <v>3992</v>
      </c>
      <c r="G3206" s="161" t="s">
        <v>1521</v>
      </c>
      <c r="H3206" s="161" t="s">
        <v>1526</v>
      </c>
      <c r="I3206" s="161" t="s">
        <v>1629</v>
      </c>
      <c r="K3206" s="161">
        <v>1</v>
      </c>
      <c r="L3206" s="161" t="s">
        <v>5009</v>
      </c>
      <c r="M3206" s="161" t="s">
        <v>5010</v>
      </c>
      <c r="N3206" s="161" t="s">
        <v>12</v>
      </c>
      <c r="O3206" s="161" t="s">
        <v>5011</v>
      </c>
      <c r="P3206" s="161" t="s">
        <v>11</v>
      </c>
      <c r="Q3206" s="161" t="s">
        <v>5012</v>
      </c>
      <c r="R3206" s="161" t="s">
        <v>364</v>
      </c>
    </row>
    <row r="3207" spans="1:18">
      <c r="A3207" s="161">
        <v>7</v>
      </c>
      <c r="B3207" s="161">
        <v>73</v>
      </c>
      <c r="C3207" s="161">
        <v>6</v>
      </c>
      <c r="D3207" s="161" t="s">
        <v>10293</v>
      </c>
      <c r="E3207" s="161" t="s">
        <v>11902</v>
      </c>
      <c r="F3207" s="161" t="s">
        <v>3992</v>
      </c>
      <c r="G3207" s="161" t="s">
        <v>1521</v>
      </c>
      <c r="H3207" s="161" t="s">
        <v>10361</v>
      </c>
      <c r="I3207" s="161" t="s">
        <v>1629</v>
      </c>
      <c r="K3207" s="161">
        <v>1</v>
      </c>
      <c r="L3207" s="161" t="s">
        <v>11903</v>
      </c>
      <c r="M3207" s="161" t="s">
        <v>11904</v>
      </c>
      <c r="N3207" s="161" t="s">
        <v>16015</v>
      </c>
      <c r="O3207" s="161" t="s">
        <v>11905</v>
      </c>
      <c r="P3207" s="161" t="s">
        <v>16017</v>
      </c>
      <c r="Q3207" s="161" t="s">
        <v>11906</v>
      </c>
      <c r="R3207" s="161" t="s">
        <v>16018</v>
      </c>
    </row>
    <row r="3208" spans="1:18">
      <c r="A3208" s="161">
        <v>7</v>
      </c>
      <c r="B3208" s="161">
        <v>73</v>
      </c>
      <c r="C3208" s="161">
        <v>7</v>
      </c>
      <c r="D3208" s="161" t="s">
        <v>3696</v>
      </c>
      <c r="E3208" s="161" t="s">
        <v>9317</v>
      </c>
      <c r="F3208" s="161" t="s">
        <v>3992</v>
      </c>
      <c r="G3208" s="161" t="s">
        <v>1521</v>
      </c>
      <c r="H3208" s="161" t="s">
        <v>66</v>
      </c>
      <c r="I3208" s="161" t="s">
        <v>1629</v>
      </c>
      <c r="K3208" s="161">
        <v>1</v>
      </c>
      <c r="L3208" s="161" t="s">
        <v>5013</v>
      </c>
      <c r="M3208" s="161" t="s">
        <v>5014</v>
      </c>
      <c r="N3208" s="161" t="s">
        <v>12</v>
      </c>
      <c r="O3208" s="161" t="s">
        <v>5015</v>
      </c>
      <c r="P3208" s="161" t="s">
        <v>11</v>
      </c>
      <c r="Q3208" s="161" t="s">
        <v>5016</v>
      </c>
      <c r="R3208" s="161" t="s">
        <v>364</v>
      </c>
    </row>
    <row r="3209" spans="1:18">
      <c r="A3209" s="161">
        <v>7</v>
      </c>
      <c r="B3209" s="161">
        <v>73</v>
      </c>
      <c r="C3209" s="161">
        <v>8</v>
      </c>
      <c r="D3209" s="161" t="s">
        <v>10293</v>
      </c>
      <c r="E3209" s="161" t="s">
        <v>11897</v>
      </c>
      <c r="F3209" s="161" t="s">
        <v>3992</v>
      </c>
      <c r="G3209" s="161" t="s">
        <v>1521</v>
      </c>
      <c r="H3209" s="161" t="s">
        <v>10355</v>
      </c>
      <c r="I3209" s="161" t="s">
        <v>1629</v>
      </c>
      <c r="K3209" s="161">
        <v>1</v>
      </c>
      <c r="L3209" s="161" t="s">
        <v>11898</v>
      </c>
      <c r="M3209" s="161" t="s">
        <v>11899</v>
      </c>
      <c r="N3209" s="161" t="s">
        <v>16015</v>
      </c>
      <c r="O3209" s="161" t="s">
        <v>11900</v>
      </c>
      <c r="P3209" s="161" t="s">
        <v>16017</v>
      </c>
      <c r="Q3209" s="161" t="s">
        <v>11901</v>
      </c>
      <c r="R3209" s="161" t="s">
        <v>16018</v>
      </c>
    </row>
    <row r="3210" spans="1:18">
      <c r="A3210" s="161">
        <v>7</v>
      </c>
      <c r="B3210" s="161">
        <v>73</v>
      </c>
      <c r="C3210" s="161">
        <v>9</v>
      </c>
      <c r="D3210" s="161" t="s">
        <v>3696</v>
      </c>
      <c r="E3210" s="161" t="s">
        <v>9318</v>
      </c>
      <c r="F3210" s="161" t="s">
        <v>3992</v>
      </c>
      <c r="G3210" s="161" t="s">
        <v>1521</v>
      </c>
      <c r="H3210" s="161" t="s">
        <v>336</v>
      </c>
      <c r="K3210" s="161">
        <v>1</v>
      </c>
      <c r="L3210" s="161" t="s">
        <v>5017</v>
      </c>
    </row>
    <row r="3211" spans="1:18">
      <c r="A3211" s="161">
        <v>7</v>
      </c>
      <c r="B3211" s="161">
        <v>73</v>
      </c>
      <c r="C3211" s="161">
        <v>10</v>
      </c>
      <c r="D3211" s="161" t="s">
        <v>10293</v>
      </c>
      <c r="E3211" s="161" t="s">
        <v>11895</v>
      </c>
      <c r="F3211" s="161" t="s">
        <v>3992</v>
      </c>
      <c r="G3211" s="161" t="s">
        <v>1521</v>
      </c>
      <c r="H3211" s="161" t="s">
        <v>10191</v>
      </c>
      <c r="K3211" s="161">
        <v>1</v>
      </c>
      <c r="L3211" s="161" t="s">
        <v>11896</v>
      </c>
    </row>
    <row r="3212" spans="1:18">
      <c r="A3212" s="161">
        <v>7</v>
      </c>
      <c r="B3212" s="161">
        <v>73</v>
      </c>
      <c r="C3212" s="161">
        <v>11</v>
      </c>
      <c r="D3212" s="161" t="s">
        <v>3696</v>
      </c>
      <c r="E3212" s="161" t="s">
        <v>9319</v>
      </c>
      <c r="F3212" s="161" t="s">
        <v>3992</v>
      </c>
      <c r="G3212" s="161" t="s">
        <v>1521</v>
      </c>
      <c r="H3212" s="161" t="s">
        <v>337</v>
      </c>
      <c r="I3212" s="161" t="s">
        <v>1628</v>
      </c>
      <c r="K3212" s="161">
        <v>1</v>
      </c>
      <c r="L3212" s="161" t="s">
        <v>5018</v>
      </c>
    </row>
    <row r="3213" spans="1:18">
      <c r="A3213" s="161">
        <v>7</v>
      </c>
      <c r="B3213" s="161">
        <v>73</v>
      </c>
      <c r="C3213" s="161">
        <v>12</v>
      </c>
      <c r="D3213" s="161" t="s">
        <v>10293</v>
      </c>
      <c r="E3213" s="161" t="s">
        <v>11893</v>
      </c>
      <c r="F3213" s="161" t="s">
        <v>3992</v>
      </c>
      <c r="G3213" s="161" t="s">
        <v>1521</v>
      </c>
      <c r="H3213" s="161" t="s">
        <v>10350</v>
      </c>
      <c r="I3213" s="161" t="s">
        <v>10137</v>
      </c>
      <c r="K3213" s="161">
        <v>1</v>
      </c>
      <c r="L3213" s="161" t="s">
        <v>11894</v>
      </c>
    </row>
    <row r="3214" spans="1:18">
      <c r="A3214" s="161">
        <v>7</v>
      </c>
      <c r="B3214" s="161">
        <v>73</v>
      </c>
      <c r="C3214" s="161">
        <v>13</v>
      </c>
      <c r="D3214" s="161" t="s">
        <v>3696</v>
      </c>
      <c r="E3214" s="161" t="s">
        <v>9320</v>
      </c>
      <c r="F3214" s="161" t="s">
        <v>3992</v>
      </c>
      <c r="G3214" s="161" t="s">
        <v>1521</v>
      </c>
      <c r="H3214" s="161" t="s">
        <v>1535</v>
      </c>
      <c r="I3214" s="161" t="s">
        <v>61</v>
      </c>
      <c r="K3214" s="161">
        <v>1</v>
      </c>
      <c r="L3214" s="161" t="s">
        <v>5019</v>
      </c>
    </row>
    <row r="3215" spans="1:18">
      <c r="A3215" s="161">
        <v>7</v>
      </c>
      <c r="B3215" s="161">
        <v>73</v>
      </c>
      <c r="C3215" s="161">
        <v>14</v>
      </c>
      <c r="D3215" s="161" t="s">
        <v>10293</v>
      </c>
      <c r="E3215" s="161" t="s">
        <v>11891</v>
      </c>
      <c r="F3215" s="161" t="s">
        <v>3992</v>
      </c>
      <c r="G3215" s="161" t="s">
        <v>1521</v>
      </c>
      <c r="H3215" s="161" t="s">
        <v>10347</v>
      </c>
      <c r="I3215" s="161" t="s">
        <v>10345</v>
      </c>
      <c r="K3215" s="161">
        <v>1</v>
      </c>
      <c r="L3215" s="161" t="s">
        <v>11892</v>
      </c>
    </row>
    <row r="3216" spans="1:18">
      <c r="A3216" s="161">
        <v>7</v>
      </c>
      <c r="B3216" s="161">
        <v>73</v>
      </c>
      <c r="C3216" s="161">
        <v>15</v>
      </c>
      <c r="D3216" s="161" t="s">
        <v>3696</v>
      </c>
      <c r="E3216" s="161" t="s">
        <v>9321</v>
      </c>
      <c r="F3216" s="161" t="s">
        <v>3992</v>
      </c>
      <c r="G3216" s="161" t="s">
        <v>1521</v>
      </c>
      <c r="H3216" s="161" t="s">
        <v>1529</v>
      </c>
      <c r="I3216" s="161" t="s">
        <v>15</v>
      </c>
      <c r="K3216" s="161">
        <v>1</v>
      </c>
      <c r="L3216" s="164" t="s">
        <v>9322</v>
      </c>
      <c r="M3216" s="164" t="s">
        <v>9323</v>
      </c>
    </row>
    <row r="3217" spans="1:18">
      <c r="A3217" s="161">
        <v>7</v>
      </c>
      <c r="B3217" s="161">
        <v>73</v>
      </c>
      <c r="C3217" s="161">
        <v>16</v>
      </c>
      <c r="D3217" s="161" t="s">
        <v>10293</v>
      </c>
      <c r="E3217" s="161" t="s">
        <v>11888</v>
      </c>
      <c r="F3217" s="161" t="s">
        <v>3992</v>
      </c>
      <c r="G3217" s="161" t="s">
        <v>1521</v>
      </c>
      <c r="H3217" s="161" t="s">
        <v>10342</v>
      </c>
      <c r="I3217" s="161" t="s">
        <v>15</v>
      </c>
      <c r="K3217" s="161">
        <v>1</v>
      </c>
      <c r="L3217" s="164" t="s">
        <v>11889</v>
      </c>
      <c r="M3217" s="164" t="s">
        <v>11890</v>
      </c>
    </row>
    <row r="3218" spans="1:18">
      <c r="A3218" s="161">
        <v>7</v>
      </c>
      <c r="B3218" s="161">
        <v>73</v>
      </c>
      <c r="C3218" s="161">
        <v>17</v>
      </c>
      <c r="D3218" s="161" t="s">
        <v>3696</v>
      </c>
      <c r="E3218" s="161" t="s">
        <v>9324</v>
      </c>
      <c r="F3218" s="161" t="s">
        <v>3992</v>
      </c>
      <c r="G3218" s="161" t="s">
        <v>1521</v>
      </c>
      <c r="H3218" s="161" t="s">
        <v>1530</v>
      </c>
      <c r="K3218" s="161">
        <v>1</v>
      </c>
      <c r="L3218" s="164" t="s">
        <v>9325</v>
      </c>
    </row>
    <row r="3219" spans="1:18">
      <c r="A3219" s="161">
        <v>7</v>
      </c>
      <c r="B3219" s="161">
        <v>73</v>
      </c>
      <c r="C3219" s="161">
        <v>18</v>
      </c>
      <c r="D3219" s="161" t="s">
        <v>10293</v>
      </c>
      <c r="E3219" s="161" t="s">
        <v>11886</v>
      </c>
      <c r="F3219" s="161" t="s">
        <v>3992</v>
      </c>
      <c r="G3219" s="161" t="s">
        <v>1521</v>
      </c>
      <c r="H3219" s="161" t="s">
        <v>10339</v>
      </c>
      <c r="K3219" s="161">
        <v>1</v>
      </c>
      <c r="L3219" s="164" t="s">
        <v>11887</v>
      </c>
    </row>
    <row r="3220" spans="1:18">
      <c r="A3220" s="161">
        <v>7</v>
      </c>
      <c r="B3220" s="161">
        <v>73</v>
      </c>
      <c r="C3220" s="161">
        <v>19</v>
      </c>
      <c r="D3220" s="161" t="s">
        <v>3696</v>
      </c>
      <c r="E3220" s="161" t="s">
        <v>9326</v>
      </c>
      <c r="F3220" s="161" t="s">
        <v>3992</v>
      </c>
      <c r="G3220" s="161" t="s">
        <v>1521</v>
      </c>
      <c r="H3220" s="161" t="s">
        <v>1531</v>
      </c>
      <c r="K3220" s="161">
        <v>1</v>
      </c>
      <c r="L3220" s="164" t="s">
        <v>9327</v>
      </c>
    </row>
    <row r="3221" spans="1:18">
      <c r="A3221" s="161">
        <v>7</v>
      </c>
      <c r="B3221" s="161">
        <v>73</v>
      </c>
      <c r="C3221" s="161">
        <v>20</v>
      </c>
      <c r="D3221" s="161" t="s">
        <v>10293</v>
      </c>
      <c r="E3221" s="161" t="s">
        <v>11884</v>
      </c>
      <c r="F3221" s="161" t="s">
        <v>3992</v>
      </c>
      <c r="G3221" s="161" t="s">
        <v>1521</v>
      </c>
      <c r="H3221" s="161" t="s">
        <v>10336</v>
      </c>
      <c r="K3221" s="161">
        <v>1</v>
      </c>
      <c r="L3221" s="164" t="s">
        <v>11885</v>
      </c>
    </row>
    <row r="3222" spans="1:18">
      <c r="A3222" s="161">
        <v>7</v>
      </c>
      <c r="B3222" s="161">
        <v>73</v>
      </c>
      <c r="C3222" s="161">
        <v>21</v>
      </c>
      <c r="D3222" s="161" t="s">
        <v>3696</v>
      </c>
      <c r="E3222" s="161" t="s">
        <v>9328</v>
      </c>
      <c r="F3222" s="161" t="s">
        <v>3992</v>
      </c>
      <c r="G3222" s="161" t="s">
        <v>1521</v>
      </c>
      <c r="H3222" s="161" t="s">
        <v>1532</v>
      </c>
      <c r="K3222" s="161">
        <v>1</v>
      </c>
      <c r="L3222" s="164" t="s">
        <v>9329</v>
      </c>
    </row>
    <row r="3223" spans="1:18">
      <c r="A3223" s="161">
        <v>7</v>
      </c>
      <c r="B3223" s="161">
        <v>73</v>
      </c>
      <c r="C3223" s="161">
        <v>22</v>
      </c>
      <c r="D3223" s="161" t="s">
        <v>10293</v>
      </c>
      <c r="E3223" s="161" t="s">
        <v>11882</v>
      </c>
      <c r="F3223" s="161" t="s">
        <v>3992</v>
      </c>
      <c r="G3223" s="161" t="s">
        <v>1521</v>
      </c>
      <c r="H3223" s="161" t="s">
        <v>10333</v>
      </c>
      <c r="K3223" s="161">
        <v>1</v>
      </c>
      <c r="L3223" s="164" t="s">
        <v>11883</v>
      </c>
    </row>
    <row r="3224" spans="1:18">
      <c r="A3224" s="161">
        <v>7</v>
      </c>
      <c r="B3224" s="161">
        <v>73</v>
      </c>
      <c r="C3224" s="161">
        <v>23</v>
      </c>
      <c r="D3224" s="161" t="s">
        <v>3696</v>
      </c>
      <c r="E3224" s="161" t="s">
        <v>9330</v>
      </c>
      <c r="F3224" s="161" t="s">
        <v>3992</v>
      </c>
      <c r="G3224" s="161" t="s">
        <v>1521</v>
      </c>
      <c r="H3224" s="161" t="s">
        <v>1533</v>
      </c>
      <c r="K3224" s="161">
        <v>1</v>
      </c>
      <c r="L3224" s="164" t="s">
        <v>9331</v>
      </c>
    </row>
    <row r="3225" spans="1:18">
      <c r="A3225" s="161">
        <v>7</v>
      </c>
      <c r="B3225" s="161">
        <v>73</v>
      </c>
      <c r="C3225" s="161">
        <v>24</v>
      </c>
      <c r="D3225" s="161" t="s">
        <v>10293</v>
      </c>
      <c r="E3225" s="161" t="s">
        <v>11880</v>
      </c>
      <c r="F3225" s="161" t="s">
        <v>3992</v>
      </c>
      <c r="G3225" s="161" t="s">
        <v>1521</v>
      </c>
      <c r="H3225" s="161" t="s">
        <v>10330</v>
      </c>
      <c r="K3225" s="161">
        <v>1</v>
      </c>
      <c r="L3225" s="164" t="s">
        <v>11881</v>
      </c>
    </row>
    <row r="3226" spans="1:18">
      <c r="A3226" s="161">
        <v>7</v>
      </c>
      <c r="B3226" s="161">
        <v>73</v>
      </c>
      <c r="C3226" s="161">
        <v>25</v>
      </c>
      <c r="D3226" s="161" t="s">
        <v>3696</v>
      </c>
      <c r="E3226" s="161" t="s">
        <v>9332</v>
      </c>
      <c r="F3226" s="161" t="s">
        <v>3992</v>
      </c>
      <c r="G3226" s="161" t="s">
        <v>1521</v>
      </c>
      <c r="H3226" s="161" t="s">
        <v>1534</v>
      </c>
      <c r="K3226" s="161">
        <v>1</v>
      </c>
      <c r="L3226" s="164" t="s">
        <v>9333</v>
      </c>
    </row>
    <row r="3227" spans="1:18">
      <c r="A3227" s="161">
        <v>7</v>
      </c>
      <c r="B3227" s="161">
        <v>73</v>
      </c>
      <c r="C3227" s="161">
        <v>26</v>
      </c>
      <c r="D3227" s="161" t="s">
        <v>10293</v>
      </c>
      <c r="E3227" s="161" t="s">
        <v>11878</v>
      </c>
      <c r="F3227" s="161" t="s">
        <v>3992</v>
      </c>
      <c r="G3227" s="161" t="s">
        <v>1521</v>
      </c>
      <c r="H3227" s="161" t="s">
        <v>10327</v>
      </c>
      <c r="K3227" s="161">
        <v>1</v>
      </c>
      <c r="L3227" s="164" t="s">
        <v>11879</v>
      </c>
    </row>
    <row r="3228" spans="1:18">
      <c r="A3228" s="161">
        <v>7</v>
      </c>
      <c r="B3228" s="161">
        <v>73</v>
      </c>
      <c r="C3228" s="161">
        <v>27</v>
      </c>
      <c r="D3228" s="161" t="s">
        <v>3696</v>
      </c>
      <c r="E3228" s="161" t="s">
        <v>9334</v>
      </c>
      <c r="F3228" s="161" t="s">
        <v>3992</v>
      </c>
      <c r="G3228" s="161" t="s">
        <v>1521</v>
      </c>
      <c r="H3228" s="162" t="s">
        <v>326</v>
      </c>
      <c r="I3228" s="161" t="s">
        <v>1629</v>
      </c>
      <c r="K3228" s="161">
        <v>1</v>
      </c>
      <c r="L3228" s="161" t="s">
        <v>5020</v>
      </c>
      <c r="M3228" s="161" t="s">
        <v>5021</v>
      </c>
      <c r="N3228" s="161" t="s">
        <v>12</v>
      </c>
      <c r="O3228" s="161" t="s">
        <v>5022</v>
      </c>
      <c r="P3228" s="161" t="s">
        <v>11</v>
      </c>
      <c r="Q3228" s="161" t="s">
        <v>5023</v>
      </c>
      <c r="R3228" s="161" t="s">
        <v>364</v>
      </c>
    </row>
    <row r="3229" spans="1:18">
      <c r="A3229" s="161">
        <v>7</v>
      </c>
      <c r="B3229" s="161">
        <v>73</v>
      </c>
      <c r="C3229" s="161">
        <v>28</v>
      </c>
      <c r="D3229" s="161" t="s">
        <v>10293</v>
      </c>
      <c r="E3229" s="161" t="s">
        <v>11873</v>
      </c>
      <c r="F3229" s="161" t="s">
        <v>3992</v>
      </c>
      <c r="G3229" s="161" t="s">
        <v>1521</v>
      </c>
      <c r="H3229" s="162" t="s">
        <v>10321</v>
      </c>
      <c r="I3229" s="161" t="s">
        <v>1629</v>
      </c>
      <c r="K3229" s="161">
        <v>1</v>
      </c>
      <c r="L3229" s="161" t="s">
        <v>11874</v>
      </c>
      <c r="M3229" s="161" t="s">
        <v>11875</v>
      </c>
      <c r="N3229" s="161" t="s">
        <v>16015</v>
      </c>
      <c r="O3229" s="161" t="s">
        <v>11876</v>
      </c>
      <c r="P3229" s="161" t="s">
        <v>16017</v>
      </c>
      <c r="Q3229" s="161" t="s">
        <v>11877</v>
      </c>
      <c r="R3229" s="161" t="s">
        <v>16018</v>
      </c>
    </row>
    <row r="3230" spans="1:18">
      <c r="A3230" s="161">
        <v>7</v>
      </c>
      <c r="B3230" s="161">
        <v>73</v>
      </c>
      <c r="C3230" s="161">
        <v>29</v>
      </c>
      <c r="D3230" s="161" t="s">
        <v>3696</v>
      </c>
      <c r="E3230" s="161" t="s">
        <v>9335</v>
      </c>
      <c r="F3230" s="161" t="s">
        <v>3992</v>
      </c>
      <c r="G3230" s="161" t="s">
        <v>1521</v>
      </c>
      <c r="H3230" s="161" t="s">
        <v>1524</v>
      </c>
      <c r="I3230" s="161" t="s">
        <v>3991</v>
      </c>
      <c r="K3230" s="161">
        <v>1</v>
      </c>
      <c r="L3230" s="161" t="s">
        <v>5024</v>
      </c>
      <c r="M3230" s="161" t="s">
        <v>5025</v>
      </c>
      <c r="N3230" s="161" t="s">
        <v>388</v>
      </c>
      <c r="O3230" s="161" t="s">
        <v>5026</v>
      </c>
    </row>
    <row r="3231" spans="1:18">
      <c r="A3231" s="161">
        <v>7</v>
      </c>
      <c r="B3231" s="161">
        <v>73</v>
      </c>
      <c r="C3231" s="161">
        <v>30</v>
      </c>
      <c r="D3231" s="161" t="s">
        <v>10293</v>
      </c>
      <c r="E3231" s="161" t="s">
        <v>11869</v>
      </c>
      <c r="F3231" s="161" t="s">
        <v>3992</v>
      </c>
      <c r="G3231" s="161" t="s">
        <v>1521</v>
      </c>
      <c r="H3231" s="161" t="s">
        <v>10316</v>
      </c>
      <c r="I3231" s="161" t="s">
        <v>10314</v>
      </c>
      <c r="K3231" s="161">
        <v>1</v>
      </c>
      <c r="L3231" s="161" t="s">
        <v>11870</v>
      </c>
      <c r="M3231" s="161" t="s">
        <v>11871</v>
      </c>
      <c r="N3231" s="161" t="s">
        <v>16016</v>
      </c>
      <c r="O3231" s="161" t="s">
        <v>11872</v>
      </c>
    </row>
    <row r="3232" spans="1:18">
      <c r="A3232" s="161">
        <v>7</v>
      </c>
      <c r="B3232" s="161">
        <v>73</v>
      </c>
      <c r="C3232" s="161">
        <v>31</v>
      </c>
      <c r="D3232" s="161" t="s">
        <v>3696</v>
      </c>
      <c r="E3232" s="161" t="s">
        <v>9336</v>
      </c>
      <c r="F3232" s="161" t="s">
        <v>3992</v>
      </c>
      <c r="G3232" s="161" t="s">
        <v>1521</v>
      </c>
      <c r="H3232" s="161" t="s">
        <v>323</v>
      </c>
      <c r="K3232" s="161">
        <v>1</v>
      </c>
      <c r="L3232" s="161" t="s">
        <v>6923</v>
      </c>
    </row>
    <row r="3233" spans="1:18">
      <c r="A3233" s="161">
        <v>7</v>
      </c>
      <c r="B3233" s="161">
        <v>73</v>
      </c>
      <c r="C3233" s="161">
        <v>32</v>
      </c>
      <c r="D3233" s="161" t="s">
        <v>10293</v>
      </c>
      <c r="E3233" s="161" t="s">
        <v>11867</v>
      </c>
      <c r="F3233" s="161" t="s">
        <v>3992</v>
      </c>
      <c r="G3233" s="161" t="s">
        <v>1521</v>
      </c>
      <c r="H3233" s="161" t="s">
        <v>10312</v>
      </c>
      <c r="K3233" s="161">
        <v>1</v>
      </c>
      <c r="L3233" s="161" t="s">
        <v>11868</v>
      </c>
    </row>
    <row r="3234" spans="1:18">
      <c r="A3234" s="161">
        <v>7</v>
      </c>
      <c r="B3234" s="161">
        <v>73</v>
      </c>
      <c r="C3234" s="161">
        <v>33</v>
      </c>
      <c r="D3234" s="161" t="s">
        <v>3696</v>
      </c>
      <c r="E3234" s="161" t="s">
        <v>9337</v>
      </c>
      <c r="F3234" s="161" t="s">
        <v>3992</v>
      </c>
      <c r="G3234" s="161" t="s">
        <v>1521</v>
      </c>
      <c r="H3234" s="161" t="s">
        <v>324</v>
      </c>
      <c r="K3234" s="161">
        <v>1</v>
      </c>
      <c r="L3234" s="161" t="s">
        <v>6924</v>
      </c>
    </row>
    <row r="3235" spans="1:18">
      <c r="A3235" s="161">
        <v>7</v>
      </c>
      <c r="B3235" s="161">
        <v>73</v>
      </c>
      <c r="C3235" s="161">
        <v>34</v>
      </c>
      <c r="D3235" s="161" t="s">
        <v>10293</v>
      </c>
      <c r="E3235" s="161" t="s">
        <v>11865</v>
      </c>
      <c r="F3235" s="161" t="s">
        <v>3992</v>
      </c>
      <c r="G3235" s="161" t="s">
        <v>1521</v>
      </c>
      <c r="H3235" s="161" t="s">
        <v>10309</v>
      </c>
      <c r="K3235" s="161">
        <v>1</v>
      </c>
      <c r="L3235" s="161" t="s">
        <v>11866</v>
      </c>
    </row>
    <row r="3236" spans="1:18">
      <c r="A3236" s="161">
        <v>7</v>
      </c>
      <c r="B3236" s="161">
        <v>73</v>
      </c>
      <c r="C3236" s="161">
        <v>35</v>
      </c>
      <c r="D3236" s="161" t="s">
        <v>3696</v>
      </c>
      <c r="E3236" s="161" t="s">
        <v>9338</v>
      </c>
      <c r="F3236" s="161" t="s">
        <v>3992</v>
      </c>
      <c r="G3236" s="161" t="s">
        <v>1521</v>
      </c>
      <c r="H3236" s="161" t="s">
        <v>325</v>
      </c>
      <c r="K3236" s="161">
        <v>1</v>
      </c>
      <c r="L3236" s="161" t="s">
        <v>6925</v>
      </c>
    </row>
    <row r="3237" spans="1:18">
      <c r="A3237" s="161">
        <v>7</v>
      </c>
      <c r="B3237" s="161">
        <v>73</v>
      </c>
      <c r="C3237" s="161">
        <v>36</v>
      </c>
      <c r="D3237" s="161" t="s">
        <v>10293</v>
      </c>
      <c r="E3237" s="161" t="s">
        <v>11863</v>
      </c>
      <c r="F3237" s="161" t="s">
        <v>3992</v>
      </c>
      <c r="G3237" s="161" t="s">
        <v>1521</v>
      </c>
      <c r="H3237" s="161" t="s">
        <v>10306</v>
      </c>
      <c r="K3237" s="161">
        <v>1</v>
      </c>
      <c r="L3237" s="161" t="s">
        <v>11864</v>
      </c>
    </row>
    <row r="3238" spans="1:18">
      <c r="A3238" s="161">
        <v>7</v>
      </c>
      <c r="B3238" s="161">
        <v>73</v>
      </c>
      <c r="C3238" s="161">
        <v>37</v>
      </c>
      <c r="D3238" s="161" t="s">
        <v>3696</v>
      </c>
      <c r="E3238" s="161" t="s">
        <v>9339</v>
      </c>
      <c r="F3238" s="161" t="s">
        <v>3992</v>
      </c>
      <c r="G3238" s="161" t="s">
        <v>1521</v>
      </c>
      <c r="H3238" s="161" t="s">
        <v>1536</v>
      </c>
      <c r="I3238" s="161" t="s">
        <v>1629</v>
      </c>
      <c r="K3238" s="161">
        <v>1</v>
      </c>
      <c r="L3238" s="161" t="s">
        <v>5027</v>
      </c>
      <c r="M3238" s="161" t="s">
        <v>5028</v>
      </c>
      <c r="N3238" s="161" t="s">
        <v>12</v>
      </c>
      <c r="O3238" s="161" t="s">
        <v>5029</v>
      </c>
      <c r="P3238" s="161" t="s">
        <v>11</v>
      </c>
      <c r="Q3238" s="161" t="s">
        <v>5030</v>
      </c>
      <c r="R3238" s="161" t="s">
        <v>364</v>
      </c>
    </row>
    <row r="3239" spans="1:18">
      <c r="A3239" s="161">
        <v>7</v>
      </c>
      <c r="B3239" s="161">
        <v>73</v>
      </c>
      <c r="C3239" s="161">
        <v>38</v>
      </c>
      <c r="D3239" s="161" t="s">
        <v>10293</v>
      </c>
      <c r="E3239" s="161" t="s">
        <v>11858</v>
      </c>
      <c r="F3239" s="161" t="s">
        <v>3992</v>
      </c>
      <c r="G3239" s="161" t="s">
        <v>1521</v>
      </c>
      <c r="H3239" s="161" t="s">
        <v>10300</v>
      </c>
      <c r="I3239" s="161" t="s">
        <v>1629</v>
      </c>
      <c r="K3239" s="161">
        <v>1</v>
      </c>
      <c r="L3239" s="161" t="s">
        <v>11859</v>
      </c>
      <c r="M3239" s="161" t="s">
        <v>11860</v>
      </c>
      <c r="N3239" s="161" t="s">
        <v>16015</v>
      </c>
      <c r="O3239" s="161" t="s">
        <v>11861</v>
      </c>
      <c r="P3239" s="161" t="s">
        <v>16017</v>
      </c>
      <c r="Q3239" s="161" t="s">
        <v>11862</v>
      </c>
      <c r="R3239" s="161" t="s">
        <v>16018</v>
      </c>
    </row>
    <row r="3240" spans="1:18">
      <c r="A3240" s="161">
        <v>7</v>
      </c>
      <c r="B3240" s="161">
        <v>73</v>
      </c>
      <c r="C3240" s="161">
        <v>39</v>
      </c>
      <c r="D3240" s="161" t="s">
        <v>3696</v>
      </c>
      <c r="E3240" s="161" t="s">
        <v>9340</v>
      </c>
      <c r="F3240" s="161" t="s">
        <v>3992</v>
      </c>
      <c r="G3240" s="161" t="s">
        <v>1521</v>
      </c>
      <c r="H3240" s="161" t="s">
        <v>116</v>
      </c>
      <c r="I3240" s="161" t="s">
        <v>1630</v>
      </c>
      <c r="K3240" s="161">
        <v>1</v>
      </c>
      <c r="L3240" s="161" t="s">
        <v>5031</v>
      </c>
    </row>
    <row r="3241" spans="1:18">
      <c r="A3241" s="161">
        <v>7</v>
      </c>
      <c r="B3241" s="161">
        <v>73</v>
      </c>
      <c r="C3241" s="161">
        <v>40</v>
      </c>
      <c r="D3241" s="161" t="s">
        <v>10293</v>
      </c>
      <c r="E3241" s="161" t="s">
        <v>11856</v>
      </c>
      <c r="F3241" s="161" t="s">
        <v>3992</v>
      </c>
      <c r="G3241" s="161" t="s">
        <v>1521</v>
      </c>
      <c r="H3241" s="161" t="s">
        <v>10297</v>
      </c>
      <c r="I3241" s="161" t="s">
        <v>1630</v>
      </c>
      <c r="K3241" s="161">
        <v>1</v>
      </c>
      <c r="L3241" s="161" t="s">
        <v>11857</v>
      </c>
    </row>
    <row r="3242" spans="1:18">
      <c r="A3242" s="161">
        <v>7</v>
      </c>
      <c r="B3242" s="161">
        <v>73</v>
      </c>
      <c r="C3242" s="161">
        <v>41</v>
      </c>
      <c r="D3242" s="161" t="s">
        <v>3696</v>
      </c>
      <c r="E3242" s="161" t="s">
        <v>9341</v>
      </c>
      <c r="F3242" s="161" t="s">
        <v>3992</v>
      </c>
      <c r="G3242" s="161" t="s">
        <v>1521</v>
      </c>
      <c r="H3242" s="161" t="s">
        <v>319</v>
      </c>
      <c r="K3242" s="161">
        <v>1</v>
      </c>
      <c r="L3242" s="161" t="s">
        <v>5032</v>
      </c>
    </row>
    <row r="3243" spans="1:18">
      <c r="A3243" s="161">
        <v>7</v>
      </c>
      <c r="B3243" s="161">
        <v>73</v>
      </c>
      <c r="C3243" s="161">
        <v>42</v>
      </c>
      <c r="D3243" s="161" t="s">
        <v>10293</v>
      </c>
      <c r="E3243" s="161" t="s">
        <v>11854</v>
      </c>
      <c r="F3243" s="161" t="s">
        <v>3992</v>
      </c>
      <c r="G3243" s="161" t="s">
        <v>1521</v>
      </c>
      <c r="H3243" s="161" t="s">
        <v>10167</v>
      </c>
      <c r="K3243" s="161">
        <v>1</v>
      </c>
      <c r="L3243" s="161" t="s">
        <v>11855</v>
      </c>
    </row>
    <row r="3244" spans="1:18">
      <c r="A3244" s="161">
        <v>7</v>
      </c>
      <c r="B3244" s="161">
        <v>74</v>
      </c>
      <c r="C3244" s="161">
        <v>1</v>
      </c>
      <c r="D3244" s="161" t="s">
        <v>3696</v>
      </c>
      <c r="E3244" s="161" t="s">
        <v>9342</v>
      </c>
      <c r="F3244" s="161" t="s">
        <v>3992</v>
      </c>
      <c r="G3244" s="161" t="s">
        <v>1521</v>
      </c>
      <c r="H3244" s="161" t="s">
        <v>1523</v>
      </c>
      <c r="I3244" s="161" t="s">
        <v>1631</v>
      </c>
      <c r="K3244" s="161">
        <v>1</v>
      </c>
      <c r="L3244" s="164" t="s">
        <v>9343</v>
      </c>
    </row>
    <row r="3245" spans="1:18">
      <c r="A3245" s="161">
        <v>7</v>
      </c>
      <c r="B3245" s="161">
        <v>74</v>
      </c>
      <c r="C3245" s="161">
        <v>2</v>
      </c>
      <c r="D3245" s="161" t="s">
        <v>10293</v>
      </c>
      <c r="E3245" s="161" t="s">
        <v>11852</v>
      </c>
      <c r="F3245" s="161" t="s">
        <v>3992</v>
      </c>
      <c r="G3245" s="161" t="s">
        <v>1521</v>
      </c>
      <c r="H3245" s="161" t="s">
        <v>10370</v>
      </c>
      <c r="I3245" s="161" t="s">
        <v>1630</v>
      </c>
      <c r="K3245" s="161">
        <v>1</v>
      </c>
      <c r="L3245" s="164" t="s">
        <v>11853</v>
      </c>
    </row>
    <row r="3246" spans="1:18">
      <c r="A3246" s="161">
        <v>7</v>
      </c>
      <c r="B3246" s="161">
        <v>74</v>
      </c>
      <c r="C3246" s="161">
        <v>3</v>
      </c>
      <c r="D3246" s="161" t="s">
        <v>3696</v>
      </c>
      <c r="E3246" s="161" t="s">
        <v>9344</v>
      </c>
      <c r="F3246" s="161" t="s">
        <v>3992</v>
      </c>
      <c r="G3246" s="161" t="s">
        <v>1521</v>
      </c>
      <c r="H3246" s="162" t="s">
        <v>322</v>
      </c>
      <c r="I3246" s="161" t="s">
        <v>1631</v>
      </c>
      <c r="K3246" s="161">
        <v>1</v>
      </c>
      <c r="L3246" s="161" t="s">
        <v>5233</v>
      </c>
    </row>
    <row r="3247" spans="1:18">
      <c r="A3247" s="161">
        <v>7</v>
      </c>
      <c r="B3247" s="161">
        <v>74</v>
      </c>
      <c r="C3247" s="161">
        <v>4</v>
      </c>
      <c r="D3247" s="161" t="s">
        <v>10293</v>
      </c>
      <c r="E3247" s="161" t="s">
        <v>11850</v>
      </c>
      <c r="F3247" s="161" t="s">
        <v>3992</v>
      </c>
      <c r="G3247" s="161" t="s">
        <v>1521</v>
      </c>
      <c r="H3247" s="162" t="s">
        <v>10367</v>
      </c>
      <c r="I3247" s="161" t="s">
        <v>1630</v>
      </c>
      <c r="K3247" s="161">
        <v>1</v>
      </c>
      <c r="L3247" s="161" t="s">
        <v>11851</v>
      </c>
    </row>
    <row r="3248" spans="1:18">
      <c r="A3248" s="161">
        <v>7</v>
      </c>
      <c r="B3248" s="161">
        <v>74</v>
      </c>
      <c r="C3248" s="161">
        <v>5</v>
      </c>
      <c r="D3248" s="161" t="s">
        <v>3696</v>
      </c>
      <c r="E3248" s="161" t="s">
        <v>9345</v>
      </c>
      <c r="F3248" s="161" t="s">
        <v>3992</v>
      </c>
      <c r="G3248" s="161" t="s">
        <v>1521</v>
      </c>
      <c r="H3248" s="161" t="s">
        <v>1526</v>
      </c>
      <c r="I3248" s="161" t="s">
        <v>1629</v>
      </c>
      <c r="K3248" s="161">
        <v>1</v>
      </c>
      <c r="L3248" s="161" t="s">
        <v>5234</v>
      </c>
      <c r="M3248" s="161" t="s">
        <v>5235</v>
      </c>
      <c r="N3248" s="161" t="s">
        <v>12</v>
      </c>
      <c r="O3248" s="161" t="s">
        <v>5236</v>
      </c>
      <c r="P3248" s="161" t="s">
        <v>11</v>
      </c>
      <c r="Q3248" s="161" t="s">
        <v>5237</v>
      </c>
      <c r="R3248" s="161" t="s">
        <v>364</v>
      </c>
    </row>
    <row r="3249" spans="1:18">
      <c r="A3249" s="161">
        <v>7</v>
      </c>
      <c r="B3249" s="161">
        <v>74</v>
      </c>
      <c r="C3249" s="161">
        <v>6</v>
      </c>
      <c r="D3249" s="161" t="s">
        <v>10293</v>
      </c>
      <c r="E3249" s="161" t="s">
        <v>11845</v>
      </c>
      <c r="F3249" s="161" t="s">
        <v>3992</v>
      </c>
      <c r="G3249" s="161" t="s">
        <v>1521</v>
      </c>
      <c r="H3249" s="161" t="s">
        <v>10361</v>
      </c>
      <c r="I3249" s="161" t="s">
        <v>1629</v>
      </c>
      <c r="K3249" s="161">
        <v>1</v>
      </c>
      <c r="L3249" s="161" t="s">
        <v>11846</v>
      </c>
      <c r="M3249" s="161" t="s">
        <v>11847</v>
      </c>
      <c r="N3249" s="161" t="s">
        <v>16015</v>
      </c>
      <c r="O3249" s="161" t="s">
        <v>11848</v>
      </c>
      <c r="P3249" s="161" t="s">
        <v>16017</v>
      </c>
      <c r="Q3249" s="161" t="s">
        <v>11849</v>
      </c>
      <c r="R3249" s="161" t="s">
        <v>16018</v>
      </c>
    </row>
    <row r="3250" spans="1:18">
      <c r="A3250" s="161">
        <v>7</v>
      </c>
      <c r="B3250" s="161">
        <v>74</v>
      </c>
      <c r="C3250" s="161">
        <v>7</v>
      </c>
      <c r="D3250" s="161" t="s">
        <v>3696</v>
      </c>
      <c r="E3250" s="161" t="s">
        <v>9346</v>
      </c>
      <c r="F3250" s="161" t="s">
        <v>3992</v>
      </c>
      <c r="G3250" s="161" t="s">
        <v>1521</v>
      </c>
      <c r="H3250" s="161" t="s">
        <v>66</v>
      </c>
      <c r="I3250" s="161" t="s">
        <v>1629</v>
      </c>
      <c r="K3250" s="161">
        <v>1</v>
      </c>
      <c r="L3250" s="161" t="s">
        <v>5238</v>
      </c>
      <c r="M3250" s="161" t="s">
        <v>5239</v>
      </c>
      <c r="N3250" s="161" t="s">
        <v>12</v>
      </c>
      <c r="O3250" s="161" t="s">
        <v>5240</v>
      </c>
      <c r="P3250" s="161" t="s">
        <v>11</v>
      </c>
      <c r="Q3250" s="161" t="s">
        <v>5241</v>
      </c>
      <c r="R3250" s="161" t="s">
        <v>364</v>
      </c>
    </row>
    <row r="3251" spans="1:18">
      <c r="A3251" s="161">
        <v>7</v>
      </c>
      <c r="B3251" s="161">
        <v>74</v>
      </c>
      <c r="C3251" s="161">
        <v>8</v>
      </c>
      <c r="D3251" s="161" t="s">
        <v>10293</v>
      </c>
      <c r="E3251" s="161" t="s">
        <v>11840</v>
      </c>
      <c r="F3251" s="161" t="s">
        <v>3992</v>
      </c>
      <c r="G3251" s="161" t="s">
        <v>1521</v>
      </c>
      <c r="H3251" s="161" t="s">
        <v>10355</v>
      </c>
      <c r="I3251" s="161" t="s">
        <v>1629</v>
      </c>
      <c r="K3251" s="161">
        <v>1</v>
      </c>
      <c r="L3251" s="161" t="s">
        <v>11841</v>
      </c>
      <c r="M3251" s="161" t="s">
        <v>11842</v>
      </c>
      <c r="N3251" s="161" t="s">
        <v>16015</v>
      </c>
      <c r="O3251" s="161" t="s">
        <v>11843</v>
      </c>
      <c r="P3251" s="161" t="s">
        <v>16017</v>
      </c>
      <c r="Q3251" s="161" t="s">
        <v>11844</v>
      </c>
      <c r="R3251" s="161" t="s">
        <v>16018</v>
      </c>
    </row>
    <row r="3252" spans="1:18">
      <c r="A3252" s="161">
        <v>7</v>
      </c>
      <c r="B3252" s="161">
        <v>74</v>
      </c>
      <c r="C3252" s="161">
        <v>9</v>
      </c>
      <c r="D3252" s="161" t="s">
        <v>3696</v>
      </c>
      <c r="E3252" s="161" t="s">
        <v>9347</v>
      </c>
      <c r="F3252" s="161" t="s">
        <v>3992</v>
      </c>
      <c r="G3252" s="161" t="s">
        <v>1521</v>
      </c>
      <c r="H3252" s="161" t="s">
        <v>336</v>
      </c>
      <c r="K3252" s="161">
        <v>1</v>
      </c>
      <c r="L3252" s="161" t="s">
        <v>5242</v>
      </c>
    </row>
    <row r="3253" spans="1:18">
      <c r="A3253" s="161">
        <v>7</v>
      </c>
      <c r="B3253" s="161">
        <v>74</v>
      </c>
      <c r="C3253" s="161">
        <v>10</v>
      </c>
      <c r="D3253" s="161" t="s">
        <v>10293</v>
      </c>
      <c r="E3253" s="161" t="s">
        <v>11838</v>
      </c>
      <c r="F3253" s="161" t="s">
        <v>3992</v>
      </c>
      <c r="G3253" s="161" t="s">
        <v>1521</v>
      </c>
      <c r="H3253" s="161" t="s">
        <v>10191</v>
      </c>
      <c r="K3253" s="161">
        <v>1</v>
      </c>
      <c r="L3253" s="161" t="s">
        <v>11839</v>
      </c>
    </row>
    <row r="3254" spans="1:18">
      <c r="A3254" s="161">
        <v>7</v>
      </c>
      <c r="B3254" s="161">
        <v>74</v>
      </c>
      <c r="C3254" s="161">
        <v>11</v>
      </c>
      <c r="D3254" s="161" t="s">
        <v>3696</v>
      </c>
      <c r="E3254" s="161" t="s">
        <v>9348</v>
      </c>
      <c r="F3254" s="161" t="s">
        <v>3992</v>
      </c>
      <c r="G3254" s="161" t="s">
        <v>1521</v>
      </c>
      <c r="H3254" s="161" t="s">
        <v>337</v>
      </c>
      <c r="I3254" s="161" t="s">
        <v>1628</v>
      </c>
      <c r="K3254" s="161">
        <v>1</v>
      </c>
      <c r="L3254" s="161" t="s">
        <v>5243</v>
      </c>
    </row>
    <row r="3255" spans="1:18">
      <c r="A3255" s="161">
        <v>7</v>
      </c>
      <c r="B3255" s="161">
        <v>74</v>
      </c>
      <c r="C3255" s="161">
        <v>12</v>
      </c>
      <c r="D3255" s="161" t="s">
        <v>10293</v>
      </c>
      <c r="E3255" s="161" t="s">
        <v>11836</v>
      </c>
      <c r="F3255" s="161" t="s">
        <v>3992</v>
      </c>
      <c r="G3255" s="161" t="s">
        <v>1521</v>
      </c>
      <c r="H3255" s="161" t="s">
        <v>10350</v>
      </c>
      <c r="I3255" s="161" t="s">
        <v>10137</v>
      </c>
      <c r="K3255" s="161">
        <v>1</v>
      </c>
      <c r="L3255" s="161" t="s">
        <v>11837</v>
      </c>
    </row>
    <row r="3256" spans="1:18">
      <c r="A3256" s="161">
        <v>7</v>
      </c>
      <c r="B3256" s="161">
        <v>74</v>
      </c>
      <c r="C3256" s="161">
        <v>13</v>
      </c>
      <c r="D3256" s="161" t="s">
        <v>3696</v>
      </c>
      <c r="E3256" s="161" t="s">
        <v>9349</v>
      </c>
      <c r="F3256" s="161" t="s">
        <v>3992</v>
      </c>
      <c r="G3256" s="161" t="s">
        <v>1521</v>
      </c>
      <c r="H3256" s="161" t="s">
        <v>1535</v>
      </c>
      <c r="I3256" s="161" t="s">
        <v>61</v>
      </c>
      <c r="K3256" s="161">
        <v>1</v>
      </c>
      <c r="L3256" s="161" t="s">
        <v>5244</v>
      </c>
    </row>
    <row r="3257" spans="1:18">
      <c r="A3257" s="161">
        <v>7</v>
      </c>
      <c r="B3257" s="161">
        <v>74</v>
      </c>
      <c r="C3257" s="161">
        <v>14</v>
      </c>
      <c r="D3257" s="161" t="s">
        <v>10293</v>
      </c>
      <c r="E3257" s="161" t="s">
        <v>11834</v>
      </c>
      <c r="F3257" s="161" t="s">
        <v>3992</v>
      </c>
      <c r="G3257" s="161" t="s">
        <v>1521</v>
      </c>
      <c r="H3257" s="161" t="s">
        <v>10347</v>
      </c>
      <c r="I3257" s="161" t="s">
        <v>10345</v>
      </c>
      <c r="K3257" s="161">
        <v>1</v>
      </c>
      <c r="L3257" s="161" t="s">
        <v>11835</v>
      </c>
    </row>
    <row r="3258" spans="1:18">
      <c r="A3258" s="161">
        <v>7</v>
      </c>
      <c r="B3258" s="161">
        <v>74</v>
      </c>
      <c r="C3258" s="161">
        <v>15</v>
      </c>
      <c r="D3258" s="161" t="s">
        <v>3696</v>
      </c>
      <c r="E3258" s="161" t="s">
        <v>9350</v>
      </c>
      <c r="F3258" s="161" t="s">
        <v>3992</v>
      </c>
      <c r="G3258" s="161" t="s">
        <v>1521</v>
      </c>
      <c r="H3258" s="161" t="s">
        <v>1529</v>
      </c>
      <c r="I3258" s="161" t="s">
        <v>15</v>
      </c>
      <c r="K3258" s="161">
        <v>1</v>
      </c>
      <c r="L3258" s="164" t="s">
        <v>9351</v>
      </c>
      <c r="M3258" s="164" t="s">
        <v>9352</v>
      </c>
    </row>
    <row r="3259" spans="1:18">
      <c r="A3259" s="161">
        <v>7</v>
      </c>
      <c r="B3259" s="161">
        <v>74</v>
      </c>
      <c r="C3259" s="161">
        <v>16</v>
      </c>
      <c r="D3259" s="161" t="s">
        <v>10293</v>
      </c>
      <c r="E3259" s="161" t="s">
        <v>11831</v>
      </c>
      <c r="F3259" s="161" t="s">
        <v>3992</v>
      </c>
      <c r="G3259" s="161" t="s">
        <v>1521</v>
      </c>
      <c r="H3259" s="161" t="s">
        <v>10342</v>
      </c>
      <c r="I3259" s="161" t="s">
        <v>15</v>
      </c>
      <c r="K3259" s="161">
        <v>1</v>
      </c>
      <c r="L3259" s="164" t="s">
        <v>11832</v>
      </c>
      <c r="M3259" s="164" t="s">
        <v>11833</v>
      </c>
    </row>
    <row r="3260" spans="1:18">
      <c r="A3260" s="161">
        <v>7</v>
      </c>
      <c r="B3260" s="161">
        <v>74</v>
      </c>
      <c r="C3260" s="161">
        <v>17</v>
      </c>
      <c r="D3260" s="161" t="s">
        <v>3696</v>
      </c>
      <c r="E3260" s="161" t="s">
        <v>9353</v>
      </c>
      <c r="F3260" s="161" t="s">
        <v>3992</v>
      </c>
      <c r="G3260" s="161" t="s">
        <v>1521</v>
      </c>
      <c r="H3260" s="161" t="s">
        <v>1530</v>
      </c>
      <c r="K3260" s="161">
        <v>1</v>
      </c>
      <c r="L3260" s="164" t="s">
        <v>9354</v>
      </c>
    </row>
    <row r="3261" spans="1:18">
      <c r="A3261" s="161">
        <v>7</v>
      </c>
      <c r="B3261" s="161">
        <v>74</v>
      </c>
      <c r="C3261" s="161">
        <v>18</v>
      </c>
      <c r="D3261" s="161" t="s">
        <v>10293</v>
      </c>
      <c r="E3261" s="161" t="s">
        <v>11829</v>
      </c>
      <c r="F3261" s="161" t="s">
        <v>3992</v>
      </c>
      <c r="G3261" s="161" t="s">
        <v>1521</v>
      </c>
      <c r="H3261" s="161" t="s">
        <v>10339</v>
      </c>
      <c r="K3261" s="161">
        <v>1</v>
      </c>
      <c r="L3261" s="164" t="s">
        <v>11830</v>
      </c>
    </row>
    <row r="3262" spans="1:18">
      <c r="A3262" s="161">
        <v>7</v>
      </c>
      <c r="B3262" s="161">
        <v>74</v>
      </c>
      <c r="C3262" s="161">
        <v>19</v>
      </c>
      <c r="D3262" s="161" t="s">
        <v>3696</v>
      </c>
      <c r="E3262" s="161" t="s">
        <v>9355</v>
      </c>
      <c r="F3262" s="161" t="s">
        <v>3992</v>
      </c>
      <c r="G3262" s="161" t="s">
        <v>1521</v>
      </c>
      <c r="H3262" s="161" t="s">
        <v>1531</v>
      </c>
      <c r="K3262" s="161">
        <v>1</v>
      </c>
      <c r="L3262" s="164" t="s">
        <v>9356</v>
      </c>
    </row>
    <row r="3263" spans="1:18">
      <c r="A3263" s="161">
        <v>7</v>
      </c>
      <c r="B3263" s="161">
        <v>74</v>
      </c>
      <c r="C3263" s="161">
        <v>20</v>
      </c>
      <c r="D3263" s="161" t="s">
        <v>10293</v>
      </c>
      <c r="E3263" s="161" t="s">
        <v>11827</v>
      </c>
      <c r="F3263" s="161" t="s">
        <v>3992</v>
      </c>
      <c r="G3263" s="161" t="s">
        <v>1521</v>
      </c>
      <c r="H3263" s="161" t="s">
        <v>10336</v>
      </c>
      <c r="K3263" s="161">
        <v>1</v>
      </c>
      <c r="L3263" s="164" t="s">
        <v>11828</v>
      </c>
    </row>
    <row r="3264" spans="1:18">
      <c r="A3264" s="161">
        <v>7</v>
      </c>
      <c r="B3264" s="161">
        <v>74</v>
      </c>
      <c r="C3264" s="161">
        <v>21</v>
      </c>
      <c r="D3264" s="161" t="s">
        <v>3696</v>
      </c>
      <c r="E3264" s="161" t="s">
        <v>9357</v>
      </c>
      <c r="F3264" s="161" t="s">
        <v>3992</v>
      </c>
      <c r="G3264" s="161" t="s">
        <v>1521</v>
      </c>
      <c r="H3264" s="161" t="s">
        <v>1532</v>
      </c>
      <c r="K3264" s="161">
        <v>1</v>
      </c>
      <c r="L3264" s="164" t="s">
        <v>9358</v>
      </c>
    </row>
    <row r="3265" spans="1:18">
      <c r="A3265" s="161">
        <v>7</v>
      </c>
      <c r="B3265" s="161">
        <v>74</v>
      </c>
      <c r="C3265" s="161">
        <v>22</v>
      </c>
      <c r="D3265" s="161" t="s">
        <v>10293</v>
      </c>
      <c r="E3265" s="161" t="s">
        <v>11825</v>
      </c>
      <c r="F3265" s="161" t="s">
        <v>3992</v>
      </c>
      <c r="G3265" s="161" t="s">
        <v>1521</v>
      </c>
      <c r="H3265" s="161" t="s">
        <v>10333</v>
      </c>
      <c r="K3265" s="161">
        <v>1</v>
      </c>
      <c r="L3265" s="164" t="s">
        <v>11826</v>
      </c>
    </row>
    <row r="3266" spans="1:18">
      <c r="A3266" s="161">
        <v>7</v>
      </c>
      <c r="B3266" s="161">
        <v>74</v>
      </c>
      <c r="C3266" s="161">
        <v>23</v>
      </c>
      <c r="D3266" s="161" t="s">
        <v>3696</v>
      </c>
      <c r="E3266" s="161" t="s">
        <v>9359</v>
      </c>
      <c r="F3266" s="161" t="s">
        <v>3992</v>
      </c>
      <c r="G3266" s="161" t="s">
        <v>1521</v>
      </c>
      <c r="H3266" s="161" t="s">
        <v>1533</v>
      </c>
      <c r="K3266" s="161">
        <v>1</v>
      </c>
      <c r="L3266" s="164" t="s">
        <v>9360</v>
      </c>
    </row>
    <row r="3267" spans="1:18">
      <c r="A3267" s="161">
        <v>7</v>
      </c>
      <c r="B3267" s="161">
        <v>74</v>
      </c>
      <c r="C3267" s="161">
        <v>24</v>
      </c>
      <c r="D3267" s="161" t="s">
        <v>10293</v>
      </c>
      <c r="E3267" s="161" t="s">
        <v>11823</v>
      </c>
      <c r="F3267" s="161" t="s">
        <v>3992</v>
      </c>
      <c r="G3267" s="161" t="s">
        <v>1521</v>
      </c>
      <c r="H3267" s="161" t="s">
        <v>10330</v>
      </c>
      <c r="K3267" s="161">
        <v>1</v>
      </c>
      <c r="L3267" s="164" t="s">
        <v>11824</v>
      </c>
    </row>
    <row r="3268" spans="1:18">
      <c r="A3268" s="161">
        <v>7</v>
      </c>
      <c r="B3268" s="161">
        <v>74</v>
      </c>
      <c r="C3268" s="161">
        <v>25</v>
      </c>
      <c r="D3268" s="161" t="s">
        <v>3696</v>
      </c>
      <c r="E3268" s="161" t="s">
        <v>9361</v>
      </c>
      <c r="F3268" s="161" t="s">
        <v>3992</v>
      </c>
      <c r="G3268" s="161" t="s">
        <v>1521</v>
      </c>
      <c r="H3268" s="161" t="s">
        <v>1534</v>
      </c>
      <c r="K3268" s="161">
        <v>1</v>
      </c>
      <c r="L3268" s="164" t="s">
        <v>9362</v>
      </c>
    </row>
    <row r="3269" spans="1:18">
      <c r="A3269" s="161">
        <v>7</v>
      </c>
      <c r="B3269" s="161">
        <v>74</v>
      </c>
      <c r="C3269" s="161">
        <v>26</v>
      </c>
      <c r="D3269" s="161" t="s">
        <v>10293</v>
      </c>
      <c r="E3269" s="161" t="s">
        <v>11821</v>
      </c>
      <c r="F3269" s="161" t="s">
        <v>3992</v>
      </c>
      <c r="G3269" s="161" t="s">
        <v>1521</v>
      </c>
      <c r="H3269" s="161" t="s">
        <v>10327</v>
      </c>
      <c r="K3269" s="161">
        <v>1</v>
      </c>
      <c r="L3269" s="164" t="s">
        <v>11822</v>
      </c>
    </row>
    <row r="3270" spans="1:18">
      <c r="A3270" s="161">
        <v>7</v>
      </c>
      <c r="B3270" s="161">
        <v>74</v>
      </c>
      <c r="C3270" s="161">
        <v>27</v>
      </c>
      <c r="D3270" s="161" t="s">
        <v>3696</v>
      </c>
      <c r="E3270" s="161" t="s">
        <v>9363</v>
      </c>
      <c r="F3270" s="161" t="s">
        <v>3992</v>
      </c>
      <c r="G3270" s="161" t="s">
        <v>1521</v>
      </c>
      <c r="H3270" s="162" t="s">
        <v>326</v>
      </c>
      <c r="I3270" s="161" t="s">
        <v>1629</v>
      </c>
      <c r="K3270" s="161">
        <v>1</v>
      </c>
      <c r="L3270" s="161" t="s">
        <v>5245</v>
      </c>
      <c r="M3270" s="161" t="s">
        <v>5246</v>
      </c>
      <c r="N3270" s="161" t="s">
        <v>12</v>
      </c>
      <c r="O3270" s="161" t="s">
        <v>5247</v>
      </c>
      <c r="P3270" s="161" t="s">
        <v>11</v>
      </c>
      <c r="Q3270" s="161" t="s">
        <v>5248</v>
      </c>
      <c r="R3270" s="161" t="s">
        <v>364</v>
      </c>
    </row>
    <row r="3271" spans="1:18">
      <c r="A3271" s="161">
        <v>7</v>
      </c>
      <c r="B3271" s="161">
        <v>74</v>
      </c>
      <c r="C3271" s="161">
        <v>28</v>
      </c>
      <c r="D3271" s="161" t="s">
        <v>10293</v>
      </c>
      <c r="E3271" s="161" t="s">
        <v>11816</v>
      </c>
      <c r="F3271" s="161" t="s">
        <v>3992</v>
      </c>
      <c r="G3271" s="161" t="s">
        <v>1521</v>
      </c>
      <c r="H3271" s="162" t="s">
        <v>10321</v>
      </c>
      <c r="I3271" s="161" t="s">
        <v>1629</v>
      </c>
      <c r="K3271" s="161">
        <v>1</v>
      </c>
      <c r="L3271" s="161" t="s">
        <v>11817</v>
      </c>
      <c r="M3271" s="161" t="s">
        <v>11818</v>
      </c>
      <c r="N3271" s="161" t="s">
        <v>16015</v>
      </c>
      <c r="O3271" s="161" t="s">
        <v>11819</v>
      </c>
      <c r="P3271" s="161" t="s">
        <v>16017</v>
      </c>
      <c r="Q3271" s="161" t="s">
        <v>11820</v>
      </c>
      <c r="R3271" s="161" t="s">
        <v>16018</v>
      </c>
    </row>
    <row r="3272" spans="1:18">
      <c r="A3272" s="161">
        <v>7</v>
      </c>
      <c r="B3272" s="161">
        <v>74</v>
      </c>
      <c r="C3272" s="161">
        <v>29</v>
      </c>
      <c r="D3272" s="161" t="s">
        <v>3696</v>
      </c>
      <c r="E3272" s="161" t="s">
        <v>9364</v>
      </c>
      <c r="F3272" s="161" t="s">
        <v>3992</v>
      </c>
      <c r="G3272" s="161" t="s">
        <v>1521</v>
      </c>
      <c r="H3272" s="161" t="s">
        <v>1524</v>
      </c>
      <c r="I3272" s="161" t="s">
        <v>3991</v>
      </c>
      <c r="K3272" s="161">
        <v>1</v>
      </c>
      <c r="L3272" s="161" t="s">
        <v>5249</v>
      </c>
      <c r="M3272" s="161" t="s">
        <v>5250</v>
      </c>
      <c r="N3272" s="161" t="s">
        <v>388</v>
      </c>
      <c r="O3272" s="161" t="s">
        <v>5251</v>
      </c>
    </row>
    <row r="3273" spans="1:18">
      <c r="A3273" s="161">
        <v>7</v>
      </c>
      <c r="B3273" s="161">
        <v>74</v>
      </c>
      <c r="C3273" s="161">
        <v>30</v>
      </c>
      <c r="D3273" s="161" t="s">
        <v>10293</v>
      </c>
      <c r="E3273" s="161" t="s">
        <v>11812</v>
      </c>
      <c r="F3273" s="161" t="s">
        <v>3992</v>
      </c>
      <c r="G3273" s="161" t="s">
        <v>1521</v>
      </c>
      <c r="H3273" s="161" t="s">
        <v>10316</v>
      </c>
      <c r="I3273" s="161" t="s">
        <v>10314</v>
      </c>
      <c r="K3273" s="161">
        <v>1</v>
      </c>
      <c r="L3273" s="161" t="s">
        <v>11813</v>
      </c>
      <c r="M3273" s="161" t="s">
        <v>11814</v>
      </c>
      <c r="N3273" s="161" t="s">
        <v>16016</v>
      </c>
      <c r="O3273" s="161" t="s">
        <v>11815</v>
      </c>
    </row>
    <row r="3274" spans="1:18">
      <c r="A3274" s="161">
        <v>7</v>
      </c>
      <c r="B3274" s="161">
        <v>74</v>
      </c>
      <c r="C3274" s="161">
        <v>31</v>
      </c>
      <c r="D3274" s="161" t="s">
        <v>3696</v>
      </c>
      <c r="E3274" s="161" t="s">
        <v>9365</v>
      </c>
      <c r="F3274" s="161" t="s">
        <v>3992</v>
      </c>
      <c r="G3274" s="161" t="s">
        <v>1521</v>
      </c>
      <c r="H3274" s="161" t="s">
        <v>323</v>
      </c>
      <c r="K3274" s="161">
        <v>1</v>
      </c>
      <c r="L3274" s="161" t="s">
        <v>6926</v>
      </c>
    </row>
    <row r="3275" spans="1:18">
      <c r="A3275" s="161">
        <v>7</v>
      </c>
      <c r="B3275" s="161">
        <v>74</v>
      </c>
      <c r="C3275" s="161">
        <v>32</v>
      </c>
      <c r="D3275" s="161" t="s">
        <v>10293</v>
      </c>
      <c r="E3275" s="161" t="s">
        <v>11810</v>
      </c>
      <c r="F3275" s="161" t="s">
        <v>3992</v>
      </c>
      <c r="G3275" s="161" t="s">
        <v>1521</v>
      </c>
      <c r="H3275" s="161" t="s">
        <v>10312</v>
      </c>
      <c r="K3275" s="161">
        <v>1</v>
      </c>
      <c r="L3275" s="161" t="s">
        <v>11811</v>
      </c>
    </row>
    <row r="3276" spans="1:18">
      <c r="A3276" s="161">
        <v>7</v>
      </c>
      <c r="B3276" s="161">
        <v>74</v>
      </c>
      <c r="C3276" s="161">
        <v>33</v>
      </c>
      <c r="D3276" s="161" t="s">
        <v>3696</v>
      </c>
      <c r="E3276" s="161" t="s">
        <v>9366</v>
      </c>
      <c r="F3276" s="161" t="s">
        <v>3992</v>
      </c>
      <c r="G3276" s="161" t="s">
        <v>1521</v>
      </c>
      <c r="H3276" s="161" t="s">
        <v>324</v>
      </c>
      <c r="K3276" s="161">
        <v>1</v>
      </c>
      <c r="L3276" s="161" t="s">
        <v>6927</v>
      </c>
    </row>
    <row r="3277" spans="1:18">
      <c r="A3277" s="161">
        <v>7</v>
      </c>
      <c r="B3277" s="161">
        <v>74</v>
      </c>
      <c r="C3277" s="161">
        <v>34</v>
      </c>
      <c r="D3277" s="161" t="s">
        <v>10293</v>
      </c>
      <c r="E3277" s="161" t="s">
        <v>11808</v>
      </c>
      <c r="F3277" s="161" t="s">
        <v>3992</v>
      </c>
      <c r="G3277" s="161" t="s">
        <v>1521</v>
      </c>
      <c r="H3277" s="161" t="s">
        <v>10309</v>
      </c>
      <c r="K3277" s="161">
        <v>1</v>
      </c>
      <c r="L3277" s="161" t="s">
        <v>11809</v>
      </c>
    </row>
    <row r="3278" spans="1:18">
      <c r="A3278" s="161">
        <v>7</v>
      </c>
      <c r="B3278" s="161">
        <v>74</v>
      </c>
      <c r="C3278" s="161">
        <v>35</v>
      </c>
      <c r="D3278" s="161" t="s">
        <v>3696</v>
      </c>
      <c r="E3278" s="161" t="s">
        <v>9367</v>
      </c>
      <c r="F3278" s="161" t="s">
        <v>3992</v>
      </c>
      <c r="G3278" s="161" t="s">
        <v>1521</v>
      </c>
      <c r="H3278" s="161" t="s">
        <v>325</v>
      </c>
      <c r="K3278" s="161">
        <v>1</v>
      </c>
      <c r="L3278" s="161" t="s">
        <v>6928</v>
      </c>
    </row>
    <row r="3279" spans="1:18">
      <c r="A3279" s="161">
        <v>7</v>
      </c>
      <c r="B3279" s="161">
        <v>74</v>
      </c>
      <c r="C3279" s="161">
        <v>36</v>
      </c>
      <c r="D3279" s="161" t="s">
        <v>10293</v>
      </c>
      <c r="E3279" s="161" t="s">
        <v>11806</v>
      </c>
      <c r="F3279" s="161" t="s">
        <v>3992</v>
      </c>
      <c r="G3279" s="161" t="s">
        <v>1521</v>
      </c>
      <c r="H3279" s="161" t="s">
        <v>10306</v>
      </c>
      <c r="K3279" s="161">
        <v>1</v>
      </c>
      <c r="L3279" s="161" t="s">
        <v>11807</v>
      </c>
    </row>
    <row r="3280" spans="1:18">
      <c r="A3280" s="161">
        <v>7</v>
      </c>
      <c r="B3280" s="161">
        <v>74</v>
      </c>
      <c r="C3280" s="161">
        <v>37</v>
      </c>
      <c r="D3280" s="161" t="s">
        <v>3696</v>
      </c>
      <c r="E3280" s="161" t="s">
        <v>9368</v>
      </c>
      <c r="F3280" s="161" t="s">
        <v>3992</v>
      </c>
      <c r="G3280" s="161" t="s">
        <v>1521</v>
      </c>
      <c r="H3280" s="161" t="s">
        <v>1536</v>
      </c>
      <c r="I3280" s="161" t="s">
        <v>1629</v>
      </c>
      <c r="K3280" s="161">
        <v>1</v>
      </c>
      <c r="L3280" s="161" t="s">
        <v>5252</v>
      </c>
      <c r="M3280" s="161" t="s">
        <v>5253</v>
      </c>
      <c r="N3280" s="161" t="s">
        <v>12</v>
      </c>
      <c r="O3280" s="161" t="s">
        <v>5254</v>
      </c>
      <c r="P3280" s="161" t="s">
        <v>11</v>
      </c>
      <c r="Q3280" s="161" t="s">
        <v>5255</v>
      </c>
      <c r="R3280" s="161" t="s">
        <v>364</v>
      </c>
    </row>
    <row r="3281" spans="1:18">
      <c r="A3281" s="161">
        <v>7</v>
      </c>
      <c r="B3281" s="161">
        <v>74</v>
      </c>
      <c r="C3281" s="161">
        <v>38</v>
      </c>
      <c r="D3281" s="161" t="s">
        <v>10293</v>
      </c>
      <c r="E3281" s="161" t="s">
        <v>11801</v>
      </c>
      <c r="F3281" s="161" t="s">
        <v>3992</v>
      </c>
      <c r="G3281" s="161" t="s">
        <v>1521</v>
      </c>
      <c r="H3281" s="161" t="s">
        <v>10300</v>
      </c>
      <c r="I3281" s="161" t="s">
        <v>1629</v>
      </c>
      <c r="K3281" s="161">
        <v>1</v>
      </c>
      <c r="L3281" s="161" t="s">
        <v>11802</v>
      </c>
      <c r="M3281" s="161" t="s">
        <v>11803</v>
      </c>
      <c r="N3281" s="161" t="s">
        <v>16015</v>
      </c>
      <c r="O3281" s="161" t="s">
        <v>11804</v>
      </c>
      <c r="P3281" s="161" t="s">
        <v>16017</v>
      </c>
      <c r="Q3281" s="161" t="s">
        <v>11805</v>
      </c>
      <c r="R3281" s="161" t="s">
        <v>16018</v>
      </c>
    </row>
    <row r="3282" spans="1:18">
      <c r="A3282" s="161">
        <v>7</v>
      </c>
      <c r="B3282" s="161">
        <v>74</v>
      </c>
      <c r="C3282" s="161">
        <v>39</v>
      </c>
      <c r="D3282" s="161" t="s">
        <v>3696</v>
      </c>
      <c r="E3282" s="161" t="s">
        <v>9369</v>
      </c>
      <c r="F3282" s="161" t="s">
        <v>3992</v>
      </c>
      <c r="G3282" s="161" t="s">
        <v>1521</v>
      </c>
      <c r="H3282" s="161" t="s">
        <v>116</v>
      </c>
      <c r="I3282" s="161" t="s">
        <v>1630</v>
      </c>
      <c r="K3282" s="161">
        <v>1</v>
      </c>
      <c r="L3282" s="161" t="s">
        <v>5256</v>
      </c>
    </row>
    <row r="3283" spans="1:18">
      <c r="A3283" s="161">
        <v>7</v>
      </c>
      <c r="B3283" s="161">
        <v>74</v>
      </c>
      <c r="C3283" s="161">
        <v>40</v>
      </c>
      <c r="D3283" s="161" t="s">
        <v>10293</v>
      </c>
      <c r="E3283" s="161" t="s">
        <v>11799</v>
      </c>
      <c r="F3283" s="161" t="s">
        <v>3992</v>
      </c>
      <c r="G3283" s="161" t="s">
        <v>1521</v>
      </c>
      <c r="H3283" s="161" t="s">
        <v>10297</v>
      </c>
      <c r="I3283" s="161" t="s">
        <v>1630</v>
      </c>
      <c r="K3283" s="161">
        <v>1</v>
      </c>
      <c r="L3283" s="161" t="s">
        <v>11800</v>
      </c>
    </row>
    <row r="3284" spans="1:18">
      <c r="A3284" s="161">
        <v>7</v>
      </c>
      <c r="B3284" s="161">
        <v>74</v>
      </c>
      <c r="C3284" s="161">
        <v>41</v>
      </c>
      <c r="D3284" s="161" t="s">
        <v>3696</v>
      </c>
      <c r="E3284" s="161" t="s">
        <v>9370</v>
      </c>
      <c r="F3284" s="161" t="s">
        <v>3992</v>
      </c>
      <c r="G3284" s="161" t="s">
        <v>1521</v>
      </c>
      <c r="H3284" s="161" t="s">
        <v>319</v>
      </c>
      <c r="K3284" s="161">
        <v>1</v>
      </c>
      <c r="L3284" s="161" t="s">
        <v>5257</v>
      </c>
    </row>
    <row r="3285" spans="1:18">
      <c r="A3285" s="161">
        <v>7</v>
      </c>
      <c r="B3285" s="161">
        <v>74</v>
      </c>
      <c r="C3285" s="161">
        <v>42</v>
      </c>
      <c r="D3285" s="161" t="s">
        <v>10293</v>
      </c>
      <c r="E3285" s="161" t="s">
        <v>11797</v>
      </c>
      <c r="F3285" s="161" t="s">
        <v>3992</v>
      </c>
      <c r="G3285" s="161" t="s">
        <v>1521</v>
      </c>
      <c r="H3285" s="161" t="s">
        <v>10167</v>
      </c>
      <c r="K3285" s="161">
        <v>1</v>
      </c>
      <c r="L3285" s="161" t="s">
        <v>11798</v>
      </c>
    </row>
    <row r="3286" spans="1:18">
      <c r="A3286" s="161">
        <v>7</v>
      </c>
      <c r="B3286" s="161">
        <v>75</v>
      </c>
      <c r="C3286" s="161">
        <v>1</v>
      </c>
      <c r="D3286" s="161" t="s">
        <v>3696</v>
      </c>
      <c r="E3286" s="161" t="s">
        <v>9371</v>
      </c>
      <c r="F3286" s="161" t="s">
        <v>3992</v>
      </c>
      <c r="G3286" s="161" t="s">
        <v>1521</v>
      </c>
      <c r="H3286" s="161" t="s">
        <v>1523</v>
      </c>
      <c r="I3286" s="161" t="s">
        <v>1631</v>
      </c>
      <c r="K3286" s="161">
        <v>1</v>
      </c>
      <c r="L3286" s="164" t="s">
        <v>9372</v>
      </c>
    </row>
    <row r="3287" spans="1:18">
      <c r="A3287" s="161">
        <v>7</v>
      </c>
      <c r="B3287" s="161">
        <v>75</v>
      </c>
      <c r="C3287" s="161">
        <v>2</v>
      </c>
      <c r="D3287" s="161" t="s">
        <v>10293</v>
      </c>
      <c r="E3287" s="161" t="s">
        <v>11795</v>
      </c>
      <c r="F3287" s="161" t="s">
        <v>3992</v>
      </c>
      <c r="G3287" s="161" t="s">
        <v>1521</v>
      </c>
      <c r="H3287" s="161" t="s">
        <v>10370</v>
      </c>
      <c r="I3287" s="161" t="s">
        <v>1630</v>
      </c>
      <c r="K3287" s="161">
        <v>1</v>
      </c>
      <c r="L3287" s="164" t="s">
        <v>11796</v>
      </c>
    </row>
    <row r="3288" spans="1:18">
      <c r="A3288" s="161">
        <v>7</v>
      </c>
      <c r="B3288" s="161">
        <v>75</v>
      </c>
      <c r="C3288" s="161">
        <v>3</v>
      </c>
      <c r="D3288" s="161" t="s">
        <v>3696</v>
      </c>
      <c r="E3288" s="161" t="s">
        <v>9373</v>
      </c>
      <c r="F3288" s="161" t="s">
        <v>3992</v>
      </c>
      <c r="G3288" s="161" t="s">
        <v>1521</v>
      </c>
      <c r="H3288" s="162" t="s">
        <v>322</v>
      </c>
      <c r="I3288" s="161" t="s">
        <v>1631</v>
      </c>
      <c r="K3288" s="161">
        <v>1</v>
      </c>
      <c r="L3288" s="161" t="s">
        <v>5458</v>
      </c>
    </row>
    <row r="3289" spans="1:18">
      <c r="A3289" s="161">
        <v>7</v>
      </c>
      <c r="B3289" s="161">
        <v>75</v>
      </c>
      <c r="C3289" s="161">
        <v>4</v>
      </c>
      <c r="D3289" s="161" t="s">
        <v>10293</v>
      </c>
      <c r="E3289" s="161" t="s">
        <v>11793</v>
      </c>
      <c r="F3289" s="161" t="s">
        <v>3992</v>
      </c>
      <c r="G3289" s="161" t="s">
        <v>1521</v>
      </c>
      <c r="H3289" s="162" t="s">
        <v>10367</v>
      </c>
      <c r="I3289" s="161" t="s">
        <v>1630</v>
      </c>
      <c r="K3289" s="161">
        <v>1</v>
      </c>
      <c r="L3289" s="161" t="s">
        <v>11794</v>
      </c>
    </row>
    <row r="3290" spans="1:18">
      <c r="A3290" s="161">
        <v>7</v>
      </c>
      <c r="B3290" s="161">
        <v>75</v>
      </c>
      <c r="C3290" s="161">
        <v>5</v>
      </c>
      <c r="D3290" s="161" t="s">
        <v>3696</v>
      </c>
      <c r="E3290" s="161" t="s">
        <v>9374</v>
      </c>
      <c r="F3290" s="161" t="s">
        <v>3992</v>
      </c>
      <c r="G3290" s="161" t="s">
        <v>1521</v>
      </c>
      <c r="H3290" s="161" t="s">
        <v>1526</v>
      </c>
      <c r="I3290" s="161" t="s">
        <v>1629</v>
      </c>
      <c r="K3290" s="161">
        <v>1</v>
      </c>
      <c r="L3290" s="161" t="s">
        <v>5459</v>
      </c>
      <c r="M3290" s="161" t="s">
        <v>5460</v>
      </c>
      <c r="N3290" s="161" t="s">
        <v>12</v>
      </c>
      <c r="O3290" s="161" t="s">
        <v>5461</v>
      </c>
      <c r="P3290" s="161" t="s">
        <v>11</v>
      </c>
      <c r="Q3290" s="161" t="s">
        <v>5462</v>
      </c>
      <c r="R3290" s="161" t="s">
        <v>364</v>
      </c>
    </row>
    <row r="3291" spans="1:18">
      <c r="A3291" s="161">
        <v>7</v>
      </c>
      <c r="B3291" s="161">
        <v>75</v>
      </c>
      <c r="C3291" s="161">
        <v>6</v>
      </c>
      <c r="D3291" s="161" t="s">
        <v>10293</v>
      </c>
      <c r="E3291" s="161" t="s">
        <v>11788</v>
      </c>
      <c r="F3291" s="161" t="s">
        <v>3992</v>
      </c>
      <c r="G3291" s="161" t="s">
        <v>1521</v>
      </c>
      <c r="H3291" s="161" t="s">
        <v>10361</v>
      </c>
      <c r="I3291" s="161" t="s">
        <v>1629</v>
      </c>
      <c r="K3291" s="161">
        <v>1</v>
      </c>
      <c r="L3291" s="161" t="s">
        <v>11789</v>
      </c>
      <c r="M3291" s="161" t="s">
        <v>11790</v>
      </c>
      <c r="N3291" s="161" t="s">
        <v>16015</v>
      </c>
      <c r="O3291" s="161" t="s">
        <v>11791</v>
      </c>
      <c r="P3291" s="161" t="s">
        <v>16017</v>
      </c>
      <c r="Q3291" s="161" t="s">
        <v>11792</v>
      </c>
      <c r="R3291" s="161" t="s">
        <v>16018</v>
      </c>
    </row>
    <row r="3292" spans="1:18">
      <c r="A3292" s="161">
        <v>7</v>
      </c>
      <c r="B3292" s="161">
        <v>75</v>
      </c>
      <c r="C3292" s="161">
        <v>7</v>
      </c>
      <c r="D3292" s="161" t="s">
        <v>3696</v>
      </c>
      <c r="E3292" s="161" t="s">
        <v>9375</v>
      </c>
      <c r="F3292" s="161" t="s">
        <v>3992</v>
      </c>
      <c r="G3292" s="161" t="s">
        <v>1521</v>
      </c>
      <c r="H3292" s="161" t="s">
        <v>66</v>
      </c>
      <c r="I3292" s="161" t="s">
        <v>1629</v>
      </c>
      <c r="K3292" s="161">
        <v>1</v>
      </c>
      <c r="L3292" s="161" t="s">
        <v>5463</v>
      </c>
      <c r="M3292" s="161" t="s">
        <v>5464</v>
      </c>
      <c r="N3292" s="161" t="s">
        <v>12</v>
      </c>
      <c r="O3292" s="161" t="s">
        <v>5465</v>
      </c>
      <c r="P3292" s="161" t="s">
        <v>11</v>
      </c>
      <c r="Q3292" s="161" t="s">
        <v>5466</v>
      </c>
      <c r="R3292" s="161" t="s">
        <v>364</v>
      </c>
    </row>
    <row r="3293" spans="1:18">
      <c r="A3293" s="161">
        <v>7</v>
      </c>
      <c r="B3293" s="161">
        <v>75</v>
      </c>
      <c r="C3293" s="161">
        <v>8</v>
      </c>
      <c r="D3293" s="161" t="s">
        <v>10293</v>
      </c>
      <c r="E3293" s="161" t="s">
        <v>11783</v>
      </c>
      <c r="F3293" s="161" t="s">
        <v>3992</v>
      </c>
      <c r="G3293" s="161" t="s">
        <v>1521</v>
      </c>
      <c r="H3293" s="161" t="s">
        <v>10355</v>
      </c>
      <c r="I3293" s="161" t="s">
        <v>1629</v>
      </c>
      <c r="K3293" s="161">
        <v>1</v>
      </c>
      <c r="L3293" s="161" t="s">
        <v>11784</v>
      </c>
      <c r="M3293" s="161" t="s">
        <v>11785</v>
      </c>
      <c r="N3293" s="161" t="s">
        <v>16015</v>
      </c>
      <c r="O3293" s="161" t="s">
        <v>11786</v>
      </c>
      <c r="P3293" s="161" t="s">
        <v>16017</v>
      </c>
      <c r="Q3293" s="161" t="s">
        <v>11787</v>
      </c>
      <c r="R3293" s="161" t="s">
        <v>16018</v>
      </c>
    </row>
    <row r="3294" spans="1:18">
      <c r="A3294" s="161">
        <v>7</v>
      </c>
      <c r="B3294" s="161">
        <v>75</v>
      </c>
      <c r="C3294" s="161">
        <v>9</v>
      </c>
      <c r="D3294" s="161" t="s">
        <v>3696</v>
      </c>
      <c r="E3294" s="161" t="s">
        <v>9376</v>
      </c>
      <c r="F3294" s="161" t="s">
        <v>3992</v>
      </c>
      <c r="G3294" s="161" t="s">
        <v>1521</v>
      </c>
      <c r="H3294" s="161" t="s">
        <v>336</v>
      </c>
      <c r="K3294" s="161">
        <v>1</v>
      </c>
      <c r="L3294" s="161" t="s">
        <v>5467</v>
      </c>
    </row>
    <row r="3295" spans="1:18">
      <c r="A3295" s="161">
        <v>7</v>
      </c>
      <c r="B3295" s="161">
        <v>75</v>
      </c>
      <c r="C3295" s="161">
        <v>10</v>
      </c>
      <c r="D3295" s="161" t="s">
        <v>10293</v>
      </c>
      <c r="E3295" s="161" t="s">
        <v>11781</v>
      </c>
      <c r="F3295" s="161" t="s">
        <v>3992</v>
      </c>
      <c r="G3295" s="161" t="s">
        <v>1521</v>
      </c>
      <c r="H3295" s="161" t="s">
        <v>10191</v>
      </c>
      <c r="K3295" s="161">
        <v>1</v>
      </c>
      <c r="L3295" s="161" t="s">
        <v>11782</v>
      </c>
    </row>
    <row r="3296" spans="1:18">
      <c r="A3296" s="161">
        <v>7</v>
      </c>
      <c r="B3296" s="161">
        <v>75</v>
      </c>
      <c r="C3296" s="161">
        <v>11</v>
      </c>
      <c r="D3296" s="161" t="s">
        <v>3696</v>
      </c>
      <c r="E3296" s="161" t="s">
        <v>9377</v>
      </c>
      <c r="F3296" s="161" t="s">
        <v>3992</v>
      </c>
      <c r="G3296" s="161" t="s">
        <v>1521</v>
      </c>
      <c r="H3296" s="161" t="s">
        <v>337</v>
      </c>
      <c r="I3296" s="161" t="s">
        <v>1628</v>
      </c>
      <c r="K3296" s="161">
        <v>1</v>
      </c>
      <c r="L3296" s="161" t="s">
        <v>5468</v>
      </c>
    </row>
    <row r="3297" spans="1:18">
      <c r="A3297" s="161">
        <v>7</v>
      </c>
      <c r="B3297" s="161">
        <v>75</v>
      </c>
      <c r="C3297" s="161">
        <v>12</v>
      </c>
      <c r="D3297" s="161" t="s">
        <v>10293</v>
      </c>
      <c r="E3297" s="161" t="s">
        <v>11779</v>
      </c>
      <c r="F3297" s="161" t="s">
        <v>3992</v>
      </c>
      <c r="G3297" s="161" t="s">
        <v>1521</v>
      </c>
      <c r="H3297" s="161" t="s">
        <v>10350</v>
      </c>
      <c r="I3297" s="161" t="s">
        <v>10137</v>
      </c>
      <c r="K3297" s="161">
        <v>1</v>
      </c>
      <c r="L3297" s="161" t="s">
        <v>11780</v>
      </c>
    </row>
    <row r="3298" spans="1:18">
      <c r="A3298" s="161">
        <v>7</v>
      </c>
      <c r="B3298" s="161">
        <v>75</v>
      </c>
      <c r="C3298" s="161">
        <v>13</v>
      </c>
      <c r="D3298" s="161" t="s">
        <v>3696</v>
      </c>
      <c r="E3298" s="161" t="s">
        <v>9378</v>
      </c>
      <c r="F3298" s="161" t="s">
        <v>3992</v>
      </c>
      <c r="G3298" s="161" t="s">
        <v>1521</v>
      </c>
      <c r="H3298" s="161" t="s">
        <v>1535</v>
      </c>
      <c r="I3298" s="161" t="s">
        <v>61</v>
      </c>
      <c r="K3298" s="161">
        <v>1</v>
      </c>
      <c r="L3298" s="161" t="s">
        <v>5469</v>
      </c>
    </row>
    <row r="3299" spans="1:18">
      <c r="A3299" s="161">
        <v>7</v>
      </c>
      <c r="B3299" s="161">
        <v>75</v>
      </c>
      <c r="C3299" s="161">
        <v>14</v>
      </c>
      <c r="D3299" s="161" t="s">
        <v>10293</v>
      </c>
      <c r="E3299" s="161" t="s">
        <v>11777</v>
      </c>
      <c r="F3299" s="161" t="s">
        <v>3992</v>
      </c>
      <c r="G3299" s="161" t="s">
        <v>1521</v>
      </c>
      <c r="H3299" s="161" t="s">
        <v>10347</v>
      </c>
      <c r="I3299" s="161" t="s">
        <v>10345</v>
      </c>
      <c r="K3299" s="161">
        <v>1</v>
      </c>
      <c r="L3299" s="161" t="s">
        <v>11778</v>
      </c>
    </row>
    <row r="3300" spans="1:18">
      <c r="A3300" s="161">
        <v>7</v>
      </c>
      <c r="B3300" s="161">
        <v>75</v>
      </c>
      <c r="C3300" s="161">
        <v>15</v>
      </c>
      <c r="D3300" s="161" t="s">
        <v>3696</v>
      </c>
      <c r="E3300" s="161" t="s">
        <v>9379</v>
      </c>
      <c r="F3300" s="161" t="s">
        <v>3992</v>
      </c>
      <c r="G3300" s="161" t="s">
        <v>1521</v>
      </c>
      <c r="H3300" s="161" t="s">
        <v>1529</v>
      </c>
      <c r="I3300" s="161" t="s">
        <v>15</v>
      </c>
      <c r="K3300" s="161">
        <v>1</v>
      </c>
      <c r="L3300" s="164" t="s">
        <v>9380</v>
      </c>
      <c r="M3300" s="164" t="s">
        <v>9381</v>
      </c>
    </row>
    <row r="3301" spans="1:18">
      <c r="A3301" s="161">
        <v>7</v>
      </c>
      <c r="B3301" s="161">
        <v>75</v>
      </c>
      <c r="C3301" s="161">
        <v>16</v>
      </c>
      <c r="D3301" s="161" t="s">
        <v>10293</v>
      </c>
      <c r="E3301" s="161" t="s">
        <v>11774</v>
      </c>
      <c r="F3301" s="161" t="s">
        <v>3992</v>
      </c>
      <c r="G3301" s="161" t="s">
        <v>1521</v>
      </c>
      <c r="H3301" s="161" t="s">
        <v>10342</v>
      </c>
      <c r="I3301" s="161" t="s">
        <v>15</v>
      </c>
      <c r="K3301" s="161">
        <v>1</v>
      </c>
      <c r="L3301" s="164" t="s">
        <v>11775</v>
      </c>
      <c r="M3301" s="164" t="s">
        <v>11776</v>
      </c>
    </row>
    <row r="3302" spans="1:18">
      <c r="A3302" s="161">
        <v>7</v>
      </c>
      <c r="B3302" s="161">
        <v>75</v>
      </c>
      <c r="C3302" s="161">
        <v>17</v>
      </c>
      <c r="D3302" s="161" t="s">
        <v>3696</v>
      </c>
      <c r="E3302" s="161" t="s">
        <v>9382</v>
      </c>
      <c r="F3302" s="161" t="s">
        <v>3992</v>
      </c>
      <c r="G3302" s="161" t="s">
        <v>1521</v>
      </c>
      <c r="H3302" s="161" t="s">
        <v>1530</v>
      </c>
      <c r="K3302" s="161">
        <v>1</v>
      </c>
      <c r="L3302" s="164" t="s">
        <v>9383</v>
      </c>
    </row>
    <row r="3303" spans="1:18">
      <c r="A3303" s="161">
        <v>7</v>
      </c>
      <c r="B3303" s="161">
        <v>75</v>
      </c>
      <c r="C3303" s="161">
        <v>18</v>
      </c>
      <c r="D3303" s="161" t="s">
        <v>10293</v>
      </c>
      <c r="E3303" s="161" t="s">
        <v>11772</v>
      </c>
      <c r="F3303" s="161" t="s">
        <v>3992</v>
      </c>
      <c r="G3303" s="161" t="s">
        <v>1521</v>
      </c>
      <c r="H3303" s="161" t="s">
        <v>10339</v>
      </c>
      <c r="K3303" s="161">
        <v>1</v>
      </c>
      <c r="L3303" s="164" t="s">
        <v>11773</v>
      </c>
    </row>
    <row r="3304" spans="1:18">
      <c r="A3304" s="161">
        <v>7</v>
      </c>
      <c r="B3304" s="161">
        <v>75</v>
      </c>
      <c r="C3304" s="161">
        <v>19</v>
      </c>
      <c r="D3304" s="161" t="s">
        <v>3696</v>
      </c>
      <c r="E3304" s="161" t="s">
        <v>9384</v>
      </c>
      <c r="F3304" s="161" t="s">
        <v>3992</v>
      </c>
      <c r="G3304" s="161" t="s">
        <v>1521</v>
      </c>
      <c r="H3304" s="161" t="s">
        <v>1531</v>
      </c>
      <c r="K3304" s="161">
        <v>1</v>
      </c>
      <c r="L3304" s="164" t="s">
        <v>9385</v>
      </c>
    </row>
    <row r="3305" spans="1:18">
      <c r="A3305" s="161">
        <v>7</v>
      </c>
      <c r="B3305" s="161">
        <v>75</v>
      </c>
      <c r="C3305" s="161">
        <v>20</v>
      </c>
      <c r="D3305" s="161" t="s">
        <v>10293</v>
      </c>
      <c r="E3305" s="161" t="s">
        <v>11770</v>
      </c>
      <c r="F3305" s="161" t="s">
        <v>3992</v>
      </c>
      <c r="G3305" s="161" t="s">
        <v>1521</v>
      </c>
      <c r="H3305" s="161" t="s">
        <v>10336</v>
      </c>
      <c r="K3305" s="161">
        <v>1</v>
      </c>
      <c r="L3305" s="164" t="s">
        <v>11771</v>
      </c>
    </row>
    <row r="3306" spans="1:18">
      <c r="A3306" s="161">
        <v>7</v>
      </c>
      <c r="B3306" s="161">
        <v>75</v>
      </c>
      <c r="C3306" s="161">
        <v>21</v>
      </c>
      <c r="D3306" s="161" t="s">
        <v>3696</v>
      </c>
      <c r="E3306" s="161" t="s">
        <v>9386</v>
      </c>
      <c r="F3306" s="161" t="s">
        <v>3992</v>
      </c>
      <c r="G3306" s="161" t="s">
        <v>1521</v>
      </c>
      <c r="H3306" s="161" t="s">
        <v>1532</v>
      </c>
      <c r="K3306" s="161">
        <v>1</v>
      </c>
      <c r="L3306" s="164" t="s">
        <v>9387</v>
      </c>
    </row>
    <row r="3307" spans="1:18">
      <c r="A3307" s="161">
        <v>7</v>
      </c>
      <c r="B3307" s="161">
        <v>75</v>
      </c>
      <c r="C3307" s="161">
        <v>22</v>
      </c>
      <c r="D3307" s="161" t="s">
        <v>10293</v>
      </c>
      <c r="E3307" s="161" t="s">
        <v>11768</v>
      </c>
      <c r="F3307" s="161" t="s">
        <v>3992</v>
      </c>
      <c r="G3307" s="161" t="s">
        <v>1521</v>
      </c>
      <c r="H3307" s="161" t="s">
        <v>10333</v>
      </c>
      <c r="K3307" s="161">
        <v>1</v>
      </c>
      <c r="L3307" s="164" t="s">
        <v>11769</v>
      </c>
    </row>
    <row r="3308" spans="1:18">
      <c r="A3308" s="161">
        <v>7</v>
      </c>
      <c r="B3308" s="161">
        <v>75</v>
      </c>
      <c r="C3308" s="161">
        <v>23</v>
      </c>
      <c r="D3308" s="161" t="s">
        <v>3696</v>
      </c>
      <c r="E3308" s="161" t="s">
        <v>9388</v>
      </c>
      <c r="F3308" s="161" t="s">
        <v>3992</v>
      </c>
      <c r="G3308" s="161" t="s">
        <v>1521</v>
      </c>
      <c r="H3308" s="161" t="s">
        <v>1533</v>
      </c>
      <c r="K3308" s="161">
        <v>1</v>
      </c>
      <c r="L3308" s="164" t="s">
        <v>9389</v>
      </c>
    </row>
    <row r="3309" spans="1:18">
      <c r="A3309" s="161">
        <v>7</v>
      </c>
      <c r="B3309" s="161">
        <v>75</v>
      </c>
      <c r="C3309" s="161">
        <v>24</v>
      </c>
      <c r="D3309" s="161" t="s">
        <v>10293</v>
      </c>
      <c r="E3309" s="161" t="s">
        <v>11766</v>
      </c>
      <c r="F3309" s="161" t="s">
        <v>3992</v>
      </c>
      <c r="G3309" s="161" t="s">
        <v>1521</v>
      </c>
      <c r="H3309" s="161" t="s">
        <v>10330</v>
      </c>
      <c r="K3309" s="161">
        <v>1</v>
      </c>
      <c r="L3309" s="164" t="s">
        <v>11767</v>
      </c>
    </row>
    <row r="3310" spans="1:18">
      <c r="A3310" s="161">
        <v>7</v>
      </c>
      <c r="B3310" s="161">
        <v>75</v>
      </c>
      <c r="C3310" s="161">
        <v>25</v>
      </c>
      <c r="D3310" s="161" t="s">
        <v>3696</v>
      </c>
      <c r="E3310" s="161" t="s">
        <v>9390</v>
      </c>
      <c r="F3310" s="161" t="s">
        <v>3992</v>
      </c>
      <c r="G3310" s="161" t="s">
        <v>1521</v>
      </c>
      <c r="H3310" s="161" t="s">
        <v>1534</v>
      </c>
      <c r="K3310" s="161">
        <v>1</v>
      </c>
      <c r="L3310" s="164" t="s">
        <v>9391</v>
      </c>
    </row>
    <row r="3311" spans="1:18">
      <c r="A3311" s="161">
        <v>7</v>
      </c>
      <c r="B3311" s="161">
        <v>75</v>
      </c>
      <c r="C3311" s="161">
        <v>26</v>
      </c>
      <c r="D3311" s="161" t="s">
        <v>10293</v>
      </c>
      <c r="E3311" s="161" t="s">
        <v>11764</v>
      </c>
      <c r="F3311" s="161" t="s">
        <v>3992</v>
      </c>
      <c r="G3311" s="161" t="s">
        <v>1521</v>
      </c>
      <c r="H3311" s="161" t="s">
        <v>10327</v>
      </c>
      <c r="K3311" s="161">
        <v>1</v>
      </c>
      <c r="L3311" s="164" t="s">
        <v>11765</v>
      </c>
    </row>
    <row r="3312" spans="1:18">
      <c r="A3312" s="161">
        <v>7</v>
      </c>
      <c r="B3312" s="161">
        <v>75</v>
      </c>
      <c r="C3312" s="161">
        <v>27</v>
      </c>
      <c r="D3312" s="161" t="s">
        <v>3696</v>
      </c>
      <c r="E3312" s="161" t="s">
        <v>9392</v>
      </c>
      <c r="F3312" s="161" t="s">
        <v>3992</v>
      </c>
      <c r="G3312" s="161" t="s">
        <v>1521</v>
      </c>
      <c r="H3312" s="162" t="s">
        <v>326</v>
      </c>
      <c r="I3312" s="161" t="s">
        <v>1629</v>
      </c>
      <c r="K3312" s="161">
        <v>1</v>
      </c>
      <c r="L3312" s="161" t="s">
        <v>5470</v>
      </c>
      <c r="M3312" s="161" t="s">
        <v>5471</v>
      </c>
      <c r="N3312" s="161" t="s">
        <v>12</v>
      </c>
      <c r="O3312" s="161" t="s">
        <v>5472</v>
      </c>
      <c r="P3312" s="161" t="s">
        <v>11</v>
      </c>
      <c r="Q3312" s="161" t="s">
        <v>5473</v>
      </c>
      <c r="R3312" s="161" t="s">
        <v>364</v>
      </c>
    </row>
    <row r="3313" spans="1:18">
      <c r="A3313" s="161">
        <v>7</v>
      </c>
      <c r="B3313" s="161">
        <v>75</v>
      </c>
      <c r="C3313" s="161">
        <v>28</v>
      </c>
      <c r="D3313" s="161" t="s">
        <v>10293</v>
      </c>
      <c r="E3313" s="161" t="s">
        <v>11759</v>
      </c>
      <c r="F3313" s="161" t="s">
        <v>3992</v>
      </c>
      <c r="G3313" s="161" t="s">
        <v>1521</v>
      </c>
      <c r="H3313" s="162" t="s">
        <v>10321</v>
      </c>
      <c r="I3313" s="161" t="s">
        <v>1629</v>
      </c>
      <c r="K3313" s="161">
        <v>1</v>
      </c>
      <c r="L3313" s="161" t="s">
        <v>11760</v>
      </c>
      <c r="M3313" s="161" t="s">
        <v>11761</v>
      </c>
      <c r="N3313" s="161" t="s">
        <v>16015</v>
      </c>
      <c r="O3313" s="161" t="s">
        <v>11762</v>
      </c>
      <c r="P3313" s="161" t="s">
        <v>16017</v>
      </c>
      <c r="Q3313" s="161" t="s">
        <v>11763</v>
      </c>
      <c r="R3313" s="161" t="s">
        <v>16018</v>
      </c>
    </row>
    <row r="3314" spans="1:18">
      <c r="A3314" s="161">
        <v>7</v>
      </c>
      <c r="B3314" s="161">
        <v>75</v>
      </c>
      <c r="C3314" s="161">
        <v>29</v>
      </c>
      <c r="D3314" s="161" t="s">
        <v>3696</v>
      </c>
      <c r="E3314" s="161" t="s">
        <v>9393</v>
      </c>
      <c r="F3314" s="161" t="s">
        <v>3992</v>
      </c>
      <c r="G3314" s="161" t="s">
        <v>1521</v>
      </c>
      <c r="H3314" s="161" t="s">
        <v>1524</v>
      </c>
      <c r="I3314" s="161" t="s">
        <v>3991</v>
      </c>
      <c r="K3314" s="161">
        <v>1</v>
      </c>
      <c r="L3314" s="161" t="s">
        <v>5474</v>
      </c>
      <c r="M3314" s="161" t="s">
        <v>5475</v>
      </c>
      <c r="N3314" s="161" t="s">
        <v>388</v>
      </c>
      <c r="O3314" s="161" t="s">
        <v>5476</v>
      </c>
    </row>
    <row r="3315" spans="1:18">
      <c r="A3315" s="161">
        <v>7</v>
      </c>
      <c r="B3315" s="161">
        <v>75</v>
      </c>
      <c r="C3315" s="161">
        <v>30</v>
      </c>
      <c r="D3315" s="161" t="s">
        <v>10293</v>
      </c>
      <c r="E3315" s="161" t="s">
        <v>11755</v>
      </c>
      <c r="F3315" s="161" t="s">
        <v>3992</v>
      </c>
      <c r="G3315" s="161" t="s">
        <v>1521</v>
      </c>
      <c r="H3315" s="161" t="s">
        <v>10316</v>
      </c>
      <c r="I3315" s="161" t="s">
        <v>10314</v>
      </c>
      <c r="K3315" s="161">
        <v>1</v>
      </c>
      <c r="L3315" s="161" t="s">
        <v>11756</v>
      </c>
      <c r="M3315" s="161" t="s">
        <v>11757</v>
      </c>
      <c r="N3315" s="161" t="s">
        <v>16016</v>
      </c>
      <c r="O3315" s="161" t="s">
        <v>11758</v>
      </c>
    </row>
    <row r="3316" spans="1:18">
      <c r="A3316" s="161">
        <v>7</v>
      </c>
      <c r="B3316" s="161">
        <v>75</v>
      </c>
      <c r="C3316" s="161">
        <v>31</v>
      </c>
      <c r="D3316" s="161" t="s">
        <v>3696</v>
      </c>
      <c r="E3316" s="161" t="s">
        <v>9394</v>
      </c>
      <c r="F3316" s="161" t="s">
        <v>3992</v>
      </c>
      <c r="G3316" s="161" t="s">
        <v>1521</v>
      </c>
      <c r="H3316" s="161" t="s">
        <v>323</v>
      </c>
      <c r="K3316" s="161">
        <v>1</v>
      </c>
      <c r="L3316" s="161" t="s">
        <v>6929</v>
      </c>
    </row>
    <row r="3317" spans="1:18">
      <c r="A3317" s="161">
        <v>7</v>
      </c>
      <c r="B3317" s="161">
        <v>75</v>
      </c>
      <c r="C3317" s="161">
        <v>32</v>
      </c>
      <c r="D3317" s="161" t="s">
        <v>10293</v>
      </c>
      <c r="E3317" s="161" t="s">
        <v>11753</v>
      </c>
      <c r="F3317" s="161" t="s">
        <v>3992</v>
      </c>
      <c r="G3317" s="161" t="s">
        <v>1521</v>
      </c>
      <c r="H3317" s="161" t="s">
        <v>10312</v>
      </c>
      <c r="K3317" s="161">
        <v>1</v>
      </c>
      <c r="L3317" s="161" t="s">
        <v>11754</v>
      </c>
    </row>
    <row r="3318" spans="1:18">
      <c r="A3318" s="161">
        <v>7</v>
      </c>
      <c r="B3318" s="161">
        <v>75</v>
      </c>
      <c r="C3318" s="161">
        <v>33</v>
      </c>
      <c r="D3318" s="161" t="s">
        <v>3696</v>
      </c>
      <c r="E3318" s="161" t="s">
        <v>9395</v>
      </c>
      <c r="F3318" s="161" t="s">
        <v>3992</v>
      </c>
      <c r="G3318" s="161" t="s">
        <v>1521</v>
      </c>
      <c r="H3318" s="161" t="s">
        <v>324</v>
      </c>
      <c r="K3318" s="161">
        <v>1</v>
      </c>
      <c r="L3318" s="161" t="s">
        <v>6930</v>
      </c>
    </row>
    <row r="3319" spans="1:18">
      <c r="A3319" s="161">
        <v>7</v>
      </c>
      <c r="B3319" s="161">
        <v>75</v>
      </c>
      <c r="C3319" s="161">
        <v>34</v>
      </c>
      <c r="D3319" s="161" t="s">
        <v>10293</v>
      </c>
      <c r="E3319" s="161" t="s">
        <v>11751</v>
      </c>
      <c r="F3319" s="161" t="s">
        <v>3992</v>
      </c>
      <c r="G3319" s="161" t="s">
        <v>1521</v>
      </c>
      <c r="H3319" s="161" t="s">
        <v>10309</v>
      </c>
      <c r="K3319" s="161">
        <v>1</v>
      </c>
      <c r="L3319" s="161" t="s">
        <v>11752</v>
      </c>
    </row>
    <row r="3320" spans="1:18">
      <c r="A3320" s="161">
        <v>7</v>
      </c>
      <c r="B3320" s="161">
        <v>75</v>
      </c>
      <c r="C3320" s="161">
        <v>35</v>
      </c>
      <c r="D3320" s="161" t="s">
        <v>3696</v>
      </c>
      <c r="E3320" s="161" t="s">
        <v>9396</v>
      </c>
      <c r="F3320" s="161" t="s">
        <v>3992</v>
      </c>
      <c r="G3320" s="161" t="s">
        <v>1521</v>
      </c>
      <c r="H3320" s="161" t="s">
        <v>325</v>
      </c>
      <c r="K3320" s="161">
        <v>1</v>
      </c>
      <c r="L3320" s="161" t="s">
        <v>6931</v>
      </c>
    </row>
    <row r="3321" spans="1:18">
      <c r="A3321" s="161">
        <v>7</v>
      </c>
      <c r="B3321" s="161">
        <v>75</v>
      </c>
      <c r="C3321" s="161">
        <v>36</v>
      </c>
      <c r="D3321" s="161" t="s">
        <v>10293</v>
      </c>
      <c r="E3321" s="161" t="s">
        <v>11749</v>
      </c>
      <c r="F3321" s="161" t="s">
        <v>3992</v>
      </c>
      <c r="G3321" s="161" t="s">
        <v>1521</v>
      </c>
      <c r="H3321" s="161" t="s">
        <v>10306</v>
      </c>
      <c r="K3321" s="161">
        <v>1</v>
      </c>
      <c r="L3321" s="161" t="s">
        <v>11750</v>
      </c>
    </row>
    <row r="3322" spans="1:18">
      <c r="A3322" s="161">
        <v>7</v>
      </c>
      <c r="B3322" s="161">
        <v>75</v>
      </c>
      <c r="C3322" s="161">
        <v>37</v>
      </c>
      <c r="D3322" s="161" t="s">
        <v>3696</v>
      </c>
      <c r="E3322" s="161" t="s">
        <v>9397</v>
      </c>
      <c r="F3322" s="161" t="s">
        <v>3992</v>
      </c>
      <c r="G3322" s="161" t="s">
        <v>1521</v>
      </c>
      <c r="H3322" s="161" t="s">
        <v>1536</v>
      </c>
      <c r="I3322" s="161" t="s">
        <v>1629</v>
      </c>
      <c r="K3322" s="161">
        <v>1</v>
      </c>
      <c r="L3322" s="161" t="s">
        <v>5477</v>
      </c>
      <c r="M3322" s="161" t="s">
        <v>5478</v>
      </c>
      <c r="N3322" s="161" t="s">
        <v>12</v>
      </c>
      <c r="O3322" s="161" t="s">
        <v>5479</v>
      </c>
      <c r="P3322" s="161" t="s">
        <v>11</v>
      </c>
      <c r="Q3322" s="161" t="s">
        <v>5480</v>
      </c>
      <c r="R3322" s="161" t="s">
        <v>364</v>
      </c>
    </row>
    <row r="3323" spans="1:18">
      <c r="A3323" s="161">
        <v>7</v>
      </c>
      <c r="B3323" s="161">
        <v>75</v>
      </c>
      <c r="C3323" s="161">
        <v>38</v>
      </c>
      <c r="D3323" s="161" t="s">
        <v>10293</v>
      </c>
      <c r="E3323" s="161" t="s">
        <v>11744</v>
      </c>
      <c r="F3323" s="161" t="s">
        <v>3992</v>
      </c>
      <c r="G3323" s="161" t="s">
        <v>1521</v>
      </c>
      <c r="H3323" s="161" t="s">
        <v>10300</v>
      </c>
      <c r="I3323" s="161" t="s">
        <v>1629</v>
      </c>
      <c r="K3323" s="161">
        <v>1</v>
      </c>
      <c r="L3323" s="161" t="s">
        <v>11745</v>
      </c>
      <c r="M3323" s="161" t="s">
        <v>11746</v>
      </c>
      <c r="N3323" s="161" t="s">
        <v>16015</v>
      </c>
      <c r="O3323" s="161" t="s">
        <v>11747</v>
      </c>
      <c r="P3323" s="161" t="s">
        <v>16017</v>
      </c>
      <c r="Q3323" s="161" t="s">
        <v>11748</v>
      </c>
      <c r="R3323" s="161" t="s">
        <v>16018</v>
      </c>
    </row>
    <row r="3324" spans="1:18">
      <c r="A3324" s="161">
        <v>7</v>
      </c>
      <c r="B3324" s="161">
        <v>75</v>
      </c>
      <c r="C3324" s="161">
        <v>39</v>
      </c>
      <c r="D3324" s="161" t="s">
        <v>3696</v>
      </c>
      <c r="E3324" s="161" t="s">
        <v>9398</v>
      </c>
      <c r="F3324" s="161" t="s">
        <v>3992</v>
      </c>
      <c r="G3324" s="161" t="s">
        <v>1521</v>
      </c>
      <c r="H3324" s="161" t="s">
        <v>116</v>
      </c>
      <c r="I3324" s="161" t="s">
        <v>1630</v>
      </c>
      <c r="K3324" s="161">
        <v>1</v>
      </c>
      <c r="L3324" s="161" t="s">
        <v>5481</v>
      </c>
    </row>
    <row r="3325" spans="1:18">
      <c r="A3325" s="161">
        <v>7</v>
      </c>
      <c r="B3325" s="161">
        <v>75</v>
      </c>
      <c r="C3325" s="161">
        <v>40</v>
      </c>
      <c r="D3325" s="161" t="s">
        <v>10293</v>
      </c>
      <c r="E3325" s="161" t="s">
        <v>11742</v>
      </c>
      <c r="F3325" s="161" t="s">
        <v>3992</v>
      </c>
      <c r="G3325" s="161" t="s">
        <v>1521</v>
      </c>
      <c r="H3325" s="161" t="s">
        <v>10297</v>
      </c>
      <c r="I3325" s="161" t="s">
        <v>1630</v>
      </c>
      <c r="K3325" s="161">
        <v>1</v>
      </c>
      <c r="L3325" s="161" t="s">
        <v>11743</v>
      </c>
    </row>
    <row r="3326" spans="1:18">
      <c r="A3326" s="161">
        <v>7</v>
      </c>
      <c r="B3326" s="161">
        <v>75</v>
      </c>
      <c r="C3326" s="161">
        <v>41</v>
      </c>
      <c r="D3326" s="161" t="s">
        <v>3696</v>
      </c>
      <c r="E3326" s="161" t="s">
        <v>9399</v>
      </c>
      <c r="F3326" s="161" t="s">
        <v>3992</v>
      </c>
      <c r="G3326" s="161" t="s">
        <v>1521</v>
      </c>
      <c r="H3326" s="161" t="s">
        <v>319</v>
      </c>
      <c r="K3326" s="161">
        <v>1</v>
      </c>
      <c r="L3326" s="161" t="s">
        <v>5482</v>
      </c>
    </row>
    <row r="3327" spans="1:18">
      <c r="A3327" s="161">
        <v>7</v>
      </c>
      <c r="B3327" s="161">
        <v>75</v>
      </c>
      <c r="C3327" s="161">
        <v>42</v>
      </c>
      <c r="D3327" s="161" t="s">
        <v>10293</v>
      </c>
      <c r="E3327" s="161" t="s">
        <v>11740</v>
      </c>
      <c r="F3327" s="161" t="s">
        <v>3992</v>
      </c>
      <c r="G3327" s="161" t="s">
        <v>1521</v>
      </c>
      <c r="H3327" s="161" t="s">
        <v>10167</v>
      </c>
      <c r="K3327" s="161">
        <v>1</v>
      </c>
      <c r="L3327" s="161" t="s">
        <v>11741</v>
      </c>
    </row>
    <row r="3328" spans="1:18">
      <c r="A3328" s="161">
        <v>7</v>
      </c>
      <c r="B3328" s="161">
        <v>76</v>
      </c>
      <c r="C3328" s="161">
        <v>1</v>
      </c>
      <c r="D3328" s="161" t="s">
        <v>3696</v>
      </c>
      <c r="E3328" s="161" t="s">
        <v>9400</v>
      </c>
      <c r="F3328" s="161" t="s">
        <v>3992</v>
      </c>
      <c r="G3328" s="161" t="s">
        <v>1521</v>
      </c>
      <c r="H3328" s="161" t="s">
        <v>1523</v>
      </c>
      <c r="I3328" s="161" t="s">
        <v>1631</v>
      </c>
      <c r="K3328" s="161">
        <v>1</v>
      </c>
      <c r="L3328" s="164" t="s">
        <v>9401</v>
      </c>
    </row>
    <row r="3329" spans="1:18">
      <c r="A3329" s="161">
        <v>7</v>
      </c>
      <c r="B3329" s="161">
        <v>76</v>
      </c>
      <c r="C3329" s="161">
        <v>2</v>
      </c>
      <c r="D3329" s="161" t="s">
        <v>10293</v>
      </c>
      <c r="E3329" s="161" t="s">
        <v>11738</v>
      </c>
      <c r="F3329" s="161" t="s">
        <v>3992</v>
      </c>
      <c r="G3329" s="161" t="s">
        <v>1521</v>
      </c>
      <c r="H3329" s="161" t="s">
        <v>10370</v>
      </c>
      <c r="I3329" s="161" t="s">
        <v>1630</v>
      </c>
      <c r="K3329" s="161">
        <v>1</v>
      </c>
      <c r="L3329" s="164" t="s">
        <v>11739</v>
      </c>
    </row>
    <row r="3330" spans="1:18">
      <c r="A3330" s="161">
        <v>7</v>
      </c>
      <c r="B3330" s="161">
        <v>76</v>
      </c>
      <c r="C3330" s="161">
        <v>3</v>
      </c>
      <c r="D3330" s="161" t="s">
        <v>3696</v>
      </c>
      <c r="E3330" s="161" t="s">
        <v>9402</v>
      </c>
      <c r="F3330" s="161" t="s">
        <v>3992</v>
      </c>
      <c r="G3330" s="161" t="s">
        <v>1521</v>
      </c>
      <c r="H3330" s="162" t="s">
        <v>322</v>
      </c>
      <c r="I3330" s="161" t="s">
        <v>1631</v>
      </c>
      <c r="K3330" s="161">
        <v>1</v>
      </c>
      <c r="L3330" s="161" t="s">
        <v>5683</v>
      </c>
    </row>
    <row r="3331" spans="1:18">
      <c r="A3331" s="161">
        <v>7</v>
      </c>
      <c r="B3331" s="161">
        <v>76</v>
      </c>
      <c r="C3331" s="161">
        <v>4</v>
      </c>
      <c r="D3331" s="161" t="s">
        <v>10293</v>
      </c>
      <c r="E3331" s="161" t="s">
        <v>11736</v>
      </c>
      <c r="F3331" s="161" t="s">
        <v>3992</v>
      </c>
      <c r="G3331" s="161" t="s">
        <v>1521</v>
      </c>
      <c r="H3331" s="162" t="s">
        <v>10367</v>
      </c>
      <c r="I3331" s="161" t="s">
        <v>1630</v>
      </c>
      <c r="K3331" s="161">
        <v>1</v>
      </c>
      <c r="L3331" s="161" t="s">
        <v>11737</v>
      </c>
    </row>
    <row r="3332" spans="1:18">
      <c r="A3332" s="161">
        <v>7</v>
      </c>
      <c r="B3332" s="161">
        <v>76</v>
      </c>
      <c r="C3332" s="161">
        <v>5</v>
      </c>
      <c r="D3332" s="161" t="s">
        <v>3696</v>
      </c>
      <c r="E3332" s="161" t="s">
        <v>9403</v>
      </c>
      <c r="F3332" s="161" t="s">
        <v>3992</v>
      </c>
      <c r="G3332" s="161" t="s">
        <v>1521</v>
      </c>
      <c r="H3332" s="161" t="s">
        <v>1526</v>
      </c>
      <c r="I3332" s="161" t="s">
        <v>1629</v>
      </c>
      <c r="K3332" s="161">
        <v>1</v>
      </c>
      <c r="L3332" s="161" t="s">
        <v>5684</v>
      </c>
      <c r="M3332" s="161" t="s">
        <v>5685</v>
      </c>
      <c r="N3332" s="161" t="s">
        <v>12</v>
      </c>
      <c r="O3332" s="161" t="s">
        <v>5686</v>
      </c>
      <c r="P3332" s="161" t="s">
        <v>11</v>
      </c>
      <c r="Q3332" s="161" t="s">
        <v>5687</v>
      </c>
      <c r="R3332" s="161" t="s">
        <v>364</v>
      </c>
    </row>
    <row r="3333" spans="1:18">
      <c r="A3333" s="161">
        <v>7</v>
      </c>
      <c r="B3333" s="161">
        <v>76</v>
      </c>
      <c r="C3333" s="161">
        <v>6</v>
      </c>
      <c r="D3333" s="161" t="s">
        <v>10293</v>
      </c>
      <c r="E3333" s="161" t="s">
        <v>11731</v>
      </c>
      <c r="F3333" s="161" t="s">
        <v>3992</v>
      </c>
      <c r="G3333" s="161" t="s">
        <v>1521</v>
      </c>
      <c r="H3333" s="161" t="s">
        <v>10361</v>
      </c>
      <c r="I3333" s="161" t="s">
        <v>1629</v>
      </c>
      <c r="K3333" s="161">
        <v>1</v>
      </c>
      <c r="L3333" s="161" t="s">
        <v>11732</v>
      </c>
      <c r="M3333" s="161" t="s">
        <v>11733</v>
      </c>
      <c r="N3333" s="161" t="s">
        <v>16015</v>
      </c>
      <c r="O3333" s="161" t="s">
        <v>11734</v>
      </c>
      <c r="P3333" s="161" t="s">
        <v>16017</v>
      </c>
      <c r="Q3333" s="161" t="s">
        <v>11735</v>
      </c>
      <c r="R3333" s="161" t="s">
        <v>16018</v>
      </c>
    </row>
    <row r="3334" spans="1:18">
      <c r="A3334" s="161">
        <v>7</v>
      </c>
      <c r="B3334" s="161">
        <v>76</v>
      </c>
      <c r="C3334" s="161">
        <v>7</v>
      </c>
      <c r="D3334" s="161" t="s">
        <v>3696</v>
      </c>
      <c r="E3334" s="161" t="s">
        <v>9404</v>
      </c>
      <c r="F3334" s="161" t="s">
        <v>3992</v>
      </c>
      <c r="G3334" s="161" t="s">
        <v>1521</v>
      </c>
      <c r="H3334" s="161" t="s">
        <v>66</v>
      </c>
      <c r="I3334" s="161" t="s">
        <v>1629</v>
      </c>
      <c r="K3334" s="161">
        <v>1</v>
      </c>
      <c r="L3334" s="161" t="s">
        <v>5688</v>
      </c>
      <c r="M3334" s="161" t="s">
        <v>5689</v>
      </c>
      <c r="N3334" s="161" t="s">
        <v>12</v>
      </c>
      <c r="O3334" s="161" t="s">
        <v>5690</v>
      </c>
      <c r="P3334" s="161" t="s">
        <v>11</v>
      </c>
      <c r="Q3334" s="161" t="s">
        <v>5691</v>
      </c>
      <c r="R3334" s="161" t="s">
        <v>364</v>
      </c>
    </row>
    <row r="3335" spans="1:18">
      <c r="A3335" s="161">
        <v>7</v>
      </c>
      <c r="B3335" s="161">
        <v>76</v>
      </c>
      <c r="C3335" s="161">
        <v>8</v>
      </c>
      <c r="D3335" s="161" t="s">
        <v>10293</v>
      </c>
      <c r="E3335" s="161" t="s">
        <v>11726</v>
      </c>
      <c r="F3335" s="161" t="s">
        <v>3992</v>
      </c>
      <c r="G3335" s="161" t="s">
        <v>1521</v>
      </c>
      <c r="H3335" s="161" t="s">
        <v>10355</v>
      </c>
      <c r="I3335" s="161" t="s">
        <v>1629</v>
      </c>
      <c r="K3335" s="161">
        <v>1</v>
      </c>
      <c r="L3335" s="161" t="s">
        <v>11727</v>
      </c>
      <c r="M3335" s="161" t="s">
        <v>11728</v>
      </c>
      <c r="N3335" s="161" t="s">
        <v>16015</v>
      </c>
      <c r="O3335" s="161" t="s">
        <v>11729</v>
      </c>
      <c r="P3335" s="161" t="s">
        <v>16017</v>
      </c>
      <c r="Q3335" s="161" t="s">
        <v>11730</v>
      </c>
      <c r="R3335" s="161" t="s">
        <v>16018</v>
      </c>
    </row>
    <row r="3336" spans="1:18">
      <c r="A3336" s="161">
        <v>7</v>
      </c>
      <c r="B3336" s="161">
        <v>76</v>
      </c>
      <c r="C3336" s="161">
        <v>9</v>
      </c>
      <c r="D3336" s="161" t="s">
        <v>3696</v>
      </c>
      <c r="E3336" s="161" t="s">
        <v>9405</v>
      </c>
      <c r="F3336" s="161" t="s">
        <v>3992</v>
      </c>
      <c r="G3336" s="161" t="s">
        <v>1521</v>
      </c>
      <c r="H3336" s="161" t="s">
        <v>336</v>
      </c>
      <c r="K3336" s="161">
        <v>1</v>
      </c>
      <c r="L3336" s="161" t="s">
        <v>5692</v>
      </c>
    </row>
    <row r="3337" spans="1:18">
      <c r="A3337" s="161">
        <v>7</v>
      </c>
      <c r="B3337" s="161">
        <v>76</v>
      </c>
      <c r="C3337" s="161">
        <v>10</v>
      </c>
      <c r="D3337" s="161" t="s">
        <v>10293</v>
      </c>
      <c r="E3337" s="161" t="s">
        <v>11724</v>
      </c>
      <c r="F3337" s="161" t="s">
        <v>3992</v>
      </c>
      <c r="G3337" s="161" t="s">
        <v>1521</v>
      </c>
      <c r="H3337" s="161" t="s">
        <v>10191</v>
      </c>
      <c r="K3337" s="161">
        <v>1</v>
      </c>
      <c r="L3337" s="161" t="s">
        <v>11725</v>
      </c>
    </row>
    <row r="3338" spans="1:18">
      <c r="A3338" s="161">
        <v>7</v>
      </c>
      <c r="B3338" s="161">
        <v>76</v>
      </c>
      <c r="C3338" s="161">
        <v>11</v>
      </c>
      <c r="D3338" s="161" t="s">
        <v>3696</v>
      </c>
      <c r="E3338" s="161" t="s">
        <v>9406</v>
      </c>
      <c r="F3338" s="161" t="s">
        <v>3992</v>
      </c>
      <c r="G3338" s="161" t="s">
        <v>1521</v>
      </c>
      <c r="H3338" s="161" t="s">
        <v>337</v>
      </c>
      <c r="I3338" s="161" t="s">
        <v>1628</v>
      </c>
      <c r="K3338" s="161">
        <v>1</v>
      </c>
      <c r="L3338" s="161" t="s">
        <v>5693</v>
      </c>
    </row>
    <row r="3339" spans="1:18">
      <c r="A3339" s="161">
        <v>7</v>
      </c>
      <c r="B3339" s="161">
        <v>76</v>
      </c>
      <c r="C3339" s="161">
        <v>12</v>
      </c>
      <c r="D3339" s="161" t="s">
        <v>10293</v>
      </c>
      <c r="E3339" s="161" t="s">
        <v>11722</v>
      </c>
      <c r="F3339" s="161" t="s">
        <v>3992</v>
      </c>
      <c r="G3339" s="161" t="s">
        <v>1521</v>
      </c>
      <c r="H3339" s="161" t="s">
        <v>10350</v>
      </c>
      <c r="I3339" s="161" t="s">
        <v>10137</v>
      </c>
      <c r="K3339" s="161">
        <v>1</v>
      </c>
      <c r="L3339" s="161" t="s">
        <v>11723</v>
      </c>
    </row>
    <row r="3340" spans="1:18">
      <c r="A3340" s="161">
        <v>7</v>
      </c>
      <c r="B3340" s="161">
        <v>76</v>
      </c>
      <c r="C3340" s="161">
        <v>13</v>
      </c>
      <c r="D3340" s="161" t="s">
        <v>3696</v>
      </c>
      <c r="E3340" s="161" t="s">
        <v>9407</v>
      </c>
      <c r="F3340" s="161" t="s">
        <v>3992</v>
      </c>
      <c r="G3340" s="161" t="s">
        <v>1521</v>
      </c>
      <c r="H3340" s="161" t="s">
        <v>1535</v>
      </c>
      <c r="I3340" s="161" t="s">
        <v>61</v>
      </c>
      <c r="K3340" s="161">
        <v>1</v>
      </c>
      <c r="L3340" s="161" t="s">
        <v>5694</v>
      </c>
    </row>
    <row r="3341" spans="1:18">
      <c r="A3341" s="161">
        <v>7</v>
      </c>
      <c r="B3341" s="161">
        <v>76</v>
      </c>
      <c r="C3341" s="161">
        <v>14</v>
      </c>
      <c r="D3341" s="161" t="s">
        <v>10293</v>
      </c>
      <c r="E3341" s="161" t="s">
        <v>11720</v>
      </c>
      <c r="F3341" s="161" t="s">
        <v>3992</v>
      </c>
      <c r="G3341" s="161" t="s">
        <v>1521</v>
      </c>
      <c r="H3341" s="161" t="s">
        <v>10347</v>
      </c>
      <c r="I3341" s="161" t="s">
        <v>10345</v>
      </c>
      <c r="K3341" s="161">
        <v>1</v>
      </c>
      <c r="L3341" s="161" t="s">
        <v>11721</v>
      </c>
    </row>
    <row r="3342" spans="1:18">
      <c r="A3342" s="161">
        <v>7</v>
      </c>
      <c r="B3342" s="161">
        <v>76</v>
      </c>
      <c r="C3342" s="161">
        <v>15</v>
      </c>
      <c r="D3342" s="161" t="s">
        <v>3696</v>
      </c>
      <c r="E3342" s="161" t="s">
        <v>9408</v>
      </c>
      <c r="F3342" s="161" t="s">
        <v>3992</v>
      </c>
      <c r="G3342" s="161" t="s">
        <v>1521</v>
      </c>
      <c r="H3342" s="161" t="s">
        <v>1529</v>
      </c>
      <c r="I3342" s="161" t="s">
        <v>15</v>
      </c>
      <c r="K3342" s="161">
        <v>1</v>
      </c>
      <c r="L3342" s="164" t="s">
        <v>9409</v>
      </c>
      <c r="M3342" s="164" t="s">
        <v>9410</v>
      </c>
    </row>
    <row r="3343" spans="1:18">
      <c r="A3343" s="161">
        <v>7</v>
      </c>
      <c r="B3343" s="161">
        <v>76</v>
      </c>
      <c r="C3343" s="161">
        <v>16</v>
      </c>
      <c r="D3343" s="161" t="s">
        <v>10293</v>
      </c>
      <c r="E3343" s="161" t="s">
        <v>11717</v>
      </c>
      <c r="F3343" s="161" t="s">
        <v>3992</v>
      </c>
      <c r="G3343" s="161" t="s">
        <v>1521</v>
      </c>
      <c r="H3343" s="161" t="s">
        <v>10342</v>
      </c>
      <c r="I3343" s="161" t="s">
        <v>15</v>
      </c>
      <c r="K3343" s="161">
        <v>1</v>
      </c>
      <c r="L3343" s="164" t="s">
        <v>11718</v>
      </c>
      <c r="M3343" s="164" t="s">
        <v>11719</v>
      </c>
    </row>
    <row r="3344" spans="1:18">
      <c r="A3344" s="161">
        <v>7</v>
      </c>
      <c r="B3344" s="161">
        <v>76</v>
      </c>
      <c r="C3344" s="161">
        <v>17</v>
      </c>
      <c r="D3344" s="161" t="s">
        <v>3696</v>
      </c>
      <c r="E3344" s="161" t="s">
        <v>9411</v>
      </c>
      <c r="F3344" s="161" t="s">
        <v>3992</v>
      </c>
      <c r="G3344" s="161" t="s">
        <v>1521</v>
      </c>
      <c r="H3344" s="161" t="s">
        <v>1530</v>
      </c>
      <c r="K3344" s="161">
        <v>1</v>
      </c>
      <c r="L3344" s="164" t="s">
        <v>9412</v>
      </c>
    </row>
    <row r="3345" spans="1:18">
      <c r="A3345" s="161">
        <v>7</v>
      </c>
      <c r="B3345" s="161">
        <v>76</v>
      </c>
      <c r="C3345" s="161">
        <v>18</v>
      </c>
      <c r="D3345" s="161" t="s">
        <v>10293</v>
      </c>
      <c r="E3345" s="161" t="s">
        <v>11715</v>
      </c>
      <c r="F3345" s="161" t="s">
        <v>3992</v>
      </c>
      <c r="G3345" s="161" t="s">
        <v>1521</v>
      </c>
      <c r="H3345" s="161" t="s">
        <v>10339</v>
      </c>
      <c r="K3345" s="161">
        <v>1</v>
      </c>
      <c r="L3345" s="164" t="s">
        <v>11716</v>
      </c>
    </row>
    <row r="3346" spans="1:18">
      <c r="A3346" s="161">
        <v>7</v>
      </c>
      <c r="B3346" s="161">
        <v>76</v>
      </c>
      <c r="C3346" s="161">
        <v>19</v>
      </c>
      <c r="D3346" s="161" t="s">
        <v>3696</v>
      </c>
      <c r="E3346" s="161" t="s">
        <v>9413</v>
      </c>
      <c r="F3346" s="161" t="s">
        <v>3992</v>
      </c>
      <c r="G3346" s="161" t="s">
        <v>1521</v>
      </c>
      <c r="H3346" s="161" t="s">
        <v>1531</v>
      </c>
      <c r="K3346" s="161">
        <v>1</v>
      </c>
      <c r="L3346" s="164" t="s">
        <v>9414</v>
      </c>
    </row>
    <row r="3347" spans="1:18">
      <c r="A3347" s="161">
        <v>7</v>
      </c>
      <c r="B3347" s="161">
        <v>76</v>
      </c>
      <c r="C3347" s="161">
        <v>20</v>
      </c>
      <c r="D3347" s="161" t="s">
        <v>10293</v>
      </c>
      <c r="E3347" s="161" t="s">
        <v>11713</v>
      </c>
      <c r="F3347" s="161" t="s">
        <v>3992</v>
      </c>
      <c r="G3347" s="161" t="s">
        <v>1521</v>
      </c>
      <c r="H3347" s="161" t="s">
        <v>10336</v>
      </c>
      <c r="K3347" s="161">
        <v>1</v>
      </c>
      <c r="L3347" s="164" t="s">
        <v>11714</v>
      </c>
    </row>
    <row r="3348" spans="1:18">
      <c r="A3348" s="161">
        <v>7</v>
      </c>
      <c r="B3348" s="161">
        <v>76</v>
      </c>
      <c r="C3348" s="161">
        <v>21</v>
      </c>
      <c r="D3348" s="161" t="s">
        <v>3696</v>
      </c>
      <c r="E3348" s="161" t="s">
        <v>9415</v>
      </c>
      <c r="F3348" s="161" t="s">
        <v>3992</v>
      </c>
      <c r="G3348" s="161" t="s">
        <v>1521</v>
      </c>
      <c r="H3348" s="161" t="s">
        <v>1532</v>
      </c>
      <c r="K3348" s="161">
        <v>1</v>
      </c>
      <c r="L3348" s="164" t="s">
        <v>9416</v>
      </c>
    </row>
    <row r="3349" spans="1:18">
      <c r="A3349" s="161">
        <v>7</v>
      </c>
      <c r="B3349" s="161">
        <v>76</v>
      </c>
      <c r="C3349" s="161">
        <v>22</v>
      </c>
      <c r="D3349" s="161" t="s">
        <v>10293</v>
      </c>
      <c r="E3349" s="161" t="s">
        <v>11711</v>
      </c>
      <c r="F3349" s="161" t="s">
        <v>3992</v>
      </c>
      <c r="G3349" s="161" t="s">
        <v>1521</v>
      </c>
      <c r="H3349" s="161" t="s">
        <v>10333</v>
      </c>
      <c r="K3349" s="161">
        <v>1</v>
      </c>
      <c r="L3349" s="164" t="s">
        <v>11712</v>
      </c>
    </row>
    <row r="3350" spans="1:18">
      <c r="A3350" s="161">
        <v>7</v>
      </c>
      <c r="B3350" s="161">
        <v>76</v>
      </c>
      <c r="C3350" s="161">
        <v>23</v>
      </c>
      <c r="D3350" s="161" t="s">
        <v>3696</v>
      </c>
      <c r="E3350" s="161" t="s">
        <v>9417</v>
      </c>
      <c r="F3350" s="161" t="s">
        <v>3992</v>
      </c>
      <c r="G3350" s="161" t="s">
        <v>1521</v>
      </c>
      <c r="H3350" s="161" t="s">
        <v>1533</v>
      </c>
      <c r="K3350" s="161">
        <v>1</v>
      </c>
      <c r="L3350" s="164" t="s">
        <v>9418</v>
      </c>
    </row>
    <row r="3351" spans="1:18">
      <c r="A3351" s="161">
        <v>7</v>
      </c>
      <c r="B3351" s="161">
        <v>76</v>
      </c>
      <c r="C3351" s="161">
        <v>24</v>
      </c>
      <c r="D3351" s="161" t="s">
        <v>10293</v>
      </c>
      <c r="E3351" s="161" t="s">
        <v>11709</v>
      </c>
      <c r="F3351" s="161" t="s">
        <v>3992</v>
      </c>
      <c r="G3351" s="161" t="s">
        <v>1521</v>
      </c>
      <c r="H3351" s="161" t="s">
        <v>10330</v>
      </c>
      <c r="K3351" s="161">
        <v>1</v>
      </c>
      <c r="L3351" s="164" t="s">
        <v>11710</v>
      </c>
    </row>
    <row r="3352" spans="1:18">
      <c r="A3352" s="161">
        <v>7</v>
      </c>
      <c r="B3352" s="161">
        <v>76</v>
      </c>
      <c r="C3352" s="161">
        <v>25</v>
      </c>
      <c r="D3352" s="161" t="s">
        <v>3696</v>
      </c>
      <c r="E3352" s="161" t="s">
        <v>9419</v>
      </c>
      <c r="F3352" s="161" t="s">
        <v>3992</v>
      </c>
      <c r="G3352" s="161" t="s">
        <v>1521</v>
      </c>
      <c r="H3352" s="161" t="s">
        <v>1534</v>
      </c>
      <c r="K3352" s="161">
        <v>1</v>
      </c>
      <c r="L3352" s="164" t="s">
        <v>9420</v>
      </c>
    </row>
    <row r="3353" spans="1:18">
      <c r="A3353" s="161">
        <v>7</v>
      </c>
      <c r="B3353" s="161">
        <v>76</v>
      </c>
      <c r="C3353" s="161">
        <v>26</v>
      </c>
      <c r="D3353" s="161" t="s">
        <v>10293</v>
      </c>
      <c r="E3353" s="161" t="s">
        <v>11707</v>
      </c>
      <c r="F3353" s="161" t="s">
        <v>3992</v>
      </c>
      <c r="G3353" s="161" t="s">
        <v>1521</v>
      </c>
      <c r="H3353" s="161" t="s">
        <v>10327</v>
      </c>
      <c r="K3353" s="161">
        <v>1</v>
      </c>
      <c r="L3353" s="164" t="s">
        <v>11708</v>
      </c>
    </row>
    <row r="3354" spans="1:18">
      <c r="A3354" s="161">
        <v>7</v>
      </c>
      <c r="B3354" s="161">
        <v>76</v>
      </c>
      <c r="C3354" s="161">
        <v>27</v>
      </c>
      <c r="D3354" s="161" t="s">
        <v>3696</v>
      </c>
      <c r="E3354" s="161" t="s">
        <v>9421</v>
      </c>
      <c r="F3354" s="161" t="s">
        <v>3992</v>
      </c>
      <c r="G3354" s="161" t="s">
        <v>1521</v>
      </c>
      <c r="H3354" s="162" t="s">
        <v>326</v>
      </c>
      <c r="I3354" s="161" t="s">
        <v>1629</v>
      </c>
      <c r="K3354" s="161">
        <v>1</v>
      </c>
      <c r="L3354" s="161" t="s">
        <v>5695</v>
      </c>
      <c r="M3354" s="161" t="s">
        <v>5696</v>
      </c>
      <c r="N3354" s="161" t="s">
        <v>12</v>
      </c>
      <c r="O3354" s="161" t="s">
        <v>5697</v>
      </c>
      <c r="P3354" s="161" t="s">
        <v>11</v>
      </c>
      <c r="Q3354" s="161" t="s">
        <v>5698</v>
      </c>
      <c r="R3354" s="161" t="s">
        <v>364</v>
      </c>
    </row>
    <row r="3355" spans="1:18">
      <c r="A3355" s="161">
        <v>7</v>
      </c>
      <c r="B3355" s="161">
        <v>76</v>
      </c>
      <c r="C3355" s="161">
        <v>28</v>
      </c>
      <c r="D3355" s="161" t="s">
        <v>10293</v>
      </c>
      <c r="E3355" s="161" t="s">
        <v>11702</v>
      </c>
      <c r="F3355" s="161" t="s">
        <v>3992</v>
      </c>
      <c r="G3355" s="161" t="s">
        <v>1521</v>
      </c>
      <c r="H3355" s="162" t="s">
        <v>10321</v>
      </c>
      <c r="I3355" s="161" t="s">
        <v>1629</v>
      </c>
      <c r="K3355" s="161">
        <v>1</v>
      </c>
      <c r="L3355" s="161" t="s">
        <v>11703</v>
      </c>
      <c r="M3355" s="161" t="s">
        <v>11704</v>
      </c>
      <c r="N3355" s="161" t="s">
        <v>16015</v>
      </c>
      <c r="O3355" s="161" t="s">
        <v>11705</v>
      </c>
      <c r="P3355" s="161" t="s">
        <v>16017</v>
      </c>
      <c r="Q3355" s="161" t="s">
        <v>11706</v>
      </c>
      <c r="R3355" s="161" t="s">
        <v>16018</v>
      </c>
    </row>
    <row r="3356" spans="1:18">
      <c r="A3356" s="161">
        <v>7</v>
      </c>
      <c r="B3356" s="161">
        <v>76</v>
      </c>
      <c r="C3356" s="161">
        <v>29</v>
      </c>
      <c r="D3356" s="161" t="s">
        <v>3696</v>
      </c>
      <c r="E3356" s="161" t="s">
        <v>9422</v>
      </c>
      <c r="F3356" s="161" t="s">
        <v>3992</v>
      </c>
      <c r="G3356" s="161" t="s">
        <v>1521</v>
      </c>
      <c r="H3356" s="161" t="s">
        <v>1524</v>
      </c>
      <c r="I3356" s="161" t="s">
        <v>3991</v>
      </c>
      <c r="K3356" s="161">
        <v>1</v>
      </c>
      <c r="L3356" s="161" t="s">
        <v>5699</v>
      </c>
      <c r="M3356" s="161" t="s">
        <v>5700</v>
      </c>
      <c r="N3356" s="161" t="s">
        <v>388</v>
      </c>
      <c r="O3356" s="161" t="s">
        <v>5701</v>
      </c>
    </row>
    <row r="3357" spans="1:18">
      <c r="A3357" s="161">
        <v>7</v>
      </c>
      <c r="B3357" s="161">
        <v>76</v>
      </c>
      <c r="C3357" s="161">
        <v>30</v>
      </c>
      <c r="D3357" s="161" t="s">
        <v>10293</v>
      </c>
      <c r="E3357" s="161" t="s">
        <v>11698</v>
      </c>
      <c r="F3357" s="161" t="s">
        <v>3992</v>
      </c>
      <c r="G3357" s="161" t="s">
        <v>1521</v>
      </c>
      <c r="H3357" s="161" t="s">
        <v>10316</v>
      </c>
      <c r="I3357" s="161" t="s">
        <v>10314</v>
      </c>
      <c r="K3357" s="161">
        <v>1</v>
      </c>
      <c r="L3357" s="161" t="s">
        <v>11699</v>
      </c>
      <c r="M3357" s="161" t="s">
        <v>11700</v>
      </c>
      <c r="N3357" s="161" t="s">
        <v>16016</v>
      </c>
      <c r="O3357" s="161" t="s">
        <v>11701</v>
      </c>
    </row>
    <row r="3358" spans="1:18">
      <c r="A3358" s="161">
        <v>7</v>
      </c>
      <c r="B3358" s="161">
        <v>76</v>
      </c>
      <c r="C3358" s="161">
        <v>31</v>
      </c>
      <c r="D3358" s="161" t="s">
        <v>3696</v>
      </c>
      <c r="E3358" s="161" t="s">
        <v>9423</v>
      </c>
      <c r="F3358" s="161" t="s">
        <v>3992</v>
      </c>
      <c r="G3358" s="161" t="s">
        <v>1521</v>
      </c>
      <c r="H3358" s="161" t="s">
        <v>323</v>
      </c>
      <c r="K3358" s="161">
        <v>1</v>
      </c>
      <c r="L3358" s="161" t="s">
        <v>6932</v>
      </c>
    </row>
    <row r="3359" spans="1:18">
      <c r="A3359" s="161">
        <v>7</v>
      </c>
      <c r="B3359" s="161">
        <v>76</v>
      </c>
      <c r="C3359" s="161">
        <v>32</v>
      </c>
      <c r="D3359" s="161" t="s">
        <v>10293</v>
      </c>
      <c r="E3359" s="161" t="s">
        <v>11696</v>
      </c>
      <c r="F3359" s="161" t="s">
        <v>3992</v>
      </c>
      <c r="G3359" s="161" t="s">
        <v>1521</v>
      </c>
      <c r="H3359" s="161" t="s">
        <v>10312</v>
      </c>
      <c r="K3359" s="161">
        <v>1</v>
      </c>
      <c r="L3359" s="161" t="s">
        <v>11697</v>
      </c>
    </row>
    <row r="3360" spans="1:18">
      <c r="A3360" s="161">
        <v>7</v>
      </c>
      <c r="B3360" s="161">
        <v>76</v>
      </c>
      <c r="C3360" s="161">
        <v>33</v>
      </c>
      <c r="D3360" s="161" t="s">
        <v>3696</v>
      </c>
      <c r="E3360" s="161" t="s">
        <v>9424</v>
      </c>
      <c r="F3360" s="161" t="s">
        <v>3992</v>
      </c>
      <c r="G3360" s="161" t="s">
        <v>1521</v>
      </c>
      <c r="H3360" s="161" t="s">
        <v>324</v>
      </c>
      <c r="K3360" s="161">
        <v>1</v>
      </c>
      <c r="L3360" s="161" t="s">
        <v>6933</v>
      </c>
    </row>
    <row r="3361" spans="1:18">
      <c r="A3361" s="161">
        <v>7</v>
      </c>
      <c r="B3361" s="161">
        <v>76</v>
      </c>
      <c r="C3361" s="161">
        <v>34</v>
      </c>
      <c r="D3361" s="161" t="s">
        <v>10293</v>
      </c>
      <c r="E3361" s="161" t="s">
        <v>11694</v>
      </c>
      <c r="F3361" s="161" t="s">
        <v>3992</v>
      </c>
      <c r="G3361" s="161" t="s">
        <v>1521</v>
      </c>
      <c r="H3361" s="161" t="s">
        <v>10309</v>
      </c>
      <c r="K3361" s="161">
        <v>1</v>
      </c>
      <c r="L3361" s="161" t="s">
        <v>11695</v>
      </c>
    </row>
    <row r="3362" spans="1:18">
      <c r="A3362" s="161">
        <v>7</v>
      </c>
      <c r="B3362" s="161">
        <v>76</v>
      </c>
      <c r="C3362" s="161">
        <v>35</v>
      </c>
      <c r="D3362" s="161" t="s">
        <v>3696</v>
      </c>
      <c r="E3362" s="161" t="s">
        <v>9425</v>
      </c>
      <c r="F3362" s="161" t="s">
        <v>3992</v>
      </c>
      <c r="G3362" s="161" t="s">
        <v>1521</v>
      </c>
      <c r="H3362" s="161" t="s">
        <v>325</v>
      </c>
      <c r="K3362" s="161">
        <v>1</v>
      </c>
      <c r="L3362" s="161" t="s">
        <v>6934</v>
      </c>
    </row>
    <row r="3363" spans="1:18">
      <c r="A3363" s="161">
        <v>7</v>
      </c>
      <c r="B3363" s="161">
        <v>76</v>
      </c>
      <c r="C3363" s="161">
        <v>36</v>
      </c>
      <c r="D3363" s="161" t="s">
        <v>10293</v>
      </c>
      <c r="E3363" s="161" t="s">
        <v>11692</v>
      </c>
      <c r="F3363" s="161" t="s">
        <v>3992</v>
      </c>
      <c r="G3363" s="161" t="s">
        <v>1521</v>
      </c>
      <c r="H3363" s="161" t="s">
        <v>10306</v>
      </c>
      <c r="K3363" s="161">
        <v>1</v>
      </c>
      <c r="L3363" s="161" t="s">
        <v>11693</v>
      </c>
    </row>
    <row r="3364" spans="1:18">
      <c r="A3364" s="161">
        <v>7</v>
      </c>
      <c r="B3364" s="161">
        <v>76</v>
      </c>
      <c r="C3364" s="161">
        <v>37</v>
      </c>
      <c r="D3364" s="161" t="s">
        <v>3696</v>
      </c>
      <c r="E3364" s="161" t="s">
        <v>9426</v>
      </c>
      <c r="F3364" s="161" t="s">
        <v>3992</v>
      </c>
      <c r="G3364" s="161" t="s">
        <v>1521</v>
      </c>
      <c r="H3364" s="161" t="s">
        <v>1536</v>
      </c>
      <c r="I3364" s="161" t="s">
        <v>1629</v>
      </c>
      <c r="K3364" s="161">
        <v>1</v>
      </c>
      <c r="L3364" s="161" t="s">
        <v>5702</v>
      </c>
      <c r="M3364" s="161" t="s">
        <v>5703</v>
      </c>
      <c r="N3364" s="161" t="s">
        <v>12</v>
      </c>
      <c r="O3364" s="161" t="s">
        <v>5704</v>
      </c>
      <c r="P3364" s="161" t="s">
        <v>11</v>
      </c>
      <c r="Q3364" s="161" t="s">
        <v>5705</v>
      </c>
      <c r="R3364" s="161" t="s">
        <v>364</v>
      </c>
    </row>
    <row r="3365" spans="1:18">
      <c r="A3365" s="161">
        <v>7</v>
      </c>
      <c r="B3365" s="161">
        <v>76</v>
      </c>
      <c r="C3365" s="161">
        <v>38</v>
      </c>
      <c r="D3365" s="161" t="s">
        <v>10293</v>
      </c>
      <c r="E3365" s="161" t="s">
        <v>11687</v>
      </c>
      <c r="F3365" s="161" t="s">
        <v>3992</v>
      </c>
      <c r="G3365" s="161" t="s">
        <v>1521</v>
      </c>
      <c r="H3365" s="161" t="s">
        <v>10300</v>
      </c>
      <c r="I3365" s="161" t="s">
        <v>1629</v>
      </c>
      <c r="K3365" s="161">
        <v>1</v>
      </c>
      <c r="L3365" s="161" t="s">
        <v>11688</v>
      </c>
      <c r="M3365" s="161" t="s">
        <v>11689</v>
      </c>
      <c r="N3365" s="161" t="s">
        <v>16015</v>
      </c>
      <c r="O3365" s="161" t="s">
        <v>11690</v>
      </c>
      <c r="P3365" s="161" t="s">
        <v>16017</v>
      </c>
      <c r="Q3365" s="161" t="s">
        <v>11691</v>
      </c>
      <c r="R3365" s="161" t="s">
        <v>16018</v>
      </c>
    </row>
    <row r="3366" spans="1:18">
      <c r="A3366" s="161">
        <v>7</v>
      </c>
      <c r="B3366" s="161">
        <v>76</v>
      </c>
      <c r="C3366" s="161">
        <v>39</v>
      </c>
      <c r="D3366" s="161" t="s">
        <v>3696</v>
      </c>
      <c r="E3366" s="161" t="s">
        <v>9427</v>
      </c>
      <c r="F3366" s="161" t="s">
        <v>3992</v>
      </c>
      <c r="G3366" s="161" t="s">
        <v>1521</v>
      </c>
      <c r="H3366" s="161" t="s">
        <v>116</v>
      </c>
      <c r="I3366" s="161" t="s">
        <v>1630</v>
      </c>
      <c r="K3366" s="161">
        <v>1</v>
      </c>
      <c r="L3366" s="161" t="s">
        <v>5706</v>
      </c>
    </row>
    <row r="3367" spans="1:18">
      <c r="A3367" s="161">
        <v>7</v>
      </c>
      <c r="B3367" s="161">
        <v>76</v>
      </c>
      <c r="C3367" s="161">
        <v>40</v>
      </c>
      <c r="D3367" s="161" t="s">
        <v>10293</v>
      </c>
      <c r="E3367" s="161" t="s">
        <v>11685</v>
      </c>
      <c r="F3367" s="161" t="s">
        <v>3992</v>
      </c>
      <c r="G3367" s="161" t="s">
        <v>1521</v>
      </c>
      <c r="H3367" s="161" t="s">
        <v>10297</v>
      </c>
      <c r="I3367" s="161" t="s">
        <v>1630</v>
      </c>
      <c r="K3367" s="161">
        <v>1</v>
      </c>
      <c r="L3367" s="161" t="s">
        <v>11686</v>
      </c>
    </row>
    <row r="3368" spans="1:18">
      <c r="A3368" s="161">
        <v>7</v>
      </c>
      <c r="B3368" s="161">
        <v>76</v>
      </c>
      <c r="C3368" s="161">
        <v>41</v>
      </c>
      <c r="D3368" s="161" t="s">
        <v>3696</v>
      </c>
      <c r="E3368" s="161" t="s">
        <v>9428</v>
      </c>
      <c r="F3368" s="161" t="s">
        <v>3992</v>
      </c>
      <c r="G3368" s="161" t="s">
        <v>1521</v>
      </c>
      <c r="H3368" s="161" t="s">
        <v>319</v>
      </c>
      <c r="K3368" s="161">
        <v>1</v>
      </c>
      <c r="L3368" s="161" t="s">
        <v>5707</v>
      </c>
    </row>
    <row r="3369" spans="1:18">
      <c r="A3369" s="161">
        <v>7</v>
      </c>
      <c r="B3369" s="161">
        <v>76</v>
      </c>
      <c r="C3369" s="161">
        <v>42</v>
      </c>
      <c r="D3369" s="161" t="s">
        <v>10293</v>
      </c>
      <c r="E3369" s="161" t="s">
        <v>11683</v>
      </c>
      <c r="F3369" s="161" t="s">
        <v>3992</v>
      </c>
      <c r="G3369" s="161" t="s">
        <v>1521</v>
      </c>
      <c r="H3369" s="161" t="s">
        <v>10167</v>
      </c>
      <c r="K3369" s="161">
        <v>1</v>
      </c>
      <c r="L3369" s="161" t="s">
        <v>11684</v>
      </c>
    </row>
    <row r="3370" spans="1:18">
      <c r="A3370" s="161">
        <v>7</v>
      </c>
      <c r="B3370" s="161">
        <v>77</v>
      </c>
      <c r="C3370" s="161">
        <v>1</v>
      </c>
      <c r="D3370" s="161" t="s">
        <v>3696</v>
      </c>
      <c r="E3370" s="161" t="s">
        <v>9429</v>
      </c>
      <c r="F3370" s="161" t="s">
        <v>3992</v>
      </c>
      <c r="G3370" s="161" t="s">
        <v>1521</v>
      </c>
      <c r="H3370" s="161" t="s">
        <v>1523</v>
      </c>
      <c r="I3370" s="161" t="s">
        <v>1631</v>
      </c>
      <c r="K3370" s="161">
        <v>1</v>
      </c>
      <c r="L3370" s="164" t="s">
        <v>9430</v>
      </c>
    </row>
    <row r="3371" spans="1:18">
      <c r="A3371" s="161">
        <v>7</v>
      </c>
      <c r="B3371" s="161">
        <v>77</v>
      </c>
      <c r="C3371" s="161">
        <v>2</v>
      </c>
      <c r="D3371" s="161" t="s">
        <v>10293</v>
      </c>
      <c r="E3371" s="161" t="s">
        <v>11681</v>
      </c>
      <c r="F3371" s="161" t="s">
        <v>3992</v>
      </c>
      <c r="G3371" s="161" t="s">
        <v>1521</v>
      </c>
      <c r="H3371" s="161" t="s">
        <v>10370</v>
      </c>
      <c r="I3371" s="161" t="s">
        <v>1630</v>
      </c>
      <c r="K3371" s="161">
        <v>1</v>
      </c>
      <c r="L3371" s="164" t="s">
        <v>11682</v>
      </c>
    </row>
    <row r="3372" spans="1:18">
      <c r="A3372" s="161">
        <v>7</v>
      </c>
      <c r="B3372" s="161">
        <v>77</v>
      </c>
      <c r="C3372" s="161">
        <v>3</v>
      </c>
      <c r="D3372" s="161" t="s">
        <v>3696</v>
      </c>
      <c r="E3372" s="161" t="s">
        <v>9431</v>
      </c>
      <c r="F3372" s="161" t="s">
        <v>3992</v>
      </c>
      <c r="G3372" s="161" t="s">
        <v>1521</v>
      </c>
      <c r="H3372" s="162" t="s">
        <v>322</v>
      </c>
      <c r="I3372" s="161" t="s">
        <v>1631</v>
      </c>
      <c r="K3372" s="161">
        <v>1</v>
      </c>
      <c r="L3372" s="161" t="s">
        <v>5908</v>
      </c>
    </row>
    <row r="3373" spans="1:18">
      <c r="A3373" s="161">
        <v>7</v>
      </c>
      <c r="B3373" s="161">
        <v>77</v>
      </c>
      <c r="C3373" s="161">
        <v>4</v>
      </c>
      <c r="D3373" s="161" t="s">
        <v>10293</v>
      </c>
      <c r="E3373" s="161" t="s">
        <v>11679</v>
      </c>
      <c r="F3373" s="161" t="s">
        <v>3992</v>
      </c>
      <c r="G3373" s="161" t="s">
        <v>1521</v>
      </c>
      <c r="H3373" s="162" t="s">
        <v>10367</v>
      </c>
      <c r="I3373" s="161" t="s">
        <v>1630</v>
      </c>
      <c r="K3373" s="161">
        <v>1</v>
      </c>
      <c r="L3373" s="161" t="s">
        <v>11680</v>
      </c>
    </row>
    <row r="3374" spans="1:18">
      <c r="A3374" s="161">
        <v>7</v>
      </c>
      <c r="B3374" s="161">
        <v>77</v>
      </c>
      <c r="C3374" s="161">
        <v>5</v>
      </c>
      <c r="D3374" s="161" t="s">
        <v>3696</v>
      </c>
      <c r="E3374" s="161" t="s">
        <v>9432</v>
      </c>
      <c r="F3374" s="161" t="s">
        <v>3992</v>
      </c>
      <c r="G3374" s="161" t="s">
        <v>1521</v>
      </c>
      <c r="H3374" s="161" t="s">
        <v>1526</v>
      </c>
      <c r="I3374" s="161" t="s">
        <v>1629</v>
      </c>
      <c r="K3374" s="161">
        <v>1</v>
      </c>
      <c r="L3374" s="161" t="s">
        <v>5909</v>
      </c>
      <c r="M3374" s="161" t="s">
        <v>5910</v>
      </c>
      <c r="N3374" s="161" t="s">
        <v>12</v>
      </c>
      <c r="O3374" s="161" t="s">
        <v>5911</v>
      </c>
      <c r="P3374" s="161" t="s">
        <v>11</v>
      </c>
      <c r="Q3374" s="161" t="s">
        <v>5912</v>
      </c>
      <c r="R3374" s="161" t="s">
        <v>364</v>
      </c>
    </row>
    <row r="3375" spans="1:18">
      <c r="A3375" s="161">
        <v>7</v>
      </c>
      <c r="B3375" s="161">
        <v>77</v>
      </c>
      <c r="C3375" s="161">
        <v>6</v>
      </c>
      <c r="D3375" s="161" t="s">
        <v>10293</v>
      </c>
      <c r="E3375" s="161" t="s">
        <v>11674</v>
      </c>
      <c r="F3375" s="161" t="s">
        <v>3992</v>
      </c>
      <c r="G3375" s="161" t="s">
        <v>1521</v>
      </c>
      <c r="H3375" s="161" t="s">
        <v>10361</v>
      </c>
      <c r="I3375" s="161" t="s">
        <v>1629</v>
      </c>
      <c r="K3375" s="161">
        <v>1</v>
      </c>
      <c r="L3375" s="161" t="s">
        <v>11675</v>
      </c>
      <c r="M3375" s="161" t="s">
        <v>11676</v>
      </c>
      <c r="N3375" s="161" t="s">
        <v>16015</v>
      </c>
      <c r="O3375" s="161" t="s">
        <v>11677</v>
      </c>
      <c r="P3375" s="161" t="s">
        <v>16017</v>
      </c>
      <c r="Q3375" s="161" t="s">
        <v>11678</v>
      </c>
      <c r="R3375" s="161" t="s">
        <v>16018</v>
      </c>
    </row>
    <row r="3376" spans="1:18">
      <c r="A3376" s="161">
        <v>7</v>
      </c>
      <c r="B3376" s="161">
        <v>77</v>
      </c>
      <c r="C3376" s="161">
        <v>7</v>
      </c>
      <c r="D3376" s="161" t="s">
        <v>3696</v>
      </c>
      <c r="E3376" s="161" t="s">
        <v>9433</v>
      </c>
      <c r="F3376" s="161" t="s">
        <v>3992</v>
      </c>
      <c r="G3376" s="161" t="s">
        <v>1521</v>
      </c>
      <c r="H3376" s="161" t="s">
        <v>66</v>
      </c>
      <c r="I3376" s="161" t="s">
        <v>1629</v>
      </c>
      <c r="K3376" s="161">
        <v>1</v>
      </c>
      <c r="L3376" s="161" t="s">
        <v>5913</v>
      </c>
      <c r="M3376" s="161" t="s">
        <v>5914</v>
      </c>
      <c r="N3376" s="161" t="s">
        <v>12</v>
      </c>
      <c r="O3376" s="161" t="s">
        <v>5915</v>
      </c>
      <c r="P3376" s="161" t="s">
        <v>11</v>
      </c>
      <c r="Q3376" s="161" t="s">
        <v>5916</v>
      </c>
      <c r="R3376" s="161" t="s">
        <v>364</v>
      </c>
    </row>
    <row r="3377" spans="1:18">
      <c r="A3377" s="161">
        <v>7</v>
      </c>
      <c r="B3377" s="161">
        <v>77</v>
      </c>
      <c r="C3377" s="161">
        <v>8</v>
      </c>
      <c r="D3377" s="161" t="s">
        <v>10293</v>
      </c>
      <c r="E3377" s="161" t="s">
        <v>11669</v>
      </c>
      <c r="F3377" s="161" t="s">
        <v>3992</v>
      </c>
      <c r="G3377" s="161" t="s">
        <v>1521</v>
      </c>
      <c r="H3377" s="161" t="s">
        <v>10355</v>
      </c>
      <c r="I3377" s="161" t="s">
        <v>1629</v>
      </c>
      <c r="K3377" s="161">
        <v>1</v>
      </c>
      <c r="L3377" s="161" t="s">
        <v>11670</v>
      </c>
      <c r="M3377" s="161" t="s">
        <v>11671</v>
      </c>
      <c r="N3377" s="161" t="s">
        <v>16015</v>
      </c>
      <c r="O3377" s="161" t="s">
        <v>11672</v>
      </c>
      <c r="P3377" s="161" t="s">
        <v>16017</v>
      </c>
      <c r="Q3377" s="161" t="s">
        <v>11673</v>
      </c>
      <c r="R3377" s="161" t="s">
        <v>16018</v>
      </c>
    </row>
    <row r="3378" spans="1:18">
      <c r="A3378" s="161">
        <v>7</v>
      </c>
      <c r="B3378" s="161">
        <v>77</v>
      </c>
      <c r="C3378" s="161">
        <v>9</v>
      </c>
      <c r="D3378" s="161" t="s">
        <v>3696</v>
      </c>
      <c r="E3378" s="161" t="s">
        <v>9434</v>
      </c>
      <c r="F3378" s="161" t="s">
        <v>3992</v>
      </c>
      <c r="G3378" s="161" t="s">
        <v>1521</v>
      </c>
      <c r="H3378" s="161" t="s">
        <v>336</v>
      </c>
      <c r="K3378" s="161">
        <v>1</v>
      </c>
      <c r="L3378" s="161" t="s">
        <v>5917</v>
      </c>
    </row>
    <row r="3379" spans="1:18">
      <c r="A3379" s="161">
        <v>7</v>
      </c>
      <c r="B3379" s="161">
        <v>77</v>
      </c>
      <c r="C3379" s="161">
        <v>10</v>
      </c>
      <c r="D3379" s="161" t="s">
        <v>10293</v>
      </c>
      <c r="E3379" s="161" t="s">
        <v>11667</v>
      </c>
      <c r="F3379" s="161" t="s">
        <v>3992</v>
      </c>
      <c r="G3379" s="161" t="s">
        <v>1521</v>
      </c>
      <c r="H3379" s="161" t="s">
        <v>10191</v>
      </c>
      <c r="K3379" s="161">
        <v>1</v>
      </c>
      <c r="L3379" s="161" t="s">
        <v>11668</v>
      </c>
    </row>
    <row r="3380" spans="1:18">
      <c r="A3380" s="161">
        <v>7</v>
      </c>
      <c r="B3380" s="161">
        <v>77</v>
      </c>
      <c r="C3380" s="161">
        <v>11</v>
      </c>
      <c r="D3380" s="161" t="s">
        <v>3696</v>
      </c>
      <c r="E3380" s="161" t="s">
        <v>9435</v>
      </c>
      <c r="F3380" s="161" t="s">
        <v>3992</v>
      </c>
      <c r="G3380" s="161" t="s">
        <v>1521</v>
      </c>
      <c r="H3380" s="161" t="s">
        <v>337</v>
      </c>
      <c r="I3380" s="161" t="s">
        <v>1628</v>
      </c>
      <c r="K3380" s="161">
        <v>1</v>
      </c>
      <c r="L3380" s="161" t="s">
        <v>5918</v>
      </c>
    </row>
    <row r="3381" spans="1:18">
      <c r="A3381" s="161">
        <v>7</v>
      </c>
      <c r="B3381" s="161">
        <v>77</v>
      </c>
      <c r="C3381" s="161">
        <v>12</v>
      </c>
      <c r="D3381" s="161" t="s">
        <v>10293</v>
      </c>
      <c r="E3381" s="161" t="s">
        <v>11665</v>
      </c>
      <c r="F3381" s="161" t="s">
        <v>3992</v>
      </c>
      <c r="G3381" s="161" t="s">
        <v>1521</v>
      </c>
      <c r="H3381" s="161" t="s">
        <v>10350</v>
      </c>
      <c r="I3381" s="161" t="s">
        <v>10137</v>
      </c>
      <c r="K3381" s="161">
        <v>1</v>
      </c>
      <c r="L3381" s="161" t="s">
        <v>11666</v>
      </c>
    </row>
    <row r="3382" spans="1:18">
      <c r="A3382" s="161">
        <v>7</v>
      </c>
      <c r="B3382" s="161">
        <v>77</v>
      </c>
      <c r="C3382" s="161">
        <v>13</v>
      </c>
      <c r="D3382" s="161" t="s">
        <v>3696</v>
      </c>
      <c r="E3382" s="161" t="s">
        <v>9436</v>
      </c>
      <c r="F3382" s="161" t="s">
        <v>3992</v>
      </c>
      <c r="G3382" s="161" t="s">
        <v>1521</v>
      </c>
      <c r="H3382" s="161" t="s">
        <v>1535</v>
      </c>
      <c r="I3382" s="161" t="s">
        <v>61</v>
      </c>
      <c r="K3382" s="161">
        <v>1</v>
      </c>
      <c r="L3382" s="161" t="s">
        <v>5919</v>
      </c>
    </row>
    <row r="3383" spans="1:18">
      <c r="A3383" s="161">
        <v>7</v>
      </c>
      <c r="B3383" s="161">
        <v>77</v>
      </c>
      <c r="C3383" s="161">
        <v>14</v>
      </c>
      <c r="D3383" s="161" t="s">
        <v>10293</v>
      </c>
      <c r="E3383" s="161" t="s">
        <v>11663</v>
      </c>
      <c r="F3383" s="161" t="s">
        <v>3992</v>
      </c>
      <c r="G3383" s="161" t="s">
        <v>1521</v>
      </c>
      <c r="H3383" s="161" t="s">
        <v>10347</v>
      </c>
      <c r="I3383" s="161" t="s">
        <v>10345</v>
      </c>
      <c r="K3383" s="161">
        <v>1</v>
      </c>
      <c r="L3383" s="161" t="s">
        <v>11664</v>
      </c>
    </row>
    <row r="3384" spans="1:18">
      <c r="A3384" s="161">
        <v>7</v>
      </c>
      <c r="B3384" s="161">
        <v>77</v>
      </c>
      <c r="C3384" s="161">
        <v>15</v>
      </c>
      <c r="D3384" s="161" t="s">
        <v>3696</v>
      </c>
      <c r="E3384" s="161" t="s">
        <v>9437</v>
      </c>
      <c r="F3384" s="161" t="s">
        <v>3992</v>
      </c>
      <c r="G3384" s="161" t="s">
        <v>1521</v>
      </c>
      <c r="H3384" s="161" t="s">
        <v>1529</v>
      </c>
      <c r="I3384" s="161" t="s">
        <v>15</v>
      </c>
      <c r="K3384" s="161">
        <v>1</v>
      </c>
      <c r="L3384" s="164" t="s">
        <v>9438</v>
      </c>
      <c r="M3384" s="164" t="s">
        <v>9439</v>
      </c>
    </row>
    <row r="3385" spans="1:18">
      <c r="A3385" s="161">
        <v>7</v>
      </c>
      <c r="B3385" s="161">
        <v>77</v>
      </c>
      <c r="C3385" s="161">
        <v>16</v>
      </c>
      <c r="D3385" s="161" t="s">
        <v>10293</v>
      </c>
      <c r="E3385" s="161" t="s">
        <v>11660</v>
      </c>
      <c r="F3385" s="161" t="s">
        <v>3992</v>
      </c>
      <c r="G3385" s="161" t="s">
        <v>1521</v>
      </c>
      <c r="H3385" s="161" t="s">
        <v>10342</v>
      </c>
      <c r="I3385" s="161" t="s">
        <v>15</v>
      </c>
      <c r="K3385" s="161">
        <v>1</v>
      </c>
      <c r="L3385" s="164" t="s">
        <v>11661</v>
      </c>
      <c r="M3385" s="164" t="s">
        <v>11662</v>
      </c>
    </row>
    <row r="3386" spans="1:18">
      <c r="A3386" s="161">
        <v>7</v>
      </c>
      <c r="B3386" s="161">
        <v>77</v>
      </c>
      <c r="C3386" s="161">
        <v>17</v>
      </c>
      <c r="D3386" s="161" t="s">
        <v>3696</v>
      </c>
      <c r="E3386" s="161" t="s">
        <v>9440</v>
      </c>
      <c r="F3386" s="161" t="s">
        <v>3992</v>
      </c>
      <c r="G3386" s="161" t="s">
        <v>1521</v>
      </c>
      <c r="H3386" s="161" t="s">
        <v>1530</v>
      </c>
      <c r="K3386" s="161">
        <v>1</v>
      </c>
      <c r="L3386" s="164" t="s">
        <v>9441</v>
      </c>
    </row>
    <row r="3387" spans="1:18">
      <c r="A3387" s="161">
        <v>7</v>
      </c>
      <c r="B3387" s="161">
        <v>77</v>
      </c>
      <c r="C3387" s="161">
        <v>18</v>
      </c>
      <c r="D3387" s="161" t="s">
        <v>10293</v>
      </c>
      <c r="E3387" s="161" t="s">
        <v>11658</v>
      </c>
      <c r="F3387" s="161" t="s">
        <v>3992</v>
      </c>
      <c r="G3387" s="161" t="s">
        <v>1521</v>
      </c>
      <c r="H3387" s="161" t="s">
        <v>10339</v>
      </c>
      <c r="K3387" s="161">
        <v>1</v>
      </c>
      <c r="L3387" s="164" t="s">
        <v>11659</v>
      </c>
    </row>
    <row r="3388" spans="1:18">
      <c r="A3388" s="161">
        <v>7</v>
      </c>
      <c r="B3388" s="161">
        <v>77</v>
      </c>
      <c r="C3388" s="161">
        <v>19</v>
      </c>
      <c r="D3388" s="161" t="s">
        <v>3696</v>
      </c>
      <c r="E3388" s="161" t="s">
        <v>9442</v>
      </c>
      <c r="F3388" s="161" t="s">
        <v>3992</v>
      </c>
      <c r="G3388" s="161" t="s">
        <v>1521</v>
      </c>
      <c r="H3388" s="161" t="s">
        <v>1531</v>
      </c>
      <c r="K3388" s="161">
        <v>1</v>
      </c>
      <c r="L3388" s="164" t="s">
        <v>9443</v>
      </c>
    </row>
    <row r="3389" spans="1:18">
      <c r="A3389" s="161">
        <v>7</v>
      </c>
      <c r="B3389" s="161">
        <v>77</v>
      </c>
      <c r="C3389" s="161">
        <v>20</v>
      </c>
      <c r="D3389" s="161" t="s">
        <v>10293</v>
      </c>
      <c r="E3389" s="161" t="s">
        <v>11656</v>
      </c>
      <c r="F3389" s="161" t="s">
        <v>3992</v>
      </c>
      <c r="G3389" s="161" t="s">
        <v>1521</v>
      </c>
      <c r="H3389" s="161" t="s">
        <v>10336</v>
      </c>
      <c r="K3389" s="161">
        <v>1</v>
      </c>
      <c r="L3389" s="164" t="s">
        <v>11657</v>
      </c>
    </row>
    <row r="3390" spans="1:18">
      <c r="A3390" s="161">
        <v>7</v>
      </c>
      <c r="B3390" s="161">
        <v>77</v>
      </c>
      <c r="C3390" s="161">
        <v>21</v>
      </c>
      <c r="D3390" s="161" t="s">
        <v>3696</v>
      </c>
      <c r="E3390" s="161" t="s">
        <v>9444</v>
      </c>
      <c r="F3390" s="161" t="s">
        <v>3992</v>
      </c>
      <c r="G3390" s="161" t="s">
        <v>1521</v>
      </c>
      <c r="H3390" s="161" t="s">
        <v>1532</v>
      </c>
      <c r="K3390" s="161">
        <v>1</v>
      </c>
      <c r="L3390" s="164" t="s">
        <v>9445</v>
      </c>
    </row>
    <row r="3391" spans="1:18">
      <c r="A3391" s="161">
        <v>7</v>
      </c>
      <c r="B3391" s="161">
        <v>77</v>
      </c>
      <c r="C3391" s="161">
        <v>22</v>
      </c>
      <c r="D3391" s="161" t="s">
        <v>10293</v>
      </c>
      <c r="E3391" s="161" t="s">
        <v>11654</v>
      </c>
      <c r="F3391" s="161" t="s">
        <v>3992</v>
      </c>
      <c r="G3391" s="161" t="s">
        <v>1521</v>
      </c>
      <c r="H3391" s="161" t="s">
        <v>10333</v>
      </c>
      <c r="K3391" s="161">
        <v>1</v>
      </c>
      <c r="L3391" s="164" t="s">
        <v>11655</v>
      </c>
    </row>
    <row r="3392" spans="1:18">
      <c r="A3392" s="161">
        <v>7</v>
      </c>
      <c r="B3392" s="161">
        <v>77</v>
      </c>
      <c r="C3392" s="161">
        <v>23</v>
      </c>
      <c r="D3392" s="161" t="s">
        <v>3696</v>
      </c>
      <c r="E3392" s="161" t="s">
        <v>9446</v>
      </c>
      <c r="F3392" s="161" t="s">
        <v>3992</v>
      </c>
      <c r="G3392" s="161" t="s">
        <v>1521</v>
      </c>
      <c r="H3392" s="161" t="s">
        <v>1533</v>
      </c>
      <c r="K3392" s="161">
        <v>1</v>
      </c>
      <c r="L3392" s="164" t="s">
        <v>9447</v>
      </c>
    </row>
    <row r="3393" spans="1:18">
      <c r="A3393" s="161">
        <v>7</v>
      </c>
      <c r="B3393" s="161">
        <v>77</v>
      </c>
      <c r="C3393" s="161">
        <v>24</v>
      </c>
      <c r="D3393" s="161" t="s">
        <v>10293</v>
      </c>
      <c r="E3393" s="161" t="s">
        <v>11652</v>
      </c>
      <c r="F3393" s="161" t="s">
        <v>3992</v>
      </c>
      <c r="G3393" s="161" t="s">
        <v>1521</v>
      </c>
      <c r="H3393" s="161" t="s">
        <v>10330</v>
      </c>
      <c r="K3393" s="161">
        <v>1</v>
      </c>
      <c r="L3393" s="164" t="s">
        <v>11653</v>
      </c>
    </row>
    <row r="3394" spans="1:18">
      <c r="A3394" s="161">
        <v>7</v>
      </c>
      <c r="B3394" s="161">
        <v>77</v>
      </c>
      <c r="C3394" s="161">
        <v>25</v>
      </c>
      <c r="D3394" s="161" t="s">
        <v>3696</v>
      </c>
      <c r="E3394" s="161" t="s">
        <v>9448</v>
      </c>
      <c r="F3394" s="161" t="s">
        <v>3992</v>
      </c>
      <c r="G3394" s="161" t="s">
        <v>1521</v>
      </c>
      <c r="H3394" s="161" t="s">
        <v>1534</v>
      </c>
      <c r="K3394" s="161">
        <v>1</v>
      </c>
      <c r="L3394" s="164" t="s">
        <v>9449</v>
      </c>
    </row>
    <row r="3395" spans="1:18">
      <c r="A3395" s="161">
        <v>7</v>
      </c>
      <c r="B3395" s="161">
        <v>77</v>
      </c>
      <c r="C3395" s="161">
        <v>26</v>
      </c>
      <c r="D3395" s="161" t="s">
        <v>10293</v>
      </c>
      <c r="E3395" s="161" t="s">
        <v>11650</v>
      </c>
      <c r="F3395" s="161" t="s">
        <v>3992</v>
      </c>
      <c r="G3395" s="161" t="s">
        <v>1521</v>
      </c>
      <c r="H3395" s="161" t="s">
        <v>10327</v>
      </c>
      <c r="K3395" s="161">
        <v>1</v>
      </c>
      <c r="L3395" s="164" t="s">
        <v>11651</v>
      </c>
    </row>
    <row r="3396" spans="1:18">
      <c r="A3396" s="161">
        <v>7</v>
      </c>
      <c r="B3396" s="161">
        <v>77</v>
      </c>
      <c r="C3396" s="161">
        <v>27</v>
      </c>
      <c r="D3396" s="161" t="s">
        <v>3696</v>
      </c>
      <c r="E3396" s="161" t="s">
        <v>9450</v>
      </c>
      <c r="F3396" s="161" t="s">
        <v>3992</v>
      </c>
      <c r="G3396" s="161" t="s">
        <v>1521</v>
      </c>
      <c r="H3396" s="162" t="s">
        <v>326</v>
      </c>
      <c r="I3396" s="161" t="s">
        <v>1629</v>
      </c>
      <c r="K3396" s="161">
        <v>1</v>
      </c>
      <c r="L3396" s="161" t="s">
        <v>5920</v>
      </c>
      <c r="M3396" s="161" t="s">
        <v>5921</v>
      </c>
      <c r="N3396" s="161" t="s">
        <v>12</v>
      </c>
      <c r="O3396" s="161" t="s">
        <v>5922</v>
      </c>
      <c r="P3396" s="161" t="s">
        <v>11</v>
      </c>
      <c r="Q3396" s="161" t="s">
        <v>5923</v>
      </c>
      <c r="R3396" s="161" t="s">
        <v>364</v>
      </c>
    </row>
    <row r="3397" spans="1:18">
      <c r="A3397" s="161">
        <v>7</v>
      </c>
      <c r="B3397" s="161">
        <v>77</v>
      </c>
      <c r="C3397" s="161">
        <v>28</v>
      </c>
      <c r="D3397" s="161" t="s">
        <v>10293</v>
      </c>
      <c r="E3397" s="161" t="s">
        <v>11645</v>
      </c>
      <c r="F3397" s="161" t="s">
        <v>3992</v>
      </c>
      <c r="G3397" s="161" t="s">
        <v>1521</v>
      </c>
      <c r="H3397" s="162" t="s">
        <v>10321</v>
      </c>
      <c r="I3397" s="161" t="s">
        <v>1629</v>
      </c>
      <c r="K3397" s="161">
        <v>1</v>
      </c>
      <c r="L3397" s="161" t="s">
        <v>11646</v>
      </c>
      <c r="M3397" s="161" t="s">
        <v>11647</v>
      </c>
      <c r="N3397" s="161" t="s">
        <v>16015</v>
      </c>
      <c r="O3397" s="161" t="s">
        <v>11648</v>
      </c>
      <c r="P3397" s="161" t="s">
        <v>16017</v>
      </c>
      <c r="Q3397" s="161" t="s">
        <v>11649</v>
      </c>
      <c r="R3397" s="161" t="s">
        <v>16018</v>
      </c>
    </row>
    <row r="3398" spans="1:18">
      <c r="A3398" s="161">
        <v>7</v>
      </c>
      <c r="B3398" s="161">
        <v>77</v>
      </c>
      <c r="C3398" s="161">
        <v>29</v>
      </c>
      <c r="D3398" s="161" t="s">
        <v>3696</v>
      </c>
      <c r="E3398" s="161" t="s">
        <v>9451</v>
      </c>
      <c r="F3398" s="161" t="s">
        <v>3992</v>
      </c>
      <c r="G3398" s="161" t="s">
        <v>1521</v>
      </c>
      <c r="H3398" s="161" t="s">
        <v>1524</v>
      </c>
      <c r="I3398" s="161" t="s">
        <v>3991</v>
      </c>
      <c r="K3398" s="161">
        <v>1</v>
      </c>
      <c r="L3398" s="161" t="s">
        <v>5924</v>
      </c>
      <c r="M3398" s="161" t="s">
        <v>5925</v>
      </c>
      <c r="N3398" s="161" t="s">
        <v>388</v>
      </c>
      <c r="O3398" s="161" t="s">
        <v>5926</v>
      </c>
    </row>
    <row r="3399" spans="1:18">
      <c r="A3399" s="161">
        <v>7</v>
      </c>
      <c r="B3399" s="161">
        <v>77</v>
      </c>
      <c r="C3399" s="161">
        <v>30</v>
      </c>
      <c r="D3399" s="161" t="s">
        <v>10293</v>
      </c>
      <c r="E3399" s="161" t="s">
        <v>11641</v>
      </c>
      <c r="F3399" s="161" t="s">
        <v>3992</v>
      </c>
      <c r="G3399" s="161" t="s">
        <v>1521</v>
      </c>
      <c r="H3399" s="161" t="s">
        <v>10316</v>
      </c>
      <c r="I3399" s="161" t="s">
        <v>10314</v>
      </c>
      <c r="K3399" s="161">
        <v>1</v>
      </c>
      <c r="L3399" s="161" t="s">
        <v>11642</v>
      </c>
      <c r="M3399" s="161" t="s">
        <v>11643</v>
      </c>
      <c r="N3399" s="161" t="s">
        <v>16016</v>
      </c>
      <c r="O3399" s="161" t="s">
        <v>11644</v>
      </c>
    </row>
    <row r="3400" spans="1:18">
      <c r="A3400" s="161">
        <v>7</v>
      </c>
      <c r="B3400" s="161">
        <v>77</v>
      </c>
      <c r="C3400" s="161">
        <v>31</v>
      </c>
      <c r="D3400" s="161" t="s">
        <v>3696</v>
      </c>
      <c r="E3400" s="161" t="s">
        <v>9452</v>
      </c>
      <c r="F3400" s="161" t="s">
        <v>3992</v>
      </c>
      <c r="G3400" s="161" t="s">
        <v>1521</v>
      </c>
      <c r="H3400" s="161" t="s">
        <v>323</v>
      </c>
      <c r="K3400" s="161">
        <v>1</v>
      </c>
      <c r="L3400" s="161" t="s">
        <v>6935</v>
      </c>
    </row>
    <row r="3401" spans="1:18">
      <c r="A3401" s="161">
        <v>7</v>
      </c>
      <c r="B3401" s="161">
        <v>77</v>
      </c>
      <c r="C3401" s="161">
        <v>32</v>
      </c>
      <c r="D3401" s="161" t="s">
        <v>10293</v>
      </c>
      <c r="E3401" s="161" t="s">
        <v>11639</v>
      </c>
      <c r="F3401" s="161" t="s">
        <v>3992</v>
      </c>
      <c r="G3401" s="161" t="s">
        <v>1521</v>
      </c>
      <c r="H3401" s="161" t="s">
        <v>10312</v>
      </c>
      <c r="K3401" s="161">
        <v>1</v>
      </c>
      <c r="L3401" s="161" t="s">
        <v>11640</v>
      </c>
    </row>
    <row r="3402" spans="1:18">
      <c r="A3402" s="161">
        <v>7</v>
      </c>
      <c r="B3402" s="161">
        <v>77</v>
      </c>
      <c r="C3402" s="161">
        <v>33</v>
      </c>
      <c r="D3402" s="161" t="s">
        <v>3696</v>
      </c>
      <c r="E3402" s="161" t="s">
        <v>9453</v>
      </c>
      <c r="F3402" s="161" t="s">
        <v>3992</v>
      </c>
      <c r="G3402" s="161" t="s">
        <v>1521</v>
      </c>
      <c r="H3402" s="161" t="s">
        <v>324</v>
      </c>
      <c r="K3402" s="161">
        <v>1</v>
      </c>
      <c r="L3402" s="161" t="s">
        <v>6936</v>
      </c>
    </row>
    <row r="3403" spans="1:18">
      <c r="A3403" s="161">
        <v>7</v>
      </c>
      <c r="B3403" s="161">
        <v>77</v>
      </c>
      <c r="C3403" s="161">
        <v>34</v>
      </c>
      <c r="D3403" s="161" t="s">
        <v>10293</v>
      </c>
      <c r="E3403" s="161" t="s">
        <v>11637</v>
      </c>
      <c r="F3403" s="161" t="s">
        <v>3992</v>
      </c>
      <c r="G3403" s="161" t="s">
        <v>1521</v>
      </c>
      <c r="H3403" s="161" t="s">
        <v>10309</v>
      </c>
      <c r="K3403" s="161">
        <v>1</v>
      </c>
      <c r="L3403" s="161" t="s">
        <v>11638</v>
      </c>
    </row>
    <row r="3404" spans="1:18">
      <c r="A3404" s="161">
        <v>7</v>
      </c>
      <c r="B3404" s="161">
        <v>77</v>
      </c>
      <c r="C3404" s="161">
        <v>35</v>
      </c>
      <c r="D3404" s="161" t="s">
        <v>3696</v>
      </c>
      <c r="E3404" s="161" t="s">
        <v>9454</v>
      </c>
      <c r="F3404" s="161" t="s">
        <v>3992</v>
      </c>
      <c r="G3404" s="161" t="s">
        <v>1521</v>
      </c>
      <c r="H3404" s="161" t="s">
        <v>325</v>
      </c>
      <c r="K3404" s="161">
        <v>1</v>
      </c>
      <c r="L3404" s="161" t="s">
        <v>6937</v>
      </c>
    </row>
    <row r="3405" spans="1:18">
      <c r="A3405" s="161">
        <v>7</v>
      </c>
      <c r="B3405" s="161">
        <v>77</v>
      </c>
      <c r="C3405" s="161">
        <v>36</v>
      </c>
      <c r="D3405" s="161" t="s">
        <v>10293</v>
      </c>
      <c r="E3405" s="161" t="s">
        <v>11635</v>
      </c>
      <c r="F3405" s="161" t="s">
        <v>3992</v>
      </c>
      <c r="G3405" s="161" t="s">
        <v>1521</v>
      </c>
      <c r="H3405" s="161" t="s">
        <v>10306</v>
      </c>
      <c r="K3405" s="161">
        <v>1</v>
      </c>
      <c r="L3405" s="161" t="s">
        <v>11636</v>
      </c>
    </row>
    <row r="3406" spans="1:18">
      <c r="A3406" s="161">
        <v>7</v>
      </c>
      <c r="B3406" s="161">
        <v>77</v>
      </c>
      <c r="C3406" s="161">
        <v>37</v>
      </c>
      <c r="D3406" s="161" t="s">
        <v>3696</v>
      </c>
      <c r="E3406" s="161" t="s">
        <v>9455</v>
      </c>
      <c r="F3406" s="161" t="s">
        <v>3992</v>
      </c>
      <c r="G3406" s="161" t="s">
        <v>1521</v>
      </c>
      <c r="H3406" s="161" t="s">
        <v>1536</v>
      </c>
      <c r="I3406" s="161" t="s">
        <v>1629</v>
      </c>
      <c r="K3406" s="161">
        <v>1</v>
      </c>
      <c r="L3406" s="161" t="s">
        <v>5927</v>
      </c>
      <c r="M3406" s="161" t="s">
        <v>5928</v>
      </c>
      <c r="N3406" s="161" t="s">
        <v>12</v>
      </c>
      <c r="O3406" s="161" t="s">
        <v>5929</v>
      </c>
      <c r="P3406" s="161" t="s">
        <v>11</v>
      </c>
      <c r="Q3406" s="161" t="s">
        <v>5930</v>
      </c>
      <c r="R3406" s="161" t="s">
        <v>364</v>
      </c>
    </row>
    <row r="3407" spans="1:18">
      <c r="A3407" s="161">
        <v>7</v>
      </c>
      <c r="B3407" s="161">
        <v>77</v>
      </c>
      <c r="C3407" s="161">
        <v>38</v>
      </c>
      <c r="D3407" s="161" t="s">
        <v>10293</v>
      </c>
      <c r="E3407" s="161" t="s">
        <v>11630</v>
      </c>
      <c r="F3407" s="161" t="s">
        <v>3992</v>
      </c>
      <c r="G3407" s="161" t="s">
        <v>1521</v>
      </c>
      <c r="H3407" s="161" t="s">
        <v>10300</v>
      </c>
      <c r="I3407" s="161" t="s">
        <v>1629</v>
      </c>
      <c r="K3407" s="161">
        <v>1</v>
      </c>
      <c r="L3407" s="161" t="s">
        <v>11631</v>
      </c>
      <c r="M3407" s="161" t="s">
        <v>11632</v>
      </c>
      <c r="N3407" s="161" t="s">
        <v>16015</v>
      </c>
      <c r="O3407" s="161" t="s">
        <v>11633</v>
      </c>
      <c r="P3407" s="161" t="s">
        <v>16017</v>
      </c>
      <c r="Q3407" s="161" t="s">
        <v>11634</v>
      </c>
      <c r="R3407" s="161" t="s">
        <v>16018</v>
      </c>
    </row>
    <row r="3408" spans="1:18">
      <c r="A3408" s="161">
        <v>7</v>
      </c>
      <c r="B3408" s="161">
        <v>77</v>
      </c>
      <c r="C3408" s="161">
        <v>39</v>
      </c>
      <c r="D3408" s="161" t="s">
        <v>3696</v>
      </c>
      <c r="E3408" s="161" t="s">
        <v>9456</v>
      </c>
      <c r="F3408" s="161" t="s">
        <v>3992</v>
      </c>
      <c r="G3408" s="161" t="s">
        <v>1521</v>
      </c>
      <c r="H3408" s="161" t="s">
        <v>116</v>
      </c>
      <c r="I3408" s="161" t="s">
        <v>1630</v>
      </c>
      <c r="K3408" s="161">
        <v>1</v>
      </c>
      <c r="L3408" s="161" t="s">
        <v>5931</v>
      </c>
    </row>
    <row r="3409" spans="1:18">
      <c r="A3409" s="161">
        <v>7</v>
      </c>
      <c r="B3409" s="161">
        <v>77</v>
      </c>
      <c r="C3409" s="161">
        <v>40</v>
      </c>
      <c r="D3409" s="161" t="s">
        <v>10293</v>
      </c>
      <c r="E3409" s="161" t="s">
        <v>11628</v>
      </c>
      <c r="F3409" s="161" t="s">
        <v>3992</v>
      </c>
      <c r="G3409" s="161" t="s">
        <v>1521</v>
      </c>
      <c r="H3409" s="161" t="s">
        <v>10297</v>
      </c>
      <c r="I3409" s="161" t="s">
        <v>1630</v>
      </c>
      <c r="K3409" s="161">
        <v>1</v>
      </c>
      <c r="L3409" s="161" t="s">
        <v>11629</v>
      </c>
    </row>
    <row r="3410" spans="1:18">
      <c r="A3410" s="161">
        <v>7</v>
      </c>
      <c r="B3410" s="161">
        <v>77</v>
      </c>
      <c r="C3410" s="161">
        <v>41</v>
      </c>
      <c r="D3410" s="161" t="s">
        <v>3696</v>
      </c>
      <c r="E3410" s="161" t="s">
        <v>9457</v>
      </c>
      <c r="F3410" s="161" t="s">
        <v>3992</v>
      </c>
      <c r="G3410" s="161" t="s">
        <v>1521</v>
      </c>
      <c r="H3410" s="161" t="s">
        <v>319</v>
      </c>
      <c r="K3410" s="161">
        <v>1</v>
      </c>
      <c r="L3410" s="161" t="s">
        <v>5932</v>
      </c>
    </row>
    <row r="3411" spans="1:18">
      <c r="A3411" s="161">
        <v>7</v>
      </c>
      <c r="B3411" s="161">
        <v>77</v>
      </c>
      <c r="C3411" s="161">
        <v>42</v>
      </c>
      <c r="D3411" s="161" t="s">
        <v>10293</v>
      </c>
      <c r="E3411" s="161" t="s">
        <v>11626</v>
      </c>
      <c r="F3411" s="161" t="s">
        <v>3992</v>
      </c>
      <c r="G3411" s="161" t="s">
        <v>1521</v>
      </c>
      <c r="H3411" s="161" t="s">
        <v>10167</v>
      </c>
      <c r="K3411" s="161">
        <v>1</v>
      </c>
      <c r="L3411" s="161" t="s">
        <v>11627</v>
      </c>
    </row>
    <row r="3412" spans="1:18">
      <c r="A3412" s="161">
        <v>7</v>
      </c>
      <c r="B3412" s="161">
        <v>78</v>
      </c>
      <c r="C3412" s="161">
        <v>1</v>
      </c>
      <c r="D3412" s="161" t="s">
        <v>3696</v>
      </c>
      <c r="E3412" s="161" t="s">
        <v>9458</v>
      </c>
      <c r="F3412" s="161" t="s">
        <v>3992</v>
      </c>
      <c r="G3412" s="161" t="s">
        <v>1521</v>
      </c>
      <c r="H3412" s="161" t="s">
        <v>1523</v>
      </c>
      <c r="I3412" s="161" t="s">
        <v>1631</v>
      </c>
      <c r="K3412" s="161">
        <v>1</v>
      </c>
      <c r="L3412" s="164" t="s">
        <v>9459</v>
      </c>
    </row>
    <row r="3413" spans="1:18">
      <c r="A3413" s="161">
        <v>7</v>
      </c>
      <c r="B3413" s="161">
        <v>78</v>
      </c>
      <c r="C3413" s="161">
        <v>2</v>
      </c>
      <c r="D3413" s="161" t="s">
        <v>10293</v>
      </c>
      <c r="E3413" s="161" t="s">
        <v>11624</v>
      </c>
      <c r="F3413" s="161" t="s">
        <v>3992</v>
      </c>
      <c r="G3413" s="161" t="s">
        <v>1521</v>
      </c>
      <c r="H3413" s="161" t="s">
        <v>10370</v>
      </c>
      <c r="I3413" s="161" t="s">
        <v>1630</v>
      </c>
      <c r="K3413" s="161">
        <v>1</v>
      </c>
      <c r="L3413" s="164" t="s">
        <v>11625</v>
      </c>
    </row>
    <row r="3414" spans="1:18">
      <c r="A3414" s="161">
        <v>7</v>
      </c>
      <c r="B3414" s="161">
        <v>78</v>
      </c>
      <c r="C3414" s="161">
        <v>3</v>
      </c>
      <c r="D3414" s="161" t="s">
        <v>3696</v>
      </c>
      <c r="E3414" s="161" t="s">
        <v>9460</v>
      </c>
      <c r="F3414" s="161" t="s">
        <v>3992</v>
      </c>
      <c r="G3414" s="161" t="s">
        <v>1521</v>
      </c>
      <c r="H3414" s="162" t="s">
        <v>322</v>
      </c>
      <c r="I3414" s="161" t="s">
        <v>1631</v>
      </c>
      <c r="K3414" s="161">
        <v>1</v>
      </c>
      <c r="L3414" s="161" t="s">
        <v>6133</v>
      </c>
    </row>
    <row r="3415" spans="1:18">
      <c r="A3415" s="161">
        <v>7</v>
      </c>
      <c r="B3415" s="161">
        <v>78</v>
      </c>
      <c r="C3415" s="161">
        <v>4</v>
      </c>
      <c r="D3415" s="161" t="s">
        <v>10293</v>
      </c>
      <c r="E3415" s="161" t="s">
        <v>11622</v>
      </c>
      <c r="F3415" s="161" t="s">
        <v>3992</v>
      </c>
      <c r="G3415" s="161" t="s">
        <v>1521</v>
      </c>
      <c r="H3415" s="162" t="s">
        <v>10367</v>
      </c>
      <c r="I3415" s="161" t="s">
        <v>1630</v>
      </c>
      <c r="K3415" s="161">
        <v>1</v>
      </c>
      <c r="L3415" s="161" t="s">
        <v>11623</v>
      </c>
    </row>
    <row r="3416" spans="1:18">
      <c r="A3416" s="161">
        <v>7</v>
      </c>
      <c r="B3416" s="161">
        <v>78</v>
      </c>
      <c r="C3416" s="161">
        <v>5</v>
      </c>
      <c r="D3416" s="161" t="s">
        <v>3696</v>
      </c>
      <c r="E3416" s="161" t="s">
        <v>9461</v>
      </c>
      <c r="F3416" s="161" t="s">
        <v>3992</v>
      </c>
      <c r="G3416" s="161" t="s">
        <v>1521</v>
      </c>
      <c r="H3416" s="161" t="s">
        <v>1526</v>
      </c>
      <c r="I3416" s="161" t="s">
        <v>1629</v>
      </c>
      <c r="K3416" s="161">
        <v>1</v>
      </c>
      <c r="L3416" s="161" t="s">
        <v>6134</v>
      </c>
      <c r="M3416" s="161" t="s">
        <v>6135</v>
      </c>
      <c r="N3416" s="161" t="s">
        <v>12</v>
      </c>
      <c r="O3416" s="161" t="s">
        <v>6136</v>
      </c>
      <c r="P3416" s="161" t="s">
        <v>11</v>
      </c>
      <c r="Q3416" s="161" t="s">
        <v>6137</v>
      </c>
      <c r="R3416" s="161" t="s">
        <v>364</v>
      </c>
    </row>
    <row r="3417" spans="1:18">
      <c r="A3417" s="161">
        <v>7</v>
      </c>
      <c r="B3417" s="161">
        <v>78</v>
      </c>
      <c r="C3417" s="161">
        <v>6</v>
      </c>
      <c r="D3417" s="161" t="s">
        <v>10293</v>
      </c>
      <c r="E3417" s="161" t="s">
        <v>11617</v>
      </c>
      <c r="F3417" s="161" t="s">
        <v>3992</v>
      </c>
      <c r="G3417" s="161" t="s">
        <v>1521</v>
      </c>
      <c r="H3417" s="161" t="s">
        <v>10361</v>
      </c>
      <c r="I3417" s="161" t="s">
        <v>1629</v>
      </c>
      <c r="K3417" s="161">
        <v>1</v>
      </c>
      <c r="L3417" s="161" t="s">
        <v>11618</v>
      </c>
      <c r="M3417" s="161" t="s">
        <v>11619</v>
      </c>
      <c r="N3417" s="161" t="s">
        <v>16015</v>
      </c>
      <c r="O3417" s="161" t="s">
        <v>11620</v>
      </c>
      <c r="P3417" s="161" t="s">
        <v>16017</v>
      </c>
      <c r="Q3417" s="161" t="s">
        <v>11621</v>
      </c>
      <c r="R3417" s="161" t="s">
        <v>16018</v>
      </c>
    </row>
    <row r="3418" spans="1:18">
      <c r="A3418" s="161">
        <v>7</v>
      </c>
      <c r="B3418" s="161">
        <v>78</v>
      </c>
      <c r="C3418" s="161">
        <v>7</v>
      </c>
      <c r="D3418" s="161" t="s">
        <v>3696</v>
      </c>
      <c r="E3418" s="161" t="s">
        <v>9462</v>
      </c>
      <c r="F3418" s="161" t="s">
        <v>3992</v>
      </c>
      <c r="G3418" s="161" t="s">
        <v>1521</v>
      </c>
      <c r="H3418" s="161" t="s">
        <v>66</v>
      </c>
      <c r="I3418" s="161" t="s">
        <v>1629</v>
      </c>
      <c r="K3418" s="161">
        <v>1</v>
      </c>
      <c r="L3418" s="161" t="s">
        <v>6138</v>
      </c>
      <c r="M3418" s="161" t="s">
        <v>6139</v>
      </c>
      <c r="N3418" s="161" t="s">
        <v>12</v>
      </c>
      <c r="O3418" s="161" t="s">
        <v>6140</v>
      </c>
      <c r="P3418" s="161" t="s">
        <v>11</v>
      </c>
      <c r="Q3418" s="161" t="s">
        <v>6141</v>
      </c>
      <c r="R3418" s="161" t="s">
        <v>364</v>
      </c>
    </row>
    <row r="3419" spans="1:18">
      <c r="A3419" s="161">
        <v>7</v>
      </c>
      <c r="B3419" s="161">
        <v>78</v>
      </c>
      <c r="C3419" s="161">
        <v>8</v>
      </c>
      <c r="D3419" s="161" t="s">
        <v>10293</v>
      </c>
      <c r="E3419" s="161" t="s">
        <v>11612</v>
      </c>
      <c r="F3419" s="161" t="s">
        <v>3992</v>
      </c>
      <c r="G3419" s="161" t="s">
        <v>1521</v>
      </c>
      <c r="H3419" s="161" t="s">
        <v>10355</v>
      </c>
      <c r="I3419" s="161" t="s">
        <v>1629</v>
      </c>
      <c r="K3419" s="161">
        <v>1</v>
      </c>
      <c r="L3419" s="161" t="s">
        <v>11613</v>
      </c>
      <c r="M3419" s="161" t="s">
        <v>11614</v>
      </c>
      <c r="N3419" s="161" t="s">
        <v>16015</v>
      </c>
      <c r="O3419" s="161" t="s">
        <v>11615</v>
      </c>
      <c r="P3419" s="161" t="s">
        <v>16017</v>
      </c>
      <c r="Q3419" s="161" t="s">
        <v>11616</v>
      </c>
      <c r="R3419" s="161" t="s">
        <v>16018</v>
      </c>
    </row>
    <row r="3420" spans="1:18">
      <c r="A3420" s="161">
        <v>7</v>
      </c>
      <c r="B3420" s="161">
        <v>78</v>
      </c>
      <c r="C3420" s="161">
        <v>9</v>
      </c>
      <c r="D3420" s="161" t="s">
        <v>3696</v>
      </c>
      <c r="E3420" s="161" t="s">
        <v>9463</v>
      </c>
      <c r="F3420" s="161" t="s">
        <v>3992</v>
      </c>
      <c r="G3420" s="161" t="s">
        <v>1521</v>
      </c>
      <c r="H3420" s="161" t="s">
        <v>336</v>
      </c>
      <c r="K3420" s="161">
        <v>1</v>
      </c>
      <c r="L3420" s="161" t="s">
        <v>6142</v>
      </c>
    </row>
    <row r="3421" spans="1:18">
      <c r="A3421" s="161">
        <v>7</v>
      </c>
      <c r="B3421" s="161">
        <v>78</v>
      </c>
      <c r="C3421" s="161">
        <v>10</v>
      </c>
      <c r="D3421" s="161" t="s">
        <v>10293</v>
      </c>
      <c r="E3421" s="161" t="s">
        <v>11610</v>
      </c>
      <c r="F3421" s="161" t="s">
        <v>3992</v>
      </c>
      <c r="G3421" s="161" t="s">
        <v>1521</v>
      </c>
      <c r="H3421" s="161" t="s">
        <v>10191</v>
      </c>
      <c r="K3421" s="161">
        <v>1</v>
      </c>
      <c r="L3421" s="161" t="s">
        <v>11611</v>
      </c>
    </row>
    <row r="3422" spans="1:18">
      <c r="A3422" s="161">
        <v>7</v>
      </c>
      <c r="B3422" s="161">
        <v>78</v>
      </c>
      <c r="C3422" s="161">
        <v>11</v>
      </c>
      <c r="D3422" s="161" t="s">
        <v>3696</v>
      </c>
      <c r="E3422" s="161" t="s">
        <v>9464</v>
      </c>
      <c r="F3422" s="161" t="s">
        <v>3992</v>
      </c>
      <c r="G3422" s="161" t="s">
        <v>1521</v>
      </c>
      <c r="H3422" s="161" t="s">
        <v>337</v>
      </c>
      <c r="I3422" s="161" t="s">
        <v>1628</v>
      </c>
      <c r="K3422" s="161">
        <v>1</v>
      </c>
      <c r="L3422" s="161" t="s">
        <v>6143</v>
      </c>
    </row>
    <row r="3423" spans="1:18">
      <c r="A3423" s="161">
        <v>7</v>
      </c>
      <c r="B3423" s="161">
        <v>78</v>
      </c>
      <c r="C3423" s="161">
        <v>12</v>
      </c>
      <c r="D3423" s="161" t="s">
        <v>10293</v>
      </c>
      <c r="E3423" s="161" t="s">
        <v>11608</v>
      </c>
      <c r="F3423" s="161" t="s">
        <v>3992</v>
      </c>
      <c r="G3423" s="161" t="s">
        <v>1521</v>
      </c>
      <c r="H3423" s="161" t="s">
        <v>10350</v>
      </c>
      <c r="I3423" s="161" t="s">
        <v>10137</v>
      </c>
      <c r="K3423" s="161">
        <v>1</v>
      </c>
      <c r="L3423" s="161" t="s">
        <v>11609</v>
      </c>
    </row>
    <row r="3424" spans="1:18">
      <c r="A3424" s="161">
        <v>7</v>
      </c>
      <c r="B3424" s="161">
        <v>78</v>
      </c>
      <c r="C3424" s="161">
        <v>13</v>
      </c>
      <c r="D3424" s="161" t="s">
        <v>3696</v>
      </c>
      <c r="E3424" s="161" t="s">
        <v>9465</v>
      </c>
      <c r="F3424" s="161" t="s">
        <v>3992</v>
      </c>
      <c r="G3424" s="161" t="s">
        <v>1521</v>
      </c>
      <c r="H3424" s="161" t="s">
        <v>1535</v>
      </c>
      <c r="I3424" s="161" t="s">
        <v>61</v>
      </c>
      <c r="K3424" s="161">
        <v>1</v>
      </c>
      <c r="L3424" s="161" t="s">
        <v>6144</v>
      </c>
    </row>
    <row r="3425" spans="1:18">
      <c r="A3425" s="161">
        <v>7</v>
      </c>
      <c r="B3425" s="161">
        <v>78</v>
      </c>
      <c r="C3425" s="161">
        <v>14</v>
      </c>
      <c r="D3425" s="161" t="s">
        <v>10293</v>
      </c>
      <c r="E3425" s="161" t="s">
        <v>11606</v>
      </c>
      <c r="F3425" s="161" t="s">
        <v>3992</v>
      </c>
      <c r="G3425" s="161" t="s">
        <v>1521</v>
      </c>
      <c r="H3425" s="161" t="s">
        <v>10347</v>
      </c>
      <c r="I3425" s="161" t="s">
        <v>10345</v>
      </c>
      <c r="K3425" s="161">
        <v>1</v>
      </c>
      <c r="L3425" s="161" t="s">
        <v>11607</v>
      </c>
    </row>
    <row r="3426" spans="1:18">
      <c r="A3426" s="161">
        <v>7</v>
      </c>
      <c r="B3426" s="161">
        <v>78</v>
      </c>
      <c r="C3426" s="161">
        <v>15</v>
      </c>
      <c r="D3426" s="161" t="s">
        <v>3696</v>
      </c>
      <c r="E3426" s="161" t="s">
        <v>9466</v>
      </c>
      <c r="F3426" s="161" t="s">
        <v>3992</v>
      </c>
      <c r="G3426" s="161" t="s">
        <v>1521</v>
      </c>
      <c r="H3426" s="161" t="s">
        <v>1529</v>
      </c>
      <c r="I3426" s="161" t="s">
        <v>15</v>
      </c>
      <c r="K3426" s="161">
        <v>1</v>
      </c>
      <c r="L3426" s="164" t="s">
        <v>9467</v>
      </c>
      <c r="M3426" s="164" t="s">
        <v>9468</v>
      </c>
    </row>
    <row r="3427" spans="1:18">
      <c r="A3427" s="161">
        <v>7</v>
      </c>
      <c r="B3427" s="161">
        <v>78</v>
      </c>
      <c r="C3427" s="161">
        <v>16</v>
      </c>
      <c r="D3427" s="161" t="s">
        <v>10293</v>
      </c>
      <c r="E3427" s="161" t="s">
        <v>11603</v>
      </c>
      <c r="F3427" s="161" t="s">
        <v>3992</v>
      </c>
      <c r="G3427" s="161" t="s">
        <v>1521</v>
      </c>
      <c r="H3427" s="161" t="s">
        <v>10342</v>
      </c>
      <c r="I3427" s="161" t="s">
        <v>15</v>
      </c>
      <c r="K3427" s="161">
        <v>1</v>
      </c>
      <c r="L3427" s="164" t="s">
        <v>11604</v>
      </c>
      <c r="M3427" s="164" t="s">
        <v>11605</v>
      </c>
    </row>
    <row r="3428" spans="1:18">
      <c r="A3428" s="161">
        <v>7</v>
      </c>
      <c r="B3428" s="161">
        <v>78</v>
      </c>
      <c r="C3428" s="161">
        <v>17</v>
      </c>
      <c r="D3428" s="161" t="s">
        <v>3696</v>
      </c>
      <c r="E3428" s="161" t="s">
        <v>9469</v>
      </c>
      <c r="F3428" s="161" t="s">
        <v>3992</v>
      </c>
      <c r="G3428" s="161" t="s">
        <v>1521</v>
      </c>
      <c r="H3428" s="161" t="s">
        <v>1530</v>
      </c>
      <c r="K3428" s="161">
        <v>1</v>
      </c>
      <c r="L3428" s="164" t="s">
        <v>9470</v>
      </c>
    </row>
    <row r="3429" spans="1:18">
      <c r="A3429" s="161">
        <v>7</v>
      </c>
      <c r="B3429" s="161">
        <v>78</v>
      </c>
      <c r="C3429" s="161">
        <v>18</v>
      </c>
      <c r="D3429" s="161" t="s">
        <v>10293</v>
      </c>
      <c r="E3429" s="161" t="s">
        <v>11601</v>
      </c>
      <c r="F3429" s="161" t="s">
        <v>3992</v>
      </c>
      <c r="G3429" s="161" t="s">
        <v>1521</v>
      </c>
      <c r="H3429" s="161" t="s">
        <v>10339</v>
      </c>
      <c r="K3429" s="161">
        <v>1</v>
      </c>
      <c r="L3429" s="164" t="s">
        <v>11602</v>
      </c>
    </row>
    <row r="3430" spans="1:18">
      <c r="A3430" s="161">
        <v>7</v>
      </c>
      <c r="B3430" s="161">
        <v>78</v>
      </c>
      <c r="C3430" s="161">
        <v>19</v>
      </c>
      <c r="D3430" s="161" t="s">
        <v>3696</v>
      </c>
      <c r="E3430" s="161" t="s">
        <v>9471</v>
      </c>
      <c r="F3430" s="161" t="s">
        <v>3992</v>
      </c>
      <c r="G3430" s="161" t="s">
        <v>1521</v>
      </c>
      <c r="H3430" s="161" t="s">
        <v>1531</v>
      </c>
      <c r="K3430" s="161">
        <v>1</v>
      </c>
      <c r="L3430" s="164" t="s">
        <v>9472</v>
      </c>
    </row>
    <row r="3431" spans="1:18">
      <c r="A3431" s="161">
        <v>7</v>
      </c>
      <c r="B3431" s="161">
        <v>78</v>
      </c>
      <c r="C3431" s="161">
        <v>20</v>
      </c>
      <c r="D3431" s="161" t="s">
        <v>10293</v>
      </c>
      <c r="E3431" s="161" t="s">
        <v>11599</v>
      </c>
      <c r="F3431" s="161" t="s">
        <v>3992</v>
      </c>
      <c r="G3431" s="161" t="s">
        <v>1521</v>
      </c>
      <c r="H3431" s="161" t="s">
        <v>10336</v>
      </c>
      <c r="K3431" s="161">
        <v>1</v>
      </c>
      <c r="L3431" s="164" t="s">
        <v>11600</v>
      </c>
    </row>
    <row r="3432" spans="1:18">
      <c r="A3432" s="161">
        <v>7</v>
      </c>
      <c r="B3432" s="161">
        <v>78</v>
      </c>
      <c r="C3432" s="161">
        <v>21</v>
      </c>
      <c r="D3432" s="161" t="s">
        <v>3696</v>
      </c>
      <c r="E3432" s="161" t="s">
        <v>9473</v>
      </c>
      <c r="F3432" s="161" t="s">
        <v>3992</v>
      </c>
      <c r="G3432" s="161" t="s">
        <v>1521</v>
      </c>
      <c r="H3432" s="161" t="s">
        <v>1532</v>
      </c>
      <c r="K3432" s="161">
        <v>1</v>
      </c>
      <c r="L3432" s="164" t="s">
        <v>9474</v>
      </c>
    </row>
    <row r="3433" spans="1:18">
      <c r="A3433" s="161">
        <v>7</v>
      </c>
      <c r="B3433" s="161">
        <v>78</v>
      </c>
      <c r="C3433" s="161">
        <v>22</v>
      </c>
      <c r="D3433" s="161" t="s">
        <v>10293</v>
      </c>
      <c r="E3433" s="161" t="s">
        <v>11597</v>
      </c>
      <c r="F3433" s="161" t="s">
        <v>3992</v>
      </c>
      <c r="G3433" s="161" t="s">
        <v>1521</v>
      </c>
      <c r="H3433" s="161" t="s">
        <v>10333</v>
      </c>
      <c r="K3433" s="161">
        <v>1</v>
      </c>
      <c r="L3433" s="164" t="s">
        <v>11598</v>
      </c>
    </row>
    <row r="3434" spans="1:18">
      <c r="A3434" s="161">
        <v>7</v>
      </c>
      <c r="B3434" s="161">
        <v>78</v>
      </c>
      <c r="C3434" s="161">
        <v>23</v>
      </c>
      <c r="D3434" s="161" t="s">
        <v>3696</v>
      </c>
      <c r="E3434" s="161" t="s">
        <v>9475</v>
      </c>
      <c r="F3434" s="161" t="s">
        <v>3992</v>
      </c>
      <c r="G3434" s="161" t="s">
        <v>1521</v>
      </c>
      <c r="H3434" s="161" t="s">
        <v>1533</v>
      </c>
      <c r="K3434" s="161">
        <v>1</v>
      </c>
      <c r="L3434" s="164" t="s">
        <v>9476</v>
      </c>
    </row>
    <row r="3435" spans="1:18">
      <c r="A3435" s="161">
        <v>7</v>
      </c>
      <c r="B3435" s="161">
        <v>78</v>
      </c>
      <c r="C3435" s="161">
        <v>24</v>
      </c>
      <c r="D3435" s="161" t="s">
        <v>10293</v>
      </c>
      <c r="E3435" s="161" t="s">
        <v>11595</v>
      </c>
      <c r="F3435" s="161" t="s">
        <v>3992</v>
      </c>
      <c r="G3435" s="161" t="s">
        <v>1521</v>
      </c>
      <c r="H3435" s="161" t="s">
        <v>10330</v>
      </c>
      <c r="K3435" s="161">
        <v>1</v>
      </c>
      <c r="L3435" s="164" t="s">
        <v>11596</v>
      </c>
    </row>
    <row r="3436" spans="1:18">
      <c r="A3436" s="161">
        <v>7</v>
      </c>
      <c r="B3436" s="161">
        <v>78</v>
      </c>
      <c r="C3436" s="161">
        <v>25</v>
      </c>
      <c r="D3436" s="161" t="s">
        <v>3696</v>
      </c>
      <c r="E3436" s="161" t="s">
        <v>9477</v>
      </c>
      <c r="F3436" s="161" t="s">
        <v>3992</v>
      </c>
      <c r="G3436" s="161" t="s">
        <v>1521</v>
      </c>
      <c r="H3436" s="161" t="s">
        <v>1534</v>
      </c>
      <c r="K3436" s="161">
        <v>1</v>
      </c>
      <c r="L3436" s="164" t="s">
        <v>9478</v>
      </c>
    </row>
    <row r="3437" spans="1:18">
      <c r="A3437" s="161">
        <v>7</v>
      </c>
      <c r="B3437" s="161">
        <v>78</v>
      </c>
      <c r="C3437" s="161">
        <v>26</v>
      </c>
      <c r="D3437" s="161" t="s">
        <v>10293</v>
      </c>
      <c r="E3437" s="161" t="s">
        <v>11593</v>
      </c>
      <c r="F3437" s="161" t="s">
        <v>3992</v>
      </c>
      <c r="G3437" s="161" t="s">
        <v>1521</v>
      </c>
      <c r="H3437" s="161" t="s">
        <v>10327</v>
      </c>
      <c r="K3437" s="161">
        <v>1</v>
      </c>
      <c r="L3437" s="164" t="s">
        <v>11594</v>
      </c>
    </row>
    <row r="3438" spans="1:18">
      <c r="A3438" s="161">
        <v>7</v>
      </c>
      <c r="B3438" s="161">
        <v>78</v>
      </c>
      <c r="C3438" s="161">
        <v>27</v>
      </c>
      <c r="D3438" s="161" t="s">
        <v>3696</v>
      </c>
      <c r="E3438" s="161" t="s">
        <v>9479</v>
      </c>
      <c r="F3438" s="161" t="s">
        <v>3992</v>
      </c>
      <c r="G3438" s="161" t="s">
        <v>1521</v>
      </c>
      <c r="H3438" s="162" t="s">
        <v>326</v>
      </c>
      <c r="I3438" s="161" t="s">
        <v>1629</v>
      </c>
      <c r="K3438" s="161">
        <v>1</v>
      </c>
      <c r="L3438" s="161" t="s">
        <v>6145</v>
      </c>
      <c r="M3438" s="161" t="s">
        <v>6146</v>
      </c>
      <c r="N3438" s="161" t="s">
        <v>12</v>
      </c>
      <c r="O3438" s="161" t="s">
        <v>6147</v>
      </c>
      <c r="P3438" s="161" t="s">
        <v>11</v>
      </c>
      <c r="Q3438" s="161" t="s">
        <v>6148</v>
      </c>
      <c r="R3438" s="161" t="s">
        <v>364</v>
      </c>
    </row>
    <row r="3439" spans="1:18">
      <c r="A3439" s="161">
        <v>7</v>
      </c>
      <c r="B3439" s="161">
        <v>78</v>
      </c>
      <c r="C3439" s="161">
        <v>28</v>
      </c>
      <c r="D3439" s="161" t="s">
        <v>10293</v>
      </c>
      <c r="E3439" s="161" t="s">
        <v>11588</v>
      </c>
      <c r="F3439" s="161" t="s">
        <v>3992</v>
      </c>
      <c r="G3439" s="161" t="s">
        <v>1521</v>
      </c>
      <c r="H3439" s="162" t="s">
        <v>10321</v>
      </c>
      <c r="I3439" s="161" t="s">
        <v>1629</v>
      </c>
      <c r="K3439" s="161">
        <v>1</v>
      </c>
      <c r="L3439" s="161" t="s">
        <v>11589</v>
      </c>
      <c r="M3439" s="161" t="s">
        <v>11590</v>
      </c>
      <c r="N3439" s="161" t="s">
        <v>16015</v>
      </c>
      <c r="O3439" s="161" t="s">
        <v>11591</v>
      </c>
      <c r="P3439" s="161" t="s">
        <v>16017</v>
      </c>
      <c r="Q3439" s="161" t="s">
        <v>11592</v>
      </c>
      <c r="R3439" s="161" t="s">
        <v>16018</v>
      </c>
    </row>
    <row r="3440" spans="1:18">
      <c r="A3440" s="161">
        <v>7</v>
      </c>
      <c r="B3440" s="161">
        <v>78</v>
      </c>
      <c r="C3440" s="161">
        <v>29</v>
      </c>
      <c r="D3440" s="161" t="s">
        <v>3696</v>
      </c>
      <c r="E3440" s="161" t="s">
        <v>9480</v>
      </c>
      <c r="F3440" s="161" t="s">
        <v>3992</v>
      </c>
      <c r="G3440" s="161" t="s">
        <v>1521</v>
      </c>
      <c r="H3440" s="161" t="s">
        <v>1524</v>
      </c>
      <c r="I3440" s="161" t="s">
        <v>3991</v>
      </c>
      <c r="K3440" s="161">
        <v>1</v>
      </c>
      <c r="L3440" s="161" t="s">
        <v>6149</v>
      </c>
      <c r="M3440" s="161" t="s">
        <v>6150</v>
      </c>
      <c r="N3440" s="161" t="s">
        <v>388</v>
      </c>
      <c r="O3440" s="161" t="s">
        <v>6151</v>
      </c>
    </row>
    <row r="3441" spans="1:18">
      <c r="A3441" s="161">
        <v>7</v>
      </c>
      <c r="B3441" s="161">
        <v>78</v>
      </c>
      <c r="C3441" s="161">
        <v>30</v>
      </c>
      <c r="D3441" s="161" t="s">
        <v>10293</v>
      </c>
      <c r="E3441" s="161" t="s">
        <v>11584</v>
      </c>
      <c r="F3441" s="161" t="s">
        <v>3992</v>
      </c>
      <c r="G3441" s="161" t="s">
        <v>1521</v>
      </c>
      <c r="H3441" s="161" t="s">
        <v>10316</v>
      </c>
      <c r="I3441" s="161" t="s">
        <v>10314</v>
      </c>
      <c r="K3441" s="161">
        <v>1</v>
      </c>
      <c r="L3441" s="161" t="s">
        <v>11585</v>
      </c>
      <c r="M3441" s="161" t="s">
        <v>11586</v>
      </c>
      <c r="N3441" s="161" t="s">
        <v>16016</v>
      </c>
      <c r="O3441" s="161" t="s">
        <v>11587</v>
      </c>
    </row>
    <row r="3442" spans="1:18">
      <c r="A3442" s="161">
        <v>7</v>
      </c>
      <c r="B3442" s="161">
        <v>78</v>
      </c>
      <c r="C3442" s="161">
        <v>31</v>
      </c>
      <c r="D3442" s="161" t="s">
        <v>3696</v>
      </c>
      <c r="E3442" s="161" t="s">
        <v>9481</v>
      </c>
      <c r="F3442" s="161" t="s">
        <v>3992</v>
      </c>
      <c r="G3442" s="161" t="s">
        <v>1521</v>
      </c>
      <c r="H3442" s="161" t="s">
        <v>323</v>
      </c>
      <c r="K3442" s="161">
        <v>1</v>
      </c>
      <c r="L3442" s="161" t="s">
        <v>6938</v>
      </c>
    </row>
    <row r="3443" spans="1:18">
      <c r="A3443" s="161">
        <v>7</v>
      </c>
      <c r="B3443" s="161">
        <v>78</v>
      </c>
      <c r="C3443" s="161">
        <v>32</v>
      </c>
      <c r="D3443" s="161" t="s">
        <v>10293</v>
      </c>
      <c r="E3443" s="161" t="s">
        <v>11582</v>
      </c>
      <c r="F3443" s="161" t="s">
        <v>3992</v>
      </c>
      <c r="G3443" s="161" t="s">
        <v>1521</v>
      </c>
      <c r="H3443" s="161" t="s">
        <v>10312</v>
      </c>
      <c r="K3443" s="161">
        <v>1</v>
      </c>
      <c r="L3443" s="161" t="s">
        <v>11583</v>
      </c>
    </row>
    <row r="3444" spans="1:18">
      <c r="A3444" s="161">
        <v>7</v>
      </c>
      <c r="B3444" s="161">
        <v>78</v>
      </c>
      <c r="C3444" s="161">
        <v>33</v>
      </c>
      <c r="D3444" s="161" t="s">
        <v>3696</v>
      </c>
      <c r="E3444" s="161" t="s">
        <v>9482</v>
      </c>
      <c r="F3444" s="161" t="s">
        <v>3992</v>
      </c>
      <c r="G3444" s="161" t="s">
        <v>1521</v>
      </c>
      <c r="H3444" s="161" t="s">
        <v>324</v>
      </c>
      <c r="K3444" s="161">
        <v>1</v>
      </c>
      <c r="L3444" s="161" t="s">
        <v>6939</v>
      </c>
    </row>
    <row r="3445" spans="1:18">
      <c r="A3445" s="161">
        <v>7</v>
      </c>
      <c r="B3445" s="161">
        <v>78</v>
      </c>
      <c r="C3445" s="161">
        <v>34</v>
      </c>
      <c r="D3445" s="161" t="s">
        <v>10293</v>
      </c>
      <c r="E3445" s="161" t="s">
        <v>11580</v>
      </c>
      <c r="F3445" s="161" t="s">
        <v>3992</v>
      </c>
      <c r="G3445" s="161" t="s">
        <v>1521</v>
      </c>
      <c r="H3445" s="161" t="s">
        <v>10309</v>
      </c>
      <c r="K3445" s="161">
        <v>1</v>
      </c>
      <c r="L3445" s="161" t="s">
        <v>11581</v>
      </c>
    </row>
    <row r="3446" spans="1:18">
      <c r="A3446" s="161">
        <v>7</v>
      </c>
      <c r="B3446" s="161">
        <v>78</v>
      </c>
      <c r="C3446" s="161">
        <v>35</v>
      </c>
      <c r="D3446" s="161" t="s">
        <v>3696</v>
      </c>
      <c r="E3446" s="161" t="s">
        <v>9483</v>
      </c>
      <c r="F3446" s="161" t="s">
        <v>3992</v>
      </c>
      <c r="G3446" s="161" t="s">
        <v>1521</v>
      </c>
      <c r="H3446" s="161" t="s">
        <v>325</v>
      </c>
      <c r="K3446" s="161">
        <v>1</v>
      </c>
      <c r="L3446" s="161" t="s">
        <v>6940</v>
      </c>
    </row>
    <row r="3447" spans="1:18">
      <c r="A3447" s="161">
        <v>7</v>
      </c>
      <c r="B3447" s="161">
        <v>78</v>
      </c>
      <c r="C3447" s="161">
        <v>36</v>
      </c>
      <c r="D3447" s="161" t="s">
        <v>10293</v>
      </c>
      <c r="E3447" s="161" t="s">
        <v>11578</v>
      </c>
      <c r="F3447" s="161" t="s">
        <v>3992</v>
      </c>
      <c r="G3447" s="161" t="s">
        <v>1521</v>
      </c>
      <c r="H3447" s="161" t="s">
        <v>10306</v>
      </c>
      <c r="K3447" s="161">
        <v>1</v>
      </c>
      <c r="L3447" s="161" t="s">
        <v>11579</v>
      </c>
    </row>
    <row r="3448" spans="1:18">
      <c r="A3448" s="161">
        <v>7</v>
      </c>
      <c r="B3448" s="161">
        <v>78</v>
      </c>
      <c r="C3448" s="161">
        <v>37</v>
      </c>
      <c r="D3448" s="161" t="s">
        <v>3696</v>
      </c>
      <c r="E3448" s="161" t="s">
        <v>9484</v>
      </c>
      <c r="F3448" s="161" t="s">
        <v>3992</v>
      </c>
      <c r="G3448" s="161" t="s">
        <v>1521</v>
      </c>
      <c r="H3448" s="161" t="s">
        <v>1536</v>
      </c>
      <c r="I3448" s="161" t="s">
        <v>1629</v>
      </c>
      <c r="K3448" s="161">
        <v>1</v>
      </c>
      <c r="L3448" s="161" t="s">
        <v>6152</v>
      </c>
      <c r="M3448" s="161" t="s">
        <v>6153</v>
      </c>
      <c r="N3448" s="161" t="s">
        <v>12</v>
      </c>
      <c r="O3448" s="161" t="s">
        <v>6154</v>
      </c>
      <c r="P3448" s="161" t="s">
        <v>11</v>
      </c>
      <c r="Q3448" s="161" t="s">
        <v>6155</v>
      </c>
      <c r="R3448" s="161" t="s">
        <v>364</v>
      </c>
    </row>
    <row r="3449" spans="1:18">
      <c r="A3449" s="161">
        <v>7</v>
      </c>
      <c r="B3449" s="161">
        <v>78</v>
      </c>
      <c r="C3449" s="161">
        <v>38</v>
      </c>
      <c r="D3449" s="161" t="s">
        <v>10293</v>
      </c>
      <c r="E3449" s="161" t="s">
        <v>11573</v>
      </c>
      <c r="F3449" s="161" t="s">
        <v>3992</v>
      </c>
      <c r="G3449" s="161" t="s">
        <v>1521</v>
      </c>
      <c r="H3449" s="161" t="s">
        <v>10300</v>
      </c>
      <c r="I3449" s="161" t="s">
        <v>1629</v>
      </c>
      <c r="K3449" s="161">
        <v>1</v>
      </c>
      <c r="L3449" s="161" t="s">
        <v>11574</v>
      </c>
      <c r="M3449" s="161" t="s">
        <v>11575</v>
      </c>
      <c r="N3449" s="161" t="s">
        <v>16015</v>
      </c>
      <c r="O3449" s="161" t="s">
        <v>11576</v>
      </c>
      <c r="P3449" s="161" t="s">
        <v>16017</v>
      </c>
      <c r="Q3449" s="161" t="s">
        <v>11577</v>
      </c>
      <c r="R3449" s="161" t="s">
        <v>16018</v>
      </c>
    </row>
    <row r="3450" spans="1:18">
      <c r="A3450" s="161">
        <v>7</v>
      </c>
      <c r="B3450" s="161">
        <v>78</v>
      </c>
      <c r="C3450" s="161">
        <v>39</v>
      </c>
      <c r="D3450" s="161" t="s">
        <v>3696</v>
      </c>
      <c r="E3450" s="161" t="s">
        <v>9485</v>
      </c>
      <c r="F3450" s="161" t="s">
        <v>3992</v>
      </c>
      <c r="G3450" s="161" t="s">
        <v>1521</v>
      </c>
      <c r="H3450" s="161" t="s">
        <v>116</v>
      </c>
      <c r="I3450" s="161" t="s">
        <v>1630</v>
      </c>
      <c r="K3450" s="161">
        <v>1</v>
      </c>
      <c r="L3450" s="161" t="s">
        <v>6156</v>
      </c>
    </row>
    <row r="3451" spans="1:18">
      <c r="A3451" s="161">
        <v>7</v>
      </c>
      <c r="B3451" s="161">
        <v>78</v>
      </c>
      <c r="C3451" s="161">
        <v>40</v>
      </c>
      <c r="D3451" s="161" t="s">
        <v>10293</v>
      </c>
      <c r="E3451" s="161" t="s">
        <v>11571</v>
      </c>
      <c r="F3451" s="161" t="s">
        <v>3992</v>
      </c>
      <c r="G3451" s="161" t="s">
        <v>1521</v>
      </c>
      <c r="H3451" s="161" t="s">
        <v>10297</v>
      </c>
      <c r="I3451" s="161" t="s">
        <v>1630</v>
      </c>
      <c r="K3451" s="161">
        <v>1</v>
      </c>
      <c r="L3451" s="161" t="s">
        <v>11572</v>
      </c>
    </row>
    <row r="3452" spans="1:18">
      <c r="A3452" s="161">
        <v>7</v>
      </c>
      <c r="B3452" s="161">
        <v>78</v>
      </c>
      <c r="C3452" s="161">
        <v>41</v>
      </c>
      <c r="D3452" s="161" t="s">
        <v>3696</v>
      </c>
      <c r="E3452" s="161" t="s">
        <v>9486</v>
      </c>
      <c r="F3452" s="161" t="s">
        <v>3992</v>
      </c>
      <c r="G3452" s="161" t="s">
        <v>1521</v>
      </c>
      <c r="H3452" s="161" t="s">
        <v>319</v>
      </c>
      <c r="K3452" s="161">
        <v>1</v>
      </c>
      <c r="L3452" s="161" t="s">
        <v>6157</v>
      </c>
    </row>
    <row r="3453" spans="1:18">
      <c r="A3453" s="161">
        <v>7</v>
      </c>
      <c r="B3453" s="161">
        <v>78</v>
      </c>
      <c r="C3453" s="161">
        <v>42</v>
      </c>
      <c r="D3453" s="161" t="s">
        <v>10293</v>
      </c>
      <c r="E3453" s="161" t="s">
        <v>11569</v>
      </c>
      <c r="F3453" s="161" t="s">
        <v>3992</v>
      </c>
      <c r="G3453" s="161" t="s">
        <v>1521</v>
      </c>
      <c r="H3453" s="161" t="s">
        <v>10167</v>
      </c>
      <c r="K3453" s="161">
        <v>1</v>
      </c>
      <c r="L3453" s="161" t="s">
        <v>11570</v>
      </c>
    </row>
    <row r="3454" spans="1:18">
      <c r="A3454" s="161">
        <v>7</v>
      </c>
      <c r="B3454" s="161">
        <v>79</v>
      </c>
      <c r="C3454" s="161">
        <v>1</v>
      </c>
      <c r="D3454" s="161" t="s">
        <v>3696</v>
      </c>
      <c r="E3454" s="161" t="s">
        <v>9487</v>
      </c>
      <c r="F3454" s="161" t="s">
        <v>3992</v>
      </c>
      <c r="G3454" s="161" t="s">
        <v>1521</v>
      </c>
      <c r="H3454" s="161" t="s">
        <v>1523</v>
      </c>
      <c r="I3454" s="161" t="s">
        <v>1631</v>
      </c>
      <c r="K3454" s="161">
        <v>1</v>
      </c>
      <c r="L3454" s="164" t="s">
        <v>9488</v>
      </c>
    </row>
    <row r="3455" spans="1:18">
      <c r="A3455" s="161">
        <v>7</v>
      </c>
      <c r="B3455" s="161">
        <v>79</v>
      </c>
      <c r="C3455" s="161">
        <v>2</v>
      </c>
      <c r="D3455" s="161" t="s">
        <v>10293</v>
      </c>
      <c r="E3455" s="161" t="s">
        <v>11567</v>
      </c>
      <c r="F3455" s="161" t="s">
        <v>3992</v>
      </c>
      <c r="G3455" s="161" t="s">
        <v>1521</v>
      </c>
      <c r="H3455" s="161" t="s">
        <v>10370</v>
      </c>
      <c r="I3455" s="161" t="s">
        <v>1630</v>
      </c>
      <c r="K3455" s="161">
        <v>1</v>
      </c>
      <c r="L3455" s="164" t="s">
        <v>11568</v>
      </c>
    </row>
    <row r="3456" spans="1:18">
      <c r="A3456" s="161">
        <v>7</v>
      </c>
      <c r="B3456" s="161">
        <v>79</v>
      </c>
      <c r="C3456" s="161">
        <v>3</v>
      </c>
      <c r="D3456" s="161" t="s">
        <v>3696</v>
      </c>
      <c r="E3456" s="161" t="s">
        <v>9489</v>
      </c>
      <c r="F3456" s="161" t="s">
        <v>3992</v>
      </c>
      <c r="G3456" s="161" t="s">
        <v>1521</v>
      </c>
      <c r="H3456" s="162" t="s">
        <v>322</v>
      </c>
      <c r="I3456" s="161" t="s">
        <v>1631</v>
      </c>
      <c r="K3456" s="161">
        <v>1</v>
      </c>
      <c r="L3456" s="161" t="s">
        <v>6358</v>
      </c>
    </row>
    <row r="3457" spans="1:18">
      <c r="A3457" s="161">
        <v>7</v>
      </c>
      <c r="B3457" s="161">
        <v>79</v>
      </c>
      <c r="C3457" s="161">
        <v>4</v>
      </c>
      <c r="D3457" s="161" t="s">
        <v>10293</v>
      </c>
      <c r="E3457" s="161" t="s">
        <v>11565</v>
      </c>
      <c r="F3457" s="161" t="s">
        <v>3992</v>
      </c>
      <c r="G3457" s="161" t="s">
        <v>1521</v>
      </c>
      <c r="H3457" s="162" t="s">
        <v>10367</v>
      </c>
      <c r="I3457" s="161" t="s">
        <v>1630</v>
      </c>
      <c r="K3457" s="161">
        <v>1</v>
      </c>
      <c r="L3457" s="161" t="s">
        <v>11566</v>
      </c>
    </row>
    <row r="3458" spans="1:18">
      <c r="A3458" s="161">
        <v>7</v>
      </c>
      <c r="B3458" s="161">
        <v>79</v>
      </c>
      <c r="C3458" s="161">
        <v>5</v>
      </c>
      <c r="D3458" s="161" t="s">
        <v>3696</v>
      </c>
      <c r="E3458" s="161" t="s">
        <v>9490</v>
      </c>
      <c r="F3458" s="161" t="s">
        <v>3992</v>
      </c>
      <c r="G3458" s="161" t="s">
        <v>1521</v>
      </c>
      <c r="H3458" s="161" t="s">
        <v>1526</v>
      </c>
      <c r="I3458" s="161" t="s">
        <v>1629</v>
      </c>
      <c r="K3458" s="161">
        <v>1</v>
      </c>
      <c r="L3458" s="161" t="s">
        <v>6359</v>
      </c>
      <c r="M3458" s="161" t="s">
        <v>6360</v>
      </c>
      <c r="N3458" s="161" t="s">
        <v>12</v>
      </c>
      <c r="O3458" s="161" t="s">
        <v>6361</v>
      </c>
      <c r="P3458" s="161" t="s">
        <v>11</v>
      </c>
      <c r="Q3458" s="161" t="s">
        <v>6362</v>
      </c>
      <c r="R3458" s="161" t="s">
        <v>364</v>
      </c>
    </row>
    <row r="3459" spans="1:18">
      <c r="A3459" s="161">
        <v>7</v>
      </c>
      <c r="B3459" s="161">
        <v>79</v>
      </c>
      <c r="C3459" s="161">
        <v>6</v>
      </c>
      <c r="D3459" s="161" t="s">
        <v>10293</v>
      </c>
      <c r="E3459" s="161" t="s">
        <v>11560</v>
      </c>
      <c r="F3459" s="161" t="s">
        <v>3992</v>
      </c>
      <c r="G3459" s="161" t="s">
        <v>1521</v>
      </c>
      <c r="H3459" s="161" t="s">
        <v>10361</v>
      </c>
      <c r="I3459" s="161" t="s">
        <v>1629</v>
      </c>
      <c r="K3459" s="161">
        <v>1</v>
      </c>
      <c r="L3459" s="161" t="s">
        <v>11561</v>
      </c>
      <c r="M3459" s="161" t="s">
        <v>11562</v>
      </c>
      <c r="N3459" s="161" t="s">
        <v>16015</v>
      </c>
      <c r="O3459" s="161" t="s">
        <v>11563</v>
      </c>
      <c r="P3459" s="161" t="s">
        <v>16017</v>
      </c>
      <c r="Q3459" s="161" t="s">
        <v>11564</v>
      </c>
      <c r="R3459" s="161" t="s">
        <v>16018</v>
      </c>
    </row>
    <row r="3460" spans="1:18">
      <c r="A3460" s="161">
        <v>7</v>
      </c>
      <c r="B3460" s="161">
        <v>79</v>
      </c>
      <c r="C3460" s="161">
        <v>7</v>
      </c>
      <c r="D3460" s="161" t="s">
        <v>3696</v>
      </c>
      <c r="E3460" s="161" t="s">
        <v>9491</v>
      </c>
      <c r="F3460" s="161" t="s">
        <v>3992</v>
      </c>
      <c r="G3460" s="161" t="s">
        <v>1521</v>
      </c>
      <c r="H3460" s="161" t="s">
        <v>66</v>
      </c>
      <c r="I3460" s="161" t="s">
        <v>1629</v>
      </c>
      <c r="K3460" s="161">
        <v>1</v>
      </c>
      <c r="L3460" s="161" t="s">
        <v>6363</v>
      </c>
      <c r="M3460" s="161" t="s">
        <v>6364</v>
      </c>
      <c r="N3460" s="161" t="s">
        <v>12</v>
      </c>
      <c r="O3460" s="161" t="s">
        <v>6365</v>
      </c>
      <c r="P3460" s="161" t="s">
        <v>11</v>
      </c>
      <c r="Q3460" s="161" t="s">
        <v>6366</v>
      </c>
      <c r="R3460" s="161" t="s">
        <v>364</v>
      </c>
    </row>
    <row r="3461" spans="1:18">
      <c r="A3461" s="161">
        <v>7</v>
      </c>
      <c r="B3461" s="161">
        <v>79</v>
      </c>
      <c r="C3461" s="161">
        <v>8</v>
      </c>
      <c r="D3461" s="161" t="s">
        <v>10293</v>
      </c>
      <c r="E3461" s="161" t="s">
        <v>11555</v>
      </c>
      <c r="F3461" s="161" t="s">
        <v>3992</v>
      </c>
      <c r="G3461" s="161" t="s">
        <v>1521</v>
      </c>
      <c r="H3461" s="161" t="s">
        <v>10355</v>
      </c>
      <c r="I3461" s="161" t="s">
        <v>1629</v>
      </c>
      <c r="K3461" s="161">
        <v>1</v>
      </c>
      <c r="L3461" s="161" t="s">
        <v>11556</v>
      </c>
      <c r="M3461" s="161" t="s">
        <v>11557</v>
      </c>
      <c r="N3461" s="161" t="s">
        <v>16015</v>
      </c>
      <c r="O3461" s="161" t="s">
        <v>11558</v>
      </c>
      <c r="P3461" s="161" t="s">
        <v>16017</v>
      </c>
      <c r="Q3461" s="161" t="s">
        <v>11559</v>
      </c>
      <c r="R3461" s="161" t="s">
        <v>16018</v>
      </c>
    </row>
    <row r="3462" spans="1:18">
      <c r="A3462" s="161">
        <v>7</v>
      </c>
      <c r="B3462" s="161">
        <v>79</v>
      </c>
      <c r="C3462" s="161">
        <v>9</v>
      </c>
      <c r="D3462" s="161" t="s">
        <v>3696</v>
      </c>
      <c r="E3462" s="161" t="s">
        <v>9492</v>
      </c>
      <c r="F3462" s="161" t="s">
        <v>3992</v>
      </c>
      <c r="G3462" s="161" t="s">
        <v>1521</v>
      </c>
      <c r="H3462" s="161" t="s">
        <v>336</v>
      </c>
      <c r="K3462" s="161">
        <v>1</v>
      </c>
      <c r="L3462" s="161" t="s">
        <v>6367</v>
      </c>
    </row>
    <row r="3463" spans="1:18">
      <c r="A3463" s="161">
        <v>7</v>
      </c>
      <c r="B3463" s="161">
        <v>79</v>
      </c>
      <c r="C3463" s="161">
        <v>10</v>
      </c>
      <c r="D3463" s="161" t="s">
        <v>10293</v>
      </c>
      <c r="E3463" s="161" t="s">
        <v>11553</v>
      </c>
      <c r="F3463" s="161" t="s">
        <v>3992</v>
      </c>
      <c r="G3463" s="161" t="s">
        <v>1521</v>
      </c>
      <c r="H3463" s="161" t="s">
        <v>10191</v>
      </c>
      <c r="K3463" s="161">
        <v>1</v>
      </c>
      <c r="L3463" s="161" t="s">
        <v>11554</v>
      </c>
    </row>
    <row r="3464" spans="1:18">
      <c r="A3464" s="161">
        <v>7</v>
      </c>
      <c r="B3464" s="161">
        <v>79</v>
      </c>
      <c r="C3464" s="161">
        <v>11</v>
      </c>
      <c r="D3464" s="161" t="s">
        <v>3696</v>
      </c>
      <c r="E3464" s="161" t="s">
        <v>9493</v>
      </c>
      <c r="F3464" s="161" t="s">
        <v>3992</v>
      </c>
      <c r="G3464" s="161" t="s">
        <v>1521</v>
      </c>
      <c r="H3464" s="161" t="s">
        <v>337</v>
      </c>
      <c r="I3464" s="161" t="s">
        <v>1628</v>
      </c>
      <c r="K3464" s="161">
        <v>1</v>
      </c>
      <c r="L3464" s="161" t="s">
        <v>6368</v>
      </c>
    </row>
    <row r="3465" spans="1:18">
      <c r="A3465" s="161">
        <v>7</v>
      </c>
      <c r="B3465" s="161">
        <v>79</v>
      </c>
      <c r="C3465" s="161">
        <v>12</v>
      </c>
      <c r="D3465" s="161" t="s">
        <v>10293</v>
      </c>
      <c r="E3465" s="161" t="s">
        <v>11551</v>
      </c>
      <c r="F3465" s="161" t="s">
        <v>3992</v>
      </c>
      <c r="G3465" s="161" t="s">
        <v>1521</v>
      </c>
      <c r="H3465" s="161" t="s">
        <v>10350</v>
      </c>
      <c r="I3465" s="161" t="s">
        <v>10137</v>
      </c>
      <c r="K3465" s="161">
        <v>1</v>
      </c>
      <c r="L3465" s="161" t="s">
        <v>11552</v>
      </c>
    </row>
    <row r="3466" spans="1:18">
      <c r="A3466" s="161">
        <v>7</v>
      </c>
      <c r="B3466" s="161">
        <v>79</v>
      </c>
      <c r="C3466" s="161">
        <v>13</v>
      </c>
      <c r="D3466" s="161" t="s">
        <v>3696</v>
      </c>
      <c r="E3466" s="161" t="s">
        <v>9494</v>
      </c>
      <c r="F3466" s="161" t="s">
        <v>3992</v>
      </c>
      <c r="G3466" s="161" t="s">
        <v>1521</v>
      </c>
      <c r="H3466" s="161" t="s">
        <v>1535</v>
      </c>
      <c r="I3466" s="161" t="s">
        <v>61</v>
      </c>
      <c r="K3466" s="161">
        <v>1</v>
      </c>
      <c r="L3466" s="161" t="s">
        <v>6369</v>
      </c>
    </row>
    <row r="3467" spans="1:18">
      <c r="A3467" s="161">
        <v>7</v>
      </c>
      <c r="B3467" s="161">
        <v>79</v>
      </c>
      <c r="C3467" s="161">
        <v>14</v>
      </c>
      <c r="D3467" s="161" t="s">
        <v>10293</v>
      </c>
      <c r="E3467" s="161" t="s">
        <v>11549</v>
      </c>
      <c r="F3467" s="161" t="s">
        <v>3992</v>
      </c>
      <c r="G3467" s="161" t="s">
        <v>1521</v>
      </c>
      <c r="H3467" s="161" t="s">
        <v>10347</v>
      </c>
      <c r="I3467" s="161" t="s">
        <v>10345</v>
      </c>
      <c r="K3467" s="161">
        <v>1</v>
      </c>
      <c r="L3467" s="161" t="s">
        <v>11550</v>
      </c>
    </row>
    <row r="3468" spans="1:18">
      <c r="A3468" s="161">
        <v>7</v>
      </c>
      <c r="B3468" s="161">
        <v>79</v>
      </c>
      <c r="C3468" s="161">
        <v>15</v>
      </c>
      <c r="D3468" s="161" t="s">
        <v>3696</v>
      </c>
      <c r="E3468" s="161" t="s">
        <v>9495</v>
      </c>
      <c r="F3468" s="161" t="s">
        <v>3992</v>
      </c>
      <c r="G3468" s="161" t="s">
        <v>1521</v>
      </c>
      <c r="H3468" s="161" t="s">
        <v>1529</v>
      </c>
      <c r="I3468" s="161" t="s">
        <v>15</v>
      </c>
      <c r="K3468" s="161">
        <v>1</v>
      </c>
      <c r="L3468" s="164" t="s">
        <v>9496</v>
      </c>
      <c r="M3468" s="164" t="s">
        <v>9497</v>
      </c>
    </row>
    <row r="3469" spans="1:18">
      <c r="A3469" s="161">
        <v>7</v>
      </c>
      <c r="B3469" s="161">
        <v>79</v>
      </c>
      <c r="C3469" s="161">
        <v>16</v>
      </c>
      <c r="D3469" s="161" t="s">
        <v>10293</v>
      </c>
      <c r="E3469" s="161" t="s">
        <v>11546</v>
      </c>
      <c r="F3469" s="161" t="s">
        <v>3992</v>
      </c>
      <c r="G3469" s="161" t="s">
        <v>1521</v>
      </c>
      <c r="H3469" s="161" t="s">
        <v>10342</v>
      </c>
      <c r="I3469" s="161" t="s">
        <v>15</v>
      </c>
      <c r="K3469" s="161">
        <v>1</v>
      </c>
      <c r="L3469" s="164" t="s">
        <v>11547</v>
      </c>
      <c r="M3469" s="164" t="s">
        <v>11548</v>
      </c>
    </row>
    <row r="3470" spans="1:18">
      <c r="A3470" s="161">
        <v>7</v>
      </c>
      <c r="B3470" s="161">
        <v>79</v>
      </c>
      <c r="C3470" s="161">
        <v>17</v>
      </c>
      <c r="D3470" s="161" t="s">
        <v>3696</v>
      </c>
      <c r="E3470" s="161" t="s">
        <v>9498</v>
      </c>
      <c r="F3470" s="161" t="s">
        <v>3992</v>
      </c>
      <c r="G3470" s="161" t="s">
        <v>1521</v>
      </c>
      <c r="H3470" s="161" t="s">
        <v>1530</v>
      </c>
      <c r="K3470" s="161">
        <v>1</v>
      </c>
      <c r="L3470" s="164" t="s">
        <v>9499</v>
      </c>
    </row>
    <row r="3471" spans="1:18">
      <c r="A3471" s="161">
        <v>7</v>
      </c>
      <c r="B3471" s="161">
        <v>79</v>
      </c>
      <c r="C3471" s="161">
        <v>18</v>
      </c>
      <c r="D3471" s="161" t="s">
        <v>10293</v>
      </c>
      <c r="E3471" s="161" t="s">
        <v>11544</v>
      </c>
      <c r="F3471" s="161" t="s">
        <v>3992</v>
      </c>
      <c r="G3471" s="161" t="s">
        <v>1521</v>
      </c>
      <c r="H3471" s="161" t="s">
        <v>10339</v>
      </c>
      <c r="K3471" s="161">
        <v>1</v>
      </c>
      <c r="L3471" s="164" t="s">
        <v>11545</v>
      </c>
    </row>
    <row r="3472" spans="1:18">
      <c r="A3472" s="161">
        <v>7</v>
      </c>
      <c r="B3472" s="161">
        <v>79</v>
      </c>
      <c r="C3472" s="161">
        <v>19</v>
      </c>
      <c r="D3472" s="161" t="s">
        <v>3696</v>
      </c>
      <c r="E3472" s="161" t="s">
        <v>9500</v>
      </c>
      <c r="F3472" s="161" t="s">
        <v>3992</v>
      </c>
      <c r="G3472" s="161" t="s">
        <v>1521</v>
      </c>
      <c r="H3472" s="161" t="s">
        <v>1531</v>
      </c>
      <c r="K3472" s="161">
        <v>1</v>
      </c>
      <c r="L3472" s="164" t="s">
        <v>9501</v>
      </c>
    </row>
    <row r="3473" spans="1:18">
      <c r="A3473" s="161">
        <v>7</v>
      </c>
      <c r="B3473" s="161">
        <v>79</v>
      </c>
      <c r="C3473" s="161">
        <v>20</v>
      </c>
      <c r="D3473" s="161" t="s">
        <v>10293</v>
      </c>
      <c r="E3473" s="161" t="s">
        <v>11542</v>
      </c>
      <c r="F3473" s="161" t="s">
        <v>3992</v>
      </c>
      <c r="G3473" s="161" t="s">
        <v>1521</v>
      </c>
      <c r="H3473" s="161" t="s">
        <v>10336</v>
      </c>
      <c r="K3473" s="161">
        <v>1</v>
      </c>
      <c r="L3473" s="164" t="s">
        <v>11543</v>
      </c>
    </row>
    <row r="3474" spans="1:18">
      <c r="A3474" s="161">
        <v>7</v>
      </c>
      <c r="B3474" s="161">
        <v>79</v>
      </c>
      <c r="C3474" s="161">
        <v>21</v>
      </c>
      <c r="D3474" s="161" t="s">
        <v>3696</v>
      </c>
      <c r="E3474" s="161" t="s">
        <v>9502</v>
      </c>
      <c r="F3474" s="161" t="s">
        <v>3992</v>
      </c>
      <c r="G3474" s="161" t="s">
        <v>1521</v>
      </c>
      <c r="H3474" s="161" t="s">
        <v>1532</v>
      </c>
      <c r="K3474" s="161">
        <v>1</v>
      </c>
      <c r="L3474" s="164" t="s">
        <v>9503</v>
      </c>
    </row>
    <row r="3475" spans="1:18">
      <c r="A3475" s="161">
        <v>7</v>
      </c>
      <c r="B3475" s="161">
        <v>79</v>
      </c>
      <c r="C3475" s="161">
        <v>22</v>
      </c>
      <c r="D3475" s="161" t="s">
        <v>10293</v>
      </c>
      <c r="E3475" s="161" t="s">
        <v>11540</v>
      </c>
      <c r="F3475" s="161" t="s">
        <v>3992</v>
      </c>
      <c r="G3475" s="161" t="s">
        <v>1521</v>
      </c>
      <c r="H3475" s="161" t="s">
        <v>10333</v>
      </c>
      <c r="K3475" s="161">
        <v>1</v>
      </c>
      <c r="L3475" s="164" t="s">
        <v>11541</v>
      </c>
    </row>
    <row r="3476" spans="1:18">
      <c r="A3476" s="161">
        <v>7</v>
      </c>
      <c r="B3476" s="161">
        <v>79</v>
      </c>
      <c r="C3476" s="161">
        <v>23</v>
      </c>
      <c r="D3476" s="161" t="s">
        <v>3696</v>
      </c>
      <c r="E3476" s="161" t="s">
        <v>9504</v>
      </c>
      <c r="F3476" s="161" t="s">
        <v>3992</v>
      </c>
      <c r="G3476" s="161" t="s">
        <v>1521</v>
      </c>
      <c r="H3476" s="161" t="s">
        <v>1533</v>
      </c>
      <c r="K3476" s="161">
        <v>1</v>
      </c>
      <c r="L3476" s="164" t="s">
        <v>9505</v>
      </c>
    </row>
    <row r="3477" spans="1:18">
      <c r="A3477" s="161">
        <v>7</v>
      </c>
      <c r="B3477" s="161">
        <v>79</v>
      </c>
      <c r="C3477" s="161">
        <v>24</v>
      </c>
      <c r="D3477" s="161" t="s">
        <v>10293</v>
      </c>
      <c r="E3477" s="161" t="s">
        <v>11538</v>
      </c>
      <c r="F3477" s="161" t="s">
        <v>3992</v>
      </c>
      <c r="G3477" s="161" t="s">
        <v>1521</v>
      </c>
      <c r="H3477" s="161" t="s">
        <v>10330</v>
      </c>
      <c r="K3477" s="161">
        <v>1</v>
      </c>
      <c r="L3477" s="164" t="s">
        <v>11539</v>
      </c>
    </row>
    <row r="3478" spans="1:18">
      <c r="A3478" s="161">
        <v>7</v>
      </c>
      <c r="B3478" s="161">
        <v>79</v>
      </c>
      <c r="C3478" s="161">
        <v>25</v>
      </c>
      <c r="D3478" s="161" t="s">
        <v>3696</v>
      </c>
      <c r="E3478" s="161" t="s">
        <v>9506</v>
      </c>
      <c r="F3478" s="161" t="s">
        <v>3992</v>
      </c>
      <c r="G3478" s="161" t="s">
        <v>1521</v>
      </c>
      <c r="H3478" s="161" t="s">
        <v>1534</v>
      </c>
      <c r="K3478" s="161">
        <v>1</v>
      </c>
      <c r="L3478" s="164" t="s">
        <v>9507</v>
      </c>
    </row>
    <row r="3479" spans="1:18">
      <c r="A3479" s="161">
        <v>7</v>
      </c>
      <c r="B3479" s="161">
        <v>79</v>
      </c>
      <c r="C3479" s="161">
        <v>26</v>
      </c>
      <c r="D3479" s="161" t="s">
        <v>10293</v>
      </c>
      <c r="E3479" s="161" t="s">
        <v>11536</v>
      </c>
      <c r="F3479" s="161" t="s">
        <v>3992</v>
      </c>
      <c r="G3479" s="161" t="s">
        <v>1521</v>
      </c>
      <c r="H3479" s="161" t="s">
        <v>10327</v>
      </c>
      <c r="K3479" s="161">
        <v>1</v>
      </c>
      <c r="L3479" s="164" t="s">
        <v>11537</v>
      </c>
    </row>
    <row r="3480" spans="1:18">
      <c r="A3480" s="161">
        <v>7</v>
      </c>
      <c r="B3480" s="161">
        <v>79</v>
      </c>
      <c r="C3480" s="161">
        <v>27</v>
      </c>
      <c r="D3480" s="161" t="s">
        <v>3696</v>
      </c>
      <c r="E3480" s="161" t="s">
        <v>9508</v>
      </c>
      <c r="F3480" s="161" t="s">
        <v>3992</v>
      </c>
      <c r="G3480" s="161" t="s">
        <v>1521</v>
      </c>
      <c r="H3480" s="162" t="s">
        <v>326</v>
      </c>
      <c r="I3480" s="161" t="s">
        <v>1629</v>
      </c>
      <c r="K3480" s="161">
        <v>1</v>
      </c>
      <c r="L3480" s="161" t="s">
        <v>6370</v>
      </c>
      <c r="M3480" s="161" t="s">
        <v>6371</v>
      </c>
      <c r="N3480" s="161" t="s">
        <v>12</v>
      </c>
      <c r="O3480" s="161" t="s">
        <v>6372</v>
      </c>
      <c r="P3480" s="161" t="s">
        <v>11</v>
      </c>
      <c r="Q3480" s="161" t="s">
        <v>6373</v>
      </c>
      <c r="R3480" s="161" t="s">
        <v>364</v>
      </c>
    </row>
    <row r="3481" spans="1:18">
      <c r="A3481" s="161">
        <v>7</v>
      </c>
      <c r="B3481" s="161">
        <v>79</v>
      </c>
      <c r="C3481" s="161">
        <v>28</v>
      </c>
      <c r="D3481" s="161" t="s">
        <v>10293</v>
      </c>
      <c r="E3481" s="161" t="s">
        <v>11531</v>
      </c>
      <c r="F3481" s="161" t="s">
        <v>3992</v>
      </c>
      <c r="G3481" s="161" t="s">
        <v>1521</v>
      </c>
      <c r="H3481" s="162" t="s">
        <v>10321</v>
      </c>
      <c r="I3481" s="161" t="s">
        <v>1629</v>
      </c>
      <c r="K3481" s="161">
        <v>1</v>
      </c>
      <c r="L3481" s="161" t="s">
        <v>11532</v>
      </c>
      <c r="M3481" s="161" t="s">
        <v>11533</v>
      </c>
      <c r="N3481" s="161" t="s">
        <v>16015</v>
      </c>
      <c r="O3481" s="161" t="s">
        <v>11534</v>
      </c>
      <c r="P3481" s="161" t="s">
        <v>16017</v>
      </c>
      <c r="Q3481" s="161" t="s">
        <v>11535</v>
      </c>
      <c r="R3481" s="161" t="s">
        <v>16018</v>
      </c>
    </row>
    <row r="3482" spans="1:18">
      <c r="A3482" s="161">
        <v>7</v>
      </c>
      <c r="B3482" s="161">
        <v>79</v>
      </c>
      <c r="C3482" s="161">
        <v>29</v>
      </c>
      <c r="D3482" s="161" t="s">
        <v>3696</v>
      </c>
      <c r="E3482" s="161" t="s">
        <v>9509</v>
      </c>
      <c r="F3482" s="161" t="s">
        <v>3992</v>
      </c>
      <c r="G3482" s="161" t="s">
        <v>1521</v>
      </c>
      <c r="H3482" s="161" t="s">
        <v>1524</v>
      </c>
      <c r="I3482" s="161" t="s">
        <v>3991</v>
      </c>
      <c r="K3482" s="161">
        <v>1</v>
      </c>
      <c r="L3482" s="161" t="s">
        <v>6374</v>
      </c>
      <c r="M3482" s="161" t="s">
        <v>6375</v>
      </c>
      <c r="N3482" s="161" t="s">
        <v>388</v>
      </c>
      <c r="O3482" s="161" t="s">
        <v>6376</v>
      </c>
    </row>
    <row r="3483" spans="1:18">
      <c r="A3483" s="161">
        <v>7</v>
      </c>
      <c r="B3483" s="161">
        <v>79</v>
      </c>
      <c r="C3483" s="161">
        <v>30</v>
      </c>
      <c r="D3483" s="161" t="s">
        <v>10293</v>
      </c>
      <c r="E3483" s="161" t="s">
        <v>11527</v>
      </c>
      <c r="F3483" s="161" t="s">
        <v>3992</v>
      </c>
      <c r="G3483" s="161" t="s">
        <v>1521</v>
      </c>
      <c r="H3483" s="161" t="s">
        <v>10316</v>
      </c>
      <c r="I3483" s="161" t="s">
        <v>10314</v>
      </c>
      <c r="K3483" s="161">
        <v>1</v>
      </c>
      <c r="L3483" s="161" t="s">
        <v>11528</v>
      </c>
      <c r="M3483" s="161" t="s">
        <v>11529</v>
      </c>
      <c r="N3483" s="161" t="s">
        <v>16016</v>
      </c>
      <c r="O3483" s="161" t="s">
        <v>11530</v>
      </c>
    </row>
    <row r="3484" spans="1:18">
      <c r="A3484" s="161">
        <v>7</v>
      </c>
      <c r="B3484" s="161">
        <v>79</v>
      </c>
      <c r="C3484" s="161">
        <v>31</v>
      </c>
      <c r="D3484" s="161" t="s">
        <v>3696</v>
      </c>
      <c r="E3484" s="161" t="s">
        <v>9510</v>
      </c>
      <c r="F3484" s="161" t="s">
        <v>3992</v>
      </c>
      <c r="G3484" s="161" t="s">
        <v>1521</v>
      </c>
      <c r="H3484" s="161" t="s">
        <v>323</v>
      </c>
      <c r="K3484" s="161">
        <v>1</v>
      </c>
      <c r="L3484" s="161" t="s">
        <v>6941</v>
      </c>
    </row>
    <row r="3485" spans="1:18">
      <c r="A3485" s="161">
        <v>7</v>
      </c>
      <c r="B3485" s="161">
        <v>79</v>
      </c>
      <c r="C3485" s="161">
        <v>32</v>
      </c>
      <c r="D3485" s="161" t="s">
        <v>10293</v>
      </c>
      <c r="E3485" s="161" t="s">
        <v>11525</v>
      </c>
      <c r="F3485" s="161" t="s">
        <v>3992</v>
      </c>
      <c r="G3485" s="161" t="s">
        <v>1521</v>
      </c>
      <c r="H3485" s="161" t="s">
        <v>10312</v>
      </c>
      <c r="K3485" s="161">
        <v>1</v>
      </c>
      <c r="L3485" s="161" t="s">
        <v>11526</v>
      </c>
    </row>
    <row r="3486" spans="1:18">
      <c r="A3486" s="161">
        <v>7</v>
      </c>
      <c r="B3486" s="161">
        <v>79</v>
      </c>
      <c r="C3486" s="161">
        <v>33</v>
      </c>
      <c r="D3486" s="161" t="s">
        <v>3696</v>
      </c>
      <c r="E3486" s="161" t="s">
        <v>9511</v>
      </c>
      <c r="F3486" s="161" t="s">
        <v>3992</v>
      </c>
      <c r="G3486" s="161" t="s">
        <v>1521</v>
      </c>
      <c r="H3486" s="161" t="s">
        <v>324</v>
      </c>
      <c r="K3486" s="161">
        <v>1</v>
      </c>
      <c r="L3486" s="161" t="s">
        <v>6942</v>
      </c>
    </row>
    <row r="3487" spans="1:18">
      <c r="A3487" s="161">
        <v>7</v>
      </c>
      <c r="B3487" s="161">
        <v>79</v>
      </c>
      <c r="C3487" s="161">
        <v>34</v>
      </c>
      <c r="D3487" s="161" t="s">
        <v>10293</v>
      </c>
      <c r="E3487" s="161" t="s">
        <v>11523</v>
      </c>
      <c r="F3487" s="161" t="s">
        <v>3992</v>
      </c>
      <c r="G3487" s="161" t="s">
        <v>1521</v>
      </c>
      <c r="H3487" s="161" t="s">
        <v>10309</v>
      </c>
      <c r="K3487" s="161">
        <v>1</v>
      </c>
      <c r="L3487" s="161" t="s">
        <v>11524</v>
      </c>
    </row>
    <row r="3488" spans="1:18">
      <c r="A3488" s="161">
        <v>7</v>
      </c>
      <c r="B3488" s="161">
        <v>79</v>
      </c>
      <c r="C3488" s="161">
        <v>35</v>
      </c>
      <c r="D3488" s="161" t="s">
        <v>3696</v>
      </c>
      <c r="E3488" s="161" t="s">
        <v>9512</v>
      </c>
      <c r="F3488" s="161" t="s">
        <v>3992</v>
      </c>
      <c r="G3488" s="161" t="s">
        <v>1521</v>
      </c>
      <c r="H3488" s="161" t="s">
        <v>325</v>
      </c>
      <c r="K3488" s="161">
        <v>1</v>
      </c>
      <c r="L3488" s="161" t="s">
        <v>6943</v>
      </c>
    </row>
    <row r="3489" spans="1:18">
      <c r="A3489" s="161">
        <v>7</v>
      </c>
      <c r="B3489" s="161">
        <v>79</v>
      </c>
      <c r="C3489" s="161">
        <v>36</v>
      </c>
      <c r="D3489" s="161" t="s">
        <v>10293</v>
      </c>
      <c r="E3489" s="161" t="s">
        <v>11521</v>
      </c>
      <c r="F3489" s="161" t="s">
        <v>3992</v>
      </c>
      <c r="G3489" s="161" t="s">
        <v>1521</v>
      </c>
      <c r="H3489" s="161" t="s">
        <v>10306</v>
      </c>
      <c r="K3489" s="161">
        <v>1</v>
      </c>
      <c r="L3489" s="161" t="s">
        <v>11522</v>
      </c>
    </row>
    <row r="3490" spans="1:18">
      <c r="A3490" s="161">
        <v>7</v>
      </c>
      <c r="B3490" s="161">
        <v>79</v>
      </c>
      <c r="C3490" s="161">
        <v>37</v>
      </c>
      <c r="D3490" s="161" t="s">
        <v>3696</v>
      </c>
      <c r="E3490" s="161" t="s">
        <v>9513</v>
      </c>
      <c r="F3490" s="161" t="s">
        <v>3992</v>
      </c>
      <c r="G3490" s="161" t="s">
        <v>1521</v>
      </c>
      <c r="H3490" s="161" t="s">
        <v>1536</v>
      </c>
      <c r="I3490" s="161" t="s">
        <v>1629</v>
      </c>
      <c r="K3490" s="161">
        <v>1</v>
      </c>
      <c r="L3490" s="161" t="s">
        <v>6377</v>
      </c>
      <c r="M3490" s="161" t="s">
        <v>6378</v>
      </c>
      <c r="N3490" s="161" t="s">
        <v>12</v>
      </c>
      <c r="O3490" s="161" t="s">
        <v>6379</v>
      </c>
      <c r="P3490" s="161" t="s">
        <v>11</v>
      </c>
      <c r="Q3490" s="161" t="s">
        <v>6380</v>
      </c>
      <c r="R3490" s="161" t="s">
        <v>364</v>
      </c>
    </row>
    <row r="3491" spans="1:18">
      <c r="A3491" s="161">
        <v>7</v>
      </c>
      <c r="B3491" s="161">
        <v>79</v>
      </c>
      <c r="C3491" s="161">
        <v>38</v>
      </c>
      <c r="D3491" s="161" t="s">
        <v>10293</v>
      </c>
      <c r="E3491" s="161" t="s">
        <v>11516</v>
      </c>
      <c r="F3491" s="161" t="s">
        <v>3992</v>
      </c>
      <c r="G3491" s="161" t="s">
        <v>1521</v>
      </c>
      <c r="H3491" s="161" t="s">
        <v>10300</v>
      </c>
      <c r="I3491" s="161" t="s">
        <v>1629</v>
      </c>
      <c r="K3491" s="161">
        <v>1</v>
      </c>
      <c r="L3491" s="161" t="s">
        <v>11517</v>
      </c>
      <c r="M3491" s="161" t="s">
        <v>11518</v>
      </c>
      <c r="N3491" s="161" t="s">
        <v>16015</v>
      </c>
      <c r="O3491" s="161" t="s">
        <v>11519</v>
      </c>
      <c r="P3491" s="161" t="s">
        <v>16017</v>
      </c>
      <c r="Q3491" s="161" t="s">
        <v>11520</v>
      </c>
      <c r="R3491" s="161" t="s">
        <v>16018</v>
      </c>
    </row>
    <row r="3492" spans="1:18">
      <c r="A3492" s="161">
        <v>7</v>
      </c>
      <c r="B3492" s="161">
        <v>79</v>
      </c>
      <c r="C3492" s="161">
        <v>39</v>
      </c>
      <c r="D3492" s="161" t="s">
        <v>3696</v>
      </c>
      <c r="E3492" s="161" t="s">
        <v>9514</v>
      </c>
      <c r="F3492" s="161" t="s">
        <v>3992</v>
      </c>
      <c r="G3492" s="161" t="s">
        <v>1521</v>
      </c>
      <c r="H3492" s="161" t="s">
        <v>116</v>
      </c>
      <c r="I3492" s="161" t="s">
        <v>1630</v>
      </c>
      <c r="K3492" s="161">
        <v>1</v>
      </c>
      <c r="L3492" s="161" t="s">
        <v>6381</v>
      </c>
    </row>
    <row r="3493" spans="1:18">
      <c r="A3493" s="161">
        <v>7</v>
      </c>
      <c r="B3493" s="161">
        <v>79</v>
      </c>
      <c r="C3493" s="161">
        <v>40</v>
      </c>
      <c r="D3493" s="161" t="s">
        <v>10293</v>
      </c>
      <c r="E3493" s="161" t="s">
        <v>11514</v>
      </c>
      <c r="F3493" s="161" t="s">
        <v>3992</v>
      </c>
      <c r="G3493" s="161" t="s">
        <v>1521</v>
      </c>
      <c r="H3493" s="161" t="s">
        <v>10297</v>
      </c>
      <c r="I3493" s="161" t="s">
        <v>1630</v>
      </c>
      <c r="K3493" s="161">
        <v>1</v>
      </c>
      <c r="L3493" s="161" t="s">
        <v>11515</v>
      </c>
    </row>
    <row r="3494" spans="1:18">
      <c r="A3494" s="161">
        <v>7</v>
      </c>
      <c r="B3494" s="161">
        <v>79</v>
      </c>
      <c r="C3494" s="161">
        <v>41</v>
      </c>
      <c r="D3494" s="161" t="s">
        <v>3696</v>
      </c>
      <c r="E3494" s="161" t="s">
        <v>9515</v>
      </c>
      <c r="F3494" s="161" t="s">
        <v>3992</v>
      </c>
      <c r="G3494" s="161" t="s">
        <v>1521</v>
      </c>
      <c r="H3494" s="161" t="s">
        <v>319</v>
      </c>
      <c r="K3494" s="161">
        <v>1</v>
      </c>
      <c r="L3494" s="161" t="s">
        <v>6382</v>
      </c>
    </row>
    <row r="3495" spans="1:18">
      <c r="A3495" s="161">
        <v>7</v>
      </c>
      <c r="B3495" s="161">
        <v>79</v>
      </c>
      <c r="C3495" s="161">
        <v>42</v>
      </c>
      <c r="D3495" s="161" t="s">
        <v>10293</v>
      </c>
      <c r="E3495" s="161" t="s">
        <v>11512</v>
      </c>
      <c r="F3495" s="161" t="s">
        <v>3992</v>
      </c>
      <c r="G3495" s="161" t="s">
        <v>1521</v>
      </c>
      <c r="H3495" s="161" t="s">
        <v>10167</v>
      </c>
      <c r="K3495" s="161">
        <v>1</v>
      </c>
      <c r="L3495" s="161" t="s">
        <v>11513</v>
      </c>
    </row>
    <row r="3496" spans="1:18">
      <c r="A3496" s="161">
        <v>7</v>
      </c>
      <c r="B3496" s="161">
        <v>80</v>
      </c>
      <c r="C3496" s="161">
        <v>1</v>
      </c>
      <c r="D3496" s="161" t="s">
        <v>3696</v>
      </c>
      <c r="E3496" s="161" t="s">
        <v>9516</v>
      </c>
      <c r="F3496" s="161" t="s">
        <v>3992</v>
      </c>
      <c r="G3496" s="161" t="s">
        <v>1521</v>
      </c>
      <c r="H3496" s="161" t="s">
        <v>1523</v>
      </c>
      <c r="I3496" s="161" t="s">
        <v>1631</v>
      </c>
      <c r="K3496" s="161">
        <v>1</v>
      </c>
      <c r="L3496" s="164" t="s">
        <v>9517</v>
      </c>
    </row>
    <row r="3497" spans="1:18">
      <c r="A3497" s="161">
        <v>7</v>
      </c>
      <c r="B3497" s="161">
        <v>80</v>
      </c>
      <c r="C3497" s="161">
        <v>2</v>
      </c>
      <c r="D3497" s="161" t="s">
        <v>10293</v>
      </c>
      <c r="E3497" s="161" t="s">
        <v>11510</v>
      </c>
      <c r="F3497" s="161" t="s">
        <v>3992</v>
      </c>
      <c r="G3497" s="161" t="s">
        <v>1521</v>
      </c>
      <c r="H3497" s="161" t="s">
        <v>10370</v>
      </c>
      <c r="I3497" s="161" t="s">
        <v>1630</v>
      </c>
      <c r="K3497" s="161">
        <v>1</v>
      </c>
      <c r="L3497" s="164" t="s">
        <v>11511</v>
      </c>
    </row>
    <row r="3498" spans="1:18">
      <c r="A3498" s="161">
        <v>7</v>
      </c>
      <c r="B3498" s="161">
        <v>80</v>
      </c>
      <c r="C3498" s="161">
        <v>3</v>
      </c>
      <c r="D3498" s="161" t="s">
        <v>3696</v>
      </c>
      <c r="E3498" s="161" t="s">
        <v>9518</v>
      </c>
      <c r="F3498" s="161" t="s">
        <v>3992</v>
      </c>
      <c r="G3498" s="161" t="s">
        <v>1521</v>
      </c>
      <c r="H3498" s="162" t="s">
        <v>322</v>
      </c>
      <c r="I3498" s="161" t="s">
        <v>1631</v>
      </c>
      <c r="K3498" s="161">
        <v>1</v>
      </c>
      <c r="L3498" s="161" t="s">
        <v>6583</v>
      </c>
    </row>
    <row r="3499" spans="1:18">
      <c r="A3499" s="161">
        <v>7</v>
      </c>
      <c r="B3499" s="161">
        <v>80</v>
      </c>
      <c r="C3499" s="161">
        <v>4</v>
      </c>
      <c r="D3499" s="161" t="s">
        <v>10293</v>
      </c>
      <c r="E3499" s="161" t="s">
        <v>11508</v>
      </c>
      <c r="F3499" s="161" t="s">
        <v>3992</v>
      </c>
      <c r="G3499" s="161" t="s">
        <v>1521</v>
      </c>
      <c r="H3499" s="162" t="s">
        <v>10367</v>
      </c>
      <c r="I3499" s="161" t="s">
        <v>1630</v>
      </c>
      <c r="K3499" s="161">
        <v>1</v>
      </c>
      <c r="L3499" s="161" t="s">
        <v>11509</v>
      </c>
    </row>
    <row r="3500" spans="1:18">
      <c r="A3500" s="161">
        <v>7</v>
      </c>
      <c r="B3500" s="161">
        <v>80</v>
      </c>
      <c r="C3500" s="161">
        <v>5</v>
      </c>
      <c r="D3500" s="161" t="s">
        <v>3696</v>
      </c>
      <c r="E3500" s="161" t="s">
        <v>9519</v>
      </c>
      <c r="F3500" s="161" t="s">
        <v>3992</v>
      </c>
      <c r="G3500" s="161" t="s">
        <v>1521</v>
      </c>
      <c r="H3500" s="161" t="s">
        <v>1526</v>
      </c>
      <c r="I3500" s="161" t="s">
        <v>1629</v>
      </c>
      <c r="K3500" s="161">
        <v>1</v>
      </c>
      <c r="L3500" s="161" t="s">
        <v>6584</v>
      </c>
      <c r="M3500" s="161" t="s">
        <v>6585</v>
      </c>
      <c r="N3500" s="161" t="s">
        <v>12</v>
      </c>
      <c r="O3500" s="161" t="s">
        <v>6586</v>
      </c>
      <c r="P3500" s="161" t="s">
        <v>11</v>
      </c>
      <c r="Q3500" s="161" t="s">
        <v>6587</v>
      </c>
      <c r="R3500" s="161" t="s">
        <v>364</v>
      </c>
    </row>
    <row r="3501" spans="1:18">
      <c r="A3501" s="161">
        <v>7</v>
      </c>
      <c r="B3501" s="161">
        <v>80</v>
      </c>
      <c r="C3501" s="161">
        <v>6</v>
      </c>
      <c r="D3501" s="161" t="s">
        <v>10293</v>
      </c>
      <c r="E3501" s="161" t="s">
        <v>11503</v>
      </c>
      <c r="F3501" s="161" t="s">
        <v>3992</v>
      </c>
      <c r="G3501" s="161" t="s">
        <v>1521</v>
      </c>
      <c r="H3501" s="161" t="s">
        <v>10361</v>
      </c>
      <c r="I3501" s="161" t="s">
        <v>1629</v>
      </c>
      <c r="K3501" s="161">
        <v>1</v>
      </c>
      <c r="L3501" s="161" t="s">
        <v>11504</v>
      </c>
      <c r="M3501" s="161" t="s">
        <v>11505</v>
      </c>
      <c r="N3501" s="161" t="s">
        <v>16015</v>
      </c>
      <c r="O3501" s="161" t="s">
        <v>11506</v>
      </c>
      <c r="P3501" s="161" t="s">
        <v>16017</v>
      </c>
      <c r="Q3501" s="161" t="s">
        <v>11507</v>
      </c>
      <c r="R3501" s="161" t="s">
        <v>16018</v>
      </c>
    </row>
    <row r="3502" spans="1:18">
      <c r="A3502" s="161">
        <v>7</v>
      </c>
      <c r="B3502" s="161">
        <v>80</v>
      </c>
      <c r="C3502" s="161">
        <v>7</v>
      </c>
      <c r="D3502" s="161" t="s">
        <v>3696</v>
      </c>
      <c r="E3502" s="161" t="s">
        <v>9520</v>
      </c>
      <c r="F3502" s="161" t="s">
        <v>3992</v>
      </c>
      <c r="G3502" s="161" t="s">
        <v>1521</v>
      </c>
      <c r="H3502" s="161" t="s">
        <v>66</v>
      </c>
      <c r="I3502" s="161" t="s">
        <v>1629</v>
      </c>
      <c r="K3502" s="161">
        <v>1</v>
      </c>
      <c r="L3502" s="161" t="s">
        <v>6588</v>
      </c>
      <c r="M3502" s="161" t="s">
        <v>6589</v>
      </c>
      <c r="N3502" s="161" t="s">
        <v>12</v>
      </c>
      <c r="O3502" s="161" t="s">
        <v>6590</v>
      </c>
      <c r="P3502" s="161" t="s">
        <v>11</v>
      </c>
      <c r="Q3502" s="161" t="s">
        <v>6591</v>
      </c>
      <c r="R3502" s="161" t="s">
        <v>364</v>
      </c>
    </row>
    <row r="3503" spans="1:18">
      <c r="A3503" s="161">
        <v>7</v>
      </c>
      <c r="B3503" s="161">
        <v>80</v>
      </c>
      <c r="C3503" s="161">
        <v>8</v>
      </c>
      <c r="D3503" s="161" t="s">
        <v>10293</v>
      </c>
      <c r="E3503" s="161" t="s">
        <v>11498</v>
      </c>
      <c r="F3503" s="161" t="s">
        <v>3992</v>
      </c>
      <c r="G3503" s="161" t="s">
        <v>1521</v>
      </c>
      <c r="H3503" s="161" t="s">
        <v>10355</v>
      </c>
      <c r="I3503" s="161" t="s">
        <v>1629</v>
      </c>
      <c r="K3503" s="161">
        <v>1</v>
      </c>
      <c r="L3503" s="161" t="s">
        <v>11499</v>
      </c>
      <c r="M3503" s="161" t="s">
        <v>11500</v>
      </c>
      <c r="N3503" s="161" t="s">
        <v>16015</v>
      </c>
      <c r="O3503" s="161" t="s">
        <v>11501</v>
      </c>
      <c r="P3503" s="161" t="s">
        <v>16017</v>
      </c>
      <c r="Q3503" s="161" t="s">
        <v>11502</v>
      </c>
      <c r="R3503" s="161" t="s">
        <v>16018</v>
      </c>
    </row>
    <row r="3504" spans="1:18">
      <c r="A3504" s="161">
        <v>7</v>
      </c>
      <c r="B3504" s="161">
        <v>80</v>
      </c>
      <c r="C3504" s="161">
        <v>9</v>
      </c>
      <c r="D3504" s="161" t="s">
        <v>3696</v>
      </c>
      <c r="E3504" s="161" t="s">
        <v>9521</v>
      </c>
      <c r="F3504" s="161" t="s">
        <v>3992</v>
      </c>
      <c r="G3504" s="161" t="s">
        <v>1521</v>
      </c>
      <c r="H3504" s="161" t="s">
        <v>336</v>
      </c>
      <c r="K3504" s="161">
        <v>1</v>
      </c>
      <c r="L3504" s="161" t="s">
        <v>6592</v>
      </c>
    </row>
    <row r="3505" spans="1:13">
      <c r="A3505" s="161">
        <v>7</v>
      </c>
      <c r="B3505" s="161">
        <v>80</v>
      </c>
      <c r="C3505" s="161">
        <v>10</v>
      </c>
      <c r="D3505" s="161" t="s">
        <v>10293</v>
      </c>
      <c r="E3505" s="161" t="s">
        <v>11496</v>
      </c>
      <c r="F3505" s="161" t="s">
        <v>3992</v>
      </c>
      <c r="G3505" s="161" t="s">
        <v>1521</v>
      </c>
      <c r="H3505" s="161" t="s">
        <v>10191</v>
      </c>
      <c r="K3505" s="161">
        <v>1</v>
      </c>
      <c r="L3505" s="161" t="s">
        <v>11497</v>
      </c>
    </row>
    <row r="3506" spans="1:13">
      <c r="A3506" s="161">
        <v>7</v>
      </c>
      <c r="B3506" s="161">
        <v>80</v>
      </c>
      <c r="C3506" s="161">
        <v>11</v>
      </c>
      <c r="D3506" s="161" t="s">
        <v>3696</v>
      </c>
      <c r="E3506" s="161" t="s">
        <v>9522</v>
      </c>
      <c r="F3506" s="161" t="s">
        <v>3992</v>
      </c>
      <c r="G3506" s="161" t="s">
        <v>1521</v>
      </c>
      <c r="H3506" s="161" t="s">
        <v>337</v>
      </c>
      <c r="I3506" s="161" t="s">
        <v>1628</v>
      </c>
      <c r="K3506" s="161">
        <v>1</v>
      </c>
      <c r="L3506" s="161" t="s">
        <v>6593</v>
      </c>
    </row>
    <row r="3507" spans="1:13">
      <c r="A3507" s="161">
        <v>7</v>
      </c>
      <c r="B3507" s="161">
        <v>80</v>
      </c>
      <c r="C3507" s="161">
        <v>12</v>
      </c>
      <c r="D3507" s="161" t="s">
        <v>10293</v>
      </c>
      <c r="E3507" s="161" t="s">
        <v>11494</v>
      </c>
      <c r="F3507" s="161" t="s">
        <v>3992</v>
      </c>
      <c r="G3507" s="161" t="s">
        <v>1521</v>
      </c>
      <c r="H3507" s="161" t="s">
        <v>10350</v>
      </c>
      <c r="I3507" s="161" t="s">
        <v>10137</v>
      </c>
      <c r="K3507" s="161">
        <v>1</v>
      </c>
      <c r="L3507" s="161" t="s">
        <v>11495</v>
      </c>
    </row>
    <row r="3508" spans="1:13">
      <c r="A3508" s="161">
        <v>7</v>
      </c>
      <c r="B3508" s="161">
        <v>80</v>
      </c>
      <c r="C3508" s="161">
        <v>13</v>
      </c>
      <c r="D3508" s="161" t="s">
        <v>3696</v>
      </c>
      <c r="E3508" s="161" t="s">
        <v>9523</v>
      </c>
      <c r="F3508" s="161" t="s">
        <v>3992</v>
      </c>
      <c r="G3508" s="161" t="s">
        <v>1521</v>
      </c>
      <c r="H3508" s="161" t="s">
        <v>1535</v>
      </c>
      <c r="I3508" s="161" t="s">
        <v>61</v>
      </c>
      <c r="K3508" s="161">
        <v>1</v>
      </c>
      <c r="L3508" s="161" t="s">
        <v>6594</v>
      </c>
    </row>
    <row r="3509" spans="1:13">
      <c r="A3509" s="161">
        <v>7</v>
      </c>
      <c r="B3509" s="161">
        <v>80</v>
      </c>
      <c r="C3509" s="161">
        <v>14</v>
      </c>
      <c r="D3509" s="161" t="s">
        <v>10293</v>
      </c>
      <c r="E3509" s="161" t="s">
        <v>11492</v>
      </c>
      <c r="F3509" s="161" t="s">
        <v>3992</v>
      </c>
      <c r="G3509" s="161" t="s">
        <v>1521</v>
      </c>
      <c r="H3509" s="161" t="s">
        <v>10347</v>
      </c>
      <c r="I3509" s="161" t="s">
        <v>10345</v>
      </c>
      <c r="K3509" s="161">
        <v>1</v>
      </c>
      <c r="L3509" s="161" t="s">
        <v>11493</v>
      </c>
    </row>
    <row r="3510" spans="1:13">
      <c r="A3510" s="161">
        <v>7</v>
      </c>
      <c r="B3510" s="161">
        <v>80</v>
      </c>
      <c r="C3510" s="161">
        <v>15</v>
      </c>
      <c r="D3510" s="161" t="s">
        <v>3696</v>
      </c>
      <c r="E3510" s="161" t="s">
        <v>9524</v>
      </c>
      <c r="F3510" s="161" t="s">
        <v>3992</v>
      </c>
      <c r="G3510" s="161" t="s">
        <v>1521</v>
      </c>
      <c r="H3510" s="161" t="s">
        <v>1529</v>
      </c>
      <c r="I3510" s="161" t="s">
        <v>15</v>
      </c>
      <c r="K3510" s="161">
        <v>1</v>
      </c>
      <c r="L3510" s="164" t="s">
        <v>9525</v>
      </c>
      <c r="M3510" s="164" t="s">
        <v>9526</v>
      </c>
    </row>
    <row r="3511" spans="1:13">
      <c r="A3511" s="161">
        <v>7</v>
      </c>
      <c r="B3511" s="161">
        <v>80</v>
      </c>
      <c r="C3511" s="161">
        <v>16</v>
      </c>
      <c r="D3511" s="161" t="s">
        <v>10293</v>
      </c>
      <c r="E3511" s="161" t="s">
        <v>11489</v>
      </c>
      <c r="F3511" s="161" t="s">
        <v>3992</v>
      </c>
      <c r="G3511" s="161" t="s">
        <v>1521</v>
      </c>
      <c r="H3511" s="161" t="s">
        <v>10342</v>
      </c>
      <c r="I3511" s="161" t="s">
        <v>15</v>
      </c>
      <c r="K3511" s="161">
        <v>1</v>
      </c>
      <c r="L3511" s="164" t="s">
        <v>11490</v>
      </c>
      <c r="M3511" s="164" t="s">
        <v>11491</v>
      </c>
    </row>
    <row r="3512" spans="1:13">
      <c r="A3512" s="161">
        <v>7</v>
      </c>
      <c r="B3512" s="161">
        <v>80</v>
      </c>
      <c r="C3512" s="161">
        <v>17</v>
      </c>
      <c r="D3512" s="161" t="s">
        <v>3696</v>
      </c>
      <c r="E3512" s="161" t="s">
        <v>9527</v>
      </c>
      <c r="F3512" s="161" t="s">
        <v>3992</v>
      </c>
      <c r="G3512" s="161" t="s">
        <v>1521</v>
      </c>
      <c r="H3512" s="161" t="s">
        <v>1530</v>
      </c>
      <c r="K3512" s="161">
        <v>1</v>
      </c>
      <c r="L3512" s="164" t="s">
        <v>9528</v>
      </c>
    </row>
    <row r="3513" spans="1:13">
      <c r="A3513" s="161">
        <v>7</v>
      </c>
      <c r="B3513" s="161">
        <v>80</v>
      </c>
      <c r="C3513" s="161">
        <v>18</v>
      </c>
      <c r="D3513" s="161" t="s">
        <v>10293</v>
      </c>
      <c r="E3513" s="161" t="s">
        <v>11487</v>
      </c>
      <c r="F3513" s="161" t="s">
        <v>3992</v>
      </c>
      <c r="G3513" s="161" t="s">
        <v>1521</v>
      </c>
      <c r="H3513" s="161" t="s">
        <v>10339</v>
      </c>
      <c r="K3513" s="161">
        <v>1</v>
      </c>
      <c r="L3513" s="164" t="s">
        <v>11488</v>
      </c>
    </row>
    <row r="3514" spans="1:13">
      <c r="A3514" s="161">
        <v>7</v>
      </c>
      <c r="B3514" s="161">
        <v>80</v>
      </c>
      <c r="C3514" s="161">
        <v>19</v>
      </c>
      <c r="D3514" s="161" t="s">
        <v>3696</v>
      </c>
      <c r="E3514" s="161" t="s">
        <v>9529</v>
      </c>
      <c r="F3514" s="161" t="s">
        <v>3992</v>
      </c>
      <c r="G3514" s="161" t="s">
        <v>1521</v>
      </c>
      <c r="H3514" s="161" t="s">
        <v>1531</v>
      </c>
      <c r="K3514" s="161">
        <v>1</v>
      </c>
      <c r="L3514" s="164" t="s">
        <v>9530</v>
      </c>
    </row>
    <row r="3515" spans="1:13">
      <c r="A3515" s="161">
        <v>7</v>
      </c>
      <c r="B3515" s="161">
        <v>80</v>
      </c>
      <c r="C3515" s="161">
        <v>20</v>
      </c>
      <c r="D3515" s="161" t="s">
        <v>10293</v>
      </c>
      <c r="E3515" s="161" t="s">
        <v>11485</v>
      </c>
      <c r="F3515" s="161" t="s">
        <v>3992</v>
      </c>
      <c r="G3515" s="161" t="s">
        <v>1521</v>
      </c>
      <c r="H3515" s="161" t="s">
        <v>10336</v>
      </c>
      <c r="K3515" s="161">
        <v>1</v>
      </c>
      <c r="L3515" s="164" t="s">
        <v>11486</v>
      </c>
    </row>
    <row r="3516" spans="1:13">
      <c r="A3516" s="161">
        <v>7</v>
      </c>
      <c r="B3516" s="161">
        <v>80</v>
      </c>
      <c r="C3516" s="161">
        <v>21</v>
      </c>
      <c r="D3516" s="161" t="s">
        <v>3696</v>
      </c>
      <c r="E3516" s="161" t="s">
        <v>9531</v>
      </c>
      <c r="F3516" s="161" t="s">
        <v>3992</v>
      </c>
      <c r="G3516" s="161" t="s">
        <v>1521</v>
      </c>
      <c r="H3516" s="161" t="s">
        <v>1532</v>
      </c>
      <c r="K3516" s="161">
        <v>1</v>
      </c>
      <c r="L3516" s="164" t="s">
        <v>9532</v>
      </c>
    </row>
    <row r="3517" spans="1:13">
      <c r="A3517" s="161">
        <v>7</v>
      </c>
      <c r="B3517" s="161">
        <v>80</v>
      </c>
      <c r="C3517" s="161">
        <v>22</v>
      </c>
      <c r="D3517" s="161" t="s">
        <v>10293</v>
      </c>
      <c r="E3517" s="161" t="s">
        <v>11483</v>
      </c>
      <c r="F3517" s="161" t="s">
        <v>3992</v>
      </c>
      <c r="G3517" s="161" t="s">
        <v>1521</v>
      </c>
      <c r="H3517" s="161" t="s">
        <v>10333</v>
      </c>
      <c r="K3517" s="161">
        <v>1</v>
      </c>
      <c r="L3517" s="164" t="s">
        <v>11484</v>
      </c>
    </row>
    <row r="3518" spans="1:13">
      <c r="A3518" s="161">
        <v>7</v>
      </c>
      <c r="B3518" s="161">
        <v>80</v>
      </c>
      <c r="C3518" s="161">
        <v>23</v>
      </c>
      <c r="D3518" s="161" t="s">
        <v>3696</v>
      </c>
      <c r="E3518" s="161" t="s">
        <v>9533</v>
      </c>
      <c r="F3518" s="161" t="s">
        <v>3992</v>
      </c>
      <c r="G3518" s="161" t="s">
        <v>1521</v>
      </c>
      <c r="H3518" s="161" t="s">
        <v>1533</v>
      </c>
      <c r="K3518" s="161">
        <v>1</v>
      </c>
      <c r="L3518" s="164" t="s">
        <v>9534</v>
      </c>
    </row>
    <row r="3519" spans="1:13">
      <c r="A3519" s="161">
        <v>7</v>
      </c>
      <c r="B3519" s="161">
        <v>80</v>
      </c>
      <c r="C3519" s="161">
        <v>24</v>
      </c>
      <c r="D3519" s="161" t="s">
        <v>10293</v>
      </c>
      <c r="E3519" s="161" t="s">
        <v>11481</v>
      </c>
      <c r="F3519" s="161" t="s">
        <v>3992</v>
      </c>
      <c r="G3519" s="161" t="s">
        <v>1521</v>
      </c>
      <c r="H3519" s="161" t="s">
        <v>10330</v>
      </c>
      <c r="K3519" s="161">
        <v>1</v>
      </c>
      <c r="L3519" s="164" t="s">
        <v>11482</v>
      </c>
    </row>
    <row r="3520" spans="1:13">
      <c r="A3520" s="161">
        <v>7</v>
      </c>
      <c r="B3520" s="161">
        <v>80</v>
      </c>
      <c r="C3520" s="161">
        <v>25</v>
      </c>
      <c r="D3520" s="161" t="s">
        <v>3696</v>
      </c>
      <c r="E3520" s="161" t="s">
        <v>9535</v>
      </c>
      <c r="F3520" s="161" t="s">
        <v>3992</v>
      </c>
      <c r="G3520" s="161" t="s">
        <v>1521</v>
      </c>
      <c r="H3520" s="161" t="s">
        <v>1534</v>
      </c>
      <c r="K3520" s="161">
        <v>1</v>
      </c>
      <c r="L3520" s="164" t="s">
        <v>9536</v>
      </c>
    </row>
    <row r="3521" spans="1:18">
      <c r="A3521" s="161">
        <v>7</v>
      </c>
      <c r="B3521" s="161">
        <v>80</v>
      </c>
      <c r="C3521" s="161">
        <v>26</v>
      </c>
      <c r="D3521" s="161" t="s">
        <v>10293</v>
      </c>
      <c r="E3521" s="161" t="s">
        <v>11479</v>
      </c>
      <c r="F3521" s="161" t="s">
        <v>3992</v>
      </c>
      <c r="G3521" s="161" t="s">
        <v>1521</v>
      </c>
      <c r="H3521" s="161" t="s">
        <v>10327</v>
      </c>
      <c r="K3521" s="161">
        <v>1</v>
      </c>
      <c r="L3521" s="164" t="s">
        <v>11480</v>
      </c>
    </row>
    <row r="3522" spans="1:18">
      <c r="A3522" s="161">
        <v>7</v>
      </c>
      <c r="B3522" s="161">
        <v>80</v>
      </c>
      <c r="C3522" s="161">
        <v>27</v>
      </c>
      <c r="D3522" s="161" t="s">
        <v>3696</v>
      </c>
      <c r="E3522" s="161" t="s">
        <v>9537</v>
      </c>
      <c r="F3522" s="161" t="s">
        <v>3992</v>
      </c>
      <c r="G3522" s="161" t="s">
        <v>1521</v>
      </c>
      <c r="H3522" s="162" t="s">
        <v>326</v>
      </c>
      <c r="I3522" s="161" t="s">
        <v>1629</v>
      </c>
      <c r="K3522" s="161">
        <v>1</v>
      </c>
      <c r="L3522" s="161" t="s">
        <v>6595</v>
      </c>
      <c r="M3522" s="161" t="s">
        <v>6596</v>
      </c>
      <c r="N3522" s="161" t="s">
        <v>12</v>
      </c>
      <c r="O3522" s="161" t="s">
        <v>6597</v>
      </c>
      <c r="P3522" s="161" t="s">
        <v>11</v>
      </c>
      <c r="Q3522" s="161" t="s">
        <v>6598</v>
      </c>
      <c r="R3522" s="161" t="s">
        <v>364</v>
      </c>
    </row>
    <row r="3523" spans="1:18">
      <c r="A3523" s="161">
        <v>7</v>
      </c>
      <c r="B3523" s="161">
        <v>80</v>
      </c>
      <c r="C3523" s="161">
        <v>28</v>
      </c>
      <c r="D3523" s="161" t="s">
        <v>10293</v>
      </c>
      <c r="E3523" s="161" t="s">
        <v>11474</v>
      </c>
      <c r="F3523" s="161" t="s">
        <v>3992</v>
      </c>
      <c r="G3523" s="161" t="s">
        <v>1521</v>
      </c>
      <c r="H3523" s="162" t="s">
        <v>10321</v>
      </c>
      <c r="I3523" s="161" t="s">
        <v>1629</v>
      </c>
      <c r="K3523" s="161">
        <v>1</v>
      </c>
      <c r="L3523" s="161" t="s">
        <v>11475</v>
      </c>
      <c r="M3523" s="161" t="s">
        <v>11476</v>
      </c>
      <c r="N3523" s="161" t="s">
        <v>16015</v>
      </c>
      <c r="O3523" s="161" t="s">
        <v>11477</v>
      </c>
      <c r="P3523" s="161" t="s">
        <v>16017</v>
      </c>
      <c r="Q3523" s="161" t="s">
        <v>11478</v>
      </c>
      <c r="R3523" s="161" t="s">
        <v>16018</v>
      </c>
    </row>
    <row r="3524" spans="1:18">
      <c r="A3524" s="161">
        <v>7</v>
      </c>
      <c r="B3524" s="161">
        <v>80</v>
      </c>
      <c r="C3524" s="161">
        <v>29</v>
      </c>
      <c r="D3524" s="161" t="s">
        <v>3696</v>
      </c>
      <c r="E3524" s="161" t="s">
        <v>9538</v>
      </c>
      <c r="F3524" s="161" t="s">
        <v>3992</v>
      </c>
      <c r="G3524" s="161" t="s">
        <v>1521</v>
      </c>
      <c r="H3524" s="161" t="s">
        <v>1524</v>
      </c>
      <c r="I3524" s="161" t="s">
        <v>3991</v>
      </c>
      <c r="K3524" s="161">
        <v>1</v>
      </c>
      <c r="L3524" s="161" t="s">
        <v>6599</v>
      </c>
      <c r="M3524" s="161" t="s">
        <v>6600</v>
      </c>
      <c r="N3524" s="161" t="s">
        <v>388</v>
      </c>
      <c r="O3524" s="161" t="s">
        <v>6601</v>
      </c>
    </row>
    <row r="3525" spans="1:18">
      <c r="A3525" s="161">
        <v>7</v>
      </c>
      <c r="B3525" s="161">
        <v>80</v>
      </c>
      <c r="C3525" s="161">
        <v>30</v>
      </c>
      <c r="D3525" s="161" t="s">
        <v>10293</v>
      </c>
      <c r="E3525" s="161" t="s">
        <v>11470</v>
      </c>
      <c r="F3525" s="161" t="s">
        <v>3992</v>
      </c>
      <c r="G3525" s="161" t="s">
        <v>1521</v>
      </c>
      <c r="H3525" s="161" t="s">
        <v>10316</v>
      </c>
      <c r="I3525" s="161" t="s">
        <v>10314</v>
      </c>
      <c r="K3525" s="161">
        <v>1</v>
      </c>
      <c r="L3525" s="161" t="s">
        <v>11471</v>
      </c>
      <c r="M3525" s="161" t="s">
        <v>11472</v>
      </c>
      <c r="N3525" s="161" t="s">
        <v>16016</v>
      </c>
      <c r="O3525" s="161" t="s">
        <v>11473</v>
      </c>
    </row>
    <row r="3526" spans="1:18">
      <c r="A3526" s="161">
        <v>7</v>
      </c>
      <c r="B3526" s="161">
        <v>80</v>
      </c>
      <c r="C3526" s="161">
        <v>31</v>
      </c>
      <c r="D3526" s="161" t="s">
        <v>3696</v>
      </c>
      <c r="E3526" s="161" t="s">
        <v>9539</v>
      </c>
      <c r="F3526" s="161" t="s">
        <v>3992</v>
      </c>
      <c r="G3526" s="161" t="s">
        <v>1521</v>
      </c>
      <c r="H3526" s="161" t="s">
        <v>323</v>
      </c>
      <c r="K3526" s="161">
        <v>1</v>
      </c>
      <c r="L3526" s="161" t="s">
        <v>6944</v>
      </c>
    </row>
    <row r="3527" spans="1:18">
      <c r="A3527" s="161">
        <v>7</v>
      </c>
      <c r="B3527" s="161">
        <v>80</v>
      </c>
      <c r="C3527" s="161">
        <v>32</v>
      </c>
      <c r="D3527" s="161" t="s">
        <v>10293</v>
      </c>
      <c r="E3527" s="161" t="s">
        <v>11468</v>
      </c>
      <c r="F3527" s="161" t="s">
        <v>3992</v>
      </c>
      <c r="G3527" s="161" t="s">
        <v>1521</v>
      </c>
      <c r="H3527" s="161" t="s">
        <v>10312</v>
      </c>
      <c r="K3527" s="161">
        <v>1</v>
      </c>
      <c r="L3527" s="161" t="s">
        <v>11469</v>
      </c>
    </row>
    <row r="3528" spans="1:18">
      <c r="A3528" s="161">
        <v>7</v>
      </c>
      <c r="B3528" s="161">
        <v>80</v>
      </c>
      <c r="C3528" s="161">
        <v>33</v>
      </c>
      <c r="D3528" s="161" t="s">
        <v>3696</v>
      </c>
      <c r="E3528" s="161" t="s">
        <v>9540</v>
      </c>
      <c r="F3528" s="161" t="s">
        <v>3992</v>
      </c>
      <c r="G3528" s="161" t="s">
        <v>1521</v>
      </c>
      <c r="H3528" s="161" t="s">
        <v>324</v>
      </c>
      <c r="K3528" s="161">
        <v>1</v>
      </c>
      <c r="L3528" s="161" t="s">
        <v>6945</v>
      </c>
    </row>
    <row r="3529" spans="1:18">
      <c r="A3529" s="161">
        <v>7</v>
      </c>
      <c r="B3529" s="161">
        <v>80</v>
      </c>
      <c r="C3529" s="161">
        <v>34</v>
      </c>
      <c r="D3529" s="161" t="s">
        <v>10293</v>
      </c>
      <c r="E3529" s="161" t="s">
        <v>11466</v>
      </c>
      <c r="F3529" s="161" t="s">
        <v>3992</v>
      </c>
      <c r="G3529" s="161" t="s">
        <v>1521</v>
      </c>
      <c r="H3529" s="161" t="s">
        <v>10309</v>
      </c>
      <c r="K3529" s="161">
        <v>1</v>
      </c>
      <c r="L3529" s="161" t="s">
        <v>11467</v>
      </c>
    </row>
    <row r="3530" spans="1:18">
      <c r="A3530" s="161">
        <v>7</v>
      </c>
      <c r="B3530" s="161">
        <v>80</v>
      </c>
      <c r="C3530" s="161">
        <v>35</v>
      </c>
      <c r="D3530" s="161" t="s">
        <v>3696</v>
      </c>
      <c r="E3530" s="161" t="s">
        <v>9541</v>
      </c>
      <c r="F3530" s="161" t="s">
        <v>3992</v>
      </c>
      <c r="G3530" s="161" t="s">
        <v>1521</v>
      </c>
      <c r="H3530" s="161" t="s">
        <v>325</v>
      </c>
      <c r="K3530" s="161">
        <v>1</v>
      </c>
      <c r="L3530" s="161" t="s">
        <v>6946</v>
      </c>
    </row>
    <row r="3531" spans="1:18">
      <c r="A3531" s="161">
        <v>7</v>
      </c>
      <c r="B3531" s="161">
        <v>80</v>
      </c>
      <c r="C3531" s="161">
        <v>36</v>
      </c>
      <c r="D3531" s="161" t="s">
        <v>10293</v>
      </c>
      <c r="E3531" s="161" t="s">
        <v>11464</v>
      </c>
      <c r="F3531" s="161" t="s">
        <v>3992</v>
      </c>
      <c r="G3531" s="161" t="s">
        <v>1521</v>
      </c>
      <c r="H3531" s="161" t="s">
        <v>10306</v>
      </c>
      <c r="K3531" s="161">
        <v>1</v>
      </c>
      <c r="L3531" s="161" t="s">
        <v>11465</v>
      </c>
    </row>
    <row r="3532" spans="1:18">
      <c r="A3532" s="161">
        <v>7</v>
      </c>
      <c r="B3532" s="161">
        <v>80</v>
      </c>
      <c r="C3532" s="161">
        <v>37</v>
      </c>
      <c r="D3532" s="161" t="s">
        <v>3696</v>
      </c>
      <c r="E3532" s="161" t="s">
        <v>9542</v>
      </c>
      <c r="F3532" s="161" t="s">
        <v>3992</v>
      </c>
      <c r="G3532" s="161" t="s">
        <v>1521</v>
      </c>
      <c r="H3532" s="161" t="s">
        <v>1536</v>
      </c>
      <c r="I3532" s="161" t="s">
        <v>1629</v>
      </c>
      <c r="K3532" s="161">
        <v>1</v>
      </c>
      <c r="L3532" s="161" t="s">
        <v>6602</v>
      </c>
      <c r="M3532" s="161" t="s">
        <v>6603</v>
      </c>
      <c r="N3532" s="161" t="s">
        <v>12</v>
      </c>
      <c r="O3532" s="161" t="s">
        <v>6604</v>
      </c>
      <c r="P3532" s="161" t="s">
        <v>11</v>
      </c>
      <c r="Q3532" s="161" t="s">
        <v>6605</v>
      </c>
      <c r="R3532" s="161" t="s">
        <v>364</v>
      </c>
    </row>
    <row r="3533" spans="1:18">
      <c r="A3533" s="161">
        <v>7</v>
      </c>
      <c r="B3533" s="161">
        <v>80</v>
      </c>
      <c r="C3533" s="161">
        <v>38</v>
      </c>
      <c r="D3533" s="161" t="s">
        <v>10293</v>
      </c>
      <c r="E3533" s="161" t="s">
        <v>11459</v>
      </c>
      <c r="F3533" s="161" t="s">
        <v>3992</v>
      </c>
      <c r="G3533" s="161" t="s">
        <v>1521</v>
      </c>
      <c r="H3533" s="161" t="s">
        <v>10300</v>
      </c>
      <c r="I3533" s="161" t="s">
        <v>1629</v>
      </c>
      <c r="K3533" s="161">
        <v>1</v>
      </c>
      <c r="L3533" s="161" t="s">
        <v>11460</v>
      </c>
      <c r="M3533" s="161" t="s">
        <v>11461</v>
      </c>
      <c r="N3533" s="161" t="s">
        <v>16015</v>
      </c>
      <c r="O3533" s="161" t="s">
        <v>11462</v>
      </c>
      <c r="P3533" s="161" t="s">
        <v>16017</v>
      </c>
      <c r="Q3533" s="161" t="s">
        <v>11463</v>
      </c>
      <c r="R3533" s="161" t="s">
        <v>16018</v>
      </c>
    </row>
    <row r="3534" spans="1:18">
      <c r="A3534" s="161">
        <v>7</v>
      </c>
      <c r="B3534" s="161">
        <v>80</v>
      </c>
      <c r="C3534" s="161">
        <v>39</v>
      </c>
      <c r="D3534" s="161" t="s">
        <v>3696</v>
      </c>
      <c r="E3534" s="161" t="s">
        <v>9543</v>
      </c>
      <c r="F3534" s="161" t="s">
        <v>3992</v>
      </c>
      <c r="G3534" s="161" t="s">
        <v>1521</v>
      </c>
      <c r="H3534" s="161" t="s">
        <v>116</v>
      </c>
      <c r="I3534" s="161" t="s">
        <v>1630</v>
      </c>
      <c r="K3534" s="161">
        <v>1</v>
      </c>
      <c r="L3534" s="161" t="s">
        <v>6606</v>
      </c>
    </row>
    <row r="3535" spans="1:18">
      <c r="A3535" s="161">
        <v>7</v>
      </c>
      <c r="B3535" s="161">
        <v>80</v>
      </c>
      <c r="C3535" s="161">
        <v>40</v>
      </c>
      <c r="D3535" s="161" t="s">
        <v>10293</v>
      </c>
      <c r="E3535" s="161" t="s">
        <v>11457</v>
      </c>
      <c r="F3535" s="161" t="s">
        <v>3992</v>
      </c>
      <c r="G3535" s="161" t="s">
        <v>1521</v>
      </c>
      <c r="H3535" s="161" t="s">
        <v>10297</v>
      </c>
      <c r="I3535" s="161" t="s">
        <v>1630</v>
      </c>
      <c r="K3535" s="161">
        <v>1</v>
      </c>
      <c r="L3535" s="161" t="s">
        <v>11458</v>
      </c>
    </row>
    <row r="3536" spans="1:18">
      <c r="A3536" s="161">
        <v>7</v>
      </c>
      <c r="B3536" s="161">
        <v>80</v>
      </c>
      <c r="C3536" s="161">
        <v>41</v>
      </c>
      <c r="D3536" s="161" t="s">
        <v>3696</v>
      </c>
      <c r="E3536" s="161" t="s">
        <v>9544</v>
      </c>
      <c r="F3536" s="161" t="s">
        <v>3992</v>
      </c>
      <c r="G3536" s="161" t="s">
        <v>1521</v>
      </c>
      <c r="H3536" s="161" t="s">
        <v>319</v>
      </c>
      <c r="K3536" s="161">
        <v>1</v>
      </c>
      <c r="L3536" s="161" t="s">
        <v>6607</v>
      </c>
    </row>
    <row r="3537" spans="1:18">
      <c r="A3537" s="161">
        <v>7</v>
      </c>
      <c r="B3537" s="161">
        <v>80</v>
      </c>
      <c r="C3537" s="161">
        <v>42</v>
      </c>
      <c r="D3537" s="161" t="s">
        <v>10293</v>
      </c>
      <c r="E3537" s="161" t="s">
        <v>11455</v>
      </c>
      <c r="F3537" s="161" t="s">
        <v>3992</v>
      </c>
      <c r="G3537" s="161" t="s">
        <v>1521</v>
      </c>
      <c r="H3537" s="161" t="s">
        <v>10167</v>
      </c>
      <c r="K3537" s="161">
        <v>1</v>
      </c>
      <c r="L3537" s="161" t="s">
        <v>11456</v>
      </c>
    </row>
    <row r="3538" spans="1:18">
      <c r="A3538" s="161">
        <v>7</v>
      </c>
      <c r="B3538" s="161">
        <v>81</v>
      </c>
      <c r="C3538" s="161">
        <v>1</v>
      </c>
      <c r="D3538" s="161" t="s">
        <v>3696</v>
      </c>
      <c r="E3538" s="161" t="s">
        <v>9545</v>
      </c>
      <c r="F3538" s="161" t="s">
        <v>3992</v>
      </c>
      <c r="G3538" s="161" t="s">
        <v>1521</v>
      </c>
      <c r="H3538" s="161" t="s">
        <v>1523</v>
      </c>
      <c r="I3538" s="161" t="s">
        <v>1631</v>
      </c>
      <c r="K3538" s="161">
        <v>1</v>
      </c>
      <c r="L3538" s="161" t="s">
        <v>4582</v>
      </c>
    </row>
    <row r="3539" spans="1:18">
      <c r="A3539" s="161">
        <v>7</v>
      </c>
      <c r="B3539" s="161">
        <v>81</v>
      </c>
      <c r="C3539" s="161">
        <v>2</v>
      </c>
      <c r="D3539" s="161" t="s">
        <v>10293</v>
      </c>
      <c r="E3539" s="161" t="s">
        <v>11453</v>
      </c>
      <c r="F3539" s="161" t="s">
        <v>3992</v>
      </c>
      <c r="G3539" s="161" t="s">
        <v>1521</v>
      </c>
      <c r="H3539" s="161" t="s">
        <v>10370</v>
      </c>
      <c r="I3539" s="161" t="s">
        <v>1630</v>
      </c>
      <c r="K3539" s="161">
        <v>1</v>
      </c>
      <c r="L3539" s="161" t="s">
        <v>11454</v>
      </c>
    </row>
    <row r="3540" spans="1:18">
      <c r="A3540" s="161">
        <v>7</v>
      </c>
      <c r="B3540" s="161">
        <v>81</v>
      </c>
      <c r="C3540" s="161">
        <v>3</v>
      </c>
      <c r="D3540" s="161" t="s">
        <v>3696</v>
      </c>
      <c r="E3540" s="161" t="s">
        <v>9546</v>
      </c>
      <c r="F3540" s="161" t="s">
        <v>3992</v>
      </c>
      <c r="G3540" s="161" t="s">
        <v>1521</v>
      </c>
      <c r="H3540" s="162" t="s">
        <v>322</v>
      </c>
      <c r="I3540" s="161" t="s">
        <v>1631</v>
      </c>
      <c r="K3540" s="161">
        <v>1</v>
      </c>
      <c r="L3540" s="161" t="s">
        <v>4583</v>
      </c>
    </row>
    <row r="3541" spans="1:18">
      <c r="A3541" s="161">
        <v>7</v>
      </c>
      <c r="B3541" s="161">
        <v>81</v>
      </c>
      <c r="C3541" s="161">
        <v>4</v>
      </c>
      <c r="D3541" s="161" t="s">
        <v>10293</v>
      </c>
      <c r="E3541" s="161" t="s">
        <v>11451</v>
      </c>
      <c r="F3541" s="161" t="s">
        <v>3992</v>
      </c>
      <c r="G3541" s="161" t="s">
        <v>1521</v>
      </c>
      <c r="H3541" s="162" t="s">
        <v>10367</v>
      </c>
      <c r="I3541" s="161" t="s">
        <v>1630</v>
      </c>
      <c r="K3541" s="161">
        <v>1</v>
      </c>
      <c r="L3541" s="161" t="s">
        <v>11452</v>
      </c>
    </row>
    <row r="3542" spans="1:18">
      <c r="A3542" s="161">
        <v>7</v>
      </c>
      <c r="B3542" s="161">
        <v>81</v>
      </c>
      <c r="C3542" s="161">
        <v>5</v>
      </c>
      <c r="D3542" s="161" t="s">
        <v>3696</v>
      </c>
      <c r="E3542" s="161" t="s">
        <v>9547</v>
      </c>
      <c r="F3542" s="161" t="s">
        <v>3992</v>
      </c>
      <c r="G3542" s="161" t="s">
        <v>1521</v>
      </c>
      <c r="H3542" s="161" t="s">
        <v>1526</v>
      </c>
      <c r="I3542" s="161" t="s">
        <v>1629</v>
      </c>
      <c r="K3542" s="161">
        <v>1</v>
      </c>
      <c r="L3542" s="161" t="s">
        <v>4584</v>
      </c>
      <c r="M3542" s="161" t="s">
        <v>4585</v>
      </c>
      <c r="N3542" s="161" t="s">
        <v>12</v>
      </c>
      <c r="O3542" s="161" t="s">
        <v>4586</v>
      </c>
      <c r="P3542" s="161" t="s">
        <v>11</v>
      </c>
      <c r="Q3542" s="161" t="s">
        <v>4587</v>
      </c>
      <c r="R3542" s="161" t="s">
        <v>364</v>
      </c>
    </row>
    <row r="3543" spans="1:18">
      <c r="A3543" s="161">
        <v>7</v>
      </c>
      <c r="B3543" s="161">
        <v>81</v>
      </c>
      <c r="C3543" s="161">
        <v>6</v>
      </c>
      <c r="D3543" s="161" t="s">
        <v>10293</v>
      </c>
      <c r="E3543" s="161" t="s">
        <v>11446</v>
      </c>
      <c r="F3543" s="161" t="s">
        <v>3992</v>
      </c>
      <c r="G3543" s="161" t="s">
        <v>1521</v>
      </c>
      <c r="H3543" s="161" t="s">
        <v>10361</v>
      </c>
      <c r="I3543" s="161" t="s">
        <v>1629</v>
      </c>
      <c r="K3543" s="161">
        <v>1</v>
      </c>
      <c r="L3543" s="161" t="s">
        <v>11447</v>
      </c>
      <c r="M3543" s="161" t="s">
        <v>11448</v>
      </c>
      <c r="N3543" s="161" t="s">
        <v>16015</v>
      </c>
      <c r="O3543" s="161" t="s">
        <v>11449</v>
      </c>
      <c r="P3543" s="161" t="s">
        <v>16017</v>
      </c>
      <c r="Q3543" s="161" t="s">
        <v>11450</v>
      </c>
      <c r="R3543" s="161" t="s">
        <v>16018</v>
      </c>
    </row>
    <row r="3544" spans="1:18">
      <c r="A3544" s="161">
        <v>7</v>
      </c>
      <c r="B3544" s="161">
        <v>81</v>
      </c>
      <c r="C3544" s="161">
        <v>7</v>
      </c>
      <c r="D3544" s="161" t="s">
        <v>3696</v>
      </c>
      <c r="E3544" s="161" t="s">
        <v>9548</v>
      </c>
      <c r="F3544" s="161" t="s">
        <v>3992</v>
      </c>
      <c r="G3544" s="161" t="s">
        <v>1521</v>
      </c>
      <c r="H3544" s="161" t="s">
        <v>66</v>
      </c>
      <c r="I3544" s="161" t="s">
        <v>1629</v>
      </c>
      <c r="K3544" s="161">
        <v>1</v>
      </c>
      <c r="L3544" s="161" t="s">
        <v>4588</v>
      </c>
      <c r="M3544" s="161" t="s">
        <v>4589</v>
      </c>
      <c r="N3544" s="161" t="s">
        <v>12</v>
      </c>
      <c r="O3544" s="161" t="s">
        <v>4590</v>
      </c>
      <c r="P3544" s="161" t="s">
        <v>11</v>
      </c>
      <c r="Q3544" s="161" t="s">
        <v>4591</v>
      </c>
      <c r="R3544" s="161" t="s">
        <v>364</v>
      </c>
    </row>
    <row r="3545" spans="1:18">
      <c r="A3545" s="161">
        <v>7</v>
      </c>
      <c r="B3545" s="161">
        <v>81</v>
      </c>
      <c r="C3545" s="161">
        <v>8</v>
      </c>
      <c r="D3545" s="161" t="s">
        <v>10293</v>
      </c>
      <c r="E3545" s="161" t="s">
        <v>11441</v>
      </c>
      <c r="F3545" s="161" t="s">
        <v>3992</v>
      </c>
      <c r="G3545" s="161" t="s">
        <v>1521</v>
      </c>
      <c r="H3545" s="161" t="s">
        <v>10355</v>
      </c>
      <c r="I3545" s="161" t="s">
        <v>1629</v>
      </c>
      <c r="K3545" s="161">
        <v>1</v>
      </c>
      <c r="L3545" s="161" t="s">
        <v>11442</v>
      </c>
      <c r="M3545" s="161" t="s">
        <v>11443</v>
      </c>
      <c r="N3545" s="161" t="s">
        <v>16015</v>
      </c>
      <c r="O3545" s="161" t="s">
        <v>11444</v>
      </c>
      <c r="P3545" s="161" t="s">
        <v>16017</v>
      </c>
      <c r="Q3545" s="161" t="s">
        <v>11445</v>
      </c>
      <c r="R3545" s="161" t="s">
        <v>16018</v>
      </c>
    </row>
    <row r="3546" spans="1:18">
      <c r="A3546" s="161">
        <v>7</v>
      </c>
      <c r="B3546" s="161">
        <v>81</v>
      </c>
      <c r="C3546" s="161">
        <v>9</v>
      </c>
      <c r="D3546" s="161" t="s">
        <v>3696</v>
      </c>
      <c r="E3546" s="161" t="s">
        <v>9549</v>
      </c>
      <c r="F3546" s="161" t="s">
        <v>3992</v>
      </c>
      <c r="G3546" s="161" t="s">
        <v>1521</v>
      </c>
      <c r="H3546" s="161" t="s">
        <v>336</v>
      </c>
      <c r="K3546" s="161">
        <v>1</v>
      </c>
      <c r="L3546" s="161" t="s">
        <v>4592</v>
      </c>
    </row>
    <row r="3547" spans="1:18">
      <c r="A3547" s="161">
        <v>7</v>
      </c>
      <c r="B3547" s="161">
        <v>81</v>
      </c>
      <c r="C3547" s="161">
        <v>10</v>
      </c>
      <c r="D3547" s="161" t="s">
        <v>10293</v>
      </c>
      <c r="E3547" s="161" t="s">
        <v>11439</v>
      </c>
      <c r="F3547" s="161" t="s">
        <v>3992</v>
      </c>
      <c r="G3547" s="161" t="s">
        <v>1521</v>
      </c>
      <c r="H3547" s="161" t="s">
        <v>10191</v>
      </c>
      <c r="K3547" s="161">
        <v>1</v>
      </c>
      <c r="L3547" s="161" t="s">
        <v>11440</v>
      </c>
    </row>
    <row r="3548" spans="1:18">
      <c r="A3548" s="161">
        <v>7</v>
      </c>
      <c r="B3548" s="161">
        <v>81</v>
      </c>
      <c r="C3548" s="161">
        <v>11</v>
      </c>
      <c r="D3548" s="161" t="s">
        <v>3696</v>
      </c>
      <c r="E3548" s="161" t="s">
        <v>9550</v>
      </c>
      <c r="F3548" s="161" t="s">
        <v>3992</v>
      </c>
      <c r="G3548" s="161" t="s">
        <v>1521</v>
      </c>
      <c r="H3548" s="161" t="s">
        <v>337</v>
      </c>
      <c r="I3548" s="161" t="s">
        <v>1628</v>
      </c>
      <c r="K3548" s="161">
        <v>1</v>
      </c>
      <c r="L3548" s="161" t="s">
        <v>4593</v>
      </c>
    </row>
    <row r="3549" spans="1:18">
      <c r="A3549" s="161">
        <v>7</v>
      </c>
      <c r="B3549" s="161">
        <v>81</v>
      </c>
      <c r="C3549" s="161">
        <v>12</v>
      </c>
      <c r="D3549" s="161" t="s">
        <v>10293</v>
      </c>
      <c r="E3549" s="161" t="s">
        <v>11437</v>
      </c>
      <c r="F3549" s="161" t="s">
        <v>3992</v>
      </c>
      <c r="G3549" s="161" t="s">
        <v>1521</v>
      </c>
      <c r="H3549" s="161" t="s">
        <v>10350</v>
      </c>
      <c r="I3549" s="161" t="s">
        <v>10137</v>
      </c>
      <c r="K3549" s="161">
        <v>1</v>
      </c>
      <c r="L3549" s="161" t="s">
        <v>11438</v>
      </c>
    </row>
    <row r="3550" spans="1:18">
      <c r="A3550" s="161">
        <v>7</v>
      </c>
      <c r="B3550" s="161">
        <v>81</v>
      </c>
      <c r="C3550" s="161">
        <v>13</v>
      </c>
      <c r="D3550" s="161" t="s">
        <v>3696</v>
      </c>
      <c r="E3550" s="161" t="s">
        <v>9551</v>
      </c>
      <c r="F3550" s="161" t="s">
        <v>3992</v>
      </c>
      <c r="G3550" s="161" t="s">
        <v>1521</v>
      </c>
      <c r="H3550" s="161" t="s">
        <v>1535</v>
      </c>
      <c r="I3550" s="161" t="s">
        <v>61</v>
      </c>
      <c r="K3550" s="161">
        <v>1</v>
      </c>
      <c r="L3550" s="161" t="s">
        <v>4594</v>
      </c>
    </row>
    <row r="3551" spans="1:18">
      <c r="A3551" s="161">
        <v>7</v>
      </c>
      <c r="B3551" s="161">
        <v>81</v>
      </c>
      <c r="C3551" s="161">
        <v>14</v>
      </c>
      <c r="D3551" s="161" t="s">
        <v>10293</v>
      </c>
      <c r="E3551" s="161" t="s">
        <v>11435</v>
      </c>
      <c r="F3551" s="161" t="s">
        <v>3992</v>
      </c>
      <c r="G3551" s="161" t="s">
        <v>1521</v>
      </c>
      <c r="H3551" s="161" t="s">
        <v>10347</v>
      </c>
      <c r="I3551" s="161" t="s">
        <v>10345</v>
      </c>
      <c r="K3551" s="161">
        <v>1</v>
      </c>
      <c r="L3551" s="161" t="s">
        <v>11436</v>
      </c>
    </row>
    <row r="3552" spans="1:18">
      <c r="A3552" s="161">
        <v>7</v>
      </c>
      <c r="B3552" s="161">
        <v>81</v>
      </c>
      <c r="C3552" s="161">
        <v>15</v>
      </c>
      <c r="D3552" s="161" t="s">
        <v>3696</v>
      </c>
      <c r="E3552" s="161" t="s">
        <v>9552</v>
      </c>
      <c r="F3552" s="161" t="s">
        <v>3992</v>
      </c>
      <c r="G3552" s="161" t="s">
        <v>1521</v>
      </c>
      <c r="H3552" s="161" t="s">
        <v>1529</v>
      </c>
      <c r="I3552" s="161" t="s">
        <v>15</v>
      </c>
      <c r="K3552" s="161">
        <v>1</v>
      </c>
      <c r="L3552" s="164" t="s">
        <v>9553</v>
      </c>
      <c r="M3552" s="164" t="s">
        <v>9554</v>
      </c>
    </row>
    <row r="3553" spans="1:18">
      <c r="A3553" s="161">
        <v>7</v>
      </c>
      <c r="B3553" s="161">
        <v>81</v>
      </c>
      <c r="C3553" s="161">
        <v>16</v>
      </c>
      <c r="D3553" s="161" t="s">
        <v>10293</v>
      </c>
      <c r="E3553" s="161" t="s">
        <v>11432</v>
      </c>
      <c r="F3553" s="161" t="s">
        <v>3992</v>
      </c>
      <c r="G3553" s="161" t="s">
        <v>1521</v>
      </c>
      <c r="H3553" s="161" t="s">
        <v>10342</v>
      </c>
      <c r="I3553" s="161" t="s">
        <v>15</v>
      </c>
      <c r="K3553" s="161">
        <v>1</v>
      </c>
      <c r="L3553" s="164" t="s">
        <v>11433</v>
      </c>
      <c r="M3553" s="164" t="s">
        <v>11434</v>
      </c>
    </row>
    <row r="3554" spans="1:18">
      <c r="A3554" s="161">
        <v>7</v>
      </c>
      <c r="B3554" s="161">
        <v>81</v>
      </c>
      <c r="C3554" s="161">
        <v>17</v>
      </c>
      <c r="D3554" s="161" t="s">
        <v>3696</v>
      </c>
      <c r="E3554" s="161" t="s">
        <v>9555</v>
      </c>
      <c r="F3554" s="161" t="s">
        <v>3992</v>
      </c>
      <c r="G3554" s="161" t="s">
        <v>1521</v>
      </c>
      <c r="H3554" s="161" t="s">
        <v>1530</v>
      </c>
      <c r="K3554" s="161">
        <v>1</v>
      </c>
      <c r="L3554" s="164" t="s">
        <v>9556</v>
      </c>
    </row>
    <row r="3555" spans="1:18">
      <c r="A3555" s="161">
        <v>7</v>
      </c>
      <c r="B3555" s="161">
        <v>81</v>
      </c>
      <c r="C3555" s="161">
        <v>18</v>
      </c>
      <c r="D3555" s="161" t="s">
        <v>10293</v>
      </c>
      <c r="E3555" s="161" t="s">
        <v>11430</v>
      </c>
      <c r="F3555" s="161" t="s">
        <v>3992</v>
      </c>
      <c r="G3555" s="161" t="s">
        <v>1521</v>
      </c>
      <c r="H3555" s="161" t="s">
        <v>10339</v>
      </c>
      <c r="K3555" s="161">
        <v>1</v>
      </c>
      <c r="L3555" s="164" t="s">
        <v>11431</v>
      </c>
    </row>
    <row r="3556" spans="1:18">
      <c r="A3556" s="161">
        <v>7</v>
      </c>
      <c r="B3556" s="161">
        <v>81</v>
      </c>
      <c r="C3556" s="161">
        <v>19</v>
      </c>
      <c r="D3556" s="161" t="s">
        <v>3696</v>
      </c>
      <c r="E3556" s="161" t="s">
        <v>9557</v>
      </c>
      <c r="F3556" s="161" t="s">
        <v>3992</v>
      </c>
      <c r="G3556" s="161" t="s">
        <v>1521</v>
      </c>
      <c r="H3556" s="161" t="s">
        <v>1531</v>
      </c>
      <c r="K3556" s="161">
        <v>1</v>
      </c>
      <c r="L3556" s="164" t="s">
        <v>9558</v>
      </c>
    </row>
    <row r="3557" spans="1:18">
      <c r="A3557" s="161">
        <v>7</v>
      </c>
      <c r="B3557" s="161">
        <v>81</v>
      </c>
      <c r="C3557" s="161">
        <v>20</v>
      </c>
      <c r="D3557" s="161" t="s">
        <v>10293</v>
      </c>
      <c r="E3557" s="161" t="s">
        <v>11428</v>
      </c>
      <c r="F3557" s="161" t="s">
        <v>3992</v>
      </c>
      <c r="G3557" s="161" t="s">
        <v>1521</v>
      </c>
      <c r="H3557" s="161" t="s">
        <v>10336</v>
      </c>
      <c r="K3557" s="161">
        <v>1</v>
      </c>
      <c r="L3557" s="164" t="s">
        <v>11429</v>
      </c>
    </row>
    <row r="3558" spans="1:18">
      <c r="A3558" s="161">
        <v>7</v>
      </c>
      <c r="B3558" s="161">
        <v>81</v>
      </c>
      <c r="C3558" s="161">
        <v>21</v>
      </c>
      <c r="D3558" s="161" t="s">
        <v>3696</v>
      </c>
      <c r="E3558" s="161" t="s">
        <v>9559</v>
      </c>
      <c r="F3558" s="161" t="s">
        <v>3992</v>
      </c>
      <c r="G3558" s="161" t="s">
        <v>1521</v>
      </c>
      <c r="H3558" s="161" t="s">
        <v>1532</v>
      </c>
      <c r="K3558" s="161">
        <v>1</v>
      </c>
      <c r="L3558" s="164" t="s">
        <v>9560</v>
      </c>
    </row>
    <row r="3559" spans="1:18">
      <c r="A3559" s="161">
        <v>7</v>
      </c>
      <c r="B3559" s="161">
        <v>81</v>
      </c>
      <c r="C3559" s="161">
        <v>22</v>
      </c>
      <c r="D3559" s="161" t="s">
        <v>10293</v>
      </c>
      <c r="E3559" s="161" t="s">
        <v>11426</v>
      </c>
      <c r="F3559" s="161" t="s">
        <v>3992</v>
      </c>
      <c r="G3559" s="161" t="s">
        <v>1521</v>
      </c>
      <c r="H3559" s="161" t="s">
        <v>10333</v>
      </c>
      <c r="K3559" s="161">
        <v>1</v>
      </c>
      <c r="L3559" s="164" t="s">
        <v>11427</v>
      </c>
    </row>
    <row r="3560" spans="1:18">
      <c r="A3560" s="161">
        <v>7</v>
      </c>
      <c r="B3560" s="161">
        <v>81</v>
      </c>
      <c r="C3560" s="161">
        <v>23</v>
      </c>
      <c r="D3560" s="161" t="s">
        <v>3696</v>
      </c>
      <c r="E3560" s="161" t="s">
        <v>9561</v>
      </c>
      <c r="F3560" s="161" t="s">
        <v>3992</v>
      </c>
      <c r="G3560" s="161" t="s">
        <v>1521</v>
      </c>
      <c r="H3560" s="161" t="s">
        <v>1533</v>
      </c>
      <c r="K3560" s="161">
        <v>1</v>
      </c>
      <c r="L3560" s="164" t="s">
        <v>9562</v>
      </c>
    </row>
    <row r="3561" spans="1:18">
      <c r="A3561" s="161">
        <v>7</v>
      </c>
      <c r="B3561" s="161">
        <v>81</v>
      </c>
      <c r="C3561" s="161">
        <v>24</v>
      </c>
      <c r="D3561" s="161" t="s">
        <v>10293</v>
      </c>
      <c r="E3561" s="161" t="s">
        <v>11424</v>
      </c>
      <c r="F3561" s="161" t="s">
        <v>3992</v>
      </c>
      <c r="G3561" s="161" t="s">
        <v>1521</v>
      </c>
      <c r="H3561" s="161" t="s">
        <v>10330</v>
      </c>
      <c r="K3561" s="161">
        <v>1</v>
      </c>
      <c r="L3561" s="164" t="s">
        <v>11425</v>
      </c>
    </row>
    <row r="3562" spans="1:18">
      <c r="A3562" s="161">
        <v>7</v>
      </c>
      <c r="B3562" s="161">
        <v>81</v>
      </c>
      <c r="C3562" s="161">
        <v>25</v>
      </c>
      <c r="D3562" s="161" t="s">
        <v>3696</v>
      </c>
      <c r="E3562" s="161" t="s">
        <v>9563</v>
      </c>
      <c r="F3562" s="161" t="s">
        <v>3992</v>
      </c>
      <c r="G3562" s="161" t="s">
        <v>1521</v>
      </c>
      <c r="H3562" s="161" t="s">
        <v>1534</v>
      </c>
      <c r="K3562" s="161">
        <v>1</v>
      </c>
      <c r="L3562" s="164" t="s">
        <v>9564</v>
      </c>
    </row>
    <row r="3563" spans="1:18">
      <c r="A3563" s="161">
        <v>7</v>
      </c>
      <c r="B3563" s="161">
        <v>81</v>
      </c>
      <c r="C3563" s="161">
        <v>26</v>
      </c>
      <c r="D3563" s="161" t="s">
        <v>10293</v>
      </c>
      <c r="E3563" s="161" t="s">
        <v>11422</v>
      </c>
      <c r="F3563" s="161" t="s">
        <v>3992</v>
      </c>
      <c r="G3563" s="161" t="s">
        <v>1521</v>
      </c>
      <c r="H3563" s="161" t="s">
        <v>10327</v>
      </c>
      <c r="K3563" s="161">
        <v>1</v>
      </c>
      <c r="L3563" s="164" t="s">
        <v>11423</v>
      </c>
    </row>
    <row r="3564" spans="1:18">
      <c r="A3564" s="161">
        <v>7</v>
      </c>
      <c r="B3564" s="161">
        <v>81</v>
      </c>
      <c r="C3564" s="161">
        <v>27</v>
      </c>
      <c r="D3564" s="161" t="s">
        <v>3696</v>
      </c>
      <c r="E3564" s="161" t="s">
        <v>9565</v>
      </c>
      <c r="F3564" s="161" t="s">
        <v>3992</v>
      </c>
      <c r="G3564" s="161" t="s">
        <v>1521</v>
      </c>
      <c r="H3564" s="162" t="s">
        <v>326</v>
      </c>
      <c r="I3564" s="161" t="s">
        <v>1629</v>
      </c>
      <c r="K3564" s="161">
        <v>1</v>
      </c>
      <c r="L3564" s="161" t="s">
        <v>4595</v>
      </c>
      <c r="M3564" s="161" t="s">
        <v>4596</v>
      </c>
      <c r="N3564" s="161" t="s">
        <v>12</v>
      </c>
      <c r="O3564" s="161" t="s">
        <v>4597</v>
      </c>
      <c r="P3564" s="161" t="s">
        <v>11</v>
      </c>
      <c r="Q3564" s="161" t="s">
        <v>4598</v>
      </c>
      <c r="R3564" s="161" t="s">
        <v>364</v>
      </c>
    </row>
    <row r="3565" spans="1:18">
      <c r="A3565" s="161">
        <v>7</v>
      </c>
      <c r="B3565" s="161">
        <v>81</v>
      </c>
      <c r="C3565" s="161">
        <v>28</v>
      </c>
      <c r="D3565" s="161" t="s">
        <v>10293</v>
      </c>
      <c r="E3565" s="161" t="s">
        <v>11417</v>
      </c>
      <c r="F3565" s="161" t="s">
        <v>3992</v>
      </c>
      <c r="G3565" s="161" t="s">
        <v>1521</v>
      </c>
      <c r="H3565" s="162" t="s">
        <v>10321</v>
      </c>
      <c r="I3565" s="161" t="s">
        <v>1629</v>
      </c>
      <c r="K3565" s="161">
        <v>1</v>
      </c>
      <c r="L3565" s="161" t="s">
        <v>11418</v>
      </c>
      <c r="M3565" s="161" t="s">
        <v>11419</v>
      </c>
      <c r="N3565" s="161" t="s">
        <v>16015</v>
      </c>
      <c r="O3565" s="161" t="s">
        <v>11420</v>
      </c>
      <c r="P3565" s="161" t="s">
        <v>16017</v>
      </c>
      <c r="Q3565" s="161" t="s">
        <v>11421</v>
      </c>
      <c r="R3565" s="161" t="s">
        <v>16018</v>
      </c>
    </row>
    <row r="3566" spans="1:18">
      <c r="A3566" s="161">
        <v>7</v>
      </c>
      <c r="B3566" s="161">
        <v>81</v>
      </c>
      <c r="C3566" s="161">
        <v>29</v>
      </c>
      <c r="D3566" s="161" t="s">
        <v>3696</v>
      </c>
      <c r="E3566" s="161" t="s">
        <v>9566</v>
      </c>
      <c r="F3566" s="161" t="s">
        <v>3992</v>
      </c>
      <c r="G3566" s="161" t="s">
        <v>1521</v>
      </c>
      <c r="H3566" s="161" t="s">
        <v>1524</v>
      </c>
      <c r="I3566" s="161" t="s">
        <v>3991</v>
      </c>
      <c r="K3566" s="161">
        <v>1</v>
      </c>
      <c r="L3566" s="161" t="s">
        <v>4599</v>
      </c>
      <c r="M3566" s="161" t="s">
        <v>4600</v>
      </c>
      <c r="N3566" s="161" t="s">
        <v>388</v>
      </c>
      <c r="O3566" s="161" t="s">
        <v>4601</v>
      </c>
    </row>
    <row r="3567" spans="1:18">
      <c r="A3567" s="161">
        <v>7</v>
      </c>
      <c r="B3567" s="161">
        <v>81</v>
      </c>
      <c r="C3567" s="161">
        <v>30</v>
      </c>
      <c r="D3567" s="161" t="s">
        <v>10293</v>
      </c>
      <c r="E3567" s="161" t="s">
        <v>11413</v>
      </c>
      <c r="F3567" s="161" t="s">
        <v>3992</v>
      </c>
      <c r="G3567" s="161" t="s">
        <v>1521</v>
      </c>
      <c r="H3567" s="161" t="s">
        <v>10316</v>
      </c>
      <c r="I3567" s="161" t="s">
        <v>10314</v>
      </c>
      <c r="K3567" s="161">
        <v>1</v>
      </c>
      <c r="L3567" s="161" t="s">
        <v>11414</v>
      </c>
      <c r="M3567" s="161" t="s">
        <v>11415</v>
      </c>
      <c r="N3567" s="161" t="s">
        <v>16016</v>
      </c>
      <c r="O3567" s="161" t="s">
        <v>11416</v>
      </c>
    </row>
    <row r="3568" spans="1:18">
      <c r="A3568" s="161">
        <v>7</v>
      </c>
      <c r="B3568" s="161">
        <v>81</v>
      </c>
      <c r="C3568" s="161">
        <v>31</v>
      </c>
      <c r="D3568" s="161" t="s">
        <v>3696</v>
      </c>
      <c r="E3568" s="161" t="s">
        <v>9567</v>
      </c>
      <c r="F3568" s="161" t="s">
        <v>3992</v>
      </c>
      <c r="G3568" s="161" t="s">
        <v>1521</v>
      </c>
      <c r="H3568" s="161" t="s">
        <v>323</v>
      </c>
      <c r="K3568" s="161">
        <v>1</v>
      </c>
      <c r="L3568" s="161" t="s">
        <v>6947</v>
      </c>
    </row>
    <row r="3569" spans="1:18">
      <c r="A3569" s="161">
        <v>7</v>
      </c>
      <c r="B3569" s="161">
        <v>81</v>
      </c>
      <c r="C3569" s="161">
        <v>32</v>
      </c>
      <c r="D3569" s="161" t="s">
        <v>10293</v>
      </c>
      <c r="E3569" s="161" t="s">
        <v>11411</v>
      </c>
      <c r="F3569" s="161" t="s">
        <v>3992</v>
      </c>
      <c r="G3569" s="161" t="s">
        <v>1521</v>
      </c>
      <c r="H3569" s="161" t="s">
        <v>10312</v>
      </c>
      <c r="K3569" s="161">
        <v>1</v>
      </c>
      <c r="L3569" s="161" t="s">
        <v>11412</v>
      </c>
    </row>
    <row r="3570" spans="1:18">
      <c r="A3570" s="161">
        <v>7</v>
      </c>
      <c r="B3570" s="161">
        <v>81</v>
      </c>
      <c r="C3570" s="161">
        <v>33</v>
      </c>
      <c r="D3570" s="161" t="s">
        <v>3696</v>
      </c>
      <c r="E3570" s="161" t="s">
        <v>9568</v>
      </c>
      <c r="F3570" s="161" t="s">
        <v>3992</v>
      </c>
      <c r="G3570" s="161" t="s">
        <v>1521</v>
      </c>
      <c r="H3570" s="161" t="s">
        <v>324</v>
      </c>
      <c r="K3570" s="161">
        <v>1</v>
      </c>
      <c r="L3570" s="161" t="s">
        <v>6948</v>
      </c>
    </row>
    <row r="3571" spans="1:18">
      <c r="A3571" s="161">
        <v>7</v>
      </c>
      <c r="B3571" s="161">
        <v>81</v>
      </c>
      <c r="C3571" s="161">
        <v>34</v>
      </c>
      <c r="D3571" s="161" t="s">
        <v>10293</v>
      </c>
      <c r="E3571" s="161" t="s">
        <v>11409</v>
      </c>
      <c r="F3571" s="161" t="s">
        <v>3992</v>
      </c>
      <c r="G3571" s="161" t="s">
        <v>1521</v>
      </c>
      <c r="H3571" s="161" t="s">
        <v>10309</v>
      </c>
      <c r="K3571" s="161">
        <v>1</v>
      </c>
      <c r="L3571" s="161" t="s">
        <v>11410</v>
      </c>
    </row>
    <row r="3572" spans="1:18">
      <c r="A3572" s="161">
        <v>7</v>
      </c>
      <c r="B3572" s="161">
        <v>81</v>
      </c>
      <c r="C3572" s="161">
        <v>35</v>
      </c>
      <c r="D3572" s="161" t="s">
        <v>3696</v>
      </c>
      <c r="E3572" s="161" t="s">
        <v>9569</v>
      </c>
      <c r="F3572" s="161" t="s">
        <v>3992</v>
      </c>
      <c r="G3572" s="161" t="s">
        <v>1521</v>
      </c>
      <c r="H3572" s="161" t="s">
        <v>325</v>
      </c>
      <c r="K3572" s="161">
        <v>1</v>
      </c>
      <c r="L3572" s="161" t="s">
        <v>6949</v>
      </c>
    </row>
    <row r="3573" spans="1:18">
      <c r="A3573" s="161">
        <v>7</v>
      </c>
      <c r="B3573" s="161">
        <v>81</v>
      </c>
      <c r="C3573" s="161">
        <v>36</v>
      </c>
      <c r="D3573" s="161" t="s">
        <v>10293</v>
      </c>
      <c r="E3573" s="161" t="s">
        <v>11407</v>
      </c>
      <c r="F3573" s="161" t="s">
        <v>3992</v>
      </c>
      <c r="G3573" s="161" t="s">
        <v>1521</v>
      </c>
      <c r="H3573" s="161" t="s">
        <v>10306</v>
      </c>
      <c r="K3573" s="161">
        <v>1</v>
      </c>
      <c r="L3573" s="161" t="s">
        <v>11408</v>
      </c>
    </row>
    <row r="3574" spans="1:18">
      <c r="A3574" s="161">
        <v>7</v>
      </c>
      <c r="B3574" s="161">
        <v>81</v>
      </c>
      <c r="C3574" s="161">
        <v>37</v>
      </c>
      <c r="D3574" s="161" t="s">
        <v>3696</v>
      </c>
      <c r="E3574" s="161" t="s">
        <v>9570</v>
      </c>
      <c r="F3574" s="161" t="s">
        <v>3992</v>
      </c>
      <c r="G3574" s="161" t="s">
        <v>1521</v>
      </c>
      <c r="H3574" s="161" t="s">
        <v>1536</v>
      </c>
      <c r="I3574" s="161" t="s">
        <v>1629</v>
      </c>
      <c r="K3574" s="161">
        <v>1</v>
      </c>
      <c r="L3574" s="161" t="s">
        <v>4602</v>
      </c>
      <c r="M3574" s="161" t="s">
        <v>4603</v>
      </c>
      <c r="N3574" s="161" t="s">
        <v>12</v>
      </c>
      <c r="O3574" s="161" t="s">
        <v>4604</v>
      </c>
      <c r="P3574" s="161" t="s">
        <v>11</v>
      </c>
      <c r="Q3574" s="161" t="s">
        <v>4605</v>
      </c>
      <c r="R3574" s="161" t="s">
        <v>364</v>
      </c>
    </row>
    <row r="3575" spans="1:18">
      <c r="A3575" s="161">
        <v>7</v>
      </c>
      <c r="B3575" s="161">
        <v>81</v>
      </c>
      <c r="C3575" s="161">
        <v>38</v>
      </c>
      <c r="D3575" s="161" t="s">
        <v>10293</v>
      </c>
      <c r="E3575" s="161" t="s">
        <v>11402</v>
      </c>
      <c r="F3575" s="161" t="s">
        <v>3992</v>
      </c>
      <c r="G3575" s="161" t="s">
        <v>1521</v>
      </c>
      <c r="H3575" s="161" t="s">
        <v>10300</v>
      </c>
      <c r="I3575" s="161" t="s">
        <v>1629</v>
      </c>
      <c r="K3575" s="161">
        <v>1</v>
      </c>
      <c r="L3575" s="161" t="s">
        <v>11403</v>
      </c>
      <c r="M3575" s="161" t="s">
        <v>11404</v>
      </c>
      <c r="N3575" s="161" t="s">
        <v>16015</v>
      </c>
      <c r="O3575" s="161" t="s">
        <v>11405</v>
      </c>
      <c r="P3575" s="161" t="s">
        <v>16017</v>
      </c>
      <c r="Q3575" s="161" t="s">
        <v>11406</v>
      </c>
      <c r="R3575" s="161" t="s">
        <v>16018</v>
      </c>
    </row>
    <row r="3576" spans="1:18">
      <c r="A3576" s="161">
        <v>7</v>
      </c>
      <c r="B3576" s="161">
        <v>81</v>
      </c>
      <c r="C3576" s="161">
        <v>39</v>
      </c>
      <c r="D3576" s="161" t="s">
        <v>3696</v>
      </c>
      <c r="E3576" s="161" t="s">
        <v>9571</v>
      </c>
      <c r="F3576" s="161" t="s">
        <v>3992</v>
      </c>
      <c r="G3576" s="161" t="s">
        <v>1521</v>
      </c>
      <c r="H3576" s="161" t="s">
        <v>116</v>
      </c>
      <c r="I3576" s="161" t="s">
        <v>1631</v>
      </c>
      <c r="K3576" s="161">
        <v>1</v>
      </c>
      <c r="L3576" s="161" t="s">
        <v>4606</v>
      </c>
    </row>
    <row r="3577" spans="1:18">
      <c r="A3577" s="161">
        <v>7</v>
      </c>
      <c r="B3577" s="161">
        <v>81</v>
      </c>
      <c r="C3577" s="161">
        <v>40</v>
      </c>
      <c r="D3577" s="161" t="s">
        <v>10293</v>
      </c>
      <c r="E3577" s="161" t="s">
        <v>11400</v>
      </c>
      <c r="F3577" s="161" t="s">
        <v>3992</v>
      </c>
      <c r="G3577" s="161" t="s">
        <v>1521</v>
      </c>
      <c r="H3577" s="161" t="s">
        <v>10297</v>
      </c>
      <c r="I3577" s="161" t="s">
        <v>1630</v>
      </c>
      <c r="K3577" s="161">
        <v>1</v>
      </c>
      <c r="L3577" s="161" t="s">
        <v>11401</v>
      </c>
    </row>
    <row r="3578" spans="1:18">
      <c r="A3578" s="161">
        <v>7</v>
      </c>
      <c r="B3578" s="161">
        <v>81</v>
      </c>
      <c r="C3578" s="161">
        <v>41</v>
      </c>
      <c r="D3578" s="161" t="s">
        <v>3696</v>
      </c>
      <c r="E3578" s="161" t="s">
        <v>9572</v>
      </c>
      <c r="F3578" s="161" t="s">
        <v>3992</v>
      </c>
      <c r="G3578" s="161" t="s">
        <v>1521</v>
      </c>
      <c r="H3578" s="161" t="s">
        <v>319</v>
      </c>
      <c r="K3578" s="161">
        <v>1</v>
      </c>
      <c r="L3578" s="161" t="s">
        <v>4607</v>
      </c>
    </row>
    <row r="3579" spans="1:18">
      <c r="A3579" s="161">
        <v>7</v>
      </c>
      <c r="B3579" s="161">
        <v>81</v>
      </c>
      <c r="C3579" s="161">
        <v>42</v>
      </c>
      <c r="D3579" s="161" t="s">
        <v>10293</v>
      </c>
      <c r="E3579" s="161" t="s">
        <v>11398</v>
      </c>
      <c r="F3579" s="161" t="s">
        <v>3992</v>
      </c>
      <c r="G3579" s="161" t="s">
        <v>1521</v>
      </c>
      <c r="H3579" s="161" t="s">
        <v>10167</v>
      </c>
      <c r="K3579" s="161">
        <v>1</v>
      </c>
      <c r="L3579" s="161" t="s">
        <v>11399</v>
      </c>
    </row>
    <row r="3580" spans="1:18">
      <c r="A3580" s="161">
        <v>7</v>
      </c>
      <c r="B3580" s="161">
        <v>82</v>
      </c>
      <c r="C3580" s="161">
        <v>1</v>
      </c>
      <c r="D3580" s="161" t="s">
        <v>3696</v>
      </c>
      <c r="E3580" s="161" t="s">
        <v>9573</v>
      </c>
      <c r="F3580" s="161" t="s">
        <v>3992</v>
      </c>
      <c r="G3580" s="161" t="s">
        <v>1521</v>
      </c>
      <c r="H3580" s="161" t="s">
        <v>1523</v>
      </c>
      <c r="I3580" s="161" t="s">
        <v>1631</v>
      </c>
      <c r="K3580" s="161">
        <v>1</v>
      </c>
      <c r="L3580" s="164" t="s">
        <v>9574</v>
      </c>
    </row>
    <row r="3581" spans="1:18">
      <c r="A3581" s="161">
        <v>7</v>
      </c>
      <c r="B3581" s="161">
        <v>82</v>
      </c>
      <c r="C3581" s="161">
        <v>2</v>
      </c>
      <c r="D3581" s="161" t="s">
        <v>10293</v>
      </c>
      <c r="E3581" s="161" t="s">
        <v>11396</v>
      </c>
      <c r="F3581" s="161" t="s">
        <v>3992</v>
      </c>
      <c r="G3581" s="161" t="s">
        <v>1521</v>
      </c>
      <c r="H3581" s="161" t="s">
        <v>10370</v>
      </c>
      <c r="I3581" s="161" t="s">
        <v>1630</v>
      </c>
      <c r="K3581" s="161">
        <v>1</v>
      </c>
      <c r="L3581" s="164" t="s">
        <v>11397</v>
      </c>
    </row>
    <row r="3582" spans="1:18">
      <c r="A3582" s="161">
        <v>7</v>
      </c>
      <c r="B3582" s="161">
        <v>82</v>
      </c>
      <c r="C3582" s="161">
        <v>3</v>
      </c>
      <c r="D3582" s="161" t="s">
        <v>3696</v>
      </c>
      <c r="E3582" s="161" t="s">
        <v>9575</v>
      </c>
      <c r="F3582" s="161" t="s">
        <v>3992</v>
      </c>
      <c r="G3582" s="161" t="s">
        <v>1521</v>
      </c>
      <c r="H3582" s="162" t="s">
        <v>322</v>
      </c>
      <c r="I3582" s="161" t="s">
        <v>1631</v>
      </c>
      <c r="K3582" s="161">
        <v>1</v>
      </c>
      <c r="L3582" s="161" t="s">
        <v>4808</v>
      </c>
    </row>
    <row r="3583" spans="1:18">
      <c r="A3583" s="161">
        <v>7</v>
      </c>
      <c r="B3583" s="161">
        <v>82</v>
      </c>
      <c r="C3583" s="161">
        <v>4</v>
      </c>
      <c r="D3583" s="161" t="s">
        <v>10293</v>
      </c>
      <c r="E3583" s="161" t="s">
        <v>11394</v>
      </c>
      <c r="F3583" s="161" t="s">
        <v>3992</v>
      </c>
      <c r="G3583" s="161" t="s">
        <v>1521</v>
      </c>
      <c r="H3583" s="162" t="s">
        <v>10367</v>
      </c>
      <c r="I3583" s="161" t="s">
        <v>1630</v>
      </c>
      <c r="K3583" s="161">
        <v>1</v>
      </c>
      <c r="L3583" s="161" t="s">
        <v>11395</v>
      </c>
    </row>
    <row r="3584" spans="1:18">
      <c r="A3584" s="161">
        <v>7</v>
      </c>
      <c r="B3584" s="161">
        <v>82</v>
      </c>
      <c r="C3584" s="161">
        <v>5</v>
      </c>
      <c r="D3584" s="161" t="s">
        <v>3696</v>
      </c>
      <c r="E3584" s="161" t="s">
        <v>9576</v>
      </c>
      <c r="F3584" s="161" t="s">
        <v>3992</v>
      </c>
      <c r="G3584" s="161" t="s">
        <v>1521</v>
      </c>
      <c r="H3584" s="161" t="s">
        <v>1526</v>
      </c>
      <c r="I3584" s="161" t="s">
        <v>1629</v>
      </c>
      <c r="K3584" s="161">
        <v>1</v>
      </c>
      <c r="L3584" s="161" t="s">
        <v>4809</v>
      </c>
      <c r="M3584" s="161" t="s">
        <v>4810</v>
      </c>
      <c r="N3584" s="161" t="s">
        <v>12</v>
      </c>
      <c r="O3584" s="161" t="s">
        <v>4811</v>
      </c>
      <c r="P3584" s="161" t="s">
        <v>11</v>
      </c>
      <c r="Q3584" s="161" t="s">
        <v>4812</v>
      </c>
      <c r="R3584" s="161" t="s">
        <v>364</v>
      </c>
    </row>
    <row r="3585" spans="1:18">
      <c r="A3585" s="161">
        <v>7</v>
      </c>
      <c r="B3585" s="161">
        <v>82</v>
      </c>
      <c r="C3585" s="161">
        <v>6</v>
      </c>
      <c r="D3585" s="161" t="s">
        <v>10293</v>
      </c>
      <c r="E3585" s="161" t="s">
        <v>11389</v>
      </c>
      <c r="F3585" s="161" t="s">
        <v>3992</v>
      </c>
      <c r="G3585" s="161" t="s">
        <v>1521</v>
      </c>
      <c r="H3585" s="161" t="s">
        <v>10361</v>
      </c>
      <c r="I3585" s="161" t="s">
        <v>1629</v>
      </c>
      <c r="K3585" s="161">
        <v>1</v>
      </c>
      <c r="L3585" s="161" t="s">
        <v>11390</v>
      </c>
      <c r="M3585" s="161" t="s">
        <v>11391</v>
      </c>
      <c r="N3585" s="161" t="s">
        <v>16015</v>
      </c>
      <c r="O3585" s="161" t="s">
        <v>11392</v>
      </c>
      <c r="P3585" s="161" t="s">
        <v>16017</v>
      </c>
      <c r="Q3585" s="161" t="s">
        <v>11393</v>
      </c>
      <c r="R3585" s="161" t="s">
        <v>16018</v>
      </c>
    </row>
    <row r="3586" spans="1:18">
      <c r="A3586" s="161">
        <v>7</v>
      </c>
      <c r="B3586" s="161">
        <v>82</v>
      </c>
      <c r="C3586" s="161">
        <v>7</v>
      </c>
      <c r="D3586" s="161" t="s">
        <v>3696</v>
      </c>
      <c r="E3586" s="161" t="s">
        <v>9577</v>
      </c>
      <c r="F3586" s="161" t="s">
        <v>3992</v>
      </c>
      <c r="G3586" s="161" t="s">
        <v>1521</v>
      </c>
      <c r="H3586" s="161" t="s">
        <v>66</v>
      </c>
      <c r="I3586" s="161" t="s">
        <v>1629</v>
      </c>
      <c r="K3586" s="161">
        <v>1</v>
      </c>
      <c r="L3586" s="161" t="s">
        <v>4813</v>
      </c>
      <c r="M3586" s="161" t="s">
        <v>4814</v>
      </c>
      <c r="N3586" s="161" t="s">
        <v>12</v>
      </c>
      <c r="O3586" s="161" t="s">
        <v>4815</v>
      </c>
      <c r="P3586" s="161" t="s">
        <v>11</v>
      </c>
      <c r="Q3586" s="161" t="s">
        <v>4816</v>
      </c>
      <c r="R3586" s="161" t="s">
        <v>364</v>
      </c>
    </row>
    <row r="3587" spans="1:18">
      <c r="A3587" s="161">
        <v>7</v>
      </c>
      <c r="B3587" s="161">
        <v>82</v>
      </c>
      <c r="C3587" s="161">
        <v>8</v>
      </c>
      <c r="D3587" s="161" t="s">
        <v>10293</v>
      </c>
      <c r="E3587" s="161" t="s">
        <v>11384</v>
      </c>
      <c r="F3587" s="161" t="s">
        <v>3992</v>
      </c>
      <c r="G3587" s="161" t="s">
        <v>1521</v>
      </c>
      <c r="H3587" s="161" t="s">
        <v>10355</v>
      </c>
      <c r="I3587" s="161" t="s">
        <v>1629</v>
      </c>
      <c r="K3587" s="161">
        <v>1</v>
      </c>
      <c r="L3587" s="161" t="s">
        <v>11385</v>
      </c>
      <c r="M3587" s="161" t="s">
        <v>11386</v>
      </c>
      <c r="N3587" s="161" t="s">
        <v>16015</v>
      </c>
      <c r="O3587" s="161" t="s">
        <v>11387</v>
      </c>
      <c r="P3587" s="161" t="s">
        <v>16017</v>
      </c>
      <c r="Q3587" s="161" t="s">
        <v>11388</v>
      </c>
      <c r="R3587" s="161" t="s">
        <v>16018</v>
      </c>
    </row>
    <row r="3588" spans="1:18">
      <c r="A3588" s="161">
        <v>7</v>
      </c>
      <c r="B3588" s="161">
        <v>82</v>
      </c>
      <c r="C3588" s="161">
        <v>9</v>
      </c>
      <c r="D3588" s="161" t="s">
        <v>3696</v>
      </c>
      <c r="E3588" s="161" t="s">
        <v>9578</v>
      </c>
      <c r="F3588" s="161" t="s">
        <v>3992</v>
      </c>
      <c r="G3588" s="161" t="s">
        <v>1521</v>
      </c>
      <c r="H3588" s="161" t="s">
        <v>336</v>
      </c>
      <c r="K3588" s="161">
        <v>1</v>
      </c>
      <c r="L3588" s="161" t="s">
        <v>4817</v>
      </c>
    </row>
    <row r="3589" spans="1:18">
      <c r="A3589" s="161">
        <v>7</v>
      </c>
      <c r="B3589" s="161">
        <v>82</v>
      </c>
      <c r="C3589" s="161">
        <v>10</v>
      </c>
      <c r="D3589" s="161" t="s">
        <v>10293</v>
      </c>
      <c r="E3589" s="161" t="s">
        <v>11382</v>
      </c>
      <c r="F3589" s="161" t="s">
        <v>3992</v>
      </c>
      <c r="G3589" s="161" t="s">
        <v>1521</v>
      </c>
      <c r="H3589" s="161" t="s">
        <v>10191</v>
      </c>
      <c r="K3589" s="161">
        <v>1</v>
      </c>
      <c r="L3589" s="161" t="s">
        <v>11383</v>
      </c>
    </row>
    <row r="3590" spans="1:18">
      <c r="A3590" s="161">
        <v>7</v>
      </c>
      <c r="B3590" s="161">
        <v>82</v>
      </c>
      <c r="C3590" s="161">
        <v>11</v>
      </c>
      <c r="D3590" s="161" t="s">
        <v>3696</v>
      </c>
      <c r="E3590" s="161" t="s">
        <v>9579</v>
      </c>
      <c r="F3590" s="161" t="s">
        <v>3992</v>
      </c>
      <c r="G3590" s="161" t="s">
        <v>1521</v>
      </c>
      <c r="H3590" s="161" t="s">
        <v>337</v>
      </c>
      <c r="I3590" s="161" t="s">
        <v>1628</v>
      </c>
      <c r="K3590" s="161">
        <v>1</v>
      </c>
      <c r="L3590" s="161" t="s">
        <v>4818</v>
      </c>
    </row>
    <row r="3591" spans="1:18">
      <c r="A3591" s="161">
        <v>7</v>
      </c>
      <c r="B3591" s="161">
        <v>82</v>
      </c>
      <c r="C3591" s="161">
        <v>12</v>
      </c>
      <c r="D3591" s="161" t="s">
        <v>10293</v>
      </c>
      <c r="E3591" s="161" t="s">
        <v>11380</v>
      </c>
      <c r="F3591" s="161" t="s">
        <v>3992</v>
      </c>
      <c r="G3591" s="161" t="s">
        <v>1521</v>
      </c>
      <c r="H3591" s="161" t="s">
        <v>10350</v>
      </c>
      <c r="I3591" s="161" t="s">
        <v>10137</v>
      </c>
      <c r="K3591" s="161">
        <v>1</v>
      </c>
      <c r="L3591" s="161" t="s">
        <v>11381</v>
      </c>
    </row>
    <row r="3592" spans="1:18">
      <c r="A3592" s="161">
        <v>7</v>
      </c>
      <c r="B3592" s="161">
        <v>82</v>
      </c>
      <c r="C3592" s="161">
        <v>13</v>
      </c>
      <c r="D3592" s="161" t="s">
        <v>3696</v>
      </c>
      <c r="E3592" s="161" t="s">
        <v>9580</v>
      </c>
      <c r="F3592" s="161" t="s">
        <v>3992</v>
      </c>
      <c r="G3592" s="161" t="s">
        <v>1521</v>
      </c>
      <c r="H3592" s="161" t="s">
        <v>1535</v>
      </c>
      <c r="I3592" s="161" t="s">
        <v>61</v>
      </c>
      <c r="K3592" s="161">
        <v>1</v>
      </c>
      <c r="L3592" s="161" t="s">
        <v>4819</v>
      </c>
    </row>
    <row r="3593" spans="1:18">
      <c r="A3593" s="161">
        <v>7</v>
      </c>
      <c r="B3593" s="161">
        <v>82</v>
      </c>
      <c r="C3593" s="161">
        <v>14</v>
      </c>
      <c r="D3593" s="161" t="s">
        <v>10293</v>
      </c>
      <c r="E3593" s="161" t="s">
        <v>11378</v>
      </c>
      <c r="F3593" s="161" t="s">
        <v>3992</v>
      </c>
      <c r="G3593" s="161" t="s">
        <v>1521</v>
      </c>
      <c r="H3593" s="161" t="s">
        <v>10347</v>
      </c>
      <c r="I3593" s="161" t="s">
        <v>10345</v>
      </c>
      <c r="K3593" s="161">
        <v>1</v>
      </c>
      <c r="L3593" s="161" t="s">
        <v>11379</v>
      </c>
    </row>
    <row r="3594" spans="1:18">
      <c r="A3594" s="161">
        <v>7</v>
      </c>
      <c r="B3594" s="161">
        <v>82</v>
      </c>
      <c r="C3594" s="161">
        <v>15</v>
      </c>
      <c r="D3594" s="161" t="s">
        <v>3696</v>
      </c>
      <c r="E3594" s="161" t="s">
        <v>9581</v>
      </c>
      <c r="F3594" s="161" t="s">
        <v>3992</v>
      </c>
      <c r="G3594" s="161" t="s">
        <v>1521</v>
      </c>
      <c r="H3594" s="161" t="s">
        <v>1529</v>
      </c>
      <c r="I3594" s="161" t="s">
        <v>15</v>
      </c>
      <c r="K3594" s="161">
        <v>1</v>
      </c>
      <c r="L3594" s="164" t="s">
        <v>9582</v>
      </c>
      <c r="M3594" s="164" t="s">
        <v>9583</v>
      </c>
    </row>
    <row r="3595" spans="1:18">
      <c r="A3595" s="161">
        <v>7</v>
      </c>
      <c r="B3595" s="161">
        <v>82</v>
      </c>
      <c r="C3595" s="161">
        <v>16</v>
      </c>
      <c r="D3595" s="161" t="s">
        <v>10293</v>
      </c>
      <c r="E3595" s="161" t="s">
        <v>11375</v>
      </c>
      <c r="F3595" s="161" t="s">
        <v>3992</v>
      </c>
      <c r="G3595" s="161" t="s">
        <v>1521</v>
      </c>
      <c r="H3595" s="161" t="s">
        <v>10342</v>
      </c>
      <c r="I3595" s="161" t="s">
        <v>15</v>
      </c>
      <c r="K3595" s="161">
        <v>1</v>
      </c>
      <c r="L3595" s="164" t="s">
        <v>11376</v>
      </c>
      <c r="M3595" s="164" t="s">
        <v>11377</v>
      </c>
    </row>
    <row r="3596" spans="1:18">
      <c r="A3596" s="161">
        <v>7</v>
      </c>
      <c r="B3596" s="161">
        <v>82</v>
      </c>
      <c r="C3596" s="161">
        <v>17</v>
      </c>
      <c r="D3596" s="161" t="s">
        <v>3696</v>
      </c>
      <c r="E3596" s="161" t="s">
        <v>9584</v>
      </c>
      <c r="F3596" s="161" t="s">
        <v>3992</v>
      </c>
      <c r="G3596" s="161" t="s">
        <v>1521</v>
      </c>
      <c r="H3596" s="161" t="s">
        <v>1530</v>
      </c>
      <c r="K3596" s="161">
        <v>1</v>
      </c>
      <c r="L3596" s="164" t="s">
        <v>9585</v>
      </c>
    </row>
    <row r="3597" spans="1:18">
      <c r="A3597" s="161">
        <v>7</v>
      </c>
      <c r="B3597" s="161">
        <v>82</v>
      </c>
      <c r="C3597" s="161">
        <v>18</v>
      </c>
      <c r="D3597" s="161" t="s">
        <v>10293</v>
      </c>
      <c r="E3597" s="161" t="s">
        <v>11373</v>
      </c>
      <c r="F3597" s="161" t="s">
        <v>3992</v>
      </c>
      <c r="G3597" s="161" t="s">
        <v>1521</v>
      </c>
      <c r="H3597" s="161" t="s">
        <v>10339</v>
      </c>
      <c r="K3597" s="161">
        <v>1</v>
      </c>
      <c r="L3597" s="164" t="s">
        <v>11374</v>
      </c>
    </row>
    <row r="3598" spans="1:18">
      <c r="A3598" s="161">
        <v>7</v>
      </c>
      <c r="B3598" s="161">
        <v>82</v>
      </c>
      <c r="C3598" s="161">
        <v>19</v>
      </c>
      <c r="D3598" s="161" t="s">
        <v>3696</v>
      </c>
      <c r="E3598" s="161" t="s">
        <v>9586</v>
      </c>
      <c r="F3598" s="161" t="s">
        <v>3992</v>
      </c>
      <c r="G3598" s="161" t="s">
        <v>1521</v>
      </c>
      <c r="H3598" s="161" t="s">
        <v>1531</v>
      </c>
      <c r="K3598" s="161">
        <v>1</v>
      </c>
      <c r="L3598" s="164" t="s">
        <v>9587</v>
      </c>
    </row>
    <row r="3599" spans="1:18">
      <c r="A3599" s="161">
        <v>7</v>
      </c>
      <c r="B3599" s="161">
        <v>82</v>
      </c>
      <c r="C3599" s="161">
        <v>20</v>
      </c>
      <c r="D3599" s="161" t="s">
        <v>10293</v>
      </c>
      <c r="E3599" s="161" t="s">
        <v>11371</v>
      </c>
      <c r="F3599" s="161" t="s">
        <v>3992</v>
      </c>
      <c r="G3599" s="161" t="s">
        <v>1521</v>
      </c>
      <c r="H3599" s="161" t="s">
        <v>10336</v>
      </c>
      <c r="K3599" s="161">
        <v>1</v>
      </c>
      <c r="L3599" s="164" t="s">
        <v>11372</v>
      </c>
    </row>
    <row r="3600" spans="1:18">
      <c r="A3600" s="161">
        <v>7</v>
      </c>
      <c r="B3600" s="161">
        <v>82</v>
      </c>
      <c r="C3600" s="161">
        <v>21</v>
      </c>
      <c r="D3600" s="161" t="s">
        <v>3696</v>
      </c>
      <c r="E3600" s="161" t="s">
        <v>9588</v>
      </c>
      <c r="F3600" s="161" t="s">
        <v>3992</v>
      </c>
      <c r="G3600" s="161" t="s">
        <v>1521</v>
      </c>
      <c r="H3600" s="161" t="s">
        <v>1532</v>
      </c>
      <c r="K3600" s="161">
        <v>1</v>
      </c>
      <c r="L3600" s="164" t="s">
        <v>9589</v>
      </c>
    </row>
    <row r="3601" spans="1:18">
      <c r="A3601" s="161">
        <v>7</v>
      </c>
      <c r="B3601" s="161">
        <v>82</v>
      </c>
      <c r="C3601" s="161">
        <v>22</v>
      </c>
      <c r="D3601" s="161" t="s">
        <v>10293</v>
      </c>
      <c r="E3601" s="161" t="s">
        <v>11369</v>
      </c>
      <c r="F3601" s="161" t="s">
        <v>3992</v>
      </c>
      <c r="G3601" s="161" t="s">
        <v>1521</v>
      </c>
      <c r="H3601" s="161" t="s">
        <v>10333</v>
      </c>
      <c r="K3601" s="161">
        <v>1</v>
      </c>
      <c r="L3601" s="164" t="s">
        <v>11370</v>
      </c>
    </row>
    <row r="3602" spans="1:18">
      <c r="A3602" s="161">
        <v>7</v>
      </c>
      <c r="B3602" s="161">
        <v>82</v>
      </c>
      <c r="C3602" s="161">
        <v>23</v>
      </c>
      <c r="D3602" s="161" t="s">
        <v>3696</v>
      </c>
      <c r="E3602" s="161" t="s">
        <v>9590</v>
      </c>
      <c r="F3602" s="161" t="s">
        <v>3992</v>
      </c>
      <c r="G3602" s="161" t="s">
        <v>1521</v>
      </c>
      <c r="H3602" s="161" t="s">
        <v>1533</v>
      </c>
      <c r="K3602" s="161">
        <v>1</v>
      </c>
      <c r="L3602" s="164" t="s">
        <v>9591</v>
      </c>
    </row>
    <row r="3603" spans="1:18">
      <c r="A3603" s="161">
        <v>7</v>
      </c>
      <c r="B3603" s="161">
        <v>82</v>
      </c>
      <c r="C3603" s="161">
        <v>24</v>
      </c>
      <c r="D3603" s="161" t="s">
        <v>10293</v>
      </c>
      <c r="E3603" s="161" t="s">
        <v>11367</v>
      </c>
      <c r="F3603" s="161" t="s">
        <v>3992</v>
      </c>
      <c r="G3603" s="161" t="s">
        <v>1521</v>
      </c>
      <c r="H3603" s="161" t="s">
        <v>10330</v>
      </c>
      <c r="K3603" s="161">
        <v>1</v>
      </c>
      <c r="L3603" s="164" t="s">
        <v>11368</v>
      </c>
    </row>
    <row r="3604" spans="1:18">
      <c r="A3604" s="161">
        <v>7</v>
      </c>
      <c r="B3604" s="161">
        <v>82</v>
      </c>
      <c r="C3604" s="161">
        <v>25</v>
      </c>
      <c r="D3604" s="161" t="s">
        <v>3696</v>
      </c>
      <c r="E3604" s="161" t="s">
        <v>9592</v>
      </c>
      <c r="F3604" s="161" t="s">
        <v>3992</v>
      </c>
      <c r="G3604" s="161" t="s">
        <v>1521</v>
      </c>
      <c r="H3604" s="161" t="s">
        <v>1534</v>
      </c>
      <c r="K3604" s="161">
        <v>1</v>
      </c>
      <c r="L3604" s="164" t="s">
        <v>9593</v>
      </c>
    </row>
    <row r="3605" spans="1:18">
      <c r="A3605" s="161">
        <v>7</v>
      </c>
      <c r="B3605" s="161">
        <v>82</v>
      </c>
      <c r="C3605" s="161">
        <v>26</v>
      </c>
      <c r="D3605" s="161" t="s">
        <v>10293</v>
      </c>
      <c r="E3605" s="161" t="s">
        <v>11365</v>
      </c>
      <c r="F3605" s="161" t="s">
        <v>3992</v>
      </c>
      <c r="G3605" s="161" t="s">
        <v>1521</v>
      </c>
      <c r="H3605" s="161" t="s">
        <v>10327</v>
      </c>
      <c r="K3605" s="161">
        <v>1</v>
      </c>
      <c r="L3605" s="164" t="s">
        <v>11366</v>
      </c>
    </row>
    <row r="3606" spans="1:18">
      <c r="A3606" s="161">
        <v>7</v>
      </c>
      <c r="B3606" s="161">
        <v>82</v>
      </c>
      <c r="C3606" s="161">
        <v>27</v>
      </c>
      <c r="D3606" s="161" t="s">
        <v>3696</v>
      </c>
      <c r="E3606" s="161" t="s">
        <v>9594</v>
      </c>
      <c r="F3606" s="161" t="s">
        <v>3992</v>
      </c>
      <c r="G3606" s="161" t="s">
        <v>1521</v>
      </c>
      <c r="H3606" s="162" t="s">
        <v>326</v>
      </c>
      <c r="I3606" s="161" t="s">
        <v>1629</v>
      </c>
      <c r="K3606" s="161">
        <v>1</v>
      </c>
      <c r="L3606" s="161" t="s">
        <v>4820</v>
      </c>
      <c r="M3606" s="161" t="s">
        <v>4821</v>
      </c>
      <c r="N3606" s="161" t="s">
        <v>12</v>
      </c>
      <c r="O3606" s="161" t="s">
        <v>4822</v>
      </c>
      <c r="P3606" s="161" t="s">
        <v>11</v>
      </c>
      <c r="Q3606" s="161" t="s">
        <v>4823</v>
      </c>
      <c r="R3606" s="161" t="s">
        <v>364</v>
      </c>
    </row>
    <row r="3607" spans="1:18">
      <c r="A3607" s="161">
        <v>7</v>
      </c>
      <c r="B3607" s="161">
        <v>82</v>
      </c>
      <c r="C3607" s="161">
        <v>28</v>
      </c>
      <c r="D3607" s="161" t="s">
        <v>10293</v>
      </c>
      <c r="E3607" s="161" t="s">
        <v>11360</v>
      </c>
      <c r="F3607" s="161" t="s">
        <v>3992</v>
      </c>
      <c r="G3607" s="161" t="s">
        <v>1521</v>
      </c>
      <c r="H3607" s="162" t="s">
        <v>10321</v>
      </c>
      <c r="I3607" s="161" t="s">
        <v>1629</v>
      </c>
      <c r="K3607" s="161">
        <v>1</v>
      </c>
      <c r="L3607" s="161" t="s">
        <v>11361</v>
      </c>
      <c r="M3607" s="161" t="s">
        <v>11362</v>
      </c>
      <c r="N3607" s="161" t="s">
        <v>16015</v>
      </c>
      <c r="O3607" s="161" t="s">
        <v>11363</v>
      </c>
      <c r="P3607" s="161" t="s">
        <v>16017</v>
      </c>
      <c r="Q3607" s="161" t="s">
        <v>11364</v>
      </c>
      <c r="R3607" s="161" t="s">
        <v>16018</v>
      </c>
    </row>
    <row r="3608" spans="1:18">
      <c r="A3608" s="161">
        <v>7</v>
      </c>
      <c r="B3608" s="161">
        <v>82</v>
      </c>
      <c r="C3608" s="161">
        <v>29</v>
      </c>
      <c r="D3608" s="161" t="s">
        <v>3696</v>
      </c>
      <c r="E3608" s="161" t="s">
        <v>9595</v>
      </c>
      <c r="F3608" s="161" t="s">
        <v>3992</v>
      </c>
      <c r="G3608" s="161" t="s">
        <v>1521</v>
      </c>
      <c r="H3608" s="161" t="s">
        <v>1524</v>
      </c>
      <c r="I3608" s="161" t="s">
        <v>3991</v>
      </c>
      <c r="K3608" s="161">
        <v>1</v>
      </c>
      <c r="L3608" s="161" t="s">
        <v>4824</v>
      </c>
      <c r="M3608" s="161" t="s">
        <v>4825</v>
      </c>
      <c r="N3608" s="161" t="s">
        <v>388</v>
      </c>
      <c r="O3608" s="161" t="s">
        <v>4826</v>
      </c>
    </row>
    <row r="3609" spans="1:18">
      <c r="A3609" s="161">
        <v>7</v>
      </c>
      <c r="B3609" s="161">
        <v>82</v>
      </c>
      <c r="C3609" s="161">
        <v>30</v>
      </c>
      <c r="D3609" s="161" t="s">
        <v>10293</v>
      </c>
      <c r="E3609" s="161" t="s">
        <v>11356</v>
      </c>
      <c r="F3609" s="161" t="s">
        <v>3992</v>
      </c>
      <c r="G3609" s="161" t="s">
        <v>1521</v>
      </c>
      <c r="H3609" s="161" t="s">
        <v>10316</v>
      </c>
      <c r="I3609" s="161" t="s">
        <v>10314</v>
      </c>
      <c r="K3609" s="161">
        <v>1</v>
      </c>
      <c r="L3609" s="161" t="s">
        <v>11357</v>
      </c>
      <c r="M3609" s="161" t="s">
        <v>11358</v>
      </c>
      <c r="N3609" s="161" t="s">
        <v>16016</v>
      </c>
      <c r="O3609" s="161" t="s">
        <v>11359</v>
      </c>
    </row>
    <row r="3610" spans="1:18">
      <c r="A3610" s="161">
        <v>7</v>
      </c>
      <c r="B3610" s="161">
        <v>82</v>
      </c>
      <c r="C3610" s="161">
        <v>31</v>
      </c>
      <c r="D3610" s="161" t="s">
        <v>3696</v>
      </c>
      <c r="E3610" s="161" t="s">
        <v>9596</v>
      </c>
      <c r="F3610" s="161" t="s">
        <v>3992</v>
      </c>
      <c r="G3610" s="161" t="s">
        <v>1521</v>
      </c>
      <c r="H3610" s="161" t="s">
        <v>323</v>
      </c>
      <c r="K3610" s="161">
        <v>1</v>
      </c>
      <c r="L3610" s="161" t="s">
        <v>6950</v>
      </c>
    </row>
    <row r="3611" spans="1:18">
      <c r="A3611" s="161">
        <v>7</v>
      </c>
      <c r="B3611" s="161">
        <v>82</v>
      </c>
      <c r="C3611" s="161">
        <v>32</v>
      </c>
      <c r="D3611" s="161" t="s">
        <v>10293</v>
      </c>
      <c r="E3611" s="161" t="s">
        <v>11354</v>
      </c>
      <c r="F3611" s="161" t="s">
        <v>3992</v>
      </c>
      <c r="G3611" s="161" t="s">
        <v>1521</v>
      </c>
      <c r="H3611" s="161" t="s">
        <v>10312</v>
      </c>
      <c r="K3611" s="161">
        <v>1</v>
      </c>
      <c r="L3611" s="161" t="s">
        <v>11355</v>
      </c>
    </row>
    <row r="3612" spans="1:18">
      <c r="A3612" s="161">
        <v>7</v>
      </c>
      <c r="B3612" s="161">
        <v>82</v>
      </c>
      <c r="C3612" s="161">
        <v>33</v>
      </c>
      <c r="D3612" s="161" t="s">
        <v>3696</v>
      </c>
      <c r="E3612" s="161" t="s">
        <v>9597</v>
      </c>
      <c r="F3612" s="161" t="s">
        <v>3992</v>
      </c>
      <c r="G3612" s="161" t="s">
        <v>1521</v>
      </c>
      <c r="H3612" s="161" t="s">
        <v>324</v>
      </c>
      <c r="K3612" s="161">
        <v>1</v>
      </c>
      <c r="L3612" s="161" t="s">
        <v>6951</v>
      </c>
    </row>
    <row r="3613" spans="1:18">
      <c r="A3613" s="161">
        <v>7</v>
      </c>
      <c r="B3613" s="161">
        <v>82</v>
      </c>
      <c r="C3613" s="161">
        <v>34</v>
      </c>
      <c r="D3613" s="161" t="s">
        <v>10293</v>
      </c>
      <c r="E3613" s="161" t="s">
        <v>11352</v>
      </c>
      <c r="F3613" s="161" t="s">
        <v>3992</v>
      </c>
      <c r="G3613" s="161" t="s">
        <v>1521</v>
      </c>
      <c r="H3613" s="161" t="s">
        <v>10309</v>
      </c>
      <c r="K3613" s="161">
        <v>1</v>
      </c>
      <c r="L3613" s="161" t="s">
        <v>11353</v>
      </c>
    </row>
    <row r="3614" spans="1:18">
      <c r="A3614" s="161">
        <v>7</v>
      </c>
      <c r="B3614" s="161">
        <v>82</v>
      </c>
      <c r="C3614" s="161">
        <v>35</v>
      </c>
      <c r="D3614" s="161" t="s">
        <v>3696</v>
      </c>
      <c r="E3614" s="161" t="s">
        <v>9598</v>
      </c>
      <c r="F3614" s="161" t="s">
        <v>3992</v>
      </c>
      <c r="G3614" s="161" t="s">
        <v>1521</v>
      </c>
      <c r="H3614" s="161" t="s">
        <v>325</v>
      </c>
      <c r="K3614" s="161">
        <v>1</v>
      </c>
      <c r="L3614" s="161" t="s">
        <v>6952</v>
      </c>
    </row>
    <row r="3615" spans="1:18">
      <c r="A3615" s="161">
        <v>7</v>
      </c>
      <c r="B3615" s="161">
        <v>82</v>
      </c>
      <c r="C3615" s="161">
        <v>36</v>
      </c>
      <c r="D3615" s="161" t="s">
        <v>10293</v>
      </c>
      <c r="E3615" s="161" t="s">
        <v>11350</v>
      </c>
      <c r="F3615" s="161" t="s">
        <v>3992</v>
      </c>
      <c r="G3615" s="161" t="s">
        <v>1521</v>
      </c>
      <c r="H3615" s="161" t="s">
        <v>10306</v>
      </c>
      <c r="K3615" s="161">
        <v>1</v>
      </c>
      <c r="L3615" s="161" t="s">
        <v>11351</v>
      </c>
    </row>
    <row r="3616" spans="1:18">
      <c r="A3616" s="161">
        <v>7</v>
      </c>
      <c r="B3616" s="161">
        <v>82</v>
      </c>
      <c r="C3616" s="161">
        <v>37</v>
      </c>
      <c r="D3616" s="161" t="s">
        <v>3696</v>
      </c>
      <c r="E3616" s="161" t="s">
        <v>9599</v>
      </c>
      <c r="F3616" s="161" t="s">
        <v>3992</v>
      </c>
      <c r="G3616" s="161" t="s">
        <v>1521</v>
      </c>
      <c r="H3616" s="161" t="s">
        <v>1536</v>
      </c>
      <c r="I3616" s="161" t="s">
        <v>1629</v>
      </c>
      <c r="K3616" s="161">
        <v>1</v>
      </c>
      <c r="L3616" s="161" t="s">
        <v>4827</v>
      </c>
      <c r="M3616" s="161" t="s">
        <v>4828</v>
      </c>
      <c r="N3616" s="161" t="s">
        <v>12</v>
      </c>
      <c r="O3616" s="161" t="s">
        <v>4829</v>
      </c>
      <c r="P3616" s="161" t="s">
        <v>11</v>
      </c>
      <c r="Q3616" s="161" t="s">
        <v>4830</v>
      </c>
      <c r="R3616" s="161" t="s">
        <v>364</v>
      </c>
    </row>
    <row r="3617" spans="1:18">
      <c r="A3617" s="161">
        <v>7</v>
      </c>
      <c r="B3617" s="161">
        <v>82</v>
      </c>
      <c r="C3617" s="161">
        <v>38</v>
      </c>
      <c r="D3617" s="161" t="s">
        <v>10293</v>
      </c>
      <c r="E3617" s="161" t="s">
        <v>11345</v>
      </c>
      <c r="F3617" s="161" t="s">
        <v>3992</v>
      </c>
      <c r="G3617" s="161" t="s">
        <v>1521</v>
      </c>
      <c r="H3617" s="161" t="s">
        <v>10300</v>
      </c>
      <c r="I3617" s="161" t="s">
        <v>1629</v>
      </c>
      <c r="K3617" s="161">
        <v>1</v>
      </c>
      <c r="L3617" s="161" t="s">
        <v>11346</v>
      </c>
      <c r="M3617" s="161" t="s">
        <v>11347</v>
      </c>
      <c r="N3617" s="161" t="s">
        <v>16015</v>
      </c>
      <c r="O3617" s="161" t="s">
        <v>11348</v>
      </c>
      <c r="P3617" s="161" t="s">
        <v>16017</v>
      </c>
      <c r="Q3617" s="161" t="s">
        <v>11349</v>
      </c>
      <c r="R3617" s="161" t="s">
        <v>16018</v>
      </c>
    </row>
    <row r="3618" spans="1:18">
      <c r="A3618" s="161">
        <v>7</v>
      </c>
      <c r="B3618" s="161">
        <v>82</v>
      </c>
      <c r="C3618" s="161">
        <v>39</v>
      </c>
      <c r="D3618" s="161" t="s">
        <v>3696</v>
      </c>
      <c r="E3618" s="161" t="s">
        <v>9600</v>
      </c>
      <c r="F3618" s="161" t="s">
        <v>3992</v>
      </c>
      <c r="G3618" s="161" t="s">
        <v>1521</v>
      </c>
      <c r="H3618" s="161" t="s">
        <v>116</v>
      </c>
      <c r="I3618" s="161" t="s">
        <v>1630</v>
      </c>
      <c r="K3618" s="161">
        <v>1</v>
      </c>
      <c r="L3618" s="161" t="s">
        <v>4831</v>
      </c>
    </row>
    <row r="3619" spans="1:18">
      <c r="A3619" s="161">
        <v>7</v>
      </c>
      <c r="B3619" s="161">
        <v>82</v>
      </c>
      <c r="C3619" s="161">
        <v>40</v>
      </c>
      <c r="D3619" s="161" t="s">
        <v>10293</v>
      </c>
      <c r="E3619" s="161" t="s">
        <v>11343</v>
      </c>
      <c r="F3619" s="161" t="s">
        <v>3992</v>
      </c>
      <c r="G3619" s="161" t="s">
        <v>1521</v>
      </c>
      <c r="H3619" s="161" t="s">
        <v>10297</v>
      </c>
      <c r="I3619" s="161" t="s">
        <v>1630</v>
      </c>
      <c r="K3619" s="161">
        <v>1</v>
      </c>
      <c r="L3619" s="161" t="s">
        <v>11344</v>
      </c>
    </row>
    <row r="3620" spans="1:18">
      <c r="A3620" s="161">
        <v>7</v>
      </c>
      <c r="B3620" s="161">
        <v>82</v>
      </c>
      <c r="C3620" s="161">
        <v>41</v>
      </c>
      <c r="D3620" s="161" t="s">
        <v>3696</v>
      </c>
      <c r="E3620" s="161" t="s">
        <v>9601</v>
      </c>
      <c r="F3620" s="161" t="s">
        <v>3992</v>
      </c>
      <c r="G3620" s="161" t="s">
        <v>1521</v>
      </c>
      <c r="H3620" s="161" t="s">
        <v>319</v>
      </c>
      <c r="K3620" s="161">
        <v>1</v>
      </c>
      <c r="L3620" s="161" t="s">
        <v>4832</v>
      </c>
    </row>
    <row r="3621" spans="1:18">
      <c r="A3621" s="161">
        <v>7</v>
      </c>
      <c r="B3621" s="161">
        <v>82</v>
      </c>
      <c r="C3621" s="161">
        <v>42</v>
      </c>
      <c r="D3621" s="161" t="s">
        <v>10293</v>
      </c>
      <c r="E3621" s="161" t="s">
        <v>11341</v>
      </c>
      <c r="F3621" s="161" t="s">
        <v>3992</v>
      </c>
      <c r="G3621" s="161" t="s">
        <v>1521</v>
      </c>
      <c r="H3621" s="161" t="s">
        <v>10167</v>
      </c>
      <c r="K3621" s="161">
        <v>1</v>
      </c>
      <c r="L3621" s="161" t="s">
        <v>11342</v>
      </c>
    </row>
    <row r="3622" spans="1:18">
      <c r="A3622" s="161">
        <v>7</v>
      </c>
      <c r="B3622" s="161">
        <v>83</v>
      </c>
      <c r="C3622" s="161">
        <v>1</v>
      </c>
      <c r="D3622" s="161" t="s">
        <v>3696</v>
      </c>
      <c r="E3622" s="161" t="s">
        <v>9602</v>
      </c>
      <c r="F3622" s="161" t="s">
        <v>3992</v>
      </c>
      <c r="G3622" s="161" t="s">
        <v>1521</v>
      </c>
      <c r="H3622" s="161" t="s">
        <v>1523</v>
      </c>
      <c r="I3622" s="161" t="s">
        <v>1631</v>
      </c>
      <c r="K3622" s="161">
        <v>1</v>
      </c>
      <c r="L3622" s="164" t="s">
        <v>9603</v>
      </c>
    </row>
    <row r="3623" spans="1:18">
      <c r="A3623" s="161">
        <v>7</v>
      </c>
      <c r="B3623" s="161">
        <v>83</v>
      </c>
      <c r="C3623" s="161">
        <v>2</v>
      </c>
      <c r="D3623" s="161" t="s">
        <v>10293</v>
      </c>
      <c r="E3623" s="161" t="s">
        <v>11339</v>
      </c>
      <c r="F3623" s="161" t="s">
        <v>3992</v>
      </c>
      <c r="G3623" s="161" t="s">
        <v>1521</v>
      </c>
      <c r="H3623" s="161" t="s">
        <v>10370</v>
      </c>
      <c r="I3623" s="161" t="s">
        <v>1630</v>
      </c>
      <c r="K3623" s="161">
        <v>1</v>
      </c>
      <c r="L3623" s="164" t="s">
        <v>11340</v>
      </c>
    </row>
    <row r="3624" spans="1:18">
      <c r="A3624" s="161">
        <v>7</v>
      </c>
      <c r="B3624" s="161">
        <v>83</v>
      </c>
      <c r="C3624" s="161">
        <v>3</v>
      </c>
      <c r="D3624" s="161" t="s">
        <v>3696</v>
      </c>
      <c r="E3624" s="161" t="s">
        <v>9604</v>
      </c>
      <c r="F3624" s="161" t="s">
        <v>3992</v>
      </c>
      <c r="G3624" s="161" t="s">
        <v>1521</v>
      </c>
      <c r="H3624" s="162" t="s">
        <v>322</v>
      </c>
      <c r="I3624" s="161" t="s">
        <v>1631</v>
      </c>
      <c r="K3624" s="161">
        <v>1</v>
      </c>
      <c r="L3624" s="161" t="s">
        <v>5033</v>
      </c>
    </row>
    <row r="3625" spans="1:18">
      <c r="A3625" s="161">
        <v>7</v>
      </c>
      <c r="B3625" s="161">
        <v>83</v>
      </c>
      <c r="C3625" s="161">
        <v>4</v>
      </c>
      <c r="D3625" s="161" t="s">
        <v>10293</v>
      </c>
      <c r="E3625" s="161" t="s">
        <v>11337</v>
      </c>
      <c r="F3625" s="161" t="s">
        <v>3992</v>
      </c>
      <c r="G3625" s="161" t="s">
        <v>1521</v>
      </c>
      <c r="H3625" s="162" t="s">
        <v>10367</v>
      </c>
      <c r="I3625" s="161" t="s">
        <v>1630</v>
      </c>
      <c r="K3625" s="161">
        <v>1</v>
      </c>
      <c r="L3625" s="161" t="s">
        <v>11338</v>
      </c>
    </row>
    <row r="3626" spans="1:18">
      <c r="A3626" s="161">
        <v>7</v>
      </c>
      <c r="B3626" s="161">
        <v>83</v>
      </c>
      <c r="C3626" s="161">
        <v>5</v>
      </c>
      <c r="D3626" s="161" t="s">
        <v>3696</v>
      </c>
      <c r="E3626" s="161" t="s">
        <v>9605</v>
      </c>
      <c r="F3626" s="161" t="s">
        <v>3992</v>
      </c>
      <c r="G3626" s="161" t="s">
        <v>1521</v>
      </c>
      <c r="H3626" s="161" t="s">
        <v>1526</v>
      </c>
      <c r="I3626" s="161" t="s">
        <v>1629</v>
      </c>
      <c r="K3626" s="161">
        <v>1</v>
      </c>
      <c r="L3626" s="161" t="s">
        <v>5034</v>
      </c>
      <c r="M3626" s="161" t="s">
        <v>5035</v>
      </c>
      <c r="N3626" s="161" t="s">
        <v>12</v>
      </c>
      <c r="O3626" s="161" t="s">
        <v>5036</v>
      </c>
      <c r="P3626" s="161" t="s">
        <v>11</v>
      </c>
      <c r="Q3626" s="161" t="s">
        <v>5037</v>
      </c>
      <c r="R3626" s="161" t="s">
        <v>364</v>
      </c>
    </row>
    <row r="3627" spans="1:18">
      <c r="A3627" s="161">
        <v>7</v>
      </c>
      <c r="B3627" s="161">
        <v>83</v>
      </c>
      <c r="C3627" s="161">
        <v>6</v>
      </c>
      <c r="D3627" s="161" t="s">
        <v>10293</v>
      </c>
      <c r="E3627" s="161" t="s">
        <v>11332</v>
      </c>
      <c r="F3627" s="161" t="s">
        <v>3992</v>
      </c>
      <c r="G3627" s="161" t="s">
        <v>1521</v>
      </c>
      <c r="H3627" s="161" t="s">
        <v>10361</v>
      </c>
      <c r="I3627" s="161" t="s">
        <v>1629</v>
      </c>
      <c r="K3627" s="161">
        <v>1</v>
      </c>
      <c r="L3627" s="161" t="s">
        <v>11333</v>
      </c>
      <c r="M3627" s="161" t="s">
        <v>11334</v>
      </c>
      <c r="N3627" s="161" t="s">
        <v>16015</v>
      </c>
      <c r="O3627" s="161" t="s">
        <v>11335</v>
      </c>
      <c r="P3627" s="161" t="s">
        <v>16017</v>
      </c>
      <c r="Q3627" s="161" t="s">
        <v>11336</v>
      </c>
      <c r="R3627" s="161" t="s">
        <v>16018</v>
      </c>
    </row>
    <row r="3628" spans="1:18">
      <c r="A3628" s="161">
        <v>7</v>
      </c>
      <c r="B3628" s="161">
        <v>83</v>
      </c>
      <c r="C3628" s="161">
        <v>7</v>
      </c>
      <c r="D3628" s="161" t="s">
        <v>3696</v>
      </c>
      <c r="E3628" s="161" t="s">
        <v>9606</v>
      </c>
      <c r="F3628" s="161" t="s">
        <v>3992</v>
      </c>
      <c r="G3628" s="161" t="s">
        <v>1521</v>
      </c>
      <c r="H3628" s="161" t="s">
        <v>66</v>
      </c>
      <c r="I3628" s="161" t="s">
        <v>1629</v>
      </c>
      <c r="K3628" s="161">
        <v>1</v>
      </c>
      <c r="L3628" s="161" t="s">
        <v>5038</v>
      </c>
      <c r="M3628" s="161" t="s">
        <v>5039</v>
      </c>
      <c r="N3628" s="161" t="s">
        <v>12</v>
      </c>
      <c r="O3628" s="161" t="s">
        <v>5040</v>
      </c>
      <c r="P3628" s="161" t="s">
        <v>11</v>
      </c>
      <c r="Q3628" s="161" t="s">
        <v>5041</v>
      </c>
      <c r="R3628" s="161" t="s">
        <v>364</v>
      </c>
    </row>
    <row r="3629" spans="1:18">
      <c r="A3629" s="161">
        <v>7</v>
      </c>
      <c r="B3629" s="161">
        <v>83</v>
      </c>
      <c r="C3629" s="161">
        <v>8</v>
      </c>
      <c r="D3629" s="161" t="s">
        <v>10293</v>
      </c>
      <c r="E3629" s="161" t="s">
        <v>11327</v>
      </c>
      <c r="F3629" s="161" t="s">
        <v>3992</v>
      </c>
      <c r="G3629" s="161" t="s">
        <v>1521</v>
      </c>
      <c r="H3629" s="161" t="s">
        <v>10355</v>
      </c>
      <c r="I3629" s="161" t="s">
        <v>1629</v>
      </c>
      <c r="K3629" s="161">
        <v>1</v>
      </c>
      <c r="L3629" s="161" t="s">
        <v>11328</v>
      </c>
      <c r="M3629" s="161" t="s">
        <v>11329</v>
      </c>
      <c r="N3629" s="161" t="s">
        <v>16015</v>
      </c>
      <c r="O3629" s="161" t="s">
        <v>11330</v>
      </c>
      <c r="P3629" s="161" t="s">
        <v>16017</v>
      </c>
      <c r="Q3629" s="161" t="s">
        <v>11331</v>
      </c>
      <c r="R3629" s="161" t="s">
        <v>16018</v>
      </c>
    </row>
    <row r="3630" spans="1:18">
      <c r="A3630" s="161">
        <v>7</v>
      </c>
      <c r="B3630" s="161">
        <v>83</v>
      </c>
      <c r="C3630" s="161">
        <v>9</v>
      </c>
      <c r="D3630" s="161" t="s">
        <v>3696</v>
      </c>
      <c r="E3630" s="161" t="s">
        <v>9607</v>
      </c>
      <c r="F3630" s="161" t="s">
        <v>3992</v>
      </c>
      <c r="G3630" s="161" t="s">
        <v>1521</v>
      </c>
      <c r="H3630" s="161" t="s">
        <v>336</v>
      </c>
      <c r="K3630" s="161">
        <v>1</v>
      </c>
      <c r="L3630" s="161" t="s">
        <v>5042</v>
      </c>
    </row>
    <row r="3631" spans="1:18">
      <c r="A3631" s="161">
        <v>7</v>
      </c>
      <c r="B3631" s="161">
        <v>83</v>
      </c>
      <c r="C3631" s="161">
        <v>10</v>
      </c>
      <c r="D3631" s="161" t="s">
        <v>10293</v>
      </c>
      <c r="E3631" s="161" t="s">
        <v>11325</v>
      </c>
      <c r="F3631" s="161" t="s">
        <v>3992</v>
      </c>
      <c r="G3631" s="161" t="s">
        <v>1521</v>
      </c>
      <c r="H3631" s="161" t="s">
        <v>10191</v>
      </c>
      <c r="K3631" s="161">
        <v>1</v>
      </c>
      <c r="L3631" s="161" t="s">
        <v>11326</v>
      </c>
    </row>
    <row r="3632" spans="1:18">
      <c r="A3632" s="161">
        <v>7</v>
      </c>
      <c r="B3632" s="161">
        <v>83</v>
      </c>
      <c r="C3632" s="161">
        <v>11</v>
      </c>
      <c r="D3632" s="161" t="s">
        <v>3696</v>
      </c>
      <c r="E3632" s="161" t="s">
        <v>9608</v>
      </c>
      <c r="F3632" s="161" t="s">
        <v>3992</v>
      </c>
      <c r="G3632" s="161" t="s">
        <v>1521</v>
      </c>
      <c r="H3632" s="161" t="s">
        <v>337</v>
      </c>
      <c r="I3632" s="161" t="s">
        <v>1628</v>
      </c>
      <c r="K3632" s="161">
        <v>1</v>
      </c>
      <c r="L3632" s="161" t="s">
        <v>5043</v>
      </c>
    </row>
    <row r="3633" spans="1:18">
      <c r="A3633" s="161">
        <v>7</v>
      </c>
      <c r="B3633" s="161">
        <v>83</v>
      </c>
      <c r="C3633" s="161">
        <v>12</v>
      </c>
      <c r="D3633" s="161" t="s">
        <v>10293</v>
      </c>
      <c r="E3633" s="161" t="s">
        <v>11323</v>
      </c>
      <c r="F3633" s="161" t="s">
        <v>3992</v>
      </c>
      <c r="G3633" s="161" t="s">
        <v>1521</v>
      </c>
      <c r="H3633" s="161" t="s">
        <v>10350</v>
      </c>
      <c r="I3633" s="161" t="s">
        <v>10137</v>
      </c>
      <c r="K3633" s="161">
        <v>1</v>
      </c>
      <c r="L3633" s="161" t="s">
        <v>11324</v>
      </c>
    </row>
    <row r="3634" spans="1:18">
      <c r="A3634" s="161">
        <v>7</v>
      </c>
      <c r="B3634" s="161">
        <v>83</v>
      </c>
      <c r="C3634" s="161">
        <v>13</v>
      </c>
      <c r="D3634" s="161" t="s">
        <v>3696</v>
      </c>
      <c r="E3634" s="161" t="s">
        <v>9609</v>
      </c>
      <c r="F3634" s="161" t="s">
        <v>3992</v>
      </c>
      <c r="G3634" s="161" t="s">
        <v>1521</v>
      </c>
      <c r="H3634" s="161" t="s">
        <v>1535</v>
      </c>
      <c r="I3634" s="161" t="s">
        <v>61</v>
      </c>
      <c r="K3634" s="161">
        <v>1</v>
      </c>
      <c r="L3634" s="161" t="s">
        <v>5044</v>
      </c>
    </row>
    <row r="3635" spans="1:18">
      <c r="A3635" s="161">
        <v>7</v>
      </c>
      <c r="B3635" s="161">
        <v>83</v>
      </c>
      <c r="C3635" s="161">
        <v>14</v>
      </c>
      <c r="D3635" s="161" t="s">
        <v>10293</v>
      </c>
      <c r="E3635" s="161" t="s">
        <v>11321</v>
      </c>
      <c r="F3635" s="161" t="s">
        <v>3992</v>
      </c>
      <c r="G3635" s="161" t="s">
        <v>1521</v>
      </c>
      <c r="H3635" s="161" t="s">
        <v>10347</v>
      </c>
      <c r="I3635" s="161" t="s">
        <v>10345</v>
      </c>
      <c r="K3635" s="161">
        <v>1</v>
      </c>
      <c r="L3635" s="161" t="s">
        <v>11322</v>
      </c>
    </row>
    <row r="3636" spans="1:18">
      <c r="A3636" s="161">
        <v>7</v>
      </c>
      <c r="B3636" s="161">
        <v>83</v>
      </c>
      <c r="C3636" s="161">
        <v>15</v>
      </c>
      <c r="D3636" s="161" t="s">
        <v>3696</v>
      </c>
      <c r="E3636" s="161" t="s">
        <v>9610</v>
      </c>
      <c r="F3636" s="161" t="s">
        <v>3992</v>
      </c>
      <c r="G3636" s="161" t="s">
        <v>1521</v>
      </c>
      <c r="H3636" s="161" t="s">
        <v>1529</v>
      </c>
      <c r="I3636" s="161" t="s">
        <v>15</v>
      </c>
      <c r="K3636" s="161">
        <v>1</v>
      </c>
      <c r="L3636" s="164" t="s">
        <v>9611</v>
      </c>
      <c r="M3636" s="164" t="s">
        <v>9612</v>
      </c>
    </row>
    <row r="3637" spans="1:18">
      <c r="A3637" s="161">
        <v>7</v>
      </c>
      <c r="B3637" s="161">
        <v>83</v>
      </c>
      <c r="C3637" s="161">
        <v>16</v>
      </c>
      <c r="D3637" s="161" t="s">
        <v>10293</v>
      </c>
      <c r="E3637" s="161" t="s">
        <v>11318</v>
      </c>
      <c r="F3637" s="161" t="s">
        <v>3992</v>
      </c>
      <c r="G3637" s="161" t="s">
        <v>1521</v>
      </c>
      <c r="H3637" s="161" t="s">
        <v>10342</v>
      </c>
      <c r="I3637" s="161" t="s">
        <v>15</v>
      </c>
      <c r="K3637" s="161">
        <v>1</v>
      </c>
      <c r="L3637" s="164" t="s">
        <v>11319</v>
      </c>
      <c r="M3637" s="164" t="s">
        <v>11320</v>
      </c>
    </row>
    <row r="3638" spans="1:18">
      <c r="A3638" s="161">
        <v>7</v>
      </c>
      <c r="B3638" s="161">
        <v>83</v>
      </c>
      <c r="C3638" s="161">
        <v>17</v>
      </c>
      <c r="D3638" s="161" t="s">
        <v>3696</v>
      </c>
      <c r="E3638" s="161" t="s">
        <v>9613</v>
      </c>
      <c r="F3638" s="161" t="s">
        <v>3992</v>
      </c>
      <c r="G3638" s="161" t="s">
        <v>1521</v>
      </c>
      <c r="H3638" s="161" t="s">
        <v>1530</v>
      </c>
      <c r="K3638" s="161">
        <v>1</v>
      </c>
      <c r="L3638" s="164" t="s">
        <v>9614</v>
      </c>
    </row>
    <row r="3639" spans="1:18">
      <c r="A3639" s="161">
        <v>7</v>
      </c>
      <c r="B3639" s="161">
        <v>83</v>
      </c>
      <c r="C3639" s="161">
        <v>18</v>
      </c>
      <c r="D3639" s="161" t="s">
        <v>10293</v>
      </c>
      <c r="E3639" s="161" t="s">
        <v>11316</v>
      </c>
      <c r="F3639" s="161" t="s">
        <v>3992</v>
      </c>
      <c r="G3639" s="161" t="s">
        <v>1521</v>
      </c>
      <c r="H3639" s="161" t="s">
        <v>10339</v>
      </c>
      <c r="K3639" s="161">
        <v>1</v>
      </c>
      <c r="L3639" s="164" t="s">
        <v>11317</v>
      </c>
    </row>
    <row r="3640" spans="1:18">
      <c r="A3640" s="161">
        <v>7</v>
      </c>
      <c r="B3640" s="161">
        <v>83</v>
      </c>
      <c r="C3640" s="161">
        <v>19</v>
      </c>
      <c r="D3640" s="161" t="s">
        <v>3696</v>
      </c>
      <c r="E3640" s="161" t="s">
        <v>9615</v>
      </c>
      <c r="F3640" s="161" t="s">
        <v>3992</v>
      </c>
      <c r="G3640" s="161" t="s">
        <v>1521</v>
      </c>
      <c r="H3640" s="161" t="s">
        <v>1531</v>
      </c>
      <c r="K3640" s="161">
        <v>1</v>
      </c>
      <c r="L3640" s="164" t="s">
        <v>9616</v>
      </c>
    </row>
    <row r="3641" spans="1:18">
      <c r="A3641" s="161">
        <v>7</v>
      </c>
      <c r="B3641" s="161">
        <v>83</v>
      </c>
      <c r="C3641" s="161">
        <v>20</v>
      </c>
      <c r="D3641" s="161" t="s">
        <v>10293</v>
      </c>
      <c r="E3641" s="161" t="s">
        <v>11314</v>
      </c>
      <c r="F3641" s="161" t="s">
        <v>3992</v>
      </c>
      <c r="G3641" s="161" t="s">
        <v>1521</v>
      </c>
      <c r="H3641" s="161" t="s">
        <v>10336</v>
      </c>
      <c r="K3641" s="161">
        <v>1</v>
      </c>
      <c r="L3641" s="164" t="s">
        <v>11315</v>
      </c>
    </row>
    <row r="3642" spans="1:18">
      <c r="A3642" s="161">
        <v>7</v>
      </c>
      <c r="B3642" s="161">
        <v>83</v>
      </c>
      <c r="C3642" s="161">
        <v>21</v>
      </c>
      <c r="D3642" s="161" t="s">
        <v>3696</v>
      </c>
      <c r="E3642" s="161" t="s">
        <v>9617</v>
      </c>
      <c r="F3642" s="161" t="s">
        <v>3992</v>
      </c>
      <c r="G3642" s="161" t="s">
        <v>1521</v>
      </c>
      <c r="H3642" s="161" t="s">
        <v>1532</v>
      </c>
      <c r="K3642" s="161">
        <v>1</v>
      </c>
      <c r="L3642" s="164" t="s">
        <v>9618</v>
      </c>
    </row>
    <row r="3643" spans="1:18">
      <c r="A3643" s="161">
        <v>7</v>
      </c>
      <c r="B3643" s="161">
        <v>83</v>
      </c>
      <c r="C3643" s="161">
        <v>22</v>
      </c>
      <c r="D3643" s="161" t="s">
        <v>10293</v>
      </c>
      <c r="E3643" s="161" t="s">
        <v>11312</v>
      </c>
      <c r="F3643" s="161" t="s">
        <v>3992</v>
      </c>
      <c r="G3643" s="161" t="s">
        <v>1521</v>
      </c>
      <c r="H3643" s="161" t="s">
        <v>10333</v>
      </c>
      <c r="K3643" s="161">
        <v>1</v>
      </c>
      <c r="L3643" s="164" t="s">
        <v>11313</v>
      </c>
    </row>
    <row r="3644" spans="1:18">
      <c r="A3644" s="161">
        <v>7</v>
      </c>
      <c r="B3644" s="161">
        <v>83</v>
      </c>
      <c r="C3644" s="161">
        <v>23</v>
      </c>
      <c r="D3644" s="161" t="s">
        <v>3696</v>
      </c>
      <c r="E3644" s="161" t="s">
        <v>9619</v>
      </c>
      <c r="F3644" s="161" t="s">
        <v>3992</v>
      </c>
      <c r="G3644" s="161" t="s">
        <v>1521</v>
      </c>
      <c r="H3644" s="161" t="s">
        <v>1533</v>
      </c>
      <c r="K3644" s="161">
        <v>1</v>
      </c>
      <c r="L3644" s="164" t="s">
        <v>9620</v>
      </c>
    </row>
    <row r="3645" spans="1:18">
      <c r="A3645" s="161">
        <v>7</v>
      </c>
      <c r="B3645" s="161">
        <v>83</v>
      </c>
      <c r="C3645" s="161">
        <v>24</v>
      </c>
      <c r="D3645" s="161" t="s">
        <v>10293</v>
      </c>
      <c r="E3645" s="161" t="s">
        <v>11310</v>
      </c>
      <c r="F3645" s="161" t="s">
        <v>3992</v>
      </c>
      <c r="G3645" s="161" t="s">
        <v>1521</v>
      </c>
      <c r="H3645" s="161" t="s">
        <v>10330</v>
      </c>
      <c r="K3645" s="161">
        <v>1</v>
      </c>
      <c r="L3645" s="164" t="s">
        <v>11311</v>
      </c>
    </row>
    <row r="3646" spans="1:18">
      <c r="A3646" s="161">
        <v>7</v>
      </c>
      <c r="B3646" s="161">
        <v>83</v>
      </c>
      <c r="C3646" s="161">
        <v>25</v>
      </c>
      <c r="D3646" s="161" t="s">
        <v>3696</v>
      </c>
      <c r="E3646" s="161" t="s">
        <v>9621</v>
      </c>
      <c r="F3646" s="161" t="s">
        <v>3992</v>
      </c>
      <c r="G3646" s="161" t="s">
        <v>1521</v>
      </c>
      <c r="H3646" s="161" t="s">
        <v>1534</v>
      </c>
      <c r="K3646" s="161">
        <v>1</v>
      </c>
      <c r="L3646" s="164" t="s">
        <v>9622</v>
      </c>
    </row>
    <row r="3647" spans="1:18">
      <c r="A3647" s="161">
        <v>7</v>
      </c>
      <c r="B3647" s="161">
        <v>83</v>
      </c>
      <c r="C3647" s="161">
        <v>26</v>
      </c>
      <c r="D3647" s="161" t="s">
        <v>10293</v>
      </c>
      <c r="E3647" s="161" t="s">
        <v>11308</v>
      </c>
      <c r="F3647" s="161" t="s">
        <v>3992</v>
      </c>
      <c r="G3647" s="161" t="s">
        <v>1521</v>
      </c>
      <c r="H3647" s="161" t="s">
        <v>10327</v>
      </c>
      <c r="K3647" s="161">
        <v>1</v>
      </c>
      <c r="L3647" s="164" t="s">
        <v>11309</v>
      </c>
    </row>
    <row r="3648" spans="1:18">
      <c r="A3648" s="161">
        <v>7</v>
      </c>
      <c r="B3648" s="161">
        <v>83</v>
      </c>
      <c r="C3648" s="161">
        <v>27</v>
      </c>
      <c r="D3648" s="161" t="s">
        <v>3696</v>
      </c>
      <c r="E3648" s="161" t="s">
        <v>9623</v>
      </c>
      <c r="F3648" s="161" t="s">
        <v>3992</v>
      </c>
      <c r="G3648" s="161" t="s">
        <v>1521</v>
      </c>
      <c r="H3648" s="162" t="s">
        <v>326</v>
      </c>
      <c r="I3648" s="161" t="s">
        <v>1629</v>
      </c>
      <c r="K3648" s="161">
        <v>1</v>
      </c>
      <c r="L3648" s="161" t="s">
        <v>5045</v>
      </c>
      <c r="M3648" s="161" t="s">
        <v>5046</v>
      </c>
      <c r="N3648" s="161" t="s">
        <v>12</v>
      </c>
      <c r="O3648" s="161" t="s">
        <v>5047</v>
      </c>
      <c r="P3648" s="161" t="s">
        <v>11</v>
      </c>
      <c r="Q3648" s="161" t="s">
        <v>5048</v>
      </c>
      <c r="R3648" s="161" t="s">
        <v>364</v>
      </c>
    </row>
    <row r="3649" spans="1:18">
      <c r="A3649" s="161">
        <v>7</v>
      </c>
      <c r="B3649" s="161">
        <v>83</v>
      </c>
      <c r="C3649" s="161">
        <v>28</v>
      </c>
      <c r="D3649" s="161" t="s">
        <v>10293</v>
      </c>
      <c r="E3649" s="161" t="s">
        <v>11303</v>
      </c>
      <c r="F3649" s="161" t="s">
        <v>3992</v>
      </c>
      <c r="G3649" s="161" t="s">
        <v>1521</v>
      </c>
      <c r="H3649" s="162" t="s">
        <v>10321</v>
      </c>
      <c r="I3649" s="161" t="s">
        <v>1629</v>
      </c>
      <c r="K3649" s="161">
        <v>1</v>
      </c>
      <c r="L3649" s="161" t="s">
        <v>11304</v>
      </c>
      <c r="M3649" s="161" t="s">
        <v>11305</v>
      </c>
      <c r="N3649" s="161" t="s">
        <v>16015</v>
      </c>
      <c r="O3649" s="161" t="s">
        <v>11306</v>
      </c>
      <c r="P3649" s="161" t="s">
        <v>16017</v>
      </c>
      <c r="Q3649" s="161" t="s">
        <v>11307</v>
      </c>
      <c r="R3649" s="161" t="s">
        <v>16018</v>
      </c>
    </row>
    <row r="3650" spans="1:18">
      <c r="A3650" s="161">
        <v>7</v>
      </c>
      <c r="B3650" s="161">
        <v>83</v>
      </c>
      <c r="C3650" s="161">
        <v>29</v>
      </c>
      <c r="D3650" s="161" t="s">
        <v>3696</v>
      </c>
      <c r="E3650" s="161" t="s">
        <v>9624</v>
      </c>
      <c r="F3650" s="161" t="s">
        <v>3992</v>
      </c>
      <c r="G3650" s="161" t="s">
        <v>1521</v>
      </c>
      <c r="H3650" s="161" t="s">
        <v>1524</v>
      </c>
      <c r="I3650" s="161" t="s">
        <v>3991</v>
      </c>
      <c r="K3650" s="161">
        <v>1</v>
      </c>
      <c r="L3650" s="161" t="s">
        <v>5049</v>
      </c>
      <c r="M3650" s="161" t="s">
        <v>5050</v>
      </c>
      <c r="N3650" s="161" t="s">
        <v>388</v>
      </c>
      <c r="O3650" s="161" t="s">
        <v>5051</v>
      </c>
    </row>
    <row r="3651" spans="1:18">
      <c r="A3651" s="161">
        <v>7</v>
      </c>
      <c r="B3651" s="161">
        <v>83</v>
      </c>
      <c r="C3651" s="161">
        <v>30</v>
      </c>
      <c r="D3651" s="161" t="s">
        <v>10293</v>
      </c>
      <c r="E3651" s="161" t="s">
        <v>11299</v>
      </c>
      <c r="F3651" s="161" t="s">
        <v>3992</v>
      </c>
      <c r="G3651" s="161" t="s">
        <v>1521</v>
      </c>
      <c r="H3651" s="161" t="s">
        <v>10316</v>
      </c>
      <c r="I3651" s="161" t="s">
        <v>10314</v>
      </c>
      <c r="K3651" s="161">
        <v>1</v>
      </c>
      <c r="L3651" s="161" t="s">
        <v>11300</v>
      </c>
      <c r="M3651" s="161" t="s">
        <v>11301</v>
      </c>
      <c r="N3651" s="161" t="s">
        <v>16016</v>
      </c>
      <c r="O3651" s="161" t="s">
        <v>11302</v>
      </c>
    </row>
    <row r="3652" spans="1:18">
      <c r="A3652" s="161">
        <v>7</v>
      </c>
      <c r="B3652" s="161">
        <v>83</v>
      </c>
      <c r="C3652" s="161">
        <v>31</v>
      </c>
      <c r="D3652" s="161" t="s">
        <v>3696</v>
      </c>
      <c r="E3652" s="161" t="s">
        <v>9625</v>
      </c>
      <c r="F3652" s="161" t="s">
        <v>3992</v>
      </c>
      <c r="G3652" s="161" t="s">
        <v>1521</v>
      </c>
      <c r="H3652" s="161" t="s">
        <v>323</v>
      </c>
      <c r="K3652" s="161">
        <v>1</v>
      </c>
      <c r="L3652" s="161" t="s">
        <v>6953</v>
      </c>
    </row>
    <row r="3653" spans="1:18">
      <c r="A3653" s="161">
        <v>7</v>
      </c>
      <c r="B3653" s="161">
        <v>83</v>
      </c>
      <c r="C3653" s="161">
        <v>32</v>
      </c>
      <c r="D3653" s="161" t="s">
        <v>10293</v>
      </c>
      <c r="E3653" s="161" t="s">
        <v>11297</v>
      </c>
      <c r="F3653" s="161" t="s">
        <v>3992</v>
      </c>
      <c r="G3653" s="161" t="s">
        <v>1521</v>
      </c>
      <c r="H3653" s="161" t="s">
        <v>10312</v>
      </c>
      <c r="K3653" s="161">
        <v>1</v>
      </c>
      <c r="L3653" s="161" t="s">
        <v>11298</v>
      </c>
    </row>
    <row r="3654" spans="1:18">
      <c r="A3654" s="161">
        <v>7</v>
      </c>
      <c r="B3654" s="161">
        <v>83</v>
      </c>
      <c r="C3654" s="161">
        <v>33</v>
      </c>
      <c r="D3654" s="161" t="s">
        <v>3696</v>
      </c>
      <c r="E3654" s="161" t="s">
        <v>9626</v>
      </c>
      <c r="F3654" s="161" t="s">
        <v>3992</v>
      </c>
      <c r="G3654" s="161" t="s">
        <v>1521</v>
      </c>
      <c r="H3654" s="161" t="s">
        <v>324</v>
      </c>
      <c r="K3654" s="161">
        <v>1</v>
      </c>
      <c r="L3654" s="161" t="s">
        <v>6954</v>
      </c>
    </row>
    <row r="3655" spans="1:18">
      <c r="A3655" s="161">
        <v>7</v>
      </c>
      <c r="B3655" s="161">
        <v>83</v>
      </c>
      <c r="C3655" s="161">
        <v>34</v>
      </c>
      <c r="D3655" s="161" t="s">
        <v>10293</v>
      </c>
      <c r="E3655" s="161" t="s">
        <v>11295</v>
      </c>
      <c r="F3655" s="161" t="s">
        <v>3992</v>
      </c>
      <c r="G3655" s="161" t="s">
        <v>1521</v>
      </c>
      <c r="H3655" s="161" t="s">
        <v>10309</v>
      </c>
      <c r="K3655" s="161">
        <v>1</v>
      </c>
      <c r="L3655" s="161" t="s">
        <v>11296</v>
      </c>
    </row>
    <row r="3656" spans="1:18">
      <c r="A3656" s="161">
        <v>7</v>
      </c>
      <c r="B3656" s="161">
        <v>83</v>
      </c>
      <c r="C3656" s="161">
        <v>35</v>
      </c>
      <c r="D3656" s="161" t="s">
        <v>3696</v>
      </c>
      <c r="E3656" s="161" t="s">
        <v>9627</v>
      </c>
      <c r="F3656" s="161" t="s">
        <v>3992</v>
      </c>
      <c r="G3656" s="161" t="s">
        <v>1521</v>
      </c>
      <c r="H3656" s="161" t="s">
        <v>325</v>
      </c>
      <c r="K3656" s="161">
        <v>1</v>
      </c>
      <c r="L3656" s="161" t="s">
        <v>6955</v>
      </c>
    </row>
    <row r="3657" spans="1:18">
      <c r="A3657" s="161">
        <v>7</v>
      </c>
      <c r="B3657" s="161">
        <v>83</v>
      </c>
      <c r="C3657" s="161">
        <v>36</v>
      </c>
      <c r="D3657" s="161" t="s">
        <v>10293</v>
      </c>
      <c r="E3657" s="161" t="s">
        <v>11293</v>
      </c>
      <c r="F3657" s="161" t="s">
        <v>3992</v>
      </c>
      <c r="G3657" s="161" t="s">
        <v>1521</v>
      </c>
      <c r="H3657" s="161" t="s">
        <v>10306</v>
      </c>
      <c r="K3657" s="161">
        <v>1</v>
      </c>
      <c r="L3657" s="161" t="s">
        <v>11294</v>
      </c>
    </row>
    <row r="3658" spans="1:18">
      <c r="A3658" s="161">
        <v>7</v>
      </c>
      <c r="B3658" s="161">
        <v>83</v>
      </c>
      <c r="C3658" s="161">
        <v>37</v>
      </c>
      <c r="D3658" s="161" t="s">
        <v>3696</v>
      </c>
      <c r="E3658" s="161" t="s">
        <v>9628</v>
      </c>
      <c r="F3658" s="161" t="s">
        <v>3992</v>
      </c>
      <c r="G3658" s="161" t="s">
        <v>1521</v>
      </c>
      <c r="H3658" s="161" t="s">
        <v>1536</v>
      </c>
      <c r="I3658" s="161" t="s">
        <v>1629</v>
      </c>
      <c r="K3658" s="161">
        <v>1</v>
      </c>
      <c r="L3658" s="161" t="s">
        <v>5052</v>
      </c>
      <c r="M3658" s="161" t="s">
        <v>5053</v>
      </c>
      <c r="N3658" s="161" t="s">
        <v>12</v>
      </c>
      <c r="O3658" s="161" t="s">
        <v>5054</v>
      </c>
      <c r="P3658" s="161" t="s">
        <v>11</v>
      </c>
      <c r="Q3658" s="161" t="s">
        <v>5055</v>
      </c>
      <c r="R3658" s="161" t="s">
        <v>364</v>
      </c>
    </row>
    <row r="3659" spans="1:18">
      <c r="A3659" s="161">
        <v>7</v>
      </c>
      <c r="B3659" s="161">
        <v>83</v>
      </c>
      <c r="C3659" s="161">
        <v>38</v>
      </c>
      <c r="D3659" s="161" t="s">
        <v>10293</v>
      </c>
      <c r="E3659" s="161" t="s">
        <v>11288</v>
      </c>
      <c r="F3659" s="161" t="s">
        <v>3992</v>
      </c>
      <c r="G3659" s="161" t="s">
        <v>1521</v>
      </c>
      <c r="H3659" s="161" t="s">
        <v>10300</v>
      </c>
      <c r="I3659" s="161" t="s">
        <v>1629</v>
      </c>
      <c r="K3659" s="161">
        <v>1</v>
      </c>
      <c r="L3659" s="161" t="s">
        <v>11289</v>
      </c>
      <c r="M3659" s="161" t="s">
        <v>11290</v>
      </c>
      <c r="N3659" s="161" t="s">
        <v>16015</v>
      </c>
      <c r="O3659" s="161" t="s">
        <v>11291</v>
      </c>
      <c r="P3659" s="161" t="s">
        <v>16017</v>
      </c>
      <c r="Q3659" s="161" t="s">
        <v>11292</v>
      </c>
      <c r="R3659" s="161" t="s">
        <v>16018</v>
      </c>
    </row>
    <row r="3660" spans="1:18">
      <c r="A3660" s="161">
        <v>7</v>
      </c>
      <c r="B3660" s="161">
        <v>83</v>
      </c>
      <c r="C3660" s="161">
        <v>39</v>
      </c>
      <c r="D3660" s="161" t="s">
        <v>3696</v>
      </c>
      <c r="E3660" s="161" t="s">
        <v>9629</v>
      </c>
      <c r="F3660" s="161" t="s">
        <v>3992</v>
      </c>
      <c r="G3660" s="161" t="s">
        <v>1521</v>
      </c>
      <c r="H3660" s="161" t="s">
        <v>116</v>
      </c>
      <c r="I3660" s="161" t="s">
        <v>1630</v>
      </c>
      <c r="K3660" s="161">
        <v>1</v>
      </c>
      <c r="L3660" s="161" t="s">
        <v>5056</v>
      </c>
    </row>
    <row r="3661" spans="1:18">
      <c r="A3661" s="161">
        <v>7</v>
      </c>
      <c r="B3661" s="161">
        <v>83</v>
      </c>
      <c r="C3661" s="161">
        <v>40</v>
      </c>
      <c r="D3661" s="161" t="s">
        <v>10293</v>
      </c>
      <c r="E3661" s="161" t="s">
        <v>11286</v>
      </c>
      <c r="F3661" s="161" t="s">
        <v>3992</v>
      </c>
      <c r="G3661" s="161" t="s">
        <v>1521</v>
      </c>
      <c r="H3661" s="161" t="s">
        <v>10297</v>
      </c>
      <c r="I3661" s="161" t="s">
        <v>1630</v>
      </c>
      <c r="K3661" s="161">
        <v>1</v>
      </c>
      <c r="L3661" s="161" t="s">
        <v>11287</v>
      </c>
    </row>
    <row r="3662" spans="1:18">
      <c r="A3662" s="161">
        <v>7</v>
      </c>
      <c r="B3662" s="161">
        <v>83</v>
      </c>
      <c r="C3662" s="161">
        <v>41</v>
      </c>
      <c r="D3662" s="161" t="s">
        <v>3696</v>
      </c>
      <c r="E3662" s="161" t="s">
        <v>9630</v>
      </c>
      <c r="F3662" s="161" t="s">
        <v>3992</v>
      </c>
      <c r="G3662" s="161" t="s">
        <v>1521</v>
      </c>
      <c r="H3662" s="161" t="s">
        <v>319</v>
      </c>
      <c r="K3662" s="161">
        <v>1</v>
      </c>
      <c r="L3662" s="161" t="s">
        <v>5057</v>
      </c>
    </row>
    <row r="3663" spans="1:18">
      <c r="A3663" s="161">
        <v>7</v>
      </c>
      <c r="B3663" s="161">
        <v>83</v>
      </c>
      <c r="C3663" s="161">
        <v>42</v>
      </c>
      <c r="D3663" s="161" t="s">
        <v>10293</v>
      </c>
      <c r="E3663" s="161" t="s">
        <v>11284</v>
      </c>
      <c r="F3663" s="161" t="s">
        <v>3992</v>
      </c>
      <c r="G3663" s="161" t="s">
        <v>1521</v>
      </c>
      <c r="H3663" s="161" t="s">
        <v>10167</v>
      </c>
      <c r="K3663" s="161">
        <v>1</v>
      </c>
      <c r="L3663" s="161" t="s">
        <v>11285</v>
      </c>
    </row>
    <row r="3664" spans="1:18">
      <c r="A3664" s="161">
        <v>7</v>
      </c>
      <c r="B3664" s="161">
        <v>84</v>
      </c>
      <c r="C3664" s="161">
        <v>1</v>
      </c>
      <c r="D3664" s="161" t="s">
        <v>3696</v>
      </c>
      <c r="E3664" s="161" t="s">
        <v>9631</v>
      </c>
      <c r="F3664" s="161" t="s">
        <v>3992</v>
      </c>
      <c r="G3664" s="161" t="s">
        <v>1521</v>
      </c>
      <c r="H3664" s="161" t="s">
        <v>1523</v>
      </c>
      <c r="I3664" s="161" t="s">
        <v>1631</v>
      </c>
      <c r="K3664" s="161">
        <v>1</v>
      </c>
      <c r="L3664" s="164" t="s">
        <v>9632</v>
      </c>
    </row>
    <row r="3665" spans="1:18">
      <c r="A3665" s="161">
        <v>7</v>
      </c>
      <c r="B3665" s="161">
        <v>84</v>
      </c>
      <c r="C3665" s="161">
        <v>2</v>
      </c>
      <c r="D3665" s="161" t="s">
        <v>10293</v>
      </c>
      <c r="E3665" s="161" t="s">
        <v>11282</v>
      </c>
      <c r="F3665" s="161" t="s">
        <v>3992</v>
      </c>
      <c r="G3665" s="161" t="s">
        <v>1521</v>
      </c>
      <c r="H3665" s="161" t="s">
        <v>10370</v>
      </c>
      <c r="I3665" s="161" t="s">
        <v>1630</v>
      </c>
      <c r="K3665" s="161">
        <v>1</v>
      </c>
      <c r="L3665" s="164" t="s">
        <v>11283</v>
      </c>
    </row>
    <row r="3666" spans="1:18">
      <c r="A3666" s="161">
        <v>7</v>
      </c>
      <c r="B3666" s="161">
        <v>84</v>
      </c>
      <c r="C3666" s="161">
        <v>3</v>
      </c>
      <c r="D3666" s="161" t="s">
        <v>3696</v>
      </c>
      <c r="E3666" s="161" t="s">
        <v>9633</v>
      </c>
      <c r="F3666" s="161" t="s">
        <v>3992</v>
      </c>
      <c r="G3666" s="161" t="s">
        <v>1521</v>
      </c>
      <c r="H3666" s="162" t="s">
        <v>322</v>
      </c>
      <c r="I3666" s="161" t="s">
        <v>1631</v>
      </c>
      <c r="K3666" s="161">
        <v>1</v>
      </c>
      <c r="L3666" s="161" t="s">
        <v>5258</v>
      </c>
    </row>
    <row r="3667" spans="1:18">
      <c r="A3667" s="161">
        <v>7</v>
      </c>
      <c r="B3667" s="161">
        <v>84</v>
      </c>
      <c r="C3667" s="161">
        <v>4</v>
      </c>
      <c r="D3667" s="161" t="s">
        <v>10293</v>
      </c>
      <c r="E3667" s="161" t="s">
        <v>11280</v>
      </c>
      <c r="F3667" s="161" t="s">
        <v>3992</v>
      </c>
      <c r="G3667" s="161" t="s">
        <v>1521</v>
      </c>
      <c r="H3667" s="162" t="s">
        <v>10367</v>
      </c>
      <c r="I3667" s="161" t="s">
        <v>1630</v>
      </c>
      <c r="K3667" s="161">
        <v>1</v>
      </c>
      <c r="L3667" s="161" t="s">
        <v>11281</v>
      </c>
    </row>
    <row r="3668" spans="1:18">
      <c r="A3668" s="161">
        <v>7</v>
      </c>
      <c r="B3668" s="161">
        <v>84</v>
      </c>
      <c r="C3668" s="161">
        <v>5</v>
      </c>
      <c r="D3668" s="161" t="s">
        <v>3696</v>
      </c>
      <c r="E3668" s="161" t="s">
        <v>9634</v>
      </c>
      <c r="F3668" s="161" t="s">
        <v>3992</v>
      </c>
      <c r="G3668" s="161" t="s">
        <v>1521</v>
      </c>
      <c r="H3668" s="161" t="s">
        <v>1526</v>
      </c>
      <c r="I3668" s="161" t="s">
        <v>1629</v>
      </c>
      <c r="K3668" s="161">
        <v>1</v>
      </c>
      <c r="L3668" s="161" t="s">
        <v>5259</v>
      </c>
      <c r="M3668" s="161" t="s">
        <v>5260</v>
      </c>
      <c r="N3668" s="161" t="s">
        <v>12</v>
      </c>
      <c r="O3668" s="161" t="s">
        <v>5261</v>
      </c>
      <c r="P3668" s="161" t="s">
        <v>11</v>
      </c>
      <c r="Q3668" s="161" t="s">
        <v>5262</v>
      </c>
      <c r="R3668" s="161" t="s">
        <v>364</v>
      </c>
    </row>
    <row r="3669" spans="1:18">
      <c r="A3669" s="161">
        <v>7</v>
      </c>
      <c r="B3669" s="161">
        <v>84</v>
      </c>
      <c r="C3669" s="161">
        <v>6</v>
      </c>
      <c r="D3669" s="161" t="s">
        <v>10293</v>
      </c>
      <c r="E3669" s="161" t="s">
        <v>11275</v>
      </c>
      <c r="F3669" s="161" t="s">
        <v>3992</v>
      </c>
      <c r="G3669" s="161" t="s">
        <v>1521</v>
      </c>
      <c r="H3669" s="161" t="s">
        <v>10361</v>
      </c>
      <c r="I3669" s="161" t="s">
        <v>1629</v>
      </c>
      <c r="K3669" s="161">
        <v>1</v>
      </c>
      <c r="L3669" s="161" t="s">
        <v>11276</v>
      </c>
      <c r="M3669" s="161" t="s">
        <v>11277</v>
      </c>
      <c r="N3669" s="161" t="s">
        <v>16015</v>
      </c>
      <c r="O3669" s="161" t="s">
        <v>11278</v>
      </c>
      <c r="P3669" s="161" t="s">
        <v>16017</v>
      </c>
      <c r="Q3669" s="161" t="s">
        <v>11279</v>
      </c>
      <c r="R3669" s="161" t="s">
        <v>16018</v>
      </c>
    </row>
    <row r="3670" spans="1:18">
      <c r="A3670" s="161">
        <v>7</v>
      </c>
      <c r="B3670" s="161">
        <v>84</v>
      </c>
      <c r="C3670" s="161">
        <v>7</v>
      </c>
      <c r="D3670" s="161" t="s">
        <v>3696</v>
      </c>
      <c r="E3670" s="161" t="s">
        <v>9635</v>
      </c>
      <c r="F3670" s="161" t="s">
        <v>3992</v>
      </c>
      <c r="G3670" s="161" t="s">
        <v>1521</v>
      </c>
      <c r="H3670" s="161" t="s">
        <v>66</v>
      </c>
      <c r="I3670" s="161" t="s">
        <v>1629</v>
      </c>
      <c r="K3670" s="161">
        <v>1</v>
      </c>
      <c r="L3670" s="161" t="s">
        <v>5263</v>
      </c>
      <c r="M3670" s="161" t="s">
        <v>5264</v>
      </c>
      <c r="N3670" s="161" t="s">
        <v>12</v>
      </c>
      <c r="O3670" s="161" t="s">
        <v>5265</v>
      </c>
      <c r="P3670" s="161" t="s">
        <v>11</v>
      </c>
      <c r="Q3670" s="161" t="s">
        <v>5266</v>
      </c>
      <c r="R3670" s="161" t="s">
        <v>364</v>
      </c>
    </row>
    <row r="3671" spans="1:18">
      <c r="A3671" s="161">
        <v>7</v>
      </c>
      <c r="B3671" s="161">
        <v>84</v>
      </c>
      <c r="C3671" s="161">
        <v>8</v>
      </c>
      <c r="D3671" s="161" t="s">
        <v>10293</v>
      </c>
      <c r="E3671" s="161" t="s">
        <v>11270</v>
      </c>
      <c r="F3671" s="161" t="s">
        <v>3992</v>
      </c>
      <c r="G3671" s="161" t="s">
        <v>1521</v>
      </c>
      <c r="H3671" s="161" t="s">
        <v>10355</v>
      </c>
      <c r="I3671" s="161" t="s">
        <v>1629</v>
      </c>
      <c r="K3671" s="161">
        <v>1</v>
      </c>
      <c r="L3671" s="161" t="s">
        <v>11271</v>
      </c>
      <c r="M3671" s="161" t="s">
        <v>11272</v>
      </c>
      <c r="N3671" s="161" t="s">
        <v>16015</v>
      </c>
      <c r="O3671" s="161" t="s">
        <v>11273</v>
      </c>
      <c r="P3671" s="161" t="s">
        <v>16017</v>
      </c>
      <c r="Q3671" s="161" t="s">
        <v>11274</v>
      </c>
      <c r="R3671" s="161" t="s">
        <v>16018</v>
      </c>
    </row>
    <row r="3672" spans="1:18">
      <c r="A3672" s="161">
        <v>7</v>
      </c>
      <c r="B3672" s="161">
        <v>84</v>
      </c>
      <c r="C3672" s="161">
        <v>9</v>
      </c>
      <c r="D3672" s="161" t="s">
        <v>3696</v>
      </c>
      <c r="E3672" s="161" t="s">
        <v>9636</v>
      </c>
      <c r="F3672" s="161" t="s">
        <v>3992</v>
      </c>
      <c r="G3672" s="161" t="s">
        <v>1521</v>
      </c>
      <c r="H3672" s="161" t="s">
        <v>336</v>
      </c>
      <c r="K3672" s="161">
        <v>1</v>
      </c>
      <c r="L3672" s="161" t="s">
        <v>5267</v>
      </c>
    </row>
    <row r="3673" spans="1:18">
      <c r="A3673" s="161">
        <v>7</v>
      </c>
      <c r="B3673" s="161">
        <v>84</v>
      </c>
      <c r="C3673" s="161">
        <v>10</v>
      </c>
      <c r="D3673" s="161" t="s">
        <v>10293</v>
      </c>
      <c r="E3673" s="161" t="s">
        <v>11268</v>
      </c>
      <c r="F3673" s="161" t="s">
        <v>3992</v>
      </c>
      <c r="G3673" s="161" t="s">
        <v>1521</v>
      </c>
      <c r="H3673" s="161" t="s">
        <v>10191</v>
      </c>
      <c r="K3673" s="161">
        <v>1</v>
      </c>
      <c r="L3673" s="161" t="s">
        <v>11269</v>
      </c>
    </row>
    <row r="3674" spans="1:18">
      <c r="A3674" s="161">
        <v>7</v>
      </c>
      <c r="B3674" s="161">
        <v>84</v>
      </c>
      <c r="C3674" s="161">
        <v>11</v>
      </c>
      <c r="D3674" s="161" t="s">
        <v>3696</v>
      </c>
      <c r="E3674" s="161" t="s">
        <v>9637</v>
      </c>
      <c r="F3674" s="161" t="s">
        <v>3992</v>
      </c>
      <c r="G3674" s="161" t="s">
        <v>1521</v>
      </c>
      <c r="H3674" s="161" t="s">
        <v>337</v>
      </c>
      <c r="I3674" s="161" t="s">
        <v>1628</v>
      </c>
      <c r="K3674" s="161">
        <v>1</v>
      </c>
      <c r="L3674" s="161" t="s">
        <v>5268</v>
      </c>
    </row>
    <row r="3675" spans="1:18">
      <c r="A3675" s="161">
        <v>7</v>
      </c>
      <c r="B3675" s="161">
        <v>84</v>
      </c>
      <c r="C3675" s="161">
        <v>12</v>
      </c>
      <c r="D3675" s="161" t="s">
        <v>10293</v>
      </c>
      <c r="E3675" s="161" t="s">
        <v>11266</v>
      </c>
      <c r="F3675" s="161" t="s">
        <v>3992</v>
      </c>
      <c r="G3675" s="161" t="s">
        <v>1521</v>
      </c>
      <c r="H3675" s="161" t="s">
        <v>10350</v>
      </c>
      <c r="I3675" s="161" t="s">
        <v>10137</v>
      </c>
      <c r="K3675" s="161">
        <v>1</v>
      </c>
      <c r="L3675" s="161" t="s">
        <v>11267</v>
      </c>
    </row>
    <row r="3676" spans="1:18">
      <c r="A3676" s="161">
        <v>7</v>
      </c>
      <c r="B3676" s="161">
        <v>84</v>
      </c>
      <c r="C3676" s="161">
        <v>13</v>
      </c>
      <c r="D3676" s="161" t="s">
        <v>3696</v>
      </c>
      <c r="E3676" s="161" t="s">
        <v>9638</v>
      </c>
      <c r="F3676" s="161" t="s">
        <v>3992</v>
      </c>
      <c r="G3676" s="161" t="s">
        <v>1521</v>
      </c>
      <c r="H3676" s="161" t="s">
        <v>1535</v>
      </c>
      <c r="I3676" s="161" t="s">
        <v>61</v>
      </c>
      <c r="K3676" s="161">
        <v>1</v>
      </c>
      <c r="L3676" s="161" t="s">
        <v>5269</v>
      </c>
    </row>
    <row r="3677" spans="1:18">
      <c r="A3677" s="161">
        <v>7</v>
      </c>
      <c r="B3677" s="161">
        <v>84</v>
      </c>
      <c r="C3677" s="161">
        <v>14</v>
      </c>
      <c r="D3677" s="161" t="s">
        <v>10293</v>
      </c>
      <c r="E3677" s="161" t="s">
        <v>11264</v>
      </c>
      <c r="F3677" s="161" t="s">
        <v>3992</v>
      </c>
      <c r="G3677" s="161" t="s">
        <v>1521</v>
      </c>
      <c r="H3677" s="161" t="s">
        <v>10347</v>
      </c>
      <c r="I3677" s="161" t="s">
        <v>10345</v>
      </c>
      <c r="K3677" s="161">
        <v>1</v>
      </c>
      <c r="L3677" s="161" t="s">
        <v>11265</v>
      </c>
    </row>
    <row r="3678" spans="1:18">
      <c r="A3678" s="161">
        <v>7</v>
      </c>
      <c r="B3678" s="161">
        <v>84</v>
      </c>
      <c r="C3678" s="161">
        <v>15</v>
      </c>
      <c r="D3678" s="161" t="s">
        <v>3696</v>
      </c>
      <c r="E3678" s="161" t="s">
        <v>9639</v>
      </c>
      <c r="F3678" s="161" t="s">
        <v>3992</v>
      </c>
      <c r="G3678" s="161" t="s">
        <v>1521</v>
      </c>
      <c r="H3678" s="161" t="s">
        <v>1529</v>
      </c>
      <c r="I3678" s="161" t="s">
        <v>15</v>
      </c>
      <c r="K3678" s="161">
        <v>1</v>
      </c>
      <c r="L3678" s="164" t="s">
        <v>9640</v>
      </c>
      <c r="M3678" s="164" t="s">
        <v>9641</v>
      </c>
    </row>
    <row r="3679" spans="1:18">
      <c r="A3679" s="161">
        <v>7</v>
      </c>
      <c r="B3679" s="161">
        <v>84</v>
      </c>
      <c r="C3679" s="161">
        <v>16</v>
      </c>
      <c r="D3679" s="161" t="s">
        <v>10293</v>
      </c>
      <c r="E3679" s="161" t="s">
        <v>11261</v>
      </c>
      <c r="F3679" s="161" t="s">
        <v>3992</v>
      </c>
      <c r="G3679" s="161" t="s">
        <v>1521</v>
      </c>
      <c r="H3679" s="161" t="s">
        <v>10342</v>
      </c>
      <c r="I3679" s="161" t="s">
        <v>15</v>
      </c>
      <c r="K3679" s="161">
        <v>1</v>
      </c>
      <c r="L3679" s="164" t="s">
        <v>11262</v>
      </c>
      <c r="M3679" s="164" t="s">
        <v>11263</v>
      </c>
    </row>
    <row r="3680" spans="1:18">
      <c r="A3680" s="161">
        <v>7</v>
      </c>
      <c r="B3680" s="161">
        <v>84</v>
      </c>
      <c r="C3680" s="161">
        <v>17</v>
      </c>
      <c r="D3680" s="161" t="s">
        <v>3696</v>
      </c>
      <c r="E3680" s="161" t="s">
        <v>9642</v>
      </c>
      <c r="F3680" s="161" t="s">
        <v>3992</v>
      </c>
      <c r="G3680" s="161" t="s">
        <v>1521</v>
      </c>
      <c r="H3680" s="161" t="s">
        <v>1530</v>
      </c>
      <c r="K3680" s="161">
        <v>1</v>
      </c>
      <c r="L3680" s="164" t="s">
        <v>9643</v>
      </c>
    </row>
    <row r="3681" spans="1:18">
      <c r="A3681" s="161">
        <v>7</v>
      </c>
      <c r="B3681" s="161">
        <v>84</v>
      </c>
      <c r="C3681" s="161">
        <v>18</v>
      </c>
      <c r="D3681" s="161" t="s">
        <v>10293</v>
      </c>
      <c r="E3681" s="161" t="s">
        <v>11259</v>
      </c>
      <c r="F3681" s="161" t="s">
        <v>3992</v>
      </c>
      <c r="G3681" s="161" t="s">
        <v>1521</v>
      </c>
      <c r="H3681" s="161" t="s">
        <v>10339</v>
      </c>
      <c r="K3681" s="161">
        <v>1</v>
      </c>
      <c r="L3681" s="164" t="s">
        <v>11260</v>
      </c>
    </row>
    <row r="3682" spans="1:18">
      <c r="A3682" s="161">
        <v>7</v>
      </c>
      <c r="B3682" s="161">
        <v>84</v>
      </c>
      <c r="C3682" s="161">
        <v>19</v>
      </c>
      <c r="D3682" s="161" t="s">
        <v>3696</v>
      </c>
      <c r="E3682" s="161" t="s">
        <v>9644</v>
      </c>
      <c r="F3682" s="161" t="s">
        <v>3992</v>
      </c>
      <c r="G3682" s="161" t="s">
        <v>1521</v>
      </c>
      <c r="H3682" s="161" t="s">
        <v>1531</v>
      </c>
      <c r="K3682" s="161">
        <v>1</v>
      </c>
      <c r="L3682" s="164" t="s">
        <v>9645</v>
      </c>
    </row>
    <row r="3683" spans="1:18">
      <c r="A3683" s="161">
        <v>7</v>
      </c>
      <c r="B3683" s="161">
        <v>84</v>
      </c>
      <c r="C3683" s="161">
        <v>20</v>
      </c>
      <c r="D3683" s="161" t="s">
        <v>10293</v>
      </c>
      <c r="E3683" s="161" t="s">
        <v>11257</v>
      </c>
      <c r="F3683" s="161" t="s">
        <v>3992</v>
      </c>
      <c r="G3683" s="161" t="s">
        <v>1521</v>
      </c>
      <c r="H3683" s="161" t="s">
        <v>10336</v>
      </c>
      <c r="K3683" s="161">
        <v>1</v>
      </c>
      <c r="L3683" s="164" t="s">
        <v>11258</v>
      </c>
    </row>
    <row r="3684" spans="1:18">
      <c r="A3684" s="161">
        <v>7</v>
      </c>
      <c r="B3684" s="161">
        <v>84</v>
      </c>
      <c r="C3684" s="161">
        <v>21</v>
      </c>
      <c r="D3684" s="161" t="s">
        <v>3696</v>
      </c>
      <c r="E3684" s="161" t="s">
        <v>9646</v>
      </c>
      <c r="F3684" s="161" t="s">
        <v>3992</v>
      </c>
      <c r="G3684" s="161" t="s">
        <v>1521</v>
      </c>
      <c r="H3684" s="161" t="s">
        <v>1532</v>
      </c>
      <c r="K3684" s="161">
        <v>1</v>
      </c>
      <c r="L3684" s="164" t="s">
        <v>9647</v>
      </c>
    </row>
    <row r="3685" spans="1:18">
      <c r="A3685" s="161">
        <v>7</v>
      </c>
      <c r="B3685" s="161">
        <v>84</v>
      </c>
      <c r="C3685" s="161">
        <v>22</v>
      </c>
      <c r="D3685" s="161" t="s">
        <v>10293</v>
      </c>
      <c r="E3685" s="161" t="s">
        <v>11255</v>
      </c>
      <c r="F3685" s="161" t="s">
        <v>3992</v>
      </c>
      <c r="G3685" s="161" t="s">
        <v>1521</v>
      </c>
      <c r="H3685" s="161" t="s">
        <v>10333</v>
      </c>
      <c r="K3685" s="161">
        <v>1</v>
      </c>
      <c r="L3685" s="164" t="s">
        <v>11256</v>
      </c>
    </row>
    <row r="3686" spans="1:18">
      <c r="A3686" s="161">
        <v>7</v>
      </c>
      <c r="B3686" s="161">
        <v>84</v>
      </c>
      <c r="C3686" s="161">
        <v>23</v>
      </c>
      <c r="D3686" s="161" t="s">
        <v>3696</v>
      </c>
      <c r="E3686" s="161" t="s">
        <v>9648</v>
      </c>
      <c r="F3686" s="161" t="s">
        <v>3992</v>
      </c>
      <c r="G3686" s="161" t="s">
        <v>1521</v>
      </c>
      <c r="H3686" s="161" t="s">
        <v>1533</v>
      </c>
      <c r="K3686" s="161">
        <v>1</v>
      </c>
      <c r="L3686" s="164" t="s">
        <v>9649</v>
      </c>
    </row>
    <row r="3687" spans="1:18">
      <c r="A3687" s="161">
        <v>7</v>
      </c>
      <c r="B3687" s="161">
        <v>84</v>
      </c>
      <c r="C3687" s="161">
        <v>24</v>
      </c>
      <c r="D3687" s="161" t="s">
        <v>10293</v>
      </c>
      <c r="E3687" s="161" t="s">
        <v>11253</v>
      </c>
      <c r="F3687" s="161" t="s">
        <v>3992</v>
      </c>
      <c r="G3687" s="161" t="s">
        <v>1521</v>
      </c>
      <c r="H3687" s="161" t="s">
        <v>10330</v>
      </c>
      <c r="K3687" s="161">
        <v>1</v>
      </c>
      <c r="L3687" s="164" t="s">
        <v>11254</v>
      </c>
    </row>
    <row r="3688" spans="1:18">
      <c r="A3688" s="161">
        <v>7</v>
      </c>
      <c r="B3688" s="161">
        <v>84</v>
      </c>
      <c r="C3688" s="161">
        <v>25</v>
      </c>
      <c r="D3688" s="161" t="s">
        <v>3696</v>
      </c>
      <c r="E3688" s="161" t="s">
        <v>9650</v>
      </c>
      <c r="F3688" s="161" t="s">
        <v>3992</v>
      </c>
      <c r="G3688" s="161" t="s">
        <v>1521</v>
      </c>
      <c r="H3688" s="161" t="s">
        <v>1534</v>
      </c>
      <c r="K3688" s="161">
        <v>1</v>
      </c>
      <c r="L3688" s="161" t="s">
        <v>9651</v>
      </c>
    </row>
    <row r="3689" spans="1:18">
      <c r="A3689" s="161">
        <v>7</v>
      </c>
      <c r="B3689" s="161">
        <v>84</v>
      </c>
      <c r="C3689" s="161">
        <v>26</v>
      </c>
      <c r="D3689" s="161" t="s">
        <v>10293</v>
      </c>
      <c r="E3689" s="161" t="s">
        <v>11251</v>
      </c>
      <c r="F3689" s="161" t="s">
        <v>3992</v>
      </c>
      <c r="G3689" s="161" t="s">
        <v>1521</v>
      </c>
      <c r="H3689" s="161" t="s">
        <v>10327</v>
      </c>
      <c r="K3689" s="161">
        <v>1</v>
      </c>
      <c r="L3689" s="161" t="s">
        <v>11252</v>
      </c>
    </row>
    <row r="3690" spans="1:18">
      <c r="A3690" s="161">
        <v>7</v>
      </c>
      <c r="B3690" s="161">
        <v>84</v>
      </c>
      <c r="C3690" s="161">
        <v>27</v>
      </c>
      <c r="D3690" s="161" t="s">
        <v>3696</v>
      </c>
      <c r="E3690" s="161" t="s">
        <v>9652</v>
      </c>
      <c r="F3690" s="161" t="s">
        <v>3992</v>
      </c>
      <c r="G3690" s="161" t="s">
        <v>1521</v>
      </c>
      <c r="H3690" s="162" t="s">
        <v>326</v>
      </c>
      <c r="I3690" s="161" t="s">
        <v>1629</v>
      </c>
      <c r="K3690" s="161">
        <v>1</v>
      </c>
      <c r="L3690" s="161" t="s">
        <v>5270</v>
      </c>
      <c r="M3690" s="161" t="s">
        <v>5271</v>
      </c>
      <c r="N3690" s="161" t="s">
        <v>12</v>
      </c>
      <c r="O3690" s="161" t="s">
        <v>5272</v>
      </c>
      <c r="P3690" s="161" t="s">
        <v>11</v>
      </c>
      <c r="Q3690" s="161" t="s">
        <v>5273</v>
      </c>
      <c r="R3690" s="161" t="s">
        <v>364</v>
      </c>
    </row>
    <row r="3691" spans="1:18">
      <c r="A3691" s="161">
        <v>7</v>
      </c>
      <c r="B3691" s="161">
        <v>84</v>
      </c>
      <c r="C3691" s="161">
        <v>28</v>
      </c>
      <c r="D3691" s="161" t="s">
        <v>10293</v>
      </c>
      <c r="E3691" s="161" t="s">
        <v>11246</v>
      </c>
      <c r="F3691" s="161" t="s">
        <v>3992</v>
      </c>
      <c r="G3691" s="161" t="s">
        <v>1521</v>
      </c>
      <c r="H3691" s="162" t="s">
        <v>10321</v>
      </c>
      <c r="I3691" s="161" t="s">
        <v>1629</v>
      </c>
      <c r="K3691" s="161">
        <v>1</v>
      </c>
      <c r="L3691" s="161" t="s">
        <v>11247</v>
      </c>
      <c r="M3691" s="161" t="s">
        <v>11248</v>
      </c>
      <c r="N3691" s="161" t="s">
        <v>16015</v>
      </c>
      <c r="O3691" s="161" t="s">
        <v>11249</v>
      </c>
      <c r="P3691" s="161" t="s">
        <v>16017</v>
      </c>
      <c r="Q3691" s="161" t="s">
        <v>11250</v>
      </c>
      <c r="R3691" s="161" t="s">
        <v>16018</v>
      </c>
    </row>
    <row r="3692" spans="1:18">
      <c r="A3692" s="161">
        <v>7</v>
      </c>
      <c r="B3692" s="161">
        <v>84</v>
      </c>
      <c r="C3692" s="161">
        <v>29</v>
      </c>
      <c r="D3692" s="161" t="s">
        <v>3696</v>
      </c>
      <c r="E3692" s="161" t="s">
        <v>9653</v>
      </c>
      <c r="F3692" s="161" t="s">
        <v>3992</v>
      </c>
      <c r="G3692" s="161" t="s">
        <v>1521</v>
      </c>
      <c r="H3692" s="161" t="s">
        <v>1524</v>
      </c>
      <c r="I3692" s="161" t="s">
        <v>3991</v>
      </c>
      <c r="K3692" s="161">
        <v>1</v>
      </c>
      <c r="L3692" s="161" t="s">
        <v>5274</v>
      </c>
      <c r="M3692" s="161" t="s">
        <v>5275</v>
      </c>
      <c r="N3692" s="161" t="s">
        <v>388</v>
      </c>
      <c r="O3692" s="161" t="s">
        <v>5276</v>
      </c>
    </row>
    <row r="3693" spans="1:18">
      <c r="A3693" s="161">
        <v>7</v>
      </c>
      <c r="B3693" s="161">
        <v>84</v>
      </c>
      <c r="C3693" s="161">
        <v>30</v>
      </c>
      <c r="D3693" s="161" t="s">
        <v>10293</v>
      </c>
      <c r="E3693" s="161" t="s">
        <v>11242</v>
      </c>
      <c r="F3693" s="161" t="s">
        <v>3992</v>
      </c>
      <c r="G3693" s="161" t="s">
        <v>1521</v>
      </c>
      <c r="H3693" s="161" t="s">
        <v>10316</v>
      </c>
      <c r="I3693" s="161" t="s">
        <v>10314</v>
      </c>
      <c r="K3693" s="161">
        <v>1</v>
      </c>
      <c r="L3693" s="161" t="s">
        <v>11243</v>
      </c>
      <c r="M3693" s="161" t="s">
        <v>11244</v>
      </c>
      <c r="N3693" s="161" t="s">
        <v>16016</v>
      </c>
      <c r="O3693" s="161" t="s">
        <v>11245</v>
      </c>
    </row>
    <row r="3694" spans="1:18">
      <c r="A3694" s="161">
        <v>7</v>
      </c>
      <c r="B3694" s="161">
        <v>84</v>
      </c>
      <c r="C3694" s="161">
        <v>31</v>
      </c>
      <c r="D3694" s="161" t="s">
        <v>3696</v>
      </c>
      <c r="E3694" s="161" t="s">
        <v>9654</v>
      </c>
      <c r="F3694" s="161" t="s">
        <v>3992</v>
      </c>
      <c r="G3694" s="161" t="s">
        <v>1521</v>
      </c>
      <c r="H3694" s="161" t="s">
        <v>323</v>
      </c>
      <c r="K3694" s="161">
        <v>1</v>
      </c>
      <c r="L3694" s="161" t="s">
        <v>6956</v>
      </c>
    </row>
    <row r="3695" spans="1:18">
      <c r="A3695" s="161">
        <v>7</v>
      </c>
      <c r="B3695" s="161">
        <v>84</v>
      </c>
      <c r="C3695" s="161">
        <v>32</v>
      </c>
      <c r="D3695" s="161" t="s">
        <v>10293</v>
      </c>
      <c r="E3695" s="161" t="s">
        <v>11240</v>
      </c>
      <c r="F3695" s="161" t="s">
        <v>3992</v>
      </c>
      <c r="G3695" s="161" t="s">
        <v>1521</v>
      </c>
      <c r="H3695" s="161" t="s">
        <v>10312</v>
      </c>
      <c r="K3695" s="161">
        <v>1</v>
      </c>
      <c r="L3695" s="161" t="s">
        <v>11241</v>
      </c>
    </row>
    <row r="3696" spans="1:18">
      <c r="A3696" s="161">
        <v>7</v>
      </c>
      <c r="B3696" s="161">
        <v>84</v>
      </c>
      <c r="C3696" s="161">
        <v>33</v>
      </c>
      <c r="D3696" s="161" t="s">
        <v>3696</v>
      </c>
      <c r="E3696" s="161" t="s">
        <v>9655</v>
      </c>
      <c r="F3696" s="161" t="s">
        <v>3992</v>
      </c>
      <c r="G3696" s="161" t="s">
        <v>1521</v>
      </c>
      <c r="H3696" s="161" t="s">
        <v>324</v>
      </c>
      <c r="K3696" s="161">
        <v>1</v>
      </c>
      <c r="L3696" s="161" t="s">
        <v>6957</v>
      </c>
    </row>
    <row r="3697" spans="1:18">
      <c r="A3697" s="161">
        <v>7</v>
      </c>
      <c r="B3697" s="161">
        <v>84</v>
      </c>
      <c r="C3697" s="161">
        <v>34</v>
      </c>
      <c r="D3697" s="161" t="s">
        <v>10293</v>
      </c>
      <c r="E3697" s="161" t="s">
        <v>11238</v>
      </c>
      <c r="F3697" s="161" t="s">
        <v>3992</v>
      </c>
      <c r="G3697" s="161" t="s">
        <v>1521</v>
      </c>
      <c r="H3697" s="161" t="s">
        <v>10309</v>
      </c>
      <c r="K3697" s="161">
        <v>1</v>
      </c>
      <c r="L3697" s="161" t="s">
        <v>11239</v>
      </c>
    </row>
    <row r="3698" spans="1:18">
      <c r="A3698" s="161">
        <v>7</v>
      </c>
      <c r="B3698" s="161">
        <v>84</v>
      </c>
      <c r="C3698" s="161">
        <v>35</v>
      </c>
      <c r="D3698" s="161" t="s">
        <v>3696</v>
      </c>
      <c r="E3698" s="161" t="s">
        <v>9656</v>
      </c>
      <c r="F3698" s="161" t="s">
        <v>3992</v>
      </c>
      <c r="G3698" s="161" t="s">
        <v>1521</v>
      </c>
      <c r="H3698" s="161" t="s">
        <v>325</v>
      </c>
      <c r="K3698" s="161">
        <v>1</v>
      </c>
      <c r="L3698" s="161" t="s">
        <v>6958</v>
      </c>
    </row>
    <row r="3699" spans="1:18">
      <c r="A3699" s="161">
        <v>7</v>
      </c>
      <c r="B3699" s="161">
        <v>84</v>
      </c>
      <c r="C3699" s="161">
        <v>36</v>
      </c>
      <c r="D3699" s="161" t="s">
        <v>10293</v>
      </c>
      <c r="E3699" s="161" t="s">
        <v>11236</v>
      </c>
      <c r="F3699" s="161" t="s">
        <v>3992</v>
      </c>
      <c r="G3699" s="161" t="s">
        <v>1521</v>
      </c>
      <c r="H3699" s="161" t="s">
        <v>10306</v>
      </c>
      <c r="K3699" s="161">
        <v>1</v>
      </c>
      <c r="L3699" s="161" t="s">
        <v>11237</v>
      </c>
    </row>
    <row r="3700" spans="1:18">
      <c r="A3700" s="161">
        <v>7</v>
      </c>
      <c r="B3700" s="161">
        <v>84</v>
      </c>
      <c r="C3700" s="161">
        <v>37</v>
      </c>
      <c r="D3700" s="161" t="s">
        <v>3696</v>
      </c>
      <c r="E3700" s="161" t="s">
        <v>9657</v>
      </c>
      <c r="F3700" s="161" t="s">
        <v>3992</v>
      </c>
      <c r="G3700" s="161" t="s">
        <v>1521</v>
      </c>
      <c r="H3700" s="161" t="s">
        <v>1536</v>
      </c>
      <c r="I3700" s="161" t="s">
        <v>1629</v>
      </c>
      <c r="K3700" s="161">
        <v>1</v>
      </c>
      <c r="L3700" s="161" t="s">
        <v>5277</v>
      </c>
      <c r="M3700" s="161" t="s">
        <v>5278</v>
      </c>
      <c r="N3700" s="161" t="s">
        <v>12</v>
      </c>
      <c r="O3700" s="161" t="s">
        <v>5279</v>
      </c>
      <c r="P3700" s="161" t="s">
        <v>11</v>
      </c>
      <c r="Q3700" s="161" t="s">
        <v>5280</v>
      </c>
      <c r="R3700" s="161" t="s">
        <v>364</v>
      </c>
    </row>
    <row r="3701" spans="1:18">
      <c r="A3701" s="161">
        <v>7</v>
      </c>
      <c r="B3701" s="161">
        <v>84</v>
      </c>
      <c r="C3701" s="161">
        <v>38</v>
      </c>
      <c r="D3701" s="161" t="s">
        <v>10293</v>
      </c>
      <c r="E3701" s="161" t="s">
        <v>11231</v>
      </c>
      <c r="F3701" s="161" t="s">
        <v>3992</v>
      </c>
      <c r="G3701" s="161" t="s">
        <v>1521</v>
      </c>
      <c r="H3701" s="161" t="s">
        <v>10300</v>
      </c>
      <c r="I3701" s="161" t="s">
        <v>1629</v>
      </c>
      <c r="K3701" s="161">
        <v>1</v>
      </c>
      <c r="L3701" s="161" t="s">
        <v>11232</v>
      </c>
      <c r="M3701" s="161" t="s">
        <v>11233</v>
      </c>
      <c r="N3701" s="161" t="s">
        <v>16015</v>
      </c>
      <c r="O3701" s="161" t="s">
        <v>11234</v>
      </c>
      <c r="P3701" s="161" t="s">
        <v>16017</v>
      </c>
      <c r="Q3701" s="161" t="s">
        <v>11235</v>
      </c>
      <c r="R3701" s="161" t="s">
        <v>16018</v>
      </c>
    </row>
    <row r="3702" spans="1:18">
      <c r="A3702" s="161">
        <v>7</v>
      </c>
      <c r="B3702" s="161">
        <v>84</v>
      </c>
      <c r="C3702" s="161">
        <v>39</v>
      </c>
      <c r="D3702" s="161" t="s">
        <v>3696</v>
      </c>
      <c r="E3702" s="161" t="s">
        <v>9658</v>
      </c>
      <c r="F3702" s="161" t="s">
        <v>3992</v>
      </c>
      <c r="G3702" s="161" t="s">
        <v>1521</v>
      </c>
      <c r="H3702" s="161" t="s">
        <v>116</v>
      </c>
      <c r="I3702" s="161" t="s">
        <v>1630</v>
      </c>
      <c r="K3702" s="161">
        <v>1</v>
      </c>
      <c r="L3702" s="161" t="s">
        <v>5281</v>
      </c>
    </row>
    <row r="3703" spans="1:18">
      <c r="A3703" s="161">
        <v>7</v>
      </c>
      <c r="B3703" s="161">
        <v>84</v>
      </c>
      <c r="C3703" s="161">
        <v>40</v>
      </c>
      <c r="D3703" s="161" t="s">
        <v>10293</v>
      </c>
      <c r="E3703" s="161" t="s">
        <v>11229</v>
      </c>
      <c r="F3703" s="161" t="s">
        <v>3992</v>
      </c>
      <c r="G3703" s="161" t="s">
        <v>1521</v>
      </c>
      <c r="H3703" s="161" t="s">
        <v>10297</v>
      </c>
      <c r="I3703" s="161" t="s">
        <v>1630</v>
      </c>
      <c r="K3703" s="161">
        <v>1</v>
      </c>
      <c r="L3703" s="161" t="s">
        <v>11230</v>
      </c>
    </row>
    <row r="3704" spans="1:18">
      <c r="A3704" s="161">
        <v>7</v>
      </c>
      <c r="B3704" s="161">
        <v>84</v>
      </c>
      <c r="C3704" s="161">
        <v>41</v>
      </c>
      <c r="D3704" s="161" t="s">
        <v>3696</v>
      </c>
      <c r="E3704" s="161" t="s">
        <v>9659</v>
      </c>
      <c r="F3704" s="161" t="s">
        <v>3992</v>
      </c>
      <c r="G3704" s="161" t="s">
        <v>1521</v>
      </c>
      <c r="H3704" s="161" t="s">
        <v>319</v>
      </c>
      <c r="K3704" s="161">
        <v>1</v>
      </c>
      <c r="L3704" s="161" t="s">
        <v>5282</v>
      </c>
    </row>
    <row r="3705" spans="1:18">
      <c r="A3705" s="161">
        <v>7</v>
      </c>
      <c r="B3705" s="161">
        <v>84</v>
      </c>
      <c r="C3705" s="161">
        <v>42</v>
      </c>
      <c r="D3705" s="161" t="s">
        <v>10293</v>
      </c>
      <c r="E3705" s="161" t="s">
        <v>11227</v>
      </c>
      <c r="F3705" s="161" t="s">
        <v>3992</v>
      </c>
      <c r="G3705" s="161" t="s">
        <v>1521</v>
      </c>
      <c r="H3705" s="161" t="s">
        <v>10167</v>
      </c>
      <c r="K3705" s="161">
        <v>1</v>
      </c>
      <c r="L3705" s="161" t="s">
        <v>11228</v>
      </c>
    </row>
    <row r="3706" spans="1:18">
      <c r="A3706" s="161">
        <v>7</v>
      </c>
      <c r="B3706" s="161">
        <v>85</v>
      </c>
      <c r="C3706" s="161">
        <v>1</v>
      </c>
      <c r="D3706" s="161" t="s">
        <v>3696</v>
      </c>
      <c r="E3706" s="161" t="s">
        <v>9660</v>
      </c>
      <c r="F3706" s="161" t="s">
        <v>3992</v>
      </c>
      <c r="G3706" s="161" t="s">
        <v>1521</v>
      </c>
      <c r="H3706" s="161" t="s">
        <v>1523</v>
      </c>
      <c r="I3706" s="161" t="s">
        <v>1631</v>
      </c>
      <c r="K3706" s="161">
        <v>1</v>
      </c>
      <c r="L3706" s="164" t="s">
        <v>9661</v>
      </c>
    </row>
    <row r="3707" spans="1:18">
      <c r="A3707" s="161">
        <v>7</v>
      </c>
      <c r="B3707" s="161">
        <v>85</v>
      </c>
      <c r="C3707" s="161">
        <v>2</v>
      </c>
      <c r="D3707" s="161" t="s">
        <v>10293</v>
      </c>
      <c r="E3707" s="161" t="s">
        <v>11225</v>
      </c>
      <c r="F3707" s="161" t="s">
        <v>3992</v>
      </c>
      <c r="G3707" s="161" t="s">
        <v>1521</v>
      </c>
      <c r="H3707" s="161" t="s">
        <v>10370</v>
      </c>
      <c r="I3707" s="161" t="s">
        <v>1630</v>
      </c>
      <c r="K3707" s="161">
        <v>1</v>
      </c>
      <c r="L3707" s="164" t="s">
        <v>11226</v>
      </c>
    </row>
    <row r="3708" spans="1:18">
      <c r="A3708" s="161">
        <v>7</v>
      </c>
      <c r="B3708" s="161">
        <v>85</v>
      </c>
      <c r="C3708" s="161">
        <v>3</v>
      </c>
      <c r="D3708" s="161" t="s">
        <v>3696</v>
      </c>
      <c r="E3708" s="161" t="s">
        <v>9662</v>
      </c>
      <c r="F3708" s="161" t="s">
        <v>3992</v>
      </c>
      <c r="G3708" s="161" t="s">
        <v>1521</v>
      </c>
      <c r="H3708" s="162" t="s">
        <v>322</v>
      </c>
      <c r="I3708" s="161" t="s">
        <v>1631</v>
      </c>
      <c r="K3708" s="161">
        <v>1</v>
      </c>
      <c r="L3708" s="161" t="s">
        <v>5483</v>
      </c>
    </row>
    <row r="3709" spans="1:18">
      <c r="A3709" s="161">
        <v>7</v>
      </c>
      <c r="B3709" s="161">
        <v>85</v>
      </c>
      <c r="C3709" s="161">
        <v>4</v>
      </c>
      <c r="D3709" s="161" t="s">
        <v>10293</v>
      </c>
      <c r="E3709" s="161" t="s">
        <v>11223</v>
      </c>
      <c r="F3709" s="161" t="s">
        <v>3992</v>
      </c>
      <c r="G3709" s="161" t="s">
        <v>1521</v>
      </c>
      <c r="H3709" s="162" t="s">
        <v>10367</v>
      </c>
      <c r="I3709" s="161" t="s">
        <v>1630</v>
      </c>
      <c r="K3709" s="161">
        <v>1</v>
      </c>
      <c r="L3709" s="161" t="s">
        <v>11224</v>
      </c>
    </row>
    <row r="3710" spans="1:18">
      <c r="A3710" s="161">
        <v>7</v>
      </c>
      <c r="B3710" s="161">
        <v>85</v>
      </c>
      <c r="C3710" s="161">
        <v>5</v>
      </c>
      <c r="D3710" s="161" t="s">
        <v>3696</v>
      </c>
      <c r="E3710" s="161" t="s">
        <v>9663</v>
      </c>
      <c r="F3710" s="161" t="s">
        <v>3992</v>
      </c>
      <c r="G3710" s="161" t="s">
        <v>1521</v>
      </c>
      <c r="H3710" s="161" t="s">
        <v>1526</v>
      </c>
      <c r="I3710" s="161" t="s">
        <v>1629</v>
      </c>
      <c r="K3710" s="161">
        <v>1</v>
      </c>
      <c r="L3710" s="161" t="s">
        <v>5484</v>
      </c>
      <c r="M3710" s="161" t="s">
        <v>5485</v>
      </c>
      <c r="N3710" s="161" t="s">
        <v>12</v>
      </c>
      <c r="O3710" s="161" t="s">
        <v>5486</v>
      </c>
      <c r="P3710" s="161" t="s">
        <v>11</v>
      </c>
      <c r="Q3710" s="161" t="s">
        <v>5487</v>
      </c>
      <c r="R3710" s="161" t="s">
        <v>364</v>
      </c>
    </row>
    <row r="3711" spans="1:18">
      <c r="A3711" s="161">
        <v>7</v>
      </c>
      <c r="B3711" s="161">
        <v>85</v>
      </c>
      <c r="C3711" s="161">
        <v>6</v>
      </c>
      <c r="D3711" s="161" t="s">
        <v>10293</v>
      </c>
      <c r="E3711" s="161" t="s">
        <v>11218</v>
      </c>
      <c r="F3711" s="161" t="s">
        <v>3992</v>
      </c>
      <c r="G3711" s="161" t="s">
        <v>1521</v>
      </c>
      <c r="H3711" s="161" t="s">
        <v>10361</v>
      </c>
      <c r="I3711" s="161" t="s">
        <v>1629</v>
      </c>
      <c r="K3711" s="161">
        <v>1</v>
      </c>
      <c r="L3711" s="161" t="s">
        <v>11219</v>
      </c>
      <c r="M3711" s="161" t="s">
        <v>11220</v>
      </c>
      <c r="N3711" s="161" t="s">
        <v>16015</v>
      </c>
      <c r="O3711" s="161" t="s">
        <v>11221</v>
      </c>
      <c r="P3711" s="161" t="s">
        <v>16017</v>
      </c>
      <c r="Q3711" s="161" t="s">
        <v>11222</v>
      </c>
      <c r="R3711" s="161" t="s">
        <v>16018</v>
      </c>
    </row>
    <row r="3712" spans="1:18">
      <c r="A3712" s="161">
        <v>7</v>
      </c>
      <c r="B3712" s="161">
        <v>85</v>
      </c>
      <c r="C3712" s="161">
        <v>7</v>
      </c>
      <c r="D3712" s="161" t="s">
        <v>3696</v>
      </c>
      <c r="E3712" s="161" t="s">
        <v>9664</v>
      </c>
      <c r="F3712" s="161" t="s">
        <v>3992</v>
      </c>
      <c r="G3712" s="161" t="s">
        <v>1521</v>
      </c>
      <c r="H3712" s="161" t="s">
        <v>66</v>
      </c>
      <c r="I3712" s="161" t="s">
        <v>1629</v>
      </c>
      <c r="K3712" s="161">
        <v>1</v>
      </c>
      <c r="L3712" s="161" t="s">
        <v>5488</v>
      </c>
      <c r="M3712" s="161" t="s">
        <v>5489</v>
      </c>
      <c r="N3712" s="161" t="s">
        <v>12</v>
      </c>
      <c r="O3712" s="161" t="s">
        <v>5490</v>
      </c>
      <c r="P3712" s="161" t="s">
        <v>11</v>
      </c>
      <c r="Q3712" s="161" t="s">
        <v>5491</v>
      </c>
      <c r="R3712" s="161" t="s">
        <v>364</v>
      </c>
    </row>
    <row r="3713" spans="1:18">
      <c r="A3713" s="161">
        <v>7</v>
      </c>
      <c r="B3713" s="161">
        <v>85</v>
      </c>
      <c r="C3713" s="161">
        <v>8</v>
      </c>
      <c r="D3713" s="161" t="s">
        <v>10293</v>
      </c>
      <c r="E3713" s="161" t="s">
        <v>11213</v>
      </c>
      <c r="F3713" s="161" t="s">
        <v>3992</v>
      </c>
      <c r="G3713" s="161" t="s">
        <v>1521</v>
      </c>
      <c r="H3713" s="161" t="s">
        <v>10355</v>
      </c>
      <c r="I3713" s="161" t="s">
        <v>1629</v>
      </c>
      <c r="K3713" s="161">
        <v>1</v>
      </c>
      <c r="L3713" s="161" t="s">
        <v>11214</v>
      </c>
      <c r="M3713" s="161" t="s">
        <v>11215</v>
      </c>
      <c r="N3713" s="161" t="s">
        <v>16015</v>
      </c>
      <c r="O3713" s="161" t="s">
        <v>11216</v>
      </c>
      <c r="P3713" s="161" t="s">
        <v>16017</v>
      </c>
      <c r="Q3713" s="161" t="s">
        <v>11217</v>
      </c>
      <c r="R3713" s="161" t="s">
        <v>16018</v>
      </c>
    </row>
    <row r="3714" spans="1:18">
      <c r="A3714" s="161">
        <v>7</v>
      </c>
      <c r="B3714" s="161">
        <v>85</v>
      </c>
      <c r="C3714" s="161">
        <v>9</v>
      </c>
      <c r="D3714" s="161" t="s">
        <v>3696</v>
      </c>
      <c r="E3714" s="161" t="s">
        <v>9665</v>
      </c>
      <c r="F3714" s="161" t="s">
        <v>3992</v>
      </c>
      <c r="G3714" s="161" t="s">
        <v>1521</v>
      </c>
      <c r="H3714" s="161" t="s">
        <v>336</v>
      </c>
      <c r="K3714" s="161">
        <v>1</v>
      </c>
      <c r="L3714" s="161" t="s">
        <v>5492</v>
      </c>
    </row>
    <row r="3715" spans="1:18">
      <c r="A3715" s="161">
        <v>7</v>
      </c>
      <c r="B3715" s="161">
        <v>85</v>
      </c>
      <c r="C3715" s="161">
        <v>10</v>
      </c>
      <c r="D3715" s="161" t="s">
        <v>10293</v>
      </c>
      <c r="E3715" s="161" t="s">
        <v>11211</v>
      </c>
      <c r="F3715" s="161" t="s">
        <v>3992</v>
      </c>
      <c r="G3715" s="161" t="s">
        <v>1521</v>
      </c>
      <c r="H3715" s="161" t="s">
        <v>10191</v>
      </c>
      <c r="K3715" s="161">
        <v>1</v>
      </c>
      <c r="L3715" s="161" t="s">
        <v>11212</v>
      </c>
    </row>
    <row r="3716" spans="1:18">
      <c r="A3716" s="161">
        <v>7</v>
      </c>
      <c r="B3716" s="161">
        <v>85</v>
      </c>
      <c r="C3716" s="161">
        <v>11</v>
      </c>
      <c r="D3716" s="161" t="s">
        <v>3696</v>
      </c>
      <c r="E3716" s="161" t="s">
        <v>9666</v>
      </c>
      <c r="F3716" s="161" t="s">
        <v>3992</v>
      </c>
      <c r="G3716" s="161" t="s">
        <v>1521</v>
      </c>
      <c r="H3716" s="161" t="s">
        <v>337</v>
      </c>
      <c r="I3716" s="161" t="s">
        <v>1628</v>
      </c>
      <c r="K3716" s="161">
        <v>1</v>
      </c>
      <c r="L3716" s="161" t="s">
        <v>5493</v>
      </c>
    </row>
    <row r="3717" spans="1:18">
      <c r="A3717" s="161">
        <v>7</v>
      </c>
      <c r="B3717" s="161">
        <v>85</v>
      </c>
      <c r="C3717" s="161">
        <v>12</v>
      </c>
      <c r="D3717" s="161" t="s">
        <v>10293</v>
      </c>
      <c r="E3717" s="161" t="s">
        <v>11209</v>
      </c>
      <c r="F3717" s="161" t="s">
        <v>3992</v>
      </c>
      <c r="G3717" s="161" t="s">
        <v>1521</v>
      </c>
      <c r="H3717" s="161" t="s">
        <v>10350</v>
      </c>
      <c r="I3717" s="161" t="s">
        <v>10137</v>
      </c>
      <c r="K3717" s="161">
        <v>1</v>
      </c>
      <c r="L3717" s="161" t="s">
        <v>11210</v>
      </c>
    </row>
    <row r="3718" spans="1:18">
      <c r="A3718" s="161">
        <v>7</v>
      </c>
      <c r="B3718" s="161">
        <v>85</v>
      </c>
      <c r="C3718" s="161">
        <v>13</v>
      </c>
      <c r="D3718" s="161" t="s">
        <v>3696</v>
      </c>
      <c r="E3718" s="161" t="s">
        <v>9667</v>
      </c>
      <c r="F3718" s="161" t="s">
        <v>3992</v>
      </c>
      <c r="G3718" s="161" t="s">
        <v>1521</v>
      </c>
      <c r="H3718" s="161" t="s">
        <v>1535</v>
      </c>
      <c r="I3718" s="161" t="s">
        <v>61</v>
      </c>
      <c r="K3718" s="161">
        <v>1</v>
      </c>
      <c r="L3718" s="161" t="s">
        <v>5494</v>
      </c>
    </row>
    <row r="3719" spans="1:18">
      <c r="A3719" s="161">
        <v>7</v>
      </c>
      <c r="B3719" s="161">
        <v>85</v>
      </c>
      <c r="C3719" s="161">
        <v>14</v>
      </c>
      <c r="D3719" s="161" t="s">
        <v>10293</v>
      </c>
      <c r="E3719" s="161" t="s">
        <v>11207</v>
      </c>
      <c r="F3719" s="161" t="s">
        <v>3992</v>
      </c>
      <c r="G3719" s="161" t="s">
        <v>1521</v>
      </c>
      <c r="H3719" s="161" t="s">
        <v>10347</v>
      </c>
      <c r="I3719" s="161" t="s">
        <v>10345</v>
      </c>
      <c r="K3719" s="161">
        <v>1</v>
      </c>
      <c r="L3719" s="161" t="s">
        <v>11208</v>
      </c>
    </row>
    <row r="3720" spans="1:18">
      <c r="A3720" s="161">
        <v>7</v>
      </c>
      <c r="B3720" s="161">
        <v>85</v>
      </c>
      <c r="C3720" s="161">
        <v>15</v>
      </c>
      <c r="D3720" s="161" t="s">
        <v>3696</v>
      </c>
      <c r="E3720" s="161" t="s">
        <v>9668</v>
      </c>
      <c r="F3720" s="161" t="s">
        <v>3992</v>
      </c>
      <c r="G3720" s="161" t="s">
        <v>1521</v>
      </c>
      <c r="H3720" s="161" t="s">
        <v>1529</v>
      </c>
      <c r="I3720" s="161" t="s">
        <v>15</v>
      </c>
      <c r="K3720" s="161">
        <v>1</v>
      </c>
      <c r="L3720" s="164" t="s">
        <v>9669</v>
      </c>
      <c r="M3720" s="164" t="s">
        <v>9670</v>
      </c>
    </row>
    <row r="3721" spans="1:18">
      <c r="A3721" s="161">
        <v>7</v>
      </c>
      <c r="B3721" s="161">
        <v>85</v>
      </c>
      <c r="C3721" s="161">
        <v>16</v>
      </c>
      <c r="D3721" s="161" t="s">
        <v>10293</v>
      </c>
      <c r="E3721" s="161" t="s">
        <v>11204</v>
      </c>
      <c r="F3721" s="161" t="s">
        <v>3992</v>
      </c>
      <c r="G3721" s="161" t="s">
        <v>1521</v>
      </c>
      <c r="H3721" s="161" t="s">
        <v>10342</v>
      </c>
      <c r="I3721" s="161" t="s">
        <v>15</v>
      </c>
      <c r="K3721" s="161">
        <v>1</v>
      </c>
      <c r="L3721" s="164" t="s">
        <v>11205</v>
      </c>
      <c r="M3721" s="164" t="s">
        <v>11206</v>
      </c>
    </row>
    <row r="3722" spans="1:18">
      <c r="A3722" s="161">
        <v>7</v>
      </c>
      <c r="B3722" s="161">
        <v>85</v>
      </c>
      <c r="C3722" s="161">
        <v>17</v>
      </c>
      <c r="D3722" s="161" t="s">
        <v>3696</v>
      </c>
      <c r="E3722" s="161" t="s">
        <v>9671</v>
      </c>
      <c r="F3722" s="161" t="s">
        <v>3992</v>
      </c>
      <c r="G3722" s="161" t="s">
        <v>1521</v>
      </c>
      <c r="H3722" s="161" t="s">
        <v>1530</v>
      </c>
      <c r="K3722" s="161">
        <v>1</v>
      </c>
      <c r="L3722" s="164" t="s">
        <v>9672</v>
      </c>
    </row>
    <row r="3723" spans="1:18">
      <c r="A3723" s="161">
        <v>7</v>
      </c>
      <c r="B3723" s="161">
        <v>85</v>
      </c>
      <c r="C3723" s="161">
        <v>18</v>
      </c>
      <c r="D3723" s="161" t="s">
        <v>10293</v>
      </c>
      <c r="E3723" s="161" t="s">
        <v>11202</v>
      </c>
      <c r="F3723" s="161" t="s">
        <v>3992</v>
      </c>
      <c r="G3723" s="161" t="s">
        <v>1521</v>
      </c>
      <c r="H3723" s="161" t="s">
        <v>10339</v>
      </c>
      <c r="K3723" s="161">
        <v>1</v>
      </c>
      <c r="L3723" s="164" t="s">
        <v>11203</v>
      </c>
    </row>
    <row r="3724" spans="1:18">
      <c r="A3724" s="161">
        <v>7</v>
      </c>
      <c r="B3724" s="161">
        <v>85</v>
      </c>
      <c r="C3724" s="161">
        <v>19</v>
      </c>
      <c r="D3724" s="161" t="s">
        <v>3696</v>
      </c>
      <c r="E3724" s="161" t="s">
        <v>9673</v>
      </c>
      <c r="F3724" s="161" t="s">
        <v>3992</v>
      </c>
      <c r="G3724" s="161" t="s">
        <v>1521</v>
      </c>
      <c r="H3724" s="161" t="s">
        <v>1531</v>
      </c>
      <c r="K3724" s="161">
        <v>1</v>
      </c>
      <c r="L3724" s="164" t="s">
        <v>9674</v>
      </c>
    </row>
    <row r="3725" spans="1:18">
      <c r="A3725" s="161">
        <v>7</v>
      </c>
      <c r="B3725" s="161">
        <v>85</v>
      </c>
      <c r="C3725" s="161">
        <v>20</v>
      </c>
      <c r="D3725" s="161" t="s">
        <v>10293</v>
      </c>
      <c r="E3725" s="161" t="s">
        <v>11200</v>
      </c>
      <c r="F3725" s="161" t="s">
        <v>3992</v>
      </c>
      <c r="G3725" s="161" t="s">
        <v>1521</v>
      </c>
      <c r="H3725" s="161" t="s">
        <v>10336</v>
      </c>
      <c r="K3725" s="161">
        <v>1</v>
      </c>
      <c r="L3725" s="164" t="s">
        <v>11201</v>
      </c>
    </row>
    <row r="3726" spans="1:18">
      <c r="A3726" s="161">
        <v>7</v>
      </c>
      <c r="B3726" s="161">
        <v>85</v>
      </c>
      <c r="C3726" s="161">
        <v>21</v>
      </c>
      <c r="D3726" s="161" t="s">
        <v>3696</v>
      </c>
      <c r="E3726" s="161" t="s">
        <v>9675</v>
      </c>
      <c r="F3726" s="161" t="s">
        <v>3992</v>
      </c>
      <c r="G3726" s="161" t="s">
        <v>1521</v>
      </c>
      <c r="H3726" s="161" t="s">
        <v>1532</v>
      </c>
      <c r="K3726" s="161">
        <v>1</v>
      </c>
      <c r="L3726" s="164" t="s">
        <v>9676</v>
      </c>
    </row>
    <row r="3727" spans="1:18">
      <c r="A3727" s="161">
        <v>7</v>
      </c>
      <c r="B3727" s="161">
        <v>85</v>
      </c>
      <c r="C3727" s="161">
        <v>22</v>
      </c>
      <c r="D3727" s="161" t="s">
        <v>10293</v>
      </c>
      <c r="E3727" s="161" t="s">
        <v>11198</v>
      </c>
      <c r="F3727" s="161" t="s">
        <v>3992</v>
      </c>
      <c r="G3727" s="161" t="s">
        <v>1521</v>
      </c>
      <c r="H3727" s="161" t="s">
        <v>10333</v>
      </c>
      <c r="K3727" s="161">
        <v>1</v>
      </c>
      <c r="L3727" s="164" t="s">
        <v>11199</v>
      </c>
    </row>
    <row r="3728" spans="1:18">
      <c r="A3728" s="161">
        <v>7</v>
      </c>
      <c r="B3728" s="161">
        <v>85</v>
      </c>
      <c r="C3728" s="161">
        <v>23</v>
      </c>
      <c r="D3728" s="161" t="s">
        <v>3696</v>
      </c>
      <c r="E3728" s="161" t="s">
        <v>9677</v>
      </c>
      <c r="F3728" s="161" t="s">
        <v>3992</v>
      </c>
      <c r="G3728" s="161" t="s">
        <v>1521</v>
      </c>
      <c r="H3728" s="161" t="s">
        <v>1533</v>
      </c>
      <c r="K3728" s="161">
        <v>1</v>
      </c>
      <c r="L3728" s="164" t="s">
        <v>9678</v>
      </c>
    </row>
    <row r="3729" spans="1:18">
      <c r="A3729" s="161">
        <v>7</v>
      </c>
      <c r="B3729" s="161">
        <v>85</v>
      </c>
      <c r="C3729" s="161">
        <v>24</v>
      </c>
      <c r="D3729" s="161" t="s">
        <v>10293</v>
      </c>
      <c r="E3729" s="161" t="s">
        <v>11196</v>
      </c>
      <c r="F3729" s="161" t="s">
        <v>3992</v>
      </c>
      <c r="G3729" s="161" t="s">
        <v>1521</v>
      </c>
      <c r="H3729" s="161" t="s">
        <v>10330</v>
      </c>
      <c r="K3729" s="161">
        <v>1</v>
      </c>
      <c r="L3729" s="164" t="s">
        <v>11197</v>
      </c>
    </row>
    <row r="3730" spans="1:18">
      <c r="A3730" s="161">
        <v>7</v>
      </c>
      <c r="B3730" s="161">
        <v>85</v>
      </c>
      <c r="C3730" s="161">
        <v>25</v>
      </c>
      <c r="D3730" s="161" t="s">
        <v>3696</v>
      </c>
      <c r="E3730" s="161" t="s">
        <v>9679</v>
      </c>
      <c r="F3730" s="161" t="s">
        <v>3992</v>
      </c>
      <c r="G3730" s="161" t="s">
        <v>1521</v>
      </c>
      <c r="H3730" s="161" t="s">
        <v>1534</v>
      </c>
      <c r="K3730" s="161">
        <v>1</v>
      </c>
      <c r="L3730" s="164" t="s">
        <v>9680</v>
      </c>
    </row>
    <row r="3731" spans="1:18">
      <c r="A3731" s="161">
        <v>7</v>
      </c>
      <c r="B3731" s="161">
        <v>85</v>
      </c>
      <c r="C3731" s="161">
        <v>26</v>
      </c>
      <c r="D3731" s="161" t="s">
        <v>10293</v>
      </c>
      <c r="E3731" s="161" t="s">
        <v>11194</v>
      </c>
      <c r="F3731" s="161" t="s">
        <v>3992</v>
      </c>
      <c r="G3731" s="161" t="s">
        <v>1521</v>
      </c>
      <c r="H3731" s="161" t="s">
        <v>10327</v>
      </c>
      <c r="K3731" s="161">
        <v>1</v>
      </c>
      <c r="L3731" s="164" t="s">
        <v>11195</v>
      </c>
    </row>
    <row r="3732" spans="1:18">
      <c r="A3732" s="161">
        <v>7</v>
      </c>
      <c r="B3732" s="161">
        <v>85</v>
      </c>
      <c r="C3732" s="161">
        <v>27</v>
      </c>
      <c r="D3732" s="161" t="s">
        <v>3696</v>
      </c>
      <c r="E3732" s="161" t="s">
        <v>9681</v>
      </c>
      <c r="F3732" s="161" t="s">
        <v>3992</v>
      </c>
      <c r="G3732" s="161" t="s">
        <v>1521</v>
      </c>
      <c r="H3732" s="162" t="s">
        <v>326</v>
      </c>
      <c r="I3732" s="161" t="s">
        <v>1629</v>
      </c>
      <c r="K3732" s="161">
        <v>1</v>
      </c>
      <c r="L3732" s="161" t="s">
        <v>5495</v>
      </c>
      <c r="M3732" s="161" t="s">
        <v>5496</v>
      </c>
      <c r="N3732" s="161" t="s">
        <v>12</v>
      </c>
      <c r="O3732" s="161" t="s">
        <v>5497</v>
      </c>
      <c r="P3732" s="161" t="s">
        <v>11</v>
      </c>
      <c r="Q3732" s="161" t="s">
        <v>5498</v>
      </c>
      <c r="R3732" s="161" t="s">
        <v>364</v>
      </c>
    </row>
    <row r="3733" spans="1:18">
      <c r="A3733" s="161">
        <v>7</v>
      </c>
      <c r="B3733" s="161">
        <v>85</v>
      </c>
      <c r="C3733" s="161">
        <v>28</v>
      </c>
      <c r="D3733" s="161" t="s">
        <v>10293</v>
      </c>
      <c r="E3733" s="161" t="s">
        <v>11189</v>
      </c>
      <c r="F3733" s="161" t="s">
        <v>3992</v>
      </c>
      <c r="G3733" s="161" t="s">
        <v>1521</v>
      </c>
      <c r="H3733" s="162" t="s">
        <v>10321</v>
      </c>
      <c r="I3733" s="161" t="s">
        <v>1629</v>
      </c>
      <c r="K3733" s="161">
        <v>1</v>
      </c>
      <c r="L3733" s="161" t="s">
        <v>11190</v>
      </c>
      <c r="M3733" s="161" t="s">
        <v>11191</v>
      </c>
      <c r="N3733" s="161" t="s">
        <v>16015</v>
      </c>
      <c r="O3733" s="161" t="s">
        <v>11192</v>
      </c>
      <c r="P3733" s="161" t="s">
        <v>16017</v>
      </c>
      <c r="Q3733" s="161" t="s">
        <v>11193</v>
      </c>
      <c r="R3733" s="161" t="s">
        <v>16018</v>
      </c>
    </row>
    <row r="3734" spans="1:18">
      <c r="A3734" s="161">
        <v>7</v>
      </c>
      <c r="B3734" s="161">
        <v>85</v>
      </c>
      <c r="C3734" s="161">
        <v>29</v>
      </c>
      <c r="D3734" s="161" t="s">
        <v>3696</v>
      </c>
      <c r="E3734" s="161" t="s">
        <v>9682</v>
      </c>
      <c r="F3734" s="161" t="s">
        <v>3992</v>
      </c>
      <c r="G3734" s="161" t="s">
        <v>1521</v>
      </c>
      <c r="H3734" s="161" t="s">
        <v>1524</v>
      </c>
      <c r="I3734" s="161" t="s">
        <v>3991</v>
      </c>
      <c r="K3734" s="161">
        <v>1</v>
      </c>
      <c r="L3734" s="161" t="s">
        <v>5499</v>
      </c>
      <c r="M3734" s="161" t="s">
        <v>5500</v>
      </c>
      <c r="N3734" s="161" t="s">
        <v>388</v>
      </c>
      <c r="O3734" s="161" t="s">
        <v>5501</v>
      </c>
    </row>
    <row r="3735" spans="1:18">
      <c r="A3735" s="161">
        <v>7</v>
      </c>
      <c r="B3735" s="161">
        <v>85</v>
      </c>
      <c r="C3735" s="161">
        <v>30</v>
      </c>
      <c r="D3735" s="161" t="s">
        <v>10293</v>
      </c>
      <c r="E3735" s="161" t="s">
        <v>11185</v>
      </c>
      <c r="F3735" s="161" t="s">
        <v>3992</v>
      </c>
      <c r="G3735" s="161" t="s">
        <v>1521</v>
      </c>
      <c r="H3735" s="161" t="s">
        <v>10316</v>
      </c>
      <c r="I3735" s="161" t="s">
        <v>10314</v>
      </c>
      <c r="K3735" s="161">
        <v>1</v>
      </c>
      <c r="L3735" s="161" t="s">
        <v>11186</v>
      </c>
      <c r="M3735" s="161" t="s">
        <v>11187</v>
      </c>
      <c r="N3735" s="161" t="s">
        <v>16016</v>
      </c>
      <c r="O3735" s="161" t="s">
        <v>11188</v>
      </c>
    </row>
    <row r="3736" spans="1:18">
      <c r="A3736" s="161">
        <v>7</v>
      </c>
      <c r="B3736" s="161">
        <v>85</v>
      </c>
      <c r="C3736" s="161">
        <v>31</v>
      </c>
      <c r="D3736" s="161" t="s">
        <v>3696</v>
      </c>
      <c r="E3736" s="161" t="s">
        <v>9683</v>
      </c>
      <c r="F3736" s="161" t="s">
        <v>3992</v>
      </c>
      <c r="G3736" s="161" t="s">
        <v>1521</v>
      </c>
      <c r="H3736" s="161" t="s">
        <v>323</v>
      </c>
      <c r="K3736" s="161">
        <v>1</v>
      </c>
      <c r="L3736" s="161" t="s">
        <v>6959</v>
      </c>
    </row>
    <row r="3737" spans="1:18">
      <c r="A3737" s="161">
        <v>7</v>
      </c>
      <c r="B3737" s="161">
        <v>85</v>
      </c>
      <c r="C3737" s="161">
        <v>32</v>
      </c>
      <c r="D3737" s="161" t="s">
        <v>10293</v>
      </c>
      <c r="E3737" s="161" t="s">
        <v>11183</v>
      </c>
      <c r="F3737" s="161" t="s">
        <v>3992</v>
      </c>
      <c r="G3737" s="161" t="s">
        <v>1521</v>
      </c>
      <c r="H3737" s="161" t="s">
        <v>10312</v>
      </c>
      <c r="K3737" s="161">
        <v>1</v>
      </c>
      <c r="L3737" s="161" t="s">
        <v>11184</v>
      </c>
    </row>
    <row r="3738" spans="1:18">
      <c r="A3738" s="161">
        <v>7</v>
      </c>
      <c r="B3738" s="161">
        <v>85</v>
      </c>
      <c r="C3738" s="161">
        <v>33</v>
      </c>
      <c r="D3738" s="161" t="s">
        <v>3696</v>
      </c>
      <c r="E3738" s="161" t="s">
        <v>9684</v>
      </c>
      <c r="F3738" s="161" t="s">
        <v>3992</v>
      </c>
      <c r="G3738" s="161" t="s">
        <v>1521</v>
      </c>
      <c r="H3738" s="161" t="s">
        <v>324</v>
      </c>
      <c r="K3738" s="161">
        <v>1</v>
      </c>
      <c r="L3738" s="161" t="s">
        <v>6960</v>
      </c>
    </row>
    <row r="3739" spans="1:18">
      <c r="A3739" s="161">
        <v>7</v>
      </c>
      <c r="B3739" s="161">
        <v>85</v>
      </c>
      <c r="C3739" s="161">
        <v>34</v>
      </c>
      <c r="D3739" s="161" t="s">
        <v>10293</v>
      </c>
      <c r="E3739" s="161" t="s">
        <v>11181</v>
      </c>
      <c r="F3739" s="161" t="s">
        <v>3992</v>
      </c>
      <c r="G3739" s="161" t="s">
        <v>1521</v>
      </c>
      <c r="H3739" s="161" t="s">
        <v>10309</v>
      </c>
      <c r="K3739" s="161">
        <v>1</v>
      </c>
      <c r="L3739" s="161" t="s">
        <v>11182</v>
      </c>
    </row>
    <row r="3740" spans="1:18">
      <c r="A3740" s="161">
        <v>7</v>
      </c>
      <c r="B3740" s="161">
        <v>85</v>
      </c>
      <c r="C3740" s="161">
        <v>35</v>
      </c>
      <c r="D3740" s="161" t="s">
        <v>3696</v>
      </c>
      <c r="E3740" s="161" t="s">
        <v>9685</v>
      </c>
      <c r="F3740" s="161" t="s">
        <v>3992</v>
      </c>
      <c r="G3740" s="161" t="s">
        <v>1521</v>
      </c>
      <c r="H3740" s="161" t="s">
        <v>325</v>
      </c>
      <c r="K3740" s="161">
        <v>1</v>
      </c>
      <c r="L3740" s="161" t="s">
        <v>6961</v>
      </c>
    </row>
    <row r="3741" spans="1:18">
      <c r="A3741" s="161">
        <v>7</v>
      </c>
      <c r="B3741" s="161">
        <v>85</v>
      </c>
      <c r="C3741" s="161">
        <v>36</v>
      </c>
      <c r="D3741" s="161" t="s">
        <v>10293</v>
      </c>
      <c r="E3741" s="161" t="s">
        <v>11179</v>
      </c>
      <c r="F3741" s="161" t="s">
        <v>3992</v>
      </c>
      <c r="G3741" s="161" t="s">
        <v>1521</v>
      </c>
      <c r="H3741" s="161" t="s">
        <v>10306</v>
      </c>
      <c r="K3741" s="161">
        <v>1</v>
      </c>
      <c r="L3741" s="161" t="s">
        <v>11180</v>
      </c>
    </row>
    <row r="3742" spans="1:18">
      <c r="A3742" s="161">
        <v>7</v>
      </c>
      <c r="B3742" s="161">
        <v>85</v>
      </c>
      <c r="C3742" s="161">
        <v>37</v>
      </c>
      <c r="D3742" s="161" t="s">
        <v>3696</v>
      </c>
      <c r="E3742" s="161" t="s">
        <v>9686</v>
      </c>
      <c r="F3742" s="161" t="s">
        <v>3992</v>
      </c>
      <c r="G3742" s="161" t="s">
        <v>1521</v>
      </c>
      <c r="H3742" s="161" t="s">
        <v>1536</v>
      </c>
      <c r="I3742" s="161" t="s">
        <v>1629</v>
      </c>
      <c r="K3742" s="161">
        <v>1</v>
      </c>
      <c r="L3742" s="161" t="s">
        <v>5502</v>
      </c>
      <c r="M3742" s="161" t="s">
        <v>5503</v>
      </c>
      <c r="N3742" s="161" t="s">
        <v>12</v>
      </c>
      <c r="O3742" s="161" t="s">
        <v>5504</v>
      </c>
      <c r="P3742" s="161" t="s">
        <v>11</v>
      </c>
      <c r="Q3742" s="161" t="s">
        <v>5505</v>
      </c>
      <c r="R3742" s="161" t="s">
        <v>364</v>
      </c>
    </row>
    <row r="3743" spans="1:18">
      <c r="A3743" s="161">
        <v>7</v>
      </c>
      <c r="B3743" s="161">
        <v>85</v>
      </c>
      <c r="C3743" s="161">
        <v>38</v>
      </c>
      <c r="D3743" s="161" t="s">
        <v>10293</v>
      </c>
      <c r="E3743" s="161" t="s">
        <v>11174</v>
      </c>
      <c r="F3743" s="161" t="s">
        <v>3992</v>
      </c>
      <c r="G3743" s="161" t="s">
        <v>1521</v>
      </c>
      <c r="H3743" s="161" t="s">
        <v>10300</v>
      </c>
      <c r="I3743" s="161" t="s">
        <v>1629</v>
      </c>
      <c r="K3743" s="161">
        <v>1</v>
      </c>
      <c r="L3743" s="161" t="s">
        <v>11175</v>
      </c>
      <c r="M3743" s="161" t="s">
        <v>11176</v>
      </c>
      <c r="N3743" s="161" t="s">
        <v>16015</v>
      </c>
      <c r="O3743" s="161" t="s">
        <v>11177</v>
      </c>
      <c r="P3743" s="161" t="s">
        <v>16017</v>
      </c>
      <c r="Q3743" s="161" t="s">
        <v>11178</v>
      </c>
      <c r="R3743" s="161" t="s">
        <v>16018</v>
      </c>
    </row>
    <row r="3744" spans="1:18">
      <c r="A3744" s="161">
        <v>7</v>
      </c>
      <c r="B3744" s="161">
        <v>85</v>
      </c>
      <c r="C3744" s="161">
        <v>39</v>
      </c>
      <c r="D3744" s="161" t="s">
        <v>3696</v>
      </c>
      <c r="E3744" s="161" t="s">
        <v>9687</v>
      </c>
      <c r="F3744" s="161" t="s">
        <v>3992</v>
      </c>
      <c r="G3744" s="161" t="s">
        <v>1521</v>
      </c>
      <c r="H3744" s="161" t="s">
        <v>116</v>
      </c>
      <c r="I3744" s="161" t="s">
        <v>1630</v>
      </c>
      <c r="K3744" s="161">
        <v>1</v>
      </c>
      <c r="L3744" s="161" t="s">
        <v>5506</v>
      </c>
    </row>
    <row r="3745" spans="1:18">
      <c r="A3745" s="161">
        <v>7</v>
      </c>
      <c r="B3745" s="161">
        <v>85</v>
      </c>
      <c r="C3745" s="161">
        <v>40</v>
      </c>
      <c r="D3745" s="161" t="s">
        <v>10293</v>
      </c>
      <c r="E3745" s="161" t="s">
        <v>11172</v>
      </c>
      <c r="F3745" s="161" t="s">
        <v>3992</v>
      </c>
      <c r="G3745" s="161" t="s">
        <v>1521</v>
      </c>
      <c r="H3745" s="161" t="s">
        <v>10297</v>
      </c>
      <c r="I3745" s="161" t="s">
        <v>1630</v>
      </c>
      <c r="K3745" s="161">
        <v>1</v>
      </c>
      <c r="L3745" s="161" t="s">
        <v>11173</v>
      </c>
    </row>
    <row r="3746" spans="1:18">
      <c r="A3746" s="161">
        <v>7</v>
      </c>
      <c r="B3746" s="161">
        <v>85</v>
      </c>
      <c r="C3746" s="161">
        <v>41</v>
      </c>
      <c r="D3746" s="161" t="s">
        <v>3696</v>
      </c>
      <c r="E3746" s="161" t="s">
        <v>9688</v>
      </c>
      <c r="F3746" s="161" t="s">
        <v>3992</v>
      </c>
      <c r="G3746" s="161" t="s">
        <v>1521</v>
      </c>
      <c r="H3746" s="161" t="s">
        <v>319</v>
      </c>
      <c r="K3746" s="161">
        <v>1</v>
      </c>
      <c r="L3746" s="161" t="s">
        <v>5507</v>
      </c>
    </row>
    <row r="3747" spans="1:18">
      <c r="A3747" s="161">
        <v>7</v>
      </c>
      <c r="B3747" s="161">
        <v>85</v>
      </c>
      <c r="C3747" s="161">
        <v>42</v>
      </c>
      <c r="D3747" s="161" t="s">
        <v>10293</v>
      </c>
      <c r="E3747" s="161" t="s">
        <v>11170</v>
      </c>
      <c r="F3747" s="161" t="s">
        <v>3992</v>
      </c>
      <c r="G3747" s="161" t="s">
        <v>1521</v>
      </c>
      <c r="H3747" s="161" t="s">
        <v>10167</v>
      </c>
      <c r="K3747" s="161">
        <v>1</v>
      </c>
      <c r="L3747" s="161" t="s">
        <v>11171</v>
      </c>
    </row>
    <row r="3748" spans="1:18">
      <c r="A3748" s="161">
        <v>7</v>
      </c>
      <c r="B3748" s="161">
        <v>86</v>
      </c>
      <c r="C3748" s="161">
        <v>1</v>
      </c>
      <c r="D3748" s="161" t="s">
        <v>3696</v>
      </c>
      <c r="E3748" s="161" t="s">
        <v>9689</v>
      </c>
      <c r="F3748" s="161" t="s">
        <v>3992</v>
      </c>
      <c r="G3748" s="161" t="s">
        <v>1521</v>
      </c>
      <c r="H3748" s="161" t="s">
        <v>1523</v>
      </c>
      <c r="I3748" s="161" t="s">
        <v>1631</v>
      </c>
      <c r="K3748" s="161">
        <v>1</v>
      </c>
      <c r="L3748" s="164" t="s">
        <v>9690</v>
      </c>
    </row>
    <row r="3749" spans="1:18">
      <c r="A3749" s="161">
        <v>7</v>
      </c>
      <c r="B3749" s="161">
        <v>86</v>
      </c>
      <c r="C3749" s="161">
        <v>2</v>
      </c>
      <c r="D3749" s="161" t="s">
        <v>10293</v>
      </c>
      <c r="E3749" s="161" t="s">
        <v>11168</v>
      </c>
      <c r="F3749" s="161" t="s">
        <v>3992</v>
      </c>
      <c r="G3749" s="161" t="s">
        <v>1521</v>
      </c>
      <c r="H3749" s="161" t="s">
        <v>10370</v>
      </c>
      <c r="I3749" s="161" t="s">
        <v>1630</v>
      </c>
      <c r="K3749" s="161">
        <v>1</v>
      </c>
      <c r="L3749" s="164" t="s">
        <v>11169</v>
      </c>
    </row>
    <row r="3750" spans="1:18">
      <c r="A3750" s="161">
        <v>7</v>
      </c>
      <c r="B3750" s="161">
        <v>86</v>
      </c>
      <c r="C3750" s="161">
        <v>3</v>
      </c>
      <c r="D3750" s="161" t="s">
        <v>3696</v>
      </c>
      <c r="E3750" s="161" t="s">
        <v>9691</v>
      </c>
      <c r="F3750" s="161" t="s">
        <v>3992</v>
      </c>
      <c r="G3750" s="161" t="s">
        <v>1521</v>
      </c>
      <c r="H3750" s="162" t="s">
        <v>322</v>
      </c>
      <c r="I3750" s="161" t="s">
        <v>1631</v>
      </c>
      <c r="K3750" s="161">
        <v>1</v>
      </c>
      <c r="L3750" s="161" t="s">
        <v>5708</v>
      </c>
    </row>
    <row r="3751" spans="1:18">
      <c r="A3751" s="161">
        <v>7</v>
      </c>
      <c r="B3751" s="161">
        <v>86</v>
      </c>
      <c r="C3751" s="161">
        <v>4</v>
      </c>
      <c r="D3751" s="161" t="s">
        <v>10293</v>
      </c>
      <c r="E3751" s="161" t="s">
        <v>11166</v>
      </c>
      <c r="F3751" s="161" t="s">
        <v>3992</v>
      </c>
      <c r="G3751" s="161" t="s">
        <v>1521</v>
      </c>
      <c r="H3751" s="162" t="s">
        <v>10367</v>
      </c>
      <c r="I3751" s="161" t="s">
        <v>1630</v>
      </c>
      <c r="K3751" s="161">
        <v>1</v>
      </c>
      <c r="L3751" s="161" t="s">
        <v>11167</v>
      </c>
    </row>
    <row r="3752" spans="1:18">
      <c r="A3752" s="161">
        <v>7</v>
      </c>
      <c r="B3752" s="161">
        <v>86</v>
      </c>
      <c r="C3752" s="161">
        <v>5</v>
      </c>
      <c r="D3752" s="161" t="s">
        <v>3696</v>
      </c>
      <c r="E3752" s="161" t="s">
        <v>9692</v>
      </c>
      <c r="F3752" s="161" t="s">
        <v>3992</v>
      </c>
      <c r="G3752" s="161" t="s">
        <v>1521</v>
      </c>
      <c r="H3752" s="161" t="s">
        <v>1526</v>
      </c>
      <c r="I3752" s="161" t="s">
        <v>1629</v>
      </c>
      <c r="K3752" s="161">
        <v>1</v>
      </c>
      <c r="L3752" s="161" t="s">
        <v>5709</v>
      </c>
      <c r="M3752" s="161" t="s">
        <v>5710</v>
      </c>
      <c r="N3752" s="161" t="s">
        <v>12</v>
      </c>
      <c r="O3752" s="161" t="s">
        <v>5711</v>
      </c>
      <c r="P3752" s="161" t="s">
        <v>11</v>
      </c>
      <c r="Q3752" s="161" t="s">
        <v>5712</v>
      </c>
      <c r="R3752" s="161" t="s">
        <v>364</v>
      </c>
    </row>
    <row r="3753" spans="1:18">
      <c r="A3753" s="161">
        <v>7</v>
      </c>
      <c r="B3753" s="161">
        <v>86</v>
      </c>
      <c r="C3753" s="161">
        <v>6</v>
      </c>
      <c r="D3753" s="161" t="s">
        <v>10293</v>
      </c>
      <c r="E3753" s="161" t="s">
        <v>11161</v>
      </c>
      <c r="F3753" s="161" t="s">
        <v>3992</v>
      </c>
      <c r="G3753" s="161" t="s">
        <v>1521</v>
      </c>
      <c r="H3753" s="161" t="s">
        <v>10361</v>
      </c>
      <c r="I3753" s="161" t="s">
        <v>1629</v>
      </c>
      <c r="K3753" s="161">
        <v>1</v>
      </c>
      <c r="L3753" s="161" t="s">
        <v>11162</v>
      </c>
      <c r="M3753" s="161" t="s">
        <v>11163</v>
      </c>
      <c r="N3753" s="161" t="s">
        <v>16015</v>
      </c>
      <c r="O3753" s="161" t="s">
        <v>11164</v>
      </c>
      <c r="P3753" s="161" t="s">
        <v>16017</v>
      </c>
      <c r="Q3753" s="161" t="s">
        <v>11165</v>
      </c>
      <c r="R3753" s="161" t="s">
        <v>16018</v>
      </c>
    </row>
    <row r="3754" spans="1:18">
      <c r="A3754" s="161">
        <v>7</v>
      </c>
      <c r="B3754" s="161">
        <v>86</v>
      </c>
      <c r="C3754" s="161">
        <v>7</v>
      </c>
      <c r="D3754" s="161" t="s">
        <v>3696</v>
      </c>
      <c r="E3754" s="161" t="s">
        <v>9693</v>
      </c>
      <c r="F3754" s="161" t="s">
        <v>3992</v>
      </c>
      <c r="G3754" s="161" t="s">
        <v>1521</v>
      </c>
      <c r="H3754" s="161" t="s">
        <v>66</v>
      </c>
      <c r="I3754" s="161" t="s">
        <v>1629</v>
      </c>
      <c r="K3754" s="161">
        <v>1</v>
      </c>
      <c r="L3754" s="161" t="s">
        <v>5713</v>
      </c>
      <c r="M3754" s="161" t="s">
        <v>5714</v>
      </c>
      <c r="N3754" s="161" t="s">
        <v>12</v>
      </c>
      <c r="O3754" s="161" t="s">
        <v>5715</v>
      </c>
      <c r="P3754" s="161" t="s">
        <v>11</v>
      </c>
      <c r="Q3754" s="161" t="s">
        <v>5716</v>
      </c>
      <c r="R3754" s="161" t="s">
        <v>364</v>
      </c>
    </row>
    <row r="3755" spans="1:18">
      <c r="A3755" s="161">
        <v>7</v>
      </c>
      <c r="B3755" s="161">
        <v>86</v>
      </c>
      <c r="C3755" s="161">
        <v>8</v>
      </c>
      <c r="D3755" s="161" t="s">
        <v>10293</v>
      </c>
      <c r="E3755" s="161" t="s">
        <v>11156</v>
      </c>
      <c r="F3755" s="161" t="s">
        <v>3992</v>
      </c>
      <c r="G3755" s="161" t="s">
        <v>1521</v>
      </c>
      <c r="H3755" s="161" t="s">
        <v>10355</v>
      </c>
      <c r="I3755" s="161" t="s">
        <v>1629</v>
      </c>
      <c r="K3755" s="161">
        <v>1</v>
      </c>
      <c r="L3755" s="161" t="s">
        <v>11157</v>
      </c>
      <c r="M3755" s="161" t="s">
        <v>11158</v>
      </c>
      <c r="N3755" s="161" t="s">
        <v>16015</v>
      </c>
      <c r="O3755" s="161" t="s">
        <v>11159</v>
      </c>
      <c r="P3755" s="161" t="s">
        <v>16017</v>
      </c>
      <c r="Q3755" s="161" t="s">
        <v>11160</v>
      </c>
      <c r="R3755" s="161" t="s">
        <v>16018</v>
      </c>
    </row>
    <row r="3756" spans="1:18">
      <c r="A3756" s="161">
        <v>7</v>
      </c>
      <c r="B3756" s="161">
        <v>86</v>
      </c>
      <c r="C3756" s="161">
        <v>9</v>
      </c>
      <c r="D3756" s="161" t="s">
        <v>3696</v>
      </c>
      <c r="E3756" s="161" t="s">
        <v>9694</v>
      </c>
      <c r="F3756" s="161" t="s">
        <v>3992</v>
      </c>
      <c r="G3756" s="161" t="s">
        <v>1521</v>
      </c>
      <c r="H3756" s="161" t="s">
        <v>336</v>
      </c>
      <c r="K3756" s="161">
        <v>1</v>
      </c>
      <c r="L3756" s="161" t="s">
        <v>5717</v>
      </c>
    </row>
    <row r="3757" spans="1:18">
      <c r="A3757" s="161">
        <v>7</v>
      </c>
      <c r="B3757" s="161">
        <v>86</v>
      </c>
      <c r="C3757" s="161">
        <v>10</v>
      </c>
      <c r="D3757" s="161" t="s">
        <v>10293</v>
      </c>
      <c r="E3757" s="161" t="s">
        <v>11154</v>
      </c>
      <c r="F3757" s="161" t="s">
        <v>3992</v>
      </c>
      <c r="G3757" s="161" t="s">
        <v>1521</v>
      </c>
      <c r="H3757" s="161" t="s">
        <v>10191</v>
      </c>
      <c r="K3757" s="161">
        <v>1</v>
      </c>
      <c r="L3757" s="161" t="s">
        <v>11155</v>
      </c>
    </row>
    <row r="3758" spans="1:18">
      <c r="A3758" s="161">
        <v>7</v>
      </c>
      <c r="B3758" s="161">
        <v>86</v>
      </c>
      <c r="C3758" s="161">
        <v>11</v>
      </c>
      <c r="D3758" s="161" t="s">
        <v>3696</v>
      </c>
      <c r="E3758" s="161" t="s">
        <v>9695</v>
      </c>
      <c r="F3758" s="161" t="s">
        <v>3992</v>
      </c>
      <c r="G3758" s="161" t="s">
        <v>1521</v>
      </c>
      <c r="H3758" s="161" t="s">
        <v>337</v>
      </c>
      <c r="I3758" s="161" t="s">
        <v>1628</v>
      </c>
      <c r="K3758" s="161">
        <v>1</v>
      </c>
      <c r="L3758" s="161" t="s">
        <v>5718</v>
      </c>
    </row>
    <row r="3759" spans="1:18">
      <c r="A3759" s="161">
        <v>7</v>
      </c>
      <c r="B3759" s="161">
        <v>86</v>
      </c>
      <c r="C3759" s="161">
        <v>12</v>
      </c>
      <c r="D3759" s="161" t="s">
        <v>10293</v>
      </c>
      <c r="E3759" s="161" t="s">
        <v>11152</v>
      </c>
      <c r="F3759" s="161" t="s">
        <v>3992</v>
      </c>
      <c r="G3759" s="161" t="s">
        <v>1521</v>
      </c>
      <c r="H3759" s="161" t="s">
        <v>10350</v>
      </c>
      <c r="I3759" s="161" t="s">
        <v>10137</v>
      </c>
      <c r="K3759" s="161">
        <v>1</v>
      </c>
      <c r="L3759" s="161" t="s">
        <v>11153</v>
      </c>
    </row>
    <row r="3760" spans="1:18">
      <c r="A3760" s="161">
        <v>7</v>
      </c>
      <c r="B3760" s="161">
        <v>86</v>
      </c>
      <c r="C3760" s="161">
        <v>13</v>
      </c>
      <c r="D3760" s="161" t="s">
        <v>3696</v>
      </c>
      <c r="E3760" s="161" t="s">
        <v>9696</v>
      </c>
      <c r="F3760" s="161" t="s">
        <v>3992</v>
      </c>
      <c r="G3760" s="161" t="s">
        <v>1521</v>
      </c>
      <c r="H3760" s="161" t="s">
        <v>1535</v>
      </c>
      <c r="I3760" s="161" t="s">
        <v>61</v>
      </c>
      <c r="K3760" s="161">
        <v>1</v>
      </c>
      <c r="L3760" s="161" t="s">
        <v>5719</v>
      </c>
    </row>
    <row r="3761" spans="1:18">
      <c r="A3761" s="161">
        <v>7</v>
      </c>
      <c r="B3761" s="161">
        <v>86</v>
      </c>
      <c r="C3761" s="161">
        <v>14</v>
      </c>
      <c r="D3761" s="161" t="s">
        <v>10293</v>
      </c>
      <c r="E3761" s="161" t="s">
        <v>11150</v>
      </c>
      <c r="F3761" s="161" t="s">
        <v>3992</v>
      </c>
      <c r="G3761" s="161" t="s">
        <v>1521</v>
      </c>
      <c r="H3761" s="161" t="s">
        <v>10347</v>
      </c>
      <c r="I3761" s="161" t="s">
        <v>10345</v>
      </c>
      <c r="K3761" s="161">
        <v>1</v>
      </c>
      <c r="L3761" s="161" t="s">
        <v>11151</v>
      </c>
    </row>
    <row r="3762" spans="1:18">
      <c r="A3762" s="161">
        <v>7</v>
      </c>
      <c r="B3762" s="161">
        <v>86</v>
      </c>
      <c r="C3762" s="161">
        <v>15</v>
      </c>
      <c r="D3762" s="161" t="s">
        <v>3696</v>
      </c>
      <c r="E3762" s="161" t="s">
        <v>9697</v>
      </c>
      <c r="F3762" s="161" t="s">
        <v>3992</v>
      </c>
      <c r="G3762" s="161" t="s">
        <v>1521</v>
      </c>
      <c r="H3762" s="161" t="s">
        <v>1529</v>
      </c>
      <c r="I3762" s="161" t="s">
        <v>15</v>
      </c>
      <c r="K3762" s="161">
        <v>1</v>
      </c>
      <c r="L3762" s="164" t="s">
        <v>9698</v>
      </c>
      <c r="M3762" s="164" t="s">
        <v>9699</v>
      </c>
    </row>
    <row r="3763" spans="1:18">
      <c r="A3763" s="161">
        <v>7</v>
      </c>
      <c r="B3763" s="161">
        <v>86</v>
      </c>
      <c r="C3763" s="161">
        <v>16</v>
      </c>
      <c r="D3763" s="161" t="s">
        <v>10293</v>
      </c>
      <c r="E3763" s="161" t="s">
        <v>11147</v>
      </c>
      <c r="F3763" s="161" t="s">
        <v>3992</v>
      </c>
      <c r="G3763" s="161" t="s">
        <v>1521</v>
      </c>
      <c r="H3763" s="161" t="s">
        <v>10342</v>
      </c>
      <c r="I3763" s="161" t="s">
        <v>15</v>
      </c>
      <c r="K3763" s="161">
        <v>1</v>
      </c>
      <c r="L3763" s="164" t="s">
        <v>11148</v>
      </c>
      <c r="M3763" s="164" t="s">
        <v>11149</v>
      </c>
    </row>
    <row r="3764" spans="1:18">
      <c r="A3764" s="161">
        <v>7</v>
      </c>
      <c r="B3764" s="161">
        <v>86</v>
      </c>
      <c r="C3764" s="161">
        <v>17</v>
      </c>
      <c r="D3764" s="161" t="s">
        <v>3696</v>
      </c>
      <c r="E3764" s="161" t="s">
        <v>9700</v>
      </c>
      <c r="F3764" s="161" t="s">
        <v>3992</v>
      </c>
      <c r="G3764" s="161" t="s">
        <v>1521</v>
      </c>
      <c r="H3764" s="161" t="s">
        <v>1530</v>
      </c>
      <c r="K3764" s="161">
        <v>1</v>
      </c>
      <c r="L3764" s="164" t="s">
        <v>9701</v>
      </c>
    </row>
    <row r="3765" spans="1:18">
      <c r="A3765" s="161">
        <v>7</v>
      </c>
      <c r="B3765" s="161">
        <v>86</v>
      </c>
      <c r="C3765" s="161">
        <v>18</v>
      </c>
      <c r="D3765" s="161" t="s">
        <v>10293</v>
      </c>
      <c r="E3765" s="161" t="s">
        <v>11145</v>
      </c>
      <c r="F3765" s="161" t="s">
        <v>3992</v>
      </c>
      <c r="G3765" s="161" t="s">
        <v>1521</v>
      </c>
      <c r="H3765" s="161" t="s">
        <v>10339</v>
      </c>
      <c r="K3765" s="161">
        <v>1</v>
      </c>
      <c r="L3765" s="164" t="s">
        <v>11146</v>
      </c>
    </row>
    <row r="3766" spans="1:18">
      <c r="A3766" s="161">
        <v>7</v>
      </c>
      <c r="B3766" s="161">
        <v>86</v>
      </c>
      <c r="C3766" s="161">
        <v>19</v>
      </c>
      <c r="D3766" s="161" t="s">
        <v>3696</v>
      </c>
      <c r="E3766" s="161" t="s">
        <v>9702</v>
      </c>
      <c r="F3766" s="161" t="s">
        <v>3992</v>
      </c>
      <c r="G3766" s="161" t="s">
        <v>1521</v>
      </c>
      <c r="H3766" s="161" t="s">
        <v>1531</v>
      </c>
      <c r="K3766" s="161">
        <v>1</v>
      </c>
      <c r="L3766" s="164" t="s">
        <v>9703</v>
      </c>
    </row>
    <row r="3767" spans="1:18">
      <c r="A3767" s="161">
        <v>7</v>
      </c>
      <c r="B3767" s="161">
        <v>86</v>
      </c>
      <c r="C3767" s="161">
        <v>20</v>
      </c>
      <c r="D3767" s="161" t="s">
        <v>10293</v>
      </c>
      <c r="E3767" s="161" t="s">
        <v>11143</v>
      </c>
      <c r="F3767" s="161" t="s">
        <v>3992</v>
      </c>
      <c r="G3767" s="161" t="s">
        <v>1521</v>
      </c>
      <c r="H3767" s="161" t="s">
        <v>10336</v>
      </c>
      <c r="K3767" s="161">
        <v>1</v>
      </c>
      <c r="L3767" s="164" t="s">
        <v>11144</v>
      </c>
    </row>
    <row r="3768" spans="1:18">
      <c r="A3768" s="161">
        <v>7</v>
      </c>
      <c r="B3768" s="161">
        <v>86</v>
      </c>
      <c r="C3768" s="161">
        <v>21</v>
      </c>
      <c r="D3768" s="161" t="s">
        <v>3696</v>
      </c>
      <c r="E3768" s="161" t="s">
        <v>9704</v>
      </c>
      <c r="F3768" s="161" t="s">
        <v>3992</v>
      </c>
      <c r="G3768" s="161" t="s">
        <v>1521</v>
      </c>
      <c r="H3768" s="161" t="s">
        <v>1532</v>
      </c>
      <c r="K3768" s="161">
        <v>1</v>
      </c>
      <c r="L3768" s="164" t="s">
        <v>9705</v>
      </c>
    </row>
    <row r="3769" spans="1:18">
      <c r="A3769" s="161">
        <v>7</v>
      </c>
      <c r="B3769" s="161">
        <v>86</v>
      </c>
      <c r="C3769" s="161">
        <v>22</v>
      </c>
      <c r="D3769" s="161" t="s">
        <v>10293</v>
      </c>
      <c r="E3769" s="161" t="s">
        <v>11141</v>
      </c>
      <c r="F3769" s="161" t="s">
        <v>3992</v>
      </c>
      <c r="G3769" s="161" t="s">
        <v>1521</v>
      </c>
      <c r="H3769" s="161" t="s">
        <v>10333</v>
      </c>
      <c r="K3769" s="161">
        <v>1</v>
      </c>
      <c r="L3769" s="164" t="s">
        <v>11142</v>
      </c>
    </row>
    <row r="3770" spans="1:18">
      <c r="A3770" s="161">
        <v>7</v>
      </c>
      <c r="B3770" s="161">
        <v>86</v>
      </c>
      <c r="C3770" s="161">
        <v>23</v>
      </c>
      <c r="D3770" s="161" t="s">
        <v>3696</v>
      </c>
      <c r="E3770" s="161" t="s">
        <v>9706</v>
      </c>
      <c r="F3770" s="161" t="s">
        <v>3992</v>
      </c>
      <c r="G3770" s="161" t="s">
        <v>1521</v>
      </c>
      <c r="H3770" s="161" t="s">
        <v>1533</v>
      </c>
      <c r="K3770" s="161">
        <v>1</v>
      </c>
      <c r="L3770" s="164" t="s">
        <v>9707</v>
      </c>
    </row>
    <row r="3771" spans="1:18">
      <c r="A3771" s="161">
        <v>7</v>
      </c>
      <c r="B3771" s="161">
        <v>86</v>
      </c>
      <c r="C3771" s="161">
        <v>24</v>
      </c>
      <c r="D3771" s="161" t="s">
        <v>10293</v>
      </c>
      <c r="E3771" s="161" t="s">
        <v>11139</v>
      </c>
      <c r="F3771" s="161" t="s">
        <v>3992</v>
      </c>
      <c r="G3771" s="161" t="s">
        <v>1521</v>
      </c>
      <c r="H3771" s="161" t="s">
        <v>10330</v>
      </c>
      <c r="K3771" s="161">
        <v>1</v>
      </c>
      <c r="L3771" s="164" t="s">
        <v>11140</v>
      </c>
    </row>
    <row r="3772" spans="1:18">
      <c r="A3772" s="161">
        <v>7</v>
      </c>
      <c r="B3772" s="161">
        <v>86</v>
      </c>
      <c r="C3772" s="161">
        <v>25</v>
      </c>
      <c r="D3772" s="161" t="s">
        <v>3696</v>
      </c>
      <c r="E3772" s="161" t="s">
        <v>9708</v>
      </c>
      <c r="F3772" s="161" t="s">
        <v>3992</v>
      </c>
      <c r="G3772" s="161" t="s">
        <v>1521</v>
      </c>
      <c r="H3772" s="161" t="s">
        <v>1534</v>
      </c>
      <c r="K3772" s="161">
        <v>1</v>
      </c>
      <c r="L3772" s="164" t="s">
        <v>9709</v>
      </c>
    </row>
    <row r="3773" spans="1:18">
      <c r="A3773" s="161">
        <v>7</v>
      </c>
      <c r="B3773" s="161">
        <v>86</v>
      </c>
      <c r="C3773" s="161">
        <v>26</v>
      </c>
      <c r="D3773" s="161" t="s">
        <v>10293</v>
      </c>
      <c r="E3773" s="161" t="s">
        <v>11137</v>
      </c>
      <c r="F3773" s="161" t="s">
        <v>3992</v>
      </c>
      <c r="G3773" s="161" t="s">
        <v>1521</v>
      </c>
      <c r="H3773" s="161" t="s">
        <v>10327</v>
      </c>
      <c r="K3773" s="161">
        <v>1</v>
      </c>
      <c r="L3773" s="164" t="s">
        <v>11138</v>
      </c>
    </row>
    <row r="3774" spans="1:18">
      <c r="A3774" s="161">
        <v>7</v>
      </c>
      <c r="B3774" s="161">
        <v>86</v>
      </c>
      <c r="C3774" s="161">
        <v>27</v>
      </c>
      <c r="D3774" s="161" t="s">
        <v>3696</v>
      </c>
      <c r="E3774" s="161" t="s">
        <v>9710</v>
      </c>
      <c r="F3774" s="161" t="s">
        <v>3992</v>
      </c>
      <c r="G3774" s="161" t="s">
        <v>1521</v>
      </c>
      <c r="H3774" s="162" t="s">
        <v>326</v>
      </c>
      <c r="I3774" s="161" t="s">
        <v>1629</v>
      </c>
      <c r="K3774" s="161">
        <v>1</v>
      </c>
      <c r="L3774" s="161" t="s">
        <v>5720</v>
      </c>
      <c r="M3774" s="161" t="s">
        <v>5721</v>
      </c>
      <c r="N3774" s="161" t="s">
        <v>12</v>
      </c>
      <c r="O3774" s="161" t="s">
        <v>5722</v>
      </c>
      <c r="P3774" s="161" t="s">
        <v>11</v>
      </c>
      <c r="Q3774" s="161" t="s">
        <v>5723</v>
      </c>
      <c r="R3774" s="161" t="s">
        <v>364</v>
      </c>
    </row>
    <row r="3775" spans="1:18">
      <c r="A3775" s="161">
        <v>7</v>
      </c>
      <c r="B3775" s="161">
        <v>86</v>
      </c>
      <c r="C3775" s="161">
        <v>28</v>
      </c>
      <c r="D3775" s="161" t="s">
        <v>10293</v>
      </c>
      <c r="E3775" s="161" t="s">
        <v>11132</v>
      </c>
      <c r="F3775" s="161" t="s">
        <v>3992</v>
      </c>
      <c r="G3775" s="161" t="s">
        <v>1521</v>
      </c>
      <c r="H3775" s="162" t="s">
        <v>10321</v>
      </c>
      <c r="I3775" s="161" t="s">
        <v>1629</v>
      </c>
      <c r="K3775" s="161">
        <v>1</v>
      </c>
      <c r="L3775" s="161" t="s">
        <v>11133</v>
      </c>
      <c r="M3775" s="161" t="s">
        <v>11134</v>
      </c>
      <c r="N3775" s="161" t="s">
        <v>16015</v>
      </c>
      <c r="O3775" s="161" t="s">
        <v>11135</v>
      </c>
      <c r="P3775" s="161" t="s">
        <v>16017</v>
      </c>
      <c r="Q3775" s="161" t="s">
        <v>11136</v>
      </c>
      <c r="R3775" s="161" t="s">
        <v>16018</v>
      </c>
    </row>
    <row r="3776" spans="1:18">
      <c r="A3776" s="161">
        <v>7</v>
      </c>
      <c r="B3776" s="161">
        <v>86</v>
      </c>
      <c r="C3776" s="161">
        <v>29</v>
      </c>
      <c r="D3776" s="161" t="s">
        <v>3696</v>
      </c>
      <c r="E3776" s="161" t="s">
        <v>9711</v>
      </c>
      <c r="F3776" s="161" t="s">
        <v>3992</v>
      </c>
      <c r="G3776" s="161" t="s">
        <v>1521</v>
      </c>
      <c r="H3776" s="161" t="s">
        <v>1524</v>
      </c>
      <c r="I3776" s="161" t="s">
        <v>3991</v>
      </c>
      <c r="K3776" s="161">
        <v>1</v>
      </c>
      <c r="L3776" s="161" t="s">
        <v>5724</v>
      </c>
      <c r="M3776" s="161" t="s">
        <v>5725</v>
      </c>
      <c r="N3776" s="161" t="s">
        <v>388</v>
      </c>
      <c r="O3776" s="161" t="s">
        <v>5726</v>
      </c>
    </row>
    <row r="3777" spans="1:18">
      <c r="A3777" s="161">
        <v>7</v>
      </c>
      <c r="B3777" s="161">
        <v>86</v>
      </c>
      <c r="C3777" s="161">
        <v>30</v>
      </c>
      <c r="D3777" s="161" t="s">
        <v>10293</v>
      </c>
      <c r="E3777" s="161" t="s">
        <v>11128</v>
      </c>
      <c r="F3777" s="161" t="s">
        <v>3992</v>
      </c>
      <c r="G3777" s="161" t="s">
        <v>1521</v>
      </c>
      <c r="H3777" s="161" t="s">
        <v>10316</v>
      </c>
      <c r="I3777" s="161" t="s">
        <v>10314</v>
      </c>
      <c r="K3777" s="161">
        <v>1</v>
      </c>
      <c r="L3777" s="161" t="s">
        <v>11129</v>
      </c>
      <c r="M3777" s="161" t="s">
        <v>11130</v>
      </c>
      <c r="N3777" s="161" t="s">
        <v>16016</v>
      </c>
      <c r="O3777" s="161" t="s">
        <v>11131</v>
      </c>
    </row>
    <row r="3778" spans="1:18">
      <c r="A3778" s="161">
        <v>7</v>
      </c>
      <c r="B3778" s="161">
        <v>86</v>
      </c>
      <c r="C3778" s="161">
        <v>31</v>
      </c>
      <c r="D3778" s="161" t="s">
        <v>3696</v>
      </c>
      <c r="E3778" s="161" t="s">
        <v>9712</v>
      </c>
      <c r="F3778" s="161" t="s">
        <v>3992</v>
      </c>
      <c r="G3778" s="161" t="s">
        <v>1521</v>
      </c>
      <c r="H3778" s="161" t="s">
        <v>323</v>
      </c>
      <c r="K3778" s="161">
        <v>1</v>
      </c>
      <c r="L3778" s="161" t="s">
        <v>6962</v>
      </c>
    </row>
    <row r="3779" spans="1:18">
      <c r="A3779" s="161">
        <v>7</v>
      </c>
      <c r="B3779" s="161">
        <v>86</v>
      </c>
      <c r="C3779" s="161">
        <v>32</v>
      </c>
      <c r="D3779" s="161" t="s">
        <v>10293</v>
      </c>
      <c r="E3779" s="161" t="s">
        <v>11126</v>
      </c>
      <c r="F3779" s="161" t="s">
        <v>3992</v>
      </c>
      <c r="G3779" s="161" t="s">
        <v>1521</v>
      </c>
      <c r="H3779" s="161" t="s">
        <v>10312</v>
      </c>
      <c r="K3779" s="161">
        <v>1</v>
      </c>
      <c r="L3779" s="161" t="s">
        <v>11127</v>
      </c>
    </row>
    <row r="3780" spans="1:18">
      <c r="A3780" s="161">
        <v>7</v>
      </c>
      <c r="B3780" s="161">
        <v>86</v>
      </c>
      <c r="C3780" s="161">
        <v>33</v>
      </c>
      <c r="D3780" s="161" t="s">
        <v>3696</v>
      </c>
      <c r="E3780" s="161" t="s">
        <v>9713</v>
      </c>
      <c r="F3780" s="161" t="s">
        <v>3992</v>
      </c>
      <c r="G3780" s="161" t="s">
        <v>1521</v>
      </c>
      <c r="H3780" s="161" t="s">
        <v>324</v>
      </c>
      <c r="K3780" s="161">
        <v>1</v>
      </c>
      <c r="L3780" s="161" t="s">
        <v>6963</v>
      </c>
    </row>
    <row r="3781" spans="1:18">
      <c r="A3781" s="161">
        <v>7</v>
      </c>
      <c r="B3781" s="161">
        <v>86</v>
      </c>
      <c r="C3781" s="161">
        <v>34</v>
      </c>
      <c r="D3781" s="161" t="s">
        <v>10293</v>
      </c>
      <c r="E3781" s="161" t="s">
        <v>11124</v>
      </c>
      <c r="F3781" s="161" t="s">
        <v>3992</v>
      </c>
      <c r="G3781" s="161" t="s">
        <v>1521</v>
      </c>
      <c r="H3781" s="161" t="s">
        <v>10309</v>
      </c>
      <c r="K3781" s="161">
        <v>1</v>
      </c>
      <c r="L3781" s="161" t="s">
        <v>11125</v>
      </c>
    </row>
    <row r="3782" spans="1:18">
      <c r="A3782" s="161">
        <v>7</v>
      </c>
      <c r="B3782" s="161">
        <v>86</v>
      </c>
      <c r="C3782" s="161">
        <v>35</v>
      </c>
      <c r="D3782" s="161" t="s">
        <v>3696</v>
      </c>
      <c r="E3782" s="161" t="s">
        <v>9714</v>
      </c>
      <c r="F3782" s="161" t="s">
        <v>3992</v>
      </c>
      <c r="G3782" s="161" t="s">
        <v>1521</v>
      </c>
      <c r="H3782" s="161" t="s">
        <v>325</v>
      </c>
      <c r="K3782" s="161">
        <v>1</v>
      </c>
      <c r="L3782" s="161" t="s">
        <v>6964</v>
      </c>
    </row>
    <row r="3783" spans="1:18">
      <c r="A3783" s="161">
        <v>7</v>
      </c>
      <c r="B3783" s="161">
        <v>86</v>
      </c>
      <c r="C3783" s="161">
        <v>36</v>
      </c>
      <c r="D3783" s="161" t="s">
        <v>10293</v>
      </c>
      <c r="E3783" s="161" t="s">
        <v>11122</v>
      </c>
      <c r="F3783" s="161" t="s">
        <v>3992</v>
      </c>
      <c r="G3783" s="161" t="s">
        <v>1521</v>
      </c>
      <c r="H3783" s="161" t="s">
        <v>10306</v>
      </c>
      <c r="K3783" s="161">
        <v>1</v>
      </c>
      <c r="L3783" s="161" t="s">
        <v>11123</v>
      </c>
    </row>
    <row r="3784" spans="1:18">
      <c r="A3784" s="161">
        <v>7</v>
      </c>
      <c r="B3784" s="161">
        <v>86</v>
      </c>
      <c r="C3784" s="161">
        <v>37</v>
      </c>
      <c r="D3784" s="161" t="s">
        <v>3696</v>
      </c>
      <c r="E3784" s="161" t="s">
        <v>9715</v>
      </c>
      <c r="F3784" s="161" t="s">
        <v>3992</v>
      </c>
      <c r="G3784" s="161" t="s">
        <v>1521</v>
      </c>
      <c r="H3784" s="161" t="s">
        <v>1536</v>
      </c>
      <c r="I3784" s="161" t="s">
        <v>1629</v>
      </c>
      <c r="K3784" s="161">
        <v>1</v>
      </c>
      <c r="L3784" s="161" t="s">
        <v>5727</v>
      </c>
      <c r="M3784" s="161" t="s">
        <v>5728</v>
      </c>
      <c r="N3784" s="161" t="s">
        <v>12</v>
      </c>
      <c r="O3784" s="161" t="s">
        <v>5729</v>
      </c>
      <c r="P3784" s="161" t="s">
        <v>11</v>
      </c>
      <c r="Q3784" s="161" t="s">
        <v>5730</v>
      </c>
      <c r="R3784" s="161" t="s">
        <v>364</v>
      </c>
    </row>
    <row r="3785" spans="1:18">
      <c r="A3785" s="161">
        <v>7</v>
      </c>
      <c r="B3785" s="161">
        <v>86</v>
      </c>
      <c r="C3785" s="161">
        <v>38</v>
      </c>
      <c r="D3785" s="161" t="s">
        <v>10293</v>
      </c>
      <c r="E3785" s="161" t="s">
        <v>11117</v>
      </c>
      <c r="F3785" s="161" t="s">
        <v>3992</v>
      </c>
      <c r="G3785" s="161" t="s">
        <v>1521</v>
      </c>
      <c r="H3785" s="161" t="s">
        <v>10300</v>
      </c>
      <c r="I3785" s="161" t="s">
        <v>1629</v>
      </c>
      <c r="K3785" s="161">
        <v>1</v>
      </c>
      <c r="L3785" s="161" t="s">
        <v>11118</v>
      </c>
      <c r="M3785" s="161" t="s">
        <v>11119</v>
      </c>
      <c r="N3785" s="161" t="s">
        <v>16015</v>
      </c>
      <c r="O3785" s="161" t="s">
        <v>11120</v>
      </c>
      <c r="P3785" s="161" t="s">
        <v>16017</v>
      </c>
      <c r="Q3785" s="161" t="s">
        <v>11121</v>
      </c>
      <c r="R3785" s="161" t="s">
        <v>16018</v>
      </c>
    </row>
    <row r="3786" spans="1:18">
      <c r="A3786" s="161">
        <v>7</v>
      </c>
      <c r="B3786" s="161">
        <v>86</v>
      </c>
      <c r="C3786" s="161">
        <v>39</v>
      </c>
      <c r="D3786" s="161" t="s">
        <v>3696</v>
      </c>
      <c r="E3786" s="161" t="s">
        <v>9716</v>
      </c>
      <c r="F3786" s="161" t="s">
        <v>3992</v>
      </c>
      <c r="G3786" s="161" t="s">
        <v>1521</v>
      </c>
      <c r="H3786" s="161" t="s">
        <v>116</v>
      </c>
      <c r="I3786" s="161" t="s">
        <v>1630</v>
      </c>
      <c r="K3786" s="161">
        <v>1</v>
      </c>
      <c r="L3786" s="161" t="s">
        <v>5731</v>
      </c>
    </row>
    <row r="3787" spans="1:18">
      <c r="A3787" s="161">
        <v>7</v>
      </c>
      <c r="B3787" s="161">
        <v>86</v>
      </c>
      <c r="C3787" s="161">
        <v>40</v>
      </c>
      <c r="D3787" s="161" t="s">
        <v>10293</v>
      </c>
      <c r="E3787" s="161" t="s">
        <v>11115</v>
      </c>
      <c r="F3787" s="161" t="s">
        <v>3992</v>
      </c>
      <c r="G3787" s="161" t="s">
        <v>1521</v>
      </c>
      <c r="H3787" s="161" t="s">
        <v>10297</v>
      </c>
      <c r="I3787" s="161" t="s">
        <v>1630</v>
      </c>
      <c r="K3787" s="161">
        <v>1</v>
      </c>
      <c r="L3787" s="161" t="s">
        <v>11116</v>
      </c>
    </row>
    <row r="3788" spans="1:18">
      <c r="A3788" s="161">
        <v>7</v>
      </c>
      <c r="B3788" s="161">
        <v>86</v>
      </c>
      <c r="C3788" s="161">
        <v>41</v>
      </c>
      <c r="D3788" s="161" t="s">
        <v>3696</v>
      </c>
      <c r="E3788" s="161" t="s">
        <v>9717</v>
      </c>
      <c r="F3788" s="161" t="s">
        <v>3992</v>
      </c>
      <c r="G3788" s="161" t="s">
        <v>1521</v>
      </c>
      <c r="H3788" s="161" t="s">
        <v>319</v>
      </c>
      <c r="K3788" s="161">
        <v>1</v>
      </c>
      <c r="L3788" s="161" t="s">
        <v>5732</v>
      </c>
    </row>
    <row r="3789" spans="1:18">
      <c r="A3789" s="161">
        <v>7</v>
      </c>
      <c r="B3789" s="161">
        <v>86</v>
      </c>
      <c r="C3789" s="161">
        <v>42</v>
      </c>
      <c r="D3789" s="161" t="s">
        <v>10293</v>
      </c>
      <c r="E3789" s="161" t="s">
        <v>11113</v>
      </c>
      <c r="F3789" s="161" t="s">
        <v>3992</v>
      </c>
      <c r="G3789" s="161" t="s">
        <v>1521</v>
      </c>
      <c r="H3789" s="161" t="s">
        <v>10167</v>
      </c>
      <c r="K3789" s="161">
        <v>1</v>
      </c>
      <c r="L3789" s="161" t="s">
        <v>11114</v>
      </c>
    </row>
    <row r="3790" spans="1:18">
      <c r="A3790" s="161">
        <v>7</v>
      </c>
      <c r="B3790" s="161">
        <v>87</v>
      </c>
      <c r="C3790" s="161">
        <v>1</v>
      </c>
      <c r="D3790" s="161" t="s">
        <v>3696</v>
      </c>
      <c r="E3790" s="161" t="s">
        <v>9718</v>
      </c>
      <c r="F3790" s="161" t="s">
        <v>3992</v>
      </c>
      <c r="G3790" s="161" t="s">
        <v>1521</v>
      </c>
      <c r="H3790" s="161" t="s">
        <v>1523</v>
      </c>
      <c r="I3790" s="161" t="s">
        <v>1631</v>
      </c>
      <c r="K3790" s="161">
        <v>1</v>
      </c>
      <c r="L3790" s="164" t="s">
        <v>9719</v>
      </c>
    </row>
    <row r="3791" spans="1:18">
      <c r="A3791" s="161">
        <v>7</v>
      </c>
      <c r="B3791" s="161">
        <v>87</v>
      </c>
      <c r="C3791" s="161">
        <v>2</v>
      </c>
      <c r="D3791" s="161" t="s">
        <v>10293</v>
      </c>
      <c r="E3791" s="161" t="s">
        <v>11111</v>
      </c>
      <c r="F3791" s="161" t="s">
        <v>3992</v>
      </c>
      <c r="G3791" s="161" t="s">
        <v>1521</v>
      </c>
      <c r="H3791" s="161" t="s">
        <v>10370</v>
      </c>
      <c r="I3791" s="161" t="s">
        <v>1630</v>
      </c>
      <c r="K3791" s="161">
        <v>1</v>
      </c>
      <c r="L3791" s="164" t="s">
        <v>11112</v>
      </c>
    </row>
    <row r="3792" spans="1:18">
      <c r="A3792" s="161">
        <v>7</v>
      </c>
      <c r="B3792" s="161">
        <v>87</v>
      </c>
      <c r="C3792" s="161">
        <v>3</v>
      </c>
      <c r="D3792" s="161" t="s">
        <v>3696</v>
      </c>
      <c r="E3792" s="161" t="s">
        <v>9720</v>
      </c>
      <c r="F3792" s="161" t="s">
        <v>3992</v>
      </c>
      <c r="G3792" s="161" t="s">
        <v>1521</v>
      </c>
      <c r="H3792" s="162" t="s">
        <v>322</v>
      </c>
      <c r="I3792" s="161" t="s">
        <v>1631</v>
      </c>
      <c r="K3792" s="161">
        <v>1</v>
      </c>
      <c r="L3792" s="161" t="s">
        <v>5933</v>
      </c>
    </row>
    <row r="3793" spans="1:18">
      <c r="A3793" s="161">
        <v>7</v>
      </c>
      <c r="B3793" s="161">
        <v>87</v>
      </c>
      <c r="C3793" s="161">
        <v>4</v>
      </c>
      <c r="D3793" s="161" t="s">
        <v>10293</v>
      </c>
      <c r="E3793" s="161" t="s">
        <v>11109</v>
      </c>
      <c r="F3793" s="161" t="s">
        <v>3992</v>
      </c>
      <c r="G3793" s="161" t="s">
        <v>1521</v>
      </c>
      <c r="H3793" s="162" t="s">
        <v>10367</v>
      </c>
      <c r="I3793" s="161" t="s">
        <v>1630</v>
      </c>
      <c r="K3793" s="161">
        <v>1</v>
      </c>
      <c r="L3793" s="161" t="s">
        <v>11110</v>
      </c>
    </row>
    <row r="3794" spans="1:18">
      <c r="A3794" s="161">
        <v>7</v>
      </c>
      <c r="B3794" s="161">
        <v>87</v>
      </c>
      <c r="C3794" s="161">
        <v>5</v>
      </c>
      <c r="D3794" s="161" t="s">
        <v>3696</v>
      </c>
      <c r="E3794" s="161" t="s">
        <v>9721</v>
      </c>
      <c r="F3794" s="161" t="s">
        <v>3992</v>
      </c>
      <c r="G3794" s="161" t="s">
        <v>1521</v>
      </c>
      <c r="H3794" s="161" t="s">
        <v>1526</v>
      </c>
      <c r="I3794" s="161" t="s">
        <v>1629</v>
      </c>
      <c r="K3794" s="161">
        <v>1</v>
      </c>
      <c r="L3794" s="161" t="s">
        <v>5934</v>
      </c>
      <c r="M3794" s="161" t="s">
        <v>5935</v>
      </c>
      <c r="N3794" s="161" t="s">
        <v>12</v>
      </c>
      <c r="O3794" s="161" t="s">
        <v>5936</v>
      </c>
      <c r="P3794" s="161" t="s">
        <v>11</v>
      </c>
      <c r="Q3794" s="161" t="s">
        <v>5937</v>
      </c>
      <c r="R3794" s="161" t="s">
        <v>364</v>
      </c>
    </row>
    <row r="3795" spans="1:18">
      <c r="A3795" s="161">
        <v>7</v>
      </c>
      <c r="B3795" s="161">
        <v>87</v>
      </c>
      <c r="C3795" s="161">
        <v>6</v>
      </c>
      <c r="D3795" s="161" t="s">
        <v>10293</v>
      </c>
      <c r="E3795" s="161" t="s">
        <v>11104</v>
      </c>
      <c r="F3795" s="161" t="s">
        <v>3992</v>
      </c>
      <c r="G3795" s="161" t="s">
        <v>1521</v>
      </c>
      <c r="H3795" s="161" t="s">
        <v>10361</v>
      </c>
      <c r="I3795" s="161" t="s">
        <v>1629</v>
      </c>
      <c r="K3795" s="161">
        <v>1</v>
      </c>
      <c r="L3795" s="161" t="s">
        <v>11105</v>
      </c>
      <c r="M3795" s="161" t="s">
        <v>11106</v>
      </c>
      <c r="N3795" s="161" t="s">
        <v>16015</v>
      </c>
      <c r="O3795" s="161" t="s">
        <v>11107</v>
      </c>
      <c r="P3795" s="161" t="s">
        <v>16017</v>
      </c>
      <c r="Q3795" s="161" t="s">
        <v>11108</v>
      </c>
      <c r="R3795" s="161" t="s">
        <v>16018</v>
      </c>
    </row>
    <row r="3796" spans="1:18">
      <c r="A3796" s="161">
        <v>7</v>
      </c>
      <c r="B3796" s="161">
        <v>87</v>
      </c>
      <c r="C3796" s="161">
        <v>7</v>
      </c>
      <c r="D3796" s="161" t="s">
        <v>3696</v>
      </c>
      <c r="E3796" s="161" t="s">
        <v>9722</v>
      </c>
      <c r="F3796" s="161" t="s">
        <v>3992</v>
      </c>
      <c r="G3796" s="161" t="s">
        <v>1521</v>
      </c>
      <c r="H3796" s="161" t="s">
        <v>66</v>
      </c>
      <c r="I3796" s="161" t="s">
        <v>1629</v>
      </c>
      <c r="K3796" s="161">
        <v>1</v>
      </c>
      <c r="L3796" s="161" t="s">
        <v>5938</v>
      </c>
      <c r="M3796" s="161" t="s">
        <v>5939</v>
      </c>
      <c r="N3796" s="161" t="s">
        <v>12</v>
      </c>
      <c r="O3796" s="161" t="s">
        <v>5940</v>
      </c>
      <c r="P3796" s="161" t="s">
        <v>11</v>
      </c>
      <c r="Q3796" s="161" t="s">
        <v>5941</v>
      </c>
      <c r="R3796" s="161" t="s">
        <v>364</v>
      </c>
    </row>
    <row r="3797" spans="1:18">
      <c r="A3797" s="161">
        <v>7</v>
      </c>
      <c r="B3797" s="161">
        <v>87</v>
      </c>
      <c r="C3797" s="161">
        <v>8</v>
      </c>
      <c r="D3797" s="161" t="s">
        <v>10293</v>
      </c>
      <c r="E3797" s="161" t="s">
        <v>11099</v>
      </c>
      <c r="F3797" s="161" t="s">
        <v>3992</v>
      </c>
      <c r="G3797" s="161" t="s">
        <v>1521</v>
      </c>
      <c r="H3797" s="161" t="s">
        <v>10355</v>
      </c>
      <c r="I3797" s="161" t="s">
        <v>1629</v>
      </c>
      <c r="K3797" s="161">
        <v>1</v>
      </c>
      <c r="L3797" s="161" t="s">
        <v>11100</v>
      </c>
      <c r="M3797" s="161" t="s">
        <v>11101</v>
      </c>
      <c r="N3797" s="161" t="s">
        <v>16015</v>
      </c>
      <c r="O3797" s="161" t="s">
        <v>11102</v>
      </c>
      <c r="P3797" s="161" t="s">
        <v>16017</v>
      </c>
      <c r="Q3797" s="161" t="s">
        <v>11103</v>
      </c>
      <c r="R3797" s="161" t="s">
        <v>16018</v>
      </c>
    </row>
    <row r="3798" spans="1:18">
      <c r="A3798" s="161">
        <v>7</v>
      </c>
      <c r="B3798" s="161">
        <v>87</v>
      </c>
      <c r="C3798" s="161">
        <v>9</v>
      </c>
      <c r="D3798" s="161" t="s">
        <v>3696</v>
      </c>
      <c r="E3798" s="161" t="s">
        <v>9723</v>
      </c>
      <c r="F3798" s="161" t="s">
        <v>3992</v>
      </c>
      <c r="G3798" s="161" t="s">
        <v>1521</v>
      </c>
      <c r="H3798" s="161" t="s">
        <v>336</v>
      </c>
      <c r="K3798" s="161">
        <v>1</v>
      </c>
      <c r="L3798" s="161" t="s">
        <v>5942</v>
      </c>
    </row>
    <row r="3799" spans="1:18">
      <c r="A3799" s="161">
        <v>7</v>
      </c>
      <c r="B3799" s="161">
        <v>87</v>
      </c>
      <c r="C3799" s="161">
        <v>10</v>
      </c>
      <c r="D3799" s="161" t="s">
        <v>10293</v>
      </c>
      <c r="E3799" s="161" t="s">
        <v>11097</v>
      </c>
      <c r="F3799" s="161" t="s">
        <v>3992</v>
      </c>
      <c r="G3799" s="161" t="s">
        <v>1521</v>
      </c>
      <c r="H3799" s="161" t="s">
        <v>10191</v>
      </c>
      <c r="K3799" s="161">
        <v>1</v>
      </c>
      <c r="L3799" s="161" t="s">
        <v>11098</v>
      </c>
    </row>
    <row r="3800" spans="1:18">
      <c r="A3800" s="161">
        <v>7</v>
      </c>
      <c r="B3800" s="161">
        <v>87</v>
      </c>
      <c r="C3800" s="161">
        <v>11</v>
      </c>
      <c r="D3800" s="161" t="s">
        <v>3696</v>
      </c>
      <c r="E3800" s="161" t="s">
        <v>9724</v>
      </c>
      <c r="F3800" s="161" t="s">
        <v>3992</v>
      </c>
      <c r="G3800" s="161" t="s">
        <v>1521</v>
      </c>
      <c r="H3800" s="161" t="s">
        <v>337</v>
      </c>
      <c r="I3800" s="161" t="s">
        <v>1628</v>
      </c>
      <c r="K3800" s="161">
        <v>1</v>
      </c>
      <c r="L3800" s="161" t="s">
        <v>5943</v>
      </c>
    </row>
    <row r="3801" spans="1:18">
      <c r="A3801" s="161">
        <v>7</v>
      </c>
      <c r="B3801" s="161">
        <v>87</v>
      </c>
      <c r="C3801" s="161">
        <v>12</v>
      </c>
      <c r="D3801" s="161" t="s">
        <v>10293</v>
      </c>
      <c r="E3801" s="161" t="s">
        <v>11095</v>
      </c>
      <c r="F3801" s="161" t="s">
        <v>3992</v>
      </c>
      <c r="G3801" s="161" t="s">
        <v>1521</v>
      </c>
      <c r="H3801" s="161" t="s">
        <v>10350</v>
      </c>
      <c r="I3801" s="161" t="s">
        <v>10137</v>
      </c>
      <c r="K3801" s="161">
        <v>1</v>
      </c>
      <c r="L3801" s="161" t="s">
        <v>11096</v>
      </c>
    </row>
    <row r="3802" spans="1:18">
      <c r="A3802" s="161">
        <v>7</v>
      </c>
      <c r="B3802" s="161">
        <v>87</v>
      </c>
      <c r="C3802" s="161">
        <v>13</v>
      </c>
      <c r="D3802" s="161" t="s">
        <v>3696</v>
      </c>
      <c r="E3802" s="161" t="s">
        <v>9725</v>
      </c>
      <c r="F3802" s="161" t="s">
        <v>3992</v>
      </c>
      <c r="G3802" s="161" t="s">
        <v>1521</v>
      </c>
      <c r="H3802" s="161" t="s">
        <v>1535</v>
      </c>
      <c r="I3802" s="161" t="s">
        <v>61</v>
      </c>
      <c r="K3802" s="161">
        <v>1</v>
      </c>
      <c r="L3802" s="161" t="s">
        <v>5944</v>
      </c>
    </row>
    <row r="3803" spans="1:18">
      <c r="A3803" s="161">
        <v>7</v>
      </c>
      <c r="B3803" s="161">
        <v>87</v>
      </c>
      <c r="C3803" s="161">
        <v>14</v>
      </c>
      <c r="D3803" s="161" t="s">
        <v>10293</v>
      </c>
      <c r="E3803" s="161" t="s">
        <v>11093</v>
      </c>
      <c r="F3803" s="161" t="s">
        <v>3992</v>
      </c>
      <c r="G3803" s="161" t="s">
        <v>1521</v>
      </c>
      <c r="H3803" s="161" t="s">
        <v>10347</v>
      </c>
      <c r="I3803" s="161" t="s">
        <v>10345</v>
      </c>
      <c r="K3803" s="161">
        <v>1</v>
      </c>
      <c r="L3803" s="161" t="s">
        <v>11094</v>
      </c>
    </row>
    <row r="3804" spans="1:18">
      <c r="A3804" s="161">
        <v>7</v>
      </c>
      <c r="B3804" s="161">
        <v>87</v>
      </c>
      <c r="C3804" s="161">
        <v>15</v>
      </c>
      <c r="D3804" s="161" t="s">
        <v>3696</v>
      </c>
      <c r="E3804" s="161" t="s">
        <v>9726</v>
      </c>
      <c r="F3804" s="161" t="s">
        <v>3992</v>
      </c>
      <c r="G3804" s="161" t="s">
        <v>1521</v>
      </c>
      <c r="H3804" s="161" t="s">
        <v>1529</v>
      </c>
      <c r="I3804" s="161" t="s">
        <v>15</v>
      </c>
      <c r="K3804" s="161">
        <v>1</v>
      </c>
      <c r="L3804" s="164" t="s">
        <v>9727</v>
      </c>
      <c r="M3804" s="164" t="s">
        <v>9728</v>
      </c>
    </row>
    <row r="3805" spans="1:18">
      <c r="A3805" s="161">
        <v>7</v>
      </c>
      <c r="B3805" s="161">
        <v>87</v>
      </c>
      <c r="C3805" s="161">
        <v>16</v>
      </c>
      <c r="D3805" s="161" t="s">
        <v>10293</v>
      </c>
      <c r="E3805" s="161" t="s">
        <v>11090</v>
      </c>
      <c r="F3805" s="161" t="s">
        <v>3992</v>
      </c>
      <c r="G3805" s="161" t="s">
        <v>1521</v>
      </c>
      <c r="H3805" s="161" t="s">
        <v>10342</v>
      </c>
      <c r="I3805" s="161" t="s">
        <v>15</v>
      </c>
      <c r="K3805" s="161">
        <v>1</v>
      </c>
      <c r="L3805" s="164" t="s">
        <v>11091</v>
      </c>
      <c r="M3805" s="164" t="s">
        <v>11092</v>
      </c>
    </row>
    <row r="3806" spans="1:18">
      <c r="A3806" s="161">
        <v>7</v>
      </c>
      <c r="B3806" s="161">
        <v>87</v>
      </c>
      <c r="C3806" s="161">
        <v>17</v>
      </c>
      <c r="D3806" s="161" t="s">
        <v>3696</v>
      </c>
      <c r="E3806" s="161" t="s">
        <v>9729</v>
      </c>
      <c r="F3806" s="161" t="s">
        <v>3992</v>
      </c>
      <c r="G3806" s="161" t="s">
        <v>1521</v>
      </c>
      <c r="H3806" s="161" t="s">
        <v>1530</v>
      </c>
      <c r="K3806" s="161">
        <v>1</v>
      </c>
      <c r="L3806" s="164" t="s">
        <v>9730</v>
      </c>
    </row>
    <row r="3807" spans="1:18">
      <c r="A3807" s="161">
        <v>7</v>
      </c>
      <c r="B3807" s="161">
        <v>87</v>
      </c>
      <c r="C3807" s="161">
        <v>18</v>
      </c>
      <c r="D3807" s="161" t="s">
        <v>10293</v>
      </c>
      <c r="E3807" s="161" t="s">
        <v>11088</v>
      </c>
      <c r="F3807" s="161" t="s">
        <v>3992</v>
      </c>
      <c r="G3807" s="161" t="s">
        <v>1521</v>
      </c>
      <c r="H3807" s="161" t="s">
        <v>10339</v>
      </c>
      <c r="K3807" s="161">
        <v>1</v>
      </c>
      <c r="L3807" s="164" t="s">
        <v>11089</v>
      </c>
    </row>
    <row r="3808" spans="1:18">
      <c r="A3808" s="161">
        <v>7</v>
      </c>
      <c r="B3808" s="161">
        <v>87</v>
      </c>
      <c r="C3808" s="161">
        <v>19</v>
      </c>
      <c r="D3808" s="161" t="s">
        <v>3696</v>
      </c>
      <c r="E3808" s="161" t="s">
        <v>9731</v>
      </c>
      <c r="F3808" s="161" t="s">
        <v>3992</v>
      </c>
      <c r="G3808" s="161" t="s">
        <v>1521</v>
      </c>
      <c r="H3808" s="161" t="s">
        <v>1531</v>
      </c>
      <c r="K3808" s="161">
        <v>1</v>
      </c>
      <c r="L3808" s="164" t="s">
        <v>9732</v>
      </c>
    </row>
    <row r="3809" spans="1:18">
      <c r="A3809" s="161">
        <v>7</v>
      </c>
      <c r="B3809" s="161">
        <v>87</v>
      </c>
      <c r="C3809" s="161">
        <v>20</v>
      </c>
      <c r="D3809" s="161" t="s">
        <v>10293</v>
      </c>
      <c r="E3809" s="161" t="s">
        <v>11086</v>
      </c>
      <c r="F3809" s="161" t="s">
        <v>3992</v>
      </c>
      <c r="G3809" s="161" t="s">
        <v>1521</v>
      </c>
      <c r="H3809" s="161" t="s">
        <v>10336</v>
      </c>
      <c r="K3809" s="161">
        <v>1</v>
      </c>
      <c r="L3809" s="164" t="s">
        <v>11087</v>
      </c>
    </row>
    <row r="3810" spans="1:18">
      <c r="A3810" s="161">
        <v>7</v>
      </c>
      <c r="B3810" s="161">
        <v>87</v>
      </c>
      <c r="C3810" s="161">
        <v>21</v>
      </c>
      <c r="D3810" s="161" t="s">
        <v>3696</v>
      </c>
      <c r="E3810" s="161" t="s">
        <v>9733</v>
      </c>
      <c r="F3810" s="161" t="s">
        <v>3992</v>
      </c>
      <c r="G3810" s="161" t="s">
        <v>1521</v>
      </c>
      <c r="H3810" s="161" t="s">
        <v>1532</v>
      </c>
      <c r="K3810" s="161">
        <v>1</v>
      </c>
      <c r="L3810" s="164" t="s">
        <v>9734</v>
      </c>
    </row>
    <row r="3811" spans="1:18">
      <c r="A3811" s="161">
        <v>7</v>
      </c>
      <c r="B3811" s="161">
        <v>87</v>
      </c>
      <c r="C3811" s="161">
        <v>22</v>
      </c>
      <c r="D3811" s="161" t="s">
        <v>10293</v>
      </c>
      <c r="E3811" s="161" t="s">
        <v>11084</v>
      </c>
      <c r="F3811" s="161" t="s">
        <v>3992</v>
      </c>
      <c r="G3811" s="161" t="s">
        <v>1521</v>
      </c>
      <c r="H3811" s="161" t="s">
        <v>10333</v>
      </c>
      <c r="K3811" s="161">
        <v>1</v>
      </c>
      <c r="L3811" s="164" t="s">
        <v>11085</v>
      </c>
    </row>
    <row r="3812" spans="1:18">
      <c r="A3812" s="161">
        <v>7</v>
      </c>
      <c r="B3812" s="161">
        <v>87</v>
      </c>
      <c r="C3812" s="161">
        <v>23</v>
      </c>
      <c r="D3812" s="161" t="s">
        <v>3696</v>
      </c>
      <c r="E3812" s="161" t="s">
        <v>9735</v>
      </c>
      <c r="F3812" s="161" t="s">
        <v>3992</v>
      </c>
      <c r="G3812" s="161" t="s">
        <v>1521</v>
      </c>
      <c r="H3812" s="161" t="s">
        <v>1533</v>
      </c>
      <c r="K3812" s="161">
        <v>1</v>
      </c>
      <c r="L3812" s="164" t="s">
        <v>9736</v>
      </c>
    </row>
    <row r="3813" spans="1:18">
      <c r="A3813" s="161">
        <v>7</v>
      </c>
      <c r="B3813" s="161">
        <v>87</v>
      </c>
      <c r="C3813" s="161">
        <v>24</v>
      </c>
      <c r="D3813" s="161" t="s">
        <v>10293</v>
      </c>
      <c r="E3813" s="161" t="s">
        <v>11082</v>
      </c>
      <c r="F3813" s="161" t="s">
        <v>3992</v>
      </c>
      <c r="G3813" s="161" t="s">
        <v>1521</v>
      </c>
      <c r="H3813" s="161" t="s">
        <v>10330</v>
      </c>
      <c r="K3813" s="161">
        <v>1</v>
      </c>
      <c r="L3813" s="164" t="s">
        <v>11083</v>
      </c>
    </row>
    <row r="3814" spans="1:18">
      <c r="A3814" s="161">
        <v>7</v>
      </c>
      <c r="B3814" s="161">
        <v>87</v>
      </c>
      <c r="C3814" s="161">
        <v>25</v>
      </c>
      <c r="D3814" s="161" t="s">
        <v>3696</v>
      </c>
      <c r="E3814" s="161" t="s">
        <v>9737</v>
      </c>
      <c r="F3814" s="161" t="s">
        <v>3992</v>
      </c>
      <c r="G3814" s="161" t="s">
        <v>1521</v>
      </c>
      <c r="H3814" s="161" t="s">
        <v>1534</v>
      </c>
      <c r="K3814" s="161">
        <v>1</v>
      </c>
      <c r="L3814" s="164" t="s">
        <v>9738</v>
      </c>
    </row>
    <row r="3815" spans="1:18">
      <c r="A3815" s="161">
        <v>7</v>
      </c>
      <c r="B3815" s="161">
        <v>87</v>
      </c>
      <c r="C3815" s="161">
        <v>26</v>
      </c>
      <c r="D3815" s="161" t="s">
        <v>10293</v>
      </c>
      <c r="E3815" s="161" t="s">
        <v>11080</v>
      </c>
      <c r="F3815" s="161" t="s">
        <v>3992</v>
      </c>
      <c r="G3815" s="161" t="s">
        <v>1521</v>
      </c>
      <c r="H3815" s="161" t="s">
        <v>10327</v>
      </c>
      <c r="K3815" s="161">
        <v>1</v>
      </c>
      <c r="L3815" s="164" t="s">
        <v>11081</v>
      </c>
    </row>
    <row r="3816" spans="1:18">
      <c r="A3816" s="161">
        <v>7</v>
      </c>
      <c r="B3816" s="161">
        <v>87</v>
      </c>
      <c r="C3816" s="161">
        <v>27</v>
      </c>
      <c r="D3816" s="161" t="s">
        <v>3696</v>
      </c>
      <c r="E3816" s="161" t="s">
        <v>9739</v>
      </c>
      <c r="F3816" s="161" t="s">
        <v>3992</v>
      </c>
      <c r="G3816" s="161" t="s">
        <v>1521</v>
      </c>
      <c r="H3816" s="162" t="s">
        <v>326</v>
      </c>
      <c r="I3816" s="161" t="s">
        <v>1629</v>
      </c>
      <c r="K3816" s="161">
        <v>1</v>
      </c>
      <c r="L3816" s="161" t="s">
        <v>5945</v>
      </c>
      <c r="M3816" s="161" t="s">
        <v>5946</v>
      </c>
      <c r="N3816" s="161" t="s">
        <v>12</v>
      </c>
      <c r="O3816" s="161" t="s">
        <v>5947</v>
      </c>
      <c r="P3816" s="161" t="s">
        <v>11</v>
      </c>
      <c r="Q3816" s="161" t="s">
        <v>5948</v>
      </c>
      <c r="R3816" s="161" t="s">
        <v>364</v>
      </c>
    </row>
    <row r="3817" spans="1:18">
      <c r="A3817" s="161">
        <v>7</v>
      </c>
      <c r="B3817" s="161">
        <v>87</v>
      </c>
      <c r="C3817" s="161">
        <v>28</v>
      </c>
      <c r="D3817" s="161" t="s">
        <v>10293</v>
      </c>
      <c r="E3817" s="161" t="s">
        <v>11075</v>
      </c>
      <c r="F3817" s="161" t="s">
        <v>3992</v>
      </c>
      <c r="G3817" s="161" t="s">
        <v>1521</v>
      </c>
      <c r="H3817" s="162" t="s">
        <v>10321</v>
      </c>
      <c r="I3817" s="161" t="s">
        <v>1629</v>
      </c>
      <c r="K3817" s="161">
        <v>1</v>
      </c>
      <c r="L3817" s="161" t="s">
        <v>11076</v>
      </c>
      <c r="M3817" s="161" t="s">
        <v>11077</v>
      </c>
      <c r="N3817" s="161" t="s">
        <v>16015</v>
      </c>
      <c r="O3817" s="161" t="s">
        <v>11078</v>
      </c>
      <c r="P3817" s="161" t="s">
        <v>16017</v>
      </c>
      <c r="Q3817" s="161" t="s">
        <v>11079</v>
      </c>
      <c r="R3817" s="161" t="s">
        <v>16018</v>
      </c>
    </row>
    <row r="3818" spans="1:18">
      <c r="A3818" s="161">
        <v>7</v>
      </c>
      <c r="B3818" s="161">
        <v>87</v>
      </c>
      <c r="C3818" s="161">
        <v>29</v>
      </c>
      <c r="D3818" s="161" t="s">
        <v>3696</v>
      </c>
      <c r="E3818" s="161" t="s">
        <v>9740</v>
      </c>
      <c r="F3818" s="161" t="s">
        <v>3992</v>
      </c>
      <c r="G3818" s="161" t="s">
        <v>1521</v>
      </c>
      <c r="H3818" s="161" t="s">
        <v>1524</v>
      </c>
      <c r="I3818" s="161" t="s">
        <v>3991</v>
      </c>
      <c r="K3818" s="161">
        <v>1</v>
      </c>
      <c r="L3818" s="161" t="s">
        <v>5949</v>
      </c>
      <c r="M3818" s="161" t="s">
        <v>5950</v>
      </c>
      <c r="N3818" s="161" t="s">
        <v>388</v>
      </c>
      <c r="O3818" s="161" t="s">
        <v>5951</v>
      </c>
    </row>
    <row r="3819" spans="1:18">
      <c r="A3819" s="161">
        <v>7</v>
      </c>
      <c r="B3819" s="161">
        <v>87</v>
      </c>
      <c r="C3819" s="161">
        <v>30</v>
      </c>
      <c r="D3819" s="161" t="s">
        <v>10293</v>
      </c>
      <c r="E3819" s="161" t="s">
        <v>11071</v>
      </c>
      <c r="F3819" s="161" t="s">
        <v>3992</v>
      </c>
      <c r="G3819" s="161" t="s">
        <v>1521</v>
      </c>
      <c r="H3819" s="161" t="s">
        <v>10316</v>
      </c>
      <c r="I3819" s="161" t="s">
        <v>10314</v>
      </c>
      <c r="K3819" s="161">
        <v>1</v>
      </c>
      <c r="L3819" s="161" t="s">
        <v>11072</v>
      </c>
      <c r="M3819" s="161" t="s">
        <v>11073</v>
      </c>
      <c r="N3819" s="161" t="s">
        <v>16016</v>
      </c>
      <c r="O3819" s="161" t="s">
        <v>11074</v>
      </c>
    </row>
    <row r="3820" spans="1:18">
      <c r="A3820" s="161">
        <v>7</v>
      </c>
      <c r="B3820" s="161">
        <v>87</v>
      </c>
      <c r="C3820" s="161">
        <v>31</v>
      </c>
      <c r="D3820" s="161" t="s">
        <v>3696</v>
      </c>
      <c r="E3820" s="161" t="s">
        <v>9741</v>
      </c>
      <c r="F3820" s="161" t="s">
        <v>3992</v>
      </c>
      <c r="G3820" s="161" t="s">
        <v>1521</v>
      </c>
      <c r="H3820" s="161" t="s">
        <v>323</v>
      </c>
      <c r="K3820" s="161">
        <v>1</v>
      </c>
      <c r="L3820" s="161" t="s">
        <v>6965</v>
      </c>
    </row>
    <row r="3821" spans="1:18">
      <c r="A3821" s="161">
        <v>7</v>
      </c>
      <c r="B3821" s="161">
        <v>87</v>
      </c>
      <c r="C3821" s="161">
        <v>32</v>
      </c>
      <c r="D3821" s="161" t="s">
        <v>10293</v>
      </c>
      <c r="E3821" s="161" t="s">
        <v>11069</v>
      </c>
      <c r="F3821" s="161" t="s">
        <v>3992</v>
      </c>
      <c r="G3821" s="161" t="s">
        <v>1521</v>
      </c>
      <c r="H3821" s="161" t="s">
        <v>10312</v>
      </c>
      <c r="K3821" s="161">
        <v>1</v>
      </c>
      <c r="L3821" s="161" t="s">
        <v>11070</v>
      </c>
    </row>
    <row r="3822" spans="1:18">
      <c r="A3822" s="161">
        <v>7</v>
      </c>
      <c r="B3822" s="161">
        <v>87</v>
      </c>
      <c r="C3822" s="161">
        <v>33</v>
      </c>
      <c r="D3822" s="161" t="s">
        <v>3696</v>
      </c>
      <c r="E3822" s="161" t="s">
        <v>9742</v>
      </c>
      <c r="F3822" s="161" t="s">
        <v>3992</v>
      </c>
      <c r="G3822" s="161" t="s">
        <v>1521</v>
      </c>
      <c r="H3822" s="161" t="s">
        <v>324</v>
      </c>
      <c r="K3822" s="161">
        <v>1</v>
      </c>
      <c r="L3822" s="161" t="s">
        <v>6966</v>
      </c>
    </row>
    <row r="3823" spans="1:18">
      <c r="A3823" s="161">
        <v>7</v>
      </c>
      <c r="B3823" s="161">
        <v>87</v>
      </c>
      <c r="C3823" s="161">
        <v>34</v>
      </c>
      <c r="D3823" s="161" t="s">
        <v>10293</v>
      </c>
      <c r="E3823" s="161" t="s">
        <v>11067</v>
      </c>
      <c r="F3823" s="161" t="s">
        <v>3992</v>
      </c>
      <c r="G3823" s="161" t="s">
        <v>1521</v>
      </c>
      <c r="H3823" s="161" t="s">
        <v>10309</v>
      </c>
      <c r="K3823" s="161">
        <v>1</v>
      </c>
      <c r="L3823" s="161" t="s">
        <v>11068</v>
      </c>
    </row>
    <row r="3824" spans="1:18">
      <c r="A3824" s="161">
        <v>7</v>
      </c>
      <c r="B3824" s="161">
        <v>87</v>
      </c>
      <c r="C3824" s="161">
        <v>35</v>
      </c>
      <c r="D3824" s="161" t="s">
        <v>3696</v>
      </c>
      <c r="E3824" s="161" t="s">
        <v>9743</v>
      </c>
      <c r="F3824" s="161" t="s">
        <v>3992</v>
      </c>
      <c r="G3824" s="161" t="s">
        <v>1521</v>
      </c>
      <c r="H3824" s="161" t="s">
        <v>325</v>
      </c>
      <c r="K3824" s="161">
        <v>1</v>
      </c>
      <c r="L3824" s="161" t="s">
        <v>6967</v>
      </c>
    </row>
    <row r="3825" spans="1:18">
      <c r="A3825" s="161">
        <v>7</v>
      </c>
      <c r="B3825" s="161">
        <v>87</v>
      </c>
      <c r="C3825" s="161">
        <v>36</v>
      </c>
      <c r="D3825" s="161" t="s">
        <v>10293</v>
      </c>
      <c r="E3825" s="161" t="s">
        <v>11065</v>
      </c>
      <c r="F3825" s="161" t="s">
        <v>3992</v>
      </c>
      <c r="G3825" s="161" t="s">
        <v>1521</v>
      </c>
      <c r="H3825" s="161" t="s">
        <v>10306</v>
      </c>
      <c r="K3825" s="161">
        <v>1</v>
      </c>
      <c r="L3825" s="161" t="s">
        <v>11066</v>
      </c>
    </row>
    <row r="3826" spans="1:18">
      <c r="A3826" s="161">
        <v>7</v>
      </c>
      <c r="B3826" s="161">
        <v>87</v>
      </c>
      <c r="C3826" s="161">
        <v>37</v>
      </c>
      <c r="D3826" s="161" t="s">
        <v>3696</v>
      </c>
      <c r="E3826" s="161" t="s">
        <v>9744</v>
      </c>
      <c r="F3826" s="161" t="s">
        <v>3992</v>
      </c>
      <c r="G3826" s="161" t="s">
        <v>1521</v>
      </c>
      <c r="H3826" s="161" t="s">
        <v>1536</v>
      </c>
      <c r="I3826" s="161" t="s">
        <v>1629</v>
      </c>
      <c r="K3826" s="161">
        <v>1</v>
      </c>
      <c r="L3826" s="161" t="s">
        <v>5952</v>
      </c>
      <c r="M3826" s="161" t="s">
        <v>5953</v>
      </c>
      <c r="N3826" s="161" t="s">
        <v>12</v>
      </c>
      <c r="O3826" s="161" t="s">
        <v>5954</v>
      </c>
      <c r="P3826" s="161" t="s">
        <v>11</v>
      </c>
      <c r="Q3826" s="161" t="s">
        <v>5955</v>
      </c>
      <c r="R3826" s="161" t="s">
        <v>364</v>
      </c>
    </row>
    <row r="3827" spans="1:18">
      <c r="A3827" s="161">
        <v>7</v>
      </c>
      <c r="B3827" s="161">
        <v>87</v>
      </c>
      <c r="C3827" s="161">
        <v>38</v>
      </c>
      <c r="D3827" s="161" t="s">
        <v>10293</v>
      </c>
      <c r="E3827" s="161" t="s">
        <v>11060</v>
      </c>
      <c r="F3827" s="161" t="s">
        <v>3992</v>
      </c>
      <c r="G3827" s="161" t="s">
        <v>1521</v>
      </c>
      <c r="H3827" s="161" t="s">
        <v>10300</v>
      </c>
      <c r="I3827" s="161" t="s">
        <v>1629</v>
      </c>
      <c r="K3827" s="161">
        <v>1</v>
      </c>
      <c r="L3827" s="161" t="s">
        <v>11061</v>
      </c>
      <c r="M3827" s="161" t="s">
        <v>11062</v>
      </c>
      <c r="N3827" s="161" t="s">
        <v>16015</v>
      </c>
      <c r="O3827" s="161" t="s">
        <v>11063</v>
      </c>
      <c r="P3827" s="161" t="s">
        <v>16017</v>
      </c>
      <c r="Q3827" s="161" t="s">
        <v>11064</v>
      </c>
      <c r="R3827" s="161" t="s">
        <v>16018</v>
      </c>
    </row>
    <row r="3828" spans="1:18">
      <c r="A3828" s="161">
        <v>7</v>
      </c>
      <c r="B3828" s="161">
        <v>87</v>
      </c>
      <c r="C3828" s="161">
        <v>39</v>
      </c>
      <c r="D3828" s="161" t="s">
        <v>3696</v>
      </c>
      <c r="E3828" s="161" t="s">
        <v>9745</v>
      </c>
      <c r="F3828" s="161" t="s">
        <v>3992</v>
      </c>
      <c r="G3828" s="161" t="s">
        <v>1521</v>
      </c>
      <c r="H3828" s="161" t="s">
        <v>116</v>
      </c>
      <c r="I3828" s="161" t="s">
        <v>1630</v>
      </c>
      <c r="K3828" s="161">
        <v>1</v>
      </c>
      <c r="L3828" s="161" t="s">
        <v>5956</v>
      </c>
    </row>
    <row r="3829" spans="1:18">
      <c r="A3829" s="161">
        <v>7</v>
      </c>
      <c r="B3829" s="161">
        <v>87</v>
      </c>
      <c r="C3829" s="161">
        <v>40</v>
      </c>
      <c r="D3829" s="161" t="s">
        <v>10293</v>
      </c>
      <c r="E3829" s="161" t="s">
        <v>11058</v>
      </c>
      <c r="F3829" s="161" t="s">
        <v>3992</v>
      </c>
      <c r="G3829" s="161" t="s">
        <v>1521</v>
      </c>
      <c r="H3829" s="161" t="s">
        <v>10297</v>
      </c>
      <c r="I3829" s="161" t="s">
        <v>1630</v>
      </c>
      <c r="K3829" s="161">
        <v>1</v>
      </c>
      <c r="L3829" s="161" t="s">
        <v>11059</v>
      </c>
    </row>
    <row r="3830" spans="1:18">
      <c r="A3830" s="161">
        <v>7</v>
      </c>
      <c r="B3830" s="161">
        <v>87</v>
      </c>
      <c r="C3830" s="161">
        <v>41</v>
      </c>
      <c r="D3830" s="161" t="s">
        <v>3696</v>
      </c>
      <c r="E3830" s="161" t="s">
        <v>9746</v>
      </c>
      <c r="F3830" s="161" t="s">
        <v>3992</v>
      </c>
      <c r="G3830" s="161" t="s">
        <v>1521</v>
      </c>
      <c r="H3830" s="161" t="s">
        <v>319</v>
      </c>
      <c r="K3830" s="161">
        <v>1</v>
      </c>
      <c r="L3830" s="161" t="s">
        <v>5957</v>
      </c>
    </row>
    <row r="3831" spans="1:18">
      <c r="A3831" s="161">
        <v>7</v>
      </c>
      <c r="B3831" s="161">
        <v>87</v>
      </c>
      <c r="C3831" s="161">
        <v>42</v>
      </c>
      <c r="D3831" s="161" t="s">
        <v>10293</v>
      </c>
      <c r="E3831" s="161" t="s">
        <v>11056</v>
      </c>
      <c r="F3831" s="161" t="s">
        <v>3992</v>
      </c>
      <c r="G3831" s="161" t="s">
        <v>1521</v>
      </c>
      <c r="H3831" s="161" t="s">
        <v>10167</v>
      </c>
      <c r="K3831" s="161">
        <v>1</v>
      </c>
      <c r="L3831" s="161" t="s">
        <v>11057</v>
      </c>
    </row>
    <row r="3832" spans="1:18">
      <c r="A3832" s="161">
        <v>7</v>
      </c>
      <c r="B3832" s="161">
        <v>88</v>
      </c>
      <c r="C3832" s="161">
        <v>1</v>
      </c>
      <c r="D3832" s="161" t="s">
        <v>3696</v>
      </c>
      <c r="E3832" s="161" t="s">
        <v>9747</v>
      </c>
      <c r="F3832" s="161" t="s">
        <v>3992</v>
      </c>
      <c r="G3832" s="161" t="s">
        <v>1521</v>
      </c>
      <c r="H3832" s="161" t="s">
        <v>1523</v>
      </c>
      <c r="I3832" s="161" t="s">
        <v>1631</v>
      </c>
      <c r="K3832" s="161">
        <v>1</v>
      </c>
      <c r="L3832" s="164" t="s">
        <v>9748</v>
      </c>
    </row>
    <row r="3833" spans="1:18">
      <c r="A3833" s="161">
        <v>7</v>
      </c>
      <c r="B3833" s="161">
        <v>88</v>
      </c>
      <c r="C3833" s="161">
        <v>2</v>
      </c>
      <c r="D3833" s="161" t="s">
        <v>10293</v>
      </c>
      <c r="E3833" s="161" t="s">
        <v>11054</v>
      </c>
      <c r="F3833" s="161" t="s">
        <v>3992</v>
      </c>
      <c r="G3833" s="161" t="s">
        <v>1521</v>
      </c>
      <c r="H3833" s="161" t="s">
        <v>10370</v>
      </c>
      <c r="I3833" s="161" t="s">
        <v>1630</v>
      </c>
      <c r="K3833" s="161">
        <v>1</v>
      </c>
      <c r="L3833" s="164" t="s">
        <v>11055</v>
      </c>
    </row>
    <row r="3834" spans="1:18">
      <c r="A3834" s="161">
        <v>7</v>
      </c>
      <c r="B3834" s="161">
        <v>88</v>
      </c>
      <c r="C3834" s="161">
        <v>3</v>
      </c>
      <c r="D3834" s="161" t="s">
        <v>3696</v>
      </c>
      <c r="E3834" s="161" t="s">
        <v>9749</v>
      </c>
      <c r="F3834" s="161" t="s">
        <v>3992</v>
      </c>
      <c r="G3834" s="161" t="s">
        <v>1521</v>
      </c>
      <c r="H3834" s="162" t="s">
        <v>322</v>
      </c>
      <c r="I3834" s="161" t="s">
        <v>1631</v>
      </c>
      <c r="K3834" s="161">
        <v>1</v>
      </c>
      <c r="L3834" s="161" t="s">
        <v>6158</v>
      </c>
    </row>
    <row r="3835" spans="1:18">
      <c r="A3835" s="161">
        <v>7</v>
      </c>
      <c r="B3835" s="161">
        <v>88</v>
      </c>
      <c r="C3835" s="161">
        <v>4</v>
      </c>
      <c r="D3835" s="161" t="s">
        <v>10293</v>
      </c>
      <c r="E3835" s="161" t="s">
        <v>11052</v>
      </c>
      <c r="F3835" s="161" t="s">
        <v>3992</v>
      </c>
      <c r="G3835" s="161" t="s">
        <v>1521</v>
      </c>
      <c r="H3835" s="162" t="s">
        <v>10367</v>
      </c>
      <c r="I3835" s="161" t="s">
        <v>1630</v>
      </c>
      <c r="K3835" s="161">
        <v>1</v>
      </c>
      <c r="L3835" s="161" t="s">
        <v>11053</v>
      </c>
    </row>
    <row r="3836" spans="1:18">
      <c r="A3836" s="161">
        <v>7</v>
      </c>
      <c r="B3836" s="161">
        <v>88</v>
      </c>
      <c r="C3836" s="161">
        <v>5</v>
      </c>
      <c r="D3836" s="161" t="s">
        <v>3696</v>
      </c>
      <c r="E3836" s="161" t="s">
        <v>9750</v>
      </c>
      <c r="F3836" s="161" t="s">
        <v>3992</v>
      </c>
      <c r="G3836" s="161" t="s">
        <v>1521</v>
      </c>
      <c r="H3836" s="161" t="s">
        <v>1526</v>
      </c>
      <c r="I3836" s="161" t="s">
        <v>1629</v>
      </c>
      <c r="K3836" s="161">
        <v>1</v>
      </c>
      <c r="L3836" s="161" t="s">
        <v>6159</v>
      </c>
      <c r="M3836" s="161" t="s">
        <v>6160</v>
      </c>
      <c r="N3836" s="161" t="s">
        <v>12</v>
      </c>
      <c r="O3836" s="161" t="s">
        <v>6161</v>
      </c>
      <c r="P3836" s="161" t="s">
        <v>11</v>
      </c>
      <c r="Q3836" s="161" t="s">
        <v>6162</v>
      </c>
      <c r="R3836" s="161" t="s">
        <v>364</v>
      </c>
    </row>
    <row r="3837" spans="1:18">
      <c r="A3837" s="161">
        <v>7</v>
      </c>
      <c r="B3837" s="161">
        <v>88</v>
      </c>
      <c r="C3837" s="161">
        <v>6</v>
      </c>
      <c r="D3837" s="161" t="s">
        <v>10293</v>
      </c>
      <c r="E3837" s="161" t="s">
        <v>11047</v>
      </c>
      <c r="F3837" s="161" t="s">
        <v>3992</v>
      </c>
      <c r="G3837" s="161" t="s">
        <v>1521</v>
      </c>
      <c r="H3837" s="161" t="s">
        <v>10361</v>
      </c>
      <c r="I3837" s="161" t="s">
        <v>1629</v>
      </c>
      <c r="K3837" s="161">
        <v>1</v>
      </c>
      <c r="L3837" s="161" t="s">
        <v>11048</v>
      </c>
      <c r="M3837" s="161" t="s">
        <v>11049</v>
      </c>
      <c r="N3837" s="161" t="s">
        <v>16015</v>
      </c>
      <c r="O3837" s="161" t="s">
        <v>11050</v>
      </c>
      <c r="P3837" s="161" t="s">
        <v>16017</v>
      </c>
      <c r="Q3837" s="161" t="s">
        <v>11051</v>
      </c>
      <c r="R3837" s="161" t="s">
        <v>16018</v>
      </c>
    </row>
    <row r="3838" spans="1:18">
      <c r="A3838" s="161">
        <v>7</v>
      </c>
      <c r="B3838" s="161">
        <v>88</v>
      </c>
      <c r="C3838" s="161">
        <v>7</v>
      </c>
      <c r="D3838" s="161" t="s">
        <v>3696</v>
      </c>
      <c r="E3838" s="161" t="s">
        <v>9751</v>
      </c>
      <c r="F3838" s="161" t="s">
        <v>3992</v>
      </c>
      <c r="G3838" s="161" t="s">
        <v>1521</v>
      </c>
      <c r="H3838" s="161" t="s">
        <v>66</v>
      </c>
      <c r="I3838" s="161" t="s">
        <v>1629</v>
      </c>
      <c r="K3838" s="161">
        <v>1</v>
      </c>
      <c r="L3838" s="161" t="s">
        <v>6163</v>
      </c>
      <c r="M3838" s="161" t="s">
        <v>6164</v>
      </c>
      <c r="N3838" s="161" t="s">
        <v>12</v>
      </c>
      <c r="O3838" s="161" t="s">
        <v>6165</v>
      </c>
      <c r="P3838" s="161" t="s">
        <v>11</v>
      </c>
      <c r="Q3838" s="161" t="s">
        <v>6166</v>
      </c>
      <c r="R3838" s="161" t="s">
        <v>364</v>
      </c>
    </row>
    <row r="3839" spans="1:18">
      <c r="A3839" s="161">
        <v>7</v>
      </c>
      <c r="B3839" s="161">
        <v>88</v>
      </c>
      <c r="C3839" s="161">
        <v>8</v>
      </c>
      <c r="D3839" s="161" t="s">
        <v>10293</v>
      </c>
      <c r="E3839" s="161" t="s">
        <v>11042</v>
      </c>
      <c r="F3839" s="161" t="s">
        <v>3992</v>
      </c>
      <c r="G3839" s="161" t="s">
        <v>1521</v>
      </c>
      <c r="H3839" s="161" t="s">
        <v>10355</v>
      </c>
      <c r="I3839" s="161" t="s">
        <v>1629</v>
      </c>
      <c r="K3839" s="161">
        <v>1</v>
      </c>
      <c r="L3839" s="161" t="s">
        <v>11043</v>
      </c>
      <c r="M3839" s="161" t="s">
        <v>11044</v>
      </c>
      <c r="N3839" s="161" t="s">
        <v>16015</v>
      </c>
      <c r="O3839" s="161" t="s">
        <v>11045</v>
      </c>
      <c r="P3839" s="161" t="s">
        <v>16017</v>
      </c>
      <c r="Q3839" s="161" t="s">
        <v>11046</v>
      </c>
      <c r="R3839" s="161" t="s">
        <v>16018</v>
      </c>
    </row>
    <row r="3840" spans="1:18">
      <c r="A3840" s="161">
        <v>7</v>
      </c>
      <c r="B3840" s="161">
        <v>88</v>
      </c>
      <c r="C3840" s="161">
        <v>9</v>
      </c>
      <c r="D3840" s="161" t="s">
        <v>3696</v>
      </c>
      <c r="E3840" s="161" t="s">
        <v>9752</v>
      </c>
      <c r="F3840" s="161" t="s">
        <v>3992</v>
      </c>
      <c r="G3840" s="161" t="s">
        <v>1521</v>
      </c>
      <c r="H3840" s="161" t="s">
        <v>336</v>
      </c>
      <c r="K3840" s="161">
        <v>1</v>
      </c>
      <c r="L3840" s="161" t="s">
        <v>6167</v>
      </c>
    </row>
    <row r="3841" spans="1:13">
      <c r="A3841" s="161">
        <v>7</v>
      </c>
      <c r="B3841" s="161">
        <v>88</v>
      </c>
      <c r="C3841" s="161">
        <v>10</v>
      </c>
      <c r="D3841" s="161" t="s">
        <v>10293</v>
      </c>
      <c r="E3841" s="161" t="s">
        <v>11040</v>
      </c>
      <c r="F3841" s="161" t="s">
        <v>3992</v>
      </c>
      <c r="G3841" s="161" t="s">
        <v>1521</v>
      </c>
      <c r="H3841" s="161" t="s">
        <v>10191</v>
      </c>
      <c r="K3841" s="161">
        <v>1</v>
      </c>
      <c r="L3841" s="161" t="s">
        <v>11041</v>
      </c>
    </row>
    <row r="3842" spans="1:13">
      <c r="A3842" s="161">
        <v>7</v>
      </c>
      <c r="B3842" s="161">
        <v>88</v>
      </c>
      <c r="C3842" s="161">
        <v>11</v>
      </c>
      <c r="D3842" s="161" t="s">
        <v>3696</v>
      </c>
      <c r="E3842" s="161" t="s">
        <v>9753</v>
      </c>
      <c r="F3842" s="161" t="s">
        <v>3992</v>
      </c>
      <c r="G3842" s="161" t="s">
        <v>1521</v>
      </c>
      <c r="H3842" s="161" t="s">
        <v>337</v>
      </c>
      <c r="I3842" s="161" t="s">
        <v>1628</v>
      </c>
      <c r="K3842" s="161">
        <v>1</v>
      </c>
      <c r="L3842" s="161" t="s">
        <v>6168</v>
      </c>
    </row>
    <row r="3843" spans="1:13">
      <c r="A3843" s="161">
        <v>7</v>
      </c>
      <c r="B3843" s="161">
        <v>88</v>
      </c>
      <c r="C3843" s="161">
        <v>12</v>
      </c>
      <c r="D3843" s="161" t="s">
        <v>10293</v>
      </c>
      <c r="E3843" s="161" t="s">
        <v>11038</v>
      </c>
      <c r="F3843" s="161" t="s">
        <v>3992</v>
      </c>
      <c r="G3843" s="161" t="s">
        <v>1521</v>
      </c>
      <c r="H3843" s="161" t="s">
        <v>10350</v>
      </c>
      <c r="I3843" s="161" t="s">
        <v>10137</v>
      </c>
      <c r="K3843" s="161">
        <v>1</v>
      </c>
      <c r="L3843" s="161" t="s">
        <v>11039</v>
      </c>
    </row>
    <row r="3844" spans="1:13">
      <c r="A3844" s="161">
        <v>7</v>
      </c>
      <c r="B3844" s="161">
        <v>88</v>
      </c>
      <c r="C3844" s="161">
        <v>13</v>
      </c>
      <c r="D3844" s="161" t="s">
        <v>3696</v>
      </c>
      <c r="E3844" s="161" t="s">
        <v>9754</v>
      </c>
      <c r="F3844" s="161" t="s">
        <v>3992</v>
      </c>
      <c r="G3844" s="161" t="s">
        <v>1521</v>
      </c>
      <c r="H3844" s="161" t="s">
        <v>1535</v>
      </c>
      <c r="I3844" s="161" t="s">
        <v>61</v>
      </c>
      <c r="K3844" s="161">
        <v>1</v>
      </c>
      <c r="L3844" s="161" t="s">
        <v>6169</v>
      </c>
    </row>
    <row r="3845" spans="1:13">
      <c r="A3845" s="161">
        <v>7</v>
      </c>
      <c r="B3845" s="161">
        <v>88</v>
      </c>
      <c r="C3845" s="161">
        <v>14</v>
      </c>
      <c r="D3845" s="161" t="s">
        <v>10293</v>
      </c>
      <c r="E3845" s="161" t="s">
        <v>11036</v>
      </c>
      <c r="F3845" s="161" t="s">
        <v>3992</v>
      </c>
      <c r="G3845" s="161" t="s">
        <v>1521</v>
      </c>
      <c r="H3845" s="161" t="s">
        <v>10347</v>
      </c>
      <c r="I3845" s="161" t="s">
        <v>10345</v>
      </c>
      <c r="K3845" s="161">
        <v>1</v>
      </c>
      <c r="L3845" s="161" t="s">
        <v>11037</v>
      </c>
    </row>
    <row r="3846" spans="1:13">
      <c r="A3846" s="161">
        <v>7</v>
      </c>
      <c r="B3846" s="161">
        <v>88</v>
      </c>
      <c r="C3846" s="161">
        <v>15</v>
      </c>
      <c r="D3846" s="161" t="s">
        <v>3696</v>
      </c>
      <c r="E3846" s="161" t="s">
        <v>9755</v>
      </c>
      <c r="F3846" s="161" t="s">
        <v>3992</v>
      </c>
      <c r="G3846" s="161" t="s">
        <v>1521</v>
      </c>
      <c r="H3846" s="161" t="s">
        <v>1529</v>
      </c>
      <c r="I3846" s="161" t="s">
        <v>15</v>
      </c>
      <c r="K3846" s="161">
        <v>1</v>
      </c>
      <c r="L3846" s="164" t="s">
        <v>9756</v>
      </c>
      <c r="M3846" s="164" t="s">
        <v>9757</v>
      </c>
    </row>
    <row r="3847" spans="1:13">
      <c r="A3847" s="161">
        <v>7</v>
      </c>
      <c r="B3847" s="161">
        <v>88</v>
      </c>
      <c r="C3847" s="161">
        <v>16</v>
      </c>
      <c r="D3847" s="161" t="s">
        <v>10293</v>
      </c>
      <c r="E3847" s="161" t="s">
        <v>11033</v>
      </c>
      <c r="F3847" s="161" t="s">
        <v>3992</v>
      </c>
      <c r="G3847" s="161" t="s">
        <v>1521</v>
      </c>
      <c r="H3847" s="161" t="s">
        <v>10342</v>
      </c>
      <c r="I3847" s="161" t="s">
        <v>15</v>
      </c>
      <c r="K3847" s="161">
        <v>1</v>
      </c>
      <c r="L3847" s="164" t="s">
        <v>11034</v>
      </c>
      <c r="M3847" s="164" t="s">
        <v>11035</v>
      </c>
    </row>
    <row r="3848" spans="1:13">
      <c r="A3848" s="161">
        <v>7</v>
      </c>
      <c r="B3848" s="161">
        <v>88</v>
      </c>
      <c r="C3848" s="161">
        <v>17</v>
      </c>
      <c r="D3848" s="161" t="s">
        <v>3696</v>
      </c>
      <c r="E3848" s="161" t="s">
        <v>9758</v>
      </c>
      <c r="F3848" s="161" t="s">
        <v>3992</v>
      </c>
      <c r="G3848" s="161" t="s">
        <v>1521</v>
      </c>
      <c r="H3848" s="161" t="s">
        <v>1530</v>
      </c>
      <c r="K3848" s="161">
        <v>1</v>
      </c>
      <c r="L3848" s="164" t="s">
        <v>9759</v>
      </c>
    </row>
    <row r="3849" spans="1:13">
      <c r="A3849" s="161">
        <v>7</v>
      </c>
      <c r="B3849" s="161">
        <v>88</v>
      </c>
      <c r="C3849" s="161">
        <v>18</v>
      </c>
      <c r="D3849" s="161" t="s">
        <v>10293</v>
      </c>
      <c r="E3849" s="161" t="s">
        <v>11031</v>
      </c>
      <c r="F3849" s="161" t="s">
        <v>3992</v>
      </c>
      <c r="G3849" s="161" t="s">
        <v>1521</v>
      </c>
      <c r="H3849" s="161" t="s">
        <v>10339</v>
      </c>
      <c r="K3849" s="161">
        <v>1</v>
      </c>
      <c r="L3849" s="164" t="s">
        <v>11032</v>
      </c>
    </row>
    <row r="3850" spans="1:13">
      <c r="A3850" s="161">
        <v>7</v>
      </c>
      <c r="B3850" s="161">
        <v>88</v>
      </c>
      <c r="C3850" s="161">
        <v>19</v>
      </c>
      <c r="D3850" s="161" t="s">
        <v>3696</v>
      </c>
      <c r="E3850" s="161" t="s">
        <v>9760</v>
      </c>
      <c r="F3850" s="161" t="s">
        <v>3992</v>
      </c>
      <c r="G3850" s="161" t="s">
        <v>1521</v>
      </c>
      <c r="H3850" s="161" t="s">
        <v>1531</v>
      </c>
      <c r="K3850" s="161">
        <v>1</v>
      </c>
      <c r="L3850" s="164" t="s">
        <v>9761</v>
      </c>
    </row>
    <row r="3851" spans="1:13">
      <c r="A3851" s="161">
        <v>7</v>
      </c>
      <c r="B3851" s="161">
        <v>88</v>
      </c>
      <c r="C3851" s="161">
        <v>20</v>
      </c>
      <c r="D3851" s="161" t="s">
        <v>10293</v>
      </c>
      <c r="E3851" s="161" t="s">
        <v>11029</v>
      </c>
      <c r="F3851" s="161" t="s">
        <v>3992</v>
      </c>
      <c r="G3851" s="161" t="s">
        <v>1521</v>
      </c>
      <c r="H3851" s="161" t="s">
        <v>10336</v>
      </c>
      <c r="K3851" s="161">
        <v>1</v>
      </c>
      <c r="L3851" s="164" t="s">
        <v>11030</v>
      </c>
    </row>
    <row r="3852" spans="1:13">
      <c r="A3852" s="161">
        <v>7</v>
      </c>
      <c r="B3852" s="161">
        <v>88</v>
      </c>
      <c r="C3852" s="161">
        <v>21</v>
      </c>
      <c r="D3852" s="161" t="s">
        <v>3696</v>
      </c>
      <c r="E3852" s="161" t="s">
        <v>9762</v>
      </c>
      <c r="F3852" s="161" t="s">
        <v>3992</v>
      </c>
      <c r="G3852" s="161" t="s">
        <v>1521</v>
      </c>
      <c r="H3852" s="161" t="s">
        <v>1532</v>
      </c>
      <c r="K3852" s="161">
        <v>1</v>
      </c>
      <c r="L3852" s="164" t="s">
        <v>9763</v>
      </c>
    </row>
    <row r="3853" spans="1:13">
      <c r="A3853" s="161">
        <v>7</v>
      </c>
      <c r="B3853" s="161">
        <v>88</v>
      </c>
      <c r="C3853" s="161">
        <v>22</v>
      </c>
      <c r="D3853" s="161" t="s">
        <v>10293</v>
      </c>
      <c r="E3853" s="161" t="s">
        <v>11027</v>
      </c>
      <c r="F3853" s="161" t="s">
        <v>3992</v>
      </c>
      <c r="G3853" s="161" t="s">
        <v>1521</v>
      </c>
      <c r="H3853" s="161" t="s">
        <v>10333</v>
      </c>
      <c r="K3853" s="161">
        <v>1</v>
      </c>
      <c r="L3853" s="164" t="s">
        <v>11028</v>
      </c>
    </row>
    <row r="3854" spans="1:13">
      <c r="A3854" s="161">
        <v>7</v>
      </c>
      <c r="B3854" s="161">
        <v>88</v>
      </c>
      <c r="C3854" s="161">
        <v>23</v>
      </c>
      <c r="D3854" s="161" t="s">
        <v>3696</v>
      </c>
      <c r="E3854" s="161" t="s">
        <v>9764</v>
      </c>
      <c r="F3854" s="161" t="s">
        <v>3992</v>
      </c>
      <c r="G3854" s="161" t="s">
        <v>1521</v>
      </c>
      <c r="H3854" s="161" t="s">
        <v>1533</v>
      </c>
      <c r="K3854" s="161">
        <v>1</v>
      </c>
      <c r="L3854" s="164" t="s">
        <v>9765</v>
      </c>
    </row>
    <row r="3855" spans="1:13">
      <c r="A3855" s="161">
        <v>7</v>
      </c>
      <c r="B3855" s="161">
        <v>88</v>
      </c>
      <c r="C3855" s="161">
        <v>24</v>
      </c>
      <c r="D3855" s="161" t="s">
        <v>10293</v>
      </c>
      <c r="E3855" s="161" t="s">
        <v>11025</v>
      </c>
      <c r="F3855" s="161" t="s">
        <v>3992</v>
      </c>
      <c r="G3855" s="161" t="s">
        <v>1521</v>
      </c>
      <c r="H3855" s="161" t="s">
        <v>10330</v>
      </c>
      <c r="K3855" s="161">
        <v>1</v>
      </c>
      <c r="L3855" s="164" t="s">
        <v>11026</v>
      </c>
    </row>
    <row r="3856" spans="1:13">
      <c r="A3856" s="161">
        <v>7</v>
      </c>
      <c r="B3856" s="161">
        <v>88</v>
      </c>
      <c r="C3856" s="161">
        <v>25</v>
      </c>
      <c r="D3856" s="161" t="s">
        <v>3696</v>
      </c>
      <c r="E3856" s="161" t="s">
        <v>9766</v>
      </c>
      <c r="F3856" s="161" t="s">
        <v>3992</v>
      </c>
      <c r="G3856" s="161" t="s">
        <v>1521</v>
      </c>
      <c r="H3856" s="161" t="s">
        <v>1534</v>
      </c>
      <c r="K3856" s="161">
        <v>1</v>
      </c>
      <c r="L3856" s="164" t="s">
        <v>9767</v>
      </c>
    </row>
    <row r="3857" spans="1:18">
      <c r="A3857" s="161">
        <v>7</v>
      </c>
      <c r="B3857" s="161">
        <v>88</v>
      </c>
      <c r="C3857" s="161">
        <v>26</v>
      </c>
      <c r="D3857" s="161" t="s">
        <v>10293</v>
      </c>
      <c r="E3857" s="161" t="s">
        <v>11023</v>
      </c>
      <c r="F3857" s="161" t="s">
        <v>3992</v>
      </c>
      <c r="G3857" s="161" t="s">
        <v>1521</v>
      </c>
      <c r="H3857" s="161" t="s">
        <v>10327</v>
      </c>
      <c r="K3857" s="161">
        <v>1</v>
      </c>
      <c r="L3857" s="164" t="s">
        <v>11024</v>
      </c>
    </row>
    <row r="3858" spans="1:18">
      <c r="A3858" s="161">
        <v>7</v>
      </c>
      <c r="B3858" s="161">
        <v>88</v>
      </c>
      <c r="C3858" s="161">
        <v>27</v>
      </c>
      <c r="D3858" s="161" t="s">
        <v>3696</v>
      </c>
      <c r="E3858" s="161" t="s">
        <v>9768</v>
      </c>
      <c r="F3858" s="161" t="s">
        <v>3992</v>
      </c>
      <c r="G3858" s="161" t="s">
        <v>1521</v>
      </c>
      <c r="H3858" s="162" t="s">
        <v>326</v>
      </c>
      <c r="I3858" s="161" t="s">
        <v>1629</v>
      </c>
      <c r="K3858" s="161">
        <v>1</v>
      </c>
      <c r="L3858" s="161" t="s">
        <v>6170</v>
      </c>
      <c r="M3858" s="161" t="s">
        <v>6171</v>
      </c>
      <c r="N3858" s="161" t="s">
        <v>12</v>
      </c>
      <c r="O3858" s="161" t="s">
        <v>6172</v>
      </c>
      <c r="P3858" s="161" t="s">
        <v>11</v>
      </c>
      <c r="Q3858" s="161" t="s">
        <v>6173</v>
      </c>
      <c r="R3858" s="161" t="s">
        <v>364</v>
      </c>
    </row>
    <row r="3859" spans="1:18">
      <c r="A3859" s="161">
        <v>7</v>
      </c>
      <c r="B3859" s="161">
        <v>88</v>
      </c>
      <c r="C3859" s="161">
        <v>28</v>
      </c>
      <c r="D3859" s="161" t="s">
        <v>10293</v>
      </c>
      <c r="E3859" s="161" t="s">
        <v>11018</v>
      </c>
      <c r="F3859" s="161" t="s">
        <v>3992</v>
      </c>
      <c r="G3859" s="161" t="s">
        <v>1521</v>
      </c>
      <c r="H3859" s="162" t="s">
        <v>10321</v>
      </c>
      <c r="I3859" s="161" t="s">
        <v>1629</v>
      </c>
      <c r="K3859" s="161">
        <v>1</v>
      </c>
      <c r="L3859" s="161" t="s">
        <v>11019</v>
      </c>
      <c r="M3859" s="161" t="s">
        <v>11020</v>
      </c>
      <c r="N3859" s="161" t="s">
        <v>16015</v>
      </c>
      <c r="O3859" s="161" t="s">
        <v>11021</v>
      </c>
      <c r="P3859" s="161" t="s">
        <v>16017</v>
      </c>
      <c r="Q3859" s="161" t="s">
        <v>11022</v>
      </c>
      <c r="R3859" s="161" t="s">
        <v>16018</v>
      </c>
    </row>
    <row r="3860" spans="1:18">
      <c r="A3860" s="161">
        <v>7</v>
      </c>
      <c r="B3860" s="161">
        <v>88</v>
      </c>
      <c r="C3860" s="161">
        <v>29</v>
      </c>
      <c r="D3860" s="161" t="s">
        <v>3696</v>
      </c>
      <c r="E3860" s="161" t="s">
        <v>9769</v>
      </c>
      <c r="F3860" s="161" t="s">
        <v>3992</v>
      </c>
      <c r="G3860" s="161" t="s">
        <v>1521</v>
      </c>
      <c r="H3860" s="161" t="s">
        <v>1524</v>
      </c>
      <c r="I3860" s="161" t="s">
        <v>3991</v>
      </c>
      <c r="K3860" s="161">
        <v>1</v>
      </c>
      <c r="L3860" s="161" t="s">
        <v>6174</v>
      </c>
      <c r="M3860" s="161" t="s">
        <v>6175</v>
      </c>
      <c r="N3860" s="161" t="s">
        <v>388</v>
      </c>
      <c r="O3860" s="161" t="s">
        <v>6176</v>
      </c>
    </row>
    <row r="3861" spans="1:18">
      <c r="A3861" s="161">
        <v>7</v>
      </c>
      <c r="B3861" s="161">
        <v>88</v>
      </c>
      <c r="C3861" s="161">
        <v>30</v>
      </c>
      <c r="D3861" s="161" t="s">
        <v>10293</v>
      </c>
      <c r="E3861" s="161" t="s">
        <v>11014</v>
      </c>
      <c r="F3861" s="161" t="s">
        <v>3992</v>
      </c>
      <c r="G3861" s="161" t="s">
        <v>1521</v>
      </c>
      <c r="H3861" s="161" t="s">
        <v>10316</v>
      </c>
      <c r="I3861" s="161" t="s">
        <v>10314</v>
      </c>
      <c r="K3861" s="161">
        <v>1</v>
      </c>
      <c r="L3861" s="161" t="s">
        <v>11015</v>
      </c>
      <c r="M3861" s="161" t="s">
        <v>11016</v>
      </c>
      <c r="N3861" s="161" t="s">
        <v>16016</v>
      </c>
      <c r="O3861" s="161" t="s">
        <v>11017</v>
      </c>
    </row>
    <row r="3862" spans="1:18">
      <c r="A3862" s="161">
        <v>7</v>
      </c>
      <c r="B3862" s="161">
        <v>88</v>
      </c>
      <c r="C3862" s="161">
        <v>31</v>
      </c>
      <c r="D3862" s="161" t="s">
        <v>3696</v>
      </c>
      <c r="E3862" s="161" t="s">
        <v>9770</v>
      </c>
      <c r="F3862" s="161" t="s">
        <v>3992</v>
      </c>
      <c r="G3862" s="161" t="s">
        <v>1521</v>
      </c>
      <c r="H3862" s="161" t="s">
        <v>323</v>
      </c>
      <c r="K3862" s="161">
        <v>1</v>
      </c>
      <c r="L3862" s="161" t="s">
        <v>6968</v>
      </c>
    </row>
    <row r="3863" spans="1:18">
      <c r="A3863" s="161">
        <v>7</v>
      </c>
      <c r="B3863" s="161">
        <v>88</v>
      </c>
      <c r="C3863" s="161">
        <v>32</v>
      </c>
      <c r="D3863" s="161" t="s">
        <v>10293</v>
      </c>
      <c r="E3863" s="161" t="s">
        <v>11012</v>
      </c>
      <c r="F3863" s="161" t="s">
        <v>3992</v>
      </c>
      <c r="G3863" s="161" t="s">
        <v>1521</v>
      </c>
      <c r="H3863" s="161" t="s">
        <v>10312</v>
      </c>
      <c r="K3863" s="161">
        <v>1</v>
      </c>
      <c r="L3863" s="161" t="s">
        <v>11013</v>
      </c>
    </row>
    <row r="3864" spans="1:18">
      <c r="A3864" s="161">
        <v>7</v>
      </c>
      <c r="B3864" s="161">
        <v>88</v>
      </c>
      <c r="C3864" s="161">
        <v>33</v>
      </c>
      <c r="D3864" s="161" t="s">
        <v>3696</v>
      </c>
      <c r="E3864" s="161" t="s">
        <v>9771</v>
      </c>
      <c r="F3864" s="161" t="s">
        <v>3992</v>
      </c>
      <c r="G3864" s="161" t="s">
        <v>1521</v>
      </c>
      <c r="H3864" s="161" t="s">
        <v>324</v>
      </c>
      <c r="K3864" s="161">
        <v>1</v>
      </c>
      <c r="L3864" s="161" t="s">
        <v>6969</v>
      </c>
    </row>
    <row r="3865" spans="1:18">
      <c r="A3865" s="161">
        <v>7</v>
      </c>
      <c r="B3865" s="161">
        <v>88</v>
      </c>
      <c r="C3865" s="161">
        <v>34</v>
      </c>
      <c r="D3865" s="161" t="s">
        <v>10293</v>
      </c>
      <c r="E3865" s="161" t="s">
        <v>11010</v>
      </c>
      <c r="F3865" s="161" t="s">
        <v>3992</v>
      </c>
      <c r="G3865" s="161" t="s">
        <v>1521</v>
      </c>
      <c r="H3865" s="161" t="s">
        <v>10309</v>
      </c>
      <c r="K3865" s="161">
        <v>1</v>
      </c>
      <c r="L3865" s="161" t="s">
        <v>11011</v>
      </c>
    </row>
    <row r="3866" spans="1:18">
      <c r="A3866" s="161">
        <v>7</v>
      </c>
      <c r="B3866" s="161">
        <v>88</v>
      </c>
      <c r="C3866" s="161">
        <v>35</v>
      </c>
      <c r="D3866" s="161" t="s">
        <v>3696</v>
      </c>
      <c r="E3866" s="161" t="s">
        <v>9772</v>
      </c>
      <c r="F3866" s="161" t="s">
        <v>3992</v>
      </c>
      <c r="G3866" s="161" t="s">
        <v>1521</v>
      </c>
      <c r="H3866" s="161" t="s">
        <v>325</v>
      </c>
      <c r="K3866" s="161">
        <v>1</v>
      </c>
      <c r="L3866" s="161" t="s">
        <v>6970</v>
      </c>
    </row>
    <row r="3867" spans="1:18">
      <c r="A3867" s="161">
        <v>7</v>
      </c>
      <c r="B3867" s="161">
        <v>88</v>
      </c>
      <c r="C3867" s="161">
        <v>36</v>
      </c>
      <c r="D3867" s="161" t="s">
        <v>10293</v>
      </c>
      <c r="E3867" s="161" t="s">
        <v>11008</v>
      </c>
      <c r="F3867" s="161" t="s">
        <v>3992</v>
      </c>
      <c r="G3867" s="161" t="s">
        <v>1521</v>
      </c>
      <c r="H3867" s="161" t="s">
        <v>10306</v>
      </c>
      <c r="K3867" s="161">
        <v>1</v>
      </c>
      <c r="L3867" s="161" t="s">
        <v>11009</v>
      </c>
    </row>
    <row r="3868" spans="1:18">
      <c r="A3868" s="161">
        <v>7</v>
      </c>
      <c r="B3868" s="161">
        <v>88</v>
      </c>
      <c r="C3868" s="161">
        <v>37</v>
      </c>
      <c r="D3868" s="161" t="s">
        <v>3696</v>
      </c>
      <c r="E3868" s="161" t="s">
        <v>9773</v>
      </c>
      <c r="F3868" s="161" t="s">
        <v>3992</v>
      </c>
      <c r="G3868" s="161" t="s">
        <v>1521</v>
      </c>
      <c r="H3868" s="161" t="s">
        <v>1536</v>
      </c>
      <c r="I3868" s="161" t="s">
        <v>1629</v>
      </c>
      <c r="K3868" s="161">
        <v>1</v>
      </c>
      <c r="L3868" s="161" t="s">
        <v>6177</v>
      </c>
      <c r="M3868" s="161" t="s">
        <v>6178</v>
      </c>
      <c r="N3868" s="161" t="s">
        <v>12</v>
      </c>
      <c r="O3868" s="161" t="s">
        <v>6179</v>
      </c>
      <c r="P3868" s="161" t="s">
        <v>11</v>
      </c>
      <c r="Q3868" s="161" t="s">
        <v>6180</v>
      </c>
      <c r="R3868" s="161" t="s">
        <v>364</v>
      </c>
    </row>
    <row r="3869" spans="1:18">
      <c r="A3869" s="161">
        <v>7</v>
      </c>
      <c r="B3869" s="161">
        <v>88</v>
      </c>
      <c r="C3869" s="161">
        <v>38</v>
      </c>
      <c r="D3869" s="161" t="s">
        <v>10293</v>
      </c>
      <c r="E3869" s="161" t="s">
        <v>11003</v>
      </c>
      <c r="F3869" s="161" t="s">
        <v>3992</v>
      </c>
      <c r="G3869" s="161" t="s">
        <v>1521</v>
      </c>
      <c r="H3869" s="161" t="s">
        <v>10300</v>
      </c>
      <c r="I3869" s="161" t="s">
        <v>1629</v>
      </c>
      <c r="K3869" s="161">
        <v>1</v>
      </c>
      <c r="L3869" s="161" t="s">
        <v>11004</v>
      </c>
      <c r="M3869" s="161" t="s">
        <v>11005</v>
      </c>
      <c r="N3869" s="161" t="s">
        <v>16015</v>
      </c>
      <c r="O3869" s="161" t="s">
        <v>11006</v>
      </c>
      <c r="P3869" s="161" t="s">
        <v>16017</v>
      </c>
      <c r="Q3869" s="161" t="s">
        <v>11007</v>
      </c>
      <c r="R3869" s="161" t="s">
        <v>16018</v>
      </c>
    </row>
    <row r="3870" spans="1:18">
      <c r="A3870" s="161">
        <v>7</v>
      </c>
      <c r="B3870" s="161">
        <v>88</v>
      </c>
      <c r="C3870" s="161">
        <v>39</v>
      </c>
      <c r="D3870" s="161" t="s">
        <v>3696</v>
      </c>
      <c r="E3870" s="161" t="s">
        <v>9774</v>
      </c>
      <c r="F3870" s="161" t="s">
        <v>3992</v>
      </c>
      <c r="G3870" s="161" t="s">
        <v>1521</v>
      </c>
      <c r="H3870" s="161" t="s">
        <v>116</v>
      </c>
      <c r="I3870" s="161" t="s">
        <v>1630</v>
      </c>
      <c r="K3870" s="161">
        <v>1</v>
      </c>
      <c r="L3870" s="161" t="s">
        <v>6181</v>
      </c>
    </row>
    <row r="3871" spans="1:18">
      <c r="A3871" s="161">
        <v>7</v>
      </c>
      <c r="B3871" s="161">
        <v>88</v>
      </c>
      <c r="C3871" s="161">
        <v>40</v>
      </c>
      <c r="D3871" s="161" t="s">
        <v>10293</v>
      </c>
      <c r="E3871" s="161" t="s">
        <v>11001</v>
      </c>
      <c r="F3871" s="161" t="s">
        <v>3992</v>
      </c>
      <c r="G3871" s="161" t="s">
        <v>1521</v>
      </c>
      <c r="H3871" s="161" t="s">
        <v>10297</v>
      </c>
      <c r="I3871" s="161" t="s">
        <v>1630</v>
      </c>
      <c r="K3871" s="161">
        <v>1</v>
      </c>
      <c r="L3871" s="161" t="s">
        <v>11002</v>
      </c>
    </row>
    <row r="3872" spans="1:18">
      <c r="A3872" s="161">
        <v>7</v>
      </c>
      <c r="B3872" s="161">
        <v>88</v>
      </c>
      <c r="C3872" s="161">
        <v>41</v>
      </c>
      <c r="D3872" s="161" t="s">
        <v>3696</v>
      </c>
      <c r="E3872" s="161" t="s">
        <v>9775</v>
      </c>
      <c r="F3872" s="161" t="s">
        <v>3992</v>
      </c>
      <c r="G3872" s="161" t="s">
        <v>1521</v>
      </c>
      <c r="H3872" s="161" t="s">
        <v>319</v>
      </c>
      <c r="K3872" s="161">
        <v>1</v>
      </c>
      <c r="L3872" s="161" t="s">
        <v>6182</v>
      </c>
    </row>
    <row r="3873" spans="1:18">
      <c r="A3873" s="161">
        <v>7</v>
      </c>
      <c r="B3873" s="161">
        <v>88</v>
      </c>
      <c r="C3873" s="161">
        <v>42</v>
      </c>
      <c r="D3873" s="161" t="s">
        <v>10293</v>
      </c>
      <c r="E3873" s="161" t="s">
        <v>10999</v>
      </c>
      <c r="F3873" s="161" t="s">
        <v>3992</v>
      </c>
      <c r="G3873" s="161" t="s">
        <v>1521</v>
      </c>
      <c r="H3873" s="161" t="s">
        <v>10167</v>
      </c>
      <c r="K3873" s="161">
        <v>1</v>
      </c>
      <c r="L3873" s="161" t="s">
        <v>11000</v>
      </c>
    </row>
    <row r="3874" spans="1:18">
      <c r="A3874" s="161">
        <v>7</v>
      </c>
      <c r="B3874" s="161">
        <v>89</v>
      </c>
      <c r="C3874" s="161">
        <v>1</v>
      </c>
      <c r="D3874" s="161" t="s">
        <v>3696</v>
      </c>
      <c r="E3874" s="161" t="s">
        <v>9776</v>
      </c>
      <c r="F3874" s="161" t="s">
        <v>3992</v>
      </c>
      <c r="G3874" s="161" t="s">
        <v>1521</v>
      </c>
      <c r="H3874" s="161" t="s">
        <v>1523</v>
      </c>
      <c r="I3874" s="161" t="s">
        <v>1631</v>
      </c>
      <c r="K3874" s="161">
        <v>1</v>
      </c>
      <c r="L3874" s="164" t="s">
        <v>9777</v>
      </c>
    </row>
    <row r="3875" spans="1:18">
      <c r="A3875" s="161">
        <v>7</v>
      </c>
      <c r="B3875" s="161">
        <v>89</v>
      </c>
      <c r="C3875" s="161">
        <v>2</v>
      </c>
      <c r="D3875" s="161" t="s">
        <v>10293</v>
      </c>
      <c r="E3875" s="161" t="s">
        <v>10997</v>
      </c>
      <c r="F3875" s="161" t="s">
        <v>3992</v>
      </c>
      <c r="G3875" s="161" t="s">
        <v>1521</v>
      </c>
      <c r="H3875" s="161" t="s">
        <v>10370</v>
      </c>
      <c r="I3875" s="161" t="s">
        <v>1630</v>
      </c>
      <c r="K3875" s="161">
        <v>1</v>
      </c>
      <c r="L3875" s="164" t="s">
        <v>10998</v>
      </c>
    </row>
    <row r="3876" spans="1:18">
      <c r="A3876" s="161">
        <v>7</v>
      </c>
      <c r="B3876" s="161">
        <v>89</v>
      </c>
      <c r="C3876" s="161">
        <v>3</v>
      </c>
      <c r="D3876" s="161" t="s">
        <v>3696</v>
      </c>
      <c r="E3876" s="161" t="s">
        <v>9778</v>
      </c>
      <c r="F3876" s="161" t="s">
        <v>3992</v>
      </c>
      <c r="G3876" s="161" t="s">
        <v>1521</v>
      </c>
      <c r="H3876" s="162" t="s">
        <v>322</v>
      </c>
      <c r="I3876" s="161" t="s">
        <v>1631</v>
      </c>
      <c r="K3876" s="161">
        <v>1</v>
      </c>
      <c r="L3876" s="161" t="s">
        <v>6383</v>
      </c>
    </row>
    <row r="3877" spans="1:18">
      <c r="A3877" s="161">
        <v>7</v>
      </c>
      <c r="B3877" s="161">
        <v>89</v>
      </c>
      <c r="C3877" s="161">
        <v>4</v>
      </c>
      <c r="D3877" s="161" t="s">
        <v>10293</v>
      </c>
      <c r="E3877" s="161" t="s">
        <v>10995</v>
      </c>
      <c r="F3877" s="161" t="s">
        <v>3992</v>
      </c>
      <c r="G3877" s="161" t="s">
        <v>1521</v>
      </c>
      <c r="H3877" s="162" t="s">
        <v>10367</v>
      </c>
      <c r="I3877" s="161" t="s">
        <v>1630</v>
      </c>
      <c r="K3877" s="161">
        <v>1</v>
      </c>
      <c r="L3877" s="161" t="s">
        <v>10996</v>
      </c>
    </row>
    <row r="3878" spans="1:18">
      <c r="A3878" s="161">
        <v>7</v>
      </c>
      <c r="B3878" s="161">
        <v>89</v>
      </c>
      <c r="C3878" s="161">
        <v>5</v>
      </c>
      <c r="D3878" s="161" t="s">
        <v>3696</v>
      </c>
      <c r="E3878" s="161" t="s">
        <v>9779</v>
      </c>
      <c r="F3878" s="161" t="s">
        <v>3992</v>
      </c>
      <c r="G3878" s="161" t="s">
        <v>1521</v>
      </c>
      <c r="H3878" s="161" t="s">
        <v>1526</v>
      </c>
      <c r="I3878" s="161" t="s">
        <v>1629</v>
      </c>
      <c r="K3878" s="161">
        <v>1</v>
      </c>
      <c r="L3878" s="161" t="s">
        <v>6384</v>
      </c>
      <c r="M3878" s="161" t="s">
        <v>6385</v>
      </c>
      <c r="N3878" s="161" t="s">
        <v>12</v>
      </c>
      <c r="O3878" s="161" t="s">
        <v>6386</v>
      </c>
      <c r="P3878" s="161" t="s">
        <v>11</v>
      </c>
      <c r="Q3878" s="161" t="s">
        <v>6387</v>
      </c>
      <c r="R3878" s="161" t="s">
        <v>364</v>
      </c>
    </row>
    <row r="3879" spans="1:18">
      <c r="A3879" s="161">
        <v>7</v>
      </c>
      <c r="B3879" s="161">
        <v>89</v>
      </c>
      <c r="C3879" s="161">
        <v>6</v>
      </c>
      <c r="D3879" s="161" t="s">
        <v>10293</v>
      </c>
      <c r="E3879" s="161" t="s">
        <v>10990</v>
      </c>
      <c r="F3879" s="161" t="s">
        <v>3992</v>
      </c>
      <c r="G3879" s="161" t="s">
        <v>1521</v>
      </c>
      <c r="H3879" s="161" t="s">
        <v>10361</v>
      </c>
      <c r="I3879" s="161" t="s">
        <v>1629</v>
      </c>
      <c r="K3879" s="161">
        <v>1</v>
      </c>
      <c r="L3879" s="161" t="s">
        <v>10991</v>
      </c>
      <c r="M3879" s="161" t="s">
        <v>10992</v>
      </c>
      <c r="N3879" s="161" t="s">
        <v>16015</v>
      </c>
      <c r="O3879" s="161" t="s">
        <v>10993</v>
      </c>
      <c r="P3879" s="161" t="s">
        <v>16017</v>
      </c>
      <c r="Q3879" s="161" t="s">
        <v>10994</v>
      </c>
      <c r="R3879" s="161" t="s">
        <v>16018</v>
      </c>
    </row>
    <row r="3880" spans="1:18">
      <c r="A3880" s="161">
        <v>7</v>
      </c>
      <c r="B3880" s="161">
        <v>89</v>
      </c>
      <c r="C3880" s="161">
        <v>7</v>
      </c>
      <c r="D3880" s="161" t="s">
        <v>3696</v>
      </c>
      <c r="E3880" s="161" t="s">
        <v>9780</v>
      </c>
      <c r="F3880" s="161" t="s">
        <v>3992</v>
      </c>
      <c r="G3880" s="161" t="s">
        <v>1521</v>
      </c>
      <c r="H3880" s="161" t="s">
        <v>66</v>
      </c>
      <c r="I3880" s="161" t="s">
        <v>1629</v>
      </c>
      <c r="K3880" s="161">
        <v>1</v>
      </c>
      <c r="L3880" s="161" t="s">
        <v>6388</v>
      </c>
      <c r="M3880" s="161" t="s">
        <v>6389</v>
      </c>
      <c r="N3880" s="161" t="s">
        <v>12</v>
      </c>
      <c r="O3880" s="161" t="s">
        <v>6390</v>
      </c>
      <c r="P3880" s="161" t="s">
        <v>11</v>
      </c>
      <c r="Q3880" s="161" t="s">
        <v>6391</v>
      </c>
      <c r="R3880" s="161" t="s">
        <v>364</v>
      </c>
    </row>
    <row r="3881" spans="1:18">
      <c r="A3881" s="161">
        <v>7</v>
      </c>
      <c r="B3881" s="161">
        <v>89</v>
      </c>
      <c r="C3881" s="161">
        <v>8</v>
      </c>
      <c r="D3881" s="161" t="s">
        <v>10293</v>
      </c>
      <c r="E3881" s="161" t="s">
        <v>10985</v>
      </c>
      <c r="F3881" s="161" t="s">
        <v>3992</v>
      </c>
      <c r="G3881" s="161" t="s">
        <v>1521</v>
      </c>
      <c r="H3881" s="161" t="s">
        <v>10355</v>
      </c>
      <c r="I3881" s="161" t="s">
        <v>1629</v>
      </c>
      <c r="K3881" s="161">
        <v>1</v>
      </c>
      <c r="L3881" s="161" t="s">
        <v>10986</v>
      </c>
      <c r="M3881" s="161" t="s">
        <v>10987</v>
      </c>
      <c r="N3881" s="161" t="s">
        <v>16015</v>
      </c>
      <c r="O3881" s="161" t="s">
        <v>10988</v>
      </c>
      <c r="P3881" s="161" t="s">
        <v>16017</v>
      </c>
      <c r="Q3881" s="161" t="s">
        <v>10989</v>
      </c>
      <c r="R3881" s="161" t="s">
        <v>16018</v>
      </c>
    </row>
    <row r="3882" spans="1:18">
      <c r="A3882" s="161">
        <v>7</v>
      </c>
      <c r="B3882" s="161">
        <v>89</v>
      </c>
      <c r="C3882" s="161">
        <v>9</v>
      </c>
      <c r="D3882" s="161" t="s">
        <v>3696</v>
      </c>
      <c r="E3882" s="161" t="s">
        <v>9781</v>
      </c>
      <c r="F3882" s="161" t="s">
        <v>3992</v>
      </c>
      <c r="G3882" s="161" t="s">
        <v>1521</v>
      </c>
      <c r="H3882" s="161" t="s">
        <v>336</v>
      </c>
      <c r="K3882" s="161">
        <v>1</v>
      </c>
      <c r="L3882" s="161" t="s">
        <v>6392</v>
      </c>
    </row>
    <row r="3883" spans="1:18">
      <c r="A3883" s="161">
        <v>7</v>
      </c>
      <c r="B3883" s="161">
        <v>89</v>
      </c>
      <c r="C3883" s="161">
        <v>10</v>
      </c>
      <c r="D3883" s="161" t="s">
        <v>10293</v>
      </c>
      <c r="E3883" s="161" t="s">
        <v>10983</v>
      </c>
      <c r="F3883" s="161" t="s">
        <v>3992</v>
      </c>
      <c r="G3883" s="161" t="s">
        <v>1521</v>
      </c>
      <c r="H3883" s="161" t="s">
        <v>10191</v>
      </c>
      <c r="K3883" s="161">
        <v>1</v>
      </c>
      <c r="L3883" s="161" t="s">
        <v>10984</v>
      </c>
    </row>
    <row r="3884" spans="1:18">
      <c r="A3884" s="161">
        <v>7</v>
      </c>
      <c r="B3884" s="161">
        <v>89</v>
      </c>
      <c r="C3884" s="161">
        <v>11</v>
      </c>
      <c r="D3884" s="161" t="s">
        <v>3696</v>
      </c>
      <c r="E3884" s="161" t="s">
        <v>9782</v>
      </c>
      <c r="F3884" s="161" t="s">
        <v>3992</v>
      </c>
      <c r="G3884" s="161" t="s">
        <v>1521</v>
      </c>
      <c r="H3884" s="161" t="s">
        <v>337</v>
      </c>
      <c r="I3884" s="161" t="s">
        <v>1628</v>
      </c>
      <c r="K3884" s="161">
        <v>1</v>
      </c>
      <c r="L3884" s="161" t="s">
        <v>6393</v>
      </c>
    </row>
    <row r="3885" spans="1:18">
      <c r="A3885" s="161">
        <v>7</v>
      </c>
      <c r="B3885" s="161">
        <v>89</v>
      </c>
      <c r="C3885" s="161">
        <v>12</v>
      </c>
      <c r="D3885" s="161" t="s">
        <v>10293</v>
      </c>
      <c r="E3885" s="161" t="s">
        <v>10981</v>
      </c>
      <c r="F3885" s="161" t="s">
        <v>3992</v>
      </c>
      <c r="G3885" s="161" t="s">
        <v>1521</v>
      </c>
      <c r="H3885" s="161" t="s">
        <v>10350</v>
      </c>
      <c r="I3885" s="161" t="s">
        <v>10137</v>
      </c>
      <c r="K3885" s="161">
        <v>1</v>
      </c>
      <c r="L3885" s="161" t="s">
        <v>10982</v>
      </c>
    </row>
    <row r="3886" spans="1:18">
      <c r="A3886" s="161">
        <v>7</v>
      </c>
      <c r="B3886" s="161">
        <v>89</v>
      </c>
      <c r="C3886" s="161">
        <v>13</v>
      </c>
      <c r="D3886" s="161" t="s">
        <v>3696</v>
      </c>
      <c r="E3886" s="161" t="s">
        <v>9783</v>
      </c>
      <c r="F3886" s="161" t="s">
        <v>3992</v>
      </c>
      <c r="G3886" s="161" t="s">
        <v>1521</v>
      </c>
      <c r="H3886" s="161" t="s">
        <v>1535</v>
      </c>
      <c r="I3886" s="161" t="s">
        <v>61</v>
      </c>
      <c r="K3886" s="161">
        <v>1</v>
      </c>
      <c r="L3886" s="161" t="s">
        <v>6394</v>
      </c>
    </row>
    <row r="3887" spans="1:18">
      <c r="A3887" s="161">
        <v>7</v>
      </c>
      <c r="B3887" s="161">
        <v>89</v>
      </c>
      <c r="C3887" s="161">
        <v>14</v>
      </c>
      <c r="D3887" s="161" t="s">
        <v>10293</v>
      </c>
      <c r="E3887" s="161" t="s">
        <v>10979</v>
      </c>
      <c r="F3887" s="161" t="s">
        <v>3992</v>
      </c>
      <c r="G3887" s="161" t="s">
        <v>1521</v>
      </c>
      <c r="H3887" s="161" t="s">
        <v>10347</v>
      </c>
      <c r="I3887" s="161" t="s">
        <v>10345</v>
      </c>
      <c r="K3887" s="161">
        <v>1</v>
      </c>
      <c r="L3887" s="161" t="s">
        <v>10980</v>
      </c>
    </row>
    <row r="3888" spans="1:18">
      <c r="A3888" s="161">
        <v>7</v>
      </c>
      <c r="B3888" s="161">
        <v>89</v>
      </c>
      <c r="C3888" s="161">
        <v>15</v>
      </c>
      <c r="D3888" s="161" t="s">
        <v>3696</v>
      </c>
      <c r="E3888" s="161" t="s">
        <v>9784</v>
      </c>
      <c r="F3888" s="161" t="s">
        <v>3992</v>
      </c>
      <c r="G3888" s="161" t="s">
        <v>1521</v>
      </c>
      <c r="H3888" s="161" t="s">
        <v>1529</v>
      </c>
      <c r="I3888" s="161" t="s">
        <v>15</v>
      </c>
      <c r="K3888" s="161">
        <v>1</v>
      </c>
      <c r="L3888" s="164" t="s">
        <v>9785</v>
      </c>
      <c r="M3888" s="164" t="s">
        <v>9786</v>
      </c>
    </row>
    <row r="3889" spans="1:18">
      <c r="A3889" s="161">
        <v>7</v>
      </c>
      <c r="B3889" s="161">
        <v>89</v>
      </c>
      <c r="C3889" s="161">
        <v>16</v>
      </c>
      <c r="D3889" s="161" t="s">
        <v>10293</v>
      </c>
      <c r="E3889" s="161" t="s">
        <v>10976</v>
      </c>
      <c r="F3889" s="161" t="s">
        <v>3992</v>
      </c>
      <c r="G3889" s="161" t="s">
        <v>1521</v>
      </c>
      <c r="H3889" s="161" t="s">
        <v>10342</v>
      </c>
      <c r="I3889" s="161" t="s">
        <v>15</v>
      </c>
      <c r="K3889" s="161">
        <v>1</v>
      </c>
      <c r="L3889" s="164" t="s">
        <v>10977</v>
      </c>
      <c r="M3889" s="164" t="s">
        <v>10978</v>
      </c>
    </row>
    <row r="3890" spans="1:18">
      <c r="A3890" s="161">
        <v>7</v>
      </c>
      <c r="B3890" s="161">
        <v>89</v>
      </c>
      <c r="C3890" s="161">
        <v>17</v>
      </c>
      <c r="D3890" s="161" t="s">
        <v>3696</v>
      </c>
      <c r="E3890" s="161" t="s">
        <v>9787</v>
      </c>
      <c r="F3890" s="161" t="s">
        <v>3992</v>
      </c>
      <c r="G3890" s="161" t="s">
        <v>1521</v>
      </c>
      <c r="H3890" s="161" t="s">
        <v>1530</v>
      </c>
      <c r="K3890" s="161">
        <v>1</v>
      </c>
      <c r="L3890" s="164" t="s">
        <v>9788</v>
      </c>
    </row>
    <row r="3891" spans="1:18">
      <c r="A3891" s="161">
        <v>7</v>
      </c>
      <c r="B3891" s="161">
        <v>89</v>
      </c>
      <c r="C3891" s="161">
        <v>18</v>
      </c>
      <c r="D3891" s="161" t="s">
        <v>10293</v>
      </c>
      <c r="E3891" s="161" t="s">
        <v>10974</v>
      </c>
      <c r="F3891" s="161" t="s">
        <v>3992</v>
      </c>
      <c r="G3891" s="161" t="s">
        <v>1521</v>
      </c>
      <c r="H3891" s="161" t="s">
        <v>10339</v>
      </c>
      <c r="K3891" s="161">
        <v>1</v>
      </c>
      <c r="L3891" s="164" t="s">
        <v>10975</v>
      </c>
    </row>
    <row r="3892" spans="1:18">
      <c r="A3892" s="161">
        <v>7</v>
      </c>
      <c r="B3892" s="161">
        <v>89</v>
      </c>
      <c r="C3892" s="161">
        <v>19</v>
      </c>
      <c r="D3892" s="161" t="s">
        <v>3696</v>
      </c>
      <c r="E3892" s="161" t="s">
        <v>9789</v>
      </c>
      <c r="F3892" s="161" t="s">
        <v>3992</v>
      </c>
      <c r="G3892" s="161" t="s">
        <v>1521</v>
      </c>
      <c r="H3892" s="161" t="s">
        <v>1531</v>
      </c>
      <c r="K3892" s="161">
        <v>1</v>
      </c>
      <c r="L3892" s="164" t="s">
        <v>9790</v>
      </c>
    </row>
    <row r="3893" spans="1:18">
      <c r="A3893" s="161">
        <v>7</v>
      </c>
      <c r="B3893" s="161">
        <v>89</v>
      </c>
      <c r="C3893" s="161">
        <v>20</v>
      </c>
      <c r="D3893" s="161" t="s">
        <v>10293</v>
      </c>
      <c r="E3893" s="161" t="s">
        <v>10972</v>
      </c>
      <c r="F3893" s="161" t="s">
        <v>3992</v>
      </c>
      <c r="G3893" s="161" t="s">
        <v>1521</v>
      </c>
      <c r="H3893" s="161" t="s">
        <v>10336</v>
      </c>
      <c r="K3893" s="161">
        <v>1</v>
      </c>
      <c r="L3893" s="164" t="s">
        <v>10973</v>
      </c>
    </row>
    <row r="3894" spans="1:18">
      <c r="A3894" s="161">
        <v>7</v>
      </c>
      <c r="B3894" s="161">
        <v>89</v>
      </c>
      <c r="C3894" s="161">
        <v>21</v>
      </c>
      <c r="D3894" s="161" t="s">
        <v>3696</v>
      </c>
      <c r="E3894" s="161" t="s">
        <v>9791</v>
      </c>
      <c r="F3894" s="161" t="s">
        <v>3992</v>
      </c>
      <c r="G3894" s="161" t="s">
        <v>1521</v>
      </c>
      <c r="H3894" s="161" t="s">
        <v>1532</v>
      </c>
      <c r="K3894" s="161">
        <v>1</v>
      </c>
      <c r="L3894" s="164" t="s">
        <v>9792</v>
      </c>
    </row>
    <row r="3895" spans="1:18">
      <c r="A3895" s="161">
        <v>7</v>
      </c>
      <c r="B3895" s="161">
        <v>89</v>
      </c>
      <c r="C3895" s="161">
        <v>22</v>
      </c>
      <c r="D3895" s="161" t="s">
        <v>10293</v>
      </c>
      <c r="E3895" s="161" t="s">
        <v>10970</v>
      </c>
      <c r="F3895" s="161" t="s">
        <v>3992</v>
      </c>
      <c r="G3895" s="161" t="s">
        <v>1521</v>
      </c>
      <c r="H3895" s="161" t="s">
        <v>10333</v>
      </c>
      <c r="K3895" s="161">
        <v>1</v>
      </c>
      <c r="L3895" s="164" t="s">
        <v>10971</v>
      </c>
    </row>
    <row r="3896" spans="1:18">
      <c r="A3896" s="161">
        <v>7</v>
      </c>
      <c r="B3896" s="161">
        <v>89</v>
      </c>
      <c r="C3896" s="161">
        <v>23</v>
      </c>
      <c r="D3896" s="161" t="s">
        <v>3696</v>
      </c>
      <c r="E3896" s="161" t="s">
        <v>9793</v>
      </c>
      <c r="F3896" s="161" t="s">
        <v>3992</v>
      </c>
      <c r="G3896" s="161" t="s">
        <v>1521</v>
      </c>
      <c r="H3896" s="161" t="s">
        <v>1533</v>
      </c>
      <c r="K3896" s="161">
        <v>1</v>
      </c>
      <c r="L3896" s="164" t="s">
        <v>9794</v>
      </c>
    </row>
    <row r="3897" spans="1:18">
      <c r="A3897" s="161">
        <v>7</v>
      </c>
      <c r="B3897" s="161">
        <v>89</v>
      </c>
      <c r="C3897" s="161">
        <v>24</v>
      </c>
      <c r="D3897" s="161" t="s">
        <v>10293</v>
      </c>
      <c r="E3897" s="161" t="s">
        <v>10968</v>
      </c>
      <c r="F3897" s="161" t="s">
        <v>3992</v>
      </c>
      <c r="G3897" s="161" t="s">
        <v>1521</v>
      </c>
      <c r="H3897" s="161" t="s">
        <v>10330</v>
      </c>
      <c r="K3897" s="161">
        <v>1</v>
      </c>
      <c r="L3897" s="164" t="s">
        <v>10969</v>
      </c>
    </row>
    <row r="3898" spans="1:18">
      <c r="A3898" s="161">
        <v>7</v>
      </c>
      <c r="B3898" s="161">
        <v>89</v>
      </c>
      <c r="C3898" s="161">
        <v>25</v>
      </c>
      <c r="D3898" s="161" t="s">
        <v>3696</v>
      </c>
      <c r="E3898" s="161" t="s">
        <v>9795</v>
      </c>
      <c r="F3898" s="161" t="s">
        <v>3992</v>
      </c>
      <c r="G3898" s="161" t="s">
        <v>1521</v>
      </c>
      <c r="H3898" s="161" t="s">
        <v>1534</v>
      </c>
      <c r="K3898" s="161">
        <v>1</v>
      </c>
      <c r="L3898" s="164" t="s">
        <v>9796</v>
      </c>
    </row>
    <row r="3899" spans="1:18">
      <c r="A3899" s="161">
        <v>7</v>
      </c>
      <c r="B3899" s="161">
        <v>89</v>
      </c>
      <c r="C3899" s="161">
        <v>26</v>
      </c>
      <c r="D3899" s="161" t="s">
        <v>10293</v>
      </c>
      <c r="E3899" s="161" t="s">
        <v>10966</v>
      </c>
      <c r="F3899" s="161" t="s">
        <v>3992</v>
      </c>
      <c r="G3899" s="161" t="s">
        <v>1521</v>
      </c>
      <c r="H3899" s="161" t="s">
        <v>10327</v>
      </c>
      <c r="K3899" s="161">
        <v>1</v>
      </c>
      <c r="L3899" s="164" t="s">
        <v>10967</v>
      </c>
    </row>
    <row r="3900" spans="1:18">
      <c r="A3900" s="161">
        <v>7</v>
      </c>
      <c r="B3900" s="161">
        <v>89</v>
      </c>
      <c r="C3900" s="161">
        <v>27</v>
      </c>
      <c r="D3900" s="161" t="s">
        <v>3696</v>
      </c>
      <c r="E3900" s="161" t="s">
        <v>9797</v>
      </c>
      <c r="F3900" s="161" t="s">
        <v>3992</v>
      </c>
      <c r="G3900" s="161" t="s">
        <v>1521</v>
      </c>
      <c r="H3900" s="162" t="s">
        <v>326</v>
      </c>
      <c r="I3900" s="161" t="s">
        <v>1629</v>
      </c>
      <c r="K3900" s="161">
        <v>1</v>
      </c>
      <c r="L3900" s="161" t="s">
        <v>6395</v>
      </c>
      <c r="M3900" s="161" t="s">
        <v>6396</v>
      </c>
      <c r="N3900" s="161" t="s">
        <v>12</v>
      </c>
      <c r="O3900" s="161" t="s">
        <v>6397</v>
      </c>
      <c r="P3900" s="161" t="s">
        <v>11</v>
      </c>
      <c r="Q3900" s="161" t="s">
        <v>6398</v>
      </c>
      <c r="R3900" s="161" t="s">
        <v>364</v>
      </c>
    </row>
    <row r="3901" spans="1:18">
      <c r="A3901" s="161">
        <v>7</v>
      </c>
      <c r="B3901" s="161">
        <v>89</v>
      </c>
      <c r="C3901" s="161">
        <v>28</v>
      </c>
      <c r="D3901" s="161" t="s">
        <v>10293</v>
      </c>
      <c r="E3901" s="161" t="s">
        <v>10961</v>
      </c>
      <c r="F3901" s="161" t="s">
        <v>3992</v>
      </c>
      <c r="G3901" s="161" t="s">
        <v>1521</v>
      </c>
      <c r="H3901" s="162" t="s">
        <v>10321</v>
      </c>
      <c r="I3901" s="161" t="s">
        <v>1629</v>
      </c>
      <c r="K3901" s="161">
        <v>1</v>
      </c>
      <c r="L3901" s="161" t="s">
        <v>10962</v>
      </c>
      <c r="M3901" s="161" t="s">
        <v>10963</v>
      </c>
      <c r="N3901" s="161" t="s">
        <v>16015</v>
      </c>
      <c r="O3901" s="161" t="s">
        <v>10964</v>
      </c>
      <c r="P3901" s="161" t="s">
        <v>16017</v>
      </c>
      <c r="Q3901" s="161" t="s">
        <v>10965</v>
      </c>
      <c r="R3901" s="161" t="s">
        <v>16018</v>
      </c>
    </row>
    <row r="3902" spans="1:18">
      <c r="A3902" s="161">
        <v>7</v>
      </c>
      <c r="B3902" s="161">
        <v>89</v>
      </c>
      <c r="C3902" s="161">
        <v>29</v>
      </c>
      <c r="D3902" s="161" t="s">
        <v>3696</v>
      </c>
      <c r="E3902" s="161" t="s">
        <v>9798</v>
      </c>
      <c r="F3902" s="161" t="s">
        <v>3992</v>
      </c>
      <c r="G3902" s="161" t="s">
        <v>1521</v>
      </c>
      <c r="H3902" s="161" t="s">
        <v>1524</v>
      </c>
      <c r="I3902" s="161" t="s">
        <v>3991</v>
      </c>
      <c r="K3902" s="161">
        <v>1</v>
      </c>
      <c r="L3902" s="161" t="s">
        <v>6399</v>
      </c>
      <c r="M3902" s="161" t="s">
        <v>6400</v>
      </c>
      <c r="N3902" s="161" t="s">
        <v>388</v>
      </c>
      <c r="O3902" s="161" t="s">
        <v>6401</v>
      </c>
    </row>
    <row r="3903" spans="1:18">
      <c r="A3903" s="161">
        <v>7</v>
      </c>
      <c r="B3903" s="161">
        <v>89</v>
      </c>
      <c r="C3903" s="161">
        <v>30</v>
      </c>
      <c r="D3903" s="161" t="s">
        <v>10293</v>
      </c>
      <c r="E3903" s="161" t="s">
        <v>10957</v>
      </c>
      <c r="F3903" s="161" t="s">
        <v>3992</v>
      </c>
      <c r="G3903" s="161" t="s">
        <v>1521</v>
      </c>
      <c r="H3903" s="161" t="s">
        <v>10316</v>
      </c>
      <c r="I3903" s="161" t="s">
        <v>10314</v>
      </c>
      <c r="K3903" s="161">
        <v>1</v>
      </c>
      <c r="L3903" s="161" t="s">
        <v>10958</v>
      </c>
      <c r="M3903" s="161" t="s">
        <v>10959</v>
      </c>
      <c r="N3903" s="161" t="s">
        <v>16016</v>
      </c>
      <c r="O3903" s="161" t="s">
        <v>10960</v>
      </c>
    </row>
    <row r="3904" spans="1:18">
      <c r="A3904" s="161">
        <v>7</v>
      </c>
      <c r="B3904" s="161">
        <v>89</v>
      </c>
      <c r="C3904" s="161">
        <v>31</v>
      </c>
      <c r="D3904" s="161" t="s">
        <v>3696</v>
      </c>
      <c r="E3904" s="161" t="s">
        <v>9799</v>
      </c>
      <c r="F3904" s="161" t="s">
        <v>3992</v>
      </c>
      <c r="G3904" s="161" t="s">
        <v>1521</v>
      </c>
      <c r="H3904" s="161" t="s">
        <v>323</v>
      </c>
      <c r="K3904" s="161">
        <v>1</v>
      </c>
      <c r="L3904" s="161" t="s">
        <v>6971</v>
      </c>
    </row>
    <row r="3905" spans="1:18">
      <c r="A3905" s="161">
        <v>7</v>
      </c>
      <c r="B3905" s="161">
        <v>89</v>
      </c>
      <c r="C3905" s="161">
        <v>32</v>
      </c>
      <c r="D3905" s="161" t="s">
        <v>10293</v>
      </c>
      <c r="E3905" s="161" t="s">
        <v>10955</v>
      </c>
      <c r="F3905" s="161" t="s">
        <v>3992</v>
      </c>
      <c r="G3905" s="161" t="s">
        <v>1521</v>
      </c>
      <c r="H3905" s="161" t="s">
        <v>10312</v>
      </c>
      <c r="K3905" s="161">
        <v>1</v>
      </c>
      <c r="L3905" s="161" t="s">
        <v>10956</v>
      </c>
    </row>
    <row r="3906" spans="1:18">
      <c r="A3906" s="161">
        <v>7</v>
      </c>
      <c r="B3906" s="161">
        <v>89</v>
      </c>
      <c r="C3906" s="161">
        <v>33</v>
      </c>
      <c r="D3906" s="161" t="s">
        <v>3696</v>
      </c>
      <c r="E3906" s="161" t="s">
        <v>9800</v>
      </c>
      <c r="F3906" s="161" t="s">
        <v>3992</v>
      </c>
      <c r="G3906" s="161" t="s">
        <v>1521</v>
      </c>
      <c r="H3906" s="161" t="s">
        <v>324</v>
      </c>
      <c r="K3906" s="161">
        <v>1</v>
      </c>
      <c r="L3906" s="161" t="s">
        <v>6972</v>
      </c>
    </row>
    <row r="3907" spans="1:18">
      <c r="A3907" s="161">
        <v>7</v>
      </c>
      <c r="B3907" s="161">
        <v>89</v>
      </c>
      <c r="C3907" s="161">
        <v>34</v>
      </c>
      <c r="D3907" s="161" t="s">
        <v>10293</v>
      </c>
      <c r="E3907" s="161" t="s">
        <v>10953</v>
      </c>
      <c r="F3907" s="161" t="s">
        <v>3992</v>
      </c>
      <c r="G3907" s="161" t="s">
        <v>1521</v>
      </c>
      <c r="H3907" s="161" t="s">
        <v>10309</v>
      </c>
      <c r="K3907" s="161">
        <v>1</v>
      </c>
      <c r="L3907" s="161" t="s">
        <v>10954</v>
      </c>
    </row>
    <row r="3908" spans="1:18">
      <c r="A3908" s="161">
        <v>7</v>
      </c>
      <c r="B3908" s="161">
        <v>89</v>
      </c>
      <c r="C3908" s="161">
        <v>35</v>
      </c>
      <c r="D3908" s="161" t="s">
        <v>3696</v>
      </c>
      <c r="E3908" s="161" t="s">
        <v>9801</v>
      </c>
      <c r="F3908" s="161" t="s">
        <v>3992</v>
      </c>
      <c r="G3908" s="161" t="s">
        <v>1521</v>
      </c>
      <c r="H3908" s="161" t="s">
        <v>325</v>
      </c>
      <c r="K3908" s="161">
        <v>1</v>
      </c>
      <c r="L3908" s="161" t="s">
        <v>6973</v>
      </c>
    </row>
    <row r="3909" spans="1:18">
      <c r="A3909" s="161">
        <v>7</v>
      </c>
      <c r="B3909" s="161">
        <v>89</v>
      </c>
      <c r="C3909" s="161">
        <v>36</v>
      </c>
      <c r="D3909" s="161" t="s">
        <v>10293</v>
      </c>
      <c r="E3909" s="161" t="s">
        <v>10951</v>
      </c>
      <c r="F3909" s="161" t="s">
        <v>3992</v>
      </c>
      <c r="G3909" s="161" t="s">
        <v>1521</v>
      </c>
      <c r="H3909" s="161" t="s">
        <v>10306</v>
      </c>
      <c r="K3909" s="161">
        <v>1</v>
      </c>
      <c r="L3909" s="161" t="s">
        <v>10952</v>
      </c>
    </row>
    <row r="3910" spans="1:18">
      <c r="A3910" s="161">
        <v>7</v>
      </c>
      <c r="B3910" s="161">
        <v>89</v>
      </c>
      <c r="C3910" s="161">
        <v>37</v>
      </c>
      <c r="D3910" s="161" t="s">
        <v>3696</v>
      </c>
      <c r="E3910" s="161" t="s">
        <v>9802</v>
      </c>
      <c r="F3910" s="161" t="s">
        <v>3992</v>
      </c>
      <c r="G3910" s="161" t="s">
        <v>1521</v>
      </c>
      <c r="H3910" s="161" t="s">
        <v>1536</v>
      </c>
      <c r="I3910" s="161" t="s">
        <v>1629</v>
      </c>
      <c r="K3910" s="161">
        <v>1</v>
      </c>
      <c r="L3910" s="161" t="s">
        <v>6402</v>
      </c>
      <c r="M3910" s="161" t="s">
        <v>6403</v>
      </c>
      <c r="N3910" s="161" t="s">
        <v>12</v>
      </c>
      <c r="O3910" s="161" t="s">
        <v>6404</v>
      </c>
      <c r="P3910" s="161" t="s">
        <v>11</v>
      </c>
      <c r="Q3910" s="161" t="s">
        <v>6405</v>
      </c>
      <c r="R3910" s="161" t="s">
        <v>364</v>
      </c>
    </row>
    <row r="3911" spans="1:18">
      <c r="A3911" s="161">
        <v>7</v>
      </c>
      <c r="B3911" s="161">
        <v>89</v>
      </c>
      <c r="C3911" s="161">
        <v>38</v>
      </c>
      <c r="D3911" s="161" t="s">
        <v>10293</v>
      </c>
      <c r="E3911" s="161" t="s">
        <v>10946</v>
      </c>
      <c r="F3911" s="161" t="s">
        <v>3992</v>
      </c>
      <c r="G3911" s="161" t="s">
        <v>1521</v>
      </c>
      <c r="H3911" s="161" t="s">
        <v>10300</v>
      </c>
      <c r="I3911" s="161" t="s">
        <v>1629</v>
      </c>
      <c r="K3911" s="161">
        <v>1</v>
      </c>
      <c r="L3911" s="161" t="s">
        <v>10947</v>
      </c>
      <c r="M3911" s="161" t="s">
        <v>10948</v>
      </c>
      <c r="N3911" s="161" t="s">
        <v>16015</v>
      </c>
      <c r="O3911" s="161" t="s">
        <v>10949</v>
      </c>
      <c r="P3911" s="161" t="s">
        <v>16017</v>
      </c>
      <c r="Q3911" s="161" t="s">
        <v>10950</v>
      </c>
      <c r="R3911" s="161" t="s">
        <v>16018</v>
      </c>
    </row>
    <row r="3912" spans="1:18">
      <c r="A3912" s="161">
        <v>7</v>
      </c>
      <c r="B3912" s="161">
        <v>89</v>
      </c>
      <c r="C3912" s="161">
        <v>39</v>
      </c>
      <c r="D3912" s="161" t="s">
        <v>3696</v>
      </c>
      <c r="E3912" s="161" t="s">
        <v>9803</v>
      </c>
      <c r="F3912" s="161" t="s">
        <v>3992</v>
      </c>
      <c r="G3912" s="161" t="s">
        <v>1521</v>
      </c>
      <c r="H3912" s="161" t="s">
        <v>116</v>
      </c>
      <c r="I3912" s="161" t="s">
        <v>1630</v>
      </c>
      <c r="K3912" s="161">
        <v>1</v>
      </c>
      <c r="L3912" s="161" t="s">
        <v>6406</v>
      </c>
    </row>
    <row r="3913" spans="1:18">
      <c r="A3913" s="161">
        <v>7</v>
      </c>
      <c r="B3913" s="161">
        <v>89</v>
      </c>
      <c r="C3913" s="161">
        <v>40</v>
      </c>
      <c r="D3913" s="161" t="s">
        <v>10293</v>
      </c>
      <c r="E3913" s="161" t="s">
        <v>10944</v>
      </c>
      <c r="F3913" s="161" t="s">
        <v>3992</v>
      </c>
      <c r="G3913" s="161" t="s">
        <v>1521</v>
      </c>
      <c r="H3913" s="161" t="s">
        <v>10297</v>
      </c>
      <c r="I3913" s="161" t="s">
        <v>1630</v>
      </c>
      <c r="K3913" s="161">
        <v>1</v>
      </c>
      <c r="L3913" s="161" t="s">
        <v>10945</v>
      </c>
    </row>
    <row r="3914" spans="1:18">
      <c r="A3914" s="161">
        <v>7</v>
      </c>
      <c r="B3914" s="161">
        <v>89</v>
      </c>
      <c r="C3914" s="161">
        <v>41</v>
      </c>
      <c r="D3914" s="161" t="s">
        <v>3696</v>
      </c>
      <c r="E3914" s="161" t="s">
        <v>9804</v>
      </c>
      <c r="F3914" s="161" t="s">
        <v>3992</v>
      </c>
      <c r="G3914" s="161" t="s">
        <v>1521</v>
      </c>
      <c r="H3914" s="161" t="s">
        <v>319</v>
      </c>
      <c r="K3914" s="161">
        <v>1</v>
      </c>
      <c r="L3914" s="161" t="s">
        <v>6407</v>
      </c>
    </row>
    <row r="3915" spans="1:18">
      <c r="A3915" s="161">
        <v>7</v>
      </c>
      <c r="B3915" s="161">
        <v>89</v>
      </c>
      <c r="C3915" s="161">
        <v>42</v>
      </c>
      <c r="D3915" s="161" t="s">
        <v>10293</v>
      </c>
      <c r="E3915" s="161" t="s">
        <v>10942</v>
      </c>
      <c r="F3915" s="161" t="s">
        <v>3992</v>
      </c>
      <c r="G3915" s="161" t="s">
        <v>1521</v>
      </c>
      <c r="H3915" s="161" t="s">
        <v>10167</v>
      </c>
      <c r="K3915" s="161">
        <v>1</v>
      </c>
      <c r="L3915" s="161" t="s">
        <v>10943</v>
      </c>
    </row>
    <row r="3916" spans="1:18">
      <c r="A3916" s="161">
        <v>7</v>
      </c>
      <c r="B3916" s="161">
        <v>90</v>
      </c>
      <c r="C3916" s="161">
        <v>1</v>
      </c>
      <c r="D3916" s="161" t="s">
        <v>3696</v>
      </c>
      <c r="E3916" s="161" t="s">
        <v>9805</v>
      </c>
      <c r="F3916" s="161" t="s">
        <v>3992</v>
      </c>
      <c r="G3916" s="161" t="s">
        <v>1521</v>
      </c>
      <c r="H3916" s="161" t="s">
        <v>1523</v>
      </c>
      <c r="I3916" s="161" t="s">
        <v>1631</v>
      </c>
      <c r="K3916" s="161">
        <v>1</v>
      </c>
      <c r="L3916" s="164" t="s">
        <v>9806</v>
      </c>
    </row>
    <row r="3917" spans="1:18">
      <c r="A3917" s="161">
        <v>7</v>
      </c>
      <c r="B3917" s="161">
        <v>90</v>
      </c>
      <c r="C3917" s="161">
        <v>2</v>
      </c>
      <c r="D3917" s="161" t="s">
        <v>10293</v>
      </c>
      <c r="E3917" s="161" t="s">
        <v>10940</v>
      </c>
      <c r="F3917" s="161" t="s">
        <v>3992</v>
      </c>
      <c r="G3917" s="161" t="s">
        <v>1521</v>
      </c>
      <c r="H3917" s="161" t="s">
        <v>10370</v>
      </c>
      <c r="I3917" s="161" t="s">
        <v>1630</v>
      </c>
      <c r="K3917" s="161">
        <v>1</v>
      </c>
      <c r="L3917" s="164" t="s">
        <v>10941</v>
      </c>
    </row>
    <row r="3918" spans="1:18">
      <c r="A3918" s="161">
        <v>7</v>
      </c>
      <c r="B3918" s="161">
        <v>90</v>
      </c>
      <c r="C3918" s="161">
        <v>3</v>
      </c>
      <c r="D3918" s="161" t="s">
        <v>3696</v>
      </c>
      <c r="E3918" s="161" t="s">
        <v>9807</v>
      </c>
      <c r="F3918" s="161" t="s">
        <v>3992</v>
      </c>
      <c r="G3918" s="161" t="s">
        <v>1521</v>
      </c>
      <c r="H3918" s="162" t="s">
        <v>322</v>
      </c>
      <c r="I3918" s="161" t="s">
        <v>1631</v>
      </c>
      <c r="K3918" s="161">
        <v>1</v>
      </c>
      <c r="L3918" s="161" t="s">
        <v>6608</v>
      </c>
    </row>
    <row r="3919" spans="1:18">
      <c r="A3919" s="161">
        <v>7</v>
      </c>
      <c r="B3919" s="161">
        <v>90</v>
      </c>
      <c r="C3919" s="161">
        <v>4</v>
      </c>
      <c r="D3919" s="161" t="s">
        <v>10293</v>
      </c>
      <c r="E3919" s="161" t="s">
        <v>10938</v>
      </c>
      <c r="F3919" s="161" t="s">
        <v>3992</v>
      </c>
      <c r="G3919" s="161" t="s">
        <v>1521</v>
      </c>
      <c r="H3919" s="162" t="s">
        <v>10367</v>
      </c>
      <c r="I3919" s="161" t="s">
        <v>1630</v>
      </c>
      <c r="K3919" s="161">
        <v>1</v>
      </c>
      <c r="L3919" s="161" t="s">
        <v>10939</v>
      </c>
    </row>
    <row r="3920" spans="1:18">
      <c r="A3920" s="161">
        <v>7</v>
      </c>
      <c r="B3920" s="161">
        <v>90</v>
      </c>
      <c r="C3920" s="161">
        <v>5</v>
      </c>
      <c r="D3920" s="161" t="s">
        <v>3696</v>
      </c>
      <c r="E3920" s="161" t="s">
        <v>9808</v>
      </c>
      <c r="F3920" s="161" t="s">
        <v>3992</v>
      </c>
      <c r="G3920" s="161" t="s">
        <v>1521</v>
      </c>
      <c r="H3920" s="161" t="s">
        <v>1526</v>
      </c>
      <c r="I3920" s="161" t="s">
        <v>1629</v>
      </c>
      <c r="K3920" s="161">
        <v>1</v>
      </c>
      <c r="L3920" s="161" t="s">
        <v>6609</v>
      </c>
      <c r="M3920" s="161" t="s">
        <v>6610</v>
      </c>
      <c r="N3920" s="161" t="s">
        <v>12</v>
      </c>
      <c r="O3920" s="161" t="s">
        <v>6611</v>
      </c>
      <c r="P3920" s="161" t="s">
        <v>11</v>
      </c>
      <c r="Q3920" s="161" t="s">
        <v>6612</v>
      </c>
      <c r="R3920" s="161" t="s">
        <v>364</v>
      </c>
    </row>
    <row r="3921" spans="1:18">
      <c r="A3921" s="161">
        <v>7</v>
      </c>
      <c r="B3921" s="161">
        <v>90</v>
      </c>
      <c r="C3921" s="161">
        <v>6</v>
      </c>
      <c r="D3921" s="161" t="s">
        <v>10293</v>
      </c>
      <c r="E3921" s="161" t="s">
        <v>10933</v>
      </c>
      <c r="F3921" s="161" t="s">
        <v>3992</v>
      </c>
      <c r="G3921" s="161" t="s">
        <v>1521</v>
      </c>
      <c r="H3921" s="161" t="s">
        <v>10361</v>
      </c>
      <c r="I3921" s="161" t="s">
        <v>1629</v>
      </c>
      <c r="K3921" s="161">
        <v>1</v>
      </c>
      <c r="L3921" s="161" t="s">
        <v>10934</v>
      </c>
      <c r="M3921" s="161" t="s">
        <v>10935</v>
      </c>
      <c r="N3921" s="161" t="s">
        <v>16015</v>
      </c>
      <c r="O3921" s="161" t="s">
        <v>10936</v>
      </c>
      <c r="P3921" s="161" t="s">
        <v>16017</v>
      </c>
      <c r="Q3921" s="161" t="s">
        <v>10937</v>
      </c>
      <c r="R3921" s="161" t="s">
        <v>16018</v>
      </c>
    </row>
    <row r="3922" spans="1:18">
      <c r="A3922" s="161">
        <v>7</v>
      </c>
      <c r="B3922" s="161">
        <v>90</v>
      </c>
      <c r="C3922" s="161">
        <v>7</v>
      </c>
      <c r="D3922" s="161" t="s">
        <v>3696</v>
      </c>
      <c r="E3922" s="161" t="s">
        <v>9809</v>
      </c>
      <c r="F3922" s="161" t="s">
        <v>3992</v>
      </c>
      <c r="G3922" s="161" t="s">
        <v>1521</v>
      </c>
      <c r="H3922" s="161" t="s">
        <v>66</v>
      </c>
      <c r="I3922" s="161" t="s">
        <v>1629</v>
      </c>
      <c r="K3922" s="161">
        <v>1</v>
      </c>
      <c r="L3922" s="161" t="s">
        <v>6613</v>
      </c>
      <c r="M3922" s="161" t="s">
        <v>6614</v>
      </c>
      <c r="N3922" s="161" t="s">
        <v>12</v>
      </c>
      <c r="O3922" s="161" t="s">
        <v>6615</v>
      </c>
      <c r="P3922" s="161" t="s">
        <v>11</v>
      </c>
      <c r="Q3922" s="161" t="s">
        <v>6616</v>
      </c>
      <c r="R3922" s="161" t="s">
        <v>364</v>
      </c>
    </row>
    <row r="3923" spans="1:18">
      <c r="A3923" s="161">
        <v>7</v>
      </c>
      <c r="B3923" s="161">
        <v>90</v>
      </c>
      <c r="C3923" s="161">
        <v>8</v>
      </c>
      <c r="D3923" s="161" t="s">
        <v>10293</v>
      </c>
      <c r="E3923" s="161" t="s">
        <v>10928</v>
      </c>
      <c r="F3923" s="161" t="s">
        <v>3992</v>
      </c>
      <c r="G3923" s="161" t="s">
        <v>1521</v>
      </c>
      <c r="H3923" s="161" t="s">
        <v>10355</v>
      </c>
      <c r="I3923" s="161" t="s">
        <v>1629</v>
      </c>
      <c r="K3923" s="161">
        <v>1</v>
      </c>
      <c r="L3923" s="161" t="s">
        <v>10929</v>
      </c>
      <c r="M3923" s="161" t="s">
        <v>10930</v>
      </c>
      <c r="N3923" s="161" t="s">
        <v>16015</v>
      </c>
      <c r="O3923" s="161" t="s">
        <v>10931</v>
      </c>
      <c r="P3923" s="161" t="s">
        <v>16017</v>
      </c>
      <c r="Q3923" s="161" t="s">
        <v>10932</v>
      </c>
      <c r="R3923" s="161" t="s">
        <v>16018</v>
      </c>
    </row>
    <row r="3924" spans="1:18">
      <c r="A3924" s="161">
        <v>7</v>
      </c>
      <c r="B3924" s="161">
        <v>90</v>
      </c>
      <c r="C3924" s="161">
        <v>9</v>
      </c>
      <c r="D3924" s="161" t="s">
        <v>3696</v>
      </c>
      <c r="E3924" s="161" t="s">
        <v>9810</v>
      </c>
      <c r="F3924" s="161" t="s">
        <v>3992</v>
      </c>
      <c r="G3924" s="161" t="s">
        <v>1521</v>
      </c>
      <c r="H3924" s="161" t="s">
        <v>336</v>
      </c>
      <c r="K3924" s="161">
        <v>1</v>
      </c>
      <c r="L3924" s="161" t="s">
        <v>6617</v>
      </c>
    </row>
    <row r="3925" spans="1:18">
      <c r="A3925" s="161">
        <v>7</v>
      </c>
      <c r="B3925" s="161">
        <v>90</v>
      </c>
      <c r="C3925" s="161">
        <v>10</v>
      </c>
      <c r="D3925" s="161" t="s">
        <v>10293</v>
      </c>
      <c r="E3925" s="161" t="s">
        <v>10926</v>
      </c>
      <c r="F3925" s="161" t="s">
        <v>3992</v>
      </c>
      <c r="G3925" s="161" t="s">
        <v>1521</v>
      </c>
      <c r="H3925" s="161" t="s">
        <v>10191</v>
      </c>
      <c r="K3925" s="161">
        <v>1</v>
      </c>
      <c r="L3925" s="161" t="s">
        <v>10927</v>
      </c>
    </row>
    <row r="3926" spans="1:18">
      <c r="A3926" s="161">
        <v>7</v>
      </c>
      <c r="B3926" s="161">
        <v>90</v>
      </c>
      <c r="C3926" s="161">
        <v>11</v>
      </c>
      <c r="D3926" s="161" t="s">
        <v>3696</v>
      </c>
      <c r="E3926" s="161" t="s">
        <v>9811</v>
      </c>
      <c r="F3926" s="161" t="s">
        <v>3992</v>
      </c>
      <c r="G3926" s="161" t="s">
        <v>1521</v>
      </c>
      <c r="H3926" s="161" t="s">
        <v>337</v>
      </c>
      <c r="I3926" s="161" t="s">
        <v>1628</v>
      </c>
      <c r="K3926" s="161">
        <v>1</v>
      </c>
      <c r="L3926" s="161" t="s">
        <v>6618</v>
      </c>
    </row>
    <row r="3927" spans="1:18">
      <c r="A3927" s="161">
        <v>7</v>
      </c>
      <c r="B3927" s="161">
        <v>90</v>
      </c>
      <c r="C3927" s="161">
        <v>12</v>
      </c>
      <c r="D3927" s="161" t="s">
        <v>10293</v>
      </c>
      <c r="E3927" s="161" t="s">
        <v>10924</v>
      </c>
      <c r="F3927" s="161" t="s">
        <v>3992</v>
      </c>
      <c r="G3927" s="161" t="s">
        <v>1521</v>
      </c>
      <c r="H3927" s="161" t="s">
        <v>10350</v>
      </c>
      <c r="I3927" s="161" t="s">
        <v>10137</v>
      </c>
      <c r="K3927" s="161">
        <v>1</v>
      </c>
      <c r="L3927" s="161" t="s">
        <v>10925</v>
      </c>
    </row>
    <row r="3928" spans="1:18">
      <c r="A3928" s="161">
        <v>7</v>
      </c>
      <c r="B3928" s="161">
        <v>90</v>
      </c>
      <c r="C3928" s="161">
        <v>13</v>
      </c>
      <c r="D3928" s="161" t="s">
        <v>3696</v>
      </c>
      <c r="E3928" s="161" t="s">
        <v>9812</v>
      </c>
      <c r="F3928" s="161" t="s">
        <v>3992</v>
      </c>
      <c r="G3928" s="161" t="s">
        <v>1521</v>
      </c>
      <c r="H3928" s="161" t="s">
        <v>1535</v>
      </c>
      <c r="I3928" s="161" t="s">
        <v>61</v>
      </c>
      <c r="K3928" s="161">
        <v>1</v>
      </c>
      <c r="L3928" s="161" t="s">
        <v>6619</v>
      </c>
    </row>
    <row r="3929" spans="1:18">
      <c r="A3929" s="161">
        <v>7</v>
      </c>
      <c r="B3929" s="161">
        <v>90</v>
      </c>
      <c r="C3929" s="161">
        <v>14</v>
      </c>
      <c r="D3929" s="161" t="s">
        <v>10293</v>
      </c>
      <c r="E3929" s="161" t="s">
        <v>10922</v>
      </c>
      <c r="F3929" s="161" t="s">
        <v>3992</v>
      </c>
      <c r="G3929" s="161" t="s">
        <v>1521</v>
      </c>
      <c r="H3929" s="161" t="s">
        <v>10347</v>
      </c>
      <c r="I3929" s="161" t="s">
        <v>10345</v>
      </c>
      <c r="K3929" s="161">
        <v>1</v>
      </c>
      <c r="L3929" s="161" t="s">
        <v>10923</v>
      </c>
    </row>
    <row r="3930" spans="1:18">
      <c r="A3930" s="161">
        <v>7</v>
      </c>
      <c r="B3930" s="161">
        <v>90</v>
      </c>
      <c r="C3930" s="161">
        <v>15</v>
      </c>
      <c r="D3930" s="161" t="s">
        <v>3696</v>
      </c>
      <c r="E3930" s="161" t="s">
        <v>9813</v>
      </c>
      <c r="F3930" s="161" t="s">
        <v>3992</v>
      </c>
      <c r="G3930" s="161" t="s">
        <v>1521</v>
      </c>
      <c r="H3930" s="161" t="s">
        <v>1529</v>
      </c>
      <c r="I3930" s="161" t="s">
        <v>15</v>
      </c>
      <c r="K3930" s="161">
        <v>1</v>
      </c>
      <c r="L3930" s="164" t="s">
        <v>9814</v>
      </c>
      <c r="M3930" s="164" t="s">
        <v>9815</v>
      </c>
    </row>
    <row r="3931" spans="1:18">
      <c r="A3931" s="161">
        <v>7</v>
      </c>
      <c r="B3931" s="161">
        <v>90</v>
      </c>
      <c r="C3931" s="161">
        <v>16</v>
      </c>
      <c r="D3931" s="161" t="s">
        <v>10293</v>
      </c>
      <c r="E3931" s="161" t="s">
        <v>10919</v>
      </c>
      <c r="F3931" s="161" t="s">
        <v>3992</v>
      </c>
      <c r="G3931" s="161" t="s">
        <v>1521</v>
      </c>
      <c r="H3931" s="161" t="s">
        <v>10342</v>
      </c>
      <c r="I3931" s="161" t="s">
        <v>15</v>
      </c>
      <c r="K3931" s="161">
        <v>1</v>
      </c>
      <c r="L3931" s="164" t="s">
        <v>10920</v>
      </c>
      <c r="M3931" s="164" t="s">
        <v>10921</v>
      </c>
    </row>
    <row r="3932" spans="1:18">
      <c r="A3932" s="161">
        <v>7</v>
      </c>
      <c r="B3932" s="161">
        <v>90</v>
      </c>
      <c r="C3932" s="161">
        <v>17</v>
      </c>
      <c r="D3932" s="161" t="s">
        <v>3696</v>
      </c>
      <c r="E3932" s="161" t="s">
        <v>9816</v>
      </c>
      <c r="F3932" s="161" t="s">
        <v>3992</v>
      </c>
      <c r="G3932" s="161" t="s">
        <v>1521</v>
      </c>
      <c r="H3932" s="161" t="s">
        <v>1530</v>
      </c>
      <c r="K3932" s="161">
        <v>1</v>
      </c>
      <c r="L3932" s="164" t="s">
        <v>9817</v>
      </c>
    </row>
    <row r="3933" spans="1:18">
      <c r="A3933" s="161">
        <v>7</v>
      </c>
      <c r="B3933" s="161">
        <v>90</v>
      </c>
      <c r="C3933" s="161">
        <v>18</v>
      </c>
      <c r="D3933" s="161" t="s">
        <v>10293</v>
      </c>
      <c r="E3933" s="161" t="s">
        <v>10917</v>
      </c>
      <c r="F3933" s="161" t="s">
        <v>3992</v>
      </c>
      <c r="G3933" s="161" t="s">
        <v>1521</v>
      </c>
      <c r="H3933" s="161" t="s">
        <v>10339</v>
      </c>
      <c r="K3933" s="161">
        <v>1</v>
      </c>
      <c r="L3933" s="164" t="s">
        <v>10918</v>
      </c>
    </row>
    <row r="3934" spans="1:18">
      <c r="A3934" s="161">
        <v>7</v>
      </c>
      <c r="B3934" s="161">
        <v>90</v>
      </c>
      <c r="C3934" s="161">
        <v>19</v>
      </c>
      <c r="D3934" s="161" t="s">
        <v>3696</v>
      </c>
      <c r="E3934" s="161" t="s">
        <v>9818</v>
      </c>
      <c r="F3934" s="161" t="s">
        <v>3992</v>
      </c>
      <c r="G3934" s="161" t="s">
        <v>1521</v>
      </c>
      <c r="H3934" s="161" t="s">
        <v>1531</v>
      </c>
      <c r="K3934" s="161">
        <v>1</v>
      </c>
      <c r="L3934" s="164" t="s">
        <v>9819</v>
      </c>
    </row>
    <row r="3935" spans="1:18">
      <c r="A3935" s="161">
        <v>7</v>
      </c>
      <c r="B3935" s="161">
        <v>90</v>
      </c>
      <c r="C3935" s="161">
        <v>20</v>
      </c>
      <c r="D3935" s="161" t="s">
        <v>10293</v>
      </c>
      <c r="E3935" s="161" t="s">
        <v>10915</v>
      </c>
      <c r="F3935" s="161" t="s">
        <v>3992</v>
      </c>
      <c r="G3935" s="161" t="s">
        <v>1521</v>
      </c>
      <c r="H3935" s="161" t="s">
        <v>10336</v>
      </c>
      <c r="K3935" s="161">
        <v>1</v>
      </c>
      <c r="L3935" s="164" t="s">
        <v>10916</v>
      </c>
    </row>
    <row r="3936" spans="1:18">
      <c r="A3936" s="161">
        <v>7</v>
      </c>
      <c r="B3936" s="161">
        <v>90</v>
      </c>
      <c r="C3936" s="161">
        <v>21</v>
      </c>
      <c r="D3936" s="161" t="s">
        <v>3696</v>
      </c>
      <c r="E3936" s="161" t="s">
        <v>9820</v>
      </c>
      <c r="F3936" s="161" t="s">
        <v>3992</v>
      </c>
      <c r="G3936" s="161" t="s">
        <v>1521</v>
      </c>
      <c r="H3936" s="161" t="s">
        <v>1532</v>
      </c>
      <c r="K3936" s="161">
        <v>1</v>
      </c>
      <c r="L3936" s="164" t="s">
        <v>9821</v>
      </c>
    </row>
    <row r="3937" spans="1:18">
      <c r="A3937" s="161">
        <v>7</v>
      </c>
      <c r="B3937" s="161">
        <v>90</v>
      </c>
      <c r="C3937" s="161">
        <v>22</v>
      </c>
      <c r="D3937" s="161" t="s">
        <v>10293</v>
      </c>
      <c r="E3937" s="161" t="s">
        <v>10913</v>
      </c>
      <c r="F3937" s="161" t="s">
        <v>3992</v>
      </c>
      <c r="G3937" s="161" t="s">
        <v>1521</v>
      </c>
      <c r="H3937" s="161" t="s">
        <v>10333</v>
      </c>
      <c r="K3937" s="161">
        <v>1</v>
      </c>
      <c r="L3937" s="164" t="s">
        <v>10914</v>
      </c>
    </row>
    <row r="3938" spans="1:18">
      <c r="A3938" s="161">
        <v>7</v>
      </c>
      <c r="B3938" s="161">
        <v>90</v>
      </c>
      <c r="C3938" s="161">
        <v>23</v>
      </c>
      <c r="D3938" s="161" t="s">
        <v>3696</v>
      </c>
      <c r="E3938" s="161" t="s">
        <v>9822</v>
      </c>
      <c r="F3938" s="161" t="s">
        <v>3992</v>
      </c>
      <c r="G3938" s="161" t="s">
        <v>1521</v>
      </c>
      <c r="H3938" s="161" t="s">
        <v>1533</v>
      </c>
      <c r="K3938" s="161">
        <v>1</v>
      </c>
      <c r="L3938" s="164" t="s">
        <v>9823</v>
      </c>
    </row>
    <row r="3939" spans="1:18">
      <c r="A3939" s="161">
        <v>7</v>
      </c>
      <c r="B3939" s="161">
        <v>90</v>
      </c>
      <c r="C3939" s="161">
        <v>24</v>
      </c>
      <c r="D3939" s="161" t="s">
        <v>10293</v>
      </c>
      <c r="E3939" s="161" t="s">
        <v>10911</v>
      </c>
      <c r="F3939" s="161" t="s">
        <v>3992</v>
      </c>
      <c r="G3939" s="161" t="s">
        <v>1521</v>
      </c>
      <c r="H3939" s="161" t="s">
        <v>10330</v>
      </c>
      <c r="K3939" s="161">
        <v>1</v>
      </c>
      <c r="L3939" s="164" t="s">
        <v>10912</v>
      </c>
    </row>
    <row r="3940" spans="1:18">
      <c r="A3940" s="161">
        <v>7</v>
      </c>
      <c r="B3940" s="161">
        <v>90</v>
      </c>
      <c r="C3940" s="161">
        <v>25</v>
      </c>
      <c r="D3940" s="161" t="s">
        <v>3696</v>
      </c>
      <c r="E3940" s="161" t="s">
        <v>9824</v>
      </c>
      <c r="F3940" s="161" t="s">
        <v>3992</v>
      </c>
      <c r="G3940" s="161" t="s">
        <v>1521</v>
      </c>
      <c r="H3940" s="161" t="s">
        <v>1534</v>
      </c>
      <c r="K3940" s="161">
        <v>1</v>
      </c>
      <c r="L3940" s="164" t="s">
        <v>9825</v>
      </c>
    </row>
    <row r="3941" spans="1:18">
      <c r="A3941" s="161">
        <v>7</v>
      </c>
      <c r="B3941" s="161">
        <v>90</v>
      </c>
      <c r="C3941" s="161">
        <v>26</v>
      </c>
      <c r="D3941" s="161" t="s">
        <v>10293</v>
      </c>
      <c r="E3941" s="161" t="s">
        <v>10909</v>
      </c>
      <c r="F3941" s="161" t="s">
        <v>3992</v>
      </c>
      <c r="G3941" s="161" t="s">
        <v>1521</v>
      </c>
      <c r="H3941" s="161" t="s">
        <v>10327</v>
      </c>
      <c r="K3941" s="161">
        <v>1</v>
      </c>
      <c r="L3941" s="164" t="s">
        <v>10910</v>
      </c>
    </row>
    <row r="3942" spans="1:18">
      <c r="A3942" s="161">
        <v>7</v>
      </c>
      <c r="B3942" s="161">
        <v>90</v>
      </c>
      <c r="C3942" s="161">
        <v>27</v>
      </c>
      <c r="D3942" s="161" t="s">
        <v>3696</v>
      </c>
      <c r="E3942" s="161" t="s">
        <v>9826</v>
      </c>
      <c r="F3942" s="161" t="s">
        <v>3992</v>
      </c>
      <c r="G3942" s="161" t="s">
        <v>1521</v>
      </c>
      <c r="H3942" s="162" t="s">
        <v>326</v>
      </c>
      <c r="I3942" s="161" t="s">
        <v>1629</v>
      </c>
      <c r="K3942" s="161">
        <v>1</v>
      </c>
      <c r="L3942" s="161" t="s">
        <v>6620</v>
      </c>
      <c r="M3942" s="161" t="s">
        <v>6621</v>
      </c>
      <c r="N3942" s="161" t="s">
        <v>12</v>
      </c>
      <c r="O3942" s="161" t="s">
        <v>6622</v>
      </c>
      <c r="P3942" s="161" t="s">
        <v>11</v>
      </c>
      <c r="Q3942" s="161" t="s">
        <v>6623</v>
      </c>
      <c r="R3942" s="161" t="s">
        <v>364</v>
      </c>
    </row>
    <row r="3943" spans="1:18">
      <c r="A3943" s="161">
        <v>7</v>
      </c>
      <c r="B3943" s="161">
        <v>90</v>
      </c>
      <c r="C3943" s="161">
        <v>28</v>
      </c>
      <c r="D3943" s="161" t="s">
        <v>10293</v>
      </c>
      <c r="E3943" s="161" t="s">
        <v>10904</v>
      </c>
      <c r="F3943" s="161" t="s">
        <v>3992</v>
      </c>
      <c r="G3943" s="161" t="s">
        <v>1521</v>
      </c>
      <c r="H3943" s="162" t="s">
        <v>10321</v>
      </c>
      <c r="I3943" s="161" t="s">
        <v>1629</v>
      </c>
      <c r="K3943" s="161">
        <v>1</v>
      </c>
      <c r="L3943" s="161" t="s">
        <v>10905</v>
      </c>
      <c r="M3943" s="161" t="s">
        <v>10906</v>
      </c>
      <c r="N3943" s="161" t="s">
        <v>16015</v>
      </c>
      <c r="O3943" s="161" t="s">
        <v>10907</v>
      </c>
      <c r="P3943" s="161" t="s">
        <v>16017</v>
      </c>
      <c r="Q3943" s="161" t="s">
        <v>10908</v>
      </c>
      <c r="R3943" s="161" t="s">
        <v>16018</v>
      </c>
    </row>
    <row r="3944" spans="1:18">
      <c r="A3944" s="161">
        <v>7</v>
      </c>
      <c r="B3944" s="161">
        <v>90</v>
      </c>
      <c r="C3944" s="161">
        <v>29</v>
      </c>
      <c r="D3944" s="161" t="s">
        <v>3696</v>
      </c>
      <c r="E3944" s="161" t="s">
        <v>9827</v>
      </c>
      <c r="F3944" s="161" t="s">
        <v>3992</v>
      </c>
      <c r="G3944" s="161" t="s">
        <v>1521</v>
      </c>
      <c r="H3944" s="161" t="s">
        <v>1524</v>
      </c>
      <c r="I3944" s="161" t="s">
        <v>3991</v>
      </c>
      <c r="K3944" s="161">
        <v>1</v>
      </c>
      <c r="L3944" s="161" t="s">
        <v>6624</v>
      </c>
      <c r="M3944" s="161" t="s">
        <v>6625</v>
      </c>
      <c r="N3944" s="161" t="s">
        <v>388</v>
      </c>
      <c r="O3944" s="161" t="s">
        <v>6626</v>
      </c>
    </row>
    <row r="3945" spans="1:18">
      <c r="A3945" s="161">
        <v>7</v>
      </c>
      <c r="B3945" s="161">
        <v>90</v>
      </c>
      <c r="C3945" s="161">
        <v>30</v>
      </c>
      <c r="D3945" s="161" t="s">
        <v>10293</v>
      </c>
      <c r="E3945" s="161" t="s">
        <v>10900</v>
      </c>
      <c r="F3945" s="161" t="s">
        <v>3992</v>
      </c>
      <c r="G3945" s="161" t="s">
        <v>1521</v>
      </c>
      <c r="H3945" s="161" t="s">
        <v>10316</v>
      </c>
      <c r="I3945" s="161" t="s">
        <v>10314</v>
      </c>
      <c r="K3945" s="161">
        <v>1</v>
      </c>
      <c r="L3945" s="161" t="s">
        <v>10901</v>
      </c>
      <c r="M3945" s="161" t="s">
        <v>10902</v>
      </c>
      <c r="N3945" s="161" t="s">
        <v>16016</v>
      </c>
      <c r="O3945" s="161" t="s">
        <v>10903</v>
      </c>
    </row>
    <row r="3946" spans="1:18">
      <c r="A3946" s="161">
        <v>7</v>
      </c>
      <c r="B3946" s="161">
        <v>90</v>
      </c>
      <c r="C3946" s="161">
        <v>31</v>
      </c>
      <c r="D3946" s="161" t="s">
        <v>3696</v>
      </c>
      <c r="E3946" s="161" t="s">
        <v>9828</v>
      </c>
      <c r="F3946" s="161" t="s">
        <v>3992</v>
      </c>
      <c r="G3946" s="161" t="s">
        <v>1521</v>
      </c>
      <c r="H3946" s="161" t="s">
        <v>323</v>
      </c>
      <c r="K3946" s="161">
        <v>1</v>
      </c>
      <c r="L3946" s="161" t="s">
        <v>6974</v>
      </c>
    </row>
    <row r="3947" spans="1:18">
      <c r="A3947" s="161">
        <v>7</v>
      </c>
      <c r="B3947" s="161">
        <v>90</v>
      </c>
      <c r="C3947" s="161">
        <v>32</v>
      </c>
      <c r="D3947" s="161" t="s">
        <v>10293</v>
      </c>
      <c r="E3947" s="161" t="s">
        <v>10898</v>
      </c>
      <c r="F3947" s="161" t="s">
        <v>3992</v>
      </c>
      <c r="G3947" s="161" t="s">
        <v>1521</v>
      </c>
      <c r="H3947" s="161" t="s">
        <v>10312</v>
      </c>
      <c r="K3947" s="161">
        <v>1</v>
      </c>
      <c r="L3947" s="161" t="s">
        <v>10899</v>
      </c>
    </row>
    <row r="3948" spans="1:18">
      <c r="A3948" s="161">
        <v>7</v>
      </c>
      <c r="B3948" s="161">
        <v>90</v>
      </c>
      <c r="C3948" s="161">
        <v>33</v>
      </c>
      <c r="D3948" s="161" t="s">
        <v>3696</v>
      </c>
      <c r="E3948" s="161" t="s">
        <v>9829</v>
      </c>
      <c r="F3948" s="161" t="s">
        <v>3992</v>
      </c>
      <c r="G3948" s="161" t="s">
        <v>1521</v>
      </c>
      <c r="H3948" s="161" t="s">
        <v>324</v>
      </c>
      <c r="K3948" s="161">
        <v>1</v>
      </c>
      <c r="L3948" s="161" t="s">
        <v>6975</v>
      </c>
    </row>
    <row r="3949" spans="1:18">
      <c r="A3949" s="161">
        <v>7</v>
      </c>
      <c r="B3949" s="161">
        <v>90</v>
      </c>
      <c r="C3949" s="161">
        <v>34</v>
      </c>
      <c r="D3949" s="161" t="s">
        <v>10293</v>
      </c>
      <c r="E3949" s="161" t="s">
        <v>10896</v>
      </c>
      <c r="F3949" s="161" t="s">
        <v>3992</v>
      </c>
      <c r="G3949" s="161" t="s">
        <v>1521</v>
      </c>
      <c r="H3949" s="161" t="s">
        <v>10309</v>
      </c>
      <c r="K3949" s="161">
        <v>1</v>
      </c>
      <c r="L3949" s="161" t="s">
        <v>10897</v>
      </c>
    </row>
    <row r="3950" spans="1:18">
      <c r="A3950" s="161">
        <v>7</v>
      </c>
      <c r="B3950" s="161">
        <v>90</v>
      </c>
      <c r="C3950" s="161">
        <v>35</v>
      </c>
      <c r="D3950" s="161" t="s">
        <v>3696</v>
      </c>
      <c r="E3950" s="161" t="s">
        <v>9830</v>
      </c>
      <c r="F3950" s="161" t="s">
        <v>3992</v>
      </c>
      <c r="G3950" s="161" t="s">
        <v>1521</v>
      </c>
      <c r="H3950" s="161" t="s">
        <v>325</v>
      </c>
      <c r="K3950" s="161">
        <v>1</v>
      </c>
      <c r="L3950" s="161" t="s">
        <v>6976</v>
      </c>
    </row>
    <row r="3951" spans="1:18">
      <c r="A3951" s="161">
        <v>7</v>
      </c>
      <c r="B3951" s="161">
        <v>90</v>
      </c>
      <c r="C3951" s="161">
        <v>36</v>
      </c>
      <c r="D3951" s="161" t="s">
        <v>10293</v>
      </c>
      <c r="E3951" s="161" t="s">
        <v>10894</v>
      </c>
      <c r="F3951" s="161" t="s">
        <v>3992</v>
      </c>
      <c r="G3951" s="161" t="s">
        <v>1521</v>
      </c>
      <c r="H3951" s="161" t="s">
        <v>10306</v>
      </c>
      <c r="K3951" s="161">
        <v>1</v>
      </c>
      <c r="L3951" s="161" t="s">
        <v>10895</v>
      </c>
    </row>
    <row r="3952" spans="1:18">
      <c r="A3952" s="161">
        <v>7</v>
      </c>
      <c r="B3952" s="161">
        <v>90</v>
      </c>
      <c r="C3952" s="161">
        <v>37</v>
      </c>
      <c r="D3952" s="161" t="s">
        <v>3696</v>
      </c>
      <c r="E3952" s="161" t="s">
        <v>9831</v>
      </c>
      <c r="F3952" s="161" t="s">
        <v>3992</v>
      </c>
      <c r="G3952" s="161" t="s">
        <v>1521</v>
      </c>
      <c r="H3952" s="161" t="s">
        <v>1536</v>
      </c>
      <c r="I3952" s="161" t="s">
        <v>1629</v>
      </c>
      <c r="K3952" s="161">
        <v>1</v>
      </c>
      <c r="L3952" s="161" t="s">
        <v>6627</v>
      </c>
      <c r="M3952" s="161" t="s">
        <v>6628</v>
      </c>
      <c r="N3952" s="161" t="s">
        <v>12</v>
      </c>
      <c r="O3952" s="161" t="s">
        <v>6629</v>
      </c>
      <c r="P3952" s="161" t="s">
        <v>11</v>
      </c>
      <c r="Q3952" s="161" t="s">
        <v>6630</v>
      </c>
      <c r="R3952" s="161" t="s">
        <v>364</v>
      </c>
    </row>
    <row r="3953" spans="1:18">
      <c r="A3953" s="161">
        <v>7</v>
      </c>
      <c r="B3953" s="161">
        <v>90</v>
      </c>
      <c r="C3953" s="161">
        <v>38</v>
      </c>
      <c r="D3953" s="161" t="s">
        <v>10293</v>
      </c>
      <c r="E3953" s="161" t="s">
        <v>10889</v>
      </c>
      <c r="F3953" s="161" t="s">
        <v>3992</v>
      </c>
      <c r="G3953" s="161" t="s">
        <v>1521</v>
      </c>
      <c r="H3953" s="161" t="s">
        <v>10300</v>
      </c>
      <c r="I3953" s="161" t="s">
        <v>1629</v>
      </c>
      <c r="K3953" s="161">
        <v>1</v>
      </c>
      <c r="L3953" s="161" t="s">
        <v>10890</v>
      </c>
      <c r="M3953" s="161" t="s">
        <v>10891</v>
      </c>
      <c r="N3953" s="161" t="s">
        <v>16015</v>
      </c>
      <c r="O3953" s="161" t="s">
        <v>10892</v>
      </c>
      <c r="P3953" s="161" t="s">
        <v>16017</v>
      </c>
      <c r="Q3953" s="161" t="s">
        <v>10893</v>
      </c>
      <c r="R3953" s="161" t="s">
        <v>16018</v>
      </c>
    </row>
    <row r="3954" spans="1:18">
      <c r="A3954" s="161">
        <v>7</v>
      </c>
      <c r="B3954" s="161">
        <v>90</v>
      </c>
      <c r="C3954" s="161">
        <v>39</v>
      </c>
      <c r="D3954" s="161" t="s">
        <v>3696</v>
      </c>
      <c r="E3954" s="161" t="s">
        <v>9832</v>
      </c>
      <c r="F3954" s="161" t="s">
        <v>3992</v>
      </c>
      <c r="G3954" s="161" t="s">
        <v>1521</v>
      </c>
      <c r="H3954" s="161" t="s">
        <v>116</v>
      </c>
      <c r="I3954" s="161" t="s">
        <v>1630</v>
      </c>
      <c r="K3954" s="161">
        <v>1</v>
      </c>
      <c r="L3954" s="161" t="s">
        <v>6631</v>
      </c>
    </row>
    <row r="3955" spans="1:18">
      <c r="A3955" s="161">
        <v>7</v>
      </c>
      <c r="B3955" s="161">
        <v>90</v>
      </c>
      <c r="C3955" s="161">
        <v>40</v>
      </c>
      <c r="D3955" s="161" t="s">
        <v>10293</v>
      </c>
      <c r="E3955" s="161" t="s">
        <v>10887</v>
      </c>
      <c r="F3955" s="161" t="s">
        <v>3992</v>
      </c>
      <c r="G3955" s="161" t="s">
        <v>1521</v>
      </c>
      <c r="H3955" s="161" t="s">
        <v>10297</v>
      </c>
      <c r="I3955" s="161" t="s">
        <v>1630</v>
      </c>
      <c r="K3955" s="161">
        <v>1</v>
      </c>
      <c r="L3955" s="161" t="s">
        <v>10888</v>
      </c>
    </row>
    <row r="3956" spans="1:18">
      <c r="A3956" s="161">
        <v>7</v>
      </c>
      <c r="B3956" s="161">
        <v>90</v>
      </c>
      <c r="C3956" s="161">
        <v>41</v>
      </c>
      <c r="D3956" s="161" t="s">
        <v>3696</v>
      </c>
      <c r="E3956" s="161" t="s">
        <v>9833</v>
      </c>
      <c r="F3956" s="161" t="s">
        <v>3992</v>
      </c>
      <c r="G3956" s="161" t="s">
        <v>1521</v>
      </c>
      <c r="H3956" s="161" t="s">
        <v>319</v>
      </c>
      <c r="K3956" s="161">
        <v>1</v>
      </c>
      <c r="L3956" s="161" t="s">
        <v>6632</v>
      </c>
    </row>
    <row r="3957" spans="1:18">
      <c r="A3957" s="161">
        <v>7</v>
      </c>
      <c r="B3957" s="161">
        <v>90</v>
      </c>
      <c r="C3957" s="161">
        <v>42</v>
      </c>
      <c r="D3957" s="161" t="s">
        <v>10293</v>
      </c>
      <c r="E3957" s="161" t="s">
        <v>10885</v>
      </c>
      <c r="F3957" s="161" t="s">
        <v>3992</v>
      </c>
      <c r="G3957" s="161" t="s">
        <v>1521</v>
      </c>
      <c r="H3957" s="161" t="s">
        <v>10167</v>
      </c>
      <c r="K3957" s="161">
        <v>1</v>
      </c>
      <c r="L3957" s="161" t="s">
        <v>10886</v>
      </c>
    </row>
    <row r="3958" spans="1:18">
      <c r="A3958" s="161">
        <v>7</v>
      </c>
      <c r="B3958" s="161">
        <v>91</v>
      </c>
      <c r="C3958" s="161">
        <v>1</v>
      </c>
      <c r="D3958" s="161" t="s">
        <v>3696</v>
      </c>
      <c r="E3958" s="161" t="s">
        <v>9834</v>
      </c>
      <c r="F3958" s="161" t="s">
        <v>3992</v>
      </c>
      <c r="G3958" s="161" t="s">
        <v>1521</v>
      </c>
      <c r="H3958" s="161" t="s">
        <v>1523</v>
      </c>
      <c r="I3958" s="161" t="s">
        <v>1631</v>
      </c>
      <c r="K3958" s="161">
        <v>1</v>
      </c>
      <c r="L3958" s="164" t="s">
        <v>9835</v>
      </c>
    </row>
    <row r="3959" spans="1:18">
      <c r="A3959" s="161">
        <v>7</v>
      </c>
      <c r="B3959" s="161">
        <v>91</v>
      </c>
      <c r="C3959" s="161">
        <v>2</v>
      </c>
      <c r="D3959" s="161" t="s">
        <v>10293</v>
      </c>
      <c r="E3959" s="161" t="s">
        <v>10883</v>
      </c>
      <c r="F3959" s="161" t="s">
        <v>3992</v>
      </c>
      <c r="G3959" s="161" t="s">
        <v>1521</v>
      </c>
      <c r="H3959" s="161" t="s">
        <v>10370</v>
      </c>
      <c r="I3959" s="161" t="s">
        <v>1630</v>
      </c>
      <c r="K3959" s="161">
        <v>1</v>
      </c>
      <c r="L3959" s="164" t="s">
        <v>10884</v>
      </c>
    </row>
    <row r="3960" spans="1:18">
      <c r="A3960" s="161">
        <v>7</v>
      </c>
      <c r="B3960" s="161">
        <v>91</v>
      </c>
      <c r="C3960" s="161">
        <v>3</v>
      </c>
      <c r="D3960" s="161" t="s">
        <v>3696</v>
      </c>
      <c r="E3960" s="161" t="s">
        <v>9836</v>
      </c>
      <c r="F3960" s="161" t="s">
        <v>3992</v>
      </c>
      <c r="G3960" s="161" t="s">
        <v>1521</v>
      </c>
      <c r="H3960" s="162" t="s">
        <v>322</v>
      </c>
      <c r="I3960" s="161" t="s">
        <v>1631</v>
      </c>
      <c r="K3960" s="161">
        <v>1</v>
      </c>
      <c r="L3960" s="161" t="s">
        <v>4608</v>
      </c>
    </row>
    <row r="3961" spans="1:18">
      <c r="A3961" s="161">
        <v>7</v>
      </c>
      <c r="B3961" s="161">
        <v>91</v>
      </c>
      <c r="C3961" s="161">
        <v>4</v>
      </c>
      <c r="D3961" s="161" t="s">
        <v>10293</v>
      </c>
      <c r="E3961" s="161" t="s">
        <v>10881</v>
      </c>
      <c r="F3961" s="161" t="s">
        <v>3992</v>
      </c>
      <c r="G3961" s="161" t="s">
        <v>1521</v>
      </c>
      <c r="H3961" s="162" t="s">
        <v>10367</v>
      </c>
      <c r="I3961" s="161" t="s">
        <v>1630</v>
      </c>
      <c r="K3961" s="161">
        <v>1</v>
      </c>
      <c r="L3961" s="161" t="s">
        <v>10882</v>
      </c>
    </row>
    <row r="3962" spans="1:18">
      <c r="A3962" s="161">
        <v>7</v>
      </c>
      <c r="B3962" s="161">
        <v>91</v>
      </c>
      <c r="C3962" s="161">
        <v>5</v>
      </c>
      <c r="D3962" s="161" t="s">
        <v>3696</v>
      </c>
      <c r="E3962" s="161" t="s">
        <v>9837</v>
      </c>
      <c r="F3962" s="161" t="s">
        <v>3992</v>
      </c>
      <c r="G3962" s="161" t="s">
        <v>1521</v>
      </c>
      <c r="H3962" s="161" t="s">
        <v>1526</v>
      </c>
      <c r="I3962" s="161" t="s">
        <v>1629</v>
      </c>
      <c r="K3962" s="161">
        <v>1</v>
      </c>
      <c r="L3962" s="161" t="s">
        <v>4609</v>
      </c>
      <c r="M3962" s="161" t="s">
        <v>4610</v>
      </c>
      <c r="N3962" s="161" t="s">
        <v>12</v>
      </c>
      <c r="O3962" s="161" t="s">
        <v>4611</v>
      </c>
      <c r="P3962" s="161" t="s">
        <v>11</v>
      </c>
      <c r="Q3962" s="161" t="s">
        <v>4612</v>
      </c>
      <c r="R3962" s="161" t="s">
        <v>364</v>
      </c>
    </row>
    <row r="3963" spans="1:18">
      <c r="A3963" s="161">
        <v>7</v>
      </c>
      <c r="B3963" s="161">
        <v>91</v>
      </c>
      <c r="C3963" s="161">
        <v>6</v>
      </c>
      <c r="D3963" s="161" t="s">
        <v>10293</v>
      </c>
      <c r="E3963" s="161" t="s">
        <v>10876</v>
      </c>
      <c r="F3963" s="161" t="s">
        <v>3992</v>
      </c>
      <c r="G3963" s="161" t="s">
        <v>1521</v>
      </c>
      <c r="H3963" s="161" t="s">
        <v>10361</v>
      </c>
      <c r="I3963" s="161" t="s">
        <v>1629</v>
      </c>
      <c r="K3963" s="161">
        <v>1</v>
      </c>
      <c r="L3963" s="161" t="s">
        <v>10877</v>
      </c>
      <c r="M3963" s="161" t="s">
        <v>10878</v>
      </c>
      <c r="N3963" s="161" t="s">
        <v>16015</v>
      </c>
      <c r="O3963" s="161" t="s">
        <v>10879</v>
      </c>
      <c r="P3963" s="161" t="s">
        <v>16017</v>
      </c>
      <c r="Q3963" s="161" t="s">
        <v>10880</v>
      </c>
      <c r="R3963" s="161" t="s">
        <v>16018</v>
      </c>
    </row>
    <row r="3964" spans="1:18">
      <c r="A3964" s="161">
        <v>7</v>
      </c>
      <c r="B3964" s="161">
        <v>91</v>
      </c>
      <c r="C3964" s="161">
        <v>7</v>
      </c>
      <c r="D3964" s="161" t="s">
        <v>3696</v>
      </c>
      <c r="E3964" s="161" t="s">
        <v>9838</v>
      </c>
      <c r="F3964" s="161" t="s">
        <v>3992</v>
      </c>
      <c r="G3964" s="161" t="s">
        <v>1521</v>
      </c>
      <c r="H3964" s="161" t="s">
        <v>66</v>
      </c>
      <c r="I3964" s="161" t="s">
        <v>1629</v>
      </c>
      <c r="K3964" s="161">
        <v>1</v>
      </c>
      <c r="L3964" s="161" t="s">
        <v>4613</v>
      </c>
      <c r="M3964" s="161" t="s">
        <v>4614</v>
      </c>
      <c r="N3964" s="161" t="s">
        <v>12</v>
      </c>
      <c r="O3964" s="161" t="s">
        <v>4615</v>
      </c>
      <c r="P3964" s="161" t="s">
        <v>11</v>
      </c>
      <c r="Q3964" s="161" t="s">
        <v>4616</v>
      </c>
      <c r="R3964" s="161" t="s">
        <v>364</v>
      </c>
    </row>
    <row r="3965" spans="1:18">
      <c r="A3965" s="161">
        <v>7</v>
      </c>
      <c r="B3965" s="161">
        <v>91</v>
      </c>
      <c r="C3965" s="161">
        <v>8</v>
      </c>
      <c r="D3965" s="161" t="s">
        <v>10293</v>
      </c>
      <c r="E3965" s="161" t="s">
        <v>10871</v>
      </c>
      <c r="F3965" s="161" t="s">
        <v>3992</v>
      </c>
      <c r="G3965" s="161" t="s">
        <v>1521</v>
      </c>
      <c r="H3965" s="161" t="s">
        <v>10355</v>
      </c>
      <c r="I3965" s="161" t="s">
        <v>1629</v>
      </c>
      <c r="K3965" s="161">
        <v>1</v>
      </c>
      <c r="L3965" s="161" t="s">
        <v>10872</v>
      </c>
      <c r="M3965" s="161" t="s">
        <v>10873</v>
      </c>
      <c r="N3965" s="161" t="s">
        <v>16015</v>
      </c>
      <c r="O3965" s="161" t="s">
        <v>10874</v>
      </c>
      <c r="P3965" s="161" t="s">
        <v>16017</v>
      </c>
      <c r="Q3965" s="161" t="s">
        <v>10875</v>
      </c>
      <c r="R3965" s="161" t="s">
        <v>16018</v>
      </c>
    </row>
    <row r="3966" spans="1:18">
      <c r="A3966" s="161">
        <v>7</v>
      </c>
      <c r="B3966" s="161">
        <v>91</v>
      </c>
      <c r="C3966" s="161">
        <v>9</v>
      </c>
      <c r="D3966" s="161" t="s">
        <v>3696</v>
      </c>
      <c r="E3966" s="161" t="s">
        <v>9839</v>
      </c>
      <c r="F3966" s="161" t="s">
        <v>3992</v>
      </c>
      <c r="G3966" s="161" t="s">
        <v>1521</v>
      </c>
      <c r="H3966" s="161" t="s">
        <v>336</v>
      </c>
      <c r="K3966" s="161">
        <v>1</v>
      </c>
      <c r="L3966" s="161" t="s">
        <v>4617</v>
      </c>
    </row>
    <row r="3967" spans="1:18">
      <c r="A3967" s="161">
        <v>7</v>
      </c>
      <c r="B3967" s="161">
        <v>91</v>
      </c>
      <c r="C3967" s="161">
        <v>10</v>
      </c>
      <c r="D3967" s="161" t="s">
        <v>10293</v>
      </c>
      <c r="E3967" s="161" t="s">
        <v>10869</v>
      </c>
      <c r="F3967" s="161" t="s">
        <v>3992</v>
      </c>
      <c r="G3967" s="161" t="s">
        <v>1521</v>
      </c>
      <c r="H3967" s="161" t="s">
        <v>10191</v>
      </c>
      <c r="K3967" s="161">
        <v>1</v>
      </c>
      <c r="L3967" s="161" t="s">
        <v>10870</v>
      </c>
    </row>
    <row r="3968" spans="1:18">
      <c r="A3968" s="161">
        <v>7</v>
      </c>
      <c r="B3968" s="161">
        <v>91</v>
      </c>
      <c r="C3968" s="161">
        <v>11</v>
      </c>
      <c r="D3968" s="161" t="s">
        <v>3696</v>
      </c>
      <c r="E3968" s="161" t="s">
        <v>9840</v>
      </c>
      <c r="F3968" s="161" t="s">
        <v>3992</v>
      </c>
      <c r="G3968" s="161" t="s">
        <v>1521</v>
      </c>
      <c r="H3968" s="161" t="s">
        <v>337</v>
      </c>
      <c r="I3968" s="161" t="s">
        <v>1628</v>
      </c>
      <c r="K3968" s="161">
        <v>1</v>
      </c>
      <c r="L3968" s="161" t="s">
        <v>4618</v>
      </c>
    </row>
    <row r="3969" spans="1:18">
      <c r="A3969" s="161">
        <v>7</v>
      </c>
      <c r="B3969" s="161">
        <v>91</v>
      </c>
      <c r="C3969" s="161">
        <v>12</v>
      </c>
      <c r="D3969" s="161" t="s">
        <v>10293</v>
      </c>
      <c r="E3969" s="161" t="s">
        <v>10867</v>
      </c>
      <c r="F3969" s="161" t="s">
        <v>3992</v>
      </c>
      <c r="G3969" s="161" t="s">
        <v>1521</v>
      </c>
      <c r="H3969" s="161" t="s">
        <v>10350</v>
      </c>
      <c r="I3969" s="161" t="s">
        <v>10137</v>
      </c>
      <c r="K3969" s="161">
        <v>1</v>
      </c>
      <c r="L3969" s="161" t="s">
        <v>10868</v>
      </c>
    </row>
    <row r="3970" spans="1:18">
      <c r="A3970" s="161">
        <v>7</v>
      </c>
      <c r="B3970" s="161">
        <v>91</v>
      </c>
      <c r="C3970" s="161">
        <v>13</v>
      </c>
      <c r="D3970" s="161" t="s">
        <v>3696</v>
      </c>
      <c r="E3970" s="161" t="s">
        <v>9841</v>
      </c>
      <c r="F3970" s="161" t="s">
        <v>3992</v>
      </c>
      <c r="G3970" s="161" t="s">
        <v>1521</v>
      </c>
      <c r="H3970" s="161" t="s">
        <v>1535</v>
      </c>
      <c r="I3970" s="161" t="s">
        <v>61</v>
      </c>
      <c r="K3970" s="161">
        <v>1</v>
      </c>
      <c r="L3970" s="161" t="s">
        <v>4619</v>
      </c>
    </row>
    <row r="3971" spans="1:18">
      <c r="A3971" s="161">
        <v>7</v>
      </c>
      <c r="B3971" s="161">
        <v>91</v>
      </c>
      <c r="C3971" s="161">
        <v>14</v>
      </c>
      <c r="D3971" s="161" t="s">
        <v>10293</v>
      </c>
      <c r="E3971" s="161" t="s">
        <v>10865</v>
      </c>
      <c r="F3971" s="161" t="s">
        <v>3992</v>
      </c>
      <c r="G3971" s="161" t="s">
        <v>1521</v>
      </c>
      <c r="H3971" s="161" t="s">
        <v>10347</v>
      </c>
      <c r="I3971" s="161" t="s">
        <v>10345</v>
      </c>
      <c r="K3971" s="161">
        <v>1</v>
      </c>
      <c r="L3971" s="161" t="s">
        <v>10866</v>
      </c>
    </row>
    <row r="3972" spans="1:18">
      <c r="A3972" s="161">
        <v>7</v>
      </c>
      <c r="B3972" s="161">
        <v>91</v>
      </c>
      <c r="C3972" s="161">
        <v>15</v>
      </c>
      <c r="D3972" s="161" t="s">
        <v>3696</v>
      </c>
      <c r="E3972" s="161" t="s">
        <v>9842</v>
      </c>
      <c r="F3972" s="161" t="s">
        <v>3992</v>
      </c>
      <c r="G3972" s="161" t="s">
        <v>1521</v>
      </c>
      <c r="H3972" s="161" t="s">
        <v>1529</v>
      </c>
      <c r="I3972" s="161" t="s">
        <v>15</v>
      </c>
      <c r="K3972" s="161">
        <v>1</v>
      </c>
      <c r="L3972" s="164" t="s">
        <v>9843</v>
      </c>
      <c r="M3972" s="164" t="s">
        <v>9844</v>
      </c>
    </row>
    <row r="3973" spans="1:18">
      <c r="A3973" s="161">
        <v>7</v>
      </c>
      <c r="B3973" s="161">
        <v>91</v>
      </c>
      <c r="C3973" s="161">
        <v>16</v>
      </c>
      <c r="D3973" s="161" t="s">
        <v>10293</v>
      </c>
      <c r="E3973" s="161" t="s">
        <v>10862</v>
      </c>
      <c r="F3973" s="161" t="s">
        <v>3992</v>
      </c>
      <c r="G3973" s="161" t="s">
        <v>1521</v>
      </c>
      <c r="H3973" s="161" t="s">
        <v>10342</v>
      </c>
      <c r="I3973" s="161" t="s">
        <v>15</v>
      </c>
      <c r="K3973" s="161">
        <v>1</v>
      </c>
      <c r="L3973" s="164" t="s">
        <v>10863</v>
      </c>
      <c r="M3973" s="164" t="s">
        <v>10864</v>
      </c>
    </row>
    <row r="3974" spans="1:18">
      <c r="A3974" s="161">
        <v>7</v>
      </c>
      <c r="B3974" s="161">
        <v>91</v>
      </c>
      <c r="C3974" s="161">
        <v>17</v>
      </c>
      <c r="D3974" s="161" t="s">
        <v>3696</v>
      </c>
      <c r="E3974" s="161" t="s">
        <v>9845</v>
      </c>
      <c r="F3974" s="161" t="s">
        <v>3992</v>
      </c>
      <c r="G3974" s="161" t="s">
        <v>1521</v>
      </c>
      <c r="H3974" s="161" t="s">
        <v>1530</v>
      </c>
      <c r="K3974" s="161">
        <v>1</v>
      </c>
      <c r="L3974" s="164" t="s">
        <v>9846</v>
      </c>
    </row>
    <row r="3975" spans="1:18">
      <c r="A3975" s="161">
        <v>7</v>
      </c>
      <c r="B3975" s="161">
        <v>91</v>
      </c>
      <c r="C3975" s="161">
        <v>18</v>
      </c>
      <c r="D3975" s="161" t="s">
        <v>10293</v>
      </c>
      <c r="E3975" s="161" t="s">
        <v>10860</v>
      </c>
      <c r="F3975" s="161" t="s">
        <v>3992</v>
      </c>
      <c r="G3975" s="161" t="s">
        <v>1521</v>
      </c>
      <c r="H3975" s="161" t="s">
        <v>10339</v>
      </c>
      <c r="K3975" s="161">
        <v>1</v>
      </c>
      <c r="L3975" s="164" t="s">
        <v>10861</v>
      </c>
    </row>
    <row r="3976" spans="1:18">
      <c r="A3976" s="161">
        <v>7</v>
      </c>
      <c r="B3976" s="161">
        <v>91</v>
      </c>
      <c r="C3976" s="161">
        <v>19</v>
      </c>
      <c r="D3976" s="161" t="s">
        <v>3696</v>
      </c>
      <c r="E3976" s="161" t="s">
        <v>9847</v>
      </c>
      <c r="F3976" s="161" t="s">
        <v>3992</v>
      </c>
      <c r="G3976" s="161" t="s">
        <v>1521</v>
      </c>
      <c r="H3976" s="161" t="s">
        <v>1531</v>
      </c>
      <c r="K3976" s="161">
        <v>1</v>
      </c>
      <c r="L3976" s="164" t="s">
        <v>9848</v>
      </c>
    </row>
    <row r="3977" spans="1:18">
      <c r="A3977" s="161">
        <v>7</v>
      </c>
      <c r="B3977" s="161">
        <v>91</v>
      </c>
      <c r="C3977" s="161">
        <v>20</v>
      </c>
      <c r="D3977" s="161" t="s">
        <v>10293</v>
      </c>
      <c r="E3977" s="161" t="s">
        <v>10858</v>
      </c>
      <c r="F3977" s="161" t="s">
        <v>3992</v>
      </c>
      <c r="G3977" s="161" t="s">
        <v>1521</v>
      </c>
      <c r="H3977" s="161" t="s">
        <v>10336</v>
      </c>
      <c r="K3977" s="161">
        <v>1</v>
      </c>
      <c r="L3977" s="164" t="s">
        <v>10859</v>
      </c>
    </row>
    <row r="3978" spans="1:18">
      <c r="A3978" s="161">
        <v>7</v>
      </c>
      <c r="B3978" s="161">
        <v>91</v>
      </c>
      <c r="C3978" s="161">
        <v>21</v>
      </c>
      <c r="D3978" s="161" t="s">
        <v>3696</v>
      </c>
      <c r="E3978" s="161" t="s">
        <v>9849</v>
      </c>
      <c r="F3978" s="161" t="s">
        <v>3992</v>
      </c>
      <c r="G3978" s="161" t="s">
        <v>1521</v>
      </c>
      <c r="H3978" s="161" t="s">
        <v>1532</v>
      </c>
      <c r="K3978" s="161">
        <v>1</v>
      </c>
      <c r="L3978" s="164" t="s">
        <v>9850</v>
      </c>
    </row>
    <row r="3979" spans="1:18">
      <c r="A3979" s="161">
        <v>7</v>
      </c>
      <c r="B3979" s="161">
        <v>91</v>
      </c>
      <c r="C3979" s="161">
        <v>22</v>
      </c>
      <c r="D3979" s="161" t="s">
        <v>10293</v>
      </c>
      <c r="E3979" s="161" t="s">
        <v>10856</v>
      </c>
      <c r="F3979" s="161" t="s">
        <v>3992</v>
      </c>
      <c r="G3979" s="161" t="s">
        <v>1521</v>
      </c>
      <c r="H3979" s="161" t="s">
        <v>10333</v>
      </c>
      <c r="K3979" s="161">
        <v>1</v>
      </c>
      <c r="L3979" s="164" t="s">
        <v>10857</v>
      </c>
    </row>
    <row r="3980" spans="1:18">
      <c r="A3980" s="161">
        <v>7</v>
      </c>
      <c r="B3980" s="161">
        <v>91</v>
      </c>
      <c r="C3980" s="161">
        <v>23</v>
      </c>
      <c r="D3980" s="161" t="s">
        <v>3696</v>
      </c>
      <c r="E3980" s="161" t="s">
        <v>9851</v>
      </c>
      <c r="F3980" s="161" t="s">
        <v>3992</v>
      </c>
      <c r="G3980" s="161" t="s">
        <v>1521</v>
      </c>
      <c r="H3980" s="161" t="s">
        <v>1533</v>
      </c>
      <c r="K3980" s="161">
        <v>1</v>
      </c>
      <c r="L3980" s="164" t="s">
        <v>9852</v>
      </c>
    </row>
    <row r="3981" spans="1:18">
      <c r="A3981" s="161">
        <v>7</v>
      </c>
      <c r="B3981" s="161">
        <v>91</v>
      </c>
      <c r="C3981" s="161">
        <v>24</v>
      </c>
      <c r="D3981" s="161" t="s">
        <v>10293</v>
      </c>
      <c r="E3981" s="161" t="s">
        <v>10854</v>
      </c>
      <c r="F3981" s="161" t="s">
        <v>3992</v>
      </c>
      <c r="G3981" s="161" t="s">
        <v>1521</v>
      </c>
      <c r="H3981" s="161" t="s">
        <v>10330</v>
      </c>
      <c r="K3981" s="161">
        <v>1</v>
      </c>
      <c r="L3981" s="164" t="s">
        <v>10855</v>
      </c>
    </row>
    <row r="3982" spans="1:18">
      <c r="A3982" s="161">
        <v>7</v>
      </c>
      <c r="B3982" s="161">
        <v>91</v>
      </c>
      <c r="C3982" s="161">
        <v>25</v>
      </c>
      <c r="D3982" s="161" t="s">
        <v>3696</v>
      </c>
      <c r="E3982" s="161" t="s">
        <v>9853</v>
      </c>
      <c r="F3982" s="161" t="s">
        <v>3992</v>
      </c>
      <c r="G3982" s="161" t="s">
        <v>1521</v>
      </c>
      <c r="H3982" s="161" t="s">
        <v>1534</v>
      </c>
      <c r="K3982" s="161">
        <v>1</v>
      </c>
      <c r="L3982" s="164" t="s">
        <v>9854</v>
      </c>
    </row>
    <row r="3983" spans="1:18">
      <c r="A3983" s="161">
        <v>7</v>
      </c>
      <c r="B3983" s="161">
        <v>91</v>
      </c>
      <c r="C3983" s="161">
        <v>26</v>
      </c>
      <c r="D3983" s="161" t="s">
        <v>10293</v>
      </c>
      <c r="E3983" s="161" t="s">
        <v>10852</v>
      </c>
      <c r="F3983" s="161" t="s">
        <v>3992</v>
      </c>
      <c r="G3983" s="161" t="s">
        <v>1521</v>
      </c>
      <c r="H3983" s="161" t="s">
        <v>10327</v>
      </c>
      <c r="K3983" s="161">
        <v>1</v>
      </c>
      <c r="L3983" s="164" t="s">
        <v>10853</v>
      </c>
    </row>
    <row r="3984" spans="1:18">
      <c r="A3984" s="161">
        <v>7</v>
      </c>
      <c r="B3984" s="161">
        <v>91</v>
      </c>
      <c r="C3984" s="161">
        <v>27</v>
      </c>
      <c r="D3984" s="161" t="s">
        <v>3696</v>
      </c>
      <c r="E3984" s="161" t="s">
        <v>9855</v>
      </c>
      <c r="F3984" s="161" t="s">
        <v>3992</v>
      </c>
      <c r="G3984" s="161" t="s">
        <v>1521</v>
      </c>
      <c r="H3984" s="162" t="s">
        <v>326</v>
      </c>
      <c r="I3984" s="161" t="s">
        <v>1629</v>
      </c>
      <c r="K3984" s="161">
        <v>1</v>
      </c>
      <c r="L3984" s="161" t="s">
        <v>4620</v>
      </c>
      <c r="M3984" s="161" t="s">
        <v>4621</v>
      </c>
      <c r="N3984" s="161" t="s">
        <v>12</v>
      </c>
      <c r="O3984" s="161" t="s">
        <v>4622</v>
      </c>
      <c r="P3984" s="161" t="s">
        <v>11</v>
      </c>
      <c r="Q3984" s="161" t="s">
        <v>4623</v>
      </c>
      <c r="R3984" s="161" t="s">
        <v>364</v>
      </c>
    </row>
    <row r="3985" spans="1:18">
      <c r="A3985" s="161">
        <v>7</v>
      </c>
      <c r="B3985" s="161">
        <v>91</v>
      </c>
      <c r="C3985" s="161">
        <v>28</v>
      </c>
      <c r="D3985" s="161" t="s">
        <v>10293</v>
      </c>
      <c r="E3985" s="161" t="s">
        <v>10847</v>
      </c>
      <c r="F3985" s="161" t="s">
        <v>3992</v>
      </c>
      <c r="G3985" s="161" t="s">
        <v>1521</v>
      </c>
      <c r="H3985" s="162" t="s">
        <v>10321</v>
      </c>
      <c r="I3985" s="161" t="s">
        <v>1629</v>
      </c>
      <c r="K3985" s="161">
        <v>1</v>
      </c>
      <c r="L3985" s="161" t="s">
        <v>10848</v>
      </c>
      <c r="M3985" s="161" t="s">
        <v>10849</v>
      </c>
      <c r="N3985" s="161" t="s">
        <v>16015</v>
      </c>
      <c r="O3985" s="161" t="s">
        <v>10850</v>
      </c>
      <c r="P3985" s="161" t="s">
        <v>16017</v>
      </c>
      <c r="Q3985" s="161" t="s">
        <v>10851</v>
      </c>
      <c r="R3985" s="161" t="s">
        <v>16018</v>
      </c>
    </row>
    <row r="3986" spans="1:18">
      <c r="A3986" s="161">
        <v>7</v>
      </c>
      <c r="B3986" s="161">
        <v>91</v>
      </c>
      <c r="C3986" s="161">
        <v>29</v>
      </c>
      <c r="D3986" s="161" t="s">
        <v>3696</v>
      </c>
      <c r="E3986" s="161" t="s">
        <v>9856</v>
      </c>
      <c r="F3986" s="161" t="s">
        <v>3992</v>
      </c>
      <c r="G3986" s="161" t="s">
        <v>1521</v>
      </c>
      <c r="H3986" s="161" t="s">
        <v>1524</v>
      </c>
      <c r="I3986" s="161" t="s">
        <v>3991</v>
      </c>
      <c r="K3986" s="161">
        <v>1</v>
      </c>
      <c r="L3986" s="161" t="s">
        <v>4624</v>
      </c>
      <c r="M3986" s="161" t="s">
        <v>4625</v>
      </c>
      <c r="N3986" s="161" t="s">
        <v>388</v>
      </c>
      <c r="O3986" s="161" t="s">
        <v>4626</v>
      </c>
    </row>
    <row r="3987" spans="1:18">
      <c r="A3987" s="161">
        <v>7</v>
      </c>
      <c r="B3987" s="161">
        <v>91</v>
      </c>
      <c r="C3987" s="161">
        <v>30</v>
      </c>
      <c r="D3987" s="161" t="s">
        <v>10293</v>
      </c>
      <c r="E3987" s="161" t="s">
        <v>10843</v>
      </c>
      <c r="F3987" s="161" t="s">
        <v>3992</v>
      </c>
      <c r="G3987" s="161" t="s">
        <v>1521</v>
      </c>
      <c r="H3987" s="161" t="s">
        <v>10316</v>
      </c>
      <c r="I3987" s="161" t="s">
        <v>10314</v>
      </c>
      <c r="K3987" s="161">
        <v>1</v>
      </c>
      <c r="L3987" s="161" t="s">
        <v>10844</v>
      </c>
      <c r="M3987" s="161" t="s">
        <v>10845</v>
      </c>
      <c r="N3987" s="161" t="s">
        <v>16016</v>
      </c>
      <c r="O3987" s="161" t="s">
        <v>10846</v>
      </c>
    </row>
    <row r="3988" spans="1:18">
      <c r="A3988" s="161">
        <v>7</v>
      </c>
      <c r="B3988" s="161">
        <v>91</v>
      </c>
      <c r="C3988" s="161">
        <v>31</v>
      </c>
      <c r="D3988" s="161" t="s">
        <v>3696</v>
      </c>
      <c r="E3988" s="161" t="s">
        <v>9857</v>
      </c>
      <c r="F3988" s="161" t="s">
        <v>3992</v>
      </c>
      <c r="G3988" s="161" t="s">
        <v>1521</v>
      </c>
      <c r="H3988" s="161" t="s">
        <v>323</v>
      </c>
      <c r="K3988" s="161">
        <v>1</v>
      </c>
      <c r="L3988" s="161" t="s">
        <v>6977</v>
      </c>
    </row>
    <row r="3989" spans="1:18">
      <c r="A3989" s="161">
        <v>7</v>
      </c>
      <c r="B3989" s="161">
        <v>91</v>
      </c>
      <c r="C3989" s="161">
        <v>32</v>
      </c>
      <c r="D3989" s="161" t="s">
        <v>10293</v>
      </c>
      <c r="E3989" s="161" t="s">
        <v>10841</v>
      </c>
      <c r="F3989" s="161" t="s">
        <v>3992</v>
      </c>
      <c r="G3989" s="161" t="s">
        <v>1521</v>
      </c>
      <c r="H3989" s="161" t="s">
        <v>10312</v>
      </c>
      <c r="K3989" s="161">
        <v>1</v>
      </c>
      <c r="L3989" s="161" t="s">
        <v>10842</v>
      </c>
    </row>
    <row r="3990" spans="1:18">
      <c r="A3990" s="161">
        <v>7</v>
      </c>
      <c r="B3990" s="161">
        <v>91</v>
      </c>
      <c r="C3990" s="161">
        <v>33</v>
      </c>
      <c r="D3990" s="161" t="s">
        <v>3696</v>
      </c>
      <c r="E3990" s="161" t="s">
        <v>9858</v>
      </c>
      <c r="F3990" s="161" t="s">
        <v>3992</v>
      </c>
      <c r="G3990" s="161" t="s">
        <v>1521</v>
      </c>
      <c r="H3990" s="161" t="s">
        <v>324</v>
      </c>
      <c r="K3990" s="161">
        <v>1</v>
      </c>
      <c r="L3990" s="161" t="s">
        <v>6978</v>
      </c>
    </row>
    <row r="3991" spans="1:18">
      <c r="A3991" s="161">
        <v>7</v>
      </c>
      <c r="B3991" s="161">
        <v>91</v>
      </c>
      <c r="C3991" s="161">
        <v>34</v>
      </c>
      <c r="D3991" s="161" t="s">
        <v>10293</v>
      </c>
      <c r="E3991" s="161" t="s">
        <v>10839</v>
      </c>
      <c r="F3991" s="161" t="s">
        <v>3992</v>
      </c>
      <c r="G3991" s="161" t="s">
        <v>1521</v>
      </c>
      <c r="H3991" s="161" t="s">
        <v>10309</v>
      </c>
      <c r="K3991" s="161">
        <v>1</v>
      </c>
      <c r="L3991" s="161" t="s">
        <v>10840</v>
      </c>
    </row>
    <row r="3992" spans="1:18">
      <c r="A3992" s="161">
        <v>7</v>
      </c>
      <c r="B3992" s="161">
        <v>91</v>
      </c>
      <c r="C3992" s="161">
        <v>35</v>
      </c>
      <c r="D3992" s="161" t="s">
        <v>3696</v>
      </c>
      <c r="E3992" s="161" t="s">
        <v>9859</v>
      </c>
      <c r="F3992" s="161" t="s">
        <v>3992</v>
      </c>
      <c r="G3992" s="161" t="s">
        <v>1521</v>
      </c>
      <c r="H3992" s="161" t="s">
        <v>325</v>
      </c>
      <c r="K3992" s="161">
        <v>1</v>
      </c>
      <c r="L3992" s="161" t="s">
        <v>6979</v>
      </c>
    </row>
    <row r="3993" spans="1:18">
      <c r="A3993" s="161">
        <v>7</v>
      </c>
      <c r="B3993" s="161">
        <v>91</v>
      </c>
      <c r="C3993" s="161">
        <v>36</v>
      </c>
      <c r="D3993" s="161" t="s">
        <v>10293</v>
      </c>
      <c r="E3993" s="161" t="s">
        <v>10837</v>
      </c>
      <c r="F3993" s="161" t="s">
        <v>3992</v>
      </c>
      <c r="G3993" s="161" t="s">
        <v>1521</v>
      </c>
      <c r="H3993" s="161" t="s">
        <v>10306</v>
      </c>
      <c r="K3993" s="161">
        <v>1</v>
      </c>
      <c r="L3993" s="161" t="s">
        <v>10838</v>
      </c>
    </row>
    <row r="3994" spans="1:18">
      <c r="A3994" s="161">
        <v>7</v>
      </c>
      <c r="B3994" s="161">
        <v>91</v>
      </c>
      <c r="C3994" s="161">
        <v>37</v>
      </c>
      <c r="D3994" s="161" t="s">
        <v>3696</v>
      </c>
      <c r="E3994" s="161" t="s">
        <v>9860</v>
      </c>
      <c r="F3994" s="161" t="s">
        <v>3992</v>
      </c>
      <c r="G3994" s="161" t="s">
        <v>1521</v>
      </c>
      <c r="H3994" s="161" t="s">
        <v>1536</v>
      </c>
      <c r="I3994" s="161" t="s">
        <v>1629</v>
      </c>
      <c r="K3994" s="161">
        <v>1</v>
      </c>
      <c r="L3994" s="161" t="s">
        <v>4627</v>
      </c>
      <c r="M3994" s="161" t="s">
        <v>4628</v>
      </c>
      <c r="N3994" s="161" t="s">
        <v>12</v>
      </c>
      <c r="O3994" s="161" t="s">
        <v>4629</v>
      </c>
      <c r="P3994" s="161" t="s">
        <v>11</v>
      </c>
      <c r="Q3994" s="161" t="s">
        <v>4630</v>
      </c>
      <c r="R3994" s="161" t="s">
        <v>364</v>
      </c>
    </row>
    <row r="3995" spans="1:18">
      <c r="A3995" s="161">
        <v>7</v>
      </c>
      <c r="B3995" s="161">
        <v>91</v>
      </c>
      <c r="C3995" s="161">
        <v>38</v>
      </c>
      <c r="D3995" s="161" t="s">
        <v>10293</v>
      </c>
      <c r="E3995" s="161" t="s">
        <v>10832</v>
      </c>
      <c r="F3995" s="161" t="s">
        <v>3992</v>
      </c>
      <c r="G3995" s="161" t="s">
        <v>1521</v>
      </c>
      <c r="H3995" s="161" t="s">
        <v>10300</v>
      </c>
      <c r="I3995" s="161" t="s">
        <v>1629</v>
      </c>
      <c r="K3995" s="161">
        <v>1</v>
      </c>
      <c r="L3995" s="161" t="s">
        <v>10833</v>
      </c>
      <c r="M3995" s="161" t="s">
        <v>10834</v>
      </c>
      <c r="N3995" s="161" t="s">
        <v>16015</v>
      </c>
      <c r="O3995" s="161" t="s">
        <v>10835</v>
      </c>
      <c r="P3995" s="161" t="s">
        <v>16017</v>
      </c>
      <c r="Q3995" s="161" t="s">
        <v>10836</v>
      </c>
      <c r="R3995" s="161" t="s">
        <v>16018</v>
      </c>
    </row>
    <row r="3996" spans="1:18">
      <c r="A3996" s="161">
        <v>7</v>
      </c>
      <c r="B3996" s="161">
        <v>91</v>
      </c>
      <c r="C3996" s="161">
        <v>39</v>
      </c>
      <c r="D3996" s="161" t="s">
        <v>3696</v>
      </c>
      <c r="E3996" s="161" t="s">
        <v>9861</v>
      </c>
      <c r="F3996" s="161" t="s">
        <v>3992</v>
      </c>
      <c r="G3996" s="161" t="s">
        <v>1521</v>
      </c>
      <c r="H3996" s="161" t="s">
        <v>116</v>
      </c>
      <c r="I3996" s="161" t="s">
        <v>1630</v>
      </c>
      <c r="K3996" s="161">
        <v>1</v>
      </c>
      <c r="L3996" s="161" t="s">
        <v>4631</v>
      </c>
    </row>
    <row r="3997" spans="1:18">
      <c r="A3997" s="161">
        <v>7</v>
      </c>
      <c r="B3997" s="161">
        <v>91</v>
      </c>
      <c r="C3997" s="161">
        <v>40</v>
      </c>
      <c r="D3997" s="161" t="s">
        <v>10293</v>
      </c>
      <c r="E3997" s="161" t="s">
        <v>10830</v>
      </c>
      <c r="F3997" s="161" t="s">
        <v>3992</v>
      </c>
      <c r="G3997" s="161" t="s">
        <v>1521</v>
      </c>
      <c r="H3997" s="161" t="s">
        <v>10297</v>
      </c>
      <c r="I3997" s="161" t="s">
        <v>1630</v>
      </c>
      <c r="K3997" s="161">
        <v>1</v>
      </c>
      <c r="L3997" s="161" t="s">
        <v>10831</v>
      </c>
    </row>
    <row r="3998" spans="1:18">
      <c r="A3998" s="161">
        <v>7</v>
      </c>
      <c r="B3998" s="161">
        <v>91</v>
      </c>
      <c r="C3998" s="161">
        <v>41</v>
      </c>
      <c r="D3998" s="161" t="s">
        <v>3696</v>
      </c>
      <c r="E3998" s="161" t="s">
        <v>9862</v>
      </c>
      <c r="F3998" s="161" t="s">
        <v>3992</v>
      </c>
      <c r="G3998" s="161" t="s">
        <v>1521</v>
      </c>
      <c r="H3998" s="161" t="s">
        <v>319</v>
      </c>
      <c r="K3998" s="161">
        <v>1</v>
      </c>
      <c r="L3998" s="161" t="s">
        <v>4632</v>
      </c>
    </row>
    <row r="3999" spans="1:18">
      <c r="A3999" s="161">
        <v>7</v>
      </c>
      <c r="B3999" s="161">
        <v>91</v>
      </c>
      <c r="C3999" s="161">
        <v>42</v>
      </c>
      <c r="D3999" s="161" t="s">
        <v>10293</v>
      </c>
      <c r="E3999" s="161" t="s">
        <v>10828</v>
      </c>
      <c r="F3999" s="161" t="s">
        <v>3992</v>
      </c>
      <c r="G3999" s="161" t="s">
        <v>1521</v>
      </c>
      <c r="H3999" s="161" t="s">
        <v>10167</v>
      </c>
      <c r="K3999" s="161">
        <v>1</v>
      </c>
      <c r="L3999" s="161" t="s">
        <v>10829</v>
      </c>
    </row>
    <row r="4000" spans="1:18">
      <c r="A4000" s="161">
        <v>7</v>
      </c>
      <c r="B4000" s="161">
        <v>92</v>
      </c>
      <c r="C4000" s="161">
        <v>1</v>
      </c>
      <c r="D4000" s="161" t="s">
        <v>3696</v>
      </c>
      <c r="E4000" s="161" t="s">
        <v>9863</v>
      </c>
      <c r="F4000" s="161" t="s">
        <v>3992</v>
      </c>
      <c r="G4000" s="161" t="s">
        <v>1521</v>
      </c>
      <c r="H4000" s="161" t="s">
        <v>1523</v>
      </c>
      <c r="I4000" s="161" t="s">
        <v>1631</v>
      </c>
      <c r="K4000" s="161">
        <v>1</v>
      </c>
      <c r="L4000" s="164" t="s">
        <v>9864</v>
      </c>
    </row>
    <row r="4001" spans="1:18">
      <c r="A4001" s="161">
        <v>7</v>
      </c>
      <c r="B4001" s="161">
        <v>92</v>
      </c>
      <c r="C4001" s="161">
        <v>2</v>
      </c>
      <c r="D4001" s="161" t="s">
        <v>10293</v>
      </c>
      <c r="E4001" s="161" t="s">
        <v>10826</v>
      </c>
      <c r="F4001" s="161" t="s">
        <v>3992</v>
      </c>
      <c r="G4001" s="161" t="s">
        <v>1521</v>
      </c>
      <c r="H4001" s="161" t="s">
        <v>10370</v>
      </c>
      <c r="I4001" s="161" t="s">
        <v>1630</v>
      </c>
      <c r="K4001" s="161">
        <v>1</v>
      </c>
      <c r="L4001" s="164" t="s">
        <v>10827</v>
      </c>
    </row>
    <row r="4002" spans="1:18">
      <c r="A4002" s="161">
        <v>7</v>
      </c>
      <c r="B4002" s="161">
        <v>92</v>
      </c>
      <c r="C4002" s="161">
        <v>3</v>
      </c>
      <c r="D4002" s="161" t="s">
        <v>3696</v>
      </c>
      <c r="E4002" s="161" t="s">
        <v>9865</v>
      </c>
      <c r="F4002" s="161" t="s">
        <v>3992</v>
      </c>
      <c r="G4002" s="161" t="s">
        <v>1521</v>
      </c>
      <c r="H4002" s="162" t="s">
        <v>322</v>
      </c>
      <c r="I4002" s="161" t="s">
        <v>1631</v>
      </c>
      <c r="K4002" s="161">
        <v>1</v>
      </c>
      <c r="L4002" s="161" t="s">
        <v>4833</v>
      </c>
    </row>
    <row r="4003" spans="1:18">
      <c r="A4003" s="161">
        <v>7</v>
      </c>
      <c r="B4003" s="161">
        <v>92</v>
      </c>
      <c r="C4003" s="161">
        <v>4</v>
      </c>
      <c r="D4003" s="161" t="s">
        <v>10293</v>
      </c>
      <c r="E4003" s="161" t="s">
        <v>10824</v>
      </c>
      <c r="F4003" s="161" t="s">
        <v>3992</v>
      </c>
      <c r="G4003" s="161" t="s">
        <v>1521</v>
      </c>
      <c r="H4003" s="162" t="s">
        <v>10367</v>
      </c>
      <c r="I4003" s="161" t="s">
        <v>1630</v>
      </c>
      <c r="K4003" s="161">
        <v>1</v>
      </c>
      <c r="L4003" s="161" t="s">
        <v>10825</v>
      </c>
    </row>
    <row r="4004" spans="1:18">
      <c r="A4004" s="161">
        <v>7</v>
      </c>
      <c r="B4004" s="161">
        <v>92</v>
      </c>
      <c r="C4004" s="161">
        <v>5</v>
      </c>
      <c r="D4004" s="161" t="s">
        <v>3696</v>
      </c>
      <c r="E4004" s="161" t="s">
        <v>9866</v>
      </c>
      <c r="F4004" s="161" t="s">
        <v>3992</v>
      </c>
      <c r="G4004" s="161" t="s">
        <v>1521</v>
      </c>
      <c r="H4004" s="161" t="s">
        <v>1526</v>
      </c>
      <c r="I4004" s="161" t="s">
        <v>1629</v>
      </c>
      <c r="K4004" s="161">
        <v>1</v>
      </c>
      <c r="L4004" s="161" t="s">
        <v>4834</v>
      </c>
      <c r="M4004" s="161" t="s">
        <v>4835</v>
      </c>
      <c r="N4004" s="161" t="s">
        <v>12</v>
      </c>
      <c r="O4004" s="161" t="s">
        <v>4836</v>
      </c>
      <c r="P4004" s="161" t="s">
        <v>11</v>
      </c>
      <c r="Q4004" s="161" t="s">
        <v>4837</v>
      </c>
      <c r="R4004" s="161" t="s">
        <v>364</v>
      </c>
    </row>
    <row r="4005" spans="1:18">
      <c r="A4005" s="161">
        <v>7</v>
      </c>
      <c r="B4005" s="161">
        <v>92</v>
      </c>
      <c r="C4005" s="161">
        <v>6</v>
      </c>
      <c r="D4005" s="161" t="s">
        <v>10293</v>
      </c>
      <c r="E4005" s="161" t="s">
        <v>10819</v>
      </c>
      <c r="F4005" s="161" t="s">
        <v>3992</v>
      </c>
      <c r="G4005" s="161" t="s">
        <v>1521</v>
      </c>
      <c r="H4005" s="161" t="s">
        <v>10361</v>
      </c>
      <c r="I4005" s="161" t="s">
        <v>1629</v>
      </c>
      <c r="K4005" s="161">
        <v>1</v>
      </c>
      <c r="L4005" s="161" t="s">
        <v>10820</v>
      </c>
      <c r="M4005" s="161" t="s">
        <v>10821</v>
      </c>
      <c r="N4005" s="161" t="s">
        <v>16015</v>
      </c>
      <c r="O4005" s="161" t="s">
        <v>10822</v>
      </c>
      <c r="P4005" s="161" t="s">
        <v>16017</v>
      </c>
      <c r="Q4005" s="161" t="s">
        <v>10823</v>
      </c>
      <c r="R4005" s="161" t="s">
        <v>16018</v>
      </c>
    </row>
    <row r="4006" spans="1:18">
      <c r="A4006" s="161">
        <v>7</v>
      </c>
      <c r="B4006" s="161">
        <v>92</v>
      </c>
      <c r="C4006" s="161">
        <v>7</v>
      </c>
      <c r="D4006" s="161" t="s">
        <v>3696</v>
      </c>
      <c r="E4006" s="161" t="s">
        <v>9867</v>
      </c>
      <c r="F4006" s="161" t="s">
        <v>3992</v>
      </c>
      <c r="G4006" s="161" t="s">
        <v>1521</v>
      </c>
      <c r="H4006" s="161" t="s">
        <v>66</v>
      </c>
      <c r="I4006" s="161" t="s">
        <v>1629</v>
      </c>
      <c r="K4006" s="161">
        <v>1</v>
      </c>
      <c r="L4006" s="161" t="s">
        <v>4838</v>
      </c>
      <c r="M4006" s="161" t="s">
        <v>4839</v>
      </c>
      <c r="N4006" s="161" t="s">
        <v>12</v>
      </c>
      <c r="O4006" s="161" t="s">
        <v>4840</v>
      </c>
      <c r="P4006" s="161" t="s">
        <v>11</v>
      </c>
      <c r="Q4006" s="161" t="s">
        <v>4841</v>
      </c>
      <c r="R4006" s="161" t="s">
        <v>364</v>
      </c>
    </row>
    <row r="4007" spans="1:18">
      <c r="A4007" s="161">
        <v>7</v>
      </c>
      <c r="B4007" s="161">
        <v>92</v>
      </c>
      <c r="C4007" s="161">
        <v>8</v>
      </c>
      <c r="D4007" s="161" t="s">
        <v>10293</v>
      </c>
      <c r="E4007" s="161" t="s">
        <v>10814</v>
      </c>
      <c r="F4007" s="161" t="s">
        <v>3992</v>
      </c>
      <c r="G4007" s="161" t="s">
        <v>1521</v>
      </c>
      <c r="H4007" s="161" t="s">
        <v>10355</v>
      </c>
      <c r="I4007" s="161" t="s">
        <v>1629</v>
      </c>
      <c r="K4007" s="161">
        <v>1</v>
      </c>
      <c r="L4007" s="161" t="s">
        <v>10815</v>
      </c>
      <c r="M4007" s="161" t="s">
        <v>10816</v>
      </c>
      <c r="N4007" s="161" t="s">
        <v>16015</v>
      </c>
      <c r="O4007" s="161" t="s">
        <v>10817</v>
      </c>
      <c r="P4007" s="161" t="s">
        <v>16017</v>
      </c>
      <c r="Q4007" s="161" t="s">
        <v>10818</v>
      </c>
      <c r="R4007" s="161" t="s">
        <v>16018</v>
      </c>
    </row>
    <row r="4008" spans="1:18">
      <c r="A4008" s="161">
        <v>7</v>
      </c>
      <c r="B4008" s="161">
        <v>92</v>
      </c>
      <c r="C4008" s="161">
        <v>9</v>
      </c>
      <c r="D4008" s="161" t="s">
        <v>3696</v>
      </c>
      <c r="E4008" s="161" t="s">
        <v>9868</v>
      </c>
      <c r="F4008" s="161" t="s">
        <v>3992</v>
      </c>
      <c r="G4008" s="161" t="s">
        <v>1521</v>
      </c>
      <c r="H4008" s="161" t="s">
        <v>336</v>
      </c>
      <c r="K4008" s="161">
        <v>1</v>
      </c>
      <c r="L4008" s="161" t="s">
        <v>4842</v>
      </c>
    </row>
    <row r="4009" spans="1:18">
      <c r="A4009" s="161">
        <v>7</v>
      </c>
      <c r="B4009" s="161">
        <v>92</v>
      </c>
      <c r="C4009" s="161">
        <v>10</v>
      </c>
      <c r="D4009" s="161" t="s">
        <v>10293</v>
      </c>
      <c r="E4009" s="161" t="s">
        <v>10812</v>
      </c>
      <c r="F4009" s="161" t="s">
        <v>3992</v>
      </c>
      <c r="G4009" s="161" t="s">
        <v>1521</v>
      </c>
      <c r="H4009" s="161" t="s">
        <v>10191</v>
      </c>
      <c r="K4009" s="161">
        <v>1</v>
      </c>
      <c r="L4009" s="161" t="s">
        <v>10813</v>
      </c>
    </row>
    <row r="4010" spans="1:18">
      <c r="A4010" s="161">
        <v>7</v>
      </c>
      <c r="B4010" s="161">
        <v>92</v>
      </c>
      <c r="C4010" s="161">
        <v>11</v>
      </c>
      <c r="D4010" s="161" t="s">
        <v>3696</v>
      </c>
      <c r="E4010" s="161" t="s">
        <v>9869</v>
      </c>
      <c r="F4010" s="161" t="s">
        <v>3992</v>
      </c>
      <c r="G4010" s="161" t="s">
        <v>1521</v>
      </c>
      <c r="H4010" s="161" t="s">
        <v>337</v>
      </c>
      <c r="I4010" s="161" t="s">
        <v>1628</v>
      </c>
      <c r="K4010" s="161">
        <v>1</v>
      </c>
      <c r="L4010" s="161" t="s">
        <v>4843</v>
      </c>
    </row>
    <row r="4011" spans="1:18">
      <c r="A4011" s="161">
        <v>7</v>
      </c>
      <c r="B4011" s="161">
        <v>92</v>
      </c>
      <c r="C4011" s="161">
        <v>12</v>
      </c>
      <c r="D4011" s="161" t="s">
        <v>10293</v>
      </c>
      <c r="E4011" s="161" t="s">
        <v>10810</v>
      </c>
      <c r="F4011" s="161" t="s">
        <v>3992</v>
      </c>
      <c r="G4011" s="161" t="s">
        <v>1521</v>
      </c>
      <c r="H4011" s="161" t="s">
        <v>10350</v>
      </c>
      <c r="I4011" s="161" t="s">
        <v>10137</v>
      </c>
      <c r="K4011" s="161">
        <v>1</v>
      </c>
      <c r="L4011" s="161" t="s">
        <v>10811</v>
      </c>
    </row>
    <row r="4012" spans="1:18">
      <c r="A4012" s="161">
        <v>7</v>
      </c>
      <c r="B4012" s="161">
        <v>92</v>
      </c>
      <c r="C4012" s="161">
        <v>13</v>
      </c>
      <c r="D4012" s="161" t="s">
        <v>3696</v>
      </c>
      <c r="E4012" s="161" t="s">
        <v>9870</v>
      </c>
      <c r="F4012" s="161" t="s">
        <v>3992</v>
      </c>
      <c r="G4012" s="161" t="s">
        <v>1521</v>
      </c>
      <c r="H4012" s="161" t="s">
        <v>1535</v>
      </c>
      <c r="I4012" s="161" t="s">
        <v>61</v>
      </c>
      <c r="K4012" s="161">
        <v>1</v>
      </c>
      <c r="L4012" s="161" t="s">
        <v>4844</v>
      </c>
    </row>
    <row r="4013" spans="1:18">
      <c r="A4013" s="161">
        <v>7</v>
      </c>
      <c r="B4013" s="161">
        <v>92</v>
      </c>
      <c r="C4013" s="161">
        <v>14</v>
      </c>
      <c r="D4013" s="161" t="s">
        <v>10293</v>
      </c>
      <c r="E4013" s="161" t="s">
        <v>10808</v>
      </c>
      <c r="F4013" s="161" t="s">
        <v>3992</v>
      </c>
      <c r="G4013" s="161" t="s">
        <v>1521</v>
      </c>
      <c r="H4013" s="161" t="s">
        <v>10347</v>
      </c>
      <c r="I4013" s="161" t="s">
        <v>10345</v>
      </c>
      <c r="K4013" s="161">
        <v>1</v>
      </c>
      <c r="L4013" s="161" t="s">
        <v>10809</v>
      </c>
    </row>
    <row r="4014" spans="1:18">
      <c r="A4014" s="161">
        <v>7</v>
      </c>
      <c r="B4014" s="161">
        <v>92</v>
      </c>
      <c r="C4014" s="161">
        <v>15</v>
      </c>
      <c r="D4014" s="161" t="s">
        <v>3696</v>
      </c>
      <c r="E4014" s="161" t="s">
        <v>9871</v>
      </c>
      <c r="F4014" s="161" t="s">
        <v>3992</v>
      </c>
      <c r="G4014" s="161" t="s">
        <v>1521</v>
      </c>
      <c r="H4014" s="161" t="s">
        <v>1529</v>
      </c>
      <c r="I4014" s="161" t="s">
        <v>15</v>
      </c>
      <c r="K4014" s="161">
        <v>1</v>
      </c>
      <c r="L4014" s="164" t="s">
        <v>9872</v>
      </c>
      <c r="M4014" s="164" t="s">
        <v>9873</v>
      </c>
    </row>
    <row r="4015" spans="1:18">
      <c r="A4015" s="161">
        <v>7</v>
      </c>
      <c r="B4015" s="161">
        <v>92</v>
      </c>
      <c r="C4015" s="161">
        <v>16</v>
      </c>
      <c r="D4015" s="161" t="s">
        <v>10293</v>
      </c>
      <c r="E4015" s="161" t="s">
        <v>10805</v>
      </c>
      <c r="F4015" s="161" t="s">
        <v>3992</v>
      </c>
      <c r="G4015" s="161" t="s">
        <v>1521</v>
      </c>
      <c r="H4015" s="161" t="s">
        <v>10342</v>
      </c>
      <c r="I4015" s="161" t="s">
        <v>15</v>
      </c>
      <c r="K4015" s="161">
        <v>1</v>
      </c>
      <c r="L4015" s="164" t="s">
        <v>10806</v>
      </c>
      <c r="M4015" s="164" t="s">
        <v>10807</v>
      </c>
    </row>
    <row r="4016" spans="1:18">
      <c r="A4016" s="161">
        <v>7</v>
      </c>
      <c r="B4016" s="161">
        <v>92</v>
      </c>
      <c r="C4016" s="161">
        <v>17</v>
      </c>
      <c r="D4016" s="161" t="s">
        <v>3696</v>
      </c>
      <c r="E4016" s="161" t="s">
        <v>9874</v>
      </c>
      <c r="F4016" s="161" t="s">
        <v>3992</v>
      </c>
      <c r="G4016" s="161" t="s">
        <v>1521</v>
      </c>
      <c r="H4016" s="161" t="s">
        <v>1530</v>
      </c>
      <c r="K4016" s="161">
        <v>1</v>
      </c>
      <c r="L4016" s="164" t="s">
        <v>9875</v>
      </c>
    </row>
    <row r="4017" spans="1:18">
      <c r="A4017" s="161">
        <v>7</v>
      </c>
      <c r="B4017" s="161">
        <v>92</v>
      </c>
      <c r="C4017" s="161">
        <v>18</v>
      </c>
      <c r="D4017" s="161" t="s">
        <v>10293</v>
      </c>
      <c r="E4017" s="161" t="s">
        <v>10803</v>
      </c>
      <c r="F4017" s="161" t="s">
        <v>3992</v>
      </c>
      <c r="G4017" s="161" t="s">
        <v>1521</v>
      </c>
      <c r="H4017" s="161" t="s">
        <v>10339</v>
      </c>
      <c r="K4017" s="161">
        <v>1</v>
      </c>
      <c r="L4017" s="164" t="s">
        <v>10804</v>
      </c>
    </row>
    <row r="4018" spans="1:18">
      <c r="A4018" s="161">
        <v>7</v>
      </c>
      <c r="B4018" s="161">
        <v>92</v>
      </c>
      <c r="C4018" s="161">
        <v>19</v>
      </c>
      <c r="D4018" s="161" t="s">
        <v>3696</v>
      </c>
      <c r="E4018" s="161" t="s">
        <v>9876</v>
      </c>
      <c r="F4018" s="161" t="s">
        <v>3992</v>
      </c>
      <c r="G4018" s="161" t="s">
        <v>1521</v>
      </c>
      <c r="H4018" s="161" t="s">
        <v>1531</v>
      </c>
      <c r="K4018" s="161">
        <v>1</v>
      </c>
      <c r="L4018" s="164" t="s">
        <v>9877</v>
      </c>
    </row>
    <row r="4019" spans="1:18">
      <c r="A4019" s="161">
        <v>7</v>
      </c>
      <c r="B4019" s="161">
        <v>92</v>
      </c>
      <c r="C4019" s="161">
        <v>20</v>
      </c>
      <c r="D4019" s="161" t="s">
        <v>10293</v>
      </c>
      <c r="E4019" s="161" t="s">
        <v>10801</v>
      </c>
      <c r="F4019" s="161" t="s">
        <v>3992</v>
      </c>
      <c r="G4019" s="161" t="s">
        <v>1521</v>
      </c>
      <c r="H4019" s="161" t="s">
        <v>10336</v>
      </c>
      <c r="K4019" s="161">
        <v>1</v>
      </c>
      <c r="L4019" s="164" t="s">
        <v>10802</v>
      </c>
    </row>
    <row r="4020" spans="1:18">
      <c r="A4020" s="161">
        <v>7</v>
      </c>
      <c r="B4020" s="161">
        <v>92</v>
      </c>
      <c r="C4020" s="161">
        <v>21</v>
      </c>
      <c r="D4020" s="161" t="s">
        <v>3696</v>
      </c>
      <c r="E4020" s="161" t="s">
        <v>9878</v>
      </c>
      <c r="F4020" s="161" t="s">
        <v>3992</v>
      </c>
      <c r="G4020" s="161" t="s">
        <v>1521</v>
      </c>
      <c r="H4020" s="161" t="s">
        <v>1532</v>
      </c>
      <c r="K4020" s="161">
        <v>1</v>
      </c>
      <c r="L4020" s="164" t="s">
        <v>9879</v>
      </c>
    </row>
    <row r="4021" spans="1:18">
      <c r="A4021" s="161">
        <v>7</v>
      </c>
      <c r="B4021" s="161">
        <v>92</v>
      </c>
      <c r="C4021" s="161">
        <v>22</v>
      </c>
      <c r="D4021" s="161" t="s">
        <v>10293</v>
      </c>
      <c r="E4021" s="161" t="s">
        <v>10799</v>
      </c>
      <c r="F4021" s="161" t="s">
        <v>3992</v>
      </c>
      <c r="G4021" s="161" t="s">
        <v>1521</v>
      </c>
      <c r="H4021" s="161" t="s">
        <v>10333</v>
      </c>
      <c r="K4021" s="161">
        <v>1</v>
      </c>
      <c r="L4021" s="164" t="s">
        <v>10800</v>
      </c>
    </row>
    <row r="4022" spans="1:18">
      <c r="A4022" s="161">
        <v>7</v>
      </c>
      <c r="B4022" s="161">
        <v>92</v>
      </c>
      <c r="C4022" s="161">
        <v>23</v>
      </c>
      <c r="D4022" s="161" t="s">
        <v>3696</v>
      </c>
      <c r="E4022" s="161" t="s">
        <v>9880</v>
      </c>
      <c r="F4022" s="161" t="s">
        <v>3992</v>
      </c>
      <c r="G4022" s="161" t="s">
        <v>1521</v>
      </c>
      <c r="H4022" s="161" t="s">
        <v>1533</v>
      </c>
      <c r="K4022" s="161">
        <v>1</v>
      </c>
      <c r="L4022" s="164" t="s">
        <v>9881</v>
      </c>
    </row>
    <row r="4023" spans="1:18">
      <c r="A4023" s="161">
        <v>7</v>
      </c>
      <c r="B4023" s="161">
        <v>92</v>
      </c>
      <c r="C4023" s="161">
        <v>24</v>
      </c>
      <c r="D4023" s="161" t="s">
        <v>10293</v>
      </c>
      <c r="E4023" s="161" t="s">
        <v>10797</v>
      </c>
      <c r="F4023" s="161" t="s">
        <v>3992</v>
      </c>
      <c r="G4023" s="161" t="s">
        <v>1521</v>
      </c>
      <c r="H4023" s="161" t="s">
        <v>10330</v>
      </c>
      <c r="K4023" s="161">
        <v>1</v>
      </c>
      <c r="L4023" s="164" t="s">
        <v>10798</v>
      </c>
    </row>
    <row r="4024" spans="1:18">
      <c r="A4024" s="161">
        <v>7</v>
      </c>
      <c r="B4024" s="161">
        <v>92</v>
      </c>
      <c r="C4024" s="161">
        <v>25</v>
      </c>
      <c r="D4024" s="161" t="s">
        <v>3696</v>
      </c>
      <c r="E4024" s="161" t="s">
        <v>9882</v>
      </c>
      <c r="F4024" s="161" t="s">
        <v>3992</v>
      </c>
      <c r="G4024" s="161" t="s">
        <v>1521</v>
      </c>
      <c r="H4024" s="161" t="s">
        <v>1534</v>
      </c>
      <c r="K4024" s="161">
        <v>1</v>
      </c>
      <c r="L4024" s="164" t="s">
        <v>9883</v>
      </c>
    </row>
    <row r="4025" spans="1:18">
      <c r="A4025" s="161">
        <v>7</v>
      </c>
      <c r="B4025" s="161">
        <v>92</v>
      </c>
      <c r="C4025" s="161">
        <v>26</v>
      </c>
      <c r="D4025" s="161" t="s">
        <v>10293</v>
      </c>
      <c r="E4025" s="161" t="s">
        <v>10795</v>
      </c>
      <c r="F4025" s="161" t="s">
        <v>3992</v>
      </c>
      <c r="G4025" s="161" t="s">
        <v>1521</v>
      </c>
      <c r="H4025" s="161" t="s">
        <v>10327</v>
      </c>
      <c r="K4025" s="161">
        <v>1</v>
      </c>
      <c r="L4025" s="164" t="s">
        <v>10796</v>
      </c>
    </row>
    <row r="4026" spans="1:18">
      <c r="A4026" s="161">
        <v>7</v>
      </c>
      <c r="B4026" s="161">
        <v>92</v>
      </c>
      <c r="C4026" s="161">
        <v>27</v>
      </c>
      <c r="D4026" s="161" t="s">
        <v>3696</v>
      </c>
      <c r="E4026" s="161" t="s">
        <v>9884</v>
      </c>
      <c r="F4026" s="161" t="s">
        <v>3992</v>
      </c>
      <c r="G4026" s="161" t="s">
        <v>1521</v>
      </c>
      <c r="H4026" s="162" t="s">
        <v>326</v>
      </c>
      <c r="I4026" s="161" t="s">
        <v>1629</v>
      </c>
      <c r="K4026" s="161">
        <v>1</v>
      </c>
      <c r="L4026" s="161" t="s">
        <v>4845</v>
      </c>
      <c r="M4026" s="161" t="s">
        <v>4846</v>
      </c>
      <c r="N4026" s="161" t="s">
        <v>12</v>
      </c>
      <c r="O4026" s="161" t="s">
        <v>4847</v>
      </c>
      <c r="P4026" s="161" t="s">
        <v>11</v>
      </c>
      <c r="Q4026" s="161" t="s">
        <v>4848</v>
      </c>
      <c r="R4026" s="161" t="s">
        <v>364</v>
      </c>
    </row>
    <row r="4027" spans="1:18">
      <c r="A4027" s="161">
        <v>7</v>
      </c>
      <c r="B4027" s="161">
        <v>92</v>
      </c>
      <c r="C4027" s="161">
        <v>28</v>
      </c>
      <c r="D4027" s="161" t="s">
        <v>10293</v>
      </c>
      <c r="E4027" s="161" t="s">
        <v>10790</v>
      </c>
      <c r="F4027" s="161" t="s">
        <v>3992</v>
      </c>
      <c r="G4027" s="161" t="s">
        <v>1521</v>
      </c>
      <c r="H4027" s="162" t="s">
        <v>10321</v>
      </c>
      <c r="I4027" s="161" t="s">
        <v>1629</v>
      </c>
      <c r="K4027" s="161">
        <v>1</v>
      </c>
      <c r="L4027" s="161" t="s">
        <v>10791</v>
      </c>
      <c r="M4027" s="161" t="s">
        <v>10792</v>
      </c>
      <c r="N4027" s="161" t="s">
        <v>16015</v>
      </c>
      <c r="O4027" s="161" t="s">
        <v>10793</v>
      </c>
      <c r="P4027" s="161" t="s">
        <v>16017</v>
      </c>
      <c r="Q4027" s="161" t="s">
        <v>10794</v>
      </c>
      <c r="R4027" s="161" t="s">
        <v>16018</v>
      </c>
    </row>
    <row r="4028" spans="1:18">
      <c r="A4028" s="161">
        <v>7</v>
      </c>
      <c r="B4028" s="161">
        <v>92</v>
      </c>
      <c r="C4028" s="161">
        <v>29</v>
      </c>
      <c r="D4028" s="161" t="s">
        <v>3696</v>
      </c>
      <c r="E4028" s="161" t="s">
        <v>9885</v>
      </c>
      <c r="F4028" s="161" t="s">
        <v>3992</v>
      </c>
      <c r="G4028" s="161" t="s">
        <v>1521</v>
      </c>
      <c r="H4028" s="161" t="s">
        <v>1524</v>
      </c>
      <c r="I4028" s="161" t="s">
        <v>3991</v>
      </c>
      <c r="K4028" s="161">
        <v>1</v>
      </c>
      <c r="L4028" s="161" t="s">
        <v>4849</v>
      </c>
      <c r="M4028" s="161" t="s">
        <v>4850</v>
      </c>
      <c r="N4028" s="161" t="s">
        <v>388</v>
      </c>
      <c r="O4028" s="161" t="s">
        <v>4851</v>
      </c>
    </row>
    <row r="4029" spans="1:18">
      <c r="A4029" s="161">
        <v>7</v>
      </c>
      <c r="B4029" s="161">
        <v>92</v>
      </c>
      <c r="C4029" s="161">
        <v>30</v>
      </c>
      <c r="D4029" s="161" t="s">
        <v>10293</v>
      </c>
      <c r="E4029" s="161" t="s">
        <v>10786</v>
      </c>
      <c r="F4029" s="161" t="s">
        <v>3992</v>
      </c>
      <c r="G4029" s="161" t="s">
        <v>1521</v>
      </c>
      <c r="H4029" s="161" t="s">
        <v>10316</v>
      </c>
      <c r="I4029" s="161" t="s">
        <v>10314</v>
      </c>
      <c r="K4029" s="161">
        <v>1</v>
      </c>
      <c r="L4029" s="161" t="s">
        <v>10787</v>
      </c>
      <c r="M4029" s="161" t="s">
        <v>10788</v>
      </c>
      <c r="N4029" s="161" t="s">
        <v>16016</v>
      </c>
      <c r="O4029" s="161" t="s">
        <v>10789</v>
      </c>
    </row>
    <row r="4030" spans="1:18">
      <c r="A4030" s="161">
        <v>7</v>
      </c>
      <c r="B4030" s="161">
        <v>92</v>
      </c>
      <c r="C4030" s="161">
        <v>31</v>
      </c>
      <c r="D4030" s="161" t="s">
        <v>3696</v>
      </c>
      <c r="E4030" s="161" t="s">
        <v>9886</v>
      </c>
      <c r="F4030" s="161" t="s">
        <v>3992</v>
      </c>
      <c r="G4030" s="161" t="s">
        <v>1521</v>
      </c>
      <c r="H4030" s="161" t="s">
        <v>323</v>
      </c>
      <c r="K4030" s="161">
        <v>1</v>
      </c>
      <c r="L4030" s="161" t="s">
        <v>6980</v>
      </c>
    </row>
    <row r="4031" spans="1:18">
      <c r="A4031" s="161">
        <v>7</v>
      </c>
      <c r="B4031" s="161">
        <v>92</v>
      </c>
      <c r="C4031" s="161">
        <v>32</v>
      </c>
      <c r="D4031" s="161" t="s">
        <v>10293</v>
      </c>
      <c r="E4031" s="161" t="s">
        <v>10784</v>
      </c>
      <c r="F4031" s="161" t="s">
        <v>3992</v>
      </c>
      <c r="G4031" s="161" t="s">
        <v>1521</v>
      </c>
      <c r="H4031" s="161" t="s">
        <v>10312</v>
      </c>
      <c r="K4031" s="161">
        <v>1</v>
      </c>
      <c r="L4031" s="161" t="s">
        <v>10785</v>
      </c>
    </row>
    <row r="4032" spans="1:18">
      <c r="A4032" s="161">
        <v>7</v>
      </c>
      <c r="B4032" s="161">
        <v>92</v>
      </c>
      <c r="C4032" s="161">
        <v>33</v>
      </c>
      <c r="D4032" s="161" t="s">
        <v>3696</v>
      </c>
      <c r="E4032" s="161" t="s">
        <v>9887</v>
      </c>
      <c r="F4032" s="161" t="s">
        <v>3992</v>
      </c>
      <c r="G4032" s="161" t="s">
        <v>1521</v>
      </c>
      <c r="H4032" s="161" t="s">
        <v>324</v>
      </c>
      <c r="K4032" s="161">
        <v>1</v>
      </c>
      <c r="L4032" s="161" t="s">
        <v>6981</v>
      </c>
    </row>
    <row r="4033" spans="1:18">
      <c r="A4033" s="161">
        <v>7</v>
      </c>
      <c r="B4033" s="161">
        <v>92</v>
      </c>
      <c r="C4033" s="161">
        <v>34</v>
      </c>
      <c r="D4033" s="161" t="s">
        <v>10293</v>
      </c>
      <c r="E4033" s="161" t="s">
        <v>10782</v>
      </c>
      <c r="F4033" s="161" t="s">
        <v>3992</v>
      </c>
      <c r="G4033" s="161" t="s">
        <v>1521</v>
      </c>
      <c r="H4033" s="161" t="s">
        <v>10309</v>
      </c>
      <c r="K4033" s="161">
        <v>1</v>
      </c>
      <c r="L4033" s="161" t="s">
        <v>10783</v>
      </c>
    </row>
    <row r="4034" spans="1:18">
      <c r="A4034" s="161">
        <v>7</v>
      </c>
      <c r="B4034" s="161">
        <v>92</v>
      </c>
      <c r="C4034" s="161">
        <v>35</v>
      </c>
      <c r="D4034" s="161" t="s">
        <v>3696</v>
      </c>
      <c r="E4034" s="161" t="s">
        <v>9888</v>
      </c>
      <c r="F4034" s="161" t="s">
        <v>3992</v>
      </c>
      <c r="G4034" s="161" t="s">
        <v>1521</v>
      </c>
      <c r="H4034" s="161" t="s">
        <v>325</v>
      </c>
      <c r="K4034" s="161">
        <v>1</v>
      </c>
      <c r="L4034" s="161" t="s">
        <v>6982</v>
      </c>
    </row>
    <row r="4035" spans="1:18">
      <c r="A4035" s="161">
        <v>7</v>
      </c>
      <c r="B4035" s="161">
        <v>92</v>
      </c>
      <c r="C4035" s="161">
        <v>36</v>
      </c>
      <c r="D4035" s="161" t="s">
        <v>10293</v>
      </c>
      <c r="E4035" s="161" t="s">
        <v>10780</v>
      </c>
      <c r="F4035" s="161" t="s">
        <v>3992</v>
      </c>
      <c r="G4035" s="161" t="s">
        <v>1521</v>
      </c>
      <c r="H4035" s="161" t="s">
        <v>10306</v>
      </c>
      <c r="K4035" s="161">
        <v>1</v>
      </c>
      <c r="L4035" s="161" t="s">
        <v>10781</v>
      </c>
    </row>
    <row r="4036" spans="1:18">
      <c r="A4036" s="161">
        <v>7</v>
      </c>
      <c r="B4036" s="161">
        <v>92</v>
      </c>
      <c r="C4036" s="161">
        <v>37</v>
      </c>
      <c r="D4036" s="161" t="s">
        <v>3696</v>
      </c>
      <c r="E4036" s="161" t="s">
        <v>9889</v>
      </c>
      <c r="F4036" s="161" t="s">
        <v>3992</v>
      </c>
      <c r="G4036" s="161" t="s">
        <v>1521</v>
      </c>
      <c r="H4036" s="161" t="s">
        <v>1536</v>
      </c>
      <c r="I4036" s="161" t="s">
        <v>1629</v>
      </c>
      <c r="K4036" s="161">
        <v>1</v>
      </c>
      <c r="L4036" s="161" t="s">
        <v>4852</v>
      </c>
      <c r="M4036" s="161" t="s">
        <v>4853</v>
      </c>
      <c r="N4036" s="161" t="s">
        <v>12</v>
      </c>
      <c r="O4036" s="161" t="s">
        <v>4854</v>
      </c>
      <c r="P4036" s="161" t="s">
        <v>11</v>
      </c>
      <c r="Q4036" s="161" t="s">
        <v>4855</v>
      </c>
      <c r="R4036" s="161" t="s">
        <v>364</v>
      </c>
    </row>
    <row r="4037" spans="1:18">
      <c r="A4037" s="161">
        <v>7</v>
      </c>
      <c r="B4037" s="161">
        <v>92</v>
      </c>
      <c r="C4037" s="161">
        <v>38</v>
      </c>
      <c r="D4037" s="161" t="s">
        <v>10293</v>
      </c>
      <c r="E4037" s="161" t="s">
        <v>10775</v>
      </c>
      <c r="F4037" s="161" t="s">
        <v>3992</v>
      </c>
      <c r="G4037" s="161" t="s">
        <v>1521</v>
      </c>
      <c r="H4037" s="161" t="s">
        <v>10300</v>
      </c>
      <c r="I4037" s="161" t="s">
        <v>1629</v>
      </c>
      <c r="K4037" s="161">
        <v>1</v>
      </c>
      <c r="L4037" s="161" t="s">
        <v>10776</v>
      </c>
      <c r="M4037" s="161" t="s">
        <v>10777</v>
      </c>
      <c r="N4037" s="161" t="s">
        <v>16015</v>
      </c>
      <c r="O4037" s="161" t="s">
        <v>10778</v>
      </c>
      <c r="P4037" s="161" t="s">
        <v>16017</v>
      </c>
      <c r="Q4037" s="161" t="s">
        <v>10779</v>
      </c>
      <c r="R4037" s="161" t="s">
        <v>16018</v>
      </c>
    </row>
    <row r="4038" spans="1:18">
      <c r="A4038" s="161">
        <v>7</v>
      </c>
      <c r="B4038" s="161">
        <v>92</v>
      </c>
      <c r="C4038" s="161">
        <v>39</v>
      </c>
      <c r="D4038" s="161" t="s">
        <v>3696</v>
      </c>
      <c r="E4038" s="161" t="s">
        <v>9890</v>
      </c>
      <c r="F4038" s="161" t="s">
        <v>3992</v>
      </c>
      <c r="G4038" s="161" t="s">
        <v>1521</v>
      </c>
      <c r="H4038" s="161" t="s">
        <v>116</v>
      </c>
      <c r="I4038" s="161" t="s">
        <v>1630</v>
      </c>
      <c r="K4038" s="161">
        <v>1</v>
      </c>
      <c r="L4038" s="161" t="s">
        <v>4856</v>
      </c>
    </row>
    <row r="4039" spans="1:18">
      <c r="A4039" s="161">
        <v>7</v>
      </c>
      <c r="B4039" s="161">
        <v>92</v>
      </c>
      <c r="C4039" s="161">
        <v>40</v>
      </c>
      <c r="D4039" s="161" t="s">
        <v>10293</v>
      </c>
      <c r="E4039" s="161" t="s">
        <v>10773</v>
      </c>
      <c r="F4039" s="161" t="s">
        <v>3992</v>
      </c>
      <c r="G4039" s="161" t="s">
        <v>1521</v>
      </c>
      <c r="H4039" s="161" t="s">
        <v>10297</v>
      </c>
      <c r="I4039" s="161" t="s">
        <v>1630</v>
      </c>
      <c r="K4039" s="161">
        <v>1</v>
      </c>
      <c r="L4039" s="161" t="s">
        <v>10774</v>
      </c>
    </row>
    <row r="4040" spans="1:18">
      <c r="A4040" s="161">
        <v>7</v>
      </c>
      <c r="B4040" s="161">
        <v>92</v>
      </c>
      <c r="C4040" s="161">
        <v>41</v>
      </c>
      <c r="D4040" s="161" t="s">
        <v>3696</v>
      </c>
      <c r="E4040" s="161" t="s">
        <v>9891</v>
      </c>
      <c r="F4040" s="161" t="s">
        <v>3992</v>
      </c>
      <c r="G4040" s="161" t="s">
        <v>1521</v>
      </c>
      <c r="H4040" s="161" t="s">
        <v>319</v>
      </c>
      <c r="K4040" s="161">
        <v>1</v>
      </c>
      <c r="L4040" s="161" t="s">
        <v>4857</v>
      </c>
    </row>
    <row r="4041" spans="1:18">
      <c r="A4041" s="161">
        <v>7</v>
      </c>
      <c r="B4041" s="161">
        <v>92</v>
      </c>
      <c r="C4041" s="161">
        <v>42</v>
      </c>
      <c r="D4041" s="161" t="s">
        <v>10293</v>
      </c>
      <c r="E4041" s="161" t="s">
        <v>10771</v>
      </c>
      <c r="F4041" s="161" t="s">
        <v>3992</v>
      </c>
      <c r="G4041" s="161" t="s">
        <v>1521</v>
      </c>
      <c r="H4041" s="161" t="s">
        <v>10167</v>
      </c>
      <c r="K4041" s="161">
        <v>1</v>
      </c>
      <c r="L4041" s="161" t="s">
        <v>10772</v>
      </c>
    </row>
    <row r="4042" spans="1:18">
      <c r="A4042" s="161">
        <v>7</v>
      </c>
      <c r="B4042" s="161">
        <v>93</v>
      </c>
      <c r="C4042" s="161">
        <v>1</v>
      </c>
      <c r="D4042" s="161" t="s">
        <v>3696</v>
      </c>
      <c r="E4042" s="161" t="s">
        <v>9892</v>
      </c>
      <c r="F4042" s="161" t="s">
        <v>3992</v>
      </c>
      <c r="G4042" s="161" t="s">
        <v>1521</v>
      </c>
      <c r="H4042" s="161" t="s">
        <v>1523</v>
      </c>
      <c r="I4042" s="161" t="s">
        <v>1631</v>
      </c>
      <c r="K4042" s="161">
        <v>1</v>
      </c>
      <c r="L4042" s="164" t="s">
        <v>9893</v>
      </c>
    </row>
    <row r="4043" spans="1:18">
      <c r="A4043" s="161">
        <v>7</v>
      </c>
      <c r="B4043" s="161">
        <v>93</v>
      </c>
      <c r="C4043" s="161">
        <v>2</v>
      </c>
      <c r="D4043" s="161" t="s">
        <v>10293</v>
      </c>
      <c r="E4043" s="161" t="s">
        <v>10769</v>
      </c>
      <c r="F4043" s="161" t="s">
        <v>3992</v>
      </c>
      <c r="G4043" s="161" t="s">
        <v>1521</v>
      </c>
      <c r="H4043" s="161" t="s">
        <v>10370</v>
      </c>
      <c r="I4043" s="161" t="s">
        <v>1630</v>
      </c>
      <c r="K4043" s="161">
        <v>1</v>
      </c>
      <c r="L4043" s="164" t="s">
        <v>10770</v>
      </c>
    </row>
    <row r="4044" spans="1:18">
      <c r="A4044" s="161">
        <v>7</v>
      </c>
      <c r="B4044" s="161">
        <v>93</v>
      </c>
      <c r="C4044" s="161">
        <v>3</v>
      </c>
      <c r="D4044" s="161" t="s">
        <v>3696</v>
      </c>
      <c r="E4044" s="161" t="s">
        <v>9894</v>
      </c>
      <c r="F4044" s="161" t="s">
        <v>3992</v>
      </c>
      <c r="G4044" s="161" t="s">
        <v>1521</v>
      </c>
      <c r="H4044" s="162" t="s">
        <v>322</v>
      </c>
      <c r="I4044" s="161" t="s">
        <v>1631</v>
      </c>
      <c r="K4044" s="161">
        <v>1</v>
      </c>
      <c r="L4044" s="161" t="s">
        <v>5058</v>
      </c>
    </row>
    <row r="4045" spans="1:18">
      <c r="A4045" s="161">
        <v>7</v>
      </c>
      <c r="B4045" s="161">
        <v>93</v>
      </c>
      <c r="C4045" s="161">
        <v>4</v>
      </c>
      <c r="D4045" s="161" t="s">
        <v>10293</v>
      </c>
      <c r="E4045" s="161" t="s">
        <v>10767</v>
      </c>
      <c r="F4045" s="161" t="s">
        <v>3992</v>
      </c>
      <c r="G4045" s="161" t="s">
        <v>1521</v>
      </c>
      <c r="H4045" s="162" t="s">
        <v>10367</v>
      </c>
      <c r="I4045" s="161" t="s">
        <v>1630</v>
      </c>
      <c r="K4045" s="161">
        <v>1</v>
      </c>
      <c r="L4045" s="161" t="s">
        <v>10768</v>
      </c>
    </row>
    <row r="4046" spans="1:18">
      <c r="A4046" s="161">
        <v>7</v>
      </c>
      <c r="B4046" s="161">
        <v>93</v>
      </c>
      <c r="C4046" s="161">
        <v>5</v>
      </c>
      <c r="D4046" s="161" t="s">
        <v>3696</v>
      </c>
      <c r="E4046" s="161" t="s">
        <v>9895</v>
      </c>
      <c r="F4046" s="161" t="s">
        <v>3992</v>
      </c>
      <c r="G4046" s="161" t="s">
        <v>1521</v>
      </c>
      <c r="H4046" s="161" t="s">
        <v>1526</v>
      </c>
      <c r="I4046" s="161" t="s">
        <v>1629</v>
      </c>
      <c r="K4046" s="161">
        <v>1</v>
      </c>
      <c r="L4046" s="161" t="s">
        <v>5059</v>
      </c>
      <c r="M4046" s="161" t="s">
        <v>5060</v>
      </c>
      <c r="N4046" s="161" t="s">
        <v>12</v>
      </c>
      <c r="O4046" s="161" t="s">
        <v>5061</v>
      </c>
      <c r="P4046" s="161" t="s">
        <v>11</v>
      </c>
      <c r="Q4046" s="161" t="s">
        <v>5062</v>
      </c>
      <c r="R4046" s="161" t="s">
        <v>364</v>
      </c>
    </row>
    <row r="4047" spans="1:18">
      <c r="A4047" s="161">
        <v>7</v>
      </c>
      <c r="B4047" s="161">
        <v>93</v>
      </c>
      <c r="C4047" s="161">
        <v>6</v>
      </c>
      <c r="D4047" s="161" t="s">
        <v>10293</v>
      </c>
      <c r="E4047" s="161" t="s">
        <v>10762</v>
      </c>
      <c r="F4047" s="161" t="s">
        <v>3992</v>
      </c>
      <c r="G4047" s="161" t="s">
        <v>1521</v>
      </c>
      <c r="H4047" s="161" t="s">
        <v>10361</v>
      </c>
      <c r="I4047" s="161" t="s">
        <v>1629</v>
      </c>
      <c r="K4047" s="161">
        <v>1</v>
      </c>
      <c r="L4047" s="161" t="s">
        <v>10763</v>
      </c>
      <c r="M4047" s="161" t="s">
        <v>10764</v>
      </c>
      <c r="N4047" s="161" t="s">
        <v>16015</v>
      </c>
      <c r="O4047" s="161" t="s">
        <v>10765</v>
      </c>
      <c r="P4047" s="161" t="s">
        <v>16017</v>
      </c>
      <c r="Q4047" s="161" t="s">
        <v>10766</v>
      </c>
      <c r="R4047" s="161" t="s">
        <v>16018</v>
      </c>
    </row>
    <row r="4048" spans="1:18">
      <c r="A4048" s="161">
        <v>7</v>
      </c>
      <c r="B4048" s="161">
        <v>93</v>
      </c>
      <c r="C4048" s="161">
        <v>7</v>
      </c>
      <c r="D4048" s="161" t="s">
        <v>3696</v>
      </c>
      <c r="E4048" s="161" t="s">
        <v>9896</v>
      </c>
      <c r="F4048" s="161" t="s">
        <v>3992</v>
      </c>
      <c r="G4048" s="161" t="s">
        <v>1521</v>
      </c>
      <c r="H4048" s="161" t="s">
        <v>66</v>
      </c>
      <c r="I4048" s="161" t="s">
        <v>1629</v>
      </c>
      <c r="K4048" s="161">
        <v>1</v>
      </c>
      <c r="L4048" s="161" t="s">
        <v>5063</v>
      </c>
      <c r="M4048" s="161" t="s">
        <v>5064</v>
      </c>
      <c r="N4048" s="161" t="s">
        <v>12</v>
      </c>
      <c r="O4048" s="161" t="s">
        <v>5065</v>
      </c>
      <c r="P4048" s="161" t="s">
        <v>11</v>
      </c>
      <c r="Q4048" s="161" t="s">
        <v>5066</v>
      </c>
      <c r="R4048" s="161" t="s">
        <v>364</v>
      </c>
    </row>
    <row r="4049" spans="1:18">
      <c r="A4049" s="161">
        <v>7</v>
      </c>
      <c r="B4049" s="161">
        <v>93</v>
      </c>
      <c r="C4049" s="161">
        <v>8</v>
      </c>
      <c r="D4049" s="161" t="s">
        <v>10293</v>
      </c>
      <c r="E4049" s="161" t="s">
        <v>10757</v>
      </c>
      <c r="F4049" s="161" t="s">
        <v>3992</v>
      </c>
      <c r="G4049" s="161" t="s">
        <v>1521</v>
      </c>
      <c r="H4049" s="161" t="s">
        <v>10355</v>
      </c>
      <c r="I4049" s="161" t="s">
        <v>1629</v>
      </c>
      <c r="K4049" s="161">
        <v>1</v>
      </c>
      <c r="L4049" s="161" t="s">
        <v>10758</v>
      </c>
      <c r="M4049" s="161" t="s">
        <v>10759</v>
      </c>
      <c r="N4049" s="161" t="s">
        <v>16015</v>
      </c>
      <c r="O4049" s="161" t="s">
        <v>10760</v>
      </c>
      <c r="P4049" s="161" t="s">
        <v>16017</v>
      </c>
      <c r="Q4049" s="161" t="s">
        <v>10761</v>
      </c>
      <c r="R4049" s="161" t="s">
        <v>16018</v>
      </c>
    </row>
    <row r="4050" spans="1:18">
      <c r="A4050" s="161">
        <v>7</v>
      </c>
      <c r="B4050" s="161">
        <v>93</v>
      </c>
      <c r="C4050" s="161">
        <v>9</v>
      </c>
      <c r="D4050" s="161" t="s">
        <v>3696</v>
      </c>
      <c r="E4050" s="161" t="s">
        <v>9897</v>
      </c>
      <c r="F4050" s="161" t="s">
        <v>3992</v>
      </c>
      <c r="G4050" s="161" t="s">
        <v>1521</v>
      </c>
      <c r="H4050" s="161" t="s">
        <v>336</v>
      </c>
      <c r="K4050" s="161">
        <v>1</v>
      </c>
      <c r="L4050" s="161" t="s">
        <v>5067</v>
      </c>
    </row>
    <row r="4051" spans="1:18">
      <c r="A4051" s="161">
        <v>7</v>
      </c>
      <c r="B4051" s="161">
        <v>93</v>
      </c>
      <c r="C4051" s="161">
        <v>10</v>
      </c>
      <c r="D4051" s="161" t="s">
        <v>10293</v>
      </c>
      <c r="E4051" s="161" t="s">
        <v>10755</v>
      </c>
      <c r="F4051" s="161" t="s">
        <v>3992</v>
      </c>
      <c r="G4051" s="161" t="s">
        <v>1521</v>
      </c>
      <c r="H4051" s="161" t="s">
        <v>10191</v>
      </c>
      <c r="K4051" s="161">
        <v>1</v>
      </c>
      <c r="L4051" s="161" t="s">
        <v>10756</v>
      </c>
    </row>
    <row r="4052" spans="1:18">
      <c r="A4052" s="161">
        <v>7</v>
      </c>
      <c r="B4052" s="161">
        <v>93</v>
      </c>
      <c r="C4052" s="161">
        <v>11</v>
      </c>
      <c r="D4052" s="161" t="s">
        <v>3696</v>
      </c>
      <c r="E4052" s="161" t="s">
        <v>9898</v>
      </c>
      <c r="F4052" s="161" t="s">
        <v>3992</v>
      </c>
      <c r="G4052" s="161" t="s">
        <v>1521</v>
      </c>
      <c r="H4052" s="161" t="s">
        <v>337</v>
      </c>
      <c r="I4052" s="161" t="s">
        <v>1628</v>
      </c>
      <c r="K4052" s="161">
        <v>1</v>
      </c>
      <c r="L4052" s="161" t="s">
        <v>5068</v>
      </c>
    </row>
    <row r="4053" spans="1:18">
      <c r="A4053" s="161">
        <v>7</v>
      </c>
      <c r="B4053" s="161">
        <v>93</v>
      </c>
      <c r="C4053" s="161">
        <v>12</v>
      </c>
      <c r="D4053" s="161" t="s">
        <v>10293</v>
      </c>
      <c r="E4053" s="161" t="s">
        <v>10753</v>
      </c>
      <c r="F4053" s="161" t="s">
        <v>3992</v>
      </c>
      <c r="G4053" s="161" t="s">
        <v>1521</v>
      </c>
      <c r="H4053" s="161" t="s">
        <v>10350</v>
      </c>
      <c r="I4053" s="161" t="s">
        <v>10137</v>
      </c>
      <c r="K4053" s="161">
        <v>1</v>
      </c>
      <c r="L4053" s="161" t="s">
        <v>10754</v>
      </c>
    </row>
    <row r="4054" spans="1:18">
      <c r="A4054" s="161">
        <v>7</v>
      </c>
      <c r="B4054" s="161">
        <v>93</v>
      </c>
      <c r="C4054" s="161">
        <v>13</v>
      </c>
      <c r="D4054" s="161" t="s">
        <v>3696</v>
      </c>
      <c r="E4054" s="161" t="s">
        <v>9899</v>
      </c>
      <c r="F4054" s="161" t="s">
        <v>3992</v>
      </c>
      <c r="G4054" s="161" t="s">
        <v>1521</v>
      </c>
      <c r="H4054" s="161" t="s">
        <v>1535</v>
      </c>
      <c r="I4054" s="161" t="s">
        <v>61</v>
      </c>
      <c r="K4054" s="161">
        <v>1</v>
      </c>
      <c r="L4054" s="161" t="s">
        <v>5069</v>
      </c>
    </row>
    <row r="4055" spans="1:18">
      <c r="A4055" s="161">
        <v>7</v>
      </c>
      <c r="B4055" s="161">
        <v>93</v>
      </c>
      <c r="C4055" s="161">
        <v>14</v>
      </c>
      <c r="D4055" s="161" t="s">
        <v>10293</v>
      </c>
      <c r="E4055" s="161" t="s">
        <v>10751</v>
      </c>
      <c r="F4055" s="161" t="s">
        <v>3992</v>
      </c>
      <c r="G4055" s="161" t="s">
        <v>1521</v>
      </c>
      <c r="H4055" s="161" t="s">
        <v>10347</v>
      </c>
      <c r="I4055" s="161" t="s">
        <v>10345</v>
      </c>
      <c r="K4055" s="161">
        <v>1</v>
      </c>
      <c r="L4055" s="161" t="s">
        <v>10752</v>
      </c>
    </row>
    <row r="4056" spans="1:18">
      <c r="A4056" s="161">
        <v>7</v>
      </c>
      <c r="B4056" s="161">
        <v>93</v>
      </c>
      <c r="C4056" s="161">
        <v>15</v>
      </c>
      <c r="D4056" s="161" t="s">
        <v>3696</v>
      </c>
      <c r="E4056" s="161" t="s">
        <v>9900</v>
      </c>
      <c r="F4056" s="161" t="s">
        <v>3992</v>
      </c>
      <c r="G4056" s="161" t="s">
        <v>1521</v>
      </c>
      <c r="H4056" s="161" t="s">
        <v>1529</v>
      </c>
      <c r="I4056" s="161" t="s">
        <v>15</v>
      </c>
      <c r="K4056" s="161">
        <v>1</v>
      </c>
      <c r="L4056" s="164" t="s">
        <v>9901</v>
      </c>
      <c r="M4056" s="164" t="s">
        <v>9902</v>
      </c>
    </row>
    <row r="4057" spans="1:18">
      <c r="A4057" s="161">
        <v>7</v>
      </c>
      <c r="B4057" s="161">
        <v>93</v>
      </c>
      <c r="C4057" s="161">
        <v>16</v>
      </c>
      <c r="D4057" s="161" t="s">
        <v>10293</v>
      </c>
      <c r="E4057" s="161" t="s">
        <v>10748</v>
      </c>
      <c r="F4057" s="161" t="s">
        <v>3992</v>
      </c>
      <c r="G4057" s="161" t="s">
        <v>1521</v>
      </c>
      <c r="H4057" s="161" t="s">
        <v>10342</v>
      </c>
      <c r="I4057" s="161" t="s">
        <v>15</v>
      </c>
      <c r="K4057" s="161">
        <v>1</v>
      </c>
      <c r="L4057" s="164" t="s">
        <v>10749</v>
      </c>
      <c r="M4057" s="164" t="s">
        <v>10750</v>
      </c>
    </row>
    <row r="4058" spans="1:18">
      <c r="A4058" s="161">
        <v>7</v>
      </c>
      <c r="B4058" s="161">
        <v>93</v>
      </c>
      <c r="C4058" s="161">
        <v>17</v>
      </c>
      <c r="D4058" s="161" t="s">
        <v>3696</v>
      </c>
      <c r="E4058" s="161" t="s">
        <v>9903</v>
      </c>
      <c r="F4058" s="161" t="s">
        <v>3992</v>
      </c>
      <c r="G4058" s="161" t="s">
        <v>1521</v>
      </c>
      <c r="H4058" s="161" t="s">
        <v>1530</v>
      </c>
      <c r="K4058" s="161">
        <v>1</v>
      </c>
      <c r="L4058" s="164" t="s">
        <v>9904</v>
      </c>
    </row>
    <row r="4059" spans="1:18">
      <c r="A4059" s="161">
        <v>7</v>
      </c>
      <c r="B4059" s="161">
        <v>93</v>
      </c>
      <c r="C4059" s="161">
        <v>18</v>
      </c>
      <c r="D4059" s="161" t="s">
        <v>10293</v>
      </c>
      <c r="E4059" s="161" t="s">
        <v>10746</v>
      </c>
      <c r="F4059" s="161" t="s">
        <v>3992</v>
      </c>
      <c r="G4059" s="161" t="s">
        <v>1521</v>
      </c>
      <c r="H4059" s="161" t="s">
        <v>10339</v>
      </c>
      <c r="K4059" s="161">
        <v>1</v>
      </c>
      <c r="L4059" s="164" t="s">
        <v>10747</v>
      </c>
    </row>
    <row r="4060" spans="1:18">
      <c r="A4060" s="161">
        <v>7</v>
      </c>
      <c r="B4060" s="161">
        <v>93</v>
      </c>
      <c r="C4060" s="161">
        <v>19</v>
      </c>
      <c r="D4060" s="161" t="s">
        <v>3696</v>
      </c>
      <c r="E4060" s="161" t="s">
        <v>9905</v>
      </c>
      <c r="F4060" s="161" t="s">
        <v>3992</v>
      </c>
      <c r="G4060" s="161" t="s">
        <v>1521</v>
      </c>
      <c r="H4060" s="161" t="s">
        <v>1531</v>
      </c>
      <c r="K4060" s="161">
        <v>1</v>
      </c>
      <c r="L4060" s="164" t="s">
        <v>9906</v>
      </c>
    </row>
    <row r="4061" spans="1:18">
      <c r="A4061" s="161">
        <v>7</v>
      </c>
      <c r="B4061" s="161">
        <v>93</v>
      </c>
      <c r="C4061" s="161">
        <v>20</v>
      </c>
      <c r="D4061" s="161" t="s">
        <v>10293</v>
      </c>
      <c r="E4061" s="161" t="s">
        <v>10744</v>
      </c>
      <c r="F4061" s="161" t="s">
        <v>3992</v>
      </c>
      <c r="G4061" s="161" t="s">
        <v>1521</v>
      </c>
      <c r="H4061" s="161" t="s">
        <v>10336</v>
      </c>
      <c r="K4061" s="161">
        <v>1</v>
      </c>
      <c r="L4061" s="164" t="s">
        <v>10745</v>
      </c>
    </row>
    <row r="4062" spans="1:18">
      <c r="A4062" s="161">
        <v>7</v>
      </c>
      <c r="B4062" s="161">
        <v>93</v>
      </c>
      <c r="C4062" s="161">
        <v>21</v>
      </c>
      <c r="D4062" s="161" t="s">
        <v>3696</v>
      </c>
      <c r="E4062" s="161" t="s">
        <v>9907</v>
      </c>
      <c r="F4062" s="161" t="s">
        <v>3992</v>
      </c>
      <c r="G4062" s="161" t="s">
        <v>1521</v>
      </c>
      <c r="H4062" s="161" t="s">
        <v>1532</v>
      </c>
      <c r="K4062" s="161">
        <v>1</v>
      </c>
      <c r="L4062" s="164" t="s">
        <v>9908</v>
      </c>
    </row>
    <row r="4063" spans="1:18">
      <c r="A4063" s="161">
        <v>7</v>
      </c>
      <c r="B4063" s="161">
        <v>93</v>
      </c>
      <c r="C4063" s="161">
        <v>22</v>
      </c>
      <c r="D4063" s="161" t="s">
        <v>10293</v>
      </c>
      <c r="E4063" s="161" t="s">
        <v>10742</v>
      </c>
      <c r="F4063" s="161" t="s">
        <v>3992</v>
      </c>
      <c r="G4063" s="161" t="s">
        <v>1521</v>
      </c>
      <c r="H4063" s="161" t="s">
        <v>10333</v>
      </c>
      <c r="K4063" s="161">
        <v>1</v>
      </c>
      <c r="L4063" s="164" t="s">
        <v>10743</v>
      </c>
    </row>
    <row r="4064" spans="1:18">
      <c r="A4064" s="161">
        <v>7</v>
      </c>
      <c r="B4064" s="161">
        <v>93</v>
      </c>
      <c r="C4064" s="161">
        <v>23</v>
      </c>
      <c r="D4064" s="161" t="s">
        <v>3696</v>
      </c>
      <c r="E4064" s="161" t="s">
        <v>9909</v>
      </c>
      <c r="F4064" s="161" t="s">
        <v>3992</v>
      </c>
      <c r="G4064" s="161" t="s">
        <v>1521</v>
      </c>
      <c r="H4064" s="161" t="s">
        <v>1533</v>
      </c>
      <c r="K4064" s="161">
        <v>1</v>
      </c>
      <c r="L4064" s="164" t="s">
        <v>9910</v>
      </c>
    </row>
    <row r="4065" spans="1:18">
      <c r="A4065" s="161">
        <v>7</v>
      </c>
      <c r="B4065" s="161">
        <v>93</v>
      </c>
      <c r="C4065" s="161">
        <v>24</v>
      </c>
      <c r="D4065" s="161" t="s">
        <v>10293</v>
      </c>
      <c r="E4065" s="161" t="s">
        <v>10740</v>
      </c>
      <c r="F4065" s="161" t="s">
        <v>3992</v>
      </c>
      <c r="G4065" s="161" t="s">
        <v>1521</v>
      </c>
      <c r="H4065" s="161" t="s">
        <v>10330</v>
      </c>
      <c r="K4065" s="161">
        <v>1</v>
      </c>
      <c r="L4065" s="164" t="s">
        <v>10741</v>
      </c>
    </row>
    <row r="4066" spans="1:18">
      <c r="A4066" s="161">
        <v>7</v>
      </c>
      <c r="B4066" s="161">
        <v>93</v>
      </c>
      <c r="C4066" s="161">
        <v>25</v>
      </c>
      <c r="D4066" s="161" t="s">
        <v>3696</v>
      </c>
      <c r="E4066" s="161" t="s">
        <v>9911</v>
      </c>
      <c r="F4066" s="161" t="s">
        <v>3992</v>
      </c>
      <c r="G4066" s="161" t="s">
        <v>1521</v>
      </c>
      <c r="H4066" s="161" t="s">
        <v>1534</v>
      </c>
      <c r="K4066" s="161">
        <v>1</v>
      </c>
      <c r="L4066" s="164" t="s">
        <v>9912</v>
      </c>
    </row>
    <row r="4067" spans="1:18">
      <c r="A4067" s="161">
        <v>7</v>
      </c>
      <c r="B4067" s="161">
        <v>93</v>
      </c>
      <c r="C4067" s="161">
        <v>26</v>
      </c>
      <c r="D4067" s="161" t="s">
        <v>10293</v>
      </c>
      <c r="E4067" s="161" t="s">
        <v>10738</v>
      </c>
      <c r="F4067" s="161" t="s">
        <v>3992</v>
      </c>
      <c r="G4067" s="161" t="s">
        <v>1521</v>
      </c>
      <c r="H4067" s="161" t="s">
        <v>10327</v>
      </c>
      <c r="K4067" s="161">
        <v>1</v>
      </c>
      <c r="L4067" s="164" t="s">
        <v>10739</v>
      </c>
    </row>
    <row r="4068" spans="1:18">
      <c r="A4068" s="161">
        <v>7</v>
      </c>
      <c r="B4068" s="161">
        <v>93</v>
      </c>
      <c r="C4068" s="161">
        <v>27</v>
      </c>
      <c r="D4068" s="161" t="s">
        <v>3696</v>
      </c>
      <c r="E4068" s="161" t="s">
        <v>9913</v>
      </c>
      <c r="F4068" s="161" t="s">
        <v>3992</v>
      </c>
      <c r="G4068" s="161" t="s">
        <v>1521</v>
      </c>
      <c r="H4068" s="162" t="s">
        <v>326</v>
      </c>
      <c r="I4068" s="161" t="s">
        <v>1629</v>
      </c>
      <c r="K4068" s="161">
        <v>1</v>
      </c>
      <c r="L4068" s="161" t="s">
        <v>5070</v>
      </c>
      <c r="M4068" s="161" t="s">
        <v>5071</v>
      </c>
      <c r="N4068" s="161" t="s">
        <v>12</v>
      </c>
      <c r="O4068" s="161" t="s">
        <v>5072</v>
      </c>
      <c r="P4068" s="161" t="s">
        <v>11</v>
      </c>
      <c r="Q4068" s="161" t="s">
        <v>5073</v>
      </c>
      <c r="R4068" s="161" t="s">
        <v>364</v>
      </c>
    </row>
    <row r="4069" spans="1:18">
      <c r="A4069" s="161">
        <v>7</v>
      </c>
      <c r="B4069" s="161">
        <v>93</v>
      </c>
      <c r="C4069" s="161">
        <v>28</v>
      </c>
      <c r="D4069" s="161" t="s">
        <v>10293</v>
      </c>
      <c r="E4069" s="161" t="s">
        <v>10733</v>
      </c>
      <c r="F4069" s="161" t="s">
        <v>3992</v>
      </c>
      <c r="G4069" s="161" t="s">
        <v>1521</v>
      </c>
      <c r="H4069" s="162" t="s">
        <v>10321</v>
      </c>
      <c r="I4069" s="161" t="s">
        <v>1629</v>
      </c>
      <c r="K4069" s="161">
        <v>1</v>
      </c>
      <c r="L4069" s="161" t="s">
        <v>10734</v>
      </c>
      <c r="M4069" s="161" t="s">
        <v>10735</v>
      </c>
      <c r="N4069" s="161" t="s">
        <v>16015</v>
      </c>
      <c r="O4069" s="161" t="s">
        <v>10736</v>
      </c>
      <c r="P4069" s="161" t="s">
        <v>16017</v>
      </c>
      <c r="Q4069" s="161" t="s">
        <v>10737</v>
      </c>
      <c r="R4069" s="161" t="s">
        <v>16018</v>
      </c>
    </row>
    <row r="4070" spans="1:18">
      <c r="A4070" s="161">
        <v>7</v>
      </c>
      <c r="B4070" s="161">
        <v>93</v>
      </c>
      <c r="C4070" s="161">
        <v>29</v>
      </c>
      <c r="D4070" s="161" t="s">
        <v>3696</v>
      </c>
      <c r="E4070" s="161" t="s">
        <v>9914</v>
      </c>
      <c r="F4070" s="161" t="s">
        <v>3992</v>
      </c>
      <c r="G4070" s="161" t="s">
        <v>1521</v>
      </c>
      <c r="H4070" s="161" t="s">
        <v>1524</v>
      </c>
      <c r="I4070" s="161" t="s">
        <v>3991</v>
      </c>
      <c r="K4070" s="161">
        <v>1</v>
      </c>
      <c r="L4070" s="161" t="s">
        <v>5074</v>
      </c>
      <c r="M4070" s="161" t="s">
        <v>5075</v>
      </c>
      <c r="N4070" s="161" t="s">
        <v>388</v>
      </c>
      <c r="O4070" s="161" t="s">
        <v>5076</v>
      </c>
    </row>
    <row r="4071" spans="1:18">
      <c r="A4071" s="161">
        <v>7</v>
      </c>
      <c r="B4071" s="161">
        <v>93</v>
      </c>
      <c r="C4071" s="161">
        <v>30</v>
      </c>
      <c r="D4071" s="161" t="s">
        <v>10293</v>
      </c>
      <c r="E4071" s="161" t="s">
        <v>10729</v>
      </c>
      <c r="F4071" s="161" t="s">
        <v>3992</v>
      </c>
      <c r="G4071" s="161" t="s">
        <v>1521</v>
      </c>
      <c r="H4071" s="161" t="s">
        <v>10316</v>
      </c>
      <c r="I4071" s="161" t="s">
        <v>10314</v>
      </c>
      <c r="K4071" s="161">
        <v>1</v>
      </c>
      <c r="L4071" s="161" t="s">
        <v>10730</v>
      </c>
      <c r="M4071" s="161" t="s">
        <v>10731</v>
      </c>
      <c r="N4071" s="161" t="s">
        <v>16016</v>
      </c>
      <c r="O4071" s="161" t="s">
        <v>10732</v>
      </c>
    </row>
    <row r="4072" spans="1:18">
      <c r="A4072" s="161">
        <v>7</v>
      </c>
      <c r="B4072" s="161">
        <v>93</v>
      </c>
      <c r="C4072" s="161">
        <v>31</v>
      </c>
      <c r="D4072" s="161" t="s">
        <v>3696</v>
      </c>
      <c r="E4072" s="161" t="s">
        <v>9915</v>
      </c>
      <c r="F4072" s="161" t="s">
        <v>3992</v>
      </c>
      <c r="G4072" s="161" t="s">
        <v>1521</v>
      </c>
      <c r="H4072" s="161" t="s">
        <v>323</v>
      </c>
      <c r="K4072" s="161">
        <v>1</v>
      </c>
      <c r="L4072" s="161" t="s">
        <v>6983</v>
      </c>
    </row>
    <row r="4073" spans="1:18">
      <c r="A4073" s="161">
        <v>7</v>
      </c>
      <c r="B4073" s="161">
        <v>93</v>
      </c>
      <c r="C4073" s="161">
        <v>32</v>
      </c>
      <c r="D4073" s="161" t="s">
        <v>10293</v>
      </c>
      <c r="E4073" s="161" t="s">
        <v>10727</v>
      </c>
      <c r="F4073" s="161" t="s">
        <v>3992</v>
      </c>
      <c r="G4073" s="161" t="s">
        <v>1521</v>
      </c>
      <c r="H4073" s="161" t="s">
        <v>10312</v>
      </c>
      <c r="K4073" s="161">
        <v>1</v>
      </c>
      <c r="L4073" s="161" t="s">
        <v>10728</v>
      </c>
    </row>
    <row r="4074" spans="1:18">
      <c r="A4074" s="161">
        <v>7</v>
      </c>
      <c r="B4074" s="161">
        <v>93</v>
      </c>
      <c r="C4074" s="161">
        <v>33</v>
      </c>
      <c r="D4074" s="161" t="s">
        <v>3696</v>
      </c>
      <c r="E4074" s="161" t="s">
        <v>9916</v>
      </c>
      <c r="F4074" s="161" t="s">
        <v>3992</v>
      </c>
      <c r="G4074" s="161" t="s">
        <v>1521</v>
      </c>
      <c r="H4074" s="161" t="s">
        <v>324</v>
      </c>
      <c r="K4074" s="161">
        <v>1</v>
      </c>
      <c r="L4074" s="161" t="s">
        <v>6984</v>
      </c>
    </row>
    <row r="4075" spans="1:18">
      <c r="A4075" s="161">
        <v>7</v>
      </c>
      <c r="B4075" s="161">
        <v>93</v>
      </c>
      <c r="C4075" s="161">
        <v>34</v>
      </c>
      <c r="D4075" s="161" t="s">
        <v>10293</v>
      </c>
      <c r="E4075" s="161" t="s">
        <v>10725</v>
      </c>
      <c r="F4075" s="161" t="s">
        <v>3992</v>
      </c>
      <c r="G4075" s="161" t="s">
        <v>1521</v>
      </c>
      <c r="H4075" s="161" t="s">
        <v>10309</v>
      </c>
      <c r="K4075" s="161">
        <v>1</v>
      </c>
      <c r="L4075" s="161" t="s">
        <v>10726</v>
      </c>
    </row>
    <row r="4076" spans="1:18">
      <c r="A4076" s="161">
        <v>7</v>
      </c>
      <c r="B4076" s="161">
        <v>93</v>
      </c>
      <c r="C4076" s="161">
        <v>35</v>
      </c>
      <c r="D4076" s="161" t="s">
        <v>3696</v>
      </c>
      <c r="E4076" s="161" t="s">
        <v>9917</v>
      </c>
      <c r="F4076" s="161" t="s">
        <v>3992</v>
      </c>
      <c r="G4076" s="161" t="s">
        <v>1521</v>
      </c>
      <c r="H4076" s="161" t="s">
        <v>325</v>
      </c>
      <c r="K4076" s="161">
        <v>1</v>
      </c>
      <c r="L4076" s="161" t="s">
        <v>6985</v>
      </c>
    </row>
    <row r="4077" spans="1:18">
      <c r="A4077" s="161">
        <v>7</v>
      </c>
      <c r="B4077" s="161">
        <v>93</v>
      </c>
      <c r="C4077" s="161">
        <v>36</v>
      </c>
      <c r="D4077" s="161" t="s">
        <v>10293</v>
      </c>
      <c r="E4077" s="161" t="s">
        <v>10723</v>
      </c>
      <c r="F4077" s="161" t="s">
        <v>3992</v>
      </c>
      <c r="G4077" s="161" t="s">
        <v>1521</v>
      </c>
      <c r="H4077" s="161" t="s">
        <v>10306</v>
      </c>
      <c r="K4077" s="161">
        <v>1</v>
      </c>
      <c r="L4077" s="161" t="s">
        <v>10724</v>
      </c>
    </row>
    <row r="4078" spans="1:18">
      <c r="A4078" s="161">
        <v>7</v>
      </c>
      <c r="B4078" s="161">
        <v>93</v>
      </c>
      <c r="C4078" s="161">
        <v>37</v>
      </c>
      <c r="D4078" s="161" t="s">
        <v>3696</v>
      </c>
      <c r="E4078" s="161" t="s">
        <v>9918</v>
      </c>
      <c r="F4078" s="161" t="s">
        <v>3992</v>
      </c>
      <c r="G4078" s="161" t="s">
        <v>1521</v>
      </c>
      <c r="H4078" s="161" t="s">
        <v>1536</v>
      </c>
      <c r="I4078" s="161" t="s">
        <v>1629</v>
      </c>
      <c r="K4078" s="161">
        <v>1</v>
      </c>
      <c r="L4078" s="161" t="s">
        <v>5077</v>
      </c>
      <c r="M4078" s="161" t="s">
        <v>5078</v>
      </c>
      <c r="N4078" s="161" t="s">
        <v>12</v>
      </c>
      <c r="O4078" s="161" t="s">
        <v>5079</v>
      </c>
      <c r="P4078" s="161" t="s">
        <v>11</v>
      </c>
      <c r="Q4078" s="161" t="s">
        <v>5080</v>
      </c>
      <c r="R4078" s="161" t="s">
        <v>364</v>
      </c>
    </row>
    <row r="4079" spans="1:18">
      <c r="A4079" s="161">
        <v>7</v>
      </c>
      <c r="B4079" s="161">
        <v>93</v>
      </c>
      <c r="C4079" s="161">
        <v>38</v>
      </c>
      <c r="D4079" s="161" t="s">
        <v>10293</v>
      </c>
      <c r="E4079" s="161" t="s">
        <v>10718</v>
      </c>
      <c r="F4079" s="161" t="s">
        <v>3992</v>
      </c>
      <c r="G4079" s="161" t="s">
        <v>1521</v>
      </c>
      <c r="H4079" s="161" t="s">
        <v>10300</v>
      </c>
      <c r="I4079" s="161" t="s">
        <v>1629</v>
      </c>
      <c r="K4079" s="161">
        <v>1</v>
      </c>
      <c r="L4079" s="161" t="s">
        <v>10719</v>
      </c>
      <c r="M4079" s="161" t="s">
        <v>10720</v>
      </c>
      <c r="N4079" s="161" t="s">
        <v>16015</v>
      </c>
      <c r="O4079" s="161" t="s">
        <v>10721</v>
      </c>
      <c r="P4079" s="161" t="s">
        <v>16017</v>
      </c>
      <c r="Q4079" s="161" t="s">
        <v>10722</v>
      </c>
      <c r="R4079" s="161" t="s">
        <v>16018</v>
      </c>
    </row>
    <row r="4080" spans="1:18">
      <c r="A4080" s="161">
        <v>7</v>
      </c>
      <c r="B4080" s="161">
        <v>93</v>
      </c>
      <c r="C4080" s="161">
        <v>39</v>
      </c>
      <c r="D4080" s="161" t="s">
        <v>3696</v>
      </c>
      <c r="E4080" s="161" t="s">
        <v>9919</v>
      </c>
      <c r="F4080" s="161" t="s">
        <v>3992</v>
      </c>
      <c r="G4080" s="161" t="s">
        <v>1521</v>
      </c>
      <c r="H4080" s="161" t="s">
        <v>116</v>
      </c>
      <c r="I4080" s="161" t="s">
        <v>1630</v>
      </c>
      <c r="K4080" s="161">
        <v>1</v>
      </c>
      <c r="L4080" s="161" t="s">
        <v>5081</v>
      </c>
    </row>
    <row r="4081" spans="1:18">
      <c r="A4081" s="161">
        <v>7</v>
      </c>
      <c r="B4081" s="161">
        <v>93</v>
      </c>
      <c r="C4081" s="161">
        <v>40</v>
      </c>
      <c r="D4081" s="161" t="s">
        <v>10293</v>
      </c>
      <c r="E4081" s="161" t="s">
        <v>10716</v>
      </c>
      <c r="F4081" s="161" t="s">
        <v>3992</v>
      </c>
      <c r="G4081" s="161" t="s">
        <v>1521</v>
      </c>
      <c r="H4081" s="161" t="s">
        <v>10297</v>
      </c>
      <c r="I4081" s="161" t="s">
        <v>1630</v>
      </c>
      <c r="K4081" s="161">
        <v>1</v>
      </c>
      <c r="L4081" s="161" t="s">
        <v>10717</v>
      </c>
    </row>
    <row r="4082" spans="1:18">
      <c r="A4082" s="161">
        <v>7</v>
      </c>
      <c r="B4082" s="161">
        <v>93</v>
      </c>
      <c r="C4082" s="161">
        <v>41</v>
      </c>
      <c r="D4082" s="161" t="s">
        <v>3696</v>
      </c>
      <c r="E4082" s="161" t="s">
        <v>9920</v>
      </c>
      <c r="F4082" s="161" t="s">
        <v>3992</v>
      </c>
      <c r="G4082" s="161" t="s">
        <v>1521</v>
      </c>
      <c r="H4082" s="161" t="s">
        <v>319</v>
      </c>
      <c r="K4082" s="161">
        <v>1</v>
      </c>
      <c r="L4082" s="161" t="s">
        <v>5082</v>
      </c>
    </row>
    <row r="4083" spans="1:18">
      <c r="A4083" s="161">
        <v>7</v>
      </c>
      <c r="B4083" s="161">
        <v>93</v>
      </c>
      <c r="C4083" s="161">
        <v>42</v>
      </c>
      <c r="D4083" s="161" t="s">
        <v>10293</v>
      </c>
      <c r="E4083" s="161" t="s">
        <v>10714</v>
      </c>
      <c r="F4083" s="161" t="s">
        <v>3992</v>
      </c>
      <c r="G4083" s="161" t="s">
        <v>1521</v>
      </c>
      <c r="H4083" s="161" t="s">
        <v>10167</v>
      </c>
      <c r="K4083" s="161">
        <v>1</v>
      </c>
      <c r="L4083" s="161" t="s">
        <v>10715</v>
      </c>
    </row>
    <row r="4084" spans="1:18">
      <c r="A4084" s="161">
        <v>7</v>
      </c>
      <c r="B4084" s="161">
        <v>94</v>
      </c>
      <c r="C4084" s="161">
        <v>1</v>
      </c>
      <c r="D4084" s="161" t="s">
        <v>3696</v>
      </c>
      <c r="E4084" s="161" t="s">
        <v>9921</v>
      </c>
      <c r="F4084" s="161" t="s">
        <v>3992</v>
      </c>
      <c r="G4084" s="161" t="s">
        <v>1521</v>
      </c>
      <c r="H4084" s="161" t="s">
        <v>1523</v>
      </c>
      <c r="I4084" s="161" t="s">
        <v>1631</v>
      </c>
      <c r="K4084" s="161">
        <v>1</v>
      </c>
      <c r="L4084" s="164" t="s">
        <v>9922</v>
      </c>
    </row>
    <row r="4085" spans="1:18">
      <c r="A4085" s="161">
        <v>7</v>
      </c>
      <c r="B4085" s="161">
        <v>94</v>
      </c>
      <c r="C4085" s="161">
        <v>2</v>
      </c>
      <c r="D4085" s="161" t="s">
        <v>10293</v>
      </c>
      <c r="E4085" s="161" t="s">
        <v>10712</v>
      </c>
      <c r="F4085" s="161" t="s">
        <v>3992</v>
      </c>
      <c r="G4085" s="161" t="s">
        <v>1521</v>
      </c>
      <c r="H4085" s="161" t="s">
        <v>10370</v>
      </c>
      <c r="I4085" s="161" t="s">
        <v>1630</v>
      </c>
      <c r="K4085" s="161">
        <v>1</v>
      </c>
      <c r="L4085" s="164" t="s">
        <v>10713</v>
      </c>
    </row>
    <row r="4086" spans="1:18">
      <c r="A4086" s="161">
        <v>7</v>
      </c>
      <c r="B4086" s="161">
        <v>94</v>
      </c>
      <c r="C4086" s="161">
        <v>3</v>
      </c>
      <c r="D4086" s="161" t="s">
        <v>3696</v>
      </c>
      <c r="E4086" s="161" t="s">
        <v>9923</v>
      </c>
      <c r="F4086" s="161" t="s">
        <v>3992</v>
      </c>
      <c r="G4086" s="161" t="s">
        <v>1521</v>
      </c>
      <c r="H4086" s="162" t="s">
        <v>322</v>
      </c>
      <c r="I4086" s="161" t="s">
        <v>1631</v>
      </c>
      <c r="K4086" s="161">
        <v>1</v>
      </c>
      <c r="L4086" s="161" t="s">
        <v>5283</v>
      </c>
    </row>
    <row r="4087" spans="1:18">
      <c r="A4087" s="161">
        <v>7</v>
      </c>
      <c r="B4087" s="161">
        <v>94</v>
      </c>
      <c r="C4087" s="161">
        <v>4</v>
      </c>
      <c r="D4087" s="161" t="s">
        <v>10293</v>
      </c>
      <c r="E4087" s="161" t="s">
        <v>10710</v>
      </c>
      <c r="F4087" s="161" t="s">
        <v>3992</v>
      </c>
      <c r="G4087" s="161" t="s">
        <v>1521</v>
      </c>
      <c r="H4087" s="162" t="s">
        <v>10367</v>
      </c>
      <c r="I4087" s="161" t="s">
        <v>1630</v>
      </c>
      <c r="K4087" s="161">
        <v>1</v>
      </c>
      <c r="L4087" s="161" t="s">
        <v>10711</v>
      </c>
    </row>
    <row r="4088" spans="1:18">
      <c r="A4088" s="161">
        <v>7</v>
      </c>
      <c r="B4088" s="161">
        <v>94</v>
      </c>
      <c r="C4088" s="161">
        <v>5</v>
      </c>
      <c r="D4088" s="161" t="s">
        <v>3696</v>
      </c>
      <c r="E4088" s="161" t="s">
        <v>9924</v>
      </c>
      <c r="F4088" s="161" t="s">
        <v>3992</v>
      </c>
      <c r="G4088" s="161" t="s">
        <v>1521</v>
      </c>
      <c r="H4088" s="161" t="s">
        <v>1526</v>
      </c>
      <c r="I4088" s="161" t="s">
        <v>1629</v>
      </c>
      <c r="K4088" s="161">
        <v>1</v>
      </c>
      <c r="L4088" s="161" t="s">
        <v>5284</v>
      </c>
      <c r="M4088" s="161" t="s">
        <v>5285</v>
      </c>
      <c r="N4088" s="161" t="s">
        <v>12</v>
      </c>
      <c r="O4088" s="161" t="s">
        <v>5286</v>
      </c>
      <c r="P4088" s="161" t="s">
        <v>11</v>
      </c>
      <c r="Q4088" s="161" t="s">
        <v>5287</v>
      </c>
      <c r="R4088" s="161" t="s">
        <v>364</v>
      </c>
    </row>
    <row r="4089" spans="1:18">
      <c r="A4089" s="161">
        <v>7</v>
      </c>
      <c r="B4089" s="161">
        <v>94</v>
      </c>
      <c r="C4089" s="161">
        <v>6</v>
      </c>
      <c r="D4089" s="161" t="s">
        <v>10293</v>
      </c>
      <c r="E4089" s="161" t="s">
        <v>10705</v>
      </c>
      <c r="F4089" s="161" t="s">
        <v>3992</v>
      </c>
      <c r="G4089" s="161" t="s">
        <v>1521</v>
      </c>
      <c r="H4089" s="161" t="s">
        <v>10361</v>
      </c>
      <c r="I4089" s="161" t="s">
        <v>1629</v>
      </c>
      <c r="K4089" s="161">
        <v>1</v>
      </c>
      <c r="L4089" s="161" t="s">
        <v>10706</v>
      </c>
      <c r="M4089" s="161" t="s">
        <v>10707</v>
      </c>
      <c r="N4089" s="161" t="s">
        <v>16015</v>
      </c>
      <c r="O4089" s="161" t="s">
        <v>10708</v>
      </c>
      <c r="P4089" s="161" t="s">
        <v>16017</v>
      </c>
      <c r="Q4089" s="161" t="s">
        <v>10709</v>
      </c>
      <c r="R4089" s="161" t="s">
        <v>16018</v>
      </c>
    </row>
    <row r="4090" spans="1:18">
      <c r="A4090" s="161">
        <v>7</v>
      </c>
      <c r="B4090" s="161">
        <v>94</v>
      </c>
      <c r="C4090" s="161">
        <v>7</v>
      </c>
      <c r="D4090" s="161" t="s">
        <v>3696</v>
      </c>
      <c r="E4090" s="161" t="s">
        <v>9925</v>
      </c>
      <c r="F4090" s="161" t="s">
        <v>3992</v>
      </c>
      <c r="G4090" s="161" t="s">
        <v>1521</v>
      </c>
      <c r="H4090" s="161" t="s">
        <v>66</v>
      </c>
      <c r="I4090" s="161" t="s">
        <v>1629</v>
      </c>
      <c r="K4090" s="161">
        <v>1</v>
      </c>
      <c r="L4090" s="161" t="s">
        <v>5288</v>
      </c>
      <c r="M4090" s="161" t="s">
        <v>5289</v>
      </c>
      <c r="N4090" s="161" t="s">
        <v>12</v>
      </c>
      <c r="O4090" s="161" t="s">
        <v>5290</v>
      </c>
      <c r="P4090" s="161" t="s">
        <v>11</v>
      </c>
      <c r="Q4090" s="161" t="s">
        <v>5291</v>
      </c>
      <c r="R4090" s="161" t="s">
        <v>364</v>
      </c>
    </row>
    <row r="4091" spans="1:18">
      <c r="A4091" s="161">
        <v>7</v>
      </c>
      <c r="B4091" s="161">
        <v>94</v>
      </c>
      <c r="C4091" s="161">
        <v>8</v>
      </c>
      <c r="D4091" s="161" t="s">
        <v>10293</v>
      </c>
      <c r="E4091" s="161" t="s">
        <v>10700</v>
      </c>
      <c r="F4091" s="161" t="s">
        <v>3992</v>
      </c>
      <c r="G4091" s="161" t="s">
        <v>1521</v>
      </c>
      <c r="H4091" s="161" t="s">
        <v>10355</v>
      </c>
      <c r="I4091" s="161" t="s">
        <v>1629</v>
      </c>
      <c r="K4091" s="161">
        <v>1</v>
      </c>
      <c r="L4091" s="161" t="s">
        <v>10701</v>
      </c>
      <c r="M4091" s="161" t="s">
        <v>10702</v>
      </c>
      <c r="N4091" s="161" t="s">
        <v>16015</v>
      </c>
      <c r="O4091" s="161" t="s">
        <v>10703</v>
      </c>
      <c r="P4091" s="161" t="s">
        <v>16017</v>
      </c>
      <c r="Q4091" s="161" t="s">
        <v>10704</v>
      </c>
      <c r="R4091" s="161" t="s">
        <v>16018</v>
      </c>
    </row>
    <row r="4092" spans="1:18">
      <c r="A4092" s="161">
        <v>7</v>
      </c>
      <c r="B4092" s="161">
        <v>94</v>
      </c>
      <c r="C4092" s="161">
        <v>9</v>
      </c>
      <c r="D4092" s="161" t="s">
        <v>3696</v>
      </c>
      <c r="E4092" s="161" t="s">
        <v>9926</v>
      </c>
      <c r="F4092" s="161" t="s">
        <v>3992</v>
      </c>
      <c r="G4092" s="161" t="s">
        <v>1521</v>
      </c>
      <c r="H4092" s="161" t="s">
        <v>336</v>
      </c>
      <c r="K4092" s="161">
        <v>1</v>
      </c>
      <c r="L4092" s="161" t="s">
        <v>5292</v>
      </c>
    </row>
    <row r="4093" spans="1:18">
      <c r="A4093" s="161">
        <v>7</v>
      </c>
      <c r="B4093" s="161">
        <v>94</v>
      </c>
      <c r="C4093" s="161">
        <v>10</v>
      </c>
      <c r="D4093" s="161" t="s">
        <v>10293</v>
      </c>
      <c r="E4093" s="161" t="s">
        <v>10698</v>
      </c>
      <c r="F4093" s="161" t="s">
        <v>3992</v>
      </c>
      <c r="G4093" s="161" t="s">
        <v>1521</v>
      </c>
      <c r="H4093" s="161" t="s">
        <v>10191</v>
      </c>
      <c r="K4093" s="161">
        <v>1</v>
      </c>
      <c r="L4093" s="161" t="s">
        <v>10699</v>
      </c>
    </row>
    <row r="4094" spans="1:18">
      <c r="A4094" s="161">
        <v>7</v>
      </c>
      <c r="B4094" s="161">
        <v>94</v>
      </c>
      <c r="C4094" s="161">
        <v>11</v>
      </c>
      <c r="D4094" s="161" t="s">
        <v>3696</v>
      </c>
      <c r="E4094" s="161" t="s">
        <v>9927</v>
      </c>
      <c r="F4094" s="161" t="s">
        <v>3992</v>
      </c>
      <c r="G4094" s="161" t="s">
        <v>1521</v>
      </c>
      <c r="H4094" s="161" t="s">
        <v>337</v>
      </c>
      <c r="I4094" s="161" t="s">
        <v>1628</v>
      </c>
      <c r="K4094" s="161">
        <v>1</v>
      </c>
      <c r="L4094" s="161" t="s">
        <v>5293</v>
      </c>
    </row>
    <row r="4095" spans="1:18">
      <c r="A4095" s="161">
        <v>7</v>
      </c>
      <c r="B4095" s="161">
        <v>94</v>
      </c>
      <c r="C4095" s="161">
        <v>12</v>
      </c>
      <c r="D4095" s="161" t="s">
        <v>10293</v>
      </c>
      <c r="E4095" s="161" t="s">
        <v>10696</v>
      </c>
      <c r="F4095" s="161" t="s">
        <v>3992</v>
      </c>
      <c r="G4095" s="161" t="s">
        <v>1521</v>
      </c>
      <c r="H4095" s="161" t="s">
        <v>10350</v>
      </c>
      <c r="I4095" s="161" t="s">
        <v>10137</v>
      </c>
      <c r="K4095" s="161">
        <v>1</v>
      </c>
      <c r="L4095" s="161" t="s">
        <v>10697</v>
      </c>
    </row>
    <row r="4096" spans="1:18">
      <c r="A4096" s="161">
        <v>7</v>
      </c>
      <c r="B4096" s="161">
        <v>94</v>
      </c>
      <c r="C4096" s="161">
        <v>13</v>
      </c>
      <c r="D4096" s="161" t="s">
        <v>3696</v>
      </c>
      <c r="E4096" s="161" t="s">
        <v>9928</v>
      </c>
      <c r="F4096" s="161" t="s">
        <v>3992</v>
      </c>
      <c r="G4096" s="161" t="s">
        <v>1521</v>
      </c>
      <c r="H4096" s="161" t="s">
        <v>1535</v>
      </c>
      <c r="I4096" s="161" t="s">
        <v>61</v>
      </c>
      <c r="K4096" s="161">
        <v>1</v>
      </c>
      <c r="L4096" s="161" t="s">
        <v>5294</v>
      </c>
    </row>
    <row r="4097" spans="1:18">
      <c r="A4097" s="161">
        <v>7</v>
      </c>
      <c r="B4097" s="161">
        <v>94</v>
      </c>
      <c r="C4097" s="161">
        <v>14</v>
      </c>
      <c r="D4097" s="161" t="s">
        <v>10293</v>
      </c>
      <c r="E4097" s="161" t="s">
        <v>10694</v>
      </c>
      <c r="F4097" s="161" t="s">
        <v>3992</v>
      </c>
      <c r="G4097" s="161" t="s">
        <v>1521</v>
      </c>
      <c r="H4097" s="161" t="s">
        <v>10347</v>
      </c>
      <c r="I4097" s="161" t="s">
        <v>10345</v>
      </c>
      <c r="K4097" s="161">
        <v>1</v>
      </c>
      <c r="L4097" s="161" t="s">
        <v>10695</v>
      </c>
    </row>
    <row r="4098" spans="1:18">
      <c r="A4098" s="161">
        <v>7</v>
      </c>
      <c r="B4098" s="161">
        <v>94</v>
      </c>
      <c r="C4098" s="161">
        <v>15</v>
      </c>
      <c r="D4098" s="161" t="s">
        <v>3696</v>
      </c>
      <c r="E4098" s="161" t="s">
        <v>9929</v>
      </c>
      <c r="F4098" s="161" t="s">
        <v>3992</v>
      </c>
      <c r="G4098" s="161" t="s">
        <v>1521</v>
      </c>
      <c r="H4098" s="161" t="s">
        <v>1529</v>
      </c>
      <c r="I4098" s="161" t="s">
        <v>15</v>
      </c>
      <c r="K4098" s="161">
        <v>1</v>
      </c>
      <c r="L4098" s="164" t="s">
        <v>9930</v>
      </c>
      <c r="M4098" s="164" t="s">
        <v>9931</v>
      </c>
    </row>
    <row r="4099" spans="1:18">
      <c r="A4099" s="161">
        <v>7</v>
      </c>
      <c r="B4099" s="161">
        <v>94</v>
      </c>
      <c r="C4099" s="161">
        <v>16</v>
      </c>
      <c r="D4099" s="161" t="s">
        <v>10293</v>
      </c>
      <c r="E4099" s="161" t="s">
        <v>10691</v>
      </c>
      <c r="F4099" s="161" t="s">
        <v>3992</v>
      </c>
      <c r="G4099" s="161" t="s">
        <v>1521</v>
      </c>
      <c r="H4099" s="161" t="s">
        <v>10342</v>
      </c>
      <c r="I4099" s="161" t="s">
        <v>15</v>
      </c>
      <c r="K4099" s="161">
        <v>1</v>
      </c>
      <c r="L4099" s="164" t="s">
        <v>10692</v>
      </c>
      <c r="M4099" s="164" t="s">
        <v>10693</v>
      </c>
    </row>
    <row r="4100" spans="1:18">
      <c r="A4100" s="161">
        <v>7</v>
      </c>
      <c r="B4100" s="161">
        <v>94</v>
      </c>
      <c r="C4100" s="161">
        <v>17</v>
      </c>
      <c r="D4100" s="161" t="s">
        <v>3696</v>
      </c>
      <c r="E4100" s="161" t="s">
        <v>9932</v>
      </c>
      <c r="F4100" s="161" t="s">
        <v>3992</v>
      </c>
      <c r="G4100" s="161" t="s">
        <v>1521</v>
      </c>
      <c r="H4100" s="161" t="s">
        <v>1530</v>
      </c>
      <c r="K4100" s="161">
        <v>1</v>
      </c>
      <c r="L4100" s="164" t="s">
        <v>9933</v>
      </c>
    </row>
    <row r="4101" spans="1:18">
      <c r="A4101" s="161">
        <v>7</v>
      </c>
      <c r="B4101" s="161">
        <v>94</v>
      </c>
      <c r="C4101" s="161">
        <v>18</v>
      </c>
      <c r="D4101" s="161" t="s">
        <v>10293</v>
      </c>
      <c r="E4101" s="161" t="s">
        <v>10689</v>
      </c>
      <c r="F4101" s="161" t="s">
        <v>3992</v>
      </c>
      <c r="G4101" s="161" t="s">
        <v>1521</v>
      </c>
      <c r="H4101" s="161" t="s">
        <v>10339</v>
      </c>
      <c r="K4101" s="161">
        <v>1</v>
      </c>
      <c r="L4101" s="164" t="s">
        <v>10690</v>
      </c>
    </row>
    <row r="4102" spans="1:18">
      <c r="A4102" s="161">
        <v>7</v>
      </c>
      <c r="B4102" s="161">
        <v>94</v>
      </c>
      <c r="C4102" s="161">
        <v>19</v>
      </c>
      <c r="D4102" s="161" t="s">
        <v>3696</v>
      </c>
      <c r="E4102" s="161" t="s">
        <v>9934</v>
      </c>
      <c r="F4102" s="161" t="s">
        <v>3992</v>
      </c>
      <c r="G4102" s="161" t="s">
        <v>1521</v>
      </c>
      <c r="H4102" s="161" t="s">
        <v>1531</v>
      </c>
      <c r="K4102" s="161">
        <v>1</v>
      </c>
      <c r="L4102" s="164" t="s">
        <v>9935</v>
      </c>
    </row>
    <row r="4103" spans="1:18">
      <c r="A4103" s="161">
        <v>7</v>
      </c>
      <c r="B4103" s="161">
        <v>94</v>
      </c>
      <c r="C4103" s="161">
        <v>20</v>
      </c>
      <c r="D4103" s="161" t="s">
        <v>10293</v>
      </c>
      <c r="E4103" s="161" t="s">
        <v>10687</v>
      </c>
      <c r="F4103" s="161" t="s">
        <v>3992</v>
      </c>
      <c r="G4103" s="161" t="s">
        <v>1521</v>
      </c>
      <c r="H4103" s="161" t="s">
        <v>10336</v>
      </c>
      <c r="K4103" s="161">
        <v>1</v>
      </c>
      <c r="L4103" s="164" t="s">
        <v>10688</v>
      </c>
    </row>
    <row r="4104" spans="1:18">
      <c r="A4104" s="161">
        <v>7</v>
      </c>
      <c r="B4104" s="161">
        <v>94</v>
      </c>
      <c r="C4104" s="161">
        <v>21</v>
      </c>
      <c r="D4104" s="161" t="s">
        <v>3696</v>
      </c>
      <c r="E4104" s="161" t="s">
        <v>9936</v>
      </c>
      <c r="F4104" s="161" t="s">
        <v>3992</v>
      </c>
      <c r="G4104" s="161" t="s">
        <v>1521</v>
      </c>
      <c r="H4104" s="161" t="s">
        <v>1532</v>
      </c>
      <c r="K4104" s="161">
        <v>1</v>
      </c>
      <c r="L4104" s="164" t="s">
        <v>9937</v>
      </c>
    </row>
    <row r="4105" spans="1:18">
      <c r="A4105" s="161">
        <v>7</v>
      </c>
      <c r="B4105" s="161">
        <v>94</v>
      </c>
      <c r="C4105" s="161">
        <v>22</v>
      </c>
      <c r="D4105" s="161" t="s">
        <v>10293</v>
      </c>
      <c r="E4105" s="161" t="s">
        <v>10685</v>
      </c>
      <c r="F4105" s="161" t="s">
        <v>3992</v>
      </c>
      <c r="G4105" s="161" t="s">
        <v>1521</v>
      </c>
      <c r="H4105" s="161" t="s">
        <v>10333</v>
      </c>
      <c r="K4105" s="161">
        <v>1</v>
      </c>
      <c r="L4105" s="164" t="s">
        <v>10686</v>
      </c>
    </row>
    <row r="4106" spans="1:18">
      <c r="A4106" s="161">
        <v>7</v>
      </c>
      <c r="B4106" s="161">
        <v>94</v>
      </c>
      <c r="C4106" s="161">
        <v>23</v>
      </c>
      <c r="D4106" s="161" t="s">
        <v>3696</v>
      </c>
      <c r="E4106" s="161" t="s">
        <v>9938</v>
      </c>
      <c r="F4106" s="161" t="s">
        <v>3992</v>
      </c>
      <c r="G4106" s="161" t="s">
        <v>1521</v>
      </c>
      <c r="H4106" s="161" t="s">
        <v>1533</v>
      </c>
      <c r="K4106" s="161">
        <v>1</v>
      </c>
      <c r="L4106" s="164" t="s">
        <v>9939</v>
      </c>
    </row>
    <row r="4107" spans="1:18">
      <c r="A4107" s="161">
        <v>7</v>
      </c>
      <c r="B4107" s="161">
        <v>94</v>
      </c>
      <c r="C4107" s="161">
        <v>24</v>
      </c>
      <c r="D4107" s="161" t="s">
        <v>10293</v>
      </c>
      <c r="E4107" s="161" t="s">
        <v>10683</v>
      </c>
      <c r="F4107" s="161" t="s">
        <v>3992</v>
      </c>
      <c r="G4107" s="161" t="s">
        <v>1521</v>
      </c>
      <c r="H4107" s="161" t="s">
        <v>10330</v>
      </c>
      <c r="K4107" s="161">
        <v>1</v>
      </c>
      <c r="L4107" s="164" t="s">
        <v>10684</v>
      </c>
    </row>
    <row r="4108" spans="1:18">
      <c r="A4108" s="161">
        <v>7</v>
      </c>
      <c r="B4108" s="161">
        <v>94</v>
      </c>
      <c r="C4108" s="161">
        <v>25</v>
      </c>
      <c r="D4108" s="161" t="s">
        <v>3696</v>
      </c>
      <c r="E4108" s="161" t="s">
        <v>9940</v>
      </c>
      <c r="F4108" s="161" t="s">
        <v>3992</v>
      </c>
      <c r="G4108" s="161" t="s">
        <v>1521</v>
      </c>
      <c r="H4108" s="161" t="s">
        <v>1534</v>
      </c>
      <c r="K4108" s="161">
        <v>1</v>
      </c>
      <c r="L4108" s="164" t="s">
        <v>9941</v>
      </c>
    </row>
    <row r="4109" spans="1:18">
      <c r="A4109" s="161">
        <v>7</v>
      </c>
      <c r="B4109" s="161">
        <v>94</v>
      </c>
      <c r="C4109" s="161">
        <v>26</v>
      </c>
      <c r="D4109" s="161" t="s">
        <v>10293</v>
      </c>
      <c r="E4109" s="161" t="s">
        <v>10681</v>
      </c>
      <c r="F4109" s="161" t="s">
        <v>3992</v>
      </c>
      <c r="G4109" s="161" t="s">
        <v>1521</v>
      </c>
      <c r="H4109" s="161" t="s">
        <v>10327</v>
      </c>
      <c r="K4109" s="161">
        <v>1</v>
      </c>
      <c r="L4109" s="164" t="s">
        <v>10682</v>
      </c>
    </row>
    <row r="4110" spans="1:18">
      <c r="A4110" s="161">
        <v>7</v>
      </c>
      <c r="B4110" s="161">
        <v>94</v>
      </c>
      <c r="C4110" s="161">
        <v>27</v>
      </c>
      <c r="D4110" s="161" t="s">
        <v>3696</v>
      </c>
      <c r="E4110" s="161" t="s">
        <v>9942</v>
      </c>
      <c r="F4110" s="161" t="s">
        <v>3992</v>
      </c>
      <c r="G4110" s="161" t="s">
        <v>1521</v>
      </c>
      <c r="H4110" s="162" t="s">
        <v>326</v>
      </c>
      <c r="I4110" s="161" t="s">
        <v>1629</v>
      </c>
      <c r="K4110" s="161">
        <v>1</v>
      </c>
      <c r="L4110" s="161" t="s">
        <v>5295</v>
      </c>
      <c r="M4110" s="161" t="s">
        <v>5296</v>
      </c>
      <c r="N4110" s="161" t="s">
        <v>12</v>
      </c>
      <c r="O4110" s="161" t="s">
        <v>5297</v>
      </c>
      <c r="P4110" s="161" t="s">
        <v>11</v>
      </c>
      <c r="Q4110" s="161" t="s">
        <v>5298</v>
      </c>
      <c r="R4110" s="161" t="s">
        <v>364</v>
      </c>
    </row>
    <row r="4111" spans="1:18">
      <c r="A4111" s="161">
        <v>7</v>
      </c>
      <c r="B4111" s="161">
        <v>94</v>
      </c>
      <c r="C4111" s="161">
        <v>28</v>
      </c>
      <c r="D4111" s="161" t="s">
        <v>10293</v>
      </c>
      <c r="E4111" s="161" t="s">
        <v>10676</v>
      </c>
      <c r="F4111" s="161" t="s">
        <v>3992</v>
      </c>
      <c r="G4111" s="161" t="s">
        <v>1521</v>
      </c>
      <c r="H4111" s="162" t="s">
        <v>10321</v>
      </c>
      <c r="I4111" s="161" t="s">
        <v>1629</v>
      </c>
      <c r="K4111" s="161">
        <v>1</v>
      </c>
      <c r="L4111" s="161" t="s">
        <v>10677</v>
      </c>
      <c r="M4111" s="161" t="s">
        <v>10678</v>
      </c>
      <c r="N4111" s="161" t="s">
        <v>16015</v>
      </c>
      <c r="O4111" s="161" t="s">
        <v>10679</v>
      </c>
      <c r="P4111" s="161" t="s">
        <v>16017</v>
      </c>
      <c r="Q4111" s="161" t="s">
        <v>10680</v>
      </c>
      <c r="R4111" s="161" t="s">
        <v>16018</v>
      </c>
    </row>
    <row r="4112" spans="1:18">
      <c r="A4112" s="161">
        <v>7</v>
      </c>
      <c r="B4112" s="161">
        <v>94</v>
      </c>
      <c r="C4112" s="161">
        <v>29</v>
      </c>
      <c r="D4112" s="161" t="s">
        <v>3696</v>
      </c>
      <c r="E4112" s="161" t="s">
        <v>9943</v>
      </c>
      <c r="F4112" s="161" t="s">
        <v>3992</v>
      </c>
      <c r="G4112" s="161" t="s">
        <v>1521</v>
      </c>
      <c r="H4112" s="161" t="s">
        <v>1524</v>
      </c>
      <c r="I4112" s="161" t="s">
        <v>3991</v>
      </c>
      <c r="K4112" s="161">
        <v>1</v>
      </c>
      <c r="L4112" s="161" t="s">
        <v>5299</v>
      </c>
      <c r="M4112" s="161" t="s">
        <v>5300</v>
      </c>
      <c r="N4112" s="161" t="s">
        <v>388</v>
      </c>
      <c r="O4112" s="161" t="s">
        <v>5301</v>
      </c>
    </row>
    <row r="4113" spans="1:18">
      <c r="A4113" s="161">
        <v>7</v>
      </c>
      <c r="B4113" s="161">
        <v>94</v>
      </c>
      <c r="C4113" s="161">
        <v>30</v>
      </c>
      <c r="D4113" s="161" t="s">
        <v>10293</v>
      </c>
      <c r="E4113" s="161" t="s">
        <v>10672</v>
      </c>
      <c r="F4113" s="161" t="s">
        <v>3992</v>
      </c>
      <c r="G4113" s="161" t="s">
        <v>1521</v>
      </c>
      <c r="H4113" s="161" t="s">
        <v>10316</v>
      </c>
      <c r="I4113" s="161" t="s">
        <v>10314</v>
      </c>
      <c r="K4113" s="161">
        <v>1</v>
      </c>
      <c r="L4113" s="161" t="s">
        <v>10673</v>
      </c>
      <c r="M4113" s="161" t="s">
        <v>10674</v>
      </c>
      <c r="N4113" s="161" t="s">
        <v>16016</v>
      </c>
      <c r="O4113" s="161" t="s">
        <v>10675</v>
      </c>
    </row>
    <row r="4114" spans="1:18">
      <c r="A4114" s="161">
        <v>7</v>
      </c>
      <c r="B4114" s="161">
        <v>94</v>
      </c>
      <c r="C4114" s="161">
        <v>31</v>
      </c>
      <c r="D4114" s="161" t="s">
        <v>3696</v>
      </c>
      <c r="E4114" s="161" t="s">
        <v>9944</v>
      </c>
      <c r="F4114" s="161" t="s">
        <v>3992</v>
      </c>
      <c r="G4114" s="161" t="s">
        <v>1521</v>
      </c>
      <c r="H4114" s="161" t="s">
        <v>323</v>
      </c>
      <c r="K4114" s="161">
        <v>1</v>
      </c>
      <c r="L4114" s="161" t="s">
        <v>6986</v>
      </c>
    </row>
    <row r="4115" spans="1:18">
      <c r="A4115" s="161">
        <v>7</v>
      </c>
      <c r="B4115" s="161">
        <v>94</v>
      </c>
      <c r="C4115" s="161">
        <v>32</v>
      </c>
      <c r="D4115" s="161" t="s">
        <v>10293</v>
      </c>
      <c r="E4115" s="161" t="s">
        <v>10670</v>
      </c>
      <c r="F4115" s="161" t="s">
        <v>3992</v>
      </c>
      <c r="G4115" s="161" t="s">
        <v>1521</v>
      </c>
      <c r="H4115" s="161" t="s">
        <v>10312</v>
      </c>
      <c r="K4115" s="161">
        <v>1</v>
      </c>
      <c r="L4115" s="161" t="s">
        <v>10671</v>
      </c>
    </row>
    <row r="4116" spans="1:18">
      <c r="A4116" s="161">
        <v>7</v>
      </c>
      <c r="B4116" s="161">
        <v>94</v>
      </c>
      <c r="C4116" s="161">
        <v>33</v>
      </c>
      <c r="D4116" s="161" t="s">
        <v>3696</v>
      </c>
      <c r="E4116" s="161" t="s">
        <v>9945</v>
      </c>
      <c r="F4116" s="161" t="s">
        <v>3992</v>
      </c>
      <c r="G4116" s="161" t="s">
        <v>1521</v>
      </c>
      <c r="H4116" s="161" t="s">
        <v>324</v>
      </c>
      <c r="K4116" s="161">
        <v>1</v>
      </c>
      <c r="L4116" s="161" t="s">
        <v>6987</v>
      </c>
    </row>
    <row r="4117" spans="1:18">
      <c r="A4117" s="161">
        <v>7</v>
      </c>
      <c r="B4117" s="161">
        <v>94</v>
      </c>
      <c r="C4117" s="161">
        <v>34</v>
      </c>
      <c r="D4117" s="161" t="s">
        <v>10293</v>
      </c>
      <c r="E4117" s="161" t="s">
        <v>10668</v>
      </c>
      <c r="F4117" s="161" t="s">
        <v>3992</v>
      </c>
      <c r="G4117" s="161" t="s">
        <v>1521</v>
      </c>
      <c r="H4117" s="161" t="s">
        <v>10309</v>
      </c>
      <c r="K4117" s="161">
        <v>1</v>
      </c>
      <c r="L4117" s="161" t="s">
        <v>10669</v>
      </c>
    </row>
    <row r="4118" spans="1:18">
      <c r="A4118" s="161">
        <v>7</v>
      </c>
      <c r="B4118" s="161">
        <v>94</v>
      </c>
      <c r="C4118" s="161">
        <v>35</v>
      </c>
      <c r="D4118" s="161" t="s">
        <v>3696</v>
      </c>
      <c r="E4118" s="161" t="s">
        <v>9946</v>
      </c>
      <c r="F4118" s="161" t="s">
        <v>3992</v>
      </c>
      <c r="G4118" s="161" t="s">
        <v>1521</v>
      </c>
      <c r="H4118" s="161" t="s">
        <v>325</v>
      </c>
      <c r="K4118" s="161">
        <v>1</v>
      </c>
      <c r="L4118" s="161" t="s">
        <v>6988</v>
      </c>
    </row>
    <row r="4119" spans="1:18">
      <c r="A4119" s="161">
        <v>7</v>
      </c>
      <c r="B4119" s="161">
        <v>94</v>
      </c>
      <c r="C4119" s="161">
        <v>36</v>
      </c>
      <c r="D4119" s="161" t="s">
        <v>10293</v>
      </c>
      <c r="E4119" s="161" t="s">
        <v>10666</v>
      </c>
      <c r="F4119" s="161" t="s">
        <v>3992</v>
      </c>
      <c r="G4119" s="161" t="s">
        <v>1521</v>
      </c>
      <c r="H4119" s="161" t="s">
        <v>10306</v>
      </c>
      <c r="K4119" s="161">
        <v>1</v>
      </c>
      <c r="L4119" s="161" t="s">
        <v>10667</v>
      </c>
    </row>
    <row r="4120" spans="1:18">
      <c r="A4120" s="161">
        <v>7</v>
      </c>
      <c r="B4120" s="161">
        <v>94</v>
      </c>
      <c r="C4120" s="161">
        <v>37</v>
      </c>
      <c r="D4120" s="161" t="s">
        <v>3696</v>
      </c>
      <c r="E4120" s="161" t="s">
        <v>9947</v>
      </c>
      <c r="F4120" s="161" t="s">
        <v>3992</v>
      </c>
      <c r="G4120" s="161" t="s">
        <v>1521</v>
      </c>
      <c r="H4120" s="161" t="s">
        <v>1536</v>
      </c>
      <c r="I4120" s="161" t="s">
        <v>1629</v>
      </c>
      <c r="K4120" s="161">
        <v>1</v>
      </c>
      <c r="L4120" s="161" t="s">
        <v>5302</v>
      </c>
      <c r="M4120" s="161" t="s">
        <v>5303</v>
      </c>
      <c r="N4120" s="161" t="s">
        <v>12</v>
      </c>
      <c r="O4120" s="161" t="s">
        <v>5304</v>
      </c>
      <c r="P4120" s="161" t="s">
        <v>11</v>
      </c>
      <c r="Q4120" s="161" t="s">
        <v>5305</v>
      </c>
      <c r="R4120" s="161" t="s">
        <v>364</v>
      </c>
    </row>
    <row r="4121" spans="1:18">
      <c r="A4121" s="161">
        <v>7</v>
      </c>
      <c r="B4121" s="161">
        <v>94</v>
      </c>
      <c r="C4121" s="161">
        <v>38</v>
      </c>
      <c r="D4121" s="161" t="s">
        <v>10293</v>
      </c>
      <c r="E4121" s="161" t="s">
        <v>10661</v>
      </c>
      <c r="F4121" s="161" t="s">
        <v>3992</v>
      </c>
      <c r="G4121" s="161" t="s">
        <v>1521</v>
      </c>
      <c r="H4121" s="161" t="s">
        <v>10300</v>
      </c>
      <c r="I4121" s="161" t="s">
        <v>1629</v>
      </c>
      <c r="K4121" s="161">
        <v>1</v>
      </c>
      <c r="L4121" s="161" t="s">
        <v>10662</v>
      </c>
      <c r="M4121" s="161" t="s">
        <v>10663</v>
      </c>
      <c r="N4121" s="161" t="s">
        <v>16015</v>
      </c>
      <c r="O4121" s="161" t="s">
        <v>10664</v>
      </c>
      <c r="P4121" s="161" t="s">
        <v>16017</v>
      </c>
      <c r="Q4121" s="161" t="s">
        <v>10665</v>
      </c>
      <c r="R4121" s="161" t="s">
        <v>16018</v>
      </c>
    </row>
    <row r="4122" spans="1:18">
      <c r="A4122" s="161">
        <v>7</v>
      </c>
      <c r="B4122" s="161">
        <v>94</v>
      </c>
      <c r="C4122" s="161">
        <v>39</v>
      </c>
      <c r="D4122" s="161" t="s">
        <v>3696</v>
      </c>
      <c r="E4122" s="161" t="s">
        <v>9948</v>
      </c>
      <c r="F4122" s="161" t="s">
        <v>3992</v>
      </c>
      <c r="G4122" s="161" t="s">
        <v>1521</v>
      </c>
      <c r="H4122" s="161" t="s">
        <v>116</v>
      </c>
      <c r="I4122" s="161" t="s">
        <v>1630</v>
      </c>
      <c r="K4122" s="161">
        <v>1</v>
      </c>
      <c r="L4122" s="161" t="s">
        <v>5306</v>
      </c>
    </row>
    <row r="4123" spans="1:18">
      <c r="A4123" s="161">
        <v>7</v>
      </c>
      <c r="B4123" s="161">
        <v>94</v>
      </c>
      <c r="C4123" s="161">
        <v>40</v>
      </c>
      <c r="D4123" s="161" t="s">
        <v>10293</v>
      </c>
      <c r="E4123" s="161" t="s">
        <v>10659</v>
      </c>
      <c r="F4123" s="161" t="s">
        <v>3992</v>
      </c>
      <c r="G4123" s="161" t="s">
        <v>1521</v>
      </c>
      <c r="H4123" s="161" t="s">
        <v>10297</v>
      </c>
      <c r="I4123" s="161" t="s">
        <v>1630</v>
      </c>
      <c r="K4123" s="161">
        <v>1</v>
      </c>
      <c r="L4123" s="161" t="s">
        <v>10660</v>
      </c>
    </row>
    <row r="4124" spans="1:18">
      <c r="A4124" s="161">
        <v>7</v>
      </c>
      <c r="B4124" s="161">
        <v>94</v>
      </c>
      <c r="C4124" s="161">
        <v>41</v>
      </c>
      <c r="D4124" s="161" t="s">
        <v>3696</v>
      </c>
      <c r="E4124" s="161" t="s">
        <v>9949</v>
      </c>
      <c r="F4124" s="161" t="s">
        <v>3992</v>
      </c>
      <c r="G4124" s="161" t="s">
        <v>1521</v>
      </c>
      <c r="H4124" s="161" t="s">
        <v>319</v>
      </c>
      <c r="K4124" s="161">
        <v>1</v>
      </c>
      <c r="L4124" s="161" t="s">
        <v>5307</v>
      </c>
    </row>
    <row r="4125" spans="1:18">
      <c r="A4125" s="161">
        <v>7</v>
      </c>
      <c r="B4125" s="161">
        <v>94</v>
      </c>
      <c r="C4125" s="161">
        <v>42</v>
      </c>
      <c r="D4125" s="161" t="s">
        <v>10293</v>
      </c>
      <c r="E4125" s="161" t="s">
        <v>10657</v>
      </c>
      <c r="F4125" s="161" t="s">
        <v>3992</v>
      </c>
      <c r="G4125" s="161" t="s">
        <v>1521</v>
      </c>
      <c r="H4125" s="161" t="s">
        <v>10167</v>
      </c>
      <c r="K4125" s="161">
        <v>1</v>
      </c>
      <c r="L4125" s="161" t="s">
        <v>10658</v>
      </c>
    </row>
    <row r="4126" spans="1:18">
      <c r="A4126" s="161">
        <v>7</v>
      </c>
      <c r="B4126" s="161">
        <v>95</v>
      </c>
      <c r="C4126" s="161">
        <v>1</v>
      </c>
      <c r="D4126" s="161" t="s">
        <v>3696</v>
      </c>
      <c r="E4126" s="161" t="s">
        <v>9950</v>
      </c>
      <c r="F4126" s="161" t="s">
        <v>3992</v>
      </c>
      <c r="G4126" s="161" t="s">
        <v>1521</v>
      </c>
      <c r="H4126" s="161" t="s">
        <v>1523</v>
      </c>
      <c r="I4126" s="161" t="s">
        <v>1631</v>
      </c>
      <c r="K4126" s="161">
        <v>1</v>
      </c>
      <c r="L4126" s="164" t="s">
        <v>9951</v>
      </c>
    </row>
    <row r="4127" spans="1:18">
      <c r="A4127" s="161">
        <v>7</v>
      </c>
      <c r="B4127" s="161">
        <v>95</v>
      </c>
      <c r="C4127" s="161">
        <v>2</v>
      </c>
      <c r="D4127" s="161" t="s">
        <v>10293</v>
      </c>
      <c r="E4127" s="161" t="s">
        <v>10655</v>
      </c>
      <c r="F4127" s="161" t="s">
        <v>3992</v>
      </c>
      <c r="G4127" s="161" t="s">
        <v>1521</v>
      </c>
      <c r="H4127" s="161" t="s">
        <v>10370</v>
      </c>
      <c r="I4127" s="161" t="s">
        <v>1630</v>
      </c>
      <c r="K4127" s="161">
        <v>1</v>
      </c>
      <c r="L4127" s="164" t="s">
        <v>10656</v>
      </c>
    </row>
    <row r="4128" spans="1:18">
      <c r="A4128" s="161">
        <v>7</v>
      </c>
      <c r="B4128" s="161">
        <v>95</v>
      </c>
      <c r="C4128" s="161">
        <v>3</v>
      </c>
      <c r="D4128" s="161" t="s">
        <v>3696</v>
      </c>
      <c r="E4128" s="161" t="s">
        <v>9952</v>
      </c>
      <c r="F4128" s="161" t="s">
        <v>3992</v>
      </c>
      <c r="G4128" s="161" t="s">
        <v>1521</v>
      </c>
      <c r="H4128" s="162" t="s">
        <v>322</v>
      </c>
      <c r="I4128" s="161" t="s">
        <v>1631</v>
      </c>
      <c r="K4128" s="161">
        <v>1</v>
      </c>
      <c r="L4128" s="161" t="s">
        <v>5508</v>
      </c>
    </row>
    <row r="4129" spans="1:18">
      <c r="A4129" s="161">
        <v>7</v>
      </c>
      <c r="B4129" s="161">
        <v>95</v>
      </c>
      <c r="C4129" s="161">
        <v>4</v>
      </c>
      <c r="D4129" s="161" t="s">
        <v>10293</v>
      </c>
      <c r="E4129" s="161" t="s">
        <v>10653</v>
      </c>
      <c r="F4129" s="161" t="s">
        <v>3992</v>
      </c>
      <c r="G4129" s="161" t="s">
        <v>1521</v>
      </c>
      <c r="H4129" s="162" t="s">
        <v>10367</v>
      </c>
      <c r="I4129" s="161" t="s">
        <v>1630</v>
      </c>
      <c r="K4129" s="161">
        <v>1</v>
      </c>
      <c r="L4129" s="161" t="s">
        <v>10654</v>
      </c>
    </row>
    <row r="4130" spans="1:18">
      <c r="A4130" s="161">
        <v>7</v>
      </c>
      <c r="B4130" s="161">
        <v>95</v>
      </c>
      <c r="C4130" s="161">
        <v>5</v>
      </c>
      <c r="D4130" s="161" t="s">
        <v>3696</v>
      </c>
      <c r="E4130" s="161" t="s">
        <v>9953</v>
      </c>
      <c r="F4130" s="161" t="s">
        <v>3992</v>
      </c>
      <c r="G4130" s="161" t="s">
        <v>1521</v>
      </c>
      <c r="H4130" s="161" t="s">
        <v>1526</v>
      </c>
      <c r="I4130" s="161" t="s">
        <v>1629</v>
      </c>
      <c r="K4130" s="161">
        <v>1</v>
      </c>
      <c r="L4130" s="161" t="s">
        <v>5509</v>
      </c>
      <c r="M4130" s="161" t="s">
        <v>5510</v>
      </c>
      <c r="N4130" s="161" t="s">
        <v>12</v>
      </c>
      <c r="O4130" s="161" t="s">
        <v>5511</v>
      </c>
      <c r="P4130" s="161" t="s">
        <v>11</v>
      </c>
      <c r="Q4130" s="161" t="s">
        <v>5512</v>
      </c>
      <c r="R4130" s="161" t="s">
        <v>364</v>
      </c>
    </row>
    <row r="4131" spans="1:18">
      <c r="A4131" s="161">
        <v>7</v>
      </c>
      <c r="B4131" s="161">
        <v>95</v>
      </c>
      <c r="C4131" s="161">
        <v>6</v>
      </c>
      <c r="D4131" s="161" t="s">
        <v>10293</v>
      </c>
      <c r="E4131" s="161" t="s">
        <v>10648</v>
      </c>
      <c r="F4131" s="161" t="s">
        <v>3992</v>
      </c>
      <c r="G4131" s="161" t="s">
        <v>1521</v>
      </c>
      <c r="H4131" s="161" t="s">
        <v>10361</v>
      </c>
      <c r="I4131" s="161" t="s">
        <v>1629</v>
      </c>
      <c r="K4131" s="161">
        <v>1</v>
      </c>
      <c r="L4131" s="161" t="s">
        <v>10649</v>
      </c>
      <c r="M4131" s="161" t="s">
        <v>10650</v>
      </c>
      <c r="N4131" s="161" t="s">
        <v>16015</v>
      </c>
      <c r="O4131" s="161" t="s">
        <v>10651</v>
      </c>
      <c r="P4131" s="161" t="s">
        <v>16017</v>
      </c>
      <c r="Q4131" s="161" t="s">
        <v>10652</v>
      </c>
      <c r="R4131" s="161" t="s">
        <v>16018</v>
      </c>
    </row>
    <row r="4132" spans="1:18">
      <c r="A4132" s="161">
        <v>7</v>
      </c>
      <c r="B4132" s="161">
        <v>95</v>
      </c>
      <c r="C4132" s="161">
        <v>7</v>
      </c>
      <c r="D4132" s="161" t="s">
        <v>3696</v>
      </c>
      <c r="E4132" s="161" t="s">
        <v>9954</v>
      </c>
      <c r="F4132" s="161" t="s">
        <v>3992</v>
      </c>
      <c r="G4132" s="161" t="s">
        <v>1521</v>
      </c>
      <c r="H4132" s="161" t="s">
        <v>66</v>
      </c>
      <c r="I4132" s="161" t="s">
        <v>1629</v>
      </c>
      <c r="K4132" s="161">
        <v>1</v>
      </c>
      <c r="L4132" s="161" t="s">
        <v>5513</v>
      </c>
      <c r="M4132" s="161" t="s">
        <v>5514</v>
      </c>
      <c r="N4132" s="161" t="s">
        <v>12</v>
      </c>
      <c r="O4132" s="161" t="s">
        <v>5515</v>
      </c>
      <c r="P4132" s="161" t="s">
        <v>11</v>
      </c>
      <c r="Q4132" s="161" t="s">
        <v>5516</v>
      </c>
      <c r="R4132" s="161" t="s">
        <v>364</v>
      </c>
    </row>
    <row r="4133" spans="1:18">
      <c r="A4133" s="161">
        <v>7</v>
      </c>
      <c r="B4133" s="161">
        <v>95</v>
      </c>
      <c r="C4133" s="161">
        <v>8</v>
      </c>
      <c r="D4133" s="161" t="s">
        <v>10293</v>
      </c>
      <c r="E4133" s="161" t="s">
        <v>10643</v>
      </c>
      <c r="F4133" s="161" t="s">
        <v>3992</v>
      </c>
      <c r="G4133" s="161" t="s">
        <v>1521</v>
      </c>
      <c r="H4133" s="161" t="s">
        <v>10355</v>
      </c>
      <c r="I4133" s="161" t="s">
        <v>1629</v>
      </c>
      <c r="K4133" s="161">
        <v>1</v>
      </c>
      <c r="L4133" s="161" t="s">
        <v>10644</v>
      </c>
      <c r="M4133" s="161" t="s">
        <v>10645</v>
      </c>
      <c r="N4133" s="161" t="s">
        <v>16015</v>
      </c>
      <c r="O4133" s="161" t="s">
        <v>10646</v>
      </c>
      <c r="P4133" s="161" t="s">
        <v>16017</v>
      </c>
      <c r="Q4133" s="161" t="s">
        <v>10647</v>
      </c>
      <c r="R4133" s="161" t="s">
        <v>16018</v>
      </c>
    </row>
    <row r="4134" spans="1:18">
      <c r="A4134" s="161">
        <v>7</v>
      </c>
      <c r="B4134" s="161">
        <v>95</v>
      </c>
      <c r="C4134" s="161">
        <v>9</v>
      </c>
      <c r="D4134" s="161" t="s">
        <v>3696</v>
      </c>
      <c r="E4134" s="161" t="s">
        <v>9955</v>
      </c>
      <c r="F4134" s="161" t="s">
        <v>3992</v>
      </c>
      <c r="G4134" s="161" t="s">
        <v>1521</v>
      </c>
      <c r="H4134" s="161" t="s">
        <v>336</v>
      </c>
      <c r="K4134" s="161">
        <v>1</v>
      </c>
      <c r="L4134" s="161" t="s">
        <v>5517</v>
      </c>
    </row>
    <row r="4135" spans="1:18">
      <c r="A4135" s="161">
        <v>7</v>
      </c>
      <c r="B4135" s="161">
        <v>95</v>
      </c>
      <c r="C4135" s="161">
        <v>10</v>
      </c>
      <c r="D4135" s="161" t="s">
        <v>10293</v>
      </c>
      <c r="E4135" s="161" t="s">
        <v>10641</v>
      </c>
      <c r="F4135" s="161" t="s">
        <v>3992</v>
      </c>
      <c r="G4135" s="161" t="s">
        <v>1521</v>
      </c>
      <c r="H4135" s="161" t="s">
        <v>10191</v>
      </c>
      <c r="K4135" s="161">
        <v>1</v>
      </c>
      <c r="L4135" s="161" t="s">
        <v>10642</v>
      </c>
    </row>
    <row r="4136" spans="1:18">
      <c r="A4136" s="161">
        <v>7</v>
      </c>
      <c r="B4136" s="161">
        <v>95</v>
      </c>
      <c r="C4136" s="161">
        <v>11</v>
      </c>
      <c r="D4136" s="161" t="s">
        <v>3696</v>
      </c>
      <c r="E4136" s="161" t="s">
        <v>9956</v>
      </c>
      <c r="F4136" s="161" t="s">
        <v>3992</v>
      </c>
      <c r="G4136" s="161" t="s">
        <v>1521</v>
      </c>
      <c r="H4136" s="161" t="s">
        <v>337</v>
      </c>
      <c r="I4136" s="161" t="s">
        <v>1628</v>
      </c>
      <c r="K4136" s="161">
        <v>1</v>
      </c>
      <c r="L4136" s="161" t="s">
        <v>5518</v>
      </c>
    </row>
    <row r="4137" spans="1:18">
      <c r="A4137" s="161">
        <v>7</v>
      </c>
      <c r="B4137" s="161">
        <v>95</v>
      </c>
      <c r="C4137" s="161">
        <v>12</v>
      </c>
      <c r="D4137" s="161" t="s">
        <v>10293</v>
      </c>
      <c r="E4137" s="161" t="s">
        <v>10639</v>
      </c>
      <c r="F4137" s="161" t="s">
        <v>3992</v>
      </c>
      <c r="G4137" s="161" t="s">
        <v>1521</v>
      </c>
      <c r="H4137" s="161" t="s">
        <v>10350</v>
      </c>
      <c r="I4137" s="161" t="s">
        <v>10137</v>
      </c>
      <c r="K4137" s="161">
        <v>1</v>
      </c>
      <c r="L4137" s="161" t="s">
        <v>10640</v>
      </c>
    </row>
    <row r="4138" spans="1:18">
      <c r="A4138" s="161">
        <v>7</v>
      </c>
      <c r="B4138" s="161">
        <v>95</v>
      </c>
      <c r="C4138" s="161">
        <v>13</v>
      </c>
      <c r="D4138" s="161" t="s">
        <v>3696</v>
      </c>
      <c r="E4138" s="161" t="s">
        <v>9957</v>
      </c>
      <c r="F4138" s="161" t="s">
        <v>3992</v>
      </c>
      <c r="G4138" s="161" t="s">
        <v>1521</v>
      </c>
      <c r="H4138" s="161" t="s">
        <v>1535</v>
      </c>
      <c r="I4138" s="161" t="s">
        <v>61</v>
      </c>
      <c r="K4138" s="161">
        <v>1</v>
      </c>
      <c r="L4138" s="161" t="s">
        <v>5519</v>
      </c>
    </row>
    <row r="4139" spans="1:18">
      <c r="A4139" s="161">
        <v>7</v>
      </c>
      <c r="B4139" s="161">
        <v>95</v>
      </c>
      <c r="C4139" s="161">
        <v>14</v>
      </c>
      <c r="D4139" s="161" t="s">
        <v>10293</v>
      </c>
      <c r="E4139" s="161" t="s">
        <v>10637</v>
      </c>
      <c r="F4139" s="161" t="s">
        <v>3992</v>
      </c>
      <c r="G4139" s="161" t="s">
        <v>1521</v>
      </c>
      <c r="H4139" s="161" t="s">
        <v>10347</v>
      </c>
      <c r="I4139" s="161" t="s">
        <v>10345</v>
      </c>
      <c r="K4139" s="161">
        <v>1</v>
      </c>
      <c r="L4139" s="161" t="s">
        <v>10638</v>
      </c>
    </row>
    <row r="4140" spans="1:18">
      <c r="A4140" s="161">
        <v>7</v>
      </c>
      <c r="B4140" s="161">
        <v>95</v>
      </c>
      <c r="C4140" s="161">
        <v>15</v>
      </c>
      <c r="D4140" s="161" t="s">
        <v>3696</v>
      </c>
      <c r="E4140" s="161" t="s">
        <v>9958</v>
      </c>
      <c r="F4140" s="161" t="s">
        <v>3992</v>
      </c>
      <c r="G4140" s="161" t="s">
        <v>1521</v>
      </c>
      <c r="H4140" s="161" t="s">
        <v>1529</v>
      </c>
      <c r="I4140" s="161" t="s">
        <v>15</v>
      </c>
      <c r="K4140" s="161">
        <v>1</v>
      </c>
      <c r="L4140" s="164" t="s">
        <v>9959</v>
      </c>
      <c r="M4140" s="164" t="s">
        <v>9960</v>
      </c>
    </row>
    <row r="4141" spans="1:18">
      <c r="A4141" s="161">
        <v>7</v>
      </c>
      <c r="B4141" s="161">
        <v>95</v>
      </c>
      <c r="C4141" s="161">
        <v>16</v>
      </c>
      <c r="D4141" s="161" t="s">
        <v>10293</v>
      </c>
      <c r="E4141" s="161" t="s">
        <v>10634</v>
      </c>
      <c r="F4141" s="161" t="s">
        <v>3992</v>
      </c>
      <c r="G4141" s="161" t="s">
        <v>1521</v>
      </c>
      <c r="H4141" s="161" t="s">
        <v>10342</v>
      </c>
      <c r="I4141" s="161" t="s">
        <v>15</v>
      </c>
      <c r="K4141" s="161">
        <v>1</v>
      </c>
      <c r="L4141" s="164" t="s">
        <v>10635</v>
      </c>
      <c r="M4141" s="164" t="s">
        <v>10636</v>
      </c>
    </row>
    <row r="4142" spans="1:18">
      <c r="A4142" s="161">
        <v>7</v>
      </c>
      <c r="B4142" s="161">
        <v>95</v>
      </c>
      <c r="C4142" s="161">
        <v>17</v>
      </c>
      <c r="D4142" s="161" t="s">
        <v>3696</v>
      </c>
      <c r="E4142" s="161" t="s">
        <v>9961</v>
      </c>
      <c r="F4142" s="161" t="s">
        <v>3992</v>
      </c>
      <c r="G4142" s="161" t="s">
        <v>1521</v>
      </c>
      <c r="H4142" s="161" t="s">
        <v>1530</v>
      </c>
      <c r="K4142" s="161">
        <v>1</v>
      </c>
      <c r="L4142" s="164" t="s">
        <v>9962</v>
      </c>
    </row>
    <row r="4143" spans="1:18">
      <c r="A4143" s="161">
        <v>7</v>
      </c>
      <c r="B4143" s="161">
        <v>95</v>
      </c>
      <c r="C4143" s="161">
        <v>18</v>
      </c>
      <c r="D4143" s="161" t="s">
        <v>10293</v>
      </c>
      <c r="E4143" s="161" t="s">
        <v>10632</v>
      </c>
      <c r="F4143" s="161" t="s">
        <v>3992</v>
      </c>
      <c r="G4143" s="161" t="s">
        <v>1521</v>
      </c>
      <c r="H4143" s="161" t="s">
        <v>10339</v>
      </c>
      <c r="K4143" s="161">
        <v>1</v>
      </c>
      <c r="L4143" s="164" t="s">
        <v>10633</v>
      </c>
    </row>
    <row r="4144" spans="1:18">
      <c r="A4144" s="161">
        <v>7</v>
      </c>
      <c r="B4144" s="161">
        <v>95</v>
      </c>
      <c r="C4144" s="161">
        <v>19</v>
      </c>
      <c r="D4144" s="161" t="s">
        <v>3696</v>
      </c>
      <c r="E4144" s="161" t="s">
        <v>9963</v>
      </c>
      <c r="F4144" s="161" t="s">
        <v>3992</v>
      </c>
      <c r="G4144" s="161" t="s">
        <v>1521</v>
      </c>
      <c r="H4144" s="161" t="s">
        <v>1531</v>
      </c>
      <c r="K4144" s="161">
        <v>1</v>
      </c>
      <c r="L4144" s="164" t="s">
        <v>9964</v>
      </c>
    </row>
    <row r="4145" spans="1:18">
      <c r="A4145" s="161">
        <v>7</v>
      </c>
      <c r="B4145" s="161">
        <v>95</v>
      </c>
      <c r="C4145" s="161">
        <v>20</v>
      </c>
      <c r="D4145" s="161" t="s">
        <v>10293</v>
      </c>
      <c r="E4145" s="161" t="s">
        <v>10630</v>
      </c>
      <c r="F4145" s="161" t="s">
        <v>3992</v>
      </c>
      <c r="G4145" s="161" t="s">
        <v>1521</v>
      </c>
      <c r="H4145" s="161" t="s">
        <v>10336</v>
      </c>
      <c r="K4145" s="161">
        <v>1</v>
      </c>
      <c r="L4145" s="164" t="s">
        <v>10631</v>
      </c>
    </row>
    <row r="4146" spans="1:18">
      <c r="A4146" s="161">
        <v>7</v>
      </c>
      <c r="B4146" s="161">
        <v>95</v>
      </c>
      <c r="C4146" s="161">
        <v>21</v>
      </c>
      <c r="D4146" s="161" t="s">
        <v>3696</v>
      </c>
      <c r="E4146" s="161" t="s">
        <v>9965</v>
      </c>
      <c r="F4146" s="161" t="s">
        <v>3992</v>
      </c>
      <c r="G4146" s="161" t="s">
        <v>1521</v>
      </c>
      <c r="H4146" s="161" t="s">
        <v>1532</v>
      </c>
      <c r="K4146" s="161">
        <v>1</v>
      </c>
      <c r="L4146" s="164" t="s">
        <v>9966</v>
      </c>
    </row>
    <row r="4147" spans="1:18">
      <c r="A4147" s="161">
        <v>7</v>
      </c>
      <c r="B4147" s="161">
        <v>95</v>
      </c>
      <c r="C4147" s="161">
        <v>22</v>
      </c>
      <c r="D4147" s="161" t="s">
        <v>10293</v>
      </c>
      <c r="E4147" s="161" t="s">
        <v>10628</v>
      </c>
      <c r="F4147" s="161" t="s">
        <v>3992</v>
      </c>
      <c r="G4147" s="161" t="s">
        <v>1521</v>
      </c>
      <c r="H4147" s="161" t="s">
        <v>10333</v>
      </c>
      <c r="K4147" s="161">
        <v>1</v>
      </c>
      <c r="L4147" s="164" t="s">
        <v>10629</v>
      </c>
    </row>
    <row r="4148" spans="1:18">
      <c r="A4148" s="161">
        <v>7</v>
      </c>
      <c r="B4148" s="161">
        <v>95</v>
      </c>
      <c r="C4148" s="161">
        <v>23</v>
      </c>
      <c r="D4148" s="161" t="s">
        <v>3696</v>
      </c>
      <c r="E4148" s="161" t="s">
        <v>9967</v>
      </c>
      <c r="F4148" s="161" t="s">
        <v>3992</v>
      </c>
      <c r="G4148" s="161" t="s">
        <v>1521</v>
      </c>
      <c r="H4148" s="161" t="s">
        <v>1533</v>
      </c>
      <c r="K4148" s="161">
        <v>1</v>
      </c>
      <c r="L4148" s="164" t="s">
        <v>9968</v>
      </c>
    </row>
    <row r="4149" spans="1:18">
      <c r="A4149" s="161">
        <v>7</v>
      </c>
      <c r="B4149" s="161">
        <v>95</v>
      </c>
      <c r="C4149" s="161">
        <v>24</v>
      </c>
      <c r="D4149" s="161" t="s">
        <v>10293</v>
      </c>
      <c r="E4149" s="161" t="s">
        <v>10626</v>
      </c>
      <c r="F4149" s="161" t="s">
        <v>3992</v>
      </c>
      <c r="G4149" s="161" t="s">
        <v>1521</v>
      </c>
      <c r="H4149" s="161" t="s">
        <v>10330</v>
      </c>
      <c r="K4149" s="161">
        <v>1</v>
      </c>
      <c r="L4149" s="164" t="s">
        <v>10627</v>
      </c>
    </row>
    <row r="4150" spans="1:18">
      <c r="A4150" s="161">
        <v>7</v>
      </c>
      <c r="B4150" s="161">
        <v>95</v>
      </c>
      <c r="C4150" s="161">
        <v>25</v>
      </c>
      <c r="D4150" s="161" t="s">
        <v>3696</v>
      </c>
      <c r="E4150" s="161" t="s">
        <v>9969</v>
      </c>
      <c r="F4150" s="161" t="s">
        <v>3992</v>
      </c>
      <c r="G4150" s="161" t="s">
        <v>1521</v>
      </c>
      <c r="H4150" s="161" t="s">
        <v>1534</v>
      </c>
      <c r="K4150" s="161">
        <v>1</v>
      </c>
      <c r="L4150" s="164" t="s">
        <v>9970</v>
      </c>
    </row>
    <row r="4151" spans="1:18">
      <c r="A4151" s="161">
        <v>7</v>
      </c>
      <c r="B4151" s="161">
        <v>95</v>
      </c>
      <c r="C4151" s="161">
        <v>26</v>
      </c>
      <c r="D4151" s="161" t="s">
        <v>10293</v>
      </c>
      <c r="E4151" s="161" t="s">
        <v>10624</v>
      </c>
      <c r="F4151" s="161" t="s">
        <v>3992</v>
      </c>
      <c r="G4151" s="161" t="s">
        <v>1521</v>
      </c>
      <c r="H4151" s="161" t="s">
        <v>10327</v>
      </c>
      <c r="K4151" s="161">
        <v>1</v>
      </c>
      <c r="L4151" s="164" t="s">
        <v>10625</v>
      </c>
    </row>
    <row r="4152" spans="1:18">
      <c r="A4152" s="161">
        <v>7</v>
      </c>
      <c r="B4152" s="161">
        <v>95</v>
      </c>
      <c r="C4152" s="161">
        <v>27</v>
      </c>
      <c r="D4152" s="161" t="s">
        <v>3696</v>
      </c>
      <c r="E4152" s="161" t="s">
        <v>9971</v>
      </c>
      <c r="F4152" s="161" t="s">
        <v>3992</v>
      </c>
      <c r="G4152" s="161" t="s">
        <v>1521</v>
      </c>
      <c r="H4152" s="162" t="s">
        <v>326</v>
      </c>
      <c r="I4152" s="161" t="s">
        <v>1629</v>
      </c>
      <c r="K4152" s="161">
        <v>1</v>
      </c>
      <c r="L4152" s="161" t="s">
        <v>5520</v>
      </c>
      <c r="M4152" s="161" t="s">
        <v>5521</v>
      </c>
      <c r="N4152" s="161" t="s">
        <v>12</v>
      </c>
      <c r="O4152" s="161" t="s">
        <v>5522</v>
      </c>
      <c r="P4152" s="161" t="s">
        <v>11</v>
      </c>
      <c r="Q4152" s="161" t="s">
        <v>5523</v>
      </c>
      <c r="R4152" s="161" t="s">
        <v>364</v>
      </c>
    </row>
    <row r="4153" spans="1:18">
      <c r="A4153" s="161">
        <v>7</v>
      </c>
      <c r="B4153" s="161">
        <v>95</v>
      </c>
      <c r="C4153" s="161">
        <v>28</v>
      </c>
      <c r="D4153" s="161" t="s">
        <v>10293</v>
      </c>
      <c r="E4153" s="161" t="s">
        <v>10619</v>
      </c>
      <c r="F4153" s="161" t="s">
        <v>3992</v>
      </c>
      <c r="G4153" s="161" t="s">
        <v>1521</v>
      </c>
      <c r="H4153" s="162" t="s">
        <v>10321</v>
      </c>
      <c r="I4153" s="161" t="s">
        <v>1629</v>
      </c>
      <c r="K4153" s="161">
        <v>1</v>
      </c>
      <c r="L4153" s="161" t="s">
        <v>10620</v>
      </c>
      <c r="M4153" s="161" t="s">
        <v>10621</v>
      </c>
      <c r="N4153" s="161" t="s">
        <v>16015</v>
      </c>
      <c r="O4153" s="161" t="s">
        <v>10622</v>
      </c>
      <c r="P4153" s="161" t="s">
        <v>16017</v>
      </c>
      <c r="Q4153" s="161" t="s">
        <v>10623</v>
      </c>
      <c r="R4153" s="161" t="s">
        <v>16018</v>
      </c>
    </row>
    <row r="4154" spans="1:18">
      <c r="A4154" s="161">
        <v>7</v>
      </c>
      <c r="B4154" s="161">
        <v>95</v>
      </c>
      <c r="C4154" s="161">
        <v>29</v>
      </c>
      <c r="D4154" s="161" t="s">
        <v>3696</v>
      </c>
      <c r="E4154" s="161" t="s">
        <v>9972</v>
      </c>
      <c r="F4154" s="161" t="s">
        <v>3992</v>
      </c>
      <c r="G4154" s="161" t="s">
        <v>1521</v>
      </c>
      <c r="H4154" s="161" t="s">
        <v>1524</v>
      </c>
      <c r="I4154" s="161" t="s">
        <v>3991</v>
      </c>
      <c r="K4154" s="161">
        <v>1</v>
      </c>
      <c r="L4154" s="161" t="s">
        <v>5524</v>
      </c>
      <c r="M4154" s="161" t="s">
        <v>5525</v>
      </c>
      <c r="N4154" s="161" t="s">
        <v>388</v>
      </c>
      <c r="O4154" s="161" t="s">
        <v>5526</v>
      </c>
    </row>
    <row r="4155" spans="1:18">
      <c r="A4155" s="161">
        <v>7</v>
      </c>
      <c r="B4155" s="161">
        <v>95</v>
      </c>
      <c r="C4155" s="161">
        <v>30</v>
      </c>
      <c r="D4155" s="161" t="s">
        <v>10293</v>
      </c>
      <c r="E4155" s="161" t="s">
        <v>10615</v>
      </c>
      <c r="F4155" s="161" t="s">
        <v>3992</v>
      </c>
      <c r="G4155" s="161" t="s">
        <v>1521</v>
      </c>
      <c r="H4155" s="161" t="s">
        <v>10316</v>
      </c>
      <c r="I4155" s="161" t="s">
        <v>10314</v>
      </c>
      <c r="K4155" s="161">
        <v>1</v>
      </c>
      <c r="L4155" s="161" t="s">
        <v>10616</v>
      </c>
      <c r="M4155" s="161" t="s">
        <v>10617</v>
      </c>
      <c r="N4155" s="161" t="s">
        <v>16016</v>
      </c>
      <c r="O4155" s="161" t="s">
        <v>10618</v>
      </c>
    </row>
    <row r="4156" spans="1:18">
      <c r="A4156" s="161">
        <v>7</v>
      </c>
      <c r="B4156" s="161">
        <v>95</v>
      </c>
      <c r="C4156" s="161">
        <v>31</v>
      </c>
      <c r="D4156" s="161" t="s">
        <v>3696</v>
      </c>
      <c r="E4156" s="161" t="s">
        <v>9973</v>
      </c>
      <c r="F4156" s="161" t="s">
        <v>3992</v>
      </c>
      <c r="G4156" s="161" t="s">
        <v>1521</v>
      </c>
      <c r="H4156" s="161" t="s">
        <v>323</v>
      </c>
      <c r="K4156" s="161">
        <v>1</v>
      </c>
      <c r="L4156" s="161" t="s">
        <v>6989</v>
      </c>
    </row>
    <row r="4157" spans="1:18">
      <c r="A4157" s="161">
        <v>7</v>
      </c>
      <c r="B4157" s="161">
        <v>95</v>
      </c>
      <c r="C4157" s="161">
        <v>32</v>
      </c>
      <c r="D4157" s="161" t="s">
        <v>10293</v>
      </c>
      <c r="E4157" s="161" t="s">
        <v>10613</v>
      </c>
      <c r="F4157" s="161" t="s">
        <v>3992</v>
      </c>
      <c r="G4157" s="161" t="s">
        <v>1521</v>
      </c>
      <c r="H4157" s="161" t="s">
        <v>10312</v>
      </c>
      <c r="K4157" s="161">
        <v>1</v>
      </c>
      <c r="L4157" s="161" t="s">
        <v>10614</v>
      </c>
    </row>
    <row r="4158" spans="1:18">
      <c r="A4158" s="161">
        <v>7</v>
      </c>
      <c r="B4158" s="161">
        <v>95</v>
      </c>
      <c r="C4158" s="161">
        <v>33</v>
      </c>
      <c r="D4158" s="161" t="s">
        <v>3696</v>
      </c>
      <c r="E4158" s="161" t="s">
        <v>9974</v>
      </c>
      <c r="F4158" s="161" t="s">
        <v>3992</v>
      </c>
      <c r="G4158" s="161" t="s">
        <v>1521</v>
      </c>
      <c r="H4158" s="161" t="s">
        <v>324</v>
      </c>
      <c r="K4158" s="161">
        <v>1</v>
      </c>
      <c r="L4158" s="161" t="s">
        <v>6990</v>
      </c>
    </row>
    <row r="4159" spans="1:18">
      <c r="A4159" s="161">
        <v>7</v>
      </c>
      <c r="B4159" s="161">
        <v>95</v>
      </c>
      <c r="C4159" s="161">
        <v>34</v>
      </c>
      <c r="D4159" s="161" t="s">
        <v>10293</v>
      </c>
      <c r="E4159" s="161" t="s">
        <v>10611</v>
      </c>
      <c r="F4159" s="161" t="s">
        <v>3992</v>
      </c>
      <c r="G4159" s="161" t="s">
        <v>1521</v>
      </c>
      <c r="H4159" s="161" t="s">
        <v>10309</v>
      </c>
      <c r="K4159" s="161">
        <v>1</v>
      </c>
      <c r="L4159" s="161" t="s">
        <v>10612</v>
      </c>
    </row>
    <row r="4160" spans="1:18">
      <c r="A4160" s="161">
        <v>7</v>
      </c>
      <c r="B4160" s="161">
        <v>95</v>
      </c>
      <c r="C4160" s="161">
        <v>35</v>
      </c>
      <c r="D4160" s="161" t="s">
        <v>3696</v>
      </c>
      <c r="E4160" s="161" t="s">
        <v>9975</v>
      </c>
      <c r="F4160" s="161" t="s">
        <v>3992</v>
      </c>
      <c r="G4160" s="161" t="s">
        <v>1521</v>
      </c>
      <c r="H4160" s="161" t="s">
        <v>325</v>
      </c>
      <c r="K4160" s="161">
        <v>1</v>
      </c>
      <c r="L4160" s="161" t="s">
        <v>6991</v>
      </c>
    </row>
    <row r="4161" spans="1:18">
      <c r="A4161" s="161">
        <v>7</v>
      </c>
      <c r="B4161" s="161">
        <v>95</v>
      </c>
      <c r="C4161" s="161">
        <v>36</v>
      </c>
      <c r="D4161" s="161" t="s">
        <v>10293</v>
      </c>
      <c r="E4161" s="161" t="s">
        <v>10609</v>
      </c>
      <c r="F4161" s="161" t="s">
        <v>3992</v>
      </c>
      <c r="G4161" s="161" t="s">
        <v>1521</v>
      </c>
      <c r="H4161" s="161" t="s">
        <v>10306</v>
      </c>
      <c r="K4161" s="161">
        <v>1</v>
      </c>
      <c r="L4161" s="161" t="s">
        <v>10610</v>
      </c>
    </row>
    <row r="4162" spans="1:18">
      <c r="A4162" s="161">
        <v>7</v>
      </c>
      <c r="B4162" s="161">
        <v>95</v>
      </c>
      <c r="C4162" s="161">
        <v>37</v>
      </c>
      <c r="D4162" s="161" t="s">
        <v>3696</v>
      </c>
      <c r="E4162" s="161" t="s">
        <v>9976</v>
      </c>
      <c r="F4162" s="161" t="s">
        <v>3992</v>
      </c>
      <c r="G4162" s="161" t="s">
        <v>1521</v>
      </c>
      <c r="H4162" s="161" t="s">
        <v>1536</v>
      </c>
      <c r="I4162" s="161" t="s">
        <v>1629</v>
      </c>
      <c r="K4162" s="161">
        <v>1</v>
      </c>
      <c r="L4162" s="161" t="s">
        <v>5527</v>
      </c>
      <c r="M4162" s="161" t="s">
        <v>5528</v>
      </c>
      <c r="N4162" s="161" t="s">
        <v>12</v>
      </c>
      <c r="O4162" s="161" t="s">
        <v>5529</v>
      </c>
      <c r="P4162" s="161" t="s">
        <v>11</v>
      </c>
      <c r="Q4162" s="161" t="s">
        <v>5530</v>
      </c>
      <c r="R4162" s="161" t="s">
        <v>364</v>
      </c>
    </row>
    <row r="4163" spans="1:18">
      <c r="A4163" s="161">
        <v>7</v>
      </c>
      <c r="B4163" s="161">
        <v>95</v>
      </c>
      <c r="C4163" s="161">
        <v>38</v>
      </c>
      <c r="D4163" s="161" t="s">
        <v>10293</v>
      </c>
      <c r="E4163" s="161" t="s">
        <v>10604</v>
      </c>
      <c r="F4163" s="161" t="s">
        <v>3992</v>
      </c>
      <c r="G4163" s="161" t="s">
        <v>1521</v>
      </c>
      <c r="H4163" s="161" t="s">
        <v>10300</v>
      </c>
      <c r="I4163" s="161" t="s">
        <v>1629</v>
      </c>
      <c r="K4163" s="161">
        <v>1</v>
      </c>
      <c r="L4163" s="161" t="s">
        <v>10605</v>
      </c>
      <c r="M4163" s="161" t="s">
        <v>10606</v>
      </c>
      <c r="N4163" s="161" t="s">
        <v>16015</v>
      </c>
      <c r="O4163" s="161" t="s">
        <v>10607</v>
      </c>
      <c r="P4163" s="161" t="s">
        <v>16017</v>
      </c>
      <c r="Q4163" s="161" t="s">
        <v>10608</v>
      </c>
      <c r="R4163" s="161" t="s">
        <v>16018</v>
      </c>
    </row>
    <row r="4164" spans="1:18">
      <c r="A4164" s="161">
        <v>7</v>
      </c>
      <c r="B4164" s="161">
        <v>95</v>
      </c>
      <c r="C4164" s="161">
        <v>39</v>
      </c>
      <c r="D4164" s="161" t="s">
        <v>3696</v>
      </c>
      <c r="E4164" s="161" t="s">
        <v>9977</v>
      </c>
      <c r="F4164" s="161" t="s">
        <v>3992</v>
      </c>
      <c r="G4164" s="161" t="s">
        <v>1521</v>
      </c>
      <c r="H4164" s="161" t="s">
        <v>116</v>
      </c>
      <c r="I4164" s="161" t="s">
        <v>1630</v>
      </c>
      <c r="K4164" s="161">
        <v>1</v>
      </c>
      <c r="L4164" s="161" t="s">
        <v>5531</v>
      </c>
    </row>
    <row r="4165" spans="1:18">
      <c r="A4165" s="161">
        <v>7</v>
      </c>
      <c r="B4165" s="161">
        <v>95</v>
      </c>
      <c r="C4165" s="161">
        <v>40</v>
      </c>
      <c r="D4165" s="161" t="s">
        <v>10293</v>
      </c>
      <c r="E4165" s="161" t="s">
        <v>10602</v>
      </c>
      <c r="F4165" s="161" t="s">
        <v>3992</v>
      </c>
      <c r="G4165" s="161" t="s">
        <v>1521</v>
      </c>
      <c r="H4165" s="161" t="s">
        <v>10297</v>
      </c>
      <c r="I4165" s="161" t="s">
        <v>1630</v>
      </c>
      <c r="K4165" s="161">
        <v>1</v>
      </c>
      <c r="L4165" s="161" t="s">
        <v>10603</v>
      </c>
    </row>
    <row r="4166" spans="1:18">
      <c r="A4166" s="161">
        <v>7</v>
      </c>
      <c r="B4166" s="161">
        <v>95</v>
      </c>
      <c r="C4166" s="161">
        <v>41</v>
      </c>
      <c r="D4166" s="161" t="s">
        <v>3696</v>
      </c>
      <c r="E4166" s="161" t="s">
        <v>9978</v>
      </c>
      <c r="F4166" s="161" t="s">
        <v>3992</v>
      </c>
      <c r="G4166" s="161" t="s">
        <v>1521</v>
      </c>
      <c r="H4166" s="161" t="s">
        <v>319</v>
      </c>
      <c r="K4166" s="161">
        <v>1</v>
      </c>
      <c r="L4166" s="161" t="s">
        <v>5532</v>
      </c>
    </row>
    <row r="4167" spans="1:18">
      <c r="A4167" s="161">
        <v>7</v>
      </c>
      <c r="B4167" s="161">
        <v>95</v>
      </c>
      <c r="C4167" s="161">
        <v>42</v>
      </c>
      <c r="D4167" s="161" t="s">
        <v>10293</v>
      </c>
      <c r="E4167" s="161" t="s">
        <v>10600</v>
      </c>
      <c r="F4167" s="161" t="s">
        <v>3992</v>
      </c>
      <c r="G4167" s="161" t="s">
        <v>1521</v>
      </c>
      <c r="H4167" s="161" t="s">
        <v>10167</v>
      </c>
      <c r="K4167" s="161">
        <v>1</v>
      </c>
      <c r="L4167" s="161" t="s">
        <v>10601</v>
      </c>
    </row>
    <row r="4168" spans="1:18">
      <c r="A4168" s="161">
        <v>7</v>
      </c>
      <c r="B4168" s="161">
        <v>96</v>
      </c>
      <c r="C4168" s="161">
        <v>1</v>
      </c>
      <c r="D4168" s="161" t="s">
        <v>3696</v>
      </c>
      <c r="E4168" s="161" t="s">
        <v>9979</v>
      </c>
      <c r="F4168" s="161" t="s">
        <v>3992</v>
      </c>
      <c r="G4168" s="161" t="s">
        <v>1521</v>
      </c>
      <c r="H4168" s="161" t="s">
        <v>1523</v>
      </c>
      <c r="I4168" s="161" t="s">
        <v>1631</v>
      </c>
      <c r="K4168" s="161">
        <v>1</v>
      </c>
      <c r="L4168" s="164" t="s">
        <v>9980</v>
      </c>
    </row>
    <row r="4169" spans="1:18">
      <c r="A4169" s="161">
        <v>7</v>
      </c>
      <c r="B4169" s="161">
        <v>96</v>
      </c>
      <c r="C4169" s="161">
        <v>2</v>
      </c>
      <c r="D4169" s="161" t="s">
        <v>10293</v>
      </c>
      <c r="E4169" s="161" t="s">
        <v>10598</v>
      </c>
      <c r="F4169" s="161" t="s">
        <v>3992</v>
      </c>
      <c r="G4169" s="161" t="s">
        <v>1521</v>
      </c>
      <c r="H4169" s="161" t="s">
        <v>10370</v>
      </c>
      <c r="I4169" s="161" t="s">
        <v>1630</v>
      </c>
      <c r="K4169" s="161">
        <v>1</v>
      </c>
      <c r="L4169" s="164" t="s">
        <v>10599</v>
      </c>
    </row>
    <row r="4170" spans="1:18">
      <c r="A4170" s="161">
        <v>7</v>
      </c>
      <c r="B4170" s="161">
        <v>96</v>
      </c>
      <c r="C4170" s="161">
        <v>3</v>
      </c>
      <c r="D4170" s="161" t="s">
        <v>3696</v>
      </c>
      <c r="E4170" s="161" t="s">
        <v>9981</v>
      </c>
      <c r="F4170" s="161" t="s">
        <v>3992</v>
      </c>
      <c r="G4170" s="161" t="s">
        <v>1521</v>
      </c>
      <c r="H4170" s="162" t="s">
        <v>322</v>
      </c>
      <c r="I4170" s="161" t="s">
        <v>1631</v>
      </c>
      <c r="K4170" s="161">
        <v>1</v>
      </c>
      <c r="L4170" s="161" t="s">
        <v>5733</v>
      </c>
    </row>
    <row r="4171" spans="1:18">
      <c r="A4171" s="161">
        <v>7</v>
      </c>
      <c r="B4171" s="161">
        <v>96</v>
      </c>
      <c r="C4171" s="161">
        <v>4</v>
      </c>
      <c r="D4171" s="161" t="s">
        <v>10293</v>
      </c>
      <c r="E4171" s="161" t="s">
        <v>10596</v>
      </c>
      <c r="F4171" s="161" t="s">
        <v>3992</v>
      </c>
      <c r="G4171" s="161" t="s">
        <v>1521</v>
      </c>
      <c r="H4171" s="162" t="s">
        <v>10367</v>
      </c>
      <c r="I4171" s="161" t="s">
        <v>1630</v>
      </c>
      <c r="K4171" s="161">
        <v>1</v>
      </c>
      <c r="L4171" s="161" t="s">
        <v>10597</v>
      </c>
    </row>
    <row r="4172" spans="1:18">
      <c r="A4172" s="161">
        <v>7</v>
      </c>
      <c r="B4172" s="161">
        <v>96</v>
      </c>
      <c r="C4172" s="161">
        <v>5</v>
      </c>
      <c r="D4172" s="161" t="s">
        <v>3696</v>
      </c>
      <c r="E4172" s="161" t="s">
        <v>9982</v>
      </c>
      <c r="F4172" s="161" t="s">
        <v>3992</v>
      </c>
      <c r="G4172" s="161" t="s">
        <v>1521</v>
      </c>
      <c r="H4172" s="161" t="s">
        <v>1526</v>
      </c>
      <c r="I4172" s="161" t="s">
        <v>1629</v>
      </c>
      <c r="K4172" s="161">
        <v>1</v>
      </c>
      <c r="L4172" s="161" t="s">
        <v>5734</v>
      </c>
      <c r="M4172" s="161" t="s">
        <v>5735</v>
      </c>
      <c r="N4172" s="161" t="s">
        <v>12</v>
      </c>
      <c r="O4172" s="161" t="s">
        <v>5736</v>
      </c>
      <c r="P4172" s="161" t="s">
        <v>11</v>
      </c>
      <c r="Q4172" s="161" t="s">
        <v>5737</v>
      </c>
      <c r="R4172" s="161" t="s">
        <v>364</v>
      </c>
    </row>
    <row r="4173" spans="1:18">
      <c r="A4173" s="161">
        <v>7</v>
      </c>
      <c r="B4173" s="161">
        <v>96</v>
      </c>
      <c r="C4173" s="161">
        <v>6</v>
      </c>
      <c r="D4173" s="161" t="s">
        <v>10293</v>
      </c>
      <c r="E4173" s="161" t="s">
        <v>10591</v>
      </c>
      <c r="F4173" s="161" t="s">
        <v>3992</v>
      </c>
      <c r="G4173" s="161" t="s">
        <v>1521</v>
      </c>
      <c r="H4173" s="161" t="s">
        <v>10361</v>
      </c>
      <c r="I4173" s="161" t="s">
        <v>1629</v>
      </c>
      <c r="K4173" s="161">
        <v>1</v>
      </c>
      <c r="L4173" s="161" t="s">
        <v>10592</v>
      </c>
      <c r="M4173" s="161" t="s">
        <v>10593</v>
      </c>
      <c r="N4173" s="161" t="s">
        <v>16015</v>
      </c>
      <c r="O4173" s="161" t="s">
        <v>10594</v>
      </c>
      <c r="P4173" s="161" t="s">
        <v>16017</v>
      </c>
      <c r="Q4173" s="161" t="s">
        <v>10595</v>
      </c>
      <c r="R4173" s="161" t="s">
        <v>16018</v>
      </c>
    </row>
    <row r="4174" spans="1:18">
      <c r="A4174" s="161">
        <v>7</v>
      </c>
      <c r="B4174" s="161">
        <v>96</v>
      </c>
      <c r="C4174" s="161">
        <v>7</v>
      </c>
      <c r="D4174" s="161" t="s">
        <v>3696</v>
      </c>
      <c r="E4174" s="161" t="s">
        <v>9983</v>
      </c>
      <c r="F4174" s="161" t="s">
        <v>3992</v>
      </c>
      <c r="G4174" s="161" t="s">
        <v>1521</v>
      </c>
      <c r="H4174" s="161" t="s">
        <v>66</v>
      </c>
      <c r="I4174" s="161" t="s">
        <v>1629</v>
      </c>
      <c r="K4174" s="161">
        <v>1</v>
      </c>
      <c r="L4174" s="161" t="s">
        <v>5738</v>
      </c>
      <c r="M4174" s="161" t="s">
        <v>5739</v>
      </c>
      <c r="N4174" s="161" t="s">
        <v>12</v>
      </c>
      <c r="O4174" s="161" t="s">
        <v>5740</v>
      </c>
      <c r="P4174" s="161" t="s">
        <v>11</v>
      </c>
      <c r="Q4174" s="161" t="s">
        <v>5741</v>
      </c>
      <c r="R4174" s="161" t="s">
        <v>364</v>
      </c>
    </row>
    <row r="4175" spans="1:18">
      <c r="A4175" s="161">
        <v>7</v>
      </c>
      <c r="B4175" s="161">
        <v>96</v>
      </c>
      <c r="C4175" s="161">
        <v>8</v>
      </c>
      <c r="D4175" s="161" t="s">
        <v>10293</v>
      </c>
      <c r="E4175" s="161" t="s">
        <v>10586</v>
      </c>
      <c r="F4175" s="161" t="s">
        <v>3992</v>
      </c>
      <c r="G4175" s="161" t="s">
        <v>1521</v>
      </c>
      <c r="H4175" s="161" t="s">
        <v>10355</v>
      </c>
      <c r="I4175" s="161" t="s">
        <v>1629</v>
      </c>
      <c r="K4175" s="161">
        <v>1</v>
      </c>
      <c r="L4175" s="161" t="s">
        <v>10587</v>
      </c>
      <c r="M4175" s="161" t="s">
        <v>10588</v>
      </c>
      <c r="N4175" s="161" t="s">
        <v>16015</v>
      </c>
      <c r="O4175" s="161" t="s">
        <v>10589</v>
      </c>
      <c r="P4175" s="161" t="s">
        <v>16017</v>
      </c>
      <c r="Q4175" s="161" t="s">
        <v>10590</v>
      </c>
      <c r="R4175" s="161" t="s">
        <v>16018</v>
      </c>
    </row>
    <row r="4176" spans="1:18">
      <c r="A4176" s="161">
        <v>7</v>
      </c>
      <c r="B4176" s="161">
        <v>96</v>
      </c>
      <c r="C4176" s="161">
        <v>9</v>
      </c>
      <c r="D4176" s="161" t="s">
        <v>3696</v>
      </c>
      <c r="E4176" s="161" t="s">
        <v>9984</v>
      </c>
      <c r="F4176" s="161" t="s">
        <v>3992</v>
      </c>
      <c r="G4176" s="161" t="s">
        <v>1521</v>
      </c>
      <c r="H4176" s="161" t="s">
        <v>336</v>
      </c>
      <c r="K4176" s="161">
        <v>1</v>
      </c>
      <c r="L4176" s="161" t="s">
        <v>5742</v>
      </c>
    </row>
    <row r="4177" spans="1:13">
      <c r="A4177" s="161">
        <v>7</v>
      </c>
      <c r="B4177" s="161">
        <v>96</v>
      </c>
      <c r="C4177" s="161">
        <v>10</v>
      </c>
      <c r="D4177" s="161" t="s">
        <v>10293</v>
      </c>
      <c r="E4177" s="161" t="s">
        <v>10584</v>
      </c>
      <c r="F4177" s="161" t="s">
        <v>3992</v>
      </c>
      <c r="G4177" s="161" t="s">
        <v>1521</v>
      </c>
      <c r="H4177" s="161" t="s">
        <v>10191</v>
      </c>
      <c r="K4177" s="161">
        <v>1</v>
      </c>
      <c r="L4177" s="161" t="s">
        <v>10585</v>
      </c>
    </row>
    <row r="4178" spans="1:13">
      <c r="A4178" s="161">
        <v>7</v>
      </c>
      <c r="B4178" s="161">
        <v>96</v>
      </c>
      <c r="C4178" s="161">
        <v>11</v>
      </c>
      <c r="D4178" s="161" t="s">
        <v>3696</v>
      </c>
      <c r="E4178" s="161" t="s">
        <v>9985</v>
      </c>
      <c r="F4178" s="161" t="s">
        <v>3992</v>
      </c>
      <c r="G4178" s="161" t="s">
        <v>1521</v>
      </c>
      <c r="H4178" s="161" t="s">
        <v>337</v>
      </c>
      <c r="I4178" s="161" t="s">
        <v>1628</v>
      </c>
      <c r="K4178" s="161">
        <v>1</v>
      </c>
      <c r="L4178" s="161" t="s">
        <v>5743</v>
      </c>
    </row>
    <row r="4179" spans="1:13">
      <c r="A4179" s="161">
        <v>7</v>
      </c>
      <c r="B4179" s="161">
        <v>96</v>
      </c>
      <c r="C4179" s="161">
        <v>12</v>
      </c>
      <c r="D4179" s="161" t="s">
        <v>10293</v>
      </c>
      <c r="E4179" s="161" t="s">
        <v>10582</v>
      </c>
      <c r="F4179" s="161" t="s">
        <v>3992</v>
      </c>
      <c r="G4179" s="161" t="s">
        <v>1521</v>
      </c>
      <c r="H4179" s="161" t="s">
        <v>10350</v>
      </c>
      <c r="I4179" s="161" t="s">
        <v>10137</v>
      </c>
      <c r="K4179" s="161">
        <v>1</v>
      </c>
      <c r="L4179" s="161" t="s">
        <v>10583</v>
      </c>
    </row>
    <row r="4180" spans="1:13">
      <c r="A4180" s="161">
        <v>7</v>
      </c>
      <c r="B4180" s="161">
        <v>96</v>
      </c>
      <c r="C4180" s="161">
        <v>13</v>
      </c>
      <c r="D4180" s="161" t="s">
        <v>3696</v>
      </c>
      <c r="E4180" s="161" t="s">
        <v>9986</v>
      </c>
      <c r="F4180" s="161" t="s">
        <v>3992</v>
      </c>
      <c r="G4180" s="161" t="s">
        <v>1521</v>
      </c>
      <c r="H4180" s="161" t="s">
        <v>1535</v>
      </c>
      <c r="I4180" s="161" t="s">
        <v>61</v>
      </c>
      <c r="K4180" s="161">
        <v>1</v>
      </c>
      <c r="L4180" s="161" t="s">
        <v>5744</v>
      </c>
    </row>
    <row r="4181" spans="1:13">
      <c r="A4181" s="161">
        <v>7</v>
      </c>
      <c r="B4181" s="161">
        <v>96</v>
      </c>
      <c r="C4181" s="161">
        <v>14</v>
      </c>
      <c r="D4181" s="161" t="s">
        <v>10293</v>
      </c>
      <c r="E4181" s="161" t="s">
        <v>10580</v>
      </c>
      <c r="F4181" s="161" t="s">
        <v>3992</v>
      </c>
      <c r="G4181" s="161" t="s">
        <v>1521</v>
      </c>
      <c r="H4181" s="161" t="s">
        <v>10347</v>
      </c>
      <c r="I4181" s="161" t="s">
        <v>10345</v>
      </c>
      <c r="K4181" s="161">
        <v>1</v>
      </c>
      <c r="L4181" s="161" t="s">
        <v>10581</v>
      </c>
    </row>
    <row r="4182" spans="1:13">
      <c r="A4182" s="161">
        <v>7</v>
      </c>
      <c r="B4182" s="161">
        <v>96</v>
      </c>
      <c r="C4182" s="161">
        <v>15</v>
      </c>
      <c r="D4182" s="161" t="s">
        <v>3696</v>
      </c>
      <c r="E4182" s="161" t="s">
        <v>9987</v>
      </c>
      <c r="F4182" s="161" t="s">
        <v>3992</v>
      </c>
      <c r="G4182" s="161" t="s">
        <v>1521</v>
      </c>
      <c r="H4182" s="161" t="s">
        <v>1529</v>
      </c>
      <c r="I4182" s="161" t="s">
        <v>15</v>
      </c>
      <c r="K4182" s="161">
        <v>1</v>
      </c>
      <c r="L4182" s="164" t="s">
        <v>9988</v>
      </c>
      <c r="M4182" s="164" t="s">
        <v>9989</v>
      </c>
    </row>
    <row r="4183" spans="1:13">
      <c r="A4183" s="161">
        <v>7</v>
      </c>
      <c r="B4183" s="161">
        <v>96</v>
      </c>
      <c r="C4183" s="161">
        <v>16</v>
      </c>
      <c r="D4183" s="161" t="s">
        <v>10293</v>
      </c>
      <c r="E4183" s="161" t="s">
        <v>10577</v>
      </c>
      <c r="F4183" s="161" t="s">
        <v>3992</v>
      </c>
      <c r="G4183" s="161" t="s">
        <v>1521</v>
      </c>
      <c r="H4183" s="161" t="s">
        <v>10342</v>
      </c>
      <c r="I4183" s="161" t="s">
        <v>15</v>
      </c>
      <c r="K4183" s="161">
        <v>1</v>
      </c>
      <c r="L4183" s="164" t="s">
        <v>10578</v>
      </c>
      <c r="M4183" s="164" t="s">
        <v>10579</v>
      </c>
    </row>
    <row r="4184" spans="1:13">
      <c r="A4184" s="161">
        <v>7</v>
      </c>
      <c r="B4184" s="161">
        <v>96</v>
      </c>
      <c r="C4184" s="161">
        <v>17</v>
      </c>
      <c r="D4184" s="161" t="s">
        <v>3696</v>
      </c>
      <c r="E4184" s="161" t="s">
        <v>9990</v>
      </c>
      <c r="F4184" s="161" t="s">
        <v>3992</v>
      </c>
      <c r="G4184" s="161" t="s">
        <v>1521</v>
      </c>
      <c r="H4184" s="161" t="s">
        <v>1530</v>
      </c>
      <c r="K4184" s="161">
        <v>1</v>
      </c>
      <c r="L4184" s="164" t="s">
        <v>9991</v>
      </c>
    </row>
    <row r="4185" spans="1:13">
      <c r="A4185" s="161">
        <v>7</v>
      </c>
      <c r="B4185" s="161">
        <v>96</v>
      </c>
      <c r="C4185" s="161">
        <v>18</v>
      </c>
      <c r="D4185" s="161" t="s">
        <v>10293</v>
      </c>
      <c r="E4185" s="161" t="s">
        <v>10575</v>
      </c>
      <c r="F4185" s="161" t="s">
        <v>3992</v>
      </c>
      <c r="G4185" s="161" t="s">
        <v>1521</v>
      </c>
      <c r="H4185" s="161" t="s">
        <v>10339</v>
      </c>
      <c r="K4185" s="161">
        <v>1</v>
      </c>
      <c r="L4185" s="164" t="s">
        <v>10576</v>
      </c>
    </row>
    <row r="4186" spans="1:13">
      <c r="A4186" s="161">
        <v>7</v>
      </c>
      <c r="B4186" s="161">
        <v>96</v>
      </c>
      <c r="C4186" s="161">
        <v>19</v>
      </c>
      <c r="D4186" s="161" t="s">
        <v>3696</v>
      </c>
      <c r="E4186" s="161" t="s">
        <v>9992</v>
      </c>
      <c r="F4186" s="161" t="s">
        <v>3992</v>
      </c>
      <c r="G4186" s="161" t="s">
        <v>1521</v>
      </c>
      <c r="H4186" s="161" t="s">
        <v>1531</v>
      </c>
      <c r="K4186" s="161">
        <v>1</v>
      </c>
      <c r="L4186" s="164" t="s">
        <v>9993</v>
      </c>
    </row>
    <row r="4187" spans="1:13">
      <c r="A4187" s="161">
        <v>7</v>
      </c>
      <c r="B4187" s="161">
        <v>96</v>
      </c>
      <c r="C4187" s="161">
        <v>20</v>
      </c>
      <c r="D4187" s="161" t="s">
        <v>10293</v>
      </c>
      <c r="E4187" s="161" t="s">
        <v>10573</v>
      </c>
      <c r="F4187" s="161" t="s">
        <v>3992</v>
      </c>
      <c r="G4187" s="161" t="s">
        <v>1521</v>
      </c>
      <c r="H4187" s="161" t="s">
        <v>10336</v>
      </c>
      <c r="K4187" s="161">
        <v>1</v>
      </c>
      <c r="L4187" s="164" t="s">
        <v>10574</v>
      </c>
    </row>
    <row r="4188" spans="1:13">
      <c r="A4188" s="161">
        <v>7</v>
      </c>
      <c r="B4188" s="161">
        <v>96</v>
      </c>
      <c r="C4188" s="161">
        <v>21</v>
      </c>
      <c r="D4188" s="161" t="s">
        <v>3696</v>
      </c>
      <c r="E4188" s="161" t="s">
        <v>9994</v>
      </c>
      <c r="F4188" s="161" t="s">
        <v>3992</v>
      </c>
      <c r="G4188" s="161" t="s">
        <v>1521</v>
      </c>
      <c r="H4188" s="161" t="s">
        <v>1532</v>
      </c>
      <c r="K4188" s="161">
        <v>1</v>
      </c>
      <c r="L4188" s="164" t="s">
        <v>9995</v>
      </c>
    </row>
    <row r="4189" spans="1:13">
      <c r="A4189" s="161">
        <v>7</v>
      </c>
      <c r="B4189" s="161">
        <v>96</v>
      </c>
      <c r="C4189" s="161">
        <v>22</v>
      </c>
      <c r="D4189" s="161" t="s">
        <v>10293</v>
      </c>
      <c r="E4189" s="161" t="s">
        <v>10571</v>
      </c>
      <c r="F4189" s="161" t="s">
        <v>3992</v>
      </c>
      <c r="G4189" s="161" t="s">
        <v>1521</v>
      </c>
      <c r="H4189" s="161" t="s">
        <v>10333</v>
      </c>
      <c r="K4189" s="161">
        <v>1</v>
      </c>
      <c r="L4189" s="164" t="s">
        <v>10572</v>
      </c>
    </row>
    <row r="4190" spans="1:13">
      <c r="A4190" s="161">
        <v>7</v>
      </c>
      <c r="B4190" s="161">
        <v>96</v>
      </c>
      <c r="C4190" s="161">
        <v>23</v>
      </c>
      <c r="D4190" s="161" t="s">
        <v>3696</v>
      </c>
      <c r="E4190" s="161" t="s">
        <v>9996</v>
      </c>
      <c r="F4190" s="161" t="s">
        <v>3992</v>
      </c>
      <c r="G4190" s="161" t="s">
        <v>1521</v>
      </c>
      <c r="H4190" s="161" t="s">
        <v>1533</v>
      </c>
      <c r="K4190" s="161">
        <v>1</v>
      </c>
      <c r="L4190" s="164" t="s">
        <v>9997</v>
      </c>
    </row>
    <row r="4191" spans="1:13">
      <c r="A4191" s="161">
        <v>7</v>
      </c>
      <c r="B4191" s="161">
        <v>96</v>
      </c>
      <c r="C4191" s="161">
        <v>24</v>
      </c>
      <c r="D4191" s="161" t="s">
        <v>10293</v>
      </c>
      <c r="E4191" s="161" t="s">
        <v>10569</v>
      </c>
      <c r="F4191" s="161" t="s">
        <v>3992</v>
      </c>
      <c r="G4191" s="161" t="s">
        <v>1521</v>
      </c>
      <c r="H4191" s="161" t="s">
        <v>10330</v>
      </c>
      <c r="K4191" s="161">
        <v>1</v>
      </c>
      <c r="L4191" s="164" t="s">
        <v>10570</v>
      </c>
    </row>
    <row r="4192" spans="1:13">
      <c r="A4192" s="161">
        <v>7</v>
      </c>
      <c r="B4192" s="161">
        <v>96</v>
      </c>
      <c r="C4192" s="161">
        <v>25</v>
      </c>
      <c r="D4192" s="161" t="s">
        <v>3696</v>
      </c>
      <c r="E4192" s="161" t="s">
        <v>9998</v>
      </c>
      <c r="F4192" s="161" t="s">
        <v>3992</v>
      </c>
      <c r="G4192" s="161" t="s">
        <v>1521</v>
      </c>
      <c r="H4192" s="161" t="s">
        <v>1534</v>
      </c>
      <c r="K4192" s="161">
        <v>1</v>
      </c>
      <c r="L4192" s="164" t="s">
        <v>9999</v>
      </c>
    </row>
    <row r="4193" spans="1:18">
      <c r="A4193" s="161">
        <v>7</v>
      </c>
      <c r="B4193" s="161">
        <v>96</v>
      </c>
      <c r="C4193" s="161">
        <v>26</v>
      </c>
      <c r="D4193" s="161" t="s">
        <v>10293</v>
      </c>
      <c r="E4193" s="161" t="s">
        <v>10567</v>
      </c>
      <c r="F4193" s="161" t="s">
        <v>3992</v>
      </c>
      <c r="G4193" s="161" t="s">
        <v>1521</v>
      </c>
      <c r="H4193" s="161" t="s">
        <v>10327</v>
      </c>
      <c r="K4193" s="161">
        <v>1</v>
      </c>
      <c r="L4193" s="164" t="s">
        <v>10568</v>
      </c>
    </row>
    <row r="4194" spans="1:18">
      <c r="A4194" s="161">
        <v>7</v>
      </c>
      <c r="B4194" s="161">
        <v>96</v>
      </c>
      <c r="C4194" s="161">
        <v>27</v>
      </c>
      <c r="D4194" s="161" t="s">
        <v>3696</v>
      </c>
      <c r="E4194" s="161" t="s">
        <v>10000</v>
      </c>
      <c r="F4194" s="161" t="s">
        <v>3992</v>
      </c>
      <c r="G4194" s="161" t="s">
        <v>1521</v>
      </c>
      <c r="H4194" s="162" t="s">
        <v>326</v>
      </c>
      <c r="I4194" s="161" t="s">
        <v>1629</v>
      </c>
      <c r="K4194" s="161">
        <v>1</v>
      </c>
      <c r="L4194" s="161" t="s">
        <v>5745</v>
      </c>
      <c r="M4194" s="161" t="s">
        <v>5746</v>
      </c>
      <c r="N4194" s="161" t="s">
        <v>12</v>
      </c>
      <c r="O4194" s="161" t="s">
        <v>5747</v>
      </c>
      <c r="P4194" s="161" t="s">
        <v>11</v>
      </c>
      <c r="Q4194" s="161" t="s">
        <v>5748</v>
      </c>
      <c r="R4194" s="161" t="s">
        <v>364</v>
      </c>
    </row>
    <row r="4195" spans="1:18">
      <c r="A4195" s="161">
        <v>7</v>
      </c>
      <c r="B4195" s="161">
        <v>96</v>
      </c>
      <c r="C4195" s="161">
        <v>28</v>
      </c>
      <c r="D4195" s="161" t="s">
        <v>10293</v>
      </c>
      <c r="E4195" s="161" t="s">
        <v>10562</v>
      </c>
      <c r="F4195" s="161" t="s">
        <v>3992</v>
      </c>
      <c r="G4195" s="161" t="s">
        <v>1521</v>
      </c>
      <c r="H4195" s="162" t="s">
        <v>10321</v>
      </c>
      <c r="I4195" s="161" t="s">
        <v>1629</v>
      </c>
      <c r="K4195" s="161">
        <v>1</v>
      </c>
      <c r="L4195" s="161" t="s">
        <v>10563</v>
      </c>
      <c r="M4195" s="161" t="s">
        <v>10564</v>
      </c>
      <c r="N4195" s="161" t="s">
        <v>16015</v>
      </c>
      <c r="O4195" s="161" t="s">
        <v>10565</v>
      </c>
      <c r="P4195" s="161" t="s">
        <v>16017</v>
      </c>
      <c r="Q4195" s="161" t="s">
        <v>10566</v>
      </c>
      <c r="R4195" s="161" t="s">
        <v>16018</v>
      </c>
    </row>
    <row r="4196" spans="1:18">
      <c r="A4196" s="161">
        <v>7</v>
      </c>
      <c r="B4196" s="161">
        <v>96</v>
      </c>
      <c r="C4196" s="161">
        <v>29</v>
      </c>
      <c r="D4196" s="161" t="s">
        <v>3696</v>
      </c>
      <c r="E4196" s="161" t="s">
        <v>10001</v>
      </c>
      <c r="F4196" s="161" t="s">
        <v>3992</v>
      </c>
      <c r="G4196" s="161" t="s">
        <v>1521</v>
      </c>
      <c r="H4196" s="161" t="s">
        <v>1524</v>
      </c>
      <c r="I4196" s="161" t="s">
        <v>3991</v>
      </c>
      <c r="K4196" s="161">
        <v>1</v>
      </c>
      <c r="L4196" s="161" t="s">
        <v>5749</v>
      </c>
      <c r="M4196" s="161" t="s">
        <v>5750</v>
      </c>
      <c r="N4196" s="161" t="s">
        <v>388</v>
      </c>
      <c r="O4196" s="161" t="s">
        <v>5751</v>
      </c>
    </row>
    <row r="4197" spans="1:18">
      <c r="A4197" s="161">
        <v>7</v>
      </c>
      <c r="B4197" s="161">
        <v>96</v>
      </c>
      <c r="C4197" s="161">
        <v>30</v>
      </c>
      <c r="D4197" s="161" t="s">
        <v>10293</v>
      </c>
      <c r="E4197" s="161" t="s">
        <v>10558</v>
      </c>
      <c r="F4197" s="161" t="s">
        <v>3992</v>
      </c>
      <c r="G4197" s="161" t="s">
        <v>1521</v>
      </c>
      <c r="H4197" s="161" t="s">
        <v>10316</v>
      </c>
      <c r="I4197" s="161" t="s">
        <v>10314</v>
      </c>
      <c r="K4197" s="161">
        <v>1</v>
      </c>
      <c r="L4197" s="161" t="s">
        <v>10559</v>
      </c>
      <c r="M4197" s="161" t="s">
        <v>10560</v>
      </c>
      <c r="N4197" s="161" t="s">
        <v>16016</v>
      </c>
      <c r="O4197" s="161" t="s">
        <v>10561</v>
      </c>
    </row>
    <row r="4198" spans="1:18">
      <c r="A4198" s="161">
        <v>7</v>
      </c>
      <c r="B4198" s="161">
        <v>96</v>
      </c>
      <c r="C4198" s="161">
        <v>31</v>
      </c>
      <c r="D4198" s="161" t="s">
        <v>3696</v>
      </c>
      <c r="E4198" s="161" t="s">
        <v>10002</v>
      </c>
      <c r="F4198" s="161" t="s">
        <v>3992</v>
      </c>
      <c r="G4198" s="161" t="s">
        <v>1521</v>
      </c>
      <c r="H4198" s="161" t="s">
        <v>323</v>
      </c>
      <c r="K4198" s="161">
        <v>1</v>
      </c>
      <c r="L4198" s="161" t="s">
        <v>6992</v>
      </c>
    </row>
    <row r="4199" spans="1:18">
      <c r="A4199" s="161">
        <v>7</v>
      </c>
      <c r="B4199" s="161">
        <v>96</v>
      </c>
      <c r="C4199" s="161">
        <v>32</v>
      </c>
      <c r="D4199" s="161" t="s">
        <v>10293</v>
      </c>
      <c r="E4199" s="161" t="s">
        <v>10556</v>
      </c>
      <c r="F4199" s="161" t="s">
        <v>3992</v>
      </c>
      <c r="G4199" s="161" t="s">
        <v>1521</v>
      </c>
      <c r="H4199" s="161" t="s">
        <v>10312</v>
      </c>
      <c r="K4199" s="161">
        <v>1</v>
      </c>
      <c r="L4199" s="161" t="s">
        <v>10557</v>
      </c>
    </row>
    <row r="4200" spans="1:18">
      <c r="A4200" s="161">
        <v>7</v>
      </c>
      <c r="B4200" s="161">
        <v>96</v>
      </c>
      <c r="C4200" s="161">
        <v>33</v>
      </c>
      <c r="D4200" s="161" t="s">
        <v>3696</v>
      </c>
      <c r="E4200" s="161" t="s">
        <v>10003</v>
      </c>
      <c r="F4200" s="161" t="s">
        <v>3992</v>
      </c>
      <c r="G4200" s="161" t="s">
        <v>1521</v>
      </c>
      <c r="H4200" s="161" t="s">
        <v>324</v>
      </c>
      <c r="K4200" s="161">
        <v>1</v>
      </c>
      <c r="L4200" s="161" t="s">
        <v>6993</v>
      </c>
    </row>
    <row r="4201" spans="1:18">
      <c r="A4201" s="161">
        <v>7</v>
      </c>
      <c r="B4201" s="161">
        <v>96</v>
      </c>
      <c r="C4201" s="161">
        <v>34</v>
      </c>
      <c r="D4201" s="161" t="s">
        <v>10293</v>
      </c>
      <c r="E4201" s="161" t="s">
        <v>10554</v>
      </c>
      <c r="F4201" s="161" t="s">
        <v>3992</v>
      </c>
      <c r="G4201" s="161" t="s">
        <v>1521</v>
      </c>
      <c r="H4201" s="161" t="s">
        <v>10309</v>
      </c>
      <c r="K4201" s="161">
        <v>1</v>
      </c>
      <c r="L4201" s="161" t="s">
        <v>10555</v>
      </c>
    </row>
    <row r="4202" spans="1:18">
      <c r="A4202" s="161">
        <v>7</v>
      </c>
      <c r="B4202" s="161">
        <v>96</v>
      </c>
      <c r="C4202" s="161">
        <v>35</v>
      </c>
      <c r="D4202" s="161" t="s">
        <v>3696</v>
      </c>
      <c r="E4202" s="161" t="s">
        <v>10004</v>
      </c>
      <c r="F4202" s="161" t="s">
        <v>3992</v>
      </c>
      <c r="G4202" s="161" t="s">
        <v>1521</v>
      </c>
      <c r="H4202" s="161" t="s">
        <v>325</v>
      </c>
      <c r="K4202" s="161">
        <v>1</v>
      </c>
      <c r="L4202" s="161" t="s">
        <v>6994</v>
      </c>
    </row>
    <row r="4203" spans="1:18">
      <c r="A4203" s="161">
        <v>7</v>
      </c>
      <c r="B4203" s="161">
        <v>96</v>
      </c>
      <c r="C4203" s="161">
        <v>36</v>
      </c>
      <c r="D4203" s="161" t="s">
        <v>10293</v>
      </c>
      <c r="E4203" s="161" t="s">
        <v>10552</v>
      </c>
      <c r="F4203" s="161" t="s">
        <v>3992</v>
      </c>
      <c r="G4203" s="161" t="s">
        <v>1521</v>
      </c>
      <c r="H4203" s="161" t="s">
        <v>10306</v>
      </c>
      <c r="K4203" s="161">
        <v>1</v>
      </c>
      <c r="L4203" s="161" t="s">
        <v>10553</v>
      </c>
    </row>
    <row r="4204" spans="1:18">
      <c r="A4204" s="161">
        <v>7</v>
      </c>
      <c r="B4204" s="161">
        <v>96</v>
      </c>
      <c r="C4204" s="161">
        <v>37</v>
      </c>
      <c r="D4204" s="161" t="s">
        <v>3696</v>
      </c>
      <c r="E4204" s="161" t="s">
        <v>10005</v>
      </c>
      <c r="F4204" s="161" t="s">
        <v>3992</v>
      </c>
      <c r="G4204" s="161" t="s">
        <v>1521</v>
      </c>
      <c r="H4204" s="161" t="s">
        <v>1536</v>
      </c>
      <c r="I4204" s="161" t="s">
        <v>1629</v>
      </c>
      <c r="K4204" s="161">
        <v>1</v>
      </c>
      <c r="L4204" s="161" t="s">
        <v>5752</v>
      </c>
      <c r="M4204" s="161" t="s">
        <v>5753</v>
      </c>
      <c r="N4204" s="161" t="s">
        <v>12</v>
      </c>
      <c r="O4204" s="161" t="s">
        <v>5754</v>
      </c>
      <c r="P4204" s="161" t="s">
        <v>11</v>
      </c>
      <c r="Q4204" s="161" t="s">
        <v>5755</v>
      </c>
      <c r="R4204" s="161" t="s">
        <v>364</v>
      </c>
    </row>
    <row r="4205" spans="1:18">
      <c r="A4205" s="161">
        <v>7</v>
      </c>
      <c r="B4205" s="161">
        <v>96</v>
      </c>
      <c r="C4205" s="161">
        <v>38</v>
      </c>
      <c r="D4205" s="161" t="s">
        <v>10293</v>
      </c>
      <c r="E4205" s="161" t="s">
        <v>10547</v>
      </c>
      <c r="F4205" s="161" t="s">
        <v>3992</v>
      </c>
      <c r="G4205" s="161" t="s">
        <v>1521</v>
      </c>
      <c r="H4205" s="161" t="s">
        <v>10300</v>
      </c>
      <c r="I4205" s="161" t="s">
        <v>1629</v>
      </c>
      <c r="K4205" s="161">
        <v>1</v>
      </c>
      <c r="L4205" s="161" t="s">
        <v>10548</v>
      </c>
      <c r="M4205" s="161" t="s">
        <v>10549</v>
      </c>
      <c r="N4205" s="161" t="s">
        <v>16015</v>
      </c>
      <c r="O4205" s="161" t="s">
        <v>10550</v>
      </c>
      <c r="P4205" s="161" t="s">
        <v>16017</v>
      </c>
      <c r="Q4205" s="161" t="s">
        <v>10551</v>
      </c>
      <c r="R4205" s="161" t="s">
        <v>16018</v>
      </c>
    </row>
    <row r="4206" spans="1:18">
      <c r="A4206" s="161">
        <v>7</v>
      </c>
      <c r="B4206" s="161">
        <v>96</v>
      </c>
      <c r="C4206" s="161">
        <v>39</v>
      </c>
      <c r="D4206" s="161" t="s">
        <v>3696</v>
      </c>
      <c r="E4206" s="161" t="s">
        <v>10006</v>
      </c>
      <c r="F4206" s="161" t="s">
        <v>3992</v>
      </c>
      <c r="G4206" s="161" t="s">
        <v>1521</v>
      </c>
      <c r="H4206" s="161" t="s">
        <v>116</v>
      </c>
      <c r="I4206" s="161" t="s">
        <v>1630</v>
      </c>
      <c r="K4206" s="161">
        <v>1</v>
      </c>
      <c r="L4206" s="161" t="s">
        <v>5756</v>
      </c>
    </row>
    <row r="4207" spans="1:18">
      <c r="A4207" s="161">
        <v>7</v>
      </c>
      <c r="B4207" s="161">
        <v>96</v>
      </c>
      <c r="C4207" s="161">
        <v>40</v>
      </c>
      <c r="D4207" s="161" t="s">
        <v>10293</v>
      </c>
      <c r="E4207" s="161" t="s">
        <v>10545</v>
      </c>
      <c r="F4207" s="161" t="s">
        <v>3992</v>
      </c>
      <c r="G4207" s="161" t="s">
        <v>1521</v>
      </c>
      <c r="H4207" s="161" t="s">
        <v>10297</v>
      </c>
      <c r="I4207" s="161" t="s">
        <v>1630</v>
      </c>
      <c r="K4207" s="161">
        <v>1</v>
      </c>
      <c r="L4207" s="161" t="s">
        <v>10546</v>
      </c>
    </row>
    <row r="4208" spans="1:18">
      <c r="A4208" s="161">
        <v>7</v>
      </c>
      <c r="B4208" s="161">
        <v>96</v>
      </c>
      <c r="C4208" s="161">
        <v>41</v>
      </c>
      <c r="D4208" s="161" t="s">
        <v>3696</v>
      </c>
      <c r="E4208" s="161" t="s">
        <v>10007</v>
      </c>
      <c r="F4208" s="161" t="s">
        <v>3992</v>
      </c>
      <c r="G4208" s="161" t="s">
        <v>1521</v>
      </c>
      <c r="H4208" s="161" t="s">
        <v>319</v>
      </c>
      <c r="K4208" s="161">
        <v>1</v>
      </c>
      <c r="L4208" s="161" t="s">
        <v>5757</v>
      </c>
    </row>
    <row r="4209" spans="1:18">
      <c r="A4209" s="161">
        <v>7</v>
      </c>
      <c r="B4209" s="161">
        <v>96</v>
      </c>
      <c r="C4209" s="161">
        <v>42</v>
      </c>
      <c r="D4209" s="161" t="s">
        <v>10293</v>
      </c>
      <c r="E4209" s="161" t="s">
        <v>10543</v>
      </c>
      <c r="F4209" s="161" t="s">
        <v>3992</v>
      </c>
      <c r="G4209" s="161" t="s">
        <v>1521</v>
      </c>
      <c r="H4209" s="161" t="s">
        <v>10167</v>
      </c>
      <c r="K4209" s="161">
        <v>1</v>
      </c>
      <c r="L4209" s="161" t="s">
        <v>10544</v>
      </c>
    </row>
    <row r="4210" spans="1:18">
      <c r="A4210" s="161">
        <v>7</v>
      </c>
      <c r="B4210" s="161">
        <v>97</v>
      </c>
      <c r="C4210" s="161">
        <v>1</v>
      </c>
      <c r="D4210" s="161" t="s">
        <v>3696</v>
      </c>
      <c r="E4210" s="161" t="s">
        <v>10008</v>
      </c>
      <c r="F4210" s="161" t="s">
        <v>3992</v>
      </c>
      <c r="G4210" s="161" t="s">
        <v>1521</v>
      </c>
      <c r="H4210" s="161" t="s">
        <v>1523</v>
      </c>
      <c r="I4210" s="161" t="s">
        <v>1631</v>
      </c>
      <c r="K4210" s="161">
        <v>1</v>
      </c>
      <c r="L4210" s="164" t="s">
        <v>10009</v>
      </c>
    </row>
    <row r="4211" spans="1:18">
      <c r="A4211" s="161">
        <v>7</v>
      </c>
      <c r="B4211" s="161">
        <v>97</v>
      </c>
      <c r="C4211" s="161">
        <v>2</v>
      </c>
      <c r="D4211" s="161" t="s">
        <v>10293</v>
      </c>
      <c r="E4211" s="161" t="s">
        <v>10541</v>
      </c>
      <c r="F4211" s="161" t="s">
        <v>3992</v>
      </c>
      <c r="G4211" s="161" t="s">
        <v>1521</v>
      </c>
      <c r="H4211" s="161" t="s">
        <v>10370</v>
      </c>
      <c r="I4211" s="161" t="s">
        <v>1630</v>
      </c>
      <c r="K4211" s="161">
        <v>1</v>
      </c>
      <c r="L4211" s="164" t="s">
        <v>10542</v>
      </c>
    </row>
    <row r="4212" spans="1:18">
      <c r="A4212" s="161">
        <v>7</v>
      </c>
      <c r="B4212" s="161">
        <v>97</v>
      </c>
      <c r="C4212" s="161">
        <v>3</v>
      </c>
      <c r="D4212" s="161" t="s">
        <v>3696</v>
      </c>
      <c r="E4212" s="161" t="s">
        <v>10010</v>
      </c>
      <c r="F4212" s="161" t="s">
        <v>3992</v>
      </c>
      <c r="G4212" s="161" t="s">
        <v>1521</v>
      </c>
      <c r="H4212" s="162" t="s">
        <v>322</v>
      </c>
      <c r="I4212" s="161" t="s">
        <v>1631</v>
      </c>
      <c r="K4212" s="161">
        <v>1</v>
      </c>
      <c r="L4212" s="161" t="s">
        <v>5958</v>
      </c>
    </row>
    <row r="4213" spans="1:18">
      <c r="A4213" s="161">
        <v>7</v>
      </c>
      <c r="B4213" s="161">
        <v>97</v>
      </c>
      <c r="C4213" s="161">
        <v>4</v>
      </c>
      <c r="D4213" s="161" t="s">
        <v>10293</v>
      </c>
      <c r="E4213" s="161" t="s">
        <v>10539</v>
      </c>
      <c r="F4213" s="161" t="s">
        <v>3992</v>
      </c>
      <c r="G4213" s="161" t="s">
        <v>1521</v>
      </c>
      <c r="H4213" s="162" t="s">
        <v>10367</v>
      </c>
      <c r="I4213" s="161" t="s">
        <v>1630</v>
      </c>
      <c r="K4213" s="161">
        <v>1</v>
      </c>
      <c r="L4213" s="161" t="s">
        <v>10540</v>
      </c>
    </row>
    <row r="4214" spans="1:18">
      <c r="A4214" s="161">
        <v>7</v>
      </c>
      <c r="B4214" s="161">
        <v>97</v>
      </c>
      <c r="C4214" s="161">
        <v>5</v>
      </c>
      <c r="D4214" s="161" t="s">
        <v>3696</v>
      </c>
      <c r="E4214" s="161" t="s">
        <v>10011</v>
      </c>
      <c r="F4214" s="161" t="s">
        <v>3992</v>
      </c>
      <c r="G4214" s="161" t="s">
        <v>1521</v>
      </c>
      <c r="H4214" s="161" t="s">
        <v>1526</v>
      </c>
      <c r="I4214" s="161" t="s">
        <v>1629</v>
      </c>
      <c r="K4214" s="161">
        <v>1</v>
      </c>
      <c r="L4214" s="161" t="s">
        <v>5959</v>
      </c>
      <c r="M4214" s="161" t="s">
        <v>5960</v>
      </c>
      <c r="N4214" s="161" t="s">
        <v>12</v>
      </c>
      <c r="O4214" s="161" t="s">
        <v>5961</v>
      </c>
      <c r="P4214" s="161" t="s">
        <v>11</v>
      </c>
      <c r="Q4214" s="161" t="s">
        <v>5962</v>
      </c>
      <c r="R4214" s="161" t="s">
        <v>364</v>
      </c>
    </row>
    <row r="4215" spans="1:18">
      <c r="A4215" s="161">
        <v>7</v>
      </c>
      <c r="B4215" s="161">
        <v>97</v>
      </c>
      <c r="C4215" s="161">
        <v>6</v>
      </c>
      <c r="D4215" s="161" t="s">
        <v>10293</v>
      </c>
      <c r="E4215" s="161" t="s">
        <v>10534</v>
      </c>
      <c r="F4215" s="161" t="s">
        <v>3992</v>
      </c>
      <c r="G4215" s="161" t="s">
        <v>1521</v>
      </c>
      <c r="H4215" s="161" t="s">
        <v>10361</v>
      </c>
      <c r="I4215" s="161" t="s">
        <v>1629</v>
      </c>
      <c r="K4215" s="161">
        <v>1</v>
      </c>
      <c r="L4215" s="161" t="s">
        <v>10535</v>
      </c>
      <c r="M4215" s="161" t="s">
        <v>10536</v>
      </c>
      <c r="N4215" s="161" t="s">
        <v>16015</v>
      </c>
      <c r="O4215" s="161" t="s">
        <v>10537</v>
      </c>
      <c r="P4215" s="161" t="s">
        <v>16017</v>
      </c>
      <c r="Q4215" s="161" t="s">
        <v>10538</v>
      </c>
      <c r="R4215" s="161" t="s">
        <v>16018</v>
      </c>
    </row>
    <row r="4216" spans="1:18">
      <c r="A4216" s="161">
        <v>7</v>
      </c>
      <c r="B4216" s="161">
        <v>97</v>
      </c>
      <c r="C4216" s="161">
        <v>7</v>
      </c>
      <c r="D4216" s="161" t="s">
        <v>3696</v>
      </c>
      <c r="E4216" s="161" t="s">
        <v>10012</v>
      </c>
      <c r="F4216" s="161" t="s">
        <v>3992</v>
      </c>
      <c r="G4216" s="161" t="s">
        <v>1521</v>
      </c>
      <c r="H4216" s="161" t="s">
        <v>66</v>
      </c>
      <c r="I4216" s="161" t="s">
        <v>1629</v>
      </c>
      <c r="K4216" s="161">
        <v>1</v>
      </c>
      <c r="L4216" s="161" t="s">
        <v>5963</v>
      </c>
      <c r="M4216" s="161" t="s">
        <v>5964</v>
      </c>
      <c r="N4216" s="161" t="s">
        <v>12</v>
      </c>
      <c r="O4216" s="161" t="s">
        <v>5965</v>
      </c>
      <c r="P4216" s="161" t="s">
        <v>11</v>
      </c>
      <c r="Q4216" s="161" t="s">
        <v>5966</v>
      </c>
      <c r="R4216" s="161" t="s">
        <v>364</v>
      </c>
    </row>
    <row r="4217" spans="1:18">
      <c r="A4217" s="161">
        <v>7</v>
      </c>
      <c r="B4217" s="161">
        <v>97</v>
      </c>
      <c r="C4217" s="161">
        <v>8</v>
      </c>
      <c r="D4217" s="161" t="s">
        <v>10293</v>
      </c>
      <c r="E4217" s="161" t="s">
        <v>10529</v>
      </c>
      <c r="F4217" s="161" t="s">
        <v>3992</v>
      </c>
      <c r="G4217" s="161" t="s">
        <v>1521</v>
      </c>
      <c r="H4217" s="161" t="s">
        <v>10355</v>
      </c>
      <c r="I4217" s="161" t="s">
        <v>1629</v>
      </c>
      <c r="K4217" s="161">
        <v>1</v>
      </c>
      <c r="L4217" s="161" t="s">
        <v>10530</v>
      </c>
      <c r="M4217" s="161" t="s">
        <v>10531</v>
      </c>
      <c r="N4217" s="161" t="s">
        <v>16015</v>
      </c>
      <c r="O4217" s="161" t="s">
        <v>10532</v>
      </c>
      <c r="P4217" s="161" t="s">
        <v>16017</v>
      </c>
      <c r="Q4217" s="161" t="s">
        <v>10533</v>
      </c>
      <c r="R4217" s="161" t="s">
        <v>16018</v>
      </c>
    </row>
    <row r="4218" spans="1:18">
      <c r="A4218" s="161">
        <v>7</v>
      </c>
      <c r="B4218" s="161">
        <v>97</v>
      </c>
      <c r="C4218" s="161">
        <v>9</v>
      </c>
      <c r="D4218" s="161" t="s">
        <v>3696</v>
      </c>
      <c r="E4218" s="161" t="s">
        <v>10013</v>
      </c>
      <c r="F4218" s="161" t="s">
        <v>3992</v>
      </c>
      <c r="G4218" s="161" t="s">
        <v>1521</v>
      </c>
      <c r="H4218" s="161" t="s">
        <v>336</v>
      </c>
      <c r="K4218" s="161">
        <v>1</v>
      </c>
      <c r="L4218" s="161" t="s">
        <v>5967</v>
      </c>
    </row>
    <row r="4219" spans="1:18">
      <c r="A4219" s="161">
        <v>7</v>
      </c>
      <c r="B4219" s="161">
        <v>97</v>
      </c>
      <c r="C4219" s="161">
        <v>10</v>
      </c>
      <c r="D4219" s="161" t="s">
        <v>10293</v>
      </c>
      <c r="E4219" s="161" t="s">
        <v>10527</v>
      </c>
      <c r="F4219" s="161" t="s">
        <v>3992</v>
      </c>
      <c r="G4219" s="161" t="s">
        <v>1521</v>
      </c>
      <c r="H4219" s="161" t="s">
        <v>10191</v>
      </c>
      <c r="K4219" s="161">
        <v>1</v>
      </c>
      <c r="L4219" s="161" t="s">
        <v>10528</v>
      </c>
    </row>
    <row r="4220" spans="1:18">
      <c r="A4220" s="161">
        <v>7</v>
      </c>
      <c r="B4220" s="161">
        <v>97</v>
      </c>
      <c r="C4220" s="161">
        <v>11</v>
      </c>
      <c r="D4220" s="161" t="s">
        <v>3696</v>
      </c>
      <c r="E4220" s="161" t="s">
        <v>10014</v>
      </c>
      <c r="F4220" s="161" t="s">
        <v>3992</v>
      </c>
      <c r="G4220" s="161" t="s">
        <v>1521</v>
      </c>
      <c r="H4220" s="161" t="s">
        <v>337</v>
      </c>
      <c r="I4220" s="161" t="s">
        <v>1628</v>
      </c>
      <c r="K4220" s="161">
        <v>1</v>
      </c>
      <c r="L4220" s="161" t="s">
        <v>5968</v>
      </c>
    </row>
    <row r="4221" spans="1:18">
      <c r="A4221" s="161">
        <v>7</v>
      </c>
      <c r="B4221" s="161">
        <v>97</v>
      </c>
      <c r="C4221" s="161">
        <v>12</v>
      </c>
      <c r="D4221" s="161" t="s">
        <v>10293</v>
      </c>
      <c r="E4221" s="161" t="s">
        <v>10525</v>
      </c>
      <c r="F4221" s="161" t="s">
        <v>3992</v>
      </c>
      <c r="G4221" s="161" t="s">
        <v>1521</v>
      </c>
      <c r="H4221" s="161" t="s">
        <v>10350</v>
      </c>
      <c r="I4221" s="161" t="s">
        <v>10137</v>
      </c>
      <c r="K4221" s="161">
        <v>1</v>
      </c>
      <c r="L4221" s="161" t="s">
        <v>10526</v>
      </c>
    </row>
    <row r="4222" spans="1:18">
      <c r="A4222" s="161">
        <v>7</v>
      </c>
      <c r="B4222" s="161">
        <v>97</v>
      </c>
      <c r="C4222" s="161">
        <v>13</v>
      </c>
      <c r="D4222" s="161" t="s">
        <v>3696</v>
      </c>
      <c r="E4222" s="161" t="s">
        <v>10015</v>
      </c>
      <c r="F4222" s="161" t="s">
        <v>3992</v>
      </c>
      <c r="G4222" s="161" t="s">
        <v>1521</v>
      </c>
      <c r="H4222" s="161" t="s">
        <v>1535</v>
      </c>
      <c r="I4222" s="161" t="s">
        <v>61</v>
      </c>
      <c r="K4222" s="161">
        <v>1</v>
      </c>
      <c r="L4222" s="161" t="s">
        <v>5969</v>
      </c>
    </row>
    <row r="4223" spans="1:18">
      <c r="A4223" s="161">
        <v>7</v>
      </c>
      <c r="B4223" s="161">
        <v>97</v>
      </c>
      <c r="C4223" s="161">
        <v>14</v>
      </c>
      <c r="D4223" s="161" t="s">
        <v>10293</v>
      </c>
      <c r="E4223" s="161" t="s">
        <v>10523</v>
      </c>
      <c r="F4223" s="161" t="s">
        <v>3992</v>
      </c>
      <c r="G4223" s="161" t="s">
        <v>1521</v>
      </c>
      <c r="H4223" s="161" t="s">
        <v>10347</v>
      </c>
      <c r="I4223" s="161" t="s">
        <v>10345</v>
      </c>
      <c r="K4223" s="161">
        <v>1</v>
      </c>
      <c r="L4223" s="161" t="s">
        <v>10524</v>
      </c>
    </row>
    <row r="4224" spans="1:18">
      <c r="A4224" s="161">
        <v>7</v>
      </c>
      <c r="B4224" s="161">
        <v>97</v>
      </c>
      <c r="C4224" s="161">
        <v>15</v>
      </c>
      <c r="D4224" s="161" t="s">
        <v>3696</v>
      </c>
      <c r="E4224" s="161" t="s">
        <v>10016</v>
      </c>
      <c r="F4224" s="161" t="s">
        <v>3992</v>
      </c>
      <c r="G4224" s="161" t="s">
        <v>1521</v>
      </c>
      <c r="H4224" s="161" t="s">
        <v>1529</v>
      </c>
      <c r="I4224" s="161" t="s">
        <v>15</v>
      </c>
      <c r="K4224" s="161">
        <v>1</v>
      </c>
      <c r="L4224" s="164" t="s">
        <v>10017</v>
      </c>
      <c r="M4224" s="164" t="s">
        <v>10018</v>
      </c>
    </row>
    <row r="4225" spans="1:18">
      <c r="A4225" s="161">
        <v>7</v>
      </c>
      <c r="B4225" s="161">
        <v>97</v>
      </c>
      <c r="C4225" s="161">
        <v>16</v>
      </c>
      <c r="D4225" s="161" t="s">
        <v>10293</v>
      </c>
      <c r="E4225" s="161" t="s">
        <v>10520</v>
      </c>
      <c r="F4225" s="161" t="s">
        <v>3992</v>
      </c>
      <c r="G4225" s="161" t="s">
        <v>1521</v>
      </c>
      <c r="H4225" s="161" t="s">
        <v>10342</v>
      </c>
      <c r="I4225" s="161" t="s">
        <v>15</v>
      </c>
      <c r="K4225" s="161">
        <v>1</v>
      </c>
      <c r="L4225" s="164" t="s">
        <v>10521</v>
      </c>
      <c r="M4225" s="164" t="s">
        <v>10522</v>
      </c>
    </row>
    <row r="4226" spans="1:18">
      <c r="A4226" s="161">
        <v>7</v>
      </c>
      <c r="B4226" s="161">
        <v>97</v>
      </c>
      <c r="C4226" s="161">
        <v>17</v>
      </c>
      <c r="D4226" s="161" t="s">
        <v>3696</v>
      </c>
      <c r="E4226" s="161" t="s">
        <v>10019</v>
      </c>
      <c r="F4226" s="161" t="s">
        <v>3992</v>
      </c>
      <c r="G4226" s="161" t="s">
        <v>1521</v>
      </c>
      <c r="H4226" s="161" t="s">
        <v>1530</v>
      </c>
      <c r="K4226" s="161">
        <v>1</v>
      </c>
      <c r="L4226" s="164" t="s">
        <v>10020</v>
      </c>
    </row>
    <row r="4227" spans="1:18">
      <c r="A4227" s="161">
        <v>7</v>
      </c>
      <c r="B4227" s="161">
        <v>97</v>
      </c>
      <c r="C4227" s="161">
        <v>18</v>
      </c>
      <c r="D4227" s="161" t="s">
        <v>10293</v>
      </c>
      <c r="E4227" s="161" t="s">
        <v>10518</v>
      </c>
      <c r="F4227" s="161" t="s">
        <v>3992</v>
      </c>
      <c r="G4227" s="161" t="s">
        <v>1521</v>
      </c>
      <c r="H4227" s="161" t="s">
        <v>10339</v>
      </c>
      <c r="K4227" s="161">
        <v>1</v>
      </c>
      <c r="L4227" s="164" t="s">
        <v>10519</v>
      </c>
    </row>
    <row r="4228" spans="1:18">
      <c r="A4228" s="161">
        <v>7</v>
      </c>
      <c r="B4228" s="161">
        <v>97</v>
      </c>
      <c r="C4228" s="161">
        <v>19</v>
      </c>
      <c r="D4228" s="161" t="s">
        <v>3696</v>
      </c>
      <c r="E4228" s="161" t="s">
        <v>10021</v>
      </c>
      <c r="F4228" s="161" t="s">
        <v>3992</v>
      </c>
      <c r="G4228" s="161" t="s">
        <v>1521</v>
      </c>
      <c r="H4228" s="161" t="s">
        <v>1531</v>
      </c>
      <c r="K4228" s="161">
        <v>1</v>
      </c>
      <c r="L4228" s="164" t="s">
        <v>10022</v>
      </c>
    </row>
    <row r="4229" spans="1:18">
      <c r="A4229" s="161">
        <v>7</v>
      </c>
      <c r="B4229" s="161">
        <v>97</v>
      </c>
      <c r="C4229" s="161">
        <v>20</v>
      </c>
      <c r="D4229" s="161" t="s">
        <v>10293</v>
      </c>
      <c r="E4229" s="161" t="s">
        <v>10516</v>
      </c>
      <c r="F4229" s="161" t="s">
        <v>3992</v>
      </c>
      <c r="G4229" s="161" t="s">
        <v>1521</v>
      </c>
      <c r="H4229" s="161" t="s">
        <v>10336</v>
      </c>
      <c r="K4229" s="161">
        <v>1</v>
      </c>
      <c r="L4229" s="164" t="s">
        <v>10517</v>
      </c>
    </row>
    <row r="4230" spans="1:18">
      <c r="A4230" s="161">
        <v>7</v>
      </c>
      <c r="B4230" s="161">
        <v>97</v>
      </c>
      <c r="C4230" s="161">
        <v>21</v>
      </c>
      <c r="D4230" s="161" t="s">
        <v>3696</v>
      </c>
      <c r="E4230" s="161" t="s">
        <v>10023</v>
      </c>
      <c r="F4230" s="161" t="s">
        <v>3992</v>
      </c>
      <c r="G4230" s="161" t="s">
        <v>1521</v>
      </c>
      <c r="H4230" s="161" t="s">
        <v>1532</v>
      </c>
      <c r="K4230" s="161">
        <v>1</v>
      </c>
      <c r="L4230" s="164" t="s">
        <v>10024</v>
      </c>
    </row>
    <row r="4231" spans="1:18">
      <c r="A4231" s="161">
        <v>7</v>
      </c>
      <c r="B4231" s="161">
        <v>97</v>
      </c>
      <c r="C4231" s="161">
        <v>22</v>
      </c>
      <c r="D4231" s="161" t="s">
        <v>10293</v>
      </c>
      <c r="E4231" s="161" t="s">
        <v>10514</v>
      </c>
      <c r="F4231" s="161" t="s">
        <v>3992</v>
      </c>
      <c r="G4231" s="161" t="s">
        <v>1521</v>
      </c>
      <c r="H4231" s="161" t="s">
        <v>10333</v>
      </c>
      <c r="K4231" s="161">
        <v>1</v>
      </c>
      <c r="L4231" s="164" t="s">
        <v>10515</v>
      </c>
    </row>
    <row r="4232" spans="1:18">
      <c r="A4232" s="161">
        <v>7</v>
      </c>
      <c r="B4232" s="161">
        <v>97</v>
      </c>
      <c r="C4232" s="161">
        <v>23</v>
      </c>
      <c r="D4232" s="161" t="s">
        <v>3696</v>
      </c>
      <c r="E4232" s="161" t="s">
        <v>10025</v>
      </c>
      <c r="F4232" s="161" t="s">
        <v>3992</v>
      </c>
      <c r="G4232" s="161" t="s">
        <v>1521</v>
      </c>
      <c r="H4232" s="161" t="s">
        <v>1533</v>
      </c>
      <c r="K4232" s="161">
        <v>1</v>
      </c>
      <c r="L4232" s="164" t="s">
        <v>10026</v>
      </c>
    </row>
    <row r="4233" spans="1:18">
      <c r="A4233" s="161">
        <v>7</v>
      </c>
      <c r="B4233" s="161">
        <v>97</v>
      </c>
      <c r="C4233" s="161">
        <v>24</v>
      </c>
      <c r="D4233" s="161" t="s">
        <v>10293</v>
      </c>
      <c r="E4233" s="161" t="s">
        <v>10512</v>
      </c>
      <c r="F4233" s="161" t="s">
        <v>3992</v>
      </c>
      <c r="G4233" s="161" t="s">
        <v>1521</v>
      </c>
      <c r="H4233" s="161" t="s">
        <v>10330</v>
      </c>
      <c r="K4233" s="161">
        <v>1</v>
      </c>
      <c r="L4233" s="164" t="s">
        <v>10513</v>
      </c>
    </row>
    <row r="4234" spans="1:18">
      <c r="A4234" s="161">
        <v>7</v>
      </c>
      <c r="B4234" s="161">
        <v>97</v>
      </c>
      <c r="C4234" s="161">
        <v>25</v>
      </c>
      <c r="D4234" s="161" t="s">
        <v>3696</v>
      </c>
      <c r="E4234" s="161" t="s">
        <v>10027</v>
      </c>
      <c r="F4234" s="161" t="s">
        <v>3992</v>
      </c>
      <c r="G4234" s="161" t="s">
        <v>1521</v>
      </c>
      <c r="H4234" s="161" t="s">
        <v>1534</v>
      </c>
      <c r="K4234" s="161">
        <v>1</v>
      </c>
      <c r="L4234" s="164" t="s">
        <v>10028</v>
      </c>
    </row>
    <row r="4235" spans="1:18">
      <c r="A4235" s="161">
        <v>7</v>
      </c>
      <c r="B4235" s="161">
        <v>97</v>
      </c>
      <c r="C4235" s="161">
        <v>26</v>
      </c>
      <c r="D4235" s="161" t="s">
        <v>10293</v>
      </c>
      <c r="E4235" s="161" t="s">
        <v>10510</v>
      </c>
      <c r="F4235" s="161" t="s">
        <v>3992</v>
      </c>
      <c r="G4235" s="161" t="s">
        <v>1521</v>
      </c>
      <c r="H4235" s="161" t="s">
        <v>10327</v>
      </c>
      <c r="K4235" s="161">
        <v>1</v>
      </c>
      <c r="L4235" s="164" t="s">
        <v>10511</v>
      </c>
    </row>
    <row r="4236" spans="1:18">
      <c r="A4236" s="161">
        <v>7</v>
      </c>
      <c r="B4236" s="161">
        <v>97</v>
      </c>
      <c r="C4236" s="161">
        <v>27</v>
      </c>
      <c r="D4236" s="161" t="s">
        <v>3696</v>
      </c>
      <c r="E4236" s="161" t="s">
        <v>10029</v>
      </c>
      <c r="F4236" s="161" t="s">
        <v>3992</v>
      </c>
      <c r="G4236" s="161" t="s">
        <v>1521</v>
      </c>
      <c r="H4236" s="162" t="s">
        <v>326</v>
      </c>
      <c r="I4236" s="161" t="s">
        <v>1629</v>
      </c>
      <c r="K4236" s="161">
        <v>1</v>
      </c>
      <c r="L4236" s="161" t="s">
        <v>5970</v>
      </c>
      <c r="M4236" s="161" t="s">
        <v>5971</v>
      </c>
      <c r="N4236" s="161" t="s">
        <v>12</v>
      </c>
      <c r="O4236" s="161" t="s">
        <v>5972</v>
      </c>
      <c r="P4236" s="161" t="s">
        <v>11</v>
      </c>
      <c r="Q4236" s="161" t="s">
        <v>5973</v>
      </c>
      <c r="R4236" s="161" t="s">
        <v>364</v>
      </c>
    </row>
    <row r="4237" spans="1:18">
      <c r="A4237" s="161">
        <v>7</v>
      </c>
      <c r="B4237" s="161">
        <v>97</v>
      </c>
      <c r="C4237" s="161">
        <v>28</v>
      </c>
      <c r="D4237" s="161" t="s">
        <v>10293</v>
      </c>
      <c r="E4237" s="161" t="s">
        <v>10505</v>
      </c>
      <c r="F4237" s="161" t="s">
        <v>3992</v>
      </c>
      <c r="G4237" s="161" t="s">
        <v>1521</v>
      </c>
      <c r="H4237" s="162" t="s">
        <v>10321</v>
      </c>
      <c r="I4237" s="161" t="s">
        <v>1629</v>
      </c>
      <c r="K4237" s="161">
        <v>1</v>
      </c>
      <c r="L4237" s="161" t="s">
        <v>10506</v>
      </c>
      <c r="M4237" s="161" t="s">
        <v>10507</v>
      </c>
      <c r="N4237" s="161" t="s">
        <v>16015</v>
      </c>
      <c r="O4237" s="161" t="s">
        <v>10508</v>
      </c>
      <c r="P4237" s="161" t="s">
        <v>16017</v>
      </c>
      <c r="Q4237" s="161" t="s">
        <v>10509</v>
      </c>
      <c r="R4237" s="161" t="s">
        <v>16018</v>
      </c>
    </row>
    <row r="4238" spans="1:18">
      <c r="A4238" s="161">
        <v>7</v>
      </c>
      <c r="B4238" s="161">
        <v>97</v>
      </c>
      <c r="C4238" s="161">
        <v>29</v>
      </c>
      <c r="D4238" s="161" t="s">
        <v>3696</v>
      </c>
      <c r="E4238" s="161" t="s">
        <v>10030</v>
      </c>
      <c r="F4238" s="161" t="s">
        <v>3992</v>
      </c>
      <c r="G4238" s="161" t="s">
        <v>1521</v>
      </c>
      <c r="H4238" s="161" t="s">
        <v>1524</v>
      </c>
      <c r="I4238" s="161" t="s">
        <v>3991</v>
      </c>
      <c r="K4238" s="161">
        <v>1</v>
      </c>
      <c r="L4238" s="161" t="s">
        <v>5974</v>
      </c>
      <c r="M4238" s="161" t="s">
        <v>5975</v>
      </c>
      <c r="N4238" s="161" t="s">
        <v>388</v>
      </c>
      <c r="O4238" s="161" t="s">
        <v>5976</v>
      </c>
    </row>
    <row r="4239" spans="1:18">
      <c r="A4239" s="161">
        <v>7</v>
      </c>
      <c r="B4239" s="161">
        <v>97</v>
      </c>
      <c r="C4239" s="161">
        <v>30</v>
      </c>
      <c r="D4239" s="161" t="s">
        <v>10293</v>
      </c>
      <c r="E4239" s="161" t="s">
        <v>10501</v>
      </c>
      <c r="F4239" s="161" t="s">
        <v>3992</v>
      </c>
      <c r="G4239" s="161" t="s">
        <v>1521</v>
      </c>
      <c r="H4239" s="161" t="s">
        <v>10316</v>
      </c>
      <c r="I4239" s="161" t="s">
        <v>10314</v>
      </c>
      <c r="K4239" s="161">
        <v>1</v>
      </c>
      <c r="L4239" s="161" t="s">
        <v>10502</v>
      </c>
      <c r="M4239" s="161" t="s">
        <v>10503</v>
      </c>
      <c r="N4239" s="161" t="s">
        <v>16016</v>
      </c>
      <c r="O4239" s="161" t="s">
        <v>10504</v>
      </c>
    </row>
    <row r="4240" spans="1:18">
      <c r="A4240" s="161">
        <v>7</v>
      </c>
      <c r="B4240" s="161">
        <v>97</v>
      </c>
      <c r="C4240" s="161">
        <v>31</v>
      </c>
      <c r="D4240" s="161" t="s">
        <v>3696</v>
      </c>
      <c r="E4240" s="161" t="s">
        <v>10031</v>
      </c>
      <c r="F4240" s="161" t="s">
        <v>3992</v>
      </c>
      <c r="G4240" s="161" t="s">
        <v>1521</v>
      </c>
      <c r="H4240" s="161" t="s">
        <v>323</v>
      </c>
      <c r="K4240" s="161">
        <v>1</v>
      </c>
      <c r="L4240" s="161" t="s">
        <v>6995</v>
      </c>
    </row>
    <row r="4241" spans="1:18">
      <c r="A4241" s="161">
        <v>7</v>
      </c>
      <c r="B4241" s="161">
        <v>97</v>
      </c>
      <c r="C4241" s="161">
        <v>32</v>
      </c>
      <c r="D4241" s="161" t="s">
        <v>10293</v>
      </c>
      <c r="E4241" s="161" t="s">
        <v>10499</v>
      </c>
      <c r="F4241" s="161" t="s">
        <v>3992</v>
      </c>
      <c r="G4241" s="161" t="s">
        <v>1521</v>
      </c>
      <c r="H4241" s="161" t="s">
        <v>10312</v>
      </c>
      <c r="K4241" s="161">
        <v>1</v>
      </c>
      <c r="L4241" s="161" t="s">
        <v>10500</v>
      </c>
    </row>
    <row r="4242" spans="1:18">
      <c r="A4242" s="161">
        <v>7</v>
      </c>
      <c r="B4242" s="161">
        <v>97</v>
      </c>
      <c r="C4242" s="161">
        <v>33</v>
      </c>
      <c r="D4242" s="161" t="s">
        <v>3696</v>
      </c>
      <c r="E4242" s="161" t="s">
        <v>10032</v>
      </c>
      <c r="F4242" s="161" t="s">
        <v>3992</v>
      </c>
      <c r="G4242" s="161" t="s">
        <v>1521</v>
      </c>
      <c r="H4242" s="161" t="s">
        <v>324</v>
      </c>
      <c r="K4242" s="161">
        <v>1</v>
      </c>
      <c r="L4242" s="161" t="s">
        <v>6996</v>
      </c>
    </row>
    <row r="4243" spans="1:18">
      <c r="A4243" s="161">
        <v>7</v>
      </c>
      <c r="B4243" s="161">
        <v>97</v>
      </c>
      <c r="C4243" s="161">
        <v>34</v>
      </c>
      <c r="D4243" s="161" t="s">
        <v>10293</v>
      </c>
      <c r="E4243" s="161" t="s">
        <v>10497</v>
      </c>
      <c r="F4243" s="161" t="s">
        <v>3992</v>
      </c>
      <c r="G4243" s="161" t="s">
        <v>1521</v>
      </c>
      <c r="H4243" s="161" t="s">
        <v>10309</v>
      </c>
      <c r="K4243" s="161">
        <v>1</v>
      </c>
      <c r="L4243" s="161" t="s">
        <v>10498</v>
      </c>
    </row>
    <row r="4244" spans="1:18">
      <c r="A4244" s="161">
        <v>7</v>
      </c>
      <c r="B4244" s="161">
        <v>97</v>
      </c>
      <c r="C4244" s="161">
        <v>35</v>
      </c>
      <c r="D4244" s="161" t="s">
        <v>3696</v>
      </c>
      <c r="E4244" s="161" t="s">
        <v>10033</v>
      </c>
      <c r="F4244" s="161" t="s">
        <v>3992</v>
      </c>
      <c r="G4244" s="161" t="s">
        <v>1521</v>
      </c>
      <c r="H4244" s="161" t="s">
        <v>325</v>
      </c>
      <c r="K4244" s="161">
        <v>1</v>
      </c>
      <c r="L4244" s="161" t="s">
        <v>6997</v>
      </c>
    </row>
    <row r="4245" spans="1:18">
      <c r="A4245" s="161">
        <v>7</v>
      </c>
      <c r="B4245" s="161">
        <v>97</v>
      </c>
      <c r="C4245" s="161">
        <v>36</v>
      </c>
      <c r="D4245" s="161" t="s">
        <v>10293</v>
      </c>
      <c r="E4245" s="161" t="s">
        <v>10495</v>
      </c>
      <c r="F4245" s="161" t="s">
        <v>3992</v>
      </c>
      <c r="G4245" s="161" t="s">
        <v>1521</v>
      </c>
      <c r="H4245" s="161" t="s">
        <v>10306</v>
      </c>
      <c r="K4245" s="161">
        <v>1</v>
      </c>
      <c r="L4245" s="161" t="s">
        <v>10496</v>
      </c>
    </row>
    <row r="4246" spans="1:18">
      <c r="A4246" s="161">
        <v>7</v>
      </c>
      <c r="B4246" s="161">
        <v>97</v>
      </c>
      <c r="C4246" s="161">
        <v>37</v>
      </c>
      <c r="D4246" s="161" t="s">
        <v>3696</v>
      </c>
      <c r="E4246" s="161" t="s">
        <v>10034</v>
      </c>
      <c r="F4246" s="161" t="s">
        <v>3992</v>
      </c>
      <c r="G4246" s="161" t="s">
        <v>1521</v>
      </c>
      <c r="H4246" s="161" t="s">
        <v>1536</v>
      </c>
      <c r="I4246" s="161" t="s">
        <v>1629</v>
      </c>
      <c r="K4246" s="161">
        <v>1</v>
      </c>
      <c r="L4246" s="161" t="s">
        <v>5977</v>
      </c>
      <c r="M4246" s="161" t="s">
        <v>5978</v>
      </c>
      <c r="N4246" s="161" t="s">
        <v>12</v>
      </c>
      <c r="O4246" s="161" t="s">
        <v>5979</v>
      </c>
      <c r="P4246" s="161" t="s">
        <v>11</v>
      </c>
      <c r="Q4246" s="161" t="s">
        <v>5980</v>
      </c>
      <c r="R4246" s="161" t="s">
        <v>364</v>
      </c>
    </row>
    <row r="4247" spans="1:18">
      <c r="A4247" s="161">
        <v>7</v>
      </c>
      <c r="B4247" s="161">
        <v>97</v>
      </c>
      <c r="C4247" s="161">
        <v>38</v>
      </c>
      <c r="D4247" s="161" t="s">
        <v>10293</v>
      </c>
      <c r="E4247" s="161" t="s">
        <v>10490</v>
      </c>
      <c r="F4247" s="161" t="s">
        <v>3992</v>
      </c>
      <c r="G4247" s="161" t="s">
        <v>1521</v>
      </c>
      <c r="H4247" s="161" t="s">
        <v>10300</v>
      </c>
      <c r="I4247" s="161" t="s">
        <v>1629</v>
      </c>
      <c r="K4247" s="161">
        <v>1</v>
      </c>
      <c r="L4247" s="161" t="s">
        <v>10491</v>
      </c>
      <c r="M4247" s="161" t="s">
        <v>10492</v>
      </c>
      <c r="N4247" s="161" t="s">
        <v>16015</v>
      </c>
      <c r="O4247" s="161" t="s">
        <v>10493</v>
      </c>
      <c r="P4247" s="161" t="s">
        <v>16017</v>
      </c>
      <c r="Q4247" s="161" t="s">
        <v>10494</v>
      </c>
      <c r="R4247" s="161" t="s">
        <v>16018</v>
      </c>
    </row>
    <row r="4248" spans="1:18">
      <c r="A4248" s="161">
        <v>7</v>
      </c>
      <c r="B4248" s="161">
        <v>97</v>
      </c>
      <c r="C4248" s="161">
        <v>39</v>
      </c>
      <c r="D4248" s="161" t="s">
        <v>3696</v>
      </c>
      <c r="E4248" s="161" t="s">
        <v>10035</v>
      </c>
      <c r="F4248" s="161" t="s">
        <v>3992</v>
      </c>
      <c r="G4248" s="161" t="s">
        <v>1521</v>
      </c>
      <c r="H4248" s="161" t="s">
        <v>116</v>
      </c>
      <c r="I4248" s="161" t="s">
        <v>1630</v>
      </c>
      <c r="K4248" s="161">
        <v>1</v>
      </c>
      <c r="L4248" s="161" t="s">
        <v>5981</v>
      </c>
    </row>
    <row r="4249" spans="1:18">
      <c r="A4249" s="161">
        <v>7</v>
      </c>
      <c r="B4249" s="161">
        <v>97</v>
      </c>
      <c r="C4249" s="161">
        <v>40</v>
      </c>
      <c r="D4249" s="161" t="s">
        <v>10293</v>
      </c>
      <c r="E4249" s="161" t="s">
        <v>10488</v>
      </c>
      <c r="F4249" s="161" t="s">
        <v>3992</v>
      </c>
      <c r="G4249" s="161" t="s">
        <v>1521</v>
      </c>
      <c r="H4249" s="161" t="s">
        <v>10297</v>
      </c>
      <c r="I4249" s="161" t="s">
        <v>1630</v>
      </c>
      <c r="K4249" s="161">
        <v>1</v>
      </c>
      <c r="L4249" s="161" t="s">
        <v>10489</v>
      </c>
    </row>
    <row r="4250" spans="1:18">
      <c r="A4250" s="161">
        <v>7</v>
      </c>
      <c r="B4250" s="161">
        <v>97</v>
      </c>
      <c r="C4250" s="161">
        <v>41</v>
      </c>
      <c r="D4250" s="161" t="s">
        <v>3696</v>
      </c>
      <c r="E4250" s="161" t="s">
        <v>10036</v>
      </c>
      <c r="F4250" s="161" t="s">
        <v>3992</v>
      </c>
      <c r="G4250" s="161" t="s">
        <v>1521</v>
      </c>
      <c r="H4250" s="161" t="s">
        <v>319</v>
      </c>
      <c r="K4250" s="161">
        <v>1</v>
      </c>
      <c r="L4250" s="161" t="s">
        <v>5982</v>
      </c>
    </row>
    <row r="4251" spans="1:18">
      <c r="A4251" s="161">
        <v>7</v>
      </c>
      <c r="B4251" s="161">
        <v>97</v>
      </c>
      <c r="C4251" s="161">
        <v>42</v>
      </c>
      <c r="D4251" s="161" t="s">
        <v>10293</v>
      </c>
      <c r="E4251" s="161" t="s">
        <v>10486</v>
      </c>
      <c r="F4251" s="161" t="s">
        <v>3992</v>
      </c>
      <c r="G4251" s="161" t="s">
        <v>1521</v>
      </c>
      <c r="H4251" s="161" t="s">
        <v>10167</v>
      </c>
      <c r="K4251" s="161">
        <v>1</v>
      </c>
      <c r="L4251" s="161" t="s">
        <v>10487</v>
      </c>
    </row>
    <row r="4252" spans="1:18">
      <c r="A4252" s="161">
        <v>7</v>
      </c>
      <c r="B4252" s="161">
        <v>98</v>
      </c>
      <c r="C4252" s="161">
        <v>1</v>
      </c>
      <c r="D4252" s="161" t="s">
        <v>3696</v>
      </c>
      <c r="E4252" s="161" t="s">
        <v>10037</v>
      </c>
      <c r="F4252" s="161" t="s">
        <v>3992</v>
      </c>
      <c r="G4252" s="161" t="s">
        <v>1521</v>
      </c>
      <c r="H4252" s="161" t="s">
        <v>1523</v>
      </c>
      <c r="I4252" s="161" t="s">
        <v>1631</v>
      </c>
      <c r="K4252" s="161">
        <v>1</v>
      </c>
      <c r="L4252" s="164" t="s">
        <v>10038</v>
      </c>
    </row>
    <row r="4253" spans="1:18">
      <c r="A4253" s="161">
        <v>7</v>
      </c>
      <c r="B4253" s="161">
        <v>98</v>
      </c>
      <c r="C4253" s="161">
        <v>2</v>
      </c>
      <c r="D4253" s="161" t="s">
        <v>10293</v>
      </c>
      <c r="E4253" s="161" t="s">
        <v>10484</v>
      </c>
      <c r="F4253" s="161" t="s">
        <v>3992</v>
      </c>
      <c r="G4253" s="161" t="s">
        <v>1521</v>
      </c>
      <c r="H4253" s="161" t="s">
        <v>10370</v>
      </c>
      <c r="I4253" s="161" t="s">
        <v>1630</v>
      </c>
      <c r="K4253" s="161">
        <v>1</v>
      </c>
      <c r="L4253" s="164" t="s">
        <v>10485</v>
      </c>
    </row>
    <row r="4254" spans="1:18">
      <c r="A4254" s="161">
        <v>7</v>
      </c>
      <c r="B4254" s="161">
        <v>98</v>
      </c>
      <c r="C4254" s="161">
        <v>3</v>
      </c>
      <c r="D4254" s="161" t="s">
        <v>3696</v>
      </c>
      <c r="E4254" s="161" t="s">
        <v>10039</v>
      </c>
      <c r="F4254" s="161" t="s">
        <v>3992</v>
      </c>
      <c r="G4254" s="161" t="s">
        <v>1521</v>
      </c>
      <c r="H4254" s="162" t="s">
        <v>322</v>
      </c>
      <c r="I4254" s="161" t="s">
        <v>1631</v>
      </c>
      <c r="K4254" s="161">
        <v>1</v>
      </c>
      <c r="L4254" s="161" t="s">
        <v>6183</v>
      </c>
    </row>
    <row r="4255" spans="1:18">
      <c r="A4255" s="161">
        <v>7</v>
      </c>
      <c r="B4255" s="161">
        <v>98</v>
      </c>
      <c r="C4255" s="161">
        <v>4</v>
      </c>
      <c r="D4255" s="161" t="s">
        <v>10293</v>
      </c>
      <c r="E4255" s="161" t="s">
        <v>10482</v>
      </c>
      <c r="F4255" s="161" t="s">
        <v>3992</v>
      </c>
      <c r="G4255" s="161" t="s">
        <v>1521</v>
      </c>
      <c r="H4255" s="162" t="s">
        <v>10367</v>
      </c>
      <c r="I4255" s="161" t="s">
        <v>1630</v>
      </c>
      <c r="K4255" s="161">
        <v>1</v>
      </c>
      <c r="L4255" s="161" t="s">
        <v>10483</v>
      </c>
    </row>
    <row r="4256" spans="1:18">
      <c r="A4256" s="161">
        <v>7</v>
      </c>
      <c r="B4256" s="161">
        <v>98</v>
      </c>
      <c r="C4256" s="161">
        <v>5</v>
      </c>
      <c r="D4256" s="161" t="s">
        <v>3696</v>
      </c>
      <c r="E4256" s="161" t="s">
        <v>10040</v>
      </c>
      <c r="F4256" s="161" t="s">
        <v>3992</v>
      </c>
      <c r="G4256" s="161" t="s">
        <v>1521</v>
      </c>
      <c r="H4256" s="161" t="s">
        <v>1526</v>
      </c>
      <c r="I4256" s="161" t="s">
        <v>1629</v>
      </c>
      <c r="K4256" s="161">
        <v>1</v>
      </c>
      <c r="L4256" s="161" t="s">
        <v>6184</v>
      </c>
      <c r="M4256" s="161" t="s">
        <v>6185</v>
      </c>
      <c r="N4256" s="161" t="s">
        <v>12</v>
      </c>
      <c r="O4256" s="161" t="s">
        <v>6186</v>
      </c>
      <c r="P4256" s="161" t="s">
        <v>11</v>
      </c>
      <c r="Q4256" s="161" t="s">
        <v>6187</v>
      </c>
      <c r="R4256" s="161" t="s">
        <v>364</v>
      </c>
    </row>
    <row r="4257" spans="1:18">
      <c r="A4257" s="161">
        <v>7</v>
      </c>
      <c r="B4257" s="161">
        <v>98</v>
      </c>
      <c r="C4257" s="161">
        <v>6</v>
      </c>
      <c r="D4257" s="161" t="s">
        <v>10293</v>
      </c>
      <c r="E4257" s="161" t="s">
        <v>10477</v>
      </c>
      <c r="F4257" s="161" t="s">
        <v>3992</v>
      </c>
      <c r="G4257" s="161" t="s">
        <v>1521</v>
      </c>
      <c r="H4257" s="161" t="s">
        <v>10361</v>
      </c>
      <c r="I4257" s="161" t="s">
        <v>1629</v>
      </c>
      <c r="K4257" s="161">
        <v>1</v>
      </c>
      <c r="L4257" s="161" t="s">
        <v>10478</v>
      </c>
      <c r="M4257" s="161" t="s">
        <v>10479</v>
      </c>
      <c r="N4257" s="161" t="s">
        <v>16015</v>
      </c>
      <c r="O4257" s="161" t="s">
        <v>10480</v>
      </c>
      <c r="P4257" s="161" t="s">
        <v>16017</v>
      </c>
      <c r="Q4257" s="161" t="s">
        <v>10481</v>
      </c>
      <c r="R4257" s="161" t="s">
        <v>16018</v>
      </c>
    </row>
    <row r="4258" spans="1:18">
      <c r="A4258" s="161">
        <v>7</v>
      </c>
      <c r="B4258" s="161">
        <v>98</v>
      </c>
      <c r="C4258" s="161">
        <v>7</v>
      </c>
      <c r="D4258" s="161" t="s">
        <v>3696</v>
      </c>
      <c r="E4258" s="161" t="s">
        <v>10041</v>
      </c>
      <c r="F4258" s="161" t="s">
        <v>3992</v>
      </c>
      <c r="G4258" s="161" t="s">
        <v>1521</v>
      </c>
      <c r="H4258" s="161" t="s">
        <v>66</v>
      </c>
      <c r="I4258" s="161" t="s">
        <v>1629</v>
      </c>
      <c r="K4258" s="161">
        <v>1</v>
      </c>
      <c r="L4258" s="161" t="s">
        <v>6188</v>
      </c>
      <c r="M4258" s="161" t="s">
        <v>6189</v>
      </c>
      <c r="N4258" s="161" t="s">
        <v>12</v>
      </c>
      <c r="O4258" s="161" t="s">
        <v>6190</v>
      </c>
      <c r="P4258" s="161" t="s">
        <v>11</v>
      </c>
      <c r="Q4258" s="161" t="s">
        <v>6191</v>
      </c>
      <c r="R4258" s="161" t="s">
        <v>364</v>
      </c>
    </row>
    <row r="4259" spans="1:18">
      <c r="A4259" s="161">
        <v>7</v>
      </c>
      <c r="B4259" s="161">
        <v>98</v>
      </c>
      <c r="C4259" s="161">
        <v>8</v>
      </c>
      <c r="D4259" s="161" t="s">
        <v>10293</v>
      </c>
      <c r="E4259" s="161" t="s">
        <v>10472</v>
      </c>
      <c r="F4259" s="161" t="s">
        <v>3992</v>
      </c>
      <c r="G4259" s="161" t="s">
        <v>1521</v>
      </c>
      <c r="H4259" s="161" t="s">
        <v>10355</v>
      </c>
      <c r="I4259" s="161" t="s">
        <v>1629</v>
      </c>
      <c r="K4259" s="161">
        <v>1</v>
      </c>
      <c r="L4259" s="161" t="s">
        <v>10473</v>
      </c>
      <c r="M4259" s="161" t="s">
        <v>10474</v>
      </c>
      <c r="N4259" s="161" t="s">
        <v>16015</v>
      </c>
      <c r="O4259" s="161" t="s">
        <v>10475</v>
      </c>
      <c r="P4259" s="161" t="s">
        <v>16017</v>
      </c>
      <c r="Q4259" s="161" t="s">
        <v>10476</v>
      </c>
      <c r="R4259" s="161" t="s">
        <v>16018</v>
      </c>
    </row>
    <row r="4260" spans="1:18">
      <c r="A4260" s="161">
        <v>7</v>
      </c>
      <c r="B4260" s="161">
        <v>98</v>
      </c>
      <c r="C4260" s="161">
        <v>9</v>
      </c>
      <c r="D4260" s="161" t="s">
        <v>3696</v>
      </c>
      <c r="E4260" s="161" t="s">
        <v>10042</v>
      </c>
      <c r="F4260" s="161" t="s">
        <v>3992</v>
      </c>
      <c r="G4260" s="161" t="s">
        <v>1521</v>
      </c>
      <c r="H4260" s="161" t="s">
        <v>336</v>
      </c>
      <c r="K4260" s="161">
        <v>1</v>
      </c>
      <c r="L4260" s="161" t="s">
        <v>6192</v>
      </c>
    </row>
    <row r="4261" spans="1:18">
      <c r="A4261" s="161">
        <v>7</v>
      </c>
      <c r="B4261" s="161">
        <v>98</v>
      </c>
      <c r="C4261" s="161">
        <v>10</v>
      </c>
      <c r="D4261" s="161" t="s">
        <v>10293</v>
      </c>
      <c r="E4261" s="161" t="s">
        <v>10470</v>
      </c>
      <c r="F4261" s="161" t="s">
        <v>3992</v>
      </c>
      <c r="G4261" s="161" t="s">
        <v>1521</v>
      </c>
      <c r="H4261" s="161" t="s">
        <v>10191</v>
      </c>
      <c r="K4261" s="161">
        <v>1</v>
      </c>
      <c r="L4261" s="161" t="s">
        <v>10471</v>
      </c>
    </row>
    <row r="4262" spans="1:18">
      <c r="A4262" s="161">
        <v>7</v>
      </c>
      <c r="B4262" s="161">
        <v>98</v>
      </c>
      <c r="C4262" s="161">
        <v>11</v>
      </c>
      <c r="D4262" s="161" t="s">
        <v>3696</v>
      </c>
      <c r="E4262" s="161" t="s">
        <v>10043</v>
      </c>
      <c r="F4262" s="161" t="s">
        <v>3992</v>
      </c>
      <c r="G4262" s="161" t="s">
        <v>1521</v>
      </c>
      <c r="H4262" s="161" t="s">
        <v>337</v>
      </c>
      <c r="I4262" s="161" t="s">
        <v>1628</v>
      </c>
      <c r="K4262" s="161">
        <v>1</v>
      </c>
      <c r="L4262" s="161" t="s">
        <v>6193</v>
      </c>
    </row>
    <row r="4263" spans="1:18">
      <c r="A4263" s="161">
        <v>7</v>
      </c>
      <c r="B4263" s="161">
        <v>98</v>
      </c>
      <c r="C4263" s="161">
        <v>12</v>
      </c>
      <c r="D4263" s="161" t="s">
        <v>10293</v>
      </c>
      <c r="E4263" s="161" t="s">
        <v>10468</v>
      </c>
      <c r="F4263" s="161" t="s">
        <v>3992</v>
      </c>
      <c r="G4263" s="161" t="s">
        <v>1521</v>
      </c>
      <c r="H4263" s="161" t="s">
        <v>10350</v>
      </c>
      <c r="I4263" s="161" t="s">
        <v>10137</v>
      </c>
      <c r="K4263" s="161">
        <v>1</v>
      </c>
      <c r="L4263" s="161" t="s">
        <v>10469</v>
      </c>
    </row>
    <row r="4264" spans="1:18">
      <c r="A4264" s="161">
        <v>7</v>
      </c>
      <c r="B4264" s="161">
        <v>98</v>
      </c>
      <c r="C4264" s="161">
        <v>13</v>
      </c>
      <c r="D4264" s="161" t="s">
        <v>3696</v>
      </c>
      <c r="E4264" s="161" t="s">
        <v>10044</v>
      </c>
      <c r="F4264" s="161" t="s">
        <v>3992</v>
      </c>
      <c r="G4264" s="161" t="s">
        <v>1521</v>
      </c>
      <c r="H4264" s="161" t="s">
        <v>1535</v>
      </c>
      <c r="I4264" s="161" t="s">
        <v>61</v>
      </c>
      <c r="K4264" s="161">
        <v>1</v>
      </c>
      <c r="L4264" s="161" t="s">
        <v>6194</v>
      </c>
    </row>
    <row r="4265" spans="1:18">
      <c r="A4265" s="161">
        <v>7</v>
      </c>
      <c r="B4265" s="161">
        <v>98</v>
      </c>
      <c r="C4265" s="161">
        <v>14</v>
      </c>
      <c r="D4265" s="161" t="s">
        <v>10293</v>
      </c>
      <c r="E4265" s="161" t="s">
        <v>10466</v>
      </c>
      <c r="F4265" s="161" t="s">
        <v>3992</v>
      </c>
      <c r="G4265" s="161" t="s">
        <v>1521</v>
      </c>
      <c r="H4265" s="161" t="s">
        <v>10347</v>
      </c>
      <c r="I4265" s="161" t="s">
        <v>10345</v>
      </c>
      <c r="K4265" s="161">
        <v>1</v>
      </c>
      <c r="L4265" s="161" t="s">
        <v>10467</v>
      </c>
    </row>
    <row r="4266" spans="1:18">
      <c r="A4266" s="161">
        <v>7</v>
      </c>
      <c r="B4266" s="161">
        <v>98</v>
      </c>
      <c r="C4266" s="161">
        <v>15</v>
      </c>
      <c r="D4266" s="161" t="s">
        <v>3696</v>
      </c>
      <c r="E4266" s="161" t="s">
        <v>10045</v>
      </c>
      <c r="F4266" s="161" t="s">
        <v>3992</v>
      </c>
      <c r="G4266" s="161" t="s">
        <v>1521</v>
      </c>
      <c r="H4266" s="161" t="s">
        <v>1529</v>
      </c>
      <c r="I4266" s="161" t="s">
        <v>15</v>
      </c>
      <c r="K4266" s="161">
        <v>1</v>
      </c>
      <c r="L4266" s="164" t="s">
        <v>10046</v>
      </c>
      <c r="M4266" s="164" t="s">
        <v>10047</v>
      </c>
    </row>
    <row r="4267" spans="1:18">
      <c r="A4267" s="161">
        <v>7</v>
      </c>
      <c r="B4267" s="161">
        <v>98</v>
      </c>
      <c r="C4267" s="161">
        <v>16</v>
      </c>
      <c r="D4267" s="161" t="s">
        <v>10293</v>
      </c>
      <c r="E4267" s="161" t="s">
        <v>10463</v>
      </c>
      <c r="F4267" s="161" t="s">
        <v>3992</v>
      </c>
      <c r="G4267" s="161" t="s">
        <v>1521</v>
      </c>
      <c r="H4267" s="161" t="s">
        <v>10342</v>
      </c>
      <c r="I4267" s="161" t="s">
        <v>15</v>
      </c>
      <c r="K4267" s="161">
        <v>1</v>
      </c>
      <c r="L4267" s="164" t="s">
        <v>10464</v>
      </c>
      <c r="M4267" s="164" t="s">
        <v>10465</v>
      </c>
    </row>
    <row r="4268" spans="1:18">
      <c r="A4268" s="161">
        <v>7</v>
      </c>
      <c r="B4268" s="161">
        <v>98</v>
      </c>
      <c r="C4268" s="161">
        <v>17</v>
      </c>
      <c r="D4268" s="161" t="s">
        <v>3696</v>
      </c>
      <c r="E4268" s="161" t="s">
        <v>10048</v>
      </c>
      <c r="F4268" s="161" t="s">
        <v>3992</v>
      </c>
      <c r="G4268" s="161" t="s">
        <v>1521</v>
      </c>
      <c r="H4268" s="161" t="s">
        <v>1530</v>
      </c>
      <c r="K4268" s="161">
        <v>1</v>
      </c>
      <c r="L4268" s="164" t="s">
        <v>10049</v>
      </c>
    </row>
    <row r="4269" spans="1:18">
      <c r="A4269" s="161">
        <v>7</v>
      </c>
      <c r="B4269" s="161">
        <v>98</v>
      </c>
      <c r="C4269" s="161">
        <v>18</v>
      </c>
      <c r="D4269" s="161" t="s">
        <v>10293</v>
      </c>
      <c r="E4269" s="161" t="s">
        <v>10461</v>
      </c>
      <c r="F4269" s="161" t="s">
        <v>3992</v>
      </c>
      <c r="G4269" s="161" t="s">
        <v>1521</v>
      </c>
      <c r="H4269" s="161" t="s">
        <v>10339</v>
      </c>
      <c r="K4269" s="161">
        <v>1</v>
      </c>
      <c r="L4269" s="164" t="s">
        <v>10462</v>
      </c>
    </row>
    <row r="4270" spans="1:18">
      <c r="A4270" s="161">
        <v>7</v>
      </c>
      <c r="B4270" s="161">
        <v>98</v>
      </c>
      <c r="C4270" s="161">
        <v>19</v>
      </c>
      <c r="D4270" s="161" t="s">
        <v>3696</v>
      </c>
      <c r="E4270" s="161" t="s">
        <v>10050</v>
      </c>
      <c r="F4270" s="161" t="s">
        <v>3992</v>
      </c>
      <c r="G4270" s="161" t="s">
        <v>1521</v>
      </c>
      <c r="H4270" s="161" t="s">
        <v>1531</v>
      </c>
      <c r="K4270" s="161">
        <v>1</v>
      </c>
      <c r="L4270" s="164" t="s">
        <v>10051</v>
      </c>
    </row>
    <row r="4271" spans="1:18">
      <c r="A4271" s="161">
        <v>7</v>
      </c>
      <c r="B4271" s="161">
        <v>98</v>
      </c>
      <c r="C4271" s="161">
        <v>20</v>
      </c>
      <c r="D4271" s="161" t="s">
        <v>10293</v>
      </c>
      <c r="E4271" s="161" t="s">
        <v>10459</v>
      </c>
      <c r="F4271" s="161" t="s">
        <v>3992</v>
      </c>
      <c r="G4271" s="161" t="s">
        <v>1521</v>
      </c>
      <c r="H4271" s="161" t="s">
        <v>10336</v>
      </c>
      <c r="K4271" s="161">
        <v>1</v>
      </c>
      <c r="L4271" s="164" t="s">
        <v>10460</v>
      </c>
    </row>
    <row r="4272" spans="1:18">
      <c r="A4272" s="161">
        <v>7</v>
      </c>
      <c r="B4272" s="161">
        <v>98</v>
      </c>
      <c r="C4272" s="161">
        <v>21</v>
      </c>
      <c r="D4272" s="161" t="s">
        <v>3696</v>
      </c>
      <c r="E4272" s="161" t="s">
        <v>10052</v>
      </c>
      <c r="F4272" s="161" t="s">
        <v>3992</v>
      </c>
      <c r="G4272" s="161" t="s">
        <v>1521</v>
      </c>
      <c r="H4272" s="161" t="s">
        <v>1532</v>
      </c>
      <c r="K4272" s="161">
        <v>1</v>
      </c>
      <c r="L4272" s="164" t="s">
        <v>10053</v>
      </c>
    </row>
    <row r="4273" spans="1:18">
      <c r="A4273" s="161">
        <v>7</v>
      </c>
      <c r="B4273" s="161">
        <v>98</v>
      </c>
      <c r="C4273" s="161">
        <v>22</v>
      </c>
      <c r="D4273" s="161" t="s">
        <v>10293</v>
      </c>
      <c r="E4273" s="161" t="s">
        <v>10457</v>
      </c>
      <c r="F4273" s="161" t="s">
        <v>3992</v>
      </c>
      <c r="G4273" s="161" t="s">
        <v>1521</v>
      </c>
      <c r="H4273" s="161" t="s">
        <v>10333</v>
      </c>
      <c r="K4273" s="161">
        <v>1</v>
      </c>
      <c r="L4273" s="164" t="s">
        <v>10458</v>
      </c>
    </row>
    <row r="4274" spans="1:18">
      <c r="A4274" s="161">
        <v>7</v>
      </c>
      <c r="B4274" s="161">
        <v>98</v>
      </c>
      <c r="C4274" s="161">
        <v>23</v>
      </c>
      <c r="D4274" s="161" t="s">
        <v>3696</v>
      </c>
      <c r="E4274" s="161" t="s">
        <v>10054</v>
      </c>
      <c r="F4274" s="161" t="s">
        <v>3992</v>
      </c>
      <c r="G4274" s="161" t="s">
        <v>1521</v>
      </c>
      <c r="H4274" s="161" t="s">
        <v>1533</v>
      </c>
      <c r="K4274" s="161">
        <v>1</v>
      </c>
      <c r="L4274" s="164" t="s">
        <v>10055</v>
      </c>
    </row>
    <row r="4275" spans="1:18">
      <c r="A4275" s="161">
        <v>7</v>
      </c>
      <c r="B4275" s="161">
        <v>98</v>
      </c>
      <c r="C4275" s="161">
        <v>24</v>
      </c>
      <c r="D4275" s="161" t="s">
        <v>10293</v>
      </c>
      <c r="E4275" s="161" t="s">
        <v>10455</v>
      </c>
      <c r="F4275" s="161" t="s">
        <v>3992</v>
      </c>
      <c r="G4275" s="161" t="s">
        <v>1521</v>
      </c>
      <c r="H4275" s="161" t="s">
        <v>10330</v>
      </c>
      <c r="K4275" s="161">
        <v>1</v>
      </c>
      <c r="L4275" s="164" t="s">
        <v>10456</v>
      </c>
    </row>
    <row r="4276" spans="1:18">
      <c r="A4276" s="161">
        <v>7</v>
      </c>
      <c r="B4276" s="161">
        <v>98</v>
      </c>
      <c r="C4276" s="161">
        <v>25</v>
      </c>
      <c r="D4276" s="161" t="s">
        <v>3696</v>
      </c>
      <c r="E4276" s="161" t="s">
        <v>10056</v>
      </c>
      <c r="F4276" s="161" t="s">
        <v>3992</v>
      </c>
      <c r="G4276" s="161" t="s">
        <v>1521</v>
      </c>
      <c r="H4276" s="161" t="s">
        <v>1534</v>
      </c>
      <c r="K4276" s="161">
        <v>1</v>
      </c>
      <c r="L4276" s="164" t="s">
        <v>10057</v>
      </c>
    </row>
    <row r="4277" spans="1:18">
      <c r="A4277" s="161">
        <v>7</v>
      </c>
      <c r="B4277" s="161">
        <v>98</v>
      </c>
      <c r="C4277" s="161">
        <v>26</v>
      </c>
      <c r="D4277" s="161" t="s">
        <v>10293</v>
      </c>
      <c r="E4277" s="161" t="s">
        <v>10453</v>
      </c>
      <c r="F4277" s="161" t="s">
        <v>3992</v>
      </c>
      <c r="G4277" s="161" t="s">
        <v>1521</v>
      </c>
      <c r="H4277" s="161" t="s">
        <v>10327</v>
      </c>
      <c r="K4277" s="161">
        <v>1</v>
      </c>
      <c r="L4277" s="164" t="s">
        <v>10454</v>
      </c>
    </row>
    <row r="4278" spans="1:18">
      <c r="A4278" s="161">
        <v>7</v>
      </c>
      <c r="B4278" s="161">
        <v>98</v>
      </c>
      <c r="C4278" s="161">
        <v>27</v>
      </c>
      <c r="D4278" s="161" t="s">
        <v>3696</v>
      </c>
      <c r="E4278" s="161" t="s">
        <v>10058</v>
      </c>
      <c r="F4278" s="161" t="s">
        <v>3992</v>
      </c>
      <c r="G4278" s="161" t="s">
        <v>1521</v>
      </c>
      <c r="H4278" s="162" t="s">
        <v>326</v>
      </c>
      <c r="I4278" s="161" t="s">
        <v>1629</v>
      </c>
      <c r="K4278" s="161">
        <v>1</v>
      </c>
      <c r="L4278" s="161" t="s">
        <v>6195</v>
      </c>
      <c r="M4278" s="161" t="s">
        <v>6196</v>
      </c>
      <c r="N4278" s="161" t="s">
        <v>12</v>
      </c>
      <c r="O4278" s="161" t="s">
        <v>6197</v>
      </c>
      <c r="P4278" s="161" t="s">
        <v>11</v>
      </c>
      <c r="Q4278" s="161" t="s">
        <v>6198</v>
      </c>
      <c r="R4278" s="161" t="s">
        <v>364</v>
      </c>
    </row>
    <row r="4279" spans="1:18">
      <c r="A4279" s="161">
        <v>7</v>
      </c>
      <c r="B4279" s="161">
        <v>98</v>
      </c>
      <c r="C4279" s="161">
        <v>28</v>
      </c>
      <c r="D4279" s="161" t="s">
        <v>10293</v>
      </c>
      <c r="E4279" s="161" t="s">
        <v>10448</v>
      </c>
      <c r="F4279" s="161" t="s">
        <v>3992</v>
      </c>
      <c r="G4279" s="161" t="s">
        <v>1521</v>
      </c>
      <c r="H4279" s="162" t="s">
        <v>10321</v>
      </c>
      <c r="I4279" s="161" t="s">
        <v>1629</v>
      </c>
      <c r="K4279" s="161">
        <v>1</v>
      </c>
      <c r="L4279" s="161" t="s">
        <v>10449</v>
      </c>
      <c r="M4279" s="161" t="s">
        <v>10450</v>
      </c>
      <c r="N4279" s="161" t="s">
        <v>16015</v>
      </c>
      <c r="O4279" s="161" t="s">
        <v>10451</v>
      </c>
      <c r="P4279" s="161" t="s">
        <v>16017</v>
      </c>
      <c r="Q4279" s="161" t="s">
        <v>10452</v>
      </c>
      <c r="R4279" s="161" t="s">
        <v>16018</v>
      </c>
    </row>
    <row r="4280" spans="1:18">
      <c r="A4280" s="161">
        <v>7</v>
      </c>
      <c r="B4280" s="161">
        <v>98</v>
      </c>
      <c r="C4280" s="161">
        <v>29</v>
      </c>
      <c r="D4280" s="161" t="s">
        <v>3696</v>
      </c>
      <c r="E4280" s="161" t="s">
        <v>10059</v>
      </c>
      <c r="F4280" s="161" t="s">
        <v>3992</v>
      </c>
      <c r="G4280" s="161" t="s">
        <v>1521</v>
      </c>
      <c r="H4280" s="161" t="s">
        <v>1524</v>
      </c>
      <c r="I4280" s="161" t="s">
        <v>3991</v>
      </c>
      <c r="K4280" s="161">
        <v>1</v>
      </c>
      <c r="L4280" s="161" t="s">
        <v>6199</v>
      </c>
      <c r="M4280" s="161" t="s">
        <v>6200</v>
      </c>
      <c r="N4280" s="161" t="s">
        <v>388</v>
      </c>
      <c r="O4280" s="161" t="s">
        <v>6201</v>
      </c>
    </row>
    <row r="4281" spans="1:18">
      <c r="A4281" s="161">
        <v>7</v>
      </c>
      <c r="B4281" s="161">
        <v>98</v>
      </c>
      <c r="C4281" s="161">
        <v>30</v>
      </c>
      <c r="D4281" s="161" t="s">
        <v>10293</v>
      </c>
      <c r="E4281" s="161" t="s">
        <v>10444</v>
      </c>
      <c r="F4281" s="161" t="s">
        <v>3992</v>
      </c>
      <c r="G4281" s="161" t="s">
        <v>1521</v>
      </c>
      <c r="H4281" s="161" t="s">
        <v>10316</v>
      </c>
      <c r="I4281" s="161" t="s">
        <v>10314</v>
      </c>
      <c r="K4281" s="161">
        <v>1</v>
      </c>
      <c r="L4281" s="161" t="s">
        <v>10445</v>
      </c>
      <c r="M4281" s="161" t="s">
        <v>10446</v>
      </c>
      <c r="N4281" s="161" t="s">
        <v>16016</v>
      </c>
      <c r="O4281" s="161" t="s">
        <v>10447</v>
      </c>
    </row>
    <row r="4282" spans="1:18">
      <c r="A4282" s="161">
        <v>7</v>
      </c>
      <c r="B4282" s="161">
        <v>98</v>
      </c>
      <c r="C4282" s="161">
        <v>31</v>
      </c>
      <c r="D4282" s="161" t="s">
        <v>3696</v>
      </c>
      <c r="E4282" s="161" t="s">
        <v>10060</v>
      </c>
      <c r="F4282" s="161" t="s">
        <v>3992</v>
      </c>
      <c r="G4282" s="161" t="s">
        <v>1521</v>
      </c>
      <c r="H4282" s="161" t="s">
        <v>323</v>
      </c>
      <c r="K4282" s="161">
        <v>1</v>
      </c>
      <c r="L4282" s="161" t="s">
        <v>6998</v>
      </c>
    </row>
    <row r="4283" spans="1:18">
      <c r="A4283" s="161">
        <v>7</v>
      </c>
      <c r="B4283" s="161">
        <v>98</v>
      </c>
      <c r="C4283" s="161">
        <v>32</v>
      </c>
      <c r="D4283" s="161" t="s">
        <v>10293</v>
      </c>
      <c r="E4283" s="161" t="s">
        <v>10442</v>
      </c>
      <c r="F4283" s="161" t="s">
        <v>3992</v>
      </c>
      <c r="G4283" s="161" t="s">
        <v>1521</v>
      </c>
      <c r="H4283" s="161" t="s">
        <v>10312</v>
      </c>
      <c r="K4283" s="161">
        <v>1</v>
      </c>
      <c r="L4283" s="161" t="s">
        <v>10443</v>
      </c>
    </row>
    <row r="4284" spans="1:18">
      <c r="A4284" s="161">
        <v>7</v>
      </c>
      <c r="B4284" s="161">
        <v>98</v>
      </c>
      <c r="C4284" s="161">
        <v>33</v>
      </c>
      <c r="D4284" s="161" t="s">
        <v>3696</v>
      </c>
      <c r="E4284" s="161" t="s">
        <v>10061</v>
      </c>
      <c r="F4284" s="161" t="s">
        <v>3992</v>
      </c>
      <c r="G4284" s="161" t="s">
        <v>1521</v>
      </c>
      <c r="H4284" s="161" t="s">
        <v>324</v>
      </c>
      <c r="K4284" s="161">
        <v>1</v>
      </c>
      <c r="L4284" s="161" t="s">
        <v>6999</v>
      </c>
    </row>
    <row r="4285" spans="1:18">
      <c r="A4285" s="161">
        <v>7</v>
      </c>
      <c r="B4285" s="161">
        <v>98</v>
      </c>
      <c r="C4285" s="161">
        <v>34</v>
      </c>
      <c r="D4285" s="161" t="s">
        <v>10293</v>
      </c>
      <c r="E4285" s="161" t="s">
        <v>10440</v>
      </c>
      <c r="F4285" s="161" t="s">
        <v>3992</v>
      </c>
      <c r="G4285" s="161" t="s">
        <v>1521</v>
      </c>
      <c r="H4285" s="161" t="s">
        <v>10309</v>
      </c>
      <c r="K4285" s="161">
        <v>1</v>
      </c>
      <c r="L4285" s="161" t="s">
        <v>10441</v>
      </c>
    </row>
    <row r="4286" spans="1:18">
      <c r="A4286" s="161">
        <v>7</v>
      </c>
      <c r="B4286" s="161">
        <v>98</v>
      </c>
      <c r="C4286" s="161">
        <v>35</v>
      </c>
      <c r="D4286" s="161" t="s">
        <v>3696</v>
      </c>
      <c r="E4286" s="161" t="s">
        <v>10062</v>
      </c>
      <c r="F4286" s="161" t="s">
        <v>3992</v>
      </c>
      <c r="G4286" s="161" t="s">
        <v>1521</v>
      </c>
      <c r="H4286" s="161" t="s">
        <v>325</v>
      </c>
      <c r="K4286" s="161">
        <v>1</v>
      </c>
      <c r="L4286" s="161" t="s">
        <v>7000</v>
      </c>
    </row>
    <row r="4287" spans="1:18">
      <c r="A4287" s="161">
        <v>7</v>
      </c>
      <c r="B4287" s="161">
        <v>98</v>
      </c>
      <c r="C4287" s="161">
        <v>36</v>
      </c>
      <c r="D4287" s="161" t="s">
        <v>10293</v>
      </c>
      <c r="E4287" s="161" t="s">
        <v>10438</v>
      </c>
      <c r="F4287" s="161" t="s">
        <v>3992</v>
      </c>
      <c r="G4287" s="161" t="s">
        <v>1521</v>
      </c>
      <c r="H4287" s="161" t="s">
        <v>10306</v>
      </c>
      <c r="K4287" s="161">
        <v>1</v>
      </c>
      <c r="L4287" s="161" t="s">
        <v>10439</v>
      </c>
    </row>
    <row r="4288" spans="1:18">
      <c r="A4288" s="161">
        <v>7</v>
      </c>
      <c r="B4288" s="161">
        <v>98</v>
      </c>
      <c r="C4288" s="161">
        <v>37</v>
      </c>
      <c r="D4288" s="161" t="s">
        <v>3696</v>
      </c>
      <c r="E4288" s="161" t="s">
        <v>10063</v>
      </c>
      <c r="F4288" s="161" t="s">
        <v>3992</v>
      </c>
      <c r="G4288" s="161" t="s">
        <v>1521</v>
      </c>
      <c r="H4288" s="161" t="s">
        <v>1536</v>
      </c>
      <c r="I4288" s="161" t="s">
        <v>1629</v>
      </c>
      <c r="K4288" s="161">
        <v>1</v>
      </c>
      <c r="L4288" s="161" t="s">
        <v>6202</v>
      </c>
      <c r="M4288" s="161" t="s">
        <v>6203</v>
      </c>
      <c r="N4288" s="161" t="s">
        <v>12</v>
      </c>
      <c r="O4288" s="161" t="s">
        <v>6204</v>
      </c>
      <c r="P4288" s="161" t="s">
        <v>11</v>
      </c>
      <c r="Q4288" s="161" t="s">
        <v>6205</v>
      </c>
      <c r="R4288" s="161" t="s">
        <v>364</v>
      </c>
    </row>
    <row r="4289" spans="1:18">
      <c r="A4289" s="161">
        <v>7</v>
      </c>
      <c r="B4289" s="161">
        <v>98</v>
      </c>
      <c r="C4289" s="161">
        <v>38</v>
      </c>
      <c r="D4289" s="161" t="s">
        <v>10293</v>
      </c>
      <c r="E4289" s="161" t="s">
        <v>10433</v>
      </c>
      <c r="F4289" s="161" t="s">
        <v>3992</v>
      </c>
      <c r="G4289" s="161" t="s">
        <v>1521</v>
      </c>
      <c r="H4289" s="161" t="s">
        <v>10300</v>
      </c>
      <c r="I4289" s="161" t="s">
        <v>1629</v>
      </c>
      <c r="K4289" s="161">
        <v>1</v>
      </c>
      <c r="L4289" s="161" t="s">
        <v>10434</v>
      </c>
      <c r="M4289" s="161" t="s">
        <v>10435</v>
      </c>
      <c r="N4289" s="161" t="s">
        <v>16015</v>
      </c>
      <c r="O4289" s="161" t="s">
        <v>10436</v>
      </c>
      <c r="P4289" s="161" t="s">
        <v>16017</v>
      </c>
      <c r="Q4289" s="161" t="s">
        <v>10437</v>
      </c>
      <c r="R4289" s="161" t="s">
        <v>16018</v>
      </c>
    </row>
    <row r="4290" spans="1:18">
      <c r="A4290" s="161">
        <v>7</v>
      </c>
      <c r="B4290" s="161">
        <v>98</v>
      </c>
      <c r="C4290" s="161">
        <v>39</v>
      </c>
      <c r="D4290" s="161" t="s">
        <v>3696</v>
      </c>
      <c r="E4290" s="161" t="s">
        <v>10064</v>
      </c>
      <c r="F4290" s="161" t="s">
        <v>3992</v>
      </c>
      <c r="G4290" s="161" t="s">
        <v>1521</v>
      </c>
      <c r="H4290" s="161" t="s">
        <v>116</v>
      </c>
      <c r="I4290" s="161" t="s">
        <v>1630</v>
      </c>
      <c r="K4290" s="161">
        <v>1</v>
      </c>
      <c r="L4290" s="161" t="s">
        <v>6206</v>
      </c>
    </row>
    <row r="4291" spans="1:18">
      <c r="A4291" s="161">
        <v>7</v>
      </c>
      <c r="B4291" s="161">
        <v>98</v>
      </c>
      <c r="C4291" s="161">
        <v>40</v>
      </c>
      <c r="D4291" s="161" t="s">
        <v>10293</v>
      </c>
      <c r="E4291" s="161" t="s">
        <v>10431</v>
      </c>
      <c r="F4291" s="161" t="s">
        <v>3992</v>
      </c>
      <c r="G4291" s="161" t="s">
        <v>1521</v>
      </c>
      <c r="H4291" s="161" t="s">
        <v>10297</v>
      </c>
      <c r="I4291" s="161" t="s">
        <v>1630</v>
      </c>
      <c r="K4291" s="161">
        <v>1</v>
      </c>
      <c r="L4291" s="161" t="s">
        <v>10432</v>
      </c>
    </row>
    <row r="4292" spans="1:18">
      <c r="A4292" s="161">
        <v>7</v>
      </c>
      <c r="B4292" s="161">
        <v>98</v>
      </c>
      <c r="C4292" s="161">
        <v>41</v>
      </c>
      <c r="D4292" s="161" t="s">
        <v>3696</v>
      </c>
      <c r="E4292" s="161" t="s">
        <v>10065</v>
      </c>
      <c r="F4292" s="161" t="s">
        <v>3992</v>
      </c>
      <c r="G4292" s="161" t="s">
        <v>1521</v>
      </c>
      <c r="H4292" s="161" t="s">
        <v>319</v>
      </c>
      <c r="K4292" s="161">
        <v>1</v>
      </c>
      <c r="L4292" s="161" t="s">
        <v>6207</v>
      </c>
    </row>
    <row r="4293" spans="1:18">
      <c r="A4293" s="161">
        <v>7</v>
      </c>
      <c r="B4293" s="161">
        <v>98</v>
      </c>
      <c r="C4293" s="161">
        <v>42</v>
      </c>
      <c r="D4293" s="161" t="s">
        <v>10293</v>
      </c>
      <c r="E4293" s="161" t="s">
        <v>10429</v>
      </c>
      <c r="F4293" s="161" t="s">
        <v>3992</v>
      </c>
      <c r="G4293" s="161" t="s">
        <v>1521</v>
      </c>
      <c r="H4293" s="161" t="s">
        <v>10167</v>
      </c>
      <c r="K4293" s="161">
        <v>1</v>
      </c>
      <c r="L4293" s="161" t="s">
        <v>10430</v>
      </c>
    </row>
    <row r="4294" spans="1:18">
      <c r="A4294" s="161">
        <v>7</v>
      </c>
      <c r="B4294" s="161">
        <v>99</v>
      </c>
      <c r="C4294" s="161">
        <v>1</v>
      </c>
      <c r="D4294" s="161" t="s">
        <v>3696</v>
      </c>
      <c r="E4294" s="161" t="s">
        <v>10066</v>
      </c>
      <c r="F4294" s="161" t="s">
        <v>3992</v>
      </c>
      <c r="G4294" s="161" t="s">
        <v>1521</v>
      </c>
      <c r="H4294" s="161" t="s">
        <v>1523</v>
      </c>
      <c r="I4294" s="161" t="s">
        <v>1631</v>
      </c>
      <c r="K4294" s="161">
        <v>1</v>
      </c>
      <c r="L4294" s="164" t="s">
        <v>10067</v>
      </c>
    </row>
    <row r="4295" spans="1:18">
      <c r="A4295" s="161">
        <v>7</v>
      </c>
      <c r="B4295" s="161">
        <v>99</v>
      </c>
      <c r="C4295" s="161">
        <v>2</v>
      </c>
      <c r="D4295" s="161" t="s">
        <v>10293</v>
      </c>
      <c r="E4295" s="161" t="s">
        <v>10427</v>
      </c>
      <c r="F4295" s="161" t="s">
        <v>3992</v>
      </c>
      <c r="G4295" s="161" t="s">
        <v>1521</v>
      </c>
      <c r="H4295" s="161" t="s">
        <v>10370</v>
      </c>
      <c r="I4295" s="161" t="s">
        <v>1630</v>
      </c>
      <c r="K4295" s="161">
        <v>1</v>
      </c>
      <c r="L4295" s="164" t="s">
        <v>10428</v>
      </c>
    </row>
    <row r="4296" spans="1:18">
      <c r="A4296" s="161">
        <v>7</v>
      </c>
      <c r="B4296" s="161">
        <v>99</v>
      </c>
      <c r="C4296" s="161">
        <v>3</v>
      </c>
      <c r="D4296" s="161" t="s">
        <v>3696</v>
      </c>
      <c r="E4296" s="161" t="s">
        <v>10068</v>
      </c>
      <c r="F4296" s="161" t="s">
        <v>3992</v>
      </c>
      <c r="G4296" s="161" t="s">
        <v>1521</v>
      </c>
      <c r="H4296" s="162" t="s">
        <v>322</v>
      </c>
      <c r="I4296" s="161" t="s">
        <v>1631</v>
      </c>
      <c r="K4296" s="161">
        <v>1</v>
      </c>
      <c r="L4296" s="161" t="s">
        <v>6408</v>
      </c>
    </row>
    <row r="4297" spans="1:18">
      <c r="A4297" s="161">
        <v>7</v>
      </c>
      <c r="B4297" s="161">
        <v>99</v>
      </c>
      <c r="C4297" s="161">
        <v>4</v>
      </c>
      <c r="D4297" s="161" t="s">
        <v>10293</v>
      </c>
      <c r="E4297" s="161" t="s">
        <v>10425</v>
      </c>
      <c r="F4297" s="161" t="s">
        <v>3992</v>
      </c>
      <c r="G4297" s="161" t="s">
        <v>1521</v>
      </c>
      <c r="H4297" s="162" t="s">
        <v>10367</v>
      </c>
      <c r="I4297" s="161" t="s">
        <v>1630</v>
      </c>
      <c r="K4297" s="161">
        <v>1</v>
      </c>
      <c r="L4297" s="161" t="s">
        <v>10426</v>
      </c>
    </row>
    <row r="4298" spans="1:18">
      <c r="A4298" s="161">
        <v>7</v>
      </c>
      <c r="B4298" s="161">
        <v>99</v>
      </c>
      <c r="C4298" s="161">
        <v>5</v>
      </c>
      <c r="D4298" s="161" t="s">
        <v>3696</v>
      </c>
      <c r="E4298" s="161" t="s">
        <v>10069</v>
      </c>
      <c r="F4298" s="161" t="s">
        <v>3992</v>
      </c>
      <c r="G4298" s="161" t="s">
        <v>1521</v>
      </c>
      <c r="H4298" s="161" t="s">
        <v>1526</v>
      </c>
      <c r="I4298" s="161" t="s">
        <v>1629</v>
      </c>
      <c r="K4298" s="161">
        <v>1</v>
      </c>
      <c r="L4298" s="161" t="s">
        <v>6409</v>
      </c>
      <c r="M4298" s="161" t="s">
        <v>6410</v>
      </c>
      <c r="N4298" s="161" t="s">
        <v>12</v>
      </c>
      <c r="O4298" s="161" t="s">
        <v>6411</v>
      </c>
      <c r="P4298" s="161" t="s">
        <v>11</v>
      </c>
      <c r="Q4298" s="161" t="s">
        <v>6412</v>
      </c>
      <c r="R4298" s="161" t="s">
        <v>364</v>
      </c>
    </row>
    <row r="4299" spans="1:18">
      <c r="A4299" s="161">
        <v>7</v>
      </c>
      <c r="B4299" s="161">
        <v>99</v>
      </c>
      <c r="C4299" s="161">
        <v>6</v>
      </c>
      <c r="D4299" s="161" t="s">
        <v>10293</v>
      </c>
      <c r="E4299" s="161" t="s">
        <v>10420</v>
      </c>
      <c r="F4299" s="161" t="s">
        <v>3992</v>
      </c>
      <c r="G4299" s="161" t="s">
        <v>1521</v>
      </c>
      <c r="H4299" s="161" t="s">
        <v>10361</v>
      </c>
      <c r="I4299" s="161" t="s">
        <v>1629</v>
      </c>
      <c r="K4299" s="161">
        <v>1</v>
      </c>
      <c r="L4299" s="161" t="s">
        <v>10421</v>
      </c>
      <c r="M4299" s="161" t="s">
        <v>10422</v>
      </c>
      <c r="N4299" s="161" t="s">
        <v>16015</v>
      </c>
      <c r="O4299" s="161" t="s">
        <v>10423</v>
      </c>
      <c r="P4299" s="161" t="s">
        <v>16017</v>
      </c>
      <c r="Q4299" s="161" t="s">
        <v>10424</v>
      </c>
      <c r="R4299" s="161" t="s">
        <v>16018</v>
      </c>
    </row>
    <row r="4300" spans="1:18">
      <c r="A4300" s="161">
        <v>7</v>
      </c>
      <c r="B4300" s="161">
        <v>99</v>
      </c>
      <c r="C4300" s="161">
        <v>7</v>
      </c>
      <c r="D4300" s="161" t="s">
        <v>3696</v>
      </c>
      <c r="E4300" s="161" t="s">
        <v>10070</v>
      </c>
      <c r="F4300" s="161" t="s">
        <v>3992</v>
      </c>
      <c r="G4300" s="161" t="s">
        <v>1521</v>
      </c>
      <c r="H4300" s="161" t="s">
        <v>66</v>
      </c>
      <c r="I4300" s="161" t="s">
        <v>1629</v>
      </c>
      <c r="K4300" s="161">
        <v>1</v>
      </c>
      <c r="L4300" s="161" t="s">
        <v>6413</v>
      </c>
      <c r="M4300" s="161" t="s">
        <v>6414</v>
      </c>
      <c r="N4300" s="161" t="s">
        <v>12</v>
      </c>
      <c r="O4300" s="161" t="s">
        <v>6415</v>
      </c>
      <c r="P4300" s="161" t="s">
        <v>11</v>
      </c>
      <c r="Q4300" s="161" t="s">
        <v>6416</v>
      </c>
      <c r="R4300" s="161" t="s">
        <v>364</v>
      </c>
    </row>
    <row r="4301" spans="1:18">
      <c r="A4301" s="161">
        <v>7</v>
      </c>
      <c r="B4301" s="161">
        <v>99</v>
      </c>
      <c r="C4301" s="161">
        <v>8</v>
      </c>
      <c r="D4301" s="161" t="s">
        <v>10293</v>
      </c>
      <c r="E4301" s="161" t="s">
        <v>10415</v>
      </c>
      <c r="F4301" s="161" t="s">
        <v>3992</v>
      </c>
      <c r="G4301" s="161" t="s">
        <v>1521</v>
      </c>
      <c r="H4301" s="161" t="s">
        <v>10355</v>
      </c>
      <c r="I4301" s="161" t="s">
        <v>1629</v>
      </c>
      <c r="K4301" s="161">
        <v>1</v>
      </c>
      <c r="L4301" s="161" t="s">
        <v>10416</v>
      </c>
      <c r="M4301" s="161" t="s">
        <v>10417</v>
      </c>
      <c r="N4301" s="161" t="s">
        <v>16015</v>
      </c>
      <c r="O4301" s="161" t="s">
        <v>10418</v>
      </c>
      <c r="P4301" s="161" t="s">
        <v>16017</v>
      </c>
      <c r="Q4301" s="161" t="s">
        <v>10419</v>
      </c>
      <c r="R4301" s="161" t="s">
        <v>16018</v>
      </c>
    </row>
    <row r="4302" spans="1:18">
      <c r="A4302" s="161">
        <v>7</v>
      </c>
      <c r="B4302" s="161">
        <v>99</v>
      </c>
      <c r="C4302" s="161">
        <v>9</v>
      </c>
      <c r="D4302" s="161" t="s">
        <v>3696</v>
      </c>
      <c r="E4302" s="161" t="s">
        <v>10071</v>
      </c>
      <c r="F4302" s="161" t="s">
        <v>3992</v>
      </c>
      <c r="G4302" s="161" t="s">
        <v>1521</v>
      </c>
      <c r="H4302" s="161" t="s">
        <v>336</v>
      </c>
      <c r="K4302" s="161">
        <v>1</v>
      </c>
      <c r="L4302" s="161" t="s">
        <v>6417</v>
      </c>
    </row>
    <row r="4303" spans="1:18">
      <c r="A4303" s="161">
        <v>7</v>
      </c>
      <c r="B4303" s="161">
        <v>99</v>
      </c>
      <c r="C4303" s="161">
        <v>10</v>
      </c>
      <c r="D4303" s="161" t="s">
        <v>10293</v>
      </c>
      <c r="E4303" s="161" t="s">
        <v>10413</v>
      </c>
      <c r="F4303" s="161" t="s">
        <v>3992</v>
      </c>
      <c r="G4303" s="161" t="s">
        <v>1521</v>
      </c>
      <c r="H4303" s="161" t="s">
        <v>10191</v>
      </c>
      <c r="K4303" s="161">
        <v>1</v>
      </c>
      <c r="L4303" s="161" t="s">
        <v>10414</v>
      </c>
    </row>
    <row r="4304" spans="1:18">
      <c r="A4304" s="161">
        <v>7</v>
      </c>
      <c r="B4304" s="161">
        <v>99</v>
      </c>
      <c r="C4304" s="161">
        <v>11</v>
      </c>
      <c r="D4304" s="161" t="s">
        <v>3696</v>
      </c>
      <c r="E4304" s="161" t="s">
        <v>10072</v>
      </c>
      <c r="F4304" s="161" t="s">
        <v>3992</v>
      </c>
      <c r="G4304" s="161" t="s">
        <v>1521</v>
      </c>
      <c r="H4304" s="161" t="s">
        <v>337</v>
      </c>
      <c r="I4304" s="161" t="s">
        <v>1628</v>
      </c>
      <c r="K4304" s="161">
        <v>1</v>
      </c>
      <c r="L4304" s="161" t="s">
        <v>6418</v>
      </c>
    </row>
    <row r="4305" spans="1:18">
      <c r="A4305" s="161">
        <v>7</v>
      </c>
      <c r="B4305" s="161">
        <v>99</v>
      </c>
      <c r="C4305" s="161">
        <v>12</v>
      </c>
      <c r="D4305" s="161" t="s">
        <v>10293</v>
      </c>
      <c r="E4305" s="161" t="s">
        <v>10411</v>
      </c>
      <c r="F4305" s="161" t="s">
        <v>3992</v>
      </c>
      <c r="G4305" s="161" t="s">
        <v>1521</v>
      </c>
      <c r="H4305" s="161" t="s">
        <v>10350</v>
      </c>
      <c r="I4305" s="161" t="s">
        <v>10137</v>
      </c>
      <c r="K4305" s="161">
        <v>1</v>
      </c>
      <c r="L4305" s="161" t="s">
        <v>10412</v>
      </c>
    </row>
    <row r="4306" spans="1:18">
      <c r="A4306" s="161">
        <v>7</v>
      </c>
      <c r="B4306" s="161">
        <v>99</v>
      </c>
      <c r="C4306" s="161">
        <v>13</v>
      </c>
      <c r="D4306" s="161" t="s">
        <v>3696</v>
      </c>
      <c r="E4306" s="161" t="s">
        <v>10073</v>
      </c>
      <c r="F4306" s="161" t="s">
        <v>3992</v>
      </c>
      <c r="G4306" s="161" t="s">
        <v>1521</v>
      </c>
      <c r="H4306" s="161" t="s">
        <v>1535</v>
      </c>
      <c r="I4306" s="161" t="s">
        <v>61</v>
      </c>
      <c r="K4306" s="161">
        <v>1</v>
      </c>
      <c r="L4306" s="161" t="s">
        <v>6419</v>
      </c>
    </row>
    <row r="4307" spans="1:18">
      <c r="A4307" s="161">
        <v>7</v>
      </c>
      <c r="B4307" s="161">
        <v>99</v>
      </c>
      <c r="C4307" s="161">
        <v>14</v>
      </c>
      <c r="D4307" s="161" t="s">
        <v>10293</v>
      </c>
      <c r="E4307" s="161" t="s">
        <v>10409</v>
      </c>
      <c r="F4307" s="161" t="s">
        <v>3992</v>
      </c>
      <c r="G4307" s="161" t="s">
        <v>1521</v>
      </c>
      <c r="H4307" s="161" t="s">
        <v>10347</v>
      </c>
      <c r="I4307" s="161" t="s">
        <v>10345</v>
      </c>
      <c r="K4307" s="161">
        <v>1</v>
      </c>
      <c r="L4307" s="161" t="s">
        <v>10410</v>
      </c>
    </row>
    <row r="4308" spans="1:18">
      <c r="A4308" s="161">
        <v>7</v>
      </c>
      <c r="B4308" s="161">
        <v>99</v>
      </c>
      <c r="C4308" s="161">
        <v>15</v>
      </c>
      <c r="D4308" s="161" t="s">
        <v>3696</v>
      </c>
      <c r="E4308" s="161" t="s">
        <v>10074</v>
      </c>
      <c r="F4308" s="161" t="s">
        <v>3992</v>
      </c>
      <c r="G4308" s="161" t="s">
        <v>1521</v>
      </c>
      <c r="H4308" s="161" t="s">
        <v>1529</v>
      </c>
      <c r="I4308" s="161" t="s">
        <v>15</v>
      </c>
      <c r="K4308" s="161">
        <v>1</v>
      </c>
      <c r="L4308" s="164" t="s">
        <v>10075</v>
      </c>
      <c r="M4308" s="164" t="s">
        <v>10076</v>
      </c>
    </row>
    <row r="4309" spans="1:18">
      <c r="A4309" s="161">
        <v>7</v>
      </c>
      <c r="B4309" s="161">
        <v>99</v>
      </c>
      <c r="C4309" s="161">
        <v>16</v>
      </c>
      <c r="D4309" s="161" t="s">
        <v>10293</v>
      </c>
      <c r="E4309" s="161" t="s">
        <v>10406</v>
      </c>
      <c r="F4309" s="161" t="s">
        <v>3992</v>
      </c>
      <c r="G4309" s="161" t="s">
        <v>1521</v>
      </c>
      <c r="H4309" s="161" t="s">
        <v>10342</v>
      </c>
      <c r="I4309" s="161" t="s">
        <v>15</v>
      </c>
      <c r="K4309" s="161">
        <v>1</v>
      </c>
      <c r="L4309" s="164" t="s">
        <v>10407</v>
      </c>
      <c r="M4309" s="164" t="s">
        <v>10408</v>
      </c>
    </row>
    <row r="4310" spans="1:18">
      <c r="A4310" s="161">
        <v>7</v>
      </c>
      <c r="B4310" s="161">
        <v>99</v>
      </c>
      <c r="C4310" s="161">
        <v>17</v>
      </c>
      <c r="D4310" s="161" t="s">
        <v>3696</v>
      </c>
      <c r="E4310" s="161" t="s">
        <v>10077</v>
      </c>
      <c r="F4310" s="161" t="s">
        <v>3992</v>
      </c>
      <c r="G4310" s="161" t="s">
        <v>1521</v>
      </c>
      <c r="H4310" s="161" t="s">
        <v>1530</v>
      </c>
      <c r="K4310" s="161">
        <v>1</v>
      </c>
      <c r="L4310" s="164" t="s">
        <v>10078</v>
      </c>
    </row>
    <row r="4311" spans="1:18">
      <c r="A4311" s="161">
        <v>7</v>
      </c>
      <c r="B4311" s="161">
        <v>99</v>
      </c>
      <c r="C4311" s="161">
        <v>18</v>
      </c>
      <c r="D4311" s="161" t="s">
        <v>10293</v>
      </c>
      <c r="E4311" s="161" t="s">
        <v>10404</v>
      </c>
      <c r="F4311" s="161" t="s">
        <v>3992</v>
      </c>
      <c r="G4311" s="161" t="s">
        <v>1521</v>
      </c>
      <c r="H4311" s="161" t="s">
        <v>10339</v>
      </c>
      <c r="K4311" s="161">
        <v>1</v>
      </c>
      <c r="L4311" s="164" t="s">
        <v>10405</v>
      </c>
    </row>
    <row r="4312" spans="1:18">
      <c r="A4312" s="161">
        <v>7</v>
      </c>
      <c r="B4312" s="161">
        <v>99</v>
      </c>
      <c r="C4312" s="161">
        <v>19</v>
      </c>
      <c r="D4312" s="161" t="s">
        <v>3696</v>
      </c>
      <c r="E4312" s="161" t="s">
        <v>10079</v>
      </c>
      <c r="F4312" s="161" t="s">
        <v>3992</v>
      </c>
      <c r="G4312" s="161" t="s">
        <v>1521</v>
      </c>
      <c r="H4312" s="161" t="s">
        <v>1531</v>
      </c>
      <c r="K4312" s="161">
        <v>1</v>
      </c>
      <c r="L4312" s="164" t="s">
        <v>10080</v>
      </c>
    </row>
    <row r="4313" spans="1:18">
      <c r="A4313" s="161">
        <v>7</v>
      </c>
      <c r="B4313" s="161">
        <v>99</v>
      </c>
      <c r="C4313" s="161">
        <v>20</v>
      </c>
      <c r="D4313" s="161" t="s">
        <v>10293</v>
      </c>
      <c r="E4313" s="161" t="s">
        <v>10402</v>
      </c>
      <c r="F4313" s="161" t="s">
        <v>3992</v>
      </c>
      <c r="G4313" s="161" t="s">
        <v>1521</v>
      </c>
      <c r="H4313" s="161" t="s">
        <v>10336</v>
      </c>
      <c r="K4313" s="161">
        <v>1</v>
      </c>
      <c r="L4313" s="164" t="s">
        <v>10403</v>
      </c>
    </row>
    <row r="4314" spans="1:18">
      <c r="A4314" s="161">
        <v>7</v>
      </c>
      <c r="B4314" s="161">
        <v>99</v>
      </c>
      <c r="C4314" s="161">
        <v>21</v>
      </c>
      <c r="D4314" s="161" t="s">
        <v>3696</v>
      </c>
      <c r="E4314" s="161" t="s">
        <v>10081</v>
      </c>
      <c r="F4314" s="161" t="s">
        <v>3992</v>
      </c>
      <c r="G4314" s="161" t="s">
        <v>1521</v>
      </c>
      <c r="H4314" s="161" t="s">
        <v>1532</v>
      </c>
      <c r="K4314" s="161">
        <v>1</v>
      </c>
      <c r="L4314" s="164" t="s">
        <v>10082</v>
      </c>
    </row>
    <row r="4315" spans="1:18">
      <c r="A4315" s="161">
        <v>7</v>
      </c>
      <c r="B4315" s="161">
        <v>99</v>
      </c>
      <c r="C4315" s="161">
        <v>22</v>
      </c>
      <c r="D4315" s="161" t="s">
        <v>10293</v>
      </c>
      <c r="E4315" s="161" t="s">
        <v>10400</v>
      </c>
      <c r="F4315" s="161" t="s">
        <v>3992</v>
      </c>
      <c r="G4315" s="161" t="s">
        <v>1521</v>
      </c>
      <c r="H4315" s="161" t="s">
        <v>10333</v>
      </c>
      <c r="K4315" s="161">
        <v>1</v>
      </c>
      <c r="L4315" s="164" t="s">
        <v>10401</v>
      </c>
    </row>
    <row r="4316" spans="1:18">
      <c r="A4316" s="161">
        <v>7</v>
      </c>
      <c r="B4316" s="161">
        <v>99</v>
      </c>
      <c r="C4316" s="161">
        <v>23</v>
      </c>
      <c r="D4316" s="161" t="s">
        <v>3696</v>
      </c>
      <c r="E4316" s="161" t="s">
        <v>10083</v>
      </c>
      <c r="F4316" s="161" t="s">
        <v>3992</v>
      </c>
      <c r="G4316" s="161" t="s">
        <v>1521</v>
      </c>
      <c r="H4316" s="161" t="s">
        <v>1533</v>
      </c>
      <c r="K4316" s="161">
        <v>1</v>
      </c>
      <c r="L4316" s="164" t="s">
        <v>10084</v>
      </c>
    </row>
    <row r="4317" spans="1:18">
      <c r="A4317" s="161">
        <v>7</v>
      </c>
      <c r="B4317" s="161">
        <v>99</v>
      </c>
      <c r="C4317" s="161">
        <v>24</v>
      </c>
      <c r="D4317" s="161" t="s">
        <v>10293</v>
      </c>
      <c r="E4317" s="161" t="s">
        <v>10398</v>
      </c>
      <c r="F4317" s="161" t="s">
        <v>3992</v>
      </c>
      <c r="G4317" s="161" t="s">
        <v>1521</v>
      </c>
      <c r="H4317" s="161" t="s">
        <v>10330</v>
      </c>
      <c r="K4317" s="161">
        <v>1</v>
      </c>
      <c r="L4317" s="164" t="s">
        <v>10399</v>
      </c>
    </row>
    <row r="4318" spans="1:18">
      <c r="A4318" s="161">
        <v>7</v>
      </c>
      <c r="B4318" s="161">
        <v>99</v>
      </c>
      <c r="C4318" s="161">
        <v>25</v>
      </c>
      <c r="D4318" s="161" t="s">
        <v>3696</v>
      </c>
      <c r="E4318" s="161" t="s">
        <v>10085</v>
      </c>
      <c r="F4318" s="161" t="s">
        <v>3992</v>
      </c>
      <c r="G4318" s="161" t="s">
        <v>1521</v>
      </c>
      <c r="H4318" s="161" t="s">
        <v>1534</v>
      </c>
      <c r="K4318" s="161">
        <v>1</v>
      </c>
      <c r="L4318" s="164" t="s">
        <v>10086</v>
      </c>
    </row>
    <row r="4319" spans="1:18">
      <c r="A4319" s="161">
        <v>7</v>
      </c>
      <c r="B4319" s="161">
        <v>99</v>
      </c>
      <c r="C4319" s="161">
        <v>26</v>
      </c>
      <c r="D4319" s="161" t="s">
        <v>10293</v>
      </c>
      <c r="E4319" s="161" t="s">
        <v>10396</v>
      </c>
      <c r="F4319" s="161" t="s">
        <v>3992</v>
      </c>
      <c r="G4319" s="161" t="s">
        <v>1521</v>
      </c>
      <c r="H4319" s="161" t="s">
        <v>10327</v>
      </c>
      <c r="K4319" s="161">
        <v>1</v>
      </c>
      <c r="L4319" s="164" t="s">
        <v>10397</v>
      </c>
    </row>
    <row r="4320" spans="1:18">
      <c r="A4320" s="161">
        <v>7</v>
      </c>
      <c r="B4320" s="161">
        <v>99</v>
      </c>
      <c r="C4320" s="161">
        <v>27</v>
      </c>
      <c r="D4320" s="161" t="s">
        <v>3696</v>
      </c>
      <c r="E4320" s="161" t="s">
        <v>10087</v>
      </c>
      <c r="F4320" s="161" t="s">
        <v>3992</v>
      </c>
      <c r="G4320" s="161" t="s">
        <v>1521</v>
      </c>
      <c r="H4320" s="162" t="s">
        <v>326</v>
      </c>
      <c r="I4320" s="161" t="s">
        <v>1629</v>
      </c>
      <c r="K4320" s="161">
        <v>1</v>
      </c>
      <c r="L4320" s="161" t="s">
        <v>6420</v>
      </c>
      <c r="M4320" s="161" t="s">
        <v>6421</v>
      </c>
      <c r="N4320" s="161" t="s">
        <v>12</v>
      </c>
      <c r="O4320" s="161" t="s">
        <v>6422</v>
      </c>
      <c r="P4320" s="161" t="s">
        <v>11</v>
      </c>
      <c r="Q4320" s="161" t="s">
        <v>6423</v>
      </c>
      <c r="R4320" s="161" t="s">
        <v>364</v>
      </c>
    </row>
    <row r="4321" spans="1:18">
      <c r="A4321" s="161">
        <v>7</v>
      </c>
      <c r="B4321" s="161">
        <v>99</v>
      </c>
      <c r="C4321" s="161">
        <v>28</v>
      </c>
      <c r="D4321" s="161" t="s">
        <v>10293</v>
      </c>
      <c r="E4321" s="161" t="s">
        <v>10391</v>
      </c>
      <c r="F4321" s="161" t="s">
        <v>3992</v>
      </c>
      <c r="G4321" s="161" t="s">
        <v>1521</v>
      </c>
      <c r="H4321" s="162" t="s">
        <v>10321</v>
      </c>
      <c r="I4321" s="161" t="s">
        <v>1629</v>
      </c>
      <c r="K4321" s="161">
        <v>1</v>
      </c>
      <c r="L4321" s="161" t="s">
        <v>10392</v>
      </c>
      <c r="M4321" s="161" t="s">
        <v>10393</v>
      </c>
      <c r="N4321" s="161" t="s">
        <v>16015</v>
      </c>
      <c r="O4321" s="161" t="s">
        <v>10394</v>
      </c>
      <c r="P4321" s="161" t="s">
        <v>16017</v>
      </c>
      <c r="Q4321" s="161" t="s">
        <v>10395</v>
      </c>
      <c r="R4321" s="161" t="s">
        <v>16018</v>
      </c>
    </row>
    <row r="4322" spans="1:18">
      <c r="A4322" s="161">
        <v>7</v>
      </c>
      <c r="B4322" s="161">
        <v>99</v>
      </c>
      <c r="C4322" s="161">
        <v>29</v>
      </c>
      <c r="D4322" s="161" t="s">
        <v>3696</v>
      </c>
      <c r="E4322" s="161" t="s">
        <v>10088</v>
      </c>
      <c r="F4322" s="161" t="s">
        <v>3992</v>
      </c>
      <c r="G4322" s="161" t="s">
        <v>1521</v>
      </c>
      <c r="H4322" s="161" t="s">
        <v>1524</v>
      </c>
      <c r="I4322" s="161" t="s">
        <v>3991</v>
      </c>
      <c r="K4322" s="161">
        <v>1</v>
      </c>
      <c r="L4322" s="161" t="s">
        <v>6424</v>
      </c>
      <c r="M4322" s="161" t="s">
        <v>6425</v>
      </c>
      <c r="N4322" s="161" t="s">
        <v>388</v>
      </c>
      <c r="O4322" s="161" t="s">
        <v>6426</v>
      </c>
    </row>
    <row r="4323" spans="1:18">
      <c r="A4323" s="161">
        <v>7</v>
      </c>
      <c r="B4323" s="161">
        <v>99</v>
      </c>
      <c r="C4323" s="161">
        <v>30</v>
      </c>
      <c r="D4323" s="161" t="s">
        <v>10293</v>
      </c>
      <c r="E4323" s="161" t="s">
        <v>10387</v>
      </c>
      <c r="F4323" s="161" t="s">
        <v>3992</v>
      </c>
      <c r="G4323" s="161" t="s">
        <v>1521</v>
      </c>
      <c r="H4323" s="161" t="s">
        <v>10316</v>
      </c>
      <c r="I4323" s="161" t="s">
        <v>10314</v>
      </c>
      <c r="K4323" s="161">
        <v>1</v>
      </c>
      <c r="L4323" s="161" t="s">
        <v>10388</v>
      </c>
      <c r="M4323" s="161" t="s">
        <v>10389</v>
      </c>
      <c r="N4323" s="161" t="s">
        <v>16016</v>
      </c>
      <c r="O4323" s="161" t="s">
        <v>10390</v>
      </c>
    </row>
    <row r="4324" spans="1:18">
      <c r="A4324" s="161">
        <v>7</v>
      </c>
      <c r="B4324" s="161">
        <v>99</v>
      </c>
      <c r="C4324" s="161">
        <v>31</v>
      </c>
      <c r="D4324" s="161" t="s">
        <v>3696</v>
      </c>
      <c r="E4324" s="161" t="s">
        <v>10089</v>
      </c>
      <c r="F4324" s="161" t="s">
        <v>2383</v>
      </c>
      <c r="G4324" s="161" t="s">
        <v>1521</v>
      </c>
      <c r="H4324" s="161" t="s">
        <v>323</v>
      </c>
      <c r="K4324" s="161">
        <v>1</v>
      </c>
      <c r="L4324" s="161" t="s">
        <v>7001</v>
      </c>
    </row>
    <row r="4325" spans="1:18">
      <c r="A4325" s="161">
        <v>7</v>
      </c>
      <c r="B4325" s="161">
        <v>99</v>
      </c>
      <c r="C4325" s="161">
        <v>32</v>
      </c>
      <c r="D4325" s="161" t="s">
        <v>10293</v>
      </c>
      <c r="E4325" s="161" t="s">
        <v>10385</v>
      </c>
      <c r="F4325" s="161" t="s">
        <v>3992</v>
      </c>
      <c r="G4325" s="161" t="s">
        <v>1521</v>
      </c>
      <c r="H4325" s="161" t="s">
        <v>10312</v>
      </c>
      <c r="K4325" s="161">
        <v>1</v>
      </c>
      <c r="L4325" s="161" t="s">
        <v>10386</v>
      </c>
    </row>
    <row r="4326" spans="1:18">
      <c r="A4326" s="161">
        <v>7</v>
      </c>
      <c r="B4326" s="161">
        <v>99</v>
      </c>
      <c r="C4326" s="161">
        <v>33</v>
      </c>
      <c r="D4326" s="161" t="s">
        <v>3696</v>
      </c>
      <c r="E4326" s="161" t="s">
        <v>10090</v>
      </c>
      <c r="F4326" s="161" t="s">
        <v>3992</v>
      </c>
      <c r="G4326" s="161" t="s">
        <v>1521</v>
      </c>
      <c r="H4326" s="161" t="s">
        <v>324</v>
      </c>
      <c r="K4326" s="161">
        <v>1</v>
      </c>
      <c r="L4326" s="161" t="s">
        <v>7002</v>
      </c>
    </row>
    <row r="4327" spans="1:18">
      <c r="A4327" s="161">
        <v>7</v>
      </c>
      <c r="B4327" s="161">
        <v>99</v>
      </c>
      <c r="C4327" s="161">
        <v>34</v>
      </c>
      <c r="D4327" s="161" t="s">
        <v>10293</v>
      </c>
      <c r="E4327" s="161" t="s">
        <v>10383</v>
      </c>
      <c r="F4327" s="161" t="s">
        <v>3992</v>
      </c>
      <c r="G4327" s="161" t="s">
        <v>1521</v>
      </c>
      <c r="H4327" s="161" t="s">
        <v>10309</v>
      </c>
      <c r="K4327" s="161">
        <v>1</v>
      </c>
      <c r="L4327" s="161" t="s">
        <v>10384</v>
      </c>
    </row>
    <row r="4328" spans="1:18">
      <c r="A4328" s="161">
        <v>7</v>
      </c>
      <c r="B4328" s="161">
        <v>99</v>
      </c>
      <c r="C4328" s="161">
        <v>35</v>
      </c>
      <c r="D4328" s="161" t="s">
        <v>3696</v>
      </c>
      <c r="E4328" s="161" t="s">
        <v>10091</v>
      </c>
      <c r="F4328" s="161" t="s">
        <v>3992</v>
      </c>
      <c r="G4328" s="161" t="s">
        <v>1521</v>
      </c>
      <c r="H4328" s="161" t="s">
        <v>325</v>
      </c>
      <c r="K4328" s="161">
        <v>1</v>
      </c>
      <c r="L4328" s="161" t="s">
        <v>7003</v>
      </c>
    </row>
    <row r="4329" spans="1:18">
      <c r="A4329" s="161">
        <v>7</v>
      </c>
      <c r="B4329" s="161">
        <v>99</v>
      </c>
      <c r="C4329" s="161">
        <v>36</v>
      </c>
      <c r="D4329" s="161" t="s">
        <v>10293</v>
      </c>
      <c r="E4329" s="161" t="s">
        <v>10381</v>
      </c>
      <c r="F4329" s="161" t="s">
        <v>3992</v>
      </c>
      <c r="G4329" s="161" t="s">
        <v>1521</v>
      </c>
      <c r="H4329" s="161" t="s">
        <v>10306</v>
      </c>
      <c r="K4329" s="161">
        <v>1</v>
      </c>
      <c r="L4329" s="161" t="s">
        <v>10382</v>
      </c>
    </row>
    <row r="4330" spans="1:18">
      <c r="A4330" s="161">
        <v>7</v>
      </c>
      <c r="B4330" s="161">
        <v>99</v>
      </c>
      <c r="C4330" s="161">
        <v>37</v>
      </c>
      <c r="D4330" s="161" t="s">
        <v>3696</v>
      </c>
      <c r="E4330" s="161" t="s">
        <v>10092</v>
      </c>
      <c r="F4330" s="161" t="s">
        <v>3992</v>
      </c>
      <c r="G4330" s="161" t="s">
        <v>1521</v>
      </c>
      <c r="H4330" s="161" t="s">
        <v>1536</v>
      </c>
      <c r="I4330" s="161" t="s">
        <v>1629</v>
      </c>
      <c r="K4330" s="161">
        <v>1</v>
      </c>
      <c r="L4330" s="161" t="s">
        <v>6427</v>
      </c>
      <c r="M4330" s="161" t="s">
        <v>6428</v>
      </c>
      <c r="N4330" s="161" t="s">
        <v>12</v>
      </c>
      <c r="O4330" s="161" t="s">
        <v>6429</v>
      </c>
      <c r="P4330" s="161" t="s">
        <v>11</v>
      </c>
      <c r="Q4330" s="161" t="s">
        <v>6430</v>
      </c>
      <c r="R4330" s="161" t="s">
        <v>364</v>
      </c>
    </row>
    <row r="4331" spans="1:18">
      <c r="A4331" s="161">
        <v>7</v>
      </c>
      <c r="B4331" s="161">
        <v>99</v>
      </c>
      <c r="C4331" s="161">
        <v>38</v>
      </c>
      <c r="D4331" s="161" t="s">
        <v>10293</v>
      </c>
      <c r="E4331" s="161" t="s">
        <v>10376</v>
      </c>
      <c r="F4331" s="161" t="s">
        <v>3992</v>
      </c>
      <c r="G4331" s="161" t="s">
        <v>1521</v>
      </c>
      <c r="H4331" s="161" t="s">
        <v>10300</v>
      </c>
      <c r="I4331" s="161" t="s">
        <v>1629</v>
      </c>
      <c r="K4331" s="161">
        <v>1</v>
      </c>
      <c r="L4331" s="161" t="s">
        <v>10377</v>
      </c>
      <c r="M4331" s="161" t="s">
        <v>10378</v>
      </c>
      <c r="N4331" s="161" t="s">
        <v>16015</v>
      </c>
      <c r="O4331" s="161" t="s">
        <v>10379</v>
      </c>
      <c r="P4331" s="161" t="s">
        <v>16017</v>
      </c>
      <c r="Q4331" s="161" t="s">
        <v>10380</v>
      </c>
      <c r="R4331" s="161" t="s">
        <v>16018</v>
      </c>
    </row>
    <row r="4332" spans="1:18">
      <c r="A4332" s="161">
        <v>7</v>
      </c>
      <c r="B4332" s="161">
        <v>99</v>
      </c>
      <c r="C4332" s="161">
        <v>39</v>
      </c>
      <c r="D4332" s="161" t="s">
        <v>3696</v>
      </c>
      <c r="E4332" s="161" t="s">
        <v>10093</v>
      </c>
      <c r="F4332" s="161" t="s">
        <v>3992</v>
      </c>
      <c r="G4332" s="161" t="s">
        <v>1521</v>
      </c>
      <c r="H4332" s="161" t="s">
        <v>116</v>
      </c>
      <c r="I4332" s="161" t="s">
        <v>1630</v>
      </c>
      <c r="K4332" s="161">
        <v>1</v>
      </c>
      <c r="L4332" s="161" t="s">
        <v>6431</v>
      </c>
    </row>
    <row r="4333" spans="1:18">
      <c r="A4333" s="161">
        <v>7</v>
      </c>
      <c r="B4333" s="161">
        <v>99</v>
      </c>
      <c r="C4333" s="161">
        <v>40</v>
      </c>
      <c r="D4333" s="161" t="s">
        <v>10293</v>
      </c>
      <c r="E4333" s="161" t="s">
        <v>10374</v>
      </c>
      <c r="F4333" s="161" t="s">
        <v>3992</v>
      </c>
      <c r="G4333" s="161" t="s">
        <v>1521</v>
      </c>
      <c r="H4333" s="161" t="s">
        <v>10297</v>
      </c>
      <c r="I4333" s="161" t="s">
        <v>1630</v>
      </c>
      <c r="K4333" s="161">
        <v>1</v>
      </c>
      <c r="L4333" s="161" t="s">
        <v>10375</v>
      </c>
    </row>
    <row r="4334" spans="1:18">
      <c r="A4334" s="161">
        <v>7</v>
      </c>
      <c r="B4334" s="161">
        <v>99</v>
      </c>
      <c r="C4334" s="161">
        <v>41</v>
      </c>
      <c r="D4334" s="161" t="s">
        <v>3696</v>
      </c>
      <c r="E4334" s="161" t="s">
        <v>10094</v>
      </c>
      <c r="F4334" s="161" t="s">
        <v>3992</v>
      </c>
      <c r="G4334" s="161" t="s">
        <v>1521</v>
      </c>
      <c r="H4334" s="161" t="s">
        <v>319</v>
      </c>
      <c r="K4334" s="161">
        <v>1</v>
      </c>
      <c r="L4334" s="161" t="s">
        <v>6432</v>
      </c>
    </row>
    <row r="4335" spans="1:18">
      <c r="A4335" s="161">
        <v>7</v>
      </c>
      <c r="B4335" s="161">
        <v>99</v>
      </c>
      <c r="C4335" s="161">
        <v>42</v>
      </c>
      <c r="D4335" s="161" t="s">
        <v>10293</v>
      </c>
      <c r="E4335" s="161" t="s">
        <v>10372</v>
      </c>
      <c r="F4335" s="161" t="s">
        <v>3992</v>
      </c>
      <c r="G4335" s="161" t="s">
        <v>1521</v>
      </c>
      <c r="H4335" s="161" t="s">
        <v>10167</v>
      </c>
      <c r="K4335" s="161">
        <v>1</v>
      </c>
      <c r="L4335" s="161" t="s">
        <v>10373</v>
      </c>
    </row>
    <row r="4336" spans="1:18">
      <c r="A4336" s="161">
        <v>7</v>
      </c>
      <c r="B4336" s="161">
        <v>100</v>
      </c>
      <c r="C4336" s="161">
        <v>1</v>
      </c>
      <c r="D4336" s="161" t="s">
        <v>3696</v>
      </c>
      <c r="E4336" s="161" t="s">
        <v>10095</v>
      </c>
      <c r="F4336" s="161" t="s">
        <v>3992</v>
      </c>
      <c r="G4336" s="161" t="s">
        <v>1521</v>
      </c>
      <c r="H4336" s="161" t="s">
        <v>1523</v>
      </c>
      <c r="I4336" s="161" t="s">
        <v>1631</v>
      </c>
      <c r="K4336" s="161">
        <v>1</v>
      </c>
      <c r="L4336" s="164" t="s">
        <v>10096</v>
      </c>
    </row>
    <row r="4337" spans="1:18">
      <c r="A4337" s="161">
        <v>7</v>
      </c>
      <c r="B4337" s="161">
        <v>100</v>
      </c>
      <c r="C4337" s="161">
        <v>2</v>
      </c>
      <c r="D4337" s="161" t="s">
        <v>10293</v>
      </c>
      <c r="E4337" s="161" t="s">
        <v>10369</v>
      </c>
      <c r="F4337" s="161" t="s">
        <v>3992</v>
      </c>
      <c r="G4337" s="161" t="s">
        <v>1521</v>
      </c>
      <c r="H4337" s="161" t="s">
        <v>10370</v>
      </c>
      <c r="I4337" s="161" t="s">
        <v>1630</v>
      </c>
      <c r="K4337" s="161">
        <v>1</v>
      </c>
      <c r="L4337" s="164" t="s">
        <v>10371</v>
      </c>
    </row>
    <row r="4338" spans="1:18">
      <c r="A4338" s="161">
        <v>7</v>
      </c>
      <c r="B4338" s="161">
        <v>100</v>
      </c>
      <c r="C4338" s="161">
        <v>3</v>
      </c>
      <c r="D4338" s="161" t="s">
        <v>3696</v>
      </c>
      <c r="E4338" s="161" t="s">
        <v>10097</v>
      </c>
      <c r="F4338" s="161" t="s">
        <v>3992</v>
      </c>
      <c r="G4338" s="161" t="s">
        <v>1521</v>
      </c>
      <c r="H4338" s="162" t="s">
        <v>322</v>
      </c>
      <c r="I4338" s="161" t="s">
        <v>1631</v>
      </c>
      <c r="K4338" s="161">
        <v>1</v>
      </c>
      <c r="L4338" s="161" t="s">
        <v>6633</v>
      </c>
    </row>
    <row r="4339" spans="1:18">
      <c r="A4339" s="161">
        <v>7</v>
      </c>
      <c r="B4339" s="161">
        <v>100</v>
      </c>
      <c r="C4339" s="161">
        <v>4</v>
      </c>
      <c r="D4339" s="161" t="s">
        <v>10293</v>
      </c>
      <c r="E4339" s="161" t="s">
        <v>10366</v>
      </c>
      <c r="F4339" s="161" t="s">
        <v>3992</v>
      </c>
      <c r="G4339" s="161" t="s">
        <v>1521</v>
      </c>
      <c r="H4339" s="162" t="s">
        <v>10367</v>
      </c>
      <c r="I4339" s="161" t="s">
        <v>1630</v>
      </c>
      <c r="K4339" s="161">
        <v>1</v>
      </c>
      <c r="L4339" s="161" t="s">
        <v>10368</v>
      </c>
    </row>
    <row r="4340" spans="1:18">
      <c r="A4340" s="161">
        <v>7</v>
      </c>
      <c r="B4340" s="161">
        <v>100</v>
      </c>
      <c r="C4340" s="161">
        <v>5</v>
      </c>
      <c r="D4340" s="161" t="s">
        <v>3696</v>
      </c>
      <c r="E4340" s="161" t="s">
        <v>10098</v>
      </c>
      <c r="F4340" s="161" t="s">
        <v>3992</v>
      </c>
      <c r="G4340" s="161" t="s">
        <v>1521</v>
      </c>
      <c r="H4340" s="161" t="s">
        <v>1526</v>
      </c>
      <c r="I4340" s="161" t="s">
        <v>1629</v>
      </c>
      <c r="K4340" s="161">
        <v>1</v>
      </c>
      <c r="L4340" s="161" t="s">
        <v>6634</v>
      </c>
      <c r="M4340" s="161" t="s">
        <v>6635</v>
      </c>
      <c r="N4340" s="161" t="s">
        <v>12</v>
      </c>
      <c r="O4340" s="161" t="s">
        <v>6636</v>
      </c>
      <c r="P4340" s="161" t="s">
        <v>11</v>
      </c>
      <c r="Q4340" s="161" t="s">
        <v>6637</v>
      </c>
      <c r="R4340" s="161" t="s">
        <v>364</v>
      </c>
    </row>
    <row r="4341" spans="1:18">
      <c r="A4341" s="161">
        <v>7</v>
      </c>
      <c r="B4341" s="161">
        <v>100</v>
      </c>
      <c r="C4341" s="161">
        <v>6</v>
      </c>
      <c r="D4341" s="161" t="s">
        <v>10293</v>
      </c>
      <c r="E4341" s="161" t="s">
        <v>10360</v>
      </c>
      <c r="F4341" s="161" t="s">
        <v>3992</v>
      </c>
      <c r="G4341" s="161" t="s">
        <v>1521</v>
      </c>
      <c r="H4341" s="161" t="s">
        <v>10361</v>
      </c>
      <c r="I4341" s="161" t="s">
        <v>1629</v>
      </c>
      <c r="K4341" s="161">
        <v>1</v>
      </c>
      <c r="L4341" s="161" t="s">
        <v>10362</v>
      </c>
      <c r="M4341" s="161" t="s">
        <v>10363</v>
      </c>
      <c r="N4341" s="161" t="s">
        <v>16015</v>
      </c>
      <c r="O4341" s="161" t="s">
        <v>10364</v>
      </c>
      <c r="P4341" s="161" t="s">
        <v>16017</v>
      </c>
      <c r="Q4341" s="161" t="s">
        <v>10365</v>
      </c>
      <c r="R4341" s="161" t="s">
        <v>16018</v>
      </c>
    </row>
    <row r="4342" spans="1:18">
      <c r="A4342" s="161">
        <v>7</v>
      </c>
      <c r="B4342" s="161">
        <v>100</v>
      </c>
      <c r="C4342" s="161">
        <v>7</v>
      </c>
      <c r="D4342" s="161" t="s">
        <v>3696</v>
      </c>
      <c r="E4342" s="161" t="s">
        <v>10099</v>
      </c>
      <c r="F4342" s="161" t="s">
        <v>3992</v>
      </c>
      <c r="G4342" s="161" t="s">
        <v>1521</v>
      </c>
      <c r="H4342" s="161" t="s">
        <v>66</v>
      </c>
      <c r="I4342" s="161" t="s">
        <v>1629</v>
      </c>
      <c r="K4342" s="161">
        <v>1</v>
      </c>
      <c r="L4342" s="161" t="s">
        <v>6638</v>
      </c>
      <c r="M4342" s="161" t="s">
        <v>6639</v>
      </c>
      <c r="N4342" s="161" t="s">
        <v>12</v>
      </c>
      <c r="O4342" s="161" t="s">
        <v>6640</v>
      </c>
      <c r="P4342" s="161" t="s">
        <v>11</v>
      </c>
      <c r="Q4342" s="161" t="s">
        <v>6641</v>
      </c>
      <c r="R4342" s="161" t="s">
        <v>364</v>
      </c>
    </row>
    <row r="4343" spans="1:18">
      <c r="A4343" s="161">
        <v>7</v>
      </c>
      <c r="B4343" s="161">
        <v>100</v>
      </c>
      <c r="C4343" s="161">
        <v>8</v>
      </c>
      <c r="D4343" s="161" t="s">
        <v>10293</v>
      </c>
      <c r="E4343" s="161" t="s">
        <v>10354</v>
      </c>
      <c r="F4343" s="161" t="s">
        <v>3992</v>
      </c>
      <c r="G4343" s="161" t="s">
        <v>1521</v>
      </c>
      <c r="H4343" s="161" t="s">
        <v>10355</v>
      </c>
      <c r="I4343" s="161" t="s">
        <v>1629</v>
      </c>
      <c r="K4343" s="161">
        <v>1</v>
      </c>
      <c r="L4343" s="161" t="s">
        <v>10356</v>
      </c>
      <c r="M4343" s="161" t="s">
        <v>10357</v>
      </c>
      <c r="N4343" s="161" t="s">
        <v>16015</v>
      </c>
      <c r="O4343" s="161" t="s">
        <v>10358</v>
      </c>
      <c r="P4343" s="161" t="s">
        <v>16017</v>
      </c>
      <c r="Q4343" s="161" t="s">
        <v>10359</v>
      </c>
      <c r="R4343" s="161" t="s">
        <v>16018</v>
      </c>
    </row>
    <row r="4344" spans="1:18">
      <c r="A4344" s="161">
        <v>7</v>
      </c>
      <c r="B4344" s="161">
        <v>100</v>
      </c>
      <c r="C4344" s="161">
        <v>9</v>
      </c>
      <c r="D4344" s="161" t="s">
        <v>3696</v>
      </c>
      <c r="E4344" s="161" t="s">
        <v>10100</v>
      </c>
      <c r="F4344" s="161" t="s">
        <v>3992</v>
      </c>
      <c r="G4344" s="161" t="s">
        <v>1521</v>
      </c>
      <c r="H4344" s="161" t="s">
        <v>336</v>
      </c>
      <c r="K4344" s="161">
        <v>1</v>
      </c>
      <c r="L4344" s="161" t="s">
        <v>6642</v>
      </c>
    </row>
    <row r="4345" spans="1:18">
      <c r="A4345" s="161">
        <v>7</v>
      </c>
      <c r="B4345" s="161">
        <v>100</v>
      </c>
      <c r="C4345" s="161">
        <v>10</v>
      </c>
      <c r="D4345" s="161" t="s">
        <v>10293</v>
      </c>
      <c r="E4345" s="161" t="s">
        <v>10352</v>
      </c>
      <c r="F4345" s="161" t="s">
        <v>3992</v>
      </c>
      <c r="G4345" s="161" t="s">
        <v>1521</v>
      </c>
      <c r="H4345" s="161" t="s">
        <v>10191</v>
      </c>
      <c r="K4345" s="161">
        <v>1</v>
      </c>
      <c r="L4345" s="161" t="s">
        <v>10353</v>
      </c>
    </row>
    <row r="4346" spans="1:18">
      <c r="A4346" s="161">
        <v>7</v>
      </c>
      <c r="B4346" s="161">
        <v>100</v>
      </c>
      <c r="C4346" s="161">
        <v>11</v>
      </c>
      <c r="D4346" s="161" t="s">
        <v>3696</v>
      </c>
      <c r="E4346" s="161" t="s">
        <v>10101</v>
      </c>
      <c r="F4346" s="161" t="s">
        <v>3992</v>
      </c>
      <c r="G4346" s="161" t="s">
        <v>1521</v>
      </c>
      <c r="H4346" s="161" t="s">
        <v>337</v>
      </c>
      <c r="I4346" s="161" t="s">
        <v>1628</v>
      </c>
      <c r="K4346" s="161">
        <v>1</v>
      </c>
      <c r="L4346" s="161" t="s">
        <v>6643</v>
      </c>
    </row>
    <row r="4347" spans="1:18">
      <c r="A4347" s="161">
        <v>7</v>
      </c>
      <c r="B4347" s="161">
        <v>100</v>
      </c>
      <c r="C4347" s="161">
        <v>12</v>
      </c>
      <c r="D4347" s="161" t="s">
        <v>10293</v>
      </c>
      <c r="E4347" s="161" t="s">
        <v>10349</v>
      </c>
      <c r="F4347" s="161" t="s">
        <v>3992</v>
      </c>
      <c r="G4347" s="161" t="s">
        <v>1521</v>
      </c>
      <c r="H4347" s="161" t="s">
        <v>10350</v>
      </c>
      <c r="I4347" s="161" t="s">
        <v>10137</v>
      </c>
      <c r="K4347" s="161">
        <v>1</v>
      </c>
      <c r="L4347" s="161" t="s">
        <v>10351</v>
      </c>
    </row>
    <row r="4348" spans="1:18">
      <c r="A4348" s="161">
        <v>7</v>
      </c>
      <c r="B4348" s="161">
        <v>100</v>
      </c>
      <c r="C4348" s="161">
        <v>13</v>
      </c>
      <c r="D4348" s="161" t="s">
        <v>3696</v>
      </c>
      <c r="E4348" s="161" t="s">
        <v>10102</v>
      </c>
      <c r="F4348" s="161" t="s">
        <v>3992</v>
      </c>
      <c r="G4348" s="161" t="s">
        <v>1521</v>
      </c>
      <c r="H4348" s="161" t="s">
        <v>1535</v>
      </c>
      <c r="I4348" s="161" t="s">
        <v>61</v>
      </c>
      <c r="K4348" s="161">
        <v>1</v>
      </c>
      <c r="L4348" s="161" t="s">
        <v>6644</v>
      </c>
    </row>
    <row r="4349" spans="1:18">
      <c r="A4349" s="161">
        <v>7</v>
      </c>
      <c r="B4349" s="161">
        <v>100</v>
      </c>
      <c r="C4349" s="161">
        <v>14</v>
      </c>
      <c r="D4349" s="161" t="s">
        <v>10293</v>
      </c>
      <c r="E4349" s="161" t="s">
        <v>10346</v>
      </c>
      <c r="F4349" s="161" t="s">
        <v>3992</v>
      </c>
      <c r="G4349" s="161" t="s">
        <v>1521</v>
      </c>
      <c r="H4349" s="161" t="s">
        <v>10347</v>
      </c>
      <c r="I4349" s="161" t="s">
        <v>10345</v>
      </c>
      <c r="K4349" s="161">
        <v>1</v>
      </c>
      <c r="L4349" s="161" t="s">
        <v>10348</v>
      </c>
    </row>
    <row r="4350" spans="1:18">
      <c r="A4350" s="161">
        <v>7</v>
      </c>
      <c r="B4350" s="161">
        <v>100</v>
      </c>
      <c r="C4350" s="161">
        <v>15</v>
      </c>
      <c r="D4350" s="161" t="s">
        <v>3696</v>
      </c>
      <c r="E4350" s="161" t="s">
        <v>10103</v>
      </c>
      <c r="F4350" s="161" t="s">
        <v>3992</v>
      </c>
      <c r="G4350" s="161" t="s">
        <v>1521</v>
      </c>
      <c r="H4350" s="161" t="s">
        <v>1529</v>
      </c>
      <c r="I4350" s="161" t="s">
        <v>15</v>
      </c>
      <c r="K4350" s="161">
        <v>1</v>
      </c>
      <c r="L4350" s="164" t="s">
        <v>10104</v>
      </c>
      <c r="M4350" s="164" t="s">
        <v>10105</v>
      </c>
    </row>
    <row r="4351" spans="1:18">
      <c r="A4351" s="161">
        <v>7</v>
      </c>
      <c r="B4351" s="161">
        <v>100</v>
      </c>
      <c r="C4351" s="161">
        <v>16</v>
      </c>
      <c r="D4351" s="161" t="s">
        <v>10293</v>
      </c>
      <c r="E4351" s="161" t="s">
        <v>10341</v>
      </c>
      <c r="F4351" s="161" t="s">
        <v>3992</v>
      </c>
      <c r="G4351" s="161" t="s">
        <v>1521</v>
      </c>
      <c r="H4351" s="161" t="s">
        <v>10342</v>
      </c>
      <c r="I4351" s="161" t="s">
        <v>15</v>
      </c>
      <c r="K4351" s="161">
        <v>1</v>
      </c>
      <c r="L4351" s="164" t="s">
        <v>10343</v>
      </c>
      <c r="M4351" s="164" t="s">
        <v>10344</v>
      </c>
    </row>
    <row r="4352" spans="1:18">
      <c r="A4352" s="161">
        <v>7</v>
      </c>
      <c r="B4352" s="161">
        <v>100</v>
      </c>
      <c r="C4352" s="161">
        <v>17</v>
      </c>
      <c r="D4352" s="161" t="s">
        <v>3696</v>
      </c>
      <c r="E4352" s="161" t="s">
        <v>10106</v>
      </c>
      <c r="F4352" s="161" t="s">
        <v>3992</v>
      </c>
      <c r="G4352" s="161" t="s">
        <v>1521</v>
      </c>
      <c r="H4352" s="161" t="s">
        <v>1530</v>
      </c>
      <c r="K4352" s="161">
        <v>1</v>
      </c>
      <c r="L4352" s="164" t="s">
        <v>10107</v>
      </c>
    </row>
    <row r="4353" spans="1:18">
      <c r="A4353" s="161">
        <v>7</v>
      </c>
      <c r="B4353" s="161">
        <v>100</v>
      </c>
      <c r="C4353" s="161">
        <v>18</v>
      </c>
      <c r="D4353" s="161" t="s">
        <v>10293</v>
      </c>
      <c r="E4353" s="161" t="s">
        <v>10338</v>
      </c>
      <c r="F4353" s="161" t="s">
        <v>3992</v>
      </c>
      <c r="G4353" s="161" t="s">
        <v>1521</v>
      </c>
      <c r="H4353" s="161" t="s">
        <v>10339</v>
      </c>
      <c r="K4353" s="161">
        <v>1</v>
      </c>
      <c r="L4353" s="164" t="s">
        <v>10340</v>
      </c>
    </row>
    <row r="4354" spans="1:18">
      <c r="A4354" s="161">
        <v>7</v>
      </c>
      <c r="B4354" s="161">
        <v>100</v>
      </c>
      <c r="C4354" s="161">
        <v>19</v>
      </c>
      <c r="D4354" s="161" t="s">
        <v>3696</v>
      </c>
      <c r="E4354" s="161" t="s">
        <v>10108</v>
      </c>
      <c r="F4354" s="161" t="s">
        <v>3992</v>
      </c>
      <c r="G4354" s="161" t="s">
        <v>1521</v>
      </c>
      <c r="H4354" s="161" t="s">
        <v>1531</v>
      </c>
      <c r="K4354" s="161">
        <v>1</v>
      </c>
      <c r="L4354" s="164" t="s">
        <v>10109</v>
      </c>
    </row>
    <row r="4355" spans="1:18">
      <c r="A4355" s="161">
        <v>7</v>
      </c>
      <c r="B4355" s="161">
        <v>100</v>
      </c>
      <c r="C4355" s="161">
        <v>20</v>
      </c>
      <c r="D4355" s="161" t="s">
        <v>10293</v>
      </c>
      <c r="E4355" s="161" t="s">
        <v>10335</v>
      </c>
      <c r="F4355" s="161" t="s">
        <v>3992</v>
      </c>
      <c r="G4355" s="161" t="s">
        <v>1521</v>
      </c>
      <c r="H4355" s="161" t="s">
        <v>10336</v>
      </c>
      <c r="K4355" s="161">
        <v>1</v>
      </c>
      <c r="L4355" s="164" t="s">
        <v>10337</v>
      </c>
    </row>
    <row r="4356" spans="1:18">
      <c r="A4356" s="161">
        <v>7</v>
      </c>
      <c r="B4356" s="161">
        <v>100</v>
      </c>
      <c r="C4356" s="161">
        <v>21</v>
      </c>
      <c r="D4356" s="161" t="s">
        <v>3696</v>
      </c>
      <c r="E4356" s="161" t="s">
        <v>10110</v>
      </c>
      <c r="F4356" s="161" t="s">
        <v>3992</v>
      </c>
      <c r="G4356" s="161" t="s">
        <v>1521</v>
      </c>
      <c r="H4356" s="161" t="s">
        <v>1532</v>
      </c>
      <c r="K4356" s="161">
        <v>1</v>
      </c>
      <c r="L4356" s="164" t="s">
        <v>10111</v>
      </c>
    </row>
    <row r="4357" spans="1:18">
      <c r="A4357" s="161">
        <v>7</v>
      </c>
      <c r="B4357" s="161">
        <v>100</v>
      </c>
      <c r="C4357" s="161">
        <v>22</v>
      </c>
      <c r="D4357" s="161" t="s">
        <v>10293</v>
      </c>
      <c r="E4357" s="161" t="s">
        <v>10332</v>
      </c>
      <c r="F4357" s="161" t="s">
        <v>3992</v>
      </c>
      <c r="G4357" s="161" t="s">
        <v>1521</v>
      </c>
      <c r="H4357" s="161" t="s">
        <v>10333</v>
      </c>
      <c r="K4357" s="161">
        <v>1</v>
      </c>
      <c r="L4357" s="164" t="s">
        <v>10334</v>
      </c>
    </row>
    <row r="4358" spans="1:18">
      <c r="A4358" s="161">
        <v>7</v>
      </c>
      <c r="B4358" s="161">
        <v>100</v>
      </c>
      <c r="C4358" s="161">
        <v>23</v>
      </c>
      <c r="D4358" s="161" t="s">
        <v>3696</v>
      </c>
      <c r="E4358" s="161" t="s">
        <v>10112</v>
      </c>
      <c r="F4358" s="161" t="s">
        <v>3992</v>
      </c>
      <c r="G4358" s="161" t="s">
        <v>1521</v>
      </c>
      <c r="H4358" s="161" t="s">
        <v>1533</v>
      </c>
      <c r="K4358" s="161">
        <v>1</v>
      </c>
      <c r="L4358" s="164" t="s">
        <v>10113</v>
      </c>
    </row>
    <row r="4359" spans="1:18">
      <c r="A4359" s="161">
        <v>7</v>
      </c>
      <c r="B4359" s="161">
        <v>100</v>
      </c>
      <c r="C4359" s="161">
        <v>24</v>
      </c>
      <c r="D4359" s="161" t="s">
        <v>10293</v>
      </c>
      <c r="E4359" s="161" t="s">
        <v>10329</v>
      </c>
      <c r="F4359" s="161" t="s">
        <v>3992</v>
      </c>
      <c r="G4359" s="161" t="s">
        <v>1521</v>
      </c>
      <c r="H4359" s="161" t="s">
        <v>10330</v>
      </c>
      <c r="K4359" s="161">
        <v>1</v>
      </c>
      <c r="L4359" s="164" t="s">
        <v>10331</v>
      </c>
    </row>
    <row r="4360" spans="1:18">
      <c r="A4360" s="161">
        <v>7</v>
      </c>
      <c r="B4360" s="161">
        <v>100</v>
      </c>
      <c r="C4360" s="161">
        <v>25</v>
      </c>
      <c r="D4360" s="161" t="s">
        <v>3696</v>
      </c>
      <c r="E4360" s="161" t="s">
        <v>10114</v>
      </c>
      <c r="F4360" s="161" t="s">
        <v>3992</v>
      </c>
      <c r="G4360" s="161" t="s">
        <v>1521</v>
      </c>
      <c r="H4360" s="161" t="s">
        <v>1534</v>
      </c>
      <c r="K4360" s="161">
        <v>1</v>
      </c>
      <c r="L4360" s="164" t="s">
        <v>10115</v>
      </c>
    </row>
    <row r="4361" spans="1:18">
      <c r="A4361" s="161">
        <v>7</v>
      </c>
      <c r="B4361" s="161">
        <v>100</v>
      </c>
      <c r="C4361" s="161">
        <v>26</v>
      </c>
      <c r="D4361" s="161" t="s">
        <v>10293</v>
      </c>
      <c r="E4361" s="161" t="s">
        <v>10326</v>
      </c>
      <c r="F4361" s="161" t="s">
        <v>3992</v>
      </c>
      <c r="G4361" s="161" t="s">
        <v>1521</v>
      </c>
      <c r="H4361" s="161" t="s">
        <v>10327</v>
      </c>
      <c r="K4361" s="161">
        <v>1</v>
      </c>
      <c r="L4361" s="164" t="s">
        <v>10328</v>
      </c>
    </row>
    <row r="4362" spans="1:18">
      <c r="A4362" s="161">
        <v>7</v>
      </c>
      <c r="B4362" s="161">
        <v>100</v>
      </c>
      <c r="C4362" s="161">
        <v>27</v>
      </c>
      <c r="D4362" s="161" t="s">
        <v>3696</v>
      </c>
      <c r="E4362" s="161" t="s">
        <v>10116</v>
      </c>
      <c r="F4362" s="161" t="s">
        <v>3992</v>
      </c>
      <c r="G4362" s="161" t="s">
        <v>1521</v>
      </c>
      <c r="H4362" s="162" t="s">
        <v>326</v>
      </c>
      <c r="I4362" s="161" t="s">
        <v>1629</v>
      </c>
      <c r="K4362" s="161">
        <v>1</v>
      </c>
      <c r="L4362" s="161" t="s">
        <v>6645</v>
      </c>
      <c r="M4362" s="161" t="s">
        <v>6646</v>
      </c>
      <c r="N4362" s="161" t="s">
        <v>12</v>
      </c>
      <c r="O4362" s="161" t="s">
        <v>6647</v>
      </c>
      <c r="P4362" s="161" t="s">
        <v>11</v>
      </c>
      <c r="Q4362" s="161" t="s">
        <v>6648</v>
      </c>
      <c r="R4362" s="161" t="s">
        <v>364</v>
      </c>
    </row>
    <row r="4363" spans="1:18">
      <c r="A4363" s="161">
        <v>7</v>
      </c>
      <c r="B4363" s="161">
        <v>100</v>
      </c>
      <c r="C4363" s="161">
        <v>28</v>
      </c>
      <c r="D4363" s="161" t="s">
        <v>10293</v>
      </c>
      <c r="E4363" s="161" t="s">
        <v>10320</v>
      </c>
      <c r="F4363" s="161" t="s">
        <v>3992</v>
      </c>
      <c r="G4363" s="161" t="s">
        <v>1521</v>
      </c>
      <c r="H4363" s="162" t="s">
        <v>10321</v>
      </c>
      <c r="I4363" s="161" t="s">
        <v>1629</v>
      </c>
      <c r="K4363" s="161">
        <v>1</v>
      </c>
      <c r="L4363" s="161" t="s">
        <v>10322</v>
      </c>
      <c r="M4363" s="161" t="s">
        <v>10323</v>
      </c>
      <c r="N4363" s="161" t="s">
        <v>16015</v>
      </c>
      <c r="O4363" s="161" t="s">
        <v>10324</v>
      </c>
      <c r="P4363" s="161" t="s">
        <v>16017</v>
      </c>
      <c r="Q4363" s="161" t="s">
        <v>10325</v>
      </c>
      <c r="R4363" s="161" t="s">
        <v>16018</v>
      </c>
    </row>
    <row r="4364" spans="1:18">
      <c r="A4364" s="161">
        <v>7</v>
      </c>
      <c r="B4364" s="161">
        <v>100</v>
      </c>
      <c r="C4364" s="161">
        <v>29</v>
      </c>
      <c r="D4364" s="161" t="s">
        <v>3696</v>
      </c>
      <c r="E4364" s="161" t="s">
        <v>10117</v>
      </c>
      <c r="F4364" s="161" t="s">
        <v>3992</v>
      </c>
      <c r="G4364" s="161" t="s">
        <v>1521</v>
      </c>
      <c r="H4364" s="161" t="s">
        <v>1524</v>
      </c>
      <c r="I4364" s="161" t="s">
        <v>3991</v>
      </c>
      <c r="K4364" s="161">
        <v>1</v>
      </c>
      <c r="L4364" s="161" t="s">
        <v>6649</v>
      </c>
      <c r="M4364" s="161" t="s">
        <v>6650</v>
      </c>
      <c r="N4364" s="161" t="s">
        <v>388</v>
      </c>
      <c r="O4364" s="161" t="s">
        <v>6651</v>
      </c>
    </row>
    <row r="4365" spans="1:18">
      <c r="A4365" s="161">
        <v>7</v>
      </c>
      <c r="B4365" s="161">
        <v>100</v>
      </c>
      <c r="C4365" s="161">
        <v>30</v>
      </c>
      <c r="D4365" s="161" t="s">
        <v>10293</v>
      </c>
      <c r="E4365" s="161" t="s">
        <v>10315</v>
      </c>
      <c r="F4365" s="161" t="s">
        <v>3992</v>
      </c>
      <c r="G4365" s="161" t="s">
        <v>1521</v>
      </c>
      <c r="H4365" s="161" t="s">
        <v>10316</v>
      </c>
      <c r="I4365" s="161" t="s">
        <v>10314</v>
      </c>
      <c r="K4365" s="161">
        <v>1</v>
      </c>
      <c r="L4365" s="161" t="s">
        <v>10317</v>
      </c>
      <c r="M4365" s="161" t="s">
        <v>10318</v>
      </c>
      <c r="N4365" s="161" t="s">
        <v>16016</v>
      </c>
      <c r="O4365" s="161" t="s">
        <v>10319</v>
      </c>
    </row>
    <row r="4366" spans="1:18">
      <c r="A4366" s="161">
        <v>7</v>
      </c>
      <c r="B4366" s="161">
        <v>100</v>
      </c>
      <c r="C4366" s="161">
        <v>31</v>
      </c>
      <c r="D4366" s="161" t="s">
        <v>3696</v>
      </c>
      <c r="E4366" s="161" t="s">
        <v>10118</v>
      </c>
      <c r="F4366" s="161" t="s">
        <v>3992</v>
      </c>
      <c r="G4366" s="161" t="s">
        <v>1521</v>
      </c>
      <c r="H4366" s="161" t="s">
        <v>323</v>
      </c>
      <c r="K4366" s="161">
        <v>1</v>
      </c>
      <c r="L4366" s="161" t="s">
        <v>7004</v>
      </c>
    </row>
    <row r="4367" spans="1:18">
      <c r="A4367" s="161">
        <v>7</v>
      </c>
      <c r="B4367" s="161">
        <v>100</v>
      </c>
      <c r="C4367" s="161">
        <v>32</v>
      </c>
      <c r="D4367" s="161" t="s">
        <v>10293</v>
      </c>
      <c r="E4367" s="161" t="s">
        <v>10311</v>
      </c>
      <c r="F4367" s="161" t="s">
        <v>3992</v>
      </c>
      <c r="G4367" s="161" t="s">
        <v>1521</v>
      </c>
      <c r="H4367" s="161" t="s">
        <v>10312</v>
      </c>
      <c r="K4367" s="161">
        <v>1</v>
      </c>
      <c r="L4367" s="161" t="s">
        <v>10313</v>
      </c>
    </row>
    <row r="4368" spans="1:18">
      <c r="A4368" s="161">
        <v>7</v>
      </c>
      <c r="B4368" s="161">
        <v>100</v>
      </c>
      <c r="C4368" s="161">
        <v>33</v>
      </c>
      <c r="D4368" s="161" t="s">
        <v>3696</v>
      </c>
      <c r="E4368" s="161" t="s">
        <v>10119</v>
      </c>
      <c r="F4368" s="161" t="s">
        <v>3992</v>
      </c>
      <c r="G4368" s="161" t="s">
        <v>1521</v>
      </c>
      <c r="H4368" s="161" t="s">
        <v>324</v>
      </c>
      <c r="K4368" s="161">
        <v>1</v>
      </c>
      <c r="L4368" s="161" t="s">
        <v>7005</v>
      </c>
    </row>
    <row r="4369" spans="1:18">
      <c r="A4369" s="161">
        <v>7</v>
      </c>
      <c r="B4369" s="161">
        <v>100</v>
      </c>
      <c r="C4369" s="161">
        <v>34</v>
      </c>
      <c r="D4369" s="161" t="s">
        <v>10293</v>
      </c>
      <c r="E4369" s="161" t="s">
        <v>10308</v>
      </c>
      <c r="F4369" s="161" t="s">
        <v>3992</v>
      </c>
      <c r="G4369" s="161" t="s">
        <v>1521</v>
      </c>
      <c r="H4369" s="161" t="s">
        <v>10309</v>
      </c>
      <c r="K4369" s="161">
        <v>1</v>
      </c>
      <c r="L4369" s="161" t="s">
        <v>10310</v>
      </c>
    </row>
    <row r="4370" spans="1:18">
      <c r="A4370" s="161">
        <v>7</v>
      </c>
      <c r="B4370" s="161">
        <v>100</v>
      </c>
      <c r="C4370" s="161">
        <v>35</v>
      </c>
      <c r="D4370" s="161" t="s">
        <v>3696</v>
      </c>
      <c r="E4370" s="161" t="s">
        <v>10120</v>
      </c>
      <c r="F4370" s="161" t="s">
        <v>3992</v>
      </c>
      <c r="G4370" s="161" t="s">
        <v>1521</v>
      </c>
      <c r="H4370" s="161" t="s">
        <v>325</v>
      </c>
      <c r="K4370" s="161">
        <v>1</v>
      </c>
      <c r="L4370" s="161" t="s">
        <v>7006</v>
      </c>
    </row>
    <row r="4371" spans="1:18">
      <c r="A4371" s="161">
        <v>7</v>
      </c>
      <c r="B4371" s="161">
        <v>100</v>
      </c>
      <c r="C4371" s="161">
        <v>36</v>
      </c>
      <c r="D4371" s="161" t="s">
        <v>10293</v>
      </c>
      <c r="E4371" s="161" t="s">
        <v>10305</v>
      </c>
      <c r="F4371" s="161" t="s">
        <v>3992</v>
      </c>
      <c r="G4371" s="161" t="s">
        <v>1521</v>
      </c>
      <c r="H4371" s="161" t="s">
        <v>10306</v>
      </c>
      <c r="K4371" s="161">
        <v>1</v>
      </c>
      <c r="L4371" s="161" t="s">
        <v>10307</v>
      </c>
    </row>
    <row r="4372" spans="1:18">
      <c r="A4372" s="161">
        <v>7</v>
      </c>
      <c r="B4372" s="161">
        <v>100</v>
      </c>
      <c r="C4372" s="161">
        <v>37</v>
      </c>
      <c r="D4372" s="161" t="s">
        <v>3696</v>
      </c>
      <c r="E4372" s="161" t="s">
        <v>10121</v>
      </c>
      <c r="F4372" s="161" t="s">
        <v>3992</v>
      </c>
      <c r="G4372" s="161" t="s">
        <v>1521</v>
      </c>
      <c r="H4372" s="161" t="s">
        <v>1536</v>
      </c>
      <c r="I4372" s="161" t="s">
        <v>1629</v>
      </c>
      <c r="K4372" s="161">
        <v>1</v>
      </c>
      <c r="L4372" s="161" t="s">
        <v>6652</v>
      </c>
      <c r="M4372" s="161" t="s">
        <v>6653</v>
      </c>
      <c r="N4372" s="161" t="s">
        <v>12</v>
      </c>
      <c r="O4372" s="161" t="s">
        <v>6654</v>
      </c>
      <c r="P4372" s="161" t="s">
        <v>11</v>
      </c>
      <c r="Q4372" s="161" t="s">
        <v>6655</v>
      </c>
      <c r="R4372" s="161" t="s">
        <v>364</v>
      </c>
    </row>
    <row r="4373" spans="1:18">
      <c r="A4373" s="161">
        <v>7</v>
      </c>
      <c r="B4373" s="161">
        <v>100</v>
      </c>
      <c r="C4373" s="161">
        <v>38</v>
      </c>
      <c r="D4373" s="161" t="s">
        <v>10293</v>
      </c>
      <c r="E4373" s="161" t="s">
        <v>10299</v>
      </c>
      <c r="F4373" s="161" t="s">
        <v>3992</v>
      </c>
      <c r="G4373" s="161" t="s">
        <v>1521</v>
      </c>
      <c r="H4373" s="161" t="s">
        <v>10300</v>
      </c>
      <c r="I4373" s="161" t="s">
        <v>1629</v>
      </c>
      <c r="K4373" s="161">
        <v>1</v>
      </c>
      <c r="L4373" s="161" t="s">
        <v>10301</v>
      </c>
      <c r="M4373" s="161" t="s">
        <v>10302</v>
      </c>
      <c r="N4373" s="161" t="s">
        <v>16015</v>
      </c>
      <c r="O4373" s="161" t="s">
        <v>10303</v>
      </c>
      <c r="P4373" s="161" t="s">
        <v>16017</v>
      </c>
      <c r="Q4373" s="161" t="s">
        <v>10304</v>
      </c>
      <c r="R4373" s="161" t="s">
        <v>16018</v>
      </c>
    </row>
    <row r="4374" spans="1:18">
      <c r="A4374" s="161">
        <v>7</v>
      </c>
      <c r="B4374" s="161">
        <v>100</v>
      </c>
      <c r="C4374" s="161">
        <v>39</v>
      </c>
      <c r="D4374" s="161" t="s">
        <v>3696</v>
      </c>
      <c r="E4374" s="161" t="s">
        <v>10122</v>
      </c>
      <c r="F4374" s="161" t="s">
        <v>3992</v>
      </c>
      <c r="G4374" s="161" t="s">
        <v>1521</v>
      </c>
      <c r="H4374" s="161" t="s">
        <v>116</v>
      </c>
      <c r="I4374" s="161" t="s">
        <v>1630</v>
      </c>
      <c r="K4374" s="161">
        <v>1</v>
      </c>
      <c r="L4374" s="161" t="s">
        <v>6656</v>
      </c>
    </row>
    <row r="4375" spans="1:18">
      <c r="A4375" s="161">
        <v>7</v>
      </c>
      <c r="B4375" s="161">
        <v>100</v>
      </c>
      <c r="C4375" s="161">
        <v>40</v>
      </c>
      <c r="D4375" s="161" t="s">
        <v>10293</v>
      </c>
      <c r="E4375" s="161" t="s">
        <v>10296</v>
      </c>
      <c r="F4375" s="161" t="s">
        <v>3992</v>
      </c>
      <c r="G4375" s="161" t="s">
        <v>1521</v>
      </c>
      <c r="H4375" s="161" t="s">
        <v>10297</v>
      </c>
      <c r="I4375" s="161" t="s">
        <v>1630</v>
      </c>
      <c r="K4375" s="161">
        <v>1</v>
      </c>
      <c r="L4375" s="161" t="s">
        <v>10298</v>
      </c>
    </row>
    <row r="4376" spans="1:18">
      <c r="A4376" s="161">
        <v>7</v>
      </c>
      <c r="B4376" s="161">
        <v>100</v>
      </c>
      <c r="C4376" s="161">
        <v>41</v>
      </c>
      <c r="D4376" s="161" t="s">
        <v>3696</v>
      </c>
      <c r="E4376" s="161" t="s">
        <v>10123</v>
      </c>
      <c r="F4376" s="161" t="s">
        <v>3992</v>
      </c>
      <c r="G4376" s="161" t="s">
        <v>1521</v>
      </c>
      <c r="H4376" s="161" t="s">
        <v>319</v>
      </c>
      <c r="K4376" s="161">
        <v>1</v>
      </c>
      <c r="L4376" s="161" t="s">
        <v>6657</v>
      </c>
    </row>
    <row r="4377" spans="1:18">
      <c r="A4377" s="161">
        <v>7</v>
      </c>
      <c r="B4377" s="161">
        <v>100</v>
      </c>
      <c r="C4377" s="161">
        <v>42</v>
      </c>
      <c r="D4377" s="161" t="s">
        <v>10293</v>
      </c>
      <c r="E4377" s="161" t="s">
        <v>10294</v>
      </c>
      <c r="F4377" s="161" t="s">
        <v>3992</v>
      </c>
      <c r="G4377" s="161" t="s">
        <v>1521</v>
      </c>
      <c r="H4377" s="161" t="s">
        <v>10167</v>
      </c>
      <c r="K4377" s="161">
        <v>1</v>
      </c>
      <c r="L4377" s="161" t="s">
        <v>10295</v>
      </c>
    </row>
    <row r="4378" spans="1:18">
      <c r="A4378" s="161">
        <v>11</v>
      </c>
      <c r="B4378" s="161">
        <v>1</v>
      </c>
      <c r="C4378" s="161">
        <v>43</v>
      </c>
      <c r="D4378" s="161" t="s">
        <v>1471</v>
      </c>
      <c r="E4378" s="161" t="s">
        <v>3116</v>
      </c>
      <c r="F4378" s="161" t="s">
        <v>2384</v>
      </c>
      <c r="G4378" s="161" t="s">
        <v>10124</v>
      </c>
      <c r="H4378" s="161" t="s">
        <v>1550</v>
      </c>
      <c r="I4378" s="161" t="s">
        <v>316</v>
      </c>
      <c r="J4378" s="162" t="s">
        <v>1665</v>
      </c>
      <c r="K4378" s="161">
        <v>1</v>
      </c>
      <c r="L4378" s="161" t="s">
        <v>10125</v>
      </c>
    </row>
    <row r="4379" spans="1:18">
      <c r="A4379" s="161">
        <v>11</v>
      </c>
      <c r="B4379" s="161">
        <v>1</v>
      </c>
      <c r="C4379" s="161">
        <v>44</v>
      </c>
      <c r="D4379" s="161" t="s">
        <v>1471</v>
      </c>
      <c r="E4379" s="161" t="s">
        <v>3117</v>
      </c>
      <c r="F4379" s="161" t="s">
        <v>2384</v>
      </c>
      <c r="G4379" s="161" t="s">
        <v>1549</v>
      </c>
      <c r="H4379" s="161" t="s">
        <v>1551</v>
      </c>
      <c r="I4379" s="161" t="s">
        <v>316</v>
      </c>
      <c r="J4379" s="162" t="s">
        <v>1665</v>
      </c>
      <c r="K4379" s="161">
        <v>1</v>
      </c>
      <c r="L4379" s="161" t="s">
        <v>7073</v>
      </c>
    </row>
    <row r="4380" spans="1:18">
      <c r="A4380" s="161">
        <v>11</v>
      </c>
      <c r="B4380" s="161">
        <v>1</v>
      </c>
      <c r="C4380" s="161">
        <v>45</v>
      </c>
      <c r="D4380" s="161" t="s">
        <v>1471</v>
      </c>
      <c r="E4380" s="161" t="s">
        <v>3118</v>
      </c>
      <c r="F4380" s="161" t="s">
        <v>2384</v>
      </c>
      <c r="G4380" s="161" t="s">
        <v>1549</v>
      </c>
      <c r="H4380" s="161" t="s">
        <v>1552</v>
      </c>
      <c r="I4380" s="161" t="s">
        <v>316</v>
      </c>
      <c r="J4380" s="162" t="s">
        <v>1665</v>
      </c>
      <c r="K4380" s="161">
        <v>1</v>
      </c>
      <c r="L4380" s="161" t="s">
        <v>7074</v>
      </c>
    </row>
    <row r="4381" spans="1:18">
      <c r="A4381" s="161">
        <v>11</v>
      </c>
      <c r="B4381" s="161">
        <v>1</v>
      </c>
      <c r="C4381" s="161">
        <v>46</v>
      </c>
      <c r="D4381" s="161" t="s">
        <v>1471</v>
      </c>
      <c r="E4381" s="161" t="s">
        <v>3119</v>
      </c>
      <c r="F4381" s="161" t="s">
        <v>2384</v>
      </c>
      <c r="G4381" s="161" t="s">
        <v>1549</v>
      </c>
      <c r="H4381" s="161" t="s">
        <v>1553</v>
      </c>
      <c r="I4381" s="161" t="s">
        <v>316</v>
      </c>
      <c r="J4381" s="162" t="s">
        <v>1665</v>
      </c>
      <c r="K4381" s="161">
        <v>1</v>
      </c>
      <c r="L4381" s="161" t="s">
        <v>7075</v>
      </c>
    </row>
    <row r="4382" spans="1:18">
      <c r="A4382" s="161">
        <v>11</v>
      </c>
      <c r="B4382" s="161">
        <v>1</v>
      </c>
      <c r="C4382" s="161">
        <v>47</v>
      </c>
      <c r="D4382" s="161" t="s">
        <v>1471</v>
      </c>
      <c r="E4382" s="161" t="s">
        <v>3120</v>
      </c>
      <c r="F4382" s="161" t="s">
        <v>2384</v>
      </c>
      <c r="G4382" s="161" t="s">
        <v>1549</v>
      </c>
      <c r="H4382" s="161" t="s">
        <v>1554</v>
      </c>
      <c r="I4382" s="161" t="s">
        <v>316</v>
      </c>
      <c r="J4382" s="162" t="s">
        <v>1665</v>
      </c>
      <c r="K4382" s="161">
        <v>1</v>
      </c>
      <c r="L4382" s="161" t="s">
        <v>7076</v>
      </c>
    </row>
    <row r="4383" spans="1:18">
      <c r="A4383" s="161">
        <v>11</v>
      </c>
      <c r="B4383" s="161">
        <v>1</v>
      </c>
      <c r="C4383" s="161">
        <v>48</v>
      </c>
      <c r="D4383" s="161" t="s">
        <v>1471</v>
      </c>
      <c r="E4383" s="161" t="s">
        <v>3121</v>
      </c>
      <c r="F4383" s="161" t="s">
        <v>2384</v>
      </c>
      <c r="G4383" s="161" t="s">
        <v>1549</v>
      </c>
      <c r="H4383" s="161" t="s">
        <v>1555</v>
      </c>
      <c r="I4383" s="161" t="s">
        <v>316</v>
      </c>
      <c r="J4383" s="162" t="s">
        <v>1665</v>
      </c>
      <c r="K4383" s="161">
        <v>1</v>
      </c>
      <c r="L4383" s="161" t="s">
        <v>7077</v>
      </c>
    </row>
    <row r="4384" spans="1:18">
      <c r="A4384" s="161">
        <v>11</v>
      </c>
      <c r="B4384" s="161">
        <v>1</v>
      </c>
      <c r="C4384" s="161">
        <v>49</v>
      </c>
      <c r="D4384" s="161" t="s">
        <v>1471</v>
      </c>
      <c r="E4384" s="161" t="s">
        <v>3122</v>
      </c>
      <c r="F4384" s="161" t="s">
        <v>2384</v>
      </c>
      <c r="G4384" s="161" t="s">
        <v>1549</v>
      </c>
      <c r="H4384" s="161" t="s">
        <v>1556</v>
      </c>
      <c r="I4384" s="161" t="s">
        <v>316</v>
      </c>
      <c r="J4384" s="162" t="s">
        <v>1665</v>
      </c>
      <c r="K4384" s="161">
        <v>1</v>
      </c>
      <c r="L4384" s="161" t="s">
        <v>7078</v>
      </c>
    </row>
    <row r="4385" spans="1:12">
      <c r="A4385" s="161">
        <v>11</v>
      </c>
      <c r="B4385" s="161">
        <v>1</v>
      </c>
      <c r="C4385" s="161">
        <v>50</v>
      </c>
      <c r="D4385" s="161" t="s">
        <v>1471</v>
      </c>
      <c r="E4385" s="161" t="s">
        <v>3123</v>
      </c>
      <c r="F4385" s="161" t="s">
        <v>2384</v>
      </c>
      <c r="G4385" s="161" t="s">
        <v>1549</v>
      </c>
      <c r="H4385" s="161" t="s">
        <v>1557</v>
      </c>
      <c r="I4385" s="161" t="s">
        <v>316</v>
      </c>
      <c r="J4385" s="162" t="s">
        <v>1665</v>
      </c>
      <c r="K4385" s="161">
        <v>1</v>
      </c>
      <c r="L4385" s="161" t="s">
        <v>7079</v>
      </c>
    </row>
    <row r="4386" spans="1:12">
      <c r="A4386" s="161">
        <v>11</v>
      </c>
      <c r="B4386" s="161">
        <v>1</v>
      </c>
      <c r="C4386" s="161">
        <v>51</v>
      </c>
      <c r="D4386" s="161" t="s">
        <v>1471</v>
      </c>
      <c r="E4386" s="161" t="s">
        <v>3124</v>
      </c>
      <c r="F4386" s="161" t="s">
        <v>2384</v>
      </c>
      <c r="G4386" s="161" t="s">
        <v>1549</v>
      </c>
      <c r="H4386" s="161" t="s">
        <v>1558</v>
      </c>
      <c r="I4386" s="161" t="s">
        <v>316</v>
      </c>
      <c r="J4386" s="162" t="s">
        <v>1665</v>
      </c>
      <c r="K4386" s="161">
        <v>1</v>
      </c>
      <c r="L4386" s="161" t="s">
        <v>7080</v>
      </c>
    </row>
    <row r="4387" spans="1:12">
      <c r="A4387" s="161">
        <v>11</v>
      </c>
      <c r="B4387" s="161">
        <v>1</v>
      </c>
      <c r="C4387" s="161">
        <v>52</v>
      </c>
      <c r="D4387" s="161" t="s">
        <v>1471</v>
      </c>
      <c r="E4387" s="161" t="s">
        <v>3125</v>
      </c>
      <c r="F4387" s="161" t="s">
        <v>2384</v>
      </c>
      <c r="G4387" s="161" t="s">
        <v>1549</v>
      </c>
      <c r="H4387" s="161" t="s">
        <v>1559</v>
      </c>
      <c r="I4387" s="161" t="s">
        <v>316</v>
      </c>
      <c r="J4387" s="162" t="s">
        <v>1665</v>
      </c>
      <c r="K4387" s="161">
        <v>1</v>
      </c>
      <c r="L4387" s="161" t="s">
        <v>7081</v>
      </c>
    </row>
    <row r="4388" spans="1:12">
      <c r="A4388" s="161">
        <v>11</v>
      </c>
      <c r="B4388" s="161">
        <v>1</v>
      </c>
      <c r="C4388" s="161">
        <v>53</v>
      </c>
      <c r="D4388" s="161" t="s">
        <v>1471</v>
      </c>
      <c r="E4388" s="161" t="s">
        <v>3126</v>
      </c>
      <c r="F4388" s="161" t="s">
        <v>2384</v>
      </c>
      <c r="G4388" s="161" t="s">
        <v>1549</v>
      </c>
      <c r="H4388" s="161" t="s">
        <v>1560</v>
      </c>
      <c r="I4388" s="161" t="s">
        <v>316</v>
      </c>
      <c r="J4388" s="162" t="s">
        <v>1665</v>
      </c>
      <c r="K4388" s="161">
        <v>1</v>
      </c>
      <c r="L4388" s="161" t="s">
        <v>7082</v>
      </c>
    </row>
    <row r="4389" spans="1:12">
      <c r="A4389" s="161">
        <v>11</v>
      </c>
      <c r="B4389" s="161">
        <v>1</v>
      </c>
      <c r="C4389" s="161">
        <v>54</v>
      </c>
      <c r="D4389" s="161" t="s">
        <v>1471</v>
      </c>
      <c r="E4389" s="161" t="s">
        <v>3127</v>
      </c>
      <c r="F4389" s="161" t="s">
        <v>2384</v>
      </c>
      <c r="G4389" s="161" t="s">
        <v>1549</v>
      </c>
      <c r="H4389" s="161" t="s">
        <v>1561</v>
      </c>
      <c r="I4389" s="161" t="s">
        <v>316</v>
      </c>
      <c r="J4389" s="162" t="s">
        <v>1665</v>
      </c>
      <c r="K4389" s="161">
        <v>1</v>
      </c>
      <c r="L4389" s="161" t="s">
        <v>7083</v>
      </c>
    </row>
    <row r="4390" spans="1:12">
      <c r="A4390" s="161">
        <v>11</v>
      </c>
      <c r="B4390" s="161">
        <v>1</v>
      </c>
      <c r="C4390" s="161">
        <v>55</v>
      </c>
      <c r="D4390" s="161" t="s">
        <v>1471</v>
      </c>
      <c r="E4390" s="161" t="s">
        <v>3128</v>
      </c>
      <c r="F4390" s="161" t="s">
        <v>2384</v>
      </c>
      <c r="G4390" s="161" t="s">
        <v>1549</v>
      </c>
      <c r="H4390" s="161" t="s">
        <v>1562</v>
      </c>
      <c r="I4390" s="161" t="s">
        <v>316</v>
      </c>
      <c r="J4390" s="162" t="s">
        <v>1665</v>
      </c>
      <c r="K4390" s="161">
        <v>1</v>
      </c>
      <c r="L4390" s="161" t="s">
        <v>7084</v>
      </c>
    </row>
    <row r="4391" spans="1:12">
      <c r="A4391" s="161">
        <v>11</v>
      </c>
      <c r="B4391" s="161">
        <v>1</v>
      </c>
      <c r="C4391" s="161">
        <v>56</v>
      </c>
      <c r="D4391" s="161" t="s">
        <v>1471</v>
      </c>
      <c r="E4391" s="161" t="s">
        <v>3129</v>
      </c>
      <c r="F4391" s="161" t="s">
        <v>2384</v>
      </c>
      <c r="G4391" s="161" t="s">
        <v>1549</v>
      </c>
      <c r="H4391" s="161" t="s">
        <v>1563</v>
      </c>
      <c r="I4391" s="161" t="s">
        <v>316</v>
      </c>
      <c r="J4391" s="162" t="s">
        <v>1665</v>
      </c>
      <c r="K4391" s="161">
        <v>1</v>
      </c>
      <c r="L4391" s="161" t="s">
        <v>7085</v>
      </c>
    </row>
    <row r="4392" spans="1:12">
      <c r="A4392" s="161">
        <v>11</v>
      </c>
      <c r="B4392" s="161">
        <v>1</v>
      </c>
      <c r="C4392" s="161">
        <v>57</v>
      </c>
      <c r="D4392" s="161" t="s">
        <v>1471</v>
      </c>
      <c r="E4392" s="161" t="s">
        <v>3130</v>
      </c>
      <c r="F4392" s="161" t="s">
        <v>2384</v>
      </c>
      <c r="G4392" s="161" t="s">
        <v>1549</v>
      </c>
      <c r="H4392" s="161" t="s">
        <v>1564</v>
      </c>
      <c r="I4392" s="161" t="s">
        <v>316</v>
      </c>
      <c r="J4392" s="162" t="s">
        <v>1665</v>
      </c>
      <c r="K4392" s="161">
        <v>1</v>
      </c>
      <c r="L4392" s="161" t="s">
        <v>7086</v>
      </c>
    </row>
    <row r="4393" spans="1:12">
      <c r="A4393" s="161">
        <v>11</v>
      </c>
      <c r="B4393" s="161">
        <v>1</v>
      </c>
      <c r="C4393" s="161">
        <v>58</v>
      </c>
      <c r="D4393" s="161" t="s">
        <v>1471</v>
      </c>
      <c r="E4393" s="161" t="s">
        <v>3131</v>
      </c>
      <c r="F4393" s="161" t="s">
        <v>2384</v>
      </c>
      <c r="G4393" s="161" t="s">
        <v>1549</v>
      </c>
      <c r="H4393" s="161" t="s">
        <v>1565</v>
      </c>
      <c r="I4393" s="161" t="s">
        <v>316</v>
      </c>
      <c r="J4393" s="162" t="s">
        <v>1665</v>
      </c>
      <c r="K4393" s="161">
        <v>1</v>
      </c>
      <c r="L4393" s="161" t="s">
        <v>7087</v>
      </c>
    </row>
    <row r="4394" spans="1:12">
      <c r="A4394" s="161">
        <v>11</v>
      </c>
      <c r="B4394" s="161">
        <v>2</v>
      </c>
      <c r="C4394" s="161">
        <v>43</v>
      </c>
      <c r="D4394" s="161" t="s">
        <v>1471</v>
      </c>
      <c r="E4394" s="161" t="s">
        <v>3164</v>
      </c>
      <c r="F4394" s="161" t="s">
        <v>2384</v>
      </c>
      <c r="G4394" s="161" t="s">
        <v>1549</v>
      </c>
      <c r="H4394" s="161" t="s">
        <v>1550</v>
      </c>
      <c r="I4394" s="161" t="s">
        <v>316</v>
      </c>
      <c r="J4394" s="162" t="s">
        <v>1667</v>
      </c>
      <c r="K4394" s="161">
        <v>1</v>
      </c>
      <c r="L4394" s="161" t="s">
        <v>7088</v>
      </c>
    </row>
    <row r="4395" spans="1:12">
      <c r="A4395" s="161">
        <v>11</v>
      </c>
      <c r="B4395" s="161">
        <v>2</v>
      </c>
      <c r="C4395" s="161">
        <v>44</v>
      </c>
      <c r="D4395" s="161" t="s">
        <v>1471</v>
      </c>
      <c r="E4395" s="161" t="s">
        <v>3165</v>
      </c>
      <c r="F4395" s="161" t="s">
        <v>2384</v>
      </c>
      <c r="G4395" s="161" t="s">
        <v>1549</v>
      </c>
      <c r="H4395" s="161" t="s">
        <v>1551</v>
      </c>
      <c r="I4395" s="161" t="s">
        <v>316</v>
      </c>
      <c r="J4395" s="162" t="s">
        <v>1667</v>
      </c>
      <c r="K4395" s="161">
        <v>1</v>
      </c>
      <c r="L4395" s="161" t="s">
        <v>7089</v>
      </c>
    </row>
    <row r="4396" spans="1:12">
      <c r="A4396" s="161">
        <v>11</v>
      </c>
      <c r="B4396" s="161">
        <v>2</v>
      </c>
      <c r="C4396" s="161">
        <v>45</v>
      </c>
      <c r="D4396" s="161" t="s">
        <v>1471</v>
      </c>
      <c r="E4396" s="161" t="s">
        <v>3166</v>
      </c>
      <c r="F4396" s="161" t="s">
        <v>2384</v>
      </c>
      <c r="G4396" s="161" t="s">
        <v>1549</v>
      </c>
      <c r="H4396" s="161" t="s">
        <v>1552</v>
      </c>
      <c r="I4396" s="161" t="s">
        <v>316</v>
      </c>
      <c r="J4396" s="162" t="s">
        <v>1667</v>
      </c>
      <c r="K4396" s="161">
        <v>1</v>
      </c>
      <c r="L4396" s="161" t="s">
        <v>7090</v>
      </c>
    </row>
    <row r="4397" spans="1:12">
      <c r="A4397" s="161">
        <v>11</v>
      </c>
      <c r="B4397" s="161">
        <v>2</v>
      </c>
      <c r="C4397" s="161">
        <v>46</v>
      </c>
      <c r="D4397" s="161" t="s">
        <v>1471</v>
      </c>
      <c r="E4397" s="161" t="s">
        <v>3167</v>
      </c>
      <c r="F4397" s="161" t="s">
        <v>2384</v>
      </c>
      <c r="G4397" s="161" t="s">
        <v>1549</v>
      </c>
      <c r="H4397" s="161" t="s">
        <v>1553</v>
      </c>
      <c r="I4397" s="161" t="s">
        <v>316</v>
      </c>
      <c r="J4397" s="162" t="s">
        <v>1667</v>
      </c>
      <c r="K4397" s="161">
        <v>1</v>
      </c>
      <c r="L4397" s="161" t="s">
        <v>7091</v>
      </c>
    </row>
    <row r="4398" spans="1:12">
      <c r="A4398" s="161">
        <v>11</v>
      </c>
      <c r="B4398" s="161">
        <v>2</v>
      </c>
      <c r="C4398" s="161">
        <v>47</v>
      </c>
      <c r="D4398" s="161" t="s">
        <v>1471</v>
      </c>
      <c r="E4398" s="161" t="s">
        <v>3168</v>
      </c>
      <c r="F4398" s="161" t="s">
        <v>2384</v>
      </c>
      <c r="G4398" s="161" t="s">
        <v>1549</v>
      </c>
      <c r="H4398" s="161" t="s">
        <v>1554</v>
      </c>
      <c r="I4398" s="161" t="s">
        <v>316</v>
      </c>
      <c r="J4398" s="162" t="s">
        <v>1667</v>
      </c>
      <c r="K4398" s="161">
        <v>1</v>
      </c>
      <c r="L4398" s="161" t="s">
        <v>7092</v>
      </c>
    </row>
    <row r="4399" spans="1:12">
      <c r="A4399" s="161">
        <v>11</v>
      </c>
      <c r="B4399" s="161">
        <v>2</v>
      </c>
      <c r="C4399" s="161">
        <v>48</v>
      </c>
      <c r="D4399" s="161" t="s">
        <v>1471</v>
      </c>
      <c r="E4399" s="161" t="s">
        <v>3169</v>
      </c>
      <c r="F4399" s="161" t="s">
        <v>2384</v>
      </c>
      <c r="G4399" s="161" t="s">
        <v>1549</v>
      </c>
      <c r="H4399" s="161" t="s">
        <v>1555</v>
      </c>
      <c r="I4399" s="161" t="s">
        <v>316</v>
      </c>
      <c r="J4399" s="162" t="s">
        <v>1667</v>
      </c>
      <c r="K4399" s="161">
        <v>1</v>
      </c>
      <c r="L4399" s="161" t="s">
        <v>7093</v>
      </c>
    </row>
    <row r="4400" spans="1:12">
      <c r="A4400" s="161">
        <v>11</v>
      </c>
      <c r="B4400" s="161">
        <v>2</v>
      </c>
      <c r="C4400" s="161">
        <v>49</v>
      </c>
      <c r="D4400" s="161" t="s">
        <v>1471</v>
      </c>
      <c r="E4400" s="161" t="s">
        <v>3170</v>
      </c>
      <c r="F4400" s="161" t="s">
        <v>2384</v>
      </c>
      <c r="G4400" s="161" t="s">
        <v>1549</v>
      </c>
      <c r="H4400" s="161" t="s">
        <v>1556</v>
      </c>
      <c r="I4400" s="161" t="s">
        <v>316</v>
      </c>
      <c r="J4400" s="162" t="s">
        <v>1667</v>
      </c>
      <c r="K4400" s="161">
        <v>1</v>
      </c>
      <c r="L4400" s="161" t="s">
        <v>7094</v>
      </c>
    </row>
    <row r="4401" spans="1:12">
      <c r="A4401" s="161">
        <v>11</v>
      </c>
      <c r="B4401" s="161">
        <v>2</v>
      </c>
      <c r="C4401" s="161">
        <v>50</v>
      </c>
      <c r="D4401" s="161" t="s">
        <v>1471</v>
      </c>
      <c r="E4401" s="161" t="s">
        <v>3171</v>
      </c>
      <c r="F4401" s="161" t="s">
        <v>2384</v>
      </c>
      <c r="G4401" s="161" t="s">
        <v>1549</v>
      </c>
      <c r="H4401" s="161" t="s">
        <v>1557</v>
      </c>
      <c r="I4401" s="161" t="s">
        <v>316</v>
      </c>
      <c r="J4401" s="162" t="s">
        <v>1667</v>
      </c>
      <c r="K4401" s="161">
        <v>1</v>
      </c>
      <c r="L4401" s="161" t="s">
        <v>7095</v>
      </c>
    </row>
    <row r="4402" spans="1:12">
      <c r="A4402" s="161">
        <v>11</v>
      </c>
      <c r="B4402" s="161">
        <v>2</v>
      </c>
      <c r="C4402" s="161">
        <v>51</v>
      </c>
      <c r="D4402" s="161" t="s">
        <v>1471</v>
      </c>
      <c r="E4402" s="161" t="s">
        <v>3172</v>
      </c>
      <c r="F4402" s="161" t="s">
        <v>2384</v>
      </c>
      <c r="G4402" s="161" t="s">
        <v>1549</v>
      </c>
      <c r="H4402" s="161" t="s">
        <v>1558</v>
      </c>
      <c r="I4402" s="161" t="s">
        <v>316</v>
      </c>
      <c r="J4402" s="162" t="s">
        <v>1667</v>
      </c>
      <c r="K4402" s="161">
        <v>1</v>
      </c>
      <c r="L4402" s="161" t="s">
        <v>7096</v>
      </c>
    </row>
    <row r="4403" spans="1:12">
      <c r="A4403" s="161">
        <v>11</v>
      </c>
      <c r="B4403" s="161">
        <v>2</v>
      </c>
      <c r="C4403" s="161">
        <v>52</v>
      </c>
      <c r="D4403" s="161" t="s">
        <v>1471</v>
      </c>
      <c r="E4403" s="161" t="s">
        <v>3173</v>
      </c>
      <c r="F4403" s="161" t="s">
        <v>2384</v>
      </c>
      <c r="G4403" s="161" t="s">
        <v>1549</v>
      </c>
      <c r="H4403" s="161" t="s">
        <v>1559</v>
      </c>
      <c r="I4403" s="161" t="s">
        <v>316</v>
      </c>
      <c r="J4403" s="162" t="s">
        <v>1667</v>
      </c>
      <c r="K4403" s="161">
        <v>1</v>
      </c>
      <c r="L4403" s="161" t="s">
        <v>7097</v>
      </c>
    </row>
    <row r="4404" spans="1:12">
      <c r="A4404" s="161">
        <v>11</v>
      </c>
      <c r="B4404" s="161">
        <v>2</v>
      </c>
      <c r="C4404" s="161">
        <v>53</v>
      </c>
      <c r="D4404" s="161" t="s">
        <v>1471</v>
      </c>
      <c r="E4404" s="161" t="s">
        <v>3174</v>
      </c>
      <c r="F4404" s="161" t="s">
        <v>2384</v>
      </c>
      <c r="G4404" s="161" t="s">
        <v>1549</v>
      </c>
      <c r="H4404" s="161" t="s">
        <v>1560</v>
      </c>
      <c r="I4404" s="161" t="s">
        <v>316</v>
      </c>
      <c r="J4404" s="162" t="s">
        <v>1667</v>
      </c>
      <c r="K4404" s="161">
        <v>1</v>
      </c>
      <c r="L4404" s="161" t="s">
        <v>7098</v>
      </c>
    </row>
    <row r="4405" spans="1:12">
      <c r="A4405" s="161">
        <v>11</v>
      </c>
      <c r="B4405" s="161">
        <v>2</v>
      </c>
      <c r="C4405" s="161">
        <v>54</v>
      </c>
      <c r="D4405" s="161" t="s">
        <v>1471</v>
      </c>
      <c r="E4405" s="161" t="s">
        <v>3175</v>
      </c>
      <c r="F4405" s="161" t="s">
        <v>2384</v>
      </c>
      <c r="G4405" s="161" t="s">
        <v>1549</v>
      </c>
      <c r="H4405" s="161" t="s">
        <v>1561</v>
      </c>
      <c r="I4405" s="161" t="s">
        <v>316</v>
      </c>
      <c r="J4405" s="162" t="s">
        <v>1667</v>
      </c>
      <c r="K4405" s="161">
        <v>1</v>
      </c>
      <c r="L4405" s="161" t="s">
        <v>7099</v>
      </c>
    </row>
    <row r="4406" spans="1:12">
      <c r="A4406" s="161">
        <v>11</v>
      </c>
      <c r="B4406" s="161">
        <v>2</v>
      </c>
      <c r="C4406" s="161">
        <v>55</v>
      </c>
      <c r="D4406" s="161" t="s">
        <v>1471</v>
      </c>
      <c r="E4406" s="161" t="s">
        <v>3176</v>
      </c>
      <c r="F4406" s="161" t="s">
        <v>2384</v>
      </c>
      <c r="G4406" s="161" t="s">
        <v>1549</v>
      </c>
      <c r="H4406" s="161" t="s">
        <v>1562</v>
      </c>
      <c r="I4406" s="161" t="s">
        <v>316</v>
      </c>
      <c r="J4406" s="162" t="s">
        <v>1667</v>
      </c>
      <c r="K4406" s="161">
        <v>1</v>
      </c>
      <c r="L4406" s="161" t="s">
        <v>7100</v>
      </c>
    </row>
    <row r="4407" spans="1:12">
      <c r="A4407" s="161">
        <v>11</v>
      </c>
      <c r="B4407" s="161">
        <v>2</v>
      </c>
      <c r="C4407" s="161">
        <v>56</v>
      </c>
      <c r="D4407" s="161" t="s">
        <v>1471</v>
      </c>
      <c r="E4407" s="161" t="s">
        <v>3177</v>
      </c>
      <c r="F4407" s="161" t="s">
        <v>2384</v>
      </c>
      <c r="G4407" s="161" t="s">
        <v>1549</v>
      </c>
      <c r="H4407" s="161" t="s">
        <v>1563</v>
      </c>
      <c r="I4407" s="161" t="s">
        <v>316</v>
      </c>
      <c r="J4407" s="162" t="s">
        <v>1667</v>
      </c>
      <c r="K4407" s="161">
        <v>1</v>
      </c>
      <c r="L4407" s="161" t="s">
        <v>7101</v>
      </c>
    </row>
    <row r="4408" spans="1:12">
      <c r="A4408" s="161">
        <v>11</v>
      </c>
      <c r="B4408" s="161">
        <v>2</v>
      </c>
      <c r="C4408" s="161">
        <v>57</v>
      </c>
      <c r="D4408" s="161" t="s">
        <v>1471</v>
      </c>
      <c r="E4408" s="161" t="s">
        <v>3178</v>
      </c>
      <c r="F4408" s="161" t="s">
        <v>2384</v>
      </c>
      <c r="G4408" s="161" t="s">
        <v>1549</v>
      </c>
      <c r="H4408" s="161" t="s">
        <v>1564</v>
      </c>
      <c r="I4408" s="161" t="s">
        <v>316</v>
      </c>
      <c r="J4408" s="162" t="s">
        <v>1667</v>
      </c>
      <c r="K4408" s="161">
        <v>1</v>
      </c>
      <c r="L4408" s="161" t="s">
        <v>7102</v>
      </c>
    </row>
    <row r="4409" spans="1:12">
      <c r="A4409" s="161">
        <v>11</v>
      </c>
      <c r="B4409" s="161">
        <v>2</v>
      </c>
      <c r="C4409" s="161">
        <v>58</v>
      </c>
      <c r="D4409" s="161" t="s">
        <v>1471</v>
      </c>
      <c r="E4409" s="161" t="s">
        <v>3179</v>
      </c>
      <c r="F4409" s="161" t="s">
        <v>2384</v>
      </c>
      <c r="G4409" s="161" t="s">
        <v>1549</v>
      </c>
      <c r="H4409" s="161" t="s">
        <v>1565</v>
      </c>
      <c r="I4409" s="161" t="s">
        <v>316</v>
      </c>
      <c r="J4409" s="162" t="s">
        <v>1667</v>
      </c>
      <c r="K4409" s="161">
        <v>1</v>
      </c>
      <c r="L4409" s="161" t="s">
        <v>7103</v>
      </c>
    </row>
    <row r="4410" spans="1:12">
      <c r="A4410" s="161">
        <v>11</v>
      </c>
      <c r="B4410" s="161">
        <v>3</v>
      </c>
      <c r="C4410" s="161">
        <v>43</v>
      </c>
      <c r="D4410" s="161" t="s">
        <v>1471</v>
      </c>
      <c r="E4410" s="161" t="s">
        <v>3180</v>
      </c>
      <c r="F4410" s="161" t="s">
        <v>2384</v>
      </c>
      <c r="G4410" s="161" t="s">
        <v>1549</v>
      </c>
      <c r="H4410" s="161" t="s">
        <v>1550</v>
      </c>
      <c r="I4410" s="161" t="s">
        <v>316</v>
      </c>
      <c r="J4410" s="162" t="s">
        <v>1667</v>
      </c>
      <c r="K4410" s="161">
        <v>1</v>
      </c>
      <c r="L4410" s="161" t="s">
        <v>7104</v>
      </c>
    </row>
    <row r="4411" spans="1:12">
      <c r="A4411" s="161">
        <v>11</v>
      </c>
      <c r="B4411" s="161">
        <v>3</v>
      </c>
      <c r="C4411" s="161">
        <v>44</v>
      </c>
      <c r="D4411" s="161" t="s">
        <v>1471</v>
      </c>
      <c r="E4411" s="161" t="s">
        <v>3181</v>
      </c>
      <c r="F4411" s="161" t="s">
        <v>2384</v>
      </c>
      <c r="G4411" s="161" t="s">
        <v>1549</v>
      </c>
      <c r="H4411" s="161" t="s">
        <v>1551</v>
      </c>
      <c r="I4411" s="161" t="s">
        <v>316</v>
      </c>
      <c r="J4411" s="162" t="s">
        <v>1667</v>
      </c>
      <c r="K4411" s="161">
        <v>1</v>
      </c>
      <c r="L4411" s="161" t="s">
        <v>7105</v>
      </c>
    </row>
    <row r="4412" spans="1:12">
      <c r="A4412" s="161">
        <v>11</v>
      </c>
      <c r="B4412" s="161">
        <v>3</v>
      </c>
      <c r="C4412" s="161">
        <v>45</v>
      </c>
      <c r="D4412" s="161" t="s">
        <v>1471</v>
      </c>
      <c r="E4412" s="161" t="s">
        <v>3182</v>
      </c>
      <c r="F4412" s="161" t="s">
        <v>2384</v>
      </c>
      <c r="G4412" s="161" t="s">
        <v>1549</v>
      </c>
      <c r="H4412" s="161" t="s">
        <v>1552</v>
      </c>
      <c r="I4412" s="161" t="s">
        <v>316</v>
      </c>
      <c r="J4412" s="162" t="s">
        <v>1667</v>
      </c>
      <c r="K4412" s="161">
        <v>1</v>
      </c>
      <c r="L4412" s="161" t="s">
        <v>7106</v>
      </c>
    </row>
    <row r="4413" spans="1:12">
      <c r="A4413" s="161">
        <v>11</v>
      </c>
      <c r="B4413" s="161">
        <v>3</v>
      </c>
      <c r="C4413" s="161">
        <v>46</v>
      </c>
      <c r="D4413" s="161" t="s">
        <v>1471</v>
      </c>
      <c r="E4413" s="161" t="s">
        <v>3183</v>
      </c>
      <c r="F4413" s="161" t="s">
        <v>2384</v>
      </c>
      <c r="G4413" s="161" t="s">
        <v>1549</v>
      </c>
      <c r="H4413" s="161" t="s">
        <v>1553</v>
      </c>
      <c r="I4413" s="161" t="s">
        <v>316</v>
      </c>
      <c r="J4413" s="162" t="s">
        <v>1667</v>
      </c>
      <c r="K4413" s="161">
        <v>1</v>
      </c>
      <c r="L4413" s="161" t="s">
        <v>7107</v>
      </c>
    </row>
    <row r="4414" spans="1:12">
      <c r="A4414" s="161">
        <v>11</v>
      </c>
      <c r="B4414" s="161">
        <v>3</v>
      </c>
      <c r="C4414" s="161">
        <v>47</v>
      </c>
      <c r="D4414" s="161" t="s">
        <v>1471</v>
      </c>
      <c r="E4414" s="161" t="s">
        <v>3184</v>
      </c>
      <c r="F4414" s="161" t="s">
        <v>2384</v>
      </c>
      <c r="G4414" s="161" t="s">
        <v>1549</v>
      </c>
      <c r="H4414" s="161" t="s">
        <v>1554</v>
      </c>
      <c r="I4414" s="161" t="s">
        <v>316</v>
      </c>
      <c r="J4414" s="162" t="s">
        <v>1667</v>
      </c>
      <c r="K4414" s="161">
        <v>1</v>
      </c>
      <c r="L4414" s="161" t="s">
        <v>7108</v>
      </c>
    </row>
    <row r="4415" spans="1:12">
      <c r="A4415" s="161">
        <v>11</v>
      </c>
      <c r="B4415" s="161">
        <v>3</v>
      </c>
      <c r="C4415" s="161">
        <v>48</v>
      </c>
      <c r="D4415" s="161" t="s">
        <v>1471</v>
      </c>
      <c r="E4415" s="161" t="s">
        <v>3185</v>
      </c>
      <c r="F4415" s="161" t="s">
        <v>2384</v>
      </c>
      <c r="G4415" s="161" t="s">
        <v>1549</v>
      </c>
      <c r="H4415" s="161" t="s">
        <v>1555</v>
      </c>
      <c r="I4415" s="161" t="s">
        <v>316</v>
      </c>
      <c r="J4415" s="162" t="s">
        <v>1667</v>
      </c>
      <c r="K4415" s="161">
        <v>1</v>
      </c>
      <c r="L4415" s="161" t="s">
        <v>7109</v>
      </c>
    </row>
    <row r="4416" spans="1:12">
      <c r="A4416" s="161">
        <v>11</v>
      </c>
      <c r="B4416" s="161">
        <v>3</v>
      </c>
      <c r="C4416" s="161">
        <v>49</v>
      </c>
      <c r="D4416" s="161" t="s">
        <v>1471</v>
      </c>
      <c r="E4416" s="161" t="s">
        <v>3186</v>
      </c>
      <c r="F4416" s="161" t="s">
        <v>2384</v>
      </c>
      <c r="G4416" s="161" t="s">
        <v>1549</v>
      </c>
      <c r="H4416" s="161" t="s">
        <v>1556</v>
      </c>
      <c r="I4416" s="161" t="s">
        <v>316</v>
      </c>
      <c r="J4416" s="162" t="s">
        <v>1667</v>
      </c>
      <c r="K4416" s="161">
        <v>1</v>
      </c>
      <c r="L4416" s="161" t="s">
        <v>7110</v>
      </c>
    </row>
    <row r="4417" spans="1:12">
      <c r="A4417" s="161">
        <v>11</v>
      </c>
      <c r="B4417" s="161">
        <v>3</v>
      </c>
      <c r="C4417" s="161">
        <v>50</v>
      </c>
      <c r="D4417" s="161" t="s">
        <v>1471</v>
      </c>
      <c r="E4417" s="161" t="s">
        <v>3187</v>
      </c>
      <c r="F4417" s="161" t="s">
        <v>2384</v>
      </c>
      <c r="G4417" s="161" t="s">
        <v>1549</v>
      </c>
      <c r="H4417" s="161" t="s">
        <v>1557</v>
      </c>
      <c r="I4417" s="161" t="s">
        <v>316</v>
      </c>
      <c r="J4417" s="162" t="s">
        <v>1667</v>
      </c>
      <c r="K4417" s="161">
        <v>1</v>
      </c>
      <c r="L4417" s="161" t="s">
        <v>7111</v>
      </c>
    </row>
    <row r="4418" spans="1:12">
      <c r="A4418" s="161">
        <v>11</v>
      </c>
      <c r="B4418" s="161">
        <v>3</v>
      </c>
      <c r="C4418" s="161">
        <v>51</v>
      </c>
      <c r="D4418" s="161" t="s">
        <v>1471</v>
      </c>
      <c r="E4418" s="161" t="s">
        <v>3188</v>
      </c>
      <c r="F4418" s="161" t="s">
        <v>2384</v>
      </c>
      <c r="G4418" s="161" t="s">
        <v>1549</v>
      </c>
      <c r="H4418" s="161" t="s">
        <v>1558</v>
      </c>
      <c r="I4418" s="161" t="s">
        <v>316</v>
      </c>
      <c r="J4418" s="162" t="s">
        <v>1667</v>
      </c>
      <c r="K4418" s="161">
        <v>1</v>
      </c>
      <c r="L4418" s="161" t="s">
        <v>7112</v>
      </c>
    </row>
    <row r="4419" spans="1:12">
      <c r="A4419" s="161">
        <v>11</v>
      </c>
      <c r="B4419" s="161">
        <v>3</v>
      </c>
      <c r="C4419" s="161">
        <v>52</v>
      </c>
      <c r="D4419" s="161" t="s">
        <v>1471</v>
      </c>
      <c r="E4419" s="161" t="s">
        <v>3189</v>
      </c>
      <c r="F4419" s="161" t="s">
        <v>2384</v>
      </c>
      <c r="G4419" s="161" t="s">
        <v>1549</v>
      </c>
      <c r="H4419" s="161" t="s">
        <v>1559</v>
      </c>
      <c r="I4419" s="161" t="s">
        <v>316</v>
      </c>
      <c r="J4419" s="162" t="s">
        <v>1667</v>
      </c>
      <c r="K4419" s="161">
        <v>1</v>
      </c>
      <c r="L4419" s="161" t="s">
        <v>7113</v>
      </c>
    </row>
    <row r="4420" spans="1:12">
      <c r="A4420" s="161">
        <v>11</v>
      </c>
      <c r="B4420" s="161">
        <v>3</v>
      </c>
      <c r="C4420" s="161">
        <v>53</v>
      </c>
      <c r="D4420" s="161" t="s">
        <v>1471</v>
      </c>
      <c r="E4420" s="161" t="s">
        <v>3190</v>
      </c>
      <c r="F4420" s="161" t="s">
        <v>2384</v>
      </c>
      <c r="G4420" s="161" t="s">
        <v>1549</v>
      </c>
      <c r="H4420" s="161" t="s">
        <v>1560</v>
      </c>
      <c r="I4420" s="161" t="s">
        <v>316</v>
      </c>
      <c r="J4420" s="162" t="s">
        <v>1667</v>
      </c>
      <c r="K4420" s="161">
        <v>1</v>
      </c>
      <c r="L4420" s="161" t="s">
        <v>7114</v>
      </c>
    </row>
    <row r="4421" spans="1:12">
      <c r="A4421" s="161">
        <v>11</v>
      </c>
      <c r="B4421" s="161">
        <v>3</v>
      </c>
      <c r="C4421" s="161">
        <v>54</v>
      </c>
      <c r="D4421" s="161" t="s">
        <v>1471</v>
      </c>
      <c r="E4421" s="161" t="s">
        <v>3191</v>
      </c>
      <c r="F4421" s="161" t="s">
        <v>2384</v>
      </c>
      <c r="G4421" s="161" t="s">
        <v>1549</v>
      </c>
      <c r="H4421" s="161" t="s">
        <v>1561</v>
      </c>
      <c r="I4421" s="161" t="s">
        <v>316</v>
      </c>
      <c r="J4421" s="162" t="s">
        <v>1667</v>
      </c>
      <c r="K4421" s="161">
        <v>1</v>
      </c>
      <c r="L4421" s="161" t="s">
        <v>7115</v>
      </c>
    </row>
    <row r="4422" spans="1:12">
      <c r="A4422" s="161">
        <v>11</v>
      </c>
      <c r="B4422" s="161">
        <v>3</v>
      </c>
      <c r="C4422" s="161">
        <v>55</v>
      </c>
      <c r="D4422" s="161" t="s">
        <v>1471</v>
      </c>
      <c r="E4422" s="161" t="s">
        <v>3192</v>
      </c>
      <c r="F4422" s="161" t="s">
        <v>2384</v>
      </c>
      <c r="G4422" s="161" t="s">
        <v>1549</v>
      </c>
      <c r="H4422" s="161" t="s">
        <v>1562</v>
      </c>
      <c r="I4422" s="161" t="s">
        <v>316</v>
      </c>
      <c r="J4422" s="162" t="s">
        <v>1667</v>
      </c>
      <c r="K4422" s="161">
        <v>1</v>
      </c>
      <c r="L4422" s="161" t="s">
        <v>7116</v>
      </c>
    </row>
    <row r="4423" spans="1:12">
      <c r="A4423" s="161">
        <v>11</v>
      </c>
      <c r="B4423" s="161">
        <v>3</v>
      </c>
      <c r="C4423" s="161">
        <v>56</v>
      </c>
      <c r="D4423" s="161" t="s">
        <v>1471</v>
      </c>
      <c r="E4423" s="161" t="s">
        <v>3193</v>
      </c>
      <c r="F4423" s="161" t="s">
        <v>2384</v>
      </c>
      <c r="G4423" s="161" t="s">
        <v>1549</v>
      </c>
      <c r="H4423" s="161" t="s">
        <v>1563</v>
      </c>
      <c r="I4423" s="161" t="s">
        <v>316</v>
      </c>
      <c r="J4423" s="162" t="s">
        <v>1667</v>
      </c>
      <c r="K4423" s="161">
        <v>1</v>
      </c>
      <c r="L4423" s="161" t="s">
        <v>7117</v>
      </c>
    </row>
    <row r="4424" spans="1:12">
      <c r="A4424" s="161">
        <v>11</v>
      </c>
      <c r="B4424" s="161">
        <v>3</v>
      </c>
      <c r="C4424" s="161">
        <v>57</v>
      </c>
      <c r="D4424" s="161" t="s">
        <v>1471</v>
      </c>
      <c r="E4424" s="161" t="s">
        <v>3194</v>
      </c>
      <c r="F4424" s="161" t="s">
        <v>2384</v>
      </c>
      <c r="G4424" s="161" t="s">
        <v>1549</v>
      </c>
      <c r="H4424" s="161" t="s">
        <v>1564</v>
      </c>
      <c r="I4424" s="161" t="s">
        <v>316</v>
      </c>
      <c r="J4424" s="162" t="s">
        <v>1667</v>
      </c>
      <c r="K4424" s="161">
        <v>1</v>
      </c>
      <c r="L4424" s="161" t="s">
        <v>7118</v>
      </c>
    </row>
    <row r="4425" spans="1:12">
      <c r="A4425" s="161">
        <v>11</v>
      </c>
      <c r="B4425" s="161">
        <v>3</v>
      </c>
      <c r="C4425" s="161">
        <v>58</v>
      </c>
      <c r="D4425" s="161" t="s">
        <v>1471</v>
      </c>
      <c r="E4425" s="161" t="s">
        <v>3195</v>
      </c>
      <c r="F4425" s="161" t="s">
        <v>2384</v>
      </c>
      <c r="G4425" s="161" t="s">
        <v>1549</v>
      </c>
      <c r="H4425" s="161" t="s">
        <v>1565</v>
      </c>
      <c r="I4425" s="161" t="s">
        <v>316</v>
      </c>
      <c r="J4425" s="162" t="s">
        <v>1667</v>
      </c>
      <c r="K4425" s="161">
        <v>1</v>
      </c>
      <c r="L4425" s="161" t="s">
        <v>10126</v>
      </c>
    </row>
    <row r="4426" spans="1:12">
      <c r="A4426" s="161">
        <v>11</v>
      </c>
      <c r="B4426" s="161">
        <v>4</v>
      </c>
      <c r="C4426" s="161">
        <v>43</v>
      </c>
      <c r="D4426" s="161" t="s">
        <v>1471</v>
      </c>
      <c r="E4426" s="161" t="s">
        <v>3228</v>
      </c>
      <c r="F4426" s="161" t="s">
        <v>2384</v>
      </c>
      <c r="G4426" s="161" t="s">
        <v>1549</v>
      </c>
      <c r="H4426" s="161" t="s">
        <v>1550</v>
      </c>
      <c r="I4426" s="161" t="s">
        <v>316</v>
      </c>
      <c r="J4426" s="162" t="s">
        <v>1669</v>
      </c>
      <c r="K4426" s="161">
        <v>1</v>
      </c>
      <c r="L4426" s="161" t="s">
        <v>7119</v>
      </c>
    </row>
    <row r="4427" spans="1:12">
      <c r="A4427" s="161">
        <v>11</v>
      </c>
      <c r="B4427" s="161">
        <v>4</v>
      </c>
      <c r="C4427" s="161">
        <v>44</v>
      </c>
      <c r="D4427" s="161" t="s">
        <v>1471</v>
      </c>
      <c r="E4427" s="161" t="s">
        <v>3229</v>
      </c>
      <c r="F4427" s="161" t="s">
        <v>2384</v>
      </c>
      <c r="G4427" s="161" t="s">
        <v>1549</v>
      </c>
      <c r="H4427" s="161" t="s">
        <v>1551</v>
      </c>
      <c r="I4427" s="161" t="s">
        <v>316</v>
      </c>
      <c r="J4427" s="162" t="s">
        <v>1669</v>
      </c>
      <c r="K4427" s="161">
        <v>1</v>
      </c>
      <c r="L4427" s="161" t="s">
        <v>7120</v>
      </c>
    </row>
    <row r="4428" spans="1:12">
      <c r="A4428" s="161">
        <v>11</v>
      </c>
      <c r="B4428" s="161">
        <v>4</v>
      </c>
      <c r="C4428" s="161">
        <v>45</v>
      </c>
      <c r="D4428" s="161" t="s">
        <v>1471</v>
      </c>
      <c r="E4428" s="161" t="s">
        <v>3230</v>
      </c>
      <c r="F4428" s="161" t="s">
        <v>2384</v>
      </c>
      <c r="G4428" s="161" t="s">
        <v>1549</v>
      </c>
      <c r="H4428" s="161" t="s">
        <v>1552</v>
      </c>
      <c r="I4428" s="161" t="s">
        <v>316</v>
      </c>
      <c r="J4428" s="162" t="s">
        <v>1669</v>
      </c>
      <c r="K4428" s="161">
        <v>1</v>
      </c>
      <c r="L4428" s="161" t="s">
        <v>7121</v>
      </c>
    </row>
    <row r="4429" spans="1:12">
      <c r="A4429" s="161">
        <v>11</v>
      </c>
      <c r="B4429" s="161">
        <v>4</v>
      </c>
      <c r="C4429" s="161">
        <v>46</v>
      </c>
      <c r="D4429" s="161" t="s">
        <v>1471</v>
      </c>
      <c r="E4429" s="161" t="s">
        <v>3231</v>
      </c>
      <c r="F4429" s="161" t="s">
        <v>2384</v>
      </c>
      <c r="G4429" s="161" t="s">
        <v>1549</v>
      </c>
      <c r="H4429" s="161" t="s">
        <v>1553</v>
      </c>
      <c r="I4429" s="161" t="s">
        <v>316</v>
      </c>
      <c r="J4429" s="162" t="s">
        <v>1669</v>
      </c>
      <c r="K4429" s="161">
        <v>1</v>
      </c>
      <c r="L4429" s="161" t="s">
        <v>7122</v>
      </c>
    </row>
    <row r="4430" spans="1:12">
      <c r="A4430" s="161">
        <v>11</v>
      </c>
      <c r="B4430" s="161">
        <v>4</v>
      </c>
      <c r="C4430" s="161">
        <v>47</v>
      </c>
      <c r="D4430" s="161" t="s">
        <v>1471</v>
      </c>
      <c r="E4430" s="161" t="s">
        <v>3232</v>
      </c>
      <c r="F4430" s="161" t="s">
        <v>2384</v>
      </c>
      <c r="G4430" s="161" t="s">
        <v>1549</v>
      </c>
      <c r="H4430" s="161" t="s">
        <v>1554</v>
      </c>
      <c r="I4430" s="161" t="s">
        <v>316</v>
      </c>
      <c r="J4430" s="162" t="s">
        <v>1669</v>
      </c>
      <c r="K4430" s="161">
        <v>1</v>
      </c>
      <c r="L4430" s="161" t="s">
        <v>7123</v>
      </c>
    </row>
    <row r="4431" spans="1:12">
      <c r="A4431" s="161">
        <v>11</v>
      </c>
      <c r="B4431" s="161">
        <v>4</v>
      </c>
      <c r="C4431" s="161">
        <v>48</v>
      </c>
      <c r="D4431" s="161" t="s">
        <v>1471</v>
      </c>
      <c r="E4431" s="161" t="s">
        <v>3233</v>
      </c>
      <c r="F4431" s="161" t="s">
        <v>2384</v>
      </c>
      <c r="G4431" s="161" t="s">
        <v>1549</v>
      </c>
      <c r="H4431" s="161" t="s">
        <v>1555</v>
      </c>
      <c r="I4431" s="161" t="s">
        <v>316</v>
      </c>
      <c r="J4431" s="162" t="s">
        <v>1669</v>
      </c>
      <c r="K4431" s="161">
        <v>1</v>
      </c>
      <c r="L4431" s="161" t="s">
        <v>7124</v>
      </c>
    </row>
    <row r="4432" spans="1:12">
      <c r="A4432" s="161">
        <v>11</v>
      </c>
      <c r="B4432" s="161">
        <v>4</v>
      </c>
      <c r="C4432" s="161">
        <v>49</v>
      </c>
      <c r="D4432" s="161" t="s">
        <v>1471</v>
      </c>
      <c r="E4432" s="161" t="s">
        <v>3234</v>
      </c>
      <c r="F4432" s="161" t="s">
        <v>2384</v>
      </c>
      <c r="G4432" s="161" t="s">
        <v>1549</v>
      </c>
      <c r="H4432" s="161" t="s">
        <v>1556</v>
      </c>
      <c r="I4432" s="161" t="s">
        <v>316</v>
      </c>
      <c r="J4432" s="162" t="s">
        <v>1669</v>
      </c>
      <c r="K4432" s="161">
        <v>1</v>
      </c>
      <c r="L4432" s="161" t="s">
        <v>7125</v>
      </c>
    </row>
    <row r="4433" spans="1:12">
      <c r="A4433" s="161">
        <v>11</v>
      </c>
      <c r="B4433" s="161">
        <v>4</v>
      </c>
      <c r="C4433" s="161">
        <v>50</v>
      </c>
      <c r="D4433" s="161" t="s">
        <v>1471</v>
      </c>
      <c r="E4433" s="161" t="s">
        <v>3235</v>
      </c>
      <c r="F4433" s="161" t="s">
        <v>2384</v>
      </c>
      <c r="G4433" s="161" t="s">
        <v>1549</v>
      </c>
      <c r="H4433" s="161" t="s">
        <v>1557</v>
      </c>
      <c r="I4433" s="161" t="s">
        <v>316</v>
      </c>
      <c r="J4433" s="162" t="s">
        <v>1669</v>
      </c>
      <c r="K4433" s="161">
        <v>1</v>
      </c>
      <c r="L4433" s="161" t="s">
        <v>7126</v>
      </c>
    </row>
    <row r="4434" spans="1:12">
      <c r="A4434" s="161">
        <v>11</v>
      </c>
      <c r="B4434" s="161">
        <v>4</v>
      </c>
      <c r="C4434" s="161">
        <v>51</v>
      </c>
      <c r="D4434" s="161" t="s">
        <v>1471</v>
      </c>
      <c r="E4434" s="161" t="s">
        <v>3236</v>
      </c>
      <c r="F4434" s="161" t="s">
        <v>2384</v>
      </c>
      <c r="G4434" s="161" t="s">
        <v>1549</v>
      </c>
      <c r="H4434" s="161" t="s">
        <v>1558</v>
      </c>
      <c r="I4434" s="161" t="s">
        <v>316</v>
      </c>
      <c r="J4434" s="162" t="s">
        <v>1669</v>
      </c>
      <c r="K4434" s="161">
        <v>1</v>
      </c>
      <c r="L4434" s="161" t="s">
        <v>7127</v>
      </c>
    </row>
    <row r="4435" spans="1:12">
      <c r="A4435" s="161">
        <v>11</v>
      </c>
      <c r="B4435" s="161">
        <v>4</v>
      </c>
      <c r="C4435" s="161">
        <v>52</v>
      </c>
      <c r="D4435" s="161" t="s">
        <v>1471</v>
      </c>
      <c r="E4435" s="161" t="s">
        <v>3237</v>
      </c>
      <c r="F4435" s="161" t="s">
        <v>2384</v>
      </c>
      <c r="G4435" s="161" t="s">
        <v>1549</v>
      </c>
      <c r="H4435" s="161" t="s">
        <v>1559</v>
      </c>
      <c r="I4435" s="161" t="s">
        <v>316</v>
      </c>
      <c r="J4435" s="162" t="s">
        <v>1669</v>
      </c>
      <c r="K4435" s="161">
        <v>1</v>
      </c>
      <c r="L4435" s="161" t="s">
        <v>7128</v>
      </c>
    </row>
    <row r="4436" spans="1:12">
      <c r="A4436" s="161">
        <v>11</v>
      </c>
      <c r="B4436" s="161">
        <v>4</v>
      </c>
      <c r="C4436" s="161">
        <v>53</v>
      </c>
      <c r="D4436" s="161" t="s">
        <v>1471</v>
      </c>
      <c r="E4436" s="161" t="s">
        <v>3238</v>
      </c>
      <c r="F4436" s="161" t="s">
        <v>2384</v>
      </c>
      <c r="G4436" s="161" t="s">
        <v>1549</v>
      </c>
      <c r="H4436" s="161" t="s">
        <v>1560</v>
      </c>
      <c r="I4436" s="161" t="s">
        <v>316</v>
      </c>
      <c r="J4436" s="162" t="s">
        <v>1669</v>
      </c>
      <c r="K4436" s="161">
        <v>1</v>
      </c>
      <c r="L4436" s="161" t="s">
        <v>7129</v>
      </c>
    </row>
    <row r="4437" spans="1:12">
      <c r="A4437" s="161">
        <v>11</v>
      </c>
      <c r="B4437" s="161">
        <v>4</v>
      </c>
      <c r="C4437" s="161">
        <v>54</v>
      </c>
      <c r="D4437" s="161" t="s">
        <v>1471</v>
      </c>
      <c r="E4437" s="161" t="s">
        <v>3239</v>
      </c>
      <c r="F4437" s="161" t="s">
        <v>2384</v>
      </c>
      <c r="G4437" s="161" t="s">
        <v>1549</v>
      </c>
      <c r="H4437" s="161" t="s">
        <v>1561</v>
      </c>
      <c r="I4437" s="161" t="s">
        <v>316</v>
      </c>
      <c r="J4437" s="162" t="s">
        <v>1669</v>
      </c>
      <c r="K4437" s="161">
        <v>1</v>
      </c>
      <c r="L4437" s="161" t="s">
        <v>7130</v>
      </c>
    </row>
    <row r="4438" spans="1:12">
      <c r="A4438" s="161">
        <v>11</v>
      </c>
      <c r="B4438" s="161">
        <v>4</v>
      </c>
      <c r="C4438" s="161">
        <v>55</v>
      </c>
      <c r="D4438" s="161" t="s">
        <v>1471</v>
      </c>
      <c r="E4438" s="161" t="s">
        <v>3240</v>
      </c>
      <c r="F4438" s="161" t="s">
        <v>2384</v>
      </c>
      <c r="G4438" s="161" t="s">
        <v>1549</v>
      </c>
      <c r="H4438" s="161" t="s">
        <v>1562</v>
      </c>
      <c r="I4438" s="161" t="s">
        <v>316</v>
      </c>
      <c r="J4438" s="162" t="s">
        <v>1669</v>
      </c>
      <c r="K4438" s="161">
        <v>1</v>
      </c>
      <c r="L4438" s="161" t="s">
        <v>7131</v>
      </c>
    </row>
    <row r="4439" spans="1:12">
      <c r="A4439" s="161">
        <v>11</v>
      </c>
      <c r="B4439" s="161">
        <v>4</v>
      </c>
      <c r="C4439" s="161">
        <v>56</v>
      </c>
      <c r="D4439" s="161" t="s">
        <v>1471</v>
      </c>
      <c r="E4439" s="161" t="s">
        <v>3241</v>
      </c>
      <c r="F4439" s="161" t="s">
        <v>2384</v>
      </c>
      <c r="G4439" s="161" t="s">
        <v>1549</v>
      </c>
      <c r="H4439" s="161" t="s">
        <v>1563</v>
      </c>
      <c r="I4439" s="161" t="s">
        <v>316</v>
      </c>
      <c r="J4439" s="162" t="s">
        <v>1669</v>
      </c>
      <c r="K4439" s="161">
        <v>1</v>
      </c>
      <c r="L4439" s="161" t="s">
        <v>7132</v>
      </c>
    </row>
    <row r="4440" spans="1:12">
      <c r="A4440" s="161">
        <v>11</v>
      </c>
      <c r="B4440" s="161">
        <v>4</v>
      </c>
      <c r="C4440" s="161">
        <v>57</v>
      </c>
      <c r="D4440" s="161" t="s">
        <v>1471</v>
      </c>
      <c r="E4440" s="161" t="s">
        <v>3242</v>
      </c>
      <c r="F4440" s="161" t="s">
        <v>2384</v>
      </c>
      <c r="G4440" s="161" t="s">
        <v>1549</v>
      </c>
      <c r="H4440" s="161" t="s">
        <v>1564</v>
      </c>
      <c r="I4440" s="161" t="s">
        <v>316</v>
      </c>
      <c r="J4440" s="162" t="s">
        <v>1669</v>
      </c>
      <c r="K4440" s="161">
        <v>1</v>
      </c>
      <c r="L4440" s="161" t="s">
        <v>7133</v>
      </c>
    </row>
    <row r="4441" spans="1:12">
      <c r="A4441" s="161">
        <v>11</v>
      </c>
      <c r="B4441" s="161">
        <v>4</v>
      </c>
      <c r="C4441" s="161">
        <v>58</v>
      </c>
      <c r="D4441" s="161" t="s">
        <v>1471</v>
      </c>
      <c r="E4441" s="161" t="s">
        <v>3243</v>
      </c>
      <c r="F4441" s="161" t="s">
        <v>2384</v>
      </c>
      <c r="G4441" s="161" t="s">
        <v>1549</v>
      </c>
      <c r="H4441" s="161" t="s">
        <v>1565</v>
      </c>
      <c r="I4441" s="161" t="s">
        <v>316</v>
      </c>
      <c r="J4441" s="162" t="s">
        <v>1669</v>
      </c>
      <c r="K4441" s="161">
        <v>1</v>
      </c>
      <c r="L4441" s="161" t="s">
        <v>7134</v>
      </c>
    </row>
    <row r="4442" spans="1:12">
      <c r="A4442" s="161">
        <v>11</v>
      </c>
      <c r="B4442" s="161">
        <v>5</v>
      </c>
      <c r="C4442" s="161">
        <v>43</v>
      </c>
      <c r="D4442" s="161" t="s">
        <v>1471</v>
      </c>
      <c r="E4442" s="161" t="s">
        <v>3244</v>
      </c>
      <c r="F4442" s="161" t="s">
        <v>2384</v>
      </c>
      <c r="G4442" s="161" t="s">
        <v>1549</v>
      </c>
      <c r="H4442" s="161" t="s">
        <v>1550</v>
      </c>
      <c r="I4442" s="161" t="s">
        <v>316</v>
      </c>
      <c r="J4442" s="162" t="s">
        <v>1669</v>
      </c>
      <c r="K4442" s="161">
        <v>1</v>
      </c>
      <c r="L4442" s="161" t="s">
        <v>7135</v>
      </c>
    </row>
    <row r="4443" spans="1:12">
      <c r="A4443" s="161">
        <v>11</v>
      </c>
      <c r="B4443" s="161">
        <v>5</v>
      </c>
      <c r="C4443" s="161">
        <v>44</v>
      </c>
      <c r="D4443" s="161" t="s">
        <v>1471</v>
      </c>
      <c r="E4443" s="161" t="s">
        <v>3245</v>
      </c>
      <c r="F4443" s="161" t="s">
        <v>2384</v>
      </c>
      <c r="G4443" s="161" t="s">
        <v>1549</v>
      </c>
      <c r="H4443" s="161" t="s">
        <v>1551</v>
      </c>
      <c r="I4443" s="161" t="s">
        <v>316</v>
      </c>
      <c r="J4443" s="162" t="s">
        <v>1669</v>
      </c>
      <c r="K4443" s="161">
        <v>1</v>
      </c>
      <c r="L4443" s="161" t="s">
        <v>7136</v>
      </c>
    </row>
    <row r="4444" spans="1:12">
      <c r="A4444" s="161">
        <v>11</v>
      </c>
      <c r="B4444" s="161">
        <v>5</v>
      </c>
      <c r="C4444" s="161">
        <v>45</v>
      </c>
      <c r="D4444" s="161" t="s">
        <v>1471</v>
      </c>
      <c r="E4444" s="161" t="s">
        <v>3246</v>
      </c>
      <c r="F4444" s="161" t="s">
        <v>2384</v>
      </c>
      <c r="G4444" s="161" t="s">
        <v>1549</v>
      </c>
      <c r="H4444" s="161" t="s">
        <v>1552</v>
      </c>
      <c r="I4444" s="161" t="s">
        <v>316</v>
      </c>
      <c r="J4444" s="162" t="s">
        <v>1669</v>
      </c>
      <c r="K4444" s="161">
        <v>1</v>
      </c>
      <c r="L4444" s="161" t="s">
        <v>7137</v>
      </c>
    </row>
    <row r="4445" spans="1:12">
      <c r="A4445" s="161">
        <v>11</v>
      </c>
      <c r="B4445" s="161">
        <v>5</v>
      </c>
      <c r="C4445" s="161">
        <v>46</v>
      </c>
      <c r="D4445" s="161" t="s">
        <v>1471</v>
      </c>
      <c r="E4445" s="161" t="s">
        <v>3247</v>
      </c>
      <c r="F4445" s="161" t="s">
        <v>2384</v>
      </c>
      <c r="G4445" s="161" t="s">
        <v>1549</v>
      </c>
      <c r="H4445" s="161" t="s">
        <v>1553</v>
      </c>
      <c r="I4445" s="161" t="s">
        <v>316</v>
      </c>
      <c r="J4445" s="162" t="s">
        <v>1669</v>
      </c>
      <c r="K4445" s="161">
        <v>1</v>
      </c>
      <c r="L4445" s="161" t="s">
        <v>7138</v>
      </c>
    </row>
    <row r="4446" spans="1:12">
      <c r="A4446" s="161">
        <v>11</v>
      </c>
      <c r="B4446" s="161">
        <v>5</v>
      </c>
      <c r="C4446" s="161">
        <v>47</v>
      </c>
      <c r="D4446" s="161" t="s">
        <v>1471</v>
      </c>
      <c r="E4446" s="161" t="s">
        <v>3248</v>
      </c>
      <c r="F4446" s="161" t="s">
        <v>2384</v>
      </c>
      <c r="G4446" s="161" t="s">
        <v>1549</v>
      </c>
      <c r="H4446" s="161" t="s">
        <v>1554</v>
      </c>
      <c r="I4446" s="161" t="s">
        <v>316</v>
      </c>
      <c r="J4446" s="162" t="s">
        <v>1669</v>
      </c>
      <c r="K4446" s="161">
        <v>1</v>
      </c>
      <c r="L4446" s="161" t="s">
        <v>7139</v>
      </c>
    </row>
    <row r="4447" spans="1:12">
      <c r="A4447" s="161">
        <v>11</v>
      </c>
      <c r="B4447" s="161">
        <v>5</v>
      </c>
      <c r="C4447" s="161">
        <v>48</v>
      </c>
      <c r="D4447" s="161" t="s">
        <v>1471</v>
      </c>
      <c r="E4447" s="161" t="s">
        <v>3249</v>
      </c>
      <c r="F4447" s="161" t="s">
        <v>2384</v>
      </c>
      <c r="G4447" s="161" t="s">
        <v>1549</v>
      </c>
      <c r="H4447" s="161" t="s">
        <v>1555</v>
      </c>
      <c r="I4447" s="161" t="s">
        <v>316</v>
      </c>
      <c r="J4447" s="162" t="s">
        <v>1669</v>
      </c>
      <c r="K4447" s="161">
        <v>1</v>
      </c>
      <c r="L4447" s="161" t="s">
        <v>7140</v>
      </c>
    </row>
    <row r="4448" spans="1:12">
      <c r="A4448" s="161">
        <v>11</v>
      </c>
      <c r="B4448" s="161">
        <v>5</v>
      </c>
      <c r="C4448" s="161">
        <v>49</v>
      </c>
      <c r="D4448" s="161" t="s">
        <v>1471</v>
      </c>
      <c r="E4448" s="161" t="s">
        <v>3250</v>
      </c>
      <c r="F4448" s="161" t="s">
        <v>2384</v>
      </c>
      <c r="G4448" s="161" t="s">
        <v>1549</v>
      </c>
      <c r="H4448" s="161" t="s">
        <v>1556</v>
      </c>
      <c r="I4448" s="161" t="s">
        <v>316</v>
      </c>
      <c r="J4448" s="162" t="s">
        <v>1669</v>
      </c>
      <c r="K4448" s="161">
        <v>1</v>
      </c>
      <c r="L4448" s="161" t="s">
        <v>7141</v>
      </c>
    </row>
    <row r="4449" spans="1:12">
      <c r="A4449" s="161">
        <v>11</v>
      </c>
      <c r="B4449" s="161">
        <v>5</v>
      </c>
      <c r="C4449" s="161">
        <v>50</v>
      </c>
      <c r="D4449" s="161" t="s">
        <v>1471</v>
      </c>
      <c r="E4449" s="161" t="s">
        <v>3251</v>
      </c>
      <c r="F4449" s="161" t="s">
        <v>2384</v>
      </c>
      <c r="G4449" s="161" t="s">
        <v>1549</v>
      </c>
      <c r="H4449" s="161" t="s">
        <v>1557</v>
      </c>
      <c r="I4449" s="161" t="s">
        <v>316</v>
      </c>
      <c r="J4449" s="162" t="s">
        <v>1669</v>
      </c>
      <c r="K4449" s="161">
        <v>1</v>
      </c>
      <c r="L4449" s="161" t="s">
        <v>7142</v>
      </c>
    </row>
    <row r="4450" spans="1:12">
      <c r="A4450" s="161">
        <v>11</v>
      </c>
      <c r="B4450" s="161">
        <v>5</v>
      </c>
      <c r="C4450" s="161">
        <v>51</v>
      </c>
      <c r="D4450" s="161" t="s">
        <v>1471</v>
      </c>
      <c r="E4450" s="161" t="s">
        <v>3252</v>
      </c>
      <c r="F4450" s="161" t="s">
        <v>2384</v>
      </c>
      <c r="G4450" s="161" t="s">
        <v>1549</v>
      </c>
      <c r="H4450" s="161" t="s">
        <v>1558</v>
      </c>
      <c r="I4450" s="161" t="s">
        <v>316</v>
      </c>
      <c r="J4450" s="162" t="s">
        <v>1669</v>
      </c>
      <c r="K4450" s="161">
        <v>1</v>
      </c>
      <c r="L4450" s="161" t="s">
        <v>7143</v>
      </c>
    </row>
    <row r="4451" spans="1:12">
      <c r="A4451" s="161">
        <v>11</v>
      </c>
      <c r="B4451" s="161">
        <v>5</v>
      </c>
      <c r="C4451" s="161">
        <v>52</v>
      </c>
      <c r="D4451" s="161" t="s">
        <v>1471</v>
      </c>
      <c r="E4451" s="161" t="s">
        <v>3253</v>
      </c>
      <c r="F4451" s="161" t="s">
        <v>2384</v>
      </c>
      <c r="G4451" s="161" t="s">
        <v>1549</v>
      </c>
      <c r="H4451" s="161" t="s">
        <v>1559</v>
      </c>
      <c r="I4451" s="161" t="s">
        <v>316</v>
      </c>
      <c r="J4451" s="162" t="s">
        <v>1669</v>
      </c>
      <c r="K4451" s="161">
        <v>1</v>
      </c>
      <c r="L4451" s="161" t="s">
        <v>7144</v>
      </c>
    </row>
    <row r="4452" spans="1:12">
      <c r="A4452" s="161">
        <v>11</v>
      </c>
      <c r="B4452" s="161">
        <v>5</v>
      </c>
      <c r="C4452" s="161">
        <v>53</v>
      </c>
      <c r="D4452" s="161" t="s">
        <v>1471</v>
      </c>
      <c r="E4452" s="161" t="s">
        <v>3254</v>
      </c>
      <c r="F4452" s="161" t="s">
        <v>2384</v>
      </c>
      <c r="G4452" s="161" t="s">
        <v>1549</v>
      </c>
      <c r="H4452" s="161" t="s">
        <v>1560</v>
      </c>
      <c r="I4452" s="161" t="s">
        <v>316</v>
      </c>
      <c r="J4452" s="162" t="s">
        <v>1669</v>
      </c>
      <c r="K4452" s="161">
        <v>1</v>
      </c>
      <c r="L4452" s="161" t="s">
        <v>7145</v>
      </c>
    </row>
    <row r="4453" spans="1:12">
      <c r="A4453" s="161">
        <v>11</v>
      </c>
      <c r="B4453" s="161">
        <v>5</v>
      </c>
      <c r="C4453" s="161">
        <v>54</v>
      </c>
      <c r="D4453" s="161" t="s">
        <v>1471</v>
      </c>
      <c r="E4453" s="161" t="s">
        <v>3255</v>
      </c>
      <c r="F4453" s="161" t="s">
        <v>2384</v>
      </c>
      <c r="G4453" s="161" t="s">
        <v>1549</v>
      </c>
      <c r="H4453" s="161" t="s">
        <v>1561</v>
      </c>
      <c r="I4453" s="161" t="s">
        <v>316</v>
      </c>
      <c r="J4453" s="162" t="s">
        <v>1669</v>
      </c>
      <c r="K4453" s="161">
        <v>1</v>
      </c>
      <c r="L4453" s="161" t="s">
        <v>7146</v>
      </c>
    </row>
    <row r="4454" spans="1:12">
      <c r="A4454" s="161">
        <v>11</v>
      </c>
      <c r="B4454" s="161">
        <v>5</v>
      </c>
      <c r="C4454" s="161">
        <v>55</v>
      </c>
      <c r="D4454" s="161" t="s">
        <v>1471</v>
      </c>
      <c r="E4454" s="161" t="s">
        <v>3256</v>
      </c>
      <c r="F4454" s="161" t="s">
        <v>2384</v>
      </c>
      <c r="G4454" s="161" t="s">
        <v>1549</v>
      </c>
      <c r="H4454" s="161" t="s">
        <v>1562</v>
      </c>
      <c r="I4454" s="161" t="s">
        <v>316</v>
      </c>
      <c r="J4454" s="162" t="s">
        <v>1669</v>
      </c>
      <c r="K4454" s="161">
        <v>1</v>
      </c>
      <c r="L4454" s="161" t="s">
        <v>7147</v>
      </c>
    </row>
    <row r="4455" spans="1:12">
      <c r="A4455" s="161">
        <v>11</v>
      </c>
      <c r="B4455" s="161">
        <v>5</v>
      </c>
      <c r="C4455" s="161">
        <v>56</v>
      </c>
      <c r="D4455" s="161" t="s">
        <v>1471</v>
      </c>
      <c r="E4455" s="161" t="s">
        <v>3257</v>
      </c>
      <c r="F4455" s="161" t="s">
        <v>2384</v>
      </c>
      <c r="G4455" s="161" t="s">
        <v>1549</v>
      </c>
      <c r="H4455" s="161" t="s">
        <v>1563</v>
      </c>
      <c r="I4455" s="161" t="s">
        <v>316</v>
      </c>
      <c r="J4455" s="162" t="s">
        <v>1669</v>
      </c>
      <c r="K4455" s="161">
        <v>1</v>
      </c>
      <c r="L4455" s="161" t="s">
        <v>7148</v>
      </c>
    </row>
    <row r="4456" spans="1:12">
      <c r="A4456" s="161">
        <v>11</v>
      </c>
      <c r="B4456" s="161">
        <v>5</v>
      </c>
      <c r="C4456" s="161">
        <v>57</v>
      </c>
      <c r="D4456" s="161" t="s">
        <v>1471</v>
      </c>
      <c r="E4456" s="161" t="s">
        <v>3258</v>
      </c>
      <c r="F4456" s="161" t="s">
        <v>2384</v>
      </c>
      <c r="G4456" s="161" t="s">
        <v>1549</v>
      </c>
      <c r="H4456" s="161" t="s">
        <v>1564</v>
      </c>
      <c r="I4456" s="161" t="s">
        <v>316</v>
      </c>
      <c r="J4456" s="162" t="s">
        <v>1669</v>
      </c>
      <c r="K4456" s="161">
        <v>1</v>
      </c>
      <c r="L4456" s="161" t="s">
        <v>7149</v>
      </c>
    </row>
    <row r="4457" spans="1:12">
      <c r="A4457" s="161">
        <v>11</v>
      </c>
      <c r="B4457" s="161">
        <v>5</v>
      </c>
      <c r="C4457" s="161">
        <v>58</v>
      </c>
      <c r="D4457" s="161" t="s">
        <v>1471</v>
      </c>
      <c r="E4457" s="161" t="s">
        <v>3259</v>
      </c>
      <c r="F4457" s="161" t="s">
        <v>2384</v>
      </c>
      <c r="G4457" s="161" t="s">
        <v>1549</v>
      </c>
      <c r="H4457" s="161" t="s">
        <v>1565</v>
      </c>
      <c r="I4457" s="161" t="s">
        <v>316</v>
      </c>
      <c r="J4457" s="162" t="s">
        <v>1669</v>
      </c>
      <c r="K4457" s="161">
        <v>1</v>
      </c>
      <c r="L4457" s="161" t="s">
        <v>7150</v>
      </c>
    </row>
    <row r="4458" spans="1:12">
      <c r="A4458" s="161">
        <v>11</v>
      </c>
      <c r="B4458" s="161">
        <v>6</v>
      </c>
      <c r="C4458" s="161">
        <v>43</v>
      </c>
      <c r="D4458" s="161" t="s">
        <v>1471</v>
      </c>
      <c r="E4458" s="161" t="s">
        <v>3276</v>
      </c>
      <c r="F4458" s="161" t="s">
        <v>2384</v>
      </c>
      <c r="G4458" s="161" t="s">
        <v>1549</v>
      </c>
      <c r="H4458" s="161" t="s">
        <v>1550</v>
      </c>
      <c r="I4458" s="161" t="s">
        <v>316</v>
      </c>
      <c r="J4458" s="162" t="s">
        <v>1671</v>
      </c>
      <c r="K4458" s="161">
        <v>1</v>
      </c>
      <c r="L4458" s="161" t="s">
        <v>7151</v>
      </c>
    </row>
    <row r="4459" spans="1:12">
      <c r="A4459" s="161">
        <v>11</v>
      </c>
      <c r="B4459" s="161">
        <v>6</v>
      </c>
      <c r="C4459" s="161">
        <v>44</v>
      </c>
      <c r="D4459" s="161" t="s">
        <v>1471</v>
      </c>
      <c r="E4459" s="161" t="s">
        <v>3277</v>
      </c>
      <c r="F4459" s="161" t="s">
        <v>2384</v>
      </c>
      <c r="G4459" s="161" t="s">
        <v>1549</v>
      </c>
      <c r="H4459" s="161" t="s">
        <v>1551</v>
      </c>
      <c r="I4459" s="161" t="s">
        <v>316</v>
      </c>
      <c r="J4459" s="162" t="s">
        <v>1671</v>
      </c>
      <c r="K4459" s="161">
        <v>1</v>
      </c>
      <c r="L4459" s="161" t="s">
        <v>7152</v>
      </c>
    </row>
    <row r="4460" spans="1:12">
      <c r="A4460" s="161">
        <v>11</v>
      </c>
      <c r="B4460" s="161">
        <v>6</v>
      </c>
      <c r="C4460" s="161">
        <v>45</v>
      </c>
      <c r="D4460" s="161" t="s">
        <v>1471</v>
      </c>
      <c r="E4460" s="161" t="s">
        <v>3278</v>
      </c>
      <c r="F4460" s="161" t="s">
        <v>2384</v>
      </c>
      <c r="G4460" s="161" t="s">
        <v>1549</v>
      </c>
      <c r="H4460" s="161" t="s">
        <v>1552</v>
      </c>
      <c r="I4460" s="161" t="s">
        <v>316</v>
      </c>
      <c r="J4460" s="162" t="s">
        <v>1671</v>
      </c>
      <c r="K4460" s="161">
        <v>1</v>
      </c>
      <c r="L4460" s="161" t="s">
        <v>7153</v>
      </c>
    </row>
    <row r="4461" spans="1:12">
      <c r="A4461" s="161">
        <v>11</v>
      </c>
      <c r="B4461" s="161">
        <v>6</v>
      </c>
      <c r="C4461" s="161">
        <v>46</v>
      </c>
      <c r="D4461" s="161" t="s">
        <v>1471</v>
      </c>
      <c r="E4461" s="161" t="s">
        <v>3279</v>
      </c>
      <c r="F4461" s="161" t="s">
        <v>2384</v>
      </c>
      <c r="G4461" s="161" t="s">
        <v>1549</v>
      </c>
      <c r="H4461" s="161" t="s">
        <v>1553</v>
      </c>
      <c r="I4461" s="161" t="s">
        <v>316</v>
      </c>
      <c r="J4461" s="162" t="s">
        <v>1671</v>
      </c>
      <c r="K4461" s="161">
        <v>1</v>
      </c>
      <c r="L4461" s="161" t="s">
        <v>7154</v>
      </c>
    </row>
    <row r="4462" spans="1:12">
      <c r="A4462" s="161">
        <v>11</v>
      </c>
      <c r="B4462" s="161">
        <v>6</v>
      </c>
      <c r="C4462" s="161">
        <v>47</v>
      </c>
      <c r="D4462" s="161" t="s">
        <v>1471</v>
      </c>
      <c r="E4462" s="161" t="s">
        <v>3280</v>
      </c>
      <c r="F4462" s="161" t="s">
        <v>2384</v>
      </c>
      <c r="G4462" s="161" t="s">
        <v>1549</v>
      </c>
      <c r="H4462" s="161" t="s">
        <v>1554</v>
      </c>
      <c r="I4462" s="161" t="s">
        <v>316</v>
      </c>
      <c r="J4462" s="162" t="s">
        <v>1671</v>
      </c>
      <c r="K4462" s="161">
        <v>1</v>
      </c>
      <c r="L4462" s="161" t="s">
        <v>7155</v>
      </c>
    </row>
    <row r="4463" spans="1:12">
      <c r="A4463" s="161">
        <v>11</v>
      </c>
      <c r="B4463" s="161">
        <v>6</v>
      </c>
      <c r="C4463" s="161">
        <v>48</v>
      </c>
      <c r="D4463" s="161" t="s">
        <v>1471</v>
      </c>
      <c r="E4463" s="161" t="s">
        <v>3281</v>
      </c>
      <c r="F4463" s="161" t="s">
        <v>2384</v>
      </c>
      <c r="G4463" s="161" t="s">
        <v>1549</v>
      </c>
      <c r="H4463" s="161" t="s">
        <v>1555</v>
      </c>
      <c r="I4463" s="161" t="s">
        <v>316</v>
      </c>
      <c r="J4463" s="162" t="s">
        <v>1671</v>
      </c>
      <c r="K4463" s="161">
        <v>1</v>
      </c>
      <c r="L4463" s="161" t="s">
        <v>7156</v>
      </c>
    </row>
    <row r="4464" spans="1:12">
      <c r="A4464" s="161">
        <v>11</v>
      </c>
      <c r="B4464" s="161">
        <v>6</v>
      </c>
      <c r="C4464" s="161">
        <v>49</v>
      </c>
      <c r="D4464" s="161" t="s">
        <v>1471</v>
      </c>
      <c r="E4464" s="161" t="s">
        <v>3282</v>
      </c>
      <c r="F4464" s="161" t="s">
        <v>2384</v>
      </c>
      <c r="G4464" s="161" t="s">
        <v>1549</v>
      </c>
      <c r="H4464" s="161" t="s">
        <v>1556</v>
      </c>
      <c r="I4464" s="161" t="s">
        <v>316</v>
      </c>
      <c r="J4464" s="162" t="s">
        <v>1671</v>
      </c>
      <c r="K4464" s="161">
        <v>1</v>
      </c>
      <c r="L4464" s="161" t="s">
        <v>7157</v>
      </c>
    </row>
    <row r="4465" spans="1:12">
      <c r="A4465" s="161">
        <v>11</v>
      </c>
      <c r="B4465" s="161">
        <v>6</v>
      </c>
      <c r="C4465" s="161">
        <v>50</v>
      </c>
      <c r="D4465" s="161" t="s">
        <v>1471</v>
      </c>
      <c r="E4465" s="161" t="s">
        <v>3283</v>
      </c>
      <c r="F4465" s="161" t="s">
        <v>2384</v>
      </c>
      <c r="G4465" s="161" t="s">
        <v>1549</v>
      </c>
      <c r="H4465" s="161" t="s">
        <v>1557</v>
      </c>
      <c r="I4465" s="161" t="s">
        <v>316</v>
      </c>
      <c r="J4465" s="162" t="s">
        <v>1671</v>
      </c>
      <c r="K4465" s="161">
        <v>1</v>
      </c>
      <c r="L4465" s="161" t="s">
        <v>7158</v>
      </c>
    </row>
    <row r="4466" spans="1:12">
      <c r="A4466" s="161">
        <v>11</v>
      </c>
      <c r="B4466" s="161">
        <v>6</v>
      </c>
      <c r="C4466" s="161">
        <v>51</v>
      </c>
      <c r="D4466" s="161" t="s">
        <v>1471</v>
      </c>
      <c r="E4466" s="161" t="s">
        <v>3284</v>
      </c>
      <c r="F4466" s="161" t="s">
        <v>2384</v>
      </c>
      <c r="G4466" s="161" t="s">
        <v>1549</v>
      </c>
      <c r="H4466" s="161" t="s">
        <v>1558</v>
      </c>
      <c r="I4466" s="161" t="s">
        <v>316</v>
      </c>
      <c r="J4466" s="162" t="s">
        <v>1671</v>
      </c>
      <c r="K4466" s="161">
        <v>1</v>
      </c>
      <c r="L4466" s="161" t="s">
        <v>7159</v>
      </c>
    </row>
    <row r="4467" spans="1:12">
      <c r="A4467" s="161">
        <v>11</v>
      </c>
      <c r="B4467" s="161">
        <v>6</v>
      </c>
      <c r="C4467" s="161">
        <v>52</v>
      </c>
      <c r="D4467" s="161" t="s">
        <v>1471</v>
      </c>
      <c r="E4467" s="161" t="s">
        <v>3285</v>
      </c>
      <c r="F4467" s="161" t="s">
        <v>2384</v>
      </c>
      <c r="G4467" s="161" t="s">
        <v>1549</v>
      </c>
      <c r="H4467" s="161" t="s">
        <v>1559</v>
      </c>
      <c r="I4467" s="161" t="s">
        <v>316</v>
      </c>
      <c r="J4467" s="162" t="s">
        <v>1671</v>
      </c>
      <c r="K4467" s="161">
        <v>1</v>
      </c>
      <c r="L4467" s="161" t="s">
        <v>7160</v>
      </c>
    </row>
    <row r="4468" spans="1:12">
      <c r="A4468" s="161">
        <v>11</v>
      </c>
      <c r="B4468" s="161">
        <v>6</v>
      </c>
      <c r="C4468" s="161">
        <v>53</v>
      </c>
      <c r="D4468" s="161" t="s">
        <v>1471</v>
      </c>
      <c r="E4468" s="161" t="s">
        <v>3286</v>
      </c>
      <c r="F4468" s="161" t="s">
        <v>2384</v>
      </c>
      <c r="G4468" s="161" t="s">
        <v>1549</v>
      </c>
      <c r="H4468" s="161" t="s">
        <v>1560</v>
      </c>
      <c r="I4468" s="161" t="s">
        <v>316</v>
      </c>
      <c r="J4468" s="162" t="s">
        <v>1671</v>
      </c>
      <c r="K4468" s="161">
        <v>1</v>
      </c>
      <c r="L4468" s="161" t="s">
        <v>7161</v>
      </c>
    </row>
    <row r="4469" spans="1:12">
      <c r="A4469" s="161">
        <v>11</v>
      </c>
      <c r="B4469" s="161">
        <v>6</v>
      </c>
      <c r="C4469" s="161">
        <v>54</v>
      </c>
      <c r="D4469" s="161" t="s">
        <v>1471</v>
      </c>
      <c r="E4469" s="161" t="s">
        <v>3287</v>
      </c>
      <c r="F4469" s="161" t="s">
        <v>2384</v>
      </c>
      <c r="G4469" s="161" t="s">
        <v>1549</v>
      </c>
      <c r="H4469" s="161" t="s">
        <v>1561</v>
      </c>
      <c r="I4469" s="161" t="s">
        <v>316</v>
      </c>
      <c r="J4469" s="162" t="s">
        <v>1671</v>
      </c>
      <c r="K4469" s="161">
        <v>1</v>
      </c>
      <c r="L4469" s="161" t="s">
        <v>7162</v>
      </c>
    </row>
    <row r="4470" spans="1:12">
      <c r="A4470" s="161">
        <v>11</v>
      </c>
      <c r="B4470" s="161">
        <v>6</v>
      </c>
      <c r="C4470" s="161">
        <v>55</v>
      </c>
      <c r="D4470" s="161" t="s">
        <v>1471</v>
      </c>
      <c r="E4470" s="161" t="s">
        <v>3288</v>
      </c>
      <c r="F4470" s="161" t="s">
        <v>2384</v>
      </c>
      <c r="G4470" s="161" t="s">
        <v>1549</v>
      </c>
      <c r="H4470" s="161" t="s">
        <v>1562</v>
      </c>
      <c r="I4470" s="161" t="s">
        <v>316</v>
      </c>
      <c r="J4470" s="162" t="s">
        <v>1671</v>
      </c>
      <c r="K4470" s="161">
        <v>1</v>
      </c>
      <c r="L4470" s="161" t="s">
        <v>7163</v>
      </c>
    </row>
    <row r="4471" spans="1:12">
      <c r="A4471" s="161">
        <v>11</v>
      </c>
      <c r="B4471" s="161">
        <v>6</v>
      </c>
      <c r="C4471" s="161">
        <v>56</v>
      </c>
      <c r="D4471" s="161" t="s">
        <v>1471</v>
      </c>
      <c r="E4471" s="161" t="s">
        <v>3289</v>
      </c>
      <c r="F4471" s="161" t="s">
        <v>2384</v>
      </c>
      <c r="G4471" s="161" t="s">
        <v>1549</v>
      </c>
      <c r="H4471" s="161" t="s">
        <v>1563</v>
      </c>
      <c r="I4471" s="161" t="s">
        <v>316</v>
      </c>
      <c r="J4471" s="162" t="s">
        <v>1671</v>
      </c>
      <c r="K4471" s="161">
        <v>1</v>
      </c>
      <c r="L4471" s="161" t="s">
        <v>7164</v>
      </c>
    </row>
    <row r="4472" spans="1:12">
      <c r="A4472" s="161">
        <v>11</v>
      </c>
      <c r="B4472" s="161">
        <v>6</v>
      </c>
      <c r="C4472" s="161">
        <v>57</v>
      </c>
      <c r="D4472" s="161" t="s">
        <v>1471</v>
      </c>
      <c r="E4472" s="161" t="s">
        <v>3290</v>
      </c>
      <c r="F4472" s="161" t="s">
        <v>2384</v>
      </c>
      <c r="G4472" s="161" t="s">
        <v>1549</v>
      </c>
      <c r="H4472" s="161" t="s">
        <v>1564</v>
      </c>
      <c r="I4472" s="161" t="s">
        <v>316</v>
      </c>
      <c r="J4472" s="162" t="s">
        <v>1671</v>
      </c>
      <c r="K4472" s="161">
        <v>1</v>
      </c>
      <c r="L4472" s="161" t="s">
        <v>7165</v>
      </c>
    </row>
    <row r="4473" spans="1:12">
      <c r="A4473" s="161">
        <v>11</v>
      </c>
      <c r="B4473" s="161">
        <v>6</v>
      </c>
      <c r="C4473" s="161">
        <v>58</v>
      </c>
      <c r="D4473" s="161" t="s">
        <v>1471</v>
      </c>
      <c r="E4473" s="161" t="s">
        <v>3291</v>
      </c>
      <c r="F4473" s="161" t="s">
        <v>2384</v>
      </c>
      <c r="G4473" s="161" t="s">
        <v>1549</v>
      </c>
      <c r="H4473" s="161" t="s">
        <v>1565</v>
      </c>
      <c r="I4473" s="161" t="s">
        <v>316</v>
      </c>
      <c r="J4473" s="162" t="s">
        <v>1671</v>
      </c>
      <c r="K4473" s="161">
        <v>1</v>
      </c>
      <c r="L4473" s="161" t="s">
        <v>7166</v>
      </c>
    </row>
    <row r="4474" spans="1:12">
      <c r="A4474" s="161">
        <v>11</v>
      </c>
      <c r="B4474" s="161">
        <v>7</v>
      </c>
      <c r="C4474" s="161">
        <v>43</v>
      </c>
      <c r="D4474" s="161" t="s">
        <v>1471</v>
      </c>
      <c r="E4474" s="161" t="s">
        <v>3292</v>
      </c>
      <c r="F4474" s="161" t="s">
        <v>2384</v>
      </c>
      <c r="G4474" s="161" t="s">
        <v>1549</v>
      </c>
      <c r="H4474" s="161" t="s">
        <v>1550</v>
      </c>
      <c r="I4474" s="161" t="s">
        <v>316</v>
      </c>
      <c r="J4474" s="162" t="s">
        <v>1671</v>
      </c>
      <c r="K4474" s="161">
        <v>1</v>
      </c>
      <c r="L4474" s="161" t="s">
        <v>7167</v>
      </c>
    </row>
    <row r="4475" spans="1:12">
      <c r="A4475" s="161">
        <v>11</v>
      </c>
      <c r="B4475" s="161">
        <v>7</v>
      </c>
      <c r="C4475" s="161">
        <v>44</v>
      </c>
      <c r="D4475" s="161" t="s">
        <v>1471</v>
      </c>
      <c r="E4475" s="161" t="s">
        <v>3293</v>
      </c>
      <c r="F4475" s="161" t="s">
        <v>2384</v>
      </c>
      <c r="G4475" s="161" t="s">
        <v>1549</v>
      </c>
      <c r="H4475" s="161" t="s">
        <v>1551</v>
      </c>
      <c r="I4475" s="161" t="s">
        <v>316</v>
      </c>
      <c r="J4475" s="162" t="s">
        <v>1671</v>
      </c>
      <c r="K4475" s="161">
        <v>1</v>
      </c>
      <c r="L4475" s="161" t="s">
        <v>7168</v>
      </c>
    </row>
    <row r="4476" spans="1:12">
      <c r="A4476" s="161">
        <v>11</v>
      </c>
      <c r="B4476" s="161">
        <v>7</v>
      </c>
      <c r="C4476" s="161">
        <v>45</v>
      </c>
      <c r="D4476" s="161" t="s">
        <v>1471</v>
      </c>
      <c r="E4476" s="161" t="s">
        <v>3294</v>
      </c>
      <c r="F4476" s="161" t="s">
        <v>2384</v>
      </c>
      <c r="G4476" s="161" t="s">
        <v>1549</v>
      </c>
      <c r="H4476" s="161" t="s">
        <v>1552</v>
      </c>
      <c r="I4476" s="161" t="s">
        <v>316</v>
      </c>
      <c r="J4476" s="162" t="s">
        <v>1671</v>
      </c>
      <c r="K4476" s="161">
        <v>1</v>
      </c>
      <c r="L4476" s="161" t="s">
        <v>7169</v>
      </c>
    </row>
    <row r="4477" spans="1:12">
      <c r="A4477" s="161">
        <v>11</v>
      </c>
      <c r="B4477" s="161">
        <v>7</v>
      </c>
      <c r="C4477" s="161">
        <v>46</v>
      </c>
      <c r="D4477" s="161" t="s">
        <v>1471</v>
      </c>
      <c r="E4477" s="161" t="s">
        <v>3295</v>
      </c>
      <c r="F4477" s="161" t="s">
        <v>2384</v>
      </c>
      <c r="G4477" s="161" t="s">
        <v>1549</v>
      </c>
      <c r="H4477" s="161" t="s">
        <v>1553</v>
      </c>
      <c r="I4477" s="161" t="s">
        <v>316</v>
      </c>
      <c r="J4477" s="162" t="s">
        <v>1671</v>
      </c>
      <c r="K4477" s="161">
        <v>1</v>
      </c>
      <c r="L4477" s="161" t="s">
        <v>7170</v>
      </c>
    </row>
    <row r="4478" spans="1:12">
      <c r="A4478" s="161">
        <v>11</v>
      </c>
      <c r="B4478" s="161">
        <v>7</v>
      </c>
      <c r="C4478" s="161">
        <v>47</v>
      </c>
      <c r="D4478" s="161" t="s">
        <v>1471</v>
      </c>
      <c r="E4478" s="161" t="s">
        <v>3296</v>
      </c>
      <c r="F4478" s="161" t="s">
        <v>2384</v>
      </c>
      <c r="G4478" s="161" t="s">
        <v>1549</v>
      </c>
      <c r="H4478" s="161" t="s">
        <v>1554</v>
      </c>
      <c r="I4478" s="161" t="s">
        <v>316</v>
      </c>
      <c r="J4478" s="162" t="s">
        <v>1671</v>
      </c>
      <c r="K4478" s="161">
        <v>1</v>
      </c>
      <c r="L4478" s="161" t="s">
        <v>7171</v>
      </c>
    </row>
    <row r="4479" spans="1:12">
      <c r="A4479" s="161">
        <v>11</v>
      </c>
      <c r="B4479" s="161">
        <v>7</v>
      </c>
      <c r="C4479" s="161">
        <v>48</v>
      </c>
      <c r="D4479" s="161" t="s">
        <v>1471</v>
      </c>
      <c r="E4479" s="161" t="s">
        <v>3297</v>
      </c>
      <c r="F4479" s="161" t="s">
        <v>2384</v>
      </c>
      <c r="G4479" s="161" t="s">
        <v>1549</v>
      </c>
      <c r="H4479" s="161" t="s">
        <v>1555</v>
      </c>
      <c r="I4479" s="161" t="s">
        <v>316</v>
      </c>
      <c r="J4479" s="162" t="s">
        <v>1671</v>
      </c>
      <c r="K4479" s="161">
        <v>1</v>
      </c>
      <c r="L4479" s="161" t="s">
        <v>7172</v>
      </c>
    </row>
    <row r="4480" spans="1:12">
      <c r="A4480" s="161">
        <v>11</v>
      </c>
      <c r="B4480" s="161">
        <v>7</v>
      </c>
      <c r="C4480" s="161">
        <v>49</v>
      </c>
      <c r="D4480" s="161" t="s">
        <v>1471</v>
      </c>
      <c r="E4480" s="161" t="s">
        <v>3298</v>
      </c>
      <c r="F4480" s="161" t="s">
        <v>2384</v>
      </c>
      <c r="G4480" s="161" t="s">
        <v>1549</v>
      </c>
      <c r="H4480" s="161" t="s">
        <v>1556</v>
      </c>
      <c r="I4480" s="161" t="s">
        <v>316</v>
      </c>
      <c r="J4480" s="162" t="s">
        <v>1671</v>
      </c>
      <c r="K4480" s="161">
        <v>1</v>
      </c>
      <c r="L4480" s="161" t="s">
        <v>7173</v>
      </c>
    </row>
    <row r="4481" spans="1:12">
      <c r="A4481" s="161">
        <v>11</v>
      </c>
      <c r="B4481" s="161">
        <v>7</v>
      </c>
      <c r="C4481" s="161">
        <v>50</v>
      </c>
      <c r="D4481" s="161" t="s">
        <v>1471</v>
      </c>
      <c r="E4481" s="161" t="s">
        <v>3299</v>
      </c>
      <c r="F4481" s="161" t="s">
        <v>2384</v>
      </c>
      <c r="G4481" s="161" t="s">
        <v>1549</v>
      </c>
      <c r="H4481" s="161" t="s">
        <v>1557</v>
      </c>
      <c r="I4481" s="161" t="s">
        <v>316</v>
      </c>
      <c r="J4481" s="162" t="s">
        <v>1671</v>
      </c>
      <c r="K4481" s="161">
        <v>1</v>
      </c>
      <c r="L4481" s="161" t="s">
        <v>7174</v>
      </c>
    </row>
    <row r="4482" spans="1:12">
      <c r="A4482" s="161">
        <v>11</v>
      </c>
      <c r="B4482" s="161">
        <v>7</v>
      </c>
      <c r="C4482" s="161">
        <v>51</v>
      </c>
      <c r="D4482" s="161" t="s">
        <v>1471</v>
      </c>
      <c r="E4482" s="161" t="s">
        <v>3300</v>
      </c>
      <c r="F4482" s="161" t="s">
        <v>2384</v>
      </c>
      <c r="G4482" s="161" t="s">
        <v>1549</v>
      </c>
      <c r="H4482" s="161" t="s">
        <v>1558</v>
      </c>
      <c r="I4482" s="161" t="s">
        <v>316</v>
      </c>
      <c r="J4482" s="162" t="s">
        <v>1671</v>
      </c>
      <c r="K4482" s="161">
        <v>1</v>
      </c>
      <c r="L4482" s="161" t="s">
        <v>7175</v>
      </c>
    </row>
    <row r="4483" spans="1:12">
      <c r="A4483" s="161">
        <v>11</v>
      </c>
      <c r="B4483" s="161">
        <v>7</v>
      </c>
      <c r="C4483" s="161">
        <v>52</v>
      </c>
      <c r="D4483" s="161" t="s">
        <v>1471</v>
      </c>
      <c r="E4483" s="161" t="s">
        <v>3301</v>
      </c>
      <c r="F4483" s="161" t="s">
        <v>2384</v>
      </c>
      <c r="G4483" s="161" t="s">
        <v>1549</v>
      </c>
      <c r="H4483" s="161" t="s">
        <v>1559</v>
      </c>
      <c r="I4483" s="161" t="s">
        <v>316</v>
      </c>
      <c r="J4483" s="162" t="s">
        <v>1671</v>
      </c>
      <c r="K4483" s="161">
        <v>1</v>
      </c>
      <c r="L4483" s="161" t="s">
        <v>7176</v>
      </c>
    </row>
    <row r="4484" spans="1:12">
      <c r="A4484" s="161">
        <v>11</v>
      </c>
      <c r="B4484" s="161">
        <v>7</v>
      </c>
      <c r="C4484" s="161">
        <v>53</v>
      </c>
      <c r="D4484" s="161" t="s">
        <v>1471</v>
      </c>
      <c r="E4484" s="161" t="s">
        <v>3302</v>
      </c>
      <c r="F4484" s="161" t="s">
        <v>2384</v>
      </c>
      <c r="G4484" s="161" t="s">
        <v>1549</v>
      </c>
      <c r="H4484" s="161" t="s">
        <v>1560</v>
      </c>
      <c r="I4484" s="161" t="s">
        <v>316</v>
      </c>
      <c r="J4484" s="162" t="s">
        <v>1671</v>
      </c>
      <c r="K4484" s="161">
        <v>1</v>
      </c>
      <c r="L4484" s="161" t="s">
        <v>7177</v>
      </c>
    </row>
    <row r="4485" spans="1:12">
      <c r="A4485" s="161">
        <v>11</v>
      </c>
      <c r="B4485" s="161">
        <v>7</v>
      </c>
      <c r="C4485" s="161">
        <v>54</v>
      </c>
      <c r="D4485" s="161" t="s">
        <v>1471</v>
      </c>
      <c r="E4485" s="161" t="s">
        <v>3303</v>
      </c>
      <c r="F4485" s="161" t="s">
        <v>2384</v>
      </c>
      <c r="G4485" s="161" t="s">
        <v>1549</v>
      </c>
      <c r="H4485" s="161" t="s">
        <v>1561</v>
      </c>
      <c r="I4485" s="161" t="s">
        <v>316</v>
      </c>
      <c r="J4485" s="162" t="s">
        <v>1671</v>
      </c>
      <c r="K4485" s="161">
        <v>1</v>
      </c>
      <c r="L4485" s="161" t="s">
        <v>7178</v>
      </c>
    </row>
    <row r="4486" spans="1:12">
      <c r="A4486" s="161">
        <v>11</v>
      </c>
      <c r="B4486" s="161">
        <v>7</v>
      </c>
      <c r="C4486" s="161">
        <v>55</v>
      </c>
      <c r="D4486" s="161" t="s">
        <v>1471</v>
      </c>
      <c r="E4486" s="161" t="s">
        <v>3304</v>
      </c>
      <c r="F4486" s="161" t="s">
        <v>2384</v>
      </c>
      <c r="G4486" s="161" t="s">
        <v>1549</v>
      </c>
      <c r="H4486" s="161" t="s">
        <v>1562</v>
      </c>
      <c r="I4486" s="161" t="s">
        <v>316</v>
      </c>
      <c r="J4486" s="162" t="s">
        <v>1671</v>
      </c>
      <c r="K4486" s="161">
        <v>1</v>
      </c>
      <c r="L4486" s="161" t="s">
        <v>7179</v>
      </c>
    </row>
    <row r="4487" spans="1:12">
      <c r="A4487" s="161">
        <v>11</v>
      </c>
      <c r="B4487" s="161">
        <v>7</v>
      </c>
      <c r="C4487" s="161">
        <v>56</v>
      </c>
      <c r="D4487" s="161" t="s">
        <v>1471</v>
      </c>
      <c r="E4487" s="161" t="s">
        <v>3305</v>
      </c>
      <c r="F4487" s="161" t="s">
        <v>2384</v>
      </c>
      <c r="G4487" s="161" t="s">
        <v>1549</v>
      </c>
      <c r="H4487" s="161" t="s">
        <v>1563</v>
      </c>
      <c r="I4487" s="161" t="s">
        <v>316</v>
      </c>
      <c r="J4487" s="162" t="s">
        <v>1671</v>
      </c>
      <c r="K4487" s="161">
        <v>1</v>
      </c>
      <c r="L4487" s="161" t="s">
        <v>10127</v>
      </c>
    </row>
    <row r="4488" spans="1:12">
      <c r="A4488" s="161">
        <v>11</v>
      </c>
      <c r="B4488" s="161">
        <v>7</v>
      </c>
      <c r="C4488" s="161">
        <v>57</v>
      </c>
      <c r="D4488" s="161" t="s">
        <v>1471</v>
      </c>
      <c r="E4488" s="161" t="s">
        <v>3306</v>
      </c>
      <c r="F4488" s="161" t="s">
        <v>2384</v>
      </c>
      <c r="G4488" s="161" t="s">
        <v>1549</v>
      </c>
      <c r="H4488" s="161" t="s">
        <v>1564</v>
      </c>
      <c r="I4488" s="161" t="s">
        <v>316</v>
      </c>
      <c r="J4488" s="162" t="s">
        <v>1671</v>
      </c>
      <c r="K4488" s="161">
        <v>1</v>
      </c>
      <c r="L4488" s="161" t="s">
        <v>7180</v>
      </c>
    </row>
    <row r="4489" spans="1:12">
      <c r="A4489" s="161">
        <v>11</v>
      </c>
      <c r="B4489" s="161">
        <v>7</v>
      </c>
      <c r="C4489" s="161">
        <v>58</v>
      </c>
      <c r="D4489" s="161" t="s">
        <v>1471</v>
      </c>
      <c r="E4489" s="161" t="s">
        <v>3307</v>
      </c>
      <c r="F4489" s="161" t="s">
        <v>2384</v>
      </c>
      <c r="G4489" s="161" t="s">
        <v>1549</v>
      </c>
      <c r="H4489" s="161" t="s">
        <v>1565</v>
      </c>
      <c r="I4489" s="161" t="s">
        <v>316</v>
      </c>
      <c r="J4489" s="162" t="s">
        <v>1671</v>
      </c>
      <c r="K4489" s="161">
        <v>1</v>
      </c>
      <c r="L4489" s="161" t="s">
        <v>7181</v>
      </c>
    </row>
    <row r="4490" spans="1:12">
      <c r="A4490" s="161">
        <v>11</v>
      </c>
      <c r="B4490" s="161">
        <v>8</v>
      </c>
      <c r="C4490" s="161">
        <v>43</v>
      </c>
      <c r="D4490" s="161" t="s">
        <v>1471</v>
      </c>
      <c r="E4490" s="161" t="s">
        <v>3308</v>
      </c>
      <c r="F4490" s="161" t="s">
        <v>2384</v>
      </c>
      <c r="G4490" s="161" t="s">
        <v>1549</v>
      </c>
      <c r="H4490" s="161" t="s">
        <v>1550</v>
      </c>
      <c r="I4490" s="161" t="s">
        <v>316</v>
      </c>
      <c r="J4490" s="162" t="s">
        <v>1672</v>
      </c>
      <c r="K4490" s="161">
        <v>1</v>
      </c>
      <c r="L4490" s="161" t="s">
        <v>7182</v>
      </c>
    </row>
    <row r="4491" spans="1:12">
      <c r="A4491" s="161">
        <v>11</v>
      </c>
      <c r="B4491" s="161">
        <v>8</v>
      </c>
      <c r="C4491" s="161">
        <v>44</v>
      </c>
      <c r="D4491" s="161" t="s">
        <v>1471</v>
      </c>
      <c r="E4491" s="161" t="s">
        <v>3309</v>
      </c>
      <c r="F4491" s="161" t="s">
        <v>2384</v>
      </c>
      <c r="G4491" s="161" t="s">
        <v>1549</v>
      </c>
      <c r="H4491" s="161" t="s">
        <v>1551</v>
      </c>
      <c r="I4491" s="161" t="s">
        <v>316</v>
      </c>
      <c r="J4491" s="162" t="s">
        <v>1672</v>
      </c>
      <c r="K4491" s="161">
        <v>1</v>
      </c>
      <c r="L4491" s="161" t="s">
        <v>7183</v>
      </c>
    </row>
    <row r="4492" spans="1:12">
      <c r="A4492" s="161">
        <v>11</v>
      </c>
      <c r="B4492" s="161">
        <v>8</v>
      </c>
      <c r="C4492" s="161">
        <v>45</v>
      </c>
      <c r="D4492" s="161" t="s">
        <v>1471</v>
      </c>
      <c r="E4492" s="161" t="s">
        <v>3310</v>
      </c>
      <c r="F4492" s="161" t="s">
        <v>2384</v>
      </c>
      <c r="G4492" s="161" t="s">
        <v>1549</v>
      </c>
      <c r="H4492" s="161" t="s">
        <v>1552</v>
      </c>
      <c r="I4492" s="161" t="s">
        <v>316</v>
      </c>
      <c r="J4492" s="162" t="s">
        <v>1672</v>
      </c>
      <c r="K4492" s="161">
        <v>1</v>
      </c>
      <c r="L4492" s="161" t="s">
        <v>7184</v>
      </c>
    </row>
    <row r="4493" spans="1:12">
      <c r="A4493" s="161">
        <v>11</v>
      </c>
      <c r="B4493" s="161">
        <v>8</v>
      </c>
      <c r="C4493" s="161">
        <v>46</v>
      </c>
      <c r="D4493" s="161" t="s">
        <v>1471</v>
      </c>
      <c r="E4493" s="161" t="s">
        <v>3311</v>
      </c>
      <c r="F4493" s="161" t="s">
        <v>2384</v>
      </c>
      <c r="G4493" s="161" t="s">
        <v>1549</v>
      </c>
      <c r="H4493" s="161" t="s">
        <v>1553</v>
      </c>
      <c r="I4493" s="161" t="s">
        <v>316</v>
      </c>
      <c r="J4493" s="162" t="s">
        <v>1672</v>
      </c>
      <c r="K4493" s="161">
        <v>1</v>
      </c>
      <c r="L4493" s="161" t="s">
        <v>7185</v>
      </c>
    </row>
    <row r="4494" spans="1:12">
      <c r="A4494" s="161">
        <v>11</v>
      </c>
      <c r="B4494" s="161">
        <v>8</v>
      </c>
      <c r="C4494" s="161">
        <v>47</v>
      </c>
      <c r="D4494" s="161" t="s">
        <v>1471</v>
      </c>
      <c r="E4494" s="161" t="s">
        <v>3312</v>
      </c>
      <c r="F4494" s="161" t="s">
        <v>2384</v>
      </c>
      <c r="G4494" s="161" t="s">
        <v>1549</v>
      </c>
      <c r="H4494" s="161" t="s">
        <v>1554</v>
      </c>
      <c r="I4494" s="161" t="s">
        <v>316</v>
      </c>
      <c r="J4494" s="162" t="s">
        <v>1672</v>
      </c>
      <c r="K4494" s="161">
        <v>1</v>
      </c>
      <c r="L4494" s="161" t="s">
        <v>7186</v>
      </c>
    </row>
    <row r="4495" spans="1:12">
      <c r="A4495" s="161">
        <v>11</v>
      </c>
      <c r="B4495" s="161">
        <v>8</v>
      </c>
      <c r="C4495" s="161">
        <v>48</v>
      </c>
      <c r="D4495" s="161" t="s">
        <v>1471</v>
      </c>
      <c r="E4495" s="161" t="s">
        <v>3313</v>
      </c>
      <c r="F4495" s="161" t="s">
        <v>2384</v>
      </c>
      <c r="G4495" s="161" t="s">
        <v>1549</v>
      </c>
      <c r="H4495" s="161" t="s">
        <v>1555</v>
      </c>
      <c r="I4495" s="161" t="s">
        <v>316</v>
      </c>
      <c r="J4495" s="162" t="s">
        <v>1672</v>
      </c>
      <c r="K4495" s="161">
        <v>1</v>
      </c>
      <c r="L4495" s="161" t="s">
        <v>7187</v>
      </c>
    </row>
    <row r="4496" spans="1:12">
      <c r="A4496" s="161">
        <v>11</v>
      </c>
      <c r="B4496" s="161">
        <v>8</v>
      </c>
      <c r="C4496" s="161">
        <v>49</v>
      </c>
      <c r="D4496" s="161" t="s">
        <v>1471</v>
      </c>
      <c r="E4496" s="161" t="s">
        <v>3314</v>
      </c>
      <c r="F4496" s="161" t="s">
        <v>2384</v>
      </c>
      <c r="G4496" s="161" t="s">
        <v>1549</v>
      </c>
      <c r="H4496" s="161" t="s">
        <v>1556</v>
      </c>
      <c r="I4496" s="161" t="s">
        <v>316</v>
      </c>
      <c r="J4496" s="162" t="s">
        <v>1672</v>
      </c>
      <c r="K4496" s="161">
        <v>1</v>
      </c>
      <c r="L4496" s="161" t="s">
        <v>7188</v>
      </c>
    </row>
    <row r="4497" spans="1:12">
      <c r="A4497" s="161">
        <v>11</v>
      </c>
      <c r="B4497" s="161">
        <v>8</v>
      </c>
      <c r="C4497" s="161">
        <v>50</v>
      </c>
      <c r="D4497" s="161" t="s">
        <v>1471</v>
      </c>
      <c r="E4497" s="161" t="s">
        <v>3315</v>
      </c>
      <c r="F4497" s="161" t="s">
        <v>2384</v>
      </c>
      <c r="G4497" s="161" t="s">
        <v>1549</v>
      </c>
      <c r="H4497" s="161" t="s">
        <v>1557</v>
      </c>
      <c r="I4497" s="161" t="s">
        <v>316</v>
      </c>
      <c r="J4497" s="162" t="s">
        <v>1672</v>
      </c>
      <c r="K4497" s="161">
        <v>1</v>
      </c>
      <c r="L4497" s="161" t="s">
        <v>7189</v>
      </c>
    </row>
    <row r="4498" spans="1:12">
      <c r="A4498" s="161">
        <v>11</v>
      </c>
      <c r="B4498" s="161">
        <v>8</v>
      </c>
      <c r="C4498" s="161">
        <v>51</v>
      </c>
      <c r="D4498" s="161" t="s">
        <v>1471</v>
      </c>
      <c r="E4498" s="161" t="s">
        <v>3316</v>
      </c>
      <c r="F4498" s="161" t="s">
        <v>2384</v>
      </c>
      <c r="G4498" s="161" t="s">
        <v>1549</v>
      </c>
      <c r="H4498" s="161" t="s">
        <v>1558</v>
      </c>
      <c r="I4498" s="161" t="s">
        <v>316</v>
      </c>
      <c r="J4498" s="162" t="s">
        <v>1672</v>
      </c>
      <c r="K4498" s="161">
        <v>1</v>
      </c>
      <c r="L4498" s="161" t="s">
        <v>7190</v>
      </c>
    </row>
    <row r="4499" spans="1:12">
      <c r="A4499" s="161">
        <v>11</v>
      </c>
      <c r="B4499" s="161">
        <v>8</v>
      </c>
      <c r="C4499" s="161">
        <v>52</v>
      </c>
      <c r="D4499" s="161" t="s">
        <v>1471</v>
      </c>
      <c r="E4499" s="161" t="s">
        <v>3317</v>
      </c>
      <c r="F4499" s="161" t="s">
        <v>2384</v>
      </c>
      <c r="G4499" s="161" t="s">
        <v>1549</v>
      </c>
      <c r="H4499" s="161" t="s">
        <v>1559</v>
      </c>
      <c r="I4499" s="161" t="s">
        <v>316</v>
      </c>
      <c r="J4499" s="162" t="s">
        <v>1672</v>
      </c>
      <c r="K4499" s="161">
        <v>1</v>
      </c>
      <c r="L4499" s="161" t="s">
        <v>7191</v>
      </c>
    </row>
    <row r="4500" spans="1:12">
      <c r="A4500" s="161">
        <v>11</v>
      </c>
      <c r="B4500" s="161">
        <v>8</v>
      </c>
      <c r="C4500" s="161">
        <v>53</v>
      </c>
      <c r="D4500" s="161" t="s">
        <v>1471</v>
      </c>
      <c r="E4500" s="161" t="s">
        <v>3318</v>
      </c>
      <c r="F4500" s="161" t="s">
        <v>2384</v>
      </c>
      <c r="G4500" s="161" t="s">
        <v>1549</v>
      </c>
      <c r="H4500" s="161" t="s">
        <v>1560</v>
      </c>
      <c r="I4500" s="161" t="s">
        <v>316</v>
      </c>
      <c r="J4500" s="162" t="s">
        <v>1672</v>
      </c>
      <c r="K4500" s="161">
        <v>1</v>
      </c>
      <c r="L4500" s="161" t="s">
        <v>7192</v>
      </c>
    </row>
    <row r="4501" spans="1:12">
      <c r="A4501" s="161">
        <v>11</v>
      </c>
      <c r="B4501" s="161">
        <v>8</v>
      </c>
      <c r="C4501" s="161">
        <v>54</v>
      </c>
      <c r="D4501" s="161" t="s">
        <v>1471</v>
      </c>
      <c r="E4501" s="161" t="s">
        <v>3319</v>
      </c>
      <c r="F4501" s="161" t="s">
        <v>2384</v>
      </c>
      <c r="G4501" s="161" t="s">
        <v>1549</v>
      </c>
      <c r="H4501" s="161" t="s">
        <v>1561</v>
      </c>
      <c r="I4501" s="161" t="s">
        <v>316</v>
      </c>
      <c r="J4501" s="162" t="s">
        <v>1672</v>
      </c>
      <c r="K4501" s="161">
        <v>1</v>
      </c>
      <c r="L4501" s="161" t="s">
        <v>7193</v>
      </c>
    </row>
    <row r="4502" spans="1:12">
      <c r="A4502" s="161">
        <v>11</v>
      </c>
      <c r="B4502" s="161">
        <v>8</v>
      </c>
      <c r="C4502" s="161">
        <v>55</v>
      </c>
      <c r="D4502" s="161" t="s">
        <v>1471</v>
      </c>
      <c r="E4502" s="161" t="s">
        <v>3320</v>
      </c>
      <c r="F4502" s="161" t="s">
        <v>2384</v>
      </c>
      <c r="G4502" s="161" t="s">
        <v>1549</v>
      </c>
      <c r="H4502" s="161" t="s">
        <v>1562</v>
      </c>
      <c r="I4502" s="161" t="s">
        <v>316</v>
      </c>
      <c r="J4502" s="162" t="s">
        <v>1672</v>
      </c>
      <c r="K4502" s="161">
        <v>1</v>
      </c>
      <c r="L4502" s="161" t="s">
        <v>7194</v>
      </c>
    </row>
    <row r="4503" spans="1:12">
      <c r="A4503" s="161">
        <v>11</v>
      </c>
      <c r="B4503" s="161">
        <v>8</v>
      </c>
      <c r="C4503" s="161">
        <v>56</v>
      </c>
      <c r="D4503" s="161" t="s">
        <v>1471</v>
      </c>
      <c r="E4503" s="161" t="s">
        <v>3321</v>
      </c>
      <c r="F4503" s="161" t="s">
        <v>2384</v>
      </c>
      <c r="G4503" s="161" t="s">
        <v>1549</v>
      </c>
      <c r="H4503" s="161" t="s">
        <v>1563</v>
      </c>
      <c r="I4503" s="161" t="s">
        <v>316</v>
      </c>
      <c r="J4503" s="162" t="s">
        <v>1672</v>
      </c>
      <c r="K4503" s="161">
        <v>1</v>
      </c>
      <c r="L4503" s="161" t="s">
        <v>7195</v>
      </c>
    </row>
    <row r="4504" spans="1:12">
      <c r="A4504" s="161">
        <v>11</v>
      </c>
      <c r="B4504" s="161">
        <v>8</v>
      </c>
      <c r="C4504" s="161">
        <v>57</v>
      </c>
      <c r="D4504" s="161" t="s">
        <v>1471</v>
      </c>
      <c r="E4504" s="161" t="s">
        <v>3322</v>
      </c>
      <c r="F4504" s="161" t="s">
        <v>2384</v>
      </c>
      <c r="G4504" s="161" t="s">
        <v>1549</v>
      </c>
      <c r="H4504" s="161" t="s">
        <v>1564</v>
      </c>
      <c r="I4504" s="161" t="s">
        <v>316</v>
      </c>
      <c r="J4504" s="162" t="s">
        <v>1672</v>
      </c>
      <c r="K4504" s="161">
        <v>1</v>
      </c>
      <c r="L4504" s="161" t="s">
        <v>7196</v>
      </c>
    </row>
    <row r="4505" spans="1:12">
      <c r="A4505" s="161">
        <v>11</v>
      </c>
      <c r="B4505" s="161">
        <v>8</v>
      </c>
      <c r="C4505" s="161">
        <v>58</v>
      </c>
      <c r="D4505" s="161" t="s">
        <v>1471</v>
      </c>
      <c r="E4505" s="161" t="s">
        <v>3323</v>
      </c>
      <c r="F4505" s="161" t="s">
        <v>2384</v>
      </c>
      <c r="G4505" s="161" t="s">
        <v>1549</v>
      </c>
      <c r="H4505" s="161" t="s">
        <v>1565</v>
      </c>
      <c r="I4505" s="161" t="s">
        <v>316</v>
      </c>
      <c r="J4505" s="162" t="s">
        <v>1672</v>
      </c>
      <c r="K4505" s="161">
        <v>1</v>
      </c>
      <c r="L4505" s="161" t="s">
        <v>7197</v>
      </c>
    </row>
    <row r="4506" spans="1:12">
      <c r="A4506" s="161">
        <v>11</v>
      </c>
      <c r="B4506" s="161">
        <v>9</v>
      </c>
      <c r="C4506" s="161">
        <v>43</v>
      </c>
      <c r="D4506" s="161" t="s">
        <v>1471</v>
      </c>
      <c r="E4506" s="161" t="s">
        <v>3324</v>
      </c>
      <c r="F4506" s="161" t="s">
        <v>2384</v>
      </c>
      <c r="G4506" s="161" t="s">
        <v>1549</v>
      </c>
      <c r="H4506" s="161" t="s">
        <v>1550</v>
      </c>
      <c r="I4506" s="161" t="s">
        <v>316</v>
      </c>
      <c r="J4506" s="162" t="s">
        <v>1672</v>
      </c>
      <c r="K4506" s="161">
        <v>1</v>
      </c>
      <c r="L4506" s="161" t="s">
        <v>7198</v>
      </c>
    </row>
    <row r="4507" spans="1:12">
      <c r="A4507" s="161">
        <v>11</v>
      </c>
      <c r="B4507" s="161">
        <v>9</v>
      </c>
      <c r="C4507" s="161">
        <v>44</v>
      </c>
      <c r="D4507" s="161" t="s">
        <v>1471</v>
      </c>
      <c r="E4507" s="161" t="s">
        <v>3325</v>
      </c>
      <c r="F4507" s="161" t="s">
        <v>2384</v>
      </c>
      <c r="G4507" s="161" t="s">
        <v>1549</v>
      </c>
      <c r="H4507" s="161" t="s">
        <v>1551</v>
      </c>
      <c r="I4507" s="161" t="s">
        <v>316</v>
      </c>
      <c r="J4507" s="162" t="s">
        <v>1672</v>
      </c>
      <c r="K4507" s="161">
        <v>1</v>
      </c>
      <c r="L4507" s="161" t="s">
        <v>7199</v>
      </c>
    </row>
    <row r="4508" spans="1:12">
      <c r="A4508" s="161">
        <v>11</v>
      </c>
      <c r="B4508" s="161">
        <v>9</v>
      </c>
      <c r="C4508" s="161">
        <v>45</v>
      </c>
      <c r="D4508" s="161" t="s">
        <v>1471</v>
      </c>
      <c r="E4508" s="161" t="s">
        <v>3326</v>
      </c>
      <c r="F4508" s="161" t="s">
        <v>2384</v>
      </c>
      <c r="G4508" s="161" t="s">
        <v>1549</v>
      </c>
      <c r="H4508" s="161" t="s">
        <v>1552</v>
      </c>
      <c r="I4508" s="161" t="s">
        <v>316</v>
      </c>
      <c r="J4508" s="162" t="s">
        <v>1672</v>
      </c>
      <c r="K4508" s="161">
        <v>1</v>
      </c>
      <c r="L4508" s="161" t="s">
        <v>7200</v>
      </c>
    </row>
    <row r="4509" spans="1:12">
      <c r="A4509" s="161">
        <v>11</v>
      </c>
      <c r="B4509" s="161">
        <v>9</v>
      </c>
      <c r="C4509" s="161">
        <v>46</v>
      </c>
      <c r="D4509" s="161" t="s">
        <v>1471</v>
      </c>
      <c r="E4509" s="161" t="s">
        <v>3327</v>
      </c>
      <c r="F4509" s="161" t="s">
        <v>2384</v>
      </c>
      <c r="G4509" s="161" t="s">
        <v>1549</v>
      </c>
      <c r="H4509" s="161" t="s">
        <v>1553</v>
      </c>
      <c r="I4509" s="161" t="s">
        <v>316</v>
      </c>
      <c r="J4509" s="162" t="s">
        <v>1672</v>
      </c>
      <c r="K4509" s="161">
        <v>1</v>
      </c>
      <c r="L4509" s="161" t="s">
        <v>7201</v>
      </c>
    </row>
    <row r="4510" spans="1:12">
      <c r="A4510" s="161">
        <v>11</v>
      </c>
      <c r="B4510" s="161">
        <v>9</v>
      </c>
      <c r="C4510" s="161">
        <v>47</v>
      </c>
      <c r="D4510" s="161" t="s">
        <v>1471</v>
      </c>
      <c r="E4510" s="161" t="s">
        <v>3328</v>
      </c>
      <c r="F4510" s="161" t="s">
        <v>2384</v>
      </c>
      <c r="G4510" s="161" t="s">
        <v>1549</v>
      </c>
      <c r="H4510" s="161" t="s">
        <v>1554</v>
      </c>
      <c r="I4510" s="161" t="s">
        <v>316</v>
      </c>
      <c r="J4510" s="162" t="s">
        <v>1672</v>
      </c>
      <c r="K4510" s="161">
        <v>1</v>
      </c>
      <c r="L4510" s="161" t="s">
        <v>7202</v>
      </c>
    </row>
    <row r="4511" spans="1:12">
      <c r="A4511" s="161">
        <v>11</v>
      </c>
      <c r="B4511" s="161">
        <v>9</v>
      </c>
      <c r="C4511" s="161">
        <v>48</v>
      </c>
      <c r="D4511" s="161" t="s">
        <v>1471</v>
      </c>
      <c r="E4511" s="161" t="s">
        <v>3329</v>
      </c>
      <c r="F4511" s="161" t="s">
        <v>2384</v>
      </c>
      <c r="G4511" s="161" t="s">
        <v>1549</v>
      </c>
      <c r="H4511" s="161" t="s">
        <v>1555</v>
      </c>
      <c r="I4511" s="161" t="s">
        <v>316</v>
      </c>
      <c r="J4511" s="162" t="s">
        <v>1672</v>
      </c>
      <c r="K4511" s="161">
        <v>1</v>
      </c>
      <c r="L4511" s="161" t="s">
        <v>7203</v>
      </c>
    </row>
    <row r="4512" spans="1:12">
      <c r="A4512" s="161">
        <v>11</v>
      </c>
      <c r="B4512" s="161">
        <v>9</v>
      </c>
      <c r="C4512" s="161">
        <v>49</v>
      </c>
      <c r="D4512" s="161" t="s">
        <v>1471</v>
      </c>
      <c r="E4512" s="161" t="s">
        <v>3330</v>
      </c>
      <c r="F4512" s="161" t="s">
        <v>2384</v>
      </c>
      <c r="G4512" s="161" t="s">
        <v>1549</v>
      </c>
      <c r="H4512" s="161" t="s">
        <v>1556</v>
      </c>
      <c r="I4512" s="161" t="s">
        <v>316</v>
      </c>
      <c r="J4512" s="162" t="s">
        <v>1672</v>
      </c>
      <c r="K4512" s="161">
        <v>1</v>
      </c>
      <c r="L4512" s="161" t="s">
        <v>7204</v>
      </c>
    </row>
    <row r="4513" spans="1:16">
      <c r="A4513" s="161">
        <v>11</v>
      </c>
      <c r="B4513" s="161">
        <v>9</v>
      </c>
      <c r="C4513" s="161">
        <v>50</v>
      </c>
      <c r="D4513" s="161" t="s">
        <v>1471</v>
      </c>
      <c r="E4513" s="161" t="s">
        <v>3331</v>
      </c>
      <c r="F4513" s="161" t="s">
        <v>2384</v>
      </c>
      <c r="G4513" s="161" t="s">
        <v>1549</v>
      </c>
      <c r="H4513" s="161" t="s">
        <v>1557</v>
      </c>
      <c r="I4513" s="161" t="s">
        <v>316</v>
      </c>
      <c r="J4513" s="162" t="s">
        <v>1672</v>
      </c>
      <c r="K4513" s="161">
        <v>1</v>
      </c>
      <c r="L4513" s="161" t="s">
        <v>7205</v>
      </c>
    </row>
    <row r="4514" spans="1:16">
      <c r="A4514" s="161">
        <v>11</v>
      </c>
      <c r="B4514" s="161">
        <v>9</v>
      </c>
      <c r="C4514" s="161">
        <v>51</v>
      </c>
      <c r="D4514" s="161" t="s">
        <v>1471</v>
      </c>
      <c r="E4514" s="161" t="s">
        <v>3332</v>
      </c>
      <c r="F4514" s="161" t="s">
        <v>2384</v>
      </c>
      <c r="G4514" s="161" t="s">
        <v>1549</v>
      </c>
      <c r="H4514" s="161" t="s">
        <v>1558</v>
      </c>
      <c r="I4514" s="161" t="s">
        <v>316</v>
      </c>
      <c r="J4514" s="162" t="s">
        <v>1672</v>
      </c>
      <c r="K4514" s="161">
        <v>1</v>
      </c>
      <c r="L4514" s="161" t="s">
        <v>7206</v>
      </c>
    </row>
    <row r="4515" spans="1:16">
      <c r="A4515" s="161">
        <v>11</v>
      </c>
      <c r="B4515" s="161">
        <v>9</v>
      </c>
      <c r="C4515" s="161">
        <v>52</v>
      </c>
      <c r="D4515" s="161" t="s">
        <v>1471</v>
      </c>
      <c r="E4515" s="161" t="s">
        <v>3333</v>
      </c>
      <c r="F4515" s="161" t="s">
        <v>2384</v>
      </c>
      <c r="G4515" s="161" t="s">
        <v>1549</v>
      </c>
      <c r="H4515" s="161" t="s">
        <v>1559</v>
      </c>
      <c r="I4515" s="161" t="s">
        <v>316</v>
      </c>
      <c r="J4515" s="162" t="s">
        <v>1672</v>
      </c>
      <c r="K4515" s="161">
        <v>1</v>
      </c>
      <c r="L4515" s="161" t="s">
        <v>7207</v>
      </c>
    </row>
    <row r="4516" spans="1:16">
      <c r="A4516" s="161">
        <v>11</v>
      </c>
      <c r="B4516" s="161">
        <v>9</v>
      </c>
      <c r="C4516" s="161">
        <v>53</v>
      </c>
      <c r="D4516" s="161" t="s">
        <v>1471</v>
      </c>
      <c r="E4516" s="161" t="s">
        <v>3334</v>
      </c>
      <c r="F4516" s="161" t="s">
        <v>2384</v>
      </c>
      <c r="G4516" s="161" t="s">
        <v>1549</v>
      </c>
      <c r="H4516" s="161" t="s">
        <v>1560</v>
      </c>
      <c r="I4516" s="161" t="s">
        <v>316</v>
      </c>
      <c r="J4516" s="162" t="s">
        <v>1672</v>
      </c>
      <c r="K4516" s="161">
        <v>1</v>
      </c>
      <c r="L4516" s="161" t="s">
        <v>7208</v>
      </c>
    </row>
    <row r="4517" spans="1:16">
      <c r="A4517" s="161">
        <v>11</v>
      </c>
      <c r="B4517" s="161">
        <v>9</v>
      </c>
      <c r="C4517" s="161">
        <v>54</v>
      </c>
      <c r="D4517" s="161" t="s">
        <v>1471</v>
      </c>
      <c r="E4517" s="161" t="s">
        <v>3335</v>
      </c>
      <c r="F4517" s="161" t="s">
        <v>2384</v>
      </c>
      <c r="G4517" s="161" t="s">
        <v>1549</v>
      </c>
      <c r="H4517" s="161" t="s">
        <v>1561</v>
      </c>
      <c r="I4517" s="161" t="s">
        <v>316</v>
      </c>
      <c r="J4517" s="162" t="s">
        <v>1672</v>
      </c>
      <c r="K4517" s="161">
        <v>1</v>
      </c>
      <c r="L4517" s="161" t="s">
        <v>7209</v>
      </c>
    </row>
    <row r="4518" spans="1:16">
      <c r="A4518" s="161">
        <v>11</v>
      </c>
      <c r="B4518" s="161">
        <v>9</v>
      </c>
      <c r="C4518" s="161">
        <v>55</v>
      </c>
      <c r="D4518" s="161" t="s">
        <v>1471</v>
      </c>
      <c r="E4518" s="161" t="s">
        <v>3336</v>
      </c>
      <c r="F4518" s="161" t="s">
        <v>2384</v>
      </c>
      <c r="G4518" s="161" t="s">
        <v>1549</v>
      </c>
      <c r="H4518" s="161" t="s">
        <v>1562</v>
      </c>
      <c r="I4518" s="161" t="s">
        <v>316</v>
      </c>
      <c r="J4518" s="162" t="s">
        <v>1672</v>
      </c>
      <c r="K4518" s="161">
        <v>1</v>
      </c>
      <c r="L4518" s="161" t="s">
        <v>7210</v>
      </c>
    </row>
    <row r="4519" spans="1:16">
      <c r="A4519" s="161">
        <v>11</v>
      </c>
      <c r="B4519" s="161">
        <v>9</v>
      </c>
      <c r="C4519" s="161">
        <v>56</v>
      </c>
      <c r="D4519" s="161" t="s">
        <v>1471</v>
      </c>
      <c r="E4519" s="161" t="s">
        <v>3337</v>
      </c>
      <c r="F4519" s="161" t="s">
        <v>2384</v>
      </c>
      <c r="G4519" s="161" t="s">
        <v>1549</v>
      </c>
      <c r="H4519" s="161" t="s">
        <v>1563</v>
      </c>
      <c r="I4519" s="161" t="s">
        <v>316</v>
      </c>
      <c r="J4519" s="162" t="s">
        <v>1672</v>
      </c>
      <c r="K4519" s="161">
        <v>1</v>
      </c>
      <c r="L4519" s="161" t="s">
        <v>7211</v>
      </c>
    </row>
    <row r="4520" spans="1:16">
      <c r="A4520" s="161">
        <v>11</v>
      </c>
      <c r="B4520" s="161">
        <v>9</v>
      </c>
      <c r="C4520" s="161">
        <v>57</v>
      </c>
      <c r="D4520" s="161" t="s">
        <v>1471</v>
      </c>
      <c r="E4520" s="161" t="s">
        <v>3338</v>
      </c>
      <c r="F4520" s="161" t="s">
        <v>2384</v>
      </c>
      <c r="G4520" s="161" t="s">
        <v>1549</v>
      </c>
      <c r="H4520" s="161" t="s">
        <v>1564</v>
      </c>
      <c r="I4520" s="161" t="s">
        <v>316</v>
      </c>
      <c r="J4520" s="162" t="s">
        <v>1672</v>
      </c>
      <c r="K4520" s="161">
        <v>1</v>
      </c>
      <c r="L4520" s="161" t="s">
        <v>7212</v>
      </c>
    </row>
    <row r="4521" spans="1:16">
      <c r="A4521" s="161">
        <v>11</v>
      </c>
      <c r="B4521" s="161">
        <v>9</v>
      </c>
      <c r="C4521" s="161">
        <v>58</v>
      </c>
      <c r="D4521" s="161" t="s">
        <v>1471</v>
      </c>
      <c r="E4521" s="161" t="s">
        <v>3339</v>
      </c>
      <c r="F4521" s="161" t="s">
        <v>2384</v>
      </c>
      <c r="G4521" s="161" t="s">
        <v>1549</v>
      </c>
      <c r="H4521" s="161" t="s">
        <v>1565</v>
      </c>
      <c r="I4521" s="161" t="s">
        <v>316</v>
      </c>
      <c r="J4521" s="162" t="s">
        <v>1672</v>
      </c>
      <c r="K4521" s="161">
        <v>1</v>
      </c>
      <c r="L4521" s="161" t="s">
        <v>7213</v>
      </c>
    </row>
    <row r="4522" spans="1:16">
      <c r="A4522" s="161">
        <v>11</v>
      </c>
      <c r="B4522" s="161">
        <v>10</v>
      </c>
      <c r="C4522" s="161">
        <v>43</v>
      </c>
      <c r="D4522" s="161" t="s">
        <v>1471</v>
      </c>
      <c r="E4522" s="161" t="s">
        <v>3647</v>
      </c>
      <c r="F4522" s="161" t="s">
        <v>2384</v>
      </c>
      <c r="G4522" s="161" t="s">
        <v>1566</v>
      </c>
      <c r="H4522" s="161" t="s">
        <v>1569</v>
      </c>
      <c r="I4522" s="161" t="s">
        <v>1635</v>
      </c>
      <c r="L4522" s="161" t="s">
        <v>7214</v>
      </c>
      <c r="M4522" s="161" t="s">
        <v>7215</v>
      </c>
      <c r="N4522" s="161" t="s">
        <v>7216</v>
      </c>
      <c r="O4522" s="161" t="s">
        <v>388</v>
      </c>
      <c r="P4522" s="161" t="s">
        <v>7217</v>
      </c>
    </row>
    <row r="4523" spans="1:16">
      <c r="A4523" s="161">
        <v>11</v>
      </c>
      <c r="B4523" s="161">
        <v>15</v>
      </c>
      <c r="C4523" s="161">
        <v>43</v>
      </c>
      <c r="D4523" s="161" t="s">
        <v>1471</v>
      </c>
      <c r="E4523" s="161" t="s">
        <v>10128</v>
      </c>
      <c r="F4523" s="161" t="s">
        <v>2384</v>
      </c>
      <c r="G4523" s="161" t="s">
        <v>1566</v>
      </c>
      <c r="H4523" s="161" t="s">
        <v>1570</v>
      </c>
      <c r="I4523" s="161" t="s">
        <v>1635</v>
      </c>
      <c r="L4523" s="161" t="s">
        <v>7218</v>
      </c>
      <c r="M4523" s="161" t="s">
        <v>7219</v>
      </c>
      <c r="N4523" s="161" t="s">
        <v>7220</v>
      </c>
      <c r="O4523" s="161" t="s">
        <v>388</v>
      </c>
      <c r="P4523" s="161" t="s">
        <v>7221</v>
      </c>
    </row>
    <row r="4524" spans="1:16">
      <c r="A4524" s="161">
        <v>11</v>
      </c>
      <c r="B4524" s="161">
        <v>15</v>
      </c>
      <c r="C4524" s="161">
        <v>44</v>
      </c>
      <c r="D4524" s="161" t="s">
        <v>1471</v>
      </c>
      <c r="E4524" s="161" t="s">
        <v>3651</v>
      </c>
      <c r="F4524" s="161" t="s">
        <v>2384</v>
      </c>
      <c r="G4524" s="161" t="s">
        <v>1566</v>
      </c>
      <c r="H4524" s="161" t="s">
        <v>1571</v>
      </c>
      <c r="I4524" s="161" t="s">
        <v>1635</v>
      </c>
      <c r="L4524" s="161" t="s">
        <v>7222</v>
      </c>
      <c r="M4524" s="161" t="s">
        <v>7223</v>
      </c>
      <c r="N4524" s="161" t="s">
        <v>7224</v>
      </c>
      <c r="O4524" s="161" t="s">
        <v>388</v>
      </c>
      <c r="P4524" s="161" t="s">
        <v>7225</v>
      </c>
    </row>
    <row r="4525" spans="1:16">
      <c r="A4525" s="161">
        <v>11</v>
      </c>
      <c r="B4525" s="161">
        <v>15</v>
      </c>
      <c r="C4525" s="161">
        <v>45</v>
      </c>
      <c r="D4525" s="161" t="s">
        <v>1471</v>
      </c>
      <c r="E4525" s="161" t="s">
        <v>3340</v>
      </c>
      <c r="F4525" s="161" t="s">
        <v>2384</v>
      </c>
      <c r="G4525" s="161" t="s">
        <v>1566</v>
      </c>
      <c r="H4525" s="161" t="s">
        <v>1568</v>
      </c>
      <c r="L4525" s="161" t="s">
        <v>7226</v>
      </c>
    </row>
    <row r="4526" spans="1:16">
      <c r="A4526" s="161">
        <v>11</v>
      </c>
      <c r="B4526" s="161">
        <v>15</v>
      </c>
      <c r="C4526" s="161">
        <v>46</v>
      </c>
      <c r="D4526" s="161" t="s">
        <v>1471</v>
      </c>
      <c r="E4526" s="161" t="s">
        <v>3341</v>
      </c>
      <c r="F4526" s="161" t="s">
        <v>2384</v>
      </c>
      <c r="G4526" s="161" t="s">
        <v>1566</v>
      </c>
      <c r="H4526" s="161" t="s">
        <v>1567</v>
      </c>
      <c r="L4526" s="161" t="s">
        <v>7227</v>
      </c>
    </row>
    <row r="4527" spans="1:16">
      <c r="A4527" s="161">
        <v>11</v>
      </c>
      <c r="B4527" s="161">
        <v>15</v>
      </c>
      <c r="C4527" s="161">
        <v>47</v>
      </c>
      <c r="D4527" s="161" t="s">
        <v>1471</v>
      </c>
      <c r="E4527" s="161" t="s">
        <v>10129</v>
      </c>
      <c r="F4527" s="161" t="s">
        <v>2384</v>
      </c>
      <c r="G4527" s="161" t="s">
        <v>1566</v>
      </c>
      <c r="H4527" s="161" t="s">
        <v>7228</v>
      </c>
      <c r="L4527" s="161" t="s">
        <v>10130</v>
      </c>
    </row>
    <row r="4528" spans="1:16">
      <c r="A4528" s="161">
        <v>11</v>
      </c>
      <c r="B4528" s="161">
        <v>16</v>
      </c>
      <c r="C4528" s="161">
        <v>43</v>
      </c>
      <c r="D4528" s="161" t="s">
        <v>1471</v>
      </c>
      <c r="E4528" s="161" t="s">
        <v>3344</v>
      </c>
      <c r="F4528" s="161" t="s">
        <v>2384</v>
      </c>
      <c r="G4528" s="161" t="s">
        <v>1566</v>
      </c>
      <c r="H4528" s="161" t="s">
        <v>1578</v>
      </c>
      <c r="I4528" s="161" t="s">
        <v>1628</v>
      </c>
      <c r="L4528" s="161" t="s">
        <v>7229</v>
      </c>
    </row>
    <row r="4529" spans="1:12">
      <c r="A4529" s="161">
        <v>11</v>
      </c>
      <c r="B4529" s="161">
        <v>16</v>
      </c>
      <c r="C4529" s="161">
        <v>44</v>
      </c>
      <c r="D4529" s="161" t="s">
        <v>1471</v>
      </c>
      <c r="E4529" s="161" t="s">
        <v>3345</v>
      </c>
      <c r="F4529" s="161" t="s">
        <v>2384</v>
      </c>
      <c r="G4529" s="161" t="s">
        <v>1566</v>
      </c>
      <c r="H4529" s="161" t="s">
        <v>1579</v>
      </c>
      <c r="I4529" s="161" t="s">
        <v>1628</v>
      </c>
      <c r="L4529" s="161" t="s">
        <v>7230</v>
      </c>
    </row>
    <row r="4530" spans="1:12">
      <c r="A4530" s="161">
        <v>11</v>
      </c>
      <c r="B4530" s="161">
        <v>16</v>
      </c>
      <c r="C4530" s="161">
        <v>45</v>
      </c>
      <c r="D4530" s="161" t="s">
        <v>1471</v>
      </c>
      <c r="E4530" s="161" t="s">
        <v>3346</v>
      </c>
      <c r="F4530" s="161" t="s">
        <v>2384</v>
      </c>
      <c r="G4530" s="161" t="s">
        <v>1566</v>
      </c>
      <c r="H4530" s="161" t="s">
        <v>1580</v>
      </c>
      <c r="I4530" s="161" t="s">
        <v>1628</v>
      </c>
      <c r="L4530" s="161" t="s">
        <v>7231</v>
      </c>
    </row>
    <row r="4531" spans="1:12">
      <c r="A4531" s="161">
        <v>11</v>
      </c>
      <c r="B4531" s="161">
        <v>16</v>
      </c>
      <c r="C4531" s="161">
        <v>46</v>
      </c>
      <c r="D4531" s="161" t="s">
        <v>1471</v>
      </c>
      <c r="E4531" s="161" t="s">
        <v>3347</v>
      </c>
      <c r="F4531" s="161" t="s">
        <v>2384</v>
      </c>
      <c r="G4531" s="161" t="s">
        <v>10131</v>
      </c>
      <c r="H4531" s="161" t="s">
        <v>1581</v>
      </c>
      <c r="I4531" s="161" t="s">
        <v>1628</v>
      </c>
      <c r="L4531" s="161" t="s">
        <v>7232</v>
      </c>
    </row>
    <row r="4532" spans="1:12">
      <c r="A4532" s="161">
        <v>11</v>
      </c>
      <c r="B4532" s="161">
        <v>17</v>
      </c>
      <c r="C4532" s="161">
        <v>43</v>
      </c>
      <c r="D4532" s="161" t="s">
        <v>10132</v>
      </c>
      <c r="E4532" s="161" t="s">
        <v>10133</v>
      </c>
      <c r="F4532" s="161" t="s">
        <v>2384</v>
      </c>
      <c r="G4532" s="161" t="s">
        <v>10131</v>
      </c>
      <c r="H4532" s="161" t="s">
        <v>7233</v>
      </c>
      <c r="I4532" s="161" t="s">
        <v>1631</v>
      </c>
      <c r="L4532" s="161" t="s">
        <v>10134</v>
      </c>
    </row>
    <row r="4533" spans="1:12">
      <c r="A4533" s="161">
        <v>11</v>
      </c>
      <c r="B4533" s="161">
        <v>17</v>
      </c>
      <c r="C4533" s="161">
        <v>44</v>
      </c>
      <c r="D4533" s="161" t="s">
        <v>10132</v>
      </c>
      <c r="E4533" s="161" t="s">
        <v>10135</v>
      </c>
      <c r="F4533" s="161" t="s">
        <v>2384</v>
      </c>
      <c r="G4533" s="161" t="s">
        <v>10131</v>
      </c>
      <c r="H4533" s="161" t="s">
        <v>7234</v>
      </c>
      <c r="L4533" s="161" t="s">
        <v>7235</v>
      </c>
    </row>
    <row r="4534" spans="1:12">
      <c r="A4534" s="161">
        <v>11</v>
      </c>
      <c r="B4534" s="161">
        <v>18</v>
      </c>
      <c r="C4534" s="161">
        <v>43</v>
      </c>
      <c r="D4534" s="161" t="s">
        <v>10132</v>
      </c>
      <c r="E4534" s="161" t="s">
        <v>10136</v>
      </c>
      <c r="F4534" s="161" t="s">
        <v>2384</v>
      </c>
      <c r="G4534" s="161" t="s">
        <v>10131</v>
      </c>
      <c r="H4534" s="161" t="s">
        <v>7236</v>
      </c>
      <c r="I4534" s="161" t="s">
        <v>10137</v>
      </c>
      <c r="L4534" s="161" t="s">
        <v>7237</v>
      </c>
    </row>
    <row r="4535" spans="1:12">
      <c r="A4535" s="161">
        <v>11</v>
      </c>
      <c r="B4535" s="161">
        <v>18</v>
      </c>
      <c r="C4535" s="161">
        <v>44</v>
      </c>
      <c r="D4535" s="161" t="s">
        <v>10132</v>
      </c>
      <c r="E4535" s="161" t="s">
        <v>10138</v>
      </c>
      <c r="F4535" s="161" t="s">
        <v>2384</v>
      </c>
      <c r="G4535" s="161" t="s">
        <v>10131</v>
      </c>
      <c r="H4535" s="161" t="s">
        <v>7238</v>
      </c>
      <c r="I4535" s="161" t="s">
        <v>10137</v>
      </c>
      <c r="L4535" s="161" t="s">
        <v>7239</v>
      </c>
    </row>
    <row r="4536" spans="1:12">
      <c r="A4536" s="161">
        <v>11</v>
      </c>
      <c r="B4536" s="161">
        <v>18</v>
      </c>
      <c r="C4536" s="161">
        <v>45</v>
      </c>
      <c r="D4536" s="161" t="s">
        <v>10132</v>
      </c>
      <c r="E4536" s="161" t="s">
        <v>10139</v>
      </c>
      <c r="F4536" s="161" t="s">
        <v>2384</v>
      </c>
      <c r="G4536" s="161" t="s">
        <v>10131</v>
      </c>
      <c r="H4536" s="161" t="s">
        <v>10140</v>
      </c>
      <c r="I4536" s="161" t="s">
        <v>10137</v>
      </c>
      <c r="L4536" s="161" t="s">
        <v>7240</v>
      </c>
    </row>
    <row r="4537" spans="1:12">
      <c r="A4537" s="161">
        <v>11</v>
      </c>
      <c r="B4537" s="161">
        <v>18</v>
      </c>
      <c r="C4537" s="161">
        <v>46</v>
      </c>
      <c r="D4537" s="161" t="s">
        <v>10132</v>
      </c>
      <c r="E4537" s="161" t="s">
        <v>10141</v>
      </c>
      <c r="F4537" s="161" t="s">
        <v>2384</v>
      </c>
      <c r="G4537" s="161" t="s">
        <v>10131</v>
      </c>
      <c r="H4537" s="161" t="s">
        <v>10142</v>
      </c>
      <c r="I4537" s="161" t="s">
        <v>10137</v>
      </c>
      <c r="L4537" s="161" t="s">
        <v>7241</v>
      </c>
    </row>
    <row r="4538" spans="1:12">
      <c r="A4538" s="161">
        <v>11</v>
      </c>
      <c r="B4538" s="161">
        <v>18</v>
      </c>
      <c r="C4538" s="161">
        <v>47</v>
      </c>
      <c r="D4538" s="161" t="s">
        <v>10132</v>
      </c>
      <c r="E4538" s="161" t="s">
        <v>10143</v>
      </c>
      <c r="F4538" s="161" t="s">
        <v>2384</v>
      </c>
      <c r="G4538" s="161" t="s">
        <v>10131</v>
      </c>
      <c r="H4538" s="161" t="s">
        <v>10144</v>
      </c>
      <c r="I4538" s="161" t="s">
        <v>10137</v>
      </c>
      <c r="L4538" s="161" t="s">
        <v>7242</v>
      </c>
    </row>
    <row r="4539" spans="1:12" s="622" customFormat="1">
      <c r="A4539" s="622">
        <v>12</v>
      </c>
      <c r="B4539" s="622">
        <v>1</v>
      </c>
      <c r="C4539" s="622">
        <v>1</v>
      </c>
      <c r="D4539" s="622" t="s">
        <v>16162</v>
      </c>
      <c r="E4539" s="622" t="s">
        <v>16162</v>
      </c>
      <c r="F4539" s="622" t="s">
        <v>16207</v>
      </c>
      <c r="G4539" s="622" t="s">
        <v>16210</v>
      </c>
      <c r="H4539" s="622" t="s">
        <v>16211</v>
      </c>
      <c r="J4539" s="623"/>
      <c r="L4539" s="622" t="s">
        <v>16163</v>
      </c>
    </row>
    <row r="4540" spans="1:12" s="622" customFormat="1">
      <c r="A4540" s="622">
        <v>13</v>
      </c>
      <c r="B4540" s="622">
        <v>1</v>
      </c>
      <c r="C4540" s="622">
        <v>1</v>
      </c>
      <c r="D4540" s="622" t="s">
        <v>16164</v>
      </c>
      <c r="E4540" s="622" t="s">
        <v>16165</v>
      </c>
      <c r="F4540" s="622" t="s">
        <v>16214</v>
      </c>
      <c r="G4540" s="622" t="s">
        <v>16213</v>
      </c>
      <c r="H4540" s="623" t="s">
        <v>16212</v>
      </c>
      <c r="I4540" s="622" t="s">
        <v>1628</v>
      </c>
      <c r="J4540" s="623"/>
      <c r="L4540" s="622" t="s">
        <v>16166</v>
      </c>
    </row>
  </sheetData>
  <autoFilter ref="A2:D4538" xr:uid="{5384C47A-4F34-4E8C-AFE4-A9E4306F7421}"/>
  <phoneticPr fontId="3"/>
  <pageMargins left="0.7" right="0.7" top="0.75" bottom="0.75" header="0.3" footer="0.3"/>
  <pageSetup paperSize="9" scale="1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97D9C-61CC-4917-A0CD-CD127D27309C}">
  <sheetPr codeName="Sheet14"/>
  <dimension ref="B2:Z70"/>
  <sheetViews>
    <sheetView view="pageBreakPreview" topLeftCell="A22" zoomScaleNormal="100" zoomScaleSheetLayoutView="100" workbookViewId="0">
      <selection activeCell="AD40" sqref="AD40"/>
    </sheetView>
  </sheetViews>
  <sheetFormatPr defaultColWidth="8.59765625" defaultRowHeight="14.55" customHeight="1"/>
  <cols>
    <col min="1" max="1" width="1.69921875" style="2" customWidth="1"/>
    <col min="2" max="26" width="3.09765625" style="2" customWidth="1"/>
    <col min="27" max="27" width="1.09765625" style="2" customWidth="1"/>
    <col min="28" max="16384" width="8.59765625" style="2"/>
  </cols>
  <sheetData>
    <row r="2" spans="2:26" ht="14.55" customHeight="1">
      <c r="B2" s="96" t="s">
        <v>4093</v>
      </c>
      <c r="C2" s="1"/>
      <c r="T2" s="861" t="s">
        <v>6659</v>
      </c>
      <c r="U2" s="861"/>
    </row>
    <row r="4" spans="2:26" ht="14.55" customHeight="1">
      <c r="G4" s="166"/>
      <c r="N4" s="167" t="s">
        <v>4094</v>
      </c>
    </row>
    <row r="5" spans="2:26" ht="14.55" customHeight="1">
      <c r="C5" s="121"/>
      <c r="D5" s="121"/>
      <c r="E5" s="121"/>
      <c r="F5" s="1"/>
      <c r="G5" s="1"/>
      <c r="H5" s="1"/>
      <c r="I5" s="1"/>
      <c r="J5" s="1"/>
    </row>
    <row r="6" spans="2:26" ht="14.55" customHeight="1">
      <c r="B6" s="895" t="s">
        <v>3765</v>
      </c>
      <c r="C6" s="896"/>
      <c r="D6" s="896"/>
      <c r="E6" s="896"/>
      <c r="F6" s="896"/>
      <c r="G6" s="896"/>
      <c r="H6" s="896"/>
      <c r="I6" s="896"/>
      <c r="J6" s="896"/>
      <c r="K6" s="897"/>
      <c r="L6" s="852"/>
      <c r="M6" s="853"/>
      <c r="N6" s="853"/>
      <c r="O6" s="853"/>
      <c r="P6" s="853"/>
      <c r="Q6" s="853"/>
      <c r="R6" s="853"/>
      <c r="S6" s="853"/>
      <c r="T6" s="853"/>
      <c r="U6" s="853"/>
      <c r="V6" s="853"/>
      <c r="W6" s="853"/>
      <c r="X6" s="853"/>
      <c r="Y6" s="853"/>
      <c r="Z6" s="854"/>
    </row>
    <row r="7" spans="2:26" ht="14.55" customHeight="1">
      <c r="B7" s="898"/>
      <c r="C7" s="899"/>
      <c r="D7" s="899"/>
      <c r="E7" s="899"/>
      <c r="F7" s="899"/>
      <c r="G7" s="899"/>
      <c r="H7" s="899"/>
      <c r="I7" s="899"/>
      <c r="J7" s="899"/>
      <c r="K7" s="900"/>
      <c r="L7" s="858"/>
      <c r="M7" s="859"/>
      <c r="N7" s="859"/>
      <c r="O7" s="859"/>
      <c r="P7" s="859"/>
      <c r="Q7" s="859"/>
      <c r="R7" s="859"/>
      <c r="S7" s="859"/>
      <c r="T7" s="859"/>
      <c r="U7" s="859"/>
      <c r="V7" s="859"/>
      <c r="W7" s="859"/>
      <c r="X7" s="859"/>
      <c r="Y7" s="859"/>
      <c r="Z7" s="860"/>
    </row>
    <row r="8" spans="2:26" ht="14.55" customHeight="1">
      <c r="B8" s="901" t="s">
        <v>3793</v>
      </c>
      <c r="C8" s="902"/>
      <c r="D8" s="902"/>
      <c r="E8" s="902"/>
      <c r="F8" s="902"/>
      <c r="G8" s="902"/>
      <c r="H8" s="902"/>
      <c r="I8" s="902"/>
      <c r="J8" s="902"/>
      <c r="K8" s="903"/>
      <c r="L8" s="852"/>
      <c r="M8" s="853"/>
      <c r="N8" s="853"/>
      <c r="O8" s="853"/>
      <c r="P8" s="853"/>
      <c r="Q8" s="853"/>
      <c r="R8" s="853"/>
      <c r="S8" s="853"/>
      <c r="T8" s="853"/>
      <c r="U8" s="853"/>
      <c r="V8" s="853"/>
      <c r="W8" s="853"/>
      <c r="X8" s="853"/>
      <c r="Y8" s="853"/>
      <c r="Z8" s="854"/>
    </row>
    <row r="9" spans="2:26" ht="14.55" customHeight="1">
      <c r="B9" s="904"/>
      <c r="C9" s="905"/>
      <c r="D9" s="905"/>
      <c r="E9" s="905"/>
      <c r="F9" s="905"/>
      <c r="G9" s="905"/>
      <c r="H9" s="905"/>
      <c r="I9" s="905"/>
      <c r="J9" s="905"/>
      <c r="K9" s="906"/>
      <c r="L9" s="858"/>
      <c r="M9" s="859"/>
      <c r="N9" s="859"/>
      <c r="O9" s="859"/>
      <c r="P9" s="859"/>
      <c r="Q9" s="859"/>
      <c r="R9" s="859"/>
      <c r="S9" s="859"/>
      <c r="T9" s="859"/>
      <c r="U9" s="859"/>
      <c r="V9" s="859"/>
      <c r="W9" s="859"/>
      <c r="X9" s="859"/>
      <c r="Y9" s="859"/>
      <c r="Z9" s="860"/>
    </row>
    <row r="10" spans="2:26" ht="14.55" customHeight="1">
      <c r="B10" s="901" t="s">
        <v>3792</v>
      </c>
      <c r="C10" s="902"/>
      <c r="D10" s="902"/>
      <c r="E10" s="902"/>
      <c r="F10" s="902"/>
      <c r="G10" s="902"/>
      <c r="H10" s="902"/>
      <c r="I10" s="902"/>
      <c r="J10" s="902"/>
      <c r="K10" s="903"/>
      <c r="L10" s="852"/>
      <c r="M10" s="853"/>
      <c r="N10" s="853"/>
      <c r="O10" s="853"/>
      <c r="P10" s="853"/>
      <c r="Q10" s="853"/>
      <c r="R10" s="853"/>
      <c r="S10" s="853"/>
      <c r="T10" s="853"/>
      <c r="U10" s="853"/>
      <c r="V10" s="853"/>
      <c r="W10" s="853"/>
      <c r="X10" s="853"/>
      <c r="Y10" s="853"/>
      <c r="Z10" s="854"/>
    </row>
    <row r="11" spans="2:26" ht="14.55" customHeight="1">
      <c r="B11" s="1108"/>
      <c r="C11" s="945"/>
      <c r="D11" s="945"/>
      <c r="E11" s="945"/>
      <c r="F11" s="945"/>
      <c r="G11" s="945"/>
      <c r="H11" s="945"/>
      <c r="I11" s="945"/>
      <c r="J11" s="945"/>
      <c r="K11" s="1203"/>
      <c r="L11" s="855"/>
      <c r="M11" s="856"/>
      <c r="N11" s="856"/>
      <c r="O11" s="856"/>
      <c r="P11" s="856"/>
      <c r="Q11" s="856"/>
      <c r="R11" s="856"/>
      <c r="S11" s="856"/>
      <c r="T11" s="856"/>
      <c r="U11" s="856"/>
      <c r="V11" s="856"/>
      <c r="W11" s="856"/>
      <c r="X11" s="856"/>
      <c r="Y11" s="856"/>
      <c r="Z11" s="857"/>
    </row>
    <row r="12" spans="2:26" ht="14.55" customHeight="1">
      <c r="B12" s="904"/>
      <c r="C12" s="905"/>
      <c r="D12" s="905"/>
      <c r="E12" s="905"/>
      <c r="F12" s="905"/>
      <c r="G12" s="905"/>
      <c r="H12" s="905"/>
      <c r="I12" s="905"/>
      <c r="J12" s="905"/>
      <c r="K12" s="906"/>
      <c r="L12" s="858"/>
      <c r="M12" s="859"/>
      <c r="N12" s="859"/>
      <c r="O12" s="859"/>
      <c r="P12" s="859"/>
      <c r="Q12" s="859"/>
      <c r="R12" s="859"/>
      <c r="S12" s="859"/>
      <c r="T12" s="859"/>
      <c r="U12" s="859"/>
      <c r="V12" s="859"/>
      <c r="W12" s="859"/>
      <c r="X12" s="859"/>
      <c r="Y12" s="859"/>
      <c r="Z12" s="860"/>
    </row>
    <row r="13" spans="2:26" ht="14.55" customHeight="1">
      <c r="B13" s="895" t="s">
        <v>3766</v>
      </c>
      <c r="C13" s="896"/>
      <c r="D13" s="896"/>
      <c r="E13" s="896"/>
      <c r="F13" s="896"/>
      <c r="G13" s="896"/>
      <c r="H13" s="896"/>
      <c r="I13" s="896"/>
      <c r="J13" s="896"/>
      <c r="K13" s="897"/>
      <c r="L13" s="889"/>
      <c r="M13" s="890"/>
      <c r="N13" s="890"/>
      <c r="O13" s="890"/>
      <c r="P13" s="890"/>
      <c r="Q13" s="890"/>
      <c r="R13" s="890"/>
      <c r="S13" s="890"/>
      <c r="T13" s="890"/>
      <c r="U13" s="890"/>
      <c r="V13" s="890"/>
      <c r="W13" s="890"/>
      <c r="X13" s="890"/>
      <c r="Y13" s="890"/>
      <c r="Z13" s="891"/>
    </row>
    <row r="14" spans="2:26" ht="14.55" customHeight="1">
      <c r="B14" s="898"/>
      <c r="C14" s="899"/>
      <c r="D14" s="899"/>
      <c r="E14" s="899"/>
      <c r="F14" s="899"/>
      <c r="G14" s="899"/>
      <c r="H14" s="899"/>
      <c r="I14" s="899"/>
      <c r="J14" s="899"/>
      <c r="K14" s="900"/>
      <c r="L14" s="892"/>
      <c r="M14" s="893"/>
      <c r="N14" s="893"/>
      <c r="O14" s="893"/>
      <c r="P14" s="893"/>
      <c r="Q14" s="893"/>
      <c r="R14" s="893"/>
      <c r="S14" s="893"/>
      <c r="T14" s="893"/>
      <c r="U14" s="893"/>
      <c r="V14" s="893"/>
      <c r="W14" s="893"/>
      <c r="X14" s="893"/>
      <c r="Y14" s="893"/>
      <c r="Z14" s="894"/>
    </row>
    <row r="15" spans="2:26" ht="14.55" customHeight="1">
      <c r="B15" s="895" t="s">
        <v>3767</v>
      </c>
      <c r="C15" s="896"/>
      <c r="D15" s="896"/>
      <c r="E15" s="896"/>
      <c r="F15" s="896"/>
      <c r="G15" s="896"/>
      <c r="H15" s="896"/>
      <c r="I15" s="896"/>
      <c r="J15" s="896"/>
      <c r="K15" s="897"/>
      <c r="L15" s="856"/>
      <c r="M15" s="856"/>
      <c r="N15" s="856"/>
      <c r="O15" s="856"/>
      <c r="P15" s="856"/>
      <c r="Q15" s="856"/>
      <c r="R15" s="856"/>
      <c r="S15" s="856"/>
      <c r="T15" s="856"/>
      <c r="U15" s="856"/>
      <c r="V15" s="856"/>
      <c r="W15" s="856"/>
      <c r="X15" s="856"/>
      <c r="Y15" s="856"/>
      <c r="Z15" s="857"/>
    </row>
    <row r="16" spans="2:26" ht="14.55" customHeight="1">
      <c r="B16" s="898"/>
      <c r="C16" s="899"/>
      <c r="D16" s="899"/>
      <c r="E16" s="899"/>
      <c r="F16" s="899"/>
      <c r="G16" s="899"/>
      <c r="H16" s="899"/>
      <c r="I16" s="899"/>
      <c r="J16" s="899"/>
      <c r="K16" s="900"/>
      <c r="L16" s="859"/>
      <c r="M16" s="859"/>
      <c r="N16" s="859"/>
      <c r="O16" s="859"/>
      <c r="P16" s="859"/>
      <c r="Q16" s="859"/>
      <c r="R16" s="859"/>
      <c r="S16" s="859"/>
      <c r="T16" s="859"/>
      <c r="U16" s="859"/>
      <c r="V16" s="859"/>
      <c r="W16" s="859"/>
      <c r="X16" s="859"/>
      <c r="Y16" s="859"/>
      <c r="Z16" s="860"/>
    </row>
    <row r="17" spans="2:26" ht="14.55" customHeight="1">
      <c r="B17" s="959" t="s">
        <v>3775</v>
      </c>
      <c r="C17" s="960"/>
      <c r="D17" s="877" t="s">
        <v>3768</v>
      </c>
      <c r="E17" s="879" t="s">
        <v>3776</v>
      </c>
      <c r="F17" s="880"/>
      <c r="G17" s="880"/>
      <c r="H17" s="880"/>
      <c r="I17" s="880"/>
      <c r="J17" s="880"/>
      <c r="K17" s="880"/>
      <c r="L17" s="880"/>
      <c r="M17" s="880"/>
      <c r="N17" s="880"/>
      <c r="O17" s="880"/>
      <c r="P17" s="880"/>
      <c r="Q17" s="880"/>
      <c r="R17" s="880"/>
      <c r="S17" s="880"/>
      <c r="T17" s="881"/>
      <c r="U17" s="852"/>
      <c r="V17" s="853"/>
      <c r="W17" s="853"/>
      <c r="X17" s="853"/>
      <c r="Y17" s="853"/>
      <c r="Z17" s="854"/>
    </row>
    <row r="18" spans="2:26" ht="14.55" customHeight="1">
      <c r="B18" s="961"/>
      <c r="C18" s="962"/>
      <c r="D18" s="878"/>
      <c r="E18" s="882"/>
      <c r="F18" s="883"/>
      <c r="G18" s="883"/>
      <c r="H18" s="883"/>
      <c r="I18" s="883"/>
      <c r="J18" s="883"/>
      <c r="K18" s="883"/>
      <c r="L18" s="883"/>
      <c r="M18" s="883"/>
      <c r="N18" s="883"/>
      <c r="O18" s="883"/>
      <c r="P18" s="883"/>
      <c r="Q18" s="883"/>
      <c r="R18" s="883"/>
      <c r="S18" s="883"/>
      <c r="T18" s="884"/>
      <c r="U18" s="858"/>
      <c r="V18" s="859"/>
      <c r="W18" s="859"/>
      <c r="X18" s="859"/>
      <c r="Y18" s="859"/>
      <c r="Z18" s="860"/>
    </row>
    <row r="19" spans="2:26" ht="14.55" customHeight="1">
      <c r="B19" s="961"/>
      <c r="C19" s="962"/>
      <c r="D19" s="877" t="s">
        <v>3769</v>
      </c>
      <c r="E19" s="879" t="s">
        <v>3777</v>
      </c>
      <c r="F19" s="880"/>
      <c r="G19" s="880"/>
      <c r="H19" s="880"/>
      <c r="I19" s="880"/>
      <c r="J19" s="880"/>
      <c r="K19" s="880"/>
      <c r="L19" s="880"/>
      <c r="M19" s="880"/>
      <c r="N19" s="880"/>
      <c r="O19" s="880"/>
      <c r="P19" s="880"/>
      <c r="Q19" s="880"/>
      <c r="R19" s="880"/>
      <c r="S19" s="880"/>
      <c r="T19" s="881"/>
      <c r="U19" s="852"/>
      <c r="V19" s="853"/>
      <c r="W19" s="853"/>
      <c r="X19" s="853"/>
      <c r="Y19" s="853"/>
      <c r="Z19" s="854"/>
    </row>
    <row r="20" spans="2:26" ht="14.55" customHeight="1">
      <c r="B20" s="961"/>
      <c r="C20" s="962"/>
      <c r="D20" s="878"/>
      <c r="E20" s="882"/>
      <c r="F20" s="883"/>
      <c r="G20" s="883"/>
      <c r="H20" s="883"/>
      <c r="I20" s="883"/>
      <c r="J20" s="883"/>
      <c r="K20" s="883"/>
      <c r="L20" s="883"/>
      <c r="M20" s="883"/>
      <c r="N20" s="883"/>
      <c r="O20" s="883"/>
      <c r="P20" s="883"/>
      <c r="Q20" s="883"/>
      <c r="R20" s="883"/>
      <c r="S20" s="883"/>
      <c r="T20" s="884"/>
      <c r="U20" s="858"/>
      <c r="V20" s="859"/>
      <c r="W20" s="859"/>
      <c r="X20" s="859"/>
      <c r="Y20" s="859"/>
      <c r="Z20" s="860"/>
    </row>
    <row r="21" spans="2:26" ht="14.55" customHeight="1">
      <c r="B21" s="961"/>
      <c r="C21" s="962"/>
      <c r="D21" s="877" t="s">
        <v>3770</v>
      </c>
      <c r="E21" s="879" t="s">
        <v>3778</v>
      </c>
      <c r="F21" s="880"/>
      <c r="G21" s="880"/>
      <c r="H21" s="880"/>
      <c r="I21" s="880"/>
      <c r="J21" s="880"/>
      <c r="K21" s="880"/>
      <c r="L21" s="880"/>
      <c r="M21" s="880"/>
      <c r="N21" s="880"/>
      <c r="O21" s="880"/>
      <c r="P21" s="880"/>
      <c r="Q21" s="880"/>
      <c r="R21" s="880"/>
      <c r="S21" s="880"/>
      <c r="T21" s="881"/>
      <c r="U21" s="852"/>
      <c r="V21" s="853"/>
      <c r="W21" s="853"/>
      <c r="X21" s="853"/>
      <c r="Y21" s="853"/>
      <c r="Z21" s="854"/>
    </row>
    <row r="22" spans="2:26" ht="14.55" customHeight="1">
      <c r="B22" s="961"/>
      <c r="C22" s="962"/>
      <c r="D22" s="878"/>
      <c r="E22" s="882"/>
      <c r="F22" s="883"/>
      <c r="G22" s="883"/>
      <c r="H22" s="883"/>
      <c r="I22" s="883"/>
      <c r="J22" s="883"/>
      <c r="K22" s="883"/>
      <c r="L22" s="883"/>
      <c r="M22" s="883"/>
      <c r="N22" s="883"/>
      <c r="O22" s="883"/>
      <c r="P22" s="883"/>
      <c r="Q22" s="883"/>
      <c r="R22" s="883"/>
      <c r="S22" s="883"/>
      <c r="T22" s="884"/>
      <c r="U22" s="858"/>
      <c r="V22" s="859"/>
      <c r="W22" s="859"/>
      <c r="X22" s="859"/>
      <c r="Y22" s="859"/>
      <c r="Z22" s="860"/>
    </row>
    <row r="23" spans="2:26" ht="14.55" customHeight="1">
      <c r="B23" s="961"/>
      <c r="C23" s="962"/>
      <c r="D23" s="877" t="s">
        <v>3771</v>
      </c>
      <c r="E23" s="879" t="s">
        <v>3779</v>
      </c>
      <c r="F23" s="880"/>
      <c r="G23" s="880"/>
      <c r="H23" s="880"/>
      <c r="I23" s="880"/>
      <c r="J23" s="880"/>
      <c r="K23" s="880"/>
      <c r="L23" s="880"/>
      <c r="M23" s="880"/>
      <c r="N23" s="880"/>
      <c r="O23" s="880"/>
      <c r="P23" s="880"/>
      <c r="Q23" s="880"/>
      <c r="R23" s="880"/>
      <c r="S23" s="880"/>
      <c r="T23" s="881"/>
      <c r="U23" s="852"/>
      <c r="V23" s="853"/>
      <c r="W23" s="853"/>
      <c r="X23" s="853"/>
      <c r="Y23" s="853"/>
      <c r="Z23" s="854"/>
    </row>
    <row r="24" spans="2:26" ht="14.55" customHeight="1">
      <c r="B24" s="961"/>
      <c r="C24" s="962"/>
      <c r="D24" s="885"/>
      <c r="E24" s="886"/>
      <c r="F24" s="887"/>
      <c r="G24" s="887"/>
      <c r="H24" s="887"/>
      <c r="I24" s="887"/>
      <c r="J24" s="887"/>
      <c r="K24" s="887"/>
      <c r="L24" s="887"/>
      <c r="M24" s="887"/>
      <c r="N24" s="887"/>
      <c r="O24" s="887"/>
      <c r="P24" s="887"/>
      <c r="Q24" s="887"/>
      <c r="R24" s="887"/>
      <c r="S24" s="887"/>
      <c r="T24" s="888"/>
      <c r="U24" s="855"/>
      <c r="V24" s="856"/>
      <c r="W24" s="856"/>
      <c r="X24" s="856"/>
      <c r="Y24" s="856"/>
      <c r="Z24" s="857"/>
    </row>
    <row r="25" spans="2:26" ht="14.55" customHeight="1">
      <c r="B25" s="961"/>
      <c r="C25" s="962"/>
      <c r="D25" s="885"/>
      <c r="E25" s="886"/>
      <c r="F25" s="887"/>
      <c r="G25" s="887"/>
      <c r="H25" s="887"/>
      <c r="I25" s="887"/>
      <c r="J25" s="887"/>
      <c r="K25" s="887"/>
      <c r="L25" s="887"/>
      <c r="M25" s="887"/>
      <c r="N25" s="887"/>
      <c r="O25" s="887"/>
      <c r="P25" s="887"/>
      <c r="Q25" s="887"/>
      <c r="R25" s="887"/>
      <c r="S25" s="887"/>
      <c r="T25" s="888"/>
      <c r="U25" s="855"/>
      <c r="V25" s="856"/>
      <c r="W25" s="856"/>
      <c r="X25" s="856"/>
      <c r="Y25" s="856"/>
      <c r="Z25" s="857"/>
    </row>
    <row r="26" spans="2:26" ht="14.55" customHeight="1">
      <c r="B26" s="961"/>
      <c r="C26" s="962"/>
      <c r="D26" s="878"/>
      <c r="E26" s="882"/>
      <c r="F26" s="883"/>
      <c r="G26" s="883"/>
      <c r="H26" s="883"/>
      <c r="I26" s="883"/>
      <c r="J26" s="883"/>
      <c r="K26" s="883"/>
      <c r="L26" s="883"/>
      <c r="M26" s="883"/>
      <c r="N26" s="883"/>
      <c r="O26" s="883"/>
      <c r="P26" s="883"/>
      <c r="Q26" s="883"/>
      <c r="R26" s="883"/>
      <c r="S26" s="883"/>
      <c r="T26" s="884"/>
      <c r="U26" s="858"/>
      <c r="V26" s="859"/>
      <c r="W26" s="859"/>
      <c r="X26" s="859"/>
      <c r="Y26" s="859"/>
      <c r="Z26" s="860"/>
    </row>
    <row r="27" spans="2:26" ht="14.55" customHeight="1">
      <c r="B27" s="961"/>
      <c r="C27" s="962"/>
      <c r="D27" s="184" t="s">
        <v>3772</v>
      </c>
      <c r="E27" s="848" t="s">
        <v>3780</v>
      </c>
      <c r="F27" s="849"/>
      <c r="G27" s="849"/>
      <c r="H27" s="849"/>
      <c r="I27" s="849"/>
      <c r="J27" s="849"/>
      <c r="K27" s="849"/>
      <c r="L27" s="849"/>
      <c r="M27" s="849"/>
      <c r="N27" s="849"/>
      <c r="O27" s="849"/>
      <c r="P27" s="849"/>
      <c r="Q27" s="849"/>
      <c r="R27" s="849"/>
      <c r="S27" s="849"/>
      <c r="T27" s="850"/>
      <c r="U27" s="848"/>
      <c r="V27" s="849"/>
      <c r="W27" s="849"/>
      <c r="X27" s="849"/>
      <c r="Y27" s="849"/>
      <c r="Z27" s="850"/>
    </row>
    <row r="28" spans="2:26" ht="14.55" customHeight="1">
      <c r="B28" s="961"/>
      <c r="C28" s="962"/>
      <c r="D28" s="877" t="s">
        <v>3773</v>
      </c>
      <c r="E28" s="950" t="s">
        <v>3781</v>
      </c>
      <c r="F28" s="951"/>
      <c r="G28" s="951"/>
      <c r="H28" s="951"/>
      <c r="I28" s="951"/>
      <c r="J28" s="951"/>
      <c r="K28" s="951"/>
      <c r="L28" s="951"/>
      <c r="M28" s="951"/>
      <c r="N28" s="951"/>
      <c r="O28" s="951"/>
      <c r="P28" s="951"/>
      <c r="Q28" s="951"/>
      <c r="R28" s="951"/>
      <c r="S28" s="951"/>
      <c r="T28" s="952"/>
      <c r="U28" s="852"/>
      <c r="V28" s="853"/>
      <c r="W28" s="853"/>
      <c r="X28" s="853"/>
      <c r="Y28" s="853"/>
      <c r="Z28" s="854"/>
    </row>
    <row r="29" spans="2:26" ht="14.55" customHeight="1">
      <c r="B29" s="961"/>
      <c r="C29" s="962"/>
      <c r="D29" s="885"/>
      <c r="E29" s="953"/>
      <c r="F29" s="954"/>
      <c r="G29" s="954"/>
      <c r="H29" s="954"/>
      <c r="I29" s="954"/>
      <c r="J29" s="954"/>
      <c r="K29" s="954"/>
      <c r="L29" s="954"/>
      <c r="M29" s="954"/>
      <c r="N29" s="954"/>
      <c r="O29" s="954"/>
      <c r="P29" s="954"/>
      <c r="Q29" s="954"/>
      <c r="R29" s="954"/>
      <c r="S29" s="954"/>
      <c r="T29" s="955"/>
      <c r="U29" s="855"/>
      <c r="V29" s="856"/>
      <c r="W29" s="856"/>
      <c r="X29" s="856"/>
      <c r="Y29" s="856"/>
      <c r="Z29" s="857"/>
    </row>
    <row r="30" spans="2:26" ht="14.55" customHeight="1">
      <c r="B30" s="961"/>
      <c r="C30" s="962"/>
      <c r="D30" s="878"/>
      <c r="E30" s="956"/>
      <c r="F30" s="957"/>
      <c r="G30" s="957"/>
      <c r="H30" s="957"/>
      <c r="I30" s="957"/>
      <c r="J30" s="957"/>
      <c r="K30" s="957"/>
      <c r="L30" s="957"/>
      <c r="M30" s="957"/>
      <c r="N30" s="957"/>
      <c r="O30" s="957"/>
      <c r="P30" s="957"/>
      <c r="Q30" s="957"/>
      <c r="R30" s="957"/>
      <c r="S30" s="957"/>
      <c r="T30" s="958"/>
      <c r="U30" s="858"/>
      <c r="V30" s="859"/>
      <c r="W30" s="859"/>
      <c r="X30" s="859"/>
      <c r="Y30" s="859"/>
      <c r="Z30" s="860"/>
    </row>
    <row r="31" spans="2:26" ht="14.55" customHeight="1">
      <c r="B31" s="961"/>
      <c r="C31" s="962"/>
      <c r="D31" s="877" t="s">
        <v>3774</v>
      </c>
      <c r="E31" s="950" t="s">
        <v>3782</v>
      </c>
      <c r="F31" s="951"/>
      <c r="G31" s="951"/>
      <c r="H31" s="951"/>
      <c r="I31" s="951"/>
      <c r="J31" s="951"/>
      <c r="K31" s="951"/>
      <c r="L31" s="951"/>
      <c r="M31" s="951"/>
      <c r="N31" s="951"/>
      <c r="O31" s="951"/>
      <c r="P31" s="951"/>
      <c r="Q31" s="951"/>
      <c r="R31" s="951"/>
      <c r="S31" s="951"/>
      <c r="T31" s="952"/>
      <c r="U31" s="852"/>
      <c r="V31" s="853"/>
      <c r="W31" s="853"/>
      <c r="X31" s="853"/>
      <c r="Y31" s="853"/>
      <c r="Z31" s="854"/>
    </row>
    <row r="32" spans="2:26" ht="14.55" customHeight="1">
      <c r="B32" s="963"/>
      <c r="C32" s="964"/>
      <c r="D32" s="878"/>
      <c r="E32" s="956"/>
      <c r="F32" s="957"/>
      <c r="G32" s="957"/>
      <c r="H32" s="957"/>
      <c r="I32" s="957"/>
      <c r="J32" s="957"/>
      <c r="K32" s="957"/>
      <c r="L32" s="957"/>
      <c r="M32" s="957"/>
      <c r="N32" s="957"/>
      <c r="O32" s="957"/>
      <c r="P32" s="957"/>
      <c r="Q32" s="957"/>
      <c r="R32" s="957"/>
      <c r="S32" s="957"/>
      <c r="T32" s="958"/>
      <c r="U32" s="858"/>
      <c r="V32" s="859"/>
      <c r="W32" s="859"/>
      <c r="X32" s="859"/>
      <c r="Y32" s="859"/>
      <c r="Z32" s="860"/>
    </row>
    <row r="33" spans="2:26" ht="14.55" customHeight="1">
      <c r="B33" s="965" t="s">
        <v>67</v>
      </c>
      <c r="C33" s="966"/>
      <c r="D33" s="966"/>
      <c r="E33" s="966"/>
      <c r="F33" s="966"/>
      <c r="G33" s="967"/>
      <c r="H33" s="121"/>
      <c r="I33" s="121"/>
      <c r="J33" s="1"/>
      <c r="K33" s="1"/>
      <c r="L33" s="1"/>
      <c r="M33" s="1"/>
      <c r="N33" s="1"/>
      <c r="O33" s="1"/>
      <c r="P33" s="1"/>
      <c r="Q33" s="1"/>
      <c r="R33" s="1"/>
      <c r="S33" s="1"/>
      <c r="T33" s="1"/>
      <c r="U33" s="1"/>
      <c r="V33" s="1"/>
      <c r="W33" s="1"/>
      <c r="X33" s="1"/>
      <c r="Y33" s="1"/>
      <c r="Z33" s="182"/>
    </row>
    <row r="34" spans="2:26" ht="14.55" customHeight="1">
      <c r="B34" s="965"/>
      <c r="C34" s="966"/>
      <c r="D34" s="966"/>
      <c r="E34" s="966"/>
      <c r="F34" s="966"/>
      <c r="G34" s="967"/>
      <c r="H34" s="1" t="s">
        <v>3784</v>
      </c>
      <c r="I34" s="121"/>
      <c r="K34" s="1"/>
      <c r="L34" s="1"/>
      <c r="M34" s="1"/>
      <c r="N34" s="1"/>
      <c r="O34" s="1"/>
      <c r="P34" s="121" t="s">
        <v>3783</v>
      </c>
      <c r="Q34" s="1" t="s">
        <v>3785</v>
      </c>
      <c r="R34" s="1"/>
      <c r="S34" s="1"/>
      <c r="T34" s="1"/>
      <c r="U34" s="121" t="s">
        <v>3783</v>
      </c>
      <c r="V34" s="2" t="s">
        <v>3786</v>
      </c>
      <c r="W34" s="1"/>
      <c r="X34" s="1"/>
      <c r="Y34" s="1"/>
      <c r="Z34" s="182"/>
    </row>
    <row r="35" spans="2:26" ht="14.55" customHeight="1">
      <c r="B35" s="965"/>
      <c r="C35" s="966"/>
      <c r="D35" s="966"/>
      <c r="E35" s="966"/>
      <c r="F35" s="966"/>
      <c r="G35" s="967"/>
      <c r="H35" s="121"/>
      <c r="I35" s="121"/>
      <c r="J35" s="1"/>
      <c r="K35" s="1"/>
      <c r="L35" s="1"/>
      <c r="M35" s="1"/>
      <c r="N35" s="1"/>
      <c r="O35" s="1"/>
      <c r="P35" s="121" t="s">
        <v>3783</v>
      </c>
      <c r="Q35" s="1" t="s">
        <v>3787</v>
      </c>
      <c r="R35" s="1"/>
      <c r="S35" s="1"/>
      <c r="T35" s="1"/>
      <c r="U35" s="121" t="s">
        <v>3783</v>
      </c>
      <c r="V35" s="1" t="s">
        <v>3788</v>
      </c>
      <c r="W35" s="1"/>
      <c r="X35" s="1"/>
      <c r="Y35" s="1"/>
      <c r="Z35" s="182"/>
    </row>
    <row r="36" spans="2:26" ht="14.55" customHeight="1">
      <c r="B36" s="898"/>
      <c r="C36" s="899"/>
      <c r="D36" s="899"/>
      <c r="E36" s="899"/>
      <c r="F36" s="899"/>
      <c r="G36" s="900"/>
      <c r="H36" s="189"/>
      <c r="I36" s="189"/>
      <c r="J36" s="177"/>
      <c r="K36" s="177"/>
      <c r="L36" s="177"/>
      <c r="M36" s="177"/>
      <c r="N36" s="177"/>
      <c r="O36" s="177"/>
      <c r="P36" s="177"/>
      <c r="Q36" s="177"/>
      <c r="R36" s="177"/>
      <c r="S36" s="177"/>
      <c r="T36" s="177"/>
      <c r="U36" s="177"/>
      <c r="V36" s="177"/>
      <c r="W36" s="177"/>
      <c r="X36" s="177"/>
      <c r="Y36" s="177"/>
      <c r="Z36" s="178"/>
    </row>
    <row r="37" spans="2:26" ht="14.55" customHeight="1">
      <c r="B37" s="1"/>
      <c r="C37" s="1" t="s">
        <v>3789</v>
      </c>
      <c r="D37" s="1"/>
      <c r="E37" s="1"/>
      <c r="F37" s="1"/>
      <c r="G37" s="1"/>
      <c r="H37" s="1"/>
      <c r="I37" s="1"/>
      <c r="J37" s="1"/>
      <c r="K37" s="1"/>
      <c r="L37" s="1"/>
      <c r="M37" s="1"/>
      <c r="N37" s="1"/>
      <c r="O37" s="1"/>
      <c r="P37" s="1"/>
      <c r="Q37" s="1"/>
      <c r="R37" s="1"/>
      <c r="S37" s="1"/>
      <c r="T37" s="1"/>
      <c r="U37" s="1"/>
      <c r="V37" s="1"/>
      <c r="W37" s="1"/>
      <c r="X37" s="1"/>
      <c r="Y37" s="1"/>
      <c r="Z37" s="1"/>
    </row>
    <row r="38" spans="2:26" ht="14.55" customHeight="1">
      <c r="B38" s="1"/>
      <c r="C38" s="1"/>
      <c r="D38" s="1"/>
      <c r="E38" s="1"/>
      <c r="F38" s="1"/>
      <c r="G38" s="1"/>
      <c r="H38" s="1"/>
      <c r="I38" s="1"/>
      <c r="J38" s="1"/>
      <c r="K38" s="1"/>
      <c r="L38" s="1"/>
      <c r="M38" s="1"/>
      <c r="N38" s="1"/>
      <c r="O38" s="1"/>
      <c r="P38" s="1"/>
      <c r="Q38" s="1"/>
      <c r="R38" s="1"/>
      <c r="S38" s="1"/>
      <c r="T38" s="1"/>
      <c r="U38" s="1"/>
      <c r="V38" s="1"/>
      <c r="W38" s="1"/>
      <c r="X38" s="1"/>
      <c r="Y38" s="1"/>
      <c r="Z38" s="1"/>
    </row>
    <row r="39" spans="2:26" ht="14.55" customHeight="1">
      <c r="B39" s="1"/>
      <c r="C39" s="862"/>
      <c r="D39" s="862"/>
      <c r="E39" s="1"/>
      <c r="F39" s="1" t="s">
        <v>12</v>
      </c>
      <c r="G39" s="1"/>
      <c r="H39" s="1" t="s">
        <v>11</v>
      </c>
      <c r="I39" s="1"/>
      <c r="J39" s="1" t="s">
        <v>227</v>
      </c>
      <c r="K39" s="1"/>
      <c r="L39" s="1"/>
      <c r="M39" s="1"/>
      <c r="N39" s="1"/>
      <c r="O39" s="1"/>
      <c r="P39" s="1"/>
      <c r="Q39" s="1"/>
      <c r="R39" s="1"/>
      <c r="S39" s="1"/>
      <c r="T39" s="1"/>
      <c r="U39" s="1"/>
      <c r="V39" s="1"/>
      <c r="W39" s="1"/>
      <c r="X39" s="1"/>
      <c r="Y39" s="1"/>
      <c r="Z39" s="1"/>
    </row>
    <row r="40" spans="2:26" ht="14.55" customHeight="1">
      <c r="B40" s="1"/>
      <c r="C40" s="1"/>
      <c r="D40" s="1"/>
      <c r="E40" s="1"/>
      <c r="F40" s="1"/>
      <c r="G40" s="1"/>
      <c r="H40" s="1"/>
      <c r="I40" s="1"/>
      <c r="J40" s="1"/>
      <c r="K40" s="1"/>
      <c r="L40" s="1"/>
      <c r="M40" s="1"/>
      <c r="N40" s="1"/>
      <c r="O40" s="1"/>
      <c r="P40" s="1"/>
      <c r="Q40" s="1"/>
      <c r="R40" s="1"/>
      <c r="S40" s="1"/>
      <c r="T40" s="1"/>
      <c r="U40" s="1"/>
      <c r="V40" s="1"/>
      <c r="W40" s="1"/>
      <c r="X40" s="1"/>
      <c r="Y40" s="1"/>
      <c r="Z40" s="1"/>
    </row>
    <row r="41" spans="2:26" ht="14.55" customHeight="1">
      <c r="B41" s="1412" t="s">
        <v>23</v>
      </c>
      <c r="C41" s="1413"/>
      <c r="D41" s="1413"/>
      <c r="E41" s="1414"/>
      <c r="F41" s="1419" t="s">
        <v>3794</v>
      </c>
      <c r="G41" s="1420"/>
      <c r="H41" s="1420"/>
      <c r="I41" s="1420"/>
      <c r="J41" s="1420"/>
      <c r="K41" s="1420"/>
      <c r="L41" s="864" t="s">
        <v>3918</v>
      </c>
      <c r="M41" s="865"/>
      <c r="N41" s="865"/>
      <c r="O41" s="866"/>
      <c r="P41" s="867"/>
      <c r="Q41" s="192" t="s">
        <v>3919</v>
      </c>
      <c r="R41" s="868"/>
      <c r="S41" s="869"/>
      <c r="T41" s="191"/>
      <c r="U41" s="191"/>
      <c r="V41" s="191"/>
      <c r="W41" s="191"/>
      <c r="X41" s="191"/>
      <c r="Y41" s="193"/>
      <c r="Z41" s="1"/>
    </row>
    <row r="42" spans="2:26" ht="14.55" customHeight="1">
      <c r="B42" s="1415"/>
      <c r="C42" s="936"/>
      <c r="D42" s="936"/>
      <c r="E42" s="937"/>
      <c r="F42" s="944"/>
      <c r="G42" s="945"/>
      <c r="H42" s="945"/>
      <c r="I42" s="945"/>
      <c r="J42" s="945"/>
      <c r="K42" s="945"/>
      <c r="L42" s="864" t="s">
        <v>3920</v>
      </c>
      <c r="M42" s="865"/>
      <c r="N42" s="865"/>
      <c r="O42" s="866"/>
      <c r="P42" s="870"/>
      <c r="Q42" s="867"/>
      <c r="R42" s="865" t="s">
        <v>3921</v>
      </c>
      <c r="S42" s="865"/>
      <c r="T42" s="865"/>
      <c r="U42" s="868"/>
      <c r="V42" s="871"/>
      <c r="W42" s="871"/>
      <c r="X42" s="871"/>
      <c r="Y42" s="869"/>
      <c r="Z42" s="1"/>
    </row>
    <row r="43" spans="2:26" ht="14.55" customHeight="1">
      <c r="B43" s="1415"/>
      <c r="C43" s="936"/>
      <c r="D43" s="936"/>
      <c r="E43" s="937"/>
      <c r="F43" s="944"/>
      <c r="G43" s="945"/>
      <c r="H43" s="945"/>
      <c r="I43" s="945"/>
      <c r="J43" s="945"/>
      <c r="K43" s="945"/>
      <c r="L43" s="872" t="s">
        <v>3922</v>
      </c>
      <c r="M43" s="873"/>
      <c r="N43" s="873"/>
      <c r="O43" s="866"/>
      <c r="P43" s="870"/>
      <c r="Q43" s="867"/>
      <c r="R43" s="872" t="s">
        <v>3923</v>
      </c>
      <c r="S43" s="873"/>
      <c r="T43" s="874"/>
      <c r="U43" s="866"/>
      <c r="V43" s="870"/>
      <c r="W43" s="870"/>
      <c r="X43" s="870"/>
      <c r="Y43" s="867"/>
      <c r="Z43" s="1"/>
    </row>
    <row r="44" spans="2:26" ht="14.55" customHeight="1">
      <c r="B44" s="1416"/>
      <c r="C44" s="1417"/>
      <c r="D44" s="1417"/>
      <c r="E44" s="1418"/>
      <c r="F44" s="1421"/>
      <c r="G44" s="1422"/>
      <c r="H44" s="1422"/>
      <c r="I44" s="1422"/>
      <c r="J44" s="1422"/>
      <c r="K44" s="1422"/>
      <c r="L44" s="1272" t="s">
        <v>3924</v>
      </c>
      <c r="M44" s="1273"/>
      <c r="N44" s="1273"/>
      <c r="O44" s="1409"/>
      <c r="P44" s="1410"/>
      <c r="Q44" s="1410"/>
      <c r="R44" s="1410"/>
      <c r="S44" s="1410"/>
      <c r="T44" s="1410"/>
      <c r="U44" s="1410"/>
      <c r="V44" s="1410"/>
      <c r="W44" s="1410"/>
      <c r="X44" s="1410"/>
      <c r="Y44" s="1411"/>
      <c r="Z44" s="1"/>
    </row>
    <row r="45" spans="2:26" ht="14.55" customHeight="1">
      <c r="B45" s="1405" t="s">
        <v>8</v>
      </c>
      <c r="C45" s="1405"/>
      <c r="D45" s="1405"/>
      <c r="E45" s="1405"/>
      <c r="F45" s="1406" t="s">
        <v>3795</v>
      </c>
      <c r="G45" s="1406"/>
      <c r="H45" s="1406"/>
      <c r="I45" s="1406"/>
      <c r="J45" s="1406"/>
      <c r="K45" s="1406"/>
      <c r="L45" s="1407"/>
      <c r="M45" s="1407"/>
      <c r="N45" s="1407"/>
      <c r="O45" s="1407"/>
      <c r="P45" s="1407"/>
      <c r="Q45" s="1407"/>
      <c r="R45" s="1407"/>
      <c r="S45" s="1407"/>
      <c r="T45" s="1407"/>
      <c r="U45" s="1407"/>
      <c r="V45" s="1407"/>
      <c r="W45" s="1407"/>
      <c r="X45" s="1407"/>
      <c r="Y45" s="1407"/>
      <c r="Z45" s="1"/>
    </row>
    <row r="46" spans="2:26" ht="14.55" customHeight="1">
      <c r="B46" s="1405"/>
      <c r="C46" s="1405"/>
      <c r="D46" s="1405"/>
      <c r="E46" s="1405"/>
      <c r="F46" s="1406"/>
      <c r="G46" s="1406"/>
      <c r="H46" s="1406"/>
      <c r="I46" s="1406"/>
      <c r="J46" s="1406"/>
      <c r="K46" s="1406"/>
      <c r="L46" s="1408"/>
      <c r="M46" s="1408"/>
      <c r="N46" s="1408"/>
      <c r="O46" s="1408"/>
      <c r="P46" s="1408"/>
      <c r="Q46" s="1408"/>
      <c r="R46" s="1408"/>
      <c r="S46" s="1408"/>
      <c r="T46" s="1408"/>
      <c r="U46" s="1408"/>
      <c r="V46" s="1408"/>
      <c r="W46" s="1408"/>
      <c r="X46" s="1408"/>
      <c r="Y46" s="1408"/>
      <c r="Z46" s="1"/>
    </row>
    <row r="47" spans="2:26" ht="14.55" customHeight="1">
      <c r="B47" s="1"/>
      <c r="C47" s="1"/>
      <c r="D47" s="1"/>
      <c r="E47" s="1"/>
      <c r="F47" s="1"/>
      <c r="G47" s="1"/>
      <c r="H47" s="1"/>
      <c r="I47" s="1"/>
      <c r="J47" s="1"/>
      <c r="K47" s="1"/>
      <c r="L47" s="1"/>
      <c r="M47" s="1"/>
      <c r="N47" s="1"/>
      <c r="O47" s="1"/>
      <c r="P47" s="1"/>
      <c r="Q47" s="1"/>
      <c r="R47" s="1"/>
      <c r="S47" s="1"/>
      <c r="T47" s="1"/>
      <c r="U47" s="1"/>
      <c r="V47" s="1"/>
      <c r="W47" s="1"/>
      <c r="X47" s="1"/>
      <c r="Y47" s="1"/>
      <c r="Z47" s="1"/>
    </row>
    <row r="48" spans="2:26" ht="14.55" customHeight="1">
      <c r="B48" s="1"/>
      <c r="C48" s="1" t="s">
        <v>3790</v>
      </c>
      <c r="D48" s="1"/>
      <c r="E48" s="1"/>
      <c r="F48" s="1"/>
      <c r="G48" s="1"/>
      <c r="H48" s="1"/>
      <c r="I48" s="1"/>
      <c r="J48" s="1"/>
      <c r="K48" s="1"/>
      <c r="L48" s="1"/>
      <c r="M48" s="1"/>
      <c r="N48" s="1"/>
      <c r="O48" s="1"/>
      <c r="P48" s="1"/>
      <c r="Q48" s="1"/>
      <c r="R48" s="1"/>
      <c r="S48" s="1"/>
      <c r="T48" s="1"/>
      <c r="U48" s="1"/>
      <c r="V48" s="1"/>
      <c r="W48" s="1"/>
      <c r="X48" s="1"/>
      <c r="Y48" s="1"/>
      <c r="Z48" s="1"/>
    </row>
    <row r="49" spans="2:26" ht="14.55" customHeight="1">
      <c r="B49" s="1"/>
      <c r="C49" s="1" t="s">
        <v>3791</v>
      </c>
      <c r="D49" s="1"/>
      <c r="E49" s="1"/>
      <c r="F49" s="1"/>
      <c r="G49" s="1"/>
      <c r="H49" s="1"/>
      <c r="I49" s="1"/>
      <c r="J49" s="1"/>
      <c r="K49" s="1"/>
      <c r="L49" s="1"/>
      <c r="M49" s="1"/>
      <c r="N49" s="1"/>
      <c r="O49" s="1"/>
      <c r="P49" s="1"/>
      <c r="Q49" s="1"/>
      <c r="R49" s="1"/>
      <c r="S49" s="1"/>
      <c r="T49" s="1"/>
      <c r="U49" s="1"/>
      <c r="V49" s="1"/>
      <c r="W49" s="1"/>
      <c r="X49" s="1"/>
      <c r="Y49" s="1"/>
      <c r="Z49" s="1"/>
    </row>
    <row r="50" spans="2:26" ht="14.55" customHeight="1">
      <c r="B50" s="1"/>
      <c r="C50" s="1"/>
      <c r="D50" s="1"/>
      <c r="E50" s="1"/>
      <c r="F50" s="1"/>
      <c r="G50" s="1"/>
      <c r="H50" s="1"/>
      <c r="I50" s="1"/>
      <c r="J50" s="1"/>
      <c r="K50" s="1"/>
      <c r="L50" s="1"/>
      <c r="M50" s="1"/>
      <c r="N50" s="1"/>
      <c r="O50" s="1"/>
      <c r="P50" s="1"/>
      <c r="Q50" s="1"/>
      <c r="R50" s="1"/>
      <c r="S50" s="1"/>
      <c r="T50" s="1"/>
      <c r="U50" s="1"/>
      <c r="V50" s="1"/>
      <c r="W50" s="1"/>
      <c r="X50" s="1"/>
      <c r="Y50" s="1"/>
      <c r="Z50" s="1"/>
    </row>
    <row r="51" spans="2:26" ht="14.55" customHeight="1">
      <c r="B51" s="1"/>
      <c r="C51" s="1"/>
      <c r="D51" s="1"/>
      <c r="E51" s="1"/>
      <c r="F51" s="1"/>
      <c r="G51" s="1"/>
      <c r="H51" s="1"/>
      <c r="I51" s="1"/>
      <c r="J51" s="1"/>
      <c r="K51" s="1"/>
      <c r="L51" s="1"/>
      <c r="M51" s="1"/>
      <c r="N51" s="1"/>
      <c r="O51" s="1"/>
      <c r="P51" s="1"/>
      <c r="Q51" s="1"/>
      <c r="R51" s="1"/>
      <c r="S51" s="1"/>
      <c r="T51" s="1"/>
      <c r="U51" s="1"/>
      <c r="V51" s="1"/>
      <c r="W51" s="1"/>
      <c r="X51" s="1"/>
      <c r="Y51" s="1"/>
      <c r="Z51" s="1"/>
    </row>
    <row r="52" spans="2:26" ht="14.55" customHeight="1">
      <c r="B52" s="1"/>
      <c r="C52" s="1"/>
      <c r="D52" s="1"/>
      <c r="E52" s="1"/>
      <c r="F52" s="1"/>
      <c r="G52" s="1"/>
      <c r="H52" s="1"/>
      <c r="I52" s="1"/>
      <c r="J52" s="1"/>
      <c r="K52" s="1"/>
      <c r="L52" s="1"/>
      <c r="M52" s="1"/>
      <c r="N52" s="1"/>
      <c r="O52" s="1"/>
      <c r="P52" s="1"/>
      <c r="Q52" s="1"/>
      <c r="R52" s="1"/>
      <c r="S52" s="1"/>
      <c r="T52" s="1"/>
      <c r="U52" s="1"/>
      <c r="V52" s="1"/>
      <c r="W52" s="1"/>
      <c r="X52" s="1"/>
      <c r="Y52" s="1"/>
      <c r="Z52" s="1"/>
    </row>
    <row r="53" spans="2:26" ht="14.55" customHeight="1">
      <c r="B53" s="1"/>
      <c r="C53" s="1" t="s">
        <v>3763</v>
      </c>
      <c r="D53" s="1"/>
      <c r="E53" s="1"/>
      <c r="F53" s="1"/>
      <c r="G53" s="1"/>
      <c r="H53" s="1"/>
      <c r="I53" s="1"/>
      <c r="J53" s="1"/>
      <c r="K53" s="1"/>
      <c r="L53" s="1"/>
      <c r="M53" s="1"/>
      <c r="N53" s="1"/>
      <c r="O53" s="1"/>
      <c r="P53" s="1"/>
      <c r="Q53" s="1"/>
      <c r="R53" s="1"/>
      <c r="S53" s="1"/>
      <c r="T53" s="1"/>
      <c r="U53" s="1"/>
      <c r="V53" s="1"/>
      <c r="W53" s="1"/>
      <c r="X53" s="1"/>
      <c r="Y53" s="1"/>
      <c r="Z53" s="1"/>
    </row>
    <row r="54" spans="2:26" ht="14.55" customHeight="1">
      <c r="B54" s="1"/>
      <c r="C54" s="1"/>
      <c r="D54" s="1" t="s">
        <v>3796</v>
      </c>
      <c r="E54" s="1"/>
      <c r="F54" s="1"/>
      <c r="G54" s="1"/>
      <c r="H54" s="1"/>
      <c r="I54" s="1"/>
      <c r="J54" s="1"/>
      <c r="K54" s="1"/>
      <c r="L54" s="1"/>
      <c r="M54" s="1"/>
      <c r="N54" s="1"/>
      <c r="O54" s="1"/>
      <c r="P54" s="1"/>
      <c r="Q54" s="1"/>
      <c r="R54" s="1"/>
      <c r="S54" s="1"/>
      <c r="T54" s="1"/>
      <c r="U54" s="1"/>
      <c r="V54" s="1"/>
      <c r="W54" s="1"/>
      <c r="X54" s="1"/>
      <c r="Y54" s="1"/>
      <c r="Z54" s="1"/>
    </row>
    <row r="55" spans="2:26" ht="14.55" customHeight="1">
      <c r="B55" s="1"/>
      <c r="C55" s="1"/>
      <c r="D55" s="1"/>
      <c r="E55" s="1"/>
      <c r="F55" s="1"/>
      <c r="G55" s="1"/>
      <c r="H55" s="1"/>
      <c r="I55" s="1"/>
      <c r="J55" s="1"/>
      <c r="K55" s="1"/>
      <c r="L55" s="1"/>
      <c r="M55" s="1"/>
      <c r="N55" s="1"/>
      <c r="O55" s="1"/>
      <c r="P55" s="1"/>
      <c r="Q55" s="1"/>
      <c r="R55" s="1"/>
      <c r="S55" s="1"/>
      <c r="T55" s="1"/>
      <c r="U55" s="1"/>
      <c r="V55" s="1"/>
      <c r="W55" s="1"/>
      <c r="X55" s="1"/>
      <c r="Y55" s="1"/>
      <c r="Z55" s="1"/>
    </row>
    <row r="56" spans="2:26" ht="14.55" customHeight="1">
      <c r="B56" s="1"/>
      <c r="C56" s="1"/>
      <c r="D56" s="1" t="s">
        <v>3797</v>
      </c>
      <c r="E56" s="1"/>
      <c r="F56" s="1"/>
      <c r="G56" s="1"/>
      <c r="H56" s="1"/>
      <c r="I56" s="1"/>
      <c r="J56" s="1"/>
      <c r="K56" s="1"/>
      <c r="L56" s="1"/>
      <c r="M56" s="1"/>
      <c r="N56" s="1"/>
      <c r="O56" s="1"/>
      <c r="P56" s="1"/>
      <c r="Q56" s="1"/>
      <c r="R56" s="1"/>
      <c r="S56" s="1"/>
      <c r="T56" s="1"/>
      <c r="U56" s="1"/>
      <c r="V56" s="1"/>
      <c r="W56" s="1"/>
      <c r="X56" s="1"/>
      <c r="Y56" s="1"/>
      <c r="Z56" s="1"/>
    </row>
    <row r="57" spans="2:26" ht="14.55" customHeight="1">
      <c r="B57" s="1"/>
      <c r="C57" s="1"/>
      <c r="D57" s="1"/>
      <c r="E57" s="1"/>
      <c r="F57" s="1"/>
      <c r="G57" s="1"/>
      <c r="H57" s="1"/>
      <c r="I57" s="1"/>
      <c r="J57" s="1"/>
      <c r="K57" s="1"/>
      <c r="L57" s="1"/>
      <c r="M57" s="1"/>
      <c r="N57" s="1"/>
      <c r="O57" s="1"/>
      <c r="P57" s="1"/>
      <c r="Q57" s="1"/>
      <c r="R57" s="1"/>
      <c r="S57" s="1"/>
      <c r="T57" s="1"/>
      <c r="U57" s="1"/>
      <c r="V57" s="1"/>
      <c r="W57" s="1"/>
      <c r="X57" s="1"/>
      <c r="Y57" s="1"/>
      <c r="Z57" s="1"/>
    </row>
    <row r="58" spans="2:26" ht="14.55" customHeight="1">
      <c r="B58" s="1"/>
      <c r="C58" s="1"/>
      <c r="D58" s="1" t="s">
        <v>3798</v>
      </c>
      <c r="E58" s="1"/>
      <c r="F58" s="1"/>
      <c r="G58" s="1"/>
      <c r="H58" s="1"/>
      <c r="I58" s="1"/>
      <c r="J58" s="1"/>
      <c r="K58" s="1"/>
      <c r="L58" s="1"/>
      <c r="M58" s="1"/>
      <c r="N58" s="1"/>
      <c r="O58" s="1"/>
      <c r="P58" s="1"/>
      <c r="Q58" s="1"/>
      <c r="R58" s="1"/>
      <c r="S58" s="1"/>
      <c r="T58" s="1"/>
      <c r="U58" s="1"/>
      <c r="V58" s="1"/>
      <c r="W58" s="1"/>
      <c r="X58" s="1"/>
      <c r="Y58" s="1"/>
      <c r="Z58" s="1"/>
    </row>
    <row r="59" spans="2:26" ht="14.55" customHeight="1">
      <c r="B59" s="1"/>
      <c r="C59" s="1"/>
      <c r="D59" s="1"/>
      <c r="E59" s="1" t="s">
        <v>3799</v>
      </c>
      <c r="F59" s="1"/>
      <c r="G59" s="1"/>
      <c r="H59" s="1"/>
      <c r="I59" s="1"/>
      <c r="J59" s="1"/>
      <c r="K59" s="1"/>
      <c r="L59" s="1"/>
      <c r="M59" s="1"/>
      <c r="N59" s="1"/>
      <c r="O59" s="1"/>
      <c r="P59" s="1"/>
      <c r="Q59" s="1"/>
      <c r="R59" s="1"/>
      <c r="S59" s="1"/>
      <c r="T59" s="1"/>
      <c r="U59" s="1"/>
      <c r="V59" s="1"/>
      <c r="W59" s="1"/>
      <c r="X59" s="1"/>
      <c r="Y59" s="1"/>
      <c r="Z59" s="1"/>
    </row>
    <row r="60" spans="2:26" ht="14.55" customHeight="1">
      <c r="B60" s="1"/>
      <c r="C60" s="1"/>
      <c r="D60" s="1"/>
      <c r="E60" s="1"/>
      <c r="F60" s="1"/>
      <c r="G60" s="1"/>
      <c r="H60" s="1"/>
      <c r="I60" s="1"/>
      <c r="J60" s="1"/>
      <c r="K60" s="1"/>
      <c r="L60" s="1"/>
      <c r="M60" s="1"/>
      <c r="N60" s="1"/>
      <c r="O60" s="1"/>
      <c r="P60" s="1"/>
      <c r="Q60" s="1"/>
      <c r="R60" s="1"/>
      <c r="S60" s="1"/>
      <c r="T60" s="1"/>
      <c r="U60" s="1"/>
      <c r="V60" s="1"/>
      <c r="W60" s="1"/>
      <c r="X60" s="1"/>
      <c r="Y60" s="1"/>
      <c r="Z60" s="1"/>
    </row>
    <row r="61" spans="2:26" ht="14.55" customHeight="1">
      <c r="B61" s="1"/>
      <c r="C61" s="1"/>
      <c r="D61" s="1" t="s">
        <v>3800</v>
      </c>
      <c r="E61" s="1"/>
      <c r="F61" s="1"/>
      <c r="G61" s="1"/>
      <c r="H61" s="1"/>
      <c r="I61" s="1"/>
      <c r="J61" s="1"/>
      <c r="K61" s="1"/>
      <c r="L61" s="1"/>
      <c r="M61" s="1"/>
      <c r="N61" s="1"/>
      <c r="O61" s="1"/>
      <c r="P61" s="1"/>
      <c r="Q61" s="1"/>
      <c r="R61" s="1"/>
      <c r="S61" s="1"/>
      <c r="T61" s="1"/>
      <c r="U61" s="1"/>
      <c r="V61" s="1"/>
      <c r="W61" s="1"/>
      <c r="X61" s="1"/>
      <c r="Y61" s="1"/>
      <c r="Z61" s="1"/>
    </row>
    <row r="62" spans="2:26" ht="14.55" customHeight="1">
      <c r="E62" s="2" t="s">
        <v>3801</v>
      </c>
    </row>
    <row r="64" spans="2:26" ht="14.55" customHeight="1">
      <c r="D64" s="1" t="s">
        <v>3802</v>
      </c>
    </row>
    <row r="65" spans="5:5" ht="14.55" customHeight="1">
      <c r="E65" s="2" t="s">
        <v>3803</v>
      </c>
    </row>
    <row r="66" spans="5:5" ht="14.55" customHeight="1">
      <c r="E66" s="2" t="s">
        <v>3804</v>
      </c>
    </row>
    <row r="67" spans="5:5" ht="14.55" customHeight="1">
      <c r="E67" s="2" t="s">
        <v>3805</v>
      </c>
    </row>
    <row r="68" spans="5:5" ht="14.55" customHeight="1">
      <c r="E68" s="2" t="s">
        <v>3806</v>
      </c>
    </row>
    <row r="69" spans="5:5" ht="14.55" customHeight="1">
      <c r="E69" s="2" t="s">
        <v>3807</v>
      </c>
    </row>
    <row r="70" spans="5:5" ht="14.55" customHeight="1">
      <c r="E70" s="2" t="s">
        <v>3808</v>
      </c>
    </row>
  </sheetData>
  <mergeCells count="52">
    <mergeCell ref="B45:E46"/>
    <mergeCell ref="F45:K46"/>
    <mergeCell ref="L45:Y46"/>
    <mergeCell ref="R41:S41"/>
    <mergeCell ref="L42:N42"/>
    <mergeCell ref="O42:Q42"/>
    <mergeCell ref="R42:T42"/>
    <mergeCell ref="U42:Y42"/>
    <mergeCell ref="L43:N43"/>
    <mergeCell ref="O43:Q43"/>
    <mergeCell ref="R43:T43"/>
    <mergeCell ref="U43:Y43"/>
    <mergeCell ref="O41:P41"/>
    <mergeCell ref="O44:Y44"/>
    <mergeCell ref="B41:E44"/>
    <mergeCell ref="F41:K44"/>
    <mergeCell ref="L41:N41"/>
    <mergeCell ref="L44:N44"/>
    <mergeCell ref="U21:Z22"/>
    <mergeCell ref="D23:D26"/>
    <mergeCell ref="E23:T26"/>
    <mergeCell ref="U23:Z26"/>
    <mergeCell ref="E27:T27"/>
    <mergeCell ref="U27:Z27"/>
    <mergeCell ref="D28:D30"/>
    <mergeCell ref="E28:T30"/>
    <mergeCell ref="U28:Z30"/>
    <mergeCell ref="B33:G36"/>
    <mergeCell ref="C39:D39"/>
    <mergeCell ref="B17:C32"/>
    <mergeCell ref="D17:D18"/>
    <mergeCell ref="E17:T18"/>
    <mergeCell ref="U17:Z18"/>
    <mergeCell ref="D19:D20"/>
    <mergeCell ref="E19:T20"/>
    <mergeCell ref="D31:D32"/>
    <mergeCell ref="E31:T32"/>
    <mergeCell ref="U31:Z32"/>
    <mergeCell ref="U19:Z20"/>
    <mergeCell ref="D21:D22"/>
    <mergeCell ref="E21:T22"/>
    <mergeCell ref="B10:K12"/>
    <mergeCell ref="L10:Z12"/>
    <mergeCell ref="B13:K14"/>
    <mergeCell ref="L13:Z14"/>
    <mergeCell ref="B15:K16"/>
    <mergeCell ref="L15:Z16"/>
    <mergeCell ref="T2:U2"/>
    <mergeCell ref="B6:K7"/>
    <mergeCell ref="L6:Z7"/>
    <mergeCell ref="B8:K9"/>
    <mergeCell ref="L8:Z9"/>
  </mergeCells>
  <phoneticPr fontId="3"/>
  <dataValidations count="4">
    <dataValidation type="list" allowBlank="1" showInputMessage="1" showErrorMessage="1" sqref="C39:D39" xr:uid="{02227DA4-C080-447D-9EBC-2BAEA1508216}">
      <formula1>"昭和,平成,令和"</formula1>
    </dataValidation>
    <dataValidation type="list" allowBlank="1" showInputMessage="1" showErrorMessage="1" sqref="P34:P35 U34:U35" xr:uid="{B18ABEFD-215B-4009-A68F-F50FBBE1D09E}">
      <formula1>"☐,☑"</formula1>
    </dataValidation>
    <dataValidation type="list" allowBlank="1" showInputMessage="1" showErrorMessage="1" sqref="T2:U2" xr:uid="{66623C2F-3601-4F6A-A1E1-62107C089B00}">
      <formula1>"　,選択中"</formula1>
    </dataValidation>
    <dataValidation type="list" allowBlank="1" showInputMessage="1" showErrorMessage="1" sqref="I39 E39 G39" xr:uid="{0173EDCE-4D16-4047-84A4-E0D9A7091C8B}">
      <formula1>#REF!</formula1>
    </dataValidation>
  </dataValidations>
  <pageMargins left="0.7" right="0.7" top="0.75" bottom="0.75" header="0.3" footer="0.3"/>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0726A-1254-4E74-BF70-65FE7F9CB63F}">
  <sheetPr codeName="Sheet30">
    <tabColor theme="0" tint="-0.499984740745262"/>
  </sheetPr>
  <dimension ref="A1:AE71"/>
  <sheetViews>
    <sheetView view="pageBreakPreview" topLeftCell="A31" zoomScaleNormal="100" zoomScaleSheetLayoutView="100" workbookViewId="0">
      <selection activeCell="B31" sqref="B31:Z32"/>
    </sheetView>
  </sheetViews>
  <sheetFormatPr defaultColWidth="3" defaultRowHeight="18"/>
  <cols>
    <col min="1" max="1" width="1.5" customWidth="1"/>
    <col min="26" max="26" width="2.69921875" customWidth="1"/>
    <col min="27" max="27" width="1.19921875" customWidth="1"/>
  </cols>
  <sheetData>
    <row r="1" spans="1:31" s="1" customFormat="1" ht="12" customHeight="1">
      <c r="B1" s="1" t="s">
        <v>4113</v>
      </c>
    </row>
    <row r="2" spans="1:31" s="1" customFormat="1" ht="12" customHeight="1">
      <c r="D2" s="1136" t="s">
        <v>4103</v>
      </c>
      <c r="E2" s="1136"/>
      <c r="F2" s="1136"/>
      <c r="G2" s="1136"/>
      <c r="H2" s="1136"/>
      <c r="I2" s="1136"/>
      <c r="J2" s="1136"/>
      <c r="K2" s="1136"/>
      <c r="L2" s="1136"/>
      <c r="M2" s="1136"/>
      <c r="N2" s="1136"/>
      <c r="O2" s="1136"/>
      <c r="P2" s="1136"/>
      <c r="Q2" s="1136"/>
      <c r="R2" s="1136"/>
      <c r="S2" s="1136"/>
      <c r="T2" s="1136"/>
      <c r="U2" s="1136"/>
      <c r="V2" s="1136"/>
      <c r="W2" s="1136"/>
      <c r="X2" s="1136"/>
      <c r="Y2" s="1136"/>
      <c r="Z2" s="1136"/>
      <c r="AA2" s="1136"/>
    </row>
    <row r="3" spans="1:31" s="1" customFormat="1" ht="12" customHeight="1">
      <c r="D3" s="1136"/>
      <c r="E3" s="1136"/>
      <c r="F3" s="1136"/>
      <c r="G3" s="1136"/>
      <c r="H3" s="1136"/>
      <c r="I3" s="1136"/>
      <c r="J3" s="1136"/>
      <c r="K3" s="1136"/>
      <c r="L3" s="1136"/>
      <c r="M3" s="1136"/>
      <c r="N3" s="1136"/>
      <c r="O3" s="1136"/>
      <c r="P3" s="1136"/>
      <c r="Q3" s="1136"/>
      <c r="R3" s="1136"/>
      <c r="S3" s="1136"/>
      <c r="T3" s="1136"/>
      <c r="U3" s="1136"/>
      <c r="V3" s="1136"/>
      <c r="W3" s="1136"/>
      <c r="X3" s="1136"/>
      <c r="Y3" s="1136"/>
      <c r="Z3" s="1136"/>
      <c r="AA3" s="1136"/>
    </row>
    <row r="4" spans="1:31" s="1" customFormat="1" ht="12" customHeight="1">
      <c r="D4" s="1136"/>
      <c r="E4" s="1136"/>
      <c r="F4" s="1136"/>
      <c r="G4" s="1136"/>
      <c r="H4" s="1136"/>
      <c r="I4" s="1136"/>
      <c r="J4" s="1136"/>
      <c r="K4" s="1136"/>
      <c r="L4" s="1136"/>
      <c r="M4" s="1136"/>
      <c r="N4" s="1136"/>
      <c r="O4" s="1136"/>
      <c r="P4" s="1136"/>
      <c r="Q4" s="1136"/>
      <c r="R4" s="1136"/>
      <c r="S4" s="1136"/>
      <c r="T4" s="1136"/>
      <c r="U4" s="1136"/>
      <c r="V4" s="1136"/>
      <c r="W4" s="1136"/>
      <c r="X4" s="1136"/>
      <c r="Y4" s="1136"/>
      <c r="Z4" s="1136"/>
      <c r="AA4" s="1136"/>
      <c r="AE4" s="121"/>
    </row>
    <row r="5" spans="1:31" s="1" customFormat="1" ht="16.5" customHeight="1">
      <c r="D5" s="1136"/>
      <c r="E5" s="1136"/>
      <c r="F5" s="1136"/>
      <c r="G5" s="1136"/>
      <c r="H5" s="1136"/>
      <c r="I5" s="1136"/>
      <c r="J5" s="1136"/>
      <c r="K5" s="1136"/>
      <c r="L5" s="1136"/>
      <c r="M5" s="1136"/>
      <c r="N5" s="1136"/>
      <c r="O5" s="1136"/>
      <c r="P5" s="1136"/>
      <c r="Q5" s="1136"/>
      <c r="R5" s="1136"/>
      <c r="S5" s="1136"/>
      <c r="T5" s="1136"/>
      <c r="U5" s="1136"/>
      <c r="V5" s="1136"/>
      <c r="W5" s="1136"/>
      <c r="X5" s="1136"/>
      <c r="Y5" s="1136"/>
      <c r="Z5" s="1136"/>
      <c r="AA5" s="1136"/>
    </row>
    <row r="6" spans="1:31" s="1" customFormat="1" ht="12" customHeight="1">
      <c r="B6" s="122"/>
      <c r="C6" s="122"/>
      <c r="D6" s="122"/>
      <c r="E6" s="122"/>
      <c r="F6" s="122"/>
      <c r="G6" s="122"/>
      <c r="H6" s="122"/>
      <c r="I6" s="122"/>
      <c r="J6" s="122"/>
      <c r="K6" s="122"/>
      <c r="L6" s="122"/>
      <c r="M6" s="122"/>
      <c r="N6" s="122"/>
      <c r="O6" s="122"/>
      <c r="P6" s="122"/>
      <c r="Q6" s="122"/>
      <c r="R6" s="122"/>
      <c r="S6" s="122"/>
      <c r="T6" s="122"/>
      <c r="U6" s="122"/>
      <c r="V6" s="122"/>
      <c r="W6" s="122"/>
      <c r="X6" s="122"/>
      <c r="Y6" s="122"/>
    </row>
    <row r="7" spans="1:31">
      <c r="A7" s="1"/>
      <c r="B7" s="1"/>
      <c r="C7" s="1"/>
      <c r="D7" s="1"/>
      <c r="E7" s="1"/>
      <c r="F7" s="1204" t="s">
        <v>4105</v>
      </c>
      <c r="G7" s="1204"/>
      <c r="H7" s="1204"/>
      <c r="I7" s="1204"/>
      <c r="J7" s="1204"/>
      <c r="K7" s="1204"/>
      <c r="L7" s="1204"/>
      <c r="M7" s="1204"/>
      <c r="N7" s="1204"/>
      <c r="O7" s="1204"/>
      <c r="P7" s="1204"/>
      <c r="Q7" s="1204"/>
      <c r="R7" s="1204"/>
      <c r="S7" s="1204"/>
      <c r="T7" s="1204"/>
      <c r="U7" s="1204"/>
      <c r="V7" s="1204"/>
      <c r="W7" s="1"/>
      <c r="X7" s="1424"/>
      <c r="Y7" s="861"/>
      <c r="Z7" s="1"/>
      <c r="AA7" s="1"/>
    </row>
    <row r="8" spans="1:31">
      <c r="A8" s="1"/>
      <c r="B8" s="1"/>
      <c r="C8" s="1"/>
      <c r="D8" s="1"/>
      <c r="E8" s="1"/>
      <c r="F8" s="1204"/>
      <c r="G8" s="1204"/>
      <c r="H8" s="1204"/>
      <c r="I8" s="1204"/>
      <c r="J8" s="1204"/>
      <c r="K8" s="1204"/>
      <c r="L8" s="1204"/>
      <c r="M8" s="1204"/>
      <c r="N8" s="1204"/>
      <c r="O8" s="1204"/>
      <c r="P8" s="1204"/>
      <c r="Q8" s="1204"/>
      <c r="R8" s="1204"/>
      <c r="S8" s="1204"/>
      <c r="T8" s="1204"/>
      <c r="U8" s="1204"/>
      <c r="V8" s="1204"/>
      <c r="W8" s="1"/>
      <c r="X8" s="1"/>
      <c r="Y8" s="1"/>
      <c r="Z8" s="1"/>
      <c r="AA8" s="1"/>
    </row>
    <row r="9" spans="1:31">
      <c r="A9" s="1"/>
      <c r="B9" s="1"/>
      <c r="C9" s="1"/>
      <c r="D9" s="1"/>
      <c r="E9" s="1"/>
      <c r="F9" s="1"/>
      <c r="G9" s="1"/>
      <c r="H9" s="1"/>
      <c r="I9" s="1"/>
      <c r="J9" s="1"/>
      <c r="K9" s="1"/>
      <c r="L9" s="1"/>
      <c r="M9" s="1"/>
      <c r="N9" s="1"/>
      <c r="O9" s="1"/>
      <c r="P9" s="1"/>
      <c r="Q9" s="1"/>
      <c r="R9" s="1"/>
      <c r="S9" s="1"/>
      <c r="T9" s="1"/>
      <c r="U9" s="1"/>
      <c r="V9" s="1"/>
      <c r="W9" s="1"/>
      <c r="X9" s="1"/>
      <c r="Y9" s="1"/>
      <c r="Z9" s="1"/>
      <c r="AA9" s="1"/>
    </row>
    <row r="10" spans="1:31" ht="18" customHeight="1">
      <c r="A10" s="1"/>
      <c r="B10" s="895" t="s">
        <v>4097</v>
      </c>
      <c r="C10" s="896"/>
      <c r="D10" s="896"/>
      <c r="E10" s="896"/>
      <c r="F10" s="896"/>
      <c r="G10" s="896"/>
      <c r="H10" s="897"/>
      <c r="I10" s="889"/>
      <c r="J10" s="890"/>
      <c r="K10" s="890"/>
      <c r="L10" s="890"/>
      <c r="M10" s="890"/>
      <c r="N10" s="890"/>
      <c r="O10" s="890"/>
      <c r="P10" s="890"/>
      <c r="Q10" s="890"/>
      <c r="R10" s="890"/>
      <c r="S10" s="890"/>
      <c r="T10" s="890"/>
      <c r="U10" s="890"/>
      <c r="V10" s="890"/>
      <c r="W10" s="890"/>
      <c r="X10" s="890"/>
      <c r="Y10" s="890"/>
      <c r="Z10" s="891"/>
      <c r="AA10" s="1"/>
    </row>
    <row r="11" spans="1:31">
      <c r="A11" s="1"/>
      <c r="B11" s="898"/>
      <c r="C11" s="899"/>
      <c r="D11" s="899"/>
      <c r="E11" s="899"/>
      <c r="F11" s="899"/>
      <c r="G11" s="899"/>
      <c r="H11" s="900"/>
      <c r="I11" s="892"/>
      <c r="J11" s="893"/>
      <c r="K11" s="893"/>
      <c r="L11" s="893"/>
      <c r="M11" s="893"/>
      <c r="N11" s="893"/>
      <c r="O11" s="893"/>
      <c r="P11" s="893"/>
      <c r="Q11" s="893"/>
      <c r="R11" s="893"/>
      <c r="S11" s="893"/>
      <c r="T11" s="893"/>
      <c r="U11" s="893"/>
      <c r="V11" s="893"/>
      <c r="W11" s="893"/>
      <c r="X11" s="893"/>
      <c r="Y11" s="893"/>
      <c r="Z11" s="894"/>
      <c r="AA11" s="1"/>
    </row>
    <row r="12" spans="1:31">
      <c r="A12" s="1"/>
      <c r="B12" s="879" t="s">
        <v>4104</v>
      </c>
      <c r="C12" s="880"/>
      <c r="D12" s="880"/>
      <c r="E12" s="880"/>
      <c r="F12" s="880"/>
      <c r="G12" s="880"/>
      <c r="H12" s="881"/>
      <c r="I12" s="1082" t="s">
        <v>4095</v>
      </c>
      <c r="J12" s="1423"/>
      <c r="K12" s="1012"/>
      <c r="L12" s="1012"/>
      <c r="M12" s="1012"/>
      <c r="N12" s="1012"/>
      <c r="O12" s="1012"/>
      <c r="P12" s="1012"/>
      <c r="Q12" s="1012"/>
      <c r="R12" s="1205" t="s">
        <v>4096</v>
      </c>
      <c r="S12" s="968"/>
      <c r="T12" s="969"/>
      <c r="U12" s="1012"/>
      <c r="V12" s="1012" t="s">
        <v>12</v>
      </c>
      <c r="W12" s="1012"/>
      <c r="X12" s="1012" t="s">
        <v>11</v>
      </c>
      <c r="Y12" s="1012"/>
      <c r="Z12" s="1078" t="s">
        <v>227</v>
      </c>
      <c r="AA12" s="1"/>
    </row>
    <row r="13" spans="1:31">
      <c r="A13" s="1"/>
      <c r="B13" s="882"/>
      <c r="C13" s="883"/>
      <c r="D13" s="883"/>
      <c r="E13" s="883"/>
      <c r="F13" s="883"/>
      <c r="G13" s="883"/>
      <c r="H13" s="884"/>
      <c r="I13" s="1083"/>
      <c r="J13" s="1013"/>
      <c r="K13" s="1013"/>
      <c r="L13" s="1013"/>
      <c r="M13" s="1013"/>
      <c r="N13" s="1013"/>
      <c r="O13" s="1013"/>
      <c r="P13" s="1013"/>
      <c r="Q13" s="1013"/>
      <c r="R13" s="1206"/>
      <c r="S13" s="970"/>
      <c r="T13" s="971"/>
      <c r="U13" s="1013"/>
      <c r="V13" s="1013"/>
      <c r="W13" s="1013"/>
      <c r="X13" s="1013"/>
      <c r="Y13" s="1013"/>
      <c r="Z13" s="1079"/>
      <c r="AA13" s="1"/>
    </row>
    <row r="14" spans="1:31">
      <c r="A14" s="1"/>
      <c r="B14" s="1147" t="s">
        <v>4098</v>
      </c>
      <c r="C14" s="1147"/>
      <c r="D14" s="1147"/>
      <c r="E14" s="1147"/>
      <c r="F14" s="1147"/>
      <c r="G14" s="1113" t="s">
        <v>3755</v>
      </c>
      <c r="H14" s="1113"/>
      <c r="I14" s="1115"/>
      <c r="J14" s="1115"/>
      <c r="K14" s="1115"/>
      <c r="L14" s="1115"/>
      <c r="M14" s="1115"/>
      <c r="N14" s="1115"/>
      <c r="O14" s="1115"/>
      <c r="P14" s="1115"/>
      <c r="Q14" s="1115"/>
      <c r="R14" s="1115"/>
      <c r="S14" s="1115"/>
      <c r="T14" s="1115"/>
      <c r="U14" s="1115"/>
      <c r="V14" s="1115"/>
      <c r="W14" s="1115"/>
      <c r="X14" s="1115"/>
      <c r="Y14" s="1115"/>
      <c r="Z14" s="1115"/>
      <c r="AA14" s="1"/>
    </row>
    <row r="15" spans="1:31">
      <c r="A15" s="1"/>
      <c r="B15" s="1147"/>
      <c r="C15" s="1147"/>
      <c r="D15" s="1147"/>
      <c r="E15" s="1147"/>
      <c r="F15" s="1147"/>
      <c r="G15" s="1113"/>
      <c r="H15" s="1113"/>
      <c r="I15" s="1115"/>
      <c r="J15" s="1115"/>
      <c r="K15" s="1115"/>
      <c r="L15" s="1115"/>
      <c r="M15" s="1115"/>
      <c r="N15" s="1115"/>
      <c r="O15" s="1115"/>
      <c r="P15" s="1115"/>
      <c r="Q15" s="1115"/>
      <c r="R15" s="1115"/>
      <c r="S15" s="1115"/>
      <c r="T15" s="1115"/>
      <c r="U15" s="1115"/>
      <c r="V15" s="1115"/>
      <c r="W15" s="1115"/>
      <c r="X15" s="1115"/>
      <c r="Y15" s="1115"/>
      <c r="Z15" s="1115"/>
      <c r="AA15" s="1"/>
    </row>
    <row r="16" spans="1:31">
      <c r="A16" s="1"/>
      <c r="B16" s="1147"/>
      <c r="C16" s="1147"/>
      <c r="D16" s="1147"/>
      <c r="E16" s="1147"/>
      <c r="F16" s="1147"/>
      <c r="G16" s="1114" t="s">
        <v>3975</v>
      </c>
      <c r="H16" s="1114"/>
      <c r="I16" s="973" t="s">
        <v>3918</v>
      </c>
      <c r="J16" s="973"/>
      <c r="K16" s="973"/>
      <c r="L16" s="1125"/>
      <c r="M16" s="1128"/>
      <c r="N16" s="342" t="s">
        <v>3919</v>
      </c>
      <c r="O16" s="1129"/>
      <c r="P16" s="1126"/>
      <c r="Q16" s="1126"/>
      <c r="R16" s="356"/>
      <c r="S16" s="360"/>
      <c r="T16" s="360"/>
      <c r="U16" s="360"/>
      <c r="V16" s="360"/>
      <c r="W16" s="360"/>
      <c r="X16" s="172"/>
      <c r="Y16" s="172"/>
      <c r="Z16" s="173"/>
      <c r="AA16" s="1"/>
    </row>
    <row r="17" spans="1:27">
      <c r="A17" s="1"/>
      <c r="B17" s="1147"/>
      <c r="C17" s="1147"/>
      <c r="D17" s="1147"/>
      <c r="E17" s="1147"/>
      <c r="F17" s="1147"/>
      <c r="G17" s="1114"/>
      <c r="H17" s="1114"/>
      <c r="I17" s="973" t="s">
        <v>3920</v>
      </c>
      <c r="J17" s="973"/>
      <c r="K17" s="974"/>
      <c r="L17" s="1426"/>
      <c r="M17" s="1427"/>
      <c r="N17" s="1427"/>
      <c r="O17" s="1428"/>
      <c r="P17" s="357" t="s">
        <v>3921</v>
      </c>
      <c r="Q17" s="351"/>
      <c r="R17" s="358"/>
      <c r="S17" s="1426"/>
      <c r="T17" s="1427"/>
      <c r="U17" s="1427"/>
      <c r="V17" s="1427"/>
      <c r="W17" s="1427"/>
      <c r="X17" s="1427"/>
      <c r="Y17" s="1427"/>
      <c r="Z17" s="1428"/>
      <c r="AA17" s="1"/>
    </row>
    <row r="18" spans="1:27">
      <c r="A18" s="1"/>
      <c r="B18" s="1147"/>
      <c r="C18" s="1147"/>
      <c r="D18" s="1147"/>
      <c r="E18" s="1147"/>
      <c r="F18" s="1147"/>
      <c r="G18" s="1114"/>
      <c r="H18" s="1114"/>
      <c r="I18" s="973" t="s">
        <v>3922</v>
      </c>
      <c r="J18" s="973"/>
      <c r="K18" s="974"/>
      <c r="L18" s="1125"/>
      <c r="M18" s="1126"/>
      <c r="N18" s="1126"/>
      <c r="O18" s="1127"/>
      <c r="P18" s="1339" t="s">
        <v>3923</v>
      </c>
      <c r="Q18" s="1340"/>
      <c r="R18" s="1341"/>
      <c r="S18" s="1125"/>
      <c r="T18" s="1126"/>
      <c r="U18" s="1126"/>
      <c r="V18" s="1126"/>
      <c r="W18" s="1126"/>
      <c r="X18" s="1126"/>
      <c r="Y18" s="1126"/>
      <c r="Z18" s="1127"/>
      <c r="AA18" s="1"/>
    </row>
    <row r="19" spans="1:27">
      <c r="A19" s="1"/>
      <c r="B19" s="1147"/>
      <c r="C19" s="1147"/>
      <c r="D19" s="1147"/>
      <c r="E19" s="1147"/>
      <c r="F19" s="1147"/>
      <c r="G19" s="1114"/>
      <c r="H19" s="1114"/>
      <c r="I19" s="1425" t="s">
        <v>3924</v>
      </c>
      <c r="J19" s="1425"/>
      <c r="K19" s="1425"/>
      <c r="L19" s="1426"/>
      <c r="M19" s="1427"/>
      <c r="N19" s="1427"/>
      <c r="O19" s="1427"/>
      <c r="P19" s="1427"/>
      <c r="Q19" s="1427"/>
      <c r="R19" s="1427"/>
      <c r="S19" s="1427"/>
      <c r="T19" s="1427"/>
      <c r="U19" s="1427"/>
      <c r="V19" s="1427"/>
      <c r="W19" s="1427"/>
      <c r="X19" s="1427"/>
      <c r="Y19" s="1427"/>
      <c r="Z19" s="1428"/>
      <c r="AA19" s="1"/>
    </row>
    <row r="20" spans="1:27">
      <c r="A20" s="1"/>
      <c r="B20" s="895" t="s">
        <v>4099</v>
      </c>
      <c r="C20" s="896"/>
      <c r="D20" s="896"/>
      <c r="E20" s="896"/>
      <c r="F20" s="897"/>
      <c r="G20" s="895" t="s">
        <v>4100</v>
      </c>
      <c r="H20" s="897"/>
      <c r="I20" s="1082"/>
      <c r="J20" s="1012"/>
      <c r="K20" s="1012"/>
      <c r="L20" s="1012"/>
      <c r="M20" s="1012"/>
      <c r="N20" s="1012"/>
      <c r="O20" s="1012"/>
      <c r="P20" s="1012"/>
      <c r="Q20" s="1012"/>
      <c r="R20" s="1012"/>
      <c r="S20" s="1012"/>
      <c r="T20" s="1012"/>
      <c r="U20" s="1012"/>
      <c r="V20" s="1012"/>
      <c r="W20" s="1012"/>
      <c r="X20" s="1012"/>
      <c r="Y20" s="1012"/>
      <c r="Z20" s="1078"/>
      <c r="AA20" s="1"/>
    </row>
    <row r="21" spans="1:27">
      <c r="A21" s="1"/>
      <c r="B21" s="965"/>
      <c r="C21" s="966"/>
      <c r="D21" s="966"/>
      <c r="E21" s="966"/>
      <c r="F21" s="967"/>
      <c r="G21" s="965"/>
      <c r="H21" s="967"/>
      <c r="I21" s="1109"/>
      <c r="J21" s="1110"/>
      <c r="K21" s="1110"/>
      <c r="L21" s="1110"/>
      <c r="M21" s="1110"/>
      <c r="N21" s="1110"/>
      <c r="O21" s="1110"/>
      <c r="P21" s="1110"/>
      <c r="Q21" s="1110"/>
      <c r="R21" s="1110"/>
      <c r="S21" s="1110"/>
      <c r="T21" s="1110"/>
      <c r="U21" s="1110"/>
      <c r="V21" s="1110"/>
      <c r="W21" s="1110"/>
      <c r="X21" s="1110"/>
      <c r="Y21" s="1110"/>
      <c r="Z21" s="1111"/>
      <c r="AA21" s="1"/>
    </row>
    <row r="22" spans="1:27">
      <c r="A22" s="1"/>
      <c r="B22" s="965"/>
      <c r="C22" s="966"/>
      <c r="D22" s="966"/>
      <c r="E22" s="966"/>
      <c r="F22" s="967"/>
      <c r="G22" s="965"/>
      <c r="H22" s="967"/>
      <c r="I22" s="1109"/>
      <c r="J22" s="1110"/>
      <c r="K22" s="1110"/>
      <c r="L22" s="1110"/>
      <c r="M22" s="1110"/>
      <c r="N22" s="1110"/>
      <c r="O22" s="1110"/>
      <c r="P22" s="1110"/>
      <c r="Q22" s="1110"/>
      <c r="R22" s="1110"/>
      <c r="S22" s="1110"/>
      <c r="T22" s="1110"/>
      <c r="U22" s="1110"/>
      <c r="V22" s="1110"/>
      <c r="W22" s="1110"/>
      <c r="X22" s="1110"/>
      <c r="Y22" s="1110"/>
      <c r="Z22" s="1111"/>
      <c r="AA22" s="1"/>
    </row>
    <row r="23" spans="1:27">
      <c r="A23" s="1"/>
      <c r="B23" s="898"/>
      <c r="C23" s="899"/>
      <c r="D23" s="899"/>
      <c r="E23" s="899"/>
      <c r="F23" s="900"/>
      <c r="G23" s="898"/>
      <c r="H23" s="900"/>
      <c r="I23" s="1083"/>
      <c r="J23" s="1013"/>
      <c r="K23" s="1013"/>
      <c r="L23" s="1013"/>
      <c r="M23" s="1013"/>
      <c r="N23" s="1013"/>
      <c r="O23" s="1013"/>
      <c r="P23" s="1013"/>
      <c r="Q23" s="1013"/>
      <c r="R23" s="1013"/>
      <c r="S23" s="1013"/>
      <c r="T23" s="1013"/>
      <c r="U23" s="1013"/>
      <c r="V23" s="1013"/>
      <c r="W23" s="1013"/>
      <c r="X23" s="1013"/>
      <c r="Y23" s="1013"/>
      <c r="Z23" s="1079"/>
      <c r="AA23" s="1"/>
    </row>
    <row r="24" spans="1:27">
      <c r="A24" s="1"/>
      <c r="B24" s="1140" t="s">
        <v>4101</v>
      </c>
      <c r="C24" s="1140"/>
      <c r="D24" s="1140"/>
      <c r="E24" s="1140"/>
      <c r="F24" s="1140"/>
      <c r="G24" s="1140"/>
      <c r="H24" s="1140"/>
      <c r="I24" s="1429"/>
      <c r="J24" s="862"/>
      <c r="K24" s="109"/>
      <c r="L24" s="1" t="s">
        <v>12</v>
      </c>
      <c r="M24" s="109"/>
      <c r="N24" s="1" t="s">
        <v>11</v>
      </c>
      <c r="O24" s="109"/>
      <c r="P24" s="1" t="s">
        <v>227</v>
      </c>
      <c r="Q24" s="1"/>
      <c r="R24" s="1"/>
      <c r="S24" s="1"/>
      <c r="T24" s="1"/>
      <c r="U24" s="1"/>
      <c r="V24" s="1"/>
      <c r="W24" s="1"/>
      <c r="X24" s="1"/>
      <c r="Y24" s="1"/>
      <c r="Z24" s="185"/>
      <c r="AA24" s="1"/>
    </row>
    <row r="25" spans="1:27">
      <c r="A25" s="1"/>
      <c r="B25" s="1113" t="s">
        <v>67</v>
      </c>
      <c r="C25" s="1113"/>
      <c r="D25" s="1113"/>
      <c r="E25" s="1113"/>
      <c r="F25" s="1113"/>
      <c r="G25" s="1113"/>
      <c r="H25" s="1113"/>
      <c r="I25" s="1114"/>
      <c r="J25" s="1114"/>
      <c r="K25" s="1114"/>
      <c r="L25" s="1114"/>
      <c r="M25" s="1114"/>
      <c r="N25" s="1114"/>
      <c r="O25" s="1114"/>
      <c r="P25" s="1114"/>
      <c r="Q25" s="1114"/>
      <c r="R25" s="1114"/>
      <c r="S25" s="1114"/>
      <c r="T25" s="1114"/>
      <c r="U25" s="1114"/>
      <c r="V25" s="1114"/>
      <c r="W25" s="1114"/>
      <c r="X25" s="1114"/>
      <c r="Y25" s="1114"/>
      <c r="Z25" s="1114"/>
      <c r="AA25" s="1"/>
    </row>
    <row r="26" spans="1:27">
      <c r="A26" s="1"/>
      <c r="B26" s="1113"/>
      <c r="C26" s="1113"/>
      <c r="D26" s="1113"/>
      <c r="E26" s="1113"/>
      <c r="F26" s="1113"/>
      <c r="G26" s="1113"/>
      <c r="H26" s="1113"/>
      <c r="I26" s="1114"/>
      <c r="J26" s="1114"/>
      <c r="K26" s="1114"/>
      <c r="L26" s="1114"/>
      <c r="M26" s="1114"/>
      <c r="N26" s="1114"/>
      <c r="O26" s="1114"/>
      <c r="P26" s="1114"/>
      <c r="Q26" s="1114"/>
      <c r="R26" s="1114"/>
      <c r="S26" s="1114"/>
      <c r="T26" s="1114"/>
      <c r="U26" s="1114"/>
      <c r="V26" s="1114"/>
      <c r="W26" s="1114"/>
      <c r="X26" s="1114"/>
      <c r="Y26" s="1114"/>
      <c r="Z26" s="1114"/>
      <c r="AA26" s="1"/>
    </row>
    <row r="27" spans="1:27">
      <c r="A27" s="1"/>
      <c r="B27" s="1263"/>
      <c r="C27" s="1263"/>
      <c r="D27" s="1263"/>
      <c r="E27" s="1263"/>
      <c r="F27" s="1263"/>
      <c r="G27" s="1263"/>
      <c r="H27" s="1263"/>
      <c r="I27" s="1261"/>
      <c r="J27" s="1261"/>
      <c r="K27" s="1261"/>
      <c r="L27" s="1261"/>
      <c r="M27" s="1261"/>
      <c r="N27" s="1261"/>
      <c r="O27" s="1261"/>
      <c r="P27" s="1261"/>
      <c r="Q27" s="1261"/>
      <c r="R27" s="1261"/>
      <c r="S27" s="1261"/>
      <c r="T27" s="1261"/>
      <c r="U27" s="1261"/>
      <c r="V27" s="1261"/>
      <c r="W27" s="1261"/>
      <c r="X27" s="1261"/>
      <c r="Y27" s="1261"/>
      <c r="Z27" s="1261"/>
      <c r="AA27" s="1"/>
    </row>
    <row r="28" spans="1:27" ht="6" customHeight="1">
      <c r="A28" s="1"/>
      <c r="B28" s="169"/>
      <c r="C28" s="170"/>
      <c r="D28" s="170"/>
      <c r="E28" s="170"/>
      <c r="F28" s="170"/>
      <c r="G28" s="170"/>
      <c r="H28" s="170"/>
      <c r="I28" s="179"/>
      <c r="J28" s="179"/>
      <c r="K28" s="179"/>
      <c r="L28" s="179"/>
      <c r="M28" s="179"/>
      <c r="N28" s="179"/>
      <c r="O28" s="179"/>
      <c r="P28" s="179"/>
      <c r="Q28" s="179"/>
      <c r="R28" s="179"/>
      <c r="S28" s="179"/>
      <c r="T28" s="179"/>
      <c r="U28" s="179"/>
      <c r="V28" s="179"/>
      <c r="W28" s="179"/>
      <c r="X28" s="179"/>
      <c r="Y28" s="179"/>
      <c r="Z28" s="180"/>
      <c r="AA28" s="1"/>
    </row>
    <row r="29" spans="1:27">
      <c r="A29" s="1"/>
      <c r="B29" s="361"/>
      <c r="F29" s="129"/>
      <c r="G29" s="129"/>
      <c r="H29" s="129"/>
      <c r="K29" s="129"/>
      <c r="L29" s="129"/>
      <c r="M29" s="129"/>
      <c r="Z29" s="362"/>
      <c r="AA29" s="1"/>
    </row>
    <row r="30" spans="1:27" ht="6" customHeight="1">
      <c r="A30" s="1"/>
      <c r="B30" s="174"/>
      <c r="C30" s="175"/>
      <c r="D30" s="175"/>
      <c r="E30" s="175"/>
      <c r="F30" s="175"/>
      <c r="G30" s="175"/>
      <c r="H30" s="175"/>
      <c r="I30" s="189"/>
      <c r="J30" s="189"/>
      <c r="K30" s="189"/>
      <c r="L30" s="189"/>
      <c r="M30" s="189"/>
      <c r="N30" s="189"/>
      <c r="O30" s="189"/>
      <c r="P30" s="189"/>
      <c r="Q30" s="189"/>
      <c r="R30" s="189"/>
      <c r="S30" s="189"/>
      <c r="T30" s="189"/>
      <c r="U30" s="189"/>
      <c r="V30" s="189"/>
      <c r="W30" s="189"/>
      <c r="X30" s="189"/>
      <c r="Y30" s="189"/>
      <c r="Z30" s="337"/>
      <c r="AA30" s="1"/>
    </row>
    <row r="31" spans="1:27">
      <c r="A31" s="1"/>
      <c r="AA31" s="1"/>
    </row>
    <row r="32" spans="1:27">
      <c r="A32" s="1"/>
      <c r="AA32" s="1"/>
    </row>
    <row r="33" spans="1:27">
      <c r="A33" s="1"/>
      <c r="B33" s="1"/>
      <c r="C33" s="1"/>
      <c r="D33" s="1"/>
      <c r="E33" s="1"/>
      <c r="F33" s="1"/>
      <c r="G33" s="1"/>
      <c r="H33" s="1"/>
      <c r="I33" s="1"/>
      <c r="J33" s="1"/>
      <c r="K33" s="1"/>
      <c r="L33" s="1"/>
      <c r="M33" s="1"/>
      <c r="N33" s="1"/>
      <c r="O33" s="1"/>
      <c r="P33" s="1"/>
      <c r="Q33" s="1"/>
      <c r="R33" s="1"/>
      <c r="S33" s="1"/>
      <c r="T33" s="1"/>
      <c r="U33" s="1"/>
      <c r="V33" s="1"/>
      <c r="W33" s="1"/>
      <c r="X33" s="1"/>
      <c r="Y33" s="1"/>
      <c r="Z33" s="1"/>
      <c r="AA33" s="1"/>
    </row>
    <row r="34" spans="1:27">
      <c r="A34" s="2"/>
      <c r="B34" s="1"/>
      <c r="C34" s="1" t="s">
        <v>4152</v>
      </c>
      <c r="D34" s="1"/>
      <c r="E34" s="1"/>
      <c r="F34" s="1"/>
      <c r="G34" s="1"/>
      <c r="H34" s="1"/>
      <c r="I34" s="1"/>
      <c r="J34" s="1"/>
      <c r="K34" s="1"/>
      <c r="L34" s="1"/>
      <c r="M34" s="1"/>
      <c r="N34" s="1"/>
      <c r="O34" s="1"/>
      <c r="P34" s="1"/>
      <c r="Q34" s="1"/>
      <c r="R34" s="1"/>
      <c r="S34" s="1"/>
      <c r="T34" s="1"/>
      <c r="U34" s="1"/>
      <c r="V34" s="1"/>
      <c r="W34" s="1"/>
      <c r="X34" s="1"/>
      <c r="Y34" s="1"/>
      <c r="Z34" s="1"/>
      <c r="AA34" s="352"/>
    </row>
    <row r="35" spans="1:27">
      <c r="A35" s="2"/>
      <c r="B35" s="1"/>
      <c r="C35" s="1429"/>
      <c r="D35" s="862"/>
      <c r="E35" s="109"/>
      <c r="F35" s="1" t="s">
        <v>12</v>
      </c>
      <c r="G35" s="109"/>
      <c r="H35" s="1" t="s">
        <v>11</v>
      </c>
      <c r="I35" s="109"/>
      <c r="J35" s="1" t="s">
        <v>227</v>
      </c>
      <c r="K35" s="1"/>
      <c r="L35" s="1"/>
      <c r="M35" s="98"/>
      <c r="N35" s="98"/>
      <c r="O35" s="98"/>
      <c r="P35" s="98"/>
      <c r="Q35" s="98"/>
      <c r="R35" s="98"/>
      <c r="S35" s="98"/>
      <c r="T35" s="98"/>
      <c r="U35" s="98"/>
      <c r="V35" s="98"/>
      <c r="W35" s="98"/>
      <c r="X35" s="98"/>
      <c r="Y35" s="98"/>
      <c r="Z35" s="98"/>
      <c r="AA35" s="353"/>
    </row>
    <row r="36" spans="1:27">
      <c r="A36" s="2"/>
      <c r="B36" s="1137" t="s">
        <v>23</v>
      </c>
      <c r="C36" s="1137"/>
      <c r="D36" s="1137"/>
      <c r="E36" s="1137"/>
      <c r="F36" s="1137"/>
      <c r="G36" s="1188" t="s">
        <v>3794</v>
      </c>
      <c r="H36" s="1188"/>
      <c r="I36" s="1188"/>
      <c r="J36" s="1188"/>
      <c r="K36" s="1188"/>
      <c r="L36" s="1189"/>
      <c r="M36" s="1226" t="s">
        <v>3918</v>
      </c>
      <c r="N36" s="1227"/>
      <c r="O36" s="1228"/>
      <c r="P36" s="1184"/>
      <c r="Q36" s="1185"/>
      <c r="R36" s="95" t="s">
        <v>3919</v>
      </c>
      <c r="S36" s="1184"/>
      <c r="T36" s="1185"/>
      <c r="U36" s="2"/>
      <c r="V36" s="95"/>
      <c r="W36" s="95"/>
      <c r="X36" s="95"/>
      <c r="Y36" s="95"/>
      <c r="Z36" s="113"/>
      <c r="AA36" s="348"/>
    </row>
    <row r="37" spans="1:27">
      <c r="A37" s="2"/>
      <c r="B37" s="1137"/>
      <c r="C37" s="1137"/>
      <c r="D37" s="1137"/>
      <c r="E37" s="1137"/>
      <c r="F37" s="1137"/>
      <c r="G37" s="1136"/>
      <c r="H37" s="1136"/>
      <c r="I37" s="1136"/>
      <c r="J37" s="1136"/>
      <c r="K37" s="1136"/>
      <c r="L37" s="1191"/>
      <c r="M37" s="1198" t="s">
        <v>3920</v>
      </c>
      <c r="N37" s="1199"/>
      <c r="O37" s="1200"/>
      <c r="P37" s="866"/>
      <c r="Q37" s="870"/>
      <c r="R37" s="870"/>
      <c r="S37" s="867"/>
      <c r="T37" s="1198" t="s">
        <v>3921</v>
      </c>
      <c r="U37" s="1199"/>
      <c r="V37" s="1200"/>
      <c r="W37" s="866"/>
      <c r="X37" s="870"/>
      <c r="Y37" s="870"/>
      <c r="Z37" s="867"/>
      <c r="AA37" s="353"/>
    </row>
    <row r="38" spans="1:27">
      <c r="A38" s="2"/>
      <c r="B38" s="1137"/>
      <c r="C38" s="1137"/>
      <c r="D38" s="1137"/>
      <c r="E38" s="1137"/>
      <c r="F38" s="1137"/>
      <c r="G38" s="1136"/>
      <c r="H38" s="1136"/>
      <c r="I38" s="1136"/>
      <c r="J38" s="1136"/>
      <c r="K38" s="1136"/>
      <c r="L38" s="1191"/>
      <c r="M38" s="1198" t="s">
        <v>3922</v>
      </c>
      <c r="N38" s="1199"/>
      <c r="O38" s="1200"/>
      <c r="P38" s="866"/>
      <c r="Q38" s="870"/>
      <c r="R38" s="870"/>
      <c r="S38" s="867"/>
      <c r="T38" s="1198" t="s">
        <v>3923</v>
      </c>
      <c r="U38" s="1199"/>
      <c r="V38" s="1200"/>
      <c r="W38" s="866"/>
      <c r="X38" s="870"/>
      <c r="Y38" s="870"/>
      <c r="Z38" s="867"/>
      <c r="AA38" s="354"/>
    </row>
    <row r="39" spans="1:27">
      <c r="A39" s="2"/>
      <c r="B39" s="1137"/>
      <c r="C39" s="1137"/>
      <c r="D39" s="1137"/>
      <c r="E39" s="1137"/>
      <c r="F39" s="1137"/>
      <c r="G39" s="1193"/>
      <c r="H39" s="1193"/>
      <c r="I39" s="1193"/>
      <c r="J39" s="1193"/>
      <c r="K39" s="1193"/>
      <c r="L39" s="1194"/>
      <c r="M39" s="1198" t="s">
        <v>3924</v>
      </c>
      <c r="N39" s="1199"/>
      <c r="O39" s="1200"/>
      <c r="P39" s="866"/>
      <c r="Q39" s="870"/>
      <c r="R39" s="870"/>
      <c r="S39" s="870"/>
      <c r="T39" s="870"/>
      <c r="U39" s="870"/>
      <c r="V39" s="870"/>
      <c r="W39" s="870"/>
      <c r="X39" s="870"/>
      <c r="Y39" s="870"/>
      <c r="Z39" s="867"/>
      <c r="AA39" s="354"/>
    </row>
    <row r="40" spans="1:27" ht="18" customHeight="1">
      <c r="B40" s="923" t="s">
        <v>7284</v>
      </c>
      <c r="C40" s="924"/>
      <c r="D40" s="924"/>
      <c r="E40" s="924"/>
      <c r="F40" s="924"/>
      <c r="G40" s="924"/>
      <c r="H40" s="924"/>
      <c r="I40" s="924"/>
      <c r="J40" s="924"/>
      <c r="K40" s="924"/>
      <c r="L40" s="925"/>
      <c r="M40" s="923"/>
      <c r="N40" s="924"/>
      <c r="O40" s="924"/>
      <c r="P40" s="924"/>
      <c r="Q40" s="924"/>
      <c r="R40" s="924"/>
      <c r="S40" s="924"/>
      <c r="T40" s="924"/>
      <c r="U40" s="924"/>
      <c r="V40" s="924"/>
      <c r="W40" s="924"/>
      <c r="X40" s="924"/>
      <c r="Y40" s="924"/>
      <c r="Z40" s="925"/>
    </row>
    <row r="41" spans="1:27">
      <c r="A41" s="1"/>
      <c r="B41" s="1138"/>
      <c r="C41" s="1110"/>
      <c r="D41" s="1110"/>
      <c r="E41" s="1110"/>
      <c r="F41" s="1110"/>
      <c r="G41" s="1110"/>
      <c r="H41" s="1110"/>
      <c r="I41" s="1110"/>
      <c r="J41" s="1110"/>
      <c r="K41" s="1110"/>
      <c r="L41" s="1139"/>
      <c r="M41" s="926"/>
      <c r="N41" s="927"/>
      <c r="O41" s="927"/>
      <c r="P41" s="927"/>
      <c r="Q41" s="927"/>
      <c r="R41" s="927"/>
      <c r="S41" s="927"/>
      <c r="T41" s="927"/>
      <c r="U41" s="927"/>
      <c r="V41" s="927"/>
      <c r="W41" s="927"/>
      <c r="X41" s="927"/>
      <c r="Y41" s="927"/>
      <c r="Z41" s="928"/>
      <c r="AA41" s="1"/>
    </row>
    <row r="42" spans="1:27" s="2" customFormat="1" ht="14.55" customHeight="1">
      <c r="B42" s="1137" t="s">
        <v>7285</v>
      </c>
      <c r="C42" s="1137"/>
      <c r="D42" s="1137"/>
      <c r="E42" s="1137"/>
      <c r="F42" s="1137"/>
      <c r="G42" s="1137"/>
      <c r="H42" s="1137"/>
      <c r="I42" s="1137"/>
      <c r="J42" s="1137"/>
      <c r="K42" s="1137"/>
      <c r="L42" s="1137"/>
      <c r="M42" s="1137"/>
      <c r="N42" s="1137"/>
      <c r="O42" s="1137"/>
      <c r="P42" s="1137"/>
      <c r="Q42" s="1137"/>
      <c r="R42" s="1137"/>
      <c r="S42" s="1137"/>
      <c r="T42" s="1137"/>
      <c r="U42" s="1137"/>
      <c r="V42" s="1137"/>
      <c r="W42" s="1137"/>
      <c r="X42" s="1137"/>
      <c r="Y42" s="1137"/>
      <c r="Z42" s="1137"/>
      <c r="AA42" s="363"/>
    </row>
    <row r="43" spans="1:27" s="2" customFormat="1" ht="14.55" customHeight="1">
      <c r="B43" s="1137"/>
      <c r="C43" s="1137"/>
      <c r="D43" s="1137"/>
      <c r="E43" s="1137"/>
      <c r="F43" s="1137"/>
      <c r="G43" s="1137"/>
      <c r="H43" s="1137"/>
      <c r="I43" s="1137"/>
      <c r="J43" s="1137"/>
      <c r="K43" s="1137"/>
      <c r="L43" s="1137"/>
      <c r="M43" s="1137"/>
      <c r="N43" s="1137"/>
      <c r="O43" s="1137"/>
      <c r="P43" s="1137"/>
      <c r="Q43" s="1137"/>
      <c r="R43" s="1137"/>
      <c r="S43" s="1137"/>
      <c r="T43" s="1137"/>
      <c r="U43" s="1137"/>
      <c r="V43" s="1137"/>
      <c r="W43" s="1137"/>
      <c r="X43" s="1137"/>
      <c r="Y43" s="1137"/>
      <c r="Z43" s="1137"/>
      <c r="AA43" s="363"/>
    </row>
    <row r="44" spans="1:27">
      <c r="A44" s="1"/>
      <c r="AA44" s="1"/>
    </row>
    <row r="45" spans="1:27">
      <c r="A45" s="1"/>
      <c r="B45" s="1"/>
      <c r="C45" s="100"/>
      <c r="D45" s="101"/>
      <c r="E45" s="102" t="s">
        <v>4102</v>
      </c>
      <c r="F45" s="102"/>
      <c r="G45" s="102"/>
      <c r="H45" s="101"/>
      <c r="I45" s="101"/>
      <c r="J45" s="101"/>
      <c r="K45" s="101"/>
      <c r="L45" s="103"/>
      <c r="M45" s="923"/>
      <c r="N45" s="924"/>
      <c r="O45" s="924"/>
      <c r="P45" s="924"/>
      <c r="Q45" s="924"/>
      <c r="R45" s="924"/>
      <c r="S45" s="924"/>
      <c r="T45" s="924"/>
      <c r="U45" s="924"/>
      <c r="V45" s="924"/>
      <c r="W45" s="924"/>
      <c r="X45" s="924"/>
      <c r="Y45" s="924"/>
      <c r="Z45" s="925"/>
      <c r="AA45" s="1"/>
    </row>
    <row r="46" spans="1:27">
      <c r="A46" s="1"/>
      <c r="B46" s="1"/>
      <c r="C46" s="104"/>
      <c r="D46" s="99"/>
      <c r="E46" s="876" t="s">
        <v>4106</v>
      </c>
      <c r="F46" s="876"/>
      <c r="G46" s="876"/>
      <c r="H46" s="876"/>
      <c r="I46" s="876"/>
      <c r="J46" s="95"/>
      <c r="K46" s="95"/>
      <c r="L46" s="105"/>
      <c r="M46" s="1138"/>
      <c r="N46" s="1110"/>
      <c r="O46" s="1110"/>
      <c r="P46" s="1110"/>
      <c r="Q46" s="1110"/>
      <c r="R46" s="1110"/>
      <c r="S46" s="1110"/>
      <c r="T46" s="1110"/>
      <c r="U46" s="1110"/>
      <c r="V46" s="1110"/>
      <c r="W46" s="1110"/>
      <c r="X46" s="1110"/>
      <c r="Y46" s="1110"/>
      <c r="Z46" s="1139"/>
      <c r="AA46" s="1"/>
    </row>
    <row r="47" spans="1:27">
      <c r="A47" s="1"/>
      <c r="B47" s="1"/>
      <c r="C47" s="106"/>
      <c r="D47" s="98"/>
      <c r="E47" s="98"/>
      <c r="F47" s="98"/>
      <c r="G47" s="98"/>
      <c r="H47" s="98"/>
      <c r="I47" s="98"/>
      <c r="J47" s="98"/>
      <c r="K47" s="98"/>
      <c r="L47" s="107"/>
      <c r="M47" s="926"/>
      <c r="N47" s="927"/>
      <c r="O47" s="927"/>
      <c r="P47" s="927"/>
      <c r="Q47" s="927"/>
      <c r="R47" s="927"/>
      <c r="S47" s="927"/>
      <c r="T47" s="927"/>
      <c r="U47" s="927"/>
      <c r="V47" s="927"/>
      <c r="W47" s="927"/>
      <c r="X47" s="927"/>
      <c r="Y47" s="927"/>
      <c r="Z47" s="928"/>
      <c r="AA47" s="1"/>
    </row>
    <row r="48" spans="1:27">
      <c r="A48" s="1"/>
      <c r="B48" s="1"/>
      <c r="C48" s="1"/>
      <c r="D48" s="1"/>
      <c r="E48" s="1"/>
      <c r="F48" s="1"/>
      <c r="G48" s="1"/>
      <c r="H48" s="1"/>
      <c r="I48" s="1"/>
      <c r="J48" s="1"/>
      <c r="K48" s="1"/>
      <c r="L48" s="1"/>
      <c r="M48" s="1"/>
      <c r="N48" s="1"/>
      <c r="O48" s="1"/>
      <c r="P48" s="1"/>
      <c r="Q48" s="1"/>
      <c r="R48" s="1"/>
      <c r="S48" s="1"/>
      <c r="T48" s="1"/>
      <c r="U48" s="1"/>
      <c r="V48" s="1"/>
      <c r="W48" s="1"/>
      <c r="X48" s="1"/>
      <c r="Y48" s="1"/>
      <c r="Z48" s="1"/>
      <c r="AA48" s="1"/>
    </row>
    <row r="49" spans="2:27" s="1" customFormat="1" ht="12" customHeight="1">
      <c r="B49" s="96" t="s">
        <v>3763</v>
      </c>
    </row>
    <row r="50" spans="2:27" s="1" customFormat="1" ht="13.35" customHeight="1">
      <c r="C50" s="117">
        <v>1</v>
      </c>
      <c r="D50" s="851" t="s">
        <v>4109</v>
      </c>
      <c r="E50" s="851"/>
      <c r="F50" s="851"/>
      <c r="G50" s="851"/>
      <c r="H50" s="851"/>
      <c r="I50" s="851"/>
      <c r="J50" s="851"/>
      <c r="K50" s="851"/>
      <c r="L50" s="851"/>
      <c r="M50" s="851"/>
      <c r="N50" s="851"/>
      <c r="O50" s="851"/>
      <c r="P50" s="851"/>
      <c r="Q50" s="851"/>
      <c r="R50" s="851"/>
      <c r="S50" s="851"/>
      <c r="T50" s="851"/>
      <c r="U50" s="851"/>
      <c r="V50" s="851"/>
      <c r="W50" s="851"/>
      <c r="X50" s="851"/>
      <c r="Y50" s="851"/>
      <c r="Z50" s="851"/>
      <c r="AA50" s="851"/>
    </row>
    <row r="51" spans="2:27" s="1" customFormat="1" ht="4.5" customHeight="1">
      <c r="C51" s="117"/>
      <c r="D51" s="118"/>
      <c r="E51" s="118"/>
      <c r="F51" s="118"/>
      <c r="G51" s="118"/>
      <c r="H51" s="118"/>
      <c r="I51" s="118"/>
      <c r="J51" s="118"/>
      <c r="K51" s="118"/>
      <c r="L51" s="118"/>
      <c r="M51" s="118"/>
      <c r="N51" s="118"/>
      <c r="O51" s="118"/>
      <c r="P51" s="118"/>
      <c r="Q51" s="118"/>
      <c r="R51" s="118"/>
      <c r="S51" s="118"/>
      <c r="T51" s="118"/>
      <c r="U51" s="118"/>
      <c r="V51" s="118"/>
      <c r="W51" s="118"/>
      <c r="X51" s="118"/>
      <c r="Y51" s="118"/>
      <c r="Z51" s="118"/>
      <c r="AA51" s="118"/>
    </row>
    <row r="52" spans="2:27" s="1" customFormat="1" ht="13.35" customHeight="1">
      <c r="C52" s="117">
        <v>2</v>
      </c>
      <c r="D52" s="851" t="s">
        <v>4110</v>
      </c>
      <c r="E52" s="851"/>
      <c r="F52" s="851"/>
      <c r="G52" s="851"/>
      <c r="H52" s="851"/>
      <c r="I52" s="851"/>
      <c r="J52" s="851"/>
      <c r="K52" s="851"/>
      <c r="L52" s="851"/>
      <c r="M52" s="851"/>
      <c r="N52" s="851"/>
      <c r="O52" s="851"/>
      <c r="P52" s="851"/>
      <c r="Q52" s="851"/>
      <c r="R52" s="851"/>
      <c r="S52" s="851"/>
      <c r="T52" s="851"/>
      <c r="U52" s="851"/>
      <c r="V52" s="851"/>
      <c r="W52" s="851"/>
      <c r="X52" s="851"/>
      <c r="Y52" s="851"/>
      <c r="Z52" s="851"/>
      <c r="AA52" s="851"/>
    </row>
    <row r="53" spans="2:27" s="1" customFormat="1" ht="4.5" customHeight="1">
      <c r="C53" s="117"/>
      <c r="D53" s="118"/>
      <c r="E53" s="118"/>
      <c r="F53" s="118"/>
      <c r="G53" s="118"/>
      <c r="H53" s="118"/>
      <c r="I53" s="118"/>
      <c r="J53" s="118"/>
      <c r="K53" s="118"/>
      <c r="L53" s="118"/>
      <c r="M53" s="118"/>
      <c r="N53" s="118"/>
      <c r="O53" s="118"/>
      <c r="P53" s="118"/>
      <c r="Q53" s="118"/>
      <c r="R53" s="118"/>
      <c r="S53" s="118"/>
      <c r="T53" s="118"/>
      <c r="U53" s="118"/>
      <c r="V53" s="118"/>
      <c r="W53" s="118"/>
      <c r="X53" s="118"/>
      <c r="Y53" s="118"/>
      <c r="Z53" s="118"/>
      <c r="AA53" s="118"/>
    </row>
    <row r="54" spans="2:27" s="1" customFormat="1" ht="228.6" customHeight="1">
      <c r="C54" s="117">
        <v>3</v>
      </c>
      <c r="D54" s="851" t="s">
        <v>16065</v>
      </c>
      <c r="E54" s="851"/>
      <c r="F54" s="851"/>
      <c r="G54" s="851"/>
      <c r="H54" s="851"/>
      <c r="I54" s="851"/>
      <c r="J54" s="851"/>
      <c r="K54" s="851"/>
      <c r="L54" s="851"/>
      <c r="M54" s="851"/>
      <c r="N54" s="851"/>
      <c r="O54" s="851"/>
      <c r="P54" s="851"/>
      <c r="Q54" s="851"/>
      <c r="R54" s="851"/>
      <c r="S54" s="851"/>
      <c r="T54" s="851"/>
      <c r="U54" s="851"/>
      <c r="V54" s="851"/>
      <c r="W54" s="851"/>
      <c r="X54" s="851"/>
      <c r="Y54" s="851"/>
      <c r="Z54" s="851"/>
      <c r="AA54" s="851"/>
    </row>
    <row r="55" spans="2:27" s="1" customFormat="1" ht="4.5" customHeight="1">
      <c r="C55" s="117"/>
      <c r="D55" s="118"/>
      <c r="E55" s="118"/>
      <c r="F55" s="118"/>
      <c r="G55" s="118"/>
      <c r="H55" s="118"/>
      <c r="I55" s="118"/>
      <c r="J55" s="118"/>
      <c r="K55" s="118"/>
      <c r="L55" s="118"/>
      <c r="M55" s="118"/>
      <c r="N55" s="118"/>
      <c r="O55" s="118"/>
      <c r="P55" s="118"/>
      <c r="Q55" s="118"/>
      <c r="R55" s="118"/>
      <c r="S55" s="118"/>
      <c r="T55" s="118"/>
      <c r="U55" s="118"/>
      <c r="V55" s="118"/>
      <c r="W55" s="118"/>
      <c r="X55" s="118"/>
      <c r="Y55" s="118"/>
      <c r="Z55" s="118"/>
      <c r="AA55" s="118"/>
    </row>
    <row r="56" spans="2:27" s="1" customFormat="1" ht="57" customHeight="1">
      <c r="C56" s="117">
        <v>4</v>
      </c>
      <c r="D56" s="851" t="s">
        <v>16066</v>
      </c>
      <c r="E56" s="851"/>
      <c r="F56" s="851"/>
      <c r="G56" s="851"/>
      <c r="H56" s="851"/>
      <c r="I56" s="851"/>
      <c r="J56" s="851"/>
      <c r="K56" s="851"/>
      <c r="L56" s="851"/>
      <c r="M56" s="851"/>
      <c r="N56" s="851"/>
      <c r="O56" s="851"/>
      <c r="P56" s="851"/>
      <c r="Q56" s="851"/>
      <c r="R56" s="851"/>
      <c r="S56" s="851"/>
      <c r="T56" s="851"/>
      <c r="U56" s="851"/>
      <c r="V56" s="851"/>
      <c r="W56" s="851"/>
      <c r="X56" s="851"/>
      <c r="Y56" s="851"/>
      <c r="Z56" s="851"/>
      <c r="AA56" s="851"/>
    </row>
    <row r="57" spans="2:27" s="1" customFormat="1" ht="4.5" customHeight="1">
      <c r="C57" s="117"/>
      <c r="D57" s="118"/>
      <c r="E57" s="118"/>
      <c r="F57" s="118"/>
      <c r="G57" s="118"/>
      <c r="H57" s="118"/>
      <c r="I57" s="118"/>
      <c r="J57" s="118"/>
      <c r="K57" s="118"/>
      <c r="L57" s="118"/>
      <c r="M57" s="118"/>
      <c r="N57" s="118"/>
      <c r="O57" s="118"/>
      <c r="P57" s="118"/>
      <c r="Q57" s="118"/>
      <c r="R57" s="118"/>
      <c r="S57" s="118"/>
      <c r="T57" s="118"/>
      <c r="U57" s="118"/>
      <c r="V57" s="118"/>
      <c r="W57" s="118"/>
      <c r="X57" s="118"/>
      <c r="Y57" s="118"/>
      <c r="Z57" s="118"/>
      <c r="AA57" s="118"/>
    </row>
    <row r="58" spans="2:27" s="1" customFormat="1" ht="25.95" customHeight="1">
      <c r="C58" s="117">
        <v>5</v>
      </c>
      <c r="D58" s="851" t="s">
        <v>4107</v>
      </c>
      <c r="E58" s="851"/>
      <c r="F58" s="851"/>
      <c r="G58" s="851"/>
      <c r="H58" s="851"/>
      <c r="I58" s="851"/>
      <c r="J58" s="851"/>
      <c r="K58" s="851"/>
      <c r="L58" s="851"/>
      <c r="M58" s="851"/>
      <c r="N58" s="851"/>
      <c r="O58" s="851"/>
      <c r="P58" s="851"/>
      <c r="Q58" s="851"/>
      <c r="R58" s="851"/>
      <c r="S58" s="851"/>
      <c r="T58" s="851"/>
      <c r="U58" s="851"/>
      <c r="V58" s="851"/>
      <c r="W58" s="851"/>
      <c r="X58" s="851"/>
      <c r="Y58" s="851"/>
      <c r="Z58" s="851"/>
      <c r="AA58" s="851"/>
    </row>
    <row r="59" spans="2:27" s="1" customFormat="1" ht="4.5" customHeight="1">
      <c r="C59" s="117"/>
      <c r="D59" s="118"/>
      <c r="E59" s="118"/>
      <c r="F59" s="118"/>
      <c r="G59" s="118"/>
      <c r="H59" s="118"/>
      <c r="I59" s="118"/>
      <c r="J59" s="118"/>
      <c r="K59" s="118"/>
      <c r="L59" s="118"/>
      <c r="M59" s="118"/>
      <c r="N59" s="118"/>
      <c r="O59" s="118"/>
      <c r="P59" s="118"/>
      <c r="Q59" s="118"/>
      <c r="R59" s="118"/>
      <c r="S59" s="118"/>
      <c r="T59" s="118"/>
      <c r="U59" s="118"/>
      <c r="V59" s="118"/>
      <c r="W59" s="118"/>
      <c r="X59" s="118"/>
      <c r="Y59" s="118"/>
      <c r="Z59" s="118"/>
      <c r="AA59" s="118"/>
    </row>
    <row r="60" spans="2:27" s="1" customFormat="1" ht="25.95" customHeight="1">
      <c r="C60" s="117">
        <v>6</v>
      </c>
      <c r="D60" s="851" t="s">
        <v>16067</v>
      </c>
      <c r="E60" s="851"/>
      <c r="F60" s="851"/>
      <c r="G60" s="851"/>
      <c r="H60" s="851"/>
      <c r="I60" s="851"/>
      <c r="J60" s="851"/>
      <c r="K60" s="851"/>
      <c r="L60" s="851"/>
      <c r="M60" s="851"/>
      <c r="N60" s="851"/>
      <c r="O60" s="851"/>
      <c r="P60" s="851"/>
      <c r="Q60" s="851"/>
      <c r="R60" s="851"/>
      <c r="S60" s="851"/>
      <c r="T60" s="851"/>
      <c r="U60" s="851"/>
      <c r="V60" s="851"/>
      <c r="W60" s="851"/>
      <c r="X60" s="851"/>
      <c r="Y60" s="851"/>
      <c r="Z60" s="851"/>
      <c r="AA60" s="851"/>
    </row>
    <row r="61" spans="2:27" s="1" customFormat="1" ht="4.5" customHeight="1">
      <c r="C61" s="117"/>
      <c r="D61" s="118"/>
      <c r="E61" s="118"/>
      <c r="F61" s="118"/>
      <c r="G61" s="118"/>
      <c r="H61" s="118"/>
      <c r="I61" s="118"/>
      <c r="J61" s="118"/>
      <c r="K61" s="118"/>
      <c r="L61" s="118"/>
      <c r="M61" s="118"/>
      <c r="N61" s="118"/>
      <c r="O61" s="118"/>
      <c r="P61" s="118"/>
      <c r="Q61" s="118"/>
      <c r="R61" s="118"/>
      <c r="S61" s="118"/>
      <c r="T61" s="118"/>
      <c r="U61" s="118"/>
      <c r="V61" s="118"/>
      <c r="W61" s="118"/>
      <c r="X61" s="118"/>
      <c r="Y61" s="118"/>
      <c r="Z61" s="118"/>
      <c r="AA61" s="118"/>
    </row>
    <row r="62" spans="2:27" s="1" customFormat="1" ht="244.8" customHeight="1">
      <c r="C62" s="117">
        <v>7</v>
      </c>
      <c r="D62" s="851" t="s">
        <v>4108</v>
      </c>
      <c r="E62" s="851"/>
      <c r="F62" s="851"/>
      <c r="G62" s="851"/>
      <c r="H62" s="851"/>
      <c r="I62" s="851"/>
      <c r="J62" s="851"/>
      <c r="K62" s="851"/>
      <c r="L62" s="851"/>
      <c r="M62" s="851"/>
      <c r="N62" s="851"/>
      <c r="O62" s="851"/>
      <c r="P62" s="851"/>
      <c r="Q62" s="851"/>
      <c r="R62" s="851"/>
      <c r="S62" s="851"/>
      <c r="T62" s="851"/>
      <c r="U62" s="851"/>
      <c r="V62" s="851"/>
      <c r="W62" s="851"/>
      <c r="X62" s="851"/>
      <c r="Y62" s="851"/>
      <c r="Z62" s="851"/>
      <c r="AA62" s="851"/>
    </row>
    <row r="63" spans="2:27" s="1" customFormat="1" ht="4.5" customHeight="1">
      <c r="C63" s="117"/>
      <c r="D63" s="118"/>
      <c r="E63" s="118"/>
      <c r="F63" s="118"/>
      <c r="G63" s="118"/>
      <c r="H63" s="118"/>
      <c r="I63" s="118"/>
      <c r="J63" s="118"/>
      <c r="K63" s="118"/>
      <c r="L63" s="118"/>
      <c r="M63" s="118"/>
      <c r="N63" s="118"/>
      <c r="O63" s="118"/>
      <c r="P63" s="118"/>
      <c r="Q63" s="118"/>
      <c r="R63" s="118"/>
      <c r="S63" s="118"/>
      <c r="T63" s="118"/>
      <c r="U63" s="118"/>
      <c r="V63" s="118"/>
      <c r="W63" s="118"/>
      <c r="X63" s="118"/>
      <c r="Y63" s="118"/>
      <c r="Z63" s="118"/>
      <c r="AA63" s="118"/>
    </row>
    <row r="64" spans="2:27" s="1" customFormat="1" ht="48" customHeight="1">
      <c r="C64" s="117">
        <v>8</v>
      </c>
      <c r="D64" s="851" t="s">
        <v>4111</v>
      </c>
      <c r="E64" s="851"/>
      <c r="F64" s="851"/>
      <c r="G64" s="851"/>
      <c r="H64" s="851"/>
      <c r="I64" s="851"/>
      <c r="J64" s="851"/>
      <c r="K64" s="851"/>
      <c r="L64" s="851"/>
      <c r="M64" s="851"/>
      <c r="N64" s="851"/>
      <c r="O64" s="851"/>
      <c r="P64" s="851"/>
      <c r="Q64" s="851"/>
      <c r="R64" s="851"/>
      <c r="S64" s="851"/>
      <c r="T64" s="851"/>
      <c r="U64" s="851"/>
      <c r="V64" s="851"/>
      <c r="W64" s="851"/>
      <c r="X64" s="851"/>
      <c r="Y64" s="851"/>
      <c r="Z64" s="851"/>
      <c r="AA64" s="851"/>
    </row>
    <row r="65" spans="2:27" s="1" customFormat="1" ht="4.5" customHeight="1">
      <c r="C65" s="117"/>
      <c r="D65" s="118"/>
      <c r="E65" s="118"/>
      <c r="F65" s="118"/>
      <c r="G65" s="118"/>
      <c r="H65" s="118"/>
      <c r="I65" s="118"/>
      <c r="J65" s="118"/>
      <c r="K65" s="118"/>
      <c r="L65" s="118"/>
      <c r="M65" s="118"/>
      <c r="N65" s="118"/>
      <c r="O65" s="118"/>
      <c r="P65" s="118"/>
      <c r="Q65" s="118"/>
      <c r="R65" s="118"/>
      <c r="S65" s="118"/>
      <c r="T65" s="118"/>
      <c r="U65" s="118"/>
      <c r="V65" s="118"/>
      <c r="W65" s="118"/>
      <c r="X65" s="118"/>
      <c r="Y65" s="118"/>
      <c r="Z65" s="118"/>
      <c r="AA65" s="118"/>
    </row>
    <row r="66" spans="2:27" s="1" customFormat="1" ht="56.4" customHeight="1">
      <c r="C66" s="117">
        <v>9</v>
      </c>
      <c r="D66" s="851" t="s">
        <v>4112</v>
      </c>
      <c r="E66" s="851"/>
      <c r="F66" s="851"/>
      <c r="G66" s="851"/>
      <c r="H66" s="851"/>
      <c r="I66" s="851"/>
      <c r="J66" s="851"/>
      <c r="K66" s="851"/>
      <c r="L66" s="851"/>
      <c r="M66" s="851"/>
      <c r="N66" s="851"/>
      <c r="O66" s="851"/>
      <c r="P66" s="851"/>
      <c r="Q66" s="851"/>
      <c r="R66" s="851"/>
      <c r="S66" s="851"/>
      <c r="T66" s="851"/>
      <c r="U66" s="851"/>
      <c r="V66" s="851"/>
      <c r="W66" s="851"/>
      <c r="X66" s="851"/>
      <c r="Y66" s="851"/>
      <c r="Z66" s="851"/>
      <c r="AA66" s="851"/>
    </row>
    <row r="67" spans="2:27" s="1" customFormat="1" ht="4.5" customHeight="1">
      <c r="C67" s="117"/>
      <c r="D67" s="118"/>
      <c r="E67" s="118"/>
      <c r="F67" s="118"/>
      <c r="G67" s="118"/>
      <c r="H67" s="118"/>
      <c r="I67" s="118"/>
      <c r="J67" s="118"/>
      <c r="K67" s="118"/>
      <c r="L67" s="118"/>
      <c r="M67" s="118"/>
      <c r="N67" s="118"/>
      <c r="O67" s="118"/>
      <c r="P67" s="118"/>
      <c r="Q67" s="118"/>
      <c r="R67" s="118"/>
      <c r="S67" s="118"/>
      <c r="T67" s="118"/>
      <c r="U67" s="118"/>
      <c r="V67" s="118"/>
      <c r="W67" s="118"/>
      <c r="X67" s="118"/>
      <c r="Y67" s="118"/>
      <c r="Z67" s="118"/>
      <c r="AA67" s="118"/>
    </row>
    <row r="68" spans="2:27" s="1" customFormat="1" ht="45" customHeight="1">
      <c r="C68" s="117">
        <v>10</v>
      </c>
      <c r="D68" s="851" t="s">
        <v>16068</v>
      </c>
      <c r="E68" s="851"/>
      <c r="F68" s="851"/>
      <c r="G68" s="851"/>
      <c r="H68" s="851"/>
      <c r="I68" s="851"/>
      <c r="J68" s="851"/>
      <c r="K68" s="851"/>
      <c r="L68" s="851"/>
      <c r="M68" s="851"/>
      <c r="N68" s="851"/>
      <c r="O68" s="851"/>
      <c r="P68" s="851"/>
      <c r="Q68" s="851"/>
      <c r="R68" s="851"/>
      <c r="S68" s="851"/>
      <c r="T68" s="851"/>
      <c r="U68" s="851"/>
      <c r="V68" s="851"/>
      <c r="W68" s="851"/>
      <c r="X68" s="851"/>
      <c r="Y68" s="851"/>
      <c r="Z68" s="851"/>
      <c r="AA68" s="851"/>
    </row>
    <row r="69" spans="2:27" s="1" customFormat="1" ht="4.5" customHeight="1">
      <c r="C69" s="117"/>
      <c r="D69" s="118"/>
      <c r="E69" s="118"/>
      <c r="F69" s="118"/>
      <c r="G69" s="118"/>
      <c r="H69" s="118"/>
      <c r="I69" s="118"/>
      <c r="J69" s="118"/>
      <c r="K69" s="118"/>
      <c r="L69" s="118"/>
      <c r="M69" s="118"/>
      <c r="N69" s="118"/>
      <c r="O69" s="118"/>
      <c r="P69" s="118"/>
      <c r="Q69" s="118"/>
      <c r="R69" s="118"/>
      <c r="S69" s="118"/>
      <c r="T69" s="118"/>
      <c r="U69" s="118"/>
      <c r="V69" s="118"/>
      <c r="W69" s="118"/>
      <c r="X69" s="118"/>
      <c r="Y69" s="118"/>
      <c r="Z69" s="118"/>
      <c r="AA69" s="118"/>
    </row>
    <row r="70" spans="2:27" s="1" customFormat="1" ht="31.8" customHeight="1">
      <c r="C70" s="117">
        <v>11</v>
      </c>
      <c r="D70" s="851" t="s">
        <v>4146</v>
      </c>
      <c r="E70" s="851"/>
      <c r="F70" s="851"/>
      <c r="G70" s="851"/>
      <c r="H70" s="851"/>
      <c r="I70" s="851"/>
      <c r="J70" s="851"/>
      <c r="K70" s="851"/>
      <c r="L70" s="851"/>
      <c r="M70" s="851"/>
      <c r="N70" s="851"/>
      <c r="O70" s="851"/>
      <c r="P70" s="851"/>
      <c r="Q70" s="851"/>
      <c r="R70" s="851"/>
      <c r="S70" s="851"/>
      <c r="T70" s="851"/>
      <c r="U70" s="851"/>
      <c r="V70" s="851"/>
      <c r="W70" s="851"/>
      <c r="X70" s="851"/>
      <c r="Y70" s="851"/>
      <c r="Z70" s="851"/>
      <c r="AA70" s="851"/>
    </row>
    <row r="71" spans="2:27">
      <c r="B71" s="1"/>
      <c r="C71" s="1"/>
      <c r="D71" s="1"/>
      <c r="E71" s="97"/>
      <c r="F71" s="97"/>
      <c r="G71" s="97"/>
      <c r="H71" s="97"/>
      <c r="I71" s="97"/>
      <c r="J71" s="97"/>
      <c r="K71" s="97"/>
      <c r="L71" s="97"/>
      <c r="M71" s="97"/>
      <c r="N71" s="97"/>
      <c r="O71" s="97"/>
      <c r="P71" s="97"/>
      <c r="Q71" s="97"/>
      <c r="R71" s="97"/>
      <c r="S71" s="97"/>
      <c r="T71" s="97"/>
      <c r="U71" s="97"/>
      <c r="V71" s="97"/>
      <c r="W71" s="97"/>
      <c r="X71" s="1"/>
      <c r="Y71" s="1"/>
      <c r="Z71" s="1"/>
    </row>
  </sheetData>
  <mergeCells count="73">
    <mergeCell ref="C35:D35"/>
    <mergeCell ref="M45:Z47"/>
    <mergeCell ref="E46:G46"/>
    <mergeCell ref="H46:I46"/>
    <mergeCell ref="B40:L41"/>
    <mergeCell ref="M40:Z41"/>
    <mergeCell ref="B42:L43"/>
    <mergeCell ref="M42:Z43"/>
    <mergeCell ref="B36:F39"/>
    <mergeCell ref="G36:L39"/>
    <mergeCell ref="M36:O36"/>
    <mergeCell ref="P36:Q36"/>
    <mergeCell ref="S36:T36"/>
    <mergeCell ref="M37:O37"/>
    <mergeCell ref="P37:S37"/>
    <mergeCell ref="T37:V37"/>
    <mergeCell ref="P39:Z39"/>
    <mergeCell ref="W37:Z37"/>
    <mergeCell ref="M38:O38"/>
    <mergeCell ref="P38:S38"/>
    <mergeCell ref="T38:V38"/>
    <mergeCell ref="W38:Z38"/>
    <mergeCell ref="M39:O39"/>
    <mergeCell ref="B20:F23"/>
    <mergeCell ref="G20:H23"/>
    <mergeCell ref="I20:Z23"/>
    <mergeCell ref="B24:H24"/>
    <mergeCell ref="I24:J24"/>
    <mergeCell ref="G14:H15"/>
    <mergeCell ref="I14:Z15"/>
    <mergeCell ref="G16:H19"/>
    <mergeCell ref="I16:K16"/>
    <mergeCell ref="L16:M16"/>
    <mergeCell ref="O16:Q16"/>
    <mergeCell ref="I17:K17"/>
    <mergeCell ref="I18:K18"/>
    <mergeCell ref="L18:O18"/>
    <mergeCell ref="P18:R18"/>
    <mergeCell ref="S18:Z18"/>
    <mergeCell ref="I19:K19"/>
    <mergeCell ref="L19:Z19"/>
    <mergeCell ref="L17:O17"/>
    <mergeCell ref="S17:Z17"/>
    <mergeCell ref="D2:AA5"/>
    <mergeCell ref="F7:V8"/>
    <mergeCell ref="X7:Y7"/>
    <mergeCell ref="B10:H11"/>
    <mergeCell ref="I10:Z11"/>
    <mergeCell ref="Z12:Z13"/>
    <mergeCell ref="B25:H27"/>
    <mergeCell ref="I25:Z27"/>
    <mergeCell ref="D50:AA50"/>
    <mergeCell ref="D52:AA52"/>
    <mergeCell ref="U12:U13"/>
    <mergeCell ref="V12:V13"/>
    <mergeCell ref="W12:W13"/>
    <mergeCell ref="X12:X13"/>
    <mergeCell ref="Y12:Y13"/>
    <mergeCell ref="B12:H13"/>
    <mergeCell ref="I12:I13"/>
    <mergeCell ref="J12:Q13"/>
    <mergeCell ref="R12:R13"/>
    <mergeCell ref="S12:T13"/>
    <mergeCell ref="B14:F19"/>
    <mergeCell ref="D54:AA54"/>
    <mergeCell ref="D56:AA56"/>
    <mergeCell ref="D58:AA58"/>
    <mergeCell ref="D70:AA70"/>
    <mergeCell ref="D60:AA60"/>
    <mergeCell ref="D62:AA62"/>
    <mergeCell ref="D64:AA64"/>
    <mergeCell ref="D66:AA66"/>
    <mergeCell ref="D68:AA68"/>
  </mergeCells>
  <phoneticPr fontId="3"/>
  <dataValidations count="6">
    <dataValidation type="list" allowBlank="1" showInputMessage="1" showErrorMessage="1" sqref="S12:T13 I24:J24 C35:D35" xr:uid="{EE702FDF-B073-44AA-A142-0B095D8A4AC4}">
      <formula1>元号</formula1>
    </dataValidation>
    <dataValidation type="list" allowBlank="1" showInputMessage="1" showErrorMessage="1" sqref="U12:U13 K24 E35" xr:uid="{5976DE92-B907-46E6-BB98-602B4DDB4317}">
      <formula1>年</formula1>
    </dataValidation>
    <dataValidation type="list" allowBlank="1" showInputMessage="1" showErrorMessage="1" sqref="W12:W13 M24 G35" xr:uid="{FFBD5B63-99BD-4C83-96C3-20A8DA701667}">
      <formula1>月</formula1>
    </dataValidation>
    <dataValidation type="list" allowBlank="1" showInputMessage="1" showErrorMessage="1" sqref="Y12:Y13 O24 I35" xr:uid="{1CA0EA4A-64A2-463D-A441-6888E462E263}">
      <formula1>日</formula1>
    </dataValidation>
    <dataValidation type="list" allowBlank="1" showErrorMessage="1" promptTitle="【学校】運営単位" prompt="学校の場合どちらかを選択してください。_x000a_共同調理場：給食センター等_x000a_単独実施：自校給食" sqref="T29" xr:uid="{82FE4E3E-008D-4E20-AC14-9577F0BCEACF}">
      <formula1>選択</formula1>
    </dataValidation>
    <dataValidation type="list" allowBlank="1" showInputMessage="1" showErrorMessage="1" sqref="X7:Y7" xr:uid="{A1622BA3-0623-4699-999F-96C687E24335}">
      <formula1>選択</formula1>
    </dataValidation>
  </dataValidations>
  <pageMargins left="0.7" right="0.7" top="0.75" bottom="0.75" header="0.3" footer="0.3"/>
  <pageSetup paperSize="9" scale="97" orientation="portrait" r:id="rId1"/>
  <rowBreaks count="2" manualBreakCount="2">
    <brk id="43" max="16383" man="1"/>
    <brk id="62" max="16383" man="1"/>
  </rowBreak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E1DE2E-EDB4-452C-8645-7B6ED7385C45}">
  <sheetPr codeName="Sheet31">
    <tabColor theme="0" tint="-0.499984740745262"/>
  </sheetPr>
  <dimension ref="A1:AE73"/>
  <sheetViews>
    <sheetView view="pageBreakPreview" topLeftCell="A17" zoomScaleNormal="100" zoomScaleSheetLayoutView="100" workbookViewId="0">
      <selection activeCell="I33" sqref="I33"/>
    </sheetView>
  </sheetViews>
  <sheetFormatPr defaultColWidth="3" defaultRowHeight="18"/>
  <cols>
    <col min="1" max="1" width="1.5" customWidth="1"/>
    <col min="26" max="26" width="2.69921875" customWidth="1"/>
    <col min="27" max="27" width="1.19921875" customWidth="1"/>
  </cols>
  <sheetData>
    <row r="1" spans="1:31" s="1" customFormat="1" ht="12" customHeight="1">
      <c r="B1" s="1" t="s">
        <v>4113</v>
      </c>
    </row>
    <row r="2" spans="1:31" s="1" customFormat="1" ht="12" customHeight="1">
      <c r="D2" s="1136" t="s">
        <v>4103</v>
      </c>
      <c r="E2" s="1136"/>
      <c r="F2" s="1136"/>
      <c r="G2" s="1136"/>
      <c r="H2" s="1136"/>
      <c r="I2" s="1136"/>
      <c r="J2" s="1136"/>
      <c r="K2" s="1136"/>
      <c r="L2" s="1136"/>
      <c r="M2" s="1136"/>
      <c r="N2" s="1136"/>
      <c r="O2" s="1136"/>
      <c r="P2" s="1136"/>
      <c r="Q2" s="1136"/>
      <c r="R2" s="1136"/>
      <c r="S2" s="1136"/>
      <c r="T2" s="1136"/>
      <c r="U2" s="1136"/>
      <c r="V2" s="1136"/>
      <c r="W2" s="1136"/>
      <c r="X2" s="1136"/>
      <c r="Y2" s="1136"/>
      <c r="Z2" s="1136"/>
      <c r="AA2" s="1136"/>
    </row>
    <row r="3" spans="1:31" s="1" customFormat="1" ht="12" customHeight="1">
      <c r="D3" s="1136"/>
      <c r="E3" s="1136"/>
      <c r="F3" s="1136"/>
      <c r="G3" s="1136"/>
      <c r="H3" s="1136"/>
      <c r="I3" s="1136"/>
      <c r="J3" s="1136"/>
      <c r="K3" s="1136"/>
      <c r="L3" s="1136"/>
      <c r="M3" s="1136"/>
      <c r="N3" s="1136"/>
      <c r="O3" s="1136"/>
      <c r="P3" s="1136"/>
      <c r="Q3" s="1136"/>
      <c r="R3" s="1136"/>
      <c r="S3" s="1136"/>
      <c r="T3" s="1136"/>
      <c r="U3" s="1136"/>
      <c r="V3" s="1136"/>
      <c r="W3" s="1136"/>
      <c r="X3" s="1136"/>
      <c r="Y3" s="1136"/>
      <c r="Z3" s="1136"/>
      <c r="AA3" s="1136"/>
    </row>
    <row r="4" spans="1:31" s="1" customFormat="1" ht="12" customHeight="1">
      <c r="D4" s="1136"/>
      <c r="E4" s="1136"/>
      <c r="F4" s="1136"/>
      <c r="G4" s="1136"/>
      <c r="H4" s="1136"/>
      <c r="I4" s="1136"/>
      <c r="J4" s="1136"/>
      <c r="K4" s="1136"/>
      <c r="L4" s="1136"/>
      <c r="M4" s="1136"/>
      <c r="N4" s="1136"/>
      <c r="O4" s="1136"/>
      <c r="P4" s="1136"/>
      <c r="Q4" s="1136"/>
      <c r="R4" s="1136"/>
      <c r="S4" s="1136"/>
      <c r="T4" s="1136"/>
      <c r="U4" s="1136"/>
      <c r="V4" s="1136"/>
      <c r="W4" s="1136"/>
      <c r="X4" s="1136"/>
      <c r="Y4" s="1136"/>
      <c r="Z4" s="1136"/>
      <c r="AA4" s="1136"/>
      <c r="AE4" s="121"/>
    </row>
    <row r="5" spans="1:31" s="1" customFormat="1" ht="16.5" customHeight="1">
      <c r="D5" s="1136"/>
      <c r="E5" s="1136"/>
      <c r="F5" s="1136"/>
      <c r="G5" s="1136"/>
      <c r="H5" s="1136"/>
      <c r="I5" s="1136"/>
      <c r="J5" s="1136"/>
      <c r="K5" s="1136"/>
      <c r="L5" s="1136"/>
      <c r="M5" s="1136"/>
      <c r="N5" s="1136"/>
      <c r="O5" s="1136"/>
      <c r="P5" s="1136"/>
      <c r="Q5" s="1136"/>
      <c r="R5" s="1136"/>
      <c r="S5" s="1136"/>
      <c r="T5" s="1136"/>
      <c r="U5" s="1136"/>
      <c r="V5" s="1136"/>
      <c r="W5" s="1136"/>
      <c r="X5" s="1136"/>
      <c r="Y5" s="1136"/>
      <c r="Z5" s="1136"/>
      <c r="AA5" s="1136"/>
    </row>
    <row r="6" spans="1:31" s="1" customFormat="1" ht="12" customHeight="1">
      <c r="B6" s="122"/>
      <c r="C6" s="122"/>
      <c r="D6" s="122"/>
      <c r="E6" s="122"/>
      <c r="F6" s="122"/>
      <c r="G6" s="122"/>
      <c r="H6" s="122"/>
      <c r="I6" s="122"/>
      <c r="J6" s="122"/>
      <c r="K6" s="122"/>
      <c r="L6" s="122"/>
      <c r="M6" s="122"/>
      <c r="N6" s="122"/>
      <c r="O6" s="122"/>
      <c r="P6" s="122"/>
      <c r="Q6" s="122"/>
      <c r="R6" s="122"/>
      <c r="S6" s="122"/>
      <c r="T6" s="122"/>
      <c r="U6" s="122"/>
      <c r="V6" s="122"/>
      <c r="W6" s="122"/>
      <c r="X6" s="122"/>
      <c r="Y6" s="122"/>
    </row>
    <row r="7" spans="1:31">
      <c r="A7" s="1"/>
      <c r="B7" s="1"/>
      <c r="C7" s="1"/>
      <c r="D7" s="1"/>
      <c r="E7" s="1"/>
      <c r="F7" s="1204" t="s">
        <v>4105</v>
      </c>
      <c r="G7" s="1204"/>
      <c r="H7" s="1204"/>
      <c r="I7" s="1204"/>
      <c r="J7" s="1204"/>
      <c r="K7" s="1204"/>
      <c r="L7" s="1204"/>
      <c r="M7" s="1204"/>
      <c r="N7" s="1204"/>
      <c r="O7" s="1204"/>
      <c r="P7" s="1204"/>
      <c r="Q7" s="1204"/>
      <c r="R7" s="1204"/>
      <c r="S7" s="1204"/>
      <c r="T7" s="1204"/>
      <c r="U7" s="1204"/>
      <c r="V7" s="1204"/>
      <c r="W7" s="1"/>
      <c r="X7" s="1424"/>
      <c r="Y7" s="861"/>
      <c r="Z7" s="1"/>
      <c r="AA7" s="1"/>
    </row>
    <row r="8" spans="1:31">
      <c r="A8" s="1"/>
      <c r="B8" s="1"/>
      <c r="C8" s="1"/>
      <c r="D8" s="1"/>
      <c r="E8" s="1"/>
      <c r="F8" s="1204"/>
      <c r="G8" s="1204"/>
      <c r="H8" s="1204"/>
      <c r="I8" s="1204"/>
      <c r="J8" s="1204"/>
      <c r="K8" s="1204"/>
      <c r="L8" s="1204"/>
      <c r="M8" s="1204"/>
      <c r="N8" s="1204"/>
      <c r="O8" s="1204"/>
      <c r="P8" s="1204"/>
      <c r="Q8" s="1204"/>
      <c r="R8" s="1204"/>
      <c r="S8" s="1204"/>
      <c r="T8" s="1204"/>
      <c r="U8" s="1204"/>
      <c r="V8" s="1204"/>
      <c r="W8" s="1"/>
      <c r="X8" s="1"/>
      <c r="Y8" s="1"/>
      <c r="Z8" s="1"/>
      <c r="AA8" s="1"/>
    </row>
    <row r="9" spans="1:31">
      <c r="A9" s="1"/>
      <c r="B9" s="1"/>
      <c r="C9" s="1"/>
      <c r="D9" s="1"/>
      <c r="E9" s="1"/>
      <c r="F9" s="1"/>
      <c r="G9" s="1"/>
      <c r="H9" s="1"/>
      <c r="I9" s="1"/>
      <c r="J9" s="1"/>
      <c r="K9" s="1"/>
      <c r="L9" s="1"/>
      <c r="M9" s="1"/>
      <c r="N9" s="1"/>
      <c r="O9" s="1"/>
      <c r="P9" s="1"/>
      <c r="Q9" s="1"/>
      <c r="R9" s="1"/>
      <c r="S9" s="1"/>
      <c r="T9" s="1"/>
      <c r="U9" s="1"/>
      <c r="V9" s="1"/>
      <c r="W9" s="1"/>
      <c r="X9" s="1"/>
      <c r="Y9" s="1"/>
      <c r="Z9" s="1"/>
      <c r="AA9" s="1"/>
    </row>
    <row r="10" spans="1:31" ht="18" customHeight="1">
      <c r="A10" s="1"/>
      <c r="B10" s="895" t="s">
        <v>4097</v>
      </c>
      <c r="C10" s="896"/>
      <c r="D10" s="896"/>
      <c r="E10" s="896"/>
      <c r="F10" s="896"/>
      <c r="G10" s="896"/>
      <c r="H10" s="897"/>
      <c r="I10" s="889"/>
      <c r="J10" s="890"/>
      <c r="K10" s="890"/>
      <c r="L10" s="890"/>
      <c r="M10" s="890"/>
      <c r="N10" s="890"/>
      <c r="O10" s="890"/>
      <c r="P10" s="890"/>
      <c r="Q10" s="890"/>
      <c r="R10" s="890"/>
      <c r="S10" s="890"/>
      <c r="T10" s="890"/>
      <c r="U10" s="890"/>
      <c r="V10" s="890"/>
      <c r="W10" s="890"/>
      <c r="X10" s="890"/>
      <c r="Y10" s="890"/>
      <c r="Z10" s="891"/>
      <c r="AA10" s="1"/>
    </row>
    <row r="11" spans="1:31">
      <c r="A11" s="1"/>
      <c r="B11" s="898"/>
      <c r="C11" s="899"/>
      <c r="D11" s="899"/>
      <c r="E11" s="899"/>
      <c r="F11" s="899"/>
      <c r="G11" s="899"/>
      <c r="H11" s="900"/>
      <c r="I11" s="892"/>
      <c r="J11" s="893"/>
      <c r="K11" s="893"/>
      <c r="L11" s="893"/>
      <c r="M11" s="893"/>
      <c r="N11" s="893"/>
      <c r="O11" s="893"/>
      <c r="P11" s="893"/>
      <c r="Q11" s="893"/>
      <c r="R11" s="893"/>
      <c r="S11" s="893"/>
      <c r="T11" s="893"/>
      <c r="U11" s="893"/>
      <c r="V11" s="893"/>
      <c r="W11" s="893"/>
      <c r="X11" s="893"/>
      <c r="Y11" s="893"/>
      <c r="Z11" s="894"/>
      <c r="AA11" s="1"/>
    </row>
    <row r="12" spans="1:31">
      <c r="A12" s="1"/>
      <c r="B12" s="879" t="s">
        <v>4104</v>
      </c>
      <c r="C12" s="880"/>
      <c r="D12" s="880"/>
      <c r="E12" s="880"/>
      <c r="F12" s="880"/>
      <c r="G12" s="880"/>
      <c r="H12" s="881"/>
      <c r="I12" s="1082" t="s">
        <v>4095</v>
      </c>
      <c r="J12" s="1423"/>
      <c r="K12" s="1012"/>
      <c r="L12" s="1012"/>
      <c r="M12" s="1012"/>
      <c r="N12" s="1012"/>
      <c r="O12" s="1012"/>
      <c r="P12" s="1012"/>
      <c r="Q12" s="1012"/>
      <c r="R12" s="1205" t="s">
        <v>4096</v>
      </c>
      <c r="S12" s="968"/>
      <c r="T12" s="969"/>
      <c r="U12" s="1012"/>
      <c r="V12" s="1012" t="s">
        <v>12</v>
      </c>
      <c r="W12" s="1012"/>
      <c r="X12" s="1012" t="s">
        <v>11</v>
      </c>
      <c r="Y12" s="1012"/>
      <c r="Z12" s="1078" t="s">
        <v>227</v>
      </c>
      <c r="AA12" s="1"/>
    </row>
    <row r="13" spans="1:31">
      <c r="A13" s="1"/>
      <c r="B13" s="882"/>
      <c r="C13" s="883"/>
      <c r="D13" s="883"/>
      <c r="E13" s="883"/>
      <c r="F13" s="883"/>
      <c r="G13" s="883"/>
      <c r="H13" s="884"/>
      <c r="I13" s="1083"/>
      <c r="J13" s="1013"/>
      <c r="K13" s="1013"/>
      <c r="L13" s="1013"/>
      <c r="M13" s="1013"/>
      <c r="N13" s="1013"/>
      <c r="O13" s="1013"/>
      <c r="P13" s="1013"/>
      <c r="Q13" s="1013"/>
      <c r="R13" s="1206"/>
      <c r="S13" s="970"/>
      <c r="T13" s="971"/>
      <c r="U13" s="1013"/>
      <c r="V13" s="1013"/>
      <c r="W13" s="1013"/>
      <c r="X13" s="1013"/>
      <c r="Y13" s="1013"/>
      <c r="Z13" s="1079"/>
      <c r="AA13" s="1"/>
    </row>
    <row r="14" spans="1:31">
      <c r="A14" s="1"/>
      <c r="B14" s="1147" t="s">
        <v>4098</v>
      </c>
      <c r="C14" s="1147"/>
      <c r="D14" s="1147"/>
      <c r="E14" s="1147"/>
      <c r="F14" s="1147"/>
      <c r="G14" s="1113" t="s">
        <v>3755</v>
      </c>
      <c r="H14" s="1113"/>
      <c r="I14" s="1115"/>
      <c r="J14" s="1115"/>
      <c r="K14" s="1115"/>
      <c r="L14" s="1115"/>
      <c r="M14" s="1115"/>
      <c r="N14" s="1115"/>
      <c r="O14" s="1115"/>
      <c r="P14" s="1115"/>
      <c r="Q14" s="1115"/>
      <c r="R14" s="1115"/>
      <c r="S14" s="1115"/>
      <c r="T14" s="1115"/>
      <c r="U14" s="1115"/>
      <c r="V14" s="1115"/>
      <c r="W14" s="1115"/>
      <c r="X14" s="1115"/>
      <c r="Y14" s="1115"/>
      <c r="Z14" s="1115"/>
      <c r="AA14" s="1"/>
    </row>
    <row r="15" spans="1:31">
      <c r="A15" s="1"/>
      <c r="B15" s="1147"/>
      <c r="C15" s="1147"/>
      <c r="D15" s="1147"/>
      <c r="E15" s="1147"/>
      <c r="F15" s="1147"/>
      <c r="G15" s="1113"/>
      <c r="H15" s="1113"/>
      <c r="I15" s="1115"/>
      <c r="J15" s="1115"/>
      <c r="K15" s="1115"/>
      <c r="L15" s="1115"/>
      <c r="M15" s="1115"/>
      <c r="N15" s="1115"/>
      <c r="O15" s="1115"/>
      <c r="P15" s="1115"/>
      <c r="Q15" s="1115"/>
      <c r="R15" s="1115"/>
      <c r="S15" s="1115"/>
      <c r="T15" s="1115"/>
      <c r="U15" s="1115"/>
      <c r="V15" s="1115"/>
      <c r="W15" s="1115"/>
      <c r="X15" s="1115"/>
      <c r="Y15" s="1115"/>
      <c r="Z15" s="1115"/>
      <c r="AA15" s="1"/>
    </row>
    <row r="16" spans="1:31">
      <c r="A16" s="1"/>
      <c r="B16" s="1147"/>
      <c r="C16" s="1147"/>
      <c r="D16" s="1147"/>
      <c r="E16" s="1147"/>
      <c r="F16" s="1147"/>
      <c r="G16" s="1114" t="s">
        <v>3975</v>
      </c>
      <c r="H16" s="1114"/>
      <c r="I16" s="973" t="s">
        <v>3918</v>
      </c>
      <c r="J16" s="973"/>
      <c r="K16" s="973"/>
      <c r="L16" s="1125"/>
      <c r="M16" s="1128"/>
      <c r="N16" s="342" t="s">
        <v>3919</v>
      </c>
      <c r="O16" s="1129"/>
      <c r="P16" s="1126"/>
      <c r="Q16" s="1126"/>
      <c r="R16" s="356"/>
      <c r="S16" s="360"/>
      <c r="T16" s="360"/>
      <c r="U16" s="360"/>
      <c r="V16" s="360"/>
      <c r="W16" s="360"/>
      <c r="X16" s="172"/>
      <c r="Y16" s="172"/>
      <c r="Z16" s="173"/>
      <c r="AA16" s="1"/>
    </row>
    <row r="17" spans="1:27">
      <c r="A17" s="1"/>
      <c r="B17" s="1147"/>
      <c r="C17" s="1147"/>
      <c r="D17" s="1147"/>
      <c r="E17" s="1147"/>
      <c r="F17" s="1147"/>
      <c r="G17" s="1114"/>
      <c r="H17" s="1114"/>
      <c r="I17" s="973" t="s">
        <v>3920</v>
      </c>
      <c r="J17" s="973"/>
      <c r="K17" s="974"/>
      <c r="L17" s="1426"/>
      <c r="M17" s="1427"/>
      <c r="N17" s="1427"/>
      <c r="O17" s="1428"/>
      <c r="P17" s="357" t="s">
        <v>3921</v>
      </c>
      <c r="Q17" s="351"/>
      <c r="R17" s="358"/>
      <c r="S17" s="1426"/>
      <c r="T17" s="1427"/>
      <c r="U17" s="1427"/>
      <c r="V17" s="1427"/>
      <c r="W17" s="1427"/>
      <c r="X17" s="1427"/>
      <c r="Y17" s="1427"/>
      <c r="Z17" s="1428"/>
      <c r="AA17" s="1"/>
    </row>
    <row r="18" spans="1:27">
      <c r="A18" s="1"/>
      <c r="B18" s="1147"/>
      <c r="C18" s="1147"/>
      <c r="D18" s="1147"/>
      <c r="E18" s="1147"/>
      <c r="F18" s="1147"/>
      <c r="G18" s="1114"/>
      <c r="H18" s="1114"/>
      <c r="I18" s="973" t="s">
        <v>3922</v>
      </c>
      <c r="J18" s="973"/>
      <c r="K18" s="974"/>
      <c r="L18" s="1125"/>
      <c r="M18" s="1126"/>
      <c r="N18" s="1126"/>
      <c r="O18" s="1127"/>
      <c r="P18" s="1339" t="s">
        <v>3923</v>
      </c>
      <c r="Q18" s="1340"/>
      <c r="R18" s="1341"/>
      <c r="S18" s="1125"/>
      <c r="T18" s="1126"/>
      <c r="U18" s="1126"/>
      <c r="V18" s="1126"/>
      <c r="W18" s="1126"/>
      <c r="X18" s="1126"/>
      <c r="Y18" s="1126"/>
      <c r="Z18" s="1127"/>
      <c r="AA18" s="1"/>
    </row>
    <row r="19" spans="1:27">
      <c r="A19" s="1"/>
      <c r="B19" s="1147"/>
      <c r="C19" s="1147"/>
      <c r="D19" s="1147"/>
      <c r="E19" s="1147"/>
      <c r="F19" s="1147"/>
      <c r="G19" s="1114"/>
      <c r="H19" s="1114"/>
      <c r="I19" s="1425" t="s">
        <v>3924</v>
      </c>
      <c r="J19" s="1425"/>
      <c r="K19" s="1425"/>
      <c r="L19" s="1426"/>
      <c r="M19" s="1427"/>
      <c r="N19" s="1427"/>
      <c r="O19" s="1427"/>
      <c r="P19" s="1427"/>
      <c r="Q19" s="1427"/>
      <c r="R19" s="1427"/>
      <c r="S19" s="1427"/>
      <c r="T19" s="1427"/>
      <c r="U19" s="1427"/>
      <c r="V19" s="1427"/>
      <c r="W19" s="1427"/>
      <c r="X19" s="1427"/>
      <c r="Y19" s="1427"/>
      <c r="Z19" s="1428"/>
      <c r="AA19" s="1"/>
    </row>
    <row r="20" spans="1:27">
      <c r="A20" s="1"/>
      <c r="B20" s="895" t="s">
        <v>4099</v>
      </c>
      <c r="C20" s="896"/>
      <c r="D20" s="896"/>
      <c r="E20" s="896"/>
      <c r="F20" s="897"/>
      <c r="G20" s="895" t="s">
        <v>4100</v>
      </c>
      <c r="H20" s="897"/>
      <c r="I20" s="1432"/>
      <c r="J20" s="1012"/>
      <c r="K20" s="1012"/>
      <c r="L20" s="1012"/>
      <c r="M20" s="1012"/>
      <c r="N20" s="1012"/>
      <c r="O20" s="1012"/>
      <c r="P20" s="1012"/>
      <c r="Q20" s="1012"/>
      <c r="R20" s="1012"/>
      <c r="S20" s="1012"/>
      <c r="T20" s="1012"/>
      <c r="U20" s="1012"/>
      <c r="V20" s="1012"/>
      <c r="W20" s="1012"/>
      <c r="X20" s="1012"/>
      <c r="Y20" s="1012"/>
      <c r="Z20" s="1078"/>
      <c r="AA20" s="1"/>
    </row>
    <row r="21" spans="1:27">
      <c r="A21" s="1"/>
      <c r="B21" s="965"/>
      <c r="C21" s="966"/>
      <c r="D21" s="966"/>
      <c r="E21" s="966"/>
      <c r="F21" s="967"/>
      <c r="G21" s="965"/>
      <c r="H21" s="967"/>
      <c r="I21" s="1109"/>
      <c r="J21" s="1110"/>
      <c r="K21" s="1110"/>
      <c r="L21" s="1110"/>
      <c r="M21" s="1110"/>
      <c r="N21" s="1110"/>
      <c r="O21" s="1110"/>
      <c r="P21" s="1110"/>
      <c r="Q21" s="1110"/>
      <c r="R21" s="1110"/>
      <c r="S21" s="1110"/>
      <c r="T21" s="1110"/>
      <c r="U21" s="1110"/>
      <c r="V21" s="1110"/>
      <c r="W21" s="1110"/>
      <c r="X21" s="1110"/>
      <c r="Y21" s="1110"/>
      <c r="Z21" s="1111"/>
      <c r="AA21" s="1"/>
    </row>
    <row r="22" spans="1:27">
      <c r="A22" s="1"/>
      <c r="B22" s="965"/>
      <c r="C22" s="966"/>
      <c r="D22" s="966"/>
      <c r="E22" s="966"/>
      <c r="F22" s="967"/>
      <c r="G22" s="965"/>
      <c r="H22" s="967"/>
      <c r="I22" s="1109"/>
      <c r="J22" s="1110"/>
      <c r="K22" s="1110"/>
      <c r="L22" s="1110"/>
      <c r="M22" s="1110"/>
      <c r="N22" s="1110"/>
      <c r="O22" s="1110"/>
      <c r="P22" s="1110"/>
      <c r="Q22" s="1110"/>
      <c r="R22" s="1110"/>
      <c r="S22" s="1110"/>
      <c r="T22" s="1110"/>
      <c r="U22" s="1110"/>
      <c r="V22" s="1110"/>
      <c r="W22" s="1110"/>
      <c r="X22" s="1110"/>
      <c r="Y22" s="1110"/>
      <c r="Z22" s="1111"/>
      <c r="AA22" s="1"/>
    </row>
    <row r="23" spans="1:27">
      <c r="A23" s="1"/>
      <c r="B23" s="898"/>
      <c r="C23" s="899"/>
      <c r="D23" s="899"/>
      <c r="E23" s="899"/>
      <c r="F23" s="900"/>
      <c r="G23" s="898"/>
      <c r="H23" s="900"/>
      <c r="I23" s="1083"/>
      <c r="J23" s="1013"/>
      <c r="K23" s="1013"/>
      <c r="L23" s="1013"/>
      <c r="M23" s="1013"/>
      <c r="N23" s="1013"/>
      <c r="O23" s="1013"/>
      <c r="P23" s="1013"/>
      <c r="Q23" s="1013"/>
      <c r="R23" s="1013"/>
      <c r="S23" s="1013"/>
      <c r="T23" s="1013"/>
      <c r="U23" s="1013"/>
      <c r="V23" s="1013"/>
      <c r="W23" s="1013"/>
      <c r="X23" s="1013"/>
      <c r="Y23" s="1013"/>
      <c r="Z23" s="1079"/>
      <c r="AA23" s="1"/>
    </row>
    <row r="24" spans="1:27">
      <c r="A24" s="1"/>
      <c r="B24" s="1140" t="s">
        <v>4101</v>
      </c>
      <c r="C24" s="1140"/>
      <c r="D24" s="1140"/>
      <c r="E24" s="1140"/>
      <c r="F24" s="1140"/>
      <c r="G24" s="1140"/>
      <c r="H24" s="1140"/>
      <c r="I24" s="1429"/>
      <c r="J24" s="862"/>
      <c r="K24" s="109"/>
      <c r="L24" s="1" t="s">
        <v>12</v>
      </c>
      <c r="M24" s="109"/>
      <c r="N24" s="1" t="s">
        <v>11</v>
      </c>
      <c r="O24" s="109"/>
      <c r="P24" s="1" t="s">
        <v>227</v>
      </c>
      <c r="Q24" s="1"/>
      <c r="R24" s="1"/>
      <c r="S24" s="1"/>
      <c r="T24" s="1"/>
      <c r="U24" s="1"/>
      <c r="V24" s="1"/>
      <c r="W24" s="1"/>
      <c r="X24" s="1"/>
      <c r="Y24" s="1"/>
      <c r="Z24" s="185"/>
      <c r="AA24" s="1"/>
    </row>
    <row r="25" spans="1:27">
      <c r="A25" s="1"/>
      <c r="B25" s="1113" t="s">
        <v>67</v>
      </c>
      <c r="C25" s="1113"/>
      <c r="D25" s="1113"/>
      <c r="E25" s="1113"/>
      <c r="F25" s="1113"/>
      <c r="G25" s="1113"/>
      <c r="H25" s="1113"/>
      <c r="I25" s="1431"/>
      <c r="J25" s="1114"/>
      <c r="K25" s="1114"/>
      <c r="L25" s="1114"/>
      <c r="M25" s="1114"/>
      <c r="N25" s="1114"/>
      <c r="O25" s="1114"/>
      <c r="P25" s="1114"/>
      <c r="Q25" s="1114"/>
      <c r="R25" s="1114"/>
      <c r="S25" s="1114"/>
      <c r="T25" s="1114"/>
      <c r="U25" s="1114"/>
      <c r="V25" s="1114"/>
      <c r="W25" s="1114"/>
      <c r="X25" s="1114"/>
      <c r="Y25" s="1114"/>
      <c r="Z25" s="1114"/>
      <c r="AA25" s="1"/>
    </row>
    <row r="26" spans="1:27">
      <c r="A26" s="1"/>
      <c r="B26" s="1113"/>
      <c r="C26" s="1113"/>
      <c r="D26" s="1113"/>
      <c r="E26" s="1113"/>
      <c r="F26" s="1113"/>
      <c r="G26" s="1113"/>
      <c r="H26" s="1113"/>
      <c r="I26" s="1114"/>
      <c r="J26" s="1114"/>
      <c r="K26" s="1114"/>
      <c r="L26" s="1114"/>
      <c r="M26" s="1114"/>
      <c r="N26" s="1114"/>
      <c r="O26" s="1114"/>
      <c r="P26" s="1114"/>
      <c r="Q26" s="1114"/>
      <c r="R26" s="1114"/>
      <c r="S26" s="1114"/>
      <c r="T26" s="1114"/>
      <c r="U26" s="1114"/>
      <c r="V26" s="1114"/>
      <c r="W26" s="1114"/>
      <c r="X26" s="1114"/>
      <c r="Y26" s="1114"/>
      <c r="Z26" s="1114"/>
      <c r="AA26" s="1"/>
    </row>
    <row r="27" spans="1:27">
      <c r="A27" s="1"/>
      <c r="B27" s="1263"/>
      <c r="C27" s="1263"/>
      <c r="D27" s="1263"/>
      <c r="E27" s="1263"/>
      <c r="F27" s="1263"/>
      <c r="G27" s="1263"/>
      <c r="H27" s="1263"/>
      <c r="I27" s="1261"/>
      <c r="J27" s="1261"/>
      <c r="K27" s="1261"/>
      <c r="L27" s="1261"/>
      <c r="M27" s="1261"/>
      <c r="N27" s="1261"/>
      <c r="O27" s="1261"/>
      <c r="P27" s="1261"/>
      <c r="Q27" s="1261"/>
      <c r="R27" s="1261"/>
      <c r="S27" s="1261"/>
      <c r="T27" s="1261"/>
      <c r="U27" s="1261"/>
      <c r="V27" s="1261"/>
      <c r="W27" s="1261"/>
      <c r="X27" s="1261"/>
      <c r="Y27" s="1261"/>
      <c r="Z27" s="1261"/>
      <c r="AA27" s="1"/>
    </row>
    <row r="28" spans="1:27" ht="3.45" customHeight="1">
      <c r="A28" s="1"/>
      <c r="B28" s="169"/>
      <c r="C28" s="170"/>
      <c r="D28" s="170"/>
      <c r="E28" s="170"/>
      <c r="F28" s="170"/>
      <c r="G28" s="170"/>
      <c r="H28" s="170"/>
      <c r="I28" s="179"/>
      <c r="J28" s="179"/>
      <c r="K28" s="179"/>
      <c r="L28" s="179"/>
      <c r="M28" s="179"/>
      <c r="N28" s="179"/>
      <c r="O28" s="179"/>
      <c r="P28" s="179"/>
      <c r="Q28" s="179"/>
      <c r="R28" s="179"/>
      <c r="S28" s="179"/>
      <c r="T28" s="179"/>
      <c r="U28" s="179"/>
      <c r="V28" s="179"/>
      <c r="W28" s="179"/>
      <c r="X28" s="179"/>
      <c r="Y28" s="179"/>
      <c r="Z28" s="180"/>
      <c r="AA28" s="1"/>
    </row>
    <row r="29" spans="1:27">
      <c r="A29" s="362"/>
      <c r="B29" s="186"/>
      <c r="C29" s="148"/>
      <c r="D29" s="129" t="s">
        <v>3706</v>
      </c>
      <c r="E29" s="129"/>
      <c r="F29" s="129"/>
      <c r="G29" s="129"/>
      <c r="H29" s="129"/>
      <c r="I29" s="148"/>
      <c r="J29" s="129" t="s">
        <v>3707</v>
      </c>
      <c r="K29" s="129"/>
      <c r="L29" s="129"/>
      <c r="M29" s="129"/>
      <c r="N29" s="129"/>
      <c r="O29" s="129"/>
      <c r="P29" s="129"/>
      <c r="Q29" s="148"/>
      <c r="R29" s="129" t="s">
        <v>3708</v>
      </c>
      <c r="S29" s="129"/>
      <c r="T29" s="129"/>
      <c r="U29" s="129"/>
      <c r="V29" s="129"/>
      <c r="W29" s="129"/>
      <c r="X29" s="121"/>
      <c r="Y29" s="121"/>
      <c r="Z29" s="181"/>
    </row>
    <row r="30" spans="1:27" ht="3.45" customHeight="1">
      <c r="A30" s="1"/>
      <c r="B30" s="186"/>
      <c r="C30" s="187"/>
      <c r="D30" s="187"/>
      <c r="E30" s="187"/>
      <c r="F30" s="187"/>
      <c r="G30" s="187"/>
      <c r="H30" s="187"/>
      <c r="I30" s="121"/>
      <c r="J30" s="121"/>
      <c r="K30" s="121"/>
      <c r="L30" s="121"/>
      <c r="M30" s="121"/>
      <c r="N30" s="121"/>
      <c r="O30" s="121"/>
      <c r="P30" s="121"/>
      <c r="Q30" s="121"/>
      <c r="R30" s="121"/>
      <c r="S30" s="121"/>
      <c r="T30" s="121"/>
      <c r="U30" s="121"/>
      <c r="V30" s="121"/>
      <c r="W30" s="121"/>
      <c r="X30" s="121"/>
      <c r="Y30" s="121"/>
      <c r="Z30" s="181"/>
      <c r="AA30" s="1"/>
    </row>
    <row r="31" spans="1:27">
      <c r="A31" s="1"/>
      <c r="B31" s="186"/>
      <c r="C31" s="148"/>
      <c r="D31" s="129" t="s">
        <v>3710</v>
      </c>
      <c r="E31" s="129"/>
      <c r="F31" s="129"/>
      <c r="G31" s="129"/>
      <c r="H31" s="129"/>
      <c r="I31" s="148"/>
      <c r="J31" s="129" t="s">
        <v>3713</v>
      </c>
      <c r="K31" s="129"/>
      <c r="L31" s="129"/>
      <c r="M31" s="129"/>
      <c r="N31" s="129"/>
      <c r="O31" s="121"/>
      <c r="P31" s="121"/>
      <c r="Q31" s="148"/>
      <c r="R31" s="129" t="s">
        <v>3714</v>
      </c>
      <c r="S31" s="129"/>
      <c r="T31" s="129"/>
      <c r="U31" s="129"/>
      <c r="V31" s="129"/>
      <c r="W31" s="129"/>
      <c r="X31" s="129"/>
      <c r="Y31" s="121"/>
      <c r="Z31" s="181"/>
      <c r="AA31" s="1"/>
    </row>
    <row r="32" spans="1:27" ht="3.45" customHeight="1">
      <c r="A32" s="1"/>
      <c r="B32" s="186"/>
      <c r="C32" s="187"/>
      <c r="D32" s="187"/>
      <c r="E32" s="187"/>
      <c r="F32" s="187"/>
      <c r="G32" s="187"/>
      <c r="H32" s="187"/>
      <c r="I32" s="121"/>
      <c r="J32" s="121"/>
      <c r="K32" s="121"/>
      <c r="L32" s="121"/>
      <c r="M32" s="121"/>
      <c r="N32" s="121"/>
      <c r="O32" s="121"/>
      <c r="P32" s="121"/>
      <c r="Q32" s="121"/>
      <c r="R32" s="121"/>
      <c r="S32" s="121"/>
      <c r="T32" s="121"/>
      <c r="U32" s="121"/>
      <c r="V32" s="121"/>
      <c r="W32" s="121"/>
      <c r="X32" s="121"/>
      <c r="Y32" s="121"/>
      <c r="Z32" s="181"/>
      <c r="AA32" s="1"/>
    </row>
    <row r="33" spans="1:27">
      <c r="A33" s="1"/>
      <c r="B33" s="361"/>
      <c r="C33" s="148"/>
      <c r="D33" s="129" t="s">
        <v>3715</v>
      </c>
      <c r="E33" s="129"/>
      <c r="F33" s="129"/>
      <c r="G33" s="129"/>
      <c r="H33" s="129"/>
      <c r="I33" s="116"/>
      <c r="J33" s="129" t="s">
        <v>3730</v>
      </c>
      <c r="K33" s="129"/>
      <c r="L33" s="129"/>
      <c r="M33" s="129"/>
      <c r="Z33" s="362"/>
      <c r="AA33" s="1"/>
    </row>
    <row r="34" spans="1:27" ht="3.45" customHeight="1">
      <c r="A34" s="1"/>
      <c r="B34" s="174"/>
      <c r="C34" s="175"/>
      <c r="D34" s="175"/>
      <c r="E34" s="175"/>
      <c r="F34" s="175"/>
      <c r="G34" s="175"/>
      <c r="H34" s="175"/>
      <c r="I34" s="189"/>
      <c r="J34" s="189"/>
      <c r="K34" s="189"/>
      <c r="L34" s="189"/>
      <c r="M34" s="189"/>
      <c r="N34" s="189"/>
      <c r="O34" s="189"/>
      <c r="P34" s="189"/>
      <c r="Q34" s="189"/>
      <c r="R34" s="189"/>
      <c r="S34" s="189"/>
      <c r="T34" s="189"/>
      <c r="U34" s="189"/>
      <c r="V34" s="189"/>
      <c r="W34" s="189"/>
      <c r="X34" s="189"/>
      <c r="Y34" s="189"/>
      <c r="Z34" s="337"/>
      <c r="AA34" s="1"/>
    </row>
    <row r="35" spans="1:27">
      <c r="A35" s="1"/>
      <c r="B35" s="1"/>
      <c r="C35" s="1"/>
      <c r="D35" s="1"/>
      <c r="E35" s="1"/>
      <c r="F35" s="1"/>
      <c r="G35" s="1"/>
      <c r="H35" s="1"/>
      <c r="I35" s="1"/>
      <c r="J35" s="1"/>
      <c r="K35" s="1"/>
      <c r="L35" s="1"/>
      <c r="M35" s="1"/>
      <c r="N35" s="1"/>
      <c r="O35" s="1"/>
      <c r="P35" s="1"/>
      <c r="Q35" s="1"/>
      <c r="R35" s="1"/>
      <c r="S35" s="1"/>
      <c r="T35" s="1"/>
      <c r="U35" s="1"/>
      <c r="V35" s="1"/>
      <c r="W35" s="1"/>
      <c r="X35" s="1"/>
      <c r="Y35" s="1"/>
      <c r="Z35" s="1"/>
      <c r="AA35" s="1"/>
    </row>
    <row r="36" spans="1:27">
      <c r="A36" s="2"/>
      <c r="B36" s="1"/>
      <c r="C36" s="1" t="s">
        <v>4152</v>
      </c>
      <c r="D36" s="1"/>
      <c r="E36" s="1"/>
      <c r="F36" s="1"/>
      <c r="G36" s="1"/>
      <c r="H36" s="1"/>
      <c r="I36" s="1"/>
      <c r="J36" s="1"/>
      <c r="K36" s="1"/>
      <c r="L36" s="1"/>
      <c r="M36" s="1"/>
      <c r="N36" s="1"/>
      <c r="O36" s="1"/>
      <c r="P36" s="1"/>
      <c r="Q36" s="1"/>
      <c r="R36" s="1"/>
      <c r="S36" s="1"/>
      <c r="T36" s="1"/>
      <c r="U36" s="1"/>
      <c r="V36" s="1"/>
      <c r="W36" s="1"/>
      <c r="X36" s="1"/>
      <c r="Y36" s="1"/>
      <c r="Z36" s="1"/>
      <c r="AA36" s="352"/>
    </row>
    <row r="37" spans="1:27">
      <c r="A37" s="2"/>
      <c r="B37" s="1"/>
      <c r="C37" s="1429"/>
      <c r="D37" s="862"/>
      <c r="E37" s="109"/>
      <c r="F37" s="1" t="s">
        <v>12</v>
      </c>
      <c r="G37" s="109"/>
      <c r="H37" s="1" t="s">
        <v>11</v>
      </c>
      <c r="I37" s="109"/>
      <c r="J37" s="1" t="s">
        <v>227</v>
      </c>
      <c r="K37" s="1"/>
      <c r="L37" s="1"/>
      <c r="M37" s="98"/>
      <c r="N37" s="98"/>
      <c r="O37" s="98"/>
      <c r="P37" s="98"/>
      <c r="Q37" s="98"/>
      <c r="R37" s="98"/>
      <c r="S37" s="98"/>
      <c r="T37" s="98"/>
      <c r="U37" s="98"/>
      <c r="V37" s="98"/>
      <c r="W37" s="98"/>
      <c r="X37" s="98"/>
      <c r="Y37" s="98"/>
      <c r="Z37" s="98"/>
      <c r="AA37" s="353"/>
    </row>
    <row r="38" spans="1:27">
      <c r="A38" s="2"/>
      <c r="B38" s="1137" t="s">
        <v>23</v>
      </c>
      <c r="C38" s="1137"/>
      <c r="D38" s="1137"/>
      <c r="E38" s="1137"/>
      <c r="F38" s="1137"/>
      <c r="G38" s="1188" t="s">
        <v>3794</v>
      </c>
      <c r="H38" s="1188"/>
      <c r="I38" s="1188"/>
      <c r="J38" s="1188"/>
      <c r="K38" s="1188"/>
      <c r="L38" s="1189"/>
      <c r="M38" s="1226" t="s">
        <v>3918</v>
      </c>
      <c r="N38" s="1227"/>
      <c r="O38" s="1228"/>
      <c r="P38" s="1184"/>
      <c r="Q38" s="1185"/>
      <c r="R38" s="95" t="s">
        <v>3919</v>
      </c>
      <c r="S38" s="1184"/>
      <c r="T38" s="1185"/>
      <c r="U38" s="2"/>
      <c r="V38" s="95"/>
      <c r="W38" s="95"/>
      <c r="X38" s="95"/>
      <c r="Y38" s="95"/>
      <c r="Z38" s="113"/>
      <c r="AA38" s="348"/>
    </row>
    <row r="39" spans="1:27">
      <c r="A39" s="2"/>
      <c r="B39" s="1137"/>
      <c r="C39" s="1137"/>
      <c r="D39" s="1137"/>
      <c r="E39" s="1137"/>
      <c r="F39" s="1137"/>
      <c r="G39" s="1136"/>
      <c r="H39" s="1136"/>
      <c r="I39" s="1136"/>
      <c r="J39" s="1136"/>
      <c r="K39" s="1136"/>
      <c r="L39" s="1191"/>
      <c r="M39" s="1198" t="s">
        <v>3920</v>
      </c>
      <c r="N39" s="1199"/>
      <c r="O39" s="1200"/>
      <c r="P39" s="866"/>
      <c r="Q39" s="870"/>
      <c r="R39" s="870"/>
      <c r="S39" s="867"/>
      <c r="T39" s="1198" t="s">
        <v>3921</v>
      </c>
      <c r="U39" s="1199"/>
      <c r="V39" s="1200"/>
      <c r="W39" s="866"/>
      <c r="X39" s="870"/>
      <c r="Y39" s="870"/>
      <c r="Z39" s="867"/>
      <c r="AA39" s="353"/>
    </row>
    <row r="40" spans="1:27">
      <c r="A40" s="2"/>
      <c r="B40" s="1137"/>
      <c r="C40" s="1137"/>
      <c r="D40" s="1137"/>
      <c r="E40" s="1137"/>
      <c r="F40" s="1137"/>
      <c r="G40" s="1136"/>
      <c r="H40" s="1136"/>
      <c r="I40" s="1136"/>
      <c r="J40" s="1136"/>
      <c r="K40" s="1136"/>
      <c r="L40" s="1191"/>
      <c r="M40" s="1198" t="s">
        <v>3922</v>
      </c>
      <c r="N40" s="1199"/>
      <c r="O40" s="1200"/>
      <c r="P40" s="866"/>
      <c r="Q40" s="870"/>
      <c r="R40" s="870"/>
      <c r="S40" s="867"/>
      <c r="T40" s="1198" t="s">
        <v>3923</v>
      </c>
      <c r="U40" s="1199"/>
      <c r="V40" s="1200"/>
      <c r="W40" s="866"/>
      <c r="X40" s="870"/>
      <c r="Y40" s="870"/>
      <c r="Z40" s="867"/>
      <c r="AA40" s="354"/>
    </row>
    <row r="41" spans="1:27">
      <c r="A41" s="2"/>
      <c r="B41" s="1137"/>
      <c r="C41" s="1137"/>
      <c r="D41" s="1137"/>
      <c r="E41" s="1137"/>
      <c r="F41" s="1137"/>
      <c r="G41" s="1193"/>
      <c r="H41" s="1193"/>
      <c r="I41" s="1193"/>
      <c r="J41" s="1193"/>
      <c r="K41" s="1193"/>
      <c r="L41" s="1194"/>
      <c r="M41" s="1198" t="s">
        <v>3924</v>
      </c>
      <c r="N41" s="1199"/>
      <c r="O41" s="1200"/>
      <c r="P41" s="866"/>
      <c r="Q41" s="870"/>
      <c r="R41" s="870"/>
      <c r="S41" s="870"/>
      <c r="T41" s="870"/>
      <c r="U41" s="870"/>
      <c r="V41" s="870"/>
      <c r="W41" s="870"/>
      <c r="X41" s="870"/>
      <c r="Y41" s="870"/>
      <c r="Z41" s="867"/>
      <c r="AA41" s="354"/>
    </row>
    <row r="42" spans="1:27" ht="18" customHeight="1">
      <c r="B42" s="923" t="s">
        <v>7284</v>
      </c>
      <c r="C42" s="924"/>
      <c r="D42" s="924"/>
      <c r="E42" s="924"/>
      <c r="F42" s="924"/>
      <c r="G42" s="924"/>
      <c r="H42" s="924"/>
      <c r="I42" s="924"/>
      <c r="J42" s="924"/>
      <c r="K42" s="924"/>
      <c r="L42" s="925"/>
      <c r="M42" s="923"/>
      <c r="N42" s="924"/>
      <c r="O42" s="924"/>
      <c r="P42" s="924"/>
      <c r="Q42" s="924"/>
      <c r="R42" s="924"/>
      <c r="S42" s="924"/>
      <c r="T42" s="924"/>
      <c r="U42" s="924"/>
      <c r="V42" s="924"/>
      <c r="W42" s="924"/>
      <c r="X42" s="924"/>
      <c r="Y42" s="924"/>
      <c r="Z42" s="925"/>
    </row>
    <row r="43" spans="1:27">
      <c r="A43" s="1"/>
      <c r="B43" s="1138"/>
      <c r="C43" s="1110"/>
      <c r="D43" s="1110"/>
      <c r="E43" s="1110"/>
      <c r="F43" s="1110"/>
      <c r="G43" s="1110"/>
      <c r="H43" s="1110"/>
      <c r="I43" s="1110"/>
      <c r="J43" s="1110"/>
      <c r="K43" s="1110"/>
      <c r="L43" s="1139"/>
      <c r="M43" s="926"/>
      <c r="N43" s="927"/>
      <c r="O43" s="927"/>
      <c r="P43" s="927"/>
      <c r="Q43" s="927"/>
      <c r="R43" s="927"/>
      <c r="S43" s="927"/>
      <c r="T43" s="927"/>
      <c r="U43" s="927"/>
      <c r="V43" s="927"/>
      <c r="W43" s="927"/>
      <c r="X43" s="927"/>
      <c r="Y43" s="927"/>
      <c r="Z43" s="928"/>
      <c r="AA43" s="1"/>
    </row>
    <row r="44" spans="1:27" s="2" customFormat="1" ht="14.55" customHeight="1">
      <c r="B44" s="1137" t="s">
        <v>7285</v>
      </c>
      <c r="C44" s="1137"/>
      <c r="D44" s="1137"/>
      <c r="E44" s="1137"/>
      <c r="F44" s="1137"/>
      <c r="G44" s="1137"/>
      <c r="H44" s="1137"/>
      <c r="I44" s="1137"/>
      <c r="J44" s="1137"/>
      <c r="K44" s="1137"/>
      <c r="L44" s="1137"/>
      <c r="M44" s="1430"/>
      <c r="N44" s="1137"/>
      <c r="O44" s="1137"/>
      <c r="P44" s="1137"/>
      <c r="Q44" s="1137"/>
      <c r="R44" s="1137"/>
      <c r="S44" s="1137"/>
      <c r="T44" s="1137"/>
      <c r="U44" s="1137"/>
      <c r="V44" s="1137"/>
      <c r="W44" s="1137"/>
      <c r="X44" s="1137"/>
      <c r="Y44" s="1137"/>
      <c r="Z44" s="1137"/>
      <c r="AA44" s="363"/>
    </row>
    <row r="45" spans="1:27" s="2" customFormat="1" ht="14.55" customHeight="1">
      <c r="B45" s="1137"/>
      <c r="C45" s="1137"/>
      <c r="D45" s="1137"/>
      <c r="E45" s="1137"/>
      <c r="F45" s="1137"/>
      <c r="G45" s="1137"/>
      <c r="H45" s="1137"/>
      <c r="I45" s="1137"/>
      <c r="J45" s="1137"/>
      <c r="K45" s="1137"/>
      <c r="L45" s="1137"/>
      <c r="M45" s="1137"/>
      <c r="N45" s="1137"/>
      <c r="O45" s="1137"/>
      <c r="P45" s="1137"/>
      <c r="Q45" s="1137"/>
      <c r="R45" s="1137"/>
      <c r="S45" s="1137"/>
      <c r="T45" s="1137"/>
      <c r="U45" s="1137"/>
      <c r="V45" s="1137"/>
      <c r="W45" s="1137"/>
      <c r="X45" s="1137"/>
      <c r="Y45" s="1137"/>
      <c r="Z45" s="1137"/>
      <c r="AA45" s="363"/>
    </row>
    <row r="46" spans="1:27">
      <c r="A46" s="1"/>
      <c r="AA46" s="1"/>
    </row>
    <row r="47" spans="1:27">
      <c r="A47" s="1"/>
      <c r="B47" s="1"/>
      <c r="C47" s="100"/>
      <c r="D47" s="101"/>
      <c r="E47" s="102" t="s">
        <v>4102</v>
      </c>
      <c r="F47" s="102"/>
      <c r="G47" s="102"/>
      <c r="H47" s="101"/>
      <c r="I47" s="101"/>
      <c r="J47" s="101"/>
      <c r="K47" s="101"/>
      <c r="L47" s="103"/>
      <c r="M47" s="923"/>
      <c r="N47" s="924"/>
      <c r="O47" s="924"/>
      <c r="P47" s="924"/>
      <c r="Q47" s="924"/>
      <c r="R47" s="924"/>
      <c r="S47" s="924"/>
      <c r="T47" s="924"/>
      <c r="U47" s="924"/>
      <c r="V47" s="924"/>
      <c r="W47" s="924"/>
      <c r="X47" s="924"/>
      <c r="Y47" s="924"/>
      <c r="Z47" s="925"/>
      <c r="AA47" s="1"/>
    </row>
    <row r="48" spans="1:27">
      <c r="A48" s="1"/>
      <c r="B48" s="1"/>
      <c r="C48" s="104"/>
      <c r="D48" s="99"/>
      <c r="E48" s="876" t="s">
        <v>4106</v>
      </c>
      <c r="F48" s="876"/>
      <c r="G48" s="876"/>
      <c r="H48" s="876"/>
      <c r="I48" s="876"/>
      <c r="J48" s="95"/>
      <c r="K48" s="95"/>
      <c r="L48" s="105"/>
      <c r="M48" s="1138"/>
      <c r="N48" s="1110"/>
      <c r="O48" s="1110"/>
      <c r="P48" s="1110"/>
      <c r="Q48" s="1110"/>
      <c r="R48" s="1110"/>
      <c r="S48" s="1110"/>
      <c r="T48" s="1110"/>
      <c r="U48" s="1110"/>
      <c r="V48" s="1110"/>
      <c r="W48" s="1110"/>
      <c r="X48" s="1110"/>
      <c r="Y48" s="1110"/>
      <c r="Z48" s="1139"/>
      <c r="AA48" s="1"/>
    </row>
    <row r="49" spans="1:27">
      <c r="A49" s="1"/>
      <c r="B49" s="1"/>
      <c r="C49" s="106"/>
      <c r="D49" s="98"/>
      <c r="E49" s="98"/>
      <c r="F49" s="98"/>
      <c r="G49" s="98"/>
      <c r="H49" s="98"/>
      <c r="I49" s="98"/>
      <c r="J49" s="98"/>
      <c r="K49" s="98"/>
      <c r="L49" s="107"/>
      <c r="M49" s="926"/>
      <c r="N49" s="927"/>
      <c r="O49" s="927"/>
      <c r="P49" s="927"/>
      <c r="Q49" s="927"/>
      <c r="R49" s="927"/>
      <c r="S49" s="927"/>
      <c r="T49" s="927"/>
      <c r="U49" s="927"/>
      <c r="V49" s="927"/>
      <c r="W49" s="927"/>
      <c r="X49" s="927"/>
      <c r="Y49" s="927"/>
      <c r="Z49" s="928"/>
      <c r="AA49" s="1"/>
    </row>
    <row r="50" spans="1:27">
      <c r="A50" s="1"/>
      <c r="B50" s="1"/>
      <c r="C50" s="1"/>
      <c r="D50" s="1"/>
      <c r="E50" s="1"/>
      <c r="F50" s="1"/>
      <c r="G50" s="1"/>
      <c r="H50" s="1"/>
      <c r="I50" s="1"/>
      <c r="J50" s="1"/>
      <c r="K50" s="1"/>
      <c r="L50" s="1"/>
      <c r="M50" s="1"/>
      <c r="N50" s="1"/>
      <c r="O50" s="1"/>
      <c r="P50" s="1"/>
      <c r="Q50" s="1"/>
      <c r="R50" s="1"/>
      <c r="S50" s="1"/>
      <c r="T50" s="1"/>
      <c r="U50" s="1"/>
      <c r="V50" s="1"/>
      <c r="W50" s="1"/>
      <c r="X50" s="1"/>
      <c r="Y50" s="1"/>
      <c r="Z50" s="1"/>
      <c r="AA50" s="1"/>
    </row>
    <row r="51" spans="1:27" s="1" customFormat="1" ht="12" customHeight="1">
      <c r="B51" s="96" t="s">
        <v>3763</v>
      </c>
    </row>
    <row r="52" spans="1:27" s="1" customFormat="1" ht="13.35" customHeight="1">
      <c r="C52" s="117">
        <v>1</v>
      </c>
      <c r="D52" s="851" t="s">
        <v>4109</v>
      </c>
      <c r="E52" s="851"/>
      <c r="F52" s="851"/>
      <c r="G52" s="851"/>
      <c r="H52" s="851"/>
      <c r="I52" s="851"/>
      <c r="J52" s="851"/>
      <c r="K52" s="851"/>
      <c r="L52" s="851"/>
      <c r="M52" s="851"/>
      <c r="N52" s="851"/>
      <c r="O52" s="851"/>
      <c r="P52" s="851"/>
      <c r="Q52" s="851"/>
      <c r="R52" s="851"/>
      <c r="S52" s="851"/>
      <c r="T52" s="851"/>
      <c r="U52" s="851"/>
      <c r="V52" s="851"/>
      <c r="W52" s="851"/>
      <c r="X52" s="851"/>
      <c r="Y52" s="851"/>
      <c r="Z52" s="851"/>
      <c r="AA52" s="851"/>
    </row>
    <row r="53" spans="1:27" s="1" customFormat="1" ht="4.5" customHeight="1">
      <c r="C53" s="117"/>
      <c r="D53" s="118"/>
      <c r="E53" s="118"/>
      <c r="F53" s="118"/>
      <c r="G53" s="118"/>
      <c r="H53" s="118"/>
      <c r="I53" s="118"/>
      <c r="J53" s="118"/>
      <c r="K53" s="118"/>
      <c r="L53" s="118"/>
      <c r="M53" s="118"/>
      <c r="N53" s="118"/>
      <c r="O53" s="118"/>
      <c r="P53" s="118"/>
      <c r="Q53" s="118"/>
      <c r="R53" s="118"/>
      <c r="S53" s="118"/>
      <c r="T53" s="118"/>
      <c r="U53" s="118"/>
      <c r="V53" s="118"/>
      <c r="W53" s="118"/>
      <c r="X53" s="118"/>
      <c r="Y53" s="118"/>
      <c r="Z53" s="118"/>
      <c r="AA53" s="118"/>
    </row>
    <row r="54" spans="1:27" s="1" customFormat="1" ht="13.35" customHeight="1">
      <c r="C54" s="117">
        <v>2</v>
      </c>
      <c r="D54" s="851" t="s">
        <v>4110</v>
      </c>
      <c r="E54" s="851"/>
      <c r="F54" s="851"/>
      <c r="G54" s="851"/>
      <c r="H54" s="851"/>
      <c r="I54" s="851"/>
      <c r="J54" s="851"/>
      <c r="K54" s="851"/>
      <c r="L54" s="851"/>
      <c r="M54" s="851"/>
      <c r="N54" s="851"/>
      <c r="O54" s="851"/>
      <c r="P54" s="851"/>
      <c r="Q54" s="851"/>
      <c r="R54" s="851"/>
      <c r="S54" s="851"/>
      <c r="T54" s="851"/>
      <c r="U54" s="851"/>
      <c r="V54" s="851"/>
      <c r="W54" s="851"/>
      <c r="X54" s="851"/>
      <c r="Y54" s="851"/>
      <c r="Z54" s="851"/>
      <c r="AA54" s="851"/>
    </row>
    <row r="55" spans="1:27" s="1" customFormat="1" ht="4.5" customHeight="1">
      <c r="C55" s="117"/>
      <c r="D55" s="118"/>
      <c r="E55" s="118"/>
      <c r="F55" s="118"/>
      <c r="G55" s="118"/>
      <c r="H55" s="118"/>
      <c r="I55" s="118"/>
      <c r="J55" s="118"/>
      <c r="K55" s="118"/>
      <c r="L55" s="118"/>
      <c r="M55" s="118"/>
      <c r="N55" s="118"/>
      <c r="O55" s="118"/>
      <c r="P55" s="118"/>
      <c r="Q55" s="118"/>
      <c r="R55" s="118"/>
      <c r="S55" s="118"/>
      <c r="T55" s="118"/>
      <c r="U55" s="118"/>
      <c r="V55" s="118"/>
      <c r="W55" s="118"/>
      <c r="X55" s="118"/>
      <c r="Y55" s="118"/>
      <c r="Z55" s="118"/>
      <c r="AA55" s="118"/>
    </row>
    <row r="56" spans="1:27" s="1" customFormat="1" ht="229.8" customHeight="1">
      <c r="C56" s="117">
        <v>3</v>
      </c>
      <c r="D56" s="851" t="s">
        <v>16065</v>
      </c>
      <c r="E56" s="851"/>
      <c r="F56" s="851"/>
      <c r="G56" s="851"/>
      <c r="H56" s="851"/>
      <c r="I56" s="851"/>
      <c r="J56" s="851"/>
      <c r="K56" s="851"/>
      <c r="L56" s="851"/>
      <c r="M56" s="851"/>
      <c r="N56" s="851"/>
      <c r="O56" s="851"/>
      <c r="P56" s="851"/>
      <c r="Q56" s="851"/>
      <c r="R56" s="851"/>
      <c r="S56" s="851"/>
      <c r="T56" s="851"/>
      <c r="U56" s="851"/>
      <c r="V56" s="851"/>
      <c r="W56" s="851"/>
      <c r="X56" s="851"/>
      <c r="Y56" s="851"/>
      <c r="Z56" s="851"/>
      <c r="AA56" s="851"/>
    </row>
    <row r="57" spans="1:27" s="1" customFormat="1" ht="4.5" customHeight="1">
      <c r="C57" s="117"/>
      <c r="D57" s="118"/>
      <c r="E57" s="118"/>
      <c r="F57" s="118"/>
      <c r="G57" s="118"/>
      <c r="H57" s="118"/>
      <c r="I57" s="118"/>
      <c r="J57" s="118"/>
      <c r="K57" s="118"/>
      <c r="L57" s="118"/>
      <c r="M57" s="118"/>
      <c r="N57" s="118"/>
      <c r="O57" s="118"/>
      <c r="P57" s="118"/>
      <c r="Q57" s="118"/>
      <c r="R57" s="118"/>
      <c r="S57" s="118"/>
      <c r="T57" s="118"/>
      <c r="U57" s="118"/>
      <c r="V57" s="118"/>
      <c r="W57" s="118"/>
      <c r="X57" s="118"/>
      <c r="Y57" s="118"/>
      <c r="Z57" s="118"/>
      <c r="AA57" s="118"/>
    </row>
    <row r="58" spans="1:27" s="1" customFormat="1" ht="58.8" customHeight="1">
      <c r="C58" s="117">
        <v>4</v>
      </c>
      <c r="D58" s="851" t="s">
        <v>16066</v>
      </c>
      <c r="E58" s="851"/>
      <c r="F58" s="851"/>
      <c r="G58" s="851"/>
      <c r="H58" s="851"/>
      <c r="I58" s="851"/>
      <c r="J58" s="851"/>
      <c r="K58" s="851"/>
      <c r="L58" s="851"/>
      <c r="M58" s="851"/>
      <c r="N58" s="851"/>
      <c r="O58" s="851"/>
      <c r="P58" s="851"/>
      <c r="Q58" s="851"/>
      <c r="R58" s="851"/>
      <c r="S58" s="851"/>
      <c r="T58" s="851"/>
      <c r="U58" s="851"/>
      <c r="V58" s="851"/>
      <c r="W58" s="851"/>
      <c r="X58" s="851"/>
      <c r="Y58" s="851"/>
      <c r="Z58" s="851"/>
      <c r="AA58" s="851"/>
    </row>
    <row r="59" spans="1:27" s="1" customFormat="1" ht="4.5" customHeight="1">
      <c r="C59" s="117"/>
      <c r="D59" s="118"/>
      <c r="E59" s="118"/>
      <c r="F59" s="118"/>
      <c r="G59" s="118"/>
      <c r="H59" s="118"/>
      <c r="I59" s="118"/>
      <c r="J59" s="118"/>
      <c r="K59" s="118"/>
      <c r="L59" s="118"/>
      <c r="M59" s="118"/>
      <c r="N59" s="118"/>
      <c r="O59" s="118"/>
      <c r="P59" s="118"/>
      <c r="Q59" s="118"/>
      <c r="R59" s="118"/>
      <c r="S59" s="118"/>
      <c r="T59" s="118"/>
      <c r="U59" s="118"/>
      <c r="V59" s="118"/>
      <c r="W59" s="118"/>
      <c r="X59" s="118"/>
      <c r="Y59" s="118"/>
      <c r="Z59" s="118"/>
      <c r="AA59" s="118"/>
    </row>
    <row r="60" spans="1:27" s="1" customFormat="1" ht="25.95" customHeight="1">
      <c r="C60" s="117">
        <v>5</v>
      </c>
      <c r="D60" s="851" t="s">
        <v>4107</v>
      </c>
      <c r="E60" s="851"/>
      <c r="F60" s="851"/>
      <c r="G60" s="851"/>
      <c r="H60" s="851"/>
      <c r="I60" s="851"/>
      <c r="J60" s="851"/>
      <c r="K60" s="851"/>
      <c r="L60" s="851"/>
      <c r="M60" s="851"/>
      <c r="N60" s="851"/>
      <c r="O60" s="851"/>
      <c r="P60" s="851"/>
      <c r="Q60" s="851"/>
      <c r="R60" s="851"/>
      <c r="S60" s="851"/>
      <c r="T60" s="851"/>
      <c r="U60" s="851"/>
      <c r="V60" s="851"/>
      <c r="W60" s="851"/>
      <c r="X60" s="851"/>
      <c r="Y60" s="851"/>
      <c r="Z60" s="851"/>
      <c r="AA60" s="851"/>
    </row>
    <row r="61" spans="1:27" s="1" customFormat="1" ht="4.5" customHeight="1">
      <c r="C61" s="117"/>
      <c r="D61" s="118"/>
      <c r="E61" s="118"/>
      <c r="F61" s="118"/>
      <c r="G61" s="118"/>
      <c r="H61" s="118"/>
      <c r="I61" s="118"/>
      <c r="J61" s="118"/>
      <c r="K61" s="118"/>
      <c r="L61" s="118"/>
      <c r="M61" s="118"/>
      <c r="N61" s="118"/>
      <c r="O61" s="118"/>
      <c r="P61" s="118"/>
      <c r="Q61" s="118"/>
      <c r="R61" s="118"/>
      <c r="S61" s="118"/>
      <c r="T61" s="118"/>
      <c r="U61" s="118"/>
      <c r="V61" s="118"/>
      <c r="W61" s="118"/>
      <c r="X61" s="118"/>
      <c r="Y61" s="118"/>
      <c r="Z61" s="118"/>
      <c r="AA61" s="118"/>
    </row>
    <row r="62" spans="1:27" s="1" customFormat="1" ht="31.8" customHeight="1">
      <c r="C62" s="117">
        <v>6</v>
      </c>
      <c r="D62" s="851" t="s">
        <v>16067</v>
      </c>
      <c r="E62" s="851"/>
      <c r="F62" s="851"/>
      <c r="G62" s="851"/>
      <c r="H62" s="851"/>
      <c r="I62" s="851"/>
      <c r="J62" s="851"/>
      <c r="K62" s="851"/>
      <c r="L62" s="851"/>
      <c r="M62" s="851"/>
      <c r="N62" s="851"/>
      <c r="O62" s="851"/>
      <c r="P62" s="851"/>
      <c r="Q62" s="851"/>
      <c r="R62" s="851"/>
      <c r="S62" s="851"/>
      <c r="T62" s="851"/>
      <c r="U62" s="851"/>
      <c r="V62" s="851"/>
      <c r="W62" s="851"/>
      <c r="X62" s="851"/>
      <c r="Y62" s="851"/>
      <c r="Z62" s="851"/>
      <c r="AA62" s="851"/>
    </row>
    <row r="63" spans="1:27" s="1" customFormat="1" ht="4.5" customHeight="1">
      <c r="C63" s="117"/>
      <c r="D63" s="118"/>
      <c r="E63" s="118"/>
      <c r="F63" s="118"/>
      <c r="G63" s="118"/>
      <c r="H63" s="118"/>
      <c r="I63" s="118"/>
      <c r="J63" s="118"/>
      <c r="K63" s="118"/>
      <c r="L63" s="118"/>
      <c r="M63" s="118"/>
      <c r="N63" s="118"/>
      <c r="O63" s="118"/>
      <c r="P63" s="118"/>
      <c r="Q63" s="118"/>
      <c r="R63" s="118"/>
      <c r="S63" s="118"/>
      <c r="T63" s="118"/>
      <c r="U63" s="118"/>
      <c r="V63" s="118"/>
      <c r="W63" s="118"/>
      <c r="X63" s="118"/>
      <c r="Y63" s="118"/>
      <c r="Z63" s="118"/>
      <c r="AA63" s="118"/>
    </row>
    <row r="64" spans="1:27" s="1" customFormat="1" ht="243.6" customHeight="1">
      <c r="C64" s="117">
        <v>7</v>
      </c>
      <c r="D64" s="851" t="s">
        <v>4108</v>
      </c>
      <c r="E64" s="851"/>
      <c r="F64" s="851"/>
      <c r="G64" s="851"/>
      <c r="H64" s="851"/>
      <c r="I64" s="851"/>
      <c r="J64" s="851"/>
      <c r="K64" s="851"/>
      <c r="L64" s="851"/>
      <c r="M64" s="851"/>
      <c r="N64" s="851"/>
      <c r="O64" s="851"/>
      <c r="P64" s="851"/>
      <c r="Q64" s="851"/>
      <c r="R64" s="851"/>
      <c r="S64" s="851"/>
      <c r="T64" s="851"/>
      <c r="U64" s="851"/>
      <c r="V64" s="851"/>
      <c r="W64" s="851"/>
      <c r="X64" s="851"/>
      <c r="Y64" s="851"/>
      <c r="Z64" s="851"/>
      <c r="AA64" s="851"/>
    </row>
    <row r="65" spans="2:27" s="1" customFormat="1" ht="4.5" customHeight="1">
      <c r="C65" s="117"/>
      <c r="D65" s="118"/>
      <c r="E65" s="118"/>
      <c r="F65" s="118"/>
      <c r="G65" s="118"/>
      <c r="H65" s="118"/>
      <c r="I65" s="118"/>
      <c r="J65" s="118"/>
      <c r="K65" s="118"/>
      <c r="L65" s="118"/>
      <c r="M65" s="118"/>
      <c r="N65" s="118"/>
      <c r="O65" s="118"/>
      <c r="P65" s="118"/>
      <c r="Q65" s="118"/>
      <c r="R65" s="118"/>
      <c r="S65" s="118"/>
      <c r="T65" s="118"/>
      <c r="U65" s="118"/>
      <c r="V65" s="118"/>
      <c r="W65" s="118"/>
      <c r="X65" s="118"/>
      <c r="Y65" s="118"/>
      <c r="Z65" s="118"/>
      <c r="AA65" s="118"/>
    </row>
    <row r="66" spans="2:27" s="1" customFormat="1" ht="48.6" customHeight="1">
      <c r="C66" s="117">
        <v>8</v>
      </c>
      <c r="D66" s="851" t="s">
        <v>4111</v>
      </c>
      <c r="E66" s="851"/>
      <c r="F66" s="851"/>
      <c r="G66" s="851"/>
      <c r="H66" s="851"/>
      <c r="I66" s="851"/>
      <c r="J66" s="851"/>
      <c r="K66" s="851"/>
      <c r="L66" s="851"/>
      <c r="M66" s="851"/>
      <c r="N66" s="851"/>
      <c r="O66" s="851"/>
      <c r="P66" s="851"/>
      <c r="Q66" s="851"/>
      <c r="R66" s="851"/>
      <c r="S66" s="851"/>
      <c r="T66" s="851"/>
      <c r="U66" s="851"/>
      <c r="V66" s="851"/>
      <c r="W66" s="851"/>
      <c r="X66" s="851"/>
      <c r="Y66" s="851"/>
      <c r="Z66" s="851"/>
      <c r="AA66" s="851"/>
    </row>
    <row r="67" spans="2:27" s="1" customFormat="1" ht="4.5" customHeight="1">
      <c r="C67" s="117"/>
      <c r="D67" s="118"/>
      <c r="E67" s="118"/>
      <c r="F67" s="118"/>
      <c r="G67" s="118"/>
      <c r="H67" s="118"/>
      <c r="I67" s="118"/>
      <c r="J67" s="118"/>
      <c r="K67" s="118"/>
      <c r="L67" s="118"/>
      <c r="M67" s="118"/>
      <c r="N67" s="118"/>
      <c r="O67" s="118"/>
      <c r="P67" s="118"/>
      <c r="Q67" s="118"/>
      <c r="R67" s="118"/>
      <c r="S67" s="118"/>
      <c r="T67" s="118"/>
      <c r="U67" s="118"/>
      <c r="V67" s="118"/>
      <c r="W67" s="118"/>
      <c r="X67" s="118"/>
      <c r="Y67" s="118"/>
      <c r="Z67" s="118"/>
      <c r="AA67" s="118"/>
    </row>
    <row r="68" spans="2:27" s="1" customFormat="1" ht="53.4" customHeight="1">
      <c r="C68" s="117">
        <v>9</v>
      </c>
      <c r="D68" s="851" t="s">
        <v>4112</v>
      </c>
      <c r="E68" s="851"/>
      <c r="F68" s="851"/>
      <c r="G68" s="851"/>
      <c r="H68" s="851"/>
      <c r="I68" s="851"/>
      <c r="J68" s="851"/>
      <c r="K68" s="851"/>
      <c r="L68" s="851"/>
      <c r="M68" s="851"/>
      <c r="N68" s="851"/>
      <c r="O68" s="851"/>
      <c r="P68" s="851"/>
      <c r="Q68" s="851"/>
      <c r="R68" s="851"/>
      <c r="S68" s="851"/>
      <c r="T68" s="851"/>
      <c r="U68" s="851"/>
      <c r="V68" s="851"/>
      <c r="W68" s="851"/>
      <c r="X68" s="851"/>
      <c r="Y68" s="851"/>
      <c r="Z68" s="851"/>
      <c r="AA68" s="851"/>
    </row>
    <row r="69" spans="2:27" s="1" customFormat="1" ht="4.5" customHeight="1">
      <c r="C69" s="117"/>
      <c r="D69" s="118"/>
      <c r="E69" s="118"/>
      <c r="F69" s="118"/>
      <c r="G69" s="118"/>
      <c r="H69" s="118"/>
      <c r="I69" s="118"/>
      <c r="J69" s="118"/>
      <c r="K69" s="118"/>
      <c r="L69" s="118"/>
      <c r="M69" s="118"/>
      <c r="N69" s="118"/>
      <c r="O69" s="118"/>
      <c r="P69" s="118"/>
      <c r="Q69" s="118"/>
      <c r="R69" s="118"/>
      <c r="S69" s="118"/>
      <c r="T69" s="118"/>
      <c r="U69" s="118"/>
      <c r="V69" s="118"/>
      <c r="W69" s="118"/>
      <c r="X69" s="118"/>
      <c r="Y69" s="118"/>
      <c r="Z69" s="118"/>
      <c r="AA69" s="118"/>
    </row>
    <row r="70" spans="2:27" s="1" customFormat="1" ht="43.8" customHeight="1">
      <c r="C70" s="117">
        <v>10</v>
      </c>
      <c r="D70" s="851" t="s">
        <v>16068</v>
      </c>
      <c r="E70" s="851"/>
      <c r="F70" s="851"/>
      <c r="G70" s="851"/>
      <c r="H70" s="851"/>
      <c r="I70" s="851"/>
      <c r="J70" s="851"/>
      <c r="K70" s="851"/>
      <c r="L70" s="851"/>
      <c r="M70" s="851"/>
      <c r="N70" s="851"/>
      <c r="O70" s="851"/>
      <c r="P70" s="851"/>
      <c r="Q70" s="851"/>
      <c r="R70" s="851"/>
      <c r="S70" s="851"/>
      <c r="T70" s="851"/>
      <c r="U70" s="851"/>
      <c r="V70" s="851"/>
      <c r="W70" s="851"/>
      <c r="X70" s="851"/>
      <c r="Y70" s="851"/>
      <c r="Z70" s="851"/>
      <c r="AA70" s="851"/>
    </row>
    <row r="71" spans="2:27" s="1" customFormat="1" ht="4.5" customHeight="1">
      <c r="C71" s="117"/>
      <c r="D71" s="118"/>
      <c r="E71" s="118"/>
      <c r="F71" s="118"/>
      <c r="G71" s="118"/>
      <c r="H71" s="118"/>
      <c r="I71" s="118"/>
      <c r="J71" s="118"/>
      <c r="K71" s="118"/>
      <c r="L71" s="118"/>
      <c r="M71" s="118"/>
      <c r="N71" s="118"/>
      <c r="O71" s="118"/>
      <c r="P71" s="118"/>
      <c r="Q71" s="118"/>
      <c r="R71" s="118"/>
      <c r="S71" s="118"/>
      <c r="T71" s="118"/>
      <c r="U71" s="118"/>
      <c r="V71" s="118"/>
      <c r="W71" s="118"/>
      <c r="X71" s="118"/>
      <c r="Y71" s="118"/>
      <c r="Z71" s="118"/>
      <c r="AA71" s="118"/>
    </row>
    <row r="72" spans="2:27" s="1" customFormat="1" ht="33" customHeight="1">
      <c r="C72" s="117">
        <v>11</v>
      </c>
      <c r="D72" s="851" t="s">
        <v>4146</v>
      </c>
      <c r="E72" s="851"/>
      <c r="F72" s="851"/>
      <c r="G72" s="851"/>
      <c r="H72" s="851"/>
      <c r="I72" s="851"/>
      <c r="J72" s="851"/>
      <c r="K72" s="851"/>
      <c r="L72" s="851"/>
      <c r="M72" s="851"/>
      <c r="N72" s="851"/>
      <c r="O72" s="851"/>
      <c r="P72" s="851"/>
      <c r="Q72" s="851"/>
      <c r="R72" s="851"/>
      <c r="S72" s="851"/>
      <c r="T72" s="851"/>
      <c r="U72" s="851"/>
      <c r="V72" s="851"/>
      <c r="W72" s="851"/>
      <c r="X72" s="851"/>
      <c r="Y72" s="851"/>
      <c r="Z72" s="851"/>
      <c r="AA72" s="851"/>
    </row>
    <row r="73" spans="2:27">
      <c r="B73" s="1"/>
      <c r="C73" s="1"/>
      <c r="D73" s="1"/>
      <c r="E73" s="97"/>
      <c r="F73" s="97"/>
      <c r="G73" s="97"/>
      <c r="H73" s="97"/>
      <c r="I73" s="97"/>
      <c r="J73" s="97"/>
      <c r="K73" s="97"/>
      <c r="L73" s="97"/>
      <c r="M73" s="97"/>
      <c r="N73" s="97"/>
      <c r="O73" s="97"/>
      <c r="P73" s="97"/>
      <c r="Q73" s="97"/>
      <c r="R73" s="97"/>
      <c r="S73" s="97"/>
      <c r="T73" s="97"/>
      <c r="U73" s="97"/>
      <c r="V73" s="97"/>
      <c r="W73" s="97"/>
      <c r="X73" s="1"/>
      <c r="Y73" s="1"/>
      <c r="Z73" s="1"/>
    </row>
  </sheetData>
  <mergeCells count="73">
    <mergeCell ref="D2:AA5"/>
    <mergeCell ref="F7:V8"/>
    <mergeCell ref="X7:Y7"/>
    <mergeCell ref="B10:H11"/>
    <mergeCell ref="I10:Z11"/>
    <mergeCell ref="B12:H13"/>
    <mergeCell ref="I12:I13"/>
    <mergeCell ref="J12:Q13"/>
    <mergeCell ref="R12:R13"/>
    <mergeCell ref="S12:T13"/>
    <mergeCell ref="Z12:Z13"/>
    <mergeCell ref="S17:Z17"/>
    <mergeCell ref="I18:K18"/>
    <mergeCell ref="L18:O18"/>
    <mergeCell ref="P18:R18"/>
    <mergeCell ref="S18:Z18"/>
    <mergeCell ref="U12:U13"/>
    <mergeCell ref="V12:V13"/>
    <mergeCell ref="W12:W13"/>
    <mergeCell ref="X12:X13"/>
    <mergeCell ref="Y12:Y13"/>
    <mergeCell ref="B24:H24"/>
    <mergeCell ref="I24:J24"/>
    <mergeCell ref="L16:M16"/>
    <mergeCell ref="O16:Q16"/>
    <mergeCell ref="I17:K17"/>
    <mergeCell ref="L17:O17"/>
    <mergeCell ref="B14:F19"/>
    <mergeCell ref="G14:H15"/>
    <mergeCell ref="I14:Z15"/>
    <mergeCell ref="G16:H19"/>
    <mergeCell ref="I16:K16"/>
    <mergeCell ref="I19:K19"/>
    <mergeCell ref="L19:Z19"/>
    <mergeCell ref="B20:F23"/>
    <mergeCell ref="G20:H23"/>
    <mergeCell ref="I20:Z23"/>
    <mergeCell ref="B25:H27"/>
    <mergeCell ref="I25:Z27"/>
    <mergeCell ref="C37:D37"/>
    <mergeCell ref="B38:F41"/>
    <mergeCell ref="G38:L41"/>
    <mergeCell ref="M38:O38"/>
    <mergeCell ref="P38:Q38"/>
    <mergeCell ref="S38:T38"/>
    <mergeCell ref="M39:O39"/>
    <mergeCell ref="P39:S39"/>
    <mergeCell ref="T39:V39"/>
    <mergeCell ref="W39:Z39"/>
    <mergeCell ref="M40:O40"/>
    <mergeCell ref="P40:S40"/>
    <mergeCell ref="T40:V40"/>
    <mergeCell ref="W40:Z40"/>
    <mergeCell ref="M41:O41"/>
    <mergeCell ref="M42:Z43"/>
    <mergeCell ref="M47:Z49"/>
    <mergeCell ref="E48:G48"/>
    <mergeCell ref="H48:I48"/>
    <mergeCell ref="B42:L43"/>
    <mergeCell ref="B44:L45"/>
    <mergeCell ref="M44:Z45"/>
    <mergeCell ref="P41:Z41"/>
    <mergeCell ref="D52:AA52"/>
    <mergeCell ref="D54:AA54"/>
    <mergeCell ref="D56:AA56"/>
    <mergeCell ref="D58:AA58"/>
    <mergeCell ref="D60:AA60"/>
    <mergeCell ref="D72:AA72"/>
    <mergeCell ref="D62:AA62"/>
    <mergeCell ref="D64:AA64"/>
    <mergeCell ref="D66:AA66"/>
    <mergeCell ref="D68:AA68"/>
    <mergeCell ref="D70:AA70"/>
  </mergeCells>
  <phoneticPr fontId="3"/>
  <dataValidations count="7">
    <dataValidation type="list" allowBlank="1" showInputMessage="1" showErrorMessage="1" sqref="X7:Y7" xr:uid="{FED4DE89-5BD9-497A-8BC1-68CB36461E81}">
      <formula1>選択</formula1>
    </dataValidation>
    <dataValidation type="list" allowBlank="1" showErrorMessage="1" promptTitle="【学校】運営単位" prompt="学校の場合どちらかを選択してください。_x000a_共同調理場：給食センター等_x000a_単独実施：自校給食" sqref="T33" xr:uid="{51FC8BD4-0C74-45AA-9D3C-3FC2CE641033}">
      <formula1>選択</formula1>
    </dataValidation>
    <dataValidation type="list" allowBlank="1" showErrorMessage="1" promptTitle="【学校】運営単位" prompt="学校の場合どちらかを選択してください。_x000a_共同調理場：給食センター等_x000a_単独実施：自校給食" sqref="I33 C29 I29 Q29 C31 I31 Q31 C33" xr:uid="{7BFDB512-1ED2-48D1-A301-24AFBDF2B07A}">
      <formula1>〇</formula1>
    </dataValidation>
    <dataValidation type="list" allowBlank="1" showInputMessage="1" showErrorMessage="1" sqref="Y12:Y13 O24 I37" xr:uid="{2A68A631-2F12-4EA2-8D4D-A6387C089113}">
      <formula1>日</formula1>
    </dataValidation>
    <dataValidation type="list" allowBlank="1" showInputMessage="1" showErrorMessage="1" sqref="W12:W13 M24 G37" xr:uid="{E6194F53-32DD-4551-984D-CF10555D6E08}">
      <formula1>月</formula1>
    </dataValidation>
    <dataValidation type="list" allowBlank="1" showInputMessage="1" showErrorMessage="1" sqref="U12:U13 K24 E37" xr:uid="{382D93B7-EC01-4E7D-904C-AB8178E3BF82}">
      <formula1>年</formula1>
    </dataValidation>
    <dataValidation type="list" allowBlank="1" showInputMessage="1" showErrorMessage="1" sqref="S12:T13 I24:J24 C37:D37" xr:uid="{5223CAB8-5FB7-4088-89C0-1112DEBD0BAC}">
      <formula1>元号</formula1>
    </dataValidation>
  </dataValidations>
  <pageMargins left="0.7" right="0.7" top="0.75" bottom="0.75" header="0.3" footer="0.3"/>
  <pageSetup paperSize="9" scale="88" orientation="portrait" r:id="rId1"/>
  <rowBreaks count="1" manualBreakCount="1">
    <brk id="50" max="16383" man="1"/>
  </row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1E1D4-DF8E-4C1E-85AA-E263DFA22041}">
  <sheetPr codeName="Sheet13">
    <tabColor theme="0" tint="-0.499984740745262"/>
  </sheetPr>
  <dimension ref="A1:AU2642"/>
  <sheetViews>
    <sheetView view="pageBreakPreview" zoomScaleNormal="100" zoomScaleSheetLayoutView="100" workbookViewId="0"/>
  </sheetViews>
  <sheetFormatPr defaultColWidth="9" defaultRowHeight="13.2"/>
  <cols>
    <col min="1" max="1" width="1.5" style="2" customWidth="1"/>
    <col min="2" max="6" width="3" style="2" customWidth="1"/>
    <col min="7" max="7" width="3" style="168" customWidth="1"/>
    <col min="8" max="21" width="3" style="2" customWidth="1"/>
    <col min="22" max="22" width="3" style="343" customWidth="1"/>
    <col min="23" max="26" width="3" style="168" customWidth="1"/>
    <col min="27" max="27" width="1.19921875" style="2" customWidth="1"/>
    <col min="28" max="16384" width="9" style="2"/>
  </cols>
  <sheetData>
    <row r="1" spans="1:47" ht="6" customHeight="1"/>
    <row r="2" spans="1:47" ht="19.2">
      <c r="N2" s="365" t="s">
        <v>3964</v>
      </c>
      <c r="T2" s="1424"/>
      <c r="U2" s="861"/>
    </row>
    <row r="3" spans="1:47">
      <c r="Q3" s="95"/>
      <c r="R3" s="95"/>
      <c r="S3" s="95"/>
      <c r="T3" s="95"/>
      <c r="U3" s="95"/>
      <c r="V3" s="99"/>
      <c r="W3" s="120"/>
      <c r="X3" s="120"/>
      <c r="Y3" s="120"/>
      <c r="Z3" s="120"/>
      <c r="AA3" s="367"/>
      <c r="AC3" s="876"/>
      <c r="AD3" s="876"/>
      <c r="AE3" s="876"/>
      <c r="AF3" s="1446"/>
      <c r="AG3" s="1446"/>
      <c r="AH3" s="1446"/>
      <c r="AI3" s="1446"/>
      <c r="AJ3" s="1446"/>
      <c r="AK3" s="876"/>
      <c r="AL3" s="876"/>
      <c r="AM3" s="876"/>
      <c r="AN3" s="1446"/>
      <c r="AO3" s="1446"/>
      <c r="AP3" s="1446"/>
      <c r="AQ3" s="1446"/>
      <c r="AR3" s="1446"/>
      <c r="AS3" s="1446"/>
      <c r="AT3" s="1446"/>
      <c r="AU3" s="1446"/>
    </row>
    <row r="4" spans="1:47" ht="14.55" customHeight="1">
      <c r="B4" s="1348" t="s">
        <v>3984</v>
      </c>
      <c r="C4" s="1348"/>
      <c r="D4" s="1347" t="s">
        <v>23</v>
      </c>
      <c r="E4" s="1347"/>
      <c r="F4" s="1347"/>
      <c r="G4" s="1346" t="s">
        <v>15</v>
      </c>
      <c r="H4" s="1346"/>
      <c r="I4" s="1346"/>
      <c r="J4" s="1346"/>
      <c r="K4" s="1346"/>
      <c r="L4" s="1444"/>
      <c r="M4" s="1349"/>
      <c r="N4" s="368" t="s">
        <v>3919</v>
      </c>
      <c r="O4" s="1444"/>
      <c r="P4" s="1349"/>
      <c r="Q4" s="1346" t="s">
        <v>56</v>
      </c>
      <c r="R4" s="1346"/>
      <c r="S4" s="1346"/>
      <c r="T4" s="1346"/>
      <c r="U4" s="1346"/>
      <c r="V4" s="1445"/>
      <c r="W4" s="1346"/>
      <c r="X4" s="1346"/>
      <c r="Y4" s="1346"/>
      <c r="Z4" s="1346"/>
      <c r="AB4" s="2">
        <v>1</v>
      </c>
      <c r="AC4" s="876"/>
      <c r="AD4" s="876"/>
      <c r="AE4" s="876"/>
      <c r="AF4" s="1446"/>
      <c r="AG4" s="1446"/>
      <c r="AH4" s="1446"/>
      <c r="AI4" s="1446"/>
      <c r="AJ4" s="1446"/>
      <c r="AK4" s="876"/>
      <c r="AL4" s="876"/>
      <c r="AM4" s="876"/>
      <c r="AN4" s="1446"/>
      <c r="AO4" s="1446"/>
      <c r="AP4" s="1446"/>
      <c r="AQ4" s="1446"/>
      <c r="AR4" s="1446"/>
      <c r="AS4" s="1446"/>
      <c r="AT4" s="1446"/>
      <c r="AU4" s="1446"/>
    </row>
    <row r="5" spans="1:47">
      <c r="B5" s="1348"/>
      <c r="C5" s="1348"/>
      <c r="D5" s="1347"/>
      <c r="E5" s="1347"/>
      <c r="F5" s="1347"/>
      <c r="G5" s="1346" t="s">
        <v>17</v>
      </c>
      <c r="H5" s="1346"/>
      <c r="I5" s="1346"/>
      <c r="J5" s="1346"/>
      <c r="K5" s="1346"/>
      <c r="L5" s="1445"/>
      <c r="M5" s="1346"/>
      <c r="N5" s="1346"/>
      <c r="O5" s="1346"/>
      <c r="P5" s="1346"/>
      <c r="Q5" s="1346" t="s">
        <v>3993</v>
      </c>
      <c r="R5" s="1346"/>
      <c r="S5" s="1346"/>
      <c r="T5" s="1346"/>
      <c r="U5" s="1346"/>
      <c r="V5" s="1445"/>
      <c r="W5" s="1346"/>
      <c r="X5" s="1346"/>
      <c r="Y5" s="1346"/>
      <c r="Z5" s="1346"/>
      <c r="AC5" s="876"/>
      <c r="AD5" s="876"/>
      <c r="AE5" s="876"/>
      <c r="AF5" s="1446"/>
      <c r="AG5" s="1446"/>
      <c r="AH5" s="1446"/>
      <c r="AI5" s="1446"/>
      <c r="AJ5" s="1446"/>
      <c r="AK5" s="1446"/>
      <c r="AL5" s="1446"/>
      <c r="AM5" s="1446"/>
      <c r="AN5" s="1446"/>
      <c r="AO5" s="1446"/>
      <c r="AP5" s="1446"/>
      <c r="AQ5" s="1446"/>
      <c r="AR5" s="1446"/>
      <c r="AS5" s="1446"/>
      <c r="AT5" s="1446"/>
      <c r="AU5" s="1446"/>
    </row>
    <row r="6" spans="1:47" ht="13.95" customHeight="1">
      <c r="A6" s="369"/>
      <c r="B6" s="1348"/>
      <c r="C6" s="1348"/>
      <c r="D6" s="1347"/>
      <c r="E6" s="1347"/>
      <c r="F6" s="1347"/>
      <c r="G6" s="1346" t="s">
        <v>19</v>
      </c>
      <c r="H6" s="1346"/>
      <c r="I6" s="1346"/>
      <c r="J6" s="1346"/>
      <c r="K6" s="1346"/>
      <c r="L6" s="1445"/>
      <c r="M6" s="1346"/>
      <c r="N6" s="1346"/>
      <c r="O6" s="1346"/>
      <c r="P6" s="1346"/>
      <c r="Q6" s="1347" t="s">
        <v>20</v>
      </c>
      <c r="R6" s="1347"/>
      <c r="S6" s="1347"/>
      <c r="T6" s="1347"/>
      <c r="U6" s="1347"/>
      <c r="V6" s="1445"/>
      <c r="W6" s="1346"/>
      <c r="X6" s="1346"/>
      <c r="Y6" s="1346"/>
      <c r="Z6" s="1346"/>
      <c r="AA6" s="369"/>
    </row>
    <row r="7" spans="1:47" ht="14.4">
      <c r="A7" s="369"/>
      <c r="B7" s="1348"/>
      <c r="C7" s="1348"/>
      <c r="D7" s="1347" t="s">
        <v>8</v>
      </c>
      <c r="E7" s="1347"/>
      <c r="F7" s="1347"/>
      <c r="G7" s="1447"/>
      <c r="H7" s="1343"/>
      <c r="I7" s="1343"/>
      <c r="J7" s="1343"/>
      <c r="K7" s="1343"/>
      <c r="L7" s="1344"/>
      <c r="M7" s="1344"/>
      <c r="N7" s="1344"/>
      <c r="O7" s="1344"/>
      <c r="P7" s="1344"/>
      <c r="Q7" s="1344"/>
      <c r="R7" s="1344"/>
      <c r="S7" s="1344"/>
      <c r="T7" s="1344"/>
      <c r="U7" s="1344"/>
      <c r="V7" s="1344"/>
      <c r="W7" s="1344"/>
      <c r="X7" s="1344"/>
      <c r="Y7" s="1344"/>
      <c r="Z7" s="1344"/>
      <c r="AA7" s="369"/>
    </row>
    <row r="8" spans="1:47" ht="14.4">
      <c r="A8" s="369"/>
      <c r="B8" s="1348"/>
      <c r="C8" s="1348"/>
      <c r="D8" s="1347"/>
      <c r="E8" s="1347"/>
      <c r="F8" s="1347"/>
      <c r="G8" s="1345"/>
      <c r="H8" s="1344"/>
      <c r="I8" s="1344"/>
      <c r="J8" s="1344"/>
      <c r="K8" s="1344"/>
      <c r="L8" s="1344"/>
      <c r="M8" s="1344"/>
      <c r="N8" s="1344"/>
      <c r="O8" s="1344"/>
      <c r="P8" s="1344"/>
      <c r="Q8" s="1344"/>
      <c r="R8" s="1344"/>
      <c r="S8" s="1344"/>
      <c r="T8" s="1344"/>
      <c r="U8" s="1344"/>
      <c r="V8" s="1344"/>
      <c r="W8" s="1344"/>
      <c r="X8" s="1344"/>
      <c r="Y8" s="1344"/>
      <c r="Z8" s="1344"/>
      <c r="AA8" s="369"/>
    </row>
    <row r="9" spans="1:47" ht="14.4">
      <c r="A9" s="369"/>
      <c r="B9" s="1348"/>
      <c r="C9" s="1348"/>
      <c r="D9" s="1347" t="s">
        <v>3745</v>
      </c>
      <c r="E9" s="1347"/>
      <c r="F9" s="1347"/>
      <c r="G9" s="370"/>
      <c r="H9" s="371"/>
      <c r="I9" s="350"/>
      <c r="J9" s="350"/>
      <c r="K9" s="112" t="s">
        <v>3783</v>
      </c>
      <c r="L9" s="371" t="s">
        <v>3966</v>
      </c>
      <c r="M9" s="371"/>
      <c r="N9" s="371"/>
      <c r="O9" s="371"/>
      <c r="P9" s="371" t="s">
        <v>3965</v>
      </c>
      <c r="Q9" s="350"/>
      <c r="R9" s="112" t="s">
        <v>3783</v>
      </c>
      <c r="S9" s="371" t="s">
        <v>3967</v>
      </c>
      <c r="T9" s="371"/>
      <c r="U9" s="371"/>
      <c r="V9" s="372"/>
      <c r="W9" s="373"/>
      <c r="X9" s="370"/>
      <c r="Y9" s="370"/>
      <c r="Z9" s="374"/>
      <c r="AA9" s="369"/>
    </row>
    <row r="10" spans="1:47" ht="14.4">
      <c r="A10" s="369"/>
      <c r="B10" s="1348"/>
      <c r="C10" s="1348"/>
      <c r="D10" s="1347"/>
      <c r="E10" s="1347"/>
      <c r="F10" s="1347"/>
      <c r="G10" s="375"/>
      <c r="H10" s="376"/>
      <c r="I10" s="377"/>
      <c r="J10" s="376"/>
      <c r="K10" s="110" t="s">
        <v>3783</v>
      </c>
      <c r="L10" s="376" t="s">
        <v>9</v>
      </c>
      <c r="M10" s="376"/>
      <c r="N10" s="376"/>
      <c r="O10" s="1448"/>
      <c r="P10" s="1449"/>
      <c r="Q10" s="1449"/>
      <c r="R10" s="1449"/>
      <c r="S10" s="1449"/>
      <c r="T10" s="1449"/>
      <c r="U10" s="1449"/>
      <c r="V10" s="1449"/>
      <c r="W10" s="375" t="s">
        <v>10</v>
      </c>
      <c r="X10" s="375"/>
      <c r="Y10" s="375"/>
      <c r="Z10" s="379"/>
      <c r="AA10" s="369"/>
      <c r="AC10" s="168"/>
    </row>
    <row r="11" spans="1:47" ht="14.4">
      <c r="A11" s="369"/>
      <c r="B11" s="1348"/>
      <c r="C11" s="1348"/>
      <c r="D11" s="1347"/>
      <c r="E11" s="1347"/>
      <c r="F11" s="1347"/>
      <c r="G11" s="1450" t="s">
        <v>3968</v>
      </c>
      <c r="H11" s="1450"/>
      <c r="I11" s="1450"/>
      <c r="J11" s="1450"/>
      <c r="K11" s="1451"/>
      <c r="L11" s="1452"/>
      <c r="M11" s="1453"/>
      <c r="N11" s="1453"/>
      <c r="O11" s="1453"/>
      <c r="P11" s="1453"/>
      <c r="Q11" s="1452"/>
      <c r="R11" s="1453"/>
      <c r="S11" s="1453"/>
      <c r="T11" s="1453"/>
      <c r="U11" s="1453"/>
      <c r="V11" s="1445"/>
      <c r="W11" s="1346"/>
      <c r="X11" s="1346"/>
      <c r="Y11" s="1346"/>
      <c r="Z11" s="1346"/>
      <c r="AA11" s="369"/>
    </row>
    <row r="12" spans="1:47" ht="13.95" customHeight="1">
      <c r="A12" s="369"/>
      <c r="B12" s="1348"/>
      <c r="C12" s="1348"/>
      <c r="D12" s="1347"/>
      <c r="E12" s="1347"/>
      <c r="F12" s="1347"/>
      <c r="G12" s="1450" t="s">
        <v>3969</v>
      </c>
      <c r="H12" s="1450"/>
      <c r="I12" s="1450"/>
      <c r="J12" s="1450"/>
      <c r="K12" s="1451"/>
      <c r="L12" s="1429"/>
      <c r="M12" s="862"/>
      <c r="N12" s="109"/>
      <c r="O12" s="1" t="s">
        <v>12</v>
      </c>
      <c r="P12" s="109"/>
      <c r="Q12" s="1" t="s">
        <v>11</v>
      </c>
      <c r="R12" s="109"/>
      <c r="S12" s="1" t="s">
        <v>227</v>
      </c>
      <c r="T12" s="382"/>
      <c r="U12" s="382"/>
      <c r="V12" s="383"/>
      <c r="W12" s="380"/>
      <c r="X12" s="380"/>
      <c r="Y12" s="380"/>
      <c r="Z12" s="381"/>
      <c r="AA12" s="369"/>
    </row>
    <row r="13" spans="1:47" ht="14.4">
      <c r="A13" s="369"/>
      <c r="B13" s="1348"/>
      <c r="C13" s="1348"/>
      <c r="D13" s="1443" t="s">
        <v>3971</v>
      </c>
      <c r="E13" s="1347"/>
      <c r="F13" s="1347"/>
      <c r="G13" s="111" t="s">
        <v>3783</v>
      </c>
      <c r="H13" s="385" t="s">
        <v>3972</v>
      </c>
      <c r="I13" s="385"/>
      <c r="J13" s="385"/>
      <c r="K13" s="385"/>
      <c r="L13" s="386" t="s">
        <v>3974</v>
      </c>
      <c r="M13" s="385"/>
      <c r="N13" s="385"/>
      <c r="O13" s="1433"/>
      <c r="P13" s="1433"/>
      <c r="Q13" s="1433"/>
      <c r="R13" s="1433"/>
      <c r="S13" s="1433"/>
      <c r="T13" s="1433"/>
      <c r="U13" s="1433"/>
      <c r="V13" s="1433"/>
      <c r="W13" s="387" t="s">
        <v>10</v>
      </c>
      <c r="X13" s="387"/>
      <c r="Y13" s="387"/>
      <c r="Z13" s="388"/>
      <c r="AA13" s="369"/>
    </row>
    <row r="14" spans="1:47" ht="14.4">
      <c r="A14" s="369"/>
      <c r="B14" s="1348"/>
      <c r="C14" s="1348"/>
      <c r="D14" s="1347"/>
      <c r="E14" s="1347"/>
      <c r="F14" s="1347"/>
      <c r="G14" s="110" t="s">
        <v>3783</v>
      </c>
      <c r="H14" s="376" t="s">
        <v>3973</v>
      </c>
      <c r="I14" s="376"/>
      <c r="J14" s="376"/>
      <c r="K14" s="376"/>
      <c r="L14" s="376"/>
      <c r="M14" s="376"/>
      <c r="N14" s="376"/>
      <c r="O14" s="376"/>
      <c r="P14" s="376"/>
      <c r="Q14" s="376"/>
      <c r="R14" s="376"/>
      <c r="S14" s="376"/>
      <c r="T14" s="376"/>
      <c r="U14" s="376"/>
      <c r="V14" s="378"/>
      <c r="W14" s="375"/>
      <c r="X14" s="375"/>
      <c r="Y14" s="375"/>
      <c r="Z14" s="379"/>
      <c r="AA14" s="369"/>
    </row>
    <row r="15" spans="1:47" ht="14.4">
      <c r="A15" s="369"/>
      <c r="B15" s="1348" t="s">
        <v>3985</v>
      </c>
      <c r="C15" s="1348"/>
      <c r="D15" s="1347" t="s">
        <v>3755</v>
      </c>
      <c r="E15" s="1347"/>
      <c r="F15" s="1347"/>
      <c r="G15" s="1435"/>
      <c r="H15" s="1435"/>
      <c r="I15" s="1435"/>
      <c r="J15" s="1435"/>
      <c r="K15" s="1435"/>
      <c r="L15" s="1435"/>
      <c r="M15" s="1435"/>
      <c r="N15" s="1435"/>
      <c r="O15" s="1435"/>
      <c r="P15" s="1435"/>
      <c r="Q15" s="1435"/>
      <c r="R15" s="1435"/>
      <c r="S15" s="1435"/>
      <c r="T15" s="1435"/>
      <c r="U15" s="1435"/>
      <c r="V15" s="1435"/>
      <c r="W15" s="1435"/>
      <c r="X15" s="1435"/>
      <c r="Y15" s="1435"/>
      <c r="Z15" s="1435"/>
      <c r="AA15" s="369"/>
    </row>
    <row r="16" spans="1:47" ht="14.4">
      <c r="A16" s="369"/>
      <c r="B16" s="1348"/>
      <c r="C16" s="1348"/>
      <c r="D16" s="1434"/>
      <c r="E16" s="1434"/>
      <c r="F16" s="1434"/>
      <c r="G16" s="1436"/>
      <c r="H16" s="1436"/>
      <c r="I16" s="1436"/>
      <c r="J16" s="1435"/>
      <c r="K16" s="1435"/>
      <c r="L16" s="1435"/>
      <c r="M16" s="1435"/>
      <c r="N16" s="1435"/>
      <c r="O16" s="1435"/>
      <c r="P16" s="1435"/>
      <c r="Q16" s="1435"/>
      <c r="R16" s="1435"/>
      <c r="S16" s="1435"/>
      <c r="T16" s="1435"/>
      <c r="U16" s="1435"/>
      <c r="V16" s="1435"/>
      <c r="W16" s="1435"/>
      <c r="X16" s="1435"/>
      <c r="Y16" s="1435"/>
      <c r="Z16" s="1435"/>
      <c r="AA16" s="369"/>
    </row>
    <row r="17" spans="1:47" ht="18" customHeight="1">
      <c r="A17" s="369"/>
      <c r="B17" s="1348"/>
      <c r="C17" s="1348"/>
      <c r="D17" s="1347" t="s">
        <v>3975</v>
      </c>
      <c r="E17" s="1347"/>
      <c r="F17" s="1347"/>
      <c r="G17" s="1047" t="s">
        <v>3918</v>
      </c>
      <c r="H17" s="1047"/>
      <c r="I17" s="1047"/>
      <c r="J17" s="871"/>
      <c r="K17" s="869"/>
      <c r="L17" s="344" t="s">
        <v>3919</v>
      </c>
      <c r="M17" s="1437"/>
      <c r="N17" s="1427"/>
      <c r="O17" s="1438"/>
      <c r="P17" s="1439"/>
      <c r="Q17" s="1425"/>
      <c r="R17" s="1425"/>
      <c r="S17" s="1425"/>
      <c r="T17" s="1425"/>
      <c r="U17" s="1425"/>
      <c r="V17" s="1425"/>
      <c r="W17" s="1425"/>
      <c r="X17" s="1425"/>
      <c r="Y17" s="1425"/>
      <c r="Z17" s="1440"/>
      <c r="AA17" s="369"/>
    </row>
    <row r="18" spans="1:47" ht="18" customHeight="1">
      <c r="A18" s="369"/>
      <c r="B18" s="1348"/>
      <c r="C18" s="1348"/>
      <c r="D18" s="1347"/>
      <c r="E18" s="1347"/>
      <c r="F18" s="1347"/>
      <c r="G18" s="1047" t="s">
        <v>3920</v>
      </c>
      <c r="H18" s="1047"/>
      <c r="I18" s="1047"/>
      <c r="J18" s="1046"/>
      <c r="K18" s="1046"/>
      <c r="L18" s="1046"/>
      <c r="M18" s="1046"/>
      <c r="N18" s="1046"/>
      <c r="O18" s="1046"/>
      <c r="P18" s="1047" t="s">
        <v>3921</v>
      </c>
      <c r="Q18" s="1047"/>
      <c r="R18" s="1047"/>
      <c r="S18" s="1046"/>
      <c r="T18" s="1046"/>
      <c r="U18" s="1046"/>
      <c r="V18" s="1046"/>
      <c r="W18" s="1046"/>
      <c r="X18" s="1046"/>
      <c r="Y18" s="1046"/>
      <c r="Z18" s="1046"/>
      <c r="AA18" s="369"/>
    </row>
    <row r="19" spans="1:47" ht="18" customHeight="1">
      <c r="A19" s="369"/>
      <c r="B19" s="1348"/>
      <c r="C19" s="1348"/>
      <c r="D19" s="1347"/>
      <c r="E19" s="1347"/>
      <c r="F19" s="1347"/>
      <c r="G19" s="1047" t="s">
        <v>3922</v>
      </c>
      <c r="H19" s="1047"/>
      <c r="I19" s="1047"/>
      <c r="J19" s="1046"/>
      <c r="K19" s="1046"/>
      <c r="L19" s="1046"/>
      <c r="M19" s="1046"/>
      <c r="N19" s="1046"/>
      <c r="O19" s="1046"/>
      <c r="P19" s="1047" t="s">
        <v>3923</v>
      </c>
      <c r="Q19" s="1047"/>
      <c r="R19" s="1047"/>
      <c r="S19" s="1046"/>
      <c r="T19" s="1046"/>
      <c r="U19" s="1046"/>
      <c r="V19" s="1046"/>
      <c r="W19" s="1046"/>
      <c r="X19" s="1046"/>
      <c r="Y19" s="1046"/>
      <c r="Z19" s="1046"/>
      <c r="AA19" s="369"/>
    </row>
    <row r="20" spans="1:47" ht="18" customHeight="1">
      <c r="A20" s="369"/>
      <c r="B20" s="1348"/>
      <c r="C20" s="1348"/>
      <c r="D20" s="1347"/>
      <c r="E20" s="1347"/>
      <c r="F20" s="1347"/>
      <c r="G20" s="1047" t="s">
        <v>3924</v>
      </c>
      <c r="H20" s="1047"/>
      <c r="I20" s="1047"/>
      <c r="J20" s="1046"/>
      <c r="K20" s="1046"/>
      <c r="L20" s="1046"/>
      <c r="M20" s="1046"/>
      <c r="N20" s="1046"/>
      <c r="O20" s="1046"/>
      <c r="P20" s="1046"/>
      <c r="Q20" s="1046"/>
      <c r="R20" s="1046"/>
      <c r="S20" s="1046"/>
      <c r="T20" s="1046"/>
      <c r="U20" s="1046"/>
      <c r="V20" s="1046"/>
      <c r="W20" s="1046"/>
      <c r="X20" s="1046"/>
      <c r="Y20" s="1046"/>
      <c r="Z20" s="1046"/>
      <c r="AA20" s="369"/>
    </row>
    <row r="21" spans="1:47" ht="14.4">
      <c r="A21" s="369"/>
      <c r="B21" s="1348"/>
      <c r="C21" s="1348"/>
      <c r="D21" s="1441" t="s">
        <v>3976</v>
      </c>
      <c r="E21" s="1441"/>
      <c r="F21" s="1441"/>
      <c r="G21" s="1441"/>
      <c r="H21" s="1441"/>
      <c r="I21" s="1441"/>
      <c r="J21" s="1441"/>
      <c r="K21" s="1441"/>
      <c r="L21" s="1441"/>
      <c r="M21" s="1441"/>
      <c r="N21" s="1441" t="s">
        <v>177</v>
      </c>
      <c r="O21" s="1441"/>
      <c r="P21" s="1441"/>
      <c r="Q21" s="1441"/>
      <c r="R21" s="1441"/>
      <c r="S21" s="1441"/>
      <c r="T21" s="1441"/>
      <c r="U21" s="1441"/>
      <c r="V21" s="1441"/>
      <c r="W21" s="1441"/>
      <c r="X21" s="1441"/>
      <c r="Y21" s="1441"/>
      <c r="Z21" s="1441"/>
      <c r="AA21" s="369"/>
    </row>
    <row r="22" spans="1:47" ht="14.4">
      <c r="A22" s="369"/>
      <c r="B22" s="1348"/>
      <c r="C22" s="1348"/>
      <c r="D22" s="1347"/>
      <c r="E22" s="1347"/>
      <c r="F22" s="1347"/>
      <c r="G22" s="1347"/>
      <c r="H22" s="1347"/>
      <c r="I22" s="1347"/>
      <c r="J22" s="1347"/>
      <c r="K22" s="1347"/>
      <c r="L22" s="1347"/>
      <c r="M22" s="1347"/>
      <c r="N22" s="1347"/>
      <c r="O22" s="1347"/>
      <c r="P22" s="1347"/>
      <c r="Q22" s="1347"/>
      <c r="R22" s="1347"/>
      <c r="S22" s="1347"/>
      <c r="T22" s="1347"/>
      <c r="U22" s="1347"/>
      <c r="V22" s="1347"/>
      <c r="W22" s="1347"/>
      <c r="X22" s="1347"/>
      <c r="Y22" s="1347"/>
      <c r="Z22" s="1347"/>
      <c r="AA22" s="369"/>
    </row>
    <row r="23" spans="1:47" ht="14.25" customHeight="1">
      <c r="A23" s="369"/>
      <c r="B23" s="1348"/>
      <c r="C23" s="1348"/>
      <c r="D23" s="1347"/>
      <c r="E23" s="1347"/>
      <c r="F23" s="1347"/>
      <c r="G23" s="1347"/>
      <c r="H23" s="1347"/>
      <c r="I23" s="1347"/>
      <c r="J23" s="1347"/>
      <c r="K23" s="1347"/>
      <c r="L23" s="1347"/>
      <c r="M23" s="1347"/>
      <c r="N23" s="1347"/>
      <c r="O23" s="1347"/>
      <c r="P23" s="1347"/>
      <c r="Q23" s="1347"/>
      <c r="R23" s="1347"/>
      <c r="S23" s="1347"/>
      <c r="T23" s="1347"/>
      <c r="U23" s="1347"/>
      <c r="V23" s="1347"/>
      <c r="W23" s="1347"/>
      <c r="X23" s="1347"/>
      <c r="Y23" s="1347"/>
      <c r="Z23" s="1347"/>
      <c r="AA23" s="369"/>
    </row>
    <row r="24" spans="1:47" ht="14.4">
      <c r="A24" s="369"/>
      <c r="B24" s="1348"/>
      <c r="C24" s="1348"/>
      <c r="D24" s="1347" t="s">
        <v>3977</v>
      </c>
      <c r="E24" s="1347"/>
      <c r="F24" s="1347"/>
      <c r="G24" s="1347"/>
      <c r="H24" s="1347"/>
      <c r="I24" s="1347"/>
      <c r="J24" s="1347"/>
      <c r="K24" s="1347"/>
      <c r="L24" s="1347"/>
      <c r="M24" s="1347"/>
      <c r="N24" s="1442" t="s">
        <v>3979</v>
      </c>
      <c r="O24" s="1442"/>
      <c r="P24" s="1442"/>
      <c r="Q24" s="1442"/>
      <c r="R24" s="390"/>
      <c r="S24" s="369"/>
      <c r="T24" s="369"/>
      <c r="U24" s="369"/>
      <c r="V24" s="391"/>
      <c r="W24" s="389"/>
      <c r="X24" s="389"/>
      <c r="Y24" s="389"/>
      <c r="Z24" s="392"/>
      <c r="AA24" s="369"/>
    </row>
    <row r="25" spans="1:47" ht="14.4">
      <c r="A25" s="369"/>
      <c r="B25" s="1348"/>
      <c r="C25" s="1348"/>
      <c r="D25" s="1347"/>
      <c r="E25" s="1347"/>
      <c r="F25" s="1347"/>
      <c r="G25" s="1347"/>
      <c r="H25" s="1347"/>
      <c r="I25" s="1347"/>
      <c r="J25" s="1347"/>
      <c r="K25" s="1347"/>
      <c r="L25" s="1347"/>
      <c r="M25" s="1347"/>
      <c r="N25" s="1442"/>
      <c r="O25" s="1442"/>
      <c r="P25" s="1442"/>
      <c r="Q25" s="1442"/>
      <c r="R25" s="115"/>
      <c r="S25" s="114"/>
      <c r="T25" s="369" t="s">
        <v>388</v>
      </c>
      <c r="U25" s="114"/>
      <c r="V25" s="393" t="s">
        <v>3980</v>
      </c>
      <c r="W25" s="389"/>
      <c r="X25" s="389"/>
      <c r="Y25" s="389"/>
      <c r="Z25" s="392"/>
      <c r="AA25" s="369"/>
    </row>
    <row r="26" spans="1:47" ht="14.4">
      <c r="A26" s="369"/>
      <c r="B26" s="1348"/>
      <c r="C26" s="1348"/>
      <c r="D26" s="1347"/>
      <c r="E26" s="1347"/>
      <c r="F26" s="1347"/>
      <c r="G26" s="1347"/>
      <c r="H26" s="1347"/>
      <c r="I26" s="1347"/>
      <c r="J26" s="1347"/>
      <c r="K26" s="1347"/>
      <c r="L26" s="1347"/>
      <c r="M26" s="1347"/>
      <c r="N26" s="1442"/>
      <c r="O26" s="1442"/>
      <c r="P26" s="1442"/>
      <c r="Q26" s="1442"/>
      <c r="R26" s="394"/>
      <c r="S26" s="369"/>
      <c r="T26" s="369"/>
      <c r="U26" s="395"/>
      <c r="V26" s="391"/>
      <c r="W26" s="389"/>
      <c r="X26" s="389"/>
      <c r="Y26" s="389"/>
      <c r="Z26" s="392"/>
      <c r="AA26" s="369"/>
    </row>
    <row r="27" spans="1:47" ht="14.4">
      <c r="A27" s="369"/>
      <c r="B27" s="1348"/>
      <c r="C27" s="1348"/>
      <c r="D27" s="1443" t="s">
        <v>3978</v>
      </c>
      <c r="E27" s="1443"/>
      <c r="F27" s="1443"/>
      <c r="G27" s="370"/>
      <c r="H27" s="371"/>
      <c r="I27" s="371"/>
      <c r="J27" s="371"/>
      <c r="K27" s="371"/>
      <c r="L27" s="371"/>
      <c r="M27" s="371"/>
      <c r="N27" s="371"/>
      <c r="O27" s="371"/>
      <c r="P27" s="371"/>
      <c r="Q27" s="371"/>
      <c r="R27" s="371"/>
      <c r="S27" s="371"/>
      <c r="T27" s="371"/>
      <c r="U27" s="371"/>
      <c r="V27" s="372"/>
      <c r="W27" s="370"/>
      <c r="X27" s="370"/>
      <c r="Y27" s="370"/>
      <c r="Z27" s="374"/>
      <c r="AA27" s="369"/>
    </row>
    <row r="28" spans="1:47" ht="14.4">
      <c r="A28" s="369"/>
      <c r="B28" s="1348"/>
      <c r="C28" s="1348"/>
      <c r="D28" s="1443"/>
      <c r="E28" s="1443"/>
      <c r="F28" s="1443"/>
      <c r="G28" s="389"/>
      <c r="H28" s="369"/>
      <c r="I28" s="121" t="s">
        <v>3783</v>
      </c>
      <c r="J28" s="369" t="s">
        <v>3981</v>
      </c>
      <c r="K28" s="369"/>
      <c r="L28" s="369"/>
      <c r="M28" s="369"/>
      <c r="N28" s="369" t="s">
        <v>3965</v>
      </c>
      <c r="O28" s="369"/>
      <c r="P28" s="121" t="s">
        <v>3783</v>
      </c>
      <c r="Q28" s="369" t="s">
        <v>3982</v>
      </c>
      <c r="R28" s="369"/>
      <c r="S28" s="369"/>
      <c r="T28" s="369"/>
      <c r="U28" s="369" t="s">
        <v>3965</v>
      </c>
      <c r="V28" s="391"/>
      <c r="W28" s="121" t="s">
        <v>3783</v>
      </c>
      <c r="X28" s="389" t="s">
        <v>3983</v>
      </c>
      <c r="Y28" s="389"/>
      <c r="Z28" s="392"/>
      <c r="AA28" s="369"/>
    </row>
    <row r="29" spans="1:47" ht="14.4">
      <c r="A29" s="369"/>
      <c r="B29" s="1348"/>
      <c r="C29" s="1348"/>
      <c r="D29" s="1443"/>
      <c r="E29" s="1443"/>
      <c r="F29" s="1443"/>
      <c r="G29" s="375"/>
      <c r="H29" s="376"/>
      <c r="I29" s="376"/>
      <c r="J29" s="376"/>
      <c r="K29" s="376"/>
      <c r="L29" s="376"/>
      <c r="M29" s="376"/>
      <c r="N29" s="376"/>
      <c r="O29" s="376"/>
      <c r="P29" s="376"/>
      <c r="Q29" s="376"/>
      <c r="R29" s="376"/>
      <c r="S29" s="376"/>
      <c r="T29" s="376"/>
      <c r="U29" s="376"/>
      <c r="V29" s="378"/>
      <c r="W29" s="375"/>
      <c r="X29" s="375"/>
      <c r="Y29" s="375"/>
      <c r="Z29" s="379"/>
      <c r="AA29" s="369"/>
    </row>
    <row r="30" spans="1:47" ht="14.55" customHeight="1">
      <c r="B30" s="1348" t="s">
        <v>3984</v>
      </c>
      <c r="C30" s="1348"/>
      <c r="D30" s="1347" t="s">
        <v>23</v>
      </c>
      <c r="E30" s="1347"/>
      <c r="F30" s="1347"/>
      <c r="G30" s="1346" t="s">
        <v>15</v>
      </c>
      <c r="H30" s="1346"/>
      <c r="I30" s="1346"/>
      <c r="J30" s="1346"/>
      <c r="K30" s="1346"/>
      <c r="L30" s="1444"/>
      <c r="M30" s="1349"/>
      <c r="N30" s="368" t="s">
        <v>3919</v>
      </c>
      <c r="O30" s="1444"/>
      <c r="P30" s="1349"/>
      <c r="Q30" s="1346" t="s">
        <v>56</v>
      </c>
      <c r="R30" s="1346"/>
      <c r="S30" s="1346"/>
      <c r="T30" s="1346"/>
      <c r="U30" s="1346"/>
      <c r="V30" s="1445"/>
      <c r="W30" s="1346"/>
      <c r="X30" s="1346"/>
      <c r="Y30" s="1346"/>
      <c r="Z30" s="1346"/>
      <c r="AB30" s="2">
        <v>2</v>
      </c>
      <c r="AC30" s="876"/>
      <c r="AD30" s="876"/>
      <c r="AE30" s="876"/>
      <c r="AF30" s="1446"/>
      <c r="AG30" s="1446"/>
      <c r="AH30" s="1446"/>
      <c r="AI30" s="1446"/>
      <c r="AJ30" s="1446"/>
      <c r="AK30" s="876"/>
      <c r="AL30" s="876"/>
      <c r="AM30" s="876"/>
      <c r="AN30" s="1446"/>
      <c r="AO30" s="1446"/>
      <c r="AP30" s="1446"/>
      <c r="AQ30" s="1446"/>
      <c r="AR30" s="1446"/>
      <c r="AS30" s="1446"/>
      <c r="AT30" s="1446"/>
      <c r="AU30" s="1446"/>
    </row>
    <row r="31" spans="1:47" ht="13.05" customHeight="1">
      <c r="B31" s="1348"/>
      <c r="C31" s="1348"/>
      <c r="D31" s="1347"/>
      <c r="E31" s="1347"/>
      <c r="F31" s="1347"/>
      <c r="G31" s="1346" t="s">
        <v>17</v>
      </c>
      <c r="H31" s="1346"/>
      <c r="I31" s="1346"/>
      <c r="J31" s="1346"/>
      <c r="K31" s="1346"/>
      <c r="L31" s="1445"/>
      <c r="M31" s="1346"/>
      <c r="N31" s="1346"/>
      <c r="O31" s="1346"/>
      <c r="P31" s="1346"/>
      <c r="Q31" s="1346" t="s">
        <v>3993</v>
      </c>
      <c r="R31" s="1346"/>
      <c r="S31" s="1346"/>
      <c r="T31" s="1346"/>
      <c r="U31" s="1346"/>
      <c r="V31" s="1445"/>
      <c r="W31" s="1346"/>
      <c r="X31" s="1346"/>
      <c r="Y31" s="1346"/>
      <c r="Z31" s="1346"/>
      <c r="AC31" s="876"/>
      <c r="AD31" s="876"/>
      <c r="AE31" s="876"/>
      <c r="AF31" s="1446"/>
      <c r="AG31" s="1446"/>
      <c r="AH31" s="1446"/>
      <c r="AI31" s="1446"/>
      <c r="AJ31" s="1446"/>
      <c r="AK31" s="1446"/>
      <c r="AL31" s="1446"/>
      <c r="AM31" s="1446"/>
      <c r="AN31" s="1446"/>
      <c r="AO31" s="1446"/>
      <c r="AP31" s="1446"/>
      <c r="AQ31" s="1446"/>
      <c r="AR31" s="1446"/>
      <c r="AS31" s="1446"/>
      <c r="AT31" s="1446"/>
      <c r="AU31" s="1446"/>
    </row>
    <row r="32" spans="1:47" ht="13.95" customHeight="1">
      <c r="A32" s="369"/>
      <c r="B32" s="1348"/>
      <c r="C32" s="1348"/>
      <c r="D32" s="1347"/>
      <c r="E32" s="1347"/>
      <c r="F32" s="1347"/>
      <c r="G32" s="1346" t="s">
        <v>19</v>
      </c>
      <c r="H32" s="1346"/>
      <c r="I32" s="1346"/>
      <c r="J32" s="1346"/>
      <c r="K32" s="1346"/>
      <c r="L32" s="1445"/>
      <c r="M32" s="1346"/>
      <c r="N32" s="1346"/>
      <c r="O32" s="1346"/>
      <c r="P32" s="1346"/>
      <c r="Q32" s="1347" t="s">
        <v>20</v>
      </c>
      <c r="R32" s="1347"/>
      <c r="S32" s="1347"/>
      <c r="T32" s="1347"/>
      <c r="U32" s="1347"/>
      <c r="V32" s="1445"/>
      <c r="W32" s="1346"/>
      <c r="X32" s="1346"/>
      <c r="Y32" s="1346"/>
      <c r="Z32" s="1346"/>
      <c r="AA32" s="369"/>
    </row>
    <row r="33" spans="1:27" ht="14.4">
      <c r="A33" s="369"/>
      <c r="B33" s="1348"/>
      <c r="C33" s="1348"/>
      <c r="D33" s="1347" t="s">
        <v>8</v>
      </c>
      <c r="E33" s="1347"/>
      <c r="F33" s="1347"/>
      <c r="G33" s="1447"/>
      <c r="H33" s="1343"/>
      <c r="I33" s="1343"/>
      <c r="J33" s="1343"/>
      <c r="K33" s="1343"/>
      <c r="L33" s="1344"/>
      <c r="M33" s="1344"/>
      <c r="N33" s="1344"/>
      <c r="O33" s="1344"/>
      <c r="P33" s="1344"/>
      <c r="Q33" s="1344"/>
      <c r="R33" s="1344"/>
      <c r="S33" s="1344"/>
      <c r="T33" s="1344"/>
      <c r="U33" s="1344"/>
      <c r="V33" s="1344"/>
      <c r="W33" s="1344"/>
      <c r="X33" s="1344"/>
      <c r="Y33" s="1344"/>
      <c r="Z33" s="1344"/>
      <c r="AA33" s="369"/>
    </row>
    <row r="34" spans="1:27" ht="14.4">
      <c r="A34" s="369"/>
      <c r="B34" s="1348"/>
      <c r="C34" s="1348"/>
      <c r="D34" s="1347"/>
      <c r="E34" s="1347"/>
      <c r="F34" s="1347"/>
      <c r="G34" s="1345"/>
      <c r="H34" s="1344"/>
      <c r="I34" s="1344"/>
      <c r="J34" s="1344"/>
      <c r="K34" s="1344"/>
      <c r="L34" s="1344"/>
      <c r="M34" s="1344"/>
      <c r="N34" s="1344"/>
      <c r="O34" s="1344"/>
      <c r="P34" s="1344"/>
      <c r="Q34" s="1344"/>
      <c r="R34" s="1344"/>
      <c r="S34" s="1344"/>
      <c r="T34" s="1344"/>
      <c r="U34" s="1344"/>
      <c r="V34" s="1344"/>
      <c r="W34" s="1344"/>
      <c r="X34" s="1344"/>
      <c r="Y34" s="1344"/>
      <c r="Z34" s="1344"/>
      <c r="AA34" s="369"/>
    </row>
    <row r="35" spans="1:27" ht="14.4">
      <c r="A35" s="369"/>
      <c r="B35" s="1348"/>
      <c r="C35" s="1348"/>
      <c r="D35" s="1347" t="s">
        <v>3745</v>
      </c>
      <c r="E35" s="1347"/>
      <c r="F35" s="1347"/>
      <c r="G35" s="370"/>
      <c r="H35" s="371"/>
      <c r="I35" s="350"/>
      <c r="J35" s="350"/>
      <c r="K35" s="112" t="s">
        <v>3783</v>
      </c>
      <c r="L35" s="371" t="s">
        <v>3966</v>
      </c>
      <c r="M35" s="371"/>
      <c r="N35" s="371"/>
      <c r="O35" s="371"/>
      <c r="P35" s="371" t="s">
        <v>3965</v>
      </c>
      <c r="Q35" s="350"/>
      <c r="R35" s="112" t="s">
        <v>3783</v>
      </c>
      <c r="S35" s="371" t="s">
        <v>3967</v>
      </c>
      <c r="T35" s="371"/>
      <c r="U35" s="371"/>
      <c r="V35" s="372"/>
      <c r="W35" s="373"/>
      <c r="X35" s="370"/>
      <c r="Y35" s="370"/>
      <c r="Z35" s="374"/>
      <c r="AA35" s="369"/>
    </row>
    <row r="36" spans="1:27" ht="14.4">
      <c r="A36" s="369"/>
      <c r="B36" s="1348"/>
      <c r="C36" s="1348"/>
      <c r="D36" s="1347"/>
      <c r="E36" s="1347"/>
      <c r="F36" s="1347"/>
      <c r="G36" s="375"/>
      <c r="H36" s="376"/>
      <c r="I36" s="377"/>
      <c r="J36" s="376"/>
      <c r="K36" s="110" t="s">
        <v>3783</v>
      </c>
      <c r="L36" s="376" t="s">
        <v>9</v>
      </c>
      <c r="M36" s="376"/>
      <c r="N36" s="376"/>
      <c r="O36" s="1448"/>
      <c r="P36" s="1449"/>
      <c r="Q36" s="1449"/>
      <c r="R36" s="1449"/>
      <c r="S36" s="1449"/>
      <c r="T36" s="1449"/>
      <c r="U36" s="1449"/>
      <c r="V36" s="1449"/>
      <c r="W36" s="375" t="s">
        <v>10</v>
      </c>
      <c r="X36" s="375"/>
      <c r="Y36" s="375"/>
      <c r="Z36" s="379"/>
      <c r="AA36" s="369"/>
    </row>
    <row r="37" spans="1:27" ht="14.4">
      <c r="A37" s="369"/>
      <c r="B37" s="1348"/>
      <c r="C37" s="1348"/>
      <c r="D37" s="1456"/>
      <c r="E37" s="1347"/>
      <c r="F37" s="1347"/>
      <c r="G37" s="1450" t="s">
        <v>3968</v>
      </c>
      <c r="H37" s="1450"/>
      <c r="I37" s="1450"/>
      <c r="J37" s="1450"/>
      <c r="K37" s="1451"/>
      <c r="L37" s="1452"/>
      <c r="M37" s="1453"/>
      <c r="N37" s="1453"/>
      <c r="O37" s="1453"/>
      <c r="P37" s="1453"/>
      <c r="Q37" s="1454"/>
      <c r="R37" s="1453"/>
      <c r="S37" s="1453"/>
      <c r="T37" s="1453"/>
      <c r="U37" s="1453"/>
      <c r="V37" s="1445"/>
      <c r="W37" s="1346"/>
      <c r="X37" s="1346"/>
      <c r="Y37" s="1346"/>
      <c r="Z37" s="1346"/>
      <c r="AA37" s="369"/>
    </row>
    <row r="38" spans="1:27" ht="14.4">
      <c r="A38" s="369"/>
      <c r="B38" s="1348"/>
      <c r="C38" s="1348"/>
      <c r="D38" s="1347"/>
      <c r="E38" s="1347"/>
      <c r="F38" s="1347"/>
      <c r="G38" s="1450" t="s">
        <v>3969</v>
      </c>
      <c r="H38" s="1450"/>
      <c r="I38" s="1450"/>
      <c r="J38" s="1450"/>
      <c r="K38" s="1451"/>
      <c r="L38" s="1429"/>
      <c r="M38" s="862"/>
      <c r="N38" s="109"/>
      <c r="O38" s="1" t="s">
        <v>12</v>
      </c>
      <c r="P38" s="109"/>
      <c r="Q38" s="1" t="s">
        <v>11</v>
      </c>
      <c r="R38" s="109"/>
      <c r="S38" s="1" t="s">
        <v>227</v>
      </c>
      <c r="T38" s="382"/>
      <c r="U38" s="382"/>
      <c r="V38" s="383"/>
      <c r="W38" s="380"/>
      <c r="X38" s="380"/>
      <c r="Y38" s="380"/>
      <c r="Z38" s="381"/>
      <c r="AA38" s="369"/>
    </row>
    <row r="39" spans="1:27" ht="13.95" customHeight="1">
      <c r="A39" s="369"/>
      <c r="B39" s="1348"/>
      <c r="C39" s="1348"/>
      <c r="D39" s="1443" t="s">
        <v>3971</v>
      </c>
      <c r="E39" s="1347"/>
      <c r="F39" s="1347"/>
      <c r="G39" s="384" t="s">
        <v>3783</v>
      </c>
      <c r="H39" s="385" t="s">
        <v>3972</v>
      </c>
      <c r="I39" s="385"/>
      <c r="J39" s="385"/>
      <c r="K39" s="385"/>
      <c r="L39" s="386" t="s">
        <v>3974</v>
      </c>
      <c r="M39" s="385"/>
      <c r="N39" s="385"/>
      <c r="O39" s="1433"/>
      <c r="P39" s="1433"/>
      <c r="Q39" s="1433"/>
      <c r="R39" s="1433"/>
      <c r="S39" s="1433"/>
      <c r="T39" s="1433"/>
      <c r="U39" s="1433"/>
      <c r="V39" s="1433"/>
      <c r="W39" s="387" t="s">
        <v>10</v>
      </c>
      <c r="X39" s="387"/>
      <c r="Y39" s="387"/>
      <c r="Z39" s="388"/>
      <c r="AA39" s="369"/>
    </row>
    <row r="40" spans="1:27" ht="14.4">
      <c r="A40" s="369"/>
      <c r="B40" s="1348"/>
      <c r="C40" s="1348"/>
      <c r="D40" s="1347"/>
      <c r="E40" s="1347"/>
      <c r="F40" s="1347"/>
      <c r="G40" s="110" t="s">
        <v>3783</v>
      </c>
      <c r="H40" s="376" t="s">
        <v>3973</v>
      </c>
      <c r="I40" s="376"/>
      <c r="J40" s="376"/>
      <c r="K40" s="376"/>
      <c r="L40" s="376"/>
      <c r="M40" s="376"/>
      <c r="N40" s="376"/>
      <c r="O40" s="376"/>
      <c r="P40" s="376"/>
      <c r="Q40" s="376"/>
      <c r="R40" s="376"/>
      <c r="S40" s="376"/>
      <c r="T40" s="376"/>
      <c r="U40" s="376"/>
      <c r="V40" s="378"/>
      <c r="W40" s="375"/>
      <c r="X40" s="375"/>
      <c r="Y40" s="375"/>
      <c r="Z40" s="379"/>
      <c r="AA40" s="369"/>
    </row>
    <row r="41" spans="1:27" ht="14.4">
      <c r="A41" s="369"/>
      <c r="B41" s="1348" t="s">
        <v>3985</v>
      </c>
      <c r="C41" s="1348"/>
      <c r="D41" s="1347" t="s">
        <v>3755</v>
      </c>
      <c r="E41" s="1347"/>
      <c r="F41" s="1347"/>
      <c r="G41" s="1435"/>
      <c r="H41" s="1435"/>
      <c r="I41" s="1435"/>
      <c r="J41" s="1435"/>
      <c r="K41" s="1435"/>
      <c r="L41" s="1435"/>
      <c r="M41" s="1435"/>
      <c r="N41" s="1435"/>
      <c r="O41" s="1435"/>
      <c r="P41" s="1435"/>
      <c r="Q41" s="1435"/>
      <c r="R41" s="1435"/>
      <c r="S41" s="1435"/>
      <c r="T41" s="1435"/>
      <c r="U41" s="1435"/>
      <c r="V41" s="1435"/>
      <c r="W41" s="1435"/>
      <c r="X41" s="1435"/>
      <c r="Y41" s="1435"/>
      <c r="Z41" s="1435"/>
      <c r="AA41" s="369"/>
    </row>
    <row r="42" spans="1:27" ht="14.4">
      <c r="A42" s="369"/>
      <c r="B42" s="1348"/>
      <c r="C42" s="1348"/>
      <c r="D42" s="1434"/>
      <c r="E42" s="1434"/>
      <c r="F42" s="1434"/>
      <c r="G42" s="1436"/>
      <c r="H42" s="1436"/>
      <c r="I42" s="1436"/>
      <c r="J42" s="1435"/>
      <c r="K42" s="1435"/>
      <c r="L42" s="1435"/>
      <c r="M42" s="1435"/>
      <c r="N42" s="1435"/>
      <c r="O42" s="1435"/>
      <c r="P42" s="1435"/>
      <c r="Q42" s="1435"/>
      <c r="R42" s="1435"/>
      <c r="S42" s="1435"/>
      <c r="T42" s="1435"/>
      <c r="U42" s="1435"/>
      <c r="V42" s="1435"/>
      <c r="W42" s="1435"/>
      <c r="X42" s="1435"/>
      <c r="Y42" s="1435"/>
      <c r="Z42" s="1435"/>
      <c r="AA42" s="369"/>
    </row>
    <row r="43" spans="1:27" ht="18" customHeight="1">
      <c r="A43" s="369"/>
      <c r="B43" s="1348"/>
      <c r="C43" s="1348"/>
      <c r="D43" s="1347" t="s">
        <v>3975</v>
      </c>
      <c r="E43" s="1347"/>
      <c r="F43" s="1347"/>
      <c r="G43" s="1047" t="s">
        <v>3918</v>
      </c>
      <c r="H43" s="1047"/>
      <c r="I43" s="1047"/>
      <c r="J43" s="871"/>
      <c r="K43" s="869"/>
      <c r="L43" s="344" t="s">
        <v>3919</v>
      </c>
      <c r="M43" s="1437"/>
      <c r="N43" s="1427"/>
      <c r="O43" s="1438"/>
      <c r="P43" s="1439"/>
      <c r="Q43" s="1425"/>
      <c r="R43" s="1425"/>
      <c r="S43" s="1425"/>
      <c r="T43" s="1425"/>
      <c r="U43" s="1425"/>
      <c r="V43" s="1425"/>
      <c r="W43" s="1425"/>
      <c r="X43" s="1425"/>
      <c r="Y43" s="1425"/>
      <c r="Z43" s="1440"/>
      <c r="AA43" s="369"/>
    </row>
    <row r="44" spans="1:27" ht="18" customHeight="1">
      <c r="A44" s="369"/>
      <c r="B44" s="1348"/>
      <c r="C44" s="1348"/>
      <c r="D44" s="1347"/>
      <c r="E44" s="1347"/>
      <c r="F44" s="1347"/>
      <c r="G44" s="1047" t="s">
        <v>3920</v>
      </c>
      <c r="H44" s="1047"/>
      <c r="I44" s="1047"/>
      <c r="J44" s="1046"/>
      <c r="K44" s="1046"/>
      <c r="L44" s="1046"/>
      <c r="M44" s="1046"/>
      <c r="N44" s="1046"/>
      <c r="O44" s="1046"/>
      <c r="P44" s="1047" t="s">
        <v>3921</v>
      </c>
      <c r="Q44" s="1047"/>
      <c r="R44" s="1047"/>
      <c r="S44" s="1046"/>
      <c r="T44" s="1046"/>
      <c r="U44" s="1046"/>
      <c r="V44" s="1046"/>
      <c r="W44" s="1046"/>
      <c r="X44" s="1046"/>
      <c r="Y44" s="1046"/>
      <c r="Z44" s="1046"/>
      <c r="AA44" s="369"/>
    </row>
    <row r="45" spans="1:27" ht="18" customHeight="1">
      <c r="A45" s="369"/>
      <c r="B45" s="1348"/>
      <c r="C45" s="1348"/>
      <c r="D45" s="1347"/>
      <c r="E45" s="1347"/>
      <c r="F45" s="1347"/>
      <c r="G45" s="1047" t="s">
        <v>3922</v>
      </c>
      <c r="H45" s="1047"/>
      <c r="I45" s="1047"/>
      <c r="J45" s="1046"/>
      <c r="K45" s="1046"/>
      <c r="L45" s="1046"/>
      <c r="M45" s="1046"/>
      <c r="N45" s="1046"/>
      <c r="O45" s="1046"/>
      <c r="P45" s="1047" t="s">
        <v>3923</v>
      </c>
      <c r="Q45" s="1047"/>
      <c r="R45" s="1047"/>
      <c r="S45" s="1046"/>
      <c r="T45" s="1046"/>
      <c r="U45" s="1046"/>
      <c r="V45" s="1046"/>
      <c r="W45" s="1046"/>
      <c r="X45" s="1046"/>
      <c r="Y45" s="1046"/>
      <c r="Z45" s="1046"/>
      <c r="AA45" s="369"/>
    </row>
    <row r="46" spans="1:27" ht="18" customHeight="1">
      <c r="A46" s="369"/>
      <c r="B46" s="1348"/>
      <c r="C46" s="1348"/>
      <c r="D46" s="1347"/>
      <c r="E46" s="1347"/>
      <c r="F46" s="1347"/>
      <c r="G46" s="1047" t="s">
        <v>3924</v>
      </c>
      <c r="H46" s="1047"/>
      <c r="I46" s="1047"/>
      <c r="J46" s="1046"/>
      <c r="K46" s="1046"/>
      <c r="L46" s="1046"/>
      <c r="M46" s="1046"/>
      <c r="N46" s="1046"/>
      <c r="O46" s="1046"/>
      <c r="P46" s="1046"/>
      <c r="Q46" s="1046"/>
      <c r="R46" s="1046"/>
      <c r="S46" s="1046"/>
      <c r="T46" s="1046"/>
      <c r="U46" s="1046"/>
      <c r="V46" s="1046"/>
      <c r="W46" s="1046"/>
      <c r="X46" s="1046"/>
      <c r="Y46" s="1046"/>
      <c r="Z46" s="1046"/>
      <c r="AA46" s="369"/>
    </row>
    <row r="47" spans="1:27" ht="14.4">
      <c r="A47" s="369"/>
      <c r="B47" s="1348"/>
      <c r="C47" s="1348"/>
      <c r="D47" s="1441" t="s">
        <v>3976</v>
      </c>
      <c r="E47" s="1441"/>
      <c r="F47" s="1441"/>
      <c r="G47" s="1441"/>
      <c r="H47" s="1441"/>
      <c r="I47" s="1441"/>
      <c r="J47" s="1441"/>
      <c r="K47" s="1441"/>
      <c r="L47" s="1441"/>
      <c r="M47" s="1441"/>
      <c r="N47" s="1441" t="s">
        <v>177</v>
      </c>
      <c r="O47" s="1441"/>
      <c r="P47" s="1441"/>
      <c r="Q47" s="1441"/>
      <c r="R47" s="1441"/>
      <c r="S47" s="1441"/>
      <c r="T47" s="1441"/>
      <c r="U47" s="1441"/>
      <c r="V47" s="1441"/>
      <c r="W47" s="1441"/>
      <c r="X47" s="1441"/>
      <c r="Y47" s="1441"/>
      <c r="Z47" s="1441"/>
      <c r="AA47" s="369"/>
    </row>
    <row r="48" spans="1:27" ht="14.4">
      <c r="A48" s="369"/>
      <c r="B48" s="1348"/>
      <c r="C48" s="1348"/>
      <c r="D48" s="1347"/>
      <c r="E48" s="1347"/>
      <c r="F48" s="1347"/>
      <c r="G48" s="1347"/>
      <c r="H48" s="1347"/>
      <c r="I48" s="1347"/>
      <c r="J48" s="1347"/>
      <c r="K48" s="1347"/>
      <c r="L48" s="1347"/>
      <c r="M48" s="1347"/>
      <c r="N48" s="1347"/>
      <c r="O48" s="1347"/>
      <c r="P48" s="1347"/>
      <c r="Q48" s="1347"/>
      <c r="R48" s="1347"/>
      <c r="S48" s="1347"/>
      <c r="T48" s="1347"/>
      <c r="U48" s="1347"/>
      <c r="V48" s="1347"/>
      <c r="W48" s="1347"/>
      <c r="X48" s="1347"/>
      <c r="Y48" s="1347"/>
      <c r="Z48" s="1347"/>
      <c r="AA48" s="369"/>
    </row>
    <row r="49" spans="1:47" ht="14.25" customHeight="1">
      <c r="A49" s="369"/>
      <c r="B49" s="1348"/>
      <c r="C49" s="1348"/>
      <c r="D49" s="1347"/>
      <c r="E49" s="1347"/>
      <c r="F49" s="1347"/>
      <c r="G49" s="1347"/>
      <c r="H49" s="1347"/>
      <c r="I49" s="1347"/>
      <c r="J49" s="1347"/>
      <c r="K49" s="1347"/>
      <c r="L49" s="1347"/>
      <c r="M49" s="1347"/>
      <c r="N49" s="1347"/>
      <c r="O49" s="1347"/>
      <c r="P49" s="1347"/>
      <c r="Q49" s="1347"/>
      <c r="R49" s="1347"/>
      <c r="S49" s="1347"/>
      <c r="T49" s="1347"/>
      <c r="U49" s="1347"/>
      <c r="V49" s="1347"/>
      <c r="W49" s="1347"/>
      <c r="X49" s="1347"/>
      <c r="Y49" s="1347"/>
      <c r="Z49" s="1347"/>
      <c r="AA49" s="369"/>
    </row>
    <row r="50" spans="1:47" ht="14.4">
      <c r="A50" s="369"/>
      <c r="B50" s="1348"/>
      <c r="C50" s="1348"/>
      <c r="D50" s="1347" t="s">
        <v>3977</v>
      </c>
      <c r="E50" s="1347"/>
      <c r="F50" s="1347"/>
      <c r="G50" s="1347"/>
      <c r="H50" s="1347"/>
      <c r="I50" s="1347"/>
      <c r="J50" s="1347"/>
      <c r="K50" s="1347"/>
      <c r="L50" s="1347"/>
      <c r="M50" s="1347"/>
      <c r="N50" s="1442" t="s">
        <v>3979</v>
      </c>
      <c r="O50" s="1442"/>
      <c r="P50" s="1442"/>
      <c r="Q50" s="1442"/>
      <c r="R50" s="390"/>
      <c r="S50" s="369"/>
      <c r="T50" s="369"/>
      <c r="U50" s="369"/>
      <c r="V50" s="391"/>
      <c r="W50" s="389"/>
      <c r="X50" s="389"/>
      <c r="Y50" s="389"/>
      <c r="Z50" s="392"/>
      <c r="AA50" s="369"/>
    </row>
    <row r="51" spans="1:47" ht="14.4">
      <c r="A51" s="369"/>
      <c r="B51" s="1348"/>
      <c r="C51" s="1348"/>
      <c r="D51" s="1347"/>
      <c r="E51" s="1347"/>
      <c r="F51" s="1347"/>
      <c r="G51" s="1347"/>
      <c r="H51" s="1347"/>
      <c r="I51" s="1347"/>
      <c r="J51" s="1347"/>
      <c r="K51" s="1347"/>
      <c r="L51" s="1347"/>
      <c r="M51" s="1347"/>
      <c r="N51" s="1442"/>
      <c r="O51" s="1442"/>
      <c r="P51" s="1442"/>
      <c r="Q51" s="1442"/>
      <c r="R51" s="115"/>
      <c r="S51" s="114"/>
      <c r="T51" s="369" t="s">
        <v>388</v>
      </c>
      <c r="U51" s="114"/>
      <c r="V51" s="393" t="s">
        <v>3980</v>
      </c>
      <c r="W51" s="389"/>
      <c r="X51" s="389"/>
      <c r="Y51" s="389"/>
      <c r="Z51" s="392"/>
      <c r="AA51" s="369"/>
    </row>
    <row r="52" spans="1:47" ht="14.4">
      <c r="A52" s="369"/>
      <c r="B52" s="1348"/>
      <c r="C52" s="1348"/>
      <c r="D52" s="1347"/>
      <c r="E52" s="1347"/>
      <c r="F52" s="1347"/>
      <c r="G52" s="1347"/>
      <c r="H52" s="1347"/>
      <c r="I52" s="1347"/>
      <c r="J52" s="1347"/>
      <c r="K52" s="1347"/>
      <c r="L52" s="1347"/>
      <c r="M52" s="1347"/>
      <c r="N52" s="1442"/>
      <c r="O52" s="1442"/>
      <c r="P52" s="1442"/>
      <c r="Q52" s="1442"/>
      <c r="R52" s="394"/>
      <c r="S52" s="369"/>
      <c r="T52" s="369"/>
      <c r="U52" s="395"/>
      <c r="V52" s="391"/>
      <c r="W52" s="389"/>
      <c r="X52" s="389"/>
      <c r="Y52" s="389"/>
      <c r="Z52" s="392"/>
      <c r="AA52" s="369"/>
    </row>
    <row r="53" spans="1:47" ht="14.4">
      <c r="A53" s="369"/>
      <c r="B53" s="1348"/>
      <c r="C53" s="1348"/>
      <c r="D53" s="1443" t="s">
        <v>3978</v>
      </c>
      <c r="E53" s="1443"/>
      <c r="F53" s="1443"/>
      <c r="G53" s="370"/>
      <c r="H53" s="371"/>
      <c r="I53" s="371"/>
      <c r="J53" s="371"/>
      <c r="K53" s="371"/>
      <c r="L53" s="371"/>
      <c r="M53" s="371"/>
      <c r="N53" s="371"/>
      <c r="O53" s="371"/>
      <c r="P53" s="371"/>
      <c r="Q53" s="371"/>
      <c r="R53" s="371"/>
      <c r="S53" s="371"/>
      <c r="T53" s="371"/>
      <c r="U53" s="371"/>
      <c r="V53" s="372"/>
      <c r="W53" s="370"/>
      <c r="X53" s="370"/>
      <c r="Y53" s="370"/>
      <c r="Z53" s="374"/>
      <c r="AA53" s="369"/>
    </row>
    <row r="54" spans="1:47" ht="14.4">
      <c r="A54" s="369"/>
      <c r="B54" s="1348"/>
      <c r="C54" s="1348"/>
      <c r="D54" s="1443"/>
      <c r="E54" s="1443"/>
      <c r="F54" s="1443"/>
      <c r="G54" s="389"/>
      <c r="H54" s="369"/>
      <c r="I54" s="121" t="s">
        <v>3783</v>
      </c>
      <c r="J54" s="369" t="s">
        <v>3981</v>
      </c>
      <c r="K54" s="369"/>
      <c r="L54" s="369"/>
      <c r="M54" s="369"/>
      <c r="N54" s="369" t="s">
        <v>3965</v>
      </c>
      <c r="O54" s="369"/>
      <c r="P54" s="121" t="s">
        <v>3783</v>
      </c>
      <c r="Q54" s="369" t="s">
        <v>3982</v>
      </c>
      <c r="R54" s="369"/>
      <c r="S54" s="369"/>
      <c r="T54" s="369"/>
      <c r="U54" s="369" t="s">
        <v>3965</v>
      </c>
      <c r="V54" s="391"/>
      <c r="W54" s="121" t="s">
        <v>3783</v>
      </c>
      <c r="X54" s="389" t="s">
        <v>3983</v>
      </c>
      <c r="Y54" s="389"/>
      <c r="Z54" s="392"/>
      <c r="AA54" s="369"/>
    </row>
    <row r="55" spans="1:47" ht="14.4">
      <c r="A55" s="369"/>
      <c r="B55" s="1348"/>
      <c r="C55" s="1348"/>
      <c r="D55" s="1443"/>
      <c r="E55" s="1443"/>
      <c r="F55" s="1443"/>
      <c r="G55" s="375"/>
      <c r="H55" s="376"/>
      <c r="I55" s="376"/>
      <c r="J55" s="376"/>
      <c r="K55" s="376"/>
      <c r="L55" s="376"/>
      <c r="M55" s="376"/>
      <c r="N55" s="376"/>
      <c r="O55" s="376"/>
      <c r="P55" s="376"/>
      <c r="Q55" s="376"/>
      <c r="R55" s="376"/>
      <c r="S55" s="376"/>
      <c r="T55" s="376"/>
      <c r="U55" s="376"/>
      <c r="V55" s="378"/>
      <c r="W55" s="375"/>
      <c r="X55" s="375"/>
      <c r="Y55" s="375"/>
      <c r="Z55" s="379"/>
      <c r="AA55" s="369"/>
    </row>
    <row r="56" spans="1:47" ht="14.55" customHeight="1">
      <c r="B56" s="1348" t="s">
        <v>3984</v>
      </c>
      <c r="C56" s="1348"/>
      <c r="D56" s="1347" t="s">
        <v>23</v>
      </c>
      <c r="E56" s="1347"/>
      <c r="F56" s="1347"/>
      <c r="G56" s="1346" t="s">
        <v>15</v>
      </c>
      <c r="H56" s="1346"/>
      <c r="I56" s="1346"/>
      <c r="J56" s="1346"/>
      <c r="K56" s="1346"/>
      <c r="L56" s="1444"/>
      <c r="M56" s="1349"/>
      <c r="N56" s="368" t="s">
        <v>3919</v>
      </c>
      <c r="O56" s="1444"/>
      <c r="P56" s="1349"/>
      <c r="Q56" s="1346" t="s">
        <v>56</v>
      </c>
      <c r="R56" s="1346"/>
      <c r="S56" s="1346"/>
      <c r="T56" s="1346"/>
      <c r="U56" s="1346"/>
      <c r="V56" s="1445"/>
      <c r="W56" s="1346"/>
      <c r="X56" s="1346"/>
      <c r="Y56" s="1346"/>
      <c r="Z56" s="1346"/>
      <c r="AB56" s="2">
        <v>3</v>
      </c>
      <c r="AC56" s="876"/>
      <c r="AD56" s="876"/>
      <c r="AE56" s="876"/>
      <c r="AF56" s="1446"/>
      <c r="AG56" s="1446"/>
      <c r="AH56" s="1446"/>
      <c r="AI56" s="1446"/>
      <c r="AJ56" s="1446"/>
      <c r="AK56" s="876"/>
      <c r="AL56" s="876"/>
      <c r="AM56" s="876"/>
      <c r="AN56" s="1446"/>
      <c r="AO56" s="1446"/>
      <c r="AP56" s="1446"/>
      <c r="AQ56" s="1446"/>
      <c r="AR56" s="1446"/>
      <c r="AS56" s="1446"/>
      <c r="AT56" s="1446"/>
      <c r="AU56" s="1446"/>
    </row>
    <row r="57" spans="1:47" ht="13.05" customHeight="1">
      <c r="B57" s="1348"/>
      <c r="C57" s="1348"/>
      <c r="D57" s="1347"/>
      <c r="E57" s="1347"/>
      <c r="F57" s="1347"/>
      <c r="G57" s="1346" t="s">
        <v>17</v>
      </c>
      <c r="H57" s="1346"/>
      <c r="I57" s="1346"/>
      <c r="J57" s="1346"/>
      <c r="K57" s="1346"/>
      <c r="L57" s="1445"/>
      <c r="M57" s="1346"/>
      <c r="N57" s="1346"/>
      <c r="O57" s="1346"/>
      <c r="P57" s="1346"/>
      <c r="Q57" s="1346" t="s">
        <v>3993</v>
      </c>
      <c r="R57" s="1346"/>
      <c r="S57" s="1346"/>
      <c r="T57" s="1346"/>
      <c r="U57" s="1346"/>
      <c r="V57" s="1445"/>
      <c r="W57" s="1346"/>
      <c r="X57" s="1346"/>
      <c r="Y57" s="1346"/>
      <c r="Z57" s="1346"/>
      <c r="AC57" s="876"/>
      <c r="AD57" s="876"/>
      <c r="AE57" s="876"/>
      <c r="AF57" s="1446"/>
      <c r="AG57" s="1446"/>
      <c r="AH57" s="1446"/>
      <c r="AI57" s="1446"/>
      <c r="AJ57" s="1446"/>
      <c r="AK57" s="1446"/>
      <c r="AL57" s="1446"/>
      <c r="AM57" s="1446"/>
      <c r="AN57" s="1446"/>
      <c r="AO57" s="1446"/>
      <c r="AP57" s="1446"/>
      <c r="AQ57" s="1446"/>
      <c r="AR57" s="1446"/>
      <c r="AS57" s="1446"/>
      <c r="AT57" s="1446"/>
      <c r="AU57" s="1446"/>
    </row>
    <row r="58" spans="1:47" ht="13.95" customHeight="1">
      <c r="A58" s="369"/>
      <c r="B58" s="1348"/>
      <c r="C58" s="1348"/>
      <c r="D58" s="1347"/>
      <c r="E58" s="1347"/>
      <c r="F58" s="1347"/>
      <c r="G58" s="1346" t="s">
        <v>19</v>
      </c>
      <c r="H58" s="1346"/>
      <c r="I58" s="1346"/>
      <c r="J58" s="1346"/>
      <c r="K58" s="1346"/>
      <c r="L58" s="1445"/>
      <c r="M58" s="1346"/>
      <c r="N58" s="1346"/>
      <c r="O58" s="1346"/>
      <c r="P58" s="1346"/>
      <c r="Q58" s="1347" t="s">
        <v>20</v>
      </c>
      <c r="R58" s="1347"/>
      <c r="S58" s="1347"/>
      <c r="T58" s="1347"/>
      <c r="U58" s="1347"/>
      <c r="V58" s="1445"/>
      <c r="W58" s="1346"/>
      <c r="X58" s="1346"/>
      <c r="Y58" s="1346"/>
      <c r="Z58" s="1346"/>
      <c r="AA58" s="369"/>
    </row>
    <row r="59" spans="1:47" ht="14.4">
      <c r="A59" s="369"/>
      <c r="B59" s="1348"/>
      <c r="C59" s="1348"/>
      <c r="D59" s="1347" t="s">
        <v>8</v>
      </c>
      <c r="E59" s="1347"/>
      <c r="F59" s="1347"/>
      <c r="G59" s="1447"/>
      <c r="H59" s="1343"/>
      <c r="I59" s="1343"/>
      <c r="J59" s="1343"/>
      <c r="K59" s="1343"/>
      <c r="L59" s="1344"/>
      <c r="M59" s="1344"/>
      <c r="N59" s="1344"/>
      <c r="O59" s="1344"/>
      <c r="P59" s="1344"/>
      <c r="Q59" s="1344"/>
      <c r="R59" s="1344"/>
      <c r="S59" s="1344"/>
      <c r="T59" s="1344"/>
      <c r="U59" s="1344"/>
      <c r="V59" s="1344"/>
      <c r="W59" s="1344"/>
      <c r="X59" s="1344"/>
      <c r="Y59" s="1344"/>
      <c r="Z59" s="1344"/>
      <c r="AA59" s="369"/>
    </row>
    <row r="60" spans="1:47" ht="14.4">
      <c r="A60" s="369"/>
      <c r="B60" s="1348"/>
      <c r="C60" s="1348"/>
      <c r="D60" s="1347"/>
      <c r="E60" s="1347"/>
      <c r="F60" s="1347"/>
      <c r="G60" s="1345"/>
      <c r="H60" s="1344"/>
      <c r="I60" s="1344"/>
      <c r="J60" s="1344"/>
      <c r="K60" s="1344"/>
      <c r="L60" s="1344"/>
      <c r="M60" s="1344"/>
      <c r="N60" s="1344"/>
      <c r="O60" s="1344"/>
      <c r="P60" s="1344"/>
      <c r="Q60" s="1344"/>
      <c r="R60" s="1344"/>
      <c r="S60" s="1344"/>
      <c r="T60" s="1344"/>
      <c r="U60" s="1344"/>
      <c r="V60" s="1344"/>
      <c r="W60" s="1344"/>
      <c r="X60" s="1344"/>
      <c r="Y60" s="1344"/>
      <c r="Z60" s="1344"/>
      <c r="AA60" s="369"/>
    </row>
    <row r="61" spans="1:47" ht="14.4">
      <c r="A61" s="369"/>
      <c r="B61" s="1348"/>
      <c r="C61" s="1348"/>
      <c r="D61" s="1347" t="s">
        <v>3745</v>
      </c>
      <c r="E61" s="1347"/>
      <c r="F61" s="1347"/>
      <c r="G61" s="370"/>
      <c r="H61" s="371"/>
      <c r="I61" s="350"/>
      <c r="J61" s="350"/>
      <c r="K61" s="112" t="s">
        <v>3783</v>
      </c>
      <c r="L61" s="371" t="s">
        <v>3966</v>
      </c>
      <c r="M61" s="371"/>
      <c r="N61" s="371"/>
      <c r="O61" s="371"/>
      <c r="P61" s="371" t="s">
        <v>3965</v>
      </c>
      <c r="Q61" s="350"/>
      <c r="R61" s="112" t="s">
        <v>3783</v>
      </c>
      <c r="S61" s="371" t="s">
        <v>3967</v>
      </c>
      <c r="T61" s="371"/>
      <c r="U61" s="371"/>
      <c r="V61" s="372"/>
      <c r="W61" s="373"/>
      <c r="X61" s="370"/>
      <c r="Y61" s="370"/>
      <c r="Z61" s="374"/>
      <c r="AA61" s="369"/>
    </row>
    <row r="62" spans="1:47" ht="14.4">
      <c r="A62" s="369"/>
      <c r="B62" s="1348"/>
      <c r="C62" s="1348"/>
      <c r="D62" s="1347"/>
      <c r="E62" s="1347"/>
      <c r="F62" s="1347"/>
      <c r="G62" s="375"/>
      <c r="H62" s="376"/>
      <c r="I62" s="377"/>
      <c r="J62" s="376"/>
      <c r="K62" s="110" t="s">
        <v>3783</v>
      </c>
      <c r="L62" s="376" t="s">
        <v>9</v>
      </c>
      <c r="M62" s="376"/>
      <c r="N62" s="376"/>
      <c r="O62" s="1448"/>
      <c r="P62" s="1449"/>
      <c r="Q62" s="1449"/>
      <c r="R62" s="1449"/>
      <c r="S62" s="1449"/>
      <c r="T62" s="1449"/>
      <c r="U62" s="1449"/>
      <c r="V62" s="1449"/>
      <c r="W62" s="375" t="s">
        <v>10</v>
      </c>
      <c r="X62" s="375"/>
      <c r="Y62" s="375"/>
      <c r="Z62" s="379"/>
      <c r="AA62" s="369"/>
    </row>
    <row r="63" spans="1:47" ht="14.4">
      <c r="A63" s="369"/>
      <c r="B63" s="1348"/>
      <c r="C63" s="1348"/>
      <c r="D63" s="1347"/>
      <c r="E63" s="1347"/>
      <c r="F63" s="1347"/>
      <c r="G63" s="1450" t="s">
        <v>3968</v>
      </c>
      <c r="H63" s="1450"/>
      <c r="I63" s="1450"/>
      <c r="J63" s="1450"/>
      <c r="K63" s="1451"/>
      <c r="L63" s="1452"/>
      <c r="M63" s="1453"/>
      <c r="N63" s="1453"/>
      <c r="O63" s="1453"/>
      <c r="P63" s="1453"/>
      <c r="Q63" s="1452"/>
      <c r="R63" s="1453"/>
      <c r="S63" s="1453"/>
      <c r="T63" s="1453"/>
      <c r="U63" s="1453"/>
      <c r="V63" s="1445"/>
      <c r="W63" s="1346"/>
      <c r="X63" s="1346"/>
      <c r="Y63" s="1346"/>
      <c r="Z63" s="1346"/>
      <c r="AA63" s="369"/>
    </row>
    <row r="64" spans="1:47" ht="14.4">
      <c r="A64" s="369"/>
      <c r="B64" s="1348"/>
      <c r="C64" s="1348"/>
      <c r="D64" s="1347"/>
      <c r="E64" s="1347"/>
      <c r="F64" s="1347"/>
      <c r="G64" s="1450" t="s">
        <v>3969</v>
      </c>
      <c r="H64" s="1450"/>
      <c r="I64" s="1450"/>
      <c r="J64" s="1450"/>
      <c r="K64" s="1451"/>
      <c r="L64" s="1429"/>
      <c r="M64" s="862"/>
      <c r="N64" s="109"/>
      <c r="O64" s="1" t="s">
        <v>12</v>
      </c>
      <c r="P64" s="109"/>
      <c r="Q64" s="1" t="s">
        <v>11</v>
      </c>
      <c r="R64" s="109"/>
      <c r="S64" s="1" t="s">
        <v>227</v>
      </c>
      <c r="T64" s="382"/>
      <c r="U64" s="382"/>
      <c r="V64" s="383"/>
      <c r="W64" s="380"/>
      <c r="X64" s="380"/>
      <c r="Y64" s="380"/>
      <c r="Z64" s="381"/>
      <c r="AA64" s="369"/>
    </row>
    <row r="65" spans="1:27" ht="13.95" customHeight="1">
      <c r="A65" s="369"/>
      <c r="B65" s="1348"/>
      <c r="C65" s="1348"/>
      <c r="D65" s="1443" t="s">
        <v>3971</v>
      </c>
      <c r="E65" s="1347"/>
      <c r="F65" s="1347"/>
      <c r="G65" s="111" t="s">
        <v>3783</v>
      </c>
      <c r="H65" s="385" t="s">
        <v>3972</v>
      </c>
      <c r="I65" s="385"/>
      <c r="J65" s="385"/>
      <c r="K65" s="385"/>
      <c r="L65" s="386" t="s">
        <v>3974</v>
      </c>
      <c r="M65" s="385"/>
      <c r="N65" s="385"/>
      <c r="O65" s="1433"/>
      <c r="P65" s="1433"/>
      <c r="Q65" s="1433"/>
      <c r="R65" s="1433"/>
      <c r="S65" s="1433"/>
      <c r="T65" s="1433"/>
      <c r="U65" s="1433"/>
      <c r="V65" s="1433"/>
      <c r="W65" s="387" t="s">
        <v>10</v>
      </c>
      <c r="X65" s="387"/>
      <c r="Y65" s="387"/>
      <c r="Z65" s="388"/>
      <c r="AA65" s="369"/>
    </row>
    <row r="66" spans="1:27" ht="14.4">
      <c r="A66" s="369"/>
      <c r="B66" s="1348"/>
      <c r="C66" s="1348"/>
      <c r="D66" s="1347"/>
      <c r="E66" s="1347"/>
      <c r="F66" s="1347"/>
      <c r="G66" s="110" t="s">
        <v>3783</v>
      </c>
      <c r="H66" s="376" t="s">
        <v>3973</v>
      </c>
      <c r="I66" s="376"/>
      <c r="J66" s="376"/>
      <c r="K66" s="376"/>
      <c r="L66" s="376"/>
      <c r="M66" s="376"/>
      <c r="N66" s="376"/>
      <c r="O66" s="376"/>
      <c r="P66" s="376"/>
      <c r="Q66" s="376"/>
      <c r="R66" s="376"/>
      <c r="S66" s="376"/>
      <c r="T66" s="376"/>
      <c r="U66" s="376"/>
      <c r="V66" s="378"/>
      <c r="W66" s="375"/>
      <c r="X66" s="375"/>
      <c r="Y66" s="375"/>
      <c r="Z66" s="379"/>
      <c r="AA66" s="369"/>
    </row>
    <row r="67" spans="1:27" ht="14.4">
      <c r="A67" s="369"/>
      <c r="B67" s="1348" t="s">
        <v>3985</v>
      </c>
      <c r="C67" s="1348"/>
      <c r="D67" s="1347" t="s">
        <v>3755</v>
      </c>
      <c r="E67" s="1347"/>
      <c r="F67" s="1347"/>
      <c r="G67" s="1435"/>
      <c r="H67" s="1435"/>
      <c r="I67" s="1435"/>
      <c r="J67" s="1435"/>
      <c r="K67" s="1435"/>
      <c r="L67" s="1435"/>
      <c r="M67" s="1435"/>
      <c r="N67" s="1435"/>
      <c r="O67" s="1435"/>
      <c r="P67" s="1435"/>
      <c r="Q67" s="1435"/>
      <c r="R67" s="1435"/>
      <c r="S67" s="1435"/>
      <c r="T67" s="1435"/>
      <c r="U67" s="1435"/>
      <c r="V67" s="1435"/>
      <c r="W67" s="1435"/>
      <c r="X67" s="1435"/>
      <c r="Y67" s="1435"/>
      <c r="Z67" s="1435"/>
      <c r="AA67" s="369"/>
    </row>
    <row r="68" spans="1:27" ht="14.4">
      <c r="A68" s="369"/>
      <c r="B68" s="1348"/>
      <c r="C68" s="1348"/>
      <c r="D68" s="1434"/>
      <c r="E68" s="1434"/>
      <c r="F68" s="1434"/>
      <c r="G68" s="1436"/>
      <c r="H68" s="1436"/>
      <c r="I68" s="1436"/>
      <c r="J68" s="1435"/>
      <c r="K68" s="1435"/>
      <c r="L68" s="1435"/>
      <c r="M68" s="1435"/>
      <c r="N68" s="1435"/>
      <c r="O68" s="1435"/>
      <c r="P68" s="1435"/>
      <c r="Q68" s="1435"/>
      <c r="R68" s="1435"/>
      <c r="S68" s="1435"/>
      <c r="T68" s="1435"/>
      <c r="U68" s="1435"/>
      <c r="V68" s="1435"/>
      <c r="W68" s="1435"/>
      <c r="X68" s="1435"/>
      <c r="Y68" s="1435"/>
      <c r="Z68" s="1435"/>
      <c r="AA68" s="369"/>
    </row>
    <row r="69" spans="1:27" ht="18" customHeight="1">
      <c r="A69" s="369"/>
      <c r="B69" s="1348"/>
      <c r="C69" s="1348"/>
      <c r="D69" s="1347" t="s">
        <v>3975</v>
      </c>
      <c r="E69" s="1347"/>
      <c r="F69" s="1347"/>
      <c r="G69" s="1047" t="s">
        <v>3918</v>
      </c>
      <c r="H69" s="1047"/>
      <c r="I69" s="1047"/>
      <c r="J69" s="871"/>
      <c r="K69" s="869"/>
      <c r="L69" s="344" t="s">
        <v>3919</v>
      </c>
      <c r="M69" s="1437"/>
      <c r="N69" s="1427"/>
      <c r="O69" s="1438"/>
      <c r="P69" s="1439"/>
      <c r="Q69" s="1425"/>
      <c r="R69" s="1425"/>
      <c r="S69" s="1425"/>
      <c r="T69" s="1425"/>
      <c r="U69" s="1425"/>
      <c r="V69" s="1425"/>
      <c r="W69" s="1425"/>
      <c r="X69" s="1425"/>
      <c r="Y69" s="1425"/>
      <c r="Z69" s="1440"/>
      <c r="AA69" s="369"/>
    </row>
    <row r="70" spans="1:27" ht="18" customHeight="1">
      <c r="A70" s="369"/>
      <c r="B70" s="1348"/>
      <c r="C70" s="1348"/>
      <c r="D70" s="1347"/>
      <c r="E70" s="1347"/>
      <c r="F70" s="1347"/>
      <c r="G70" s="1047" t="s">
        <v>3920</v>
      </c>
      <c r="H70" s="1047"/>
      <c r="I70" s="1047"/>
      <c r="J70" s="1046"/>
      <c r="K70" s="1046"/>
      <c r="L70" s="1046"/>
      <c r="M70" s="1046"/>
      <c r="N70" s="1046"/>
      <c r="O70" s="1046"/>
      <c r="P70" s="1047" t="s">
        <v>3921</v>
      </c>
      <c r="Q70" s="1047"/>
      <c r="R70" s="1047"/>
      <c r="S70" s="1046"/>
      <c r="T70" s="1046"/>
      <c r="U70" s="1046"/>
      <c r="V70" s="1046"/>
      <c r="W70" s="1046"/>
      <c r="X70" s="1046"/>
      <c r="Y70" s="1046"/>
      <c r="Z70" s="1046"/>
      <c r="AA70" s="369"/>
    </row>
    <row r="71" spans="1:27" ht="18" customHeight="1">
      <c r="A71" s="369"/>
      <c r="B71" s="1348"/>
      <c r="C71" s="1348"/>
      <c r="D71" s="1347"/>
      <c r="E71" s="1347"/>
      <c r="F71" s="1347"/>
      <c r="G71" s="1047" t="s">
        <v>3922</v>
      </c>
      <c r="H71" s="1047"/>
      <c r="I71" s="1047"/>
      <c r="J71" s="1046"/>
      <c r="K71" s="1046"/>
      <c r="L71" s="1046"/>
      <c r="M71" s="1046"/>
      <c r="N71" s="1046"/>
      <c r="O71" s="1046"/>
      <c r="P71" s="1047" t="s">
        <v>3923</v>
      </c>
      <c r="Q71" s="1047"/>
      <c r="R71" s="1047"/>
      <c r="S71" s="1046"/>
      <c r="T71" s="1046"/>
      <c r="U71" s="1046"/>
      <c r="V71" s="1046"/>
      <c r="W71" s="1046"/>
      <c r="X71" s="1046"/>
      <c r="Y71" s="1046"/>
      <c r="Z71" s="1046"/>
      <c r="AA71" s="369"/>
    </row>
    <row r="72" spans="1:27" ht="18" customHeight="1">
      <c r="A72" s="369"/>
      <c r="B72" s="1348"/>
      <c r="C72" s="1348"/>
      <c r="D72" s="1347"/>
      <c r="E72" s="1347"/>
      <c r="F72" s="1347"/>
      <c r="G72" s="1047" t="s">
        <v>3924</v>
      </c>
      <c r="H72" s="1047"/>
      <c r="I72" s="1047"/>
      <c r="J72" s="1046"/>
      <c r="K72" s="1046"/>
      <c r="L72" s="1046"/>
      <c r="M72" s="1046"/>
      <c r="N72" s="1046"/>
      <c r="O72" s="1046"/>
      <c r="P72" s="1046"/>
      <c r="Q72" s="1046"/>
      <c r="R72" s="1046"/>
      <c r="S72" s="1046"/>
      <c r="T72" s="1046"/>
      <c r="U72" s="1046"/>
      <c r="V72" s="1046"/>
      <c r="W72" s="1046"/>
      <c r="X72" s="1046"/>
      <c r="Y72" s="1046"/>
      <c r="Z72" s="1046"/>
      <c r="AA72" s="369"/>
    </row>
    <row r="73" spans="1:27" ht="14.4">
      <c r="A73" s="369"/>
      <c r="B73" s="1348"/>
      <c r="C73" s="1348"/>
      <c r="D73" s="1441" t="s">
        <v>3976</v>
      </c>
      <c r="E73" s="1441"/>
      <c r="F73" s="1441"/>
      <c r="G73" s="1441"/>
      <c r="H73" s="1441"/>
      <c r="I73" s="1441"/>
      <c r="J73" s="1441"/>
      <c r="K73" s="1441"/>
      <c r="L73" s="1441"/>
      <c r="M73" s="1441"/>
      <c r="N73" s="1441" t="s">
        <v>177</v>
      </c>
      <c r="O73" s="1441"/>
      <c r="P73" s="1441"/>
      <c r="Q73" s="1441"/>
      <c r="R73" s="1441"/>
      <c r="S73" s="1441"/>
      <c r="T73" s="1441"/>
      <c r="U73" s="1441"/>
      <c r="V73" s="1441"/>
      <c r="W73" s="1441"/>
      <c r="X73" s="1441"/>
      <c r="Y73" s="1441"/>
      <c r="Z73" s="1441"/>
      <c r="AA73" s="369"/>
    </row>
    <row r="74" spans="1:27" ht="14.4">
      <c r="A74" s="369"/>
      <c r="B74" s="1348"/>
      <c r="C74" s="1348"/>
      <c r="D74" s="1347"/>
      <c r="E74" s="1347"/>
      <c r="F74" s="1347"/>
      <c r="G74" s="1347"/>
      <c r="H74" s="1347"/>
      <c r="I74" s="1347"/>
      <c r="J74" s="1347"/>
      <c r="K74" s="1347"/>
      <c r="L74" s="1347"/>
      <c r="M74" s="1347"/>
      <c r="N74" s="1347"/>
      <c r="O74" s="1347"/>
      <c r="P74" s="1347"/>
      <c r="Q74" s="1347"/>
      <c r="R74" s="1347"/>
      <c r="S74" s="1347"/>
      <c r="T74" s="1347"/>
      <c r="U74" s="1347"/>
      <c r="V74" s="1347"/>
      <c r="W74" s="1347"/>
      <c r="X74" s="1347"/>
      <c r="Y74" s="1347"/>
      <c r="Z74" s="1347"/>
      <c r="AA74" s="369"/>
    </row>
    <row r="75" spans="1:27" ht="14.25" customHeight="1">
      <c r="A75" s="369"/>
      <c r="B75" s="1348"/>
      <c r="C75" s="1348"/>
      <c r="D75" s="1347"/>
      <c r="E75" s="1347"/>
      <c r="F75" s="1347"/>
      <c r="G75" s="1347"/>
      <c r="H75" s="1347"/>
      <c r="I75" s="1347"/>
      <c r="J75" s="1347"/>
      <c r="K75" s="1347"/>
      <c r="L75" s="1347"/>
      <c r="M75" s="1347"/>
      <c r="N75" s="1347"/>
      <c r="O75" s="1347"/>
      <c r="P75" s="1347"/>
      <c r="Q75" s="1347"/>
      <c r="R75" s="1347"/>
      <c r="S75" s="1347"/>
      <c r="T75" s="1347"/>
      <c r="U75" s="1347"/>
      <c r="V75" s="1347"/>
      <c r="W75" s="1347"/>
      <c r="X75" s="1347"/>
      <c r="Y75" s="1347"/>
      <c r="Z75" s="1347"/>
      <c r="AA75" s="369"/>
    </row>
    <row r="76" spans="1:27" ht="14.4">
      <c r="A76" s="369"/>
      <c r="B76" s="1348"/>
      <c r="C76" s="1348"/>
      <c r="D76" s="1347" t="s">
        <v>3977</v>
      </c>
      <c r="E76" s="1347"/>
      <c r="F76" s="1347"/>
      <c r="G76" s="1347"/>
      <c r="H76" s="1347"/>
      <c r="I76" s="1347"/>
      <c r="J76" s="1347"/>
      <c r="K76" s="1347"/>
      <c r="L76" s="1347"/>
      <c r="M76" s="1347"/>
      <c r="N76" s="1442" t="s">
        <v>3979</v>
      </c>
      <c r="O76" s="1442"/>
      <c r="P76" s="1442"/>
      <c r="Q76" s="1442"/>
      <c r="R76" s="390"/>
      <c r="S76" s="369"/>
      <c r="T76" s="369"/>
      <c r="U76" s="369"/>
      <c r="V76" s="391"/>
      <c r="W76" s="389"/>
      <c r="X76" s="389"/>
      <c r="Y76" s="389"/>
      <c r="Z76" s="392"/>
      <c r="AA76" s="369"/>
    </row>
    <row r="77" spans="1:27" ht="14.4">
      <c r="A77" s="369"/>
      <c r="B77" s="1348"/>
      <c r="C77" s="1348"/>
      <c r="D77" s="1347"/>
      <c r="E77" s="1347"/>
      <c r="F77" s="1347"/>
      <c r="G77" s="1347"/>
      <c r="H77" s="1347"/>
      <c r="I77" s="1347"/>
      <c r="J77" s="1347"/>
      <c r="K77" s="1347"/>
      <c r="L77" s="1347"/>
      <c r="M77" s="1347"/>
      <c r="N77" s="1442"/>
      <c r="O77" s="1442"/>
      <c r="P77" s="1442"/>
      <c r="Q77" s="1442"/>
      <c r="R77" s="115"/>
      <c r="S77" s="114"/>
      <c r="T77" s="369" t="s">
        <v>388</v>
      </c>
      <c r="U77" s="114"/>
      <c r="V77" s="393" t="s">
        <v>3980</v>
      </c>
      <c r="W77" s="389"/>
      <c r="X77" s="389"/>
      <c r="Y77" s="389"/>
      <c r="Z77" s="392"/>
      <c r="AA77" s="369"/>
    </row>
    <row r="78" spans="1:27" ht="14.4">
      <c r="A78" s="369"/>
      <c r="B78" s="1348"/>
      <c r="C78" s="1348"/>
      <c r="D78" s="1347"/>
      <c r="E78" s="1347"/>
      <c r="F78" s="1347"/>
      <c r="G78" s="1347"/>
      <c r="H78" s="1347"/>
      <c r="I78" s="1347"/>
      <c r="J78" s="1347"/>
      <c r="K78" s="1347"/>
      <c r="L78" s="1347"/>
      <c r="M78" s="1347"/>
      <c r="N78" s="1442"/>
      <c r="O78" s="1442"/>
      <c r="P78" s="1442"/>
      <c r="Q78" s="1442"/>
      <c r="R78" s="394"/>
      <c r="S78" s="369"/>
      <c r="T78" s="369"/>
      <c r="U78" s="395"/>
      <c r="V78" s="391"/>
      <c r="W78" s="389"/>
      <c r="X78" s="389"/>
      <c r="Y78" s="389"/>
      <c r="Z78" s="392"/>
      <c r="AA78" s="369"/>
    </row>
    <row r="79" spans="1:27" ht="14.4">
      <c r="A79" s="369"/>
      <c r="B79" s="1348"/>
      <c r="C79" s="1348"/>
      <c r="D79" s="1443" t="s">
        <v>3978</v>
      </c>
      <c r="E79" s="1443"/>
      <c r="F79" s="1443"/>
      <c r="G79" s="370"/>
      <c r="H79" s="371"/>
      <c r="I79" s="371"/>
      <c r="J79" s="371"/>
      <c r="K79" s="371"/>
      <c r="L79" s="371"/>
      <c r="M79" s="371"/>
      <c r="N79" s="371"/>
      <c r="O79" s="371"/>
      <c r="P79" s="371"/>
      <c r="Q79" s="371"/>
      <c r="R79" s="371"/>
      <c r="S79" s="371"/>
      <c r="T79" s="371"/>
      <c r="U79" s="371"/>
      <c r="V79" s="372"/>
      <c r="W79" s="370"/>
      <c r="X79" s="370"/>
      <c r="Y79" s="370"/>
      <c r="Z79" s="374"/>
      <c r="AA79" s="369"/>
    </row>
    <row r="80" spans="1:27" ht="14.4">
      <c r="A80" s="369"/>
      <c r="B80" s="1348"/>
      <c r="C80" s="1348"/>
      <c r="D80" s="1443"/>
      <c r="E80" s="1443"/>
      <c r="F80" s="1443"/>
      <c r="G80" s="389"/>
      <c r="H80" s="369"/>
      <c r="I80" s="121" t="s">
        <v>3783</v>
      </c>
      <c r="J80" s="369" t="s">
        <v>3981</v>
      </c>
      <c r="K80" s="369"/>
      <c r="L80" s="369"/>
      <c r="M80" s="369"/>
      <c r="N80" s="369" t="s">
        <v>3965</v>
      </c>
      <c r="O80" s="369"/>
      <c r="P80" s="121" t="s">
        <v>3783</v>
      </c>
      <c r="Q80" s="369" t="s">
        <v>3982</v>
      </c>
      <c r="R80" s="369"/>
      <c r="S80" s="369"/>
      <c r="T80" s="369"/>
      <c r="U80" s="369" t="s">
        <v>3965</v>
      </c>
      <c r="V80" s="391"/>
      <c r="W80" s="121" t="s">
        <v>3783</v>
      </c>
      <c r="X80" s="389" t="s">
        <v>3983</v>
      </c>
      <c r="Y80" s="389"/>
      <c r="Z80" s="392"/>
      <c r="AA80" s="369"/>
    </row>
    <row r="81" spans="1:47" ht="14.4">
      <c r="A81" s="369"/>
      <c r="B81" s="1348"/>
      <c r="C81" s="1348"/>
      <c r="D81" s="1443"/>
      <c r="E81" s="1443"/>
      <c r="F81" s="1443"/>
      <c r="G81" s="375"/>
      <c r="H81" s="376"/>
      <c r="I81" s="376"/>
      <c r="J81" s="376"/>
      <c r="K81" s="376"/>
      <c r="L81" s="376"/>
      <c r="M81" s="376"/>
      <c r="N81" s="376"/>
      <c r="O81" s="376"/>
      <c r="P81" s="376"/>
      <c r="Q81" s="376"/>
      <c r="R81" s="376"/>
      <c r="S81" s="376"/>
      <c r="T81" s="376"/>
      <c r="U81" s="376"/>
      <c r="V81" s="378"/>
      <c r="W81" s="375"/>
      <c r="X81" s="375"/>
      <c r="Y81" s="375"/>
      <c r="Z81" s="379"/>
      <c r="AA81" s="369"/>
    </row>
    <row r="82" spans="1:47" ht="14.55" customHeight="1">
      <c r="B82" s="1348" t="s">
        <v>3984</v>
      </c>
      <c r="C82" s="1348"/>
      <c r="D82" s="1347" t="s">
        <v>23</v>
      </c>
      <c r="E82" s="1347"/>
      <c r="F82" s="1347"/>
      <c r="G82" s="1346" t="s">
        <v>15</v>
      </c>
      <c r="H82" s="1346"/>
      <c r="I82" s="1346"/>
      <c r="J82" s="1346"/>
      <c r="K82" s="1346"/>
      <c r="L82" s="1444"/>
      <c r="M82" s="1349"/>
      <c r="N82" s="368" t="s">
        <v>3919</v>
      </c>
      <c r="O82" s="1444"/>
      <c r="P82" s="1349"/>
      <c r="Q82" s="1346" t="s">
        <v>56</v>
      </c>
      <c r="R82" s="1346"/>
      <c r="S82" s="1346"/>
      <c r="T82" s="1346"/>
      <c r="U82" s="1346"/>
      <c r="V82" s="1445"/>
      <c r="W82" s="1346"/>
      <c r="X82" s="1346"/>
      <c r="Y82" s="1346"/>
      <c r="Z82" s="1346"/>
      <c r="AB82" s="2">
        <v>4</v>
      </c>
      <c r="AC82" s="876"/>
      <c r="AD82" s="876"/>
      <c r="AE82" s="876"/>
      <c r="AF82" s="1446"/>
      <c r="AG82" s="1446"/>
      <c r="AH82" s="1446"/>
      <c r="AI82" s="1446"/>
      <c r="AJ82" s="1446"/>
      <c r="AK82" s="876"/>
      <c r="AL82" s="876"/>
      <c r="AM82" s="876"/>
      <c r="AN82" s="1446"/>
      <c r="AO82" s="1446"/>
      <c r="AP82" s="1446"/>
      <c r="AQ82" s="1446"/>
      <c r="AR82" s="1446"/>
      <c r="AS82" s="1446"/>
      <c r="AT82" s="1446"/>
      <c r="AU82" s="1446"/>
    </row>
    <row r="83" spans="1:47" ht="13.05" customHeight="1">
      <c r="B83" s="1348"/>
      <c r="C83" s="1348"/>
      <c r="D83" s="1347"/>
      <c r="E83" s="1347"/>
      <c r="F83" s="1347"/>
      <c r="G83" s="1346" t="s">
        <v>17</v>
      </c>
      <c r="H83" s="1346"/>
      <c r="I83" s="1346"/>
      <c r="J83" s="1346"/>
      <c r="K83" s="1346"/>
      <c r="L83" s="1445"/>
      <c r="M83" s="1346"/>
      <c r="N83" s="1346"/>
      <c r="O83" s="1346"/>
      <c r="P83" s="1346"/>
      <c r="Q83" s="1346" t="s">
        <v>3993</v>
      </c>
      <c r="R83" s="1346"/>
      <c r="S83" s="1346"/>
      <c r="T83" s="1346"/>
      <c r="U83" s="1346"/>
      <c r="V83" s="1445"/>
      <c r="W83" s="1346"/>
      <c r="X83" s="1346"/>
      <c r="Y83" s="1346"/>
      <c r="Z83" s="1346"/>
      <c r="AC83" s="876"/>
      <c r="AD83" s="876"/>
      <c r="AE83" s="876"/>
      <c r="AF83" s="1446"/>
      <c r="AG83" s="1446"/>
      <c r="AH83" s="1446"/>
      <c r="AI83" s="1446"/>
      <c r="AJ83" s="1446"/>
      <c r="AK83" s="1446"/>
      <c r="AL83" s="1446"/>
      <c r="AM83" s="1446"/>
      <c r="AN83" s="1446"/>
      <c r="AO83" s="1446"/>
      <c r="AP83" s="1446"/>
      <c r="AQ83" s="1446"/>
      <c r="AR83" s="1446"/>
      <c r="AS83" s="1446"/>
      <c r="AT83" s="1446"/>
      <c r="AU83" s="1446"/>
    </row>
    <row r="84" spans="1:47" ht="13.95" customHeight="1">
      <c r="A84" s="369"/>
      <c r="B84" s="1348"/>
      <c r="C84" s="1348"/>
      <c r="D84" s="1347"/>
      <c r="E84" s="1347"/>
      <c r="F84" s="1347"/>
      <c r="G84" s="1346" t="s">
        <v>19</v>
      </c>
      <c r="H84" s="1346"/>
      <c r="I84" s="1346"/>
      <c r="J84" s="1346"/>
      <c r="K84" s="1346"/>
      <c r="L84" s="1445"/>
      <c r="M84" s="1346"/>
      <c r="N84" s="1346"/>
      <c r="O84" s="1346"/>
      <c r="P84" s="1346"/>
      <c r="Q84" s="1347" t="s">
        <v>20</v>
      </c>
      <c r="R84" s="1347"/>
      <c r="S84" s="1347"/>
      <c r="T84" s="1347"/>
      <c r="U84" s="1347"/>
      <c r="V84" s="1445"/>
      <c r="W84" s="1346"/>
      <c r="X84" s="1346"/>
      <c r="Y84" s="1346"/>
      <c r="Z84" s="1346"/>
      <c r="AA84" s="369"/>
    </row>
    <row r="85" spans="1:47" ht="14.4">
      <c r="A85" s="369"/>
      <c r="B85" s="1348"/>
      <c r="C85" s="1348"/>
      <c r="D85" s="1347" t="s">
        <v>8</v>
      </c>
      <c r="E85" s="1347"/>
      <c r="F85" s="1347"/>
      <c r="G85" s="1447"/>
      <c r="H85" s="1343"/>
      <c r="I85" s="1343"/>
      <c r="J85" s="1343"/>
      <c r="K85" s="1343"/>
      <c r="L85" s="1344"/>
      <c r="M85" s="1344"/>
      <c r="N85" s="1344"/>
      <c r="O85" s="1344"/>
      <c r="P85" s="1344"/>
      <c r="Q85" s="1344"/>
      <c r="R85" s="1344"/>
      <c r="S85" s="1344"/>
      <c r="T85" s="1344"/>
      <c r="U85" s="1344"/>
      <c r="V85" s="1344"/>
      <c r="W85" s="1344"/>
      <c r="X85" s="1344"/>
      <c r="Y85" s="1344"/>
      <c r="Z85" s="1344"/>
      <c r="AA85" s="369"/>
    </row>
    <row r="86" spans="1:47" ht="14.4">
      <c r="A86" s="369"/>
      <c r="B86" s="1348"/>
      <c r="C86" s="1348"/>
      <c r="D86" s="1347"/>
      <c r="E86" s="1347"/>
      <c r="F86" s="1347"/>
      <c r="G86" s="1345"/>
      <c r="H86" s="1344"/>
      <c r="I86" s="1344"/>
      <c r="J86" s="1344"/>
      <c r="K86" s="1344"/>
      <c r="L86" s="1344"/>
      <c r="M86" s="1344"/>
      <c r="N86" s="1344"/>
      <c r="O86" s="1344"/>
      <c r="P86" s="1344"/>
      <c r="Q86" s="1344"/>
      <c r="R86" s="1344"/>
      <c r="S86" s="1344"/>
      <c r="T86" s="1344"/>
      <c r="U86" s="1344"/>
      <c r="V86" s="1344"/>
      <c r="W86" s="1344"/>
      <c r="X86" s="1344"/>
      <c r="Y86" s="1344"/>
      <c r="Z86" s="1344"/>
      <c r="AA86" s="369"/>
    </row>
    <row r="87" spans="1:47" ht="14.4">
      <c r="A87" s="369"/>
      <c r="B87" s="1348"/>
      <c r="C87" s="1348"/>
      <c r="D87" s="1347" t="s">
        <v>3745</v>
      </c>
      <c r="E87" s="1347"/>
      <c r="F87" s="1347"/>
      <c r="G87" s="370"/>
      <c r="H87" s="371"/>
      <c r="I87" s="350"/>
      <c r="J87" s="350"/>
      <c r="K87" s="112" t="s">
        <v>3783</v>
      </c>
      <c r="L87" s="371" t="s">
        <v>3966</v>
      </c>
      <c r="M87" s="371"/>
      <c r="N87" s="371"/>
      <c r="O87" s="371"/>
      <c r="P87" s="371" t="s">
        <v>3965</v>
      </c>
      <c r="Q87" s="350"/>
      <c r="R87" s="112" t="s">
        <v>3783</v>
      </c>
      <c r="S87" s="371" t="s">
        <v>3967</v>
      </c>
      <c r="T87" s="371"/>
      <c r="U87" s="371"/>
      <c r="V87" s="372"/>
      <c r="W87" s="373"/>
      <c r="X87" s="370"/>
      <c r="Y87" s="370"/>
      <c r="Z87" s="374"/>
      <c r="AA87" s="369"/>
    </row>
    <row r="88" spans="1:47" ht="14.4">
      <c r="A88" s="369"/>
      <c r="B88" s="1348"/>
      <c r="C88" s="1348"/>
      <c r="D88" s="1347"/>
      <c r="E88" s="1347"/>
      <c r="F88" s="1347"/>
      <c r="G88" s="375"/>
      <c r="H88" s="376"/>
      <c r="I88" s="377"/>
      <c r="J88" s="376"/>
      <c r="K88" s="110" t="s">
        <v>3783</v>
      </c>
      <c r="L88" s="376" t="s">
        <v>9</v>
      </c>
      <c r="M88" s="376"/>
      <c r="N88" s="376"/>
      <c r="O88" s="1448"/>
      <c r="P88" s="1449"/>
      <c r="Q88" s="1449"/>
      <c r="R88" s="1449"/>
      <c r="S88" s="1449"/>
      <c r="T88" s="1449"/>
      <c r="U88" s="1449"/>
      <c r="V88" s="1449"/>
      <c r="W88" s="375" t="s">
        <v>10</v>
      </c>
      <c r="X88" s="375"/>
      <c r="Y88" s="375"/>
      <c r="Z88" s="379"/>
      <c r="AA88" s="369"/>
    </row>
    <row r="89" spans="1:47" ht="14.4">
      <c r="A89" s="369"/>
      <c r="B89" s="1348"/>
      <c r="C89" s="1348"/>
      <c r="D89" s="1347"/>
      <c r="E89" s="1347"/>
      <c r="F89" s="1347"/>
      <c r="G89" s="1450" t="s">
        <v>3968</v>
      </c>
      <c r="H89" s="1450"/>
      <c r="I89" s="1450"/>
      <c r="J89" s="1450"/>
      <c r="K89" s="1451"/>
      <c r="L89" s="1452"/>
      <c r="M89" s="1453"/>
      <c r="N89" s="1453"/>
      <c r="O89" s="1453"/>
      <c r="P89" s="1453"/>
      <c r="Q89" s="1452"/>
      <c r="R89" s="1453"/>
      <c r="S89" s="1453"/>
      <c r="T89" s="1453"/>
      <c r="U89" s="1453"/>
      <c r="V89" s="1445"/>
      <c r="W89" s="1346"/>
      <c r="X89" s="1346"/>
      <c r="Y89" s="1346"/>
      <c r="Z89" s="1346"/>
      <c r="AA89" s="369"/>
    </row>
    <row r="90" spans="1:47" ht="14.4">
      <c r="A90" s="369"/>
      <c r="B90" s="1348"/>
      <c r="C90" s="1348"/>
      <c r="D90" s="1347"/>
      <c r="E90" s="1347"/>
      <c r="F90" s="1347"/>
      <c r="G90" s="1450" t="s">
        <v>3969</v>
      </c>
      <c r="H90" s="1450"/>
      <c r="I90" s="1450"/>
      <c r="J90" s="1450"/>
      <c r="K90" s="1451"/>
      <c r="L90" s="1429"/>
      <c r="M90" s="862"/>
      <c r="N90" s="109"/>
      <c r="O90" s="1" t="s">
        <v>12</v>
      </c>
      <c r="P90" s="109"/>
      <c r="Q90" s="1" t="s">
        <v>11</v>
      </c>
      <c r="R90" s="109"/>
      <c r="S90" s="1" t="s">
        <v>227</v>
      </c>
      <c r="T90" s="382"/>
      <c r="U90" s="382"/>
      <c r="V90" s="383"/>
      <c r="W90" s="380"/>
      <c r="X90" s="380"/>
      <c r="Y90" s="380"/>
      <c r="Z90" s="381"/>
      <c r="AA90" s="369"/>
    </row>
    <row r="91" spans="1:47" ht="13.95" customHeight="1">
      <c r="A91" s="369"/>
      <c r="B91" s="1348"/>
      <c r="C91" s="1348"/>
      <c r="D91" s="1443" t="s">
        <v>3971</v>
      </c>
      <c r="E91" s="1347"/>
      <c r="F91" s="1347"/>
      <c r="G91" s="111" t="s">
        <v>3783</v>
      </c>
      <c r="H91" s="385" t="s">
        <v>3972</v>
      </c>
      <c r="I91" s="385"/>
      <c r="J91" s="385"/>
      <c r="K91" s="385"/>
      <c r="L91" s="386" t="s">
        <v>3974</v>
      </c>
      <c r="M91" s="385"/>
      <c r="N91" s="385"/>
      <c r="O91" s="1433"/>
      <c r="P91" s="1433"/>
      <c r="Q91" s="1433"/>
      <c r="R91" s="1433"/>
      <c r="S91" s="1433"/>
      <c r="T91" s="1433"/>
      <c r="U91" s="1433"/>
      <c r="V91" s="1433"/>
      <c r="W91" s="387" t="s">
        <v>10</v>
      </c>
      <c r="X91" s="387"/>
      <c r="Y91" s="387"/>
      <c r="Z91" s="388"/>
      <c r="AA91" s="369"/>
    </row>
    <row r="92" spans="1:47" ht="14.4">
      <c r="A92" s="369"/>
      <c r="B92" s="1348"/>
      <c r="C92" s="1348"/>
      <c r="D92" s="1347"/>
      <c r="E92" s="1347"/>
      <c r="F92" s="1347"/>
      <c r="G92" s="110" t="s">
        <v>3783</v>
      </c>
      <c r="H92" s="376" t="s">
        <v>3973</v>
      </c>
      <c r="I92" s="376"/>
      <c r="J92" s="376"/>
      <c r="K92" s="376"/>
      <c r="L92" s="376"/>
      <c r="M92" s="376"/>
      <c r="N92" s="376"/>
      <c r="O92" s="376"/>
      <c r="P92" s="376"/>
      <c r="Q92" s="376"/>
      <c r="R92" s="376"/>
      <c r="S92" s="376"/>
      <c r="T92" s="376"/>
      <c r="U92" s="376"/>
      <c r="V92" s="378"/>
      <c r="W92" s="375"/>
      <c r="X92" s="375"/>
      <c r="Y92" s="375"/>
      <c r="Z92" s="379"/>
      <c r="AA92" s="369"/>
    </row>
    <row r="93" spans="1:47" ht="14.4">
      <c r="A93" s="369"/>
      <c r="B93" s="1348" t="s">
        <v>3985</v>
      </c>
      <c r="C93" s="1348"/>
      <c r="D93" s="1347" t="s">
        <v>3755</v>
      </c>
      <c r="E93" s="1347"/>
      <c r="F93" s="1347"/>
      <c r="G93" s="1435"/>
      <c r="H93" s="1435"/>
      <c r="I93" s="1435"/>
      <c r="J93" s="1435"/>
      <c r="K93" s="1435"/>
      <c r="L93" s="1435"/>
      <c r="M93" s="1435"/>
      <c r="N93" s="1435"/>
      <c r="O93" s="1435"/>
      <c r="P93" s="1435"/>
      <c r="Q93" s="1435"/>
      <c r="R93" s="1435"/>
      <c r="S93" s="1435"/>
      <c r="T93" s="1435"/>
      <c r="U93" s="1435"/>
      <c r="V93" s="1435"/>
      <c r="W93" s="1435"/>
      <c r="X93" s="1435"/>
      <c r="Y93" s="1435"/>
      <c r="Z93" s="1435"/>
      <c r="AA93" s="369"/>
    </row>
    <row r="94" spans="1:47" ht="14.4">
      <c r="A94" s="369"/>
      <c r="B94" s="1348"/>
      <c r="C94" s="1348"/>
      <c r="D94" s="1434"/>
      <c r="E94" s="1434"/>
      <c r="F94" s="1434"/>
      <c r="G94" s="1436"/>
      <c r="H94" s="1436"/>
      <c r="I94" s="1436"/>
      <c r="J94" s="1435"/>
      <c r="K94" s="1435"/>
      <c r="L94" s="1435"/>
      <c r="M94" s="1435"/>
      <c r="N94" s="1435"/>
      <c r="O94" s="1435"/>
      <c r="P94" s="1435"/>
      <c r="Q94" s="1435"/>
      <c r="R94" s="1435"/>
      <c r="S94" s="1435"/>
      <c r="T94" s="1435"/>
      <c r="U94" s="1435"/>
      <c r="V94" s="1435"/>
      <c r="W94" s="1435"/>
      <c r="X94" s="1435"/>
      <c r="Y94" s="1435"/>
      <c r="Z94" s="1435"/>
      <c r="AA94" s="369"/>
    </row>
    <row r="95" spans="1:47" ht="18" customHeight="1">
      <c r="A95" s="369"/>
      <c r="B95" s="1348"/>
      <c r="C95" s="1348"/>
      <c r="D95" s="1347" t="s">
        <v>3975</v>
      </c>
      <c r="E95" s="1347"/>
      <c r="F95" s="1347"/>
      <c r="G95" s="1047" t="s">
        <v>3918</v>
      </c>
      <c r="H95" s="1047"/>
      <c r="I95" s="1047"/>
      <c r="J95" s="871"/>
      <c r="K95" s="869"/>
      <c r="L95" s="344" t="s">
        <v>3919</v>
      </c>
      <c r="M95" s="1437"/>
      <c r="N95" s="1427"/>
      <c r="O95" s="1438"/>
      <c r="P95" s="1439"/>
      <c r="Q95" s="1425"/>
      <c r="R95" s="1425"/>
      <c r="S95" s="1425"/>
      <c r="T95" s="1425"/>
      <c r="U95" s="1425"/>
      <c r="V95" s="1425"/>
      <c r="W95" s="1425"/>
      <c r="X95" s="1425"/>
      <c r="Y95" s="1425"/>
      <c r="Z95" s="1440"/>
      <c r="AA95" s="369"/>
    </row>
    <row r="96" spans="1:47" ht="18" customHeight="1">
      <c r="A96" s="369"/>
      <c r="B96" s="1348"/>
      <c r="C96" s="1348"/>
      <c r="D96" s="1347"/>
      <c r="E96" s="1347"/>
      <c r="F96" s="1347"/>
      <c r="G96" s="1047" t="s">
        <v>3920</v>
      </c>
      <c r="H96" s="1047"/>
      <c r="I96" s="1047"/>
      <c r="J96" s="1046"/>
      <c r="K96" s="1046"/>
      <c r="L96" s="1046"/>
      <c r="M96" s="1046"/>
      <c r="N96" s="1046"/>
      <c r="O96" s="1046"/>
      <c r="P96" s="1047" t="s">
        <v>3921</v>
      </c>
      <c r="Q96" s="1047"/>
      <c r="R96" s="1047"/>
      <c r="S96" s="1046"/>
      <c r="T96" s="1046"/>
      <c r="U96" s="1046"/>
      <c r="V96" s="1046"/>
      <c r="W96" s="1046"/>
      <c r="X96" s="1046"/>
      <c r="Y96" s="1046"/>
      <c r="Z96" s="1046"/>
      <c r="AA96" s="369"/>
    </row>
    <row r="97" spans="1:47" ht="18" customHeight="1">
      <c r="A97" s="369"/>
      <c r="B97" s="1348"/>
      <c r="C97" s="1348"/>
      <c r="D97" s="1347"/>
      <c r="E97" s="1347"/>
      <c r="F97" s="1347"/>
      <c r="G97" s="1047" t="s">
        <v>3922</v>
      </c>
      <c r="H97" s="1047"/>
      <c r="I97" s="1047"/>
      <c r="J97" s="1046"/>
      <c r="K97" s="1046"/>
      <c r="L97" s="1046"/>
      <c r="M97" s="1046"/>
      <c r="N97" s="1046"/>
      <c r="O97" s="1046"/>
      <c r="P97" s="1047" t="s">
        <v>3923</v>
      </c>
      <c r="Q97" s="1047"/>
      <c r="R97" s="1047"/>
      <c r="S97" s="1046"/>
      <c r="T97" s="1046"/>
      <c r="U97" s="1046"/>
      <c r="V97" s="1046"/>
      <c r="W97" s="1046"/>
      <c r="X97" s="1046"/>
      <c r="Y97" s="1046"/>
      <c r="Z97" s="1046"/>
      <c r="AA97" s="369"/>
    </row>
    <row r="98" spans="1:47" ht="18" customHeight="1">
      <c r="A98" s="369"/>
      <c r="B98" s="1348"/>
      <c r="C98" s="1348"/>
      <c r="D98" s="1347"/>
      <c r="E98" s="1347"/>
      <c r="F98" s="1347"/>
      <c r="G98" s="1047" t="s">
        <v>3924</v>
      </c>
      <c r="H98" s="1047"/>
      <c r="I98" s="1047"/>
      <c r="J98" s="1046"/>
      <c r="K98" s="1046"/>
      <c r="L98" s="1046"/>
      <c r="M98" s="1046"/>
      <c r="N98" s="1046"/>
      <c r="O98" s="1046"/>
      <c r="P98" s="1046"/>
      <c r="Q98" s="1046"/>
      <c r="R98" s="1046"/>
      <c r="S98" s="1046"/>
      <c r="T98" s="1046"/>
      <c r="U98" s="1046"/>
      <c r="V98" s="1046"/>
      <c r="W98" s="1046"/>
      <c r="X98" s="1046"/>
      <c r="Y98" s="1046"/>
      <c r="Z98" s="1046"/>
      <c r="AA98" s="369"/>
    </row>
    <row r="99" spans="1:47" ht="14.4">
      <c r="A99" s="369"/>
      <c r="B99" s="1348"/>
      <c r="C99" s="1348"/>
      <c r="D99" s="1441" t="s">
        <v>3976</v>
      </c>
      <c r="E99" s="1441"/>
      <c r="F99" s="1441"/>
      <c r="G99" s="1441"/>
      <c r="H99" s="1441"/>
      <c r="I99" s="1441"/>
      <c r="J99" s="1441"/>
      <c r="K99" s="1441"/>
      <c r="L99" s="1441"/>
      <c r="M99" s="1441"/>
      <c r="N99" s="1441" t="s">
        <v>177</v>
      </c>
      <c r="O99" s="1441"/>
      <c r="P99" s="1441"/>
      <c r="Q99" s="1441"/>
      <c r="R99" s="1441"/>
      <c r="S99" s="1441"/>
      <c r="T99" s="1441"/>
      <c r="U99" s="1441"/>
      <c r="V99" s="1441"/>
      <c r="W99" s="1441"/>
      <c r="X99" s="1441"/>
      <c r="Y99" s="1441"/>
      <c r="Z99" s="1441"/>
      <c r="AA99" s="369"/>
    </row>
    <row r="100" spans="1:47" ht="14.4">
      <c r="A100" s="369"/>
      <c r="B100" s="1348"/>
      <c r="C100" s="1348"/>
      <c r="D100" s="1347"/>
      <c r="E100" s="1347"/>
      <c r="F100" s="1347"/>
      <c r="G100" s="1347"/>
      <c r="H100" s="1347"/>
      <c r="I100" s="1347"/>
      <c r="J100" s="1347"/>
      <c r="K100" s="1347"/>
      <c r="L100" s="1347"/>
      <c r="M100" s="1347"/>
      <c r="N100" s="1347"/>
      <c r="O100" s="1347"/>
      <c r="P100" s="1347"/>
      <c r="Q100" s="1347"/>
      <c r="R100" s="1347"/>
      <c r="S100" s="1347"/>
      <c r="T100" s="1347"/>
      <c r="U100" s="1347"/>
      <c r="V100" s="1347"/>
      <c r="W100" s="1347"/>
      <c r="X100" s="1347"/>
      <c r="Y100" s="1347"/>
      <c r="Z100" s="1347"/>
      <c r="AA100" s="369"/>
    </row>
    <row r="101" spans="1:47" ht="14.25" customHeight="1">
      <c r="A101" s="369"/>
      <c r="B101" s="1348"/>
      <c r="C101" s="1348"/>
      <c r="D101" s="1347"/>
      <c r="E101" s="1347"/>
      <c r="F101" s="1347"/>
      <c r="G101" s="1347"/>
      <c r="H101" s="1347"/>
      <c r="I101" s="1347"/>
      <c r="J101" s="1347"/>
      <c r="K101" s="1347"/>
      <c r="L101" s="1347"/>
      <c r="M101" s="1347"/>
      <c r="N101" s="1347"/>
      <c r="O101" s="1347"/>
      <c r="P101" s="1347"/>
      <c r="Q101" s="1347"/>
      <c r="R101" s="1347"/>
      <c r="S101" s="1347"/>
      <c r="T101" s="1347"/>
      <c r="U101" s="1347"/>
      <c r="V101" s="1347"/>
      <c r="W101" s="1347"/>
      <c r="X101" s="1347"/>
      <c r="Y101" s="1347"/>
      <c r="Z101" s="1347"/>
      <c r="AA101" s="369"/>
    </row>
    <row r="102" spans="1:47" ht="14.4">
      <c r="A102" s="369"/>
      <c r="B102" s="1348"/>
      <c r="C102" s="1348"/>
      <c r="D102" s="1347" t="s">
        <v>3977</v>
      </c>
      <c r="E102" s="1347"/>
      <c r="F102" s="1347"/>
      <c r="G102" s="1347"/>
      <c r="H102" s="1347"/>
      <c r="I102" s="1347"/>
      <c r="J102" s="1347"/>
      <c r="K102" s="1347"/>
      <c r="L102" s="1347"/>
      <c r="M102" s="1347"/>
      <c r="N102" s="1442" t="s">
        <v>3979</v>
      </c>
      <c r="O102" s="1442"/>
      <c r="P102" s="1442"/>
      <c r="Q102" s="1442"/>
      <c r="R102" s="390"/>
      <c r="S102" s="369"/>
      <c r="T102" s="369"/>
      <c r="U102" s="369"/>
      <c r="V102" s="391"/>
      <c r="W102" s="389"/>
      <c r="X102" s="389"/>
      <c r="Y102" s="389"/>
      <c r="Z102" s="392"/>
      <c r="AA102" s="369"/>
    </row>
    <row r="103" spans="1:47" ht="14.4">
      <c r="A103" s="369"/>
      <c r="B103" s="1348"/>
      <c r="C103" s="1348"/>
      <c r="D103" s="1347"/>
      <c r="E103" s="1347"/>
      <c r="F103" s="1347"/>
      <c r="G103" s="1347"/>
      <c r="H103" s="1347"/>
      <c r="I103" s="1347"/>
      <c r="J103" s="1347"/>
      <c r="K103" s="1347"/>
      <c r="L103" s="1347"/>
      <c r="M103" s="1347"/>
      <c r="N103" s="1442"/>
      <c r="O103" s="1442"/>
      <c r="P103" s="1442"/>
      <c r="Q103" s="1442"/>
      <c r="R103" s="115"/>
      <c r="S103" s="114"/>
      <c r="T103" s="369" t="s">
        <v>388</v>
      </c>
      <c r="U103" s="114"/>
      <c r="V103" s="393" t="s">
        <v>3980</v>
      </c>
      <c r="W103" s="389"/>
      <c r="X103" s="389"/>
      <c r="Y103" s="389"/>
      <c r="Z103" s="392"/>
      <c r="AA103" s="369"/>
    </row>
    <row r="104" spans="1:47" ht="14.4">
      <c r="A104" s="369"/>
      <c r="B104" s="1348"/>
      <c r="C104" s="1348"/>
      <c r="D104" s="1347"/>
      <c r="E104" s="1347"/>
      <c r="F104" s="1347"/>
      <c r="G104" s="1347"/>
      <c r="H104" s="1347"/>
      <c r="I104" s="1347"/>
      <c r="J104" s="1347"/>
      <c r="K104" s="1347"/>
      <c r="L104" s="1347"/>
      <c r="M104" s="1347"/>
      <c r="N104" s="1442"/>
      <c r="O104" s="1442"/>
      <c r="P104" s="1442"/>
      <c r="Q104" s="1442"/>
      <c r="R104" s="394"/>
      <c r="S104" s="369"/>
      <c r="T104" s="369"/>
      <c r="U104" s="395"/>
      <c r="V104" s="391"/>
      <c r="W104" s="389"/>
      <c r="X104" s="389"/>
      <c r="Y104" s="389"/>
      <c r="Z104" s="392"/>
      <c r="AA104" s="369"/>
    </row>
    <row r="105" spans="1:47" ht="14.4">
      <c r="A105" s="369"/>
      <c r="B105" s="1348"/>
      <c r="C105" s="1348"/>
      <c r="D105" s="1443" t="s">
        <v>3978</v>
      </c>
      <c r="E105" s="1443"/>
      <c r="F105" s="1443"/>
      <c r="G105" s="370"/>
      <c r="H105" s="371"/>
      <c r="I105" s="371"/>
      <c r="J105" s="371"/>
      <c r="K105" s="371"/>
      <c r="L105" s="371"/>
      <c r="M105" s="371"/>
      <c r="N105" s="371"/>
      <c r="O105" s="371"/>
      <c r="P105" s="371"/>
      <c r="Q105" s="371"/>
      <c r="R105" s="371"/>
      <c r="S105" s="371"/>
      <c r="T105" s="371"/>
      <c r="U105" s="371"/>
      <c r="V105" s="372"/>
      <c r="W105" s="370"/>
      <c r="X105" s="370"/>
      <c r="Y105" s="370"/>
      <c r="Z105" s="374"/>
      <c r="AA105" s="369"/>
    </row>
    <row r="106" spans="1:47" ht="14.4">
      <c r="A106" s="369"/>
      <c r="B106" s="1348"/>
      <c r="C106" s="1348"/>
      <c r="D106" s="1443"/>
      <c r="E106" s="1443"/>
      <c r="F106" s="1443"/>
      <c r="G106" s="389"/>
      <c r="H106" s="369"/>
      <c r="I106" s="121" t="s">
        <v>3783</v>
      </c>
      <c r="J106" s="369" t="s">
        <v>3981</v>
      </c>
      <c r="K106" s="369"/>
      <c r="L106" s="369"/>
      <c r="M106" s="369"/>
      <c r="N106" s="369" t="s">
        <v>3965</v>
      </c>
      <c r="O106" s="369"/>
      <c r="P106" s="121" t="s">
        <v>3783</v>
      </c>
      <c r="Q106" s="369" t="s">
        <v>3982</v>
      </c>
      <c r="R106" s="369"/>
      <c r="S106" s="369"/>
      <c r="T106" s="369"/>
      <c r="U106" s="369" t="s">
        <v>3965</v>
      </c>
      <c r="V106" s="391"/>
      <c r="W106" s="121" t="s">
        <v>3783</v>
      </c>
      <c r="X106" s="389" t="s">
        <v>3983</v>
      </c>
      <c r="Y106" s="389"/>
      <c r="Z106" s="392"/>
      <c r="AA106" s="369"/>
    </row>
    <row r="107" spans="1:47" ht="14.4">
      <c r="A107" s="369"/>
      <c r="B107" s="1348"/>
      <c r="C107" s="1348"/>
      <c r="D107" s="1443"/>
      <c r="E107" s="1443"/>
      <c r="F107" s="1443"/>
      <c r="G107" s="375"/>
      <c r="H107" s="376"/>
      <c r="I107" s="376"/>
      <c r="J107" s="376"/>
      <c r="K107" s="376"/>
      <c r="L107" s="376"/>
      <c r="M107" s="376"/>
      <c r="N107" s="376"/>
      <c r="O107" s="376"/>
      <c r="P107" s="376"/>
      <c r="Q107" s="376"/>
      <c r="R107" s="376"/>
      <c r="S107" s="376"/>
      <c r="T107" s="376"/>
      <c r="U107" s="376"/>
      <c r="V107" s="378"/>
      <c r="W107" s="375"/>
      <c r="X107" s="375"/>
      <c r="Y107" s="375"/>
      <c r="Z107" s="379"/>
      <c r="AA107" s="369"/>
    </row>
    <row r="108" spans="1:47" ht="14.55" customHeight="1">
      <c r="B108" s="1348" t="s">
        <v>3984</v>
      </c>
      <c r="C108" s="1348"/>
      <c r="D108" s="1347" t="s">
        <v>23</v>
      </c>
      <c r="E108" s="1347"/>
      <c r="F108" s="1347"/>
      <c r="G108" s="1346" t="s">
        <v>15</v>
      </c>
      <c r="H108" s="1346"/>
      <c r="I108" s="1346"/>
      <c r="J108" s="1346"/>
      <c r="K108" s="1346"/>
      <c r="L108" s="1444"/>
      <c r="M108" s="1349"/>
      <c r="N108" s="368" t="s">
        <v>3919</v>
      </c>
      <c r="O108" s="1444"/>
      <c r="P108" s="1349"/>
      <c r="Q108" s="1346" t="s">
        <v>56</v>
      </c>
      <c r="R108" s="1346"/>
      <c r="S108" s="1346"/>
      <c r="T108" s="1346"/>
      <c r="U108" s="1346"/>
      <c r="V108" s="1445"/>
      <c r="W108" s="1346"/>
      <c r="X108" s="1346"/>
      <c r="Y108" s="1346"/>
      <c r="Z108" s="1346"/>
      <c r="AB108" s="2">
        <v>5</v>
      </c>
      <c r="AC108" s="876"/>
      <c r="AD108" s="876"/>
      <c r="AE108" s="876"/>
      <c r="AF108" s="1446"/>
      <c r="AG108" s="1446"/>
      <c r="AH108" s="1446"/>
      <c r="AI108" s="1446"/>
      <c r="AJ108" s="1446"/>
      <c r="AK108" s="876"/>
      <c r="AL108" s="876"/>
      <c r="AM108" s="876"/>
      <c r="AN108" s="1446"/>
      <c r="AO108" s="1446"/>
      <c r="AP108" s="1446"/>
      <c r="AQ108" s="1446"/>
      <c r="AR108" s="1446"/>
      <c r="AS108" s="1446"/>
      <c r="AT108" s="1446"/>
      <c r="AU108" s="1446"/>
    </row>
    <row r="109" spans="1:47" ht="13.05" customHeight="1">
      <c r="B109" s="1348"/>
      <c r="C109" s="1348"/>
      <c r="D109" s="1347"/>
      <c r="E109" s="1347"/>
      <c r="F109" s="1347"/>
      <c r="G109" s="1346" t="s">
        <v>17</v>
      </c>
      <c r="H109" s="1346"/>
      <c r="I109" s="1346"/>
      <c r="J109" s="1346"/>
      <c r="K109" s="1346"/>
      <c r="L109" s="1445"/>
      <c r="M109" s="1346"/>
      <c r="N109" s="1346"/>
      <c r="O109" s="1346"/>
      <c r="P109" s="1346"/>
      <c r="Q109" s="1346" t="s">
        <v>3993</v>
      </c>
      <c r="R109" s="1346"/>
      <c r="S109" s="1346"/>
      <c r="T109" s="1346"/>
      <c r="U109" s="1346"/>
      <c r="V109" s="1445"/>
      <c r="W109" s="1346"/>
      <c r="X109" s="1346"/>
      <c r="Y109" s="1346"/>
      <c r="Z109" s="1346"/>
      <c r="AC109" s="876"/>
      <c r="AD109" s="876"/>
      <c r="AE109" s="876"/>
      <c r="AF109" s="1446"/>
      <c r="AG109" s="1446"/>
      <c r="AH109" s="1446"/>
      <c r="AI109" s="1446"/>
      <c r="AJ109" s="1446"/>
      <c r="AK109" s="1446"/>
      <c r="AL109" s="1446"/>
      <c r="AM109" s="1446"/>
      <c r="AN109" s="1446"/>
      <c r="AO109" s="1446"/>
      <c r="AP109" s="1446"/>
      <c r="AQ109" s="1446"/>
      <c r="AR109" s="1446"/>
      <c r="AS109" s="1446"/>
      <c r="AT109" s="1446"/>
      <c r="AU109" s="1446"/>
    </row>
    <row r="110" spans="1:47" ht="13.95" customHeight="1">
      <c r="A110" s="369"/>
      <c r="B110" s="1348"/>
      <c r="C110" s="1348"/>
      <c r="D110" s="1347"/>
      <c r="E110" s="1347"/>
      <c r="F110" s="1347"/>
      <c r="G110" s="1346" t="s">
        <v>19</v>
      </c>
      <c r="H110" s="1346"/>
      <c r="I110" s="1346"/>
      <c r="J110" s="1346"/>
      <c r="K110" s="1346"/>
      <c r="L110" s="1445"/>
      <c r="M110" s="1346"/>
      <c r="N110" s="1346"/>
      <c r="O110" s="1346"/>
      <c r="P110" s="1346"/>
      <c r="Q110" s="1347" t="s">
        <v>20</v>
      </c>
      <c r="R110" s="1347"/>
      <c r="S110" s="1347"/>
      <c r="T110" s="1347"/>
      <c r="U110" s="1347"/>
      <c r="V110" s="1445"/>
      <c r="W110" s="1346"/>
      <c r="X110" s="1346"/>
      <c r="Y110" s="1346"/>
      <c r="Z110" s="1346"/>
      <c r="AA110" s="369"/>
    </row>
    <row r="111" spans="1:47" ht="14.4">
      <c r="A111" s="369"/>
      <c r="B111" s="1348"/>
      <c r="C111" s="1348"/>
      <c r="D111" s="1347" t="s">
        <v>8</v>
      </c>
      <c r="E111" s="1347"/>
      <c r="F111" s="1347"/>
      <c r="G111" s="1447"/>
      <c r="H111" s="1343"/>
      <c r="I111" s="1343"/>
      <c r="J111" s="1343"/>
      <c r="K111" s="1343"/>
      <c r="L111" s="1344"/>
      <c r="M111" s="1344"/>
      <c r="N111" s="1344"/>
      <c r="O111" s="1344"/>
      <c r="P111" s="1344"/>
      <c r="Q111" s="1344"/>
      <c r="R111" s="1344"/>
      <c r="S111" s="1344"/>
      <c r="T111" s="1344"/>
      <c r="U111" s="1344"/>
      <c r="V111" s="1344"/>
      <c r="W111" s="1344"/>
      <c r="X111" s="1344"/>
      <c r="Y111" s="1344"/>
      <c r="Z111" s="1344"/>
      <c r="AA111" s="369"/>
    </row>
    <row r="112" spans="1:47" ht="14.4">
      <c r="A112" s="369"/>
      <c r="B112" s="1348"/>
      <c r="C112" s="1348"/>
      <c r="D112" s="1347"/>
      <c r="E112" s="1347"/>
      <c r="F112" s="1347"/>
      <c r="G112" s="1345"/>
      <c r="H112" s="1344"/>
      <c r="I112" s="1344"/>
      <c r="J112" s="1344"/>
      <c r="K112" s="1344"/>
      <c r="L112" s="1344"/>
      <c r="M112" s="1344"/>
      <c r="N112" s="1344"/>
      <c r="O112" s="1344"/>
      <c r="P112" s="1344"/>
      <c r="Q112" s="1344"/>
      <c r="R112" s="1344"/>
      <c r="S112" s="1344"/>
      <c r="T112" s="1344"/>
      <c r="U112" s="1344"/>
      <c r="V112" s="1344"/>
      <c r="W112" s="1344"/>
      <c r="X112" s="1344"/>
      <c r="Y112" s="1344"/>
      <c r="Z112" s="1344"/>
      <c r="AA112" s="369"/>
    </row>
    <row r="113" spans="1:27" ht="14.4">
      <c r="A113" s="369"/>
      <c r="B113" s="1348"/>
      <c r="C113" s="1348"/>
      <c r="D113" s="1347" t="s">
        <v>3745</v>
      </c>
      <c r="E113" s="1347"/>
      <c r="F113" s="1347"/>
      <c r="G113" s="370"/>
      <c r="H113" s="371"/>
      <c r="I113" s="350"/>
      <c r="J113" s="350"/>
      <c r="K113" s="112" t="s">
        <v>3783</v>
      </c>
      <c r="L113" s="371" t="s">
        <v>3966</v>
      </c>
      <c r="M113" s="371"/>
      <c r="N113" s="371"/>
      <c r="O113" s="371"/>
      <c r="P113" s="371" t="s">
        <v>3965</v>
      </c>
      <c r="Q113" s="350"/>
      <c r="R113" s="112" t="s">
        <v>3783</v>
      </c>
      <c r="S113" s="371" t="s">
        <v>3967</v>
      </c>
      <c r="T113" s="371"/>
      <c r="U113" s="371"/>
      <c r="V113" s="372"/>
      <c r="W113" s="373"/>
      <c r="X113" s="370"/>
      <c r="Y113" s="370"/>
      <c r="Z113" s="374"/>
      <c r="AA113" s="369"/>
    </row>
    <row r="114" spans="1:27" ht="14.4">
      <c r="A114" s="369"/>
      <c r="B114" s="1348"/>
      <c r="C114" s="1348"/>
      <c r="D114" s="1347"/>
      <c r="E114" s="1347"/>
      <c r="F114" s="1347"/>
      <c r="G114" s="375"/>
      <c r="H114" s="376"/>
      <c r="I114" s="377"/>
      <c r="J114" s="376"/>
      <c r="K114" s="110" t="s">
        <v>3783</v>
      </c>
      <c r="L114" s="376" t="s">
        <v>9</v>
      </c>
      <c r="M114" s="376"/>
      <c r="N114" s="376"/>
      <c r="O114" s="1448"/>
      <c r="P114" s="1449"/>
      <c r="Q114" s="1449"/>
      <c r="R114" s="1449"/>
      <c r="S114" s="1449"/>
      <c r="T114" s="1449"/>
      <c r="U114" s="1449"/>
      <c r="V114" s="1449"/>
      <c r="W114" s="375" t="s">
        <v>10</v>
      </c>
      <c r="X114" s="375"/>
      <c r="Y114" s="375"/>
      <c r="Z114" s="379"/>
      <c r="AA114" s="369"/>
    </row>
    <row r="115" spans="1:27" ht="14.4">
      <c r="A115" s="369"/>
      <c r="B115" s="1348"/>
      <c r="C115" s="1348"/>
      <c r="D115" s="1347"/>
      <c r="E115" s="1347"/>
      <c r="F115" s="1347"/>
      <c r="G115" s="1450" t="s">
        <v>3968</v>
      </c>
      <c r="H115" s="1450"/>
      <c r="I115" s="1450"/>
      <c r="J115" s="1450"/>
      <c r="K115" s="1451"/>
      <c r="L115" s="1452"/>
      <c r="M115" s="1453"/>
      <c r="N115" s="1453"/>
      <c r="O115" s="1453"/>
      <c r="P115" s="1453"/>
      <c r="Q115" s="1452"/>
      <c r="R115" s="1453"/>
      <c r="S115" s="1453"/>
      <c r="T115" s="1453"/>
      <c r="U115" s="1453"/>
      <c r="V115" s="1445"/>
      <c r="W115" s="1346"/>
      <c r="X115" s="1346"/>
      <c r="Y115" s="1346"/>
      <c r="Z115" s="1346"/>
      <c r="AA115" s="369"/>
    </row>
    <row r="116" spans="1:27" ht="14.4">
      <c r="A116" s="369"/>
      <c r="B116" s="1348"/>
      <c r="C116" s="1348"/>
      <c r="D116" s="1347"/>
      <c r="E116" s="1347"/>
      <c r="F116" s="1347"/>
      <c r="G116" s="1450" t="s">
        <v>3969</v>
      </c>
      <c r="H116" s="1450"/>
      <c r="I116" s="1450"/>
      <c r="J116" s="1450"/>
      <c r="K116" s="1451"/>
      <c r="L116" s="1429"/>
      <c r="M116" s="862"/>
      <c r="N116" s="109"/>
      <c r="O116" s="1" t="s">
        <v>12</v>
      </c>
      <c r="P116" s="109"/>
      <c r="Q116" s="1" t="s">
        <v>11</v>
      </c>
      <c r="R116" s="109"/>
      <c r="S116" s="1" t="s">
        <v>227</v>
      </c>
      <c r="T116" s="382"/>
      <c r="U116" s="382"/>
      <c r="V116" s="383"/>
      <c r="W116" s="380"/>
      <c r="X116" s="380"/>
      <c r="Y116" s="380"/>
      <c r="Z116" s="381"/>
      <c r="AA116" s="369"/>
    </row>
    <row r="117" spans="1:27" ht="13.95" customHeight="1">
      <c r="A117" s="369"/>
      <c r="B117" s="1348"/>
      <c r="C117" s="1348"/>
      <c r="D117" s="1443" t="s">
        <v>3971</v>
      </c>
      <c r="E117" s="1347"/>
      <c r="F117" s="1347"/>
      <c r="G117" s="111" t="s">
        <v>3783</v>
      </c>
      <c r="H117" s="385" t="s">
        <v>3972</v>
      </c>
      <c r="I117" s="385"/>
      <c r="J117" s="385"/>
      <c r="K117" s="385"/>
      <c r="L117" s="386" t="s">
        <v>3974</v>
      </c>
      <c r="M117" s="385"/>
      <c r="N117" s="385"/>
      <c r="O117" s="1433"/>
      <c r="P117" s="1433"/>
      <c r="Q117" s="1433"/>
      <c r="R117" s="1433"/>
      <c r="S117" s="1433"/>
      <c r="T117" s="1433"/>
      <c r="U117" s="1433"/>
      <c r="V117" s="1433"/>
      <c r="W117" s="387" t="s">
        <v>10</v>
      </c>
      <c r="X117" s="387"/>
      <c r="Y117" s="387"/>
      <c r="Z117" s="388"/>
      <c r="AA117" s="369"/>
    </row>
    <row r="118" spans="1:27" ht="14.4">
      <c r="A118" s="369"/>
      <c r="B118" s="1348"/>
      <c r="C118" s="1348"/>
      <c r="D118" s="1347"/>
      <c r="E118" s="1347"/>
      <c r="F118" s="1347"/>
      <c r="G118" s="110" t="s">
        <v>3783</v>
      </c>
      <c r="H118" s="376" t="s">
        <v>3973</v>
      </c>
      <c r="I118" s="376"/>
      <c r="J118" s="376"/>
      <c r="K118" s="376"/>
      <c r="L118" s="376"/>
      <c r="M118" s="376"/>
      <c r="N118" s="376"/>
      <c r="O118" s="376"/>
      <c r="P118" s="376"/>
      <c r="Q118" s="376"/>
      <c r="R118" s="376"/>
      <c r="S118" s="376"/>
      <c r="T118" s="376"/>
      <c r="U118" s="376"/>
      <c r="V118" s="378"/>
      <c r="W118" s="375"/>
      <c r="X118" s="375"/>
      <c r="Y118" s="375"/>
      <c r="Z118" s="379"/>
      <c r="AA118" s="369"/>
    </row>
    <row r="119" spans="1:27" ht="14.4">
      <c r="A119" s="369"/>
      <c r="B119" s="1348" t="s">
        <v>3985</v>
      </c>
      <c r="C119" s="1348"/>
      <c r="D119" s="1347" t="s">
        <v>3755</v>
      </c>
      <c r="E119" s="1347"/>
      <c r="F119" s="1347"/>
      <c r="G119" s="1435"/>
      <c r="H119" s="1435"/>
      <c r="I119" s="1435"/>
      <c r="J119" s="1435"/>
      <c r="K119" s="1435"/>
      <c r="L119" s="1435"/>
      <c r="M119" s="1435"/>
      <c r="N119" s="1435"/>
      <c r="O119" s="1435"/>
      <c r="P119" s="1435"/>
      <c r="Q119" s="1435"/>
      <c r="R119" s="1435"/>
      <c r="S119" s="1435"/>
      <c r="T119" s="1435"/>
      <c r="U119" s="1435"/>
      <c r="V119" s="1435"/>
      <c r="W119" s="1435"/>
      <c r="X119" s="1435"/>
      <c r="Y119" s="1435"/>
      <c r="Z119" s="1435"/>
      <c r="AA119" s="369"/>
    </row>
    <row r="120" spans="1:27" ht="14.4">
      <c r="A120" s="369"/>
      <c r="B120" s="1348"/>
      <c r="C120" s="1348"/>
      <c r="D120" s="1434"/>
      <c r="E120" s="1434"/>
      <c r="F120" s="1434"/>
      <c r="G120" s="1436"/>
      <c r="H120" s="1436"/>
      <c r="I120" s="1436"/>
      <c r="J120" s="1435"/>
      <c r="K120" s="1435"/>
      <c r="L120" s="1435"/>
      <c r="M120" s="1435"/>
      <c r="N120" s="1435"/>
      <c r="O120" s="1435"/>
      <c r="P120" s="1435"/>
      <c r="Q120" s="1435"/>
      <c r="R120" s="1435"/>
      <c r="S120" s="1435"/>
      <c r="T120" s="1435"/>
      <c r="U120" s="1435"/>
      <c r="V120" s="1435"/>
      <c r="W120" s="1435"/>
      <c r="X120" s="1435"/>
      <c r="Y120" s="1435"/>
      <c r="Z120" s="1435"/>
      <c r="AA120" s="369"/>
    </row>
    <row r="121" spans="1:27" ht="18" customHeight="1">
      <c r="A121" s="369"/>
      <c r="B121" s="1348"/>
      <c r="C121" s="1348"/>
      <c r="D121" s="1347" t="s">
        <v>3975</v>
      </c>
      <c r="E121" s="1347"/>
      <c r="F121" s="1347"/>
      <c r="G121" s="1047" t="s">
        <v>3918</v>
      </c>
      <c r="H121" s="1047"/>
      <c r="I121" s="1047"/>
      <c r="J121" s="871"/>
      <c r="K121" s="869"/>
      <c r="L121" s="344" t="s">
        <v>3919</v>
      </c>
      <c r="M121" s="1437"/>
      <c r="N121" s="1427"/>
      <c r="O121" s="1438"/>
      <c r="P121" s="1439"/>
      <c r="Q121" s="1425"/>
      <c r="R121" s="1425"/>
      <c r="S121" s="1425"/>
      <c r="T121" s="1425"/>
      <c r="U121" s="1425"/>
      <c r="V121" s="1425"/>
      <c r="W121" s="1425"/>
      <c r="X121" s="1425"/>
      <c r="Y121" s="1425"/>
      <c r="Z121" s="1440"/>
      <c r="AA121" s="369"/>
    </row>
    <row r="122" spans="1:27" ht="18" customHeight="1">
      <c r="A122" s="369"/>
      <c r="B122" s="1348"/>
      <c r="C122" s="1348"/>
      <c r="D122" s="1347"/>
      <c r="E122" s="1347"/>
      <c r="F122" s="1347"/>
      <c r="G122" s="1047" t="s">
        <v>3920</v>
      </c>
      <c r="H122" s="1047"/>
      <c r="I122" s="1047"/>
      <c r="J122" s="1046"/>
      <c r="K122" s="1046"/>
      <c r="L122" s="1046"/>
      <c r="M122" s="1046"/>
      <c r="N122" s="1046"/>
      <c r="O122" s="1046"/>
      <c r="P122" s="1047" t="s">
        <v>3921</v>
      </c>
      <c r="Q122" s="1047"/>
      <c r="R122" s="1047"/>
      <c r="S122" s="1046"/>
      <c r="T122" s="1046"/>
      <c r="U122" s="1046"/>
      <c r="V122" s="1046"/>
      <c r="W122" s="1046"/>
      <c r="X122" s="1046"/>
      <c r="Y122" s="1046"/>
      <c r="Z122" s="1046"/>
      <c r="AA122" s="369"/>
    </row>
    <row r="123" spans="1:27" ht="18" customHeight="1">
      <c r="A123" s="369"/>
      <c r="B123" s="1348"/>
      <c r="C123" s="1348"/>
      <c r="D123" s="1347"/>
      <c r="E123" s="1347"/>
      <c r="F123" s="1347"/>
      <c r="G123" s="1047" t="s">
        <v>3922</v>
      </c>
      <c r="H123" s="1047"/>
      <c r="I123" s="1047"/>
      <c r="J123" s="1046"/>
      <c r="K123" s="1046"/>
      <c r="L123" s="1046"/>
      <c r="M123" s="1046"/>
      <c r="N123" s="1046"/>
      <c r="O123" s="1046"/>
      <c r="P123" s="1047" t="s">
        <v>3923</v>
      </c>
      <c r="Q123" s="1047"/>
      <c r="R123" s="1047"/>
      <c r="S123" s="1046"/>
      <c r="T123" s="1046"/>
      <c r="U123" s="1046"/>
      <c r="V123" s="1046"/>
      <c r="W123" s="1046"/>
      <c r="X123" s="1046"/>
      <c r="Y123" s="1046"/>
      <c r="Z123" s="1046"/>
      <c r="AA123" s="369"/>
    </row>
    <row r="124" spans="1:27" ht="18" customHeight="1">
      <c r="A124" s="369"/>
      <c r="B124" s="1348"/>
      <c r="C124" s="1348"/>
      <c r="D124" s="1347"/>
      <c r="E124" s="1347"/>
      <c r="F124" s="1347"/>
      <c r="G124" s="1047" t="s">
        <v>3924</v>
      </c>
      <c r="H124" s="1047"/>
      <c r="I124" s="1047"/>
      <c r="J124" s="1046"/>
      <c r="K124" s="1046"/>
      <c r="L124" s="1046"/>
      <c r="M124" s="1046"/>
      <c r="N124" s="1046"/>
      <c r="O124" s="1046"/>
      <c r="P124" s="1046"/>
      <c r="Q124" s="1046"/>
      <c r="R124" s="1046"/>
      <c r="S124" s="1046"/>
      <c r="T124" s="1046"/>
      <c r="U124" s="1046"/>
      <c r="V124" s="1046"/>
      <c r="W124" s="1046"/>
      <c r="X124" s="1046"/>
      <c r="Y124" s="1046"/>
      <c r="Z124" s="1046"/>
      <c r="AA124" s="369"/>
    </row>
    <row r="125" spans="1:27" ht="14.4">
      <c r="A125" s="369"/>
      <c r="B125" s="1348"/>
      <c r="C125" s="1348"/>
      <c r="D125" s="1441" t="s">
        <v>3976</v>
      </c>
      <c r="E125" s="1441"/>
      <c r="F125" s="1441"/>
      <c r="G125" s="1441"/>
      <c r="H125" s="1441"/>
      <c r="I125" s="1441"/>
      <c r="J125" s="1441"/>
      <c r="K125" s="1441"/>
      <c r="L125" s="1441"/>
      <c r="M125" s="1441"/>
      <c r="N125" s="1441" t="s">
        <v>177</v>
      </c>
      <c r="O125" s="1441"/>
      <c r="P125" s="1441"/>
      <c r="Q125" s="1441"/>
      <c r="R125" s="1441"/>
      <c r="S125" s="1441"/>
      <c r="T125" s="1441"/>
      <c r="U125" s="1441"/>
      <c r="V125" s="1441"/>
      <c r="W125" s="1441"/>
      <c r="X125" s="1441"/>
      <c r="Y125" s="1441"/>
      <c r="Z125" s="1441"/>
      <c r="AA125" s="369"/>
    </row>
    <row r="126" spans="1:27" ht="14.4">
      <c r="A126" s="369"/>
      <c r="B126" s="1348"/>
      <c r="C126" s="1348"/>
      <c r="D126" s="1347"/>
      <c r="E126" s="1347"/>
      <c r="F126" s="1347"/>
      <c r="G126" s="1347"/>
      <c r="H126" s="1347"/>
      <c r="I126" s="1347"/>
      <c r="J126" s="1347"/>
      <c r="K126" s="1347"/>
      <c r="L126" s="1347"/>
      <c r="M126" s="1347"/>
      <c r="N126" s="1347"/>
      <c r="O126" s="1347"/>
      <c r="P126" s="1347"/>
      <c r="Q126" s="1347"/>
      <c r="R126" s="1347"/>
      <c r="S126" s="1347"/>
      <c r="T126" s="1347"/>
      <c r="U126" s="1347"/>
      <c r="V126" s="1347"/>
      <c r="W126" s="1347"/>
      <c r="X126" s="1347"/>
      <c r="Y126" s="1347"/>
      <c r="Z126" s="1347"/>
      <c r="AA126" s="369"/>
    </row>
    <row r="127" spans="1:27" ht="14.25" customHeight="1">
      <c r="A127" s="369"/>
      <c r="B127" s="1348"/>
      <c r="C127" s="1348"/>
      <c r="D127" s="1347"/>
      <c r="E127" s="1347"/>
      <c r="F127" s="1347"/>
      <c r="G127" s="1347"/>
      <c r="H127" s="1347"/>
      <c r="I127" s="1347"/>
      <c r="J127" s="1347"/>
      <c r="K127" s="1347"/>
      <c r="L127" s="1347"/>
      <c r="M127" s="1347"/>
      <c r="N127" s="1347"/>
      <c r="O127" s="1347"/>
      <c r="P127" s="1347"/>
      <c r="Q127" s="1347"/>
      <c r="R127" s="1347"/>
      <c r="S127" s="1347"/>
      <c r="T127" s="1347"/>
      <c r="U127" s="1347"/>
      <c r="V127" s="1347"/>
      <c r="W127" s="1347"/>
      <c r="X127" s="1347"/>
      <c r="Y127" s="1347"/>
      <c r="Z127" s="1347"/>
      <c r="AA127" s="369"/>
    </row>
    <row r="128" spans="1:27" ht="14.4">
      <c r="A128" s="369"/>
      <c r="B128" s="1348"/>
      <c r="C128" s="1348"/>
      <c r="D128" s="1347" t="s">
        <v>3977</v>
      </c>
      <c r="E128" s="1347"/>
      <c r="F128" s="1347"/>
      <c r="G128" s="1347"/>
      <c r="H128" s="1347"/>
      <c r="I128" s="1347"/>
      <c r="J128" s="1347"/>
      <c r="K128" s="1347"/>
      <c r="L128" s="1347"/>
      <c r="M128" s="1347"/>
      <c r="N128" s="1442" t="s">
        <v>3979</v>
      </c>
      <c r="O128" s="1442"/>
      <c r="P128" s="1442"/>
      <c r="Q128" s="1442"/>
      <c r="R128" s="390"/>
      <c r="S128" s="369"/>
      <c r="T128" s="369"/>
      <c r="U128" s="369"/>
      <c r="V128" s="391"/>
      <c r="W128" s="389"/>
      <c r="X128" s="389"/>
      <c r="Y128" s="389"/>
      <c r="Z128" s="392"/>
      <c r="AA128" s="369"/>
    </row>
    <row r="129" spans="1:47" ht="14.4">
      <c r="A129" s="369"/>
      <c r="B129" s="1348"/>
      <c r="C129" s="1348"/>
      <c r="D129" s="1347"/>
      <c r="E129" s="1347"/>
      <c r="F129" s="1347"/>
      <c r="G129" s="1347"/>
      <c r="H129" s="1347"/>
      <c r="I129" s="1347"/>
      <c r="J129" s="1347"/>
      <c r="K129" s="1347"/>
      <c r="L129" s="1347"/>
      <c r="M129" s="1347"/>
      <c r="N129" s="1442"/>
      <c r="O129" s="1442"/>
      <c r="P129" s="1442"/>
      <c r="Q129" s="1442"/>
      <c r="R129" s="115"/>
      <c r="S129" s="114"/>
      <c r="T129" s="369" t="s">
        <v>388</v>
      </c>
      <c r="U129" s="114"/>
      <c r="V129" s="393" t="s">
        <v>3980</v>
      </c>
      <c r="W129" s="389"/>
      <c r="X129" s="389"/>
      <c r="Y129" s="389"/>
      <c r="Z129" s="392"/>
      <c r="AA129" s="369"/>
    </row>
    <row r="130" spans="1:47" ht="14.4">
      <c r="A130" s="369"/>
      <c r="B130" s="1348"/>
      <c r="C130" s="1348"/>
      <c r="D130" s="1347"/>
      <c r="E130" s="1347"/>
      <c r="F130" s="1347"/>
      <c r="G130" s="1347"/>
      <c r="H130" s="1347"/>
      <c r="I130" s="1347"/>
      <c r="J130" s="1347"/>
      <c r="K130" s="1347"/>
      <c r="L130" s="1347"/>
      <c r="M130" s="1347"/>
      <c r="N130" s="1442"/>
      <c r="O130" s="1442"/>
      <c r="P130" s="1442"/>
      <c r="Q130" s="1442"/>
      <c r="R130" s="394"/>
      <c r="S130" s="369"/>
      <c r="T130" s="369"/>
      <c r="U130" s="395"/>
      <c r="V130" s="391"/>
      <c r="W130" s="389"/>
      <c r="X130" s="389"/>
      <c r="Y130" s="389"/>
      <c r="Z130" s="392"/>
      <c r="AA130" s="369"/>
    </row>
    <row r="131" spans="1:47" ht="14.4">
      <c r="A131" s="369"/>
      <c r="B131" s="1348"/>
      <c r="C131" s="1348"/>
      <c r="D131" s="1443" t="s">
        <v>3978</v>
      </c>
      <c r="E131" s="1443"/>
      <c r="F131" s="1443"/>
      <c r="G131" s="370"/>
      <c r="H131" s="371"/>
      <c r="I131" s="371"/>
      <c r="J131" s="371"/>
      <c r="K131" s="371"/>
      <c r="L131" s="371"/>
      <c r="M131" s="371"/>
      <c r="N131" s="371"/>
      <c r="O131" s="371"/>
      <c r="P131" s="371"/>
      <c r="Q131" s="371"/>
      <c r="R131" s="371"/>
      <c r="S131" s="371"/>
      <c r="T131" s="371"/>
      <c r="U131" s="371"/>
      <c r="V131" s="372"/>
      <c r="W131" s="370"/>
      <c r="X131" s="370"/>
      <c r="Y131" s="370"/>
      <c r="Z131" s="374"/>
      <c r="AA131" s="369"/>
    </row>
    <row r="132" spans="1:47" ht="14.4">
      <c r="A132" s="369"/>
      <c r="B132" s="1348"/>
      <c r="C132" s="1348"/>
      <c r="D132" s="1443"/>
      <c r="E132" s="1443"/>
      <c r="F132" s="1443"/>
      <c r="G132" s="389"/>
      <c r="H132" s="369"/>
      <c r="I132" s="121" t="s">
        <v>3783</v>
      </c>
      <c r="J132" s="369" t="s">
        <v>3981</v>
      </c>
      <c r="K132" s="369"/>
      <c r="L132" s="369"/>
      <c r="M132" s="369"/>
      <c r="N132" s="369" t="s">
        <v>3965</v>
      </c>
      <c r="O132" s="369"/>
      <c r="P132" s="121" t="s">
        <v>3783</v>
      </c>
      <c r="Q132" s="369" t="s">
        <v>3982</v>
      </c>
      <c r="R132" s="369"/>
      <c r="S132" s="369"/>
      <c r="T132" s="369"/>
      <c r="U132" s="369" t="s">
        <v>3965</v>
      </c>
      <c r="V132" s="391"/>
      <c r="W132" s="121" t="s">
        <v>3783</v>
      </c>
      <c r="X132" s="389" t="s">
        <v>3983</v>
      </c>
      <c r="Y132" s="389"/>
      <c r="Z132" s="392"/>
      <c r="AA132" s="369"/>
    </row>
    <row r="133" spans="1:47" ht="14.4">
      <c r="A133" s="369"/>
      <c r="B133" s="1348"/>
      <c r="C133" s="1348"/>
      <c r="D133" s="1443"/>
      <c r="E133" s="1443"/>
      <c r="F133" s="1443"/>
      <c r="G133" s="375"/>
      <c r="H133" s="376"/>
      <c r="I133" s="376"/>
      <c r="J133" s="376"/>
      <c r="K133" s="376"/>
      <c r="L133" s="376"/>
      <c r="M133" s="376"/>
      <c r="N133" s="376"/>
      <c r="O133" s="376"/>
      <c r="P133" s="376"/>
      <c r="Q133" s="376"/>
      <c r="R133" s="376"/>
      <c r="S133" s="376"/>
      <c r="T133" s="376"/>
      <c r="U133" s="376"/>
      <c r="V133" s="378"/>
      <c r="W133" s="375"/>
      <c r="X133" s="375"/>
      <c r="Y133" s="375"/>
      <c r="Z133" s="379"/>
      <c r="AA133" s="369"/>
    </row>
    <row r="134" spans="1:47" ht="14.55" customHeight="1">
      <c r="B134" s="1348" t="s">
        <v>3984</v>
      </c>
      <c r="C134" s="1348"/>
      <c r="D134" s="1347" t="s">
        <v>23</v>
      </c>
      <c r="E134" s="1347"/>
      <c r="F134" s="1347"/>
      <c r="G134" s="1346" t="s">
        <v>15</v>
      </c>
      <c r="H134" s="1346"/>
      <c r="I134" s="1346"/>
      <c r="J134" s="1346"/>
      <c r="K134" s="1346"/>
      <c r="L134" s="1444"/>
      <c r="M134" s="1349"/>
      <c r="N134" s="368" t="s">
        <v>3919</v>
      </c>
      <c r="O134" s="1444"/>
      <c r="P134" s="1349"/>
      <c r="Q134" s="1346" t="s">
        <v>56</v>
      </c>
      <c r="R134" s="1346"/>
      <c r="S134" s="1346"/>
      <c r="T134" s="1346"/>
      <c r="U134" s="1346"/>
      <c r="V134" s="1445"/>
      <c r="W134" s="1346"/>
      <c r="X134" s="1346"/>
      <c r="Y134" s="1346"/>
      <c r="Z134" s="1346"/>
      <c r="AB134" s="2">
        <v>6</v>
      </c>
      <c r="AC134" s="876"/>
      <c r="AD134" s="876"/>
      <c r="AE134" s="876"/>
      <c r="AF134" s="1446"/>
      <c r="AG134" s="1446"/>
      <c r="AH134" s="1446"/>
      <c r="AI134" s="1446"/>
      <c r="AJ134" s="1446"/>
      <c r="AK134" s="876"/>
      <c r="AL134" s="876"/>
      <c r="AM134" s="876"/>
      <c r="AN134" s="1446"/>
      <c r="AO134" s="1446"/>
      <c r="AP134" s="1446"/>
      <c r="AQ134" s="1446"/>
      <c r="AR134" s="1446"/>
      <c r="AS134" s="1446"/>
      <c r="AT134" s="1446"/>
      <c r="AU134" s="1446"/>
    </row>
    <row r="135" spans="1:47" ht="13.05" customHeight="1">
      <c r="B135" s="1348"/>
      <c r="C135" s="1348"/>
      <c r="D135" s="1347"/>
      <c r="E135" s="1347"/>
      <c r="F135" s="1347"/>
      <c r="G135" s="1346" t="s">
        <v>17</v>
      </c>
      <c r="H135" s="1346"/>
      <c r="I135" s="1346"/>
      <c r="J135" s="1346"/>
      <c r="K135" s="1346"/>
      <c r="L135" s="1445"/>
      <c r="M135" s="1346"/>
      <c r="N135" s="1346"/>
      <c r="O135" s="1346"/>
      <c r="P135" s="1346"/>
      <c r="Q135" s="1346" t="s">
        <v>3993</v>
      </c>
      <c r="R135" s="1346"/>
      <c r="S135" s="1346"/>
      <c r="T135" s="1346"/>
      <c r="U135" s="1346"/>
      <c r="V135" s="1445"/>
      <c r="W135" s="1346"/>
      <c r="X135" s="1346"/>
      <c r="Y135" s="1346"/>
      <c r="Z135" s="1346"/>
      <c r="AC135" s="876"/>
      <c r="AD135" s="876"/>
      <c r="AE135" s="876"/>
      <c r="AF135" s="1446"/>
      <c r="AG135" s="1446"/>
      <c r="AH135" s="1446"/>
      <c r="AI135" s="1446"/>
      <c r="AJ135" s="1446"/>
      <c r="AK135" s="1446"/>
      <c r="AL135" s="1446"/>
      <c r="AM135" s="1446"/>
      <c r="AN135" s="1446"/>
      <c r="AO135" s="1446"/>
      <c r="AP135" s="1446"/>
      <c r="AQ135" s="1446"/>
      <c r="AR135" s="1446"/>
      <c r="AS135" s="1446"/>
      <c r="AT135" s="1446"/>
      <c r="AU135" s="1446"/>
    </row>
    <row r="136" spans="1:47" ht="13.95" customHeight="1">
      <c r="A136" s="369"/>
      <c r="B136" s="1348"/>
      <c r="C136" s="1348"/>
      <c r="D136" s="1347"/>
      <c r="E136" s="1347"/>
      <c r="F136" s="1347"/>
      <c r="G136" s="1346" t="s">
        <v>19</v>
      </c>
      <c r="H136" s="1346"/>
      <c r="I136" s="1346"/>
      <c r="J136" s="1346"/>
      <c r="K136" s="1346"/>
      <c r="L136" s="1445"/>
      <c r="M136" s="1346"/>
      <c r="N136" s="1346"/>
      <c r="O136" s="1346"/>
      <c r="P136" s="1346"/>
      <c r="Q136" s="1347" t="s">
        <v>20</v>
      </c>
      <c r="R136" s="1347"/>
      <c r="S136" s="1347"/>
      <c r="T136" s="1347"/>
      <c r="U136" s="1347"/>
      <c r="V136" s="1445"/>
      <c r="W136" s="1346"/>
      <c r="X136" s="1346"/>
      <c r="Y136" s="1346"/>
      <c r="Z136" s="1346"/>
      <c r="AA136" s="369"/>
    </row>
    <row r="137" spans="1:47" ht="14.4">
      <c r="A137" s="369"/>
      <c r="B137" s="1348"/>
      <c r="C137" s="1348"/>
      <c r="D137" s="1347" t="s">
        <v>8</v>
      </c>
      <c r="E137" s="1347"/>
      <c r="F137" s="1347"/>
      <c r="G137" s="1447"/>
      <c r="H137" s="1343"/>
      <c r="I137" s="1343"/>
      <c r="J137" s="1343"/>
      <c r="K137" s="1343"/>
      <c r="L137" s="1344"/>
      <c r="M137" s="1344"/>
      <c r="N137" s="1344"/>
      <c r="O137" s="1344"/>
      <c r="P137" s="1344"/>
      <c r="Q137" s="1344"/>
      <c r="R137" s="1344"/>
      <c r="S137" s="1344"/>
      <c r="T137" s="1344"/>
      <c r="U137" s="1344"/>
      <c r="V137" s="1344"/>
      <c r="W137" s="1344"/>
      <c r="X137" s="1344"/>
      <c r="Y137" s="1344"/>
      <c r="Z137" s="1344"/>
      <c r="AA137" s="369"/>
    </row>
    <row r="138" spans="1:47" ht="14.4">
      <c r="A138" s="369"/>
      <c r="B138" s="1348"/>
      <c r="C138" s="1348"/>
      <c r="D138" s="1347"/>
      <c r="E138" s="1347"/>
      <c r="F138" s="1347"/>
      <c r="G138" s="1345"/>
      <c r="H138" s="1344"/>
      <c r="I138" s="1344"/>
      <c r="J138" s="1344"/>
      <c r="K138" s="1344"/>
      <c r="L138" s="1344"/>
      <c r="M138" s="1344"/>
      <c r="N138" s="1344"/>
      <c r="O138" s="1344"/>
      <c r="P138" s="1344"/>
      <c r="Q138" s="1344"/>
      <c r="R138" s="1344"/>
      <c r="S138" s="1344"/>
      <c r="T138" s="1344"/>
      <c r="U138" s="1344"/>
      <c r="V138" s="1344"/>
      <c r="W138" s="1344"/>
      <c r="X138" s="1344"/>
      <c r="Y138" s="1344"/>
      <c r="Z138" s="1344"/>
      <c r="AA138" s="369"/>
    </row>
    <row r="139" spans="1:47" ht="14.4">
      <c r="A139" s="369"/>
      <c r="B139" s="1348"/>
      <c r="C139" s="1348"/>
      <c r="D139" s="1347" t="s">
        <v>3745</v>
      </c>
      <c r="E139" s="1347"/>
      <c r="F139" s="1347"/>
      <c r="G139" s="370"/>
      <c r="H139" s="371"/>
      <c r="I139" s="350"/>
      <c r="J139" s="350"/>
      <c r="K139" s="112" t="s">
        <v>3783</v>
      </c>
      <c r="L139" s="371" t="s">
        <v>3966</v>
      </c>
      <c r="M139" s="371"/>
      <c r="N139" s="371"/>
      <c r="O139" s="371"/>
      <c r="P139" s="371" t="s">
        <v>3965</v>
      </c>
      <c r="Q139" s="350"/>
      <c r="R139" s="112" t="s">
        <v>3783</v>
      </c>
      <c r="S139" s="371" t="s">
        <v>3967</v>
      </c>
      <c r="T139" s="371"/>
      <c r="U139" s="371"/>
      <c r="V139" s="372"/>
      <c r="W139" s="373"/>
      <c r="X139" s="370"/>
      <c r="Y139" s="370"/>
      <c r="Z139" s="374"/>
      <c r="AA139" s="369"/>
    </row>
    <row r="140" spans="1:47" ht="14.4">
      <c r="A140" s="369"/>
      <c r="B140" s="1348"/>
      <c r="C140" s="1348"/>
      <c r="D140" s="1347"/>
      <c r="E140" s="1347"/>
      <c r="F140" s="1347"/>
      <c r="G140" s="375"/>
      <c r="H140" s="376"/>
      <c r="I140" s="377"/>
      <c r="J140" s="376"/>
      <c r="K140" s="110" t="s">
        <v>3783</v>
      </c>
      <c r="L140" s="376" t="s">
        <v>9</v>
      </c>
      <c r="M140" s="376"/>
      <c r="N140" s="376"/>
      <c r="O140" s="1448"/>
      <c r="P140" s="1449"/>
      <c r="Q140" s="1449"/>
      <c r="R140" s="1449"/>
      <c r="S140" s="1449"/>
      <c r="T140" s="1449"/>
      <c r="U140" s="1449"/>
      <c r="V140" s="1449"/>
      <c r="W140" s="375" t="s">
        <v>10</v>
      </c>
      <c r="X140" s="375"/>
      <c r="Y140" s="375"/>
      <c r="Z140" s="379"/>
      <c r="AA140" s="369"/>
    </row>
    <row r="141" spans="1:47" ht="14.4">
      <c r="A141" s="369"/>
      <c r="B141" s="1348"/>
      <c r="C141" s="1348"/>
      <c r="D141" s="1347"/>
      <c r="E141" s="1347"/>
      <c r="F141" s="1347"/>
      <c r="G141" s="1450" t="s">
        <v>3968</v>
      </c>
      <c r="H141" s="1450"/>
      <c r="I141" s="1450"/>
      <c r="J141" s="1450"/>
      <c r="K141" s="1451"/>
      <c r="L141" s="1452"/>
      <c r="M141" s="1453"/>
      <c r="N141" s="1453"/>
      <c r="O141" s="1453"/>
      <c r="P141" s="1453"/>
      <c r="Q141" s="1452"/>
      <c r="R141" s="1453"/>
      <c r="S141" s="1453"/>
      <c r="T141" s="1453"/>
      <c r="U141" s="1453"/>
      <c r="V141" s="1445"/>
      <c r="W141" s="1346"/>
      <c r="X141" s="1346"/>
      <c r="Y141" s="1346"/>
      <c r="Z141" s="1346"/>
      <c r="AA141" s="369"/>
    </row>
    <row r="142" spans="1:47" ht="14.4">
      <c r="A142" s="369"/>
      <c r="B142" s="1348"/>
      <c r="C142" s="1348"/>
      <c r="D142" s="1347"/>
      <c r="E142" s="1347"/>
      <c r="F142" s="1347"/>
      <c r="G142" s="1450" t="s">
        <v>3969</v>
      </c>
      <c r="H142" s="1450"/>
      <c r="I142" s="1450"/>
      <c r="J142" s="1450"/>
      <c r="K142" s="1451"/>
      <c r="L142" s="1429"/>
      <c r="M142" s="862"/>
      <c r="N142" s="109"/>
      <c r="O142" s="1" t="s">
        <v>12</v>
      </c>
      <c r="P142" s="109"/>
      <c r="Q142" s="1" t="s">
        <v>11</v>
      </c>
      <c r="R142" s="109"/>
      <c r="S142" s="1" t="s">
        <v>227</v>
      </c>
      <c r="T142" s="382"/>
      <c r="U142" s="382"/>
      <c r="V142" s="383"/>
      <c r="W142" s="380"/>
      <c r="X142" s="380"/>
      <c r="Y142" s="380"/>
      <c r="Z142" s="381"/>
      <c r="AA142" s="369"/>
    </row>
    <row r="143" spans="1:47" ht="13.95" customHeight="1">
      <c r="A143" s="369"/>
      <c r="B143" s="1348"/>
      <c r="C143" s="1348"/>
      <c r="D143" s="1443" t="s">
        <v>3971</v>
      </c>
      <c r="E143" s="1347"/>
      <c r="F143" s="1347"/>
      <c r="G143" s="111" t="s">
        <v>3783</v>
      </c>
      <c r="H143" s="385" t="s">
        <v>3972</v>
      </c>
      <c r="I143" s="385"/>
      <c r="J143" s="385"/>
      <c r="K143" s="385"/>
      <c r="L143" s="386" t="s">
        <v>3974</v>
      </c>
      <c r="M143" s="385"/>
      <c r="N143" s="385"/>
      <c r="O143" s="1433"/>
      <c r="P143" s="1433"/>
      <c r="Q143" s="1433"/>
      <c r="R143" s="1433"/>
      <c r="S143" s="1433"/>
      <c r="T143" s="1433"/>
      <c r="U143" s="1433"/>
      <c r="V143" s="1433"/>
      <c r="W143" s="387" t="s">
        <v>10</v>
      </c>
      <c r="X143" s="387"/>
      <c r="Y143" s="387"/>
      <c r="Z143" s="388"/>
      <c r="AA143" s="369"/>
    </row>
    <row r="144" spans="1:47" ht="14.4">
      <c r="A144" s="369"/>
      <c r="B144" s="1348"/>
      <c r="C144" s="1348"/>
      <c r="D144" s="1347"/>
      <c r="E144" s="1347"/>
      <c r="F144" s="1347"/>
      <c r="G144" s="110" t="s">
        <v>3783</v>
      </c>
      <c r="H144" s="376" t="s">
        <v>3973</v>
      </c>
      <c r="I144" s="376"/>
      <c r="J144" s="376"/>
      <c r="K144" s="376"/>
      <c r="L144" s="376"/>
      <c r="M144" s="376"/>
      <c r="N144" s="376"/>
      <c r="O144" s="376"/>
      <c r="P144" s="376"/>
      <c r="Q144" s="376"/>
      <c r="R144" s="376"/>
      <c r="S144" s="376"/>
      <c r="T144" s="376"/>
      <c r="U144" s="376"/>
      <c r="V144" s="378"/>
      <c r="W144" s="375"/>
      <c r="X144" s="375"/>
      <c r="Y144" s="375"/>
      <c r="Z144" s="379"/>
      <c r="AA144" s="369"/>
    </row>
    <row r="145" spans="1:47" ht="14.4">
      <c r="A145" s="369"/>
      <c r="B145" s="1348" t="s">
        <v>3985</v>
      </c>
      <c r="C145" s="1348"/>
      <c r="D145" s="1347" t="s">
        <v>3755</v>
      </c>
      <c r="E145" s="1347"/>
      <c r="F145" s="1347"/>
      <c r="G145" s="1435"/>
      <c r="H145" s="1435"/>
      <c r="I145" s="1435"/>
      <c r="J145" s="1435"/>
      <c r="K145" s="1435"/>
      <c r="L145" s="1435"/>
      <c r="M145" s="1435"/>
      <c r="N145" s="1435"/>
      <c r="O145" s="1435"/>
      <c r="P145" s="1435"/>
      <c r="Q145" s="1435"/>
      <c r="R145" s="1435"/>
      <c r="S145" s="1435"/>
      <c r="T145" s="1435"/>
      <c r="U145" s="1435"/>
      <c r="V145" s="1435"/>
      <c r="W145" s="1435"/>
      <c r="X145" s="1435"/>
      <c r="Y145" s="1435"/>
      <c r="Z145" s="1435"/>
      <c r="AA145" s="369"/>
    </row>
    <row r="146" spans="1:47" ht="14.4">
      <c r="A146" s="369"/>
      <c r="B146" s="1348"/>
      <c r="C146" s="1348"/>
      <c r="D146" s="1434"/>
      <c r="E146" s="1434"/>
      <c r="F146" s="1434"/>
      <c r="G146" s="1436"/>
      <c r="H146" s="1436"/>
      <c r="I146" s="1436"/>
      <c r="J146" s="1435"/>
      <c r="K146" s="1435"/>
      <c r="L146" s="1435"/>
      <c r="M146" s="1435"/>
      <c r="N146" s="1435"/>
      <c r="O146" s="1435"/>
      <c r="P146" s="1435"/>
      <c r="Q146" s="1435"/>
      <c r="R146" s="1435"/>
      <c r="S146" s="1435"/>
      <c r="T146" s="1435"/>
      <c r="U146" s="1435"/>
      <c r="V146" s="1435"/>
      <c r="W146" s="1435"/>
      <c r="X146" s="1435"/>
      <c r="Y146" s="1435"/>
      <c r="Z146" s="1435"/>
      <c r="AA146" s="369"/>
    </row>
    <row r="147" spans="1:47" ht="18" customHeight="1">
      <c r="A147" s="369"/>
      <c r="B147" s="1348"/>
      <c r="C147" s="1348"/>
      <c r="D147" s="1347" t="s">
        <v>3975</v>
      </c>
      <c r="E147" s="1347"/>
      <c r="F147" s="1347"/>
      <c r="G147" s="1047" t="s">
        <v>3918</v>
      </c>
      <c r="H147" s="1047"/>
      <c r="I147" s="1047"/>
      <c r="J147" s="871"/>
      <c r="K147" s="869"/>
      <c r="L147" s="344" t="s">
        <v>3919</v>
      </c>
      <c r="M147" s="1437"/>
      <c r="N147" s="1427"/>
      <c r="O147" s="1438"/>
      <c r="P147" s="1439"/>
      <c r="Q147" s="1425"/>
      <c r="R147" s="1425"/>
      <c r="S147" s="1425"/>
      <c r="T147" s="1425"/>
      <c r="U147" s="1425"/>
      <c r="V147" s="1425"/>
      <c r="W147" s="1425"/>
      <c r="X147" s="1425"/>
      <c r="Y147" s="1425"/>
      <c r="Z147" s="1440"/>
      <c r="AA147" s="369"/>
    </row>
    <row r="148" spans="1:47" ht="18" customHeight="1">
      <c r="A148" s="369"/>
      <c r="B148" s="1348"/>
      <c r="C148" s="1348"/>
      <c r="D148" s="1347"/>
      <c r="E148" s="1347"/>
      <c r="F148" s="1347"/>
      <c r="G148" s="1047" t="s">
        <v>3920</v>
      </c>
      <c r="H148" s="1047"/>
      <c r="I148" s="1047"/>
      <c r="J148" s="1046"/>
      <c r="K148" s="1046"/>
      <c r="L148" s="1046"/>
      <c r="M148" s="1046"/>
      <c r="N148" s="1046"/>
      <c r="O148" s="1046"/>
      <c r="P148" s="1047" t="s">
        <v>3921</v>
      </c>
      <c r="Q148" s="1047"/>
      <c r="R148" s="1047"/>
      <c r="S148" s="1046"/>
      <c r="T148" s="1046"/>
      <c r="U148" s="1046"/>
      <c r="V148" s="1046"/>
      <c r="W148" s="1046"/>
      <c r="X148" s="1046"/>
      <c r="Y148" s="1046"/>
      <c r="Z148" s="1046"/>
      <c r="AA148" s="369"/>
    </row>
    <row r="149" spans="1:47" ht="18" customHeight="1">
      <c r="A149" s="369"/>
      <c r="B149" s="1348"/>
      <c r="C149" s="1348"/>
      <c r="D149" s="1347"/>
      <c r="E149" s="1347"/>
      <c r="F149" s="1347"/>
      <c r="G149" s="1047" t="s">
        <v>3922</v>
      </c>
      <c r="H149" s="1047"/>
      <c r="I149" s="1047"/>
      <c r="J149" s="1046"/>
      <c r="K149" s="1046"/>
      <c r="L149" s="1046"/>
      <c r="M149" s="1046"/>
      <c r="N149" s="1046"/>
      <c r="O149" s="1046"/>
      <c r="P149" s="1047" t="s">
        <v>3923</v>
      </c>
      <c r="Q149" s="1047"/>
      <c r="R149" s="1047"/>
      <c r="S149" s="1046"/>
      <c r="T149" s="1046"/>
      <c r="U149" s="1046"/>
      <c r="V149" s="1046"/>
      <c r="W149" s="1046"/>
      <c r="X149" s="1046"/>
      <c r="Y149" s="1046"/>
      <c r="Z149" s="1046"/>
      <c r="AA149" s="369"/>
    </row>
    <row r="150" spans="1:47" ht="18" customHeight="1">
      <c r="A150" s="369"/>
      <c r="B150" s="1348"/>
      <c r="C150" s="1348"/>
      <c r="D150" s="1347"/>
      <c r="E150" s="1347"/>
      <c r="F150" s="1347"/>
      <c r="G150" s="1047" t="s">
        <v>3924</v>
      </c>
      <c r="H150" s="1047"/>
      <c r="I150" s="1047"/>
      <c r="J150" s="1046"/>
      <c r="K150" s="1046"/>
      <c r="L150" s="1046"/>
      <c r="M150" s="1046"/>
      <c r="N150" s="1046"/>
      <c r="O150" s="1046"/>
      <c r="P150" s="1046"/>
      <c r="Q150" s="1046"/>
      <c r="R150" s="1046"/>
      <c r="S150" s="1046"/>
      <c r="T150" s="1046"/>
      <c r="U150" s="1046"/>
      <c r="V150" s="1046"/>
      <c r="W150" s="1046"/>
      <c r="X150" s="1046"/>
      <c r="Y150" s="1046"/>
      <c r="Z150" s="1046"/>
      <c r="AA150" s="369"/>
    </row>
    <row r="151" spans="1:47" ht="14.4">
      <c r="A151" s="369"/>
      <c r="B151" s="1348"/>
      <c r="C151" s="1348"/>
      <c r="D151" s="1441" t="s">
        <v>3976</v>
      </c>
      <c r="E151" s="1441"/>
      <c r="F151" s="1441"/>
      <c r="G151" s="1441"/>
      <c r="H151" s="1441"/>
      <c r="I151" s="1441"/>
      <c r="J151" s="1441"/>
      <c r="K151" s="1441"/>
      <c r="L151" s="1441"/>
      <c r="M151" s="1441"/>
      <c r="N151" s="1441" t="s">
        <v>177</v>
      </c>
      <c r="O151" s="1441"/>
      <c r="P151" s="1441"/>
      <c r="Q151" s="1441"/>
      <c r="R151" s="1441"/>
      <c r="S151" s="1441"/>
      <c r="T151" s="1441"/>
      <c r="U151" s="1441"/>
      <c r="V151" s="1441"/>
      <c r="W151" s="1441"/>
      <c r="X151" s="1441"/>
      <c r="Y151" s="1441"/>
      <c r="Z151" s="1441"/>
      <c r="AA151" s="369"/>
    </row>
    <row r="152" spans="1:47" ht="14.4">
      <c r="A152" s="369"/>
      <c r="B152" s="1348"/>
      <c r="C152" s="1348"/>
      <c r="D152" s="1347"/>
      <c r="E152" s="1347"/>
      <c r="F152" s="1347"/>
      <c r="G152" s="1347"/>
      <c r="H152" s="1347"/>
      <c r="I152" s="1347"/>
      <c r="J152" s="1347"/>
      <c r="K152" s="1347"/>
      <c r="L152" s="1347"/>
      <c r="M152" s="1347"/>
      <c r="N152" s="1347"/>
      <c r="O152" s="1347"/>
      <c r="P152" s="1347"/>
      <c r="Q152" s="1347"/>
      <c r="R152" s="1347"/>
      <c r="S152" s="1347"/>
      <c r="T152" s="1347"/>
      <c r="U152" s="1347"/>
      <c r="V152" s="1347"/>
      <c r="W152" s="1347"/>
      <c r="X152" s="1347"/>
      <c r="Y152" s="1347"/>
      <c r="Z152" s="1347"/>
      <c r="AA152" s="369"/>
    </row>
    <row r="153" spans="1:47" ht="14.25" customHeight="1">
      <c r="A153" s="369"/>
      <c r="B153" s="1348"/>
      <c r="C153" s="1348"/>
      <c r="D153" s="1347"/>
      <c r="E153" s="1347"/>
      <c r="F153" s="1347"/>
      <c r="G153" s="1347"/>
      <c r="H153" s="1347"/>
      <c r="I153" s="1347"/>
      <c r="J153" s="1347"/>
      <c r="K153" s="1347"/>
      <c r="L153" s="1347"/>
      <c r="M153" s="1347"/>
      <c r="N153" s="1347"/>
      <c r="O153" s="1347"/>
      <c r="P153" s="1347"/>
      <c r="Q153" s="1347"/>
      <c r="R153" s="1347"/>
      <c r="S153" s="1347"/>
      <c r="T153" s="1347"/>
      <c r="U153" s="1347"/>
      <c r="V153" s="1347"/>
      <c r="W153" s="1347"/>
      <c r="X153" s="1347"/>
      <c r="Y153" s="1347"/>
      <c r="Z153" s="1347"/>
      <c r="AA153" s="369"/>
    </row>
    <row r="154" spans="1:47" ht="14.4">
      <c r="A154" s="369"/>
      <c r="B154" s="1348"/>
      <c r="C154" s="1348"/>
      <c r="D154" s="1347" t="s">
        <v>3977</v>
      </c>
      <c r="E154" s="1347"/>
      <c r="F154" s="1347"/>
      <c r="G154" s="1347"/>
      <c r="H154" s="1347"/>
      <c r="I154" s="1347"/>
      <c r="J154" s="1347"/>
      <c r="K154" s="1347"/>
      <c r="L154" s="1347"/>
      <c r="M154" s="1347"/>
      <c r="N154" s="1442" t="s">
        <v>3979</v>
      </c>
      <c r="O154" s="1442"/>
      <c r="P154" s="1442"/>
      <c r="Q154" s="1442"/>
      <c r="R154" s="390"/>
      <c r="S154" s="369"/>
      <c r="T154" s="369"/>
      <c r="U154" s="369"/>
      <c r="V154" s="391"/>
      <c r="W154" s="389"/>
      <c r="X154" s="389"/>
      <c r="Y154" s="389"/>
      <c r="Z154" s="392"/>
      <c r="AA154" s="369"/>
    </row>
    <row r="155" spans="1:47" ht="14.4">
      <c r="A155" s="369"/>
      <c r="B155" s="1348"/>
      <c r="C155" s="1348"/>
      <c r="D155" s="1347"/>
      <c r="E155" s="1347"/>
      <c r="F155" s="1347"/>
      <c r="G155" s="1347"/>
      <c r="H155" s="1347"/>
      <c r="I155" s="1347"/>
      <c r="J155" s="1347"/>
      <c r="K155" s="1347"/>
      <c r="L155" s="1347"/>
      <c r="M155" s="1347"/>
      <c r="N155" s="1442"/>
      <c r="O155" s="1442"/>
      <c r="P155" s="1442"/>
      <c r="Q155" s="1442"/>
      <c r="R155" s="115"/>
      <c r="S155" s="114"/>
      <c r="T155" s="369" t="s">
        <v>388</v>
      </c>
      <c r="U155" s="114"/>
      <c r="V155" s="393" t="s">
        <v>3980</v>
      </c>
      <c r="W155" s="389"/>
      <c r="X155" s="389"/>
      <c r="Y155" s="389"/>
      <c r="Z155" s="392"/>
      <c r="AA155" s="369"/>
    </row>
    <row r="156" spans="1:47" ht="14.4">
      <c r="A156" s="369"/>
      <c r="B156" s="1348"/>
      <c r="C156" s="1348"/>
      <c r="D156" s="1347"/>
      <c r="E156" s="1347"/>
      <c r="F156" s="1347"/>
      <c r="G156" s="1347"/>
      <c r="H156" s="1347"/>
      <c r="I156" s="1347"/>
      <c r="J156" s="1347"/>
      <c r="K156" s="1347"/>
      <c r="L156" s="1347"/>
      <c r="M156" s="1347"/>
      <c r="N156" s="1442"/>
      <c r="O156" s="1442"/>
      <c r="P156" s="1442"/>
      <c r="Q156" s="1442"/>
      <c r="R156" s="394"/>
      <c r="S156" s="369"/>
      <c r="T156" s="369"/>
      <c r="U156" s="395"/>
      <c r="V156" s="391"/>
      <c r="W156" s="389"/>
      <c r="X156" s="389"/>
      <c r="Y156" s="389"/>
      <c r="Z156" s="392"/>
      <c r="AA156" s="369"/>
    </row>
    <row r="157" spans="1:47" ht="14.4">
      <c r="A157" s="369"/>
      <c r="B157" s="1348"/>
      <c r="C157" s="1348"/>
      <c r="D157" s="1443" t="s">
        <v>3978</v>
      </c>
      <c r="E157" s="1443"/>
      <c r="F157" s="1443"/>
      <c r="G157" s="370"/>
      <c r="H157" s="371"/>
      <c r="I157" s="371"/>
      <c r="J157" s="371"/>
      <c r="K157" s="371"/>
      <c r="L157" s="371"/>
      <c r="M157" s="371"/>
      <c r="N157" s="371"/>
      <c r="O157" s="371"/>
      <c r="P157" s="371"/>
      <c r="Q157" s="371"/>
      <c r="R157" s="371"/>
      <c r="S157" s="371"/>
      <c r="T157" s="371"/>
      <c r="U157" s="371"/>
      <c r="V157" s="372"/>
      <c r="W157" s="370"/>
      <c r="X157" s="370"/>
      <c r="Y157" s="370"/>
      <c r="Z157" s="374"/>
      <c r="AA157" s="369"/>
    </row>
    <row r="158" spans="1:47" ht="14.4">
      <c r="A158" s="369"/>
      <c r="B158" s="1348"/>
      <c r="C158" s="1348"/>
      <c r="D158" s="1443"/>
      <c r="E158" s="1443"/>
      <c r="F158" s="1443"/>
      <c r="G158" s="389"/>
      <c r="H158" s="369"/>
      <c r="I158" s="121" t="s">
        <v>3783</v>
      </c>
      <c r="J158" s="369" t="s">
        <v>3981</v>
      </c>
      <c r="K158" s="369"/>
      <c r="L158" s="369"/>
      <c r="M158" s="369"/>
      <c r="N158" s="369" t="s">
        <v>3965</v>
      </c>
      <c r="O158" s="369"/>
      <c r="P158" s="121" t="s">
        <v>3783</v>
      </c>
      <c r="Q158" s="369" t="s">
        <v>3982</v>
      </c>
      <c r="R158" s="369"/>
      <c r="S158" s="369"/>
      <c r="T158" s="369"/>
      <c r="U158" s="369" t="s">
        <v>3965</v>
      </c>
      <c r="V158" s="391"/>
      <c r="W158" s="121" t="s">
        <v>3783</v>
      </c>
      <c r="X158" s="389" t="s">
        <v>3983</v>
      </c>
      <c r="Y158" s="389"/>
      <c r="Z158" s="392"/>
      <c r="AA158" s="369"/>
    </row>
    <row r="159" spans="1:47" ht="14.4">
      <c r="A159" s="369"/>
      <c r="B159" s="1348"/>
      <c r="C159" s="1348"/>
      <c r="D159" s="1443"/>
      <c r="E159" s="1443"/>
      <c r="F159" s="1443"/>
      <c r="G159" s="375"/>
      <c r="H159" s="376"/>
      <c r="I159" s="376"/>
      <c r="J159" s="376"/>
      <c r="K159" s="376"/>
      <c r="L159" s="376"/>
      <c r="M159" s="376"/>
      <c r="N159" s="376"/>
      <c r="O159" s="376"/>
      <c r="P159" s="376"/>
      <c r="Q159" s="376"/>
      <c r="R159" s="376"/>
      <c r="S159" s="376"/>
      <c r="T159" s="376"/>
      <c r="U159" s="376"/>
      <c r="V159" s="378"/>
      <c r="W159" s="375"/>
      <c r="X159" s="375"/>
      <c r="Y159" s="375"/>
      <c r="Z159" s="379"/>
      <c r="AA159" s="369"/>
    </row>
    <row r="160" spans="1:47" ht="14.55" customHeight="1">
      <c r="B160" s="1348" t="s">
        <v>3984</v>
      </c>
      <c r="C160" s="1348"/>
      <c r="D160" s="1347" t="s">
        <v>23</v>
      </c>
      <c r="E160" s="1347"/>
      <c r="F160" s="1347"/>
      <c r="G160" s="1346" t="s">
        <v>15</v>
      </c>
      <c r="H160" s="1346"/>
      <c r="I160" s="1346"/>
      <c r="J160" s="1346"/>
      <c r="K160" s="1346"/>
      <c r="L160" s="1444"/>
      <c r="M160" s="1349"/>
      <c r="N160" s="368" t="s">
        <v>3919</v>
      </c>
      <c r="O160" s="1444"/>
      <c r="P160" s="1349"/>
      <c r="Q160" s="1346" t="s">
        <v>56</v>
      </c>
      <c r="R160" s="1346"/>
      <c r="S160" s="1346"/>
      <c r="T160" s="1346"/>
      <c r="U160" s="1346"/>
      <c r="V160" s="1445"/>
      <c r="W160" s="1346"/>
      <c r="X160" s="1346"/>
      <c r="Y160" s="1346"/>
      <c r="Z160" s="1346"/>
      <c r="AB160" s="2">
        <v>7</v>
      </c>
      <c r="AC160" s="876"/>
      <c r="AD160" s="876"/>
      <c r="AE160" s="876"/>
      <c r="AF160" s="1446"/>
      <c r="AG160" s="1446"/>
      <c r="AH160" s="1446"/>
      <c r="AI160" s="1446"/>
      <c r="AJ160" s="1446"/>
      <c r="AK160" s="876"/>
      <c r="AL160" s="876"/>
      <c r="AM160" s="876"/>
      <c r="AN160" s="1446"/>
      <c r="AO160" s="1446"/>
      <c r="AP160" s="1446"/>
      <c r="AQ160" s="1446"/>
      <c r="AR160" s="1446"/>
      <c r="AS160" s="1446"/>
      <c r="AT160" s="1446"/>
      <c r="AU160" s="1446"/>
    </row>
    <row r="161" spans="1:47" ht="13.05" customHeight="1">
      <c r="B161" s="1348"/>
      <c r="C161" s="1348"/>
      <c r="D161" s="1347"/>
      <c r="E161" s="1347"/>
      <c r="F161" s="1347"/>
      <c r="G161" s="1346" t="s">
        <v>17</v>
      </c>
      <c r="H161" s="1346"/>
      <c r="I161" s="1346"/>
      <c r="J161" s="1346"/>
      <c r="K161" s="1346"/>
      <c r="L161" s="1445"/>
      <c r="M161" s="1346"/>
      <c r="N161" s="1346"/>
      <c r="O161" s="1346"/>
      <c r="P161" s="1346"/>
      <c r="Q161" s="1346" t="s">
        <v>3993</v>
      </c>
      <c r="R161" s="1346"/>
      <c r="S161" s="1346"/>
      <c r="T161" s="1346"/>
      <c r="U161" s="1346"/>
      <c r="V161" s="1445"/>
      <c r="W161" s="1346"/>
      <c r="X161" s="1346"/>
      <c r="Y161" s="1346"/>
      <c r="Z161" s="1346"/>
      <c r="AC161" s="876"/>
      <c r="AD161" s="876"/>
      <c r="AE161" s="876"/>
      <c r="AF161" s="1446"/>
      <c r="AG161" s="1446"/>
      <c r="AH161" s="1446"/>
      <c r="AI161" s="1446"/>
      <c r="AJ161" s="1446"/>
      <c r="AK161" s="1446"/>
      <c r="AL161" s="1446"/>
      <c r="AM161" s="1446"/>
      <c r="AN161" s="1446"/>
      <c r="AO161" s="1446"/>
      <c r="AP161" s="1446"/>
      <c r="AQ161" s="1446"/>
      <c r="AR161" s="1446"/>
      <c r="AS161" s="1446"/>
      <c r="AT161" s="1446"/>
      <c r="AU161" s="1446"/>
    </row>
    <row r="162" spans="1:47" ht="13.95" customHeight="1">
      <c r="A162" s="369"/>
      <c r="B162" s="1348"/>
      <c r="C162" s="1348"/>
      <c r="D162" s="1347"/>
      <c r="E162" s="1347"/>
      <c r="F162" s="1347"/>
      <c r="G162" s="1346" t="s">
        <v>19</v>
      </c>
      <c r="H162" s="1346"/>
      <c r="I162" s="1346"/>
      <c r="J162" s="1346"/>
      <c r="K162" s="1346"/>
      <c r="L162" s="1445"/>
      <c r="M162" s="1346"/>
      <c r="N162" s="1346"/>
      <c r="O162" s="1346"/>
      <c r="P162" s="1346"/>
      <c r="Q162" s="1347" t="s">
        <v>20</v>
      </c>
      <c r="R162" s="1347"/>
      <c r="S162" s="1347"/>
      <c r="T162" s="1347"/>
      <c r="U162" s="1347"/>
      <c r="V162" s="1445"/>
      <c r="W162" s="1346"/>
      <c r="X162" s="1346"/>
      <c r="Y162" s="1346"/>
      <c r="Z162" s="1346"/>
      <c r="AA162" s="369"/>
    </row>
    <row r="163" spans="1:47" ht="14.4">
      <c r="A163" s="369"/>
      <c r="B163" s="1348"/>
      <c r="C163" s="1348"/>
      <c r="D163" s="1347" t="s">
        <v>8</v>
      </c>
      <c r="E163" s="1347"/>
      <c r="F163" s="1347"/>
      <c r="G163" s="1447"/>
      <c r="H163" s="1343"/>
      <c r="I163" s="1343"/>
      <c r="J163" s="1343"/>
      <c r="K163" s="1343"/>
      <c r="L163" s="1344"/>
      <c r="M163" s="1344"/>
      <c r="N163" s="1344"/>
      <c r="O163" s="1344"/>
      <c r="P163" s="1344"/>
      <c r="Q163" s="1344"/>
      <c r="R163" s="1344"/>
      <c r="S163" s="1344"/>
      <c r="T163" s="1344"/>
      <c r="U163" s="1344"/>
      <c r="V163" s="1344"/>
      <c r="W163" s="1344"/>
      <c r="X163" s="1344"/>
      <c r="Y163" s="1344"/>
      <c r="Z163" s="1344"/>
      <c r="AA163" s="369"/>
    </row>
    <row r="164" spans="1:47" ht="14.4">
      <c r="A164" s="369"/>
      <c r="B164" s="1348"/>
      <c r="C164" s="1348"/>
      <c r="D164" s="1347"/>
      <c r="E164" s="1347"/>
      <c r="F164" s="1347"/>
      <c r="G164" s="1345"/>
      <c r="H164" s="1344"/>
      <c r="I164" s="1344"/>
      <c r="J164" s="1344"/>
      <c r="K164" s="1344"/>
      <c r="L164" s="1344"/>
      <c r="M164" s="1344"/>
      <c r="N164" s="1344"/>
      <c r="O164" s="1344"/>
      <c r="P164" s="1344"/>
      <c r="Q164" s="1344"/>
      <c r="R164" s="1344"/>
      <c r="S164" s="1344"/>
      <c r="T164" s="1344"/>
      <c r="U164" s="1344"/>
      <c r="V164" s="1344"/>
      <c r="W164" s="1344"/>
      <c r="X164" s="1344"/>
      <c r="Y164" s="1344"/>
      <c r="Z164" s="1344"/>
      <c r="AA164" s="369"/>
    </row>
    <row r="165" spans="1:47" ht="14.4">
      <c r="A165" s="369"/>
      <c r="B165" s="1348"/>
      <c r="C165" s="1348"/>
      <c r="D165" s="1347" t="s">
        <v>3745</v>
      </c>
      <c r="E165" s="1347"/>
      <c r="F165" s="1347"/>
      <c r="G165" s="370"/>
      <c r="H165" s="371"/>
      <c r="I165" s="350"/>
      <c r="J165" s="350"/>
      <c r="K165" s="112" t="s">
        <v>3783</v>
      </c>
      <c r="L165" s="371" t="s">
        <v>3966</v>
      </c>
      <c r="M165" s="371"/>
      <c r="N165" s="371"/>
      <c r="O165" s="371"/>
      <c r="P165" s="371" t="s">
        <v>3965</v>
      </c>
      <c r="Q165" s="350"/>
      <c r="R165" s="112" t="s">
        <v>3783</v>
      </c>
      <c r="S165" s="371" t="s">
        <v>3967</v>
      </c>
      <c r="T165" s="371"/>
      <c r="U165" s="371"/>
      <c r="V165" s="372"/>
      <c r="W165" s="373"/>
      <c r="X165" s="370"/>
      <c r="Y165" s="370"/>
      <c r="Z165" s="374"/>
      <c r="AA165" s="369"/>
    </row>
    <row r="166" spans="1:47" ht="14.4">
      <c r="A166" s="369"/>
      <c r="B166" s="1348"/>
      <c r="C166" s="1348"/>
      <c r="D166" s="1347"/>
      <c r="E166" s="1347"/>
      <c r="F166" s="1347"/>
      <c r="G166" s="375"/>
      <c r="H166" s="376"/>
      <c r="I166" s="377"/>
      <c r="J166" s="376"/>
      <c r="K166" s="110" t="s">
        <v>3783</v>
      </c>
      <c r="L166" s="376" t="s">
        <v>9</v>
      </c>
      <c r="M166" s="376"/>
      <c r="N166" s="376"/>
      <c r="O166" s="1448"/>
      <c r="P166" s="1449"/>
      <c r="Q166" s="1449"/>
      <c r="R166" s="1449"/>
      <c r="S166" s="1449"/>
      <c r="T166" s="1449"/>
      <c r="U166" s="1449"/>
      <c r="V166" s="1449"/>
      <c r="W166" s="375" t="s">
        <v>10</v>
      </c>
      <c r="X166" s="375"/>
      <c r="Y166" s="375"/>
      <c r="Z166" s="379"/>
      <c r="AA166" s="369"/>
    </row>
    <row r="167" spans="1:47" ht="14.4">
      <c r="A167" s="369"/>
      <c r="B167" s="1348"/>
      <c r="C167" s="1348"/>
      <c r="D167" s="1347"/>
      <c r="E167" s="1347"/>
      <c r="F167" s="1347"/>
      <c r="G167" s="1450" t="s">
        <v>3968</v>
      </c>
      <c r="H167" s="1450"/>
      <c r="I167" s="1450"/>
      <c r="J167" s="1450"/>
      <c r="K167" s="1451"/>
      <c r="L167" s="1452"/>
      <c r="M167" s="1453"/>
      <c r="N167" s="1453"/>
      <c r="O167" s="1453"/>
      <c r="P167" s="1453"/>
      <c r="Q167" s="1452"/>
      <c r="R167" s="1453"/>
      <c r="S167" s="1453"/>
      <c r="T167" s="1453"/>
      <c r="U167" s="1453"/>
      <c r="V167" s="1445"/>
      <c r="W167" s="1346"/>
      <c r="X167" s="1346"/>
      <c r="Y167" s="1346"/>
      <c r="Z167" s="1346"/>
      <c r="AA167" s="369"/>
    </row>
    <row r="168" spans="1:47" ht="14.4">
      <c r="A168" s="369"/>
      <c r="B168" s="1348"/>
      <c r="C168" s="1348"/>
      <c r="D168" s="1347"/>
      <c r="E168" s="1347"/>
      <c r="F168" s="1347"/>
      <c r="G168" s="1450" t="s">
        <v>3969</v>
      </c>
      <c r="H168" s="1450"/>
      <c r="I168" s="1450"/>
      <c r="J168" s="1450"/>
      <c r="K168" s="1451"/>
      <c r="L168" s="1429"/>
      <c r="M168" s="862"/>
      <c r="N168" s="109"/>
      <c r="O168" s="1" t="s">
        <v>12</v>
      </c>
      <c r="P168" s="109"/>
      <c r="Q168" s="1" t="s">
        <v>11</v>
      </c>
      <c r="R168" s="109"/>
      <c r="S168" s="1" t="s">
        <v>227</v>
      </c>
      <c r="T168" s="382"/>
      <c r="U168" s="382"/>
      <c r="V168" s="383"/>
      <c r="W168" s="380"/>
      <c r="X168" s="380"/>
      <c r="Y168" s="380"/>
      <c r="Z168" s="381"/>
      <c r="AA168" s="369"/>
    </row>
    <row r="169" spans="1:47" ht="13.95" customHeight="1">
      <c r="A169" s="369"/>
      <c r="B169" s="1348"/>
      <c r="C169" s="1348"/>
      <c r="D169" s="1443" t="s">
        <v>3971</v>
      </c>
      <c r="E169" s="1347"/>
      <c r="F169" s="1347"/>
      <c r="G169" s="111" t="s">
        <v>3783</v>
      </c>
      <c r="H169" s="385" t="s">
        <v>3972</v>
      </c>
      <c r="I169" s="385"/>
      <c r="J169" s="385"/>
      <c r="K169" s="385"/>
      <c r="L169" s="386" t="s">
        <v>3974</v>
      </c>
      <c r="M169" s="385"/>
      <c r="N169" s="385"/>
      <c r="O169" s="1433"/>
      <c r="P169" s="1433"/>
      <c r="Q169" s="1433"/>
      <c r="R169" s="1433"/>
      <c r="S169" s="1433"/>
      <c r="T169" s="1433"/>
      <c r="U169" s="1433"/>
      <c r="V169" s="1433"/>
      <c r="W169" s="387" t="s">
        <v>10</v>
      </c>
      <c r="X169" s="387"/>
      <c r="Y169" s="387"/>
      <c r="Z169" s="388"/>
      <c r="AA169" s="369"/>
    </row>
    <row r="170" spans="1:47" ht="14.4">
      <c r="A170" s="369"/>
      <c r="B170" s="1348"/>
      <c r="C170" s="1348"/>
      <c r="D170" s="1347"/>
      <c r="E170" s="1347"/>
      <c r="F170" s="1347"/>
      <c r="G170" s="110" t="s">
        <v>3783</v>
      </c>
      <c r="H170" s="376" t="s">
        <v>3973</v>
      </c>
      <c r="I170" s="376"/>
      <c r="J170" s="376"/>
      <c r="K170" s="376"/>
      <c r="L170" s="376"/>
      <c r="M170" s="376"/>
      <c r="N170" s="376"/>
      <c r="O170" s="376"/>
      <c r="P170" s="376"/>
      <c r="Q170" s="376"/>
      <c r="R170" s="376"/>
      <c r="S170" s="376"/>
      <c r="T170" s="376"/>
      <c r="U170" s="376"/>
      <c r="V170" s="378"/>
      <c r="W170" s="375"/>
      <c r="X170" s="375"/>
      <c r="Y170" s="375"/>
      <c r="Z170" s="379"/>
      <c r="AA170" s="369"/>
    </row>
    <row r="171" spans="1:47" ht="14.4">
      <c r="A171" s="369"/>
      <c r="B171" s="1348" t="s">
        <v>3985</v>
      </c>
      <c r="C171" s="1348"/>
      <c r="D171" s="1347" t="s">
        <v>3755</v>
      </c>
      <c r="E171" s="1347"/>
      <c r="F171" s="1347"/>
      <c r="G171" s="1435"/>
      <c r="H171" s="1435"/>
      <c r="I171" s="1435"/>
      <c r="J171" s="1435"/>
      <c r="K171" s="1435"/>
      <c r="L171" s="1435"/>
      <c r="M171" s="1435"/>
      <c r="N171" s="1435"/>
      <c r="O171" s="1435"/>
      <c r="P171" s="1435"/>
      <c r="Q171" s="1435"/>
      <c r="R171" s="1435"/>
      <c r="S171" s="1435"/>
      <c r="T171" s="1435"/>
      <c r="U171" s="1435"/>
      <c r="V171" s="1435"/>
      <c r="W171" s="1435"/>
      <c r="X171" s="1435"/>
      <c r="Y171" s="1435"/>
      <c r="Z171" s="1435"/>
      <c r="AA171" s="369"/>
    </row>
    <row r="172" spans="1:47" ht="14.4">
      <c r="A172" s="369"/>
      <c r="B172" s="1348"/>
      <c r="C172" s="1348"/>
      <c r="D172" s="1434"/>
      <c r="E172" s="1434"/>
      <c r="F172" s="1434"/>
      <c r="G172" s="1436"/>
      <c r="H172" s="1436"/>
      <c r="I172" s="1436"/>
      <c r="J172" s="1435"/>
      <c r="K172" s="1435"/>
      <c r="L172" s="1435"/>
      <c r="M172" s="1435"/>
      <c r="N172" s="1435"/>
      <c r="O172" s="1435"/>
      <c r="P172" s="1435"/>
      <c r="Q172" s="1435"/>
      <c r="R172" s="1435"/>
      <c r="S172" s="1435"/>
      <c r="T172" s="1435"/>
      <c r="U172" s="1435"/>
      <c r="V172" s="1435"/>
      <c r="W172" s="1435"/>
      <c r="X172" s="1435"/>
      <c r="Y172" s="1435"/>
      <c r="Z172" s="1435"/>
      <c r="AA172" s="369"/>
    </row>
    <row r="173" spans="1:47" ht="18" customHeight="1">
      <c r="A173" s="369"/>
      <c r="B173" s="1348"/>
      <c r="C173" s="1348"/>
      <c r="D173" s="1347" t="s">
        <v>3975</v>
      </c>
      <c r="E173" s="1347"/>
      <c r="F173" s="1347"/>
      <c r="G173" s="1047" t="s">
        <v>3918</v>
      </c>
      <c r="H173" s="1047"/>
      <c r="I173" s="1047"/>
      <c r="J173" s="871"/>
      <c r="K173" s="869"/>
      <c r="L173" s="344" t="s">
        <v>3919</v>
      </c>
      <c r="M173" s="1437"/>
      <c r="N173" s="1427"/>
      <c r="O173" s="1438"/>
      <c r="P173" s="1439"/>
      <c r="Q173" s="1425"/>
      <c r="R173" s="1425"/>
      <c r="S173" s="1425"/>
      <c r="T173" s="1425"/>
      <c r="U173" s="1425"/>
      <c r="V173" s="1425"/>
      <c r="W173" s="1425"/>
      <c r="X173" s="1425"/>
      <c r="Y173" s="1425"/>
      <c r="Z173" s="1440"/>
      <c r="AA173" s="369"/>
    </row>
    <row r="174" spans="1:47" ht="18" customHeight="1">
      <c r="A174" s="369"/>
      <c r="B174" s="1348"/>
      <c r="C174" s="1348"/>
      <c r="D174" s="1347"/>
      <c r="E174" s="1347"/>
      <c r="F174" s="1347"/>
      <c r="G174" s="1047" t="s">
        <v>3920</v>
      </c>
      <c r="H174" s="1047"/>
      <c r="I174" s="1047"/>
      <c r="J174" s="1046"/>
      <c r="K174" s="1046"/>
      <c r="L174" s="1046"/>
      <c r="M174" s="1046"/>
      <c r="N174" s="1046"/>
      <c r="O174" s="1046"/>
      <c r="P174" s="1047" t="s">
        <v>3921</v>
      </c>
      <c r="Q174" s="1047"/>
      <c r="R174" s="1047"/>
      <c r="S174" s="1046"/>
      <c r="T174" s="1046"/>
      <c r="U174" s="1046"/>
      <c r="V174" s="1046"/>
      <c r="W174" s="1046"/>
      <c r="X174" s="1046"/>
      <c r="Y174" s="1046"/>
      <c r="Z174" s="1046"/>
      <c r="AA174" s="369"/>
    </row>
    <row r="175" spans="1:47" ht="18" customHeight="1">
      <c r="A175" s="369"/>
      <c r="B175" s="1348"/>
      <c r="C175" s="1348"/>
      <c r="D175" s="1347"/>
      <c r="E175" s="1347"/>
      <c r="F175" s="1347"/>
      <c r="G175" s="1047" t="s">
        <v>3922</v>
      </c>
      <c r="H175" s="1047"/>
      <c r="I175" s="1047"/>
      <c r="J175" s="1046"/>
      <c r="K175" s="1046"/>
      <c r="L175" s="1046"/>
      <c r="M175" s="1046"/>
      <c r="N175" s="1046"/>
      <c r="O175" s="1046"/>
      <c r="P175" s="1047" t="s">
        <v>3923</v>
      </c>
      <c r="Q175" s="1047"/>
      <c r="R175" s="1047"/>
      <c r="S175" s="1046"/>
      <c r="T175" s="1046"/>
      <c r="U175" s="1046"/>
      <c r="V175" s="1046"/>
      <c r="W175" s="1046"/>
      <c r="X175" s="1046"/>
      <c r="Y175" s="1046"/>
      <c r="Z175" s="1046"/>
      <c r="AA175" s="369"/>
    </row>
    <row r="176" spans="1:47" ht="18" customHeight="1">
      <c r="A176" s="369"/>
      <c r="B176" s="1348"/>
      <c r="C176" s="1348"/>
      <c r="D176" s="1347"/>
      <c r="E176" s="1347"/>
      <c r="F176" s="1347"/>
      <c r="G176" s="1047" t="s">
        <v>3924</v>
      </c>
      <c r="H176" s="1047"/>
      <c r="I176" s="1047"/>
      <c r="J176" s="1046"/>
      <c r="K176" s="1046"/>
      <c r="L176" s="1046"/>
      <c r="M176" s="1046"/>
      <c r="N176" s="1046"/>
      <c r="O176" s="1046"/>
      <c r="P176" s="1046"/>
      <c r="Q176" s="1046"/>
      <c r="R176" s="1046"/>
      <c r="S176" s="1046"/>
      <c r="T176" s="1046"/>
      <c r="U176" s="1046"/>
      <c r="V176" s="1046"/>
      <c r="W176" s="1046"/>
      <c r="X176" s="1046"/>
      <c r="Y176" s="1046"/>
      <c r="Z176" s="1046"/>
      <c r="AA176" s="369"/>
    </row>
    <row r="177" spans="1:47" ht="14.4">
      <c r="A177" s="369"/>
      <c r="B177" s="1348"/>
      <c r="C177" s="1348"/>
      <c r="D177" s="1441" t="s">
        <v>3976</v>
      </c>
      <c r="E177" s="1441"/>
      <c r="F177" s="1441"/>
      <c r="G177" s="1441"/>
      <c r="H177" s="1441"/>
      <c r="I177" s="1441"/>
      <c r="J177" s="1441"/>
      <c r="K177" s="1441"/>
      <c r="L177" s="1441"/>
      <c r="M177" s="1441"/>
      <c r="N177" s="1441" t="s">
        <v>177</v>
      </c>
      <c r="O177" s="1441"/>
      <c r="P177" s="1441"/>
      <c r="Q177" s="1441"/>
      <c r="R177" s="1441"/>
      <c r="S177" s="1441"/>
      <c r="T177" s="1441"/>
      <c r="U177" s="1441"/>
      <c r="V177" s="1441"/>
      <c r="W177" s="1441"/>
      <c r="X177" s="1441"/>
      <c r="Y177" s="1441"/>
      <c r="Z177" s="1441"/>
      <c r="AA177" s="369"/>
    </row>
    <row r="178" spans="1:47" ht="14.4">
      <c r="A178" s="369"/>
      <c r="B178" s="1348"/>
      <c r="C178" s="1348"/>
      <c r="D178" s="1347"/>
      <c r="E178" s="1347"/>
      <c r="F178" s="1347"/>
      <c r="G178" s="1347"/>
      <c r="H178" s="1347"/>
      <c r="I178" s="1347"/>
      <c r="J178" s="1347"/>
      <c r="K178" s="1347"/>
      <c r="L178" s="1347"/>
      <c r="M178" s="1347"/>
      <c r="N178" s="1347"/>
      <c r="O178" s="1347"/>
      <c r="P178" s="1347"/>
      <c r="Q178" s="1347"/>
      <c r="R178" s="1347"/>
      <c r="S178" s="1347"/>
      <c r="T178" s="1347"/>
      <c r="U178" s="1347"/>
      <c r="V178" s="1347"/>
      <c r="W178" s="1347"/>
      <c r="X178" s="1347"/>
      <c r="Y178" s="1347"/>
      <c r="Z178" s="1347"/>
      <c r="AA178" s="369"/>
    </row>
    <row r="179" spans="1:47" ht="14.25" customHeight="1">
      <c r="A179" s="369"/>
      <c r="B179" s="1348"/>
      <c r="C179" s="1348"/>
      <c r="D179" s="1347"/>
      <c r="E179" s="1347"/>
      <c r="F179" s="1347"/>
      <c r="G179" s="1347"/>
      <c r="H179" s="1347"/>
      <c r="I179" s="1347"/>
      <c r="J179" s="1347"/>
      <c r="K179" s="1347"/>
      <c r="L179" s="1347"/>
      <c r="M179" s="1347"/>
      <c r="N179" s="1347"/>
      <c r="O179" s="1347"/>
      <c r="P179" s="1347"/>
      <c r="Q179" s="1347"/>
      <c r="R179" s="1347"/>
      <c r="S179" s="1347"/>
      <c r="T179" s="1347"/>
      <c r="U179" s="1347"/>
      <c r="V179" s="1347"/>
      <c r="W179" s="1347"/>
      <c r="X179" s="1347"/>
      <c r="Y179" s="1347"/>
      <c r="Z179" s="1347"/>
      <c r="AA179" s="369"/>
    </row>
    <row r="180" spans="1:47" ht="14.4">
      <c r="A180" s="369"/>
      <c r="B180" s="1348"/>
      <c r="C180" s="1348"/>
      <c r="D180" s="1347" t="s">
        <v>3977</v>
      </c>
      <c r="E180" s="1347"/>
      <c r="F180" s="1347"/>
      <c r="G180" s="1347"/>
      <c r="H180" s="1347"/>
      <c r="I180" s="1347"/>
      <c r="J180" s="1347"/>
      <c r="K180" s="1347"/>
      <c r="L180" s="1347"/>
      <c r="M180" s="1347"/>
      <c r="N180" s="1442" t="s">
        <v>3979</v>
      </c>
      <c r="O180" s="1442"/>
      <c r="P180" s="1442"/>
      <c r="Q180" s="1442"/>
      <c r="R180" s="390"/>
      <c r="S180" s="369"/>
      <c r="T180" s="369"/>
      <c r="U180" s="369"/>
      <c r="V180" s="391"/>
      <c r="W180" s="389"/>
      <c r="X180" s="389"/>
      <c r="Y180" s="389"/>
      <c r="Z180" s="392"/>
      <c r="AA180" s="369"/>
    </row>
    <row r="181" spans="1:47" ht="14.4">
      <c r="A181" s="369"/>
      <c r="B181" s="1348"/>
      <c r="C181" s="1348"/>
      <c r="D181" s="1347"/>
      <c r="E181" s="1347"/>
      <c r="F181" s="1347"/>
      <c r="G181" s="1347"/>
      <c r="H181" s="1347"/>
      <c r="I181" s="1347"/>
      <c r="J181" s="1347"/>
      <c r="K181" s="1347"/>
      <c r="L181" s="1347"/>
      <c r="M181" s="1347"/>
      <c r="N181" s="1442"/>
      <c r="O181" s="1442"/>
      <c r="P181" s="1442"/>
      <c r="Q181" s="1442"/>
      <c r="R181" s="115"/>
      <c r="S181" s="114"/>
      <c r="T181" s="369" t="s">
        <v>388</v>
      </c>
      <c r="U181" s="114"/>
      <c r="V181" s="393" t="s">
        <v>3980</v>
      </c>
      <c r="W181" s="389"/>
      <c r="X181" s="389"/>
      <c r="Y181" s="389"/>
      <c r="Z181" s="392"/>
      <c r="AA181" s="369"/>
    </row>
    <row r="182" spans="1:47" ht="14.4">
      <c r="A182" s="369"/>
      <c r="B182" s="1348"/>
      <c r="C182" s="1348"/>
      <c r="D182" s="1347"/>
      <c r="E182" s="1347"/>
      <c r="F182" s="1347"/>
      <c r="G182" s="1347"/>
      <c r="H182" s="1347"/>
      <c r="I182" s="1347"/>
      <c r="J182" s="1347"/>
      <c r="K182" s="1347"/>
      <c r="L182" s="1347"/>
      <c r="M182" s="1347"/>
      <c r="N182" s="1442"/>
      <c r="O182" s="1442"/>
      <c r="P182" s="1442"/>
      <c r="Q182" s="1442"/>
      <c r="R182" s="394"/>
      <c r="S182" s="369"/>
      <c r="T182" s="369"/>
      <c r="U182" s="395"/>
      <c r="V182" s="391"/>
      <c r="W182" s="389"/>
      <c r="X182" s="389"/>
      <c r="Y182" s="389"/>
      <c r="Z182" s="392"/>
      <c r="AA182" s="369"/>
    </row>
    <row r="183" spans="1:47" ht="14.4">
      <c r="A183" s="369"/>
      <c r="B183" s="1348"/>
      <c r="C183" s="1348"/>
      <c r="D183" s="1443" t="s">
        <v>3978</v>
      </c>
      <c r="E183" s="1443"/>
      <c r="F183" s="1443"/>
      <c r="G183" s="370"/>
      <c r="H183" s="371"/>
      <c r="I183" s="371"/>
      <c r="J183" s="371"/>
      <c r="K183" s="371"/>
      <c r="L183" s="371"/>
      <c r="M183" s="371"/>
      <c r="N183" s="371"/>
      <c r="O183" s="371"/>
      <c r="P183" s="371"/>
      <c r="Q183" s="371"/>
      <c r="R183" s="371"/>
      <c r="S183" s="371"/>
      <c r="T183" s="371"/>
      <c r="U183" s="371"/>
      <c r="V183" s="372"/>
      <c r="W183" s="370"/>
      <c r="X183" s="370"/>
      <c r="Y183" s="370"/>
      <c r="Z183" s="374"/>
      <c r="AA183" s="369"/>
    </row>
    <row r="184" spans="1:47" ht="14.4">
      <c r="A184" s="369"/>
      <c r="B184" s="1348"/>
      <c r="C184" s="1348"/>
      <c r="D184" s="1443"/>
      <c r="E184" s="1443"/>
      <c r="F184" s="1443"/>
      <c r="G184" s="389"/>
      <c r="H184" s="369"/>
      <c r="I184" s="121" t="s">
        <v>3783</v>
      </c>
      <c r="J184" s="369" t="s">
        <v>3981</v>
      </c>
      <c r="K184" s="369"/>
      <c r="L184" s="369"/>
      <c r="M184" s="369"/>
      <c r="N184" s="369" t="s">
        <v>3965</v>
      </c>
      <c r="O184" s="369"/>
      <c r="P184" s="121" t="s">
        <v>3783</v>
      </c>
      <c r="Q184" s="369" t="s">
        <v>3982</v>
      </c>
      <c r="R184" s="369"/>
      <c r="S184" s="369"/>
      <c r="T184" s="369"/>
      <c r="U184" s="369" t="s">
        <v>3965</v>
      </c>
      <c r="V184" s="391"/>
      <c r="W184" s="121" t="s">
        <v>3783</v>
      </c>
      <c r="X184" s="389" t="s">
        <v>3983</v>
      </c>
      <c r="Y184" s="389"/>
      <c r="Z184" s="392"/>
      <c r="AA184" s="369"/>
    </row>
    <row r="185" spans="1:47" ht="14.4">
      <c r="A185" s="369"/>
      <c r="B185" s="1348"/>
      <c r="C185" s="1348"/>
      <c r="D185" s="1443"/>
      <c r="E185" s="1443"/>
      <c r="F185" s="1443"/>
      <c r="G185" s="375"/>
      <c r="H185" s="376"/>
      <c r="I185" s="376"/>
      <c r="J185" s="376"/>
      <c r="K185" s="376"/>
      <c r="L185" s="376"/>
      <c r="M185" s="376"/>
      <c r="N185" s="376"/>
      <c r="O185" s="376"/>
      <c r="P185" s="376"/>
      <c r="Q185" s="376"/>
      <c r="R185" s="376"/>
      <c r="S185" s="376"/>
      <c r="T185" s="376"/>
      <c r="U185" s="376"/>
      <c r="V185" s="378"/>
      <c r="W185" s="375"/>
      <c r="X185" s="375"/>
      <c r="Y185" s="375"/>
      <c r="Z185" s="379"/>
      <c r="AA185" s="369"/>
    </row>
    <row r="186" spans="1:47" ht="14.55" customHeight="1">
      <c r="B186" s="1348" t="s">
        <v>3984</v>
      </c>
      <c r="C186" s="1348"/>
      <c r="D186" s="1347" t="s">
        <v>23</v>
      </c>
      <c r="E186" s="1347"/>
      <c r="F186" s="1347"/>
      <c r="G186" s="1346" t="s">
        <v>15</v>
      </c>
      <c r="H186" s="1346"/>
      <c r="I186" s="1346"/>
      <c r="J186" s="1346"/>
      <c r="K186" s="1346"/>
      <c r="L186" s="1444"/>
      <c r="M186" s="1349"/>
      <c r="N186" s="368" t="s">
        <v>3919</v>
      </c>
      <c r="O186" s="1444"/>
      <c r="P186" s="1349"/>
      <c r="Q186" s="1346" t="s">
        <v>56</v>
      </c>
      <c r="R186" s="1346"/>
      <c r="S186" s="1346"/>
      <c r="T186" s="1346"/>
      <c r="U186" s="1346"/>
      <c r="V186" s="1445"/>
      <c r="W186" s="1346"/>
      <c r="X186" s="1346"/>
      <c r="Y186" s="1346"/>
      <c r="Z186" s="1346"/>
      <c r="AB186" s="2">
        <v>8</v>
      </c>
      <c r="AC186" s="876"/>
      <c r="AD186" s="876"/>
      <c r="AE186" s="876"/>
      <c r="AF186" s="1446"/>
      <c r="AG186" s="1446"/>
      <c r="AH186" s="1446"/>
      <c r="AI186" s="1446"/>
      <c r="AJ186" s="1446"/>
      <c r="AK186" s="876"/>
      <c r="AL186" s="876"/>
      <c r="AM186" s="876"/>
      <c r="AN186" s="1446"/>
      <c r="AO186" s="1446"/>
      <c r="AP186" s="1446"/>
      <c r="AQ186" s="1446"/>
      <c r="AR186" s="1446"/>
      <c r="AS186" s="1446"/>
      <c r="AT186" s="1446"/>
      <c r="AU186" s="1446"/>
    </row>
    <row r="187" spans="1:47" ht="13.05" customHeight="1">
      <c r="B187" s="1348"/>
      <c r="C187" s="1348"/>
      <c r="D187" s="1347"/>
      <c r="E187" s="1347"/>
      <c r="F187" s="1347"/>
      <c r="G187" s="1346" t="s">
        <v>17</v>
      </c>
      <c r="H187" s="1346"/>
      <c r="I187" s="1346"/>
      <c r="J187" s="1346"/>
      <c r="K187" s="1346"/>
      <c r="L187" s="1445"/>
      <c r="M187" s="1346"/>
      <c r="N187" s="1346"/>
      <c r="O187" s="1346"/>
      <c r="P187" s="1346"/>
      <c r="Q187" s="1346" t="s">
        <v>3993</v>
      </c>
      <c r="R187" s="1346"/>
      <c r="S187" s="1346"/>
      <c r="T187" s="1346"/>
      <c r="U187" s="1346"/>
      <c r="V187" s="1445"/>
      <c r="W187" s="1346"/>
      <c r="X187" s="1346"/>
      <c r="Y187" s="1346"/>
      <c r="Z187" s="1346"/>
      <c r="AC187" s="876"/>
      <c r="AD187" s="876"/>
      <c r="AE187" s="876"/>
      <c r="AF187" s="1446"/>
      <c r="AG187" s="1446"/>
      <c r="AH187" s="1446"/>
      <c r="AI187" s="1446"/>
      <c r="AJ187" s="1446"/>
      <c r="AK187" s="1446"/>
      <c r="AL187" s="1446"/>
      <c r="AM187" s="1446"/>
      <c r="AN187" s="1446"/>
      <c r="AO187" s="1446"/>
      <c r="AP187" s="1446"/>
      <c r="AQ187" s="1446"/>
      <c r="AR187" s="1446"/>
      <c r="AS187" s="1446"/>
      <c r="AT187" s="1446"/>
      <c r="AU187" s="1446"/>
    </row>
    <row r="188" spans="1:47" ht="13.95" customHeight="1">
      <c r="A188" s="369"/>
      <c r="B188" s="1348"/>
      <c r="C188" s="1348"/>
      <c r="D188" s="1347"/>
      <c r="E188" s="1347"/>
      <c r="F188" s="1347"/>
      <c r="G188" s="1346" t="s">
        <v>19</v>
      </c>
      <c r="H188" s="1346"/>
      <c r="I188" s="1346"/>
      <c r="J188" s="1346"/>
      <c r="K188" s="1346"/>
      <c r="L188" s="1445"/>
      <c r="M188" s="1346"/>
      <c r="N188" s="1346"/>
      <c r="O188" s="1346"/>
      <c r="P188" s="1346"/>
      <c r="Q188" s="1347" t="s">
        <v>20</v>
      </c>
      <c r="R188" s="1347"/>
      <c r="S188" s="1347"/>
      <c r="T188" s="1347"/>
      <c r="U188" s="1347"/>
      <c r="V188" s="1445"/>
      <c r="W188" s="1346"/>
      <c r="X188" s="1346"/>
      <c r="Y188" s="1346"/>
      <c r="Z188" s="1346"/>
      <c r="AA188" s="369"/>
    </row>
    <row r="189" spans="1:47" ht="14.4">
      <c r="A189" s="369"/>
      <c r="B189" s="1348"/>
      <c r="C189" s="1348"/>
      <c r="D189" s="1347" t="s">
        <v>8</v>
      </c>
      <c r="E189" s="1347"/>
      <c r="F189" s="1347"/>
      <c r="G189" s="1447"/>
      <c r="H189" s="1343"/>
      <c r="I189" s="1343"/>
      <c r="J189" s="1343"/>
      <c r="K189" s="1343"/>
      <c r="L189" s="1344"/>
      <c r="M189" s="1344"/>
      <c r="N189" s="1344"/>
      <c r="O189" s="1344"/>
      <c r="P189" s="1344"/>
      <c r="Q189" s="1344"/>
      <c r="R189" s="1344"/>
      <c r="S189" s="1344"/>
      <c r="T189" s="1344"/>
      <c r="U189" s="1344"/>
      <c r="V189" s="1344"/>
      <c r="W189" s="1344"/>
      <c r="X189" s="1344"/>
      <c r="Y189" s="1344"/>
      <c r="Z189" s="1344"/>
      <c r="AA189" s="369"/>
    </row>
    <row r="190" spans="1:47" ht="14.4">
      <c r="A190" s="369"/>
      <c r="B190" s="1348"/>
      <c r="C190" s="1348"/>
      <c r="D190" s="1347"/>
      <c r="E190" s="1347"/>
      <c r="F190" s="1347"/>
      <c r="G190" s="1345"/>
      <c r="H190" s="1344"/>
      <c r="I190" s="1344"/>
      <c r="J190" s="1344"/>
      <c r="K190" s="1344"/>
      <c r="L190" s="1344"/>
      <c r="M190" s="1344"/>
      <c r="N190" s="1344"/>
      <c r="O190" s="1344"/>
      <c r="P190" s="1344"/>
      <c r="Q190" s="1344"/>
      <c r="R190" s="1344"/>
      <c r="S190" s="1344"/>
      <c r="T190" s="1344"/>
      <c r="U190" s="1344"/>
      <c r="V190" s="1344"/>
      <c r="W190" s="1344"/>
      <c r="X190" s="1344"/>
      <c r="Y190" s="1344"/>
      <c r="Z190" s="1344"/>
      <c r="AA190" s="369"/>
    </row>
    <row r="191" spans="1:47" ht="14.4">
      <c r="A191" s="369"/>
      <c r="B191" s="1348"/>
      <c r="C191" s="1348"/>
      <c r="D191" s="1347" t="s">
        <v>3745</v>
      </c>
      <c r="E191" s="1347"/>
      <c r="F191" s="1347"/>
      <c r="G191" s="370"/>
      <c r="H191" s="371"/>
      <c r="I191" s="350"/>
      <c r="J191" s="350"/>
      <c r="K191" s="112" t="s">
        <v>3783</v>
      </c>
      <c r="L191" s="371" t="s">
        <v>3966</v>
      </c>
      <c r="M191" s="371"/>
      <c r="N191" s="371"/>
      <c r="O191" s="371"/>
      <c r="P191" s="371" t="s">
        <v>3965</v>
      </c>
      <c r="Q191" s="350"/>
      <c r="R191" s="112" t="s">
        <v>3783</v>
      </c>
      <c r="S191" s="371" t="s">
        <v>3967</v>
      </c>
      <c r="T191" s="371"/>
      <c r="U191" s="371"/>
      <c r="V191" s="372"/>
      <c r="W191" s="373"/>
      <c r="X191" s="370"/>
      <c r="Y191" s="370"/>
      <c r="Z191" s="374"/>
      <c r="AA191" s="369"/>
    </row>
    <row r="192" spans="1:47" ht="14.4">
      <c r="A192" s="369"/>
      <c r="B192" s="1348"/>
      <c r="C192" s="1348"/>
      <c r="D192" s="1347"/>
      <c r="E192" s="1347"/>
      <c r="F192" s="1347"/>
      <c r="G192" s="375"/>
      <c r="H192" s="376"/>
      <c r="I192" s="377"/>
      <c r="J192" s="376"/>
      <c r="K192" s="110" t="s">
        <v>3783</v>
      </c>
      <c r="L192" s="376" t="s">
        <v>9</v>
      </c>
      <c r="M192" s="376"/>
      <c r="N192" s="376"/>
      <c r="O192" s="1448"/>
      <c r="P192" s="1449"/>
      <c r="Q192" s="1449"/>
      <c r="R192" s="1449"/>
      <c r="S192" s="1449"/>
      <c r="T192" s="1449"/>
      <c r="U192" s="1449"/>
      <c r="V192" s="1449"/>
      <c r="W192" s="375" t="s">
        <v>10</v>
      </c>
      <c r="X192" s="375"/>
      <c r="Y192" s="375"/>
      <c r="Z192" s="379"/>
      <c r="AA192" s="369"/>
    </row>
    <row r="193" spans="1:27" ht="14.4">
      <c r="A193" s="369"/>
      <c r="B193" s="1348"/>
      <c r="C193" s="1348"/>
      <c r="D193" s="1347"/>
      <c r="E193" s="1347"/>
      <c r="F193" s="1347"/>
      <c r="G193" s="1450" t="s">
        <v>3968</v>
      </c>
      <c r="H193" s="1450"/>
      <c r="I193" s="1450"/>
      <c r="J193" s="1450"/>
      <c r="K193" s="1451"/>
      <c r="L193" s="1452"/>
      <c r="M193" s="1453"/>
      <c r="N193" s="1453"/>
      <c r="O193" s="1453"/>
      <c r="P193" s="1453"/>
      <c r="Q193" s="1452"/>
      <c r="R193" s="1453"/>
      <c r="S193" s="1453"/>
      <c r="T193" s="1453"/>
      <c r="U193" s="1453"/>
      <c r="V193" s="1445"/>
      <c r="W193" s="1346"/>
      <c r="X193" s="1346"/>
      <c r="Y193" s="1346"/>
      <c r="Z193" s="1346"/>
      <c r="AA193" s="369"/>
    </row>
    <row r="194" spans="1:27" ht="14.4">
      <c r="A194" s="369"/>
      <c r="B194" s="1348"/>
      <c r="C194" s="1348"/>
      <c r="D194" s="1347"/>
      <c r="E194" s="1347"/>
      <c r="F194" s="1347"/>
      <c r="G194" s="1450" t="s">
        <v>3969</v>
      </c>
      <c r="H194" s="1450"/>
      <c r="I194" s="1450"/>
      <c r="J194" s="1450"/>
      <c r="K194" s="1451"/>
      <c r="L194" s="1429"/>
      <c r="M194" s="862"/>
      <c r="N194" s="109"/>
      <c r="O194" s="1" t="s">
        <v>12</v>
      </c>
      <c r="P194" s="109"/>
      <c r="Q194" s="1" t="s">
        <v>11</v>
      </c>
      <c r="R194" s="109"/>
      <c r="S194" s="1" t="s">
        <v>227</v>
      </c>
      <c r="T194" s="382"/>
      <c r="U194" s="382"/>
      <c r="V194" s="383"/>
      <c r="W194" s="380"/>
      <c r="X194" s="380"/>
      <c r="Y194" s="380"/>
      <c r="Z194" s="381"/>
      <c r="AA194" s="369"/>
    </row>
    <row r="195" spans="1:27" ht="13.95" customHeight="1">
      <c r="A195" s="369"/>
      <c r="B195" s="1348"/>
      <c r="C195" s="1348"/>
      <c r="D195" s="1443" t="s">
        <v>3971</v>
      </c>
      <c r="E195" s="1347"/>
      <c r="F195" s="1347"/>
      <c r="G195" s="111" t="s">
        <v>3783</v>
      </c>
      <c r="H195" s="385" t="s">
        <v>3972</v>
      </c>
      <c r="I195" s="385"/>
      <c r="J195" s="385"/>
      <c r="K195" s="385"/>
      <c r="L195" s="386" t="s">
        <v>3974</v>
      </c>
      <c r="M195" s="385"/>
      <c r="N195" s="385"/>
      <c r="O195" s="1433"/>
      <c r="P195" s="1433"/>
      <c r="Q195" s="1433"/>
      <c r="R195" s="1433"/>
      <c r="S195" s="1433"/>
      <c r="T195" s="1433"/>
      <c r="U195" s="1433"/>
      <c r="V195" s="1433"/>
      <c r="W195" s="387" t="s">
        <v>10</v>
      </c>
      <c r="X195" s="387"/>
      <c r="Y195" s="387"/>
      <c r="Z195" s="388"/>
      <c r="AA195" s="369"/>
    </row>
    <row r="196" spans="1:27" ht="14.4">
      <c r="A196" s="369"/>
      <c r="B196" s="1348"/>
      <c r="C196" s="1348"/>
      <c r="D196" s="1347"/>
      <c r="E196" s="1347"/>
      <c r="F196" s="1347"/>
      <c r="G196" s="110" t="s">
        <v>3783</v>
      </c>
      <c r="H196" s="376" t="s">
        <v>3973</v>
      </c>
      <c r="I196" s="376"/>
      <c r="J196" s="376"/>
      <c r="K196" s="376"/>
      <c r="L196" s="376"/>
      <c r="M196" s="376"/>
      <c r="N196" s="376"/>
      <c r="O196" s="376"/>
      <c r="P196" s="376"/>
      <c r="Q196" s="376"/>
      <c r="R196" s="376"/>
      <c r="S196" s="376"/>
      <c r="T196" s="376"/>
      <c r="U196" s="376"/>
      <c r="V196" s="378"/>
      <c r="W196" s="375"/>
      <c r="X196" s="375"/>
      <c r="Y196" s="375"/>
      <c r="Z196" s="379"/>
      <c r="AA196" s="369"/>
    </row>
    <row r="197" spans="1:27" ht="14.4">
      <c r="A197" s="369"/>
      <c r="B197" s="1348" t="s">
        <v>3985</v>
      </c>
      <c r="C197" s="1348"/>
      <c r="D197" s="1347" t="s">
        <v>3755</v>
      </c>
      <c r="E197" s="1347"/>
      <c r="F197" s="1347"/>
      <c r="G197" s="1435"/>
      <c r="H197" s="1435"/>
      <c r="I197" s="1435"/>
      <c r="J197" s="1435"/>
      <c r="K197" s="1435"/>
      <c r="L197" s="1435"/>
      <c r="M197" s="1435"/>
      <c r="N197" s="1435"/>
      <c r="O197" s="1435"/>
      <c r="P197" s="1435"/>
      <c r="Q197" s="1435"/>
      <c r="R197" s="1435"/>
      <c r="S197" s="1435"/>
      <c r="T197" s="1435"/>
      <c r="U197" s="1435"/>
      <c r="V197" s="1435"/>
      <c r="W197" s="1435"/>
      <c r="X197" s="1435"/>
      <c r="Y197" s="1435"/>
      <c r="Z197" s="1435"/>
      <c r="AA197" s="369"/>
    </row>
    <row r="198" spans="1:27" ht="14.4">
      <c r="A198" s="369"/>
      <c r="B198" s="1348"/>
      <c r="C198" s="1348"/>
      <c r="D198" s="1434"/>
      <c r="E198" s="1434"/>
      <c r="F198" s="1434"/>
      <c r="G198" s="1436"/>
      <c r="H198" s="1436"/>
      <c r="I198" s="1436"/>
      <c r="J198" s="1435"/>
      <c r="K198" s="1435"/>
      <c r="L198" s="1435"/>
      <c r="M198" s="1435"/>
      <c r="N198" s="1435"/>
      <c r="O198" s="1435"/>
      <c r="P198" s="1435"/>
      <c r="Q198" s="1435"/>
      <c r="R198" s="1435"/>
      <c r="S198" s="1435"/>
      <c r="T198" s="1435"/>
      <c r="U198" s="1435"/>
      <c r="V198" s="1435"/>
      <c r="W198" s="1435"/>
      <c r="X198" s="1435"/>
      <c r="Y198" s="1435"/>
      <c r="Z198" s="1435"/>
      <c r="AA198" s="369"/>
    </row>
    <row r="199" spans="1:27" ht="18" customHeight="1">
      <c r="A199" s="369"/>
      <c r="B199" s="1348"/>
      <c r="C199" s="1348"/>
      <c r="D199" s="1347" t="s">
        <v>3975</v>
      </c>
      <c r="E199" s="1347"/>
      <c r="F199" s="1347"/>
      <c r="G199" s="1047" t="s">
        <v>3918</v>
      </c>
      <c r="H199" s="1047"/>
      <c r="I199" s="1047"/>
      <c r="J199" s="871"/>
      <c r="K199" s="869"/>
      <c r="L199" s="344" t="s">
        <v>3919</v>
      </c>
      <c r="M199" s="1437"/>
      <c r="N199" s="1427"/>
      <c r="O199" s="1438"/>
      <c r="P199" s="1439"/>
      <c r="Q199" s="1425"/>
      <c r="R199" s="1425"/>
      <c r="S199" s="1425"/>
      <c r="T199" s="1425"/>
      <c r="U199" s="1425"/>
      <c r="V199" s="1425"/>
      <c r="W199" s="1425"/>
      <c r="X199" s="1425"/>
      <c r="Y199" s="1425"/>
      <c r="Z199" s="1440"/>
      <c r="AA199" s="369"/>
    </row>
    <row r="200" spans="1:27" ht="18" customHeight="1">
      <c r="A200" s="369"/>
      <c r="B200" s="1348"/>
      <c r="C200" s="1348"/>
      <c r="D200" s="1347"/>
      <c r="E200" s="1347"/>
      <c r="F200" s="1347"/>
      <c r="G200" s="1047" t="s">
        <v>3920</v>
      </c>
      <c r="H200" s="1047"/>
      <c r="I200" s="1047"/>
      <c r="J200" s="1046"/>
      <c r="K200" s="1046"/>
      <c r="L200" s="1046"/>
      <c r="M200" s="1046"/>
      <c r="N200" s="1046"/>
      <c r="O200" s="1046"/>
      <c r="P200" s="1047" t="s">
        <v>3921</v>
      </c>
      <c r="Q200" s="1047"/>
      <c r="R200" s="1047"/>
      <c r="S200" s="1046"/>
      <c r="T200" s="1046"/>
      <c r="U200" s="1046"/>
      <c r="V200" s="1046"/>
      <c r="W200" s="1046"/>
      <c r="X200" s="1046"/>
      <c r="Y200" s="1046"/>
      <c r="Z200" s="1046"/>
      <c r="AA200" s="369"/>
    </row>
    <row r="201" spans="1:27" ht="18" customHeight="1">
      <c r="A201" s="369"/>
      <c r="B201" s="1348"/>
      <c r="C201" s="1348"/>
      <c r="D201" s="1347"/>
      <c r="E201" s="1347"/>
      <c r="F201" s="1347"/>
      <c r="G201" s="1047" t="s">
        <v>3922</v>
      </c>
      <c r="H201" s="1047"/>
      <c r="I201" s="1047"/>
      <c r="J201" s="1046"/>
      <c r="K201" s="1046"/>
      <c r="L201" s="1046"/>
      <c r="M201" s="1046"/>
      <c r="N201" s="1046"/>
      <c r="O201" s="1046"/>
      <c r="P201" s="1047" t="s">
        <v>3923</v>
      </c>
      <c r="Q201" s="1047"/>
      <c r="R201" s="1047"/>
      <c r="S201" s="1046"/>
      <c r="T201" s="1046"/>
      <c r="U201" s="1046"/>
      <c r="V201" s="1046"/>
      <c r="W201" s="1046"/>
      <c r="X201" s="1046"/>
      <c r="Y201" s="1046"/>
      <c r="Z201" s="1046"/>
      <c r="AA201" s="369"/>
    </row>
    <row r="202" spans="1:27" ht="18" customHeight="1">
      <c r="A202" s="369"/>
      <c r="B202" s="1348"/>
      <c r="C202" s="1348"/>
      <c r="D202" s="1347"/>
      <c r="E202" s="1347"/>
      <c r="F202" s="1347"/>
      <c r="G202" s="1047" t="s">
        <v>3924</v>
      </c>
      <c r="H202" s="1047"/>
      <c r="I202" s="1047"/>
      <c r="J202" s="1046"/>
      <c r="K202" s="1046"/>
      <c r="L202" s="1046"/>
      <c r="M202" s="1046"/>
      <c r="N202" s="1046"/>
      <c r="O202" s="1046"/>
      <c r="P202" s="1046"/>
      <c r="Q202" s="1046"/>
      <c r="R202" s="1046"/>
      <c r="S202" s="1046"/>
      <c r="T202" s="1046"/>
      <c r="U202" s="1046"/>
      <c r="V202" s="1046"/>
      <c r="W202" s="1046"/>
      <c r="X202" s="1046"/>
      <c r="Y202" s="1046"/>
      <c r="Z202" s="1046"/>
      <c r="AA202" s="369"/>
    </row>
    <row r="203" spans="1:27" ht="14.4">
      <c r="A203" s="369"/>
      <c r="B203" s="1348"/>
      <c r="C203" s="1348"/>
      <c r="D203" s="1441" t="s">
        <v>3976</v>
      </c>
      <c r="E203" s="1441"/>
      <c r="F203" s="1441"/>
      <c r="G203" s="1441"/>
      <c r="H203" s="1441"/>
      <c r="I203" s="1441"/>
      <c r="J203" s="1441"/>
      <c r="K203" s="1441"/>
      <c r="L203" s="1441"/>
      <c r="M203" s="1441"/>
      <c r="N203" s="1441" t="s">
        <v>177</v>
      </c>
      <c r="O203" s="1441"/>
      <c r="P203" s="1441"/>
      <c r="Q203" s="1441"/>
      <c r="R203" s="1441"/>
      <c r="S203" s="1441"/>
      <c r="T203" s="1441"/>
      <c r="U203" s="1441"/>
      <c r="V203" s="1441"/>
      <c r="W203" s="1441"/>
      <c r="X203" s="1441"/>
      <c r="Y203" s="1441"/>
      <c r="Z203" s="1441"/>
      <c r="AA203" s="369"/>
    </row>
    <row r="204" spans="1:27" ht="14.4">
      <c r="A204" s="369"/>
      <c r="B204" s="1348"/>
      <c r="C204" s="1348"/>
      <c r="D204" s="1347"/>
      <c r="E204" s="1347"/>
      <c r="F204" s="1347"/>
      <c r="G204" s="1347"/>
      <c r="H204" s="1347"/>
      <c r="I204" s="1347"/>
      <c r="J204" s="1347"/>
      <c r="K204" s="1347"/>
      <c r="L204" s="1347"/>
      <c r="M204" s="1347"/>
      <c r="N204" s="1347"/>
      <c r="O204" s="1347"/>
      <c r="P204" s="1347"/>
      <c r="Q204" s="1347"/>
      <c r="R204" s="1347"/>
      <c r="S204" s="1347"/>
      <c r="T204" s="1347"/>
      <c r="U204" s="1347"/>
      <c r="V204" s="1347"/>
      <c r="W204" s="1347"/>
      <c r="X204" s="1347"/>
      <c r="Y204" s="1347"/>
      <c r="Z204" s="1347"/>
      <c r="AA204" s="369"/>
    </row>
    <row r="205" spans="1:27" ht="14.25" customHeight="1">
      <c r="A205" s="369"/>
      <c r="B205" s="1348"/>
      <c r="C205" s="1348"/>
      <c r="D205" s="1347"/>
      <c r="E205" s="1347"/>
      <c r="F205" s="1347"/>
      <c r="G205" s="1347"/>
      <c r="H205" s="1347"/>
      <c r="I205" s="1347"/>
      <c r="J205" s="1347"/>
      <c r="K205" s="1347"/>
      <c r="L205" s="1347"/>
      <c r="M205" s="1347"/>
      <c r="N205" s="1347"/>
      <c r="O205" s="1347"/>
      <c r="P205" s="1347"/>
      <c r="Q205" s="1347"/>
      <c r="R205" s="1347"/>
      <c r="S205" s="1347"/>
      <c r="T205" s="1347"/>
      <c r="U205" s="1347"/>
      <c r="V205" s="1347"/>
      <c r="W205" s="1347"/>
      <c r="X205" s="1347"/>
      <c r="Y205" s="1347"/>
      <c r="Z205" s="1347"/>
      <c r="AA205" s="369"/>
    </row>
    <row r="206" spans="1:27" ht="14.4">
      <c r="A206" s="369"/>
      <c r="B206" s="1348"/>
      <c r="C206" s="1348"/>
      <c r="D206" s="1347" t="s">
        <v>3977</v>
      </c>
      <c r="E206" s="1347"/>
      <c r="F206" s="1347"/>
      <c r="G206" s="1347"/>
      <c r="H206" s="1347"/>
      <c r="I206" s="1347"/>
      <c r="J206" s="1347"/>
      <c r="K206" s="1347"/>
      <c r="L206" s="1347"/>
      <c r="M206" s="1347"/>
      <c r="N206" s="1442" t="s">
        <v>3979</v>
      </c>
      <c r="O206" s="1442"/>
      <c r="P206" s="1442"/>
      <c r="Q206" s="1442"/>
      <c r="R206" s="390"/>
      <c r="S206" s="369"/>
      <c r="T206" s="369"/>
      <c r="U206" s="369"/>
      <c r="V206" s="391"/>
      <c r="W206" s="389"/>
      <c r="X206" s="389"/>
      <c r="Y206" s="389"/>
      <c r="Z206" s="392"/>
      <c r="AA206" s="369"/>
    </row>
    <row r="207" spans="1:27" ht="14.4">
      <c r="A207" s="369"/>
      <c r="B207" s="1348"/>
      <c r="C207" s="1348"/>
      <c r="D207" s="1347"/>
      <c r="E207" s="1347"/>
      <c r="F207" s="1347"/>
      <c r="G207" s="1347"/>
      <c r="H207" s="1347"/>
      <c r="I207" s="1347"/>
      <c r="J207" s="1347"/>
      <c r="K207" s="1347"/>
      <c r="L207" s="1347"/>
      <c r="M207" s="1347"/>
      <c r="N207" s="1442"/>
      <c r="O207" s="1442"/>
      <c r="P207" s="1442"/>
      <c r="Q207" s="1442"/>
      <c r="R207" s="115"/>
      <c r="S207" s="114"/>
      <c r="T207" s="369" t="s">
        <v>388</v>
      </c>
      <c r="U207" s="114"/>
      <c r="V207" s="393" t="s">
        <v>3980</v>
      </c>
      <c r="W207" s="389"/>
      <c r="X207" s="389"/>
      <c r="Y207" s="389"/>
      <c r="Z207" s="392"/>
      <c r="AA207" s="369"/>
    </row>
    <row r="208" spans="1:27" ht="14.4">
      <c r="A208" s="369"/>
      <c r="B208" s="1348"/>
      <c r="C208" s="1348"/>
      <c r="D208" s="1347"/>
      <c r="E208" s="1347"/>
      <c r="F208" s="1347"/>
      <c r="G208" s="1347"/>
      <c r="H208" s="1347"/>
      <c r="I208" s="1347"/>
      <c r="J208" s="1347"/>
      <c r="K208" s="1347"/>
      <c r="L208" s="1347"/>
      <c r="M208" s="1347"/>
      <c r="N208" s="1442"/>
      <c r="O208" s="1442"/>
      <c r="P208" s="1442"/>
      <c r="Q208" s="1442"/>
      <c r="R208" s="394"/>
      <c r="S208" s="369"/>
      <c r="T208" s="369"/>
      <c r="U208" s="395"/>
      <c r="V208" s="391"/>
      <c r="W208" s="389"/>
      <c r="X208" s="389"/>
      <c r="Y208" s="389"/>
      <c r="Z208" s="392"/>
      <c r="AA208" s="369"/>
    </row>
    <row r="209" spans="1:47" ht="14.4">
      <c r="A209" s="369"/>
      <c r="B209" s="1348"/>
      <c r="C209" s="1348"/>
      <c r="D209" s="1443" t="s">
        <v>3978</v>
      </c>
      <c r="E209" s="1443"/>
      <c r="F209" s="1443"/>
      <c r="G209" s="370"/>
      <c r="H209" s="371"/>
      <c r="I209" s="371"/>
      <c r="J209" s="371"/>
      <c r="K209" s="371"/>
      <c r="L209" s="371"/>
      <c r="M209" s="371"/>
      <c r="N209" s="371"/>
      <c r="O209" s="371"/>
      <c r="P209" s="371"/>
      <c r="Q209" s="371"/>
      <c r="R209" s="371"/>
      <c r="S209" s="371"/>
      <c r="T209" s="371"/>
      <c r="U209" s="371"/>
      <c r="V209" s="372"/>
      <c r="W209" s="370"/>
      <c r="X209" s="370"/>
      <c r="Y209" s="370"/>
      <c r="Z209" s="374"/>
      <c r="AA209" s="369"/>
    </row>
    <row r="210" spans="1:47" ht="14.4">
      <c r="A210" s="369"/>
      <c r="B210" s="1348"/>
      <c r="C210" s="1348"/>
      <c r="D210" s="1443"/>
      <c r="E210" s="1443"/>
      <c r="F210" s="1443"/>
      <c r="G210" s="389"/>
      <c r="H210" s="369"/>
      <c r="I210" s="121" t="s">
        <v>3783</v>
      </c>
      <c r="J210" s="369" t="s">
        <v>3981</v>
      </c>
      <c r="K210" s="369"/>
      <c r="L210" s="369"/>
      <c r="M210" s="369"/>
      <c r="N210" s="369" t="s">
        <v>3965</v>
      </c>
      <c r="O210" s="369"/>
      <c r="P210" s="121" t="s">
        <v>3783</v>
      </c>
      <c r="Q210" s="369" t="s">
        <v>3982</v>
      </c>
      <c r="R210" s="369"/>
      <c r="S210" s="369"/>
      <c r="T210" s="369"/>
      <c r="U210" s="369" t="s">
        <v>3965</v>
      </c>
      <c r="V210" s="391"/>
      <c r="W210" s="121" t="s">
        <v>3783</v>
      </c>
      <c r="X210" s="389" t="s">
        <v>3983</v>
      </c>
      <c r="Y210" s="389"/>
      <c r="Z210" s="392"/>
      <c r="AA210" s="369"/>
    </row>
    <row r="211" spans="1:47" ht="14.4">
      <c r="A211" s="369"/>
      <c r="B211" s="1348"/>
      <c r="C211" s="1348"/>
      <c r="D211" s="1443"/>
      <c r="E211" s="1443"/>
      <c r="F211" s="1443"/>
      <c r="G211" s="375"/>
      <c r="H211" s="376"/>
      <c r="I211" s="376"/>
      <c r="J211" s="376"/>
      <c r="K211" s="376"/>
      <c r="L211" s="376"/>
      <c r="M211" s="376"/>
      <c r="N211" s="376"/>
      <c r="O211" s="376"/>
      <c r="P211" s="376"/>
      <c r="Q211" s="376"/>
      <c r="R211" s="376"/>
      <c r="S211" s="376"/>
      <c r="T211" s="376"/>
      <c r="U211" s="376"/>
      <c r="V211" s="378"/>
      <c r="W211" s="375"/>
      <c r="X211" s="375"/>
      <c r="Y211" s="375"/>
      <c r="Z211" s="379"/>
      <c r="AA211" s="369"/>
    </row>
    <row r="212" spans="1:47" ht="14.55" customHeight="1">
      <c r="B212" s="1348" t="s">
        <v>3984</v>
      </c>
      <c r="C212" s="1348"/>
      <c r="D212" s="1347" t="s">
        <v>23</v>
      </c>
      <c r="E212" s="1347"/>
      <c r="F212" s="1347"/>
      <c r="G212" s="1346" t="s">
        <v>15</v>
      </c>
      <c r="H212" s="1346"/>
      <c r="I212" s="1346"/>
      <c r="J212" s="1346"/>
      <c r="K212" s="1346"/>
      <c r="L212" s="1444"/>
      <c r="M212" s="1349"/>
      <c r="N212" s="368" t="s">
        <v>3919</v>
      </c>
      <c r="O212" s="1444"/>
      <c r="P212" s="1349"/>
      <c r="Q212" s="1346" t="s">
        <v>56</v>
      </c>
      <c r="R212" s="1346"/>
      <c r="S212" s="1346"/>
      <c r="T212" s="1346"/>
      <c r="U212" s="1346"/>
      <c r="V212" s="1445"/>
      <c r="W212" s="1346"/>
      <c r="X212" s="1346"/>
      <c r="Y212" s="1346"/>
      <c r="Z212" s="1346"/>
      <c r="AB212" s="2">
        <v>9</v>
      </c>
      <c r="AC212" s="876"/>
      <c r="AD212" s="876"/>
      <c r="AE212" s="876"/>
      <c r="AF212" s="1446"/>
      <c r="AG212" s="1446"/>
      <c r="AH212" s="1446"/>
      <c r="AI212" s="1446"/>
      <c r="AJ212" s="1446"/>
      <c r="AK212" s="876"/>
      <c r="AL212" s="876"/>
      <c r="AM212" s="876"/>
      <c r="AN212" s="1446"/>
      <c r="AO212" s="1446"/>
      <c r="AP212" s="1446"/>
      <c r="AQ212" s="1446"/>
      <c r="AR212" s="1446"/>
      <c r="AS212" s="1446"/>
      <c r="AT212" s="1446"/>
      <c r="AU212" s="1446"/>
    </row>
    <row r="213" spans="1:47" ht="13.05" customHeight="1">
      <c r="B213" s="1348"/>
      <c r="C213" s="1348"/>
      <c r="D213" s="1347"/>
      <c r="E213" s="1347"/>
      <c r="F213" s="1347"/>
      <c r="G213" s="1346" t="s">
        <v>17</v>
      </c>
      <c r="H213" s="1346"/>
      <c r="I213" s="1346"/>
      <c r="J213" s="1346"/>
      <c r="K213" s="1346"/>
      <c r="L213" s="1445"/>
      <c r="M213" s="1346"/>
      <c r="N213" s="1346"/>
      <c r="O213" s="1346"/>
      <c r="P213" s="1346"/>
      <c r="Q213" s="1346" t="s">
        <v>3993</v>
      </c>
      <c r="R213" s="1346"/>
      <c r="S213" s="1346"/>
      <c r="T213" s="1346"/>
      <c r="U213" s="1346"/>
      <c r="V213" s="1445"/>
      <c r="W213" s="1346"/>
      <c r="X213" s="1346"/>
      <c r="Y213" s="1346"/>
      <c r="Z213" s="1346"/>
      <c r="AC213" s="876"/>
      <c r="AD213" s="876"/>
      <c r="AE213" s="876"/>
      <c r="AF213" s="1446"/>
      <c r="AG213" s="1446"/>
      <c r="AH213" s="1446"/>
      <c r="AI213" s="1446"/>
      <c r="AJ213" s="1446"/>
      <c r="AK213" s="1446"/>
      <c r="AL213" s="1446"/>
      <c r="AM213" s="1446"/>
      <c r="AN213" s="1446"/>
      <c r="AO213" s="1446"/>
      <c r="AP213" s="1446"/>
      <c r="AQ213" s="1446"/>
      <c r="AR213" s="1446"/>
      <c r="AS213" s="1446"/>
      <c r="AT213" s="1446"/>
      <c r="AU213" s="1446"/>
    </row>
    <row r="214" spans="1:47" ht="13.95" customHeight="1">
      <c r="A214" s="369"/>
      <c r="B214" s="1348"/>
      <c r="C214" s="1348"/>
      <c r="D214" s="1347"/>
      <c r="E214" s="1347"/>
      <c r="F214" s="1347"/>
      <c r="G214" s="1346" t="s">
        <v>19</v>
      </c>
      <c r="H214" s="1346"/>
      <c r="I214" s="1346"/>
      <c r="J214" s="1346"/>
      <c r="K214" s="1346"/>
      <c r="L214" s="1445"/>
      <c r="M214" s="1346"/>
      <c r="N214" s="1346"/>
      <c r="O214" s="1346"/>
      <c r="P214" s="1346"/>
      <c r="Q214" s="1347" t="s">
        <v>20</v>
      </c>
      <c r="R214" s="1347"/>
      <c r="S214" s="1347"/>
      <c r="T214" s="1347"/>
      <c r="U214" s="1347"/>
      <c r="V214" s="1445"/>
      <c r="W214" s="1346"/>
      <c r="X214" s="1346"/>
      <c r="Y214" s="1346"/>
      <c r="Z214" s="1346"/>
      <c r="AA214" s="369"/>
    </row>
    <row r="215" spans="1:47" ht="14.4">
      <c r="A215" s="369"/>
      <c r="B215" s="1348"/>
      <c r="C215" s="1348"/>
      <c r="D215" s="1347" t="s">
        <v>8</v>
      </c>
      <c r="E215" s="1347"/>
      <c r="F215" s="1347"/>
      <c r="G215" s="1447"/>
      <c r="H215" s="1343"/>
      <c r="I215" s="1343"/>
      <c r="J215" s="1343"/>
      <c r="K215" s="1343"/>
      <c r="L215" s="1344"/>
      <c r="M215" s="1344"/>
      <c r="N215" s="1344"/>
      <c r="O215" s="1344"/>
      <c r="P215" s="1344"/>
      <c r="Q215" s="1344"/>
      <c r="R215" s="1344"/>
      <c r="S215" s="1344"/>
      <c r="T215" s="1344"/>
      <c r="U215" s="1344"/>
      <c r="V215" s="1344"/>
      <c r="W215" s="1344"/>
      <c r="X215" s="1344"/>
      <c r="Y215" s="1344"/>
      <c r="Z215" s="1344"/>
      <c r="AA215" s="369"/>
    </row>
    <row r="216" spans="1:47" ht="14.4">
      <c r="A216" s="369"/>
      <c r="B216" s="1348"/>
      <c r="C216" s="1348"/>
      <c r="D216" s="1347"/>
      <c r="E216" s="1347"/>
      <c r="F216" s="1347"/>
      <c r="G216" s="1345"/>
      <c r="H216" s="1344"/>
      <c r="I216" s="1344"/>
      <c r="J216" s="1344"/>
      <c r="K216" s="1344"/>
      <c r="L216" s="1344"/>
      <c r="M216" s="1344"/>
      <c r="N216" s="1344"/>
      <c r="O216" s="1344"/>
      <c r="P216" s="1344"/>
      <c r="Q216" s="1344"/>
      <c r="R216" s="1344"/>
      <c r="S216" s="1344"/>
      <c r="T216" s="1344"/>
      <c r="U216" s="1344"/>
      <c r="V216" s="1344"/>
      <c r="W216" s="1344"/>
      <c r="X216" s="1344"/>
      <c r="Y216" s="1344"/>
      <c r="Z216" s="1344"/>
      <c r="AA216" s="369"/>
    </row>
    <row r="217" spans="1:47" ht="14.4">
      <c r="A217" s="369"/>
      <c r="B217" s="1348"/>
      <c r="C217" s="1348"/>
      <c r="D217" s="1347" t="s">
        <v>3745</v>
      </c>
      <c r="E217" s="1347"/>
      <c r="F217" s="1347"/>
      <c r="G217" s="370"/>
      <c r="H217" s="371"/>
      <c r="I217" s="350"/>
      <c r="J217" s="350"/>
      <c r="K217" s="112" t="s">
        <v>3783</v>
      </c>
      <c r="L217" s="371" t="s">
        <v>3966</v>
      </c>
      <c r="M217" s="371"/>
      <c r="N217" s="371"/>
      <c r="O217" s="371"/>
      <c r="P217" s="371" t="s">
        <v>3965</v>
      </c>
      <c r="Q217" s="350"/>
      <c r="R217" s="112" t="s">
        <v>3783</v>
      </c>
      <c r="S217" s="371" t="s">
        <v>3967</v>
      </c>
      <c r="T217" s="371"/>
      <c r="U217" s="371"/>
      <c r="V217" s="372"/>
      <c r="W217" s="373"/>
      <c r="X217" s="370"/>
      <c r="Y217" s="370"/>
      <c r="Z217" s="374"/>
      <c r="AA217" s="369"/>
    </row>
    <row r="218" spans="1:47" ht="14.4">
      <c r="A218" s="369"/>
      <c r="B218" s="1348"/>
      <c r="C218" s="1348"/>
      <c r="D218" s="1347"/>
      <c r="E218" s="1347"/>
      <c r="F218" s="1347"/>
      <c r="G218" s="375"/>
      <c r="H218" s="376"/>
      <c r="I218" s="377"/>
      <c r="J218" s="376"/>
      <c r="K218" s="110" t="s">
        <v>3783</v>
      </c>
      <c r="L218" s="376" t="s">
        <v>9</v>
      </c>
      <c r="M218" s="376"/>
      <c r="N218" s="376"/>
      <c r="O218" s="1448"/>
      <c r="P218" s="1449"/>
      <c r="Q218" s="1449"/>
      <c r="R218" s="1449"/>
      <c r="S218" s="1449"/>
      <c r="T218" s="1449"/>
      <c r="U218" s="1449"/>
      <c r="V218" s="1449"/>
      <c r="W218" s="375" t="s">
        <v>10</v>
      </c>
      <c r="X218" s="375"/>
      <c r="Y218" s="375"/>
      <c r="Z218" s="379"/>
      <c r="AA218" s="369"/>
    </row>
    <row r="219" spans="1:47" ht="14.4">
      <c r="A219" s="369"/>
      <c r="B219" s="1348"/>
      <c r="C219" s="1348"/>
      <c r="D219" s="1347"/>
      <c r="E219" s="1347"/>
      <c r="F219" s="1347"/>
      <c r="G219" s="1450" t="s">
        <v>3968</v>
      </c>
      <c r="H219" s="1450"/>
      <c r="I219" s="1450"/>
      <c r="J219" s="1450"/>
      <c r="K219" s="1451"/>
      <c r="L219" s="1452"/>
      <c r="M219" s="1453"/>
      <c r="N219" s="1453"/>
      <c r="O219" s="1453"/>
      <c r="P219" s="1453"/>
      <c r="Q219" s="1452"/>
      <c r="R219" s="1453"/>
      <c r="S219" s="1453"/>
      <c r="T219" s="1453"/>
      <c r="U219" s="1453"/>
      <c r="V219" s="1445"/>
      <c r="W219" s="1346"/>
      <c r="X219" s="1346"/>
      <c r="Y219" s="1346"/>
      <c r="Z219" s="1346"/>
      <c r="AA219" s="369"/>
    </row>
    <row r="220" spans="1:47" ht="14.4">
      <c r="A220" s="369"/>
      <c r="B220" s="1348"/>
      <c r="C220" s="1348"/>
      <c r="D220" s="1347"/>
      <c r="E220" s="1347"/>
      <c r="F220" s="1347"/>
      <c r="G220" s="1450" t="s">
        <v>3969</v>
      </c>
      <c r="H220" s="1450"/>
      <c r="I220" s="1450"/>
      <c r="J220" s="1450"/>
      <c r="K220" s="1451"/>
      <c r="L220" s="1429"/>
      <c r="M220" s="862"/>
      <c r="N220" s="109"/>
      <c r="O220" s="1" t="s">
        <v>12</v>
      </c>
      <c r="P220" s="109"/>
      <c r="Q220" s="1" t="s">
        <v>11</v>
      </c>
      <c r="R220" s="109"/>
      <c r="S220" s="1" t="s">
        <v>227</v>
      </c>
      <c r="T220" s="382"/>
      <c r="U220" s="382"/>
      <c r="V220" s="383"/>
      <c r="W220" s="380"/>
      <c r="X220" s="380"/>
      <c r="Y220" s="380"/>
      <c r="Z220" s="381"/>
      <c r="AA220" s="369"/>
    </row>
    <row r="221" spans="1:47" ht="13.95" customHeight="1">
      <c r="A221" s="369"/>
      <c r="B221" s="1348"/>
      <c r="C221" s="1348"/>
      <c r="D221" s="1443" t="s">
        <v>3971</v>
      </c>
      <c r="E221" s="1347"/>
      <c r="F221" s="1347"/>
      <c r="G221" s="111" t="s">
        <v>3783</v>
      </c>
      <c r="H221" s="385" t="s">
        <v>3972</v>
      </c>
      <c r="I221" s="385"/>
      <c r="J221" s="385"/>
      <c r="K221" s="385"/>
      <c r="L221" s="386" t="s">
        <v>3974</v>
      </c>
      <c r="M221" s="385"/>
      <c r="N221" s="385"/>
      <c r="O221" s="1433"/>
      <c r="P221" s="1433"/>
      <c r="Q221" s="1433"/>
      <c r="R221" s="1433"/>
      <c r="S221" s="1433"/>
      <c r="T221" s="1433"/>
      <c r="U221" s="1433"/>
      <c r="V221" s="1433"/>
      <c r="W221" s="387" t="s">
        <v>10</v>
      </c>
      <c r="X221" s="387"/>
      <c r="Y221" s="387"/>
      <c r="Z221" s="388"/>
      <c r="AA221" s="369"/>
    </row>
    <row r="222" spans="1:47" ht="14.4">
      <c r="A222" s="369"/>
      <c r="B222" s="1348"/>
      <c r="C222" s="1348"/>
      <c r="D222" s="1347"/>
      <c r="E222" s="1347"/>
      <c r="F222" s="1347"/>
      <c r="G222" s="110" t="s">
        <v>3783</v>
      </c>
      <c r="H222" s="376" t="s">
        <v>3973</v>
      </c>
      <c r="I222" s="376"/>
      <c r="J222" s="376"/>
      <c r="K222" s="376"/>
      <c r="L222" s="376"/>
      <c r="M222" s="376"/>
      <c r="N222" s="376"/>
      <c r="O222" s="376"/>
      <c r="P222" s="376"/>
      <c r="Q222" s="376"/>
      <c r="R222" s="376"/>
      <c r="S222" s="376"/>
      <c r="T222" s="376"/>
      <c r="U222" s="376"/>
      <c r="V222" s="378"/>
      <c r="W222" s="375"/>
      <c r="X222" s="375"/>
      <c r="Y222" s="375"/>
      <c r="Z222" s="379"/>
      <c r="AA222" s="369"/>
    </row>
    <row r="223" spans="1:47" ht="14.4">
      <c r="A223" s="369"/>
      <c r="B223" s="1348" t="s">
        <v>3985</v>
      </c>
      <c r="C223" s="1348"/>
      <c r="D223" s="1347" t="s">
        <v>3755</v>
      </c>
      <c r="E223" s="1347"/>
      <c r="F223" s="1347"/>
      <c r="G223" s="1435"/>
      <c r="H223" s="1435"/>
      <c r="I223" s="1435"/>
      <c r="J223" s="1435"/>
      <c r="K223" s="1435"/>
      <c r="L223" s="1435"/>
      <c r="M223" s="1435"/>
      <c r="N223" s="1435"/>
      <c r="O223" s="1435"/>
      <c r="P223" s="1435"/>
      <c r="Q223" s="1435"/>
      <c r="R223" s="1435"/>
      <c r="S223" s="1435"/>
      <c r="T223" s="1435"/>
      <c r="U223" s="1435"/>
      <c r="V223" s="1435"/>
      <c r="W223" s="1435"/>
      <c r="X223" s="1435"/>
      <c r="Y223" s="1435"/>
      <c r="Z223" s="1435"/>
      <c r="AA223" s="369"/>
    </row>
    <row r="224" spans="1:47" ht="14.4">
      <c r="A224" s="369"/>
      <c r="B224" s="1348"/>
      <c r="C224" s="1348"/>
      <c r="D224" s="1434"/>
      <c r="E224" s="1434"/>
      <c r="F224" s="1434"/>
      <c r="G224" s="1436"/>
      <c r="H224" s="1436"/>
      <c r="I224" s="1436"/>
      <c r="J224" s="1435"/>
      <c r="K224" s="1435"/>
      <c r="L224" s="1435"/>
      <c r="M224" s="1435"/>
      <c r="N224" s="1435"/>
      <c r="O224" s="1435"/>
      <c r="P224" s="1435"/>
      <c r="Q224" s="1435"/>
      <c r="R224" s="1435"/>
      <c r="S224" s="1435"/>
      <c r="T224" s="1435"/>
      <c r="U224" s="1435"/>
      <c r="V224" s="1435"/>
      <c r="W224" s="1435"/>
      <c r="X224" s="1435"/>
      <c r="Y224" s="1435"/>
      <c r="Z224" s="1435"/>
      <c r="AA224" s="369"/>
    </row>
    <row r="225" spans="1:47" ht="18" customHeight="1">
      <c r="A225" s="369"/>
      <c r="B225" s="1348"/>
      <c r="C225" s="1348"/>
      <c r="D225" s="1347" t="s">
        <v>3975</v>
      </c>
      <c r="E225" s="1347"/>
      <c r="F225" s="1347"/>
      <c r="G225" s="1047" t="s">
        <v>3918</v>
      </c>
      <c r="H225" s="1047"/>
      <c r="I225" s="1047"/>
      <c r="J225" s="871"/>
      <c r="K225" s="869"/>
      <c r="L225" s="344" t="s">
        <v>3919</v>
      </c>
      <c r="M225" s="1437"/>
      <c r="N225" s="1427"/>
      <c r="O225" s="1438"/>
      <c r="P225" s="1439"/>
      <c r="Q225" s="1425"/>
      <c r="R225" s="1425"/>
      <c r="S225" s="1425"/>
      <c r="T225" s="1425"/>
      <c r="U225" s="1425"/>
      <c r="V225" s="1425"/>
      <c r="W225" s="1425"/>
      <c r="X225" s="1425"/>
      <c r="Y225" s="1425"/>
      <c r="Z225" s="1440"/>
      <c r="AA225" s="369"/>
    </row>
    <row r="226" spans="1:47" ht="18" customHeight="1">
      <c r="A226" s="369"/>
      <c r="B226" s="1348"/>
      <c r="C226" s="1348"/>
      <c r="D226" s="1347"/>
      <c r="E226" s="1347"/>
      <c r="F226" s="1347"/>
      <c r="G226" s="1047" t="s">
        <v>3920</v>
      </c>
      <c r="H226" s="1047"/>
      <c r="I226" s="1047"/>
      <c r="J226" s="1046"/>
      <c r="K226" s="1046"/>
      <c r="L226" s="1046"/>
      <c r="M226" s="1046"/>
      <c r="N226" s="1046"/>
      <c r="O226" s="1046"/>
      <c r="P226" s="1047" t="s">
        <v>3921</v>
      </c>
      <c r="Q226" s="1047"/>
      <c r="R226" s="1047"/>
      <c r="S226" s="1046"/>
      <c r="T226" s="1046"/>
      <c r="U226" s="1046"/>
      <c r="V226" s="1046"/>
      <c r="W226" s="1046"/>
      <c r="X226" s="1046"/>
      <c r="Y226" s="1046"/>
      <c r="Z226" s="1046"/>
      <c r="AA226" s="369"/>
    </row>
    <row r="227" spans="1:47" ht="18" customHeight="1">
      <c r="A227" s="369"/>
      <c r="B227" s="1348"/>
      <c r="C227" s="1348"/>
      <c r="D227" s="1347"/>
      <c r="E227" s="1347"/>
      <c r="F227" s="1347"/>
      <c r="G227" s="1047" t="s">
        <v>3922</v>
      </c>
      <c r="H227" s="1047"/>
      <c r="I227" s="1047"/>
      <c r="J227" s="1046"/>
      <c r="K227" s="1046"/>
      <c r="L227" s="1046"/>
      <c r="M227" s="1046"/>
      <c r="N227" s="1046"/>
      <c r="O227" s="1046"/>
      <c r="P227" s="1047" t="s">
        <v>3923</v>
      </c>
      <c r="Q227" s="1047"/>
      <c r="R227" s="1047"/>
      <c r="S227" s="1046"/>
      <c r="T227" s="1046"/>
      <c r="U227" s="1046"/>
      <c r="V227" s="1046"/>
      <c r="W227" s="1046"/>
      <c r="X227" s="1046"/>
      <c r="Y227" s="1046"/>
      <c r="Z227" s="1046"/>
      <c r="AA227" s="369"/>
    </row>
    <row r="228" spans="1:47" ht="18" customHeight="1">
      <c r="A228" s="369"/>
      <c r="B228" s="1348"/>
      <c r="C228" s="1348"/>
      <c r="D228" s="1347"/>
      <c r="E228" s="1347"/>
      <c r="F228" s="1347"/>
      <c r="G228" s="1047" t="s">
        <v>3924</v>
      </c>
      <c r="H228" s="1047"/>
      <c r="I228" s="1047"/>
      <c r="J228" s="1046"/>
      <c r="K228" s="1046"/>
      <c r="L228" s="1046"/>
      <c r="M228" s="1046"/>
      <c r="N228" s="1046"/>
      <c r="O228" s="1046"/>
      <c r="P228" s="1046"/>
      <c r="Q228" s="1046"/>
      <c r="R228" s="1046"/>
      <c r="S228" s="1046"/>
      <c r="T228" s="1046"/>
      <c r="U228" s="1046"/>
      <c r="V228" s="1046"/>
      <c r="W228" s="1046"/>
      <c r="X228" s="1046"/>
      <c r="Y228" s="1046"/>
      <c r="Z228" s="1046"/>
      <c r="AA228" s="369"/>
    </row>
    <row r="229" spans="1:47" ht="14.4">
      <c r="A229" s="369"/>
      <c r="B229" s="1348"/>
      <c r="C229" s="1348"/>
      <c r="D229" s="1441" t="s">
        <v>3976</v>
      </c>
      <c r="E229" s="1441"/>
      <c r="F229" s="1441"/>
      <c r="G229" s="1441"/>
      <c r="H229" s="1441"/>
      <c r="I229" s="1441"/>
      <c r="J229" s="1441"/>
      <c r="K229" s="1441"/>
      <c r="L229" s="1441"/>
      <c r="M229" s="1441"/>
      <c r="N229" s="1441" t="s">
        <v>177</v>
      </c>
      <c r="O229" s="1441"/>
      <c r="P229" s="1441"/>
      <c r="Q229" s="1441"/>
      <c r="R229" s="1441"/>
      <c r="S229" s="1441"/>
      <c r="T229" s="1441"/>
      <c r="U229" s="1441"/>
      <c r="V229" s="1441"/>
      <c r="W229" s="1441"/>
      <c r="X229" s="1441"/>
      <c r="Y229" s="1441"/>
      <c r="Z229" s="1441"/>
      <c r="AA229" s="369"/>
    </row>
    <row r="230" spans="1:47" ht="14.4">
      <c r="A230" s="369"/>
      <c r="B230" s="1348"/>
      <c r="C230" s="1348"/>
      <c r="D230" s="1347"/>
      <c r="E230" s="1347"/>
      <c r="F230" s="1347"/>
      <c r="G230" s="1347"/>
      <c r="H230" s="1347"/>
      <c r="I230" s="1347"/>
      <c r="J230" s="1347"/>
      <c r="K230" s="1347"/>
      <c r="L230" s="1347"/>
      <c r="M230" s="1347"/>
      <c r="N230" s="1347"/>
      <c r="O230" s="1347"/>
      <c r="P230" s="1347"/>
      <c r="Q230" s="1347"/>
      <c r="R230" s="1347"/>
      <c r="S230" s="1347"/>
      <c r="T230" s="1347"/>
      <c r="U230" s="1347"/>
      <c r="V230" s="1347"/>
      <c r="W230" s="1347"/>
      <c r="X230" s="1347"/>
      <c r="Y230" s="1347"/>
      <c r="Z230" s="1347"/>
      <c r="AA230" s="369"/>
    </row>
    <row r="231" spans="1:47" ht="14.25" customHeight="1">
      <c r="A231" s="369"/>
      <c r="B231" s="1348"/>
      <c r="C231" s="1348"/>
      <c r="D231" s="1347"/>
      <c r="E231" s="1347"/>
      <c r="F231" s="1347"/>
      <c r="G231" s="1347"/>
      <c r="H231" s="1347"/>
      <c r="I231" s="1347"/>
      <c r="J231" s="1347"/>
      <c r="K231" s="1347"/>
      <c r="L231" s="1347"/>
      <c r="M231" s="1347"/>
      <c r="N231" s="1347"/>
      <c r="O231" s="1347"/>
      <c r="P231" s="1347"/>
      <c r="Q231" s="1347"/>
      <c r="R231" s="1347"/>
      <c r="S231" s="1347"/>
      <c r="T231" s="1347"/>
      <c r="U231" s="1347"/>
      <c r="V231" s="1347"/>
      <c r="W231" s="1347"/>
      <c r="X231" s="1347"/>
      <c r="Y231" s="1347"/>
      <c r="Z231" s="1347"/>
      <c r="AA231" s="369"/>
    </row>
    <row r="232" spans="1:47" ht="14.4">
      <c r="A232" s="369"/>
      <c r="B232" s="1348"/>
      <c r="C232" s="1348"/>
      <c r="D232" s="1347" t="s">
        <v>3977</v>
      </c>
      <c r="E232" s="1347"/>
      <c r="F232" s="1347"/>
      <c r="G232" s="1347"/>
      <c r="H232" s="1347"/>
      <c r="I232" s="1347"/>
      <c r="J232" s="1347"/>
      <c r="K232" s="1347"/>
      <c r="L232" s="1347"/>
      <c r="M232" s="1347"/>
      <c r="N232" s="1442" t="s">
        <v>3979</v>
      </c>
      <c r="O232" s="1442"/>
      <c r="P232" s="1442"/>
      <c r="Q232" s="1442"/>
      <c r="R232" s="390"/>
      <c r="S232" s="369"/>
      <c r="T232" s="369"/>
      <c r="U232" s="369"/>
      <c r="V232" s="391"/>
      <c r="W232" s="389"/>
      <c r="X232" s="389"/>
      <c r="Y232" s="389"/>
      <c r="Z232" s="392"/>
      <c r="AA232" s="369"/>
    </row>
    <row r="233" spans="1:47" ht="14.4">
      <c r="A233" s="369"/>
      <c r="B233" s="1348"/>
      <c r="C233" s="1348"/>
      <c r="D233" s="1347"/>
      <c r="E233" s="1347"/>
      <c r="F233" s="1347"/>
      <c r="G233" s="1347"/>
      <c r="H233" s="1347"/>
      <c r="I233" s="1347"/>
      <c r="J233" s="1347"/>
      <c r="K233" s="1347"/>
      <c r="L233" s="1347"/>
      <c r="M233" s="1347"/>
      <c r="N233" s="1442"/>
      <c r="O233" s="1442"/>
      <c r="P233" s="1442"/>
      <c r="Q233" s="1442"/>
      <c r="R233" s="115"/>
      <c r="S233" s="114"/>
      <c r="T233" s="369" t="s">
        <v>388</v>
      </c>
      <c r="U233" s="114"/>
      <c r="V233" s="393" t="s">
        <v>3980</v>
      </c>
      <c r="W233" s="389"/>
      <c r="X233" s="389"/>
      <c r="Y233" s="389"/>
      <c r="Z233" s="392"/>
      <c r="AA233" s="369"/>
    </row>
    <row r="234" spans="1:47" ht="14.4">
      <c r="A234" s="369"/>
      <c r="B234" s="1348"/>
      <c r="C234" s="1348"/>
      <c r="D234" s="1347"/>
      <c r="E234" s="1347"/>
      <c r="F234" s="1347"/>
      <c r="G234" s="1347"/>
      <c r="H234" s="1347"/>
      <c r="I234" s="1347"/>
      <c r="J234" s="1347"/>
      <c r="K234" s="1347"/>
      <c r="L234" s="1347"/>
      <c r="M234" s="1347"/>
      <c r="N234" s="1442"/>
      <c r="O234" s="1442"/>
      <c r="P234" s="1442"/>
      <c r="Q234" s="1442"/>
      <c r="R234" s="394"/>
      <c r="S234" s="369"/>
      <c r="T234" s="369"/>
      <c r="U234" s="395"/>
      <c r="V234" s="391"/>
      <c r="W234" s="389"/>
      <c r="X234" s="389"/>
      <c r="Y234" s="389"/>
      <c r="Z234" s="392"/>
      <c r="AA234" s="369"/>
    </row>
    <row r="235" spans="1:47" ht="14.4">
      <c r="A235" s="369"/>
      <c r="B235" s="1348"/>
      <c r="C235" s="1348"/>
      <c r="D235" s="1443" t="s">
        <v>3978</v>
      </c>
      <c r="E235" s="1443"/>
      <c r="F235" s="1443"/>
      <c r="G235" s="370"/>
      <c r="H235" s="371"/>
      <c r="I235" s="371"/>
      <c r="J235" s="371"/>
      <c r="K235" s="371"/>
      <c r="L235" s="371"/>
      <c r="M235" s="371"/>
      <c r="N235" s="371"/>
      <c r="O235" s="371"/>
      <c r="P235" s="371"/>
      <c r="Q235" s="371"/>
      <c r="R235" s="371"/>
      <c r="S235" s="371"/>
      <c r="T235" s="371"/>
      <c r="U235" s="371"/>
      <c r="V235" s="372"/>
      <c r="W235" s="370"/>
      <c r="X235" s="370"/>
      <c r="Y235" s="370"/>
      <c r="Z235" s="374"/>
      <c r="AA235" s="369"/>
    </row>
    <row r="236" spans="1:47" ht="14.4">
      <c r="A236" s="369"/>
      <c r="B236" s="1348"/>
      <c r="C236" s="1348"/>
      <c r="D236" s="1443"/>
      <c r="E236" s="1443"/>
      <c r="F236" s="1443"/>
      <c r="G236" s="389"/>
      <c r="H236" s="369"/>
      <c r="I236" s="121" t="s">
        <v>3783</v>
      </c>
      <c r="J236" s="369" t="s">
        <v>3981</v>
      </c>
      <c r="K236" s="369"/>
      <c r="L236" s="369"/>
      <c r="M236" s="369"/>
      <c r="N236" s="369" t="s">
        <v>3965</v>
      </c>
      <c r="O236" s="369"/>
      <c r="P236" s="121" t="s">
        <v>3783</v>
      </c>
      <c r="Q236" s="369" t="s">
        <v>3982</v>
      </c>
      <c r="R236" s="369"/>
      <c r="S236" s="369"/>
      <c r="T236" s="369"/>
      <c r="U236" s="369" t="s">
        <v>3965</v>
      </c>
      <c r="V236" s="391"/>
      <c r="W236" s="121" t="s">
        <v>3783</v>
      </c>
      <c r="X236" s="389" t="s">
        <v>3983</v>
      </c>
      <c r="Y236" s="389"/>
      <c r="Z236" s="392"/>
      <c r="AA236" s="369"/>
    </row>
    <row r="237" spans="1:47" ht="14.4">
      <c r="A237" s="369"/>
      <c r="B237" s="1348"/>
      <c r="C237" s="1348"/>
      <c r="D237" s="1443"/>
      <c r="E237" s="1443"/>
      <c r="F237" s="1443"/>
      <c r="G237" s="375"/>
      <c r="H237" s="376"/>
      <c r="I237" s="376"/>
      <c r="J237" s="376"/>
      <c r="K237" s="376"/>
      <c r="L237" s="376"/>
      <c r="M237" s="376"/>
      <c r="N237" s="376"/>
      <c r="O237" s="376"/>
      <c r="P237" s="376"/>
      <c r="Q237" s="376"/>
      <c r="R237" s="376"/>
      <c r="S237" s="376"/>
      <c r="T237" s="376"/>
      <c r="U237" s="376"/>
      <c r="V237" s="378"/>
      <c r="W237" s="375"/>
      <c r="X237" s="375"/>
      <c r="Y237" s="375"/>
      <c r="Z237" s="379"/>
      <c r="AA237" s="369"/>
    </row>
    <row r="238" spans="1:47" ht="14.55" customHeight="1">
      <c r="B238" s="1348" t="s">
        <v>3984</v>
      </c>
      <c r="C238" s="1348"/>
      <c r="D238" s="1347" t="s">
        <v>23</v>
      </c>
      <c r="E238" s="1347"/>
      <c r="F238" s="1347"/>
      <c r="G238" s="1346" t="s">
        <v>15</v>
      </c>
      <c r="H238" s="1346"/>
      <c r="I238" s="1346"/>
      <c r="J238" s="1346"/>
      <c r="K238" s="1346"/>
      <c r="L238" s="1444"/>
      <c r="M238" s="1349"/>
      <c r="N238" s="368" t="s">
        <v>3919</v>
      </c>
      <c r="O238" s="1444"/>
      <c r="P238" s="1349"/>
      <c r="Q238" s="1346" t="s">
        <v>56</v>
      </c>
      <c r="R238" s="1346"/>
      <c r="S238" s="1346"/>
      <c r="T238" s="1346"/>
      <c r="U238" s="1346"/>
      <c r="V238" s="1445"/>
      <c r="W238" s="1346"/>
      <c r="X238" s="1346"/>
      <c r="Y238" s="1346"/>
      <c r="Z238" s="1346"/>
      <c r="AB238" s="2">
        <v>10</v>
      </c>
      <c r="AC238" s="876"/>
      <c r="AD238" s="876"/>
      <c r="AE238" s="876"/>
      <c r="AF238" s="1446"/>
      <c r="AG238" s="1446"/>
      <c r="AH238" s="1446"/>
      <c r="AI238" s="1446"/>
      <c r="AJ238" s="1446"/>
      <c r="AK238" s="876"/>
      <c r="AL238" s="876"/>
      <c r="AM238" s="876"/>
      <c r="AN238" s="1446"/>
      <c r="AO238" s="1446"/>
      <c r="AP238" s="1446"/>
      <c r="AQ238" s="1446"/>
      <c r="AR238" s="1446"/>
      <c r="AS238" s="1446"/>
      <c r="AT238" s="1446"/>
      <c r="AU238" s="1446"/>
    </row>
    <row r="239" spans="1:47" ht="13.05" customHeight="1">
      <c r="B239" s="1348"/>
      <c r="C239" s="1348"/>
      <c r="D239" s="1347"/>
      <c r="E239" s="1347"/>
      <c r="F239" s="1347"/>
      <c r="G239" s="1346" t="s">
        <v>17</v>
      </c>
      <c r="H239" s="1346"/>
      <c r="I239" s="1346"/>
      <c r="J239" s="1346"/>
      <c r="K239" s="1346"/>
      <c r="L239" s="1445"/>
      <c r="M239" s="1346"/>
      <c r="N239" s="1346"/>
      <c r="O239" s="1346"/>
      <c r="P239" s="1346"/>
      <c r="Q239" s="1346" t="s">
        <v>3993</v>
      </c>
      <c r="R239" s="1346"/>
      <c r="S239" s="1346"/>
      <c r="T239" s="1346"/>
      <c r="U239" s="1346"/>
      <c r="V239" s="1445"/>
      <c r="W239" s="1346"/>
      <c r="X239" s="1346"/>
      <c r="Y239" s="1346"/>
      <c r="Z239" s="1346"/>
      <c r="AC239" s="876"/>
      <c r="AD239" s="876"/>
      <c r="AE239" s="876"/>
      <c r="AF239" s="1446"/>
      <c r="AG239" s="1446"/>
      <c r="AH239" s="1446"/>
      <c r="AI239" s="1446"/>
      <c r="AJ239" s="1446"/>
      <c r="AK239" s="1446"/>
      <c r="AL239" s="1446"/>
      <c r="AM239" s="1446"/>
      <c r="AN239" s="1446"/>
      <c r="AO239" s="1446"/>
      <c r="AP239" s="1446"/>
      <c r="AQ239" s="1446"/>
      <c r="AR239" s="1446"/>
      <c r="AS239" s="1446"/>
      <c r="AT239" s="1446"/>
      <c r="AU239" s="1446"/>
    </row>
    <row r="240" spans="1:47" ht="13.95" customHeight="1">
      <c r="A240" s="369"/>
      <c r="B240" s="1348"/>
      <c r="C240" s="1348"/>
      <c r="D240" s="1347"/>
      <c r="E240" s="1347"/>
      <c r="F240" s="1347"/>
      <c r="G240" s="1346" t="s">
        <v>19</v>
      </c>
      <c r="H240" s="1346"/>
      <c r="I240" s="1346"/>
      <c r="J240" s="1346"/>
      <c r="K240" s="1346"/>
      <c r="L240" s="1445"/>
      <c r="M240" s="1346"/>
      <c r="N240" s="1346"/>
      <c r="O240" s="1346"/>
      <c r="P240" s="1346"/>
      <c r="Q240" s="1347" t="s">
        <v>20</v>
      </c>
      <c r="R240" s="1347"/>
      <c r="S240" s="1347"/>
      <c r="T240" s="1347"/>
      <c r="U240" s="1347"/>
      <c r="V240" s="1445"/>
      <c r="W240" s="1346"/>
      <c r="X240" s="1346"/>
      <c r="Y240" s="1346"/>
      <c r="Z240" s="1346"/>
      <c r="AA240" s="369"/>
    </row>
    <row r="241" spans="1:27" ht="14.4">
      <c r="A241" s="369"/>
      <c r="B241" s="1348"/>
      <c r="C241" s="1348"/>
      <c r="D241" s="1347" t="s">
        <v>8</v>
      </c>
      <c r="E241" s="1347"/>
      <c r="F241" s="1347"/>
      <c r="G241" s="1447"/>
      <c r="H241" s="1343"/>
      <c r="I241" s="1343"/>
      <c r="J241" s="1343"/>
      <c r="K241" s="1343"/>
      <c r="L241" s="1344"/>
      <c r="M241" s="1344"/>
      <c r="N241" s="1344"/>
      <c r="O241" s="1344"/>
      <c r="P241" s="1344"/>
      <c r="Q241" s="1344"/>
      <c r="R241" s="1344"/>
      <c r="S241" s="1344"/>
      <c r="T241" s="1344"/>
      <c r="U241" s="1344"/>
      <c r="V241" s="1344"/>
      <c r="W241" s="1344"/>
      <c r="X241" s="1344"/>
      <c r="Y241" s="1344"/>
      <c r="Z241" s="1344"/>
      <c r="AA241" s="369"/>
    </row>
    <row r="242" spans="1:27" ht="14.4">
      <c r="A242" s="369"/>
      <c r="B242" s="1348"/>
      <c r="C242" s="1348"/>
      <c r="D242" s="1347"/>
      <c r="E242" s="1347"/>
      <c r="F242" s="1347"/>
      <c r="G242" s="1345"/>
      <c r="H242" s="1344"/>
      <c r="I242" s="1344"/>
      <c r="J242" s="1344"/>
      <c r="K242" s="1344"/>
      <c r="L242" s="1344"/>
      <c r="M242" s="1344"/>
      <c r="N242" s="1344"/>
      <c r="O242" s="1344"/>
      <c r="P242" s="1344"/>
      <c r="Q242" s="1344"/>
      <c r="R242" s="1344"/>
      <c r="S242" s="1344"/>
      <c r="T242" s="1344"/>
      <c r="U242" s="1344"/>
      <c r="V242" s="1344"/>
      <c r="W242" s="1344"/>
      <c r="X242" s="1344"/>
      <c r="Y242" s="1344"/>
      <c r="Z242" s="1344"/>
      <c r="AA242" s="369"/>
    </row>
    <row r="243" spans="1:27" ht="14.4">
      <c r="A243" s="369"/>
      <c r="B243" s="1348"/>
      <c r="C243" s="1348"/>
      <c r="D243" s="1347" t="s">
        <v>3745</v>
      </c>
      <c r="E243" s="1347"/>
      <c r="F243" s="1347"/>
      <c r="G243" s="370"/>
      <c r="H243" s="371"/>
      <c r="I243" s="350"/>
      <c r="J243" s="350"/>
      <c r="K243" s="112" t="s">
        <v>3783</v>
      </c>
      <c r="L243" s="371" t="s">
        <v>3966</v>
      </c>
      <c r="M243" s="371"/>
      <c r="N243" s="371"/>
      <c r="O243" s="371"/>
      <c r="P243" s="371" t="s">
        <v>3965</v>
      </c>
      <c r="Q243" s="350"/>
      <c r="R243" s="112" t="s">
        <v>3783</v>
      </c>
      <c r="S243" s="371" t="s">
        <v>3967</v>
      </c>
      <c r="T243" s="371"/>
      <c r="U243" s="371"/>
      <c r="V243" s="372"/>
      <c r="W243" s="373"/>
      <c r="X243" s="370"/>
      <c r="Y243" s="370"/>
      <c r="Z243" s="374"/>
      <c r="AA243" s="369"/>
    </row>
    <row r="244" spans="1:27" ht="14.4">
      <c r="A244" s="369"/>
      <c r="B244" s="1348"/>
      <c r="C244" s="1348"/>
      <c r="D244" s="1347"/>
      <c r="E244" s="1347"/>
      <c r="F244" s="1347"/>
      <c r="G244" s="375"/>
      <c r="H244" s="376"/>
      <c r="I244" s="377"/>
      <c r="J244" s="376"/>
      <c r="K244" s="110" t="s">
        <v>3783</v>
      </c>
      <c r="L244" s="376" t="s">
        <v>9</v>
      </c>
      <c r="M244" s="376"/>
      <c r="N244" s="376"/>
      <c r="O244" s="1448"/>
      <c r="P244" s="1449"/>
      <c r="Q244" s="1449"/>
      <c r="R244" s="1449"/>
      <c r="S244" s="1449"/>
      <c r="T244" s="1449"/>
      <c r="U244" s="1449"/>
      <c r="V244" s="1449"/>
      <c r="W244" s="375" t="s">
        <v>10</v>
      </c>
      <c r="X244" s="375"/>
      <c r="Y244" s="375"/>
      <c r="Z244" s="379"/>
      <c r="AA244" s="369"/>
    </row>
    <row r="245" spans="1:27" ht="14.4">
      <c r="A245" s="369"/>
      <c r="B245" s="1348"/>
      <c r="C245" s="1348"/>
      <c r="D245" s="1347"/>
      <c r="E245" s="1347"/>
      <c r="F245" s="1347"/>
      <c r="G245" s="1450" t="s">
        <v>3968</v>
      </c>
      <c r="H245" s="1450"/>
      <c r="I245" s="1450"/>
      <c r="J245" s="1450"/>
      <c r="K245" s="1451"/>
      <c r="L245" s="1452"/>
      <c r="M245" s="1453"/>
      <c r="N245" s="1453"/>
      <c r="O245" s="1453"/>
      <c r="P245" s="1453"/>
      <c r="Q245" s="1452"/>
      <c r="R245" s="1453"/>
      <c r="S245" s="1453"/>
      <c r="T245" s="1453"/>
      <c r="U245" s="1453"/>
      <c r="V245" s="1445"/>
      <c r="W245" s="1346"/>
      <c r="X245" s="1346"/>
      <c r="Y245" s="1346"/>
      <c r="Z245" s="1346"/>
      <c r="AA245" s="369"/>
    </row>
    <row r="246" spans="1:27" ht="14.4">
      <c r="A246" s="369"/>
      <c r="B246" s="1348"/>
      <c r="C246" s="1348"/>
      <c r="D246" s="1347"/>
      <c r="E246" s="1347"/>
      <c r="F246" s="1347"/>
      <c r="G246" s="1450" t="s">
        <v>3969</v>
      </c>
      <c r="H246" s="1450"/>
      <c r="I246" s="1450"/>
      <c r="J246" s="1450"/>
      <c r="K246" s="1451"/>
      <c r="L246" s="1429"/>
      <c r="M246" s="862"/>
      <c r="N246" s="109"/>
      <c r="O246" s="1" t="s">
        <v>12</v>
      </c>
      <c r="P246" s="109"/>
      <c r="Q246" s="1" t="s">
        <v>11</v>
      </c>
      <c r="R246" s="109"/>
      <c r="S246" s="1" t="s">
        <v>227</v>
      </c>
      <c r="T246" s="382"/>
      <c r="U246" s="382"/>
      <c r="V246" s="383"/>
      <c r="W246" s="380"/>
      <c r="X246" s="380"/>
      <c r="Y246" s="380"/>
      <c r="Z246" s="381"/>
      <c r="AA246" s="369"/>
    </row>
    <row r="247" spans="1:27" ht="13.95" customHeight="1">
      <c r="A247" s="369"/>
      <c r="B247" s="1348"/>
      <c r="C247" s="1348"/>
      <c r="D247" s="1443" t="s">
        <v>3971</v>
      </c>
      <c r="E247" s="1347"/>
      <c r="F247" s="1347"/>
      <c r="G247" s="111" t="s">
        <v>3783</v>
      </c>
      <c r="H247" s="385" t="s">
        <v>3972</v>
      </c>
      <c r="I247" s="385"/>
      <c r="J247" s="385"/>
      <c r="K247" s="385"/>
      <c r="L247" s="386" t="s">
        <v>3974</v>
      </c>
      <c r="M247" s="385"/>
      <c r="N247" s="385"/>
      <c r="O247" s="1433"/>
      <c r="P247" s="1433"/>
      <c r="Q247" s="1433"/>
      <c r="R247" s="1433"/>
      <c r="S247" s="1433"/>
      <c r="T247" s="1433"/>
      <c r="U247" s="1433"/>
      <c r="V247" s="1433"/>
      <c r="W247" s="387" t="s">
        <v>10</v>
      </c>
      <c r="X247" s="387"/>
      <c r="Y247" s="387"/>
      <c r="Z247" s="388"/>
      <c r="AA247" s="369"/>
    </row>
    <row r="248" spans="1:27" ht="14.4">
      <c r="A248" s="369"/>
      <c r="B248" s="1348"/>
      <c r="C248" s="1348"/>
      <c r="D248" s="1347"/>
      <c r="E248" s="1347"/>
      <c r="F248" s="1347"/>
      <c r="G248" s="110" t="s">
        <v>3783</v>
      </c>
      <c r="H248" s="376" t="s">
        <v>3973</v>
      </c>
      <c r="I248" s="376"/>
      <c r="J248" s="376"/>
      <c r="K248" s="376"/>
      <c r="L248" s="376"/>
      <c r="M248" s="376"/>
      <c r="N248" s="376"/>
      <c r="O248" s="376"/>
      <c r="P248" s="376"/>
      <c r="Q248" s="376"/>
      <c r="R248" s="376"/>
      <c r="S248" s="376"/>
      <c r="T248" s="376"/>
      <c r="U248" s="376"/>
      <c r="V248" s="378"/>
      <c r="W248" s="375"/>
      <c r="X248" s="375"/>
      <c r="Y248" s="375"/>
      <c r="Z248" s="379"/>
      <c r="AA248" s="369"/>
    </row>
    <row r="249" spans="1:27" ht="14.4">
      <c r="A249" s="369"/>
      <c r="B249" s="1348" t="s">
        <v>3985</v>
      </c>
      <c r="C249" s="1348"/>
      <c r="D249" s="1347" t="s">
        <v>3755</v>
      </c>
      <c r="E249" s="1347"/>
      <c r="F249" s="1347"/>
      <c r="G249" s="1435"/>
      <c r="H249" s="1435"/>
      <c r="I249" s="1435"/>
      <c r="J249" s="1435"/>
      <c r="K249" s="1435"/>
      <c r="L249" s="1435"/>
      <c r="M249" s="1435"/>
      <c r="N249" s="1435"/>
      <c r="O249" s="1435"/>
      <c r="P249" s="1435"/>
      <c r="Q249" s="1435"/>
      <c r="R249" s="1435"/>
      <c r="S249" s="1435"/>
      <c r="T249" s="1435"/>
      <c r="U249" s="1435"/>
      <c r="V249" s="1435"/>
      <c r="W249" s="1435"/>
      <c r="X249" s="1435"/>
      <c r="Y249" s="1435"/>
      <c r="Z249" s="1435"/>
      <c r="AA249" s="369"/>
    </row>
    <row r="250" spans="1:27" ht="14.4">
      <c r="A250" s="369"/>
      <c r="B250" s="1348"/>
      <c r="C250" s="1348"/>
      <c r="D250" s="1434"/>
      <c r="E250" s="1434"/>
      <c r="F250" s="1434"/>
      <c r="G250" s="1436"/>
      <c r="H250" s="1436"/>
      <c r="I250" s="1436"/>
      <c r="J250" s="1435"/>
      <c r="K250" s="1435"/>
      <c r="L250" s="1435"/>
      <c r="M250" s="1435"/>
      <c r="N250" s="1435"/>
      <c r="O250" s="1435"/>
      <c r="P250" s="1435"/>
      <c r="Q250" s="1435"/>
      <c r="R250" s="1435"/>
      <c r="S250" s="1435"/>
      <c r="T250" s="1435"/>
      <c r="U250" s="1435"/>
      <c r="V250" s="1435"/>
      <c r="W250" s="1435"/>
      <c r="X250" s="1435"/>
      <c r="Y250" s="1435"/>
      <c r="Z250" s="1435"/>
      <c r="AA250" s="369"/>
    </row>
    <row r="251" spans="1:27" ht="18" customHeight="1">
      <c r="A251" s="369"/>
      <c r="B251" s="1348"/>
      <c r="C251" s="1348"/>
      <c r="D251" s="1347" t="s">
        <v>3975</v>
      </c>
      <c r="E251" s="1347"/>
      <c r="F251" s="1347"/>
      <c r="G251" s="1047" t="s">
        <v>3918</v>
      </c>
      <c r="H251" s="1047"/>
      <c r="I251" s="1047"/>
      <c r="J251" s="871"/>
      <c r="K251" s="869"/>
      <c r="L251" s="344" t="s">
        <v>3919</v>
      </c>
      <c r="M251" s="1437"/>
      <c r="N251" s="1427"/>
      <c r="O251" s="1438"/>
      <c r="P251" s="1439"/>
      <c r="Q251" s="1425"/>
      <c r="R251" s="1425"/>
      <c r="S251" s="1425"/>
      <c r="T251" s="1425"/>
      <c r="U251" s="1425"/>
      <c r="V251" s="1425"/>
      <c r="W251" s="1425"/>
      <c r="X251" s="1425"/>
      <c r="Y251" s="1425"/>
      <c r="Z251" s="1440"/>
      <c r="AA251" s="369"/>
    </row>
    <row r="252" spans="1:27" ht="18" customHeight="1">
      <c r="A252" s="369"/>
      <c r="B252" s="1348"/>
      <c r="C252" s="1348"/>
      <c r="D252" s="1347"/>
      <c r="E252" s="1347"/>
      <c r="F252" s="1347"/>
      <c r="G252" s="1047" t="s">
        <v>3920</v>
      </c>
      <c r="H252" s="1047"/>
      <c r="I252" s="1047"/>
      <c r="J252" s="1046"/>
      <c r="K252" s="1046"/>
      <c r="L252" s="1046"/>
      <c r="M252" s="1046"/>
      <c r="N252" s="1046"/>
      <c r="O252" s="1046"/>
      <c r="P252" s="1047" t="s">
        <v>3921</v>
      </c>
      <c r="Q252" s="1047"/>
      <c r="R252" s="1047"/>
      <c r="S252" s="1046"/>
      <c r="T252" s="1046"/>
      <c r="U252" s="1046"/>
      <c r="V252" s="1046"/>
      <c r="W252" s="1046"/>
      <c r="X252" s="1046"/>
      <c r="Y252" s="1046"/>
      <c r="Z252" s="1046"/>
      <c r="AA252" s="369"/>
    </row>
    <row r="253" spans="1:27" ht="18" customHeight="1">
      <c r="A253" s="369"/>
      <c r="B253" s="1348"/>
      <c r="C253" s="1348"/>
      <c r="D253" s="1347"/>
      <c r="E253" s="1347"/>
      <c r="F253" s="1347"/>
      <c r="G253" s="1047" t="s">
        <v>3922</v>
      </c>
      <c r="H253" s="1047"/>
      <c r="I253" s="1047"/>
      <c r="J253" s="1046"/>
      <c r="K253" s="1046"/>
      <c r="L253" s="1046"/>
      <c r="M253" s="1046"/>
      <c r="N253" s="1046"/>
      <c r="O253" s="1046"/>
      <c r="P253" s="1047" t="s">
        <v>3923</v>
      </c>
      <c r="Q253" s="1047"/>
      <c r="R253" s="1047"/>
      <c r="S253" s="1046"/>
      <c r="T253" s="1046"/>
      <c r="U253" s="1046"/>
      <c r="V253" s="1046"/>
      <c r="W253" s="1046"/>
      <c r="X253" s="1046"/>
      <c r="Y253" s="1046"/>
      <c r="Z253" s="1046"/>
      <c r="AA253" s="369"/>
    </row>
    <row r="254" spans="1:27" ht="18" customHeight="1">
      <c r="A254" s="369"/>
      <c r="B254" s="1348"/>
      <c r="C254" s="1348"/>
      <c r="D254" s="1347"/>
      <c r="E254" s="1347"/>
      <c r="F254" s="1347"/>
      <c r="G254" s="1047" t="s">
        <v>3924</v>
      </c>
      <c r="H254" s="1047"/>
      <c r="I254" s="1047"/>
      <c r="J254" s="1046"/>
      <c r="K254" s="1046"/>
      <c r="L254" s="1046"/>
      <c r="M254" s="1046"/>
      <c r="N254" s="1046"/>
      <c r="O254" s="1046"/>
      <c r="P254" s="1046"/>
      <c r="Q254" s="1046"/>
      <c r="R254" s="1046"/>
      <c r="S254" s="1046"/>
      <c r="T254" s="1046"/>
      <c r="U254" s="1046"/>
      <c r="V254" s="1046"/>
      <c r="W254" s="1046"/>
      <c r="X254" s="1046"/>
      <c r="Y254" s="1046"/>
      <c r="Z254" s="1046"/>
      <c r="AA254" s="369"/>
    </row>
    <row r="255" spans="1:27" ht="14.4">
      <c r="A255" s="369"/>
      <c r="B255" s="1348"/>
      <c r="C255" s="1348"/>
      <c r="D255" s="1441" t="s">
        <v>3976</v>
      </c>
      <c r="E255" s="1441"/>
      <c r="F255" s="1441"/>
      <c r="G255" s="1441"/>
      <c r="H255" s="1441"/>
      <c r="I255" s="1441"/>
      <c r="J255" s="1441"/>
      <c r="K255" s="1441"/>
      <c r="L255" s="1441"/>
      <c r="M255" s="1441"/>
      <c r="N255" s="1441" t="s">
        <v>177</v>
      </c>
      <c r="O255" s="1441"/>
      <c r="P255" s="1441"/>
      <c r="Q255" s="1441"/>
      <c r="R255" s="1441"/>
      <c r="S255" s="1441"/>
      <c r="T255" s="1441"/>
      <c r="U255" s="1441"/>
      <c r="V255" s="1441"/>
      <c r="W255" s="1441"/>
      <c r="X255" s="1441"/>
      <c r="Y255" s="1441"/>
      <c r="Z255" s="1441"/>
      <c r="AA255" s="369"/>
    </row>
    <row r="256" spans="1:27" ht="14.4">
      <c r="A256" s="369"/>
      <c r="B256" s="1348"/>
      <c r="C256" s="1348"/>
      <c r="D256" s="1347"/>
      <c r="E256" s="1347"/>
      <c r="F256" s="1347"/>
      <c r="G256" s="1347"/>
      <c r="H256" s="1347"/>
      <c r="I256" s="1347"/>
      <c r="J256" s="1347"/>
      <c r="K256" s="1347"/>
      <c r="L256" s="1347"/>
      <c r="M256" s="1347"/>
      <c r="N256" s="1347"/>
      <c r="O256" s="1347"/>
      <c r="P256" s="1347"/>
      <c r="Q256" s="1347"/>
      <c r="R256" s="1347"/>
      <c r="S256" s="1347"/>
      <c r="T256" s="1347"/>
      <c r="U256" s="1347"/>
      <c r="V256" s="1347"/>
      <c r="W256" s="1347"/>
      <c r="X256" s="1347"/>
      <c r="Y256" s="1347"/>
      <c r="Z256" s="1347"/>
      <c r="AA256" s="369"/>
    </row>
    <row r="257" spans="1:47" ht="14.25" customHeight="1">
      <c r="A257" s="369"/>
      <c r="B257" s="1348"/>
      <c r="C257" s="1348"/>
      <c r="D257" s="1347"/>
      <c r="E257" s="1347"/>
      <c r="F257" s="1347"/>
      <c r="G257" s="1347"/>
      <c r="H257" s="1347"/>
      <c r="I257" s="1347"/>
      <c r="J257" s="1347"/>
      <c r="K257" s="1347"/>
      <c r="L257" s="1347"/>
      <c r="M257" s="1347"/>
      <c r="N257" s="1347"/>
      <c r="O257" s="1347"/>
      <c r="P257" s="1347"/>
      <c r="Q257" s="1347"/>
      <c r="R257" s="1347"/>
      <c r="S257" s="1347"/>
      <c r="T257" s="1347"/>
      <c r="U257" s="1347"/>
      <c r="V257" s="1347"/>
      <c r="W257" s="1347"/>
      <c r="X257" s="1347"/>
      <c r="Y257" s="1347"/>
      <c r="Z257" s="1347"/>
      <c r="AA257" s="369"/>
    </row>
    <row r="258" spans="1:47" ht="14.4">
      <c r="A258" s="369"/>
      <c r="B258" s="1348"/>
      <c r="C258" s="1348"/>
      <c r="D258" s="1347" t="s">
        <v>3977</v>
      </c>
      <c r="E258" s="1347"/>
      <c r="F258" s="1347"/>
      <c r="G258" s="1347"/>
      <c r="H258" s="1347"/>
      <c r="I258" s="1347"/>
      <c r="J258" s="1347"/>
      <c r="K258" s="1347"/>
      <c r="L258" s="1347"/>
      <c r="M258" s="1347"/>
      <c r="N258" s="1442" t="s">
        <v>3979</v>
      </c>
      <c r="O258" s="1442"/>
      <c r="P258" s="1442"/>
      <c r="Q258" s="1442"/>
      <c r="R258" s="390"/>
      <c r="S258" s="369"/>
      <c r="T258" s="369"/>
      <c r="U258" s="369"/>
      <c r="V258" s="391"/>
      <c r="W258" s="389"/>
      <c r="X258" s="389"/>
      <c r="Y258" s="389"/>
      <c r="Z258" s="392"/>
      <c r="AA258" s="369"/>
    </row>
    <row r="259" spans="1:47" ht="14.4">
      <c r="A259" s="369"/>
      <c r="B259" s="1348"/>
      <c r="C259" s="1348"/>
      <c r="D259" s="1347"/>
      <c r="E259" s="1347"/>
      <c r="F259" s="1347"/>
      <c r="G259" s="1347"/>
      <c r="H259" s="1347"/>
      <c r="I259" s="1347"/>
      <c r="J259" s="1347"/>
      <c r="K259" s="1347"/>
      <c r="L259" s="1347"/>
      <c r="M259" s="1347"/>
      <c r="N259" s="1442"/>
      <c r="O259" s="1442"/>
      <c r="P259" s="1442"/>
      <c r="Q259" s="1442"/>
      <c r="R259" s="115"/>
      <c r="S259" s="114"/>
      <c r="T259" s="369" t="s">
        <v>388</v>
      </c>
      <c r="U259" s="114"/>
      <c r="V259" s="393" t="s">
        <v>3980</v>
      </c>
      <c r="W259" s="389"/>
      <c r="X259" s="389"/>
      <c r="Y259" s="389"/>
      <c r="Z259" s="392"/>
      <c r="AA259" s="369"/>
    </row>
    <row r="260" spans="1:47" ht="14.4">
      <c r="A260" s="369"/>
      <c r="B260" s="1348"/>
      <c r="C260" s="1348"/>
      <c r="D260" s="1347"/>
      <c r="E260" s="1347"/>
      <c r="F260" s="1347"/>
      <c r="G260" s="1347"/>
      <c r="H260" s="1347"/>
      <c r="I260" s="1347"/>
      <c r="J260" s="1347"/>
      <c r="K260" s="1347"/>
      <c r="L260" s="1347"/>
      <c r="M260" s="1347"/>
      <c r="N260" s="1442"/>
      <c r="O260" s="1442"/>
      <c r="P260" s="1442"/>
      <c r="Q260" s="1442"/>
      <c r="R260" s="394"/>
      <c r="S260" s="369"/>
      <c r="T260" s="369"/>
      <c r="U260" s="395"/>
      <c r="V260" s="391"/>
      <c r="W260" s="389"/>
      <c r="X260" s="389"/>
      <c r="Y260" s="389"/>
      <c r="Z260" s="392"/>
      <c r="AA260" s="369"/>
    </row>
    <row r="261" spans="1:47" ht="14.4">
      <c r="A261" s="369"/>
      <c r="B261" s="1348"/>
      <c r="C261" s="1348"/>
      <c r="D261" s="1443" t="s">
        <v>3978</v>
      </c>
      <c r="E261" s="1443"/>
      <c r="F261" s="1443"/>
      <c r="G261" s="370"/>
      <c r="H261" s="371"/>
      <c r="I261" s="371"/>
      <c r="J261" s="371"/>
      <c r="K261" s="371"/>
      <c r="L261" s="371"/>
      <c r="M261" s="371"/>
      <c r="N261" s="371"/>
      <c r="O261" s="371"/>
      <c r="P261" s="371"/>
      <c r="Q261" s="371"/>
      <c r="R261" s="371"/>
      <c r="S261" s="371"/>
      <c r="T261" s="371"/>
      <c r="U261" s="371"/>
      <c r="V261" s="372"/>
      <c r="W261" s="370"/>
      <c r="X261" s="370"/>
      <c r="Y261" s="370"/>
      <c r="Z261" s="374"/>
      <c r="AA261" s="369"/>
    </row>
    <row r="262" spans="1:47" ht="14.4">
      <c r="A262" s="369"/>
      <c r="B262" s="1348"/>
      <c r="C262" s="1348"/>
      <c r="D262" s="1443"/>
      <c r="E262" s="1443"/>
      <c r="F262" s="1443"/>
      <c r="G262" s="389"/>
      <c r="H262" s="369"/>
      <c r="I262" s="121" t="s">
        <v>3783</v>
      </c>
      <c r="J262" s="369" t="s">
        <v>3981</v>
      </c>
      <c r="K262" s="369"/>
      <c r="L262" s="369"/>
      <c r="M262" s="369"/>
      <c r="N262" s="369" t="s">
        <v>3965</v>
      </c>
      <c r="O262" s="369"/>
      <c r="P262" s="121" t="s">
        <v>3783</v>
      </c>
      <c r="Q262" s="369" t="s">
        <v>3982</v>
      </c>
      <c r="R262" s="369"/>
      <c r="S262" s="369"/>
      <c r="T262" s="369"/>
      <c r="U262" s="369" t="s">
        <v>3965</v>
      </c>
      <c r="V262" s="391"/>
      <c r="W262" s="121" t="s">
        <v>3783</v>
      </c>
      <c r="X262" s="389" t="s">
        <v>3983</v>
      </c>
      <c r="Y262" s="389"/>
      <c r="Z262" s="392"/>
      <c r="AA262" s="369"/>
    </row>
    <row r="263" spans="1:47" ht="14.4">
      <c r="A263" s="369"/>
      <c r="B263" s="1348"/>
      <c r="C263" s="1348"/>
      <c r="D263" s="1443"/>
      <c r="E263" s="1443"/>
      <c r="F263" s="1443"/>
      <c r="G263" s="375"/>
      <c r="H263" s="376"/>
      <c r="I263" s="376"/>
      <c r="J263" s="376"/>
      <c r="K263" s="376"/>
      <c r="L263" s="376"/>
      <c r="M263" s="376"/>
      <c r="N263" s="376"/>
      <c r="O263" s="376"/>
      <c r="P263" s="376"/>
      <c r="Q263" s="376"/>
      <c r="R263" s="376"/>
      <c r="S263" s="376"/>
      <c r="T263" s="376"/>
      <c r="U263" s="376"/>
      <c r="V263" s="378"/>
      <c r="W263" s="375"/>
      <c r="X263" s="375"/>
      <c r="Y263" s="375"/>
      <c r="Z263" s="379"/>
      <c r="AA263" s="369"/>
    </row>
    <row r="264" spans="1:47" ht="14.55" customHeight="1">
      <c r="B264" s="1348" t="s">
        <v>3984</v>
      </c>
      <c r="C264" s="1348"/>
      <c r="D264" s="1347" t="s">
        <v>23</v>
      </c>
      <c r="E264" s="1347"/>
      <c r="F264" s="1347"/>
      <c r="G264" s="1346" t="s">
        <v>15</v>
      </c>
      <c r="H264" s="1346"/>
      <c r="I264" s="1346"/>
      <c r="J264" s="1346"/>
      <c r="K264" s="1346"/>
      <c r="L264" s="1444"/>
      <c r="M264" s="1349"/>
      <c r="N264" s="368" t="s">
        <v>3919</v>
      </c>
      <c r="O264" s="1444"/>
      <c r="P264" s="1349"/>
      <c r="Q264" s="1346" t="s">
        <v>56</v>
      </c>
      <c r="R264" s="1346"/>
      <c r="S264" s="1346"/>
      <c r="T264" s="1346"/>
      <c r="U264" s="1346"/>
      <c r="V264" s="1445"/>
      <c r="W264" s="1346"/>
      <c r="X264" s="1346"/>
      <c r="Y264" s="1346"/>
      <c r="Z264" s="1346"/>
      <c r="AB264" s="2">
        <v>11</v>
      </c>
      <c r="AC264" s="876"/>
      <c r="AD264" s="876"/>
      <c r="AE264" s="876"/>
      <c r="AF264" s="1446"/>
      <c r="AG264" s="1446"/>
      <c r="AH264" s="1446"/>
      <c r="AI264" s="1446"/>
      <c r="AJ264" s="1446"/>
      <c r="AK264" s="876"/>
      <c r="AL264" s="876"/>
      <c r="AM264" s="876"/>
      <c r="AN264" s="1446"/>
      <c r="AO264" s="1446"/>
      <c r="AP264" s="1446"/>
      <c r="AQ264" s="1446"/>
      <c r="AR264" s="1446"/>
      <c r="AS264" s="1446"/>
      <c r="AT264" s="1446"/>
      <c r="AU264" s="1446"/>
    </row>
    <row r="265" spans="1:47" ht="13.05" customHeight="1">
      <c r="B265" s="1348"/>
      <c r="C265" s="1348"/>
      <c r="D265" s="1347"/>
      <c r="E265" s="1347"/>
      <c r="F265" s="1347"/>
      <c r="G265" s="1346" t="s">
        <v>17</v>
      </c>
      <c r="H265" s="1346"/>
      <c r="I265" s="1346"/>
      <c r="J265" s="1346"/>
      <c r="K265" s="1346"/>
      <c r="L265" s="1445"/>
      <c r="M265" s="1346"/>
      <c r="N265" s="1346"/>
      <c r="O265" s="1346"/>
      <c r="P265" s="1346"/>
      <c r="Q265" s="1346" t="s">
        <v>3993</v>
      </c>
      <c r="R265" s="1346"/>
      <c r="S265" s="1346"/>
      <c r="T265" s="1346"/>
      <c r="U265" s="1346"/>
      <c r="V265" s="1445"/>
      <c r="W265" s="1346"/>
      <c r="X265" s="1346"/>
      <c r="Y265" s="1346"/>
      <c r="Z265" s="1346"/>
      <c r="AC265" s="876"/>
      <c r="AD265" s="876"/>
      <c r="AE265" s="876"/>
      <c r="AF265" s="1446"/>
      <c r="AG265" s="1446"/>
      <c r="AH265" s="1446"/>
      <c r="AI265" s="1446"/>
      <c r="AJ265" s="1446"/>
      <c r="AK265" s="1446"/>
      <c r="AL265" s="1446"/>
      <c r="AM265" s="1446"/>
      <c r="AN265" s="1446"/>
      <c r="AO265" s="1446"/>
      <c r="AP265" s="1446"/>
      <c r="AQ265" s="1446"/>
      <c r="AR265" s="1446"/>
      <c r="AS265" s="1446"/>
      <c r="AT265" s="1446"/>
      <c r="AU265" s="1446"/>
    </row>
    <row r="266" spans="1:47" ht="13.95" customHeight="1">
      <c r="A266" s="369"/>
      <c r="B266" s="1348"/>
      <c r="C266" s="1348"/>
      <c r="D266" s="1347"/>
      <c r="E266" s="1347"/>
      <c r="F266" s="1347"/>
      <c r="G266" s="1346" t="s">
        <v>19</v>
      </c>
      <c r="H266" s="1346"/>
      <c r="I266" s="1346"/>
      <c r="J266" s="1346"/>
      <c r="K266" s="1346"/>
      <c r="L266" s="1445"/>
      <c r="M266" s="1346"/>
      <c r="N266" s="1346"/>
      <c r="O266" s="1346"/>
      <c r="P266" s="1346"/>
      <c r="Q266" s="1347" t="s">
        <v>20</v>
      </c>
      <c r="R266" s="1347"/>
      <c r="S266" s="1347"/>
      <c r="T266" s="1347"/>
      <c r="U266" s="1347"/>
      <c r="V266" s="1445"/>
      <c r="W266" s="1346"/>
      <c r="X266" s="1346"/>
      <c r="Y266" s="1346"/>
      <c r="Z266" s="1346"/>
      <c r="AA266" s="369"/>
    </row>
    <row r="267" spans="1:47" ht="14.4">
      <c r="A267" s="369"/>
      <c r="B267" s="1348"/>
      <c r="C267" s="1348"/>
      <c r="D267" s="1347" t="s">
        <v>8</v>
      </c>
      <c r="E267" s="1347"/>
      <c r="F267" s="1347"/>
      <c r="G267" s="1447"/>
      <c r="H267" s="1343"/>
      <c r="I267" s="1343"/>
      <c r="J267" s="1343"/>
      <c r="K267" s="1343"/>
      <c r="L267" s="1344"/>
      <c r="M267" s="1344"/>
      <c r="N267" s="1344"/>
      <c r="O267" s="1344"/>
      <c r="P267" s="1344"/>
      <c r="Q267" s="1344"/>
      <c r="R267" s="1344"/>
      <c r="S267" s="1344"/>
      <c r="T267" s="1344"/>
      <c r="U267" s="1344"/>
      <c r="V267" s="1344"/>
      <c r="W267" s="1344"/>
      <c r="X267" s="1344"/>
      <c r="Y267" s="1344"/>
      <c r="Z267" s="1344"/>
      <c r="AA267" s="369"/>
    </row>
    <row r="268" spans="1:47" ht="14.4">
      <c r="A268" s="369"/>
      <c r="B268" s="1348"/>
      <c r="C268" s="1348"/>
      <c r="D268" s="1347"/>
      <c r="E268" s="1347"/>
      <c r="F268" s="1347"/>
      <c r="G268" s="1345"/>
      <c r="H268" s="1344"/>
      <c r="I268" s="1344"/>
      <c r="J268" s="1344"/>
      <c r="K268" s="1344"/>
      <c r="L268" s="1344"/>
      <c r="M268" s="1344"/>
      <c r="N268" s="1344"/>
      <c r="O268" s="1344"/>
      <c r="P268" s="1344"/>
      <c r="Q268" s="1344"/>
      <c r="R268" s="1344"/>
      <c r="S268" s="1344"/>
      <c r="T268" s="1344"/>
      <c r="U268" s="1344"/>
      <c r="V268" s="1344"/>
      <c r="W268" s="1344"/>
      <c r="X268" s="1344"/>
      <c r="Y268" s="1344"/>
      <c r="Z268" s="1344"/>
      <c r="AA268" s="369"/>
    </row>
    <row r="269" spans="1:47" ht="14.4">
      <c r="A269" s="369"/>
      <c r="B269" s="1348"/>
      <c r="C269" s="1348"/>
      <c r="D269" s="1347" t="s">
        <v>3745</v>
      </c>
      <c r="E269" s="1347"/>
      <c r="F269" s="1347"/>
      <c r="G269" s="370"/>
      <c r="H269" s="371"/>
      <c r="I269" s="350"/>
      <c r="J269" s="350"/>
      <c r="K269" s="112" t="s">
        <v>3783</v>
      </c>
      <c r="L269" s="371" t="s">
        <v>3966</v>
      </c>
      <c r="M269" s="371"/>
      <c r="N269" s="371"/>
      <c r="O269" s="371"/>
      <c r="P269" s="371" t="s">
        <v>3965</v>
      </c>
      <c r="Q269" s="350"/>
      <c r="R269" s="112" t="s">
        <v>3783</v>
      </c>
      <c r="S269" s="371" t="s">
        <v>3967</v>
      </c>
      <c r="T269" s="371"/>
      <c r="U269" s="371"/>
      <c r="V269" s="372"/>
      <c r="W269" s="373"/>
      <c r="X269" s="370"/>
      <c r="Y269" s="370"/>
      <c r="Z269" s="374"/>
      <c r="AA269" s="369"/>
    </row>
    <row r="270" spans="1:47" ht="14.4">
      <c r="A270" s="369"/>
      <c r="B270" s="1348"/>
      <c r="C270" s="1348"/>
      <c r="D270" s="1347"/>
      <c r="E270" s="1347"/>
      <c r="F270" s="1347"/>
      <c r="G270" s="375"/>
      <c r="H270" s="376"/>
      <c r="I270" s="377"/>
      <c r="J270" s="376"/>
      <c r="K270" s="110" t="s">
        <v>3783</v>
      </c>
      <c r="L270" s="376" t="s">
        <v>9</v>
      </c>
      <c r="M270" s="376"/>
      <c r="N270" s="376"/>
      <c r="O270" s="1448"/>
      <c r="P270" s="1449"/>
      <c r="Q270" s="1449"/>
      <c r="R270" s="1449"/>
      <c r="S270" s="1449"/>
      <c r="T270" s="1449"/>
      <c r="U270" s="1449"/>
      <c r="V270" s="1449"/>
      <c r="W270" s="375" t="s">
        <v>10</v>
      </c>
      <c r="X270" s="375"/>
      <c r="Y270" s="375"/>
      <c r="Z270" s="379"/>
      <c r="AA270" s="369"/>
    </row>
    <row r="271" spans="1:47" ht="14.4">
      <c r="A271" s="369"/>
      <c r="B271" s="1348"/>
      <c r="C271" s="1348"/>
      <c r="D271" s="1347"/>
      <c r="E271" s="1347"/>
      <c r="F271" s="1347"/>
      <c r="G271" s="1450" t="s">
        <v>3968</v>
      </c>
      <c r="H271" s="1450"/>
      <c r="I271" s="1450"/>
      <c r="J271" s="1450"/>
      <c r="K271" s="1451"/>
      <c r="L271" s="1452"/>
      <c r="M271" s="1453"/>
      <c r="N271" s="1453"/>
      <c r="O271" s="1453"/>
      <c r="P271" s="1453"/>
      <c r="Q271" s="1452"/>
      <c r="R271" s="1453"/>
      <c r="S271" s="1453"/>
      <c r="T271" s="1453"/>
      <c r="U271" s="1453"/>
      <c r="V271" s="1445"/>
      <c r="W271" s="1346"/>
      <c r="X271" s="1346"/>
      <c r="Y271" s="1346"/>
      <c r="Z271" s="1346"/>
      <c r="AA271" s="369"/>
    </row>
    <row r="272" spans="1:47" ht="14.4">
      <c r="A272" s="369"/>
      <c r="B272" s="1348"/>
      <c r="C272" s="1348"/>
      <c r="D272" s="1347"/>
      <c r="E272" s="1347"/>
      <c r="F272" s="1347"/>
      <c r="G272" s="1450" t="s">
        <v>3969</v>
      </c>
      <c r="H272" s="1450"/>
      <c r="I272" s="1450"/>
      <c r="J272" s="1450"/>
      <c r="K272" s="1451"/>
      <c r="L272" s="1429"/>
      <c r="M272" s="862"/>
      <c r="N272" s="109"/>
      <c r="O272" s="1" t="s">
        <v>12</v>
      </c>
      <c r="P272" s="109"/>
      <c r="Q272" s="1" t="s">
        <v>11</v>
      </c>
      <c r="R272" s="109"/>
      <c r="S272" s="1" t="s">
        <v>227</v>
      </c>
      <c r="T272" s="382"/>
      <c r="U272" s="382"/>
      <c r="V272" s="383"/>
      <c r="W272" s="380"/>
      <c r="X272" s="380"/>
      <c r="Y272" s="380"/>
      <c r="Z272" s="381"/>
      <c r="AA272" s="369"/>
    </row>
    <row r="273" spans="1:27" ht="13.95" customHeight="1">
      <c r="A273" s="369"/>
      <c r="B273" s="1348"/>
      <c r="C273" s="1348"/>
      <c r="D273" s="1443" t="s">
        <v>3971</v>
      </c>
      <c r="E273" s="1347"/>
      <c r="F273" s="1347"/>
      <c r="G273" s="111" t="s">
        <v>3783</v>
      </c>
      <c r="H273" s="385" t="s">
        <v>3972</v>
      </c>
      <c r="I273" s="385"/>
      <c r="J273" s="385"/>
      <c r="K273" s="385"/>
      <c r="L273" s="386" t="s">
        <v>3974</v>
      </c>
      <c r="M273" s="385"/>
      <c r="N273" s="385"/>
      <c r="O273" s="1433"/>
      <c r="P273" s="1433"/>
      <c r="Q273" s="1433"/>
      <c r="R273" s="1433"/>
      <c r="S273" s="1433"/>
      <c r="T273" s="1433"/>
      <c r="U273" s="1433"/>
      <c r="V273" s="1433"/>
      <c r="W273" s="387" t="s">
        <v>10</v>
      </c>
      <c r="X273" s="387"/>
      <c r="Y273" s="387"/>
      <c r="Z273" s="388"/>
      <c r="AA273" s="369"/>
    </row>
    <row r="274" spans="1:27" ht="14.4">
      <c r="A274" s="369"/>
      <c r="B274" s="1348"/>
      <c r="C274" s="1348"/>
      <c r="D274" s="1347"/>
      <c r="E274" s="1347"/>
      <c r="F274" s="1347"/>
      <c r="G274" s="110" t="s">
        <v>3783</v>
      </c>
      <c r="H274" s="376" t="s">
        <v>3973</v>
      </c>
      <c r="I274" s="376"/>
      <c r="J274" s="376"/>
      <c r="K274" s="376"/>
      <c r="L274" s="376"/>
      <c r="M274" s="376"/>
      <c r="N274" s="376"/>
      <c r="O274" s="376"/>
      <c r="P274" s="376"/>
      <c r="Q274" s="376"/>
      <c r="R274" s="376"/>
      <c r="S274" s="376"/>
      <c r="T274" s="376"/>
      <c r="U274" s="376"/>
      <c r="V274" s="378"/>
      <c r="W274" s="375"/>
      <c r="X274" s="375"/>
      <c r="Y274" s="375"/>
      <c r="Z274" s="379"/>
      <c r="AA274" s="369"/>
    </row>
    <row r="275" spans="1:27" ht="13.95" customHeight="1">
      <c r="A275" s="369"/>
      <c r="B275" s="1348" t="s">
        <v>3985</v>
      </c>
      <c r="C275" s="1348"/>
      <c r="D275" s="1347" t="s">
        <v>3755</v>
      </c>
      <c r="E275" s="1347"/>
      <c r="F275" s="1347"/>
      <c r="G275" s="1435"/>
      <c r="H275" s="1435"/>
      <c r="I275" s="1435"/>
      <c r="J275" s="1435"/>
      <c r="K275" s="1435"/>
      <c r="L275" s="1435"/>
      <c r="M275" s="1435"/>
      <c r="N275" s="1435"/>
      <c r="O275" s="1435"/>
      <c r="P275" s="1435"/>
      <c r="Q275" s="1435"/>
      <c r="R275" s="1435"/>
      <c r="S275" s="1435"/>
      <c r="T275" s="1435"/>
      <c r="U275" s="1435"/>
      <c r="V275" s="1435"/>
      <c r="W275" s="1435"/>
      <c r="X275" s="1435"/>
      <c r="Y275" s="1435"/>
      <c r="Z275" s="1435"/>
      <c r="AA275" s="369"/>
    </row>
    <row r="276" spans="1:27" ht="14.4">
      <c r="A276" s="369"/>
      <c r="B276" s="1348"/>
      <c r="C276" s="1348"/>
      <c r="D276" s="1434"/>
      <c r="E276" s="1434"/>
      <c r="F276" s="1434"/>
      <c r="G276" s="1436"/>
      <c r="H276" s="1436"/>
      <c r="I276" s="1436"/>
      <c r="J276" s="1435"/>
      <c r="K276" s="1435"/>
      <c r="L276" s="1435"/>
      <c r="M276" s="1435"/>
      <c r="N276" s="1435"/>
      <c r="O276" s="1435"/>
      <c r="P276" s="1435"/>
      <c r="Q276" s="1435"/>
      <c r="R276" s="1435"/>
      <c r="S276" s="1435"/>
      <c r="T276" s="1435"/>
      <c r="U276" s="1435"/>
      <c r="V276" s="1435"/>
      <c r="W276" s="1435"/>
      <c r="X276" s="1435"/>
      <c r="Y276" s="1435"/>
      <c r="Z276" s="1435"/>
      <c r="AA276" s="369"/>
    </row>
    <row r="277" spans="1:27" ht="18" customHeight="1">
      <c r="A277" s="369"/>
      <c r="B277" s="1348"/>
      <c r="C277" s="1348"/>
      <c r="D277" s="1347" t="s">
        <v>3975</v>
      </c>
      <c r="E277" s="1347"/>
      <c r="F277" s="1347"/>
      <c r="G277" s="1047" t="s">
        <v>3918</v>
      </c>
      <c r="H277" s="1047"/>
      <c r="I277" s="1047"/>
      <c r="J277" s="871"/>
      <c r="K277" s="869"/>
      <c r="L277" s="344" t="s">
        <v>3919</v>
      </c>
      <c r="M277" s="1437"/>
      <c r="N277" s="1427"/>
      <c r="O277" s="1438"/>
      <c r="P277" s="1439"/>
      <c r="Q277" s="1425"/>
      <c r="R277" s="1425"/>
      <c r="S277" s="1425"/>
      <c r="T277" s="1425"/>
      <c r="U277" s="1425"/>
      <c r="V277" s="1425"/>
      <c r="W277" s="1425"/>
      <c r="X277" s="1425"/>
      <c r="Y277" s="1425"/>
      <c r="Z277" s="1440"/>
      <c r="AA277" s="369"/>
    </row>
    <row r="278" spans="1:27" ht="18" customHeight="1">
      <c r="A278" s="369"/>
      <c r="B278" s="1348"/>
      <c r="C278" s="1348"/>
      <c r="D278" s="1347"/>
      <c r="E278" s="1347"/>
      <c r="F278" s="1347"/>
      <c r="G278" s="1047" t="s">
        <v>3920</v>
      </c>
      <c r="H278" s="1047"/>
      <c r="I278" s="1047"/>
      <c r="J278" s="1046"/>
      <c r="K278" s="1046"/>
      <c r="L278" s="1046"/>
      <c r="M278" s="1046"/>
      <c r="N278" s="1046"/>
      <c r="O278" s="1046"/>
      <c r="P278" s="1047" t="s">
        <v>3921</v>
      </c>
      <c r="Q278" s="1047"/>
      <c r="R278" s="1047"/>
      <c r="S278" s="1046"/>
      <c r="T278" s="1046"/>
      <c r="U278" s="1046"/>
      <c r="V278" s="1046"/>
      <c r="W278" s="1046"/>
      <c r="X278" s="1046"/>
      <c r="Y278" s="1046"/>
      <c r="Z278" s="1046"/>
      <c r="AA278" s="369"/>
    </row>
    <row r="279" spans="1:27" ht="18" customHeight="1">
      <c r="A279" s="369"/>
      <c r="B279" s="1348"/>
      <c r="C279" s="1348"/>
      <c r="D279" s="1347"/>
      <c r="E279" s="1347"/>
      <c r="F279" s="1347"/>
      <c r="G279" s="1047" t="s">
        <v>3922</v>
      </c>
      <c r="H279" s="1047"/>
      <c r="I279" s="1047"/>
      <c r="J279" s="1046"/>
      <c r="K279" s="1046"/>
      <c r="L279" s="1046"/>
      <c r="M279" s="1046"/>
      <c r="N279" s="1046"/>
      <c r="O279" s="1046"/>
      <c r="P279" s="1047" t="s">
        <v>3923</v>
      </c>
      <c r="Q279" s="1047"/>
      <c r="R279" s="1047"/>
      <c r="S279" s="1046"/>
      <c r="T279" s="1046"/>
      <c r="U279" s="1046"/>
      <c r="V279" s="1046"/>
      <c r="W279" s="1046"/>
      <c r="X279" s="1046"/>
      <c r="Y279" s="1046"/>
      <c r="Z279" s="1046"/>
      <c r="AA279" s="369"/>
    </row>
    <row r="280" spans="1:27" ht="18" customHeight="1">
      <c r="A280" s="369"/>
      <c r="B280" s="1348"/>
      <c r="C280" s="1348"/>
      <c r="D280" s="1347"/>
      <c r="E280" s="1347"/>
      <c r="F280" s="1347"/>
      <c r="G280" s="1047" t="s">
        <v>3924</v>
      </c>
      <c r="H280" s="1047"/>
      <c r="I280" s="1047"/>
      <c r="J280" s="1046"/>
      <c r="K280" s="1046"/>
      <c r="L280" s="1046"/>
      <c r="M280" s="1046"/>
      <c r="N280" s="1046"/>
      <c r="O280" s="1046"/>
      <c r="P280" s="1046"/>
      <c r="Q280" s="1046"/>
      <c r="R280" s="1046"/>
      <c r="S280" s="1046"/>
      <c r="T280" s="1046"/>
      <c r="U280" s="1046"/>
      <c r="V280" s="1046"/>
      <c r="W280" s="1046"/>
      <c r="X280" s="1046"/>
      <c r="Y280" s="1046"/>
      <c r="Z280" s="1046"/>
      <c r="AA280" s="369"/>
    </row>
    <row r="281" spans="1:27" ht="14.4">
      <c r="A281" s="369"/>
      <c r="B281" s="1348"/>
      <c r="C281" s="1348"/>
      <c r="D281" s="1441" t="s">
        <v>3976</v>
      </c>
      <c r="E281" s="1441"/>
      <c r="F281" s="1441"/>
      <c r="G281" s="1441"/>
      <c r="H281" s="1441"/>
      <c r="I281" s="1441"/>
      <c r="J281" s="1441"/>
      <c r="K281" s="1441"/>
      <c r="L281" s="1441"/>
      <c r="M281" s="1441"/>
      <c r="N281" s="1441" t="s">
        <v>177</v>
      </c>
      <c r="O281" s="1441"/>
      <c r="P281" s="1441"/>
      <c r="Q281" s="1441"/>
      <c r="R281" s="1441"/>
      <c r="S281" s="1441"/>
      <c r="T281" s="1441"/>
      <c r="U281" s="1441"/>
      <c r="V281" s="1441"/>
      <c r="W281" s="1441"/>
      <c r="X281" s="1441"/>
      <c r="Y281" s="1441"/>
      <c r="Z281" s="1441"/>
      <c r="AA281" s="369"/>
    </row>
    <row r="282" spans="1:27" ht="14.4">
      <c r="A282" s="369"/>
      <c r="B282" s="1348"/>
      <c r="C282" s="1348"/>
      <c r="D282" s="1347"/>
      <c r="E282" s="1347"/>
      <c r="F282" s="1347"/>
      <c r="G282" s="1347"/>
      <c r="H282" s="1347"/>
      <c r="I282" s="1347"/>
      <c r="J282" s="1347"/>
      <c r="K282" s="1347"/>
      <c r="L282" s="1347"/>
      <c r="M282" s="1347"/>
      <c r="N282" s="1347"/>
      <c r="O282" s="1347"/>
      <c r="P282" s="1347"/>
      <c r="Q282" s="1347"/>
      <c r="R282" s="1347"/>
      <c r="S282" s="1347"/>
      <c r="T282" s="1347"/>
      <c r="U282" s="1347"/>
      <c r="V282" s="1347"/>
      <c r="W282" s="1347"/>
      <c r="X282" s="1347"/>
      <c r="Y282" s="1347"/>
      <c r="Z282" s="1347"/>
      <c r="AA282" s="369"/>
    </row>
    <row r="283" spans="1:27" ht="14.25" customHeight="1">
      <c r="A283" s="369"/>
      <c r="B283" s="1348"/>
      <c r="C283" s="1348"/>
      <c r="D283" s="1347"/>
      <c r="E283" s="1347"/>
      <c r="F283" s="1347"/>
      <c r="G283" s="1347"/>
      <c r="H283" s="1347"/>
      <c r="I283" s="1347"/>
      <c r="J283" s="1347"/>
      <c r="K283" s="1347"/>
      <c r="L283" s="1347"/>
      <c r="M283" s="1347"/>
      <c r="N283" s="1347"/>
      <c r="O283" s="1347"/>
      <c r="P283" s="1347"/>
      <c r="Q283" s="1347"/>
      <c r="R283" s="1347"/>
      <c r="S283" s="1347"/>
      <c r="T283" s="1347"/>
      <c r="U283" s="1347"/>
      <c r="V283" s="1347"/>
      <c r="W283" s="1347"/>
      <c r="X283" s="1347"/>
      <c r="Y283" s="1347"/>
      <c r="Z283" s="1347"/>
      <c r="AA283" s="369"/>
    </row>
    <row r="284" spans="1:27" ht="14.4">
      <c r="A284" s="369"/>
      <c r="B284" s="1348"/>
      <c r="C284" s="1348"/>
      <c r="D284" s="1347" t="s">
        <v>3977</v>
      </c>
      <c r="E284" s="1347"/>
      <c r="F284" s="1347"/>
      <c r="G284" s="1347"/>
      <c r="H284" s="1347"/>
      <c r="I284" s="1347"/>
      <c r="J284" s="1347"/>
      <c r="K284" s="1347"/>
      <c r="L284" s="1347"/>
      <c r="M284" s="1347"/>
      <c r="N284" s="1442" t="s">
        <v>3979</v>
      </c>
      <c r="O284" s="1442"/>
      <c r="P284" s="1442"/>
      <c r="Q284" s="1442"/>
      <c r="R284" s="390"/>
      <c r="S284" s="369"/>
      <c r="T284" s="369"/>
      <c r="U284" s="369"/>
      <c r="V284" s="391"/>
      <c r="W284" s="389"/>
      <c r="X284" s="389"/>
      <c r="Y284" s="389"/>
      <c r="Z284" s="392"/>
      <c r="AA284" s="369"/>
    </row>
    <row r="285" spans="1:27" ht="14.4">
      <c r="A285" s="369"/>
      <c r="B285" s="1348"/>
      <c r="C285" s="1348"/>
      <c r="D285" s="1347"/>
      <c r="E285" s="1347"/>
      <c r="F285" s="1347"/>
      <c r="G285" s="1347"/>
      <c r="H285" s="1347"/>
      <c r="I285" s="1347"/>
      <c r="J285" s="1347"/>
      <c r="K285" s="1347"/>
      <c r="L285" s="1347"/>
      <c r="M285" s="1347"/>
      <c r="N285" s="1442"/>
      <c r="O285" s="1442"/>
      <c r="P285" s="1442"/>
      <c r="Q285" s="1442"/>
      <c r="R285" s="115"/>
      <c r="S285" s="114"/>
      <c r="T285" s="369" t="s">
        <v>388</v>
      </c>
      <c r="U285" s="114"/>
      <c r="V285" s="393" t="s">
        <v>3980</v>
      </c>
      <c r="W285" s="389"/>
      <c r="X285" s="389"/>
      <c r="Y285" s="389"/>
      <c r="Z285" s="392"/>
      <c r="AA285" s="369"/>
    </row>
    <row r="286" spans="1:27" ht="14.4">
      <c r="A286" s="369"/>
      <c r="B286" s="1348"/>
      <c r="C286" s="1348"/>
      <c r="D286" s="1347"/>
      <c r="E286" s="1347"/>
      <c r="F286" s="1347"/>
      <c r="G286" s="1347"/>
      <c r="H286" s="1347"/>
      <c r="I286" s="1347"/>
      <c r="J286" s="1347"/>
      <c r="K286" s="1347"/>
      <c r="L286" s="1347"/>
      <c r="M286" s="1347"/>
      <c r="N286" s="1442"/>
      <c r="O286" s="1442"/>
      <c r="P286" s="1442"/>
      <c r="Q286" s="1442"/>
      <c r="R286" s="394"/>
      <c r="S286" s="369"/>
      <c r="T286" s="369"/>
      <c r="U286" s="395"/>
      <c r="V286" s="391"/>
      <c r="W286" s="389"/>
      <c r="X286" s="389"/>
      <c r="Y286" s="389"/>
      <c r="Z286" s="392"/>
      <c r="AA286" s="369"/>
    </row>
    <row r="287" spans="1:27" ht="13.95" customHeight="1">
      <c r="A287" s="369"/>
      <c r="B287" s="1348"/>
      <c r="C287" s="1348"/>
      <c r="D287" s="1443" t="s">
        <v>3978</v>
      </c>
      <c r="E287" s="1443"/>
      <c r="F287" s="1443"/>
      <c r="G287" s="370"/>
      <c r="H287" s="371"/>
      <c r="I287" s="371"/>
      <c r="J287" s="371"/>
      <c r="K287" s="371"/>
      <c r="L287" s="371"/>
      <c r="M287" s="371"/>
      <c r="N287" s="371"/>
      <c r="O287" s="371"/>
      <c r="P287" s="371"/>
      <c r="Q287" s="371"/>
      <c r="R287" s="371"/>
      <c r="S287" s="371"/>
      <c r="T287" s="371"/>
      <c r="U287" s="371"/>
      <c r="V287" s="372"/>
      <c r="W287" s="370"/>
      <c r="X287" s="370"/>
      <c r="Y287" s="370"/>
      <c r="Z287" s="374"/>
      <c r="AA287" s="369"/>
    </row>
    <row r="288" spans="1:27" ht="14.4">
      <c r="A288" s="369"/>
      <c r="B288" s="1348"/>
      <c r="C288" s="1348"/>
      <c r="D288" s="1443"/>
      <c r="E288" s="1443"/>
      <c r="F288" s="1443"/>
      <c r="G288" s="389"/>
      <c r="H288" s="369"/>
      <c r="I288" s="121" t="s">
        <v>3783</v>
      </c>
      <c r="J288" s="369" t="s">
        <v>3981</v>
      </c>
      <c r="K288" s="369"/>
      <c r="L288" s="369"/>
      <c r="M288" s="369"/>
      <c r="N288" s="369" t="s">
        <v>3965</v>
      </c>
      <c r="O288" s="369"/>
      <c r="P288" s="121" t="s">
        <v>3783</v>
      </c>
      <c r="Q288" s="369" t="s">
        <v>3982</v>
      </c>
      <c r="R288" s="369"/>
      <c r="S288" s="369"/>
      <c r="T288" s="369"/>
      <c r="U288" s="369" t="s">
        <v>3965</v>
      </c>
      <c r="V288" s="391"/>
      <c r="W288" s="121" t="s">
        <v>3783</v>
      </c>
      <c r="X288" s="389" t="s">
        <v>3983</v>
      </c>
      <c r="Y288" s="389"/>
      <c r="Z288" s="392"/>
      <c r="AA288" s="369"/>
    </row>
    <row r="289" spans="1:47" ht="14.4">
      <c r="A289" s="369"/>
      <c r="B289" s="1348"/>
      <c r="C289" s="1348"/>
      <c r="D289" s="1443"/>
      <c r="E289" s="1443"/>
      <c r="F289" s="1443"/>
      <c r="G289" s="375"/>
      <c r="H289" s="376"/>
      <c r="I289" s="376"/>
      <c r="J289" s="376"/>
      <c r="K289" s="376"/>
      <c r="L289" s="376"/>
      <c r="M289" s="376"/>
      <c r="N289" s="376"/>
      <c r="O289" s="376"/>
      <c r="P289" s="376"/>
      <c r="Q289" s="376"/>
      <c r="R289" s="376"/>
      <c r="S289" s="376"/>
      <c r="T289" s="376"/>
      <c r="U289" s="376"/>
      <c r="V289" s="378"/>
      <c r="W289" s="375"/>
      <c r="X289" s="375"/>
      <c r="Y289" s="375"/>
      <c r="Z289" s="379"/>
      <c r="AA289" s="369"/>
    </row>
    <row r="290" spans="1:47" ht="14.55" customHeight="1">
      <c r="B290" s="1348" t="s">
        <v>3984</v>
      </c>
      <c r="C290" s="1348"/>
      <c r="D290" s="1347" t="s">
        <v>23</v>
      </c>
      <c r="E290" s="1347"/>
      <c r="F290" s="1347"/>
      <c r="G290" s="1346" t="s">
        <v>15</v>
      </c>
      <c r="H290" s="1346"/>
      <c r="I290" s="1346"/>
      <c r="J290" s="1346"/>
      <c r="K290" s="1346"/>
      <c r="L290" s="1444"/>
      <c r="M290" s="1349"/>
      <c r="N290" s="368" t="s">
        <v>3919</v>
      </c>
      <c r="O290" s="1444"/>
      <c r="P290" s="1349"/>
      <c r="Q290" s="1346" t="s">
        <v>56</v>
      </c>
      <c r="R290" s="1346"/>
      <c r="S290" s="1346"/>
      <c r="T290" s="1346"/>
      <c r="U290" s="1346"/>
      <c r="V290" s="1445"/>
      <c r="W290" s="1346"/>
      <c r="X290" s="1346"/>
      <c r="Y290" s="1346"/>
      <c r="Z290" s="1346"/>
      <c r="AB290" s="2">
        <v>12</v>
      </c>
      <c r="AC290" s="876"/>
      <c r="AD290" s="876"/>
      <c r="AE290" s="876"/>
      <c r="AF290" s="1446"/>
      <c r="AG290" s="1446"/>
      <c r="AH290" s="1446"/>
      <c r="AI290" s="1446"/>
      <c r="AJ290" s="1446"/>
      <c r="AK290" s="876"/>
      <c r="AL290" s="876"/>
      <c r="AM290" s="876"/>
      <c r="AN290" s="1446"/>
      <c r="AO290" s="1446"/>
      <c r="AP290" s="1446"/>
      <c r="AQ290" s="1446"/>
      <c r="AR290" s="1446"/>
      <c r="AS290" s="1446"/>
      <c r="AT290" s="1446"/>
      <c r="AU290" s="1446"/>
    </row>
    <row r="291" spans="1:47" ht="13.05" customHeight="1">
      <c r="B291" s="1348"/>
      <c r="C291" s="1348"/>
      <c r="D291" s="1347"/>
      <c r="E291" s="1347"/>
      <c r="F291" s="1347"/>
      <c r="G291" s="1346" t="s">
        <v>17</v>
      </c>
      <c r="H291" s="1346"/>
      <c r="I291" s="1346"/>
      <c r="J291" s="1346"/>
      <c r="K291" s="1346"/>
      <c r="L291" s="1445"/>
      <c r="M291" s="1346"/>
      <c r="N291" s="1346"/>
      <c r="O291" s="1346"/>
      <c r="P291" s="1346"/>
      <c r="Q291" s="1346" t="s">
        <v>3993</v>
      </c>
      <c r="R291" s="1346"/>
      <c r="S291" s="1346"/>
      <c r="T291" s="1346"/>
      <c r="U291" s="1346"/>
      <c r="V291" s="1445"/>
      <c r="W291" s="1346"/>
      <c r="X291" s="1346"/>
      <c r="Y291" s="1346"/>
      <c r="Z291" s="1346"/>
      <c r="AC291" s="876"/>
      <c r="AD291" s="876"/>
      <c r="AE291" s="876"/>
      <c r="AF291" s="1446"/>
      <c r="AG291" s="1446"/>
      <c r="AH291" s="1446"/>
      <c r="AI291" s="1446"/>
      <c r="AJ291" s="1446"/>
      <c r="AK291" s="1446"/>
      <c r="AL291" s="1446"/>
      <c r="AM291" s="1446"/>
      <c r="AN291" s="1446"/>
      <c r="AO291" s="1446"/>
      <c r="AP291" s="1446"/>
      <c r="AQ291" s="1446"/>
      <c r="AR291" s="1446"/>
      <c r="AS291" s="1446"/>
      <c r="AT291" s="1446"/>
      <c r="AU291" s="1446"/>
    </row>
    <row r="292" spans="1:47" ht="13.95" customHeight="1">
      <c r="A292" s="369"/>
      <c r="B292" s="1348"/>
      <c r="C292" s="1348"/>
      <c r="D292" s="1347"/>
      <c r="E292" s="1347"/>
      <c r="F292" s="1347"/>
      <c r="G292" s="1346" t="s">
        <v>19</v>
      </c>
      <c r="H292" s="1346"/>
      <c r="I292" s="1346"/>
      <c r="J292" s="1346"/>
      <c r="K292" s="1346"/>
      <c r="L292" s="1445"/>
      <c r="M292" s="1346"/>
      <c r="N292" s="1346"/>
      <c r="O292" s="1346"/>
      <c r="P292" s="1346"/>
      <c r="Q292" s="1347" t="s">
        <v>20</v>
      </c>
      <c r="R292" s="1347"/>
      <c r="S292" s="1347"/>
      <c r="T292" s="1347"/>
      <c r="U292" s="1347"/>
      <c r="V292" s="1445"/>
      <c r="W292" s="1346"/>
      <c r="X292" s="1346"/>
      <c r="Y292" s="1346"/>
      <c r="Z292" s="1346"/>
      <c r="AA292" s="369"/>
    </row>
    <row r="293" spans="1:47" ht="14.4">
      <c r="A293" s="369"/>
      <c r="B293" s="1348"/>
      <c r="C293" s="1348"/>
      <c r="D293" s="1347" t="s">
        <v>8</v>
      </c>
      <c r="E293" s="1347"/>
      <c r="F293" s="1347"/>
      <c r="G293" s="1447"/>
      <c r="H293" s="1343"/>
      <c r="I293" s="1343"/>
      <c r="J293" s="1343"/>
      <c r="K293" s="1343"/>
      <c r="L293" s="1344"/>
      <c r="M293" s="1344"/>
      <c r="N293" s="1344"/>
      <c r="O293" s="1344"/>
      <c r="P293" s="1344"/>
      <c r="Q293" s="1344"/>
      <c r="R293" s="1344"/>
      <c r="S293" s="1344"/>
      <c r="T293" s="1344"/>
      <c r="U293" s="1344"/>
      <c r="V293" s="1344"/>
      <c r="W293" s="1344"/>
      <c r="X293" s="1344"/>
      <c r="Y293" s="1344"/>
      <c r="Z293" s="1344"/>
      <c r="AA293" s="369"/>
    </row>
    <row r="294" spans="1:47" ht="14.4">
      <c r="A294" s="369"/>
      <c r="B294" s="1348"/>
      <c r="C294" s="1348"/>
      <c r="D294" s="1347"/>
      <c r="E294" s="1347"/>
      <c r="F294" s="1347"/>
      <c r="G294" s="1345"/>
      <c r="H294" s="1344"/>
      <c r="I294" s="1344"/>
      <c r="J294" s="1344"/>
      <c r="K294" s="1344"/>
      <c r="L294" s="1344"/>
      <c r="M294" s="1344"/>
      <c r="N294" s="1344"/>
      <c r="O294" s="1344"/>
      <c r="P294" s="1344"/>
      <c r="Q294" s="1344"/>
      <c r="R294" s="1344"/>
      <c r="S294" s="1344"/>
      <c r="T294" s="1344"/>
      <c r="U294" s="1344"/>
      <c r="V294" s="1344"/>
      <c r="W294" s="1344"/>
      <c r="X294" s="1344"/>
      <c r="Y294" s="1344"/>
      <c r="Z294" s="1344"/>
      <c r="AA294" s="369"/>
    </row>
    <row r="295" spans="1:47" ht="14.4">
      <c r="A295" s="369"/>
      <c r="B295" s="1348"/>
      <c r="C295" s="1348"/>
      <c r="D295" s="1347" t="s">
        <v>3745</v>
      </c>
      <c r="E295" s="1347"/>
      <c r="F295" s="1347"/>
      <c r="G295" s="370"/>
      <c r="H295" s="371"/>
      <c r="I295" s="350"/>
      <c r="J295" s="350"/>
      <c r="K295" s="112" t="s">
        <v>3783</v>
      </c>
      <c r="L295" s="371" t="s">
        <v>3966</v>
      </c>
      <c r="M295" s="371"/>
      <c r="N295" s="371"/>
      <c r="O295" s="371"/>
      <c r="P295" s="371" t="s">
        <v>3965</v>
      </c>
      <c r="Q295" s="350"/>
      <c r="R295" s="112" t="s">
        <v>3783</v>
      </c>
      <c r="S295" s="371" t="s">
        <v>3967</v>
      </c>
      <c r="T295" s="371"/>
      <c r="U295" s="371"/>
      <c r="V295" s="372"/>
      <c r="W295" s="373"/>
      <c r="X295" s="370"/>
      <c r="Y295" s="370"/>
      <c r="Z295" s="374"/>
      <c r="AA295" s="369"/>
    </row>
    <row r="296" spans="1:47" ht="14.4">
      <c r="A296" s="369"/>
      <c r="B296" s="1348"/>
      <c r="C296" s="1348"/>
      <c r="D296" s="1347"/>
      <c r="E296" s="1347"/>
      <c r="F296" s="1347"/>
      <c r="G296" s="375"/>
      <c r="H296" s="376"/>
      <c r="I296" s="377"/>
      <c r="J296" s="376"/>
      <c r="K296" s="110" t="s">
        <v>3783</v>
      </c>
      <c r="L296" s="376" t="s">
        <v>9</v>
      </c>
      <c r="M296" s="376"/>
      <c r="N296" s="376"/>
      <c r="O296" s="1448"/>
      <c r="P296" s="1449"/>
      <c r="Q296" s="1449"/>
      <c r="R296" s="1449"/>
      <c r="S296" s="1449"/>
      <c r="T296" s="1449"/>
      <c r="U296" s="1449"/>
      <c r="V296" s="1449"/>
      <c r="W296" s="375" t="s">
        <v>10</v>
      </c>
      <c r="X296" s="375"/>
      <c r="Y296" s="375"/>
      <c r="Z296" s="379"/>
      <c r="AA296" s="369"/>
    </row>
    <row r="297" spans="1:47" ht="14.4">
      <c r="A297" s="369"/>
      <c r="B297" s="1348"/>
      <c r="C297" s="1348"/>
      <c r="D297" s="1347"/>
      <c r="E297" s="1347"/>
      <c r="F297" s="1347"/>
      <c r="G297" s="1450" t="s">
        <v>3968</v>
      </c>
      <c r="H297" s="1450"/>
      <c r="I297" s="1450"/>
      <c r="J297" s="1450"/>
      <c r="K297" s="1451"/>
      <c r="L297" s="1452"/>
      <c r="M297" s="1453"/>
      <c r="N297" s="1453"/>
      <c r="O297" s="1453"/>
      <c r="P297" s="1453"/>
      <c r="Q297" s="1452"/>
      <c r="R297" s="1453"/>
      <c r="S297" s="1453"/>
      <c r="T297" s="1453"/>
      <c r="U297" s="1453"/>
      <c r="V297" s="1445"/>
      <c r="W297" s="1346"/>
      <c r="X297" s="1346"/>
      <c r="Y297" s="1346"/>
      <c r="Z297" s="1346"/>
      <c r="AA297" s="369"/>
    </row>
    <row r="298" spans="1:47" ht="14.4">
      <c r="A298" s="369"/>
      <c r="B298" s="1348"/>
      <c r="C298" s="1348"/>
      <c r="D298" s="1347"/>
      <c r="E298" s="1347"/>
      <c r="F298" s="1347"/>
      <c r="G298" s="1450" t="s">
        <v>3969</v>
      </c>
      <c r="H298" s="1450"/>
      <c r="I298" s="1450"/>
      <c r="J298" s="1450"/>
      <c r="K298" s="1451"/>
      <c r="L298" s="1429"/>
      <c r="M298" s="862"/>
      <c r="N298" s="109"/>
      <c r="O298" s="1" t="s">
        <v>12</v>
      </c>
      <c r="P298" s="109"/>
      <c r="Q298" s="1" t="s">
        <v>11</v>
      </c>
      <c r="R298" s="109"/>
      <c r="S298" s="1" t="s">
        <v>227</v>
      </c>
      <c r="T298" s="382"/>
      <c r="U298" s="382"/>
      <c r="V298" s="383"/>
      <c r="W298" s="380"/>
      <c r="X298" s="380"/>
      <c r="Y298" s="380"/>
      <c r="Z298" s="381"/>
      <c r="AA298" s="369"/>
    </row>
    <row r="299" spans="1:47" ht="13.95" customHeight="1">
      <c r="A299" s="369"/>
      <c r="B299" s="1348"/>
      <c r="C299" s="1348"/>
      <c r="D299" s="1443" t="s">
        <v>3971</v>
      </c>
      <c r="E299" s="1347"/>
      <c r="F299" s="1347"/>
      <c r="G299" s="111" t="s">
        <v>3783</v>
      </c>
      <c r="H299" s="385" t="s">
        <v>3972</v>
      </c>
      <c r="I299" s="385"/>
      <c r="J299" s="385"/>
      <c r="K299" s="385"/>
      <c r="L299" s="386" t="s">
        <v>3974</v>
      </c>
      <c r="M299" s="385"/>
      <c r="N299" s="385"/>
      <c r="O299" s="1433"/>
      <c r="P299" s="1433"/>
      <c r="Q299" s="1433"/>
      <c r="R299" s="1433"/>
      <c r="S299" s="1433"/>
      <c r="T299" s="1433"/>
      <c r="U299" s="1433"/>
      <c r="V299" s="1433"/>
      <c r="W299" s="387" t="s">
        <v>10</v>
      </c>
      <c r="X299" s="387"/>
      <c r="Y299" s="387"/>
      <c r="Z299" s="388"/>
      <c r="AA299" s="369"/>
    </row>
    <row r="300" spans="1:47" ht="14.4">
      <c r="A300" s="369"/>
      <c r="B300" s="1348"/>
      <c r="C300" s="1348"/>
      <c r="D300" s="1347"/>
      <c r="E300" s="1347"/>
      <c r="F300" s="1347"/>
      <c r="G300" s="110" t="s">
        <v>3783</v>
      </c>
      <c r="H300" s="376" t="s">
        <v>3973</v>
      </c>
      <c r="I300" s="376"/>
      <c r="J300" s="376"/>
      <c r="K300" s="376"/>
      <c r="L300" s="376"/>
      <c r="M300" s="376"/>
      <c r="N300" s="376"/>
      <c r="O300" s="376"/>
      <c r="P300" s="376"/>
      <c r="Q300" s="376"/>
      <c r="R300" s="376"/>
      <c r="S300" s="376"/>
      <c r="T300" s="376"/>
      <c r="U300" s="376"/>
      <c r="V300" s="378"/>
      <c r="W300" s="375"/>
      <c r="X300" s="375"/>
      <c r="Y300" s="375"/>
      <c r="Z300" s="379"/>
      <c r="AA300" s="369"/>
    </row>
    <row r="301" spans="1:47" ht="13.95" customHeight="1">
      <c r="A301" s="369"/>
      <c r="B301" s="1348" t="s">
        <v>3985</v>
      </c>
      <c r="C301" s="1348"/>
      <c r="D301" s="1347" t="s">
        <v>3755</v>
      </c>
      <c r="E301" s="1347"/>
      <c r="F301" s="1347"/>
      <c r="G301" s="1435"/>
      <c r="H301" s="1435"/>
      <c r="I301" s="1435"/>
      <c r="J301" s="1435"/>
      <c r="K301" s="1435"/>
      <c r="L301" s="1435"/>
      <c r="M301" s="1435"/>
      <c r="N301" s="1435"/>
      <c r="O301" s="1435"/>
      <c r="P301" s="1435"/>
      <c r="Q301" s="1435"/>
      <c r="R301" s="1435"/>
      <c r="S301" s="1435"/>
      <c r="T301" s="1435"/>
      <c r="U301" s="1435"/>
      <c r="V301" s="1435"/>
      <c r="W301" s="1435"/>
      <c r="X301" s="1435"/>
      <c r="Y301" s="1435"/>
      <c r="Z301" s="1435"/>
      <c r="AA301" s="369"/>
    </row>
    <row r="302" spans="1:47" ht="14.4">
      <c r="A302" s="369"/>
      <c r="B302" s="1348"/>
      <c r="C302" s="1348"/>
      <c r="D302" s="1434"/>
      <c r="E302" s="1434"/>
      <c r="F302" s="1434"/>
      <c r="G302" s="1436"/>
      <c r="H302" s="1436"/>
      <c r="I302" s="1436"/>
      <c r="J302" s="1435"/>
      <c r="K302" s="1435"/>
      <c r="L302" s="1435"/>
      <c r="M302" s="1435"/>
      <c r="N302" s="1435"/>
      <c r="O302" s="1435"/>
      <c r="P302" s="1435"/>
      <c r="Q302" s="1435"/>
      <c r="R302" s="1435"/>
      <c r="S302" s="1435"/>
      <c r="T302" s="1435"/>
      <c r="U302" s="1435"/>
      <c r="V302" s="1435"/>
      <c r="W302" s="1435"/>
      <c r="X302" s="1435"/>
      <c r="Y302" s="1435"/>
      <c r="Z302" s="1435"/>
      <c r="AA302" s="369"/>
    </row>
    <row r="303" spans="1:47" ht="18" customHeight="1">
      <c r="A303" s="369"/>
      <c r="B303" s="1348"/>
      <c r="C303" s="1348"/>
      <c r="D303" s="1347" t="s">
        <v>3975</v>
      </c>
      <c r="E303" s="1347"/>
      <c r="F303" s="1347"/>
      <c r="G303" s="1047" t="s">
        <v>3918</v>
      </c>
      <c r="H303" s="1047"/>
      <c r="I303" s="1047"/>
      <c r="J303" s="871"/>
      <c r="K303" s="869"/>
      <c r="L303" s="344" t="s">
        <v>3919</v>
      </c>
      <c r="M303" s="1437"/>
      <c r="N303" s="1427"/>
      <c r="O303" s="1438"/>
      <c r="P303" s="1439"/>
      <c r="Q303" s="1425"/>
      <c r="R303" s="1425"/>
      <c r="S303" s="1425"/>
      <c r="T303" s="1425"/>
      <c r="U303" s="1425"/>
      <c r="V303" s="1425"/>
      <c r="W303" s="1425"/>
      <c r="X303" s="1425"/>
      <c r="Y303" s="1425"/>
      <c r="Z303" s="1440"/>
      <c r="AA303" s="369"/>
    </row>
    <row r="304" spans="1:47" ht="18" customHeight="1">
      <c r="A304" s="369"/>
      <c r="B304" s="1348"/>
      <c r="C304" s="1348"/>
      <c r="D304" s="1347"/>
      <c r="E304" s="1347"/>
      <c r="F304" s="1347"/>
      <c r="G304" s="1047" t="s">
        <v>3920</v>
      </c>
      <c r="H304" s="1047"/>
      <c r="I304" s="1047"/>
      <c r="J304" s="1046"/>
      <c r="K304" s="1046"/>
      <c r="L304" s="1046"/>
      <c r="M304" s="1046"/>
      <c r="N304" s="1046"/>
      <c r="O304" s="1046"/>
      <c r="P304" s="1047" t="s">
        <v>3921</v>
      </c>
      <c r="Q304" s="1047"/>
      <c r="R304" s="1047"/>
      <c r="S304" s="1046"/>
      <c r="T304" s="1046"/>
      <c r="U304" s="1046"/>
      <c r="V304" s="1046"/>
      <c r="W304" s="1046"/>
      <c r="X304" s="1046"/>
      <c r="Y304" s="1046"/>
      <c r="Z304" s="1046"/>
      <c r="AA304" s="369"/>
    </row>
    <row r="305" spans="1:47" ht="18" customHeight="1">
      <c r="A305" s="369"/>
      <c r="B305" s="1348"/>
      <c r="C305" s="1348"/>
      <c r="D305" s="1347"/>
      <c r="E305" s="1347"/>
      <c r="F305" s="1347"/>
      <c r="G305" s="1047" t="s">
        <v>3922</v>
      </c>
      <c r="H305" s="1047"/>
      <c r="I305" s="1047"/>
      <c r="J305" s="1046"/>
      <c r="K305" s="1046"/>
      <c r="L305" s="1046"/>
      <c r="M305" s="1046"/>
      <c r="N305" s="1046"/>
      <c r="O305" s="1046"/>
      <c r="P305" s="1047" t="s">
        <v>3923</v>
      </c>
      <c r="Q305" s="1047"/>
      <c r="R305" s="1047"/>
      <c r="S305" s="1046"/>
      <c r="T305" s="1046"/>
      <c r="U305" s="1046"/>
      <c r="V305" s="1046"/>
      <c r="W305" s="1046"/>
      <c r="X305" s="1046"/>
      <c r="Y305" s="1046"/>
      <c r="Z305" s="1046"/>
      <c r="AA305" s="369"/>
    </row>
    <row r="306" spans="1:47" ht="18" customHeight="1">
      <c r="A306" s="369"/>
      <c r="B306" s="1348"/>
      <c r="C306" s="1348"/>
      <c r="D306" s="1347"/>
      <c r="E306" s="1347"/>
      <c r="F306" s="1347"/>
      <c r="G306" s="1047" t="s">
        <v>3924</v>
      </c>
      <c r="H306" s="1047"/>
      <c r="I306" s="1047"/>
      <c r="J306" s="1046"/>
      <c r="K306" s="1046"/>
      <c r="L306" s="1046"/>
      <c r="M306" s="1046"/>
      <c r="N306" s="1046"/>
      <c r="O306" s="1046"/>
      <c r="P306" s="1046"/>
      <c r="Q306" s="1046"/>
      <c r="R306" s="1046"/>
      <c r="S306" s="1046"/>
      <c r="T306" s="1046"/>
      <c r="U306" s="1046"/>
      <c r="V306" s="1046"/>
      <c r="W306" s="1046"/>
      <c r="X306" s="1046"/>
      <c r="Y306" s="1046"/>
      <c r="Z306" s="1046"/>
      <c r="AA306" s="369"/>
    </row>
    <row r="307" spans="1:47" ht="14.4">
      <c r="A307" s="369"/>
      <c r="B307" s="1348"/>
      <c r="C307" s="1348"/>
      <c r="D307" s="1441" t="s">
        <v>3976</v>
      </c>
      <c r="E307" s="1441"/>
      <c r="F307" s="1441"/>
      <c r="G307" s="1441"/>
      <c r="H307" s="1441"/>
      <c r="I307" s="1441"/>
      <c r="J307" s="1441"/>
      <c r="K307" s="1441"/>
      <c r="L307" s="1441"/>
      <c r="M307" s="1441"/>
      <c r="N307" s="1441" t="s">
        <v>177</v>
      </c>
      <c r="O307" s="1441"/>
      <c r="P307" s="1441"/>
      <c r="Q307" s="1441"/>
      <c r="R307" s="1441"/>
      <c r="S307" s="1441"/>
      <c r="T307" s="1441"/>
      <c r="U307" s="1441"/>
      <c r="V307" s="1441"/>
      <c r="W307" s="1441"/>
      <c r="X307" s="1441"/>
      <c r="Y307" s="1441"/>
      <c r="Z307" s="1441"/>
      <c r="AA307" s="369"/>
    </row>
    <row r="308" spans="1:47" ht="14.4">
      <c r="A308" s="369"/>
      <c r="B308" s="1348"/>
      <c r="C308" s="1348"/>
      <c r="D308" s="1347"/>
      <c r="E308" s="1347"/>
      <c r="F308" s="1347"/>
      <c r="G308" s="1347"/>
      <c r="H308" s="1347"/>
      <c r="I308" s="1347"/>
      <c r="J308" s="1347"/>
      <c r="K308" s="1347"/>
      <c r="L308" s="1347"/>
      <c r="M308" s="1347"/>
      <c r="N308" s="1347"/>
      <c r="O308" s="1347"/>
      <c r="P308" s="1347"/>
      <c r="Q308" s="1347"/>
      <c r="R308" s="1347"/>
      <c r="S308" s="1347"/>
      <c r="T308" s="1347"/>
      <c r="U308" s="1347"/>
      <c r="V308" s="1347"/>
      <c r="W308" s="1347"/>
      <c r="X308" s="1347"/>
      <c r="Y308" s="1347"/>
      <c r="Z308" s="1347"/>
      <c r="AA308" s="369"/>
    </row>
    <row r="309" spans="1:47" ht="14.25" customHeight="1">
      <c r="A309" s="369"/>
      <c r="B309" s="1348"/>
      <c r="C309" s="1348"/>
      <c r="D309" s="1347"/>
      <c r="E309" s="1347"/>
      <c r="F309" s="1347"/>
      <c r="G309" s="1347"/>
      <c r="H309" s="1347"/>
      <c r="I309" s="1347"/>
      <c r="J309" s="1347"/>
      <c r="K309" s="1347"/>
      <c r="L309" s="1347"/>
      <c r="M309" s="1347"/>
      <c r="N309" s="1347"/>
      <c r="O309" s="1347"/>
      <c r="P309" s="1347"/>
      <c r="Q309" s="1347"/>
      <c r="R309" s="1347"/>
      <c r="S309" s="1347"/>
      <c r="T309" s="1347"/>
      <c r="U309" s="1347"/>
      <c r="V309" s="1347"/>
      <c r="W309" s="1347"/>
      <c r="X309" s="1347"/>
      <c r="Y309" s="1347"/>
      <c r="Z309" s="1347"/>
      <c r="AA309" s="369"/>
    </row>
    <row r="310" spans="1:47" ht="14.4">
      <c r="A310" s="369"/>
      <c r="B310" s="1348"/>
      <c r="C310" s="1348"/>
      <c r="D310" s="1347" t="s">
        <v>3977</v>
      </c>
      <c r="E310" s="1347"/>
      <c r="F310" s="1347"/>
      <c r="G310" s="1347"/>
      <c r="H310" s="1347"/>
      <c r="I310" s="1347"/>
      <c r="J310" s="1347"/>
      <c r="K310" s="1347"/>
      <c r="L310" s="1347"/>
      <c r="M310" s="1347"/>
      <c r="N310" s="1442" t="s">
        <v>3979</v>
      </c>
      <c r="O310" s="1442"/>
      <c r="P310" s="1442"/>
      <c r="Q310" s="1442"/>
      <c r="R310" s="390"/>
      <c r="S310" s="369"/>
      <c r="T310" s="369"/>
      <c r="U310" s="369"/>
      <c r="V310" s="391"/>
      <c r="W310" s="389"/>
      <c r="X310" s="389"/>
      <c r="Y310" s="389"/>
      <c r="Z310" s="392"/>
      <c r="AA310" s="369"/>
    </row>
    <row r="311" spans="1:47" ht="14.4">
      <c r="A311" s="369"/>
      <c r="B311" s="1348"/>
      <c r="C311" s="1348"/>
      <c r="D311" s="1347"/>
      <c r="E311" s="1347"/>
      <c r="F311" s="1347"/>
      <c r="G311" s="1347"/>
      <c r="H311" s="1347"/>
      <c r="I311" s="1347"/>
      <c r="J311" s="1347"/>
      <c r="K311" s="1347"/>
      <c r="L311" s="1347"/>
      <c r="M311" s="1347"/>
      <c r="N311" s="1442"/>
      <c r="O311" s="1442"/>
      <c r="P311" s="1442"/>
      <c r="Q311" s="1442"/>
      <c r="R311" s="115"/>
      <c r="S311" s="114"/>
      <c r="T311" s="369" t="s">
        <v>388</v>
      </c>
      <c r="U311" s="114"/>
      <c r="V311" s="393" t="s">
        <v>3980</v>
      </c>
      <c r="W311" s="389"/>
      <c r="X311" s="389"/>
      <c r="Y311" s="389"/>
      <c r="Z311" s="392"/>
      <c r="AA311" s="369"/>
    </row>
    <row r="312" spans="1:47" ht="14.4">
      <c r="A312" s="369"/>
      <c r="B312" s="1348"/>
      <c r="C312" s="1348"/>
      <c r="D312" s="1347"/>
      <c r="E312" s="1347"/>
      <c r="F312" s="1347"/>
      <c r="G312" s="1347"/>
      <c r="H312" s="1347"/>
      <c r="I312" s="1347"/>
      <c r="J312" s="1347"/>
      <c r="K312" s="1347"/>
      <c r="L312" s="1347"/>
      <c r="M312" s="1347"/>
      <c r="N312" s="1442"/>
      <c r="O312" s="1442"/>
      <c r="P312" s="1442"/>
      <c r="Q312" s="1442"/>
      <c r="R312" s="394"/>
      <c r="S312" s="369"/>
      <c r="T312" s="369"/>
      <c r="U312" s="395"/>
      <c r="V312" s="391"/>
      <c r="W312" s="389"/>
      <c r="X312" s="389"/>
      <c r="Y312" s="389"/>
      <c r="Z312" s="392"/>
      <c r="AA312" s="369"/>
    </row>
    <row r="313" spans="1:47" ht="13.95" customHeight="1">
      <c r="A313" s="369"/>
      <c r="B313" s="1348"/>
      <c r="C313" s="1348"/>
      <c r="D313" s="1443" t="s">
        <v>3978</v>
      </c>
      <c r="E313" s="1443"/>
      <c r="F313" s="1443"/>
      <c r="G313" s="370"/>
      <c r="H313" s="371"/>
      <c r="I313" s="371"/>
      <c r="J313" s="371"/>
      <c r="K313" s="371"/>
      <c r="L313" s="371"/>
      <c r="M313" s="371"/>
      <c r="N313" s="371"/>
      <c r="O313" s="371"/>
      <c r="P313" s="371"/>
      <c r="Q313" s="371"/>
      <c r="R313" s="371"/>
      <c r="S313" s="371"/>
      <c r="T313" s="371"/>
      <c r="U313" s="371"/>
      <c r="V313" s="372"/>
      <c r="W313" s="370"/>
      <c r="X313" s="370"/>
      <c r="Y313" s="370"/>
      <c r="Z313" s="374"/>
      <c r="AA313" s="369"/>
    </row>
    <row r="314" spans="1:47" ht="14.4">
      <c r="A314" s="369"/>
      <c r="B314" s="1348"/>
      <c r="C314" s="1348"/>
      <c r="D314" s="1443"/>
      <c r="E314" s="1443"/>
      <c r="F314" s="1443"/>
      <c r="G314" s="389"/>
      <c r="H314" s="369"/>
      <c r="I314" s="121" t="s">
        <v>3783</v>
      </c>
      <c r="J314" s="369" t="s">
        <v>3981</v>
      </c>
      <c r="K314" s="369"/>
      <c r="L314" s="369"/>
      <c r="M314" s="369"/>
      <c r="N314" s="369" t="s">
        <v>3965</v>
      </c>
      <c r="O314" s="369"/>
      <c r="P314" s="121" t="s">
        <v>3783</v>
      </c>
      <c r="Q314" s="369" t="s">
        <v>3982</v>
      </c>
      <c r="R314" s="369"/>
      <c r="S314" s="369"/>
      <c r="T314" s="369"/>
      <c r="U314" s="369" t="s">
        <v>3965</v>
      </c>
      <c r="V314" s="391"/>
      <c r="W314" s="121" t="s">
        <v>3783</v>
      </c>
      <c r="X314" s="389" t="s">
        <v>3983</v>
      </c>
      <c r="Y314" s="389"/>
      <c r="Z314" s="392"/>
      <c r="AA314" s="369"/>
    </row>
    <row r="315" spans="1:47" ht="14.4">
      <c r="A315" s="369"/>
      <c r="B315" s="1348"/>
      <c r="C315" s="1348"/>
      <c r="D315" s="1443"/>
      <c r="E315" s="1443"/>
      <c r="F315" s="1443"/>
      <c r="G315" s="375"/>
      <c r="H315" s="376"/>
      <c r="I315" s="376"/>
      <c r="J315" s="376"/>
      <c r="K315" s="376"/>
      <c r="L315" s="376"/>
      <c r="M315" s="376"/>
      <c r="N315" s="376"/>
      <c r="O315" s="376"/>
      <c r="P315" s="376"/>
      <c r="Q315" s="376"/>
      <c r="R315" s="376"/>
      <c r="S315" s="376"/>
      <c r="T315" s="376"/>
      <c r="U315" s="376"/>
      <c r="V315" s="378"/>
      <c r="W315" s="375"/>
      <c r="X315" s="375"/>
      <c r="Y315" s="375"/>
      <c r="Z315" s="379"/>
      <c r="AA315" s="369"/>
    </row>
    <row r="316" spans="1:47" ht="14.55" customHeight="1">
      <c r="B316" s="1348" t="s">
        <v>3984</v>
      </c>
      <c r="C316" s="1348"/>
      <c r="D316" s="1347" t="s">
        <v>23</v>
      </c>
      <c r="E316" s="1347"/>
      <c r="F316" s="1347"/>
      <c r="G316" s="1346" t="s">
        <v>15</v>
      </c>
      <c r="H316" s="1346"/>
      <c r="I316" s="1346"/>
      <c r="J316" s="1346"/>
      <c r="K316" s="1346"/>
      <c r="L316" s="1444"/>
      <c r="M316" s="1349"/>
      <c r="N316" s="368" t="s">
        <v>3919</v>
      </c>
      <c r="O316" s="1444"/>
      <c r="P316" s="1349"/>
      <c r="Q316" s="1346" t="s">
        <v>56</v>
      </c>
      <c r="R316" s="1346"/>
      <c r="S316" s="1346"/>
      <c r="T316" s="1346"/>
      <c r="U316" s="1346"/>
      <c r="V316" s="1445"/>
      <c r="W316" s="1346"/>
      <c r="X316" s="1346"/>
      <c r="Y316" s="1346"/>
      <c r="Z316" s="1346"/>
      <c r="AB316" s="2">
        <v>13</v>
      </c>
      <c r="AC316" s="876"/>
      <c r="AD316" s="876"/>
      <c r="AE316" s="876"/>
      <c r="AF316" s="1446"/>
      <c r="AG316" s="1446"/>
      <c r="AH316" s="1446"/>
      <c r="AI316" s="1446"/>
      <c r="AJ316" s="1446"/>
      <c r="AK316" s="876"/>
      <c r="AL316" s="876"/>
      <c r="AM316" s="876"/>
      <c r="AN316" s="1446"/>
      <c r="AO316" s="1446"/>
      <c r="AP316" s="1446"/>
      <c r="AQ316" s="1446"/>
      <c r="AR316" s="1446"/>
      <c r="AS316" s="1446"/>
      <c r="AT316" s="1446"/>
      <c r="AU316" s="1446"/>
    </row>
    <row r="317" spans="1:47" ht="13.05" customHeight="1">
      <c r="B317" s="1348"/>
      <c r="C317" s="1348"/>
      <c r="D317" s="1347"/>
      <c r="E317" s="1347"/>
      <c r="F317" s="1347"/>
      <c r="G317" s="1346" t="s">
        <v>17</v>
      </c>
      <c r="H317" s="1346"/>
      <c r="I317" s="1346"/>
      <c r="J317" s="1346"/>
      <c r="K317" s="1346"/>
      <c r="L317" s="1445"/>
      <c r="M317" s="1346"/>
      <c r="N317" s="1346"/>
      <c r="O317" s="1346"/>
      <c r="P317" s="1346"/>
      <c r="Q317" s="1346" t="s">
        <v>3993</v>
      </c>
      <c r="R317" s="1346"/>
      <c r="S317" s="1346"/>
      <c r="T317" s="1346"/>
      <c r="U317" s="1346"/>
      <c r="V317" s="1445"/>
      <c r="W317" s="1346"/>
      <c r="X317" s="1346"/>
      <c r="Y317" s="1346"/>
      <c r="Z317" s="1346"/>
      <c r="AC317" s="876"/>
      <c r="AD317" s="876"/>
      <c r="AE317" s="876"/>
      <c r="AF317" s="1446"/>
      <c r="AG317" s="1446"/>
      <c r="AH317" s="1446"/>
      <c r="AI317" s="1446"/>
      <c r="AJ317" s="1446"/>
      <c r="AK317" s="1446"/>
      <c r="AL317" s="1446"/>
      <c r="AM317" s="1446"/>
      <c r="AN317" s="1446"/>
      <c r="AO317" s="1446"/>
      <c r="AP317" s="1446"/>
      <c r="AQ317" s="1446"/>
      <c r="AR317" s="1446"/>
      <c r="AS317" s="1446"/>
      <c r="AT317" s="1446"/>
      <c r="AU317" s="1446"/>
    </row>
    <row r="318" spans="1:47" ht="13.95" customHeight="1">
      <c r="A318" s="369"/>
      <c r="B318" s="1348"/>
      <c r="C318" s="1348"/>
      <c r="D318" s="1347"/>
      <c r="E318" s="1347"/>
      <c r="F318" s="1347"/>
      <c r="G318" s="1346" t="s">
        <v>19</v>
      </c>
      <c r="H318" s="1346"/>
      <c r="I318" s="1346"/>
      <c r="J318" s="1346"/>
      <c r="K318" s="1346"/>
      <c r="L318" s="1445"/>
      <c r="M318" s="1346"/>
      <c r="N318" s="1346"/>
      <c r="O318" s="1346"/>
      <c r="P318" s="1346"/>
      <c r="Q318" s="1347" t="s">
        <v>20</v>
      </c>
      <c r="R318" s="1347"/>
      <c r="S318" s="1347"/>
      <c r="T318" s="1347"/>
      <c r="U318" s="1347"/>
      <c r="V318" s="1445"/>
      <c r="W318" s="1346"/>
      <c r="X318" s="1346"/>
      <c r="Y318" s="1346"/>
      <c r="Z318" s="1346"/>
      <c r="AA318" s="369"/>
    </row>
    <row r="319" spans="1:47" ht="14.4">
      <c r="A319" s="369"/>
      <c r="B319" s="1348"/>
      <c r="C319" s="1348"/>
      <c r="D319" s="1347" t="s">
        <v>8</v>
      </c>
      <c r="E319" s="1347"/>
      <c r="F319" s="1347"/>
      <c r="G319" s="1447"/>
      <c r="H319" s="1343"/>
      <c r="I319" s="1343"/>
      <c r="J319" s="1343"/>
      <c r="K319" s="1343"/>
      <c r="L319" s="1344"/>
      <c r="M319" s="1344"/>
      <c r="N319" s="1344"/>
      <c r="O319" s="1344"/>
      <c r="P319" s="1344"/>
      <c r="Q319" s="1344"/>
      <c r="R319" s="1344"/>
      <c r="S319" s="1344"/>
      <c r="T319" s="1344"/>
      <c r="U319" s="1344"/>
      <c r="V319" s="1344"/>
      <c r="W319" s="1344"/>
      <c r="X319" s="1344"/>
      <c r="Y319" s="1344"/>
      <c r="Z319" s="1344"/>
      <c r="AA319" s="369"/>
    </row>
    <row r="320" spans="1:47" ht="14.4">
      <c r="A320" s="369"/>
      <c r="B320" s="1348"/>
      <c r="C320" s="1348"/>
      <c r="D320" s="1347"/>
      <c r="E320" s="1347"/>
      <c r="F320" s="1347"/>
      <c r="G320" s="1345"/>
      <c r="H320" s="1344"/>
      <c r="I320" s="1344"/>
      <c r="J320" s="1344"/>
      <c r="K320" s="1344"/>
      <c r="L320" s="1344"/>
      <c r="M320" s="1344"/>
      <c r="N320" s="1344"/>
      <c r="O320" s="1344"/>
      <c r="P320" s="1344"/>
      <c r="Q320" s="1344"/>
      <c r="R320" s="1344"/>
      <c r="S320" s="1344"/>
      <c r="T320" s="1344"/>
      <c r="U320" s="1344"/>
      <c r="V320" s="1344"/>
      <c r="W320" s="1344"/>
      <c r="X320" s="1344"/>
      <c r="Y320" s="1344"/>
      <c r="Z320" s="1344"/>
      <c r="AA320" s="369"/>
    </row>
    <row r="321" spans="1:27" ht="14.4">
      <c r="A321" s="369"/>
      <c r="B321" s="1348"/>
      <c r="C321" s="1348"/>
      <c r="D321" s="1347" t="s">
        <v>3745</v>
      </c>
      <c r="E321" s="1347"/>
      <c r="F321" s="1347"/>
      <c r="G321" s="370"/>
      <c r="H321" s="371"/>
      <c r="I321" s="350"/>
      <c r="J321" s="350"/>
      <c r="K321" s="112" t="s">
        <v>3783</v>
      </c>
      <c r="L321" s="371" t="s">
        <v>3966</v>
      </c>
      <c r="M321" s="371"/>
      <c r="N321" s="371"/>
      <c r="O321" s="371"/>
      <c r="P321" s="371" t="s">
        <v>3965</v>
      </c>
      <c r="Q321" s="350"/>
      <c r="R321" s="112" t="s">
        <v>3783</v>
      </c>
      <c r="S321" s="371" t="s">
        <v>3967</v>
      </c>
      <c r="T321" s="371"/>
      <c r="U321" s="371"/>
      <c r="V321" s="372"/>
      <c r="W321" s="373"/>
      <c r="X321" s="370"/>
      <c r="Y321" s="370"/>
      <c r="Z321" s="374"/>
      <c r="AA321" s="369"/>
    </row>
    <row r="322" spans="1:27" ht="14.4">
      <c r="A322" s="369"/>
      <c r="B322" s="1348"/>
      <c r="C322" s="1348"/>
      <c r="D322" s="1347"/>
      <c r="E322" s="1347"/>
      <c r="F322" s="1347"/>
      <c r="G322" s="375"/>
      <c r="H322" s="376"/>
      <c r="I322" s="377"/>
      <c r="J322" s="376"/>
      <c r="K322" s="110" t="s">
        <v>3783</v>
      </c>
      <c r="L322" s="376" t="s">
        <v>9</v>
      </c>
      <c r="M322" s="376"/>
      <c r="N322" s="376"/>
      <c r="O322" s="1448"/>
      <c r="P322" s="1449"/>
      <c r="Q322" s="1449"/>
      <c r="R322" s="1449"/>
      <c r="S322" s="1449"/>
      <c r="T322" s="1449"/>
      <c r="U322" s="1449"/>
      <c r="V322" s="1449"/>
      <c r="W322" s="375" t="s">
        <v>10</v>
      </c>
      <c r="X322" s="375"/>
      <c r="Y322" s="375"/>
      <c r="Z322" s="379"/>
      <c r="AA322" s="369"/>
    </row>
    <row r="323" spans="1:27" ht="14.4">
      <c r="A323" s="369"/>
      <c r="B323" s="1348"/>
      <c r="C323" s="1348"/>
      <c r="D323" s="1347"/>
      <c r="E323" s="1347"/>
      <c r="F323" s="1347"/>
      <c r="G323" s="1450" t="s">
        <v>3968</v>
      </c>
      <c r="H323" s="1450"/>
      <c r="I323" s="1450"/>
      <c r="J323" s="1450"/>
      <c r="K323" s="1451"/>
      <c r="L323" s="1452"/>
      <c r="M323" s="1453"/>
      <c r="N323" s="1453"/>
      <c r="O323" s="1453"/>
      <c r="P323" s="1453"/>
      <c r="Q323" s="1452"/>
      <c r="R323" s="1453"/>
      <c r="S323" s="1453"/>
      <c r="T323" s="1453"/>
      <c r="U323" s="1453"/>
      <c r="V323" s="1445"/>
      <c r="W323" s="1346"/>
      <c r="X323" s="1346"/>
      <c r="Y323" s="1346"/>
      <c r="Z323" s="1346"/>
      <c r="AA323" s="369"/>
    </row>
    <row r="324" spans="1:27" ht="14.4">
      <c r="A324" s="369"/>
      <c r="B324" s="1348"/>
      <c r="C324" s="1348"/>
      <c r="D324" s="1347"/>
      <c r="E324" s="1347"/>
      <c r="F324" s="1347"/>
      <c r="G324" s="1450" t="s">
        <v>3969</v>
      </c>
      <c r="H324" s="1450"/>
      <c r="I324" s="1450"/>
      <c r="J324" s="1450"/>
      <c r="K324" s="1451"/>
      <c r="L324" s="1429"/>
      <c r="M324" s="862"/>
      <c r="N324" s="109"/>
      <c r="O324" s="1" t="s">
        <v>12</v>
      </c>
      <c r="P324" s="109"/>
      <c r="Q324" s="1" t="s">
        <v>11</v>
      </c>
      <c r="R324" s="109"/>
      <c r="S324" s="1" t="s">
        <v>227</v>
      </c>
      <c r="T324" s="382"/>
      <c r="U324" s="382"/>
      <c r="V324" s="383"/>
      <c r="W324" s="380"/>
      <c r="X324" s="380"/>
      <c r="Y324" s="380"/>
      <c r="Z324" s="381"/>
      <c r="AA324" s="369"/>
    </row>
    <row r="325" spans="1:27" ht="13.95" customHeight="1">
      <c r="A325" s="369"/>
      <c r="B325" s="1348"/>
      <c r="C325" s="1348"/>
      <c r="D325" s="1443" t="s">
        <v>3971</v>
      </c>
      <c r="E325" s="1347"/>
      <c r="F325" s="1347"/>
      <c r="G325" s="111" t="s">
        <v>3783</v>
      </c>
      <c r="H325" s="385" t="s">
        <v>3972</v>
      </c>
      <c r="I325" s="385"/>
      <c r="J325" s="385"/>
      <c r="K325" s="385"/>
      <c r="L325" s="386" t="s">
        <v>3974</v>
      </c>
      <c r="M325" s="385"/>
      <c r="N325" s="385"/>
      <c r="O325" s="1433"/>
      <c r="P325" s="1433"/>
      <c r="Q325" s="1433"/>
      <c r="R325" s="1433"/>
      <c r="S325" s="1433"/>
      <c r="T325" s="1433"/>
      <c r="U325" s="1433"/>
      <c r="V325" s="1433"/>
      <c r="W325" s="387" t="s">
        <v>10</v>
      </c>
      <c r="X325" s="387"/>
      <c r="Y325" s="387"/>
      <c r="Z325" s="388"/>
      <c r="AA325" s="369"/>
    </row>
    <row r="326" spans="1:27" ht="14.4">
      <c r="A326" s="369"/>
      <c r="B326" s="1348"/>
      <c r="C326" s="1348"/>
      <c r="D326" s="1347"/>
      <c r="E326" s="1347"/>
      <c r="F326" s="1347"/>
      <c r="G326" s="110" t="s">
        <v>3783</v>
      </c>
      <c r="H326" s="376" t="s">
        <v>3973</v>
      </c>
      <c r="I326" s="376"/>
      <c r="J326" s="376"/>
      <c r="K326" s="376"/>
      <c r="L326" s="376"/>
      <c r="M326" s="376"/>
      <c r="N326" s="376"/>
      <c r="O326" s="376"/>
      <c r="P326" s="376"/>
      <c r="Q326" s="376"/>
      <c r="R326" s="376"/>
      <c r="S326" s="376"/>
      <c r="T326" s="376"/>
      <c r="U326" s="376"/>
      <c r="V326" s="378"/>
      <c r="W326" s="375"/>
      <c r="X326" s="375"/>
      <c r="Y326" s="375"/>
      <c r="Z326" s="379"/>
      <c r="AA326" s="369"/>
    </row>
    <row r="327" spans="1:27" ht="13.95" customHeight="1">
      <c r="A327" s="369"/>
      <c r="B327" s="1348" t="s">
        <v>3985</v>
      </c>
      <c r="C327" s="1348"/>
      <c r="D327" s="1347" t="s">
        <v>3755</v>
      </c>
      <c r="E327" s="1347"/>
      <c r="F327" s="1347"/>
      <c r="G327" s="1435"/>
      <c r="H327" s="1435"/>
      <c r="I327" s="1435"/>
      <c r="J327" s="1435"/>
      <c r="K327" s="1435"/>
      <c r="L327" s="1435"/>
      <c r="M327" s="1435"/>
      <c r="N327" s="1435"/>
      <c r="O327" s="1435"/>
      <c r="P327" s="1435"/>
      <c r="Q327" s="1435"/>
      <c r="R327" s="1435"/>
      <c r="S327" s="1435"/>
      <c r="T327" s="1435"/>
      <c r="U327" s="1435"/>
      <c r="V327" s="1435"/>
      <c r="W327" s="1435"/>
      <c r="X327" s="1435"/>
      <c r="Y327" s="1435"/>
      <c r="Z327" s="1435"/>
      <c r="AA327" s="369"/>
    </row>
    <row r="328" spans="1:27" ht="14.4">
      <c r="A328" s="369"/>
      <c r="B328" s="1348"/>
      <c r="C328" s="1348"/>
      <c r="D328" s="1434"/>
      <c r="E328" s="1434"/>
      <c r="F328" s="1434"/>
      <c r="G328" s="1436"/>
      <c r="H328" s="1436"/>
      <c r="I328" s="1436"/>
      <c r="J328" s="1435"/>
      <c r="K328" s="1435"/>
      <c r="L328" s="1435"/>
      <c r="M328" s="1435"/>
      <c r="N328" s="1435"/>
      <c r="O328" s="1435"/>
      <c r="P328" s="1435"/>
      <c r="Q328" s="1435"/>
      <c r="R328" s="1435"/>
      <c r="S328" s="1435"/>
      <c r="T328" s="1435"/>
      <c r="U328" s="1435"/>
      <c r="V328" s="1435"/>
      <c r="W328" s="1435"/>
      <c r="X328" s="1435"/>
      <c r="Y328" s="1435"/>
      <c r="Z328" s="1435"/>
      <c r="AA328" s="369"/>
    </row>
    <row r="329" spans="1:27" ht="18" customHeight="1">
      <c r="A329" s="369"/>
      <c r="B329" s="1348"/>
      <c r="C329" s="1348"/>
      <c r="D329" s="1347" t="s">
        <v>3975</v>
      </c>
      <c r="E329" s="1347"/>
      <c r="F329" s="1347"/>
      <c r="G329" s="1047" t="s">
        <v>3918</v>
      </c>
      <c r="H329" s="1047"/>
      <c r="I329" s="1047"/>
      <c r="J329" s="871"/>
      <c r="K329" s="869"/>
      <c r="L329" s="344" t="s">
        <v>3919</v>
      </c>
      <c r="M329" s="1437"/>
      <c r="N329" s="1427"/>
      <c r="O329" s="1438"/>
      <c r="P329" s="1439"/>
      <c r="Q329" s="1425"/>
      <c r="R329" s="1425"/>
      <c r="S329" s="1425"/>
      <c r="T329" s="1425"/>
      <c r="U329" s="1425"/>
      <c r="V329" s="1425"/>
      <c r="W329" s="1425"/>
      <c r="X329" s="1425"/>
      <c r="Y329" s="1425"/>
      <c r="Z329" s="1440"/>
      <c r="AA329" s="369"/>
    </row>
    <row r="330" spans="1:27" ht="18" customHeight="1">
      <c r="A330" s="369"/>
      <c r="B330" s="1348"/>
      <c r="C330" s="1348"/>
      <c r="D330" s="1347"/>
      <c r="E330" s="1347"/>
      <c r="F330" s="1347"/>
      <c r="G330" s="1047" t="s">
        <v>3920</v>
      </c>
      <c r="H330" s="1047"/>
      <c r="I330" s="1047"/>
      <c r="J330" s="1046"/>
      <c r="K330" s="1046"/>
      <c r="L330" s="1046"/>
      <c r="M330" s="1046"/>
      <c r="N330" s="1046"/>
      <c r="O330" s="1046"/>
      <c r="P330" s="1047" t="s">
        <v>3921</v>
      </c>
      <c r="Q330" s="1047"/>
      <c r="R330" s="1047"/>
      <c r="S330" s="1046"/>
      <c r="T330" s="1046"/>
      <c r="U330" s="1046"/>
      <c r="V330" s="1046"/>
      <c r="W330" s="1046"/>
      <c r="X330" s="1046"/>
      <c r="Y330" s="1046"/>
      <c r="Z330" s="1046"/>
      <c r="AA330" s="369"/>
    </row>
    <row r="331" spans="1:27" ht="18" customHeight="1">
      <c r="A331" s="369"/>
      <c r="B331" s="1348"/>
      <c r="C331" s="1348"/>
      <c r="D331" s="1347"/>
      <c r="E331" s="1347"/>
      <c r="F331" s="1347"/>
      <c r="G331" s="1047" t="s">
        <v>3922</v>
      </c>
      <c r="H331" s="1047"/>
      <c r="I331" s="1047"/>
      <c r="J331" s="1046"/>
      <c r="K331" s="1046"/>
      <c r="L331" s="1046"/>
      <c r="M331" s="1046"/>
      <c r="N331" s="1046"/>
      <c r="O331" s="1046"/>
      <c r="P331" s="1047" t="s">
        <v>3923</v>
      </c>
      <c r="Q331" s="1047"/>
      <c r="R331" s="1047"/>
      <c r="S331" s="1046"/>
      <c r="T331" s="1046"/>
      <c r="U331" s="1046"/>
      <c r="V331" s="1046"/>
      <c r="W331" s="1046"/>
      <c r="X331" s="1046"/>
      <c r="Y331" s="1046"/>
      <c r="Z331" s="1046"/>
      <c r="AA331" s="369"/>
    </row>
    <row r="332" spans="1:27" ht="18" customHeight="1">
      <c r="A332" s="369"/>
      <c r="B332" s="1348"/>
      <c r="C332" s="1348"/>
      <c r="D332" s="1347"/>
      <c r="E332" s="1347"/>
      <c r="F332" s="1347"/>
      <c r="G332" s="1047" t="s">
        <v>3924</v>
      </c>
      <c r="H332" s="1047"/>
      <c r="I332" s="1047"/>
      <c r="J332" s="1046"/>
      <c r="K332" s="1046"/>
      <c r="L332" s="1046"/>
      <c r="M332" s="1046"/>
      <c r="N332" s="1046"/>
      <c r="O332" s="1046"/>
      <c r="P332" s="1046"/>
      <c r="Q332" s="1046"/>
      <c r="R332" s="1046"/>
      <c r="S332" s="1046"/>
      <c r="T332" s="1046"/>
      <c r="U332" s="1046"/>
      <c r="V332" s="1046"/>
      <c r="W332" s="1046"/>
      <c r="X332" s="1046"/>
      <c r="Y332" s="1046"/>
      <c r="Z332" s="1046"/>
      <c r="AA332" s="369"/>
    </row>
    <row r="333" spans="1:27" ht="14.4">
      <c r="A333" s="369"/>
      <c r="B333" s="1348"/>
      <c r="C333" s="1348"/>
      <c r="D333" s="1441" t="s">
        <v>3976</v>
      </c>
      <c r="E333" s="1441"/>
      <c r="F333" s="1441"/>
      <c r="G333" s="1441"/>
      <c r="H333" s="1441"/>
      <c r="I333" s="1441"/>
      <c r="J333" s="1441"/>
      <c r="K333" s="1441"/>
      <c r="L333" s="1441"/>
      <c r="M333" s="1441"/>
      <c r="N333" s="1441" t="s">
        <v>177</v>
      </c>
      <c r="O333" s="1441"/>
      <c r="P333" s="1441"/>
      <c r="Q333" s="1441"/>
      <c r="R333" s="1441"/>
      <c r="S333" s="1441"/>
      <c r="T333" s="1441"/>
      <c r="U333" s="1441"/>
      <c r="V333" s="1441"/>
      <c r="W333" s="1441"/>
      <c r="X333" s="1441"/>
      <c r="Y333" s="1441"/>
      <c r="Z333" s="1441"/>
      <c r="AA333" s="369"/>
    </row>
    <row r="334" spans="1:27" ht="14.4">
      <c r="A334" s="369"/>
      <c r="B334" s="1348"/>
      <c r="C334" s="1348"/>
      <c r="D334" s="1347"/>
      <c r="E334" s="1347"/>
      <c r="F334" s="1347"/>
      <c r="G334" s="1347"/>
      <c r="H334" s="1347"/>
      <c r="I334" s="1347"/>
      <c r="J334" s="1347"/>
      <c r="K334" s="1347"/>
      <c r="L334" s="1347"/>
      <c r="M334" s="1347"/>
      <c r="N334" s="1347"/>
      <c r="O334" s="1347"/>
      <c r="P334" s="1347"/>
      <c r="Q334" s="1347"/>
      <c r="R334" s="1347"/>
      <c r="S334" s="1347"/>
      <c r="T334" s="1347"/>
      <c r="U334" s="1347"/>
      <c r="V334" s="1347"/>
      <c r="W334" s="1347"/>
      <c r="X334" s="1347"/>
      <c r="Y334" s="1347"/>
      <c r="Z334" s="1347"/>
      <c r="AA334" s="369"/>
    </row>
    <row r="335" spans="1:27" ht="14.25" customHeight="1">
      <c r="A335" s="369"/>
      <c r="B335" s="1348"/>
      <c r="C335" s="1348"/>
      <c r="D335" s="1347"/>
      <c r="E335" s="1347"/>
      <c r="F335" s="1347"/>
      <c r="G335" s="1347"/>
      <c r="H335" s="1347"/>
      <c r="I335" s="1347"/>
      <c r="J335" s="1347"/>
      <c r="K335" s="1347"/>
      <c r="L335" s="1347"/>
      <c r="M335" s="1347"/>
      <c r="N335" s="1347"/>
      <c r="O335" s="1347"/>
      <c r="P335" s="1347"/>
      <c r="Q335" s="1347"/>
      <c r="R335" s="1347"/>
      <c r="S335" s="1347"/>
      <c r="T335" s="1347"/>
      <c r="U335" s="1347"/>
      <c r="V335" s="1347"/>
      <c r="W335" s="1347"/>
      <c r="X335" s="1347"/>
      <c r="Y335" s="1347"/>
      <c r="Z335" s="1347"/>
      <c r="AA335" s="369"/>
    </row>
    <row r="336" spans="1:27" ht="14.4">
      <c r="A336" s="369"/>
      <c r="B336" s="1348"/>
      <c r="C336" s="1348"/>
      <c r="D336" s="1347" t="s">
        <v>3977</v>
      </c>
      <c r="E336" s="1347"/>
      <c r="F336" s="1347"/>
      <c r="G336" s="1347"/>
      <c r="H336" s="1347"/>
      <c r="I336" s="1347"/>
      <c r="J336" s="1347"/>
      <c r="K336" s="1347"/>
      <c r="L336" s="1347"/>
      <c r="M336" s="1347"/>
      <c r="N336" s="1442" t="s">
        <v>3979</v>
      </c>
      <c r="O336" s="1442"/>
      <c r="P336" s="1442"/>
      <c r="Q336" s="1442"/>
      <c r="R336" s="390"/>
      <c r="S336" s="369"/>
      <c r="T336" s="369"/>
      <c r="U336" s="369"/>
      <c r="V336" s="391"/>
      <c r="W336" s="389"/>
      <c r="X336" s="389"/>
      <c r="Y336" s="389"/>
      <c r="Z336" s="392"/>
      <c r="AA336" s="369"/>
    </row>
    <row r="337" spans="1:47" ht="14.4">
      <c r="A337" s="369"/>
      <c r="B337" s="1348"/>
      <c r="C337" s="1348"/>
      <c r="D337" s="1347"/>
      <c r="E337" s="1347"/>
      <c r="F337" s="1347"/>
      <c r="G337" s="1347"/>
      <c r="H337" s="1347"/>
      <c r="I337" s="1347"/>
      <c r="J337" s="1347"/>
      <c r="K337" s="1347"/>
      <c r="L337" s="1347"/>
      <c r="M337" s="1347"/>
      <c r="N337" s="1442"/>
      <c r="O337" s="1442"/>
      <c r="P337" s="1442"/>
      <c r="Q337" s="1442"/>
      <c r="R337" s="115"/>
      <c r="S337" s="114"/>
      <c r="T337" s="369" t="s">
        <v>388</v>
      </c>
      <c r="U337" s="114"/>
      <c r="V337" s="393" t="s">
        <v>3980</v>
      </c>
      <c r="W337" s="389"/>
      <c r="X337" s="389"/>
      <c r="Y337" s="389"/>
      <c r="Z337" s="392"/>
      <c r="AA337" s="369"/>
    </row>
    <row r="338" spans="1:47" ht="14.4">
      <c r="A338" s="369"/>
      <c r="B338" s="1348"/>
      <c r="C338" s="1348"/>
      <c r="D338" s="1347"/>
      <c r="E338" s="1347"/>
      <c r="F338" s="1347"/>
      <c r="G338" s="1347"/>
      <c r="H338" s="1347"/>
      <c r="I338" s="1347"/>
      <c r="J338" s="1347"/>
      <c r="K338" s="1347"/>
      <c r="L338" s="1347"/>
      <c r="M338" s="1347"/>
      <c r="N338" s="1442"/>
      <c r="O338" s="1442"/>
      <c r="P338" s="1442"/>
      <c r="Q338" s="1442"/>
      <c r="R338" s="394"/>
      <c r="S338" s="369"/>
      <c r="T338" s="369"/>
      <c r="U338" s="395"/>
      <c r="V338" s="391"/>
      <c r="W338" s="389"/>
      <c r="X338" s="389"/>
      <c r="Y338" s="389"/>
      <c r="Z338" s="392"/>
      <c r="AA338" s="369"/>
    </row>
    <row r="339" spans="1:47" ht="13.95" customHeight="1">
      <c r="A339" s="369"/>
      <c r="B339" s="1348"/>
      <c r="C339" s="1348"/>
      <c r="D339" s="1443" t="s">
        <v>3978</v>
      </c>
      <c r="E339" s="1443"/>
      <c r="F339" s="1443"/>
      <c r="G339" s="370"/>
      <c r="H339" s="371"/>
      <c r="I339" s="371"/>
      <c r="J339" s="371"/>
      <c r="K339" s="371"/>
      <c r="L339" s="371"/>
      <c r="M339" s="371"/>
      <c r="N339" s="371"/>
      <c r="O339" s="371"/>
      <c r="P339" s="371"/>
      <c r="Q339" s="371"/>
      <c r="R339" s="371"/>
      <c r="S339" s="371"/>
      <c r="T339" s="371"/>
      <c r="U339" s="371"/>
      <c r="V339" s="372"/>
      <c r="W339" s="370"/>
      <c r="X339" s="370"/>
      <c r="Y339" s="370"/>
      <c r="Z339" s="374"/>
      <c r="AA339" s="369"/>
    </row>
    <row r="340" spans="1:47" ht="14.4">
      <c r="A340" s="369"/>
      <c r="B340" s="1348"/>
      <c r="C340" s="1348"/>
      <c r="D340" s="1443"/>
      <c r="E340" s="1443"/>
      <c r="F340" s="1443"/>
      <c r="G340" s="389"/>
      <c r="H340" s="369"/>
      <c r="I340" s="121" t="s">
        <v>3783</v>
      </c>
      <c r="J340" s="369" t="s">
        <v>3981</v>
      </c>
      <c r="K340" s="369"/>
      <c r="L340" s="369"/>
      <c r="M340" s="369"/>
      <c r="N340" s="369" t="s">
        <v>3965</v>
      </c>
      <c r="O340" s="369"/>
      <c r="P340" s="121" t="s">
        <v>3783</v>
      </c>
      <c r="Q340" s="369" t="s">
        <v>3982</v>
      </c>
      <c r="R340" s="369"/>
      <c r="S340" s="369"/>
      <c r="T340" s="369"/>
      <c r="U340" s="369" t="s">
        <v>3965</v>
      </c>
      <c r="V340" s="391"/>
      <c r="W340" s="121" t="s">
        <v>3783</v>
      </c>
      <c r="X340" s="389" t="s">
        <v>3983</v>
      </c>
      <c r="Y340" s="389"/>
      <c r="Z340" s="392"/>
      <c r="AA340" s="369"/>
    </row>
    <row r="341" spans="1:47" ht="14.4">
      <c r="A341" s="369"/>
      <c r="B341" s="1348"/>
      <c r="C341" s="1348"/>
      <c r="D341" s="1443"/>
      <c r="E341" s="1443"/>
      <c r="F341" s="1443"/>
      <c r="G341" s="375"/>
      <c r="H341" s="376"/>
      <c r="I341" s="376"/>
      <c r="J341" s="376"/>
      <c r="K341" s="376"/>
      <c r="L341" s="376"/>
      <c r="M341" s="376"/>
      <c r="N341" s="376"/>
      <c r="O341" s="376"/>
      <c r="P341" s="376"/>
      <c r="Q341" s="376"/>
      <c r="R341" s="376"/>
      <c r="S341" s="376"/>
      <c r="T341" s="376"/>
      <c r="U341" s="376"/>
      <c r="V341" s="378"/>
      <c r="W341" s="375"/>
      <c r="X341" s="375"/>
      <c r="Y341" s="375"/>
      <c r="Z341" s="379"/>
      <c r="AA341" s="369"/>
    </row>
    <row r="342" spans="1:47" ht="14.55" customHeight="1">
      <c r="B342" s="1348" t="s">
        <v>3984</v>
      </c>
      <c r="C342" s="1348"/>
      <c r="D342" s="1347" t="s">
        <v>23</v>
      </c>
      <c r="E342" s="1347"/>
      <c r="F342" s="1347"/>
      <c r="G342" s="1346" t="s">
        <v>15</v>
      </c>
      <c r="H342" s="1346"/>
      <c r="I342" s="1346"/>
      <c r="J342" s="1346"/>
      <c r="K342" s="1346"/>
      <c r="L342" s="1444"/>
      <c r="M342" s="1349"/>
      <c r="N342" s="368" t="s">
        <v>3919</v>
      </c>
      <c r="O342" s="1444"/>
      <c r="P342" s="1349"/>
      <c r="Q342" s="1346" t="s">
        <v>56</v>
      </c>
      <c r="R342" s="1346"/>
      <c r="S342" s="1346"/>
      <c r="T342" s="1346"/>
      <c r="U342" s="1346"/>
      <c r="V342" s="1445"/>
      <c r="W342" s="1346"/>
      <c r="X342" s="1346"/>
      <c r="Y342" s="1346"/>
      <c r="Z342" s="1346"/>
      <c r="AB342" s="2">
        <v>14</v>
      </c>
      <c r="AC342" s="876"/>
      <c r="AD342" s="876"/>
      <c r="AE342" s="876"/>
      <c r="AF342" s="1446"/>
      <c r="AG342" s="1446"/>
      <c r="AH342" s="1446"/>
      <c r="AI342" s="1446"/>
      <c r="AJ342" s="1446"/>
      <c r="AK342" s="876"/>
      <c r="AL342" s="876"/>
      <c r="AM342" s="876"/>
      <c r="AN342" s="1446"/>
      <c r="AO342" s="1446"/>
      <c r="AP342" s="1446"/>
      <c r="AQ342" s="1446"/>
      <c r="AR342" s="1446"/>
      <c r="AS342" s="1446"/>
      <c r="AT342" s="1446"/>
      <c r="AU342" s="1446"/>
    </row>
    <row r="343" spans="1:47" ht="13.05" customHeight="1">
      <c r="B343" s="1348"/>
      <c r="C343" s="1348"/>
      <c r="D343" s="1347"/>
      <c r="E343" s="1347"/>
      <c r="F343" s="1347"/>
      <c r="G343" s="1346" t="s">
        <v>17</v>
      </c>
      <c r="H343" s="1346"/>
      <c r="I343" s="1346"/>
      <c r="J343" s="1346"/>
      <c r="K343" s="1346"/>
      <c r="L343" s="1445"/>
      <c r="M343" s="1346"/>
      <c r="N343" s="1346"/>
      <c r="O343" s="1346"/>
      <c r="P343" s="1346"/>
      <c r="Q343" s="1346" t="s">
        <v>3993</v>
      </c>
      <c r="R343" s="1346"/>
      <c r="S343" s="1346"/>
      <c r="T343" s="1346"/>
      <c r="U343" s="1346"/>
      <c r="V343" s="1445"/>
      <c r="W343" s="1346"/>
      <c r="X343" s="1346"/>
      <c r="Y343" s="1346"/>
      <c r="Z343" s="1346"/>
      <c r="AC343" s="876"/>
      <c r="AD343" s="876"/>
      <c r="AE343" s="876"/>
      <c r="AF343" s="1446"/>
      <c r="AG343" s="1446"/>
      <c r="AH343" s="1446"/>
      <c r="AI343" s="1446"/>
      <c r="AJ343" s="1446"/>
      <c r="AK343" s="1446"/>
      <c r="AL343" s="1446"/>
      <c r="AM343" s="1446"/>
      <c r="AN343" s="1446"/>
      <c r="AO343" s="1446"/>
      <c r="AP343" s="1446"/>
      <c r="AQ343" s="1446"/>
      <c r="AR343" s="1446"/>
      <c r="AS343" s="1446"/>
      <c r="AT343" s="1446"/>
      <c r="AU343" s="1446"/>
    </row>
    <row r="344" spans="1:47" ht="13.95" customHeight="1">
      <c r="A344" s="369"/>
      <c r="B344" s="1348"/>
      <c r="C344" s="1348"/>
      <c r="D344" s="1347"/>
      <c r="E344" s="1347"/>
      <c r="F344" s="1347"/>
      <c r="G344" s="1346" t="s">
        <v>19</v>
      </c>
      <c r="H344" s="1346"/>
      <c r="I344" s="1346"/>
      <c r="J344" s="1346"/>
      <c r="K344" s="1346"/>
      <c r="L344" s="1445"/>
      <c r="M344" s="1346"/>
      <c r="N344" s="1346"/>
      <c r="O344" s="1346"/>
      <c r="P344" s="1346"/>
      <c r="Q344" s="1347" t="s">
        <v>20</v>
      </c>
      <c r="R344" s="1347"/>
      <c r="S344" s="1347"/>
      <c r="T344" s="1347"/>
      <c r="U344" s="1347"/>
      <c r="V344" s="1445"/>
      <c r="W344" s="1346"/>
      <c r="X344" s="1346"/>
      <c r="Y344" s="1346"/>
      <c r="Z344" s="1346"/>
      <c r="AA344" s="369"/>
    </row>
    <row r="345" spans="1:47" ht="14.4">
      <c r="A345" s="369"/>
      <c r="B345" s="1348"/>
      <c r="C345" s="1348"/>
      <c r="D345" s="1347" t="s">
        <v>8</v>
      </c>
      <c r="E345" s="1347"/>
      <c r="F345" s="1347"/>
      <c r="G345" s="1447"/>
      <c r="H345" s="1343"/>
      <c r="I345" s="1343"/>
      <c r="J345" s="1343"/>
      <c r="K345" s="1343"/>
      <c r="L345" s="1344"/>
      <c r="M345" s="1344"/>
      <c r="N345" s="1344"/>
      <c r="O345" s="1344"/>
      <c r="P345" s="1344"/>
      <c r="Q345" s="1344"/>
      <c r="R345" s="1344"/>
      <c r="S345" s="1344"/>
      <c r="T345" s="1344"/>
      <c r="U345" s="1344"/>
      <c r="V345" s="1344"/>
      <c r="W345" s="1344"/>
      <c r="X345" s="1344"/>
      <c r="Y345" s="1344"/>
      <c r="Z345" s="1344"/>
      <c r="AA345" s="369"/>
    </row>
    <row r="346" spans="1:47" ht="14.4">
      <c r="A346" s="369"/>
      <c r="B346" s="1348"/>
      <c r="C346" s="1348"/>
      <c r="D346" s="1347"/>
      <c r="E346" s="1347"/>
      <c r="F346" s="1347"/>
      <c r="G346" s="1345"/>
      <c r="H346" s="1344"/>
      <c r="I346" s="1344"/>
      <c r="J346" s="1344"/>
      <c r="K346" s="1344"/>
      <c r="L346" s="1344"/>
      <c r="M346" s="1344"/>
      <c r="N346" s="1344"/>
      <c r="O346" s="1344"/>
      <c r="P346" s="1344"/>
      <c r="Q346" s="1344"/>
      <c r="R346" s="1344"/>
      <c r="S346" s="1344"/>
      <c r="T346" s="1344"/>
      <c r="U346" s="1344"/>
      <c r="V346" s="1344"/>
      <c r="W346" s="1344"/>
      <c r="X346" s="1344"/>
      <c r="Y346" s="1344"/>
      <c r="Z346" s="1344"/>
      <c r="AA346" s="369"/>
    </row>
    <row r="347" spans="1:47" ht="14.4">
      <c r="A347" s="369"/>
      <c r="B347" s="1348"/>
      <c r="C347" s="1348"/>
      <c r="D347" s="1347" t="s">
        <v>3745</v>
      </c>
      <c r="E347" s="1347"/>
      <c r="F347" s="1347"/>
      <c r="G347" s="370"/>
      <c r="H347" s="371"/>
      <c r="I347" s="350"/>
      <c r="J347" s="350"/>
      <c r="K347" s="112" t="s">
        <v>3783</v>
      </c>
      <c r="L347" s="371" t="s">
        <v>3966</v>
      </c>
      <c r="M347" s="371"/>
      <c r="N347" s="371"/>
      <c r="O347" s="371"/>
      <c r="P347" s="371" t="s">
        <v>3965</v>
      </c>
      <c r="Q347" s="350"/>
      <c r="R347" s="112" t="s">
        <v>3783</v>
      </c>
      <c r="S347" s="371" t="s">
        <v>3967</v>
      </c>
      <c r="T347" s="371"/>
      <c r="U347" s="371"/>
      <c r="V347" s="372"/>
      <c r="W347" s="373"/>
      <c r="X347" s="370"/>
      <c r="Y347" s="370"/>
      <c r="Z347" s="374"/>
      <c r="AA347" s="369"/>
    </row>
    <row r="348" spans="1:47" ht="14.4">
      <c r="A348" s="369"/>
      <c r="B348" s="1348"/>
      <c r="C348" s="1348"/>
      <c r="D348" s="1347"/>
      <c r="E348" s="1347"/>
      <c r="F348" s="1347"/>
      <c r="G348" s="375"/>
      <c r="H348" s="376"/>
      <c r="I348" s="377"/>
      <c r="J348" s="376"/>
      <c r="K348" s="110" t="s">
        <v>3783</v>
      </c>
      <c r="L348" s="376" t="s">
        <v>9</v>
      </c>
      <c r="M348" s="376"/>
      <c r="N348" s="376"/>
      <c r="O348" s="1448"/>
      <c r="P348" s="1449"/>
      <c r="Q348" s="1449"/>
      <c r="R348" s="1449"/>
      <c r="S348" s="1449"/>
      <c r="T348" s="1449"/>
      <c r="U348" s="1449"/>
      <c r="V348" s="1449"/>
      <c r="W348" s="375" t="s">
        <v>10</v>
      </c>
      <c r="X348" s="375"/>
      <c r="Y348" s="375"/>
      <c r="Z348" s="379"/>
      <c r="AA348" s="369"/>
    </row>
    <row r="349" spans="1:47" ht="14.4">
      <c r="A349" s="369"/>
      <c r="B349" s="1348"/>
      <c r="C349" s="1348"/>
      <c r="D349" s="1347"/>
      <c r="E349" s="1347"/>
      <c r="F349" s="1347"/>
      <c r="G349" s="1450" t="s">
        <v>3968</v>
      </c>
      <c r="H349" s="1450"/>
      <c r="I349" s="1450"/>
      <c r="J349" s="1450"/>
      <c r="K349" s="1451"/>
      <c r="L349" s="1452"/>
      <c r="M349" s="1453"/>
      <c r="N349" s="1453"/>
      <c r="O349" s="1453"/>
      <c r="P349" s="1453"/>
      <c r="Q349" s="1452"/>
      <c r="R349" s="1453"/>
      <c r="S349" s="1453"/>
      <c r="T349" s="1453"/>
      <c r="U349" s="1453"/>
      <c r="V349" s="1445"/>
      <c r="W349" s="1346"/>
      <c r="X349" s="1346"/>
      <c r="Y349" s="1346"/>
      <c r="Z349" s="1346"/>
      <c r="AA349" s="369"/>
    </row>
    <row r="350" spans="1:47" ht="14.4">
      <c r="A350" s="369"/>
      <c r="B350" s="1348"/>
      <c r="C350" s="1348"/>
      <c r="D350" s="1347"/>
      <c r="E350" s="1347"/>
      <c r="F350" s="1347"/>
      <c r="G350" s="1450" t="s">
        <v>3969</v>
      </c>
      <c r="H350" s="1450"/>
      <c r="I350" s="1450"/>
      <c r="J350" s="1450"/>
      <c r="K350" s="1451"/>
      <c r="L350" s="1429"/>
      <c r="M350" s="862"/>
      <c r="N350" s="109"/>
      <c r="O350" s="1" t="s">
        <v>12</v>
      </c>
      <c r="P350" s="109"/>
      <c r="Q350" s="1" t="s">
        <v>11</v>
      </c>
      <c r="R350" s="109"/>
      <c r="S350" s="1" t="s">
        <v>227</v>
      </c>
      <c r="T350" s="382"/>
      <c r="U350" s="382"/>
      <c r="V350" s="383"/>
      <c r="W350" s="380"/>
      <c r="X350" s="380"/>
      <c r="Y350" s="380"/>
      <c r="Z350" s="381"/>
      <c r="AA350" s="369"/>
    </row>
    <row r="351" spans="1:47" ht="13.95" customHeight="1">
      <c r="A351" s="369"/>
      <c r="B351" s="1348"/>
      <c r="C351" s="1348"/>
      <c r="D351" s="1443" t="s">
        <v>3971</v>
      </c>
      <c r="E351" s="1347"/>
      <c r="F351" s="1347"/>
      <c r="G351" s="111" t="s">
        <v>3783</v>
      </c>
      <c r="H351" s="385" t="s">
        <v>3972</v>
      </c>
      <c r="I351" s="385"/>
      <c r="J351" s="385"/>
      <c r="K351" s="385"/>
      <c r="L351" s="386" t="s">
        <v>3974</v>
      </c>
      <c r="M351" s="385"/>
      <c r="N351" s="385"/>
      <c r="O351" s="1433"/>
      <c r="P351" s="1433"/>
      <c r="Q351" s="1433"/>
      <c r="R351" s="1433"/>
      <c r="S351" s="1433"/>
      <c r="T351" s="1433"/>
      <c r="U351" s="1433"/>
      <c r="V351" s="1433"/>
      <c r="W351" s="387" t="s">
        <v>10</v>
      </c>
      <c r="X351" s="387"/>
      <c r="Y351" s="387"/>
      <c r="Z351" s="388"/>
      <c r="AA351" s="369"/>
    </row>
    <row r="352" spans="1:47" ht="14.4">
      <c r="A352" s="369"/>
      <c r="B352" s="1348"/>
      <c r="C352" s="1348"/>
      <c r="D352" s="1347"/>
      <c r="E352" s="1347"/>
      <c r="F352" s="1347"/>
      <c r="G352" s="110" t="s">
        <v>3783</v>
      </c>
      <c r="H352" s="376" t="s">
        <v>3973</v>
      </c>
      <c r="I352" s="376"/>
      <c r="J352" s="376"/>
      <c r="K352" s="376"/>
      <c r="L352" s="376"/>
      <c r="M352" s="376"/>
      <c r="N352" s="376"/>
      <c r="O352" s="376"/>
      <c r="P352" s="376"/>
      <c r="Q352" s="376"/>
      <c r="R352" s="376"/>
      <c r="S352" s="376"/>
      <c r="T352" s="376"/>
      <c r="U352" s="376"/>
      <c r="V352" s="378"/>
      <c r="W352" s="375"/>
      <c r="X352" s="375"/>
      <c r="Y352" s="375"/>
      <c r="Z352" s="379"/>
      <c r="AA352" s="369"/>
    </row>
    <row r="353" spans="1:47" ht="13.95" customHeight="1">
      <c r="A353" s="369"/>
      <c r="B353" s="1348" t="s">
        <v>3985</v>
      </c>
      <c r="C353" s="1348"/>
      <c r="D353" s="1347" t="s">
        <v>3755</v>
      </c>
      <c r="E353" s="1347"/>
      <c r="F353" s="1347"/>
      <c r="G353" s="1435"/>
      <c r="H353" s="1435"/>
      <c r="I353" s="1435"/>
      <c r="J353" s="1435"/>
      <c r="K353" s="1435"/>
      <c r="L353" s="1435"/>
      <c r="M353" s="1435"/>
      <c r="N353" s="1435"/>
      <c r="O353" s="1435"/>
      <c r="P353" s="1435"/>
      <c r="Q353" s="1435"/>
      <c r="R353" s="1435"/>
      <c r="S353" s="1435"/>
      <c r="T353" s="1435"/>
      <c r="U353" s="1435"/>
      <c r="V353" s="1435"/>
      <c r="W353" s="1435"/>
      <c r="X353" s="1435"/>
      <c r="Y353" s="1435"/>
      <c r="Z353" s="1435"/>
      <c r="AA353" s="369"/>
    </row>
    <row r="354" spans="1:47" ht="14.4">
      <c r="A354" s="369"/>
      <c r="B354" s="1348"/>
      <c r="C354" s="1348"/>
      <c r="D354" s="1434"/>
      <c r="E354" s="1434"/>
      <c r="F354" s="1434"/>
      <c r="G354" s="1436"/>
      <c r="H354" s="1436"/>
      <c r="I354" s="1436"/>
      <c r="J354" s="1435"/>
      <c r="K354" s="1435"/>
      <c r="L354" s="1435"/>
      <c r="M354" s="1435"/>
      <c r="N354" s="1435"/>
      <c r="O354" s="1435"/>
      <c r="P354" s="1435"/>
      <c r="Q354" s="1435"/>
      <c r="R354" s="1435"/>
      <c r="S354" s="1435"/>
      <c r="T354" s="1435"/>
      <c r="U354" s="1435"/>
      <c r="V354" s="1435"/>
      <c r="W354" s="1435"/>
      <c r="X354" s="1435"/>
      <c r="Y354" s="1435"/>
      <c r="Z354" s="1435"/>
      <c r="AA354" s="369"/>
    </row>
    <row r="355" spans="1:47" ht="18" customHeight="1">
      <c r="A355" s="369"/>
      <c r="B355" s="1348"/>
      <c r="C355" s="1348"/>
      <c r="D355" s="1347" t="s">
        <v>3975</v>
      </c>
      <c r="E355" s="1347"/>
      <c r="F355" s="1347"/>
      <c r="G355" s="1047" t="s">
        <v>3918</v>
      </c>
      <c r="H355" s="1047"/>
      <c r="I355" s="1047"/>
      <c r="J355" s="871"/>
      <c r="K355" s="869"/>
      <c r="L355" s="344" t="s">
        <v>3919</v>
      </c>
      <c r="M355" s="1437"/>
      <c r="N355" s="1427"/>
      <c r="O355" s="1438"/>
      <c r="P355" s="1439"/>
      <c r="Q355" s="1425"/>
      <c r="R355" s="1425"/>
      <c r="S355" s="1425"/>
      <c r="T355" s="1425"/>
      <c r="U355" s="1425"/>
      <c r="V355" s="1425"/>
      <c r="W355" s="1425"/>
      <c r="X355" s="1425"/>
      <c r="Y355" s="1425"/>
      <c r="Z355" s="1440"/>
      <c r="AA355" s="369"/>
    </row>
    <row r="356" spans="1:47" ht="18" customHeight="1">
      <c r="A356" s="369"/>
      <c r="B356" s="1348"/>
      <c r="C356" s="1348"/>
      <c r="D356" s="1347"/>
      <c r="E356" s="1347"/>
      <c r="F356" s="1347"/>
      <c r="G356" s="1047" t="s">
        <v>3920</v>
      </c>
      <c r="H356" s="1047"/>
      <c r="I356" s="1047"/>
      <c r="J356" s="1046"/>
      <c r="K356" s="1046"/>
      <c r="L356" s="1046"/>
      <c r="M356" s="1046"/>
      <c r="N356" s="1046"/>
      <c r="O356" s="1046"/>
      <c r="P356" s="1047" t="s">
        <v>3921</v>
      </c>
      <c r="Q356" s="1047"/>
      <c r="R356" s="1047"/>
      <c r="S356" s="1046"/>
      <c r="T356" s="1046"/>
      <c r="U356" s="1046"/>
      <c r="V356" s="1046"/>
      <c r="W356" s="1046"/>
      <c r="X356" s="1046"/>
      <c r="Y356" s="1046"/>
      <c r="Z356" s="1046"/>
      <c r="AA356" s="369"/>
    </row>
    <row r="357" spans="1:47" ht="18" customHeight="1">
      <c r="A357" s="369"/>
      <c r="B357" s="1348"/>
      <c r="C357" s="1348"/>
      <c r="D357" s="1347"/>
      <c r="E357" s="1347"/>
      <c r="F357" s="1347"/>
      <c r="G357" s="1047" t="s">
        <v>3922</v>
      </c>
      <c r="H357" s="1047"/>
      <c r="I357" s="1047"/>
      <c r="J357" s="1046"/>
      <c r="K357" s="1046"/>
      <c r="L357" s="1046"/>
      <c r="M357" s="1046"/>
      <c r="N357" s="1046"/>
      <c r="O357" s="1046"/>
      <c r="P357" s="1047" t="s">
        <v>3923</v>
      </c>
      <c r="Q357" s="1047"/>
      <c r="R357" s="1047"/>
      <c r="S357" s="1046"/>
      <c r="T357" s="1046"/>
      <c r="U357" s="1046"/>
      <c r="V357" s="1046"/>
      <c r="W357" s="1046"/>
      <c r="X357" s="1046"/>
      <c r="Y357" s="1046"/>
      <c r="Z357" s="1046"/>
      <c r="AA357" s="369"/>
    </row>
    <row r="358" spans="1:47" ht="18" customHeight="1">
      <c r="A358" s="369"/>
      <c r="B358" s="1348"/>
      <c r="C358" s="1348"/>
      <c r="D358" s="1347"/>
      <c r="E358" s="1347"/>
      <c r="F358" s="1347"/>
      <c r="G358" s="1047" t="s">
        <v>3924</v>
      </c>
      <c r="H358" s="1047"/>
      <c r="I358" s="1047"/>
      <c r="J358" s="1046"/>
      <c r="K358" s="1046"/>
      <c r="L358" s="1046"/>
      <c r="M358" s="1046"/>
      <c r="N358" s="1046"/>
      <c r="O358" s="1046"/>
      <c r="P358" s="1046"/>
      <c r="Q358" s="1046"/>
      <c r="R358" s="1046"/>
      <c r="S358" s="1046"/>
      <c r="T358" s="1046"/>
      <c r="U358" s="1046"/>
      <c r="V358" s="1046"/>
      <c r="W358" s="1046"/>
      <c r="X358" s="1046"/>
      <c r="Y358" s="1046"/>
      <c r="Z358" s="1046"/>
      <c r="AA358" s="369"/>
    </row>
    <row r="359" spans="1:47" ht="14.4">
      <c r="A359" s="369"/>
      <c r="B359" s="1348"/>
      <c r="C359" s="1348"/>
      <c r="D359" s="1441" t="s">
        <v>3976</v>
      </c>
      <c r="E359" s="1441"/>
      <c r="F359" s="1441"/>
      <c r="G359" s="1441"/>
      <c r="H359" s="1441"/>
      <c r="I359" s="1441"/>
      <c r="J359" s="1441"/>
      <c r="K359" s="1441"/>
      <c r="L359" s="1441"/>
      <c r="M359" s="1441"/>
      <c r="N359" s="1441" t="s">
        <v>177</v>
      </c>
      <c r="O359" s="1441"/>
      <c r="P359" s="1441"/>
      <c r="Q359" s="1441"/>
      <c r="R359" s="1441"/>
      <c r="S359" s="1441"/>
      <c r="T359" s="1441"/>
      <c r="U359" s="1441"/>
      <c r="V359" s="1441"/>
      <c r="W359" s="1441"/>
      <c r="X359" s="1441"/>
      <c r="Y359" s="1441"/>
      <c r="Z359" s="1441"/>
      <c r="AA359" s="369"/>
    </row>
    <row r="360" spans="1:47" ht="14.4">
      <c r="A360" s="369"/>
      <c r="B360" s="1348"/>
      <c r="C360" s="1348"/>
      <c r="D360" s="1347"/>
      <c r="E360" s="1347"/>
      <c r="F360" s="1347"/>
      <c r="G360" s="1347"/>
      <c r="H360" s="1347"/>
      <c r="I360" s="1347"/>
      <c r="J360" s="1347"/>
      <c r="K360" s="1347"/>
      <c r="L360" s="1347"/>
      <c r="M360" s="1347"/>
      <c r="N360" s="1347"/>
      <c r="O360" s="1347"/>
      <c r="P360" s="1347"/>
      <c r="Q360" s="1347"/>
      <c r="R360" s="1347"/>
      <c r="S360" s="1347"/>
      <c r="T360" s="1347"/>
      <c r="U360" s="1347"/>
      <c r="V360" s="1347"/>
      <c r="W360" s="1347"/>
      <c r="X360" s="1347"/>
      <c r="Y360" s="1347"/>
      <c r="Z360" s="1347"/>
      <c r="AA360" s="369"/>
    </row>
    <row r="361" spans="1:47" ht="14.25" customHeight="1">
      <c r="A361" s="369"/>
      <c r="B361" s="1348"/>
      <c r="C361" s="1348"/>
      <c r="D361" s="1347"/>
      <c r="E361" s="1347"/>
      <c r="F361" s="1347"/>
      <c r="G361" s="1347"/>
      <c r="H361" s="1347"/>
      <c r="I361" s="1347"/>
      <c r="J361" s="1347"/>
      <c r="K361" s="1347"/>
      <c r="L361" s="1347"/>
      <c r="M361" s="1347"/>
      <c r="N361" s="1347"/>
      <c r="O361" s="1347"/>
      <c r="P361" s="1347"/>
      <c r="Q361" s="1347"/>
      <c r="R361" s="1347"/>
      <c r="S361" s="1347"/>
      <c r="T361" s="1347"/>
      <c r="U361" s="1347"/>
      <c r="V361" s="1347"/>
      <c r="W361" s="1347"/>
      <c r="X361" s="1347"/>
      <c r="Y361" s="1347"/>
      <c r="Z361" s="1347"/>
      <c r="AA361" s="369"/>
    </row>
    <row r="362" spans="1:47" ht="14.4">
      <c r="A362" s="369"/>
      <c r="B362" s="1348"/>
      <c r="C362" s="1348"/>
      <c r="D362" s="1347" t="s">
        <v>3977</v>
      </c>
      <c r="E362" s="1347"/>
      <c r="F362" s="1347"/>
      <c r="G362" s="1347"/>
      <c r="H362" s="1347"/>
      <c r="I362" s="1347"/>
      <c r="J362" s="1347"/>
      <c r="K362" s="1347"/>
      <c r="L362" s="1347"/>
      <c r="M362" s="1347"/>
      <c r="N362" s="1442" t="s">
        <v>3979</v>
      </c>
      <c r="O362" s="1442"/>
      <c r="P362" s="1442"/>
      <c r="Q362" s="1442"/>
      <c r="R362" s="390"/>
      <c r="S362" s="369"/>
      <c r="T362" s="369"/>
      <c r="U362" s="369"/>
      <c r="V362" s="391"/>
      <c r="W362" s="389"/>
      <c r="X362" s="389"/>
      <c r="Y362" s="389"/>
      <c r="Z362" s="392"/>
      <c r="AA362" s="369"/>
    </row>
    <row r="363" spans="1:47" ht="14.4">
      <c r="A363" s="369"/>
      <c r="B363" s="1348"/>
      <c r="C363" s="1348"/>
      <c r="D363" s="1347"/>
      <c r="E363" s="1347"/>
      <c r="F363" s="1347"/>
      <c r="G363" s="1347"/>
      <c r="H363" s="1347"/>
      <c r="I363" s="1347"/>
      <c r="J363" s="1347"/>
      <c r="K363" s="1347"/>
      <c r="L363" s="1347"/>
      <c r="M363" s="1347"/>
      <c r="N363" s="1442"/>
      <c r="O363" s="1442"/>
      <c r="P363" s="1442"/>
      <c r="Q363" s="1442"/>
      <c r="R363" s="115"/>
      <c r="S363" s="114"/>
      <c r="T363" s="369" t="s">
        <v>388</v>
      </c>
      <c r="U363" s="114"/>
      <c r="V363" s="393" t="s">
        <v>3980</v>
      </c>
      <c r="W363" s="389"/>
      <c r="X363" s="389"/>
      <c r="Y363" s="389"/>
      <c r="Z363" s="392"/>
      <c r="AA363" s="369"/>
    </row>
    <row r="364" spans="1:47" ht="14.4">
      <c r="A364" s="369"/>
      <c r="B364" s="1348"/>
      <c r="C364" s="1348"/>
      <c r="D364" s="1347"/>
      <c r="E364" s="1347"/>
      <c r="F364" s="1347"/>
      <c r="G364" s="1347"/>
      <c r="H364" s="1347"/>
      <c r="I364" s="1347"/>
      <c r="J364" s="1347"/>
      <c r="K364" s="1347"/>
      <c r="L364" s="1347"/>
      <c r="M364" s="1347"/>
      <c r="N364" s="1442"/>
      <c r="O364" s="1442"/>
      <c r="P364" s="1442"/>
      <c r="Q364" s="1442"/>
      <c r="R364" s="394"/>
      <c r="S364" s="369"/>
      <c r="T364" s="369"/>
      <c r="U364" s="395"/>
      <c r="V364" s="391"/>
      <c r="W364" s="389"/>
      <c r="X364" s="389"/>
      <c r="Y364" s="389"/>
      <c r="Z364" s="392"/>
      <c r="AA364" s="369"/>
    </row>
    <row r="365" spans="1:47" ht="13.95" customHeight="1">
      <c r="A365" s="369"/>
      <c r="B365" s="1348"/>
      <c r="C365" s="1348"/>
      <c r="D365" s="1443" t="s">
        <v>3978</v>
      </c>
      <c r="E365" s="1443"/>
      <c r="F365" s="1443"/>
      <c r="G365" s="370"/>
      <c r="H365" s="371"/>
      <c r="I365" s="371"/>
      <c r="J365" s="371"/>
      <c r="K365" s="371"/>
      <c r="L365" s="371"/>
      <c r="M365" s="371"/>
      <c r="N365" s="371"/>
      <c r="O365" s="371"/>
      <c r="P365" s="371"/>
      <c r="Q365" s="371"/>
      <c r="R365" s="371"/>
      <c r="S365" s="371"/>
      <c r="T365" s="371"/>
      <c r="U365" s="371"/>
      <c r="V365" s="372"/>
      <c r="W365" s="370"/>
      <c r="X365" s="370"/>
      <c r="Y365" s="370"/>
      <c r="Z365" s="374"/>
      <c r="AA365" s="369"/>
    </row>
    <row r="366" spans="1:47" ht="14.4">
      <c r="A366" s="369"/>
      <c r="B366" s="1348"/>
      <c r="C366" s="1348"/>
      <c r="D366" s="1443"/>
      <c r="E366" s="1443"/>
      <c r="F366" s="1443"/>
      <c r="G366" s="389"/>
      <c r="H366" s="369"/>
      <c r="I366" s="121" t="s">
        <v>3783</v>
      </c>
      <c r="J366" s="369" t="s">
        <v>3981</v>
      </c>
      <c r="K366" s="369"/>
      <c r="L366" s="369"/>
      <c r="M366" s="369"/>
      <c r="N366" s="369" t="s">
        <v>3965</v>
      </c>
      <c r="O366" s="369"/>
      <c r="P366" s="121" t="s">
        <v>3783</v>
      </c>
      <c r="Q366" s="369" t="s">
        <v>3982</v>
      </c>
      <c r="R366" s="369"/>
      <c r="S366" s="369"/>
      <c r="T366" s="369"/>
      <c r="U366" s="369" t="s">
        <v>3965</v>
      </c>
      <c r="V366" s="391"/>
      <c r="W366" s="121" t="s">
        <v>3783</v>
      </c>
      <c r="X366" s="389" t="s">
        <v>3983</v>
      </c>
      <c r="Y366" s="389"/>
      <c r="Z366" s="392"/>
      <c r="AA366" s="369"/>
    </row>
    <row r="367" spans="1:47" ht="14.4">
      <c r="A367" s="369"/>
      <c r="B367" s="1348"/>
      <c r="C367" s="1348"/>
      <c r="D367" s="1443"/>
      <c r="E367" s="1443"/>
      <c r="F367" s="1443"/>
      <c r="G367" s="375"/>
      <c r="H367" s="376"/>
      <c r="I367" s="376"/>
      <c r="J367" s="376"/>
      <c r="K367" s="376"/>
      <c r="L367" s="376"/>
      <c r="M367" s="376"/>
      <c r="N367" s="376"/>
      <c r="O367" s="376"/>
      <c r="P367" s="376"/>
      <c r="Q367" s="376"/>
      <c r="R367" s="376"/>
      <c r="S367" s="376"/>
      <c r="T367" s="376"/>
      <c r="U367" s="376"/>
      <c r="V367" s="378"/>
      <c r="W367" s="375"/>
      <c r="X367" s="375"/>
      <c r="Y367" s="375"/>
      <c r="Z367" s="379"/>
      <c r="AA367" s="369"/>
    </row>
    <row r="368" spans="1:47" ht="14.55" customHeight="1">
      <c r="B368" s="1348" t="s">
        <v>3984</v>
      </c>
      <c r="C368" s="1348"/>
      <c r="D368" s="1347" t="s">
        <v>23</v>
      </c>
      <c r="E368" s="1347"/>
      <c r="F368" s="1347"/>
      <c r="G368" s="1346" t="s">
        <v>15</v>
      </c>
      <c r="H368" s="1346"/>
      <c r="I368" s="1346"/>
      <c r="J368" s="1346"/>
      <c r="K368" s="1346"/>
      <c r="L368" s="1444"/>
      <c r="M368" s="1349"/>
      <c r="N368" s="368" t="s">
        <v>3919</v>
      </c>
      <c r="O368" s="1444"/>
      <c r="P368" s="1349"/>
      <c r="Q368" s="1346" t="s">
        <v>56</v>
      </c>
      <c r="R368" s="1346"/>
      <c r="S368" s="1346"/>
      <c r="T368" s="1346"/>
      <c r="U368" s="1346"/>
      <c r="V368" s="1445"/>
      <c r="W368" s="1346"/>
      <c r="X368" s="1346"/>
      <c r="Y368" s="1346"/>
      <c r="Z368" s="1346"/>
      <c r="AB368" s="2">
        <v>15</v>
      </c>
      <c r="AC368" s="876"/>
      <c r="AD368" s="876"/>
      <c r="AE368" s="876"/>
      <c r="AF368" s="1446"/>
      <c r="AG368" s="1446"/>
      <c r="AH368" s="1446"/>
      <c r="AI368" s="1446"/>
      <c r="AJ368" s="1446"/>
      <c r="AK368" s="876"/>
      <c r="AL368" s="876"/>
      <c r="AM368" s="876"/>
      <c r="AN368" s="1446"/>
      <c r="AO368" s="1446"/>
      <c r="AP368" s="1446"/>
      <c r="AQ368" s="1446"/>
      <c r="AR368" s="1446"/>
      <c r="AS368" s="1446"/>
      <c r="AT368" s="1446"/>
      <c r="AU368" s="1446"/>
    </row>
    <row r="369" spans="1:47" ht="13.05" customHeight="1">
      <c r="B369" s="1348"/>
      <c r="C369" s="1348"/>
      <c r="D369" s="1347"/>
      <c r="E369" s="1347"/>
      <c r="F369" s="1347"/>
      <c r="G369" s="1346" t="s">
        <v>17</v>
      </c>
      <c r="H369" s="1346"/>
      <c r="I369" s="1346"/>
      <c r="J369" s="1346"/>
      <c r="K369" s="1346"/>
      <c r="L369" s="1445"/>
      <c r="M369" s="1346"/>
      <c r="N369" s="1346"/>
      <c r="O369" s="1346"/>
      <c r="P369" s="1346"/>
      <c r="Q369" s="1346" t="s">
        <v>3993</v>
      </c>
      <c r="R369" s="1346"/>
      <c r="S369" s="1346"/>
      <c r="T369" s="1346"/>
      <c r="U369" s="1346"/>
      <c r="V369" s="1445"/>
      <c r="W369" s="1346"/>
      <c r="X369" s="1346"/>
      <c r="Y369" s="1346"/>
      <c r="Z369" s="1346"/>
      <c r="AC369" s="876"/>
      <c r="AD369" s="876"/>
      <c r="AE369" s="876"/>
      <c r="AF369" s="1446"/>
      <c r="AG369" s="1446"/>
      <c r="AH369" s="1446"/>
      <c r="AI369" s="1446"/>
      <c r="AJ369" s="1446"/>
      <c r="AK369" s="1446"/>
      <c r="AL369" s="1446"/>
      <c r="AM369" s="1446"/>
      <c r="AN369" s="1446"/>
      <c r="AO369" s="1446"/>
      <c r="AP369" s="1446"/>
      <c r="AQ369" s="1446"/>
      <c r="AR369" s="1446"/>
      <c r="AS369" s="1446"/>
      <c r="AT369" s="1446"/>
      <c r="AU369" s="1446"/>
    </row>
    <row r="370" spans="1:47" ht="13.95" customHeight="1">
      <c r="A370" s="369"/>
      <c r="B370" s="1348"/>
      <c r="C370" s="1348"/>
      <c r="D370" s="1347"/>
      <c r="E370" s="1347"/>
      <c r="F370" s="1347"/>
      <c r="G370" s="1346" t="s">
        <v>19</v>
      </c>
      <c r="H370" s="1346"/>
      <c r="I370" s="1346"/>
      <c r="J370" s="1346"/>
      <c r="K370" s="1346"/>
      <c r="L370" s="1445"/>
      <c r="M370" s="1346"/>
      <c r="N370" s="1346"/>
      <c r="O370" s="1346"/>
      <c r="P370" s="1346"/>
      <c r="Q370" s="1347" t="s">
        <v>20</v>
      </c>
      <c r="R370" s="1347"/>
      <c r="S370" s="1347"/>
      <c r="T370" s="1347"/>
      <c r="U370" s="1347"/>
      <c r="V370" s="1445"/>
      <c r="W370" s="1346"/>
      <c r="X370" s="1346"/>
      <c r="Y370" s="1346"/>
      <c r="Z370" s="1346"/>
      <c r="AA370" s="369"/>
    </row>
    <row r="371" spans="1:47" ht="14.4">
      <c r="A371" s="369"/>
      <c r="B371" s="1348"/>
      <c r="C371" s="1348"/>
      <c r="D371" s="1347" t="s">
        <v>8</v>
      </c>
      <c r="E371" s="1347"/>
      <c r="F371" s="1347"/>
      <c r="G371" s="1447"/>
      <c r="H371" s="1343"/>
      <c r="I371" s="1343"/>
      <c r="J371" s="1343"/>
      <c r="K371" s="1343"/>
      <c r="L371" s="1344"/>
      <c r="M371" s="1344"/>
      <c r="N371" s="1344"/>
      <c r="O371" s="1344"/>
      <c r="P371" s="1344"/>
      <c r="Q371" s="1344"/>
      <c r="R371" s="1344"/>
      <c r="S371" s="1344"/>
      <c r="T371" s="1344"/>
      <c r="U371" s="1344"/>
      <c r="V371" s="1344"/>
      <c r="W371" s="1344"/>
      <c r="X371" s="1344"/>
      <c r="Y371" s="1344"/>
      <c r="Z371" s="1344"/>
      <c r="AA371" s="369"/>
    </row>
    <row r="372" spans="1:47" ht="14.4">
      <c r="A372" s="369"/>
      <c r="B372" s="1348"/>
      <c r="C372" s="1348"/>
      <c r="D372" s="1347"/>
      <c r="E372" s="1347"/>
      <c r="F372" s="1347"/>
      <c r="G372" s="1345"/>
      <c r="H372" s="1344"/>
      <c r="I372" s="1344"/>
      <c r="J372" s="1344"/>
      <c r="K372" s="1344"/>
      <c r="L372" s="1344"/>
      <c r="M372" s="1344"/>
      <c r="N372" s="1344"/>
      <c r="O372" s="1344"/>
      <c r="P372" s="1344"/>
      <c r="Q372" s="1344"/>
      <c r="R372" s="1344"/>
      <c r="S372" s="1344"/>
      <c r="T372" s="1344"/>
      <c r="U372" s="1344"/>
      <c r="V372" s="1344"/>
      <c r="W372" s="1344"/>
      <c r="X372" s="1344"/>
      <c r="Y372" s="1344"/>
      <c r="Z372" s="1344"/>
      <c r="AA372" s="369"/>
    </row>
    <row r="373" spans="1:47" ht="14.4">
      <c r="A373" s="369"/>
      <c r="B373" s="1348"/>
      <c r="C373" s="1348"/>
      <c r="D373" s="1347" t="s">
        <v>3745</v>
      </c>
      <c r="E373" s="1347"/>
      <c r="F373" s="1347"/>
      <c r="G373" s="370"/>
      <c r="H373" s="371"/>
      <c r="I373" s="350"/>
      <c r="J373" s="350"/>
      <c r="K373" s="112" t="s">
        <v>3783</v>
      </c>
      <c r="L373" s="371" t="s">
        <v>3966</v>
      </c>
      <c r="M373" s="371"/>
      <c r="N373" s="371"/>
      <c r="O373" s="371"/>
      <c r="P373" s="371" t="s">
        <v>3965</v>
      </c>
      <c r="Q373" s="350"/>
      <c r="R373" s="112" t="s">
        <v>3783</v>
      </c>
      <c r="S373" s="371" t="s">
        <v>3967</v>
      </c>
      <c r="T373" s="371"/>
      <c r="U373" s="371"/>
      <c r="V373" s="372"/>
      <c r="W373" s="373"/>
      <c r="X373" s="370"/>
      <c r="Y373" s="370"/>
      <c r="Z373" s="374"/>
      <c r="AA373" s="369"/>
    </row>
    <row r="374" spans="1:47" ht="14.4">
      <c r="A374" s="369"/>
      <c r="B374" s="1348"/>
      <c r="C374" s="1348"/>
      <c r="D374" s="1347"/>
      <c r="E374" s="1347"/>
      <c r="F374" s="1347"/>
      <c r="G374" s="375"/>
      <c r="H374" s="376"/>
      <c r="I374" s="377"/>
      <c r="J374" s="376"/>
      <c r="K374" s="110" t="s">
        <v>3783</v>
      </c>
      <c r="L374" s="376" t="s">
        <v>9</v>
      </c>
      <c r="M374" s="376"/>
      <c r="N374" s="376"/>
      <c r="O374" s="1448"/>
      <c r="P374" s="1449"/>
      <c r="Q374" s="1449"/>
      <c r="R374" s="1449"/>
      <c r="S374" s="1449"/>
      <c r="T374" s="1449"/>
      <c r="U374" s="1449"/>
      <c r="V374" s="1449"/>
      <c r="W374" s="375" t="s">
        <v>10</v>
      </c>
      <c r="X374" s="375"/>
      <c r="Y374" s="375"/>
      <c r="Z374" s="379"/>
      <c r="AA374" s="369"/>
    </row>
    <row r="375" spans="1:47" ht="14.4">
      <c r="A375" s="369"/>
      <c r="B375" s="1348"/>
      <c r="C375" s="1348"/>
      <c r="D375" s="1347"/>
      <c r="E375" s="1347"/>
      <c r="F375" s="1347"/>
      <c r="G375" s="1450" t="s">
        <v>3968</v>
      </c>
      <c r="H375" s="1450"/>
      <c r="I375" s="1450"/>
      <c r="J375" s="1450"/>
      <c r="K375" s="1451"/>
      <c r="L375" s="1452"/>
      <c r="M375" s="1453"/>
      <c r="N375" s="1453"/>
      <c r="O375" s="1453"/>
      <c r="P375" s="1453"/>
      <c r="Q375" s="1452"/>
      <c r="R375" s="1453"/>
      <c r="S375" s="1453"/>
      <c r="T375" s="1453"/>
      <c r="U375" s="1453"/>
      <c r="V375" s="1445"/>
      <c r="W375" s="1346"/>
      <c r="X375" s="1346"/>
      <c r="Y375" s="1346"/>
      <c r="Z375" s="1346"/>
      <c r="AA375" s="369"/>
    </row>
    <row r="376" spans="1:47" ht="14.4">
      <c r="A376" s="369"/>
      <c r="B376" s="1348"/>
      <c r="C376" s="1348"/>
      <c r="D376" s="1347"/>
      <c r="E376" s="1347"/>
      <c r="F376" s="1347"/>
      <c r="G376" s="1450" t="s">
        <v>3969</v>
      </c>
      <c r="H376" s="1450"/>
      <c r="I376" s="1450"/>
      <c r="J376" s="1450"/>
      <c r="K376" s="1451"/>
      <c r="L376" s="1429"/>
      <c r="M376" s="862"/>
      <c r="N376" s="109"/>
      <c r="O376" s="1" t="s">
        <v>12</v>
      </c>
      <c r="P376" s="109"/>
      <c r="Q376" s="1" t="s">
        <v>11</v>
      </c>
      <c r="R376" s="109"/>
      <c r="S376" s="1" t="s">
        <v>227</v>
      </c>
      <c r="T376" s="382"/>
      <c r="U376" s="382"/>
      <c r="V376" s="383"/>
      <c r="W376" s="380"/>
      <c r="X376" s="380"/>
      <c r="Y376" s="380"/>
      <c r="Z376" s="381"/>
      <c r="AA376" s="369"/>
    </row>
    <row r="377" spans="1:47" ht="13.95" customHeight="1">
      <c r="A377" s="369"/>
      <c r="B377" s="1348"/>
      <c r="C377" s="1348"/>
      <c r="D377" s="1443" t="s">
        <v>3971</v>
      </c>
      <c r="E377" s="1347"/>
      <c r="F377" s="1347"/>
      <c r="G377" s="111" t="s">
        <v>3783</v>
      </c>
      <c r="H377" s="385" t="s">
        <v>3972</v>
      </c>
      <c r="I377" s="385"/>
      <c r="J377" s="385"/>
      <c r="K377" s="385"/>
      <c r="L377" s="386" t="s">
        <v>3974</v>
      </c>
      <c r="M377" s="385"/>
      <c r="N377" s="385"/>
      <c r="O377" s="1433"/>
      <c r="P377" s="1433"/>
      <c r="Q377" s="1433"/>
      <c r="R377" s="1433"/>
      <c r="S377" s="1433"/>
      <c r="T377" s="1433"/>
      <c r="U377" s="1433"/>
      <c r="V377" s="1433"/>
      <c r="W377" s="387" t="s">
        <v>10</v>
      </c>
      <c r="X377" s="387"/>
      <c r="Y377" s="387"/>
      <c r="Z377" s="388"/>
      <c r="AA377" s="369"/>
    </row>
    <row r="378" spans="1:47" ht="14.4">
      <c r="A378" s="369"/>
      <c r="B378" s="1348"/>
      <c r="C378" s="1348"/>
      <c r="D378" s="1347"/>
      <c r="E378" s="1347"/>
      <c r="F378" s="1347"/>
      <c r="G378" s="110" t="s">
        <v>3783</v>
      </c>
      <c r="H378" s="376" t="s">
        <v>3973</v>
      </c>
      <c r="I378" s="376"/>
      <c r="J378" s="376"/>
      <c r="K378" s="376"/>
      <c r="L378" s="376"/>
      <c r="M378" s="376"/>
      <c r="N378" s="376"/>
      <c r="O378" s="376"/>
      <c r="P378" s="376"/>
      <c r="Q378" s="376"/>
      <c r="R378" s="376"/>
      <c r="S378" s="376"/>
      <c r="T378" s="376"/>
      <c r="U378" s="376"/>
      <c r="V378" s="378"/>
      <c r="W378" s="375"/>
      <c r="X378" s="375"/>
      <c r="Y378" s="375"/>
      <c r="Z378" s="379"/>
      <c r="AA378" s="369"/>
    </row>
    <row r="379" spans="1:47" ht="13.95" customHeight="1">
      <c r="A379" s="369"/>
      <c r="B379" s="1348" t="s">
        <v>3985</v>
      </c>
      <c r="C379" s="1348"/>
      <c r="D379" s="1347" t="s">
        <v>3755</v>
      </c>
      <c r="E379" s="1347"/>
      <c r="F379" s="1347"/>
      <c r="G379" s="1435"/>
      <c r="H379" s="1435"/>
      <c r="I379" s="1435"/>
      <c r="J379" s="1435"/>
      <c r="K379" s="1435"/>
      <c r="L379" s="1435"/>
      <c r="M379" s="1435"/>
      <c r="N379" s="1435"/>
      <c r="O379" s="1435"/>
      <c r="P379" s="1435"/>
      <c r="Q379" s="1435"/>
      <c r="R379" s="1435"/>
      <c r="S379" s="1435"/>
      <c r="T379" s="1435"/>
      <c r="U379" s="1435"/>
      <c r="V379" s="1435"/>
      <c r="W379" s="1435"/>
      <c r="X379" s="1435"/>
      <c r="Y379" s="1435"/>
      <c r="Z379" s="1435"/>
      <c r="AA379" s="369"/>
    </row>
    <row r="380" spans="1:47" ht="14.4">
      <c r="A380" s="369"/>
      <c r="B380" s="1348"/>
      <c r="C380" s="1348"/>
      <c r="D380" s="1434"/>
      <c r="E380" s="1434"/>
      <c r="F380" s="1434"/>
      <c r="G380" s="1436"/>
      <c r="H380" s="1436"/>
      <c r="I380" s="1436"/>
      <c r="J380" s="1435"/>
      <c r="K380" s="1435"/>
      <c r="L380" s="1435"/>
      <c r="M380" s="1435"/>
      <c r="N380" s="1435"/>
      <c r="O380" s="1435"/>
      <c r="P380" s="1435"/>
      <c r="Q380" s="1435"/>
      <c r="R380" s="1435"/>
      <c r="S380" s="1435"/>
      <c r="T380" s="1435"/>
      <c r="U380" s="1435"/>
      <c r="V380" s="1435"/>
      <c r="W380" s="1435"/>
      <c r="X380" s="1435"/>
      <c r="Y380" s="1435"/>
      <c r="Z380" s="1435"/>
      <c r="AA380" s="369"/>
    </row>
    <row r="381" spans="1:47" ht="18" customHeight="1">
      <c r="A381" s="369"/>
      <c r="B381" s="1348"/>
      <c r="C381" s="1348"/>
      <c r="D381" s="1347" t="s">
        <v>3975</v>
      </c>
      <c r="E381" s="1347"/>
      <c r="F381" s="1347"/>
      <c r="G381" s="1047" t="s">
        <v>3918</v>
      </c>
      <c r="H381" s="1047"/>
      <c r="I381" s="1047"/>
      <c r="J381" s="871"/>
      <c r="K381" s="869"/>
      <c r="L381" s="344" t="s">
        <v>3919</v>
      </c>
      <c r="M381" s="1437"/>
      <c r="N381" s="1427"/>
      <c r="O381" s="1438"/>
      <c r="P381" s="1439"/>
      <c r="Q381" s="1425"/>
      <c r="R381" s="1425"/>
      <c r="S381" s="1425"/>
      <c r="T381" s="1425"/>
      <c r="U381" s="1425"/>
      <c r="V381" s="1425"/>
      <c r="W381" s="1425"/>
      <c r="X381" s="1425"/>
      <c r="Y381" s="1425"/>
      <c r="Z381" s="1440"/>
      <c r="AA381" s="369"/>
    </row>
    <row r="382" spans="1:47" ht="18" customHeight="1">
      <c r="A382" s="369"/>
      <c r="B382" s="1348"/>
      <c r="C382" s="1348"/>
      <c r="D382" s="1347"/>
      <c r="E382" s="1347"/>
      <c r="F382" s="1347"/>
      <c r="G382" s="1047" t="s">
        <v>3920</v>
      </c>
      <c r="H382" s="1047"/>
      <c r="I382" s="1047"/>
      <c r="J382" s="1046"/>
      <c r="K382" s="1046"/>
      <c r="L382" s="1046"/>
      <c r="M382" s="1046"/>
      <c r="N382" s="1046"/>
      <c r="O382" s="1046"/>
      <c r="P382" s="1047" t="s">
        <v>3921</v>
      </c>
      <c r="Q382" s="1047"/>
      <c r="R382" s="1047"/>
      <c r="S382" s="1046"/>
      <c r="T382" s="1046"/>
      <c r="U382" s="1046"/>
      <c r="V382" s="1046"/>
      <c r="W382" s="1046"/>
      <c r="X382" s="1046"/>
      <c r="Y382" s="1046"/>
      <c r="Z382" s="1046"/>
      <c r="AA382" s="369"/>
    </row>
    <row r="383" spans="1:47" ht="18" customHeight="1">
      <c r="A383" s="369"/>
      <c r="B383" s="1348"/>
      <c r="C383" s="1348"/>
      <c r="D383" s="1347"/>
      <c r="E383" s="1347"/>
      <c r="F383" s="1347"/>
      <c r="G383" s="1047" t="s">
        <v>3922</v>
      </c>
      <c r="H383" s="1047"/>
      <c r="I383" s="1047"/>
      <c r="J383" s="1046"/>
      <c r="K383" s="1046"/>
      <c r="L383" s="1046"/>
      <c r="M383" s="1046"/>
      <c r="N383" s="1046"/>
      <c r="O383" s="1046"/>
      <c r="P383" s="1047" t="s">
        <v>3923</v>
      </c>
      <c r="Q383" s="1047"/>
      <c r="R383" s="1047"/>
      <c r="S383" s="1046"/>
      <c r="T383" s="1046"/>
      <c r="U383" s="1046"/>
      <c r="V383" s="1046"/>
      <c r="W383" s="1046"/>
      <c r="X383" s="1046"/>
      <c r="Y383" s="1046"/>
      <c r="Z383" s="1046"/>
      <c r="AA383" s="369"/>
    </row>
    <row r="384" spans="1:47" ht="18" customHeight="1">
      <c r="A384" s="369"/>
      <c r="B384" s="1348"/>
      <c r="C384" s="1348"/>
      <c r="D384" s="1347"/>
      <c r="E384" s="1347"/>
      <c r="F384" s="1347"/>
      <c r="G384" s="1047" t="s">
        <v>3924</v>
      </c>
      <c r="H384" s="1047"/>
      <c r="I384" s="1047"/>
      <c r="J384" s="1046"/>
      <c r="K384" s="1046"/>
      <c r="L384" s="1046"/>
      <c r="M384" s="1046"/>
      <c r="N384" s="1046"/>
      <c r="O384" s="1046"/>
      <c r="P384" s="1046"/>
      <c r="Q384" s="1046"/>
      <c r="R384" s="1046"/>
      <c r="S384" s="1046"/>
      <c r="T384" s="1046"/>
      <c r="U384" s="1046"/>
      <c r="V384" s="1046"/>
      <c r="W384" s="1046"/>
      <c r="X384" s="1046"/>
      <c r="Y384" s="1046"/>
      <c r="Z384" s="1046"/>
      <c r="AA384" s="369"/>
    </row>
    <row r="385" spans="1:47" ht="14.4">
      <c r="A385" s="369"/>
      <c r="B385" s="1348"/>
      <c r="C385" s="1348"/>
      <c r="D385" s="1441" t="s">
        <v>3976</v>
      </c>
      <c r="E385" s="1441"/>
      <c r="F385" s="1441"/>
      <c r="G385" s="1441"/>
      <c r="H385" s="1441"/>
      <c r="I385" s="1441"/>
      <c r="J385" s="1441"/>
      <c r="K385" s="1441"/>
      <c r="L385" s="1441"/>
      <c r="M385" s="1441"/>
      <c r="N385" s="1441" t="s">
        <v>177</v>
      </c>
      <c r="O385" s="1441"/>
      <c r="P385" s="1441"/>
      <c r="Q385" s="1441"/>
      <c r="R385" s="1441"/>
      <c r="S385" s="1441"/>
      <c r="T385" s="1441"/>
      <c r="U385" s="1441"/>
      <c r="V385" s="1441"/>
      <c r="W385" s="1441"/>
      <c r="X385" s="1441"/>
      <c r="Y385" s="1441"/>
      <c r="Z385" s="1441"/>
      <c r="AA385" s="369"/>
    </row>
    <row r="386" spans="1:47" ht="14.4">
      <c r="A386" s="369"/>
      <c r="B386" s="1348"/>
      <c r="C386" s="1348"/>
      <c r="D386" s="1347"/>
      <c r="E386" s="1347"/>
      <c r="F386" s="1347"/>
      <c r="G386" s="1347"/>
      <c r="H386" s="1347"/>
      <c r="I386" s="1347"/>
      <c r="J386" s="1347"/>
      <c r="K386" s="1347"/>
      <c r="L386" s="1347"/>
      <c r="M386" s="1347"/>
      <c r="N386" s="1347"/>
      <c r="O386" s="1347"/>
      <c r="P386" s="1347"/>
      <c r="Q386" s="1347"/>
      <c r="R386" s="1347"/>
      <c r="S386" s="1347"/>
      <c r="T386" s="1347"/>
      <c r="U386" s="1347"/>
      <c r="V386" s="1347"/>
      <c r="W386" s="1347"/>
      <c r="X386" s="1347"/>
      <c r="Y386" s="1347"/>
      <c r="Z386" s="1347"/>
      <c r="AA386" s="369"/>
    </row>
    <row r="387" spans="1:47" ht="14.25" customHeight="1">
      <c r="A387" s="369"/>
      <c r="B387" s="1348"/>
      <c r="C387" s="1348"/>
      <c r="D387" s="1347"/>
      <c r="E387" s="1347"/>
      <c r="F387" s="1347"/>
      <c r="G387" s="1347"/>
      <c r="H387" s="1347"/>
      <c r="I387" s="1347"/>
      <c r="J387" s="1347"/>
      <c r="K387" s="1347"/>
      <c r="L387" s="1347"/>
      <c r="M387" s="1347"/>
      <c r="N387" s="1347"/>
      <c r="O387" s="1347"/>
      <c r="P387" s="1347"/>
      <c r="Q387" s="1347"/>
      <c r="R387" s="1347"/>
      <c r="S387" s="1347"/>
      <c r="T387" s="1347"/>
      <c r="U387" s="1347"/>
      <c r="V387" s="1347"/>
      <c r="W387" s="1347"/>
      <c r="X387" s="1347"/>
      <c r="Y387" s="1347"/>
      <c r="Z387" s="1347"/>
      <c r="AA387" s="369"/>
    </row>
    <row r="388" spans="1:47" ht="14.4">
      <c r="A388" s="369"/>
      <c r="B388" s="1348"/>
      <c r="C388" s="1348"/>
      <c r="D388" s="1347" t="s">
        <v>3977</v>
      </c>
      <c r="E388" s="1347"/>
      <c r="F388" s="1347"/>
      <c r="G388" s="1347"/>
      <c r="H388" s="1347"/>
      <c r="I388" s="1347"/>
      <c r="J388" s="1347"/>
      <c r="K388" s="1347"/>
      <c r="L388" s="1347"/>
      <c r="M388" s="1347"/>
      <c r="N388" s="1442" t="s">
        <v>3979</v>
      </c>
      <c r="O388" s="1442"/>
      <c r="P388" s="1442"/>
      <c r="Q388" s="1442"/>
      <c r="R388" s="390"/>
      <c r="S388" s="369"/>
      <c r="T388" s="369"/>
      <c r="U388" s="369"/>
      <c r="V388" s="391"/>
      <c r="W388" s="389"/>
      <c r="X388" s="389"/>
      <c r="Y388" s="389"/>
      <c r="Z388" s="392"/>
      <c r="AA388" s="369"/>
    </row>
    <row r="389" spans="1:47" ht="14.4">
      <c r="A389" s="369"/>
      <c r="B389" s="1348"/>
      <c r="C389" s="1348"/>
      <c r="D389" s="1347"/>
      <c r="E389" s="1347"/>
      <c r="F389" s="1347"/>
      <c r="G389" s="1347"/>
      <c r="H389" s="1347"/>
      <c r="I389" s="1347"/>
      <c r="J389" s="1347"/>
      <c r="K389" s="1347"/>
      <c r="L389" s="1347"/>
      <c r="M389" s="1347"/>
      <c r="N389" s="1442"/>
      <c r="O389" s="1442"/>
      <c r="P389" s="1442"/>
      <c r="Q389" s="1442"/>
      <c r="R389" s="115"/>
      <c r="S389" s="114"/>
      <c r="T389" s="369" t="s">
        <v>388</v>
      </c>
      <c r="U389" s="114"/>
      <c r="V389" s="393" t="s">
        <v>3980</v>
      </c>
      <c r="W389" s="389"/>
      <c r="X389" s="389"/>
      <c r="Y389" s="389"/>
      <c r="Z389" s="392"/>
      <c r="AA389" s="369"/>
    </row>
    <row r="390" spans="1:47" ht="14.4">
      <c r="A390" s="369"/>
      <c r="B390" s="1348"/>
      <c r="C390" s="1348"/>
      <c r="D390" s="1347"/>
      <c r="E390" s="1347"/>
      <c r="F390" s="1347"/>
      <c r="G390" s="1347"/>
      <c r="H390" s="1347"/>
      <c r="I390" s="1347"/>
      <c r="J390" s="1347"/>
      <c r="K390" s="1347"/>
      <c r="L390" s="1347"/>
      <c r="M390" s="1347"/>
      <c r="N390" s="1442"/>
      <c r="O390" s="1442"/>
      <c r="P390" s="1442"/>
      <c r="Q390" s="1442"/>
      <c r="R390" s="394"/>
      <c r="S390" s="369"/>
      <c r="T390" s="369"/>
      <c r="U390" s="395"/>
      <c r="V390" s="391"/>
      <c r="W390" s="389"/>
      <c r="X390" s="389"/>
      <c r="Y390" s="389"/>
      <c r="Z390" s="392"/>
      <c r="AA390" s="369"/>
    </row>
    <row r="391" spans="1:47" ht="13.95" customHeight="1">
      <c r="A391" s="369"/>
      <c r="B391" s="1348"/>
      <c r="C391" s="1348"/>
      <c r="D391" s="1443" t="s">
        <v>3978</v>
      </c>
      <c r="E391" s="1443"/>
      <c r="F391" s="1443"/>
      <c r="G391" s="370"/>
      <c r="H391" s="371"/>
      <c r="I391" s="371"/>
      <c r="J391" s="371"/>
      <c r="K391" s="371"/>
      <c r="L391" s="371"/>
      <c r="M391" s="371"/>
      <c r="N391" s="371"/>
      <c r="O391" s="371"/>
      <c r="P391" s="371"/>
      <c r="Q391" s="371"/>
      <c r="R391" s="371"/>
      <c r="S391" s="371"/>
      <c r="T391" s="371"/>
      <c r="U391" s="371"/>
      <c r="V391" s="372"/>
      <c r="W391" s="370"/>
      <c r="X391" s="370"/>
      <c r="Y391" s="370"/>
      <c r="Z391" s="374"/>
      <c r="AA391" s="369"/>
    </row>
    <row r="392" spans="1:47" ht="14.4">
      <c r="A392" s="369"/>
      <c r="B392" s="1348"/>
      <c r="C392" s="1348"/>
      <c r="D392" s="1443"/>
      <c r="E392" s="1443"/>
      <c r="F392" s="1443"/>
      <c r="G392" s="389"/>
      <c r="H392" s="369"/>
      <c r="I392" s="121" t="s">
        <v>3783</v>
      </c>
      <c r="J392" s="369" t="s">
        <v>3981</v>
      </c>
      <c r="K392" s="369"/>
      <c r="L392" s="369"/>
      <c r="M392" s="369"/>
      <c r="N392" s="369" t="s">
        <v>3965</v>
      </c>
      <c r="O392" s="369"/>
      <c r="P392" s="121" t="s">
        <v>3783</v>
      </c>
      <c r="Q392" s="369" t="s">
        <v>3982</v>
      </c>
      <c r="R392" s="369"/>
      <c r="S392" s="369"/>
      <c r="T392" s="369"/>
      <c r="U392" s="369" t="s">
        <v>3965</v>
      </c>
      <c r="V392" s="391"/>
      <c r="W392" s="121" t="s">
        <v>3783</v>
      </c>
      <c r="X392" s="389" t="s">
        <v>3983</v>
      </c>
      <c r="Y392" s="389"/>
      <c r="Z392" s="392"/>
      <c r="AA392" s="369"/>
    </row>
    <row r="393" spans="1:47" ht="14.4">
      <c r="A393" s="369"/>
      <c r="B393" s="1348"/>
      <c r="C393" s="1348"/>
      <c r="D393" s="1443"/>
      <c r="E393" s="1443"/>
      <c r="F393" s="1443"/>
      <c r="G393" s="375"/>
      <c r="H393" s="376"/>
      <c r="I393" s="376"/>
      <c r="J393" s="376"/>
      <c r="K393" s="376"/>
      <c r="L393" s="376"/>
      <c r="M393" s="376"/>
      <c r="N393" s="376"/>
      <c r="O393" s="376"/>
      <c r="P393" s="376"/>
      <c r="Q393" s="376"/>
      <c r="R393" s="376"/>
      <c r="S393" s="376"/>
      <c r="T393" s="376"/>
      <c r="U393" s="376"/>
      <c r="V393" s="378"/>
      <c r="W393" s="375"/>
      <c r="X393" s="375"/>
      <c r="Y393" s="375"/>
      <c r="Z393" s="379"/>
      <c r="AA393" s="369"/>
    </row>
    <row r="394" spans="1:47" ht="14.55" customHeight="1">
      <c r="B394" s="1348" t="s">
        <v>3984</v>
      </c>
      <c r="C394" s="1348"/>
      <c r="D394" s="1347" t="s">
        <v>23</v>
      </c>
      <c r="E394" s="1347"/>
      <c r="F394" s="1347"/>
      <c r="G394" s="1346" t="s">
        <v>15</v>
      </c>
      <c r="H394" s="1346"/>
      <c r="I394" s="1346"/>
      <c r="J394" s="1346"/>
      <c r="K394" s="1346"/>
      <c r="L394" s="1444"/>
      <c r="M394" s="1349"/>
      <c r="N394" s="368" t="s">
        <v>3919</v>
      </c>
      <c r="O394" s="1444"/>
      <c r="P394" s="1349"/>
      <c r="Q394" s="1346" t="s">
        <v>56</v>
      </c>
      <c r="R394" s="1346"/>
      <c r="S394" s="1346"/>
      <c r="T394" s="1346"/>
      <c r="U394" s="1346"/>
      <c r="V394" s="1445"/>
      <c r="W394" s="1346"/>
      <c r="X394" s="1346"/>
      <c r="Y394" s="1346"/>
      <c r="Z394" s="1346"/>
      <c r="AB394" s="2">
        <v>16</v>
      </c>
      <c r="AC394" s="876"/>
      <c r="AD394" s="876"/>
      <c r="AE394" s="876"/>
      <c r="AF394" s="1446"/>
      <c r="AG394" s="1446"/>
      <c r="AH394" s="1446"/>
      <c r="AI394" s="1446"/>
      <c r="AJ394" s="1446"/>
      <c r="AK394" s="876"/>
      <c r="AL394" s="876"/>
      <c r="AM394" s="876"/>
      <c r="AN394" s="1446"/>
      <c r="AO394" s="1446"/>
      <c r="AP394" s="1446"/>
      <c r="AQ394" s="1446"/>
      <c r="AR394" s="1446"/>
      <c r="AS394" s="1446"/>
      <c r="AT394" s="1446"/>
      <c r="AU394" s="1446"/>
    </row>
    <row r="395" spans="1:47" ht="13.05" customHeight="1">
      <c r="B395" s="1348"/>
      <c r="C395" s="1348"/>
      <c r="D395" s="1347"/>
      <c r="E395" s="1347"/>
      <c r="F395" s="1347"/>
      <c r="G395" s="1346" t="s">
        <v>17</v>
      </c>
      <c r="H395" s="1346"/>
      <c r="I395" s="1346"/>
      <c r="J395" s="1346"/>
      <c r="K395" s="1346"/>
      <c r="L395" s="1445"/>
      <c r="M395" s="1346"/>
      <c r="N395" s="1346"/>
      <c r="O395" s="1346"/>
      <c r="P395" s="1346"/>
      <c r="Q395" s="1346" t="s">
        <v>3993</v>
      </c>
      <c r="R395" s="1346"/>
      <c r="S395" s="1346"/>
      <c r="T395" s="1346"/>
      <c r="U395" s="1346"/>
      <c r="V395" s="1445"/>
      <c r="W395" s="1346"/>
      <c r="X395" s="1346"/>
      <c r="Y395" s="1346"/>
      <c r="Z395" s="1346"/>
      <c r="AC395" s="876"/>
      <c r="AD395" s="876"/>
      <c r="AE395" s="876"/>
      <c r="AF395" s="1446"/>
      <c r="AG395" s="1446"/>
      <c r="AH395" s="1446"/>
      <c r="AI395" s="1446"/>
      <c r="AJ395" s="1446"/>
      <c r="AK395" s="1446"/>
      <c r="AL395" s="1446"/>
      <c r="AM395" s="1446"/>
      <c r="AN395" s="1446"/>
      <c r="AO395" s="1446"/>
      <c r="AP395" s="1446"/>
      <c r="AQ395" s="1446"/>
      <c r="AR395" s="1446"/>
      <c r="AS395" s="1446"/>
      <c r="AT395" s="1446"/>
      <c r="AU395" s="1446"/>
    </row>
    <row r="396" spans="1:47" ht="13.95" customHeight="1">
      <c r="A396" s="369"/>
      <c r="B396" s="1348"/>
      <c r="C396" s="1348"/>
      <c r="D396" s="1347"/>
      <c r="E396" s="1347"/>
      <c r="F396" s="1347"/>
      <c r="G396" s="1346" t="s">
        <v>19</v>
      </c>
      <c r="H396" s="1346"/>
      <c r="I396" s="1346"/>
      <c r="J396" s="1346"/>
      <c r="K396" s="1346"/>
      <c r="L396" s="1445"/>
      <c r="M396" s="1346"/>
      <c r="N396" s="1346"/>
      <c r="O396" s="1346"/>
      <c r="P396" s="1346"/>
      <c r="Q396" s="1347" t="s">
        <v>20</v>
      </c>
      <c r="R396" s="1347"/>
      <c r="S396" s="1347"/>
      <c r="T396" s="1347"/>
      <c r="U396" s="1347"/>
      <c r="V396" s="1445"/>
      <c r="W396" s="1346"/>
      <c r="X396" s="1346"/>
      <c r="Y396" s="1346"/>
      <c r="Z396" s="1346"/>
      <c r="AA396" s="369"/>
    </row>
    <row r="397" spans="1:47" ht="14.4">
      <c r="A397" s="369"/>
      <c r="B397" s="1348"/>
      <c r="C397" s="1348"/>
      <c r="D397" s="1347" t="s">
        <v>8</v>
      </c>
      <c r="E397" s="1347"/>
      <c r="F397" s="1347"/>
      <c r="G397" s="1447"/>
      <c r="H397" s="1343"/>
      <c r="I397" s="1343"/>
      <c r="J397" s="1343"/>
      <c r="K397" s="1343"/>
      <c r="L397" s="1344"/>
      <c r="M397" s="1344"/>
      <c r="N397" s="1344"/>
      <c r="O397" s="1344"/>
      <c r="P397" s="1344"/>
      <c r="Q397" s="1344"/>
      <c r="R397" s="1344"/>
      <c r="S397" s="1344"/>
      <c r="T397" s="1344"/>
      <c r="U397" s="1344"/>
      <c r="V397" s="1344"/>
      <c r="W397" s="1344"/>
      <c r="X397" s="1344"/>
      <c r="Y397" s="1344"/>
      <c r="Z397" s="1344"/>
      <c r="AA397" s="369"/>
    </row>
    <row r="398" spans="1:47" ht="14.4">
      <c r="A398" s="369"/>
      <c r="B398" s="1348"/>
      <c r="C398" s="1348"/>
      <c r="D398" s="1347"/>
      <c r="E398" s="1347"/>
      <c r="F398" s="1347"/>
      <c r="G398" s="1345"/>
      <c r="H398" s="1344"/>
      <c r="I398" s="1344"/>
      <c r="J398" s="1344"/>
      <c r="K398" s="1344"/>
      <c r="L398" s="1344"/>
      <c r="M398" s="1344"/>
      <c r="N398" s="1344"/>
      <c r="O398" s="1344"/>
      <c r="P398" s="1344"/>
      <c r="Q398" s="1344"/>
      <c r="R398" s="1344"/>
      <c r="S398" s="1344"/>
      <c r="T398" s="1344"/>
      <c r="U398" s="1344"/>
      <c r="V398" s="1344"/>
      <c r="W398" s="1344"/>
      <c r="X398" s="1344"/>
      <c r="Y398" s="1344"/>
      <c r="Z398" s="1344"/>
      <c r="AA398" s="369"/>
    </row>
    <row r="399" spans="1:47" ht="14.4">
      <c r="A399" s="369"/>
      <c r="B399" s="1348"/>
      <c r="C399" s="1348"/>
      <c r="D399" s="1347" t="s">
        <v>3745</v>
      </c>
      <c r="E399" s="1347"/>
      <c r="F399" s="1347"/>
      <c r="G399" s="370"/>
      <c r="H399" s="371"/>
      <c r="I399" s="350"/>
      <c r="J399" s="350"/>
      <c r="K399" s="112" t="s">
        <v>3783</v>
      </c>
      <c r="L399" s="371" t="s">
        <v>3966</v>
      </c>
      <c r="M399" s="371"/>
      <c r="N399" s="371"/>
      <c r="O399" s="371"/>
      <c r="P399" s="371" t="s">
        <v>3965</v>
      </c>
      <c r="Q399" s="350"/>
      <c r="R399" s="112" t="s">
        <v>3783</v>
      </c>
      <c r="S399" s="371" t="s">
        <v>3967</v>
      </c>
      <c r="T399" s="371"/>
      <c r="U399" s="371"/>
      <c r="V399" s="372"/>
      <c r="W399" s="373"/>
      <c r="X399" s="370"/>
      <c r="Y399" s="370"/>
      <c r="Z399" s="374"/>
      <c r="AA399" s="369"/>
    </row>
    <row r="400" spans="1:47" ht="14.4">
      <c r="A400" s="369"/>
      <c r="B400" s="1348"/>
      <c r="C400" s="1348"/>
      <c r="D400" s="1347"/>
      <c r="E400" s="1347"/>
      <c r="F400" s="1347"/>
      <c r="G400" s="375"/>
      <c r="H400" s="376"/>
      <c r="I400" s="377"/>
      <c r="J400" s="376"/>
      <c r="K400" s="110" t="s">
        <v>3783</v>
      </c>
      <c r="L400" s="376" t="s">
        <v>9</v>
      </c>
      <c r="M400" s="376"/>
      <c r="N400" s="376"/>
      <c r="O400" s="1448"/>
      <c r="P400" s="1449"/>
      <c r="Q400" s="1449"/>
      <c r="R400" s="1449"/>
      <c r="S400" s="1449"/>
      <c r="T400" s="1449"/>
      <c r="U400" s="1449"/>
      <c r="V400" s="1449"/>
      <c r="W400" s="375" t="s">
        <v>10</v>
      </c>
      <c r="X400" s="375"/>
      <c r="Y400" s="375"/>
      <c r="Z400" s="379"/>
      <c r="AA400" s="369"/>
    </row>
    <row r="401" spans="1:27" ht="14.4">
      <c r="A401" s="369"/>
      <c r="B401" s="1348"/>
      <c r="C401" s="1348"/>
      <c r="D401" s="1347"/>
      <c r="E401" s="1347"/>
      <c r="F401" s="1347"/>
      <c r="G401" s="1450" t="s">
        <v>3968</v>
      </c>
      <c r="H401" s="1450"/>
      <c r="I401" s="1450"/>
      <c r="J401" s="1450"/>
      <c r="K401" s="1451"/>
      <c r="L401" s="1452"/>
      <c r="M401" s="1453"/>
      <c r="N401" s="1453"/>
      <c r="O401" s="1453"/>
      <c r="P401" s="1453"/>
      <c r="Q401" s="1452"/>
      <c r="R401" s="1453"/>
      <c r="S401" s="1453"/>
      <c r="T401" s="1453"/>
      <c r="U401" s="1453"/>
      <c r="V401" s="1445"/>
      <c r="W401" s="1346"/>
      <c r="X401" s="1346"/>
      <c r="Y401" s="1346"/>
      <c r="Z401" s="1346"/>
      <c r="AA401" s="369"/>
    </row>
    <row r="402" spans="1:27" ht="14.4">
      <c r="A402" s="369"/>
      <c r="B402" s="1348"/>
      <c r="C402" s="1348"/>
      <c r="D402" s="1347"/>
      <c r="E402" s="1347"/>
      <c r="F402" s="1347"/>
      <c r="G402" s="1450" t="s">
        <v>3969</v>
      </c>
      <c r="H402" s="1450"/>
      <c r="I402" s="1450"/>
      <c r="J402" s="1450"/>
      <c r="K402" s="1451"/>
      <c r="L402" s="1429"/>
      <c r="M402" s="862"/>
      <c r="N402" s="109"/>
      <c r="O402" s="1" t="s">
        <v>12</v>
      </c>
      <c r="P402" s="109"/>
      <c r="Q402" s="1" t="s">
        <v>11</v>
      </c>
      <c r="R402" s="109"/>
      <c r="S402" s="1" t="s">
        <v>227</v>
      </c>
      <c r="T402" s="382"/>
      <c r="U402" s="382"/>
      <c r="V402" s="383"/>
      <c r="W402" s="380"/>
      <c r="X402" s="380"/>
      <c r="Y402" s="380"/>
      <c r="Z402" s="381"/>
      <c r="AA402" s="369"/>
    </row>
    <row r="403" spans="1:27" ht="13.95" customHeight="1">
      <c r="A403" s="369"/>
      <c r="B403" s="1348"/>
      <c r="C403" s="1348"/>
      <c r="D403" s="1443" t="s">
        <v>3971</v>
      </c>
      <c r="E403" s="1347"/>
      <c r="F403" s="1347"/>
      <c r="G403" s="111" t="s">
        <v>3783</v>
      </c>
      <c r="H403" s="385" t="s">
        <v>3972</v>
      </c>
      <c r="I403" s="385"/>
      <c r="J403" s="385"/>
      <c r="K403" s="385"/>
      <c r="L403" s="386" t="s">
        <v>3974</v>
      </c>
      <c r="M403" s="385"/>
      <c r="N403" s="385"/>
      <c r="O403" s="1433"/>
      <c r="P403" s="1433"/>
      <c r="Q403" s="1433"/>
      <c r="R403" s="1433"/>
      <c r="S403" s="1433"/>
      <c r="T403" s="1433"/>
      <c r="U403" s="1433"/>
      <c r="V403" s="1433"/>
      <c r="W403" s="387" t="s">
        <v>10</v>
      </c>
      <c r="X403" s="387"/>
      <c r="Y403" s="387"/>
      <c r="Z403" s="388"/>
      <c r="AA403" s="369"/>
    </row>
    <row r="404" spans="1:27" ht="14.4">
      <c r="A404" s="369"/>
      <c r="B404" s="1348"/>
      <c r="C404" s="1348"/>
      <c r="D404" s="1347"/>
      <c r="E404" s="1347"/>
      <c r="F404" s="1347"/>
      <c r="G404" s="110" t="s">
        <v>3783</v>
      </c>
      <c r="H404" s="376" t="s">
        <v>3973</v>
      </c>
      <c r="I404" s="376"/>
      <c r="J404" s="376"/>
      <c r="K404" s="376"/>
      <c r="L404" s="376"/>
      <c r="M404" s="376"/>
      <c r="N404" s="376"/>
      <c r="O404" s="376"/>
      <c r="P404" s="376"/>
      <c r="Q404" s="376"/>
      <c r="R404" s="376"/>
      <c r="S404" s="376"/>
      <c r="T404" s="376"/>
      <c r="U404" s="376"/>
      <c r="V404" s="378"/>
      <c r="W404" s="375"/>
      <c r="X404" s="375"/>
      <c r="Y404" s="375"/>
      <c r="Z404" s="379"/>
      <c r="AA404" s="369"/>
    </row>
    <row r="405" spans="1:27" ht="13.95" customHeight="1">
      <c r="A405" s="369"/>
      <c r="B405" s="1348" t="s">
        <v>3985</v>
      </c>
      <c r="C405" s="1348"/>
      <c r="D405" s="1347" t="s">
        <v>3755</v>
      </c>
      <c r="E405" s="1347"/>
      <c r="F405" s="1347"/>
      <c r="G405" s="1435"/>
      <c r="H405" s="1435"/>
      <c r="I405" s="1435"/>
      <c r="J405" s="1435"/>
      <c r="K405" s="1435"/>
      <c r="L405" s="1435"/>
      <c r="M405" s="1435"/>
      <c r="N405" s="1435"/>
      <c r="O405" s="1435"/>
      <c r="P405" s="1435"/>
      <c r="Q405" s="1435"/>
      <c r="R405" s="1435"/>
      <c r="S405" s="1435"/>
      <c r="T405" s="1435"/>
      <c r="U405" s="1435"/>
      <c r="V405" s="1435"/>
      <c r="W405" s="1435"/>
      <c r="X405" s="1435"/>
      <c r="Y405" s="1435"/>
      <c r="Z405" s="1435"/>
      <c r="AA405" s="369"/>
    </row>
    <row r="406" spans="1:27" ht="14.4">
      <c r="A406" s="369"/>
      <c r="B406" s="1348"/>
      <c r="C406" s="1348"/>
      <c r="D406" s="1434"/>
      <c r="E406" s="1434"/>
      <c r="F406" s="1434"/>
      <c r="G406" s="1436"/>
      <c r="H406" s="1436"/>
      <c r="I406" s="1436"/>
      <c r="J406" s="1435"/>
      <c r="K406" s="1435"/>
      <c r="L406" s="1435"/>
      <c r="M406" s="1435"/>
      <c r="N406" s="1435"/>
      <c r="O406" s="1435"/>
      <c r="P406" s="1435"/>
      <c r="Q406" s="1435"/>
      <c r="R406" s="1435"/>
      <c r="S406" s="1435"/>
      <c r="T406" s="1435"/>
      <c r="U406" s="1435"/>
      <c r="V406" s="1435"/>
      <c r="W406" s="1435"/>
      <c r="X406" s="1435"/>
      <c r="Y406" s="1435"/>
      <c r="Z406" s="1435"/>
      <c r="AA406" s="369"/>
    </row>
    <row r="407" spans="1:27" ht="18" customHeight="1">
      <c r="A407" s="369"/>
      <c r="B407" s="1348"/>
      <c r="C407" s="1348"/>
      <c r="D407" s="1347" t="s">
        <v>3975</v>
      </c>
      <c r="E407" s="1347"/>
      <c r="F407" s="1347"/>
      <c r="G407" s="1047" t="s">
        <v>3918</v>
      </c>
      <c r="H407" s="1047"/>
      <c r="I407" s="1047"/>
      <c r="J407" s="871"/>
      <c r="K407" s="869"/>
      <c r="L407" s="344" t="s">
        <v>3919</v>
      </c>
      <c r="M407" s="1437"/>
      <c r="N407" s="1427"/>
      <c r="O407" s="1438"/>
      <c r="P407" s="1439"/>
      <c r="Q407" s="1425"/>
      <c r="R407" s="1425"/>
      <c r="S407" s="1425"/>
      <c r="T407" s="1425"/>
      <c r="U407" s="1425"/>
      <c r="V407" s="1425"/>
      <c r="W407" s="1425"/>
      <c r="X407" s="1425"/>
      <c r="Y407" s="1425"/>
      <c r="Z407" s="1440"/>
      <c r="AA407" s="369"/>
    </row>
    <row r="408" spans="1:27" ht="18" customHeight="1">
      <c r="A408" s="369"/>
      <c r="B408" s="1348"/>
      <c r="C408" s="1348"/>
      <c r="D408" s="1347"/>
      <c r="E408" s="1347"/>
      <c r="F408" s="1347"/>
      <c r="G408" s="1047" t="s">
        <v>3920</v>
      </c>
      <c r="H408" s="1047"/>
      <c r="I408" s="1047"/>
      <c r="J408" s="1046"/>
      <c r="K408" s="1046"/>
      <c r="L408" s="1046"/>
      <c r="M408" s="1046"/>
      <c r="N408" s="1046"/>
      <c r="O408" s="1046"/>
      <c r="P408" s="1047" t="s">
        <v>3921</v>
      </c>
      <c r="Q408" s="1047"/>
      <c r="R408" s="1047"/>
      <c r="S408" s="1046"/>
      <c r="T408" s="1046"/>
      <c r="U408" s="1046"/>
      <c r="V408" s="1046"/>
      <c r="W408" s="1046"/>
      <c r="X408" s="1046"/>
      <c r="Y408" s="1046"/>
      <c r="Z408" s="1046"/>
      <c r="AA408" s="369"/>
    </row>
    <row r="409" spans="1:27" ht="18" customHeight="1">
      <c r="A409" s="369"/>
      <c r="B409" s="1348"/>
      <c r="C409" s="1348"/>
      <c r="D409" s="1347"/>
      <c r="E409" s="1347"/>
      <c r="F409" s="1347"/>
      <c r="G409" s="1047" t="s">
        <v>3922</v>
      </c>
      <c r="H409" s="1047"/>
      <c r="I409" s="1047"/>
      <c r="J409" s="1046"/>
      <c r="K409" s="1046"/>
      <c r="L409" s="1046"/>
      <c r="M409" s="1046"/>
      <c r="N409" s="1046"/>
      <c r="O409" s="1046"/>
      <c r="P409" s="1047" t="s">
        <v>3923</v>
      </c>
      <c r="Q409" s="1047"/>
      <c r="R409" s="1047"/>
      <c r="S409" s="1046"/>
      <c r="T409" s="1046"/>
      <c r="U409" s="1046"/>
      <c r="V409" s="1046"/>
      <c r="W409" s="1046"/>
      <c r="X409" s="1046"/>
      <c r="Y409" s="1046"/>
      <c r="Z409" s="1046"/>
      <c r="AA409" s="369"/>
    </row>
    <row r="410" spans="1:27" ht="18" customHeight="1">
      <c r="A410" s="369"/>
      <c r="B410" s="1348"/>
      <c r="C410" s="1348"/>
      <c r="D410" s="1347"/>
      <c r="E410" s="1347"/>
      <c r="F410" s="1347"/>
      <c r="G410" s="1047" t="s">
        <v>3924</v>
      </c>
      <c r="H410" s="1047"/>
      <c r="I410" s="1047"/>
      <c r="J410" s="1046"/>
      <c r="K410" s="1046"/>
      <c r="L410" s="1046"/>
      <c r="M410" s="1046"/>
      <c r="N410" s="1046"/>
      <c r="O410" s="1046"/>
      <c r="P410" s="1046"/>
      <c r="Q410" s="1046"/>
      <c r="R410" s="1046"/>
      <c r="S410" s="1046"/>
      <c r="T410" s="1046"/>
      <c r="U410" s="1046"/>
      <c r="V410" s="1046"/>
      <c r="W410" s="1046"/>
      <c r="X410" s="1046"/>
      <c r="Y410" s="1046"/>
      <c r="Z410" s="1046"/>
      <c r="AA410" s="369"/>
    </row>
    <row r="411" spans="1:27" ht="14.4">
      <c r="A411" s="369"/>
      <c r="B411" s="1348"/>
      <c r="C411" s="1348"/>
      <c r="D411" s="1441" t="s">
        <v>3976</v>
      </c>
      <c r="E411" s="1441"/>
      <c r="F411" s="1441"/>
      <c r="G411" s="1441"/>
      <c r="H411" s="1441"/>
      <c r="I411" s="1441"/>
      <c r="J411" s="1441"/>
      <c r="K411" s="1441"/>
      <c r="L411" s="1441"/>
      <c r="M411" s="1441"/>
      <c r="N411" s="1441" t="s">
        <v>177</v>
      </c>
      <c r="O411" s="1441"/>
      <c r="P411" s="1441"/>
      <c r="Q411" s="1441"/>
      <c r="R411" s="1441"/>
      <c r="S411" s="1441"/>
      <c r="T411" s="1441"/>
      <c r="U411" s="1441"/>
      <c r="V411" s="1441"/>
      <c r="W411" s="1441"/>
      <c r="X411" s="1441"/>
      <c r="Y411" s="1441"/>
      <c r="Z411" s="1441"/>
      <c r="AA411" s="369"/>
    </row>
    <row r="412" spans="1:27" ht="14.4">
      <c r="A412" s="369"/>
      <c r="B412" s="1348"/>
      <c r="C412" s="1348"/>
      <c r="D412" s="1347"/>
      <c r="E412" s="1347"/>
      <c r="F412" s="1347"/>
      <c r="G412" s="1347"/>
      <c r="H412" s="1347"/>
      <c r="I412" s="1347"/>
      <c r="J412" s="1347"/>
      <c r="K412" s="1347"/>
      <c r="L412" s="1347"/>
      <c r="M412" s="1347"/>
      <c r="N412" s="1347"/>
      <c r="O412" s="1347"/>
      <c r="P412" s="1347"/>
      <c r="Q412" s="1347"/>
      <c r="R412" s="1347"/>
      <c r="S412" s="1347"/>
      <c r="T412" s="1347"/>
      <c r="U412" s="1347"/>
      <c r="V412" s="1347"/>
      <c r="W412" s="1347"/>
      <c r="X412" s="1347"/>
      <c r="Y412" s="1347"/>
      <c r="Z412" s="1347"/>
      <c r="AA412" s="369"/>
    </row>
    <row r="413" spans="1:27" ht="14.25" customHeight="1">
      <c r="A413" s="369"/>
      <c r="B413" s="1348"/>
      <c r="C413" s="1348"/>
      <c r="D413" s="1347"/>
      <c r="E413" s="1347"/>
      <c r="F413" s="1347"/>
      <c r="G413" s="1347"/>
      <c r="H413" s="1347"/>
      <c r="I413" s="1347"/>
      <c r="J413" s="1347"/>
      <c r="K413" s="1347"/>
      <c r="L413" s="1347"/>
      <c r="M413" s="1347"/>
      <c r="N413" s="1347"/>
      <c r="O413" s="1347"/>
      <c r="P413" s="1347"/>
      <c r="Q413" s="1347"/>
      <c r="R413" s="1347"/>
      <c r="S413" s="1347"/>
      <c r="T413" s="1347"/>
      <c r="U413" s="1347"/>
      <c r="V413" s="1347"/>
      <c r="W413" s="1347"/>
      <c r="X413" s="1347"/>
      <c r="Y413" s="1347"/>
      <c r="Z413" s="1347"/>
      <c r="AA413" s="369"/>
    </row>
    <row r="414" spans="1:27" ht="14.4">
      <c r="A414" s="369"/>
      <c r="B414" s="1348"/>
      <c r="C414" s="1348"/>
      <c r="D414" s="1347" t="s">
        <v>3977</v>
      </c>
      <c r="E414" s="1347"/>
      <c r="F414" s="1347"/>
      <c r="G414" s="1347"/>
      <c r="H414" s="1347"/>
      <c r="I414" s="1347"/>
      <c r="J414" s="1347"/>
      <c r="K414" s="1347"/>
      <c r="L414" s="1347"/>
      <c r="M414" s="1347"/>
      <c r="N414" s="1442" t="s">
        <v>3979</v>
      </c>
      <c r="O414" s="1442"/>
      <c r="P414" s="1442"/>
      <c r="Q414" s="1442"/>
      <c r="R414" s="390"/>
      <c r="S414" s="369"/>
      <c r="T414" s="369"/>
      <c r="U414" s="369"/>
      <c r="V414" s="391"/>
      <c r="W414" s="389"/>
      <c r="X414" s="389"/>
      <c r="Y414" s="389"/>
      <c r="Z414" s="392"/>
      <c r="AA414" s="369"/>
    </row>
    <row r="415" spans="1:27" ht="14.4">
      <c r="A415" s="369"/>
      <c r="B415" s="1348"/>
      <c r="C415" s="1348"/>
      <c r="D415" s="1347"/>
      <c r="E415" s="1347"/>
      <c r="F415" s="1347"/>
      <c r="G415" s="1347"/>
      <c r="H415" s="1347"/>
      <c r="I415" s="1347"/>
      <c r="J415" s="1347"/>
      <c r="K415" s="1347"/>
      <c r="L415" s="1347"/>
      <c r="M415" s="1347"/>
      <c r="N415" s="1442"/>
      <c r="O415" s="1442"/>
      <c r="P415" s="1442"/>
      <c r="Q415" s="1442"/>
      <c r="R415" s="115"/>
      <c r="S415" s="114"/>
      <c r="T415" s="369" t="s">
        <v>388</v>
      </c>
      <c r="U415" s="114"/>
      <c r="V415" s="393" t="s">
        <v>3980</v>
      </c>
      <c r="W415" s="389"/>
      <c r="X415" s="389"/>
      <c r="Y415" s="389"/>
      <c r="Z415" s="392"/>
      <c r="AA415" s="369"/>
    </row>
    <row r="416" spans="1:27" ht="14.4">
      <c r="A416" s="369"/>
      <c r="B416" s="1348"/>
      <c r="C416" s="1348"/>
      <c r="D416" s="1347"/>
      <c r="E416" s="1347"/>
      <c r="F416" s="1347"/>
      <c r="G416" s="1347"/>
      <c r="H416" s="1347"/>
      <c r="I416" s="1347"/>
      <c r="J416" s="1347"/>
      <c r="K416" s="1347"/>
      <c r="L416" s="1347"/>
      <c r="M416" s="1347"/>
      <c r="N416" s="1442"/>
      <c r="O416" s="1442"/>
      <c r="P416" s="1442"/>
      <c r="Q416" s="1442"/>
      <c r="R416" s="394"/>
      <c r="S416" s="369"/>
      <c r="T416" s="369"/>
      <c r="U416" s="395"/>
      <c r="V416" s="391"/>
      <c r="W416" s="389"/>
      <c r="X416" s="389"/>
      <c r="Y416" s="389"/>
      <c r="Z416" s="392"/>
      <c r="AA416" s="369"/>
    </row>
    <row r="417" spans="1:47" ht="13.95" customHeight="1">
      <c r="A417" s="369"/>
      <c r="B417" s="1348"/>
      <c r="C417" s="1348"/>
      <c r="D417" s="1443" t="s">
        <v>3978</v>
      </c>
      <c r="E417" s="1443"/>
      <c r="F417" s="1443"/>
      <c r="G417" s="370"/>
      <c r="H417" s="371"/>
      <c r="I417" s="371"/>
      <c r="J417" s="371"/>
      <c r="K417" s="371"/>
      <c r="L417" s="371"/>
      <c r="M417" s="371"/>
      <c r="N417" s="371"/>
      <c r="O417" s="371"/>
      <c r="P417" s="371"/>
      <c r="Q417" s="371"/>
      <c r="R417" s="371"/>
      <c r="S417" s="371"/>
      <c r="T417" s="371"/>
      <c r="U417" s="371"/>
      <c r="V417" s="372"/>
      <c r="W417" s="370"/>
      <c r="X417" s="370"/>
      <c r="Y417" s="370"/>
      <c r="Z417" s="374"/>
      <c r="AA417" s="369"/>
    </row>
    <row r="418" spans="1:47" ht="14.4">
      <c r="A418" s="369"/>
      <c r="B418" s="1348"/>
      <c r="C418" s="1348"/>
      <c r="D418" s="1443"/>
      <c r="E418" s="1443"/>
      <c r="F418" s="1443"/>
      <c r="G418" s="389"/>
      <c r="H418" s="369"/>
      <c r="I418" s="121" t="s">
        <v>3783</v>
      </c>
      <c r="J418" s="369" t="s">
        <v>3981</v>
      </c>
      <c r="K418" s="369"/>
      <c r="L418" s="369"/>
      <c r="M418" s="369"/>
      <c r="N418" s="369" t="s">
        <v>3965</v>
      </c>
      <c r="O418" s="369"/>
      <c r="P418" s="121" t="s">
        <v>3783</v>
      </c>
      <c r="Q418" s="369" t="s">
        <v>3982</v>
      </c>
      <c r="R418" s="369"/>
      <c r="S418" s="369"/>
      <c r="T418" s="369"/>
      <c r="U418" s="369" t="s">
        <v>3965</v>
      </c>
      <c r="V418" s="391"/>
      <c r="W418" s="121" t="s">
        <v>3783</v>
      </c>
      <c r="X418" s="389" t="s">
        <v>3983</v>
      </c>
      <c r="Y418" s="389"/>
      <c r="Z418" s="392"/>
      <c r="AA418" s="369"/>
    </row>
    <row r="419" spans="1:47" ht="14.4">
      <c r="A419" s="369"/>
      <c r="B419" s="1348"/>
      <c r="C419" s="1348"/>
      <c r="D419" s="1443"/>
      <c r="E419" s="1443"/>
      <c r="F419" s="1443"/>
      <c r="G419" s="375"/>
      <c r="H419" s="376"/>
      <c r="I419" s="376"/>
      <c r="J419" s="376"/>
      <c r="K419" s="376"/>
      <c r="L419" s="376"/>
      <c r="M419" s="376"/>
      <c r="N419" s="376"/>
      <c r="O419" s="376"/>
      <c r="P419" s="376"/>
      <c r="Q419" s="376"/>
      <c r="R419" s="376"/>
      <c r="S419" s="376"/>
      <c r="T419" s="376"/>
      <c r="U419" s="376"/>
      <c r="V419" s="378"/>
      <c r="W419" s="375"/>
      <c r="X419" s="375"/>
      <c r="Y419" s="375"/>
      <c r="Z419" s="379"/>
      <c r="AA419" s="369"/>
    </row>
    <row r="420" spans="1:47" ht="14.55" customHeight="1">
      <c r="B420" s="1348" t="s">
        <v>3984</v>
      </c>
      <c r="C420" s="1348"/>
      <c r="D420" s="1347" t="s">
        <v>23</v>
      </c>
      <c r="E420" s="1347"/>
      <c r="F420" s="1347"/>
      <c r="G420" s="1346" t="s">
        <v>15</v>
      </c>
      <c r="H420" s="1346"/>
      <c r="I420" s="1346"/>
      <c r="J420" s="1346"/>
      <c r="K420" s="1346"/>
      <c r="L420" s="1444"/>
      <c r="M420" s="1349"/>
      <c r="N420" s="368" t="s">
        <v>3919</v>
      </c>
      <c r="O420" s="1444"/>
      <c r="P420" s="1349"/>
      <c r="Q420" s="1346" t="s">
        <v>56</v>
      </c>
      <c r="R420" s="1346"/>
      <c r="S420" s="1346"/>
      <c r="T420" s="1346"/>
      <c r="U420" s="1346"/>
      <c r="V420" s="1445"/>
      <c r="W420" s="1346"/>
      <c r="X420" s="1346"/>
      <c r="Y420" s="1346"/>
      <c r="Z420" s="1346"/>
      <c r="AB420" s="2">
        <v>17</v>
      </c>
      <c r="AC420" s="876"/>
      <c r="AD420" s="876"/>
      <c r="AE420" s="876"/>
      <c r="AF420" s="1446"/>
      <c r="AG420" s="1446"/>
      <c r="AH420" s="1446"/>
      <c r="AI420" s="1446"/>
      <c r="AJ420" s="1446"/>
      <c r="AK420" s="876"/>
      <c r="AL420" s="876"/>
      <c r="AM420" s="876"/>
      <c r="AN420" s="1446"/>
      <c r="AO420" s="1446"/>
      <c r="AP420" s="1446"/>
      <c r="AQ420" s="1446"/>
      <c r="AR420" s="1446"/>
      <c r="AS420" s="1446"/>
      <c r="AT420" s="1446"/>
      <c r="AU420" s="1446"/>
    </row>
    <row r="421" spans="1:47" ht="13.05" customHeight="1">
      <c r="B421" s="1348"/>
      <c r="C421" s="1348"/>
      <c r="D421" s="1347"/>
      <c r="E421" s="1347"/>
      <c r="F421" s="1347"/>
      <c r="G421" s="1346" t="s">
        <v>17</v>
      </c>
      <c r="H421" s="1346"/>
      <c r="I421" s="1346"/>
      <c r="J421" s="1346"/>
      <c r="K421" s="1346"/>
      <c r="L421" s="1445"/>
      <c r="M421" s="1346"/>
      <c r="N421" s="1346"/>
      <c r="O421" s="1346"/>
      <c r="P421" s="1346"/>
      <c r="Q421" s="1346" t="s">
        <v>3993</v>
      </c>
      <c r="R421" s="1346"/>
      <c r="S421" s="1346"/>
      <c r="T421" s="1346"/>
      <c r="U421" s="1346"/>
      <c r="V421" s="1445"/>
      <c r="W421" s="1346"/>
      <c r="X421" s="1346"/>
      <c r="Y421" s="1346"/>
      <c r="Z421" s="1346"/>
      <c r="AC421" s="876"/>
      <c r="AD421" s="876"/>
      <c r="AE421" s="876"/>
      <c r="AF421" s="1446"/>
      <c r="AG421" s="1446"/>
      <c r="AH421" s="1446"/>
      <c r="AI421" s="1446"/>
      <c r="AJ421" s="1446"/>
      <c r="AK421" s="1446"/>
      <c r="AL421" s="1446"/>
      <c r="AM421" s="1446"/>
      <c r="AN421" s="1446"/>
      <c r="AO421" s="1446"/>
      <c r="AP421" s="1446"/>
      <c r="AQ421" s="1446"/>
      <c r="AR421" s="1446"/>
      <c r="AS421" s="1446"/>
      <c r="AT421" s="1446"/>
      <c r="AU421" s="1446"/>
    </row>
    <row r="422" spans="1:47" ht="13.95" customHeight="1">
      <c r="A422" s="369"/>
      <c r="B422" s="1348"/>
      <c r="C422" s="1348"/>
      <c r="D422" s="1347"/>
      <c r="E422" s="1347"/>
      <c r="F422" s="1347"/>
      <c r="G422" s="1346" t="s">
        <v>19</v>
      </c>
      <c r="H422" s="1346"/>
      <c r="I422" s="1346"/>
      <c r="J422" s="1346"/>
      <c r="K422" s="1346"/>
      <c r="L422" s="1445"/>
      <c r="M422" s="1346"/>
      <c r="N422" s="1346"/>
      <c r="O422" s="1346"/>
      <c r="P422" s="1346"/>
      <c r="Q422" s="1347" t="s">
        <v>20</v>
      </c>
      <c r="R422" s="1347"/>
      <c r="S422" s="1347"/>
      <c r="T422" s="1347"/>
      <c r="U422" s="1347"/>
      <c r="V422" s="1445"/>
      <c r="W422" s="1346"/>
      <c r="X422" s="1346"/>
      <c r="Y422" s="1346"/>
      <c r="Z422" s="1346"/>
      <c r="AA422" s="369"/>
    </row>
    <row r="423" spans="1:47" ht="14.4">
      <c r="A423" s="369"/>
      <c r="B423" s="1348"/>
      <c r="C423" s="1348"/>
      <c r="D423" s="1347" t="s">
        <v>8</v>
      </c>
      <c r="E423" s="1347"/>
      <c r="F423" s="1347"/>
      <c r="G423" s="1447"/>
      <c r="H423" s="1343"/>
      <c r="I423" s="1343"/>
      <c r="J423" s="1343"/>
      <c r="K423" s="1343"/>
      <c r="L423" s="1344"/>
      <c r="M423" s="1344"/>
      <c r="N423" s="1344"/>
      <c r="O423" s="1344"/>
      <c r="P423" s="1344"/>
      <c r="Q423" s="1344"/>
      <c r="R423" s="1344"/>
      <c r="S423" s="1344"/>
      <c r="T423" s="1344"/>
      <c r="U423" s="1344"/>
      <c r="V423" s="1344"/>
      <c r="W423" s="1344"/>
      <c r="X423" s="1344"/>
      <c r="Y423" s="1344"/>
      <c r="Z423" s="1344"/>
      <c r="AA423" s="369"/>
    </row>
    <row r="424" spans="1:47" ht="14.4">
      <c r="A424" s="369"/>
      <c r="B424" s="1348"/>
      <c r="C424" s="1348"/>
      <c r="D424" s="1347"/>
      <c r="E424" s="1347"/>
      <c r="F424" s="1347"/>
      <c r="G424" s="1345"/>
      <c r="H424" s="1344"/>
      <c r="I424" s="1344"/>
      <c r="J424" s="1344"/>
      <c r="K424" s="1344"/>
      <c r="L424" s="1344"/>
      <c r="M424" s="1344"/>
      <c r="N424" s="1344"/>
      <c r="O424" s="1344"/>
      <c r="P424" s="1344"/>
      <c r="Q424" s="1344"/>
      <c r="R424" s="1344"/>
      <c r="S424" s="1344"/>
      <c r="T424" s="1344"/>
      <c r="U424" s="1344"/>
      <c r="V424" s="1344"/>
      <c r="W424" s="1344"/>
      <c r="X424" s="1344"/>
      <c r="Y424" s="1344"/>
      <c r="Z424" s="1344"/>
      <c r="AA424" s="369"/>
    </row>
    <row r="425" spans="1:47" ht="14.4">
      <c r="A425" s="369"/>
      <c r="B425" s="1348"/>
      <c r="C425" s="1348"/>
      <c r="D425" s="1347" t="s">
        <v>3745</v>
      </c>
      <c r="E425" s="1347"/>
      <c r="F425" s="1347"/>
      <c r="G425" s="370"/>
      <c r="H425" s="371"/>
      <c r="I425" s="350"/>
      <c r="J425" s="350"/>
      <c r="K425" s="112" t="s">
        <v>3783</v>
      </c>
      <c r="L425" s="371" t="s">
        <v>3966</v>
      </c>
      <c r="M425" s="371"/>
      <c r="N425" s="371"/>
      <c r="O425" s="371"/>
      <c r="P425" s="371" t="s">
        <v>3965</v>
      </c>
      <c r="Q425" s="350"/>
      <c r="R425" s="112" t="s">
        <v>3783</v>
      </c>
      <c r="S425" s="371" t="s">
        <v>3967</v>
      </c>
      <c r="T425" s="371"/>
      <c r="U425" s="371"/>
      <c r="V425" s="372"/>
      <c r="W425" s="373"/>
      <c r="X425" s="370"/>
      <c r="Y425" s="370"/>
      <c r="Z425" s="374"/>
      <c r="AA425" s="369"/>
    </row>
    <row r="426" spans="1:47" ht="14.4">
      <c r="A426" s="369"/>
      <c r="B426" s="1348"/>
      <c r="C426" s="1348"/>
      <c r="D426" s="1347"/>
      <c r="E426" s="1347"/>
      <c r="F426" s="1347"/>
      <c r="G426" s="375"/>
      <c r="H426" s="376"/>
      <c r="I426" s="377"/>
      <c r="J426" s="376"/>
      <c r="K426" s="110" t="s">
        <v>3783</v>
      </c>
      <c r="L426" s="376" t="s">
        <v>9</v>
      </c>
      <c r="M426" s="376"/>
      <c r="N426" s="376"/>
      <c r="O426" s="1448"/>
      <c r="P426" s="1449"/>
      <c r="Q426" s="1449"/>
      <c r="R426" s="1449"/>
      <c r="S426" s="1449"/>
      <c r="T426" s="1449"/>
      <c r="U426" s="1449"/>
      <c r="V426" s="1449"/>
      <c r="W426" s="375" t="s">
        <v>10</v>
      </c>
      <c r="X426" s="375"/>
      <c r="Y426" s="375"/>
      <c r="Z426" s="379"/>
      <c r="AA426" s="369"/>
    </row>
    <row r="427" spans="1:47" ht="14.4">
      <c r="A427" s="369"/>
      <c r="B427" s="1348"/>
      <c r="C427" s="1348"/>
      <c r="D427" s="1347"/>
      <c r="E427" s="1347"/>
      <c r="F427" s="1347"/>
      <c r="G427" s="1450" t="s">
        <v>3968</v>
      </c>
      <c r="H427" s="1450"/>
      <c r="I427" s="1450"/>
      <c r="J427" s="1450"/>
      <c r="K427" s="1451"/>
      <c r="L427" s="1452"/>
      <c r="M427" s="1453"/>
      <c r="N427" s="1453"/>
      <c r="O427" s="1453"/>
      <c r="P427" s="1453"/>
      <c r="Q427" s="1452"/>
      <c r="R427" s="1453"/>
      <c r="S427" s="1453"/>
      <c r="T427" s="1453"/>
      <c r="U427" s="1453"/>
      <c r="V427" s="1445"/>
      <c r="W427" s="1346"/>
      <c r="X427" s="1346"/>
      <c r="Y427" s="1346"/>
      <c r="Z427" s="1346"/>
      <c r="AA427" s="369"/>
    </row>
    <row r="428" spans="1:47" ht="14.4">
      <c r="A428" s="369"/>
      <c r="B428" s="1348"/>
      <c r="C428" s="1348"/>
      <c r="D428" s="1347"/>
      <c r="E428" s="1347"/>
      <c r="F428" s="1347"/>
      <c r="G428" s="1450" t="s">
        <v>3969</v>
      </c>
      <c r="H428" s="1450"/>
      <c r="I428" s="1450"/>
      <c r="J428" s="1450"/>
      <c r="K428" s="1451"/>
      <c r="L428" s="1429"/>
      <c r="M428" s="862"/>
      <c r="N428" s="109"/>
      <c r="O428" s="1" t="s">
        <v>12</v>
      </c>
      <c r="P428" s="109"/>
      <c r="Q428" s="1" t="s">
        <v>11</v>
      </c>
      <c r="R428" s="109"/>
      <c r="S428" s="1" t="s">
        <v>227</v>
      </c>
      <c r="T428" s="382"/>
      <c r="U428" s="382"/>
      <c r="V428" s="383"/>
      <c r="W428" s="380"/>
      <c r="X428" s="380"/>
      <c r="Y428" s="380"/>
      <c r="Z428" s="381"/>
      <c r="AA428" s="369"/>
    </row>
    <row r="429" spans="1:47" ht="13.95" customHeight="1">
      <c r="A429" s="369"/>
      <c r="B429" s="1348"/>
      <c r="C429" s="1348"/>
      <c r="D429" s="1443" t="s">
        <v>3971</v>
      </c>
      <c r="E429" s="1347"/>
      <c r="F429" s="1347"/>
      <c r="G429" s="111" t="s">
        <v>3783</v>
      </c>
      <c r="H429" s="385" t="s">
        <v>3972</v>
      </c>
      <c r="I429" s="385"/>
      <c r="J429" s="385"/>
      <c r="K429" s="385"/>
      <c r="L429" s="386" t="s">
        <v>3974</v>
      </c>
      <c r="M429" s="385"/>
      <c r="N429" s="385"/>
      <c r="O429" s="1433"/>
      <c r="P429" s="1433"/>
      <c r="Q429" s="1433"/>
      <c r="R429" s="1433"/>
      <c r="S429" s="1433"/>
      <c r="T429" s="1433"/>
      <c r="U429" s="1433"/>
      <c r="V429" s="1433"/>
      <c r="W429" s="387" t="s">
        <v>10</v>
      </c>
      <c r="X429" s="387"/>
      <c r="Y429" s="387"/>
      <c r="Z429" s="388"/>
      <c r="AA429" s="369"/>
    </row>
    <row r="430" spans="1:47" ht="14.4">
      <c r="A430" s="369"/>
      <c r="B430" s="1348"/>
      <c r="C430" s="1348"/>
      <c r="D430" s="1347"/>
      <c r="E430" s="1347"/>
      <c r="F430" s="1347"/>
      <c r="G430" s="110" t="s">
        <v>3783</v>
      </c>
      <c r="H430" s="376" t="s">
        <v>3973</v>
      </c>
      <c r="I430" s="376"/>
      <c r="J430" s="376"/>
      <c r="K430" s="376"/>
      <c r="L430" s="376"/>
      <c r="M430" s="376"/>
      <c r="N430" s="376"/>
      <c r="O430" s="376"/>
      <c r="P430" s="376"/>
      <c r="Q430" s="376"/>
      <c r="R430" s="376"/>
      <c r="S430" s="376"/>
      <c r="T430" s="376"/>
      <c r="U430" s="376"/>
      <c r="V430" s="378"/>
      <c r="W430" s="375"/>
      <c r="X430" s="375"/>
      <c r="Y430" s="375"/>
      <c r="Z430" s="379"/>
      <c r="AA430" s="369"/>
    </row>
    <row r="431" spans="1:47" ht="13.95" customHeight="1">
      <c r="A431" s="369"/>
      <c r="B431" s="1348" t="s">
        <v>3985</v>
      </c>
      <c r="C431" s="1348"/>
      <c r="D431" s="1347" t="s">
        <v>3755</v>
      </c>
      <c r="E431" s="1347"/>
      <c r="F431" s="1347"/>
      <c r="G431" s="1435"/>
      <c r="H431" s="1435"/>
      <c r="I431" s="1435"/>
      <c r="J431" s="1435"/>
      <c r="K431" s="1435"/>
      <c r="L431" s="1435"/>
      <c r="M431" s="1435"/>
      <c r="N431" s="1435"/>
      <c r="O431" s="1435"/>
      <c r="P431" s="1435"/>
      <c r="Q431" s="1435"/>
      <c r="R431" s="1435"/>
      <c r="S431" s="1435"/>
      <c r="T431" s="1435"/>
      <c r="U431" s="1435"/>
      <c r="V431" s="1435"/>
      <c r="W431" s="1435"/>
      <c r="X431" s="1435"/>
      <c r="Y431" s="1435"/>
      <c r="Z431" s="1435"/>
      <c r="AA431" s="369"/>
    </row>
    <row r="432" spans="1:47" ht="14.4">
      <c r="A432" s="369"/>
      <c r="B432" s="1348"/>
      <c r="C432" s="1348"/>
      <c r="D432" s="1434"/>
      <c r="E432" s="1434"/>
      <c r="F432" s="1434"/>
      <c r="G432" s="1436"/>
      <c r="H432" s="1436"/>
      <c r="I432" s="1436"/>
      <c r="J432" s="1435"/>
      <c r="K432" s="1435"/>
      <c r="L432" s="1435"/>
      <c r="M432" s="1435"/>
      <c r="N432" s="1435"/>
      <c r="O432" s="1435"/>
      <c r="P432" s="1435"/>
      <c r="Q432" s="1435"/>
      <c r="R432" s="1435"/>
      <c r="S432" s="1435"/>
      <c r="T432" s="1435"/>
      <c r="U432" s="1435"/>
      <c r="V432" s="1435"/>
      <c r="W432" s="1435"/>
      <c r="X432" s="1435"/>
      <c r="Y432" s="1435"/>
      <c r="Z432" s="1435"/>
      <c r="AA432" s="369"/>
    </row>
    <row r="433" spans="1:47" ht="18" customHeight="1">
      <c r="A433" s="369"/>
      <c r="B433" s="1348"/>
      <c r="C433" s="1348"/>
      <c r="D433" s="1347" t="s">
        <v>3975</v>
      </c>
      <c r="E433" s="1347"/>
      <c r="F433" s="1347"/>
      <c r="G433" s="1047" t="s">
        <v>3918</v>
      </c>
      <c r="H433" s="1047"/>
      <c r="I433" s="1047"/>
      <c r="J433" s="871"/>
      <c r="K433" s="869"/>
      <c r="L433" s="344" t="s">
        <v>3919</v>
      </c>
      <c r="M433" s="1437"/>
      <c r="N433" s="1427"/>
      <c r="O433" s="1438"/>
      <c r="P433" s="1439"/>
      <c r="Q433" s="1425"/>
      <c r="R433" s="1425"/>
      <c r="S433" s="1425"/>
      <c r="T433" s="1425"/>
      <c r="U433" s="1425"/>
      <c r="V433" s="1425"/>
      <c r="W433" s="1425"/>
      <c r="X433" s="1425"/>
      <c r="Y433" s="1425"/>
      <c r="Z433" s="1440"/>
      <c r="AA433" s="369"/>
    </row>
    <row r="434" spans="1:47" ht="18" customHeight="1">
      <c r="A434" s="369"/>
      <c r="B434" s="1348"/>
      <c r="C434" s="1348"/>
      <c r="D434" s="1347"/>
      <c r="E434" s="1347"/>
      <c r="F434" s="1347"/>
      <c r="G434" s="1047" t="s">
        <v>3920</v>
      </c>
      <c r="H434" s="1047"/>
      <c r="I434" s="1047"/>
      <c r="J434" s="1046"/>
      <c r="K434" s="1046"/>
      <c r="L434" s="1046"/>
      <c r="M434" s="1046"/>
      <c r="N434" s="1046"/>
      <c r="O434" s="1046"/>
      <c r="P434" s="1047" t="s">
        <v>3921</v>
      </c>
      <c r="Q434" s="1047"/>
      <c r="R434" s="1047"/>
      <c r="S434" s="1046"/>
      <c r="T434" s="1046"/>
      <c r="U434" s="1046"/>
      <c r="V434" s="1046"/>
      <c r="W434" s="1046"/>
      <c r="X434" s="1046"/>
      <c r="Y434" s="1046"/>
      <c r="Z434" s="1046"/>
      <c r="AA434" s="369"/>
    </row>
    <row r="435" spans="1:47" ht="18" customHeight="1">
      <c r="A435" s="369"/>
      <c r="B435" s="1348"/>
      <c r="C435" s="1348"/>
      <c r="D435" s="1347"/>
      <c r="E435" s="1347"/>
      <c r="F435" s="1347"/>
      <c r="G435" s="1047" t="s">
        <v>3922</v>
      </c>
      <c r="H435" s="1047"/>
      <c r="I435" s="1047"/>
      <c r="J435" s="1046"/>
      <c r="K435" s="1046"/>
      <c r="L435" s="1046"/>
      <c r="M435" s="1046"/>
      <c r="N435" s="1046"/>
      <c r="O435" s="1046"/>
      <c r="P435" s="1047" t="s">
        <v>3923</v>
      </c>
      <c r="Q435" s="1047"/>
      <c r="R435" s="1047"/>
      <c r="S435" s="1046"/>
      <c r="T435" s="1046"/>
      <c r="U435" s="1046"/>
      <c r="V435" s="1046"/>
      <c r="W435" s="1046"/>
      <c r="X435" s="1046"/>
      <c r="Y435" s="1046"/>
      <c r="Z435" s="1046"/>
      <c r="AA435" s="369"/>
    </row>
    <row r="436" spans="1:47" ht="18" customHeight="1">
      <c r="A436" s="369"/>
      <c r="B436" s="1348"/>
      <c r="C436" s="1348"/>
      <c r="D436" s="1347"/>
      <c r="E436" s="1347"/>
      <c r="F436" s="1347"/>
      <c r="G436" s="1047" t="s">
        <v>3924</v>
      </c>
      <c r="H436" s="1047"/>
      <c r="I436" s="1047"/>
      <c r="J436" s="1046"/>
      <c r="K436" s="1046"/>
      <c r="L436" s="1046"/>
      <c r="M436" s="1046"/>
      <c r="N436" s="1046"/>
      <c r="O436" s="1046"/>
      <c r="P436" s="1046"/>
      <c r="Q436" s="1046"/>
      <c r="R436" s="1046"/>
      <c r="S436" s="1046"/>
      <c r="T436" s="1046"/>
      <c r="U436" s="1046"/>
      <c r="V436" s="1046"/>
      <c r="W436" s="1046"/>
      <c r="X436" s="1046"/>
      <c r="Y436" s="1046"/>
      <c r="Z436" s="1046"/>
      <c r="AA436" s="369"/>
    </row>
    <row r="437" spans="1:47" ht="14.4">
      <c r="A437" s="369"/>
      <c r="B437" s="1348"/>
      <c r="C437" s="1348"/>
      <c r="D437" s="1441" t="s">
        <v>3976</v>
      </c>
      <c r="E437" s="1441"/>
      <c r="F437" s="1441"/>
      <c r="G437" s="1441"/>
      <c r="H437" s="1441"/>
      <c r="I437" s="1441"/>
      <c r="J437" s="1441"/>
      <c r="K437" s="1441"/>
      <c r="L437" s="1441"/>
      <c r="M437" s="1441"/>
      <c r="N437" s="1441" t="s">
        <v>177</v>
      </c>
      <c r="O437" s="1441"/>
      <c r="P437" s="1441"/>
      <c r="Q437" s="1441"/>
      <c r="R437" s="1441"/>
      <c r="S437" s="1441"/>
      <c r="T437" s="1441"/>
      <c r="U437" s="1441"/>
      <c r="V437" s="1441"/>
      <c r="W437" s="1441"/>
      <c r="X437" s="1441"/>
      <c r="Y437" s="1441"/>
      <c r="Z437" s="1441"/>
      <c r="AA437" s="369"/>
    </row>
    <row r="438" spans="1:47" ht="14.4">
      <c r="A438" s="369"/>
      <c r="B438" s="1348"/>
      <c r="C438" s="1348"/>
      <c r="D438" s="1347"/>
      <c r="E438" s="1347"/>
      <c r="F438" s="1347"/>
      <c r="G438" s="1347"/>
      <c r="H438" s="1347"/>
      <c r="I438" s="1347"/>
      <c r="J438" s="1347"/>
      <c r="K438" s="1347"/>
      <c r="L438" s="1347"/>
      <c r="M438" s="1347"/>
      <c r="N438" s="1347"/>
      <c r="O438" s="1347"/>
      <c r="P438" s="1347"/>
      <c r="Q438" s="1347"/>
      <c r="R438" s="1347"/>
      <c r="S438" s="1347"/>
      <c r="T438" s="1347"/>
      <c r="U438" s="1347"/>
      <c r="V438" s="1347"/>
      <c r="W438" s="1347"/>
      <c r="X438" s="1347"/>
      <c r="Y438" s="1347"/>
      <c r="Z438" s="1347"/>
      <c r="AA438" s="369"/>
    </row>
    <row r="439" spans="1:47" ht="14.25" customHeight="1">
      <c r="A439" s="369"/>
      <c r="B439" s="1348"/>
      <c r="C439" s="1348"/>
      <c r="D439" s="1347"/>
      <c r="E439" s="1347"/>
      <c r="F439" s="1347"/>
      <c r="G439" s="1347"/>
      <c r="H439" s="1347"/>
      <c r="I439" s="1347"/>
      <c r="J439" s="1347"/>
      <c r="K439" s="1347"/>
      <c r="L439" s="1347"/>
      <c r="M439" s="1347"/>
      <c r="N439" s="1347"/>
      <c r="O439" s="1347"/>
      <c r="P439" s="1347"/>
      <c r="Q439" s="1347"/>
      <c r="R439" s="1347"/>
      <c r="S439" s="1347"/>
      <c r="T439" s="1347"/>
      <c r="U439" s="1347"/>
      <c r="V439" s="1347"/>
      <c r="W439" s="1347"/>
      <c r="X439" s="1347"/>
      <c r="Y439" s="1347"/>
      <c r="Z439" s="1347"/>
      <c r="AA439" s="369"/>
    </row>
    <row r="440" spans="1:47" ht="14.4">
      <c r="A440" s="369"/>
      <c r="B440" s="1348"/>
      <c r="C440" s="1348"/>
      <c r="D440" s="1347" t="s">
        <v>3977</v>
      </c>
      <c r="E440" s="1347"/>
      <c r="F440" s="1347"/>
      <c r="G440" s="1347"/>
      <c r="H440" s="1347"/>
      <c r="I440" s="1347"/>
      <c r="J440" s="1347"/>
      <c r="K440" s="1347"/>
      <c r="L440" s="1347"/>
      <c r="M440" s="1347"/>
      <c r="N440" s="1442" t="s">
        <v>3979</v>
      </c>
      <c r="O440" s="1442"/>
      <c r="P440" s="1442"/>
      <c r="Q440" s="1442"/>
      <c r="R440" s="390"/>
      <c r="S440" s="369"/>
      <c r="T440" s="369"/>
      <c r="U440" s="369"/>
      <c r="V440" s="391"/>
      <c r="W440" s="389"/>
      <c r="X440" s="389"/>
      <c r="Y440" s="389"/>
      <c r="Z440" s="392"/>
      <c r="AA440" s="369"/>
    </row>
    <row r="441" spans="1:47" ht="14.4">
      <c r="A441" s="369"/>
      <c r="B441" s="1348"/>
      <c r="C441" s="1348"/>
      <c r="D441" s="1347"/>
      <c r="E441" s="1347"/>
      <c r="F441" s="1347"/>
      <c r="G441" s="1347"/>
      <c r="H441" s="1347"/>
      <c r="I441" s="1347"/>
      <c r="J441" s="1347"/>
      <c r="K441" s="1347"/>
      <c r="L441" s="1347"/>
      <c r="M441" s="1347"/>
      <c r="N441" s="1442"/>
      <c r="O441" s="1442"/>
      <c r="P441" s="1442"/>
      <c r="Q441" s="1442"/>
      <c r="R441" s="115"/>
      <c r="S441" s="114"/>
      <c r="T441" s="369" t="s">
        <v>388</v>
      </c>
      <c r="U441" s="114"/>
      <c r="V441" s="393" t="s">
        <v>3980</v>
      </c>
      <c r="W441" s="389"/>
      <c r="X441" s="389"/>
      <c r="Y441" s="389"/>
      <c r="Z441" s="392"/>
      <c r="AA441" s="369"/>
    </row>
    <row r="442" spans="1:47" ht="14.4">
      <c r="A442" s="369"/>
      <c r="B442" s="1348"/>
      <c r="C442" s="1348"/>
      <c r="D442" s="1347"/>
      <c r="E442" s="1347"/>
      <c r="F442" s="1347"/>
      <c r="G442" s="1347"/>
      <c r="H442" s="1347"/>
      <c r="I442" s="1347"/>
      <c r="J442" s="1347"/>
      <c r="K442" s="1347"/>
      <c r="L442" s="1347"/>
      <c r="M442" s="1347"/>
      <c r="N442" s="1442"/>
      <c r="O442" s="1442"/>
      <c r="P442" s="1442"/>
      <c r="Q442" s="1442"/>
      <c r="R442" s="394"/>
      <c r="S442" s="369"/>
      <c r="T442" s="369"/>
      <c r="U442" s="395"/>
      <c r="V442" s="391"/>
      <c r="W442" s="389"/>
      <c r="X442" s="389"/>
      <c r="Y442" s="389"/>
      <c r="Z442" s="392"/>
      <c r="AA442" s="369"/>
    </row>
    <row r="443" spans="1:47" ht="13.95" customHeight="1">
      <c r="A443" s="369"/>
      <c r="B443" s="1348"/>
      <c r="C443" s="1348"/>
      <c r="D443" s="1443" t="s">
        <v>3978</v>
      </c>
      <c r="E443" s="1443"/>
      <c r="F443" s="1443"/>
      <c r="G443" s="370"/>
      <c r="H443" s="371"/>
      <c r="I443" s="371"/>
      <c r="J443" s="371"/>
      <c r="K443" s="371"/>
      <c r="L443" s="371"/>
      <c r="M443" s="371"/>
      <c r="N443" s="371"/>
      <c r="O443" s="371"/>
      <c r="P443" s="371"/>
      <c r="Q443" s="371"/>
      <c r="R443" s="371"/>
      <c r="S443" s="371"/>
      <c r="T443" s="371"/>
      <c r="U443" s="371"/>
      <c r="V443" s="372"/>
      <c r="W443" s="370"/>
      <c r="X443" s="370"/>
      <c r="Y443" s="370"/>
      <c r="Z443" s="374"/>
      <c r="AA443" s="369"/>
    </row>
    <row r="444" spans="1:47" ht="14.4">
      <c r="A444" s="369"/>
      <c r="B444" s="1348"/>
      <c r="C444" s="1348"/>
      <c r="D444" s="1443"/>
      <c r="E444" s="1443"/>
      <c r="F444" s="1443"/>
      <c r="G444" s="389"/>
      <c r="H444" s="369"/>
      <c r="I444" s="121" t="s">
        <v>3783</v>
      </c>
      <c r="J444" s="369" t="s">
        <v>3981</v>
      </c>
      <c r="K444" s="369"/>
      <c r="L444" s="369"/>
      <c r="M444" s="369"/>
      <c r="N444" s="369" t="s">
        <v>3965</v>
      </c>
      <c r="O444" s="369"/>
      <c r="P444" s="121" t="s">
        <v>3783</v>
      </c>
      <c r="Q444" s="369" t="s">
        <v>3982</v>
      </c>
      <c r="R444" s="369"/>
      <c r="S444" s="369"/>
      <c r="T444" s="369"/>
      <c r="U444" s="369" t="s">
        <v>3965</v>
      </c>
      <c r="V444" s="391"/>
      <c r="W444" s="121" t="s">
        <v>3783</v>
      </c>
      <c r="X444" s="389" t="s">
        <v>3983</v>
      </c>
      <c r="Y444" s="389"/>
      <c r="Z444" s="392"/>
      <c r="AA444" s="369"/>
    </row>
    <row r="445" spans="1:47" ht="14.4">
      <c r="A445" s="369"/>
      <c r="B445" s="1348"/>
      <c r="C445" s="1348"/>
      <c r="D445" s="1443"/>
      <c r="E445" s="1443"/>
      <c r="F445" s="1443"/>
      <c r="G445" s="375"/>
      <c r="H445" s="376"/>
      <c r="I445" s="376"/>
      <c r="J445" s="376"/>
      <c r="K445" s="376"/>
      <c r="L445" s="376"/>
      <c r="M445" s="376"/>
      <c r="N445" s="376"/>
      <c r="O445" s="376"/>
      <c r="P445" s="376"/>
      <c r="Q445" s="376"/>
      <c r="R445" s="376"/>
      <c r="S445" s="376"/>
      <c r="T445" s="376"/>
      <c r="U445" s="376"/>
      <c r="V445" s="378"/>
      <c r="W445" s="375"/>
      <c r="X445" s="375"/>
      <c r="Y445" s="375"/>
      <c r="Z445" s="379"/>
      <c r="AA445" s="369"/>
    </row>
    <row r="446" spans="1:47" ht="14.55" customHeight="1">
      <c r="B446" s="1348" t="s">
        <v>3984</v>
      </c>
      <c r="C446" s="1348"/>
      <c r="D446" s="1347" t="s">
        <v>23</v>
      </c>
      <c r="E446" s="1347"/>
      <c r="F446" s="1347"/>
      <c r="G446" s="1346" t="s">
        <v>15</v>
      </c>
      <c r="H446" s="1346"/>
      <c r="I446" s="1346"/>
      <c r="J446" s="1346"/>
      <c r="K446" s="1346"/>
      <c r="L446" s="1444"/>
      <c r="M446" s="1349"/>
      <c r="N446" s="368" t="s">
        <v>3919</v>
      </c>
      <c r="O446" s="1444"/>
      <c r="P446" s="1349"/>
      <c r="Q446" s="1346" t="s">
        <v>56</v>
      </c>
      <c r="R446" s="1346"/>
      <c r="S446" s="1346"/>
      <c r="T446" s="1346"/>
      <c r="U446" s="1346"/>
      <c r="V446" s="1445"/>
      <c r="W446" s="1346"/>
      <c r="X446" s="1346"/>
      <c r="Y446" s="1346"/>
      <c r="Z446" s="1346"/>
      <c r="AB446" s="2">
        <v>18</v>
      </c>
      <c r="AC446" s="876"/>
      <c r="AD446" s="876"/>
      <c r="AE446" s="876"/>
      <c r="AF446" s="1446"/>
      <c r="AG446" s="1446"/>
      <c r="AH446" s="1446"/>
      <c r="AI446" s="1446"/>
      <c r="AJ446" s="1446"/>
      <c r="AK446" s="876"/>
      <c r="AL446" s="876"/>
      <c r="AM446" s="876"/>
      <c r="AN446" s="1446"/>
      <c r="AO446" s="1446"/>
      <c r="AP446" s="1446"/>
      <c r="AQ446" s="1446"/>
      <c r="AR446" s="1446"/>
      <c r="AS446" s="1446"/>
      <c r="AT446" s="1446"/>
      <c r="AU446" s="1446"/>
    </row>
    <row r="447" spans="1:47" ht="13.05" customHeight="1">
      <c r="B447" s="1348"/>
      <c r="C447" s="1348"/>
      <c r="D447" s="1347"/>
      <c r="E447" s="1347"/>
      <c r="F447" s="1347"/>
      <c r="G447" s="1346" t="s">
        <v>17</v>
      </c>
      <c r="H447" s="1346"/>
      <c r="I447" s="1346"/>
      <c r="J447" s="1346"/>
      <c r="K447" s="1346"/>
      <c r="L447" s="1445"/>
      <c r="M447" s="1346"/>
      <c r="N447" s="1346"/>
      <c r="O447" s="1346"/>
      <c r="P447" s="1346"/>
      <c r="Q447" s="1346" t="s">
        <v>3993</v>
      </c>
      <c r="R447" s="1346"/>
      <c r="S447" s="1346"/>
      <c r="T447" s="1346"/>
      <c r="U447" s="1346"/>
      <c r="V447" s="1445"/>
      <c r="W447" s="1346"/>
      <c r="X447" s="1346"/>
      <c r="Y447" s="1346"/>
      <c r="Z447" s="1346"/>
      <c r="AC447" s="876"/>
      <c r="AD447" s="876"/>
      <c r="AE447" s="876"/>
      <c r="AF447" s="1446"/>
      <c r="AG447" s="1446"/>
      <c r="AH447" s="1446"/>
      <c r="AI447" s="1446"/>
      <c r="AJ447" s="1446"/>
      <c r="AK447" s="1446"/>
      <c r="AL447" s="1446"/>
      <c r="AM447" s="1446"/>
      <c r="AN447" s="1446"/>
      <c r="AO447" s="1446"/>
      <c r="AP447" s="1446"/>
      <c r="AQ447" s="1446"/>
      <c r="AR447" s="1446"/>
      <c r="AS447" s="1446"/>
      <c r="AT447" s="1446"/>
      <c r="AU447" s="1446"/>
    </row>
    <row r="448" spans="1:47" ht="13.95" customHeight="1">
      <c r="A448" s="369"/>
      <c r="B448" s="1348"/>
      <c r="C448" s="1348"/>
      <c r="D448" s="1347"/>
      <c r="E448" s="1347"/>
      <c r="F448" s="1347"/>
      <c r="G448" s="1346" t="s">
        <v>19</v>
      </c>
      <c r="H448" s="1346"/>
      <c r="I448" s="1346"/>
      <c r="J448" s="1346"/>
      <c r="K448" s="1346"/>
      <c r="L448" s="1445"/>
      <c r="M448" s="1346"/>
      <c r="N448" s="1346"/>
      <c r="O448" s="1346"/>
      <c r="P448" s="1346"/>
      <c r="Q448" s="1347" t="s">
        <v>20</v>
      </c>
      <c r="R448" s="1347"/>
      <c r="S448" s="1347"/>
      <c r="T448" s="1347"/>
      <c r="U448" s="1347"/>
      <c r="V448" s="1445"/>
      <c r="W448" s="1346"/>
      <c r="X448" s="1346"/>
      <c r="Y448" s="1346"/>
      <c r="Z448" s="1346"/>
      <c r="AA448" s="369"/>
    </row>
    <row r="449" spans="1:27" ht="14.4">
      <c r="A449" s="369"/>
      <c r="B449" s="1348"/>
      <c r="C449" s="1348"/>
      <c r="D449" s="1347" t="s">
        <v>8</v>
      </c>
      <c r="E449" s="1347"/>
      <c r="F449" s="1347"/>
      <c r="G449" s="1447"/>
      <c r="H449" s="1343"/>
      <c r="I449" s="1343"/>
      <c r="J449" s="1343"/>
      <c r="K449" s="1343"/>
      <c r="L449" s="1344"/>
      <c r="M449" s="1344"/>
      <c r="N449" s="1344"/>
      <c r="O449" s="1344"/>
      <c r="P449" s="1344"/>
      <c r="Q449" s="1344"/>
      <c r="R449" s="1344"/>
      <c r="S449" s="1344"/>
      <c r="T449" s="1344"/>
      <c r="U449" s="1344"/>
      <c r="V449" s="1344"/>
      <c r="W449" s="1344"/>
      <c r="X449" s="1344"/>
      <c r="Y449" s="1344"/>
      <c r="Z449" s="1344"/>
      <c r="AA449" s="369"/>
    </row>
    <row r="450" spans="1:27" ht="14.4">
      <c r="A450" s="369"/>
      <c r="B450" s="1348"/>
      <c r="C450" s="1348"/>
      <c r="D450" s="1347"/>
      <c r="E450" s="1347"/>
      <c r="F450" s="1347"/>
      <c r="G450" s="1345"/>
      <c r="H450" s="1344"/>
      <c r="I450" s="1344"/>
      <c r="J450" s="1344"/>
      <c r="K450" s="1344"/>
      <c r="L450" s="1344"/>
      <c r="M450" s="1344"/>
      <c r="N450" s="1344"/>
      <c r="O450" s="1344"/>
      <c r="P450" s="1344"/>
      <c r="Q450" s="1344"/>
      <c r="R450" s="1344"/>
      <c r="S450" s="1344"/>
      <c r="T450" s="1344"/>
      <c r="U450" s="1344"/>
      <c r="V450" s="1344"/>
      <c r="W450" s="1344"/>
      <c r="X450" s="1344"/>
      <c r="Y450" s="1344"/>
      <c r="Z450" s="1344"/>
      <c r="AA450" s="369"/>
    </row>
    <row r="451" spans="1:27" ht="14.4">
      <c r="A451" s="369"/>
      <c r="B451" s="1348"/>
      <c r="C451" s="1348"/>
      <c r="D451" s="1347" t="s">
        <v>3745</v>
      </c>
      <c r="E451" s="1347"/>
      <c r="F451" s="1347"/>
      <c r="G451" s="370"/>
      <c r="H451" s="371"/>
      <c r="I451" s="350"/>
      <c r="J451" s="350"/>
      <c r="K451" s="112" t="s">
        <v>3783</v>
      </c>
      <c r="L451" s="371" t="s">
        <v>3966</v>
      </c>
      <c r="M451" s="371"/>
      <c r="N451" s="371"/>
      <c r="O451" s="371"/>
      <c r="P451" s="371" t="s">
        <v>3965</v>
      </c>
      <c r="Q451" s="350"/>
      <c r="R451" s="112" t="s">
        <v>3783</v>
      </c>
      <c r="S451" s="371" t="s">
        <v>3967</v>
      </c>
      <c r="T451" s="371"/>
      <c r="U451" s="371"/>
      <c r="V451" s="372"/>
      <c r="W451" s="373"/>
      <c r="X451" s="370"/>
      <c r="Y451" s="370"/>
      <c r="Z451" s="374"/>
      <c r="AA451" s="369"/>
    </row>
    <row r="452" spans="1:27" ht="14.4">
      <c r="A452" s="369"/>
      <c r="B452" s="1348"/>
      <c r="C452" s="1348"/>
      <c r="D452" s="1347"/>
      <c r="E452" s="1347"/>
      <c r="F452" s="1347"/>
      <c r="G452" s="375"/>
      <c r="H452" s="376"/>
      <c r="I452" s="377"/>
      <c r="J452" s="376"/>
      <c r="K452" s="110" t="s">
        <v>3783</v>
      </c>
      <c r="L452" s="376" t="s">
        <v>9</v>
      </c>
      <c r="M452" s="376"/>
      <c r="N452" s="376"/>
      <c r="O452" s="1448"/>
      <c r="P452" s="1449"/>
      <c r="Q452" s="1449"/>
      <c r="R452" s="1449"/>
      <c r="S452" s="1449"/>
      <c r="T452" s="1449"/>
      <c r="U452" s="1449"/>
      <c r="V452" s="1449"/>
      <c r="W452" s="375" t="s">
        <v>10</v>
      </c>
      <c r="X452" s="375"/>
      <c r="Y452" s="375"/>
      <c r="Z452" s="379"/>
      <c r="AA452" s="369"/>
    </row>
    <row r="453" spans="1:27" ht="14.4">
      <c r="A453" s="369"/>
      <c r="B453" s="1348"/>
      <c r="C453" s="1348"/>
      <c r="D453" s="1347"/>
      <c r="E453" s="1347"/>
      <c r="F453" s="1347"/>
      <c r="G453" s="1450" t="s">
        <v>3968</v>
      </c>
      <c r="H453" s="1450"/>
      <c r="I453" s="1450"/>
      <c r="J453" s="1450"/>
      <c r="K453" s="1451"/>
      <c r="L453" s="1452"/>
      <c r="M453" s="1453"/>
      <c r="N453" s="1453"/>
      <c r="O453" s="1453"/>
      <c r="P453" s="1453"/>
      <c r="Q453" s="1452"/>
      <c r="R453" s="1453"/>
      <c r="S453" s="1453"/>
      <c r="T453" s="1453"/>
      <c r="U453" s="1453"/>
      <c r="V453" s="1445"/>
      <c r="W453" s="1346"/>
      <c r="X453" s="1346"/>
      <c r="Y453" s="1346"/>
      <c r="Z453" s="1346"/>
      <c r="AA453" s="369"/>
    </row>
    <row r="454" spans="1:27" ht="14.4">
      <c r="A454" s="369"/>
      <c r="B454" s="1348"/>
      <c r="C454" s="1348"/>
      <c r="D454" s="1347"/>
      <c r="E454" s="1347"/>
      <c r="F454" s="1347"/>
      <c r="G454" s="1450" t="s">
        <v>3969</v>
      </c>
      <c r="H454" s="1450"/>
      <c r="I454" s="1450"/>
      <c r="J454" s="1450"/>
      <c r="K454" s="1451"/>
      <c r="L454" s="1429"/>
      <c r="M454" s="862"/>
      <c r="N454" s="109"/>
      <c r="O454" s="1" t="s">
        <v>12</v>
      </c>
      <c r="P454" s="109"/>
      <c r="Q454" s="1" t="s">
        <v>11</v>
      </c>
      <c r="R454" s="109"/>
      <c r="S454" s="1" t="s">
        <v>227</v>
      </c>
      <c r="T454" s="382"/>
      <c r="U454" s="382"/>
      <c r="V454" s="383"/>
      <c r="W454" s="380"/>
      <c r="X454" s="380"/>
      <c r="Y454" s="380"/>
      <c r="Z454" s="381"/>
      <c r="AA454" s="369"/>
    </row>
    <row r="455" spans="1:27" ht="13.95" customHeight="1">
      <c r="A455" s="369"/>
      <c r="B455" s="1348"/>
      <c r="C455" s="1348"/>
      <c r="D455" s="1443" t="s">
        <v>3971</v>
      </c>
      <c r="E455" s="1347"/>
      <c r="F455" s="1347"/>
      <c r="G455" s="111" t="s">
        <v>3783</v>
      </c>
      <c r="H455" s="385" t="s">
        <v>3972</v>
      </c>
      <c r="I455" s="385"/>
      <c r="J455" s="385"/>
      <c r="K455" s="385"/>
      <c r="L455" s="386" t="s">
        <v>3974</v>
      </c>
      <c r="M455" s="385"/>
      <c r="N455" s="385"/>
      <c r="O455" s="1433"/>
      <c r="P455" s="1433"/>
      <c r="Q455" s="1433"/>
      <c r="R455" s="1433"/>
      <c r="S455" s="1433"/>
      <c r="T455" s="1433"/>
      <c r="U455" s="1433"/>
      <c r="V455" s="1433"/>
      <c r="W455" s="387" t="s">
        <v>10</v>
      </c>
      <c r="X455" s="387"/>
      <c r="Y455" s="387"/>
      <c r="Z455" s="388"/>
      <c r="AA455" s="369"/>
    </row>
    <row r="456" spans="1:27" ht="14.4">
      <c r="A456" s="369"/>
      <c r="B456" s="1348"/>
      <c r="C456" s="1348"/>
      <c r="D456" s="1347"/>
      <c r="E456" s="1347"/>
      <c r="F456" s="1347"/>
      <c r="G456" s="110" t="s">
        <v>3783</v>
      </c>
      <c r="H456" s="376" t="s">
        <v>3973</v>
      </c>
      <c r="I456" s="376"/>
      <c r="J456" s="376"/>
      <c r="K456" s="376"/>
      <c r="L456" s="376"/>
      <c r="M456" s="376"/>
      <c r="N456" s="376"/>
      <c r="O456" s="376"/>
      <c r="P456" s="376"/>
      <c r="Q456" s="376"/>
      <c r="R456" s="376"/>
      <c r="S456" s="376"/>
      <c r="T456" s="376"/>
      <c r="U456" s="376"/>
      <c r="V456" s="378"/>
      <c r="W456" s="375"/>
      <c r="X456" s="375"/>
      <c r="Y456" s="375"/>
      <c r="Z456" s="379"/>
      <c r="AA456" s="369"/>
    </row>
    <row r="457" spans="1:27" ht="13.95" customHeight="1">
      <c r="A457" s="369"/>
      <c r="B457" s="1348" t="s">
        <v>3985</v>
      </c>
      <c r="C457" s="1348"/>
      <c r="D457" s="1347" t="s">
        <v>3755</v>
      </c>
      <c r="E457" s="1347"/>
      <c r="F457" s="1347"/>
      <c r="G457" s="1435"/>
      <c r="H457" s="1435"/>
      <c r="I457" s="1435"/>
      <c r="J457" s="1435"/>
      <c r="K457" s="1435"/>
      <c r="L457" s="1435"/>
      <c r="M457" s="1435"/>
      <c r="N457" s="1435"/>
      <c r="O457" s="1435"/>
      <c r="P457" s="1435"/>
      <c r="Q457" s="1435"/>
      <c r="R457" s="1435"/>
      <c r="S457" s="1435"/>
      <c r="T457" s="1435"/>
      <c r="U457" s="1435"/>
      <c r="V457" s="1435"/>
      <c r="W457" s="1435"/>
      <c r="X457" s="1435"/>
      <c r="Y457" s="1435"/>
      <c r="Z457" s="1435"/>
      <c r="AA457" s="369"/>
    </row>
    <row r="458" spans="1:27" ht="14.4">
      <c r="A458" s="369"/>
      <c r="B458" s="1348"/>
      <c r="C458" s="1348"/>
      <c r="D458" s="1434"/>
      <c r="E458" s="1434"/>
      <c r="F458" s="1434"/>
      <c r="G458" s="1436"/>
      <c r="H458" s="1436"/>
      <c r="I458" s="1436"/>
      <c r="J458" s="1435"/>
      <c r="K458" s="1435"/>
      <c r="L458" s="1435"/>
      <c r="M458" s="1435"/>
      <c r="N458" s="1435"/>
      <c r="O458" s="1435"/>
      <c r="P458" s="1435"/>
      <c r="Q458" s="1435"/>
      <c r="R458" s="1435"/>
      <c r="S458" s="1435"/>
      <c r="T458" s="1435"/>
      <c r="U458" s="1435"/>
      <c r="V458" s="1435"/>
      <c r="W458" s="1435"/>
      <c r="X458" s="1435"/>
      <c r="Y458" s="1435"/>
      <c r="Z458" s="1435"/>
      <c r="AA458" s="369"/>
    </row>
    <row r="459" spans="1:27" ht="18" customHeight="1">
      <c r="A459" s="369"/>
      <c r="B459" s="1348"/>
      <c r="C459" s="1348"/>
      <c r="D459" s="1347" t="s">
        <v>3975</v>
      </c>
      <c r="E459" s="1347"/>
      <c r="F459" s="1347"/>
      <c r="G459" s="1047" t="s">
        <v>3918</v>
      </c>
      <c r="H459" s="1047"/>
      <c r="I459" s="1047"/>
      <c r="J459" s="871"/>
      <c r="K459" s="869"/>
      <c r="L459" s="344" t="s">
        <v>3919</v>
      </c>
      <c r="M459" s="1437"/>
      <c r="N459" s="1427"/>
      <c r="O459" s="1438"/>
      <c r="P459" s="1439"/>
      <c r="Q459" s="1425"/>
      <c r="R459" s="1425"/>
      <c r="S459" s="1425"/>
      <c r="T459" s="1425"/>
      <c r="U459" s="1425"/>
      <c r="V459" s="1425"/>
      <c r="W459" s="1425"/>
      <c r="X459" s="1425"/>
      <c r="Y459" s="1425"/>
      <c r="Z459" s="1440"/>
      <c r="AA459" s="369"/>
    </row>
    <row r="460" spans="1:27" ht="18" customHeight="1">
      <c r="A460" s="369"/>
      <c r="B460" s="1348"/>
      <c r="C460" s="1348"/>
      <c r="D460" s="1347"/>
      <c r="E460" s="1347"/>
      <c r="F460" s="1347"/>
      <c r="G460" s="1047" t="s">
        <v>3920</v>
      </c>
      <c r="H460" s="1047"/>
      <c r="I460" s="1047"/>
      <c r="J460" s="1046"/>
      <c r="K460" s="1046"/>
      <c r="L460" s="1046"/>
      <c r="M460" s="1046"/>
      <c r="N460" s="1046"/>
      <c r="O460" s="1046"/>
      <c r="P460" s="1047" t="s">
        <v>3921</v>
      </c>
      <c r="Q460" s="1047"/>
      <c r="R460" s="1047"/>
      <c r="S460" s="1046"/>
      <c r="T460" s="1046"/>
      <c r="U460" s="1046"/>
      <c r="V460" s="1046"/>
      <c r="W460" s="1046"/>
      <c r="X460" s="1046"/>
      <c r="Y460" s="1046"/>
      <c r="Z460" s="1046"/>
      <c r="AA460" s="369"/>
    </row>
    <row r="461" spans="1:27" ht="18" customHeight="1">
      <c r="A461" s="369"/>
      <c r="B461" s="1348"/>
      <c r="C461" s="1348"/>
      <c r="D461" s="1347"/>
      <c r="E461" s="1347"/>
      <c r="F461" s="1347"/>
      <c r="G461" s="1047" t="s">
        <v>3922</v>
      </c>
      <c r="H461" s="1047"/>
      <c r="I461" s="1047"/>
      <c r="J461" s="1046"/>
      <c r="K461" s="1046"/>
      <c r="L461" s="1046"/>
      <c r="M461" s="1046"/>
      <c r="N461" s="1046"/>
      <c r="O461" s="1046"/>
      <c r="P461" s="1047" t="s">
        <v>3923</v>
      </c>
      <c r="Q461" s="1047"/>
      <c r="R461" s="1047"/>
      <c r="S461" s="1046"/>
      <c r="T461" s="1046"/>
      <c r="U461" s="1046"/>
      <c r="V461" s="1046"/>
      <c r="W461" s="1046"/>
      <c r="X461" s="1046"/>
      <c r="Y461" s="1046"/>
      <c r="Z461" s="1046"/>
      <c r="AA461" s="369"/>
    </row>
    <row r="462" spans="1:27" ht="18" customHeight="1">
      <c r="A462" s="369"/>
      <c r="B462" s="1348"/>
      <c r="C462" s="1348"/>
      <c r="D462" s="1347"/>
      <c r="E462" s="1347"/>
      <c r="F462" s="1347"/>
      <c r="G462" s="1047" t="s">
        <v>3924</v>
      </c>
      <c r="H462" s="1047"/>
      <c r="I462" s="1047"/>
      <c r="J462" s="1046"/>
      <c r="K462" s="1046"/>
      <c r="L462" s="1046"/>
      <c r="M462" s="1046"/>
      <c r="N462" s="1046"/>
      <c r="O462" s="1046"/>
      <c r="P462" s="1046"/>
      <c r="Q462" s="1046"/>
      <c r="R462" s="1046"/>
      <c r="S462" s="1046"/>
      <c r="T462" s="1046"/>
      <c r="U462" s="1046"/>
      <c r="V462" s="1046"/>
      <c r="W462" s="1046"/>
      <c r="X462" s="1046"/>
      <c r="Y462" s="1046"/>
      <c r="Z462" s="1046"/>
      <c r="AA462" s="369"/>
    </row>
    <row r="463" spans="1:27" ht="14.4">
      <c r="A463" s="369"/>
      <c r="B463" s="1348"/>
      <c r="C463" s="1348"/>
      <c r="D463" s="1441" t="s">
        <v>3976</v>
      </c>
      <c r="E463" s="1441"/>
      <c r="F463" s="1441"/>
      <c r="G463" s="1441"/>
      <c r="H463" s="1441"/>
      <c r="I463" s="1441"/>
      <c r="J463" s="1441"/>
      <c r="K463" s="1441"/>
      <c r="L463" s="1441"/>
      <c r="M463" s="1441"/>
      <c r="N463" s="1441" t="s">
        <v>177</v>
      </c>
      <c r="O463" s="1441"/>
      <c r="P463" s="1441"/>
      <c r="Q463" s="1441"/>
      <c r="R463" s="1441"/>
      <c r="S463" s="1441"/>
      <c r="T463" s="1441"/>
      <c r="U463" s="1441"/>
      <c r="V463" s="1441"/>
      <c r="W463" s="1441"/>
      <c r="X463" s="1441"/>
      <c r="Y463" s="1441"/>
      <c r="Z463" s="1441"/>
      <c r="AA463" s="369"/>
    </row>
    <row r="464" spans="1:27" ht="14.4">
      <c r="A464" s="369"/>
      <c r="B464" s="1348"/>
      <c r="C464" s="1348"/>
      <c r="D464" s="1347"/>
      <c r="E464" s="1347"/>
      <c r="F464" s="1347"/>
      <c r="G464" s="1347"/>
      <c r="H464" s="1347"/>
      <c r="I464" s="1347"/>
      <c r="J464" s="1347"/>
      <c r="K464" s="1347"/>
      <c r="L464" s="1347"/>
      <c r="M464" s="1347"/>
      <c r="N464" s="1347"/>
      <c r="O464" s="1347"/>
      <c r="P464" s="1347"/>
      <c r="Q464" s="1347"/>
      <c r="R464" s="1347"/>
      <c r="S464" s="1347"/>
      <c r="T464" s="1347"/>
      <c r="U464" s="1347"/>
      <c r="V464" s="1347"/>
      <c r="W464" s="1347"/>
      <c r="X464" s="1347"/>
      <c r="Y464" s="1347"/>
      <c r="Z464" s="1347"/>
      <c r="AA464" s="369"/>
    </row>
    <row r="465" spans="1:47" ht="14.25" customHeight="1">
      <c r="A465" s="369"/>
      <c r="B465" s="1348"/>
      <c r="C465" s="1348"/>
      <c r="D465" s="1347"/>
      <c r="E465" s="1347"/>
      <c r="F465" s="1347"/>
      <c r="G465" s="1347"/>
      <c r="H465" s="1347"/>
      <c r="I465" s="1347"/>
      <c r="J465" s="1347"/>
      <c r="K465" s="1347"/>
      <c r="L465" s="1347"/>
      <c r="M465" s="1347"/>
      <c r="N465" s="1347"/>
      <c r="O465" s="1347"/>
      <c r="P465" s="1347"/>
      <c r="Q465" s="1347"/>
      <c r="R465" s="1347"/>
      <c r="S465" s="1347"/>
      <c r="T465" s="1347"/>
      <c r="U465" s="1347"/>
      <c r="V465" s="1347"/>
      <c r="W465" s="1347"/>
      <c r="X465" s="1347"/>
      <c r="Y465" s="1347"/>
      <c r="Z465" s="1347"/>
      <c r="AA465" s="369"/>
    </row>
    <row r="466" spans="1:47" ht="14.4">
      <c r="A466" s="369"/>
      <c r="B466" s="1348"/>
      <c r="C466" s="1348"/>
      <c r="D466" s="1347" t="s">
        <v>3977</v>
      </c>
      <c r="E466" s="1347"/>
      <c r="F466" s="1347"/>
      <c r="G466" s="1347"/>
      <c r="H466" s="1347"/>
      <c r="I466" s="1347"/>
      <c r="J466" s="1347"/>
      <c r="K466" s="1347"/>
      <c r="L466" s="1347"/>
      <c r="M466" s="1347"/>
      <c r="N466" s="1442" t="s">
        <v>3979</v>
      </c>
      <c r="O466" s="1442"/>
      <c r="P466" s="1442"/>
      <c r="Q466" s="1442"/>
      <c r="R466" s="390"/>
      <c r="S466" s="369"/>
      <c r="T466" s="369"/>
      <c r="U466" s="369"/>
      <c r="V466" s="391"/>
      <c r="W466" s="389"/>
      <c r="X466" s="389"/>
      <c r="Y466" s="389"/>
      <c r="Z466" s="392"/>
      <c r="AA466" s="369"/>
    </row>
    <row r="467" spans="1:47" ht="14.4">
      <c r="A467" s="369"/>
      <c r="B467" s="1348"/>
      <c r="C467" s="1348"/>
      <c r="D467" s="1347"/>
      <c r="E467" s="1347"/>
      <c r="F467" s="1347"/>
      <c r="G467" s="1347"/>
      <c r="H467" s="1347"/>
      <c r="I467" s="1347"/>
      <c r="J467" s="1347"/>
      <c r="K467" s="1347"/>
      <c r="L467" s="1347"/>
      <c r="M467" s="1347"/>
      <c r="N467" s="1442"/>
      <c r="O467" s="1442"/>
      <c r="P467" s="1442"/>
      <c r="Q467" s="1442"/>
      <c r="R467" s="115"/>
      <c r="S467" s="114"/>
      <c r="T467" s="369" t="s">
        <v>388</v>
      </c>
      <c r="U467" s="114"/>
      <c r="V467" s="393" t="s">
        <v>3980</v>
      </c>
      <c r="W467" s="389"/>
      <c r="X467" s="389"/>
      <c r="Y467" s="389"/>
      <c r="Z467" s="392"/>
      <c r="AA467" s="369"/>
    </row>
    <row r="468" spans="1:47" ht="14.4">
      <c r="A468" s="369"/>
      <c r="B468" s="1348"/>
      <c r="C468" s="1348"/>
      <c r="D468" s="1347"/>
      <c r="E468" s="1347"/>
      <c r="F468" s="1347"/>
      <c r="G468" s="1347"/>
      <c r="H468" s="1347"/>
      <c r="I468" s="1347"/>
      <c r="J468" s="1347"/>
      <c r="K468" s="1347"/>
      <c r="L468" s="1347"/>
      <c r="M468" s="1347"/>
      <c r="N468" s="1442"/>
      <c r="O468" s="1442"/>
      <c r="P468" s="1442"/>
      <c r="Q468" s="1442"/>
      <c r="R468" s="394"/>
      <c r="S468" s="369"/>
      <c r="T468" s="369"/>
      <c r="U468" s="395"/>
      <c r="V468" s="391"/>
      <c r="W468" s="389"/>
      <c r="X468" s="389"/>
      <c r="Y468" s="389"/>
      <c r="Z468" s="392"/>
      <c r="AA468" s="369"/>
    </row>
    <row r="469" spans="1:47" ht="13.95" customHeight="1">
      <c r="A469" s="369"/>
      <c r="B469" s="1348"/>
      <c r="C469" s="1348"/>
      <c r="D469" s="1443" t="s">
        <v>3978</v>
      </c>
      <c r="E469" s="1443"/>
      <c r="F469" s="1443"/>
      <c r="G469" s="370"/>
      <c r="H469" s="371"/>
      <c r="I469" s="371"/>
      <c r="J469" s="371"/>
      <c r="K469" s="371"/>
      <c r="L469" s="371"/>
      <c r="M469" s="371"/>
      <c r="N469" s="371"/>
      <c r="O469" s="371"/>
      <c r="P469" s="371"/>
      <c r="Q469" s="371"/>
      <c r="R469" s="371"/>
      <c r="S469" s="371"/>
      <c r="T469" s="371"/>
      <c r="U469" s="371"/>
      <c r="V469" s="372"/>
      <c r="W469" s="370"/>
      <c r="X469" s="370"/>
      <c r="Y469" s="370"/>
      <c r="Z469" s="374"/>
      <c r="AA469" s="369"/>
    </row>
    <row r="470" spans="1:47" ht="14.4">
      <c r="A470" s="369"/>
      <c r="B470" s="1348"/>
      <c r="C470" s="1348"/>
      <c r="D470" s="1443"/>
      <c r="E470" s="1443"/>
      <c r="F470" s="1443"/>
      <c r="G470" s="389"/>
      <c r="H470" s="369"/>
      <c r="I470" s="121" t="s">
        <v>3783</v>
      </c>
      <c r="J470" s="369" t="s">
        <v>3981</v>
      </c>
      <c r="K470" s="369"/>
      <c r="L470" s="369"/>
      <c r="M470" s="369"/>
      <c r="N470" s="369" t="s">
        <v>3965</v>
      </c>
      <c r="O470" s="369"/>
      <c r="P470" s="121" t="s">
        <v>3783</v>
      </c>
      <c r="Q470" s="369" t="s">
        <v>3982</v>
      </c>
      <c r="R470" s="369"/>
      <c r="S470" s="369"/>
      <c r="T470" s="369"/>
      <c r="U470" s="369" t="s">
        <v>3965</v>
      </c>
      <c r="V470" s="391"/>
      <c r="W470" s="121" t="s">
        <v>3783</v>
      </c>
      <c r="X470" s="389" t="s">
        <v>3983</v>
      </c>
      <c r="Y470" s="389"/>
      <c r="Z470" s="392"/>
      <c r="AA470" s="369"/>
    </row>
    <row r="471" spans="1:47" ht="14.4">
      <c r="A471" s="369"/>
      <c r="B471" s="1348"/>
      <c r="C471" s="1348"/>
      <c r="D471" s="1443"/>
      <c r="E471" s="1443"/>
      <c r="F471" s="1443"/>
      <c r="G471" s="375"/>
      <c r="H471" s="376"/>
      <c r="I471" s="376"/>
      <c r="J471" s="376"/>
      <c r="K471" s="376"/>
      <c r="L471" s="376"/>
      <c r="M471" s="376"/>
      <c r="N471" s="376"/>
      <c r="O471" s="376"/>
      <c r="P471" s="376"/>
      <c r="Q471" s="376"/>
      <c r="R471" s="376"/>
      <c r="S471" s="376"/>
      <c r="T471" s="376"/>
      <c r="U471" s="376"/>
      <c r="V471" s="378"/>
      <c r="W471" s="375"/>
      <c r="X471" s="375"/>
      <c r="Y471" s="375"/>
      <c r="Z471" s="379"/>
      <c r="AA471" s="369"/>
    </row>
    <row r="472" spans="1:47" ht="14.55" customHeight="1">
      <c r="B472" s="1348" t="s">
        <v>3984</v>
      </c>
      <c r="C472" s="1348"/>
      <c r="D472" s="1347" t="s">
        <v>23</v>
      </c>
      <c r="E472" s="1347"/>
      <c r="F472" s="1347"/>
      <c r="G472" s="1346" t="s">
        <v>15</v>
      </c>
      <c r="H472" s="1346"/>
      <c r="I472" s="1346"/>
      <c r="J472" s="1346"/>
      <c r="K472" s="1346"/>
      <c r="L472" s="1444"/>
      <c r="M472" s="1349"/>
      <c r="N472" s="368" t="s">
        <v>3919</v>
      </c>
      <c r="O472" s="1444"/>
      <c r="P472" s="1349"/>
      <c r="Q472" s="1346" t="s">
        <v>56</v>
      </c>
      <c r="R472" s="1346"/>
      <c r="S472" s="1346"/>
      <c r="T472" s="1346"/>
      <c r="U472" s="1346"/>
      <c r="V472" s="1445"/>
      <c r="W472" s="1346"/>
      <c r="X472" s="1346"/>
      <c r="Y472" s="1346"/>
      <c r="Z472" s="1346"/>
      <c r="AB472" s="2">
        <v>19</v>
      </c>
      <c r="AC472" s="876"/>
      <c r="AD472" s="876"/>
      <c r="AE472" s="876"/>
      <c r="AF472" s="1446"/>
      <c r="AG472" s="1446"/>
      <c r="AH472" s="1446"/>
      <c r="AI472" s="1446"/>
      <c r="AJ472" s="1446"/>
      <c r="AK472" s="876"/>
      <c r="AL472" s="876"/>
      <c r="AM472" s="876"/>
      <c r="AN472" s="1446"/>
      <c r="AO472" s="1446"/>
      <c r="AP472" s="1446"/>
      <c r="AQ472" s="1446"/>
      <c r="AR472" s="1446"/>
      <c r="AS472" s="1446"/>
      <c r="AT472" s="1446"/>
      <c r="AU472" s="1446"/>
    </row>
    <row r="473" spans="1:47" ht="13.05" customHeight="1">
      <c r="B473" s="1348"/>
      <c r="C473" s="1348"/>
      <c r="D473" s="1347"/>
      <c r="E473" s="1347"/>
      <c r="F473" s="1347"/>
      <c r="G473" s="1346" t="s">
        <v>17</v>
      </c>
      <c r="H473" s="1346"/>
      <c r="I473" s="1346"/>
      <c r="J473" s="1346"/>
      <c r="K473" s="1346"/>
      <c r="L473" s="1445"/>
      <c r="M473" s="1346"/>
      <c r="N473" s="1346"/>
      <c r="O473" s="1346"/>
      <c r="P473" s="1346"/>
      <c r="Q473" s="1346" t="s">
        <v>3993</v>
      </c>
      <c r="R473" s="1346"/>
      <c r="S473" s="1346"/>
      <c r="T473" s="1346"/>
      <c r="U473" s="1346"/>
      <c r="V473" s="1445"/>
      <c r="W473" s="1346"/>
      <c r="X473" s="1346"/>
      <c r="Y473" s="1346"/>
      <c r="Z473" s="1346"/>
      <c r="AC473" s="876"/>
      <c r="AD473" s="876"/>
      <c r="AE473" s="876"/>
      <c r="AF473" s="1446"/>
      <c r="AG473" s="1446"/>
      <c r="AH473" s="1446"/>
      <c r="AI473" s="1446"/>
      <c r="AJ473" s="1446"/>
      <c r="AK473" s="1446"/>
      <c r="AL473" s="1446"/>
      <c r="AM473" s="1446"/>
      <c r="AN473" s="1446"/>
      <c r="AO473" s="1446"/>
      <c r="AP473" s="1446"/>
      <c r="AQ473" s="1446"/>
      <c r="AR473" s="1446"/>
      <c r="AS473" s="1446"/>
      <c r="AT473" s="1446"/>
      <c r="AU473" s="1446"/>
    </row>
    <row r="474" spans="1:47" ht="13.95" customHeight="1">
      <c r="A474" s="369"/>
      <c r="B474" s="1348"/>
      <c r="C474" s="1348"/>
      <c r="D474" s="1347"/>
      <c r="E474" s="1347"/>
      <c r="F474" s="1347"/>
      <c r="G474" s="1346" t="s">
        <v>19</v>
      </c>
      <c r="H474" s="1346"/>
      <c r="I474" s="1346"/>
      <c r="J474" s="1346"/>
      <c r="K474" s="1346"/>
      <c r="L474" s="1445"/>
      <c r="M474" s="1346"/>
      <c r="N474" s="1346"/>
      <c r="O474" s="1346"/>
      <c r="P474" s="1346"/>
      <c r="Q474" s="1347" t="s">
        <v>20</v>
      </c>
      <c r="R474" s="1347"/>
      <c r="S474" s="1347"/>
      <c r="T474" s="1347"/>
      <c r="U474" s="1347"/>
      <c r="V474" s="1445"/>
      <c r="W474" s="1346"/>
      <c r="X474" s="1346"/>
      <c r="Y474" s="1346"/>
      <c r="Z474" s="1346"/>
      <c r="AA474" s="369"/>
    </row>
    <row r="475" spans="1:47" ht="14.4">
      <c r="A475" s="369"/>
      <c r="B475" s="1348"/>
      <c r="C475" s="1348"/>
      <c r="D475" s="1347" t="s">
        <v>8</v>
      </c>
      <c r="E475" s="1347"/>
      <c r="F475" s="1347"/>
      <c r="G475" s="1447"/>
      <c r="H475" s="1343"/>
      <c r="I475" s="1343"/>
      <c r="J475" s="1343"/>
      <c r="K475" s="1343"/>
      <c r="L475" s="1344"/>
      <c r="M475" s="1344"/>
      <c r="N475" s="1344"/>
      <c r="O475" s="1344"/>
      <c r="P475" s="1344"/>
      <c r="Q475" s="1344"/>
      <c r="R475" s="1344"/>
      <c r="S475" s="1344"/>
      <c r="T475" s="1344"/>
      <c r="U475" s="1344"/>
      <c r="V475" s="1344"/>
      <c r="W475" s="1344"/>
      <c r="X475" s="1344"/>
      <c r="Y475" s="1344"/>
      <c r="Z475" s="1344"/>
      <c r="AA475" s="369"/>
    </row>
    <row r="476" spans="1:47" ht="14.4">
      <c r="A476" s="369"/>
      <c r="B476" s="1348"/>
      <c r="C476" s="1348"/>
      <c r="D476" s="1347"/>
      <c r="E476" s="1347"/>
      <c r="F476" s="1347"/>
      <c r="G476" s="1345"/>
      <c r="H476" s="1344"/>
      <c r="I476" s="1344"/>
      <c r="J476" s="1344"/>
      <c r="K476" s="1344"/>
      <c r="L476" s="1344"/>
      <c r="M476" s="1344"/>
      <c r="N476" s="1344"/>
      <c r="O476" s="1344"/>
      <c r="P476" s="1344"/>
      <c r="Q476" s="1344"/>
      <c r="R476" s="1344"/>
      <c r="S476" s="1344"/>
      <c r="T476" s="1344"/>
      <c r="U476" s="1344"/>
      <c r="V476" s="1344"/>
      <c r="W476" s="1344"/>
      <c r="X476" s="1344"/>
      <c r="Y476" s="1344"/>
      <c r="Z476" s="1344"/>
      <c r="AA476" s="369"/>
    </row>
    <row r="477" spans="1:47" ht="14.4">
      <c r="A477" s="369"/>
      <c r="B477" s="1348"/>
      <c r="C477" s="1348"/>
      <c r="D477" s="1347" t="s">
        <v>3745</v>
      </c>
      <c r="E477" s="1347"/>
      <c r="F477" s="1347"/>
      <c r="G477" s="370"/>
      <c r="H477" s="371"/>
      <c r="I477" s="350"/>
      <c r="J477" s="350"/>
      <c r="K477" s="112" t="s">
        <v>3783</v>
      </c>
      <c r="L477" s="371" t="s">
        <v>3966</v>
      </c>
      <c r="M477" s="371"/>
      <c r="N477" s="371"/>
      <c r="O477" s="371"/>
      <c r="P477" s="371" t="s">
        <v>3965</v>
      </c>
      <c r="Q477" s="350"/>
      <c r="R477" s="112" t="s">
        <v>3783</v>
      </c>
      <c r="S477" s="371" t="s">
        <v>3967</v>
      </c>
      <c r="T477" s="371"/>
      <c r="U477" s="371"/>
      <c r="V477" s="372"/>
      <c r="W477" s="373"/>
      <c r="X477" s="370"/>
      <c r="Y477" s="370"/>
      <c r="Z477" s="374"/>
      <c r="AA477" s="369"/>
    </row>
    <row r="478" spans="1:47" ht="14.4">
      <c r="A478" s="369"/>
      <c r="B478" s="1348"/>
      <c r="C478" s="1348"/>
      <c r="D478" s="1347"/>
      <c r="E478" s="1347"/>
      <c r="F478" s="1347"/>
      <c r="G478" s="375"/>
      <c r="H478" s="376"/>
      <c r="I478" s="377"/>
      <c r="J478" s="376"/>
      <c r="K478" s="110" t="s">
        <v>3783</v>
      </c>
      <c r="L478" s="376" t="s">
        <v>9</v>
      </c>
      <c r="M478" s="376"/>
      <c r="N478" s="376"/>
      <c r="O478" s="1448"/>
      <c r="P478" s="1449"/>
      <c r="Q478" s="1449"/>
      <c r="R478" s="1449"/>
      <c r="S478" s="1449"/>
      <c r="T478" s="1449"/>
      <c r="U478" s="1449"/>
      <c r="V478" s="1449"/>
      <c r="W478" s="375" t="s">
        <v>10</v>
      </c>
      <c r="X478" s="375"/>
      <c r="Y478" s="375"/>
      <c r="Z478" s="379"/>
      <c r="AA478" s="369"/>
    </row>
    <row r="479" spans="1:47" ht="14.4">
      <c r="A479" s="369"/>
      <c r="B479" s="1348"/>
      <c r="C479" s="1348"/>
      <c r="D479" s="1347"/>
      <c r="E479" s="1347"/>
      <c r="F479" s="1347"/>
      <c r="G479" s="1450" t="s">
        <v>3968</v>
      </c>
      <c r="H479" s="1450"/>
      <c r="I479" s="1450"/>
      <c r="J479" s="1450"/>
      <c r="K479" s="1451"/>
      <c r="L479" s="1452"/>
      <c r="M479" s="1453"/>
      <c r="N479" s="1453"/>
      <c r="O479" s="1453"/>
      <c r="P479" s="1453"/>
      <c r="Q479" s="1452"/>
      <c r="R479" s="1453"/>
      <c r="S479" s="1453"/>
      <c r="T479" s="1453"/>
      <c r="U479" s="1453"/>
      <c r="V479" s="1445"/>
      <c r="W479" s="1346"/>
      <c r="X479" s="1346"/>
      <c r="Y479" s="1346"/>
      <c r="Z479" s="1346"/>
      <c r="AA479" s="369"/>
    </row>
    <row r="480" spans="1:47" ht="14.4">
      <c r="A480" s="369"/>
      <c r="B480" s="1348"/>
      <c r="C480" s="1348"/>
      <c r="D480" s="1347"/>
      <c r="E480" s="1347"/>
      <c r="F480" s="1347"/>
      <c r="G480" s="1450" t="s">
        <v>3969</v>
      </c>
      <c r="H480" s="1450"/>
      <c r="I480" s="1450"/>
      <c r="J480" s="1450"/>
      <c r="K480" s="1451"/>
      <c r="L480" s="1429"/>
      <c r="M480" s="862"/>
      <c r="N480" s="109"/>
      <c r="O480" s="1" t="s">
        <v>12</v>
      </c>
      <c r="P480" s="109"/>
      <c r="Q480" s="1" t="s">
        <v>11</v>
      </c>
      <c r="R480" s="109"/>
      <c r="S480" s="1" t="s">
        <v>227</v>
      </c>
      <c r="T480" s="382"/>
      <c r="U480" s="382"/>
      <c r="V480" s="383"/>
      <c r="W480" s="380"/>
      <c r="X480" s="380"/>
      <c r="Y480" s="380"/>
      <c r="Z480" s="381"/>
      <c r="AA480" s="369"/>
    </row>
    <row r="481" spans="1:27" ht="13.95" customHeight="1">
      <c r="A481" s="369"/>
      <c r="B481" s="1348"/>
      <c r="C481" s="1348"/>
      <c r="D481" s="1443" t="s">
        <v>3971</v>
      </c>
      <c r="E481" s="1347"/>
      <c r="F481" s="1347"/>
      <c r="G481" s="111" t="s">
        <v>3783</v>
      </c>
      <c r="H481" s="385" t="s">
        <v>3972</v>
      </c>
      <c r="I481" s="385"/>
      <c r="J481" s="385"/>
      <c r="K481" s="385"/>
      <c r="L481" s="386" t="s">
        <v>3974</v>
      </c>
      <c r="M481" s="385"/>
      <c r="N481" s="385"/>
      <c r="O481" s="1433"/>
      <c r="P481" s="1433"/>
      <c r="Q481" s="1433"/>
      <c r="R481" s="1433"/>
      <c r="S481" s="1433"/>
      <c r="T481" s="1433"/>
      <c r="U481" s="1433"/>
      <c r="V481" s="1433"/>
      <c r="W481" s="387" t="s">
        <v>10</v>
      </c>
      <c r="X481" s="387"/>
      <c r="Y481" s="387"/>
      <c r="Z481" s="388"/>
      <c r="AA481" s="369"/>
    </row>
    <row r="482" spans="1:27" ht="14.4">
      <c r="A482" s="369"/>
      <c r="B482" s="1348"/>
      <c r="C482" s="1348"/>
      <c r="D482" s="1347"/>
      <c r="E482" s="1347"/>
      <c r="F482" s="1347"/>
      <c r="G482" s="110" t="s">
        <v>3783</v>
      </c>
      <c r="H482" s="376" t="s">
        <v>3973</v>
      </c>
      <c r="I482" s="376"/>
      <c r="J482" s="376"/>
      <c r="K482" s="376"/>
      <c r="L482" s="376"/>
      <c r="M482" s="376"/>
      <c r="N482" s="376"/>
      <c r="O482" s="376"/>
      <c r="P482" s="376"/>
      <c r="Q482" s="376"/>
      <c r="R482" s="376"/>
      <c r="S482" s="376"/>
      <c r="T482" s="376"/>
      <c r="U482" s="376"/>
      <c r="V482" s="378"/>
      <c r="W482" s="375"/>
      <c r="X482" s="375"/>
      <c r="Y482" s="375"/>
      <c r="Z482" s="379"/>
      <c r="AA482" s="369"/>
    </row>
    <row r="483" spans="1:27" ht="13.95" customHeight="1">
      <c r="A483" s="369"/>
      <c r="B483" s="1348" t="s">
        <v>3985</v>
      </c>
      <c r="C483" s="1348"/>
      <c r="D483" s="1347" t="s">
        <v>3755</v>
      </c>
      <c r="E483" s="1347"/>
      <c r="F483" s="1347"/>
      <c r="G483" s="1435"/>
      <c r="H483" s="1435"/>
      <c r="I483" s="1435"/>
      <c r="J483" s="1435"/>
      <c r="K483" s="1435"/>
      <c r="L483" s="1435"/>
      <c r="M483" s="1435"/>
      <c r="N483" s="1435"/>
      <c r="O483" s="1435"/>
      <c r="P483" s="1435"/>
      <c r="Q483" s="1435"/>
      <c r="R483" s="1435"/>
      <c r="S483" s="1435"/>
      <c r="T483" s="1435"/>
      <c r="U483" s="1435"/>
      <c r="V483" s="1435"/>
      <c r="W483" s="1435"/>
      <c r="X483" s="1435"/>
      <c r="Y483" s="1435"/>
      <c r="Z483" s="1435"/>
      <c r="AA483" s="369"/>
    </row>
    <row r="484" spans="1:27" ht="14.4">
      <c r="A484" s="369"/>
      <c r="B484" s="1348"/>
      <c r="C484" s="1348"/>
      <c r="D484" s="1434"/>
      <c r="E484" s="1434"/>
      <c r="F484" s="1434"/>
      <c r="G484" s="1436"/>
      <c r="H484" s="1436"/>
      <c r="I484" s="1436"/>
      <c r="J484" s="1435"/>
      <c r="K484" s="1435"/>
      <c r="L484" s="1435"/>
      <c r="M484" s="1435"/>
      <c r="N484" s="1435"/>
      <c r="O484" s="1435"/>
      <c r="P484" s="1435"/>
      <c r="Q484" s="1435"/>
      <c r="R484" s="1435"/>
      <c r="S484" s="1435"/>
      <c r="T484" s="1435"/>
      <c r="U484" s="1435"/>
      <c r="V484" s="1435"/>
      <c r="W484" s="1435"/>
      <c r="X484" s="1435"/>
      <c r="Y484" s="1435"/>
      <c r="Z484" s="1435"/>
      <c r="AA484" s="369"/>
    </row>
    <row r="485" spans="1:27" ht="18" customHeight="1">
      <c r="A485" s="369"/>
      <c r="B485" s="1348"/>
      <c r="C485" s="1348"/>
      <c r="D485" s="1347" t="s">
        <v>3975</v>
      </c>
      <c r="E485" s="1347"/>
      <c r="F485" s="1347"/>
      <c r="G485" s="1047" t="s">
        <v>3918</v>
      </c>
      <c r="H485" s="1047"/>
      <c r="I485" s="1047"/>
      <c r="J485" s="871"/>
      <c r="K485" s="869"/>
      <c r="L485" s="344" t="s">
        <v>3919</v>
      </c>
      <c r="M485" s="1437"/>
      <c r="N485" s="1427"/>
      <c r="O485" s="1438"/>
      <c r="P485" s="1439"/>
      <c r="Q485" s="1425"/>
      <c r="R485" s="1425"/>
      <c r="S485" s="1425"/>
      <c r="T485" s="1425"/>
      <c r="U485" s="1425"/>
      <c r="V485" s="1425"/>
      <c r="W485" s="1425"/>
      <c r="X485" s="1425"/>
      <c r="Y485" s="1425"/>
      <c r="Z485" s="1440"/>
      <c r="AA485" s="369"/>
    </row>
    <row r="486" spans="1:27" ht="18" customHeight="1">
      <c r="A486" s="369"/>
      <c r="B486" s="1348"/>
      <c r="C486" s="1348"/>
      <c r="D486" s="1347"/>
      <c r="E486" s="1347"/>
      <c r="F486" s="1347"/>
      <c r="G486" s="1047" t="s">
        <v>3920</v>
      </c>
      <c r="H486" s="1047"/>
      <c r="I486" s="1047"/>
      <c r="J486" s="1046"/>
      <c r="K486" s="1046"/>
      <c r="L486" s="1046"/>
      <c r="M486" s="1046"/>
      <c r="N486" s="1046"/>
      <c r="O486" s="1046"/>
      <c r="P486" s="1047" t="s">
        <v>3921</v>
      </c>
      <c r="Q486" s="1047"/>
      <c r="R486" s="1047"/>
      <c r="S486" s="1046"/>
      <c r="T486" s="1046"/>
      <c r="U486" s="1046"/>
      <c r="V486" s="1046"/>
      <c r="W486" s="1046"/>
      <c r="X486" s="1046"/>
      <c r="Y486" s="1046"/>
      <c r="Z486" s="1046"/>
      <c r="AA486" s="369"/>
    </row>
    <row r="487" spans="1:27" ht="18" customHeight="1">
      <c r="A487" s="369"/>
      <c r="B487" s="1348"/>
      <c r="C487" s="1348"/>
      <c r="D487" s="1347"/>
      <c r="E487" s="1347"/>
      <c r="F487" s="1347"/>
      <c r="G487" s="1047" t="s">
        <v>3922</v>
      </c>
      <c r="H487" s="1047"/>
      <c r="I487" s="1047"/>
      <c r="J487" s="1046"/>
      <c r="K487" s="1046"/>
      <c r="L487" s="1046"/>
      <c r="M487" s="1046"/>
      <c r="N487" s="1046"/>
      <c r="O487" s="1046"/>
      <c r="P487" s="1047" t="s">
        <v>3923</v>
      </c>
      <c r="Q487" s="1047"/>
      <c r="R487" s="1047"/>
      <c r="S487" s="1046"/>
      <c r="T487" s="1046"/>
      <c r="U487" s="1046"/>
      <c r="V487" s="1046"/>
      <c r="W487" s="1046"/>
      <c r="X487" s="1046"/>
      <c r="Y487" s="1046"/>
      <c r="Z487" s="1046"/>
      <c r="AA487" s="369"/>
    </row>
    <row r="488" spans="1:27" ht="18" customHeight="1">
      <c r="A488" s="369"/>
      <c r="B488" s="1348"/>
      <c r="C488" s="1348"/>
      <c r="D488" s="1347"/>
      <c r="E488" s="1347"/>
      <c r="F488" s="1347"/>
      <c r="G488" s="1047" t="s">
        <v>3924</v>
      </c>
      <c r="H488" s="1047"/>
      <c r="I488" s="1047"/>
      <c r="J488" s="1046"/>
      <c r="K488" s="1046"/>
      <c r="L488" s="1046"/>
      <c r="M488" s="1046"/>
      <c r="N488" s="1046"/>
      <c r="O488" s="1046"/>
      <c r="P488" s="1046"/>
      <c r="Q488" s="1046"/>
      <c r="R488" s="1046"/>
      <c r="S488" s="1046"/>
      <c r="T488" s="1046"/>
      <c r="U488" s="1046"/>
      <c r="V488" s="1046"/>
      <c r="W488" s="1046"/>
      <c r="X488" s="1046"/>
      <c r="Y488" s="1046"/>
      <c r="Z488" s="1046"/>
      <c r="AA488" s="369"/>
    </row>
    <row r="489" spans="1:27" ht="14.4">
      <c r="A489" s="369"/>
      <c r="B489" s="1348"/>
      <c r="C489" s="1348"/>
      <c r="D489" s="1441" t="s">
        <v>3976</v>
      </c>
      <c r="E489" s="1441"/>
      <c r="F489" s="1441"/>
      <c r="G489" s="1441"/>
      <c r="H489" s="1441"/>
      <c r="I489" s="1441"/>
      <c r="J489" s="1441"/>
      <c r="K489" s="1441"/>
      <c r="L489" s="1441"/>
      <c r="M489" s="1441"/>
      <c r="N489" s="1441" t="s">
        <v>177</v>
      </c>
      <c r="O489" s="1441"/>
      <c r="P489" s="1441"/>
      <c r="Q489" s="1441"/>
      <c r="R489" s="1441"/>
      <c r="S489" s="1441"/>
      <c r="T489" s="1441"/>
      <c r="U489" s="1441"/>
      <c r="V489" s="1441"/>
      <c r="W489" s="1441"/>
      <c r="X489" s="1441"/>
      <c r="Y489" s="1441"/>
      <c r="Z489" s="1441"/>
      <c r="AA489" s="369"/>
    </row>
    <row r="490" spans="1:27" ht="14.4">
      <c r="A490" s="369"/>
      <c r="B490" s="1348"/>
      <c r="C490" s="1348"/>
      <c r="D490" s="1347"/>
      <c r="E490" s="1347"/>
      <c r="F490" s="1347"/>
      <c r="G490" s="1347"/>
      <c r="H490" s="1347"/>
      <c r="I490" s="1347"/>
      <c r="J490" s="1347"/>
      <c r="K490" s="1347"/>
      <c r="L490" s="1347"/>
      <c r="M490" s="1347"/>
      <c r="N490" s="1347"/>
      <c r="O490" s="1347"/>
      <c r="P490" s="1347"/>
      <c r="Q490" s="1347"/>
      <c r="R490" s="1347"/>
      <c r="S490" s="1347"/>
      <c r="T490" s="1347"/>
      <c r="U490" s="1347"/>
      <c r="V490" s="1347"/>
      <c r="W490" s="1347"/>
      <c r="X490" s="1347"/>
      <c r="Y490" s="1347"/>
      <c r="Z490" s="1347"/>
      <c r="AA490" s="369"/>
    </row>
    <row r="491" spans="1:27" ht="14.25" customHeight="1">
      <c r="A491" s="369"/>
      <c r="B491" s="1348"/>
      <c r="C491" s="1348"/>
      <c r="D491" s="1347"/>
      <c r="E491" s="1347"/>
      <c r="F491" s="1347"/>
      <c r="G491" s="1347"/>
      <c r="H491" s="1347"/>
      <c r="I491" s="1347"/>
      <c r="J491" s="1347"/>
      <c r="K491" s="1347"/>
      <c r="L491" s="1347"/>
      <c r="M491" s="1347"/>
      <c r="N491" s="1347"/>
      <c r="O491" s="1347"/>
      <c r="P491" s="1347"/>
      <c r="Q491" s="1347"/>
      <c r="R491" s="1347"/>
      <c r="S491" s="1347"/>
      <c r="T491" s="1347"/>
      <c r="U491" s="1347"/>
      <c r="V491" s="1347"/>
      <c r="W491" s="1347"/>
      <c r="X491" s="1347"/>
      <c r="Y491" s="1347"/>
      <c r="Z491" s="1347"/>
      <c r="AA491" s="369"/>
    </row>
    <row r="492" spans="1:27" ht="14.4">
      <c r="A492" s="369"/>
      <c r="B492" s="1348"/>
      <c r="C492" s="1348"/>
      <c r="D492" s="1347" t="s">
        <v>3977</v>
      </c>
      <c r="E492" s="1347"/>
      <c r="F492" s="1347"/>
      <c r="G492" s="1347"/>
      <c r="H492" s="1347"/>
      <c r="I492" s="1347"/>
      <c r="J492" s="1347"/>
      <c r="K492" s="1347"/>
      <c r="L492" s="1347"/>
      <c r="M492" s="1347"/>
      <c r="N492" s="1442" t="s">
        <v>3979</v>
      </c>
      <c r="O492" s="1442"/>
      <c r="P492" s="1442"/>
      <c r="Q492" s="1442"/>
      <c r="R492" s="390"/>
      <c r="S492" s="369"/>
      <c r="T492" s="369"/>
      <c r="U492" s="369"/>
      <c r="V492" s="391"/>
      <c r="W492" s="389"/>
      <c r="X492" s="389"/>
      <c r="Y492" s="389"/>
      <c r="Z492" s="392"/>
      <c r="AA492" s="369"/>
    </row>
    <row r="493" spans="1:27" ht="14.4">
      <c r="A493" s="369"/>
      <c r="B493" s="1348"/>
      <c r="C493" s="1348"/>
      <c r="D493" s="1347"/>
      <c r="E493" s="1347"/>
      <c r="F493" s="1347"/>
      <c r="G493" s="1347"/>
      <c r="H493" s="1347"/>
      <c r="I493" s="1347"/>
      <c r="J493" s="1347"/>
      <c r="K493" s="1347"/>
      <c r="L493" s="1347"/>
      <c r="M493" s="1347"/>
      <c r="N493" s="1442"/>
      <c r="O493" s="1442"/>
      <c r="P493" s="1442"/>
      <c r="Q493" s="1442"/>
      <c r="R493" s="115"/>
      <c r="S493" s="114"/>
      <c r="T493" s="369" t="s">
        <v>388</v>
      </c>
      <c r="U493" s="114"/>
      <c r="V493" s="393" t="s">
        <v>3980</v>
      </c>
      <c r="W493" s="389"/>
      <c r="X493" s="389"/>
      <c r="Y493" s="389"/>
      <c r="Z493" s="392"/>
      <c r="AA493" s="369"/>
    </row>
    <row r="494" spans="1:27" ht="14.4">
      <c r="A494" s="369"/>
      <c r="B494" s="1348"/>
      <c r="C494" s="1348"/>
      <c r="D494" s="1347"/>
      <c r="E494" s="1347"/>
      <c r="F494" s="1347"/>
      <c r="G494" s="1347"/>
      <c r="H494" s="1347"/>
      <c r="I494" s="1347"/>
      <c r="J494" s="1347"/>
      <c r="K494" s="1347"/>
      <c r="L494" s="1347"/>
      <c r="M494" s="1347"/>
      <c r="N494" s="1442"/>
      <c r="O494" s="1442"/>
      <c r="P494" s="1442"/>
      <c r="Q494" s="1442"/>
      <c r="R494" s="394"/>
      <c r="S494" s="369"/>
      <c r="T494" s="369"/>
      <c r="U494" s="395"/>
      <c r="V494" s="391"/>
      <c r="W494" s="389"/>
      <c r="X494" s="389"/>
      <c r="Y494" s="389"/>
      <c r="Z494" s="392"/>
      <c r="AA494" s="369"/>
    </row>
    <row r="495" spans="1:27" ht="13.95" customHeight="1">
      <c r="A495" s="369"/>
      <c r="B495" s="1348"/>
      <c r="C495" s="1348"/>
      <c r="D495" s="1443" t="s">
        <v>3978</v>
      </c>
      <c r="E495" s="1443"/>
      <c r="F495" s="1443"/>
      <c r="G495" s="370"/>
      <c r="H495" s="371"/>
      <c r="I495" s="371"/>
      <c r="J495" s="371"/>
      <c r="K495" s="371"/>
      <c r="L495" s="371"/>
      <c r="M495" s="371"/>
      <c r="N495" s="371"/>
      <c r="O495" s="371"/>
      <c r="P495" s="371"/>
      <c r="Q495" s="371"/>
      <c r="R495" s="371"/>
      <c r="S495" s="371"/>
      <c r="T495" s="371"/>
      <c r="U495" s="371"/>
      <c r="V495" s="372"/>
      <c r="W495" s="370"/>
      <c r="X495" s="370"/>
      <c r="Y495" s="370"/>
      <c r="Z495" s="374"/>
      <c r="AA495" s="369"/>
    </row>
    <row r="496" spans="1:27" ht="14.4">
      <c r="A496" s="369"/>
      <c r="B496" s="1348"/>
      <c r="C496" s="1348"/>
      <c r="D496" s="1443"/>
      <c r="E496" s="1443"/>
      <c r="F496" s="1443"/>
      <c r="G496" s="389"/>
      <c r="H496" s="369"/>
      <c r="I496" s="121" t="s">
        <v>3783</v>
      </c>
      <c r="J496" s="369" t="s">
        <v>3981</v>
      </c>
      <c r="K496" s="369"/>
      <c r="L496" s="369"/>
      <c r="M496" s="369"/>
      <c r="N496" s="369" t="s">
        <v>3965</v>
      </c>
      <c r="O496" s="369"/>
      <c r="P496" s="121" t="s">
        <v>3783</v>
      </c>
      <c r="Q496" s="369" t="s">
        <v>3982</v>
      </c>
      <c r="R496" s="369"/>
      <c r="S496" s="369"/>
      <c r="T496" s="369"/>
      <c r="U496" s="369" t="s">
        <v>3965</v>
      </c>
      <c r="V496" s="391"/>
      <c r="W496" s="121" t="s">
        <v>3783</v>
      </c>
      <c r="X496" s="389" t="s">
        <v>3983</v>
      </c>
      <c r="Y496" s="389"/>
      <c r="Z496" s="392"/>
      <c r="AA496" s="369"/>
    </row>
    <row r="497" spans="1:47" ht="14.4">
      <c r="A497" s="369"/>
      <c r="B497" s="1348"/>
      <c r="C497" s="1348"/>
      <c r="D497" s="1443"/>
      <c r="E497" s="1443"/>
      <c r="F497" s="1443"/>
      <c r="G497" s="375"/>
      <c r="H497" s="376"/>
      <c r="I497" s="376"/>
      <c r="J497" s="376"/>
      <c r="K497" s="376"/>
      <c r="L497" s="376"/>
      <c r="M497" s="376"/>
      <c r="N497" s="376"/>
      <c r="O497" s="376"/>
      <c r="P497" s="376"/>
      <c r="Q497" s="376"/>
      <c r="R497" s="376"/>
      <c r="S497" s="376"/>
      <c r="T497" s="376"/>
      <c r="U497" s="376"/>
      <c r="V497" s="378"/>
      <c r="W497" s="375"/>
      <c r="X497" s="375"/>
      <c r="Y497" s="375"/>
      <c r="Z497" s="379"/>
      <c r="AA497" s="369"/>
    </row>
    <row r="498" spans="1:47" ht="14.55" customHeight="1">
      <c r="B498" s="1348" t="s">
        <v>3984</v>
      </c>
      <c r="C498" s="1348"/>
      <c r="D498" s="1347" t="s">
        <v>23</v>
      </c>
      <c r="E498" s="1347"/>
      <c r="F498" s="1347"/>
      <c r="G498" s="1346" t="s">
        <v>15</v>
      </c>
      <c r="H498" s="1346"/>
      <c r="I498" s="1346"/>
      <c r="J498" s="1346"/>
      <c r="K498" s="1346"/>
      <c r="L498" s="1444"/>
      <c r="M498" s="1349"/>
      <c r="N498" s="368" t="s">
        <v>3919</v>
      </c>
      <c r="O498" s="1444"/>
      <c r="P498" s="1349"/>
      <c r="Q498" s="1346" t="s">
        <v>56</v>
      </c>
      <c r="R498" s="1346"/>
      <c r="S498" s="1346"/>
      <c r="T498" s="1346"/>
      <c r="U498" s="1346"/>
      <c r="V498" s="1445"/>
      <c r="W498" s="1346"/>
      <c r="X498" s="1346"/>
      <c r="Y498" s="1346"/>
      <c r="Z498" s="1346"/>
      <c r="AB498" s="2">
        <v>20</v>
      </c>
      <c r="AC498" s="876"/>
      <c r="AD498" s="876"/>
      <c r="AE498" s="876"/>
      <c r="AF498" s="1446"/>
      <c r="AG498" s="1446"/>
      <c r="AH498" s="1446"/>
      <c r="AI498" s="1446"/>
      <c r="AJ498" s="1446"/>
      <c r="AK498" s="876"/>
      <c r="AL498" s="876"/>
      <c r="AM498" s="876"/>
      <c r="AN498" s="1446"/>
      <c r="AO498" s="1446"/>
      <c r="AP498" s="1446"/>
      <c r="AQ498" s="1446"/>
      <c r="AR498" s="1446"/>
      <c r="AS498" s="1446"/>
      <c r="AT498" s="1446"/>
      <c r="AU498" s="1446"/>
    </row>
    <row r="499" spans="1:47" ht="13.05" customHeight="1">
      <c r="B499" s="1348"/>
      <c r="C499" s="1348"/>
      <c r="D499" s="1347"/>
      <c r="E499" s="1347"/>
      <c r="F499" s="1347"/>
      <c r="G499" s="1346" t="s">
        <v>17</v>
      </c>
      <c r="H499" s="1346"/>
      <c r="I499" s="1346"/>
      <c r="J499" s="1346"/>
      <c r="K499" s="1346"/>
      <c r="L499" s="1445"/>
      <c r="M499" s="1346"/>
      <c r="N499" s="1346"/>
      <c r="O499" s="1346"/>
      <c r="P499" s="1346"/>
      <c r="Q499" s="1346" t="s">
        <v>3993</v>
      </c>
      <c r="R499" s="1346"/>
      <c r="S499" s="1346"/>
      <c r="T499" s="1346"/>
      <c r="U499" s="1346"/>
      <c r="V499" s="1445"/>
      <c r="W499" s="1346"/>
      <c r="X499" s="1346"/>
      <c r="Y499" s="1346"/>
      <c r="Z499" s="1346"/>
      <c r="AC499" s="876"/>
      <c r="AD499" s="876"/>
      <c r="AE499" s="876"/>
      <c r="AF499" s="1446"/>
      <c r="AG499" s="1446"/>
      <c r="AH499" s="1446"/>
      <c r="AI499" s="1446"/>
      <c r="AJ499" s="1446"/>
      <c r="AK499" s="1446"/>
      <c r="AL499" s="1446"/>
      <c r="AM499" s="1446"/>
      <c r="AN499" s="1446"/>
      <c r="AO499" s="1446"/>
      <c r="AP499" s="1446"/>
      <c r="AQ499" s="1446"/>
      <c r="AR499" s="1446"/>
      <c r="AS499" s="1446"/>
      <c r="AT499" s="1446"/>
      <c r="AU499" s="1446"/>
    </row>
    <row r="500" spans="1:47" ht="13.95" customHeight="1">
      <c r="A500" s="369"/>
      <c r="B500" s="1348"/>
      <c r="C500" s="1348"/>
      <c r="D500" s="1347"/>
      <c r="E500" s="1347"/>
      <c r="F500" s="1347"/>
      <c r="G500" s="1346" t="s">
        <v>19</v>
      </c>
      <c r="H500" s="1346"/>
      <c r="I500" s="1346"/>
      <c r="J500" s="1346"/>
      <c r="K500" s="1346"/>
      <c r="L500" s="1445"/>
      <c r="M500" s="1346"/>
      <c r="N500" s="1346"/>
      <c r="O500" s="1346"/>
      <c r="P500" s="1346"/>
      <c r="Q500" s="1347" t="s">
        <v>20</v>
      </c>
      <c r="R500" s="1347"/>
      <c r="S500" s="1347"/>
      <c r="T500" s="1347"/>
      <c r="U500" s="1347"/>
      <c r="V500" s="1445"/>
      <c r="W500" s="1346"/>
      <c r="X500" s="1346"/>
      <c r="Y500" s="1346"/>
      <c r="Z500" s="1346"/>
      <c r="AA500" s="369"/>
    </row>
    <row r="501" spans="1:47" ht="14.4">
      <c r="A501" s="369"/>
      <c r="B501" s="1348"/>
      <c r="C501" s="1348"/>
      <c r="D501" s="1347" t="s">
        <v>8</v>
      </c>
      <c r="E501" s="1347"/>
      <c r="F501" s="1347"/>
      <c r="G501" s="1447"/>
      <c r="H501" s="1343"/>
      <c r="I501" s="1343"/>
      <c r="J501" s="1343"/>
      <c r="K501" s="1343"/>
      <c r="L501" s="1344"/>
      <c r="M501" s="1344"/>
      <c r="N501" s="1344"/>
      <c r="O501" s="1344"/>
      <c r="P501" s="1344"/>
      <c r="Q501" s="1344"/>
      <c r="R501" s="1344"/>
      <c r="S501" s="1344"/>
      <c r="T501" s="1344"/>
      <c r="U501" s="1344"/>
      <c r="V501" s="1344"/>
      <c r="W501" s="1344"/>
      <c r="X501" s="1344"/>
      <c r="Y501" s="1344"/>
      <c r="Z501" s="1344"/>
      <c r="AA501" s="369"/>
    </row>
    <row r="502" spans="1:47" ht="14.4">
      <c r="A502" s="369"/>
      <c r="B502" s="1348"/>
      <c r="C502" s="1348"/>
      <c r="D502" s="1347"/>
      <c r="E502" s="1347"/>
      <c r="F502" s="1347"/>
      <c r="G502" s="1345"/>
      <c r="H502" s="1344"/>
      <c r="I502" s="1344"/>
      <c r="J502" s="1344"/>
      <c r="K502" s="1344"/>
      <c r="L502" s="1344"/>
      <c r="M502" s="1344"/>
      <c r="N502" s="1344"/>
      <c r="O502" s="1344"/>
      <c r="P502" s="1344"/>
      <c r="Q502" s="1344"/>
      <c r="R502" s="1344"/>
      <c r="S502" s="1344"/>
      <c r="T502" s="1344"/>
      <c r="U502" s="1344"/>
      <c r="V502" s="1344"/>
      <c r="W502" s="1344"/>
      <c r="X502" s="1344"/>
      <c r="Y502" s="1344"/>
      <c r="Z502" s="1344"/>
      <c r="AA502" s="369"/>
    </row>
    <row r="503" spans="1:47" ht="14.4">
      <c r="A503" s="369"/>
      <c r="B503" s="1348"/>
      <c r="C503" s="1348"/>
      <c r="D503" s="1347" t="s">
        <v>3745</v>
      </c>
      <c r="E503" s="1347"/>
      <c r="F503" s="1347"/>
      <c r="G503" s="370"/>
      <c r="H503" s="371"/>
      <c r="I503" s="350"/>
      <c r="J503" s="350"/>
      <c r="K503" s="112" t="s">
        <v>3783</v>
      </c>
      <c r="L503" s="371" t="s">
        <v>3966</v>
      </c>
      <c r="M503" s="371"/>
      <c r="N503" s="371"/>
      <c r="O503" s="371"/>
      <c r="P503" s="371" t="s">
        <v>3965</v>
      </c>
      <c r="Q503" s="350"/>
      <c r="R503" s="112" t="s">
        <v>3783</v>
      </c>
      <c r="S503" s="371" t="s">
        <v>3967</v>
      </c>
      <c r="T503" s="371"/>
      <c r="U503" s="371"/>
      <c r="V503" s="372"/>
      <c r="W503" s="373"/>
      <c r="X503" s="370"/>
      <c r="Y503" s="370"/>
      <c r="Z503" s="374"/>
      <c r="AA503" s="369"/>
    </row>
    <row r="504" spans="1:47" ht="14.4">
      <c r="A504" s="369"/>
      <c r="B504" s="1348"/>
      <c r="C504" s="1348"/>
      <c r="D504" s="1347"/>
      <c r="E504" s="1347"/>
      <c r="F504" s="1347"/>
      <c r="G504" s="375"/>
      <c r="H504" s="376"/>
      <c r="I504" s="377"/>
      <c r="J504" s="376"/>
      <c r="K504" s="110" t="s">
        <v>3783</v>
      </c>
      <c r="L504" s="376" t="s">
        <v>9</v>
      </c>
      <c r="M504" s="376"/>
      <c r="N504" s="376"/>
      <c r="O504" s="1448"/>
      <c r="P504" s="1449"/>
      <c r="Q504" s="1449"/>
      <c r="R504" s="1449"/>
      <c r="S504" s="1449"/>
      <c r="T504" s="1449"/>
      <c r="U504" s="1449"/>
      <c r="V504" s="1449"/>
      <c r="W504" s="375" t="s">
        <v>10</v>
      </c>
      <c r="X504" s="375"/>
      <c r="Y504" s="375"/>
      <c r="Z504" s="379"/>
      <c r="AA504" s="369"/>
    </row>
    <row r="505" spans="1:47" ht="14.4">
      <c r="A505" s="369"/>
      <c r="B505" s="1348"/>
      <c r="C505" s="1348"/>
      <c r="D505" s="1347"/>
      <c r="E505" s="1347"/>
      <c r="F505" s="1347"/>
      <c r="G505" s="1450" t="s">
        <v>3968</v>
      </c>
      <c r="H505" s="1450"/>
      <c r="I505" s="1450"/>
      <c r="J505" s="1450"/>
      <c r="K505" s="1451"/>
      <c r="L505" s="1452"/>
      <c r="M505" s="1453"/>
      <c r="N505" s="1453"/>
      <c r="O505" s="1453"/>
      <c r="P505" s="1453"/>
      <c r="Q505" s="1452"/>
      <c r="R505" s="1453"/>
      <c r="S505" s="1453"/>
      <c r="T505" s="1453"/>
      <c r="U505" s="1453"/>
      <c r="V505" s="1445"/>
      <c r="W505" s="1346"/>
      <c r="X505" s="1346"/>
      <c r="Y505" s="1346"/>
      <c r="Z505" s="1346"/>
      <c r="AA505" s="369"/>
    </row>
    <row r="506" spans="1:47" ht="14.4">
      <c r="A506" s="369"/>
      <c r="B506" s="1348"/>
      <c r="C506" s="1348"/>
      <c r="D506" s="1347"/>
      <c r="E506" s="1347"/>
      <c r="F506" s="1347"/>
      <c r="G506" s="1450" t="s">
        <v>3969</v>
      </c>
      <c r="H506" s="1450"/>
      <c r="I506" s="1450"/>
      <c r="J506" s="1450"/>
      <c r="K506" s="1451"/>
      <c r="L506" s="1429"/>
      <c r="M506" s="862"/>
      <c r="N506" s="109"/>
      <c r="O506" s="1" t="s">
        <v>12</v>
      </c>
      <c r="P506" s="109"/>
      <c r="Q506" s="1" t="s">
        <v>11</v>
      </c>
      <c r="R506" s="109"/>
      <c r="S506" s="1" t="s">
        <v>227</v>
      </c>
      <c r="T506" s="382"/>
      <c r="U506" s="382"/>
      <c r="V506" s="383"/>
      <c r="W506" s="380"/>
      <c r="X506" s="380"/>
      <c r="Y506" s="380"/>
      <c r="Z506" s="381"/>
      <c r="AA506" s="369"/>
    </row>
    <row r="507" spans="1:47" ht="13.95" customHeight="1">
      <c r="A507" s="369"/>
      <c r="B507" s="1348"/>
      <c r="C507" s="1348"/>
      <c r="D507" s="1443" t="s">
        <v>3971</v>
      </c>
      <c r="E507" s="1347"/>
      <c r="F507" s="1347"/>
      <c r="G507" s="111" t="s">
        <v>3783</v>
      </c>
      <c r="H507" s="385" t="s">
        <v>3972</v>
      </c>
      <c r="I507" s="385"/>
      <c r="J507" s="385"/>
      <c r="K507" s="385"/>
      <c r="L507" s="386" t="s">
        <v>3974</v>
      </c>
      <c r="M507" s="385"/>
      <c r="N507" s="385"/>
      <c r="O507" s="1433"/>
      <c r="P507" s="1433"/>
      <c r="Q507" s="1433"/>
      <c r="R507" s="1433"/>
      <c r="S507" s="1433"/>
      <c r="T507" s="1433"/>
      <c r="U507" s="1433"/>
      <c r="V507" s="1433"/>
      <c r="W507" s="387" t="s">
        <v>10</v>
      </c>
      <c r="X507" s="387"/>
      <c r="Y507" s="387"/>
      <c r="Z507" s="388"/>
      <c r="AA507" s="369"/>
    </row>
    <row r="508" spans="1:47" ht="14.4">
      <c r="A508" s="369"/>
      <c r="B508" s="1348"/>
      <c r="C508" s="1348"/>
      <c r="D508" s="1347"/>
      <c r="E508" s="1347"/>
      <c r="F508" s="1347"/>
      <c r="G508" s="110" t="s">
        <v>3783</v>
      </c>
      <c r="H508" s="376" t="s">
        <v>3973</v>
      </c>
      <c r="I508" s="376"/>
      <c r="J508" s="376"/>
      <c r="K508" s="376"/>
      <c r="L508" s="376"/>
      <c r="M508" s="376"/>
      <c r="N508" s="376"/>
      <c r="O508" s="376"/>
      <c r="P508" s="376"/>
      <c r="Q508" s="376"/>
      <c r="R508" s="376"/>
      <c r="S508" s="376"/>
      <c r="T508" s="376"/>
      <c r="U508" s="376"/>
      <c r="V508" s="378"/>
      <c r="W508" s="375"/>
      <c r="X508" s="375"/>
      <c r="Y508" s="375"/>
      <c r="Z508" s="379"/>
      <c r="AA508" s="369"/>
    </row>
    <row r="509" spans="1:47" ht="13.95" customHeight="1">
      <c r="A509" s="369"/>
      <c r="B509" s="1348" t="s">
        <v>3985</v>
      </c>
      <c r="C509" s="1348"/>
      <c r="D509" s="1347" t="s">
        <v>3755</v>
      </c>
      <c r="E509" s="1347"/>
      <c r="F509" s="1347"/>
      <c r="G509" s="1435"/>
      <c r="H509" s="1435"/>
      <c r="I509" s="1435"/>
      <c r="J509" s="1435"/>
      <c r="K509" s="1435"/>
      <c r="L509" s="1435"/>
      <c r="M509" s="1435"/>
      <c r="N509" s="1435"/>
      <c r="O509" s="1435"/>
      <c r="P509" s="1435"/>
      <c r="Q509" s="1435"/>
      <c r="R509" s="1435"/>
      <c r="S509" s="1435"/>
      <c r="T509" s="1435"/>
      <c r="U509" s="1435"/>
      <c r="V509" s="1435"/>
      <c r="W509" s="1435"/>
      <c r="X509" s="1435"/>
      <c r="Y509" s="1435"/>
      <c r="Z509" s="1435"/>
      <c r="AA509" s="369"/>
    </row>
    <row r="510" spans="1:47" ht="14.4">
      <c r="A510" s="369"/>
      <c r="B510" s="1348"/>
      <c r="C510" s="1348"/>
      <c r="D510" s="1434"/>
      <c r="E510" s="1434"/>
      <c r="F510" s="1434"/>
      <c r="G510" s="1436"/>
      <c r="H510" s="1436"/>
      <c r="I510" s="1436"/>
      <c r="J510" s="1435"/>
      <c r="K510" s="1435"/>
      <c r="L510" s="1435"/>
      <c r="M510" s="1435"/>
      <c r="N510" s="1435"/>
      <c r="O510" s="1435"/>
      <c r="P510" s="1435"/>
      <c r="Q510" s="1435"/>
      <c r="R510" s="1435"/>
      <c r="S510" s="1435"/>
      <c r="T510" s="1435"/>
      <c r="U510" s="1435"/>
      <c r="V510" s="1435"/>
      <c r="W510" s="1435"/>
      <c r="X510" s="1435"/>
      <c r="Y510" s="1435"/>
      <c r="Z510" s="1435"/>
      <c r="AA510" s="369"/>
    </row>
    <row r="511" spans="1:47" ht="18" customHeight="1">
      <c r="A511" s="369"/>
      <c r="B511" s="1348"/>
      <c r="C511" s="1348"/>
      <c r="D511" s="1347" t="s">
        <v>3975</v>
      </c>
      <c r="E511" s="1347"/>
      <c r="F511" s="1347"/>
      <c r="G511" s="1047" t="s">
        <v>3918</v>
      </c>
      <c r="H511" s="1047"/>
      <c r="I511" s="1047"/>
      <c r="J511" s="871"/>
      <c r="K511" s="869"/>
      <c r="L511" s="344" t="s">
        <v>3919</v>
      </c>
      <c r="M511" s="1437"/>
      <c r="N511" s="1427"/>
      <c r="O511" s="1438"/>
      <c r="P511" s="1439"/>
      <c r="Q511" s="1425"/>
      <c r="R511" s="1425"/>
      <c r="S511" s="1425"/>
      <c r="T511" s="1425"/>
      <c r="U511" s="1425"/>
      <c r="V511" s="1425"/>
      <c r="W511" s="1425"/>
      <c r="X511" s="1425"/>
      <c r="Y511" s="1425"/>
      <c r="Z511" s="1440"/>
      <c r="AA511" s="369"/>
    </row>
    <row r="512" spans="1:47" ht="18" customHeight="1">
      <c r="A512" s="369"/>
      <c r="B512" s="1348"/>
      <c r="C512" s="1348"/>
      <c r="D512" s="1347"/>
      <c r="E512" s="1347"/>
      <c r="F512" s="1347"/>
      <c r="G512" s="1047" t="s">
        <v>3920</v>
      </c>
      <c r="H512" s="1047"/>
      <c r="I512" s="1047"/>
      <c r="J512" s="1046"/>
      <c r="K512" s="1046"/>
      <c r="L512" s="1046"/>
      <c r="M512" s="1046"/>
      <c r="N512" s="1046"/>
      <c r="O512" s="1046"/>
      <c r="P512" s="1047" t="s">
        <v>3921</v>
      </c>
      <c r="Q512" s="1047"/>
      <c r="R512" s="1047"/>
      <c r="S512" s="1046"/>
      <c r="T512" s="1046"/>
      <c r="U512" s="1046"/>
      <c r="V512" s="1046"/>
      <c r="W512" s="1046"/>
      <c r="X512" s="1046"/>
      <c r="Y512" s="1046"/>
      <c r="Z512" s="1046"/>
      <c r="AA512" s="369"/>
    </row>
    <row r="513" spans="1:47" ht="18" customHeight="1">
      <c r="A513" s="369"/>
      <c r="B513" s="1348"/>
      <c r="C513" s="1348"/>
      <c r="D513" s="1347"/>
      <c r="E513" s="1347"/>
      <c r="F513" s="1347"/>
      <c r="G513" s="1047" t="s">
        <v>3922</v>
      </c>
      <c r="H513" s="1047"/>
      <c r="I513" s="1047"/>
      <c r="J513" s="1046"/>
      <c r="K513" s="1046"/>
      <c r="L513" s="1046"/>
      <c r="M513" s="1046"/>
      <c r="N513" s="1046"/>
      <c r="O513" s="1046"/>
      <c r="P513" s="1047" t="s">
        <v>3923</v>
      </c>
      <c r="Q513" s="1047"/>
      <c r="R513" s="1047"/>
      <c r="S513" s="1046"/>
      <c r="T513" s="1046"/>
      <c r="U513" s="1046"/>
      <c r="V513" s="1046"/>
      <c r="W513" s="1046"/>
      <c r="X513" s="1046"/>
      <c r="Y513" s="1046"/>
      <c r="Z513" s="1046"/>
      <c r="AA513" s="369"/>
    </row>
    <row r="514" spans="1:47" ht="18" customHeight="1">
      <c r="A514" s="369"/>
      <c r="B514" s="1348"/>
      <c r="C514" s="1348"/>
      <c r="D514" s="1347"/>
      <c r="E514" s="1347"/>
      <c r="F514" s="1347"/>
      <c r="G514" s="1047" t="s">
        <v>3924</v>
      </c>
      <c r="H514" s="1047"/>
      <c r="I514" s="1047"/>
      <c r="J514" s="1046"/>
      <c r="K514" s="1046"/>
      <c r="L514" s="1046"/>
      <c r="M514" s="1046"/>
      <c r="N514" s="1046"/>
      <c r="O514" s="1046"/>
      <c r="P514" s="1046"/>
      <c r="Q514" s="1046"/>
      <c r="R514" s="1046"/>
      <c r="S514" s="1046"/>
      <c r="T514" s="1046"/>
      <c r="U514" s="1046"/>
      <c r="V514" s="1046"/>
      <c r="W514" s="1046"/>
      <c r="X514" s="1046"/>
      <c r="Y514" s="1046"/>
      <c r="Z514" s="1046"/>
      <c r="AA514" s="369"/>
    </row>
    <row r="515" spans="1:47" ht="14.4">
      <c r="A515" s="369"/>
      <c r="B515" s="1348"/>
      <c r="C515" s="1348"/>
      <c r="D515" s="1441" t="s">
        <v>3976</v>
      </c>
      <c r="E515" s="1441"/>
      <c r="F515" s="1441"/>
      <c r="G515" s="1441"/>
      <c r="H515" s="1441"/>
      <c r="I515" s="1441"/>
      <c r="J515" s="1441"/>
      <c r="K515" s="1441"/>
      <c r="L515" s="1441"/>
      <c r="M515" s="1441"/>
      <c r="N515" s="1441" t="s">
        <v>177</v>
      </c>
      <c r="O515" s="1441"/>
      <c r="P515" s="1441"/>
      <c r="Q515" s="1441"/>
      <c r="R515" s="1441"/>
      <c r="S515" s="1441"/>
      <c r="T515" s="1441"/>
      <c r="U515" s="1441"/>
      <c r="V515" s="1441"/>
      <c r="W515" s="1441"/>
      <c r="X515" s="1441"/>
      <c r="Y515" s="1441"/>
      <c r="Z515" s="1441"/>
      <c r="AA515" s="369"/>
    </row>
    <row r="516" spans="1:47" ht="14.4">
      <c r="A516" s="369"/>
      <c r="B516" s="1348"/>
      <c r="C516" s="1348"/>
      <c r="D516" s="1347"/>
      <c r="E516" s="1347"/>
      <c r="F516" s="1347"/>
      <c r="G516" s="1347"/>
      <c r="H516" s="1347"/>
      <c r="I516" s="1347"/>
      <c r="J516" s="1347"/>
      <c r="K516" s="1347"/>
      <c r="L516" s="1347"/>
      <c r="M516" s="1347"/>
      <c r="N516" s="1347"/>
      <c r="O516" s="1347"/>
      <c r="P516" s="1347"/>
      <c r="Q516" s="1347"/>
      <c r="R516" s="1347"/>
      <c r="S516" s="1347"/>
      <c r="T516" s="1347"/>
      <c r="U516" s="1347"/>
      <c r="V516" s="1347"/>
      <c r="W516" s="1347"/>
      <c r="X516" s="1347"/>
      <c r="Y516" s="1347"/>
      <c r="Z516" s="1347"/>
      <c r="AA516" s="369"/>
    </row>
    <row r="517" spans="1:47" ht="14.25" customHeight="1">
      <c r="A517" s="369"/>
      <c r="B517" s="1348"/>
      <c r="C517" s="1348"/>
      <c r="D517" s="1347"/>
      <c r="E517" s="1347"/>
      <c r="F517" s="1347"/>
      <c r="G517" s="1347"/>
      <c r="H517" s="1347"/>
      <c r="I517" s="1347"/>
      <c r="J517" s="1347"/>
      <c r="K517" s="1347"/>
      <c r="L517" s="1347"/>
      <c r="M517" s="1347"/>
      <c r="N517" s="1347"/>
      <c r="O517" s="1347"/>
      <c r="P517" s="1347"/>
      <c r="Q517" s="1347"/>
      <c r="R517" s="1347"/>
      <c r="S517" s="1347"/>
      <c r="T517" s="1347"/>
      <c r="U517" s="1347"/>
      <c r="V517" s="1347"/>
      <c r="W517" s="1347"/>
      <c r="X517" s="1347"/>
      <c r="Y517" s="1347"/>
      <c r="Z517" s="1347"/>
      <c r="AA517" s="369"/>
    </row>
    <row r="518" spans="1:47" ht="14.4">
      <c r="A518" s="369"/>
      <c r="B518" s="1348"/>
      <c r="C518" s="1348"/>
      <c r="D518" s="1347" t="s">
        <v>3977</v>
      </c>
      <c r="E518" s="1347"/>
      <c r="F518" s="1347"/>
      <c r="G518" s="1347"/>
      <c r="H518" s="1347"/>
      <c r="I518" s="1347"/>
      <c r="J518" s="1347"/>
      <c r="K518" s="1347"/>
      <c r="L518" s="1347"/>
      <c r="M518" s="1347"/>
      <c r="N518" s="1442" t="s">
        <v>3979</v>
      </c>
      <c r="O518" s="1442"/>
      <c r="P518" s="1442"/>
      <c r="Q518" s="1442"/>
      <c r="R518" s="390"/>
      <c r="S518" s="369"/>
      <c r="T518" s="369"/>
      <c r="U518" s="369"/>
      <c r="V518" s="391"/>
      <c r="W518" s="389"/>
      <c r="X518" s="389"/>
      <c r="Y518" s="389"/>
      <c r="Z518" s="392"/>
      <c r="AA518" s="369"/>
    </row>
    <row r="519" spans="1:47" ht="14.4">
      <c r="A519" s="369"/>
      <c r="B519" s="1348"/>
      <c r="C519" s="1348"/>
      <c r="D519" s="1347"/>
      <c r="E519" s="1347"/>
      <c r="F519" s="1347"/>
      <c r="G519" s="1347"/>
      <c r="H519" s="1347"/>
      <c r="I519" s="1347"/>
      <c r="J519" s="1347"/>
      <c r="K519" s="1347"/>
      <c r="L519" s="1347"/>
      <c r="M519" s="1347"/>
      <c r="N519" s="1442"/>
      <c r="O519" s="1442"/>
      <c r="P519" s="1442"/>
      <c r="Q519" s="1442"/>
      <c r="R519" s="115"/>
      <c r="S519" s="114"/>
      <c r="T519" s="369" t="s">
        <v>388</v>
      </c>
      <c r="U519" s="114"/>
      <c r="V519" s="393" t="s">
        <v>3980</v>
      </c>
      <c r="W519" s="389"/>
      <c r="X519" s="389"/>
      <c r="Y519" s="389"/>
      <c r="Z519" s="392"/>
      <c r="AA519" s="369"/>
    </row>
    <row r="520" spans="1:47" ht="14.4">
      <c r="A520" s="369"/>
      <c r="B520" s="1348"/>
      <c r="C520" s="1348"/>
      <c r="D520" s="1347"/>
      <c r="E520" s="1347"/>
      <c r="F520" s="1347"/>
      <c r="G520" s="1347"/>
      <c r="H520" s="1347"/>
      <c r="I520" s="1347"/>
      <c r="J520" s="1347"/>
      <c r="K520" s="1347"/>
      <c r="L520" s="1347"/>
      <c r="M520" s="1347"/>
      <c r="N520" s="1442"/>
      <c r="O520" s="1442"/>
      <c r="P520" s="1442"/>
      <c r="Q520" s="1442"/>
      <c r="R520" s="394"/>
      <c r="S520" s="369"/>
      <c r="T520" s="369"/>
      <c r="U520" s="395"/>
      <c r="V520" s="391"/>
      <c r="W520" s="389"/>
      <c r="X520" s="389"/>
      <c r="Y520" s="389"/>
      <c r="Z520" s="392"/>
      <c r="AA520" s="369"/>
    </row>
    <row r="521" spans="1:47" ht="13.95" customHeight="1">
      <c r="A521" s="369"/>
      <c r="B521" s="1348"/>
      <c r="C521" s="1348"/>
      <c r="D521" s="1443" t="s">
        <v>3978</v>
      </c>
      <c r="E521" s="1443"/>
      <c r="F521" s="1443"/>
      <c r="G521" s="370"/>
      <c r="H521" s="371"/>
      <c r="I521" s="371"/>
      <c r="J521" s="371"/>
      <c r="K521" s="371"/>
      <c r="L521" s="371"/>
      <c r="M521" s="371"/>
      <c r="N521" s="371"/>
      <c r="O521" s="371"/>
      <c r="P521" s="371"/>
      <c r="Q521" s="371"/>
      <c r="R521" s="371"/>
      <c r="S521" s="371"/>
      <c r="T521" s="371"/>
      <c r="U521" s="371"/>
      <c r="V521" s="372"/>
      <c r="W521" s="370"/>
      <c r="X521" s="370"/>
      <c r="Y521" s="370"/>
      <c r="Z521" s="374"/>
      <c r="AA521" s="369"/>
    </row>
    <row r="522" spans="1:47" ht="14.4">
      <c r="A522" s="369"/>
      <c r="B522" s="1348"/>
      <c r="C522" s="1348"/>
      <c r="D522" s="1443"/>
      <c r="E522" s="1443"/>
      <c r="F522" s="1443"/>
      <c r="G522" s="389"/>
      <c r="H522" s="369"/>
      <c r="I522" s="121" t="s">
        <v>3783</v>
      </c>
      <c r="J522" s="369" t="s">
        <v>3981</v>
      </c>
      <c r="K522" s="369"/>
      <c r="L522" s="369"/>
      <c r="M522" s="369"/>
      <c r="N522" s="369" t="s">
        <v>3965</v>
      </c>
      <c r="O522" s="369"/>
      <c r="P522" s="121" t="s">
        <v>3783</v>
      </c>
      <c r="Q522" s="369" t="s">
        <v>3982</v>
      </c>
      <c r="R522" s="369"/>
      <c r="S522" s="369"/>
      <c r="T522" s="369"/>
      <c r="U522" s="369" t="s">
        <v>3965</v>
      </c>
      <c r="V522" s="391"/>
      <c r="W522" s="121" t="s">
        <v>3783</v>
      </c>
      <c r="X522" s="389" t="s">
        <v>3983</v>
      </c>
      <c r="Y522" s="389"/>
      <c r="Z522" s="392"/>
      <c r="AA522" s="369"/>
    </row>
    <row r="523" spans="1:47" ht="14.4">
      <c r="A523" s="369"/>
      <c r="B523" s="1348"/>
      <c r="C523" s="1348"/>
      <c r="D523" s="1443"/>
      <c r="E523" s="1443"/>
      <c r="F523" s="1443"/>
      <c r="G523" s="375"/>
      <c r="H523" s="376"/>
      <c r="I523" s="376"/>
      <c r="J523" s="376"/>
      <c r="K523" s="376"/>
      <c r="L523" s="376"/>
      <c r="M523" s="376"/>
      <c r="N523" s="376"/>
      <c r="O523" s="376"/>
      <c r="P523" s="376"/>
      <c r="Q523" s="376"/>
      <c r="R523" s="376"/>
      <c r="S523" s="376"/>
      <c r="T523" s="376"/>
      <c r="U523" s="376"/>
      <c r="V523" s="378"/>
      <c r="W523" s="375"/>
      <c r="X523" s="375"/>
      <c r="Y523" s="375"/>
      <c r="Z523" s="379"/>
      <c r="AA523" s="369"/>
    </row>
    <row r="524" spans="1:47" ht="14.55" customHeight="1">
      <c r="B524" s="1348" t="s">
        <v>3984</v>
      </c>
      <c r="C524" s="1348"/>
      <c r="D524" s="1347" t="s">
        <v>23</v>
      </c>
      <c r="E524" s="1347"/>
      <c r="F524" s="1347"/>
      <c r="G524" s="1346" t="s">
        <v>15</v>
      </c>
      <c r="H524" s="1346"/>
      <c r="I524" s="1346"/>
      <c r="J524" s="1346"/>
      <c r="K524" s="1346"/>
      <c r="L524" s="1444"/>
      <c r="M524" s="1349"/>
      <c r="N524" s="368" t="s">
        <v>3919</v>
      </c>
      <c r="O524" s="1444"/>
      <c r="P524" s="1349"/>
      <c r="Q524" s="1346" t="s">
        <v>56</v>
      </c>
      <c r="R524" s="1346"/>
      <c r="S524" s="1346"/>
      <c r="T524" s="1346"/>
      <c r="U524" s="1346"/>
      <c r="V524" s="1445"/>
      <c r="W524" s="1346"/>
      <c r="X524" s="1346"/>
      <c r="Y524" s="1346"/>
      <c r="Z524" s="1346"/>
      <c r="AB524" s="2">
        <v>21</v>
      </c>
      <c r="AC524" s="876"/>
      <c r="AD524" s="876"/>
      <c r="AE524" s="876"/>
      <c r="AF524" s="1446"/>
      <c r="AG524" s="1446"/>
      <c r="AH524" s="1446"/>
      <c r="AI524" s="1446"/>
      <c r="AJ524" s="1446"/>
      <c r="AK524" s="876"/>
      <c r="AL524" s="876"/>
      <c r="AM524" s="876"/>
      <c r="AN524" s="1446"/>
      <c r="AO524" s="1446"/>
      <c r="AP524" s="1446"/>
      <c r="AQ524" s="1446"/>
      <c r="AR524" s="1446"/>
      <c r="AS524" s="1446"/>
      <c r="AT524" s="1446"/>
      <c r="AU524" s="1446"/>
    </row>
    <row r="525" spans="1:47" ht="13.05" customHeight="1">
      <c r="B525" s="1348"/>
      <c r="C525" s="1348"/>
      <c r="D525" s="1347"/>
      <c r="E525" s="1347"/>
      <c r="F525" s="1347"/>
      <c r="G525" s="1346" t="s">
        <v>17</v>
      </c>
      <c r="H525" s="1346"/>
      <c r="I525" s="1346"/>
      <c r="J525" s="1346"/>
      <c r="K525" s="1346"/>
      <c r="L525" s="1445"/>
      <c r="M525" s="1346"/>
      <c r="N525" s="1346"/>
      <c r="O525" s="1346"/>
      <c r="P525" s="1346"/>
      <c r="Q525" s="1346" t="s">
        <v>3993</v>
      </c>
      <c r="R525" s="1346"/>
      <c r="S525" s="1346"/>
      <c r="T525" s="1346"/>
      <c r="U525" s="1346"/>
      <c r="V525" s="1445"/>
      <c r="W525" s="1346"/>
      <c r="X525" s="1346"/>
      <c r="Y525" s="1346"/>
      <c r="Z525" s="1346"/>
      <c r="AC525" s="876"/>
      <c r="AD525" s="876"/>
      <c r="AE525" s="876"/>
      <c r="AF525" s="1446"/>
      <c r="AG525" s="1446"/>
      <c r="AH525" s="1446"/>
      <c r="AI525" s="1446"/>
      <c r="AJ525" s="1446"/>
      <c r="AK525" s="1446"/>
      <c r="AL525" s="1446"/>
      <c r="AM525" s="1446"/>
      <c r="AN525" s="1446"/>
      <c r="AO525" s="1446"/>
      <c r="AP525" s="1446"/>
      <c r="AQ525" s="1446"/>
      <c r="AR525" s="1446"/>
      <c r="AS525" s="1446"/>
      <c r="AT525" s="1446"/>
      <c r="AU525" s="1446"/>
    </row>
    <row r="526" spans="1:47" ht="13.95" customHeight="1">
      <c r="A526" s="369"/>
      <c r="B526" s="1348"/>
      <c r="C526" s="1348"/>
      <c r="D526" s="1347"/>
      <c r="E526" s="1347"/>
      <c r="F526" s="1347"/>
      <c r="G526" s="1346" t="s">
        <v>19</v>
      </c>
      <c r="H526" s="1346"/>
      <c r="I526" s="1346"/>
      <c r="J526" s="1346"/>
      <c r="K526" s="1346"/>
      <c r="L526" s="1445"/>
      <c r="M526" s="1346"/>
      <c r="N526" s="1346"/>
      <c r="O526" s="1346"/>
      <c r="P526" s="1346"/>
      <c r="Q526" s="1347" t="s">
        <v>20</v>
      </c>
      <c r="R526" s="1347"/>
      <c r="S526" s="1347"/>
      <c r="T526" s="1347"/>
      <c r="U526" s="1347"/>
      <c r="V526" s="1445"/>
      <c r="W526" s="1346"/>
      <c r="X526" s="1346"/>
      <c r="Y526" s="1346"/>
      <c r="Z526" s="1346"/>
      <c r="AA526" s="369"/>
    </row>
    <row r="527" spans="1:47" ht="14.4">
      <c r="A527" s="369"/>
      <c r="B527" s="1348"/>
      <c r="C527" s="1348"/>
      <c r="D527" s="1347" t="s">
        <v>8</v>
      </c>
      <c r="E527" s="1347"/>
      <c r="F527" s="1347"/>
      <c r="G527" s="1447"/>
      <c r="H527" s="1343"/>
      <c r="I527" s="1343"/>
      <c r="J527" s="1343"/>
      <c r="K527" s="1343"/>
      <c r="L527" s="1344"/>
      <c r="M527" s="1344"/>
      <c r="N527" s="1344"/>
      <c r="O527" s="1344"/>
      <c r="P527" s="1344"/>
      <c r="Q527" s="1344"/>
      <c r="R527" s="1344"/>
      <c r="S527" s="1344"/>
      <c r="T527" s="1344"/>
      <c r="U527" s="1344"/>
      <c r="V527" s="1344"/>
      <c r="W527" s="1344"/>
      <c r="X527" s="1344"/>
      <c r="Y527" s="1344"/>
      <c r="Z527" s="1344"/>
      <c r="AA527" s="369"/>
    </row>
    <row r="528" spans="1:47" ht="14.4">
      <c r="A528" s="369"/>
      <c r="B528" s="1348"/>
      <c r="C528" s="1348"/>
      <c r="D528" s="1347"/>
      <c r="E528" s="1347"/>
      <c r="F528" s="1347"/>
      <c r="G528" s="1345"/>
      <c r="H528" s="1344"/>
      <c r="I528" s="1344"/>
      <c r="J528" s="1344"/>
      <c r="K528" s="1344"/>
      <c r="L528" s="1344"/>
      <c r="M528" s="1344"/>
      <c r="N528" s="1344"/>
      <c r="O528" s="1344"/>
      <c r="P528" s="1344"/>
      <c r="Q528" s="1344"/>
      <c r="R528" s="1344"/>
      <c r="S528" s="1344"/>
      <c r="T528" s="1344"/>
      <c r="U528" s="1344"/>
      <c r="V528" s="1344"/>
      <c r="W528" s="1344"/>
      <c r="X528" s="1344"/>
      <c r="Y528" s="1344"/>
      <c r="Z528" s="1344"/>
      <c r="AA528" s="369"/>
    </row>
    <row r="529" spans="1:27" ht="14.4">
      <c r="A529" s="369"/>
      <c r="B529" s="1348"/>
      <c r="C529" s="1348"/>
      <c r="D529" s="1347" t="s">
        <v>3745</v>
      </c>
      <c r="E529" s="1347"/>
      <c r="F529" s="1347"/>
      <c r="G529" s="370"/>
      <c r="H529" s="371"/>
      <c r="I529" s="350"/>
      <c r="J529" s="350"/>
      <c r="K529" s="112" t="s">
        <v>3783</v>
      </c>
      <c r="L529" s="371" t="s">
        <v>3966</v>
      </c>
      <c r="M529" s="371"/>
      <c r="N529" s="371"/>
      <c r="O529" s="371"/>
      <c r="P529" s="371" t="s">
        <v>3965</v>
      </c>
      <c r="Q529" s="350"/>
      <c r="R529" s="112" t="s">
        <v>3783</v>
      </c>
      <c r="S529" s="371" t="s">
        <v>3967</v>
      </c>
      <c r="T529" s="371"/>
      <c r="U529" s="371"/>
      <c r="V529" s="372"/>
      <c r="W529" s="373"/>
      <c r="X529" s="370"/>
      <c r="Y529" s="370"/>
      <c r="Z529" s="374"/>
      <c r="AA529" s="369"/>
    </row>
    <row r="530" spans="1:27" ht="14.4">
      <c r="A530" s="369"/>
      <c r="B530" s="1348"/>
      <c r="C530" s="1348"/>
      <c r="D530" s="1347"/>
      <c r="E530" s="1347"/>
      <c r="F530" s="1347"/>
      <c r="G530" s="375"/>
      <c r="H530" s="376"/>
      <c r="I530" s="377"/>
      <c r="J530" s="376"/>
      <c r="K530" s="110" t="s">
        <v>3783</v>
      </c>
      <c r="L530" s="376" t="s">
        <v>9</v>
      </c>
      <c r="M530" s="376"/>
      <c r="N530" s="376"/>
      <c r="O530" s="1448"/>
      <c r="P530" s="1449"/>
      <c r="Q530" s="1449"/>
      <c r="R530" s="1449"/>
      <c r="S530" s="1449"/>
      <c r="T530" s="1449"/>
      <c r="U530" s="1449"/>
      <c r="V530" s="1449"/>
      <c r="W530" s="375" t="s">
        <v>10</v>
      </c>
      <c r="X530" s="375"/>
      <c r="Y530" s="375"/>
      <c r="Z530" s="379"/>
      <c r="AA530" s="369"/>
    </row>
    <row r="531" spans="1:27" ht="14.4">
      <c r="A531" s="369"/>
      <c r="B531" s="1348"/>
      <c r="C531" s="1348"/>
      <c r="D531" s="1347"/>
      <c r="E531" s="1347"/>
      <c r="F531" s="1347"/>
      <c r="G531" s="1450" t="s">
        <v>3968</v>
      </c>
      <c r="H531" s="1450"/>
      <c r="I531" s="1450"/>
      <c r="J531" s="1450"/>
      <c r="K531" s="1451"/>
      <c r="L531" s="1452"/>
      <c r="M531" s="1453"/>
      <c r="N531" s="1453"/>
      <c r="O531" s="1453"/>
      <c r="P531" s="1453"/>
      <c r="Q531" s="1452"/>
      <c r="R531" s="1453"/>
      <c r="S531" s="1453"/>
      <c r="T531" s="1453"/>
      <c r="U531" s="1453"/>
      <c r="V531" s="1445"/>
      <c r="W531" s="1346"/>
      <c r="X531" s="1346"/>
      <c r="Y531" s="1346"/>
      <c r="Z531" s="1346"/>
      <c r="AA531" s="369"/>
    </row>
    <row r="532" spans="1:27" ht="14.4">
      <c r="A532" s="369"/>
      <c r="B532" s="1348"/>
      <c r="C532" s="1348"/>
      <c r="D532" s="1347"/>
      <c r="E532" s="1347"/>
      <c r="F532" s="1347"/>
      <c r="G532" s="1450" t="s">
        <v>3969</v>
      </c>
      <c r="H532" s="1450"/>
      <c r="I532" s="1450"/>
      <c r="J532" s="1450"/>
      <c r="K532" s="1451"/>
      <c r="L532" s="1429"/>
      <c r="M532" s="862"/>
      <c r="N532" s="109"/>
      <c r="O532" s="1" t="s">
        <v>12</v>
      </c>
      <c r="P532" s="109"/>
      <c r="Q532" s="1" t="s">
        <v>11</v>
      </c>
      <c r="R532" s="109"/>
      <c r="S532" s="1" t="s">
        <v>227</v>
      </c>
      <c r="T532" s="382"/>
      <c r="U532" s="382"/>
      <c r="V532" s="383"/>
      <c r="W532" s="380"/>
      <c r="X532" s="380"/>
      <c r="Y532" s="380"/>
      <c r="Z532" s="381"/>
      <c r="AA532" s="369"/>
    </row>
    <row r="533" spans="1:27" ht="13.95" customHeight="1">
      <c r="A533" s="369"/>
      <c r="B533" s="1348"/>
      <c r="C533" s="1348"/>
      <c r="D533" s="1443" t="s">
        <v>3971</v>
      </c>
      <c r="E533" s="1347"/>
      <c r="F533" s="1347"/>
      <c r="G533" s="111" t="s">
        <v>3783</v>
      </c>
      <c r="H533" s="385" t="s">
        <v>3972</v>
      </c>
      <c r="I533" s="385"/>
      <c r="J533" s="385"/>
      <c r="K533" s="385"/>
      <c r="L533" s="386" t="s">
        <v>3974</v>
      </c>
      <c r="M533" s="385"/>
      <c r="N533" s="385"/>
      <c r="O533" s="1433"/>
      <c r="P533" s="1433"/>
      <c r="Q533" s="1433"/>
      <c r="R533" s="1433"/>
      <c r="S533" s="1433"/>
      <c r="T533" s="1433"/>
      <c r="U533" s="1433"/>
      <c r="V533" s="1433"/>
      <c r="W533" s="387" t="s">
        <v>10</v>
      </c>
      <c r="X533" s="387"/>
      <c r="Y533" s="387"/>
      <c r="Z533" s="388"/>
      <c r="AA533" s="369"/>
    </row>
    <row r="534" spans="1:27" ht="14.4">
      <c r="A534" s="369"/>
      <c r="B534" s="1348"/>
      <c r="C534" s="1348"/>
      <c r="D534" s="1347"/>
      <c r="E534" s="1347"/>
      <c r="F534" s="1347"/>
      <c r="G534" s="110" t="s">
        <v>3783</v>
      </c>
      <c r="H534" s="376" t="s">
        <v>3973</v>
      </c>
      <c r="I534" s="376"/>
      <c r="J534" s="376"/>
      <c r="K534" s="376"/>
      <c r="L534" s="376"/>
      <c r="M534" s="376"/>
      <c r="N534" s="376"/>
      <c r="O534" s="376"/>
      <c r="P534" s="376"/>
      <c r="Q534" s="376"/>
      <c r="R534" s="376"/>
      <c r="S534" s="376"/>
      <c r="T534" s="376"/>
      <c r="U534" s="376"/>
      <c r="V534" s="378"/>
      <c r="W534" s="375"/>
      <c r="X534" s="375"/>
      <c r="Y534" s="375"/>
      <c r="Z534" s="379"/>
      <c r="AA534" s="369"/>
    </row>
    <row r="535" spans="1:27" ht="13.95" customHeight="1">
      <c r="A535" s="369"/>
      <c r="B535" s="1348" t="s">
        <v>3985</v>
      </c>
      <c r="C535" s="1348"/>
      <c r="D535" s="1347" t="s">
        <v>3755</v>
      </c>
      <c r="E535" s="1347"/>
      <c r="F535" s="1347"/>
      <c r="G535" s="1435"/>
      <c r="H535" s="1435"/>
      <c r="I535" s="1435"/>
      <c r="J535" s="1435"/>
      <c r="K535" s="1435"/>
      <c r="L535" s="1435"/>
      <c r="M535" s="1435"/>
      <c r="N535" s="1435"/>
      <c r="O535" s="1435"/>
      <c r="P535" s="1435"/>
      <c r="Q535" s="1435"/>
      <c r="R535" s="1435"/>
      <c r="S535" s="1435"/>
      <c r="T535" s="1435"/>
      <c r="U535" s="1435"/>
      <c r="V535" s="1435"/>
      <c r="W535" s="1435"/>
      <c r="X535" s="1435"/>
      <c r="Y535" s="1435"/>
      <c r="Z535" s="1435"/>
      <c r="AA535" s="369"/>
    </row>
    <row r="536" spans="1:27" ht="14.4">
      <c r="A536" s="369"/>
      <c r="B536" s="1348"/>
      <c r="C536" s="1348"/>
      <c r="D536" s="1434"/>
      <c r="E536" s="1434"/>
      <c r="F536" s="1434"/>
      <c r="G536" s="1436"/>
      <c r="H536" s="1436"/>
      <c r="I536" s="1436"/>
      <c r="J536" s="1435"/>
      <c r="K536" s="1435"/>
      <c r="L536" s="1435"/>
      <c r="M536" s="1435"/>
      <c r="N536" s="1435"/>
      <c r="O536" s="1435"/>
      <c r="P536" s="1435"/>
      <c r="Q536" s="1435"/>
      <c r="R536" s="1435"/>
      <c r="S536" s="1435"/>
      <c r="T536" s="1435"/>
      <c r="U536" s="1435"/>
      <c r="V536" s="1435"/>
      <c r="W536" s="1435"/>
      <c r="X536" s="1435"/>
      <c r="Y536" s="1435"/>
      <c r="Z536" s="1435"/>
      <c r="AA536" s="369"/>
    </row>
    <row r="537" spans="1:27" ht="18" customHeight="1">
      <c r="A537" s="369"/>
      <c r="B537" s="1348"/>
      <c r="C537" s="1348"/>
      <c r="D537" s="1347" t="s">
        <v>3975</v>
      </c>
      <c r="E537" s="1347"/>
      <c r="F537" s="1347"/>
      <c r="G537" s="1047" t="s">
        <v>3918</v>
      </c>
      <c r="H537" s="1047"/>
      <c r="I537" s="1047"/>
      <c r="J537" s="871"/>
      <c r="K537" s="869"/>
      <c r="L537" s="344" t="s">
        <v>3919</v>
      </c>
      <c r="M537" s="1437"/>
      <c r="N537" s="1427"/>
      <c r="O537" s="1438"/>
      <c r="P537" s="1439"/>
      <c r="Q537" s="1425"/>
      <c r="R537" s="1425"/>
      <c r="S537" s="1425"/>
      <c r="T537" s="1425"/>
      <c r="U537" s="1425"/>
      <c r="V537" s="1425"/>
      <c r="W537" s="1425"/>
      <c r="X537" s="1425"/>
      <c r="Y537" s="1425"/>
      <c r="Z537" s="1440"/>
      <c r="AA537" s="369"/>
    </row>
    <row r="538" spans="1:27" ht="18" customHeight="1">
      <c r="A538" s="369"/>
      <c r="B538" s="1348"/>
      <c r="C538" s="1348"/>
      <c r="D538" s="1347"/>
      <c r="E538" s="1347"/>
      <c r="F538" s="1347"/>
      <c r="G538" s="1047" t="s">
        <v>3920</v>
      </c>
      <c r="H538" s="1047"/>
      <c r="I538" s="1047"/>
      <c r="J538" s="1046"/>
      <c r="K538" s="1046"/>
      <c r="L538" s="1046"/>
      <c r="M538" s="1046"/>
      <c r="N538" s="1046"/>
      <c r="O538" s="1046"/>
      <c r="P538" s="1047" t="s">
        <v>3921</v>
      </c>
      <c r="Q538" s="1047"/>
      <c r="R538" s="1047"/>
      <c r="S538" s="1046"/>
      <c r="T538" s="1046"/>
      <c r="U538" s="1046"/>
      <c r="V538" s="1046"/>
      <c r="W538" s="1046"/>
      <c r="X538" s="1046"/>
      <c r="Y538" s="1046"/>
      <c r="Z538" s="1046"/>
      <c r="AA538" s="369"/>
    </row>
    <row r="539" spans="1:27" ht="18" customHeight="1">
      <c r="A539" s="369"/>
      <c r="B539" s="1348"/>
      <c r="C539" s="1348"/>
      <c r="D539" s="1347"/>
      <c r="E539" s="1347"/>
      <c r="F539" s="1347"/>
      <c r="G539" s="1047" t="s">
        <v>3922</v>
      </c>
      <c r="H539" s="1047"/>
      <c r="I539" s="1047"/>
      <c r="J539" s="1046"/>
      <c r="K539" s="1046"/>
      <c r="L539" s="1046"/>
      <c r="M539" s="1046"/>
      <c r="N539" s="1046"/>
      <c r="O539" s="1046"/>
      <c r="P539" s="1047" t="s">
        <v>3923</v>
      </c>
      <c r="Q539" s="1047"/>
      <c r="R539" s="1047"/>
      <c r="S539" s="1046"/>
      <c r="T539" s="1046"/>
      <c r="U539" s="1046"/>
      <c r="V539" s="1046"/>
      <c r="W539" s="1046"/>
      <c r="X539" s="1046"/>
      <c r="Y539" s="1046"/>
      <c r="Z539" s="1046"/>
      <c r="AA539" s="369"/>
    </row>
    <row r="540" spans="1:27" ht="18" customHeight="1">
      <c r="A540" s="369"/>
      <c r="B540" s="1348"/>
      <c r="C540" s="1348"/>
      <c r="D540" s="1347"/>
      <c r="E540" s="1347"/>
      <c r="F540" s="1347"/>
      <c r="G540" s="1047" t="s">
        <v>3924</v>
      </c>
      <c r="H540" s="1047"/>
      <c r="I540" s="1047"/>
      <c r="J540" s="1046"/>
      <c r="K540" s="1046"/>
      <c r="L540" s="1046"/>
      <c r="M540" s="1046"/>
      <c r="N540" s="1046"/>
      <c r="O540" s="1046"/>
      <c r="P540" s="1046"/>
      <c r="Q540" s="1046"/>
      <c r="R540" s="1046"/>
      <c r="S540" s="1046"/>
      <c r="T540" s="1046"/>
      <c r="U540" s="1046"/>
      <c r="V540" s="1046"/>
      <c r="W540" s="1046"/>
      <c r="X540" s="1046"/>
      <c r="Y540" s="1046"/>
      <c r="Z540" s="1046"/>
      <c r="AA540" s="369"/>
    </row>
    <row r="541" spans="1:27" ht="14.4">
      <c r="A541" s="369"/>
      <c r="B541" s="1348"/>
      <c r="C541" s="1348"/>
      <c r="D541" s="1441" t="s">
        <v>3976</v>
      </c>
      <c r="E541" s="1441"/>
      <c r="F541" s="1441"/>
      <c r="G541" s="1441"/>
      <c r="H541" s="1441"/>
      <c r="I541" s="1441"/>
      <c r="J541" s="1441"/>
      <c r="K541" s="1441"/>
      <c r="L541" s="1441"/>
      <c r="M541" s="1441"/>
      <c r="N541" s="1441" t="s">
        <v>177</v>
      </c>
      <c r="O541" s="1441"/>
      <c r="P541" s="1441"/>
      <c r="Q541" s="1441"/>
      <c r="R541" s="1441"/>
      <c r="S541" s="1441"/>
      <c r="T541" s="1441"/>
      <c r="U541" s="1441"/>
      <c r="V541" s="1441"/>
      <c r="W541" s="1441"/>
      <c r="X541" s="1441"/>
      <c r="Y541" s="1441"/>
      <c r="Z541" s="1441"/>
      <c r="AA541" s="369"/>
    </row>
    <row r="542" spans="1:27" ht="14.4">
      <c r="A542" s="369"/>
      <c r="B542" s="1348"/>
      <c r="C542" s="1348"/>
      <c r="D542" s="1347"/>
      <c r="E542" s="1347"/>
      <c r="F542" s="1347"/>
      <c r="G542" s="1347"/>
      <c r="H542" s="1347"/>
      <c r="I542" s="1347"/>
      <c r="J542" s="1347"/>
      <c r="K542" s="1347"/>
      <c r="L542" s="1347"/>
      <c r="M542" s="1347"/>
      <c r="N542" s="1347"/>
      <c r="O542" s="1347"/>
      <c r="P542" s="1347"/>
      <c r="Q542" s="1347"/>
      <c r="R542" s="1347"/>
      <c r="S542" s="1347"/>
      <c r="T542" s="1347"/>
      <c r="U542" s="1347"/>
      <c r="V542" s="1347"/>
      <c r="W542" s="1347"/>
      <c r="X542" s="1347"/>
      <c r="Y542" s="1347"/>
      <c r="Z542" s="1347"/>
      <c r="AA542" s="369"/>
    </row>
    <row r="543" spans="1:27" ht="14.25" customHeight="1">
      <c r="A543" s="369"/>
      <c r="B543" s="1348"/>
      <c r="C543" s="1348"/>
      <c r="D543" s="1347"/>
      <c r="E543" s="1347"/>
      <c r="F543" s="1347"/>
      <c r="G543" s="1347"/>
      <c r="H543" s="1347"/>
      <c r="I543" s="1347"/>
      <c r="J543" s="1347"/>
      <c r="K543" s="1347"/>
      <c r="L543" s="1347"/>
      <c r="M543" s="1347"/>
      <c r="N543" s="1347"/>
      <c r="O543" s="1347"/>
      <c r="P543" s="1347"/>
      <c r="Q543" s="1347"/>
      <c r="R543" s="1347"/>
      <c r="S543" s="1347"/>
      <c r="T543" s="1347"/>
      <c r="U543" s="1347"/>
      <c r="V543" s="1347"/>
      <c r="W543" s="1347"/>
      <c r="X543" s="1347"/>
      <c r="Y543" s="1347"/>
      <c r="Z543" s="1347"/>
      <c r="AA543" s="369"/>
    </row>
    <row r="544" spans="1:27" ht="14.4">
      <c r="A544" s="369"/>
      <c r="B544" s="1348"/>
      <c r="C544" s="1348"/>
      <c r="D544" s="1347" t="s">
        <v>3977</v>
      </c>
      <c r="E544" s="1347"/>
      <c r="F544" s="1347"/>
      <c r="G544" s="1347"/>
      <c r="H544" s="1347"/>
      <c r="I544" s="1347"/>
      <c r="J544" s="1347"/>
      <c r="K544" s="1347"/>
      <c r="L544" s="1347"/>
      <c r="M544" s="1347"/>
      <c r="N544" s="1442" t="s">
        <v>3979</v>
      </c>
      <c r="O544" s="1442"/>
      <c r="P544" s="1442"/>
      <c r="Q544" s="1442"/>
      <c r="R544" s="390"/>
      <c r="S544" s="369"/>
      <c r="T544" s="369"/>
      <c r="U544" s="369"/>
      <c r="V544" s="391"/>
      <c r="W544" s="389"/>
      <c r="X544" s="389"/>
      <c r="Y544" s="389"/>
      <c r="Z544" s="392"/>
      <c r="AA544" s="369"/>
    </row>
    <row r="545" spans="1:47" ht="14.4">
      <c r="A545" s="369"/>
      <c r="B545" s="1348"/>
      <c r="C545" s="1348"/>
      <c r="D545" s="1347"/>
      <c r="E545" s="1347"/>
      <c r="F545" s="1347"/>
      <c r="G545" s="1347"/>
      <c r="H545" s="1347"/>
      <c r="I545" s="1347"/>
      <c r="J545" s="1347"/>
      <c r="K545" s="1347"/>
      <c r="L545" s="1347"/>
      <c r="M545" s="1347"/>
      <c r="N545" s="1442"/>
      <c r="O545" s="1442"/>
      <c r="P545" s="1442"/>
      <c r="Q545" s="1442"/>
      <c r="R545" s="115"/>
      <c r="S545" s="114"/>
      <c r="T545" s="369" t="s">
        <v>388</v>
      </c>
      <c r="U545" s="114"/>
      <c r="V545" s="393" t="s">
        <v>3980</v>
      </c>
      <c r="W545" s="389"/>
      <c r="X545" s="389"/>
      <c r="Y545" s="389"/>
      <c r="Z545" s="392"/>
      <c r="AA545" s="369"/>
    </row>
    <row r="546" spans="1:47" ht="14.4">
      <c r="A546" s="369"/>
      <c r="B546" s="1348"/>
      <c r="C546" s="1348"/>
      <c r="D546" s="1347"/>
      <c r="E546" s="1347"/>
      <c r="F546" s="1347"/>
      <c r="G546" s="1347"/>
      <c r="H546" s="1347"/>
      <c r="I546" s="1347"/>
      <c r="J546" s="1347"/>
      <c r="K546" s="1347"/>
      <c r="L546" s="1347"/>
      <c r="M546" s="1347"/>
      <c r="N546" s="1442"/>
      <c r="O546" s="1442"/>
      <c r="P546" s="1442"/>
      <c r="Q546" s="1442"/>
      <c r="R546" s="394"/>
      <c r="S546" s="369"/>
      <c r="T546" s="369"/>
      <c r="U546" s="395"/>
      <c r="V546" s="391"/>
      <c r="W546" s="389"/>
      <c r="X546" s="389"/>
      <c r="Y546" s="389"/>
      <c r="Z546" s="392"/>
      <c r="AA546" s="369"/>
    </row>
    <row r="547" spans="1:47" ht="13.95" customHeight="1">
      <c r="A547" s="369"/>
      <c r="B547" s="1348"/>
      <c r="C547" s="1348"/>
      <c r="D547" s="1443" t="s">
        <v>3978</v>
      </c>
      <c r="E547" s="1443"/>
      <c r="F547" s="1443"/>
      <c r="G547" s="370"/>
      <c r="H547" s="371"/>
      <c r="I547" s="371"/>
      <c r="J547" s="371"/>
      <c r="K547" s="371"/>
      <c r="L547" s="371"/>
      <c r="M547" s="371"/>
      <c r="N547" s="371"/>
      <c r="O547" s="371"/>
      <c r="P547" s="371"/>
      <c r="Q547" s="371"/>
      <c r="R547" s="371"/>
      <c r="S547" s="371"/>
      <c r="T547" s="371"/>
      <c r="U547" s="371"/>
      <c r="V547" s="372"/>
      <c r="W547" s="370"/>
      <c r="X547" s="370"/>
      <c r="Y547" s="370"/>
      <c r="Z547" s="374"/>
      <c r="AA547" s="369"/>
    </row>
    <row r="548" spans="1:47" ht="14.4">
      <c r="A548" s="369"/>
      <c r="B548" s="1348"/>
      <c r="C548" s="1348"/>
      <c r="D548" s="1443"/>
      <c r="E548" s="1443"/>
      <c r="F548" s="1443"/>
      <c r="G548" s="389"/>
      <c r="H548" s="369"/>
      <c r="I548" s="121" t="s">
        <v>3783</v>
      </c>
      <c r="J548" s="369" t="s">
        <v>3981</v>
      </c>
      <c r="K548" s="369"/>
      <c r="L548" s="369"/>
      <c r="M548" s="369"/>
      <c r="N548" s="369" t="s">
        <v>3965</v>
      </c>
      <c r="O548" s="369"/>
      <c r="P548" s="121" t="s">
        <v>3783</v>
      </c>
      <c r="Q548" s="369" t="s">
        <v>3982</v>
      </c>
      <c r="R548" s="369"/>
      <c r="S548" s="369"/>
      <c r="T548" s="369"/>
      <c r="U548" s="369" t="s">
        <v>3965</v>
      </c>
      <c r="V548" s="391"/>
      <c r="W548" s="121" t="s">
        <v>3783</v>
      </c>
      <c r="X548" s="389" t="s">
        <v>3983</v>
      </c>
      <c r="Y548" s="389"/>
      <c r="Z548" s="392"/>
      <c r="AA548" s="369"/>
    </row>
    <row r="549" spans="1:47" ht="14.4">
      <c r="A549" s="369"/>
      <c r="B549" s="1348"/>
      <c r="C549" s="1348"/>
      <c r="D549" s="1443"/>
      <c r="E549" s="1443"/>
      <c r="F549" s="1443"/>
      <c r="G549" s="375"/>
      <c r="H549" s="376"/>
      <c r="I549" s="376"/>
      <c r="J549" s="376"/>
      <c r="K549" s="376"/>
      <c r="L549" s="376"/>
      <c r="M549" s="376"/>
      <c r="N549" s="376"/>
      <c r="O549" s="376"/>
      <c r="P549" s="376"/>
      <c r="Q549" s="376"/>
      <c r="R549" s="376"/>
      <c r="S549" s="376"/>
      <c r="T549" s="376"/>
      <c r="U549" s="376"/>
      <c r="V549" s="378"/>
      <c r="W549" s="375"/>
      <c r="X549" s="375"/>
      <c r="Y549" s="375"/>
      <c r="Z549" s="379"/>
      <c r="AA549" s="369"/>
    </row>
    <row r="550" spans="1:47" ht="14.55" customHeight="1">
      <c r="B550" s="1348" t="s">
        <v>3984</v>
      </c>
      <c r="C550" s="1348"/>
      <c r="D550" s="1347" t="s">
        <v>23</v>
      </c>
      <c r="E550" s="1347"/>
      <c r="F550" s="1347"/>
      <c r="G550" s="1346" t="s">
        <v>15</v>
      </c>
      <c r="H550" s="1346"/>
      <c r="I550" s="1346"/>
      <c r="J550" s="1346"/>
      <c r="K550" s="1346"/>
      <c r="L550" s="1444"/>
      <c r="M550" s="1349"/>
      <c r="N550" s="368" t="s">
        <v>3919</v>
      </c>
      <c r="O550" s="1444"/>
      <c r="P550" s="1349"/>
      <c r="Q550" s="1346" t="s">
        <v>56</v>
      </c>
      <c r="R550" s="1346"/>
      <c r="S550" s="1346"/>
      <c r="T550" s="1346"/>
      <c r="U550" s="1346"/>
      <c r="V550" s="1445"/>
      <c r="W550" s="1346"/>
      <c r="X550" s="1346"/>
      <c r="Y550" s="1346"/>
      <c r="Z550" s="1346"/>
      <c r="AB550" s="2">
        <v>22</v>
      </c>
      <c r="AC550" s="876"/>
      <c r="AD550" s="876"/>
      <c r="AE550" s="876"/>
      <c r="AF550" s="1446"/>
      <c r="AG550" s="1446"/>
      <c r="AH550" s="1446"/>
      <c r="AI550" s="1446"/>
      <c r="AJ550" s="1446"/>
      <c r="AK550" s="876"/>
      <c r="AL550" s="876"/>
      <c r="AM550" s="876"/>
      <c r="AN550" s="1446"/>
      <c r="AO550" s="1446"/>
      <c r="AP550" s="1446"/>
      <c r="AQ550" s="1446"/>
      <c r="AR550" s="1446"/>
      <c r="AS550" s="1446"/>
      <c r="AT550" s="1446"/>
      <c r="AU550" s="1446"/>
    </row>
    <row r="551" spans="1:47" ht="13.05" customHeight="1">
      <c r="B551" s="1348"/>
      <c r="C551" s="1348"/>
      <c r="D551" s="1347"/>
      <c r="E551" s="1347"/>
      <c r="F551" s="1347"/>
      <c r="G551" s="1346" t="s">
        <v>17</v>
      </c>
      <c r="H551" s="1346"/>
      <c r="I551" s="1346"/>
      <c r="J551" s="1346"/>
      <c r="K551" s="1346"/>
      <c r="L551" s="1445"/>
      <c r="M551" s="1346"/>
      <c r="N551" s="1346"/>
      <c r="O551" s="1346"/>
      <c r="P551" s="1346"/>
      <c r="Q551" s="1346" t="s">
        <v>3993</v>
      </c>
      <c r="R551" s="1346"/>
      <c r="S551" s="1346"/>
      <c r="T551" s="1346"/>
      <c r="U551" s="1346"/>
      <c r="V551" s="1445"/>
      <c r="W551" s="1346"/>
      <c r="X551" s="1346"/>
      <c r="Y551" s="1346"/>
      <c r="Z551" s="1346"/>
      <c r="AC551" s="876"/>
      <c r="AD551" s="876"/>
      <c r="AE551" s="876"/>
      <c r="AF551" s="1446"/>
      <c r="AG551" s="1446"/>
      <c r="AH551" s="1446"/>
      <c r="AI551" s="1446"/>
      <c r="AJ551" s="1446"/>
      <c r="AK551" s="1446"/>
      <c r="AL551" s="1446"/>
      <c r="AM551" s="1446"/>
      <c r="AN551" s="1446"/>
      <c r="AO551" s="1446"/>
      <c r="AP551" s="1446"/>
      <c r="AQ551" s="1446"/>
      <c r="AR551" s="1446"/>
      <c r="AS551" s="1446"/>
      <c r="AT551" s="1446"/>
      <c r="AU551" s="1446"/>
    </row>
    <row r="552" spans="1:47" ht="13.95" customHeight="1">
      <c r="A552" s="369"/>
      <c r="B552" s="1348"/>
      <c r="C552" s="1348"/>
      <c r="D552" s="1347"/>
      <c r="E552" s="1347"/>
      <c r="F552" s="1347"/>
      <c r="G552" s="1346" t="s">
        <v>19</v>
      </c>
      <c r="H552" s="1346"/>
      <c r="I552" s="1346"/>
      <c r="J552" s="1346"/>
      <c r="K552" s="1346"/>
      <c r="L552" s="1445"/>
      <c r="M552" s="1346"/>
      <c r="N552" s="1346"/>
      <c r="O552" s="1346"/>
      <c r="P552" s="1346"/>
      <c r="Q552" s="1347" t="s">
        <v>20</v>
      </c>
      <c r="R552" s="1347"/>
      <c r="S552" s="1347"/>
      <c r="T552" s="1347"/>
      <c r="U552" s="1347"/>
      <c r="V552" s="1445"/>
      <c r="W552" s="1346"/>
      <c r="X552" s="1346"/>
      <c r="Y552" s="1346"/>
      <c r="Z552" s="1346"/>
      <c r="AA552" s="369"/>
    </row>
    <row r="553" spans="1:47" ht="14.4">
      <c r="A553" s="369"/>
      <c r="B553" s="1348"/>
      <c r="C553" s="1348"/>
      <c r="D553" s="1347" t="s">
        <v>8</v>
      </c>
      <c r="E553" s="1347"/>
      <c r="F553" s="1347"/>
      <c r="G553" s="1447"/>
      <c r="H553" s="1343"/>
      <c r="I553" s="1343"/>
      <c r="J553" s="1343"/>
      <c r="K553" s="1343"/>
      <c r="L553" s="1344"/>
      <c r="M553" s="1344"/>
      <c r="N553" s="1344"/>
      <c r="O553" s="1344"/>
      <c r="P553" s="1344"/>
      <c r="Q553" s="1344"/>
      <c r="R553" s="1344"/>
      <c r="S553" s="1344"/>
      <c r="T553" s="1344"/>
      <c r="U553" s="1344"/>
      <c r="V553" s="1344"/>
      <c r="W553" s="1344"/>
      <c r="X553" s="1344"/>
      <c r="Y553" s="1344"/>
      <c r="Z553" s="1344"/>
      <c r="AA553" s="369"/>
    </row>
    <row r="554" spans="1:47" ht="14.4">
      <c r="A554" s="369"/>
      <c r="B554" s="1348"/>
      <c r="C554" s="1348"/>
      <c r="D554" s="1347"/>
      <c r="E554" s="1347"/>
      <c r="F554" s="1347"/>
      <c r="G554" s="1345"/>
      <c r="H554" s="1344"/>
      <c r="I554" s="1344"/>
      <c r="J554" s="1344"/>
      <c r="K554" s="1344"/>
      <c r="L554" s="1344"/>
      <c r="M554" s="1344"/>
      <c r="N554" s="1344"/>
      <c r="O554" s="1344"/>
      <c r="P554" s="1344"/>
      <c r="Q554" s="1344"/>
      <c r="R554" s="1344"/>
      <c r="S554" s="1344"/>
      <c r="T554" s="1344"/>
      <c r="U554" s="1344"/>
      <c r="V554" s="1344"/>
      <c r="W554" s="1344"/>
      <c r="X554" s="1344"/>
      <c r="Y554" s="1344"/>
      <c r="Z554" s="1344"/>
      <c r="AA554" s="369"/>
    </row>
    <row r="555" spans="1:47" ht="14.4">
      <c r="A555" s="369"/>
      <c r="B555" s="1348"/>
      <c r="C555" s="1348"/>
      <c r="D555" s="1347" t="s">
        <v>3745</v>
      </c>
      <c r="E555" s="1347"/>
      <c r="F555" s="1347"/>
      <c r="G555" s="370"/>
      <c r="H555" s="371"/>
      <c r="I555" s="350"/>
      <c r="J555" s="350"/>
      <c r="K555" s="112" t="s">
        <v>3783</v>
      </c>
      <c r="L555" s="371" t="s">
        <v>3966</v>
      </c>
      <c r="M555" s="371"/>
      <c r="N555" s="371"/>
      <c r="O555" s="371"/>
      <c r="P555" s="371" t="s">
        <v>3965</v>
      </c>
      <c r="Q555" s="350"/>
      <c r="R555" s="112" t="s">
        <v>3783</v>
      </c>
      <c r="S555" s="371" t="s">
        <v>3967</v>
      </c>
      <c r="T555" s="371"/>
      <c r="U555" s="371"/>
      <c r="V555" s="372"/>
      <c r="W555" s="373"/>
      <c r="X555" s="370"/>
      <c r="Y555" s="370"/>
      <c r="Z555" s="374"/>
      <c r="AA555" s="369"/>
    </row>
    <row r="556" spans="1:47" ht="14.4">
      <c r="A556" s="369"/>
      <c r="B556" s="1348"/>
      <c r="C556" s="1348"/>
      <c r="D556" s="1347"/>
      <c r="E556" s="1347"/>
      <c r="F556" s="1347"/>
      <c r="G556" s="375"/>
      <c r="H556" s="376"/>
      <c r="I556" s="377"/>
      <c r="J556" s="376"/>
      <c r="K556" s="110" t="s">
        <v>3783</v>
      </c>
      <c r="L556" s="376" t="s">
        <v>9</v>
      </c>
      <c r="M556" s="376"/>
      <c r="N556" s="376"/>
      <c r="O556" s="1448"/>
      <c r="P556" s="1449"/>
      <c r="Q556" s="1449"/>
      <c r="R556" s="1449"/>
      <c r="S556" s="1449"/>
      <c r="T556" s="1449"/>
      <c r="U556" s="1449"/>
      <c r="V556" s="1449"/>
      <c r="W556" s="375" t="s">
        <v>10</v>
      </c>
      <c r="X556" s="375"/>
      <c r="Y556" s="375"/>
      <c r="Z556" s="379"/>
      <c r="AA556" s="369"/>
    </row>
    <row r="557" spans="1:47" ht="14.4">
      <c r="A557" s="369"/>
      <c r="B557" s="1348"/>
      <c r="C557" s="1348"/>
      <c r="D557" s="1347"/>
      <c r="E557" s="1347"/>
      <c r="F557" s="1347"/>
      <c r="G557" s="1450" t="s">
        <v>3968</v>
      </c>
      <c r="H557" s="1450"/>
      <c r="I557" s="1450"/>
      <c r="J557" s="1450"/>
      <c r="K557" s="1451"/>
      <c r="L557" s="1452"/>
      <c r="M557" s="1453"/>
      <c r="N557" s="1453"/>
      <c r="O557" s="1453"/>
      <c r="P557" s="1453"/>
      <c r="Q557" s="1452"/>
      <c r="R557" s="1453"/>
      <c r="S557" s="1453"/>
      <c r="T557" s="1453"/>
      <c r="U557" s="1453"/>
      <c r="V557" s="1445"/>
      <c r="W557" s="1346"/>
      <c r="X557" s="1346"/>
      <c r="Y557" s="1346"/>
      <c r="Z557" s="1346"/>
      <c r="AA557" s="369"/>
    </row>
    <row r="558" spans="1:47" ht="14.4">
      <c r="A558" s="369"/>
      <c r="B558" s="1348"/>
      <c r="C558" s="1348"/>
      <c r="D558" s="1347"/>
      <c r="E558" s="1347"/>
      <c r="F558" s="1347"/>
      <c r="G558" s="1450" t="s">
        <v>3969</v>
      </c>
      <c r="H558" s="1450"/>
      <c r="I558" s="1450"/>
      <c r="J558" s="1450"/>
      <c r="K558" s="1451"/>
      <c r="L558" s="1429"/>
      <c r="M558" s="862"/>
      <c r="N558" s="109"/>
      <c r="O558" s="1" t="s">
        <v>12</v>
      </c>
      <c r="P558" s="109"/>
      <c r="Q558" s="1" t="s">
        <v>11</v>
      </c>
      <c r="R558" s="109"/>
      <c r="S558" s="1" t="s">
        <v>227</v>
      </c>
      <c r="T558" s="382"/>
      <c r="U558" s="382"/>
      <c r="V558" s="383"/>
      <c r="W558" s="380"/>
      <c r="X558" s="380"/>
      <c r="Y558" s="380"/>
      <c r="Z558" s="381"/>
      <c r="AA558" s="369"/>
    </row>
    <row r="559" spans="1:47" ht="13.95" customHeight="1">
      <c r="A559" s="369"/>
      <c r="B559" s="1348"/>
      <c r="C559" s="1348"/>
      <c r="D559" s="1443" t="s">
        <v>3971</v>
      </c>
      <c r="E559" s="1347"/>
      <c r="F559" s="1347"/>
      <c r="G559" s="111" t="s">
        <v>3783</v>
      </c>
      <c r="H559" s="385" t="s">
        <v>3972</v>
      </c>
      <c r="I559" s="385"/>
      <c r="J559" s="385"/>
      <c r="K559" s="385"/>
      <c r="L559" s="386" t="s">
        <v>3974</v>
      </c>
      <c r="M559" s="385"/>
      <c r="N559" s="385"/>
      <c r="O559" s="1433"/>
      <c r="P559" s="1433"/>
      <c r="Q559" s="1433"/>
      <c r="R559" s="1433"/>
      <c r="S559" s="1433"/>
      <c r="T559" s="1433"/>
      <c r="U559" s="1433"/>
      <c r="V559" s="1433"/>
      <c r="W559" s="387" t="s">
        <v>10</v>
      </c>
      <c r="X559" s="387"/>
      <c r="Y559" s="387"/>
      <c r="Z559" s="388"/>
      <c r="AA559" s="369"/>
    </row>
    <row r="560" spans="1:47" ht="14.4">
      <c r="A560" s="369"/>
      <c r="B560" s="1348"/>
      <c r="C560" s="1348"/>
      <c r="D560" s="1347"/>
      <c r="E560" s="1347"/>
      <c r="F560" s="1347"/>
      <c r="G560" s="110" t="s">
        <v>3783</v>
      </c>
      <c r="H560" s="376" t="s">
        <v>3973</v>
      </c>
      <c r="I560" s="376"/>
      <c r="J560" s="376"/>
      <c r="K560" s="376"/>
      <c r="L560" s="376"/>
      <c r="M560" s="376"/>
      <c r="N560" s="376"/>
      <c r="O560" s="376"/>
      <c r="P560" s="376"/>
      <c r="Q560" s="376"/>
      <c r="R560" s="376"/>
      <c r="S560" s="376"/>
      <c r="T560" s="376"/>
      <c r="U560" s="376"/>
      <c r="V560" s="378"/>
      <c r="W560" s="375"/>
      <c r="X560" s="375"/>
      <c r="Y560" s="375"/>
      <c r="Z560" s="379"/>
      <c r="AA560" s="369"/>
    </row>
    <row r="561" spans="1:47" ht="13.95" customHeight="1">
      <c r="A561" s="369"/>
      <c r="B561" s="1348" t="s">
        <v>3985</v>
      </c>
      <c r="C561" s="1348"/>
      <c r="D561" s="1347" t="s">
        <v>3755</v>
      </c>
      <c r="E561" s="1347"/>
      <c r="F561" s="1347"/>
      <c r="G561" s="1435"/>
      <c r="H561" s="1435"/>
      <c r="I561" s="1435"/>
      <c r="J561" s="1435"/>
      <c r="K561" s="1435"/>
      <c r="L561" s="1435"/>
      <c r="M561" s="1435"/>
      <c r="N561" s="1435"/>
      <c r="O561" s="1435"/>
      <c r="P561" s="1435"/>
      <c r="Q561" s="1435"/>
      <c r="R561" s="1435"/>
      <c r="S561" s="1435"/>
      <c r="T561" s="1435"/>
      <c r="U561" s="1435"/>
      <c r="V561" s="1435"/>
      <c r="W561" s="1435"/>
      <c r="X561" s="1435"/>
      <c r="Y561" s="1435"/>
      <c r="Z561" s="1435"/>
      <c r="AA561" s="369"/>
    </row>
    <row r="562" spans="1:47" ht="14.4">
      <c r="A562" s="369"/>
      <c r="B562" s="1348"/>
      <c r="C562" s="1348"/>
      <c r="D562" s="1434"/>
      <c r="E562" s="1434"/>
      <c r="F562" s="1434"/>
      <c r="G562" s="1436"/>
      <c r="H562" s="1436"/>
      <c r="I562" s="1436"/>
      <c r="J562" s="1435"/>
      <c r="K562" s="1435"/>
      <c r="L562" s="1435"/>
      <c r="M562" s="1435"/>
      <c r="N562" s="1435"/>
      <c r="O562" s="1435"/>
      <c r="P562" s="1435"/>
      <c r="Q562" s="1435"/>
      <c r="R562" s="1435"/>
      <c r="S562" s="1435"/>
      <c r="T562" s="1435"/>
      <c r="U562" s="1435"/>
      <c r="V562" s="1435"/>
      <c r="W562" s="1435"/>
      <c r="X562" s="1435"/>
      <c r="Y562" s="1435"/>
      <c r="Z562" s="1435"/>
      <c r="AA562" s="369"/>
    </row>
    <row r="563" spans="1:47" ht="18" customHeight="1">
      <c r="A563" s="369"/>
      <c r="B563" s="1348"/>
      <c r="C563" s="1348"/>
      <c r="D563" s="1347" t="s">
        <v>3975</v>
      </c>
      <c r="E563" s="1347"/>
      <c r="F563" s="1347"/>
      <c r="G563" s="1047" t="s">
        <v>3918</v>
      </c>
      <c r="H563" s="1047"/>
      <c r="I563" s="1047"/>
      <c r="J563" s="871"/>
      <c r="K563" s="869"/>
      <c r="L563" s="344" t="s">
        <v>3919</v>
      </c>
      <c r="M563" s="1437"/>
      <c r="N563" s="1427"/>
      <c r="O563" s="1438"/>
      <c r="P563" s="1439"/>
      <c r="Q563" s="1425"/>
      <c r="R563" s="1425"/>
      <c r="S563" s="1425"/>
      <c r="T563" s="1425"/>
      <c r="U563" s="1425"/>
      <c r="V563" s="1425"/>
      <c r="W563" s="1425"/>
      <c r="X563" s="1425"/>
      <c r="Y563" s="1425"/>
      <c r="Z563" s="1440"/>
      <c r="AA563" s="369"/>
    </row>
    <row r="564" spans="1:47" ht="18" customHeight="1">
      <c r="A564" s="369"/>
      <c r="B564" s="1348"/>
      <c r="C564" s="1348"/>
      <c r="D564" s="1347"/>
      <c r="E564" s="1347"/>
      <c r="F564" s="1347"/>
      <c r="G564" s="1047" t="s">
        <v>3920</v>
      </c>
      <c r="H564" s="1047"/>
      <c r="I564" s="1047"/>
      <c r="J564" s="1046"/>
      <c r="K564" s="1046"/>
      <c r="L564" s="1046"/>
      <c r="M564" s="1046"/>
      <c r="N564" s="1046"/>
      <c r="O564" s="1046"/>
      <c r="P564" s="1047" t="s">
        <v>3921</v>
      </c>
      <c r="Q564" s="1047"/>
      <c r="R564" s="1047"/>
      <c r="S564" s="1046"/>
      <c r="T564" s="1046"/>
      <c r="U564" s="1046"/>
      <c r="V564" s="1046"/>
      <c r="W564" s="1046"/>
      <c r="X564" s="1046"/>
      <c r="Y564" s="1046"/>
      <c r="Z564" s="1046"/>
      <c r="AA564" s="369"/>
    </row>
    <row r="565" spans="1:47" ht="18" customHeight="1">
      <c r="A565" s="369"/>
      <c r="B565" s="1348"/>
      <c r="C565" s="1348"/>
      <c r="D565" s="1347"/>
      <c r="E565" s="1347"/>
      <c r="F565" s="1347"/>
      <c r="G565" s="1047" t="s">
        <v>3922</v>
      </c>
      <c r="H565" s="1047"/>
      <c r="I565" s="1047"/>
      <c r="J565" s="1046"/>
      <c r="K565" s="1046"/>
      <c r="L565" s="1046"/>
      <c r="M565" s="1046"/>
      <c r="N565" s="1046"/>
      <c r="O565" s="1046"/>
      <c r="P565" s="1047" t="s">
        <v>3923</v>
      </c>
      <c r="Q565" s="1047"/>
      <c r="R565" s="1047"/>
      <c r="S565" s="1046"/>
      <c r="T565" s="1046"/>
      <c r="U565" s="1046"/>
      <c r="V565" s="1046"/>
      <c r="W565" s="1046"/>
      <c r="X565" s="1046"/>
      <c r="Y565" s="1046"/>
      <c r="Z565" s="1046"/>
      <c r="AA565" s="369"/>
    </row>
    <row r="566" spans="1:47" ht="18" customHeight="1">
      <c r="A566" s="369"/>
      <c r="B566" s="1348"/>
      <c r="C566" s="1348"/>
      <c r="D566" s="1347"/>
      <c r="E566" s="1347"/>
      <c r="F566" s="1347"/>
      <c r="G566" s="1047" t="s">
        <v>3924</v>
      </c>
      <c r="H566" s="1047"/>
      <c r="I566" s="1047"/>
      <c r="J566" s="1046"/>
      <c r="K566" s="1046"/>
      <c r="L566" s="1046"/>
      <c r="M566" s="1046"/>
      <c r="N566" s="1046"/>
      <c r="O566" s="1046"/>
      <c r="P566" s="1046"/>
      <c r="Q566" s="1046"/>
      <c r="R566" s="1046"/>
      <c r="S566" s="1046"/>
      <c r="T566" s="1046"/>
      <c r="U566" s="1046"/>
      <c r="V566" s="1046"/>
      <c r="W566" s="1046"/>
      <c r="X566" s="1046"/>
      <c r="Y566" s="1046"/>
      <c r="Z566" s="1046"/>
      <c r="AA566" s="369"/>
    </row>
    <row r="567" spans="1:47" ht="14.4">
      <c r="A567" s="369"/>
      <c r="B567" s="1348"/>
      <c r="C567" s="1348"/>
      <c r="D567" s="1441" t="s">
        <v>3976</v>
      </c>
      <c r="E567" s="1441"/>
      <c r="F567" s="1441"/>
      <c r="G567" s="1441"/>
      <c r="H567" s="1441"/>
      <c r="I567" s="1441"/>
      <c r="J567" s="1441"/>
      <c r="K567" s="1441"/>
      <c r="L567" s="1441"/>
      <c r="M567" s="1441"/>
      <c r="N567" s="1441" t="s">
        <v>177</v>
      </c>
      <c r="O567" s="1441"/>
      <c r="P567" s="1441"/>
      <c r="Q567" s="1441"/>
      <c r="R567" s="1441"/>
      <c r="S567" s="1441"/>
      <c r="T567" s="1441"/>
      <c r="U567" s="1441"/>
      <c r="V567" s="1441"/>
      <c r="W567" s="1441"/>
      <c r="X567" s="1441"/>
      <c r="Y567" s="1441"/>
      <c r="Z567" s="1441"/>
      <c r="AA567" s="369"/>
    </row>
    <row r="568" spans="1:47" ht="14.4">
      <c r="A568" s="369"/>
      <c r="B568" s="1348"/>
      <c r="C568" s="1348"/>
      <c r="D568" s="1347"/>
      <c r="E568" s="1347"/>
      <c r="F568" s="1347"/>
      <c r="G568" s="1347"/>
      <c r="H568" s="1347"/>
      <c r="I568" s="1347"/>
      <c r="J568" s="1347"/>
      <c r="K568" s="1347"/>
      <c r="L568" s="1347"/>
      <c r="M568" s="1347"/>
      <c r="N568" s="1347"/>
      <c r="O568" s="1347"/>
      <c r="P568" s="1347"/>
      <c r="Q568" s="1347"/>
      <c r="R568" s="1347"/>
      <c r="S568" s="1347"/>
      <c r="T568" s="1347"/>
      <c r="U568" s="1347"/>
      <c r="V568" s="1347"/>
      <c r="W568" s="1347"/>
      <c r="X568" s="1347"/>
      <c r="Y568" s="1347"/>
      <c r="Z568" s="1347"/>
      <c r="AA568" s="369"/>
    </row>
    <row r="569" spans="1:47" ht="14.25" customHeight="1">
      <c r="A569" s="369"/>
      <c r="B569" s="1348"/>
      <c r="C569" s="1348"/>
      <c r="D569" s="1347"/>
      <c r="E569" s="1347"/>
      <c r="F569" s="1347"/>
      <c r="G569" s="1347"/>
      <c r="H569" s="1347"/>
      <c r="I569" s="1347"/>
      <c r="J569" s="1347"/>
      <c r="K569" s="1347"/>
      <c r="L569" s="1347"/>
      <c r="M569" s="1347"/>
      <c r="N569" s="1347"/>
      <c r="O569" s="1347"/>
      <c r="P569" s="1347"/>
      <c r="Q569" s="1347"/>
      <c r="R569" s="1347"/>
      <c r="S569" s="1347"/>
      <c r="T569" s="1347"/>
      <c r="U569" s="1347"/>
      <c r="V569" s="1347"/>
      <c r="W569" s="1347"/>
      <c r="X569" s="1347"/>
      <c r="Y569" s="1347"/>
      <c r="Z569" s="1347"/>
      <c r="AA569" s="369"/>
    </row>
    <row r="570" spans="1:47" ht="14.4">
      <c r="A570" s="369"/>
      <c r="B570" s="1348"/>
      <c r="C570" s="1348"/>
      <c r="D570" s="1347" t="s">
        <v>3977</v>
      </c>
      <c r="E570" s="1347"/>
      <c r="F570" s="1347"/>
      <c r="G570" s="1347"/>
      <c r="H570" s="1347"/>
      <c r="I570" s="1347"/>
      <c r="J570" s="1347"/>
      <c r="K570" s="1347"/>
      <c r="L570" s="1347"/>
      <c r="M570" s="1347"/>
      <c r="N570" s="1442" t="s">
        <v>3979</v>
      </c>
      <c r="O570" s="1442"/>
      <c r="P570" s="1442"/>
      <c r="Q570" s="1442"/>
      <c r="R570" s="390"/>
      <c r="S570" s="369"/>
      <c r="T570" s="369"/>
      <c r="U570" s="369"/>
      <c r="V570" s="391"/>
      <c r="W570" s="389"/>
      <c r="X570" s="389"/>
      <c r="Y570" s="389"/>
      <c r="Z570" s="392"/>
      <c r="AA570" s="369"/>
    </row>
    <row r="571" spans="1:47" ht="14.4">
      <c r="A571" s="369"/>
      <c r="B571" s="1348"/>
      <c r="C571" s="1348"/>
      <c r="D571" s="1347"/>
      <c r="E571" s="1347"/>
      <c r="F571" s="1347"/>
      <c r="G571" s="1347"/>
      <c r="H571" s="1347"/>
      <c r="I571" s="1347"/>
      <c r="J571" s="1347"/>
      <c r="K571" s="1347"/>
      <c r="L571" s="1347"/>
      <c r="M571" s="1347"/>
      <c r="N571" s="1442"/>
      <c r="O571" s="1442"/>
      <c r="P571" s="1442"/>
      <c r="Q571" s="1442"/>
      <c r="R571" s="115"/>
      <c r="S571" s="114"/>
      <c r="T571" s="369" t="s">
        <v>388</v>
      </c>
      <c r="U571" s="114"/>
      <c r="V571" s="393" t="s">
        <v>3980</v>
      </c>
      <c r="W571" s="389"/>
      <c r="X571" s="389"/>
      <c r="Y571" s="389"/>
      <c r="Z571" s="392"/>
      <c r="AA571" s="369"/>
    </row>
    <row r="572" spans="1:47" ht="14.4">
      <c r="A572" s="369"/>
      <c r="B572" s="1348"/>
      <c r="C572" s="1348"/>
      <c r="D572" s="1347"/>
      <c r="E572" s="1347"/>
      <c r="F572" s="1347"/>
      <c r="G572" s="1347"/>
      <c r="H572" s="1347"/>
      <c r="I572" s="1347"/>
      <c r="J572" s="1347"/>
      <c r="K572" s="1347"/>
      <c r="L572" s="1347"/>
      <c r="M572" s="1347"/>
      <c r="N572" s="1442"/>
      <c r="O572" s="1442"/>
      <c r="P572" s="1442"/>
      <c r="Q572" s="1442"/>
      <c r="R572" s="394"/>
      <c r="S572" s="369"/>
      <c r="T572" s="369"/>
      <c r="U572" s="395"/>
      <c r="V572" s="391"/>
      <c r="W572" s="389"/>
      <c r="X572" s="389"/>
      <c r="Y572" s="389"/>
      <c r="Z572" s="392"/>
      <c r="AA572" s="369"/>
    </row>
    <row r="573" spans="1:47" ht="13.95" customHeight="1">
      <c r="A573" s="369"/>
      <c r="B573" s="1348"/>
      <c r="C573" s="1348"/>
      <c r="D573" s="1443" t="s">
        <v>3978</v>
      </c>
      <c r="E573" s="1443"/>
      <c r="F573" s="1443"/>
      <c r="G573" s="370"/>
      <c r="H573" s="371"/>
      <c r="I573" s="371"/>
      <c r="J573" s="371"/>
      <c r="K573" s="371"/>
      <c r="L573" s="371"/>
      <c r="M573" s="371"/>
      <c r="N573" s="371"/>
      <c r="O573" s="371"/>
      <c r="P573" s="371"/>
      <c r="Q573" s="371"/>
      <c r="R573" s="371"/>
      <c r="S573" s="371"/>
      <c r="T573" s="371"/>
      <c r="U573" s="371"/>
      <c r="V573" s="372"/>
      <c r="W573" s="370"/>
      <c r="X573" s="370"/>
      <c r="Y573" s="370"/>
      <c r="Z573" s="374"/>
      <c r="AA573" s="369"/>
    </row>
    <row r="574" spans="1:47" ht="14.4">
      <c r="A574" s="369"/>
      <c r="B574" s="1348"/>
      <c r="C574" s="1348"/>
      <c r="D574" s="1443"/>
      <c r="E574" s="1443"/>
      <c r="F574" s="1443"/>
      <c r="G574" s="389"/>
      <c r="H574" s="369"/>
      <c r="I574" s="121" t="s">
        <v>3783</v>
      </c>
      <c r="J574" s="369" t="s">
        <v>3981</v>
      </c>
      <c r="K574" s="369"/>
      <c r="L574" s="369"/>
      <c r="M574" s="369"/>
      <c r="N574" s="369" t="s">
        <v>3965</v>
      </c>
      <c r="O574" s="369"/>
      <c r="P574" s="121" t="s">
        <v>3783</v>
      </c>
      <c r="Q574" s="369" t="s">
        <v>3982</v>
      </c>
      <c r="R574" s="369"/>
      <c r="S574" s="369"/>
      <c r="T574" s="369"/>
      <c r="U574" s="369" t="s">
        <v>3965</v>
      </c>
      <c r="V574" s="391"/>
      <c r="W574" s="121" t="s">
        <v>3783</v>
      </c>
      <c r="X574" s="389" t="s">
        <v>3983</v>
      </c>
      <c r="Y574" s="389"/>
      <c r="Z574" s="392"/>
      <c r="AA574" s="369"/>
    </row>
    <row r="575" spans="1:47" ht="14.4">
      <c r="A575" s="369"/>
      <c r="B575" s="1348"/>
      <c r="C575" s="1348"/>
      <c r="D575" s="1443"/>
      <c r="E575" s="1443"/>
      <c r="F575" s="1443"/>
      <c r="G575" s="375"/>
      <c r="H575" s="376"/>
      <c r="I575" s="376"/>
      <c r="J575" s="376"/>
      <c r="K575" s="376"/>
      <c r="L575" s="376"/>
      <c r="M575" s="376"/>
      <c r="N575" s="376"/>
      <c r="O575" s="376"/>
      <c r="P575" s="376"/>
      <c r="Q575" s="376"/>
      <c r="R575" s="376"/>
      <c r="S575" s="376"/>
      <c r="T575" s="376"/>
      <c r="U575" s="376"/>
      <c r="V575" s="378"/>
      <c r="W575" s="375"/>
      <c r="X575" s="375"/>
      <c r="Y575" s="375"/>
      <c r="Z575" s="379"/>
      <c r="AA575" s="369"/>
    </row>
    <row r="576" spans="1:47" ht="14.55" customHeight="1">
      <c r="B576" s="1348" t="s">
        <v>3984</v>
      </c>
      <c r="C576" s="1348"/>
      <c r="D576" s="1347" t="s">
        <v>23</v>
      </c>
      <c r="E576" s="1347"/>
      <c r="F576" s="1347"/>
      <c r="G576" s="1346" t="s">
        <v>15</v>
      </c>
      <c r="H576" s="1346"/>
      <c r="I576" s="1346"/>
      <c r="J576" s="1346"/>
      <c r="K576" s="1346"/>
      <c r="L576" s="1444"/>
      <c r="M576" s="1349"/>
      <c r="N576" s="368" t="s">
        <v>3919</v>
      </c>
      <c r="O576" s="1444"/>
      <c r="P576" s="1349"/>
      <c r="Q576" s="1346" t="s">
        <v>56</v>
      </c>
      <c r="R576" s="1346"/>
      <c r="S576" s="1346"/>
      <c r="T576" s="1346"/>
      <c r="U576" s="1346"/>
      <c r="V576" s="1445"/>
      <c r="W576" s="1346"/>
      <c r="X576" s="1346"/>
      <c r="Y576" s="1346"/>
      <c r="Z576" s="1346"/>
      <c r="AB576" s="2">
        <v>23</v>
      </c>
      <c r="AC576" s="876"/>
      <c r="AD576" s="876"/>
      <c r="AE576" s="876"/>
      <c r="AF576" s="1446"/>
      <c r="AG576" s="1446"/>
      <c r="AH576" s="1446"/>
      <c r="AI576" s="1446"/>
      <c r="AJ576" s="1446"/>
      <c r="AK576" s="876"/>
      <c r="AL576" s="876"/>
      <c r="AM576" s="876"/>
      <c r="AN576" s="1446"/>
      <c r="AO576" s="1446"/>
      <c r="AP576" s="1446"/>
      <c r="AQ576" s="1446"/>
      <c r="AR576" s="1446"/>
      <c r="AS576" s="1446"/>
      <c r="AT576" s="1446"/>
      <c r="AU576" s="1446"/>
    </row>
    <row r="577" spans="1:47" ht="13.05" customHeight="1">
      <c r="B577" s="1348"/>
      <c r="C577" s="1348"/>
      <c r="D577" s="1347"/>
      <c r="E577" s="1347"/>
      <c r="F577" s="1347"/>
      <c r="G577" s="1346" t="s">
        <v>17</v>
      </c>
      <c r="H577" s="1346"/>
      <c r="I577" s="1346"/>
      <c r="J577" s="1346"/>
      <c r="K577" s="1346"/>
      <c r="L577" s="1445"/>
      <c r="M577" s="1346"/>
      <c r="N577" s="1346"/>
      <c r="O577" s="1346"/>
      <c r="P577" s="1346"/>
      <c r="Q577" s="1346" t="s">
        <v>3993</v>
      </c>
      <c r="R577" s="1346"/>
      <c r="S577" s="1346"/>
      <c r="T577" s="1346"/>
      <c r="U577" s="1346"/>
      <c r="V577" s="1445"/>
      <c r="W577" s="1346"/>
      <c r="X577" s="1346"/>
      <c r="Y577" s="1346"/>
      <c r="Z577" s="1346"/>
      <c r="AC577" s="876"/>
      <c r="AD577" s="876"/>
      <c r="AE577" s="876"/>
      <c r="AF577" s="1446"/>
      <c r="AG577" s="1446"/>
      <c r="AH577" s="1446"/>
      <c r="AI577" s="1446"/>
      <c r="AJ577" s="1446"/>
      <c r="AK577" s="1446"/>
      <c r="AL577" s="1446"/>
      <c r="AM577" s="1446"/>
      <c r="AN577" s="1446"/>
      <c r="AO577" s="1446"/>
      <c r="AP577" s="1446"/>
      <c r="AQ577" s="1446"/>
      <c r="AR577" s="1446"/>
      <c r="AS577" s="1446"/>
      <c r="AT577" s="1446"/>
      <c r="AU577" s="1446"/>
    </row>
    <row r="578" spans="1:47" ht="13.95" customHeight="1">
      <c r="A578" s="369"/>
      <c r="B578" s="1348"/>
      <c r="C578" s="1348"/>
      <c r="D578" s="1347"/>
      <c r="E578" s="1347"/>
      <c r="F578" s="1347"/>
      <c r="G578" s="1346" t="s">
        <v>19</v>
      </c>
      <c r="H578" s="1346"/>
      <c r="I578" s="1346"/>
      <c r="J578" s="1346"/>
      <c r="K578" s="1346"/>
      <c r="L578" s="1445"/>
      <c r="M578" s="1346"/>
      <c r="N578" s="1346"/>
      <c r="O578" s="1346"/>
      <c r="P578" s="1346"/>
      <c r="Q578" s="1347" t="s">
        <v>20</v>
      </c>
      <c r="R578" s="1347"/>
      <c r="S578" s="1347"/>
      <c r="T578" s="1347"/>
      <c r="U578" s="1347"/>
      <c r="V578" s="1445"/>
      <c r="W578" s="1346"/>
      <c r="X578" s="1346"/>
      <c r="Y578" s="1346"/>
      <c r="Z578" s="1346"/>
      <c r="AA578" s="369"/>
    </row>
    <row r="579" spans="1:47" ht="14.4">
      <c r="A579" s="369"/>
      <c r="B579" s="1348"/>
      <c r="C579" s="1348"/>
      <c r="D579" s="1347" t="s">
        <v>8</v>
      </c>
      <c r="E579" s="1347"/>
      <c r="F579" s="1347"/>
      <c r="G579" s="1447"/>
      <c r="H579" s="1343"/>
      <c r="I579" s="1343"/>
      <c r="J579" s="1343"/>
      <c r="K579" s="1343"/>
      <c r="L579" s="1344"/>
      <c r="M579" s="1344"/>
      <c r="N579" s="1344"/>
      <c r="O579" s="1344"/>
      <c r="P579" s="1344"/>
      <c r="Q579" s="1344"/>
      <c r="R579" s="1344"/>
      <c r="S579" s="1344"/>
      <c r="T579" s="1344"/>
      <c r="U579" s="1344"/>
      <c r="V579" s="1344"/>
      <c r="W579" s="1344"/>
      <c r="X579" s="1344"/>
      <c r="Y579" s="1344"/>
      <c r="Z579" s="1344"/>
      <c r="AA579" s="369"/>
    </row>
    <row r="580" spans="1:47" ht="14.4">
      <c r="A580" s="369"/>
      <c r="B580" s="1348"/>
      <c r="C580" s="1348"/>
      <c r="D580" s="1347"/>
      <c r="E580" s="1347"/>
      <c r="F580" s="1347"/>
      <c r="G580" s="1345"/>
      <c r="H580" s="1344"/>
      <c r="I580" s="1344"/>
      <c r="J580" s="1344"/>
      <c r="K580" s="1344"/>
      <c r="L580" s="1344"/>
      <c r="M580" s="1344"/>
      <c r="N580" s="1344"/>
      <c r="O580" s="1344"/>
      <c r="P580" s="1344"/>
      <c r="Q580" s="1344"/>
      <c r="R580" s="1344"/>
      <c r="S580" s="1344"/>
      <c r="T580" s="1344"/>
      <c r="U580" s="1344"/>
      <c r="V580" s="1344"/>
      <c r="W580" s="1344"/>
      <c r="X580" s="1344"/>
      <c r="Y580" s="1344"/>
      <c r="Z580" s="1344"/>
      <c r="AA580" s="369"/>
    </row>
    <row r="581" spans="1:47" ht="14.4">
      <c r="A581" s="369"/>
      <c r="B581" s="1348"/>
      <c r="C581" s="1348"/>
      <c r="D581" s="1347" t="s">
        <v>3745</v>
      </c>
      <c r="E581" s="1347"/>
      <c r="F581" s="1347"/>
      <c r="G581" s="370"/>
      <c r="H581" s="371"/>
      <c r="I581" s="350"/>
      <c r="J581" s="350"/>
      <c r="K581" s="112" t="s">
        <v>3783</v>
      </c>
      <c r="L581" s="371" t="s">
        <v>3966</v>
      </c>
      <c r="M581" s="371"/>
      <c r="N581" s="371"/>
      <c r="O581" s="371"/>
      <c r="P581" s="371" t="s">
        <v>3965</v>
      </c>
      <c r="Q581" s="350"/>
      <c r="R581" s="112" t="s">
        <v>3783</v>
      </c>
      <c r="S581" s="371" t="s">
        <v>3967</v>
      </c>
      <c r="T581" s="371"/>
      <c r="U581" s="371"/>
      <c r="V581" s="372"/>
      <c r="W581" s="373"/>
      <c r="X581" s="370"/>
      <c r="Y581" s="370"/>
      <c r="Z581" s="374"/>
      <c r="AA581" s="369"/>
    </row>
    <row r="582" spans="1:47" ht="14.4">
      <c r="A582" s="369"/>
      <c r="B582" s="1348"/>
      <c r="C582" s="1348"/>
      <c r="D582" s="1347"/>
      <c r="E582" s="1347"/>
      <c r="F582" s="1347"/>
      <c r="G582" s="375"/>
      <c r="H582" s="376"/>
      <c r="I582" s="377"/>
      <c r="J582" s="376"/>
      <c r="K582" s="110" t="s">
        <v>3783</v>
      </c>
      <c r="L582" s="376" t="s">
        <v>9</v>
      </c>
      <c r="M582" s="376"/>
      <c r="N582" s="376"/>
      <c r="O582" s="1448"/>
      <c r="P582" s="1449"/>
      <c r="Q582" s="1449"/>
      <c r="R582" s="1449"/>
      <c r="S582" s="1449"/>
      <c r="T582" s="1449"/>
      <c r="U582" s="1449"/>
      <c r="V582" s="1449"/>
      <c r="W582" s="375" t="s">
        <v>10</v>
      </c>
      <c r="X582" s="375"/>
      <c r="Y582" s="375"/>
      <c r="Z582" s="379"/>
      <c r="AA582" s="369"/>
    </row>
    <row r="583" spans="1:47" ht="14.4">
      <c r="A583" s="369"/>
      <c r="B583" s="1348"/>
      <c r="C583" s="1348"/>
      <c r="D583" s="1347"/>
      <c r="E583" s="1347"/>
      <c r="F583" s="1347"/>
      <c r="G583" s="1450" t="s">
        <v>3968</v>
      </c>
      <c r="H583" s="1450"/>
      <c r="I583" s="1450"/>
      <c r="J583" s="1450"/>
      <c r="K583" s="1451"/>
      <c r="L583" s="1452"/>
      <c r="M583" s="1453"/>
      <c r="N583" s="1453"/>
      <c r="O583" s="1453"/>
      <c r="P583" s="1453"/>
      <c r="Q583" s="1452"/>
      <c r="R583" s="1453"/>
      <c r="S583" s="1453"/>
      <c r="T583" s="1453"/>
      <c r="U583" s="1453"/>
      <c r="V583" s="1445"/>
      <c r="W583" s="1346"/>
      <c r="X583" s="1346"/>
      <c r="Y583" s="1346"/>
      <c r="Z583" s="1346"/>
      <c r="AA583" s="369"/>
    </row>
    <row r="584" spans="1:47" ht="14.4">
      <c r="A584" s="369"/>
      <c r="B584" s="1348"/>
      <c r="C584" s="1348"/>
      <c r="D584" s="1347"/>
      <c r="E584" s="1347"/>
      <c r="F584" s="1347"/>
      <c r="G584" s="1450" t="s">
        <v>3969</v>
      </c>
      <c r="H584" s="1450"/>
      <c r="I584" s="1450"/>
      <c r="J584" s="1450"/>
      <c r="K584" s="1451"/>
      <c r="L584" s="1429"/>
      <c r="M584" s="862"/>
      <c r="N584" s="109"/>
      <c r="O584" s="1" t="s">
        <v>12</v>
      </c>
      <c r="P584" s="109"/>
      <c r="Q584" s="1" t="s">
        <v>11</v>
      </c>
      <c r="R584" s="109"/>
      <c r="S584" s="1" t="s">
        <v>227</v>
      </c>
      <c r="T584" s="382"/>
      <c r="U584" s="382"/>
      <c r="V584" s="383"/>
      <c r="W584" s="380"/>
      <c r="X584" s="380"/>
      <c r="Y584" s="380"/>
      <c r="Z584" s="381"/>
      <c r="AA584" s="369"/>
    </row>
    <row r="585" spans="1:47" ht="13.95" customHeight="1">
      <c r="A585" s="369"/>
      <c r="B585" s="1348"/>
      <c r="C585" s="1348"/>
      <c r="D585" s="1443" t="s">
        <v>3971</v>
      </c>
      <c r="E585" s="1347"/>
      <c r="F585" s="1347"/>
      <c r="G585" s="111" t="s">
        <v>3783</v>
      </c>
      <c r="H585" s="385" t="s">
        <v>3972</v>
      </c>
      <c r="I585" s="385"/>
      <c r="J585" s="385"/>
      <c r="K585" s="385"/>
      <c r="L585" s="386" t="s">
        <v>3974</v>
      </c>
      <c r="M585" s="385"/>
      <c r="N585" s="385"/>
      <c r="O585" s="1433"/>
      <c r="P585" s="1433"/>
      <c r="Q585" s="1433"/>
      <c r="R585" s="1433"/>
      <c r="S585" s="1433"/>
      <c r="T585" s="1433"/>
      <c r="U585" s="1433"/>
      <c r="V585" s="1433"/>
      <c r="W585" s="387" t="s">
        <v>10</v>
      </c>
      <c r="X585" s="387"/>
      <c r="Y585" s="387"/>
      <c r="Z585" s="388"/>
      <c r="AA585" s="369"/>
    </row>
    <row r="586" spans="1:47" ht="14.4">
      <c r="A586" s="369"/>
      <c r="B586" s="1348"/>
      <c r="C586" s="1348"/>
      <c r="D586" s="1347"/>
      <c r="E586" s="1347"/>
      <c r="F586" s="1347"/>
      <c r="G586" s="110" t="s">
        <v>3783</v>
      </c>
      <c r="H586" s="376" t="s">
        <v>3973</v>
      </c>
      <c r="I586" s="376"/>
      <c r="J586" s="376"/>
      <c r="K586" s="376"/>
      <c r="L586" s="376"/>
      <c r="M586" s="376"/>
      <c r="N586" s="376"/>
      <c r="O586" s="376"/>
      <c r="P586" s="376"/>
      <c r="Q586" s="376"/>
      <c r="R586" s="376"/>
      <c r="S586" s="376"/>
      <c r="T586" s="376"/>
      <c r="U586" s="376"/>
      <c r="V586" s="378"/>
      <c r="W586" s="375"/>
      <c r="X586" s="375"/>
      <c r="Y586" s="375"/>
      <c r="Z586" s="379"/>
      <c r="AA586" s="369"/>
    </row>
    <row r="587" spans="1:47" ht="13.95" customHeight="1">
      <c r="A587" s="369"/>
      <c r="B587" s="1348" t="s">
        <v>3985</v>
      </c>
      <c r="C587" s="1348"/>
      <c r="D587" s="1347" t="s">
        <v>3755</v>
      </c>
      <c r="E587" s="1347"/>
      <c r="F587" s="1347"/>
      <c r="G587" s="1435"/>
      <c r="H587" s="1435"/>
      <c r="I587" s="1435"/>
      <c r="J587" s="1435"/>
      <c r="K587" s="1435"/>
      <c r="L587" s="1435"/>
      <c r="M587" s="1435"/>
      <c r="N587" s="1435"/>
      <c r="O587" s="1435"/>
      <c r="P587" s="1435"/>
      <c r="Q587" s="1435"/>
      <c r="R587" s="1435"/>
      <c r="S587" s="1435"/>
      <c r="T587" s="1435"/>
      <c r="U587" s="1435"/>
      <c r="V587" s="1435"/>
      <c r="W587" s="1435"/>
      <c r="X587" s="1435"/>
      <c r="Y587" s="1435"/>
      <c r="Z587" s="1435"/>
      <c r="AA587" s="369"/>
    </row>
    <row r="588" spans="1:47" ht="14.4">
      <c r="A588" s="369"/>
      <c r="B588" s="1348"/>
      <c r="C588" s="1348"/>
      <c r="D588" s="1434"/>
      <c r="E588" s="1434"/>
      <c r="F588" s="1434"/>
      <c r="G588" s="1436"/>
      <c r="H588" s="1436"/>
      <c r="I588" s="1436"/>
      <c r="J588" s="1435"/>
      <c r="K588" s="1435"/>
      <c r="L588" s="1435"/>
      <c r="M588" s="1435"/>
      <c r="N588" s="1435"/>
      <c r="O588" s="1435"/>
      <c r="P588" s="1435"/>
      <c r="Q588" s="1435"/>
      <c r="R588" s="1435"/>
      <c r="S588" s="1435"/>
      <c r="T588" s="1435"/>
      <c r="U588" s="1435"/>
      <c r="V588" s="1435"/>
      <c r="W588" s="1435"/>
      <c r="X588" s="1435"/>
      <c r="Y588" s="1435"/>
      <c r="Z588" s="1435"/>
      <c r="AA588" s="369"/>
    </row>
    <row r="589" spans="1:47" ht="18" customHeight="1">
      <c r="A589" s="369"/>
      <c r="B589" s="1348"/>
      <c r="C589" s="1348"/>
      <c r="D589" s="1347" t="s">
        <v>3975</v>
      </c>
      <c r="E589" s="1347"/>
      <c r="F589" s="1347"/>
      <c r="G589" s="1047" t="s">
        <v>3918</v>
      </c>
      <c r="H589" s="1047"/>
      <c r="I589" s="1047"/>
      <c r="J589" s="871"/>
      <c r="K589" s="869"/>
      <c r="L589" s="344" t="s">
        <v>3919</v>
      </c>
      <c r="M589" s="1437"/>
      <c r="N589" s="1427"/>
      <c r="O589" s="1438"/>
      <c r="P589" s="1439"/>
      <c r="Q589" s="1425"/>
      <c r="R589" s="1425"/>
      <c r="S589" s="1425"/>
      <c r="T589" s="1425"/>
      <c r="U589" s="1425"/>
      <c r="V589" s="1425"/>
      <c r="W589" s="1425"/>
      <c r="X589" s="1425"/>
      <c r="Y589" s="1425"/>
      <c r="Z589" s="1440"/>
      <c r="AA589" s="369"/>
    </row>
    <row r="590" spans="1:47" ht="18" customHeight="1">
      <c r="A590" s="369"/>
      <c r="B590" s="1348"/>
      <c r="C590" s="1348"/>
      <c r="D590" s="1347"/>
      <c r="E590" s="1347"/>
      <c r="F590" s="1347"/>
      <c r="G590" s="1047" t="s">
        <v>3920</v>
      </c>
      <c r="H590" s="1047"/>
      <c r="I590" s="1047"/>
      <c r="J590" s="1046"/>
      <c r="K590" s="1046"/>
      <c r="L590" s="1046"/>
      <c r="M590" s="1046"/>
      <c r="N590" s="1046"/>
      <c r="O590" s="1046"/>
      <c r="P590" s="1047" t="s">
        <v>3921</v>
      </c>
      <c r="Q590" s="1047"/>
      <c r="R590" s="1047"/>
      <c r="S590" s="1046"/>
      <c r="T590" s="1046"/>
      <c r="U590" s="1046"/>
      <c r="V590" s="1046"/>
      <c r="W590" s="1046"/>
      <c r="X590" s="1046"/>
      <c r="Y590" s="1046"/>
      <c r="Z590" s="1046"/>
      <c r="AA590" s="369"/>
    </row>
    <row r="591" spans="1:47" ht="18" customHeight="1">
      <c r="A591" s="369"/>
      <c r="B591" s="1348"/>
      <c r="C591" s="1348"/>
      <c r="D591" s="1347"/>
      <c r="E591" s="1347"/>
      <c r="F591" s="1347"/>
      <c r="G591" s="1047" t="s">
        <v>3922</v>
      </c>
      <c r="H591" s="1047"/>
      <c r="I591" s="1047"/>
      <c r="J591" s="1046"/>
      <c r="K591" s="1046"/>
      <c r="L591" s="1046"/>
      <c r="M591" s="1046"/>
      <c r="N591" s="1046"/>
      <c r="O591" s="1046"/>
      <c r="P591" s="1047" t="s">
        <v>3923</v>
      </c>
      <c r="Q591" s="1047"/>
      <c r="R591" s="1047"/>
      <c r="S591" s="1046"/>
      <c r="T591" s="1046"/>
      <c r="U591" s="1046"/>
      <c r="V591" s="1046"/>
      <c r="W591" s="1046"/>
      <c r="X591" s="1046"/>
      <c r="Y591" s="1046"/>
      <c r="Z591" s="1046"/>
      <c r="AA591" s="369"/>
    </row>
    <row r="592" spans="1:47" ht="18" customHeight="1">
      <c r="A592" s="369"/>
      <c r="B592" s="1348"/>
      <c r="C592" s="1348"/>
      <c r="D592" s="1347"/>
      <c r="E592" s="1347"/>
      <c r="F592" s="1347"/>
      <c r="G592" s="1047" t="s">
        <v>3924</v>
      </c>
      <c r="H592" s="1047"/>
      <c r="I592" s="1047"/>
      <c r="J592" s="1046"/>
      <c r="K592" s="1046"/>
      <c r="L592" s="1046"/>
      <c r="M592" s="1046"/>
      <c r="N592" s="1046"/>
      <c r="O592" s="1046"/>
      <c r="P592" s="1046"/>
      <c r="Q592" s="1046"/>
      <c r="R592" s="1046"/>
      <c r="S592" s="1046"/>
      <c r="T592" s="1046"/>
      <c r="U592" s="1046"/>
      <c r="V592" s="1046"/>
      <c r="W592" s="1046"/>
      <c r="X592" s="1046"/>
      <c r="Y592" s="1046"/>
      <c r="Z592" s="1046"/>
      <c r="AA592" s="369"/>
    </row>
    <row r="593" spans="1:47" ht="14.4">
      <c r="A593" s="369"/>
      <c r="B593" s="1348"/>
      <c r="C593" s="1348"/>
      <c r="D593" s="1441" t="s">
        <v>3976</v>
      </c>
      <c r="E593" s="1441"/>
      <c r="F593" s="1441"/>
      <c r="G593" s="1441"/>
      <c r="H593" s="1441"/>
      <c r="I593" s="1441"/>
      <c r="J593" s="1441"/>
      <c r="K593" s="1441"/>
      <c r="L593" s="1441"/>
      <c r="M593" s="1441"/>
      <c r="N593" s="1441" t="s">
        <v>177</v>
      </c>
      <c r="O593" s="1441"/>
      <c r="P593" s="1441"/>
      <c r="Q593" s="1441"/>
      <c r="R593" s="1441"/>
      <c r="S593" s="1441"/>
      <c r="T593" s="1441"/>
      <c r="U593" s="1441"/>
      <c r="V593" s="1441"/>
      <c r="W593" s="1441"/>
      <c r="X593" s="1441"/>
      <c r="Y593" s="1441"/>
      <c r="Z593" s="1441"/>
      <c r="AA593" s="369"/>
    </row>
    <row r="594" spans="1:47" ht="14.4">
      <c r="A594" s="369"/>
      <c r="B594" s="1348"/>
      <c r="C594" s="1348"/>
      <c r="D594" s="1347"/>
      <c r="E594" s="1347"/>
      <c r="F594" s="1347"/>
      <c r="G594" s="1347"/>
      <c r="H594" s="1347"/>
      <c r="I594" s="1347"/>
      <c r="J594" s="1347"/>
      <c r="K594" s="1347"/>
      <c r="L594" s="1347"/>
      <c r="M594" s="1347"/>
      <c r="N594" s="1347"/>
      <c r="O594" s="1347"/>
      <c r="P594" s="1347"/>
      <c r="Q594" s="1347"/>
      <c r="R594" s="1347"/>
      <c r="S594" s="1347"/>
      <c r="T594" s="1347"/>
      <c r="U594" s="1347"/>
      <c r="V594" s="1347"/>
      <c r="W594" s="1347"/>
      <c r="X594" s="1347"/>
      <c r="Y594" s="1347"/>
      <c r="Z594" s="1347"/>
      <c r="AA594" s="369"/>
    </row>
    <row r="595" spans="1:47" ht="14.25" customHeight="1">
      <c r="A595" s="369"/>
      <c r="B595" s="1348"/>
      <c r="C595" s="1348"/>
      <c r="D595" s="1347"/>
      <c r="E595" s="1347"/>
      <c r="F595" s="1347"/>
      <c r="G595" s="1347"/>
      <c r="H595" s="1347"/>
      <c r="I595" s="1347"/>
      <c r="J595" s="1347"/>
      <c r="K595" s="1347"/>
      <c r="L595" s="1347"/>
      <c r="M595" s="1347"/>
      <c r="N595" s="1347"/>
      <c r="O595" s="1347"/>
      <c r="P595" s="1347"/>
      <c r="Q595" s="1347"/>
      <c r="R595" s="1347"/>
      <c r="S595" s="1347"/>
      <c r="T595" s="1347"/>
      <c r="U595" s="1347"/>
      <c r="V595" s="1347"/>
      <c r="W595" s="1347"/>
      <c r="X595" s="1347"/>
      <c r="Y595" s="1347"/>
      <c r="Z595" s="1347"/>
      <c r="AA595" s="369"/>
    </row>
    <row r="596" spans="1:47" ht="14.4">
      <c r="A596" s="369"/>
      <c r="B596" s="1348"/>
      <c r="C596" s="1348"/>
      <c r="D596" s="1347" t="s">
        <v>3977</v>
      </c>
      <c r="E596" s="1347"/>
      <c r="F596" s="1347"/>
      <c r="G596" s="1347"/>
      <c r="H596" s="1347"/>
      <c r="I596" s="1347"/>
      <c r="J596" s="1347"/>
      <c r="K596" s="1347"/>
      <c r="L596" s="1347"/>
      <c r="M596" s="1347"/>
      <c r="N596" s="1442" t="s">
        <v>3979</v>
      </c>
      <c r="O596" s="1442"/>
      <c r="P596" s="1442"/>
      <c r="Q596" s="1442"/>
      <c r="R596" s="390"/>
      <c r="S596" s="369"/>
      <c r="T596" s="369"/>
      <c r="U596" s="369"/>
      <c r="V596" s="391"/>
      <c r="W596" s="389"/>
      <c r="X596" s="389"/>
      <c r="Y596" s="389"/>
      <c r="Z596" s="392"/>
      <c r="AA596" s="369"/>
    </row>
    <row r="597" spans="1:47" ht="14.4">
      <c r="A597" s="369"/>
      <c r="B597" s="1348"/>
      <c r="C597" s="1348"/>
      <c r="D597" s="1347"/>
      <c r="E597" s="1347"/>
      <c r="F597" s="1347"/>
      <c r="G597" s="1347"/>
      <c r="H597" s="1347"/>
      <c r="I597" s="1347"/>
      <c r="J597" s="1347"/>
      <c r="K597" s="1347"/>
      <c r="L597" s="1347"/>
      <c r="M597" s="1347"/>
      <c r="N597" s="1442"/>
      <c r="O597" s="1442"/>
      <c r="P597" s="1442"/>
      <c r="Q597" s="1442"/>
      <c r="R597" s="115"/>
      <c r="S597" s="114"/>
      <c r="T597" s="369" t="s">
        <v>388</v>
      </c>
      <c r="U597" s="114"/>
      <c r="V597" s="393" t="s">
        <v>3980</v>
      </c>
      <c r="W597" s="389"/>
      <c r="X597" s="389"/>
      <c r="Y597" s="389"/>
      <c r="Z597" s="392"/>
      <c r="AA597" s="369"/>
    </row>
    <row r="598" spans="1:47" ht="14.4">
      <c r="A598" s="369"/>
      <c r="B598" s="1348"/>
      <c r="C598" s="1348"/>
      <c r="D598" s="1347"/>
      <c r="E598" s="1347"/>
      <c r="F598" s="1347"/>
      <c r="G598" s="1347"/>
      <c r="H598" s="1347"/>
      <c r="I598" s="1347"/>
      <c r="J598" s="1347"/>
      <c r="K598" s="1347"/>
      <c r="L598" s="1347"/>
      <c r="M598" s="1347"/>
      <c r="N598" s="1442"/>
      <c r="O598" s="1442"/>
      <c r="P598" s="1442"/>
      <c r="Q598" s="1442"/>
      <c r="R598" s="394"/>
      <c r="S598" s="369"/>
      <c r="T598" s="369"/>
      <c r="U598" s="395"/>
      <c r="V598" s="391"/>
      <c r="W598" s="389"/>
      <c r="X598" s="389"/>
      <c r="Y598" s="389"/>
      <c r="Z598" s="392"/>
      <c r="AA598" s="369"/>
    </row>
    <row r="599" spans="1:47" ht="13.95" customHeight="1">
      <c r="A599" s="369"/>
      <c r="B599" s="1348"/>
      <c r="C599" s="1348"/>
      <c r="D599" s="1443" t="s">
        <v>3978</v>
      </c>
      <c r="E599" s="1443"/>
      <c r="F599" s="1443"/>
      <c r="G599" s="370"/>
      <c r="H599" s="371"/>
      <c r="I599" s="371"/>
      <c r="J599" s="371"/>
      <c r="K599" s="371"/>
      <c r="L599" s="371"/>
      <c r="M599" s="371"/>
      <c r="N599" s="371"/>
      <c r="O599" s="371"/>
      <c r="P599" s="371"/>
      <c r="Q599" s="371"/>
      <c r="R599" s="371"/>
      <c r="S599" s="371"/>
      <c r="T599" s="371"/>
      <c r="U599" s="371"/>
      <c r="V599" s="372"/>
      <c r="W599" s="370"/>
      <c r="X599" s="370"/>
      <c r="Y599" s="370"/>
      <c r="Z599" s="374"/>
      <c r="AA599" s="369"/>
    </row>
    <row r="600" spans="1:47" ht="14.4">
      <c r="A600" s="369"/>
      <c r="B600" s="1348"/>
      <c r="C600" s="1348"/>
      <c r="D600" s="1443"/>
      <c r="E600" s="1443"/>
      <c r="F600" s="1443"/>
      <c r="G600" s="389"/>
      <c r="H600" s="369"/>
      <c r="I600" s="121" t="s">
        <v>3783</v>
      </c>
      <c r="J600" s="369" t="s">
        <v>3981</v>
      </c>
      <c r="K600" s="369"/>
      <c r="L600" s="369"/>
      <c r="M600" s="369"/>
      <c r="N600" s="369" t="s">
        <v>3965</v>
      </c>
      <c r="O600" s="369"/>
      <c r="P600" s="121" t="s">
        <v>3783</v>
      </c>
      <c r="Q600" s="369" t="s">
        <v>3982</v>
      </c>
      <c r="R600" s="369"/>
      <c r="S600" s="369"/>
      <c r="T600" s="369"/>
      <c r="U600" s="369" t="s">
        <v>3965</v>
      </c>
      <c r="V600" s="391"/>
      <c r="W600" s="121" t="s">
        <v>3783</v>
      </c>
      <c r="X600" s="389" t="s">
        <v>3983</v>
      </c>
      <c r="Y600" s="389"/>
      <c r="Z600" s="392"/>
      <c r="AA600" s="369"/>
    </row>
    <row r="601" spans="1:47" ht="14.4">
      <c r="A601" s="369"/>
      <c r="B601" s="1348"/>
      <c r="C601" s="1348"/>
      <c r="D601" s="1443"/>
      <c r="E601" s="1443"/>
      <c r="F601" s="1443"/>
      <c r="G601" s="375"/>
      <c r="H601" s="376"/>
      <c r="I601" s="376"/>
      <c r="J601" s="376"/>
      <c r="K601" s="376"/>
      <c r="L601" s="376"/>
      <c r="M601" s="376"/>
      <c r="N601" s="376"/>
      <c r="O601" s="376"/>
      <c r="P601" s="376"/>
      <c r="Q601" s="376"/>
      <c r="R601" s="376"/>
      <c r="S601" s="376"/>
      <c r="T601" s="376"/>
      <c r="U601" s="376"/>
      <c r="V601" s="378"/>
      <c r="W601" s="375"/>
      <c r="X601" s="375"/>
      <c r="Y601" s="375"/>
      <c r="Z601" s="379"/>
      <c r="AA601" s="369"/>
    </row>
    <row r="602" spans="1:47" ht="14.55" customHeight="1">
      <c r="B602" s="1348" t="s">
        <v>3984</v>
      </c>
      <c r="C602" s="1348"/>
      <c r="D602" s="1347" t="s">
        <v>23</v>
      </c>
      <c r="E602" s="1347"/>
      <c r="F602" s="1347"/>
      <c r="G602" s="1346" t="s">
        <v>15</v>
      </c>
      <c r="H602" s="1346"/>
      <c r="I602" s="1346"/>
      <c r="J602" s="1346"/>
      <c r="K602" s="1346"/>
      <c r="L602" s="1444"/>
      <c r="M602" s="1349"/>
      <c r="N602" s="368" t="s">
        <v>3919</v>
      </c>
      <c r="O602" s="1444"/>
      <c r="P602" s="1349"/>
      <c r="Q602" s="1346" t="s">
        <v>56</v>
      </c>
      <c r="R602" s="1346"/>
      <c r="S602" s="1346"/>
      <c r="T602" s="1346"/>
      <c r="U602" s="1346"/>
      <c r="V602" s="1445"/>
      <c r="W602" s="1346"/>
      <c r="X602" s="1346"/>
      <c r="Y602" s="1346"/>
      <c r="Z602" s="1346"/>
      <c r="AB602" s="2">
        <v>24</v>
      </c>
      <c r="AC602" s="876"/>
      <c r="AD602" s="876"/>
      <c r="AE602" s="876"/>
      <c r="AF602" s="1446"/>
      <c r="AG602" s="1446"/>
      <c r="AH602" s="1446"/>
      <c r="AI602" s="1446"/>
      <c r="AJ602" s="1446"/>
      <c r="AK602" s="876"/>
      <c r="AL602" s="876"/>
      <c r="AM602" s="876"/>
      <c r="AN602" s="1446"/>
      <c r="AO602" s="1446"/>
      <c r="AP602" s="1446"/>
      <c r="AQ602" s="1446"/>
      <c r="AR602" s="1446"/>
      <c r="AS602" s="1446"/>
      <c r="AT602" s="1446"/>
      <c r="AU602" s="1446"/>
    </row>
    <row r="603" spans="1:47" ht="13.05" customHeight="1">
      <c r="B603" s="1348"/>
      <c r="C603" s="1348"/>
      <c r="D603" s="1347"/>
      <c r="E603" s="1347"/>
      <c r="F603" s="1347"/>
      <c r="G603" s="1346" t="s">
        <v>17</v>
      </c>
      <c r="H603" s="1346"/>
      <c r="I603" s="1346"/>
      <c r="J603" s="1346"/>
      <c r="K603" s="1346"/>
      <c r="L603" s="1445"/>
      <c r="M603" s="1346"/>
      <c r="N603" s="1346"/>
      <c r="O603" s="1346"/>
      <c r="P603" s="1346"/>
      <c r="Q603" s="1346" t="s">
        <v>3993</v>
      </c>
      <c r="R603" s="1346"/>
      <c r="S603" s="1346"/>
      <c r="T603" s="1346"/>
      <c r="U603" s="1346"/>
      <c r="V603" s="1445"/>
      <c r="W603" s="1346"/>
      <c r="X603" s="1346"/>
      <c r="Y603" s="1346"/>
      <c r="Z603" s="1346"/>
      <c r="AC603" s="876"/>
      <c r="AD603" s="876"/>
      <c r="AE603" s="876"/>
      <c r="AF603" s="1446"/>
      <c r="AG603" s="1446"/>
      <c r="AH603" s="1446"/>
      <c r="AI603" s="1446"/>
      <c r="AJ603" s="1446"/>
      <c r="AK603" s="1446"/>
      <c r="AL603" s="1446"/>
      <c r="AM603" s="1446"/>
      <c r="AN603" s="1446"/>
      <c r="AO603" s="1446"/>
      <c r="AP603" s="1446"/>
      <c r="AQ603" s="1446"/>
      <c r="AR603" s="1446"/>
      <c r="AS603" s="1446"/>
      <c r="AT603" s="1446"/>
      <c r="AU603" s="1446"/>
    </row>
    <row r="604" spans="1:47" ht="13.95" customHeight="1">
      <c r="A604" s="369"/>
      <c r="B604" s="1348"/>
      <c r="C604" s="1348"/>
      <c r="D604" s="1347"/>
      <c r="E604" s="1347"/>
      <c r="F604" s="1347"/>
      <c r="G604" s="1346" t="s">
        <v>19</v>
      </c>
      <c r="H604" s="1346"/>
      <c r="I604" s="1346"/>
      <c r="J604" s="1346"/>
      <c r="K604" s="1346"/>
      <c r="L604" s="1445"/>
      <c r="M604" s="1346"/>
      <c r="N604" s="1346"/>
      <c r="O604" s="1346"/>
      <c r="P604" s="1346"/>
      <c r="Q604" s="1347" t="s">
        <v>20</v>
      </c>
      <c r="R604" s="1347"/>
      <c r="S604" s="1347"/>
      <c r="T604" s="1347"/>
      <c r="U604" s="1347"/>
      <c r="V604" s="1445"/>
      <c r="W604" s="1346"/>
      <c r="X604" s="1346"/>
      <c r="Y604" s="1346"/>
      <c r="Z604" s="1346"/>
      <c r="AA604" s="369"/>
    </row>
    <row r="605" spans="1:47" ht="14.4">
      <c r="A605" s="369"/>
      <c r="B605" s="1348"/>
      <c r="C605" s="1348"/>
      <c r="D605" s="1347" t="s">
        <v>8</v>
      </c>
      <c r="E605" s="1347"/>
      <c r="F605" s="1347"/>
      <c r="G605" s="1447"/>
      <c r="H605" s="1343"/>
      <c r="I605" s="1343"/>
      <c r="J605" s="1343"/>
      <c r="K605" s="1343"/>
      <c r="L605" s="1344"/>
      <c r="M605" s="1344"/>
      <c r="N605" s="1344"/>
      <c r="O605" s="1344"/>
      <c r="P605" s="1344"/>
      <c r="Q605" s="1344"/>
      <c r="R605" s="1344"/>
      <c r="S605" s="1344"/>
      <c r="T605" s="1344"/>
      <c r="U605" s="1344"/>
      <c r="V605" s="1344"/>
      <c r="W605" s="1344"/>
      <c r="X605" s="1344"/>
      <c r="Y605" s="1344"/>
      <c r="Z605" s="1344"/>
      <c r="AA605" s="369"/>
    </row>
    <row r="606" spans="1:47" ht="14.4">
      <c r="A606" s="369"/>
      <c r="B606" s="1348"/>
      <c r="C606" s="1348"/>
      <c r="D606" s="1347"/>
      <c r="E606" s="1347"/>
      <c r="F606" s="1347"/>
      <c r="G606" s="1345"/>
      <c r="H606" s="1344"/>
      <c r="I606" s="1344"/>
      <c r="J606" s="1344"/>
      <c r="K606" s="1344"/>
      <c r="L606" s="1344"/>
      <c r="M606" s="1344"/>
      <c r="N606" s="1344"/>
      <c r="O606" s="1344"/>
      <c r="P606" s="1344"/>
      <c r="Q606" s="1344"/>
      <c r="R606" s="1344"/>
      <c r="S606" s="1344"/>
      <c r="T606" s="1344"/>
      <c r="U606" s="1344"/>
      <c r="V606" s="1344"/>
      <c r="W606" s="1344"/>
      <c r="X606" s="1344"/>
      <c r="Y606" s="1344"/>
      <c r="Z606" s="1344"/>
      <c r="AA606" s="369"/>
    </row>
    <row r="607" spans="1:47" ht="14.4">
      <c r="A607" s="369"/>
      <c r="B607" s="1348"/>
      <c r="C607" s="1348"/>
      <c r="D607" s="1347" t="s">
        <v>3745</v>
      </c>
      <c r="E607" s="1347"/>
      <c r="F607" s="1347"/>
      <c r="G607" s="370"/>
      <c r="H607" s="371"/>
      <c r="I607" s="350"/>
      <c r="J607" s="350"/>
      <c r="K607" s="112" t="s">
        <v>3783</v>
      </c>
      <c r="L607" s="371" t="s">
        <v>3966</v>
      </c>
      <c r="M607" s="371"/>
      <c r="N607" s="371"/>
      <c r="O607" s="371"/>
      <c r="P607" s="371" t="s">
        <v>3965</v>
      </c>
      <c r="Q607" s="350"/>
      <c r="R607" s="112" t="s">
        <v>3783</v>
      </c>
      <c r="S607" s="371" t="s">
        <v>3967</v>
      </c>
      <c r="T607" s="371"/>
      <c r="U607" s="371"/>
      <c r="V607" s="372"/>
      <c r="W607" s="373"/>
      <c r="X607" s="370"/>
      <c r="Y607" s="370"/>
      <c r="Z607" s="374"/>
      <c r="AA607" s="369"/>
    </row>
    <row r="608" spans="1:47" ht="14.4">
      <c r="A608" s="369"/>
      <c r="B608" s="1348"/>
      <c r="C608" s="1348"/>
      <c r="D608" s="1347"/>
      <c r="E608" s="1347"/>
      <c r="F608" s="1347"/>
      <c r="G608" s="375"/>
      <c r="H608" s="376"/>
      <c r="I608" s="377"/>
      <c r="J608" s="376"/>
      <c r="K608" s="110" t="s">
        <v>3783</v>
      </c>
      <c r="L608" s="376" t="s">
        <v>9</v>
      </c>
      <c r="M608" s="376"/>
      <c r="N608" s="376"/>
      <c r="O608" s="1448"/>
      <c r="P608" s="1449"/>
      <c r="Q608" s="1449"/>
      <c r="R608" s="1449"/>
      <c r="S608" s="1449"/>
      <c r="T608" s="1449"/>
      <c r="U608" s="1449"/>
      <c r="V608" s="1449"/>
      <c r="W608" s="375" t="s">
        <v>10</v>
      </c>
      <c r="X608" s="375"/>
      <c r="Y608" s="375"/>
      <c r="Z608" s="379"/>
      <c r="AA608" s="369"/>
    </row>
    <row r="609" spans="1:27" ht="14.4">
      <c r="A609" s="369"/>
      <c r="B609" s="1348"/>
      <c r="C609" s="1348"/>
      <c r="D609" s="1347"/>
      <c r="E609" s="1347"/>
      <c r="F609" s="1347"/>
      <c r="G609" s="1450" t="s">
        <v>3968</v>
      </c>
      <c r="H609" s="1450"/>
      <c r="I609" s="1450"/>
      <c r="J609" s="1450"/>
      <c r="K609" s="1451"/>
      <c r="L609" s="1452"/>
      <c r="M609" s="1453"/>
      <c r="N609" s="1453"/>
      <c r="O609" s="1453"/>
      <c r="P609" s="1453"/>
      <c r="Q609" s="1452"/>
      <c r="R609" s="1453"/>
      <c r="S609" s="1453"/>
      <c r="T609" s="1453"/>
      <c r="U609" s="1453"/>
      <c r="V609" s="1445"/>
      <c r="W609" s="1346"/>
      <c r="X609" s="1346"/>
      <c r="Y609" s="1346"/>
      <c r="Z609" s="1346"/>
      <c r="AA609" s="369"/>
    </row>
    <row r="610" spans="1:27" ht="14.4">
      <c r="A610" s="369"/>
      <c r="B610" s="1348"/>
      <c r="C610" s="1348"/>
      <c r="D610" s="1347"/>
      <c r="E610" s="1347"/>
      <c r="F610" s="1347"/>
      <c r="G610" s="1450" t="s">
        <v>3969</v>
      </c>
      <c r="H610" s="1450"/>
      <c r="I610" s="1450"/>
      <c r="J610" s="1450"/>
      <c r="K610" s="1451"/>
      <c r="L610" s="1429"/>
      <c r="M610" s="862"/>
      <c r="N610" s="109"/>
      <c r="O610" s="1" t="s">
        <v>12</v>
      </c>
      <c r="P610" s="109"/>
      <c r="Q610" s="1" t="s">
        <v>11</v>
      </c>
      <c r="R610" s="109"/>
      <c r="S610" s="1" t="s">
        <v>227</v>
      </c>
      <c r="T610" s="382"/>
      <c r="U610" s="382"/>
      <c r="V610" s="383"/>
      <c r="W610" s="380"/>
      <c r="X610" s="380"/>
      <c r="Y610" s="380"/>
      <c r="Z610" s="381"/>
      <c r="AA610" s="369"/>
    </row>
    <row r="611" spans="1:27" ht="13.95" customHeight="1">
      <c r="A611" s="369"/>
      <c r="B611" s="1348"/>
      <c r="C611" s="1348"/>
      <c r="D611" s="1443" t="s">
        <v>3971</v>
      </c>
      <c r="E611" s="1347"/>
      <c r="F611" s="1347"/>
      <c r="G611" s="111" t="s">
        <v>3783</v>
      </c>
      <c r="H611" s="385" t="s">
        <v>3972</v>
      </c>
      <c r="I611" s="385"/>
      <c r="J611" s="385"/>
      <c r="K611" s="385"/>
      <c r="L611" s="386" t="s">
        <v>3974</v>
      </c>
      <c r="M611" s="385"/>
      <c r="N611" s="385"/>
      <c r="O611" s="1433"/>
      <c r="P611" s="1433"/>
      <c r="Q611" s="1433"/>
      <c r="R611" s="1433"/>
      <c r="S611" s="1433"/>
      <c r="T611" s="1433"/>
      <c r="U611" s="1433"/>
      <c r="V611" s="1433"/>
      <c r="W611" s="387" t="s">
        <v>10</v>
      </c>
      <c r="X611" s="387"/>
      <c r="Y611" s="387"/>
      <c r="Z611" s="388"/>
      <c r="AA611" s="369"/>
    </row>
    <row r="612" spans="1:27" ht="14.4">
      <c r="A612" s="369"/>
      <c r="B612" s="1348"/>
      <c r="C612" s="1348"/>
      <c r="D612" s="1347"/>
      <c r="E612" s="1347"/>
      <c r="F612" s="1347"/>
      <c r="G612" s="110" t="s">
        <v>3783</v>
      </c>
      <c r="H612" s="376" t="s">
        <v>3973</v>
      </c>
      <c r="I612" s="376"/>
      <c r="J612" s="376"/>
      <c r="K612" s="376"/>
      <c r="L612" s="376"/>
      <c r="M612" s="376"/>
      <c r="N612" s="376"/>
      <c r="O612" s="376"/>
      <c r="P612" s="376"/>
      <c r="Q612" s="376"/>
      <c r="R612" s="376"/>
      <c r="S612" s="376"/>
      <c r="T612" s="376"/>
      <c r="U612" s="376"/>
      <c r="V612" s="378"/>
      <c r="W612" s="375"/>
      <c r="X612" s="375"/>
      <c r="Y612" s="375"/>
      <c r="Z612" s="379"/>
      <c r="AA612" s="369"/>
    </row>
    <row r="613" spans="1:27" ht="13.95" customHeight="1">
      <c r="A613" s="369"/>
      <c r="B613" s="1348" t="s">
        <v>3985</v>
      </c>
      <c r="C613" s="1348"/>
      <c r="D613" s="1347" t="s">
        <v>3755</v>
      </c>
      <c r="E613" s="1347"/>
      <c r="F613" s="1347"/>
      <c r="G613" s="1435"/>
      <c r="H613" s="1435"/>
      <c r="I613" s="1435"/>
      <c r="J613" s="1435"/>
      <c r="K613" s="1435"/>
      <c r="L613" s="1435"/>
      <c r="M613" s="1435"/>
      <c r="N613" s="1435"/>
      <c r="O613" s="1435"/>
      <c r="P613" s="1435"/>
      <c r="Q613" s="1435"/>
      <c r="R613" s="1435"/>
      <c r="S613" s="1435"/>
      <c r="T613" s="1435"/>
      <c r="U613" s="1435"/>
      <c r="V613" s="1435"/>
      <c r="W613" s="1435"/>
      <c r="X613" s="1435"/>
      <c r="Y613" s="1435"/>
      <c r="Z613" s="1435"/>
      <c r="AA613" s="369"/>
    </row>
    <row r="614" spans="1:27" ht="14.4">
      <c r="A614" s="369"/>
      <c r="B614" s="1348"/>
      <c r="C614" s="1348"/>
      <c r="D614" s="1434"/>
      <c r="E614" s="1434"/>
      <c r="F614" s="1434"/>
      <c r="G614" s="1436"/>
      <c r="H614" s="1436"/>
      <c r="I614" s="1436"/>
      <c r="J614" s="1435"/>
      <c r="K614" s="1435"/>
      <c r="L614" s="1435"/>
      <c r="M614" s="1435"/>
      <c r="N614" s="1435"/>
      <c r="O614" s="1435"/>
      <c r="P614" s="1435"/>
      <c r="Q614" s="1435"/>
      <c r="R614" s="1435"/>
      <c r="S614" s="1435"/>
      <c r="T614" s="1435"/>
      <c r="U614" s="1435"/>
      <c r="V614" s="1435"/>
      <c r="W614" s="1435"/>
      <c r="X614" s="1435"/>
      <c r="Y614" s="1435"/>
      <c r="Z614" s="1435"/>
      <c r="AA614" s="369"/>
    </row>
    <row r="615" spans="1:27" ht="18" customHeight="1">
      <c r="A615" s="369"/>
      <c r="B615" s="1348"/>
      <c r="C615" s="1348"/>
      <c r="D615" s="1347" t="s">
        <v>3975</v>
      </c>
      <c r="E615" s="1347"/>
      <c r="F615" s="1347"/>
      <c r="G615" s="1047" t="s">
        <v>3918</v>
      </c>
      <c r="H615" s="1047"/>
      <c r="I615" s="1047"/>
      <c r="J615" s="871"/>
      <c r="K615" s="869"/>
      <c r="L615" s="344" t="s">
        <v>3919</v>
      </c>
      <c r="M615" s="1437"/>
      <c r="N615" s="1427"/>
      <c r="O615" s="1438"/>
      <c r="P615" s="1439"/>
      <c r="Q615" s="1425"/>
      <c r="R615" s="1425"/>
      <c r="S615" s="1425"/>
      <c r="T615" s="1425"/>
      <c r="U615" s="1425"/>
      <c r="V615" s="1425"/>
      <c r="W615" s="1425"/>
      <c r="X615" s="1425"/>
      <c r="Y615" s="1425"/>
      <c r="Z615" s="1440"/>
      <c r="AA615" s="369"/>
    </row>
    <row r="616" spans="1:27" ht="18" customHeight="1">
      <c r="A616" s="369"/>
      <c r="B616" s="1348"/>
      <c r="C616" s="1348"/>
      <c r="D616" s="1347"/>
      <c r="E616" s="1347"/>
      <c r="F616" s="1347"/>
      <c r="G616" s="1047" t="s">
        <v>3920</v>
      </c>
      <c r="H616" s="1047"/>
      <c r="I616" s="1047"/>
      <c r="J616" s="1046"/>
      <c r="K616" s="1046"/>
      <c r="L616" s="1046"/>
      <c r="M616" s="1046"/>
      <c r="N616" s="1046"/>
      <c r="O616" s="1046"/>
      <c r="P616" s="1047" t="s">
        <v>3921</v>
      </c>
      <c r="Q616" s="1047"/>
      <c r="R616" s="1047"/>
      <c r="S616" s="1046"/>
      <c r="T616" s="1046"/>
      <c r="U616" s="1046"/>
      <c r="V616" s="1046"/>
      <c r="W616" s="1046"/>
      <c r="X616" s="1046"/>
      <c r="Y616" s="1046"/>
      <c r="Z616" s="1046"/>
      <c r="AA616" s="369"/>
    </row>
    <row r="617" spans="1:27" ht="18" customHeight="1">
      <c r="A617" s="369"/>
      <c r="B617" s="1348"/>
      <c r="C617" s="1348"/>
      <c r="D617" s="1347"/>
      <c r="E617" s="1347"/>
      <c r="F617" s="1347"/>
      <c r="G617" s="1047" t="s">
        <v>3922</v>
      </c>
      <c r="H617" s="1047"/>
      <c r="I617" s="1047"/>
      <c r="J617" s="1046"/>
      <c r="K617" s="1046"/>
      <c r="L617" s="1046"/>
      <c r="M617" s="1046"/>
      <c r="N617" s="1046"/>
      <c r="O617" s="1046"/>
      <c r="P617" s="1047" t="s">
        <v>3923</v>
      </c>
      <c r="Q617" s="1047"/>
      <c r="R617" s="1047"/>
      <c r="S617" s="1046"/>
      <c r="T617" s="1046"/>
      <c r="U617" s="1046"/>
      <c r="V617" s="1046"/>
      <c r="W617" s="1046"/>
      <c r="X617" s="1046"/>
      <c r="Y617" s="1046"/>
      <c r="Z617" s="1046"/>
      <c r="AA617" s="369"/>
    </row>
    <row r="618" spans="1:27" ht="18" customHeight="1">
      <c r="A618" s="369"/>
      <c r="B618" s="1348"/>
      <c r="C618" s="1348"/>
      <c r="D618" s="1347"/>
      <c r="E618" s="1347"/>
      <c r="F618" s="1347"/>
      <c r="G618" s="1047" t="s">
        <v>3924</v>
      </c>
      <c r="H618" s="1047"/>
      <c r="I618" s="1047"/>
      <c r="J618" s="1046"/>
      <c r="K618" s="1046"/>
      <c r="L618" s="1046"/>
      <c r="M618" s="1046"/>
      <c r="N618" s="1046"/>
      <c r="O618" s="1046"/>
      <c r="P618" s="1046"/>
      <c r="Q618" s="1046"/>
      <c r="R618" s="1046"/>
      <c r="S618" s="1046"/>
      <c r="T618" s="1046"/>
      <c r="U618" s="1046"/>
      <c r="V618" s="1046"/>
      <c r="W618" s="1046"/>
      <c r="X618" s="1046"/>
      <c r="Y618" s="1046"/>
      <c r="Z618" s="1046"/>
      <c r="AA618" s="369"/>
    </row>
    <row r="619" spans="1:27" ht="14.4">
      <c r="A619" s="369"/>
      <c r="B619" s="1348"/>
      <c r="C619" s="1348"/>
      <c r="D619" s="1441" t="s">
        <v>3976</v>
      </c>
      <c r="E619" s="1441"/>
      <c r="F619" s="1441"/>
      <c r="G619" s="1441"/>
      <c r="H619" s="1441"/>
      <c r="I619" s="1441"/>
      <c r="J619" s="1441"/>
      <c r="K619" s="1441"/>
      <c r="L619" s="1441"/>
      <c r="M619" s="1441"/>
      <c r="N619" s="1441" t="s">
        <v>177</v>
      </c>
      <c r="O619" s="1441"/>
      <c r="P619" s="1441"/>
      <c r="Q619" s="1441"/>
      <c r="R619" s="1441"/>
      <c r="S619" s="1441"/>
      <c r="T619" s="1441"/>
      <c r="U619" s="1441"/>
      <c r="V619" s="1441"/>
      <c r="W619" s="1441"/>
      <c r="X619" s="1441"/>
      <c r="Y619" s="1441"/>
      <c r="Z619" s="1441"/>
      <c r="AA619" s="369"/>
    </row>
    <row r="620" spans="1:27" ht="14.4">
      <c r="A620" s="369"/>
      <c r="B620" s="1348"/>
      <c r="C620" s="1348"/>
      <c r="D620" s="1347"/>
      <c r="E620" s="1347"/>
      <c r="F620" s="1347"/>
      <c r="G620" s="1347"/>
      <c r="H620" s="1347"/>
      <c r="I620" s="1347"/>
      <c r="J620" s="1347"/>
      <c r="K620" s="1347"/>
      <c r="L620" s="1347"/>
      <c r="M620" s="1347"/>
      <c r="N620" s="1347"/>
      <c r="O620" s="1347"/>
      <c r="P620" s="1347"/>
      <c r="Q620" s="1347"/>
      <c r="R620" s="1347"/>
      <c r="S620" s="1347"/>
      <c r="T620" s="1347"/>
      <c r="U620" s="1347"/>
      <c r="V620" s="1347"/>
      <c r="W620" s="1347"/>
      <c r="X620" s="1347"/>
      <c r="Y620" s="1347"/>
      <c r="Z620" s="1347"/>
      <c r="AA620" s="369"/>
    </row>
    <row r="621" spans="1:27" ht="14.25" customHeight="1">
      <c r="A621" s="369"/>
      <c r="B621" s="1348"/>
      <c r="C621" s="1348"/>
      <c r="D621" s="1347"/>
      <c r="E621" s="1347"/>
      <c r="F621" s="1347"/>
      <c r="G621" s="1347"/>
      <c r="H621" s="1347"/>
      <c r="I621" s="1347"/>
      <c r="J621" s="1347"/>
      <c r="K621" s="1347"/>
      <c r="L621" s="1347"/>
      <c r="M621" s="1347"/>
      <c r="N621" s="1347"/>
      <c r="O621" s="1347"/>
      <c r="P621" s="1347"/>
      <c r="Q621" s="1347"/>
      <c r="R621" s="1347"/>
      <c r="S621" s="1347"/>
      <c r="T621" s="1347"/>
      <c r="U621" s="1347"/>
      <c r="V621" s="1347"/>
      <c r="W621" s="1347"/>
      <c r="X621" s="1347"/>
      <c r="Y621" s="1347"/>
      <c r="Z621" s="1347"/>
      <c r="AA621" s="369"/>
    </row>
    <row r="622" spans="1:27" ht="14.4">
      <c r="A622" s="369"/>
      <c r="B622" s="1348"/>
      <c r="C622" s="1348"/>
      <c r="D622" s="1347" t="s">
        <v>3977</v>
      </c>
      <c r="E622" s="1347"/>
      <c r="F622" s="1347"/>
      <c r="G622" s="1347"/>
      <c r="H622" s="1347"/>
      <c r="I622" s="1347"/>
      <c r="J622" s="1347"/>
      <c r="K622" s="1347"/>
      <c r="L622" s="1347"/>
      <c r="M622" s="1347"/>
      <c r="N622" s="1442" t="s">
        <v>3979</v>
      </c>
      <c r="O622" s="1442"/>
      <c r="P622" s="1442"/>
      <c r="Q622" s="1442"/>
      <c r="R622" s="390"/>
      <c r="S622" s="369"/>
      <c r="T622" s="369"/>
      <c r="U622" s="369"/>
      <c r="V622" s="391"/>
      <c r="W622" s="389"/>
      <c r="X622" s="389"/>
      <c r="Y622" s="389"/>
      <c r="Z622" s="392"/>
      <c r="AA622" s="369"/>
    </row>
    <row r="623" spans="1:27" ht="14.4">
      <c r="A623" s="369"/>
      <c r="B623" s="1348"/>
      <c r="C623" s="1348"/>
      <c r="D623" s="1347"/>
      <c r="E623" s="1347"/>
      <c r="F623" s="1347"/>
      <c r="G623" s="1347"/>
      <c r="H623" s="1347"/>
      <c r="I623" s="1347"/>
      <c r="J623" s="1347"/>
      <c r="K623" s="1347"/>
      <c r="L623" s="1347"/>
      <c r="M623" s="1347"/>
      <c r="N623" s="1442"/>
      <c r="O623" s="1442"/>
      <c r="P623" s="1442"/>
      <c r="Q623" s="1442"/>
      <c r="R623" s="115"/>
      <c r="S623" s="114"/>
      <c r="T623" s="369" t="s">
        <v>388</v>
      </c>
      <c r="U623" s="114"/>
      <c r="V623" s="393" t="s">
        <v>3980</v>
      </c>
      <c r="W623" s="389"/>
      <c r="X623" s="389"/>
      <c r="Y623" s="389"/>
      <c r="Z623" s="392"/>
      <c r="AA623" s="369"/>
    </row>
    <row r="624" spans="1:27" ht="14.4">
      <c r="A624" s="369"/>
      <c r="B624" s="1348"/>
      <c r="C624" s="1348"/>
      <c r="D624" s="1347"/>
      <c r="E624" s="1347"/>
      <c r="F624" s="1347"/>
      <c r="G624" s="1347"/>
      <c r="H624" s="1347"/>
      <c r="I624" s="1347"/>
      <c r="J624" s="1347"/>
      <c r="K624" s="1347"/>
      <c r="L624" s="1347"/>
      <c r="M624" s="1347"/>
      <c r="N624" s="1442"/>
      <c r="O624" s="1442"/>
      <c r="P624" s="1442"/>
      <c r="Q624" s="1442"/>
      <c r="R624" s="394"/>
      <c r="S624" s="369"/>
      <c r="T624" s="369"/>
      <c r="U624" s="395"/>
      <c r="V624" s="391"/>
      <c r="W624" s="389"/>
      <c r="X624" s="389"/>
      <c r="Y624" s="389"/>
      <c r="Z624" s="392"/>
      <c r="AA624" s="369"/>
    </row>
    <row r="625" spans="1:47" ht="13.95" customHeight="1">
      <c r="A625" s="369"/>
      <c r="B625" s="1348"/>
      <c r="C625" s="1348"/>
      <c r="D625" s="1443" t="s">
        <v>3978</v>
      </c>
      <c r="E625" s="1443"/>
      <c r="F625" s="1443"/>
      <c r="G625" s="370"/>
      <c r="H625" s="371"/>
      <c r="I625" s="371"/>
      <c r="J625" s="371"/>
      <c r="K625" s="371"/>
      <c r="L625" s="371"/>
      <c r="M625" s="371"/>
      <c r="N625" s="371"/>
      <c r="O625" s="371"/>
      <c r="P625" s="371"/>
      <c r="Q625" s="371"/>
      <c r="R625" s="371"/>
      <c r="S625" s="371"/>
      <c r="T625" s="371"/>
      <c r="U625" s="371"/>
      <c r="V625" s="372"/>
      <c r="W625" s="370"/>
      <c r="X625" s="370"/>
      <c r="Y625" s="370"/>
      <c r="Z625" s="374"/>
      <c r="AA625" s="369"/>
    </row>
    <row r="626" spans="1:47" ht="14.4">
      <c r="A626" s="369"/>
      <c r="B626" s="1348"/>
      <c r="C626" s="1348"/>
      <c r="D626" s="1443"/>
      <c r="E626" s="1443"/>
      <c r="F626" s="1443"/>
      <c r="G626" s="389"/>
      <c r="H626" s="369"/>
      <c r="I626" s="121" t="s">
        <v>3783</v>
      </c>
      <c r="J626" s="369" t="s">
        <v>3981</v>
      </c>
      <c r="K626" s="369"/>
      <c r="L626" s="369"/>
      <c r="M626" s="369"/>
      <c r="N626" s="369" t="s">
        <v>3965</v>
      </c>
      <c r="O626" s="369"/>
      <c r="P626" s="121" t="s">
        <v>3783</v>
      </c>
      <c r="Q626" s="369" t="s">
        <v>3982</v>
      </c>
      <c r="R626" s="369"/>
      <c r="S626" s="369"/>
      <c r="T626" s="369"/>
      <c r="U626" s="369" t="s">
        <v>3965</v>
      </c>
      <c r="V626" s="391"/>
      <c r="W626" s="121" t="s">
        <v>3783</v>
      </c>
      <c r="X626" s="389" t="s">
        <v>3983</v>
      </c>
      <c r="Y626" s="389"/>
      <c r="Z626" s="392"/>
      <c r="AA626" s="369"/>
    </row>
    <row r="627" spans="1:47" ht="14.4">
      <c r="A627" s="369"/>
      <c r="B627" s="1348"/>
      <c r="C627" s="1348"/>
      <c r="D627" s="1443"/>
      <c r="E627" s="1443"/>
      <c r="F627" s="1443"/>
      <c r="G627" s="375"/>
      <c r="H627" s="376"/>
      <c r="I627" s="376"/>
      <c r="J627" s="376"/>
      <c r="K627" s="376"/>
      <c r="L627" s="376"/>
      <c r="M627" s="376"/>
      <c r="N627" s="376"/>
      <c r="O627" s="376"/>
      <c r="P627" s="376"/>
      <c r="Q627" s="376"/>
      <c r="R627" s="376"/>
      <c r="S627" s="376"/>
      <c r="T627" s="376"/>
      <c r="U627" s="376"/>
      <c r="V627" s="378"/>
      <c r="W627" s="375"/>
      <c r="X627" s="375"/>
      <c r="Y627" s="375"/>
      <c r="Z627" s="379"/>
      <c r="AA627" s="369"/>
    </row>
    <row r="628" spans="1:47" ht="14.55" customHeight="1">
      <c r="B628" s="1348" t="s">
        <v>3984</v>
      </c>
      <c r="C628" s="1348"/>
      <c r="D628" s="1347" t="s">
        <v>23</v>
      </c>
      <c r="E628" s="1347"/>
      <c r="F628" s="1347"/>
      <c r="G628" s="1346" t="s">
        <v>15</v>
      </c>
      <c r="H628" s="1346"/>
      <c r="I628" s="1346"/>
      <c r="J628" s="1346"/>
      <c r="K628" s="1346"/>
      <c r="L628" s="1444"/>
      <c r="M628" s="1349"/>
      <c r="N628" s="368" t="s">
        <v>3919</v>
      </c>
      <c r="O628" s="1444"/>
      <c r="P628" s="1349"/>
      <c r="Q628" s="1346" t="s">
        <v>56</v>
      </c>
      <c r="R628" s="1346"/>
      <c r="S628" s="1346"/>
      <c r="T628" s="1346"/>
      <c r="U628" s="1346"/>
      <c r="V628" s="1445"/>
      <c r="W628" s="1346"/>
      <c r="X628" s="1346"/>
      <c r="Y628" s="1346"/>
      <c r="Z628" s="1346"/>
      <c r="AB628" s="2">
        <v>25</v>
      </c>
      <c r="AC628" s="876"/>
      <c r="AD628" s="876"/>
      <c r="AE628" s="876"/>
      <c r="AF628" s="1446"/>
      <c r="AG628" s="1446"/>
      <c r="AH628" s="1446"/>
      <c r="AI628" s="1446"/>
      <c r="AJ628" s="1446"/>
      <c r="AK628" s="876"/>
      <c r="AL628" s="876"/>
      <c r="AM628" s="876"/>
      <c r="AN628" s="1446"/>
      <c r="AO628" s="1446"/>
      <c r="AP628" s="1446"/>
      <c r="AQ628" s="1446"/>
      <c r="AR628" s="1446"/>
      <c r="AS628" s="1446"/>
      <c r="AT628" s="1446"/>
      <c r="AU628" s="1446"/>
    </row>
    <row r="629" spans="1:47" ht="13.05" customHeight="1">
      <c r="B629" s="1348"/>
      <c r="C629" s="1348"/>
      <c r="D629" s="1347"/>
      <c r="E629" s="1347"/>
      <c r="F629" s="1347"/>
      <c r="G629" s="1346" t="s">
        <v>17</v>
      </c>
      <c r="H629" s="1346"/>
      <c r="I629" s="1346"/>
      <c r="J629" s="1346"/>
      <c r="K629" s="1346"/>
      <c r="L629" s="1445"/>
      <c r="M629" s="1346"/>
      <c r="N629" s="1346"/>
      <c r="O629" s="1346"/>
      <c r="P629" s="1346"/>
      <c r="Q629" s="1346" t="s">
        <v>3993</v>
      </c>
      <c r="R629" s="1346"/>
      <c r="S629" s="1346"/>
      <c r="T629" s="1346"/>
      <c r="U629" s="1346"/>
      <c r="V629" s="1445"/>
      <c r="W629" s="1346"/>
      <c r="X629" s="1346"/>
      <c r="Y629" s="1346"/>
      <c r="Z629" s="1346"/>
      <c r="AC629" s="876"/>
      <c r="AD629" s="876"/>
      <c r="AE629" s="876"/>
      <c r="AF629" s="1446"/>
      <c r="AG629" s="1446"/>
      <c r="AH629" s="1446"/>
      <c r="AI629" s="1446"/>
      <c r="AJ629" s="1446"/>
      <c r="AK629" s="1446"/>
      <c r="AL629" s="1446"/>
      <c r="AM629" s="1446"/>
      <c r="AN629" s="1446"/>
      <c r="AO629" s="1446"/>
      <c r="AP629" s="1446"/>
      <c r="AQ629" s="1446"/>
      <c r="AR629" s="1446"/>
      <c r="AS629" s="1446"/>
      <c r="AT629" s="1446"/>
      <c r="AU629" s="1446"/>
    </row>
    <row r="630" spans="1:47" ht="13.95" customHeight="1">
      <c r="A630" s="369"/>
      <c r="B630" s="1348"/>
      <c r="C630" s="1348"/>
      <c r="D630" s="1347"/>
      <c r="E630" s="1347"/>
      <c r="F630" s="1347"/>
      <c r="G630" s="1346" t="s">
        <v>19</v>
      </c>
      <c r="H630" s="1346"/>
      <c r="I630" s="1346"/>
      <c r="J630" s="1346"/>
      <c r="K630" s="1346"/>
      <c r="L630" s="1445"/>
      <c r="M630" s="1346"/>
      <c r="N630" s="1346"/>
      <c r="O630" s="1346"/>
      <c r="P630" s="1346"/>
      <c r="Q630" s="1347" t="s">
        <v>20</v>
      </c>
      <c r="R630" s="1347"/>
      <c r="S630" s="1347"/>
      <c r="T630" s="1347"/>
      <c r="U630" s="1347"/>
      <c r="V630" s="1445"/>
      <c r="W630" s="1346"/>
      <c r="X630" s="1346"/>
      <c r="Y630" s="1346"/>
      <c r="Z630" s="1346"/>
      <c r="AA630" s="369"/>
    </row>
    <row r="631" spans="1:47" ht="14.4">
      <c r="A631" s="369"/>
      <c r="B631" s="1348"/>
      <c r="C631" s="1348"/>
      <c r="D631" s="1347" t="s">
        <v>8</v>
      </c>
      <c r="E631" s="1347"/>
      <c r="F631" s="1347"/>
      <c r="G631" s="1447"/>
      <c r="H631" s="1343"/>
      <c r="I631" s="1343"/>
      <c r="J631" s="1343"/>
      <c r="K631" s="1343"/>
      <c r="L631" s="1344"/>
      <c r="M631" s="1344"/>
      <c r="N631" s="1344"/>
      <c r="O631" s="1344"/>
      <c r="P631" s="1344"/>
      <c r="Q631" s="1344"/>
      <c r="R631" s="1344"/>
      <c r="S631" s="1344"/>
      <c r="T631" s="1344"/>
      <c r="U631" s="1344"/>
      <c r="V631" s="1344"/>
      <c r="W631" s="1344"/>
      <c r="X631" s="1344"/>
      <c r="Y631" s="1344"/>
      <c r="Z631" s="1344"/>
      <c r="AA631" s="369"/>
    </row>
    <row r="632" spans="1:47" ht="14.4">
      <c r="A632" s="369"/>
      <c r="B632" s="1348"/>
      <c r="C632" s="1348"/>
      <c r="D632" s="1347"/>
      <c r="E632" s="1347"/>
      <c r="F632" s="1347"/>
      <c r="G632" s="1345"/>
      <c r="H632" s="1344"/>
      <c r="I632" s="1344"/>
      <c r="J632" s="1344"/>
      <c r="K632" s="1344"/>
      <c r="L632" s="1344"/>
      <c r="M632" s="1344"/>
      <c r="N632" s="1344"/>
      <c r="O632" s="1344"/>
      <c r="P632" s="1344"/>
      <c r="Q632" s="1344"/>
      <c r="R632" s="1344"/>
      <c r="S632" s="1344"/>
      <c r="T632" s="1344"/>
      <c r="U632" s="1344"/>
      <c r="V632" s="1344"/>
      <c r="W632" s="1344"/>
      <c r="X632" s="1344"/>
      <c r="Y632" s="1344"/>
      <c r="Z632" s="1344"/>
      <c r="AA632" s="369"/>
    </row>
    <row r="633" spans="1:47" ht="14.4">
      <c r="A633" s="369"/>
      <c r="B633" s="1348"/>
      <c r="C633" s="1348"/>
      <c r="D633" s="1347" t="s">
        <v>3745</v>
      </c>
      <c r="E633" s="1347"/>
      <c r="F633" s="1347"/>
      <c r="G633" s="370"/>
      <c r="H633" s="371"/>
      <c r="I633" s="350"/>
      <c r="J633" s="350"/>
      <c r="K633" s="112" t="s">
        <v>3783</v>
      </c>
      <c r="L633" s="371" t="s">
        <v>3966</v>
      </c>
      <c r="M633" s="371"/>
      <c r="N633" s="371"/>
      <c r="O633" s="371"/>
      <c r="P633" s="371" t="s">
        <v>3965</v>
      </c>
      <c r="Q633" s="350"/>
      <c r="R633" s="112" t="s">
        <v>3783</v>
      </c>
      <c r="S633" s="371" t="s">
        <v>3967</v>
      </c>
      <c r="T633" s="371"/>
      <c r="U633" s="371"/>
      <c r="V633" s="372"/>
      <c r="W633" s="373"/>
      <c r="X633" s="370"/>
      <c r="Y633" s="370"/>
      <c r="Z633" s="374"/>
      <c r="AA633" s="369"/>
    </row>
    <row r="634" spans="1:47" ht="14.4">
      <c r="A634" s="369"/>
      <c r="B634" s="1348"/>
      <c r="C634" s="1348"/>
      <c r="D634" s="1347"/>
      <c r="E634" s="1347"/>
      <c r="F634" s="1347"/>
      <c r="G634" s="375"/>
      <c r="H634" s="376"/>
      <c r="I634" s="377"/>
      <c r="J634" s="376"/>
      <c r="K634" s="110" t="s">
        <v>3783</v>
      </c>
      <c r="L634" s="376" t="s">
        <v>9</v>
      </c>
      <c r="M634" s="376"/>
      <c r="N634" s="376"/>
      <c r="O634" s="1448"/>
      <c r="P634" s="1449"/>
      <c r="Q634" s="1449"/>
      <c r="R634" s="1449"/>
      <c r="S634" s="1449"/>
      <c r="T634" s="1449"/>
      <c r="U634" s="1449"/>
      <c r="V634" s="1449"/>
      <c r="W634" s="375" t="s">
        <v>10</v>
      </c>
      <c r="X634" s="375"/>
      <c r="Y634" s="375"/>
      <c r="Z634" s="379"/>
      <c r="AA634" s="369"/>
    </row>
    <row r="635" spans="1:47" ht="14.4">
      <c r="A635" s="369"/>
      <c r="B635" s="1348"/>
      <c r="C635" s="1348"/>
      <c r="D635" s="1347"/>
      <c r="E635" s="1347"/>
      <c r="F635" s="1347"/>
      <c r="G635" s="1450" t="s">
        <v>3968</v>
      </c>
      <c r="H635" s="1450"/>
      <c r="I635" s="1450"/>
      <c r="J635" s="1450"/>
      <c r="K635" s="1451"/>
      <c r="L635" s="1452"/>
      <c r="M635" s="1453"/>
      <c r="N635" s="1453"/>
      <c r="O635" s="1453"/>
      <c r="P635" s="1453"/>
      <c r="Q635" s="1452"/>
      <c r="R635" s="1453"/>
      <c r="S635" s="1453"/>
      <c r="T635" s="1453"/>
      <c r="U635" s="1453"/>
      <c r="V635" s="1445"/>
      <c r="W635" s="1346"/>
      <c r="X635" s="1346"/>
      <c r="Y635" s="1346"/>
      <c r="Z635" s="1346"/>
      <c r="AA635" s="369"/>
    </row>
    <row r="636" spans="1:47" ht="14.4">
      <c r="A636" s="369"/>
      <c r="B636" s="1348"/>
      <c r="C636" s="1348"/>
      <c r="D636" s="1347"/>
      <c r="E636" s="1347"/>
      <c r="F636" s="1347"/>
      <c r="G636" s="1450" t="s">
        <v>3969</v>
      </c>
      <c r="H636" s="1450"/>
      <c r="I636" s="1450"/>
      <c r="J636" s="1450"/>
      <c r="K636" s="1451"/>
      <c r="L636" s="1429"/>
      <c r="M636" s="862"/>
      <c r="N636" s="109"/>
      <c r="O636" s="1" t="s">
        <v>12</v>
      </c>
      <c r="P636" s="109"/>
      <c r="Q636" s="1" t="s">
        <v>11</v>
      </c>
      <c r="R636" s="109"/>
      <c r="S636" s="1" t="s">
        <v>227</v>
      </c>
      <c r="T636" s="382"/>
      <c r="U636" s="382"/>
      <c r="V636" s="383"/>
      <c r="W636" s="380"/>
      <c r="X636" s="380"/>
      <c r="Y636" s="380"/>
      <c r="Z636" s="381"/>
      <c r="AA636" s="369"/>
    </row>
    <row r="637" spans="1:47" ht="13.95" customHeight="1">
      <c r="A637" s="369"/>
      <c r="B637" s="1348"/>
      <c r="C637" s="1348"/>
      <c r="D637" s="1443" t="s">
        <v>3971</v>
      </c>
      <c r="E637" s="1347"/>
      <c r="F637" s="1347"/>
      <c r="G637" s="111" t="s">
        <v>3783</v>
      </c>
      <c r="H637" s="385" t="s">
        <v>3972</v>
      </c>
      <c r="I637" s="385"/>
      <c r="J637" s="385"/>
      <c r="K637" s="385"/>
      <c r="L637" s="386" t="s">
        <v>3974</v>
      </c>
      <c r="M637" s="385"/>
      <c r="N637" s="385"/>
      <c r="O637" s="1433"/>
      <c r="P637" s="1433"/>
      <c r="Q637" s="1433"/>
      <c r="R637" s="1433"/>
      <c r="S637" s="1433"/>
      <c r="T637" s="1433"/>
      <c r="U637" s="1433"/>
      <c r="V637" s="1433"/>
      <c r="W637" s="387" t="s">
        <v>10</v>
      </c>
      <c r="X637" s="387"/>
      <c r="Y637" s="387"/>
      <c r="Z637" s="388"/>
      <c r="AA637" s="369"/>
    </row>
    <row r="638" spans="1:47" ht="14.4">
      <c r="A638" s="369"/>
      <c r="B638" s="1348"/>
      <c r="C638" s="1348"/>
      <c r="D638" s="1347"/>
      <c r="E638" s="1347"/>
      <c r="F638" s="1347"/>
      <c r="G638" s="110" t="s">
        <v>3783</v>
      </c>
      <c r="H638" s="376" t="s">
        <v>3973</v>
      </c>
      <c r="I638" s="376"/>
      <c r="J638" s="376"/>
      <c r="K638" s="376"/>
      <c r="L638" s="376"/>
      <c r="M638" s="376"/>
      <c r="N638" s="376"/>
      <c r="O638" s="376"/>
      <c r="P638" s="376"/>
      <c r="Q638" s="376"/>
      <c r="R638" s="376"/>
      <c r="S638" s="376"/>
      <c r="T638" s="376"/>
      <c r="U638" s="376"/>
      <c r="V638" s="378"/>
      <c r="W638" s="375"/>
      <c r="X638" s="375"/>
      <c r="Y638" s="375"/>
      <c r="Z638" s="379"/>
      <c r="AA638" s="369"/>
    </row>
    <row r="639" spans="1:47" ht="13.95" customHeight="1">
      <c r="A639" s="369"/>
      <c r="B639" s="1348" t="s">
        <v>3985</v>
      </c>
      <c r="C639" s="1348"/>
      <c r="D639" s="1347" t="s">
        <v>3755</v>
      </c>
      <c r="E639" s="1347"/>
      <c r="F639" s="1347"/>
      <c r="G639" s="1435"/>
      <c r="H639" s="1435"/>
      <c r="I639" s="1435"/>
      <c r="J639" s="1435"/>
      <c r="K639" s="1435"/>
      <c r="L639" s="1435"/>
      <c r="M639" s="1435"/>
      <c r="N639" s="1435"/>
      <c r="O639" s="1435"/>
      <c r="P639" s="1435"/>
      <c r="Q639" s="1435"/>
      <c r="R639" s="1435"/>
      <c r="S639" s="1435"/>
      <c r="T639" s="1435"/>
      <c r="U639" s="1435"/>
      <c r="V639" s="1435"/>
      <c r="W639" s="1435"/>
      <c r="X639" s="1435"/>
      <c r="Y639" s="1435"/>
      <c r="Z639" s="1435"/>
      <c r="AA639" s="369"/>
    </row>
    <row r="640" spans="1:47" ht="14.4">
      <c r="A640" s="369"/>
      <c r="B640" s="1348"/>
      <c r="C640" s="1348"/>
      <c r="D640" s="1434"/>
      <c r="E640" s="1434"/>
      <c r="F640" s="1434"/>
      <c r="G640" s="1436"/>
      <c r="H640" s="1436"/>
      <c r="I640" s="1436"/>
      <c r="J640" s="1435"/>
      <c r="K640" s="1435"/>
      <c r="L640" s="1435"/>
      <c r="M640" s="1435"/>
      <c r="N640" s="1435"/>
      <c r="O640" s="1435"/>
      <c r="P640" s="1435"/>
      <c r="Q640" s="1435"/>
      <c r="R640" s="1435"/>
      <c r="S640" s="1435"/>
      <c r="T640" s="1435"/>
      <c r="U640" s="1435"/>
      <c r="V640" s="1435"/>
      <c r="W640" s="1435"/>
      <c r="X640" s="1435"/>
      <c r="Y640" s="1435"/>
      <c r="Z640" s="1435"/>
      <c r="AA640" s="369"/>
    </row>
    <row r="641" spans="1:47" ht="18" customHeight="1">
      <c r="A641" s="369"/>
      <c r="B641" s="1348"/>
      <c r="C641" s="1348"/>
      <c r="D641" s="1347" t="s">
        <v>3975</v>
      </c>
      <c r="E641" s="1347"/>
      <c r="F641" s="1347"/>
      <c r="G641" s="1047" t="s">
        <v>3918</v>
      </c>
      <c r="H641" s="1047"/>
      <c r="I641" s="1047"/>
      <c r="J641" s="871"/>
      <c r="K641" s="869"/>
      <c r="L641" s="344" t="s">
        <v>3919</v>
      </c>
      <c r="M641" s="1437"/>
      <c r="N641" s="1427"/>
      <c r="O641" s="1438"/>
      <c r="P641" s="1439"/>
      <c r="Q641" s="1425"/>
      <c r="R641" s="1425"/>
      <c r="S641" s="1425"/>
      <c r="T641" s="1425"/>
      <c r="U641" s="1425"/>
      <c r="V641" s="1425"/>
      <c r="W641" s="1425"/>
      <c r="X641" s="1425"/>
      <c r="Y641" s="1425"/>
      <c r="Z641" s="1440"/>
      <c r="AA641" s="369"/>
    </row>
    <row r="642" spans="1:47" ht="18" customHeight="1">
      <c r="A642" s="369"/>
      <c r="B642" s="1348"/>
      <c r="C642" s="1348"/>
      <c r="D642" s="1347"/>
      <c r="E642" s="1347"/>
      <c r="F642" s="1347"/>
      <c r="G642" s="1047" t="s">
        <v>3920</v>
      </c>
      <c r="H642" s="1047"/>
      <c r="I642" s="1047"/>
      <c r="J642" s="1046"/>
      <c r="K642" s="1046"/>
      <c r="L642" s="1046"/>
      <c r="M642" s="1046"/>
      <c r="N642" s="1046"/>
      <c r="O642" s="1046"/>
      <c r="P642" s="1047" t="s">
        <v>3921</v>
      </c>
      <c r="Q642" s="1047"/>
      <c r="R642" s="1047"/>
      <c r="S642" s="1046"/>
      <c r="T642" s="1046"/>
      <c r="U642" s="1046"/>
      <c r="V642" s="1046"/>
      <c r="W642" s="1046"/>
      <c r="X642" s="1046"/>
      <c r="Y642" s="1046"/>
      <c r="Z642" s="1046"/>
      <c r="AA642" s="369"/>
    </row>
    <row r="643" spans="1:47" ht="18" customHeight="1">
      <c r="A643" s="369"/>
      <c r="B643" s="1348"/>
      <c r="C643" s="1348"/>
      <c r="D643" s="1347"/>
      <c r="E643" s="1347"/>
      <c r="F643" s="1347"/>
      <c r="G643" s="1047" t="s">
        <v>3922</v>
      </c>
      <c r="H643" s="1047"/>
      <c r="I643" s="1047"/>
      <c r="J643" s="1046"/>
      <c r="K643" s="1046"/>
      <c r="L643" s="1046"/>
      <c r="M643" s="1046"/>
      <c r="N643" s="1046"/>
      <c r="O643" s="1046"/>
      <c r="P643" s="1047" t="s">
        <v>3923</v>
      </c>
      <c r="Q643" s="1047"/>
      <c r="R643" s="1047"/>
      <c r="S643" s="1046"/>
      <c r="T643" s="1046"/>
      <c r="U643" s="1046"/>
      <c r="V643" s="1046"/>
      <c r="W643" s="1046"/>
      <c r="X643" s="1046"/>
      <c r="Y643" s="1046"/>
      <c r="Z643" s="1046"/>
      <c r="AA643" s="369"/>
    </row>
    <row r="644" spans="1:47" ht="18" customHeight="1">
      <c r="A644" s="369"/>
      <c r="B644" s="1348"/>
      <c r="C644" s="1348"/>
      <c r="D644" s="1347"/>
      <c r="E644" s="1347"/>
      <c r="F644" s="1347"/>
      <c r="G644" s="1047" t="s">
        <v>3924</v>
      </c>
      <c r="H644" s="1047"/>
      <c r="I644" s="1047"/>
      <c r="J644" s="1046"/>
      <c r="K644" s="1046"/>
      <c r="L644" s="1046"/>
      <c r="M644" s="1046"/>
      <c r="N644" s="1046"/>
      <c r="O644" s="1046"/>
      <c r="P644" s="1046"/>
      <c r="Q644" s="1046"/>
      <c r="R644" s="1046"/>
      <c r="S644" s="1046"/>
      <c r="T644" s="1046"/>
      <c r="U644" s="1046"/>
      <c r="V644" s="1046"/>
      <c r="W644" s="1046"/>
      <c r="X644" s="1046"/>
      <c r="Y644" s="1046"/>
      <c r="Z644" s="1046"/>
      <c r="AA644" s="369"/>
    </row>
    <row r="645" spans="1:47" ht="14.4">
      <c r="A645" s="369"/>
      <c r="B645" s="1348"/>
      <c r="C645" s="1348"/>
      <c r="D645" s="1441" t="s">
        <v>3976</v>
      </c>
      <c r="E645" s="1441"/>
      <c r="F645" s="1441"/>
      <c r="G645" s="1441"/>
      <c r="H645" s="1441"/>
      <c r="I645" s="1441"/>
      <c r="J645" s="1441"/>
      <c r="K645" s="1441"/>
      <c r="L645" s="1441"/>
      <c r="M645" s="1441"/>
      <c r="N645" s="1441" t="s">
        <v>177</v>
      </c>
      <c r="O645" s="1441"/>
      <c r="P645" s="1441"/>
      <c r="Q645" s="1441"/>
      <c r="R645" s="1441"/>
      <c r="S645" s="1441"/>
      <c r="T645" s="1441"/>
      <c r="U645" s="1441"/>
      <c r="V645" s="1441"/>
      <c r="W645" s="1441"/>
      <c r="X645" s="1441"/>
      <c r="Y645" s="1441"/>
      <c r="Z645" s="1441"/>
      <c r="AA645" s="369"/>
    </row>
    <row r="646" spans="1:47" ht="14.4">
      <c r="A646" s="369"/>
      <c r="B646" s="1348"/>
      <c r="C646" s="1348"/>
      <c r="D646" s="1347"/>
      <c r="E646" s="1347"/>
      <c r="F646" s="1347"/>
      <c r="G646" s="1347"/>
      <c r="H646" s="1347"/>
      <c r="I646" s="1347"/>
      <c r="J646" s="1347"/>
      <c r="K646" s="1347"/>
      <c r="L646" s="1347"/>
      <c r="M646" s="1347"/>
      <c r="N646" s="1347"/>
      <c r="O646" s="1347"/>
      <c r="P646" s="1347"/>
      <c r="Q646" s="1347"/>
      <c r="R646" s="1347"/>
      <c r="S646" s="1347"/>
      <c r="T646" s="1347"/>
      <c r="U646" s="1347"/>
      <c r="V646" s="1347"/>
      <c r="W646" s="1347"/>
      <c r="X646" s="1347"/>
      <c r="Y646" s="1347"/>
      <c r="Z646" s="1347"/>
      <c r="AA646" s="369"/>
    </row>
    <row r="647" spans="1:47" ht="14.25" customHeight="1">
      <c r="A647" s="369"/>
      <c r="B647" s="1348"/>
      <c r="C647" s="1348"/>
      <c r="D647" s="1347"/>
      <c r="E647" s="1347"/>
      <c r="F647" s="1347"/>
      <c r="G647" s="1347"/>
      <c r="H647" s="1347"/>
      <c r="I647" s="1347"/>
      <c r="J647" s="1347"/>
      <c r="K647" s="1347"/>
      <c r="L647" s="1347"/>
      <c r="M647" s="1347"/>
      <c r="N647" s="1347"/>
      <c r="O647" s="1347"/>
      <c r="P647" s="1347"/>
      <c r="Q647" s="1347"/>
      <c r="R647" s="1347"/>
      <c r="S647" s="1347"/>
      <c r="T647" s="1347"/>
      <c r="U647" s="1347"/>
      <c r="V647" s="1347"/>
      <c r="W647" s="1347"/>
      <c r="X647" s="1347"/>
      <c r="Y647" s="1347"/>
      <c r="Z647" s="1347"/>
      <c r="AA647" s="369"/>
    </row>
    <row r="648" spans="1:47" ht="14.4">
      <c r="A648" s="369"/>
      <c r="B648" s="1348"/>
      <c r="C648" s="1348"/>
      <c r="D648" s="1347" t="s">
        <v>3977</v>
      </c>
      <c r="E648" s="1347"/>
      <c r="F648" s="1347"/>
      <c r="G648" s="1347"/>
      <c r="H648" s="1347"/>
      <c r="I648" s="1347"/>
      <c r="J648" s="1347"/>
      <c r="K648" s="1347"/>
      <c r="L648" s="1347"/>
      <c r="M648" s="1347"/>
      <c r="N648" s="1442" t="s">
        <v>3979</v>
      </c>
      <c r="O648" s="1442"/>
      <c r="P648" s="1442"/>
      <c r="Q648" s="1442"/>
      <c r="R648" s="390"/>
      <c r="S648" s="369"/>
      <c r="T648" s="369"/>
      <c r="U648" s="369"/>
      <c r="V648" s="391"/>
      <c r="W648" s="389"/>
      <c r="X648" s="389"/>
      <c r="Y648" s="389"/>
      <c r="Z648" s="392"/>
      <c r="AA648" s="369"/>
    </row>
    <row r="649" spans="1:47" ht="14.4">
      <c r="A649" s="369"/>
      <c r="B649" s="1348"/>
      <c r="C649" s="1348"/>
      <c r="D649" s="1347"/>
      <c r="E649" s="1347"/>
      <c r="F649" s="1347"/>
      <c r="G649" s="1347"/>
      <c r="H649" s="1347"/>
      <c r="I649" s="1347"/>
      <c r="J649" s="1347"/>
      <c r="K649" s="1347"/>
      <c r="L649" s="1347"/>
      <c r="M649" s="1347"/>
      <c r="N649" s="1442"/>
      <c r="O649" s="1442"/>
      <c r="P649" s="1442"/>
      <c r="Q649" s="1442"/>
      <c r="R649" s="115"/>
      <c r="S649" s="114"/>
      <c r="T649" s="369" t="s">
        <v>388</v>
      </c>
      <c r="U649" s="114"/>
      <c r="V649" s="393" t="s">
        <v>3980</v>
      </c>
      <c r="W649" s="389"/>
      <c r="X649" s="389"/>
      <c r="Y649" s="389"/>
      <c r="Z649" s="392"/>
      <c r="AA649" s="369"/>
    </row>
    <row r="650" spans="1:47" ht="14.4">
      <c r="A650" s="369"/>
      <c r="B650" s="1348"/>
      <c r="C650" s="1348"/>
      <c r="D650" s="1347"/>
      <c r="E650" s="1347"/>
      <c r="F650" s="1347"/>
      <c r="G650" s="1347"/>
      <c r="H650" s="1347"/>
      <c r="I650" s="1347"/>
      <c r="J650" s="1347"/>
      <c r="K650" s="1347"/>
      <c r="L650" s="1347"/>
      <c r="M650" s="1347"/>
      <c r="N650" s="1442"/>
      <c r="O650" s="1442"/>
      <c r="P650" s="1442"/>
      <c r="Q650" s="1442"/>
      <c r="R650" s="394"/>
      <c r="S650" s="369"/>
      <c r="T650" s="369"/>
      <c r="U650" s="395"/>
      <c r="V650" s="391"/>
      <c r="W650" s="389"/>
      <c r="X650" s="389"/>
      <c r="Y650" s="389"/>
      <c r="Z650" s="392"/>
      <c r="AA650" s="369"/>
    </row>
    <row r="651" spans="1:47" ht="13.95" customHeight="1">
      <c r="A651" s="369"/>
      <c r="B651" s="1348"/>
      <c r="C651" s="1348"/>
      <c r="D651" s="1443" t="s">
        <v>3978</v>
      </c>
      <c r="E651" s="1443"/>
      <c r="F651" s="1443"/>
      <c r="G651" s="370"/>
      <c r="H651" s="371"/>
      <c r="I651" s="371"/>
      <c r="J651" s="371"/>
      <c r="K651" s="371"/>
      <c r="L651" s="371"/>
      <c r="M651" s="371"/>
      <c r="N651" s="371"/>
      <c r="O651" s="371"/>
      <c r="P651" s="371"/>
      <c r="Q651" s="371"/>
      <c r="R651" s="371"/>
      <c r="S651" s="371"/>
      <c r="T651" s="371"/>
      <c r="U651" s="371"/>
      <c r="V651" s="372"/>
      <c r="W651" s="370"/>
      <c r="X651" s="370"/>
      <c r="Y651" s="370"/>
      <c r="Z651" s="374"/>
      <c r="AA651" s="369"/>
    </row>
    <row r="652" spans="1:47" ht="14.4">
      <c r="A652" s="369"/>
      <c r="B652" s="1348"/>
      <c r="C652" s="1348"/>
      <c r="D652" s="1443"/>
      <c r="E652" s="1443"/>
      <c r="F652" s="1443"/>
      <c r="G652" s="389"/>
      <c r="H652" s="369"/>
      <c r="I652" s="121" t="s">
        <v>3783</v>
      </c>
      <c r="J652" s="369" t="s">
        <v>3981</v>
      </c>
      <c r="K652" s="369"/>
      <c r="L652" s="369"/>
      <c r="M652" s="369"/>
      <c r="N652" s="369" t="s">
        <v>3965</v>
      </c>
      <c r="O652" s="369"/>
      <c r="P652" s="121" t="s">
        <v>3783</v>
      </c>
      <c r="Q652" s="369" t="s">
        <v>3982</v>
      </c>
      <c r="R652" s="369"/>
      <c r="S652" s="369"/>
      <c r="T652" s="369"/>
      <c r="U652" s="369" t="s">
        <v>3965</v>
      </c>
      <c r="V652" s="391"/>
      <c r="W652" s="121" t="s">
        <v>3783</v>
      </c>
      <c r="X652" s="389" t="s">
        <v>3983</v>
      </c>
      <c r="Y652" s="389"/>
      <c r="Z652" s="392"/>
      <c r="AA652" s="369"/>
    </row>
    <row r="653" spans="1:47" ht="14.4">
      <c r="A653" s="369"/>
      <c r="B653" s="1348"/>
      <c r="C653" s="1348"/>
      <c r="D653" s="1443"/>
      <c r="E653" s="1443"/>
      <c r="F653" s="1443"/>
      <c r="G653" s="375"/>
      <c r="H653" s="376"/>
      <c r="I653" s="376"/>
      <c r="J653" s="376"/>
      <c r="K653" s="376"/>
      <c r="L653" s="376"/>
      <c r="M653" s="376"/>
      <c r="N653" s="376"/>
      <c r="O653" s="376"/>
      <c r="P653" s="376"/>
      <c r="Q653" s="376"/>
      <c r="R653" s="376"/>
      <c r="S653" s="376"/>
      <c r="T653" s="376"/>
      <c r="U653" s="376"/>
      <c r="V653" s="378"/>
      <c r="W653" s="375"/>
      <c r="X653" s="375"/>
      <c r="Y653" s="375"/>
      <c r="Z653" s="379"/>
      <c r="AA653" s="369"/>
    </row>
    <row r="654" spans="1:47" ht="14.55" customHeight="1">
      <c r="B654" s="1348" t="s">
        <v>3984</v>
      </c>
      <c r="C654" s="1348"/>
      <c r="D654" s="1347" t="s">
        <v>23</v>
      </c>
      <c r="E654" s="1347"/>
      <c r="F654" s="1347"/>
      <c r="G654" s="1346" t="s">
        <v>15</v>
      </c>
      <c r="H654" s="1346"/>
      <c r="I654" s="1346"/>
      <c r="J654" s="1346"/>
      <c r="K654" s="1346"/>
      <c r="L654" s="1444"/>
      <c r="M654" s="1349"/>
      <c r="N654" s="368" t="s">
        <v>3919</v>
      </c>
      <c r="O654" s="1444"/>
      <c r="P654" s="1349"/>
      <c r="Q654" s="1346" t="s">
        <v>56</v>
      </c>
      <c r="R654" s="1346"/>
      <c r="S654" s="1346"/>
      <c r="T654" s="1346"/>
      <c r="U654" s="1346"/>
      <c r="V654" s="1445"/>
      <c r="W654" s="1346"/>
      <c r="X654" s="1346"/>
      <c r="Y654" s="1346"/>
      <c r="Z654" s="1346"/>
      <c r="AB654" s="2">
        <v>26</v>
      </c>
      <c r="AC654" s="876"/>
      <c r="AD654" s="876"/>
      <c r="AE654" s="876"/>
      <c r="AF654" s="1446"/>
      <c r="AG654" s="1446"/>
      <c r="AH654" s="1446"/>
      <c r="AI654" s="1446"/>
      <c r="AJ654" s="1446"/>
      <c r="AK654" s="876"/>
      <c r="AL654" s="876"/>
      <c r="AM654" s="876"/>
      <c r="AN654" s="1446"/>
      <c r="AO654" s="1446"/>
      <c r="AP654" s="1446"/>
      <c r="AQ654" s="1446"/>
      <c r="AR654" s="1446"/>
      <c r="AS654" s="1446"/>
      <c r="AT654" s="1446"/>
      <c r="AU654" s="1446"/>
    </row>
    <row r="655" spans="1:47" ht="13.05" customHeight="1">
      <c r="B655" s="1348"/>
      <c r="C655" s="1348"/>
      <c r="D655" s="1347"/>
      <c r="E655" s="1347"/>
      <c r="F655" s="1347"/>
      <c r="G655" s="1346" t="s">
        <v>17</v>
      </c>
      <c r="H655" s="1346"/>
      <c r="I655" s="1346"/>
      <c r="J655" s="1346"/>
      <c r="K655" s="1346"/>
      <c r="L655" s="1445"/>
      <c r="M655" s="1346"/>
      <c r="N655" s="1346"/>
      <c r="O655" s="1346"/>
      <c r="P655" s="1346"/>
      <c r="Q655" s="1346" t="s">
        <v>3993</v>
      </c>
      <c r="R655" s="1346"/>
      <c r="S655" s="1346"/>
      <c r="T655" s="1346"/>
      <c r="U655" s="1346"/>
      <c r="V655" s="1445"/>
      <c r="W655" s="1346"/>
      <c r="X655" s="1346"/>
      <c r="Y655" s="1346"/>
      <c r="Z655" s="1346"/>
      <c r="AC655" s="876"/>
      <c r="AD655" s="876"/>
      <c r="AE655" s="876"/>
      <c r="AF655" s="1446"/>
      <c r="AG655" s="1446"/>
      <c r="AH655" s="1446"/>
      <c r="AI655" s="1446"/>
      <c r="AJ655" s="1446"/>
      <c r="AK655" s="1446"/>
      <c r="AL655" s="1446"/>
      <c r="AM655" s="1446"/>
      <c r="AN655" s="1446"/>
      <c r="AO655" s="1446"/>
      <c r="AP655" s="1446"/>
      <c r="AQ655" s="1446"/>
      <c r="AR655" s="1446"/>
      <c r="AS655" s="1446"/>
      <c r="AT655" s="1446"/>
      <c r="AU655" s="1446"/>
    </row>
    <row r="656" spans="1:47" ht="13.95" customHeight="1">
      <c r="A656" s="369"/>
      <c r="B656" s="1348"/>
      <c r="C656" s="1348"/>
      <c r="D656" s="1347"/>
      <c r="E656" s="1347"/>
      <c r="F656" s="1347"/>
      <c r="G656" s="1346" t="s">
        <v>19</v>
      </c>
      <c r="H656" s="1346"/>
      <c r="I656" s="1346"/>
      <c r="J656" s="1346"/>
      <c r="K656" s="1346"/>
      <c r="L656" s="1445"/>
      <c r="M656" s="1346"/>
      <c r="N656" s="1346"/>
      <c r="O656" s="1346"/>
      <c r="P656" s="1346"/>
      <c r="Q656" s="1347" t="s">
        <v>20</v>
      </c>
      <c r="R656" s="1347"/>
      <c r="S656" s="1347"/>
      <c r="T656" s="1347"/>
      <c r="U656" s="1347"/>
      <c r="V656" s="1445"/>
      <c r="W656" s="1346"/>
      <c r="X656" s="1346"/>
      <c r="Y656" s="1346"/>
      <c r="Z656" s="1346"/>
      <c r="AA656" s="369"/>
    </row>
    <row r="657" spans="1:27" ht="14.4">
      <c r="A657" s="369"/>
      <c r="B657" s="1348"/>
      <c r="C657" s="1348"/>
      <c r="D657" s="1347" t="s">
        <v>8</v>
      </c>
      <c r="E657" s="1347"/>
      <c r="F657" s="1347"/>
      <c r="G657" s="1447"/>
      <c r="H657" s="1343"/>
      <c r="I657" s="1343"/>
      <c r="J657" s="1343"/>
      <c r="K657" s="1343"/>
      <c r="L657" s="1344"/>
      <c r="M657" s="1344"/>
      <c r="N657" s="1344"/>
      <c r="O657" s="1344"/>
      <c r="P657" s="1344"/>
      <c r="Q657" s="1344"/>
      <c r="R657" s="1344"/>
      <c r="S657" s="1344"/>
      <c r="T657" s="1344"/>
      <c r="U657" s="1344"/>
      <c r="V657" s="1344"/>
      <c r="W657" s="1344"/>
      <c r="X657" s="1344"/>
      <c r="Y657" s="1344"/>
      <c r="Z657" s="1344"/>
      <c r="AA657" s="369"/>
    </row>
    <row r="658" spans="1:27" ht="14.4">
      <c r="A658" s="369"/>
      <c r="B658" s="1348"/>
      <c r="C658" s="1348"/>
      <c r="D658" s="1347"/>
      <c r="E658" s="1347"/>
      <c r="F658" s="1347"/>
      <c r="G658" s="1345"/>
      <c r="H658" s="1344"/>
      <c r="I658" s="1344"/>
      <c r="J658" s="1344"/>
      <c r="K658" s="1344"/>
      <c r="L658" s="1344"/>
      <c r="M658" s="1344"/>
      <c r="N658" s="1344"/>
      <c r="O658" s="1344"/>
      <c r="P658" s="1344"/>
      <c r="Q658" s="1344"/>
      <c r="R658" s="1344"/>
      <c r="S658" s="1344"/>
      <c r="T658" s="1344"/>
      <c r="U658" s="1344"/>
      <c r="V658" s="1344"/>
      <c r="W658" s="1344"/>
      <c r="X658" s="1344"/>
      <c r="Y658" s="1344"/>
      <c r="Z658" s="1344"/>
      <c r="AA658" s="369"/>
    </row>
    <row r="659" spans="1:27" ht="14.4">
      <c r="A659" s="369"/>
      <c r="B659" s="1348"/>
      <c r="C659" s="1348"/>
      <c r="D659" s="1347" t="s">
        <v>3745</v>
      </c>
      <c r="E659" s="1347"/>
      <c r="F659" s="1347"/>
      <c r="G659" s="370"/>
      <c r="H659" s="371"/>
      <c r="I659" s="350"/>
      <c r="J659" s="350"/>
      <c r="K659" s="112" t="s">
        <v>3783</v>
      </c>
      <c r="L659" s="371" t="s">
        <v>3966</v>
      </c>
      <c r="M659" s="371"/>
      <c r="N659" s="371"/>
      <c r="O659" s="371"/>
      <c r="P659" s="371" t="s">
        <v>3965</v>
      </c>
      <c r="Q659" s="350"/>
      <c r="R659" s="112" t="s">
        <v>3783</v>
      </c>
      <c r="S659" s="371" t="s">
        <v>3967</v>
      </c>
      <c r="T659" s="371"/>
      <c r="U659" s="371"/>
      <c r="V659" s="372"/>
      <c r="W659" s="373"/>
      <c r="X659" s="370"/>
      <c r="Y659" s="370"/>
      <c r="Z659" s="374"/>
      <c r="AA659" s="369"/>
    </row>
    <row r="660" spans="1:27" ht="14.4">
      <c r="A660" s="369"/>
      <c r="B660" s="1348"/>
      <c r="C660" s="1348"/>
      <c r="D660" s="1347"/>
      <c r="E660" s="1347"/>
      <c r="F660" s="1347"/>
      <c r="G660" s="375"/>
      <c r="H660" s="376"/>
      <c r="I660" s="377"/>
      <c r="J660" s="376"/>
      <c r="K660" s="110" t="s">
        <v>3783</v>
      </c>
      <c r="L660" s="376" t="s">
        <v>9</v>
      </c>
      <c r="M660" s="376"/>
      <c r="N660" s="376"/>
      <c r="O660" s="1448"/>
      <c r="P660" s="1449"/>
      <c r="Q660" s="1449"/>
      <c r="R660" s="1449"/>
      <c r="S660" s="1449"/>
      <c r="T660" s="1449"/>
      <c r="U660" s="1449"/>
      <c r="V660" s="1449"/>
      <c r="W660" s="375" t="s">
        <v>10</v>
      </c>
      <c r="X660" s="375"/>
      <c r="Y660" s="375"/>
      <c r="Z660" s="379"/>
      <c r="AA660" s="369"/>
    </row>
    <row r="661" spans="1:27" ht="14.4">
      <c r="A661" s="369"/>
      <c r="B661" s="1348"/>
      <c r="C661" s="1348"/>
      <c r="D661" s="1347"/>
      <c r="E661" s="1347"/>
      <c r="F661" s="1347"/>
      <c r="G661" s="1450" t="s">
        <v>3968</v>
      </c>
      <c r="H661" s="1450"/>
      <c r="I661" s="1450"/>
      <c r="J661" s="1450"/>
      <c r="K661" s="1451"/>
      <c r="L661" s="1452"/>
      <c r="M661" s="1453"/>
      <c r="N661" s="1453"/>
      <c r="O661" s="1453"/>
      <c r="P661" s="1453"/>
      <c r="Q661" s="1452"/>
      <c r="R661" s="1453"/>
      <c r="S661" s="1453"/>
      <c r="T661" s="1453"/>
      <c r="U661" s="1453"/>
      <c r="V661" s="1445"/>
      <c r="W661" s="1346"/>
      <c r="X661" s="1346"/>
      <c r="Y661" s="1346"/>
      <c r="Z661" s="1346"/>
      <c r="AA661" s="369"/>
    </row>
    <row r="662" spans="1:27" ht="14.4">
      <c r="A662" s="369"/>
      <c r="B662" s="1348"/>
      <c r="C662" s="1348"/>
      <c r="D662" s="1347"/>
      <c r="E662" s="1347"/>
      <c r="F662" s="1347"/>
      <c r="G662" s="1450" t="s">
        <v>3969</v>
      </c>
      <c r="H662" s="1450"/>
      <c r="I662" s="1450"/>
      <c r="J662" s="1450"/>
      <c r="K662" s="1451"/>
      <c r="L662" s="1429"/>
      <c r="M662" s="862"/>
      <c r="N662" s="109"/>
      <c r="O662" s="1" t="s">
        <v>12</v>
      </c>
      <c r="P662" s="109"/>
      <c r="Q662" s="1" t="s">
        <v>11</v>
      </c>
      <c r="R662" s="109"/>
      <c r="S662" s="1" t="s">
        <v>227</v>
      </c>
      <c r="T662" s="382"/>
      <c r="U662" s="382"/>
      <c r="V662" s="383"/>
      <c r="W662" s="380"/>
      <c r="X662" s="380"/>
      <c r="Y662" s="380"/>
      <c r="Z662" s="381"/>
      <c r="AA662" s="369"/>
    </row>
    <row r="663" spans="1:27" ht="13.95" customHeight="1">
      <c r="A663" s="369"/>
      <c r="B663" s="1348"/>
      <c r="C663" s="1348"/>
      <c r="D663" s="1443" t="s">
        <v>3971</v>
      </c>
      <c r="E663" s="1347"/>
      <c r="F663" s="1347"/>
      <c r="G663" s="111" t="s">
        <v>3783</v>
      </c>
      <c r="H663" s="385" t="s">
        <v>3972</v>
      </c>
      <c r="I663" s="385"/>
      <c r="J663" s="385"/>
      <c r="K663" s="385"/>
      <c r="L663" s="386" t="s">
        <v>3974</v>
      </c>
      <c r="M663" s="385"/>
      <c r="N663" s="385"/>
      <c r="O663" s="1433"/>
      <c r="P663" s="1433"/>
      <c r="Q663" s="1433"/>
      <c r="R663" s="1433"/>
      <c r="S663" s="1433"/>
      <c r="T663" s="1433"/>
      <c r="U663" s="1433"/>
      <c r="V663" s="1433"/>
      <c r="W663" s="387" t="s">
        <v>10</v>
      </c>
      <c r="X663" s="387"/>
      <c r="Y663" s="387"/>
      <c r="Z663" s="388"/>
      <c r="AA663" s="369"/>
    </row>
    <row r="664" spans="1:27" ht="14.4">
      <c r="A664" s="369"/>
      <c r="B664" s="1348"/>
      <c r="C664" s="1348"/>
      <c r="D664" s="1347"/>
      <c r="E664" s="1347"/>
      <c r="F664" s="1347"/>
      <c r="G664" s="110" t="s">
        <v>3783</v>
      </c>
      <c r="H664" s="376" t="s">
        <v>3973</v>
      </c>
      <c r="I664" s="376"/>
      <c r="J664" s="376"/>
      <c r="K664" s="376"/>
      <c r="L664" s="376"/>
      <c r="M664" s="376"/>
      <c r="N664" s="376"/>
      <c r="O664" s="376"/>
      <c r="P664" s="376"/>
      <c r="Q664" s="376"/>
      <c r="R664" s="376"/>
      <c r="S664" s="376"/>
      <c r="T664" s="376"/>
      <c r="U664" s="376"/>
      <c r="V664" s="378"/>
      <c r="W664" s="375"/>
      <c r="X664" s="375"/>
      <c r="Y664" s="375"/>
      <c r="Z664" s="379"/>
      <c r="AA664" s="369"/>
    </row>
    <row r="665" spans="1:27" ht="13.95" customHeight="1">
      <c r="A665" s="369"/>
      <c r="B665" s="1348" t="s">
        <v>3985</v>
      </c>
      <c r="C665" s="1348"/>
      <c r="D665" s="1347" t="s">
        <v>3755</v>
      </c>
      <c r="E665" s="1347"/>
      <c r="F665" s="1347"/>
      <c r="G665" s="1435"/>
      <c r="H665" s="1435"/>
      <c r="I665" s="1435"/>
      <c r="J665" s="1435"/>
      <c r="K665" s="1435"/>
      <c r="L665" s="1435"/>
      <c r="M665" s="1435"/>
      <c r="N665" s="1435"/>
      <c r="O665" s="1435"/>
      <c r="P665" s="1435"/>
      <c r="Q665" s="1435"/>
      <c r="R665" s="1435"/>
      <c r="S665" s="1435"/>
      <c r="T665" s="1435"/>
      <c r="U665" s="1435"/>
      <c r="V665" s="1435"/>
      <c r="W665" s="1435"/>
      <c r="X665" s="1435"/>
      <c r="Y665" s="1435"/>
      <c r="Z665" s="1435"/>
      <c r="AA665" s="369"/>
    </row>
    <row r="666" spans="1:27" ht="14.4">
      <c r="A666" s="369"/>
      <c r="B666" s="1348"/>
      <c r="C666" s="1348"/>
      <c r="D666" s="1434"/>
      <c r="E666" s="1434"/>
      <c r="F666" s="1434"/>
      <c r="G666" s="1436"/>
      <c r="H666" s="1436"/>
      <c r="I666" s="1436"/>
      <c r="J666" s="1435"/>
      <c r="K666" s="1435"/>
      <c r="L666" s="1435"/>
      <c r="M666" s="1435"/>
      <c r="N666" s="1435"/>
      <c r="O666" s="1435"/>
      <c r="P666" s="1435"/>
      <c r="Q666" s="1435"/>
      <c r="R666" s="1435"/>
      <c r="S666" s="1435"/>
      <c r="T666" s="1435"/>
      <c r="U666" s="1435"/>
      <c r="V666" s="1435"/>
      <c r="W666" s="1435"/>
      <c r="X666" s="1435"/>
      <c r="Y666" s="1435"/>
      <c r="Z666" s="1435"/>
      <c r="AA666" s="369"/>
    </row>
    <row r="667" spans="1:27" ht="18" customHeight="1">
      <c r="A667" s="369"/>
      <c r="B667" s="1348"/>
      <c r="C667" s="1348"/>
      <c r="D667" s="1347" t="s">
        <v>3975</v>
      </c>
      <c r="E667" s="1347"/>
      <c r="F667" s="1347"/>
      <c r="G667" s="1047" t="s">
        <v>3918</v>
      </c>
      <c r="H667" s="1047"/>
      <c r="I667" s="1047"/>
      <c r="J667" s="871"/>
      <c r="K667" s="869"/>
      <c r="L667" s="344" t="s">
        <v>3919</v>
      </c>
      <c r="M667" s="1437"/>
      <c r="N667" s="1427"/>
      <c r="O667" s="1438"/>
      <c r="P667" s="1439"/>
      <c r="Q667" s="1425"/>
      <c r="R667" s="1425"/>
      <c r="S667" s="1425"/>
      <c r="T667" s="1425"/>
      <c r="U667" s="1425"/>
      <c r="V667" s="1425"/>
      <c r="W667" s="1425"/>
      <c r="X667" s="1425"/>
      <c r="Y667" s="1425"/>
      <c r="Z667" s="1440"/>
      <c r="AA667" s="369"/>
    </row>
    <row r="668" spans="1:27" ht="18" customHeight="1">
      <c r="A668" s="369"/>
      <c r="B668" s="1348"/>
      <c r="C668" s="1348"/>
      <c r="D668" s="1347"/>
      <c r="E668" s="1347"/>
      <c r="F668" s="1347"/>
      <c r="G668" s="1047" t="s">
        <v>3920</v>
      </c>
      <c r="H668" s="1047"/>
      <c r="I668" s="1047"/>
      <c r="J668" s="1046"/>
      <c r="K668" s="1046"/>
      <c r="L668" s="1046"/>
      <c r="M668" s="1046"/>
      <c r="N668" s="1046"/>
      <c r="O668" s="1046"/>
      <c r="P668" s="1047" t="s">
        <v>3921</v>
      </c>
      <c r="Q668" s="1047"/>
      <c r="R668" s="1047"/>
      <c r="S668" s="1046"/>
      <c r="T668" s="1046"/>
      <c r="U668" s="1046"/>
      <c r="V668" s="1046"/>
      <c r="W668" s="1046"/>
      <c r="X668" s="1046"/>
      <c r="Y668" s="1046"/>
      <c r="Z668" s="1046"/>
      <c r="AA668" s="369"/>
    </row>
    <row r="669" spans="1:27" ht="18" customHeight="1">
      <c r="A669" s="369"/>
      <c r="B669" s="1348"/>
      <c r="C669" s="1348"/>
      <c r="D669" s="1347"/>
      <c r="E669" s="1347"/>
      <c r="F669" s="1347"/>
      <c r="G669" s="1047" t="s">
        <v>3922</v>
      </c>
      <c r="H669" s="1047"/>
      <c r="I669" s="1047"/>
      <c r="J669" s="1046"/>
      <c r="K669" s="1046"/>
      <c r="L669" s="1046"/>
      <c r="M669" s="1046"/>
      <c r="N669" s="1046"/>
      <c r="O669" s="1046"/>
      <c r="P669" s="1047" t="s">
        <v>3923</v>
      </c>
      <c r="Q669" s="1047"/>
      <c r="R669" s="1047"/>
      <c r="S669" s="1046"/>
      <c r="T669" s="1046"/>
      <c r="U669" s="1046"/>
      <c r="V669" s="1046"/>
      <c r="W669" s="1046"/>
      <c r="X669" s="1046"/>
      <c r="Y669" s="1046"/>
      <c r="Z669" s="1046"/>
      <c r="AA669" s="369"/>
    </row>
    <row r="670" spans="1:27" ht="18" customHeight="1">
      <c r="A670" s="369"/>
      <c r="B670" s="1348"/>
      <c r="C670" s="1348"/>
      <c r="D670" s="1347"/>
      <c r="E670" s="1347"/>
      <c r="F670" s="1347"/>
      <c r="G670" s="1047" t="s">
        <v>3924</v>
      </c>
      <c r="H670" s="1047"/>
      <c r="I670" s="1047"/>
      <c r="J670" s="1046"/>
      <c r="K670" s="1046"/>
      <c r="L670" s="1046"/>
      <c r="M670" s="1046"/>
      <c r="N670" s="1046"/>
      <c r="O670" s="1046"/>
      <c r="P670" s="1046"/>
      <c r="Q670" s="1046"/>
      <c r="R670" s="1046"/>
      <c r="S670" s="1046"/>
      <c r="T670" s="1046"/>
      <c r="U670" s="1046"/>
      <c r="V670" s="1046"/>
      <c r="W670" s="1046"/>
      <c r="X670" s="1046"/>
      <c r="Y670" s="1046"/>
      <c r="Z670" s="1046"/>
      <c r="AA670" s="369"/>
    </row>
    <row r="671" spans="1:27" ht="14.4">
      <c r="A671" s="369"/>
      <c r="B671" s="1348"/>
      <c r="C671" s="1348"/>
      <c r="D671" s="1441" t="s">
        <v>3976</v>
      </c>
      <c r="E671" s="1441"/>
      <c r="F671" s="1441"/>
      <c r="G671" s="1441"/>
      <c r="H671" s="1441"/>
      <c r="I671" s="1441"/>
      <c r="J671" s="1441"/>
      <c r="K671" s="1441"/>
      <c r="L671" s="1441"/>
      <c r="M671" s="1441"/>
      <c r="N671" s="1441" t="s">
        <v>177</v>
      </c>
      <c r="O671" s="1441"/>
      <c r="P671" s="1441"/>
      <c r="Q671" s="1441"/>
      <c r="R671" s="1441"/>
      <c r="S671" s="1441"/>
      <c r="T671" s="1441"/>
      <c r="U671" s="1441"/>
      <c r="V671" s="1441"/>
      <c r="W671" s="1441"/>
      <c r="X671" s="1441"/>
      <c r="Y671" s="1441"/>
      <c r="Z671" s="1441"/>
      <c r="AA671" s="369"/>
    </row>
    <row r="672" spans="1:27" ht="14.4">
      <c r="A672" s="369"/>
      <c r="B672" s="1348"/>
      <c r="C672" s="1348"/>
      <c r="D672" s="1347"/>
      <c r="E672" s="1347"/>
      <c r="F672" s="1347"/>
      <c r="G672" s="1347"/>
      <c r="H672" s="1347"/>
      <c r="I672" s="1347"/>
      <c r="J672" s="1347"/>
      <c r="K672" s="1347"/>
      <c r="L672" s="1347"/>
      <c r="M672" s="1347"/>
      <c r="N672" s="1347"/>
      <c r="O672" s="1347"/>
      <c r="P672" s="1347"/>
      <c r="Q672" s="1347"/>
      <c r="R672" s="1347"/>
      <c r="S672" s="1347"/>
      <c r="T672" s="1347"/>
      <c r="U672" s="1347"/>
      <c r="V672" s="1347"/>
      <c r="W672" s="1347"/>
      <c r="X672" s="1347"/>
      <c r="Y672" s="1347"/>
      <c r="Z672" s="1347"/>
      <c r="AA672" s="369"/>
    </row>
    <row r="673" spans="1:47" ht="14.25" customHeight="1">
      <c r="A673" s="369"/>
      <c r="B673" s="1348"/>
      <c r="C673" s="1348"/>
      <c r="D673" s="1347"/>
      <c r="E673" s="1347"/>
      <c r="F673" s="1347"/>
      <c r="G673" s="1347"/>
      <c r="H673" s="1347"/>
      <c r="I673" s="1347"/>
      <c r="J673" s="1347"/>
      <c r="K673" s="1347"/>
      <c r="L673" s="1347"/>
      <c r="M673" s="1347"/>
      <c r="N673" s="1347"/>
      <c r="O673" s="1347"/>
      <c r="P673" s="1347"/>
      <c r="Q673" s="1347"/>
      <c r="R673" s="1347"/>
      <c r="S673" s="1347"/>
      <c r="T673" s="1347"/>
      <c r="U673" s="1347"/>
      <c r="V673" s="1347"/>
      <c r="W673" s="1347"/>
      <c r="X673" s="1347"/>
      <c r="Y673" s="1347"/>
      <c r="Z673" s="1347"/>
      <c r="AA673" s="369"/>
    </row>
    <row r="674" spans="1:47" ht="14.4">
      <c r="A674" s="369"/>
      <c r="B674" s="1348"/>
      <c r="C674" s="1348"/>
      <c r="D674" s="1347" t="s">
        <v>3977</v>
      </c>
      <c r="E674" s="1347"/>
      <c r="F674" s="1347"/>
      <c r="G674" s="1347"/>
      <c r="H674" s="1347"/>
      <c r="I674" s="1347"/>
      <c r="J674" s="1347"/>
      <c r="K674" s="1347"/>
      <c r="L674" s="1347"/>
      <c r="M674" s="1347"/>
      <c r="N674" s="1442" t="s">
        <v>3979</v>
      </c>
      <c r="O674" s="1442"/>
      <c r="P674" s="1442"/>
      <c r="Q674" s="1442"/>
      <c r="R674" s="390"/>
      <c r="S674" s="369"/>
      <c r="T674" s="369"/>
      <c r="U674" s="369"/>
      <c r="V674" s="391"/>
      <c r="W674" s="389"/>
      <c r="X674" s="389"/>
      <c r="Y674" s="389"/>
      <c r="Z674" s="392"/>
      <c r="AA674" s="369"/>
    </row>
    <row r="675" spans="1:47" ht="14.4">
      <c r="A675" s="369"/>
      <c r="B675" s="1348"/>
      <c r="C675" s="1348"/>
      <c r="D675" s="1347"/>
      <c r="E675" s="1347"/>
      <c r="F675" s="1347"/>
      <c r="G675" s="1347"/>
      <c r="H675" s="1347"/>
      <c r="I675" s="1347"/>
      <c r="J675" s="1347"/>
      <c r="K675" s="1347"/>
      <c r="L675" s="1347"/>
      <c r="M675" s="1347"/>
      <c r="N675" s="1442"/>
      <c r="O675" s="1442"/>
      <c r="P675" s="1442"/>
      <c r="Q675" s="1442"/>
      <c r="R675" s="115"/>
      <c r="S675" s="114"/>
      <c r="T675" s="369" t="s">
        <v>388</v>
      </c>
      <c r="U675" s="114"/>
      <c r="V675" s="393" t="s">
        <v>3980</v>
      </c>
      <c r="W675" s="389"/>
      <c r="X675" s="389"/>
      <c r="Y675" s="389"/>
      <c r="Z675" s="392"/>
      <c r="AA675" s="369"/>
    </row>
    <row r="676" spans="1:47" ht="14.4">
      <c r="A676" s="369"/>
      <c r="B676" s="1348"/>
      <c r="C676" s="1348"/>
      <c r="D676" s="1347"/>
      <c r="E676" s="1347"/>
      <c r="F676" s="1347"/>
      <c r="G676" s="1347"/>
      <c r="H676" s="1347"/>
      <c r="I676" s="1347"/>
      <c r="J676" s="1347"/>
      <c r="K676" s="1347"/>
      <c r="L676" s="1347"/>
      <c r="M676" s="1347"/>
      <c r="N676" s="1442"/>
      <c r="O676" s="1442"/>
      <c r="P676" s="1442"/>
      <c r="Q676" s="1442"/>
      <c r="R676" s="394"/>
      <c r="S676" s="369"/>
      <c r="T676" s="369"/>
      <c r="U676" s="395"/>
      <c r="V676" s="391"/>
      <c r="W676" s="389"/>
      <c r="X676" s="389"/>
      <c r="Y676" s="389"/>
      <c r="Z676" s="392"/>
      <c r="AA676" s="369"/>
    </row>
    <row r="677" spans="1:47" ht="13.95" customHeight="1">
      <c r="A677" s="369"/>
      <c r="B677" s="1348"/>
      <c r="C677" s="1348"/>
      <c r="D677" s="1443" t="s">
        <v>3978</v>
      </c>
      <c r="E677" s="1443"/>
      <c r="F677" s="1443"/>
      <c r="G677" s="370"/>
      <c r="H677" s="371"/>
      <c r="I677" s="371"/>
      <c r="J677" s="371"/>
      <c r="K677" s="371"/>
      <c r="L677" s="371"/>
      <c r="M677" s="371"/>
      <c r="N677" s="371"/>
      <c r="O677" s="371"/>
      <c r="P677" s="371"/>
      <c r="Q677" s="371"/>
      <c r="R677" s="371"/>
      <c r="S677" s="371"/>
      <c r="T677" s="371"/>
      <c r="U677" s="371"/>
      <c r="V677" s="372"/>
      <c r="W677" s="370"/>
      <c r="X677" s="370"/>
      <c r="Y677" s="370"/>
      <c r="Z677" s="374"/>
      <c r="AA677" s="369"/>
    </row>
    <row r="678" spans="1:47" ht="14.4">
      <c r="A678" s="369"/>
      <c r="B678" s="1348"/>
      <c r="C678" s="1348"/>
      <c r="D678" s="1443"/>
      <c r="E678" s="1443"/>
      <c r="F678" s="1443"/>
      <c r="G678" s="389"/>
      <c r="H678" s="369"/>
      <c r="I678" s="121" t="s">
        <v>3783</v>
      </c>
      <c r="J678" s="369" t="s">
        <v>3981</v>
      </c>
      <c r="K678" s="369"/>
      <c r="L678" s="369"/>
      <c r="M678" s="369"/>
      <c r="N678" s="369" t="s">
        <v>3965</v>
      </c>
      <c r="O678" s="369"/>
      <c r="P678" s="121" t="s">
        <v>3783</v>
      </c>
      <c r="Q678" s="369" t="s">
        <v>3982</v>
      </c>
      <c r="R678" s="369"/>
      <c r="S678" s="369"/>
      <c r="T678" s="369"/>
      <c r="U678" s="369" t="s">
        <v>3965</v>
      </c>
      <c r="V678" s="391"/>
      <c r="W678" s="121" t="s">
        <v>3783</v>
      </c>
      <c r="X678" s="389" t="s">
        <v>3983</v>
      </c>
      <c r="Y678" s="389"/>
      <c r="Z678" s="392"/>
      <c r="AA678" s="369"/>
    </row>
    <row r="679" spans="1:47" ht="14.4">
      <c r="A679" s="369"/>
      <c r="B679" s="1348"/>
      <c r="C679" s="1348"/>
      <c r="D679" s="1443"/>
      <c r="E679" s="1443"/>
      <c r="F679" s="1443"/>
      <c r="G679" s="375"/>
      <c r="H679" s="376"/>
      <c r="I679" s="376"/>
      <c r="J679" s="376"/>
      <c r="K679" s="376"/>
      <c r="L679" s="376"/>
      <c r="M679" s="376"/>
      <c r="N679" s="376"/>
      <c r="O679" s="376"/>
      <c r="P679" s="376"/>
      <c r="Q679" s="376"/>
      <c r="R679" s="376"/>
      <c r="S679" s="376"/>
      <c r="T679" s="376"/>
      <c r="U679" s="376"/>
      <c r="V679" s="378"/>
      <c r="W679" s="375"/>
      <c r="X679" s="375"/>
      <c r="Y679" s="375"/>
      <c r="Z679" s="379"/>
      <c r="AA679" s="369"/>
    </row>
    <row r="680" spans="1:47" ht="14.55" customHeight="1">
      <c r="B680" s="1348" t="s">
        <v>3984</v>
      </c>
      <c r="C680" s="1348"/>
      <c r="D680" s="1347" t="s">
        <v>23</v>
      </c>
      <c r="E680" s="1347"/>
      <c r="F680" s="1347"/>
      <c r="G680" s="1346" t="s">
        <v>15</v>
      </c>
      <c r="H680" s="1346"/>
      <c r="I680" s="1346"/>
      <c r="J680" s="1346"/>
      <c r="K680" s="1346"/>
      <c r="L680" s="1444"/>
      <c r="M680" s="1349"/>
      <c r="N680" s="368" t="s">
        <v>3919</v>
      </c>
      <c r="O680" s="1444"/>
      <c r="P680" s="1349"/>
      <c r="Q680" s="1346" t="s">
        <v>56</v>
      </c>
      <c r="R680" s="1346"/>
      <c r="S680" s="1346"/>
      <c r="T680" s="1346"/>
      <c r="U680" s="1346"/>
      <c r="V680" s="1445"/>
      <c r="W680" s="1346"/>
      <c r="X680" s="1346"/>
      <c r="Y680" s="1346"/>
      <c r="Z680" s="1346"/>
      <c r="AB680" s="2">
        <v>27</v>
      </c>
      <c r="AC680" s="876"/>
      <c r="AD680" s="876"/>
      <c r="AE680" s="876"/>
      <c r="AF680" s="1446"/>
      <c r="AG680" s="1446"/>
      <c r="AH680" s="1446"/>
      <c r="AI680" s="1446"/>
      <c r="AJ680" s="1446"/>
      <c r="AK680" s="876"/>
      <c r="AL680" s="876"/>
      <c r="AM680" s="876"/>
      <c r="AN680" s="1446"/>
      <c r="AO680" s="1446"/>
      <c r="AP680" s="1446"/>
      <c r="AQ680" s="1446"/>
      <c r="AR680" s="1446"/>
      <c r="AS680" s="1446"/>
      <c r="AT680" s="1446"/>
      <c r="AU680" s="1446"/>
    </row>
    <row r="681" spans="1:47" ht="13.05" customHeight="1">
      <c r="B681" s="1348"/>
      <c r="C681" s="1348"/>
      <c r="D681" s="1347"/>
      <c r="E681" s="1347"/>
      <c r="F681" s="1347"/>
      <c r="G681" s="1346" t="s">
        <v>17</v>
      </c>
      <c r="H681" s="1346"/>
      <c r="I681" s="1346"/>
      <c r="J681" s="1346"/>
      <c r="K681" s="1346"/>
      <c r="L681" s="1445"/>
      <c r="M681" s="1346"/>
      <c r="N681" s="1346"/>
      <c r="O681" s="1346"/>
      <c r="P681" s="1346"/>
      <c r="Q681" s="1346" t="s">
        <v>3993</v>
      </c>
      <c r="R681" s="1346"/>
      <c r="S681" s="1346"/>
      <c r="T681" s="1346"/>
      <c r="U681" s="1346"/>
      <c r="V681" s="1445"/>
      <c r="W681" s="1346"/>
      <c r="X681" s="1346"/>
      <c r="Y681" s="1346"/>
      <c r="Z681" s="1346"/>
      <c r="AC681" s="876"/>
      <c r="AD681" s="876"/>
      <c r="AE681" s="876"/>
      <c r="AF681" s="1446"/>
      <c r="AG681" s="1446"/>
      <c r="AH681" s="1446"/>
      <c r="AI681" s="1446"/>
      <c r="AJ681" s="1446"/>
      <c r="AK681" s="1446"/>
      <c r="AL681" s="1446"/>
      <c r="AM681" s="1446"/>
      <c r="AN681" s="1446"/>
      <c r="AO681" s="1446"/>
      <c r="AP681" s="1446"/>
      <c r="AQ681" s="1446"/>
      <c r="AR681" s="1446"/>
      <c r="AS681" s="1446"/>
      <c r="AT681" s="1446"/>
      <c r="AU681" s="1446"/>
    </row>
    <row r="682" spans="1:47" ht="13.95" customHeight="1">
      <c r="A682" s="369"/>
      <c r="B682" s="1348"/>
      <c r="C682" s="1348"/>
      <c r="D682" s="1347"/>
      <c r="E682" s="1347"/>
      <c r="F682" s="1347"/>
      <c r="G682" s="1346" t="s">
        <v>19</v>
      </c>
      <c r="H682" s="1346"/>
      <c r="I682" s="1346"/>
      <c r="J682" s="1346"/>
      <c r="K682" s="1346"/>
      <c r="L682" s="1445"/>
      <c r="M682" s="1346"/>
      <c r="N682" s="1346"/>
      <c r="O682" s="1346"/>
      <c r="P682" s="1346"/>
      <c r="Q682" s="1347" t="s">
        <v>20</v>
      </c>
      <c r="R682" s="1347"/>
      <c r="S682" s="1347"/>
      <c r="T682" s="1347"/>
      <c r="U682" s="1347"/>
      <c r="V682" s="1445"/>
      <c r="W682" s="1346"/>
      <c r="X682" s="1346"/>
      <c r="Y682" s="1346"/>
      <c r="Z682" s="1346"/>
      <c r="AA682" s="369"/>
    </row>
    <row r="683" spans="1:47" ht="14.4">
      <c r="A683" s="369"/>
      <c r="B683" s="1348"/>
      <c r="C683" s="1348"/>
      <c r="D683" s="1347" t="s">
        <v>8</v>
      </c>
      <c r="E683" s="1347"/>
      <c r="F683" s="1347"/>
      <c r="G683" s="1447"/>
      <c r="H683" s="1343"/>
      <c r="I683" s="1343"/>
      <c r="J683" s="1343"/>
      <c r="K683" s="1343"/>
      <c r="L683" s="1344"/>
      <c r="M683" s="1344"/>
      <c r="N683" s="1344"/>
      <c r="O683" s="1344"/>
      <c r="P683" s="1344"/>
      <c r="Q683" s="1344"/>
      <c r="R683" s="1344"/>
      <c r="S683" s="1344"/>
      <c r="T683" s="1344"/>
      <c r="U683" s="1344"/>
      <c r="V683" s="1344"/>
      <c r="W683" s="1344"/>
      <c r="X683" s="1344"/>
      <c r="Y683" s="1344"/>
      <c r="Z683" s="1344"/>
      <c r="AA683" s="369"/>
    </row>
    <row r="684" spans="1:47" ht="14.4">
      <c r="A684" s="369"/>
      <c r="B684" s="1348"/>
      <c r="C684" s="1348"/>
      <c r="D684" s="1347"/>
      <c r="E684" s="1347"/>
      <c r="F684" s="1347"/>
      <c r="G684" s="1345"/>
      <c r="H684" s="1344"/>
      <c r="I684" s="1344"/>
      <c r="J684" s="1344"/>
      <c r="K684" s="1344"/>
      <c r="L684" s="1344"/>
      <c r="M684" s="1344"/>
      <c r="N684" s="1344"/>
      <c r="O684" s="1344"/>
      <c r="P684" s="1344"/>
      <c r="Q684" s="1344"/>
      <c r="R684" s="1344"/>
      <c r="S684" s="1344"/>
      <c r="T684" s="1344"/>
      <c r="U684" s="1344"/>
      <c r="V684" s="1344"/>
      <c r="W684" s="1344"/>
      <c r="X684" s="1344"/>
      <c r="Y684" s="1344"/>
      <c r="Z684" s="1344"/>
      <c r="AA684" s="369"/>
    </row>
    <row r="685" spans="1:47" ht="14.4">
      <c r="A685" s="369"/>
      <c r="B685" s="1348"/>
      <c r="C685" s="1348"/>
      <c r="D685" s="1347" t="s">
        <v>3745</v>
      </c>
      <c r="E685" s="1347"/>
      <c r="F685" s="1347"/>
      <c r="G685" s="370"/>
      <c r="H685" s="371"/>
      <c r="I685" s="350"/>
      <c r="J685" s="350"/>
      <c r="K685" s="112" t="s">
        <v>3783</v>
      </c>
      <c r="L685" s="371" t="s">
        <v>3966</v>
      </c>
      <c r="M685" s="371"/>
      <c r="N685" s="371"/>
      <c r="O685" s="371"/>
      <c r="P685" s="371" t="s">
        <v>3965</v>
      </c>
      <c r="Q685" s="350"/>
      <c r="R685" s="112" t="s">
        <v>3783</v>
      </c>
      <c r="S685" s="371" t="s">
        <v>3967</v>
      </c>
      <c r="T685" s="371"/>
      <c r="U685" s="371"/>
      <c r="V685" s="372"/>
      <c r="W685" s="373"/>
      <c r="X685" s="370"/>
      <c r="Y685" s="370"/>
      <c r="Z685" s="374"/>
      <c r="AA685" s="369"/>
    </row>
    <row r="686" spans="1:47" ht="14.4">
      <c r="A686" s="369"/>
      <c r="B686" s="1348"/>
      <c r="C686" s="1348"/>
      <c r="D686" s="1347"/>
      <c r="E686" s="1347"/>
      <c r="F686" s="1347"/>
      <c r="G686" s="375"/>
      <c r="H686" s="376"/>
      <c r="I686" s="377"/>
      <c r="J686" s="376"/>
      <c r="K686" s="110" t="s">
        <v>3783</v>
      </c>
      <c r="L686" s="376" t="s">
        <v>9</v>
      </c>
      <c r="M686" s="376"/>
      <c r="N686" s="376"/>
      <c r="O686" s="1448"/>
      <c r="P686" s="1449"/>
      <c r="Q686" s="1449"/>
      <c r="R686" s="1449"/>
      <c r="S686" s="1449"/>
      <c r="T686" s="1449"/>
      <c r="U686" s="1449"/>
      <c r="V686" s="1449"/>
      <c r="W686" s="375" t="s">
        <v>10</v>
      </c>
      <c r="X686" s="375"/>
      <c r="Y686" s="375"/>
      <c r="Z686" s="379"/>
      <c r="AA686" s="369"/>
    </row>
    <row r="687" spans="1:47" ht="14.4">
      <c r="A687" s="369"/>
      <c r="B687" s="1348"/>
      <c r="C687" s="1348"/>
      <c r="D687" s="1347"/>
      <c r="E687" s="1347"/>
      <c r="F687" s="1347"/>
      <c r="G687" s="1450" t="s">
        <v>3968</v>
      </c>
      <c r="H687" s="1450"/>
      <c r="I687" s="1450"/>
      <c r="J687" s="1450"/>
      <c r="K687" s="1451"/>
      <c r="L687" s="1452"/>
      <c r="M687" s="1453"/>
      <c r="N687" s="1453"/>
      <c r="O687" s="1453"/>
      <c r="P687" s="1453"/>
      <c r="Q687" s="1452"/>
      <c r="R687" s="1453"/>
      <c r="S687" s="1453"/>
      <c r="T687" s="1453"/>
      <c r="U687" s="1453"/>
      <c r="V687" s="1445"/>
      <c r="W687" s="1346"/>
      <c r="X687" s="1346"/>
      <c r="Y687" s="1346"/>
      <c r="Z687" s="1346"/>
      <c r="AA687" s="369"/>
    </row>
    <row r="688" spans="1:47" ht="14.4">
      <c r="A688" s="369"/>
      <c r="B688" s="1348"/>
      <c r="C688" s="1348"/>
      <c r="D688" s="1347"/>
      <c r="E688" s="1347"/>
      <c r="F688" s="1347"/>
      <c r="G688" s="1450" t="s">
        <v>3969</v>
      </c>
      <c r="H688" s="1450"/>
      <c r="I688" s="1450"/>
      <c r="J688" s="1450"/>
      <c r="K688" s="1451"/>
      <c r="L688" s="1429"/>
      <c r="M688" s="862"/>
      <c r="N688" s="109"/>
      <c r="O688" s="1" t="s">
        <v>12</v>
      </c>
      <c r="P688" s="109"/>
      <c r="Q688" s="1" t="s">
        <v>11</v>
      </c>
      <c r="R688" s="109"/>
      <c r="S688" s="1" t="s">
        <v>227</v>
      </c>
      <c r="T688" s="382"/>
      <c r="U688" s="382"/>
      <c r="V688" s="383"/>
      <c r="W688" s="380"/>
      <c r="X688" s="380"/>
      <c r="Y688" s="380"/>
      <c r="Z688" s="381"/>
      <c r="AA688" s="369"/>
    </row>
    <row r="689" spans="1:27" ht="13.95" customHeight="1">
      <c r="A689" s="369"/>
      <c r="B689" s="1348"/>
      <c r="C689" s="1348"/>
      <c r="D689" s="1443" t="s">
        <v>3971</v>
      </c>
      <c r="E689" s="1347"/>
      <c r="F689" s="1347"/>
      <c r="G689" s="111" t="s">
        <v>3783</v>
      </c>
      <c r="H689" s="385" t="s">
        <v>3972</v>
      </c>
      <c r="I689" s="385"/>
      <c r="J689" s="385"/>
      <c r="K689" s="385"/>
      <c r="L689" s="386" t="s">
        <v>3974</v>
      </c>
      <c r="M689" s="385"/>
      <c r="N689" s="385"/>
      <c r="O689" s="1433"/>
      <c r="P689" s="1433"/>
      <c r="Q689" s="1433"/>
      <c r="R689" s="1433"/>
      <c r="S689" s="1433"/>
      <c r="T689" s="1433"/>
      <c r="U689" s="1433"/>
      <c r="V689" s="1433"/>
      <c r="W689" s="387" t="s">
        <v>10</v>
      </c>
      <c r="X689" s="387"/>
      <c r="Y689" s="387"/>
      <c r="Z689" s="388"/>
      <c r="AA689" s="369"/>
    </row>
    <row r="690" spans="1:27" ht="14.4">
      <c r="A690" s="369"/>
      <c r="B690" s="1348"/>
      <c r="C690" s="1348"/>
      <c r="D690" s="1347"/>
      <c r="E690" s="1347"/>
      <c r="F690" s="1347"/>
      <c r="G690" s="110" t="s">
        <v>3783</v>
      </c>
      <c r="H690" s="376" t="s">
        <v>3973</v>
      </c>
      <c r="I690" s="376"/>
      <c r="J690" s="376"/>
      <c r="K690" s="376"/>
      <c r="L690" s="376"/>
      <c r="M690" s="376"/>
      <c r="N690" s="376"/>
      <c r="O690" s="376"/>
      <c r="P690" s="376"/>
      <c r="Q690" s="376"/>
      <c r="R690" s="376"/>
      <c r="S690" s="376"/>
      <c r="T690" s="376"/>
      <c r="U690" s="376"/>
      <c r="V690" s="378"/>
      <c r="W690" s="375"/>
      <c r="X690" s="375"/>
      <c r="Y690" s="375"/>
      <c r="Z690" s="379"/>
      <c r="AA690" s="369"/>
    </row>
    <row r="691" spans="1:27" ht="13.95" customHeight="1">
      <c r="A691" s="369"/>
      <c r="B691" s="1348" t="s">
        <v>3985</v>
      </c>
      <c r="C691" s="1348"/>
      <c r="D691" s="1347" t="s">
        <v>3755</v>
      </c>
      <c r="E691" s="1347"/>
      <c r="F691" s="1347"/>
      <c r="G691" s="1435"/>
      <c r="H691" s="1435"/>
      <c r="I691" s="1435"/>
      <c r="J691" s="1435"/>
      <c r="K691" s="1435"/>
      <c r="L691" s="1435"/>
      <c r="M691" s="1435"/>
      <c r="N691" s="1435"/>
      <c r="O691" s="1435"/>
      <c r="P691" s="1435"/>
      <c r="Q691" s="1435"/>
      <c r="R691" s="1435"/>
      <c r="S691" s="1435"/>
      <c r="T691" s="1435"/>
      <c r="U691" s="1435"/>
      <c r="V691" s="1435"/>
      <c r="W691" s="1435"/>
      <c r="X691" s="1435"/>
      <c r="Y691" s="1435"/>
      <c r="Z691" s="1435"/>
      <c r="AA691" s="369"/>
    </row>
    <row r="692" spans="1:27" ht="14.4">
      <c r="A692" s="369"/>
      <c r="B692" s="1348"/>
      <c r="C692" s="1348"/>
      <c r="D692" s="1434"/>
      <c r="E692" s="1434"/>
      <c r="F692" s="1434"/>
      <c r="G692" s="1436"/>
      <c r="H692" s="1436"/>
      <c r="I692" s="1436"/>
      <c r="J692" s="1435"/>
      <c r="K692" s="1435"/>
      <c r="L692" s="1435"/>
      <c r="M692" s="1435"/>
      <c r="N692" s="1435"/>
      <c r="O692" s="1435"/>
      <c r="P692" s="1435"/>
      <c r="Q692" s="1435"/>
      <c r="R692" s="1435"/>
      <c r="S692" s="1435"/>
      <c r="T692" s="1435"/>
      <c r="U692" s="1435"/>
      <c r="V692" s="1435"/>
      <c r="W692" s="1435"/>
      <c r="X692" s="1435"/>
      <c r="Y692" s="1435"/>
      <c r="Z692" s="1435"/>
      <c r="AA692" s="369"/>
    </row>
    <row r="693" spans="1:27" ht="18" customHeight="1">
      <c r="A693" s="369"/>
      <c r="B693" s="1348"/>
      <c r="C693" s="1348"/>
      <c r="D693" s="1347" t="s">
        <v>3975</v>
      </c>
      <c r="E693" s="1347"/>
      <c r="F693" s="1347"/>
      <c r="G693" s="1047" t="s">
        <v>3918</v>
      </c>
      <c r="H693" s="1047"/>
      <c r="I693" s="1047"/>
      <c r="J693" s="871"/>
      <c r="K693" s="869"/>
      <c r="L693" s="344" t="s">
        <v>3919</v>
      </c>
      <c r="M693" s="1437"/>
      <c r="N693" s="1427"/>
      <c r="O693" s="1438"/>
      <c r="P693" s="1439"/>
      <c r="Q693" s="1425"/>
      <c r="R693" s="1425"/>
      <c r="S693" s="1425"/>
      <c r="T693" s="1425"/>
      <c r="U693" s="1425"/>
      <c r="V693" s="1425"/>
      <c r="W693" s="1425"/>
      <c r="X693" s="1425"/>
      <c r="Y693" s="1425"/>
      <c r="Z693" s="1440"/>
      <c r="AA693" s="369"/>
    </row>
    <row r="694" spans="1:27" ht="18" customHeight="1">
      <c r="A694" s="369"/>
      <c r="B694" s="1348"/>
      <c r="C694" s="1348"/>
      <c r="D694" s="1347"/>
      <c r="E694" s="1347"/>
      <c r="F694" s="1347"/>
      <c r="G694" s="1047" t="s">
        <v>3920</v>
      </c>
      <c r="H694" s="1047"/>
      <c r="I694" s="1047"/>
      <c r="J694" s="1046"/>
      <c r="K694" s="1046"/>
      <c r="L694" s="1046"/>
      <c r="M694" s="1046"/>
      <c r="N694" s="1046"/>
      <c r="O694" s="1046"/>
      <c r="P694" s="1047" t="s">
        <v>3921</v>
      </c>
      <c r="Q694" s="1047"/>
      <c r="R694" s="1047"/>
      <c r="S694" s="1046"/>
      <c r="T694" s="1046"/>
      <c r="U694" s="1046"/>
      <c r="V694" s="1046"/>
      <c r="W694" s="1046"/>
      <c r="X694" s="1046"/>
      <c r="Y694" s="1046"/>
      <c r="Z694" s="1046"/>
      <c r="AA694" s="369"/>
    </row>
    <row r="695" spans="1:27" ht="18" customHeight="1">
      <c r="A695" s="369"/>
      <c r="B695" s="1348"/>
      <c r="C695" s="1348"/>
      <c r="D695" s="1347"/>
      <c r="E695" s="1347"/>
      <c r="F695" s="1347"/>
      <c r="G695" s="1047" t="s">
        <v>3922</v>
      </c>
      <c r="H695" s="1047"/>
      <c r="I695" s="1047"/>
      <c r="J695" s="1046"/>
      <c r="K695" s="1046"/>
      <c r="L695" s="1046"/>
      <c r="M695" s="1046"/>
      <c r="N695" s="1046"/>
      <c r="O695" s="1046"/>
      <c r="P695" s="1047" t="s">
        <v>3923</v>
      </c>
      <c r="Q695" s="1047"/>
      <c r="R695" s="1047"/>
      <c r="S695" s="1046"/>
      <c r="T695" s="1046"/>
      <c r="U695" s="1046"/>
      <c r="V695" s="1046"/>
      <c r="W695" s="1046"/>
      <c r="X695" s="1046"/>
      <c r="Y695" s="1046"/>
      <c r="Z695" s="1046"/>
      <c r="AA695" s="369"/>
    </row>
    <row r="696" spans="1:27" ht="18" customHeight="1">
      <c r="A696" s="369"/>
      <c r="B696" s="1348"/>
      <c r="C696" s="1348"/>
      <c r="D696" s="1347"/>
      <c r="E696" s="1347"/>
      <c r="F696" s="1347"/>
      <c r="G696" s="1047" t="s">
        <v>3924</v>
      </c>
      <c r="H696" s="1047"/>
      <c r="I696" s="1047"/>
      <c r="J696" s="1046"/>
      <c r="K696" s="1046"/>
      <c r="L696" s="1046"/>
      <c r="M696" s="1046"/>
      <c r="N696" s="1046"/>
      <c r="O696" s="1046"/>
      <c r="P696" s="1046"/>
      <c r="Q696" s="1046"/>
      <c r="R696" s="1046"/>
      <c r="S696" s="1046"/>
      <c r="T696" s="1046"/>
      <c r="U696" s="1046"/>
      <c r="V696" s="1046"/>
      <c r="W696" s="1046"/>
      <c r="X696" s="1046"/>
      <c r="Y696" s="1046"/>
      <c r="Z696" s="1046"/>
      <c r="AA696" s="369"/>
    </row>
    <row r="697" spans="1:27" ht="14.4">
      <c r="A697" s="369"/>
      <c r="B697" s="1348"/>
      <c r="C697" s="1348"/>
      <c r="D697" s="1441" t="s">
        <v>3976</v>
      </c>
      <c r="E697" s="1441"/>
      <c r="F697" s="1441"/>
      <c r="G697" s="1441"/>
      <c r="H697" s="1441"/>
      <c r="I697" s="1441"/>
      <c r="J697" s="1441"/>
      <c r="K697" s="1441"/>
      <c r="L697" s="1441"/>
      <c r="M697" s="1441"/>
      <c r="N697" s="1441" t="s">
        <v>177</v>
      </c>
      <c r="O697" s="1441"/>
      <c r="P697" s="1441"/>
      <c r="Q697" s="1441"/>
      <c r="R697" s="1441"/>
      <c r="S697" s="1441"/>
      <c r="T697" s="1441"/>
      <c r="U697" s="1441"/>
      <c r="V697" s="1441"/>
      <c r="W697" s="1441"/>
      <c r="X697" s="1441"/>
      <c r="Y697" s="1441"/>
      <c r="Z697" s="1441"/>
      <c r="AA697" s="369"/>
    </row>
    <row r="698" spans="1:27" ht="14.4">
      <c r="A698" s="369"/>
      <c r="B698" s="1348"/>
      <c r="C698" s="1348"/>
      <c r="D698" s="1347"/>
      <c r="E698" s="1347"/>
      <c r="F698" s="1347"/>
      <c r="G698" s="1347"/>
      <c r="H698" s="1347"/>
      <c r="I698" s="1347"/>
      <c r="J698" s="1347"/>
      <c r="K698" s="1347"/>
      <c r="L698" s="1347"/>
      <c r="M698" s="1347"/>
      <c r="N698" s="1347"/>
      <c r="O698" s="1347"/>
      <c r="P698" s="1347"/>
      <c r="Q698" s="1347"/>
      <c r="R698" s="1347"/>
      <c r="S698" s="1347"/>
      <c r="T698" s="1347"/>
      <c r="U698" s="1347"/>
      <c r="V698" s="1347"/>
      <c r="W698" s="1347"/>
      <c r="X698" s="1347"/>
      <c r="Y698" s="1347"/>
      <c r="Z698" s="1347"/>
      <c r="AA698" s="369"/>
    </row>
    <row r="699" spans="1:27" ht="14.25" customHeight="1">
      <c r="A699" s="369"/>
      <c r="B699" s="1348"/>
      <c r="C699" s="1348"/>
      <c r="D699" s="1347"/>
      <c r="E699" s="1347"/>
      <c r="F699" s="1347"/>
      <c r="G699" s="1347"/>
      <c r="H699" s="1347"/>
      <c r="I699" s="1347"/>
      <c r="J699" s="1347"/>
      <c r="K699" s="1347"/>
      <c r="L699" s="1347"/>
      <c r="M699" s="1347"/>
      <c r="N699" s="1347"/>
      <c r="O699" s="1347"/>
      <c r="P699" s="1347"/>
      <c r="Q699" s="1347"/>
      <c r="R699" s="1347"/>
      <c r="S699" s="1347"/>
      <c r="T699" s="1347"/>
      <c r="U699" s="1347"/>
      <c r="V699" s="1347"/>
      <c r="W699" s="1347"/>
      <c r="X699" s="1347"/>
      <c r="Y699" s="1347"/>
      <c r="Z699" s="1347"/>
      <c r="AA699" s="369"/>
    </row>
    <row r="700" spans="1:27" ht="14.4">
      <c r="A700" s="369"/>
      <c r="B700" s="1348"/>
      <c r="C700" s="1348"/>
      <c r="D700" s="1347" t="s">
        <v>3977</v>
      </c>
      <c r="E700" s="1347"/>
      <c r="F700" s="1347"/>
      <c r="G700" s="1347"/>
      <c r="H700" s="1347"/>
      <c r="I700" s="1347"/>
      <c r="J700" s="1347"/>
      <c r="K700" s="1347"/>
      <c r="L700" s="1347"/>
      <c r="M700" s="1347"/>
      <c r="N700" s="1442" t="s">
        <v>3979</v>
      </c>
      <c r="O700" s="1442"/>
      <c r="P700" s="1442"/>
      <c r="Q700" s="1442"/>
      <c r="R700" s="390"/>
      <c r="S700" s="369"/>
      <c r="T700" s="369"/>
      <c r="U700" s="369"/>
      <c r="V700" s="391"/>
      <c r="W700" s="389"/>
      <c r="X700" s="389"/>
      <c r="Y700" s="389"/>
      <c r="Z700" s="392"/>
      <c r="AA700" s="369"/>
    </row>
    <row r="701" spans="1:27" ht="14.4">
      <c r="A701" s="369"/>
      <c r="B701" s="1348"/>
      <c r="C701" s="1348"/>
      <c r="D701" s="1347"/>
      <c r="E701" s="1347"/>
      <c r="F701" s="1347"/>
      <c r="G701" s="1347"/>
      <c r="H701" s="1347"/>
      <c r="I701" s="1347"/>
      <c r="J701" s="1347"/>
      <c r="K701" s="1347"/>
      <c r="L701" s="1347"/>
      <c r="M701" s="1347"/>
      <c r="N701" s="1442"/>
      <c r="O701" s="1442"/>
      <c r="P701" s="1442"/>
      <c r="Q701" s="1442"/>
      <c r="R701" s="115"/>
      <c r="S701" s="114"/>
      <c r="T701" s="369" t="s">
        <v>388</v>
      </c>
      <c r="U701" s="114"/>
      <c r="V701" s="393" t="s">
        <v>3980</v>
      </c>
      <c r="W701" s="389"/>
      <c r="X701" s="389"/>
      <c r="Y701" s="389"/>
      <c r="Z701" s="392"/>
      <c r="AA701" s="369"/>
    </row>
    <row r="702" spans="1:27" ht="14.4">
      <c r="A702" s="369"/>
      <c r="B702" s="1348"/>
      <c r="C702" s="1348"/>
      <c r="D702" s="1347"/>
      <c r="E702" s="1347"/>
      <c r="F702" s="1347"/>
      <c r="G702" s="1347"/>
      <c r="H702" s="1347"/>
      <c r="I702" s="1347"/>
      <c r="J702" s="1347"/>
      <c r="K702" s="1347"/>
      <c r="L702" s="1347"/>
      <c r="M702" s="1347"/>
      <c r="N702" s="1442"/>
      <c r="O702" s="1442"/>
      <c r="P702" s="1442"/>
      <c r="Q702" s="1442"/>
      <c r="R702" s="394"/>
      <c r="S702" s="369"/>
      <c r="T702" s="369"/>
      <c r="U702" s="395"/>
      <c r="V702" s="391"/>
      <c r="W702" s="389"/>
      <c r="X702" s="389"/>
      <c r="Y702" s="389"/>
      <c r="Z702" s="392"/>
      <c r="AA702" s="369"/>
    </row>
    <row r="703" spans="1:27" ht="13.95" customHeight="1">
      <c r="A703" s="369"/>
      <c r="B703" s="1348"/>
      <c r="C703" s="1348"/>
      <c r="D703" s="1443" t="s">
        <v>3978</v>
      </c>
      <c r="E703" s="1443"/>
      <c r="F703" s="1443"/>
      <c r="G703" s="370"/>
      <c r="H703" s="371"/>
      <c r="I703" s="371"/>
      <c r="J703" s="371"/>
      <c r="K703" s="371"/>
      <c r="L703" s="371"/>
      <c r="M703" s="371"/>
      <c r="N703" s="371"/>
      <c r="O703" s="371"/>
      <c r="P703" s="371"/>
      <c r="Q703" s="371"/>
      <c r="R703" s="371"/>
      <c r="S703" s="371"/>
      <c r="T703" s="371"/>
      <c r="U703" s="371"/>
      <c r="V703" s="372"/>
      <c r="W703" s="370"/>
      <c r="X703" s="370"/>
      <c r="Y703" s="370"/>
      <c r="Z703" s="374"/>
      <c r="AA703" s="369"/>
    </row>
    <row r="704" spans="1:27" ht="14.4">
      <c r="A704" s="369"/>
      <c r="B704" s="1348"/>
      <c r="C704" s="1348"/>
      <c r="D704" s="1443"/>
      <c r="E704" s="1443"/>
      <c r="F704" s="1443"/>
      <c r="G704" s="389"/>
      <c r="H704" s="369"/>
      <c r="I704" s="121" t="s">
        <v>3783</v>
      </c>
      <c r="J704" s="369" t="s">
        <v>3981</v>
      </c>
      <c r="K704" s="369"/>
      <c r="L704" s="369"/>
      <c r="M704" s="369"/>
      <c r="N704" s="369" t="s">
        <v>3965</v>
      </c>
      <c r="O704" s="369"/>
      <c r="P704" s="121" t="s">
        <v>3783</v>
      </c>
      <c r="Q704" s="369" t="s">
        <v>3982</v>
      </c>
      <c r="R704" s="369"/>
      <c r="S704" s="369"/>
      <c r="T704" s="369"/>
      <c r="U704" s="369" t="s">
        <v>3965</v>
      </c>
      <c r="V704" s="391"/>
      <c r="W704" s="121" t="s">
        <v>3783</v>
      </c>
      <c r="X704" s="389" t="s">
        <v>3983</v>
      </c>
      <c r="Y704" s="389"/>
      <c r="Z704" s="392"/>
      <c r="AA704" s="369"/>
    </row>
    <row r="705" spans="1:47" ht="14.4">
      <c r="A705" s="369"/>
      <c r="B705" s="1348"/>
      <c r="C705" s="1348"/>
      <c r="D705" s="1443"/>
      <c r="E705" s="1443"/>
      <c r="F705" s="1443"/>
      <c r="G705" s="375"/>
      <c r="H705" s="376"/>
      <c r="I705" s="376"/>
      <c r="J705" s="376"/>
      <c r="K705" s="376"/>
      <c r="L705" s="376"/>
      <c r="M705" s="376"/>
      <c r="N705" s="376"/>
      <c r="O705" s="376"/>
      <c r="P705" s="376"/>
      <c r="Q705" s="376"/>
      <c r="R705" s="376"/>
      <c r="S705" s="376"/>
      <c r="T705" s="376"/>
      <c r="U705" s="376"/>
      <c r="V705" s="378"/>
      <c r="W705" s="375"/>
      <c r="X705" s="375"/>
      <c r="Y705" s="375"/>
      <c r="Z705" s="379"/>
      <c r="AA705" s="369"/>
    </row>
    <row r="706" spans="1:47" ht="14.55" customHeight="1">
      <c r="B706" s="1348" t="s">
        <v>3984</v>
      </c>
      <c r="C706" s="1348"/>
      <c r="D706" s="1347" t="s">
        <v>23</v>
      </c>
      <c r="E706" s="1347"/>
      <c r="F706" s="1347"/>
      <c r="G706" s="1346" t="s">
        <v>15</v>
      </c>
      <c r="H706" s="1346"/>
      <c r="I706" s="1346"/>
      <c r="J706" s="1346"/>
      <c r="K706" s="1346"/>
      <c r="L706" s="1444"/>
      <c r="M706" s="1349"/>
      <c r="N706" s="368" t="s">
        <v>3919</v>
      </c>
      <c r="O706" s="1444"/>
      <c r="P706" s="1349"/>
      <c r="Q706" s="1346" t="s">
        <v>56</v>
      </c>
      <c r="R706" s="1346"/>
      <c r="S706" s="1346"/>
      <c r="T706" s="1346"/>
      <c r="U706" s="1346"/>
      <c r="V706" s="1445"/>
      <c r="W706" s="1346"/>
      <c r="X706" s="1346"/>
      <c r="Y706" s="1346"/>
      <c r="Z706" s="1346"/>
      <c r="AB706" s="2">
        <v>28</v>
      </c>
      <c r="AC706" s="876"/>
      <c r="AD706" s="876"/>
      <c r="AE706" s="876"/>
      <c r="AF706" s="1446"/>
      <c r="AG706" s="1446"/>
      <c r="AH706" s="1446"/>
      <c r="AI706" s="1446"/>
      <c r="AJ706" s="1446"/>
      <c r="AK706" s="876"/>
      <c r="AL706" s="876"/>
      <c r="AM706" s="876"/>
      <c r="AN706" s="1446"/>
      <c r="AO706" s="1446"/>
      <c r="AP706" s="1446"/>
      <c r="AQ706" s="1446"/>
      <c r="AR706" s="1446"/>
      <c r="AS706" s="1446"/>
      <c r="AT706" s="1446"/>
      <c r="AU706" s="1446"/>
    </row>
    <row r="707" spans="1:47" ht="13.05" customHeight="1">
      <c r="B707" s="1348"/>
      <c r="C707" s="1348"/>
      <c r="D707" s="1347"/>
      <c r="E707" s="1347"/>
      <c r="F707" s="1347"/>
      <c r="G707" s="1346" t="s">
        <v>17</v>
      </c>
      <c r="H707" s="1346"/>
      <c r="I707" s="1346"/>
      <c r="J707" s="1346"/>
      <c r="K707" s="1346"/>
      <c r="L707" s="1445"/>
      <c r="M707" s="1346"/>
      <c r="N707" s="1346"/>
      <c r="O707" s="1346"/>
      <c r="P707" s="1346"/>
      <c r="Q707" s="1346" t="s">
        <v>3993</v>
      </c>
      <c r="R707" s="1346"/>
      <c r="S707" s="1346"/>
      <c r="T707" s="1346"/>
      <c r="U707" s="1346"/>
      <c r="V707" s="1445"/>
      <c r="W707" s="1346"/>
      <c r="X707" s="1346"/>
      <c r="Y707" s="1346"/>
      <c r="Z707" s="1346"/>
      <c r="AC707" s="876"/>
      <c r="AD707" s="876"/>
      <c r="AE707" s="876"/>
      <c r="AF707" s="1446"/>
      <c r="AG707" s="1446"/>
      <c r="AH707" s="1446"/>
      <c r="AI707" s="1446"/>
      <c r="AJ707" s="1446"/>
      <c r="AK707" s="1446"/>
      <c r="AL707" s="1446"/>
      <c r="AM707" s="1446"/>
      <c r="AN707" s="1446"/>
      <c r="AO707" s="1446"/>
      <c r="AP707" s="1446"/>
      <c r="AQ707" s="1446"/>
      <c r="AR707" s="1446"/>
      <c r="AS707" s="1446"/>
      <c r="AT707" s="1446"/>
      <c r="AU707" s="1446"/>
    </row>
    <row r="708" spans="1:47" ht="13.95" customHeight="1">
      <c r="A708" s="369"/>
      <c r="B708" s="1348"/>
      <c r="C708" s="1348"/>
      <c r="D708" s="1347"/>
      <c r="E708" s="1347"/>
      <c r="F708" s="1347"/>
      <c r="G708" s="1346" t="s">
        <v>19</v>
      </c>
      <c r="H708" s="1346"/>
      <c r="I708" s="1346"/>
      <c r="J708" s="1346"/>
      <c r="K708" s="1346"/>
      <c r="L708" s="1445"/>
      <c r="M708" s="1346"/>
      <c r="N708" s="1346"/>
      <c r="O708" s="1346"/>
      <c r="P708" s="1346"/>
      <c r="Q708" s="1347" t="s">
        <v>20</v>
      </c>
      <c r="R708" s="1347"/>
      <c r="S708" s="1347"/>
      <c r="T708" s="1347"/>
      <c r="U708" s="1347"/>
      <c r="V708" s="1445"/>
      <c r="W708" s="1346"/>
      <c r="X708" s="1346"/>
      <c r="Y708" s="1346"/>
      <c r="Z708" s="1346"/>
      <c r="AA708" s="369"/>
    </row>
    <row r="709" spans="1:47" ht="14.4">
      <c r="A709" s="369"/>
      <c r="B709" s="1348"/>
      <c r="C709" s="1348"/>
      <c r="D709" s="1347" t="s">
        <v>8</v>
      </c>
      <c r="E709" s="1347"/>
      <c r="F709" s="1347"/>
      <c r="G709" s="1447"/>
      <c r="H709" s="1343"/>
      <c r="I709" s="1343"/>
      <c r="J709" s="1343"/>
      <c r="K709" s="1343"/>
      <c r="L709" s="1344"/>
      <c r="M709" s="1344"/>
      <c r="N709" s="1344"/>
      <c r="O709" s="1344"/>
      <c r="P709" s="1344"/>
      <c r="Q709" s="1344"/>
      <c r="R709" s="1344"/>
      <c r="S709" s="1344"/>
      <c r="T709" s="1344"/>
      <c r="U709" s="1344"/>
      <c r="V709" s="1344"/>
      <c r="W709" s="1344"/>
      <c r="X709" s="1344"/>
      <c r="Y709" s="1344"/>
      <c r="Z709" s="1344"/>
      <c r="AA709" s="369"/>
    </row>
    <row r="710" spans="1:47" ht="14.4">
      <c r="A710" s="369"/>
      <c r="B710" s="1348"/>
      <c r="C710" s="1348"/>
      <c r="D710" s="1347"/>
      <c r="E710" s="1347"/>
      <c r="F710" s="1347"/>
      <c r="G710" s="1345"/>
      <c r="H710" s="1344"/>
      <c r="I710" s="1344"/>
      <c r="J710" s="1344"/>
      <c r="K710" s="1344"/>
      <c r="L710" s="1344"/>
      <c r="M710" s="1344"/>
      <c r="N710" s="1344"/>
      <c r="O710" s="1344"/>
      <c r="P710" s="1344"/>
      <c r="Q710" s="1344"/>
      <c r="R710" s="1344"/>
      <c r="S710" s="1344"/>
      <c r="T710" s="1344"/>
      <c r="U710" s="1344"/>
      <c r="V710" s="1344"/>
      <c r="W710" s="1344"/>
      <c r="X710" s="1344"/>
      <c r="Y710" s="1344"/>
      <c r="Z710" s="1344"/>
      <c r="AA710" s="369"/>
    </row>
    <row r="711" spans="1:47" ht="14.4">
      <c r="A711" s="369"/>
      <c r="B711" s="1348"/>
      <c r="C711" s="1348"/>
      <c r="D711" s="1347" t="s">
        <v>3745</v>
      </c>
      <c r="E711" s="1347"/>
      <c r="F711" s="1347"/>
      <c r="G711" s="370"/>
      <c r="H711" s="371"/>
      <c r="I711" s="350"/>
      <c r="J711" s="350"/>
      <c r="K711" s="112" t="s">
        <v>3783</v>
      </c>
      <c r="L711" s="371" t="s">
        <v>3966</v>
      </c>
      <c r="M711" s="371"/>
      <c r="N711" s="371"/>
      <c r="O711" s="371"/>
      <c r="P711" s="371" t="s">
        <v>3965</v>
      </c>
      <c r="Q711" s="350"/>
      <c r="R711" s="112" t="s">
        <v>3783</v>
      </c>
      <c r="S711" s="371" t="s">
        <v>3967</v>
      </c>
      <c r="T711" s="371"/>
      <c r="U711" s="371"/>
      <c r="V711" s="372"/>
      <c r="W711" s="373"/>
      <c r="X711" s="370"/>
      <c r="Y711" s="370"/>
      <c r="Z711" s="374"/>
      <c r="AA711" s="369"/>
    </row>
    <row r="712" spans="1:47" ht="14.4">
      <c r="A712" s="369"/>
      <c r="B712" s="1348"/>
      <c r="C712" s="1348"/>
      <c r="D712" s="1347"/>
      <c r="E712" s="1347"/>
      <c r="F712" s="1347"/>
      <c r="G712" s="375"/>
      <c r="H712" s="376"/>
      <c r="I712" s="377"/>
      <c r="J712" s="376"/>
      <c r="K712" s="110" t="s">
        <v>3783</v>
      </c>
      <c r="L712" s="376" t="s">
        <v>9</v>
      </c>
      <c r="M712" s="376"/>
      <c r="N712" s="376"/>
      <c r="O712" s="1448"/>
      <c r="P712" s="1449"/>
      <c r="Q712" s="1449"/>
      <c r="R712" s="1449"/>
      <c r="S712" s="1449"/>
      <c r="T712" s="1449"/>
      <c r="U712" s="1449"/>
      <c r="V712" s="1449"/>
      <c r="W712" s="375" t="s">
        <v>10</v>
      </c>
      <c r="X712" s="375"/>
      <c r="Y712" s="375"/>
      <c r="Z712" s="379"/>
      <c r="AA712" s="369"/>
    </row>
    <row r="713" spans="1:47" ht="14.4">
      <c r="A713" s="369"/>
      <c r="B713" s="1348"/>
      <c r="C713" s="1348"/>
      <c r="D713" s="1347"/>
      <c r="E713" s="1347"/>
      <c r="F713" s="1347"/>
      <c r="G713" s="1450" t="s">
        <v>3968</v>
      </c>
      <c r="H713" s="1450"/>
      <c r="I713" s="1450"/>
      <c r="J713" s="1450"/>
      <c r="K713" s="1451"/>
      <c r="L713" s="1452"/>
      <c r="M713" s="1453"/>
      <c r="N713" s="1453"/>
      <c r="O713" s="1453"/>
      <c r="P713" s="1453"/>
      <c r="Q713" s="1452"/>
      <c r="R713" s="1453"/>
      <c r="S713" s="1453"/>
      <c r="T713" s="1453"/>
      <c r="U713" s="1453"/>
      <c r="V713" s="1445"/>
      <c r="W713" s="1346"/>
      <c r="X713" s="1346"/>
      <c r="Y713" s="1346"/>
      <c r="Z713" s="1346"/>
      <c r="AA713" s="369"/>
    </row>
    <row r="714" spans="1:47" ht="14.4">
      <c r="A714" s="369"/>
      <c r="B714" s="1348"/>
      <c r="C714" s="1348"/>
      <c r="D714" s="1347"/>
      <c r="E714" s="1347"/>
      <c r="F714" s="1347"/>
      <c r="G714" s="1450" t="s">
        <v>3969</v>
      </c>
      <c r="H714" s="1450"/>
      <c r="I714" s="1450"/>
      <c r="J714" s="1450"/>
      <c r="K714" s="1451"/>
      <c r="L714" s="1429"/>
      <c r="M714" s="862"/>
      <c r="N714" s="109"/>
      <c r="O714" s="1" t="s">
        <v>12</v>
      </c>
      <c r="P714" s="109"/>
      <c r="Q714" s="1" t="s">
        <v>11</v>
      </c>
      <c r="R714" s="109"/>
      <c r="S714" s="1" t="s">
        <v>227</v>
      </c>
      <c r="T714" s="382"/>
      <c r="U714" s="382"/>
      <c r="V714" s="383"/>
      <c r="W714" s="380"/>
      <c r="X714" s="380"/>
      <c r="Y714" s="380"/>
      <c r="Z714" s="381"/>
      <c r="AA714" s="369"/>
    </row>
    <row r="715" spans="1:47" ht="13.95" customHeight="1">
      <c r="A715" s="369"/>
      <c r="B715" s="1348"/>
      <c r="C715" s="1348"/>
      <c r="D715" s="1443" t="s">
        <v>3971</v>
      </c>
      <c r="E715" s="1347"/>
      <c r="F715" s="1347"/>
      <c r="G715" s="111" t="s">
        <v>3783</v>
      </c>
      <c r="H715" s="385" t="s">
        <v>3972</v>
      </c>
      <c r="I715" s="385"/>
      <c r="J715" s="385"/>
      <c r="K715" s="385"/>
      <c r="L715" s="386" t="s">
        <v>3974</v>
      </c>
      <c r="M715" s="385"/>
      <c r="N715" s="385"/>
      <c r="O715" s="1433"/>
      <c r="P715" s="1433"/>
      <c r="Q715" s="1433"/>
      <c r="R715" s="1433"/>
      <c r="S715" s="1433"/>
      <c r="T715" s="1433"/>
      <c r="U715" s="1433"/>
      <c r="V715" s="1433"/>
      <c r="W715" s="387" t="s">
        <v>10</v>
      </c>
      <c r="X715" s="387"/>
      <c r="Y715" s="387"/>
      <c r="Z715" s="388"/>
      <c r="AA715" s="369"/>
    </row>
    <row r="716" spans="1:47" ht="14.4">
      <c r="A716" s="369"/>
      <c r="B716" s="1348"/>
      <c r="C716" s="1348"/>
      <c r="D716" s="1347"/>
      <c r="E716" s="1347"/>
      <c r="F716" s="1347"/>
      <c r="G716" s="110" t="s">
        <v>3783</v>
      </c>
      <c r="H716" s="376" t="s">
        <v>3973</v>
      </c>
      <c r="I716" s="376"/>
      <c r="J716" s="376"/>
      <c r="K716" s="376"/>
      <c r="L716" s="376"/>
      <c r="M716" s="376"/>
      <c r="N716" s="376"/>
      <c r="O716" s="376"/>
      <c r="P716" s="376"/>
      <c r="Q716" s="376"/>
      <c r="R716" s="376"/>
      <c r="S716" s="376"/>
      <c r="T716" s="376"/>
      <c r="U716" s="376"/>
      <c r="V716" s="378"/>
      <c r="W716" s="375"/>
      <c r="X716" s="375"/>
      <c r="Y716" s="375"/>
      <c r="Z716" s="379"/>
      <c r="AA716" s="369"/>
    </row>
    <row r="717" spans="1:47" ht="13.95" customHeight="1">
      <c r="A717" s="369"/>
      <c r="B717" s="1348" t="s">
        <v>3985</v>
      </c>
      <c r="C717" s="1348"/>
      <c r="D717" s="1347" t="s">
        <v>3755</v>
      </c>
      <c r="E717" s="1347"/>
      <c r="F717" s="1347"/>
      <c r="G717" s="1435"/>
      <c r="H717" s="1435"/>
      <c r="I717" s="1435"/>
      <c r="J717" s="1435"/>
      <c r="K717" s="1435"/>
      <c r="L717" s="1435"/>
      <c r="M717" s="1435"/>
      <c r="N717" s="1435"/>
      <c r="O717" s="1435"/>
      <c r="P717" s="1435"/>
      <c r="Q717" s="1435"/>
      <c r="R717" s="1435"/>
      <c r="S717" s="1435"/>
      <c r="T717" s="1435"/>
      <c r="U717" s="1435"/>
      <c r="V717" s="1435"/>
      <c r="W717" s="1435"/>
      <c r="X717" s="1435"/>
      <c r="Y717" s="1435"/>
      <c r="Z717" s="1435"/>
      <c r="AA717" s="369"/>
    </row>
    <row r="718" spans="1:47" ht="14.4">
      <c r="A718" s="369"/>
      <c r="B718" s="1348"/>
      <c r="C718" s="1348"/>
      <c r="D718" s="1434"/>
      <c r="E718" s="1434"/>
      <c r="F718" s="1434"/>
      <c r="G718" s="1436"/>
      <c r="H718" s="1436"/>
      <c r="I718" s="1436"/>
      <c r="J718" s="1435"/>
      <c r="K718" s="1435"/>
      <c r="L718" s="1435"/>
      <c r="M718" s="1435"/>
      <c r="N718" s="1435"/>
      <c r="O718" s="1435"/>
      <c r="P718" s="1435"/>
      <c r="Q718" s="1435"/>
      <c r="R718" s="1435"/>
      <c r="S718" s="1435"/>
      <c r="T718" s="1435"/>
      <c r="U718" s="1435"/>
      <c r="V718" s="1435"/>
      <c r="W718" s="1435"/>
      <c r="X718" s="1435"/>
      <c r="Y718" s="1435"/>
      <c r="Z718" s="1435"/>
      <c r="AA718" s="369"/>
    </row>
    <row r="719" spans="1:47" ht="18" customHeight="1">
      <c r="A719" s="369"/>
      <c r="B719" s="1348"/>
      <c r="C719" s="1348"/>
      <c r="D719" s="1347" t="s">
        <v>3975</v>
      </c>
      <c r="E719" s="1347"/>
      <c r="F719" s="1347"/>
      <c r="G719" s="1047" t="s">
        <v>3918</v>
      </c>
      <c r="H719" s="1047"/>
      <c r="I719" s="1047"/>
      <c r="J719" s="871"/>
      <c r="K719" s="869"/>
      <c r="L719" s="344" t="s">
        <v>3919</v>
      </c>
      <c r="M719" s="1437"/>
      <c r="N719" s="1427"/>
      <c r="O719" s="1438"/>
      <c r="P719" s="1439"/>
      <c r="Q719" s="1425"/>
      <c r="R719" s="1425"/>
      <c r="S719" s="1425"/>
      <c r="T719" s="1425"/>
      <c r="U719" s="1425"/>
      <c r="V719" s="1425"/>
      <c r="W719" s="1425"/>
      <c r="X719" s="1425"/>
      <c r="Y719" s="1425"/>
      <c r="Z719" s="1440"/>
      <c r="AA719" s="369"/>
    </row>
    <row r="720" spans="1:47" ht="18" customHeight="1">
      <c r="A720" s="369"/>
      <c r="B720" s="1348"/>
      <c r="C720" s="1348"/>
      <c r="D720" s="1347"/>
      <c r="E720" s="1347"/>
      <c r="F720" s="1347"/>
      <c r="G720" s="1047" t="s">
        <v>3920</v>
      </c>
      <c r="H720" s="1047"/>
      <c r="I720" s="1047"/>
      <c r="J720" s="1046"/>
      <c r="K720" s="1046"/>
      <c r="L720" s="1046"/>
      <c r="M720" s="1046"/>
      <c r="N720" s="1046"/>
      <c r="O720" s="1046"/>
      <c r="P720" s="1047" t="s">
        <v>3921</v>
      </c>
      <c r="Q720" s="1047"/>
      <c r="R720" s="1047"/>
      <c r="S720" s="1046"/>
      <c r="T720" s="1046"/>
      <c r="U720" s="1046"/>
      <c r="V720" s="1046"/>
      <c r="W720" s="1046"/>
      <c r="X720" s="1046"/>
      <c r="Y720" s="1046"/>
      <c r="Z720" s="1046"/>
      <c r="AA720" s="369"/>
    </row>
    <row r="721" spans="1:47" ht="18" customHeight="1">
      <c r="A721" s="369"/>
      <c r="B721" s="1348"/>
      <c r="C721" s="1348"/>
      <c r="D721" s="1347"/>
      <c r="E721" s="1347"/>
      <c r="F721" s="1347"/>
      <c r="G721" s="1047" t="s">
        <v>3922</v>
      </c>
      <c r="H721" s="1047"/>
      <c r="I721" s="1047"/>
      <c r="J721" s="1046"/>
      <c r="K721" s="1046"/>
      <c r="L721" s="1046"/>
      <c r="M721" s="1046"/>
      <c r="N721" s="1046"/>
      <c r="O721" s="1046"/>
      <c r="P721" s="1047" t="s">
        <v>3923</v>
      </c>
      <c r="Q721" s="1047"/>
      <c r="R721" s="1047"/>
      <c r="S721" s="1046"/>
      <c r="T721" s="1046"/>
      <c r="U721" s="1046"/>
      <c r="V721" s="1046"/>
      <c r="W721" s="1046"/>
      <c r="X721" s="1046"/>
      <c r="Y721" s="1046"/>
      <c r="Z721" s="1046"/>
      <c r="AA721" s="369"/>
    </row>
    <row r="722" spans="1:47" ht="18" customHeight="1">
      <c r="A722" s="369"/>
      <c r="B722" s="1348"/>
      <c r="C722" s="1348"/>
      <c r="D722" s="1347"/>
      <c r="E722" s="1347"/>
      <c r="F722" s="1347"/>
      <c r="G722" s="1047" t="s">
        <v>3924</v>
      </c>
      <c r="H722" s="1047"/>
      <c r="I722" s="1047"/>
      <c r="J722" s="1046"/>
      <c r="K722" s="1046"/>
      <c r="L722" s="1046"/>
      <c r="M722" s="1046"/>
      <c r="N722" s="1046"/>
      <c r="O722" s="1046"/>
      <c r="P722" s="1046"/>
      <c r="Q722" s="1046"/>
      <c r="R722" s="1046"/>
      <c r="S722" s="1046"/>
      <c r="T722" s="1046"/>
      <c r="U722" s="1046"/>
      <c r="V722" s="1046"/>
      <c r="W722" s="1046"/>
      <c r="X722" s="1046"/>
      <c r="Y722" s="1046"/>
      <c r="Z722" s="1046"/>
      <c r="AA722" s="369"/>
    </row>
    <row r="723" spans="1:47" ht="14.4">
      <c r="A723" s="369"/>
      <c r="B723" s="1348"/>
      <c r="C723" s="1348"/>
      <c r="D723" s="1441" t="s">
        <v>3976</v>
      </c>
      <c r="E723" s="1441"/>
      <c r="F723" s="1441"/>
      <c r="G723" s="1441"/>
      <c r="H723" s="1441"/>
      <c r="I723" s="1441"/>
      <c r="J723" s="1441"/>
      <c r="K723" s="1441"/>
      <c r="L723" s="1441"/>
      <c r="M723" s="1441"/>
      <c r="N723" s="1441" t="s">
        <v>177</v>
      </c>
      <c r="O723" s="1441"/>
      <c r="P723" s="1441"/>
      <c r="Q723" s="1441"/>
      <c r="R723" s="1441"/>
      <c r="S723" s="1441"/>
      <c r="T723" s="1441"/>
      <c r="U723" s="1441"/>
      <c r="V723" s="1441"/>
      <c r="W723" s="1441"/>
      <c r="X723" s="1441"/>
      <c r="Y723" s="1441"/>
      <c r="Z723" s="1441"/>
      <c r="AA723" s="369"/>
    </row>
    <row r="724" spans="1:47" ht="14.4">
      <c r="A724" s="369"/>
      <c r="B724" s="1348"/>
      <c r="C724" s="1348"/>
      <c r="D724" s="1347"/>
      <c r="E724" s="1347"/>
      <c r="F724" s="1347"/>
      <c r="G724" s="1347"/>
      <c r="H724" s="1347"/>
      <c r="I724" s="1347"/>
      <c r="J724" s="1347"/>
      <c r="K724" s="1347"/>
      <c r="L724" s="1347"/>
      <c r="M724" s="1347"/>
      <c r="N724" s="1347"/>
      <c r="O724" s="1347"/>
      <c r="P724" s="1347"/>
      <c r="Q724" s="1347"/>
      <c r="R724" s="1347"/>
      <c r="S724" s="1347"/>
      <c r="T724" s="1347"/>
      <c r="U724" s="1347"/>
      <c r="V724" s="1347"/>
      <c r="W724" s="1347"/>
      <c r="X724" s="1347"/>
      <c r="Y724" s="1347"/>
      <c r="Z724" s="1347"/>
      <c r="AA724" s="369"/>
    </row>
    <row r="725" spans="1:47" ht="14.25" customHeight="1">
      <c r="A725" s="369"/>
      <c r="B725" s="1348"/>
      <c r="C725" s="1348"/>
      <c r="D725" s="1347"/>
      <c r="E725" s="1347"/>
      <c r="F725" s="1347"/>
      <c r="G725" s="1347"/>
      <c r="H725" s="1347"/>
      <c r="I725" s="1347"/>
      <c r="J725" s="1347"/>
      <c r="K725" s="1347"/>
      <c r="L725" s="1347"/>
      <c r="M725" s="1347"/>
      <c r="N725" s="1347"/>
      <c r="O725" s="1347"/>
      <c r="P725" s="1347"/>
      <c r="Q725" s="1347"/>
      <c r="R725" s="1347"/>
      <c r="S725" s="1347"/>
      <c r="T725" s="1347"/>
      <c r="U725" s="1347"/>
      <c r="V725" s="1347"/>
      <c r="W725" s="1347"/>
      <c r="X725" s="1347"/>
      <c r="Y725" s="1347"/>
      <c r="Z725" s="1347"/>
      <c r="AA725" s="369"/>
    </row>
    <row r="726" spans="1:47" ht="14.4">
      <c r="A726" s="369"/>
      <c r="B726" s="1348"/>
      <c r="C726" s="1348"/>
      <c r="D726" s="1347" t="s">
        <v>3977</v>
      </c>
      <c r="E726" s="1347"/>
      <c r="F726" s="1347"/>
      <c r="G726" s="1347"/>
      <c r="H726" s="1347"/>
      <c r="I726" s="1347"/>
      <c r="J726" s="1347"/>
      <c r="K726" s="1347"/>
      <c r="L726" s="1347"/>
      <c r="M726" s="1347"/>
      <c r="N726" s="1442" t="s">
        <v>3979</v>
      </c>
      <c r="O726" s="1442"/>
      <c r="P726" s="1442"/>
      <c r="Q726" s="1442"/>
      <c r="R726" s="390"/>
      <c r="S726" s="369"/>
      <c r="T726" s="369"/>
      <c r="U726" s="369"/>
      <c r="V726" s="391"/>
      <c r="W726" s="389"/>
      <c r="X726" s="389"/>
      <c r="Y726" s="389"/>
      <c r="Z726" s="392"/>
      <c r="AA726" s="369"/>
    </row>
    <row r="727" spans="1:47" ht="14.4">
      <c r="A727" s="369"/>
      <c r="B727" s="1348"/>
      <c r="C727" s="1348"/>
      <c r="D727" s="1347"/>
      <c r="E727" s="1347"/>
      <c r="F727" s="1347"/>
      <c r="G727" s="1347"/>
      <c r="H727" s="1347"/>
      <c r="I727" s="1347"/>
      <c r="J727" s="1347"/>
      <c r="K727" s="1347"/>
      <c r="L727" s="1347"/>
      <c r="M727" s="1347"/>
      <c r="N727" s="1442"/>
      <c r="O727" s="1442"/>
      <c r="P727" s="1442"/>
      <c r="Q727" s="1442"/>
      <c r="R727" s="115"/>
      <c r="S727" s="114"/>
      <c r="T727" s="369" t="s">
        <v>388</v>
      </c>
      <c r="U727" s="114"/>
      <c r="V727" s="393" t="s">
        <v>3980</v>
      </c>
      <c r="W727" s="389"/>
      <c r="X727" s="389"/>
      <c r="Y727" s="389"/>
      <c r="Z727" s="392"/>
      <c r="AA727" s="369"/>
    </row>
    <row r="728" spans="1:47" ht="14.4">
      <c r="A728" s="369"/>
      <c r="B728" s="1348"/>
      <c r="C728" s="1348"/>
      <c r="D728" s="1347"/>
      <c r="E728" s="1347"/>
      <c r="F728" s="1347"/>
      <c r="G728" s="1347"/>
      <c r="H728" s="1347"/>
      <c r="I728" s="1347"/>
      <c r="J728" s="1347"/>
      <c r="K728" s="1347"/>
      <c r="L728" s="1347"/>
      <c r="M728" s="1347"/>
      <c r="N728" s="1442"/>
      <c r="O728" s="1442"/>
      <c r="P728" s="1442"/>
      <c r="Q728" s="1442"/>
      <c r="R728" s="394"/>
      <c r="S728" s="369"/>
      <c r="T728" s="369"/>
      <c r="U728" s="395"/>
      <c r="V728" s="391"/>
      <c r="W728" s="389"/>
      <c r="X728" s="389"/>
      <c r="Y728" s="389"/>
      <c r="Z728" s="392"/>
      <c r="AA728" s="369"/>
    </row>
    <row r="729" spans="1:47" ht="13.95" customHeight="1">
      <c r="A729" s="369"/>
      <c r="B729" s="1348"/>
      <c r="C729" s="1348"/>
      <c r="D729" s="1443" t="s">
        <v>3978</v>
      </c>
      <c r="E729" s="1443"/>
      <c r="F729" s="1443"/>
      <c r="G729" s="370"/>
      <c r="H729" s="371"/>
      <c r="I729" s="371"/>
      <c r="J729" s="371"/>
      <c r="K729" s="371"/>
      <c r="L729" s="371"/>
      <c r="M729" s="371"/>
      <c r="N729" s="371"/>
      <c r="O729" s="371"/>
      <c r="P729" s="371"/>
      <c r="Q729" s="371"/>
      <c r="R729" s="371"/>
      <c r="S729" s="371"/>
      <c r="T729" s="371"/>
      <c r="U729" s="371"/>
      <c r="V729" s="372"/>
      <c r="W729" s="370"/>
      <c r="X729" s="370"/>
      <c r="Y729" s="370"/>
      <c r="Z729" s="374"/>
      <c r="AA729" s="369"/>
    </row>
    <row r="730" spans="1:47" ht="14.4">
      <c r="A730" s="369"/>
      <c r="B730" s="1348"/>
      <c r="C730" s="1348"/>
      <c r="D730" s="1443"/>
      <c r="E730" s="1443"/>
      <c r="F730" s="1443"/>
      <c r="G730" s="389"/>
      <c r="H730" s="369"/>
      <c r="I730" s="121" t="s">
        <v>3783</v>
      </c>
      <c r="J730" s="369" t="s">
        <v>3981</v>
      </c>
      <c r="K730" s="369"/>
      <c r="L730" s="369"/>
      <c r="M730" s="369"/>
      <c r="N730" s="369" t="s">
        <v>3965</v>
      </c>
      <c r="O730" s="369"/>
      <c r="P730" s="121" t="s">
        <v>3783</v>
      </c>
      <c r="Q730" s="369" t="s">
        <v>3982</v>
      </c>
      <c r="R730" s="369"/>
      <c r="S730" s="369"/>
      <c r="T730" s="369"/>
      <c r="U730" s="369" t="s">
        <v>3965</v>
      </c>
      <c r="V730" s="391"/>
      <c r="W730" s="121" t="s">
        <v>3783</v>
      </c>
      <c r="X730" s="389" t="s">
        <v>3983</v>
      </c>
      <c r="Y730" s="389"/>
      <c r="Z730" s="392"/>
      <c r="AA730" s="369"/>
    </row>
    <row r="731" spans="1:47" ht="14.4">
      <c r="A731" s="369"/>
      <c r="B731" s="1348"/>
      <c r="C731" s="1348"/>
      <c r="D731" s="1443"/>
      <c r="E731" s="1443"/>
      <c r="F731" s="1443"/>
      <c r="G731" s="375"/>
      <c r="H731" s="376"/>
      <c r="I731" s="376"/>
      <c r="J731" s="376"/>
      <c r="K731" s="376"/>
      <c r="L731" s="376"/>
      <c r="M731" s="376"/>
      <c r="N731" s="376"/>
      <c r="O731" s="376"/>
      <c r="P731" s="376"/>
      <c r="Q731" s="376"/>
      <c r="R731" s="376"/>
      <c r="S731" s="376"/>
      <c r="T731" s="376"/>
      <c r="U731" s="376"/>
      <c r="V731" s="378"/>
      <c r="W731" s="375"/>
      <c r="X731" s="375"/>
      <c r="Y731" s="375"/>
      <c r="Z731" s="379"/>
      <c r="AA731" s="369"/>
    </row>
    <row r="732" spans="1:47" ht="14.55" customHeight="1">
      <c r="B732" s="1348" t="s">
        <v>3984</v>
      </c>
      <c r="C732" s="1348"/>
      <c r="D732" s="1347" t="s">
        <v>23</v>
      </c>
      <c r="E732" s="1347"/>
      <c r="F732" s="1347"/>
      <c r="G732" s="1346" t="s">
        <v>15</v>
      </c>
      <c r="H732" s="1346"/>
      <c r="I732" s="1346"/>
      <c r="J732" s="1346"/>
      <c r="K732" s="1346"/>
      <c r="L732" s="1444"/>
      <c r="M732" s="1349"/>
      <c r="N732" s="368" t="s">
        <v>3919</v>
      </c>
      <c r="O732" s="1444"/>
      <c r="P732" s="1349"/>
      <c r="Q732" s="1346" t="s">
        <v>56</v>
      </c>
      <c r="R732" s="1346"/>
      <c r="S732" s="1346"/>
      <c r="T732" s="1346"/>
      <c r="U732" s="1346"/>
      <c r="V732" s="1445"/>
      <c r="W732" s="1346"/>
      <c r="X732" s="1346"/>
      <c r="Y732" s="1346"/>
      <c r="Z732" s="1346"/>
      <c r="AB732" s="2">
        <v>29</v>
      </c>
      <c r="AC732" s="876"/>
      <c r="AD732" s="876"/>
      <c r="AE732" s="876"/>
      <c r="AF732" s="1446"/>
      <c r="AG732" s="1446"/>
      <c r="AH732" s="1446"/>
      <c r="AI732" s="1446"/>
      <c r="AJ732" s="1446"/>
      <c r="AK732" s="876"/>
      <c r="AL732" s="876"/>
      <c r="AM732" s="876"/>
      <c r="AN732" s="1446"/>
      <c r="AO732" s="1446"/>
      <c r="AP732" s="1446"/>
      <c r="AQ732" s="1446"/>
      <c r="AR732" s="1446"/>
      <c r="AS732" s="1446"/>
      <c r="AT732" s="1446"/>
      <c r="AU732" s="1446"/>
    </row>
    <row r="733" spans="1:47" ht="13.05" customHeight="1">
      <c r="B733" s="1348"/>
      <c r="C733" s="1348"/>
      <c r="D733" s="1347"/>
      <c r="E733" s="1347"/>
      <c r="F733" s="1347"/>
      <c r="G733" s="1346" t="s">
        <v>17</v>
      </c>
      <c r="H733" s="1346"/>
      <c r="I733" s="1346"/>
      <c r="J733" s="1346"/>
      <c r="K733" s="1346"/>
      <c r="L733" s="1445"/>
      <c r="M733" s="1346"/>
      <c r="N733" s="1346"/>
      <c r="O733" s="1346"/>
      <c r="P733" s="1346"/>
      <c r="Q733" s="1346" t="s">
        <v>3993</v>
      </c>
      <c r="R733" s="1346"/>
      <c r="S733" s="1346"/>
      <c r="T733" s="1346"/>
      <c r="U733" s="1346"/>
      <c r="V733" s="1445"/>
      <c r="W733" s="1346"/>
      <c r="X733" s="1346"/>
      <c r="Y733" s="1346"/>
      <c r="Z733" s="1346"/>
      <c r="AC733" s="876"/>
      <c r="AD733" s="876"/>
      <c r="AE733" s="876"/>
      <c r="AF733" s="1446"/>
      <c r="AG733" s="1446"/>
      <c r="AH733" s="1446"/>
      <c r="AI733" s="1446"/>
      <c r="AJ733" s="1446"/>
      <c r="AK733" s="1446"/>
      <c r="AL733" s="1446"/>
      <c r="AM733" s="1446"/>
      <c r="AN733" s="1446"/>
      <c r="AO733" s="1446"/>
      <c r="AP733" s="1446"/>
      <c r="AQ733" s="1446"/>
      <c r="AR733" s="1446"/>
      <c r="AS733" s="1446"/>
      <c r="AT733" s="1446"/>
      <c r="AU733" s="1446"/>
    </row>
    <row r="734" spans="1:47" ht="13.95" customHeight="1">
      <c r="A734" s="369"/>
      <c r="B734" s="1348"/>
      <c r="C734" s="1348"/>
      <c r="D734" s="1347"/>
      <c r="E734" s="1347"/>
      <c r="F734" s="1347"/>
      <c r="G734" s="1346" t="s">
        <v>19</v>
      </c>
      <c r="H734" s="1346"/>
      <c r="I734" s="1346"/>
      <c r="J734" s="1346"/>
      <c r="K734" s="1346"/>
      <c r="L734" s="1445"/>
      <c r="M734" s="1346"/>
      <c r="N734" s="1346"/>
      <c r="O734" s="1346"/>
      <c r="P734" s="1346"/>
      <c r="Q734" s="1347" t="s">
        <v>20</v>
      </c>
      <c r="R734" s="1347"/>
      <c r="S734" s="1347"/>
      <c r="T734" s="1347"/>
      <c r="U734" s="1347"/>
      <c r="V734" s="1445"/>
      <c r="W734" s="1346"/>
      <c r="X734" s="1346"/>
      <c r="Y734" s="1346"/>
      <c r="Z734" s="1346"/>
      <c r="AA734" s="369"/>
    </row>
    <row r="735" spans="1:47" ht="14.4">
      <c r="A735" s="369"/>
      <c r="B735" s="1348"/>
      <c r="C735" s="1348"/>
      <c r="D735" s="1347" t="s">
        <v>8</v>
      </c>
      <c r="E735" s="1347"/>
      <c r="F735" s="1347"/>
      <c r="G735" s="1447"/>
      <c r="H735" s="1343"/>
      <c r="I735" s="1343"/>
      <c r="J735" s="1343"/>
      <c r="K735" s="1343"/>
      <c r="L735" s="1344"/>
      <c r="M735" s="1344"/>
      <c r="N735" s="1344"/>
      <c r="O735" s="1344"/>
      <c r="P735" s="1344"/>
      <c r="Q735" s="1344"/>
      <c r="R735" s="1344"/>
      <c r="S735" s="1344"/>
      <c r="T735" s="1344"/>
      <c r="U735" s="1344"/>
      <c r="V735" s="1344"/>
      <c r="W735" s="1344"/>
      <c r="X735" s="1344"/>
      <c r="Y735" s="1344"/>
      <c r="Z735" s="1344"/>
      <c r="AA735" s="369"/>
    </row>
    <row r="736" spans="1:47" ht="14.4">
      <c r="A736" s="369"/>
      <c r="B736" s="1348"/>
      <c r="C736" s="1348"/>
      <c r="D736" s="1347"/>
      <c r="E736" s="1347"/>
      <c r="F736" s="1347"/>
      <c r="G736" s="1345"/>
      <c r="H736" s="1344"/>
      <c r="I736" s="1344"/>
      <c r="J736" s="1344"/>
      <c r="K736" s="1344"/>
      <c r="L736" s="1344"/>
      <c r="M736" s="1344"/>
      <c r="N736" s="1344"/>
      <c r="O736" s="1344"/>
      <c r="P736" s="1344"/>
      <c r="Q736" s="1344"/>
      <c r="R736" s="1344"/>
      <c r="S736" s="1344"/>
      <c r="T736" s="1344"/>
      <c r="U736" s="1344"/>
      <c r="V736" s="1344"/>
      <c r="W736" s="1344"/>
      <c r="X736" s="1344"/>
      <c r="Y736" s="1344"/>
      <c r="Z736" s="1344"/>
      <c r="AA736" s="369"/>
    </row>
    <row r="737" spans="1:27" ht="14.4">
      <c r="A737" s="369"/>
      <c r="B737" s="1348"/>
      <c r="C737" s="1348"/>
      <c r="D737" s="1347" t="s">
        <v>3745</v>
      </c>
      <c r="E737" s="1347"/>
      <c r="F737" s="1347"/>
      <c r="G737" s="370"/>
      <c r="H737" s="371"/>
      <c r="I737" s="350"/>
      <c r="J737" s="350"/>
      <c r="K737" s="112" t="s">
        <v>3783</v>
      </c>
      <c r="L737" s="371" t="s">
        <v>3966</v>
      </c>
      <c r="M737" s="371"/>
      <c r="N737" s="371"/>
      <c r="O737" s="371"/>
      <c r="P737" s="371" t="s">
        <v>3965</v>
      </c>
      <c r="Q737" s="350"/>
      <c r="R737" s="112" t="s">
        <v>3783</v>
      </c>
      <c r="S737" s="371" t="s">
        <v>3967</v>
      </c>
      <c r="T737" s="371"/>
      <c r="U737" s="371"/>
      <c r="V737" s="372"/>
      <c r="W737" s="373"/>
      <c r="X737" s="370"/>
      <c r="Y737" s="370"/>
      <c r="Z737" s="374"/>
      <c r="AA737" s="369"/>
    </row>
    <row r="738" spans="1:27" ht="14.4">
      <c r="A738" s="369"/>
      <c r="B738" s="1348"/>
      <c r="C738" s="1348"/>
      <c r="D738" s="1347"/>
      <c r="E738" s="1347"/>
      <c r="F738" s="1347"/>
      <c r="G738" s="375"/>
      <c r="H738" s="376"/>
      <c r="I738" s="377"/>
      <c r="J738" s="376"/>
      <c r="K738" s="110" t="s">
        <v>3783</v>
      </c>
      <c r="L738" s="376" t="s">
        <v>9</v>
      </c>
      <c r="M738" s="376"/>
      <c r="N738" s="376"/>
      <c r="O738" s="1448"/>
      <c r="P738" s="1449"/>
      <c r="Q738" s="1449"/>
      <c r="R738" s="1449"/>
      <c r="S738" s="1449"/>
      <c r="T738" s="1449"/>
      <c r="U738" s="1449"/>
      <c r="V738" s="1449"/>
      <c r="W738" s="375" t="s">
        <v>10</v>
      </c>
      <c r="X738" s="375"/>
      <c r="Y738" s="375"/>
      <c r="Z738" s="379"/>
      <c r="AA738" s="369"/>
    </row>
    <row r="739" spans="1:27" ht="14.4">
      <c r="A739" s="369"/>
      <c r="B739" s="1348"/>
      <c r="C739" s="1348"/>
      <c r="D739" s="1347"/>
      <c r="E739" s="1347"/>
      <c r="F739" s="1347"/>
      <c r="G739" s="1450" t="s">
        <v>3968</v>
      </c>
      <c r="H739" s="1450"/>
      <c r="I739" s="1450"/>
      <c r="J739" s="1450"/>
      <c r="K739" s="1451"/>
      <c r="L739" s="1452"/>
      <c r="M739" s="1453"/>
      <c r="N739" s="1453"/>
      <c r="O739" s="1453"/>
      <c r="P739" s="1453"/>
      <c r="Q739" s="1452"/>
      <c r="R739" s="1453"/>
      <c r="S739" s="1453"/>
      <c r="T739" s="1453"/>
      <c r="U739" s="1453"/>
      <c r="V739" s="1445"/>
      <c r="W739" s="1346"/>
      <c r="X739" s="1346"/>
      <c r="Y739" s="1346"/>
      <c r="Z739" s="1346"/>
      <c r="AA739" s="369"/>
    </row>
    <row r="740" spans="1:27" ht="14.4">
      <c r="A740" s="369"/>
      <c r="B740" s="1348"/>
      <c r="C740" s="1348"/>
      <c r="D740" s="1347"/>
      <c r="E740" s="1347"/>
      <c r="F740" s="1347"/>
      <c r="G740" s="1450" t="s">
        <v>3969</v>
      </c>
      <c r="H740" s="1450"/>
      <c r="I740" s="1450"/>
      <c r="J740" s="1450"/>
      <c r="K740" s="1451"/>
      <c r="L740" s="1429"/>
      <c r="M740" s="862"/>
      <c r="N740" s="109"/>
      <c r="O740" s="1" t="s">
        <v>12</v>
      </c>
      <c r="P740" s="109"/>
      <c r="Q740" s="1" t="s">
        <v>11</v>
      </c>
      <c r="R740" s="109"/>
      <c r="S740" s="1" t="s">
        <v>227</v>
      </c>
      <c r="T740" s="382"/>
      <c r="U740" s="382"/>
      <c r="V740" s="383"/>
      <c r="W740" s="380"/>
      <c r="X740" s="380"/>
      <c r="Y740" s="380"/>
      <c r="Z740" s="381"/>
      <c r="AA740" s="369"/>
    </row>
    <row r="741" spans="1:27" ht="13.95" customHeight="1">
      <c r="A741" s="369"/>
      <c r="B741" s="1348"/>
      <c r="C741" s="1348"/>
      <c r="D741" s="1443" t="s">
        <v>3971</v>
      </c>
      <c r="E741" s="1347"/>
      <c r="F741" s="1347"/>
      <c r="G741" s="111" t="s">
        <v>3783</v>
      </c>
      <c r="H741" s="385" t="s">
        <v>3972</v>
      </c>
      <c r="I741" s="385"/>
      <c r="J741" s="385"/>
      <c r="K741" s="385"/>
      <c r="L741" s="386" t="s">
        <v>3974</v>
      </c>
      <c r="M741" s="385"/>
      <c r="N741" s="385"/>
      <c r="O741" s="1433"/>
      <c r="P741" s="1433"/>
      <c r="Q741" s="1433"/>
      <c r="R741" s="1433"/>
      <c r="S741" s="1433"/>
      <c r="T741" s="1433"/>
      <c r="U741" s="1433"/>
      <c r="V741" s="1433"/>
      <c r="W741" s="387" t="s">
        <v>10</v>
      </c>
      <c r="X741" s="387"/>
      <c r="Y741" s="387"/>
      <c r="Z741" s="388"/>
      <c r="AA741" s="369"/>
    </row>
    <row r="742" spans="1:27" ht="14.4">
      <c r="A742" s="369"/>
      <c r="B742" s="1348"/>
      <c r="C742" s="1348"/>
      <c r="D742" s="1347"/>
      <c r="E742" s="1347"/>
      <c r="F742" s="1347"/>
      <c r="G742" s="110" t="s">
        <v>3783</v>
      </c>
      <c r="H742" s="376" t="s">
        <v>3973</v>
      </c>
      <c r="I742" s="376"/>
      <c r="J742" s="376"/>
      <c r="K742" s="376"/>
      <c r="L742" s="376"/>
      <c r="M742" s="376"/>
      <c r="N742" s="376"/>
      <c r="O742" s="376"/>
      <c r="P742" s="376"/>
      <c r="Q742" s="376"/>
      <c r="R742" s="376"/>
      <c r="S742" s="376"/>
      <c r="T742" s="376"/>
      <c r="U742" s="376"/>
      <c r="V742" s="378"/>
      <c r="W742" s="375"/>
      <c r="X742" s="375"/>
      <c r="Y742" s="375"/>
      <c r="Z742" s="379"/>
      <c r="AA742" s="369"/>
    </row>
    <row r="743" spans="1:27" ht="13.95" customHeight="1">
      <c r="A743" s="369"/>
      <c r="B743" s="1348" t="s">
        <v>3985</v>
      </c>
      <c r="C743" s="1348"/>
      <c r="D743" s="1347" t="s">
        <v>3755</v>
      </c>
      <c r="E743" s="1347"/>
      <c r="F743" s="1347"/>
      <c r="G743" s="1435"/>
      <c r="H743" s="1435"/>
      <c r="I743" s="1435"/>
      <c r="J743" s="1435"/>
      <c r="K743" s="1435"/>
      <c r="L743" s="1435"/>
      <c r="M743" s="1435"/>
      <c r="N743" s="1435"/>
      <c r="O743" s="1435"/>
      <c r="P743" s="1435"/>
      <c r="Q743" s="1435"/>
      <c r="R743" s="1435"/>
      <c r="S743" s="1435"/>
      <c r="T743" s="1435"/>
      <c r="U743" s="1435"/>
      <c r="V743" s="1435"/>
      <c r="W743" s="1435"/>
      <c r="X743" s="1435"/>
      <c r="Y743" s="1435"/>
      <c r="Z743" s="1435"/>
      <c r="AA743" s="369"/>
    </row>
    <row r="744" spans="1:27" ht="14.4">
      <c r="A744" s="369"/>
      <c r="B744" s="1348"/>
      <c r="C744" s="1348"/>
      <c r="D744" s="1434"/>
      <c r="E744" s="1434"/>
      <c r="F744" s="1434"/>
      <c r="G744" s="1436"/>
      <c r="H744" s="1436"/>
      <c r="I744" s="1436"/>
      <c r="J744" s="1435"/>
      <c r="K744" s="1435"/>
      <c r="L744" s="1435"/>
      <c r="M744" s="1435"/>
      <c r="N744" s="1435"/>
      <c r="O744" s="1435"/>
      <c r="P744" s="1435"/>
      <c r="Q744" s="1435"/>
      <c r="R744" s="1435"/>
      <c r="S744" s="1435"/>
      <c r="T744" s="1435"/>
      <c r="U744" s="1435"/>
      <c r="V744" s="1435"/>
      <c r="W744" s="1435"/>
      <c r="X744" s="1435"/>
      <c r="Y744" s="1435"/>
      <c r="Z744" s="1435"/>
      <c r="AA744" s="369"/>
    </row>
    <row r="745" spans="1:27" ht="18" customHeight="1">
      <c r="A745" s="369"/>
      <c r="B745" s="1348"/>
      <c r="C745" s="1348"/>
      <c r="D745" s="1347" t="s">
        <v>3975</v>
      </c>
      <c r="E745" s="1347"/>
      <c r="F745" s="1347"/>
      <c r="G745" s="1047" t="s">
        <v>3918</v>
      </c>
      <c r="H745" s="1047"/>
      <c r="I745" s="1047"/>
      <c r="J745" s="871"/>
      <c r="K745" s="869"/>
      <c r="L745" s="344" t="s">
        <v>3919</v>
      </c>
      <c r="M745" s="1437"/>
      <c r="N745" s="1427"/>
      <c r="O745" s="1438"/>
      <c r="P745" s="1439"/>
      <c r="Q745" s="1425"/>
      <c r="R745" s="1425"/>
      <c r="S745" s="1425"/>
      <c r="T745" s="1425"/>
      <c r="U745" s="1425"/>
      <c r="V745" s="1425"/>
      <c r="W745" s="1425"/>
      <c r="X745" s="1425"/>
      <c r="Y745" s="1425"/>
      <c r="Z745" s="1440"/>
      <c r="AA745" s="369"/>
    </row>
    <row r="746" spans="1:27" ht="18" customHeight="1">
      <c r="A746" s="369"/>
      <c r="B746" s="1348"/>
      <c r="C746" s="1348"/>
      <c r="D746" s="1347"/>
      <c r="E746" s="1347"/>
      <c r="F746" s="1347"/>
      <c r="G746" s="1047" t="s">
        <v>3920</v>
      </c>
      <c r="H746" s="1047"/>
      <c r="I746" s="1047"/>
      <c r="J746" s="1046"/>
      <c r="K746" s="1046"/>
      <c r="L746" s="1046"/>
      <c r="M746" s="1046"/>
      <c r="N746" s="1046"/>
      <c r="O746" s="1046"/>
      <c r="P746" s="1047" t="s">
        <v>3921</v>
      </c>
      <c r="Q746" s="1047"/>
      <c r="R746" s="1047"/>
      <c r="S746" s="1046"/>
      <c r="T746" s="1046"/>
      <c r="U746" s="1046"/>
      <c r="V746" s="1046"/>
      <c r="W746" s="1046"/>
      <c r="X746" s="1046"/>
      <c r="Y746" s="1046"/>
      <c r="Z746" s="1046"/>
      <c r="AA746" s="369"/>
    </row>
    <row r="747" spans="1:27" ht="18" customHeight="1">
      <c r="A747" s="369"/>
      <c r="B747" s="1348"/>
      <c r="C747" s="1348"/>
      <c r="D747" s="1347"/>
      <c r="E747" s="1347"/>
      <c r="F747" s="1347"/>
      <c r="G747" s="1047" t="s">
        <v>3922</v>
      </c>
      <c r="H747" s="1047"/>
      <c r="I747" s="1047"/>
      <c r="J747" s="1046"/>
      <c r="K747" s="1046"/>
      <c r="L747" s="1046"/>
      <c r="M747" s="1046"/>
      <c r="N747" s="1046"/>
      <c r="O747" s="1046"/>
      <c r="P747" s="1047" t="s">
        <v>3923</v>
      </c>
      <c r="Q747" s="1047"/>
      <c r="R747" s="1047"/>
      <c r="S747" s="1046"/>
      <c r="T747" s="1046"/>
      <c r="U747" s="1046"/>
      <c r="V747" s="1046"/>
      <c r="W747" s="1046"/>
      <c r="X747" s="1046"/>
      <c r="Y747" s="1046"/>
      <c r="Z747" s="1046"/>
      <c r="AA747" s="369"/>
    </row>
    <row r="748" spans="1:27" ht="18" customHeight="1">
      <c r="A748" s="369"/>
      <c r="B748" s="1348"/>
      <c r="C748" s="1348"/>
      <c r="D748" s="1347"/>
      <c r="E748" s="1347"/>
      <c r="F748" s="1347"/>
      <c r="G748" s="1047" t="s">
        <v>3924</v>
      </c>
      <c r="H748" s="1047"/>
      <c r="I748" s="1047"/>
      <c r="J748" s="1046"/>
      <c r="K748" s="1046"/>
      <c r="L748" s="1046"/>
      <c r="M748" s="1046"/>
      <c r="N748" s="1046"/>
      <c r="O748" s="1046"/>
      <c r="P748" s="1046"/>
      <c r="Q748" s="1046"/>
      <c r="R748" s="1046"/>
      <c r="S748" s="1046"/>
      <c r="T748" s="1046"/>
      <c r="U748" s="1046"/>
      <c r="V748" s="1046"/>
      <c r="W748" s="1046"/>
      <c r="X748" s="1046"/>
      <c r="Y748" s="1046"/>
      <c r="Z748" s="1046"/>
      <c r="AA748" s="369"/>
    </row>
    <row r="749" spans="1:27" ht="14.4">
      <c r="A749" s="369"/>
      <c r="B749" s="1348"/>
      <c r="C749" s="1348"/>
      <c r="D749" s="1441" t="s">
        <v>3976</v>
      </c>
      <c r="E749" s="1441"/>
      <c r="F749" s="1441"/>
      <c r="G749" s="1441"/>
      <c r="H749" s="1441"/>
      <c r="I749" s="1441"/>
      <c r="J749" s="1441"/>
      <c r="K749" s="1441"/>
      <c r="L749" s="1441"/>
      <c r="M749" s="1441"/>
      <c r="N749" s="1441" t="s">
        <v>177</v>
      </c>
      <c r="O749" s="1441"/>
      <c r="P749" s="1441"/>
      <c r="Q749" s="1441"/>
      <c r="R749" s="1441"/>
      <c r="S749" s="1441"/>
      <c r="T749" s="1441"/>
      <c r="U749" s="1441"/>
      <c r="V749" s="1441"/>
      <c r="W749" s="1441"/>
      <c r="X749" s="1441"/>
      <c r="Y749" s="1441"/>
      <c r="Z749" s="1441"/>
      <c r="AA749" s="369"/>
    </row>
    <row r="750" spans="1:27" ht="14.4">
      <c r="A750" s="369"/>
      <c r="B750" s="1348"/>
      <c r="C750" s="1348"/>
      <c r="D750" s="1347"/>
      <c r="E750" s="1347"/>
      <c r="F750" s="1347"/>
      <c r="G750" s="1347"/>
      <c r="H750" s="1347"/>
      <c r="I750" s="1347"/>
      <c r="J750" s="1347"/>
      <c r="K750" s="1347"/>
      <c r="L750" s="1347"/>
      <c r="M750" s="1347"/>
      <c r="N750" s="1347"/>
      <c r="O750" s="1347"/>
      <c r="P750" s="1347"/>
      <c r="Q750" s="1347"/>
      <c r="R750" s="1347"/>
      <c r="S750" s="1347"/>
      <c r="T750" s="1347"/>
      <c r="U750" s="1347"/>
      <c r="V750" s="1347"/>
      <c r="W750" s="1347"/>
      <c r="X750" s="1347"/>
      <c r="Y750" s="1347"/>
      <c r="Z750" s="1347"/>
      <c r="AA750" s="369"/>
    </row>
    <row r="751" spans="1:27" ht="14.25" customHeight="1">
      <c r="A751" s="369"/>
      <c r="B751" s="1348"/>
      <c r="C751" s="1348"/>
      <c r="D751" s="1347"/>
      <c r="E751" s="1347"/>
      <c r="F751" s="1347"/>
      <c r="G751" s="1347"/>
      <c r="H751" s="1347"/>
      <c r="I751" s="1347"/>
      <c r="J751" s="1347"/>
      <c r="K751" s="1347"/>
      <c r="L751" s="1347"/>
      <c r="M751" s="1347"/>
      <c r="N751" s="1347"/>
      <c r="O751" s="1347"/>
      <c r="P751" s="1347"/>
      <c r="Q751" s="1347"/>
      <c r="R751" s="1347"/>
      <c r="S751" s="1347"/>
      <c r="T751" s="1347"/>
      <c r="U751" s="1347"/>
      <c r="V751" s="1347"/>
      <c r="W751" s="1347"/>
      <c r="X751" s="1347"/>
      <c r="Y751" s="1347"/>
      <c r="Z751" s="1347"/>
      <c r="AA751" s="369"/>
    </row>
    <row r="752" spans="1:27" ht="14.4">
      <c r="A752" s="369"/>
      <c r="B752" s="1348"/>
      <c r="C752" s="1348"/>
      <c r="D752" s="1347" t="s">
        <v>3977</v>
      </c>
      <c r="E752" s="1347"/>
      <c r="F752" s="1347"/>
      <c r="G752" s="1347"/>
      <c r="H752" s="1347"/>
      <c r="I752" s="1347"/>
      <c r="J752" s="1347"/>
      <c r="K752" s="1347"/>
      <c r="L752" s="1347"/>
      <c r="M752" s="1347"/>
      <c r="N752" s="1442" t="s">
        <v>3979</v>
      </c>
      <c r="O752" s="1442"/>
      <c r="P752" s="1442"/>
      <c r="Q752" s="1442"/>
      <c r="R752" s="390"/>
      <c r="S752" s="369"/>
      <c r="T752" s="369"/>
      <c r="U752" s="369"/>
      <c r="V752" s="391"/>
      <c r="W752" s="389"/>
      <c r="X752" s="389"/>
      <c r="Y752" s="389"/>
      <c r="Z752" s="392"/>
      <c r="AA752" s="369"/>
    </row>
    <row r="753" spans="1:47" ht="14.4">
      <c r="A753" s="369"/>
      <c r="B753" s="1348"/>
      <c r="C753" s="1348"/>
      <c r="D753" s="1347"/>
      <c r="E753" s="1347"/>
      <c r="F753" s="1347"/>
      <c r="G753" s="1347"/>
      <c r="H753" s="1347"/>
      <c r="I753" s="1347"/>
      <c r="J753" s="1347"/>
      <c r="K753" s="1347"/>
      <c r="L753" s="1347"/>
      <c r="M753" s="1347"/>
      <c r="N753" s="1442"/>
      <c r="O753" s="1442"/>
      <c r="P753" s="1442"/>
      <c r="Q753" s="1442"/>
      <c r="R753" s="115"/>
      <c r="S753" s="114"/>
      <c r="T753" s="369" t="s">
        <v>388</v>
      </c>
      <c r="U753" s="114"/>
      <c r="V753" s="393" t="s">
        <v>3980</v>
      </c>
      <c r="W753" s="389"/>
      <c r="X753" s="389"/>
      <c r="Y753" s="389"/>
      <c r="Z753" s="392"/>
      <c r="AA753" s="369"/>
    </row>
    <row r="754" spans="1:47" ht="14.4">
      <c r="A754" s="369"/>
      <c r="B754" s="1348"/>
      <c r="C754" s="1348"/>
      <c r="D754" s="1347"/>
      <c r="E754" s="1347"/>
      <c r="F754" s="1347"/>
      <c r="G754" s="1347"/>
      <c r="H754" s="1347"/>
      <c r="I754" s="1347"/>
      <c r="J754" s="1347"/>
      <c r="K754" s="1347"/>
      <c r="L754" s="1347"/>
      <c r="M754" s="1347"/>
      <c r="N754" s="1442"/>
      <c r="O754" s="1442"/>
      <c r="P754" s="1442"/>
      <c r="Q754" s="1442"/>
      <c r="R754" s="394"/>
      <c r="S754" s="369"/>
      <c r="T754" s="369"/>
      <c r="U754" s="395"/>
      <c r="V754" s="391"/>
      <c r="W754" s="389"/>
      <c r="X754" s="389"/>
      <c r="Y754" s="389"/>
      <c r="Z754" s="392"/>
      <c r="AA754" s="369"/>
    </row>
    <row r="755" spans="1:47" ht="13.95" customHeight="1">
      <c r="A755" s="369"/>
      <c r="B755" s="1348"/>
      <c r="C755" s="1348"/>
      <c r="D755" s="1443" t="s">
        <v>3978</v>
      </c>
      <c r="E755" s="1443"/>
      <c r="F755" s="1443"/>
      <c r="G755" s="370"/>
      <c r="H755" s="371"/>
      <c r="I755" s="371"/>
      <c r="J755" s="371"/>
      <c r="K755" s="371"/>
      <c r="L755" s="371"/>
      <c r="M755" s="371"/>
      <c r="N755" s="371"/>
      <c r="O755" s="371"/>
      <c r="P755" s="371"/>
      <c r="Q755" s="371"/>
      <c r="R755" s="371"/>
      <c r="S755" s="371"/>
      <c r="T755" s="371"/>
      <c r="U755" s="371"/>
      <c r="V755" s="372"/>
      <c r="W755" s="370"/>
      <c r="X755" s="370"/>
      <c r="Y755" s="370"/>
      <c r="Z755" s="374"/>
      <c r="AA755" s="369"/>
    </row>
    <row r="756" spans="1:47" ht="14.4">
      <c r="A756" s="369"/>
      <c r="B756" s="1348"/>
      <c r="C756" s="1348"/>
      <c r="D756" s="1443"/>
      <c r="E756" s="1443"/>
      <c r="F756" s="1443"/>
      <c r="G756" s="389"/>
      <c r="H756" s="369"/>
      <c r="I756" s="121" t="s">
        <v>3783</v>
      </c>
      <c r="J756" s="369" t="s">
        <v>3981</v>
      </c>
      <c r="K756" s="369"/>
      <c r="L756" s="369"/>
      <c r="M756" s="369"/>
      <c r="N756" s="369" t="s">
        <v>3965</v>
      </c>
      <c r="O756" s="369"/>
      <c r="P756" s="121" t="s">
        <v>3783</v>
      </c>
      <c r="Q756" s="369" t="s">
        <v>3982</v>
      </c>
      <c r="R756" s="369"/>
      <c r="S756" s="369"/>
      <c r="T756" s="369"/>
      <c r="U756" s="369" t="s">
        <v>3965</v>
      </c>
      <c r="V756" s="391"/>
      <c r="W756" s="121" t="s">
        <v>3783</v>
      </c>
      <c r="X756" s="389" t="s">
        <v>3983</v>
      </c>
      <c r="Y756" s="389"/>
      <c r="Z756" s="392"/>
      <c r="AA756" s="369"/>
    </row>
    <row r="757" spans="1:47" ht="14.4">
      <c r="A757" s="369"/>
      <c r="B757" s="1348"/>
      <c r="C757" s="1348"/>
      <c r="D757" s="1443"/>
      <c r="E757" s="1443"/>
      <c r="F757" s="1443"/>
      <c r="G757" s="375"/>
      <c r="H757" s="376"/>
      <c r="I757" s="376"/>
      <c r="J757" s="376"/>
      <c r="K757" s="376"/>
      <c r="L757" s="376"/>
      <c r="M757" s="376"/>
      <c r="N757" s="376"/>
      <c r="O757" s="376"/>
      <c r="P757" s="376"/>
      <c r="Q757" s="376"/>
      <c r="R757" s="376"/>
      <c r="S757" s="376"/>
      <c r="T757" s="376"/>
      <c r="U757" s="376"/>
      <c r="V757" s="378"/>
      <c r="W757" s="375"/>
      <c r="X757" s="375"/>
      <c r="Y757" s="375"/>
      <c r="Z757" s="379"/>
      <c r="AA757" s="369"/>
    </row>
    <row r="758" spans="1:47" ht="14.55" customHeight="1">
      <c r="B758" s="1348" t="s">
        <v>3984</v>
      </c>
      <c r="C758" s="1348"/>
      <c r="D758" s="1347" t="s">
        <v>23</v>
      </c>
      <c r="E758" s="1347"/>
      <c r="F758" s="1347"/>
      <c r="G758" s="1346" t="s">
        <v>15</v>
      </c>
      <c r="H758" s="1346"/>
      <c r="I758" s="1346"/>
      <c r="J758" s="1346"/>
      <c r="K758" s="1346"/>
      <c r="L758" s="1444"/>
      <c r="M758" s="1349"/>
      <c r="N758" s="368" t="s">
        <v>3919</v>
      </c>
      <c r="O758" s="1444"/>
      <c r="P758" s="1349"/>
      <c r="Q758" s="1346" t="s">
        <v>56</v>
      </c>
      <c r="R758" s="1346"/>
      <c r="S758" s="1346"/>
      <c r="T758" s="1346"/>
      <c r="U758" s="1346"/>
      <c r="V758" s="1445"/>
      <c r="W758" s="1346"/>
      <c r="X758" s="1346"/>
      <c r="Y758" s="1346"/>
      <c r="Z758" s="1346"/>
      <c r="AB758" s="2">
        <v>30</v>
      </c>
      <c r="AC758" s="876"/>
      <c r="AD758" s="876"/>
      <c r="AE758" s="876"/>
      <c r="AF758" s="1446"/>
      <c r="AG758" s="1446"/>
      <c r="AH758" s="1446"/>
      <c r="AI758" s="1446"/>
      <c r="AJ758" s="1446"/>
      <c r="AK758" s="876"/>
      <c r="AL758" s="876"/>
      <c r="AM758" s="876"/>
      <c r="AN758" s="1446"/>
      <c r="AO758" s="1446"/>
      <c r="AP758" s="1446"/>
      <c r="AQ758" s="1446"/>
      <c r="AR758" s="1446"/>
      <c r="AS758" s="1446"/>
      <c r="AT758" s="1446"/>
      <c r="AU758" s="1446"/>
    </row>
    <row r="759" spans="1:47" ht="13.05" customHeight="1">
      <c r="B759" s="1348"/>
      <c r="C759" s="1348"/>
      <c r="D759" s="1347"/>
      <c r="E759" s="1347"/>
      <c r="F759" s="1347"/>
      <c r="G759" s="1346" t="s">
        <v>17</v>
      </c>
      <c r="H759" s="1346"/>
      <c r="I759" s="1346"/>
      <c r="J759" s="1346"/>
      <c r="K759" s="1346"/>
      <c r="L759" s="1445"/>
      <c r="M759" s="1346"/>
      <c r="N759" s="1346"/>
      <c r="O759" s="1346"/>
      <c r="P759" s="1346"/>
      <c r="Q759" s="1346" t="s">
        <v>3993</v>
      </c>
      <c r="R759" s="1346"/>
      <c r="S759" s="1346"/>
      <c r="T759" s="1346"/>
      <c r="U759" s="1346"/>
      <c r="V759" s="1445"/>
      <c r="W759" s="1346"/>
      <c r="X759" s="1346"/>
      <c r="Y759" s="1346"/>
      <c r="Z759" s="1346"/>
      <c r="AC759" s="876"/>
      <c r="AD759" s="876"/>
      <c r="AE759" s="876"/>
      <c r="AF759" s="1446"/>
      <c r="AG759" s="1446"/>
      <c r="AH759" s="1446"/>
      <c r="AI759" s="1446"/>
      <c r="AJ759" s="1446"/>
      <c r="AK759" s="1446"/>
      <c r="AL759" s="1446"/>
      <c r="AM759" s="1446"/>
      <c r="AN759" s="1446"/>
      <c r="AO759" s="1446"/>
      <c r="AP759" s="1446"/>
      <c r="AQ759" s="1446"/>
      <c r="AR759" s="1446"/>
      <c r="AS759" s="1446"/>
      <c r="AT759" s="1446"/>
      <c r="AU759" s="1446"/>
    </row>
    <row r="760" spans="1:47" ht="13.95" customHeight="1">
      <c r="A760" s="369"/>
      <c r="B760" s="1348"/>
      <c r="C760" s="1348"/>
      <c r="D760" s="1347"/>
      <c r="E760" s="1347"/>
      <c r="F760" s="1347"/>
      <c r="G760" s="1346" t="s">
        <v>19</v>
      </c>
      <c r="H760" s="1346"/>
      <c r="I760" s="1346"/>
      <c r="J760" s="1346"/>
      <c r="K760" s="1346"/>
      <c r="L760" s="1445"/>
      <c r="M760" s="1346"/>
      <c r="N760" s="1346"/>
      <c r="O760" s="1346"/>
      <c r="P760" s="1346"/>
      <c r="Q760" s="1347" t="s">
        <v>20</v>
      </c>
      <c r="R760" s="1347"/>
      <c r="S760" s="1347"/>
      <c r="T760" s="1347"/>
      <c r="U760" s="1347"/>
      <c r="V760" s="1445"/>
      <c r="W760" s="1346"/>
      <c r="X760" s="1346"/>
      <c r="Y760" s="1346"/>
      <c r="Z760" s="1346"/>
      <c r="AA760" s="369"/>
    </row>
    <row r="761" spans="1:47" ht="14.4">
      <c r="A761" s="369"/>
      <c r="B761" s="1348"/>
      <c r="C761" s="1348"/>
      <c r="D761" s="1347" t="s">
        <v>8</v>
      </c>
      <c r="E761" s="1347"/>
      <c r="F761" s="1347"/>
      <c r="G761" s="1447"/>
      <c r="H761" s="1343"/>
      <c r="I761" s="1343"/>
      <c r="J761" s="1343"/>
      <c r="K761" s="1343"/>
      <c r="L761" s="1344"/>
      <c r="M761" s="1344"/>
      <c r="N761" s="1344"/>
      <c r="O761" s="1344"/>
      <c r="P761" s="1344"/>
      <c r="Q761" s="1344"/>
      <c r="R761" s="1344"/>
      <c r="S761" s="1344"/>
      <c r="T761" s="1344"/>
      <c r="U761" s="1344"/>
      <c r="V761" s="1344"/>
      <c r="W761" s="1344"/>
      <c r="X761" s="1344"/>
      <c r="Y761" s="1344"/>
      <c r="Z761" s="1344"/>
      <c r="AA761" s="369"/>
    </row>
    <row r="762" spans="1:47" ht="14.4">
      <c r="A762" s="369"/>
      <c r="B762" s="1348"/>
      <c r="C762" s="1348"/>
      <c r="D762" s="1347"/>
      <c r="E762" s="1347"/>
      <c r="F762" s="1347"/>
      <c r="G762" s="1345"/>
      <c r="H762" s="1344"/>
      <c r="I762" s="1344"/>
      <c r="J762" s="1344"/>
      <c r="K762" s="1344"/>
      <c r="L762" s="1344"/>
      <c r="M762" s="1344"/>
      <c r="N762" s="1344"/>
      <c r="O762" s="1344"/>
      <c r="P762" s="1344"/>
      <c r="Q762" s="1344"/>
      <c r="R762" s="1344"/>
      <c r="S762" s="1344"/>
      <c r="T762" s="1344"/>
      <c r="U762" s="1344"/>
      <c r="V762" s="1344"/>
      <c r="W762" s="1344"/>
      <c r="X762" s="1344"/>
      <c r="Y762" s="1344"/>
      <c r="Z762" s="1344"/>
      <c r="AA762" s="369"/>
    </row>
    <row r="763" spans="1:47" ht="14.4">
      <c r="A763" s="369"/>
      <c r="B763" s="1348"/>
      <c r="C763" s="1348"/>
      <c r="D763" s="1347" t="s">
        <v>3745</v>
      </c>
      <c r="E763" s="1347"/>
      <c r="F763" s="1347"/>
      <c r="G763" s="370"/>
      <c r="H763" s="371"/>
      <c r="I763" s="350"/>
      <c r="J763" s="350"/>
      <c r="K763" s="112" t="s">
        <v>3783</v>
      </c>
      <c r="L763" s="371" t="s">
        <v>3966</v>
      </c>
      <c r="M763" s="371"/>
      <c r="N763" s="371"/>
      <c r="O763" s="371"/>
      <c r="P763" s="371" t="s">
        <v>3965</v>
      </c>
      <c r="Q763" s="350"/>
      <c r="R763" s="112" t="s">
        <v>3783</v>
      </c>
      <c r="S763" s="371" t="s">
        <v>3967</v>
      </c>
      <c r="T763" s="371"/>
      <c r="U763" s="371"/>
      <c r="V763" s="372"/>
      <c r="W763" s="373"/>
      <c r="X763" s="370"/>
      <c r="Y763" s="370"/>
      <c r="Z763" s="374"/>
      <c r="AA763" s="369"/>
    </row>
    <row r="764" spans="1:47" ht="14.4">
      <c r="A764" s="369"/>
      <c r="B764" s="1348"/>
      <c r="C764" s="1348"/>
      <c r="D764" s="1347"/>
      <c r="E764" s="1347"/>
      <c r="F764" s="1347"/>
      <c r="G764" s="375"/>
      <c r="H764" s="376"/>
      <c r="I764" s="377"/>
      <c r="J764" s="376"/>
      <c r="K764" s="110" t="s">
        <v>3783</v>
      </c>
      <c r="L764" s="376" t="s">
        <v>9</v>
      </c>
      <c r="M764" s="376"/>
      <c r="N764" s="376"/>
      <c r="O764" s="1448"/>
      <c r="P764" s="1449"/>
      <c r="Q764" s="1449"/>
      <c r="R764" s="1449"/>
      <c r="S764" s="1449"/>
      <c r="T764" s="1449"/>
      <c r="U764" s="1449"/>
      <c r="V764" s="1449"/>
      <c r="W764" s="375" t="s">
        <v>10</v>
      </c>
      <c r="X764" s="375"/>
      <c r="Y764" s="375"/>
      <c r="Z764" s="379"/>
      <c r="AA764" s="369"/>
    </row>
    <row r="765" spans="1:47" ht="14.4">
      <c r="A765" s="369"/>
      <c r="B765" s="1348"/>
      <c r="C765" s="1348"/>
      <c r="D765" s="1347"/>
      <c r="E765" s="1347"/>
      <c r="F765" s="1347"/>
      <c r="G765" s="1450" t="s">
        <v>3968</v>
      </c>
      <c r="H765" s="1450"/>
      <c r="I765" s="1450"/>
      <c r="J765" s="1450"/>
      <c r="K765" s="1451"/>
      <c r="L765" s="1452"/>
      <c r="M765" s="1453"/>
      <c r="N765" s="1453"/>
      <c r="O765" s="1453"/>
      <c r="P765" s="1453"/>
      <c r="Q765" s="1452"/>
      <c r="R765" s="1453"/>
      <c r="S765" s="1453"/>
      <c r="T765" s="1453"/>
      <c r="U765" s="1453"/>
      <c r="V765" s="1445"/>
      <c r="W765" s="1346"/>
      <c r="X765" s="1346"/>
      <c r="Y765" s="1346"/>
      <c r="Z765" s="1346"/>
      <c r="AA765" s="369"/>
    </row>
    <row r="766" spans="1:47" ht="14.4">
      <c r="A766" s="369"/>
      <c r="B766" s="1348"/>
      <c r="C766" s="1348"/>
      <c r="D766" s="1347"/>
      <c r="E766" s="1347"/>
      <c r="F766" s="1347"/>
      <c r="G766" s="1450" t="s">
        <v>3969</v>
      </c>
      <c r="H766" s="1450"/>
      <c r="I766" s="1450"/>
      <c r="J766" s="1450"/>
      <c r="K766" s="1451"/>
      <c r="L766" s="1429"/>
      <c r="M766" s="862"/>
      <c r="N766" s="109"/>
      <c r="O766" s="1" t="s">
        <v>12</v>
      </c>
      <c r="P766" s="109"/>
      <c r="Q766" s="1" t="s">
        <v>11</v>
      </c>
      <c r="R766" s="109"/>
      <c r="S766" s="1" t="s">
        <v>227</v>
      </c>
      <c r="T766" s="382"/>
      <c r="U766" s="382"/>
      <c r="V766" s="383"/>
      <c r="W766" s="380"/>
      <c r="X766" s="380"/>
      <c r="Y766" s="380"/>
      <c r="Z766" s="381"/>
      <c r="AA766" s="369"/>
    </row>
    <row r="767" spans="1:47" ht="13.95" customHeight="1">
      <c r="A767" s="369"/>
      <c r="B767" s="1348"/>
      <c r="C767" s="1348"/>
      <c r="D767" s="1443" t="s">
        <v>3971</v>
      </c>
      <c r="E767" s="1347"/>
      <c r="F767" s="1347"/>
      <c r="G767" s="111" t="s">
        <v>3783</v>
      </c>
      <c r="H767" s="385" t="s">
        <v>3972</v>
      </c>
      <c r="I767" s="385"/>
      <c r="J767" s="385"/>
      <c r="K767" s="385"/>
      <c r="L767" s="386" t="s">
        <v>3974</v>
      </c>
      <c r="M767" s="385"/>
      <c r="N767" s="385"/>
      <c r="O767" s="1433"/>
      <c r="P767" s="1433"/>
      <c r="Q767" s="1433"/>
      <c r="R767" s="1433"/>
      <c r="S767" s="1433"/>
      <c r="T767" s="1433"/>
      <c r="U767" s="1433"/>
      <c r="V767" s="1433"/>
      <c r="W767" s="387" t="s">
        <v>10</v>
      </c>
      <c r="X767" s="387"/>
      <c r="Y767" s="387"/>
      <c r="Z767" s="388"/>
      <c r="AA767" s="369"/>
    </row>
    <row r="768" spans="1:47" ht="14.4">
      <c r="A768" s="369"/>
      <c r="B768" s="1348"/>
      <c r="C768" s="1348"/>
      <c r="D768" s="1347"/>
      <c r="E768" s="1347"/>
      <c r="F768" s="1347"/>
      <c r="G768" s="110" t="s">
        <v>3783</v>
      </c>
      <c r="H768" s="376" t="s">
        <v>3973</v>
      </c>
      <c r="I768" s="376"/>
      <c r="J768" s="376"/>
      <c r="K768" s="376"/>
      <c r="L768" s="376"/>
      <c r="M768" s="376"/>
      <c r="N768" s="376"/>
      <c r="O768" s="376"/>
      <c r="P768" s="376"/>
      <c r="Q768" s="376"/>
      <c r="R768" s="376"/>
      <c r="S768" s="376"/>
      <c r="T768" s="376"/>
      <c r="U768" s="376"/>
      <c r="V768" s="378"/>
      <c r="W768" s="375"/>
      <c r="X768" s="375"/>
      <c r="Y768" s="375"/>
      <c r="Z768" s="379"/>
      <c r="AA768" s="369"/>
    </row>
    <row r="769" spans="1:47" ht="13.95" customHeight="1">
      <c r="A769" s="369"/>
      <c r="B769" s="1348" t="s">
        <v>3985</v>
      </c>
      <c r="C769" s="1348"/>
      <c r="D769" s="1347" t="s">
        <v>3755</v>
      </c>
      <c r="E769" s="1347"/>
      <c r="F769" s="1347"/>
      <c r="G769" s="1435"/>
      <c r="H769" s="1435"/>
      <c r="I769" s="1435"/>
      <c r="J769" s="1435"/>
      <c r="K769" s="1435"/>
      <c r="L769" s="1435"/>
      <c r="M769" s="1435"/>
      <c r="N769" s="1435"/>
      <c r="O769" s="1435"/>
      <c r="P769" s="1435"/>
      <c r="Q769" s="1435"/>
      <c r="R769" s="1435"/>
      <c r="S769" s="1435"/>
      <c r="T769" s="1435"/>
      <c r="U769" s="1435"/>
      <c r="V769" s="1435"/>
      <c r="W769" s="1435"/>
      <c r="X769" s="1435"/>
      <c r="Y769" s="1435"/>
      <c r="Z769" s="1435"/>
      <c r="AA769" s="369"/>
    </row>
    <row r="770" spans="1:47" ht="14.4">
      <c r="A770" s="369"/>
      <c r="B770" s="1348"/>
      <c r="C770" s="1348"/>
      <c r="D770" s="1434"/>
      <c r="E770" s="1434"/>
      <c r="F770" s="1434"/>
      <c r="G770" s="1436"/>
      <c r="H770" s="1436"/>
      <c r="I770" s="1436"/>
      <c r="J770" s="1435"/>
      <c r="K770" s="1435"/>
      <c r="L770" s="1435"/>
      <c r="M770" s="1435"/>
      <c r="N770" s="1435"/>
      <c r="O770" s="1435"/>
      <c r="P770" s="1435"/>
      <c r="Q770" s="1435"/>
      <c r="R770" s="1435"/>
      <c r="S770" s="1435"/>
      <c r="T770" s="1435"/>
      <c r="U770" s="1435"/>
      <c r="V770" s="1435"/>
      <c r="W770" s="1435"/>
      <c r="X770" s="1435"/>
      <c r="Y770" s="1435"/>
      <c r="Z770" s="1435"/>
      <c r="AA770" s="369"/>
    </row>
    <row r="771" spans="1:47" ht="18" customHeight="1">
      <c r="A771" s="369"/>
      <c r="B771" s="1348"/>
      <c r="C771" s="1348"/>
      <c r="D771" s="1347" t="s">
        <v>3975</v>
      </c>
      <c r="E771" s="1347"/>
      <c r="F771" s="1347"/>
      <c r="G771" s="1047" t="s">
        <v>3918</v>
      </c>
      <c r="H771" s="1047"/>
      <c r="I771" s="1047"/>
      <c r="J771" s="871"/>
      <c r="K771" s="869"/>
      <c r="L771" s="344" t="s">
        <v>3919</v>
      </c>
      <c r="M771" s="1437"/>
      <c r="N771" s="1427"/>
      <c r="O771" s="1438"/>
      <c r="P771" s="1439"/>
      <c r="Q771" s="1425"/>
      <c r="R771" s="1425"/>
      <c r="S771" s="1425"/>
      <c r="T771" s="1425"/>
      <c r="U771" s="1425"/>
      <c r="V771" s="1425"/>
      <c r="W771" s="1425"/>
      <c r="X771" s="1425"/>
      <c r="Y771" s="1425"/>
      <c r="Z771" s="1440"/>
      <c r="AA771" s="369"/>
    </row>
    <row r="772" spans="1:47" ht="18" customHeight="1">
      <c r="A772" s="369"/>
      <c r="B772" s="1348"/>
      <c r="C772" s="1348"/>
      <c r="D772" s="1347"/>
      <c r="E772" s="1347"/>
      <c r="F772" s="1347"/>
      <c r="G772" s="1047" t="s">
        <v>3920</v>
      </c>
      <c r="H772" s="1047"/>
      <c r="I772" s="1047"/>
      <c r="J772" s="1046"/>
      <c r="K772" s="1046"/>
      <c r="L772" s="1046"/>
      <c r="M772" s="1046"/>
      <c r="N772" s="1046"/>
      <c r="O772" s="1046"/>
      <c r="P772" s="1047" t="s">
        <v>3921</v>
      </c>
      <c r="Q772" s="1047"/>
      <c r="R772" s="1047"/>
      <c r="S772" s="1046"/>
      <c r="T772" s="1046"/>
      <c r="U772" s="1046"/>
      <c r="V772" s="1046"/>
      <c r="W772" s="1046"/>
      <c r="X772" s="1046"/>
      <c r="Y772" s="1046"/>
      <c r="Z772" s="1046"/>
      <c r="AA772" s="369"/>
    </row>
    <row r="773" spans="1:47" ht="18" customHeight="1">
      <c r="A773" s="369"/>
      <c r="B773" s="1348"/>
      <c r="C773" s="1348"/>
      <c r="D773" s="1347"/>
      <c r="E773" s="1347"/>
      <c r="F773" s="1347"/>
      <c r="G773" s="1047" t="s">
        <v>3922</v>
      </c>
      <c r="H773" s="1047"/>
      <c r="I773" s="1047"/>
      <c r="J773" s="1046"/>
      <c r="K773" s="1046"/>
      <c r="L773" s="1046"/>
      <c r="M773" s="1046"/>
      <c r="N773" s="1046"/>
      <c r="O773" s="1046"/>
      <c r="P773" s="1047" t="s">
        <v>3923</v>
      </c>
      <c r="Q773" s="1047"/>
      <c r="R773" s="1047"/>
      <c r="S773" s="1046"/>
      <c r="T773" s="1046"/>
      <c r="U773" s="1046"/>
      <c r="V773" s="1046"/>
      <c r="W773" s="1046"/>
      <c r="X773" s="1046"/>
      <c r="Y773" s="1046"/>
      <c r="Z773" s="1046"/>
      <c r="AA773" s="369"/>
    </row>
    <row r="774" spans="1:47" ht="18" customHeight="1">
      <c r="A774" s="369"/>
      <c r="B774" s="1348"/>
      <c r="C774" s="1348"/>
      <c r="D774" s="1347"/>
      <c r="E774" s="1347"/>
      <c r="F774" s="1347"/>
      <c r="G774" s="1047" t="s">
        <v>3924</v>
      </c>
      <c r="H774" s="1047"/>
      <c r="I774" s="1047"/>
      <c r="J774" s="1046"/>
      <c r="K774" s="1046"/>
      <c r="L774" s="1046"/>
      <c r="M774" s="1046"/>
      <c r="N774" s="1046"/>
      <c r="O774" s="1046"/>
      <c r="P774" s="1046"/>
      <c r="Q774" s="1046"/>
      <c r="R774" s="1046"/>
      <c r="S774" s="1046"/>
      <c r="T774" s="1046"/>
      <c r="U774" s="1046"/>
      <c r="V774" s="1046"/>
      <c r="W774" s="1046"/>
      <c r="X774" s="1046"/>
      <c r="Y774" s="1046"/>
      <c r="Z774" s="1046"/>
      <c r="AA774" s="369"/>
    </row>
    <row r="775" spans="1:47" ht="14.4">
      <c r="A775" s="369"/>
      <c r="B775" s="1348"/>
      <c r="C775" s="1348"/>
      <c r="D775" s="1441" t="s">
        <v>3976</v>
      </c>
      <c r="E775" s="1441"/>
      <c r="F775" s="1441"/>
      <c r="G775" s="1441"/>
      <c r="H775" s="1441"/>
      <c r="I775" s="1441"/>
      <c r="J775" s="1441"/>
      <c r="K775" s="1441"/>
      <c r="L775" s="1441"/>
      <c r="M775" s="1441"/>
      <c r="N775" s="1441" t="s">
        <v>177</v>
      </c>
      <c r="O775" s="1441"/>
      <c r="P775" s="1441"/>
      <c r="Q775" s="1441"/>
      <c r="R775" s="1441"/>
      <c r="S775" s="1441"/>
      <c r="T775" s="1441"/>
      <c r="U775" s="1441"/>
      <c r="V775" s="1441"/>
      <c r="W775" s="1441"/>
      <c r="X775" s="1441"/>
      <c r="Y775" s="1441"/>
      <c r="Z775" s="1441"/>
      <c r="AA775" s="369"/>
    </row>
    <row r="776" spans="1:47" ht="14.4">
      <c r="A776" s="369"/>
      <c r="B776" s="1348"/>
      <c r="C776" s="1348"/>
      <c r="D776" s="1347"/>
      <c r="E776" s="1347"/>
      <c r="F776" s="1347"/>
      <c r="G776" s="1347"/>
      <c r="H776" s="1347"/>
      <c r="I776" s="1347"/>
      <c r="J776" s="1347"/>
      <c r="K776" s="1347"/>
      <c r="L776" s="1347"/>
      <c r="M776" s="1347"/>
      <c r="N776" s="1347"/>
      <c r="O776" s="1347"/>
      <c r="P776" s="1347"/>
      <c r="Q776" s="1347"/>
      <c r="R776" s="1347"/>
      <c r="S776" s="1347"/>
      <c r="T776" s="1347"/>
      <c r="U776" s="1347"/>
      <c r="V776" s="1347"/>
      <c r="W776" s="1347"/>
      <c r="X776" s="1347"/>
      <c r="Y776" s="1347"/>
      <c r="Z776" s="1347"/>
      <c r="AA776" s="369"/>
    </row>
    <row r="777" spans="1:47" ht="14.25" customHeight="1">
      <c r="A777" s="369"/>
      <c r="B777" s="1348"/>
      <c r="C777" s="1348"/>
      <c r="D777" s="1347"/>
      <c r="E777" s="1347"/>
      <c r="F777" s="1347"/>
      <c r="G777" s="1347"/>
      <c r="H777" s="1347"/>
      <c r="I777" s="1347"/>
      <c r="J777" s="1347"/>
      <c r="K777" s="1347"/>
      <c r="L777" s="1347"/>
      <c r="M777" s="1347"/>
      <c r="N777" s="1347"/>
      <c r="O777" s="1347"/>
      <c r="P777" s="1347"/>
      <c r="Q777" s="1347"/>
      <c r="R777" s="1347"/>
      <c r="S777" s="1347"/>
      <c r="T777" s="1347"/>
      <c r="U777" s="1347"/>
      <c r="V777" s="1347"/>
      <c r="W777" s="1347"/>
      <c r="X777" s="1347"/>
      <c r="Y777" s="1347"/>
      <c r="Z777" s="1347"/>
      <c r="AA777" s="369"/>
    </row>
    <row r="778" spans="1:47" ht="14.4">
      <c r="A778" s="369"/>
      <c r="B778" s="1348"/>
      <c r="C778" s="1348"/>
      <c r="D778" s="1347" t="s">
        <v>3977</v>
      </c>
      <c r="E778" s="1347"/>
      <c r="F778" s="1347"/>
      <c r="G778" s="1347"/>
      <c r="H778" s="1347"/>
      <c r="I778" s="1347"/>
      <c r="J778" s="1347"/>
      <c r="K778" s="1347"/>
      <c r="L778" s="1347"/>
      <c r="M778" s="1347"/>
      <c r="N778" s="1442" t="s">
        <v>3979</v>
      </c>
      <c r="O778" s="1442"/>
      <c r="P778" s="1442"/>
      <c r="Q778" s="1442"/>
      <c r="R778" s="390"/>
      <c r="S778" s="369"/>
      <c r="T778" s="369"/>
      <c r="U778" s="369"/>
      <c r="V778" s="391"/>
      <c r="W778" s="389"/>
      <c r="X778" s="389"/>
      <c r="Y778" s="389"/>
      <c r="Z778" s="392"/>
      <c r="AA778" s="369"/>
    </row>
    <row r="779" spans="1:47" ht="14.4">
      <c r="A779" s="369"/>
      <c r="B779" s="1348"/>
      <c r="C779" s="1348"/>
      <c r="D779" s="1347"/>
      <c r="E779" s="1347"/>
      <c r="F779" s="1347"/>
      <c r="G779" s="1347"/>
      <c r="H779" s="1347"/>
      <c r="I779" s="1347"/>
      <c r="J779" s="1347"/>
      <c r="K779" s="1347"/>
      <c r="L779" s="1347"/>
      <c r="M779" s="1347"/>
      <c r="N779" s="1442"/>
      <c r="O779" s="1442"/>
      <c r="P779" s="1442"/>
      <c r="Q779" s="1442"/>
      <c r="R779" s="115"/>
      <c r="S779" s="114"/>
      <c r="T779" s="369" t="s">
        <v>388</v>
      </c>
      <c r="U779" s="114"/>
      <c r="V779" s="393" t="s">
        <v>3980</v>
      </c>
      <c r="W779" s="389"/>
      <c r="X779" s="389"/>
      <c r="Y779" s="389"/>
      <c r="Z779" s="392"/>
      <c r="AA779" s="369"/>
    </row>
    <row r="780" spans="1:47" ht="14.4">
      <c r="A780" s="369"/>
      <c r="B780" s="1348"/>
      <c r="C780" s="1348"/>
      <c r="D780" s="1347"/>
      <c r="E780" s="1347"/>
      <c r="F780" s="1347"/>
      <c r="G780" s="1347"/>
      <c r="H780" s="1347"/>
      <c r="I780" s="1347"/>
      <c r="J780" s="1347"/>
      <c r="K780" s="1347"/>
      <c r="L780" s="1347"/>
      <c r="M780" s="1347"/>
      <c r="N780" s="1442"/>
      <c r="O780" s="1442"/>
      <c r="P780" s="1442"/>
      <c r="Q780" s="1442"/>
      <c r="R780" s="394"/>
      <c r="S780" s="369"/>
      <c r="T780" s="369"/>
      <c r="U780" s="395"/>
      <c r="V780" s="391"/>
      <c r="W780" s="389"/>
      <c r="X780" s="389"/>
      <c r="Y780" s="389"/>
      <c r="Z780" s="392"/>
      <c r="AA780" s="369"/>
    </row>
    <row r="781" spans="1:47" ht="13.95" customHeight="1">
      <c r="A781" s="369"/>
      <c r="B781" s="1348"/>
      <c r="C781" s="1348"/>
      <c r="D781" s="1443" t="s">
        <v>3978</v>
      </c>
      <c r="E781" s="1443"/>
      <c r="F781" s="1443"/>
      <c r="G781" s="370"/>
      <c r="H781" s="371"/>
      <c r="I781" s="371"/>
      <c r="J781" s="371"/>
      <c r="K781" s="371"/>
      <c r="L781" s="371"/>
      <c r="M781" s="371"/>
      <c r="N781" s="371"/>
      <c r="O781" s="371"/>
      <c r="P781" s="371"/>
      <c r="Q781" s="371"/>
      <c r="R781" s="371"/>
      <c r="S781" s="371"/>
      <c r="T781" s="371"/>
      <c r="U781" s="371"/>
      <c r="V781" s="372"/>
      <c r="W781" s="370"/>
      <c r="X781" s="370"/>
      <c r="Y781" s="370"/>
      <c r="Z781" s="374"/>
      <c r="AA781" s="369"/>
    </row>
    <row r="782" spans="1:47" ht="14.4">
      <c r="A782" s="369"/>
      <c r="B782" s="1348"/>
      <c r="C782" s="1348"/>
      <c r="D782" s="1443"/>
      <c r="E782" s="1443"/>
      <c r="F782" s="1443"/>
      <c r="G782" s="389"/>
      <c r="H782" s="369"/>
      <c r="I782" s="121" t="s">
        <v>3783</v>
      </c>
      <c r="J782" s="369" t="s">
        <v>3981</v>
      </c>
      <c r="K782" s="369"/>
      <c r="L782" s="369"/>
      <c r="M782" s="369"/>
      <c r="N782" s="369" t="s">
        <v>3965</v>
      </c>
      <c r="O782" s="369"/>
      <c r="P782" s="121" t="s">
        <v>3783</v>
      </c>
      <c r="Q782" s="369" t="s">
        <v>3982</v>
      </c>
      <c r="R782" s="369"/>
      <c r="S782" s="369"/>
      <c r="T782" s="369"/>
      <c r="U782" s="369" t="s">
        <v>3965</v>
      </c>
      <c r="V782" s="391"/>
      <c r="W782" s="121" t="s">
        <v>3783</v>
      </c>
      <c r="X782" s="389" t="s">
        <v>3983</v>
      </c>
      <c r="Y782" s="389"/>
      <c r="Z782" s="392"/>
      <c r="AA782" s="369"/>
    </row>
    <row r="783" spans="1:47" ht="14.4">
      <c r="A783" s="369"/>
      <c r="B783" s="1348"/>
      <c r="C783" s="1348"/>
      <c r="D783" s="1443"/>
      <c r="E783" s="1443"/>
      <c r="F783" s="1443"/>
      <c r="G783" s="375"/>
      <c r="H783" s="376"/>
      <c r="I783" s="376"/>
      <c r="J783" s="376"/>
      <c r="K783" s="376"/>
      <c r="L783" s="376"/>
      <c r="M783" s="376"/>
      <c r="N783" s="376"/>
      <c r="O783" s="376"/>
      <c r="P783" s="376"/>
      <c r="Q783" s="376"/>
      <c r="R783" s="376"/>
      <c r="S783" s="376"/>
      <c r="T783" s="376"/>
      <c r="U783" s="376"/>
      <c r="V783" s="378"/>
      <c r="W783" s="375"/>
      <c r="X783" s="375"/>
      <c r="Y783" s="375"/>
      <c r="Z783" s="379"/>
      <c r="AA783" s="369"/>
    </row>
    <row r="784" spans="1:47" ht="14.55" customHeight="1">
      <c r="B784" s="1348" t="s">
        <v>3984</v>
      </c>
      <c r="C784" s="1348"/>
      <c r="D784" s="1347" t="s">
        <v>23</v>
      </c>
      <c r="E784" s="1347"/>
      <c r="F784" s="1347"/>
      <c r="G784" s="1346" t="s">
        <v>15</v>
      </c>
      <c r="H784" s="1346"/>
      <c r="I784" s="1346"/>
      <c r="J784" s="1346"/>
      <c r="K784" s="1346"/>
      <c r="L784" s="1444"/>
      <c r="M784" s="1349"/>
      <c r="N784" s="368" t="s">
        <v>3919</v>
      </c>
      <c r="O784" s="1444"/>
      <c r="P784" s="1349"/>
      <c r="Q784" s="1346" t="s">
        <v>56</v>
      </c>
      <c r="R784" s="1346"/>
      <c r="S784" s="1346"/>
      <c r="T784" s="1346"/>
      <c r="U784" s="1346"/>
      <c r="V784" s="1445"/>
      <c r="W784" s="1346"/>
      <c r="X784" s="1346"/>
      <c r="Y784" s="1346"/>
      <c r="Z784" s="1346"/>
      <c r="AB784" s="2">
        <v>31</v>
      </c>
      <c r="AC784" s="876"/>
      <c r="AD784" s="876"/>
      <c r="AE784" s="876"/>
      <c r="AF784" s="1446"/>
      <c r="AG784" s="1446"/>
      <c r="AH784" s="1446"/>
      <c r="AI784" s="1446"/>
      <c r="AJ784" s="1446"/>
      <c r="AK784" s="876"/>
      <c r="AL784" s="876"/>
      <c r="AM784" s="876"/>
      <c r="AN784" s="1446"/>
      <c r="AO784" s="1446"/>
      <c r="AP784" s="1446"/>
      <c r="AQ784" s="1446"/>
      <c r="AR784" s="1446"/>
      <c r="AS784" s="1446"/>
      <c r="AT784" s="1446"/>
      <c r="AU784" s="1446"/>
    </row>
    <row r="785" spans="1:47" ht="13.05" customHeight="1">
      <c r="B785" s="1348"/>
      <c r="C785" s="1348"/>
      <c r="D785" s="1347"/>
      <c r="E785" s="1347"/>
      <c r="F785" s="1347"/>
      <c r="G785" s="1346" t="s">
        <v>17</v>
      </c>
      <c r="H785" s="1346"/>
      <c r="I785" s="1346"/>
      <c r="J785" s="1346"/>
      <c r="K785" s="1346"/>
      <c r="L785" s="1445"/>
      <c r="M785" s="1346"/>
      <c r="N785" s="1346"/>
      <c r="O785" s="1346"/>
      <c r="P785" s="1346"/>
      <c r="Q785" s="1346" t="s">
        <v>3993</v>
      </c>
      <c r="R785" s="1346"/>
      <c r="S785" s="1346"/>
      <c r="T785" s="1346"/>
      <c r="U785" s="1346"/>
      <c r="V785" s="1445"/>
      <c r="W785" s="1346"/>
      <c r="X785" s="1346"/>
      <c r="Y785" s="1346"/>
      <c r="Z785" s="1346"/>
      <c r="AC785" s="876"/>
      <c r="AD785" s="876"/>
      <c r="AE785" s="876"/>
      <c r="AF785" s="1446"/>
      <c r="AG785" s="1446"/>
      <c r="AH785" s="1446"/>
      <c r="AI785" s="1446"/>
      <c r="AJ785" s="1446"/>
      <c r="AK785" s="1446"/>
      <c r="AL785" s="1446"/>
      <c r="AM785" s="1446"/>
      <c r="AN785" s="1446"/>
      <c r="AO785" s="1446"/>
      <c r="AP785" s="1446"/>
      <c r="AQ785" s="1446"/>
      <c r="AR785" s="1446"/>
      <c r="AS785" s="1446"/>
      <c r="AT785" s="1446"/>
      <c r="AU785" s="1446"/>
    </row>
    <row r="786" spans="1:47" ht="13.95" customHeight="1">
      <c r="A786" s="369"/>
      <c r="B786" s="1348"/>
      <c r="C786" s="1348"/>
      <c r="D786" s="1347"/>
      <c r="E786" s="1347"/>
      <c r="F786" s="1347"/>
      <c r="G786" s="1346" t="s">
        <v>19</v>
      </c>
      <c r="H786" s="1346"/>
      <c r="I786" s="1346"/>
      <c r="J786" s="1346"/>
      <c r="K786" s="1346"/>
      <c r="L786" s="1445"/>
      <c r="M786" s="1346"/>
      <c r="N786" s="1346"/>
      <c r="O786" s="1346"/>
      <c r="P786" s="1346"/>
      <c r="Q786" s="1347" t="s">
        <v>20</v>
      </c>
      <c r="R786" s="1347"/>
      <c r="S786" s="1347"/>
      <c r="T786" s="1347"/>
      <c r="U786" s="1347"/>
      <c r="V786" s="1445"/>
      <c r="W786" s="1346"/>
      <c r="X786" s="1346"/>
      <c r="Y786" s="1346"/>
      <c r="Z786" s="1346"/>
      <c r="AA786" s="369"/>
    </row>
    <row r="787" spans="1:47" ht="14.4">
      <c r="A787" s="369"/>
      <c r="B787" s="1348"/>
      <c r="C787" s="1348"/>
      <c r="D787" s="1347" t="s">
        <v>8</v>
      </c>
      <c r="E787" s="1347"/>
      <c r="F787" s="1347"/>
      <c r="G787" s="1447"/>
      <c r="H787" s="1343"/>
      <c r="I787" s="1343"/>
      <c r="J787" s="1343"/>
      <c r="K787" s="1343"/>
      <c r="L787" s="1344"/>
      <c r="M787" s="1344"/>
      <c r="N787" s="1344"/>
      <c r="O787" s="1344"/>
      <c r="P787" s="1344"/>
      <c r="Q787" s="1344"/>
      <c r="R787" s="1344"/>
      <c r="S787" s="1344"/>
      <c r="T787" s="1344"/>
      <c r="U787" s="1344"/>
      <c r="V787" s="1344"/>
      <c r="W787" s="1344"/>
      <c r="X787" s="1344"/>
      <c r="Y787" s="1344"/>
      <c r="Z787" s="1344"/>
      <c r="AA787" s="369"/>
    </row>
    <row r="788" spans="1:47" ht="14.4">
      <c r="A788" s="369"/>
      <c r="B788" s="1348"/>
      <c r="C788" s="1348"/>
      <c r="D788" s="1347"/>
      <c r="E788" s="1347"/>
      <c r="F788" s="1347"/>
      <c r="G788" s="1345"/>
      <c r="H788" s="1344"/>
      <c r="I788" s="1344"/>
      <c r="J788" s="1344"/>
      <c r="K788" s="1344"/>
      <c r="L788" s="1344"/>
      <c r="M788" s="1344"/>
      <c r="N788" s="1344"/>
      <c r="O788" s="1344"/>
      <c r="P788" s="1344"/>
      <c r="Q788" s="1344"/>
      <c r="R788" s="1344"/>
      <c r="S788" s="1344"/>
      <c r="T788" s="1344"/>
      <c r="U788" s="1344"/>
      <c r="V788" s="1344"/>
      <c r="W788" s="1344"/>
      <c r="X788" s="1344"/>
      <c r="Y788" s="1344"/>
      <c r="Z788" s="1344"/>
      <c r="AA788" s="369"/>
    </row>
    <row r="789" spans="1:47" ht="14.4">
      <c r="A789" s="369"/>
      <c r="B789" s="1348"/>
      <c r="C789" s="1348"/>
      <c r="D789" s="1347" t="s">
        <v>3745</v>
      </c>
      <c r="E789" s="1347"/>
      <c r="F789" s="1347"/>
      <c r="G789" s="370"/>
      <c r="H789" s="371"/>
      <c r="I789" s="350"/>
      <c r="J789" s="350"/>
      <c r="K789" s="112" t="s">
        <v>3783</v>
      </c>
      <c r="L789" s="371" t="s">
        <v>3966</v>
      </c>
      <c r="M789" s="371"/>
      <c r="N789" s="371"/>
      <c r="O789" s="371"/>
      <c r="P789" s="371" t="s">
        <v>3965</v>
      </c>
      <c r="Q789" s="350"/>
      <c r="R789" s="112" t="s">
        <v>3783</v>
      </c>
      <c r="S789" s="371" t="s">
        <v>3967</v>
      </c>
      <c r="T789" s="371"/>
      <c r="U789" s="371"/>
      <c r="V789" s="372"/>
      <c r="W789" s="373"/>
      <c r="X789" s="370"/>
      <c r="Y789" s="370"/>
      <c r="Z789" s="374"/>
      <c r="AA789" s="369"/>
    </row>
    <row r="790" spans="1:47" ht="14.4">
      <c r="A790" s="369"/>
      <c r="B790" s="1348"/>
      <c r="C790" s="1348"/>
      <c r="D790" s="1347"/>
      <c r="E790" s="1347"/>
      <c r="F790" s="1347"/>
      <c r="G790" s="375"/>
      <c r="H790" s="376"/>
      <c r="I790" s="377"/>
      <c r="J790" s="376"/>
      <c r="K790" s="110" t="s">
        <v>3783</v>
      </c>
      <c r="L790" s="376" t="s">
        <v>9</v>
      </c>
      <c r="M790" s="376"/>
      <c r="N790" s="376"/>
      <c r="O790" s="1448"/>
      <c r="P790" s="1449"/>
      <c r="Q790" s="1449"/>
      <c r="R790" s="1449"/>
      <c r="S790" s="1449"/>
      <c r="T790" s="1449"/>
      <c r="U790" s="1449"/>
      <c r="V790" s="1449"/>
      <c r="W790" s="375" t="s">
        <v>10</v>
      </c>
      <c r="X790" s="375"/>
      <c r="Y790" s="375"/>
      <c r="Z790" s="379"/>
      <c r="AA790" s="369"/>
    </row>
    <row r="791" spans="1:47" ht="14.4">
      <c r="A791" s="369"/>
      <c r="B791" s="1348"/>
      <c r="C791" s="1348"/>
      <c r="D791" s="1347"/>
      <c r="E791" s="1347"/>
      <c r="F791" s="1347"/>
      <c r="G791" s="1450" t="s">
        <v>3968</v>
      </c>
      <c r="H791" s="1450"/>
      <c r="I791" s="1450"/>
      <c r="J791" s="1450"/>
      <c r="K791" s="1451"/>
      <c r="L791" s="1452"/>
      <c r="M791" s="1453"/>
      <c r="N791" s="1453"/>
      <c r="O791" s="1453"/>
      <c r="P791" s="1453"/>
      <c r="Q791" s="1452"/>
      <c r="R791" s="1453"/>
      <c r="S791" s="1453"/>
      <c r="T791" s="1453"/>
      <c r="U791" s="1453"/>
      <c r="V791" s="1445"/>
      <c r="W791" s="1346"/>
      <c r="X791" s="1346"/>
      <c r="Y791" s="1346"/>
      <c r="Z791" s="1346"/>
      <c r="AA791" s="369"/>
    </row>
    <row r="792" spans="1:47" ht="14.4">
      <c r="A792" s="369"/>
      <c r="B792" s="1348"/>
      <c r="C792" s="1348"/>
      <c r="D792" s="1347"/>
      <c r="E792" s="1347"/>
      <c r="F792" s="1347"/>
      <c r="G792" s="1450" t="s">
        <v>3969</v>
      </c>
      <c r="H792" s="1450"/>
      <c r="I792" s="1450"/>
      <c r="J792" s="1450"/>
      <c r="K792" s="1451"/>
      <c r="L792" s="1429"/>
      <c r="M792" s="862"/>
      <c r="N792" s="109"/>
      <c r="O792" s="1" t="s">
        <v>12</v>
      </c>
      <c r="P792" s="109"/>
      <c r="Q792" s="1" t="s">
        <v>11</v>
      </c>
      <c r="R792" s="109"/>
      <c r="S792" s="1" t="s">
        <v>227</v>
      </c>
      <c r="T792" s="382"/>
      <c r="U792" s="382"/>
      <c r="V792" s="383"/>
      <c r="W792" s="380"/>
      <c r="X792" s="380"/>
      <c r="Y792" s="380"/>
      <c r="Z792" s="381"/>
      <c r="AA792" s="369"/>
    </row>
    <row r="793" spans="1:47" ht="13.95" customHeight="1">
      <c r="A793" s="369"/>
      <c r="B793" s="1348"/>
      <c r="C793" s="1348"/>
      <c r="D793" s="1443" t="s">
        <v>3971</v>
      </c>
      <c r="E793" s="1347"/>
      <c r="F793" s="1347"/>
      <c r="G793" s="111" t="s">
        <v>3783</v>
      </c>
      <c r="H793" s="385" t="s">
        <v>3972</v>
      </c>
      <c r="I793" s="385"/>
      <c r="J793" s="385"/>
      <c r="K793" s="385"/>
      <c r="L793" s="386" t="s">
        <v>3974</v>
      </c>
      <c r="M793" s="385"/>
      <c r="N793" s="385"/>
      <c r="O793" s="1433"/>
      <c r="P793" s="1433"/>
      <c r="Q793" s="1433"/>
      <c r="R793" s="1433"/>
      <c r="S793" s="1433"/>
      <c r="T793" s="1433"/>
      <c r="U793" s="1433"/>
      <c r="V793" s="1433"/>
      <c r="W793" s="387" t="s">
        <v>10</v>
      </c>
      <c r="X793" s="387"/>
      <c r="Y793" s="387"/>
      <c r="Z793" s="388"/>
      <c r="AA793" s="369"/>
    </row>
    <row r="794" spans="1:47" ht="14.4">
      <c r="A794" s="369"/>
      <c r="B794" s="1348"/>
      <c r="C794" s="1348"/>
      <c r="D794" s="1347"/>
      <c r="E794" s="1347"/>
      <c r="F794" s="1347"/>
      <c r="G794" s="110" t="s">
        <v>3783</v>
      </c>
      <c r="H794" s="376" t="s">
        <v>3973</v>
      </c>
      <c r="I794" s="376"/>
      <c r="J794" s="376"/>
      <c r="K794" s="376"/>
      <c r="L794" s="376"/>
      <c r="M794" s="376"/>
      <c r="N794" s="376"/>
      <c r="O794" s="376"/>
      <c r="P794" s="376"/>
      <c r="Q794" s="376"/>
      <c r="R794" s="376"/>
      <c r="S794" s="376"/>
      <c r="T794" s="376"/>
      <c r="U794" s="376"/>
      <c r="V794" s="378"/>
      <c r="W794" s="375"/>
      <c r="X794" s="375"/>
      <c r="Y794" s="375"/>
      <c r="Z794" s="379"/>
      <c r="AA794" s="369"/>
    </row>
    <row r="795" spans="1:47" ht="13.95" customHeight="1">
      <c r="A795" s="369"/>
      <c r="B795" s="1348" t="s">
        <v>3985</v>
      </c>
      <c r="C795" s="1348"/>
      <c r="D795" s="1347" t="s">
        <v>3755</v>
      </c>
      <c r="E795" s="1347"/>
      <c r="F795" s="1347"/>
      <c r="G795" s="1435"/>
      <c r="H795" s="1435"/>
      <c r="I795" s="1435"/>
      <c r="J795" s="1435"/>
      <c r="K795" s="1435"/>
      <c r="L795" s="1435"/>
      <c r="M795" s="1435"/>
      <c r="N795" s="1435"/>
      <c r="O795" s="1435"/>
      <c r="P795" s="1435"/>
      <c r="Q795" s="1435"/>
      <c r="R795" s="1435"/>
      <c r="S795" s="1435"/>
      <c r="T795" s="1435"/>
      <c r="U795" s="1435"/>
      <c r="V795" s="1435"/>
      <c r="W795" s="1435"/>
      <c r="X795" s="1435"/>
      <c r="Y795" s="1435"/>
      <c r="Z795" s="1435"/>
      <c r="AA795" s="369"/>
    </row>
    <row r="796" spans="1:47" ht="14.4">
      <c r="A796" s="369"/>
      <c r="B796" s="1348"/>
      <c r="C796" s="1348"/>
      <c r="D796" s="1434"/>
      <c r="E796" s="1434"/>
      <c r="F796" s="1434"/>
      <c r="G796" s="1436"/>
      <c r="H796" s="1436"/>
      <c r="I796" s="1436"/>
      <c r="J796" s="1435"/>
      <c r="K796" s="1435"/>
      <c r="L796" s="1435"/>
      <c r="M796" s="1435"/>
      <c r="N796" s="1435"/>
      <c r="O796" s="1435"/>
      <c r="P796" s="1435"/>
      <c r="Q796" s="1435"/>
      <c r="R796" s="1435"/>
      <c r="S796" s="1435"/>
      <c r="T796" s="1435"/>
      <c r="U796" s="1435"/>
      <c r="V796" s="1435"/>
      <c r="W796" s="1435"/>
      <c r="X796" s="1435"/>
      <c r="Y796" s="1435"/>
      <c r="Z796" s="1435"/>
      <c r="AA796" s="369"/>
    </row>
    <row r="797" spans="1:47" ht="18" customHeight="1">
      <c r="A797" s="369"/>
      <c r="B797" s="1348"/>
      <c r="C797" s="1348"/>
      <c r="D797" s="1347" t="s">
        <v>3975</v>
      </c>
      <c r="E797" s="1347"/>
      <c r="F797" s="1347"/>
      <c r="G797" s="1047" t="s">
        <v>3918</v>
      </c>
      <c r="H797" s="1047"/>
      <c r="I797" s="1047"/>
      <c r="J797" s="871"/>
      <c r="K797" s="869"/>
      <c r="L797" s="344" t="s">
        <v>3919</v>
      </c>
      <c r="M797" s="1437"/>
      <c r="N797" s="1427"/>
      <c r="O797" s="1438"/>
      <c r="P797" s="1439"/>
      <c r="Q797" s="1425"/>
      <c r="R797" s="1425"/>
      <c r="S797" s="1425"/>
      <c r="T797" s="1425"/>
      <c r="U797" s="1425"/>
      <c r="V797" s="1425"/>
      <c r="W797" s="1425"/>
      <c r="X797" s="1425"/>
      <c r="Y797" s="1425"/>
      <c r="Z797" s="1440"/>
      <c r="AA797" s="369"/>
    </row>
    <row r="798" spans="1:47" ht="18" customHeight="1">
      <c r="A798" s="369"/>
      <c r="B798" s="1348"/>
      <c r="C798" s="1348"/>
      <c r="D798" s="1347"/>
      <c r="E798" s="1347"/>
      <c r="F798" s="1347"/>
      <c r="G798" s="1047" t="s">
        <v>3920</v>
      </c>
      <c r="H798" s="1047"/>
      <c r="I798" s="1047"/>
      <c r="J798" s="1046"/>
      <c r="K798" s="1046"/>
      <c r="L798" s="1046"/>
      <c r="M798" s="1046"/>
      <c r="N798" s="1046"/>
      <c r="O798" s="1046"/>
      <c r="P798" s="1047" t="s">
        <v>3921</v>
      </c>
      <c r="Q798" s="1047"/>
      <c r="R798" s="1047"/>
      <c r="S798" s="1046"/>
      <c r="T798" s="1046"/>
      <c r="U798" s="1046"/>
      <c r="V798" s="1046"/>
      <c r="W798" s="1046"/>
      <c r="X798" s="1046"/>
      <c r="Y798" s="1046"/>
      <c r="Z798" s="1046"/>
      <c r="AA798" s="369"/>
    </row>
    <row r="799" spans="1:47" ht="18" customHeight="1">
      <c r="A799" s="369"/>
      <c r="B799" s="1348"/>
      <c r="C799" s="1348"/>
      <c r="D799" s="1347"/>
      <c r="E799" s="1347"/>
      <c r="F799" s="1347"/>
      <c r="G799" s="1047" t="s">
        <v>3922</v>
      </c>
      <c r="H799" s="1047"/>
      <c r="I799" s="1047"/>
      <c r="J799" s="1046"/>
      <c r="K799" s="1046"/>
      <c r="L799" s="1046"/>
      <c r="M799" s="1046"/>
      <c r="N799" s="1046"/>
      <c r="O799" s="1046"/>
      <c r="P799" s="1047" t="s">
        <v>3923</v>
      </c>
      <c r="Q799" s="1047"/>
      <c r="R799" s="1047"/>
      <c r="S799" s="1046"/>
      <c r="T799" s="1046"/>
      <c r="U799" s="1046"/>
      <c r="V799" s="1046"/>
      <c r="W799" s="1046"/>
      <c r="X799" s="1046"/>
      <c r="Y799" s="1046"/>
      <c r="Z799" s="1046"/>
      <c r="AA799" s="369"/>
    </row>
    <row r="800" spans="1:47" ht="18" customHeight="1">
      <c r="A800" s="369"/>
      <c r="B800" s="1348"/>
      <c r="C800" s="1348"/>
      <c r="D800" s="1347"/>
      <c r="E800" s="1347"/>
      <c r="F800" s="1347"/>
      <c r="G800" s="1047" t="s">
        <v>3924</v>
      </c>
      <c r="H800" s="1047"/>
      <c r="I800" s="1047"/>
      <c r="J800" s="1046"/>
      <c r="K800" s="1046"/>
      <c r="L800" s="1046"/>
      <c r="M800" s="1046"/>
      <c r="N800" s="1046"/>
      <c r="O800" s="1046"/>
      <c r="P800" s="1046"/>
      <c r="Q800" s="1046"/>
      <c r="R800" s="1046"/>
      <c r="S800" s="1046"/>
      <c r="T800" s="1046"/>
      <c r="U800" s="1046"/>
      <c r="V800" s="1046"/>
      <c r="W800" s="1046"/>
      <c r="X800" s="1046"/>
      <c r="Y800" s="1046"/>
      <c r="Z800" s="1046"/>
      <c r="AA800" s="369"/>
    </row>
    <row r="801" spans="1:47" ht="14.4">
      <c r="A801" s="369"/>
      <c r="B801" s="1348"/>
      <c r="C801" s="1348"/>
      <c r="D801" s="1441" t="s">
        <v>3976</v>
      </c>
      <c r="E801" s="1441"/>
      <c r="F801" s="1441"/>
      <c r="G801" s="1441"/>
      <c r="H801" s="1441"/>
      <c r="I801" s="1441"/>
      <c r="J801" s="1441"/>
      <c r="K801" s="1441"/>
      <c r="L801" s="1441"/>
      <c r="M801" s="1441"/>
      <c r="N801" s="1441" t="s">
        <v>177</v>
      </c>
      <c r="O801" s="1441"/>
      <c r="P801" s="1441"/>
      <c r="Q801" s="1441"/>
      <c r="R801" s="1441"/>
      <c r="S801" s="1441"/>
      <c r="T801" s="1441"/>
      <c r="U801" s="1441"/>
      <c r="V801" s="1441"/>
      <c r="W801" s="1441"/>
      <c r="X801" s="1441"/>
      <c r="Y801" s="1441"/>
      <c r="Z801" s="1441"/>
      <c r="AA801" s="369"/>
    </row>
    <row r="802" spans="1:47" ht="14.4">
      <c r="A802" s="369"/>
      <c r="B802" s="1348"/>
      <c r="C802" s="1348"/>
      <c r="D802" s="1347"/>
      <c r="E802" s="1347"/>
      <c r="F802" s="1347"/>
      <c r="G802" s="1347"/>
      <c r="H802" s="1347"/>
      <c r="I802" s="1347"/>
      <c r="J802" s="1347"/>
      <c r="K802" s="1347"/>
      <c r="L802" s="1347"/>
      <c r="M802" s="1347"/>
      <c r="N802" s="1347"/>
      <c r="O802" s="1347"/>
      <c r="P802" s="1347"/>
      <c r="Q802" s="1347"/>
      <c r="R802" s="1347"/>
      <c r="S802" s="1347"/>
      <c r="T802" s="1347"/>
      <c r="U802" s="1347"/>
      <c r="V802" s="1347"/>
      <c r="W802" s="1347"/>
      <c r="X802" s="1347"/>
      <c r="Y802" s="1347"/>
      <c r="Z802" s="1347"/>
      <c r="AA802" s="369"/>
    </row>
    <row r="803" spans="1:47" ht="14.25" customHeight="1">
      <c r="A803" s="369"/>
      <c r="B803" s="1348"/>
      <c r="C803" s="1348"/>
      <c r="D803" s="1347"/>
      <c r="E803" s="1347"/>
      <c r="F803" s="1347"/>
      <c r="G803" s="1347"/>
      <c r="H803" s="1347"/>
      <c r="I803" s="1347"/>
      <c r="J803" s="1347"/>
      <c r="K803" s="1347"/>
      <c r="L803" s="1347"/>
      <c r="M803" s="1347"/>
      <c r="N803" s="1347"/>
      <c r="O803" s="1347"/>
      <c r="P803" s="1347"/>
      <c r="Q803" s="1347"/>
      <c r="R803" s="1347"/>
      <c r="S803" s="1347"/>
      <c r="T803" s="1347"/>
      <c r="U803" s="1347"/>
      <c r="V803" s="1347"/>
      <c r="W803" s="1347"/>
      <c r="X803" s="1347"/>
      <c r="Y803" s="1347"/>
      <c r="Z803" s="1347"/>
      <c r="AA803" s="369"/>
    </row>
    <row r="804" spans="1:47" ht="14.4">
      <c r="A804" s="369"/>
      <c r="B804" s="1348"/>
      <c r="C804" s="1348"/>
      <c r="D804" s="1347" t="s">
        <v>3977</v>
      </c>
      <c r="E804" s="1347"/>
      <c r="F804" s="1347"/>
      <c r="G804" s="1347"/>
      <c r="H804" s="1347"/>
      <c r="I804" s="1347"/>
      <c r="J804" s="1347"/>
      <c r="K804" s="1347"/>
      <c r="L804" s="1347"/>
      <c r="M804" s="1347"/>
      <c r="N804" s="1442" t="s">
        <v>3979</v>
      </c>
      <c r="O804" s="1442"/>
      <c r="P804" s="1442"/>
      <c r="Q804" s="1442"/>
      <c r="R804" s="390"/>
      <c r="S804" s="369"/>
      <c r="T804" s="369"/>
      <c r="U804" s="369"/>
      <c r="V804" s="391"/>
      <c r="W804" s="389"/>
      <c r="X804" s="389"/>
      <c r="Y804" s="389"/>
      <c r="Z804" s="392"/>
      <c r="AA804" s="369"/>
    </row>
    <row r="805" spans="1:47" ht="14.4">
      <c r="A805" s="369"/>
      <c r="B805" s="1348"/>
      <c r="C805" s="1348"/>
      <c r="D805" s="1347"/>
      <c r="E805" s="1347"/>
      <c r="F805" s="1347"/>
      <c r="G805" s="1347"/>
      <c r="H805" s="1347"/>
      <c r="I805" s="1347"/>
      <c r="J805" s="1347"/>
      <c r="K805" s="1347"/>
      <c r="L805" s="1347"/>
      <c r="M805" s="1347"/>
      <c r="N805" s="1442"/>
      <c r="O805" s="1442"/>
      <c r="P805" s="1442"/>
      <c r="Q805" s="1442"/>
      <c r="R805" s="115"/>
      <c r="S805" s="114"/>
      <c r="T805" s="369" t="s">
        <v>388</v>
      </c>
      <c r="U805" s="114"/>
      <c r="V805" s="393" t="s">
        <v>3980</v>
      </c>
      <c r="W805" s="389"/>
      <c r="X805" s="389"/>
      <c r="Y805" s="389"/>
      <c r="Z805" s="392"/>
      <c r="AA805" s="369"/>
    </row>
    <row r="806" spans="1:47" ht="14.4">
      <c r="A806" s="369"/>
      <c r="B806" s="1348"/>
      <c r="C806" s="1348"/>
      <c r="D806" s="1347"/>
      <c r="E806" s="1347"/>
      <c r="F806" s="1347"/>
      <c r="G806" s="1347"/>
      <c r="H806" s="1347"/>
      <c r="I806" s="1347"/>
      <c r="J806" s="1347"/>
      <c r="K806" s="1347"/>
      <c r="L806" s="1347"/>
      <c r="M806" s="1347"/>
      <c r="N806" s="1442"/>
      <c r="O806" s="1442"/>
      <c r="P806" s="1442"/>
      <c r="Q806" s="1442"/>
      <c r="R806" s="394"/>
      <c r="S806" s="369"/>
      <c r="T806" s="369"/>
      <c r="U806" s="395"/>
      <c r="V806" s="391"/>
      <c r="W806" s="389"/>
      <c r="X806" s="389"/>
      <c r="Y806" s="389"/>
      <c r="Z806" s="392"/>
      <c r="AA806" s="369"/>
    </row>
    <row r="807" spans="1:47" ht="13.95" customHeight="1">
      <c r="A807" s="369"/>
      <c r="B807" s="1348"/>
      <c r="C807" s="1348"/>
      <c r="D807" s="1443" t="s">
        <v>3978</v>
      </c>
      <c r="E807" s="1443"/>
      <c r="F807" s="1443"/>
      <c r="G807" s="370"/>
      <c r="H807" s="371"/>
      <c r="I807" s="371"/>
      <c r="J807" s="371"/>
      <c r="K807" s="371"/>
      <c r="L807" s="371"/>
      <c r="M807" s="371"/>
      <c r="N807" s="371"/>
      <c r="O807" s="371"/>
      <c r="P807" s="371"/>
      <c r="Q807" s="371"/>
      <c r="R807" s="371"/>
      <c r="S807" s="371"/>
      <c r="T807" s="371"/>
      <c r="U807" s="371"/>
      <c r="V807" s="372"/>
      <c r="W807" s="370"/>
      <c r="X807" s="370"/>
      <c r="Y807" s="370"/>
      <c r="Z807" s="374"/>
      <c r="AA807" s="369"/>
    </row>
    <row r="808" spans="1:47" ht="14.4">
      <c r="A808" s="369"/>
      <c r="B808" s="1348"/>
      <c r="C808" s="1348"/>
      <c r="D808" s="1443"/>
      <c r="E808" s="1443"/>
      <c r="F808" s="1443"/>
      <c r="G808" s="389"/>
      <c r="H808" s="369"/>
      <c r="I808" s="121" t="s">
        <v>3783</v>
      </c>
      <c r="J808" s="369" t="s">
        <v>3981</v>
      </c>
      <c r="K808" s="369"/>
      <c r="L808" s="369"/>
      <c r="M808" s="369"/>
      <c r="N808" s="369" t="s">
        <v>3965</v>
      </c>
      <c r="O808" s="369"/>
      <c r="P808" s="121" t="s">
        <v>3783</v>
      </c>
      <c r="Q808" s="369" t="s">
        <v>3982</v>
      </c>
      <c r="R808" s="369"/>
      <c r="S808" s="369"/>
      <c r="T808" s="369"/>
      <c r="U808" s="369" t="s">
        <v>3965</v>
      </c>
      <c r="V808" s="391"/>
      <c r="W808" s="121" t="s">
        <v>3783</v>
      </c>
      <c r="X808" s="389" t="s">
        <v>3983</v>
      </c>
      <c r="Y808" s="389"/>
      <c r="Z808" s="392"/>
      <c r="AA808" s="369"/>
    </row>
    <row r="809" spans="1:47" ht="14.4">
      <c r="A809" s="369"/>
      <c r="B809" s="1348"/>
      <c r="C809" s="1348"/>
      <c r="D809" s="1443"/>
      <c r="E809" s="1443"/>
      <c r="F809" s="1443"/>
      <c r="G809" s="375"/>
      <c r="H809" s="376"/>
      <c r="I809" s="376"/>
      <c r="J809" s="376"/>
      <c r="K809" s="376"/>
      <c r="L809" s="376"/>
      <c r="M809" s="376"/>
      <c r="N809" s="376"/>
      <c r="O809" s="376"/>
      <c r="P809" s="376"/>
      <c r="Q809" s="376"/>
      <c r="R809" s="376"/>
      <c r="S809" s="376"/>
      <c r="T809" s="376"/>
      <c r="U809" s="376"/>
      <c r="V809" s="378"/>
      <c r="W809" s="375"/>
      <c r="X809" s="375"/>
      <c r="Y809" s="375"/>
      <c r="Z809" s="379"/>
      <c r="AA809" s="369"/>
    </row>
    <row r="810" spans="1:47" ht="14.55" customHeight="1">
      <c r="B810" s="1348" t="s">
        <v>3984</v>
      </c>
      <c r="C810" s="1348"/>
      <c r="D810" s="1347" t="s">
        <v>23</v>
      </c>
      <c r="E810" s="1347"/>
      <c r="F810" s="1347"/>
      <c r="G810" s="1346" t="s">
        <v>15</v>
      </c>
      <c r="H810" s="1346"/>
      <c r="I810" s="1346"/>
      <c r="J810" s="1346"/>
      <c r="K810" s="1346"/>
      <c r="L810" s="1444"/>
      <c r="M810" s="1349"/>
      <c r="N810" s="368" t="s">
        <v>3919</v>
      </c>
      <c r="O810" s="1444"/>
      <c r="P810" s="1349"/>
      <c r="Q810" s="1346" t="s">
        <v>56</v>
      </c>
      <c r="R810" s="1346"/>
      <c r="S810" s="1346"/>
      <c r="T810" s="1346"/>
      <c r="U810" s="1346"/>
      <c r="V810" s="1445"/>
      <c r="W810" s="1346"/>
      <c r="X810" s="1346"/>
      <c r="Y810" s="1346"/>
      <c r="Z810" s="1346"/>
      <c r="AB810" s="2">
        <v>32</v>
      </c>
      <c r="AC810" s="876"/>
      <c r="AD810" s="876"/>
      <c r="AE810" s="876"/>
      <c r="AF810" s="1446"/>
      <c r="AG810" s="1446"/>
      <c r="AH810" s="1446"/>
      <c r="AI810" s="1446"/>
      <c r="AJ810" s="1446"/>
      <c r="AK810" s="876"/>
      <c r="AL810" s="876"/>
      <c r="AM810" s="876"/>
      <c r="AN810" s="1446"/>
      <c r="AO810" s="1446"/>
      <c r="AP810" s="1446"/>
      <c r="AQ810" s="1446"/>
      <c r="AR810" s="1446"/>
      <c r="AS810" s="1446"/>
      <c r="AT810" s="1446"/>
      <c r="AU810" s="1446"/>
    </row>
    <row r="811" spans="1:47" ht="13.05" customHeight="1">
      <c r="B811" s="1348"/>
      <c r="C811" s="1348"/>
      <c r="D811" s="1347"/>
      <c r="E811" s="1347"/>
      <c r="F811" s="1347"/>
      <c r="G811" s="1346" t="s">
        <v>17</v>
      </c>
      <c r="H811" s="1346"/>
      <c r="I811" s="1346"/>
      <c r="J811" s="1346"/>
      <c r="K811" s="1346"/>
      <c r="L811" s="1445"/>
      <c r="M811" s="1346"/>
      <c r="N811" s="1346"/>
      <c r="O811" s="1346"/>
      <c r="P811" s="1346"/>
      <c r="Q811" s="1346" t="s">
        <v>3993</v>
      </c>
      <c r="R811" s="1346"/>
      <c r="S811" s="1346"/>
      <c r="T811" s="1346"/>
      <c r="U811" s="1346"/>
      <c r="V811" s="1445"/>
      <c r="W811" s="1346"/>
      <c r="X811" s="1346"/>
      <c r="Y811" s="1346"/>
      <c r="Z811" s="1346"/>
      <c r="AC811" s="876"/>
      <c r="AD811" s="876"/>
      <c r="AE811" s="876"/>
      <c r="AF811" s="1446"/>
      <c r="AG811" s="1446"/>
      <c r="AH811" s="1446"/>
      <c r="AI811" s="1446"/>
      <c r="AJ811" s="1446"/>
      <c r="AK811" s="1446"/>
      <c r="AL811" s="1446"/>
      <c r="AM811" s="1446"/>
      <c r="AN811" s="1446"/>
      <c r="AO811" s="1446"/>
      <c r="AP811" s="1446"/>
      <c r="AQ811" s="1446"/>
      <c r="AR811" s="1446"/>
      <c r="AS811" s="1446"/>
      <c r="AT811" s="1446"/>
      <c r="AU811" s="1446"/>
    </row>
    <row r="812" spans="1:47" ht="13.95" customHeight="1">
      <c r="A812" s="369"/>
      <c r="B812" s="1348"/>
      <c r="C812" s="1348"/>
      <c r="D812" s="1347"/>
      <c r="E812" s="1347"/>
      <c r="F812" s="1347"/>
      <c r="G812" s="1346" t="s">
        <v>19</v>
      </c>
      <c r="H812" s="1346"/>
      <c r="I812" s="1346"/>
      <c r="J812" s="1346"/>
      <c r="K812" s="1346"/>
      <c r="L812" s="1445"/>
      <c r="M812" s="1346"/>
      <c r="N812" s="1346"/>
      <c r="O812" s="1346"/>
      <c r="P812" s="1346"/>
      <c r="Q812" s="1347" t="s">
        <v>20</v>
      </c>
      <c r="R812" s="1347"/>
      <c r="S812" s="1347"/>
      <c r="T812" s="1347"/>
      <c r="U812" s="1347"/>
      <c r="V812" s="1445"/>
      <c r="W812" s="1346"/>
      <c r="X812" s="1346"/>
      <c r="Y812" s="1346"/>
      <c r="Z812" s="1346"/>
      <c r="AA812" s="369"/>
    </row>
    <row r="813" spans="1:47" ht="14.4">
      <c r="A813" s="369"/>
      <c r="B813" s="1348"/>
      <c r="C813" s="1348"/>
      <c r="D813" s="1347" t="s">
        <v>8</v>
      </c>
      <c r="E813" s="1347"/>
      <c r="F813" s="1347"/>
      <c r="G813" s="1447"/>
      <c r="H813" s="1343"/>
      <c r="I813" s="1343"/>
      <c r="J813" s="1343"/>
      <c r="K813" s="1343"/>
      <c r="L813" s="1344"/>
      <c r="M813" s="1344"/>
      <c r="N813" s="1344"/>
      <c r="O813" s="1344"/>
      <c r="P813" s="1344"/>
      <c r="Q813" s="1344"/>
      <c r="R813" s="1344"/>
      <c r="S813" s="1344"/>
      <c r="T813" s="1344"/>
      <c r="U813" s="1344"/>
      <c r="V813" s="1344"/>
      <c r="W813" s="1344"/>
      <c r="X813" s="1344"/>
      <c r="Y813" s="1344"/>
      <c r="Z813" s="1344"/>
      <c r="AA813" s="369"/>
    </row>
    <row r="814" spans="1:47" ht="14.4">
      <c r="A814" s="369"/>
      <c r="B814" s="1348"/>
      <c r="C814" s="1348"/>
      <c r="D814" s="1347"/>
      <c r="E814" s="1347"/>
      <c r="F814" s="1347"/>
      <c r="G814" s="1345"/>
      <c r="H814" s="1344"/>
      <c r="I814" s="1344"/>
      <c r="J814" s="1344"/>
      <c r="K814" s="1344"/>
      <c r="L814" s="1344"/>
      <c r="M814" s="1344"/>
      <c r="N814" s="1344"/>
      <c r="O814" s="1344"/>
      <c r="P814" s="1344"/>
      <c r="Q814" s="1344"/>
      <c r="R814" s="1344"/>
      <c r="S814" s="1344"/>
      <c r="T814" s="1344"/>
      <c r="U814" s="1344"/>
      <c r="V814" s="1344"/>
      <c r="W814" s="1344"/>
      <c r="X814" s="1344"/>
      <c r="Y814" s="1344"/>
      <c r="Z814" s="1344"/>
      <c r="AA814" s="369"/>
    </row>
    <row r="815" spans="1:47" ht="14.4">
      <c r="A815" s="369"/>
      <c r="B815" s="1348"/>
      <c r="C815" s="1348"/>
      <c r="D815" s="1347" t="s">
        <v>3745</v>
      </c>
      <c r="E815" s="1347"/>
      <c r="F815" s="1347"/>
      <c r="G815" s="370"/>
      <c r="H815" s="371"/>
      <c r="I815" s="350"/>
      <c r="J815" s="350"/>
      <c r="K815" s="112" t="s">
        <v>3783</v>
      </c>
      <c r="L815" s="371" t="s">
        <v>3966</v>
      </c>
      <c r="M815" s="371"/>
      <c r="N815" s="371"/>
      <c r="O815" s="371"/>
      <c r="P815" s="371" t="s">
        <v>3965</v>
      </c>
      <c r="Q815" s="350"/>
      <c r="R815" s="112" t="s">
        <v>3783</v>
      </c>
      <c r="S815" s="371" t="s">
        <v>3967</v>
      </c>
      <c r="T815" s="371"/>
      <c r="U815" s="371"/>
      <c r="V815" s="372"/>
      <c r="W815" s="373"/>
      <c r="X815" s="370"/>
      <c r="Y815" s="370"/>
      <c r="Z815" s="374"/>
      <c r="AA815" s="369"/>
    </row>
    <row r="816" spans="1:47" ht="14.4">
      <c r="A816" s="369"/>
      <c r="B816" s="1348"/>
      <c r="C816" s="1348"/>
      <c r="D816" s="1347"/>
      <c r="E816" s="1347"/>
      <c r="F816" s="1347"/>
      <c r="G816" s="375"/>
      <c r="H816" s="376"/>
      <c r="I816" s="377"/>
      <c r="J816" s="376"/>
      <c r="K816" s="110" t="s">
        <v>3783</v>
      </c>
      <c r="L816" s="376" t="s">
        <v>9</v>
      </c>
      <c r="M816" s="376"/>
      <c r="N816" s="376"/>
      <c r="O816" s="1448"/>
      <c r="P816" s="1449"/>
      <c r="Q816" s="1449"/>
      <c r="R816" s="1449"/>
      <c r="S816" s="1449"/>
      <c r="T816" s="1449"/>
      <c r="U816" s="1449"/>
      <c r="V816" s="1449"/>
      <c r="W816" s="375" t="s">
        <v>10</v>
      </c>
      <c r="X816" s="375"/>
      <c r="Y816" s="375"/>
      <c r="Z816" s="379"/>
      <c r="AA816" s="369"/>
    </row>
    <row r="817" spans="1:27" ht="14.4">
      <c r="A817" s="369"/>
      <c r="B817" s="1348"/>
      <c r="C817" s="1348"/>
      <c r="D817" s="1347"/>
      <c r="E817" s="1347"/>
      <c r="F817" s="1347"/>
      <c r="G817" s="1450" t="s">
        <v>3968</v>
      </c>
      <c r="H817" s="1450"/>
      <c r="I817" s="1450"/>
      <c r="J817" s="1450"/>
      <c r="K817" s="1451"/>
      <c r="L817" s="1452"/>
      <c r="M817" s="1453"/>
      <c r="N817" s="1453"/>
      <c r="O817" s="1453"/>
      <c r="P817" s="1453"/>
      <c r="Q817" s="1452"/>
      <c r="R817" s="1453"/>
      <c r="S817" s="1453"/>
      <c r="T817" s="1453"/>
      <c r="U817" s="1453"/>
      <c r="V817" s="1445"/>
      <c r="W817" s="1346"/>
      <c r="X817" s="1346"/>
      <c r="Y817" s="1346"/>
      <c r="Z817" s="1346"/>
      <c r="AA817" s="369"/>
    </row>
    <row r="818" spans="1:27" ht="14.4">
      <c r="A818" s="369"/>
      <c r="B818" s="1348"/>
      <c r="C818" s="1348"/>
      <c r="D818" s="1347"/>
      <c r="E818" s="1347"/>
      <c r="F818" s="1347"/>
      <c r="G818" s="1450" t="s">
        <v>3969</v>
      </c>
      <c r="H818" s="1450"/>
      <c r="I818" s="1450"/>
      <c r="J818" s="1450"/>
      <c r="K818" s="1451"/>
      <c r="L818" s="1429"/>
      <c r="M818" s="862"/>
      <c r="N818" s="109"/>
      <c r="O818" s="1" t="s">
        <v>12</v>
      </c>
      <c r="P818" s="109"/>
      <c r="Q818" s="1" t="s">
        <v>11</v>
      </c>
      <c r="R818" s="109"/>
      <c r="S818" s="1" t="s">
        <v>227</v>
      </c>
      <c r="T818" s="382"/>
      <c r="U818" s="382"/>
      <c r="V818" s="383"/>
      <c r="W818" s="380"/>
      <c r="X818" s="380"/>
      <c r="Y818" s="380"/>
      <c r="Z818" s="381"/>
      <c r="AA818" s="369"/>
    </row>
    <row r="819" spans="1:27" ht="13.95" customHeight="1">
      <c r="A819" s="369"/>
      <c r="B819" s="1348"/>
      <c r="C819" s="1348"/>
      <c r="D819" s="1443" t="s">
        <v>3971</v>
      </c>
      <c r="E819" s="1347"/>
      <c r="F819" s="1347"/>
      <c r="G819" s="111" t="s">
        <v>3783</v>
      </c>
      <c r="H819" s="385" t="s">
        <v>3972</v>
      </c>
      <c r="I819" s="385"/>
      <c r="J819" s="385"/>
      <c r="K819" s="385"/>
      <c r="L819" s="386" t="s">
        <v>3974</v>
      </c>
      <c r="M819" s="385"/>
      <c r="N819" s="385"/>
      <c r="O819" s="1433"/>
      <c r="P819" s="1433"/>
      <c r="Q819" s="1433"/>
      <c r="R819" s="1433"/>
      <c r="S819" s="1433"/>
      <c r="T819" s="1433"/>
      <c r="U819" s="1433"/>
      <c r="V819" s="1433"/>
      <c r="W819" s="387" t="s">
        <v>10</v>
      </c>
      <c r="X819" s="387"/>
      <c r="Y819" s="387"/>
      <c r="Z819" s="388"/>
      <c r="AA819" s="369"/>
    </row>
    <row r="820" spans="1:27" ht="14.4">
      <c r="A820" s="369"/>
      <c r="B820" s="1348"/>
      <c r="C820" s="1348"/>
      <c r="D820" s="1347"/>
      <c r="E820" s="1347"/>
      <c r="F820" s="1347"/>
      <c r="G820" s="110" t="s">
        <v>3783</v>
      </c>
      <c r="H820" s="376" t="s">
        <v>3973</v>
      </c>
      <c r="I820" s="376"/>
      <c r="J820" s="376"/>
      <c r="K820" s="376"/>
      <c r="L820" s="376"/>
      <c r="M820" s="376"/>
      <c r="N820" s="376"/>
      <c r="O820" s="376"/>
      <c r="P820" s="376"/>
      <c r="Q820" s="376"/>
      <c r="R820" s="376"/>
      <c r="S820" s="376"/>
      <c r="T820" s="376"/>
      <c r="U820" s="376"/>
      <c r="V820" s="378"/>
      <c r="W820" s="375"/>
      <c r="X820" s="375"/>
      <c r="Y820" s="375"/>
      <c r="Z820" s="379"/>
      <c r="AA820" s="369"/>
    </row>
    <row r="821" spans="1:27" ht="13.95" customHeight="1">
      <c r="A821" s="369"/>
      <c r="B821" s="1348" t="s">
        <v>3985</v>
      </c>
      <c r="C821" s="1348"/>
      <c r="D821" s="1347" t="s">
        <v>3755</v>
      </c>
      <c r="E821" s="1347"/>
      <c r="F821" s="1347"/>
      <c r="G821" s="1435"/>
      <c r="H821" s="1435"/>
      <c r="I821" s="1435"/>
      <c r="J821" s="1435"/>
      <c r="K821" s="1435"/>
      <c r="L821" s="1435"/>
      <c r="M821" s="1435"/>
      <c r="N821" s="1435"/>
      <c r="O821" s="1435"/>
      <c r="P821" s="1435"/>
      <c r="Q821" s="1435"/>
      <c r="R821" s="1435"/>
      <c r="S821" s="1435"/>
      <c r="T821" s="1435"/>
      <c r="U821" s="1435"/>
      <c r="V821" s="1435"/>
      <c r="W821" s="1435"/>
      <c r="X821" s="1435"/>
      <c r="Y821" s="1435"/>
      <c r="Z821" s="1435"/>
      <c r="AA821" s="369"/>
    </row>
    <row r="822" spans="1:27" ht="14.4">
      <c r="A822" s="369"/>
      <c r="B822" s="1348"/>
      <c r="C822" s="1348"/>
      <c r="D822" s="1434"/>
      <c r="E822" s="1434"/>
      <c r="F822" s="1434"/>
      <c r="G822" s="1436"/>
      <c r="H822" s="1436"/>
      <c r="I822" s="1436"/>
      <c r="J822" s="1435"/>
      <c r="K822" s="1435"/>
      <c r="L822" s="1435"/>
      <c r="M822" s="1435"/>
      <c r="N822" s="1435"/>
      <c r="O822" s="1435"/>
      <c r="P822" s="1435"/>
      <c r="Q822" s="1435"/>
      <c r="R822" s="1435"/>
      <c r="S822" s="1435"/>
      <c r="T822" s="1435"/>
      <c r="U822" s="1435"/>
      <c r="V822" s="1435"/>
      <c r="W822" s="1435"/>
      <c r="X822" s="1435"/>
      <c r="Y822" s="1435"/>
      <c r="Z822" s="1435"/>
      <c r="AA822" s="369"/>
    </row>
    <row r="823" spans="1:27" ht="18" customHeight="1">
      <c r="A823" s="369"/>
      <c r="B823" s="1348"/>
      <c r="C823" s="1348"/>
      <c r="D823" s="1347" t="s">
        <v>3975</v>
      </c>
      <c r="E823" s="1347"/>
      <c r="F823" s="1347"/>
      <c r="G823" s="1047" t="s">
        <v>3918</v>
      </c>
      <c r="H823" s="1047"/>
      <c r="I823" s="1047"/>
      <c r="J823" s="871"/>
      <c r="K823" s="869"/>
      <c r="L823" s="344" t="s">
        <v>3919</v>
      </c>
      <c r="M823" s="1437"/>
      <c r="N823" s="1427"/>
      <c r="O823" s="1438"/>
      <c r="P823" s="1439"/>
      <c r="Q823" s="1425"/>
      <c r="R823" s="1425"/>
      <c r="S823" s="1425"/>
      <c r="T823" s="1425"/>
      <c r="U823" s="1425"/>
      <c r="V823" s="1425"/>
      <c r="W823" s="1425"/>
      <c r="X823" s="1425"/>
      <c r="Y823" s="1425"/>
      <c r="Z823" s="1440"/>
      <c r="AA823" s="369"/>
    </row>
    <row r="824" spans="1:27" ht="18" customHeight="1">
      <c r="A824" s="369"/>
      <c r="B824" s="1348"/>
      <c r="C824" s="1348"/>
      <c r="D824" s="1347"/>
      <c r="E824" s="1347"/>
      <c r="F824" s="1347"/>
      <c r="G824" s="1047" t="s">
        <v>3920</v>
      </c>
      <c r="H824" s="1047"/>
      <c r="I824" s="1047"/>
      <c r="J824" s="1046"/>
      <c r="K824" s="1046"/>
      <c r="L824" s="1046"/>
      <c r="M824" s="1046"/>
      <c r="N824" s="1046"/>
      <c r="O824" s="1046"/>
      <c r="P824" s="1047" t="s">
        <v>3921</v>
      </c>
      <c r="Q824" s="1047"/>
      <c r="R824" s="1047"/>
      <c r="S824" s="1046"/>
      <c r="T824" s="1046"/>
      <c r="U824" s="1046"/>
      <c r="V824" s="1046"/>
      <c r="W824" s="1046"/>
      <c r="X824" s="1046"/>
      <c r="Y824" s="1046"/>
      <c r="Z824" s="1046"/>
      <c r="AA824" s="369"/>
    </row>
    <row r="825" spans="1:27" ht="18" customHeight="1">
      <c r="A825" s="369"/>
      <c r="B825" s="1348"/>
      <c r="C825" s="1348"/>
      <c r="D825" s="1347"/>
      <c r="E825" s="1347"/>
      <c r="F825" s="1347"/>
      <c r="G825" s="1047" t="s">
        <v>3922</v>
      </c>
      <c r="H825" s="1047"/>
      <c r="I825" s="1047"/>
      <c r="J825" s="1046"/>
      <c r="K825" s="1046"/>
      <c r="L825" s="1046"/>
      <c r="M825" s="1046"/>
      <c r="N825" s="1046"/>
      <c r="O825" s="1046"/>
      <c r="P825" s="1047" t="s">
        <v>3923</v>
      </c>
      <c r="Q825" s="1047"/>
      <c r="R825" s="1047"/>
      <c r="S825" s="1046"/>
      <c r="T825" s="1046"/>
      <c r="U825" s="1046"/>
      <c r="V825" s="1046"/>
      <c r="W825" s="1046"/>
      <c r="X825" s="1046"/>
      <c r="Y825" s="1046"/>
      <c r="Z825" s="1046"/>
      <c r="AA825" s="369"/>
    </row>
    <row r="826" spans="1:27" ht="18" customHeight="1">
      <c r="A826" s="369"/>
      <c r="B826" s="1348"/>
      <c r="C826" s="1348"/>
      <c r="D826" s="1347"/>
      <c r="E826" s="1347"/>
      <c r="F826" s="1347"/>
      <c r="G826" s="1047" t="s">
        <v>3924</v>
      </c>
      <c r="H826" s="1047"/>
      <c r="I826" s="1047"/>
      <c r="J826" s="1046"/>
      <c r="K826" s="1046"/>
      <c r="L826" s="1046"/>
      <c r="M826" s="1046"/>
      <c r="N826" s="1046"/>
      <c r="O826" s="1046"/>
      <c r="P826" s="1046"/>
      <c r="Q826" s="1046"/>
      <c r="R826" s="1046"/>
      <c r="S826" s="1046"/>
      <c r="T826" s="1046"/>
      <c r="U826" s="1046"/>
      <c r="V826" s="1046"/>
      <c r="W826" s="1046"/>
      <c r="X826" s="1046"/>
      <c r="Y826" s="1046"/>
      <c r="Z826" s="1046"/>
      <c r="AA826" s="369"/>
    </row>
    <row r="827" spans="1:27" ht="14.4">
      <c r="A827" s="369"/>
      <c r="B827" s="1348"/>
      <c r="C827" s="1348"/>
      <c r="D827" s="1441" t="s">
        <v>3976</v>
      </c>
      <c r="E827" s="1441"/>
      <c r="F827" s="1441"/>
      <c r="G827" s="1441"/>
      <c r="H827" s="1441"/>
      <c r="I827" s="1441"/>
      <c r="J827" s="1441"/>
      <c r="K827" s="1441"/>
      <c r="L827" s="1441"/>
      <c r="M827" s="1441"/>
      <c r="N827" s="1441" t="s">
        <v>177</v>
      </c>
      <c r="O827" s="1441"/>
      <c r="P827" s="1441"/>
      <c r="Q827" s="1441"/>
      <c r="R827" s="1441"/>
      <c r="S827" s="1441"/>
      <c r="T827" s="1441"/>
      <c r="U827" s="1441"/>
      <c r="V827" s="1441"/>
      <c r="W827" s="1441"/>
      <c r="X827" s="1441"/>
      <c r="Y827" s="1441"/>
      <c r="Z827" s="1441"/>
      <c r="AA827" s="369"/>
    </row>
    <row r="828" spans="1:27" ht="14.4">
      <c r="A828" s="369"/>
      <c r="B828" s="1348"/>
      <c r="C828" s="1348"/>
      <c r="D828" s="1347"/>
      <c r="E828" s="1347"/>
      <c r="F828" s="1347"/>
      <c r="G828" s="1347"/>
      <c r="H828" s="1347"/>
      <c r="I828" s="1347"/>
      <c r="J828" s="1347"/>
      <c r="K828" s="1347"/>
      <c r="L828" s="1347"/>
      <c r="M828" s="1347"/>
      <c r="N828" s="1347"/>
      <c r="O828" s="1347"/>
      <c r="P828" s="1347"/>
      <c r="Q828" s="1347"/>
      <c r="R828" s="1347"/>
      <c r="S828" s="1347"/>
      <c r="T828" s="1347"/>
      <c r="U828" s="1347"/>
      <c r="V828" s="1347"/>
      <c r="W828" s="1347"/>
      <c r="X828" s="1347"/>
      <c r="Y828" s="1347"/>
      <c r="Z828" s="1347"/>
      <c r="AA828" s="369"/>
    </row>
    <row r="829" spans="1:27" ht="14.25" customHeight="1">
      <c r="A829" s="369"/>
      <c r="B829" s="1348"/>
      <c r="C829" s="1348"/>
      <c r="D829" s="1347"/>
      <c r="E829" s="1347"/>
      <c r="F829" s="1347"/>
      <c r="G829" s="1347"/>
      <c r="H829" s="1347"/>
      <c r="I829" s="1347"/>
      <c r="J829" s="1347"/>
      <c r="K829" s="1347"/>
      <c r="L829" s="1347"/>
      <c r="M829" s="1347"/>
      <c r="N829" s="1347"/>
      <c r="O829" s="1347"/>
      <c r="P829" s="1347"/>
      <c r="Q829" s="1347"/>
      <c r="R829" s="1347"/>
      <c r="S829" s="1347"/>
      <c r="T829" s="1347"/>
      <c r="U829" s="1347"/>
      <c r="V829" s="1347"/>
      <c r="W829" s="1347"/>
      <c r="X829" s="1347"/>
      <c r="Y829" s="1347"/>
      <c r="Z829" s="1347"/>
      <c r="AA829" s="369"/>
    </row>
    <row r="830" spans="1:27" ht="14.4">
      <c r="A830" s="369"/>
      <c r="B830" s="1348"/>
      <c r="C830" s="1348"/>
      <c r="D830" s="1347" t="s">
        <v>3977</v>
      </c>
      <c r="E830" s="1347"/>
      <c r="F830" s="1347"/>
      <c r="G830" s="1347"/>
      <c r="H830" s="1347"/>
      <c r="I830" s="1347"/>
      <c r="J830" s="1347"/>
      <c r="K830" s="1347"/>
      <c r="L830" s="1347"/>
      <c r="M830" s="1347"/>
      <c r="N830" s="1442" t="s">
        <v>3979</v>
      </c>
      <c r="O830" s="1442"/>
      <c r="P830" s="1442"/>
      <c r="Q830" s="1442"/>
      <c r="R830" s="390"/>
      <c r="S830" s="369"/>
      <c r="T830" s="369"/>
      <c r="U830" s="369"/>
      <c r="V830" s="391"/>
      <c r="W830" s="389"/>
      <c r="X830" s="389"/>
      <c r="Y830" s="389"/>
      <c r="Z830" s="392"/>
      <c r="AA830" s="369"/>
    </row>
    <row r="831" spans="1:27" ht="14.4">
      <c r="A831" s="369"/>
      <c r="B831" s="1348"/>
      <c r="C831" s="1348"/>
      <c r="D831" s="1347"/>
      <c r="E831" s="1347"/>
      <c r="F831" s="1347"/>
      <c r="G831" s="1347"/>
      <c r="H831" s="1347"/>
      <c r="I831" s="1347"/>
      <c r="J831" s="1347"/>
      <c r="K831" s="1347"/>
      <c r="L831" s="1347"/>
      <c r="M831" s="1347"/>
      <c r="N831" s="1442"/>
      <c r="O831" s="1442"/>
      <c r="P831" s="1442"/>
      <c r="Q831" s="1442"/>
      <c r="R831" s="115"/>
      <c r="S831" s="114"/>
      <c r="T831" s="369" t="s">
        <v>388</v>
      </c>
      <c r="U831" s="114"/>
      <c r="V831" s="393" t="s">
        <v>3980</v>
      </c>
      <c r="W831" s="389"/>
      <c r="X831" s="389"/>
      <c r="Y831" s="389"/>
      <c r="Z831" s="392"/>
      <c r="AA831" s="369"/>
    </row>
    <row r="832" spans="1:27" ht="14.4">
      <c r="A832" s="369"/>
      <c r="B832" s="1348"/>
      <c r="C832" s="1348"/>
      <c r="D832" s="1347"/>
      <c r="E832" s="1347"/>
      <c r="F832" s="1347"/>
      <c r="G832" s="1347"/>
      <c r="H832" s="1347"/>
      <c r="I832" s="1347"/>
      <c r="J832" s="1347"/>
      <c r="K832" s="1347"/>
      <c r="L832" s="1347"/>
      <c r="M832" s="1347"/>
      <c r="N832" s="1442"/>
      <c r="O832" s="1442"/>
      <c r="P832" s="1442"/>
      <c r="Q832" s="1442"/>
      <c r="R832" s="394"/>
      <c r="S832" s="369"/>
      <c r="T832" s="369"/>
      <c r="U832" s="395"/>
      <c r="V832" s="391"/>
      <c r="W832" s="389"/>
      <c r="X832" s="389"/>
      <c r="Y832" s="389"/>
      <c r="Z832" s="392"/>
      <c r="AA832" s="369"/>
    </row>
    <row r="833" spans="1:47" ht="13.95" customHeight="1">
      <c r="A833" s="369"/>
      <c r="B833" s="1348"/>
      <c r="C833" s="1348"/>
      <c r="D833" s="1443" t="s">
        <v>3978</v>
      </c>
      <c r="E833" s="1443"/>
      <c r="F833" s="1443"/>
      <c r="G833" s="370"/>
      <c r="H833" s="371"/>
      <c r="I833" s="371"/>
      <c r="J833" s="371"/>
      <c r="K833" s="371"/>
      <c r="L833" s="371"/>
      <c r="M833" s="371"/>
      <c r="N833" s="371"/>
      <c r="O833" s="371"/>
      <c r="P833" s="371"/>
      <c r="Q833" s="371"/>
      <c r="R833" s="371"/>
      <c r="S833" s="371"/>
      <c r="T833" s="371"/>
      <c r="U833" s="371"/>
      <c r="V833" s="372"/>
      <c r="W833" s="370"/>
      <c r="X833" s="370"/>
      <c r="Y833" s="370"/>
      <c r="Z833" s="374"/>
      <c r="AA833" s="369"/>
    </row>
    <row r="834" spans="1:47" ht="14.4">
      <c r="A834" s="369"/>
      <c r="B834" s="1348"/>
      <c r="C834" s="1348"/>
      <c r="D834" s="1443"/>
      <c r="E834" s="1443"/>
      <c r="F834" s="1443"/>
      <c r="G834" s="389"/>
      <c r="H834" s="369"/>
      <c r="I834" s="121" t="s">
        <v>3783</v>
      </c>
      <c r="J834" s="369" t="s">
        <v>3981</v>
      </c>
      <c r="K834" s="369"/>
      <c r="L834" s="369"/>
      <c r="M834" s="369"/>
      <c r="N834" s="369" t="s">
        <v>3965</v>
      </c>
      <c r="O834" s="369"/>
      <c r="P834" s="121" t="s">
        <v>3783</v>
      </c>
      <c r="Q834" s="369" t="s">
        <v>3982</v>
      </c>
      <c r="R834" s="369"/>
      <c r="S834" s="369"/>
      <c r="T834" s="369"/>
      <c r="U834" s="369" t="s">
        <v>3965</v>
      </c>
      <c r="V834" s="391"/>
      <c r="W834" s="121" t="s">
        <v>3783</v>
      </c>
      <c r="X834" s="389" t="s">
        <v>3983</v>
      </c>
      <c r="Y834" s="389"/>
      <c r="Z834" s="392"/>
      <c r="AA834" s="369"/>
    </row>
    <row r="835" spans="1:47" ht="14.4">
      <c r="A835" s="369"/>
      <c r="B835" s="1348"/>
      <c r="C835" s="1348"/>
      <c r="D835" s="1443"/>
      <c r="E835" s="1443"/>
      <c r="F835" s="1443"/>
      <c r="G835" s="375"/>
      <c r="H835" s="376"/>
      <c r="I835" s="376"/>
      <c r="J835" s="376"/>
      <c r="K835" s="376"/>
      <c r="L835" s="376"/>
      <c r="M835" s="376"/>
      <c r="N835" s="376"/>
      <c r="O835" s="376"/>
      <c r="P835" s="376"/>
      <c r="Q835" s="376"/>
      <c r="R835" s="376"/>
      <c r="S835" s="376"/>
      <c r="T835" s="376"/>
      <c r="U835" s="376"/>
      <c r="V835" s="378"/>
      <c r="W835" s="375"/>
      <c r="X835" s="375"/>
      <c r="Y835" s="375"/>
      <c r="Z835" s="379"/>
      <c r="AA835" s="369"/>
    </row>
    <row r="836" spans="1:47" ht="14.55" customHeight="1">
      <c r="B836" s="1348" t="s">
        <v>3984</v>
      </c>
      <c r="C836" s="1348"/>
      <c r="D836" s="1347" t="s">
        <v>23</v>
      </c>
      <c r="E836" s="1347"/>
      <c r="F836" s="1347"/>
      <c r="G836" s="1346" t="s">
        <v>15</v>
      </c>
      <c r="H836" s="1346"/>
      <c r="I836" s="1346"/>
      <c r="J836" s="1346"/>
      <c r="K836" s="1346"/>
      <c r="L836" s="1444"/>
      <c r="M836" s="1349"/>
      <c r="N836" s="368" t="s">
        <v>3919</v>
      </c>
      <c r="O836" s="1444"/>
      <c r="P836" s="1349"/>
      <c r="Q836" s="1346" t="s">
        <v>56</v>
      </c>
      <c r="R836" s="1346"/>
      <c r="S836" s="1346"/>
      <c r="T836" s="1346"/>
      <c r="U836" s="1346"/>
      <c r="V836" s="1445"/>
      <c r="W836" s="1346"/>
      <c r="X836" s="1346"/>
      <c r="Y836" s="1346"/>
      <c r="Z836" s="1346"/>
      <c r="AB836" s="2">
        <v>33</v>
      </c>
      <c r="AC836" s="876"/>
      <c r="AD836" s="876"/>
      <c r="AE836" s="876"/>
      <c r="AF836" s="1446"/>
      <c r="AG836" s="1446"/>
      <c r="AH836" s="1446"/>
      <c r="AI836" s="1446"/>
      <c r="AJ836" s="1446"/>
      <c r="AK836" s="876"/>
      <c r="AL836" s="876"/>
      <c r="AM836" s="876"/>
      <c r="AN836" s="1446"/>
      <c r="AO836" s="1446"/>
      <c r="AP836" s="1446"/>
      <c r="AQ836" s="1446"/>
      <c r="AR836" s="1446"/>
      <c r="AS836" s="1446"/>
      <c r="AT836" s="1446"/>
      <c r="AU836" s="1446"/>
    </row>
    <row r="837" spans="1:47" ht="13.05" customHeight="1">
      <c r="B837" s="1348"/>
      <c r="C837" s="1348"/>
      <c r="D837" s="1347"/>
      <c r="E837" s="1347"/>
      <c r="F837" s="1347"/>
      <c r="G837" s="1346" t="s">
        <v>17</v>
      </c>
      <c r="H837" s="1346"/>
      <c r="I837" s="1346"/>
      <c r="J837" s="1346"/>
      <c r="K837" s="1346"/>
      <c r="L837" s="1445"/>
      <c r="M837" s="1346"/>
      <c r="N837" s="1346"/>
      <c r="O837" s="1346"/>
      <c r="P837" s="1346"/>
      <c r="Q837" s="1346" t="s">
        <v>3993</v>
      </c>
      <c r="R837" s="1346"/>
      <c r="S837" s="1346"/>
      <c r="T837" s="1346"/>
      <c r="U837" s="1346"/>
      <c r="V837" s="1445"/>
      <c r="W837" s="1346"/>
      <c r="X837" s="1346"/>
      <c r="Y837" s="1346"/>
      <c r="Z837" s="1346"/>
      <c r="AC837" s="876"/>
      <c r="AD837" s="876"/>
      <c r="AE837" s="876"/>
      <c r="AF837" s="1446"/>
      <c r="AG837" s="1446"/>
      <c r="AH837" s="1446"/>
      <c r="AI837" s="1446"/>
      <c r="AJ837" s="1446"/>
      <c r="AK837" s="1446"/>
      <c r="AL837" s="1446"/>
      <c r="AM837" s="1446"/>
      <c r="AN837" s="1446"/>
      <c r="AO837" s="1446"/>
      <c r="AP837" s="1446"/>
      <c r="AQ837" s="1446"/>
      <c r="AR837" s="1446"/>
      <c r="AS837" s="1446"/>
      <c r="AT837" s="1446"/>
      <c r="AU837" s="1446"/>
    </row>
    <row r="838" spans="1:47" ht="13.95" customHeight="1">
      <c r="A838" s="369"/>
      <c r="B838" s="1348"/>
      <c r="C838" s="1348"/>
      <c r="D838" s="1347"/>
      <c r="E838" s="1347"/>
      <c r="F838" s="1347"/>
      <c r="G838" s="1346" t="s">
        <v>19</v>
      </c>
      <c r="H838" s="1346"/>
      <c r="I838" s="1346"/>
      <c r="J838" s="1346"/>
      <c r="K838" s="1346"/>
      <c r="L838" s="1445"/>
      <c r="M838" s="1346"/>
      <c r="N838" s="1346"/>
      <c r="O838" s="1346"/>
      <c r="P838" s="1346"/>
      <c r="Q838" s="1347" t="s">
        <v>20</v>
      </c>
      <c r="R838" s="1347"/>
      <c r="S838" s="1347"/>
      <c r="T838" s="1347"/>
      <c r="U838" s="1347"/>
      <c r="V838" s="1445"/>
      <c r="W838" s="1346"/>
      <c r="X838" s="1346"/>
      <c r="Y838" s="1346"/>
      <c r="Z838" s="1346"/>
      <c r="AA838" s="369"/>
    </row>
    <row r="839" spans="1:47" ht="14.4">
      <c r="A839" s="369"/>
      <c r="B839" s="1348"/>
      <c r="C839" s="1348"/>
      <c r="D839" s="1347" t="s">
        <v>8</v>
      </c>
      <c r="E839" s="1347"/>
      <c r="F839" s="1347"/>
      <c r="G839" s="1447"/>
      <c r="H839" s="1343"/>
      <c r="I839" s="1343"/>
      <c r="J839" s="1343"/>
      <c r="K839" s="1343"/>
      <c r="L839" s="1344"/>
      <c r="M839" s="1344"/>
      <c r="N839" s="1344"/>
      <c r="O839" s="1344"/>
      <c r="P839" s="1344"/>
      <c r="Q839" s="1344"/>
      <c r="R839" s="1344"/>
      <c r="S839" s="1344"/>
      <c r="T839" s="1344"/>
      <c r="U839" s="1344"/>
      <c r="V839" s="1344"/>
      <c r="W839" s="1344"/>
      <c r="X839" s="1344"/>
      <c r="Y839" s="1344"/>
      <c r="Z839" s="1344"/>
      <c r="AA839" s="369"/>
    </row>
    <row r="840" spans="1:47" ht="14.4">
      <c r="A840" s="369"/>
      <c r="B840" s="1348"/>
      <c r="C840" s="1348"/>
      <c r="D840" s="1347"/>
      <c r="E840" s="1347"/>
      <c r="F840" s="1347"/>
      <c r="G840" s="1345"/>
      <c r="H840" s="1344"/>
      <c r="I840" s="1344"/>
      <c r="J840" s="1344"/>
      <c r="K840" s="1344"/>
      <c r="L840" s="1344"/>
      <c r="M840" s="1344"/>
      <c r="N840" s="1344"/>
      <c r="O840" s="1344"/>
      <c r="P840" s="1344"/>
      <c r="Q840" s="1344"/>
      <c r="R840" s="1344"/>
      <c r="S840" s="1344"/>
      <c r="T840" s="1344"/>
      <c r="U840" s="1344"/>
      <c r="V840" s="1344"/>
      <c r="W840" s="1344"/>
      <c r="X840" s="1344"/>
      <c r="Y840" s="1344"/>
      <c r="Z840" s="1344"/>
      <c r="AA840" s="369"/>
    </row>
    <row r="841" spans="1:47" ht="14.4">
      <c r="A841" s="369"/>
      <c r="B841" s="1348"/>
      <c r="C841" s="1348"/>
      <c r="D841" s="1347" t="s">
        <v>3745</v>
      </c>
      <c r="E841" s="1347"/>
      <c r="F841" s="1347"/>
      <c r="G841" s="370"/>
      <c r="H841" s="371"/>
      <c r="I841" s="350"/>
      <c r="J841" s="350"/>
      <c r="K841" s="112" t="s">
        <v>3783</v>
      </c>
      <c r="L841" s="371" t="s">
        <v>3966</v>
      </c>
      <c r="M841" s="371"/>
      <c r="N841" s="371"/>
      <c r="O841" s="371"/>
      <c r="P841" s="371" t="s">
        <v>3965</v>
      </c>
      <c r="Q841" s="350"/>
      <c r="R841" s="112" t="s">
        <v>3783</v>
      </c>
      <c r="S841" s="371" t="s">
        <v>3967</v>
      </c>
      <c r="T841" s="371"/>
      <c r="U841" s="371"/>
      <c r="V841" s="372"/>
      <c r="W841" s="373"/>
      <c r="X841" s="370"/>
      <c r="Y841" s="370"/>
      <c r="Z841" s="374"/>
      <c r="AA841" s="369"/>
    </row>
    <row r="842" spans="1:47" ht="14.4">
      <c r="A842" s="369"/>
      <c r="B842" s="1348"/>
      <c r="C842" s="1348"/>
      <c r="D842" s="1347"/>
      <c r="E842" s="1347"/>
      <c r="F842" s="1347"/>
      <c r="G842" s="375"/>
      <c r="H842" s="376"/>
      <c r="I842" s="377"/>
      <c r="J842" s="376"/>
      <c r="K842" s="110" t="s">
        <v>3783</v>
      </c>
      <c r="L842" s="376" t="s">
        <v>9</v>
      </c>
      <c r="M842" s="376"/>
      <c r="N842" s="376"/>
      <c r="O842" s="1448"/>
      <c r="P842" s="1449"/>
      <c r="Q842" s="1449"/>
      <c r="R842" s="1449"/>
      <c r="S842" s="1449"/>
      <c r="T842" s="1449"/>
      <c r="U842" s="1449"/>
      <c r="V842" s="1449"/>
      <c r="W842" s="375" t="s">
        <v>10</v>
      </c>
      <c r="X842" s="375"/>
      <c r="Y842" s="375"/>
      <c r="Z842" s="379"/>
      <c r="AA842" s="369"/>
    </row>
    <row r="843" spans="1:47" ht="14.4">
      <c r="A843" s="369"/>
      <c r="B843" s="1348"/>
      <c r="C843" s="1348"/>
      <c r="D843" s="1347"/>
      <c r="E843" s="1347"/>
      <c r="F843" s="1347"/>
      <c r="G843" s="1450" t="s">
        <v>3968</v>
      </c>
      <c r="H843" s="1450"/>
      <c r="I843" s="1450"/>
      <c r="J843" s="1450"/>
      <c r="K843" s="1451"/>
      <c r="L843" s="1452"/>
      <c r="M843" s="1453"/>
      <c r="N843" s="1453"/>
      <c r="O843" s="1453"/>
      <c r="P843" s="1453"/>
      <c r="Q843" s="1452"/>
      <c r="R843" s="1453"/>
      <c r="S843" s="1453"/>
      <c r="T843" s="1453"/>
      <c r="U843" s="1453"/>
      <c r="V843" s="1445"/>
      <c r="W843" s="1346"/>
      <c r="X843" s="1346"/>
      <c r="Y843" s="1346"/>
      <c r="Z843" s="1346"/>
      <c r="AA843" s="369"/>
    </row>
    <row r="844" spans="1:47" ht="14.4">
      <c r="A844" s="369"/>
      <c r="B844" s="1348"/>
      <c r="C844" s="1348"/>
      <c r="D844" s="1347"/>
      <c r="E844" s="1347"/>
      <c r="F844" s="1347"/>
      <c r="G844" s="1450" t="s">
        <v>3969</v>
      </c>
      <c r="H844" s="1450"/>
      <c r="I844" s="1450"/>
      <c r="J844" s="1450"/>
      <c r="K844" s="1451"/>
      <c r="L844" s="1429"/>
      <c r="M844" s="862"/>
      <c r="N844" s="109"/>
      <c r="O844" s="1" t="s">
        <v>12</v>
      </c>
      <c r="P844" s="109"/>
      <c r="Q844" s="1" t="s">
        <v>11</v>
      </c>
      <c r="R844" s="109"/>
      <c r="S844" s="1" t="s">
        <v>227</v>
      </c>
      <c r="T844" s="382"/>
      <c r="U844" s="382"/>
      <c r="V844" s="383"/>
      <c r="W844" s="380"/>
      <c r="X844" s="380"/>
      <c r="Y844" s="380"/>
      <c r="Z844" s="381"/>
      <c r="AA844" s="369"/>
    </row>
    <row r="845" spans="1:47" ht="13.95" customHeight="1">
      <c r="A845" s="369"/>
      <c r="B845" s="1348"/>
      <c r="C845" s="1348"/>
      <c r="D845" s="1443" t="s">
        <v>3971</v>
      </c>
      <c r="E845" s="1347"/>
      <c r="F845" s="1347"/>
      <c r="G845" s="111" t="s">
        <v>3783</v>
      </c>
      <c r="H845" s="385" t="s">
        <v>3972</v>
      </c>
      <c r="I845" s="385"/>
      <c r="J845" s="385"/>
      <c r="K845" s="385"/>
      <c r="L845" s="386" t="s">
        <v>3974</v>
      </c>
      <c r="M845" s="385"/>
      <c r="N845" s="385"/>
      <c r="O845" s="1433"/>
      <c r="P845" s="1433"/>
      <c r="Q845" s="1433"/>
      <c r="R845" s="1433"/>
      <c r="S845" s="1433"/>
      <c r="T845" s="1433"/>
      <c r="U845" s="1433"/>
      <c r="V845" s="1433"/>
      <c r="W845" s="387" t="s">
        <v>10</v>
      </c>
      <c r="X845" s="387"/>
      <c r="Y845" s="387"/>
      <c r="Z845" s="388"/>
      <c r="AA845" s="369"/>
    </row>
    <row r="846" spans="1:47" ht="14.4">
      <c r="A846" s="369"/>
      <c r="B846" s="1348"/>
      <c r="C846" s="1348"/>
      <c r="D846" s="1347"/>
      <c r="E846" s="1347"/>
      <c r="F846" s="1347"/>
      <c r="G846" s="110" t="s">
        <v>3783</v>
      </c>
      <c r="H846" s="376" t="s">
        <v>3973</v>
      </c>
      <c r="I846" s="376"/>
      <c r="J846" s="376"/>
      <c r="K846" s="376"/>
      <c r="L846" s="376"/>
      <c r="M846" s="376"/>
      <c r="N846" s="376"/>
      <c r="O846" s="376"/>
      <c r="P846" s="376"/>
      <c r="Q846" s="376"/>
      <c r="R846" s="376"/>
      <c r="S846" s="376"/>
      <c r="T846" s="376"/>
      <c r="U846" s="376"/>
      <c r="V846" s="378"/>
      <c r="W846" s="375"/>
      <c r="X846" s="375"/>
      <c r="Y846" s="375"/>
      <c r="Z846" s="379"/>
      <c r="AA846" s="369"/>
    </row>
    <row r="847" spans="1:47" ht="13.95" customHeight="1">
      <c r="A847" s="369"/>
      <c r="B847" s="1348" t="s">
        <v>3985</v>
      </c>
      <c r="C847" s="1348"/>
      <c r="D847" s="1347" t="s">
        <v>3755</v>
      </c>
      <c r="E847" s="1347"/>
      <c r="F847" s="1347"/>
      <c r="G847" s="1435"/>
      <c r="H847" s="1435"/>
      <c r="I847" s="1435"/>
      <c r="J847" s="1435"/>
      <c r="K847" s="1435"/>
      <c r="L847" s="1435"/>
      <c r="M847" s="1435"/>
      <c r="N847" s="1435"/>
      <c r="O847" s="1435"/>
      <c r="P847" s="1435"/>
      <c r="Q847" s="1435"/>
      <c r="R847" s="1435"/>
      <c r="S847" s="1435"/>
      <c r="T847" s="1435"/>
      <c r="U847" s="1435"/>
      <c r="V847" s="1435"/>
      <c r="W847" s="1435"/>
      <c r="X847" s="1435"/>
      <c r="Y847" s="1435"/>
      <c r="Z847" s="1435"/>
      <c r="AA847" s="369"/>
    </row>
    <row r="848" spans="1:47" ht="14.4">
      <c r="A848" s="369"/>
      <c r="B848" s="1348"/>
      <c r="C848" s="1348"/>
      <c r="D848" s="1434"/>
      <c r="E848" s="1434"/>
      <c r="F848" s="1434"/>
      <c r="G848" s="1436"/>
      <c r="H848" s="1436"/>
      <c r="I848" s="1436"/>
      <c r="J848" s="1435"/>
      <c r="K848" s="1435"/>
      <c r="L848" s="1435"/>
      <c r="M848" s="1435"/>
      <c r="N848" s="1435"/>
      <c r="O848" s="1435"/>
      <c r="P848" s="1435"/>
      <c r="Q848" s="1435"/>
      <c r="R848" s="1435"/>
      <c r="S848" s="1435"/>
      <c r="T848" s="1435"/>
      <c r="U848" s="1435"/>
      <c r="V848" s="1435"/>
      <c r="W848" s="1435"/>
      <c r="X848" s="1435"/>
      <c r="Y848" s="1435"/>
      <c r="Z848" s="1435"/>
      <c r="AA848" s="369"/>
    </row>
    <row r="849" spans="1:47" ht="18" customHeight="1">
      <c r="A849" s="369"/>
      <c r="B849" s="1348"/>
      <c r="C849" s="1348"/>
      <c r="D849" s="1347" t="s">
        <v>3975</v>
      </c>
      <c r="E849" s="1347"/>
      <c r="F849" s="1347"/>
      <c r="G849" s="1047" t="s">
        <v>3918</v>
      </c>
      <c r="H849" s="1047"/>
      <c r="I849" s="1047"/>
      <c r="J849" s="871"/>
      <c r="K849" s="869"/>
      <c r="L849" s="344" t="s">
        <v>3919</v>
      </c>
      <c r="M849" s="1437"/>
      <c r="N849" s="1427"/>
      <c r="O849" s="1438"/>
      <c r="P849" s="1439"/>
      <c r="Q849" s="1425"/>
      <c r="R849" s="1425"/>
      <c r="S849" s="1425"/>
      <c r="T849" s="1425"/>
      <c r="U849" s="1425"/>
      <c r="V849" s="1425"/>
      <c r="W849" s="1425"/>
      <c r="X849" s="1425"/>
      <c r="Y849" s="1425"/>
      <c r="Z849" s="1440"/>
      <c r="AA849" s="369"/>
    </row>
    <row r="850" spans="1:47" ht="18" customHeight="1">
      <c r="A850" s="369"/>
      <c r="B850" s="1348"/>
      <c r="C850" s="1348"/>
      <c r="D850" s="1347"/>
      <c r="E850" s="1347"/>
      <c r="F850" s="1347"/>
      <c r="G850" s="1047" t="s">
        <v>3920</v>
      </c>
      <c r="H850" s="1047"/>
      <c r="I850" s="1047"/>
      <c r="J850" s="1046"/>
      <c r="K850" s="1046"/>
      <c r="L850" s="1046"/>
      <c r="M850" s="1046"/>
      <c r="N850" s="1046"/>
      <c r="O850" s="1046"/>
      <c r="P850" s="1047" t="s">
        <v>3921</v>
      </c>
      <c r="Q850" s="1047"/>
      <c r="R850" s="1047"/>
      <c r="S850" s="1046"/>
      <c r="T850" s="1046"/>
      <c r="U850" s="1046"/>
      <c r="V850" s="1046"/>
      <c r="W850" s="1046"/>
      <c r="X850" s="1046"/>
      <c r="Y850" s="1046"/>
      <c r="Z850" s="1046"/>
      <c r="AA850" s="369"/>
    </row>
    <row r="851" spans="1:47" ht="18" customHeight="1">
      <c r="A851" s="369"/>
      <c r="B851" s="1348"/>
      <c r="C851" s="1348"/>
      <c r="D851" s="1347"/>
      <c r="E851" s="1347"/>
      <c r="F851" s="1347"/>
      <c r="G851" s="1047" t="s">
        <v>3922</v>
      </c>
      <c r="H851" s="1047"/>
      <c r="I851" s="1047"/>
      <c r="J851" s="1046"/>
      <c r="K851" s="1046"/>
      <c r="L851" s="1046"/>
      <c r="M851" s="1046"/>
      <c r="N851" s="1046"/>
      <c r="O851" s="1046"/>
      <c r="P851" s="1047" t="s">
        <v>3923</v>
      </c>
      <c r="Q851" s="1047"/>
      <c r="R851" s="1047"/>
      <c r="S851" s="1046"/>
      <c r="T851" s="1046"/>
      <c r="U851" s="1046"/>
      <c r="V851" s="1046"/>
      <c r="W851" s="1046"/>
      <c r="X851" s="1046"/>
      <c r="Y851" s="1046"/>
      <c r="Z851" s="1046"/>
      <c r="AA851" s="369"/>
    </row>
    <row r="852" spans="1:47" ht="18" customHeight="1">
      <c r="A852" s="369"/>
      <c r="B852" s="1348"/>
      <c r="C852" s="1348"/>
      <c r="D852" s="1347"/>
      <c r="E852" s="1347"/>
      <c r="F852" s="1347"/>
      <c r="G852" s="1047" t="s">
        <v>3924</v>
      </c>
      <c r="H852" s="1047"/>
      <c r="I852" s="1047"/>
      <c r="J852" s="1046"/>
      <c r="K852" s="1046"/>
      <c r="L852" s="1046"/>
      <c r="M852" s="1046"/>
      <c r="N852" s="1046"/>
      <c r="O852" s="1046"/>
      <c r="P852" s="1046"/>
      <c r="Q852" s="1046"/>
      <c r="R852" s="1046"/>
      <c r="S852" s="1046"/>
      <c r="T852" s="1046"/>
      <c r="U852" s="1046"/>
      <c r="V852" s="1046"/>
      <c r="W852" s="1046"/>
      <c r="X852" s="1046"/>
      <c r="Y852" s="1046"/>
      <c r="Z852" s="1046"/>
      <c r="AA852" s="369"/>
    </row>
    <row r="853" spans="1:47" ht="14.4">
      <c r="A853" s="369"/>
      <c r="B853" s="1348"/>
      <c r="C853" s="1348"/>
      <c r="D853" s="1441" t="s">
        <v>3976</v>
      </c>
      <c r="E853" s="1441"/>
      <c r="F853" s="1441"/>
      <c r="G853" s="1441"/>
      <c r="H853" s="1441"/>
      <c r="I853" s="1441"/>
      <c r="J853" s="1441"/>
      <c r="K853" s="1441"/>
      <c r="L853" s="1441"/>
      <c r="M853" s="1441"/>
      <c r="N853" s="1441" t="s">
        <v>177</v>
      </c>
      <c r="O853" s="1441"/>
      <c r="P853" s="1441"/>
      <c r="Q853" s="1441"/>
      <c r="R853" s="1441"/>
      <c r="S853" s="1441"/>
      <c r="T853" s="1441"/>
      <c r="U853" s="1441"/>
      <c r="V853" s="1441"/>
      <c r="W853" s="1441"/>
      <c r="X853" s="1441"/>
      <c r="Y853" s="1441"/>
      <c r="Z853" s="1441"/>
      <c r="AA853" s="369"/>
    </row>
    <row r="854" spans="1:47" ht="14.4">
      <c r="A854" s="369"/>
      <c r="B854" s="1348"/>
      <c r="C854" s="1348"/>
      <c r="D854" s="1347"/>
      <c r="E854" s="1347"/>
      <c r="F854" s="1347"/>
      <c r="G854" s="1347"/>
      <c r="H854" s="1347"/>
      <c r="I854" s="1347"/>
      <c r="J854" s="1347"/>
      <c r="K854" s="1347"/>
      <c r="L854" s="1347"/>
      <c r="M854" s="1347"/>
      <c r="N854" s="1347"/>
      <c r="O854" s="1347"/>
      <c r="P854" s="1347"/>
      <c r="Q854" s="1347"/>
      <c r="R854" s="1347"/>
      <c r="S854" s="1347"/>
      <c r="T854" s="1347"/>
      <c r="U854" s="1347"/>
      <c r="V854" s="1347"/>
      <c r="W854" s="1347"/>
      <c r="X854" s="1347"/>
      <c r="Y854" s="1347"/>
      <c r="Z854" s="1347"/>
      <c r="AA854" s="369"/>
    </row>
    <row r="855" spans="1:47" ht="14.25" customHeight="1">
      <c r="A855" s="369"/>
      <c r="B855" s="1348"/>
      <c r="C855" s="1348"/>
      <c r="D855" s="1347"/>
      <c r="E855" s="1347"/>
      <c r="F855" s="1347"/>
      <c r="G855" s="1347"/>
      <c r="H855" s="1347"/>
      <c r="I855" s="1347"/>
      <c r="J855" s="1347"/>
      <c r="K855" s="1347"/>
      <c r="L855" s="1347"/>
      <c r="M855" s="1347"/>
      <c r="N855" s="1347"/>
      <c r="O855" s="1347"/>
      <c r="P855" s="1347"/>
      <c r="Q855" s="1347"/>
      <c r="R855" s="1347"/>
      <c r="S855" s="1347"/>
      <c r="T855" s="1347"/>
      <c r="U855" s="1347"/>
      <c r="V855" s="1347"/>
      <c r="W855" s="1347"/>
      <c r="X855" s="1347"/>
      <c r="Y855" s="1347"/>
      <c r="Z855" s="1347"/>
      <c r="AA855" s="369"/>
    </row>
    <row r="856" spans="1:47" ht="14.4">
      <c r="A856" s="369"/>
      <c r="B856" s="1348"/>
      <c r="C856" s="1348"/>
      <c r="D856" s="1347" t="s">
        <v>3977</v>
      </c>
      <c r="E856" s="1347"/>
      <c r="F856" s="1347"/>
      <c r="G856" s="1347"/>
      <c r="H856" s="1347"/>
      <c r="I856" s="1347"/>
      <c r="J856" s="1347"/>
      <c r="K856" s="1347"/>
      <c r="L856" s="1347"/>
      <c r="M856" s="1347"/>
      <c r="N856" s="1442" t="s">
        <v>3979</v>
      </c>
      <c r="O856" s="1442"/>
      <c r="P856" s="1442"/>
      <c r="Q856" s="1442"/>
      <c r="R856" s="390"/>
      <c r="S856" s="369"/>
      <c r="T856" s="369"/>
      <c r="U856" s="369"/>
      <c r="V856" s="391"/>
      <c r="W856" s="389"/>
      <c r="X856" s="389"/>
      <c r="Y856" s="389"/>
      <c r="Z856" s="392"/>
      <c r="AA856" s="369"/>
    </row>
    <row r="857" spans="1:47" ht="14.4">
      <c r="A857" s="369"/>
      <c r="B857" s="1348"/>
      <c r="C857" s="1348"/>
      <c r="D857" s="1347"/>
      <c r="E857" s="1347"/>
      <c r="F857" s="1347"/>
      <c r="G857" s="1347"/>
      <c r="H857" s="1347"/>
      <c r="I857" s="1347"/>
      <c r="J857" s="1347"/>
      <c r="K857" s="1347"/>
      <c r="L857" s="1347"/>
      <c r="M857" s="1347"/>
      <c r="N857" s="1442"/>
      <c r="O857" s="1442"/>
      <c r="P857" s="1442"/>
      <c r="Q857" s="1442"/>
      <c r="R857" s="115"/>
      <c r="S857" s="114"/>
      <c r="T857" s="369" t="s">
        <v>388</v>
      </c>
      <c r="U857" s="114"/>
      <c r="V857" s="393" t="s">
        <v>3980</v>
      </c>
      <c r="W857" s="389"/>
      <c r="X857" s="389"/>
      <c r="Y857" s="389"/>
      <c r="Z857" s="392"/>
      <c r="AA857" s="369"/>
    </row>
    <row r="858" spans="1:47" ht="14.4">
      <c r="A858" s="369"/>
      <c r="B858" s="1348"/>
      <c r="C858" s="1348"/>
      <c r="D858" s="1347"/>
      <c r="E858" s="1347"/>
      <c r="F858" s="1347"/>
      <c r="G858" s="1347"/>
      <c r="H858" s="1347"/>
      <c r="I858" s="1347"/>
      <c r="J858" s="1347"/>
      <c r="K858" s="1347"/>
      <c r="L858" s="1347"/>
      <c r="M858" s="1347"/>
      <c r="N858" s="1442"/>
      <c r="O858" s="1442"/>
      <c r="P858" s="1442"/>
      <c r="Q858" s="1442"/>
      <c r="R858" s="394"/>
      <c r="S858" s="369"/>
      <c r="T858" s="369"/>
      <c r="U858" s="395"/>
      <c r="V858" s="391"/>
      <c r="W858" s="389"/>
      <c r="X858" s="389"/>
      <c r="Y858" s="389"/>
      <c r="Z858" s="392"/>
      <c r="AA858" s="369"/>
    </row>
    <row r="859" spans="1:47" ht="13.95" customHeight="1">
      <c r="A859" s="369"/>
      <c r="B859" s="1348"/>
      <c r="C859" s="1348"/>
      <c r="D859" s="1443" t="s">
        <v>3978</v>
      </c>
      <c r="E859" s="1443"/>
      <c r="F859" s="1443"/>
      <c r="G859" s="370"/>
      <c r="H859" s="371"/>
      <c r="I859" s="371"/>
      <c r="J859" s="371"/>
      <c r="K859" s="371"/>
      <c r="L859" s="371"/>
      <c r="M859" s="371"/>
      <c r="N859" s="371"/>
      <c r="O859" s="371"/>
      <c r="P859" s="371"/>
      <c r="Q859" s="371"/>
      <c r="R859" s="371"/>
      <c r="S859" s="371"/>
      <c r="T859" s="371"/>
      <c r="U859" s="371"/>
      <c r="V859" s="372"/>
      <c r="W859" s="370"/>
      <c r="X859" s="370"/>
      <c r="Y859" s="370"/>
      <c r="Z859" s="374"/>
      <c r="AA859" s="369"/>
    </row>
    <row r="860" spans="1:47" ht="14.4">
      <c r="A860" s="369"/>
      <c r="B860" s="1348"/>
      <c r="C860" s="1348"/>
      <c r="D860" s="1443"/>
      <c r="E860" s="1443"/>
      <c r="F860" s="1443"/>
      <c r="G860" s="389"/>
      <c r="H860" s="369"/>
      <c r="I860" s="121" t="s">
        <v>3783</v>
      </c>
      <c r="J860" s="369" t="s">
        <v>3981</v>
      </c>
      <c r="K860" s="369"/>
      <c r="L860" s="369"/>
      <c r="M860" s="369"/>
      <c r="N860" s="369" t="s">
        <v>3965</v>
      </c>
      <c r="O860" s="369"/>
      <c r="P860" s="121" t="s">
        <v>3783</v>
      </c>
      <c r="Q860" s="369" t="s">
        <v>3982</v>
      </c>
      <c r="R860" s="369"/>
      <c r="S860" s="369"/>
      <c r="T860" s="369"/>
      <c r="U860" s="369" t="s">
        <v>3965</v>
      </c>
      <c r="V860" s="391"/>
      <c r="W860" s="121" t="s">
        <v>3783</v>
      </c>
      <c r="X860" s="389" t="s">
        <v>3983</v>
      </c>
      <c r="Y860" s="389"/>
      <c r="Z860" s="392"/>
      <c r="AA860" s="369"/>
    </row>
    <row r="861" spans="1:47" ht="14.4">
      <c r="A861" s="369"/>
      <c r="B861" s="1348"/>
      <c r="C861" s="1348"/>
      <c r="D861" s="1443"/>
      <c r="E861" s="1443"/>
      <c r="F861" s="1443"/>
      <c r="G861" s="375"/>
      <c r="H861" s="376"/>
      <c r="I861" s="376"/>
      <c r="J861" s="376"/>
      <c r="K861" s="376"/>
      <c r="L861" s="376"/>
      <c r="M861" s="376"/>
      <c r="N861" s="376"/>
      <c r="O861" s="376"/>
      <c r="P861" s="376"/>
      <c r="Q861" s="376"/>
      <c r="R861" s="376"/>
      <c r="S861" s="376"/>
      <c r="T861" s="376"/>
      <c r="U861" s="376"/>
      <c r="V861" s="378"/>
      <c r="W861" s="375"/>
      <c r="X861" s="375"/>
      <c r="Y861" s="375"/>
      <c r="Z861" s="379"/>
      <c r="AA861" s="369"/>
    </row>
    <row r="862" spans="1:47" ht="14.55" customHeight="1">
      <c r="B862" s="1348" t="s">
        <v>3984</v>
      </c>
      <c r="C862" s="1348"/>
      <c r="D862" s="1347" t="s">
        <v>23</v>
      </c>
      <c r="E862" s="1347"/>
      <c r="F862" s="1347"/>
      <c r="G862" s="1346" t="s">
        <v>15</v>
      </c>
      <c r="H862" s="1346"/>
      <c r="I862" s="1346"/>
      <c r="J862" s="1346"/>
      <c r="K862" s="1346"/>
      <c r="L862" s="1444"/>
      <c r="M862" s="1349"/>
      <c r="N862" s="368" t="s">
        <v>3919</v>
      </c>
      <c r="O862" s="1444"/>
      <c r="P862" s="1349"/>
      <c r="Q862" s="1346" t="s">
        <v>56</v>
      </c>
      <c r="R862" s="1346"/>
      <c r="S862" s="1346"/>
      <c r="T862" s="1346"/>
      <c r="U862" s="1346"/>
      <c r="V862" s="1445"/>
      <c r="W862" s="1346"/>
      <c r="X862" s="1346"/>
      <c r="Y862" s="1346"/>
      <c r="Z862" s="1346"/>
      <c r="AB862" s="2">
        <v>34</v>
      </c>
      <c r="AC862" s="876"/>
      <c r="AD862" s="876"/>
      <c r="AE862" s="876"/>
      <c r="AF862" s="1446"/>
      <c r="AG862" s="1446"/>
      <c r="AH862" s="1446"/>
      <c r="AI862" s="1446"/>
      <c r="AJ862" s="1446"/>
      <c r="AK862" s="876"/>
      <c r="AL862" s="876"/>
      <c r="AM862" s="876"/>
      <c r="AN862" s="1446"/>
      <c r="AO862" s="1446"/>
      <c r="AP862" s="1446"/>
      <c r="AQ862" s="1446"/>
      <c r="AR862" s="1446"/>
      <c r="AS862" s="1446"/>
      <c r="AT862" s="1446"/>
      <c r="AU862" s="1446"/>
    </row>
    <row r="863" spans="1:47" ht="13.05" customHeight="1">
      <c r="B863" s="1348"/>
      <c r="C863" s="1348"/>
      <c r="D863" s="1347"/>
      <c r="E863" s="1347"/>
      <c r="F863" s="1347"/>
      <c r="G863" s="1346" t="s">
        <v>17</v>
      </c>
      <c r="H863" s="1346"/>
      <c r="I863" s="1346"/>
      <c r="J863" s="1346"/>
      <c r="K863" s="1346"/>
      <c r="L863" s="1445"/>
      <c r="M863" s="1346"/>
      <c r="N863" s="1346"/>
      <c r="O863" s="1346"/>
      <c r="P863" s="1346"/>
      <c r="Q863" s="1346" t="s">
        <v>3993</v>
      </c>
      <c r="R863" s="1346"/>
      <c r="S863" s="1346"/>
      <c r="T863" s="1346"/>
      <c r="U863" s="1346"/>
      <c r="V863" s="1445"/>
      <c r="W863" s="1346"/>
      <c r="X863" s="1346"/>
      <c r="Y863" s="1346"/>
      <c r="Z863" s="1346"/>
      <c r="AC863" s="876"/>
      <c r="AD863" s="876"/>
      <c r="AE863" s="876"/>
      <c r="AF863" s="1446"/>
      <c r="AG863" s="1446"/>
      <c r="AH863" s="1446"/>
      <c r="AI863" s="1446"/>
      <c r="AJ863" s="1446"/>
      <c r="AK863" s="1446"/>
      <c r="AL863" s="1446"/>
      <c r="AM863" s="1446"/>
      <c r="AN863" s="1446"/>
      <c r="AO863" s="1446"/>
      <c r="AP863" s="1446"/>
      <c r="AQ863" s="1446"/>
      <c r="AR863" s="1446"/>
      <c r="AS863" s="1446"/>
      <c r="AT863" s="1446"/>
      <c r="AU863" s="1446"/>
    </row>
    <row r="864" spans="1:47" ht="13.95" customHeight="1">
      <c r="A864" s="369"/>
      <c r="B864" s="1348"/>
      <c r="C864" s="1348"/>
      <c r="D864" s="1347"/>
      <c r="E864" s="1347"/>
      <c r="F864" s="1347"/>
      <c r="G864" s="1346" t="s">
        <v>19</v>
      </c>
      <c r="H864" s="1346"/>
      <c r="I864" s="1346"/>
      <c r="J864" s="1346"/>
      <c r="K864" s="1346"/>
      <c r="L864" s="1445"/>
      <c r="M864" s="1346"/>
      <c r="N864" s="1346"/>
      <c r="O864" s="1346"/>
      <c r="P864" s="1346"/>
      <c r="Q864" s="1347" t="s">
        <v>20</v>
      </c>
      <c r="R864" s="1347"/>
      <c r="S864" s="1347"/>
      <c r="T864" s="1347"/>
      <c r="U864" s="1347"/>
      <c r="V864" s="1445"/>
      <c r="W864" s="1346"/>
      <c r="X864" s="1346"/>
      <c r="Y864" s="1346"/>
      <c r="Z864" s="1346"/>
      <c r="AA864" s="369"/>
    </row>
    <row r="865" spans="1:27" ht="14.4">
      <c r="A865" s="369"/>
      <c r="B865" s="1348"/>
      <c r="C865" s="1348"/>
      <c r="D865" s="1347" t="s">
        <v>8</v>
      </c>
      <c r="E865" s="1347"/>
      <c r="F865" s="1347"/>
      <c r="G865" s="1447"/>
      <c r="H865" s="1343"/>
      <c r="I865" s="1343"/>
      <c r="J865" s="1343"/>
      <c r="K865" s="1343"/>
      <c r="L865" s="1344"/>
      <c r="M865" s="1344"/>
      <c r="N865" s="1344"/>
      <c r="O865" s="1344"/>
      <c r="P865" s="1344"/>
      <c r="Q865" s="1344"/>
      <c r="R865" s="1344"/>
      <c r="S865" s="1344"/>
      <c r="T865" s="1344"/>
      <c r="U865" s="1344"/>
      <c r="V865" s="1344"/>
      <c r="W865" s="1344"/>
      <c r="X865" s="1344"/>
      <c r="Y865" s="1344"/>
      <c r="Z865" s="1344"/>
      <c r="AA865" s="369"/>
    </row>
    <row r="866" spans="1:27" ht="14.4">
      <c r="A866" s="369"/>
      <c r="B866" s="1348"/>
      <c r="C866" s="1348"/>
      <c r="D866" s="1347"/>
      <c r="E866" s="1347"/>
      <c r="F866" s="1347"/>
      <c r="G866" s="1345"/>
      <c r="H866" s="1344"/>
      <c r="I866" s="1344"/>
      <c r="J866" s="1344"/>
      <c r="K866" s="1344"/>
      <c r="L866" s="1344"/>
      <c r="M866" s="1344"/>
      <c r="N866" s="1344"/>
      <c r="O866" s="1344"/>
      <c r="P866" s="1344"/>
      <c r="Q866" s="1344"/>
      <c r="R866" s="1344"/>
      <c r="S866" s="1344"/>
      <c r="T866" s="1344"/>
      <c r="U866" s="1344"/>
      <c r="V866" s="1344"/>
      <c r="W866" s="1344"/>
      <c r="X866" s="1344"/>
      <c r="Y866" s="1344"/>
      <c r="Z866" s="1344"/>
      <c r="AA866" s="369"/>
    </row>
    <row r="867" spans="1:27" ht="14.4">
      <c r="A867" s="369"/>
      <c r="B867" s="1348"/>
      <c r="C867" s="1348"/>
      <c r="D867" s="1347" t="s">
        <v>3745</v>
      </c>
      <c r="E867" s="1347"/>
      <c r="F867" s="1347"/>
      <c r="G867" s="370"/>
      <c r="H867" s="371"/>
      <c r="I867" s="350"/>
      <c r="J867" s="350"/>
      <c r="K867" s="112" t="s">
        <v>3783</v>
      </c>
      <c r="L867" s="371" t="s">
        <v>3966</v>
      </c>
      <c r="M867" s="371"/>
      <c r="N867" s="371"/>
      <c r="O867" s="371"/>
      <c r="P867" s="371" t="s">
        <v>3965</v>
      </c>
      <c r="Q867" s="350"/>
      <c r="R867" s="112" t="s">
        <v>3783</v>
      </c>
      <c r="S867" s="371" t="s">
        <v>3967</v>
      </c>
      <c r="T867" s="371"/>
      <c r="U867" s="371"/>
      <c r="V867" s="372"/>
      <c r="W867" s="373"/>
      <c r="X867" s="370"/>
      <c r="Y867" s="370"/>
      <c r="Z867" s="374"/>
      <c r="AA867" s="369"/>
    </row>
    <row r="868" spans="1:27" ht="14.4">
      <c r="A868" s="369"/>
      <c r="B868" s="1348"/>
      <c r="C868" s="1348"/>
      <c r="D868" s="1347"/>
      <c r="E868" s="1347"/>
      <c r="F868" s="1347"/>
      <c r="G868" s="375"/>
      <c r="H868" s="376"/>
      <c r="I868" s="377"/>
      <c r="J868" s="376"/>
      <c r="K868" s="110" t="s">
        <v>3783</v>
      </c>
      <c r="L868" s="376" t="s">
        <v>9</v>
      </c>
      <c r="M868" s="376"/>
      <c r="N868" s="376"/>
      <c r="O868" s="1448"/>
      <c r="P868" s="1449"/>
      <c r="Q868" s="1449"/>
      <c r="R868" s="1449"/>
      <c r="S868" s="1449"/>
      <c r="T868" s="1449"/>
      <c r="U868" s="1449"/>
      <c r="V868" s="1449"/>
      <c r="W868" s="375" t="s">
        <v>10</v>
      </c>
      <c r="X868" s="375"/>
      <c r="Y868" s="375"/>
      <c r="Z868" s="379"/>
      <c r="AA868" s="369"/>
    </row>
    <row r="869" spans="1:27" ht="14.4">
      <c r="A869" s="369"/>
      <c r="B869" s="1348"/>
      <c r="C869" s="1348"/>
      <c r="D869" s="1347"/>
      <c r="E869" s="1347"/>
      <c r="F869" s="1347"/>
      <c r="G869" s="1450" t="s">
        <v>3968</v>
      </c>
      <c r="H869" s="1450"/>
      <c r="I869" s="1450"/>
      <c r="J869" s="1450"/>
      <c r="K869" s="1451"/>
      <c r="L869" s="1452"/>
      <c r="M869" s="1453"/>
      <c r="N869" s="1453"/>
      <c r="O869" s="1453"/>
      <c r="P869" s="1453"/>
      <c r="Q869" s="1452"/>
      <c r="R869" s="1453"/>
      <c r="S869" s="1453"/>
      <c r="T869" s="1453"/>
      <c r="U869" s="1453"/>
      <c r="V869" s="1445"/>
      <c r="W869" s="1346"/>
      <c r="X869" s="1346"/>
      <c r="Y869" s="1346"/>
      <c r="Z869" s="1346"/>
      <c r="AA869" s="369"/>
    </row>
    <row r="870" spans="1:27" ht="14.4">
      <c r="A870" s="369"/>
      <c r="B870" s="1348"/>
      <c r="C870" s="1348"/>
      <c r="D870" s="1347"/>
      <c r="E870" s="1347"/>
      <c r="F870" s="1347"/>
      <c r="G870" s="1450" t="s">
        <v>3969</v>
      </c>
      <c r="H870" s="1450"/>
      <c r="I870" s="1450"/>
      <c r="J870" s="1450"/>
      <c r="K870" s="1451"/>
      <c r="L870" s="1429"/>
      <c r="M870" s="862"/>
      <c r="N870" s="109"/>
      <c r="O870" s="1" t="s">
        <v>12</v>
      </c>
      <c r="P870" s="109"/>
      <c r="Q870" s="1" t="s">
        <v>11</v>
      </c>
      <c r="R870" s="109"/>
      <c r="S870" s="1" t="s">
        <v>227</v>
      </c>
      <c r="T870" s="382"/>
      <c r="U870" s="382"/>
      <c r="V870" s="383"/>
      <c r="W870" s="380"/>
      <c r="X870" s="380"/>
      <c r="Y870" s="380"/>
      <c r="Z870" s="381"/>
      <c r="AA870" s="369"/>
    </row>
    <row r="871" spans="1:27" ht="13.95" customHeight="1">
      <c r="A871" s="369"/>
      <c r="B871" s="1348"/>
      <c r="C871" s="1348"/>
      <c r="D871" s="1443" t="s">
        <v>3971</v>
      </c>
      <c r="E871" s="1347"/>
      <c r="F871" s="1347"/>
      <c r="G871" s="111" t="s">
        <v>3783</v>
      </c>
      <c r="H871" s="385" t="s">
        <v>3972</v>
      </c>
      <c r="I871" s="385"/>
      <c r="J871" s="385"/>
      <c r="K871" s="385"/>
      <c r="L871" s="386" t="s">
        <v>3974</v>
      </c>
      <c r="M871" s="385"/>
      <c r="N871" s="385"/>
      <c r="O871" s="1433"/>
      <c r="P871" s="1433"/>
      <c r="Q871" s="1433"/>
      <c r="R871" s="1433"/>
      <c r="S871" s="1433"/>
      <c r="T871" s="1433"/>
      <c r="U871" s="1433"/>
      <c r="V871" s="1433"/>
      <c r="W871" s="387" t="s">
        <v>10</v>
      </c>
      <c r="X871" s="387"/>
      <c r="Y871" s="387"/>
      <c r="Z871" s="388"/>
      <c r="AA871" s="369"/>
    </row>
    <row r="872" spans="1:27" ht="14.4">
      <c r="A872" s="369"/>
      <c r="B872" s="1348"/>
      <c r="C872" s="1348"/>
      <c r="D872" s="1347"/>
      <c r="E872" s="1347"/>
      <c r="F872" s="1347"/>
      <c r="G872" s="110" t="s">
        <v>3783</v>
      </c>
      <c r="H872" s="376" t="s">
        <v>3973</v>
      </c>
      <c r="I872" s="376"/>
      <c r="J872" s="376"/>
      <c r="K872" s="376"/>
      <c r="L872" s="376"/>
      <c r="M872" s="376"/>
      <c r="N872" s="376"/>
      <c r="O872" s="376"/>
      <c r="P872" s="376"/>
      <c r="Q872" s="376"/>
      <c r="R872" s="376"/>
      <c r="S872" s="376"/>
      <c r="T872" s="376"/>
      <c r="U872" s="376"/>
      <c r="V872" s="378"/>
      <c r="W872" s="375"/>
      <c r="X872" s="375"/>
      <c r="Y872" s="375"/>
      <c r="Z872" s="379"/>
      <c r="AA872" s="369"/>
    </row>
    <row r="873" spans="1:27" ht="13.95" customHeight="1">
      <c r="A873" s="369"/>
      <c r="B873" s="1348" t="s">
        <v>3985</v>
      </c>
      <c r="C873" s="1348"/>
      <c r="D873" s="1347" t="s">
        <v>3755</v>
      </c>
      <c r="E873" s="1347"/>
      <c r="F873" s="1347"/>
      <c r="G873" s="1435"/>
      <c r="H873" s="1435"/>
      <c r="I873" s="1435"/>
      <c r="J873" s="1435"/>
      <c r="K873" s="1435"/>
      <c r="L873" s="1435"/>
      <c r="M873" s="1435"/>
      <c r="N873" s="1435"/>
      <c r="O873" s="1435"/>
      <c r="P873" s="1435"/>
      <c r="Q873" s="1435"/>
      <c r="R873" s="1435"/>
      <c r="S873" s="1435"/>
      <c r="T873" s="1435"/>
      <c r="U873" s="1435"/>
      <c r="V873" s="1435"/>
      <c r="W873" s="1435"/>
      <c r="X873" s="1435"/>
      <c r="Y873" s="1435"/>
      <c r="Z873" s="1435"/>
      <c r="AA873" s="369"/>
    </row>
    <row r="874" spans="1:27" ht="14.4">
      <c r="A874" s="369"/>
      <c r="B874" s="1348"/>
      <c r="C874" s="1348"/>
      <c r="D874" s="1434"/>
      <c r="E874" s="1434"/>
      <c r="F874" s="1434"/>
      <c r="G874" s="1436"/>
      <c r="H874" s="1436"/>
      <c r="I874" s="1436"/>
      <c r="J874" s="1435"/>
      <c r="K874" s="1435"/>
      <c r="L874" s="1435"/>
      <c r="M874" s="1435"/>
      <c r="N874" s="1435"/>
      <c r="O874" s="1435"/>
      <c r="P874" s="1435"/>
      <c r="Q874" s="1435"/>
      <c r="R874" s="1435"/>
      <c r="S874" s="1435"/>
      <c r="T874" s="1435"/>
      <c r="U874" s="1435"/>
      <c r="V874" s="1435"/>
      <c r="W874" s="1435"/>
      <c r="X874" s="1435"/>
      <c r="Y874" s="1435"/>
      <c r="Z874" s="1435"/>
      <c r="AA874" s="369"/>
    </row>
    <row r="875" spans="1:27" ht="18" customHeight="1">
      <c r="A875" s="369"/>
      <c r="B875" s="1348"/>
      <c r="C875" s="1348"/>
      <c r="D875" s="1347" t="s">
        <v>3975</v>
      </c>
      <c r="E875" s="1347"/>
      <c r="F875" s="1347"/>
      <c r="G875" s="1047" t="s">
        <v>3918</v>
      </c>
      <c r="H875" s="1047"/>
      <c r="I875" s="1047"/>
      <c r="J875" s="871"/>
      <c r="K875" s="869"/>
      <c r="L875" s="344" t="s">
        <v>3919</v>
      </c>
      <c r="M875" s="1437"/>
      <c r="N875" s="1427"/>
      <c r="O875" s="1438"/>
      <c r="P875" s="1439"/>
      <c r="Q875" s="1425"/>
      <c r="R875" s="1425"/>
      <c r="S875" s="1425"/>
      <c r="T875" s="1425"/>
      <c r="U875" s="1425"/>
      <c r="V875" s="1425"/>
      <c r="W875" s="1425"/>
      <c r="X875" s="1425"/>
      <c r="Y875" s="1425"/>
      <c r="Z875" s="1440"/>
      <c r="AA875" s="369"/>
    </row>
    <row r="876" spans="1:27" ht="18" customHeight="1">
      <c r="A876" s="369"/>
      <c r="B876" s="1348"/>
      <c r="C876" s="1348"/>
      <c r="D876" s="1347"/>
      <c r="E876" s="1347"/>
      <c r="F876" s="1347"/>
      <c r="G876" s="1047" t="s">
        <v>3920</v>
      </c>
      <c r="H876" s="1047"/>
      <c r="I876" s="1047"/>
      <c r="J876" s="1046"/>
      <c r="K876" s="1046"/>
      <c r="L876" s="1046"/>
      <c r="M876" s="1046"/>
      <c r="N876" s="1046"/>
      <c r="O876" s="1046"/>
      <c r="P876" s="1047" t="s">
        <v>3921</v>
      </c>
      <c r="Q876" s="1047"/>
      <c r="R876" s="1047"/>
      <c r="S876" s="1046"/>
      <c r="T876" s="1046"/>
      <c r="U876" s="1046"/>
      <c r="V876" s="1046"/>
      <c r="W876" s="1046"/>
      <c r="X876" s="1046"/>
      <c r="Y876" s="1046"/>
      <c r="Z876" s="1046"/>
      <c r="AA876" s="369"/>
    </row>
    <row r="877" spans="1:27" ht="18" customHeight="1">
      <c r="A877" s="369"/>
      <c r="B877" s="1348"/>
      <c r="C877" s="1348"/>
      <c r="D877" s="1347"/>
      <c r="E877" s="1347"/>
      <c r="F877" s="1347"/>
      <c r="G877" s="1047" t="s">
        <v>3922</v>
      </c>
      <c r="H877" s="1047"/>
      <c r="I877" s="1047"/>
      <c r="J877" s="1046"/>
      <c r="K877" s="1046"/>
      <c r="L877" s="1046"/>
      <c r="M877" s="1046"/>
      <c r="N877" s="1046"/>
      <c r="O877" s="1046"/>
      <c r="P877" s="1047" t="s">
        <v>3923</v>
      </c>
      <c r="Q877" s="1047"/>
      <c r="R877" s="1047"/>
      <c r="S877" s="1046"/>
      <c r="T877" s="1046"/>
      <c r="U877" s="1046"/>
      <c r="V877" s="1046"/>
      <c r="W877" s="1046"/>
      <c r="X877" s="1046"/>
      <c r="Y877" s="1046"/>
      <c r="Z877" s="1046"/>
      <c r="AA877" s="369"/>
    </row>
    <row r="878" spans="1:27" ht="18" customHeight="1">
      <c r="A878" s="369"/>
      <c r="B878" s="1348"/>
      <c r="C878" s="1348"/>
      <c r="D878" s="1347"/>
      <c r="E878" s="1347"/>
      <c r="F878" s="1347"/>
      <c r="G878" s="1047" t="s">
        <v>3924</v>
      </c>
      <c r="H878" s="1047"/>
      <c r="I878" s="1047"/>
      <c r="J878" s="1046"/>
      <c r="K878" s="1046"/>
      <c r="L878" s="1046"/>
      <c r="M878" s="1046"/>
      <c r="N878" s="1046"/>
      <c r="O878" s="1046"/>
      <c r="P878" s="1046"/>
      <c r="Q878" s="1046"/>
      <c r="R878" s="1046"/>
      <c r="S878" s="1046"/>
      <c r="T878" s="1046"/>
      <c r="U878" s="1046"/>
      <c r="V878" s="1046"/>
      <c r="W878" s="1046"/>
      <c r="X878" s="1046"/>
      <c r="Y878" s="1046"/>
      <c r="Z878" s="1046"/>
      <c r="AA878" s="369"/>
    </row>
    <row r="879" spans="1:27" ht="14.4">
      <c r="A879" s="369"/>
      <c r="B879" s="1348"/>
      <c r="C879" s="1348"/>
      <c r="D879" s="1441" t="s">
        <v>3976</v>
      </c>
      <c r="E879" s="1441"/>
      <c r="F879" s="1441"/>
      <c r="G879" s="1441"/>
      <c r="H879" s="1441"/>
      <c r="I879" s="1441"/>
      <c r="J879" s="1441"/>
      <c r="K879" s="1441"/>
      <c r="L879" s="1441"/>
      <c r="M879" s="1441"/>
      <c r="N879" s="1441" t="s">
        <v>177</v>
      </c>
      <c r="O879" s="1441"/>
      <c r="P879" s="1441"/>
      <c r="Q879" s="1441"/>
      <c r="R879" s="1441"/>
      <c r="S879" s="1441"/>
      <c r="T879" s="1441"/>
      <c r="U879" s="1441"/>
      <c r="V879" s="1441"/>
      <c r="W879" s="1441"/>
      <c r="X879" s="1441"/>
      <c r="Y879" s="1441"/>
      <c r="Z879" s="1441"/>
      <c r="AA879" s="369"/>
    </row>
    <row r="880" spans="1:27" ht="14.4">
      <c r="A880" s="369"/>
      <c r="B880" s="1348"/>
      <c r="C880" s="1348"/>
      <c r="D880" s="1347"/>
      <c r="E880" s="1347"/>
      <c r="F880" s="1347"/>
      <c r="G880" s="1347"/>
      <c r="H880" s="1347"/>
      <c r="I880" s="1347"/>
      <c r="J880" s="1347"/>
      <c r="K880" s="1347"/>
      <c r="L880" s="1347"/>
      <c r="M880" s="1347"/>
      <c r="N880" s="1347"/>
      <c r="O880" s="1347"/>
      <c r="P880" s="1347"/>
      <c r="Q880" s="1347"/>
      <c r="R880" s="1347"/>
      <c r="S880" s="1347"/>
      <c r="T880" s="1347"/>
      <c r="U880" s="1347"/>
      <c r="V880" s="1347"/>
      <c r="W880" s="1347"/>
      <c r="X880" s="1347"/>
      <c r="Y880" s="1347"/>
      <c r="Z880" s="1347"/>
      <c r="AA880" s="369"/>
    </row>
    <row r="881" spans="1:47" ht="14.25" customHeight="1">
      <c r="A881" s="369"/>
      <c r="B881" s="1348"/>
      <c r="C881" s="1348"/>
      <c r="D881" s="1347"/>
      <c r="E881" s="1347"/>
      <c r="F881" s="1347"/>
      <c r="G881" s="1347"/>
      <c r="H881" s="1347"/>
      <c r="I881" s="1347"/>
      <c r="J881" s="1347"/>
      <c r="K881" s="1347"/>
      <c r="L881" s="1347"/>
      <c r="M881" s="1347"/>
      <c r="N881" s="1347"/>
      <c r="O881" s="1347"/>
      <c r="P881" s="1347"/>
      <c r="Q881" s="1347"/>
      <c r="R881" s="1347"/>
      <c r="S881" s="1347"/>
      <c r="T881" s="1347"/>
      <c r="U881" s="1347"/>
      <c r="V881" s="1347"/>
      <c r="W881" s="1347"/>
      <c r="X881" s="1347"/>
      <c r="Y881" s="1347"/>
      <c r="Z881" s="1347"/>
      <c r="AA881" s="369"/>
    </row>
    <row r="882" spans="1:47" ht="14.4">
      <c r="A882" s="369"/>
      <c r="B882" s="1348"/>
      <c r="C882" s="1348"/>
      <c r="D882" s="1347" t="s">
        <v>3977</v>
      </c>
      <c r="E882" s="1347"/>
      <c r="F882" s="1347"/>
      <c r="G882" s="1347"/>
      <c r="H882" s="1347"/>
      <c r="I882" s="1347"/>
      <c r="J882" s="1347"/>
      <c r="K882" s="1347"/>
      <c r="L882" s="1347"/>
      <c r="M882" s="1347"/>
      <c r="N882" s="1442" t="s">
        <v>3979</v>
      </c>
      <c r="O882" s="1442"/>
      <c r="P882" s="1442"/>
      <c r="Q882" s="1442"/>
      <c r="R882" s="390"/>
      <c r="S882" s="369"/>
      <c r="T882" s="369"/>
      <c r="U882" s="369"/>
      <c r="V882" s="391"/>
      <c r="W882" s="389"/>
      <c r="X882" s="389"/>
      <c r="Y882" s="389"/>
      <c r="Z882" s="392"/>
      <c r="AA882" s="369"/>
    </row>
    <row r="883" spans="1:47" ht="14.4">
      <c r="A883" s="369"/>
      <c r="B883" s="1348"/>
      <c r="C883" s="1348"/>
      <c r="D883" s="1347"/>
      <c r="E883" s="1347"/>
      <c r="F883" s="1347"/>
      <c r="G883" s="1347"/>
      <c r="H883" s="1347"/>
      <c r="I883" s="1347"/>
      <c r="J883" s="1347"/>
      <c r="K883" s="1347"/>
      <c r="L883" s="1347"/>
      <c r="M883" s="1347"/>
      <c r="N883" s="1442"/>
      <c r="O883" s="1442"/>
      <c r="P883" s="1442"/>
      <c r="Q883" s="1442"/>
      <c r="R883" s="115"/>
      <c r="S883" s="114"/>
      <c r="T883" s="369" t="s">
        <v>388</v>
      </c>
      <c r="U883" s="114"/>
      <c r="V883" s="393" t="s">
        <v>3980</v>
      </c>
      <c r="W883" s="389"/>
      <c r="X883" s="389"/>
      <c r="Y883" s="389"/>
      <c r="Z883" s="392"/>
      <c r="AA883" s="369"/>
    </row>
    <row r="884" spans="1:47" ht="14.4">
      <c r="A884" s="369"/>
      <c r="B884" s="1348"/>
      <c r="C884" s="1348"/>
      <c r="D884" s="1347"/>
      <c r="E884" s="1347"/>
      <c r="F884" s="1347"/>
      <c r="G884" s="1347"/>
      <c r="H884" s="1347"/>
      <c r="I884" s="1347"/>
      <c r="J884" s="1347"/>
      <c r="K884" s="1347"/>
      <c r="L884" s="1347"/>
      <c r="M884" s="1347"/>
      <c r="N884" s="1442"/>
      <c r="O884" s="1442"/>
      <c r="P884" s="1442"/>
      <c r="Q884" s="1442"/>
      <c r="R884" s="394"/>
      <c r="S884" s="369"/>
      <c r="T884" s="369"/>
      <c r="U884" s="395"/>
      <c r="V884" s="391"/>
      <c r="W884" s="389"/>
      <c r="X884" s="389"/>
      <c r="Y884" s="389"/>
      <c r="Z884" s="392"/>
      <c r="AA884" s="369"/>
    </row>
    <row r="885" spans="1:47" ht="13.95" customHeight="1">
      <c r="A885" s="369"/>
      <c r="B885" s="1348"/>
      <c r="C885" s="1348"/>
      <c r="D885" s="1443" t="s">
        <v>3978</v>
      </c>
      <c r="E885" s="1443"/>
      <c r="F885" s="1443"/>
      <c r="G885" s="370"/>
      <c r="H885" s="371"/>
      <c r="I885" s="371"/>
      <c r="J885" s="371"/>
      <c r="K885" s="371"/>
      <c r="L885" s="371"/>
      <c r="M885" s="371"/>
      <c r="N885" s="371"/>
      <c r="O885" s="371"/>
      <c r="P885" s="371"/>
      <c r="Q885" s="371"/>
      <c r="R885" s="371"/>
      <c r="S885" s="371"/>
      <c r="T885" s="371"/>
      <c r="U885" s="371"/>
      <c r="V885" s="372"/>
      <c r="W885" s="370"/>
      <c r="X885" s="370"/>
      <c r="Y885" s="370"/>
      <c r="Z885" s="374"/>
      <c r="AA885" s="369"/>
    </row>
    <row r="886" spans="1:47" ht="14.4">
      <c r="A886" s="369"/>
      <c r="B886" s="1348"/>
      <c r="C886" s="1348"/>
      <c r="D886" s="1443"/>
      <c r="E886" s="1443"/>
      <c r="F886" s="1443"/>
      <c r="G886" s="389"/>
      <c r="H886" s="369"/>
      <c r="I886" s="121" t="s">
        <v>3783</v>
      </c>
      <c r="J886" s="369" t="s">
        <v>3981</v>
      </c>
      <c r="K886" s="369"/>
      <c r="L886" s="369"/>
      <c r="M886" s="369"/>
      <c r="N886" s="369" t="s">
        <v>3965</v>
      </c>
      <c r="O886" s="369"/>
      <c r="P886" s="121" t="s">
        <v>3783</v>
      </c>
      <c r="Q886" s="369" t="s">
        <v>3982</v>
      </c>
      <c r="R886" s="369"/>
      <c r="S886" s="369"/>
      <c r="T886" s="369"/>
      <c r="U886" s="369" t="s">
        <v>3965</v>
      </c>
      <c r="V886" s="391"/>
      <c r="W886" s="121" t="s">
        <v>3783</v>
      </c>
      <c r="X886" s="389" t="s">
        <v>3983</v>
      </c>
      <c r="Y886" s="389"/>
      <c r="Z886" s="392"/>
      <c r="AA886" s="369"/>
    </row>
    <row r="887" spans="1:47" ht="14.4">
      <c r="A887" s="369"/>
      <c r="B887" s="1348"/>
      <c r="C887" s="1348"/>
      <c r="D887" s="1443"/>
      <c r="E887" s="1443"/>
      <c r="F887" s="1443"/>
      <c r="G887" s="375"/>
      <c r="H887" s="376"/>
      <c r="I887" s="376"/>
      <c r="J887" s="376"/>
      <c r="K887" s="376"/>
      <c r="L887" s="376"/>
      <c r="M887" s="376"/>
      <c r="N887" s="376"/>
      <c r="O887" s="376"/>
      <c r="P887" s="376"/>
      <c r="Q887" s="376"/>
      <c r="R887" s="376"/>
      <c r="S887" s="376"/>
      <c r="T887" s="376"/>
      <c r="U887" s="376"/>
      <c r="V887" s="378"/>
      <c r="W887" s="375"/>
      <c r="X887" s="375"/>
      <c r="Y887" s="375"/>
      <c r="Z887" s="379"/>
      <c r="AA887" s="369"/>
    </row>
    <row r="888" spans="1:47" ht="14.55" customHeight="1">
      <c r="B888" s="1348" t="s">
        <v>3984</v>
      </c>
      <c r="C888" s="1348"/>
      <c r="D888" s="1347" t="s">
        <v>23</v>
      </c>
      <c r="E888" s="1347"/>
      <c r="F888" s="1347"/>
      <c r="G888" s="1346" t="s">
        <v>15</v>
      </c>
      <c r="H888" s="1346"/>
      <c r="I888" s="1346"/>
      <c r="J888" s="1346"/>
      <c r="K888" s="1346"/>
      <c r="L888" s="1444"/>
      <c r="M888" s="1349"/>
      <c r="N888" s="368" t="s">
        <v>3919</v>
      </c>
      <c r="O888" s="1444"/>
      <c r="P888" s="1349"/>
      <c r="Q888" s="1346" t="s">
        <v>56</v>
      </c>
      <c r="R888" s="1346"/>
      <c r="S888" s="1346"/>
      <c r="T888" s="1346"/>
      <c r="U888" s="1346"/>
      <c r="V888" s="1445"/>
      <c r="W888" s="1346"/>
      <c r="X888" s="1346"/>
      <c r="Y888" s="1346"/>
      <c r="Z888" s="1346"/>
      <c r="AB888" s="2">
        <v>35</v>
      </c>
      <c r="AC888" s="876"/>
      <c r="AD888" s="876"/>
      <c r="AE888" s="876"/>
      <c r="AF888" s="1446"/>
      <c r="AG888" s="1446"/>
      <c r="AH888" s="1446"/>
      <c r="AI888" s="1446"/>
      <c r="AJ888" s="1446"/>
      <c r="AK888" s="876"/>
      <c r="AL888" s="876"/>
      <c r="AM888" s="876"/>
      <c r="AN888" s="1446"/>
      <c r="AO888" s="1446"/>
      <c r="AP888" s="1446"/>
      <c r="AQ888" s="1446"/>
      <c r="AR888" s="1446"/>
      <c r="AS888" s="1446"/>
      <c r="AT888" s="1446"/>
      <c r="AU888" s="1446"/>
    </row>
    <row r="889" spans="1:47" ht="13.05" customHeight="1">
      <c r="B889" s="1348"/>
      <c r="C889" s="1348"/>
      <c r="D889" s="1347"/>
      <c r="E889" s="1347"/>
      <c r="F889" s="1347"/>
      <c r="G889" s="1346" t="s">
        <v>17</v>
      </c>
      <c r="H889" s="1346"/>
      <c r="I889" s="1346"/>
      <c r="J889" s="1346"/>
      <c r="K889" s="1346"/>
      <c r="L889" s="1445"/>
      <c r="M889" s="1346"/>
      <c r="N889" s="1346"/>
      <c r="O889" s="1346"/>
      <c r="P889" s="1346"/>
      <c r="Q889" s="1346" t="s">
        <v>3993</v>
      </c>
      <c r="R889" s="1346"/>
      <c r="S889" s="1346"/>
      <c r="T889" s="1346"/>
      <c r="U889" s="1346"/>
      <c r="V889" s="1445"/>
      <c r="W889" s="1346"/>
      <c r="X889" s="1346"/>
      <c r="Y889" s="1346"/>
      <c r="Z889" s="1346"/>
      <c r="AC889" s="876"/>
      <c r="AD889" s="876"/>
      <c r="AE889" s="876"/>
      <c r="AF889" s="1446"/>
      <c r="AG889" s="1446"/>
      <c r="AH889" s="1446"/>
      <c r="AI889" s="1446"/>
      <c r="AJ889" s="1446"/>
      <c r="AK889" s="1446"/>
      <c r="AL889" s="1446"/>
      <c r="AM889" s="1446"/>
      <c r="AN889" s="1446"/>
      <c r="AO889" s="1446"/>
      <c r="AP889" s="1446"/>
      <c r="AQ889" s="1446"/>
      <c r="AR889" s="1446"/>
      <c r="AS889" s="1446"/>
      <c r="AT889" s="1446"/>
      <c r="AU889" s="1446"/>
    </row>
    <row r="890" spans="1:47" ht="13.95" customHeight="1">
      <c r="A890" s="369"/>
      <c r="B890" s="1348"/>
      <c r="C890" s="1348"/>
      <c r="D890" s="1347"/>
      <c r="E890" s="1347"/>
      <c r="F890" s="1347"/>
      <c r="G890" s="1346" t="s">
        <v>19</v>
      </c>
      <c r="H890" s="1346"/>
      <c r="I890" s="1346"/>
      <c r="J890" s="1346"/>
      <c r="K890" s="1346"/>
      <c r="L890" s="1445"/>
      <c r="M890" s="1346"/>
      <c r="N890" s="1346"/>
      <c r="O890" s="1346"/>
      <c r="P890" s="1346"/>
      <c r="Q890" s="1347" t="s">
        <v>20</v>
      </c>
      <c r="R890" s="1347"/>
      <c r="S890" s="1347"/>
      <c r="T890" s="1347"/>
      <c r="U890" s="1347"/>
      <c r="V890" s="1445"/>
      <c r="W890" s="1346"/>
      <c r="X890" s="1346"/>
      <c r="Y890" s="1346"/>
      <c r="Z890" s="1346"/>
      <c r="AA890" s="369"/>
    </row>
    <row r="891" spans="1:47" ht="14.4">
      <c r="A891" s="369"/>
      <c r="B891" s="1348"/>
      <c r="C891" s="1348"/>
      <c r="D891" s="1347" t="s">
        <v>8</v>
      </c>
      <c r="E891" s="1347"/>
      <c r="F891" s="1347"/>
      <c r="G891" s="1447"/>
      <c r="H891" s="1343"/>
      <c r="I891" s="1343"/>
      <c r="J891" s="1343"/>
      <c r="K891" s="1343"/>
      <c r="L891" s="1344"/>
      <c r="M891" s="1344"/>
      <c r="N891" s="1344"/>
      <c r="O891" s="1344"/>
      <c r="P891" s="1344"/>
      <c r="Q891" s="1344"/>
      <c r="R891" s="1344"/>
      <c r="S891" s="1344"/>
      <c r="T891" s="1344"/>
      <c r="U891" s="1344"/>
      <c r="V891" s="1344"/>
      <c r="W891" s="1344"/>
      <c r="X891" s="1344"/>
      <c r="Y891" s="1344"/>
      <c r="Z891" s="1344"/>
      <c r="AA891" s="369"/>
    </row>
    <row r="892" spans="1:47" ht="14.4">
      <c r="A892" s="369"/>
      <c r="B892" s="1348"/>
      <c r="C892" s="1348"/>
      <c r="D892" s="1347"/>
      <c r="E892" s="1347"/>
      <c r="F892" s="1347"/>
      <c r="G892" s="1345"/>
      <c r="H892" s="1344"/>
      <c r="I892" s="1344"/>
      <c r="J892" s="1344"/>
      <c r="K892" s="1344"/>
      <c r="L892" s="1344"/>
      <c r="M892" s="1344"/>
      <c r="N892" s="1344"/>
      <c r="O892" s="1344"/>
      <c r="P892" s="1344"/>
      <c r="Q892" s="1344"/>
      <c r="R892" s="1344"/>
      <c r="S892" s="1344"/>
      <c r="T892" s="1344"/>
      <c r="U892" s="1344"/>
      <c r="V892" s="1344"/>
      <c r="W892" s="1344"/>
      <c r="X892" s="1344"/>
      <c r="Y892" s="1344"/>
      <c r="Z892" s="1344"/>
      <c r="AA892" s="369"/>
    </row>
    <row r="893" spans="1:47" ht="14.4">
      <c r="A893" s="369"/>
      <c r="B893" s="1348"/>
      <c r="C893" s="1348"/>
      <c r="D893" s="1347" t="s">
        <v>3745</v>
      </c>
      <c r="E893" s="1347"/>
      <c r="F893" s="1347"/>
      <c r="G893" s="370"/>
      <c r="H893" s="371"/>
      <c r="I893" s="350"/>
      <c r="J893" s="350"/>
      <c r="K893" s="112" t="s">
        <v>3783</v>
      </c>
      <c r="L893" s="371" t="s">
        <v>3966</v>
      </c>
      <c r="M893" s="371"/>
      <c r="N893" s="371"/>
      <c r="O893" s="371"/>
      <c r="P893" s="371" t="s">
        <v>3965</v>
      </c>
      <c r="Q893" s="350"/>
      <c r="R893" s="112" t="s">
        <v>3783</v>
      </c>
      <c r="S893" s="371" t="s">
        <v>3967</v>
      </c>
      <c r="T893" s="371"/>
      <c r="U893" s="371"/>
      <c r="V893" s="372"/>
      <c r="W893" s="373"/>
      <c r="X893" s="370"/>
      <c r="Y893" s="370"/>
      <c r="Z893" s="374"/>
      <c r="AA893" s="369"/>
    </row>
    <row r="894" spans="1:47" ht="14.4">
      <c r="A894" s="369"/>
      <c r="B894" s="1348"/>
      <c r="C894" s="1348"/>
      <c r="D894" s="1347"/>
      <c r="E894" s="1347"/>
      <c r="F894" s="1347"/>
      <c r="G894" s="375"/>
      <c r="H894" s="376"/>
      <c r="I894" s="377"/>
      <c r="J894" s="376"/>
      <c r="K894" s="110" t="s">
        <v>3783</v>
      </c>
      <c r="L894" s="376" t="s">
        <v>9</v>
      </c>
      <c r="M894" s="376"/>
      <c r="N894" s="376"/>
      <c r="O894" s="1448"/>
      <c r="P894" s="1449"/>
      <c r="Q894" s="1449"/>
      <c r="R894" s="1449"/>
      <c r="S894" s="1449"/>
      <c r="T894" s="1449"/>
      <c r="U894" s="1449"/>
      <c r="V894" s="1449"/>
      <c r="W894" s="375" t="s">
        <v>10</v>
      </c>
      <c r="X894" s="375"/>
      <c r="Y894" s="375"/>
      <c r="Z894" s="379"/>
      <c r="AA894" s="369"/>
    </row>
    <row r="895" spans="1:47" ht="14.4">
      <c r="A895" s="369"/>
      <c r="B895" s="1348"/>
      <c r="C895" s="1348"/>
      <c r="D895" s="1347"/>
      <c r="E895" s="1347"/>
      <c r="F895" s="1347"/>
      <c r="G895" s="1450" t="s">
        <v>3968</v>
      </c>
      <c r="H895" s="1450"/>
      <c r="I895" s="1450"/>
      <c r="J895" s="1450"/>
      <c r="K895" s="1451"/>
      <c r="L895" s="1452"/>
      <c r="M895" s="1453"/>
      <c r="N895" s="1453"/>
      <c r="O895" s="1453"/>
      <c r="P895" s="1453"/>
      <c r="Q895" s="1452"/>
      <c r="R895" s="1453"/>
      <c r="S895" s="1453"/>
      <c r="T895" s="1453"/>
      <c r="U895" s="1453"/>
      <c r="V895" s="1445"/>
      <c r="W895" s="1346"/>
      <c r="X895" s="1346"/>
      <c r="Y895" s="1346"/>
      <c r="Z895" s="1346"/>
      <c r="AA895" s="369"/>
    </row>
    <row r="896" spans="1:47" ht="14.4">
      <c r="A896" s="369"/>
      <c r="B896" s="1348"/>
      <c r="C896" s="1348"/>
      <c r="D896" s="1347"/>
      <c r="E896" s="1347"/>
      <c r="F896" s="1347"/>
      <c r="G896" s="1450" t="s">
        <v>3969</v>
      </c>
      <c r="H896" s="1450"/>
      <c r="I896" s="1450"/>
      <c r="J896" s="1450"/>
      <c r="K896" s="1451"/>
      <c r="L896" s="1429"/>
      <c r="M896" s="862"/>
      <c r="N896" s="109"/>
      <c r="O896" s="1" t="s">
        <v>12</v>
      </c>
      <c r="P896" s="109"/>
      <c r="Q896" s="1" t="s">
        <v>11</v>
      </c>
      <c r="R896" s="109"/>
      <c r="S896" s="1" t="s">
        <v>227</v>
      </c>
      <c r="T896" s="382"/>
      <c r="U896" s="382"/>
      <c r="V896" s="383"/>
      <c r="W896" s="380"/>
      <c r="X896" s="380"/>
      <c r="Y896" s="380"/>
      <c r="Z896" s="381"/>
      <c r="AA896" s="369"/>
    </row>
    <row r="897" spans="1:27" ht="13.95" customHeight="1">
      <c r="A897" s="369"/>
      <c r="B897" s="1348"/>
      <c r="C897" s="1348"/>
      <c r="D897" s="1443" t="s">
        <v>3971</v>
      </c>
      <c r="E897" s="1347"/>
      <c r="F897" s="1347"/>
      <c r="G897" s="111" t="s">
        <v>3783</v>
      </c>
      <c r="H897" s="385" t="s">
        <v>3972</v>
      </c>
      <c r="I897" s="385"/>
      <c r="J897" s="385"/>
      <c r="K897" s="385"/>
      <c r="L897" s="386" t="s">
        <v>3974</v>
      </c>
      <c r="M897" s="385"/>
      <c r="N897" s="385"/>
      <c r="O897" s="1433"/>
      <c r="P897" s="1433"/>
      <c r="Q897" s="1433"/>
      <c r="R897" s="1433"/>
      <c r="S897" s="1433"/>
      <c r="T897" s="1433"/>
      <c r="U897" s="1433"/>
      <c r="V897" s="1433"/>
      <c r="W897" s="387" t="s">
        <v>10</v>
      </c>
      <c r="X897" s="387"/>
      <c r="Y897" s="387"/>
      <c r="Z897" s="388"/>
      <c r="AA897" s="369"/>
    </row>
    <row r="898" spans="1:27" ht="14.4">
      <c r="A898" s="369"/>
      <c r="B898" s="1348"/>
      <c r="C898" s="1348"/>
      <c r="D898" s="1347"/>
      <c r="E898" s="1347"/>
      <c r="F898" s="1347"/>
      <c r="G898" s="110" t="s">
        <v>3783</v>
      </c>
      <c r="H898" s="376" t="s">
        <v>3973</v>
      </c>
      <c r="I898" s="376"/>
      <c r="J898" s="376"/>
      <c r="K898" s="376"/>
      <c r="L898" s="376"/>
      <c r="M898" s="376"/>
      <c r="N898" s="376"/>
      <c r="O898" s="376"/>
      <c r="P898" s="376"/>
      <c r="Q898" s="376"/>
      <c r="R898" s="376"/>
      <c r="S898" s="376"/>
      <c r="T898" s="376"/>
      <c r="U898" s="376"/>
      <c r="V898" s="378"/>
      <c r="W898" s="375"/>
      <c r="X898" s="375"/>
      <c r="Y898" s="375"/>
      <c r="Z898" s="379"/>
      <c r="AA898" s="369"/>
    </row>
    <row r="899" spans="1:27" ht="13.95" customHeight="1">
      <c r="A899" s="369"/>
      <c r="B899" s="1348" t="s">
        <v>3985</v>
      </c>
      <c r="C899" s="1348"/>
      <c r="D899" s="1347" t="s">
        <v>3755</v>
      </c>
      <c r="E899" s="1347"/>
      <c r="F899" s="1347"/>
      <c r="G899" s="1435"/>
      <c r="H899" s="1435"/>
      <c r="I899" s="1435"/>
      <c r="J899" s="1435"/>
      <c r="K899" s="1435"/>
      <c r="L899" s="1435"/>
      <c r="M899" s="1435"/>
      <c r="N899" s="1435"/>
      <c r="O899" s="1435"/>
      <c r="P899" s="1435"/>
      <c r="Q899" s="1435"/>
      <c r="R899" s="1435"/>
      <c r="S899" s="1435"/>
      <c r="T899" s="1435"/>
      <c r="U899" s="1435"/>
      <c r="V899" s="1435"/>
      <c r="W899" s="1435"/>
      <c r="X899" s="1435"/>
      <c r="Y899" s="1435"/>
      <c r="Z899" s="1435"/>
      <c r="AA899" s="369"/>
    </row>
    <row r="900" spans="1:27" ht="14.4">
      <c r="A900" s="369"/>
      <c r="B900" s="1348"/>
      <c r="C900" s="1348"/>
      <c r="D900" s="1434"/>
      <c r="E900" s="1434"/>
      <c r="F900" s="1434"/>
      <c r="G900" s="1436"/>
      <c r="H900" s="1436"/>
      <c r="I900" s="1436"/>
      <c r="J900" s="1435"/>
      <c r="K900" s="1435"/>
      <c r="L900" s="1435"/>
      <c r="M900" s="1435"/>
      <c r="N900" s="1435"/>
      <c r="O900" s="1435"/>
      <c r="P900" s="1435"/>
      <c r="Q900" s="1435"/>
      <c r="R900" s="1435"/>
      <c r="S900" s="1435"/>
      <c r="T900" s="1435"/>
      <c r="U900" s="1435"/>
      <c r="V900" s="1435"/>
      <c r="W900" s="1435"/>
      <c r="X900" s="1435"/>
      <c r="Y900" s="1435"/>
      <c r="Z900" s="1435"/>
      <c r="AA900" s="369"/>
    </row>
    <row r="901" spans="1:27" ht="18" customHeight="1">
      <c r="A901" s="369"/>
      <c r="B901" s="1348"/>
      <c r="C901" s="1348"/>
      <c r="D901" s="1347" t="s">
        <v>3975</v>
      </c>
      <c r="E901" s="1347"/>
      <c r="F901" s="1347"/>
      <c r="G901" s="1047" t="s">
        <v>3918</v>
      </c>
      <c r="H901" s="1047"/>
      <c r="I901" s="1047"/>
      <c r="J901" s="871"/>
      <c r="K901" s="869"/>
      <c r="L901" s="344" t="s">
        <v>3919</v>
      </c>
      <c r="M901" s="1437"/>
      <c r="N901" s="1427"/>
      <c r="O901" s="1438"/>
      <c r="P901" s="1439"/>
      <c r="Q901" s="1425"/>
      <c r="R901" s="1425"/>
      <c r="S901" s="1425"/>
      <c r="T901" s="1425"/>
      <c r="U901" s="1425"/>
      <c r="V901" s="1425"/>
      <c r="W901" s="1425"/>
      <c r="X901" s="1425"/>
      <c r="Y901" s="1425"/>
      <c r="Z901" s="1440"/>
      <c r="AA901" s="369"/>
    </row>
    <row r="902" spans="1:27" ht="18" customHeight="1">
      <c r="A902" s="369"/>
      <c r="B902" s="1348"/>
      <c r="C902" s="1348"/>
      <c r="D902" s="1347"/>
      <c r="E902" s="1347"/>
      <c r="F902" s="1347"/>
      <c r="G902" s="1047" t="s">
        <v>3920</v>
      </c>
      <c r="H902" s="1047"/>
      <c r="I902" s="1047"/>
      <c r="J902" s="1046"/>
      <c r="K902" s="1046"/>
      <c r="L902" s="1046"/>
      <c r="M902" s="1046"/>
      <c r="N902" s="1046"/>
      <c r="O902" s="1046"/>
      <c r="P902" s="1047" t="s">
        <v>3921</v>
      </c>
      <c r="Q902" s="1047"/>
      <c r="R902" s="1047"/>
      <c r="S902" s="1046"/>
      <c r="T902" s="1046"/>
      <c r="U902" s="1046"/>
      <c r="V902" s="1046"/>
      <c r="W902" s="1046"/>
      <c r="X902" s="1046"/>
      <c r="Y902" s="1046"/>
      <c r="Z902" s="1046"/>
      <c r="AA902" s="369"/>
    </row>
    <row r="903" spans="1:27" ht="18" customHeight="1">
      <c r="A903" s="369"/>
      <c r="B903" s="1348"/>
      <c r="C903" s="1348"/>
      <c r="D903" s="1347"/>
      <c r="E903" s="1347"/>
      <c r="F903" s="1347"/>
      <c r="G903" s="1047" t="s">
        <v>3922</v>
      </c>
      <c r="H903" s="1047"/>
      <c r="I903" s="1047"/>
      <c r="J903" s="1046"/>
      <c r="K903" s="1046"/>
      <c r="L903" s="1046"/>
      <c r="M903" s="1046"/>
      <c r="N903" s="1046"/>
      <c r="O903" s="1046"/>
      <c r="P903" s="1047" t="s">
        <v>3923</v>
      </c>
      <c r="Q903" s="1047"/>
      <c r="R903" s="1047"/>
      <c r="S903" s="1046"/>
      <c r="T903" s="1046"/>
      <c r="U903" s="1046"/>
      <c r="V903" s="1046"/>
      <c r="W903" s="1046"/>
      <c r="X903" s="1046"/>
      <c r="Y903" s="1046"/>
      <c r="Z903" s="1046"/>
      <c r="AA903" s="369"/>
    </row>
    <row r="904" spans="1:27" ht="18" customHeight="1">
      <c r="A904" s="369"/>
      <c r="B904" s="1348"/>
      <c r="C904" s="1348"/>
      <c r="D904" s="1347"/>
      <c r="E904" s="1347"/>
      <c r="F904" s="1347"/>
      <c r="G904" s="1047" t="s">
        <v>3924</v>
      </c>
      <c r="H904" s="1047"/>
      <c r="I904" s="1047"/>
      <c r="J904" s="1046"/>
      <c r="K904" s="1046"/>
      <c r="L904" s="1046"/>
      <c r="M904" s="1046"/>
      <c r="N904" s="1046"/>
      <c r="O904" s="1046"/>
      <c r="P904" s="1046"/>
      <c r="Q904" s="1046"/>
      <c r="R904" s="1046"/>
      <c r="S904" s="1046"/>
      <c r="T904" s="1046"/>
      <c r="U904" s="1046"/>
      <c r="V904" s="1046"/>
      <c r="W904" s="1046"/>
      <c r="X904" s="1046"/>
      <c r="Y904" s="1046"/>
      <c r="Z904" s="1046"/>
      <c r="AA904" s="369"/>
    </row>
    <row r="905" spans="1:27" ht="14.4">
      <c r="A905" s="369"/>
      <c r="B905" s="1348"/>
      <c r="C905" s="1348"/>
      <c r="D905" s="1441" t="s">
        <v>3976</v>
      </c>
      <c r="E905" s="1441"/>
      <c r="F905" s="1441"/>
      <c r="G905" s="1441"/>
      <c r="H905" s="1441"/>
      <c r="I905" s="1441"/>
      <c r="J905" s="1441"/>
      <c r="K905" s="1441"/>
      <c r="L905" s="1441"/>
      <c r="M905" s="1441"/>
      <c r="N905" s="1441" t="s">
        <v>177</v>
      </c>
      <c r="O905" s="1441"/>
      <c r="P905" s="1441"/>
      <c r="Q905" s="1441"/>
      <c r="R905" s="1441"/>
      <c r="S905" s="1441"/>
      <c r="T905" s="1441"/>
      <c r="U905" s="1441"/>
      <c r="V905" s="1441"/>
      <c r="W905" s="1441"/>
      <c r="X905" s="1441"/>
      <c r="Y905" s="1441"/>
      <c r="Z905" s="1441"/>
      <c r="AA905" s="369"/>
    </row>
    <row r="906" spans="1:27" ht="14.4">
      <c r="A906" s="369"/>
      <c r="B906" s="1348"/>
      <c r="C906" s="1348"/>
      <c r="D906" s="1347"/>
      <c r="E906" s="1347"/>
      <c r="F906" s="1347"/>
      <c r="G906" s="1347"/>
      <c r="H906" s="1347"/>
      <c r="I906" s="1347"/>
      <c r="J906" s="1347"/>
      <c r="K906" s="1347"/>
      <c r="L906" s="1347"/>
      <c r="M906" s="1347"/>
      <c r="N906" s="1347"/>
      <c r="O906" s="1347"/>
      <c r="P906" s="1347"/>
      <c r="Q906" s="1347"/>
      <c r="R906" s="1347"/>
      <c r="S906" s="1347"/>
      <c r="T906" s="1347"/>
      <c r="U906" s="1347"/>
      <c r="V906" s="1347"/>
      <c r="W906" s="1347"/>
      <c r="X906" s="1347"/>
      <c r="Y906" s="1347"/>
      <c r="Z906" s="1347"/>
      <c r="AA906" s="369"/>
    </row>
    <row r="907" spans="1:27" ht="14.25" customHeight="1">
      <c r="A907" s="369"/>
      <c r="B907" s="1348"/>
      <c r="C907" s="1348"/>
      <c r="D907" s="1347"/>
      <c r="E907" s="1347"/>
      <c r="F907" s="1347"/>
      <c r="G907" s="1347"/>
      <c r="H907" s="1347"/>
      <c r="I907" s="1347"/>
      <c r="J907" s="1347"/>
      <c r="K907" s="1347"/>
      <c r="L907" s="1347"/>
      <c r="M907" s="1347"/>
      <c r="N907" s="1347"/>
      <c r="O907" s="1347"/>
      <c r="P907" s="1347"/>
      <c r="Q907" s="1347"/>
      <c r="R907" s="1347"/>
      <c r="S907" s="1347"/>
      <c r="T907" s="1347"/>
      <c r="U907" s="1347"/>
      <c r="V907" s="1347"/>
      <c r="W907" s="1347"/>
      <c r="X907" s="1347"/>
      <c r="Y907" s="1347"/>
      <c r="Z907" s="1347"/>
      <c r="AA907" s="369"/>
    </row>
    <row r="908" spans="1:27" ht="14.4">
      <c r="A908" s="369"/>
      <c r="B908" s="1348"/>
      <c r="C908" s="1348"/>
      <c r="D908" s="1347" t="s">
        <v>3977</v>
      </c>
      <c r="E908" s="1347"/>
      <c r="F908" s="1347"/>
      <c r="G908" s="1347"/>
      <c r="H908" s="1347"/>
      <c r="I908" s="1347"/>
      <c r="J908" s="1347"/>
      <c r="K908" s="1347"/>
      <c r="L908" s="1347"/>
      <c r="M908" s="1347"/>
      <c r="N908" s="1442" t="s">
        <v>3979</v>
      </c>
      <c r="O908" s="1442"/>
      <c r="P908" s="1442"/>
      <c r="Q908" s="1442"/>
      <c r="R908" s="390"/>
      <c r="S908" s="369"/>
      <c r="T908" s="369"/>
      <c r="U908" s="369"/>
      <c r="V908" s="391"/>
      <c r="W908" s="389"/>
      <c r="X908" s="389"/>
      <c r="Y908" s="389"/>
      <c r="Z908" s="392"/>
      <c r="AA908" s="369"/>
    </row>
    <row r="909" spans="1:27" ht="14.4">
      <c r="A909" s="369"/>
      <c r="B909" s="1348"/>
      <c r="C909" s="1348"/>
      <c r="D909" s="1347"/>
      <c r="E909" s="1347"/>
      <c r="F909" s="1347"/>
      <c r="G909" s="1347"/>
      <c r="H909" s="1347"/>
      <c r="I909" s="1347"/>
      <c r="J909" s="1347"/>
      <c r="K909" s="1347"/>
      <c r="L909" s="1347"/>
      <c r="M909" s="1347"/>
      <c r="N909" s="1442"/>
      <c r="O909" s="1442"/>
      <c r="P909" s="1442"/>
      <c r="Q909" s="1442"/>
      <c r="R909" s="115"/>
      <c r="S909" s="114"/>
      <c r="T909" s="369" t="s">
        <v>388</v>
      </c>
      <c r="U909" s="114"/>
      <c r="V909" s="393" t="s">
        <v>3980</v>
      </c>
      <c r="W909" s="389"/>
      <c r="X909" s="389"/>
      <c r="Y909" s="389"/>
      <c r="Z909" s="392"/>
      <c r="AA909" s="369"/>
    </row>
    <row r="910" spans="1:27" ht="14.4">
      <c r="A910" s="369"/>
      <c r="B910" s="1348"/>
      <c r="C910" s="1348"/>
      <c r="D910" s="1347"/>
      <c r="E910" s="1347"/>
      <c r="F910" s="1347"/>
      <c r="G910" s="1347"/>
      <c r="H910" s="1347"/>
      <c r="I910" s="1347"/>
      <c r="J910" s="1347"/>
      <c r="K910" s="1347"/>
      <c r="L910" s="1347"/>
      <c r="M910" s="1347"/>
      <c r="N910" s="1442"/>
      <c r="O910" s="1442"/>
      <c r="P910" s="1442"/>
      <c r="Q910" s="1442"/>
      <c r="R910" s="394"/>
      <c r="S910" s="369"/>
      <c r="T910" s="369"/>
      <c r="U910" s="395"/>
      <c r="V910" s="391"/>
      <c r="W910" s="389"/>
      <c r="X910" s="389"/>
      <c r="Y910" s="389"/>
      <c r="Z910" s="392"/>
      <c r="AA910" s="369"/>
    </row>
    <row r="911" spans="1:27" ht="13.95" customHeight="1">
      <c r="A911" s="369"/>
      <c r="B911" s="1348"/>
      <c r="C911" s="1348"/>
      <c r="D911" s="1443" t="s">
        <v>3978</v>
      </c>
      <c r="E911" s="1443"/>
      <c r="F911" s="1443"/>
      <c r="G911" s="370"/>
      <c r="H911" s="371"/>
      <c r="I911" s="371"/>
      <c r="J911" s="371"/>
      <c r="K911" s="371"/>
      <c r="L911" s="371"/>
      <c r="M911" s="371"/>
      <c r="N911" s="371"/>
      <c r="O911" s="371"/>
      <c r="P911" s="371"/>
      <c r="Q911" s="371"/>
      <c r="R911" s="371"/>
      <c r="S911" s="371"/>
      <c r="T911" s="371"/>
      <c r="U911" s="371"/>
      <c r="V911" s="372"/>
      <c r="W911" s="370"/>
      <c r="X911" s="370"/>
      <c r="Y911" s="370"/>
      <c r="Z911" s="374"/>
      <c r="AA911" s="369"/>
    </row>
    <row r="912" spans="1:27" ht="14.4">
      <c r="A912" s="369"/>
      <c r="B912" s="1348"/>
      <c r="C912" s="1348"/>
      <c r="D912" s="1443"/>
      <c r="E912" s="1443"/>
      <c r="F912" s="1443"/>
      <c r="G912" s="389"/>
      <c r="H912" s="369"/>
      <c r="I912" s="121" t="s">
        <v>3783</v>
      </c>
      <c r="J912" s="369" t="s">
        <v>3981</v>
      </c>
      <c r="K912" s="369"/>
      <c r="L912" s="369"/>
      <c r="M912" s="369"/>
      <c r="N912" s="369" t="s">
        <v>3965</v>
      </c>
      <c r="O912" s="369"/>
      <c r="P912" s="121" t="s">
        <v>3783</v>
      </c>
      <c r="Q912" s="369" t="s">
        <v>3982</v>
      </c>
      <c r="R912" s="369"/>
      <c r="S912" s="369"/>
      <c r="T912" s="369"/>
      <c r="U912" s="369" t="s">
        <v>3965</v>
      </c>
      <c r="V912" s="391"/>
      <c r="W912" s="121" t="s">
        <v>3783</v>
      </c>
      <c r="X912" s="389" t="s">
        <v>3983</v>
      </c>
      <c r="Y912" s="389"/>
      <c r="Z912" s="392"/>
      <c r="AA912" s="369"/>
    </row>
    <row r="913" spans="1:47" ht="14.4">
      <c r="A913" s="369"/>
      <c r="B913" s="1348"/>
      <c r="C913" s="1348"/>
      <c r="D913" s="1443"/>
      <c r="E913" s="1443"/>
      <c r="F913" s="1443"/>
      <c r="G913" s="375"/>
      <c r="H913" s="376"/>
      <c r="I913" s="376"/>
      <c r="J913" s="376"/>
      <c r="K913" s="376"/>
      <c r="L913" s="376"/>
      <c r="M913" s="376"/>
      <c r="N913" s="376"/>
      <c r="O913" s="376"/>
      <c r="P913" s="376"/>
      <c r="Q913" s="376"/>
      <c r="R913" s="376"/>
      <c r="S913" s="376"/>
      <c r="T913" s="376"/>
      <c r="U913" s="376"/>
      <c r="V913" s="378"/>
      <c r="W913" s="375"/>
      <c r="X913" s="375"/>
      <c r="Y913" s="375"/>
      <c r="Z913" s="379"/>
      <c r="AA913" s="369"/>
    </row>
    <row r="914" spans="1:47" ht="14.55" customHeight="1">
      <c r="B914" s="1348" t="s">
        <v>3984</v>
      </c>
      <c r="C914" s="1348"/>
      <c r="D914" s="1347" t="s">
        <v>23</v>
      </c>
      <c r="E914" s="1347"/>
      <c r="F914" s="1347"/>
      <c r="G914" s="1346" t="s">
        <v>15</v>
      </c>
      <c r="H914" s="1346"/>
      <c r="I914" s="1346"/>
      <c r="J914" s="1346"/>
      <c r="K914" s="1346"/>
      <c r="L914" s="1444"/>
      <c r="M914" s="1349"/>
      <c r="N914" s="368" t="s">
        <v>3919</v>
      </c>
      <c r="O914" s="1444"/>
      <c r="P914" s="1349"/>
      <c r="Q914" s="1346" t="s">
        <v>56</v>
      </c>
      <c r="R914" s="1346"/>
      <c r="S914" s="1346"/>
      <c r="T914" s="1346"/>
      <c r="U914" s="1346"/>
      <c r="V914" s="1445"/>
      <c r="W914" s="1346"/>
      <c r="X914" s="1346"/>
      <c r="Y914" s="1346"/>
      <c r="Z914" s="1346"/>
      <c r="AB914" s="2">
        <v>36</v>
      </c>
      <c r="AC914" s="876"/>
      <c r="AD914" s="876"/>
      <c r="AE914" s="876"/>
      <c r="AF914" s="1446"/>
      <c r="AG914" s="1446"/>
      <c r="AH914" s="1446"/>
      <c r="AI914" s="1446"/>
      <c r="AJ914" s="1446"/>
      <c r="AK914" s="876"/>
      <c r="AL914" s="876"/>
      <c r="AM914" s="876"/>
      <c r="AN914" s="1446"/>
      <c r="AO914" s="1446"/>
      <c r="AP914" s="1446"/>
      <c r="AQ914" s="1446"/>
      <c r="AR914" s="1446"/>
      <c r="AS914" s="1446"/>
      <c r="AT914" s="1446"/>
      <c r="AU914" s="1446"/>
    </row>
    <row r="915" spans="1:47" ht="13.05" customHeight="1">
      <c r="B915" s="1348"/>
      <c r="C915" s="1348"/>
      <c r="D915" s="1347"/>
      <c r="E915" s="1347"/>
      <c r="F915" s="1347"/>
      <c r="G915" s="1346" t="s">
        <v>17</v>
      </c>
      <c r="H915" s="1346"/>
      <c r="I915" s="1346"/>
      <c r="J915" s="1346"/>
      <c r="K915" s="1346"/>
      <c r="L915" s="1445"/>
      <c r="M915" s="1346"/>
      <c r="N915" s="1346"/>
      <c r="O915" s="1346"/>
      <c r="P915" s="1346"/>
      <c r="Q915" s="1346" t="s">
        <v>3993</v>
      </c>
      <c r="R915" s="1346"/>
      <c r="S915" s="1346"/>
      <c r="T915" s="1346"/>
      <c r="U915" s="1346"/>
      <c r="V915" s="1445"/>
      <c r="W915" s="1346"/>
      <c r="X915" s="1346"/>
      <c r="Y915" s="1346"/>
      <c r="Z915" s="1346"/>
      <c r="AC915" s="876"/>
      <c r="AD915" s="876"/>
      <c r="AE915" s="876"/>
      <c r="AF915" s="1446"/>
      <c r="AG915" s="1446"/>
      <c r="AH915" s="1446"/>
      <c r="AI915" s="1446"/>
      <c r="AJ915" s="1446"/>
      <c r="AK915" s="1446"/>
      <c r="AL915" s="1446"/>
      <c r="AM915" s="1446"/>
      <c r="AN915" s="1446"/>
      <c r="AO915" s="1446"/>
      <c r="AP915" s="1446"/>
      <c r="AQ915" s="1446"/>
      <c r="AR915" s="1446"/>
      <c r="AS915" s="1446"/>
      <c r="AT915" s="1446"/>
      <c r="AU915" s="1446"/>
    </row>
    <row r="916" spans="1:47" ht="13.95" customHeight="1">
      <c r="A916" s="369"/>
      <c r="B916" s="1348"/>
      <c r="C916" s="1348"/>
      <c r="D916" s="1347"/>
      <c r="E916" s="1347"/>
      <c r="F916" s="1347"/>
      <c r="G916" s="1346" t="s">
        <v>19</v>
      </c>
      <c r="H916" s="1346"/>
      <c r="I916" s="1346"/>
      <c r="J916" s="1346"/>
      <c r="K916" s="1346"/>
      <c r="L916" s="1445"/>
      <c r="M916" s="1346"/>
      <c r="N916" s="1346"/>
      <c r="O916" s="1346"/>
      <c r="P916" s="1346"/>
      <c r="Q916" s="1347" t="s">
        <v>20</v>
      </c>
      <c r="R916" s="1347"/>
      <c r="S916" s="1347"/>
      <c r="T916" s="1347"/>
      <c r="U916" s="1347"/>
      <c r="V916" s="1445"/>
      <c r="W916" s="1346"/>
      <c r="X916" s="1346"/>
      <c r="Y916" s="1346"/>
      <c r="Z916" s="1346"/>
      <c r="AA916" s="369"/>
    </row>
    <row r="917" spans="1:47" ht="14.4">
      <c r="A917" s="369"/>
      <c r="B917" s="1348"/>
      <c r="C917" s="1348"/>
      <c r="D917" s="1347" t="s">
        <v>8</v>
      </c>
      <c r="E917" s="1347"/>
      <c r="F917" s="1347"/>
      <c r="G917" s="1447"/>
      <c r="H917" s="1343"/>
      <c r="I917" s="1343"/>
      <c r="J917" s="1343"/>
      <c r="K917" s="1343"/>
      <c r="L917" s="1344"/>
      <c r="M917" s="1344"/>
      <c r="N917" s="1344"/>
      <c r="O917" s="1344"/>
      <c r="P917" s="1344"/>
      <c r="Q917" s="1344"/>
      <c r="R917" s="1344"/>
      <c r="S917" s="1344"/>
      <c r="T917" s="1344"/>
      <c r="U917" s="1344"/>
      <c r="V917" s="1344"/>
      <c r="W917" s="1344"/>
      <c r="X917" s="1344"/>
      <c r="Y917" s="1344"/>
      <c r="Z917" s="1344"/>
      <c r="AA917" s="369"/>
    </row>
    <row r="918" spans="1:47" ht="14.4">
      <c r="A918" s="369"/>
      <c r="B918" s="1348"/>
      <c r="C918" s="1348"/>
      <c r="D918" s="1347"/>
      <c r="E918" s="1347"/>
      <c r="F918" s="1347"/>
      <c r="G918" s="1345"/>
      <c r="H918" s="1344"/>
      <c r="I918" s="1344"/>
      <c r="J918" s="1344"/>
      <c r="K918" s="1344"/>
      <c r="L918" s="1344"/>
      <c r="M918" s="1344"/>
      <c r="N918" s="1344"/>
      <c r="O918" s="1344"/>
      <c r="P918" s="1344"/>
      <c r="Q918" s="1344"/>
      <c r="R918" s="1344"/>
      <c r="S918" s="1344"/>
      <c r="T918" s="1344"/>
      <c r="U918" s="1344"/>
      <c r="V918" s="1344"/>
      <c r="W918" s="1344"/>
      <c r="X918" s="1344"/>
      <c r="Y918" s="1344"/>
      <c r="Z918" s="1344"/>
      <c r="AA918" s="369"/>
    </row>
    <row r="919" spans="1:47" ht="14.4">
      <c r="A919" s="369"/>
      <c r="B919" s="1348"/>
      <c r="C919" s="1348"/>
      <c r="D919" s="1347" t="s">
        <v>3745</v>
      </c>
      <c r="E919" s="1347"/>
      <c r="F919" s="1347"/>
      <c r="G919" s="370"/>
      <c r="H919" s="371"/>
      <c r="I919" s="350"/>
      <c r="J919" s="350"/>
      <c r="K919" s="112" t="s">
        <v>3783</v>
      </c>
      <c r="L919" s="371" t="s">
        <v>3966</v>
      </c>
      <c r="M919" s="371"/>
      <c r="N919" s="371"/>
      <c r="O919" s="371"/>
      <c r="P919" s="371" t="s">
        <v>3965</v>
      </c>
      <c r="Q919" s="350"/>
      <c r="R919" s="112" t="s">
        <v>3783</v>
      </c>
      <c r="S919" s="371" t="s">
        <v>3967</v>
      </c>
      <c r="T919" s="371"/>
      <c r="U919" s="371"/>
      <c r="V919" s="372"/>
      <c r="W919" s="373"/>
      <c r="X919" s="370"/>
      <c r="Y919" s="370"/>
      <c r="Z919" s="374"/>
      <c r="AA919" s="369"/>
    </row>
    <row r="920" spans="1:47" ht="14.4">
      <c r="A920" s="369"/>
      <c r="B920" s="1348"/>
      <c r="C920" s="1348"/>
      <c r="D920" s="1347"/>
      <c r="E920" s="1347"/>
      <c r="F920" s="1347"/>
      <c r="G920" s="375"/>
      <c r="H920" s="376"/>
      <c r="I920" s="377"/>
      <c r="J920" s="376"/>
      <c r="K920" s="110" t="s">
        <v>3783</v>
      </c>
      <c r="L920" s="376" t="s">
        <v>9</v>
      </c>
      <c r="M920" s="376"/>
      <c r="N920" s="376"/>
      <c r="O920" s="1448"/>
      <c r="P920" s="1449"/>
      <c r="Q920" s="1449"/>
      <c r="R920" s="1449"/>
      <c r="S920" s="1449"/>
      <c r="T920" s="1449"/>
      <c r="U920" s="1449"/>
      <c r="V920" s="1449"/>
      <c r="W920" s="375" t="s">
        <v>10</v>
      </c>
      <c r="X920" s="375"/>
      <c r="Y920" s="375"/>
      <c r="Z920" s="379"/>
      <c r="AA920" s="369"/>
    </row>
    <row r="921" spans="1:47" ht="14.4">
      <c r="A921" s="369"/>
      <c r="B921" s="1348"/>
      <c r="C921" s="1348"/>
      <c r="D921" s="1347"/>
      <c r="E921" s="1347"/>
      <c r="F921" s="1347"/>
      <c r="G921" s="1450" t="s">
        <v>3968</v>
      </c>
      <c r="H921" s="1450"/>
      <c r="I921" s="1450"/>
      <c r="J921" s="1450"/>
      <c r="K921" s="1451"/>
      <c r="L921" s="1452"/>
      <c r="M921" s="1453"/>
      <c r="N921" s="1453"/>
      <c r="O921" s="1453"/>
      <c r="P921" s="1453"/>
      <c r="Q921" s="1452"/>
      <c r="R921" s="1453"/>
      <c r="S921" s="1453"/>
      <c r="T921" s="1453"/>
      <c r="U921" s="1453"/>
      <c r="V921" s="1445"/>
      <c r="W921" s="1346"/>
      <c r="X921" s="1346"/>
      <c r="Y921" s="1346"/>
      <c r="Z921" s="1346"/>
      <c r="AA921" s="369"/>
    </row>
    <row r="922" spans="1:47" ht="14.4">
      <c r="A922" s="369"/>
      <c r="B922" s="1348"/>
      <c r="C922" s="1348"/>
      <c r="D922" s="1347"/>
      <c r="E922" s="1347"/>
      <c r="F922" s="1347"/>
      <c r="G922" s="1450" t="s">
        <v>3969</v>
      </c>
      <c r="H922" s="1450"/>
      <c r="I922" s="1450"/>
      <c r="J922" s="1450"/>
      <c r="K922" s="1451"/>
      <c r="L922" s="1429"/>
      <c r="M922" s="862"/>
      <c r="N922" s="109"/>
      <c r="O922" s="1" t="s">
        <v>12</v>
      </c>
      <c r="P922" s="109"/>
      <c r="Q922" s="1" t="s">
        <v>11</v>
      </c>
      <c r="R922" s="109"/>
      <c r="S922" s="1" t="s">
        <v>227</v>
      </c>
      <c r="T922" s="382"/>
      <c r="U922" s="382"/>
      <c r="V922" s="383"/>
      <c r="W922" s="380"/>
      <c r="X922" s="380"/>
      <c r="Y922" s="380"/>
      <c r="Z922" s="381"/>
      <c r="AA922" s="369"/>
    </row>
    <row r="923" spans="1:47" ht="13.95" customHeight="1">
      <c r="A923" s="369"/>
      <c r="B923" s="1348"/>
      <c r="C923" s="1348"/>
      <c r="D923" s="1443" t="s">
        <v>3971</v>
      </c>
      <c r="E923" s="1347"/>
      <c r="F923" s="1347"/>
      <c r="G923" s="111" t="s">
        <v>3783</v>
      </c>
      <c r="H923" s="385" t="s">
        <v>3972</v>
      </c>
      <c r="I923" s="385"/>
      <c r="J923" s="385"/>
      <c r="K923" s="385"/>
      <c r="L923" s="386" t="s">
        <v>3974</v>
      </c>
      <c r="M923" s="385"/>
      <c r="N923" s="385"/>
      <c r="O923" s="1433"/>
      <c r="P923" s="1433"/>
      <c r="Q923" s="1433"/>
      <c r="R923" s="1433"/>
      <c r="S923" s="1433"/>
      <c r="T923" s="1433"/>
      <c r="U923" s="1433"/>
      <c r="V923" s="1433"/>
      <c r="W923" s="387" t="s">
        <v>10</v>
      </c>
      <c r="X923" s="387"/>
      <c r="Y923" s="387"/>
      <c r="Z923" s="388"/>
      <c r="AA923" s="369"/>
    </row>
    <row r="924" spans="1:47" ht="14.4">
      <c r="A924" s="369"/>
      <c r="B924" s="1348"/>
      <c r="C924" s="1348"/>
      <c r="D924" s="1347"/>
      <c r="E924" s="1347"/>
      <c r="F924" s="1347"/>
      <c r="G924" s="110" t="s">
        <v>3783</v>
      </c>
      <c r="H924" s="376" t="s">
        <v>3973</v>
      </c>
      <c r="I924" s="376"/>
      <c r="J924" s="376"/>
      <c r="K924" s="376"/>
      <c r="L924" s="376"/>
      <c r="M924" s="376"/>
      <c r="N924" s="376"/>
      <c r="O924" s="376"/>
      <c r="P924" s="376"/>
      <c r="Q924" s="376"/>
      <c r="R924" s="376"/>
      <c r="S924" s="376"/>
      <c r="T924" s="376"/>
      <c r="U924" s="376"/>
      <c r="V924" s="378"/>
      <c r="W924" s="375"/>
      <c r="X924" s="375"/>
      <c r="Y924" s="375"/>
      <c r="Z924" s="379"/>
      <c r="AA924" s="369"/>
    </row>
    <row r="925" spans="1:47" ht="13.95" customHeight="1">
      <c r="A925" s="369"/>
      <c r="B925" s="1348" t="s">
        <v>3985</v>
      </c>
      <c r="C925" s="1348"/>
      <c r="D925" s="1347" t="s">
        <v>3755</v>
      </c>
      <c r="E925" s="1347"/>
      <c r="F925" s="1347"/>
      <c r="G925" s="1435"/>
      <c r="H925" s="1435"/>
      <c r="I925" s="1435"/>
      <c r="J925" s="1435"/>
      <c r="K925" s="1435"/>
      <c r="L925" s="1435"/>
      <c r="M925" s="1435"/>
      <c r="N925" s="1435"/>
      <c r="O925" s="1435"/>
      <c r="P925" s="1435"/>
      <c r="Q925" s="1435"/>
      <c r="R925" s="1435"/>
      <c r="S925" s="1435"/>
      <c r="T925" s="1435"/>
      <c r="U925" s="1435"/>
      <c r="V925" s="1435"/>
      <c r="W925" s="1435"/>
      <c r="X925" s="1435"/>
      <c r="Y925" s="1435"/>
      <c r="Z925" s="1435"/>
      <c r="AA925" s="369"/>
    </row>
    <row r="926" spans="1:47" ht="14.4">
      <c r="A926" s="369"/>
      <c r="B926" s="1348"/>
      <c r="C926" s="1348"/>
      <c r="D926" s="1434"/>
      <c r="E926" s="1434"/>
      <c r="F926" s="1434"/>
      <c r="G926" s="1436"/>
      <c r="H926" s="1436"/>
      <c r="I926" s="1436"/>
      <c r="J926" s="1435"/>
      <c r="K926" s="1435"/>
      <c r="L926" s="1435"/>
      <c r="M926" s="1435"/>
      <c r="N926" s="1435"/>
      <c r="O926" s="1435"/>
      <c r="P926" s="1435"/>
      <c r="Q926" s="1435"/>
      <c r="R926" s="1435"/>
      <c r="S926" s="1435"/>
      <c r="T926" s="1435"/>
      <c r="U926" s="1435"/>
      <c r="V926" s="1435"/>
      <c r="W926" s="1435"/>
      <c r="X926" s="1435"/>
      <c r="Y926" s="1435"/>
      <c r="Z926" s="1435"/>
      <c r="AA926" s="369"/>
    </row>
    <row r="927" spans="1:47" ht="18" customHeight="1">
      <c r="A927" s="369"/>
      <c r="B927" s="1348"/>
      <c r="C927" s="1348"/>
      <c r="D927" s="1347" t="s">
        <v>3975</v>
      </c>
      <c r="E927" s="1347"/>
      <c r="F927" s="1347"/>
      <c r="G927" s="1047" t="s">
        <v>3918</v>
      </c>
      <c r="H927" s="1047"/>
      <c r="I927" s="1047"/>
      <c r="J927" s="871"/>
      <c r="K927" s="869"/>
      <c r="L927" s="344" t="s">
        <v>3919</v>
      </c>
      <c r="M927" s="1437"/>
      <c r="N927" s="1427"/>
      <c r="O927" s="1438"/>
      <c r="P927" s="1439"/>
      <c r="Q927" s="1425"/>
      <c r="R927" s="1425"/>
      <c r="S927" s="1425"/>
      <c r="T927" s="1425"/>
      <c r="U927" s="1425"/>
      <c r="V927" s="1425"/>
      <c r="W927" s="1425"/>
      <c r="X927" s="1425"/>
      <c r="Y927" s="1425"/>
      <c r="Z927" s="1440"/>
      <c r="AA927" s="369"/>
    </row>
    <row r="928" spans="1:47" ht="18" customHeight="1">
      <c r="A928" s="369"/>
      <c r="B928" s="1348"/>
      <c r="C928" s="1348"/>
      <c r="D928" s="1347"/>
      <c r="E928" s="1347"/>
      <c r="F928" s="1347"/>
      <c r="G928" s="1047" t="s">
        <v>3920</v>
      </c>
      <c r="H928" s="1047"/>
      <c r="I928" s="1047"/>
      <c r="J928" s="1046"/>
      <c r="K928" s="1046"/>
      <c r="L928" s="1046"/>
      <c r="M928" s="1046"/>
      <c r="N928" s="1046"/>
      <c r="O928" s="1046"/>
      <c r="P928" s="1047" t="s">
        <v>3921</v>
      </c>
      <c r="Q928" s="1047"/>
      <c r="R928" s="1047"/>
      <c r="S928" s="1046"/>
      <c r="T928" s="1046"/>
      <c r="U928" s="1046"/>
      <c r="V928" s="1046"/>
      <c r="W928" s="1046"/>
      <c r="X928" s="1046"/>
      <c r="Y928" s="1046"/>
      <c r="Z928" s="1046"/>
      <c r="AA928" s="369"/>
    </row>
    <row r="929" spans="1:47" ht="18" customHeight="1">
      <c r="A929" s="369"/>
      <c r="B929" s="1348"/>
      <c r="C929" s="1348"/>
      <c r="D929" s="1347"/>
      <c r="E929" s="1347"/>
      <c r="F929" s="1347"/>
      <c r="G929" s="1047" t="s">
        <v>3922</v>
      </c>
      <c r="H929" s="1047"/>
      <c r="I929" s="1047"/>
      <c r="J929" s="1046"/>
      <c r="K929" s="1046"/>
      <c r="L929" s="1046"/>
      <c r="M929" s="1046"/>
      <c r="N929" s="1046"/>
      <c r="O929" s="1046"/>
      <c r="P929" s="1047" t="s">
        <v>3923</v>
      </c>
      <c r="Q929" s="1047"/>
      <c r="R929" s="1047"/>
      <c r="S929" s="1046"/>
      <c r="T929" s="1046"/>
      <c r="U929" s="1046"/>
      <c r="V929" s="1046"/>
      <c r="W929" s="1046"/>
      <c r="X929" s="1046"/>
      <c r="Y929" s="1046"/>
      <c r="Z929" s="1046"/>
      <c r="AA929" s="369"/>
    </row>
    <row r="930" spans="1:47" ht="18" customHeight="1">
      <c r="A930" s="369"/>
      <c r="B930" s="1348"/>
      <c r="C930" s="1348"/>
      <c r="D930" s="1347"/>
      <c r="E930" s="1347"/>
      <c r="F930" s="1347"/>
      <c r="G930" s="1047" t="s">
        <v>3924</v>
      </c>
      <c r="H930" s="1047"/>
      <c r="I930" s="1047"/>
      <c r="J930" s="1046"/>
      <c r="K930" s="1046"/>
      <c r="L930" s="1046"/>
      <c r="M930" s="1046"/>
      <c r="N930" s="1046"/>
      <c r="O930" s="1046"/>
      <c r="P930" s="1046"/>
      <c r="Q930" s="1046"/>
      <c r="R930" s="1046"/>
      <c r="S930" s="1046"/>
      <c r="T930" s="1046"/>
      <c r="U930" s="1046"/>
      <c r="V930" s="1046"/>
      <c r="W930" s="1046"/>
      <c r="X930" s="1046"/>
      <c r="Y930" s="1046"/>
      <c r="Z930" s="1046"/>
      <c r="AA930" s="369"/>
    </row>
    <row r="931" spans="1:47" ht="14.4">
      <c r="A931" s="369"/>
      <c r="B931" s="1348"/>
      <c r="C931" s="1348"/>
      <c r="D931" s="1441" t="s">
        <v>3976</v>
      </c>
      <c r="E931" s="1441"/>
      <c r="F931" s="1441"/>
      <c r="G931" s="1441"/>
      <c r="H931" s="1441"/>
      <c r="I931" s="1441"/>
      <c r="J931" s="1441"/>
      <c r="K931" s="1441"/>
      <c r="L931" s="1441"/>
      <c r="M931" s="1441"/>
      <c r="N931" s="1441" t="s">
        <v>177</v>
      </c>
      <c r="O931" s="1441"/>
      <c r="P931" s="1441"/>
      <c r="Q931" s="1441"/>
      <c r="R931" s="1441"/>
      <c r="S931" s="1441"/>
      <c r="T931" s="1441"/>
      <c r="U931" s="1441"/>
      <c r="V931" s="1441"/>
      <c r="W931" s="1441"/>
      <c r="X931" s="1441"/>
      <c r="Y931" s="1441"/>
      <c r="Z931" s="1441"/>
      <c r="AA931" s="369"/>
    </row>
    <row r="932" spans="1:47" ht="14.4">
      <c r="A932" s="369"/>
      <c r="B932" s="1348"/>
      <c r="C932" s="1348"/>
      <c r="D932" s="1347"/>
      <c r="E932" s="1347"/>
      <c r="F932" s="1347"/>
      <c r="G932" s="1347"/>
      <c r="H932" s="1347"/>
      <c r="I932" s="1347"/>
      <c r="J932" s="1347"/>
      <c r="K932" s="1347"/>
      <c r="L932" s="1347"/>
      <c r="M932" s="1347"/>
      <c r="N932" s="1347"/>
      <c r="O932" s="1347"/>
      <c r="P932" s="1347"/>
      <c r="Q932" s="1347"/>
      <c r="R932" s="1347"/>
      <c r="S932" s="1347"/>
      <c r="T932" s="1347"/>
      <c r="U932" s="1347"/>
      <c r="V932" s="1347"/>
      <c r="W932" s="1347"/>
      <c r="X932" s="1347"/>
      <c r="Y932" s="1347"/>
      <c r="Z932" s="1347"/>
      <c r="AA932" s="369"/>
    </row>
    <row r="933" spans="1:47" ht="14.25" customHeight="1">
      <c r="A933" s="369"/>
      <c r="B933" s="1348"/>
      <c r="C933" s="1348"/>
      <c r="D933" s="1347"/>
      <c r="E933" s="1347"/>
      <c r="F933" s="1347"/>
      <c r="G933" s="1347"/>
      <c r="H933" s="1347"/>
      <c r="I933" s="1347"/>
      <c r="J933" s="1347"/>
      <c r="K933" s="1347"/>
      <c r="L933" s="1347"/>
      <c r="M933" s="1347"/>
      <c r="N933" s="1347"/>
      <c r="O933" s="1347"/>
      <c r="P933" s="1347"/>
      <c r="Q933" s="1347"/>
      <c r="R933" s="1347"/>
      <c r="S933" s="1347"/>
      <c r="T933" s="1347"/>
      <c r="U933" s="1347"/>
      <c r="V933" s="1347"/>
      <c r="W933" s="1347"/>
      <c r="X933" s="1347"/>
      <c r="Y933" s="1347"/>
      <c r="Z933" s="1347"/>
      <c r="AA933" s="369"/>
    </row>
    <row r="934" spans="1:47" ht="14.4">
      <c r="A934" s="369"/>
      <c r="B934" s="1348"/>
      <c r="C934" s="1348"/>
      <c r="D934" s="1347" t="s">
        <v>3977</v>
      </c>
      <c r="E934" s="1347"/>
      <c r="F934" s="1347"/>
      <c r="G934" s="1347"/>
      <c r="H934" s="1347"/>
      <c r="I934" s="1347"/>
      <c r="J934" s="1347"/>
      <c r="K934" s="1347"/>
      <c r="L934" s="1347"/>
      <c r="M934" s="1347"/>
      <c r="N934" s="1442" t="s">
        <v>3979</v>
      </c>
      <c r="O934" s="1442"/>
      <c r="P934" s="1442"/>
      <c r="Q934" s="1442"/>
      <c r="R934" s="390"/>
      <c r="S934" s="369"/>
      <c r="T934" s="369"/>
      <c r="U934" s="369"/>
      <c r="V934" s="391"/>
      <c r="W934" s="389"/>
      <c r="X934" s="389"/>
      <c r="Y934" s="389"/>
      <c r="Z934" s="392"/>
      <c r="AA934" s="369"/>
    </row>
    <row r="935" spans="1:47" ht="14.4">
      <c r="A935" s="369"/>
      <c r="B935" s="1348"/>
      <c r="C935" s="1348"/>
      <c r="D935" s="1347"/>
      <c r="E935" s="1347"/>
      <c r="F935" s="1347"/>
      <c r="G935" s="1347"/>
      <c r="H935" s="1347"/>
      <c r="I935" s="1347"/>
      <c r="J935" s="1347"/>
      <c r="K935" s="1347"/>
      <c r="L935" s="1347"/>
      <c r="M935" s="1347"/>
      <c r="N935" s="1442"/>
      <c r="O935" s="1442"/>
      <c r="P935" s="1442"/>
      <c r="Q935" s="1442"/>
      <c r="R935" s="115"/>
      <c r="S935" s="114"/>
      <c r="T935" s="369" t="s">
        <v>388</v>
      </c>
      <c r="U935" s="114"/>
      <c r="V935" s="393" t="s">
        <v>3980</v>
      </c>
      <c r="W935" s="389"/>
      <c r="X935" s="389"/>
      <c r="Y935" s="389"/>
      <c r="Z935" s="392"/>
      <c r="AA935" s="369"/>
    </row>
    <row r="936" spans="1:47" ht="14.4">
      <c r="A936" s="369"/>
      <c r="B936" s="1348"/>
      <c r="C936" s="1348"/>
      <c r="D936" s="1347"/>
      <c r="E936" s="1347"/>
      <c r="F936" s="1347"/>
      <c r="G936" s="1347"/>
      <c r="H936" s="1347"/>
      <c r="I936" s="1347"/>
      <c r="J936" s="1347"/>
      <c r="K936" s="1347"/>
      <c r="L936" s="1347"/>
      <c r="M936" s="1347"/>
      <c r="N936" s="1442"/>
      <c r="O936" s="1442"/>
      <c r="P936" s="1442"/>
      <c r="Q936" s="1442"/>
      <c r="R936" s="394"/>
      <c r="S936" s="369"/>
      <c r="T936" s="369"/>
      <c r="U936" s="395"/>
      <c r="V936" s="391"/>
      <c r="W936" s="389"/>
      <c r="X936" s="389"/>
      <c r="Y936" s="389"/>
      <c r="Z936" s="392"/>
      <c r="AA936" s="369"/>
    </row>
    <row r="937" spans="1:47" ht="13.95" customHeight="1">
      <c r="A937" s="369"/>
      <c r="B937" s="1348"/>
      <c r="C937" s="1348"/>
      <c r="D937" s="1443" t="s">
        <v>3978</v>
      </c>
      <c r="E937" s="1443"/>
      <c r="F937" s="1443"/>
      <c r="G937" s="370"/>
      <c r="H937" s="371"/>
      <c r="I937" s="371"/>
      <c r="J937" s="371"/>
      <c r="K937" s="371"/>
      <c r="L937" s="371"/>
      <c r="M937" s="371"/>
      <c r="N937" s="371"/>
      <c r="O937" s="371"/>
      <c r="P937" s="371"/>
      <c r="Q937" s="371"/>
      <c r="R937" s="371"/>
      <c r="S937" s="371"/>
      <c r="T937" s="371"/>
      <c r="U937" s="371"/>
      <c r="V937" s="372"/>
      <c r="W937" s="370"/>
      <c r="X937" s="370"/>
      <c r="Y937" s="370"/>
      <c r="Z937" s="374"/>
      <c r="AA937" s="369"/>
    </row>
    <row r="938" spans="1:47" ht="14.4">
      <c r="A938" s="369"/>
      <c r="B938" s="1348"/>
      <c r="C938" s="1348"/>
      <c r="D938" s="1443"/>
      <c r="E938" s="1443"/>
      <c r="F938" s="1443"/>
      <c r="G938" s="389"/>
      <c r="H938" s="369"/>
      <c r="I938" s="121" t="s">
        <v>3783</v>
      </c>
      <c r="J938" s="369" t="s">
        <v>3981</v>
      </c>
      <c r="K938" s="369"/>
      <c r="L938" s="369"/>
      <c r="M938" s="369"/>
      <c r="N938" s="369" t="s">
        <v>3965</v>
      </c>
      <c r="O938" s="369"/>
      <c r="P938" s="121" t="s">
        <v>3783</v>
      </c>
      <c r="Q938" s="369" t="s">
        <v>3982</v>
      </c>
      <c r="R938" s="369"/>
      <c r="S938" s="369"/>
      <c r="T938" s="369"/>
      <c r="U938" s="369" t="s">
        <v>3965</v>
      </c>
      <c r="V938" s="391"/>
      <c r="W938" s="121" t="s">
        <v>3783</v>
      </c>
      <c r="X938" s="389" t="s">
        <v>3983</v>
      </c>
      <c r="Y938" s="389"/>
      <c r="Z938" s="392"/>
      <c r="AA938" s="369"/>
    </row>
    <row r="939" spans="1:47" ht="14.4">
      <c r="A939" s="369"/>
      <c r="B939" s="1348"/>
      <c r="C939" s="1348"/>
      <c r="D939" s="1443"/>
      <c r="E939" s="1443"/>
      <c r="F939" s="1443"/>
      <c r="G939" s="375"/>
      <c r="H939" s="376"/>
      <c r="I939" s="376"/>
      <c r="J939" s="376"/>
      <c r="K939" s="376"/>
      <c r="L939" s="376"/>
      <c r="M939" s="376"/>
      <c r="N939" s="376"/>
      <c r="O939" s="376"/>
      <c r="P939" s="376"/>
      <c r="Q939" s="376"/>
      <c r="R939" s="376"/>
      <c r="S939" s="376"/>
      <c r="T939" s="376"/>
      <c r="U939" s="376"/>
      <c r="V939" s="378"/>
      <c r="W939" s="375"/>
      <c r="X939" s="375"/>
      <c r="Y939" s="375"/>
      <c r="Z939" s="379"/>
      <c r="AA939" s="369"/>
    </row>
    <row r="940" spans="1:47" ht="14.55" customHeight="1">
      <c r="B940" s="1348" t="s">
        <v>3984</v>
      </c>
      <c r="C940" s="1348"/>
      <c r="D940" s="1347" t="s">
        <v>23</v>
      </c>
      <c r="E940" s="1347"/>
      <c r="F940" s="1347"/>
      <c r="G940" s="1346" t="s">
        <v>15</v>
      </c>
      <c r="H940" s="1346"/>
      <c r="I940" s="1346"/>
      <c r="J940" s="1346"/>
      <c r="K940" s="1346"/>
      <c r="L940" s="1444"/>
      <c r="M940" s="1349"/>
      <c r="N940" s="368" t="s">
        <v>3919</v>
      </c>
      <c r="O940" s="1444"/>
      <c r="P940" s="1349"/>
      <c r="Q940" s="1346" t="s">
        <v>56</v>
      </c>
      <c r="R940" s="1346"/>
      <c r="S940" s="1346"/>
      <c r="T940" s="1346"/>
      <c r="U940" s="1346"/>
      <c r="V940" s="1445"/>
      <c r="W940" s="1346"/>
      <c r="X940" s="1346"/>
      <c r="Y940" s="1346"/>
      <c r="Z940" s="1346"/>
      <c r="AB940" s="2">
        <v>37</v>
      </c>
      <c r="AC940" s="876"/>
      <c r="AD940" s="876"/>
      <c r="AE940" s="876"/>
      <c r="AF940" s="1446"/>
      <c r="AG940" s="1446"/>
      <c r="AH940" s="1446"/>
      <c r="AI940" s="1446"/>
      <c r="AJ940" s="1446"/>
      <c r="AK940" s="876"/>
      <c r="AL940" s="876"/>
      <c r="AM940" s="876"/>
      <c r="AN940" s="1446"/>
      <c r="AO940" s="1446"/>
      <c r="AP940" s="1446"/>
      <c r="AQ940" s="1446"/>
      <c r="AR940" s="1446"/>
      <c r="AS940" s="1446"/>
      <c r="AT940" s="1446"/>
      <c r="AU940" s="1446"/>
    </row>
    <row r="941" spans="1:47" ht="13.05" customHeight="1">
      <c r="B941" s="1348"/>
      <c r="C941" s="1348"/>
      <c r="D941" s="1347"/>
      <c r="E941" s="1347"/>
      <c r="F941" s="1347"/>
      <c r="G941" s="1346" t="s">
        <v>17</v>
      </c>
      <c r="H941" s="1346"/>
      <c r="I941" s="1346"/>
      <c r="J941" s="1346"/>
      <c r="K941" s="1346"/>
      <c r="L941" s="1445"/>
      <c r="M941" s="1346"/>
      <c r="N941" s="1346"/>
      <c r="O941" s="1346"/>
      <c r="P941" s="1346"/>
      <c r="Q941" s="1346" t="s">
        <v>3993</v>
      </c>
      <c r="R941" s="1346"/>
      <c r="S941" s="1346"/>
      <c r="T941" s="1346"/>
      <c r="U941" s="1346"/>
      <c r="V941" s="1445"/>
      <c r="W941" s="1346"/>
      <c r="X941" s="1346"/>
      <c r="Y941" s="1346"/>
      <c r="Z941" s="1346"/>
      <c r="AC941" s="876"/>
      <c r="AD941" s="876"/>
      <c r="AE941" s="876"/>
      <c r="AF941" s="1446"/>
      <c r="AG941" s="1446"/>
      <c r="AH941" s="1446"/>
      <c r="AI941" s="1446"/>
      <c r="AJ941" s="1446"/>
      <c r="AK941" s="1446"/>
      <c r="AL941" s="1446"/>
      <c r="AM941" s="1446"/>
      <c r="AN941" s="1446"/>
      <c r="AO941" s="1446"/>
      <c r="AP941" s="1446"/>
      <c r="AQ941" s="1446"/>
      <c r="AR941" s="1446"/>
      <c r="AS941" s="1446"/>
      <c r="AT941" s="1446"/>
      <c r="AU941" s="1446"/>
    </row>
    <row r="942" spans="1:47" ht="13.95" customHeight="1">
      <c r="A942" s="369"/>
      <c r="B942" s="1348"/>
      <c r="C942" s="1348"/>
      <c r="D942" s="1347"/>
      <c r="E942" s="1347"/>
      <c r="F942" s="1347"/>
      <c r="G942" s="1346" t="s">
        <v>19</v>
      </c>
      <c r="H942" s="1346"/>
      <c r="I942" s="1346"/>
      <c r="J942" s="1346"/>
      <c r="K942" s="1346"/>
      <c r="L942" s="1445"/>
      <c r="M942" s="1346"/>
      <c r="N942" s="1346"/>
      <c r="O942" s="1346"/>
      <c r="P942" s="1346"/>
      <c r="Q942" s="1347" t="s">
        <v>20</v>
      </c>
      <c r="R942" s="1347"/>
      <c r="S942" s="1347"/>
      <c r="T942" s="1347"/>
      <c r="U942" s="1347"/>
      <c r="V942" s="1445"/>
      <c r="W942" s="1346"/>
      <c r="X942" s="1346"/>
      <c r="Y942" s="1346"/>
      <c r="Z942" s="1346"/>
      <c r="AA942" s="369"/>
    </row>
    <row r="943" spans="1:47" ht="14.4">
      <c r="A943" s="369"/>
      <c r="B943" s="1348"/>
      <c r="C943" s="1348"/>
      <c r="D943" s="1347" t="s">
        <v>8</v>
      </c>
      <c r="E943" s="1347"/>
      <c r="F943" s="1347"/>
      <c r="G943" s="1447"/>
      <c r="H943" s="1343"/>
      <c r="I943" s="1343"/>
      <c r="J943" s="1343"/>
      <c r="K943" s="1343"/>
      <c r="L943" s="1344"/>
      <c r="M943" s="1344"/>
      <c r="N943" s="1344"/>
      <c r="O943" s="1344"/>
      <c r="P943" s="1344"/>
      <c r="Q943" s="1344"/>
      <c r="R943" s="1344"/>
      <c r="S943" s="1344"/>
      <c r="T943" s="1344"/>
      <c r="U943" s="1344"/>
      <c r="V943" s="1344"/>
      <c r="W943" s="1344"/>
      <c r="X943" s="1344"/>
      <c r="Y943" s="1344"/>
      <c r="Z943" s="1344"/>
      <c r="AA943" s="369"/>
    </row>
    <row r="944" spans="1:47" ht="14.4">
      <c r="A944" s="369"/>
      <c r="B944" s="1348"/>
      <c r="C944" s="1348"/>
      <c r="D944" s="1347"/>
      <c r="E944" s="1347"/>
      <c r="F944" s="1347"/>
      <c r="G944" s="1345"/>
      <c r="H944" s="1344"/>
      <c r="I944" s="1344"/>
      <c r="J944" s="1344"/>
      <c r="K944" s="1344"/>
      <c r="L944" s="1344"/>
      <c r="M944" s="1344"/>
      <c r="N944" s="1344"/>
      <c r="O944" s="1344"/>
      <c r="P944" s="1344"/>
      <c r="Q944" s="1344"/>
      <c r="R944" s="1344"/>
      <c r="S944" s="1344"/>
      <c r="T944" s="1344"/>
      <c r="U944" s="1344"/>
      <c r="V944" s="1344"/>
      <c r="W944" s="1344"/>
      <c r="X944" s="1344"/>
      <c r="Y944" s="1344"/>
      <c r="Z944" s="1344"/>
      <c r="AA944" s="369"/>
    </row>
    <row r="945" spans="1:27" ht="14.4">
      <c r="A945" s="369"/>
      <c r="B945" s="1348"/>
      <c r="C945" s="1348"/>
      <c r="D945" s="1347" t="s">
        <v>3745</v>
      </c>
      <c r="E945" s="1347"/>
      <c r="F945" s="1347"/>
      <c r="G945" s="370"/>
      <c r="H945" s="371"/>
      <c r="I945" s="350"/>
      <c r="J945" s="350"/>
      <c r="K945" s="112" t="s">
        <v>3783</v>
      </c>
      <c r="L945" s="371" t="s">
        <v>3966</v>
      </c>
      <c r="M945" s="371"/>
      <c r="N945" s="371"/>
      <c r="O945" s="371"/>
      <c r="P945" s="371" t="s">
        <v>3965</v>
      </c>
      <c r="Q945" s="350"/>
      <c r="R945" s="112" t="s">
        <v>3783</v>
      </c>
      <c r="S945" s="371" t="s">
        <v>3967</v>
      </c>
      <c r="T945" s="371"/>
      <c r="U945" s="371"/>
      <c r="V945" s="372"/>
      <c r="W945" s="373"/>
      <c r="X945" s="370"/>
      <c r="Y945" s="370"/>
      <c r="Z945" s="374"/>
      <c r="AA945" s="369"/>
    </row>
    <row r="946" spans="1:27" ht="14.4">
      <c r="A946" s="369"/>
      <c r="B946" s="1348"/>
      <c r="C946" s="1348"/>
      <c r="D946" s="1347"/>
      <c r="E946" s="1347"/>
      <c r="F946" s="1347"/>
      <c r="G946" s="375"/>
      <c r="H946" s="376"/>
      <c r="I946" s="377"/>
      <c r="J946" s="376"/>
      <c r="K946" s="110" t="s">
        <v>3783</v>
      </c>
      <c r="L946" s="376" t="s">
        <v>9</v>
      </c>
      <c r="M946" s="376"/>
      <c r="N946" s="376"/>
      <c r="O946" s="1448"/>
      <c r="P946" s="1449"/>
      <c r="Q946" s="1449"/>
      <c r="R946" s="1449"/>
      <c r="S946" s="1449"/>
      <c r="T946" s="1449"/>
      <c r="U946" s="1449"/>
      <c r="V946" s="1449"/>
      <c r="W946" s="375" t="s">
        <v>10</v>
      </c>
      <c r="X946" s="375"/>
      <c r="Y946" s="375"/>
      <c r="Z946" s="379"/>
      <c r="AA946" s="369"/>
    </row>
    <row r="947" spans="1:27" ht="14.4">
      <c r="A947" s="369"/>
      <c r="B947" s="1348"/>
      <c r="C947" s="1348"/>
      <c r="D947" s="1347"/>
      <c r="E947" s="1347"/>
      <c r="F947" s="1347"/>
      <c r="G947" s="1450" t="s">
        <v>3968</v>
      </c>
      <c r="H947" s="1450"/>
      <c r="I947" s="1450"/>
      <c r="J947" s="1450"/>
      <c r="K947" s="1451"/>
      <c r="L947" s="1452"/>
      <c r="M947" s="1453"/>
      <c r="N947" s="1453"/>
      <c r="O947" s="1453"/>
      <c r="P947" s="1453"/>
      <c r="Q947" s="1452"/>
      <c r="R947" s="1453"/>
      <c r="S947" s="1453"/>
      <c r="T947" s="1453"/>
      <c r="U947" s="1453"/>
      <c r="V947" s="1445"/>
      <c r="W947" s="1346"/>
      <c r="X947" s="1346"/>
      <c r="Y947" s="1346"/>
      <c r="Z947" s="1346"/>
      <c r="AA947" s="369"/>
    </row>
    <row r="948" spans="1:27" ht="14.4">
      <c r="A948" s="369"/>
      <c r="B948" s="1348"/>
      <c r="C948" s="1348"/>
      <c r="D948" s="1347"/>
      <c r="E948" s="1347"/>
      <c r="F948" s="1347"/>
      <c r="G948" s="1450" t="s">
        <v>3969</v>
      </c>
      <c r="H948" s="1450"/>
      <c r="I948" s="1450"/>
      <c r="J948" s="1450"/>
      <c r="K948" s="1451"/>
      <c r="L948" s="1429"/>
      <c r="M948" s="862"/>
      <c r="N948" s="109"/>
      <c r="O948" s="1" t="s">
        <v>12</v>
      </c>
      <c r="P948" s="109"/>
      <c r="Q948" s="1" t="s">
        <v>11</v>
      </c>
      <c r="R948" s="109"/>
      <c r="S948" s="1" t="s">
        <v>227</v>
      </c>
      <c r="T948" s="382"/>
      <c r="U948" s="382"/>
      <c r="V948" s="383"/>
      <c r="W948" s="380"/>
      <c r="X948" s="380"/>
      <c r="Y948" s="380"/>
      <c r="Z948" s="381"/>
      <c r="AA948" s="369"/>
    </row>
    <row r="949" spans="1:27" ht="13.95" customHeight="1">
      <c r="A949" s="369"/>
      <c r="B949" s="1348"/>
      <c r="C949" s="1348"/>
      <c r="D949" s="1443" t="s">
        <v>3971</v>
      </c>
      <c r="E949" s="1347"/>
      <c r="F949" s="1347"/>
      <c r="G949" s="111" t="s">
        <v>3783</v>
      </c>
      <c r="H949" s="385" t="s">
        <v>3972</v>
      </c>
      <c r="I949" s="385"/>
      <c r="J949" s="385"/>
      <c r="K949" s="385"/>
      <c r="L949" s="386" t="s">
        <v>3974</v>
      </c>
      <c r="M949" s="385"/>
      <c r="N949" s="385"/>
      <c r="O949" s="1433"/>
      <c r="P949" s="1433"/>
      <c r="Q949" s="1433"/>
      <c r="R949" s="1433"/>
      <c r="S949" s="1433"/>
      <c r="T949" s="1433"/>
      <c r="U949" s="1433"/>
      <c r="V949" s="1433"/>
      <c r="W949" s="387" t="s">
        <v>10</v>
      </c>
      <c r="X949" s="387"/>
      <c r="Y949" s="387"/>
      <c r="Z949" s="388"/>
      <c r="AA949" s="369"/>
    </row>
    <row r="950" spans="1:27" ht="14.4">
      <c r="A950" s="369"/>
      <c r="B950" s="1348"/>
      <c r="C950" s="1348"/>
      <c r="D950" s="1347"/>
      <c r="E950" s="1347"/>
      <c r="F950" s="1347"/>
      <c r="G950" s="110" t="s">
        <v>3783</v>
      </c>
      <c r="H950" s="376" t="s">
        <v>3973</v>
      </c>
      <c r="I950" s="376"/>
      <c r="J950" s="376"/>
      <c r="K950" s="376"/>
      <c r="L950" s="376"/>
      <c r="M950" s="376"/>
      <c r="N950" s="376"/>
      <c r="O950" s="376"/>
      <c r="P950" s="376"/>
      <c r="Q950" s="376"/>
      <c r="R950" s="376"/>
      <c r="S950" s="376"/>
      <c r="T950" s="376"/>
      <c r="U950" s="376"/>
      <c r="V950" s="378"/>
      <c r="W950" s="375"/>
      <c r="X950" s="375"/>
      <c r="Y950" s="375"/>
      <c r="Z950" s="379"/>
      <c r="AA950" s="369"/>
    </row>
    <row r="951" spans="1:27" ht="13.95" customHeight="1">
      <c r="A951" s="369"/>
      <c r="B951" s="1348" t="s">
        <v>3985</v>
      </c>
      <c r="C951" s="1348"/>
      <c r="D951" s="1347" t="s">
        <v>3755</v>
      </c>
      <c r="E951" s="1347"/>
      <c r="F951" s="1347"/>
      <c r="G951" s="1435"/>
      <c r="H951" s="1435"/>
      <c r="I951" s="1435"/>
      <c r="J951" s="1435"/>
      <c r="K951" s="1435"/>
      <c r="L951" s="1435"/>
      <c r="M951" s="1435"/>
      <c r="N951" s="1435"/>
      <c r="O951" s="1435"/>
      <c r="P951" s="1435"/>
      <c r="Q951" s="1435"/>
      <c r="R951" s="1435"/>
      <c r="S951" s="1435"/>
      <c r="T951" s="1435"/>
      <c r="U951" s="1435"/>
      <c r="V951" s="1435"/>
      <c r="W951" s="1435"/>
      <c r="X951" s="1435"/>
      <c r="Y951" s="1435"/>
      <c r="Z951" s="1435"/>
      <c r="AA951" s="369"/>
    </row>
    <row r="952" spans="1:27" ht="14.4">
      <c r="A952" s="369"/>
      <c r="B952" s="1348"/>
      <c r="C952" s="1348"/>
      <c r="D952" s="1434"/>
      <c r="E952" s="1434"/>
      <c r="F952" s="1434"/>
      <c r="G952" s="1436"/>
      <c r="H952" s="1436"/>
      <c r="I952" s="1436"/>
      <c r="J952" s="1435"/>
      <c r="K952" s="1435"/>
      <c r="L952" s="1435"/>
      <c r="M952" s="1435"/>
      <c r="N952" s="1435"/>
      <c r="O952" s="1435"/>
      <c r="P952" s="1435"/>
      <c r="Q952" s="1435"/>
      <c r="R952" s="1435"/>
      <c r="S952" s="1435"/>
      <c r="T952" s="1435"/>
      <c r="U952" s="1435"/>
      <c r="V952" s="1435"/>
      <c r="W952" s="1435"/>
      <c r="X952" s="1435"/>
      <c r="Y952" s="1435"/>
      <c r="Z952" s="1435"/>
      <c r="AA952" s="369"/>
    </row>
    <row r="953" spans="1:27" ht="18" customHeight="1">
      <c r="A953" s="369"/>
      <c r="B953" s="1348"/>
      <c r="C953" s="1348"/>
      <c r="D953" s="1347" t="s">
        <v>3975</v>
      </c>
      <c r="E953" s="1347"/>
      <c r="F953" s="1347"/>
      <c r="G953" s="1047" t="s">
        <v>3918</v>
      </c>
      <c r="H953" s="1047"/>
      <c r="I953" s="1047"/>
      <c r="J953" s="871"/>
      <c r="K953" s="869"/>
      <c r="L953" s="344" t="s">
        <v>3919</v>
      </c>
      <c r="M953" s="1437"/>
      <c r="N953" s="1427"/>
      <c r="O953" s="1438"/>
      <c r="P953" s="1439"/>
      <c r="Q953" s="1425"/>
      <c r="R953" s="1425"/>
      <c r="S953" s="1425"/>
      <c r="T953" s="1425"/>
      <c r="U953" s="1425"/>
      <c r="V953" s="1425"/>
      <c r="W953" s="1425"/>
      <c r="X953" s="1425"/>
      <c r="Y953" s="1425"/>
      <c r="Z953" s="1440"/>
      <c r="AA953" s="369"/>
    </row>
    <row r="954" spans="1:27" ht="18" customHeight="1">
      <c r="A954" s="369"/>
      <c r="B954" s="1348"/>
      <c r="C954" s="1348"/>
      <c r="D954" s="1347"/>
      <c r="E954" s="1347"/>
      <c r="F954" s="1347"/>
      <c r="G954" s="1047" t="s">
        <v>3920</v>
      </c>
      <c r="H954" s="1047"/>
      <c r="I954" s="1047"/>
      <c r="J954" s="1046"/>
      <c r="K954" s="1046"/>
      <c r="L954" s="1046"/>
      <c r="M954" s="1046"/>
      <c r="N954" s="1046"/>
      <c r="O954" s="1046"/>
      <c r="P954" s="1047" t="s">
        <v>3921</v>
      </c>
      <c r="Q954" s="1047"/>
      <c r="R954" s="1047"/>
      <c r="S954" s="1046"/>
      <c r="T954" s="1046"/>
      <c r="U954" s="1046"/>
      <c r="V954" s="1046"/>
      <c r="W954" s="1046"/>
      <c r="X954" s="1046"/>
      <c r="Y954" s="1046"/>
      <c r="Z954" s="1046"/>
      <c r="AA954" s="369"/>
    </row>
    <row r="955" spans="1:27" ht="18" customHeight="1">
      <c r="A955" s="369"/>
      <c r="B955" s="1348"/>
      <c r="C955" s="1348"/>
      <c r="D955" s="1347"/>
      <c r="E955" s="1347"/>
      <c r="F955" s="1347"/>
      <c r="G955" s="1047" t="s">
        <v>3922</v>
      </c>
      <c r="H955" s="1047"/>
      <c r="I955" s="1047"/>
      <c r="J955" s="1046"/>
      <c r="K955" s="1046"/>
      <c r="L955" s="1046"/>
      <c r="M955" s="1046"/>
      <c r="N955" s="1046"/>
      <c r="O955" s="1046"/>
      <c r="P955" s="1047" t="s">
        <v>3923</v>
      </c>
      <c r="Q955" s="1047"/>
      <c r="R955" s="1047"/>
      <c r="S955" s="1046"/>
      <c r="T955" s="1046"/>
      <c r="U955" s="1046"/>
      <c r="V955" s="1046"/>
      <c r="W955" s="1046"/>
      <c r="X955" s="1046"/>
      <c r="Y955" s="1046"/>
      <c r="Z955" s="1046"/>
      <c r="AA955" s="369"/>
    </row>
    <row r="956" spans="1:27" ht="18" customHeight="1">
      <c r="A956" s="369"/>
      <c r="B956" s="1348"/>
      <c r="C956" s="1348"/>
      <c r="D956" s="1347"/>
      <c r="E956" s="1347"/>
      <c r="F956" s="1347"/>
      <c r="G956" s="1047" t="s">
        <v>3924</v>
      </c>
      <c r="H956" s="1047"/>
      <c r="I956" s="1047"/>
      <c r="J956" s="1046"/>
      <c r="K956" s="1046"/>
      <c r="L956" s="1046"/>
      <c r="M956" s="1046"/>
      <c r="N956" s="1046"/>
      <c r="O956" s="1046"/>
      <c r="P956" s="1046"/>
      <c r="Q956" s="1046"/>
      <c r="R956" s="1046"/>
      <c r="S956" s="1046"/>
      <c r="T956" s="1046"/>
      <c r="U956" s="1046"/>
      <c r="V956" s="1046"/>
      <c r="W956" s="1046"/>
      <c r="X956" s="1046"/>
      <c r="Y956" s="1046"/>
      <c r="Z956" s="1046"/>
      <c r="AA956" s="369"/>
    </row>
    <row r="957" spans="1:27" ht="14.4">
      <c r="A957" s="369"/>
      <c r="B957" s="1348"/>
      <c r="C957" s="1348"/>
      <c r="D957" s="1441" t="s">
        <v>3976</v>
      </c>
      <c r="E957" s="1441"/>
      <c r="F957" s="1441"/>
      <c r="G957" s="1441"/>
      <c r="H957" s="1441"/>
      <c r="I957" s="1441"/>
      <c r="J957" s="1441"/>
      <c r="K957" s="1441"/>
      <c r="L957" s="1441"/>
      <c r="M957" s="1441"/>
      <c r="N957" s="1441" t="s">
        <v>177</v>
      </c>
      <c r="O957" s="1441"/>
      <c r="P957" s="1441"/>
      <c r="Q957" s="1441"/>
      <c r="R957" s="1441"/>
      <c r="S957" s="1441"/>
      <c r="T957" s="1441"/>
      <c r="U957" s="1441"/>
      <c r="V957" s="1441"/>
      <c r="W957" s="1441"/>
      <c r="X957" s="1441"/>
      <c r="Y957" s="1441"/>
      <c r="Z957" s="1441"/>
      <c r="AA957" s="369"/>
    </row>
    <row r="958" spans="1:27" ht="14.4">
      <c r="A958" s="369"/>
      <c r="B958" s="1348"/>
      <c r="C958" s="1348"/>
      <c r="D958" s="1347"/>
      <c r="E958" s="1347"/>
      <c r="F958" s="1347"/>
      <c r="G958" s="1347"/>
      <c r="H958" s="1347"/>
      <c r="I958" s="1347"/>
      <c r="J958" s="1347"/>
      <c r="K958" s="1347"/>
      <c r="L958" s="1347"/>
      <c r="M958" s="1347"/>
      <c r="N958" s="1347"/>
      <c r="O958" s="1347"/>
      <c r="P958" s="1347"/>
      <c r="Q958" s="1347"/>
      <c r="R958" s="1347"/>
      <c r="S958" s="1347"/>
      <c r="T958" s="1347"/>
      <c r="U958" s="1347"/>
      <c r="V958" s="1347"/>
      <c r="W958" s="1347"/>
      <c r="X958" s="1347"/>
      <c r="Y958" s="1347"/>
      <c r="Z958" s="1347"/>
      <c r="AA958" s="369"/>
    </row>
    <row r="959" spans="1:27" ht="14.25" customHeight="1">
      <c r="A959" s="369"/>
      <c r="B959" s="1348"/>
      <c r="C959" s="1348"/>
      <c r="D959" s="1347"/>
      <c r="E959" s="1347"/>
      <c r="F959" s="1347"/>
      <c r="G959" s="1347"/>
      <c r="H959" s="1347"/>
      <c r="I959" s="1347"/>
      <c r="J959" s="1347"/>
      <c r="K959" s="1347"/>
      <c r="L959" s="1347"/>
      <c r="M959" s="1347"/>
      <c r="N959" s="1347"/>
      <c r="O959" s="1347"/>
      <c r="P959" s="1347"/>
      <c r="Q959" s="1347"/>
      <c r="R959" s="1347"/>
      <c r="S959" s="1347"/>
      <c r="T959" s="1347"/>
      <c r="U959" s="1347"/>
      <c r="V959" s="1347"/>
      <c r="W959" s="1347"/>
      <c r="X959" s="1347"/>
      <c r="Y959" s="1347"/>
      <c r="Z959" s="1347"/>
      <c r="AA959" s="369"/>
    </row>
    <row r="960" spans="1:27" ht="14.4">
      <c r="A960" s="369"/>
      <c r="B960" s="1348"/>
      <c r="C960" s="1348"/>
      <c r="D960" s="1347" t="s">
        <v>3977</v>
      </c>
      <c r="E960" s="1347"/>
      <c r="F960" s="1347"/>
      <c r="G960" s="1347"/>
      <c r="H960" s="1347"/>
      <c r="I960" s="1347"/>
      <c r="J960" s="1347"/>
      <c r="K960" s="1347"/>
      <c r="L960" s="1347"/>
      <c r="M960" s="1347"/>
      <c r="N960" s="1442" t="s">
        <v>3979</v>
      </c>
      <c r="O960" s="1442"/>
      <c r="P960" s="1442"/>
      <c r="Q960" s="1442"/>
      <c r="R960" s="390"/>
      <c r="S960" s="369"/>
      <c r="T960" s="369"/>
      <c r="U960" s="369"/>
      <c r="V960" s="391"/>
      <c r="W960" s="389"/>
      <c r="X960" s="389"/>
      <c r="Y960" s="389"/>
      <c r="Z960" s="392"/>
      <c r="AA960" s="369"/>
    </row>
    <row r="961" spans="1:47" ht="14.4">
      <c r="A961" s="369"/>
      <c r="B961" s="1348"/>
      <c r="C961" s="1348"/>
      <c r="D961" s="1347"/>
      <c r="E961" s="1347"/>
      <c r="F961" s="1347"/>
      <c r="G961" s="1347"/>
      <c r="H961" s="1347"/>
      <c r="I961" s="1347"/>
      <c r="J961" s="1347"/>
      <c r="K961" s="1347"/>
      <c r="L961" s="1347"/>
      <c r="M961" s="1347"/>
      <c r="N961" s="1442"/>
      <c r="O961" s="1442"/>
      <c r="P961" s="1442"/>
      <c r="Q961" s="1442"/>
      <c r="R961" s="115"/>
      <c r="S961" s="114"/>
      <c r="T961" s="369" t="s">
        <v>388</v>
      </c>
      <c r="U961" s="114"/>
      <c r="V961" s="393" t="s">
        <v>3980</v>
      </c>
      <c r="W961" s="389"/>
      <c r="X961" s="389"/>
      <c r="Y961" s="389"/>
      <c r="Z961" s="392"/>
      <c r="AA961" s="369"/>
    </row>
    <row r="962" spans="1:47" ht="14.4">
      <c r="A962" s="369"/>
      <c r="B962" s="1348"/>
      <c r="C962" s="1348"/>
      <c r="D962" s="1347"/>
      <c r="E962" s="1347"/>
      <c r="F962" s="1347"/>
      <c r="G962" s="1347"/>
      <c r="H962" s="1347"/>
      <c r="I962" s="1347"/>
      <c r="J962" s="1347"/>
      <c r="K962" s="1347"/>
      <c r="L962" s="1347"/>
      <c r="M962" s="1347"/>
      <c r="N962" s="1442"/>
      <c r="O962" s="1442"/>
      <c r="P962" s="1442"/>
      <c r="Q962" s="1442"/>
      <c r="R962" s="394"/>
      <c r="S962" s="369"/>
      <c r="T962" s="369"/>
      <c r="U962" s="395"/>
      <c r="V962" s="391"/>
      <c r="W962" s="389"/>
      <c r="X962" s="389"/>
      <c r="Y962" s="389"/>
      <c r="Z962" s="392"/>
      <c r="AA962" s="369"/>
    </row>
    <row r="963" spans="1:47" ht="13.95" customHeight="1">
      <c r="A963" s="369"/>
      <c r="B963" s="1348"/>
      <c r="C963" s="1348"/>
      <c r="D963" s="1443" t="s">
        <v>3978</v>
      </c>
      <c r="E963" s="1443"/>
      <c r="F963" s="1443"/>
      <c r="G963" s="370"/>
      <c r="H963" s="371"/>
      <c r="I963" s="371"/>
      <c r="J963" s="371"/>
      <c r="K963" s="371"/>
      <c r="L963" s="371"/>
      <c r="M963" s="371"/>
      <c r="N963" s="371"/>
      <c r="O963" s="371"/>
      <c r="P963" s="371"/>
      <c r="Q963" s="371"/>
      <c r="R963" s="371"/>
      <c r="S963" s="371"/>
      <c r="T963" s="371"/>
      <c r="U963" s="371"/>
      <c r="V963" s="372"/>
      <c r="W963" s="370"/>
      <c r="X963" s="370"/>
      <c r="Y963" s="370"/>
      <c r="Z963" s="374"/>
      <c r="AA963" s="369"/>
    </row>
    <row r="964" spans="1:47" ht="14.4">
      <c r="A964" s="369"/>
      <c r="B964" s="1348"/>
      <c r="C964" s="1348"/>
      <c r="D964" s="1443"/>
      <c r="E964" s="1443"/>
      <c r="F964" s="1443"/>
      <c r="G964" s="389"/>
      <c r="H964" s="369"/>
      <c r="I964" s="121" t="s">
        <v>3783</v>
      </c>
      <c r="J964" s="369" t="s">
        <v>3981</v>
      </c>
      <c r="K964" s="369"/>
      <c r="L964" s="369"/>
      <c r="M964" s="369"/>
      <c r="N964" s="369" t="s">
        <v>3965</v>
      </c>
      <c r="O964" s="369"/>
      <c r="P964" s="121" t="s">
        <v>3783</v>
      </c>
      <c r="Q964" s="369" t="s">
        <v>3982</v>
      </c>
      <c r="R964" s="369"/>
      <c r="S964" s="369"/>
      <c r="T964" s="369"/>
      <c r="U964" s="369" t="s">
        <v>3965</v>
      </c>
      <c r="V964" s="391"/>
      <c r="W964" s="121" t="s">
        <v>3783</v>
      </c>
      <c r="X964" s="389" t="s">
        <v>3983</v>
      </c>
      <c r="Y964" s="389"/>
      <c r="Z964" s="392"/>
      <c r="AA964" s="369"/>
    </row>
    <row r="965" spans="1:47" ht="14.4">
      <c r="A965" s="369"/>
      <c r="B965" s="1348"/>
      <c r="C965" s="1348"/>
      <c r="D965" s="1443"/>
      <c r="E965" s="1443"/>
      <c r="F965" s="1443"/>
      <c r="G965" s="375"/>
      <c r="H965" s="376"/>
      <c r="I965" s="376"/>
      <c r="J965" s="376"/>
      <c r="K965" s="376"/>
      <c r="L965" s="376"/>
      <c r="M965" s="376"/>
      <c r="N965" s="376"/>
      <c r="O965" s="376"/>
      <c r="P965" s="376"/>
      <c r="Q965" s="376"/>
      <c r="R965" s="376"/>
      <c r="S965" s="376"/>
      <c r="T965" s="376"/>
      <c r="U965" s="376"/>
      <c r="V965" s="378"/>
      <c r="W965" s="375"/>
      <c r="X965" s="375"/>
      <c r="Y965" s="375"/>
      <c r="Z965" s="379"/>
      <c r="AA965" s="369"/>
    </row>
    <row r="966" spans="1:47" ht="14.55" customHeight="1">
      <c r="B966" s="1348" t="s">
        <v>3984</v>
      </c>
      <c r="C966" s="1348"/>
      <c r="D966" s="1347" t="s">
        <v>23</v>
      </c>
      <c r="E966" s="1347"/>
      <c r="F966" s="1347"/>
      <c r="G966" s="1346" t="s">
        <v>15</v>
      </c>
      <c r="H966" s="1346"/>
      <c r="I966" s="1346"/>
      <c r="J966" s="1346"/>
      <c r="K966" s="1346"/>
      <c r="L966" s="1444"/>
      <c r="M966" s="1349"/>
      <c r="N966" s="368" t="s">
        <v>3919</v>
      </c>
      <c r="O966" s="1444"/>
      <c r="P966" s="1349"/>
      <c r="Q966" s="1346" t="s">
        <v>56</v>
      </c>
      <c r="R966" s="1346"/>
      <c r="S966" s="1346"/>
      <c r="T966" s="1346"/>
      <c r="U966" s="1346"/>
      <c r="V966" s="1445"/>
      <c r="W966" s="1346"/>
      <c r="X966" s="1346"/>
      <c r="Y966" s="1346"/>
      <c r="Z966" s="1346"/>
      <c r="AB966" s="2">
        <v>38</v>
      </c>
      <c r="AC966" s="876"/>
      <c r="AD966" s="876"/>
      <c r="AE966" s="876"/>
      <c r="AF966" s="1446"/>
      <c r="AG966" s="1446"/>
      <c r="AH966" s="1446"/>
      <c r="AI966" s="1446"/>
      <c r="AJ966" s="1446"/>
      <c r="AK966" s="876"/>
      <c r="AL966" s="876"/>
      <c r="AM966" s="876"/>
      <c r="AN966" s="1446"/>
      <c r="AO966" s="1446"/>
      <c r="AP966" s="1446"/>
      <c r="AQ966" s="1446"/>
      <c r="AR966" s="1446"/>
      <c r="AS966" s="1446"/>
      <c r="AT966" s="1446"/>
      <c r="AU966" s="1446"/>
    </row>
    <row r="967" spans="1:47" ht="13.05" customHeight="1">
      <c r="B967" s="1348"/>
      <c r="C967" s="1348"/>
      <c r="D967" s="1347"/>
      <c r="E967" s="1347"/>
      <c r="F967" s="1347"/>
      <c r="G967" s="1346" t="s">
        <v>17</v>
      </c>
      <c r="H967" s="1346"/>
      <c r="I967" s="1346"/>
      <c r="J967" s="1346"/>
      <c r="K967" s="1346"/>
      <c r="L967" s="1445"/>
      <c r="M967" s="1346"/>
      <c r="N967" s="1346"/>
      <c r="O967" s="1346"/>
      <c r="P967" s="1346"/>
      <c r="Q967" s="1346" t="s">
        <v>3993</v>
      </c>
      <c r="R967" s="1346"/>
      <c r="S967" s="1346"/>
      <c r="T967" s="1346"/>
      <c r="U967" s="1346"/>
      <c r="V967" s="1445"/>
      <c r="W967" s="1346"/>
      <c r="X967" s="1346"/>
      <c r="Y967" s="1346"/>
      <c r="Z967" s="1346"/>
      <c r="AC967" s="876"/>
      <c r="AD967" s="876"/>
      <c r="AE967" s="876"/>
      <c r="AF967" s="1446"/>
      <c r="AG967" s="1446"/>
      <c r="AH967" s="1446"/>
      <c r="AI967" s="1446"/>
      <c r="AJ967" s="1446"/>
      <c r="AK967" s="1446"/>
      <c r="AL967" s="1446"/>
      <c r="AM967" s="1446"/>
      <c r="AN967" s="1446"/>
      <c r="AO967" s="1446"/>
      <c r="AP967" s="1446"/>
      <c r="AQ967" s="1446"/>
      <c r="AR967" s="1446"/>
      <c r="AS967" s="1446"/>
      <c r="AT967" s="1446"/>
      <c r="AU967" s="1446"/>
    </row>
    <row r="968" spans="1:47" ht="13.95" customHeight="1">
      <c r="A968" s="369"/>
      <c r="B968" s="1348"/>
      <c r="C968" s="1348"/>
      <c r="D968" s="1347"/>
      <c r="E968" s="1347"/>
      <c r="F968" s="1347"/>
      <c r="G968" s="1346" t="s">
        <v>19</v>
      </c>
      <c r="H968" s="1346"/>
      <c r="I968" s="1346"/>
      <c r="J968" s="1346"/>
      <c r="K968" s="1346"/>
      <c r="L968" s="1445"/>
      <c r="M968" s="1346"/>
      <c r="N968" s="1346"/>
      <c r="O968" s="1346"/>
      <c r="P968" s="1346"/>
      <c r="Q968" s="1347" t="s">
        <v>20</v>
      </c>
      <c r="R968" s="1347"/>
      <c r="S968" s="1347"/>
      <c r="T968" s="1347"/>
      <c r="U968" s="1347"/>
      <c r="V968" s="1445"/>
      <c r="W968" s="1346"/>
      <c r="X968" s="1346"/>
      <c r="Y968" s="1346"/>
      <c r="Z968" s="1346"/>
      <c r="AA968" s="369"/>
    </row>
    <row r="969" spans="1:47" ht="14.4">
      <c r="A969" s="369"/>
      <c r="B969" s="1348"/>
      <c r="C969" s="1348"/>
      <c r="D969" s="1347" t="s">
        <v>8</v>
      </c>
      <c r="E969" s="1347"/>
      <c r="F969" s="1347"/>
      <c r="G969" s="1447"/>
      <c r="H969" s="1343"/>
      <c r="I969" s="1343"/>
      <c r="J969" s="1343"/>
      <c r="K969" s="1343"/>
      <c r="L969" s="1344"/>
      <c r="M969" s="1344"/>
      <c r="N969" s="1344"/>
      <c r="O969" s="1344"/>
      <c r="P969" s="1344"/>
      <c r="Q969" s="1344"/>
      <c r="R969" s="1344"/>
      <c r="S969" s="1344"/>
      <c r="T969" s="1344"/>
      <c r="U969" s="1344"/>
      <c r="V969" s="1344"/>
      <c r="W969" s="1344"/>
      <c r="X969" s="1344"/>
      <c r="Y969" s="1344"/>
      <c r="Z969" s="1344"/>
      <c r="AA969" s="369"/>
    </row>
    <row r="970" spans="1:47" ht="14.4">
      <c r="A970" s="369"/>
      <c r="B970" s="1348"/>
      <c r="C970" s="1348"/>
      <c r="D970" s="1347"/>
      <c r="E970" s="1347"/>
      <c r="F970" s="1347"/>
      <c r="G970" s="1345"/>
      <c r="H970" s="1344"/>
      <c r="I970" s="1344"/>
      <c r="J970" s="1344"/>
      <c r="K970" s="1344"/>
      <c r="L970" s="1344"/>
      <c r="M970" s="1344"/>
      <c r="N970" s="1344"/>
      <c r="O970" s="1344"/>
      <c r="P970" s="1344"/>
      <c r="Q970" s="1344"/>
      <c r="R970" s="1344"/>
      <c r="S970" s="1344"/>
      <c r="T970" s="1344"/>
      <c r="U970" s="1344"/>
      <c r="V970" s="1344"/>
      <c r="W970" s="1344"/>
      <c r="X970" s="1344"/>
      <c r="Y970" s="1344"/>
      <c r="Z970" s="1344"/>
      <c r="AA970" s="369"/>
    </row>
    <row r="971" spans="1:47" ht="14.4">
      <c r="A971" s="369"/>
      <c r="B971" s="1348"/>
      <c r="C971" s="1348"/>
      <c r="D971" s="1347" t="s">
        <v>3745</v>
      </c>
      <c r="E971" s="1347"/>
      <c r="F971" s="1347"/>
      <c r="G971" s="370"/>
      <c r="H971" s="371"/>
      <c r="I971" s="350"/>
      <c r="J971" s="350"/>
      <c r="K971" s="112" t="s">
        <v>3783</v>
      </c>
      <c r="L971" s="371" t="s">
        <v>3966</v>
      </c>
      <c r="M971" s="371"/>
      <c r="N971" s="371"/>
      <c r="O971" s="371"/>
      <c r="P971" s="371" t="s">
        <v>3965</v>
      </c>
      <c r="Q971" s="350"/>
      <c r="R971" s="112" t="s">
        <v>3783</v>
      </c>
      <c r="S971" s="371" t="s">
        <v>3967</v>
      </c>
      <c r="T971" s="371"/>
      <c r="U971" s="371"/>
      <c r="V971" s="372"/>
      <c r="W971" s="373"/>
      <c r="X971" s="370"/>
      <c r="Y971" s="370"/>
      <c r="Z971" s="374"/>
      <c r="AA971" s="369"/>
    </row>
    <row r="972" spans="1:47" ht="14.4">
      <c r="A972" s="369"/>
      <c r="B972" s="1348"/>
      <c r="C972" s="1348"/>
      <c r="D972" s="1347"/>
      <c r="E972" s="1347"/>
      <c r="F972" s="1347"/>
      <c r="G972" s="375"/>
      <c r="H972" s="376"/>
      <c r="I972" s="377"/>
      <c r="J972" s="376"/>
      <c r="K972" s="110" t="s">
        <v>3783</v>
      </c>
      <c r="L972" s="376" t="s">
        <v>9</v>
      </c>
      <c r="M972" s="376"/>
      <c r="N972" s="376"/>
      <c r="O972" s="1448"/>
      <c r="P972" s="1449"/>
      <c r="Q972" s="1449"/>
      <c r="R972" s="1449"/>
      <c r="S972" s="1449"/>
      <c r="T972" s="1449"/>
      <c r="U972" s="1449"/>
      <c r="V972" s="1449"/>
      <c r="W972" s="375" t="s">
        <v>10</v>
      </c>
      <c r="X972" s="375"/>
      <c r="Y972" s="375"/>
      <c r="Z972" s="379"/>
      <c r="AA972" s="369"/>
    </row>
    <row r="973" spans="1:47" ht="14.4">
      <c r="A973" s="369"/>
      <c r="B973" s="1348"/>
      <c r="C973" s="1348"/>
      <c r="D973" s="1347"/>
      <c r="E973" s="1347"/>
      <c r="F973" s="1347"/>
      <c r="G973" s="1450" t="s">
        <v>3968</v>
      </c>
      <c r="H973" s="1450"/>
      <c r="I973" s="1450"/>
      <c r="J973" s="1450"/>
      <c r="K973" s="1451"/>
      <c r="L973" s="1452"/>
      <c r="M973" s="1453"/>
      <c r="N973" s="1453"/>
      <c r="O973" s="1453"/>
      <c r="P973" s="1453"/>
      <c r="Q973" s="1452"/>
      <c r="R973" s="1453"/>
      <c r="S973" s="1453"/>
      <c r="T973" s="1453"/>
      <c r="U973" s="1453"/>
      <c r="V973" s="1445"/>
      <c r="W973" s="1346"/>
      <c r="X973" s="1346"/>
      <c r="Y973" s="1346"/>
      <c r="Z973" s="1346"/>
      <c r="AA973" s="369"/>
    </row>
    <row r="974" spans="1:47" ht="14.4">
      <c r="A974" s="369"/>
      <c r="B974" s="1348"/>
      <c r="C974" s="1348"/>
      <c r="D974" s="1347"/>
      <c r="E974" s="1347"/>
      <c r="F974" s="1347"/>
      <c r="G974" s="1450" t="s">
        <v>3969</v>
      </c>
      <c r="H974" s="1450"/>
      <c r="I974" s="1450"/>
      <c r="J974" s="1450"/>
      <c r="K974" s="1451"/>
      <c r="L974" s="1429"/>
      <c r="M974" s="862"/>
      <c r="N974" s="109"/>
      <c r="O974" s="1" t="s">
        <v>12</v>
      </c>
      <c r="P974" s="109"/>
      <c r="Q974" s="1" t="s">
        <v>11</v>
      </c>
      <c r="R974" s="109"/>
      <c r="S974" s="1" t="s">
        <v>227</v>
      </c>
      <c r="T974" s="382"/>
      <c r="U974" s="382"/>
      <c r="V974" s="383"/>
      <c r="W974" s="380"/>
      <c r="X974" s="380"/>
      <c r="Y974" s="380"/>
      <c r="Z974" s="381"/>
      <c r="AA974" s="369"/>
    </row>
    <row r="975" spans="1:47" ht="13.95" customHeight="1">
      <c r="A975" s="369"/>
      <c r="B975" s="1348"/>
      <c r="C975" s="1348"/>
      <c r="D975" s="1443" t="s">
        <v>3971</v>
      </c>
      <c r="E975" s="1347"/>
      <c r="F975" s="1347"/>
      <c r="G975" s="111" t="s">
        <v>3783</v>
      </c>
      <c r="H975" s="385" t="s">
        <v>3972</v>
      </c>
      <c r="I975" s="385"/>
      <c r="J975" s="385"/>
      <c r="K975" s="385"/>
      <c r="L975" s="386" t="s">
        <v>3974</v>
      </c>
      <c r="M975" s="385"/>
      <c r="N975" s="385"/>
      <c r="O975" s="1433"/>
      <c r="P975" s="1433"/>
      <c r="Q975" s="1433"/>
      <c r="R975" s="1433"/>
      <c r="S975" s="1433"/>
      <c r="T975" s="1433"/>
      <c r="U975" s="1433"/>
      <c r="V975" s="1433"/>
      <c r="W975" s="387" t="s">
        <v>10</v>
      </c>
      <c r="X975" s="387"/>
      <c r="Y975" s="387"/>
      <c r="Z975" s="388"/>
      <c r="AA975" s="369"/>
    </row>
    <row r="976" spans="1:47" ht="14.4">
      <c r="A976" s="369"/>
      <c r="B976" s="1348"/>
      <c r="C976" s="1348"/>
      <c r="D976" s="1347"/>
      <c r="E976" s="1347"/>
      <c r="F976" s="1347"/>
      <c r="G976" s="110" t="s">
        <v>3783</v>
      </c>
      <c r="H976" s="376" t="s">
        <v>3973</v>
      </c>
      <c r="I976" s="376"/>
      <c r="J976" s="376"/>
      <c r="K976" s="376"/>
      <c r="L976" s="376"/>
      <c r="M976" s="376"/>
      <c r="N976" s="376"/>
      <c r="O976" s="376"/>
      <c r="P976" s="376"/>
      <c r="Q976" s="376"/>
      <c r="R976" s="376"/>
      <c r="S976" s="376"/>
      <c r="T976" s="376"/>
      <c r="U976" s="376"/>
      <c r="V976" s="378"/>
      <c r="W976" s="375"/>
      <c r="X976" s="375"/>
      <c r="Y976" s="375"/>
      <c r="Z976" s="379"/>
      <c r="AA976" s="369"/>
    </row>
    <row r="977" spans="1:47" ht="13.95" customHeight="1">
      <c r="A977" s="369"/>
      <c r="B977" s="1348" t="s">
        <v>3985</v>
      </c>
      <c r="C977" s="1348"/>
      <c r="D977" s="1347" t="s">
        <v>3755</v>
      </c>
      <c r="E977" s="1347"/>
      <c r="F977" s="1347"/>
      <c r="G977" s="1435"/>
      <c r="H977" s="1435"/>
      <c r="I977" s="1435"/>
      <c r="J977" s="1435"/>
      <c r="K977" s="1435"/>
      <c r="L977" s="1435"/>
      <c r="M977" s="1435"/>
      <c r="N977" s="1435"/>
      <c r="O977" s="1435"/>
      <c r="P977" s="1435"/>
      <c r="Q977" s="1435"/>
      <c r="R977" s="1435"/>
      <c r="S977" s="1435"/>
      <c r="T977" s="1435"/>
      <c r="U977" s="1435"/>
      <c r="V977" s="1435"/>
      <c r="W977" s="1435"/>
      <c r="X977" s="1435"/>
      <c r="Y977" s="1435"/>
      <c r="Z977" s="1435"/>
      <c r="AA977" s="369"/>
    </row>
    <row r="978" spans="1:47" ht="14.4">
      <c r="A978" s="369"/>
      <c r="B978" s="1348"/>
      <c r="C978" s="1348"/>
      <c r="D978" s="1434"/>
      <c r="E978" s="1434"/>
      <c r="F978" s="1434"/>
      <c r="G978" s="1436"/>
      <c r="H978" s="1436"/>
      <c r="I978" s="1436"/>
      <c r="J978" s="1435"/>
      <c r="K978" s="1435"/>
      <c r="L978" s="1435"/>
      <c r="M978" s="1435"/>
      <c r="N978" s="1435"/>
      <c r="O978" s="1435"/>
      <c r="P978" s="1435"/>
      <c r="Q978" s="1435"/>
      <c r="R978" s="1435"/>
      <c r="S978" s="1435"/>
      <c r="T978" s="1435"/>
      <c r="U978" s="1435"/>
      <c r="V978" s="1435"/>
      <c r="W978" s="1435"/>
      <c r="X978" s="1435"/>
      <c r="Y978" s="1435"/>
      <c r="Z978" s="1435"/>
      <c r="AA978" s="369"/>
    </row>
    <row r="979" spans="1:47" ht="18" customHeight="1">
      <c r="A979" s="369"/>
      <c r="B979" s="1348"/>
      <c r="C979" s="1348"/>
      <c r="D979" s="1347" t="s">
        <v>3975</v>
      </c>
      <c r="E979" s="1347"/>
      <c r="F979" s="1347"/>
      <c r="G979" s="1047" t="s">
        <v>3918</v>
      </c>
      <c r="H979" s="1047"/>
      <c r="I979" s="1047"/>
      <c r="J979" s="871"/>
      <c r="K979" s="869"/>
      <c r="L979" s="344" t="s">
        <v>3919</v>
      </c>
      <c r="M979" s="1437"/>
      <c r="N979" s="1427"/>
      <c r="O979" s="1438"/>
      <c r="P979" s="1439"/>
      <c r="Q979" s="1425"/>
      <c r="R979" s="1425"/>
      <c r="S979" s="1425"/>
      <c r="T979" s="1425"/>
      <c r="U979" s="1425"/>
      <c r="V979" s="1425"/>
      <c r="W979" s="1425"/>
      <c r="X979" s="1425"/>
      <c r="Y979" s="1425"/>
      <c r="Z979" s="1440"/>
      <c r="AA979" s="369"/>
    </row>
    <row r="980" spans="1:47" ht="18" customHeight="1">
      <c r="A980" s="369"/>
      <c r="B980" s="1348"/>
      <c r="C980" s="1348"/>
      <c r="D980" s="1347"/>
      <c r="E980" s="1347"/>
      <c r="F980" s="1347"/>
      <c r="G980" s="1047" t="s">
        <v>3920</v>
      </c>
      <c r="H980" s="1047"/>
      <c r="I980" s="1047"/>
      <c r="J980" s="1046"/>
      <c r="K980" s="1046"/>
      <c r="L980" s="1046"/>
      <c r="M980" s="1046"/>
      <c r="N980" s="1046"/>
      <c r="O980" s="1046"/>
      <c r="P980" s="1047" t="s">
        <v>3921</v>
      </c>
      <c r="Q980" s="1047"/>
      <c r="R980" s="1047"/>
      <c r="S980" s="1046"/>
      <c r="T980" s="1046"/>
      <c r="U980" s="1046"/>
      <c r="V980" s="1046"/>
      <c r="W980" s="1046"/>
      <c r="X980" s="1046"/>
      <c r="Y980" s="1046"/>
      <c r="Z980" s="1046"/>
      <c r="AA980" s="369"/>
    </row>
    <row r="981" spans="1:47" ht="18" customHeight="1">
      <c r="A981" s="369"/>
      <c r="B981" s="1348"/>
      <c r="C981" s="1348"/>
      <c r="D981" s="1347"/>
      <c r="E981" s="1347"/>
      <c r="F981" s="1347"/>
      <c r="G981" s="1047" t="s">
        <v>3922</v>
      </c>
      <c r="H981" s="1047"/>
      <c r="I981" s="1047"/>
      <c r="J981" s="1046"/>
      <c r="K981" s="1046"/>
      <c r="L981" s="1046"/>
      <c r="M981" s="1046"/>
      <c r="N981" s="1046"/>
      <c r="O981" s="1046"/>
      <c r="P981" s="1047" t="s">
        <v>3923</v>
      </c>
      <c r="Q981" s="1047"/>
      <c r="R981" s="1047"/>
      <c r="S981" s="1046"/>
      <c r="T981" s="1046"/>
      <c r="U981" s="1046"/>
      <c r="V981" s="1046"/>
      <c r="W981" s="1046"/>
      <c r="X981" s="1046"/>
      <c r="Y981" s="1046"/>
      <c r="Z981" s="1046"/>
      <c r="AA981" s="369"/>
    </row>
    <row r="982" spans="1:47" ht="18" customHeight="1">
      <c r="A982" s="369"/>
      <c r="B982" s="1348"/>
      <c r="C982" s="1348"/>
      <c r="D982" s="1347"/>
      <c r="E982" s="1347"/>
      <c r="F982" s="1347"/>
      <c r="G982" s="1047" t="s">
        <v>3924</v>
      </c>
      <c r="H982" s="1047"/>
      <c r="I982" s="1047"/>
      <c r="J982" s="1046"/>
      <c r="K982" s="1046"/>
      <c r="L982" s="1046"/>
      <c r="M982" s="1046"/>
      <c r="N982" s="1046"/>
      <c r="O982" s="1046"/>
      <c r="P982" s="1046"/>
      <c r="Q982" s="1046"/>
      <c r="R982" s="1046"/>
      <c r="S982" s="1046"/>
      <c r="T982" s="1046"/>
      <c r="U982" s="1046"/>
      <c r="V982" s="1046"/>
      <c r="W982" s="1046"/>
      <c r="X982" s="1046"/>
      <c r="Y982" s="1046"/>
      <c r="Z982" s="1046"/>
      <c r="AA982" s="369"/>
    </row>
    <row r="983" spans="1:47" ht="14.4">
      <c r="A983" s="369"/>
      <c r="B983" s="1348"/>
      <c r="C983" s="1348"/>
      <c r="D983" s="1441" t="s">
        <v>3976</v>
      </c>
      <c r="E983" s="1441"/>
      <c r="F983" s="1441"/>
      <c r="G983" s="1441"/>
      <c r="H983" s="1441"/>
      <c r="I983" s="1441"/>
      <c r="J983" s="1441"/>
      <c r="K983" s="1441"/>
      <c r="L983" s="1441"/>
      <c r="M983" s="1441"/>
      <c r="N983" s="1441" t="s">
        <v>177</v>
      </c>
      <c r="O983" s="1441"/>
      <c r="P983" s="1441"/>
      <c r="Q983" s="1441"/>
      <c r="R983" s="1441"/>
      <c r="S983" s="1441"/>
      <c r="T983" s="1441"/>
      <c r="U983" s="1441"/>
      <c r="V983" s="1441"/>
      <c r="W983" s="1441"/>
      <c r="X983" s="1441"/>
      <c r="Y983" s="1441"/>
      <c r="Z983" s="1441"/>
      <c r="AA983" s="369"/>
    </row>
    <row r="984" spans="1:47" ht="14.4">
      <c r="A984" s="369"/>
      <c r="B984" s="1348"/>
      <c r="C984" s="1348"/>
      <c r="D984" s="1347"/>
      <c r="E984" s="1347"/>
      <c r="F984" s="1347"/>
      <c r="G984" s="1347"/>
      <c r="H984" s="1347"/>
      <c r="I984" s="1347"/>
      <c r="J984" s="1347"/>
      <c r="K984" s="1347"/>
      <c r="L984" s="1347"/>
      <c r="M984" s="1347"/>
      <c r="N984" s="1347"/>
      <c r="O984" s="1347"/>
      <c r="P984" s="1347"/>
      <c r="Q984" s="1347"/>
      <c r="R984" s="1347"/>
      <c r="S984" s="1347"/>
      <c r="T984" s="1347"/>
      <c r="U984" s="1347"/>
      <c r="V984" s="1347"/>
      <c r="W984" s="1347"/>
      <c r="X984" s="1347"/>
      <c r="Y984" s="1347"/>
      <c r="Z984" s="1347"/>
      <c r="AA984" s="369"/>
    </row>
    <row r="985" spans="1:47" ht="14.25" customHeight="1">
      <c r="A985" s="369"/>
      <c r="B985" s="1348"/>
      <c r="C985" s="1348"/>
      <c r="D985" s="1347"/>
      <c r="E985" s="1347"/>
      <c r="F985" s="1347"/>
      <c r="G985" s="1347"/>
      <c r="H985" s="1347"/>
      <c r="I985" s="1347"/>
      <c r="J985" s="1347"/>
      <c r="K985" s="1347"/>
      <c r="L985" s="1347"/>
      <c r="M985" s="1347"/>
      <c r="N985" s="1347"/>
      <c r="O985" s="1347"/>
      <c r="P985" s="1347"/>
      <c r="Q985" s="1347"/>
      <c r="R985" s="1347"/>
      <c r="S985" s="1347"/>
      <c r="T985" s="1347"/>
      <c r="U985" s="1347"/>
      <c r="V985" s="1347"/>
      <c r="W985" s="1347"/>
      <c r="X985" s="1347"/>
      <c r="Y985" s="1347"/>
      <c r="Z985" s="1347"/>
      <c r="AA985" s="369"/>
    </row>
    <row r="986" spans="1:47" ht="14.4">
      <c r="A986" s="369"/>
      <c r="B986" s="1348"/>
      <c r="C986" s="1348"/>
      <c r="D986" s="1347" t="s">
        <v>3977</v>
      </c>
      <c r="E986" s="1347"/>
      <c r="F986" s="1347"/>
      <c r="G986" s="1347"/>
      <c r="H986" s="1347"/>
      <c r="I986" s="1347"/>
      <c r="J986" s="1347"/>
      <c r="K986" s="1347"/>
      <c r="L986" s="1347"/>
      <c r="M986" s="1347"/>
      <c r="N986" s="1442" t="s">
        <v>3979</v>
      </c>
      <c r="O986" s="1442"/>
      <c r="P986" s="1442"/>
      <c r="Q986" s="1442"/>
      <c r="R986" s="390"/>
      <c r="S986" s="369"/>
      <c r="T986" s="369"/>
      <c r="U986" s="369"/>
      <c r="V986" s="391"/>
      <c r="W986" s="389"/>
      <c r="X986" s="389"/>
      <c r="Y986" s="389"/>
      <c r="Z986" s="392"/>
      <c r="AA986" s="369"/>
    </row>
    <row r="987" spans="1:47" ht="14.4">
      <c r="A987" s="369"/>
      <c r="B987" s="1348"/>
      <c r="C987" s="1348"/>
      <c r="D987" s="1347"/>
      <c r="E987" s="1347"/>
      <c r="F987" s="1347"/>
      <c r="G987" s="1347"/>
      <c r="H987" s="1347"/>
      <c r="I987" s="1347"/>
      <c r="J987" s="1347"/>
      <c r="K987" s="1347"/>
      <c r="L987" s="1347"/>
      <c r="M987" s="1347"/>
      <c r="N987" s="1442"/>
      <c r="O987" s="1442"/>
      <c r="P987" s="1442"/>
      <c r="Q987" s="1442"/>
      <c r="R987" s="115"/>
      <c r="S987" s="114"/>
      <c r="T987" s="369" t="s">
        <v>388</v>
      </c>
      <c r="U987" s="114"/>
      <c r="V987" s="393" t="s">
        <v>3980</v>
      </c>
      <c r="W987" s="389"/>
      <c r="X987" s="389"/>
      <c r="Y987" s="389"/>
      <c r="Z987" s="392"/>
      <c r="AA987" s="369"/>
    </row>
    <row r="988" spans="1:47" ht="14.4">
      <c r="A988" s="369"/>
      <c r="B988" s="1348"/>
      <c r="C988" s="1348"/>
      <c r="D988" s="1347"/>
      <c r="E988" s="1347"/>
      <c r="F988" s="1347"/>
      <c r="G988" s="1347"/>
      <c r="H988" s="1347"/>
      <c r="I988" s="1347"/>
      <c r="J988" s="1347"/>
      <c r="K988" s="1347"/>
      <c r="L988" s="1347"/>
      <c r="M988" s="1347"/>
      <c r="N988" s="1442"/>
      <c r="O988" s="1442"/>
      <c r="P988" s="1442"/>
      <c r="Q988" s="1442"/>
      <c r="R988" s="394"/>
      <c r="S988" s="369"/>
      <c r="T988" s="369"/>
      <c r="U988" s="395"/>
      <c r="V988" s="391"/>
      <c r="W988" s="389"/>
      <c r="X988" s="389"/>
      <c r="Y988" s="389"/>
      <c r="Z988" s="392"/>
      <c r="AA988" s="369"/>
    </row>
    <row r="989" spans="1:47" ht="13.95" customHeight="1">
      <c r="A989" s="369"/>
      <c r="B989" s="1348"/>
      <c r="C989" s="1348"/>
      <c r="D989" s="1443" t="s">
        <v>3978</v>
      </c>
      <c r="E989" s="1443"/>
      <c r="F989" s="1443"/>
      <c r="G989" s="370"/>
      <c r="H989" s="371"/>
      <c r="I989" s="371"/>
      <c r="J989" s="371"/>
      <c r="K989" s="371"/>
      <c r="L989" s="371"/>
      <c r="M989" s="371"/>
      <c r="N989" s="371"/>
      <c r="O989" s="371"/>
      <c r="P989" s="371"/>
      <c r="Q989" s="371"/>
      <c r="R989" s="371"/>
      <c r="S989" s="371"/>
      <c r="T989" s="371"/>
      <c r="U989" s="371"/>
      <c r="V989" s="372"/>
      <c r="W989" s="370"/>
      <c r="X989" s="370"/>
      <c r="Y989" s="370"/>
      <c r="Z989" s="374"/>
      <c r="AA989" s="369"/>
    </row>
    <row r="990" spans="1:47" ht="14.4">
      <c r="A990" s="369"/>
      <c r="B990" s="1348"/>
      <c r="C990" s="1348"/>
      <c r="D990" s="1443"/>
      <c r="E990" s="1443"/>
      <c r="F990" s="1443"/>
      <c r="G990" s="389"/>
      <c r="H990" s="369"/>
      <c r="I990" s="121" t="s">
        <v>3783</v>
      </c>
      <c r="J990" s="369" t="s">
        <v>3981</v>
      </c>
      <c r="K990" s="369"/>
      <c r="L990" s="369"/>
      <c r="M990" s="369"/>
      <c r="N990" s="369" t="s">
        <v>3965</v>
      </c>
      <c r="O990" s="369"/>
      <c r="P990" s="121" t="s">
        <v>3783</v>
      </c>
      <c r="Q990" s="369" t="s">
        <v>3982</v>
      </c>
      <c r="R990" s="369"/>
      <c r="S990" s="369"/>
      <c r="T990" s="369"/>
      <c r="U990" s="369" t="s">
        <v>3965</v>
      </c>
      <c r="V990" s="391"/>
      <c r="W990" s="121" t="s">
        <v>3783</v>
      </c>
      <c r="X990" s="389" t="s">
        <v>3983</v>
      </c>
      <c r="Y990" s="389"/>
      <c r="Z990" s="392"/>
      <c r="AA990" s="369"/>
    </row>
    <row r="991" spans="1:47" ht="14.4">
      <c r="A991" s="369"/>
      <c r="B991" s="1348"/>
      <c r="C991" s="1348"/>
      <c r="D991" s="1443"/>
      <c r="E991" s="1443"/>
      <c r="F991" s="1443"/>
      <c r="G991" s="375"/>
      <c r="H991" s="376"/>
      <c r="I991" s="376"/>
      <c r="J991" s="376"/>
      <c r="K991" s="376"/>
      <c r="L991" s="376"/>
      <c r="M991" s="376"/>
      <c r="N991" s="376"/>
      <c r="O991" s="376"/>
      <c r="P991" s="376"/>
      <c r="Q991" s="376"/>
      <c r="R991" s="376"/>
      <c r="S991" s="376"/>
      <c r="T991" s="376"/>
      <c r="U991" s="376"/>
      <c r="V991" s="378"/>
      <c r="W991" s="375"/>
      <c r="X991" s="375"/>
      <c r="Y991" s="375"/>
      <c r="Z991" s="379"/>
      <c r="AA991" s="369"/>
    </row>
    <row r="992" spans="1:47" ht="14.55" customHeight="1">
      <c r="B992" s="1348" t="s">
        <v>3984</v>
      </c>
      <c r="C992" s="1348"/>
      <c r="D992" s="1347" t="s">
        <v>23</v>
      </c>
      <c r="E992" s="1347"/>
      <c r="F992" s="1347"/>
      <c r="G992" s="1346" t="s">
        <v>15</v>
      </c>
      <c r="H992" s="1346"/>
      <c r="I992" s="1346"/>
      <c r="J992" s="1346"/>
      <c r="K992" s="1346"/>
      <c r="L992" s="1444"/>
      <c r="M992" s="1349"/>
      <c r="N992" s="368" t="s">
        <v>3919</v>
      </c>
      <c r="O992" s="1444"/>
      <c r="P992" s="1349"/>
      <c r="Q992" s="1346" t="s">
        <v>56</v>
      </c>
      <c r="R992" s="1346"/>
      <c r="S992" s="1346"/>
      <c r="T992" s="1346"/>
      <c r="U992" s="1346"/>
      <c r="V992" s="1445"/>
      <c r="W992" s="1346"/>
      <c r="X992" s="1346"/>
      <c r="Y992" s="1346"/>
      <c r="Z992" s="1346"/>
      <c r="AB992" s="2">
        <v>39</v>
      </c>
      <c r="AC992" s="876"/>
      <c r="AD992" s="876"/>
      <c r="AE992" s="876"/>
      <c r="AF992" s="1446"/>
      <c r="AG992" s="1446"/>
      <c r="AH992" s="1446"/>
      <c r="AI992" s="1446"/>
      <c r="AJ992" s="1446"/>
      <c r="AK992" s="876"/>
      <c r="AL992" s="876"/>
      <c r="AM992" s="876"/>
      <c r="AN992" s="1446"/>
      <c r="AO992" s="1446"/>
      <c r="AP992" s="1446"/>
      <c r="AQ992" s="1446"/>
      <c r="AR992" s="1446"/>
      <c r="AS992" s="1446"/>
      <c r="AT992" s="1446"/>
      <c r="AU992" s="1446"/>
    </row>
    <row r="993" spans="1:47" ht="13.05" customHeight="1">
      <c r="B993" s="1348"/>
      <c r="C993" s="1348"/>
      <c r="D993" s="1347"/>
      <c r="E993" s="1347"/>
      <c r="F993" s="1347"/>
      <c r="G993" s="1346" t="s">
        <v>17</v>
      </c>
      <c r="H993" s="1346"/>
      <c r="I993" s="1346"/>
      <c r="J993" s="1346"/>
      <c r="K993" s="1346"/>
      <c r="L993" s="1445"/>
      <c r="M993" s="1346"/>
      <c r="N993" s="1346"/>
      <c r="O993" s="1346"/>
      <c r="P993" s="1346"/>
      <c r="Q993" s="1346" t="s">
        <v>3993</v>
      </c>
      <c r="R993" s="1346"/>
      <c r="S993" s="1346"/>
      <c r="T993" s="1346"/>
      <c r="U993" s="1346"/>
      <c r="V993" s="1445"/>
      <c r="W993" s="1346"/>
      <c r="X993" s="1346"/>
      <c r="Y993" s="1346"/>
      <c r="Z993" s="1346"/>
      <c r="AC993" s="876"/>
      <c r="AD993" s="876"/>
      <c r="AE993" s="876"/>
      <c r="AF993" s="1446"/>
      <c r="AG993" s="1446"/>
      <c r="AH993" s="1446"/>
      <c r="AI993" s="1446"/>
      <c r="AJ993" s="1446"/>
      <c r="AK993" s="1446"/>
      <c r="AL993" s="1446"/>
      <c r="AM993" s="1446"/>
      <c r="AN993" s="1446"/>
      <c r="AO993" s="1446"/>
      <c r="AP993" s="1446"/>
      <c r="AQ993" s="1446"/>
      <c r="AR993" s="1446"/>
      <c r="AS993" s="1446"/>
      <c r="AT993" s="1446"/>
      <c r="AU993" s="1446"/>
    </row>
    <row r="994" spans="1:47" ht="13.95" customHeight="1">
      <c r="A994" s="369"/>
      <c r="B994" s="1348"/>
      <c r="C994" s="1348"/>
      <c r="D994" s="1347"/>
      <c r="E994" s="1347"/>
      <c r="F994" s="1347"/>
      <c r="G994" s="1346" t="s">
        <v>19</v>
      </c>
      <c r="H994" s="1346"/>
      <c r="I994" s="1346"/>
      <c r="J994" s="1346"/>
      <c r="K994" s="1346"/>
      <c r="L994" s="1445"/>
      <c r="M994" s="1346"/>
      <c r="N994" s="1346"/>
      <c r="O994" s="1346"/>
      <c r="P994" s="1346"/>
      <c r="Q994" s="1347" t="s">
        <v>20</v>
      </c>
      <c r="R994" s="1347"/>
      <c r="S994" s="1347"/>
      <c r="T994" s="1347"/>
      <c r="U994" s="1347"/>
      <c r="V994" s="1445"/>
      <c r="W994" s="1346"/>
      <c r="X994" s="1346"/>
      <c r="Y994" s="1346"/>
      <c r="Z994" s="1346"/>
      <c r="AA994" s="369"/>
    </row>
    <row r="995" spans="1:47" ht="14.4">
      <c r="A995" s="369"/>
      <c r="B995" s="1348"/>
      <c r="C995" s="1348"/>
      <c r="D995" s="1347" t="s">
        <v>8</v>
      </c>
      <c r="E995" s="1347"/>
      <c r="F995" s="1347"/>
      <c r="G995" s="1447"/>
      <c r="H995" s="1343"/>
      <c r="I995" s="1343"/>
      <c r="J995" s="1343"/>
      <c r="K995" s="1343"/>
      <c r="L995" s="1344"/>
      <c r="M995" s="1344"/>
      <c r="N995" s="1344"/>
      <c r="O995" s="1344"/>
      <c r="P995" s="1344"/>
      <c r="Q995" s="1344"/>
      <c r="R995" s="1344"/>
      <c r="S995" s="1344"/>
      <c r="T995" s="1344"/>
      <c r="U995" s="1344"/>
      <c r="V995" s="1344"/>
      <c r="W995" s="1344"/>
      <c r="X995" s="1344"/>
      <c r="Y995" s="1344"/>
      <c r="Z995" s="1344"/>
      <c r="AA995" s="369"/>
    </row>
    <row r="996" spans="1:47" ht="14.4">
      <c r="A996" s="369"/>
      <c r="B996" s="1348"/>
      <c r="C996" s="1348"/>
      <c r="D996" s="1347"/>
      <c r="E996" s="1347"/>
      <c r="F996" s="1347"/>
      <c r="G996" s="1345"/>
      <c r="H996" s="1344"/>
      <c r="I996" s="1344"/>
      <c r="J996" s="1344"/>
      <c r="K996" s="1344"/>
      <c r="L996" s="1344"/>
      <c r="M996" s="1344"/>
      <c r="N996" s="1344"/>
      <c r="O996" s="1344"/>
      <c r="P996" s="1344"/>
      <c r="Q996" s="1344"/>
      <c r="R996" s="1344"/>
      <c r="S996" s="1344"/>
      <c r="T996" s="1344"/>
      <c r="U996" s="1344"/>
      <c r="V996" s="1344"/>
      <c r="W996" s="1344"/>
      <c r="X996" s="1344"/>
      <c r="Y996" s="1344"/>
      <c r="Z996" s="1344"/>
      <c r="AA996" s="369"/>
    </row>
    <row r="997" spans="1:47" ht="14.4">
      <c r="A997" s="369"/>
      <c r="B997" s="1348"/>
      <c r="C997" s="1348"/>
      <c r="D997" s="1347" t="s">
        <v>3745</v>
      </c>
      <c r="E997" s="1347"/>
      <c r="F997" s="1347"/>
      <c r="G997" s="370"/>
      <c r="H997" s="371"/>
      <c r="I997" s="350"/>
      <c r="J997" s="350"/>
      <c r="K997" s="112" t="s">
        <v>3783</v>
      </c>
      <c r="L997" s="371" t="s">
        <v>3966</v>
      </c>
      <c r="M997" s="371"/>
      <c r="N997" s="371"/>
      <c r="O997" s="371"/>
      <c r="P997" s="371" t="s">
        <v>3965</v>
      </c>
      <c r="Q997" s="350"/>
      <c r="R997" s="112" t="s">
        <v>3783</v>
      </c>
      <c r="S997" s="371" t="s">
        <v>3967</v>
      </c>
      <c r="T997" s="371"/>
      <c r="U997" s="371"/>
      <c r="V997" s="372"/>
      <c r="W997" s="373"/>
      <c r="X997" s="370"/>
      <c r="Y997" s="370"/>
      <c r="Z997" s="374"/>
      <c r="AA997" s="369"/>
    </row>
    <row r="998" spans="1:47" ht="14.4">
      <c r="A998" s="369"/>
      <c r="B998" s="1348"/>
      <c r="C998" s="1348"/>
      <c r="D998" s="1347"/>
      <c r="E998" s="1347"/>
      <c r="F998" s="1347"/>
      <c r="G998" s="375"/>
      <c r="H998" s="376"/>
      <c r="I998" s="377"/>
      <c r="J998" s="376"/>
      <c r="K998" s="110" t="s">
        <v>3783</v>
      </c>
      <c r="L998" s="376" t="s">
        <v>9</v>
      </c>
      <c r="M998" s="376"/>
      <c r="N998" s="376"/>
      <c r="O998" s="1448"/>
      <c r="P998" s="1449"/>
      <c r="Q998" s="1449"/>
      <c r="R998" s="1449"/>
      <c r="S998" s="1449"/>
      <c r="T998" s="1449"/>
      <c r="U998" s="1449"/>
      <c r="V998" s="1449"/>
      <c r="W998" s="375" t="s">
        <v>10</v>
      </c>
      <c r="X998" s="375"/>
      <c r="Y998" s="375"/>
      <c r="Z998" s="379"/>
      <c r="AA998" s="369"/>
    </row>
    <row r="999" spans="1:47" ht="14.4">
      <c r="A999" s="369"/>
      <c r="B999" s="1348"/>
      <c r="C999" s="1348"/>
      <c r="D999" s="1347"/>
      <c r="E999" s="1347"/>
      <c r="F999" s="1347"/>
      <c r="G999" s="1450" t="s">
        <v>3968</v>
      </c>
      <c r="H999" s="1450"/>
      <c r="I999" s="1450"/>
      <c r="J999" s="1450"/>
      <c r="K999" s="1451"/>
      <c r="L999" s="1452"/>
      <c r="M999" s="1453"/>
      <c r="N999" s="1453"/>
      <c r="O999" s="1453"/>
      <c r="P999" s="1453"/>
      <c r="Q999" s="1452"/>
      <c r="R999" s="1453"/>
      <c r="S999" s="1453"/>
      <c r="T999" s="1453"/>
      <c r="U999" s="1453"/>
      <c r="V999" s="1445"/>
      <c r="W999" s="1346"/>
      <c r="X999" s="1346"/>
      <c r="Y999" s="1346"/>
      <c r="Z999" s="1346"/>
      <c r="AA999" s="369"/>
    </row>
    <row r="1000" spans="1:47" ht="14.4">
      <c r="A1000" s="369"/>
      <c r="B1000" s="1348"/>
      <c r="C1000" s="1348"/>
      <c r="D1000" s="1347"/>
      <c r="E1000" s="1347"/>
      <c r="F1000" s="1347"/>
      <c r="G1000" s="1450" t="s">
        <v>3969</v>
      </c>
      <c r="H1000" s="1450"/>
      <c r="I1000" s="1450"/>
      <c r="J1000" s="1450"/>
      <c r="K1000" s="1451"/>
      <c r="L1000" s="1429"/>
      <c r="M1000" s="862"/>
      <c r="N1000" s="109"/>
      <c r="O1000" s="1" t="s">
        <v>12</v>
      </c>
      <c r="P1000" s="109"/>
      <c r="Q1000" s="1" t="s">
        <v>11</v>
      </c>
      <c r="R1000" s="109"/>
      <c r="S1000" s="1" t="s">
        <v>227</v>
      </c>
      <c r="T1000" s="382"/>
      <c r="U1000" s="382"/>
      <c r="V1000" s="383"/>
      <c r="W1000" s="380"/>
      <c r="X1000" s="380"/>
      <c r="Y1000" s="380"/>
      <c r="Z1000" s="381"/>
      <c r="AA1000" s="369"/>
    </row>
    <row r="1001" spans="1:47" ht="13.95" customHeight="1">
      <c r="A1001" s="369"/>
      <c r="B1001" s="1348"/>
      <c r="C1001" s="1348"/>
      <c r="D1001" s="1443" t="s">
        <v>3971</v>
      </c>
      <c r="E1001" s="1347"/>
      <c r="F1001" s="1347"/>
      <c r="G1001" s="111" t="s">
        <v>3783</v>
      </c>
      <c r="H1001" s="385" t="s">
        <v>3972</v>
      </c>
      <c r="I1001" s="385"/>
      <c r="J1001" s="385"/>
      <c r="K1001" s="385"/>
      <c r="L1001" s="386" t="s">
        <v>3974</v>
      </c>
      <c r="M1001" s="385"/>
      <c r="N1001" s="385"/>
      <c r="O1001" s="1433"/>
      <c r="P1001" s="1433"/>
      <c r="Q1001" s="1433"/>
      <c r="R1001" s="1433"/>
      <c r="S1001" s="1433"/>
      <c r="T1001" s="1433"/>
      <c r="U1001" s="1433"/>
      <c r="V1001" s="1433"/>
      <c r="W1001" s="387" t="s">
        <v>10</v>
      </c>
      <c r="X1001" s="387"/>
      <c r="Y1001" s="387"/>
      <c r="Z1001" s="388"/>
      <c r="AA1001" s="369"/>
    </row>
    <row r="1002" spans="1:47" ht="14.4">
      <c r="A1002" s="369"/>
      <c r="B1002" s="1348"/>
      <c r="C1002" s="1348"/>
      <c r="D1002" s="1347"/>
      <c r="E1002" s="1347"/>
      <c r="F1002" s="1347"/>
      <c r="G1002" s="110" t="s">
        <v>3783</v>
      </c>
      <c r="H1002" s="376" t="s">
        <v>3973</v>
      </c>
      <c r="I1002" s="376"/>
      <c r="J1002" s="376"/>
      <c r="K1002" s="376"/>
      <c r="L1002" s="376"/>
      <c r="M1002" s="376"/>
      <c r="N1002" s="376"/>
      <c r="O1002" s="376"/>
      <c r="P1002" s="376"/>
      <c r="Q1002" s="376"/>
      <c r="R1002" s="376"/>
      <c r="S1002" s="376"/>
      <c r="T1002" s="376"/>
      <c r="U1002" s="376"/>
      <c r="V1002" s="378"/>
      <c r="W1002" s="375"/>
      <c r="X1002" s="375"/>
      <c r="Y1002" s="375"/>
      <c r="Z1002" s="379"/>
      <c r="AA1002" s="369"/>
    </row>
    <row r="1003" spans="1:47" ht="13.95" customHeight="1">
      <c r="A1003" s="369"/>
      <c r="B1003" s="1348" t="s">
        <v>3985</v>
      </c>
      <c r="C1003" s="1348"/>
      <c r="D1003" s="1347" t="s">
        <v>3755</v>
      </c>
      <c r="E1003" s="1347"/>
      <c r="F1003" s="1347"/>
      <c r="G1003" s="1435"/>
      <c r="H1003" s="1435"/>
      <c r="I1003" s="1435"/>
      <c r="J1003" s="1435"/>
      <c r="K1003" s="1435"/>
      <c r="L1003" s="1435"/>
      <c r="M1003" s="1435"/>
      <c r="N1003" s="1435"/>
      <c r="O1003" s="1435"/>
      <c r="P1003" s="1435"/>
      <c r="Q1003" s="1435"/>
      <c r="R1003" s="1435"/>
      <c r="S1003" s="1435"/>
      <c r="T1003" s="1435"/>
      <c r="U1003" s="1435"/>
      <c r="V1003" s="1435"/>
      <c r="W1003" s="1435"/>
      <c r="X1003" s="1435"/>
      <c r="Y1003" s="1435"/>
      <c r="Z1003" s="1435"/>
      <c r="AA1003" s="369"/>
    </row>
    <row r="1004" spans="1:47" ht="14.4">
      <c r="A1004" s="369"/>
      <c r="B1004" s="1348"/>
      <c r="C1004" s="1348"/>
      <c r="D1004" s="1434"/>
      <c r="E1004" s="1434"/>
      <c r="F1004" s="1434"/>
      <c r="G1004" s="1436"/>
      <c r="H1004" s="1436"/>
      <c r="I1004" s="1436"/>
      <c r="J1004" s="1435"/>
      <c r="K1004" s="1435"/>
      <c r="L1004" s="1435"/>
      <c r="M1004" s="1435"/>
      <c r="N1004" s="1435"/>
      <c r="O1004" s="1435"/>
      <c r="P1004" s="1435"/>
      <c r="Q1004" s="1435"/>
      <c r="R1004" s="1435"/>
      <c r="S1004" s="1435"/>
      <c r="T1004" s="1435"/>
      <c r="U1004" s="1435"/>
      <c r="V1004" s="1435"/>
      <c r="W1004" s="1435"/>
      <c r="X1004" s="1435"/>
      <c r="Y1004" s="1435"/>
      <c r="Z1004" s="1435"/>
      <c r="AA1004" s="369"/>
    </row>
    <row r="1005" spans="1:47" ht="18" customHeight="1">
      <c r="A1005" s="369"/>
      <c r="B1005" s="1348"/>
      <c r="C1005" s="1348"/>
      <c r="D1005" s="1347" t="s">
        <v>3975</v>
      </c>
      <c r="E1005" s="1347"/>
      <c r="F1005" s="1347"/>
      <c r="G1005" s="1047" t="s">
        <v>3918</v>
      </c>
      <c r="H1005" s="1047"/>
      <c r="I1005" s="1047"/>
      <c r="J1005" s="871"/>
      <c r="K1005" s="869"/>
      <c r="L1005" s="344" t="s">
        <v>3919</v>
      </c>
      <c r="M1005" s="1437"/>
      <c r="N1005" s="1427"/>
      <c r="O1005" s="1438"/>
      <c r="P1005" s="1439"/>
      <c r="Q1005" s="1425"/>
      <c r="R1005" s="1425"/>
      <c r="S1005" s="1425"/>
      <c r="T1005" s="1425"/>
      <c r="U1005" s="1425"/>
      <c r="V1005" s="1425"/>
      <c r="W1005" s="1425"/>
      <c r="X1005" s="1425"/>
      <c r="Y1005" s="1425"/>
      <c r="Z1005" s="1440"/>
      <c r="AA1005" s="369"/>
    </row>
    <row r="1006" spans="1:47" ht="18" customHeight="1">
      <c r="A1006" s="369"/>
      <c r="B1006" s="1348"/>
      <c r="C1006" s="1348"/>
      <c r="D1006" s="1347"/>
      <c r="E1006" s="1347"/>
      <c r="F1006" s="1347"/>
      <c r="G1006" s="1047" t="s">
        <v>3920</v>
      </c>
      <c r="H1006" s="1047"/>
      <c r="I1006" s="1047"/>
      <c r="J1006" s="1046"/>
      <c r="K1006" s="1046"/>
      <c r="L1006" s="1046"/>
      <c r="M1006" s="1046"/>
      <c r="N1006" s="1046"/>
      <c r="O1006" s="1046"/>
      <c r="P1006" s="1047" t="s">
        <v>3921</v>
      </c>
      <c r="Q1006" s="1047"/>
      <c r="R1006" s="1047"/>
      <c r="S1006" s="1046"/>
      <c r="T1006" s="1046"/>
      <c r="U1006" s="1046"/>
      <c r="V1006" s="1046"/>
      <c r="W1006" s="1046"/>
      <c r="X1006" s="1046"/>
      <c r="Y1006" s="1046"/>
      <c r="Z1006" s="1046"/>
      <c r="AA1006" s="369"/>
    </row>
    <row r="1007" spans="1:47" ht="18" customHeight="1">
      <c r="A1007" s="369"/>
      <c r="B1007" s="1348"/>
      <c r="C1007" s="1348"/>
      <c r="D1007" s="1347"/>
      <c r="E1007" s="1347"/>
      <c r="F1007" s="1347"/>
      <c r="G1007" s="1047" t="s">
        <v>3922</v>
      </c>
      <c r="H1007" s="1047"/>
      <c r="I1007" s="1047"/>
      <c r="J1007" s="1046"/>
      <c r="K1007" s="1046"/>
      <c r="L1007" s="1046"/>
      <c r="M1007" s="1046"/>
      <c r="N1007" s="1046"/>
      <c r="O1007" s="1046"/>
      <c r="P1007" s="1047" t="s">
        <v>3923</v>
      </c>
      <c r="Q1007" s="1047"/>
      <c r="R1007" s="1047"/>
      <c r="S1007" s="1046"/>
      <c r="T1007" s="1046"/>
      <c r="U1007" s="1046"/>
      <c r="V1007" s="1046"/>
      <c r="W1007" s="1046"/>
      <c r="X1007" s="1046"/>
      <c r="Y1007" s="1046"/>
      <c r="Z1007" s="1046"/>
      <c r="AA1007" s="369"/>
    </row>
    <row r="1008" spans="1:47" ht="18" customHeight="1">
      <c r="A1008" s="369"/>
      <c r="B1008" s="1348"/>
      <c r="C1008" s="1348"/>
      <c r="D1008" s="1347"/>
      <c r="E1008" s="1347"/>
      <c r="F1008" s="1347"/>
      <c r="G1008" s="1047" t="s">
        <v>3924</v>
      </c>
      <c r="H1008" s="1047"/>
      <c r="I1008" s="1047"/>
      <c r="J1008" s="1046"/>
      <c r="K1008" s="1046"/>
      <c r="L1008" s="1046"/>
      <c r="M1008" s="1046"/>
      <c r="N1008" s="1046"/>
      <c r="O1008" s="1046"/>
      <c r="P1008" s="1046"/>
      <c r="Q1008" s="1046"/>
      <c r="R1008" s="1046"/>
      <c r="S1008" s="1046"/>
      <c r="T1008" s="1046"/>
      <c r="U1008" s="1046"/>
      <c r="V1008" s="1046"/>
      <c r="W1008" s="1046"/>
      <c r="X1008" s="1046"/>
      <c r="Y1008" s="1046"/>
      <c r="Z1008" s="1046"/>
      <c r="AA1008" s="369"/>
    </row>
    <row r="1009" spans="1:47" ht="14.4">
      <c r="A1009" s="369"/>
      <c r="B1009" s="1348"/>
      <c r="C1009" s="1348"/>
      <c r="D1009" s="1441" t="s">
        <v>3976</v>
      </c>
      <c r="E1009" s="1441"/>
      <c r="F1009" s="1441"/>
      <c r="G1009" s="1441"/>
      <c r="H1009" s="1441"/>
      <c r="I1009" s="1441"/>
      <c r="J1009" s="1441"/>
      <c r="K1009" s="1441"/>
      <c r="L1009" s="1441"/>
      <c r="M1009" s="1441"/>
      <c r="N1009" s="1441" t="s">
        <v>177</v>
      </c>
      <c r="O1009" s="1441"/>
      <c r="P1009" s="1441"/>
      <c r="Q1009" s="1441"/>
      <c r="R1009" s="1441"/>
      <c r="S1009" s="1441"/>
      <c r="T1009" s="1441"/>
      <c r="U1009" s="1441"/>
      <c r="V1009" s="1441"/>
      <c r="W1009" s="1441"/>
      <c r="X1009" s="1441"/>
      <c r="Y1009" s="1441"/>
      <c r="Z1009" s="1441"/>
      <c r="AA1009" s="369"/>
    </row>
    <row r="1010" spans="1:47" ht="14.4">
      <c r="A1010" s="369"/>
      <c r="B1010" s="1348"/>
      <c r="C1010" s="1348"/>
      <c r="D1010" s="1347"/>
      <c r="E1010" s="1347"/>
      <c r="F1010" s="1347"/>
      <c r="G1010" s="1347"/>
      <c r="H1010" s="1347"/>
      <c r="I1010" s="1347"/>
      <c r="J1010" s="1347"/>
      <c r="K1010" s="1347"/>
      <c r="L1010" s="1347"/>
      <c r="M1010" s="1347"/>
      <c r="N1010" s="1347"/>
      <c r="O1010" s="1347"/>
      <c r="P1010" s="1347"/>
      <c r="Q1010" s="1347"/>
      <c r="R1010" s="1347"/>
      <c r="S1010" s="1347"/>
      <c r="T1010" s="1347"/>
      <c r="U1010" s="1347"/>
      <c r="V1010" s="1347"/>
      <c r="W1010" s="1347"/>
      <c r="X1010" s="1347"/>
      <c r="Y1010" s="1347"/>
      <c r="Z1010" s="1347"/>
      <c r="AA1010" s="369"/>
    </row>
    <row r="1011" spans="1:47" ht="14.25" customHeight="1">
      <c r="A1011" s="369"/>
      <c r="B1011" s="1348"/>
      <c r="C1011" s="1348"/>
      <c r="D1011" s="1347"/>
      <c r="E1011" s="1347"/>
      <c r="F1011" s="1347"/>
      <c r="G1011" s="1347"/>
      <c r="H1011" s="1347"/>
      <c r="I1011" s="1347"/>
      <c r="J1011" s="1347"/>
      <c r="K1011" s="1347"/>
      <c r="L1011" s="1347"/>
      <c r="M1011" s="1347"/>
      <c r="N1011" s="1347"/>
      <c r="O1011" s="1347"/>
      <c r="P1011" s="1347"/>
      <c r="Q1011" s="1347"/>
      <c r="R1011" s="1347"/>
      <c r="S1011" s="1347"/>
      <c r="T1011" s="1347"/>
      <c r="U1011" s="1347"/>
      <c r="V1011" s="1347"/>
      <c r="W1011" s="1347"/>
      <c r="X1011" s="1347"/>
      <c r="Y1011" s="1347"/>
      <c r="Z1011" s="1347"/>
      <c r="AA1011" s="369"/>
    </row>
    <row r="1012" spans="1:47" ht="14.4">
      <c r="A1012" s="369"/>
      <c r="B1012" s="1348"/>
      <c r="C1012" s="1348"/>
      <c r="D1012" s="1347" t="s">
        <v>3977</v>
      </c>
      <c r="E1012" s="1347"/>
      <c r="F1012" s="1347"/>
      <c r="G1012" s="1347"/>
      <c r="H1012" s="1347"/>
      <c r="I1012" s="1347"/>
      <c r="J1012" s="1347"/>
      <c r="K1012" s="1347"/>
      <c r="L1012" s="1347"/>
      <c r="M1012" s="1347"/>
      <c r="N1012" s="1442" t="s">
        <v>3979</v>
      </c>
      <c r="O1012" s="1442"/>
      <c r="P1012" s="1442"/>
      <c r="Q1012" s="1442"/>
      <c r="R1012" s="390"/>
      <c r="S1012" s="369"/>
      <c r="T1012" s="369"/>
      <c r="U1012" s="369"/>
      <c r="V1012" s="391"/>
      <c r="W1012" s="389"/>
      <c r="X1012" s="389"/>
      <c r="Y1012" s="389"/>
      <c r="Z1012" s="392"/>
      <c r="AA1012" s="369"/>
    </row>
    <row r="1013" spans="1:47" ht="14.4">
      <c r="A1013" s="369"/>
      <c r="B1013" s="1348"/>
      <c r="C1013" s="1348"/>
      <c r="D1013" s="1347"/>
      <c r="E1013" s="1347"/>
      <c r="F1013" s="1347"/>
      <c r="G1013" s="1347"/>
      <c r="H1013" s="1347"/>
      <c r="I1013" s="1347"/>
      <c r="J1013" s="1347"/>
      <c r="K1013" s="1347"/>
      <c r="L1013" s="1347"/>
      <c r="M1013" s="1347"/>
      <c r="N1013" s="1442"/>
      <c r="O1013" s="1442"/>
      <c r="P1013" s="1442"/>
      <c r="Q1013" s="1442"/>
      <c r="R1013" s="115"/>
      <c r="S1013" s="114"/>
      <c r="T1013" s="369" t="s">
        <v>388</v>
      </c>
      <c r="U1013" s="114"/>
      <c r="V1013" s="393" t="s">
        <v>3980</v>
      </c>
      <c r="W1013" s="389"/>
      <c r="X1013" s="389"/>
      <c r="Y1013" s="389"/>
      <c r="Z1013" s="392"/>
      <c r="AA1013" s="369"/>
    </row>
    <row r="1014" spans="1:47" ht="14.4">
      <c r="A1014" s="369"/>
      <c r="B1014" s="1348"/>
      <c r="C1014" s="1348"/>
      <c r="D1014" s="1347"/>
      <c r="E1014" s="1347"/>
      <c r="F1014" s="1347"/>
      <c r="G1014" s="1347"/>
      <c r="H1014" s="1347"/>
      <c r="I1014" s="1347"/>
      <c r="J1014" s="1347"/>
      <c r="K1014" s="1347"/>
      <c r="L1014" s="1347"/>
      <c r="M1014" s="1347"/>
      <c r="N1014" s="1442"/>
      <c r="O1014" s="1442"/>
      <c r="P1014" s="1442"/>
      <c r="Q1014" s="1442"/>
      <c r="R1014" s="394"/>
      <c r="S1014" s="369"/>
      <c r="T1014" s="369"/>
      <c r="U1014" s="395"/>
      <c r="V1014" s="391"/>
      <c r="W1014" s="389"/>
      <c r="X1014" s="389"/>
      <c r="Y1014" s="389"/>
      <c r="Z1014" s="392"/>
      <c r="AA1014" s="369"/>
    </row>
    <row r="1015" spans="1:47" ht="13.95" customHeight="1">
      <c r="A1015" s="369"/>
      <c r="B1015" s="1348"/>
      <c r="C1015" s="1348"/>
      <c r="D1015" s="1443" t="s">
        <v>3978</v>
      </c>
      <c r="E1015" s="1443"/>
      <c r="F1015" s="1443"/>
      <c r="G1015" s="370"/>
      <c r="H1015" s="371"/>
      <c r="I1015" s="371"/>
      <c r="J1015" s="371"/>
      <c r="K1015" s="371"/>
      <c r="L1015" s="371"/>
      <c r="M1015" s="371"/>
      <c r="N1015" s="371"/>
      <c r="O1015" s="371"/>
      <c r="P1015" s="371"/>
      <c r="Q1015" s="371"/>
      <c r="R1015" s="371"/>
      <c r="S1015" s="371"/>
      <c r="T1015" s="371"/>
      <c r="U1015" s="371"/>
      <c r="V1015" s="372"/>
      <c r="W1015" s="370"/>
      <c r="X1015" s="370"/>
      <c r="Y1015" s="370"/>
      <c r="Z1015" s="374"/>
      <c r="AA1015" s="369"/>
    </row>
    <row r="1016" spans="1:47" ht="14.4">
      <c r="A1016" s="369"/>
      <c r="B1016" s="1348"/>
      <c r="C1016" s="1348"/>
      <c r="D1016" s="1443"/>
      <c r="E1016" s="1443"/>
      <c r="F1016" s="1443"/>
      <c r="G1016" s="389"/>
      <c r="H1016" s="369"/>
      <c r="I1016" s="121" t="s">
        <v>3783</v>
      </c>
      <c r="J1016" s="369" t="s">
        <v>3981</v>
      </c>
      <c r="K1016" s="369"/>
      <c r="L1016" s="369"/>
      <c r="M1016" s="369"/>
      <c r="N1016" s="369" t="s">
        <v>3965</v>
      </c>
      <c r="O1016" s="369"/>
      <c r="P1016" s="121" t="s">
        <v>3783</v>
      </c>
      <c r="Q1016" s="369" t="s">
        <v>3982</v>
      </c>
      <c r="R1016" s="369"/>
      <c r="S1016" s="369"/>
      <c r="T1016" s="369"/>
      <c r="U1016" s="369" t="s">
        <v>3965</v>
      </c>
      <c r="V1016" s="391"/>
      <c r="W1016" s="121" t="s">
        <v>3783</v>
      </c>
      <c r="X1016" s="389" t="s">
        <v>3983</v>
      </c>
      <c r="Y1016" s="389"/>
      <c r="Z1016" s="392"/>
      <c r="AA1016" s="369"/>
    </row>
    <row r="1017" spans="1:47" ht="14.4">
      <c r="A1017" s="369"/>
      <c r="B1017" s="1348"/>
      <c r="C1017" s="1348"/>
      <c r="D1017" s="1443"/>
      <c r="E1017" s="1443"/>
      <c r="F1017" s="1443"/>
      <c r="G1017" s="375"/>
      <c r="H1017" s="376"/>
      <c r="I1017" s="376"/>
      <c r="J1017" s="376"/>
      <c r="K1017" s="376"/>
      <c r="L1017" s="376"/>
      <c r="M1017" s="376"/>
      <c r="N1017" s="376"/>
      <c r="O1017" s="376"/>
      <c r="P1017" s="376"/>
      <c r="Q1017" s="376"/>
      <c r="R1017" s="376"/>
      <c r="S1017" s="376"/>
      <c r="T1017" s="376"/>
      <c r="U1017" s="376"/>
      <c r="V1017" s="378"/>
      <c r="W1017" s="375"/>
      <c r="X1017" s="375"/>
      <c r="Y1017" s="375"/>
      <c r="Z1017" s="379"/>
      <c r="AA1017" s="369"/>
    </row>
    <row r="1018" spans="1:47" ht="14.55" customHeight="1">
      <c r="B1018" s="1348" t="s">
        <v>3984</v>
      </c>
      <c r="C1018" s="1348"/>
      <c r="D1018" s="1347" t="s">
        <v>23</v>
      </c>
      <c r="E1018" s="1347"/>
      <c r="F1018" s="1347"/>
      <c r="G1018" s="1346" t="s">
        <v>15</v>
      </c>
      <c r="H1018" s="1346"/>
      <c r="I1018" s="1346"/>
      <c r="J1018" s="1346"/>
      <c r="K1018" s="1346"/>
      <c r="L1018" s="1444"/>
      <c r="M1018" s="1349"/>
      <c r="N1018" s="368" t="s">
        <v>3919</v>
      </c>
      <c r="O1018" s="1444"/>
      <c r="P1018" s="1349"/>
      <c r="Q1018" s="1346" t="s">
        <v>56</v>
      </c>
      <c r="R1018" s="1346"/>
      <c r="S1018" s="1346"/>
      <c r="T1018" s="1346"/>
      <c r="U1018" s="1346"/>
      <c r="V1018" s="1445"/>
      <c r="W1018" s="1346"/>
      <c r="X1018" s="1346"/>
      <c r="Y1018" s="1346"/>
      <c r="Z1018" s="1346"/>
      <c r="AB1018" s="2">
        <v>40</v>
      </c>
      <c r="AC1018" s="876"/>
      <c r="AD1018" s="876"/>
      <c r="AE1018" s="876"/>
      <c r="AF1018" s="1446"/>
      <c r="AG1018" s="1446"/>
      <c r="AH1018" s="1446"/>
      <c r="AI1018" s="1446"/>
      <c r="AJ1018" s="1446"/>
      <c r="AK1018" s="876"/>
      <c r="AL1018" s="876"/>
      <c r="AM1018" s="876"/>
      <c r="AN1018" s="1446"/>
      <c r="AO1018" s="1446"/>
      <c r="AP1018" s="1446"/>
      <c r="AQ1018" s="1446"/>
      <c r="AR1018" s="1446"/>
      <c r="AS1018" s="1446"/>
      <c r="AT1018" s="1446"/>
      <c r="AU1018" s="1446"/>
    </row>
    <row r="1019" spans="1:47" ht="13.05" customHeight="1">
      <c r="B1019" s="1348"/>
      <c r="C1019" s="1348"/>
      <c r="D1019" s="1347"/>
      <c r="E1019" s="1347"/>
      <c r="F1019" s="1347"/>
      <c r="G1019" s="1346" t="s">
        <v>17</v>
      </c>
      <c r="H1019" s="1346"/>
      <c r="I1019" s="1346"/>
      <c r="J1019" s="1346"/>
      <c r="K1019" s="1346"/>
      <c r="L1019" s="1445"/>
      <c r="M1019" s="1346"/>
      <c r="N1019" s="1346"/>
      <c r="O1019" s="1346"/>
      <c r="P1019" s="1346"/>
      <c r="Q1019" s="1346" t="s">
        <v>3993</v>
      </c>
      <c r="R1019" s="1346"/>
      <c r="S1019" s="1346"/>
      <c r="T1019" s="1346"/>
      <c r="U1019" s="1346"/>
      <c r="V1019" s="1445"/>
      <c r="W1019" s="1346"/>
      <c r="X1019" s="1346"/>
      <c r="Y1019" s="1346"/>
      <c r="Z1019" s="1346"/>
      <c r="AC1019" s="876"/>
      <c r="AD1019" s="876"/>
      <c r="AE1019" s="876"/>
      <c r="AF1019" s="1446"/>
      <c r="AG1019" s="1446"/>
      <c r="AH1019" s="1446"/>
      <c r="AI1019" s="1446"/>
      <c r="AJ1019" s="1446"/>
      <c r="AK1019" s="1446"/>
      <c r="AL1019" s="1446"/>
      <c r="AM1019" s="1446"/>
      <c r="AN1019" s="1446"/>
      <c r="AO1019" s="1446"/>
      <c r="AP1019" s="1446"/>
      <c r="AQ1019" s="1446"/>
      <c r="AR1019" s="1446"/>
      <c r="AS1019" s="1446"/>
      <c r="AT1019" s="1446"/>
      <c r="AU1019" s="1446"/>
    </row>
    <row r="1020" spans="1:47" ht="13.95" customHeight="1">
      <c r="A1020" s="369"/>
      <c r="B1020" s="1348"/>
      <c r="C1020" s="1348"/>
      <c r="D1020" s="1347"/>
      <c r="E1020" s="1347"/>
      <c r="F1020" s="1347"/>
      <c r="G1020" s="1346" t="s">
        <v>19</v>
      </c>
      <c r="H1020" s="1346"/>
      <c r="I1020" s="1346"/>
      <c r="J1020" s="1346"/>
      <c r="K1020" s="1346"/>
      <c r="L1020" s="1445"/>
      <c r="M1020" s="1346"/>
      <c r="N1020" s="1346"/>
      <c r="O1020" s="1346"/>
      <c r="P1020" s="1346"/>
      <c r="Q1020" s="1347" t="s">
        <v>20</v>
      </c>
      <c r="R1020" s="1347"/>
      <c r="S1020" s="1347"/>
      <c r="T1020" s="1347"/>
      <c r="U1020" s="1347"/>
      <c r="V1020" s="1445"/>
      <c r="W1020" s="1346"/>
      <c r="X1020" s="1346"/>
      <c r="Y1020" s="1346"/>
      <c r="Z1020" s="1346"/>
      <c r="AA1020" s="369"/>
    </row>
    <row r="1021" spans="1:47" ht="14.4">
      <c r="A1021" s="369"/>
      <c r="B1021" s="1348"/>
      <c r="C1021" s="1348"/>
      <c r="D1021" s="1347" t="s">
        <v>8</v>
      </c>
      <c r="E1021" s="1347"/>
      <c r="F1021" s="1347"/>
      <c r="G1021" s="1447"/>
      <c r="H1021" s="1343"/>
      <c r="I1021" s="1343"/>
      <c r="J1021" s="1343"/>
      <c r="K1021" s="1343"/>
      <c r="L1021" s="1344"/>
      <c r="M1021" s="1344"/>
      <c r="N1021" s="1344"/>
      <c r="O1021" s="1344"/>
      <c r="P1021" s="1344"/>
      <c r="Q1021" s="1344"/>
      <c r="R1021" s="1344"/>
      <c r="S1021" s="1344"/>
      <c r="T1021" s="1344"/>
      <c r="U1021" s="1344"/>
      <c r="V1021" s="1344"/>
      <c r="W1021" s="1344"/>
      <c r="X1021" s="1344"/>
      <c r="Y1021" s="1344"/>
      <c r="Z1021" s="1344"/>
      <c r="AA1021" s="369"/>
    </row>
    <row r="1022" spans="1:47" ht="14.4">
      <c r="A1022" s="369"/>
      <c r="B1022" s="1348"/>
      <c r="C1022" s="1348"/>
      <c r="D1022" s="1347"/>
      <c r="E1022" s="1347"/>
      <c r="F1022" s="1347"/>
      <c r="G1022" s="1345"/>
      <c r="H1022" s="1344"/>
      <c r="I1022" s="1344"/>
      <c r="J1022" s="1344"/>
      <c r="K1022" s="1344"/>
      <c r="L1022" s="1344"/>
      <c r="M1022" s="1344"/>
      <c r="N1022" s="1344"/>
      <c r="O1022" s="1344"/>
      <c r="P1022" s="1344"/>
      <c r="Q1022" s="1344"/>
      <c r="R1022" s="1344"/>
      <c r="S1022" s="1344"/>
      <c r="T1022" s="1344"/>
      <c r="U1022" s="1344"/>
      <c r="V1022" s="1344"/>
      <c r="W1022" s="1344"/>
      <c r="X1022" s="1344"/>
      <c r="Y1022" s="1344"/>
      <c r="Z1022" s="1344"/>
      <c r="AA1022" s="369"/>
    </row>
    <row r="1023" spans="1:47" ht="14.4">
      <c r="A1023" s="369"/>
      <c r="B1023" s="1348"/>
      <c r="C1023" s="1348"/>
      <c r="D1023" s="1347" t="s">
        <v>3745</v>
      </c>
      <c r="E1023" s="1347"/>
      <c r="F1023" s="1347"/>
      <c r="G1023" s="370"/>
      <c r="H1023" s="371"/>
      <c r="I1023" s="350"/>
      <c r="J1023" s="350"/>
      <c r="K1023" s="112" t="s">
        <v>3783</v>
      </c>
      <c r="L1023" s="371" t="s">
        <v>3966</v>
      </c>
      <c r="M1023" s="371"/>
      <c r="N1023" s="371"/>
      <c r="O1023" s="371"/>
      <c r="P1023" s="371" t="s">
        <v>3965</v>
      </c>
      <c r="Q1023" s="350"/>
      <c r="R1023" s="112" t="s">
        <v>3783</v>
      </c>
      <c r="S1023" s="371" t="s">
        <v>3967</v>
      </c>
      <c r="T1023" s="371"/>
      <c r="U1023" s="371"/>
      <c r="V1023" s="372"/>
      <c r="W1023" s="373"/>
      <c r="X1023" s="370"/>
      <c r="Y1023" s="370"/>
      <c r="Z1023" s="374"/>
      <c r="AA1023" s="369"/>
    </row>
    <row r="1024" spans="1:47" ht="14.4">
      <c r="A1024" s="369"/>
      <c r="B1024" s="1348"/>
      <c r="C1024" s="1348"/>
      <c r="D1024" s="1347"/>
      <c r="E1024" s="1347"/>
      <c r="F1024" s="1347"/>
      <c r="G1024" s="375"/>
      <c r="H1024" s="376"/>
      <c r="I1024" s="377"/>
      <c r="J1024" s="376"/>
      <c r="K1024" s="110" t="s">
        <v>3783</v>
      </c>
      <c r="L1024" s="376" t="s">
        <v>9</v>
      </c>
      <c r="M1024" s="376"/>
      <c r="N1024" s="376"/>
      <c r="O1024" s="1448"/>
      <c r="P1024" s="1449"/>
      <c r="Q1024" s="1449"/>
      <c r="R1024" s="1449"/>
      <c r="S1024" s="1449"/>
      <c r="T1024" s="1449"/>
      <c r="U1024" s="1449"/>
      <c r="V1024" s="1449"/>
      <c r="W1024" s="375" t="s">
        <v>10</v>
      </c>
      <c r="X1024" s="375"/>
      <c r="Y1024" s="375"/>
      <c r="Z1024" s="379"/>
      <c r="AA1024" s="369"/>
    </row>
    <row r="1025" spans="1:27" ht="14.4">
      <c r="A1025" s="369"/>
      <c r="B1025" s="1348"/>
      <c r="C1025" s="1348"/>
      <c r="D1025" s="1347"/>
      <c r="E1025" s="1347"/>
      <c r="F1025" s="1347"/>
      <c r="G1025" s="1450" t="s">
        <v>3968</v>
      </c>
      <c r="H1025" s="1450"/>
      <c r="I1025" s="1450"/>
      <c r="J1025" s="1450"/>
      <c r="K1025" s="1451"/>
      <c r="L1025" s="1452"/>
      <c r="M1025" s="1453"/>
      <c r="N1025" s="1453"/>
      <c r="O1025" s="1453"/>
      <c r="P1025" s="1453"/>
      <c r="Q1025" s="1452"/>
      <c r="R1025" s="1453"/>
      <c r="S1025" s="1453"/>
      <c r="T1025" s="1453"/>
      <c r="U1025" s="1453"/>
      <c r="V1025" s="1445"/>
      <c r="W1025" s="1346"/>
      <c r="X1025" s="1346"/>
      <c r="Y1025" s="1346"/>
      <c r="Z1025" s="1346"/>
      <c r="AA1025" s="369"/>
    </row>
    <row r="1026" spans="1:27" ht="14.4">
      <c r="A1026" s="369"/>
      <c r="B1026" s="1348"/>
      <c r="C1026" s="1348"/>
      <c r="D1026" s="1347"/>
      <c r="E1026" s="1347"/>
      <c r="F1026" s="1347"/>
      <c r="G1026" s="1450" t="s">
        <v>3969</v>
      </c>
      <c r="H1026" s="1450"/>
      <c r="I1026" s="1450"/>
      <c r="J1026" s="1450"/>
      <c r="K1026" s="1451"/>
      <c r="L1026" s="1429"/>
      <c r="M1026" s="862"/>
      <c r="N1026" s="109"/>
      <c r="O1026" s="1" t="s">
        <v>12</v>
      </c>
      <c r="P1026" s="109"/>
      <c r="Q1026" s="1" t="s">
        <v>11</v>
      </c>
      <c r="R1026" s="109"/>
      <c r="S1026" s="1" t="s">
        <v>227</v>
      </c>
      <c r="T1026" s="382"/>
      <c r="U1026" s="382"/>
      <c r="V1026" s="383"/>
      <c r="W1026" s="380"/>
      <c r="X1026" s="380"/>
      <c r="Y1026" s="380"/>
      <c r="Z1026" s="381"/>
      <c r="AA1026" s="369"/>
    </row>
    <row r="1027" spans="1:27" ht="13.95" customHeight="1">
      <c r="A1027" s="369"/>
      <c r="B1027" s="1348"/>
      <c r="C1027" s="1348"/>
      <c r="D1027" s="1443" t="s">
        <v>3971</v>
      </c>
      <c r="E1027" s="1347"/>
      <c r="F1027" s="1347"/>
      <c r="G1027" s="111" t="s">
        <v>3783</v>
      </c>
      <c r="H1027" s="385" t="s">
        <v>3972</v>
      </c>
      <c r="I1027" s="385"/>
      <c r="J1027" s="385"/>
      <c r="K1027" s="385"/>
      <c r="L1027" s="386" t="s">
        <v>3974</v>
      </c>
      <c r="M1027" s="385"/>
      <c r="N1027" s="385"/>
      <c r="O1027" s="1433"/>
      <c r="P1027" s="1433"/>
      <c r="Q1027" s="1433"/>
      <c r="R1027" s="1433"/>
      <c r="S1027" s="1433"/>
      <c r="T1027" s="1433"/>
      <c r="U1027" s="1433"/>
      <c r="V1027" s="1433"/>
      <c r="W1027" s="387" t="s">
        <v>10</v>
      </c>
      <c r="X1027" s="387"/>
      <c r="Y1027" s="387"/>
      <c r="Z1027" s="388"/>
      <c r="AA1027" s="369"/>
    </row>
    <row r="1028" spans="1:27" ht="14.4">
      <c r="A1028" s="369"/>
      <c r="B1028" s="1348"/>
      <c r="C1028" s="1348"/>
      <c r="D1028" s="1347"/>
      <c r="E1028" s="1347"/>
      <c r="F1028" s="1347"/>
      <c r="G1028" s="110" t="s">
        <v>3783</v>
      </c>
      <c r="H1028" s="376" t="s">
        <v>3973</v>
      </c>
      <c r="I1028" s="376"/>
      <c r="J1028" s="376"/>
      <c r="K1028" s="376"/>
      <c r="L1028" s="376"/>
      <c r="M1028" s="376"/>
      <c r="N1028" s="376"/>
      <c r="O1028" s="376"/>
      <c r="P1028" s="376"/>
      <c r="Q1028" s="376"/>
      <c r="R1028" s="376"/>
      <c r="S1028" s="376"/>
      <c r="T1028" s="376"/>
      <c r="U1028" s="376"/>
      <c r="V1028" s="378"/>
      <c r="W1028" s="375"/>
      <c r="X1028" s="375"/>
      <c r="Y1028" s="375"/>
      <c r="Z1028" s="379"/>
      <c r="AA1028" s="369"/>
    </row>
    <row r="1029" spans="1:27" ht="13.95" customHeight="1">
      <c r="A1029" s="369"/>
      <c r="B1029" s="1348" t="s">
        <v>3985</v>
      </c>
      <c r="C1029" s="1348"/>
      <c r="D1029" s="1347" t="s">
        <v>3755</v>
      </c>
      <c r="E1029" s="1347"/>
      <c r="F1029" s="1347"/>
      <c r="G1029" s="1435"/>
      <c r="H1029" s="1435"/>
      <c r="I1029" s="1435"/>
      <c r="J1029" s="1435"/>
      <c r="K1029" s="1435"/>
      <c r="L1029" s="1435"/>
      <c r="M1029" s="1435"/>
      <c r="N1029" s="1435"/>
      <c r="O1029" s="1435"/>
      <c r="P1029" s="1435"/>
      <c r="Q1029" s="1435"/>
      <c r="R1029" s="1435"/>
      <c r="S1029" s="1435"/>
      <c r="T1029" s="1435"/>
      <c r="U1029" s="1435"/>
      <c r="V1029" s="1435"/>
      <c r="W1029" s="1435"/>
      <c r="X1029" s="1435"/>
      <c r="Y1029" s="1435"/>
      <c r="Z1029" s="1435"/>
      <c r="AA1029" s="369"/>
    </row>
    <row r="1030" spans="1:27" ht="14.4">
      <c r="A1030" s="369"/>
      <c r="B1030" s="1348"/>
      <c r="C1030" s="1348"/>
      <c r="D1030" s="1434"/>
      <c r="E1030" s="1434"/>
      <c r="F1030" s="1434"/>
      <c r="G1030" s="1436"/>
      <c r="H1030" s="1436"/>
      <c r="I1030" s="1436"/>
      <c r="J1030" s="1435"/>
      <c r="K1030" s="1435"/>
      <c r="L1030" s="1435"/>
      <c r="M1030" s="1435"/>
      <c r="N1030" s="1435"/>
      <c r="O1030" s="1435"/>
      <c r="P1030" s="1435"/>
      <c r="Q1030" s="1435"/>
      <c r="R1030" s="1435"/>
      <c r="S1030" s="1435"/>
      <c r="T1030" s="1435"/>
      <c r="U1030" s="1435"/>
      <c r="V1030" s="1435"/>
      <c r="W1030" s="1435"/>
      <c r="X1030" s="1435"/>
      <c r="Y1030" s="1435"/>
      <c r="Z1030" s="1435"/>
      <c r="AA1030" s="369"/>
    </row>
    <row r="1031" spans="1:27" ht="18" customHeight="1">
      <c r="A1031" s="369"/>
      <c r="B1031" s="1348"/>
      <c r="C1031" s="1348"/>
      <c r="D1031" s="1347" t="s">
        <v>3975</v>
      </c>
      <c r="E1031" s="1347"/>
      <c r="F1031" s="1347"/>
      <c r="G1031" s="1047" t="s">
        <v>3918</v>
      </c>
      <c r="H1031" s="1047"/>
      <c r="I1031" s="1047"/>
      <c r="J1031" s="871"/>
      <c r="K1031" s="869"/>
      <c r="L1031" s="344" t="s">
        <v>3919</v>
      </c>
      <c r="M1031" s="1437"/>
      <c r="N1031" s="1427"/>
      <c r="O1031" s="1438"/>
      <c r="P1031" s="1439"/>
      <c r="Q1031" s="1425"/>
      <c r="R1031" s="1425"/>
      <c r="S1031" s="1425"/>
      <c r="T1031" s="1425"/>
      <c r="U1031" s="1425"/>
      <c r="V1031" s="1425"/>
      <c r="W1031" s="1425"/>
      <c r="X1031" s="1425"/>
      <c r="Y1031" s="1425"/>
      <c r="Z1031" s="1440"/>
      <c r="AA1031" s="369"/>
    </row>
    <row r="1032" spans="1:27" ht="18" customHeight="1">
      <c r="A1032" s="369"/>
      <c r="B1032" s="1348"/>
      <c r="C1032" s="1348"/>
      <c r="D1032" s="1347"/>
      <c r="E1032" s="1347"/>
      <c r="F1032" s="1347"/>
      <c r="G1032" s="1047" t="s">
        <v>3920</v>
      </c>
      <c r="H1032" s="1047"/>
      <c r="I1032" s="1047"/>
      <c r="J1032" s="1046"/>
      <c r="K1032" s="1046"/>
      <c r="L1032" s="1046"/>
      <c r="M1032" s="1046"/>
      <c r="N1032" s="1046"/>
      <c r="O1032" s="1046"/>
      <c r="P1032" s="1047" t="s">
        <v>3921</v>
      </c>
      <c r="Q1032" s="1047"/>
      <c r="R1032" s="1047"/>
      <c r="S1032" s="1046"/>
      <c r="T1032" s="1046"/>
      <c r="U1032" s="1046"/>
      <c r="V1032" s="1046"/>
      <c r="W1032" s="1046"/>
      <c r="X1032" s="1046"/>
      <c r="Y1032" s="1046"/>
      <c r="Z1032" s="1046"/>
      <c r="AA1032" s="369"/>
    </row>
    <row r="1033" spans="1:27" ht="18" customHeight="1">
      <c r="A1033" s="369"/>
      <c r="B1033" s="1348"/>
      <c r="C1033" s="1348"/>
      <c r="D1033" s="1347"/>
      <c r="E1033" s="1347"/>
      <c r="F1033" s="1347"/>
      <c r="G1033" s="1047" t="s">
        <v>3922</v>
      </c>
      <c r="H1033" s="1047"/>
      <c r="I1033" s="1047"/>
      <c r="J1033" s="1046"/>
      <c r="K1033" s="1046"/>
      <c r="L1033" s="1046"/>
      <c r="M1033" s="1046"/>
      <c r="N1033" s="1046"/>
      <c r="O1033" s="1046"/>
      <c r="P1033" s="1047" t="s">
        <v>3923</v>
      </c>
      <c r="Q1033" s="1047"/>
      <c r="R1033" s="1047"/>
      <c r="S1033" s="1046"/>
      <c r="T1033" s="1046"/>
      <c r="U1033" s="1046"/>
      <c r="V1033" s="1046"/>
      <c r="W1033" s="1046"/>
      <c r="X1033" s="1046"/>
      <c r="Y1033" s="1046"/>
      <c r="Z1033" s="1046"/>
      <c r="AA1033" s="369"/>
    </row>
    <row r="1034" spans="1:27" ht="18" customHeight="1">
      <c r="A1034" s="369"/>
      <c r="B1034" s="1348"/>
      <c r="C1034" s="1348"/>
      <c r="D1034" s="1347"/>
      <c r="E1034" s="1347"/>
      <c r="F1034" s="1347"/>
      <c r="G1034" s="1047" t="s">
        <v>3924</v>
      </c>
      <c r="H1034" s="1047"/>
      <c r="I1034" s="1047"/>
      <c r="J1034" s="1046"/>
      <c r="K1034" s="1046"/>
      <c r="L1034" s="1046"/>
      <c r="M1034" s="1046"/>
      <c r="N1034" s="1046"/>
      <c r="O1034" s="1046"/>
      <c r="P1034" s="1046"/>
      <c r="Q1034" s="1046"/>
      <c r="R1034" s="1046"/>
      <c r="S1034" s="1046"/>
      <c r="T1034" s="1046"/>
      <c r="U1034" s="1046"/>
      <c r="V1034" s="1046"/>
      <c r="W1034" s="1046"/>
      <c r="X1034" s="1046"/>
      <c r="Y1034" s="1046"/>
      <c r="Z1034" s="1046"/>
      <c r="AA1034" s="369"/>
    </row>
    <row r="1035" spans="1:27" ht="14.4">
      <c r="A1035" s="369"/>
      <c r="B1035" s="1348"/>
      <c r="C1035" s="1348"/>
      <c r="D1035" s="1441" t="s">
        <v>3976</v>
      </c>
      <c r="E1035" s="1441"/>
      <c r="F1035" s="1441"/>
      <c r="G1035" s="1441"/>
      <c r="H1035" s="1441"/>
      <c r="I1035" s="1441"/>
      <c r="J1035" s="1441"/>
      <c r="K1035" s="1441"/>
      <c r="L1035" s="1441"/>
      <c r="M1035" s="1441"/>
      <c r="N1035" s="1441" t="s">
        <v>177</v>
      </c>
      <c r="O1035" s="1441"/>
      <c r="P1035" s="1441"/>
      <c r="Q1035" s="1441"/>
      <c r="R1035" s="1441"/>
      <c r="S1035" s="1441"/>
      <c r="T1035" s="1441"/>
      <c r="U1035" s="1441"/>
      <c r="V1035" s="1441"/>
      <c r="W1035" s="1441"/>
      <c r="X1035" s="1441"/>
      <c r="Y1035" s="1441"/>
      <c r="Z1035" s="1441"/>
      <c r="AA1035" s="369"/>
    </row>
    <row r="1036" spans="1:27" ht="14.4">
      <c r="A1036" s="369"/>
      <c r="B1036" s="1348"/>
      <c r="C1036" s="1348"/>
      <c r="D1036" s="1347"/>
      <c r="E1036" s="1347"/>
      <c r="F1036" s="1347"/>
      <c r="G1036" s="1347"/>
      <c r="H1036" s="1347"/>
      <c r="I1036" s="1347"/>
      <c r="J1036" s="1347"/>
      <c r="K1036" s="1347"/>
      <c r="L1036" s="1347"/>
      <c r="M1036" s="1347"/>
      <c r="N1036" s="1347"/>
      <c r="O1036" s="1347"/>
      <c r="P1036" s="1347"/>
      <c r="Q1036" s="1347"/>
      <c r="R1036" s="1347"/>
      <c r="S1036" s="1347"/>
      <c r="T1036" s="1347"/>
      <c r="U1036" s="1347"/>
      <c r="V1036" s="1347"/>
      <c r="W1036" s="1347"/>
      <c r="X1036" s="1347"/>
      <c r="Y1036" s="1347"/>
      <c r="Z1036" s="1347"/>
      <c r="AA1036" s="369"/>
    </row>
    <row r="1037" spans="1:27" ht="14.25" customHeight="1">
      <c r="A1037" s="369"/>
      <c r="B1037" s="1348"/>
      <c r="C1037" s="1348"/>
      <c r="D1037" s="1347"/>
      <c r="E1037" s="1347"/>
      <c r="F1037" s="1347"/>
      <c r="G1037" s="1347"/>
      <c r="H1037" s="1347"/>
      <c r="I1037" s="1347"/>
      <c r="J1037" s="1347"/>
      <c r="K1037" s="1347"/>
      <c r="L1037" s="1347"/>
      <c r="M1037" s="1347"/>
      <c r="N1037" s="1347"/>
      <c r="O1037" s="1347"/>
      <c r="P1037" s="1347"/>
      <c r="Q1037" s="1347"/>
      <c r="R1037" s="1347"/>
      <c r="S1037" s="1347"/>
      <c r="T1037" s="1347"/>
      <c r="U1037" s="1347"/>
      <c r="V1037" s="1347"/>
      <c r="W1037" s="1347"/>
      <c r="X1037" s="1347"/>
      <c r="Y1037" s="1347"/>
      <c r="Z1037" s="1347"/>
      <c r="AA1037" s="369"/>
    </row>
    <row r="1038" spans="1:27" ht="14.4">
      <c r="A1038" s="369"/>
      <c r="B1038" s="1348"/>
      <c r="C1038" s="1348"/>
      <c r="D1038" s="1347" t="s">
        <v>3977</v>
      </c>
      <c r="E1038" s="1347"/>
      <c r="F1038" s="1347"/>
      <c r="G1038" s="1347"/>
      <c r="H1038" s="1347"/>
      <c r="I1038" s="1347"/>
      <c r="J1038" s="1347"/>
      <c r="K1038" s="1347"/>
      <c r="L1038" s="1347"/>
      <c r="M1038" s="1347"/>
      <c r="N1038" s="1442" t="s">
        <v>3979</v>
      </c>
      <c r="O1038" s="1442"/>
      <c r="P1038" s="1442"/>
      <c r="Q1038" s="1442"/>
      <c r="R1038" s="390"/>
      <c r="S1038" s="369"/>
      <c r="T1038" s="369"/>
      <c r="U1038" s="369"/>
      <c r="V1038" s="391"/>
      <c r="W1038" s="389"/>
      <c r="X1038" s="389"/>
      <c r="Y1038" s="389"/>
      <c r="Z1038" s="392"/>
      <c r="AA1038" s="369"/>
    </row>
    <row r="1039" spans="1:27" ht="14.4">
      <c r="A1039" s="369"/>
      <c r="B1039" s="1348"/>
      <c r="C1039" s="1348"/>
      <c r="D1039" s="1347"/>
      <c r="E1039" s="1347"/>
      <c r="F1039" s="1347"/>
      <c r="G1039" s="1347"/>
      <c r="H1039" s="1347"/>
      <c r="I1039" s="1347"/>
      <c r="J1039" s="1347"/>
      <c r="K1039" s="1347"/>
      <c r="L1039" s="1347"/>
      <c r="M1039" s="1347"/>
      <c r="N1039" s="1442"/>
      <c r="O1039" s="1442"/>
      <c r="P1039" s="1442"/>
      <c r="Q1039" s="1442"/>
      <c r="R1039" s="115"/>
      <c r="S1039" s="114"/>
      <c r="T1039" s="369" t="s">
        <v>388</v>
      </c>
      <c r="U1039" s="114"/>
      <c r="V1039" s="393" t="s">
        <v>3980</v>
      </c>
      <c r="W1039" s="389"/>
      <c r="X1039" s="389"/>
      <c r="Y1039" s="389"/>
      <c r="Z1039" s="392"/>
      <c r="AA1039" s="369"/>
    </row>
    <row r="1040" spans="1:27" ht="14.4">
      <c r="A1040" s="369"/>
      <c r="B1040" s="1348"/>
      <c r="C1040" s="1348"/>
      <c r="D1040" s="1347"/>
      <c r="E1040" s="1347"/>
      <c r="F1040" s="1347"/>
      <c r="G1040" s="1347"/>
      <c r="H1040" s="1347"/>
      <c r="I1040" s="1347"/>
      <c r="J1040" s="1347"/>
      <c r="K1040" s="1347"/>
      <c r="L1040" s="1347"/>
      <c r="M1040" s="1347"/>
      <c r="N1040" s="1442"/>
      <c r="O1040" s="1442"/>
      <c r="P1040" s="1442"/>
      <c r="Q1040" s="1442"/>
      <c r="R1040" s="394"/>
      <c r="S1040" s="369"/>
      <c r="T1040" s="369"/>
      <c r="U1040" s="395"/>
      <c r="V1040" s="391"/>
      <c r="W1040" s="389"/>
      <c r="X1040" s="389"/>
      <c r="Y1040" s="389"/>
      <c r="Z1040" s="392"/>
      <c r="AA1040" s="369"/>
    </row>
    <row r="1041" spans="1:47" ht="13.95" customHeight="1">
      <c r="A1041" s="369"/>
      <c r="B1041" s="1348"/>
      <c r="C1041" s="1348"/>
      <c r="D1041" s="1443" t="s">
        <v>3978</v>
      </c>
      <c r="E1041" s="1443"/>
      <c r="F1041" s="1443"/>
      <c r="G1041" s="370"/>
      <c r="H1041" s="371"/>
      <c r="I1041" s="371"/>
      <c r="J1041" s="371"/>
      <c r="K1041" s="371"/>
      <c r="L1041" s="371"/>
      <c r="M1041" s="371"/>
      <c r="N1041" s="371"/>
      <c r="O1041" s="371"/>
      <c r="P1041" s="371"/>
      <c r="Q1041" s="371"/>
      <c r="R1041" s="371"/>
      <c r="S1041" s="371"/>
      <c r="T1041" s="371"/>
      <c r="U1041" s="371"/>
      <c r="V1041" s="372"/>
      <c r="W1041" s="370"/>
      <c r="X1041" s="370"/>
      <c r="Y1041" s="370"/>
      <c r="Z1041" s="374"/>
      <c r="AA1041" s="369"/>
    </row>
    <row r="1042" spans="1:47" ht="14.4">
      <c r="A1042" s="369"/>
      <c r="B1042" s="1348"/>
      <c r="C1042" s="1348"/>
      <c r="D1042" s="1443"/>
      <c r="E1042" s="1443"/>
      <c r="F1042" s="1443"/>
      <c r="G1042" s="389"/>
      <c r="H1042" s="369"/>
      <c r="I1042" s="121" t="s">
        <v>3783</v>
      </c>
      <c r="J1042" s="369" t="s">
        <v>3981</v>
      </c>
      <c r="K1042" s="369"/>
      <c r="L1042" s="369"/>
      <c r="M1042" s="369"/>
      <c r="N1042" s="369" t="s">
        <v>3965</v>
      </c>
      <c r="O1042" s="369"/>
      <c r="P1042" s="121" t="s">
        <v>3783</v>
      </c>
      <c r="Q1042" s="369" t="s">
        <v>3982</v>
      </c>
      <c r="R1042" s="369"/>
      <c r="S1042" s="369"/>
      <c r="T1042" s="369"/>
      <c r="U1042" s="369" t="s">
        <v>3965</v>
      </c>
      <c r="V1042" s="391"/>
      <c r="W1042" s="121" t="s">
        <v>3783</v>
      </c>
      <c r="X1042" s="389" t="s">
        <v>3983</v>
      </c>
      <c r="Y1042" s="389"/>
      <c r="Z1042" s="392"/>
      <c r="AA1042" s="369"/>
    </row>
    <row r="1043" spans="1:47" ht="14.4">
      <c r="A1043" s="369"/>
      <c r="B1043" s="1348"/>
      <c r="C1043" s="1348"/>
      <c r="D1043" s="1443"/>
      <c r="E1043" s="1443"/>
      <c r="F1043" s="1443"/>
      <c r="G1043" s="375"/>
      <c r="H1043" s="376"/>
      <c r="I1043" s="376"/>
      <c r="J1043" s="376"/>
      <c r="K1043" s="376"/>
      <c r="L1043" s="376"/>
      <c r="M1043" s="376"/>
      <c r="N1043" s="376"/>
      <c r="O1043" s="376"/>
      <c r="P1043" s="376"/>
      <c r="Q1043" s="376"/>
      <c r="R1043" s="376"/>
      <c r="S1043" s="376"/>
      <c r="T1043" s="376"/>
      <c r="U1043" s="376"/>
      <c r="V1043" s="378"/>
      <c r="W1043" s="375"/>
      <c r="X1043" s="375"/>
      <c r="Y1043" s="375"/>
      <c r="Z1043" s="379"/>
      <c r="AA1043" s="369"/>
    </row>
    <row r="1044" spans="1:47" ht="14.55" customHeight="1">
      <c r="B1044" s="1348" t="s">
        <v>3984</v>
      </c>
      <c r="C1044" s="1348"/>
      <c r="D1044" s="1347" t="s">
        <v>23</v>
      </c>
      <c r="E1044" s="1347"/>
      <c r="F1044" s="1347"/>
      <c r="G1044" s="1346" t="s">
        <v>15</v>
      </c>
      <c r="H1044" s="1346"/>
      <c r="I1044" s="1346"/>
      <c r="J1044" s="1346"/>
      <c r="K1044" s="1346"/>
      <c r="L1044" s="1444"/>
      <c r="M1044" s="1349"/>
      <c r="N1044" s="368" t="s">
        <v>3919</v>
      </c>
      <c r="O1044" s="1444"/>
      <c r="P1044" s="1349"/>
      <c r="Q1044" s="1346" t="s">
        <v>56</v>
      </c>
      <c r="R1044" s="1346"/>
      <c r="S1044" s="1346"/>
      <c r="T1044" s="1346"/>
      <c r="U1044" s="1346"/>
      <c r="V1044" s="1445"/>
      <c r="W1044" s="1346"/>
      <c r="X1044" s="1346"/>
      <c r="Y1044" s="1346"/>
      <c r="Z1044" s="1346"/>
      <c r="AB1044" s="2">
        <v>41</v>
      </c>
      <c r="AC1044" s="876"/>
      <c r="AD1044" s="876"/>
      <c r="AE1044" s="876"/>
      <c r="AF1044" s="1446"/>
      <c r="AG1044" s="1446"/>
      <c r="AH1044" s="1446"/>
      <c r="AI1044" s="1446"/>
      <c r="AJ1044" s="1446"/>
      <c r="AK1044" s="876"/>
      <c r="AL1044" s="876"/>
      <c r="AM1044" s="876"/>
      <c r="AN1044" s="1446"/>
      <c r="AO1044" s="1446"/>
      <c r="AP1044" s="1446"/>
      <c r="AQ1044" s="1446"/>
      <c r="AR1044" s="1446"/>
      <c r="AS1044" s="1446"/>
      <c r="AT1044" s="1446"/>
      <c r="AU1044" s="1446"/>
    </row>
    <row r="1045" spans="1:47" ht="13.05" customHeight="1">
      <c r="B1045" s="1348"/>
      <c r="C1045" s="1348"/>
      <c r="D1045" s="1347"/>
      <c r="E1045" s="1347"/>
      <c r="F1045" s="1347"/>
      <c r="G1045" s="1346" t="s">
        <v>17</v>
      </c>
      <c r="H1045" s="1346"/>
      <c r="I1045" s="1346"/>
      <c r="J1045" s="1346"/>
      <c r="K1045" s="1346"/>
      <c r="L1045" s="1445"/>
      <c r="M1045" s="1346"/>
      <c r="N1045" s="1346"/>
      <c r="O1045" s="1346"/>
      <c r="P1045" s="1346"/>
      <c r="Q1045" s="1346" t="s">
        <v>3993</v>
      </c>
      <c r="R1045" s="1346"/>
      <c r="S1045" s="1346"/>
      <c r="T1045" s="1346"/>
      <c r="U1045" s="1346"/>
      <c r="V1045" s="1445"/>
      <c r="W1045" s="1346"/>
      <c r="X1045" s="1346"/>
      <c r="Y1045" s="1346"/>
      <c r="Z1045" s="1346"/>
      <c r="AC1045" s="876"/>
      <c r="AD1045" s="876"/>
      <c r="AE1045" s="876"/>
      <c r="AF1045" s="1446"/>
      <c r="AG1045" s="1446"/>
      <c r="AH1045" s="1446"/>
      <c r="AI1045" s="1446"/>
      <c r="AJ1045" s="1446"/>
      <c r="AK1045" s="1446"/>
      <c r="AL1045" s="1446"/>
      <c r="AM1045" s="1446"/>
      <c r="AN1045" s="1446"/>
      <c r="AO1045" s="1446"/>
      <c r="AP1045" s="1446"/>
      <c r="AQ1045" s="1446"/>
      <c r="AR1045" s="1446"/>
      <c r="AS1045" s="1446"/>
      <c r="AT1045" s="1446"/>
      <c r="AU1045" s="1446"/>
    </row>
    <row r="1046" spans="1:47" ht="13.95" customHeight="1">
      <c r="A1046" s="369"/>
      <c r="B1046" s="1348"/>
      <c r="C1046" s="1348"/>
      <c r="D1046" s="1347"/>
      <c r="E1046" s="1347"/>
      <c r="F1046" s="1347"/>
      <c r="G1046" s="1346" t="s">
        <v>19</v>
      </c>
      <c r="H1046" s="1346"/>
      <c r="I1046" s="1346"/>
      <c r="J1046" s="1346"/>
      <c r="K1046" s="1346"/>
      <c r="L1046" s="1445"/>
      <c r="M1046" s="1346"/>
      <c r="N1046" s="1346"/>
      <c r="O1046" s="1346"/>
      <c r="P1046" s="1346"/>
      <c r="Q1046" s="1347" t="s">
        <v>20</v>
      </c>
      <c r="R1046" s="1347"/>
      <c r="S1046" s="1347"/>
      <c r="T1046" s="1347"/>
      <c r="U1046" s="1347"/>
      <c r="V1046" s="1445"/>
      <c r="W1046" s="1346"/>
      <c r="X1046" s="1346"/>
      <c r="Y1046" s="1346"/>
      <c r="Z1046" s="1346"/>
      <c r="AA1046" s="369"/>
    </row>
    <row r="1047" spans="1:47" ht="14.4">
      <c r="A1047" s="369"/>
      <c r="B1047" s="1348"/>
      <c r="C1047" s="1348"/>
      <c r="D1047" s="1347" t="s">
        <v>8</v>
      </c>
      <c r="E1047" s="1347"/>
      <c r="F1047" s="1347"/>
      <c r="G1047" s="1447"/>
      <c r="H1047" s="1343"/>
      <c r="I1047" s="1343"/>
      <c r="J1047" s="1343"/>
      <c r="K1047" s="1343"/>
      <c r="L1047" s="1344"/>
      <c r="M1047" s="1344"/>
      <c r="N1047" s="1344"/>
      <c r="O1047" s="1344"/>
      <c r="P1047" s="1344"/>
      <c r="Q1047" s="1344"/>
      <c r="R1047" s="1344"/>
      <c r="S1047" s="1344"/>
      <c r="T1047" s="1344"/>
      <c r="U1047" s="1344"/>
      <c r="V1047" s="1344"/>
      <c r="W1047" s="1344"/>
      <c r="X1047" s="1344"/>
      <c r="Y1047" s="1344"/>
      <c r="Z1047" s="1344"/>
      <c r="AA1047" s="369"/>
    </row>
    <row r="1048" spans="1:47" ht="14.4">
      <c r="A1048" s="369"/>
      <c r="B1048" s="1348"/>
      <c r="C1048" s="1348"/>
      <c r="D1048" s="1347"/>
      <c r="E1048" s="1347"/>
      <c r="F1048" s="1347"/>
      <c r="G1048" s="1345"/>
      <c r="H1048" s="1344"/>
      <c r="I1048" s="1344"/>
      <c r="J1048" s="1344"/>
      <c r="K1048" s="1344"/>
      <c r="L1048" s="1344"/>
      <c r="M1048" s="1344"/>
      <c r="N1048" s="1344"/>
      <c r="O1048" s="1344"/>
      <c r="P1048" s="1344"/>
      <c r="Q1048" s="1344"/>
      <c r="R1048" s="1344"/>
      <c r="S1048" s="1344"/>
      <c r="T1048" s="1344"/>
      <c r="U1048" s="1344"/>
      <c r="V1048" s="1344"/>
      <c r="W1048" s="1344"/>
      <c r="X1048" s="1344"/>
      <c r="Y1048" s="1344"/>
      <c r="Z1048" s="1344"/>
      <c r="AA1048" s="369"/>
    </row>
    <row r="1049" spans="1:47" ht="14.4">
      <c r="A1049" s="369"/>
      <c r="B1049" s="1348"/>
      <c r="C1049" s="1348"/>
      <c r="D1049" s="1347" t="s">
        <v>3745</v>
      </c>
      <c r="E1049" s="1347"/>
      <c r="F1049" s="1347"/>
      <c r="G1049" s="370"/>
      <c r="H1049" s="371"/>
      <c r="I1049" s="350"/>
      <c r="J1049" s="350"/>
      <c r="K1049" s="112" t="s">
        <v>3783</v>
      </c>
      <c r="L1049" s="371" t="s">
        <v>3966</v>
      </c>
      <c r="M1049" s="371"/>
      <c r="N1049" s="371"/>
      <c r="O1049" s="371"/>
      <c r="P1049" s="371" t="s">
        <v>3965</v>
      </c>
      <c r="Q1049" s="350"/>
      <c r="R1049" s="112" t="s">
        <v>3783</v>
      </c>
      <c r="S1049" s="371" t="s">
        <v>3967</v>
      </c>
      <c r="T1049" s="371"/>
      <c r="U1049" s="371"/>
      <c r="V1049" s="372"/>
      <c r="W1049" s="373"/>
      <c r="X1049" s="370"/>
      <c r="Y1049" s="370"/>
      <c r="Z1049" s="374"/>
      <c r="AA1049" s="369"/>
    </row>
    <row r="1050" spans="1:47" ht="14.4">
      <c r="A1050" s="369"/>
      <c r="B1050" s="1348"/>
      <c r="C1050" s="1348"/>
      <c r="D1050" s="1347"/>
      <c r="E1050" s="1347"/>
      <c r="F1050" s="1347"/>
      <c r="G1050" s="375"/>
      <c r="H1050" s="376"/>
      <c r="I1050" s="377"/>
      <c r="J1050" s="376"/>
      <c r="K1050" s="110" t="s">
        <v>3783</v>
      </c>
      <c r="L1050" s="376" t="s">
        <v>9</v>
      </c>
      <c r="M1050" s="376"/>
      <c r="N1050" s="376"/>
      <c r="O1050" s="1448"/>
      <c r="P1050" s="1449"/>
      <c r="Q1050" s="1449"/>
      <c r="R1050" s="1449"/>
      <c r="S1050" s="1449"/>
      <c r="T1050" s="1449"/>
      <c r="U1050" s="1449"/>
      <c r="V1050" s="1449"/>
      <c r="W1050" s="375" t="s">
        <v>10</v>
      </c>
      <c r="X1050" s="375"/>
      <c r="Y1050" s="375"/>
      <c r="Z1050" s="379"/>
      <c r="AA1050" s="369"/>
    </row>
    <row r="1051" spans="1:47" ht="14.4">
      <c r="A1051" s="369"/>
      <c r="B1051" s="1348"/>
      <c r="C1051" s="1348"/>
      <c r="D1051" s="1347"/>
      <c r="E1051" s="1347"/>
      <c r="F1051" s="1347"/>
      <c r="G1051" s="1450" t="s">
        <v>3968</v>
      </c>
      <c r="H1051" s="1450"/>
      <c r="I1051" s="1450"/>
      <c r="J1051" s="1450"/>
      <c r="K1051" s="1451"/>
      <c r="L1051" s="1452"/>
      <c r="M1051" s="1453"/>
      <c r="N1051" s="1453"/>
      <c r="O1051" s="1453"/>
      <c r="P1051" s="1453"/>
      <c r="Q1051" s="1452"/>
      <c r="R1051" s="1453"/>
      <c r="S1051" s="1453"/>
      <c r="T1051" s="1453"/>
      <c r="U1051" s="1453"/>
      <c r="V1051" s="1445"/>
      <c r="W1051" s="1346"/>
      <c r="X1051" s="1346"/>
      <c r="Y1051" s="1346"/>
      <c r="Z1051" s="1346"/>
      <c r="AA1051" s="369"/>
    </row>
    <row r="1052" spans="1:47" ht="14.4">
      <c r="A1052" s="369"/>
      <c r="B1052" s="1348"/>
      <c r="C1052" s="1348"/>
      <c r="D1052" s="1347"/>
      <c r="E1052" s="1347"/>
      <c r="F1052" s="1347"/>
      <c r="G1052" s="1450" t="s">
        <v>3969</v>
      </c>
      <c r="H1052" s="1450"/>
      <c r="I1052" s="1450"/>
      <c r="J1052" s="1450"/>
      <c r="K1052" s="1451"/>
      <c r="L1052" s="1429"/>
      <c r="M1052" s="862"/>
      <c r="N1052" s="109"/>
      <c r="O1052" s="1" t="s">
        <v>12</v>
      </c>
      <c r="P1052" s="109"/>
      <c r="Q1052" s="1" t="s">
        <v>11</v>
      </c>
      <c r="R1052" s="109"/>
      <c r="S1052" s="1" t="s">
        <v>227</v>
      </c>
      <c r="T1052" s="382"/>
      <c r="U1052" s="382"/>
      <c r="V1052" s="383"/>
      <c r="W1052" s="380"/>
      <c r="X1052" s="380"/>
      <c r="Y1052" s="380"/>
      <c r="Z1052" s="381"/>
      <c r="AA1052" s="369"/>
    </row>
    <row r="1053" spans="1:47" ht="13.95" customHeight="1">
      <c r="A1053" s="369"/>
      <c r="B1053" s="1348"/>
      <c r="C1053" s="1348"/>
      <c r="D1053" s="1443" t="s">
        <v>3971</v>
      </c>
      <c r="E1053" s="1347"/>
      <c r="F1053" s="1347"/>
      <c r="G1053" s="111" t="s">
        <v>3783</v>
      </c>
      <c r="H1053" s="385" t="s">
        <v>3972</v>
      </c>
      <c r="I1053" s="385"/>
      <c r="J1053" s="385"/>
      <c r="K1053" s="385"/>
      <c r="L1053" s="386" t="s">
        <v>3974</v>
      </c>
      <c r="M1053" s="385"/>
      <c r="N1053" s="385"/>
      <c r="O1053" s="1433"/>
      <c r="P1053" s="1433"/>
      <c r="Q1053" s="1433"/>
      <c r="R1053" s="1433"/>
      <c r="S1053" s="1433"/>
      <c r="T1053" s="1433"/>
      <c r="U1053" s="1433"/>
      <c r="V1053" s="1433"/>
      <c r="W1053" s="387" t="s">
        <v>10</v>
      </c>
      <c r="X1053" s="387"/>
      <c r="Y1053" s="387"/>
      <c r="Z1053" s="388"/>
      <c r="AA1053" s="369"/>
    </row>
    <row r="1054" spans="1:47" ht="14.4">
      <c r="A1054" s="369"/>
      <c r="B1054" s="1348"/>
      <c r="C1054" s="1348"/>
      <c r="D1054" s="1347"/>
      <c r="E1054" s="1347"/>
      <c r="F1054" s="1347"/>
      <c r="G1054" s="110" t="s">
        <v>3783</v>
      </c>
      <c r="H1054" s="376" t="s">
        <v>3973</v>
      </c>
      <c r="I1054" s="376"/>
      <c r="J1054" s="376"/>
      <c r="K1054" s="376"/>
      <c r="L1054" s="376"/>
      <c r="M1054" s="376"/>
      <c r="N1054" s="376"/>
      <c r="O1054" s="376"/>
      <c r="P1054" s="376"/>
      <c r="Q1054" s="376"/>
      <c r="R1054" s="376"/>
      <c r="S1054" s="376"/>
      <c r="T1054" s="376"/>
      <c r="U1054" s="376"/>
      <c r="V1054" s="378"/>
      <c r="W1054" s="375"/>
      <c r="X1054" s="375"/>
      <c r="Y1054" s="375"/>
      <c r="Z1054" s="379"/>
      <c r="AA1054" s="369"/>
    </row>
    <row r="1055" spans="1:47" ht="13.95" customHeight="1">
      <c r="A1055" s="369"/>
      <c r="B1055" s="1348" t="s">
        <v>3985</v>
      </c>
      <c r="C1055" s="1348"/>
      <c r="D1055" s="1347" t="s">
        <v>3755</v>
      </c>
      <c r="E1055" s="1347"/>
      <c r="F1055" s="1347"/>
      <c r="G1055" s="1435"/>
      <c r="H1055" s="1435"/>
      <c r="I1055" s="1435"/>
      <c r="J1055" s="1435"/>
      <c r="K1055" s="1435"/>
      <c r="L1055" s="1435"/>
      <c r="M1055" s="1435"/>
      <c r="N1055" s="1435"/>
      <c r="O1055" s="1435"/>
      <c r="P1055" s="1435"/>
      <c r="Q1055" s="1435"/>
      <c r="R1055" s="1435"/>
      <c r="S1055" s="1435"/>
      <c r="T1055" s="1435"/>
      <c r="U1055" s="1435"/>
      <c r="V1055" s="1435"/>
      <c r="W1055" s="1435"/>
      <c r="X1055" s="1435"/>
      <c r="Y1055" s="1435"/>
      <c r="Z1055" s="1435"/>
      <c r="AA1055" s="369"/>
    </row>
    <row r="1056" spans="1:47" ht="14.4">
      <c r="A1056" s="369"/>
      <c r="B1056" s="1348"/>
      <c r="C1056" s="1348"/>
      <c r="D1056" s="1434"/>
      <c r="E1056" s="1434"/>
      <c r="F1056" s="1434"/>
      <c r="G1056" s="1436"/>
      <c r="H1056" s="1436"/>
      <c r="I1056" s="1436"/>
      <c r="J1056" s="1435"/>
      <c r="K1056" s="1435"/>
      <c r="L1056" s="1435"/>
      <c r="M1056" s="1435"/>
      <c r="N1056" s="1435"/>
      <c r="O1056" s="1435"/>
      <c r="P1056" s="1435"/>
      <c r="Q1056" s="1435"/>
      <c r="R1056" s="1435"/>
      <c r="S1056" s="1435"/>
      <c r="T1056" s="1435"/>
      <c r="U1056" s="1435"/>
      <c r="V1056" s="1435"/>
      <c r="W1056" s="1435"/>
      <c r="X1056" s="1435"/>
      <c r="Y1056" s="1435"/>
      <c r="Z1056" s="1435"/>
      <c r="AA1056" s="369"/>
    </row>
    <row r="1057" spans="1:47" ht="18" customHeight="1">
      <c r="A1057" s="369"/>
      <c r="B1057" s="1348"/>
      <c r="C1057" s="1348"/>
      <c r="D1057" s="1347" t="s">
        <v>3975</v>
      </c>
      <c r="E1057" s="1347"/>
      <c r="F1057" s="1347"/>
      <c r="G1057" s="1047" t="s">
        <v>3918</v>
      </c>
      <c r="H1057" s="1047"/>
      <c r="I1057" s="1047"/>
      <c r="J1057" s="871"/>
      <c r="K1057" s="869"/>
      <c r="L1057" s="344" t="s">
        <v>3919</v>
      </c>
      <c r="M1057" s="1437"/>
      <c r="N1057" s="1427"/>
      <c r="O1057" s="1438"/>
      <c r="P1057" s="1439"/>
      <c r="Q1057" s="1425"/>
      <c r="R1057" s="1425"/>
      <c r="S1057" s="1425"/>
      <c r="T1057" s="1425"/>
      <c r="U1057" s="1425"/>
      <c r="V1057" s="1425"/>
      <c r="W1057" s="1425"/>
      <c r="X1057" s="1425"/>
      <c r="Y1057" s="1425"/>
      <c r="Z1057" s="1440"/>
      <c r="AA1057" s="369"/>
    </row>
    <row r="1058" spans="1:47" ht="18" customHeight="1">
      <c r="A1058" s="369"/>
      <c r="B1058" s="1348"/>
      <c r="C1058" s="1348"/>
      <c r="D1058" s="1347"/>
      <c r="E1058" s="1347"/>
      <c r="F1058" s="1347"/>
      <c r="G1058" s="1047" t="s">
        <v>3920</v>
      </c>
      <c r="H1058" s="1047"/>
      <c r="I1058" s="1047"/>
      <c r="J1058" s="1046"/>
      <c r="K1058" s="1046"/>
      <c r="L1058" s="1046"/>
      <c r="M1058" s="1046"/>
      <c r="N1058" s="1046"/>
      <c r="O1058" s="1046"/>
      <c r="P1058" s="1047" t="s">
        <v>3921</v>
      </c>
      <c r="Q1058" s="1047"/>
      <c r="R1058" s="1047"/>
      <c r="S1058" s="1046"/>
      <c r="T1058" s="1046"/>
      <c r="U1058" s="1046"/>
      <c r="V1058" s="1046"/>
      <c r="W1058" s="1046"/>
      <c r="X1058" s="1046"/>
      <c r="Y1058" s="1046"/>
      <c r="Z1058" s="1046"/>
      <c r="AA1058" s="369"/>
    </row>
    <row r="1059" spans="1:47" ht="18" customHeight="1">
      <c r="A1059" s="369"/>
      <c r="B1059" s="1348"/>
      <c r="C1059" s="1348"/>
      <c r="D1059" s="1347"/>
      <c r="E1059" s="1347"/>
      <c r="F1059" s="1347"/>
      <c r="G1059" s="1047" t="s">
        <v>3922</v>
      </c>
      <c r="H1059" s="1047"/>
      <c r="I1059" s="1047"/>
      <c r="J1059" s="1046"/>
      <c r="K1059" s="1046"/>
      <c r="L1059" s="1046"/>
      <c r="M1059" s="1046"/>
      <c r="N1059" s="1046"/>
      <c r="O1059" s="1046"/>
      <c r="P1059" s="1047" t="s">
        <v>3923</v>
      </c>
      <c r="Q1059" s="1047"/>
      <c r="R1059" s="1047"/>
      <c r="S1059" s="1046"/>
      <c r="T1059" s="1046"/>
      <c r="U1059" s="1046"/>
      <c r="V1059" s="1046"/>
      <c r="W1059" s="1046"/>
      <c r="X1059" s="1046"/>
      <c r="Y1059" s="1046"/>
      <c r="Z1059" s="1046"/>
      <c r="AA1059" s="369"/>
    </row>
    <row r="1060" spans="1:47" ht="18" customHeight="1">
      <c r="A1060" s="369"/>
      <c r="B1060" s="1348"/>
      <c r="C1060" s="1348"/>
      <c r="D1060" s="1347"/>
      <c r="E1060" s="1347"/>
      <c r="F1060" s="1347"/>
      <c r="G1060" s="1047" t="s">
        <v>3924</v>
      </c>
      <c r="H1060" s="1047"/>
      <c r="I1060" s="1047"/>
      <c r="J1060" s="1046"/>
      <c r="K1060" s="1046"/>
      <c r="L1060" s="1046"/>
      <c r="M1060" s="1046"/>
      <c r="N1060" s="1046"/>
      <c r="O1060" s="1046"/>
      <c r="P1060" s="1046"/>
      <c r="Q1060" s="1046"/>
      <c r="R1060" s="1046"/>
      <c r="S1060" s="1046"/>
      <c r="T1060" s="1046"/>
      <c r="U1060" s="1046"/>
      <c r="V1060" s="1046"/>
      <c r="W1060" s="1046"/>
      <c r="X1060" s="1046"/>
      <c r="Y1060" s="1046"/>
      <c r="Z1060" s="1046"/>
      <c r="AA1060" s="369"/>
    </row>
    <row r="1061" spans="1:47" ht="14.4">
      <c r="A1061" s="369"/>
      <c r="B1061" s="1348"/>
      <c r="C1061" s="1348"/>
      <c r="D1061" s="1441" t="s">
        <v>3976</v>
      </c>
      <c r="E1061" s="1441"/>
      <c r="F1061" s="1441"/>
      <c r="G1061" s="1441"/>
      <c r="H1061" s="1441"/>
      <c r="I1061" s="1441"/>
      <c r="J1061" s="1441"/>
      <c r="K1061" s="1441"/>
      <c r="L1061" s="1441"/>
      <c r="M1061" s="1441"/>
      <c r="N1061" s="1441" t="s">
        <v>177</v>
      </c>
      <c r="O1061" s="1441"/>
      <c r="P1061" s="1441"/>
      <c r="Q1061" s="1441"/>
      <c r="R1061" s="1441"/>
      <c r="S1061" s="1441"/>
      <c r="T1061" s="1441"/>
      <c r="U1061" s="1441"/>
      <c r="V1061" s="1441"/>
      <c r="W1061" s="1441"/>
      <c r="X1061" s="1441"/>
      <c r="Y1061" s="1441"/>
      <c r="Z1061" s="1441"/>
      <c r="AA1061" s="369"/>
    </row>
    <row r="1062" spans="1:47" ht="14.4">
      <c r="A1062" s="369"/>
      <c r="B1062" s="1348"/>
      <c r="C1062" s="1348"/>
      <c r="D1062" s="1347"/>
      <c r="E1062" s="1347"/>
      <c r="F1062" s="1347"/>
      <c r="G1062" s="1347"/>
      <c r="H1062" s="1347"/>
      <c r="I1062" s="1347"/>
      <c r="J1062" s="1347"/>
      <c r="K1062" s="1347"/>
      <c r="L1062" s="1347"/>
      <c r="M1062" s="1347"/>
      <c r="N1062" s="1347"/>
      <c r="O1062" s="1347"/>
      <c r="P1062" s="1347"/>
      <c r="Q1062" s="1347"/>
      <c r="R1062" s="1347"/>
      <c r="S1062" s="1347"/>
      <c r="T1062" s="1347"/>
      <c r="U1062" s="1347"/>
      <c r="V1062" s="1347"/>
      <c r="W1062" s="1347"/>
      <c r="X1062" s="1347"/>
      <c r="Y1062" s="1347"/>
      <c r="Z1062" s="1347"/>
      <c r="AA1062" s="369"/>
    </row>
    <row r="1063" spans="1:47" ht="14.25" customHeight="1">
      <c r="A1063" s="369"/>
      <c r="B1063" s="1348"/>
      <c r="C1063" s="1348"/>
      <c r="D1063" s="1347"/>
      <c r="E1063" s="1347"/>
      <c r="F1063" s="1347"/>
      <c r="G1063" s="1347"/>
      <c r="H1063" s="1347"/>
      <c r="I1063" s="1347"/>
      <c r="J1063" s="1347"/>
      <c r="K1063" s="1347"/>
      <c r="L1063" s="1347"/>
      <c r="M1063" s="1347"/>
      <c r="N1063" s="1347"/>
      <c r="O1063" s="1347"/>
      <c r="P1063" s="1347"/>
      <c r="Q1063" s="1347"/>
      <c r="R1063" s="1347"/>
      <c r="S1063" s="1347"/>
      <c r="T1063" s="1347"/>
      <c r="U1063" s="1347"/>
      <c r="V1063" s="1347"/>
      <c r="W1063" s="1347"/>
      <c r="X1063" s="1347"/>
      <c r="Y1063" s="1347"/>
      <c r="Z1063" s="1347"/>
      <c r="AA1063" s="369"/>
    </row>
    <row r="1064" spans="1:47" ht="14.4">
      <c r="A1064" s="369"/>
      <c r="B1064" s="1348"/>
      <c r="C1064" s="1348"/>
      <c r="D1064" s="1347" t="s">
        <v>3977</v>
      </c>
      <c r="E1064" s="1347"/>
      <c r="F1064" s="1347"/>
      <c r="G1064" s="1347"/>
      <c r="H1064" s="1347"/>
      <c r="I1064" s="1347"/>
      <c r="J1064" s="1347"/>
      <c r="K1064" s="1347"/>
      <c r="L1064" s="1347"/>
      <c r="M1064" s="1347"/>
      <c r="N1064" s="1442" t="s">
        <v>3979</v>
      </c>
      <c r="O1064" s="1442"/>
      <c r="P1064" s="1442"/>
      <c r="Q1064" s="1442"/>
      <c r="R1064" s="390"/>
      <c r="S1064" s="369"/>
      <c r="T1064" s="369"/>
      <c r="U1064" s="369"/>
      <c r="V1064" s="391"/>
      <c r="W1064" s="389"/>
      <c r="X1064" s="389"/>
      <c r="Y1064" s="389"/>
      <c r="Z1064" s="392"/>
      <c r="AA1064" s="369"/>
    </row>
    <row r="1065" spans="1:47" ht="14.4">
      <c r="A1065" s="369"/>
      <c r="B1065" s="1348"/>
      <c r="C1065" s="1348"/>
      <c r="D1065" s="1347"/>
      <c r="E1065" s="1347"/>
      <c r="F1065" s="1347"/>
      <c r="G1065" s="1347"/>
      <c r="H1065" s="1347"/>
      <c r="I1065" s="1347"/>
      <c r="J1065" s="1347"/>
      <c r="K1065" s="1347"/>
      <c r="L1065" s="1347"/>
      <c r="M1065" s="1347"/>
      <c r="N1065" s="1442"/>
      <c r="O1065" s="1442"/>
      <c r="P1065" s="1442"/>
      <c r="Q1065" s="1442"/>
      <c r="R1065" s="115"/>
      <c r="S1065" s="114"/>
      <c r="T1065" s="369" t="s">
        <v>388</v>
      </c>
      <c r="U1065" s="114"/>
      <c r="V1065" s="393" t="s">
        <v>3980</v>
      </c>
      <c r="W1065" s="389"/>
      <c r="X1065" s="389"/>
      <c r="Y1065" s="389"/>
      <c r="Z1065" s="392"/>
      <c r="AA1065" s="369"/>
    </row>
    <row r="1066" spans="1:47" ht="14.4">
      <c r="A1066" s="369"/>
      <c r="B1066" s="1348"/>
      <c r="C1066" s="1348"/>
      <c r="D1066" s="1347"/>
      <c r="E1066" s="1347"/>
      <c r="F1066" s="1347"/>
      <c r="G1066" s="1347"/>
      <c r="H1066" s="1347"/>
      <c r="I1066" s="1347"/>
      <c r="J1066" s="1347"/>
      <c r="K1066" s="1347"/>
      <c r="L1066" s="1347"/>
      <c r="M1066" s="1347"/>
      <c r="N1066" s="1442"/>
      <c r="O1066" s="1442"/>
      <c r="P1066" s="1442"/>
      <c r="Q1066" s="1442"/>
      <c r="R1066" s="394"/>
      <c r="S1066" s="369"/>
      <c r="T1066" s="369"/>
      <c r="U1066" s="395"/>
      <c r="V1066" s="391"/>
      <c r="W1066" s="389"/>
      <c r="X1066" s="389"/>
      <c r="Y1066" s="389"/>
      <c r="Z1066" s="392"/>
      <c r="AA1066" s="369"/>
    </row>
    <row r="1067" spans="1:47" ht="13.95" customHeight="1">
      <c r="A1067" s="369"/>
      <c r="B1067" s="1348"/>
      <c r="C1067" s="1348"/>
      <c r="D1067" s="1443" t="s">
        <v>3978</v>
      </c>
      <c r="E1067" s="1443"/>
      <c r="F1067" s="1443"/>
      <c r="G1067" s="370"/>
      <c r="H1067" s="371"/>
      <c r="I1067" s="371"/>
      <c r="J1067" s="371"/>
      <c r="K1067" s="371"/>
      <c r="L1067" s="371"/>
      <c r="M1067" s="371"/>
      <c r="N1067" s="371"/>
      <c r="O1067" s="371"/>
      <c r="P1067" s="371"/>
      <c r="Q1067" s="371"/>
      <c r="R1067" s="371"/>
      <c r="S1067" s="371"/>
      <c r="T1067" s="371"/>
      <c r="U1067" s="371"/>
      <c r="V1067" s="372"/>
      <c r="W1067" s="370"/>
      <c r="X1067" s="370"/>
      <c r="Y1067" s="370"/>
      <c r="Z1067" s="374"/>
      <c r="AA1067" s="369"/>
    </row>
    <row r="1068" spans="1:47" ht="14.4">
      <c r="A1068" s="369"/>
      <c r="B1068" s="1348"/>
      <c r="C1068" s="1348"/>
      <c r="D1068" s="1443"/>
      <c r="E1068" s="1443"/>
      <c r="F1068" s="1443"/>
      <c r="G1068" s="389"/>
      <c r="H1068" s="369"/>
      <c r="I1068" s="121" t="s">
        <v>3783</v>
      </c>
      <c r="J1068" s="369" t="s">
        <v>3981</v>
      </c>
      <c r="K1068" s="369"/>
      <c r="L1068" s="369"/>
      <c r="M1068" s="369"/>
      <c r="N1068" s="369" t="s">
        <v>3965</v>
      </c>
      <c r="O1068" s="369"/>
      <c r="P1068" s="121" t="s">
        <v>3783</v>
      </c>
      <c r="Q1068" s="369" t="s">
        <v>3982</v>
      </c>
      <c r="R1068" s="369"/>
      <c r="S1068" s="369"/>
      <c r="T1068" s="369"/>
      <c r="U1068" s="369" t="s">
        <v>3965</v>
      </c>
      <c r="V1068" s="391"/>
      <c r="W1068" s="121" t="s">
        <v>3783</v>
      </c>
      <c r="X1068" s="389" t="s">
        <v>3983</v>
      </c>
      <c r="Y1068" s="389"/>
      <c r="Z1068" s="392"/>
      <c r="AA1068" s="369"/>
    </row>
    <row r="1069" spans="1:47" ht="14.4">
      <c r="A1069" s="369"/>
      <c r="B1069" s="1348"/>
      <c r="C1069" s="1348"/>
      <c r="D1069" s="1443"/>
      <c r="E1069" s="1443"/>
      <c r="F1069" s="1443"/>
      <c r="G1069" s="375"/>
      <c r="H1069" s="376"/>
      <c r="I1069" s="376"/>
      <c r="J1069" s="376"/>
      <c r="K1069" s="376"/>
      <c r="L1069" s="376"/>
      <c r="M1069" s="376"/>
      <c r="N1069" s="376"/>
      <c r="O1069" s="376"/>
      <c r="P1069" s="376"/>
      <c r="Q1069" s="376"/>
      <c r="R1069" s="376"/>
      <c r="S1069" s="376"/>
      <c r="T1069" s="376"/>
      <c r="U1069" s="376"/>
      <c r="V1069" s="378"/>
      <c r="W1069" s="375"/>
      <c r="X1069" s="375"/>
      <c r="Y1069" s="375"/>
      <c r="Z1069" s="379"/>
      <c r="AA1069" s="369"/>
    </row>
    <row r="1070" spans="1:47" ht="14.55" customHeight="1">
      <c r="B1070" s="1348" t="s">
        <v>3984</v>
      </c>
      <c r="C1070" s="1348"/>
      <c r="D1070" s="1347" t="s">
        <v>23</v>
      </c>
      <c r="E1070" s="1347"/>
      <c r="F1070" s="1347"/>
      <c r="G1070" s="1346" t="s">
        <v>15</v>
      </c>
      <c r="H1070" s="1346"/>
      <c r="I1070" s="1346"/>
      <c r="J1070" s="1346"/>
      <c r="K1070" s="1346"/>
      <c r="L1070" s="1444"/>
      <c r="M1070" s="1349"/>
      <c r="N1070" s="368" t="s">
        <v>3919</v>
      </c>
      <c r="O1070" s="1444"/>
      <c r="P1070" s="1349"/>
      <c r="Q1070" s="1346" t="s">
        <v>56</v>
      </c>
      <c r="R1070" s="1346"/>
      <c r="S1070" s="1346"/>
      <c r="T1070" s="1346"/>
      <c r="U1070" s="1346"/>
      <c r="V1070" s="1445"/>
      <c r="W1070" s="1346"/>
      <c r="X1070" s="1346"/>
      <c r="Y1070" s="1346"/>
      <c r="Z1070" s="1346"/>
      <c r="AB1070" s="2">
        <v>42</v>
      </c>
      <c r="AC1070" s="876"/>
      <c r="AD1070" s="876"/>
      <c r="AE1070" s="876"/>
      <c r="AF1070" s="1446"/>
      <c r="AG1070" s="1446"/>
      <c r="AH1070" s="1446"/>
      <c r="AI1070" s="1446"/>
      <c r="AJ1070" s="1446"/>
      <c r="AK1070" s="876"/>
      <c r="AL1070" s="876"/>
      <c r="AM1070" s="876"/>
      <c r="AN1070" s="1446"/>
      <c r="AO1070" s="1446"/>
      <c r="AP1070" s="1446"/>
      <c r="AQ1070" s="1446"/>
      <c r="AR1070" s="1446"/>
      <c r="AS1070" s="1446"/>
      <c r="AT1070" s="1446"/>
      <c r="AU1070" s="1446"/>
    </row>
    <row r="1071" spans="1:47" ht="13.05" customHeight="1">
      <c r="B1071" s="1348"/>
      <c r="C1071" s="1348"/>
      <c r="D1071" s="1347"/>
      <c r="E1071" s="1347"/>
      <c r="F1071" s="1347"/>
      <c r="G1071" s="1346" t="s">
        <v>17</v>
      </c>
      <c r="H1071" s="1346"/>
      <c r="I1071" s="1346"/>
      <c r="J1071" s="1346"/>
      <c r="K1071" s="1346"/>
      <c r="L1071" s="1445"/>
      <c r="M1071" s="1346"/>
      <c r="N1071" s="1346"/>
      <c r="O1071" s="1346"/>
      <c r="P1071" s="1346"/>
      <c r="Q1071" s="1346" t="s">
        <v>3993</v>
      </c>
      <c r="R1071" s="1346"/>
      <c r="S1071" s="1346"/>
      <c r="T1071" s="1346"/>
      <c r="U1071" s="1346"/>
      <c r="V1071" s="1445"/>
      <c r="W1071" s="1346"/>
      <c r="X1071" s="1346"/>
      <c r="Y1071" s="1346"/>
      <c r="Z1071" s="1346"/>
      <c r="AC1071" s="876"/>
      <c r="AD1071" s="876"/>
      <c r="AE1071" s="876"/>
      <c r="AF1071" s="1446"/>
      <c r="AG1071" s="1446"/>
      <c r="AH1071" s="1446"/>
      <c r="AI1071" s="1446"/>
      <c r="AJ1071" s="1446"/>
      <c r="AK1071" s="1446"/>
      <c r="AL1071" s="1446"/>
      <c r="AM1071" s="1446"/>
      <c r="AN1071" s="1446"/>
      <c r="AO1071" s="1446"/>
      <c r="AP1071" s="1446"/>
      <c r="AQ1071" s="1446"/>
      <c r="AR1071" s="1446"/>
      <c r="AS1071" s="1446"/>
      <c r="AT1071" s="1446"/>
      <c r="AU1071" s="1446"/>
    </row>
    <row r="1072" spans="1:47" ht="13.95" customHeight="1">
      <c r="A1072" s="369"/>
      <c r="B1072" s="1348"/>
      <c r="C1072" s="1348"/>
      <c r="D1072" s="1347"/>
      <c r="E1072" s="1347"/>
      <c r="F1072" s="1347"/>
      <c r="G1072" s="1346" t="s">
        <v>19</v>
      </c>
      <c r="H1072" s="1346"/>
      <c r="I1072" s="1346"/>
      <c r="J1072" s="1346"/>
      <c r="K1072" s="1346"/>
      <c r="L1072" s="1445"/>
      <c r="M1072" s="1346"/>
      <c r="N1072" s="1346"/>
      <c r="O1072" s="1346"/>
      <c r="P1072" s="1346"/>
      <c r="Q1072" s="1347" t="s">
        <v>20</v>
      </c>
      <c r="R1072" s="1347"/>
      <c r="S1072" s="1347"/>
      <c r="T1072" s="1347"/>
      <c r="U1072" s="1347"/>
      <c r="V1072" s="1445"/>
      <c r="W1072" s="1346"/>
      <c r="X1072" s="1346"/>
      <c r="Y1072" s="1346"/>
      <c r="Z1072" s="1346"/>
      <c r="AA1072" s="369"/>
    </row>
    <row r="1073" spans="1:27" ht="14.4">
      <c r="A1073" s="369"/>
      <c r="B1073" s="1348"/>
      <c r="C1073" s="1348"/>
      <c r="D1073" s="1347" t="s">
        <v>8</v>
      </c>
      <c r="E1073" s="1347"/>
      <c r="F1073" s="1347"/>
      <c r="G1073" s="1447"/>
      <c r="H1073" s="1343"/>
      <c r="I1073" s="1343"/>
      <c r="J1073" s="1343"/>
      <c r="K1073" s="1343"/>
      <c r="L1073" s="1344"/>
      <c r="M1073" s="1344"/>
      <c r="N1073" s="1344"/>
      <c r="O1073" s="1344"/>
      <c r="P1073" s="1344"/>
      <c r="Q1073" s="1344"/>
      <c r="R1073" s="1344"/>
      <c r="S1073" s="1344"/>
      <c r="T1073" s="1344"/>
      <c r="U1073" s="1344"/>
      <c r="V1073" s="1344"/>
      <c r="W1073" s="1344"/>
      <c r="X1073" s="1344"/>
      <c r="Y1073" s="1344"/>
      <c r="Z1073" s="1344"/>
      <c r="AA1073" s="369"/>
    </row>
    <row r="1074" spans="1:27" ht="14.4">
      <c r="A1074" s="369"/>
      <c r="B1074" s="1348"/>
      <c r="C1074" s="1348"/>
      <c r="D1074" s="1347"/>
      <c r="E1074" s="1347"/>
      <c r="F1074" s="1347"/>
      <c r="G1074" s="1345"/>
      <c r="H1074" s="1344"/>
      <c r="I1074" s="1344"/>
      <c r="J1074" s="1344"/>
      <c r="K1074" s="1344"/>
      <c r="L1074" s="1344"/>
      <c r="M1074" s="1344"/>
      <c r="N1074" s="1344"/>
      <c r="O1074" s="1344"/>
      <c r="P1074" s="1344"/>
      <c r="Q1074" s="1344"/>
      <c r="R1074" s="1344"/>
      <c r="S1074" s="1344"/>
      <c r="T1074" s="1344"/>
      <c r="U1074" s="1344"/>
      <c r="V1074" s="1344"/>
      <c r="W1074" s="1344"/>
      <c r="X1074" s="1344"/>
      <c r="Y1074" s="1344"/>
      <c r="Z1074" s="1344"/>
      <c r="AA1074" s="369"/>
    </row>
    <row r="1075" spans="1:27" ht="14.4">
      <c r="A1075" s="369"/>
      <c r="B1075" s="1348"/>
      <c r="C1075" s="1348"/>
      <c r="D1075" s="1347" t="s">
        <v>3745</v>
      </c>
      <c r="E1075" s="1347"/>
      <c r="F1075" s="1347"/>
      <c r="G1075" s="370"/>
      <c r="H1075" s="371"/>
      <c r="I1075" s="350"/>
      <c r="J1075" s="350"/>
      <c r="K1075" s="112" t="s">
        <v>3783</v>
      </c>
      <c r="L1075" s="371" t="s">
        <v>3966</v>
      </c>
      <c r="M1075" s="371"/>
      <c r="N1075" s="371"/>
      <c r="O1075" s="371"/>
      <c r="P1075" s="371" t="s">
        <v>3965</v>
      </c>
      <c r="Q1075" s="350"/>
      <c r="R1075" s="112" t="s">
        <v>3783</v>
      </c>
      <c r="S1075" s="371" t="s">
        <v>3967</v>
      </c>
      <c r="T1075" s="371"/>
      <c r="U1075" s="371"/>
      <c r="V1075" s="372"/>
      <c r="W1075" s="373"/>
      <c r="X1075" s="370"/>
      <c r="Y1075" s="370"/>
      <c r="Z1075" s="374"/>
      <c r="AA1075" s="369"/>
    </row>
    <row r="1076" spans="1:27" ht="14.4">
      <c r="A1076" s="369"/>
      <c r="B1076" s="1348"/>
      <c r="C1076" s="1348"/>
      <c r="D1076" s="1347"/>
      <c r="E1076" s="1347"/>
      <c r="F1076" s="1347"/>
      <c r="G1076" s="375"/>
      <c r="H1076" s="376"/>
      <c r="I1076" s="377"/>
      <c r="J1076" s="376"/>
      <c r="K1076" s="110" t="s">
        <v>3783</v>
      </c>
      <c r="L1076" s="376" t="s">
        <v>9</v>
      </c>
      <c r="M1076" s="376"/>
      <c r="N1076" s="376"/>
      <c r="O1076" s="1448"/>
      <c r="P1076" s="1449"/>
      <c r="Q1076" s="1449"/>
      <c r="R1076" s="1449"/>
      <c r="S1076" s="1449"/>
      <c r="T1076" s="1449"/>
      <c r="U1076" s="1449"/>
      <c r="V1076" s="1449"/>
      <c r="W1076" s="375" t="s">
        <v>10</v>
      </c>
      <c r="X1076" s="375"/>
      <c r="Y1076" s="375"/>
      <c r="Z1076" s="379"/>
      <c r="AA1076" s="369"/>
    </row>
    <row r="1077" spans="1:27" ht="14.4">
      <c r="A1077" s="369"/>
      <c r="B1077" s="1348"/>
      <c r="C1077" s="1348"/>
      <c r="D1077" s="1347"/>
      <c r="E1077" s="1347"/>
      <c r="F1077" s="1347"/>
      <c r="G1077" s="1450" t="s">
        <v>3968</v>
      </c>
      <c r="H1077" s="1450"/>
      <c r="I1077" s="1450"/>
      <c r="J1077" s="1450"/>
      <c r="K1077" s="1451"/>
      <c r="L1077" s="1452"/>
      <c r="M1077" s="1453"/>
      <c r="N1077" s="1453"/>
      <c r="O1077" s="1453"/>
      <c r="P1077" s="1453"/>
      <c r="Q1077" s="1452"/>
      <c r="R1077" s="1453"/>
      <c r="S1077" s="1453"/>
      <c r="T1077" s="1453"/>
      <c r="U1077" s="1453"/>
      <c r="V1077" s="1445"/>
      <c r="W1077" s="1346"/>
      <c r="X1077" s="1346"/>
      <c r="Y1077" s="1346"/>
      <c r="Z1077" s="1346"/>
      <c r="AA1077" s="369"/>
    </row>
    <row r="1078" spans="1:27" ht="14.4">
      <c r="A1078" s="369"/>
      <c r="B1078" s="1348"/>
      <c r="C1078" s="1348"/>
      <c r="D1078" s="1347"/>
      <c r="E1078" s="1347"/>
      <c r="F1078" s="1347"/>
      <c r="G1078" s="1450" t="s">
        <v>3969</v>
      </c>
      <c r="H1078" s="1450"/>
      <c r="I1078" s="1450"/>
      <c r="J1078" s="1450"/>
      <c r="K1078" s="1451"/>
      <c r="L1078" s="1429"/>
      <c r="M1078" s="862"/>
      <c r="N1078" s="109"/>
      <c r="O1078" s="1" t="s">
        <v>12</v>
      </c>
      <c r="P1078" s="109"/>
      <c r="Q1078" s="1" t="s">
        <v>11</v>
      </c>
      <c r="R1078" s="109"/>
      <c r="S1078" s="1" t="s">
        <v>227</v>
      </c>
      <c r="T1078" s="382"/>
      <c r="U1078" s="382"/>
      <c r="V1078" s="383"/>
      <c r="W1078" s="380"/>
      <c r="X1078" s="380"/>
      <c r="Y1078" s="380"/>
      <c r="Z1078" s="381"/>
      <c r="AA1078" s="369"/>
    </row>
    <row r="1079" spans="1:27" ht="13.95" customHeight="1">
      <c r="A1079" s="369"/>
      <c r="B1079" s="1348"/>
      <c r="C1079" s="1348"/>
      <c r="D1079" s="1443" t="s">
        <v>3971</v>
      </c>
      <c r="E1079" s="1347"/>
      <c r="F1079" s="1347"/>
      <c r="G1079" s="111" t="s">
        <v>3783</v>
      </c>
      <c r="H1079" s="385" t="s">
        <v>3972</v>
      </c>
      <c r="I1079" s="385"/>
      <c r="J1079" s="385"/>
      <c r="K1079" s="385"/>
      <c r="L1079" s="386" t="s">
        <v>3974</v>
      </c>
      <c r="M1079" s="385"/>
      <c r="N1079" s="385"/>
      <c r="O1079" s="1433"/>
      <c r="P1079" s="1433"/>
      <c r="Q1079" s="1433"/>
      <c r="R1079" s="1433"/>
      <c r="S1079" s="1433"/>
      <c r="T1079" s="1433"/>
      <c r="U1079" s="1433"/>
      <c r="V1079" s="1433"/>
      <c r="W1079" s="387" t="s">
        <v>10</v>
      </c>
      <c r="X1079" s="387"/>
      <c r="Y1079" s="387"/>
      <c r="Z1079" s="388"/>
      <c r="AA1079" s="369"/>
    </row>
    <row r="1080" spans="1:27" ht="14.4">
      <c r="A1080" s="369"/>
      <c r="B1080" s="1348"/>
      <c r="C1080" s="1348"/>
      <c r="D1080" s="1347"/>
      <c r="E1080" s="1347"/>
      <c r="F1080" s="1347"/>
      <c r="G1080" s="110" t="s">
        <v>3783</v>
      </c>
      <c r="H1080" s="376" t="s">
        <v>3973</v>
      </c>
      <c r="I1080" s="376"/>
      <c r="J1080" s="376"/>
      <c r="K1080" s="376"/>
      <c r="L1080" s="376"/>
      <c r="M1080" s="376"/>
      <c r="N1080" s="376"/>
      <c r="O1080" s="376"/>
      <c r="P1080" s="376"/>
      <c r="Q1080" s="376"/>
      <c r="R1080" s="376"/>
      <c r="S1080" s="376"/>
      <c r="T1080" s="376"/>
      <c r="U1080" s="376"/>
      <c r="V1080" s="378"/>
      <c r="W1080" s="375"/>
      <c r="X1080" s="375"/>
      <c r="Y1080" s="375"/>
      <c r="Z1080" s="379"/>
      <c r="AA1080" s="369"/>
    </row>
    <row r="1081" spans="1:27" ht="13.95" customHeight="1">
      <c r="A1081" s="369"/>
      <c r="B1081" s="1348" t="s">
        <v>3985</v>
      </c>
      <c r="C1081" s="1348"/>
      <c r="D1081" s="1347" t="s">
        <v>3755</v>
      </c>
      <c r="E1081" s="1347"/>
      <c r="F1081" s="1347"/>
      <c r="G1081" s="1435"/>
      <c r="H1081" s="1435"/>
      <c r="I1081" s="1435"/>
      <c r="J1081" s="1435"/>
      <c r="K1081" s="1435"/>
      <c r="L1081" s="1435"/>
      <c r="M1081" s="1435"/>
      <c r="N1081" s="1435"/>
      <c r="O1081" s="1435"/>
      <c r="P1081" s="1435"/>
      <c r="Q1081" s="1435"/>
      <c r="R1081" s="1435"/>
      <c r="S1081" s="1435"/>
      <c r="T1081" s="1435"/>
      <c r="U1081" s="1435"/>
      <c r="V1081" s="1435"/>
      <c r="W1081" s="1435"/>
      <c r="X1081" s="1435"/>
      <c r="Y1081" s="1435"/>
      <c r="Z1081" s="1435"/>
      <c r="AA1081" s="369"/>
    </row>
    <row r="1082" spans="1:27" ht="14.4">
      <c r="A1082" s="369"/>
      <c r="B1082" s="1348"/>
      <c r="C1082" s="1348"/>
      <c r="D1082" s="1434"/>
      <c r="E1082" s="1434"/>
      <c r="F1082" s="1434"/>
      <c r="G1082" s="1436"/>
      <c r="H1082" s="1436"/>
      <c r="I1082" s="1436"/>
      <c r="J1082" s="1435"/>
      <c r="K1082" s="1435"/>
      <c r="L1082" s="1435"/>
      <c r="M1082" s="1435"/>
      <c r="N1082" s="1435"/>
      <c r="O1082" s="1435"/>
      <c r="P1082" s="1435"/>
      <c r="Q1082" s="1435"/>
      <c r="R1082" s="1435"/>
      <c r="S1082" s="1435"/>
      <c r="T1082" s="1435"/>
      <c r="U1082" s="1435"/>
      <c r="V1082" s="1435"/>
      <c r="W1082" s="1435"/>
      <c r="X1082" s="1435"/>
      <c r="Y1082" s="1435"/>
      <c r="Z1082" s="1435"/>
      <c r="AA1082" s="369"/>
    </row>
    <row r="1083" spans="1:27" ht="18" customHeight="1">
      <c r="A1083" s="369"/>
      <c r="B1083" s="1348"/>
      <c r="C1083" s="1348"/>
      <c r="D1083" s="1347" t="s">
        <v>3975</v>
      </c>
      <c r="E1083" s="1347"/>
      <c r="F1083" s="1347"/>
      <c r="G1083" s="1047" t="s">
        <v>3918</v>
      </c>
      <c r="H1083" s="1047"/>
      <c r="I1083" s="1047"/>
      <c r="J1083" s="871"/>
      <c r="K1083" s="869"/>
      <c r="L1083" s="344" t="s">
        <v>3919</v>
      </c>
      <c r="M1083" s="1437"/>
      <c r="N1083" s="1427"/>
      <c r="O1083" s="1438"/>
      <c r="P1083" s="1439"/>
      <c r="Q1083" s="1425"/>
      <c r="R1083" s="1425"/>
      <c r="S1083" s="1425"/>
      <c r="T1083" s="1425"/>
      <c r="U1083" s="1425"/>
      <c r="V1083" s="1425"/>
      <c r="W1083" s="1425"/>
      <c r="X1083" s="1425"/>
      <c r="Y1083" s="1425"/>
      <c r="Z1083" s="1440"/>
      <c r="AA1083" s="369"/>
    </row>
    <row r="1084" spans="1:27" ht="18" customHeight="1">
      <c r="A1084" s="369"/>
      <c r="B1084" s="1348"/>
      <c r="C1084" s="1348"/>
      <c r="D1084" s="1347"/>
      <c r="E1084" s="1347"/>
      <c r="F1084" s="1347"/>
      <c r="G1084" s="1047" t="s">
        <v>3920</v>
      </c>
      <c r="H1084" s="1047"/>
      <c r="I1084" s="1047"/>
      <c r="J1084" s="1046"/>
      <c r="K1084" s="1046"/>
      <c r="L1084" s="1046"/>
      <c r="M1084" s="1046"/>
      <c r="N1084" s="1046"/>
      <c r="O1084" s="1046"/>
      <c r="P1084" s="1047" t="s">
        <v>3921</v>
      </c>
      <c r="Q1084" s="1047"/>
      <c r="R1084" s="1047"/>
      <c r="S1084" s="1046"/>
      <c r="T1084" s="1046"/>
      <c r="U1084" s="1046"/>
      <c r="V1084" s="1046"/>
      <c r="W1084" s="1046"/>
      <c r="X1084" s="1046"/>
      <c r="Y1084" s="1046"/>
      <c r="Z1084" s="1046"/>
      <c r="AA1084" s="369"/>
    </row>
    <row r="1085" spans="1:27" ht="18" customHeight="1">
      <c r="A1085" s="369"/>
      <c r="B1085" s="1348"/>
      <c r="C1085" s="1348"/>
      <c r="D1085" s="1347"/>
      <c r="E1085" s="1347"/>
      <c r="F1085" s="1347"/>
      <c r="G1085" s="1047" t="s">
        <v>3922</v>
      </c>
      <c r="H1085" s="1047"/>
      <c r="I1085" s="1047"/>
      <c r="J1085" s="1046"/>
      <c r="K1085" s="1046"/>
      <c r="L1085" s="1046"/>
      <c r="M1085" s="1046"/>
      <c r="N1085" s="1046"/>
      <c r="O1085" s="1046"/>
      <c r="P1085" s="1047" t="s">
        <v>3923</v>
      </c>
      <c r="Q1085" s="1047"/>
      <c r="R1085" s="1047"/>
      <c r="S1085" s="1046"/>
      <c r="T1085" s="1046"/>
      <c r="U1085" s="1046"/>
      <c r="V1085" s="1046"/>
      <c r="W1085" s="1046"/>
      <c r="X1085" s="1046"/>
      <c r="Y1085" s="1046"/>
      <c r="Z1085" s="1046"/>
      <c r="AA1085" s="369"/>
    </row>
    <row r="1086" spans="1:27" ht="18" customHeight="1">
      <c r="A1086" s="369"/>
      <c r="B1086" s="1348"/>
      <c r="C1086" s="1348"/>
      <c r="D1086" s="1347"/>
      <c r="E1086" s="1347"/>
      <c r="F1086" s="1347"/>
      <c r="G1086" s="1047" t="s">
        <v>3924</v>
      </c>
      <c r="H1086" s="1047"/>
      <c r="I1086" s="1047"/>
      <c r="J1086" s="1046"/>
      <c r="K1086" s="1046"/>
      <c r="L1086" s="1046"/>
      <c r="M1086" s="1046"/>
      <c r="N1086" s="1046"/>
      <c r="O1086" s="1046"/>
      <c r="P1086" s="1046"/>
      <c r="Q1086" s="1046"/>
      <c r="R1086" s="1046"/>
      <c r="S1086" s="1046"/>
      <c r="T1086" s="1046"/>
      <c r="U1086" s="1046"/>
      <c r="V1086" s="1046"/>
      <c r="W1086" s="1046"/>
      <c r="X1086" s="1046"/>
      <c r="Y1086" s="1046"/>
      <c r="Z1086" s="1046"/>
      <c r="AA1086" s="369"/>
    </row>
    <row r="1087" spans="1:27" ht="14.4">
      <c r="A1087" s="369"/>
      <c r="B1087" s="1348"/>
      <c r="C1087" s="1348"/>
      <c r="D1087" s="1441" t="s">
        <v>3976</v>
      </c>
      <c r="E1087" s="1441"/>
      <c r="F1087" s="1441"/>
      <c r="G1087" s="1441"/>
      <c r="H1087" s="1441"/>
      <c r="I1087" s="1441"/>
      <c r="J1087" s="1441"/>
      <c r="K1087" s="1441"/>
      <c r="L1087" s="1441"/>
      <c r="M1087" s="1441"/>
      <c r="N1087" s="1441" t="s">
        <v>177</v>
      </c>
      <c r="O1087" s="1441"/>
      <c r="P1087" s="1441"/>
      <c r="Q1087" s="1441"/>
      <c r="R1087" s="1441"/>
      <c r="S1087" s="1441"/>
      <c r="T1087" s="1441"/>
      <c r="U1087" s="1441"/>
      <c r="V1087" s="1441"/>
      <c r="W1087" s="1441"/>
      <c r="X1087" s="1441"/>
      <c r="Y1087" s="1441"/>
      <c r="Z1087" s="1441"/>
      <c r="AA1087" s="369"/>
    </row>
    <row r="1088" spans="1:27" ht="14.4">
      <c r="A1088" s="369"/>
      <c r="B1088" s="1348"/>
      <c r="C1088" s="1348"/>
      <c r="D1088" s="1347"/>
      <c r="E1088" s="1347"/>
      <c r="F1088" s="1347"/>
      <c r="G1088" s="1347"/>
      <c r="H1088" s="1347"/>
      <c r="I1088" s="1347"/>
      <c r="J1088" s="1347"/>
      <c r="K1088" s="1347"/>
      <c r="L1088" s="1347"/>
      <c r="M1088" s="1347"/>
      <c r="N1088" s="1347"/>
      <c r="O1088" s="1347"/>
      <c r="P1088" s="1347"/>
      <c r="Q1088" s="1347"/>
      <c r="R1088" s="1347"/>
      <c r="S1088" s="1347"/>
      <c r="T1088" s="1347"/>
      <c r="U1088" s="1347"/>
      <c r="V1088" s="1347"/>
      <c r="W1088" s="1347"/>
      <c r="X1088" s="1347"/>
      <c r="Y1088" s="1347"/>
      <c r="Z1088" s="1347"/>
      <c r="AA1088" s="369"/>
    </row>
    <row r="1089" spans="1:47" ht="14.25" customHeight="1">
      <c r="A1089" s="369"/>
      <c r="B1089" s="1348"/>
      <c r="C1089" s="1348"/>
      <c r="D1089" s="1347"/>
      <c r="E1089" s="1347"/>
      <c r="F1089" s="1347"/>
      <c r="G1089" s="1347"/>
      <c r="H1089" s="1347"/>
      <c r="I1089" s="1347"/>
      <c r="J1089" s="1347"/>
      <c r="K1089" s="1347"/>
      <c r="L1089" s="1347"/>
      <c r="M1089" s="1347"/>
      <c r="N1089" s="1347"/>
      <c r="O1089" s="1347"/>
      <c r="P1089" s="1347"/>
      <c r="Q1089" s="1347"/>
      <c r="R1089" s="1347"/>
      <c r="S1089" s="1347"/>
      <c r="T1089" s="1347"/>
      <c r="U1089" s="1347"/>
      <c r="V1089" s="1347"/>
      <c r="W1089" s="1347"/>
      <c r="X1089" s="1347"/>
      <c r="Y1089" s="1347"/>
      <c r="Z1089" s="1347"/>
      <c r="AA1089" s="369"/>
    </row>
    <row r="1090" spans="1:47" ht="14.4">
      <c r="A1090" s="369"/>
      <c r="B1090" s="1348"/>
      <c r="C1090" s="1348"/>
      <c r="D1090" s="1347" t="s">
        <v>3977</v>
      </c>
      <c r="E1090" s="1347"/>
      <c r="F1090" s="1347"/>
      <c r="G1090" s="1347"/>
      <c r="H1090" s="1347"/>
      <c r="I1090" s="1347"/>
      <c r="J1090" s="1347"/>
      <c r="K1090" s="1347"/>
      <c r="L1090" s="1347"/>
      <c r="M1090" s="1347"/>
      <c r="N1090" s="1442" t="s">
        <v>3979</v>
      </c>
      <c r="O1090" s="1442"/>
      <c r="P1090" s="1442"/>
      <c r="Q1090" s="1442"/>
      <c r="R1090" s="390"/>
      <c r="S1090" s="369"/>
      <c r="T1090" s="369"/>
      <c r="U1090" s="369"/>
      <c r="V1090" s="391"/>
      <c r="W1090" s="389"/>
      <c r="X1090" s="389"/>
      <c r="Y1090" s="389"/>
      <c r="Z1090" s="392"/>
      <c r="AA1090" s="369"/>
    </row>
    <row r="1091" spans="1:47" ht="14.4">
      <c r="A1091" s="369"/>
      <c r="B1091" s="1348"/>
      <c r="C1091" s="1348"/>
      <c r="D1091" s="1347"/>
      <c r="E1091" s="1347"/>
      <c r="F1091" s="1347"/>
      <c r="G1091" s="1347"/>
      <c r="H1091" s="1347"/>
      <c r="I1091" s="1347"/>
      <c r="J1091" s="1347"/>
      <c r="K1091" s="1347"/>
      <c r="L1091" s="1347"/>
      <c r="M1091" s="1347"/>
      <c r="N1091" s="1442"/>
      <c r="O1091" s="1442"/>
      <c r="P1091" s="1442"/>
      <c r="Q1091" s="1442"/>
      <c r="R1091" s="115"/>
      <c r="S1091" s="114"/>
      <c r="T1091" s="369" t="s">
        <v>388</v>
      </c>
      <c r="U1091" s="114"/>
      <c r="V1091" s="393" t="s">
        <v>3980</v>
      </c>
      <c r="W1091" s="389"/>
      <c r="X1091" s="389"/>
      <c r="Y1091" s="389"/>
      <c r="Z1091" s="392"/>
      <c r="AA1091" s="369"/>
    </row>
    <row r="1092" spans="1:47" ht="14.4">
      <c r="A1092" s="369"/>
      <c r="B1092" s="1348"/>
      <c r="C1092" s="1348"/>
      <c r="D1092" s="1347"/>
      <c r="E1092" s="1347"/>
      <c r="F1092" s="1347"/>
      <c r="G1092" s="1347"/>
      <c r="H1092" s="1347"/>
      <c r="I1092" s="1347"/>
      <c r="J1092" s="1347"/>
      <c r="K1092" s="1347"/>
      <c r="L1092" s="1347"/>
      <c r="M1092" s="1347"/>
      <c r="N1092" s="1442"/>
      <c r="O1092" s="1442"/>
      <c r="P1092" s="1442"/>
      <c r="Q1092" s="1442"/>
      <c r="R1092" s="394"/>
      <c r="S1092" s="369"/>
      <c r="T1092" s="369"/>
      <c r="U1092" s="395"/>
      <c r="V1092" s="391"/>
      <c r="W1092" s="389"/>
      <c r="X1092" s="389"/>
      <c r="Y1092" s="389"/>
      <c r="Z1092" s="392"/>
      <c r="AA1092" s="369"/>
    </row>
    <row r="1093" spans="1:47" ht="13.95" customHeight="1">
      <c r="A1093" s="369"/>
      <c r="B1093" s="1348"/>
      <c r="C1093" s="1348"/>
      <c r="D1093" s="1443" t="s">
        <v>3978</v>
      </c>
      <c r="E1093" s="1443"/>
      <c r="F1093" s="1443"/>
      <c r="G1093" s="370"/>
      <c r="H1093" s="371"/>
      <c r="I1093" s="371"/>
      <c r="J1093" s="371"/>
      <c r="K1093" s="371"/>
      <c r="L1093" s="371"/>
      <c r="M1093" s="371"/>
      <c r="N1093" s="371"/>
      <c r="O1093" s="371"/>
      <c r="P1093" s="371"/>
      <c r="Q1093" s="371"/>
      <c r="R1093" s="371"/>
      <c r="S1093" s="371"/>
      <c r="T1093" s="371"/>
      <c r="U1093" s="371"/>
      <c r="V1093" s="372"/>
      <c r="W1093" s="370"/>
      <c r="X1093" s="370"/>
      <c r="Y1093" s="370"/>
      <c r="Z1093" s="374"/>
      <c r="AA1093" s="369"/>
    </row>
    <row r="1094" spans="1:47" ht="14.4">
      <c r="A1094" s="369"/>
      <c r="B1094" s="1348"/>
      <c r="C1094" s="1348"/>
      <c r="D1094" s="1443"/>
      <c r="E1094" s="1443"/>
      <c r="F1094" s="1443"/>
      <c r="G1094" s="389"/>
      <c r="H1094" s="369"/>
      <c r="I1094" s="121" t="s">
        <v>3783</v>
      </c>
      <c r="J1094" s="369" t="s">
        <v>3981</v>
      </c>
      <c r="K1094" s="369"/>
      <c r="L1094" s="369"/>
      <c r="M1094" s="369"/>
      <c r="N1094" s="369" t="s">
        <v>3965</v>
      </c>
      <c r="O1094" s="369"/>
      <c r="P1094" s="121" t="s">
        <v>3783</v>
      </c>
      <c r="Q1094" s="369" t="s">
        <v>3982</v>
      </c>
      <c r="R1094" s="369"/>
      <c r="S1094" s="369"/>
      <c r="T1094" s="369"/>
      <c r="U1094" s="369" t="s">
        <v>3965</v>
      </c>
      <c r="V1094" s="391"/>
      <c r="W1094" s="121" t="s">
        <v>3783</v>
      </c>
      <c r="X1094" s="389" t="s">
        <v>3983</v>
      </c>
      <c r="Y1094" s="389"/>
      <c r="Z1094" s="392"/>
      <c r="AA1094" s="369"/>
    </row>
    <row r="1095" spans="1:47" ht="14.4">
      <c r="A1095" s="369"/>
      <c r="B1095" s="1348"/>
      <c r="C1095" s="1348"/>
      <c r="D1095" s="1443"/>
      <c r="E1095" s="1443"/>
      <c r="F1095" s="1443"/>
      <c r="G1095" s="375"/>
      <c r="H1095" s="376"/>
      <c r="I1095" s="376"/>
      <c r="J1095" s="376"/>
      <c r="K1095" s="376"/>
      <c r="L1095" s="376"/>
      <c r="M1095" s="376"/>
      <c r="N1095" s="376"/>
      <c r="O1095" s="376"/>
      <c r="P1095" s="376"/>
      <c r="Q1095" s="376"/>
      <c r="R1095" s="376"/>
      <c r="S1095" s="376"/>
      <c r="T1095" s="376"/>
      <c r="U1095" s="376"/>
      <c r="V1095" s="378"/>
      <c r="W1095" s="375"/>
      <c r="X1095" s="375"/>
      <c r="Y1095" s="375"/>
      <c r="Z1095" s="379"/>
      <c r="AA1095" s="369"/>
    </row>
    <row r="1096" spans="1:47" ht="14.55" customHeight="1">
      <c r="B1096" s="1348" t="s">
        <v>3984</v>
      </c>
      <c r="C1096" s="1348"/>
      <c r="D1096" s="1347" t="s">
        <v>23</v>
      </c>
      <c r="E1096" s="1347"/>
      <c r="F1096" s="1347"/>
      <c r="G1096" s="1346" t="s">
        <v>15</v>
      </c>
      <c r="H1096" s="1346"/>
      <c r="I1096" s="1346"/>
      <c r="J1096" s="1346"/>
      <c r="K1096" s="1346"/>
      <c r="L1096" s="1444"/>
      <c r="M1096" s="1349"/>
      <c r="N1096" s="368" t="s">
        <v>3919</v>
      </c>
      <c r="O1096" s="1444"/>
      <c r="P1096" s="1349"/>
      <c r="Q1096" s="1346" t="s">
        <v>56</v>
      </c>
      <c r="R1096" s="1346"/>
      <c r="S1096" s="1346"/>
      <c r="T1096" s="1346"/>
      <c r="U1096" s="1346"/>
      <c r="V1096" s="1445"/>
      <c r="W1096" s="1346"/>
      <c r="X1096" s="1346"/>
      <c r="Y1096" s="1346"/>
      <c r="Z1096" s="1346"/>
      <c r="AB1096" s="2">
        <v>43</v>
      </c>
      <c r="AC1096" s="876"/>
      <c r="AD1096" s="876"/>
      <c r="AE1096" s="876"/>
      <c r="AF1096" s="1446"/>
      <c r="AG1096" s="1446"/>
      <c r="AH1096" s="1446"/>
      <c r="AI1096" s="1446"/>
      <c r="AJ1096" s="1446"/>
      <c r="AK1096" s="876"/>
      <c r="AL1096" s="876"/>
      <c r="AM1096" s="876"/>
      <c r="AN1096" s="1446"/>
      <c r="AO1096" s="1446"/>
      <c r="AP1096" s="1446"/>
      <c r="AQ1096" s="1446"/>
      <c r="AR1096" s="1446"/>
      <c r="AS1096" s="1446"/>
      <c r="AT1096" s="1446"/>
      <c r="AU1096" s="1446"/>
    </row>
    <row r="1097" spans="1:47" ht="13.05" customHeight="1">
      <c r="B1097" s="1348"/>
      <c r="C1097" s="1348"/>
      <c r="D1097" s="1347"/>
      <c r="E1097" s="1347"/>
      <c r="F1097" s="1347"/>
      <c r="G1097" s="1346" t="s">
        <v>17</v>
      </c>
      <c r="H1097" s="1346"/>
      <c r="I1097" s="1346"/>
      <c r="J1097" s="1346"/>
      <c r="K1097" s="1346"/>
      <c r="L1097" s="1445"/>
      <c r="M1097" s="1346"/>
      <c r="N1097" s="1346"/>
      <c r="O1097" s="1346"/>
      <c r="P1097" s="1346"/>
      <c r="Q1097" s="1346" t="s">
        <v>3993</v>
      </c>
      <c r="R1097" s="1346"/>
      <c r="S1097" s="1346"/>
      <c r="T1097" s="1346"/>
      <c r="U1097" s="1346"/>
      <c r="V1097" s="1445"/>
      <c r="W1097" s="1346"/>
      <c r="X1097" s="1346"/>
      <c r="Y1097" s="1346"/>
      <c r="Z1097" s="1346"/>
      <c r="AC1097" s="876"/>
      <c r="AD1097" s="876"/>
      <c r="AE1097" s="876"/>
      <c r="AF1097" s="1446"/>
      <c r="AG1097" s="1446"/>
      <c r="AH1097" s="1446"/>
      <c r="AI1097" s="1446"/>
      <c r="AJ1097" s="1446"/>
      <c r="AK1097" s="1446"/>
      <c r="AL1097" s="1446"/>
      <c r="AM1097" s="1446"/>
      <c r="AN1097" s="1446"/>
      <c r="AO1097" s="1446"/>
      <c r="AP1097" s="1446"/>
      <c r="AQ1097" s="1446"/>
      <c r="AR1097" s="1446"/>
      <c r="AS1097" s="1446"/>
      <c r="AT1097" s="1446"/>
      <c r="AU1097" s="1446"/>
    </row>
    <row r="1098" spans="1:47" ht="13.95" customHeight="1">
      <c r="A1098" s="369"/>
      <c r="B1098" s="1348"/>
      <c r="C1098" s="1348"/>
      <c r="D1098" s="1347"/>
      <c r="E1098" s="1347"/>
      <c r="F1098" s="1347"/>
      <c r="G1098" s="1346" t="s">
        <v>19</v>
      </c>
      <c r="H1098" s="1346"/>
      <c r="I1098" s="1346"/>
      <c r="J1098" s="1346"/>
      <c r="K1098" s="1346"/>
      <c r="L1098" s="1445"/>
      <c r="M1098" s="1346"/>
      <c r="N1098" s="1346"/>
      <c r="O1098" s="1346"/>
      <c r="P1098" s="1346"/>
      <c r="Q1098" s="1347" t="s">
        <v>20</v>
      </c>
      <c r="R1098" s="1347"/>
      <c r="S1098" s="1347"/>
      <c r="T1098" s="1347"/>
      <c r="U1098" s="1347"/>
      <c r="V1098" s="1445"/>
      <c r="W1098" s="1346"/>
      <c r="X1098" s="1346"/>
      <c r="Y1098" s="1346"/>
      <c r="Z1098" s="1346"/>
      <c r="AA1098" s="369"/>
    </row>
    <row r="1099" spans="1:47" ht="14.4">
      <c r="A1099" s="369"/>
      <c r="B1099" s="1348"/>
      <c r="C1099" s="1348"/>
      <c r="D1099" s="1347" t="s">
        <v>8</v>
      </c>
      <c r="E1099" s="1347"/>
      <c r="F1099" s="1347"/>
      <c r="G1099" s="1447"/>
      <c r="H1099" s="1343"/>
      <c r="I1099" s="1343"/>
      <c r="J1099" s="1343"/>
      <c r="K1099" s="1343"/>
      <c r="L1099" s="1344"/>
      <c r="M1099" s="1344"/>
      <c r="N1099" s="1344"/>
      <c r="O1099" s="1344"/>
      <c r="P1099" s="1344"/>
      <c r="Q1099" s="1344"/>
      <c r="R1099" s="1344"/>
      <c r="S1099" s="1344"/>
      <c r="T1099" s="1344"/>
      <c r="U1099" s="1344"/>
      <c r="V1099" s="1344"/>
      <c r="W1099" s="1344"/>
      <c r="X1099" s="1344"/>
      <c r="Y1099" s="1344"/>
      <c r="Z1099" s="1344"/>
      <c r="AA1099" s="369"/>
    </row>
    <row r="1100" spans="1:47" ht="14.4">
      <c r="A1100" s="369"/>
      <c r="B1100" s="1348"/>
      <c r="C1100" s="1348"/>
      <c r="D1100" s="1347"/>
      <c r="E1100" s="1347"/>
      <c r="F1100" s="1347"/>
      <c r="G1100" s="1345"/>
      <c r="H1100" s="1344"/>
      <c r="I1100" s="1344"/>
      <c r="J1100" s="1344"/>
      <c r="K1100" s="1344"/>
      <c r="L1100" s="1344"/>
      <c r="M1100" s="1344"/>
      <c r="N1100" s="1344"/>
      <c r="O1100" s="1344"/>
      <c r="P1100" s="1344"/>
      <c r="Q1100" s="1344"/>
      <c r="R1100" s="1344"/>
      <c r="S1100" s="1344"/>
      <c r="T1100" s="1344"/>
      <c r="U1100" s="1344"/>
      <c r="V1100" s="1344"/>
      <c r="W1100" s="1344"/>
      <c r="X1100" s="1344"/>
      <c r="Y1100" s="1344"/>
      <c r="Z1100" s="1344"/>
      <c r="AA1100" s="369"/>
    </row>
    <row r="1101" spans="1:47" ht="14.4">
      <c r="A1101" s="369"/>
      <c r="B1101" s="1348"/>
      <c r="C1101" s="1348"/>
      <c r="D1101" s="1347" t="s">
        <v>3745</v>
      </c>
      <c r="E1101" s="1347"/>
      <c r="F1101" s="1347"/>
      <c r="G1101" s="370"/>
      <c r="H1101" s="371"/>
      <c r="I1101" s="350"/>
      <c r="J1101" s="350"/>
      <c r="K1101" s="112" t="s">
        <v>3783</v>
      </c>
      <c r="L1101" s="371" t="s">
        <v>3966</v>
      </c>
      <c r="M1101" s="371"/>
      <c r="N1101" s="371"/>
      <c r="O1101" s="371"/>
      <c r="P1101" s="371" t="s">
        <v>3965</v>
      </c>
      <c r="Q1101" s="350"/>
      <c r="R1101" s="112" t="s">
        <v>3783</v>
      </c>
      <c r="S1101" s="371" t="s">
        <v>3967</v>
      </c>
      <c r="T1101" s="371"/>
      <c r="U1101" s="371"/>
      <c r="V1101" s="372"/>
      <c r="W1101" s="373"/>
      <c r="X1101" s="370"/>
      <c r="Y1101" s="370"/>
      <c r="Z1101" s="374"/>
      <c r="AA1101" s="369"/>
    </row>
    <row r="1102" spans="1:47" ht="14.4">
      <c r="A1102" s="369"/>
      <c r="B1102" s="1348"/>
      <c r="C1102" s="1348"/>
      <c r="D1102" s="1347"/>
      <c r="E1102" s="1347"/>
      <c r="F1102" s="1347"/>
      <c r="G1102" s="375"/>
      <c r="H1102" s="376"/>
      <c r="I1102" s="377"/>
      <c r="J1102" s="376"/>
      <c r="K1102" s="110" t="s">
        <v>3783</v>
      </c>
      <c r="L1102" s="376" t="s">
        <v>9</v>
      </c>
      <c r="M1102" s="376"/>
      <c r="N1102" s="376"/>
      <c r="O1102" s="1448"/>
      <c r="P1102" s="1449"/>
      <c r="Q1102" s="1449"/>
      <c r="R1102" s="1449"/>
      <c r="S1102" s="1449"/>
      <c r="T1102" s="1449"/>
      <c r="U1102" s="1449"/>
      <c r="V1102" s="1449"/>
      <c r="W1102" s="375" t="s">
        <v>10</v>
      </c>
      <c r="X1102" s="375"/>
      <c r="Y1102" s="375"/>
      <c r="Z1102" s="379"/>
      <c r="AA1102" s="369"/>
    </row>
    <row r="1103" spans="1:47" ht="14.4">
      <c r="A1103" s="369"/>
      <c r="B1103" s="1348"/>
      <c r="C1103" s="1348"/>
      <c r="D1103" s="1347"/>
      <c r="E1103" s="1347"/>
      <c r="F1103" s="1347"/>
      <c r="G1103" s="1450" t="s">
        <v>3968</v>
      </c>
      <c r="H1103" s="1450"/>
      <c r="I1103" s="1450"/>
      <c r="J1103" s="1450"/>
      <c r="K1103" s="1451"/>
      <c r="L1103" s="1452"/>
      <c r="M1103" s="1453"/>
      <c r="N1103" s="1453"/>
      <c r="O1103" s="1453"/>
      <c r="P1103" s="1453"/>
      <c r="Q1103" s="1452"/>
      <c r="R1103" s="1453"/>
      <c r="S1103" s="1453"/>
      <c r="T1103" s="1453"/>
      <c r="U1103" s="1453"/>
      <c r="V1103" s="1445"/>
      <c r="W1103" s="1346"/>
      <c r="X1103" s="1346"/>
      <c r="Y1103" s="1346"/>
      <c r="Z1103" s="1346"/>
      <c r="AA1103" s="369"/>
    </row>
    <row r="1104" spans="1:47" ht="14.4">
      <c r="A1104" s="369"/>
      <c r="B1104" s="1348"/>
      <c r="C1104" s="1348"/>
      <c r="D1104" s="1347"/>
      <c r="E1104" s="1347"/>
      <c r="F1104" s="1347"/>
      <c r="G1104" s="1450" t="s">
        <v>3969</v>
      </c>
      <c r="H1104" s="1450"/>
      <c r="I1104" s="1450"/>
      <c r="J1104" s="1450"/>
      <c r="K1104" s="1451"/>
      <c r="L1104" s="1429"/>
      <c r="M1104" s="862"/>
      <c r="N1104" s="109"/>
      <c r="O1104" s="1" t="s">
        <v>12</v>
      </c>
      <c r="P1104" s="109"/>
      <c r="Q1104" s="1" t="s">
        <v>11</v>
      </c>
      <c r="R1104" s="109"/>
      <c r="S1104" s="1" t="s">
        <v>227</v>
      </c>
      <c r="T1104" s="382"/>
      <c r="U1104" s="382"/>
      <c r="V1104" s="383"/>
      <c r="W1104" s="380"/>
      <c r="X1104" s="380"/>
      <c r="Y1104" s="380"/>
      <c r="Z1104" s="381"/>
      <c r="AA1104" s="369"/>
    </row>
    <row r="1105" spans="1:27" ht="13.95" customHeight="1">
      <c r="A1105" s="369"/>
      <c r="B1105" s="1348"/>
      <c r="C1105" s="1348"/>
      <c r="D1105" s="1443" t="s">
        <v>3971</v>
      </c>
      <c r="E1105" s="1347"/>
      <c r="F1105" s="1347"/>
      <c r="G1105" s="111" t="s">
        <v>3783</v>
      </c>
      <c r="H1105" s="385" t="s">
        <v>3972</v>
      </c>
      <c r="I1105" s="385"/>
      <c r="J1105" s="385"/>
      <c r="K1105" s="385"/>
      <c r="L1105" s="386" t="s">
        <v>3974</v>
      </c>
      <c r="M1105" s="385"/>
      <c r="N1105" s="385"/>
      <c r="O1105" s="1433"/>
      <c r="P1105" s="1433"/>
      <c r="Q1105" s="1433"/>
      <c r="R1105" s="1433"/>
      <c r="S1105" s="1433"/>
      <c r="T1105" s="1433"/>
      <c r="U1105" s="1433"/>
      <c r="V1105" s="1433"/>
      <c r="W1105" s="387" t="s">
        <v>10</v>
      </c>
      <c r="X1105" s="387"/>
      <c r="Y1105" s="387"/>
      <c r="Z1105" s="388"/>
      <c r="AA1105" s="369"/>
    </row>
    <row r="1106" spans="1:27" ht="14.4">
      <c r="A1106" s="369"/>
      <c r="B1106" s="1348"/>
      <c r="C1106" s="1348"/>
      <c r="D1106" s="1347"/>
      <c r="E1106" s="1347"/>
      <c r="F1106" s="1347"/>
      <c r="G1106" s="110" t="s">
        <v>3783</v>
      </c>
      <c r="H1106" s="376" t="s">
        <v>3973</v>
      </c>
      <c r="I1106" s="376"/>
      <c r="J1106" s="376"/>
      <c r="K1106" s="376"/>
      <c r="L1106" s="376"/>
      <c r="M1106" s="376"/>
      <c r="N1106" s="376"/>
      <c r="O1106" s="376"/>
      <c r="P1106" s="376"/>
      <c r="Q1106" s="376"/>
      <c r="R1106" s="376"/>
      <c r="S1106" s="376"/>
      <c r="T1106" s="376"/>
      <c r="U1106" s="376"/>
      <c r="V1106" s="378"/>
      <c r="W1106" s="375"/>
      <c r="X1106" s="375"/>
      <c r="Y1106" s="375"/>
      <c r="Z1106" s="379"/>
      <c r="AA1106" s="369"/>
    </row>
    <row r="1107" spans="1:27" ht="13.95" customHeight="1">
      <c r="A1107" s="369"/>
      <c r="B1107" s="1348" t="s">
        <v>3985</v>
      </c>
      <c r="C1107" s="1348"/>
      <c r="D1107" s="1347" t="s">
        <v>3755</v>
      </c>
      <c r="E1107" s="1347"/>
      <c r="F1107" s="1347"/>
      <c r="G1107" s="1435"/>
      <c r="H1107" s="1435"/>
      <c r="I1107" s="1435"/>
      <c r="J1107" s="1435"/>
      <c r="K1107" s="1435"/>
      <c r="L1107" s="1435"/>
      <c r="M1107" s="1435"/>
      <c r="N1107" s="1435"/>
      <c r="O1107" s="1435"/>
      <c r="P1107" s="1435"/>
      <c r="Q1107" s="1435"/>
      <c r="R1107" s="1435"/>
      <c r="S1107" s="1435"/>
      <c r="T1107" s="1435"/>
      <c r="U1107" s="1435"/>
      <c r="V1107" s="1435"/>
      <c r="W1107" s="1435"/>
      <c r="X1107" s="1435"/>
      <c r="Y1107" s="1435"/>
      <c r="Z1107" s="1435"/>
      <c r="AA1107" s="369"/>
    </row>
    <row r="1108" spans="1:27" ht="14.4">
      <c r="A1108" s="369"/>
      <c r="B1108" s="1348"/>
      <c r="C1108" s="1348"/>
      <c r="D1108" s="1434"/>
      <c r="E1108" s="1434"/>
      <c r="F1108" s="1434"/>
      <c r="G1108" s="1436"/>
      <c r="H1108" s="1436"/>
      <c r="I1108" s="1436"/>
      <c r="J1108" s="1435"/>
      <c r="K1108" s="1435"/>
      <c r="L1108" s="1435"/>
      <c r="M1108" s="1435"/>
      <c r="N1108" s="1435"/>
      <c r="O1108" s="1435"/>
      <c r="P1108" s="1435"/>
      <c r="Q1108" s="1435"/>
      <c r="R1108" s="1435"/>
      <c r="S1108" s="1435"/>
      <c r="T1108" s="1435"/>
      <c r="U1108" s="1435"/>
      <c r="V1108" s="1435"/>
      <c r="W1108" s="1435"/>
      <c r="X1108" s="1435"/>
      <c r="Y1108" s="1435"/>
      <c r="Z1108" s="1435"/>
      <c r="AA1108" s="369"/>
    </row>
    <row r="1109" spans="1:27" ht="18" customHeight="1">
      <c r="A1109" s="369"/>
      <c r="B1109" s="1348"/>
      <c r="C1109" s="1348"/>
      <c r="D1109" s="1347" t="s">
        <v>3975</v>
      </c>
      <c r="E1109" s="1347"/>
      <c r="F1109" s="1347"/>
      <c r="G1109" s="1047" t="s">
        <v>3918</v>
      </c>
      <c r="H1109" s="1047"/>
      <c r="I1109" s="1047"/>
      <c r="J1109" s="871"/>
      <c r="K1109" s="869"/>
      <c r="L1109" s="344" t="s">
        <v>3919</v>
      </c>
      <c r="M1109" s="1437"/>
      <c r="N1109" s="1427"/>
      <c r="O1109" s="1438"/>
      <c r="P1109" s="1439"/>
      <c r="Q1109" s="1425"/>
      <c r="R1109" s="1425"/>
      <c r="S1109" s="1425"/>
      <c r="T1109" s="1425"/>
      <c r="U1109" s="1425"/>
      <c r="V1109" s="1425"/>
      <c r="W1109" s="1425"/>
      <c r="X1109" s="1425"/>
      <c r="Y1109" s="1425"/>
      <c r="Z1109" s="1440"/>
      <c r="AA1109" s="369"/>
    </row>
    <row r="1110" spans="1:27" ht="18" customHeight="1">
      <c r="A1110" s="369"/>
      <c r="B1110" s="1348"/>
      <c r="C1110" s="1348"/>
      <c r="D1110" s="1347"/>
      <c r="E1110" s="1347"/>
      <c r="F1110" s="1347"/>
      <c r="G1110" s="1047" t="s">
        <v>3920</v>
      </c>
      <c r="H1110" s="1047"/>
      <c r="I1110" s="1047"/>
      <c r="J1110" s="1046"/>
      <c r="K1110" s="1046"/>
      <c r="L1110" s="1046"/>
      <c r="M1110" s="1046"/>
      <c r="N1110" s="1046"/>
      <c r="O1110" s="1046"/>
      <c r="P1110" s="1047" t="s">
        <v>3921</v>
      </c>
      <c r="Q1110" s="1047"/>
      <c r="R1110" s="1047"/>
      <c r="S1110" s="1046"/>
      <c r="T1110" s="1046"/>
      <c r="U1110" s="1046"/>
      <c r="V1110" s="1046"/>
      <c r="W1110" s="1046"/>
      <c r="X1110" s="1046"/>
      <c r="Y1110" s="1046"/>
      <c r="Z1110" s="1046"/>
      <c r="AA1110" s="369"/>
    </row>
    <row r="1111" spans="1:27" ht="18" customHeight="1">
      <c r="A1111" s="369"/>
      <c r="B1111" s="1348"/>
      <c r="C1111" s="1348"/>
      <c r="D1111" s="1347"/>
      <c r="E1111" s="1347"/>
      <c r="F1111" s="1347"/>
      <c r="G1111" s="1047" t="s">
        <v>3922</v>
      </c>
      <c r="H1111" s="1047"/>
      <c r="I1111" s="1047"/>
      <c r="J1111" s="1046"/>
      <c r="K1111" s="1046"/>
      <c r="L1111" s="1046"/>
      <c r="M1111" s="1046"/>
      <c r="N1111" s="1046"/>
      <c r="O1111" s="1046"/>
      <c r="P1111" s="1047" t="s">
        <v>3923</v>
      </c>
      <c r="Q1111" s="1047"/>
      <c r="R1111" s="1047"/>
      <c r="S1111" s="1046"/>
      <c r="T1111" s="1046"/>
      <c r="U1111" s="1046"/>
      <c r="V1111" s="1046"/>
      <c r="W1111" s="1046"/>
      <c r="X1111" s="1046"/>
      <c r="Y1111" s="1046"/>
      <c r="Z1111" s="1046"/>
      <c r="AA1111" s="369"/>
    </row>
    <row r="1112" spans="1:27" ht="18" customHeight="1">
      <c r="A1112" s="369"/>
      <c r="B1112" s="1348"/>
      <c r="C1112" s="1348"/>
      <c r="D1112" s="1347"/>
      <c r="E1112" s="1347"/>
      <c r="F1112" s="1347"/>
      <c r="G1112" s="1047" t="s">
        <v>3924</v>
      </c>
      <c r="H1112" s="1047"/>
      <c r="I1112" s="1047"/>
      <c r="J1112" s="1046"/>
      <c r="K1112" s="1046"/>
      <c r="L1112" s="1046"/>
      <c r="M1112" s="1046"/>
      <c r="N1112" s="1046"/>
      <c r="O1112" s="1046"/>
      <c r="P1112" s="1046"/>
      <c r="Q1112" s="1046"/>
      <c r="R1112" s="1046"/>
      <c r="S1112" s="1046"/>
      <c r="T1112" s="1046"/>
      <c r="U1112" s="1046"/>
      <c r="V1112" s="1046"/>
      <c r="W1112" s="1046"/>
      <c r="X1112" s="1046"/>
      <c r="Y1112" s="1046"/>
      <c r="Z1112" s="1046"/>
      <c r="AA1112" s="369"/>
    </row>
    <row r="1113" spans="1:27" ht="14.4">
      <c r="A1113" s="369"/>
      <c r="B1113" s="1348"/>
      <c r="C1113" s="1348"/>
      <c r="D1113" s="1441" t="s">
        <v>3976</v>
      </c>
      <c r="E1113" s="1441"/>
      <c r="F1113" s="1441"/>
      <c r="G1113" s="1441"/>
      <c r="H1113" s="1441"/>
      <c r="I1113" s="1441"/>
      <c r="J1113" s="1441"/>
      <c r="K1113" s="1441"/>
      <c r="L1113" s="1441"/>
      <c r="M1113" s="1441"/>
      <c r="N1113" s="1441" t="s">
        <v>177</v>
      </c>
      <c r="O1113" s="1441"/>
      <c r="P1113" s="1441"/>
      <c r="Q1113" s="1441"/>
      <c r="R1113" s="1441"/>
      <c r="S1113" s="1441"/>
      <c r="T1113" s="1441"/>
      <c r="U1113" s="1441"/>
      <c r="V1113" s="1441"/>
      <c r="W1113" s="1441"/>
      <c r="X1113" s="1441"/>
      <c r="Y1113" s="1441"/>
      <c r="Z1113" s="1441"/>
      <c r="AA1113" s="369"/>
    </row>
    <row r="1114" spans="1:27" ht="14.4">
      <c r="A1114" s="369"/>
      <c r="B1114" s="1348"/>
      <c r="C1114" s="1348"/>
      <c r="D1114" s="1347"/>
      <c r="E1114" s="1347"/>
      <c r="F1114" s="1347"/>
      <c r="G1114" s="1347"/>
      <c r="H1114" s="1347"/>
      <c r="I1114" s="1347"/>
      <c r="J1114" s="1347"/>
      <c r="K1114" s="1347"/>
      <c r="L1114" s="1347"/>
      <c r="M1114" s="1347"/>
      <c r="N1114" s="1347"/>
      <c r="O1114" s="1347"/>
      <c r="P1114" s="1347"/>
      <c r="Q1114" s="1347"/>
      <c r="R1114" s="1347"/>
      <c r="S1114" s="1347"/>
      <c r="T1114" s="1347"/>
      <c r="U1114" s="1347"/>
      <c r="V1114" s="1347"/>
      <c r="W1114" s="1347"/>
      <c r="X1114" s="1347"/>
      <c r="Y1114" s="1347"/>
      <c r="Z1114" s="1347"/>
      <c r="AA1114" s="369"/>
    </row>
    <row r="1115" spans="1:27" ht="14.25" customHeight="1">
      <c r="A1115" s="369"/>
      <c r="B1115" s="1348"/>
      <c r="C1115" s="1348"/>
      <c r="D1115" s="1347"/>
      <c r="E1115" s="1347"/>
      <c r="F1115" s="1347"/>
      <c r="G1115" s="1347"/>
      <c r="H1115" s="1347"/>
      <c r="I1115" s="1347"/>
      <c r="J1115" s="1347"/>
      <c r="K1115" s="1347"/>
      <c r="L1115" s="1347"/>
      <c r="M1115" s="1347"/>
      <c r="N1115" s="1347"/>
      <c r="O1115" s="1347"/>
      <c r="P1115" s="1347"/>
      <c r="Q1115" s="1347"/>
      <c r="R1115" s="1347"/>
      <c r="S1115" s="1347"/>
      <c r="T1115" s="1347"/>
      <c r="U1115" s="1347"/>
      <c r="V1115" s="1347"/>
      <c r="W1115" s="1347"/>
      <c r="X1115" s="1347"/>
      <c r="Y1115" s="1347"/>
      <c r="Z1115" s="1347"/>
      <c r="AA1115" s="369"/>
    </row>
    <row r="1116" spans="1:27" ht="14.4">
      <c r="A1116" s="369"/>
      <c r="B1116" s="1348"/>
      <c r="C1116" s="1348"/>
      <c r="D1116" s="1347" t="s">
        <v>3977</v>
      </c>
      <c r="E1116" s="1347"/>
      <c r="F1116" s="1347"/>
      <c r="G1116" s="1347"/>
      <c r="H1116" s="1347"/>
      <c r="I1116" s="1347"/>
      <c r="J1116" s="1347"/>
      <c r="K1116" s="1347"/>
      <c r="L1116" s="1347"/>
      <c r="M1116" s="1347"/>
      <c r="N1116" s="1442" t="s">
        <v>3979</v>
      </c>
      <c r="O1116" s="1442"/>
      <c r="P1116" s="1442"/>
      <c r="Q1116" s="1442"/>
      <c r="R1116" s="390"/>
      <c r="S1116" s="369"/>
      <c r="T1116" s="369"/>
      <c r="U1116" s="369"/>
      <c r="V1116" s="391"/>
      <c r="W1116" s="389"/>
      <c r="X1116" s="389"/>
      <c r="Y1116" s="389"/>
      <c r="Z1116" s="392"/>
      <c r="AA1116" s="369"/>
    </row>
    <row r="1117" spans="1:27" ht="14.4">
      <c r="A1117" s="369"/>
      <c r="B1117" s="1348"/>
      <c r="C1117" s="1348"/>
      <c r="D1117" s="1347"/>
      <c r="E1117" s="1347"/>
      <c r="F1117" s="1347"/>
      <c r="G1117" s="1347"/>
      <c r="H1117" s="1347"/>
      <c r="I1117" s="1347"/>
      <c r="J1117" s="1347"/>
      <c r="K1117" s="1347"/>
      <c r="L1117" s="1347"/>
      <c r="M1117" s="1347"/>
      <c r="N1117" s="1442"/>
      <c r="O1117" s="1442"/>
      <c r="P1117" s="1442"/>
      <c r="Q1117" s="1442"/>
      <c r="R1117" s="115"/>
      <c r="S1117" s="114"/>
      <c r="T1117" s="369" t="s">
        <v>388</v>
      </c>
      <c r="U1117" s="114"/>
      <c r="V1117" s="393" t="s">
        <v>3980</v>
      </c>
      <c r="W1117" s="389"/>
      <c r="X1117" s="389"/>
      <c r="Y1117" s="389"/>
      <c r="Z1117" s="392"/>
      <c r="AA1117" s="369"/>
    </row>
    <row r="1118" spans="1:27" ht="14.4">
      <c r="A1118" s="369"/>
      <c r="B1118" s="1348"/>
      <c r="C1118" s="1348"/>
      <c r="D1118" s="1347"/>
      <c r="E1118" s="1347"/>
      <c r="F1118" s="1347"/>
      <c r="G1118" s="1347"/>
      <c r="H1118" s="1347"/>
      <c r="I1118" s="1347"/>
      <c r="J1118" s="1347"/>
      <c r="K1118" s="1347"/>
      <c r="L1118" s="1347"/>
      <c r="M1118" s="1347"/>
      <c r="N1118" s="1442"/>
      <c r="O1118" s="1442"/>
      <c r="P1118" s="1442"/>
      <c r="Q1118" s="1442"/>
      <c r="R1118" s="394"/>
      <c r="S1118" s="369"/>
      <c r="T1118" s="369"/>
      <c r="U1118" s="395"/>
      <c r="V1118" s="391"/>
      <c r="W1118" s="389"/>
      <c r="X1118" s="389"/>
      <c r="Y1118" s="389"/>
      <c r="Z1118" s="392"/>
      <c r="AA1118" s="369"/>
    </row>
    <row r="1119" spans="1:27" ht="13.95" customHeight="1">
      <c r="A1119" s="369"/>
      <c r="B1119" s="1348"/>
      <c r="C1119" s="1348"/>
      <c r="D1119" s="1443" t="s">
        <v>3978</v>
      </c>
      <c r="E1119" s="1443"/>
      <c r="F1119" s="1443"/>
      <c r="G1119" s="370"/>
      <c r="H1119" s="371"/>
      <c r="I1119" s="371"/>
      <c r="J1119" s="371"/>
      <c r="K1119" s="371"/>
      <c r="L1119" s="371"/>
      <c r="M1119" s="371"/>
      <c r="N1119" s="371"/>
      <c r="O1119" s="371"/>
      <c r="P1119" s="371"/>
      <c r="Q1119" s="371"/>
      <c r="R1119" s="371"/>
      <c r="S1119" s="371"/>
      <c r="T1119" s="371"/>
      <c r="U1119" s="371"/>
      <c r="V1119" s="372"/>
      <c r="W1119" s="370"/>
      <c r="X1119" s="370"/>
      <c r="Y1119" s="370"/>
      <c r="Z1119" s="374"/>
      <c r="AA1119" s="369"/>
    </row>
    <row r="1120" spans="1:27" ht="14.4">
      <c r="A1120" s="369"/>
      <c r="B1120" s="1348"/>
      <c r="C1120" s="1348"/>
      <c r="D1120" s="1443"/>
      <c r="E1120" s="1443"/>
      <c r="F1120" s="1443"/>
      <c r="G1120" s="389"/>
      <c r="H1120" s="369"/>
      <c r="I1120" s="121" t="s">
        <v>3783</v>
      </c>
      <c r="J1120" s="369" t="s">
        <v>3981</v>
      </c>
      <c r="K1120" s="369"/>
      <c r="L1120" s="369"/>
      <c r="M1120" s="369"/>
      <c r="N1120" s="369" t="s">
        <v>3965</v>
      </c>
      <c r="O1120" s="369"/>
      <c r="P1120" s="121" t="s">
        <v>3783</v>
      </c>
      <c r="Q1120" s="369" t="s">
        <v>3982</v>
      </c>
      <c r="R1120" s="369"/>
      <c r="S1120" s="369"/>
      <c r="T1120" s="369"/>
      <c r="U1120" s="369" t="s">
        <v>3965</v>
      </c>
      <c r="V1120" s="391"/>
      <c r="W1120" s="121" t="s">
        <v>3783</v>
      </c>
      <c r="X1120" s="389" t="s">
        <v>3983</v>
      </c>
      <c r="Y1120" s="389"/>
      <c r="Z1120" s="392"/>
      <c r="AA1120" s="369"/>
    </row>
    <row r="1121" spans="1:47" ht="14.4">
      <c r="A1121" s="369"/>
      <c r="B1121" s="1348"/>
      <c r="C1121" s="1348"/>
      <c r="D1121" s="1443"/>
      <c r="E1121" s="1443"/>
      <c r="F1121" s="1443"/>
      <c r="G1121" s="375"/>
      <c r="H1121" s="376"/>
      <c r="I1121" s="376"/>
      <c r="J1121" s="376"/>
      <c r="K1121" s="376"/>
      <c r="L1121" s="376"/>
      <c r="M1121" s="376"/>
      <c r="N1121" s="376"/>
      <c r="O1121" s="376"/>
      <c r="P1121" s="376"/>
      <c r="Q1121" s="376"/>
      <c r="R1121" s="376"/>
      <c r="S1121" s="376"/>
      <c r="T1121" s="376"/>
      <c r="U1121" s="376"/>
      <c r="V1121" s="378"/>
      <c r="W1121" s="375"/>
      <c r="X1121" s="375"/>
      <c r="Y1121" s="375"/>
      <c r="Z1121" s="379"/>
      <c r="AA1121" s="369"/>
    </row>
    <row r="1122" spans="1:47" ht="14.55" customHeight="1">
      <c r="B1122" s="1348" t="s">
        <v>3984</v>
      </c>
      <c r="C1122" s="1348"/>
      <c r="D1122" s="1347" t="s">
        <v>23</v>
      </c>
      <c r="E1122" s="1347"/>
      <c r="F1122" s="1347"/>
      <c r="G1122" s="1346" t="s">
        <v>15</v>
      </c>
      <c r="H1122" s="1346"/>
      <c r="I1122" s="1346"/>
      <c r="J1122" s="1346"/>
      <c r="K1122" s="1346"/>
      <c r="L1122" s="1444"/>
      <c r="M1122" s="1349"/>
      <c r="N1122" s="368" t="s">
        <v>3919</v>
      </c>
      <c r="O1122" s="1444"/>
      <c r="P1122" s="1349"/>
      <c r="Q1122" s="1346" t="s">
        <v>56</v>
      </c>
      <c r="R1122" s="1346"/>
      <c r="S1122" s="1346"/>
      <c r="T1122" s="1346"/>
      <c r="U1122" s="1346"/>
      <c r="V1122" s="1445"/>
      <c r="W1122" s="1346"/>
      <c r="X1122" s="1346"/>
      <c r="Y1122" s="1346"/>
      <c r="Z1122" s="1346"/>
      <c r="AB1122" s="2">
        <v>44</v>
      </c>
      <c r="AC1122" s="876"/>
      <c r="AD1122" s="876"/>
      <c r="AE1122" s="876"/>
      <c r="AF1122" s="1446"/>
      <c r="AG1122" s="1446"/>
      <c r="AH1122" s="1446"/>
      <c r="AI1122" s="1446"/>
      <c r="AJ1122" s="1446"/>
      <c r="AK1122" s="876"/>
      <c r="AL1122" s="876"/>
      <c r="AM1122" s="876"/>
      <c r="AN1122" s="1446"/>
      <c r="AO1122" s="1446"/>
      <c r="AP1122" s="1446"/>
      <c r="AQ1122" s="1446"/>
      <c r="AR1122" s="1446"/>
      <c r="AS1122" s="1446"/>
      <c r="AT1122" s="1446"/>
      <c r="AU1122" s="1446"/>
    </row>
    <row r="1123" spans="1:47" ht="13.05" customHeight="1">
      <c r="B1123" s="1348"/>
      <c r="C1123" s="1348"/>
      <c r="D1123" s="1347"/>
      <c r="E1123" s="1347"/>
      <c r="F1123" s="1347"/>
      <c r="G1123" s="1346" t="s">
        <v>17</v>
      </c>
      <c r="H1123" s="1346"/>
      <c r="I1123" s="1346"/>
      <c r="J1123" s="1346"/>
      <c r="K1123" s="1346"/>
      <c r="L1123" s="1445"/>
      <c r="M1123" s="1346"/>
      <c r="N1123" s="1346"/>
      <c r="O1123" s="1346"/>
      <c r="P1123" s="1346"/>
      <c r="Q1123" s="1346" t="s">
        <v>3993</v>
      </c>
      <c r="R1123" s="1346"/>
      <c r="S1123" s="1346"/>
      <c r="T1123" s="1346"/>
      <c r="U1123" s="1346"/>
      <c r="V1123" s="1445"/>
      <c r="W1123" s="1346"/>
      <c r="X1123" s="1346"/>
      <c r="Y1123" s="1346"/>
      <c r="Z1123" s="1346"/>
      <c r="AC1123" s="876"/>
      <c r="AD1123" s="876"/>
      <c r="AE1123" s="876"/>
      <c r="AF1123" s="1446"/>
      <c r="AG1123" s="1446"/>
      <c r="AH1123" s="1446"/>
      <c r="AI1123" s="1446"/>
      <c r="AJ1123" s="1446"/>
      <c r="AK1123" s="1446"/>
      <c r="AL1123" s="1446"/>
      <c r="AM1123" s="1446"/>
      <c r="AN1123" s="1446"/>
      <c r="AO1123" s="1446"/>
      <c r="AP1123" s="1446"/>
      <c r="AQ1123" s="1446"/>
      <c r="AR1123" s="1446"/>
      <c r="AS1123" s="1446"/>
      <c r="AT1123" s="1446"/>
      <c r="AU1123" s="1446"/>
    </row>
    <row r="1124" spans="1:47" ht="13.95" customHeight="1">
      <c r="A1124" s="369"/>
      <c r="B1124" s="1348"/>
      <c r="C1124" s="1348"/>
      <c r="D1124" s="1347"/>
      <c r="E1124" s="1347"/>
      <c r="F1124" s="1347"/>
      <c r="G1124" s="1346" t="s">
        <v>19</v>
      </c>
      <c r="H1124" s="1346"/>
      <c r="I1124" s="1346"/>
      <c r="J1124" s="1346"/>
      <c r="K1124" s="1346"/>
      <c r="L1124" s="1445"/>
      <c r="M1124" s="1346"/>
      <c r="N1124" s="1346"/>
      <c r="O1124" s="1346"/>
      <c r="P1124" s="1346"/>
      <c r="Q1124" s="1347" t="s">
        <v>20</v>
      </c>
      <c r="R1124" s="1347"/>
      <c r="S1124" s="1347"/>
      <c r="T1124" s="1347"/>
      <c r="U1124" s="1347"/>
      <c r="V1124" s="1445"/>
      <c r="W1124" s="1346"/>
      <c r="X1124" s="1346"/>
      <c r="Y1124" s="1346"/>
      <c r="Z1124" s="1346"/>
      <c r="AA1124" s="369"/>
    </row>
    <row r="1125" spans="1:47" ht="14.4">
      <c r="A1125" s="369"/>
      <c r="B1125" s="1348"/>
      <c r="C1125" s="1348"/>
      <c r="D1125" s="1347" t="s">
        <v>8</v>
      </c>
      <c r="E1125" s="1347"/>
      <c r="F1125" s="1347"/>
      <c r="G1125" s="1447"/>
      <c r="H1125" s="1343"/>
      <c r="I1125" s="1343"/>
      <c r="J1125" s="1343"/>
      <c r="K1125" s="1343"/>
      <c r="L1125" s="1344"/>
      <c r="M1125" s="1344"/>
      <c r="N1125" s="1344"/>
      <c r="O1125" s="1344"/>
      <c r="P1125" s="1344"/>
      <c r="Q1125" s="1344"/>
      <c r="R1125" s="1344"/>
      <c r="S1125" s="1344"/>
      <c r="T1125" s="1344"/>
      <c r="U1125" s="1344"/>
      <c r="V1125" s="1344"/>
      <c r="W1125" s="1344"/>
      <c r="X1125" s="1344"/>
      <c r="Y1125" s="1344"/>
      <c r="Z1125" s="1344"/>
      <c r="AA1125" s="369"/>
    </row>
    <row r="1126" spans="1:47" ht="14.4">
      <c r="A1126" s="369"/>
      <c r="B1126" s="1348"/>
      <c r="C1126" s="1348"/>
      <c r="D1126" s="1347"/>
      <c r="E1126" s="1347"/>
      <c r="F1126" s="1347"/>
      <c r="G1126" s="1345"/>
      <c r="H1126" s="1344"/>
      <c r="I1126" s="1344"/>
      <c r="J1126" s="1344"/>
      <c r="K1126" s="1344"/>
      <c r="L1126" s="1344"/>
      <c r="M1126" s="1344"/>
      <c r="N1126" s="1344"/>
      <c r="O1126" s="1344"/>
      <c r="P1126" s="1344"/>
      <c r="Q1126" s="1344"/>
      <c r="R1126" s="1344"/>
      <c r="S1126" s="1344"/>
      <c r="T1126" s="1344"/>
      <c r="U1126" s="1344"/>
      <c r="V1126" s="1344"/>
      <c r="W1126" s="1344"/>
      <c r="X1126" s="1344"/>
      <c r="Y1126" s="1344"/>
      <c r="Z1126" s="1344"/>
      <c r="AA1126" s="369"/>
    </row>
    <row r="1127" spans="1:47" ht="14.4">
      <c r="A1127" s="369"/>
      <c r="B1127" s="1348"/>
      <c r="C1127" s="1348"/>
      <c r="D1127" s="1347" t="s">
        <v>3745</v>
      </c>
      <c r="E1127" s="1347"/>
      <c r="F1127" s="1347"/>
      <c r="G1127" s="370"/>
      <c r="H1127" s="371"/>
      <c r="I1127" s="350"/>
      <c r="J1127" s="350"/>
      <c r="K1127" s="112" t="s">
        <v>3783</v>
      </c>
      <c r="L1127" s="371" t="s">
        <v>3966</v>
      </c>
      <c r="M1127" s="371"/>
      <c r="N1127" s="371"/>
      <c r="O1127" s="371"/>
      <c r="P1127" s="371" t="s">
        <v>3965</v>
      </c>
      <c r="Q1127" s="350"/>
      <c r="R1127" s="112" t="s">
        <v>3783</v>
      </c>
      <c r="S1127" s="371" t="s">
        <v>3967</v>
      </c>
      <c r="T1127" s="371"/>
      <c r="U1127" s="371"/>
      <c r="V1127" s="372"/>
      <c r="W1127" s="373"/>
      <c r="X1127" s="370"/>
      <c r="Y1127" s="370"/>
      <c r="Z1127" s="374"/>
      <c r="AA1127" s="369"/>
    </row>
    <row r="1128" spans="1:47" ht="14.4">
      <c r="A1128" s="369"/>
      <c r="B1128" s="1348"/>
      <c r="C1128" s="1348"/>
      <c r="D1128" s="1347"/>
      <c r="E1128" s="1347"/>
      <c r="F1128" s="1347"/>
      <c r="G1128" s="375"/>
      <c r="H1128" s="376"/>
      <c r="I1128" s="377"/>
      <c r="J1128" s="376"/>
      <c r="K1128" s="110" t="s">
        <v>3783</v>
      </c>
      <c r="L1128" s="376" t="s">
        <v>9</v>
      </c>
      <c r="M1128" s="376"/>
      <c r="N1128" s="376"/>
      <c r="O1128" s="1448"/>
      <c r="P1128" s="1449"/>
      <c r="Q1128" s="1449"/>
      <c r="R1128" s="1449"/>
      <c r="S1128" s="1449"/>
      <c r="T1128" s="1449"/>
      <c r="U1128" s="1449"/>
      <c r="V1128" s="1449"/>
      <c r="W1128" s="375" t="s">
        <v>10</v>
      </c>
      <c r="X1128" s="375"/>
      <c r="Y1128" s="375"/>
      <c r="Z1128" s="379"/>
      <c r="AA1128" s="369"/>
    </row>
    <row r="1129" spans="1:47" ht="14.4">
      <c r="A1129" s="369"/>
      <c r="B1129" s="1348"/>
      <c r="C1129" s="1348"/>
      <c r="D1129" s="1347"/>
      <c r="E1129" s="1347"/>
      <c r="F1129" s="1347"/>
      <c r="G1129" s="1450" t="s">
        <v>3968</v>
      </c>
      <c r="H1129" s="1450"/>
      <c r="I1129" s="1450"/>
      <c r="J1129" s="1450"/>
      <c r="K1129" s="1451"/>
      <c r="L1129" s="1452"/>
      <c r="M1129" s="1453"/>
      <c r="N1129" s="1453"/>
      <c r="O1129" s="1453"/>
      <c r="P1129" s="1453"/>
      <c r="Q1129" s="1452"/>
      <c r="R1129" s="1453"/>
      <c r="S1129" s="1453"/>
      <c r="T1129" s="1453"/>
      <c r="U1129" s="1453"/>
      <c r="V1129" s="1445"/>
      <c r="W1129" s="1346"/>
      <c r="X1129" s="1346"/>
      <c r="Y1129" s="1346"/>
      <c r="Z1129" s="1346"/>
      <c r="AA1129" s="369"/>
    </row>
    <row r="1130" spans="1:47" ht="14.4">
      <c r="A1130" s="369"/>
      <c r="B1130" s="1348"/>
      <c r="C1130" s="1348"/>
      <c r="D1130" s="1347"/>
      <c r="E1130" s="1347"/>
      <c r="F1130" s="1347"/>
      <c r="G1130" s="1450" t="s">
        <v>3969</v>
      </c>
      <c r="H1130" s="1450"/>
      <c r="I1130" s="1450"/>
      <c r="J1130" s="1450"/>
      <c r="K1130" s="1451"/>
      <c r="L1130" s="1429"/>
      <c r="M1130" s="862"/>
      <c r="N1130" s="109"/>
      <c r="O1130" s="1" t="s">
        <v>12</v>
      </c>
      <c r="P1130" s="109"/>
      <c r="Q1130" s="1" t="s">
        <v>11</v>
      </c>
      <c r="R1130" s="109"/>
      <c r="S1130" s="1" t="s">
        <v>227</v>
      </c>
      <c r="T1130" s="382"/>
      <c r="U1130" s="382"/>
      <c r="V1130" s="383"/>
      <c r="W1130" s="380"/>
      <c r="X1130" s="380"/>
      <c r="Y1130" s="380"/>
      <c r="Z1130" s="381"/>
      <c r="AA1130" s="369"/>
    </row>
    <row r="1131" spans="1:47" ht="13.95" customHeight="1">
      <c r="A1131" s="369"/>
      <c r="B1131" s="1348"/>
      <c r="C1131" s="1348"/>
      <c r="D1131" s="1443" t="s">
        <v>3971</v>
      </c>
      <c r="E1131" s="1347"/>
      <c r="F1131" s="1347"/>
      <c r="G1131" s="111" t="s">
        <v>3783</v>
      </c>
      <c r="H1131" s="385" t="s">
        <v>3972</v>
      </c>
      <c r="I1131" s="385"/>
      <c r="J1131" s="385"/>
      <c r="K1131" s="385"/>
      <c r="L1131" s="386" t="s">
        <v>3974</v>
      </c>
      <c r="M1131" s="385"/>
      <c r="N1131" s="385"/>
      <c r="O1131" s="1433"/>
      <c r="P1131" s="1433"/>
      <c r="Q1131" s="1433"/>
      <c r="R1131" s="1433"/>
      <c r="S1131" s="1433"/>
      <c r="T1131" s="1433"/>
      <c r="U1131" s="1433"/>
      <c r="V1131" s="1433"/>
      <c r="W1131" s="387" t="s">
        <v>10</v>
      </c>
      <c r="X1131" s="387"/>
      <c r="Y1131" s="387"/>
      <c r="Z1131" s="388"/>
      <c r="AA1131" s="369"/>
    </row>
    <row r="1132" spans="1:47" ht="14.4">
      <c r="A1132" s="369"/>
      <c r="B1132" s="1348"/>
      <c r="C1132" s="1348"/>
      <c r="D1132" s="1347"/>
      <c r="E1132" s="1347"/>
      <c r="F1132" s="1347"/>
      <c r="G1132" s="110" t="s">
        <v>3783</v>
      </c>
      <c r="H1132" s="376" t="s">
        <v>3973</v>
      </c>
      <c r="I1132" s="376"/>
      <c r="J1132" s="376"/>
      <c r="K1132" s="376"/>
      <c r="L1132" s="376"/>
      <c r="M1132" s="376"/>
      <c r="N1132" s="376"/>
      <c r="O1132" s="376"/>
      <c r="P1132" s="376"/>
      <c r="Q1132" s="376"/>
      <c r="R1132" s="376"/>
      <c r="S1132" s="376"/>
      <c r="T1132" s="376"/>
      <c r="U1132" s="376"/>
      <c r="V1132" s="378"/>
      <c r="W1132" s="375"/>
      <c r="X1132" s="375"/>
      <c r="Y1132" s="375"/>
      <c r="Z1132" s="379"/>
      <c r="AA1132" s="369"/>
    </row>
    <row r="1133" spans="1:47" ht="13.95" customHeight="1">
      <c r="A1133" s="369"/>
      <c r="B1133" s="1348" t="s">
        <v>3985</v>
      </c>
      <c r="C1133" s="1348"/>
      <c r="D1133" s="1347" t="s">
        <v>3755</v>
      </c>
      <c r="E1133" s="1347"/>
      <c r="F1133" s="1347"/>
      <c r="G1133" s="1435"/>
      <c r="H1133" s="1435"/>
      <c r="I1133" s="1435"/>
      <c r="J1133" s="1435"/>
      <c r="K1133" s="1435"/>
      <c r="L1133" s="1435"/>
      <c r="M1133" s="1435"/>
      <c r="N1133" s="1435"/>
      <c r="O1133" s="1435"/>
      <c r="P1133" s="1435"/>
      <c r="Q1133" s="1435"/>
      <c r="R1133" s="1435"/>
      <c r="S1133" s="1435"/>
      <c r="T1133" s="1435"/>
      <c r="U1133" s="1435"/>
      <c r="V1133" s="1435"/>
      <c r="W1133" s="1435"/>
      <c r="X1133" s="1435"/>
      <c r="Y1133" s="1435"/>
      <c r="Z1133" s="1435"/>
      <c r="AA1133" s="369"/>
    </row>
    <row r="1134" spans="1:47" ht="14.4">
      <c r="A1134" s="369"/>
      <c r="B1134" s="1348"/>
      <c r="C1134" s="1348"/>
      <c r="D1134" s="1434"/>
      <c r="E1134" s="1434"/>
      <c r="F1134" s="1434"/>
      <c r="G1134" s="1436"/>
      <c r="H1134" s="1436"/>
      <c r="I1134" s="1436"/>
      <c r="J1134" s="1435"/>
      <c r="K1134" s="1435"/>
      <c r="L1134" s="1435"/>
      <c r="M1134" s="1435"/>
      <c r="N1134" s="1435"/>
      <c r="O1134" s="1435"/>
      <c r="P1134" s="1435"/>
      <c r="Q1134" s="1435"/>
      <c r="R1134" s="1435"/>
      <c r="S1134" s="1435"/>
      <c r="T1134" s="1435"/>
      <c r="U1134" s="1435"/>
      <c r="V1134" s="1435"/>
      <c r="W1134" s="1435"/>
      <c r="X1134" s="1435"/>
      <c r="Y1134" s="1435"/>
      <c r="Z1134" s="1435"/>
      <c r="AA1134" s="369"/>
    </row>
    <row r="1135" spans="1:47" ht="18" customHeight="1">
      <c r="A1135" s="369"/>
      <c r="B1135" s="1348"/>
      <c r="C1135" s="1348"/>
      <c r="D1135" s="1347" t="s">
        <v>3975</v>
      </c>
      <c r="E1135" s="1347"/>
      <c r="F1135" s="1347"/>
      <c r="G1135" s="1047" t="s">
        <v>3918</v>
      </c>
      <c r="H1135" s="1047"/>
      <c r="I1135" s="1047"/>
      <c r="J1135" s="871"/>
      <c r="K1135" s="869"/>
      <c r="L1135" s="344" t="s">
        <v>3919</v>
      </c>
      <c r="M1135" s="1437"/>
      <c r="N1135" s="1427"/>
      <c r="O1135" s="1438"/>
      <c r="P1135" s="1439"/>
      <c r="Q1135" s="1425"/>
      <c r="R1135" s="1425"/>
      <c r="S1135" s="1425"/>
      <c r="T1135" s="1425"/>
      <c r="U1135" s="1425"/>
      <c r="V1135" s="1425"/>
      <c r="W1135" s="1425"/>
      <c r="X1135" s="1425"/>
      <c r="Y1135" s="1425"/>
      <c r="Z1135" s="1440"/>
      <c r="AA1135" s="369"/>
    </row>
    <row r="1136" spans="1:47" ht="18" customHeight="1">
      <c r="A1136" s="369"/>
      <c r="B1136" s="1348"/>
      <c r="C1136" s="1348"/>
      <c r="D1136" s="1347"/>
      <c r="E1136" s="1347"/>
      <c r="F1136" s="1347"/>
      <c r="G1136" s="1047" t="s">
        <v>3920</v>
      </c>
      <c r="H1136" s="1047"/>
      <c r="I1136" s="1047"/>
      <c r="J1136" s="1046"/>
      <c r="K1136" s="1046"/>
      <c r="L1136" s="1046"/>
      <c r="M1136" s="1046"/>
      <c r="N1136" s="1046"/>
      <c r="O1136" s="1046"/>
      <c r="P1136" s="1047" t="s">
        <v>3921</v>
      </c>
      <c r="Q1136" s="1047"/>
      <c r="R1136" s="1047"/>
      <c r="S1136" s="1046"/>
      <c r="T1136" s="1046"/>
      <c r="U1136" s="1046"/>
      <c r="V1136" s="1046"/>
      <c r="W1136" s="1046"/>
      <c r="X1136" s="1046"/>
      <c r="Y1136" s="1046"/>
      <c r="Z1136" s="1046"/>
      <c r="AA1136" s="369"/>
    </row>
    <row r="1137" spans="1:47" ht="18" customHeight="1">
      <c r="A1137" s="369"/>
      <c r="B1137" s="1348"/>
      <c r="C1137" s="1348"/>
      <c r="D1137" s="1347"/>
      <c r="E1137" s="1347"/>
      <c r="F1137" s="1347"/>
      <c r="G1137" s="1047" t="s">
        <v>3922</v>
      </c>
      <c r="H1137" s="1047"/>
      <c r="I1137" s="1047"/>
      <c r="J1137" s="1046"/>
      <c r="K1137" s="1046"/>
      <c r="L1137" s="1046"/>
      <c r="M1137" s="1046"/>
      <c r="N1137" s="1046"/>
      <c r="O1137" s="1046"/>
      <c r="P1137" s="1047" t="s">
        <v>3923</v>
      </c>
      <c r="Q1137" s="1047"/>
      <c r="R1137" s="1047"/>
      <c r="S1137" s="1046"/>
      <c r="T1137" s="1046"/>
      <c r="U1137" s="1046"/>
      <c r="V1137" s="1046"/>
      <c r="W1137" s="1046"/>
      <c r="X1137" s="1046"/>
      <c r="Y1137" s="1046"/>
      <c r="Z1137" s="1046"/>
      <c r="AA1137" s="369"/>
    </row>
    <row r="1138" spans="1:47" ht="18" customHeight="1">
      <c r="A1138" s="369"/>
      <c r="B1138" s="1348"/>
      <c r="C1138" s="1348"/>
      <c r="D1138" s="1347"/>
      <c r="E1138" s="1347"/>
      <c r="F1138" s="1347"/>
      <c r="G1138" s="1047" t="s">
        <v>3924</v>
      </c>
      <c r="H1138" s="1047"/>
      <c r="I1138" s="1047"/>
      <c r="J1138" s="1046"/>
      <c r="K1138" s="1046"/>
      <c r="L1138" s="1046"/>
      <c r="M1138" s="1046"/>
      <c r="N1138" s="1046"/>
      <c r="O1138" s="1046"/>
      <c r="P1138" s="1046"/>
      <c r="Q1138" s="1046"/>
      <c r="R1138" s="1046"/>
      <c r="S1138" s="1046"/>
      <c r="T1138" s="1046"/>
      <c r="U1138" s="1046"/>
      <c r="V1138" s="1046"/>
      <c r="W1138" s="1046"/>
      <c r="X1138" s="1046"/>
      <c r="Y1138" s="1046"/>
      <c r="Z1138" s="1046"/>
      <c r="AA1138" s="369"/>
    </row>
    <row r="1139" spans="1:47" ht="14.4">
      <c r="A1139" s="369"/>
      <c r="B1139" s="1348"/>
      <c r="C1139" s="1348"/>
      <c r="D1139" s="1441" t="s">
        <v>3976</v>
      </c>
      <c r="E1139" s="1441"/>
      <c r="F1139" s="1441"/>
      <c r="G1139" s="1441"/>
      <c r="H1139" s="1441"/>
      <c r="I1139" s="1441"/>
      <c r="J1139" s="1441"/>
      <c r="K1139" s="1441"/>
      <c r="L1139" s="1441"/>
      <c r="M1139" s="1441"/>
      <c r="N1139" s="1441" t="s">
        <v>177</v>
      </c>
      <c r="O1139" s="1441"/>
      <c r="P1139" s="1441"/>
      <c r="Q1139" s="1441"/>
      <c r="R1139" s="1441"/>
      <c r="S1139" s="1441"/>
      <c r="T1139" s="1441"/>
      <c r="U1139" s="1441"/>
      <c r="V1139" s="1441"/>
      <c r="W1139" s="1441"/>
      <c r="X1139" s="1441"/>
      <c r="Y1139" s="1441"/>
      <c r="Z1139" s="1441"/>
      <c r="AA1139" s="369"/>
    </row>
    <row r="1140" spans="1:47" ht="14.4">
      <c r="A1140" s="369"/>
      <c r="B1140" s="1348"/>
      <c r="C1140" s="1348"/>
      <c r="D1140" s="1347"/>
      <c r="E1140" s="1347"/>
      <c r="F1140" s="1347"/>
      <c r="G1140" s="1347"/>
      <c r="H1140" s="1347"/>
      <c r="I1140" s="1347"/>
      <c r="J1140" s="1347"/>
      <c r="K1140" s="1347"/>
      <c r="L1140" s="1347"/>
      <c r="M1140" s="1347"/>
      <c r="N1140" s="1347"/>
      <c r="O1140" s="1347"/>
      <c r="P1140" s="1347"/>
      <c r="Q1140" s="1347"/>
      <c r="R1140" s="1347"/>
      <c r="S1140" s="1347"/>
      <c r="T1140" s="1347"/>
      <c r="U1140" s="1347"/>
      <c r="V1140" s="1347"/>
      <c r="W1140" s="1347"/>
      <c r="X1140" s="1347"/>
      <c r="Y1140" s="1347"/>
      <c r="Z1140" s="1347"/>
      <c r="AA1140" s="369"/>
    </row>
    <row r="1141" spans="1:47" ht="14.25" customHeight="1">
      <c r="A1141" s="369"/>
      <c r="B1141" s="1348"/>
      <c r="C1141" s="1348"/>
      <c r="D1141" s="1347"/>
      <c r="E1141" s="1347"/>
      <c r="F1141" s="1347"/>
      <c r="G1141" s="1347"/>
      <c r="H1141" s="1347"/>
      <c r="I1141" s="1347"/>
      <c r="J1141" s="1347"/>
      <c r="K1141" s="1347"/>
      <c r="L1141" s="1347"/>
      <c r="M1141" s="1347"/>
      <c r="N1141" s="1347"/>
      <c r="O1141" s="1347"/>
      <c r="P1141" s="1347"/>
      <c r="Q1141" s="1347"/>
      <c r="R1141" s="1347"/>
      <c r="S1141" s="1347"/>
      <c r="T1141" s="1347"/>
      <c r="U1141" s="1347"/>
      <c r="V1141" s="1347"/>
      <c r="W1141" s="1347"/>
      <c r="X1141" s="1347"/>
      <c r="Y1141" s="1347"/>
      <c r="Z1141" s="1347"/>
      <c r="AA1141" s="369"/>
    </row>
    <row r="1142" spans="1:47" ht="14.4">
      <c r="A1142" s="369"/>
      <c r="B1142" s="1348"/>
      <c r="C1142" s="1348"/>
      <c r="D1142" s="1347" t="s">
        <v>3977</v>
      </c>
      <c r="E1142" s="1347"/>
      <c r="F1142" s="1347"/>
      <c r="G1142" s="1347"/>
      <c r="H1142" s="1347"/>
      <c r="I1142" s="1347"/>
      <c r="J1142" s="1347"/>
      <c r="K1142" s="1347"/>
      <c r="L1142" s="1347"/>
      <c r="M1142" s="1347"/>
      <c r="N1142" s="1442" t="s">
        <v>3979</v>
      </c>
      <c r="O1142" s="1442"/>
      <c r="P1142" s="1442"/>
      <c r="Q1142" s="1442"/>
      <c r="R1142" s="390"/>
      <c r="S1142" s="369"/>
      <c r="T1142" s="369"/>
      <c r="U1142" s="369"/>
      <c r="V1142" s="391"/>
      <c r="W1142" s="389"/>
      <c r="X1142" s="389"/>
      <c r="Y1142" s="389"/>
      <c r="Z1142" s="392"/>
      <c r="AA1142" s="369"/>
    </row>
    <row r="1143" spans="1:47" ht="14.4">
      <c r="A1143" s="369"/>
      <c r="B1143" s="1348"/>
      <c r="C1143" s="1348"/>
      <c r="D1143" s="1347"/>
      <c r="E1143" s="1347"/>
      <c r="F1143" s="1347"/>
      <c r="G1143" s="1347"/>
      <c r="H1143" s="1347"/>
      <c r="I1143" s="1347"/>
      <c r="J1143" s="1347"/>
      <c r="K1143" s="1347"/>
      <c r="L1143" s="1347"/>
      <c r="M1143" s="1347"/>
      <c r="N1143" s="1442"/>
      <c r="O1143" s="1442"/>
      <c r="P1143" s="1442"/>
      <c r="Q1143" s="1442"/>
      <c r="R1143" s="115"/>
      <c r="S1143" s="114"/>
      <c r="T1143" s="369" t="s">
        <v>388</v>
      </c>
      <c r="U1143" s="114"/>
      <c r="V1143" s="393" t="s">
        <v>3980</v>
      </c>
      <c r="W1143" s="389"/>
      <c r="X1143" s="389"/>
      <c r="Y1143" s="389"/>
      <c r="Z1143" s="392"/>
      <c r="AA1143" s="369"/>
    </row>
    <row r="1144" spans="1:47" ht="14.4">
      <c r="A1144" s="369"/>
      <c r="B1144" s="1348"/>
      <c r="C1144" s="1348"/>
      <c r="D1144" s="1347"/>
      <c r="E1144" s="1347"/>
      <c r="F1144" s="1347"/>
      <c r="G1144" s="1347"/>
      <c r="H1144" s="1347"/>
      <c r="I1144" s="1347"/>
      <c r="J1144" s="1347"/>
      <c r="K1144" s="1347"/>
      <c r="L1144" s="1347"/>
      <c r="M1144" s="1347"/>
      <c r="N1144" s="1442"/>
      <c r="O1144" s="1442"/>
      <c r="P1144" s="1442"/>
      <c r="Q1144" s="1442"/>
      <c r="R1144" s="394"/>
      <c r="S1144" s="369"/>
      <c r="T1144" s="369"/>
      <c r="U1144" s="395"/>
      <c r="V1144" s="391"/>
      <c r="W1144" s="389"/>
      <c r="X1144" s="389"/>
      <c r="Y1144" s="389"/>
      <c r="Z1144" s="392"/>
      <c r="AA1144" s="369"/>
    </row>
    <row r="1145" spans="1:47" ht="13.95" customHeight="1">
      <c r="A1145" s="369"/>
      <c r="B1145" s="1348"/>
      <c r="C1145" s="1348"/>
      <c r="D1145" s="1443" t="s">
        <v>3978</v>
      </c>
      <c r="E1145" s="1443"/>
      <c r="F1145" s="1443"/>
      <c r="G1145" s="370"/>
      <c r="H1145" s="371"/>
      <c r="I1145" s="371"/>
      <c r="J1145" s="371"/>
      <c r="K1145" s="371"/>
      <c r="L1145" s="371"/>
      <c r="M1145" s="371"/>
      <c r="N1145" s="371"/>
      <c r="O1145" s="371"/>
      <c r="P1145" s="371"/>
      <c r="Q1145" s="371"/>
      <c r="R1145" s="371"/>
      <c r="S1145" s="371"/>
      <c r="T1145" s="371"/>
      <c r="U1145" s="371"/>
      <c r="V1145" s="372"/>
      <c r="W1145" s="370"/>
      <c r="X1145" s="370"/>
      <c r="Y1145" s="370"/>
      <c r="Z1145" s="374"/>
      <c r="AA1145" s="369"/>
    </row>
    <row r="1146" spans="1:47" ht="14.4">
      <c r="A1146" s="369"/>
      <c r="B1146" s="1348"/>
      <c r="C1146" s="1348"/>
      <c r="D1146" s="1443"/>
      <c r="E1146" s="1443"/>
      <c r="F1146" s="1443"/>
      <c r="G1146" s="389"/>
      <c r="H1146" s="369"/>
      <c r="I1146" s="121" t="s">
        <v>3783</v>
      </c>
      <c r="J1146" s="369" t="s">
        <v>3981</v>
      </c>
      <c r="K1146" s="369"/>
      <c r="L1146" s="369"/>
      <c r="M1146" s="369"/>
      <c r="N1146" s="369" t="s">
        <v>3965</v>
      </c>
      <c r="O1146" s="369"/>
      <c r="P1146" s="121" t="s">
        <v>3783</v>
      </c>
      <c r="Q1146" s="369" t="s">
        <v>3982</v>
      </c>
      <c r="R1146" s="369"/>
      <c r="S1146" s="369"/>
      <c r="T1146" s="369"/>
      <c r="U1146" s="369" t="s">
        <v>3965</v>
      </c>
      <c r="V1146" s="391"/>
      <c r="W1146" s="121" t="s">
        <v>3783</v>
      </c>
      <c r="X1146" s="389" t="s">
        <v>3983</v>
      </c>
      <c r="Y1146" s="389"/>
      <c r="Z1146" s="392"/>
      <c r="AA1146" s="369"/>
    </row>
    <row r="1147" spans="1:47" ht="14.4">
      <c r="A1147" s="369"/>
      <c r="B1147" s="1348"/>
      <c r="C1147" s="1348"/>
      <c r="D1147" s="1443"/>
      <c r="E1147" s="1443"/>
      <c r="F1147" s="1443"/>
      <c r="G1147" s="375"/>
      <c r="H1147" s="376"/>
      <c r="I1147" s="376"/>
      <c r="J1147" s="376"/>
      <c r="K1147" s="376"/>
      <c r="L1147" s="376"/>
      <c r="M1147" s="376"/>
      <c r="N1147" s="376"/>
      <c r="O1147" s="376"/>
      <c r="P1147" s="376"/>
      <c r="Q1147" s="376"/>
      <c r="R1147" s="376"/>
      <c r="S1147" s="376"/>
      <c r="T1147" s="376"/>
      <c r="U1147" s="376"/>
      <c r="V1147" s="378"/>
      <c r="W1147" s="375"/>
      <c r="X1147" s="375"/>
      <c r="Y1147" s="375"/>
      <c r="Z1147" s="379"/>
      <c r="AA1147" s="369"/>
    </row>
    <row r="1148" spans="1:47" ht="14.55" customHeight="1">
      <c r="B1148" s="1348" t="s">
        <v>3984</v>
      </c>
      <c r="C1148" s="1348"/>
      <c r="D1148" s="1347" t="s">
        <v>23</v>
      </c>
      <c r="E1148" s="1347"/>
      <c r="F1148" s="1347"/>
      <c r="G1148" s="1346" t="s">
        <v>15</v>
      </c>
      <c r="H1148" s="1346"/>
      <c r="I1148" s="1346"/>
      <c r="J1148" s="1346"/>
      <c r="K1148" s="1346"/>
      <c r="L1148" s="1444"/>
      <c r="M1148" s="1349"/>
      <c r="N1148" s="368" t="s">
        <v>3919</v>
      </c>
      <c r="O1148" s="1444"/>
      <c r="P1148" s="1349"/>
      <c r="Q1148" s="1346" t="s">
        <v>56</v>
      </c>
      <c r="R1148" s="1346"/>
      <c r="S1148" s="1346"/>
      <c r="T1148" s="1346"/>
      <c r="U1148" s="1346"/>
      <c r="V1148" s="1445"/>
      <c r="W1148" s="1346"/>
      <c r="X1148" s="1346"/>
      <c r="Y1148" s="1346"/>
      <c r="Z1148" s="1346"/>
      <c r="AB1148" s="2">
        <v>45</v>
      </c>
      <c r="AC1148" s="876"/>
      <c r="AD1148" s="876"/>
      <c r="AE1148" s="876"/>
      <c r="AF1148" s="1446"/>
      <c r="AG1148" s="1446"/>
      <c r="AH1148" s="1446"/>
      <c r="AI1148" s="1446"/>
      <c r="AJ1148" s="1446"/>
      <c r="AK1148" s="876"/>
      <c r="AL1148" s="876"/>
      <c r="AM1148" s="876"/>
      <c r="AN1148" s="1446"/>
      <c r="AO1148" s="1446"/>
      <c r="AP1148" s="1446"/>
      <c r="AQ1148" s="1446"/>
      <c r="AR1148" s="1446"/>
      <c r="AS1148" s="1446"/>
      <c r="AT1148" s="1446"/>
      <c r="AU1148" s="1446"/>
    </row>
    <row r="1149" spans="1:47" ht="13.05" customHeight="1">
      <c r="B1149" s="1348"/>
      <c r="C1149" s="1348"/>
      <c r="D1149" s="1347"/>
      <c r="E1149" s="1347"/>
      <c r="F1149" s="1347"/>
      <c r="G1149" s="1346" t="s">
        <v>17</v>
      </c>
      <c r="H1149" s="1346"/>
      <c r="I1149" s="1346"/>
      <c r="J1149" s="1346"/>
      <c r="K1149" s="1346"/>
      <c r="L1149" s="1445"/>
      <c r="M1149" s="1346"/>
      <c r="N1149" s="1346"/>
      <c r="O1149" s="1346"/>
      <c r="P1149" s="1346"/>
      <c r="Q1149" s="1346" t="s">
        <v>3993</v>
      </c>
      <c r="R1149" s="1346"/>
      <c r="S1149" s="1346"/>
      <c r="T1149" s="1346"/>
      <c r="U1149" s="1346"/>
      <c r="V1149" s="1445"/>
      <c r="W1149" s="1346"/>
      <c r="X1149" s="1346"/>
      <c r="Y1149" s="1346"/>
      <c r="Z1149" s="1346"/>
      <c r="AC1149" s="876"/>
      <c r="AD1149" s="876"/>
      <c r="AE1149" s="876"/>
      <c r="AF1149" s="1446"/>
      <c r="AG1149" s="1446"/>
      <c r="AH1149" s="1446"/>
      <c r="AI1149" s="1446"/>
      <c r="AJ1149" s="1446"/>
      <c r="AK1149" s="1446"/>
      <c r="AL1149" s="1446"/>
      <c r="AM1149" s="1446"/>
      <c r="AN1149" s="1446"/>
      <c r="AO1149" s="1446"/>
      <c r="AP1149" s="1446"/>
      <c r="AQ1149" s="1446"/>
      <c r="AR1149" s="1446"/>
      <c r="AS1149" s="1446"/>
      <c r="AT1149" s="1446"/>
      <c r="AU1149" s="1446"/>
    </row>
    <row r="1150" spans="1:47" ht="13.95" customHeight="1">
      <c r="A1150" s="369"/>
      <c r="B1150" s="1348"/>
      <c r="C1150" s="1348"/>
      <c r="D1150" s="1347"/>
      <c r="E1150" s="1347"/>
      <c r="F1150" s="1347"/>
      <c r="G1150" s="1346" t="s">
        <v>19</v>
      </c>
      <c r="H1150" s="1346"/>
      <c r="I1150" s="1346"/>
      <c r="J1150" s="1346"/>
      <c r="K1150" s="1346"/>
      <c r="L1150" s="1445"/>
      <c r="M1150" s="1346"/>
      <c r="N1150" s="1346"/>
      <c r="O1150" s="1346"/>
      <c r="P1150" s="1346"/>
      <c r="Q1150" s="1347" t="s">
        <v>20</v>
      </c>
      <c r="R1150" s="1347"/>
      <c r="S1150" s="1347"/>
      <c r="T1150" s="1347"/>
      <c r="U1150" s="1347"/>
      <c r="V1150" s="1445"/>
      <c r="W1150" s="1346"/>
      <c r="X1150" s="1346"/>
      <c r="Y1150" s="1346"/>
      <c r="Z1150" s="1346"/>
      <c r="AA1150" s="369"/>
    </row>
    <row r="1151" spans="1:47" ht="14.4">
      <c r="A1151" s="369"/>
      <c r="B1151" s="1348"/>
      <c r="C1151" s="1348"/>
      <c r="D1151" s="1347" t="s">
        <v>8</v>
      </c>
      <c r="E1151" s="1347"/>
      <c r="F1151" s="1347"/>
      <c r="G1151" s="1447"/>
      <c r="H1151" s="1343"/>
      <c r="I1151" s="1343"/>
      <c r="J1151" s="1343"/>
      <c r="K1151" s="1343"/>
      <c r="L1151" s="1344"/>
      <c r="M1151" s="1344"/>
      <c r="N1151" s="1344"/>
      <c r="O1151" s="1344"/>
      <c r="P1151" s="1344"/>
      <c r="Q1151" s="1344"/>
      <c r="R1151" s="1344"/>
      <c r="S1151" s="1344"/>
      <c r="T1151" s="1344"/>
      <c r="U1151" s="1344"/>
      <c r="V1151" s="1344"/>
      <c r="W1151" s="1344"/>
      <c r="X1151" s="1344"/>
      <c r="Y1151" s="1344"/>
      <c r="Z1151" s="1344"/>
      <c r="AA1151" s="369"/>
    </row>
    <row r="1152" spans="1:47" ht="14.4">
      <c r="A1152" s="369"/>
      <c r="B1152" s="1348"/>
      <c r="C1152" s="1348"/>
      <c r="D1152" s="1347"/>
      <c r="E1152" s="1347"/>
      <c r="F1152" s="1347"/>
      <c r="G1152" s="1345"/>
      <c r="H1152" s="1344"/>
      <c r="I1152" s="1344"/>
      <c r="J1152" s="1344"/>
      <c r="K1152" s="1344"/>
      <c r="L1152" s="1344"/>
      <c r="M1152" s="1344"/>
      <c r="N1152" s="1344"/>
      <c r="O1152" s="1344"/>
      <c r="P1152" s="1344"/>
      <c r="Q1152" s="1344"/>
      <c r="R1152" s="1344"/>
      <c r="S1152" s="1344"/>
      <c r="T1152" s="1344"/>
      <c r="U1152" s="1344"/>
      <c r="V1152" s="1344"/>
      <c r="W1152" s="1344"/>
      <c r="X1152" s="1344"/>
      <c r="Y1152" s="1344"/>
      <c r="Z1152" s="1344"/>
      <c r="AA1152" s="369"/>
    </row>
    <row r="1153" spans="1:27" ht="14.4">
      <c r="A1153" s="369"/>
      <c r="B1153" s="1348"/>
      <c r="C1153" s="1348"/>
      <c r="D1153" s="1347" t="s">
        <v>3745</v>
      </c>
      <c r="E1153" s="1347"/>
      <c r="F1153" s="1347"/>
      <c r="G1153" s="370"/>
      <c r="H1153" s="371"/>
      <c r="I1153" s="350"/>
      <c r="J1153" s="350"/>
      <c r="K1153" s="112" t="s">
        <v>3783</v>
      </c>
      <c r="L1153" s="371" t="s">
        <v>3966</v>
      </c>
      <c r="M1153" s="371"/>
      <c r="N1153" s="371"/>
      <c r="O1153" s="371"/>
      <c r="P1153" s="371" t="s">
        <v>3965</v>
      </c>
      <c r="Q1153" s="350"/>
      <c r="R1153" s="112" t="s">
        <v>3783</v>
      </c>
      <c r="S1153" s="371" t="s">
        <v>3967</v>
      </c>
      <c r="T1153" s="371"/>
      <c r="U1153" s="371"/>
      <c r="V1153" s="372"/>
      <c r="W1153" s="373"/>
      <c r="X1153" s="370"/>
      <c r="Y1153" s="370"/>
      <c r="Z1153" s="374"/>
      <c r="AA1153" s="369"/>
    </row>
    <row r="1154" spans="1:27" ht="14.4">
      <c r="A1154" s="369"/>
      <c r="B1154" s="1348"/>
      <c r="C1154" s="1348"/>
      <c r="D1154" s="1347"/>
      <c r="E1154" s="1347"/>
      <c r="F1154" s="1347"/>
      <c r="G1154" s="375"/>
      <c r="H1154" s="376"/>
      <c r="I1154" s="377"/>
      <c r="J1154" s="376"/>
      <c r="K1154" s="110" t="s">
        <v>3783</v>
      </c>
      <c r="L1154" s="376" t="s">
        <v>9</v>
      </c>
      <c r="M1154" s="376"/>
      <c r="N1154" s="376"/>
      <c r="O1154" s="1448"/>
      <c r="P1154" s="1449"/>
      <c r="Q1154" s="1449"/>
      <c r="R1154" s="1449"/>
      <c r="S1154" s="1449"/>
      <c r="T1154" s="1449"/>
      <c r="U1154" s="1449"/>
      <c r="V1154" s="1449"/>
      <c r="W1154" s="375" t="s">
        <v>10</v>
      </c>
      <c r="X1154" s="375"/>
      <c r="Y1154" s="375"/>
      <c r="Z1154" s="379"/>
      <c r="AA1154" s="369"/>
    </row>
    <row r="1155" spans="1:27" ht="14.4">
      <c r="A1155" s="369"/>
      <c r="B1155" s="1348"/>
      <c r="C1155" s="1348"/>
      <c r="D1155" s="1347"/>
      <c r="E1155" s="1347"/>
      <c r="F1155" s="1347"/>
      <c r="G1155" s="1450" t="s">
        <v>3968</v>
      </c>
      <c r="H1155" s="1450"/>
      <c r="I1155" s="1450"/>
      <c r="J1155" s="1450"/>
      <c r="K1155" s="1451"/>
      <c r="L1155" s="1452"/>
      <c r="M1155" s="1453"/>
      <c r="N1155" s="1453"/>
      <c r="O1155" s="1453"/>
      <c r="P1155" s="1453"/>
      <c r="Q1155" s="1452"/>
      <c r="R1155" s="1453"/>
      <c r="S1155" s="1453"/>
      <c r="T1155" s="1453"/>
      <c r="U1155" s="1453"/>
      <c r="V1155" s="1445"/>
      <c r="W1155" s="1346"/>
      <c r="X1155" s="1346"/>
      <c r="Y1155" s="1346"/>
      <c r="Z1155" s="1346"/>
      <c r="AA1155" s="369"/>
    </row>
    <row r="1156" spans="1:27" ht="14.4">
      <c r="A1156" s="369"/>
      <c r="B1156" s="1348"/>
      <c r="C1156" s="1348"/>
      <c r="D1156" s="1347"/>
      <c r="E1156" s="1347"/>
      <c r="F1156" s="1347"/>
      <c r="G1156" s="1450" t="s">
        <v>3969</v>
      </c>
      <c r="H1156" s="1450"/>
      <c r="I1156" s="1450"/>
      <c r="J1156" s="1450"/>
      <c r="K1156" s="1451"/>
      <c r="L1156" s="1429"/>
      <c r="M1156" s="862"/>
      <c r="N1156" s="109"/>
      <c r="O1156" s="1" t="s">
        <v>12</v>
      </c>
      <c r="P1156" s="109"/>
      <c r="Q1156" s="1" t="s">
        <v>11</v>
      </c>
      <c r="R1156" s="109"/>
      <c r="S1156" s="1" t="s">
        <v>227</v>
      </c>
      <c r="T1156" s="382"/>
      <c r="U1156" s="382"/>
      <c r="V1156" s="383"/>
      <c r="W1156" s="380"/>
      <c r="X1156" s="380"/>
      <c r="Y1156" s="380"/>
      <c r="Z1156" s="381"/>
      <c r="AA1156" s="369"/>
    </row>
    <row r="1157" spans="1:27" ht="13.95" customHeight="1">
      <c r="A1157" s="369"/>
      <c r="B1157" s="1348"/>
      <c r="C1157" s="1348"/>
      <c r="D1157" s="1443" t="s">
        <v>3971</v>
      </c>
      <c r="E1157" s="1347"/>
      <c r="F1157" s="1347"/>
      <c r="G1157" s="111" t="s">
        <v>3783</v>
      </c>
      <c r="H1157" s="385" t="s">
        <v>3972</v>
      </c>
      <c r="I1157" s="385"/>
      <c r="J1157" s="385"/>
      <c r="K1157" s="385"/>
      <c r="L1157" s="386" t="s">
        <v>3974</v>
      </c>
      <c r="M1157" s="385"/>
      <c r="N1157" s="385"/>
      <c r="O1157" s="1433"/>
      <c r="P1157" s="1433"/>
      <c r="Q1157" s="1433"/>
      <c r="R1157" s="1433"/>
      <c r="S1157" s="1433"/>
      <c r="T1157" s="1433"/>
      <c r="U1157" s="1433"/>
      <c r="V1157" s="1433"/>
      <c r="W1157" s="387" t="s">
        <v>10</v>
      </c>
      <c r="X1157" s="387"/>
      <c r="Y1157" s="387"/>
      <c r="Z1157" s="388"/>
      <c r="AA1157" s="369"/>
    </row>
    <row r="1158" spans="1:27" ht="14.4">
      <c r="A1158" s="369"/>
      <c r="B1158" s="1348"/>
      <c r="C1158" s="1348"/>
      <c r="D1158" s="1347"/>
      <c r="E1158" s="1347"/>
      <c r="F1158" s="1347"/>
      <c r="G1158" s="110" t="s">
        <v>3783</v>
      </c>
      <c r="H1158" s="376" t="s">
        <v>3973</v>
      </c>
      <c r="I1158" s="376"/>
      <c r="J1158" s="376"/>
      <c r="K1158" s="376"/>
      <c r="L1158" s="376"/>
      <c r="M1158" s="376"/>
      <c r="N1158" s="376"/>
      <c r="O1158" s="376"/>
      <c r="P1158" s="376"/>
      <c r="Q1158" s="376"/>
      <c r="R1158" s="376"/>
      <c r="S1158" s="376"/>
      <c r="T1158" s="376"/>
      <c r="U1158" s="376"/>
      <c r="V1158" s="378"/>
      <c r="W1158" s="375"/>
      <c r="X1158" s="375"/>
      <c r="Y1158" s="375"/>
      <c r="Z1158" s="379"/>
      <c r="AA1158" s="369"/>
    </row>
    <row r="1159" spans="1:27" ht="13.95" customHeight="1">
      <c r="A1159" s="369"/>
      <c r="B1159" s="1348" t="s">
        <v>3985</v>
      </c>
      <c r="C1159" s="1348"/>
      <c r="D1159" s="1347" t="s">
        <v>3755</v>
      </c>
      <c r="E1159" s="1347"/>
      <c r="F1159" s="1347"/>
      <c r="G1159" s="1435"/>
      <c r="H1159" s="1435"/>
      <c r="I1159" s="1435"/>
      <c r="J1159" s="1435"/>
      <c r="K1159" s="1435"/>
      <c r="L1159" s="1435"/>
      <c r="M1159" s="1435"/>
      <c r="N1159" s="1435"/>
      <c r="O1159" s="1435"/>
      <c r="P1159" s="1435"/>
      <c r="Q1159" s="1435"/>
      <c r="R1159" s="1435"/>
      <c r="S1159" s="1435"/>
      <c r="T1159" s="1435"/>
      <c r="U1159" s="1435"/>
      <c r="V1159" s="1435"/>
      <c r="W1159" s="1435"/>
      <c r="X1159" s="1435"/>
      <c r="Y1159" s="1435"/>
      <c r="Z1159" s="1435"/>
      <c r="AA1159" s="369"/>
    </row>
    <row r="1160" spans="1:27" ht="14.4">
      <c r="A1160" s="369"/>
      <c r="B1160" s="1348"/>
      <c r="C1160" s="1348"/>
      <c r="D1160" s="1434"/>
      <c r="E1160" s="1434"/>
      <c r="F1160" s="1434"/>
      <c r="G1160" s="1436"/>
      <c r="H1160" s="1436"/>
      <c r="I1160" s="1436"/>
      <c r="J1160" s="1435"/>
      <c r="K1160" s="1435"/>
      <c r="L1160" s="1435"/>
      <c r="M1160" s="1435"/>
      <c r="N1160" s="1435"/>
      <c r="O1160" s="1435"/>
      <c r="P1160" s="1435"/>
      <c r="Q1160" s="1435"/>
      <c r="R1160" s="1435"/>
      <c r="S1160" s="1435"/>
      <c r="T1160" s="1435"/>
      <c r="U1160" s="1435"/>
      <c r="V1160" s="1435"/>
      <c r="W1160" s="1435"/>
      <c r="X1160" s="1435"/>
      <c r="Y1160" s="1435"/>
      <c r="Z1160" s="1435"/>
      <c r="AA1160" s="369"/>
    </row>
    <row r="1161" spans="1:27" ht="18" customHeight="1">
      <c r="A1161" s="369"/>
      <c r="B1161" s="1348"/>
      <c r="C1161" s="1348"/>
      <c r="D1161" s="1347" t="s">
        <v>3975</v>
      </c>
      <c r="E1161" s="1347"/>
      <c r="F1161" s="1347"/>
      <c r="G1161" s="1047" t="s">
        <v>3918</v>
      </c>
      <c r="H1161" s="1047"/>
      <c r="I1161" s="1047"/>
      <c r="J1161" s="871"/>
      <c r="K1161" s="869"/>
      <c r="L1161" s="344" t="s">
        <v>3919</v>
      </c>
      <c r="M1161" s="1437"/>
      <c r="N1161" s="1427"/>
      <c r="O1161" s="1438"/>
      <c r="P1161" s="1439"/>
      <c r="Q1161" s="1425"/>
      <c r="R1161" s="1425"/>
      <c r="S1161" s="1425"/>
      <c r="T1161" s="1425"/>
      <c r="U1161" s="1425"/>
      <c r="V1161" s="1425"/>
      <c r="W1161" s="1425"/>
      <c r="X1161" s="1425"/>
      <c r="Y1161" s="1425"/>
      <c r="Z1161" s="1440"/>
      <c r="AA1161" s="369"/>
    </row>
    <row r="1162" spans="1:27" ht="18" customHeight="1">
      <c r="A1162" s="369"/>
      <c r="B1162" s="1348"/>
      <c r="C1162" s="1348"/>
      <c r="D1162" s="1347"/>
      <c r="E1162" s="1347"/>
      <c r="F1162" s="1347"/>
      <c r="G1162" s="1047" t="s">
        <v>3920</v>
      </c>
      <c r="H1162" s="1047"/>
      <c r="I1162" s="1047"/>
      <c r="J1162" s="1046"/>
      <c r="K1162" s="1046"/>
      <c r="L1162" s="1046"/>
      <c r="M1162" s="1046"/>
      <c r="N1162" s="1046"/>
      <c r="O1162" s="1046"/>
      <c r="P1162" s="1047" t="s">
        <v>3921</v>
      </c>
      <c r="Q1162" s="1047"/>
      <c r="R1162" s="1047"/>
      <c r="S1162" s="1046"/>
      <c r="T1162" s="1046"/>
      <c r="U1162" s="1046"/>
      <c r="V1162" s="1046"/>
      <c r="W1162" s="1046"/>
      <c r="X1162" s="1046"/>
      <c r="Y1162" s="1046"/>
      <c r="Z1162" s="1046"/>
      <c r="AA1162" s="369"/>
    </row>
    <row r="1163" spans="1:27" ht="18" customHeight="1">
      <c r="A1163" s="369"/>
      <c r="B1163" s="1348"/>
      <c r="C1163" s="1348"/>
      <c r="D1163" s="1347"/>
      <c r="E1163" s="1347"/>
      <c r="F1163" s="1347"/>
      <c r="G1163" s="1047" t="s">
        <v>3922</v>
      </c>
      <c r="H1163" s="1047"/>
      <c r="I1163" s="1047"/>
      <c r="J1163" s="1046"/>
      <c r="K1163" s="1046"/>
      <c r="L1163" s="1046"/>
      <c r="M1163" s="1046"/>
      <c r="N1163" s="1046"/>
      <c r="O1163" s="1046"/>
      <c r="P1163" s="1047" t="s">
        <v>3923</v>
      </c>
      <c r="Q1163" s="1047"/>
      <c r="R1163" s="1047"/>
      <c r="S1163" s="1046"/>
      <c r="T1163" s="1046"/>
      <c r="U1163" s="1046"/>
      <c r="V1163" s="1046"/>
      <c r="W1163" s="1046"/>
      <c r="X1163" s="1046"/>
      <c r="Y1163" s="1046"/>
      <c r="Z1163" s="1046"/>
      <c r="AA1163" s="369"/>
    </row>
    <row r="1164" spans="1:27" ht="18" customHeight="1">
      <c r="A1164" s="369"/>
      <c r="B1164" s="1348"/>
      <c r="C1164" s="1348"/>
      <c r="D1164" s="1347"/>
      <c r="E1164" s="1347"/>
      <c r="F1164" s="1347"/>
      <c r="G1164" s="1047" t="s">
        <v>3924</v>
      </c>
      <c r="H1164" s="1047"/>
      <c r="I1164" s="1047"/>
      <c r="J1164" s="1046"/>
      <c r="K1164" s="1046"/>
      <c r="L1164" s="1046"/>
      <c r="M1164" s="1046"/>
      <c r="N1164" s="1046"/>
      <c r="O1164" s="1046"/>
      <c r="P1164" s="1046"/>
      <c r="Q1164" s="1046"/>
      <c r="R1164" s="1046"/>
      <c r="S1164" s="1046"/>
      <c r="T1164" s="1046"/>
      <c r="U1164" s="1046"/>
      <c r="V1164" s="1046"/>
      <c r="W1164" s="1046"/>
      <c r="X1164" s="1046"/>
      <c r="Y1164" s="1046"/>
      <c r="Z1164" s="1046"/>
      <c r="AA1164" s="369"/>
    </row>
    <row r="1165" spans="1:27" ht="14.4">
      <c r="A1165" s="369"/>
      <c r="B1165" s="1348"/>
      <c r="C1165" s="1348"/>
      <c r="D1165" s="1441" t="s">
        <v>3976</v>
      </c>
      <c r="E1165" s="1441"/>
      <c r="F1165" s="1441"/>
      <c r="G1165" s="1441"/>
      <c r="H1165" s="1441"/>
      <c r="I1165" s="1441"/>
      <c r="J1165" s="1441"/>
      <c r="K1165" s="1441"/>
      <c r="L1165" s="1441"/>
      <c r="M1165" s="1441"/>
      <c r="N1165" s="1441" t="s">
        <v>177</v>
      </c>
      <c r="O1165" s="1441"/>
      <c r="P1165" s="1441"/>
      <c r="Q1165" s="1441"/>
      <c r="R1165" s="1441"/>
      <c r="S1165" s="1441"/>
      <c r="T1165" s="1441"/>
      <c r="U1165" s="1441"/>
      <c r="V1165" s="1441"/>
      <c r="W1165" s="1441"/>
      <c r="X1165" s="1441"/>
      <c r="Y1165" s="1441"/>
      <c r="Z1165" s="1441"/>
      <c r="AA1165" s="369"/>
    </row>
    <row r="1166" spans="1:27" ht="14.4">
      <c r="A1166" s="369"/>
      <c r="B1166" s="1348"/>
      <c r="C1166" s="1348"/>
      <c r="D1166" s="1347"/>
      <c r="E1166" s="1347"/>
      <c r="F1166" s="1347"/>
      <c r="G1166" s="1347"/>
      <c r="H1166" s="1347"/>
      <c r="I1166" s="1347"/>
      <c r="J1166" s="1347"/>
      <c r="K1166" s="1347"/>
      <c r="L1166" s="1347"/>
      <c r="M1166" s="1347"/>
      <c r="N1166" s="1347"/>
      <c r="O1166" s="1347"/>
      <c r="P1166" s="1347"/>
      <c r="Q1166" s="1347"/>
      <c r="R1166" s="1347"/>
      <c r="S1166" s="1347"/>
      <c r="T1166" s="1347"/>
      <c r="U1166" s="1347"/>
      <c r="V1166" s="1347"/>
      <c r="W1166" s="1347"/>
      <c r="X1166" s="1347"/>
      <c r="Y1166" s="1347"/>
      <c r="Z1166" s="1347"/>
      <c r="AA1166" s="369"/>
    </row>
    <row r="1167" spans="1:27" ht="14.25" customHeight="1">
      <c r="A1167" s="369"/>
      <c r="B1167" s="1348"/>
      <c r="C1167" s="1348"/>
      <c r="D1167" s="1347"/>
      <c r="E1167" s="1347"/>
      <c r="F1167" s="1347"/>
      <c r="G1167" s="1347"/>
      <c r="H1167" s="1347"/>
      <c r="I1167" s="1347"/>
      <c r="J1167" s="1347"/>
      <c r="K1167" s="1347"/>
      <c r="L1167" s="1347"/>
      <c r="M1167" s="1347"/>
      <c r="N1167" s="1347"/>
      <c r="O1167" s="1347"/>
      <c r="P1167" s="1347"/>
      <c r="Q1167" s="1347"/>
      <c r="R1167" s="1347"/>
      <c r="S1167" s="1347"/>
      <c r="T1167" s="1347"/>
      <c r="U1167" s="1347"/>
      <c r="V1167" s="1347"/>
      <c r="W1167" s="1347"/>
      <c r="X1167" s="1347"/>
      <c r="Y1167" s="1347"/>
      <c r="Z1167" s="1347"/>
      <c r="AA1167" s="369"/>
    </row>
    <row r="1168" spans="1:27" ht="14.4">
      <c r="A1168" s="369"/>
      <c r="B1168" s="1348"/>
      <c r="C1168" s="1348"/>
      <c r="D1168" s="1347" t="s">
        <v>3977</v>
      </c>
      <c r="E1168" s="1347"/>
      <c r="F1168" s="1347"/>
      <c r="G1168" s="1347"/>
      <c r="H1168" s="1347"/>
      <c r="I1168" s="1347"/>
      <c r="J1168" s="1347"/>
      <c r="K1168" s="1347"/>
      <c r="L1168" s="1347"/>
      <c r="M1168" s="1347"/>
      <c r="N1168" s="1442" t="s">
        <v>3979</v>
      </c>
      <c r="O1168" s="1442"/>
      <c r="P1168" s="1442"/>
      <c r="Q1168" s="1442"/>
      <c r="R1168" s="390"/>
      <c r="S1168" s="369"/>
      <c r="T1168" s="369"/>
      <c r="U1168" s="369"/>
      <c r="V1168" s="391"/>
      <c r="W1168" s="389"/>
      <c r="X1168" s="389"/>
      <c r="Y1168" s="389"/>
      <c r="Z1168" s="392"/>
      <c r="AA1168" s="369"/>
    </row>
    <row r="1169" spans="1:47" ht="14.4">
      <c r="A1169" s="369"/>
      <c r="B1169" s="1348"/>
      <c r="C1169" s="1348"/>
      <c r="D1169" s="1347"/>
      <c r="E1169" s="1347"/>
      <c r="F1169" s="1347"/>
      <c r="G1169" s="1347"/>
      <c r="H1169" s="1347"/>
      <c r="I1169" s="1347"/>
      <c r="J1169" s="1347"/>
      <c r="K1169" s="1347"/>
      <c r="L1169" s="1347"/>
      <c r="M1169" s="1347"/>
      <c r="N1169" s="1442"/>
      <c r="O1169" s="1442"/>
      <c r="P1169" s="1442"/>
      <c r="Q1169" s="1442"/>
      <c r="R1169" s="115"/>
      <c r="S1169" s="114"/>
      <c r="T1169" s="369" t="s">
        <v>388</v>
      </c>
      <c r="U1169" s="114"/>
      <c r="V1169" s="393" t="s">
        <v>3980</v>
      </c>
      <c r="W1169" s="389"/>
      <c r="X1169" s="389"/>
      <c r="Y1169" s="389"/>
      <c r="Z1169" s="392"/>
      <c r="AA1169" s="369"/>
    </row>
    <row r="1170" spans="1:47" ht="14.4">
      <c r="A1170" s="369"/>
      <c r="B1170" s="1348"/>
      <c r="C1170" s="1348"/>
      <c r="D1170" s="1347"/>
      <c r="E1170" s="1347"/>
      <c r="F1170" s="1347"/>
      <c r="G1170" s="1347"/>
      <c r="H1170" s="1347"/>
      <c r="I1170" s="1347"/>
      <c r="J1170" s="1347"/>
      <c r="K1170" s="1347"/>
      <c r="L1170" s="1347"/>
      <c r="M1170" s="1347"/>
      <c r="N1170" s="1442"/>
      <c r="O1170" s="1442"/>
      <c r="P1170" s="1442"/>
      <c r="Q1170" s="1442"/>
      <c r="R1170" s="394"/>
      <c r="S1170" s="369"/>
      <c r="T1170" s="369"/>
      <c r="U1170" s="395"/>
      <c r="V1170" s="391"/>
      <c r="W1170" s="389"/>
      <c r="X1170" s="389"/>
      <c r="Y1170" s="389"/>
      <c r="Z1170" s="392"/>
      <c r="AA1170" s="369"/>
    </row>
    <row r="1171" spans="1:47" ht="13.95" customHeight="1">
      <c r="A1171" s="369"/>
      <c r="B1171" s="1348"/>
      <c r="C1171" s="1348"/>
      <c r="D1171" s="1443" t="s">
        <v>3978</v>
      </c>
      <c r="E1171" s="1443"/>
      <c r="F1171" s="1443"/>
      <c r="G1171" s="370"/>
      <c r="H1171" s="371"/>
      <c r="I1171" s="371"/>
      <c r="J1171" s="371"/>
      <c r="K1171" s="371"/>
      <c r="L1171" s="371"/>
      <c r="M1171" s="371"/>
      <c r="N1171" s="371"/>
      <c r="O1171" s="371"/>
      <c r="P1171" s="371"/>
      <c r="Q1171" s="371"/>
      <c r="R1171" s="371"/>
      <c r="S1171" s="371"/>
      <c r="T1171" s="371"/>
      <c r="U1171" s="371"/>
      <c r="V1171" s="372"/>
      <c r="W1171" s="370"/>
      <c r="X1171" s="370"/>
      <c r="Y1171" s="370"/>
      <c r="Z1171" s="374"/>
      <c r="AA1171" s="369"/>
    </row>
    <row r="1172" spans="1:47" ht="14.4">
      <c r="A1172" s="369"/>
      <c r="B1172" s="1348"/>
      <c r="C1172" s="1348"/>
      <c r="D1172" s="1443"/>
      <c r="E1172" s="1443"/>
      <c r="F1172" s="1443"/>
      <c r="G1172" s="389"/>
      <c r="H1172" s="369"/>
      <c r="I1172" s="121" t="s">
        <v>3783</v>
      </c>
      <c r="J1172" s="369" t="s">
        <v>3981</v>
      </c>
      <c r="K1172" s="369"/>
      <c r="L1172" s="369"/>
      <c r="M1172" s="369"/>
      <c r="N1172" s="369" t="s">
        <v>3965</v>
      </c>
      <c r="O1172" s="369"/>
      <c r="P1172" s="121" t="s">
        <v>3783</v>
      </c>
      <c r="Q1172" s="369" t="s">
        <v>3982</v>
      </c>
      <c r="R1172" s="369"/>
      <c r="S1172" s="369"/>
      <c r="T1172" s="369"/>
      <c r="U1172" s="369" t="s">
        <v>3965</v>
      </c>
      <c r="V1172" s="391"/>
      <c r="W1172" s="121" t="s">
        <v>3783</v>
      </c>
      <c r="X1172" s="389" t="s">
        <v>3983</v>
      </c>
      <c r="Y1172" s="389"/>
      <c r="Z1172" s="392"/>
      <c r="AA1172" s="369"/>
    </row>
    <row r="1173" spans="1:47" ht="14.4">
      <c r="A1173" s="369"/>
      <c r="B1173" s="1348"/>
      <c r="C1173" s="1348"/>
      <c r="D1173" s="1443"/>
      <c r="E1173" s="1443"/>
      <c r="F1173" s="1443"/>
      <c r="G1173" s="375"/>
      <c r="H1173" s="376"/>
      <c r="I1173" s="376"/>
      <c r="J1173" s="376"/>
      <c r="K1173" s="376"/>
      <c r="L1173" s="376"/>
      <c r="M1173" s="376"/>
      <c r="N1173" s="376"/>
      <c r="O1173" s="376"/>
      <c r="P1173" s="376"/>
      <c r="Q1173" s="376"/>
      <c r="R1173" s="376"/>
      <c r="S1173" s="376"/>
      <c r="T1173" s="376"/>
      <c r="U1173" s="376"/>
      <c r="V1173" s="378"/>
      <c r="W1173" s="375"/>
      <c r="X1173" s="375"/>
      <c r="Y1173" s="375"/>
      <c r="Z1173" s="379"/>
      <c r="AA1173" s="369"/>
    </row>
    <row r="1174" spans="1:47" ht="14.55" customHeight="1">
      <c r="B1174" s="1348" t="s">
        <v>3984</v>
      </c>
      <c r="C1174" s="1348"/>
      <c r="D1174" s="1347" t="s">
        <v>23</v>
      </c>
      <c r="E1174" s="1347"/>
      <c r="F1174" s="1347"/>
      <c r="G1174" s="1346" t="s">
        <v>15</v>
      </c>
      <c r="H1174" s="1346"/>
      <c r="I1174" s="1346"/>
      <c r="J1174" s="1346"/>
      <c r="K1174" s="1346"/>
      <c r="L1174" s="1444"/>
      <c r="M1174" s="1349"/>
      <c r="N1174" s="368" t="s">
        <v>3919</v>
      </c>
      <c r="O1174" s="1444"/>
      <c r="P1174" s="1349"/>
      <c r="Q1174" s="1346" t="s">
        <v>56</v>
      </c>
      <c r="R1174" s="1346"/>
      <c r="S1174" s="1346"/>
      <c r="T1174" s="1346"/>
      <c r="U1174" s="1346"/>
      <c r="V1174" s="1445"/>
      <c r="W1174" s="1346"/>
      <c r="X1174" s="1346"/>
      <c r="Y1174" s="1346"/>
      <c r="Z1174" s="1346"/>
      <c r="AB1174" s="2">
        <v>46</v>
      </c>
      <c r="AC1174" s="876"/>
      <c r="AD1174" s="876"/>
      <c r="AE1174" s="876"/>
      <c r="AF1174" s="1446"/>
      <c r="AG1174" s="1446"/>
      <c r="AH1174" s="1446"/>
      <c r="AI1174" s="1446"/>
      <c r="AJ1174" s="1446"/>
      <c r="AK1174" s="876"/>
      <c r="AL1174" s="876"/>
      <c r="AM1174" s="876"/>
      <c r="AN1174" s="1446"/>
      <c r="AO1174" s="1446"/>
      <c r="AP1174" s="1446"/>
      <c r="AQ1174" s="1446"/>
      <c r="AR1174" s="1446"/>
      <c r="AS1174" s="1446"/>
      <c r="AT1174" s="1446"/>
      <c r="AU1174" s="1446"/>
    </row>
    <row r="1175" spans="1:47" ht="13.05" customHeight="1">
      <c r="B1175" s="1348"/>
      <c r="C1175" s="1348"/>
      <c r="D1175" s="1347"/>
      <c r="E1175" s="1347"/>
      <c r="F1175" s="1347"/>
      <c r="G1175" s="1346" t="s">
        <v>17</v>
      </c>
      <c r="H1175" s="1346"/>
      <c r="I1175" s="1346"/>
      <c r="J1175" s="1346"/>
      <c r="K1175" s="1346"/>
      <c r="L1175" s="1445"/>
      <c r="M1175" s="1346"/>
      <c r="N1175" s="1346"/>
      <c r="O1175" s="1346"/>
      <c r="P1175" s="1346"/>
      <c r="Q1175" s="1346" t="s">
        <v>3993</v>
      </c>
      <c r="R1175" s="1346"/>
      <c r="S1175" s="1346"/>
      <c r="T1175" s="1346"/>
      <c r="U1175" s="1346"/>
      <c r="V1175" s="1445"/>
      <c r="W1175" s="1346"/>
      <c r="X1175" s="1346"/>
      <c r="Y1175" s="1346"/>
      <c r="Z1175" s="1346"/>
      <c r="AC1175" s="876"/>
      <c r="AD1175" s="876"/>
      <c r="AE1175" s="876"/>
      <c r="AF1175" s="1446"/>
      <c r="AG1175" s="1446"/>
      <c r="AH1175" s="1446"/>
      <c r="AI1175" s="1446"/>
      <c r="AJ1175" s="1446"/>
      <c r="AK1175" s="1446"/>
      <c r="AL1175" s="1446"/>
      <c r="AM1175" s="1446"/>
      <c r="AN1175" s="1446"/>
      <c r="AO1175" s="1446"/>
      <c r="AP1175" s="1446"/>
      <c r="AQ1175" s="1446"/>
      <c r="AR1175" s="1446"/>
      <c r="AS1175" s="1446"/>
      <c r="AT1175" s="1446"/>
      <c r="AU1175" s="1446"/>
    </row>
    <row r="1176" spans="1:47" ht="13.95" customHeight="1">
      <c r="A1176" s="369"/>
      <c r="B1176" s="1348"/>
      <c r="C1176" s="1348"/>
      <c r="D1176" s="1347"/>
      <c r="E1176" s="1347"/>
      <c r="F1176" s="1347"/>
      <c r="G1176" s="1346" t="s">
        <v>19</v>
      </c>
      <c r="H1176" s="1346"/>
      <c r="I1176" s="1346"/>
      <c r="J1176" s="1346"/>
      <c r="K1176" s="1346"/>
      <c r="L1176" s="1445"/>
      <c r="M1176" s="1346"/>
      <c r="N1176" s="1346"/>
      <c r="O1176" s="1346"/>
      <c r="P1176" s="1346"/>
      <c r="Q1176" s="1347" t="s">
        <v>20</v>
      </c>
      <c r="R1176" s="1347"/>
      <c r="S1176" s="1347"/>
      <c r="T1176" s="1347"/>
      <c r="U1176" s="1347"/>
      <c r="V1176" s="1445"/>
      <c r="W1176" s="1346"/>
      <c r="X1176" s="1346"/>
      <c r="Y1176" s="1346"/>
      <c r="Z1176" s="1346"/>
      <c r="AA1176" s="369"/>
    </row>
    <row r="1177" spans="1:47" ht="14.4">
      <c r="A1177" s="369"/>
      <c r="B1177" s="1348"/>
      <c r="C1177" s="1348"/>
      <c r="D1177" s="1347" t="s">
        <v>8</v>
      </c>
      <c r="E1177" s="1347"/>
      <c r="F1177" s="1347"/>
      <c r="G1177" s="1447"/>
      <c r="H1177" s="1343"/>
      <c r="I1177" s="1343"/>
      <c r="J1177" s="1343"/>
      <c r="K1177" s="1343"/>
      <c r="L1177" s="1344"/>
      <c r="M1177" s="1344"/>
      <c r="N1177" s="1344"/>
      <c r="O1177" s="1344"/>
      <c r="P1177" s="1344"/>
      <c r="Q1177" s="1344"/>
      <c r="R1177" s="1344"/>
      <c r="S1177" s="1344"/>
      <c r="T1177" s="1344"/>
      <c r="U1177" s="1344"/>
      <c r="V1177" s="1344"/>
      <c r="W1177" s="1344"/>
      <c r="X1177" s="1344"/>
      <c r="Y1177" s="1344"/>
      <c r="Z1177" s="1344"/>
      <c r="AA1177" s="369"/>
    </row>
    <row r="1178" spans="1:47" ht="14.4">
      <c r="A1178" s="369"/>
      <c r="B1178" s="1348"/>
      <c r="C1178" s="1348"/>
      <c r="D1178" s="1347"/>
      <c r="E1178" s="1347"/>
      <c r="F1178" s="1347"/>
      <c r="G1178" s="1345"/>
      <c r="H1178" s="1344"/>
      <c r="I1178" s="1344"/>
      <c r="J1178" s="1344"/>
      <c r="K1178" s="1344"/>
      <c r="L1178" s="1344"/>
      <c r="M1178" s="1344"/>
      <c r="N1178" s="1344"/>
      <c r="O1178" s="1344"/>
      <c r="P1178" s="1344"/>
      <c r="Q1178" s="1344"/>
      <c r="R1178" s="1344"/>
      <c r="S1178" s="1344"/>
      <c r="T1178" s="1344"/>
      <c r="U1178" s="1344"/>
      <c r="V1178" s="1344"/>
      <c r="W1178" s="1344"/>
      <c r="X1178" s="1344"/>
      <c r="Y1178" s="1344"/>
      <c r="Z1178" s="1344"/>
      <c r="AA1178" s="369"/>
    </row>
    <row r="1179" spans="1:47" ht="14.4">
      <c r="A1179" s="369"/>
      <c r="B1179" s="1348"/>
      <c r="C1179" s="1348"/>
      <c r="D1179" s="1347" t="s">
        <v>3745</v>
      </c>
      <c r="E1179" s="1347"/>
      <c r="F1179" s="1347"/>
      <c r="G1179" s="370"/>
      <c r="H1179" s="371"/>
      <c r="I1179" s="350"/>
      <c r="J1179" s="350"/>
      <c r="K1179" s="112" t="s">
        <v>3783</v>
      </c>
      <c r="L1179" s="371" t="s">
        <v>3966</v>
      </c>
      <c r="M1179" s="371"/>
      <c r="N1179" s="371"/>
      <c r="O1179" s="371"/>
      <c r="P1179" s="371" t="s">
        <v>3965</v>
      </c>
      <c r="Q1179" s="350"/>
      <c r="R1179" s="112" t="s">
        <v>3783</v>
      </c>
      <c r="S1179" s="371" t="s">
        <v>3967</v>
      </c>
      <c r="T1179" s="371"/>
      <c r="U1179" s="371"/>
      <c r="V1179" s="372"/>
      <c r="W1179" s="373"/>
      <c r="X1179" s="370"/>
      <c r="Y1179" s="370"/>
      <c r="Z1179" s="374"/>
      <c r="AA1179" s="369"/>
    </row>
    <row r="1180" spans="1:47" ht="14.4">
      <c r="A1180" s="369"/>
      <c r="B1180" s="1348"/>
      <c r="C1180" s="1348"/>
      <c r="D1180" s="1347"/>
      <c r="E1180" s="1347"/>
      <c r="F1180" s="1347"/>
      <c r="G1180" s="375"/>
      <c r="H1180" s="376"/>
      <c r="I1180" s="377"/>
      <c r="J1180" s="376"/>
      <c r="K1180" s="110" t="s">
        <v>3783</v>
      </c>
      <c r="L1180" s="376" t="s">
        <v>9</v>
      </c>
      <c r="M1180" s="376"/>
      <c r="N1180" s="376"/>
      <c r="O1180" s="1448"/>
      <c r="P1180" s="1449"/>
      <c r="Q1180" s="1449"/>
      <c r="R1180" s="1449"/>
      <c r="S1180" s="1449"/>
      <c r="T1180" s="1449"/>
      <c r="U1180" s="1449"/>
      <c r="V1180" s="1449"/>
      <c r="W1180" s="375" t="s">
        <v>10</v>
      </c>
      <c r="X1180" s="375"/>
      <c r="Y1180" s="375"/>
      <c r="Z1180" s="379"/>
      <c r="AA1180" s="369"/>
    </row>
    <row r="1181" spans="1:47" ht="14.4">
      <c r="A1181" s="369"/>
      <c r="B1181" s="1348"/>
      <c r="C1181" s="1348"/>
      <c r="D1181" s="1347"/>
      <c r="E1181" s="1347"/>
      <c r="F1181" s="1347"/>
      <c r="G1181" s="1450" t="s">
        <v>3968</v>
      </c>
      <c r="H1181" s="1450"/>
      <c r="I1181" s="1450"/>
      <c r="J1181" s="1450"/>
      <c r="K1181" s="1451"/>
      <c r="L1181" s="1452"/>
      <c r="M1181" s="1453"/>
      <c r="N1181" s="1453"/>
      <c r="O1181" s="1453"/>
      <c r="P1181" s="1453"/>
      <c r="Q1181" s="1452"/>
      <c r="R1181" s="1453"/>
      <c r="S1181" s="1453"/>
      <c r="T1181" s="1453"/>
      <c r="U1181" s="1453"/>
      <c r="V1181" s="1445"/>
      <c r="W1181" s="1346"/>
      <c r="X1181" s="1346"/>
      <c r="Y1181" s="1346"/>
      <c r="Z1181" s="1346"/>
      <c r="AA1181" s="369"/>
    </row>
    <row r="1182" spans="1:47" ht="14.4">
      <c r="A1182" s="369"/>
      <c r="B1182" s="1348"/>
      <c r="C1182" s="1348"/>
      <c r="D1182" s="1347"/>
      <c r="E1182" s="1347"/>
      <c r="F1182" s="1347"/>
      <c r="G1182" s="1450" t="s">
        <v>3969</v>
      </c>
      <c r="H1182" s="1450"/>
      <c r="I1182" s="1450"/>
      <c r="J1182" s="1450"/>
      <c r="K1182" s="1451"/>
      <c r="L1182" s="1429"/>
      <c r="M1182" s="862"/>
      <c r="N1182" s="109"/>
      <c r="O1182" s="1" t="s">
        <v>12</v>
      </c>
      <c r="P1182" s="109"/>
      <c r="Q1182" s="1" t="s">
        <v>11</v>
      </c>
      <c r="R1182" s="109"/>
      <c r="S1182" s="1" t="s">
        <v>227</v>
      </c>
      <c r="T1182" s="382"/>
      <c r="U1182" s="382"/>
      <c r="V1182" s="383"/>
      <c r="W1182" s="380"/>
      <c r="X1182" s="380"/>
      <c r="Y1182" s="380"/>
      <c r="Z1182" s="381"/>
      <c r="AA1182" s="369"/>
    </row>
    <row r="1183" spans="1:47" ht="13.95" customHeight="1">
      <c r="A1183" s="369"/>
      <c r="B1183" s="1348"/>
      <c r="C1183" s="1348"/>
      <c r="D1183" s="1443" t="s">
        <v>3971</v>
      </c>
      <c r="E1183" s="1347"/>
      <c r="F1183" s="1347"/>
      <c r="G1183" s="111" t="s">
        <v>3783</v>
      </c>
      <c r="H1183" s="385" t="s">
        <v>3972</v>
      </c>
      <c r="I1183" s="385"/>
      <c r="J1183" s="385"/>
      <c r="K1183" s="385"/>
      <c r="L1183" s="386" t="s">
        <v>3974</v>
      </c>
      <c r="M1183" s="385"/>
      <c r="N1183" s="385"/>
      <c r="O1183" s="1433"/>
      <c r="P1183" s="1433"/>
      <c r="Q1183" s="1433"/>
      <c r="R1183" s="1433"/>
      <c r="S1183" s="1433"/>
      <c r="T1183" s="1433"/>
      <c r="U1183" s="1433"/>
      <c r="V1183" s="1433"/>
      <c r="W1183" s="387" t="s">
        <v>10</v>
      </c>
      <c r="X1183" s="387"/>
      <c r="Y1183" s="387"/>
      <c r="Z1183" s="388"/>
      <c r="AA1183" s="369"/>
    </row>
    <row r="1184" spans="1:47" ht="14.4">
      <c r="A1184" s="369"/>
      <c r="B1184" s="1348"/>
      <c r="C1184" s="1348"/>
      <c r="D1184" s="1347"/>
      <c r="E1184" s="1347"/>
      <c r="F1184" s="1347"/>
      <c r="G1184" s="110" t="s">
        <v>3783</v>
      </c>
      <c r="H1184" s="376" t="s">
        <v>3973</v>
      </c>
      <c r="I1184" s="376"/>
      <c r="J1184" s="376"/>
      <c r="K1184" s="376"/>
      <c r="L1184" s="376"/>
      <c r="M1184" s="376"/>
      <c r="N1184" s="376"/>
      <c r="O1184" s="376"/>
      <c r="P1184" s="376"/>
      <c r="Q1184" s="376"/>
      <c r="R1184" s="376"/>
      <c r="S1184" s="376"/>
      <c r="T1184" s="376"/>
      <c r="U1184" s="376"/>
      <c r="V1184" s="378"/>
      <c r="W1184" s="375"/>
      <c r="X1184" s="375"/>
      <c r="Y1184" s="375"/>
      <c r="Z1184" s="379"/>
      <c r="AA1184" s="369"/>
    </row>
    <row r="1185" spans="1:47" ht="13.95" customHeight="1">
      <c r="A1185" s="369"/>
      <c r="B1185" s="1348" t="s">
        <v>3985</v>
      </c>
      <c r="C1185" s="1348"/>
      <c r="D1185" s="1347" t="s">
        <v>3755</v>
      </c>
      <c r="E1185" s="1347"/>
      <c r="F1185" s="1347"/>
      <c r="G1185" s="1435"/>
      <c r="H1185" s="1435"/>
      <c r="I1185" s="1435"/>
      <c r="J1185" s="1435"/>
      <c r="K1185" s="1435"/>
      <c r="L1185" s="1435"/>
      <c r="M1185" s="1435"/>
      <c r="N1185" s="1435"/>
      <c r="O1185" s="1435"/>
      <c r="P1185" s="1435"/>
      <c r="Q1185" s="1435"/>
      <c r="R1185" s="1435"/>
      <c r="S1185" s="1435"/>
      <c r="T1185" s="1435"/>
      <c r="U1185" s="1435"/>
      <c r="V1185" s="1435"/>
      <c r="W1185" s="1435"/>
      <c r="X1185" s="1435"/>
      <c r="Y1185" s="1435"/>
      <c r="Z1185" s="1435"/>
      <c r="AA1185" s="369"/>
    </row>
    <row r="1186" spans="1:47" ht="14.4">
      <c r="A1186" s="369"/>
      <c r="B1186" s="1348"/>
      <c r="C1186" s="1348"/>
      <c r="D1186" s="1434"/>
      <c r="E1186" s="1434"/>
      <c r="F1186" s="1434"/>
      <c r="G1186" s="1436"/>
      <c r="H1186" s="1436"/>
      <c r="I1186" s="1436"/>
      <c r="J1186" s="1435"/>
      <c r="K1186" s="1435"/>
      <c r="L1186" s="1435"/>
      <c r="M1186" s="1435"/>
      <c r="N1186" s="1435"/>
      <c r="O1186" s="1435"/>
      <c r="P1186" s="1435"/>
      <c r="Q1186" s="1435"/>
      <c r="R1186" s="1435"/>
      <c r="S1186" s="1435"/>
      <c r="T1186" s="1435"/>
      <c r="U1186" s="1435"/>
      <c r="V1186" s="1435"/>
      <c r="W1186" s="1435"/>
      <c r="X1186" s="1435"/>
      <c r="Y1186" s="1435"/>
      <c r="Z1186" s="1435"/>
      <c r="AA1186" s="369"/>
    </row>
    <row r="1187" spans="1:47" ht="18" customHeight="1">
      <c r="A1187" s="369"/>
      <c r="B1187" s="1348"/>
      <c r="C1187" s="1348"/>
      <c r="D1187" s="1347" t="s">
        <v>3975</v>
      </c>
      <c r="E1187" s="1347"/>
      <c r="F1187" s="1347"/>
      <c r="G1187" s="1047" t="s">
        <v>3918</v>
      </c>
      <c r="H1187" s="1047"/>
      <c r="I1187" s="1047"/>
      <c r="J1187" s="871"/>
      <c r="K1187" s="869"/>
      <c r="L1187" s="344" t="s">
        <v>3919</v>
      </c>
      <c r="M1187" s="1437"/>
      <c r="N1187" s="1427"/>
      <c r="O1187" s="1438"/>
      <c r="P1187" s="1439"/>
      <c r="Q1187" s="1425"/>
      <c r="R1187" s="1425"/>
      <c r="S1187" s="1425"/>
      <c r="T1187" s="1425"/>
      <c r="U1187" s="1425"/>
      <c r="V1187" s="1425"/>
      <c r="W1187" s="1425"/>
      <c r="X1187" s="1425"/>
      <c r="Y1187" s="1425"/>
      <c r="Z1187" s="1440"/>
      <c r="AA1187" s="369"/>
    </row>
    <row r="1188" spans="1:47" ht="18" customHeight="1">
      <c r="A1188" s="369"/>
      <c r="B1188" s="1348"/>
      <c r="C1188" s="1348"/>
      <c r="D1188" s="1347"/>
      <c r="E1188" s="1347"/>
      <c r="F1188" s="1347"/>
      <c r="G1188" s="1047" t="s">
        <v>3920</v>
      </c>
      <c r="H1188" s="1047"/>
      <c r="I1188" s="1047"/>
      <c r="J1188" s="1046"/>
      <c r="K1188" s="1046"/>
      <c r="L1188" s="1046"/>
      <c r="M1188" s="1046"/>
      <c r="N1188" s="1046"/>
      <c r="O1188" s="1046"/>
      <c r="P1188" s="1047" t="s">
        <v>3921</v>
      </c>
      <c r="Q1188" s="1047"/>
      <c r="R1188" s="1047"/>
      <c r="S1188" s="1046"/>
      <c r="T1188" s="1046"/>
      <c r="U1188" s="1046"/>
      <c r="V1188" s="1046"/>
      <c r="W1188" s="1046"/>
      <c r="X1188" s="1046"/>
      <c r="Y1188" s="1046"/>
      <c r="Z1188" s="1046"/>
      <c r="AA1188" s="369"/>
    </row>
    <row r="1189" spans="1:47" ht="18" customHeight="1">
      <c r="A1189" s="369"/>
      <c r="B1189" s="1348"/>
      <c r="C1189" s="1348"/>
      <c r="D1189" s="1347"/>
      <c r="E1189" s="1347"/>
      <c r="F1189" s="1347"/>
      <c r="G1189" s="1047" t="s">
        <v>3922</v>
      </c>
      <c r="H1189" s="1047"/>
      <c r="I1189" s="1047"/>
      <c r="J1189" s="1046"/>
      <c r="K1189" s="1046"/>
      <c r="L1189" s="1046"/>
      <c r="M1189" s="1046"/>
      <c r="N1189" s="1046"/>
      <c r="O1189" s="1046"/>
      <c r="P1189" s="1047" t="s">
        <v>3923</v>
      </c>
      <c r="Q1189" s="1047"/>
      <c r="R1189" s="1047"/>
      <c r="S1189" s="1046"/>
      <c r="T1189" s="1046"/>
      <c r="U1189" s="1046"/>
      <c r="V1189" s="1046"/>
      <c r="W1189" s="1046"/>
      <c r="X1189" s="1046"/>
      <c r="Y1189" s="1046"/>
      <c r="Z1189" s="1046"/>
      <c r="AA1189" s="369"/>
    </row>
    <row r="1190" spans="1:47" ht="18" customHeight="1">
      <c r="A1190" s="369"/>
      <c r="B1190" s="1348"/>
      <c r="C1190" s="1348"/>
      <c r="D1190" s="1347"/>
      <c r="E1190" s="1347"/>
      <c r="F1190" s="1347"/>
      <c r="G1190" s="1047" t="s">
        <v>3924</v>
      </c>
      <c r="H1190" s="1047"/>
      <c r="I1190" s="1047"/>
      <c r="J1190" s="1046"/>
      <c r="K1190" s="1046"/>
      <c r="L1190" s="1046"/>
      <c r="M1190" s="1046"/>
      <c r="N1190" s="1046"/>
      <c r="O1190" s="1046"/>
      <c r="P1190" s="1046"/>
      <c r="Q1190" s="1046"/>
      <c r="R1190" s="1046"/>
      <c r="S1190" s="1046"/>
      <c r="T1190" s="1046"/>
      <c r="U1190" s="1046"/>
      <c r="V1190" s="1046"/>
      <c r="W1190" s="1046"/>
      <c r="X1190" s="1046"/>
      <c r="Y1190" s="1046"/>
      <c r="Z1190" s="1046"/>
      <c r="AA1190" s="369"/>
    </row>
    <row r="1191" spans="1:47" ht="14.4">
      <c r="A1191" s="369"/>
      <c r="B1191" s="1348"/>
      <c r="C1191" s="1348"/>
      <c r="D1191" s="1441" t="s">
        <v>3976</v>
      </c>
      <c r="E1191" s="1441"/>
      <c r="F1191" s="1441"/>
      <c r="G1191" s="1441"/>
      <c r="H1191" s="1441"/>
      <c r="I1191" s="1441"/>
      <c r="J1191" s="1441"/>
      <c r="K1191" s="1441"/>
      <c r="L1191" s="1441"/>
      <c r="M1191" s="1441"/>
      <c r="N1191" s="1441" t="s">
        <v>177</v>
      </c>
      <c r="O1191" s="1441"/>
      <c r="P1191" s="1441"/>
      <c r="Q1191" s="1441"/>
      <c r="R1191" s="1441"/>
      <c r="S1191" s="1441"/>
      <c r="T1191" s="1441"/>
      <c r="U1191" s="1441"/>
      <c r="V1191" s="1441"/>
      <c r="W1191" s="1441"/>
      <c r="X1191" s="1441"/>
      <c r="Y1191" s="1441"/>
      <c r="Z1191" s="1441"/>
      <c r="AA1191" s="369"/>
    </row>
    <row r="1192" spans="1:47" ht="14.4">
      <c r="A1192" s="369"/>
      <c r="B1192" s="1348"/>
      <c r="C1192" s="1348"/>
      <c r="D1192" s="1347"/>
      <c r="E1192" s="1347"/>
      <c r="F1192" s="1347"/>
      <c r="G1192" s="1347"/>
      <c r="H1192" s="1347"/>
      <c r="I1192" s="1347"/>
      <c r="J1192" s="1347"/>
      <c r="K1192" s="1347"/>
      <c r="L1192" s="1347"/>
      <c r="M1192" s="1347"/>
      <c r="N1192" s="1347"/>
      <c r="O1192" s="1347"/>
      <c r="P1192" s="1347"/>
      <c r="Q1192" s="1347"/>
      <c r="R1192" s="1347"/>
      <c r="S1192" s="1347"/>
      <c r="T1192" s="1347"/>
      <c r="U1192" s="1347"/>
      <c r="V1192" s="1347"/>
      <c r="W1192" s="1347"/>
      <c r="X1192" s="1347"/>
      <c r="Y1192" s="1347"/>
      <c r="Z1192" s="1347"/>
      <c r="AA1192" s="369"/>
    </row>
    <row r="1193" spans="1:47" ht="14.25" customHeight="1">
      <c r="A1193" s="369"/>
      <c r="B1193" s="1348"/>
      <c r="C1193" s="1348"/>
      <c r="D1193" s="1347"/>
      <c r="E1193" s="1347"/>
      <c r="F1193" s="1347"/>
      <c r="G1193" s="1347"/>
      <c r="H1193" s="1347"/>
      <c r="I1193" s="1347"/>
      <c r="J1193" s="1347"/>
      <c r="K1193" s="1347"/>
      <c r="L1193" s="1347"/>
      <c r="M1193" s="1347"/>
      <c r="N1193" s="1347"/>
      <c r="O1193" s="1347"/>
      <c r="P1193" s="1347"/>
      <c r="Q1193" s="1347"/>
      <c r="R1193" s="1347"/>
      <c r="S1193" s="1347"/>
      <c r="T1193" s="1347"/>
      <c r="U1193" s="1347"/>
      <c r="V1193" s="1347"/>
      <c r="W1193" s="1347"/>
      <c r="X1193" s="1347"/>
      <c r="Y1193" s="1347"/>
      <c r="Z1193" s="1347"/>
      <c r="AA1193" s="369"/>
    </row>
    <row r="1194" spans="1:47" ht="14.4">
      <c r="A1194" s="369"/>
      <c r="B1194" s="1348"/>
      <c r="C1194" s="1348"/>
      <c r="D1194" s="1347" t="s">
        <v>3977</v>
      </c>
      <c r="E1194" s="1347"/>
      <c r="F1194" s="1347"/>
      <c r="G1194" s="1347"/>
      <c r="H1194" s="1347"/>
      <c r="I1194" s="1347"/>
      <c r="J1194" s="1347"/>
      <c r="K1194" s="1347"/>
      <c r="L1194" s="1347"/>
      <c r="M1194" s="1347"/>
      <c r="N1194" s="1442" t="s">
        <v>3979</v>
      </c>
      <c r="O1194" s="1442"/>
      <c r="P1194" s="1442"/>
      <c r="Q1194" s="1442"/>
      <c r="R1194" s="390"/>
      <c r="S1194" s="369"/>
      <c r="T1194" s="369"/>
      <c r="U1194" s="369"/>
      <c r="V1194" s="391"/>
      <c r="W1194" s="389"/>
      <c r="X1194" s="389"/>
      <c r="Y1194" s="389"/>
      <c r="Z1194" s="392"/>
      <c r="AA1194" s="369"/>
    </row>
    <row r="1195" spans="1:47" ht="14.4">
      <c r="A1195" s="369"/>
      <c r="B1195" s="1348"/>
      <c r="C1195" s="1348"/>
      <c r="D1195" s="1347"/>
      <c r="E1195" s="1347"/>
      <c r="F1195" s="1347"/>
      <c r="G1195" s="1347"/>
      <c r="H1195" s="1347"/>
      <c r="I1195" s="1347"/>
      <c r="J1195" s="1347"/>
      <c r="K1195" s="1347"/>
      <c r="L1195" s="1347"/>
      <c r="M1195" s="1347"/>
      <c r="N1195" s="1442"/>
      <c r="O1195" s="1442"/>
      <c r="P1195" s="1442"/>
      <c r="Q1195" s="1442"/>
      <c r="R1195" s="115"/>
      <c r="S1195" s="114"/>
      <c r="T1195" s="369" t="s">
        <v>388</v>
      </c>
      <c r="U1195" s="114"/>
      <c r="V1195" s="393" t="s">
        <v>3980</v>
      </c>
      <c r="W1195" s="389"/>
      <c r="X1195" s="389"/>
      <c r="Y1195" s="389"/>
      <c r="Z1195" s="392"/>
      <c r="AA1195" s="369"/>
    </row>
    <row r="1196" spans="1:47" ht="14.4">
      <c r="A1196" s="369"/>
      <c r="B1196" s="1348"/>
      <c r="C1196" s="1348"/>
      <c r="D1196" s="1347"/>
      <c r="E1196" s="1347"/>
      <c r="F1196" s="1347"/>
      <c r="G1196" s="1347"/>
      <c r="H1196" s="1347"/>
      <c r="I1196" s="1347"/>
      <c r="J1196" s="1347"/>
      <c r="K1196" s="1347"/>
      <c r="L1196" s="1347"/>
      <c r="M1196" s="1347"/>
      <c r="N1196" s="1442"/>
      <c r="O1196" s="1442"/>
      <c r="P1196" s="1442"/>
      <c r="Q1196" s="1442"/>
      <c r="R1196" s="394"/>
      <c r="S1196" s="369"/>
      <c r="T1196" s="369"/>
      <c r="U1196" s="395"/>
      <c r="V1196" s="391"/>
      <c r="W1196" s="389"/>
      <c r="X1196" s="389"/>
      <c r="Y1196" s="389"/>
      <c r="Z1196" s="392"/>
      <c r="AA1196" s="369"/>
    </row>
    <row r="1197" spans="1:47" ht="13.95" customHeight="1">
      <c r="A1197" s="369"/>
      <c r="B1197" s="1348"/>
      <c r="C1197" s="1348"/>
      <c r="D1197" s="1443" t="s">
        <v>3978</v>
      </c>
      <c r="E1197" s="1443"/>
      <c r="F1197" s="1443"/>
      <c r="G1197" s="370"/>
      <c r="H1197" s="371"/>
      <c r="I1197" s="371"/>
      <c r="J1197" s="371"/>
      <c r="K1197" s="371"/>
      <c r="L1197" s="371"/>
      <c r="M1197" s="371"/>
      <c r="N1197" s="371"/>
      <c r="O1197" s="371"/>
      <c r="P1197" s="371"/>
      <c r="Q1197" s="371"/>
      <c r="R1197" s="371"/>
      <c r="S1197" s="371"/>
      <c r="T1197" s="371"/>
      <c r="U1197" s="371"/>
      <c r="V1197" s="372"/>
      <c r="W1197" s="370"/>
      <c r="X1197" s="370"/>
      <c r="Y1197" s="370"/>
      <c r="Z1197" s="374"/>
      <c r="AA1197" s="369"/>
    </row>
    <row r="1198" spans="1:47" ht="14.4">
      <c r="A1198" s="369"/>
      <c r="B1198" s="1348"/>
      <c r="C1198" s="1348"/>
      <c r="D1198" s="1443"/>
      <c r="E1198" s="1443"/>
      <c r="F1198" s="1443"/>
      <c r="G1198" s="389"/>
      <c r="H1198" s="369"/>
      <c r="I1198" s="121" t="s">
        <v>3783</v>
      </c>
      <c r="J1198" s="369" t="s">
        <v>3981</v>
      </c>
      <c r="K1198" s="369"/>
      <c r="L1198" s="369"/>
      <c r="M1198" s="369"/>
      <c r="N1198" s="369" t="s">
        <v>3965</v>
      </c>
      <c r="O1198" s="369"/>
      <c r="P1198" s="121" t="s">
        <v>3783</v>
      </c>
      <c r="Q1198" s="369" t="s">
        <v>3982</v>
      </c>
      <c r="R1198" s="369"/>
      <c r="S1198" s="369"/>
      <c r="T1198" s="369"/>
      <c r="U1198" s="369" t="s">
        <v>3965</v>
      </c>
      <c r="V1198" s="391"/>
      <c r="W1198" s="121" t="s">
        <v>3783</v>
      </c>
      <c r="X1198" s="389" t="s">
        <v>3983</v>
      </c>
      <c r="Y1198" s="389"/>
      <c r="Z1198" s="392"/>
      <c r="AA1198" s="369"/>
    </row>
    <row r="1199" spans="1:47" ht="14.4">
      <c r="A1199" s="369"/>
      <c r="B1199" s="1348"/>
      <c r="C1199" s="1348"/>
      <c r="D1199" s="1443"/>
      <c r="E1199" s="1443"/>
      <c r="F1199" s="1443"/>
      <c r="G1199" s="375"/>
      <c r="H1199" s="376"/>
      <c r="I1199" s="376"/>
      <c r="J1199" s="376"/>
      <c r="K1199" s="376"/>
      <c r="L1199" s="376"/>
      <c r="M1199" s="376"/>
      <c r="N1199" s="376"/>
      <c r="O1199" s="376"/>
      <c r="P1199" s="376"/>
      <c r="Q1199" s="376"/>
      <c r="R1199" s="376"/>
      <c r="S1199" s="376"/>
      <c r="T1199" s="376"/>
      <c r="U1199" s="376"/>
      <c r="V1199" s="378"/>
      <c r="W1199" s="375"/>
      <c r="X1199" s="375"/>
      <c r="Y1199" s="375"/>
      <c r="Z1199" s="379"/>
      <c r="AA1199" s="369"/>
    </row>
    <row r="1200" spans="1:47" ht="14.55" customHeight="1">
      <c r="B1200" s="1348" t="s">
        <v>3984</v>
      </c>
      <c r="C1200" s="1348"/>
      <c r="D1200" s="1347" t="s">
        <v>23</v>
      </c>
      <c r="E1200" s="1347"/>
      <c r="F1200" s="1347"/>
      <c r="G1200" s="1346" t="s">
        <v>15</v>
      </c>
      <c r="H1200" s="1346"/>
      <c r="I1200" s="1346"/>
      <c r="J1200" s="1346"/>
      <c r="K1200" s="1346"/>
      <c r="L1200" s="1444"/>
      <c r="M1200" s="1349"/>
      <c r="N1200" s="368" t="s">
        <v>3919</v>
      </c>
      <c r="O1200" s="1444"/>
      <c r="P1200" s="1349"/>
      <c r="Q1200" s="1346" t="s">
        <v>56</v>
      </c>
      <c r="R1200" s="1346"/>
      <c r="S1200" s="1346"/>
      <c r="T1200" s="1346"/>
      <c r="U1200" s="1346"/>
      <c r="V1200" s="1445"/>
      <c r="W1200" s="1346"/>
      <c r="X1200" s="1346"/>
      <c r="Y1200" s="1346"/>
      <c r="Z1200" s="1346"/>
      <c r="AB1200" s="2">
        <v>47</v>
      </c>
      <c r="AC1200" s="876"/>
      <c r="AD1200" s="876"/>
      <c r="AE1200" s="876"/>
      <c r="AF1200" s="1446"/>
      <c r="AG1200" s="1446"/>
      <c r="AH1200" s="1446"/>
      <c r="AI1200" s="1446"/>
      <c r="AJ1200" s="1446"/>
      <c r="AK1200" s="876"/>
      <c r="AL1200" s="876"/>
      <c r="AM1200" s="876"/>
      <c r="AN1200" s="1446"/>
      <c r="AO1200" s="1446"/>
      <c r="AP1200" s="1446"/>
      <c r="AQ1200" s="1446"/>
      <c r="AR1200" s="1446"/>
      <c r="AS1200" s="1446"/>
      <c r="AT1200" s="1446"/>
      <c r="AU1200" s="1446"/>
    </row>
    <row r="1201" spans="1:47" ht="13.05" customHeight="1">
      <c r="B1201" s="1348"/>
      <c r="C1201" s="1348"/>
      <c r="D1201" s="1347"/>
      <c r="E1201" s="1347"/>
      <c r="F1201" s="1347"/>
      <c r="G1201" s="1346" t="s">
        <v>17</v>
      </c>
      <c r="H1201" s="1346"/>
      <c r="I1201" s="1346"/>
      <c r="J1201" s="1346"/>
      <c r="K1201" s="1346"/>
      <c r="L1201" s="1445"/>
      <c r="M1201" s="1346"/>
      <c r="N1201" s="1346"/>
      <c r="O1201" s="1346"/>
      <c r="P1201" s="1346"/>
      <c r="Q1201" s="1346" t="s">
        <v>3993</v>
      </c>
      <c r="R1201" s="1346"/>
      <c r="S1201" s="1346"/>
      <c r="T1201" s="1346"/>
      <c r="U1201" s="1346"/>
      <c r="V1201" s="1445"/>
      <c r="W1201" s="1346"/>
      <c r="X1201" s="1346"/>
      <c r="Y1201" s="1346"/>
      <c r="Z1201" s="1346"/>
      <c r="AC1201" s="876"/>
      <c r="AD1201" s="876"/>
      <c r="AE1201" s="876"/>
      <c r="AF1201" s="1446"/>
      <c r="AG1201" s="1446"/>
      <c r="AH1201" s="1446"/>
      <c r="AI1201" s="1446"/>
      <c r="AJ1201" s="1446"/>
      <c r="AK1201" s="1446"/>
      <c r="AL1201" s="1446"/>
      <c r="AM1201" s="1446"/>
      <c r="AN1201" s="1446"/>
      <c r="AO1201" s="1446"/>
      <c r="AP1201" s="1446"/>
      <c r="AQ1201" s="1446"/>
      <c r="AR1201" s="1446"/>
      <c r="AS1201" s="1446"/>
      <c r="AT1201" s="1446"/>
      <c r="AU1201" s="1446"/>
    </row>
    <row r="1202" spans="1:47" ht="13.95" customHeight="1">
      <c r="A1202" s="369"/>
      <c r="B1202" s="1348"/>
      <c r="C1202" s="1348"/>
      <c r="D1202" s="1347"/>
      <c r="E1202" s="1347"/>
      <c r="F1202" s="1347"/>
      <c r="G1202" s="1346" t="s">
        <v>19</v>
      </c>
      <c r="H1202" s="1346"/>
      <c r="I1202" s="1346"/>
      <c r="J1202" s="1346"/>
      <c r="K1202" s="1346"/>
      <c r="L1202" s="1445"/>
      <c r="M1202" s="1346"/>
      <c r="N1202" s="1346"/>
      <c r="O1202" s="1346"/>
      <c r="P1202" s="1346"/>
      <c r="Q1202" s="1347" t="s">
        <v>20</v>
      </c>
      <c r="R1202" s="1347"/>
      <c r="S1202" s="1347"/>
      <c r="T1202" s="1347"/>
      <c r="U1202" s="1347"/>
      <c r="V1202" s="1445"/>
      <c r="W1202" s="1346"/>
      <c r="X1202" s="1346"/>
      <c r="Y1202" s="1346"/>
      <c r="Z1202" s="1346"/>
      <c r="AA1202" s="369"/>
    </row>
    <row r="1203" spans="1:47" ht="14.4">
      <c r="A1203" s="369"/>
      <c r="B1203" s="1348"/>
      <c r="C1203" s="1348"/>
      <c r="D1203" s="1347" t="s">
        <v>8</v>
      </c>
      <c r="E1203" s="1347"/>
      <c r="F1203" s="1347"/>
      <c r="G1203" s="1447"/>
      <c r="H1203" s="1343"/>
      <c r="I1203" s="1343"/>
      <c r="J1203" s="1343"/>
      <c r="K1203" s="1343"/>
      <c r="L1203" s="1344"/>
      <c r="M1203" s="1344"/>
      <c r="N1203" s="1344"/>
      <c r="O1203" s="1344"/>
      <c r="P1203" s="1344"/>
      <c r="Q1203" s="1344"/>
      <c r="R1203" s="1344"/>
      <c r="S1203" s="1344"/>
      <c r="T1203" s="1344"/>
      <c r="U1203" s="1344"/>
      <c r="V1203" s="1344"/>
      <c r="W1203" s="1344"/>
      <c r="X1203" s="1344"/>
      <c r="Y1203" s="1344"/>
      <c r="Z1203" s="1344"/>
      <c r="AA1203" s="369"/>
    </row>
    <row r="1204" spans="1:47" ht="14.4">
      <c r="A1204" s="369"/>
      <c r="B1204" s="1348"/>
      <c r="C1204" s="1348"/>
      <c r="D1204" s="1347"/>
      <c r="E1204" s="1347"/>
      <c r="F1204" s="1347"/>
      <c r="G1204" s="1345"/>
      <c r="H1204" s="1344"/>
      <c r="I1204" s="1344"/>
      <c r="J1204" s="1344"/>
      <c r="K1204" s="1344"/>
      <c r="L1204" s="1344"/>
      <c r="M1204" s="1344"/>
      <c r="N1204" s="1344"/>
      <c r="O1204" s="1344"/>
      <c r="P1204" s="1344"/>
      <c r="Q1204" s="1344"/>
      <c r="R1204" s="1344"/>
      <c r="S1204" s="1344"/>
      <c r="T1204" s="1344"/>
      <c r="U1204" s="1344"/>
      <c r="V1204" s="1344"/>
      <c r="W1204" s="1344"/>
      <c r="X1204" s="1344"/>
      <c r="Y1204" s="1344"/>
      <c r="Z1204" s="1344"/>
      <c r="AA1204" s="369"/>
    </row>
    <row r="1205" spans="1:47" ht="14.4">
      <c r="A1205" s="369"/>
      <c r="B1205" s="1348"/>
      <c r="C1205" s="1348"/>
      <c r="D1205" s="1347" t="s">
        <v>3745</v>
      </c>
      <c r="E1205" s="1347"/>
      <c r="F1205" s="1347"/>
      <c r="G1205" s="370"/>
      <c r="H1205" s="371"/>
      <c r="I1205" s="350"/>
      <c r="J1205" s="350"/>
      <c r="K1205" s="112" t="s">
        <v>3783</v>
      </c>
      <c r="L1205" s="371" t="s">
        <v>3966</v>
      </c>
      <c r="M1205" s="371"/>
      <c r="N1205" s="371"/>
      <c r="O1205" s="371"/>
      <c r="P1205" s="371" t="s">
        <v>3965</v>
      </c>
      <c r="Q1205" s="350"/>
      <c r="R1205" s="112" t="s">
        <v>3783</v>
      </c>
      <c r="S1205" s="371" t="s">
        <v>3967</v>
      </c>
      <c r="T1205" s="371"/>
      <c r="U1205" s="371"/>
      <c r="V1205" s="372"/>
      <c r="W1205" s="373"/>
      <c r="X1205" s="370"/>
      <c r="Y1205" s="370"/>
      <c r="Z1205" s="374"/>
      <c r="AA1205" s="369"/>
    </row>
    <row r="1206" spans="1:47" ht="14.4">
      <c r="A1206" s="369"/>
      <c r="B1206" s="1348"/>
      <c r="C1206" s="1348"/>
      <c r="D1206" s="1347"/>
      <c r="E1206" s="1347"/>
      <c r="F1206" s="1347"/>
      <c r="G1206" s="375"/>
      <c r="H1206" s="376"/>
      <c r="I1206" s="377"/>
      <c r="J1206" s="376"/>
      <c r="K1206" s="110" t="s">
        <v>3783</v>
      </c>
      <c r="L1206" s="376" t="s">
        <v>9</v>
      </c>
      <c r="M1206" s="376"/>
      <c r="N1206" s="376"/>
      <c r="O1206" s="1448"/>
      <c r="P1206" s="1449"/>
      <c r="Q1206" s="1449"/>
      <c r="R1206" s="1449"/>
      <c r="S1206" s="1449"/>
      <c r="T1206" s="1449"/>
      <c r="U1206" s="1449"/>
      <c r="V1206" s="1449"/>
      <c r="W1206" s="375" t="s">
        <v>10</v>
      </c>
      <c r="X1206" s="375"/>
      <c r="Y1206" s="375"/>
      <c r="Z1206" s="379"/>
      <c r="AA1206" s="369"/>
    </row>
    <row r="1207" spans="1:47" ht="14.4">
      <c r="A1207" s="369"/>
      <c r="B1207" s="1348"/>
      <c r="C1207" s="1348"/>
      <c r="D1207" s="1347"/>
      <c r="E1207" s="1347"/>
      <c r="F1207" s="1347"/>
      <c r="G1207" s="1450" t="s">
        <v>3968</v>
      </c>
      <c r="H1207" s="1450"/>
      <c r="I1207" s="1450"/>
      <c r="J1207" s="1450"/>
      <c r="K1207" s="1451"/>
      <c r="L1207" s="1452"/>
      <c r="M1207" s="1453"/>
      <c r="N1207" s="1453"/>
      <c r="O1207" s="1453"/>
      <c r="P1207" s="1453"/>
      <c r="Q1207" s="1452"/>
      <c r="R1207" s="1453"/>
      <c r="S1207" s="1453"/>
      <c r="T1207" s="1453"/>
      <c r="U1207" s="1453"/>
      <c r="V1207" s="1445"/>
      <c r="W1207" s="1346"/>
      <c r="X1207" s="1346"/>
      <c r="Y1207" s="1346"/>
      <c r="Z1207" s="1346"/>
      <c r="AA1207" s="369"/>
    </row>
    <row r="1208" spans="1:47" ht="14.4">
      <c r="A1208" s="369"/>
      <c r="B1208" s="1348"/>
      <c r="C1208" s="1348"/>
      <c r="D1208" s="1347"/>
      <c r="E1208" s="1347"/>
      <c r="F1208" s="1347"/>
      <c r="G1208" s="1450" t="s">
        <v>3969</v>
      </c>
      <c r="H1208" s="1450"/>
      <c r="I1208" s="1450"/>
      <c r="J1208" s="1450"/>
      <c r="K1208" s="1451"/>
      <c r="L1208" s="1429"/>
      <c r="M1208" s="862"/>
      <c r="N1208" s="109"/>
      <c r="O1208" s="1" t="s">
        <v>12</v>
      </c>
      <c r="P1208" s="109"/>
      <c r="Q1208" s="1" t="s">
        <v>11</v>
      </c>
      <c r="R1208" s="109"/>
      <c r="S1208" s="1" t="s">
        <v>227</v>
      </c>
      <c r="T1208" s="382"/>
      <c r="U1208" s="382"/>
      <c r="V1208" s="383"/>
      <c r="W1208" s="380"/>
      <c r="X1208" s="380"/>
      <c r="Y1208" s="380"/>
      <c r="Z1208" s="381"/>
      <c r="AA1208" s="369"/>
    </row>
    <row r="1209" spans="1:47" ht="13.95" customHeight="1">
      <c r="A1209" s="369"/>
      <c r="B1209" s="1348"/>
      <c r="C1209" s="1348"/>
      <c r="D1209" s="1443" t="s">
        <v>3971</v>
      </c>
      <c r="E1209" s="1347"/>
      <c r="F1209" s="1347"/>
      <c r="G1209" s="111" t="s">
        <v>3783</v>
      </c>
      <c r="H1209" s="385" t="s">
        <v>3972</v>
      </c>
      <c r="I1209" s="385"/>
      <c r="J1209" s="385"/>
      <c r="K1209" s="385"/>
      <c r="L1209" s="386" t="s">
        <v>3974</v>
      </c>
      <c r="M1209" s="385"/>
      <c r="N1209" s="385"/>
      <c r="O1209" s="1433"/>
      <c r="P1209" s="1433"/>
      <c r="Q1209" s="1433"/>
      <c r="R1209" s="1433"/>
      <c r="S1209" s="1433"/>
      <c r="T1209" s="1433"/>
      <c r="U1209" s="1433"/>
      <c r="V1209" s="1433"/>
      <c r="W1209" s="387" t="s">
        <v>10</v>
      </c>
      <c r="X1209" s="387"/>
      <c r="Y1209" s="387"/>
      <c r="Z1209" s="388"/>
      <c r="AA1209" s="369"/>
    </row>
    <row r="1210" spans="1:47" ht="14.4">
      <c r="A1210" s="369"/>
      <c r="B1210" s="1348"/>
      <c r="C1210" s="1348"/>
      <c r="D1210" s="1347"/>
      <c r="E1210" s="1347"/>
      <c r="F1210" s="1347"/>
      <c r="G1210" s="110" t="s">
        <v>3783</v>
      </c>
      <c r="H1210" s="376" t="s">
        <v>3973</v>
      </c>
      <c r="I1210" s="376"/>
      <c r="J1210" s="376"/>
      <c r="K1210" s="376"/>
      <c r="L1210" s="376"/>
      <c r="M1210" s="376"/>
      <c r="N1210" s="376"/>
      <c r="O1210" s="376"/>
      <c r="P1210" s="376"/>
      <c r="Q1210" s="376"/>
      <c r="R1210" s="376"/>
      <c r="S1210" s="376"/>
      <c r="T1210" s="376"/>
      <c r="U1210" s="376"/>
      <c r="V1210" s="378"/>
      <c r="W1210" s="375"/>
      <c r="X1210" s="375"/>
      <c r="Y1210" s="375"/>
      <c r="Z1210" s="379"/>
      <c r="AA1210" s="369"/>
    </row>
    <row r="1211" spans="1:47" ht="13.95" customHeight="1">
      <c r="A1211" s="369"/>
      <c r="B1211" s="1348" t="s">
        <v>3985</v>
      </c>
      <c r="C1211" s="1348"/>
      <c r="D1211" s="1347" t="s">
        <v>3755</v>
      </c>
      <c r="E1211" s="1347"/>
      <c r="F1211" s="1347"/>
      <c r="G1211" s="1435"/>
      <c r="H1211" s="1435"/>
      <c r="I1211" s="1435"/>
      <c r="J1211" s="1435"/>
      <c r="K1211" s="1435"/>
      <c r="L1211" s="1435"/>
      <c r="M1211" s="1435"/>
      <c r="N1211" s="1435"/>
      <c r="O1211" s="1435"/>
      <c r="P1211" s="1435"/>
      <c r="Q1211" s="1435"/>
      <c r="R1211" s="1435"/>
      <c r="S1211" s="1435"/>
      <c r="T1211" s="1435"/>
      <c r="U1211" s="1435"/>
      <c r="V1211" s="1435"/>
      <c r="W1211" s="1435"/>
      <c r="X1211" s="1435"/>
      <c r="Y1211" s="1435"/>
      <c r="Z1211" s="1435"/>
      <c r="AA1211" s="369"/>
    </row>
    <row r="1212" spans="1:47" ht="14.4">
      <c r="A1212" s="369"/>
      <c r="B1212" s="1348"/>
      <c r="C1212" s="1348"/>
      <c r="D1212" s="1434"/>
      <c r="E1212" s="1434"/>
      <c r="F1212" s="1434"/>
      <c r="G1212" s="1436"/>
      <c r="H1212" s="1436"/>
      <c r="I1212" s="1436"/>
      <c r="J1212" s="1435"/>
      <c r="K1212" s="1435"/>
      <c r="L1212" s="1435"/>
      <c r="M1212" s="1435"/>
      <c r="N1212" s="1435"/>
      <c r="O1212" s="1435"/>
      <c r="P1212" s="1435"/>
      <c r="Q1212" s="1435"/>
      <c r="R1212" s="1435"/>
      <c r="S1212" s="1435"/>
      <c r="T1212" s="1435"/>
      <c r="U1212" s="1435"/>
      <c r="V1212" s="1435"/>
      <c r="W1212" s="1435"/>
      <c r="X1212" s="1435"/>
      <c r="Y1212" s="1435"/>
      <c r="Z1212" s="1435"/>
      <c r="AA1212" s="369"/>
    </row>
    <row r="1213" spans="1:47" ht="18" customHeight="1">
      <c r="A1213" s="369"/>
      <c r="B1213" s="1348"/>
      <c r="C1213" s="1348"/>
      <c r="D1213" s="1347" t="s">
        <v>3975</v>
      </c>
      <c r="E1213" s="1347"/>
      <c r="F1213" s="1347"/>
      <c r="G1213" s="1047" t="s">
        <v>3918</v>
      </c>
      <c r="H1213" s="1047"/>
      <c r="I1213" s="1047"/>
      <c r="J1213" s="871"/>
      <c r="K1213" s="869"/>
      <c r="L1213" s="344" t="s">
        <v>3919</v>
      </c>
      <c r="M1213" s="1437"/>
      <c r="N1213" s="1427"/>
      <c r="O1213" s="1438"/>
      <c r="P1213" s="1439"/>
      <c r="Q1213" s="1425"/>
      <c r="R1213" s="1425"/>
      <c r="S1213" s="1425"/>
      <c r="T1213" s="1425"/>
      <c r="U1213" s="1425"/>
      <c r="V1213" s="1425"/>
      <c r="W1213" s="1425"/>
      <c r="X1213" s="1425"/>
      <c r="Y1213" s="1425"/>
      <c r="Z1213" s="1440"/>
      <c r="AA1213" s="369"/>
    </row>
    <row r="1214" spans="1:47" ht="18" customHeight="1">
      <c r="A1214" s="369"/>
      <c r="B1214" s="1348"/>
      <c r="C1214" s="1348"/>
      <c r="D1214" s="1347"/>
      <c r="E1214" s="1347"/>
      <c r="F1214" s="1347"/>
      <c r="G1214" s="1047" t="s">
        <v>3920</v>
      </c>
      <c r="H1214" s="1047"/>
      <c r="I1214" s="1047"/>
      <c r="J1214" s="1046"/>
      <c r="K1214" s="1046"/>
      <c r="L1214" s="1046"/>
      <c r="M1214" s="1046"/>
      <c r="N1214" s="1046"/>
      <c r="O1214" s="1046"/>
      <c r="P1214" s="1047" t="s">
        <v>3921</v>
      </c>
      <c r="Q1214" s="1047"/>
      <c r="R1214" s="1047"/>
      <c r="S1214" s="1046"/>
      <c r="T1214" s="1046"/>
      <c r="U1214" s="1046"/>
      <c r="V1214" s="1046"/>
      <c r="W1214" s="1046"/>
      <c r="X1214" s="1046"/>
      <c r="Y1214" s="1046"/>
      <c r="Z1214" s="1046"/>
      <c r="AA1214" s="369"/>
    </row>
    <row r="1215" spans="1:47" ht="18" customHeight="1">
      <c r="A1215" s="369"/>
      <c r="B1215" s="1348"/>
      <c r="C1215" s="1348"/>
      <c r="D1215" s="1347"/>
      <c r="E1215" s="1347"/>
      <c r="F1215" s="1347"/>
      <c r="G1215" s="1047" t="s">
        <v>3922</v>
      </c>
      <c r="H1215" s="1047"/>
      <c r="I1215" s="1047"/>
      <c r="J1215" s="1046"/>
      <c r="K1215" s="1046"/>
      <c r="L1215" s="1046"/>
      <c r="M1215" s="1046"/>
      <c r="N1215" s="1046"/>
      <c r="O1215" s="1046"/>
      <c r="P1215" s="1047" t="s">
        <v>3923</v>
      </c>
      <c r="Q1215" s="1047"/>
      <c r="R1215" s="1047"/>
      <c r="S1215" s="1046"/>
      <c r="T1215" s="1046"/>
      <c r="U1215" s="1046"/>
      <c r="V1215" s="1046"/>
      <c r="W1215" s="1046"/>
      <c r="X1215" s="1046"/>
      <c r="Y1215" s="1046"/>
      <c r="Z1215" s="1046"/>
      <c r="AA1215" s="369"/>
    </row>
    <row r="1216" spans="1:47" ht="18" customHeight="1">
      <c r="A1216" s="369"/>
      <c r="B1216" s="1348"/>
      <c r="C1216" s="1348"/>
      <c r="D1216" s="1347"/>
      <c r="E1216" s="1347"/>
      <c r="F1216" s="1347"/>
      <c r="G1216" s="1047" t="s">
        <v>3924</v>
      </c>
      <c r="H1216" s="1047"/>
      <c r="I1216" s="1047"/>
      <c r="J1216" s="1046"/>
      <c r="K1216" s="1046"/>
      <c r="L1216" s="1046"/>
      <c r="M1216" s="1046"/>
      <c r="N1216" s="1046"/>
      <c r="O1216" s="1046"/>
      <c r="P1216" s="1046"/>
      <c r="Q1216" s="1046"/>
      <c r="R1216" s="1046"/>
      <c r="S1216" s="1046"/>
      <c r="T1216" s="1046"/>
      <c r="U1216" s="1046"/>
      <c r="V1216" s="1046"/>
      <c r="W1216" s="1046"/>
      <c r="X1216" s="1046"/>
      <c r="Y1216" s="1046"/>
      <c r="Z1216" s="1046"/>
      <c r="AA1216" s="369"/>
    </row>
    <row r="1217" spans="1:47" ht="14.4">
      <c r="A1217" s="369"/>
      <c r="B1217" s="1348"/>
      <c r="C1217" s="1348"/>
      <c r="D1217" s="1441" t="s">
        <v>3976</v>
      </c>
      <c r="E1217" s="1441"/>
      <c r="F1217" s="1441"/>
      <c r="G1217" s="1441"/>
      <c r="H1217" s="1441"/>
      <c r="I1217" s="1441"/>
      <c r="J1217" s="1441"/>
      <c r="K1217" s="1441"/>
      <c r="L1217" s="1441"/>
      <c r="M1217" s="1441"/>
      <c r="N1217" s="1441" t="s">
        <v>177</v>
      </c>
      <c r="O1217" s="1441"/>
      <c r="P1217" s="1441"/>
      <c r="Q1217" s="1441"/>
      <c r="R1217" s="1441"/>
      <c r="S1217" s="1441"/>
      <c r="T1217" s="1441"/>
      <c r="U1217" s="1441"/>
      <c r="V1217" s="1441"/>
      <c r="W1217" s="1441"/>
      <c r="X1217" s="1441"/>
      <c r="Y1217" s="1441"/>
      <c r="Z1217" s="1441"/>
      <c r="AA1217" s="369"/>
    </row>
    <row r="1218" spans="1:47" ht="14.4">
      <c r="A1218" s="369"/>
      <c r="B1218" s="1348"/>
      <c r="C1218" s="1348"/>
      <c r="D1218" s="1347"/>
      <c r="E1218" s="1347"/>
      <c r="F1218" s="1347"/>
      <c r="G1218" s="1347"/>
      <c r="H1218" s="1347"/>
      <c r="I1218" s="1347"/>
      <c r="J1218" s="1347"/>
      <c r="K1218" s="1347"/>
      <c r="L1218" s="1347"/>
      <c r="M1218" s="1347"/>
      <c r="N1218" s="1347"/>
      <c r="O1218" s="1347"/>
      <c r="P1218" s="1347"/>
      <c r="Q1218" s="1347"/>
      <c r="R1218" s="1347"/>
      <c r="S1218" s="1347"/>
      <c r="T1218" s="1347"/>
      <c r="U1218" s="1347"/>
      <c r="V1218" s="1347"/>
      <c r="W1218" s="1347"/>
      <c r="X1218" s="1347"/>
      <c r="Y1218" s="1347"/>
      <c r="Z1218" s="1347"/>
      <c r="AA1218" s="369"/>
    </row>
    <row r="1219" spans="1:47" ht="14.25" customHeight="1">
      <c r="A1219" s="369"/>
      <c r="B1219" s="1348"/>
      <c r="C1219" s="1348"/>
      <c r="D1219" s="1347"/>
      <c r="E1219" s="1347"/>
      <c r="F1219" s="1347"/>
      <c r="G1219" s="1347"/>
      <c r="H1219" s="1347"/>
      <c r="I1219" s="1347"/>
      <c r="J1219" s="1347"/>
      <c r="K1219" s="1347"/>
      <c r="L1219" s="1347"/>
      <c r="M1219" s="1347"/>
      <c r="N1219" s="1347"/>
      <c r="O1219" s="1347"/>
      <c r="P1219" s="1347"/>
      <c r="Q1219" s="1347"/>
      <c r="R1219" s="1347"/>
      <c r="S1219" s="1347"/>
      <c r="T1219" s="1347"/>
      <c r="U1219" s="1347"/>
      <c r="V1219" s="1347"/>
      <c r="W1219" s="1347"/>
      <c r="X1219" s="1347"/>
      <c r="Y1219" s="1347"/>
      <c r="Z1219" s="1347"/>
      <c r="AA1219" s="369"/>
    </row>
    <row r="1220" spans="1:47" ht="14.4">
      <c r="A1220" s="369"/>
      <c r="B1220" s="1348"/>
      <c r="C1220" s="1348"/>
      <c r="D1220" s="1347" t="s">
        <v>3977</v>
      </c>
      <c r="E1220" s="1347"/>
      <c r="F1220" s="1347"/>
      <c r="G1220" s="1347"/>
      <c r="H1220" s="1347"/>
      <c r="I1220" s="1347"/>
      <c r="J1220" s="1347"/>
      <c r="K1220" s="1347"/>
      <c r="L1220" s="1347"/>
      <c r="M1220" s="1347"/>
      <c r="N1220" s="1442" t="s">
        <v>3979</v>
      </c>
      <c r="O1220" s="1442"/>
      <c r="P1220" s="1442"/>
      <c r="Q1220" s="1442"/>
      <c r="R1220" s="390"/>
      <c r="S1220" s="369"/>
      <c r="T1220" s="369"/>
      <c r="U1220" s="369"/>
      <c r="V1220" s="391"/>
      <c r="W1220" s="389"/>
      <c r="X1220" s="389"/>
      <c r="Y1220" s="389"/>
      <c r="Z1220" s="392"/>
      <c r="AA1220" s="369"/>
    </row>
    <row r="1221" spans="1:47" ht="14.4">
      <c r="A1221" s="369"/>
      <c r="B1221" s="1348"/>
      <c r="C1221" s="1348"/>
      <c r="D1221" s="1347"/>
      <c r="E1221" s="1347"/>
      <c r="F1221" s="1347"/>
      <c r="G1221" s="1347"/>
      <c r="H1221" s="1347"/>
      <c r="I1221" s="1347"/>
      <c r="J1221" s="1347"/>
      <c r="K1221" s="1347"/>
      <c r="L1221" s="1347"/>
      <c r="M1221" s="1347"/>
      <c r="N1221" s="1442"/>
      <c r="O1221" s="1442"/>
      <c r="P1221" s="1442"/>
      <c r="Q1221" s="1442"/>
      <c r="R1221" s="115"/>
      <c r="S1221" s="114"/>
      <c r="T1221" s="369" t="s">
        <v>388</v>
      </c>
      <c r="U1221" s="114"/>
      <c r="V1221" s="393" t="s">
        <v>3980</v>
      </c>
      <c r="W1221" s="389"/>
      <c r="X1221" s="389"/>
      <c r="Y1221" s="389"/>
      <c r="Z1221" s="392"/>
      <c r="AA1221" s="369"/>
    </row>
    <row r="1222" spans="1:47" ht="14.4">
      <c r="A1222" s="369"/>
      <c r="B1222" s="1348"/>
      <c r="C1222" s="1348"/>
      <c r="D1222" s="1347"/>
      <c r="E1222" s="1347"/>
      <c r="F1222" s="1347"/>
      <c r="G1222" s="1347"/>
      <c r="H1222" s="1347"/>
      <c r="I1222" s="1347"/>
      <c r="J1222" s="1347"/>
      <c r="K1222" s="1347"/>
      <c r="L1222" s="1347"/>
      <c r="M1222" s="1347"/>
      <c r="N1222" s="1442"/>
      <c r="O1222" s="1442"/>
      <c r="P1222" s="1442"/>
      <c r="Q1222" s="1442"/>
      <c r="R1222" s="394"/>
      <c r="S1222" s="369"/>
      <c r="T1222" s="369"/>
      <c r="U1222" s="395"/>
      <c r="V1222" s="391"/>
      <c r="W1222" s="389"/>
      <c r="X1222" s="389"/>
      <c r="Y1222" s="389"/>
      <c r="Z1222" s="392"/>
      <c r="AA1222" s="369"/>
    </row>
    <row r="1223" spans="1:47" ht="13.95" customHeight="1">
      <c r="A1223" s="369"/>
      <c r="B1223" s="1348"/>
      <c r="C1223" s="1348"/>
      <c r="D1223" s="1443" t="s">
        <v>3978</v>
      </c>
      <c r="E1223" s="1443"/>
      <c r="F1223" s="1443"/>
      <c r="G1223" s="370"/>
      <c r="H1223" s="371"/>
      <c r="I1223" s="371"/>
      <c r="J1223" s="371"/>
      <c r="K1223" s="371"/>
      <c r="L1223" s="371"/>
      <c r="M1223" s="371"/>
      <c r="N1223" s="371"/>
      <c r="O1223" s="371"/>
      <c r="P1223" s="371"/>
      <c r="Q1223" s="371"/>
      <c r="R1223" s="371"/>
      <c r="S1223" s="371"/>
      <c r="T1223" s="371"/>
      <c r="U1223" s="371"/>
      <c r="V1223" s="372"/>
      <c r="W1223" s="370"/>
      <c r="X1223" s="370"/>
      <c r="Y1223" s="370"/>
      <c r="Z1223" s="374"/>
      <c r="AA1223" s="369"/>
    </row>
    <row r="1224" spans="1:47" ht="14.4">
      <c r="A1224" s="369"/>
      <c r="B1224" s="1348"/>
      <c r="C1224" s="1348"/>
      <c r="D1224" s="1443"/>
      <c r="E1224" s="1443"/>
      <c r="F1224" s="1443"/>
      <c r="G1224" s="389"/>
      <c r="H1224" s="369"/>
      <c r="I1224" s="121" t="s">
        <v>3783</v>
      </c>
      <c r="J1224" s="369" t="s">
        <v>3981</v>
      </c>
      <c r="K1224" s="369"/>
      <c r="L1224" s="369"/>
      <c r="M1224" s="369"/>
      <c r="N1224" s="369" t="s">
        <v>3965</v>
      </c>
      <c r="O1224" s="369"/>
      <c r="P1224" s="121" t="s">
        <v>3783</v>
      </c>
      <c r="Q1224" s="369" t="s">
        <v>3982</v>
      </c>
      <c r="R1224" s="369"/>
      <c r="S1224" s="369"/>
      <c r="T1224" s="369"/>
      <c r="U1224" s="369" t="s">
        <v>3965</v>
      </c>
      <c r="V1224" s="391"/>
      <c r="W1224" s="121" t="s">
        <v>3783</v>
      </c>
      <c r="X1224" s="389" t="s">
        <v>3983</v>
      </c>
      <c r="Y1224" s="389"/>
      <c r="Z1224" s="392"/>
      <c r="AA1224" s="369"/>
    </row>
    <row r="1225" spans="1:47" ht="14.4">
      <c r="A1225" s="369"/>
      <c r="B1225" s="1348"/>
      <c r="C1225" s="1348"/>
      <c r="D1225" s="1443"/>
      <c r="E1225" s="1443"/>
      <c r="F1225" s="1443"/>
      <c r="G1225" s="375"/>
      <c r="H1225" s="376"/>
      <c r="I1225" s="376"/>
      <c r="J1225" s="376"/>
      <c r="K1225" s="376"/>
      <c r="L1225" s="376"/>
      <c r="M1225" s="376"/>
      <c r="N1225" s="376"/>
      <c r="O1225" s="376"/>
      <c r="P1225" s="376"/>
      <c r="Q1225" s="376"/>
      <c r="R1225" s="376"/>
      <c r="S1225" s="376"/>
      <c r="T1225" s="376"/>
      <c r="U1225" s="376"/>
      <c r="V1225" s="378"/>
      <c r="W1225" s="375"/>
      <c r="X1225" s="375"/>
      <c r="Y1225" s="375"/>
      <c r="Z1225" s="379"/>
      <c r="AA1225" s="369"/>
    </row>
    <row r="1226" spans="1:47" ht="14.55" customHeight="1">
      <c r="B1226" s="1348" t="s">
        <v>3984</v>
      </c>
      <c r="C1226" s="1348"/>
      <c r="D1226" s="1347" t="s">
        <v>23</v>
      </c>
      <c r="E1226" s="1347"/>
      <c r="F1226" s="1347"/>
      <c r="G1226" s="1346" t="s">
        <v>15</v>
      </c>
      <c r="H1226" s="1346"/>
      <c r="I1226" s="1346"/>
      <c r="J1226" s="1346"/>
      <c r="K1226" s="1346"/>
      <c r="L1226" s="1444"/>
      <c r="M1226" s="1349"/>
      <c r="N1226" s="368" t="s">
        <v>3919</v>
      </c>
      <c r="O1226" s="1444"/>
      <c r="P1226" s="1349"/>
      <c r="Q1226" s="1346" t="s">
        <v>56</v>
      </c>
      <c r="R1226" s="1346"/>
      <c r="S1226" s="1346"/>
      <c r="T1226" s="1346"/>
      <c r="U1226" s="1346"/>
      <c r="V1226" s="1445"/>
      <c r="W1226" s="1346"/>
      <c r="X1226" s="1346"/>
      <c r="Y1226" s="1346"/>
      <c r="Z1226" s="1346"/>
      <c r="AB1226" s="2">
        <v>48</v>
      </c>
      <c r="AC1226" s="876"/>
      <c r="AD1226" s="876"/>
      <c r="AE1226" s="876"/>
      <c r="AF1226" s="1446"/>
      <c r="AG1226" s="1446"/>
      <c r="AH1226" s="1446"/>
      <c r="AI1226" s="1446"/>
      <c r="AJ1226" s="1446"/>
      <c r="AK1226" s="876"/>
      <c r="AL1226" s="876"/>
      <c r="AM1226" s="876"/>
      <c r="AN1226" s="1446"/>
      <c r="AO1226" s="1446"/>
      <c r="AP1226" s="1446"/>
      <c r="AQ1226" s="1446"/>
      <c r="AR1226" s="1446"/>
      <c r="AS1226" s="1446"/>
      <c r="AT1226" s="1446"/>
      <c r="AU1226" s="1446"/>
    </row>
    <row r="1227" spans="1:47" ht="13.05" customHeight="1">
      <c r="B1227" s="1348"/>
      <c r="C1227" s="1348"/>
      <c r="D1227" s="1347"/>
      <c r="E1227" s="1347"/>
      <c r="F1227" s="1347"/>
      <c r="G1227" s="1346" t="s">
        <v>17</v>
      </c>
      <c r="H1227" s="1346"/>
      <c r="I1227" s="1346"/>
      <c r="J1227" s="1346"/>
      <c r="K1227" s="1346"/>
      <c r="L1227" s="1445"/>
      <c r="M1227" s="1346"/>
      <c r="N1227" s="1346"/>
      <c r="O1227" s="1346"/>
      <c r="P1227" s="1346"/>
      <c r="Q1227" s="1346" t="s">
        <v>3993</v>
      </c>
      <c r="R1227" s="1346"/>
      <c r="S1227" s="1346"/>
      <c r="T1227" s="1346"/>
      <c r="U1227" s="1346"/>
      <c r="V1227" s="1445"/>
      <c r="W1227" s="1346"/>
      <c r="X1227" s="1346"/>
      <c r="Y1227" s="1346"/>
      <c r="Z1227" s="1346"/>
      <c r="AC1227" s="876"/>
      <c r="AD1227" s="876"/>
      <c r="AE1227" s="876"/>
      <c r="AF1227" s="1446"/>
      <c r="AG1227" s="1446"/>
      <c r="AH1227" s="1446"/>
      <c r="AI1227" s="1446"/>
      <c r="AJ1227" s="1446"/>
      <c r="AK1227" s="1446"/>
      <c r="AL1227" s="1446"/>
      <c r="AM1227" s="1446"/>
      <c r="AN1227" s="1446"/>
      <c r="AO1227" s="1446"/>
      <c r="AP1227" s="1446"/>
      <c r="AQ1227" s="1446"/>
      <c r="AR1227" s="1446"/>
      <c r="AS1227" s="1446"/>
      <c r="AT1227" s="1446"/>
      <c r="AU1227" s="1446"/>
    </row>
    <row r="1228" spans="1:47" ht="13.95" customHeight="1">
      <c r="A1228" s="369"/>
      <c r="B1228" s="1348"/>
      <c r="C1228" s="1348"/>
      <c r="D1228" s="1347"/>
      <c r="E1228" s="1347"/>
      <c r="F1228" s="1347"/>
      <c r="G1228" s="1346" t="s">
        <v>19</v>
      </c>
      <c r="H1228" s="1346"/>
      <c r="I1228" s="1346"/>
      <c r="J1228" s="1346"/>
      <c r="K1228" s="1346"/>
      <c r="L1228" s="1445"/>
      <c r="M1228" s="1346"/>
      <c r="N1228" s="1346"/>
      <c r="O1228" s="1346"/>
      <c r="P1228" s="1346"/>
      <c r="Q1228" s="1347" t="s">
        <v>20</v>
      </c>
      <c r="R1228" s="1347"/>
      <c r="S1228" s="1347"/>
      <c r="T1228" s="1347"/>
      <c r="U1228" s="1347"/>
      <c r="V1228" s="1445"/>
      <c r="W1228" s="1346"/>
      <c r="X1228" s="1346"/>
      <c r="Y1228" s="1346"/>
      <c r="Z1228" s="1346"/>
      <c r="AA1228" s="369"/>
    </row>
    <row r="1229" spans="1:47" ht="14.4">
      <c r="A1229" s="369"/>
      <c r="B1229" s="1348"/>
      <c r="C1229" s="1348"/>
      <c r="D1229" s="1347" t="s">
        <v>8</v>
      </c>
      <c r="E1229" s="1347"/>
      <c r="F1229" s="1347"/>
      <c r="G1229" s="1447"/>
      <c r="H1229" s="1343"/>
      <c r="I1229" s="1343"/>
      <c r="J1229" s="1343"/>
      <c r="K1229" s="1343"/>
      <c r="L1229" s="1344"/>
      <c r="M1229" s="1344"/>
      <c r="N1229" s="1344"/>
      <c r="O1229" s="1344"/>
      <c r="P1229" s="1344"/>
      <c r="Q1229" s="1344"/>
      <c r="R1229" s="1344"/>
      <c r="S1229" s="1344"/>
      <c r="T1229" s="1344"/>
      <c r="U1229" s="1344"/>
      <c r="V1229" s="1344"/>
      <c r="W1229" s="1344"/>
      <c r="X1229" s="1344"/>
      <c r="Y1229" s="1344"/>
      <c r="Z1229" s="1344"/>
      <c r="AA1229" s="369"/>
    </row>
    <row r="1230" spans="1:47" ht="14.4">
      <c r="A1230" s="369"/>
      <c r="B1230" s="1348"/>
      <c r="C1230" s="1348"/>
      <c r="D1230" s="1347"/>
      <c r="E1230" s="1347"/>
      <c r="F1230" s="1347"/>
      <c r="G1230" s="1345"/>
      <c r="H1230" s="1344"/>
      <c r="I1230" s="1344"/>
      <c r="J1230" s="1344"/>
      <c r="K1230" s="1344"/>
      <c r="L1230" s="1344"/>
      <c r="M1230" s="1344"/>
      <c r="N1230" s="1344"/>
      <c r="O1230" s="1344"/>
      <c r="P1230" s="1344"/>
      <c r="Q1230" s="1344"/>
      <c r="R1230" s="1344"/>
      <c r="S1230" s="1344"/>
      <c r="T1230" s="1344"/>
      <c r="U1230" s="1344"/>
      <c r="V1230" s="1344"/>
      <c r="W1230" s="1344"/>
      <c r="X1230" s="1344"/>
      <c r="Y1230" s="1344"/>
      <c r="Z1230" s="1344"/>
      <c r="AA1230" s="369"/>
    </row>
    <row r="1231" spans="1:47" ht="14.4">
      <c r="A1231" s="369"/>
      <c r="B1231" s="1348"/>
      <c r="C1231" s="1348"/>
      <c r="D1231" s="1347" t="s">
        <v>3745</v>
      </c>
      <c r="E1231" s="1347"/>
      <c r="F1231" s="1347"/>
      <c r="G1231" s="370"/>
      <c r="H1231" s="371"/>
      <c r="I1231" s="350"/>
      <c r="J1231" s="350"/>
      <c r="K1231" s="112" t="s">
        <v>3783</v>
      </c>
      <c r="L1231" s="371" t="s">
        <v>3966</v>
      </c>
      <c r="M1231" s="371"/>
      <c r="N1231" s="371"/>
      <c r="O1231" s="371"/>
      <c r="P1231" s="371" t="s">
        <v>3965</v>
      </c>
      <c r="Q1231" s="350"/>
      <c r="R1231" s="112" t="s">
        <v>3783</v>
      </c>
      <c r="S1231" s="371" t="s">
        <v>3967</v>
      </c>
      <c r="T1231" s="371"/>
      <c r="U1231" s="371"/>
      <c r="V1231" s="372"/>
      <c r="W1231" s="373"/>
      <c r="X1231" s="370"/>
      <c r="Y1231" s="370"/>
      <c r="Z1231" s="374"/>
      <c r="AA1231" s="369"/>
    </row>
    <row r="1232" spans="1:47" ht="14.4">
      <c r="A1232" s="369"/>
      <c r="B1232" s="1348"/>
      <c r="C1232" s="1348"/>
      <c r="D1232" s="1347"/>
      <c r="E1232" s="1347"/>
      <c r="F1232" s="1347"/>
      <c r="G1232" s="375"/>
      <c r="H1232" s="376"/>
      <c r="I1232" s="377"/>
      <c r="J1232" s="376"/>
      <c r="K1232" s="110" t="s">
        <v>3783</v>
      </c>
      <c r="L1232" s="376" t="s">
        <v>9</v>
      </c>
      <c r="M1232" s="376"/>
      <c r="N1232" s="376"/>
      <c r="O1232" s="1448"/>
      <c r="P1232" s="1449"/>
      <c r="Q1232" s="1449"/>
      <c r="R1232" s="1449"/>
      <c r="S1232" s="1449"/>
      <c r="T1232" s="1449"/>
      <c r="U1232" s="1449"/>
      <c r="V1232" s="1449"/>
      <c r="W1232" s="375" t="s">
        <v>10</v>
      </c>
      <c r="X1232" s="375"/>
      <c r="Y1232" s="375"/>
      <c r="Z1232" s="379"/>
      <c r="AA1232" s="369"/>
    </row>
    <row r="1233" spans="1:27" ht="14.4">
      <c r="A1233" s="369"/>
      <c r="B1233" s="1348"/>
      <c r="C1233" s="1348"/>
      <c r="D1233" s="1347"/>
      <c r="E1233" s="1347"/>
      <c r="F1233" s="1347"/>
      <c r="G1233" s="1450" t="s">
        <v>3968</v>
      </c>
      <c r="H1233" s="1450"/>
      <c r="I1233" s="1450"/>
      <c r="J1233" s="1450"/>
      <c r="K1233" s="1451"/>
      <c r="L1233" s="1452"/>
      <c r="M1233" s="1453"/>
      <c r="N1233" s="1453"/>
      <c r="O1233" s="1453"/>
      <c r="P1233" s="1453"/>
      <c r="Q1233" s="1452"/>
      <c r="R1233" s="1453"/>
      <c r="S1233" s="1453"/>
      <c r="T1233" s="1453"/>
      <c r="U1233" s="1453"/>
      <c r="V1233" s="1445"/>
      <c r="W1233" s="1346"/>
      <c r="X1233" s="1346"/>
      <c r="Y1233" s="1346"/>
      <c r="Z1233" s="1346"/>
      <c r="AA1233" s="369"/>
    </row>
    <row r="1234" spans="1:27" ht="14.4">
      <c r="A1234" s="369"/>
      <c r="B1234" s="1348"/>
      <c r="C1234" s="1348"/>
      <c r="D1234" s="1347"/>
      <c r="E1234" s="1347"/>
      <c r="F1234" s="1347"/>
      <c r="G1234" s="1450" t="s">
        <v>3969</v>
      </c>
      <c r="H1234" s="1450"/>
      <c r="I1234" s="1450"/>
      <c r="J1234" s="1450"/>
      <c r="K1234" s="1451"/>
      <c r="L1234" s="1429"/>
      <c r="M1234" s="862"/>
      <c r="N1234" s="109"/>
      <c r="O1234" s="1" t="s">
        <v>12</v>
      </c>
      <c r="P1234" s="109"/>
      <c r="Q1234" s="1" t="s">
        <v>11</v>
      </c>
      <c r="R1234" s="109"/>
      <c r="S1234" s="1" t="s">
        <v>227</v>
      </c>
      <c r="T1234" s="382"/>
      <c r="U1234" s="382"/>
      <c r="V1234" s="383"/>
      <c r="W1234" s="380"/>
      <c r="X1234" s="380"/>
      <c r="Y1234" s="380"/>
      <c r="Z1234" s="381"/>
      <c r="AA1234" s="369"/>
    </row>
    <row r="1235" spans="1:27" ht="13.95" customHeight="1">
      <c r="A1235" s="369"/>
      <c r="B1235" s="1348"/>
      <c r="C1235" s="1348"/>
      <c r="D1235" s="1443" t="s">
        <v>3971</v>
      </c>
      <c r="E1235" s="1347"/>
      <c r="F1235" s="1347"/>
      <c r="G1235" s="111" t="s">
        <v>3783</v>
      </c>
      <c r="H1235" s="385" t="s">
        <v>3972</v>
      </c>
      <c r="I1235" s="385"/>
      <c r="J1235" s="385"/>
      <c r="K1235" s="385"/>
      <c r="L1235" s="386" t="s">
        <v>3974</v>
      </c>
      <c r="M1235" s="385"/>
      <c r="N1235" s="385"/>
      <c r="O1235" s="1433"/>
      <c r="P1235" s="1433"/>
      <c r="Q1235" s="1433"/>
      <c r="R1235" s="1433"/>
      <c r="S1235" s="1433"/>
      <c r="T1235" s="1433"/>
      <c r="U1235" s="1433"/>
      <c r="V1235" s="1433"/>
      <c r="W1235" s="387" t="s">
        <v>10</v>
      </c>
      <c r="X1235" s="387"/>
      <c r="Y1235" s="387"/>
      <c r="Z1235" s="388"/>
      <c r="AA1235" s="369"/>
    </row>
    <row r="1236" spans="1:27" ht="14.4">
      <c r="A1236" s="369"/>
      <c r="B1236" s="1348"/>
      <c r="C1236" s="1348"/>
      <c r="D1236" s="1347"/>
      <c r="E1236" s="1347"/>
      <c r="F1236" s="1347"/>
      <c r="G1236" s="110" t="s">
        <v>3783</v>
      </c>
      <c r="H1236" s="376" t="s">
        <v>3973</v>
      </c>
      <c r="I1236" s="376"/>
      <c r="J1236" s="376"/>
      <c r="K1236" s="376"/>
      <c r="L1236" s="376"/>
      <c r="M1236" s="376"/>
      <c r="N1236" s="376"/>
      <c r="O1236" s="376"/>
      <c r="P1236" s="376"/>
      <c r="Q1236" s="376"/>
      <c r="R1236" s="376"/>
      <c r="S1236" s="376"/>
      <c r="T1236" s="376"/>
      <c r="U1236" s="376"/>
      <c r="V1236" s="378"/>
      <c r="W1236" s="375"/>
      <c r="X1236" s="375"/>
      <c r="Y1236" s="375"/>
      <c r="Z1236" s="379"/>
      <c r="AA1236" s="369"/>
    </row>
    <row r="1237" spans="1:27" ht="13.95" customHeight="1">
      <c r="A1237" s="369"/>
      <c r="B1237" s="1348" t="s">
        <v>3985</v>
      </c>
      <c r="C1237" s="1348"/>
      <c r="D1237" s="1347" t="s">
        <v>3755</v>
      </c>
      <c r="E1237" s="1347"/>
      <c r="F1237" s="1347"/>
      <c r="G1237" s="1435"/>
      <c r="H1237" s="1435"/>
      <c r="I1237" s="1435"/>
      <c r="J1237" s="1435"/>
      <c r="K1237" s="1435"/>
      <c r="L1237" s="1435"/>
      <c r="M1237" s="1435"/>
      <c r="N1237" s="1435"/>
      <c r="O1237" s="1435"/>
      <c r="P1237" s="1435"/>
      <c r="Q1237" s="1435"/>
      <c r="R1237" s="1435"/>
      <c r="S1237" s="1435"/>
      <c r="T1237" s="1435"/>
      <c r="U1237" s="1435"/>
      <c r="V1237" s="1435"/>
      <c r="W1237" s="1435"/>
      <c r="X1237" s="1435"/>
      <c r="Y1237" s="1435"/>
      <c r="Z1237" s="1435"/>
      <c r="AA1237" s="369"/>
    </row>
    <row r="1238" spans="1:27" ht="14.4">
      <c r="A1238" s="369"/>
      <c r="B1238" s="1348"/>
      <c r="C1238" s="1348"/>
      <c r="D1238" s="1434"/>
      <c r="E1238" s="1434"/>
      <c r="F1238" s="1434"/>
      <c r="G1238" s="1436"/>
      <c r="H1238" s="1436"/>
      <c r="I1238" s="1436"/>
      <c r="J1238" s="1435"/>
      <c r="K1238" s="1435"/>
      <c r="L1238" s="1435"/>
      <c r="M1238" s="1435"/>
      <c r="N1238" s="1435"/>
      <c r="O1238" s="1435"/>
      <c r="P1238" s="1435"/>
      <c r="Q1238" s="1435"/>
      <c r="R1238" s="1435"/>
      <c r="S1238" s="1435"/>
      <c r="T1238" s="1435"/>
      <c r="U1238" s="1435"/>
      <c r="V1238" s="1435"/>
      <c r="W1238" s="1435"/>
      <c r="X1238" s="1435"/>
      <c r="Y1238" s="1435"/>
      <c r="Z1238" s="1435"/>
      <c r="AA1238" s="369"/>
    </row>
    <row r="1239" spans="1:27" ht="18" customHeight="1">
      <c r="A1239" s="369"/>
      <c r="B1239" s="1348"/>
      <c r="C1239" s="1348"/>
      <c r="D1239" s="1347" t="s">
        <v>3975</v>
      </c>
      <c r="E1239" s="1347"/>
      <c r="F1239" s="1347"/>
      <c r="G1239" s="1047" t="s">
        <v>3918</v>
      </c>
      <c r="H1239" s="1047"/>
      <c r="I1239" s="1047"/>
      <c r="J1239" s="871"/>
      <c r="K1239" s="869"/>
      <c r="L1239" s="344" t="s">
        <v>3919</v>
      </c>
      <c r="M1239" s="1437"/>
      <c r="N1239" s="1427"/>
      <c r="O1239" s="1438"/>
      <c r="P1239" s="1439"/>
      <c r="Q1239" s="1425"/>
      <c r="R1239" s="1425"/>
      <c r="S1239" s="1425"/>
      <c r="T1239" s="1425"/>
      <c r="U1239" s="1425"/>
      <c r="V1239" s="1425"/>
      <c r="W1239" s="1425"/>
      <c r="X1239" s="1425"/>
      <c r="Y1239" s="1425"/>
      <c r="Z1239" s="1440"/>
      <c r="AA1239" s="369"/>
    </row>
    <row r="1240" spans="1:27" ht="18" customHeight="1">
      <c r="A1240" s="369"/>
      <c r="B1240" s="1348"/>
      <c r="C1240" s="1348"/>
      <c r="D1240" s="1347"/>
      <c r="E1240" s="1347"/>
      <c r="F1240" s="1347"/>
      <c r="G1240" s="1047" t="s">
        <v>3920</v>
      </c>
      <c r="H1240" s="1047"/>
      <c r="I1240" s="1047"/>
      <c r="J1240" s="1046"/>
      <c r="K1240" s="1046"/>
      <c r="L1240" s="1046"/>
      <c r="M1240" s="1046"/>
      <c r="N1240" s="1046"/>
      <c r="O1240" s="1046"/>
      <c r="P1240" s="1047" t="s">
        <v>3921</v>
      </c>
      <c r="Q1240" s="1047"/>
      <c r="R1240" s="1047"/>
      <c r="S1240" s="1046"/>
      <c r="T1240" s="1046"/>
      <c r="U1240" s="1046"/>
      <c r="V1240" s="1046"/>
      <c r="W1240" s="1046"/>
      <c r="X1240" s="1046"/>
      <c r="Y1240" s="1046"/>
      <c r="Z1240" s="1046"/>
      <c r="AA1240" s="369"/>
    </row>
    <row r="1241" spans="1:27" ht="18" customHeight="1">
      <c r="A1241" s="369"/>
      <c r="B1241" s="1348"/>
      <c r="C1241" s="1348"/>
      <c r="D1241" s="1347"/>
      <c r="E1241" s="1347"/>
      <c r="F1241" s="1347"/>
      <c r="G1241" s="1047" t="s">
        <v>3922</v>
      </c>
      <c r="H1241" s="1047"/>
      <c r="I1241" s="1047"/>
      <c r="J1241" s="1046"/>
      <c r="K1241" s="1046"/>
      <c r="L1241" s="1046"/>
      <c r="M1241" s="1046"/>
      <c r="N1241" s="1046"/>
      <c r="O1241" s="1046"/>
      <c r="P1241" s="1047" t="s">
        <v>3923</v>
      </c>
      <c r="Q1241" s="1047"/>
      <c r="R1241" s="1047"/>
      <c r="S1241" s="1046"/>
      <c r="T1241" s="1046"/>
      <c r="U1241" s="1046"/>
      <c r="V1241" s="1046"/>
      <c r="W1241" s="1046"/>
      <c r="X1241" s="1046"/>
      <c r="Y1241" s="1046"/>
      <c r="Z1241" s="1046"/>
      <c r="AA1241" s="369"/>
    </row>
    <row r="1242" spans="1:27" ht="18" customHeight="1">
      <c r="A1242" s="369"/>
      <c r="B1242" s="1348"/>
      <c r="C1242" s="1348"/>
      <c r="D1242" s="1347"/>
      <c r="E1242" s="1347"/>
      <c r="F1242" s="1347"/>
      <c r="G1242" s="1047" t="s">
        <v>3924</v>
      </c>
      <c r="H1242" s="1047"/>
      <c r="I1242" s="1047"/>
      <c r="J1242" s="1046"/>
      <c r="K1242" s="1046"/>
      <c r="L1242" s="1046"/>
      <c r="M1242" s="1046"/>
      <c r="N1242" s="1046"/>
      <c r="O1242" s="1046"/>
      <c r="P1242" s="1046"/>
      <c r="Q1242" s="1046"/>
      <c r="R1242" s="1046"/>
      <c r="S1242" s="1046"/>
      <c r="T1242" s="1046"/>
      <c r="U1242" s="1046"/>
      <c r="V1242" s="1046"/>
      <c r="W1242" s="1046"/>
      <c r="X1242" s="1046"/>
      <c r="Y1242" s="1046"/>
      <c r="Z1242" s="1046"/>
      <c r="AA1242" s="369"/>
    </row>
    <row r="1243" spans="1:27" ht="14.4">
      <c r="A1243" s="369"/>
      <c r="B1243" s="1348"/>
      <c r="C1243" s="1348"/>
      <c r="D1243" s="1441" t="s">
        <v>3976</v>
      </c>
      <c r="E1243" s="1441"/>
      <c r="F1243" s="1441"/>
      <c r="G1243" s="1441"/>
      <c r="H1243" s="1441"/>
      <c r="I1243" s="1441"/>
      <c r="J1243" s="1441"/>
      <c r="K1243" s="1441"/>
      <c r="L1243" s="1441"/>
      <c r="M1243" s="1441"/>
      <c r="N1243" s="1441" t="s">
        <v>177</v>
      </c>
      <c r="O1243" s="1441"/>
      <c r="P1243" s="1441"/>
      <c r="Q1243" s="1441"/>
      <c r="R1243" s="1441"/>
      <c r="S1243" s="1441"/>
      <c r="T1243" s="1441"/>
      <c r="U1243" s="1441"/>
      <c r="V1243" s="1441"/>
      <c r="W1243" s="1441"/>
      <c r="X1243" s="1441"/>
      <c r="Y1243" s="1441"/>
      <c r="Z1243" s="1441"/>
      <c r="AA1243" s="369"/>
    </row>
    <row r="1244" spans="1:27" ht="14.4">
      <c r="A1244" s="369"/>
      <c r="B1244" s="1348"/>
      <c r="C1244" s="1348"/>
      <c r="D1244" s="1347"/>
      <c r="E1244" s="1347"/>
      <c r="F1244" s="1347"/>
      <c r="G1244" s="1347"/>
      <c r="H1244" s="1347"/>
      <c r="I1244" s="1347"/>
      <c r="J1244" s="1347"/>
      <c r="K1244" s="1347"/>
      <c r="L1244" s="1347"/>
      <c r="M1244" s="1347"/>
      <c r="N1244" s="1347"/>
      <c r="O1244" s="1347"/>
      <c r="P1244" s="1347"/>
      <c r="Q1244" s="1347"/>
      <c r="R1244" s="1347"/>
      <c r="S1244" s="1347"/>
      <c r="T1244" s="1347"/>
      <c r="U1244" s="1347"/>
      <c r="V1244" s="1347"/>
      <c r="W1244" s="1347"/>
      <c r="X1244" s="1347"/>
      <c r="Y1244" s="1347"/>
      <c r="Z1244" s="1347"/>
      <c r="AA1244" s="369"/>
    </row>
    <row r="1245" spans="1:27" ht="14.25" customHeight="1">
      <c r="A1245" s="369"/>
      <c r="B1245" s="1348"/>
      <c r="C1245" s="1348"/>
      <c r="D1245" s="1347"/>
      <c r="E1245" s="1347"/>
      <c r="F1245" s="1347"/>
      <c r="G1245" s="1347"/>
      <c r="H1245" s="1347"/>
      <c r="I1245" s="1347"/>
      <c r="J1245" s="1347"/>
      <c r="K1245" s="1347"/>
      <c r="L1245" s="1347"/>
      <c r="M1245" s="1347"/>
      <c r="N1245" s="1347"/>
      <c r="O1245" s="1347"/>
      <c r="P1245" s="1347"/>
      <c r="Q1245" s="1347"/>
      <c r="R1245" s="1347"/>
      <c r="S1245" s="1347"/>
      <c r="T1245" s="1347"/>
      <c r="U1245" s="1347"/>
      <c r="V1245" s="1347"/>
      <c r="W1245" s="1347"/>
      <c r="X1245" s="1347"/>
      <c r="Y1245" s="1347"/>
      <c r="Z1245" s="1347"/>
      <c r="AA1245" s="369"/>
    </row>
    <row r="1246" spans="1:27" ht="14.4">
      <c r="A1246" s="369"/>
      <c r="B1246" s="1348"/>
      <c r="C1246" s="1348"/>
      <c r="D1246" s="1347" t="s">
        <v>3977</v>
      </c>
      <c r="E1246" s="1347"/>
      <c r="F1246" s="1347"/>
      <c r="G1246" s="1347"/>
      <c r="H1246" s="1347"/>
      <c r="I1246" s="1347"/>
      <c r="J1246" s="1347"/>
      <c r="K1246" s="1347"/>
      <c r="L1246" s="1347"/>
      <c r="M1246" s="1347"/>
      <c r="N1246" s="1442" t="s">
        <v>3979</v>
      </c>
      <c r="O1246" s="1442"/>
      <c r="P1246" s="1442"/>
      <c r="Q1246" s="1442"/>
      <c r="R1246" s="390"/>
      <c r="S1246" s="369"/>
      <c r="T1246" s="369"/>
      <c r="U1246" s="369"/>
      <c r="V1246" s="391"/>
      <c r="W1246" s="389"/>
      <c r="X1246" s="389"/>
      <c r="Y1246" s="389"/>
      <c r="Z1246" s="392"/>
      <c r="AA1246" s="369"/>
    </row>
    <row r="1247" spans="1:27" ht="14.4">
      <c r="A1247" s="369"/>
      <c r="B1247" s="1348"/>
      <c r="C1247" s="1348"/>
      <c r="D1247" s="1347"/>
      <c r="E1247" s="1347"/>
      <c r="F1247" s="1347"/>
      <c r="G1247" s="1347"/>
      <c r="H1247" s="1347"/>
      <c r="I1247" s="1347"/>
      <c r="J1247" s="1347"/>
      <c r="K1247" s="1347"/>
      <c r="L1247" s="1347"/>
      <c r="M1247" s="1347"/>
      <c r="N1247" s="1442"/>
      <c r="O1247" s="1442"/>
      <c r="P1247" s="1442"/>
      <c r="Q1247" s="1442"/>
      <c r="R1247" s="115"/>
      <c r="S1247" s="114"/>
      <c r="T1247" s="369" t="s">
        <v>388</v>
      </c>
      <c r="U1247" s="114"/>
      <c r="V1247" s="393" t="s">
        <v>3980</v>
      </c>
      <c r="W1247" s="389"/>
      <c r="X1247" s="389"/>
      <c r="Y1247" s="389"/>
      <c r="Z1247" s="392"/>
      <c r="AA1247" s="369"/>
    </row>
    <row r="1248" spans="1:27" ht="14.4">
      <c r="A1248" s="369"/>
      <c r="B1248" s="1348"/>
      <c r="C1248" s="1348"/>
      <c r="D1248" s="1347"/>
      <c r="E1248" s="1347"/>
      <c r="F1248" s="1347"/>
      <c r="G1248" s="1347"/>
      <c r="H1248" s="1347"/>
      <c r="I1248" s="1347"/>
      <c r="J1248" s="1347"/>
      <c r="K1248" s="1347"/>
      <c r="L1248" s="1347"/>
      <c r="M1248" s="1347"/>
      <c r="N1248" s="1442"/>
      <c r="O1248" s="1442"/>
      <c r="P1248" s="1442"/>
      <c r="Q1248" s="1442"/>
      <c r="R1248" s="394"/>
      <c r="S1248" s="369"/>
      <c r="T1248" s="369"/>
      <c r="U1248" s="395"/>
      <c r="V1248" s="391"/>
      <c r="W1248" s="389"/>
      <c r="X1248" s="389"/>
      <c r="Y1248" s="389"/>
      <c r="Z1248" s="392"/>
      <c r="AA1248" s="369"/>
    </row>
    <row r="1249" spans="1:47" ht="13.95" customHeight="1">
      <c r="A1249" s="369"/>
      <c r="B1249" s="1348"/>
      <c r="C1249" s="1348"/>
      <c r="D1249" s="1443" t="s">
        <v>3978</v>
      </c>
      <c r="E1249" s="1443"/>
      <c r="F1249" s="1443"/>
      <c r="G1249" s="370"/>
      <c r="H1249" s="371"/>
      <c r="I1249" s="371"/>
      <c r="J1249" s="371"/>
      <c r="K1249" s="371"/>
      <c r="L1249" s="371"/>
      <c r="M1249" s="371"/>
      <c r="N1249" s="371"/>
      <c r="O1249" s="371"/>
      <c r="P1249" s="371"/>
      <c r="Q1249" s="371"/>
      <c r="R1249" s="371"/>
      <c r="S1249" s="371"/>
      <c r="T1249" s="371"/>
      <c r="U1249" s="371"/>
      <c r="V1249" s="372"/>
      <c r="W1249" s="370"/>
      <c r="X1249" s="370"/>
      <c r="Y1249" s="370"/>
      <c r="Z1249" s="374"/>
      <c r="AA1249" s="369"/>
    </row>
    <row r="1250" spans="1:47" ht="14.4">
      <c r="A1250" s="369"/>
      <c r="B1250" s="1348"/>
      <c r="C1250" s="1348"/>
      <c r="D1250" s="1443"/>
      <c r="E1250" s="1443"/>
      <c r="F1250" s="1443"/>
      <c r="G1250" s="389"/>
      <c r="H1250" s="369"/>
      <c r="I1250" s="121" t="s">
        <v>3783</v>
      </c>
      <c r="J1250" s="369" t="s">
        <v>3981</v>
      </c>
      <c r="K1250" s="369"/>
      <c r="L1250" s="369"/>
      <c r="M1250" s="369"/>
      <c r="N1250" s="369" t="s">
        <v>3965</v>
      </c>
      <c r="O1250" s="369"/>
      <c r="P1250" s="121" t="s">
        <v>3783</v>
      </c>
      <c r="Q1250" s="369" t="s">
        <v>3982</v>
      </c>
      <c r="R1250" s="369"/>
      <c r="S1250" s="369"/>
      <c r="T1250" s="369"/>
      <c r="U1250" s="369" t="s">
        <v>3965</v>
      </c>
      <c r="V1250" s="391"/>
      <c r="W1250" s="121" t="s">
        <v>3783</v>
      </c>
      <c r="X1250" s="389" t="s">
        <v>3983</v>
      </c>
      <c r="Y1250" s="389"/>
      <c r="Z1250" s="392"/>
      <c r="AA1250" s="369"/>
    </row>
    <row r="1251" spans="1:47" ht="14.4">
      <c r="A1251" s="369"/>
      <c r="B1251" s="1348"/>
      <c r="C1251" s="1348"/>
      <c r="D1251" s="1443"/>
      <c r="E1251" s="1443"/>
      <c r="F1251" s="1443"/>
      <c r="G1251" s="375"/>
      <c r="H1251" s="376"/>
      <c r="I1251" s="376"/>
      <c r="J1251" s="376"/>
      <c r="K1251" s="376"/>
      <c r="L1251" s="376"/>
      <c r="M1251" s="376"/>
      <c r="N1251" s="376"/>
      <c r="O1251" s="376"/>
      <c r="P1251" s="376"/>
      <c r="Q1251" s="376"/>
      <c r="R1251" s="376"/>
      <c r="S1251" s="376"/>
      <c r="T1251" s="376"/>
      <c r="U1251" s="376"/>
      <c r="V1251" s="378"/>
      <c r="W1251" s="375"/>
      <c r="X1251" s="375"/>
      <c r="Y1251" s="375"/>
      <c r="Z1251" s="379"/>
      <c r="AA1251" s="369"/>
    </row>
    <row r="1252" spans="1:47" ht="14.55" customHeight="1">
      <c r="B1252" s="1348" t="s">
        <v>3984</v>
      </c>
      <c r="C1252" s="1348"/>
      <c r="D1252" s="1347" t="s">
        <v>23</v>
      </c>
      <c r="E1252" s="1347"/>
      <c r="F1252" s="1347"/>
      <c r="G1252" s="1346" t="s">
        <v>15</v>
      </c>
      <c r="H1252" s="1346"/>
      <c r="I1252" s="1346"/>
      <c r="J1252" s="1346"/>
      <c r="K1252" s="1346"/>
      <c r="L1252" s="1444"/>
      <c r="M1252" s="1349"/>
      <c r="N1252" s="368" t="s">
        <v>3919</v>
      </c>
      <c r="O1252" s="1444"/>
      <c r="P1252" s="1349"/>
      <c r="Q1252" s="1346" t="s">
        <v>56</v>
      </c>
      <c r="R1252" s="1346"/>
      <c r="S1252" s="1346"/>
      <c r="T1252" s="1346"/>
      <c r="U1252" s="1346"/>
      <c r="V1252" s="1445"/>
      <c r="W1252" s="1346"/>
      <c r="X1252" s="1346"/>
      <c r="Y1252" s="1346"/>
      <c r="Z1252" s="1346"/>
      <c r="AB1252" s="2">
        <v>49</v>
      </c>
      <c r="AC1252" s="876"/>
      <c r="AD1252" s="876"/>
      <c r="AE1252" s="876"/>
      <c r="AF1252" s="1446"/>
      <c r="AG1252" s="1446"/>
      <c r="AH1252" s="1446"/>
      <c r="AI1252" s="1446"/>
      <c r="AJ1252" s="1446"/>
      <c r="AK1252" s="876"/>
      <c r="AL1252" s="876"/>
      <c r="AM1252" s="876"/>
      <c r="AN1252" s="1446"/>
      <c r="AO1252" s="1446"/>
      <c r="AP1252" s="1446"/>
      <c r="AQ1252" s="1446"/>
      <c r="AR1252" s="1446"/>
      <c r="AS1252" s="1446"/>
      <c r="AT1252" s="1446"/>
      <c r="AU1252" s="1446"/>
    </row>
    <row r="1253" spans="1:47" ht="13.05" customHeight="1">
      <c r="B1253" s="1348"/>
      <c r="C1253" s="1348"/>
      <c r="D1253" s="1347"/>
      <c r="E1253" s="1347"/>
      <c r="F1253" s="1347"/>
      <c r="G1253" s="1346" t="s">
        <v>17</v>
      </c>
      <c r="H1253" s="1346"/>
      <c r="I1253" s="1346"/>
      <c r="J1253" s="1346"/>
      <c r="K1253" s="1346"/>
      <c r="L1253" s="1445"/>
      <c r="M1253" s="1346"/>
      <c r="N1253" s="1346"/>
      <c r="O1253" s="1346"/>
      <c r="P1253" s="1346"/>
      <c r="Q1253" s="1346" t="s">
        <v>3993</v>
      </c>
      <c r="R1253" s="1346"/>
      <c r="S1253" s="1346"/>
      <c r="T1253" s="1346"/>
      <c r="U1253" s="1346"/>
      <c r="V1253" s="1445"/>
      <c r="W1253" s="1346"/>
      <c r="X1253" s="1346"/>
      <c r="Y1253" s="1346"/>
      <c r="Z1253" s="1346"/>
      <c r="AC1253" s="876"/>
      <c r="AD1253" s="876"/>
      <c r="AE1253" s="876"/>
      <c r="AF1253" s="1446"/>
      <c r="AG1253" s="1446"/>
      <c r="AH1253" s="1446"/>
      <c r="AI1253" s="1446"/>
      <c r="AJ1253" s="1446"/>
      <c r="AK1253" s="1446"/>
      <c r="AL1253" s="1446"/>
      <c r="AM1253" s="1446"/>
      <c r="AN1253" s="1446"/>
      <c r="AO1253" s="1446"/>
      <c r="AP1253" s="1446"/>
      <c r="AQ1253" s="1446"/>
      <c r="AR1253" s="1446"/>
      <c r="AS1253" s="1446"/>
      <c r="AT1253" s="1446"/>
      <c r="AU1253" s="1446"/>
    </row>
    <row r="1254" spans="1:47" ht="13.95" customHeight="1">
      <c r="A1254" s="369"/>
      <c r="B1254" s="1348"/>
      <c r="C1254" s="1348"/>
      <c r="D1254" s="1347"/>
      <c r="E1254" s="1347"/>
      <c r="F1254" s="1347"/>
      <c r="G1254" s="1346" t="s">
        <v>19</v>
      </c>
      <c r="H1254" s="1346"/>
      <c r="I1254" s="1346"/>
      <c r="J1254" s="1346"/>
      <c r="K1254" s="1346"/>
      <c r="L1254" s="1445"/>
      <c r="M1254" s="1346"/>
      <c r="N1254" s="1346"/>
      <c r="O1254" s="1346"/>
      <c r="P1254" s="1346"/>
      <c r="Q1254" s="1347" t="s">
        <v>20</v>
      </c>
      <c r="R1254" s="1347"/>
      <c r="S1254" s="1347"/>
      <c r="T1254" s="1347"/>
      <c r="U1254" s="1347"/>
      <c r="V1254" s="1445"/>
      <c r="W1254" s="1346"/>
      <c r="X1254" s="1346"/>
      <c r="Y1254" s="1346"/>
      <c r="Z1254" s="1346"/>
      <c r="AA1254" s="369"/>
    </row>
    <row r="1255" spans="1:47" ht="14.4">
      <c r="A1255" s="369"/>
      <c r="B1255" s="1348"/>
      <c r="C1255" s="1348"/>
      <c r="D1255" s="1347" t="s">
        <v>8</v>
      </c>
      <c r="E1255" s="1347"/>
      <c r="F1255" s="1347"/>
      <c r="G1255" s="1447"/>
      <c r="H1255" s="1343"/>
      <c r="I1255" s="1343"/>
      <c r="J1255" s="1343"/>
      <c r="K1255" s="1343"/>
      <c r="L1255" s="1344"/>
      <c r="M1255" s="1344"/>
      <c r="N1255" s="1344"/>
      <c r="O1255" s="1344"/>
      <c r="P1255" s="1344"/>
      <c r="Q1255" s="1344"/>
      <c r="R1255" s="1344"/>
      <c r="S1255" s="1344"/>
      <c r="T1255" s="1344"/>
      <c r="U1255" s="1344"/>
      <c r="V1255" s="1344"/>
      <c r="W1255" s="1344"/>
      <c r="X1255" s="1344"/>
      <c r="Y1255" s="1344"/>
      <c r="Z1255" s="1344"/>
      <c r="AA1255" s="369"/>
    </row>
    <row r="1256" spans="1:47" ht="14.4">
      <c r="A1256" s="369"/>
      <c r="B1256" s="1348"/>
      <c r="C1256" s="1348"/>
      <c r="D1256" s="1347"/>
      <c r="E1256" s="1347"/>
      <c r="F1256" s="1347"/>
      <c r="G1256" s="1345"/>
      <c r="H1256" s="1344"/>
      <c r="I1256" s="1344"/>
      <c r="J1256" s="1344"/>
      <c r="K1256" s="1344"/>
      <c r="L1256" s="1344"/>
      <c r="M1256" s="1344"/>
      <c r="N1256" s="1344"/>
      <c r="O1256" s="1344"/>
      <c r="P1256" s="1344"/>
      <c r="Q1256" s="1344"/>
      <c r="R1256" s="1344"/>
      <c r="S1256" s="1344"/>
      <c r="T1256" s="1344"/>
      <c r="U1256" s="1344"/>
      <c r="V1256" s="1344"/>
      <c r="W1256" s="1344"/>
      <c r="X1256" s="1344"/>
      <c r="Y1256" s="1344"/>
      <c r="Z1256" s="1344"/>
      <c r="AA1256" s="369"/>
    </row>
    <row r="1257" spans="1:47" ht="14.4">
      <c r="A1257" s="369"/>
      <c r="B1257" s="1348"/>
      <c r="C1257" s="1348"/>
      <c r="D1257" s="1347" t="s">
        <v>3745</v>
      </c>
      <c r="E1257" s="1347"/>
      <c r="F1257" s="1347"/>
      <c r="G1257" s="370"/>
      <c r="H1257" s="371"/>
      <c r="I1257" s="350"/>
      <c r="J1257" s="350"/>
      <c r="K1257" s="112" t="s">
        <v>3783</v>
      </c>
      <c r="L1257" s="371" t="s">
        <v>3966</v>
      </c>
      <c r="M1257" s="371"/>
      <c r="N1257" s="371"/>
      <c r="O1257" s="371"/>
      <c r="P1257" s="371" t="s">
        <v>3965</v>
      </c>
      <c r="Q1257" s="350"/>
      <c r="R1257" s="112" t="s">
        <v>3783</v>
      </c>
      <c r="S1257" s="371" t="s">
        <v>3967</v>
      </c>
      <c r="T1257" s="371"/>
      <c r="U1257" s="371"/>
      <c r="V1257" s="372"/>
      <c r="W1257" s="373"/>
      <c r="X1257" s="370"/>
      <c r="Y1257" s="370"/>
      <c r="Z1257" s="374"/>
      <c r="AA1257" s="369"/>
    </row>
    <row r="1258" spans="1:47" ht="14.4">
      <c r="A1258" s="369"/>
      <c r="B1258" s="1348"/>
      <c r="C1258" s="1348"/>
      <c r="D1258" s="1347"/>
      <c r="E1258" s="1347"/>
      <c r="F1258" s="1347"/>
      <c r="G1258" s="375"/>
      <c r="H1258" s="376"/>
      <c r="I1258" s="377"/>
      <c r="J1258" s="376"/>
      <c r="K1258" s="110" t="s">
        <v>3783</v>
      </c>
      <c r="L1258" s="376" t="s">
        <v>9</v>
      </c>
      <c r="M1258" s="376"/>
      <c r="N1258" s="376"/>
      <c r="O1258" s="1448"/>
      <c r="P1258" s="1449"/>
      <c r="Q1258" s="1449"/>
      <c r="R1258" s="1449"/>
      <c r="S1258" s="1449"/>
      <c r="T1258" s="1449"/>
      <c r="U1258" s="1449"/>
      <c r="V1258" s="1449"/>
      <c r="W1258" s="375" t="s">
        <v>10</v>
      </c>
      <c r="X1258" s="375"/>
      <c r="Y1258" s="375"/>
      <c r="Z1258" s="379"/>
      <c r="AA1258" s="369"/>
    </row>
    <row r="1259" spans="1:47" ht="14.4">
      <c r="A1259" s="369"/>
      <c r="B1259" s="1348"/>
      <c r="C1259" s="1348"/>
      <c r="D1259" s="1347"/>
      <c r="E1259" s="1347"/>
      <c r="F1259" s="1347"/>
      <c r="G1259" s="1450" t="s">
        <v>3968</v>
      </c>
      <c r="H1259" s="1450"/>
      <c r="I1259" s="1450"/>
      <c r="J1259" s="1450"/>
      <c r="K1259" s="1451"/>
      <c r="L1259" s="1452"/>
      <c r="M1259" s="1453"/>
      <c r="N1259" s="1453"/>
      <c r="O1259" s="1453"/>
      <c r="P1259" s="1453"/>
      <c r="Q1259" s="1452"/>
      <c r="R1259" s="1453"/>
      <c r="S1259" s="1453"/>
      <c r="T1259" s="1453"/>
      <c r="U1259" s="1453"/>
      <c r="V1259" s="1445"/>
      <c r="W1259" s="1346"/>
      <c r="X1259" s="1346"/>
      <c r="Y1259" s="1346"/>
      <c r="Z1259" s="1346"/>
      <c r="AA1259" s="369"/>
    </row>
    <row r="1260" spans="1:47" ht="14.4">
      <c r="A1260" s="369"/>
      <c r="B1260" s="1348"/>
      <c r="C1260" s="1348"/>
      <c r="D1260" s="1347"/>
      <c r="E1260" s="1347"/>
      <c r="F1260" s="1347"/>
      <c r="G1260" s="1450" t="s">
        <v>3969</v>
      </c>
      <c r="H1260" s="1450"/>
      <c r="I1260" s="1450"/>
      <c r="J1260" s="1450"/>
      <c r="K1260" s="1451"/>
      <c r="L1260" s="1429"/>
      <c r="M1260" s="862"/>
      <c r="N1260" s="109"/>
      <c r="O1260" s="1" t="s">
        <v>12</v>
      </c>
      <c r="P1260" s="109"/>
      <c r="Q1260" s="1" t="s">
        <v>11</v>
      </c>
      <c r="R1260" s="109"/>
      <c r="S1260" s="1" t="s">
        <v>227</v>
      </c>
      <c r="T1260" s="382"/>
      <c r="U1260" s="382"/>
      <c r="V1260" s="383"/>
      <c r="W1260" s="380"/>
      <c r="X1260" s="380"/>
      <c r="Y1260" s="380"/>
      <c r="Z1260" s="381"/>
      <c r="AA1260" s="369"/>
    </row>
    <row r="1261" spans="1:47" ht="13.95" customHeight="1">
      <c r="A1261" s="369"/>
      <c r="B1261" s="1348"/>
      <c r="C1261" s="1348"/>
      <c r="D1261" s="1443" t="s">
        <v>3971</v>
      </c>
      <c r="E1261" s="1347"/>
      <c r="F1261" s="1347"/>
      <c r="G1261" s="111" t="s">
        <v>3783</v>
      </c>
      <c r="H1261" s="385" t="s">
        <v>3972</v>
      </c>
      <c r="I1261" s="385"/>
      <c r="J1261" s="385"/>
      <c r="K1261" s="385"/>
      <c r="L1261" s="386" t="s">
        <v>3974</v>
      </c>
      <c r="M1261" s="385"/>
      <c r="N1261" s="385"/>
      <c r="O1261" s="1433"/>
      <c r="P1261" s="1433"/>
      <c r="Q1261" s="1433"/>
      <c r="R1261" s="1433"/>
      <c r="S1261" s="1433"/>
      <c r="T1261" s="1433"/>
      <c r="U1261" s="1433"/>
      <c r="V1261" s="1433"/>
      <c r="W1261" s="387" t="s">
        <v>10</v>
      </c>
      <c r="X1261" s="387"/>
      <c r="Y1261" s="387"/>
      <c r="Z1261" s="388"/>
      <c r="AA1261" s="369"/>
    </row>
    <row r="1262" spans="1:47" ht="14.4">
      <c r="A1262" s="369"/>
      <c r="B1262" s="1348"/>
      <c r="C1262" s="1348"/>
      <c r="D1262" s="1347"/>
      <c r="E1262" s="1347"/>
      <c r="F1262" s="1347"/>
      <c r="G1262" s="110" t="s">
        <v>3783</v>
      </c>
      <c r="H1262" s="376" t="s">
        <v>3973</v>
      </c>
      <c r="I1262" s="376"/>
      <c r="J1262" s="376"/>
      <c r="K1262" s="376"/>
      <c r="L1262" s="376"/>
      <c r="M1262" s="376"/>
      <c r="N1262" s="376"/>
      <c r="O1262" s="376"/>
      <c r="P1262" s="376"/>
      <c r="Q1262" s="376"/>
      <c r="R1262" s="376"/>
      <c r="S1262" s="376"/>
      <c r="T1262" s="376"/>
      <c r="U1262" s="376"/>
      <c r="V1262" s="378"/>
      <c r="W1262" s="375"/>
      <c r="X1262" s="375"/>
      <c r="Y1262" s="375"/>
      <c r="Z1262" s="379"/>
      <c r="AA1262" s="369"/>
    </row>
    <row r="1263" spans="1:47" ht="13.95" customHeight="1">
      <c r="A1263" s="369"/>
      <c r="B1263" s="1348" t="s">
        <v>3985</v>
      </c>
      <c r="C1263" s="1348"/>
      <c r="D1263" s="1347" t="s">
        <v>3755</v>
      </c>
      <c r="E1263" s="1347"/>
      <c r="F1263" s="1347"/>
      <c r="G1263" s="1435"/>
      <c r="H1263" s="1435"/>
      <c r="I1263" s="1435"/>
      <c r="J1263" s="1435"/>
      <c r="K1263" s="1435"/>
      <c r="L1263" s="1435"/>
      <c r="M1263" s="1435"/>
      <c r="N1263" s="1435"/>
      <c r="O1263" s="1435"/>
      <c r="P1263" s="1435"/>
      <c r="Q1263" s="1435"/>
      <c r="R1263" s="1435"/>
      <c r="S1263" s="1435"/>
      <c r="T1263" s="1435"/>
      <c r="U1263" s="1435"/>
      <c r="V1263" s="1435"/>
      <c r="W1263" s="1435"/>
      <c r="X1263" s="1435"/>
      <c r="Y1263" s="1435"/>
      <c r="Z1263" s="1435"/>
      <c r="AA1263" s="369"/>
    </row>
    <row r="1264" spans="1:47" ht="14.4">
      <c r="A1264" s="369"/>
      <c r="B1264" s="1348"/>
      <c r="C1264" s="1348"/>
      <c r="D1264" s="1434"/>
      <c r="E1264" s="1434"/>
      <c r="F1264" s="1434"/>
      <c r="G1264" s="1436"/>
      <c r="H1264" s="1436"/>
      <c r="I1264" s="1436"/>
      <c r="J1264" s="1435"/>
      <c r="K1264" s="1435"/>
      <c r="L1264" s="1435"/>
      <c r="M1264" s="1435"/>
      <c r="N1264" s="1435"/>
      <c r="O1264" s="1435"/>
      <c r="P1264" s="1435"/>
      <c r="Q1264" s="1435"/>
      <c r="R1264" s="1435"/>
      <c r="S1264" s="1435"/>
      <c r="T1264" s="1435"/>
      <c r="U1264" s="1435"/>
      <c r="V1264" s="1435"/>
      <c r="W1264" s="1435"/>
      <c r="X1264" s="1435"/>
      <c r="Y1264" s="1435"/>
      <c r="Z1264" s="1435"/>
      <c r="AA1264" s="369"/>
    </row>
    <row r="1265" spans="1:47" ht="18" customHeight="1">
      <c r="A1265" s="369"/>
      <c r="B1265" s="1348"/>
      <c r="C1265" s="1348"/>
      <c r="D1265" s="1347" t="s">
        <v>3975</v>
      </c>
      <c r="E1265" s="1347"/>
      <c r="F1265" s="1347"/>
      <c r="G1265" s="1047" t="s">
        <v>3918</v>
      </c>
      <c r="H1265" s="1047"/>
      <c r="I1265" s="1047"/>
      <c r="J1265" s="871"/>
      <c r="K1265" s="869"/>
      <c r="L1265" s="344" t="s">
        <v>3919</v>
      </c>
      <c r="M1265" s="1437"/>
      <c r="N1265" s="1427"/>
      <c r="O1265" s="1438"/>
      <c r="P1265" s="1439"/>
      <c r="Q1265" s="1425"/>
      <c r="R1265" s="1425"/>
      <c r="S1265" s="1425"/>
      <c r="T1265" s="1425"/>
      <c r="U1265" s="1425"/>
      <c r="V1265" s="1425"/>
      <c r="W1265" s="1425"/>
      <c r="X1265" s="1425"/>
      <c r="Y1265" s="1425"/>
      <c r="Z1265" s="1440"/>
      <c r="AA1265" s="369"/>
    </row>
    <row r="1266" spans="1:47" ht="18" customHeight="1">
      <c r="A1266" s="369"/>
      <c r="B1266" s="1348"/>
      <c r="C1266" s="1348"/>
      <c r="D1266" s="1347"/>
      <c r="E1266" s="1347"/>
      <c r="F1266" s="1347"/>
      <c r="G1266" s="1047" t="s">
        <v>3920</v>
      </c>
      <c r="H1266" s="1047"/>
      <c r="I1266" s="1047"/>
      <c r="J1266" s="1046"/>
      <c r="K1266" s="1046"/>
      <c r="L1266" s="1046"/>
      <c r="M1266" s="1046"/>
      <c r="N1266" s="1046"/>
      <c r="O1266" s="1046"/>
      <c r="P1266" s="1047" t="s">
        <v>3921</v>
      </c>
      <c r="Q1266" s="1047"/>
      <c r="R1266" s="1047"/>
      <c r="S1266" s="1046"/>
      <c r="T1266" s="1046"/>
      <c r="U1266" s="1046"/>
      <c r="V1266" s="1046"/>
      <c r="W1266" s="1046"/>
      <c r="X1266" s="1046"/>
      <c r="Y1266" s="1046"/>
      <c r="Z1266" s="1046"/>
      <c r="AA1266" s="369"/>
    </row>
    <row r="1267" spans="1:47" ht="18" customHeight="1">
      <c r="A1267" s="369"/>
      <c r="B1267" s="1348"/>
      <c r="C1267" s="1348"/>
      <c r="D1267" s="1347"/>
      <c r="E1267" s="1347"/>
      <c r="F1267" s="1347"/>
      <c r="G1267" s="1047" t="s">
        <v>3922</v>
      </c>
      <c r="H1267" s="1047"/>
      <c r="I1267" s="1047"/>
      <c r="J1267" s="1046"/>
      <c r="K1267" s="1046"/>
      <c r="L1267" s="1046"/>
      <c r="M1267" s="1046"/>
      <c r="N1267" s="1046"/>
      <c r="O1267" s="1046"/>
      <c r="P1267" s="1047" t="s">
        <v>3923</v>
      </c>
      <c r="Q1267" s="1047"/>
      <c r="R1267" s="1047"/>
      <c r="S1267" s="1046"/>
      <c r="T1267" s="1046"/>
      <c r="U1267" s="1046"/>
      <c r="V1267" s="1046"/>
      <c r="W1267" s="1046"/>
      <c r="X1267" s="1046"/>
      <c r="Y1267" s="1046"/>
      <c r="Z1267" s="1046"/>
      <c r="AA1267" s="369"/>
    </row>
    <row r="1268" spans="1:47" ht="18" customHeight="1">
      <c r="A1268" s="369"/>
      <c r="B1268" s="1348"/>
      <c r="C1268" s="1348"/>
      <c r="D1268" s="1347"/>
      <c r="E1268" s="1347"/>
      <c r="F1268" s="1347"/>
      <c r="G1268" s="1047" t="s">
        <v>3924</v>
      </c>
      <c r="H1268" s="1047"/>
      <c r="I1268" s="1047"/>
      <c r="J1268" s="1046"/>
      <c r="K1268" s="1046"/>
      <c r="L1268" s="1046"/>
      <c r="M1268" s="1046"/>
      <c r="N1268" s="1046"/>
      <c r="O1268" s="1046"/>
      <c r="P1268" s="1046"/>
      <c r="Q1268" s="1046"/>
      <c r="R1268" s="1046"/>
      <c r="S1268" s="1046"/>
      <c r="T1268" s="1046"/>
      <c r="U1268" s="1046"/>
      <c r="V1268" s="1046"/>
      <c r="W1268" s="1046"/>
      <c r="X1268" s="1046"/>
      <c r="Y1268" s="1046"/>
      <c r="Z1268" s="1046"/>
      <c r="AA1268" s="369"/>
    </row>
    <row r="1269" spans="1:47" ht="14.4">
      <c r="A1269" s="369"/>
      <c r="B1269" s="1348"/>
      <c r="C1269" s="1348"/>
      <c r="D1269" s="1441" t="s">
        <v>3976</v>
      </c>
      <c r="E1269" s="1441"/>
      <c r="F1269" s="1441"/>
      <c r="G1269" s="1441"/>
      <c r="H1269" s="1441"/>
      <c r="I1269" s="1441"/>
      <c r="J1269" s="1441"/>
      <c r="K1269" s="1441"/>
      <c r="L1269" s="1441"/>
      <c r="M1269" s="1441"/>
      <c r="N1269" s="1441" t="s">
        <v>177</v>
      </c>
      <c r="O1269" s="1441"/>
      <c r="P1269" s="1441"/>
      <c r="Q1269" s="1441"/>
      <c r="R1269" s="1441"/>
      <c r="S1269" s="1441"/>
      <c r="T1269" s="1441"/>
      <c r="U1269" s="1441"/>
      <c r="V1269" s="1441"/>
      <c r="W1269" s="1441"/>
      <c r="X1269" s="1441"/>
      <c r="Y1269" s="1441"/>
      <c r="Z1269" s="1441"/>
      <c r="AA1269" s="369"/>
    </row>
    <row r="1270" spans="1:47" ht="14.4">
      <c r="A1270" s="369"/>
      <c r="B1270" s="1348"/>
      <c r="C1270" s="1348"/>
      <c r="D1270" s="1347"/>
      <c r="E1270" s="1347"/>
      <c r="F1270" s="1347"/>
      <c r="G1270" s="1347"/>
      <c r="H1270" s="1347"/>
      <c r="I1270" s="1347"/>
      <c r="J1270" s="1347"/>
      <c r="K1270" s="1347"/>
      <c r="L1270" s="1347"/>
      <c r="M1270" s="1347"/>
      <c r="N1270" s="1347"/>
      <c r="O1270" s="1347"/>
      <c r="P1270" s="1347"/>
      <c r="Q1270" s="1347"/>
      <c r="R1270" s="1347"/>
      <c r="S1270" s="1347"/>
      <c r="T1270" s="1347"/>
      <c r="U1270" s="1347"/>
      <c r="V1270" s="1347"/>
      <c r="W1270" s="1347"/>
      <c r="X1270" s="1347"/>
      <c r="Y1270" s="1347"/>
      <c r="Z1270" s="1347"/>
      <c r="AA1270" s="369"/>
    </row>
    <row r="1271" spans="1:47" ht="14.25" customHeight="1">
      <c r="A1271" s="369"/>
      <c r="B1271" s="1348"/>
      <c r="C1271" s="1348"/>
      <c r="D1271" s="1347"/>
      <c r="E1271" s="1347"/>
      <c r="F1271" s="1347"/>
      <c r="G1271" s="1347"/>
      <c r="H1271" s="1347"/>
      <c r="I1271" s="1347"/>
      <c r="J1271" s="1347"/>
      <c r="K1271" s="1347"/>
      <c r="L1271" s="1347"/>
      <c r="M1271" s="1347"/>
      <c r="N1271" s="1347"/>
      <c r="O1271" s="1347"/>
      <c r="P1271" s="1347"/>
      <c r="Q1271" s="1347"/>
      <c r="R1271" s="1347"/>
      <c r="S1271" s="1347"/>
      <c r="T1271" s="1347"/>
      <c r="U1271" s="1347"/>
      <c r="V1271" s="1347"/>
      <c r="W1271" s="1347"/>
      <c r="X1271" s="1347"/>
      <c r="Y1271" s="1347"/>
      <c r="Z1271" s="1347"/>
      <c r="AA1271" s="369"/>
    </row>
    <row r="1272" spans="1:47" ht="14.4">
      <c r="A1272" s="369"/>
      <c r="B1272" s="1348"/>
      <c r="C1272" s="1348"/>
      <c r="D1272" s="1347" t="s">
        <v>3977</v>
      </c>
      <c r="E1272" s="1347"/>
      <c r="F1272" s="1347"/>
      <c r="G1272" s="1347"/>
      <c r="H1272" s="1347"/>
      <c r="I1272" s="1347"/>
      <c r="J1272" s="1347"/>
      <c r="K1272" s="1347"/>
      <c r="L1272" s="1347"/>
      <c r="M1272" s="1347"/>
      <c r="N1272" s="1442" t="s">
        <v>3979</v>
      </c>
      <c r="O1272" s="1442"/>
      <c r="P1272" s="1442"/>
      <c r="Q1272" s="1442"/>
      <c r="R1272" s="390"/>
      <c r="S1272" s="369"/>
      <c r="T1272" s="369"/>
      <c r="U1272" s="369"/>
      <c r="V1272" s="391"/>
      <c r="W1272" s="389"/>
      <c r="X1272" s="389"/>
      <c r="Y1272" s="389"/>
      <c r="Z1272" s="392"/>
      <c r="AA1272" s="369"/>
    </row>
    <row r="1273" spans="1:47" ht="14.4">
      <c r="A1273" s="369"/>
      <c r="B1273" s="1348"/>
      <c r="C1273" s="1348"/>
      <c r="D1273" s="1347"/>
      <c r="E1273" s="1347"/>
      <c r="F1273" s="1347"/>
      <c r="G1273" s="1347"/>
      <c r="H1273" s="1347"/>
      <c r="I1273" s="1347"/>
      <c r="J1273" s="1347"/>
      <c r="K1273" s="1347"/>
      <c r="L1273" s="1347"/>
      <c r="M1273" s="1347"/>
      <c r="N1273" s="1442"/>
      <c r="O1273" s="1442"/>
      <c r="P1273" s="1442"/>
      <c r="Q1273" s="1442"/>
      <c r="R1273" s="115"/>
      <c r="S1273" s="114"/>
      <c r="T1273" s="369" t="s">
        <v>388</v>
      </c>
      <c r="U1273" s="114"/>
      <c r="V1273" s="393" t="s">
        <v>3980</v>
      </c>
      <c r="W1273" s="389"/>
      <c r="X1273" s="389"/>
      <c r="Y1273" s="389"/>
      <c r="Z1273" s="392"/>
      <c r="AA1273" s="369"/>
    </row>
    <row r="1274" spans="1:47" ht="14.4">
      <c r="A1274" s="369"/>
      <c r="B1274" s="1348"/>
      <c r="C1274" s="1348"/>
      <c r="D1274" s="1347"/>
      <c r="E1274" s="1347"/>
      <c r="F1274" s="1347"/>
      <c r="G1274" s="1347"/>
      <c r="H1274" s="1347"/>
      <c r="I1274" s="1347"/>
      <c r="J1274" s="1347"/>
      <c r="K1274" s="1347"/>
      <c r="L1274" s="1347"/>
      <c r="M1274" s="1347"/>
      <c r="N1274" s="1442"/>
      <c r="O1274" s="1442"/>
      <c r="P1274" s="1442"/>
      <c r="Q1274" s="1442"/>
      <c r="R1274" s="394"/>
      <c r="S1274" s="369"/>
      <c r="T1274" s="369"/>
      <c r="U1274" s="395"/>
      <c r="V1274" s="391"/>
      <c r="W1274" s="389"/>
      <c r="X1274" s="389"/>
      <c r="Y1274" s="389"/>
      <c r="Z1274" s="392"/>
      <c r="AA1274" s="369"/>
    </row>
    <row r="1275" spans="1:47" ht="13.95" customHeight="1">
      <c r="A1275" s="369"/>
      <c r="B1275" s="1348"/>
      <c r="C1275" s="1348"/>
      <c r="D1275" s="1443" t="s">
        <v>3978</v>
      </c>
      <c r="E1275" s="1443"/>
      <c r="F1275" s="1443"/>
      <c r="G1275" s="370"/>
      <c r="H1275" s="371"/>
      <c r="I1275" s="371"/>
      <c r="J1275" s="371"/>
      <c r="K1275" s="371"/>
      <c r="L1275" s="371"/>
      <c r="M1275" s="371"/>
      <c r="N1275" s="371"/>
      <c r="O1275" s="371"/>
      <c r="P1275" s="371"/>
      <c r="Q1275" s="371"/>
      <c r="R1275" s="371"/>
      <c r="S1275" s="371"/>
      <c r="T1275" s="371"/>
      <c r="U1275" s="371"/>
      <c r="V1275" s="372"/>
      <c r="W1275" s="370"/>
      <c r="X1275" s="370"/>
      <c r="Y1275" s="370"/>
      <c r="Z1275" s="374"/>
      <c r="AA1275" s="369"/>
    </row>
    <row r="1276" spans="1:47" ht="14.4">
      <c r="A1276" s="369"/>
      <c r="B1276" s="1348"/>
      <c r="C1276" s="1348"/>
      <c r="D1276" s="1443"/>
      <c r="E1276" s="1443"/>
      <c r="F1276" s="1443"/>
      <c r="G1276" s="389"/>
      <c r="H1276" s="369"/>
      <c r="I1276" s="121" t="s">
        <v>3783</v>
      </c>
      <c r="J1276" s="369" t="s">
        <v>3981</v>
      </c>
      <c r="K1276" s="369"/>
      <c r="L1276" s="369"/>
      <c r="M1276" s="369"/>
      <c r="N1276" s="369" t="s">
        <v>3965</v>
      </c>
      <c r="O1276" s="369"/>
      <c r="P1276" s="121" t="s">
        <v>3783</v>
      </c>
      <c r="Q1276" s="369" t="s">
        <v>3982</v>
      </c>
      <c r="R1276" s="369"/>
      <c r="S1276" s="369"/>
      <c r="T1276" s="369"/>
      <c r="U1276" s="369" t="s">
        <v>3965</v>
      </c>
      <c r="V1276" s="391"/>
      <c r="W1276" s="121" t="s">
        <v>3783</v>
      </c>
      <c r="X1276" s="389" t="s">
        <v>3983</v>
      </c>
      <c r="Y1276" s="389"/>
      <c r="Z1276" s="392"/>
      <c r="AA1276" s="369"/>
    </row>
    <row r="1277" spans="1:47" ht="14.4">
      <c r="A1277" s="369"/>
      <c r="B1277" s="1348"/>
      <c r="C1277" s="1348"/>
      <c r="D1277" s="1443"/>
      <c r="E1277" s="1443"/>
      <c r="F1277" s="1443"/>
      <c r="G1277" s="375"/>
      <c r="H1277" s="376"/>
      <c r="I1277" s="376"/>
      <c r="J1277" s="376"/>
      <c r="K1277" s="376"/>
      <c r="L1277" s="376"/>
      <c r="M1277" s="376"/>
      <c r="N1277" s="376"/>
      <c r="O1277" s="376"/>
      <c r="P1277" s="376"/>
      <c r="Q1277" s="376"/>
      <c r="R1277" s="376"/>
      <c r="S1277" s="376"/>
      <c r="T1277" s="376"/>
      <c r="U1277" s="376"/>
      <c r="V1277" s="378"/>
      <c r="W1277" s="375"/>
      <c r="X1277" s="375"/>
      <c r="Y1277" s="375"/>
      <c r="Z1277" s="379"/>
      <c r="AA1277" s="369"/>
    </row>
    <row r="1278" spans="1:47" ht="14.55" customHeight="1">
      <c r="B1278" s="1348" t="s">
        <v>3984</v>
      </c>
      <c r="C1278" s="1348"/>
      <c r="D1278" s="1347" t="s">
        <v>23</v>
      </c>
      <c r="E1278" s="1347"/>
      <c r="F1278" s="1347"/>
      <c r="G1278" s="1346" t="s">
        <v>15</v>
      </c>
      <c r="H1278" s="1346"/>
      <c r="I1278" s="1346"/>
      <c r="J1278" s="1346"/>
      <c r="K1278" s="1346"/>
      <c r="L1278" s="1444"/>
      <c r="M1278" s="1349"/>
      <c r="N1278" s="368" t="s">
        <v>3919</v>
      </c>
      <c r="O1278" s="1444"/>
      <c r="P1278" s="1349"/>
      <c r="Q1278" s="1346" t="s">
        <v>56</v>
      </c>
      <c r="R1278" s="1346"/>
      <c r="S1278" s="1346"/>
      <c r="T1278" s="1346"/>
      <c r="U1278" s="1346"/>
      <c r="V1278" s="1445"/>
      <c r="W1278" s="1346"/>
      <c r="X1278" s="1346"/>
      <c r="Y1278" s="1346"/>
      <c r="Z1278" s="1346"/>
      <c r="AB1278" s="2">
        <v>50</v>
      </c>
      <c r="AC1278" s="876"/>
      <c r="AD1278" s="876"/>
      <c r="AE1278" s="876"/>
      <c r="AF1278" s="1446"/>
      <c r="AG1278" s="1446"/>
      <c r="AH1278" s="1446"/>
      <c r="AI1278" s="1446"/>
      <c r="AJ1278" s="1446"/>
      <c r="AK1278" s="876"/>
      <c r="AL1278" s="876"/>
      <c r="AM1278" s="876"/>
      <c r="AN1278" s="1446"/>
      <c r="AO1278" s="1446"/>
      <c r="AP1278" s="1446"/>
      <c r="AQ1278" s="1446"/>
      <c r="AR1278" s="1446"/>
      <c r="AS1278" s="1446"/>
      <c r="AT1278" s="1446"/>
      <c r="AU1278" s="1446"/>
    </row>
    <row r="1279" spans="1:47" ht="13.05" customHeight="1">
      <c r="B1279" s="1348"/>
      <c r="C1279" s="1348"/>
      <c r="D1279" s="1347"/>
      <c r="E1279" s="1347"/>
      <c r="F1279" s="1347"/>
      <c r="G1279" s="1346" t="s">
        <v>17</v>
      </c>
      <c r="H1279" s="1346"/>
      <c r="I1279" s="1346"/>
      <c r="J1279" s="1346"/>
      <c r="K1279" s="1346"/>
      <c r="L1279" s="1445"/>
      <c r="M1279" s="1346"/>
      <c r="N1279" s="1346"/>
      <c r="O1279" s="1346"/>
      <c r="P1279" s="1346"/>
      <c r="Q1279" s="1346" t="s">
        <v>3993</v>
      </c>
      <c r="R1279" s="1346"/>
      <c r="S1279" s="1346"/>
      <c r="T1279" s="1346"/>
      <c r="U1279" s="1346"/>
      <c r="V1279" s="1445"/>
      <c r="W1279" s="1346"/>
      <c r="X1279" s="1346"/>
      <c r="Y1279" s="1346"/>
      <c r="Z1279" s="1346"/>
      <c r="AC1279" s="876"/>
      <c r="AD1279" s="876"/>
      <c r="AE1279" s="876"/>
      <c r="AF1279" s="1446"/>
      <c r="AG1279" s="1446"/>
      <c r="AH1279" s="1446"/>
      <c r="AI1279" s="1446"/>
      <c r="AJ1279" s="1446"/>
      <c r="AK1279" s="1446"/>
      <c r="AL1279" s="1446"/>
      <c r="AM1279" s="1446"/>
      <c r="AN1279" s="1446"/>
      <c r="AO1279" s="1446"/>
      <c r="AP1279" s="1446"/>
      <c r="AQ1279" s="1446"/>
      <c r="AR1279" s="1446"/>
      <c r="AS1279" s="1446"/>
      <c r="AT1279" s="1446"/>
      <c r="AU1279" s="1446"/>
    </row>
    <row r="1280" spans="1:47" ht="13.95" customHeight="1">
      <c r="A1280" s="369"/>
      <c r="B1280" s="1348"/>
      <c r="C1280" s="1348"/>
      <c r="D1280" s="1347"/>
      <c r="E1280" s="1347"/>
      <c r="F1280" s="1347"/>
      <c r="G1280" s="1346" t="s">
        <v>19</v>
      </c>
      <c r="H1280" s="1346"/>
      <c r="I1280" s="1346"/>
      <c r="J1280" s="1346"/>
      <c r="K1280" s="1346"/>
      <c r="L1280" s="1445"/>
      <c r="M1280" s="1346"/>
      <c r="N1280" s="1346"/>
      <c r="O1280" s="1346"/>
      <c r="P1280" s="1346"/>
      <c r="Q1280" s="1347" t="s">
        <v>20</v>
      </c>
      <c r="R1280" s="1347"/>
      <c r="S1280" s="1347"/>
      <c r="T1280" s="1347"/>
      <c r="U1280" s="1347"/>
      <c r="V1280" s="1445"/>
      <c r="W1280" s="1346"/>
      <c r="X1280" s="1346"/>
      <c r="Y1280" s="1346"/>
      <c r="Z1280" s="1346"/>
      <c r="AA1280" s="369"/>
    </row>
    <row r="1281" spans="1:27" ht="14.4">
      <c r="A1281" s="369"/>
      <c r="B1281" s="1348"/>
      <c r="C1281" s="1348"/>
      <c r="D1281" s="1347" t="s">
        <v>8</v>
      </c>
      <c r="E1281" s="1347"/>
      <c r="F1281" s="1347"/>
      <c r="G1281" s="1447"/>
      <c r="H1281" s="1343"/>
      <c r="I1281" s="1343"/>
      <c r="J1281" s="1343"/>
      <c r="K1281" s="1343"/>
      <c r="L1281" s="1344"/>
      <c r="M1281" s="1344"/>
      <c r="N1281" s="1344"/>
      <c r="O1281" s="1344"/>
      <c r="P1281" s="1344"/>
      <c r="Q1281" s="1344"/>
      <c r="R1281" s="1344"/>
      <c r="S1281" s="1344"/>
      <c r="T1281" s="1344"/>
      <c r="U1281" s="1344"/>
      <c r="V1281" s="1344"/>
      <c r="W1281" s="1344"/>
      <c r="X1281" s="1344"/>
      <c r="Y1281" s="1344"/>
      <c r="Z1281" s="1344"/>
      <c r="AA1281" s="369"/>
    </row>
    <row r="1282" spans="1:27" ht="14.4">
      <c r="A1282" s="369"/>
      <c r="B1282" s="1348"/>
      <c r="C1282" s="1348"/>
      <c r="D1282" s="1347"/>
      <c r="E1282" s="1347"/>
      <c r="F1282" s="1347"/>
      <c r="G1282" s="1345"/>
      <c r="H1282" s="1344"/>
      <c r="I1282" s="1344"/>
      <c r="J1282" s="1344"/>
      <c r="K1282" s="1344"/>
      <c r="L1282" s="1344"/>
      <c r="M1282" s="1344"/>
      <c r="N1282" s="1344"/>
      <c r="O1282" s="1344"/>
      <c r="P1282" s="1344"/>
      <c r="Q1282" s="1344"/>
      <c r="R1282" s="1344"/>
      <c r="S1282" s="1344"/>
      <c r="T1282" s="1344"/>
      <c r="U1282" s="1344"/>
      <c r="V1282" s="1344"/>
      <c r="W1282" s="1344"/>
      <c r="X1282" s="1344"/>
      <c r="Y1282" s="1344"/>
      <c r="Z1282" s="1344"/>
      <c r="AA1282" s="369"/>
    </row>
    <row r="1283" spans="1:27" ht="14.4">
      <c r="A1283" s="369"/>
      <c r="B1283" s="1348"/>
      <c r="C1283" s="1348"/>
      <c r="D1283" s="1347" t="s">
        <v>3745</v>
      </c>
      <c r="E1283" s="1347"/>
      <c r="F1283" s="1347"/>
      <c r="G1283" s="370"/>
      <c r="H1283" s="371"/>
      <c r="I1283" s="350"/>
      <c r="J1283" s="350"/>
      <c r="K1283" s="112" t="s">
        <v>3783</v>
      </c>
      <c r="L1283" s="371" t="s">
        <v>3966</v>
      </c>
      <c r="M1283" s="371"/>
      <c r="N1283" s="371"/>
      <c r="O1283" s="371"/>
      <c r="P1283" s="371" t="s">
        <v>3965</v>
      </c>
      <c r="Q1283" s="350"/>
      <c r="R1283" s="112" t="s">
        <v>3783</v>
      </c>
      <c r="S1283" s="371" t="s">
        <v>3967</v>
      </c>
      <c r="T1283" s="371"/>
      <c r="U1283" s="371"/>
      <c r="V1283" s="372"/>
      <c r="W1283" s="373"/>
      <c r="X1283" s="370"/>
      <c r="Y1283" s="370"/>
      <c r="Z1283" s="374"/>
      <c r="AA1283" s="369"/>
    </row>
    <row r="1284" spans="1:27" ht="14.4">
      <c r="A1284" s="369"/>
      <c r="B1284" s="1348"/>
      <c r="C1284" s="1348"/>
      <c r="D1284" s="1347"/>
      <c r="E1284" s="1347"/>
      <c r="F1284" s="1347"/>
      <c r="G1284" s="375"/>
      <c r="H1284" s="376"/>
      <c r="I1284" s="377"/>
      <c r="J1284" s="376"/>
      <c r="K1284" s="110" t="s">
        <v>3783</v>
      </c>
      <c r="L1284" s="376" t="s">
        <v>9</v>
      </c>
      <c r="M1284" s="376"/>
      <c r="N1284" s="376"/>
      <c r="O1284" s="1448"/>
      <c r="P1284" s="1449"/>
      <c r="Q1284" s="1449"/>
      <c r="R1284" s="1449"/>
      <c r="S1284" s="1449"/>
      <c r="T1284" s="1449"/>
      <c r="U1284" s="1449"/>
      <c r="V1284" s="1449"/>
      <c r="W1284" s="375" t="s">
        <v>10</v>
      </c>
      <c r="X1284" s="375"/>
      <c r="Y1284" s="375"/>
      <c r="Z1284" s="379"/>
      <c r="AA1284" s="369"/>
    </row>
    <row r="1285" spans="1:27" ht="14.4">
      <c r="A1285" s="369"/>
      <c r="B1285" s="1348"/>
      <c r="C1285" s="1348"/>
      <c r="D1285" s="1347"/>
      <c r="E1285" s="1347"/>
      <c r="F1285" s="1347"/>
      <c r="G1285" s="1450" t="s">
        <v>3968</v>
      </c>
      <c r="H1285" s="1450"/>
      <c r="I1285" s="1450"/>
      <c r="J1285" s="1450"/>
      <c r="K1285" s="1451"/>
      <c r="L1285" s="1452"/>
      <c r="M1285" s="1453"/>
      <c r="N1285" s="1453"/>
      <c r="O1285" s="1453"/>
      <c r="P1285" s="1453"/>
      <c r="Q1285" s="1452"/>
      <c r="R1285" s="1453"/>
      <c r="S1285" s="1453"/>
      <c r="T1285" s="1453"/>
      <c r="U1285" s="1453"/>
      <c r="V1285" s="1445"/>
      <c r="W1285" s="1346"/>
      <c r="X1285" s="1346"/>
      <c r="Y1285" s="1346"/>
      <c r="Z1285" s="1346"/>
      <c r="AA1285" s="369"/>
    </row>
    <row r="1286" spans="1:27" ht="14.4">
      <c r="A1286" s="369"/>
      <c r="B1286" s="1348"/>
      <c r="C1286" s="1348"/>
      <c r="D1286" s="1347"/>
      <c r="E1286" s="1347"/>
      <c r="F1286" s="1347"/>
      <c r="G1286" s="1450" t="s">
        <v>3969</v>
      </c>
      <c r="H1286" s="1450"/>
      <c r="I1286" s="1450"/>
      <c r="J1286" s="1450"/>
      <c r="K1286" s="1451"/>
      <c r="L1286" s="1429"/>
      <c r="M1286" s="862"/>
      <c r="N1286" s="109"/>
      <c r="O1286" s="1" t="s">
        <v>12</v>
      </c>
      <c r="P1286" s="109"/>
      <c r="Q1286" s="1" t="s">
        <v>11</v>
      </c>
      <c r="R1286" s="109"/>
      <c r="S1286" s="1" t="s">
        <v>227</v>
      </c>
      <c r="T1286" s="382"/>
      <c r="U1286" s="382"/>
      <c r="V1286" s="383"/>
      <c r="W1286" s="380"/>
      <c r="X1286" s="380"/>
      <c r="Y1286" s="380"/>
      <c r="Z1286" s="381"/>
      <c r="AA1286" s="369"/>
    </row>
    <row r="1287" spans="1:27" ht="13.95" customHeight="1">
      <c r="A1287" s="369"/>
      <c r="B1287" s="1348"/>
      <c r="C1287" s="1348"/>
      <c r="D1287" s="1443" t="s">
        <v>3971</v>
      </c>
      <c r="E1287" s="1347"/>
      <c r="F1287" s="1347"/>
      <c r="G1287" s="111" t="s">
        <v>3783</v>
      </c>
      <c r="H1287" s="385" t="s">
        <v>3972</v>
      </c>
      <c r="I1287" s="385"/>
      <c r="J1287" s="385"/>
      <c r="K1287" s="385"/>
      <c r="L1287" s="386" t="s">
        <v>3974</v>
      </c>
      <c r="M1287" s="385"/>
      <c r="N1287" s="385"/>
      <c r="O1287" s="1433"/>
      <c r="P1287" s="1433"/>
      <c r="Q1287" s="1433"/>
      <c r="R1287" s="1433"/>
      <c r="S1287" s="1433"/>
      <c r="T1287" s="1433"/>
      <c r="U1287" s="1433"/>
      <c r="V1287" s="1433"/>
      <c r="W1287" s="387" t="s">
        <v>10</v>
      </c>
      <c r="X1287" s="387"/>
      <c r="Y1287" s="387"/>
      <c r="Z1287" s="388"/>
      <c r="AA1287" s="369"/>
    </row>
    <row r="1288" spans="1:27" ht="14.4">
      <c r="A1288" s="369"/>
      <c r="B1288" s="1348"/>
      <c r="C1288" s="1348"/>
      <c r="D1288" s="1347"/>
      <c r="E1288" s="1347"/>
      <c r="F1288" s="1347"/>
      <c r="G1288" s="110" t="s">
        <v>3783</v>
      </c>
      <c r="H1288" s="376" t="s">
        <v>3973</v>
      </c>
      <c r="I1288" s="376"/>
      <c r="J1288" s="376"/>
      <c r="K1288" s="376"/>
      <c r="L1288" s="376"/>
      <c r="M1288" s="376"/>
      <c r="N1288" s="376"/>
      <c r="O1288" s="376"/>
      <c r="P1288" s="376"/>
      <c r="Q1288" s="376"/>
      <c r="R1288" s="376"/>
      <c r="S1288" s="376"/>
      <c r="T1288" s="376"/>
      <c r="U1288" s="376"/>
      <c r="V1288" s="378"/>
      <c r="W1288" s="375"/>
      <c r="X1288" s="375"/>
      <c r="Y1288" s="375"/>
      <c r="Z1288" s="379"/>
      <c r="AA1288" s="369"/>
    </row>
    <row r="1289" spans="1:27" ht="13.95" customHeight="1">
      <c r="A1289" s="369"/>
      <c r="B1289" s="1348" t="s">
        <v>3985</v>
      </c>
      <c r="C1289" s="1348"/>
      <c r="D1289" s="1347" t="s">
        <v>3755</v>
      </c>
      <c r="E1289" s="1347"/>
      <c r="F1289" s="1347"/>
      <c r="G1289" s="1435"/>
      <c r="H1289" s="1435"/>
      <c r="I1289" s="1435"/>
      <c r="J1289" s="1435"/>
      <c r="K1289" s="1435"/>
      <c r="L1289" s="1435"/>
      <c r="M1289" s="1435"/>
      <c r="N1289" s="1435"/>
      <c r="O1289" s="1435"/>
      <c r="P1289" s="1435"/>
      <c r="Q1289" s="1435"/>
      <c r="R1289" s="1435"/>
      <c r="S1289" s="1435"/>
      <c r="T1289" s="1435"/>
      <c r="U1289" s="1435"/>
      <c r="V1289" s="1435"/>
      <c r="W1289" s="1435"/>
      <c r="X1289" s="1435"/>
      <c r="Y1289" s="1435"/>
      <c r="Z1289" s="1435"/>
      <c r="AA1289" s="369"/>
    </row>
    <row r="1290" spans="1:27" ht="14.4">
      <c r="A1290" s="369"/>
      <c r="B1290" s="1348"/>
      <c r="C1290" s="1348"/>
      <c r="D1290" s="1434"/>
      <c r="E1290" s="1434"/>
      <c r="F1290" s="1434"/>
      <c r="G1290" s="1436"/>
      <c r="H1290" s="1436"/>
      <c r="I1290" s="1436"/>
      <c r="J1290" s="1435"/>
      <c r="K1290" s="1435"/>
      <c r="L1290" s="1435"/>
      <c r="M1290" s="1435"/>
      <c r="N1290" s="1435"/>
      <c r="O1290" s="1435"/>
      <c r="P1290" s="1435"/>
      <c r="Q1290" s="1435"/>
      <c r="R1290" s="1435"/>
      <c r="S1290" s="1435"/>
      <c r="T1290" s="1435"/>
      <c r="U1290" s="1435"/>
      <c r="V1290" s="1435"/>
      <c r="W1290" s="1435"/>
      <c r="X1290" s="1435"/>
      <c r="Y1290" s="1435"/>
      <c r="Z1290" s="1435"/>
      <c r="AA1290" s="369"/>
    </row>
    <row r="1291" spans="1:27" ht="18" customHeight="1">
      <c r="A1291" s="369"/>
      <c r="B1291" s="1348"/>
      <c r="C1291" s="1348"/>
      <c r="D1291" s="1347" t="s">
        <v>3975</v>
      </c>
      <c r="E1291" s="1347"/>
      <c r="F1291" s="1347"/>
      <c r="G1291" s="1047" t="s">
        <v>3918</v>
      </c>
      <c r="H1291" s="1047"/>
      <c r="I1291" s="1047"/>
      <c r="J1291" s="871"/>
      <c r="K1291" s="869"/>
      <c r="L1291" s="344" t="s">
        <v>3919</v>
      </c>
      <c r="M1291" s="1437"/>
      <c r="N1291" s="1427"/>
      <c r="O1291" s="1438"/>
      <c r="P1291" s="1439"/>
      <c r="Q1291" s="1425"/>
      <c r="R1291" s="1425"/>
      <c r="S1291" s="1425"/>
      <c r="T1291" s="1425"/>
      <c r="U1291" s="1425"/>
      <c r="V1291" s="1425"/>
      <c r="W1291" s="1425"/>
      <c r="X1291" s="1425"/>
      <c r="Y1291" s="1425"/>
      <c r="Z1291" s="1440"/>
      <c r="AA1291" s="369"/>
    </row>
    <row r="1292" spans="1:27" ht="18" customHeight="1">
      <c r="A1292" s="369"/>
      <c r="B1292" s="1348"/>
      <c r="C1292" s="1348"/>
      <c r="D1292" s="1347"/>
      <c r="E1292" s="1347"/>
      <c r="F1292" s="1347"/>
      <c r="G1292" s="1047" t="s">
        <v>3920</v>
      </c>
      <c r="H1292" s="1047"/>
      <c r="I1292" s="1047"/>
      <c r="J1292" s="1046"/>
      <c r="K1292" s="1046"/>
      <c r="L1292" s="1046"/>
      <c r="M1292" s="1046"/>
      <c r="N1292" s="1046"/>
      <c r="O1292" s="1046"/>
      <c r="P1292" s="1047" t="s">
        <v>3921</v>
      </c>
      <c r="Q1292" s="1047"/>
      <c r="R1292" s="1047"/>
      <c r="S1292" s="1046"/>
      <c r="T1292" s="1046"/>
      <c r="U1292" s="1046"/>
      <c r="V1292" s="1046"/>
      <c r="W1292" s="1046"/>
      <c r="X1292" s="1046"/>
      <c r="Y1292" s="1046"/>
      <c r="Z1292" s="1046"/>
      <c r="AA1292" s="369"/>
    </row>
    <row r="1293" spans="1:27" ht="18" customHeight="1">
      <c r="A1293" s="369"/>
      <c r="B1293" s="1348"/>
      <c r="C1293" s="1348"/>
      <c r="D1293" s="1347"/>
      <c r="E1293" s="1347"/>
      <c r="F1293" s="1347"/>
      <c r="G1293" s="1047" t="s">
        <v>3922</v>
      </c>
      <c r="H1293" s="1047"/>
      <c r="I1293" s="1047"/>
      <c r="J1293" s="1046"/>
      <c r="K1293" s="1046"/>
      <c r="L1293" s="1046"/>
      <c r="M1293" s="1046"/>
      <c r="N1293" s="1046"/>
      <c r="O1293" s="1046"/>
      <c r="P1293" s="1047" t="s">
        <v>3923</v>
      </c>
      <c r="Q1293" s="1047"/>
      <c r="R1293" s="1047"/>
      <c r="S1293" s="1046"/>
      <c r="T1293" s="1046"/>
      <c r="U1293" s="1046"/>
      <c r="V1293" s="1046"/>
      <c r="W1293" s="1046"/>
      <c r="X1293" s="1046"/>
      <c r="Y1293" s="1046"/>
      <c r="Z1293" s="1046"/>
      <c r="AA1293" s="369"/>
    </row>
    <row r="1294" spans="1:27" ht="18" customHeight="1">
      <c r="A1294" s="369"/>
      <c r="B1294" s="1348"/>
      <c r="C1294" s="1348"/>
      <c r="D1294" s="1347"/>
      <c r="E1294" s="1347"/>
      <c r="F1294" s="1347"/>
      <c r="G1294" s="1047" t="s">
        <v>3924</v>
      </c>
      <c r="H1294" s="1047"/>
      <c r="I1294" s="1047"/>
      <c r="J1294" s="1046"/>
      <c r="K1294" s="1046"/>
      <c r="L1294" s="1046"/>
      <c r="M1294" s="1046"/>
      <c r="N1294" s="1046"/>
      <c r="O1294" s="1046"/>
      <c r="P1294" s="1046"/>
      <c r="Q1294" s="1046"/>
      <c r="R1294" s="1046"/>
      <c r="S1294" s="1046"/>
      <c r="T1294" s="1046"/>
      <c r="U1294" s="1046"/>
      <c r="V1294" s="1046"/>
      <c r="W1294" s="1046"/>
      <c r="X1294" s="1046"/>
      <c r="Y1294" s="1046"/>
      <c r="Z1294" s="1046"/>
      <c r="AA1294" s="369"/>
    </row>
    <row r="1295" spans="1:27" ht="14.4">
      <c r="A1295" s="369"/>
      <c r="B1295" s="1348"/>
      <c r="C1295" s="1348"/>
      <c r="D1295" s="1441" t="s">
        <v>3976</v>
      </c>
      <c r="E1295" s="1441"/>
      <c r="F1295" s="1441"/>
      <c r="G1295" s="1441"/>
      <c r="H1295" s="1441"/>
      <c r="I1295" s="1441"/>
      <c r="J1295" s="1441"/>
      <c r="K1295" s="1441"/>
      <c r="L1295" s="1441"/>
      <c r="M1295" s="1441"/>
      <c r="N1295" s="1441" t="s">
        <v>177</v>
      </c>
      <c r="O1295" s="1441"/>
      <c r="P1295" s="1441"/>
      <c r="Q1295" s="1441"/>
      <c r="R1295" s="1441"/>
      <c r="S1295" s="1441"/>
      <c r="T1295" s="1441"/>
      <c r="U1295" s="1441"/>
      <c r="V1295" s="1441"/>
      <c r="W1295" s="1441"/>
      <c r="X1295" s="1441"/>
      <c r="Y1295" s="1441"/>
      <c r="Z1295" s="1441"/>
      <c r="AA1295" s="369"/>
    </row>
    <row r="1296" spans="1:27" ht="14.4">
      <c r="A1296" s="369"/>
      <c r="B1296" s="1348"/>
      <c r="C1296" s="1348"/>
      <c r="D1296" s="1347"/>
      <c r="E1296" s="1347"/>
      <c r="F1296" s="1347"/>
      <c r="G1296" s="1347"/>
      <c r="H1296" s="1347"/>
      <c r="I1296" s="1347"/>
      <c r="J1296" s="1347"/>
      <c r="K1296" s="1347"/>
      <c r="L1296" s="1347"/>
      <c r="M1296" s="1347"/>
      <c r="N1296" s="1347"/>
      <c r="O1296" s="1347"/>
      <c r="P1296" s="1347"/>
      <c r="Q1296" s="1347"/>
      <c r="R1296" s="1347"/>
      <c r="S1296" s="1347"/>
      <c r="T1296" s="1347"/>
      <c r="U1296" s="1347"/>
      <c r="V1296" s="1347"/>
      <c r="W1296" s="1347"/>
      <c r="X1296" s="1347"/>
      <c r="Y1296" s="1347"/>
      <c r="Z1296" s="1347"/>
      <c r="AA1296" s="369"/>
    </row>
    <row r="1297" spans="1:47" ht="14.25" customHeight="1">
      <c r="A1297" s="369"/>
      <c r="B1297" s="1348"/>
      <c r="C1297" s="1348"/>
      <c r="D1297" s="1347"/>
      <c r="E1297" s="1347"/>
      <c r="F1297" s="1347"/>
      <c r="G1297" s="1347"/>
      <c r="H1297" s="1347"/>
      <c r="I1297" s="1347"/>
      <c r="J1297" s="1347"/>
      <c r="K1297" s="1347"/>
      <c r="L1297" s="1347"/>
      <c r="M1297" s="1347"/>
      <c r="N1297" s="1347"/>
      <c r="O1297" s="1347"/>
      <c r="P1297" s="1347"/>
      <c r="Q1297" s="1347"/>
      <c r="R1297" s="1347"/>
      <c r="S1297" s="1347"/>
      <c r="T1297" s="1347"/>
      <c r="U1297" s="1347"/>
      <c r="V1297" s="1347"/>
      <c r="W1297" s="1347"/>
      <c r="X1297" s="1347"/>
      <c r="Y1297" s="1347"/>
      <c r="Z1297" s="1347"/>
      <c r="AA1297" s="369"/>
    </row>
    <row r="1298" spans="1:47" ht="14.4">
      <c r="A1298" s="369"/>
      <c r="B1298" s="1348"/>
      <c r="C1298" s="1348"/>
      <c r="D1298" s="1347" t="s">
        <v>3977</v>
      </c>
      <c r="E1298" s="1347"/>
      <c r="F1298" s="1347"/>
      <c r="G1298" s="1347"/>
      <c r="H1298" s="1347"/>
      <c r="I1298" s="1347"/>
      <c r="J1298" s="1347"/>
      <c r="K1298" s="1347"/>
      <c r="L1298" s="1347"/>
      <c r="M1298" s="1347"/>
      <c r="N1298" s="1442" t="s">
        <v>3979</v>
      </c>
      <c r="O1298" s="1442"/>
      <c r="P1298" s="1442"/>
      <c r="Q1298" s="1442"/>
      <c r="R1298" s="390"/>
      <c r="S1298" s="369"/>
      <c r="T1298" s="369"/>
      <c r="U1298" s="369"/>
      <c r="V1298" s="391"/>
      <c r="W1298" s="389"/>
      <c r="X1298" s="389"/>
      <c r="Y1298" s="389"/>
      <c r="Z1298" s="392"/>
      <c r="AA1298" s="369"/>
    </row>
    <row r="1299" spans="1:47" ht="14.4">
      <c r="A1299" s="369"/>
      <c r="B1299" s="1348"/>
      <c r="C1299" s="1348"/>
      <c r="D1299" s="1347"/>
      <c r="E1299" s="1347"/>
      <c r="F1299" s="1347"/>
      <c r="G1299" s="1347"/>
      <c r="H1299" s="1347"/>
      <c r="I1299" s="1347"/>
      <c r="J1299" s="1347"/>
      <c r="K1299" s="1347"/>
      <c r="L1299" s="1347"/>
      <c r="M1299" s="1347"/>
      <c r="N1299" s="1442"/>
      <c r="O1299" s="1442"/>
      <c r="P1299" s="1442"/>
      <c r="Q1299" s="1442"/>
      <c r="R1299" s="115"/>
      <c r="S1299" s="114"/>
      <c r="T1299" s="369" t="s">
        <v>388</v>
      </c>
      <c r="U1299" s="114"/>
      <c r="V1299" s="393" t="s">
        <v>3980</v>
      </c>
      <c r="W1299" s="389"/>
      <c r="X1299" s="389"/>
      <c r="Y1299" s="389"/>
      <c r="Z1299" s="392"/>
      <c r="AA1299" s="369"/>
    </row>
    <row r="1300" spans="1:47" ht="14.4">
      <c r="A1300" s="369"/>
      <c r="B1300" s="1348"/>
      <c r="C1300" s="1348"/>
      <c r="D1300" s="1347"/>
      <c r="E1300" s="1347"/>
      <c r="F1300" s="1347"/>
      <c r="G1300" s="1347"/>
      <c r="H1300" s="1347"/>
      <c r="I1300" s="1347"/>
      <c r="J1300" s="1347"/>
      <c r="K1300" s="1347"/>
      <c r="L1300" s="1347"/>
      <c r="M1300" s="1347"/>
      <c r="N1300" s="1442"/>
      <c r="O1300" s="1442"/>
      <c r="P1300" s="1442"/>
      <c r="Q1300" s="1442"/>
      <c r="R1300" s="394"/>
      <c r="S1300" s="369"/>
      <c r="T1300" s="369"/>
      <c r="U1300" s="395"/>
      <c r="V1300" s="391"/>
      <c r="W1300" s="389"/>
      <c r="X1300" s="389"/>
      <c r="Y1300" s="389"/>
      <c r="Z1300" s="392"/>
      <c r="AA1300" s="369"/>
    </row>
    <row r="1301" spans="1:47" ht="13.95" customHeight="1">
      <c r="A1301" s="369"/>
      <c r="B1301" s="1348"/>
      <c r="C1301" s="1348"/>
      <c r="D1301" s="1443" t="s">
        <v>3978</v>
      </c>
      <c r="E1301" s="1443"/>
      <c r="F1301" s="1443"/>
      <c r="G1301" s="370"/>
      <c r="H1301" s="371"/>
      <c r="I1301" s="371"/>
      <c r="J1301" s="371"/>
      <c r="K1301" s="371"/>
      <c r="L1301" s="371"/>
      <c r="M1301" s="371"/>
      <c r="N1301" s="371"/>
      <c r="O1301" s="371"/>
      <c r="P1301" s="371"/>
      <c r="Q1301" s="371"/>
      <c r="R1301" s="371"/>
      <c r="S1301" s="371"/>
      <c r="T1301" s="371"/>
      <c r="U1301" s="371"/>
      <c r="V1301" s="372"/>
      <c r="W1301" s="370"/>
      <c r="X1301" s="370"/>
      <c r="Y1301" s="370"/>
      <c r="Z1301" s="374"/>
      <c r="AA1301" s="369"/>
    </row>
    <row r="1302" spans="1:47" ht="14.4">
      <c r="A1302" s="369"/>
      <c r="B1302" s="1348"/>
      <c r="C1302" s="1348"/>
      <c r="D1302" s="1443"/>
      <c r="E1302" s="1443"/>
      <c r="F1302" s="1443"/>
      <c r="G1302" s="389"/>
      <c r="H1302" s="369"/>
      <c r="I1302" s="121" t="s">
        <v>3783</v>
      </c>
      <c r="J1302" s="369" t="s">
        <v>3981</v>
      </c>
      <c r="K1302" s="369"/>
      <c r="L1302" s="369"/>
      <c r="M1302" s="369"/>
      <c r="N1302" s="369" t="s">
        <v>3965</v>
      </c>
      <c r="O1302" s="369"/>
      <c r="P1302" s="121" t="s">
        <v>3783</v>
      </c>
      <c r="Q1302" s="369" t="s">
        <v>3982</v>
      </c>
      <c r="R1302" s="369"/>
      <c r="S1302" s="369"/>
      <c r="T1302" s="369"/>
      <c r="U1302" s="369" t="s">
        <v>3965</v>
      </c>
      <c r="V1302" s="391"/>
      <c r="W1302" s="121" t="s">
        <v>3783</v>
      </c>
      <c r="X1302" s="389" t="s">
        <v>3983</v>
      </c>
      <c r="Y1302" s="389"/>
      <c r="Z1302" s="392"/>
      <c r="AA1302" s="369"/>
    </row>
    <row r="1303" spans="1:47" ht="14.4">
      <c r="A1303" s="369"/>
      <c r="B1303" s="1348"/>
      <c r="C1303" s="1348"/>
      <c r="D1303" s="1443"/>
      <c r="E1303" s="1443"/>
      <c r="F1303" s="1443"/>
      <c r="G1303" s="375"/>
      <c r="H1303" s="376"/>
      <c r="I1303" s="376"/>
      <c r="J1303" s="376"/>
      <c r="K1303" s="376"/>
      <c r="L1303" s="376"/>
      <c r="M1303" s="376"/>
      <c r="N1303" s="376"/>
      <c r="O1303" s="376"/>
      <c r="P1303" s="376"/>
      <c r="Q1303" s="376"/>
      <c r="R1303" s="376"/>
      <c r="S1303" s="376"/>
      <c r="T1303" s="376"/>
      <c r="U1303" s="376"/>
      <c r="V1303" s="378"/>
      <c r="W1303" s="375"/>
      <c r="X1303" s="375"/>
      <c r="Y1303" s="375"/>
      <c r="Z1303" s="379"/>
      <c r="AA1303" s="369"/>
    </row>
    <row r="1304" spans="1:47" ht="14.55" customHeight="1">
      <c r="B1304" s="1348" t="s">
        <v>3984</v>
      </c>
      <c r="C1304" s="1348"/>
      <c r="D1304" s="1347" t="s">
        <v>23</v>
      </c>
      <c r="E1304" s="1347"/>
      <c r="F1304" s="1347"/>
      <c r="G1304" s="1346" t="s">
        <v>15</v>
      </c>
      <c r="H1304" s="1346"/>
      <c r="I1304" s="1346"/>
      <c r="J1304" s="1346"/>
      <c r="K1304" s="1346"/>
      <c r="L1304" s="1444"/>
      <c r="M1304" s="1349"/>
      <c r="N1304" s="368" t="s">
        <v>3919</v>
      </c>
      <c r="O1304" s="1444"/>
      <c r="P1304" s="1349"/>
      <c r="Q1304" s="1346" t="s">
        <v>56</v>
      </c>
      <c r="R1304" s="1346"/>
      <c r="S1304" s="1346"/>
      <c r="T1304" s="1346"/>
      <c r="U1304" s="1346"/>
      <c r="V1304" s="1445"/>
      <c r="W1304" s="1346"/>
      <c r="X1304" s="1346"/>
      <c r="Y1304" s="1346"/>
      <c r="Z1304" s="1346"/>
      <c r="AB1304" s="2">
        <v>51</v>
      </c>
      <c r="AC1304" s="876"/>
      <c r="AD1304" s="876"/>
      <c r="AE1304" s="876"/>
      <c r="AF1304" s="1446"/>
      <c r="AG1304" s="1446"/>
      <c r="AH1304" s="1446"/>
      <c r="AI1304" s="1446"/>
      <c r="AJ1304" s="1446"/>
      <c r="AK1304" s="876"/>
      <c r="AL1304" s="876"/>
      <c r="AM1304" s="876"/>
      <c r="AN1304" s="1446"/>
      <c r="AO1304" s="1446"/>
      <c r="AP1304" s="1446"/>
      <c r="AQ1304" s="1446"/>
      <c r="AR1304" s="1446"/>
      <c r="AS1304" s="1446"/>
      <c r="AT1304" s="1446"/>
      <c r="AU1304" s="1446"/>
    </row>
    <row r="1305" spans="1:47" ht="13.05" customHeight="1">
      <c r="B1305" s="1348"/>
      <c r="C1305" s="1348"/>
      <c r="D1305" s="1347"/>
      <c r="E1305" s="1347"/>
      <c r="F1305" s="1347"/>
      <c r="G1305" s="1346" t="s">
        <v>17</v>
      </c>
      <c r="H1305" s="1346"/>
      <c r="I1305" s="1346"/>
      <c r="J1305" s="1346"/>
      <c r="K1305" s="1346"/>
      <c r="L1305" s="1445"/>
      <c r="M1305" s="1346"/>
      <c r="N1305" s="1346"/>
      <c r="O1305" s="1346"/>
      <c r="P1305" s="1346"/>
      <c r="Q1305" s="1346" t="s">
        <v>3993</v>
      </c>
      <c r="R1305" s="1346"/>
      <c r="S1305" s="1346"/>
      <c r="T1305" s="1346"/>
      <c r="U1305" s="1346"/>
      <c r="V1305" s="1445"/>
      <c r="W1305" s="1346"/>
      <c r="X1305" s="1346"/>
      <c r="Y1305" s="1346"/>
      <c r="Z1305" s="1346"/>
      <c r="AC1305" s="876"/>
      <c r="AD1305" s="876"/>
      <c r="AE1305" s="876"/>
      <c r="AF1305" s="1446"/>
      <c r="AG1305" s="1446"/>
      <c r="AH1305" s="1446"/>
      <c r="AI1305" s="1446"/>
      <c r="AJ1305" s="1446"/>
      <c r="AK1305" s="1446"/>
      <c r="AL1305" s="1446"/>
      <c r="AM1305" s="1446"/>
      <c r="AN1305" s="1446"/>
      <c r="AO1305" s="1446"/>
      <c r="AP1305" s="1446"/>
      <c r="AQ1305" s="1446"/>
      <c r="AR1305" s="1446"/>
      <c r="AS1305" s="1446"/>
      <c r="AT1305" s="1446"/>
      <c r="AU1305" s="1446"/>
    </row>
    <row r="1306" spans="1:47" ht="13.95" customHeight="1">
      <c r="A1306" s="369"/>
      <c r="B1306" s="1348"/>
      <c r="C1306" s="1348"/>
      <c r="D1306" s="1347"/>
      <c r="E1306" s="1347"/>
      <c r="F1306" s="1347"/>
      <c r="G1306" s="1346" t="s">
        <v>19</v>
      </c>
      <c r="H1306" s="1346"/>
      <c r="I1306" s="1346"/>
      <c r="J1306" s="1346"/>
      <c r="K1306" s="1346"/>
      <c r="L1306" s="1445"/>
      <c r="M1306" s="1346"/>
      <c r="N1306" s="1346"/>
      <c r="O1306" s="1346"/>
      <c r="P1306" s="1346"/>
      <c r="Q1306" s="1347" t="s">
        <v>20</v>
      </c>
      <c r="R1306" s="1347"/>
      <c r="S1306" s="1347"/>
      <c r="T1306" s="1347"/>
      <c r="U1306" s="1347"/>
      <c r="V1306" s="1445"/>
      <c r="W1306" s="1346"/>
      <c r="X1306" s="1346"/>
      <c r="Y1306" s="1346"/>
      <c r="Z1306" s="1346"/>
      <c r="AA1306" s="369"/>
    </row>
    <row r="1307" spans="1:47" ht="14.4">
      <c r="A1307" s="369"/>
      <c r="B1307" s="1348"/>
      <c r="C1307" s="1348"/>
      <c r="D1307" s="1347" t="s">
        <v>8</v>
      </c>
      <c r="E1307" s="1347"/>
      <c r="F1307" s="1347"/>
      <c r="G1307" s="1447"/>
      <c r="H1307" s="1343"/>
      <c r="I1307" s="1343"/>
      <c r="J1307" s="1343"/>
      <c r="K1307" s="1343"/>
      <c r="L1307" s="1344"/>
      <c r="M1307" s="1344"/>
      <c r="N1307" s="1344"/>
      <c r="O1307" s="1344"/>
      <c r="P1307" s="1344"/>
      <c r="Q1307" s="1344"/>
      <c r="R1307" s="1344"/>
      <c r="S1307" s="1344"/>
      <c r="T1307" s="1344"/>
      <c r="U1307" s="1344"/>
      <c r="V1307" s="1344"/>
      <c r="W1307" s="1344"/>
      <c r="X1307" s="1344"/>
      <c r="Y1307" s="1344"/>
      <c r="Z1307" s="1344"/>
      <c r="AA1307" s="369"/>
    </row>
    <row r="1308" spans="1:47" ht="14.4">
      <c r="A1308" s="369"/>
      <c r="B1308" s="1348"/>
      <c r="C1308" s="1348"/>
      <c r="D1308" s="1347"/>
      <c r="E1308" s="1347"/>
      <c r="F1308" s="1347"/>
      <c r="G1308" s="1345"/>
      <c r="H1308" s="1344"/>
      <c r="I1308" s="1344"/>
      <c r="J1308" s="1344"/>
      <c r="K1308" s="1344"/>
      <c r="L1308" s="1344"/>
      <c r="M1308" s="1344"/>
      <c r="N1308" s="1344"/>
      <c r="O1308" s="1344"/>
      <c r="P1308" s="1344"/>
      <c r="Q1308" s="1344"/>
      <c r="R1308" s="1344"/>
      <c r="S1308" s="1344"/>
      <c r="T1308" s="1344"/>
      <c r="U1308" s="1344"/>
      <c r="V1308" s="1344"/>
      <c r="W1308" s="1344"/>
      <c r="X1308" s="1344"/>
      <c r="Y1308" s="1344"/>
      <c r="Z1308" s="1344"/>
      <c r="AA1308" s="369"/>
    </row>
    <row r="1309" spans="1:47" ht="14.4">
      <c r="A1309" s="369"/>
      <c r="B1309" s="1348"/>
      <c r="C1309" s="1348"/>
      <c r="D1309" s="1347" t="s">
        <v>3745</v>
      </c>
      <c r="E1309" s="1347"/>
      <c r="F1309" s="1347"/>
      <c r="G1309" s="370"/>
      <c r="H1309" s="371"/>
      <c r="I1309" s="350"/>
      <c r="J1309" s="350"/>
      <c r="K1309" s="112" t="s">
        <v>3783</v>
      </c>
      <c r="L1309" s="371" t="s">
        <v>3966</v>
      </c>
      <c r="M1309" s="371"/>
      <c r="N1309" s="371"/>
      <c r="O1309" s="371"/>
      <c r="P1309" s="371" t="s">
        <v>3965</v>
      </c>
      <c r="Q1309" s="350"/>
      <c r="R1309" s="112" t="s">
        <v>3783</v>
      </c>
      <c r="S1309" s="371" t="s">
        <v>3967</v>
      </c>
      <c r="T1309" s="371"/>
      <c r="U1309" s="371"/>
      <c r="V1309" s="372"/>
      <c r="W1309" s="373"/>
      <c r="X1309" s="370"/>
      <c r="Y1309" s="370"/>
      <c r="Z1309" s="374"/>
      <c r="AA1309" s="369"/>
    </row>
    <row r="1310" spans="1:47" ht="14.4">
      <c r="A1310" s="369"/>
      <c r="B1310" s="1348"/>
      <c r="C1310" s="1348"/>
      <c r="D1310" s="1347"/>
      <c r="E1310" s="1347"/>
      <c r="F1310" s="1347"/>
      <c r="G1310" s="375"/>
      <c r="H1310" s="376"/>
      <c r="I1310" s="377"/>
      <c r="J1310" s="376"/>
      <c r="K1310" s="110" t="s">
        <v>3783</v>
      </c>
      <c r="L1310" s="376" t="s">
        <v>9</v>
      </c>
      <c r="M1310" s="376"/>
      <c r="N1310" s="376"/>
      <c r="O1310" s="1448"/>
      <c r="P1310" s="1449"/>
      <c r="Q1310" s="1449"/>
      <c r="R1310" s="1449"/>
      <c r="S1310" s="1449"/>
      <c r="T1310" s="1449"/>
      <c r="U1310" s="1449"/>
      <c r="V1310" s="1449"/>
      <c r="W1310" s="375" t="s">
        <v>10</v>
      </c>
      <c r="X1310" s="375"/>
      <c r="Y1310" s="375"/>
      <c r="Z1310" s="379"/>
      <c r="AA1310" s="369"/>
    </row>
    <row r="1311" spans="1:47" ht="14.4">
      <c r="A1311" s="369"/>
      <c r="B1311" s="1348"/>
      <c r="C1311" s="1348"/>
      <c r="D1311" s="1347"/>
      <c r="E1311" s="1347"/>
      <c r="F1311" s="1347"/>
      <c r="G1311" s="1450" t="s">
        <v>3968</v>
      </c>
      <c r="H1311" s="1450"/>
      <c r="I1311" s="1450"/>
      <c r="J1311" s="1450"/>
      <c r="K1311" s="1451"/>
      <c r="L1311" s="1452"/>
      <c r="M1311" s="1453"/>
      <c r="N1311" s="1453"/>
      <c r="O1311" s="1453"/>
      <c r="P1311" s="1453"/>
      <c r="Q1311" s="1452"/>
      <c r="R1311" s="1453"/>
      <c r="S1311" s="1453"/>
      <c r="T1311" s="1453"/>
      <c r="U1311" s="1453"/>
      <c r="V1311" s="1445"/>
      <c r="W1311" s="1346"/>
      <c r="X1311" s="1346"/>
      <c r="Y1311" s="1346"/>
      <c r="Z1311" s="1346"/>
      <c r="AA1311" s="369"/>
    </row>
    <row r="1312" spans="1:47" ht="14.4">
      <c r="A1312" s="369"/>
      <c r="B1312" s="1348"/>
      <c r="C1312" s="1348"/>
      <c r="D1312" s="1347"/>
      <c r="E1312" s="1347"/>
      <c r="F1312" s="1347"/>
      <c r="G1312" s="1450" t="s">
        <v>3969</v>
      </c>
      <c r="H1312" s="1450"/>
      <c r="I1312" s="1450"/>
      <c r="J1312" s="1450"/>
      <c r="K1312" s="1451"/>
      <c r="L1312" s="1429"/>
      <c r="M1312" s="862"/>
      <c r="N1312" s="109"/>
      <c r="O1312" s="1" t="s">
        <v>12</v>
      </c>
      <c r="P1312" s="109"/>
      <c r="Q1312" s="1" t="s">
        <v>11</v>
      </c>
      <c r="R1312" s="109"/>
      <c r="S1312" s="1" t="s">
        <v>227</v>
      </c>
      <c r="T1312" s="382"/>
      <c r="U1312" s="382"/>
      <c r="V1312" s="383"/>
      <c r="W1312" s="380"/>
      <c r="X1312" s="380"/>
      <c r="Y1312" s="380"/>
      <c r="Z1312" s="381"/>
      <c r="AA1312" s="369"/>
    </row>
    <row r="1313" spans="1:27" ht="13.95" customHeight="1">
      <c r="A1313" s="369"/>
      <c r="B1313" s="1348"/>
      <c r="C1313" s="1348"/>
      <c r="D1313" s="1443" t="s">
        <v>3971</v>
      </c>
      <c r="E1313" s="1347"/>
      <c r="F1313" s="1347"/>
      <c r="G1313" s="111" t="s">
        <v>3783</v>
      </c>
      <c r="H1313" s="385" t="s">
        <v>3972</v>
      </c>
      <c r="I1313" s="385"/>
      <c r="J1313" s="385"/>
      <c r="K1313" s="385"/>
      <c r="L1313" s="386" t="s">
        <v>3974</v>
      </c>
      <c r="M1313" s="385"/>
      <c r="N1313" s="385"/>
      <c r="O1313" s="1433"/>
      <c r="P1313" s="1433"/>
      <c r="Q1313" s="1433"/>
      <c r="R1313" s="1433"/>
      <c r="S1313" s="1433"/>
      <c r="T1313" s="1433"/>
      <c r="U1313" s="1433"/>
      <c r="V1313" s="1433"/>
      <c r="W1313" s="387" t="s">
        <v>10</v>
      </c>
      <c r="X1313" s="387"/>
      <c r="Y1313" s="387"/>
      <c r="Z1313" s="388"/>
      <c r="AA1313" s="369"/>
    </row>
    <row r="1314" spans="1:27" ht="14.4">
      <c r="A1314" s="369"/>
      <c r="B1314" s="1348"/>
      <c r="C1314" s="1348"/>
      <c r="D1314" s="1347"/>
      <c r="E1314" s="1347"/>
      <c r="F1314" s="1347"/>
      <c r="G1314" s="110" t="s">
        <v>3783</v>
      </c>
      <c r="H1314" s="376" t="s">
        <v>3973</v>
      </c>
      <c r="I1314" s="376"/>
      <c r="J1314" s="376"/>
      <c r="K1314" s="376"/>
      <c r="L1314" s="376"/>
      <c r="M1314" s="376"/>
      <c r="N1314" s="376"/>
      <c r="O1314" s="376"/>
      <c r="P1314" s="376"/>
      <c r="Q1314" s="376"/>
      <c r="R1314" s="376"/>
      <c r="S1314" s="376"/>
      <c r="T1314" s="376"/>
      <c r="U1314" s="376"/>
      <c r="V1314" s="378"/>
      <c r="W1314" s="375"/>
      <c r="X1314" s="375"/>
      <c r="Y1314" s="375"/>
      <c r="Z1314" s="379"/>
      <c r="AA1314" s="369"/>
    </row>
    <row r="1315" spans="1:27" ht="13.95" customHeight="1">
      <c r="A1315" s="369"/>
      <c r="B1315" s="1348" t="s">
        <v>3985</v>
      </c>
      <c r="C1315" s="1348"/>
      <c r="D1315" s="1347" t="s">
        <v>3755</v>
      </c>
      <c r="E1315" s="1347"/>
      <c r="F1315" s="1347"/>
      <c r="G1315" s="1435"/>
      <c r="H1315" s="1435"/>
      <c r="I1315" s="1435"/>
      <c r="J1315" s="1435"/>
      <c r="K1315" s="1435"/>
      <c r="L1315" s="1435"/>
      <c r="M1315" s="1435"/>
      <c r="N1315" s="1435"/>
      <c r="O1315" s="1435"/>
      <c r="P1315" s="1435"/>
      <c r="Q1315" s="1435"/>
      <c r="R1315" s="1435"/>
      <c r="S1315" s="1435"/>
      <c r="T1315" s="1435"/>
      <c r="U1315" s="1435"/>
      <c r="V1315" s="1435"/>
      <c r="W1315" s="1435"/>
      <c r="X1315" s="1435"/>
      <c r="Y1315" s="1435"/>
      <c r="Z1315" s="1435"/>
      <c r="AA1315" s="369"/>
    </row>
    <row r="1316" spans="1:27" ht="14.4">
      <c r="A1316" s="369"/>
      <c r="B1316" s="1348"/>
      <c r="C1316" s="1348"/>
      <c r="D1316" s="1434"/>
      <c r="E1316" s="1434"/>
      <c r="F1316" s="1434"/>
      <c r="G1316" s="1436"/>
      <c r="H1316" s="1436"/>
      <c r="I1316" s="1436"/>
      <c r="J1316" s="1435"/>
      <c r="K1316" s="1435"/>
      <c r="L1316" s="1435"/>
      <c r="M1316" s="1435"/>
      <c r="N1316" s="1435"/>
      <c r="O1316" s="1435"/>
      <c r="P1316" s="1435"/>
      <c r="Q1316" s="1435"/>
      <c r="R1316" s="1435"/>
      <c r="S1316" s="1435"/>
      <c r="T1316" s="1435"/>
      <c r="U1316" s="1435"/>
      <c r="V1316" s="1435"/>
      <c r="W1316" s="1435"/>
      <c r="X1316" s="1435"/>
      <c r="Y1316" s="1435"/>
      <c r="Z1316" s="1435"/>
      <c r="AA1316" s="369"/>
    </row>
    <row r="1317" spans="1:27" ht="18" customHeight="1">
      <c r="A1317" s="369"/>
      <c r="B1317" s="1348"/>
      <c r="C1317" s="1348"/>
      <c r="D1317" s="1347" t="s">
        <v>3975</v>
      </c>
      <c r="E1317" s="1347"/>
      <c r="F1317" s="1347"/>
      <c r="G1317" s="1047" t="s">
        <v>3918</v>
      </c>
      <c r="H1317" s="1047"/>
      <c r="I1317" s="1047"/>
      <c r="J1317" s="871"/>
      <c r="K1317" s="869"/>
      <c r="L1317" s="344" t="s">
        <v>3919</v>
      </c>
      <c r="M1317" s="1437"/>
      <c r="N1317" s="1427"/>
      <c r="O1317" s="1438"/>
      <c r="P1317" s="1439"/>
      <c r="Q1317" s="1425"/>
      <c r="R1317" s="1425"/>
      <c r="S1317" s="1425"/>
      <c r="T1317" s="1425"/>
      <c r="U1317" s="1425"/>
      <c r="V1317" s="1425"/>
      <c r="W1317" s="1425"/>
      <c r="X1317" s="1425"/>
      <c r="Y1317" s="1425"/>
      <c r="Z1317" s="1440"/>
      <c r="AA1317" s="369"/>
    </row>
    <row r="1318" spans="1:27" ht="18" customHeight="1">
      <c r="A1318" s="369"/>
      <c r="B1318" s="1348"/>
      <c r="C1318" s="1348"/>
      <c r="D1318" s="1347"/>
      <c r="E1318" s="1347"/>
      <c r="F1318" s="1347"/>
      <c r="G1318" s="1047" t="s">
        <v>3920</v>
      </c>
      <c r="H1318" s="1047"/>
      <c r="I1318" s="1047"/>
      <c r="J1318" s="1046"/>
      <c r="K1318" s="1046"/>
      <c r="L1318" s="1046"/>
      <c r="M1318" s="1046"/>
      <c r="N1318" s="1046"/>
      <c r="O1318" s="1046"/>
      <c r="P1318" s="1047" t="s">
        <v>3921</v>
      </c>
      <c r="Q1318" s="1047"/>
      <c r="R1318" s="1047"/>
      <c r="S1318" s="1046"/>
      <c r="T1318" s="1046"/>
      <c r="U1318" s="1046"/>
      <c r="V1318" s="1046"/>
      <c r="W1318" s="1046"/>
      <c r="X1318" s="1046"/>
      <c r="Y1318" s="1046"/>
      <c r="Z1318" s="1046"/>
      <c r="AA1318" s="369"/>
    </row>
    <row r="1319" spans="1:27" ht="18" customHeight="1">
      <c r="A1319" s="369"/>
      <c r="B1319" s="1348"/>
      <c r="C1319" s="1348"/>
      <c r="D1319" s="1347"/>
      <c r="E1319" s="1347"/>
      <c r="F1319" s="1347"/>
      <c r="G1319" s="1047" t="s">
        <v>3922</v>
      </c>
      <c r="H1319" s="1047"/>
      <c r="I1319" s="1047"/>
      <c r="J1319" s="1046"/>
      <c r="K1319" s="1046"/>
      <c r="L1319" s="1046"/>
      <c r="M1319" s="1046"/>
      <c r="N1319" s="1046"/>
      <c r="O1319" s="1046"/>
      <c r="P1319" s="1047" t="s">
        <v>3923</v>
      </c>
      <c r="Q1319" s="1047"/>
      <c r="R1319" s="1047"/>
      <c r="S1319" s="1046"/>
      <c r="T1319" s="1046"/>
      <c r="U1319" s="1046"/>
      <c r="V1319" s="1046"/>
      <c r="W1319" s="1046"/>
      <c r="X1319" s="1046"/>
      <c r="Y1319" s="1046"/>
      <c r="Z1319" s="1046"/>
      <c r="AA1319" s="369"/>
    </row>
    <row r="1320" spans="1:27" ht="18" customHeight="1">
      <c r="A1320" s="369"/>
      <c r="B1320" s="1348"/>
      <c r="C1320" s="1348"/>
      <c r="D1320" s="1347"/>
      <c r="E1320" s="1347"/>
      <c r="F1320" s="1347"/>
      <c r="G1320" s="1047" t="s">
        <v>3924</v>
      </c>
      <c r="H1320" s="1047"/>
      <c r="I1320" s="1047"/>
      <c r="J1320" s="1046"/>
      <c r="K1320" s="1046"/>
      <c r="L1320" s="1046"/>
      <c r="M1320" s="1046"/>
      <c r="N1320" s="1046"/>
      <c r="O1320" s="1046"/>
      <c r="P1320" s="1046"/>
      <c r="Q1320" s="1046"/>
      <c r="R1320" s="1046"/>
      <c r="S1320" s="1046"/>
      <c r="T1320" s="1046"/>
      <c r="U1320" s="1046"/>
      <c r="V1320" s="1046"/>
      <c r="W1320" s="1046"/>
      <c r="X1320" s="1046"/>
      <c r="Y1320" s="1046"/>
      <c r="Z1320" s="1046"/>
      <c r="AA1320" s="369"/>
    </row>
    <row r="1321" spans="1:27" ht="14.4">
      <c r="A1321" s="369"/>
      <c r="B1321" s="1348"/>
      <c r="C1321" s="1348"/>
      <c r="D1321" s="1441" t="s">
        <v>3976</v>
      </c>
      <c r="E1321" s="1441"/>
      <c r="F1321" s="1441"/>
      <c r="G1321" s="1441"/>
      <c r="H1321" s="1441"/>
      <c r="I1321" s="1441"/>
      <c r="J1321" s="1441"/>
      <c r="K1321" s="1441"/>
      <c r="L1321" s="1441"/>
      <c r="M1321" s="1441"/>
      <c r="N1321" s="1441" t="s">
        <v>177</v>
      </c>
      <c r="O1321" s="1441"/>
      <c r="P1321" s="1441"/>
      <c r="Q1321" s="1441"/>
      <c r="R1321" s="1441"/>
      <c r="S1321" s="1441"/>
      <c r="T1321" s="1441"/>
      <c r="U1321" s="1441"/>
      <c r="V1321" s="1441"/>
      <c r="W1321" s="1441"/>
      <c r="X1321" s="1441"/>
      <c r="Y1321" s="1441"/>
      <c r="Z1321" s="1441"/>
      <c r="AA1321" s="369"/>
    </row>
    <row r="1322" spans="1:27" ht="14.4">
      <c r="A1322" s="369"/>
      <c r="B1322" s="1348"/>
      <c r="C1322" s="1348"/>
      <c r="D1322" s="1347"/>
      <c r="E1322" s="1347"/>
      <c r="F1322" s="1347"/>
      <c r="G1322" s="1347"/>
      <c r="H1322" s="1347"/>
      <c r="I1322" s="1347"/>
      <c r="J1322" s="1347"/>
      <c r="K1322" s="1347"/>
      <c r="L1322" s="1347"/>
      <c r="M1322" s="1347"/>
      <c r="N1322" s="1347"/>
      <c r="O1322" s="1347"/>
      <c r="P1322" s="1347"/>
      <c r="Q1322" s="1347"/>
      <c r="R1322" s="1347"/>
      <c r="S1322" s="1347"/>
      <c r="T1322" s="1347"/>
      <c r="U1322" s="1347"/>
      <c r="V1322" s="1347"/>
      <c r="W1322" s="1347"/>
      <c r="X1322" s="1347"/>
      <c r="Y1322" s="1347"/>
      <c r="Z1322" s="1347"/>
      <c r="AA1322" s="369"/>
    </row>
    <row r="1323" spans="1:27" ht="14.25" customHeight="1">
      <c r="A1323" s="369"/>
      <c r="B1323" s="1348"/>
      <c r="C1323" s="1348"/>
      <c r="D1323" s="1347"/>
      <c r="E1323" s="1347"/>
      <c r="F1323" s="1347"/>
      <c r="G1323" s="1347"/>
      <c r="H1323" s="1347"/>
      <c r="I1323" s="1347"/>
      <c r="J1323" s="1347"/>
      <c r="K1323" s="1347"/>
      <c r="L1323" s="1347"/>
      <c r="M1323" s="1347"/>
      <c r="N1323" s="1347"/>
      <c r="O1323" s="1347"/>
      <c r="P1323" s="1347"/>
      <c r="Q1323" s="1347"/>
      <c r="R1323" s="1347"/>
      <c r="S1323" s="1347"/>
      <c r="T1323" s="1347"/>
      <c r="U1323" s="1347"/>
      <c r="V1323" s="1347"/>
      <c r="W1323" s="1347"/>
      <c r="X1323" s="1347"/>
      <c r="Y1323" s="1347"/>
      <c r="Z1323" s="1347"/>
      <c r="AA1323" s="369"/>
    </row>
    <row r="1324" spans="1:27" ht="14.4">
      <c r="A1324" s="369"/>
      <c r="B1324" s="1348"/>
      <c r="C1324" s="1348"/>
      <c r="D1324" s="1347" t="s">
        <v>3977</v>
      </c>
      <c r="E1324" s="1347"/>
      <c r="F1324" s="1347"/>
      <c r="G1324" s="1347"/>
      <c r="H1324" s="1347"/>
      <c r="I1324" s="1347"/>
      <c r="J1324" s="1347"/>
      <c r="K1324" s="1347"/>
      <c r="L1324" s="1347"/>
      <c r="M1324" s="1347"/>
      <c r="N1324" s="1442" t="s">
        <v>3979</v>
      </c>
      <c r="O1324" s="1442"/>
      <c r="P1324" s="1442"/>
      <c r="Q1324" s="1442"/>
      <c r="R1324" s="390"/>
      <c r="S1324" s="369"/>
      <c r="T1324" s="369"/>
      <c r="U1324" s="369"/>
      <c r="V1324" s="391"/>
      <c r="W1324" s="389"/>
      <c r="X1324" s="389"/>
      <c r="Y1324" s="389"/>
      <c r="Z1324" s="392"/>
      <c r="AA1324" s="369"/>
    </row>
    <row r="1325" spans="1:27" ht="14.4">
      <c r="A1325" s="369"/>
      <c r="B1325" s="1348"/>
      <c r="C1325" s="1348"/>
      <c r="D1325" s="1347"/>
      <c r="E1325" s="1347"/>
      <c r="F1325" s="1347"/>
      <c r="G1325" s="1347"/>
      <c r="H1325" s="1347"/>
      <c r="I1325" s="1347"/>
      <c r="J1325" s="1347"/>
      <c r="K1325" s="1347"/>
      <c r="L1325" s="1347"/>
      <c r="M1325" s="1347"/>
      <c r="N1325" s="1442"/>
      <c r="O1325" s="1442"/>
      <c r="P1325" s="1442"/>
      <c r="Q1325" s="1442"/>
      <c r="R1325" s="115"/>
      <c r="S1325" s="114"/>
      <c r="T1325" s="369" t="s">
        <v>388</v>
      </c>
      <c r="U1325" s="114"/>
      <c r="V1325" s="393" t="s">
        <v>3980</v>
      </c>
      <c r="W1325" s="389"/>
      <c r="X1325" s="389"/>
      <c r="Y1325" s="389"/>
      <c r="Z1325" s="392"/>
      <c r="AA1325" s="369"/>
    </row>
    <row r="1326" spans="1:27" ht="14.4">
      <c r="A1326" s="369"/>
      <c r="B1326" s="1348"/>
      <c r="C1326" s="1348"/>
      <c r="D1326" s="1347"/>
      <c r="E1326" s="1347"/>
      <c r="F1326" s="1347"/>
      <c r="G1326" s="1347"/>
      <c r="H1326" s="1347"/>
      <c r="I1326" s="1347"/>
      <c r="J1326" s="1347"/>
      <c r="K1326" s="1347"/>
      <c r="L1326" s="1347"/>
      <c r="M1326" s="1347"/>
      <c r="N1326" s="1442"/>
      <c r="O1326" s="1442"/>
      <c r="P1326" s="1442"/>
      <c r="Q1326" s="1442"/>
      <c r="R1326" s="394"/>
      <c r="S1326" s="369"/>
      <c r="T1326" s="369"/>
      <c r="U1326" s="395"/>
      <c r="V1326" s="391"/>
      <c r="W1326" s="389"/>
      <c r="X1326" s="389"/>
      <c r="Y1326" s="389"/>
      <c r="Z1326" s="392"/>
      <c r="AA1326" s="369"/>
    </row>
    <row r="1327" spans="1:27" ht="13.95" customHeight="1">
      <c r="A1327" s="369"/>
      <c r="B1327" s="1348"/>
      <c r="C1327" s="1348"/>
      <c r="D1327" s="1443" t="s">
        <v>3978</v>
      </c>
      <c r="E1327" s="1443"/>
      <c r="F1327" s="1443"/>
      <c r="G1327" s="370"/>
      <c r="H1327" s="371"/>
      <c r="I1327" s="371"/>
      <c r="J1327" s="371"/>
      <c r="K1327" s="371"/>
      <c r="L1327" s="371"/>
      <c r="M1327" s="371"/>
      <c r="N1327" s="371"/>
      <c r="O1327" s="371"/>
      <c r="P1327" s="371"/>
      <c r="Q1327" s="371"/>
      <c r="R1327" s="371"/>
      <c r="S1327" s="371"/>
      <c r="T1327" s="371"/>
      <c r="U1327" s="371"/>
      <c r="V1327" s="372"/>
      <c r="W1327" s="370"/>
      <c r="X1327" s="370"/>
      <c r="Y1327" s="370"/>
      <c r="Z1327" s="374"/>
      <c r="AA1327" s="369"/>
    </row>
    <row r="1328" spans="1:27" ht="14.4">
      <c r="A1328" s="369"/>
      <c r="B1328" s="1348"/>
      <c r="C1328" s="1348"/>
      <c r="D1328" s="1443"/>
      <c r="E1328" s="1443"/>
      <c r="F1328" s="1443"/>
      <c r="G1328" s="389"/>
      <c r="H1328" s="369"/>
      <c r="I1328" s="121" t="s">
        <v>3783</v>
      </c>
      <c r="J1328" s="369" t="s">
        <v>3981</v>
      </c>
      <c r="K1328" s="369"/>
      <c r="L1328" s="369"/>
      <c r="M1328" s="369"/>
      <c r="N1328" s="369" t="s">
        <v>3965</v>
      </c>
      <c r="O1328" s="369"/>
      <c r="P1328" s="121" t="s">
        <v>3783</v>
      </c>
      <c r="Q1328" s="369" t="s">
        <v>3982</v>
      </c>
      <c r="R1328" s="369"/>
      <c r="S1328" s="369"/>
      <c r="T1328" s="369"/>
      <c r="U1328" s="369" t="s">
        <v>3965</v>
      </c>
      <c r="V1328" s="391"/>
      <c r="W1328" s="121" t="s">
        <v>3783</v>
      </c>
      <c r="X1328" s="389" t="s">
        <v>3983</v>
      </c>
      <c r="Y1328" s="389"/>
      <c r="Z1328" s="392"/>
      <c r="AA1328" s="369"/>
    </row>
    <row r="1329" spans="1:47" ht="14.4">
      <c r="A1329" s="369"/>
      <c r="B1329" s="1348"/>
      <c r="C1329" s="1348"/>
      <c r="D1329" s="1443"/>
      <c r="E1329" s="1443"/>
      <c r="F1329" s="1443"/>
      <c r="G1329" s="375"/>
      <c r="H1329" s="376"/>
      <c r="I1329" s="376"/>
      <c r="J1329" s="376"/>
      <c r="K1329" s="376"/>
      <c r="L1329" s="376"/>
      <c r="M1329" s="376"/>
      <c r="N1329" s="376"/>
      <c r="O1329" s="376"/>
      <c r="P1329" s="376"/>
      <c r="Q1329" s="376"/>
      <c r="R1329" s="376"/>
      <c r="S1329" s="376"/>
      <c r="T1329" s="376"/>
      <c r="U1329" s="376"/>
      <c r="V1329" s="378"/>
      <c r="W1329" s="375"/>
      <c r="X1329" s="375"/>
      <c r="Y1329" s="375"/>
      <c r="Z1329" s="379"/>
      <c r="AA1329" s="369"/>
    </row>
    <row r="1330" spans="1:47" ht="14.55" customHeight="1">
      <c r="B1330" s="1348" t="s">
        <v>3984</v>
      </c>
      <c r="C1330" s="1348"/>
      <c r="D1330" s="1347" t="s">
        <v>23</v>
      </c>
      <c r="E1330" s="1347"/>
      <c r="F1330" s="1347"/>
      <c r="G1330" s="1346" t="s">
        <v>15</v>
      </c>
      <c r="H1330" s="1346"/>
      <c r="I1330" s="1346"/>
      <c r="J1330" s="1346"/>
      <c r="K1330" s="1346"/>
      <c r="L1330" s="1444"/>
      <c r="M1330" s="1349"/>
      <c r="N1330" s="368" t="s">
        <v>3919</v>
      </c>
      <c r="O1330" s="1444"/>
      <c r="P1330" s="1349"/>
      <c r="Q1330" s="1346" t="s">
        <v>56</v>
      </c>
      <c r="R1330" s="1346"/>
      <c r="S1330" s="1346"/>
      <c r="T1330" s="1346"/>
      <c r="U1330" s="1346"/>
      <c r="V1330" s="1445"/>
      <c r="W1330" s="1346"/>
      <c r="X1330" s="1346"/>
      <c r="Y1330" s="1346"/>
      <c r="Z1330" s="1346"/>
      <c r="AB1330" s="2">
        <v>52</v>
      </c>
      <c r="AC1330" s="876"/>
      <c r="AD1330" s="876"/>
      <c r="AE1330" s="876"/>
      <c r="AF1330" s="1446"/>
      <c r="AG1330" s="1446"/>
      <c r="AH1330" s="1446"/>
      <c r="AI1330" s="1446"/>
      <c r="AJ1330" s="1446"/>
      <c r="AK1330" s="876"/>
      <c r="AL1330" s="876"/>
      <c r="AM1330" s="876"/>
      <c r="AN1330" s="1446"/>
      <c r="AO1330" s="1446"/>
      <c r="AP1330" s="1446"/>
      <c r="AQ1330" s="1446"/>
      <c r="AR1330" s="1446"/>
      <c r="AS1330" s="1446"/>
      <c r="AT1330" s="1446"/>
      <c r="AU1330" s="1446"/>
    </row>
    <row r="1331" spans="1:47" ht="13.05" customHeight="1">
      <c r="B1331" s="1348"/>
      <c r="C1331" s="1348"/>
      <c r="D1331" s="1347"/>
      <c r="E1331" s="1347"/>
      <c r="F1331" s="1347"/>
      <c r="G1331" s="1346" t="s">
        <v>17</v>
      </c>
      <c r="H1331" s="1346"/>
      <c r="I1331" s="1346"/>
      <c r="J1331" s="1346"/>
      <c r="K1331" s="1346"/>
      <c r="L1331" s="1445"/>
      <c r="M1331" s="1346"/>
      <c r="N1331" s="1346"/>
      <c r="O1331" s="1346"/>
      <c r="P1331" s="1346"/>
      <c r="Q1331" s="1346" t="s">
        <v>3993</v>
      </c>
      <c r="R1331" s="1346"/>
      <c r="S1331" s="1346"/>
      <c r="T1331" s="1346"/>
      <c r="U1331" s="1346"/>
      <c r="V1331" s="1445"/>
      <c r="W1331" s="1346"/>
      <c r="X1331" s="1346"/>
      <c r="Y1331" s="1346"/>
      <c r="Z1331" s="1346"/>
      <c r="AC1331" s="876"/>
      <c r="AD1331" s="876"/>
      <c r="AE1331" s="876"/>
      <c r="AF1331" s="1446"/>
      <c r="AG1331" s="1446"/>
      <c r="AH1331" s="1446"/>
      <c r="AI1331" s="1446"/>
      <c r="AJ1331" s="1446"/>
      <c r="AK1331" s="1446"/>
      <c r="AL1331" s="1446"/>
      <c r="AM1331" s="1446"/>
      <c r="AN1331" s="1446"/>
      <c r="AO1331" s="1446"/>
      <c r="AP1331" s="1446"/>
      <c r="AQ1331" s="1446"/>
      <c r="AR1331" s="1446"/>
      <c r="AS1331" s="1446"/>
      <c r="AT1331" s="1446"/>
      <c r="AU1331" s="1446"/>
    </row>
    <row r="1332" spans="1:47" ht="13.95" customHeight="1">
      <c r="A1332" s="369"/>
      <c r="B1332" s="1348"/>
      <c r="C1332" s="1348"/>
      <c r="D1332" s="1347"/>
      <c r="E1332" s="1347"/>
      <c r="F1332" s="1347"/>
      <c r="G1332" s="1346" t="s">
        <v>19</v>
      </c>
      <c r="H1332" s="1346"/>
      <c r="I1332" s="1346"/>
      <c r="J1332" s="1346"/>
      <c r="K1332" s="1346"/>
      <c r="L1332" s="1445"/>
      <c r="M1332" s="1346"/>
      <c r="N1332" s="1346"/>
      <c r="O1332" s="1346"/>
      <c r="P1332" s="1346"/>
      <c r="Q1332" s="1347" t="s">
        <v>20</v>
      </c>
      <c r="R1332" s="1347"/>
      <c r="S1332" s="1347"/>
      <c r="T1332" s="1347"/>
      <c r="U1332" s="1347"/>
      <c r="V1332" s="1445"/>
      <c r="W1332" s="1346"/>
      <c r="X1332" s="1346"/>
      <c r="Y1332" s="1346"/>
      <c r="Z1332" s="1346"/>
      <c r="AA1332" s="369"/>
    </row>
    <row r="1333" spans="1:47" ht="14.4">
      <c r="A1333" s="369"/>
      <c r="B1333" s="1348"/>
      <c r="C1333" s="1348"/>
      <c r="D1333" s="1347" t="s">
        <v>8</v>
      </c>
      <c r="E1333" s="1347"/>
      <c r="F1333" s="1347"/>
      <c r="G1333" s="1447"/>
      <c r="H1333" s="1343"/>
      <c r="I1333" s="1343"/>
      <c r="J1333" s="1343"/>
      <c r="K1333" s="1343"/>
      <c r="L1333" s="1344"/>
      <c r="M1333" s="1344"/>
      <c r="N1333" s="1344"/>
      <c r="O1333" s="1344"/>
      <c r="P1333" s="1344"/>
      <c r="Q1333" s="1344"/>
      <c r="R1333" s="1344"/>
      <c r="S1333" s="1344"/>
      <c r="T1333" s="1344"/>
      <c r="U1333" s="1344"/>
      <c r="V1333" s="1344"/>
      <c r="W1333" s="1344"/>
      <c r="X1333" s="1344"/>
      <c r="Y1333" s="1344"/>
      <c r="Z1333" s="1344"/>
      <c r="AA1333" s="369"/>
    </row>
    <row r="1334" spans="1:47" ht="14.4">
      <c r="A1334" s="369"/>
      <c r="B1334" s="1348"/>
      <c r="C1334" s="1348"/>
      <c r="D1334" s="1347"/>
      <c r="E1334" s="1347"/>
      <c r="F1334" s="1347"/>
      <c r="G1334" s="1345"/>
      <c r="H1334" s="1344"/>
      <c r="I1334" s="1344"/>
      <c r="J1334" s="1344"/>
      <c r="K1334" s="1344"/>
      <c r="L1334" s="1344"/>
      <c r="M1334" s="1344"/>
      <c r="N1334" s="1344"/>
      <c r="O1334" s="1344"/>
      <c r="P1334" s="1344"/>
      <c r="Q1334" s="1344"/>
      <c r="R1334" s="1344"/>
      <c r="S1334" s="1344"/>
      <c r="T1334" s="1344"/>
      <c r="U1334" s="1344"/>
      <c r="V1334" s="1344"/>
      <c r="W1334" s="1344"/>
      <c r="X1334" s="1344"/>
      <c r="Y1334" s="1344"/>
      <c r="Z1334" s="1344"/>
      <c r="AA1334" s="369"/>
    </row>
    <row r="1335" spans="1:47" ht="14.4">
      <c r="A1335" s="369"/>
      <c r="B1335" s="1348"/>
      <c r="C1335" s="1348"/>
      <c r="D1335" s="1347" t="s">
        <v>3745</v>
      </c>
      <c r="E1335" s="1347"/>
      <c r="F1335" s="1347"/>
      <c r="G1335" s="370"/>
      <c r="H1335" s="371"/>
      <c r="I1335" s="350"/>
      <c r="J1335" s="350"/>
      <c r="K1335" s="112" t="s">
        <v>3783</v>
      </c>
      <c r="L1335" s="371" t="s">
        <v>3966</v>
      </c>
      <c r="M1335" s="371"/>
      <c r="N1335" s="371"/>
      <c r="O1335" s="371"/>
      <c r="P1335" s="371" t="s">
        <v>3965</v>
      </c>
      <c r="Q1335" s="350"/>
      <c r="R1335" s="112" t="s">
        <v>3783</v>
      </c>
      <c r="S1335" s="371" t="s">
        <v>3967</v>
      </c>
      <c r="T1335" s="371"/>
      <c r="U1335" s="371"/>
      <c r="V1335" s="372"/>
      <c r="W1335" s="373"/>
      <c r="X1335" s="370"/>
      <c r="Y1335" s="370"/>
      <c r="Z1335" s="374"/>
      <c r="AA1335" s="369"/>
    </row>
    <row r="1336" spans="1:47" ht="14.4">
      <c r="A1336" s="369"/>
      <c r="B1336" s="1348"/>
      <c r="C1336" s="1348"/>
      <c r="D1336" s="1347"/>
      <c r="E1336" s="1347"/>
      <c r="F1336" s="1347"/>
      <c r="G1336" s="375"/>
      <c r="H1336" s="376"/>
      <c r="I1336" s="377"/>
      <c r="J1336" s="376"/>
      <c r="K1336" s="110" t="s">
        <v>3783</v>
      </c>
      <c r="L1336" s="376" t="s">
        <v>9</v>
      </c>
      <c r="M1336" s="376"/>
      <c r="N1336" s="376"/>
      <c r="O1336" s="1448"/>
      <c r="P1336" s="1449"/>
      <c r="Q1336" s="1449"/>
      <c r="R1336" s="1449"/>
      <c r="S1336" s="1449"/>
      <c r="T1336" s="1449"/>
      <c r="U1336" s="1449"/>
      <c r="V1336" s="1449"/>
      <c r="W1336" s="375" t="s">
        <v>10</v>
      </c>
      <c r="X1336" s="375"/>
      <c r="Y1336" s="375"/>
      <c r="Z1336" s="379"/>
      <c r="AA1336" s="369"/>
    </row>
    <row r="1337" spans="1:47" ht="14.4">
      <c r="A1337" s="369"/>
      <c r="B1337" s="1348"/>
      <c r="C1337" s="1348"/>
      <c r="D1337" s="1347"/>
      <c r="E1337" s="1347"/>
      <c r="F1337" s="1347"/>
      <c r="G1337" s="1450" t="s">
        <v>3968</v>
      </c>
      <c r="H1337" s="1450"/>
      <c r="I1337" s="1450"/>
      <c r="J1337" s="1450"/>
      <c r="K1337" s="1451"/>
      <c r="L1337" s="1452"/>
      <c r="M1337" s="1453"/>
      <c r="N1337" s="1453"/>
      <c r="O1337" s="1453"/>
      <c r="P1337" s="1453"/>
      <c r="Q1337" s="1452"/>
      <c r="R1337" s="1453"/>
      <c r="S1337" s="1453"/>
      <c r="T1337" s="1453"/>
      <c r="U1337" s="1453"/>
      <c r="V1337" s="1445"/>
      <c r="W1337" s="1346"/>
      <c r="X1337" s="1346"/>
      <c r="Y1337" s="1346"/>
      <c r="Z1337" s="1346"/>
      <c r="AA1337" s="369"/>
    </row>
    <row r="1338" spans="1:47" ht="14.4">
      <c r="A1338" s="369"/>
      <c r="B1338" s="1348"/>
      <c r="C1338" s="1348"/>
      <c r="D1338" s="1347"/>
      <c r="E1338" s="1347"/>
      <c r="F1338" s="1347"/>
      <c r="G1338" s="1450" t="s">
        <v>3969</v>
      </c>
      <c r="H1338" s="1450"/>
      <c r="I1338" s="1450"/>
      <c r="J1338" s="1450"/>
      <c r="K1338" s="1451"/>
      <c r="L1338" s="1429"/>
      <c r="M1338" s="862"/>
      <c r="N1338" s="109"/>
      <c r="O1338" s="1" t="s">
        <v>12</v>
      </c>
      <c r="P1338" s="109"/>
      <c r="Q1338" s="1" t="s">
        <v>11</v>
      </c>
      <c r="R1338" s="109"/>
      <c r="S1338" s="1" t="s">
        <v>227</v>
      </c>
      <c r="T1338" s="382"/>
      <c r="U1338" s="382"/>
      <c r="V1338" s="383"/>
      <c r="W1338" s="380"/>
      <c r="X1338" s="380"/>
      <c r="Y1338" s="380"/>
      <c r="Z1338" s="381"/>
      <c r="AA1338" s="369"/>
    </row>
    <row r="1339" spans="1:47" ht="13.95" customHeight="1">
      <c r="A1339" s="369"/>
      <c r="B1339" s="1348"/>
      <c r="C1339" s="1348"/>
      <c r="D1339" s="1443" t="s">
        <v>3971</v>
      </c>
      <c r="E1339" s="1347"/>
      <c r="F1339" s="1347"/>
      <c r="G1339" s="111" t="s">
        <v>3783</v>
      </c>
      <c r="H1339" s="385" t="s">
        <v>3972</v>
      </c>
      <c r="I1339" s="385"/>
      <c r="J1339" s="385"/>
      <c r="K1339" s="385"/>
      <c r="L1339" s="386" t="s">
        <v>3974</v>
      </c>
      <c r="M1339" s="385"/>
      <c r="N1339" s="385"/>
      <c r="O1339" s="1433"/>
      <c r="P1339" s="1433"/>
      <c r="Q1339" s="1433"/>
      <c r="R1339" s="1433"/>
      <c r="S1339" s="1433"/>
      <c r="T1339" s="1433"/>
      <c r="U1339" s="1433"/>
      <c r="V1339" s="1433"/>
      <c r="W1339" s="387" t="s">
        <v>10</v>
      </c>
      <c r="X1339" s="387"/>
      <c r="Y1339" s="387"/>
      <c r="Z1339" s="388"/>
      <c r="AA1339" s="369"/>
    </row>
    <row r="1340" spans="1:47" ht="14.4">
      <c r="A1340" s="369"/>
      <c r="B1340" s="1348"/>
      <c r="C1340" s="1348"/>
      <c r="D1340" s="1347"/>
      <c r="E1340" s="1347"/>
      <c r="F1340" s="1347"/>
      <c r="G1340" s="110" t="s">
        <v>3783</v>
      </c>
      <c r="H1340" s="376" t="s">
        <v>3973</v>
      </c>
      <c r="I1340" s="376"/>
      <c r="J1340" s="376"/>
      <c r="K1340" s="376"/>
      <c r="L1340" s="376"/>
      <c r="M1340" s="376"/>
      <c r="N1340" s="376"/>
      <c r="O1340" s="376"/>
      <c r="P1340" s="376"/>
      <c r="Q1340" s="376"/>
      <c r="R1340" s="376"/>
      <c r="S1340" s="376"/>
      <c r="T1340" s="376"/>
      <c r="U1340" s="376"/>
      <c r="V1340" s="378"/>
      <c r="W1340" s="375"/>
      <c r="X1340" s="375"/>
      <c r="Y1340" s="375"/>
      <c r="Z1340" s="379"/>
      <c r="AA1340" s="369"/>
    </row>
    <row r="1341" spans="1:47" ht="13.95" customHeight="1">
      <c r="A1341" s="369"/>
      <c r="B1341" s="1348" t="s">
        <v>3985</v>
      </c>
      <c r="C1341" s="1348"/>
      <c r="D1341" s="1347" t="s">
        <v>3755</v>
      </c>
      <c r="E1341" s="1347"/>
      <c r="F1341" s="1347"/>
      <c r="G1341" s="1435"/>
      <c r="H1341" s="1435"/>
      <c r="I1341" s="1435"/>
      <c r="J1341" s="1435"/>
      <c r="K1341" s="1435"/>
      <c r="L1341" s="1435"/>
      <c r="M1341" s="1435"/>
      <c r="N1341" s="1435"/>
      <c r="O1341" s="1435"/>
      <c r="P1341" s="1435"/>
      <c r="Q1341" s="1435"/>
      <c r="R1341" s="1435"/>
      <c r="S1341" s="1435"/>
      <c r="T1341" s="1435"/>
      <c r="U1341" s="1435"/>
      <c r="V1341" s="1435"/>
      <c r="W1341" s="1435"/>
      <c r="X1341" s="1435"/>
      <c r="Y1341" s="1435"/>
      <c r="Z1341" s="1435"/>
      <c r="AA1341" s="369"/>
    </row>
    <row r="1342" spans="1:47" ht="14.4">
      <c r="A1342" s="369"/>
      <c r="B1342" s="1348"/>
      <c r="C1342" s="1348"/>
      <c r="D1342" s="1434"/>
      <c r="E1342" s="1434"/>
      <c r="F1342" s="1434"/>
      <c r="G1342" s="1436"/>
      <c r="H1342" s="1436"/>
      <c r="I1342" s="1436"/>
      <c r="J1342" s="1435"/>
      <c r="K1342" s="1435"/>
      <c r="L1342" s="1435"/>
      <c r="M1342" s="1435"/>
      <c r="N1342" s="1435"/>
      <c r="O1342" s="1435"/>
      <c r="P1342" s="1435"/>
      <c r="Q1342" s="1435"/>
      <c r="R1342" s="1435"/>
      <c r="S1342" s="1435"/>
      <c r="T1342" s="1435"/>
      <c r="U1342" s="1435"/>
      <c r="V1342" s="1435"/>
      <c r="W1342" s="1435"/>
      <c r="X1342" s="1435"/>
      <c r="Y1342" s="1435"/>
      <c r="Z1342" s="1435"/>
      <c r="AA1342" s="369"/>
    </row>
    <row r="1343" spans="1:47" ht="18" customHeight="1">
      <c r="A1343" s="369"/>
      <c r="B1343" s="1348"/>
      <c r="C1343" s="1348"/>
      <c r="D1343" s="1347" t="s">
        <v>3975</v>
      </c>
      <c r="E1343" s="1347"/>
      <c r="F1343" s="1347"/>
      <c r="G1343" s="1047" t="s">
        <v>3918</v>
      </c>
      <c r="H1343" s="1047"/>
      <c r="I1343" s="1047"/>
      <c r="J1343" s="871"/>
      <c r="K1343" s="869"/>
      <c r="L1343" s="344" t="s">
        <v>3919</v>
      </c>
      <c r="M1343" s="1437"/>
      <c r="N1343" s="1427"/>
      <c r="O1343" s="1438"/>
      <c r="P1343" s="1439"/>
      <c r="Q1343" s="1425"/>
      <c r="R1343" s="1425"/>
      <c r="S1343" s="1425"/>
      <c r="T1343" s="1425"/>
      <c r="U1343" s="1425"/>
      <c r="V1343" s="1425"/>
      <c r="W1343" s="1425"/>
      <c r="X1343" s="1425"/>
      <c r="Y1343" s="1425"/>
      <c r="Z1343" s="1440"/>
      <c r="AA1343" s="369"/>
    </row>
    <row r="1344" spans="1:47" ht="18" customHeight="1">
      <c r="A1344" s="369"/>
      <c r="B1344" s="1348"/>
      <c r="C1344" s="1348"/>
      <c r="D1344" s="1347"/>
      <c r="E1344" s="1347"/>
      <c r="F1344" s="1347"/>
      <c r="G1344" s="1047" t="s">
        <v>3920</v>
      </c>
      <c r="H1344" s="1047"/>
      <c r="I1344" s="1047"/>
      <c r="J1344" s="1046"/>
      <c r="K1344" s="1046"/>
      <c r="L1344" s="1046"/>
      <c r="M1344" s="1046"/>
      <c r="N1344" s="1046"/>
      <c r="O1344" s="1046"/>
      <c r="P1344" s="1047" t="s">
        <v>3921</v>
      </c>
      <c r="Q1344" s="1047"/>
      <c r="R1344" s="1047"/>
      <c r="S1344" s="1046"/>
      <c r="T1344" s="1046"/>
      <c r="U1344" s="1046"/>
      <c r="V1344" s="1046"/>
      <c r="W1344" s="1046"/>
      <c r="X1344" s="1046"/>
      <c r="Y1344" s="1046"/>
      <c r="Z1344" s="1046"/>
      <c r="AA1344" s="369"/>
    </row>
    <row r="1345" spans="1:47" ht="18" customHeight="1">
      <c r="A1345" s="369"/>
      <c r="B1345" s="1348"/>
      <c r="C1345" s="1348"/>
      <c r="D1345" s="1347"/>
      <c r="E1345" s="1347"/>
      <c r="F1345" s="1347"/>
      <c r="G1345" s="1047" t="s">
        <v>3922</v>
      </c>
      <c r="H1345" s="1047"/>
      <c r="I1345" s="1047"/>
      <c r="J1345" s="1046"/>
      <c r="K1345" s="1046"/>
      <c r="L1345" s="1046"/>
      <c r="M1345" s="1046"/>
      <c r="N1345" s="1046"/>
      <c r="O1345" s="1046"/>
      <c r="P1345" s="1047" t="s">
        <v>3923</v>
      </c>
      <c r="Q1345" s="1047"/>
      <c r="R1345" s="1047"/>
      <c r="S1345" s="1046"/>
      <c r="T1345" s="1046"/>
      <c r="U1345" s="1046"/>
      <c r="V1345" s="1046"/>
      <c r="W1345" s="1046"/>
      <c r="X1345" s="1046"/>
      <c r="Y1345" s="1046"/>
      <c r="Z1345" s="1046"/>
      <c r="AA1345" s="369"/>
    </row>
    <row r="1346" spans="1:47" ht="18" customHeight="1">
      <c r="A1346" s="369"/>
      <c r="B1346" s="1348"/>
      <c r="C1346" s="1348"/>
      <c r="D1346" s="1347"/>
      <c r="E1346" s="1347"/>
      <c r="F1346" s="1347"/>
      <c r="G1346" s="1047" t="s">
        <v>3924</v>
      </c>
      <c r="H1346" s="1047"/>
      <c r="I1346" s="1047"/>
      <c r="J1346" s="1046"/>
      <c r="K1346" s="1046"/>
      <c r="L1346" s="1046"/>
      <c r="M1346" s="1046"/>
      <c r="N1346" s="1046"/>
      <c r="O1346" s="1046"/>
      <c r="P1346" s="1046"/>
      <c r="Q1346" s="1046"/>
      <c r="R1346" s="1046"/>
      <c r="S1346" s="1046"/>
      <c r="T1346" s="1046"/>
      <c r="U1346" s="1046"/>
      <c r="V1346" s="1046"/>
      <c r="W1346" s="1046"/>
      <c r="X1346" s="1046"/>
      <c r="Y1346" s="1046"/>
      <c r="Z1346" s="1046"/>
      <c r="AA1346" s="369"/>
    </row>
    <row r="1347" spans="1:47" ht="14.4">
      <c r="A1347" s="369"/>
      <c r="B1347" s="1348"/>
      <c r="C1347" s="1348"/>
      <c r="D1347" s="1441" t="s">
        <v>3976</v>
      </c>
      <c r="E1347" s="1441"/>
      <c r="F1347" s="1441"/>
      <c r="G1347" s="1441"/>
      <c r="H1347" s="1441"/>
      <c r="I1347" s="1441"/>
      <c r="J1347" s="1441"/>
      <c r="K1347" s="1441"/>
      <c r="L1347" s="1441"/>
      <c r="M1347" s="1441"/>
      <c r="N1347" s="1441" t="s">
        <v>177</v>
      </c>
      <c r="O1347" s="1441"/>
      <c r="P1347" s="1441"/>
      <c r="Q1347" s="1441"/>
      <c r="R1347" s="1441"/>
      <c r="S1347" s="1441"/>
      <c r="T1347" s="1441"/>
      <c r="U1347" s="1441"/>
      <c r="V1347" s="1441"/>
      <c r="W1347" s="1441"/>
      <c r="X1347" s="1441"/>
      <c r="Y1347" s="1441"/>
      <c r="Z1347" s="1441"/>
      <c r="AA1347" s="369"/>
    </row>
    <row r="1348" spans="1:47" ht="14.4">
      <c r="A1348" s="369"/>
      <c r="B1348" s="1348"/>
      <c r="C1348" s="1348"/>
      <c r="D1348" s="1347"/>
      <c r="E1348" s="1347"/>
      <c r="F1348" s="1347"/>
      <c r="G1348" s="1347"/>
      <c r="H1348" s="1347"/>
      <c r="I1348" s="1347"/>
      <c r="J1348" s="1347"/>
      <c r="K1348" s="1347"/>
      <c r="L1348" s="1347"/>
      <c r="M1348" s="1347"/>
      <c r="N1348" s="1347"/>
      <c r="O1348" s="1347"/>
      <c r="P1348" s="1347"/>
      <c r="Q1348" s="1347"/>
      <c r="R1348" s="1347"/>
      <c r="S1348" s="1347"/>
      <c r="T1348" s="1347"/>
      <c r="U1348" s="1347"/>
      <c r="V1348" s="1347"/>
      <c r="W1348" s="1347"/>
      <c r="X1348" s="1347"/>
      <c r="Y1348" s="1347"/>
      <c r="Z1348" s="1347"/>
      <c r="AA1348" s="369"/>
    </row>
    <row r="1349" spans="1:47" ht="14.25" customHeight="1">
      <c r="A1349" s="369"/>
      <c r="B1349" s="1348"/>
      <c r="C1349" s="1348"/>
      <c r="D1349" s="1347"/>
      <c r="E1349" s="1347"/>
      <c r="F1349" s="1347"/>
      <c r="G1349" s="1347"/>
      <c r="H1349" s="1347"/>
      <c r="I1349" s="1347"/>
      <c r="J1349" s="1347"/>
      <c r="K1349" s="1347"/>
      <c r="L1349" s="1347"/>
      <c r="M1349" s="1347"/>
      <c r="N1349" s="1347"/>
      <c r="O1349" s="1347"/>
      <c r="P1349" s="1347"/>
      <c r="Q1349" s="1347"/>
      <c r="R1349" s="1347"/>
      <c r="S1349" s="1347"/>
      <c r="T1349" s="1347"/>
      <c r="U1349" s="1347"/>
      <c r="V1349" s="1347"/>
      <c r="W1349" s="1347"/>
      <c r="X1349" s="1347"/>
      <c r="Y1349" s="1347"/>
      <c r="Z1349" s="1347"/>
      <c r="AA1349" s="369"/>
    </row>
    <row r="1350" spans="1:47" ht="14.4">
      <c r="A1350" s="369"/>
      <c r="B1350" s="1348"/>
      <c r="C1350" s="1348"/>
      <c r="D1350" s="1347" t="s">
        <v>3977</v>
      </c>
      <c r="E1350" s="1347"/>
      <c r="F1350" s="1347"/>
      <c r="G1350" s="1347"/>
      <c r="H1350" s="1347"/>
      <c r="I1350" s="1347"/>
      <c r="J1350" s="1347"/>
      <c r="K1350" s="1347"/>
      <c r="L1350" s="1347"/>
      <c r="M1350" s="1347"/>
      <c r="N1350" s="1442" t="s">
        <v>3979</v>
      </c>
      <c r="O1350" s="1442"/>
      <c r="P1350" s="1442"/>
      <c r="Q1350" s="1442"/>
      <c r="R1350" s="390"/>
      <c r="S1350" s="369"/>
      <c r="T1350" s="369"/>
      <c r="U1350" s="369"/>
      <c r="V1350" s="391"/>
      <c r="W1350" s="389"/>
      <c r="X1350" s="389"/>
      <c r="Y1350" s="389"/>
      <c r="Z1350" s="392"/>
      <c r="AA1350" s="369"/>
    </row>
    <row r="1351" spans="1:47" ht="14.4">
      <c r="A1351" s="369"/>
      <c r="B1351" s="1348"/>
      <c r="C1351" s="1348"/>
      <c r="D1351" s="1347"/>
      <c r="E1351" s="1347"/>
      <c r="F1351" s="1347"/>
      <c r="G1351" s="1347"/>
      <c r="H1351" s="1347"/>
      <c r="I1351" s="1347"/>
      <c r="J1351" s="1347"/>
      <c r="K1351" s="1347"/>
      <c r="L1351" s="1347"/>
      <c r="M1351" s="1347"/>
      <c r="N1351" s="1442"/>
      <c r="O1351" s="1442"/>
      <c r="P1351" s="1442"/>
      <c r="Q1351" s="1442"/>
      <c r="R1351" s="115"/>
      <c r="S1351" s="114"/>
      <c r="T1351" s="369" t="s">
        <v>388</v>
      </c>
      <c r="U1351" s="114"/>
      <c r="V1351" s="393" t="s">
        <v>3980</v>
      </c>
      <c r="W1351" s="389"/>
      <c r="X1351" s="389"/>
      <c r="Y1351" s="389"/>
      <c r="Z1351" s="392"/>
      <c r="AA1351" s="369"/>
    </row>
    <row r="1352" spans="1:47" ht="14.4">
      <c r="A1352" s="369"/>
      <c r="B1352" s="1348"/>
      <c r="C1352" s="1348"/>
      <c r="D1352" s="1347"/>
      <c r="E1352" s="1347"/>
      <c r="F1352" s="1347"/>
      <c r="G1352" s="1347"/>
      <c r="H1352" s="1347"/>
      <c r="I1352" s="1347"/>
      <c r="J1352" s="1347"/>
      <c r="K1352" s="1347"/>
      <c r="L1352" s="1347"/>
      <c r="M1352" s="1347"/>
      <c r="N1352" s="1442"/>
      <c r="O1352" s="1442"/>
      <c r="P1352" s="1442"/>
      <c r="Q1352" s="1442"/>
      <c r="R1352" s="394"/>
      <c r="S1352" s="369"/>
      <c r="T1352" s="369"/>
      <c r="U1352" s="395"/>
      <c r="V1352" s="391"/>
      <c r="W1352" s="389"/>
      <c r="X1352" s="389"/>
      <c r="Y1352" s="389"/>
      <c r="Z1352" s="392"/>
      <c r="AA1352" s="369"/>
    </row>
    <row r="1353" spans="1:47" ht="13.95" customHeight="1">
      <c r="A1353" s="369"/>
      <c r="B1353" s="1348"/>
      <c r="C1353" s="1348"/>
      <c r="D1353" s="1443" t="s">
        <v>3978</v>
      </c>
      <c r="E1353" s="1443"/>
      <c r="F1353" s="1443"/>
      <c r="G1353" s="370"/>
      <c r="H1353" s="371"/>
      <c r="I1353" s="371"/>
      <c r="J1353" s="371"/>
      <c r="K1353" s="371"/>
      <c r="L1353" s="371"/>
      <c r="M1353" s="371"/>
      <c r="N1353" s="371"/>
      <c r="O1353" s="371"/>
      <c r="P1353" s="371"/>
      <c r="Q1353" s="371"/>
      <c r="R1353" s="371"/>
      <c r="S1353" s="371"/>
      <c r="T1353" s="371"/>
      <c r="U1353" s="371"/>
      <c r="V1353" s="372"/>
      <c r="W1353" s="370"/>
      <c r="X1353" s="370"/>
      <c r="Y1353" s="370"/>
      <c r="Z1353" s="374"/>
      <c r="AA1353" s="369"/>
    </row>
    <row r="1354" spans="1:47" ht="14.4">
      <c r="A1354" s="369"/>
      <c r="B1354" s="1348"/>
      <c r="C1354" s="1348"/>
      <c r="D1354" s="1443"/>
      <c r="E1354" s="1443"/>
      <c r="F1354" s="1443"/>
      <c r="G1354" s="389"/>
      <c r="H1354" s="369"/>
      <c r="I1354" s="121" t="s">
        <v>3783</v>
      </c>
      <c r="J1354" s="369" t="s">
        <v>3981</v>
      </c>
      <c r="K1354" s="369"/>
      <c r="L1354" s="369"/>
      <c r="M1354" s="369"/>
      <c r="N1354" s="369" t="s">
        <v>3965</v>
      </c>
      <c r="O1354" s="369"/>
      <c r="P1354" s="121" t="s">
        <v>3783</v>
      </c>
      <c r="Q1354" s="369" t="s">
        <v>3982</v>
      </c>
      <c r="R1354" s="369"/>
      <c r="S1354" s="369"/>
      <c r="T1354" s="369"/>
      <c r="U1354" s="369" t="s">
        <v>3965</v>
      </c>
      <c r="V1354" s="391"/>
      <c r="W1354" s="121" t="s">
        <v>3783</v>
      </c>
      <c r="X1354" s="389" t="s">
        <v>3983</v>
      </c>
      <c r="Y1354" s="389"/>
      <c r="Z1354" s="392"/>
      <c r="AA1354" s="369"/>
    </row>
    <row r="1355" spans="1:47" ht="14.4">
      <c r="A1355" s="369"/>
      <c r="B1355" s="1348"/>
      <c r="C1355" s="1348"/>
      <c r="D1355" s="1443"/>
      <c r="E1355" s="1443"/>
      <c r="F1355" s="1443"/>
      <c r="G1355" s="375"/>
      <c r="H1355" s="376"/>
      <c r="I1355" s="376"/>
      <c r="J1355" s="376"/>
      <c r="K1355" s="376"/>
      <c r="L1355" s="376"/>
      <c r="M1355" s="376"/>
      <c r="N1355" s="376"/>
      <c r="O1355" s="376"/>
      <c r="P1355" s="376"/>
      <c r="Q1355" s="376"/>
      <c r="R1355" s="376"/>
      <c r="S1355" s="376"/>
      <c r="T1355" s="376"/>
      <c r="U1355" s="376"/>
      <c r="V1355" s="378"/>
      <c r="W1355" s="375"/>
      <c r="X1355" s="375"/>
      <c r="Y1355" s="375"/>
      <c r="Z1355" s="379"/>
      <c r="AA1355" s="369"/>
    </row>
    <row r="1356" spans="1:47" ht="14.55" customHeight="1">
      <c r="B1356" s="1348" t="s">
        <v>3984</v>
      </c>
      <c r="C1356" s="1348"/>
      <c r="D1356" s="1347" t="s">
        <v>23</v>
      </c>
      <c r="E1356" s="1347"/>
      <c r="F1356" s="1347"/>
      <c r="G1356" s="1346" t="s">
        <v>15</v>
      </c>
      <c r="H1356" s="1346"/>
      <c r="I1356" s="1346"/>
      <c r="J1356" s="1346"/>
      <c r="K1356" s="1346"/>
      <c r="L1356" s="1444"/>
      <c r="M1356" s="1349"/>
      <c r="N1356" s="368" t="s">
        <v>3919</v>
      </c>
      <c r="O1356" s="1444"/>
      <c r="P1356" s="1349"/>
      <c r="Q1356" s="1346" t="s">
        <v>56</v>
      </c>
      <c r="R1356" s="1346"/>
      <c r="S1356" s="1346"/>
      <c r="T1356" s="1346"/>
      <c r="U1356" s="1346"/>
      <c r="V1356" s="1445"/>
      <c r="W1356" s="1346"/>
      <c r="X1356" s="1346"/>
      <c r="Y1356" s="1346"/>
      <c r="Z1356" s="1346"/>
      <c r="AB1356" s="2">
        <v>53</v>
      </c>
      <c r="AC1356" s="876"/>
      <c r="AD1356" s="876"/>
      <c r="AE1356" s="876"/>
      <c r="AF1356" s="1446"/>
      <c r="AG1356" s="1446"/>
      <c r="AH1356" s="1446"/>
      <c r="AI1356" s="1446"/>
      <c r="AJ1356" s="1446"/>
      <c r="AK1356" s="876"/>
      <c r="AL1356" s="876"/>
      <c r="AM1356" s="876"/>
      <c r="AN1356" s="1446"/>
      <c r="AO1356" s="1446"/>
      <c r="AP1356" s="1446"/>
      <c r="AQ1356" s="1446"/>
      <c r="AR1356" s="1446"/>
      <c r="AS1356" s="1446"/>
      <c r="AT1356" s="1446"/>
      <c r="AU1356" s="1446"/>
    </row>
    <row r="1357" spans="1:47" ht="13.05" customHeight="1">
      <c r="B1357" s="1348"/>
      <c r="C1357" s="1348"/>
      <c r="D1357" s="1347"/>
      <c r="E1357" s="1347"/>
      <c r="F1357" s="1347"/>
      <c r="G1357" s="1346" t="s">
        <v>17</v>
      </c>
      <c r="H1357" s="1346"/>
      <c r="I1357" s="1346"/>
      <c r="J1357" s="1346"/>
      <c r="K1357" s="1346"/>
      <c r="L1357" s="1445"/>
      <c r="M1357" s="1346"/>
      <c r="N1357" s="1346"/>
      <c r="O1357" s="1346"/>
      <c r="P1357" s="1346"/>
      <c r="Q1357" s="1346" t="s">
        <v>3993</v>
      </c>
      <c r="R1357" s="1346"/>
      <c r="S1357" s="1346"/>
      <c r="T1357" s="1346"/>
      <c r="U1357" s="1346"/>
      <c r="V1357" s="1445"/>
      <c r="W1357" s="1346"/>
      <c r="X1357" s="1346"/>
      <c r="Y1357" s="1346"/>
      <c r="Z1357" s="1346"/>
      <c r="AC1357" s="876"/>
      <c r="AD1357" s="876"/>
      <c r="AE1357" s="876"/>
      <c r="AF1357" s="1446"/>
      <c r="AG1357" s="1446"/>
      <c r="AH1357" s="1446"/>
      <c r="AI1357" s="1446"/>
      <c r="AJ1357" s="1446"/>
      <c r="AK1357" s="1446"/>
      <c r="AL1357" s="1446"/>
      <c r="AM1357" s="1446"/>
      <c r="AN1357" s="1446"/>
      <c r="AO1357" s="1446"/>
      <c r="AP1357" s="1446"/>
      <c r="AQ1357" s="1446"/>
      <c r="AR1357" s="1446"/>
      <c r="AS1357" s="1446"/>
      <c r="AT1357" s="1446"/>
      <c r="AU1357" s="1446"/>
    </row>
    <row r="1358" spans="1:47" ht="13.95" customHeight="1">
      <c r="A1358" s="369"/>
      <c r="B1358" s="1348"/>
      <c r="C1358" s="1348"/>
      <c r="D1358" s="1347"/>
      <c r="E1358" s="1347"/>
      <c r="F1358" s="1347"/>
      <c r="G1358" s="1346" t="s">
        <v>19</v>
      </c>
      <c r="H1358" s="1346"/>
      <c r="I1358" s="1346"/>
      <c r="J1358" s="1346"/>
      <c r="K1358" s="1346"/>
      <c r="L1358" s="1445"/>
      <c r="M1358" s="1346"/>
      <c r="N1358" s="1346"/>
      <c r="O1358" s="1346"/>
      <c r="P1358" s="1346"/>
      <c r="Q1358" s="1347" t="s">
        <v>20</v>
      </c>
      <c r="R1358" s="1347"/>
      <c r="S1358" s="1347"/>
      <c r="T1358" s="1347"/>
      <c r="U1358" s="1347"/>
      <c r="V1358" s="1445"/>
      <c r="W1358" s="1346"/>
      <c r="X1358" s="1346"/>
      <c r="Y1358" s="1346"/>
      <c r="Z1358" s="1346"/>
      <c r="AA1358" s="369"/>
    </row>
    <row r="1359" spans="1:47" ht="14.4">
      <c r="A1359" s="369"/>
      <c r="B1359" s="1348"/>
      <c r="C1359" s="1348"/>
      <c r="D1359" s="1347" t="s">
        <v>8</v>
      </c>
      <c r="E1359" s="1347"/>
      <c r="F1359" s="1347"/>
      <c r="G1359" s="1447"/>
      <c r="H1359" s="1343"/>
      <c r="I1359" s="1343"/>
      <c r="J1359" s="1343"/>
      <c r="K1359" s="1343"/>
      <c r="L1359" s="1344"/>
      <c r="M1359" s="1344"/>
      <c r="N1359" s="1344"/>
      <c r="O1359" s="1344"/>
      <c r="P1359" s="1344"/>
      <c r="Q1359" s="1344"/>
      <c r="R1359" s="1344"/>
      <c r="S1359" s="1344"/>
      <c r="T1359" s="1344"/>
      <c r="U1359" s="1344"/>
      <c r="V1359" s="1344"/>
      <c r="W1359" s="1344"/>
      <c r="X1359" s="1344"/>
      <c r="Y1359" s="1344"/>
      <c r="Z1359" s="1344"/>
      <c r="AA1359" s="369"/>
    </row>
    <row r="1360" spans="1:47" ht="14.4">
      <c r="A1360" s="369"/>
      <c r="B1360" s="1348"/>
      <c r="C1360" s="1348"/>
      <c r="D1360" s="1347"/>
      <c r="E1360" s="1347"/>
      <c r="F1360" s="1347"/>
      <c r="G1360" s="1345"/>
      <c r="H1360" s="1344"/>
      <c r="I1360" s="1344"/>
      <c r="J1360" s="1344"/>
      <c r="K1360" s="1344"/>
      <c r="L1360" s="1344"/>
      <c r="M1360" s="1344"/>
      <c r="N1360" s="1344"/>
      <c r="O1360" s="1344"/>
      <c r="P1360" s="1344"/>
      <c r="Q1360" s="1344"/>
      <c r="R1360" s="1344"/>
      <c r="S1360" s="1344"/>
      <c r="T1360" s="1344"/>
      <c r="U1360" s="1344"/>
      <c r="V1360" s="1344"/>
      <c r="W1360" s="1344"/>
      <c r="X1360" s="1344"/>
      <c r="Y1360" s="1344"/>
      <c r="Z1360" s="1344"/>
      <c r="AA1360" s="369"/>
    </row>
    <row r="1361" spans="1:27" ht="14.4">
      <c r="A1361" s="369"/>
      <c r="B1361" s="1348"/>
      <c r="C1361" s="1348"/>
      <c r="D1361" s="1347" t="s">
        <v>3745</v>
      </c>
      <c r="E1361" s="1347"/>
      <c r="F1361" s="1347"/>
      <c r="G1361" s="370"/>
      <c r="H1361" s="371"/>
      <c r="I1361" s="350"/>
      <c r="J1361" s="350"/>
      <c r="K1361" s="112" t="s">
        <v>3783</v>
      </c>
      <c r="L1361" s="371" t="s">
        <v>3966</v>
      </c>
      <c r="M1361" s="371"/>
      <c r="N1361" s="371"/>
      <c r="O1361" s="371"/>
      <c r="P1361" s="371" t="s">
        <v>3965</v>
      </c>
      <c r="Q1361" s="350"/>
      <c r="R1361" s="112" t="s">
        <v>3783</v>
      </c>
      <c r="S1361" s="371" t="s">
        <v>3967</v>
      </c>
      <c r="T1361" s="371"/>
      <c r="U1361" s="371"/>
      <c r="V1361" s="372"/>
      <c r="W1361" s="373"/>
      <c r="X1361" s="370"/>
      <c r="Y1361" s="370"/>
      <c r="Z1361" s="374"/>
      <c r="AA1361" s="369"/>
    </row>
    <row r="1362" spans="1:27" ht="14.4">
      <c r="A1362" s="369"/>
      <c r="B1362" s="1348"/>
      <c r="C1362" s="1348"/>
      <c r="D1362" s="1347"/>
      <c r="E1362" s="1347"/>
      <c r="F1362" s="1347"/>
      <c r="G1362" s="375"/>
      <c r="H1362" s="376"/>
      <c r="I1362" s="377"/>
      <c r="J1362" s="376"/>
      <c r="K1362" s="110" t="s">
        <v>3783</v>
      </c>
      <c r="L1362" s="376" t="s">
        <v>9</v>
      </c>
      <c r="M1362" s="376"/>
      <c r="N1362" s="376"/>
      <c r="O1362" s="1448"/>
      <c r="P1362" s="1449"/>
      <c r="Q1362" s="1449"/>
      <c r="R1362" s="1449"/>
      <c r="S1362" s="1449"/>
      <c r="T1362" s="1449"/>
      <c r="U1362" s="1449"/>
      <c r="V1362" s="1449"/>
      <c r="W1362" s="375" t="s">
        <v>10</v>
      </c>
      <c r="X1362" s="375"/>
      <c r="Y1362" s="375"/>
      <c r="Z1362" s="379"/>
      <c r="AA1362" s="369"/>
    </row>
    <row r="1363" spans="1:27" ht="14.4">
      <c r="A1363" s="369"/>
      <c r="B1363" s="1348"/>
      <c r="C1363" s="1348"/>
      <c r="D1363" s="1347"/>
      <c r="E1363" s="1347"/>
      <c r="F1363" s="1347"/>
      <c r="G1363" s="1450" t="s">
        <v>3968</v>
      </c>
      <c r="H1363" s="1450"/>
      <c r="I1363" s="1450"/>
      <c r="J1363" s="1450"/>
      <c r="K1363" s="1451"/>
      <c r="L1363" s="1452"/>
      <c r="M1363" s="1453"/>
      <c r="N1363" s="1453"/>
      <c r="O1363" s="1453"/>
      <c r="P1363" s="1453"/>
      <c r="Q1363" s="1452"/>
      <c r="R1363" s="1453"/>
      <c r="S1363" s="1453"/>
      <c r="T1363" s="1453"/>
      <c r="U1363" s="1453"/>
      <c r="V1363" s="1445"/>
      <c r="W1363" s="1346"/>
      <c r="X1363" s="1346"/>
      <c r="Y1363" s="1346"/>
      <c r="Z1363" s="1346"/>
      <c r="AA1363" s="369"/>
    </row>
    <row r="1364" spans="1:27" ht="14.4">
      <c r="A1364" s="369"/>
      <c r="B1364" s="1348"/>
      <c r="C1364" s="1348"/>
      <c r="D1364" s="1347"/>
      <c r="E1364" s="1347"/>
      <c r="F1364" s="1347"/>
      <c r="G1364" s="1450" t="s">
        <v>3969</v>
      </c>
      <c r="H1364" s="1450"/>
      <c r="I1364" s="1450"/>
      <c r="J1364" s="1450"/>
      <c r="K1364" s="1451"/>
      <c r="L1364" s="1429"/>
      <c r="M1364" s="862"/>
      <c r="N1364" s="109"/>
      <c r="O1364" s="1" t="s">
        <v>12</v>
      </c>
      <c r="P1364" s="109"/>
      <c r="Q1364" s="1" t="s">
        <v>11</v>
      </c>
      <c r="R1364" s="109"/>
      <c r="S1364" s="1" t="s">
        <v>227</v>
      </c>
      <c r="T1364" s="382"/>
      <c r="U1364" s="382"/>
      <c r="V1364" s="383"/>
      <c r="W1364" s="380"/>
      <c r="X1364" s="380"/>
      <c r="Y1364" s="380"/>
      <c r="Z1364" s="381"/>
      <c r="AA1364" s="369"/>
    </row>
    <row r="1365" spans="1:27" ht="13.95" customHeight="1">
      <c r="A1365" s="369"/>
      <c r="B1365" s="1348"/>
      <c r="C1365" s="1348"/>
      <c r="D1365" s="1443" t="s">
        <v>3971</v>
      </c>
      <c r="E1365" s="1347"/>
      <c r="F1365" s="1347"/>
      <c r="G1365" s="111" t="s">
        <v>3783</v>
      </c>
      <c r="H1365" s="385" t="s">
        <v>3972</v>
      </c>
      <c r="I1365" s="385"/>
      <c r="J1365" s="385"/>
      <c r="K1365" s="385"/>
      <c r="L1365" s="386" t="s">
        <v>3974</v>
      </c>
      <c r="M1365" s="385"/>
      <c r="N1365" s="385"/>
      <c r="O1365" s="1433"/>
      <c r="P1365" s="1433"/>
      <c r="Q1365" s="1433"/>
      <c r="R1365" s="1433"/>
      <c r="S1365" s="1433"/>
      <c r="T1365" s="1433"/>
      <c r="U1365" s="1433"/>
      <c r="V1365" s="1433"/>
      <c r="W1365" s="387" t="s">
        <v>10</v>
      </c>
      <c r="X1365" s="387"/>
      <c r="Y1365" s="387"/>
      <c r="Z1365" s="388"/>
      <c r="AA1365" s="369"/>
    </row>
    <row r="1366" spans="1:27" ht="14.4">
      <c r="A1366" s="369"/>
      <c r="B1366" s="1348"/>
      <c r="C1366" s="1348"/>
      <c r="D1366" s="1347"/>
      <c r="E1366" s="1347"/>
      <c r="F1366" s="1347"/>
      <c r="G1366" s="110" t="s">
        <v>3783</v>
      </c>
      <c r="H1366" s="376" t="s">
        <v>3973</v>
      </c>
      <c r="I1366" s="376"/>
      <c r="J1366" s="376"/>
      <c r="K1366" s="376"/>
      <c r="L1366" s="376"/>
      <c r="M1366" s="376"/>
      <c r="N1366" s="376"/>
      <c r="O1366" s="376"/>
      <c r="P1366" s="376"/>
      <c r="Q1366" s="376"/>
      <c r="R1366" s="376"/>
      <c r="S1366" s="376"/>
      <c r="T1366" s="376"/>
      <c r="U1366" s="376"/>
      <c r="V1366" s="378"/>
      <c r="W1366" s="375"/>
      <c r="X1366" s="375"/>
      <c r="Y1366" s="375"/>
      <c r="Z1366" s="379"/>
      <c r="AA1366" s="369"/>
    </row>
    <row r="1367" spans="1:27" ht="13.95" customHeight="1">
      <c r="A1367" s="369"/>
      <c r="B1367" s="1348" t="s">
        <v>3985</v>
      </c>
      <c r="C1367" s="1348"/>
      <c r="D1367" s="1347" t="s">
        <v>3755</v>
      </c>
      <c r="E1367" s="1347"/>
      <c r="F1367" s="1347"/>
      <c r="G1367" s="1435"/>
      <c r="H1367" s="1435"/>
      <c r="I1367" s="1435"/>
      <c r="J1367" s="1435"/>
      <c r="K1367" s="1435"/>
      <c r="L1367" s="1435"/>
      <c r="M1367" s="1435"/>
      <c r="N1367" s="1435"/>
      <c r="O1367" s="1435"/>
      <c r="P1367" s="1435"/>
      <c r="Q1367" s="1435"/>
      <c r="R1367" s="1435"/>
      <c r="S1367" s="1435"/>
      <c r="T1367" s="1435"/>
      <c r="U1367" s="1435"/>
      <c r="V1367" s="1435"/>
      <c r="W1367" s="1435"/>
      <c r="X1367" s="1435"/>
      <c r="Y1367" s="1435"/>
      <c r="Z1367" s="1435"/>
      <c r="AA1367" s="369"/>
    </row>
    <row r="1368" spans="1:27" ht="14.4">
      <c r="A1368" s="369"/>
      <c r="B1368" s="1348"/>
      <c r="C1368" s="1348"/>
      <c r="D1368" s="1434"/>
      <c r="E1368" s="1434"/>
      <c r="F1368" s="1434"/>
      <c r="G1368" s="1436"/>
      <c r="H1368" s="1436"/>
      <c r="I1368" s="1436"/>
      <c r="J1368" s="1435"/>
      <c r="K1368" s="1435"/>
      <c r="L1368" s="1435"/>
      <c r="M1368" s="1435"/>
      <c r="N1368" s="1435"/>
      <c r="O1368" s="1435"/>
      <c r="P1368" s="1435"/>
      <c r="Q1368" s="1435"/>
      <c r="R1368" s="1435"/>
      <c r="S1368" s="1435"/>
      <c r="T1368" s="1435"/>
      <c r="U1368" s="1435"/>
      <c r="V1368" s="1435"/>
      <c r="W1368" s="1435"/>
      <c r="X1368" s="1435"/>
      <c r="Y1368" s="1435"/>
      <c r="Z1368" s="1435"/>
      <c r="AA1368" s="369"/>
    </row>
    <row r="1369" spans="1:27" ht="18" customHeight="1">
      <c r="A1369" s="369"/>
      <c r="B1369" s="1348"/>
      <c r="C1369" s="1348"/>
      <c r="D1369" s="1347" t="s">
        <v>3975</v>
      </c>
      <c r="E1369" s="1347"/>
      <c r="F1369" s="1347"/>
      <c r="G1369" s="1047" t="s">
        <v>3918</v>
      </c>
      <c r="H1369" s="1047"/>
      <c r="I1369" s="1047"/>
      <c r="J1369" s="871"/>
      <c r="K1369" s="869"/>
      <c r="L1369" s="344" t="s">
        <v>3919</v>
      </c>
      <c r="M1369" s="1437"/>
      <c r="N1369" s="1427"/>
      <c r="O1369" s="1438"/>
      <c r="P1369" s="1439"/>
      <c r="Q1369" s="1425"/>
      <c r="R1369" s="1425"/>
      <c r="S1369" s="1425"/>
      <c r="T1369" s="1425"/>
      <c r="U1369" s="1425"/>
      <c r="V1369" s="1425"/>
      <c r="W1369" s="1425"/>
      <c r="X1369" s="1425"/>
      <c r="Y1369" s="1425"/>
      <c r="Z1369" s="1440"/>
      <c r="AA1369" s="369"/>
    </row>
    <row r="1370" spans="1:27" ht="18" customHeight="1">
      <c r="A1370" s="369"/>
      <c r="B1370" s="1348"/>
      <c r="C1370" s="1348"/>
      <c r="D1370" s="1347"/>
      <c r="E1370" s="1347"/>
      <c r="F1370" s="1347"/>
      <c r="G1370" s="1047" t="s">
        <v>3920</v>
      </c>
      <c r="H1370" s="1047"/>
      <c r="I1370" s="1047"/>
      <c r="J1370" s="1046"/>
      <c r="K1370" s="1046"/>
      <c r="L1370" s="1046"/>
      <c r="M1370" s="1046"/>
      <c r="N1370" s="1046"/>
      <c r="O1370" s="1046"/>
      <c r="P1370" s="1047" t="s">
        <v>3921</v>
      </c>
      <c r="Q1370" s="1047"/>
      <c r="R1370" s="1047"/>
      <c r="S1370" s="1046"/>
      <c r="T1370" s="1046"/>
      <c r="U1370" s="1046"/>
      <c r="V1370" s="1046"/>
      <c r="W1370" s="1046"/>
      <c r="X1370" s="1046"/>
      <c r="Y1370" s="1046"/>
      <c r="Z1370" s="1046"/>
      <c r="AA1370" s="369"/>
    </row>
    <row r="1371" spans="1:27" ht="18" customHeight="1">
      <c r="A1371" s="369"/>
      <c r="B1371" s="1348"/>
      <c r="C1371" s="1348"/>
      <c r="D1371" s="1347"/>
      <c r="E1371" s="1347"/>
      <c r="F1371" s="1347"/>
      <c r="G1371" s="1047" t="s">
        <v>3922</v>
      </c>
      <c r="H1371" s="1047"/>
      <c r="I1371" s="1047"/>
      <c r="J1371" s="1046"/>
      <c r="K1371" s="1046"/>
      <c r="L1371" s="1046"/>
      <c r="M1371" s="1046"/>
      <c r="N1371" s="1046"/>
      <c r="O1371" s="1046"/>
      <c r="P1371" s="1047" t="s">
        <v>3923</v>
      </c>
      <c r="Q1371" s="1047"/>
      <c r="R1371" s="1047"/>
      <c r="S1371" s="1046"/>
      <c r="T1371" s="1046"/>
      <c r="U1371" s="1046"/>
      <c r="V1371" s="1046"/>
      <c r="W1371" s="1046"/>
      <c r="X1371" s="1046"/>
      <c r="Y1371" s="1046"/>
      <c r="Z1371" s="1046"/>
      <c r="AA1371" s="369"/>
    </row>
    <row r="1372" spans="1:27" ht="18" customHeight="1">
      <c r="A1372" s="369"/>
      <c r="B1372" s="1348"/>
      <c r="C1372" s="1348"/>
      <c r="D1372" s="1347"/>
      <c r="E1372" s="1347"/>
      <c r="F1372" s="1347"/>
      <c r="G1372" s="1047" t="s">
        <v>3924</v>
      </c>
      <c r="H1372" s="1047"/>
      <c r="I1372" s="1047"/>
      <c r="J1372" s="1046"/>
      <c r="K1372" s="1046"/>
      <c r="L1372" s="1046"/>
      <c r="M1372" s="1046"/>
      <c r="N1372" s="1046"/>
      <c r="O1372" s="1046"/>
      <c r="P1372" s="1046"/>
      <c r="Q1372" s="1046"/>
      <c r="R1372" s="1046"/>
      <c r="S1372" s="1046"/>
      <c r="T1372" s="1046"/>
      <c r="U1372" s="1046"/>
      <c r="V1372" s="1046"/>
      <c r="W1372" s="1046"/>
      <c r="X1372" s="1046"/>
      <c r="Y1372" s="1046"/>
      <c r="Z1372" s="1046"/>
      <c r="AA1372" s="369"/>
    </row>
    <row r="1373" spans="1:27" ht="14.4">
      <c r="A1373" s="369"/>
      <c r="B1373" s="1348"/>
      <c r="C1373" s="1348"/>
      <c r="D1373" s="1441" t="s">
        <v>3976</v>
      </c>
      <c r="E1373" s="1441"/>
      <c r="F1373" s="1441"/>
      <c r="G1373" s="1441"/>
      <c r="H1373" s="1441"/>
      <c r="I1373" s="1441"/>
      <c r="J1373" s="1441"/>
      <c r="K1373" s="1441"/>
      <c r="L1373" s="1441"/>
      <c r="M1373" s="1441"/>
      <c r="N1373" s="1441" t="s">
        <v>177</v>
      </c>
      <c r="O1373" s="1441"/>
      <c r="P1373" s="1441"/>
      <c r="Q1373" s="1441"/>
      <c r="R1373" s="1441"/>
      <c r="S1373" s="1441"/>
      <c r="T1373" s="1441"/>
      <c r="U1373" s="1441"/>
      <c r="V1373" s="1441"/>
      <c r="W1373" s="1441"/>
      <c r="X1373" s="1441"/>
      <c r="Y1373" s="1441"/>
      <c r="Z1373" s="1441"/>
      <c r="AA1373" s="369"/>
    </row>
    <row r="1374" spans="1:27" ht="14.4">
      <c r="A1374" s="369"/>
      <c r="B1374" s="1348"/>
      <c r="C1374" s="1348"/>
      <c r="D1374" s="1347"/>
      <c r="E1374" s="1347"/>
      <c r="F1374" s="1347"/>
      <c r="G1374" s="1347"/>
      <c r="H1374" s="1347"/>
      <c r="I1374" s="1347"/>
      <c r="J1374" s="1347"/>
      <c r="K1374" s="1347"/>
      <c r="L1374" s="1347"/>
      <c r="M1374" s="1347"/>
      <c r="N1374" s="1347"/>
      <c r="O1374" s="1347"/>
      <c r="P1374" s="1347"/>
      <c r="Q1374" s="1347"/>
      <c r="R1374" s="1347"/>
      <c r="S1374" s="1347"/>
      <c r="T1374" s="1347"/>
      <c r="U1374" s="1347"/>
      <c r="V1374" s="1347"/>
      <c r="W1374" s="1347"/>
      <c r="X1374" s="1347"/>
      <c r="Y1374" s="1347"/>
      <c r="Z1374" s="1347"/>
      <c r="AA1374" s="369"/>
    </row>
    <row r="1375" spans="1:27" ht="14.25" customHeight="1">
      <c r="A1375" s="369"/>
      <c r="B1375" s="1348"/>
      <c r="C1375" s="1348"/>
      <c r="D1375" s="1347"/>
      <c r="E1375" s="1347"/>
      <c r="F1375" s="1347"/>
      <c r="G1375" s="1347"/>
      <c r="H1375" s="1347"/>
      <c r="I1375" s="1347"/>
      <c r="J1375" s="1347"/>
      <c r="K1375" s="1347"/>
      <c r="L1375" s="1347"/>
      <c r="M1375" s="1347"/>
      <c r="N1375" s="1347"/>
      <c r="O1375" s="1347"/>
      <c r="P1375" s="1347"/>
      <c r="Q1375" s="1347"/>
      <c r="R1375" s="1347"/>
      <c r="S1375" s="1347"/>
      <c r="T1375" s="1347"/>
      <c r="U1375" s="1347"/>
      <c r="V1375" s="1347"/>
      <c r="W1375" s="1347"/>
      <c r="X1375" s="1347"/>
      <c r="Y1375" s="1347"/>
      <c r="Z1375" s="1347"/>
      <c r="AA1375" s="369"/>
    </row>
    <row r="1376" spans="1:27" ht="14.4">
      <c r="A1376" s="369"/>
      <c r="B1376" s="1348"/>
      <c r="C1376" s="1348"/>
      <c r="D1376" s="1347" t="s">
        <v>3977</v>
      </c>
      <c r="E1376" s="1347"/>
      <c r="F1376" s="1347"/>
      <c r="G1376" s="1347"/>
      <c r="H1376" s="1347"/>
      <c r="I1376" s="1347"/>
      <c r="J1376" s="1347"/>
      <c r="K1376" s="1347"/>
      <c r="L1376" s="1347"/>
      <c r="M1376" s="1347"/>
      <c r="N1376" s="1442" t="s">
        <v>3979</v>
      </c>
      <c r="O1376" s="1442"/>
      <c r="P1376" s="1442"/>
      <c r="Q1376" s="1442"/>
      <c r="R1376" s="390"/>
      <c r="S1376" s="369"/>
      <c r="T1376" s="369"/>
      <c r="U1376" s="369"/>
      <c r="V1376" s="391"/>
      <c r="W1376" s="389"/>
      <c r="X1376" s="389"/>
      <c r="Y1376" s="389"/>
      <c r="Z1376" s="392"/>
      <c r="AA1376" s="369"/>
    </row>
    <row r="1377" spans="1:47" ht="14.4">
      <c r="A1377" s="369"/>
      <c r="B1377" s="1348"/>
      <c r="C1377" s="1348"/>
      <c r="D1377" s="1347"/>
      <c r="E1377" s="1347"/>
      <c r="F1377" s="1347"/>
      <c r="G1377" s="1347"/>
      <c r="H1377" s="1347"/>
      <c r="I1377" s="1347"/>
      <c r="J1377" s="1347"/>
      <c r="K1377" s="1347"/>
      <c r="L1377" s="1347"/>
      <c r="M1377" s="1347"/>
      <c r="N1377" s="1442"/>
      <c r="O1377" s="1442"/>
      <c r="P1377" s="1442"/>
      <c r="Q1377" s="1442"/>
      <c r="R1377" s="115"/>
      <c r="S1377" s="114"/>
      <c r="T1377" s="369" t="s">
        <v>388</v>
      </c>
      <c r="U1377" s="114"/>
      <c r="V1377" s="393" t="s">
        <v>3980</v>
      </c>
      <c r="W1377" s="389"/>
      <c r="X1377" s="389"/>
      <c r="Y1377" s="389"/>
      <c r="Z1377" s="392"/>
      <c r="AA1377" s="369"/>
    </row>
    <row r="1378" spans="1:47" ht="14.4">
      <c r="A1378" s="369"/>
      <c r="B1378" s="1348"/>
      <c r="C1378" s="1348"/>
      <c r="D1378" s="1347"/>
      <c r="E1378" s="1347"/>
      <c r="F1378" s="1347"/>
      <c r="G1378" s="1347"/>
      <c r="H1378" s="1347"/>
      <c r="I1378" s="1347"/>
      <c r="J1378" s="1347"/>
      <c r="K1378" s="1347"/>
      <c r="L1378" s="1347"/>
      <c r="M1378" s="1347"/>
      <c r="N1378" s="1442"/>
      <c r="O1378" s="1442"/>
      <c r="P1378" s="1442"/>
      <c r="Q1378" s="1442"/>
      <c r="R1378" s="394"/>
      <c r="S1378" s="369"/>
      <c r="T1378" s="369"/>
      <c r="U1378" s="395"/>
      <c r="V1378" s="391"/>
      <c r="W1378" s="389"/>
      <c r="X1378" s="389"/>
      <c r="Y1378" s="389"/>
      <c r="Z1378" s="392"/>
      <c r="AA1378" s="369"/>
    </row>
    <row r="1379" spans="1:47" ht="13.95" customHeight="1">
      <c r="A1379" s="369"/>
      <c r="B1379" s="1348"/>
      <c r="C1379" s="1348"/>
      <c r="D1379" s="1443" t="s">
        <v>3978</v>
      </c>
      <c r="E1379" s="1443"/>
      <c r="F1379" s="1443"/>
      <c r="G1379" s="370"/>
      <c r="H1379" s="371"/>
      <c r="I1379" s="371"/>
      <c r="J1379" s="371"/>
      <c r="K1379" s="371"/>
      <c r="L1379" s="371"/>
      <c r="M1379" s="371"/>
      <c r="N1379" s="371"/>
      <c r="O1379" s="371"/>
      <c r="P1379" s="371"/>
      <c r="Q1379" s="371"/>
      <c r="R1379" s="371"/>
      <c r="S1379" s="371"/>
      <c r="T1379" s="371"/>
      <c r="U1379" s="371"/>
      <c r="V1379" s="372"/>
      <c r="W1379" s="370"/>
      <c r="X1379" s="370"/>
      <c r="Y1379" s="370"/>
      <c r="Z1379" s="374"/>
      <c r="AA1379" s="369"/>
    </row>
    <row r="1380" spans="1:47" ht="14.4">
      <c r="A1380" s="369"/>
      <c r="B1380" s="1348"/>
      <c r="C1380" s="1348"/>
      <c r="D1380" s="1443"/>
      <c r="E1380" s="1443"/>
      <c r="F1380" s="1443"/>
      <c r="G1380" s="389"/>
      <c r="H1380" s="369"/>
      <c r="I1380" s="121" t="s">
        <v>3783</v>
      </c>
      <c r="J1380" s="369" t="s">
        <v>3981</v>
      </c>
      <c r="K1380" s="369"/>
      <c r="L1380" s="369"/>
      <c r="M1380" s="369"/>
      <c r="N1380" s="369" t="s">
        <v>3965</v>
      </c>
      <c r="O1380" s="369"/>
      <c r="P1380" s="121" t="s">
        <v>3783</v>
      </c>
      <c r="Q1380" s="369" t="s">
        <v>3982</v>
      </c>
      <c r="R1380" s="369"/>
      <c r="S1380" s="369"/>
      <c r="T1380" s="369"/>
      <c r="U1380" s="369" t="s">
        <v>3965</v>
      </c>
      <c r="V1380" s="391"/>
      <c r="W1380" s="121" t="s">
        <v>3783</v>
      </c>
      <c r="X1380" s="389" t="s">
        <v>3983</v>
      </c>
      <c r="Y1380" s="389"/>
      <c r="Z1380" s="392"/>
      <c r="AA1380" s="369"/>
    </row>
    <row r="1381" spans="1:47" ht="14.4">
      <c r="A1381" s="369"/>
      <c r="B1381" s="1348"/>
      <c r="C1381" s="1348"/>
      <c r="D1381" s="1443"/>
      <c r="E1381" s="1443"/>
      <c r="F1381" s="1443"/>
      <c r="G1381" s="375"/>
      <c r="H1381" s="376"/>
      <c r="I1381" s="376"/>
      <c r="J1381" s="376"/>
      <c r="K1381" s="376"/>
      <c r="L1381" s="376"/>
      <c r="M1381" s="376"/>
      <c r="N1381" s="376"/>
      <c r="O1381" s="376"/>
      <c r="P1381" s="376"/>
      <c r="Q1381" s="376"/>
      <c r="R1381" s="376"/>
      <c r="S1381" s="376"/>
      <c r="T1381" s="376"/>
      <c r="U1381" s="376"/>
      <c r="V1381" s="378"/>
      <c r="W1381" s="375"/>
      <c r="X1381" s="375"/>
      <c r="Y1381" s="375"/>
      <c r="Z1381" s="379"/>
      <c r="AA1381" s="369"/>
    </row>
    <row r="1382" spans="1:47" ht="14.55" customHeight="1">
      <c r="B1382" s="1348" t="s">
        <v>3984</v>
      </c>
      <c r="C1382" s="1348"/>
      <c r="D1382" s="1347" t="s">
        <v>23</v>
      </c>
      <c r="E1382" s="1347"/>
      <c r="F1382" s="1347"/>
      <c r="G1382" s="1346" t="s">
        <v>15</v>
      </c>
      <c r="H1382" s="1346"/>
      <c r="I1382" s="1346"/>
      <c r="J1382" s="1346"/>
      <c r="K1382" s="1346"/>
      <c r="L1382" s="1444"/>
      <c r="M1382" s="1349"/>
      <c r="N1382" s="368" t="s">
        <v>3919</v>
      </c>
      <c r="O1382" s="1444"/>
      <c r="P1382" s="1349"/>
      <c r="Q1382" s="1346" t="s">
        <v>56</v>
      </c>
      <c r="R1382" s="1346"/>
      <c r="S1382" s="1346"/>
      <c r="T1382" s="1346"/>
      <c r="U1382" s="1346"/>
      <c r="V1382" s="1445"/>
      <c r="W1382" s="1346"/>
      <c r="X1382" s="1346"/>
      <c r="Y1382" s="1346"/>
      <c r="Z1382" s="1346"/>
      <c r="AB1382" s="2">
        <v>54</v>
      </c>
      <c r="AC1382" s="876"/>
      <c r="AD1382" s="876"/>
      <c r="AE1382" s="876"/>
      <c r="AF1382" s="1446"/>
      <c r="AG1382" s="1446"/>
      <c r="AH1382" s="1446"/>
      <c r="AI1382" s="1446"/>
      <c r="AJ1382" s="1446"/>
      <c r="AK1382" s="876"/>
      <c r="AL1382" s="876"/>
      <c r="AM1382" s="876"/>
      <c r="AN1382" s="1446"/>
      <c r="AO1382" s="1446"/>
      <c r="AP1382" s="1446"/>
      <c r="AQ1382" s="1446"/>
      <c r="AR1382" s="1446"/>
      <c r="AS1382" s="1446"/>
      <c r="AT1382" s="1446"/>
      <c r="AU1382" s="1446"/>
    </row>
    <row r="1383" spans="1:47" ht="13.05" customHeight="1">
      <c r="B1383" s="1348"/>
      <c r="C1383" s="1348"/>
      <c r="D1383" s="1347"/>
      <c r="E1383" s="1347"/>
      <c r="F1383" s="1347"/>
      <c r="G1383" s="1346" t="s">
        <v>17</v>
      </c>
      <c r="H1383" s="1346"/>
      <c r="I1383" s="1346"/>
      <c r="J1383" s="1346"/>
      <c r="K1383" s="1346"/>
      <c r="L1383" s="1445"/>
      <c r="M1383" s="1346"/>
      <c r="N1383" s="1346"/>
      <c r="O1383" s="1346"/>
      <c r="P1383" s="1346"/>
      <c r="Q1383" s="1346" t="s">
        <v>3993</v>
      </c>
      <c r="R1383" s="1346"/>
      <c r="S1383" s="1346"/>
      <c r="T1383" s="1346"/>
      <c r="U1383" s="1346"/>
      <c r="V1383" s="1445"/>
      <c r="W1383" s="1346"/>
      <c r="X1383" s="1346"/>
      <c r="Y1383" s="1346"/>
      <c r="Z1383" s="1346"/>
      <c r="AC1383" s="876"/>
      <c r="AD1383" s="876"/>
      <c r="AE1383" s="876"/>
      <c r="AF1383" s="1446"/>
      <c r="AG1383" s="1446"/>
      <c r="AH1383" s="1446"/>
      <c r="AI1383" s="1446"/>
      <c r="AJ1383" s="1446"/>
      <c r="AK1383" s="1446"/>
      <c r="AL1383" s="1446"/>
      <c r="AM1383" s="1446"/>
      <c r="AN1383" s="1446"/>
      <c r="AO1383" s="1446"/>
      <c r="AP1383" s="1446"/>
      <c r="AQ1383" s="1446"/>
      <c r="AR1383" s="1446"/>
      <c r="AS1383" s="1446"/>
      <c r="AT1383" s="1446"/>
      <c r="AU1383" s="1446"/>
    </row>
    <row r="1384" spans="1:47" ht="13.95" customHeight="1">
      <c r="A1384" s="369"/>
      <c r="B1384" s="1348"/>
      <c r="C1384" s="1348"/>
      <c r="D1384" s="1347"/>
      <c r="E1384" s="1347"/>
      <c r="F1384" s="1347"/>
      <c r="G1384" s="1346" t="s">
        <v>19</v>
      </c>
      <c r="H1384" s="1346"/>
      <c r="I1384" s="1346"/>
      <c r="J1384" s="1346"/>
      <c r="K1384" s="1346"/>
      <c r="L1384" s="1445"/>
      <c r="M1384" s="1346"/>
      <c r="N1384" s="1346"/>
      <c r="O1384" s="1346"/>
      <c r="P1384" s="1346"/>
      <c r="Q1384" s="1347" t="s">
        <v>20</v>
      </c>
      <c r="R1384" s="1347"/>
      <c r="S1384" s="1347"/>
      <c r="T1384" s="1347"/>
      <c r="U1384" s="1347"/>
      <c r="V1384" s="1445"/>
      <c r="W1384" s="1346"/>
      <c r="X1384" s="1346"/>
      <c r="Y1384" s="1346"/>
      <c r="Z1384" s="1346"/>
      <c r="AA1384" s="369"/>
    </row>
    <row r="1385" spans="1:47" ht="14.4">
      <c r="A1385" s="369"/>
      <c r="B1385" s="1348"/>
      <c r="C1385" s="1348"/>
      <c r="D1385" s="1347" t="s">
        <v>8</v>
      </c>
      <c r="E1385" s="1347"/>
      <c r="F1385" s="1347"/>
      <c r="G1385" s="1447"/>
      <c r="H1385" s="1343"/>
      <c r="I1385" s="1343"/>
      <c r="J1385" s="1343"/>
      <c r="K1385" s="1343"/>
      <c r="L1385" s="1344"/>
      <c r="M1385" s="1344"/>
      <c r="N1385" s="1344"/>
      <c r="O1385" s="1344"/>
      <c r="P1385" s="1344"/>
      <c r="Q1385" s="1344"/>
      <c r="R1385" s="1344"/>
      <c r="S1385" s="1344"/>
      <c r="T1385" s="1344"/>
      <c r="U1385" s="1344"/>
      <c r="V1385" s="1344"/>
      <c r="W1385" s="1344"/>
      <c r="X1385" s="1344"/>
      <c r="Y1385" s="1344"/>
      <c r="Z1385" s="1344"/>
      <c r="AA1385" s="369"/>
    </row>
    <row r="1386" spans="1:47" ht="14.4">
      <c r="A1386" s="369"/>
      <c r="B1386" s="1348"/>
      <c r="C1386" s="1348"/>
      <c r="D1386" s="1347"/>
      <c r="E1386" s="1347"/>
      <c r="F1386" s="1347"/>
      <c r="G1386" s="1345"/>
      <c r="H1386" s="1344"/>
      <c r="I1386" s="1344"/>
      <c r="J1386" s="1344"/>
      <c r="K1386" s="1344"/>
      <c r="L1386" s="1344"/>
      <c r="M1386" s="1344"/>
      <c r="N1386" s="1344"/>
      <c r="O1386" s="1344"/>
      <c r="P1386" s="1344"/>
      <c r="Q1386" s="1344"/>
      <c r="R1386" s="1344"/>
      <c r="S1386" s="1344"/>
      <c r="T1386" s="1344"/>
      <c r="U1386" s="1344"/>
      <c r="V1386" s="1344"/>
      <c r="W1386" s="1344"/>
      <c r="X1386" s="1344"/>
      <c r="Y1386" s="1344"/>
      <c r="Z1386" s="1344"/>
      <c r="AA1386" s="369"/>
    </row>
    <row r="1387" spans="1:47" ht="14.4">
      <c r="A1387" s="369"/>
      <c r="B1387" s="1348"/>
      <c r="C1387" s="1348"/>
      <c r="D1387" s="1347" t="s">
        <v>3745</v>
      </c>
      <c r="E1387" s="1347"/>
      <c r="F1387" s="1347"/>
      <c r="G1387" s="370"/>
      <c r="H1387" s="371"/>
      <c r="I1387" s="350"/>
      <c r="J1387" s="350"/>
      <c r="K1387" s="112" t="s">
        <v>3783</v>
      </c>
      <c r="L1387" s="371" t="s">
        <v>3966</v>
      </c>
      <c r="M1387" s="371"/>
      <c r="N1387" s="371"/>
      <c r="O1387" s="371"/>
      <c r="P1387" s="371" t="s">
        <v>3965</v>
      </c>
      <c r="Q1387" s="350"/>
      <c r="R1387" s="112" t="s">
        <v>3783</v>
      </c>
      <c r="S1387" s="371" t="s">
        <v>3967</v>
      </c>
      <c r="T1387" s="371"/>
      <c r="U1387" s="371"/>
      <c r="V1387" s="372"/>
      <c r="W1387" s="373"/>
      <c r="X1387" s="370"/>
      <c r="Y1387" s="370"/>
      <c r="Z1387" s="374"/>
      <c r="AA1387" s="369"/>
    </row>
    <row r="1388" spans="1:47" ht="14.4">
      <c r="A1388" s="369"/>
      <c r="B1388" s="1348"/>
      <c r="C1388" s="1348"/>
      <c r="D1388" s="1347"/>
      <c r="E1388" s="1347"/>
      <c r="F1388" s="1347"/>
      <c r="G1388" s="375"/>
      <c r="H1388" s="376"/>
      <c r="I1388" s="377"/>
      <c r="J1388" s="376"/>
      <c r="K1388" s="110" t="s">
        <v>3783</v>
      </c>
      <c r="L1388" s="376" t="s">
        <v>9</v>
      </c>
      <c r="M1388" s="376"/>
      <c r="N1388" s="376"/>
      <c r="O1388" s="1448"/>
      <c r="P1388" s="1449"/>
      <c r="Q1388" s="1449"/>
      <c r="R1388" s="1449"/>
      <c r="S1388" s="1449"/>
      <c r="T1388" s="1449"/>
      <c r="U1388" s="1449"/>
      <c r="V1388" s="1449"/>
      <c r="W1388" s="375" t="s">
        <v>10</v>
      </c>
      <c r="X1388" s="375"/>
      <c r="Y1388" s="375"/>
      <c r="Z1388" s="379"/>
      <c r="AA1388" s="369"/>
    </row>
    <row r="1389" spans="1:47" ht="14.4">
      <c r="A1389" s="369"/>
      <c r="B1389" s="1348"/>
      <c r="C1389" s="1348"/>
      <c r="D1389" s="1347"/>
      <c r="E1389" s="1347"/>
      <c r="F1389" s="1347"/>
      <c r="G1389" s="1450" t="s">
        <v>3968</v>
      </c>
      <c r="H1389" s="1450"/>
      <c r="I1389" s="1450"/>
      <c r="J1389" s="1450"/>
      <c r="K1389" s="1451"/>
      <c r="L1389" s="1452"/>
      <c r="M1389" s="1453"/>
      <c r="N1389" s="1453"/>
      <c r="O1389" s="1453"/>
      <c r="P1389" s="1453"/>
      <c r="Q1389" s="1452"/>
      <c r="R1389" s="1453"/>
      <c r="S1389" s="1453"/>
      <c r="T1389" s="1453"/>
      <c r="U1389" s="1453"/>
      <c r="V1389" s="1445"/>
      <c r="W1389" s="1346"/>
      <c r="X1389" s="1346"/>
      <c r="Y1389" s="1346"/>
      <c r="Z1389" s="1346"/>
      <c r="AA1389" s="369"/>
    </row>
    <row r="1390" spans="1:47" ht="14.4">
      <c r="A1390" s="369"/>
      <c r="B1390" s="1348"/>
      <c r="C1390" s="1348"/>
      <c r="D1390" s="1347"/>
      <c r="E1390" s="1347"/>
      <c r="F1390" s="1347"/>
      <c r="G1390" s="1450" t="s">
        <v>3969</v>
      </c>
      <c r="H1390" s="1450"/>
      <c r="I1390" s="1450"/>
      <c r="J1390" s="1450"/>
      <c r="K1390" s="1451"/>
      <c r="L1390" s="1429"/>
      <c r="M1390" s="862"/>
      <c r="N1390" s="109"/>
      <c r="O1390" s="1" t="s">
        <v>12</v>
      </c>
      <c r="P1390" s="109"/>
      <c r="Q1390" s="1" t="s">
        <v>11</v>
      </c>
      <c r="R1390" s="109"/>
      <c r="S1390" s="1" t="s">
        <v>227</v>
      </c>
      <c r="T1390" s="382"/>
      <c r="U1390" s="382"/>
      <c r="V1390" s="383"/>
      <c r="W1390" s="380"/>
      <c r="X1390" s="380"/>
      <c r="Y1390" s="380"/>
      <c r="Z1390" s="381"/>
      <c r="AA1390" s="369"/>
    </row>
    <row r="1391" spans="1:47" ht="13.95" customHeight="1">
      <c r="A1391" s="369"/>
      <c r="B1391" s="1348"/>
      <c r="C1391" s="1348"/>
      <c r="D1391" s="1443" t="s">
        <v>3971</v>
      </c>
      <c r="E1391" s="1347"/>
      <c r="F1391" s="1347"/>
      <c r="G1391" s="111" t="s">
        <v>3783</v>
      </c>
      <c r="H1391" s="385" t="s">
        <v>3972</v>
      </c>
      <c r="I1391" s="385"/>
      <c r="J1391" s="385"/>
      <c r="K1391" s="385"/>
      <c r="L1391" s="386" t="s">
        <v>3974</v>
      </c>
      <c r="M1391" s="385"/>
      <c r="N1391" s="385"/>
      <c r="O1391" s="1433"/>
      <c r="P1391" s="1433"/>
      <c r="Q1391" s="1433"/>
      <c r="R1391" s="1433"/>
      <c r="S1391" s="1433"/>
      <c r="T1391" s="1433"/>
      <c r="U1391" s="1433"/>
      <c r="V1391" s="1433"/>
      <c r="W1391" s="387" t="s">
        <v>10</v>
      </c>
      <c r="X1391" s="387"/>
      <c r="Y1391" s="387"/>
      <c r="Z1391" s="388"/>
      <c r="AA1391" s="369"/>
    </row>
    <row r="1392" spans="1:47" ht="14.4">
      <c r="A1392" s="369"/>
      <c r="B1392" s="1348"/>
      <c r="C1392" s="1348"/>
      <c r="D1392" s="1347"/>
      <c r="E1392" s="1347"/>
      <c r="F1392" s="1347"/>
      <c r="G1392" s="110" t="s">
        <v>3783</v>
      </c>
      <c r="H1392" s="376" t="s">
        <v>3973</v>
      </c>
      <c r="I1392" s="376"/>
      <c r="J1392" s="376"/>
      <c r="K1392" s="376"/>
      <c r="L1392" s="376"/>
      <c r="M1392" s="376"/>
      <c r="N1392" s="376"/>
      <c r="O1392" s="376"/>
      <c r="P1392" s="376"/>
      <c r="Q1392" s="376"/>
      <c r="R1392" s="376"/>
      <c r="S1392" s="376"/>
      <c r="T1392" s="376"/>
      <c r="U1392" s="376"/>
      <c r="V1392" s="378"/>
      <c r="W1392" s="375"/>
      <c r="X1392" s="375"/>
      <c r="Y1392" s="375"/>
      <c r="Z1392" s="379"/>
      <c r="AA1392" s="369"/>
    </row>
    <row r="1393" spans="1:47" ht="13.95" customHeight="1">
      <c r="A1393" s="369"/>
      <c r="B1393" s="1348" t="s">
        <v>3985</v>
      </c>
      <c r="C1393" s="1348"/>
      <c r="D1393" s="1347" t="s">
        <v>3755</v>
      </c>
      <c r="E1393" s="1347"/>
      <c r="F1393" s="1347"/>
      <c r="G1393" s="1435"/>
      <c r="H1393" s="1435"/>
      <c r="I1393" s="1435"/>
      <c r="J1393" s="1435"/>
      <c r="K1393" s="1435"/>
      <c r="L1393" s="1435"/>
      <c r="M1393" s="1435"/>
      <c r="N1393" s="1435"/>
      <c r="O1393" s="1435"/>
      <c r="P1393" s="1435"/>
      <c r="Q1393" s="1435"/>
      <c r="R1393" s="1435"/>
      <c r="S1393" s="1435"/>
      <c r="T1393" s="1435"/>
      <c r="U1393" s="1435"/>
      <c r="V1393" s="1435"/>
      <c r="W1393" s="1435"/>
      <c r="X1393" s="1435"/>
      <c r="Y1393" s="1435"/>
      <c r="Z1393" s="1435"/>
      <c r="AA1393" s="369"/>
    </row>
    <row r="1394" spans="1:47" ht="14.4">
      <c r="A1394" s="369"/>
      <c r="B1394" s="1348"/>
      <c r="C1394" s="1348"/>
      <c r="D1394" s="1434"/>
      <c r="E1394" s="1434"/>
      <c r="F1394" s="1434"/>
      <c r="G1394" s="1436"/>
      <c r="H1394" s="1436"/>
      <c r="I1394" s="1436"/>
      <c r="J1394" s="1435"/>
      <c r="K1394" s="1435"/>
      <c r="L1394" s="1435"/>
      <c r="M1394" s="1435"/>
      <c r="N1394" s="1435"/>
      <c r="O1394" s="1435"/>
      <c r="P1394" s="1435"/>
      <c r="Q1394" s="1435"/>
      <c r="R1394" s="1435"/>
      <c r="S1394" s="1435"/>
      <c r="T1394" s="1435"/>
      <c r="U1394" s="1435"/>
      <c r="V1394" s="1435"/>
      <c r="W1394" s="1435"/>
      <c r="X1394" s="1435"/>
      <c r="Y1394" s="1435"/>
      <c r="Z1394" s="1435"/>
      <c r="AA1394" s="369"/>
    </row>
    <row r="1395" spans="1:47" ht="18" customHeight="1">
      <c r="A1395" s="369"/>
      <c r="B1395" s="1348"/>
      <c r="C1395" s="1348"/>
      <c r="D1395" s="1347" t="s">
        <v>3975</v>
      </c>
      <c r="E1395" s="1347"/>
      <c r="F1395" s="1347"/>
      <c r="G1395" s="1047" t="s">
        <v>3918</v>
      </c>
      <c r="H1395" s="1047"/>
      <c r="I1395" s="1047"/>
      <c r="J1395" s="871"/>
      <c r="K1395" s="869"/>
      <c r="L1395" s="344" t="s">
        <v>3919</v>
      </c>
      <c r="M1395" s="1437"/>
      <c r="N1395" s="1427"/>
      <c r="O1395" s="1438"/>
      <c r="P1395" s="1439"/>
      <c r="Q1395" s="1425"/>
      <c r="R1395" s="1425"/>
      <c r="S1395" s="1425"/>
      <c r="T1395" s="1425"/>
      <c r="U1395" s="1425"/>
      <c r="V1395" s="1425"/>
      <c r="W1395" s="1425"/>
      <c r="X1395" s="1425"/>
      <c r="Y1395" s="1425"/>
      <c r="Z1395" s="1440"/>
      <c r="AA1395" s="369"/>
    </row>
    <row r="1396" spans="1:47" ht="18" customHeight="1">
      <c r="A1396" s="369"/>
      <c r="B1396" s="1348"/>
      <c r="C1396" s="1348"/>
      <c r="D1396" s="1347"/>
      <c r="E1396" s="1347"/>
      <c r="F1396" s="1347"/>
      <c r="G1396" s="1047" t="s">
        <v>3920</v>
      </c>
      <c r="H1396" s="1047"/>
      <c r="I1396" s="1047"/>
      <c r="J1396" s="1046"/>
      <c r="K1396" s="1046"/>
      <c r="L1396" s="1046"/>
      <c r="M1396" s="1046"/>
      <c r="N1396" s="1046"/>
      <c r="O1396" s="1046"/>
      <c r="P1396" s="1047" t="s">
        <v>3921</v>
      </c>
      <c r="Q1396" s="1047"/>
      <c r="R1396" s="1047"/>
      <c r="S1396" s="1046"/>
      <c r="T1396" s="1046"/>
      <c r="U1396" s="1046"/>
      <c r="V1396" s="1046"/>
      <c r="W1396" s="1046"/>
      <c r="X1396" s="1046"/>
      <c r="Y1396" s="1046"/>
      <c r="Z1396" s="1046"/>
      <c r="AA1396" s="369"/>
    </row>
    <row r="1397" spans="1:47" ht="18" customHeight="1">
      <c r="A1397" s="369"/>
      <c r="B1397" s="1348"/>
      <c r="C1397" s="1348"/>
      <c r="D1397" s="1347"/>
      <c r="E1397" s="1347"/>
      <c r="F1397" s="1347"/>
      <c r="G1397" s="1047" t="s">
        <v>3922</v>
      </c>
      <c r="H1397" s="1047"/>
      <c r="I1397" s="1047"/>
      <c r="J1397" s="1046"/>
      <c r="K1397" s="1046"/>
      <c r="L1397" s="1046"/>
      <c r="M1397" s="1046"/>
      <c r="N1397" s="1046"/>
      <c r="O1397" s="1046"/>
      <c r="P1397" s="1047" t="s">
        <v>3923</v>
      </c>
      <c r="Q1397" s="1047"/>
      <c r="R1397" s="1047"/>
      <c r="S1397" s="1046"/>
      <c r="T1397" s="1046"/>
      <c r="U1397" s="1046"/>
      <c r="V1397" s="1046"/>
      <c r="W1397" s="1046"/>
      <c r="X1397" s="1046"/>
      <c r="Y1397" s="1046"/>
      <c r="Z1397" s="1046"/>
      <c r="AA1397" s="369"/>
    </row>
    <row r="1398" spans="1:47" ht="18" customHeight="1">
      <c r="A1398" s="369"/>
      <c r="B1398" s="1348"/>
      <c r="C1398" s="1348"/>
      <c r="D1398" s="1347"/>
      <c r="E1398" s="1347"/>
      <c r="F1398" s="1347"/>
      <c r="G1398" s="1047" t="s">
        <v>3924</v>
      </c>
      <c r="H1398" s="1047"/>
      <c r="I1398" s="1047"/>
      <c r="J1398" s="1046"/>
      <c r="K1398" s="1046"/>
      <c r="L1398" s="1046"/>
      <c r="M1398" s="1046"/>
      <c r="N1398" s="1046"/>
      <c r="O1398" s="1046"/>
      <c r="P1398" s="1046"/>
      <c r="Q1398" s="1046"/>
      <c r="R1398" s="1046"/>
      <c r="S1398" s="1046"/>
      <c r="T1398" s="1046"/>
      <c r="U1398" s="1046"/>
      <c r="V1398" s="1046"/>
      <c r="W1398" s="1046"/>
      <c r="X1398" s="1046"/>
      <c r="Y1398" s="1046"/>
      <c r="Z1398" s="1046"/>
      <c r="AA1398" s="369"/>
    </row>
    <row r="1399" spans="1:47" ht="14.4">
      <c r="A1399" s="369"/>
      <c r="B1399" s="1348"/>
      <c r="C1399" s="1348"/>
      <c r="D1399" s="1441" t="s">
        <v>3976</v>
      </c>
      <c r="E1399" s="1441"/>
      <c r="F1399" s="1441"/>
      <c r="G1399" s="1441"/>
      <c r="H1399" s="1441"/>
      <c r="I1399" s="1441"/>
      <c r="J1399" s="1441"/>
      <c r="K1399" s="1441"/>
      <c r="L1399" s="1441"/>
      <c r="M1399" s="1441"/>
      <c r="N1399" s="1441" t="s">
        <v>177</v>
      </c>
      <c r="O1399" s="1441"/>
      <c r="P1399" s="1441"/>
      <c r="Q1399" s="1441"/>
      <c r="R1399" s="1441"/>
      <c r="S1399" s="1441"/>
      <c r="T1399" s="1441"/>
      <c r="U1399" s="1441"/>
      <c r="V1399" s="1441"/>
      <c r="W1399" s="1441"/>
      <c r="X1399" s="1441"/>
      <c r="Y1399" s="1441"/>
      <c r="Z1399" s="1441"/>
      <c r="AA1399" s="369"/>
    </row>
    <row r="1400" spans="1:47" ht="14.4">
      <c r="A1400" s="369"/>
      <c r="B1400" s="1348"/>
      <c r="C1400" s="1348"/>
      <c r="D1400" s="1347"/>
      <c r="E1400" s="1347"/>
      <c r="F1400" s="1347"/>
      <c r="G1400" s="1347"/>
      <c r="H1400" s="1347"/>
      <c r="I1400" s="1347"/>
      <c r="J1400" s="1347"/>
      <c r="K1400" s="1347"/>
      <c r="L1400" s="1347"/>
      <c r="M1400" s="1347"/>
      <c r="N1400" s="1347"/>
      <c r="O1400" s="1347"/>
      <c r="P1400" s="1347"/>
      <c r="Q1400" s="1347"/>
      <c r="R1400" s="1347"/>
      <c r="S1400" s="1347"/>
      <c r="T1400" s="1347"/>
      <c r="U1400" s="1347"/>
      <c r="V1400" s="1347"/>
      <c r="W1400" s="1347"/>
      <c r="X1400" s="1347"/>
      <c r="Y1400" s="1347"/>
      <c r="Z1400" s="1347"/>
      <c r="AA1400" s="369"/>
    </row>
    <row r="1401" spans="1:47" ht="14.25" customHeight="1">
      <c r="A1401" s="369"/>
      <c r="B1401" s="1348"/>
      <c r="C1401" s="1348"/>
      <c r="D1401" s="1347"/>
      <c r="E1401" s="1347"/>
      <c r="F1401" s="1347"/>
      <c r="G1401" s="1347"/>
      <c r="H1401" s="1347"/>
      <c r="I1401" s="1347"/>
      <c r="J1401" s="1347"/>
      <c r="K1401" s="1347"/>
      <c r="L1401" s="1347"/>
      <c r="M1401" s="1347"/>
      <c r="N1401" s="1347"/>
      <c r="O1401" s="1347"/>
      <c r="P1401" s="1347"/>
      <c r="Q1401" s="1347"/>
      <c r="R1401" s="1347"/>
      <c r="S1401" s="1347"/>
      <c r="T1401" s="1347"/>
      <c r="U1401" s="1347"/>
      <c r="V1401" s="1347"/>
      <c r="W1401" s="1347"/>
      <c r="X1401" s="1347"/>
      <c r="Y1401" s="1347"/>
      <c r="Z1401" s="1347"/>
      <c r="AA1401" s="369"/>
    </row>
    <row r="1402" spans="1:47" ht="14.4">
      <c r="A1402" s="369"/>
      <c r="B1402" s="1348"/>
      <c r="C1402" s="1348"/>
      <c r="D1402" s="1347" t="s">
        <v>3977</v>
      </c>
      <c r="E1402" s="1347"/>
      <c r="F1402" s="1347"/>
      <c r="G1402" s="1347"/>
      <c r="H1402" s="1347"/>
      <c r="I1402" s="1347"/>
      <c r="J1402" s="1347"/>
      <c r="K1402" s="1347"/>
      <c r="L1402" s="1347"/>
      <c r="M1402" s="1347"/>
      <c r="N1402" s="1442" t="s">
        <v>3979</v>
      </c>
      <c r="O1402" s="1442"/>
      <c r="P1402" s="1442"/>
      <c r="Q1402" s="1442"/>
      <c r="R1402" s="390"/>
      <c r="S1402" s="369"/>
      <c r="T1402" s="369"/>
      <c r="U1402" s="369"/>
      <c r="V1402" s="391"/>
      <c r="W1402" s="389"/>
      <c r="X1402" s="389"/>
      <c r="Y1402" s="389"/>
      <c r="Z1402" s="392"/>
      <c r="AA1402" s="369"/>
    </row>
    <row r="1403" spans="1:47" ht="14.4">
      <c r="A1403" s="369"/>
      <c r="B1403" s="1348"/>
      <c r="C1403" s="1348"/>
      <c r="D1403" s="1347"/>
      <c r="E1403" s="1347"/>
      <c r="F1403" s="1347"/>
      <c r="G1403" s="1347"/>
      <c r="H1403" s="1347"/>
      <c r="I1403" s="1347"/>
      <c r="J1403" s="1347"/>
      <c r="K1403" s="1347"/>
      <c r="L1403" s="1347"/>
      <c r="M1403" s="1347"/>
      <c r="N1403" s="1442"/>
      <c r="O1403" s="1442"/>
      <c r="P1403" s="1442"/>
      <c r="Q1403" s="1442"/>
      <c r="R1403" s="115"/>
      <c r="S1403" s="114"/>
      <c r="T1403" s="369" t="s">
        <v>388</v>
      </c>
      <c r="U1403" s="114"/>
      <c r="V1403" s="393" t="s">
        <v>3980</v>
      </c>
      <c r="W1403" s="389"/>
      <c r="X1403" s="389"/>
      <c r="Y1403" s="389"/>
      <c r="Z1403" s="392"/>
      <c r="AA1403" s="369"/>
    </row>
    <row r="1404" spans="1:47" ht="14.4">
      <c r="A1404" s="369"/>
      <c r="B1404" s="1348"/>
      <c r="C1404" s="1348"/>
      <c r="D1404" s="1347"/>
      <c r="E1404" s="1347"/>
      <c r="F1404" s="1347"/>
      <c r="G1404" s="1347"/>
      <c r="H1404" s="1347"/>
      <c r="I1404" s="1347"/>
      <c r="J1404" s="1347"/>
      <c r="K1404" s="1347"/>
      <c r="L1404" s="1347"/>
      <c r="M1404" s="1347"/>
      <c r="N1404" s="1442"/>
      <c r="O1404" s="1442"/>
      <c r="P1404" s="1442"/>
      <c r="Q1404" s="1442"/>
      <c r="R1404" s="394"/>
      <c r="S1404" s="369"/>
      <c r="T1404" s="369"/>
      <c r="U1404" s="395"/>
      <c r="V1404" s="391"/>
      <c r="W1404" s="389"/>
      <c r="X1404" s="389"/>
      <c r="Y1404" s="389"/>
      <c r="Z1404" s="392"/>
      <c r="AA1404" s="369"/>
    </row>
    <row r="1405" spans="1:47" ht="13.95" customHeight="1">
      <c r="A1405" s="369"/>
      <c r="B1405" s="1348"/>
      <c r="C1405" s="1348"/>
      <c r="D1405" s="1443" t="s">
        <v>3978</v>
      </c>
      <c r="E1405" s="1443"/>
      <c r="F1405" s="1443"/>
      <c r="G1405" s="370"/>
      <c r="H1405" s="371"/>
      <c r="I1405" s="371"/>
      <c r="J1405" s="371"/>
      <c r="K1405" s="371"/>
      <c r="L1405" s="371"/>
      <c r="M1405" s="371"/>
      <c r="N1405" s="371"/>
      <c r="O1405" s="371"/>
      <c r="P1405" s="371"/>
      <c r="Q1405" s="371"/>
      <c r="R1405" s="371"/>
      <c r="S1405" s="371"/>
      <c r="T1405" s="371"/>
      <c r="U1405" s="371"/>
      <c r="V1405" s="372"/>
      <c r="W1405" s="370"/>
      <c r="X1405" s="370"/>
      <c r="Y1405" s="370"/>
      <c r="Z1405" s="374"/>
      <c r="AA1405" s="369"/>
    </row>
    <row r="1406" spans="1:47" ht="14.4">
      <c r="A1406" s="369"/>
      <c r="B1406" s="1348"/>
      <c r="C1406" s="1348"/>
      <c r="D1406" s="1443"/>
      <c r="E1406" s="1443"/>
      <c r="F1406" s="1443"/>
      <c r="G1406" s="389"/>
      <c r="H1406" s="369"/>
      <c r="I1406" s="121" t="s">
        <v>3783</v>
      </c>
      <c r="J1406" s="369" t="s">
        <v>3981</v>
      </c>
      <c r="K1406" s="369"/>
      <c r="L1406" s="369"/>
      <c r="M1406" s="369"/>
      <c r="N1406" s="369" t="s">
        <v>3965</v>
      </c>
      <c r="O1406" s="369"/>
      <c r="P1406" s="121" t="s">
        <v>3783</v>
      </c>
      <c r="Q1406" s="369" t="s">
        <v>3982</v>
      </c>
      <c r="R1406" s="369"/>
      <c r="S1406" s="369"/>
      <c r="T1406" s="369"/>
      <c r="U1406" s="369" t="s">
        <v>3965</v>
      </c>
      <c r="V1406" s="391"/>
      <c r="W1406" s="121" t="s">
        <v>3783</v>
      </c>
      <c r="X1406" s="389" t="s">
        <v>3983</v>
      </c>
      <c r="Y1406" s="389"/>
      <c r="Z1406" s="392"/>
      <c r="AA1406" s="369"/>
    </row>
    <row r="1407" spans="1:47" ht="14.4">
      <c r="A1407" s="369"/>
      <c r="B1407" s="1348"/>
      <c r="C1407" s="1348"/>
      <c r="D1407" s="1443"/>
      <c r="E1407" s="1443"/>
      <c r="F1407" s="1443"/>
      <c r="G1407" s="375"/>
      <c r="H1407" s="376"/>
      <c r="I1407" s="376"/>
      <c r="J1407" s="376"/>
      <c r="K1407" s="376"/>
      <c r="L1407" s="376"/>
      <c r="M1407" s="376"/>
      <c r="N1407" s="376"/>
      <c r="O1407" s="376"/>
      <c r="P1407" s="376"/>
      <c r="Q1407" s="376"/>
      <c r="R1407" s="376"/>
      <c r="S1407" s="376"/>
      <c r="T1407" s="376"/>
      <c r="U1407" s="376"/>
      <c r="V1407" s="378"/>
      <c r="W1407" s="375"/>
      <c r="X1407" s="375"/>
      <c r="Y1407" s="375"/>
      <c r="Z1407" s="379"/>
      <c r="AA1407" s="369"/>
    </row>
    <row r="1408" spans="1:47" ht="14.55" customHeight="1">
      <c r="B1408" s="1348" t="s">
        <v>3984</v>
      </c>
      <c r="C1408" s="1348"/>
      <c r="D1408" s="1347" t="s">
        <v>23</v>
      </c>
      <c r="E1408" s="1347"/>
      <c r="F1408" s="1347"/>
      <c r="G1408" s="1346" t="s">
        <v>15</v>
      </c>
      <c r="H1408" s="1346"/>
      <c r="I1408" s="1346"/>
      <c r="J1408" s="1346"/>
      <c r="K1408" s="1346"/>
      <c r="L1408" s="1444"/>
      <c r="M1408" s="1349"/>
      <c r="N1408" s="368" t="s">
        <v>3919</v>
      </c>
      <c r="O1408" s="1444"/>
      <c r="P1408" s="1349"/>
      <c r="Q1408" s="1346" t="s">
        <v>56</v>
      </c>
      <c r="R1408" s="1346"/>
      <c r="S1408" s="1346"/>
      <c r="T1408" s="1346"/>
      <c r="U1408" s="1346"/>
      <c r="V1408" s="1445"/>
      <c r="W1408" s="1346"/>
      <c r="X1408" s="1346"/>
      <c r="Y1408" s="1346"/>
      <c r="Z1408" s="1346"/>
      <c r="AB1408" s="2">
        <v>55</v>
      </c>
      <c r="AC1408" s="876"/>
      <c r="AD1408" s="876"/>
      <c r="AE1408" s="876"/>
      <c r="AF1408" s="1446"/>
      <c r="AG1408" s="1446"/>
      <c r="AH1408" s="1446"/>
      <c r="AI1408" s="1446"/>
      <c r="AJ1408" s="1446"/>
      <c r="AK1408" s="876"/>
      <c r="AL1408" s="876"/>
      <c r="AM1408" s="876"/>
      <c r="AN1408" s="1446"/>
      <c r="AO1408" s="1446"/>
      <c r="AP1408" s="1446"/>
      <c r="AQ1408" s="1446"/>
      <c r="AR1408" s="1446"/>
      <c r="AS1408" s="1446"/>
      <c r="AT1408" s="1446"/>
      <c r="AU1408" s="1446"/>
    </row>
    <row r="1409" spans="1:47" ht="13.05" customHeight="1">
      <c r="B1409" s="1348"/>
      <c r="C1409" s="1348"/>
      <c r="D1409" s="1347"/>
      <c r="E1409" s="1347"/>
      <c r="F1409" s="1347"/>
      <c r="G1409" s="1346" t="s">
        <v>17</v>
      </c>
      <c r="H1409" s="1346"/>
      <c r="I1409" s="1346"/>
      <c r="J1409" s="1346"/>
      <c r="K1409" s="1346"/>
      <c r="L1409" s="1445"/>
      <c r="M1409" s="1346"/>
      <c r="N1409" s="1346"/>
      <c r="O1409" s="1346"/>
      <c r="P1409" s="1346"/>
      <c r="Q1409" s="1346" t="s">
        <v>3993</v>
      </c>
      <c r="R1409" s="1346"/>
      <c r="S1409" s="1346"/>
      <c r="T1409" s="1346"/>
      <c r="U1409" s="1346"/>
      <c r="V1409" s="1445"/>
      <c r="W1409" s="1346"/>
      <c r="X1409" s="1346"/>
      <c r="Y1409" s="1346"/>
      <c r="Z1409" s="1346"/>
      <c r="AC1409" s="876"/>
      <c r="AD1409" s="876"/>
      <c r="AE1409" s="876"/>
      <c r="AF1409" s="1446"/>
      <c r="AG1409" s="1446"/>
      <c r="AH1409" s="1446"/>
      <c r="AI1409" s="1446"/>
      <c r="AJ1409" s="1446"/>
      <c r="AK1409" s="1446"/>
      <c r="AL1409" s="1446"/>
      <c r="AM1409" s="1446"/>
      <c r="AN1409" s="1446"/>
      <c r="AO1409" s="1446"/>
      <c r="AP1409" s="1446"/>
      <c r="AQ1409" s="1446"/>
      <c r="AR1409" s="1446"/>
      <c r="AS1409" s="1446"/>
      <c r="AT1409" s="1446"/>
      <c r="AU1409" s="1446"/>
    </row>
    <row r="1410" spans="1:47" ht="13.95" customHeight="1">
      <c r="A1410" s="369"/>
      <c r="B1410" s="1348"/>
      <c r="C1410" s="1348"/>
      <c r="D1410" s="1347"/>
      <c r="E1410" s="1347"/>
      <c r="F1410" s="1347"/>
      <c r="G1410" s="1346" t="s">
        <v>19</v>
      </c>
      <c r="H1410" s="1346"/>
      <c r="I1410" s="1346"/>
      <c r="J1410" s="1346"/>
      <c r="K1410" s="1346"/>
      <c r="L1410" s="1445"/>
      <c r="M1410" s="1346"/>
      <c r="N1410" s="1346"/>
      <c r="O1410" s="1346"/>
      <c r="P1410" s="1346"/>
      <c r="Q1410" s="1347" t="s">
        <v>20</v>
      </c>
      <c r="R1410" s="1347"/>
      <c r="S1410" s="1347"/>
      <c r="T1410" s="1347"/>
      <c r="U1410" s="1347"/>
      <c r="V1410" s="1445"/>
      <c r="W1410" s="1346"/>
      <c r="X1410" s="1346"/>
      <c r="Y1410" s="1346"/>
      <c r="Z1410" s="1346"/>
      <c r="AA1410" s="369"/>
    </row>
    <row r="1411" spans="1:47" ht="14.4">
      <c r="A1411" s="369"/>
      <c r="B1411" s="1348"/>
      <c r="C1411" s="1348"/>
      <c r="D1411" s="1347" t="s">
        <v>8</v>
      </c>
      <c r="E1411" s="1347"/>
      <c r="F1411" s="1347"/>
      <c r="G1411" s="1447"/>
      <c r="H1411" s="1343"/>
      <c r="I1411" s="1343"/>
      <c r="J1411" s="1343"/>
      <c r="K1411" s="1343"/>
      <c r="L1411" s="1344"/>
      <c r="M1411" s="1344"/>
      <c r="N1411" s="1344"/>
      <c r="O1411" s="1344"/>
      <c r="P1411" s="1344"/>
      <c r="Q1411" s="1344"/>
      <c r="R1411" s="1344"/>
      <c r="S1411" s="1344"/>
      <c r="T1411" s="1344"/>
      <c r="U1411" s="1344"/>
      <c r="V1411" s="1344"/>
      <c r="W1411" s="1344"/>
      <c r="X1411" s="1344"/>
      <c r="Y1411" s="1344"/>
      <c r="Z1411" s="1344"/>
      <c r="AA1411" s="369"/>
    </row>
    <row r="1412" spans="1:47" ht="14.4">
      <c r="A1412" s="369"/>
      <c r="B1412" s="1348"/>
      <c r="C1412" s="1348"/>
      <c r="D1412" s="1347"/>
      <c r="E1412" s="1347"/>
      <c r="F1412" s="1347"/>
      <c r="G1412" s="1345"/>
      <c r="H1412" s="1344"/>
      <c r="I1412" s="1344"/>
      <c r="J1412" s="1344"/>
      <c r="K1412" s="1344"/>
      <c r="L1412" s="1344"/>
      <c r="M1412" s="1344"/>
      <c r="N1412" s="1344"/>
      <c r="O1412" s="1344"/>
      <c r="P1412" s="1344"/>
      <c r="Q1412" s="1344"/>
      <c r="R1412" s="1344"/>
      <c r="S1412" s="1344"/>
      <c r="T1412" s="1344"/>
      <c r="U1412" s="1344"/>
      <c r="V1412" s="1344"/>
      <c r="W1412" s="1344"/>
      <c r="X1412" s="1344"/>
      <c r="Y1412" s="1344"/>
      <c r="Z1412" s="1344"/>
      <c r="AA1412" s="369"/>
    </row>
    <row r="1413" spans="1:47" ht="14.4">
      <c r="A1413" s="369"/>
      <c r="B1413" s="1348"/>
      <c r="C1413" s="1348"/>
      <c r="D1413" s="1347" t="s">
        <v>3745</v>
      </c>
      <c r="E1413" s="1347"/>
      <c r="F1413" s="1347"/>
      <c r="G1413" s="370"/>
      <c r="H1413" s="371"/>
      <c r="I1413" s="350"/>
      <c r="J1413" s="350"/>
      <c r="K1413" s="112" t="s">
        <v>3783</v>
      </c>
      <c r="L1413" s="371" t="s">
        <v>3966</v>
      </c>
      <c r="M1413" s="371"/>
      <c r="N1413" s="371"/>
      <c r="O1413" s="371"/>
      <c r="P1413" s="371" t="s">
        <v>3965</v>
      </c>
      <c r="Q1413" s="350"/>
      <c r="R1413" s="112" t="s">
        <v>3783</v>
      </c>
      <c r="S1413" s="371" t="s">
        <v>3967</v>
      </c>
      <c r="T1413" s="371"/>
      <c r="U1413" s="371"/>
      <c r="V1413" s="372"/>
      <c r="W1413" s="373"/>
      <c r="X1413" s="370"/>
      <c r="Y1413" s="370"/>
      <c r="Z1413" s="374"/>
      <c r="AA1413" s="369"/>
    </row>
    <row r="1414" spans="1:47" ht="14.4">
      <c r="A1414" s="369"/>
      <c r="B1414" s="1348"/>
      <c r="C1414" s="1348"/>
      <c r="D1414" s="1347"/>
      <c r="E1414" s="1347"/>
      <c r="F1414" s="1347"/>
      <c r="G1414" s="375"/>
      <c r="H1414" s="376"/>
      <c r="I1414" s="377"/>
      <c r="J1414" s="376"/>
      <c r="K1414" s="110" t="s">
        <v>3783</v>
      </c>
      <c r="L1414" s="376" t="s">
        <v>9</v>
      </c>
      <c r="M1414" s="376"/>
      <c r="N1414" s="376"/>
      <c r="O1414" s="1448"/>
      <c r="P1414" s="1449"/>
      <c r="Q1414" s="1449"/>
      <c r="R1414" s="1449"/>
      <c r="S1414" s="1449"/>
      <c r="T1414" s="1449"/>
      <c r="U1414" s="1449"/>
      <c r="V1414" s="1449"/>
      <c r="W1414" s="375" t="s">
        <v>10</v>
      </c>
      <c r="X1414" s="375"/>
      <c r="Y1414" s="375"/>
      <c r="Z1414" s="379"/>
      <c r="AA1414" s="369"/>
    </row>
    <row r="1415" spans="1:47" ht="14.4">
      <c r="A1415" s="369"/>
      <c r="B1415" s="1348"/>
      <c r="C1415" s="1348"/>
      <c r="D1415" s="1347"/>
      <c r="E1415" s="1347"/>
      <c r="F1415" s="1347"/>
      <c r="G1415" s="1450" t="s">
        <v>3968</v>
      </c>
      <c r="H1415" s="1450"/>
      <c r="I1415" s="1450"/>
      <c r="J1415" s="1450"/>
      <c r="K1415" s="1451"/>
      <c r="L1415" s="1452"/>
      <c r="M1415" s="1453"/>
      <c r="N1415" s="1453"/>
      <c r="O1415" s="1453"/>
      <c r="P1415" s="1453"/>
      <c r="Q1415" s="1452"/>
      <c r="R1415" s="1453"/>
      <c r="S1415" s="1453"/>
      <c r="T1415" s="1453"/>
      <c r="U1415" s="1453"/>
      <c r="V1415" s="1445"/>
      <c r="W1415" s="1346"/>
      <c r="X1415" s="1346"/>
      <c r="Y1415" s="1346"/>
      <c r="Z1415" s="1346"/>
      <c r="AA1415" s="369"/>
    </row>
    <row r="1416" spans="1:47" ht="14.4">
      <c r="A1416" s="369"/>
      <c r="B1416" s="1348"/>
      <c r="C1416" s="1348"/>
      <c r="D1416" s="1347"/>
      <c r="E1416" s="1347"/>
      <c r="F1416" s="1347"/>
      <c r="G1416" s="1450" t="s">
        <v>3969</v>
      </c>
      <c r="H1416" s="1450"/>
      <c r="I1416" s="1450"/>
      <c r="J1416" s="1450"/>
      <c r="K1416" s="1451"/>
      <c r="L1416" s="1429"/>
      <c r="M1416" s="862"/>
      <c r="N1416" s="109"/>
      <c r="O1416" s="1" t="s">
        <v>12</v>
      </c>
      <c r="P1416" s="109"/>
      <c r="Q1416" s="1" t="s">
        <v>11</v>
      </c>
      <c r="R1416" s="109"/>
      <c r="S1416" s="1" t="s">
        <v>227</v>
      </c>
      <c r="T1416" s="382"/>
      <c r="U1416" s="382"/>
      <c r="V1416" s="383"/>
      <c r="W1416" s="380"/>
      <c r="X1416" s="380"/>
      <c r="Y1416" s="380"/>
      <c r="Z1416" s="381"/>
      <c r="AA1416" s="369"/>
    </row>
    <row r="1417" spans="1:47" ht="13.95" customHeight="1">
      <c r="A1417" s="369"/>
      <c r="B1417" s="1348"/>
      <c r="C1417" s="1348"/>
      <c r="D1417" s="1443" t="s">
        <v>3971</v>
      </c>
      <c r="E1417" s="1347"/>
      <c r="F1417" s="1347"/>
      <c r="G1417" s="111" t="s">
        <v>3783</v>
      </c>
      <c r="H1417" s="385" t="s">
        <v>3972</v>
      </c>
      <c r="I1417" s="385"/>
      <c r="J1417" s="385"/>
      <c r="K1417" s="385"/>
      <c r="L1417" s="386" t="s">
        <v>3974</v>
      </c>
      <c r="M1417" s="385"/>
      <c r="N1417" s="385"/>
      <c r="O1417" s="1433"/>
      <c r="P1417" s="1433"/>
      <c r="Q1417" s="1433"/>
      <c r="R1417" s="1433"/>
      <c r="S1417" s="1433"/>
      <c r="T1417" s="1433"/>
      <c r="U1417" s="1433"/>
      <c r="V1417" s="1433"/>
      <c r="W1417" s="387" t="s">
        <v>10</v>
      </c>
      <c r="X1417" s="387"/>
      <c r="Y1417" s="387"/>
      <c r="Z1417" s="388"/>
      <c r="AA1417" s="369"/>
    </row>
    <row r="1418" spans="1:47" ht="14.4">
      <c r="A1418" s="369"/>
      <c r="B1418" s="1348"/>
      <c r="C1418" s="1348"/>
      <c r="D1418" s="1347"/>
      <c r="E1418" s="1347"/>
      <c r="F1418" s="1347"/>
      <c r="G1418" s="110" t="s">
        <v>3783</v>
      </c>
      <c r="H1418" s="376" t="s">
        <v>3973</v>
      </c>
      <c r="I1418" s="376"/>
      <c r="J1418" s="376"/>
      <c r="K1418" s="376"/>
      <c r="L1418" s="376"/>
      <c r="M1418" s="376"/>
      <c r="N1418" s="376"/>
      <c r="O1418" s="376"/>
      <c r="P1418" s="376"/>
      <c r="Q1418" s="376"/>
      <c r="R1418" s="376"/>
      <c r="S1418" s="376"/>
      <c r="T1418" s="376"/>
      <c r="U1418" s="376"/>
      <c r="V1418" s="378"/>
      <c r="W1418" s="375"/>
      <c r="X1418" s="375"/>
      <c r="Y1418" s="375"/>
      <c r="Z1418" s="379"/>
      <c r="AA1418" s="369"/>
    </row>
    <row r="1419" spans="1:47" ht="13.95" customHeight="1">
      <c r="A1419" s="369"/>
      <c r="B1419" s="1348" t="s">
        <v>3985</v>
      </c>
      <c r="C1419" s="1348"/>
      <c r="D1419" s="1347" t="s">
        <v>3755</v>
      </c>
      <c r="E1419" s="1347"/>
      <c r="F1419" s="1347"/>
      <c r="G1419" s="1435"/>
      <c r="H1419" s="1435"/>
      <c r="I1419" s="1435"/>
      <c r="J1419" s="1435"/>
      <c r="K1419" s="1435"/>
      <c r="L1419" s="1435"/>
      <c r="M1419" s="1435"/>
      <c r="N1419" s="1435"/>
      <c r="O1419" s="1435"/>
      <c r="P1419" s="1435"/>
      <c r="Q1419" s="1435"/>
      <c r="R1419" s="1435"/>
      <c r="S1419" s="1435"/>
      <c r="T1419" s="1435"/>
      <c r="U1419" s="1435"/>
      <c r="V1419" s="1435"/>
      <c r="W1419" s="1435"/>
      <c r="X1419" s="1435"/>
      <c r="Y1419" s="1435"/>
      <c r="Z1419" s="1435"/>
      <c r="AA1419" s="369"/>
    </row>
    <row r="1420" spans="1:47" ht="14.4">
      <c r="A1420" s="369"/>
      <c r="B1420" s="1348"/>
      <c r="C1420" s="1348"/>
      <c r="D1420" s="1434"/>
      <c r="E1420" s="1434"/>
      <c r="F1420" s="1434"/>
      <c r="G1420" s="1436"/>
      <c r="H1420" s="1436"/>
      <c r="I1420" s="1436"/>
      <c r="J1420" s="1435"/>
      <c r="K1420" s="1435"/>
      <c r="L1420" s="1435"/>
      <c r="M1420" s="1435"/>
      <c r="N1420" s="1435"/>
      <c r="O1420" s="1435"/>
      <c r="P1420" s="1435"/>
      <c r="Q1420" s="1435"/>
      <c r="R1420" s="1435"/>
      <c r="S1420" s="1435"/>
      <c r="T1420" s="1435"/>
      <c r="U1420" s="1435"/>
      <c r="V1420" s="1435"/>
      <c r="W1420" s="1435"/>
      <c r="X1420" s="1435"/>
      <c r="Y1420" s="1435"/>
      <c r="Z1420" s="1435"/>
      <c r="AA1420" s="369"/>
    </row>
    <row r="1421" spans="1:47" ht="18" customHeight="1">
      <c r="A1421" s="369"/>
      <c r="B1421" s="1348"/>
      <c r="C1421" s="1348"/>
      <c r="D1421" s="1347" t="s">
        <v>3975</v>
      </c>
      <c r="E1421" s="1347"/>
      <c r="F1421" s="1347"/>
      <c r="G1421" s="1047" t="s">
        <v>3918</v>
      </c>
      <c r="H1421" s="1047"/>
      <c r="I1421" s="1047"/>
      <c r="J1421" s="871"/>
      <c r="K1421" s="869"/>
      <c r="L1421" s="344" t="s">
        <v>3919</v>
      </c>
      <c r="M1421" s="1437"/>
      <c r="N1421" s="1427"/>
      <c r="O1421" s="1438"/>
      <c r="P1421" s="1439"/>
      <c r="Q1421" s="1425"/>
      <c r="R1421" s="1425"/>
      <c r="S1421" s="1425"/>
      <c r="T1421" s="1425"/>
      <c r="U1421" s="1425"/>
      <c r="V1421" s="1425"/>
      <c r="W1421" s="1425"/>
      <c r="X1421" s="1425"/>
      <c r="Y1421" s="1425"/>
      <c r="Z1421" s="1440"/>
      <c r="AA1421" s="369"/>
    </row>
    <row r="1422" spans="1:47" ht="18" customHeight="1">
      <c r="A1422" s="369"/>
      <c r="B1422" s="1348"/>
      <c r="C1422" s="1348"/>
      <c r="D1422" s="1347"/>
      <c r="E1422" s="1347"/>
      <c r="F1422" s="1347"/>
      <c r="G1422" s="1047" t="s">
        <v>3920</v>
      </c>
      <c r="H1422" s="1047"/>
      <c r="I1422" s="1047"/>
      <c r="J1422" s="1046"/>
      <c r="K1422" s="1046"/>
      <c r="L1422" s="1046"/>
      <c r="M1422" s="1046"/>
      <c r="N1422" s="1046"/>
      <c r="O1422" s="1046"/>
      <c r="P1422" s="1047" t="s">
        <v>3921</v>
      </c>
      <c r="Q1422" s="1047"/>
      <c r="R1422" s="1047"/>
      <c r="S1422" s="1046"/>
      <c r="T1422" s="1046"/>
      <c r="U1422" s="1046"/>
      <c r="V1422" s="1046"/>
      <c r="W1422" s="1046"/>
      <c r="X1422" s="1046"/>
      <c r="Y1422" s="1046"/>
      <c r="Z1422" s="1046"/>
      <c r="AA1422" s="369"/>
    </row>
    <row r="1423" spans="1:47" ht="18" customHeight="1">
      <c r="A1423" s="369"/>
      <c r="B1423" s="1348"/>
      <c r="C1423" s="1348"/>
      <c r="D1423" s="1347"/>
      <c r="E1423" s="1347"/>
      <c r="F1423" s="1347"/>
      <c r="G1423" s="1047" t="s">
        <v>3922</v>
      </c>
      <c r="H1423" s="1047"/>
      <c r="I1423" s="1047"/>
      <c r="J1423" s="1046"/>
      <c r="K1423" s="1046"/>
      <c r="L1423" s="1046"/>
      <c r="M1423" s="1046"/>
      <c r="N1423" s="1046"/>
      <c r="O1423" s="1046"/>
      <c r="P1423" s="1047" t="s">
        <v>3923</v>
      </c>
      <c r="Q1423" s="1047"/>
      <c r="R1423" s="1047"/>
      <c r="S1423" s="1046"/>
      <c r="T1423" s="1046"/>
      <c r="U1423" s="1046"/>
      <c r="V1423" s="1046"/>
      <c r="W1423" s="1046"/>
      <c r="X1423" s="1046"/>
      <c r="Y1423" s="1046"/>
      <c r="Z1423" s="1046"/>
      <c r="AA1423" s="369"/>
    </row>
    <row r="1424" spans="1:47" ht="18" customHeight="1">
      <c r="A1424" s="369"/>
      <c r="B1424" s="1348"/>
      <c r="C1424" s="1348"/>
      <c r="D1424" s="1347"/>
      <c r="E1424" s="1347"/>
      <c r="F1424" s="1347"/>
      <c r="G1424" s="1047" t="s">
        <v>3924</v>
      </c>
      <c r="H1424" s="1047"/>
      <c r="I1424" s="1047"/>
      <c r="J1424" s="1046"/>
      <c r="K1424" s="1046"/>
      <c r="L1424" s="1046"/>
      <c r="M1424" s="1046"/>
      <c r="N1424" s="1046"/>
      <c r="O1424" s="1046"/>
      <c r="P1424" s="1046"/>
      <c r="Q1424" s="1046"/>
      <c r="R1424" s="1046"/>
      <c r="S1424" s="1046"/>
      <c r="T1424" s="1046"/>
      <c r="U1424" s="1046"/>
      <c r="V1424" s="1046"/>
      <c r="W1424" s="1046"/>
      <c r="X1424" s="1046"/>
      <c r="Y1424" s="1046"/>
      <c r="Z1424" s="1046"/>
      <c r="AA1424" s="369"/>
    </row>
    <row r="1425" spans="1:47" ht="14.4">
      <c r="A1425" s="369"/>
      <c r="B1425" s="1348"/>
      <c r="C1425" s="1348"/>
      <c r="D1425" s="1441" t="s">
        <v>3976</v>
      </c>
      <c r="E1425" s="1441"/>
      <c r="F1425" s="1441"/>
      <c r="G1425" s="1441"/>
      <c r="H1425" s="1441"/>
      <c r="I1425" s="1441"/>
      <c r="J1425" s="1441"/>
      <c r="K1425" s="1441"/>
      <c r="L1425" s="1441"/>
      <c r="M1425" s="1441"/>
      <c r="N1425" s="1441" t="s">
        <v>177</v>
      </c>
      <c r="O1425" s="1441"/>
      <c r="P1425" s="1441"/>
      <c r="Q1425" s="1441"/>
      <c r="R1425" s="1441"/>
      <c r="S1425" s="1441"/>
      <c r="T1425" s="1441"/>
      <c r="U1425" s="1441"/>
      <c r="V1425" s="1441"/>
      <c r="W1425" s="1441"/>
      <c r="X1425" s="1441"/>
      <c r="Y1425" s="1441"/>
      <c r="Z1425" s="1441"/>
      <c r="AA1425" s="369"/>
    </row>
    <row r="1426" spans="1:47" ht="14.4">
      <c r="A1426" s="369"/>
      <c r="B1426" s="1348"/>
      <c r="C1426" s="1348"/>
      <c r="D1426" s="1347"/>
      <c r="E1426" s="1347"/>
      <c r="F1426" s="1347"/>
      <c r="G1426" s="1347"/>
      <c r="H1426" s="1347"/>
      <c r="I1426" s="1347"/>
      <c r="J1426" s="1347"/>
      <c r="K1426" s="1347"/>
      <c r="L1426" s="1347"/>
      <c r="M1426" s="1347"/>
      <c r="N1426" s="1347"/>
      <c r="O1426" s="1347"/>
      <c r="P1426" s="1347"/>
      <c r="Q1426" s="1347"/>
      <c r="R1426" s="1347"/>
      <c r="S1426" s="1347"/>
      <c r="T1426" s="1347"/>
      <c r="U1426" s="1347"/>
      <c r="V1426" s="1347"/>
      <c r="W1426" s="1347"/>
      <c r="X1426" s="1347"/>
      <c r="Y1426" s="1347"/>
      <c r="Z1426" s="1347"/>
      <c r="AA1426" s="369"/>
    </row>
    <row r="1427" spans="1:47" ht="14.25" customHeight="1">
      <c r="A1427" s="369"/>
      <c r="B1427" s="1348"/>
      <c r="C1427" s="1348"/>
      <c r="D1427" s="1347"/>
      <c r="E1427" s="1347"/>
      <c r="F1427" s="1347"/>
      <c r="G1427" s="1347"/>
      <c r="H1427" s="1347"/>
      <c r="I1427" s="1347"/>
      <c r="J1427" s="1347"/>
      <c r="K1427" s="1347"/>
      <c r="L1427" s="1347"/>
      <c r="M1427" s="1347"/>
      <c r="N1427" s="1347"/>
      <c r="O1427" s="1347"/>
      <c r="P1427" s="1347"/>
      <c r="Q1427" s="1347"/>
      <c r="R1427" s="1347"/>
      <c r="S1427" s="1347"/>
      <c r="T1427" s="1347"/>
      <c r="U1427" s="1347"/>
      <c r="V1427" s="1347"/>
      <c r="W1427" s="1347"/>
      <c r="X1427" s="1347"/>
      <c r="Y1427" s="1347"/>
      <c r="Z1427" s="1347"/>
      <c r="AA1427" s="369"/>
    </row>
    <row r="1428" spans="1:47" ht="14.4">
      <c r="A1428" s="369"/>
      <c r="B1428" s="1348"/>
      <c r="C1428" s="1348"/>
      <c r="D1428" s="1347" t="s">
        <v>3977</v>
      </c>
      <c r="E1428" s="1347"/>
      <c r="F1428" s="1347"/>
      <c r="G1428" s="1347"/>
      <c r="H1428" s="1347"/>
      <c r="I1428" s="1347"/>
      <c r="J1428" s="1347"/>
      <c r="K1428" s="1347"/>
      <c r="L1428" s="1347"/>
      <c r="M1428" s="1347"/>
      <c r="N1428" s="1442" t="s">
        <v>3979</v>
      </c>
      <c r="O1428" s="1442"/>
      <c r="P1428" s="1442"/>
      <c r="Q1428" s="1442"/>
      <c r="R1428" s="390"/>
      <c r="S1428" s="369"/>
      <c r="T1428" s="369"/>
      <c r="U1428" s="369"/>
      <c r="V1428" s="391"/>
      <c r="W1428" s="389"/>
      <c r="X1428" s="389"/>
      <c r="Y1428" s="389"/>
      <c r="Z1428" s="392"/>
      <c r="AA1428" s="369"/>
    </row>
    <row r="1429" spans="1:47" ht="14.4">
      <c r="A1429" s="369"/>
      <c r="B1429" s="1348"/>
      <c r="C1429" s="1348"/>
      <c r="D1429" s="1347"/>
      <c r="E1429" s="1347"/>
      <c r="F1429" s="1347"/>
      <c r="G1429" s="1347"/>
      <c r="H1429" s="1347"/>
      <c r="I1429" s="1347"/>
      <c r="J1429" s="1347"/>
      <c r="K1429" s="1347"/>
      <c r="L1429" s="1347"/>
      <c r="M1429" s="1347"/>
      <c r="N1429" s="1442"/>
      <c r="O1429" s="1442"/>
      <c r="P1429" s="1442"/>
      <c r="Q1429" s="1442"/>
      <c r="R1429" s="115"/>
      <c r="S1429" s="114"/>
      <c r="T1429" s="369" t="s">
        <v>388</v>
      </c>
      <c r="U1429" s="114"/>
      <c r="V1429" s="393" t="s">
        <v>3980</v>
      </c>
      <c r="W1429" s="389"/>
      <c r="X1429" s="389"/>
      <c r="Y1429" s="389"/>
      <c r="Z1429" s="392"/>
      <c r="AA1429" s="369"/>
    </row>
    <row r="1430" spans="1:47" ht="14.4">
      <c r="A1430" s="369"/>
      <c r="B1430" s="1348"/>
      <c r="C1430" s="1348"/>
      <c r="D1430" s="1347"/>
      <c r="E1430" s="1347"/>
      <c r="F1430" s="1347"/>
      <c r="G1430" s="1347"/>
      <c r="H1430" s="1347"/>
      <c r="I1430" s="1347"/>
      <c r="J1430" s="1347"/>
      <c r="K1430" s="1347"/>
      <c r="L1430" s="1347"/>
      <c r="M1430" s="1347"/>
      <c r="N1430" s="1442"/>
      <c r="O1430" s="1442"/>
      <c r="P1430" s="1442"/>
      <c r="Q1430" s="1442"/>
      <c r="R1430" s="394"/>
      <c r="S1430" s="369"/>
      <c r="T1430" s="369"/>
      <c r="U1430" s="395"/>
      <c r="V1430" s="391"/>
      <c r="W1430" s="389"/>
      <c r="X1430" s="389"/>
      <c r="Y1430" s="389"/>
      <c r="Z1430" s="392"/>
      <c r="AA1430" s="369"/>
    </row>
    <row r="1431" spans="1:47" ht="13.95" customHeight="1">
      <c r="A1431" s="369"/>
      <c r="B1431" s="1348"/>
      <c r="C1431" s="1348"/>
      <c r="D1431" s="1443" t="s">
        <v>3978</v>
      </c>
      <c r="E1431" s="1443"/>
      <c r="F1431" s="1443"/>
      <c r="G1431" s="370"/>
      <c r="H1431" s="371"/>
      <c r="I1431" s="371"/>
      <c r="J1431" s="371"/>
      <c r="K1431" s="371"/>
      <c r="L1431" s="371"/>
      <c r="M1431" s="371"/>
      <c r="N1431" s="371"/>
      <c r="O1431" s="371"/>
      <c r="P1431" s="371"/>
      <c r="Q1431" s="371"/>
      <c r="R1431" s="371"/>
      <c r="S1431" s="371"/>
      <c r="T1431" s="371"/>
      <c r="U1431" s="371"/>
      <c r="V1431" s="372"/>
      <c r="W1431" s="370"/>
      <c r="X1431" s="370"/>
      <c r="Y1431" s="370"/>
      <c r="Z1431" s="374"/>
      <c r="AA1431" s="369"/>
    </row>
    <row r="1432" spans="1:47" ht="14.4">
      <c r="A1432" s="369"/>
      <c r="B1432" s="1348"/>
      <c r="C1432" s="1348"/>
      <c r="D1432" s="1443"/>
      <c r="E1432" s="1443"/>
      <c r="F1432" s="1443"/>
      <c r="G1432" s="389"/>
      <c r="H1432" s="369"/>
      <c r="I1432" s="121" t="s">
        <v>3783</v>
      </c>
      <c r="J1432" s="369" t="s">
        <v>3981</v>
      </c>
      <c r="K1432" s="369"/>
      <c r="L1432" s="369"/>
      <c r="M1432" s="369"/>
      <c r="N1432" s="369" t="s">
        <v>3965</v>
      </c>
      <c r="O1432" s="369"/>
      <c r="P1432" s="121" t="s">
        <v>3783</v>
      </c>
      <c r="Q1432" s="369" t="s">
        <v>3982</v>
      </c>
      <c r="R1432" s="369"/>
      <c r="S1432" s="369"/>
      <c r="T1432" s="369"/>
      <c r="U1432" s="369" t="s">
        <v>3965</v>
      </c>
      <c r="V1432" s="391"/>
      <c r="W1432" s="121" t="s">
        <v>3783</v>
      </c>
      <c r="X1432" s="389" t="s">
        <v>3983</v>
      </c>
      <c r="Y1432" s="389"/>
      <c r="Z1432" s="392"/>
      <c r="AA1432" s="369"/>
    </row>
    <row r="1433" spans="1:47" ht="14.4">
      <c r="A1433" s="369"/>
      <c r="B1433" s="1348"/>
      <c r="C1433" s="1348"/>
      <c r="D1433" s="1443"/>
      <c r="E1433" s="1443"/>
      <c r="F1433" s="1443"/>
      <c r="G1433" s="375"/>
      <c r="H1433" s="376"/>
      <c r="I1433" s="376"/>
      <c r="J1433" s="376"/>
      <c r="K1433" s="376"/>
      <c r="L1433" s="376"/>
      <c r="M1433" s="376"/>
      <c r="N1433" s="376"/>
      <c r="O1433" s="376"/>
      <c r="P1433" s="376"/>
      <c r="Q1433" s="376"/>
      <c r="R1433" s="376"/>
      <c r="S1433" s="376"/>
      <c r="T1433" s="376"/>
      <c r="U1433" s="376"/>
      <c r="V1433" s="378"/>
      <c r="W1433" s="375"/>
      <c r="X1433" s="375"/>
      <c r="Y1433" s="375"/>
      <c r="Z1433" s="379"/>
      <c r="AA1433" s="369"/>
    </row>
    <row r="1434" spans="1:47" ht="14.55" customHeight="1">
      <c r="B1434" s="1348" t="s">
        <v>3984</v>
      </c>
      <c r="C1434" s="1348"/>
      <c r="D1434" s="1347" t="s">
        <v>23</v>
      </c>
      <c r="E1434" s="1347"/>
      <c r="F1434" s="1347"/>
      <c r="G1434" s="1346" t="s">
        <v>15</v>
      </c>
      <c r="H1434" s="1346"/>
      <c r="I1434" s="1346"/>
      <c r="J1434" s="1346"/>
      <c r="K1434" s="1346"/>
      <c r="L1434" s="1444"/>
      <c r="M1434" s="1349"/>
      <c r="N1434" s="368" t="s">
        <v>3919</v>
      </c>
      <c r="O1434" s="1444"/>
      <c r="P1434" s="1349"/>
      <c r="Q1434" s="1346" t="s">
        <v>56</v>
      </c>
      <c r="R1434" s="1346"/>
      <c r="S1434" s="1346"/>
      <c r="T1434" s="1346"/>
      <c r="U1434" s="1346"/>
      <c r="V1434" s="1445"/>
      <c r="W1434" s="1346"/>
      <c r="X1434" s="1346"/>
      <c r="Y1434" s="1346"/>
      <c r="Z1434" s="1346"/>
      <c r="AB1434" s="2">
        <v>56</v>
      </c>
      <c r="AC1434" s="876"/>
      <c r="AD1434" s="876"/>
      <c r="AE1434" s="876"/>
      <c r="AF1434" s="1446"/>
      <c r="AG1434" s="1446"/>
      <c r="AH1434" s="1446"/>
      <c r="AI1434" s="1446"/>
      <c r="AJ1434" s="1446"/>
      <c r="AK1434" s="876"/>
      <c r="AL1434" s="876"/>
      <c r="AM1434" s="876"/>
      <c r="AN1434" s="1446"/>
      <c r="AO1434" s="1446"/>
      <c r="AP1434" s="1446"/>
      <c r="AQ1434" s="1446"/>
      <c r="AR1434" s="1446"/>
      <c r="AS1434" s="1446"/>
      <c r="AT1434" s="1446"/>
      <c r="AU1434" s="1446"/>
    </row>
    <row r="1435" spans="1:47" ht="13.05" customHeight="1">
      <c r="B1435" s="1348"/>
      <c r="C1435" s="1348"/>
      <c r="D1435" s="1347"/>
      <c r="E1435" s="1347"/>
      <c r="F1435" s="1347"/>
      <c r="G1435" s="1346" t="s">
        <v>17</v>
      </c>
      <c r="H1435" s="1346"/>
      <c r="I1435" s="1346"/>
      <c r="J1435" s="1346"/>
      <c r="K1435" s="1346"/>
      <c r="L1435" s="1445"/>
      <c r="M1435" s="1346"/>
      <c r="N1435" s="1346"/>
      <c r="O1435" s="1346"/>
      <c r="P1435" s="1346"/>
      <c r="Q1435" s="1346" t="s">
        <v>3993</v>
      </c>
      <c r="R1435" s="1346"/>
      <c r="S1435" s="1346"/>
      <c r="T1435" s="1346"/>
      <c r="U1435" s="1346"/>
      <c r="V1435" s="1445"/>
      <c r="W1435" s="1346"/>
      <c r="X1435" s="1346"/>
      <c r="Y1435" s="1346"/>
      <c r="Z1435" s="1346"/>
      <c r="AC1435" s="876"/>
      <c r="AD1435" s="876"/>
      <c r="AE1435" s="876"/>
      <c r="AF1435" s="1446"/>
      <c r="AG1435" s="1446"/>
      <c r="AH1435" s="1446"/>
      <c r="AI1435" s="1446"/>
      <c r="AJ1435" s="1446"/>
      <c r="AK1435" s="1446"/>
      <c r="AL1435" s="1446"/>
      <c r="AM1435" s="1446"/>
      <c r="AN1435" s="1446"/>
      <c r="AO1435" s="1446"/>
      <c r="AP1435" s="1446"/>
      <c r="AQ1435" s="1446"/>
      <c r="AR1435" s="1446"/>
      <c r="AS1435" s="1446"/>
      <c r="AT1435" s="1446"/>
      <c r="AU1435" s="1446"/>
    </row>
    <row r="1436" spans="1:47" ht="13.95" customHeight="1">
      <c r="A1436" s="369"/>
      <c r="B1436" s="1348"/>
      <c r="C1436" s="1348"/>
      <c r="D1436" s="1347"/>
      <c r="E1436" s="1347"/>
      <c r="F1436" s="1347"/>
      <c r="G1436" s="1346" t="s">
        <v>19</v>
      </c>
      <c r="H1436" s="1346"/>
      <c r="I1436" s="1346"/>
      <c r="J1436" s="1346"/>
      <c r="K1436" s="1346"/>
      <c r="L1436" s="1445"/>
      <c r="M1436" s="1346"/>
      <c r="N1436" s="1346"/>
      <c r="O1436" s="1346"/>
      <c r="P1436" s="1346"/>
      <c r="Q1436" s="1347" t="s">
        <v>20</v>
      </c>
      <c r="R1436" s="1347"/>
      <c r="S1436" s="1347"/>
      <c r="T1436" s="1347"/>
      <c r="U1436" s="1347"/>
      <c r="V1436" s="1445"/>
      <c r="W1436" s="1346"/>
      <c r="X1436" s="1346"/>
      <c r="Y1436" s="1346"/>
      <c r="Z1436" s="1346"/>
      <c r="AA1436" s="369"/>
    </row>
    <row r="1437" spans="1:47" ht="14.4">
      <c r="A1437" s="369"/>
      <c r="B1437" s="1348"/>
      <c r="C1437" s="1348"/>
      <c r="D1437" s="1347" t="s">
        <v>8</v>
      </c>
      <c r="E1437" s="1347"/>
      <c r="F1437" s="1347"/>
      <c r="G1437" s="1447"/>
      <c r="H1437" s="1343"/>
      <c r="I1437" s="1343"/>
      <c r="J1437" s="1343"/>
      <c r="K1437" s="1343"/>
      <c r="L1437" s="1344"/>
      <c r="M1437" s="1344"/>
      <c r="N1437" s="1344"/>
      <c r="O1437" s="1344"/>
      <c r="P1437" s="1344"/>
      <c r="Q1437" s="1344"/>
      <c r="R1437" s="1344"/>
      <c r="S1437" s="1344"/>
      <c r="T1437" s="1344"/>
      <c r="U1437" s="1344"/>
      <c r="V1437" s="1344"/>
      <c r="W1437" s="1344"/>
      <c r="X1437" s="1344"/>
      <c r="Y1437" s="1344"/>
      <c r="Z1437" s="1344"/>
      <c r="AA1437" s="369"/>
    </row>
    <row r="1438" spans="1:47" ht="14.4">
      <c r="A1438" s="369"/>
      <c r="B1438" s="1348"/>
      <c r="C1438" s="1348"/>
      <c r="D1438" s="1347"/>
      <c r="E1438" s="1347"/>
      <c r="F1438" s="1347"/>
      <c r="G1438" s="1345"/>
      <c r="H1438" s="1344"/>
      <c r="I1438" s="1344"/>
      <c r="J1438" s="1344"/>
      <c r="K1438" s="1344"/>
      <c r="L1438" s="1344"/>
      <c r="M1438" s="1344"/>
      <c r="N1438" s="1344"/>
      <c r="O1438" s="1344"/>
      <c r="P1438" s="1344"/>
      <c r="Q1438" s="1344"/>
      <c r="R1438" s="1344"/>
      <c r="S1438" s="1344"/>
      <c r="T1438" s="1344"/>
      <c r="U1438" s="1344"/>
      <c r="V1438" s="1344"/>
      <c r="W1438" s="1344"/>
      <c r="X1438" s="1344"/>
      <c r="Y1438" s="1344"/>
      <c r="Z1438" s="1344"/>
      <c r="AA1438" s="369"/>
    </row>
    <row r="1439" spans="1:47" ht="14.4">
      <c r="A1439" s="369"/>
      <c r="B1439" s="1348"/>
      <c r="C1439" s="1348"/>
      <c r="D1439" s="1347" t="s">
        <v>3745</v>
      </c>
      <c r="E1439" s="1347"/>
      <c r="F1439" s="1347"/>
      <c r="G1439" s="370"/>
      <c r="H1439" s="371"/>
      <c r="I1439" s="350"/>
      <c r="J1439" s="350"/>
      <c r="K1439" s="112" t="s">
        <v>3783</v>
      </c>
      <c r="L1439" s="371" t="s">
        <v>3966</v>
      </c>
      <c r="M1439" s="371"/>
      <c r="N1439" s="371"/>
      <c r="O1439" s="371"/>
      <c r="P1439" s="371" t="s">
        <v>3965</v>
      </c>
      <c r="Q1439" s="350"/>
      <c r="R1439" s="112" t="s">
        <v>3783</v>
      </c>
      <c r="S1439" s="371" t="s">
        <v>3967</v>
      </c>
      <c r="T1439" s="371"/>
      <c r="U1439" s="371"/>
      <c r="V1439" s="372"/>
      <c r="W1439" s="373"/>
      <c r="X1439" s="370"/>
      <c r="Y1439" s="370"/>
      <c r="Z1439" s="374"/>
      <c r="AA1439" s="369"/>
    </row>
    <row r="1440" spans="1:47" ht="14.4">
      <c r="A1440" s="369"/>
      <c r="B1440" s="1348"/>
      <c r="C1440" s="1348"/>
      <c r="D1440" s="1347"/>
      <c r="E1440" s="1347"/>
      <c r="F1440" s="1347"/>
      <c r="G1440" s="375"/>
      <c r="H1440" s="376"/>
      <c r="I1440" s="377"/>
      <c r="J1440" s="376"/>
      <c r="K1440" s="110" t="s">
        <v>3783</v>
      </c>
      <c r="L1440" s="376" t="s">
        <v>9</v>
      </c>
      <c r="M1440" s="376"/>
      <c r="N1440" s="376"/>
      <c r="O1440" s="1448"/>
      <c r="P1440" s="1449"/>
      <c r="Q1440" s="1449"/>
      <c r="R1440" s="1449"/>
      <c r="S1440" s="1449"/>
      <c r="T1440" s="1449"/>
      <c r="U1440" s="1449"/>
      <c r="V1440" s="1449"/>
      <c r="W1440" s="375" t="s">
        <v>10</v>
      </c>
      <c r="X1440" s="375"/>
      <c r="Y1440" s="375"/>
      <c r="Z1440" s="379"/>
      <c r="AA1440" s="369"/>
    </row>
    <row r="1441" spans="1:27" ht="14.4">
      <c r="A1441" s="369"/>
      <c r="B1441" s="1348"/>
      <c r="C1441" s="1348"/>
      <c r="D1441" s="1347"/>
      <c r="E1441" s="1347"/>
      <c r="F1441" s="1347"/>
      <c r="G1441" s="1450" t="s">
        <v>3968</v>
      </c>
      <c r="H1441" s="1450"/>
      <c r="I1441" s="1450"/>
      <c r="J1441" s="1450"/>
      <c r="K1441" s="1451"/>
      <c r="L1441" s="1452"/>
      <c r="M1441" s="1453"/>
      <c r="N1441" s="1453"/>
      <c r="O1441" s="1453"/>
      <c r="P1441" s="1453"/>
      <c r="Q1441" s="1452"/>
      <c r="R1441" s="1453"/>
      <c r="S1441" s="1453"/>
      <c r="T1441" s="1453"/>
      <c r="U1441" s="1453"/>
      <c r="V1441" s="1445"/>
      <c r="W1441" s="1346"/>
      <c r="X1441" s="1346"/>
      <c r="Y1441" s="1346"/>
      <c r="Z1441" s="1346"/>
      <c r="AA1441" s="369"/>
    </row>
    <row r="1442" spans="1:27" ht="14.4">
      <c r="A1442" s="369"/>
      <c r="B1442" s="1348"/>
      <c r="C1442" s="1348"/>
      <c r="D1442" s="1347"/>
      <c r="E1442" s="1347"/>
      <c r="F1442" s="1347"/>
      <c r="G1442" s="1450" t="s">
        <v>3969</v>
      </c>
      <c r="H1442" s="1450"/>
      <c r="I1442" s="1450"/>
      <c r="J1442" s="1450"/>
      <c r="K1442" s="1451"/>
      <c r="L1442" s="1429"/>
      <c r="M1442" s="862"/>
      <c r="N1442" s="109"/>
      <c r="O1442" s="1" t="s">
        <v>12</v>
      </c>
      <c r="P1442" s="109"/>
      <c r="Q1442" s="1" t="s">
        <v>11</v>
      </c>
      <c r="R1442" s="109"/>
      <c r="S1442" s="1" t="s">
        <v>227</v>
      </c>
      <c r="T1442" s="382"/>
      <c r="U1442" s="382"/>
      <c r="V1442" s="383"/>
      <c r="W1442" s="380"/>
      <c r="X1442" s="380"/>
      <c r="Y1442" s="380"/>
      <c r="Z1442" s="381"/>
      <c r="AA1442" s="369"/>
    </row>
    <row r="1443" spans="1:27" ht="13.95" customHeight="1">
      <c r="A1443" s="369"/>
      <c r="B1443" s="1348"/>
      <c r="C1443" s="1348"/>
      <c r="D1443" s="1443" t="s">
        <v>3971</v>
      </c>
      <c r="E1443" s="1347"/>
      <c r="F1443" s="1347"/>
      <c r="G1443" s="111" t="s">
        <v>3783</v>
      </c>
      <c r="H1443" s="385" t="s">
        <v>3972</v>
      </c>
      <c r="I1443" s="385"/>
      <c r="J1443" s="385"/>
      <c r="K1443" s="385"/>
      <c r="L1443" s="386" t="s">
        <v>3974</v>
      </c>
      <c r="M1443" s="385"/>
      <c r="N1443" s="385"/>
      <c r="O1443" s="1433"/>
      <c r="P1443" s="1433"/>
      <c r="Q1443" s="1433"/>
      <c r="R1443" s="1433"/>
      <c r="S1443" s="1433"/>
      <c r="T1443" s="1433"/>
      <c r="U1443" s="1433"/>
      <c r="V1443" s="1433"/>
      <c r="W1443" s="387" t="s">
        <v>10</v>
      </c>
      <c r="X1443" s="387"/>
      <c r="Y1443" s="387"/>
      <c r="Z1443" s="388"/>
      <c r="AA1443" s="369"/>
    </row>
    <row r="1444" spans="1:27" ht="14.4">
      <c r="A1444" s="369"/>
      <c r="B1444" s="1348"/>
      <c r="C1444" s="1348"/>
      <c r="D1444" s="1347"/>
      <c r="E1444" s="1347"/>
      <c r="F1444" s="1347"/>
      <c r="G1444" s="110" t="s">
        <v>3783</v>
      </c>
      <c r="H1444" s="376" t="s">
        <v>3973</v>
      </c>
      <c r="I1444" s="376"/>
      <c r="J1444" s="376"/>
      <c r="K1444" s="376"/>
      <c r="L1444" s="376"/>
      <c r="M1444" s="376"/>
      <c r="N1444" s="376"/>
      <c r="O1444" s="376"/>
      <c r="P1444" s="376"/>
      <c r="Q1444" s="376"/>
      <c r="R1444" s="376"/>
      <c r="S1444" s="376"/>
      <c r="T1444" s="376"/>
      <c r="U1444" s="376"/>
      <c r="V1444" s="378"/>
      <c r="W1444" s="375"/>
      <c r="X1444" s="375"/>
      <c r="Y1444" s="375"/>
      <c r="Z1444" s="379"/>
      <c r="AA1444" s="369"/>
    </row>
    <row r="1445" spans="1:27" ht="13.95" customHeight="1">
      <c r="A1445" s="369"/>
      <c r="B1445" s="1348" t="s">
        <v>3985</v>
      </c>
      <c r="C1445" s="1348"/>
      <c r="D1445" s="1347" t="s">
        <v>3755</v>
      </c>
      <c r="E1445" s="1347"/>
      <c r="F1445" s="1347"/>
      <c r="G1445" s="1435"/>
      <c r="H1445" s="1435"/>
      <c r="I1445" s="1435"/>
      <c r="J1445" s="1435"/>
      <c r="K1445" s="1435"/>
      <c r="L1445" s="1435"/>
      <c r="M1445" s="1435"/>
      <c r="N1445" s="1435"/>
      <c r="O1445" s="1435"/>
      <c r="P1445" s="1435"/>
      <c r="Q1445" s="1435"/>
      <c r="R1445" s="1435"/>
      <c r="S1445" s="1435"/>
      <c r="T1445" s="1435"/>
      <c r="U1445" s="1435"/>
      <c r="V1445" s="1435"/>
      <c r="W1445" s="1435"/>
      <c r="X1445" s="1435"/>
      <c r="Y1445" s="1435"/>
      <c r="Z1445" s="1435"/>
      <c r="AA1445" s="369"/>
    </row>
    <row r="1446" spans="1:27" ht="14.4">
      <c r="A1446" s="369"/>
      <c r="B1446" s="1348"/>
      <c r="C1446" s="1348"/>
      <c r="D1446" s="1434"/>
      <c r="E1446" s="1434"/>
      <c r="F1446" s="1434"/>
      <c r="G1446" s="1436"/>
      <c r="H1446" s="1436"/>
      <c r="I1446" s="1436"/>
      <c r="J1446" s="1435"/>
      <c r="K1446" s="1435"/>
      <c r="L1446" s="1435"/>
      <c r="M1446" s="1435"/>
      <c r="N1446" s="1435"/>
      <c r="O1446" s="1435"/>
      <c r="P1446" s="1435"/>
      <c r="Q1446" s="1435"/>
      <c r="R1446" s="1435"/>
      <c r="S1446" s="1435"/>
      <c r="T1446" s="1435"/>
      <c r="U1446" s="1435"/>
      <c r="V1446" s="1435"/>
      <c r="W1446" s="1435"/>
      <c r="X1446" s="1435"/>
      <c r="Y1446" s="1435"/>
      <c r="Z1446" s="1435"/>
      <c r="AA1446" s="369"/>
    </row>
    <row r="1447" spans="1:27" ht="18" customHeight="1">
      <c r="A1447" s="369"/>
      <c r="B1447" s="1348"/>
      <c r="C1447" s="1348"/>
      <c r="D1447" s="1347" t="s">
        <v>3975</v>
      </c>
      <c r="E1447" s="1347"/>
      <c r="F1447" s="1347"/>
      <c r="G1447" s="1047" t="s">
        <v>3918</v>
      </c>
      <c r="H1447" s="1047"/>
      <c r="I1447" s="1047"/>
      <c r="J1447" s="871"/>
      <c r="K1447" s="869"/>
      <c r="L1447" s="344" t="s">
        <v>3919</v>
      </c>
      <c r="M1447" s="1437"/>
      <c r="N1447" s="1427"/>
      <c r="O1447" s="1438"/>
      <c r="P1447" s="1439"/>
      <c r="Q1447" s="1425"/>
      <c r="R1447" s="1425"/>
      <c r="S1447" s="1425"/>
      <c r="T1447" s="1425"/>
      <c r="U1447" s="1425"/>
      <c r="V1447" s="1425"/>
      <c r="W1447" s="1425"/>
      <c r="X1447" s="1425"/>
      <c r="Y1447" s="1425"/>
      <c r="Z1447" s="1440"/>
      <c r="AA1447" s="369"/>
    </row>
    <row r="1448" spans="1:27" ht="18" customHeight="1">
      <c r="A1448" s="369"/>
      <c r="B1448" s="1348"/>
      <c r="C1448" s="1348"/>
      <c r="D1448" s="1347"/>
      <c r="E1448" s="1347"/>
      <c r="F1448" s="1347"/>
      <c r="G1448" s="1047" t="s">
        <v>3920</v>
      </c>
      <c r="H1448" s="1047"/>
      <c r="I1448" s="1047"/>
      <c r="J1448" s="1046"/>
      <c r="K1448" s="1046"/>
      <c r="L1448" s="1046"/>
      <c r="M1448" s="1046"/>
      <c r="N1448" s="1046"/>
      <c r="O1448" s="1046"/>
      <c r="P1448" s="1047" t="s">
        <v>3921</v>
      </c>
      <c r="Q1448" s="1047"/>
      <c r="R1448" s="1047"/>
      <c r="S1448" s="1046"/>
      <c r="T1448" s="1046"/>
      <c r="U1448" s="1046"/>
      <c r="V1448" s="1046"/>
      <c r="W1448" s="1046"/>
      <c r="X1448" s="1046"/>
      <c r="Y1448" s="1046"/>
      <c r="Z1448" s="1046"/>
      <c r="AA1448" s="369"/>
    </row>
    <row r="1449" spans="1:27" ht="18" customHeight="1">
      <c r="A1449" s="369"/>
      <c r="B1449" s="1348"/>
      <c r="C1449" s="1348"/>
      <c r="D1449" s="1347"/>
      <c r="E1449" s="1347"/>
      <c r="F1449" s="1347"/>
      <c r="G1449" s="1047" t="s">
        <v>3922</v>
      </c>
      <c r="H1449" s="1047"/>
      <c r="I1449" s="1047"/>
      <c r="J1449" s="1046"/>
      <c r="K1449" s="1046"/>
      <c r="L1449" s="1046"/>
      <c r="M1449" s="1046"/>
      <c r="N1449" s="1046"/>
      <c r="O1449" s="1046"/>
      <c r="P1449" s="1047" t="s">
        <v>3923</v>
      </c>
      <c r="Q1449" s="1047"/>
      <c r="R1449" s="1047"/>
      <c r="S1449" s="1046"/>
      <c r="T1449" s="1046"/>
      <c r="U1449" s="1046"/>
      <c r="V1449" s="1046"/>
      <c r="W1449" s="1046"/>
      <c r="X1449" s="1046"/>
      <c r="Y1449" s="1046"/>
      <c r="Z1449" s="1046"/>
      <c r="AA1449" s="369"/>
    </row>
    <row r="1450" spans="1:27" ht="18" customHeight="1">
      <c r="A1450" s="369"/>
      <c r="B1450" s="1348"/>
      <c r="C1450" s="1348"/>
      <c r="D1450" s="1347"/>
      <c r="E1450" s="1347"/>
      <c r="F1450" s="1347"/>
      <c r="G1450" s="1047" t="s">
        <v>3924</v>
      </c>
      <c r="H1450" s="1047"/>
      <c r="I1450" s="1047"/>
      <c r="J1450" s="1046"/>
      <c r="K1450" s="1046"/>
      <c r="L1450" s="1046"/>
      <c r="M1450" s="1046"/>
      <c r="N1450" s="1046"/>
      <c r="O1450" s="1046"/>
      <c r="P1450" s="1046"/>
      <c r="Q1450" s="1046"/>
      <c r="R1450" s="1046"/>
      <c r="S1450" s="1046"/>
      <c r="T1450" s="1046"/>
      <c r="U1450" s="1046"/>
      <c r="V1450" s="1046"/>
      <c r="W1450" s="1046"/>
      <c r="X1450" s="1046"/>
      <c r="Y1450" s="1046"/>
      <c r="Z1450" s="1046"/>
      <c r="AA1450" s="369"/>
    </row>
    <row r="1451" spans="1:27" ht="14.4">
      <c r="A1451" s="369"/>
      <c r="B1451" s="1348"/>
      <c r="C1451" s="1348"/>
      <c r="D1451" s="1441" t="s">
        <v>3976</v>
      </c>
      <c r="E1451" s="1441"/>
      <c r="F1451" s="1441"/>
      <c r="G1451" s="1441"/>
      <c r="H1451" s="1441"/>
      <c r="I1451" s="1441"/>
      <c r="J1451" s="1441"/>
      <c r="K1451" s="1441"/>
      <c r="L1451" s="1441"/>
      <c r="M1451" s="1441"/>
      <c r="N1451" s="1441" t="s">
        <v>177</v>
      </c>
      <c r="O1451" s="1441"/>
      <c r="P1451" s="1441"/>
      <c r="Q1451" s="1441"/>
      <c r="R1451" s="1441"/>
      <c r="S1451" s="1441"/>
      <c r="T1451" s="1441"/>
      <c r="U1451" s="1441"/>
      <c r="V1451" s="1441"/>
      <c r="W1451" s="1441"/>
      <c r="X1451" s="1441"/>
      <c r="Y1451" s="1441"/>
      <c r="Z1451" s="1441"/>
      <c r="AA1451" s="369"/>
    </row>
    <row r="1452" spans="1:27" ht="14.4">
      <c r="A1452" s="369"/>
      <c r="B1452" s="1348"/>
      <c r="C1452" s="1348"/>
      <c r="D1452" s="1347"/>
      <c r="E1452" s="1347"/>
      <c r="F1452" s="1347"/>
      <c r="G1452" s="1347"/>
      <c r="H1452" s="1347"/>
      <c r="I1452" s="1347"/>
      <c r="J1452" s="1347"/>
      <c r="K1452" s="1347"/>
      <c r="L1452" s="1347"/>
      <c r="M1452" s="1347"/>
      <c r="N1452" s="1347"/>
      <c r="O1452" s="1347"/>
      <c r="P1452" s="1347"/>
      <c r="Q1452" s="1347"/>
      <c r="R1452" s="1347"/>
      <c r="S1452" s="1347"/>
      <c r="T1452" s="1347"/>
      <c r="U1452" s="1347"/>
      <c r="V1452" s="1347"/>
      <c r="W1452" s="1347"/>
      <c r="X1452" s="1347"/>
      <c r="Y1452" s="1347"/>
      <c r="Z1452" s="1347"/>
      <c r="AA1452" s="369"/>
    </row>
    <row r="1453" spans="1:27" ht="14.25" customHeight="1">
      <c r="A1453" s="369"/>
      <c r="B1453" s="1348"/>
      <c r="C1453" s="1348"/>
      <c r="D1453" s="1347"/>
      <c r="E1453" s="1347"/>
      <c r="F1453" s="1347"/>
      <c r="G1453" s="1347"/>
      <c r="H1453" s="1347"/>
      <c r="I1453" s="1347"/>
      <c r="J1453" s="1347"/>
      <c r="K1453" s="1347"/>
      <c r="L1453" s="1347"/>
      <c r="M1453" s="1347"/>
      <c r="N1453" s="1347"/>
      <c r="O1453" s="1347"/>
      <c r="P1453" s="1347"/>
      <c r="Q1453" s="1347"/>
      <c r="R1453" s="1347"/>
      <c r="S1453" s="1347"/>
      <c r="T1453" s="1347"/>
      <c r="U1453" s="1347"/>
      <c r="V1453" s="1347"/>
      <c r="W1453" s="1347"/>
      <c r="X1453" s="1347"/>
      <c r="Y1453" s="1347"/>
      <c r="Z1453" s="1347"/>
      <c r="AA1453" s="369"/>
    </row>
    <row r="1454" spans="1:27" ht="14.4">
      <c r="A1454" s="369"/>
      <c r="B1454" s="1348"/>
      <c r="C1454" s="1348"/>
      <c r="D1454" s="1347" t="s">
        <v>3977</v>
      </c>
      <c r="E1454" s="1347"/>
      <c r="F1454" s="1347"/>
      <c r="G1454" s="1347"/>
      <c r="H1454" s="1347"/>
      <c r="I1454" s="1347"/>
      <c r="J1454" s="1347"/>
      <c r="K1454" s="1347"/>
      <c r="L1454" s="1347"/>
      <c r="M1454" s="1347"/>
      <c r="N1454" s="1442" t="s">
        <v>3979</v>
      </c>
      <c r="O1454" s="1442"/>
      <c r="P1454" s="1442"/>
      <c r="Q1454" s="1442"/>
      <c r="R1454" s="390"/>
      <c r="S1454" s="369"/>
      <c r="T1454" s="369"/>
      <c r="U1454" s="369"/>
      <c r="V1454" s="391"/>
      <c r="W1454" s="389"/>
      <c r="X1454" s="389"/>
      <c r="Y1454" s="389"/>
      <c r="Z1454" s="392"/>
      <c r="AA1454" s="369"/>
    </row>
    <row r="1455" spans="1:27" ht="14.4">
      <c r="A1455" s="369"/>
      <c r="B1455" s="1348"/>
      <c r="C1455" s="1348"/>
      <c r="D1455" s="1347"/>
      <c r="E1455" s="1347"/>
      <c r="F1455" s="1347"/>
      <c r="G1455" s="1347"/>
      <c r="H1455" s="1347"/>
      <c r="I1455" s="1347"/>
      <c r="J1455" s="1347"/>
      <c r="K1455" s="1347"/>
      <c r="L1455" s="1347"/>
      <c r="M1455" s="1347"/>
      <c r="N1455" s="1442"/>
      <c r="O1455" s="1442"/>
      <c r="P1455" s="1442"/>
      <c r="Q1455" s="1442"/>
      <c r="R1455" s="115"/>
      <c r="S1455" s="114"/>
      <c r="T1455" s="369" t="s">
        <v>388</v>
      </c>
      <c r="U1455" s="114"/>
      <c r="V1455" s="393" t="s">
        <v>3980</v>
      </c>
      <c r="W1455" s="389"/>
      <c r="X1455" s="389"/>
      <c r="Y1455" s="389"/>
      <c r="Z1455" s="392"/>
      <c r="AA1455" s="369"/>
    </row>
    <row r="1456" spans="1:27" ht="14.4">
      <c r="A1456" s="369"/>
      <c r="B1456" s="1348"/>
      <c r="C1456" s="1348"/>
      <c r="D1456" s="1347"/>
      <c r="E1456" s="1347"/>
      <c r="F1456" s="1347"/>
      <c r="G1456" s="1347"/>
      <c r="H1456" s="1347"/>
      <c r="I1456" s="1347"/>
      <c r="J1456" s="1347"/>
      <c r="K1456" s="1347"/>
      <c r="L1456" s="1347"/>
      <c r="M1456" s="1347"/>
      <c r="N1456" s="1442"/>
      <c r="O1456" s="1442"/>
      <c r="P1456" s="1442"/>
      <c r="Q1456" s="1442"/>
      <c r="R1456" s="394"/>
      <c r="S1456" s="369"/>
      <c r="T1456" s="369"/>
      <c r="U1456" s="395"/>
      <c r="V1456" s="391"/>
      <c r="W1456" s="389"/>
      <c r="X1456" s="389"/>
      <c r="Y1456" s="389"/>
      <c r="Z1456" s="392"/>
      <c r="AA1456" s="369"/>
    </row>
    <row r="1457" spans="1:47" ht="13.95" customHeight="1">
      <c r="A1457" s="369"/>
      <c r="B1457" s="1348"/>
      <c r="C1457" s="1348"/>
      <c r="D1457" s="1443" t="s">
        <v>3978</v>
      </c>
      <c r="E1457" s="1443"/>
      <c r="F1457" s="1443"/>
      <c r="G1457" s="370"/>
      <c r="H1457" s="371"/>
      <c r="I1457" s="371"/>
      <c r="J1457" s="371"/>
      <c r="K1457" s="371"/>
      <c r="L1457" s="371"/>
      <c r="M1457" s="371"/>
      <c r="N1457" s="371"/>
      <c r="O1457" s="371"/>
      <c r="P1457" s="371"/>
      <c r="Q1457" s="371"/>
      <c r="R1457" s="371"/>
      <c r="S1457" s="371"/>
      <c r="T1457" s="371"/>
      <c r="U1457" s="371"/>
      <c r="V1457" s="372"/>
      <c r="W1457" s="370"/>
      <c r="X1457" s="370"/>
      <c r="Y1457" s="370"/>
      <c r="Z1457" s="374"/>
      <c r="AA1457" s="369"/>
    </row>
    <row r="1458" spans="1:47" ht="14.4">
      <c r="A1458" s="369"/>
      <c r="B1458" s="1348"/>
      <c r="C1458" s="1348"/>
      <c r="D1458" s="1443"/>
      <c r="E1458" s="1443"/>
      <c r="F1458" s="1443"/>
      <c r="G1458" s="389"/>
      <c r="H1458" s="369"/>
      <c r="I1458" s="121" t="s">
        <v>3783</v>
      </c>
      <c r="J1458" s="369" t="s">
        <v>3981</v>
      </c>
      <c r="K1458" s="369"/>
      <c r="L1458" s="369"/>
      <c r="M1458" s="369"/>
      <c r="N1458" s="369" t="s">
        <v>3965</v>
      </c>
      <c r="O1458" s="369"/>
      <c r="P1458" s="121" t="s">
        <v>3783</v>
      </c>
      <c r="Q1458" s="369" t="s">
        <v>3982</v>
      </c>
      <c r="R1458" s="369"/>
      <c r="S1458" s="369"/>
      <c r="T1458" s="369"/>
      <c r="U1458" s="369" t="s">
        <v>3965</v>
      </c>
      <c r="V1458" s="391"/>
      <c r="W1458" s="121" t="s">
        <v>3783</v>
      </c>
      <c r="X1458" s="389" t="s">
        <v>3983</v>
      </c>
      <c r="Y1458" s="389"/>
      <c r="Z1458" s="392"/>
      <c r="AA1458" s="369"/>
    </row>
    <row r="1459" spans="1:47" ht="14.4">
      <c r="A1459" s="369"/>
      <c r="B1459" s="1348"/>
      <c r="C1459" s="1348"/>
      <c r="D1459" s="1443"/>
      <c r="E1459" s="1443"/>
      <c r="F1459" s="1443"/>
      <c r="G1459" s="375"/>
      <c r="H1459" s="376"/>
      <c r="I1459" s="376"/>
      <c r="J1459" s="376"/>
      <c r="K1459" s="376"/>
      <c r="L1459" s="376"/>
      <c r="M1459" s="376"/>
      <c r="N1459" s="376"/>
      <c r="O1459" s="376"/>
      <c r="P1459" s="376"/>
      <c r="Q1459" s="376"/>
      <c r="R1459" s="376"/>
      <c r="S1459" s="376"/>
      <c r="T1459" s="376"/>
      <c r="U1459" s="376"/>
      <c r="V1459" s="378"/>
      <c r="W1459" s="375"/>
      <c r="X1459" s="375"/>
      <c r="Y1459" s="375"/>
      <c r="Z1459" s="379"/>
      <c r="AA1459" s="369"/>
    </row>
    <row r="1460" spans="1:47" ht="14.55" customHeight="1">
      <c r="B1460" s="1348" t="s">
        <v>3984</v>
      </c>
      <c r="C1460" s="1348"/>
      <c r="D1460" s="1347" t="s">
        <v>23</v>
      </c>
      <c r="E1460" s="1347"/>
      <c r="F1460" s="1347"/>
      <c r="G1460" s="1346" t="s">
        <v>15</v>
      </c>
      <c r="H1460" s="1346"/>
      <c r="I1460" s="1346"/>
      <c r="J1460" s="1346"/>
      <c r="K1460" s="1346"/>
      <c r="L1460" s="1444"/>
      <c r="M1460" s="1349"/>
      <c r="N1460" s="368" t="s">
        <v>3919</v>
      </c>
      <c r="O1460" s="1444"/>
      <c r="P1460" s="1349"/>
      <c r="Q1460" s="1346" t="s">
        <v>56</v>
      </c>
      <c r="R1460" s="1346"/>
      <c r="S1460" s="1346"/>
      <c r="T1460" s="1346"/>
      <c r="U1460" s="1346"/>
      <c r="V1460" s="1445"/>
      <c r="W1460" s="1346"/>
      <c r="X1460" s="1346"/>
      <c r="Y1460" s="1346"/>
      <c r="Z1460" s="1346"/>
      <c r="AB1460" s="2">
        <v>57</v>
      </c>
      <c r="AC1460" s="876"/>
      <c r="AD1460" s="876"/>
      <c r="AE1460" s="876"/>
      <c r="AF1460" s="1446"/>
      <c r="AG1460" s="1446"/>
      <c r="AH1460" s="1446"/>
      <c r="AI1460" s="1446"/>
      <c r="AJ1460" s="1446"/>
      <c r="AK1460" s="876"/>
      <c r="AL1460" s="876"/>
      <c r="AM1460" s="876"/>
      <c r="AN1460" s="1446"/>
      <c r="AO1460" s="1446"/>
      <c r="AP1460" s="1446"/>
      <c r="AQ1460" s="1446"/>
      <c r="AR1460" s="1446"/>
      <c r="AS1460" s="1446"/>
      <c r="AT1460" s="1446"/>
      <c r="AU1460" s="1446"/>
    </row>
    <row r="1461" spans="1:47" ht="13.05" customHeight="1">
      <c r="B1461" s="1348"/>
      <c r="C1461" s="1348"/>
      <c r="D1461" s="1347"/>
      <c r="E1461" s="1347"/>
      <c r="F1461" s="1347"/>
      <c r="G1461" s="1346" t="s">
        <v>17</v>
      </c>
      <c r="H1461" s="1346"/>
      <c r="I1461" s="1346"/>
      <c r="J1461" s="1346"/>
      <c r="K1461" s="1346"/>
      <c r="L1461" s="1445"/>
      <c r="M1461" s="1346"/>
      <c r="N1461" s="1346"/>
      <c r="O1461" s="1346"/>
      <c r="P1461" s="1346"/>
      <c r="Q1461" s="1346" t="s">
        <v>3993</v>
      </c>
      <c r="R1461" s="1346"/>
      <c r="S1461" s="1346"/>
      <c r="T1461" s="1346"/>
      <c r="U1461" s="1346"/>
      <c r="V1461" s="1445"/>
      <c r="W1461" s="1346"/>
      <c r="X1461" s="1346"/>
      <c r="Y1461" s="1346"/>
      <c r="Z1461" s="1346"/>
      <c r="AC1461" s="876"/>
      <c r="AD1461" s="876"/>
      <c r="AE1461" s="876"/>
      <c r="AF1461" s="1446"/>
      <c r="AG1461" s="1446"/>
      <c r="AH1461" s="1446"/>
      <c r="AI1461" s="1446"/>
      <c r="AJ1461" s="1446"/>
      <c r="AK1461" s="1446"/>
      <c r="AL1461" s="1446"/>
      <c r="AM1461" s="1446"/>
      <c r="AN1461" s="1446"/>
      <c r="AO1461" s="1446"/>
      <c r="AP1461" s="1446"/>
      <c r="AQ1461" s="1446"/>
      <c r="AR1461" s="1446"/>
      <c r="AS1461" s="1446"/>
      <c r="AT1461" s="1446"/>
      <c r="AU1461" s="1446"/>
    </row>
    <row r="1462" spans="1:47" ht="13.95" customHeight="1">
      <c r="A1462" s="369"/>
      <c r="B1462" s="1348"/>
      <c r="C1462" s="1348"/>
      <c r="D1462" s="1347"/>
      <c r="E1462" s="1347"/>
      <c r="F1462" s="1347"/>
      <c r="G1462" s="1346" t="s">
        <v>19</v>
      </c>
      <c r="H1462" s="1346"/>
      <c r="I1462" s="1346"/>
      <c r="J1462" s="1346"/>
      <c r="K1462" s="1346"/>
      <c r="L1462" s="1445"/>
      <c r="M1462" s="1346"/>
      <c r="N1462" s="1346"/>
      <c r="O1462" s="1346"/>
      <c r="P1462" s="1346"/>
      <c r="Q1462" s="1347" t="s">
        <v>20</v>
      </c>
      <c r="R1462" s="1347"/>
      <c r="S1462" s="1347"/>
      <c r="T1462" s="1347"/>
      <c r="U1462" s="1347"/>
      <c r="V1462" s="1445"/>
      <c r="W1462" s="1346"/>
      <c r="X1462" s="1346"/>
      <c r="Y1462" s="1346"/>
      <c r="Z1462" s="1346"/>
      <c r="AA1462" s="369"/>
    </row>
    <row r="1463" spans="1:47" ht="14.4">
      <c r="A1463" s="369"/>
      <c r="B1463" s="1348"/>
      <c r="C1463" s="1348"/>
      <c r="D1463" s="1347" t="s">
        <v>8</v>
      </c>
      <c r="E1463" s="1347"/>
      <c r="F1463" s="1347"/>
      <c r="G1463" s="1447"/>
      <c r="H1463" s="1343"/>
      <c r="I1463" s="1343"/>
      <c r="J1463" s="1343"/>
      <c r="K1463" s="1343"/>
      <c r="L1463" s="1344"/>
      <c r="M1463" s="1344"/>
      <c r="N1463" s="1344"/>
      <c r="O1463" s="1344"/>
      <c r="P1463" s="1344"/>
      <c r="Q1463" s="1344"/>
      <c r="R1463" s="1344"/>
      <c r="S1463" s="1344"/>
      <c r="T1463" s="1344"/>
      <c r="U1463" s="1344"/>
      <c r="V1463" s="1344"/>
      <c r="W1463" s="1344"/>
      <c r="X1463" s="1344"/>
      <c r="Y1463" s="1344"/>
      <c r="Z1463" s="1344"/>
      <c r="AA1463" s="369"/>
    </row>
    <row r="1464" spans="1:47" ht="14.4">
      <c r="A1464" s="369"/>
      <c r="B1464" s="1348"/>
      <c r="C1464" s="1348"/>
      <c r="D1464" s="1347"/>
      <c r="E1464" s="1347"/>
      <c r="F1464" s="1347"/>
      <c r="G1464" s="1345"/>
      <c r="H1464" s="1344"/>
      <c r="I1464" s="1344"/>
      <c r="J1464" s="1344"/>
      <c r="K1464" s="1344"/>
      <c r="L1464" s="1344"/>
      <c r="M1464" s="1344"/>
      <c r="N1464" s="1344"/>
      <c r="O1464" s="1344"/>
      <c r="P1464" s="1344"/>
      <c r="Q1464" s="1344"/>
      <c r="R1464" s="1344"/>
      <c r="S1464" s="1344"/>
      <c r="T1464" s="1344"/>
      <c r="U1464" s="1344"/>
      <c r="V1464" s="1344"/>
      <c r="W1464" s="1344"/>
      <c r="X1464" s="1344"/>
      <c r="Y1464" s="1344"/>
      <c r="Z1464" s="1344"/>
      <c r="AA1464" s="369"/>
    </row>
    <row r="1465" spans="1:47" ht="14.4">
      <c r="A1465" s="369"/>
      <c r="B1465" s="1348"/>
      <c r="C1465" s="1348"/>
      <c r="D1465" s="1347" t="s">
        <v>3745</v>
      </c>
      <c r="E1465" s="1347"/>
      <c r="F1465" s="1347"/>
      <c r="G1465" s="370"/>
      <c r="H1465" s="371"/>
      <c r="I1465" s="350"/>
      <c r="J1465" s="350"/>
      <c r="K1465" s="112" t="s">
        <v>3783</v>
      </c>
      <c r="L1465" s="371" t="s">
        <v>3966</v>
      </c>
      <c r="M1465" s="371"/>
      <c r="N1465" s="371"/>
      <c r="O1465" s="371"/>
      <c r="P1465" s="371" t="s">
        <v>3965</v>
      </c>
      <c r="Q1465" s="350"/>
      <c r="R1465" s="112" t="s">
        <v>3783</v>
      </c>
      <c r="S1465" s="371" t="s">
        <v>3967</v>
      </c>
      <c r="T1465" s="371"/>
      <c r="U1465" s="371"/>
      <c r="V1465" s="372"/>
      <c r="W1465" s="373"/>
      <c r="X1465" s="370"/>
      <c r="Y1465" s="370"/>
      <c r="Z1465" s="374"/>
      <c r="AA1465" s="369"/>
    </row>
    <row r="1466" spans="1:47" ht="14.4">
      <c r="A1466" s="369"/>
      <c r="B1466" s="1348"/>
      <c r="C1466" s="1348"/>
      <c r="D1466" s="1347"/>
      <c r="E1466" s="1347"/>
      <c r="F1466" s="1347"/>
      <c r="G1466" s="375"/>
      <c r="H1466" s="376"/>
      <c r="I1466" s="377"/>
      <c r="J1466" s="376"/>
      <c r="K1466" s="110" t="s">
        <v>3783</v>
      </c>
      <c r="L1466" s="376" t="s">
        <v>9</v>
      </c>
      <c r="M1466" s="376"/>
      <c r="N1466" s="376"/>
      <c r="O1466" s="1448"/>
      <c r="P1466" s="1449"/>
      <c r="Q1466" s="1449"/>
      <c r="R1466" s="1449"/>
      <c r="S1466" s="1449"/>
      <c r="T1466" s="1449"/>
      <c r="U1466" s="1449"/>
      <c r="V1466" s="1449"/>
      <c r="W1466" s="375" t="s">
        <v>10</v>
      </c>
      <c r="X1466" s="375"/>
      <c r="Y1466" s="375"/>
      <c r="Z1466" s="379"/>
      <c r="AA1466" s="369"/>
    </row>
    <row r="1467" spans="1:47" ht="14.4">
      <c r="A1467" s="369"/>
      <c r="B1467" s="1348"/>
      <c r="C1467" s="1348"/>
      <c r="D1467" s="1347"/>
      <c r="E1467" s="1347"/>
      <c r="F1467" s="1347"/>
      <c r="G1467" s="1450" t="s">
        <v>3968</v>
      </c>
      <c r="H1467" s="1450"/>
      <c r="I1467" s="1450"/>
      <c r="J1467" s="1450"/>
      <c r="K1467" s="1451"/>
      <c r="L1467" s="1452"/>
      <c r="M1467" s="1453"/>
      <c r="N1467" s="1453"/>
      <c r="O1467" s="1453"/>
      <c r="P1467" s="1453"/>
      <c r="Q1467" s="1452"/>
      <c r="R1467" s="1453"/>
      <c r="S1467" s="1453"/>
      <c r="T1467" s="1453"/>
      <c r="U1467" s="1453"/>
      <c r="V1467" s="1445"/>
      <c r="W1467" s="1346"/>
      <c r="X1467" s="1346"/>
      <c r="Y1467" s="1346"/>
      <c r="Z1467" s="1346"/>
      <c r="AA1467" s="369"/>
    </row>
    <row r="1468" spans="1:47" ht="14.4">
      <c r="A1468" s="369"/>
      <c r="B1468" s="1348"/>
      <c r="C1468" s="1348"/>
      <c r="D1468" s="1347"/>
      <c r="E1468" s="1347"/>
      <c r="F1468" s="1347"/>
      <c r="G1468" s="1450" t="s">
        <v>3969</v>
      </c>
      <c r="H1468" s="1450"/>
      <c r="I1468" s="1450"/>
      <c r="J1468" s="1450"/>
      <c r="K1468" s="1451"/>
      <c r="L1468" s="1429"/>
      <c r="M1468" s="862"/>
      <c r="N1468" s="109"/>
      <c r="O1468" s="1" t="s">
        <v>12</v>
      </c>
      <c r="P1468" s="109"/>
      <c r="Q1468" s="1" t="s">
        <v>11</v>
      </c>
      <c r="R1468" s="109"/>
      <c r="S1468" s="1" t="s">
        <v>227</v>
      </c>
      <c r="T1468" s="382"/>
      <c r="U1468" s="382"/>
      <c r="V1468" s="383"/>
      <c r="W1468" s="380"/>
      <c r="X1468" s="380"/>
      <c r="Y1468" s="380"/>
      <c r="Z1468" s="381"/>
      <c r="AA1468" s="369"/>
    </row>
    <row r="1469" spans="1:47" ht="13.95" customHeight="1">
      <c r="A1469" s="369"/>
      <c r="B1469" s="1348"/>
      <c r="C1469" s="1348"/>
      <c r="D1469" s="1443" t="s">
        <v>3971</v>
      </c>
      <c r="E1469" s="1347"/>
      <c r="F1469" s="1347"/>
      <c r="G1469" s="111" t="s">
        <v>3783</v>
      </c>
      <c r="H1469" s="385" t="s">
        <v>3972</v>
      </c>
      <c r="I1469" s="385"/>
      <c r="J1469" s="385"/>
      <c r="K1469" s="385"/>
      <c r="L1469" s="386" t="s">
        <v>3974</v>
      </c>
      <c r="M1469" s="385"/>
      <c r="N1469" s="385"/>
      <c r="O1469" s="1433"/>
      <c r="P1469" s="1433"/>
      <c r="Q1469" s="1433"/>
      <c r="R1469" s="1433"/>
      <c r="S1469" s="1433"/>
      <c r="T1469" s="1433"/>
      <c r="U1469" s="1433"/>
      <c r="V1469" s="1433"/>
      <c r="W1469" s="387" t="s">
        <v>10</v>
      </c>
      <c r="X1469" s="387"/>
      <c r="Y1469" s="387"/>
      <c r="Z1469" s="388"/>
      <c r="AA1469" s="369"/>
    </row>
    <row r="1470" spans="1:47" ht="14.4">
      <c r="A1470" s="369"/>
      <c r="B1470" s="1348"/>
      <c r="C1470" s="1348"/>
      <c r="D1470" s="1347"/>
      <c r="E1470" s="1347"/>
      <c r="F1470" s="1347"/>
      <c r="G1470" s="110" t="s">
        <v>3783</v>
      </c>
      <c r="H1470" s="376" t="s">
        <v>3973</v>
      </c>
      <c r="I1470" s="376"/>
      <c r="J1470" s="376"/>
      <c r="K1470" s="376"/>
      <c r="L1470" s="376"/>
      <c r="M1470" s="376"/>
      <c r="N1470" s="376"/>
      <c r="O1470" s="376"/>
      <c r="P1470" s="376"/>
      <c r="Q1470" s="376"/>
      <c r="R1470" s="376"/>
      <c r="S1470" s="376"/>
      <c r="T1470" s="376"/>
      <c r="U1470" s="376"/>
      <c r="V1470" s="378"/>
      <c r="W1470" s="375"/>
      <c r="X1470" s="375"/>
      <c r="Y1470" s="375"/>
      <c r="Z1470" s="379"/>
      <c r="AA1470" s="369"/>
    </row>
    <row r="1471" spans="1:47" ht="13.95" customHeight="1">
      <c r="A1471" s="369"/>
      <c r="B1471" s="1348" t="s">
        <v>3985</v>
      </c>
      <c r="C1471" s="1348"/>
      <c r="D1471" s="1347" t="s">
        <v>3755</v>
      </c>
      <c r="E1471" s="1347"/>
      <c r="F1471" s="1347"/>
      <c r="G1471" s="1435"/>
      <c r="H1471" s="1435"/>
      <c r="I1471" s="1435"/>
      <c r="J1471" s="1435"/>
      <c r="K1471" s="1435"/>
      <c r="L1471" s="1435"/>
      <c r="M1471" s="1435"/>
      <c r="N1471" s="1435"/>
      <c r="O1471" s="1435"/>
      <c r="P1471" s="1435"/>
      <c r="Q1471" s="1435"/>
      <c r="R1471" s="1435"/>
      <c r="S1471" s="1435"/>
      <c r="T1471" s="1435"/>
      <c r="U1471" s="1435"/>
      <c r="V1471" s="1435"/>
      <c r="W1471" s="1435"/>
      <c r="X1471" s="1435"/>
      <c r="Y1471" s="1435"/>
      <c r="Z1471" s="1435"/>
      <c r="AA1471" s="369"/>
    </row>
    <row r="1472" spans="1:47" ht="14.4">
      <c r="A1472" s="369"/>
      <c r="B1472" s="1348"/>
      <c r="C1472" s="1348"/>
      <c r="D1472" s="1434"/>
      <c r="E1472" s="1434"/>
      <c r="F1472" s="1434"/>
      <c r="G1472" s="1436"/>
      <c r="H1472" s="1436"/>
      <c r="I1472" s="1436"/>
      <c r="J1472" s="1435"/>
      <c r="K1472" s="1435"/>
      <c r="L1472" s="1435"/>
      <c r="M1472" s="1435"/>
      <c r="N1472" s="1435"/>
      <c r="O1472" s="1435"/>
      <c r="P1472" s="1435"/>
      <c r="Q1472" s="1435"/>
      <c r="R1472" s="1435"/>
      <c r="S1472" s="1435"/>
      <c r="T1472" s="1435"/>
      <c r="U1472" s="1435"/>
      <c r="V1472" s="1435"/>
      <c r="W1472" s="1435"/>
      <c r="X1472" s="1435"/>
      <c r="Y1472" s="1435"/>
      <c r="Z1472" s="1435"/>
      <c r="AA1472" s="369"/>
    </row>
    <row r="1473" spans="1:47" ht="18" customHeight="1">
      <c r="A1473" s="369"/>
      <c r="B1473" s="1348"/>
      <c r="C1473" s="1348"/>
      <c r="D1473" s="1347" t="s">
        <v>3975</v>
      </c>
      <c r="E1473" s="1347"/>
      <c r="F1473" s="1347"/>
      <c r="G1473" s="1047" t="s">
        <v>3918</v>
      </c>
      <c r="H1473" s="1047"/>
      <c r="I1473" s="1047"/>
      <c r="J1473" s="871"/>
      <c r="K1473" s="869"/>
      <c r="L1473" s="344" t="s">
        <v>3919</v>
      </c>
      <c r="M1473" s="1437"/>
      <c r="N1473" s="1427"/>
      <c r="O1473" s="1438"/>
      <c r="P1473" s="1439"/>
      <c r="Q1473" s="1425"/>
      <c r="R1473" s="1425"/>
      <c r="S1473" s="1425"/>
      <c r="T1473" s="1425"/>
      <c r="U1473" s="1425"/>
      <c r="V1473" s="1425"/>
      <c r="W1473" s="1425"/>
      <c r="X1473" s="1425"/>
      <c r="Y1473" s="1425"/>
      <c r="Z1473" s="1440"/>
      <c r="AA1473" s="369"/>
    </row>
    <row r="1474" spans="1:47" ht="18" customHeight="1">
      <c r="A1474" s="369"/>
      <c r="B1474" s="1348"/>
      <c r="C1474" s="1348"/>
      <c r="D1474" s="1347"/>
      <c r="E1474" s="1347"/>
      <c r="F1474" s="1347"/>
      <c r="G1474" s="1047" t="s">
        <v>3920</v>
      </c>
      <c r="H1474" s="1047"/>
      <c r="I1474" s="1047"/>
      <c r="J1474" s="1046"/>
      <c r="K1474" s="1046"/>
      <c r="L1474" s="1046"/>
      <c r="M1474" s="1046"/>
      <c r="N1474" s="1046"/>
      <c r="O1474" s="1046"/>
      <c r="P1474" s="1047" t="s">
        <v>3921</v>
      </c>
      <c r="Q1474" s="1047"/>
      <c r="R1474" s="1047"/>
      <c r="S1474" s="1046"/>
      <c r="T1474" s="1046"/>
      <c r="U1474" s="1046"/>
      <c r="V1474" s="1046"/>
      <c r="W1474" s="1046"/>
      <c r="X1474" s="1046"/>
      <c r="Y1474" s="1046"/>
      <c r="Z1474" s="1046"/>
      <c r="AA1474" s="369"/>
    </row>
    <row r="1475" spans="1:47" ht="18" customHeight="1">
      <c r="A1475" s="369"/>
      <c r="B1475" s="1348"/>
      <c r="C1475" s="1348"/>
      <c r="D1475" s="1347"/>
      <c r="E1475" s="1347"/>
      <c r="F1475" s="1347"/>
      <c r="G1475" s="1047" t="s">
        <v>3922</v>
      </c>
      <c r="H1475" s="1047"/>
      <c r="I1475" s="1047"/>
      <c r="J1475" s="1046"/>
      <c r="K1475" s="1046"/>
      <c r="L1475" s="1046"/>
      <c r="M1475" s="1046"/>
      <c r="N1475" s="1046"/>
      <c r="O1475" s="1046"/>
      <c r="P1475" s="1047" t="s">
        <v>3923</v>
      </c>
      <c r="Q1475" s="1047"/>
      <c r="R1475" s="1047"/>
      <c r="S1475" s="1046"/>
      <c r="T1475" s="1046"/>
      <c r="U1475" s="1046"/>
      <c r="V1475" s="1046"/>
      <c r="W1475" s="1046"/>
      <c r="X1475" s="1046"/>
      <c r="Y1475" s="1046"/>
      <c r="Z1475" s="1046"/>
      <c r="AA1475" s="369"/>
    </row>
    <row r="1476" spans="1:47" ht="18" customHeight="1">
      <c r="A1476" s="369"/>
      <c r="B1476" s="1348"/>
      <c r="C1476" s="1348"/>
      <c r="D1476" s="1347"/>
      <c r="E1476" s="1347"/>
      <c r="F1476" s="1347"/>
      <c r="G1476" s="1047" t="s">
        <v>3924</v>
      </c>
      <c r="H1476" s="1047"/>
      <c r="I1476" s="1047"/>
      <c r="J1476" s="1046"/>
      <c r="K1476" s="1046"/>
      <c r="L1476" s="1046"/>
      <c r="M1476" s="1046"/>
      <c r="N1476" s="1046"/>
      <c r="O1476" s="1046"/>
      <c r="P1476" s="1046"/>
      <c r="Q1476" s="1046"/>
      <c r="R1476" s="1046"/>
      <c r="S1476" s="1046"/>
      <c r="T1476" s="1046"/>
      <c r="U1476" s="1046"/>
      <c r="V1476" s="1046"/>
      <c r="W1476" s="1046"/>
      <c r="X1476" s="1046"/>
      <c r="Y1476" s="1046"/>
      <c r="Z1476" s="1046"/>
      <c r="AA1476" s="369"/>
    </row>
    <row r="1477" spans="1:47" ht="14.4">
      <c r="A1477" s="369"/>
      <c r="B1477" s="1348"/>
      <c r="C1477" s="1348"/>
      <c r="D1477" s="1441" t="s">
        <v>3976</v>
      </c>
      <c r="E1477" s="1441"/>
      <c r="F1477" s="1441"/>
      <c r="G1477" s="1441"/>
      <c r="H1477" s="1441"/>
      <c r="I1477" s="1441"/>
      <c r="J1477" s="1441"/>
      <c r="K1477" s="1441"/>
      <c r="L1477" s="1441"/>
      <c r="M1477" s="1441"/>
      <c r="N1477" s="1441" t="s">
        <v>177</v>
      </c>
      <c r="O1477" s="1441"/>
      <c r="P1477" s="1441"/>
      <c r="Q1477" s="1441"/>
      <c r="R1477" s="1441"/>
      <c r="S1477" s="1441"/>
      <c r="T1477" s="1441"/>
      <c r="U1477" s="1441"/>
      <c r="V1477" s="1441"/>
      <c r="W1477" s="1441"/>
      <c r="X1477" s="1441"/>
      <c r="Y1477" s="1441"/>
      <c r="Z1477" s="1441"/>
      <c r="AA1477" s="369"/>
    </row>
    <row r="1478" spans="1:47" ht="14.4">
      <c r="A1478" s="369"/>
      <c r="B1478" s="1348"/>
      <c r="C1478" s="1348"/>
      <c r="D1478" s="1347"/>
      <c r="E1478" s="1347"/>
      <c r="F1478" s="1347"/>
      <c r="G1478" s="1347"/>
      <c r="H1478" s="1347"/>
      <c r="I1478" s="1347"/>
      <c r="J1478" s="1347"/>
      <c r="K1478" s="1347"/>
      <c r="L1478" s="1347"/>
      <c r="M1478" s="1347"/>
      <c r="N1478" s="1347"/>
      <c r="O1478" s="1347"/>
      <c r="P1478" s="1347"/>
      <c r="Q1478" s="1347"/>
      <c r="R1478" s="1347"/>
      <c r="S1478" s="1347"/>
      <c r="T1478" s="1347"/>
      <c r="U1478" s="1347"/>
      <c r="V1478" s="1347"/>
      <c r="W1478" s="1347"/>
      <c r="X1478" s="1347"/>
      <c r="Y1478" s="1347"/>
      <c r="Z1478" s="1347"/>
      <c r="AA1478" s="369"/>
    </row>
    <row r="1479" spans="1:47" ht="14.25" customHeight="1">
      <c r="A1479" s="369"/>
      <c r="B1479" s="1348"/>
      <c r="C1479" s="1348"/>
      <c r="D1479" s="1347"/>
      <c r="E1479" s="1347"/>
      <c r="F1479" s="1347"/>
      <c r="G1479" s="1347"/>
      <c r="H1479" s="1347"/>
      <c r="I1479" s="1347"/>
      <c r="J1479" s="1347"/>
      <c r="K1479" s="1347"/>
      <c r="L1479" s="1347"/>
      <c r="M1479" s="1347"/>
      <c r="N1479" s="1347"/>
      <c r="O1479" s="1347"/>
      <c r="P1479" s="1347"/>
      <c r="Q1479" s="1347"/>
      <c r="R1479" s="1347"/>
      <c r="S1479" s="1347"/>
      <c r="T1479" s="1347"/>
      <c r="U1479" s="1347"/>
      <c r="V1479" s="1347"/>
      <c r="W1479" s="1347"/>
      <c r="X1479" s="1347"/>
      <c r="Y1479" s="1347"/>
      <c r="Z1479" s="1347"/>
      <c r="AA1479" s="369"/>
    </row>
    <row r="1480" spans="1:47" ht="14.4">
      <c r="A1480" s="369"/>
      <c r="B1480" s="1348"/>
      <c r="C1480" s="1348"/>
      <c r="D1480" s="1347" t="s">
        <v>3977</v>
      </c>
      <c r="E1480" s="1347"/>
      <c r="F1480" s="1347"/>
      <c r="G1480" s="1347"/>
      <c r="H1480" s="1347"/>
      <c r="I1480" s="1347"/>
      <c r="J1480" s="1347"/>
      <c r="K1480" s="1347"/>
      <c r="L1480" s="1347"/>
      <c r="M1480" s="1347"/>
      <c r="N1480" s="1442" t="s">
        <v>3979</v>
      </c>
      <c r="O1480" s="1442"/>
      <c r="P1480" s="1442"/>
      <c r="Q1480" s="1442"/>
      <c r="R1480" s="390"/>
      <c r="S1480" s="369"/>
      <c r="T1480" s="369"/>
      <c r="U1480" s="369"/>
      <c r="V1480" s="391"/>
      <c r="W1480" s="389"/>
      <c r="X1480" s="389"/>
      <c r="Y1480" s="389"/>
      <c r="Z1480" s="392"/>
      <c r="AA1480" s="369"/>
    </row>
    <row r="1481" spans="1:47" ht="14.4">
      <c r="A1481" s="369"/>
      <c r="B1481" s="1348"/>
      <c r="C1481" s="1348"/>
      <c r="D1481" s="1347"/>
      <c r="E1481" s="1347"/>
      <c r="F1481" s="1347"/>
      <c r="G1481" s="1347"/>
      <c r="H1481" s="1347"/>
      <c r="I1481" s="1347"/>
      <c r="J1481" s="1347"/>
      <c r="K1481" s="1347"/>
      <c r="L1481" s="1347"/>
      <c r="M1481" s="1347"/>
      <c r="N1481" s="1442"/>
      <c r="O1481" s="1442"/>
      <c r="P1481" s="1442"/>
      <c r="Q1481" s="1442"/>
      <c r="R1481" s="115"/>
      <c r="S1481" s="114"/>
      <c r="T1481" s="369" t="s">
        <v>388</v>
      </c>
      <c r="U1481" s="114"/>
      <c r="V1481" s="393" t="s">
        <v>3980</v>
      </c>
      <c r="W1481" s="389"/>
      <c r="X1481" s="389"/>
      <c r="Y1481" s="389"/>
      <c r="Z1481" s="392"/>
      <c r="AA1481" s="369"/>
    </row>
    <row r="1482" spans="1:47" ht="14.4">
      <c r="A1482" s="369"/>
      <c r="B1482" s="1348"/>
      <c r="C1482" s="1348"/>
      <c r="D1482" s="1347"/>
      <c r="E1482" s="1347"/>
      <c r="F1482" s="1347"/>
      <c r="G1482" s="1347"/>
      <c r="H1482" s="1347"/>
      <c r="I1482" s="1347"/>
      <c r="J1482" s="1347"/>
      <c r="K1482" s="1347"/>
      <c r="L1482" s="1347"/>
      <c r="M1482" s="1347"/>
      <c r="N1482" s="1442"/>
      <c r="O1482" s="1442"/>
      <c r="P1482" s="1442"/>
      <c r="Q1482" s="1442"/>
      <c r="R1482" s="394"/>
      <c r="S1482" s="369"/>
      <c r="T1482" s="369"/>
      <c r="U1482" s="395"/>
      <c r="V1482" s="391"/>
      <c r="W1482" s="389"/>
      <c r="X1482" s="389"/>
      <c r="Y1482" s="389"/>
      <c r="Z1482" s="392"/>
      <c r="AA1482" s="369"/>
    </row>
    <row r="1483" spans="1:47" ht="13.95" customHeight="1">
      <c r="A1483" s="369"/>
      <c r="B1483" s="1348"/>
      <c r="C1483" s="1348"/>
      <c r="D1483" s="1443" t="s">
        <v>3978</v>
      </c>
      <c r="E1483" s="1443"/>
      <c r="F1483" s="1443"/>
      <c r="G1483" s="370"/>
      <c r="H1483" s="371"/>
      <c r="I1483" s="371"/>
      <c r="J1483" s="371"/>
      <c r="K1483" s="371"/>
      <c r="L1483" s="371"/>
      <c r="M1483" s="371"/>
      <c r="N1483" s="371"/>
      <c r="O1483" s="371"/>
      <c r="P1483" s="371"/>
      <c r="Q1483" s="371"/>
      <c r="R1483" s="371"/>
      <c r="S1483" s="371"/>
      <c r="T1483" s="371"/>
      <c r="U1483" s="371"/>
      <c r="V1483" s="372"/>
      <c r="W1483" s="370"/>
      <c r="X1483" s="370"/>
      <c r="Y1483" s="370"/>
      <c r="Z1483" s="374"/>
      <c r="AA1483" s="369"/>
    </row>
    <row r="1484" spans="1:47" ht="14.4">
      <c r="A1484" s="369"/>
      <c r="B1484" s="1348"/>
      <c r="C1484" s="1348"/>
      <c r="D1484" s="1443"/>
      <c r="E1484" s="1443"/>
      <c r="F1484" s="1443"/>
      <c r="G1484" s="389"/>
      <c r="H1484" s="369"/>
      <c r="I1484" s="121" t="s">
        <v>3783</v>
      </c>
      <c r="J1484" s="369" t="s">
        <v>3981</v>
      </c>
      <c r="K1484" s="369"/>
      <c r="L1484" s="369"/>
      <c r="M1484" s="369"/>
      <c r="N1484" s="369" t="s">
        <v>3965</v>
      </c>
      <c r="O1484" s="369"/>
      <c r="P1484" s="121" t="s">
        <v>3783</v>
      </c>
      <c r="Q1484" s="369" t="s">
        <v>3982</v>
      </c>
      <c r="R1484" s="369"/>
      <c r="S1484" s="369"/>
      <c r="T1484" s="369"/>
      <c r="U1484" s="369" t="s">
        <v>3965</v>
      </c>
      <c r="V1484" s="391"/>
      <c r="W1484" s="121" t="s">
        <v>3783</v>
      </c>
      <c r="X1484" s="389" t="s">
        <v>3983</v>
      </c>
      <c r="Y1484" s="389"/>
      <c r="Z1484" s="392"/>
      <c r="AA1484" s="369"/>
    </row>
    <row r="1485" spans="1:47" ht="14.4">
      <c r="A1485" s="369"/>
      <c r="B1485" s="1348"/>
      <c r="C1485" s="1348"/>
      <c r="D1485" s="1443"/>
      <c r="E1485" s="1443"/>
      <c r="F1485" s="1443"/>
      <c r="G1485" s="375"/>
      <c r="H1485" s="376"/>
      <c r="I1485" s="376"/>
      <c r="J1485" s="376"/>
      <c r="K1485" s="376"/>
      <c r="L1485" s="376"/>
      <c r="M1485" s="376"/>
      <c r="N1485" s="376"/>
      <c r="O1485" s="376"/>
      <c r="P1485" s="376"/>
      <c r="Q1485" s="376"/>
      <c r="R1485" s="376"/>
      <c r="S1485" s="376"/>
      <c r="T1485" s="376"/>
      <c r="U1485" s="376"/>
      <c r="V1485" s="378"/>
      <c r="W1485" s="375"/>
      <c r="X1485" s="375"/>
      <c r="Y1485" s="375"/>
      <c r="Z1485" s="379"/>
      <c r="AA1485" s="369"/>
    </row>
    <row r="1486" spans="1:47" ht="14.55" customHeight="1">
      <c r="B1486" s="1348" t="s">
        <v>3984</v>
      </c>
      <c r="C1486" s="1348"/>
      <c r="D1486" s="1347" t="s">
        <v>23</v>
      </c>
      <c r="E1486" s="1347"/>
      <c r="F1486" s="1347"/>
      <c r="G1486" s="1346" t="s">
        <v>15</v>
      </c>
      <c r="H1486" s="1346"/>
      <c r="I1486" s="1346"/>
      <c r="J1486" s="1346"/>
      <c r="K1486" s="1346"/>
      <c r="L1486" s="1444"/>
      <c r="M1486" s="1349"/>
      <c r="N1486" s="368" t="s">
        <v>3919</v>
      </c>
      <c r="O1486" s="1444"/>
      <c r="P1486" s="1349"/>
      <c r="Q1486" s="1346" t="s">
        <v>56</v>
      </c>
      <c r="R1486" s="1346"/>
      <c r="S1486" s="1346"/>
      <c r="T1486" s="1346"/>
      <c r="U1486" s="1346"/>
      <c r="V1486" s="1445"/>
      <c r="W1486" s="1346"/>
      <c r="X1486" s="1346"/>
      <c r="Y1486" s="1346"/>
      <c r="Z1486" s="1346"/>
      <c r="AB1486" s="2">
        <v>58</v>
      </c>
      <c r="AC1486" s="876"/>
      <c r="AD1486" s="876"/>
      <c r="AE1486" s="876"/>
      <c r="AF1486" s="1446"/>
      <c r="AG1486" s="1446"/>
      <c r="AH1486" s="1446"/>
      <c r="AI1486" s="1446"/>
      <c r="AJ1486" s="1446"/>
      <c r="AK1486" s="876"/>
      <c r="AL1486" s="876"/>
      <c r="AM1486" s="876"/>
      <c r="AN1486" s="1446"/>
      <c r="AO1486" s="1446"/>
      <c r="AP1486" s="1446"/>
      <c r="AQ1486" s="1446"/>
      <c r="AR1486" s="1446"/>
      <c r="AS1486" s="1446"/>
      <c r="AT1486" s="1446"/>
      <c r="AU1486" s="1446"/>
    </row>
    <row r="1487" spans="1:47" ht="13.05" customHeight="1">
      <c r="B1487" s="1348"/>
      <c r="C1487" s="1348"/>
      <c r="D1487" s="1347"/>
      <c r="E1487" s="1347"/>
      <c r="F1487" s="1347"/>
      <c r="G1487" s="1346" t="s">
        <v>17</v>
      </c>
      <c r="H1487" s="1346"/>
      <c r="I1487" s="1346"/>
      <c r="J1487" s="1346"/>
      <c r="K1487" s="1346"/>
      <c r="L1487" s="1445"/>
      <c r="M1487" s="1346"/>
      <c r="N1487" s="1346"/>
      <c r="O1487" s="1346"/>
      <c r="P1487" s="1346"/>
      <c r="Q1487" s="1346" t="s">
        <v>3993</v>
      </c>
      <c r="R1487" s="1346"/>
      <c r="S1487" s="1346"/>
      <c r="T1487" s="1346"/>
      <c r="U1487" s="1346"/>
      <c r="V1487" s="1445"/>
      <c r="W1487" s="1346"/>
      <c r="X1487" s="1346"/>
      <c r="Y1487" s="1346"/>
      <c r="Z1487" s="1346"/>
      <c r="AC1487" s="876"/>
      <c r="AD1487" s="876"/>
      <c r="AE1487" s="876"/>
      <c r="AF1487" s="1446"/>
      <c r="AG1487" s="1446"/>
      <c r="AH1487" s="1446"/>
      <c r="AI1487" s="1446"/>
      <c r="AJ1487" s="1446"/>
      <c r="AK1487" s="1446"/>
      <c r="AL1487" s="1446"/>
      <c r="AM1487" s="1446"/>
      <c r="AN1487" s="1446"/>
      <c r="AO1487" s="1446"/>
      <c r="AP1487" s="1446"/>
      <c r="AQ1487" s="1446"/>
      <c r="AR1487" s="1446"/>
      <c r="AS1487" s="1446"/>
      <c r="AT1487" s="1446"/>
      <c r="AU1487" s="1446"/>
    </row>
    <row r="1488" spans="1:47" ht="13.95" customHeight="1">
      <c r="A1488" s="369"/>
      <c r="B1488" s="1348"/>
      <c r="C1488" s="1348"/>
      <c r="D1488" s="1347"/>
      <c r="E1488" s="1347"/>
      <c r="F1488" s="1347"/>
      <c r="G1488" s="1346" t="s">
        <v>19</v>
      </c>
      <c r="H1488" s="1346"/>
      <c r="I1488" s="1346"/>
      <c r="J1488" s="1346"/>
      <c r="K1488" s="1346"/>
      <c r="L1488" s="1445"/>
      <c r="M1488" s="1346"/>
      <c r="N1488" s="1346"/>
      <c r="O1488" s="1346"/>
      <c r="P1488" s="1346"/>
      <c r="Q1488" s="1347" t="s">
        <v>20</v>
      </c>
      <c r="R1488" s="1347"/>
      <c r="S1488" s="1347"/>
      <c r="T1488" s="1347"/>
      <c r="U1488" s="1347"/>
      <c r="V1488" s="1445"/>
      <c r="W1488" s="1346"/>
      <c r="X1488" s="1346"/>
      <c r="Y1488" s="1346"/>
      <c r="Z1488" s="1346"/>
      <c r="AA1488" s="369"/>
    </row>
    <row r="1489" spans="1:27" ht="14.4">
      <c r="A1489" s="369"/>
      <c r="B1489" s="1348"/>
      <c r="C1489" s="1348"/>
      <c r="D1489" s="1347" t="s">
        <v>8</v>
      </c>
      <c r="E1489" s="1347"/>
      <c r="F1489" s="1347"/>
      <c r="G1489" s="1447"/>
      <c r="H1489" s="1343"/>
      <c r="I1489" s="1343"/>
      <c r="J1489" s="1343"/>
      <c r="K1489" s="1343"/>
      <c r="L1489" s="1344"/>
      <c r="M1489" s="1344"/>
      <c r="N1489" s="1344"/>
      <c r="O1489" s="1344"/>
      <c r="P1489" s="1344"/>
      <c r="Q1489" s="1344"/>
      <c r="R1489" s="1344"/>
      <c r="S1489" s="1344"/>
      <c r="T1489" s="1344"/>
      <c r="U1489" s="1344"/>
      <c r="V1489" s="1344"/>
      <c r="W1489" s="1344"/>
      <c r="X1489" s="1344"/>
      <c r="Y1489" s="1344"/>
      <c r="Z1489" s="1344"/>
      <c r="AA1489" s="369"/>
    </row>
    <row r="1490" spans="1:27" ht="14.4">
      <c r="A1490" s="369"/>
      <c r="B1490" s="1348"/>
      <c r="C1490" s="1348"/>
      <c r="D1490" s="1347"/>
      <c r="E1490" s="1347"/>
      <c r="F1490" s="1347"/>
      <c r="G1490" s="1345"/>
      <c r="H1490" s="1344"/>
      <c r="I1490" s="1344"/>
      <c r="J1490" s="1344"/>
      <c r="K1490" s="1344"/>
      <c r="L1490" s="1344"/>
      <c r="M1490" s="1344"/>
      <c r="N1490" s="1344"/>
      <c r="O1490" s="1344"/>
      <c r="P1490" s="1344"/>
      <c r="Q1490" s="1344"/>
      <c r="R1490" s="1344"/>
      <c r="S1490" s="1344"/>
      <c r="T1490" s="1344"/>
      <c r="U1490" s="1344"/>
      <c r="V1490" s="1344"/>
      <c r="W1490" s="1344"/>
      <c r="X1490" s="1344"/>
      <c r="Y1490" s="1344"/>
      <c r="Z1490" s="1344"/>
      <c r="AA1490" s="369"/>
    </row>
    <row r="1491" spans="1:27" ht="14.4">
      <c r="A1491" s="369"/>
      <c r="B1491" s="1348"/>
      <c r="C1491" s="1348"/>
      <c r="D1491" s="1347" t="s">
        <v>3745</v>
      </c>
      <c r="E1491" s="1347"/>
      <c r="F1491" s="1347"/>
      <c r="G1491" s="370"/>
      <c r="H1491" s="371"/>
      <c r="I1491" s="350"/>
      <c r="J1491" s="350"/>
      <c r="K1491" s="112" t="s">
        <v>3783</v>
      </c>
      <c r="L1491" s="371" t="s">
        <v>3966</v>
      </c>
      <c r="M1491" s="371"/>
      <c r="N1491" s="371"/>
      <c r="O1491" s="371"/>
      <c r="P1491" s="371" t="s">
        <v>3965</v>
      </c>
      <c r="Q1491" s="350"/>
      <c r="R1491" s="112" t="s">
        <v>3783</v>
      </c>
      <c r="S1491" s="371" t="s">
        <v>3967</v>
      </c>
      <c r="T1491" s="371"/>
      <c r="U1491" s="371"/>
      <c r="V1491" s="372"/>
      <c r="W1491" s="373"/>
      <c r="X1491" s="370"/>
      <c r="Y1491" s="370"/>
      <c r="Z1491" s="374"/>
      <c r="AA1491" s="369"/>
    </row>
    <row r="1492" spans="1:27" ht="14.4">
      <c r="A1492" s="369"/>
      <c r="B1492" s="1348"/>
      <c r="C1492" s="1348"/>
      <c r="D1492" s="1347"/>
      <c r="E1492" s="1347"/>
      <c r="F1492" s="1347"/>
      <c r="G1492" s="375"/>
      <c r="H1492" s="376"/>
      <c r="I1492" s="377"/>
      <c r="J1492" s="376"/>
      <c r="K1492" s="110" t="s">
        <v>3783</v>
      </c>
      <c r="L1492" s="376" t="s">
        <v>9</v>
      </c>
      <c r="M1492" s="376"/>
      <c r="N1492" s="376"/>
      <c r="O1492" s="1448"/>
      <c r="P1492" s="1449"/>
      <c r="Q1492" s="1449"/>
      <c r="R1492" s="1449"/>
      <c r="S1492" s="1449"/>
      <c r="T1492" s="1449"/>
      <c r="U1492" s="1449"/>
      <c r="V1492" s="1449"/>
      <c r="W1492" s="375" t="s">
        <v>10</v>
      </c>
      <c r="X1492" s="375"/>
      <c r="Y1492" s="375"/>
      <c r="Z1492" s="379"/>
      <c r="AA1492" s="369"/>
    </row>
    <row r="1493" spans="1:27" ht="14.4">
      <c r="A1493" s="369"/>
      <c r="B1493" s="1348"/>
      <c r="C1493" s="1348"/>
      <c r="D1493" s="1347"/>
      <c r="E1493" s="1347"/>
      <c r="F1493" s="1347"/>
      <c r="G1493" s="1450" t="s">
        <v>3968</v>
      </c>
      <c r="H1493" s="1450"/>
      <c r="I1493" s="1450"/>
      <c r="J1493" s="1450"/>
      <c r="K1493" s="1451"/>
      <c r="L1493" s="1452"/>
      <c r="M1493" s="1453"/>
      <c r="N1493" s="1453"/>
      <c r="O1493" s="1453"/>
      <c r="P1493" s="1453"/>
      <c r="Q1493" s="1452"/>
      <c r="R1493" s="1453"/>
      <c r="S1493" s="1453"/>
      <c r="T1493" s="1453"/>
      <c r="U1493" s="1453"/>
      <c r="V1493" s="1445"/>
      <c r="W1493" s="1346"/>
      <c r="X1493" s="1346"/>
      <c r="Y1493" s="1346"/>
      <c r="Z1493" s="1346"/>
      <c r="AA1493" s="369"/>
    </row>
    <row r="1494" spans="1:27" ht="14.4">
      <c r="A1494" s="369"/>
      <c r="B1494" s="1348"/>
      <c r="C1494" s="1348"/>
      <c r="D1494" s="1347"/>
      <c r="E1494" s="1347"/>
      <c r="F1494" s="1347"/>
      <c r="G1494" s="1450" t="s">
        <v>3969</v>
      </c>
      <c r="H1494" s="1450"/>
      <c r="I1494" s="1450"/>
      <c r="J1494" s="1450"/>
      <c r="K1494" s="1451"/>
      <c r="L1494" s="1429"/>
      <c r="M1494" s="862"/>
      <c r="N1494" s="109"/>
      <c r="O1494" s="1" t="s">
        <v>12</v>
      </c>
      <c r="P1494" s="109"/>
      <c r="Q1494" s="1" t="s">
        <v>11</v>
      </c>
      <c r="R1494" s="109"/>
      <c r="S1494" s="1" t="s">
        <v>227</v>
      </c>
      <c r="T1494" s="382"/>
      <c r="U1494" s="382"/>
      <c r="V1494" s="383"/>
      <c r="W1494" s="380"/>
      <c r="X1494" s="380"/>
      <c r="Y1494" s="380"/>
      <c r="Z1494" s="381"/>
      <c r="AA1494" s="369"/>
    </row>
    <row r="1495" spans="1:27" ht="13.95" customHeight="1">
      <c r="A1495" s="369"/>
      <c r="B1495" s="1348"/>
      <c r="C1495" s="1348"/>
      <c r="D1495" s="1443" t="s">
        <v>3971</v>
      </c>
      <c r="E1495" s="1347"/>
      <c r="F1495" s="1347"/>
      <c r="G1495" s="111" t="s">
        <v>3783</v>
      </c>
      <c r="H1495" s="385" t="s">
        <v>3972</v>
      </c>
      <c r="I1495" s="385"/>
      <c r="J1495" s="385"/>
      <c r="K1495" s="385"/>
      <c r="L1495" s="386" t="s">
        <v>3974</v>
      </c>
      <c r="M1495" s="385"/>
      <c r="N1495" s="385"/>
      <c r="O1495" s="1433"/>
      <c r="P1495" s="1433"/>
      <c r="Q1495" s="1433"/>
      <c r="R1495" s="1433"/>
      <c r="S1495" s="1433"/>
      <c r="T1495" s="1433"/>
      <c r="U1495" s="1433"/>
      <c r="V1495" s="1433"/>
      <c r="W1495" s="387" t="s">
        <v>10</v>
      </c>
      <c r="X1495" s="387"/>
      <c r="Y1495" s="387"/>
      <c r="Z1495" s="388"/>
      <c r="AA1495" s="369"/>
    </row>
    <row r="1496" spans="1:27" ht="14.4">
      <c r="A1496" s="369"/>
      <c r="B1496" s="1348"/>
      <c r="C1496" s="1348"/>
      <c r="D1496" s="1347"/>
      <c r="E1496" s="1347"/>
      <c r="F1496" s="1347"/>
      <c r="G1496" s="110" t="s">
        <v>3783</v>
      </c>
      <c r="H1496" s="376" t="s">
        <v>3973</v>
      </c>
      <c r="I1496" s="376"/>
      <c r="J1496" s="376"/>
      <c r="K1496" s="376"/>
      <c r="L1496" s="376"/>
      <c r="M1496" s="376"/>
      <c r="N1496" s="376"/>
      <c r="O1496" s="376"/>
      <c r="P1496" s="376"/>
      <c r="Q1496" s="376"/>
      <c r="R1496" s="376"/>
      <c r="S1496" s="376"/>
      <c r="T1496" s="376"/>
      <c r="U1496" s="376"/>
      <c r="V1496" s="378"/>
      <c r="W1496" s="375"/>
      <c r="X1496" s="375"/>
      <c r="Y1496" s="375"/>
      <c r="Z1496" s="379"/>
      <c r="AA1496" s="369"/>
    </row>
    <row r="1497" spans="1:27" ht="13.95" customHeight="1">
      <c r="A1497" s="369"/>
      <c r="B1497" s="1348" t="s">
        <v>3985</v>
      </c>
      <c r="C1497" s="1348"/>
      <c r="D1497" s="1347" t="s">
        <v>3755</v>
      </c>
      <c r="E1497" s="1347"/>
      <c r="F1497" s="1347"/>
      <c r="G1497" s="1435"/>
      <c r="H1497" s="1435"/>
      <c r="I1497" s="1435"/>
      <c r="J1497" s="1435"/>
      <c r="K1497" s="1435"/>
      <c r="L1497" s="1435"/>
      <c r="M1497" s="1435"/>
      <c r="N1497" s="1435"/>
      <c r="O1497" s="1435"/>
      <c r="P1497" s="1435"/>
      <c r="Q1497" s="1435"/>
      <c r="R1497" s="1435"/>
      <c r="S1497" s="1435"/>
      <c r="T1497" s="1435"/>
      <c r="U1497" s="1435"/>
      <c r="V1497" s="1435"/>
      <c r="W1497" s="1435"/>
      <c r="X1497" s="1435"/>
      <c r="Y1497" s="1435"/>
      <c r="Z1497" s="1435"/>
      <c r="AA1497" s="369"/>
    </row>
    <row r="1498" spans="1:27" ht="14.4">
      <c r="A1498" s="369"/>
      <c r="B1498" s="1348"/>
      <c r="C1498" s="1348"/>
      <c r="D1498" s="1434"/>
      <c r="E1498" s="1434"/>
      <c r="F1498" s="1434"/>
      <c r="G1498" s="1436"/>
      <c r="H1498" s="1436"/>
      <c r="I1498" s="1436"/>
      <c r="J1498" s="1435"/>
      <c r="K1498" s="1435"/>
      <c r="L1498" s="1435"/>
      <c r="M1498" s="1435"/>
      <c r="N1498" s="1435"/>
      <c r="O1498" s="1435"/>
      <c r="P1498" s="1435"/>
      <c r="Q1498" s="1435"/>
      <c r="R1498" s="1435"/>
      <c r="S1498" s="1435"/>
      <c r="T1498" s="1435"/>
      <c r="U1498" s="1435"/>
      <c r="V1498" s="1435"/>
      <c r="W1498" s="1435"/>
      <c r="X1498" s="1435"/>
      <c r="Y1498" s="1435"/>
      <c r="Z1498" s="1435"/>
      <c r="AA1498" s="369"/>
    </row>
    <row r="1499" spans="1:27" ht="18" customHeight="1">
      <c r="A1499" s="369"/>
      <c r="B1499" s="1348"/>
      <c r="C1499" s="1348"/>
      <c r="D1499" s="1347" t="s">
        <v>3975</v>
      </c>
      <c r="E1499" s="1347"/>
      <c r="F1499" s="1347"/>
      <c r="G1499" s="1047" t="s">
        <v>3918</v>
      </c>
      <c r="H1499" s="1047"/>
      <c r="I1499" s="1047"/>
      <c r="J1499" s="871"/>
      <c r="K1499" s="869"/>
      <c r="L1499" s="344" t="s">
        <v>3919</v>
      </c>
      <c r="M1499" s="1437"/>
      <c r="N1499" s="1427"/>
      <c r="O1499" s="1438"/>
      <c r="P1499" s="1439"/>
      <c r="Q1499" s="1425"/>
      <c r="R1499" s="1425"/>
      <c r="S1499" s="1425"/>
      <c r="T1499" s="1425"/>
      <c r="U1499" s="1425"/>
      <c r="V1499" s="1425"/>
      <c r="W1499" s="1425"/>
      <c r="X1499" s="1425"/>
      <c r="Y1499" s="1425"/>
      <c r="Z1499" s="1440"/>
      <c r="AA1499" s="369"/>
    </row>
    <row r="1500" spans="1:27" ht="18" customHeight="1">
      <c r="A1500" s="369"/>
      <c r="B1500" s="1348"/>
      <c r="C1500" s="1348"/>
      <c r="D1500" s="1347"/>
      <c r="E1500" s="1347"/>
      <c r="F1500" s="1347"/>
      <c r="G1500" s="1047" t="s">
        <v>3920</v>
      </c>
      <c r="H1500" s="1047"/>
      <c r="I1500" s="1047"/>
      <c r="J1500" s="1046"/>
      <c r="K1500" s="1046"/>
      <c r="L1500" s="1046"/>
      <c r="M1500" s="1046"/>
      <c r="N1500" s="1046"/>
      <c r="O1500" s="1046"/>
      <c r="P1500" s="1047" t="s">
        <v>3921</v>
      </c>
      <c r="Q1500" s="1047"/>
      <c r="R1500" s="1047"/>
      <c r="S1500" s="1046"/>
      <c r="T1500" s="1046"/>
      <c r="U1500" s="1046"/>
      <c r="V1500" s="1046"/>
      <c r="W1500" s="1046"/>
      <c r="X1500" s="1046"/>
      <c r="Y1500" s="1046"/>
      <c r="Z1500" s="1046"/>
      <c r="AA1500" s="369"/>
    </row>
    <row r="1501" spans="1:27" ht="18" customHeight="1">
      <c r="A1501" s="369"/>
      <c r="B1501" s="1348"/>
      <c r="C1501" s="1348"/>
      <c r="D1501" s="1347"/>
      <c r="E1501" s="1347"/>
      <c r="F1501" s="1347"/>
      <c r="G1501" s="1047" t="s">
        <v>3922</v>
      </c>
      <c r="H1501" s="1047"/>
      <c r="I1501" s="1047"/>
      <c r="J1501" s="1046"/>
      <c r="K1501" s="1046"/>
      <c r="L1501" s="1046"/>
      <c r="M1501" s="1046"/>
      <c r="N1501" s="1046"/>
      <c r="O1501" s="1046"/>
      <c r="P1501" s="1047" t="s">
        <v>3923</v>
      </c>
      <c r="Q1501" s="1047"/>
      <c r="R1501" s="1047"/>
      <c r="S1501" s="1046"/>
      <c r="T1501" s="1046"/>
      <c r="U1501" s="1046"/>
      <c r="V1501" s="1046"/>
      <c r="W1501" s="1046"/>
      <c r="X1501" s="1046"/>
      <c r="Y1501" s="1046"/>
      <c r="Z1501" s="1046"/>
      <c r="AA1501" s="369"/>
    </row>
    <row r="1502" spans="1:27" ht="18" customHeight="1">
      <c r="A1502" s="369"/>
      <c r="B1502" s="1348"/>
      <c r="C1502" s="1348"/>
      <c r="D1502" s="1347"/>
      <c r="E1502" s="1347"/>
      <c r="F1502" s="1347"/>
      <c r="G1502" s="1047" t="s">
        <v>3924</v>
      </c>
      <c r="H1502" s="1047"/>
      <c r="I1502" s="1047"/>
      <c r="J1502" s="1046"/>
      <c r="K1502" s="1046"/>
      <c r="L1502" s="1046"/>
      <c r="M1502" s="1046"/>
      <c r="N1502" s="1046"/>
      <c r="O1502" s="1046"/>
      <c r="P1502" s="1046"/>
      <c r="Q1502" s="1046"/>
      <c r="R1502" s="1046"/>
      <c r="S1502" s="1046"/>
      <c r="T1502" s="1046"/>
      <c r="U1502" s="1046"/>
      <c r="V1502" s="1046"/>
      <c r="W1502" s="1046"/>
      <c r="X1502" s="1046"/>
      <c r="Y1502" s="1046"/>
      <c r="Z1502" s="1046"/>
      <c r="AA1502" s="369"/>
    </row>
    <row r="1503" spans="1:27" ht="14.4">
      <c r="A1503" s="369"/>
      <c r="B1503" s="1348"/>
      <c r="C1503" s="1348"/>
      <c r="D1503" s="1441" t="s">
        <v>3976</v>
      </c>
      <c r="E1503" s="1441"/>
      <c r="F1503" s="1441"/>
      <c r="G1503" s="1441"/>
      <c r="H1503" s="1441"/>
      <c r="I1503" s="1441"/>
      <c r="J1503" s="1441"/>
      <c r="K1503" s="1441"/>
      <c r="L1503" s="1441"/>
      <c r="M1503" s="1441"/>
      <c r="N1503" s="1441" t="s">
        <v>177</v>
      </c>
      <c r="O1503" s="1441"/>
      <c r="P1503" s="1441"/>
      <c r="Q1503" s="1441"/>
      <c r="R1503" s="1441"/>
      <c r="S1503" s="1441"/>
      <c r="T1503" s="1441"/>
      <c r="U1503" s="1441"/>
      <c r="V1503" s="1441"/>
      <c r="W1503" s="1441"/>
      <c r="X1503" s="1441"/>
      <c r="Y1503" s="1441"/>
      <c r="Z1503" s="1441"/>
      <c r="AA1503" s="369"/>
    </row>
    <row r="1504" spans="1:27" ht="14.4">
      <c r="A1504" s="369"/>
      <c r="B1504" s="1348"/>
      <c r="C1504" s="1348"/>
      <c r="D1504" s="1347"/>
      <c r="E1504" s="1347"/>
      <c r="F1504" s="1347"/>
      <c r="G1504" s="1347"/>
      <c r="H1504" s="1347"/>
      <c r="I1504" s="1347"/>
      <c r="J1504" s="1347"/>
      <c r="K1504" s="1347"/>
      <c r="L1504" s="1347"/>
      <c r="M1504" s="1347"/>
      <c r="N1504" s="1347"/>
      <c r="O1504" s="1347"/>
      <c r="P1504" s="1347"/>
      <c r="Q1504" s="1347"/>
      <c r="R1504" s="1347"/>
      <c r="S1504" s="1347"/>
      <c r="T1504" s="1347"/>
      <c r="U1504" s="1347"/>
      <c r="V1504" s="1347"/>
      <c r="W1504" s="1347"/>
      <c r="X1504" s="1347"/>
      <c r="Y1504" s="1347"/>
      <c r="Z1504" s="1347"/>
      <c r="AA1504" s="369"/>
    </row>
    <row r="1505" spans="1:47" ht="14.25" customHeight="1">
      <c r="A1505" s="369"/>
      <c r="B1505" s="1348"/>
      <c r="C1505" s="1348"/>
      <c r="D1505" s="1347"/>
      <c r="E1505" s="1347"/>
      <c r="F1505" s="1347"/>
      <c r="G1505" s="1347"/>
      <c r="H1505" s="1347"/>
      <c r="I1505" s="1347"/>
      <c r="J1505" s="1347"/>
      <c r="K1505" s="1347"/>
      <c r="L1505" s="1347"/>
      <c r="M1505" s="1347"/>
      <c r="N1505" s="1347"/>
      <c r="O1505" s="1347"/>
      <c r="P1505" s="1347"/>
      <c r="Q1505" s="1347"/>
      <c r="R1505" s="1347"/>
      <c r="S1505" s="1347"/>
      <c r="T1505" s="1347"/>
      <c r="U1505" s="1347"/>
      <c r="V1505" s="1347"/>
      <c r="W1505" s="1347"/>
      <c r="X1505" s="1347"/>
      <c r="Y1505" s="1347"/>
      <c r="Z1505" s="1347"/>
      <c r="AA1505" s="369"/>
    </row>
    <row r="1506" spans="1:47" ht="14.4">
      <c r="A1506" s="369"/>
      <c r="B1506" s="1348"/>
      <c r="C1506" s="1348"/>
      <c r="D1506" s="1347" t="s">
        <v>3977</v>
      </c>
      <c r="E1506" s="1347"/>
      <c r="F1506" s="1347"/>
      <c r="G1506" s="1347"/>
      <c r="H1506" s="1347"/>
      <c r="I1506" s="1347"/>
      <c r="J1506" s="1347"/>
      <c r="K1506" s="1347"/>
      <c r="L1506" s="1347"/>
      <c r="M1506" s="1347"/>
      <c r="N1506" s="1442" t="s">
        <v>3979</v>
      </c>
      <c r="O1506" s="1442"/>
      <c r="P1506" s="1442"/>
      <c r="Q1506" s="1442"/>
      <c r="R1506" s="390"/>
      <c r="S1506" s="369"/>
      <c r="T1506" s="369"/>
      <c r="U1506" s="369"/>
      <c r="V1506" s="391"/>
      <c r="W1506" s="389"/>
      <c r="X1506" s="389"/>
      <c r="Y1506" s="389"/>
      <c r="Z1506" s="392"/>
      <c r="AA1506" s="369"/>
    </row>
    <row r="1507" spans="1:47" ht="14.4">
      <c r="A1507" s="369"/>
      <c r="B1507" s="1348"/>
      <c r="C1507" s="1348"/>
      <c r="D1507" s="1347"/>
      <c r="E1507" s="1347"/>
      <c r="F1507" s="1347"/>
      <c r="G1507" s="1347"/>
      <c r="H1507" s="1347"/>
      <c r="I1507" s="1347"/>
      <c r="J1507" s="1347"/>
      <c r="K1507" s="1347"/>
      <c r="L1507" s="1347"/>
      <c r="M1507" s="1347"/>
      <c r="N1507" s="1442"/>
      <c r="O1507" s="1442"/>
      <c r="P1507" s="1442"/>
      <c r="Q1507" s="1442"/>
      <c r="R1507" s="115"/>
      <c r="S1507" s="114"/>
      <c r="T1507" s="369" t="s">
        <v>388</v>
      </c>
      <c r="U1507" s="114"/>
      <c r="V1507" s="393" t="s">
        <v>3980</v>
      </c>
      <c r="W1507" s="389"/>
      <c r="X1507" s="389"/>
      <c r="Y1507" s="389"/>
      <c r="Z1507" s="392"/>
      <c r="AA1507" s="369"/>
    </row>
    <row r="1508" spans="1:47" ht="14.4">
      <c r="A1508" s="369"/>
      <c r="B1508" s="1348"/>
      <c r="C1508" s="1348"/>
      <c r="D1508" s="1347"/>
      <c r="E1508" s="1347"/>
      <c r="F1508" s="1347"/>
      <c r="G1508" s="1347"/>
      <c r="H1508" s="1347"/>
      <c r="I1508" s="1347"/>
      <c r="J1508" s="1347"/>
      <c r="K1508" s="1347"/>
      <c r="L1508" s="1347"/>
      <c r="M1508" s="1347"/>
      <c r="N1508" s="1442"/>
      <c r="O1508" s="1442"/>
      <c r="P1508" s="1442"/>
      <c r="Q1508" s="1442"/>
      <c r="R1508" s="394"/>
      <c r="S1508" s="369"/>
      <c r="T1508" s="369"/>
      <c r="U1508" s="395"/>
      <c r="V1508" s="391"/>
      <c r="W1508" s="389"/>
      <c r="X1508" s="389"/>
      <c r="Y1508" s="389"/>
      <c r="Z1508" s="392"/>
      <c r="AA1508" s="369"/>
    </row>
    <row r="1509" spans="1:47" ht="13.95" customHeight="1">
      <c r="A1509" s="369"/>
      <c r="B1509" s="1348"/>
      <c r="C1509" s="1348"/>
      <c r="D1509" s="1443" t="s">
        <v>3978</v>
      </c>
      <c r="E1509" s="1443"/>
      <c r="F1509" s="1443"/>
      <c r="G1509" s="370"/>
      <c r="H1509" s="371"/>
      <c r="I1509" s="371"/>
      <c r="J1509" s="371"/>
      <c r="K1509" s="371"/>
      <c r="L1509" s="371"/>
      <c r="M1509" s="371"/>
      <c r="N1509" s="371"/>
      <c r="O1509" s="371"/>
      <c r="P1509" s="371"/>
      <c r="Q1509" s="371"/>
      <c r="R1509" s="371"/>
      <c r="S1509" s="371"/>
      <c r="T1509" s="371"/>
      <c r="U1509" s="371"/>
      <c r="V1509" s="372"/>
      <c r="W1509" s="370"/>
      <c r="X1509" s="370"/>
      <c r="Y1509" s="370"/>
      <c r="Z1509" s="374"/>
      <c r="AA1509" s="369"/>
    </row>
    <row r="1510" spans="1:47" ht="14.4">
      <c r="A1510" s="369"/>
      <c r="B1510" s="1348"/>
      <c r="C1510" s="1348"/>
      <c r="D1510" s="1443"/>
      <c r="E1510" s="1443"/>
      <c r="F1510" s="1443"/>
      <c r="G1510" s="389"/>
      <c r="H1510" s="369"/>
      <c r="I1510" s="121" t="s">
        <v>3783</v>
      </c>
      <c r="J1510" s="369" t="s">
        <v>3981</v>
      </c>
      <c r="K1510" s="369"/>
      <c r="L1510" s="369"/>
      <c r="M1510" s="369"/>
      <c r="N1510" s="369" t="s">
        <v>3965</v>
      </c>
      <c r="O1510" s="369"/>
      <c r="P1510" s="121" t="s">
        <v>3783</v>
      </c>
      <c r="Q1510" s="369" t="s">
        <v>3982</v>
      </c>
      <c r="R1510" s="369"/>
      <c r="S1510" s="369"/>
      <c r="T1510" s="369"/>
      <c r="U1510" s="369" t="s">
        <v>3965</v>
      </c>
      <c r="V1510" s="391"/>
      <c r="W1510" s="121" t="s">
        <v>3783</v>
      </c>
      <c r="X1510" s="389" t="s">
        <v>3983</v>
      </c>
      <c r="Y1510" s="389"/>
      <c r="Z1510" s="392"/>
      <c r="AA1510" s="369"/>
    </row>
    <row r="1511" spans="1:47" ht="14.4">
      <c r="A1511" s="369"/>
      <c r="B1511" s="1348"/>
      <c r="C1511" s="1348"/>
      <c r="D1511" s="1443"/>
      <c r="E1511" s="1443"/>
      <c r="F1511" s="1443"/>
      <c r="G1511" s="375"/>
      <c r="H1511" s="376"/>
      <c r="I1511" s="376"/>
      <c r="J1511" s="376"/>
      <c r="K1511" s="376"/>
      <c r="L1511" s="376"/>
      <c r="M1511" s="376"/>
      <c r="N1511" s="376"/>
      <c r="O1511" s="376"/>
      <c r="P1511" s="376"/>
      <c r="Q1511" s="376"/>
      <c r="R1511" s="376"/>
      <c r="S1511" s="376"/>
      <c r="T1511" s="376"/>
      <c r="U1511" s="376"/>
      <c r="V1511" s="378"/>
      <c r="W1511" s="375"/>
      <c r="X1511" s="375"/>
      <c r="Y1511" s="375"/>
      <c r="Z1511" s="379"/>
      <c r="AA1511" s="369"/>
    </row>
    <row r="1512" spans="1:47" ht="14.55" customHeight="1">
      <c r="B1512" s="1348" t="s">
        <v>3984</v>
      </c>
      <c r="C1512" s="1348"/>
      <c r="D1512" s="1347" t="s">
        <v>23</v>
      </c>
      <c r="E1512" s="1347"/>
      <c r="F1512" s="1347"/>
      <c r="G1512" s="1346" t="s">
        <v>15</v>
      </c>
      <c r="H1512" s="1346"/>
      <c r="I1512" s="1346"/>
      <c r="J1512" s="1346"/>
      <c r="K1512" s="1346"/>
      <c r="L1512" s="1444"/>
      <c r="M1512" s="1349"/>
      <c r="N1512" s="368" t="s">
        <v>3919</v>
      </c>
      <c r="O1512" s="1444"/>
      <c r="P1512" s="1349"/>
      <c r="Q1512" s="1346" t="s">
        <v>56</v>
      </c>
      <c r="R1512" s="1346"/>
      <c r="S1512" s="1346"/>
      <c r="T1512" s="1346"/>
      <c r="U1512" s="1346"/>
      <c r="V1512" s="1445"/>
      <c r="W1512" s="1346"/>
      <c r="X1512" s="1346"/>
      <c r="Y1512" s="1346"/>
      <c r="Z1512" s="1346"/>
      <c r="AB1512" s="2">
        <v>59</v>
      </c>
      <c r="AC1512" s="876"/>
      <c r="AD1512" s="876"/>
      <c r="AE1512" s="876"/>
      <c r="AF1512" s="1446"/>
      <c r="AG1512" s="1446"/>
      <c r="AH1512" s="1446"/>
      <c r="AI1512" s="1446"/>
      <c r="AJ1512" s="1446"/>
      <c r="AK1512" s="876"/>
      <c r="AL1512" s="876"/>
      <c r="AM1512" s="876"/>
      <c r="AN1512" s="1446"/>
      <c r="AO1512" s="1446"/>
      <c r="AP1512" s="1446"/>
      <c r="AQ1512" s="1446"/>
      <c r="AR1512" s="1446"/>
      <c r="AS1512" s="1446"/>
      <c r="AT1512" s="1446"/>
      <c r="AU1512" s="1446"/>
    </row>
    <row r="1513" spans="1:47" ht="13.05" customHeight="1">
      <c r="B1513" s="1348"/>
      <c r="C1513" s="1348"/>
      <c r="D1513" s="1347"/>
      <c r="E1513" s="1347"/>
      <c r="F1513" s="1347"/>
      <c r="G1513" s="1346" t="s">
        <v>17</v>
      </c>
      <c r="H1513" s="1346"/>
      <c r="I1513" s="1346"/>
      <c r="J1513" s="1346"/>
      <c r="K1513" s="1346"/>
      <c r="L1513" s="1445"/>
      <c r="M1513" s="1346"/>
      <c r="N1513" s="1346"/>
      <c r="O1513" s="1346"/>
      <c r="P1513" s="1346"/>
      <c r="Q1513" s="1346" t="s">
        <v>3993</v>
      </c>
      <c r="R1513" s="1346"/>
      <c r="S1513" s="1346"/>
      <c r="T1513" s="1346"/>
      <c r="U1513" s="1346"/>
      <c r="V1513" s="1445"/>
      <c r="W1513" s="1346"/>
      <c r="X1513" s="1346"/>
      <c r="Y1513" s="1346"/>
      <c r="Z1513" s="1346"/>
      <c r="AC1513" s="876"/>
      <c r="AD1513" s="876"/>
      <c r="AE1513" s="876"/>
      <c r="AF1513" s="1446"/>
      <c r="AG1513" s="1446"/>
      <c r="AH1513" s="1446"/>
      <c r="AI1513" s="1446"/>
      <c r="AJ1513" s="1446"/>
      <c r="AK1513" s="1446"/>
      <c r="AL1513" s="1446"/>
      <c r="AM1513" s="1446"/>
      <c r="AN1513" s="1446"/>
      <c r="AO1513" s="1446"/>
      <c r="AP1513" s="1446"/>
      <c r="AQ1513" s="1446"/>
      <c r="AR1513" s="1446"/>
      <c r="AS1513" s="1446"/>
      <c r="AT1513" s="1446"/>
      <c r="AU1513" s="1446"/>
    </row>
    <row r="1514" spans="1:47" ht="13.95" customHeight="1">
      <c r="A1514" s="369"/>
      <c r="B1514" s="1348"/>
      <c r="C1514" s="1348"/>
      <c r="D1514" s="1347"/>
      <c r="E1514" s="1347"/>
      <c r="F1514" s="1347"/>
      <c r="G1514" s="1346" t="s">
        <v>19</v>
      </c>
      <c r="H1514" s="1346"/>
      <c r="I1514" s="1346"/>
      <c r="J1514" s="1346"/>
      <c r="K1514" s="1346"/>
      <c r="L1514" s="1445"/>
      <c r="M1514" s="1346"/>
      <c r="N1514" s="1346"/>
      <c r="O1514" s="1346"/>
      <c r="P1514" s="1346"/>
      <c r="Q1514" s="1347" t="s">
        <v>20</v>
      </c>
      <c r="R1514" s="1347"/>
      <c r="S1514" s="1347"/>
      <c r="T1514" s="1347"/>
      <c r="U1514" s="1347"/>
      <c r="V1514" s="1445"/>
      <c r="W1514" s="1346"/>
      <c r="X1514" s="1346"/>
      <c r="Y1514" s="1346"/>
      <c r="Z1514" s="1346"/>
      <c r="AA1514" s="369"/>
    </row>
    <row r="1515" spans="1:47" ht="14.4">
      <c r="A1515" s="369"/>
      <c r="B1515" s="1348"/>
      <c r="C1515" s="1348"/>
      <c r="D1515" s="1347" t="s">
        <v>8</v>
      </c>
      <c r="E1515" s="1347"/>
      <c r="F1515" s="1347"/>
      <c r="G1515" s="1447"/>
      <c r="H1515" s="1343"/>
      <c r="I1515" s="1343"/>
      <c r="J1515" s="1343"/>
      <c r="K1515" s="1343"/>
      <c r="L1515" s="1344"/>
      <c r="M1515" s="1344"/>
      <c r="N1515" s="1344"/>
      <c r="O1515" s="1344"/>
      <c r="P1515" s="1344"/>
      <c r="Q1515" s="1344"/>
      <c r="R1515" s="1344"/>
      <c r="S1515" s="1344"/>
      <c r="T1515" s="1344"/>
      <c r="U1515" s="1344"/>
      <c r="V1515" s="1344"/>
      <c r="W1515" s="1344"/>
      <c r="X1515" s="1344"/>
      <c r="Y1515" s="1344"/>
      <c r="Z1515" s="1344"/>
      <c r="AA1515" s="369"/>
    </row>
    <row r="1516" spans="1:47" ht="14.4">
      <c r="A1516" s="369"/>
      <c r="B1516" s="1348"/>
      <c r="C1516" s="1348"/>
      <c r="D1516" s="1347"/>
      <c r="E1516" s="1347"/>
      <c r="F1516" s="1347"/>
      <c r="G1516" s="1345"/>
      <c r="H1516" s="1344"/>
      <c r="I1516" s="1344"/>
      <c r="J1516" s="1344"/>
      <c r="K1516" s="1344"/>
      <c r="L1516" s="1344"/>
      <c r="M1516" s="1344"/>
      <c r="N1516" s="1344"/>
      <c r="O1516" s="1344"/>
      <c r="P1516" s="1344"/>
      <c r="Q1516" s="1344"/>
      <c r="R1516" s="1344"/>
      <c r="S1516" s="1344"/>
      <c r="T1516" s="1344"/>
      <c r="U1516" s="1344"/>
      <c r="V1516" s="1344"/>
      <c r="W1516" s="1344"/>
      <c r="X1516" s="1344"/>
      <c r="Y1516" s="1344"/>
      <c r="Z1516" s="1344"/>
      <c r="AA1516" s="369"/>
    </row>
    <row r="1517" spans="1:47" ht="14.4">
      <c r="A1517" s="369"/>
      <c r="B1517" s="1348"/>
      <c r="C1517" s="1348"/>
      <c r="D1517" s="1347" t="s">
        <v>3745</v>
      </c>
      <c r="E1517" s="1347"/>
      <c r="F1517" s="1347"/>
      <c r="G1517" s="370"/>
      <c r="H1517" s="371"/>
      <c r="I1517" s="350"/>
      <c r="J1517" s="350"/>
      <c r="K1517" s="112" t="s">
        <v>3783</v>
      </c>
      <c r="L1517" s="371" t="s">
        <v>3966</v>
      </c>
      <c r="M1517" s="371"/>
      <c r="N1517" s="371"/>
      <c r="O1517" s="371"/>
      <c r="P1517" s="371" t="s">
        <v>3965</v>
      </c>
      <c r="Q1517" s="350"/>
      <c r="R1517" s="112" t="s">
        <v>3783</v>
      </c>
      <c r="S1517" s="371" t="s">
        <v>3967</v>
      </c>
      <c r="T1517" s="371"/>
      <c r="U1517" s="371"/>
      <c r="V1517" s="372"/>
      <c r="W1517" s="373"/>
      <c r="X1517" s="370"/>
      <c r="Y1517" s="370"/>
      <c r="Z1517" s="374"/>
      <c r="AA1517" s="369"/>
    </row>
    <row r="1518" spans="1:47" ht="14.4">
      <c r="A1518" s="369"/>
      <c r="B1518" s="1348"/>
      <c r="C1518" s="1348"/>
      <c r="D1518" s="1347"/>
      <c r="E1518" s="1347"/>
      <c r="F1518" s="1347"/>
      <c r="G1518" s="375"/>
      <c r="H1518" s="376"/>
      <c r="I1518" s="377"/>
      <c r="J1518" s="376"/>
      <c r="K1518" s="110" t="s">
        <v>3783</v>
      </c>
      <c r="L1518" s="376" t="s">
        <v>9</v>
      </c>
      <c r="M1518" s="376"/>
      <c r="N1518" s="376"/>
      <c r="O1518" s="1448"/>
      <c r="P1518" s="1449"/>
      <c r="Q1518" s="1449"/>
      <c r="R1518" s="1449"/>
      <c r="S1518" s="1449"/>
      <c r="T1518" s="1449"/>
      <c r="U1518" s="1449"/>
      <c r="V1518" s="1449"/>
      <c r="W1518" s="375" t="s">
        <v>10</v>
      </c>
      <c r="X1518" s="375"/>
      <c r="Y1518" s="375"/>
      <c r="Z1518" s="379"/>
      <c r="AA1518" s="369"/>
    </row>
    <row r="1519" spans="1:47" ht="14.4">
      <c r="A1519" s="369"/>
      <c r="B1519" s="1348"/>
      <c r="C1519" s="1348"/>
      <c r="D1519" s="1347"/>
      <c r="E1519" s="1347"/>
      <c r="F1519" s="1347"/>
      <c r="G1519" s="1450" t="s">
        <v>3968</v>
      </c>
      <c r="H1519" s="1450"/>
      <c r="I1519" s="1450"/>
      <c r="J1519" s="1450"/>
      <c r="K1519" s="1451"/>
      <c r="L1519" s="1452"/>
      <c r="M1519" s="1453"/>
      <c r="N1519" s="1453"/>
      <c r="O1519" s="1453"/>
      <c r="P1519" s="1453"/>
      <c r="Q1519" s="1452"/>
      <c r="R1519" s="1453"/>
      <c r="S1519" s="1453"/>
      <c r="T1519" s="1453"/>
      <c r="U1519" s="1453"/>
      <c r="V1519" s="1445"/>
      <c r="W1519" s="1346"/>
      <c r="X1519" s="1346"/>
      <c r="Y1519" s="1346"/>
      <c r="Z1519" s="1346"/>
      <c r="AA1519" s="369"/>
    </row>
    <row r="1520" spans="1:47" ht="14.4">
      <c r="A1520" s="369"/>
      <c r="B1520" s="1348"/>
      <c r="C1520" s="1348"/>
      <c r="D1520" s="1347"/>
      <c r="E1520" s="1347"/>
      <c r="F1520" s="1347"/>
      <c r="G1520" s="1450" t="s">
        <v>3969</v>
      </c>
      <c r="H1520" s="1450"/>
      <c r="I1520" s="1450"/>
      <c r="J1520" s="1450"/>
      <c r="K1520" s="1451"/>
      <c r="L1520" s="1429"/>
      <c r="M1520" s="862"/>
      <c r="N1520" s="109"/>
      <c r="O1520" s="1" t="s">
        <v>12</v>
      </c>
      <c r="P1520" s="109"/>
      <c r="Q1520" s="1" t="s">
        <v>11</v>
      </c>
      <c r="R1520" s="109"/>
      <c r="S1520" s="1" t="s">
        <v>227</v>
      </c>
      <c r="T1520" s="382"/>
      <c r="U1520" s="382"/>
      <c r="V1520" s="383"/>
      <c r="W1520" s="380"/>
      <c r="X1520" s="380"/>
      <c r="Y1520" s="380"/>
      <c r="Z1520" s="381"/>
      <c r="AA1520" s="369"/>
    </row>
    <row r="1521" spans="1:27" ht="13.95" customHeight="1">
      <c r="A1521" s="369"/>
      <c r="B1521" s="1348"/>
      <c r="C1521" s="1348"/>
      <c r="D1521" s="1443" t="s">
        <v>3971</v>
      </c>
      <c r="E1521" s="1347"/>
      <c r="F1521" s="1347"/>
      <c r="G1521" s="111" t="s">
        <v>3783</v>
      </c>
      <c r="H1521" s="385" t="s">
        <v>3972</v>
      </c>
      <c r="I1521" s="385"/>
      <c r="J1521" s="385"/>
      <c r="K1521" s="385"/>
      <c r="L1521" s="386" t="s">
        <v>3974</v>
      </c>
      <c r="M1521" s="385"/>
      <c r="N1521" s="385"/>
      <c r="O1521" s="1433"/>
      <c r="P1521" s="1433"/>
      <c r="Q1521" s="1433"/>
      <c r="R1521" s="1433"/>
      <c r="S1521" s="1433"/>
      <c r="T1521" s="1433"/>
      <c r="U1521" s="1433"/>
      <c r="V1521" s="1433"/>
      <c r="W1521" s="387" t="s">
        <v>10</v>
      </c>
      <c r="X1521" s="387"/>
      <c r="Y1521" s="387"/>
      <c r="Z1521" s="388"/>
      <c r="AA1521" s="369"/>
    </row>
    <row r="1522" spans="1:27" ht="14.4">
      <c r="A1522" s="369"/>
      <c r="B1522" s="1348"/>
      <c r="C1522" s="1348"/>
      <c r="D1522" s="1347"/>
      <c r="E1522" s="1347"/>
      <c r="F1522" s="1347"/>
      <c r="G1522" s="110" t="s">
        <v>3783</v>
      </c>
      <c r="H1522" s="376" t="s">
        <v>3973</v>
      </c>
      <c r="I1522" s="376"/>
      <c r="J1522" s="376"/>
      <c r="K1522" s="376"/>
      <c r="L1522" s="376"/>
      <c r="M1522" s="376"/>
      <c r="N1522" s="376"/>
      <c r="O1522" s="376"/>
      <c r="P1522" s="376"/>
      <c r="Q1522" s="376"/>
      <c r="R1522" s="376"/>
      <c r="S1522" s="376"/>
      <c r="T1522" s="376"/>
      <c r="U1522" s="376"/>
      <c r="V1522" s="378"/>
      <c r="W1522" s="375"/>
      <c r="X1522" s="375"/>
      <c r="Y1522" s="375"/>
      <c r="Z1522" s="379"/>
      <c r="AA1522" s="369"/>
    </row>
    <row r="1523" spans="1:27" ht="13.95" customHeight="1">
      <c r="A1523" s="369"/>
      <c r="B1523" s="1348" t="s">
        <v>3985</v>
      </c>
      <c r="C1523" s="1348"/>
      <c r="D1523" s="1347" t="s">
        <v>3755</v>
      </c>
      <c r="E1523" s="1347"/>
      <c r="F1523" s="1347"/>
      <c r="G1523" s="1435"/>
      <c r="H1523" s="1435"/>
      <c r="I1523" s="1435"/>
      <c r="J1523" s="1435"/>
      <c r="K1523" s="1435"/>
      <c r="L1523" s="1435"/>
      <c r="M1523" s="1435"/>
      <c r="N1523" s="1435"/>
      <c r="O1523" s="1435"/>
      <c r="P1523" s="1435"/>
      <c r="Q1523" s="1435"/>
      <c r="R1523" s="1435"/>
      <c r="S1523" s="1435"/>
      <c r="T1523" s="1435"/>
      <c r="U1523" s="1435"/>
      <c r="V1523" s="1435"/>
      <c r="W1523" s="1435"/>
      <c r="X1523" s="1435"/>
      <c r="Y1523" s="1435"/>
      <c r="Z1523" s="1435"/>
      <c r="AA1523" s="369"/>
    </row>
    <row r="1524" spans="1:27" ht="14.4">
      <c r="A1524" s="369"/>
      <c r="B1524" s="1348"/>
      <c r="C1524" s="1348"/>
      <c r="D1524" s="1434"/>
      <c r="E1524" s="1434"/>
      <c r="F1524" s="1434"/>
      <c r="G1524" s="1436"/>
      <c r="H1524" s="1436"/>
      <c r="I1524" s="1436"/>
      <c r="J1524" s="1435"/>
      <c r="K1524" s="1435"/>
      <c r="L1524" s="1435"/>
      <c r="M1524" s="1435"/>
      <c r="N1524" s="1435"/>
      <c r="O1524" s="1435"/>
      <c r="P1524" s="1435"/>
      <c r="Q1524" s="1435"/>
      <c r="R1524" s="1435"/>
      <c r="S1524" s="1435"/>
      <c r="T1524" s="1435"/>
      <c r="U1524" s="1435"/>
      <c r="V1524" s="1435"/>
      <c r="W1524" s="1435"/>
      <c r="X1524" s="1435"/>
      <c r="Y1524" s="1435"/>
      <c r="Z1524" s="1435"/>
      <c r="AA1524" s="369"/>
    </row>
    <row r="1525" spans="1:27" ht="18" customHeight="1">
      <c r="A1525" s="369"/>
      <c r="B1525" s="1348"/>
      <c r="C1525" s="1348"/>
      <c r="D1525" s="1347" t="s">
        <v>3975</v>
      </c>
      <c r="E1525" s="1347"/>
      <c r="F1525" s="1347"/>
      <c r="G1525" s="1047" t="s">
        <v>3918</v>
      </c>
      <c r="H1525" s="1047"/>
      <c r="I1525" s="1047"/>
      <c r="J1525" s="871"/>
      <c r="K1525" s="869"/>
      <c r="L1525" s="344" t="s">
        <v>3919</v>
      </c>
      <c r="M1525" s="1437"/>
      <c r="N1525" s="1427"/>
      <c r="O1525" s="1438"/>
      <c r="P1525" s="1439"/>
      <c r="Q1525" s="1425"/>
      <c r="R1525" s="1425"/>
      <c r="S1525" s="1425"/>
      <c r="T1525" s="1425"/>
      <c r="U1525" s="1425"/>
      <c r="V1525" s="1425"/>
      <c r="W1525" s="1425"/>
      <c r="X1525" s="1425"/>
      <c r="Y1525" s="1425"/>
      <c r="Z1525" s="1440"/>
      <c r="AA1525" s="369"/>
    </row>
    <row r="1526" spans="1:27" ht="18" customHeight="1">
      <c r="A1526" s="369"/>
      <c r="B1526" s="1348"/>
      <c r="C1526" s="1348"/>
      <c r="D1526" s="1347"/>
      <c r="E1526" s="1347"/>
      <c r="F1526" s="1347"/>
      <c r="G1526" s="1047" t="s">
        <v>3920</v>
      </c>
      <c r="H1526" s="1047"/>
      <c r="I1526" s="1047"/>
      <c r="J1526" s="1046"/>
      <c r="K1526" s="1046"/>
      <c r="L1526" s="1046"/>
      <c r="M1526" s="1046"/>
      <c r="N1526" s="1046"/>
      <c r="O1526" s="1046"/>
      <c r="P1526" s="1047" t="s">
        <v>3921</v>
      </c>
      <c r="Q1526" s="1047"/>
      <c r="R1526" s="1047"/>
      <c r="S1526" s="1046"/>
      <c r="T1526" s="1046"/>
      <c r="U1526" s="1046"/>
      <c r="V1526" s="1046"/>
      <c r="W1526" s="1046"/>
      <c r="X1526" s="1046"/>
      <c r="Y1526" s="1046"/>
      <c r="Z1526" s="1046"/>
      <c r="AA1526" s="369"/>
    </row>
    <row r="1527" spans="1:27" ht="18" customHeight="1">
      <c r="A1527" s="369"/>
      <c r="B1527" s="1348"/>
      <c r="C1527" s="1348"/>
      <c r="D1527" s="1347"/>
      <c r="E1527" s="1347"/>
      <c r="F1527" s="1347"/>
      <c r="G1527" s="1047" t="s">
        <v>3922</v>
      </c>
      <c r="H1527" s="1047"/>
      <c r="I1527" s="1047"/>
      <c r="J1527" s="1046"/>
      <c r="K1527" s="1046"/>
      <c r="L1527" s="1046"/>
      <c r="M1527" s="1046"/>
      <c r="N1527" s="1046"/>
      <c r="O1527" s="1046"/>
      <c r="P1527" s="1047" t="s">
        <v>3923</v>
      </c>
      <c r="Q1527" s="1047"/>
      <c r="R1527" s="1047"/>
      <c r="S1527" s="1046"/>
      <c r="T1527" s="1046"/>
      <c r="U1527" s="1046"/>
      <c r="V1527" s="1046"/>
      <c r="W1527" s="1046"/>
      <c r="X1527" s="1046"/>
      <c r="Y1527" s="1046"/>
      <c r="Z1527" s="1046"/>
      <c r="AA1527" s="369"/>
    </row>
    <row r="1528" spans="1:27" ht="18" customHeight="1">
      <c r="A1528" s="369"/>
      <c r="B1528" s="1348"/>
      <c r="C1528" s="1348"/>
      <c r="D1528" s="1347"/>
      <c r="E1528" s="1347"/>
      <c r="F1528" s="1347"/>
      <c r="G1528" s="1047" t="s">
        <v>3924</v>
      </c>
      <c r="H1528" s="1047"/>
      <c r="I1528" s="1047"/>
      <c r="J1528" s="1046"/>
      <c r="K1528" s="1046"/>
      <c r="L1528" s="1046"/>
      <c r="M1528" s="1046"/>
      <c r="N1528" s="1046"/>
      <c r="O1528" s="1046"/>
      <c r="P1528" s="1046"/>
      <c r="Q1528" s="1046"/>
      <c r="R1528" s="1046"/>
      <c r="S1528" s="1046"/>
      <c r="T1528" s="1046"/>
      <c r="U1528" s="1046"/>
      <c r="V1528" s="1046"/>
      <c r="W1528" s="1046"/>
      <c r="X1528" s="1046"/>
      <c r="Y1528" s="1046"/>
      <c r="Z1528" s="1046"/>
      <c r="AA1528" s="369"/>
    </row>
    <row r="1529" spans="1:27" ht="14.4">
      <c r="A1529" s="369"/>
      <c r="B1529" s="1348"/>
      <c r="C1529" s="1348"/>
      <c r="D1529" s="1441" t="s">
        <v>3976</v>
      </c>
      <c r="E1529" s="1441"/>
      <c r="F1529" s="1441"/>
      <c r="G1529" s="1441"/>
      <c r="H1529" s="1441"/>
      <c r="I1529" s="1441"/>
      <c r="J1529" s="1441"/>
      <c r="K1529" s="1441"/>
      <c r="L1529" s="1441"/>
      <c r="M1529" s="1441"/>
      <c r="N1529" s="1441" t="s">
        <v>177</v>
      </c>
      <c r="O1529" s="1441"/>
      <c r="P1529" s="1441"/>
      <c r="Q1529" s="1441"/>
      <c r="R1529" s="1441"/>
      <c r="S1529" s="1441"/>
      <c r="T1529" s="1441"/>
      <c r="U1529" s="1441"/>
      <c r="V1529" s="1441"/>
      <c r="W1529" s="1441"/>
      <c r="X1529" s="1441"/>
      <c r="Y1529" s="1441"/>
      <c r="Z1529" s="1441"/>
      <c r="AA1529" s="369"/>
    </row>
    <row r="1530" spans="1:27" ht="14.4">
      <c r="A1530" s="369"/>
      <c r="B1530" s="1348"/>
      <c r="C1530" s="1348"/>
      <c r="D1530" s="1347"/>
      <c r="E1530" s="1347"/>
      <c r="F1530" s="1347"/>
      <c r="G1530" s="1347"/>
      <c r="H1530" s="1347"/>
      <c r="I1530" s="1347"/>
      <c r="J1530" s="1347"/>
      <c r="K1530" s="1347"/>
      <c r="L1530" s="1347"/>
      <c r="M1530" s="1347"/>
      <c r="N1530" s="1347"/>
      <c r="O1530" s="1347"/>
      <c r="P1530" s="1347"/>
      <c r="Q1530" s="1347"/>
      <c r="R1530" s="1347"/>
      <c r="S1530" s="1347"/>
      <c r="T1530" s="1347"/>
      <c r="U1530" s="1347"/>
      <c r="V1530" s="1347"/>
      <c r="W1530" s="1347"/>
      <c r="X1530" s="1347"/>
      <c r="Y1530" s="1347"/>
      <c r="Z1530" s="1347"/>
      <c r="AA1530" s="369"/>
    </row>
    <row r="1531" spans="1:27" ht="14.25" customHeight="1">
      <c r="A1531" s="369"/>
      <c r="B1531" s="1348"/>
      <c r="C1531" s="1348"/>
      <c r="D1531" s="1347"/>
      <c r="E1531" s="1347"/>
      <c r="F1531" s="1347"/>
      <c r="G1531" s="1347"/>
      <c r="H1531" s="1347"/>
      <c r="I1531" s="1347"/>
      <c r="J1531" s="1347"/>
      <c r="K1531" s="1347"/>
      <c r="L1531" s="1347"/>
      <c r="M1531" s="1347"/>
      <c r="N1531" s="1347"/>
      <c r="O1531" s="1347"/>
      <c r="P1531" s="1347"/>
      <c r="Q1531" s="1347"/>
      <c r="R1531" s="1347"/>
      <c r="S1531" s="1347"/>
      <c r="T1531" s="1347"/>
      <c r="U1531" s="1347"/>
      <c r="V1531" s="1347"/>
      <c r="W1531" s="1347"/>
      <c r="X1531" s="1347"/>
      <c r="Y1531" s="1347"/>
      <c r="Z1531" s="1347"/>
      <c r="AA1531" s="369"/>
    </row>
    <row r="1532" spans="1:27" ht="14.4">
      <c r="A1532" s="369"/>
      <c r="B1532" s="1348"/>
      <c r="C1532" s="1348"/>
      <c r="D1532" s="1347" t="s">
        <v>3977</v>
      </c>
      <c r="E1532" s="1347"/>
      <c r="F1532" s="1347"/>
      <c r="G1532" s="1347"/>
      <c r="H1532" s="1347"/>
      <c r="I1532" s="1347"/>
      <c r="J1532" s="1347"/>
      <c r="K1532" s="1347"/>
      <c r="L1532" s="1347"/>
      <c r="M1532" s="1347"/>
      <c r="N1532" s="1442" t="s">
        <v>3979</v>
      </c>
      <c r="O1532" s="1442"/>
      <c r="P1532" s="1442"/>
      <c r="Q1532" s="1442"/>
      <c r="R1532" s="390"/>
      <c r="S1532" s="369"/>
      <c r="T1532" s="369"/>
      <c r="U1532" s="369"/>
      <c r="V1532" s="391"/>
      <c r="W1532" s="389"/>
      <c r="X1532" s="389"/>
      <c r="Y1532" s="389"/>
      <c r="Z1532" s="392"/>
      <c r="AA1532" s="369"/>
    </row>
    <row r="1533" spans="1:27" ht="14.4">
      <c r="A1533" s="369"/>
      <c r="B1533" s="1348"/>
      <c r="C1533" s="1348"/>
      <c r="D1533" s="1347"/>
      <c r="E1533" s="1347"/>
      <c r="F1533" s="1347"/>
      <c r="G1533" s="1347"/>
      <c r="H1533" s="1347"/>
      <c r="I1533" s="1347"/>
      <c r="J1533" s="1347"/>
      <c r="K1533" s="1347"/>
      <c r="L1533" s="1347"/>
      <c r="M1533" s="1347"/>
      <c r="N1533" s="1442"/>
      <c r="O1533" s="1442"/>
      <c r="P1533" s="1442"/>
      <c r="Q1533" s="1442"/>
      <c r="R1533" s="115"/>
      <c r="S1533" s="114"/>
      <c r="T1533" s="369" t="s">
        <v>388</v>
      </c>
      <c r="U1533" s="114"/>
      <c r="V1533" s="393" t="s">
        <v>3980</v>
      </c>
      <c r="W1533" s="389"/>
      <c r="X1533" s="389"/>
      <c r="Y1533" s="389"/>
      <c r="Z1533" s="392"/>
      <c r="AA1533" s="369"/>
    </row>
    <row r="1534" spans="1:27" ht="14.4">
      <c r="A1534" s="369"/>
      <c r="B1534" s="1348"/>
      <c r="C1534" s="1348"/>
      <c r="D1534" s="1347"/>
      <c r="E1534" s="1347"/>
      <c r="F1534" s="1347"/>
      <c r="G1534" s="1347"/>
      <c r="H1534" s="1347"/>
      <c r="I1534" s="1347"/>
      <c r="J1534" s="1347"/>
      <c r="K1534" s="1347"/>
      <c r="L1534" s="1347"/>
      <c r="M1534" s="1347"/>
      <c r="N1534" s="1442"/>
      <c r="O1534" s="1442"/>
      <c r="P1534" s="1442"/>
      <c r="Q1534" s="1442"/>
      <c r="R1534" s="394"/>
      <c r="S1534" s="369"/>
      <c r="T1534" s="369"/>
      <c r="U1534" s="395"/>
      <c r="V1534" s="391"/>
      <c r="W1534" s="389"/>
      <c r="X1534" s="389"/>
      <c r="Y1534" s="389"/>
      <c r="Z1534" s="392"/>
      <c r="AA1534" s="369"/>
    </row>
    <row r="1535" spans="1:27" ht="13.95" customHeight="1">
      <c r="A1535" s="369"/>
      <c r="B1535" s="1348"/>
      <c r="C1535" s="1348"/>
      <c r="D1535" s="1443" t="s">
        <v>3978</v>
      </c>
      <c r="E1535" s="1443"/>
      <c r="F1535" s="1443"/>
      <c r="G1535" s="370"/>
      <c r="H1535" s="371"/>
      <c r="I1535" s="371"/>
      <c r="J1535" s="371"/>
      <c r="K1535" s="371"/>
      <c r="L1535" s="371"/>
      <c r="M1535" s="371"/>
      <c r="N1535" s="371"/>
      <c r="O1535" s="371"/>
      <c r="P1535" s="371"/>
      <c r="Q1535" s="371"/>
      <c r="R1535" s="371"/>
      <c r="S1535" s="371"/>
      <c r="T1535" s="371"/>
      <c r="U1535" s="371"/>
      <c r="V1535" s="372"/>
      <c r="W1535" s="370"/>
      <c r="X1535" s="370"/>
      <c r="Y1535" s="370"/>
      <c r="Z1535" s="374"/>
      <c r="AA1535" s="369"/>
    </row>
    <row r="1536" spans="1:27" ht="14.4">
      <c r="A1536" s="369"/>
      <c r="B1536" s="1348"/>
      <c r="C1536" s="1348"/>
      <c r="D1536" s="1443"/>
      <c r="E1536" s="1443"/>
      <c r="F1536" s="1443"/>
      <c r="G1536" s="389"/>
      <c r="H1536" s="369"/>
      <c r="I1536" s="121" t="s">
        <v>3783</v>
      </c>
      <c r="J1536" s="369" t="s">
        <v>3981</v>
      </c>
      <c r="K1536" s="369"/>
      <c r="L1536" s="369"/>
      <c r="M1536" s="369"/>
      <c r="N1536" s="369" t="s">
        <v>3965</v>
      </c>
      <c r="O1536" s="369"/>
      <c r="P1536" s="121" t="s">
        <v>3783</v>
      </c>
      <c r="Q1536" s="369" t="s">
        <v>3982</v>
      </c>
      <c r="R1536" s="369"/>
      <c r="S1536" s="369"/>
      <c r="T1536" s="369"/>
      <c r="U1536" s="369" t="s">
        <v>3965</v>
      </c>
      <c r="V1536" s="391"/>
      <c r="W1536" s="121" t="s">
        <v>3783</v>
      </c>
      <c r="X1536" s="389" t="s">
        <v>3983</v>
      </c>
      <c r="Y1536" s="389"/>
      <c r="Z1536" s="392"/>
      <c r="AA1536" s="369"/>
    </row>
    <row r="1537" spans="1:47" ht="14.4">
      <c r="A1537" s="369"/>
      <c r="B1537" s="1348"/>
      <c r="C1537" s="1348"/>
      <c r="D1537" s="1443"/>
      <c r="E1537" s="1443"/>
      <c r="F1537" s="1443"/>
      <c r="G1537" s="375"/>
      <c r="H1537" s="376"/>
      <c r="I1537" s="376"/>
      <c r="J1537" s="376"/>
      <c r="K1537" s="376"/>
      <c r="L1537" s="376"/>
      <c r="M1537" s="376"/>
      <c r="N1537" s="376"/>
      <c r="O1537" s="376"/>
      <c r="P1537" s="376"/>
      <c r="Q1537" s="376"/>
      <c r="R1537" s="376"/>
      <c r="S1537" s="376"/>
      <c r="T1537" s="376"/>
      <c r="U1537" s="376"/>
      <c r="V1537" s="378"/>
      <c r="W1537" s="375"/>
      <c r="X1537" s="375"/>
      <c r="Y1537" s="375"/>
      <c r="Z1537" s="379"/>
      <c r="AA1537" s="369"/>
    </row>
    <row r="1538" spans="1:47" ht="14.55" customHeight="1">
      <c r="B1538" s="1348" t="s">
        <v>3984</v>
      </c>
      <c r="C1538" s="1348"/>
      <c r="D1538" s="1347" t="s">
        <v>23</v>
      </c>
      <c r="E1538" s="1347"/>
      <c r="F1538" s="1347"/>
      <c r="G1538" s="1346" t="s">
        <v>15</v>
      </c>
      <c r="H1538" s="1346"/>
      <c r="I1538" s="1346"/>
      <c r="J1538" s="1346"/>
      <c r="K1538" s="1346"/>
      <c r="L1538" s="1444"/>
      <c r="M1538" s="1349"/>
      <c r="N1538" s="368" t="s">
        <v>3919</v>
      </c>
      <c r="O1538" s="1444"/>
      <c r="P1538" s="1349"/>
      <c r="Q1538" s="1346" t="s">
        <v>56</v>
      </c>
      <c r="R1538" s="1346"/>
      <c r="S1538" s="1346"/>
      <c r="T1538" s="1346"/>
      <c r="U1538" s="1346"/>
      <c r="V1538" s="1445"/>
      <c r="W1538" s="1346"/>
      <c r="X1538" s="1346"/>
      <c r="Y1538" s="1346"/>
      <c r="Z1538" s="1346"/>
      <c r="AB1538" s="2">
        <v>60</v>
      </c>
      <c r="AC1538" s="876"/>
      <c r="AD1538" s="876"/>
      <c r="AE1538" s="876"/>
      <c r="AF1538" s="1446"/>
      <c r="AG1538" s="1446"/>
      <c r="AH1538" s="1446"/>
      <c r="AI1538" s="1446"/>
      <c r="AJ1538" s="1446"/>
      <c r="AK1538" s="876"/>
      <c r="AL1538" s="876"/>
      <c r="AM1538" s="876"/>
      <c r="AN1538" s="1446"/>
      <c r="AO1538" s="1446"/>
      <c r="AP1538" s="1446"/>
      <c r="AQ1538" s="1446"/>
      <c r="AR1538" s="1446"/>
      <c r="AS1538" s="1446"/>
      <c r="AT1538" s="1446"/>
      <c r="AU1538" s="1446"/>
    </row>
    <row r="1539" spans="1:47" ht="13.05" customHeight="1">
      <c r="B1539" s="1348"/>
      <c r="C1539" s="1348"/>
      <c r="D1539" s="1347"/>
      <c r="E1539" s="1347"/>
      <c r="F1539" s="1347"/>
      <c r="G1539" s="1346" t="s">
        <v>17</v>
      </c>
      <c r="H1539" s="1346"/>
      <c r="I1539" s="1346"/>
      <c r="J1539" s="1346"/>
      <c r="K1539" s="1346"/>
      <c r="L1539" s="1445"/>
      <c r="M1539" s="1346"/>
      <c r="N1539" s="1346"/>
      <c r="O1539" s="1346"/>
      <c r="P1539" s="1346"/>
      <c r="Q1539" s="1346" t="s">
        <v>3993</v>
      </c>
      <c r="R1539" s="1346"/>
      <c r="S1539" s="1346"/>
      <c r="T1539" s="1346"/>
      <c r="U1539" s="1346"/>
      <c r="V1539" s="1445"/>
      <c r="W1539" s="1346"/>
      <c r="X1539" s="1346"/>
      <c r="Y1539" s="1346"/>
      <c r="Z1539" s="1346"/>
      <c r="AC1539" s="876"/>
      <c r="AD1539" s="876"/>
      <c r="AE1539" s="876"/>
      <c r="AF1539" s="1446"/>
      <c r="AG1539" s="1446"/>
      <c r="AH1539" s="1446"/>
      <c r="AI1539" s="1446"/>
      <c r="AJ1539" s="1446"/>
      <c r="AK1539" s="1446"/>
      <c r="AL1539" s="1446"/>
      <c r="AM1539" s="1446"/>
      <c r="AN1539" s="1446"/>
      <c r="AO1539" s="1446"/>
      <c r="AP1539" s="1446"/>
      <c r="AQ1539" s="1446"/>
      <c r="AR1539" s="1446"/>
      <c r="AS1539" s="1446"/>
      <c r="AT1539" s="1446"/>
      <c r="AU1539" s="1446"/>
    </row>
    <row r="1540" spans="1:47" ht="13.95" customHeight="1">
      <c r="A1540" s="369"/>
      <c r="B1540" s="1348"/>
      <c r="C1540" s="1348"/>
      <c r="D1540" s="1347"/>
      <c r="E1540" s="1347"/>
      <c r="F1540" s="1347"/>
      <c r="G1540" s="1346" t="s">
        <v>19</v>
      </c>
      <c r="H1540" s="1346"/>
      <c r="I1540" s="1346"/>
      <c r="J1540" s="1346"/>
      <c r="K1540" s="1346"/>
      <c r="L1540" s="1445"/>
      <c r="M1540" s="1346"/>
      <c r="N1540" s="1346"/>
      <c r="O1540" s="1346"/>
      <c r="P1540" s="1346"/>
      <c r="Q1540" s="1347" t="s">
        <v>20</v>
      </c>
      <c r="R1540" s="1347"/>
      <c r="S1540" s="1347"/>
      <c r="T1540" s="1347"/>
      <c r="U1540" s="1347"/>
      <c r="V1540" s="1445"/>
      <c r="W1540" s="1346"/>
      <c r="X1540" s="1346"/>
      <c r="Y1540" s="1346"/>
      <c r="Z1540" s="1346"/>
      <c r="AA1540" s="369"/>
    </row>
    <row r="1541" spans="1:47" ht="14.4">
      <c r="A1541" s="369"/>
      <c r="B1541" s="1348"/>
      <c r="C1541" s="1348"/>
      <c r="D1541" s="1347" t="s">
        <v>8</v>
      </c>
      <c r="E1541" s="1347"/>
      <c r="F1541" s="1347"/>
      <c r="G1541" s="1447"/>
      <c r="H1541" s="1343"/>
      <c r="I1541" s="1343"/>
      <c r="J1541" s="1343"/>
      <c r="K1541" s="1343"/>
      <c r="L1541" s="1344"/>
      <c r="M1541" s="1344"/>
      <c r="N1541" s="1344"/>
      <c r="O1541" s="1344"/>
      <c r="P1541" s="1344"/>
      <c r="Q1541" s="1344"/>
      <c r="R1541" s="1344"/>
      <c r="S1541" s="1344"/>
      <c r="T1541" s="1344"/>
      <c r="U1541" s="1344"/>
      <c r="V1541" s="1344"/>
      <c r="W1541" s="1344"/>
      <c r="X1541" s="1344"/>
      <c r="Y1541" s="1344"/>
      <c r="Z1541" s="1344"/>
      <c r="AA1541" s="369"/>
    </row>
    <row r="1542" spans="1:47" ht="14.4">
      <c r="A1542" s="369"/>
      <c r="B1542" s="1348"/>
      <c r="C1542" s="1348"/>
      <c r="D1542" s="1347"/>
      <c r="E1542" s="1347"/>
      <c r="F1542" s="1347"/>
      <c r="G1542" s="1345"/>
      <c r="H1542" s="1344"/>
      <c r="I1542" s="1344"/>
      <c r="J1542" s="1344"/>
      <c r="K1542" s="1344"/>
      <c r="L1542" s="1344"/>
      <c r="M1542" s="1344"/>
      <c r="N1542" s="1344"/>
      <c r="O1542" s="1344"/>
      <c r="P1542" s="1344"/>
      <c r="Q1542" s="1344"/>
      <c r="R1542" s="1344"/>
      <c r="S1542" s="1344"/>
      <c r="T1542" s="1344"/>
      <c r="U1542" s="1344"/>
      <c r="V1542" s="1344"/>
      <c r="W1542" s="1344"/>
      <c r="X1542" s="1344"/>
      <c r="Y1542" s="1344"/>
      <c r="Z1542" s="1344"/>
      <c r="AA1542" s="369"/>
    </row>
    <row r="1543" spans="1:47" ht="14.4">
      <c r="A1543" s="369"/>
      <c r="B1543" s="1348"/>
      <c r="C1543" s="1348"/>
      <c r="D1543" s="1347" t="s">
        <v>3745</v>
      </c>
      <c r="E1543" s="1347"/>
      <c r="F1543" s="1347"/>
      <c r="G1543" s="370"/>
      <c r="H1543" s="371"/>
      <c r="I1543" s="350"/>
      <c r="J1543" s="350"/>
      <c r="K1543" s="112" t="s">
        <v>3783</v>
      </c>
      <c r="L1543" s="371" t="s">
        <v>3966</v>
      </c>
      <c r="M1543" s="371"/>
      <c r="N1543" s="371"/>
      <c r="O1543" s="371"/>
      <c r="P1543" s="371" t="s">
        <v>3965</v>
      </c>
      <c r="Q1543" s="350"/>
      <c r="R1543" s="112" t="s">
        <v>3783</v>
      </c>
      <c r="S1543" s="371" t="s">
        <v>3967</v>
      </c>
      <c r="T1543" s="371"/>
      <c r="U1543" s="371"/>
      <c r="V1543" s="372"/>
      <c r="W1543" s="373"/>
      <c r="X1543" s="370"/>
      <c r="Y1543" s="370"/>
      <c r="Z1543" s="374"/>
      <c r="AA1543" s="369"/>
    </row>
    <row r="1544" spans="1:47" ht="14.4">
      <c r="A1544" s="369"/>
      <c r="B1544" s="1348"/>
      <c r="C1544" s="1348"/>
      <c r="D1544" s="1347"/>
      <c r="E1544" s="1347"/>
      <c r="F1544" s="1347"/>
      <c r="G1544" s="375"/>
      <c r="H1544" s="376"/>
      <c r="I1544" s="377"/>
      <c r="J1544" s="376"/>
      <c r="K1544" s="110" t="s">
        <v>3783</v>
      </c>
      <c r="L1544" s="376" t="s">
        <v>9</v>
      </c>
      <c r="M1544" s="376"/>
      <c r="N1544" s="376"/>
      <c r="O1544" s="1448"/>
      <c r="P1544" s="1449"/>
      <c r="Q1544" s="1449"/>
      <c r="R1544" s="1449"/>
      <c r="S1544" s="1449"/>
      <c r="T1544" s="1449"/>
      <c r="U1544" s="1449"/>
      <c r="V1544" s="1449"/>
      <c r="W1544" s="375" t="s">
        <v>10</v>
      </c>
      <c r="X1544" s="375"/>
      <c r="Y1544" s="375"/>
      <c r="Z1544" s="379"/>
      <c r="AA1544" s="369"/>
    </row>
    <row r="1545" spans="1:47" ht="14.4">
      <c r="A1545" s="369"/>
      <c r="B1545" s="1348"/>
      <c r="C1545" s="1348"/>
      <c r="D1545" s="1347"/>
      <c r="E1545" s="1347"/>
      <c r="F1545" s="1347"/>
      <c r="G1545" s="1450" t="s">
        <v>3968</v>
      </c>
      <c r="H1545" s="1450"/>
      <c r="I1545" s="1450"/>
      <c r="J1545" s="1450"/>
      <c r="K1545" s="1451"/>
      <c r="L1545" s="1452"/>
      <c r="M1545" s="1453"/>
      <c r="N1545" s="1453"/>
      <c r="O1545" s="1453"/>
      <c r="P1545" s="1453"/>
      <c r="Q1545" s="1452"/>
      <c r="R1545" s="1453"/>
      <c r="S1545" s="1453"/>
      <c r="T1545" s="1453"/>
      <c r="U1545" s="1453"/>
      <c r="V1545" s="1445"/>
      <c r="W1545" s="1346"/>
      <c r="X1545" s="1346"/>
      <c r="Y1545" s="1346"/>
      <c r="Z1545" s="1346"/>
      <c r="AA1545" s="369"/>
    </row>
    <row r="1546" spans="1:47" ht="14.4">
      <c r="A1546" s="369"/>
      <c r="B1546" s="1348"/>
      <c r="C1546" s="1348"/>
      <c r="D1546" s="1347"/>
      <c r="E1546" s="1347"/>
      <c r="F1546" s="1347"/>
      <c r="G1546" s="1450" t="s">
        <v>3969</v>
      </c>
      <c r="H1546" s="1450"/>
      <c r="I1546" s="1450"/>
      <c r="J1546" s="1450"/>
      <c r="K1546" s="1451"/>
      <c r="L1546" s="1429"/>
      <c r="M1546" s="862"/>
      <c r="N1546" s="109"/>
      <c r="O1546" s="1" t="s">
        <v>12</v>
      </c>
      <c r="P1546" s="109"/>
      <c r="Q1546" s="1" t="s">
        <v>11</v>
      </c>
      <c r="R1546" s="109"/>
      <c r="S1546" s="1" t="s">
        <v>227</v>
      </c>
      <c r="T1546" s="382"/>
      <c r="U1546" s="382"/>
      <c r="V1546" s="383"/>
      <c r="W1546" s="380"/>
      <c r="X1546" s="380"/>
      <c r="Y1546" s="380"/>
      <c r="Z1546" s="381"/>
      <c r="AA1546" s="369"/>
    </row>
    <row r="1547" spans="1:47" ht="13.95" customHeight="1">
      <c r="A1547" s="369"/>
      <c r="B1547" s="1348"/>
      <c r="C1547" s="1348"/>
      <c r="D1547" s="1443" t="s">
        <v>3971</v>
      </c>
      <c r="E1547" s="1347"/>
      <c r="F1547" s="1347"/>
      <c r="G1547" s="111" t="s">
        <v>3783</v>
      </c>
      <c r="H1547" s="385" t="s">
        <v>3972</v>
      </c>
      <c r="I1547" s="385"/>
      <c r="J1547" s="385"/>
      <c r="K1547" s="385"/>
      <c r="L1547" s="386" t="s">
        <v>3974</v>
      </c>
      <c r="M1547" s="385"/>
      <c r="N1547" s="385"/>
      <c r="O1547" s="1433"/>
      <c r="P1547" s="1433"/>
      <c r="Q1547" s="1433"/>
      <c r="R1547" s="1433"/>
      <c r="S1547" s="1433"/>
      <c r="T1547" s="1433"/>
      <c r="U1547" s="1433"/>
      <c r="V1547" s="1433"/>
      <c r="W1547" s="387" t="s">
        <v>10</v>
      </c>
      <c r="X1547" s="387"/>
      <c r="Y1547" s="387"/>
      <c r="Z1547" s="388"/>
      <c r="AA1547" s="369"/>
    </row>
    <row r="1548" spans="1:47" ht="14.4">
      <c r="A1548" s="369"/>
      <c r="B1548" s="1348"/>
      <c r="C1548" s="1348"/>
      <c r="D1548" s="1347"/>
      <c r="E1548" s="1347"/>
      <c r="F1548" s="1347"/>
      <c r="G1548" s="110" t="s">
        <v>3783</v>
      </c>
      <c r="H1548" s="376" t="s">
        <v>3973</v>
      </c>
      <c r="I1548" s="376"/>
      <c r="J1548" s="376"/>
      <c r="K1548" s="376"/>
      <c r="L1548" s="376"/>
      <c r="M1548" s="376"/>
      <c r="N1548" s="376"/>
      <c r="O1548" s="376"/>
      <c r="P1548" s="376"/>
      <c r="Q1548" s="376"/>
      <c r="R1548" s="376"/>
      <c r="S1548" s="376"/>
      <c r="T1548" s="376"/>
      <c r="U1548" s="376"/>
      <c r="V1548" s="378"/>
      <c r="W1548" s="375"/>
      <c r="X1548" s="375"/>
      <c r="Y1548" s="375"/>
      <c r="Z1548" s="379"/>
      <c r="AA1548" s="369"/>
    </row>
    <row r="1549" spans="1:47" ht="13.95" customHeight="1">
      <c r="A1549" s="369"/>
      <c r="B1549" s="1348" t="s">
        <v>3985</v>
      </c>
      <c r="C1549" s="1348"/>
      <c r="D1549" s="1347" t="s">
        <v>3755</v>
      </c>
      <c r="E1549" s="1347"/>
      <c r="F1549" s="1347"/>
      <c r="G1549" s="1435"/>
      <c r="H1549" s="1435"/>
      <c r="I1549" s="1435"/>
      <c r="J1549" s="1435"/>
      <c r="K1549" s="1435"/>
      <c r="L1549" s="1435"/>
      <c r="M1549" s="1435"/>
      <c r="N1549" s="1435"/>
      <c r="O1549" s="1435"/>
      <c r="P1549" s="1435"/>
      <c r="Q1549" s="1435"/>
      <c r="R1549" s="1435"/>
      <c r="S1549" s="1435"/>
      <c r="T1549" s="1435"/>
      <c r="U1549" s="1435"/>
      <c r="V1549" s="1435"/>
      <c r="W1549" s="1435"/>
      <c r="X1549" s="1435"/>
      <c r="Y1549" s="1435"/>
      <c r="Z1549" s="1435"/>
      <c r="AA1549" s="369"/>
    </row>
    <row r="1550" spans="1:47" ht="14.4">
      <c r="A1550" s="369"/>
      <c r="B1550" s="1348"/>
      <c r="C1550" s="1348"/>
      <c r="D1550" s="1434"/>
      <c r="E1550" s="1434"/>
      <c r="F1550" s="1434"/>
      <c r="G1550" s="1436"/>
      <c r="H1550" s="1436"/>
      <c r="I1550" s="1436"/>
      <c r="J1550" s="1435"/>
      <c r="K1550" s="1435"/>
      <c r="L1550" s="1435"/>
      <c r="M1550" s="1435"/>
      <c r="N1550" s="1435"/>
      <c r="O1550" s="1435"/>
      <c r="P1550" s="1435"/>
      <c r="Q1550" s="1435"/>
      <c r="R1550" s="1435"/>
      <c r="S1550" s="1435"/>
      <c r="T1550" s="1435"/>
      <c r="U1550" s="1435"/>
      <c r="V1550" s="1435"/>
      <c r="W1550" s="1435"/>
      <c r="X1550" s="1435"/>
      <c r="Y1550" s="1435"/>
      <c r="Z1550" s="1435"/>
      <c r="AA1550" s="369"/>
    </row>
    <row r="1551" spans="1:47" ht="18" customHeight="1">
      <c r="A1551" s="369"/>
      <c r="B1551" s="1348"/>
      <c r="C1551" s="1348"/>
      <c r="D1551" s="1347" t="s">
        <v>3975</v>
      </c>
      <c r="E1551" s="1347"/>
      <c r="F1551" s="1347"/>
      <c r="G1551" s="1047" t="s">
        <v>3918</v>
      </c>
      <c r="H1551" s="1047"/>
      <c r="I1551" s="1047"/>
      <c r="J1551" s="871"/>
      <c r="K1551" s="869"/>
      <c r="L1551" s="344" t="s">
        <v>3919</v>
      </c>
      <c r="M1551" s="1437"/>
      <c r="N1551" s="1427"/>
      <c r="O1551" s="1438"/>
      <c r="P1551" s="1439"/>
      <c r="Q1551" s="1425"/>
      <c r="R1551" s="1425"/>
      <c r="S1551" s="1425"/>
      <c r="T1551" s="1425"/>
      <c r="U1551" s="1425"/>
      <c r="V1551" s="1425"/>
      <c r="W1551" s="1425"/>
      <c r="X1551" s="1425"/>
      <c r="Y1551" s="1425"/>
      <c r="Z1551" s="1440"/>
      <c r="AA1551" s="369"/>
    </row>
    <row r="1552" spans="1:47" ht="18" customHeight="1">
      <c r="A1552" s="369"/>
      <c r="B1552" s="1348"/>
      <c r="C1552" s="1348"/>
      <c r="D1552" s="1347"/>
      <c r="E1552" s="1347"/>
      <c r="F1552" s="1347"/>
      <c r="G1552" s="1047" t="s">
        <v>3920</v>
      </c>
      <c r="H1552" s="1047"/>
      <c r="I1552" s="1047"/>
      <c r="J1552" s="1046"/>
      <c r="K1552" s="1046"/>
      <c r="L1552" s="1046"/>
      <c r="M1552" s="1046"/>
      <c r="N1552" s="1046"/>
      <c r="O1552" s="1046"/>
      <c r="P1552" s="1047" t="s">
        <v>3921</v>
      </c>
      <c r="Q1552" s="1047"/>
      <c r="R1552" s="1047"/>
      <c r="S1552" s="1046"/>
      <c r="T1552" s="1046"/>
      <c r="U1552" s="1046"/>
      <c r="V1552" s="1046"/>
      <c r="W1552" s="1046"/>
      <c r="X1552" s="1046"/>
      <c r="Y1552" s="1046"/>
      <c r="Z1552" s="1046"/>
      <c r="AA1552" s="369"/>
    </row>
    <row r="1553" spans="1:47" ht="18" customHeight="1">
      <c r="A1553" s="369"/>
      <c r="B1553" s="1348"/>
      <c r="C1553" s="1348"/>
      <c r="D1553" s="1347"/>
      <c r="E1553" s="1347"/>
      <c r="F1553" s="1347"/>
      <c r="G1553" s="1047" t="s">
        <v>3922</v>
      </c>
      <c r="H1553" s="1047"/>
      <c r="I1553" s="1047"/>
      <c r="J1553" s="1046"/>
      <c r="K1553" s="1046"/>
      <c r="L1553" s="1046"/>
      <c r="M1553" s="1046"/>
      <c r="N1553" s="1046"/>
      <c r="O1553" s="1046"/>
      <c r="P1553" s="1047" t="s">
        <v>3923</v>
      </c>
      <c r="Q1553" s="1047"/>
      <c r="R1553" s="1047"/>
      <c r="S1553" s="1046"/>
      <c r="T1553" s="1046"/>
      <c r="U1553" s="1046"/>
      <c r="V1553" s="1046"/>
      <c r="W1553" s="1046"/>
      <c r="X1553" s="1046"/>
      <c r="Y1553" s="1046"/>
      <c r="Z1553" s="1046"/>
      <c r="AA1553" s="369"/>
    </row>
    <row r="1554" spans="1:47" ht="18" customHeight="1">
      <c r="A1554" s="369"/>
      <c r="B1554" s="1348"/>
      <c r="C1554" s="1348"/>
      <c r="D1554" s="1347"/>
      <c r="E1554" s="1347"/>
      <c r="F1554" s="1347"/>
      <c r="G1554" s="1047" t="s">
        <v>3924</v>
      </c>
      <c r="H1554" s="1047"/>
      <c r="I1554" s="1047"/>
      <c r="J1554" s="1046"/>
      <c r="K1554" s="1046"/>
      <c r="L1554" s="1046"/>
      <c r="M1554" s="1046"/>
      <c r="N1554" s="1046"/>
      <c r="O1554" s="1046"/>
      <c r="P1554" s="1046"/>
      <c r="Q1554" s="1046"/>
      <c r="R1554" s="1046"/>
      <c r="S1554" s="1046"/>
      <c r="T1554" s="1046"/>
      <c r="U1554" s="1046"/>
      <c r="V1554" s="1046"/>
      <c r="W1554" s="1046"/>
      <c r="X1554" s="1046"/>
      <c r="Y1554" s="1046"/>
      <c r="Z1554" s="1046"/>
      <c r="AA1554" s="369"/>
    </row>
    <row r="1555" spans="1:47" ht="14.4">
      <c r="A1555" s="369"/>
      <c r="B1555" s="1348"/>
      <c r="C1555" s="1348"/>
      <c r="D1555" s="1441" t="s">
        <v>3976</v>
      </c>
      <c r="E1555" s="1441"/>
      <c r="F1555" s="1441"/>
      <c r="G1555" s="1441"/>
      <c r="H1555" s="1441"/>
      <c r="I1555" s="1441"/>
      <c r="J1555" s="1441"/>
      <c r="K1555" s="1441"/>
      <c r="L1555" s="1441"/>
      <c r="M1555" s="1441"/>
      <c r="N1555" s="1441" t="s">
        <v>177</v>
      </c>
      <c r="O1555" s="1441"/>
      <c r="P1555" s="1441"/>
      <c r="Q1555" s="1441"/>
      <c r="R1555" s="1441"/>
      <c r="S1555" s="1441"/>
      <c r="T1555" s="1441"/>
      <c r="U1555" s="1441"/>
      <c r="V1555" s="1441"/>
      <c r="W1555" s="1441"/>
      <c r="X1555" s="1441"/>
      <c r="Y1555" s="1441"/>
      <c r="Z1555" s="1441"/>
      <c r="AA1555" s="369"/>
    </row>
    <row r="1556" spans="1:47" ht="14.4">
      <c r="A1556" s="369"/>
      <c r="B1556" s="1348"/>
      <c r="C1556" s="1348"/>
      <c r="D1556" s="1347"/>
      <c r="E1556" s="1347"/>
      <c r="F1556" s="1347"/>
      <c r="G1556" s="1347"/>
      <c r="H1556" s="1347"/>
      <c r="I1556" s="1347"/>
      <c r="J1556" s="1347"/>
      <c r="K1556" s="1347"/>
      <c r="L1556" s="1347"/>
      <c r="M1556" s="1347"/>
      <c r="N1556" s="1347"/>
      <c r="O1556" s="1347"/>
      <c r="P1556" s="1347"/>
      <c r="Q1556" s="1347"/>
      <c r="R1556" s="1347"/>
      <c r="S1556" s="1347"/>
      <c r="T1556" s="1347"/>
      <c r="U1556" s="1347"/>
      <c r="V1556" s="1347"/>
      <c r="W1556" s="1347"/>
      <c r="X1556" s="1347"/>
      <c r="Y1556" s="1347"/>
      <c r="Z1556" s="1347"/>
      <c r="AA1556" s="369"/>
    </row>
    <row r="1557" spans="1:47" ht="14.25" customHeight="1">
      <c r="A1557" s="369"/>
      <c r="B1557" s="1348"/>
      <c r="C1557" s="1348"/>
      <c r="D1557" s="1347"/>
      <c r="E1557" s="1347"/>
      <c r="F1557" s="1347"/>
      <c r="G1557" s="1347"/>
      <c r="H1557" s="1347"/>
      <c r="I1557" s="1347"/>
      <c r="J1557" s="1347"/>
      <c r="K1557" s="1347"/>
      <c r="L1557" s="1347"/>
      <c r="M1557" s="1347"/>
      <c r="N1557" s="1347"/>
      <c r="O1557" s="1347"/>
      <c r="P1557" s="1347"/>
      <c r="Q1557" s="1347"/>
      <c r="R1557" s="1347"/>
      <c r="S1557" s="1347"/>
      <c r="T1557" s="1347"/>
      <c r="U1557" s="1347"/>
      <c r="V1557" s="1347"/>
      <c r="W1557" s="1347"/>
      <c r="X1557" s="1347"/>
      <c r="Y1557" s="1347"/>
      <c r="Z1557" s="1347"/>
      <c r="AA1557" s="369"/>
    </row>
    <row r="1558" spans="1:47" ht="14.4">
      <c r="A1558" s="369"/>
      <c r="B1558" s="1348"/>
      <c r="C1558" s="1348"/>
      <c r="D1558" s="1347" t="s">
        <v>3977</v>
      </c>
      <c r="E1558" s="1347"/>
      <c r="F1558" s="1347"/>
      <c r="G1558" s="1347"/>
      <c r="H1558" s="1347"/>
      <c r="I1558" s="1347"/>
      <c r="J1558" s="1347"/>
      <c r="K1558" s="1347"/>
      <c r="L1558" s="1347"/>
      <c r="M1558" s="1347"/>
      <c r="N1558" s="1442" t="s">
        <v>3979</v>
      </c>
      <c r="O1558" s="1442"/>
      <c r="P1558" s="1442"/>
      <c r="Q1558" s="1442"/>
      <c r="R1558" s="390"/>
      <c r="S1558" s="369"/>
      <c r="T1558" s="369"/>
      <c r="U1558" s="369"/>
      <c r="V1558" s="391"/>
      <c r="W1558" s="389"/>
      <c r="X1558" s="389"/>
      <c r="Y1558" s="389"/>
      <c r="Z1558" s="392"/>
      <c r="AA1558" s="369"/>
    </row>
    <row r="1559" spans="1:47" ht="14.4">
      <c r="A1559" s="369"/>
      <c r="B1559" s="1348"/>
      <c r="C1559" s="1348"/>
      <c r="D1559" s="1347"/>
      <c r="E1559" s="1347"/>
      <c r="F1559" s="1347"/>
      <c r="G1559" s="1347"/>
      <c r="H1559" s="1347"/>
      <c r="I1559" s="1347"/>
      <c r="J1559" s="1347"/>
      <c r="K1559" s="1347"/>
      <c r="L1559" s="1347"/>
      <c r="M1559" s="1347"/>
      <c r="N1559" s="1442"/>
      <c r="O1559" s="1442"/>
      <c r="P1559" s="1442"/>
      <c r="Q1559" s="1442"/>
      <c r="R1559" s="115"/>
      <c r="S1559" s="114"/>
      <c r="T1559" s="369" t="s">
        <v>388</v>
      </c>
      <c r="U1559" s="114"/>
      <c r="V1559" s="393" t="s">
        <v>3980</v>
      </c>
      <c r="W1559" s="389"/>
      <c r="X1559" s="389"/>
      <c r="Y1559" s="389"/>
      <c r="Z1559" s="392"/>
      <c r="AA1559" s="369"/>
    </row>
    <row r="1560" spans="1:47" ht="14.4">
      <c r="A1560" s="369"/>
      <c r="B1560" s="1348"/>
      <c r="C1560" s="1348"/>
      <c r="D1560" s="1347"/>
      <c r="E1560" s="1347"/>
      <c r="F1560" s="1347"/>
      <c r="G1560" s="1347"/>
      <c r="H1560" s="1347"/>
      <c r="I1560" s="1347"/>
      <c r="J1560" s="1347"/>
      <c r="K1560" s="1347"/>
      <c r="L1560" s="1347"/>
      <c r="M1560" s="1347"/>
      <c r="N1560" s="1442"/>
      <c r="O1560" s="1442"/>
      <c r="P1560" s="1442"/>
      <c r="Q1560" s="1442"/>
      <c r="R1560" s="394"/>
      <c r="S1560" s="369"/>
      <c r="T1560" s="369"/>
      <c r="U1560" s="395"/>
      <c r="V1560" s="391"/>
      <c r="W1560" s="389"/>
      <c r="X1560" s="389"/>
      <c r="Y1560" s="389"/>
      <c r="Z1560" s="392"/>
      <c r="AA1560" s="369"/>
    </row>
    <row r="1561" spans="1:47" ht="13.95" customHeight="1">
      <c r="A1561" s="369"/>
      <c r="B1561" s="1348"/>
      <c r="C1561" s="1348"/>
      <c r="D1561" s="1443" t="s">
        <v>3978</v>
      </c>
      <c r="E1561" s="1443"/>
      <c r="F1561" s="1443"/>
      <c r="G1561" s="370"/>
      <c r="H1561" s="371"/>
      <c r="I1561" s="371"/>
      <c r="J1561" s="371"/>
      <c r="K1561" s="371"/>
      <c r="L1561" s="371"/>
      <c r="M1561" s="371"/>
      <c r="N1561" s="371"/>
      <c r="O1561" s="371"/>
      <c r="P1561" s="371"/>
      <c r="Q1561" s="371"/>
      <c r="R1561" s="371"/>
      <c r="S1561" s="371"/>
      <c r="T1561" s="371"/>
      <c r="U1561" s="371"/>
      <c r="V1561" s="372"/>
      <c r="W1561" s="370"/>
      <c r="X1561" s="370"/>
      <c r="Y1561" s="370"/>
      <c r="Z1561" s="374"/>
      <c r="AA1561" s="369"/>
    </row>
    <row r="1562" spans="1:47" ht="14.4">
      <c r="A1562" s="369"/>
      <c r="B1562" s="1348"/>
      <c r="C1562" s="1348"/>
      <c r="D1562" s="1443"/>
      <c r="E1562" s="1443"/>
      <c r="F1562" s="1443"/>
      <c r="G1562" s="389"/>
      <c r="H1562" s="369"/>
      <c r="I1562" s="121" t="s">
        <v>3783</v>
      </c>
      <c r="J1562" s="369" t="s">
        <v>3981</v>
      </c>
      <c r="K1562" s="369"/>
      <c r="L1562" s="369"/>
      <c r="M1562" s="369"/>
      <c r="N1562" s="369" t="s">
        <v>3965</v>
      </c>
      <c r="O1562" s="369"/>
      <c r="P1562" s="121" t="s">
        <v>3783</v>
      </c>
      <c r="Q1562" s="369" t="s">
        <v>3982</v>
      </c>
      <c r="R1562" s="369"/>
      <c r="S1562" s="369"/>
      <c r="T1562" s="369"/>
      <c r="U1562" s="369" t="s">
        <v>3965</v>
      </c>
      <c r="V1562" s="391"/>
      <c r="W1562" s="121" t="s">
        <v>3783</v>
      </c>
      <c r="X1562" s="389" t="s">
        <v>3983</v>
      </c>
      <c r="Y1562" s="389"/>
      <c r="Z1562" s="392"/>
      <c r="AA1562" s="369"/>
    </row>
    <row r="1563" spans="1:47" ht="14.4">
      <c r="A1563" s="369"/>
      <c r="B1563" s="1348"/>
      <c r="C1563" s="1348"/>
      <c r="D1563" s="1443"/>
      <c r="E1563" s="1443"/>
      <c r="F1563" s="1443"/>
      <c r="G1563" s="375"/>
      <c r="H1563" s="376"/>
      <c r="I1563" s="376"/>
      <c r="J1563" s="376"/>
      <c r="K1563" s="376"/>
      <c r="L1563" s="376"/>
      <c r="M1563" s="376"/>
      <c r="N1563" s="376"/>
      <c r="O1563" s="376"/>
      <c r="P1563" s="376"/>
      <c r="Q1563" s="376"/>
      <c r="R1563" s="376"/>
      <c r="S1563" s="376"/>
      <c r="T1563" s="376"/>
      <c r="U1563" s="376"/>
      <c r="V1563" s="378"/>
      <c r="W1563" s="375"/>
      <c r="X1563" s="375"/>
      <c r="Y1563" s="375"/>
      <c r="Z1563" s="379"/>
      <c r="AA1563" s="369"/>
    </row>
    <row r="1564" spans="1:47" ht="14.55" customHeight="1">
      <c r="B1564" s="1348" t="s">
        <v>3984</v>
      </c>
      <c r="C1564" s="1348"/>
      <c r="D1564" s="1347" t="s">
        <v>23</v>
      </c>
      <c r="E1564" s="1347"/>
      <c r="F1564" s="1347"/>
      <c r="G1564" s="1346" t="s">
        <v>15</v>
      </c>
      <c r="H1564" s="1346"/>
      <c r="I1564" s="1346"/>
      <c r="J1564" s="1346"/>
      <c r="K1564" s="1346"/>
      <c r="L1564" s="1444"/>
      <c r="M1564" s="1349"/>
      <c r="N1564" s="368" t="s">
        <v>3919</v>
      </c>
      <c r="O1564" s="1444"/>
      <c r="P1564" s="1349"/>
      <c r="Q1564" s="1346" t="s">
        <v>56</v>
      </c>
      <c r="R1564" s="1346"/>
      <c r="S1564" s="1346"/>
      <c r="T1564" s="1346"/>
      <c r="U1564" s="1346"/>
      <c r="V1564" s="1445"/>
      <c r="W1564" s="1346"/>
      <c r="X1564" s="1346"/>
      <c r="Y1564" s="1346"/>
      <c r="Z1564" s="1346"/>
      <c r="AB1564" s="2">
        <v>61</v>
      </c>
      <c r="AC1564" s="876"/>
      <c r="AD1564" s="876"/>
      <c r="AE1564" s="876"/>
      <c r="AF1564" s="1446"/>
      <c r="AG1564" s="1446"/>
      <c r="AH1564" s="1446"/>
      <c r="AI1564" s="1446"/>
      <c r="AJ1564" s="1446"/>
      <c r="AK1564" s="876"/>
      <c r="AL1564" s="876"/>
      <c r="AM1564" s="876"/>
      <c r="AN1564" s="1446"/>
      <c r="AO1564" s="1446"/>
      <c r="AP1564" s="1446"/>
      <c r="AQ1564" s="1446"/>
      <c r="AR1564" s="1446"/>
      <c r="AS1564" s="1446"/>
      <c r="AT1564" s="1446"/>
      <c r="AU1564" s="1446"/>
    </row>
    <row r="1565" spans="1:47" ht="13.05" customHeight="1">
      <c r="B1565" s="1348"/>
      <c r="C1565" s="1348"/>
      <c r="D1565" s="1347"/>
      <c r="E1565" s="1347"/>
      <c r="F1565" s="1347"/>
      <c r="G1565" s="1346" t="s">
        <v>17</v>
      </c>
      <c r="H1565" s="1346"/>
      <c r="I1565" s="1346"/>
      <c r="J1565" s="1346"/>
      <c r="K1565" s="1346"/>
      <c r="L1565" s="1445"/>
      <c r="M1565" s="1346"/>
      <c r="N1565" s="1346"/>
      <c r="O1565" s="1346"/>
      <c r="P1565" s="1346"/>
      <c r="Q1565" s="1346" t="s">
        <v>3993</v>
      </c>
      <c r="R1565" s="1346"/>
      <c r="S1565" s="1346"/>
      <c r="T1565" s="1346"/>
      <c r="U1565" s="1346"/>
      <c r="V1565" s="1445"/>
      <c r="W1565" s="1346"/>
      <c r="X1565" s="1346"/>
      <c r="Y1565" s="1346"/>
      <c r="Z1565" s="1346"/>
      <c r="AC1565" s="876"/>
      <c r="AD1565" s="876"/>
      <c r="AE1565" s="876"/>
      <c r="AF1565" s="1446"/>
      <c r="AG1565" s="1446"/>
      <c r="AH1565" s="1446"/>
      <c r="AI1565" s="1446"/>
      <c r="AJ1565" s="1446"/>
      <c r="AK1565" s="1446"/>
      <c r="AL1565" s="1446"/>
      <c r="AM1565" s="1446"/>
      <c r="AN1565" s="1446"/>
      <c r="AO1565" s="1446"/>
      <c r="AP1565" s="1446"/>
      <c r="AQ1565" s="1446"/>
      <c r="AR1565" s="1446"/>
      <c r="AS1565" s="1446"/>
      <c r="AT1565" s="1446"/>
      <c r="AU1565" s="1446"/>
    </row>
    <row r="1566" spans="1:47" ht="13.95" customHeight="1">
      <c r="A1566" s="369"/>
      <c r="B1566" s="1348"/>
      <c r="C1566" s="1348"/>
      <c r="D1566" s="1347"/>
      <c r="E1566" s="1347"/>
      <c r="F1566" s="1347"/>
      <c r="G1566" s="1346" t="s">
        <v>19</v>
      </c>
      <c r="H1566" s="1346"/>
      <c r="I1566" s="1346"/>
      <c r="J1566" s="1346"/>
      <c r="K1566" s="1346"/>
      <c r="L1566" s="1445"/>
      <c r="M1566" s="1346"/>
      <c r="N1566" s="1346"/>
      <c r="O1566" s="1346"/>
      <c r="P1566" s="1346"/>
      <c r="Q1566" s="1347" t="s">
        <v>20</v>
      </c>
      <c r="R1566" s="1347"/>
      <c r="S1566" s="1347"/>
      <c r="T1566" s="1347"/>
      <c r="U1566" s="1347"/>
      <c r="V1566" s="1445"/>
      <c r="W1566" s="1346"/>
      <c r="X1566" s="1346"/>
      <c r="Y1566" s="1346"/>
      <c r="Z1566" s="1346"/>
      <c r="AA1566" s="369"/>
    </row>
    <row r="1567" spans="1:47" ht="14.4">
      <c r="A1567" s="369"/>
      <c r="B1567" s="1348"/>
      <c r="C1567" s="1348"/>
      <c r="D1567" s="1347" t="s">
        <v>8</v>
      </c>
      <c r="E1567" s="1347"/>
      <c r="F1567" s="1347"/>
      <c r="G1567" s="1447"/>
      <c r="H1567" s="1343"/>
      <c r="I1567" s="1343"/>
      <c r="J1567" s="1343"/>
      <c r="K1567" s="1343"/>
      <c r="L1567" s="1344"/>
      <c r="M1567" s="1344"/>
      <c r="N1567" s="1344"/>
      <c r="O1567" s="1344"/>
      <c r="P1567" s="1344"/>
      <c r="Q1567" s="1344"/>
      <c r="R1567" s="1344"/>
      <c r="S1567" s="1344"/>
      <c r="T1567" s="1344"/>
      <c r="U1567" s="1344"/>
      <c r="V1567" s="1344"/>
      <c r="W1567" s="1344"/>
      <c r="X1567" s="1344"/>
      <c r="Y1567" s="1344"/>
      <c r="Z1567" s="1344"/>
      <c r="AA1567" s="369"/>
    </row>
    <row r="1568" spans="1:47" ht="14.4">
      <c r="A1568" s="369"/>
      <c r="B1568" s="1348"/>
      <c r="C1568" s="1348"/>
      <c r="D1568" s="1347"/>
      <c r="E1568" s="1347"/>
      <c r="F1568" s="1347"/>
      <c r="G1568" s="1345"/>
      <c r="H1568" s="1344"/>
      <c r="I1568" s="1344"/>
      <c r="J1568" s="1344"/>
      <c r="K1568" s="1344"/>
      <c r="L1568" s="1344"/>
      <c r="M1568" s="1344"/>
      <c r="N1568" s="1344"/>
      <c r="O1568" s="1344"/>
      <c r="P1568" s="1344"/>
      <c r="Q1568" s="1344"/>
      <c r="R1568" s="1344"/>
      <c r="S1568" s="1344"/>
      <c r="T1568" s="1344"/>
      <c r="U1568" s="1344"/>
      <c r="V1568" s="1344"/>
      <c r="W1568" s="1344"/>
      <c r="X1568" s="1344"/>
      <c r="Y1568" s="1344"/>
      <c r="Z1568" s="1344"/>
      <c r="AA1568" s="369"/>
    </row>
    <row r="1569" spans="1:27" ht="14.4">
      <c r="A1569" s="369"/>
      <c r="B1569" s="1348"/>
      <c r="C1569" s="1348"/>
      <c r="D1569" s="1347" t="s">
        <v>3745</v>
      </c>
      <c r="E1569" s="1347"/>
      <c r="F1569" s="1347"/>
      <c r="G1569" s="370"/>
      <c r="H1569" s="371"/>
      <c r="I1569" s="350"/>
      <c r="J1569" s="350"/>
      <c r="K1569" s="112" t="s">
        <v>3783</v>
      </c>
      <c r="L1569" s="371" t="s">
        <v>3966</v>
      </c>
      <c r="M1569" s="371"/>
      <c r="N1569" s="371"/>
      <c r="O1569" s="371"/>
      <c r="P1569" s="371" t="s">
        <v>3965</v>
      </c>
      <c r="Q1569" s="350"/>
      <c r="R1569" s="112" t="s">
        <v>3783</v>
      </c>
      <c r="S1569" s="371" t="s">
        <v>3967</v>
      </c>
      <c r="T1569" s="371"/>
      <c r="U1569" s="371"/>
      <c r="V1569" s="372"/>
      <c r="W1569" s="373"/>
      <c r="X1569" s="370"/>
      <c r="Y1569" s="370"/>
      <c r="Z1569" s="374"/>
      <c r="AA1569" s="369"/>
    </row>
    <row r="1570" spans="1:27" ht="14.4">
      <c r="A1570" s="369"/>
      <c r="B1570" s="1348"/>
      <c r="C1570" s="1348"/>
      <c r="D1570" s="1347"/>
      <c r="E1570" s="1347"/>
      <c r="F1570" s="1347"/>
      <c r="G1570" s="375"/>
      <c r="H1570" s="376"/>
      <c r="I1570" s="377"/>
      <c r="J1570" s="376"/>
      <c r="K1570" s="110" t="s">
        <v>3783</v>
      </c>
      <c r="L1570" s="376" t="s">
        <v>9</v>
      </c>
      <c r="M1570" s="376"/>
      <c r="N1570" s="376"/>
      <c r="O1570" s="1448"/>
      <c r="P1570" s="1449"/>
      <c r="Q1570" s="1449"/>
      <c r="R1570" s="1449"/>
      <c r="S1570" s="1449"/>
      <c r="T1570" s="1449"/>
      <c r="U1570" s="1449"/>
      <c r="V1570" s="1449"/>
      <c r="W1570" s="375" t="s">
        <v>10</v>
      </c>
      <c r="X1570" s="375"/>
      <c r="Y1570" s="375"/>
      <c r="Z1570" s="379"/>
      <c r="AA1570" s="369"/>
    </row>
    <row r="1571" spans="1:27" ht="14.4">
      <c r="A1571" s="369"/>
      <c r="B1571" s="1348"/>
      <c r="C1571" s="1348"/>
      <c r="D1571" s="1347"/>
      <c r="E1571" s="1347"/>
      <c r="F1571" s="1347"/>
      <c r="G1571" s="1450" t="s">
        <v>3968</v>
      </c>
      <c r="H1571" s="1450"/>
      <c r="I1571" s="1450"/>
      <c r="J1571" s="1450"/>
      <c r="K1571" s="1451"/>
      <c r="L1571" s="1452"/>
      <c r="M1571" s="1453"/>
      <c r="N1571" s="1453"/>
      <c r="O1571" s="1453"/>
      <c r="P1571" s="1453"/>
      <c r="Q1571" s="1452"/>
      <c r="R1571" s="1453"/>
      <c r="S1571" s="1453"/>
      <c r="T1571" s="1453"/>
      <c r="U1571" s="1453"/>
      <c r="V1571" s="1445"/>
      <c r="W1571" s="1346"/>
      <c r="X1571" s="1346"/>
      <c r="Y1571" s="1346"/>
      <c r="Z1571" s="1346"/>
      <c r="AA1571" s="369"/>
    </row>
    <row r="1572" spans="1:27" ht="14.4">
      <c r="A1572" s="369"/>
      <c r="B1572" s="1348"/>
      <c r="C1572" s="1348"/>
      <c r="D1572" s="1347"/>
      <c r="E1572" s="1347"/>
      <c r="F1572" s="1347"/>
      <c r="G1572" s="1450" t="s">
        <v>3969</v>
      </c>
      <c r="H1572" s="1450"/>
      <c r="I1572" s="1450"/>
      <c r="J1572" s="1450"/>
      <c r="K1572" s="1451"/>
      <c r="L1572" s="1429"/>
      <c r="M1572" s="862"/>
      <c r="N1572" s="109"/>
      <c r="O1572" s="1" t="s">
        <v>12</v>
      </c>
      <c r="P1572" s="109"/>
      <c r="Q1572" s="1" t="s">
        <v>11</v>
      </c>
      <c r="R1572" s="109"/>
      <c r="S1572" s="1" t="s">
        <v>227</v>
      </c>
      <c r="T1572" s="382"/>
      <c r="U1572" s="382"/>
      <c r="V1572" s="383"/>
      <c r="W1572" s="380"/>
      <c r="X1572" s="380"/>
      <c r="Y1572" s="380"/>
      <c r="Z1572" s="381"/>
      <c r="AA1572" s="369"/>
    </row>
    <row r="1573" spans="1:27" ht="13.95" customHeight="1">
      <c r="A1573" s="369"/>
      <c r="B1573" s="1348"/>
      <c r="C1573" s="1348"/>
      <c r="D1573" s="1443" t="s">
        <v>3971</v>
      </c>
      <c r="E1573" s="1347"/>
      <c r="F1573" s="1347"/>
      <c r="G1573" s="111" t="s">
        <v>3783</v>
      </c>
      <c r="H1573" s="385" t="s">
        <v>3972</v>
      </c>
      <c r="I1573" s="385"/>
      <c r="J1573" s="385"/>
      <c r="K1573" s="385"/>
      <c r="L1573" s="386" t="s">
        <v>3974</v>
      </c>
      <c r="M1573" s="385"/>
      <c r="N1573" s="385"/>
      <c r="O1573" s="1433"/>
      <c r="P1573" s="1433"/>
      <c r="Q1573" s="1433"/>
      <c r="R1573" s="1433"/>
      <c r="S1573" s="1433"/>
      <c r="T1573" s="1433"/>
      <c r="U1573" s="1433"/>
      <c r="V1573" s="1433"/>
      <c r="W1573" s="387" t="s">
        <v>10</v>
      </c>
      <c r="X1573" s="387"/>
      <c r="Y1573" s="387"/>
      <c r="Z1573" s="388"/>
      <c r="AA1573" s="369"/>
    </row>
    <row r="1574" spans="1:27" ht="14.4">
      <c r="A1574" s="369"/>
      <c r="B1574" s="1348"/>
      <c r="C1574" s="1348"/>
      <c r="D1574" s="1347"/>
      <c r="E1574" s="1347"/>
      <c r="F1574" s="1347"/>
      <c r="G1574" s="110" t="s">
        <v>3783</v>
      </c>
      <c r="H1574" s="376" t="s">
        <v>3973</v>
      </c>
      <c r="I1574" s="376"/>
      <c r="J1574" s="376"/>
      <c r="K1574" s="376"/>
      <c r="L1574" s="376"/>
      <c r="M1574" s="376"/>
      <c r="N1574" s="376"/>
      <c r="O1574" s="376"/>
      <c r="P1574" s="376"/>
      <c r="Q1574" s="376"/>
      <c r="R1574" s="376"/>
      <c r="S1574" s="376"/>
      <c r="T1574" s="376"/>
      <c r="U1574" s="376"/>
      <c r="V1574" s="378"/>
      <c r="W1574" s="375"/>
      <c r="X1574" s="375"/>
      <c r="Y1574" s="375"/>
      <c r="Z1574" s="379"/>
      <c r="AA1574" s="369"/>
    </row>
    <row r="1575" spans="1:27" ht="13.95" customHeight="1">
      <c r="A1575" s="369"/>
      <c r="B1575" s="1348" t="s">
        <v>3985</v>
      </c>
      <c r="C1575" s="1348"/>
      <c r="D1575" s="1347" t="s">
        <v>3755</v>
      </c>
      <c r="E1575" s="1347"/>
      <c r="F1575" s="1347"/>
      <c r="G1575" s="1435"/>
      <c r="H1575" s="1435"/>
      <c r="I1575" s="1435"/>
      <c r="J1575" s="1435"/>
      <c r="K1575" s="1435"/>
      <c r="L1575" s="1435"/>
      <c r="M1575" s="1435"/>
      <c r="N1575" s="1435"/>
      <c r="O1575" s="1435"/>
      <c r="P1575" s="1435"/>
      <c r="Q1575" s="1435"/>
      <c r="R1575" s="1435"/>
      <c r="S1575" s="1435"/>
      <c r="T1575" s="1435"/>
      <c r="U1575" s="1435"/>
      <c r="V1575" s="1435"/>
      <c r="W1575" s="1435"/>
      <c r="X1575" s="1435"/>
      <c r="Y1575" s="1435"/>
      <c r="Z1575" s="1435"/>
      <c r="AA1575" s="369"/>
    </row>
    <row r="1576" spans="1:27" ht="14.4">
      <c r="A1576" s="369"/>
      <c r="B1576" s="1348"/>
      <c r="C1576" s="1348"/>
      <c r="D1576" s="1434"/>
      <c r="E1576" s="1434"/>
      <c r="F1576" s="1434"/>
      <c r="G1576" s="1436"/>
      <c r="H1576" s="1436"/>
      <c r="I1576" s="1436"/>
      <c r="J1576" s="1435"/>
      <c r="K1576" s="1435"/>
      <c r="L1576" s="1435"/>
      <c r="M1576" s="1435"/>
      <c r="N1576" s="1435"/>
      <c r="O1576" s="1435"/>
      <c r="P1576" s="1435"/>
      <c r="Q1576" s="1435"/>
      <c r="R1576" s="1435"/>
      <c r="S1576" s="1435"/>
      <c r="T1576" s="1435"/>
      <c r="U1576" s="1435"/>
      <c r="V1576" s="1435"/>
      <c r="W1576" s="1435"/>
      <c r="X1576" s="1435"/>
      <c r="Y1576" s="1435"/>
      <c r="Z1576" s="1435"/>
      <c r="AA1576" s="369"/>
    </row>
    <row r="1577" spans="1:27" ht="18" customHeight="1">
      <c r="A1577" s="369"/>
      <c r="B1577" s="1348"/>
      <c r="C1577" s="1348"/>
      <c r="D1577" s="1347" t="s">
        <v>3975</v>
      </c>
      <c r="E1577" s="1347"/>
      <c r="F1577" s="1347"/>
      <c r="G1577" s="1047" t="s">
        <v>3918</v>
      </c>
      <c r="H1577" s="1047"/>
      <c r="I1577" s="1047"/>
      <c r="J1577" s="871"/>
      <c r="K1577" s="869"/>
      <c r="L1577" s="344" t="s">
        <v>3919</v>
      </c>
      <c r="M1577" s="1437"/>
      <c r="N1577" s="1427"/>
      <c r="O1577" s="1438"/>
      <c r="P1577" s="1439"/>
      <c r="Q1577" s="1425"/>
      <c r="R1577" s="1425"/>
      <c r="S1577" s="1425"/>
      <c r="T1577" s="1425"/>
      <c r="U1577" s="1425"/>
      <c r="V1577" s="1425"/>
      <c r="W1577" s="1425"/>
      <c r="X1577" s="1425"/>
      <c r="Y1577" s="1425"/>
      <c r="Z1577" s="1440"/>
      <c r="AA1577" s="369"/>
    </row>
    <row r="1578" spans="1:27" ht="18" customHeight="1">
      <c r="A1578" s="369"/>
      <c r="B1578" s="1348"/>
      <c r="C1578" s="1348"/>
      <c r="D1578" s="1347"/>
      <c r="E1578" s="1347"/>
      <c r="F1578" s="1347"/>
      <c r="G1578" s="1047" t="s">
        <v>3920</v>
      </c>
      <c r="H1578" s="1047"/>
      <c r="I1578" s="1047"/>
      <c r="J1578" s="1046"/>
      <c r="K1578" s="1046"/>
      <c r="L1578" s="1046"/>
      <c r="M1578" s="1046"/>
      <c r="N1578" s="1046"/>
      <c r="O1578" s="1046"/>
      <c r="P1578" s="1047" t="s">
        <v>3921</v>
      </c>
      <c r="Q1578" s="1047"/>
      <c r="R1578" s="1047"/>
      <c r="S1578" s="1046"/>
      <c r="T1578" s="1046"/>
      <c r="U1578" s="1046"/>
      <c r="V1578" s="1046"/>
      <c r="W1578" s="1046"/>
      <c r="X1578" s="1046"/>
      <c r="Y1578" s="1046"/>
      <c r="Z1578" s="1046"/>
      <c r="AA1578" s="369"/>
    </row>
    <row r="1579" spans="1:27" ht="18" customHeight="1">
      <c r="A1579" s="369"/>
      <c r="B1579" s="1348"/>
      <c r="C1579" s="1348"/>
      <c r="D1579" s="1347"/>
      <c r="E1579" s="1347"/>
      <c r="F1579" s="1347"/>
      <c r="G1579" s="1047" t="s">
        <v>3922</v>
      </c>
      <c r="H1579" s="1047"/>
      <c r="I1579" s="1047"/>
      <c r="J1579" s="1046"/>
      <c r="K1579" s="1046"/>
      <c r="L1579" s="1046"/>
      <c r="M1579" s="1046"/>
      <c r="N1579" s="1046"/>
      <c r="O1579" s="1046"/>
      <c r="P1579" s="1047" t="s">
        <v>3923</v>
      </c>
      <c r="Q1579" s="1047"/>
      <c r="R1579" s="1047"/>
      <c r="S1579" s="1046"/>
      <c r="T1579" s="1046"/>
      <c r="U1579" s="1046"/>
      <c r="V1579" s="1046"/>
      <c r="W1579" s="1046"/>
      <c r="X1579" s="1046"/>
      <c r="Y1579" s="1046"/>
      <c r="Z1579" s="1046"/>
      <c r="AA1579" s="369"/>
    </row>
    <row r="1580" spans="1:27" ht="18" customHeight="1">
      <c r="A1580" s="369"/>
      <c r="B1580" s="1348"/>
      <c r="C1580" s="1348"/>
      <c r="D1580" s="1347"/>
      <c r="E1580" s="1347"/>
      <c r="F1580" s="1347"/>
      <c r="G1580" s="1047" t="s">
        <v>3924</v>
      </c>
      <c r="H1580" s="1047"/>
      <c r="I1580" s="1047"/>
      <c r="J1580" s="1046"/>
      <c r="K1580" s="1046"/>
      <c r="L1580" s="1046"/>
      <c r="M1580" s="1046"/>
      <c r="N1580" s="1046"/>
      <c r="O1580" s="1046"/>
      <c r="P1580" s="1046"/>
      <c r="Q1580" s="1046"/>
      <c r="R1580" s="1046"/>
      <c r="S1580" s="1046"/>
      <c r="T1580" s="1046"/>
      <c r="U1580" s="1046"/>
      <c r="V1580" s="1046"/>
      <c r="W1580" s="1046"/>
      <c r="X1580" s="1046"/>
      <c r="Y1580" s="1046"/>
      <c r="Z1580" s="1046"/>
      <c r="AA1580" s="369"/>
    </row>
    <row r="1581" spans="1:27" ht="14.4">
      <c r="A1581" s="369"/>
      <c r="B1581" s="1348"/>
      <c r="C1581" s="1348"/>
      <c r="D1581" s="1441" t="s">
        <v>3976</v>
      </c>
      <c r="E1581" s="1441"/>
      <c r="F1581" s="1441"/>
      <c r="G1581" s="1441"/>
      <c r="H1581" s="1441"/>
      <c r="I1581" s="1441"/>
      <c r="J1581" s="1441"/>
      <c r="K1581" s="1441"/>
      <c r="L1581" s="1441"/>
      <c r="M1581" s="1441"/>
      <c r="N1581" s="1441" t="s">
        <v>177</v>
      </c>
      <c r="O1581" s="1441"/>
      <c r="P1581" s="1441"/>
      <c r="Q1581" s="1441"/>
      <c r="R1581" s="1441"/>
      <c r="S1581" s="1441"/>
      <c r="T1581" s="1441"/>
      <c r="U1581" s="1441"/>
      <c r="V1581" s="1441"/>
      <c r="W1581" s="1441"/>
      <c r="X1581" s="1441"/>
      <c r="Y1581" s="1441"/>
      <c r="Z1581" s="1441"/>
      <c r="AA1581" s="369"/>
    </row>
    <row r="1582" spans="1:27" ht="14.4">
      <c r="A1582" s="369"/>
      <c r="B1582" s="1348"/>
      <c r="C1582" s="1348"/>
      <c r="D1582" s="1347"/>
      <c r="E1582" s="1347"/>
      <c r="F1582" s="1347"/>
      <c r="G1582" s="1347"/>
      <c r="H1582" s="1347"/>
      <c r="I1582" s="1347"/>
      <c r="J1582" s="1347"/>
      <c r="K1582" s="1347"/>
      <c r="L1582" s="1347"/>
      <c r="M1582" s="1347"/>
      <c r="N1582" s="1347"/>
      <c r="O1582" s="1347"/>
      <c r="P1582" s="1347"/>
      <c r="Q1582" s="1347"/>
      <c r="R1582" s="1347"/>
      <c r="S1582" s="1347"/>
      <c r="T1582" s="1347"/>
      <c r="U1582" s="1347"/>
      <c r="V1582" s="1347"/>
      <c r="W1582" s="1347"/>
      <c r="X1582" s="1347"/>
      <c r="Y1582" s="1347"/>
      <c r="Z1582" s="1347"/>
      <c r="AA1582" s="369"/>
    </row>
    <row r="1583" spans="1:27" ht="14.25" customHeight="1">
      <c r="A1583" s="369"/>
      <c r="B1583" s="1348"/>
      <c r="C1583" s="1348"/>
      <c r="D1583" s="1347"/>
      <c r="E1583" s="1347"/>
      <c r="F1583" s="1347"/>
      <c r="G1583" s="1347"/>
      <c r="H1583" s="1347"/>
      <c r="I1583" s="1347"/>
      <c r="J1583" s="1347"/>
      <c r="K1583" s="1347"/>
      <c r="L1583" s="1347"/>
      <c r="M1583" s="1347"/>
      <c r="N1583" s="1347"/>
      <c r="O1583" s="1347"/>
      <c r="P1583" s="1347"/>
      <c r="Q1583" s="1347"/>
      <c r="R1583" s="1347"/>
      <c r="S1583" s="1347"/>
      <c r="T1583" s="1347"/>
      <c r="U1583" s="1347"/>
      <c r="V1583" s="1347"/>
      <c r="W1583" s="1347"/>
      <c r="X1583" s="1347"/>
      <c r="Y1583" s="1347"/>
      <c r="Z1583" s="1347"/>
      <c r="AA1583" s="369"/>
    </row>
    <row r="1584" spans="1:27" ht="14.4">
      <c r="A1584" s="369"/>
      <c r="B1584" s="1348"/>
      <c r="C1584" s="1348"/>
      <c r="D1584" s="1347" t="s">
        <v>3977</v>
      </c>
      <c r="E1584" s="1347"/>
      <c r="F1584" s="1347"/>
      <c r="G1584" s="1347"/>
      <c r="H1584" s="1347"/>
      <c r="I1584" s="1347"/>
      <c r="J1584" s="1347"/>
      <c r="K1584" s="1347"/>
      <c r="L1584" s="1347"/>
      <c r="M1584" s="1347"/>
      <c r="N1584" s="1442" t="s">
        <v>3979</v>
      </c>
      <c r="O1584" s="1442"/>
      <c r="P1584" s="1442"/>
      <c r="Q1584" s="1442"/>
      <c r="R1584" s="390"/>
      <c r="S1584" s="369"/>
      <c r="T1584" s="369"/>
      <c r="U1584" s="369"/>
      <c r="V1584" s="391"/>
      <c r="W1584" s="389"/>
      <c r="X1584" s="389"/>
      <c r="Y1584" s="389"/>
      <c r="Z1584" s="392"/>
      <c r="AA1584" s="369"/>
    </row>
    <row r="1585" spans="1:47" ht="14.4">
      <c r="A1585" s="369"/>
      <c r="B1585" s="1348"/>
      <c r="C1585" s="1348"/>
      <c r="D1585" s="1347"/>
      <c r="E1585" s="1347"/>
      <c r="F1585" s="1347"/>
      <c r="G1585" s="1347"/>
      <c r="H1585" s="1347"/>
      <c r="I1585" s="1347"/>
      <c r="J1585" s="1347"/>
      <c r="K1585" s="1347"/>
      <c r="L1585" s="1347"/>
      <c r="M1585" s="1347"/>
      <c r="N1585" s="1442"/>
      <c r="O1585" s="1442"/>
      <c r="P1585" s="1442"/>
      <c r="Q1585" s="1442"/>
      <c r="R1585" s="115"/>
      <c r="S1585" s="114"/>
      <c r="T1585" s="369" t="s">
        <v>388</v>
      </c>
      <c r="U1585" s="114"/>
      <c r="V1585" s="393" t="s">
        <v>3980</v>
      </c>
      <c r="W1585" s="389"/>
      <c r="X1585" s="389"/>
      <c r="Y1585" s="389"/>
      <c r="Z1585" s="392"/>
      <c r="AA1585" s="369"/>
    </row>
    <row r="1586" spans="1:47" ht="14.4">
      <c r="A1586" s="369"/>
      <c r="B1586" s="1348"/>
      <c r="C1586" s="1348"/>
      <c r="D1586" s="1347"/>
      <c r="E1586" s="1347"/>
      <c r="F1586" s="1347"/>
      <c r="G1586" s="1347"/>
      <c r="H1586" s="1347"/>
      <c r="I1586" s="1347"/>
      <c r="J1586" s="1347"/>
      <c r="K1586" s="1347"/>
      <c r="L1586" s="1347"/>
      <c r="M1586" s="1347"/>
      <c r="N1586" s="1442"/>
      <c r="O1586" s="1442"/>
      <c r="P1586" s="1442"/>
      <c r="Q1586" s="1442"/>
      <c r="R1586" s="394"/>
      <c r="S1586" s="369"/>
      <c r="T1586" s="369"/>
      <c r="U1586" s="395"/>
      <c r="V1586" s="391"/>
      <c r="W1586" s="389"/>
      <c r="X1586" s="389"/>
      <c r="Y1586" s="389"/>
      <c r="Z1586" s="392"/>
      <c r="AA1586" s="369"/>
    </row>
    <row r="1587" spans="1:47" ht="13.95" customHeight="1">
      <c r="A1587" s="369"/>
      <c r="B1587" s="1348"/>
      <c r="C1587" s="1348"/>
      <c r="D1587" s="1443" t="s">
        <v>3978</v>
      </c>
      <c r="E1587" s="1443"/>
      <c r="F1587" s="1443"/>
      <c r="G1587" s="370"/>
      <c r="H1587" s="371"/>
      <c r="I1587" s="371"/>
      <c r="J1587" s="371"/>
      <c r="K1587" s="371"/>
      <c r="L1587" s="371"/>
      <c r="M1587" s="371"/>
      <c r="N1587" s="371"/>
      <c r="O1587" s="371"/>
      <c r="P1587" s="371"/>
      <c r="Q1587" s="371"/>
      <c r="R1587" s="371"/>
      <c r="S1587" s="371"/>
      <c r="T1587" s="371"/>
      <c r="U1587" s="371"/>
      <c r="V1587" s="372"/>
      <c r="W1587" s="370"/>
      <c r="X1587" s="370"/>
      <c r="Y1587" s="370"/>
      <c r="Z1587" s="374"/>
      <c r="AA1587" s="369"/>
    </row>
    <row r="1588" spans="1:47" ht="14.4">
      <c r="A1588" s="369"/>
      <c r="B1588" s="1348"/>
      <c r="C1588" s="1348"/>
      <c r="D1588" s="1443"/>
      <c r="E1588" s="1443"/>
      <c r="F1588" s="1443"/>
      <c r="G1588" s="389"/>
      <c r="H1588" s="369"/>
      <c r="I1588" s="121" t="s">
        <v>3783</v>
      </c>
      <c r="J1588" s="369" t="s">
        <v>3981</v>
      </c>
      <c r="K1588" s="369"/>
      <c r="L1588" s="369"/>
      <c r="M1588" s="369"/>
      <c r="N1588" s="369" t="s">
        <v>3965</v>
      </c>
      <c r="O1588" s="369"/>
      <c r="P1588" s="121" t="s">
        <v>3783</v>
      </c>
      <c r="Q1588" s="369" t="s">
        <v>3982</v>
      </c>
      <c r="R1588" s="369"/>
      <c r="S1588" s="369"/>
      <c r="T1588" s="369"/>
      <c r="U1588" s="369" t="s">
        <v>3965</v>
      </c>
      <c r="V1588" s="391"/>
      <c r="W1588" s="121" t="s">
        <v>3783</v>
      </c>
      <c r="X1588" s="389" t="s">
        <v>3983</v>
      </c>
      <c r="Y1588" s="389"/>
      <c r="Z1588" s="392"/>
      <c r="AA1588" s="369"/>
    </row>
    <row r="1589" spans="1:47" ht="14.4">
      <c r="A1589" s="369"/>
      <c r="B1589" s="1348"/>
      <c r="C1589" s="1348"/>
      <c r="D1589" s="1443"/>
      <c r="E1589" s="1443"/>
      <c r="F1589" s="1443"/>
      <c r="G1589" s="375"/>
      <c r="H1589" s="376"/>
      <c r="I1589" s="376"/>
      <c r="J1589" s="376"/>
      <c r="K1589" s="376"/>
      <c r="L1589" s="376"/>
      <c r="M1589" s="376"/>
      <c r="N1589" s="376"/>
      <c r="O1589" s="376"/>
      <c r="P1589" s="376"/>
      <c r="Q1589" s="376"/>
      <c r="R1589" s="376"/>
      <c r="S1589" s="376"/>
      <c r="T1589" s="376"/>
      <c r="U1589" s="376"/>
      <c r="V1589" s="378"/>
      <c r="W1589" s="375"/>
      <c r="X1589" s="375"/>
      <c r="Y1589" s="375"/>
      <c r="Z1589" s="379"/>
      <c r="AA1589" s="369"/>
    </row>
    <row r="1590" spans="1:47" ht="14.55" customHeight="1">
      <c r="B1590" s="1348" t="s">
        <v>3984</v>
      </c>
      <c r="C1590" s="1348"/>
      <c r="D1590" s="1347" t="s">
        <v>23</v>
      </c>
      <c r="E1590" s="1347"/>
      <c r="F1590" s="1347"/>
      <c r="G1590" s="1346" t="s">
        <v>15</v>
      </c>
      <c r="H1590" s="1346"/>
      <c r="I1590" s="1346"/>
      <c r="J1590" s="1346"/>
      <c r="K1590" s="1346"/>
      <c r="L1590" s="1444"/>
      <c r="M1590" s="1349"/>
      <c r="N1590" s="368" t="s">
        <v>3919</v>
      </c>
      <c r="O1590" s="1444"/>
      <c r="P1590" s="1349"/>
      <c r="Q1590" s="1346" t="s">
        <v>56</v>
      </c>
      <c r="R1590" s="1346"/>
      <c r="S1590" s="1346"/>
      <c r="T1590" s="1346"/>
      <c r="U1590" s="1346"/>
      <c r="V1590" s="1445"/>
      <c r="W1590" s="1346"/>
      <c r="X1590" s="1346"/>
      <c r="Y1590" s="1346"/>
      <c r="Z1590" s="1346"/>
      <c r="AB1590" s="2">
        <v>62</v>
      </c>
      <c r="AC1590" s="876"/>
      <c r="AD1590" s="876"/>
      <c r="AE1590" s="876"/>
      <c r="AF1590" s="1446"/>
      <c r="AG1590" s="1446"/>
      <c r="AH1590" s="1446"/>
      <c r="AI1590" s="1446"/>
      <c r="AJ1590" s="1446"/>
      <c r="AK1590" s="876"/>
      <c r="AL1590" s="876"/>
      <c r="AM1590" s="876"/>
      <c r="AN1590" s="1446"/>
      <c r="AO1590" s="1446"/>
      <c r="AP1590" s="1446"/>
      <c r="AQ1590" s="1446"/>
      <c r="AR1590" s="1446"/>
      <c r="AS1590" s="1446"/>
      <c r="AT1590" s="1446"/>
      <c r="AU1590" s="1446"/>
    </row>
    <row r="1591" spans="1:47" ht="13.05" customHeight="1">
      <c r="B1591" s="1348"/>
      <c r="C1591" s="1348"/>
      <c r="D1591" s="1347"/>
      <c r="E1591" s="1347"/>
      <c r="F1591" s="1347"/>
      <c r="G1591" s="1346" t="s">
        <v>17</v>
      </c>
      <c r="H1591" s="1346"/>
      <c r="I1591" s="1346"/>
      <c r="J1591" s="1346"/>
      <c r="K1591" s="1346"/>
      <c r="L1591" s="1445"/>
      <c r="M1591" s="1346"/>
      <c r="N1591" s="1346"/>
      <c r="O1591" s="1346"/>
      <c r="P1591" s="1346"/>
      <c r="Q1591" s="1346" t="s">
        <v>3993</v>
      </c>
      <c r="R1591" s="1346"/>
      <c r="S1591" s="1346"/>
      <c r="T1591" s="1346"/>
      <c r="U1591" s="1346"/>
      <c r="V1591" s="1445"/>
      <c r="W1591" s="1346"/>
      <c r="X1591" s="1346"/>
      <c r="Y1591" s="1346"/>
      <c r="Z1591" s="1346"/>
      <c r="AC1591" s="876"/>
      <c r="AD1591" s="876"/>
      <c r="AE1591" s="876"/>
      <c r="AF1591" s="1446"/>
      <c r="AG1591" s="1446"/>
      <c r="AH1591" s="1446"/>
      <c r="AI1591" s="1446"/>
      <c r="AJ1591" s="1446"/>
      <c r="AK1591" s="1446"/>
      <c r="AL1591" s="1446"/>
      <c r="AM1591" s="1446"/>
      <c r="AN1591" s="1446"/>
      <c r="AO1591" s="1446"/>
      <c r="AP1591" s="1446"/>
      <c r="AQ1591" s="1446"/>
      <c r="AR1591" s="1446"/>
      <c r="AS1591" s="1446"/>
      <c r="AT1591" s="1446"/>
      <c r="AU1591" s="1446"/>
    </row>
    <row r="1592" spans="1:47" ht="13.95" customHeight="1">
      <c r="A1592" s="369"/>
      <c r="B1592" s="1348"/>
      <c r="C1592" s="1348"/>
      <c r="D1592" s="1347"/>
      <c r="E1592" s="1347"/>
      <c r="F1592" s="1347"/>
      <c r="G1592" s="1346" t="s">
        <v>19</v>
      </c>
      <c r="H1592" s="1346"/>
      <c r="I1592" s="1346"/>
      <c r="J1592" s="1346"/>
      <c r="K1592" s="1346"/>
      <c r="L1592" s="1445"/>
      <c r="M1592" s="1346"/>
      <c r="N1592" s="1346"/>
      <c r="O1592" s="1346"/>
      <c r="P1592" s="1346"/>
      <c r="Q1592" s="1347" t="s">
        <v>20</v>
      </c>
      <c r="R1592" s="1347"/>
      <c r="S1592" s="1347"/>
      <c r="T1592" s="1347"/>
      <c r="U1592" s="1347"/>
      <c r="V1592" s="1445"/>
      <c r="W1592" s="1346"/>
      <c r="X1592" s="1346"/>
      <c r="Y1592" s="1346"/>
      <c r="Z1592" s="1346"/>
      <c r="AA1592" s="369"/>
    </row>
    <row r="1593" spans="1:47" ht="14.4">
      <c r="A1593" s="369"/>
      <c r="B1593" s="1348"/>
      <c r="C1593" s="1348"/>
      <c r="D1593" s="1347" t="s">
        <v>8</v>
      </c>
      <c r="E1593" s="1347"/>
      <c r="F1593" s="1347"/>
      <c r="G1593" s="1447"/>
      <c r="H1593" s="1343"/>
      <c r="I1593" s="1343"/>
      <c r="J1593" s="1343"/>
      <c r="K1593" s="1343"/>
      <c r="L1593" s="1344"/>
      <c r="M1593" s="1344"/>
      <c r="N1593" s="1344"/>
      <c r="O1593" s="1344"/>
      <c r="P1593" s="1344"/>
      <c r="Q1593" s="1344"/>
      <c r="R1593" s="1344"/>
      <c r="S1593" s="1344"/>
      <c r="T1593" s="1344"/>
      <c r="U1593" s="1344"/>
      <c r="V1593" s="1344"/>
      <c r="W1593" s="1344"/>
      <c r="X1593" s="1344"/>
      <c r="Y1593" s="1344"/>
      <c r="Z1593" s="1344"/>
      <c r="AA1593" s="369"/>
    </row>
    <row r="1594" spans="1:47" ht="14.4">
      <c r="A1594" s="369"/>
      <c r="B1594" s="1348"/>
      <c r="C1594" s="1348"/>
      <c r="D1594" s="1347"/>
      <c r="E1594" s="1347"/>
      <c r="F1594" s="1347"/>
      <c r="G1594" s="1345"/>
      <c r="H1594" s="1344"/>
      <c r="I1594" s="1344"/>
      <c r="J1594" s="1344"/>
      <c r="K1594" s="1344"/>
      <c r="L1594" s="1344"/>
      <c r="M1594" s="1344"/>
      <c r="N1594" s="1344"/>
      <c r="O1594" s="1344"/>
      <c r="P1594" s="1344"/>
      <c r="Q1594" s="1344"/>
      <c r="R1594" s="1344"/>
      <c r="S1594" s="1344"/>
      <c r="T1594" s="1344"/>
      <c r="U1594" s="1344"/>
      <c r="V1594" s="1344"/>
      <c r="W1594" s="1344"/>
      <c r="X1594" s="1344"/>
      <c r="Y1594" s="1344"/>
      <c r="Z1594" s="1344"/>
      <c r="AA1594" s="369"/>
    </row>
    <row r="1595" spans="1:47" ht="14.4">
      <c r="A1595" s="369"/>
      <c r="B1595" s="1348"/>
      <c r="C1595" s="1348"/>
      <c r="D1595" s="1347" t="s">
        <v>3745</v>
      </c>
      <c r="E1595" s="1347"/>
      <c r="F1595" s="1347"/>
      <c r="G1595" s="370"/>
      <c r="H1595" s="371"/>
      <c r="I1595" s="350"/>
      <c r="J1595" s="350"/>
      <c r="K1595" s="112" t="s">
        <v>3783</v>
      </c>
      <c r="L1595" s="371" t="s">
        <v>3966</v>
      </c>
      <c r="M1595" s="371"/>
      <c r="N1595" s="371"/>
      <c r="O1595" s="371"/>
      <c r="P1595" s="371" t="s">
        <v>3965</v>
      </c>
      <c r="Q1595" s="350"/>
      <c r="R1595" s="112" t="s">
        <v>3783</v>
      </c>
      <c r="S1595" s="371" t="s">
        <v>3967</v>
      </c>
      <c r="T1595" s="371"/>
      <c r="U1595" s="371"/>
      <c r="V1595" s="372"/>
      <c r="W1595" s="373"/>
      <c r="X1595" s="370"/>
      <c r="Y1595" s="370"/>
      <c r="Z1595" s="374"/>
      <c r="AA1595" s="369"/>
    </row>
    <row r="1596" spans="1:47" ht="14.4">
      <c r="A1596" s="369"/>
      <c r="B1596" s="1348"/>
      <c r="C1596" s="1348"/>
      <c r="D1596" s="1347"/>
      <c r="E1596" s="1347"/>
      <c r="F1596" s="1347"/>
      <c r="G1596" s="375"/>
      <c r="H1596" s="376"/>
      <c r="I1596" s="377"/>
      <c r="J1596" s="376"/>
      <c r="K1596" s="110" t="s">
        <v>3783</v>
      </c>
      <c r="L1596" s="376" t="s">
        <v>9</v>
      </c>
      <c r="M1596" s="376"/>
      <c r="N1596" s="376"/>
      <c r="O1596" s="1448"/>
      <c r="P1596" s="1449"/>
      <c r="Q1596" s="1449"/>
      <c r="R1596" s="1449"/>
      <c r="S1596" s="1449"/>
      <c r="T1596" s="1449"/>
      <c r="U1596" s="1449"/>
      <c r="V1596" s="1449"/>
      <c r="W1596" s="375" t="s">
        <v>10</v>
      </c>
      <c r="X1596" s="375"/>
      <c r="Y1596" s="375"/>
      <c r="Z1596" s="379"/>
      <c r="AA1596" s="369"/>
    </row>
    <row r="1597" spans="1:47" ht="14.4">
      <c r="A1597" s="369"/>
      <c r="B1597" s="1348"/>
      <c r="C1597" s="1348"/>
      <c r="D1597" s="1347"/>
      <c r="E1597" s="1347"/>
      <c r="F1597" s="1347"/>
      <c r="G1597" s="1450" t="s">
        <v>3968</v>
      </c>
      <c r="H1597" s="1450"/>
      <c r="I1597" s="1450"/>
      <c r="J1597" s="1450"/>
      <c r="K1597" s="1451"/>
      <c r="L1597" s="1452"/>
      <c r="M1597" s="1453"/>
      <c r="N1597" s="1453"/>
      <c r="O1597" s="1453"/>
      <c r="P1597" s="1453"/>
      <c r="Q1597" s="1452"/>
      <c r="R1597" s="1453"/>
      <c r="S1597" s="1453"/>
      <c r="T1597" s="1453"/>
      <c r="U1597" s="1453"/>
      <c r="V1597" s="1445"/>
      <c r="W1597" s="1346"/>
      <c r="X1597" s="1346"/>
      <c r="Y1597" s="1346"/>
      <c r="Z1597" s="1346"/>
      <c r="AA1597" s="369"/>
    </row>
    <row r="1598" spans="1:47" ht="14.4">
      <c r="A1598" s="369"/>
      <c r="B1598" s="1348"/>
      <c r="C1598" s="1348"/>
      <c r="D1598" s="1347"/>
      <c r="E1598" s="1347"/>
      <c r="F1598" s="1347"/>
      <c r="G1598" s="1450" t="s">
        <v>3969</v>
      </c>
      <c r="H1598" s="1450"/>
      <c r="I1598" s="1450"/>
      <c r="J1598" s="1450"/>
      <c r="K1598" s="1451"/>
      <c r="L1598" s="1429"/>
      <c r="M1598" s="862"/>
      <c r="N1598" s="109"/>
      <c r="O1598" s="1" t="s">
        <v>12</v>
      </c>
      <c r="P1598" s="109"/>
      <c r="Q1598" s="1" t="s">
        <v>11</v>
      </c>
      <c r="R1598" s="109"/>
      <c r="S1598" s="1" t="s">
        <v>227</v>
      </c>
      <c r="T1598" s="382"/>
      <c r="U1598" s="382"/>
      <c r="V1598" s="383"/>
      <c r="W1598" s="380"/>
      <c r="X1598" s="380"/>
      <c r="Y1598" s="380"/>
      <c r="Z1598" s="381"/>
      <c r="AA1598" s="369"/>
    </row>
    <row r="1599" spans="1:47" ht="13.95" customHeight="1">
      <c r="A1599" s="369"/>
      <c r="B1599" s="1348"/>
      <c r="C1599" s="1348"/>
      <c r="D1599" s="1443" t="s">
        <v>3971</v>
      </c>
      <c r="E1599" s="1347"/>
      <c r="F1599" s="1347"/>
      <c r="G1599" s="111" t="s">
        <v>3783</v>
      </c>
      <c r="H1599" s="385" t="s">
        <v>3972</v>
      </c>
      <c r="I1599" s="385"/>
      <c r="J1599" s="385"/>
      <c r="K1599" s="385"/>
      <c r="L1599" s="386" t="s">
        <v>3974</v>
      </c>
      <c r="M1599" s="385"/>
      <c r="N1599" s="385"/>
      <c r="O1599" s="1433"/>
      <c r="P1599" s="1433"/>
      <c r="Q1599" s="1433"/>
      <c r="R1599" s="1433"/>
      <c r="S1599" s="1433"/>
      <c r="T1599" s="1433"/>
      <c r="U1599" s="1433"/>
      <c r="V1599" s="1433"/>
      <c r="W1599" s="387" t="s">
        <v>10</v>
      </c>
      <c r="X1599" s="387"/>
      <c r="Y1599" s="387"/>
      <c r="Z1599" s="388"/>
      <c r="AA1599" s="369"/>
    </row>
    <row r="1600" spans="1:47" ht="14.4">
      <c r="A1600" s="369"/>
      <c r="B1600" s="1348"/>
      <c r="C1600" s="1348"/>
      <c r="D1600" s="1347"/>
      <c r="E1600" s="1347"/>
      <c r="F1600" s="1347"/>
      <c r="G1600" s="110" t="s">
        <v>3783</v>
      </c>
      <c r="H1600" s="376" t="s">
        <v>3973</v>
      </c>
      <c r="I1600" s="376"/>
      <c r="J1600" s="376"/>
      <c r="K1600" s="376"/>
      <c r="L1600" s="376"/>
      <c r="M1600" s="376"/>
      <c r="N1600" s="376"/>
      <c r="O1600" s="376"/>
      <c r="P1600" s="376"/>
      <c r="Q1600" s="376"/>
      <c r="R1600" s="376"/>
      <c r="S1600" s="376"/>
      <c r="T1600" s="376"/>
      <c r="U1600" s="376"/>
      <c r="V1600" s="378"/>
      <c r="W1600" s="375"/>
      <c r="X1600" s="375"/>
      <c r="Y1600" s="375"/>
      <c r="Z1600" s="379"/>
      <c r="AA1600" s="369"/>
    </row>
    <row r="1601" spans="1:47" ht="13.95" customHeight="1">
      <c r="A1601" s="369"/>
      <c r="B1601" s="1348" t="s">
        <v>3985</v>
      </c>
      <c r="C1601" s="1348"/>
      <c r="D1601" s="1347" t="s">
        <v>3755</v>
      </c>
      <c r="E1601" s="1347"/>
      <c r="F1601" s="1347"/>
      <c r="G1601" s="1435"/>
      <c r="H1601" s="1435"/>
      <c r="I1601" s="1435"/>
      <c r="J1601" s="1435"/>
      <c r="K1601" s="1435"/>
      <c r="L1601" s="1435"/>
      <c r="M1601" s="1435"/>
      <c r="N1601" s="1435"/>
      <c r="O1601" s="1435"/>
      <c r="P1601" s="1435"/>
      <c r="Q1601" s="1435"/>
      <c r="R1601" s="1435"/>
      <c r="S1601" s="1435"/>
      <c r="T1601" s="1435"/>
      <c r="U1601" s="1435"/>
      <c r="V1601" s="1435"/>
      <c r="W1601" s="1435"/>
      <c r="X1601" s="1435"/>
      <c r="Y1601" s="1435"/>
      <c r="Z1601" s="1435"/>
      <c r="AA1601" s="369"/>
    </row>
    <row r="1602" spans="1:47" ht="14.4">
      <c r="A1602" s="369"/>
      <c r="B1602" s="1348"/>
      <c r="C1602" s="1348"/>
      <c r="D1602" s="1434"/>
      <c r="E1602" s="1434"/>
      <c r="F1602" s="1434"/>
      <c r="G1602" s="1436"/>
      <c r="H1602" s="1436"/>
      <c r="I1602" s="1436"/>
      <c r="J1602" s="1435"/>
      <c r="K1602" s="1435"/>
      <c r="L1602" s="1435"/>
      <c r="M1602" s="1435"/>
      <c r="N1602" s="1435"/>
      <c r="O1602" s="1435"/>
      <c r="P1602" s="1435"/>
      <c r="Q1602" s="1435"/>
      <c r="R1602" s="1435"/>
      <c r="S1602" s="1435"/>
      <c r="T1602" s="1435"/>
      <c r="U1602" s="1435"/>
      <c r="V1602" s="1435"/>
      <c r="W1602" s="1435"/>
      <c r="X1602" s="1435"/>
      <c r="Y1602" s="1435"/>
      <c r="Z1602" s="1435"/>
      <c r="AA1602" s="369"/>
    </row>
    <row r="1603" spans="1:47" ht="18" customHeight="1">
      <c r="A1603" s="369"/>
      <c r="B1603" s="1348"/>
      <c r="C1603" s="1348"/>
      <c r="D1603" s="1347" t="s">
        <v>3975</v>
      </c>
      <c r="E1603" s="1347"/>
      <c r="F1603" s="1347"/>
      <c r="G1603" s="1047" t="s">
        <v>3918</v>
      </c>
      <c r="H1603" s="1047"/>
      <c r="I1603" s="1047"/>
      <c r="J1603" s="871"/>
      <c r="K1603" s="869"/>
      <c r="L1603" s="344" t="s">
        <v>3919</v>
      </c>
      <c r="M1603" s="1437"/>
      <c r="N1603" s="1427"/>
      <c r="O1603" s="1438"/>
      <c r="P1603" s="1439"/>
      <c r="Q1603" s="1425"/>
      <c r="R1603" s="1425"/>
      <c r="S1603" s="1425"/>
      <c r="T1603" s="1425"/>
      <c r="U1603" s="1425"/>
      <c r="V1603" s="1425"/>
      <c r="W1603" s="1425"/>
      <c r="X1603" s="1425"/>
      <c r="Y1603" s="1425"/>
      <c r="Z1603" s="1440"/>
      <c r="AA1603" s="369"/>
    </row>
    <row r="1604" spans="1:47" ht="18" customHeight="1">
      <c r="A1604" s="369"/>
      <c r="B1604" s="1348"/>
      <c r="C1604" s="1348"/>
      <c r="D1604" s="1347"/>
      <c r="E1604" s="1347"/>
      <c r="F1604" s="1347"/>
      <c r="G1604" s="1047" t="s">
        <v>3920</v>
      </c>
      <c r="H1604" s="1047"/>
      <c r="I1604" s="1047"/>
      <c r="J1604" s="1046"/>
      <c r="K1604" s="1046"/>
      <c r="L1604" s="1046"/>
      <c r="M1604" s="1046"/>
      <c r="N1604" s="1046"/>
      <c r="O1604" s="1046"/>
      <c r="P1604" s="1047" t="s">
        <v>3921</v>
      </c>
      <c r="Q1604" s="1047"/>
      <c r="R1604" s="1047"/>
      <c r="S1604" s="1046"/>
      <c r="T1604" s="1046"/>
      <c r="U1604" s="1046"/>
      <c r="V1604" s="1046"/>
      <c r="W1604" s="1046"/>
      <c r="X1604" s="1046"/>
      <c r="Y1604" s="1046"/>
      <c r="Z1604" s="1046"/>
      <c r="AA1604" s="369"/>
    </row>
    <row r="1605" spans="1:47" ht="18" customHeight="1">
      <c r="A1605" s="369"/>
      <c r="B1605" s="1348"/>
      <c r="C1605" s="1348"/>
      <c r="D1605" s="1347"/>
      <c r="E1605" s="1347"/>
      <c r="F1605" s="1347"/>
      <c r="G1605" s="1047" t="s">
        <v>3922</v>
      </c>
      <c r="H1605" s="1047"/>
      <c r="I1605" s="1047"/>
      <c r="J1605" s="1046"/>
      <c r="K1605" s="1046"/>
      <c r="L1605" s="1046"/>
      <c r="M1605" s="1046"/>
      <c r="N1605" s="1046"/>
      <c r="O1605" s="1046"/>
      <c r="P1605" s="1047" t="s">
        <v>3923</v>
      </c>
      <c r="Q1605" s="1047"/>
      <c r="R1605" s="1047"/>
      <c r="S1605" s="1046"/>
      <c r="T1605" s="1046"/>
      <c r="U1605" s="1046"/>
      <c r="V1605" s="1046"/>
      <c r="W1605" s="1046"/>
      <c r="X1605" s="1046"/>
      <c r="Y1605" s="1046"/>
      <c r="Z1605" s="1046"/>
      <c r="AA1605" s="369"/>
    </row>
    <row r="1606" spans="1:47" ht="18" customHeight="1">
      <c r="A1606" s="369"/>
      <c r="B1606" s="1348"/>
      <c r="C1606" s="1348"/>
      <c r="D1606" s="1347"/>
      <c r="E1606" s="1347"/>
      <c r="F1606" s="1347"/>
      <c r="G1606" s="1047" t="s">
        <v>3924</v>
      </c>
      <c r="H1606" s="1047"/>
      <c r="I1606" s="1047"/>
      <c r="J1606" s="1046"/>
      <c r="K1606" s="1046"/>
      <c r="L1606" s="1046"/>
      <c r="M1606" s="1046"/>
      <c r="N1606" s="1046"/>
      <c r="O1606" s="1046"/>
      <c r="P1606" s="1046"/>
      <c r="Q1606" s="1046"/>
      <c r="R1606" s="1046"/>
      <c r="S1606" s="1046"/>
      <c r="T1606" s="1046"/>
      <c r="U1606" s="1046"/>
      <c r="V1606" s="1046"/>
      <c r="W1606" s="1046"/>
      <c r="X1606" s="1046"/>
      <c r="Y1606" s="1046"/>
      <c r="Z1606" s="1046"/>
      <c r="AA1606" s="369"/>
    </row>
    <row r="1607" spans="1:47" ht="14.4">
      <c r="A1607" s="369"/>
      <c r="B1607" s="1348"/>
      <c r="C1607" s="1348"/>
      <c r="D1607" s="1441" t="s">
        <v>3976</v>
      </c>
      <c r="E1607" s="1441"/>
      <c r="F1607" s="1441"/>
      <c r="G1607" s="1441"/>
      <c r="H1607" s="1441"/>
      <c r="I1607" s="1441"/>
      <c r="J1607" s="1441"/>
      <c r="K1607" s="1441"/>
      <c r="L1607" s="1441"/>
      <c r="M1607" s="1441"/>
      <c r="N1607" s="1441" t="s">
        <v>177</v>
      </c>
      <c r="O1607" s="1441"/>
      <c r="P1607" s="1441"/>
      <c r="Q1607" s="1441"/>
      <c r="R1607" s="1441"/>
      <c r="S1607" s="1441"/>
      <c r="T1607" s="1441"/>
      <c r="U1607" s="1441"/>
      <c r="V1607" s="1441"/>
      <c r="W1607" s="1441"/>
      <c r="X1607" s="1441"/>
      <c r="Y1607" s="1441"/>
      <c r="Z1607" s="1441"/>
      <c r="AA1607" s="369"/>
    </row>
    <row r="1608" spans="1:47" ht="14.4">
      <c r="A1608" s="369"/>
      <c r="B1608" s="1348"/>
      <c r="C1608" s="1348"/>
      <c r="D1608" s="1347"/>
      <c r="E1608" s="1347"/>
      <c r="F1608" s="1347"/>
      <c r="G1608" s="1347"/>
      <c r="H1608" s="1347"/>
      <c r="I1608" s="1347"/>
      <c r="J1608" s="1347"/>
      <c r="K1608" s="1347"/>
      <c r="L1608" s="1347"/>
      <c r="M1608" s="1347"/>
      <c r="N1608" s="1347"/>
      <c r="O1608" s="1347"/>
      <c r="P1608" s="1347"/>
      <c r="Q1608" s="1347"/>
      <c r="R1608" s="1347"/>
      <c r="S1608" s="1347"/>
      <c r="T1608" s="1347"/>
      <c r="U1608" s="1347"/>
      <c r="V1608" s="1347"/>
      <c r="W1608" s="1347"/>
      <c r="X1608" s="1347"/>
      <c r="Y1608" s="1347"/>
      <c r="Z1608" s="1347"/>
      <c r="AA1608" s="369"/>
    </row>
    <row r="1609" spans="1:47" ht="14.25" customHeight="1">
      <c r="A1609" s="369"/>
      <c r="B1609" s="1348"/>
      <c r="C1609" s="1348"/>
      <c r="D1609" s="1347"/>
      <c r="E1609" s="1347"/>
      <c r="F1609" s="1347"/>
      <c r="G1609" s="1347"/>
      <c r="H1609" s="1347"/>
      <c r="I1609" s="1347"/>
      <c r="J1609" s="1347"/>
      <c r="K1609" s="1347"/>
      <c r="L1609" s="1347"/>
      <c r="M1609" s="1347"/>
      <c r="N1609" s="1347"/>
      <c r="O1609" s="1347"/>
      <c r="P1609" s="1347"/>
      <c r="Q1609" s="1347"/>
      <c r="R1609" s="1347"/>
      <c r="S1609" s="1347"/>
      <c r="T1609" s="1347"/>
      <c r="U1609" s="1347"/>
      <c r="V1609" s="1347"/>
      <c r="W1609" s="1347"/>
      <c r="X1609" s="1347"/>
      <c r="Y1609" s="1347"/>
      <c r="Z1609" s="1347"/>
      <c r="AA1609" s="369"/>
    </row>
    <row r="1610" spans="1:47" ht="14.4">
      <c r="A1610" s="369"/>
      <c r="B1610" s="1348"/>
      <c r="C1610" s="1348"/>
      <c r="D1610" s="1347" t="s">
        <v>3977</v>
      </c>
      <c r="E1610" s="1347"/>
      <c r="F1610" s="1347"/>
      <c r="G1610" s="1347"/>
      <c r="H1610" s="1347"/>
      <c r="I1610" s="1347"/>
      <c r="J1610" s="1347"/>
      <c r="K1610" s="1347"/>
      <c r="L1610" s="1347"/>
      <c r="M1610" s="1347"/>
      <c r="N1610" s="1442" t="s">
        <v>3979</v>
      </c>
      <c r="O1610" s="1442"/>
      <c r="P1610" s="1442"/>
      <c r="Q1610" s="1442"/>
      <c r="R1610" s="390"/>
      <c r="S1610" s="369"/>
      <c r="T1610" s="369"/>
      <c r="U1610" s="369"/>
      <c r="V1610" s="391"/>
      <c r="W1610" s="389"/>
      <c r="X1610" s="389"/>
      <c r="Y1610" s="389"/>
      <c r="Z1610" s="392"/>
      <c r="AA1610" s="369"/>
    </row>
    <row r="1611" spans="1:47" ht="14.4">
      <c r="A1611" s="369"/>
      <c r="B1611" s="1348"/>
      <c r="C1611" s="1348"/>
      <c r="D1611" s="1347"/>
      <c r="E1611" s="1347"/>
      <c r="F1611" s="1347"/>
      <c r="G1611" s="1347"/>
      <c r="H1611" s="1347"/>
      <c r="I1611" s="1347"/>
      <c r="J1611" s="1347"/>
      <c r="K1611" s="1347"/>
      <c r="L1611" s="1347"/>
      <c r="M1611" s="1347"/>
      <c r="N1611" s="1442"/>
      <c r="O1611" s="1442"/>
      <c r="P1611" s="1442"/>
      <c r="Q1611" s="1442"/>
      <c r="R1611" s="115"/>
      <c r="S1611" s="114"/>
      <c r="T1611" s="369" t="s">
        <v>388</v>
      </c>
      <c r="U1611" s="114"/>
      <c r="V1611" s="393" t="s">
        <v>3980</v>
      </c>
      <c r="W1611" s="389"/>
      <c r="X1611" s="389"/>
      <c r="Y1611" s="389"/>
      <c r="Z1611" s="392"/>
      <c r="AA1611" s="369"/>
    </row>
    <row r="1612" spans="1:47" ht="14.4">
      <c r="A1612" s="369"/>
      <c r="B1612" s="1348"/>
      <c r="C1612" s="1348"/>
      <c r="D1612" s="1347"/>
      <c r="E1612" s="1347"/>
      <c r="F1612" s="1347"/>
      <c r="G1612" s="1347"/>
      <c r="H1612" s="1347"/>
      <c r="I1612" s="1347"/>
      <c r="J1612" s="1347"/>
      <c r="K1612" s="1347"/>
      <c r="L1612" s="1347"/>
      <c r="M1612" s="1347"/>
      <c r="N1612" s="1442"/>
      <c r="O1612" s="1442"/>
      <c r="P1612" s="1442"/>
      <c r="Q1612" s="1442"/>
      <c r="R1612" s="394"/>
      <c r="S1612" s="369"/>
      <c r="T1612" s="369"/>
      <c r="U1612" s="395"/>
      <c r="V1612" s="391"/>
      <c r="W1612" s="389"/>
      <c r="X1612" s="389"/>
      <c r="Y1612" s="389"/>
      <c r="Z1612" s="392"/>
      <c r="AA1612" s="369"/>
    </row>
    <row r="1613" spans="1:47" ht="13.95" customHeight="1">
      <c r="A1613" s="369"/>
      <c r="B1613" s="1348"/>
      <c r="C1613" s="1348"/>
      <c r="D1613" s="1443" t="s">
        <v>3978</v>
      </c>
      <c r="E1613" s="1443"/>
      <c r="F1613" s="1443"/>
      <c r="G1613" s="370"/>
      <c r="H1613" s="371"/>
      <c r="I1613" s="371"/>
      <c r="J1613" s="371"/>
      <c r="K1613" s="371"/>
      <c r="L1613" s="371"/>
      <c r="M1613" s="371"/>
      <c r="N1613" s="371"/>
      <c r="O1613" s="371"/>
      <c r="P1613" s="371"/>
      <c r="Q1613" s="371"/>
      <c r="R1613" s="371"/>
      <c r="S1613" s="371"/>
      <c r="T1613" s="371"/>
      <c r="U1613" s="371"/>
      <c r="V1613" s="372"/>
      <c r="W1613" s="370"/>
      <c r="X1613" s="370"/>
      <c r="Y1613" s="370"/>
      <c r="Z1613" s="374"/>
      <c r="AA1613" s="369"/>
    </row>
    <row r="1614" spans="1:47" ht="14.4">
      <c r="A1614" s="369"/>
      <c r="B1614" s="1348"/>
      <c r="C1614" s="1348"/>
      <c r="D1614" s="1443"/>
      <c r="E1614" s="1443"/>
      <c r="F1614" s="1443"/>
      <c r="G1614" s="389"/>
      <c r="H1614" s="369"/>
      <c r="I1614" s="121" t="s">
        <v>3783</v>
      </c>
      <c r="J1614" s="369" t="s">
        <v>3981</v>
      </c>
      <c r="K1614" s="369"/>
      <c r="L1614" s="369"/>
      <c r="M1614" s="369"/>
      <c r="N1614" s="369" t="s">
        <v>3965</v>
      </c>
      <c r="O1614" s="369"/>
      <c r="P1614" s="121" t="s">
        <v>3783</v>
      </c>
      <c r="Q1614" s="369" t="s">
        <v>3982</v>
      </c>
      <c r="R1614" s="369"/>
      <c r="S1614" s="369"/>
      <c r="T1614" s="369"/>
      <c r="U1614" s="369" t="s">
        <v>3965</v>
      </c>
      <c r="V1614" s="391"/>
      <c r="W1614" s="121" t="s">
        <v>3783</v>
      </c>
      <c r="X1614" s="389" t="s">
        <v>3983</v>
      </c>
      <c r="Y1614" s="389"/>
      <c r="Z1614" s="392"/>
      <c r="AA1614" s="369"/>
    </row>
    <row r="1615" spans="1:47" ht="14.4">
      <c r="A1615" s="369"/>
      <c r="B1615" s="1348"/>
      <c r="C1615" s="1348"/>
      <c r="D1615" s="1443"/>
      <c r="E1615" s="1443"/>
      <c r="F1615" s="1443"/>
      <c r="G1615" s="375"/>
      <c r="H1615" s="376"/>
      <c r="I1615" s="376"/>
      <c r="J1615" s="376"/>
      <c r="K1615" s="376"/>
      <c r="L1615" s="376"/>
      <c r="M1615" s="376"/>
      <c r="N1615" s="376"/>
      <c r="O1615" s="376"/>
      <c r="P1615" s="376"/>
      <c r="Q1615" s="376"/>
      <c r="R1615" s="376"/>
      <c r="S1615" s="376"/>
      <c r="T1615" s="376"/>
      <c r="U1615" s="376"/>
      <c r="V1615" s="378"/>
      <c r="W1615" s="375"/>
      <c r="X1615" s="375"/>
      <c r="Y1615" s="375"/>
      <c r="Z1615" s="379"/>
      <c r="AA1615" s="369"/>
    </row>
    <row r="1616" spans="1:47" ht="14.55" customHeight="1">
      <c r="B1616" s="1348" t="s">
        <v>3984</v>
      </c>
      <c r="C1616" s="1348"/>
      <c r="D1616" s="1347" t="s">
        <v>23</v>
      </c>
      <c r="E1616" s="1347"/>
      <c r="F1616" s="1347"/>
      <c r="G1616" s="1346" t="s">
        <v>15</v>
      </c>
      <c r="H1616" s="1346"/>
      <c r="I1616" s="1346"/>
      <c r="J1616" s="1346"/>
      <c r="K1616" s="1346"/>
      <c r="L1616" s="1444"/>
      <c r="M1616" s="1349"/>
      <c r="N1616" s="368" t="s">
        <v>3919</v>
      </c>
      <c r="O1616" s="1444"/>
      <c r="P1616" s="1349"/>
      <c r="Q1616" s="1346" t="s">
        <v>56</v>
      </c>
      <c r="R1616" s="1346"/>
      <c r="S1616" s="1346"/>
      <c r="T1616" s="1346"/>
      <c r="U1616" s="1346"/>
      <c r="V1616" s="1445"/>
      <c r="W1616" s="1346"/>
      <c r="X1616" s="1346"/>
      <c r="Y1616" s="1346"/>
      <c r="Z1616" s="1346"/>
      <c r="AB1616" s="2">
        <v>63</v>
      </c>
      <c r="AC1616" s="876"/>
      <c r="AD1616" s="876"/>
      <c r="AE1616" s="876"/>
      <c r="AF1616" s="1446"/>
      <c r="AG1616" s="1446"/>
      <c r="AH1616" s="1446"/>
      <c r="AI1616" s="1446"/>
      <c r="AJ1616" s="1446"/>
      <c r="AK1616" s="876"/>
      <c r="AL1616" s="876"/>
      <c r="AM1616" s="876"/>
      <c r="AN1616" s="1446"/>
      <c r="AO1616" s="1446"/>
      <c r="AP1616" s="1446"/>
      <c r="AQ1616" s="1446"/>
      <c r="AR1616" s="1446"/>
      <c r="AS1616" s="1446"/>
      <c r="AT1616" s="1446"/>
      <c r="AU1616" s="1446"/>
    </row>
    <row r="1617" spans="1:47" ht="13.05" customHeight="1">
      <c r="B1617" s="1348"/>
      <c r="C1617" s="1348"/>
      <c r="D1617" s="1347"/>
      <c r="E1617" s="1347"/>
      <c r="F1617" s="1347"/>
      <c r="G1617" s="1346" t="s">
        <v>17</v>
      </c>
      <c r="H1617" s="1346"/>
      <c r="I1617" s="1346"/>
      <c r="J1617" s="1346"/>
      <c r="K1617" s="1346"/>
      <c r="L1617" s="1445"/>
      <c r="M1617" s="1346"/>
      <c r="N1617" s="1346"/>
      <c r="O1617" s="1346"/>
      <c r="P1617" s="1346"/>
      <c r="Q1617" s="1346" t="s">
        <v>3993</v>
      </c>
      <c r="R1617" s="1346"/>
      <c r="S1617" s="1346"/>
      <c r="T1617" s="1346"/>
      <c r="U1617" s="1346"/>
      <c r="V1617" s="1445"/>
      <c r="W1617" s="1346"/>
      <c r="X1617" s="1346"/>
      <c r="Y1617" s="1346"/>
      <c r="Z1617" s="1346"/>
      <c r="AC1617" s="876"/>
      <c r="AD1617" s="876"/>
      <c r="AE1617" s="876"/>
      <c r="AF1617" s="1446"/>
      <c r="AG1617" s="1446"/>
      <c r="AH1617" s="1446"/>
      <c r="AI1617" s="1446"/>
      <c r="AJ1617" s="1446"/>
      <c r="AK1617" s="1446"/>
      <c r="AL1617" s="1446"/>
      <c r="AM1617" s="1446"/>
      <c r="AN1617" s="1446"/>
      <c r="AO1617" s="1446"/>
      <c r="AP1617" s="1446"/>
      <c r="AQ1617" s="1446"/>
      <c r="AR1617" s="1446"/>
      <c r="AS1617" s="1446"/>
      <c r="AT1617" s="1446"/>
      <c r="AU1617" s="1446"/>
    </row>
    <row r="1618" spans="1:47" ht="13.95" customHeight="1">
      <c r="A1618" s="369"/>
      <c r="B1618" s="1348"/>
      <c r="C1618" s="1348"/>
      <c r="D1618" s="1347"/>
      <c r="E1618" s="1347"/>
      <c r="F1618" s="1347"/>
      <c r="G1618" s="1346" t="s">
        <v>19</v>
      </c>
      <c r="H1618" s="1346"/>
      <c r="I1618" s="1346"/>
      <c r="J1618" s="1346"/>
      <c r="K1618" s="1346"/>
      <c r="L1618" s="1445"/>
      <c r="M1618" s="1346"/>
      <c r="N1618" s="1346"/>
      <c r="O1618" s="1346"/>
      <c r="P1618" s="1346"/>
      <c r="Q1618" s="1347" t="s">
        <v>20</v>
      </c>
      <c r="R1618" s="1347"/>
      <c r="S1618" s="1347"/>
      <c r="T1618" s="1347"/>
      <c r="U1618" s="1347"/>
      <c r="V1618" s="1445"/>
      <c r="W1618" s="1346"/>
      <c r="X1618" s="1346"/>
      <c r="Y1618" s="1346"/>
      <c r="Z1618" s="1346"/>
      <c r="AA1618" s="369"/>
    </row>
    <row r="1619" spans="1:47" ht="14.4">
      <c r="A1619" s="369"/>
      <c r="B1619" s="1348"/>
      <c r="C1619" s="1348"/>
      <c r="D1619" s="1347" t="s">
        <v>8</v>
      </c>
      <c r="E1619" s="1347"/>
      <c r="F1619" s="1347"/>
      <c r="G1619" s="1447"/>
      <c r="H1619" s="1343"/>
      <c r="I1619" s="1343"/>
      <c r="J1619" s="1343"/>
      <c r="K1619" s="1343"/>
      <c r="L1619" s="1344"/>
      <c r="M1619" s="1344"/>
      <c r="N1619" s="1344"/>
      <c r="O1619" s="1344"/>
      <c r="P1619" s="1344"/>
      <c r="Q1619" s="1344"/>
      <c r="R1619" s="1344"/>
      <c r="S1619" s="1344"/>
      <c r="T1619" s="1344"/>
      <c r="U1619" s="1344"/>
      <c r="V1619" s="1344"/>
      <c r="W1619" s="1344"/>
      <c r="X1619" s="1344"/>
      <c r="Y1619" s="1344"/>
      <c r="Z1619" s="1344"/>
      <c r="AA1619" s="369"/>
    </row>
    <row r="1620" spans="1:47" ht="14.4">
      <c r="A1620" s="369"/>
      <c r="B1620" s="1348"/>
      <c r="C1620" s="1348"/>
      <c r="D1620" s="1347"/>
      <c r="E1620" s="1347"/>
      <c r="F1620" s="1347"/>
      <c r="G1620" s="1345"/>
      <c r="H1620" s="1344"/>
      <c r="I1620" s="1344"/>
      <c r="J1620" s="1344"/>
      <c r="K1620" s="1344"/>
      <c r="L1620" s="1344"/>
      <c r="M1620" s="1344"/>
      <c r="N1620" s="1344"/>
      <c r="O1620" s="1344"/>
      <c r="P1620" s="1344"/>
      <c r="Q1620" s="1344"/>
      <c r="R1620" s="1344"/>
      <c r="S1620" s="1344"/>
      <c r="T1620" s="1344"/>
      <c r="U1620" s="1344"/>
      <c r="V1620" s="1344"/>
      <c r="W1620" s="1344"/>
      <c r="X1620" s="1344"/>
      <c r="Y1620" s="1344"/>
      <c r="Z1620" s="1344"/>
      <c r="AA1620" s="369"/>
    </row>
    <row r="1621" spans="1:47" ht="14.4">
      <c r="A1621" s="369"/>
      <c r="B1621" s="1348"/>
      <c r="C1621" s="1348"/>
      <c r="D1621" s="1347" t="s">
        <v>3745</v>
      </c>
      <c r="E1621" s="1347"/>
      <c r="F1621" s="1347"/>
      <c r="G1621" s="370"/>
      <c r="H1621" s="371"/>
      <c r="I1621" s="350"/>
      <c r="J1621" s="350"/>
      <c r="K1621" s="112" t="s">
        <v>3783</v>
      </c>
      <c r="L1621" s="371" t="s">
        <v>3966</v>
      </c>
      <c r="M1621" s="371"/>
      <c r="N1621" s="371"/>
      <c r="O1621" s="371"/>
      <c r="P1621" s="371" t="s">
        <v>3965</v>
      </c>
      <c r="Q1621" s="350"/>
      <c r="R1621" s="112" t="s">
        <v>3783</v>
      </c>
      <c r="S1621" s="371" t="s">
        <v>3967</v>
      </c>
      <c r="T1621" s="371"/>
      <c r="U1621" s="371"/>
      <c r="V1621" s="372"/>
      <c r="W1621" s="373"/>
      <c r="X1621" s="370"/>
      <c r="Y1621" s="370"/>
      <c r="Z1621" s="374"/>
      <c r="AA1621" s="369"/>
    </row>
    <row r="1622" spans="1:47" ht="14.4">
      <c r="A1622" s="369"/>
      <c r="B1622" s="1348"/>
      <c r="C1622" s="1348"/>
      <c r="D1622" s="1347"/>
      <c r="E1622" s="1347"/>
      <c r="F1622" s="1347"/>
      <c r="G1622" s="375"/>
      <c r="H1622" s="376"/>
      <c r="I1622" s="377"/>
      <c r="J1622" s="376"/>
      <c r="K1622" s="110" t="s">
        <v>3783</v>
      </c>
      <c r="L1622" s="376" t="s">
        <v>9</v>
      </c>
      <c r="M1622" s="376"/>
      <c r="N1622" s="376"/>
      <c r="O1622" s="1448"/>
      <c r="P1622" s="1449"/>
      <c r="Q1622" s="1449"/>
      <c r="R1622" s="1449"/>
      <c r="S1622" s="1449"/>
      <c r="T1622" s="1449"/>
      <c r="U1622" s="1449"/>
      <c r="V1622" s="1449"/>
      <c r="W1622" s="375" t="s">
        <v>10</v>
      </c>
      <c r="X1622" s="375"/>
      <c r="Y1622" s="375"/>
      <c r="Z1622" s="379"/>
      <c r="AA1622" s="369"/>
    </row>
    <row r="1623" spans="1:47" ht="14.4">
      <c r="A1623" s="369"/>
      <c r="B1623" s="1348"/>
      <c r="C1623" s="1348"/>
      <c r="D1623" s="1347"/>
      <c r="E1623" s="1347"/>
      <c r="F1623" s="1347"/>
      <c r="G1623" s="1450" t="s">
        <v>3968</v>
      </c>
      <c r="H1623" s="1450"/>
      <c r="I1623" s="1450"/>
      <c r="J1623" s="1450"/>
      <c r="K1623" s="1451"/>
      <c r="L1623" s="1452"/>
      <c r="M1623" s="1453"/>
      <c r="N1623" s="1453"/>
      <c r="O1623" s="1453"/>
      <c r="P1623" s="1453"/>
      <c r="Q1623" s="1452"/>
      <c r="R1623" s="1453"/>
      <c r="S1623" s="1453"/>
      <c r="T1623" s="1453"/>
      <c r="U1623" s="1453"/>
      <c r="V1623" s="1445"/>
      <c r="W1623" s="1346"/>
      <c r="X1623" s="1346"/>
      <c r="Y1623" s="1346"/>
      <c r="Z1623" s="1346"/>
      <c r="AA1623" s="369"/>
    </row>
    <row r="1624" spans="1:47" ht="14.4">
      <c r="A1624" s="369"/>
      <c r="B1624" s="1348"/>
      <c r="C1624" s="1348"/>
      <c r="D1624" s="1347"/>
      <c r="E1624" s="1347"/>
      <c r="F1624" s="1347"/>
      <c r="G1624" s="1450" t="s">
        <v>3969</v>
      </c>
      <c r="H1624" s="1450"/>
      <c r="I1624" s="1450"/>
      <c r="J1624" s="1450"/>
      <c r="K1624" s="1451"/>
      <c r="L1624" s="1429"/>
      <c r="M1624" s="862"/>
      <c r="N1624" s="109"/>
      <c r="O1624" s="1" t="s">
        <v>12</v>
      </c>
      <c r="P1624" s="109"/>
      <c r="Q1624" s="1" t="s">
        <v>11</v>
      </c>
      <c r="R1624" s="109"/>
      <c r="S1624" s="1" t="s">
        <v>227</v>
      </c>
      <c r="T1624" s="382"/>
      <c r="U1624" s="382"/>
      <c r="V1624" s="383"/>
      <c r="W1624" s="380"/>
      <c r="X1624" s="380"/>
      <c r="Y1624" s="380"/>
      <c r="Z1624" s="381"/>
      <c r="AA1624" s="369"/>
    </row>
    <row r="1625" spans="1:47" ht="13.95" customHeight="1">
      <c r="A1625" s="369"/>
      <c r="B1625" s="1348"/>
      <c r="C1625" s="1348"/>
      <c r="D1625" s="1443" t="s">
        <v>3971</v>
      </c>
      <c r="E1625" s="1347"/>
      <c r="F1625" s="1347"/>
      <c r="G1625" s="111" t="s">
        <v>3783</v>
      </c>
      <c r="H1625" s="385" t="s">
        <v>3972</v>
      </c>
      <c r="I1625" s="385"/>
      <c r="J1625" s="385"/>
      <c r="K1625" s="385"/>
      <c r="L1625" s="386" t="s">
        <v>3974</v>
      </c>
      <c r="M1625" s="385"/>
      <c r="N1625" s="385"/>
      <c r="O1625" s="1433"/>
      <c r="P1625" s="1433"/>
      <c r="Q1625" s="1433"/>
      <c r="R1625" s="1433"/>
      <c r="S1625" s="1433"/>
      <c r="T1625" s="1433"/>
      <c r="U1625" s="1433"/>
      <c r="V1625" s="1433"/>
      <c r="W1625" s="387" t="s">
        <v>10</v>
      </c>
      <c r="X1625" s="387"/>
      <c r="Y1625" s="387"/>
      <c r="Z1625" s="388"/>
      <c r="AA1625" s="369"/>
    </row>
    <row r="1626" spans="1:47" ht="14.4">
      <c r="A1626" s="369"/>
      <c r="B1626" s="1348"/>
      <c r="C1626" s="1348"/>
      <c r="D1626" s="1347"/>
      <c r="E1626" s="1347"/>
      <c r="F1626" s="1347"/>
      <c r="G1626" s="110" t="s">
        <v>3783</v>
      </c>
      <c r="H1626" s="376" t="s">
        <v>3973</v>
      </c>
      <c r="I1626" s="376"/>
      <c r="J1626" s="376"/>
      <c r="K1626" s="376"/>
      <c r="L1626" s="376"/>
      <c r="M1626" s="376"/>
      <c r="N1626" s="376"/>
      <c r="O1626" s="376"/>
      <c r="P1626" s="376"/>
      <c r="Q1626" s="376"/>
      <c r="R1626" s="376"/>
      <c r="S1626" s="376"/>
      <c r="T1626" s="376"/>
      <c r="U1626" s="376"/>
      <c r="V1626" s="378"/>
      <c r="W1626" s="375"/>
      <c r="X1626" s="375"/>
      <c r="Y1626" s="375"/>
      <c r="Z1626" s="379"/>
      <c r="AA1626" s="369"/>
    </row>
    <row r="1627" spans="1:47" ht="13.95" customHeight="1">
      <c r="A1627" s="369"/>
      <c r="B1627" s="1348" t="s">
        <v>3985</v>
      </c>
      <c r="C1627" s="1348"/>
      <c r="D1627" s="1347" t="s">
        <v>3755</v>
      </c>
      <c r="E1627" s="1347"/>
      <c r="F1627" s="1347"/>
      <c r="G1627" s="1435"/>
      <c r="H1627" s="1435"/>
      <c r="I1627" s="1435"/>
      <c r="J1627" s="1435"/>
      <c r="K1627" s="1435"/>
      <c r="L1627" s="1435"/>
      <c r="M1627" s="1435"/>
      <c r="N1627" s="1435"/>
      <c r="O1627" s="1435"/>
      <c r="P1627" s="1435"/>
      <c r="Q1627" s="1435"/>
      <c r="R1627" s="1435"/>
      <c r="S1627" s="1435"/>
      <c r="T1627" s="1435"/>
      <c r="U1627" s="1435"/>
      <c r="V1627" s="1435"/>
      <c r="W1627" s="1435"/>
      <c r="X1627" s="1435"/>
      <c r="Y1627" s="1435"/>
      <c r="Z1627" s="1435"/>
      <c r="AA1627" s="369"/>
    </row>
    <row r="1628" spans="1:47" ht="14.4">
      <c r="A1628" s="369"/>
      <c r="B1628" s="1348"/>
      <c r="C1628" s="1348"/>
      <c r="D1628" s="1434"/>
      <c r="E1628" s="1434"/>
      <c r="F1628" s="1434"/>
      <c r="G1628" s="1436"/>
      <c r="H1628" s="1436"/>
      <c r="I1628" s="1436"/>
      <c r="J1628" s="1435"/>
      <c r="K1628" s="1435"/>
      <c r="L1628" s="1435"/>
      <c r="M1628" s="1435"/>
      <c r="N1628" s="1435"/>
      <c r="O1628" s="1435"/>
      <c r="P1628" s="1435"/>
      <c r="Q1628" s="1435"/>
      <c r="R1628" s="1435"/>
      <c r="S1628" s="1435"/>
      <c r="T1628" s="1435"/>
      <c r="U1628" s="1435"/>
      <c r="V1628" s="1435"/>
      <c r="W1628" s="1435"/>
      <c r="X1628" s="1435"/>
      <c r="Y1628" s="1435"/>
      <c r="Z1628" s="1435"/>
      <c r="AA1628" s="369"/>
    </row>
    <row r="1629" spans="1:47" ht="18" customHeight="1">
      <c r="A1629" s="369"/>
      <c r="B1629" s="1348"/>
      <c r="C1629" s="1348"/>
      <c r="D1629" s="1347" t="s">
        <v>3975</v>
      </c>
      <c r="E1629" s="1347"/>
      <c r="F1629" s="1347"/>
      <c r="G1629" s="1047" t="s">
        <v>3918</v>
      </c>
      <c r="H1629" s="1047"/>
      <c r="I1629" s="1047"/>
      <c r="J1629" s="871"/>
      <c r="K1629" s="869"/>
      <c r="L1629" s="344" t="s">
        <v>3919</v>
      </c>
      <c r="M1629" s="1437"/>
      <c r="N1629" s="1427"/>
      <c r="O1629" s="1438"/>
      <c r="P1629" s="1439"/>
      <c r="Q1629" s="1425"/>
      <c r="R1629" s="1425"/>
      <c r="S1629" s="1425"/>
      <c r="T1629" s="1425"/>
      <c r="U1629" s="1425"/>
      <c r="V1629" s="1425"/>
      <c r="W1629" s="1425"/>
      <c r="X1629" s="1425"/>
      <c r="Y1629" s="1425"/>
      <c r="Z1629" s="1440"/>
      <c r="AA1629" s="369"/>
    </row>
    <row r="1630" spans="1:47" ht="18" customHeight="1">
      <c r="A1630" s="369"/>
      <c r="B1630" s="1348"/>
      <c r="C1630" s="1348"/>
      <c r="D1630" s="1347"/>
      <c r="E1630" s="1347"/>
      <c r="F1630" s="1347"/>
      <c r="G1630" s="1047" t="s">
        <v>3920</v>
      </c>
      <c r="H1630" s="1047"/>
      <c r="I1630" s="1047"/>
      <c r="J1630" s="1046"/>
      <c r="K1630" s="1046"/>
      <c r="L1630" s="1046"/>
      <c r="M1630" s="1046"/>
      <c r="N1630" s="1046"/>
      <c r="O1630" s="1046"/>
      <c r="P1630" s="1047" t="s">
        <v>3921</v>
      </c>
      <c r="Q1630" s="1047"/>
      <c r="R1630" s="1047"/>
      <c r="S1630" s="1046"/>
      <c r="T1630" s="1046"/>
      <c r="U1630" s="1046"/>
      <c r="V1630" s="1046"/>
      <c r="W1630" s="1046"/>
      <c r="X1630" s="1046"/>
      <c r="Y1630" s="1046"/>
      <c r="Z1630" s="1046"/>
      <c r="AA1630" s="369"/>
    </row>
    <row r="1631" spans="1:47" ht="18" customHeight="1">
      <c r="A1631" s="369"/>
      <c r="B1631" s="1348"/>
      <c r="C1631" s="1348"/>
      <c r="D1631" s="1347"/>
      <c r="E1631" s="1347"/>
      <c r="F1631" s="1347"/>
      <c r="G1631" s="1047" t="s">
        <v>3922</v>
      </c>
      <c r="H1631" s="1047"/>
      <c r="I1631" s="1047"/>
      <c r="J1631" s="1046"/>
      <c r="K1631" s="1046"/>
      <c r="L1631" s="1046"/>
      <c r="M1631" s="1046"/>
      <c r="N1631" s="1046"/>
      <c r="O1631" s="1046"/>
      <c r="P1631" s="1047" t="s">
        <v>3923</v>
      </c>
      <c r="Q1631" s="1047"/>
      <c r="R1631" s="1047"/>
      <c r="S1631" s="1046"/>
      <c r="T1631" s="1046"/>
      <c r="U1631" s="1046"/>
      <c r="V1631" s="1046"/>
      <c r="W1631" s="1046"/>
      <c r="X1631" s="1046"/>
      <c r="Y1631" s="1046"/>
      <c r="Z1631" s="1046"/>
      <c r="AA1631" s="369"/>
    </row>
    <row r="1632" spans="1:47" ht="18" customHeight="1">
      <c r="A1632" s="369"/>
      <c r="B1632" s="1348"/>
      <c r="C1632" s="1348"/>
      <c r="D1632" s="1347"/>
      <c r="E1632" s="1347"/>
      <c r="F1632" s="1347"/>
      <c r="G1632" s="1047" t="s">
        <v>3924</v>
      </c>
      <c r="H1632" s="1047"/>
      <c r="I1632" s="1047"/>
      <c r="J1632" s="1046"/>
      <c r="K1632" s="1046"/>
      <c r="L1632" s="1046"/>
      <c r="M1632" s="1046"/>
      <c r="N1632" s="1046"/>
      <c r="O1632" s="1046"/>
      <c r="P1632" s="1046"/>
      <c r="Q1632" s="1046"/>
      <c r="R1632" s="1046"/>
      <c r="S1632" s="1046"/>
      <c r="T1632" s="1046"/>
      <c r="U1632" s="1046"/>
      <c r="V1632" s="1046"/>
      <c r="W1632" s="1046"/>
      <c r="X1632" s="1046"/>
      <c r="Y1632" s="1046"/>
      <c r="Z1632" s="1046"/>
      <c r="AA1632" s="369"/>
    </row>
    <row r="1633" spans="1:47" ht="14.4">
      <c r="A1633" s="369"/>
      <c r="B1633" s="1348"/>
      <c r="C1633" s="1348"/>
      <c r="D1633" s="1441" t="s">
        <v>3976</v>
      </c>
      <c r="E1633" s="1441"/>
      <c r="F1633" s="1441"/>
      <c r="G1633" s="1441"/>
      <c r="H1633" s="1441"/>
      <c r="I1633" s="1441"/>
      <c r="J1633" s="1441"/>
      <c r="K1633" s="1441"/>
      <c r="L1633" s="1441"/>
      <c r="M1633" s="1441"/>
      <c r="N1633" s="1441" t="s">
        <v>177</v>
      </c>
      <c r="O1633" s="1441"/>
      <c r="P1633" s="1441"/>
      <c r="Q1633" s="1441"/>
      <c r="R1633" s="1441"/>
      <c r="S1633" s="1441"/>
      <c r="T1633" s="1441"/>
      <c r="U1633" s="1441"/>
      <c r="V1633" s="1441"/>
      <c r="W1633" s="1441"/>
      <c r="X1633" s="1441"/>
      <c r="Y1633" s="1441"/>
      <c r="Z1633" s="1441"/>
      <c r="AA1633" s="369"/>
    </row>
    <row r="1634" spans="1:47" ht="14.4">
      <c r="A1634" s="369"/>
      <c r="B1634" s="1348"/>
      <c r="C1634" s="1348"/>
      <c r="D1634" s="1347"/>
      <c r="E1634" s="1347"/>
      <c r="F1634" s="1347"/>
      <c r="G1634" s="1347"/>
      <c r="H1634" s="1347"/>
      <c r="I1634" s="1347"/>
      <c r="J1634" s="1347"/>
      <c r="K1634" s="1347"/>
      <c r="L1634" s="1347"/>
      <c r="M1634" s="1347"/>
      <c r="N1634" s="1347"/>
      <c r="O1634" s="1347"/>
      <c r="P1634" s="1347"/>
      <c r="Q1634" s="1347"/>
      <c r="R1634" s="1347"/>
      <c r="S1634" s="1347"/>
      <c r="T1634" s="1347"/>
      <c r="U1634" s="1347"/>
      <c r="V1634" s="1347"/>
      <c r="W1634" s="1347"/>
      <c r="X1634" s="1347"/>
      <c r="Y1634" s="1347"/>
      <c r="Z1634" s="1347"/>
      <c r="AA1634" s="369"/>
    </row>
    <row r="1635" spans="1:47" ht="14.25" customHeight="1">
      <c r="A1635" s="369"/>
      <c r="B1635" s="1348"/>
      <c r="C1635" s="1348"/>
      <c r="D1635" s="1347"/>
      <c r="E1635" s="1347"/>
      <c r="F1635" s="1347"/>
      <c r="G1635" s="1347"/>
      <c r="H1635" s="1347"/>
      <c r="I1635" s="1347"/>
      <c r="J1635" s="1347"/>
      <c r="K1635" s="1347"/>
      <c r="L1635" s="1347"/>
      <c r="M1635" s="1347"/>
      <c r="N1635" s="1347"/>
      <c r="O1635" s="1347"/>
      <c r="P1635" s="1347"/>
      <c r="Q1635" s="1347"/>
      <c r="R1635" s="1347"/>
      <c r="S1635" s="1347"/>
      <c r="T1635" s="1347"/>
      <c r="U1635" s="1347"/>
      <c r="V1635" s="1347"/>
      <c r="W1635" s="1347"/>
      <c r="X1635" s="1347"/>
      <c r="Y1635" s="1347"/>
      <c r="Z1635" s="1347"/>
      <c r="AA1635" s="369"/>
    </row>
    <row r="1636" spans="1:47" ht="14.4">
      <c r="A1636" s="369"/>
      <c r="B1636" s="1348"/>
      <c r="C1636" s="1348"/>
      <c r="D1636" s="1347" t="s">
        <v>3977</v>
      </c>
      <c r="E1636" s="1347"/>
      <c r="F1636" s="1347"/>
      <c r="G1636" s="1347"/>
      <c r="H1636" s="1347"/>
      <c r="I1636" s="1347"/>
      <c r="J1636" s="1347"/>
      <c r="K1636" s="1347"/>
      <c r="L1636" s="1347"/>
      <c r="M1636" s="1347"/>
      <c r="N1636" s="1442" t="s">
        <v>3979</v>
      </c>
      <c r="O1636" s="1442"/>
      <c r="P1636" s="1442"/>
      <c r="Q1636" s="1442"/>
      <c r="R1636" s="390"/>
      <c r="S1636" s="369"/>
      <c r="T1636" s="369"/>
      <c r="U1636" s="369"/>
      <c r="V1636" s="391"/>
      <c r="W1636" s="389"/>
      <c r="X1636" s="389"/>
      <c r="Y1636" s="389"/>
      <c r="Z1636" s="392"/>
      <c r="AA1636" s="369"/>
    </row>
    <row r="1637" spans="1:47" ht="14.4">
      <c r="A1637" s="369"/>
      <c r="B1637" s="1348"/>
      <c r="C1637" s="1348"/>
      <c r="D1637" s="1347"/>
      <c r="E1637" s="1347"/>
      <c r="F1637" s="1347"/>
      <c r="G1637" s="1347"/>
      <c r="H1637" s="1347"/>
      <c r="I1637" s="1347"/>
      <c r="J1637" s="1347"/>
      <c r="K1637" s="1347"/>
      <c r="L1637" s="1347"/>
      <c r="M1637" s="1347"/>
      <c r="N1637" s="1442"/>
      <c r="O1637" s="1442"/>
      <c r="P1637" s="1442"/>
      <c r="Q1637" s="1442"/>
      <c r="R1637" s="115"/>
      <c r="S1637" s="114"/>
      <c r="T1637" s="369" t="s">
        <v>388</v>
      </c>
      <c r="U1637" s="114"/>
      <c r="V1637" s="393" t="s">
        <v>3980</v>
      </c>
      <c r="W1637" s="389"/>
      <c r="X1637" s="389"/>
      <c r="Y1637" s="389"/>
      <c r="Z1637" s="392"/>
      <c r="AA1637" s="369"/>
    </row>
    <row r="1638" spans="1:47" ht="14.4">
      <c r="A1638" s="369"/>
      <c r="B1638" s="1348"/>
      <c r="C1638" s="1348"/>
      <c r="D1638" s="1347"/>
      <c r="E1638" s="1347"/>
      <c r="F1638" s="1347"/>
      <c r="G1638" s="1347"/>
      <c r="H1638" s="1347"/>
      <c r="I1638" s="1347"/>
      <c r="J1638" s="1347"/>
      <c r="K1638" s="1347"/>
      <c r="L1638" s="1347"/>
      <c r="M1638" s="1347"/>
      <c r="N1638" s="1442"/>
      <c r="O1638" s="1442"/>
      <c r="P1638" s="1442"/>
      <c r="Q1638" s="1442"/>
      <c r="R1638" s="394"/>
      <c r="S1638" s="369"/>
      <c r="T1638" s="369"/>
      <c r="U1638" s="395"/>
      <c r="V1638" s="391"/>
      <c r="W1638" s="389"/>
      <c r="X1638" s="389"/>
      <c r="Y1638" s="389"/>
      <c r="Z1638" s="392"/>
      <c r="AA1638" s="369"/>
    </row>
    <row r="1639" spans="1:47" ht="13.95" customHeight="1">
      <c r="A1639" s="369"/>
      <c r="B1639" s="1348"/>
      <c r="C1639" s="1348"/>
      <c r="D1639" s="1443" t="s">
        <v>3978</v>
      </c>
      <c r="E1639" s="1443"/>
      <c r="F1639" s="1443"/>
      <c r="G1639" s="370"/>
      <c r="H1639" s="371"/>
      <c r="I1639" s="371"/>
      <c r="J1639" s="371"/>
      <c r="K1639" s="371"/>
      <c r="L1639" s="371"/>
      <c r="M1639" s="371"/>
      <c r="N1639" s="371"/>
      <c r="O1639" s="371"/>
      <c r="P1639" s="371"/>
      <c r="Q1639" s="371"/>
      <c r="R1639" s="371"/>
      <c r="S1639" s="371"/>
      <c r="T1639" s="371"/>
      <c r="U1639" s="371"/>
      <c r="V1639" s="372"/>
      <c r="W1639" s="370"/>
      <c r="X1639" s="370"/>
      <c r="Y1639" s="370"/>
      <c r="Z1639" s="374"/>
      <c r="AA1639" s="369"/>
    </row>
    <row r="1640" spans="1:47" ht="14.4">
      <c r="A1640" s="369"/>
      <c r="B1640" s="1348"/>
      <c r="C1640" s="1348"/>
      <c r="D1640" s="1443"/>
      <c r="E1640" s="1443"/>
      <c r="F1640" s="1443"/>
      <c r="G1640" s="389"/>
      <c r="H1640" s="369"/>
      <c r="I1640" s="121" t="s">
        <v>3783</v>
      </c>
      <c r="J1640" s="369" t="s">
        <v>3981</v>
      </c>
      <c r="K1640" s="369"/>
      <c r="L1640" s="369"/>
      <c r="M1640" s="369"/>
      <c r="N1640" s="369" t="s">
        <v>3965</v>
      </c>
      <c r="O1640" s="369"/>
      <c r="P1640" s="121" t="s">
        <v>3783</v>
      </c>
      <c r="Q1640" s="369" t="s">
        <v>3982</v>
      </c>
      <c r="R1640" s="369"/>
      <c r="S1640" s="369"/>
      <c r="T1640" s="369"/>
      <c r="U1640" s="369" t="s">
        <v>3965</v>
      </c>
      <c r="V1640" s="391"/>
      <c r="W1640" s="121" t="s">
        <v>3783</v>
      </c>
      <c r="X1640" s="389" t="s">
        <v>3983</v>
      </c>
      <c r="Y1640" s="389"/>
      <c r="Z1640" s="392"/>
      <c r="AA1640" s="369"/>
    </row>
    <row r="1641" spans="1:47" ht="14.4">
      <c r="A1641" s="369"/>
      <c r="B1641" s="1348"/>
      <c r="C1641" s="1348"/>
      <c r="D1641" s="1443"/>
      <c r="E1641" s="1443"/>
      <c r="F1641" s="1443"/>
      <c r="G1641" s="375"/>
      <c r="H1641" s="376"/>
      <c r="I1641" s="376"/>
      <c r="J1641" s="376"/>
      <c r="K1641" s="376"/>
      <c r="L1641" s="376"/>
      <c r="M1641" s="376"/>
      <c r="N1641" s="376"/>
      <c r="O1641" s="376"/>
      <c r="P1641" s="376"/>
      <c r="Q1641" s="376"/>
      <c r="R1641" s="376"/>
      <c r="S1641" s="376"/>
      <c r="T1641" s="376"/>
      <c r="U1641" s="376"/>
      <c r="V1641" s="378"/>
      <c r="W1641" s="375"/>
      <c r="X1641" s="375"/>
      <c r="Y1641" s="375"/>
      <c r="Z1641" s="379"/>
      <c r="AA1641" s="369"/>
    </row>
    <row r="1642" spans="1:47" ht="14.55" customHeight="1">
      <c r="B1642" s="1348" t="s">
        <v>3984</v>
      </c>
      <c r="C1642" s="1348"/>
      <c r="D1642" s="1347" t="s">
        <v>23</v>
      </c>
      <c r="E1642" s="1347"/>
      <c r="F1642" s="1347"/>
      <c r="G1642" s="1346" t="s">
        <v>15</v>
      </c>
      <c r="H1642" s="1346"/>
      <c r="I1642" s="1346"/>
      <c r="J1642" s="1346"/>
      <c r="K1642" s="1346"/>
      <c r="L1642" s="1444"/>
      <c r="M1642" s="1349"/>
      <c r="N1642" s="368" t="s">
        <v>3919</v>
      </c>
      <c r="O1642" s="1444"/>
      <c r="P1642" s="1349"/>
      <c r="Q1642" s="1346" t="s">
        <v>56</v>
      </c>
      <c r="R1642" s="1346"/>
      <c r="S1642" s="1346"/>
      <c r="T1642" s="1346"/>
      <c r="U1642" s="1346"/>
      <c r="V1642" s="1445"/>
      <c r="W1642" s="1346"/>
      <c r="X1642" s="1346"/>
      <c r="Y1642" s="1346"/>
      <c r="Z1642" s="1346"/>
      <c r="AB1642" s="2">
        <v>64</v>
      </c>
      <c r="AC1642" s="876"/>
      <c r="AD1642" s="876"/>
      <c r="AE1642" s="876"/>
      <c r="AF1642" s="1446"/>
      <c r="AG1642" s="1446"/>
      <c r="AH1642" s="1446"/>
      <c r="AI1642" s="1446"/>
      <c r="AJ1642" s="1446"/>
      <c r="AK1642" s="876"/>
      <c r="AL1642" s="876"/>
      <c r="AM1642" s="876"/>
      <c r="AN1642" s="1446"/>
      <c r="AO1642" s="1446"/>
      <c r="AP1642" s="1446"/>
      <c r="AQ1642" s="1446"/>
      <c r="AR1642" s="1446"/>
      <c r="AS1642" s="1446"/>
      <c r="AT1642" s="1446"/>
      <c r="AU1642" s="1446"/>
    </row>
    <row r="1643" spans="1:47" ht="13.05" customHeight="1">
      <c r="B1643" s="1348"/>
      <c r="C1643" s="1348"/>
      <c r="D1643" s="1347"/>
      <c r="E1643" s="1347"/>
      <c r="F1643" s="1347"/>
      <c r="G1643" s="1346" t="s">
        <v>17</v>
      </c>
      <c r="H1643" s="1346"/>
      <c r="I1643" s="1346"/>
      <c r="J1643" s="1346"/>
      <c r="K1643" s="1346"/>
      <c r="L1643" s="1445"/>
      <c r="M1643" s="1346"/>
      <c r="N1643" s="1346"/>
      <c r="O1643" s="1346"/>
      <c r="P1643" s="1346"/>
      <c r="Q1643" s="1346" t="s">
        <v>3993</v>
      </c>
      <c r="R1643" s="1346"/>
      <c r="S1643" s="1346"/>
      <c r="T1643" s="1346"/>
      <c r="U1643" s="1346"/>
      <c r="V1643" s="1445"/>
      <c r="W1643" s="1346"/>
      <c r="X1643" s="1346"/>
      <c r="Y1643" s="1346"/>
      <c r="Z1643" s="1346"/>
      <c r="AC1643" s="876"/>
      <c r="AD1643" s="876"/>
      <c r="AE1643" s="876"/>
      <c r="AF1643" s="1446"/>
      <c r="AG1643" s="1446"/>
      <c r="AH1643" s="1446"/>
      <c r="AI1643" s="1446"/>
      <c r="AJ1643" s="1446"/>
      <c r="AK1643" s="1446"/>
      <c r="AL1643" s="1446"/>
      <c r="AM1643" s="1446"/>
      <c r="AN1643" s="1446"/>
      <c r="AO1643" s="1446"/>
      <c r="AP1643" s="1446"/>
      <c r="AQ1643" s="1446"/>
      <c r="AR1643" s="1446"/>
      <c r="AS1643" s="1446"/>
      <c r="AT1643" s="1446"/>
      <c r="AU1643" s="1446"/>
    </row>
    <row r="1644" spans="1:47" ht="13.95" customHeight="1">
      <c r="A1644" s="369"/>
      <c r="B1644" s="1348"/>
      <c r="C1644" s="1348"/>
      <c r="D1644" s="1347"/>
      <c r="E1644" s="1347"/>
      <c r="F1644" s="1347"/>
      <c r="G1644" s="1346" t="s">
        <v>19</v>
      </c>
      <c r="H1644" s="1346"/>
      <c r="I1644" s="1346"/>
      <c r="J1644" s="1346"/>
      <c r="K1644" s="1346"/>
      <c r="L1644" s="1445"/>
      <c r="M1644" s="1346"/>
      <c r="N1644" s="1346"/>
      <c r="O1644" s="1346"/>
      <c r="P1644" s="1346"/>
      <c r="Q1644" s="1347" t="s">
        <v>20</v>
      </c>
      <c r="R1644" s="1347"/>
      <c r="S1644" s="1347"/>
      <c r="T1644" s="1347"/>
      <c r="U1644" s="1347"/>
      <c r="V1644" s="1445"/>
      <c r="W1644" s="1346"/>
      <c r="X1644" s="1346"/>
      <c r="Y1644" s="1346"/>
      <c r="Z1644" s="1346"/>
      <c r="AA1644" s="369"/>
    </row>
    <row r="1645" spans="1:47" ht="14.4">
      <c r="A1645" s="369"/>
      <c r="B1645" s="1348"/>
      <c r="C1645" s="1348"/>
      <c r="D1645" s="1347" t="s">
        <v>8</v>
      </c>
      <c r="E1645" s="1347"/>
      <c r="F1645" s="1347"/>
      <c r="G1645" s="1447"/>
      <c r="H1645" s="1343"/>
      <c r="I1645" s="1343"/>
      <c r="J1645" s="1343"/>
      <c r="K1645" s="1343"/>
      <c r="L1645" s="1344"/>
      <c r="M1645" s="1344"/>
      <c r="N1645" s="1344"/>
      <c r="O1645" s="1344"/>
      <c r="P1645" s="1344"/>
      <c r="Q1645" s="1344"/>
      <c r="R1645" s="1344"/>
      <c r="S1645" s="1344"/>
      <c r="T1645" s="1344"/>
      <c r="U1645" s="1344"/>
      <c r="V1645" s="1344"/>
      <c r="W1645" s="1344"/>
      <c r="X1645" s="1344"/>
      <c r="Y1645" s="1344"/>
      <c r="Z1645" s="1344"/>
      <c r="AA1645" s="369"/>
    </row>
    <row r="1646" spans="1:47" ht="14.4">
      <c r="A1646" s="369"/>
      <c r="B1646" s="1348"/>
      <c r="C1646" s="1348"/>
      <c r="D1646" s="1347"/>
      <c r="E1646" s="1347"/>
      <c r="F1646" s="1347"/>
      <c r="G1646" s="1345"/>
      <c r="H1646" s="1344"/>
      <c r="I1646" s="1344"/>
      <c r="J1646" s="1344"/>
      <c r="K1646" s="1344"/>
      <c r="L1646" s="1344"/>
      <c r="M1646" s="1344"/>
      <c r="N1646" s="1344"/>
      <c r="O1646" s="1344"/>
      <c r="P1646" s="1344"/>
      <c r="Q1646" s="1344"/>
      <c r="R1646" s="1344"/>
      <c r="S1646" s="1344"/>
      <c r="T1646" s="1344"/>
      <c r="U1646" s="1344"/>
      <c r="V1646" s="1344"/>
      <c r="W1646" s="1344"/>
      <c r="X1646" s="1344"/>
      <c r="Y1646" s="1344"/>
      <c r="Z1646" s="1344"/>
      <c r="AA1646" s="369"/>
    </row>
    <row r="1647" spans="1:47" ht="14.4">
      <c r="A1647" s="369"/>
      <c r="B1647" s="1348"/>
      <c r="C1647" s="1348"/>
      <c r="D1647" s="1347" t="s">
        <v>3745</v>
      </c>
      <c r="E1647" s="1347"/>
      <c r="F1647" s="1347"/>
      <c r="G1647" s="370"/>
      <c r="H1647" s="371"/>
      <c r="I1647" s="350"/>
      <c r="J1647" s="350"/>
      <c r="K1647" s="112" t="s">
        <v>3783</v>
      </c>
      <c r="L1647" s="371" t="s">
        <v>3966</v>
      </c>
      <c r="M1647" s="371"/>
      <c r="N1647" s="371"/>
      <c r="O1647" s="371"/>
      <c r="P1647" s="371" t="s">
        <v>3965</v>
      </c>
      <c r="Q1647" s="350"/>
      <c r="R1647" s="112" t="s">
        <v>3783</v>
      </c>
      <c r="S1647" s="371" t="s">
        <v>3967</v>
      </c>
      <c r="T1647" s="371"/>
      <c r="U1647" s="371"/>
      <c r="V1647" s="372"/>
      <c r="W1647" s="373"/>
      <c r="X1647" s="370"/>
      <c r="Y1647" s="370"/>
      <c r="Z1647" s="374"/>
      <c r="AA1647" s="369"/>
    </row>
    <row r="1648" spans="1:47" ht="14.4">
      <c r="A1648" s="369"/>
      <c r="B1648" s="1348"/>
      <c r="C1648" s="1348"/>
      <c r="D1648" s="1347"/>
      <c r="E1648" s="1347"/>
      <c r="F1648" s="1347"/>
      <c r="G1648" s="375"/>
      <c r="H1648" s="376"/>
      <c r="I1648" s="377"/>
      <c r="J1648" s="376"/>
      <c r="K1648" s="110" t="s">
        <v>3783</v>
      </c>
      <c r="L1648" s="376" t="s">
        <v>9</v>
      </c>
      <c r="M1648" s="376"/>
      <c r="N1648" s="376"/>
      <c r="O1648" s="1448"/>
      <c r="P1648" s="1449"/>
      <c r="Q1648" s="1449"/>
      <c r="R1648" s="1449"/>
      <c r="S1648" s="1449"/>
      <c r="T1648" s="1449"/>
      <c r="U1648" s="1449"/>
      <c r="V1648" s="1449"/>
      <c r="W1648" s="375" t="s">
        <v>10</v>
      </c>
      <c r="X1648" s="375"/>
      <c r="Y1648" s="375"/>
      <c r="Z1648" s="379"/>
      <c r="AA1648" s="369"/>
    </row>
    <row r="1649" spans="1:27" ht="14.4">
      <c r="A1649" s="369"/>
      <c r="B1649" s="1348"/>
      <c r="C1649" s="1348"/>
      <c r="D1649" s="1347"/>
      <c r="E1649" s="1347"/>
      <c r="F1649" s="1347"/>
      <c r="G1649" s="1450" t="s">
        <v>3968</v>
      </c>
      <c r="H1649" s="1450"/>
      <c r="I1649" s="1450"/>
      <c r="J1649" s="1450"/>
      <c r="K1649" s="1451"/>
      <c r="L1649" s="1452"/>
      <c r="M1649" s="1453"/>
      <c r="N1649" s="1453"/>
      <c r="O1649" s="1453"/>
      <c r="P1649" s="1453"/>
      <c r="Q1649" s="1452"/>
      <c r="R1649" s="1453"/>
      <c r="S1649" s="1453"/>
      <c r="T1649" s="1453"/>
      <c r="U1649" s="1453"/>
      <c r="V1649" s="1445"/>
      <c r="W1649" s="1346"/>
      <c r="X1649" s="1346"/>
      <c r="Y1649" s="1346"/>
      <c r="Z1649" s="1346"/>
      <c r="AA1649" s="369"/>
    </row>
    <row r="1650" spans="1:27" ht="14.4">
      <c r="A1650" s="369"/>
      <c r="B1650" s="1348"/>
      <c r="C1650" s="1348"/>
      <c r="D1650" s="1347"/>
      <c r="E1650" s="1347"/>
      <c r="F1650" s="1347"/>
      <c r="G1650" s="1450" t="s">
        <v>3969</v>
      </c>
      <c r="H1650" s="1450"/>
      <c r="I1650" s="1450"/>
      <c r="J1650" s="1450"/>
      <c r="K1650" s="1451"/>
      <c r="L1650" s="1429"/>
      <c r="M1650" s="862"/>
      <c r="N1650" s="109"/>
      <c r="O1650" s="1" t="s">
        <v>12</v>
      </c>
      <c r="P1650" s="109"/>
      <c r="Q1650" s="1" t="s">
        <v>11</v>
      </c>
      <c r="R1650" s="109"/>
      <c r="S1650" s="1" t="s">
        <v>227</v>
      </c>
      <c r="T1650" s="382"/>
      <c r="U1650" s="382"/>
      <c r="V1650" s="383"/>
      <c r="W1650" s="380"/>
      <c r="X1650" s="380"/>
      <c r="Y1650" s="380"/>
      <c r="Z1650" s="381"/>
      <c r="AA1650" s="369"/>
    </row>
    <row r="1651" spans="1:27" ht="13.95" customHeight="1">
      <c r="A1651" s="369"/>
      <c r="B1651" s="1348"/>
      <c r="C1651" s="1348"/>
      <c r="D1651" s="1443" t="s">
        <v>3971</v>
      </c>
      <c r="E1651" s="1347"/>
      <c r="F1651" s="1347"/>
      <c r="G1651" s="111" t="s">
        <v>3783</v>
      </c>
      <c r="H1651" s="385" t="s">
        <v>3972</v>
      </c>
      <c r="I1651" s="385"/>
      <c r="J1651" s="385"/>
      <c r="K1651" s="385"/>
      <c r="L1651" s="386" t="s">
        <v>3974</v>
      </c>
      <c r="M1651" s="385"/>
      <c r="N1651" s="385"/>
      <c r="O1651" s="1433"/>
      <c r="P1651" s="1433"/>
      <c r="Q1651" s="1433"/>
      <c r="R1651" s="1433"/>
      <c r="S1651" s="1433"/>
      <c r="T1651" s="1433"/>
      <c r="U1651" s="1433"/>
      <c r="V1651" s="1433"/>
      <c r="W1651" s="387" t="s">
        <v>10</v>
      </c>
      <c r="X1651" s="387"/>
      <c r="Y1651" s="387"/>
      <c r="Z1651" s="388"/>
      <c r="AA1651" s="369"/>
    </row>
    <row r="1652" spans="1:27" ht="14.4">
      <c r="A1652" s="369"/>
      <c r="B1652" s="1348"/>
      <c r="C1652" s="1348"/>
      <c r="D1652" s="1347"/>
      <c r="E1652" s="1347"/>
      <c r="F1652" s="1347"/>
      <c r="G1652" s="110" t="s">
        <v>3783</v>
      </c>
      <c r="H1652" s="376" t="s">
        <v>3973</v>
      </c>
      <c r="I1652" s="376"/>
      <c r="J1652" s="376"/>
      <c r="K1652" s="376"/>
      <c r="L1652" s="376"/>
      <c r="M1652" s="376"/>
      <c r="N1652" s="376"/>
      <c r="O1652" s="376"/>
      <c r="P1652" s="376"/>
      <c r="Q1652" s="376"/>
      <c r="R1652" s="376"/>
      <c r="S1652" s="376"/>
      <c r="T1652" s="376"/>
      <c r="U1652" s="376"/>
      <c r="V1652" s="378"/>
      <c r="W1652" s="375"/>
      <c r="X1652" s="375"/>
      <c r="Y1652" s="375"/>
      <c r="Z1652" s="379"/>
      <c r="AA1652" s="369"/>
    </row>
    <row r="1653" spans="1:27" ht="13.95" customHeight="1">
      <c r="A1653" s="369"/>
      <c r="B1653" s="1348" t="s">
        <v>3985</v>
      </c>
      <c r="C1653" s="1348"/>
      <c r="D1653" s="1347" t="s">
        <v>3755</v>
      </c>
      <c r="E1653" s="1347"/>
      <c r="F1653" s="1347"/>
      <c r="G1653" s="1435"/>
      <c r="H1653" s="1435"/>
      <c r="I1653" s="1435"/>
      <c r="J1653" s="1435"/>
      <c r="K1653" s="1435"/>
      <c r="L1653" s="1435"/>
      <c r="M1653" s="1435"/>
      <c r="N1653" s="1435"/>
      <c r="O1653" s="1435"/>
      <c r="P1653" s="1435"/>
      <c r="Q1653" s="1435"/>
      <c r="R1653" s="1435"/>
      <c r="S1653" s="1435"/>
      <c r="T1653" s="1435"/>
      <c r="U1653" s="1435"/>
      <c r="V1653" s="1435"/>
      <c r="W1653" s="1435"/>
      <c r="X1653" s="1435"/>
      <c r="Y1653" s="1435"/>
      <c r="Z1653" s="1435"/>
      <c r="AA1653" s="369"/>
    </row>
    <row r="1654" spans="1:27" ht="14.4">
      <c r="A1654" s="369"/>
      <c r="B1654" s="1348"/>
      <c r="C1654" s="1348"/>
      <c r="D1654" s="1434"/>
      <c r="E1654" s="1434"/>
      <c r="F1654" s="1434"/>
      <c r="G1654" s="1436"/>
      <c r="H1654" s="1436"/>
      <c r="I1654" s="1436"/>
      <c r="J1654" s="1435"/>
      <c r="K1654" s="1435"/>
      <c r="L1654" s="1435"/>
      <c r="M1654" s="1435"/>
      <c r="N1654" s="1435"/>
      <c r="O1654" s="1435"/>
      <c r="P1654" s="1435"/>
      <c r="Q1654" s="1435"/>
      <c r="R1654" s="1435"/>
      <c r="S1654" s="1435"/>
      <c r="T1654" s="1435"/>
      <c r="U1654" s="1435"/>
      <c r="V1654" s="1435"/>
      <c r="W1654" s="1435"/>
      <c r="X1654" s="1435"/>
      <c r="Y1654" s="1435"/>
      <c r="Z1654" s="1435"/>
      <c r="AA1654" s="369"/>
    </row>
    <row r="1655" spans="1:27" ht="18" customHeight="1">
      <c r="A1655" s="369"/>
      <c r="B1655" s="1348"/>
      <c r="C1655" s="1348"/>
      <c r="D1655" s="1347" t="s">
        <v>3975</v>
      </c>
      <c r="E1655" s="1347"/>
      <c r="F1655" s="1347"/>
      <c r="G1655" s="1047" t="s">
        <v>3918</v>
      </c>
      <c r="H1655" s="1047"/>
      <c r="I1655" s="1047"/>
      <c r="J1655" s="871"/>
      <c r="K1655" s="869"/>
      <c r="L1655" s="344" t="s">
        <v>3919</v>
      </c>
      <c r="M1655" s="1437"/>
      <c r="N1655" s="1427"/>
      <c r="O1655" s="1438"/>
      <c r="P1655" s="1439"/>
      <c r="Q1655" s="1425"/>
      <c r="R1655" s="1425"/>
      <c r="S1655" s="1425"/>
      <c r="T1655" s="1425"/>
      <c r="U1655" s="1425"/>
      <c r="V1655" s="1425"/>
      <c r="W1655" s="1425"/>
      <c r="X1655" s="1425"/>
      <c r="Y1655" s="1425"/>
      <c r="Z1655" s="1440"/>
      <c r="AA1655" s="369"/>
    </row>
    <row r="1656" spans="1:27" ht="18" customHeight="1">
      <c r="A1656" s="369"/>
      <c r="B1656" s="1348"/>
      <c r="C1656" s="1348"/>
      <c r="D1656" s="1347"/>
      <c r="E1656" s="1347"/>
      <c r="F1656" s="1347"/>
      <c r="G1656" s="1047" t="s">
        <v>3920</v>
      </c>
      <c r="H1656" s="1047"/>
      <c r="I1656" s="1047"/>
      <c r="J1656" s="1046"/>
      <c r="K1656" s="1046"/>
      <c r="L1656" s="1046"/>
      <c r="M1656" s="1046"/>
      <c r="N1656" s="1046"/>
      <c r="O1656" s="1046"/>
      <c r="P1656" s="1047" t="s">
        <v>3921</v>
      </c>
      <c r="Q1656" s="1047"/>
      <c r="R1656" s="1047"/>
      <c r="S1656" s="1046"/>
      <c r="T1656" s="1046"/>
      <c r="U1656" s="1046"/>
      <c r="V1656" s="1046"/>
      <c r="W1656" s="1046"/>
      <c r="X1656" s="1046"/>
      <c r="Y1656" s="1046"/>
      <c r="Z1656" s="1046"/>
      <c r="AA1656" s="369"/>
    </row>
    <row r="1657" spans="1:27" ht="18" customHeight="1">
      <c r="A1657" s="369"/>
      <c r="B1657" s="1348"/>
      <c r="C1657" s="1348"/>
      <c r="D1657" s="1347"/>
      <c r="E1657" s="1347"/>
      <c r="F1657" s="1347"/>
      <c r="G1657" s="1047" t="s">
        <v>3922</v>
      </c>
      <c r="H1657" s="1047"/>
      <c r="I1657" s="1047"/>
      <c r="J1657" s="1046"/>
      <c r="K1657" s="1046"/>
      <c r="L1657" s="1046"/>
      <c r="M1657" s="1046"/>
      <c r="N1657" s="1046"/>
      <c r="O1657" s="1046"/>
      <c r="P1657" s="1047" t="s">
        <v>3923</v>
      </c>
      <c r="Q1657" s="1047"/>
      <c r="R1657" s="1047"/>
      <c r="S1657" s="1046"/>
      <c r="T1657" s="1046"/>
      <c r="U1657" s="1046"/>
      <c r="V1657" s="1046"/>
      <c r="W1657" s="1046"/>
      <c r="X1657" s="1046"/>
      <c r="Y1657" s="1046"/>
      <c r="Z1657" s="1046"/>
      <c r="AA1657" s="369"/>
    </row>
    <row r="1658" spans="1:27" ht="18" customHeight="1">
      <c r="A1658" s="369"/>
      <c r="B1658" s="1348"/>
      <c r="C1658" s="1348"/>
      <c r="D1658" s="1347"/>
      <c r="E1658" s="1347"/>
      <c r="F1658" s="1347"/>
      <c r="G1658" s="1047" t="s">
        <v>3924</v>
      </c>
      <c r="H1658" s="1047"/>
      <c r="I1658" s="1047"/>
      <c r="J1658" s="1046"/>
      <c r="K1658" s="1046"/>
      <c r="L1658" s="1046"/>
      <c r="M1658" s="1046"/>
      <c r="N1658" s="1046"/>
      <c r="O1658" s="1046"/>
      <c r="P1658" s="1046"/>
      <c r="Q1658" s="1046"/>
      <c r="R1658" s="1046"/>
      <c r="S1658" s="1046"/>
      <c r="T1658" s="1046"/>
      <c r="U1658" s="1046"/>
      <c r="V1658" s="1046"/>
      <c r="W1658" s="1046"/>
      <c r="X1658" s="1046"/>
      <c r="Y1658" s="1046"/>
      <c r="Z1658" s="1046"/>
      <c r="AA1658" s="369"/>
    </row>
    <row r="1659" spans="1:27" ht="14.4">
      <c r="A1659" s="369"/>
      <c r="B1659" s="1348"/>
      <c r="C1659" s="1348"/>
      <c r="D1659" s="1441" t="s">
        <v>3976</v>
      </c>
      <c r="E1659" s="1441"/>
      <c r="F1659" s="1441"/>
      <c r="G1659" s="1441"/>
      <c r="H1659" s="1441"/>
      <c r="I1659" s="1441"/>
      <c r="J1659" s="1441"/>
      <c r="K1659" s="1441"/>
      <c r="L1659" s="1441"/>
      <c r="M1659" s="1441"/>
      <c r="N1659" s="1441" t="s">
        <v>177</v>
      </c>
      <c r="O1659" s="1441"/>
      <c r="P1659" s="1441"/>
      <c r="Q1659" s="1441"/>
      <c r="R1659" s="1441"/>
      <c r="S1659" s="1441"/>
      <c r="T1659" s="1441"/>
      <c r="U1659" s="1441"/>
      <c r="V1659" s="1441"/>
      <c r="W1659" s="1441"/>
      <c r="X1659" s="1441"/>
      <c r="Y1659" s="1441"/>
      <c r="Z1659" s="1441"/>
      <c r="AA1659" s="369"/>
    </row>
    <row r="1660" spans="1:27" ht="14.4">
      <c r="A1660" s="369"/>
      <c r="B1660" s="1348"/>
      <c r="C1660" s="1348"/>
      <c r="D1660" s="1347"/>
      <c r="E1660" s="1347"/>
      <c r="F1660" s="1347"/>
      <c r="G1660" s="1347"/>
      <c r="H1660" s="1347"/>
      <c r="I1660" s="1347"/>
      <c r="J1660" s="1347"/>
      <c r="K1660" s="1347"/>
      <c r="L1660" s="1347"/>
      <c r="M1660" s="1347"/>
      <c r="N1660" s="1347"/>
      <c r="O1660" s="1347"/>
      <c r="P1660" s="1347"/>
      <c r="Q1660" s="1347"/>
      <c r="R1660" s="1347"/>
      <c r="S1660" s="1347"/>
      <c r="T1660" s="1347"/>
      <c r="U1660" s="1347"/>
      <c r="V1660" s="1347"/>
      <c r="W1660" s="1347"/>
      <c r="X1660" s="1347"/>
      <c r="Y1660" s="1347"/>
      <c r="Z1660" s="1347"/>
      <c r="AA1660" s="369"/>
    </row>
    <row r="1661" spans="1:27" ht="14.25" customHeight="1">
      <c r="A1661" s="369"/>
      <c r="B1661" s="1348"/>
      <c r="C1661" s="1348"/>
      <c r="D1661" s="1347"/>
      <c r="E1661" s="1347"/>
      <c r="F1661" s="1347"/>
      <c r="G1661" s="1347"/>
      <c r="H1661" s="1347"/>
      <c r="I1661" s="1347"/>
      <c r="J1661" s="1347"/>
      <c r="K1661" s="1347"/>
      <c r="L1661" s="1347"/>
      <c r="M1661" s="1347"/>
      <c r="N1661" s="1347"/>
      <c r="O1661" s="1347"/>
      <c r="P1661" s="1347"/>
      <c r="Q1661" s="1347"/>
      <c r="R1661" s="1347"/>
      <c r="S1661" s="1347"/>
      <c r="T1661" s="1347"/>
      <c r="U1661" s="1347"/>
      <c r="V1661" s="1347"/>
      <c r="W1661" s="1347"/>
      <c r="X1661" s="1347"/>
      <c r="Y1661" s="1347"/>
      <c r="Z1661" s="1347"/>
      <c r="AA1661" s="369"/>
    </row>
    <row r="1662" spans="1:27" ht="14.4">
      <c r="A1662" s="369"/>
      <c r="B1662" s="1348"/>
      <c r="C1662" s="1348"/>
      <c r="D1662" s="1347" t="s">
        <v>3977</v>
      </c>
      <c r="E1662" s="1347"/>
      <c r="F1662" s="1347"/>
      <c r="G1662" s="1347"/>
      <c r="H1662" s="1347"/>
      <c r="I1662" s="1347"/>
      <c r="J1662" s="1347"/>
      <c r="K1662" s="1347"/>
      <c r="L1662" s="1347"/>
      <c r="M1662" s="1347"/>
      <c r="N1662" s="1442" t="s">
        <v>3979</v>
      </c>
      <c r="O1662" s="1442"/>
      <c r="P1662" s="1442"/>
      <c r="Q1662" s="1442"/>
      <c r="R1662" s="390"/>
      <c r="S1662" s="369"/>
      <c r="T1662" s="369"/>
      <c r="U1662" s="369"/>
      <c r="V1662" s="391"/>
      <c r="W1662" s="389"/>
      <c r="X1662" s="389"/>
      <c r="Y1662" s="389"/>
      <c r="Z1662" s="392"/>
      <c r="AA1662" s="369"/>
    </row>
    <row r="1663" spans="1:27" ht="14.4">
      <c r="A1663" s="369"/>
      <c r="B1663" s="1348"/>
      <c r="C1663" s="1348"/>
      <c r="D1663" s="1347"/>
      <c r="E1663" s="1347"/>
      <c r="F1663" s="1347"/>
      <c r="G1663" s="1347"/>
      <c r="H1663" s="1347"/>
      <c r="I1663" s="1347"/>
      <c r="J1663" s="1347"/>
      <c r="K1663" s="1347"/>
      <c r="L1663" s="1347"/>
      <c r="M1663" s="1347"/>
      <c r="N1663" s="1442"/>
      <c r="O1663" s="1442"/>
      <c r="P1663" s="1442"/>
      <c r="Q1663" s="1442"/>
      <c r="R1663" s="115"/>
      <c r="S1663" s="114"/>
      <c r="T1663" s="369" t="s">
        <v>388</v>
      </c>
      <c r="U1663" s="114"/>
      <c r="V1663" s="393" t="s">
        <v>3980</v>
      </c>
      <c r="W1663" s="389"/>
      <c r="X1663" s="389"/>
      <c r="Y1663" s="389"/>
      <c r="Z1663" s="392"/>
      <c r="AA1663" s="369"/>
    </row>
    <row r="1664" spans="1:27" ht="14.4">
      <c r="A1664" s="369"/>
      <c r="B1664" s="1348"/>
      <c r="C1664" s="1348"/>
      <c r="D1664" s="1347"/>
      <c r="E1664" s="1347"/>
      <c r="F1664" s="1347"/>
      <c r="G1664" s="1347"/>
      <c r="H1664" s="1347"/>
      <c r="I1664" s="1347"/>
      <c r="J1664" s="1347"/>
      <c r="K1664" s="1347"/>
      <c r="L1664" s="1347"/>
      <c r="M1664" s="1347"/>
      <c r="N1664" s="1442"/>
      <c r="O1664" s="1442"/>
      <c r="P1664" s="1442"/>
      <c r="Q1664" s="1442"/>
      <c r="R1664" s="394"/>
      <c r="S1664" s="369"/>
      <c r="T1664" s="369"/>
      <c r="U1664" s="395"/>
      <c r="V1664" s="391"/>
      <c r="W1664" s="389"/>
      <c r="X1664" s="389"/>
      <c r="Y1664" s="389"/>
      <c r="Z1664" s="392"/>
      <c r="AA1664" s="369"/>
    </row>
    <row r="1665" spans="1:47" ht="13.95" customHeight="1">
      <c r="A1665" s="369"/>
      <c r="B1665" s="1348"/>
      <c r="C1665" s="1348"/>
      <c r="D1665" s="1443" t="s">
        <v>3978</v>
      </c>
      <c r="E1665" s="1443"/>
      <c r="F1665" s="1443"/>
      <c r="G1665" s="370"/>
      <c r="H1665" s="371"/>
      <c r="I1665" s="371"/>
      <c r="J1665" s="371"/>
      <c r="K1665" s="371"/>
      <c r="L1665" s="371"/>
      <c r="M1665" s="371"/>
      <c r="N1665" s="371"/>
      <c r="O1665" s="371"/>
      <c r="P1665" s="371"/>
      <c r="Q1665" s="371"/>
      <c r="R1665" s="371"/>
      <c r="S1665" s="371"/>
      <c r="T1665" s="371"/>
      <c r="U1665" s="371"/>
      <c r="V1665" s="372"/>
      <c r="W1665" s="370"/>
      <c r="X1665" s="370"/>
      <c r="Y1665" s="370"/>
      <c r="Z1665" s="374"/>
      <c r="AA1665" s="369"/>
    </row>
    <row r="1666" spans="1:47" ht="14.4">
      <c r="A1666" s="369"/>
      <c r="B1666" s="1348"/>
      <c r="C1666" s="1348"/>
      <c r="D1666" s="1443"/>
      <c r="E1666" s="1443"/>
      <c r="F1666" s="1443"/>
      <c r="G1666" s="389"/>
      <c r="H1666" s="369"/>
      <c r="I1666" s="121" t="s">
        <v>3783</v>
      </c>
      <c r="J1666" s="369" t="s">
        <v>3981</v>
      </c>
      <c r="K1666" s="369"/>
      <c r="L1666" s="369"/>
      <c r="M1666" s="369"/>
      <c r="N1666" s="369" t="s">
        <v>3965</v>
      </c>
      <c r="O1666" s="369"/>
      <c r="P1666" s="121" t="s">
        <v>3783</v>
      </c>
      <c r="Q1666" s="369" t="s">
        <v>3982</v>
      </c>
      <c r="R1666" s="369"/>
      <c r="S1666" s="369"/>
      <c r="T1666" s="369"/>
      <c r="U1666" s="369" t="s">
        <v>3965</v>
      </c>
      <c r="V1666" s="391"/>
      <c r="W1666" s="121" t="s">
        <v>3783</v>
      </c>
      <c r="X1666" s="389" t="s">
        <v>3983</v>
      </c>
      <c r="Y1666" s="389"/>
      <c r="Z1666" s="392"/>
      <c r="AA1666" s="369"/>
    </row>
    <row r="1667" spans="1:47" ht="14.4">
      <c r="A1667" s="369"/>
      <c r="B1667" s="1348"/>
      <c r="C1667" s="1348"/>
      <c r="D1667" s="1443"/>
      <c r="E1667" s="1443"/>
      <c r="F1667" s="1443"/>
      <c r="G1667" s="375"/>
      <c r="H1667" s="376"/>
      <c r="I1667" s="376"/>
      <c r="J1667" s="376"/>
      <c r="K1667" s="376"/>
      <c r="L1667" s="376"/>
      <c r="M1667" s="376"/>
      <c r="N1667" s="376"/>
      <c r="O1667" s="376"/>
      <c r="P1667" s="376"/>
      <c r="Q1667" s="376"/>
      <c r="R1667" s="376"/>
      <c r="S1667" s="376"/>
      <c r="T1667" s="376"/>
      <c r="U1667" s="376"/>
      <c r="V1667" s="378"/>
      <c r="W1667" s="375"/>
      <c r="X1667" s="375"/>
      <c r="Y1667" s="375"/>
      <c r="Z1667" s="379"/>
      <c r="AA1667" s="369"/>
    </row>
    <row r="1668" spans="1:47" ht="14.55" customHeight="1">
      <c r="B1668" s="1348" t="s">
        <v>3984</v>
      </c>
      <c r="C1668" s="1348"/>
      <c r="D1668" s="1347" t="s">
        <v>23</v>
      </c>
      <c r="E1668" s="1347"/>
      <c r="F1668" s="1347"/>
      <c r="G1668" s="1346" t="s">
        <v>15</v>
      </c>
      <c r="H1668" s="1346"/>
      <c r="I1668" s="1346"/>
      <c r="J1668" s="1346"/>
      <c r="K1668" s="1346"/>
      <c r="L1668" s="1444"/>
      <c r="M1668" s="1349"/>
      <c r="N1668" s="368" t="s">
        <v>3919</v>
      </c>
      <c r="O1668" s="1444"/>
      <c r="P1668" s="1349"/>
      <c r="Q1668" s="1346" t="s">
        <v>56</v>
      </c>
      <c r="R1668" s="1346"/>
      <c r="S1668" s="1346"/>
      <c r="T1668" s="1346"/>
      <c r="U1668" s="1346"/>
      <c r="V1668" s="1445"/>
      <c r="W1668" s="1346"/>
      <c r="X1668" s="1346"/>
      <c r="Y1668" s="1346"/>
      <c r="Z1668" s="1346"/>
      <c r="AB1668" s="2">
        <v>65</v>
      </c>
      <c r="AC1668" s="876"/>
      <c r="AD1668" s="876"/>
      <c r="AE1668" s="876"/>
      <c r="AF1668" s="1446"/>
      <c r="AG1668" s="1446"/>
      <c r="AH1668" s="1446"/>
      <c r="AI1668" s="1446"/>
      <c r="AJ1668" s="1446"/>
      <c r="AK1668" s="876"/>
      <c r="AL1668" s="876"/>
      <c r="AM1668" s="876"/>
      <c r="AN1668" s="1446"/>
      <c r="AO1668" s="1446"/>
      <c r="AP1668" s="1446"/>
      <c r="AQ1668" s="1446"/>
      <c r="AR1668" s="1446"/>
      <c r="AS1668" s="1446"/>
      <c r="AT1668" s="1446"/>
      <c r="AU1668" s="1446"/>
    </row>
    <row r="1669" spans="1:47" ht="13.05" customHeight="1">
      <c r="B1669" s="1348"/>
      <c r="C1669" s="1348"/>
      <c r="D1669" s="1347"/>
      <c r="E1669" s="1347"/>
      <c r="F1669" s="1347"/>
      <c r="G1669" s="1346" t="s">
        <v>17</v>
      </c>
      <c r="H1669" s="1346"/>
      <c r="I1669" s="1346"/>
      <c r="J1669" s="1346"/>
      <c r="K1669" s="1346"/>
      <c r="L1669" s="1445"/>
      <c r="M1669" s="1346"/>
      <c r="N1669" s="1346"/>
      <c r="O1669" s="1346"/>
      <c r="P1669" s="1346"/>
      <c r="Q1669" s="1346" t="s">
        <v>3993</v>
      </c>
      <c r="R1669" s="1346"/>
      <c r="S1669" s="1346"/>
      <c r="T1669" s="1346"/>
      <c r="U1669" s="1346"/>
      <c r="V1669" s="1445"/>
      <c r="W1669" s="1346"/>
      <c r="X1669" s="1346"/>
      <c r="Y1669" s="1346"/>
      <c r="Z1669" s="1346"/>
      <c r="AC1669" s="876"/>
      <c r="AD1669" s="876"/>
      <c r="AE1669" s="876"/>
      <c r="AF1669" s="1446"/>
      <c r="AG1669" s="1446"/>
      <c r="AH1669" s="1446"/>
      <c r="AI1669" s="1446"/>
      <c r="AJ1669" s="1446"/>
      <c r="AK1669" s="1446"/>
      <c r="AL1669" s="1446"/>
      <c r="AM1669" s="1446"/>
      <c r="AN1669" s="1446"/>
      <c r="AO1669" s="1446"/>
      <c r="AP1669" s="1446"/>
      <c r="AQ1669" s="1446"/>
      <c r="AR1669" s="1446"/>
      <c r="AS1669" s="1446"/>
      <c r="AT1669" s="1446"/>
      <c r="AU1669" s="1446"/>
    </row>
    <row r="1670" spans="1:47" ht="13.95" customHeight="1">
      <c r="A1670" s="369"/>
      <c r="B1670" s="1348"/>
      <c r="C1670" s="1348"/>
      <c r="D1670" s="1347"/>
      <c r="E1670" s="1347"/>
      <c r="F1670" s="1347"/>
      <c r="G1670" s="1346" t="s">
        <v>19</v>
      </c>
      <c r="H1670" s="1346"/>
      <c r="I1670" s="1346"/>
      <c r="J1670" s="1346"/>
      <c r="K1670" s="1346"/>
      <c r="L1670" s="1445"/>
      <c r="M1670" s="1346"/>
      <c r="N1670" s="1346"/>
      <c r="O1670" s="1346"/>
      <c r="P1670" s="1346"/>
      <c r="Q1670" s="1347" t="s">
        <v>20</v>
      </c>
      <c r="R1670" s="1347"/>
      <c r="S1670" s="1347"/>
      <c r="T1670" s="1347"/>
      <c r="U1670" s="1347"/>
      <c r="V1670" s="1445"/>
      <c r="W1670" s="1346"/>
      <c r="X1670" s="1346"/>
      <c r="Y1670" s="1346"/>
      <c r="Z1670" s="1346"/>
      <c r="AA1670" s="369"/>
    </row>
    <row r="1671" spans="1:47" ht="14.4">
      <c r="A1671" s="369"/>
      <c r="B1671" s="1348"/>
      <c r="C1671" s="1348"/>
      <c r="D1671" s="1347" t="s">
        <v>8</v>
      </c>
      <c r="E1671" s="1347"/>
      <c r="F1671" s="1347"/>
      <c r="G1671" s="1447"/>
      <c r="H1671" s="1343"/>
      <c r="I1671" s="1343"/>
      <c r="J1671" s="1343"/>
      <c r="K1671" s="1343"/>
      <c r="L1671" s="1344"/>
      <c r="M1671" s="1344"/>
      <c r="N1671" s="1344"/>
      <c r="O1671" s="1344"/>
      <c r="P1671" s="1344"/>
      <c r="Q1671" s="1344"/>
      <c r="R1671" s="1344"/>
      <c r="S1671" s="1344"/>
      <c r="T1671" s="1344"/>
      <c r="U1671" s="1344"/>
      <c r="V1671" s="1344"/>
      <c r="W1671" s="1344"/>
      <c r="X1671" s="1344"/>
      <c r="Y1671" s="1344"/>
      <c r="Z1671" s="1344"/>
      <c r="AA1671" s="369"/>
    </row>
    <row r="1672" spans="1:47" ht="14.4">
      <c r="A1672" s="369"/>
      <c r="B1672" s="1348"/>
      <c r="C1672" s="1348"/>
      <c r="D1672" s="1347"/>
      <c r="E1672" s="1347"/>
      <c r="F1672" s="1347"/>
      <c r="G1672" s="1345"/>
      <c r="H1672" s="1344"/>
      <c r="I1672" s="1344"/>
      <c r="J1672" s="1344"/>
      <c r="K1672" s="1344"/>
      <c r="L1672" s="1344"/>
      <c r="M1672" s="1344"/>
      <c r="N1672" s="1344"/>
      <c r="O1672" s="1344"/>
      <c r="P1672" s="1344"/>
      <c r="Q1672" s="1344"/>
      <c r="R1672" s="1344"/>
      <c r="S1672" s="1344"/>
      <c r="T1672" s="1344"/>
      <c r="U1672" s="1344"/>
      <c r="V1672" s="1344"/>
      <c r="W1672" s="1344"/>
      <c r="X1672" s="1344"/>
      <c r="Y1672" s="1344"/>
      <c r="Z1672" s="1344"/>
      <c r="AA1672" s="369"/>
    </row>
    <row r="1673" spans="1:47" ht="14.4">
      <c r="A1673" s="369"/>
      <c r="B1673" s="1348"/>
      <c r="C1673" s="1348"/>
      <c r="D1673" s="1347" t="s">
        <v>3745</v>
      </c>
      <c r="E1673" s="1347"/>
      <c r="F1673" s="1347"/>
      <c r="G1673" s="370"/>
      <c r="H1673" s="371"/>
      <c r="I1673" s="350"/>
      <c r="J1673" s="350"/>
      <c r="K1673" s="112" t="s">
        <v>3783</v>
      </c>
      <c r="L1673" s="371" t="s">
        <v>3966</v>
      </c>
      <c r="M1673" s="371"/>
      <c r="N1673" s="371"/>
      <c r="O1673" s="371"/>
      <c r="P1673" s="371" t="s">
        <v>3965</v>
      </c>
      <c r="Q1673" s="350"/>
      <c r="R1673" s="112" t="s">
        <v>3783</v>
      </c>
      <c r="S1673" s="371" t="s">
        <v>3967</v>
      </c>
      <c r="T1673" s="371"/>
      <c r="U1673" s="371"/>
      <c r="V1673" s="372"/>
      <c r="W1673" s="373"/>
      <c r="X1673" s="370"/>
      <c r="Y1673" s="370"/>
      <c r="Z1673" s="374"/>
      <c r="AA1673" s="369"/>
    </row>
    <row r="1674" spans="1:47" ht="14.4">
      <c r="A1674" s="369"/>
      <c r="B1674" s="1348"/>
      <c r="C1674" s="1348"/>
      <c r="D1674" s="1347"/>
      <c r="E1674" s="1347"/>
      <c r="F1674" s="1347"/>
      <c r="G1674" s="375"/>
      <c r="H1674" s="376"/>
      <c r="I1674" s="377"/>
      <c r="J1674" s="376"/>
      <c r="K1674" s="110" t="s">
        <v>3783</v>
      </c>
      <c r="L1674" s="376" t="s">
        <v>9</v>
      </c>
      <c r="M1674" s="376"/>
      <c r="N1674" s="376"/>
      <c r="O1674" s="1448"/>
      <c r="P1674" s="1449"/>
      <c r="Q1674" s="1449"/>
      <c r="R1674" s="1449"/>
      <c r="S1674" s="1449"/>
      <c r="T1674" s="1449"/>
      <c r="U1674" s="1449"/>
      <c r="V1674" s="1449"/>
      <c r="W1674" s="375" t="s">
        <v>10</v>
      </c>
      <c r="X1674" s="375"/>
      <c r="Y1674" s="375"/>
      <c r="Z1674" s="379"/>
      <c r="AA1674" s="369"/>
    </row>
    <row r="1675" spans="1:47" ht="14.4">
      <c r="A1675" s="369"/>
      <c r="B1675" s="1348"/>
      <c r="C1675" s="1348"/>
      <c r="D1675" s="1347"/>
      <c r="E1675" s="1347"/>
      <c r="F1675" s="1347"/>
      <c r="G1675" s="1450" t="s">
        <v>3968</v>
      </c>
      <c r="H1675" s="1450"/>
      <c r="I1675" s="1450"/>
      <c r="J1675" s="1450"/>
      <c r="K1675" s="1451"/>
      <c r="L1675" s="1452"/>
      <c r="M1675" s="1453"/>
      <c r="N1675" s="1453"/>
      <c r="O1675" s="1453"/>
      <c r="P1675" s="1453"/>
      <c r="Q1675" s="1452"/>
      <c r="R1675" s="1453"/>
      <c r="S1675" s="1453"/>
      <c r="T1675" s="1453"/>
      <c r="U1675" s="1453"/>
      <c r="V1675" s="1445"/>
      <c r="W1675" s="1346"/>
      <c r="X1675" s="1346"/>
      <c r="Y1675" s="1346"/>
      <c r="Z1675" s="1346"/>
      <c r="AA1675" s="369"/>
    </row>
    <row r="1676" spans="1:47" ht="14.4">
      <c r="A1676" s="369"/>
      <c r="B1676" s="1348"/>
      <c r="C1676" s="1348"/>
      <c r="D1676" s="1347"/>
      <c r="E1676" s="1347"/>
      <c r="F1676" s="1347"/>
      <c r="G1676" s="1450" t="s">
        <v>3969</v>
      </c>
      <c r="H1676" s="1450"/>
      <c r="I1676" s="1450"/>
      <c r="J1676" s="1450"/>
      <c r="K1676" s="1451"/>
      <c r="L1676" s="1429"/>
      <c r="M1676" s="862"/>
      <c r="N1676" s="109"/>
      <c r="O1676" s="1" t="s">
        <v>12</v>
      </c>
      <c r="P1676" s="109"/>
      <c r="Q1676" s="1" t="s">
        <v>11</v>
      </c>
      <c r="R1676" s="109"/>
      <c r="S1676" s="1" t="s">
        <v>227</v>
      </c>
      <c r="T1676" s="382"/>
      <c r="U1676" s="382"/>
      <c r="V1676" s="383"/>
      <c r="W1676" s="380"/>
      <c r="X1676" s="380"/>
      <c r="Y1676" s="380"/>
      <c r="Z1676" s="381"/>
      <c r="AA1676" s="369"/>
    </row>
    <row r="1677" spans="1:47" ht="13.95" customHeight="1">
      <c r="A1677" s="369"/>
      <c r="B1677" s="1348"/>
      <c r="C1677" s="1348"/>
      <c r="D1677" s="1443" t="s">
        <v>3971</v>
      </c>
      <c r="E1677" s="1347"/>
      <c r="F1677" s="1347"/>
      <c r="G1677" s="111" t="s">
        <v>3783</v>
      </c>
      <c r="H1677" s="385" t="s">
        <v>3972</v>
      </c>
      <c r="I1677" s="385"/>
      <c r="J1677" s="385"/>
      <c r="K1677" s="385"/>
      <c r="L1677" s="386" t="s">
        <v>3974</v>
      </c>
      <c r="M1677" s="385"/>
      <c r="N1677" s="385"/>
      <c r="O1677" s="1433"/>
      <c r="P1677" s="1433"/>
      <c r="Q1677" s="1433"/>
      <c r="R1677" s="1433"/>
      <c r="S1677" s="1433"/>
      <c r="T1677" s="1433"/>
      <c r="U1677" s="1433"/>
      <c r="V1677" s="1433"/>
      <c r="W1677" s="387" t="s">
        <v>10</v>
      </c>
      <c r="X1677" s="387"/>
      <c r="Y1677" s="387"/>
      <c r="Z1677" s="388"/>
      <c r="AA1677" s="369"/>
    </row>
    <row r="1678" spans="1:47" ht="14.4">
      <c r="A1678" s="369"/>
      <c r="B1678" s="1348"/>
      <c r="C1678" s="1348"/>
      <c r="D1678" s="1347"/>
      <c r="E1678" s="1347"/>
      <c r="F1678" s="1347"/>
      <c r="G1678" s="110" t="s">
        <v>3783</v>
      </c>
      <c r="H1678" s="376" t="s">
        <v>3973</v>
      </c>
      <c r="I1678" s="376"/>
      <c r="J1678" s="376"/>
      <c r="K1678" s="376"/>
      <c r="L1678" s="376"/>
      <c r="M1678" s="376"/>
      <c r="N1678" s="376"/>
      <c r="O1678" s="376"/>
      <c r="P1678" s="376"/>
      <c r="Q1678" s="376"/>
      <c r="R1678" s="376"/>
      <c r="S1678" s="376"/>
      <c r="T1678" s="376"/>
      <c r="U1678" s="376"/>
      <c r="V1678" s="378"/>
      <c r="W1678" s="375"/>
      <c r="X1678" s="375"/>
      <c r="Y1678" s="375"/>
      <c r="Z1678" s="379"/>
      <c r="AA1678" s="369"/>
    </row>
    <row r="1679" spans="1:47" ht="13.95" customHeight="1">
      <c r="A1679" s="369"/>
      <c r="B1679" s="1348" t="s">
        <v>3985</v>
      </c>
      <c r="C1679" s="1348"/>
      <c r="D1679" s="1347" t="s">
        <v>3755</v>
      </c>
      <c r="E1679" s="1347"/>
      <c r="F1679" s="1347"/>
      <c r="G1679" s="1435"/>
      <c r="H1679" s="1435"/>
      <c r="I1679" s="1435"/>
      <c r="J1679" s="1435"/>
      <c r="K1679" s="1435"/>
      <c r="L1679" s="1435"/>
      <c r="M1679" s="1435"/>
      <c r="N1679" s="1435"/>
      <c r="O1679" s="1435"/>
      <c r="P1679" s="1435"/>
      <c r="Q1679" s="1435"/>
      <c r="R1679" s="1435"/>
      <c r="S1679" s="1435"/>
      <c r="T1679" s="1435"/>
      <c r="U1679" s="1435"/>
      <c r="V1679" s="1435"/>
      <c r="W1679" s="1435"/>
      <c r="X1679" s="1435"/>
      <c r="Y1679" s="1435"/>
      <c r="Z1679" s="1435"/>
      <c r="AA1679" s="369"/>
    </row>
    <row r="1680" spans="1:47" ht="14.4">
      <c r="A1680" s="369"/>
      <c r="B1680" s="1348"/>
      <c r="C1680" s="1348"/>
      <c r="D1680" s="1434"/>
      <c r="E1680" s="1434"/>
      <c r="F1680" s="1434"/>
      <c r="G1680" s="1436"/>
      <c r="H1680" s="1436"/>
      <c r="I1680" s="1436"/>
      <c r="J1680" s="1435"/>
      <c r="K1680" s="1435"/>
      <c r="L1680" s="1435"/>
      <c r="M1680" s="1435"/>
      <c r="N1680" s="1435"/>
      <c r="O1680" s="1435"/>
      <c r="P1680" s="1435"/>
      <c r="Q1680" s="1435"/>
      <c r="R1680" s="1435"/>
      <c r="S1680" s="1435"/>
      <c r="T1680" s="1435"/>
      <c r="U1680" s="1435"/>
      <c r="V1680" s="1435"/>
      <c r="W1680" s="1435"/>
      <c r="X1680" s="1435"/>
      <c r="Y1680" s="1435"/>
      <c r="Z1680" s="1435"/>
      <c r="AA1680" s="369"/>
    </row>
    <row r="1681" spans="1:47" ht="18" customHeight="1">
      <c r="A1681" s="369"/>
      <c r="B1681" s="1348"/>
      <c r="C1681" s="1348"/>
      <c r="D1681" s="1347" t="s">
        <v>3975</v>
      </c>
      <c r="E1681" s="1347"/>
      <c r="F1681" s="1347"/>
      <c r="G1681" s="1047" t="s">
        <v>3918</v>
      </c>
      <c r="H1681" s="1047"/>
      <c r="I1681" s="1047"/>
      <c r="J1681" s="871"/>
      <c r="K1681" s="869"/>
      <c r="L1681" s="344" t="s">
        <v>3919</v>
      </c>
      <c r="M1681" s="1437"/>
      <c r="N1681" s="1427"/>
      <c r="O1681" s="1438"/>
      <c r="P1681" s="1439"/>
      <c r="Q1681" s="1425"/>
      <c r="R1681" s="1425"/>
      <c r="S1681" s="1425"/>
      <c r="T1681" s="1425"/>
      <c r="U1681" s="1425"/>
      <c r="V1681" s="1425"/>
      <c r="W1681" s="1425"/>
      <c r="X1681" s="1425"/>
      <c r="Y1681" s="1425"/>
      <c r="Z1681" s="1440"/>
      <c r="AA1681" s="369"/>
    </row>
    <row r="1682" spans="1:47" ht="18" customHeight="1">
      <c r="A1682" s="369"/>
      <c r="B1682" s="1348"/>
      <c r="C1682" s="1348"/>
      <c r="D1682" s="1347"/>
      <c r="E1682" s="1347"/>
      <c r="F1682" s="1347"/>
      <c r="G1682" s="1047" t="s">
        <v>3920</v>
      </c>
      <c r="H1682" s="1047"/>
      <c r="I1682" s="1047"/>
      <c r="J1682" s="1046"/>
      <c r="K1682" s="1046"/>
      <c r="L1682" s="1046"/>
      <c r="M1682" s="1046"/>
      <c r="N1682" s="1046"/>
      <c r="O1682" s="1046"/>
      <c r="P1682" s="1047" t="s">
        <v>3921</v>
      </c>
      <c r="Q1682" s="1047"/>
      <c r="R1682" s="1047"/>
      <c r="S1682" s="1046"/>
      <c r="T1682" s="1046"/>
      <c r="U1682" s="1046"/>
      <c r="V1682" s="1046"/>
      <c r="W1682" s="1046"/>
      <c r="X1682" s="1046"/>
      <c r="Y1682" s="1046"/>
      <c r="Z1682" s="1046"/>
      <c r="AA1682" s="369"/>
    </row>
    <row r="1683" spans="1:47" ht="18" customHeight="1">
      <c r="A1683" s="369"/>
      <c r="B1683" s="1348"/>
      <c r="C1683" s="1348"/>
      <c r="D1683" s="1347"/>
      <c r="E1683" s="1347"/>
      <c r="F1683" s="1347"/>
      <c r="G1683" s="1047" t="s">
        <v>3922</v>
      </c>
      <c r="H1683" s="1047"/>
      <c r="I1683" s="1047"/>
      <c r="J1683" s="1046"/>
      <c r="K1683" s="1046"/>
      <c r="L1683" s="1046"/>
      <c r="M1683" s="1046"/>
      <c r="N1683" s="1046"/>
      <c r="O1683" s="1046"/>
      <c r="P1683" s="1047" t="s">
        <v>3923</v>
      </c>
      <c r="Q1683" s="1047"/>
      <c r="R1683" s="1047"/>
      <c r="S1683" s="1046"/>
      <c r="T1683" s="1046"/>
      <c r="U1683" s="1046"/>
      <c r="V1683" s="1046"/>
      <c r="W1683" s="1046"/>
      <c r="X1683" s="1046"/>
      <c r="Y1683" s="1046"/>
      <c r="Z1683" s="1046"/>
      <c r="AA1683" s="369"/>
    </row>
    <row r="1684" spans="1:47" ht="18" customHeight="1">
      <c r="A1684" s="369"/>
      <c r="B1684" s="1348"/>
      <c r="C1684" s="1348"/>
      <c r="D1684" s="1347"/>
      <c r="E1684" s="1347"/>
      <c r="F1684" s="1347"/>
      <c r="G1684" s="1047" t="s">
        <v>3924</v>
      </c>
      <c r="H1684" s="1047"/>
      <c r="I1684" s="1047"/>
      <c r="J1684" s="1046"/>
      <c r="K1684" s="1046"/>
      <c r="L1684" s="1046"/>
      <c r="M1684" s="1046"/>
      <c r="N1684" s="1046"/>
      <c r="O1684" s="1046"/>
      <c r="P1684" s="1046"/>
      <c r="Q1684" s="1046"/>
      <c r="R1684" s="1046"/>
      <c r="S1684" s="1046"/>
      <c r="T1684" s="1046"/>
      <c r="U1684" s="1046"/>
      <c r="V1684" s="1046"/>
      <c r="W1684" s="1046"/>
      <c r="X1684" s="1046"/>
      <c r="Y1684" s="1046"/>
      <c r="Z1684" s="1046"/>
      <c r="AA1684" s="369"/>
    </row>
    <row r="1685" spans="1:47" ht="14.4">
      <c r="A1685" s="369"/>
      <c r="B1685" s="1348"/>
      <c r="C1685" s="1348"/>
      <c r="D1685" s="1441" t="s">
        <v>3976</v>
      </c>
      <c r="E1685" s="1441"/>
      <c r="F1685" s="1441"/>
      <c r="G1685" s="1441"/>
      <c r="H1685" s="1441"/>
      <c r="I1685" s="1441"/>
      <c r="J1685" s="1441"/>
      <c r="K1685" s="1441"/>
      <c r="L1685" s="1441"/>
      <c r="M1685" s="1441"/>
      <c r="N1685" s="1441" t="s">
        <v>177</v>
      </c>
      <c r="O1685" s="1441"/>
      <c r="P1685" s="1441"/>
      <c r="Q1685" s="1441"/>
      <c r="R1685" s="1441"/>
      <c r="S1685" s="1441"/>
      <c r="T1685" s="1441"/>
      <c r="U1685" s="1441"/>
      <c r="V1685" s="1441"/>
      <c r="W1685" s="1441"/>
      <c r="X1685" s="1441"/>
      <c r="Y1685" s="1441"/>
      <c r="Z1685" s="1441"/>
      <c r="AA1685" s="369"/>
    </row>
    <row r="1686" spans="1:47" ht="14.4">
      <c r="A1686" s="369"/>
      <c r="B1686" s="1348"/>
      <c r="C1686" s="1348"/>
      <c r="D1686" s="1347"/>
      <c r="E1686" s="1347"/>
      <c r="F1686" s="1347"/>
      <c r="G1686" s="1347"/>
      <c r="H1686" s="1347"/>
      <c r="I1686" s="1347"/>
      <c r="J1686" s="1347"/>
      <c r="K1686" s="1347"/>
      <c r="L1686" s="1347"/>
      <c r="M1686" s="1347"/>
      <c r="N1686" s="1347"/>
      <c r="O1686" s="1347"/>
      <c r="P1686" s="1347"/>
      <c r="Q1686" s="1347"/>
      <c r="R1686" s="1347"/>
      <c r="S1686" s="1347"/>
      <c r="T1686" s="1347"/>
      <c r="U1686" s="1347"/>
      <c r="V1686" s="1347"/>
      <c r="W1686" s="1347"/>
      <c r="X1686" s="1347"/>
      <c r="Y1686" s="1347"/>
      <c r="Z1686" s="1347"/>
      <c r="AA1686" s="369"/>
    </row>
    <row r="1687" spans="1:47" ht="14.25" customHeight="1">
      <c r="A1687" s="369"/>
      <c r="B1687" s="1348"/>
      <c r="C1687" s="1348"/>
      <c r="D1687" s="1347"/>
      <c r="E1687" s="1347"/>
      <c r="F1687" s="1347"/>
      <c r="G1687" s="1347"/>
      <c r="H1687" s="1347"/>
      <c r="I1687" s="1347"/>
      <c r="J1687" s="1347"/>
      <c r="K1687" s="1347"/>
      <c r="L1687" s="1347"/>
      <c r="M1687" s="1347"/>
      <c r="N1687" s="1347"/>
      <c r="O1687" s="1347"/>
      <c r="P1687" s="1347"/>
      <c r="Q1687" s="1347"/>
      <c r="R1687" s="1347"/>
      <c r="S1687" s="1347"/>
      <c r="T1687" s="1347"/>
      <c r="U1687" s="1347"/>
      <c r="V1687" s="1347"/>
      <c r="W1687" s="1347"/>
      <c r="X1687" s="1347"/>
      <c r="Y1687" s="1347"/>
      <c r="Z1687" s="1347"/>
      <c r="AA1687" s="369"/>
    </row>
    <row r="1688" spans="1:47" ht="14.4">
      <c r="A1688" s="369"/>
      <c r="B1688" s="1348"/>
      <c r="C1688" s="1348"/>
      <c r="D1688" s="1347" t="s">
        <v>3977</v>
      </c>
      <c r="E1688" s="1347"/>
      <c r="F1688" s="1347"/>
      <c r="G1688" s="1347"/>
      <c r="H1688" s="1347"/>
      <c r="I1688" s="1347"/>
      <c r="J1688" s="1347"/>
      <c r="K1688" s="1347"/>
      <c r="L1688" s="1347"/>
      <c r="M1688" s="1347"/>
      <c r="N1688" s="1442" t="s">
        <v>3979</v>
      </c>
      <c r="O1688" s="1442"/>
      <c r="P1688" s="1442"/>
      <c r="Q1688" s="1442"/>
      <c r="R1688" s="390"/>
      <c r="S1688" s="369"/>
      <c r="T1688" s="369"/>
      <c r="U1688" s="369"/>
      <c r="V1688" s="391"/>
      <c r="W1688" s="389"/>
      <c r="X1688" s="389"/>
      <c r="Y1688" s="389"/>
      <c r="Z1688" s="392"/>
      <c r="AA1688" s="369"/>
    </row>
    <row r="1689" spans="1:47" ht="14.4">
      <c r="A1689" s="369"/>
      <c r="B1689" s="1348"/>
      <c r="C1689" s="1348"/>
      <c r="D1689" s="1347"/>
      <c r="E1689" s="1347"/>
      <c r="F1689" s="1347"/>
      <c r="G1689" s="1347"/>
      <c r="H1689" s="1347"/>
      <c r="I1689" s="1347"/>
      <c r="J1689" s="1347"/>
      <c r="K1689" s="1347"/>
      <c r="L1689" s="1347"/>
      <c r="M1689" s="1347"/>
      <c r="N1689" s="1442"/>
      <c r="O1689" s="1442"/>
      <c r="P1689" s="1442"/>
      <c r="Q1689" s="1442"/>
      <c r="R1689" s="115"/>
      <c r="S1689" s="114"/>
      <c r="T1689" s="369" t="s">
        <v>388</v>
      </c>
      <c r="U1689" s="114"/>
      <c r="V1689" s="393" t="s">
        <v>3980</v>
      </c>
      <c r="W1689" s="389"/>
      <c r="X1689" s="389"/>
      <c r="Y1689" s="389"/>
      <c r="Z1689" s="392"/>
      <c r="AA1689" s="369"/>
    </row>
    <row r="1690" spans="1:47" ht="14.4">
      <c r="A1690" s="369"/>
      <c r="B1690" s="1348"/>
      <c r="C1690" s="1348"/>
      <c r="D1690" s="1347"/>
      <c r="E1690" s="1347"/>
      <c r="F1690" s="1347"/>
      <c r="G1690" s="1347"/>
      <c r="H1690" s="1347"/>
      <c r="I1690" s="1347"/>
      <c r="J1690" s="1347"/>
      <c r="K1690" s="1347"/>
      <c r="L1690" s="1347"/>
      <c r="M1690" s="1347"/>
      <c r="N1690" s="1442"/>
      <c r="O1690" s="1442"/>
      <c r="P1690" s="1442"/>
      <c r="Q1690" s="1442"/>
      <c r="R1690" s="394"/>
      <c r="S1690" s="369"/>
      <c r="T1690" s="369"/>
      <c r="U1690" s="395"/>
      <c r="V1690" s="391"/>
      <c r="W1690" s="389"/>
      <c r="X1690" s="389"/>
      <c r="Y1690" s="389"/>
      <c r="Z1690" s="392"/>
      <c r="AA1690" s="369"/>
    </row>
    <row r="1691" spans="1:47" ht="13.95" customHeight="1">
      <c r="A1691" s="369"/>
      <c r="B1691" s="1348"/>
      <c r="C1691" s="1348"/>
      <c r="D1691" s="1443" t="s">
        <v>3978</v>
      </c>
      <c r="E1691" s="1443"/>
      <c r="F1691" s="1443"/>
      <c r="G1691" s="370"/>
      <c r="H1691" s="371"/>
      <c r="I1691" s="371"/>
      <c r="J1691" s="371"/>
      <c r="K1691" s="371"/>
      <c r="L1691" s="371"/>
      <c r="M1691" s="371"/>
      <c r="N1691" s="371"/>
      <c r="O1691" s="371"/>
      <c r="P1691" s="371"/>
      <c r="Q1691" s="371"/>
      <c r="R1691" s="371"/>
      <c r="S1691" s="371"/>
      <c r="T1691" s="371"/>
      <c r="U1691" s="371"/>
      <c r="V1691" s="372"/>
      <c r="W1691" s="370"/>
      <c r="X1691" s="370"/>
      <c r="Y1691" s="370"/>
      <c r="Z1691" s="374"/>
      <c r="AA1691" s="369"/>
    </row>
    <row r="1692" spans="1:47" ht="14.4">
      <c r="A1692" s="369"/>
      <c r="B1692" s="1348"/>
      <c r="C1692" s="1348"/>
      <c r="D1692" s="1443"/>
      <c r="E1692" s="1443"/>
      <c r="F1692" s="1443"/>
      <c r="G1692" s="389"/>
      <c r="H1692" s="369"/>
      <c r="I1692" s="121" t="s">
        <v>3783</v>
      </c>
      <c r="J1692" s="369" t="s">
        <v>3981</v>
      </c>
      <c r="K1692" s="369"/>
      <c r="L1692" s="369"/>
      <c r="M1692" s="369"/>
      <c r="N1692" s="369" t="s">
        <v>3965</v>
      </c>
      <c r="O1692" s="369"/>
      <c r="P1692" s="121" t="s">
        <v>3783</v>
      </c>
      <c r="Q1692" s="369" t="s">
        <v>3982</v>
      </c>
      <c r="R1692" s="369"/>
      <c r="S1692" s="369"/>
      <c r="T1692" s="369"/>
      <c r="U1692" s="369" t="s">
        <v>3965</v>
      </c>
      <c r="V1692" s="391"/>
      <c r="W1692" s="121" t="s">
        <v>3783</v>
      </c>
      <c r="X1692" s="389" t="s">
        <v>3983</v>
      </c>
      <c r="Y1692" s="389"/>
      <c r="Z1692" s="392"/>
      <c r="AA1692" s="369"/>
    </row>
    <row r="1693" spans="1:47" ht="14.4">
      <c r="A1693" s="369"/>
      <c r="B1693" s="1348"/>
      <c r="C1693" s="1348"/>
      <c r="D1693" s="1443"/>
      <c r="E1693" s="1443"/>
      <c r="F1693" s="1443"/>
      <c r="G1693" s="375"/>
      <c r="H1693" s="376"/>
      <c r="I1693" s="376"/>
      <c r="J1693" s="376"/>
      <c r="K1693" s="376"/>
      <c r="L1693" s="376"/>
      <c r="M1693" s="376"/>
      <c r="N1693" s="376"/>
      <c r="O1693" s="376"/>
      <c r="P1693" s="376"/>
      <c r="Q1693" s="376"/>
      <c r="R1693" s="376"/>
      <c r="S1693" s="376"/>
      <c r="T1693" s="376"/>
      <c r="U1693" s="376"/>
      <c r="V1693" s="378"/>
      <c r="W1693" s="375"/>
      <c r="X1693" s="375"/>
      <c r="Y1693" s="375"/>
      <c r="Z1693" s="379"/>
      <c r="AA1693" s="369"/>
    </row>
    <row r="1694" spans="1:47" ht="14.55" customHeight="1">
      <c r="B1694" s="1348" t="s">
        <v>3984</v>
      </c>
      <c r="C1694" s="1348"/>
      <c r="D1694" s="1347" t="s">
        <v>23</v>
      </c>
      <c r="E1694" s="1347"/>
      <c r="F1694" s="1347"/>
      <c r="G1694" s="1346" t="s">
        <v>15</v>
      </c>
      <c r="H1694" s="1346"/>
      <c r="I1694" s="1346"/>
      <c r="J1694" s="1346"/>
      <c r="K1694" s="1346"/>
      <c r="L1694" s="1444"/>
      <c r="M1694" s="1349"/>
      <c r="N1694" s="368" t="s">
        <v>3919</v>
      </c>
      <c r="O1694" s="1444"/>
      <c r="P1694" s="1349"/>
      <c r="Q1694" s="1346" t="s">
        <v>56</v>
      </c>
      <c r="R1694" s="1346"/>
      <c r="S1694" s="1346"/>
      <c r="T1694" s="1346"/>
      <c r="U1694" s="1346"/>
      <c r="V1694" s="1445"/>
      <c r="W1694" s="1346"/>
      <c r="X1694" s="1346"/>
      <c r="Y1694" s="1346"/>
      <c r="Z1694" s="1346"/>
      <c r="AB1694" s="2">
        <v>66</v>
      </c>
      <c r="AC1694" s="876"/>
      <c r="AD1694" s="876"/>
      <c r="AE1694" s="876"/>
      <c r="AF1694" s="1446"/>
      <c r="AG1694" s="1446"/>
      <c r="AH1694" s="1446"/>
      <c r="AI1694" s="1446"/>
      <c r="AJ1694" s="1446"/>
      <c r="AK1694" s="876"/>
      <c r="AL1694" s="876"/>
      <c r="AM1694" s="876"/>
      <c r="AN1694" s="1446"/>
      <c r="AO1694" s="1446"/>
      <c r="AP1694" s="1446"/>
      <c r="AQ1694" s="1446"/>
      <c r="AR1694" s="1446"/>
      <c r="AS1694" s="1446"/>
      <c r="AT1694" s="1446"/>
      <c r="AU1694" s="1446"/>
    </row>
    <row r="1695" spans="1:47" ht="13.05" customHeight="1">
      <c r="B1695" s="1348"/>
      <c r="C1695" s="1348"/>
      <c r="D1695" s="1347"/>
      <c r="E1695" s="1347"/>
      <c r="F1695" s="1347"/>
      <c r="G1695" s="1346" t="s">
        <v>17</v>
      </c>
      <c r="H1695" s="1346"/>
      <c r="I1695" s="1346"/>
      <c r="J1695" s="1346"/>
      <c r="K1695" s="1346"/>
      <c r="L1695" s="1445"/>
      <c r="M1695" s="1346"/>
      <c r="N1695" s="1346"/>
      <c r="O1695" s="1346"/>
      <c r="P1695" s="1346"/>
      <c r="Q1695" s="1346" t="s">
        <v>3993</v>
      </c>
      <c r="R1695" s="1346"/>
      <c r="S1695" s="1346"/>
      <c r="T1695" s="1346"/>
      <c r="U1695" s="1346"/>
      <c r="V1695" s="1445"/>
      <c r="W1695" s="1346"/>
      <c r="X1695" s="1346"/>
      <c r="Y1695" s="1346"/>
      <c r="Z1695" s="1346"/>
      <c r="AC1695" s="876"/>
      <c r="AD1695" s="876"/>
      <c r="AE1695" s="876"/>
      <c r="AF1695" s="1446"/>
      <c r="AG1695" s="1446"/>
      <c r="AH1695" s="1446"/>
      <c r="AI1695" s="1446"/>
      <c r="AJ1695" s="1446"/>
      <c r="AK1695" s="1446"/>
      <c r="AL1695" s="1446"/>
      <c r="AM1695" s="1446"/>
      <c r="AN1695" s="1446"/>
      <c r="AO1695" s="1446"/>
      <c r="AP1695" s="1446"/>
      <c r="AQ1695" s="1446"/>
      <c r="AR1695" s="1446"/>
      <c r="AS1695" s="1446"/>
      <c r="AT1695" s="1446"/>
      <c r="AU1695" s="1446"/>
    </row>
    <row r="1696" spans="1:47" ht="13.95" customHeight="1">
      <c r="A1696" s="369"/>
      <c r="B1696" s="1348"/>
      <c r="C1696" s="1348"/>
      <c r="D1696" s="1347"/>
      <c r="E1696" s="1347"/>
      <c r="F1696" s="1347"/>
      <c r="G1696" s="1346" t="s">
        <v>19</v>
      </c>
      <c r="H1696" s="1346"/>
      <c r="I1696" s="1346"/>
      <c r="J1696" s="1346"/>
      <c r="K1696" s="1346"/>
      <c r="L1696" s="1445"/>
      <c r="M1696" s="1346"/>
      <c r="N1696" s="1346"/>
      <c r="O1696" s="1346"/>
      <c r="P1696" s="1346"/>
      <c r="Q1696" s="1347" t="s">
        <v>20</v>
      </c>
      <c r="R1696" s="1347"/>
      <c r="S1696" s="1347"/>
      <c r="T1696" s="1347"/>
      <c r="U1696" s="1347"/>
      <c r="V1696" s="1445"/>
      <c r="W1696" s="1346"/>
      <c r="X1696" s="1346"/>
      <c r="Y1696" s="1346"/>
      <c r="Z1696" s="1346"/>
      <c r="AA1696" s="369"/>
    </row>
    <row r="1697" spans="1:27" ht="14.4">
      <c r="A1697" s="369"/>
      <c r="B1697" s="1348"/>
      <c r="C1697" s="1348"/>
      <c r="D1697" s="1347" t="s">
        <v>8</v>
      </c>
      <c r="E1697" s="1347"/>
      <c r="F1697" s="1347"/>
      <c r="G1697" s="1447"/>
      <c r="H1697" s="1343"/>
      <c r="I1697" s="1343"/>
      <c r="J1697" s="1343"/>
      <c r="K1697" s="1343"/>
      <c r="L1697" s="1344"/>
      <c r="M1697" s="1344"/>
      <c r="N1697" s="1344"/>
      <c r="O1697" s="1344"/>
      <c r="P1697" s="1344"/>
      <c r="Q1697" s="1344"/>
      <c r="R1697" s="1344"/>
      <c r="S1697" s="1344"/>
      <c r="T1697" s="1344"/>
      <c r="U1697" s="1344"/>
      <c r="V1697" s="1344"/>
      <c r="W1697" s="1344"/>
      <c r="X1697" s="1344"/>
      <c r="Y1697" s="1344"/>
      <c r="Z1697" s="1344"/>
      <c r="AA1697" s="369"/>
    </row>
    <row r="1698" spans="1:27" ht="14.4">
      <c r="A1698" s="369"/>
      <c r="B1698" s="1348"/>
      <c r="C1698" s="1348"/>
      <c r="D1698" s="1347"/>
      <c r="E1698" s="1347"/>
      <c r="F1698" s="1347"/>
      <c r="G1698" s="1345"/>
      <c r="H1698" s="1344"/>
      <c r="I1698" s="1344"/>
      <c r="J1698" s="1344"/>
      <c r="K1698" s="1344"/>
      <c r="L1698" s="1344"/>
      <c r="M1698" s="1344"/>
      <c r="N1698" s="1344"/>
      <c r="O1698" s="1344"/>
      <c r="P1698" s="1344"/>
      <c r="Q1698" s="1344"/>
      <c r="R1698" s="1344"/>
      <c r="S1698" s="1344"/>
      <c r="T1698" s="1344"/>
      <c r="U1698" s="1344"/>
      <c r="V1698" s="1344"/>
      <c r="W1698" s="1344"/>
      <c r="X1698" s="1344"/>
      <c r="Y1698" s="1344"/>
      <c r="Z1698" s="1344"/>
      <c r="AA1698" s="369"/>
    </row>
    <row r="1699" spans="1:27" ht="14.4">
      <c r="A1699" s="369"/>
      <c r="B1699" s="1348"/>
      <c r="C1699" s="1348"/>
      <c r="D1699" s="1347" t="s">
        <v>3745</v>
      </c>
      <c r="E1699" s="1347"/>
      <c r="F1699" s="1347"/>
      <c r="G1699" s="370"/>
      <c r="H1699" s="371"/>
      <c r="I1699" s="350"/>
      <c r="J1699" s="350"/>
      <c r="K1699" s="112" t="s">
        <v>3783</v>
      </c>
      <c r="L1699" s="371" t="s">
        <v>3966</v>
      </c>
      <c r="M1699" s="371"/>
      <c r="N1699" s="371"/>
      <c r="O1699" s="371"/>
      <c r="P1699" s="371" t="s">
        <v>3965</v>
      </c>
      <c r="Q1699" s="350"/>
      <c r="R1699" s="112" t="s">
        <v>3783</v>
      </c>
      <c r="S1699" s="371" t="s">
        <v>3967</v>
      </c>
      <c r="T1699" s="371"/>
      <c r="U1699" s="371"/>
      <c r="V1699" s="372"/>
      <c r="W1699" s="373"/>
      <c r="X1699" s="370"/>
      <c r="Y1699" s="370"/>
      <c r="Z1699" s="374"/>
      <c r="AA1699" s="369"/>
    </row>
    <row r="1700" spans="1:27" ht="14.4">
      <c r="A1700" s="369"/>
      <c r="B1700" s="1348"/>
      <c r="C1700" s="1348"/>
      <c r="D1700" s="1347"/>
      <c r="E1700" s="1347"/>
      <c r="F1700" s="1347"/>
      <c r="G1700" s="375"/>
      <c r="H1700" s="376"/>
      <c r="I1700" s="377"/>
      <c r="J1700" s="376"/>
      <c r="K1700" s="110" t="s">
        <v>3783</v>
      </c>
      <c r="L1700" s="376" t="s">
        <v>9</v>
      </c>
      <c r="M1700" s="376"/>
      <c r="N1700" s="376"/>
      <c r="O1700" s="1448"/>
      <c r="P1700" s="1449"/>
      <c r="Q1700" s="1449"/>
      <c r="R1700" s="1449"/>
      <c r="S1700" s="1449"/>
      <c r="T1700" s="1449"/>
      <c r="U1700" s="1449"/>
      <c r="V1700" s="1449"/>
      <c r="W1700" s="375" t="s">
        <v>10</v>
      </c>
      <c r="X1700" s="375"/>
      <c r="Y1700" s="375"/>
      <c r="Z1700" s="379"/>
      <c r="AA1700" s="369"/>
    </row>
    <row r="1701" spans="1:27" ht="14.4">
      <c r="A1701" s="369"/>
      <c r="B1701" s="1348"/>
      <c r="C1701" s="1348"/>
      <c r="D1701" s="1347"/>
      <c r="E1701" s="1347"/>
      <c r="F1701" s="1347"/>
      <c r="G1701" s="1450" t="s">
        <v>3968</v>
      </c>
      <c r="H1701" s="1450"/>
      <c r="I1701" s="1450"/>
      <c r="J1701" s="1450"/>
      <c r="K1701" s="1451"/>
      <c r="L1701" s="1452"/>
      <c r="M1701" s="1453"/>
      <c r="N1701" s="1453"/>
      <c r="O1701" s="1453"/>
      <c r="P1701" s="1453"/>
      <c r="Q1701" s="1452"/>
      <c r="R1701" s="1453"/>
      <c r="S1701" s="1453"/>
      <c r="T1701" s="1453"/>
      <c r="U1701" s="1453"/>
      <c r="V1701" s="1445"/>
      <c r="W1701" s="1346"/>
      <c r="X1701" s="1346"/>
      <c r="Y1701" s="1346"/>
      <c r="Z1701" s="1346"/>
      <c r="AA1701" s="369"/>
    </row>
    <row r="1702" spans="1:27" ht="14.4">
      <c r="A1702" s="369"/>
      <c r="B1702" s="1348"/>
      <c r="C1702" s="1348"/>
      <c r="D1702" s="1347"/>
      <c r="E1702" s="1347"/>
      <c r="F1702" s="1347"/>
      <c r="G1702" s="1450" t="s">
        <v>3969</v>
      </c>
      <c r="H1702" s="1450"/>
      <c r="I1702" s="1450"/>
      <c r="J1702" s="1450"/>
      <c r="K1702" s="1451"/>
      <c r="L1702" s="1429"/>
      <c r="M1702" s="862"/>
      <c r="N1702" s="109"/>
      <c r="O1702" s="1" t="s">
        <v>12</v>
      </c>
      <c r="P1702" s="109"/>
      <c r="Q1702" s="1" t="s">
        <v>11</v>
      </c>
      <c r="R1702" s="109"/>
      <c r="S1702" s="1" t="s">
        <v>227</v>
      </c>
      <c r="T1702" s="382"/>
      <c r="U1702" s="382"/>
      <c r="V1702" s="383"/>
      <c r="W1702" s="380"/>
      <c r="X1702" s="380"/>
      <c r="Y1702" s="380"/>
      <c r="Z1702" s="381"/>
      <c r="AA1702" s="369"/>
    </row>
    <row r="1703" spans="1:27" ht="13.95" customHeight="1">
      <c r="A1703" s="369"/>
      <c r="B1703" s="1348"/>
      <c r="C1703" s="1348"/>
      <c r="D1703" s="1443" t="s">
        <v>3971</v>
      </c>
      <c r="E1703" s="1347"/>
      <c r="F1703" s="1347"/>
      <c r="G1703" s="111" t="s">
        <v>3783</v>
      </c>
      <c r="H1703" s="385" t="s">
        <v>3972</v>
      </c>
      <c r="I1703" s="385"/>
      <c r="J1703" s="385"/>
      <c r="K1703" s="385"/>
      <c r="L1703" s="386" t="s">
        <v>3974</v>
      </c>
      <c r="M1703" s="385"/>
      <c r="N1703" s="385"/>
      <c r="O1703" s="1433"/>
      <c r="P1703" s="1433"/>
      <c r="Q1703" s="1433"/>
      <c r="R1703" s="1433"/>
      <c r="S1703" s="1433"/>
      <c r="T1703" s="1433"/>
      <c r="U1703" s="1433"/>
      <c r="V1703" s="1433"/>
      <c r="W1703" s="387" t="s">
        <v>10</v>
      </c>
      <c r="X1703" s="387"/>
      <c r="Y1703" s="387"/>
      <c r="Z1703" s="388"/>
      <c r="AA1703" s="369"/>
    </row>
    <row r="1704" spans="1:27" ht="14.4">
      <c r="A1704" s="369"/>
      <c r="B1704" s="1348"/>
      <c r="C1704" s="1348"/>
      <c r="D1704" s="1347"/>
      <c r="E1704" s="1347"/>
      <c r="F1704" s="1347"/>
      <c r="G1704" s="110" t="s">
        <v>3783</v>
      </c>
      <c r="H1704" s="376" t="s">
        <v>3973</v>
      </c>
      <c r="I1704" s="376"/>
      <c r="J1704" s="376"/>
      <c r="K1704" s="376"/>
      <c r="L1704" s="376"/>
      <c r="M1704" s="376"/>
      <c r="N1704" s="376"/>
      <c r="O1704" s="376"/>
      <c r="P1704" s="376"/>
      <c r="Q1704" s="376"/>
      <c r="R1704" s="376"/>
      <c r="S1704" s="376"/>
      <c r="T1704" s="376"/>
      <c r="U1704" s="376"/>
      <c r="V1704" s="378"/>
      <c r="W1704" s="375"/>
      <c r="X1704" s="375"/>
      <c r="Y1704" s="375"/>
      <c r="Z1704" s="379"/>
      <c r="AA1704" s="369"/>
    </row>
    <row r="1705" spans="1:27" ht="13.95" customHeight="1">
      <c r="A1705" s="369"/>
      <c r="B1705" s="1348" t="s">
        <v>3985</v>
      </c>
      <c r="C1705" s="1348"/>
      <c r="D1705" s="1347" t="s">
        <v>3755</v>
      </c>
      <c r="E1705" s="1347"/>
      <c r="F1705" s="1347"/>
      <c r="G1705" s="1435"/>
      <c r="H1705" s="1435"/>
      <c r="I1705" s="1435"/>
      <c r="J1705" s="1435"/>
      <c r="K1705" s="1435"/>
      <c r="L1705" s="1435"/>
      <c r="M1705" s="1435"/>
      <c r="N1705" s="1435"/>
      <c r="O1705" s="1435"/>
      <c r="P1705" s="1435"/>
      <c r="Q1705" s="1435"/>
      <c r="R1705" s="1435"/>
      <c r="S1705" s="1435"/>
      <c r="T1705" s="1435"/>
      <c r="U1705" s="1435"/>
      <c r="V1705" s="1435"/>
      <c r="W1705" s="1435"/>
      <c r="X1705" s="1435"/>
      <c r="Y1705" s="1435"/>
      <c r="Z1705" s="1435"/>
      <c r="AA1705" s="369"/>
    </row>
    <row r="1706" spans="1:27" ht="14.4">
      <c r="A1706" s="369"/>
      <c r="B1706" s="1348"/>
      <c r="C1706" s="1348"/>
      <c r="D1706" s="1434"/>
      <c r="E1706" s="1434"/>
      <c r="F1706" s="1434"/>
      <c r="G1706" s="1436"/>
      <c r="H1706" s="1436"/>
      <c r="I1706" s="1436"/>
      <c r="J1706" s="1435"/>
      <c r="K1706" s="1435"/>
      <c r="L1706" s="1435"/>
      <c r="M1706" s="1435"/>
      <c r="N1706" s="1435"/>
      <c r="O1706" s="1435"/>
      <c r="P1706" s="1435"/>
      <c r="Q1706" s="1435"/>
      <c r="R1706" s="1435"/>
      <c r="S1706" s="1435"/>
      <c r="T1706" s="1435"/>
      <c r="U1706" s="1435"/>
      <c r="V1706" s="1435"/>
      <c r="W1706" s="1435"/>
      <c r="X1706" s="1435"/>
      <c r="Y1706" s="1435"/>
      <c r="Z1706" s="1435"/>
      <c r="AA1706" s="369"/>
    </row>
    <row r="1707" spans="1:27" ht="18" customHeight="1">
      <c r="A1707" s="369"/>
      <c r="B1707" s="1348"/>
      <c r="C1707" s="1348"/>
      <c r="D1707" s="1347" t="s">
        <v>3975</v>
      </c>
      <c r="E1707" s="1347"/>
      <c r="F1707" s="1347"/>
      <c r="G1707" s="1047" t="s">
        <v>3918</v>
      </c>
      <c r="H1707" s="1047"/>
      <c r="I1707" s="1047"/>
      <c r="J1707" s="871"/>
      <c r="K1707" s="869"/>
      <c r="L1707" s="344" t="s">
        <v>3919</v>
      </c>
      <c r="M1707" s="1437"/>
      <c r="N1707" s="1427"/>
      <c r="O1707" s="1438"/>
      <c r="P1707" s="1439"/>
      <c r="Q1707" s="1425"/>
      <c r="R1707" s="1425"/>
      <c r="S1707" s="1425"/>
      <c r="T1707" s="1425"/>
      <c r="U1707" s="1425"/>
      <c r="V1707" s="1425"/>
      <c r="W1707" s="1425"/>
      <c r="X1707" s="1425"/>
      <c r="Y1707" s="1425"/>
      <c r="Z1707" s="1440"/>
      <c r="AA1707" s="369"/>
    </row>
    <row r="1708" spans="1:27" ht="18" customHeight="1">
      <c r="A1708" s="369"/>
      <c r="B1708" s="1348"/>
      <c r="C1708" s="1348"/>
      <c r="D1708" s="1347"/>
      <c r="E1708" s="1347"/>
      <c r="F1708" s="1347"/>
      <c r="G1708" s="1047" t="s">
        <v>3920</v>
      </c>
      <c r="H1708" s="1047"/>
      <c r="I1708" s="1047"/>
      <c r="J1708" s="1046"/>
      <c r="K1708" s="1046"/>
      <c r="L1708" s="1046"/>
      <c r="M1708" s="1046"/>
      <c r="N1708" s="1046"/>
      <c r="O1708" s="1046"/>
      <c r="P1708" s="1047" t="s">
        <v>3921</v>
      </c>
      <c r="Q1708" s="1047"/>
      <c r="R1708" s="1047"/>
      <c r="S1708" s="1046"/>
      <c r="T1708" s="1046"/>
      <c r="U1708" s="1046"/>
      <c r="V1708" s="1046"/>
      <c r="W1708" s="1046"/>
      <c r="X1708" s="1046"/>
      <c r="Y1708" s="1046"/>
      <c r="Z1708" s="1046"/>
      <c r="AA1708" s="369"/>
    </row>
    <row r="1709" spans="1:27" ht="18" customHeight="1">
      <c r="A1709" s="369"/>
      <c r="B1709" s="1348"/>
      <c r="C1709" s="1348"/>
      <c r="D1709" s="1347"/>
      <c r="E1709" s="1347"/>
      <c r="F1709" s="1347"/>
      <c r="G1709" s="1047" t="s">
        <v>3922</v>
      </c>
      <c r="H1709" s="1047"/>
      <c r="I1709" s="1047"/>
      <c r="J1709" s="1046"/>
      <c r="K1709" s="1046"/>
      <c r="L1709" s="1046"/>
      <c r="M1709" s="1046"/>
      <c r="N1709" s="1046"/>
      <c r="O1709" s="1046"/>
      <c r="P1709" s="1047" t="s">
        <v>3923</v>
      </c>
      <c r="Q1709" s="1047"/>
      <c r="R1709" s="1047"/>
      <c r="S1709" s="1046"/>
      <c r="T1709" s="1046"/>
      <c r="U1709" s="1046"/>
      <c r="V1709" s="1046"/>
      <c r="W1709" s="1046"/>
      <c r="X1709" s="1046"/>
      <c r="Y1709" s="1046"/>
      <c r="Z1709" s="1046"/>
      <c r="AA1709" s="369"/>
    </row>
    <row r="1710" spans="1:27" ht="18" customHeight="1">
      <c r="A1710" s="369"/>
      <c r="B1710" s="1348"/>
      <c r="C1710" s="1348"/>
      <c r="D1710" s="1347"/>
      <c r="E1710" s="1347"/>
      <c r="F1710" s="1347"/>
      <c r="G1710" s="1047" t="s">
        <v>3924</v>
      </c>
      <c r="H1710" s="1047"/>
      <c r="I1710" s="1047"/>
      <c r="J1710" s="1046"/>
      <c r="K1710" s="1046"/>
      <c r="L1710" s="1046"/>
      <c r="M1710" s="1046"/>
      <c r="N1710" s="1046"/>
      <c r="O1710" s="1046"/>
      <c r="P1710" s="1046"/>
      <c r="Q1710" s="1046"/>
      <c r="R1710" s="1046"/>
      <c r="S1710" s="1046"/>
      <c r="T1710" s="1046"/>
      <c r="U1710" s="1046"/>
      <c r="V1710" s="1046"/>
      <c r="W1710" s="1046"/>
      <c r="X1710" s="1046"/>
      <c r="Y1710" s="1046"/>
      <c r="Z1710" s="1046"/>
      <c r="AA1710" s="369"/>
    </row>
    <row r="1711" spans="1:27" ht="14.4">
      <c r="A1711" s="369"/>
      <c r="B1711" s="1348"/>
      <c r="C1711" s="1348"/>
      <c r="D1711" s="1441" t="s">
        <v>3976</v>
      </c>
      <c r="E1711" s="1441"/>
      <c r="F1711" s="1441"/>
      <c r="G1711" s="1441"/>
      <c r="H1711" s="1441"/>
      <c r="I1711" s="1441"/>
      <c r="J1711" s="1441"/>
      <c r="K1711" s="1441"/>
      <c r="L1711" s="1441"/>
      <c r="M1711" s="1441"/>
      <c r="N1711" s="1441" t="s">
        <v>177</v>
      </c>
      <c r="O1711" s="1441"/>
      <c r="P1711" s="1441"/>
      <c r="Q1711" s="1441"/>
      <c r="R1711" s="1441"/>
      <c r="S1711" s="1441"/>
      <c r="T1711" s="1441"/>
      <c r="U1711" s="1441"/>
      <c r="V1711" s="1441"/>
      <c r="W1711" s="1441"/>
      <c r="X1711" s="1441"/>
      <c r="Y1711" s="1441"/>
      <c r="Z1711" s="1441"/>
      <c r="AA1711" s="369"/>
    </row>
    <row r="1712" spans="1:27" ht="14.4">
      <c r="A1712" s="369"/>
      <c r="B1712" s="1348"/>
      <c r="C1712" s="1348"/>
      <c r="D1712" s="1347"/>
      <c r="E1712" s="1347"/>
      <c r="F1712" s="1347"/>
      <c r="G1712" s="1347"/>
      <c r="H1712" s="1347"/>
      <c r="I1712" s="1347"/>
      <c r="J1712" s="1347"/>
      <c r="K1712" s="1347"/>
      <c r="L1712" s="1347"/>
      <c r="M1712" s="1347"/>
      <c r="N1712" s="1347"/>
      <c r="O1712" s="1347"/>
      <c r="P1712" s="1347"/>
      <c r="Q1712" s="1347"/>
      <c r="R1712" s="1347"/>
      <c r="S1712" s="1347"/>
      <c r="T1712" s="1347"/>
      <c r="U1712" s="1347"/>
      <c r="V1712" s="1347"/>
      <c r="W1712" s="1347"/>
      <c r="X1712" s="1347"/>
      <c r="Y1712" s="1347"/>
      <c r="Z1712" s="1347"/>
      <c r="AA1712" s="369"/>
    </row>
    <row r="1713" spans="1:47" ht="14.25" customHeight="1">
      <c r="A1713" s="369"/>
      <c r="B1713" s="1348"/>
      <c r="C1713" s="1348"/>
      <c r="D1713" s="1347"/>
      <c r="E1713" s="1347"/>
      <c r="F1713" s="1347"/>
      <c r="G1713" s="1347"/>
      <c r="H1713" s="1347"/>
      <c r="I1713" s="1347"/>
      <c r="J1713" s="1347"/>
      <c r="K1713" s="1347"/>
      <c r="L1713" s="1347"/>
      <c r="M1713" s="1347"/>
      <c r="N1713" s="1347"/>
      <c r="O1713" s="1347"/>
      <c r="P1713" s="1347"/>
      <c r="Q1713" s="1347"/>
      <c r="R1713" s="1347"/>
      <c r="S1713" s="1347"/>
      <c r="T1713" s="1347"/>
      <c r="U1713" s="1347"/>
      <c r="V1713" s="1347"/>
      <c r="W1713" s="1347"/>
      <c r="X1713" s="1347"/>
      <c r="Y1713" s="1347"/>
      <c r="Z1713" s="1347"/>
      <c r="AA1713" s="369"/>
    </row>
    <row r="1714" spans="1:47" ht="14.4">
      <c r="A1714" s="369"/>
      <c r="B1714" s="1348"/>
      <c r="C1714" s="1348"/>
      <c r="D1714" s="1347" t="s">
        <v>3977</v>
      </c>
      <c r="E1714" s="1347"/>
      <c r="F1714" s="1347"/>
      <c r="G1714" s="1347"/>
      <c r="H1714" s="1347"/>
      <c r="I1714" s="1347"/>
      <c r="J1714" s="1347"/>
      <c r="K1714" s="1347"/>
      <c r="L1714" s="1347"/>
      <c r="M1714" s="1347"/>
      <c r="N1714" s="1442" t="s">
        <v>3979</v>
      </c>
      <c r="O1714" s="1442"/>
      <c r="P1714" s="1442"/>
      <c r="Q1714" s="1442"/>
      <c r="R1714" s="390"/>
      <c r="S1714" s="369"/>
      <c r="T1714" s="369"/>
      <c r="U1714" s="369"/>
      <c r="V1714" s="391"/>
      <c r="W1714" s="389"/>
      <c r="X1714" s="389"/>
      <c r="Y1714" s="389"/>
      <c r="Z1714" s="392"/>
      <c r="AA1714" s="369"/>
    </row>
    <row r="1715" spans="1:47" ht="14.4">
      <c r="A1715" s="369"/>
      <c r="B1715" s="1348"/>
      <c r="C1715" s="1348"/>
      <c r="D1715" s="1347"/>
      <c r="E1715" s="1347"/>
      <c r="F1715" s="1347"/>
      <c r="G1715" s="1347"/>
      <c r="H1715" s="1347"/>
      <c r="I1715" s="1347"/>
      <c r="J1715" s="1347"/>
      <c r="K1715" s="1347"/>
      <c r="L1715" s="1347"/>
      <c r="M1715" s="1347"/>
      <c r="N1715" s="1442"/>
      <c r="O1715" s="1442"/>
      <c r="P1715" s="1442"/>
      <c r="Q1715" s="1442"/>
      <c r="R1715" s="115"/>
      <c r="S1715" s="114"/>
      <c r="T1715" s="369" t="s">
        <v>388</v>
      </c>
      <c r="U1715" s="114"/>
      <c r="V1715" s="393" t="s">
        <v>3980</v>
      </c>
      <c r="W1715" s="389"/>
      <c r="X1715" s="389"/>
      <c r="Y1715" s="389"/>
      <c r="Z1715" s="392"/>
      <c r="AA1715" s="369"/>
    </row>
    <row r="1716" spans="1:47" ht="14.4">
      <c r="A1716" s="369"/>
      <c r="B1716" s="1348"/>
      <c r="C1716" s="1348"/>
      <c r="D1716" s="1347"/>
      <c r="E1716" s="1347"/>
      <c r="F1716" s="1347"/>
      <c r="G1716" s="1347"/>
      <c r="H1716" s="1347"/>
      <c r="I1716" s="1347"/>
      <c r="J1716" s="1347"/>
      <c r="K1716" s="1347"/>
      <c r="L1716" s="1347"/>
      <c r="M1716" s="1347"/>
      <c r="N1716" s="1442"/>
      <c r="O1716" s="1442"/>
      <c r="P1716" s="1442"/>
      <c r="Q1716" s="1442"/>
      <c r="R1716" s="394"/>
      <c r="S1716" s="369"/>
      <c r="T1716" s="369"/>
      <c r="U1716" s="395"/>
      <c r="V1716" s="391"/>
      <c r="W1716" s="389"/>
      <c r="X1716" s="389"/>
      <c r="Y1716" s="389"/>
      <c r="Z1716" s="392"/>
      <c r="AA1716" s="369"/>
    </row>
    <row r="1717" spans="1:47" ht="13.95" customHeight="1">
      <c r="A1717" s="369"/>
      <c r="B1717" s="1348"/>
      <c r="C1717" s="1348"/>
      <c r="D1717" s="1443" t="s">
        <v>3978</v>
      </c>
      <c r="E1717" s="1443"/>
      <c r="F1717" s="1443"/>
      <c r="G1717" s="370"/>
      <c r="H1717" s="371"/>
      <c r="I1717" s="371"/>
      <c r="J1717" s="371"/>
      <c r="K1717" s="371"/>
      <c r="L1717" s="371"/>
      <c r="M1717" s="371"/>
      <c r="N1717" s="371"/>
      <c r="O1717" s="371"/>
      <c r="P1717" s="371"/>
      <c r="Q1717" s="371"/>
      <c r="R1717" s="371"/>
      <c r="S1717" s="371"/>
      <c r="T1717" s="371"/>
      <c r="U1717" s="371"/>
      <c r="V1717" s="372"/>
      <c r="W1717" s="370"/>
      <c r="X1717" s="370"/>
      <c r="Y1717" s="370"/>
      <c r="Z1717" s="374"/>
      <c r="AA1717" s="369"/>
    </row>
    <row r="1718" spans="1:47" ht="14.4">
      <c r="A1718" s="369"/>
      <c r="B1718" s="1348"/>
      <c r="C1718" s="1348"/>
      <c r="D1718" s="1443"/>
      <c r="E1718" s="1443"/>
      <c r="F1718" s="1443"/>
      <c r="G1718" s="389"/>
      <c r="H1718" s="369"/>
      <c r="I1718" s="121" t="s">
        <v>3783</v>
      </c>
      <c r="J1718" s="369" t="s">
        <v>3981</v>
      </c>
      <c r="K1718" s="369"/>
      <c r="L1718" s="369"/>
      <c r="M1718" s="369"/>
      <c r="N1718" s="369" t="s">
        <v>3965</v>
      </c>
      <c r="O1718" s="369"/>
      <c r="P1718" s="121" t="s">
        <v>3783</v>
      </c>
      <c r="Q1718" s="369" t="s">
        <v>3982</v>
      </c>
      <c r="R1718" s="369"/>
      <c r="S1718" s="369"/>
      <c r="T1718" s="369"/>
      <c r="U1718" s="369" t="s">
        <v>3965</v>
      </c>
      <c r="V1718" s="391"/>
      <c r="W1718" s="121" t="s">
        <v>3783</v>
      </c>
      <c r="X1718" s="389" t="s">
        <v>3983</v>
      </c>
      <c r="Y1718" s="389"/>
      <c r="Z1718" s="392"/>
      <c r="AA1718" s="369"/>
    </row>
    <row r="1719" spans="1:47" ht="14.4">
      <c r="A1719" s="369"/>
      <c r="B1719" s="1348"/>
      <c r="C1719" s="1348"/>
      <c r="D1719" s="1443"/>
      <c r="E1719" s="1443"/>
      <c r="F1719" s="1443"/>
      <c r="G1719" s="375"/>
      <c r="H1719" s="376"/>
      <c r="I1719" s="376"/>
      <c r="J1719" s="376"/>
      <c r="K1719" s="376"/>
      <c r="L1719" s="376"/>
      <c r="M1719" s="376"/>
      <c r="N1719" s="376"/>
      <c r="O1719" s="376"/>
      <c r="P1719" s="376"/>
      <c r="Q1719" s="376"/>
      <c r="R1719" s="376"/>
      <c r="S1719" s="376"/>
      <c r="T1719" s="376"/>
      <c r="U1719" s="376"/>
      <c r="V1719" s="378"/>
      <c r="W1719" s="375"/>
      <c r="X1719" s="375"/>
      <c r="Y1719" s="375"/>
      <c r="Z1719" s="379"/>
      <c r="AA1719" s="369"/>
    </row>
    <row r="1720" spans="1:47" ht="14.55" customHeight="1">
      <c r="B1720" s="1348" t="s">
        <v>3984</v>
      </c>
      <c r="C1720" s="1348"/>
      <c r="D1720" s="1347" t="s">
        <v>23</v>
      </c>
      <c r="E1720" s="1347"/>
      <c r="F1720" s="1347"/>
      <c r="G1720" s="1346" t="s">
        <v>15</v>
      </c>
      <c r="H1720" s="1346"/>
      <c r="I1720" s="1346"/>
      <c r="J1720" s="1346"/>
      <c r="K1720" s="1346"/>
      <c r="L1720" s="1444"/>
      <c r="M1720" s="1349"/>
      <c r="N1720" s="368" t="s">
        <v>3919</v>
      </c>
      <c r="O1720" s="1444"/>
      <c r="P1720" s="1349"/>
      <c r="Q1720" s="1346" t="s">
        <v>56</v>
      </c>
      <c r="R1720" s="1346"/>
      <c r="S1720" s="1346"/>
      <c r="T1720" s="1346"/>
      <c r="U1720" s="1346"/>
      <c r="V1720" s="1445"/>
      <c r="W1720" s="1346"/>
      <c r="X1720" s="1346"/>
      <c r="Y1720" s="1346"/>
      <c r="Z1720" s="1346"/>
      <c r="AB1720" s="2">
        <v>67</v>
      </c>
      <c r="AC1720" s="876"/>
      <c r="AD1720" s="876"/>
      <c r="AE1720" s="876"/>
      <c r="AF1720" s="1446"/>
      <c r="AG1720" s="1446"/>
      <c r="AH1720" s="1446"/>
      <c r="AI1720" s="1446"/>
      <c r="AJ1720" s="1446"/>
      <c r="AK1720" s="876"/>
      <c r="AL1720" s="876"/>
      <c r="AM1720" s="876"/>
      <c r="AN1720" s="1446"/>
      <c r="AO1720" s="1446"/>
      <c r="AP1720" s="1446"/>
      <c r="AQ1720" s="1446"/>
      <c r="AR1720" s="1446"/>
      <c r="AS1720" s="1446"/>
      <c r="AT1720" s="1446"/>
      <c r="AU1720" s="1446"/>
    </row>
    <row r="1721" spans="1:47" ht="13.05" customHeight="1">
      <c r="B1721" s="1348"/>
      <c r="C1721" s="1348"/>
      <c r="D1721" s="1347"/>
      <c r="E1721" s="1347"/>
      <c r="F1721" s="1347"/>
      <c r="G1721" s="1346" t="s">
        <v>17</v>
      </c>
      <c r="H1721" s="1346"/>
      <c r="I1721" s="1346"/>
      <c r="J1721" s="1346"/>
      <c r="K1721" s="1346"/>
      <c r="L1721" s="1445"/>
      <c r="M1721" s="1346"/>
      <c r="N1721" s="1346"/>
      <c r="O1721" s="1346"/>
      <c r="P1721" s="1346"/>
      <c r="Q1721" s="1346" t="s">
        <v>3993</v>
      </c>
      <c r="R1721" s="1346"/>
      <c r="S1721" s="1346"/>
      <c r="T1721" s="1346"/>
      <c r="U1721" s="1346"/>
      <c r="V1721" s="1445"/>
      <c r="W1721" s="1346"/>
      <c r="X1721" s="1346"/>
      <c r="Y1721" s="1346"/>
      <c r="Z1721" s="1346"/>
      <c r="AC1721" s="876"/>
      <c r="AD1721" s="876"/>
      <c r="AE1721" s="876"/>
      <c r="AF1721" s="1446"/>
      <c r="AG1721" s="1446"/>
      <c r="AH1721" s="1446"/>
      <c r="AI1721" s="1446"/>
      <c r="AJ1721" s="1446"/>
      <c r="AK1721" s="1446"/>
      <c r="AL1721" s="1446"/>
      <c r="AM1721" s="1446"/>
      <c r="AN1721" s="1446"/>
      <c r="AO1721" s="1446"/>
      <c r="AP1721" s="1446"/>
      <c r="AQ1721" s="1446"/>
      <c r="AR1721" s="1446"/>
      <c r="AS1721" s="1446"/>
      <c r="AT1721" s="1446"/>
      <c r="AU1721" s="1446"/>
    </row>
    <row r="1722" spans="1:47" ht="13.95" customHeight="1">
      <c r="A1722" s="369"/>
      <c r="B1722" s="1348"/>
      <c r="C1722" s="1348"/>
      <c r="D1722" s="1347"/>
      <c r="E1722" s="1347"/>
      <c r="F1722" s="1347"/>
      <c r="G1722" s="1346" t="s">
        <v>19</v>
      </c>
      <c r="H1722" s="1346"/>
      <c r="I1722" s="1346"/>
      <c r="J1722" s="1346"/>
      <c r="K1722" s="1346"/>
      <c r="L1722" s="1445"/>
      <c r="M1722" s="1346"/>
      <c r="N1722" s="1346"/>
      <c r="O1722" s="1346"/>
      <c r="P1722" s="1346"/>
      <c r="Q1722" s="1347" t="s">
        <v>20</v>
      </c>
      <c r="R1722" s="1347"/>
      <c r="S1722" s="1347"/>
      <c r="T1722" s="1347"/>
      <c r="U1722" s="1347"/>
      <c r="V1722" s="1445"/>
      <c r="W1722" s="1346"/>
      <c r="X1722" s="1346"/>
      <c r="Y1722" s="1346"/>
      <c r="Z1722" s="1346"/>
      <c r="AA1722" s="369"/>
    </row>
    <row r="1723" spans="1:47" ht="14.4">
      <c r="A1723" s="369"/>
      <c r="B1723" s="1348"/>
      <c r="C1723" s="1348"/>
      <c r="D1723" s="1347" t="s">
        <v>8</v>
      </c>
      <c r="E1723" s="1347"/>
      <c r="F1723" s="1347"/>
      <c r="G1723" s="1447"/>
      <c r="H1723" s="1343"/>
      <c r="I1723" s="1343"/>
      <c r="J1723" s="1343"/>
      <c r="K1723" s="1343"/>
      <c r="L1723" s="1344"/>
      <c r="M1723" s="1344"/>
      <c r="N1723" s="1344"/>
      <c r="O1723" s="1344"/>
      <c r="P1723" s="1344"/>
      <c r="Q1723" s="1344"/>
      <c r="R1723" s="1344"/>
      <c r="S1723" s="1344"/>
      <c r="T1723" s="1344"/>
      <c r="U1723" s="1344"/>
      <c r="V1723" s="1344"/>
      <c r="W1723" s="1344"/>
      <c r="X1723" s="1344"/>
      <c r="Y1723" s="1344"/>
      <c r="Z1723" s="1344"/>
      <c r="AA1723" s="369"/>
    </row>
    <row r="1724" spans="1:47" ht="14.4">
      <c r="A1724" s="369"/>
      <c r="B1724" s="1348"/>
      <c r="C1724" s="1348"/>
      <c r="D1724" s="1347"/>
      <c r="E1724" s="1347"/>
      <c r="F1724" s="1347"/>
      <c r="G1724" s="1345"/>
      <c r="H1724" s="1344"/>
      <c r="I1724" s="1344"/>
      <c r="J1724" s="1344"/>
      <c r="K1724" s="1344"/>
      <c r="L1724" s="1344"/>
      <c r="M1724" s="1344"/>
      <c r="N1724" s="1344"/>
      <c r="O1724" s="1344"/>
      <c r="P1724" s="1344"/>
      <c r="Q1724" s="1344"/>
      <c r="R1724" s="1344"/>
      <c r="S1724" s="1344"/>
      <c r="T1724" s="1344"/>
      <c r="U1724" s="1344"/>
      <c r="V1724" s="1344"/>
      <c r="W1724" s="1344"/>
      <c r="X1724" s="1344"/>
      <c r="Y1724" s="1344"/>
      <c r="Z1724" s="1344"/>
      <c r="AA1724" s="369"/>
    </row>
    <row r="1725" spans="1:47" ht="14.4">
      <c r="A1725" s="369"/>
      <c r="B1725" s="1348"/>
      <c r="C1725" s="1348"/>
      <c r="D1725" s="1347" t="s">
        <v>3745</v>
      </c>
      <c r="E1725" s="1347"/>
      <c r="F1725" s="1347"/>
      <c r="G1725" s="370"/>
      <c r="H1725" s="371"/>
      <c r="I1725" s="350"/>
      <c r="J1725" s="350"/>
      <c r="K1725" s="112" t="s">
        <v>3783</v>
      </c>
      <c r="L1725" s="371" t="s">
        <v>3966</v>
      </c>
      <c r="M1725" s="371"/>
      <c r="N1725" s="371"/>
      <c r="O1725" s="371"/>
      <c r="P1725" s="371" t="s">
        <v>3965</v>
      </c>
      <c r="Q1725" s="350"/>
      <c r="R1725" s="112" t="s">
        <v>3783</v>
      </c>
      <c r="S1725" s="371" t="s">
        <v>3967</v>
      </c>
      <c r="T1725" s="371"/>
      <c r="U1725" s="371"/>
      <c r="V1725" s="372"/>
      <c r="W1725" s="373"/>
      <c r="X1725" s="370"/>
      <c r="Y1725" s="370"/>
      <c r="Z1725" s="374"/>
      <c r="AA1725" s="369"/>
    </row>
    <row r="1726" spans="1:47" ht="14.4">
      <c r="A1726" s="369"/>
      <c r="B1726" s="1348"/>
      <c r="C1726" s="1348"/>
      <c r="D1726" s="1347"/>
      <c r="E1726" s="1347"/>
      <c r="F1726" s="1347"/>
      <c r="G1726" s="375"/>
      <c r="H1726" s="376"/>
      <c r="I1726" s="377"/>
      <c r="J1726" s="376"/>
      <c r="K1726" s="110" t="s">
        <v>3783</v>
      </c>
      <c r="L1726" s="376" t="s">
        <v>9</v>
      </c>
      <c r="M1726" s="376"/>
      <c r="N1726" s="376"/>
      <c r="O1726" s="1448"/>
      <c r="P1726" s="1449"/>
      <c r="Q1726" s="1449"/>
      <c r="R1726" s="1449"/>
      <c r="S1726" s="1449"/>
      <c r="T1726" s="1449"/>
      <c r="U1726" s="1449"/>
      <c r="V1726" s="1449"/>
      <c r="W1726" s="375" t="s">
        <v>10</v>
      </c>
      <c r="X1726" s="375"/>
      <c r="Y1726" s="375"/>
      <c r="Z1726" s="379"/>
      <c r="AA1726" s="369"/>
    </row>
    <row r="1727" spans="1:47" ht="14.4">
      <c r="A1727" s="369"/>
      <c r="B1727" s="1348"/>
      <c r="C1727" s="1348"/>
      <c r="D1727" s="1347"/>
      <c r="E1727" s="1347"/>
      <c r="F1727" s="1347"/>
      <c r="G1727" s="1450" t="s">
        <v>3968</v>
      </c>
      <c r="H1727" s="1450"/>
      <c r="I1727" s="1450"/>
      <c r="J1727" s="1450"/>
      <c r="K1727" s="1451"/>
      <c r="L1727" s="1452"/>
      <c r="M1727" s="1453"/>
      <c r="N1727" s="1453"/>
      <c r="O1727" s="1453"/>
      <c r="P1727" s="1453"/>
      <c r="Q1727" s="1452"/>
      <c r="R1727" s="1453"/>
      <c r="S1727" s="1453"/>
      <c r="T1727" s="1453"/>
      <c r="U1727" s="1453"/>
      <c r="V1727" s="1445"/>
      <c r="W1727" s="1346"/>
      <c r="X1727" s="1346"/>
      <c r="Y1727" s="1346"/>
      <c r="Z1727" s="1346"/>
      <c r="AA1727" s="369"/>
    </row>
    <row r="1728" spans="1:47" ht="14.4">
      <c r="A1728" s="369"/>
      <c r="B1728" s="1348"/>
      <c r="C1728" s="1348"/>
      <c r="D1728" s="1347"/>
      <c r="E1728" s="1347"/>
      <c r="F1728" s="1347"/>
      <c r="G1728" s="1450" t="s">
        <v>3969</v>
      </c>
      <c r="H1728" s="1450"/>
      <c r="I1728" s="1450"/>
      <c r="J1728" s="1450"/>
      <c r="K1728" s="1451"/>
      <c r="L1728" s="1429"/>
      <c r="M1728" s="862"/>
      <c r="N1728" s="109"/>
      <c r="O1728" s="1" t="s">
        <v>12</v>
      </c>
      <c r="P1728" s="109"/>
      <c r="Q1728" s="1" t="s">
        <v>11</v>
      </c>
      <c r="R1728" s="109"/>
      <c r="S1728" s="1" t="s">
        <v>227</v>
      </c>
      <c r="T1728" s="382"/>
      <c r="U1728" s="382"/>
      <c r="V1728" s="383"/>
      <c r="W1728" s="380"/>
      <c r="X1728" s="380"/>
      <c r="Y1728" s="380"/>
      <c r="Z1728" s="381"/>
      <c r="AA1728" s="369"/>
    </row>
    <row r="1729" spans="1:27" ht="13.95" customHeight="1">
      <c r="A1729" s="369"/>
      <c r="B1729" s="1348"/>
      <c r="C1729" s="1348"/>
      <c r="D1729" s="1443" t="s">
        <v>3971</v>
      </c>
      <c r="E1729" s="1347"/>
      <c r="F1729" s="1347"/>
      <c r="G1729" s="111" t="s">
        <v>3783</v>
      </c>
      <c r="H1729" s="385" t="s">
        <v>3972</v>
      </c>
      <c r="I1729" s="385"/>
      <c r="J1729" s="385"/>
      <c r="K1729" s="385"/>
      <c r="L1729" s="386" t="s">
        <v>3974</v>
      </c>
      <c r="M1729" s="385"/>
      <c r="N1729" s="385"/>
      <c r="O1729" s="1433"/>
      <c r="P1729" s="1433"/>
      <c r="Q1729" s="1433"/>
      <c r="R1729" s="1433"/>
      <c r="S1729" s="1433"/>
      <c r="T1729" s="1433"/>
      <c r="U1729" s="1433"/>
      <c r="V1729" s="1433"/>
      <c r="W1729" s="387" t="s">
        <v>10</v>
      </c>
      <c r="X1729" s="387"/>
      <c r="Y1729" s="387"/>
      <c r="Z1729" s="388"/>
      <c r="AA1729" s="369"/>
    </row>
    <row r="1730" spans="1:27" ht="14.4">
      <c r="A1730" s="369"/>
      <c r="B1730" s="1348"/>
      <c r="C1730" s="1348"/>
      <c r="D1730" s="1347"/>
      <c r="E1730" s="1347"/>
      <c r="F1730" s="1347"/>
      <c r="G1730" s="110" t="s">
        <v>3783</v>
      </c>
      <c r="H1730" s="376" t="s">
        <v>3973</v>
      </c>
      <c r="I1730" s="376"/>
      <c r="J1730" s="376"/>
      <c r="K1730" s="376"/>
      <c r="L1730" s="376"/>
      <c r="M1730" s="376"/>
      <c r="N1730" s="376"/>
      <c r="O1730" s="376"/>
      <c r="P1730" s="376"/>
      <c r="Q1730" s="376"/>
      <c r="R1730" s="376"/>
      <c r="S1730" s="376"/>
      <c r="T1730" s="376"/>
      <c r="U1730" s="376"/>
      <c r="V1730" s="378"/>
      <c r="W1730" s="375"/>
      <c r="X1730" s="375"/>
      <c r="Y1730" s="375"/>
      <c r="Z1730" s="379"/>
      <c r="AA1730" s="369"/>
    </row>
    <row r="1731" spans="1:27" ht="13.95" customHeight="1">
      <c r="A1731" s="369"/>
      <c r="B1731" s="1348" t="s">
        <v>3985</v>
      </c>
      <c r="C1731" s="1348"/>
      <c r="D1731" s="1347" t="s">
        <v>3755</v>
      </c>
      <c r="E1731" s="1347"/>
      <c r="F1731" s="1347"/>
      <c r="G1731" s="1435"/>
      <c r="H1731" s="1435"/>
      <c r="I1731" s="1435"/>
      <c r="J1731" s="1435"/>
      <c r="K1731" s="1435"/>
      <c r="L1731" s="1435"/>
      <c r="M1731" s="1435"/>
      <c r="N1731" s="1435"/>
      <c r="O1731" s="1435"/>
      <c r="P1731" s="1435"/>
      <c r="Q1731" s="1435"/>
      <c r="R1731" s="1435"/>
      <c r="S1731" s="1435"/>
      <c r="T1731" s="1435"/>
      <c r="U1731" s="1435"/>
      <c r="V1731" s="1435"/>
      <c r="W1731" s="1435"/>
      <c r="X1731" s="1435"/>
      <c r="Y1731" s="1435"/>
      <c r="Z1731" s="1435"/>
      <c r="AA1731" s="369"/>
    </row>
    <row r="1732" spans="1:27" ht="14.4">
      <c r="A1732" s="369"/>
      <c r="B1732" s="1348"/>
      <c r="C1732" s="1348"/>
      <c r="D1732" s="1434"/>
      <c r="E1732" s="1434"/>
      <c r="F1732" s="1434"/>
      <c r="G1732" s="1436"/>
      <c r="H1732" s="1436"/>
      <c r="I1732" s="1436"/>
      <c r="J1732" s="1435"/>
      <c r="K1732" s="1435"/>
      <c r="L1732" s="1435"/>
      <c r="M1732" s="1435"/>
      <c r="N1732" s="1435"/>
      <c r="O1732" s="1435"/>
      <c r="P1732" s="1435"/>
      <c r="Q1732" s="1435"/>
      <c r="R1732" s="1435"/>
      <c r="S1732" s="1435"/>
      <c r="T1732" s="1435"/>
      <c r="U1732" s="1435"/>
      <c r="V1732" s="1435"/>
      <c r="W1732" s="1435"/>
      <c r="X1732" s="1435"/>
      <c r="Y1732" s="1435"/>
      <c r="Z1732" s="1435"/>
      <c r="AA1732" s="369"/>
    </row>
    <row r="1733" spans="1:27" ht="18" customHeight="1">
      <c r="A1733" s="369"/>
      <c r="B1733" s="1348"/>
      <c r="C1733" s="1348"/>
      <c r="D1733" s="1347" t="s">
        <v>3975</v>
      </c>
      <c r="E1733" s="1347"/>
      <c r="F1733" s="1347"/>
      <c r="G1733" s="1047" t="s">
        <v>3918</v>
      </c>
      <c r="H1733" s="1047"/>
      <c r="I1733" s="1047"/>
      <c r="J1733" s="871"/>
      <c r="K1733" s="869"/>
      <c r="L1733" s="344" t="s">
        <v>3919</v>
      </c>
      <c r="M1733" s="1437"/>
      <c r="N1733" s="1427"/>
      <c r="O1733" s="1438"/>
      <c r="P1733" s="1439"/>
      <c r="Q1733" s="1425"/>
      <c r="R1733" s="1425"/>
      <c r="S1733" s="1425"/>
      <c r="T1733" s="1425"/>
      <c r="U1733" s="1425"/>
      <c r="V1733" s="1425"/>
      <c r="W1733" s="1425"/>
      <c r="X1733" s="1425"/>
      <c r="Y1733" s="1425"/>
      <c r="Z1733" s="1440"/>
      <c r="AA1733" s="369"/>
    </row>
    <row r="1734" spans="1:27" ht="18" customHeight="1">
      <c r="A1734" s="369"/>
      <c r="B1734" s="1348"/>
      <c r="C1734" s="1348"/>
      <c r="D1734" s="1347"/>
      <c r="E1734" s="1347"/>
      <c r="F1734" s="1347"/>
      <c r="G1734" s="1047" t="s">
        <v>3920</v>
      </c>
      <c r="H1734" s="1047"/>
      <c r="I1734" s="1047"/>
      <c r="J1734" s="1046"/>
      <c r="K1734" s="1046"/>
      <c r="L1734" s="1046"/>
      <c r="M1734" s="1046"/>
      <c r="N1734" s="1046"/>
      <c r="O1734" s="1046"/>
      <c r="P1734" s="1047" t="s">
        <v>3921</v>
      </c>
      <c r="Q1734" s="1047"/>
      <c r="R1734" s="1047"/>
      <c r="S1734" s="1046"/>
      <c r="T1734" s="1046"/>
      <c r="U1734" s="1046"/>
      <c r="V1734" s="1046"/>
      <c r="W1734" s="1046"/>
      <c r="X1734" s="1046"/>
      <c r="Y1734" s="1046"/>
      <c r="Z1734" s="1046"/>
      <c r="AA1734" s="369"/>
    </row>
    <row r="1735" spans="1:27" ht="18" customHeight="1">
      <c r="A1735" s="369"/>
      <c r="B1735" s="1348"/>
      <c r="C1735" s="1348"/>
      <c r="D1735" s="1347"/>
      <c r="E1735" s="1347"/>
      <c r="F1735" s="1347"/>
      <c r="G1735" s="1047" t="s">
        <v>3922</v>
      </c>
      <c r="H1735" s="1047"/>
      <c r="I1735" s="1047"/>
      <c r="J1735" s="1046"/>
      <c r="K1735" s="1046"/>
      <c r="L1735" s="1046"/>
      <c r="M1735" s="1046"/>
      <c r="N1735" s="1046"/>
      <c r="O1735" s="1046"/>
      <c r="P1735" s="1047" t="s">
        <v>3923</v>
      </c>
      <c r="Q1735" s="1047"/>
      <c r="R1735" s="1047"/>
      <c r="S1735" s="1046"/>
      <c r="T1735" s="1046"/>
      <c r="U1735" s="1046"/>
      <c r="V1735" s="1046"/>
      <c r="W1735" s="1046"/>
      <c r="X1735" s="1046"/>
      <c r="Y1735" s="1046"/>
      <c r="Z1735" s="1046"/>
      <c r="AA1735" s="369"/>
    </row>
    <row r="1736" spans="1:27" ht="18" customHeight="1">
      <c r="A1736" s="369"/>
      <c r="B1736" s="1348"/>
      <c r="C1736" s="1348"/>
      <c r="D1736" s="1347"/>
      <c r="E1736" s="1347"/>
      <c r="F1736" s="1347"/>
      <c r="G1736" s="1047" t="s">
        <v>3924</v>
      </c>
      <c r="H1736" s="1047"/>
      <c r="I1736" s="1047"/>
      <c r="J1736" s="1046"/>
      <c r="K1736" s="1046"/>
      <c r="L1736" s="1046"/>
      <c r="M1736" s="1046"/>
      <c r="N1736" s="1046"/>
      <c r="O1736" s="1046"/>
      <c r="P1736" s="1046"/>
      <c r="Q1736" s="1046"/>
      <c r="R1736" s="1046"/>
      <c r="S1736" s="1046"/>
      <c r="T1736" s="1046"/>
      <c r="U1736" s="1046"/>
      <c r="V1736" s="1046"/>
      <c r="W1736" s="1046"/>
      <c r="X1736" s="1046"/>
      <c r="Y1736" s="1046"/>
      <c r="Z1736" s="1046"/>
      <c r="AA1736" s="369"/>
    </row>
    <row r="1737" spans="1:27" ht="14.4">
      <c r="A1737" s="369"/>
      <c r="B1737" s="1348"/>
      <c r="C1737" s="1348"/>
      <c r="D1737" s="1441" t="s">
        <v>3976</v>
      </c>
      <c r="E1737" s="1441"/>
      <c r="F1737" s="1441"/>
      <c r="G1737" s="1441"/>
      <c r="H1737" s="1441"/>
      <c r="I1737" s="1441"/>
      <c r="J1737" s="1441"/>
      <c r="K1737" s="1441"/>
      <c r="L1737" s="1441"/>
      <c r="M1737" s="1441"/>
      <c r="N1737" s="1441" t="s">
        <v>177</v>
      </c>
      <c r="O1737" s="1441"/>
      <c r="P1737" s="1441"/>
      <c r="Q1737" s="1441"/>
      <c r="R1737" s="1441"/>
      <c r="S1737" s="1441"/>
      <c r="T1737" s="1441"/>
      <c r="U1737" s="1441"/>
      <c r="V1737" s="1441"/>
      <c r="W1737" s="1441"/>
      <c r="X1737" s="1441"/>
      <c r="Y1737" s="1441"/>
      <c r="Z1737" s="1441"/>
      <c r="AA1737" s="369"/>
    </row>
    <row r="1738" spans="1:27" ht="14.4">
      <c r="A1738" s="369"/>
      <c r="B1738" s="1348"/>
      <c r="C1738" s="1348"/>
      <c r="D1738" s="1347"/>
      <c r="E1738" s="1347"/>
      <c r="F1738" s="1347"/>
      <c r="G1738" s="1347"/>
      <c r="H1738" s="1347"/>
      <c r="I1738" s="1347"/>
      <c r="J1738" s="1347"/>
      <c r="K1738" s="1347"/>
      <c r="L1738" s="1347"/>
      <c r="M1738" s="1347"/>
      <c r="N1738" s="1347"/>
      <c r="O1738" s="1347"/>
      <c r="P1738" s="1347"/>
      <c r="Q1738" s="1347"/>
      <c r="R1738" s="1347"/>
      <c r="S1738" s="1347"/>
      <c r="T1738" s="1347"/>
      <c r="U1738" s="1347"/>
      <c r="V1738" s="1347"/>
      <c r="W1738" s="1347"/>
      <c r="X1738" s="1347"/>
      <c r="Y1738" s="1347"/>
      <c r="Z1738" s="1347"/>
      <c r="AA1738" s="369"/>
    </row>
    <row r="1739" spans="1:27" ht="14.25" customHeight="1">
      <c r="A1739" s="369"/>
      <c r="B1739" s="1348"/>
      <c r="C1739" s="1348"/>
      <c r="D1739" s="1347"/>
      <c r="E1739" s="1347"/>
      <c r="F1739" s="1347"/>
      <c r="G1739" s="1347"/>
      <c r="H1739" s="1347"/>
      <c r="I1739" s="1347"/>
      <c r="J1739" s="1347"/>
      <c r="K1739" s="1347"/>
      <c r="L1739" s="1347"/>
      <c r="M1739" s="1347"/>
      <c r="N1739" s="1347"/>
      <c r="O1739" s="1347"/>
      <c r="P1739" s="1347"/>
      <c r="Q1739" s="1347"/>
      <c r="R1739" s="1347"/>
      <c r="S1739" s="1347"/>
      <c r="T1739" s="1347"/>
      <c r="U1739" s="1347"/>
      <c r="V1739" s="1347"/>
      <c r="W1739" s="1347"/>
      <c r="X1739" s="1347"/>
      <c r="Y1739" s="1347"/>
      <c r="Z1739" s="1347"/>
      <c r="AA1739" s="369"/>
    </row>
    <row r="1740" spans="1:27" ht="14.4">
      <c r="A1740" s="369"/>
      <c r="B1740" s="1348"/>
      <c r="C1740" s="1348"/>
      <c r="D1740" s="1347" t="s">
        <v>3977</v>
      </c>
      <c r="E1740" s="1347"/>
      <c r="F1740" s="1347"/>
      <c r="G1740" s="1347"/>
      <c r="H1740" s="1347"/>
      <c r="I1740" s="1347"/>
      <c r="J1740" s="1347"/>
      <c r="K1740" s="1347"/>
      <c r="L1740" s="1347"/>
      <c r="M1740" s="1347"/>
      <c r="N1740" s="1442" t="s">
        <v>3979</v>
      </c>
      <c r="O1740" s="1442"/>
      <c r="P1740" s="1442"/>
      <c r="Q1740" s="1442"/>
      <c r="R1740" s="390"/>
      <c r="S1740" s="369"/>
      <c r="T1740" s="369"/>
      <c r="U1740" s="369"/>
      <c r="V1740" s="391"/>
      <c r="W1740" s="389"/>
      <c r="X1740" s="389"/>
      <c r="Y1740" s="389"/>
      <c r="Z1740" s="392"/>
      <c r="AA1740" s="369"/>
    </row>
    <row r="1741" spans="1:27" ht="14.4">
      <c r="A1741" s="369"/>
      <c r="B1741" s="1348"/>
      <c r="C1741" s="1348"/>
      <c r="D1741" s="1347"/>
      <c r="E1741" s="1347"/>
      <c r="F1741" s="1347"/>
      <c r="G1741" s="1347"/>
      <c r="H1741" s="1347"/>
      <c r="I1741" s="1347"/>
      <c r="J1741" s="1347"/>
      <c r="K1741" s="1347"/>
      <c r="L1741" s="1347"/>
      <c r="M1741" s="1347"/>
      <c r="N1741" s="1442"/>
      <c r="O1741" s="1442"/>
      <c r="P1741" s="1442"/>
      <c r="Q1741" s="1442"/>
      <c r="R1741" s="115"/>
      <c r="S1741" s="114"/>
      <c r="T1741" s="369" t="s">
        <v>388</v>
      </c>
      <c r="U1741" s="114"/>
      <c r="V1741" s="393" t="s">
        <v>3980</v>
      </c>
      <c r="W1741" s="389"/>
      <c r="X1741" s="389"/>
      <c r="Y1741" s="389"/>
      <c r="Z1741" s="392"/>
      <c r="AA1741" s="369"/>
    </row>
    <row r="1742" spans="1:27" ht="14.4">
      <c r="A1742" s="369"/>
      <c r="B1742" s="1348"/>
      <c r="C1742" s="1348"/>
      <c r="D1742" s="1347"/>
      <c r="E1742" s="1347"/>
      <c r="F1742" s="1347"/>
      <c r="G1742" s="1347"/>
      <c r="H1742" s="1347"/>
      <c r="I1742" s="1347"/>
      <c r="J1742" s="1347"/>
      <c r="K1742" s="1347"/>
      <c r="L1742" s="1347"/>
      <c r="M1742" s="1347"/>
      <c r="N1742" s="1442"/>
      <c r="O1742" s="1442"/>
      <c r="P1742" s="1442"/>
      <c r="Q1742" s="1442"/>
      <c r="R1742" s="394"/>
      <c r="S1742" s="369"/>
      <c r="T1742" s="369"/>
      <c r="U1742" s="395"/>
      <c r="V1742" s="391"/>
      <c r="W1742" s="389"/>
      <c r="X1742" s="389"/>
      <c r="Y1742" s="389"/>
      <c r="Z1742" s="392"/>
      <c r="AA1742" s="369"/>
    </row>
    <row r="1743" spans="1:27" ht="13.95" customHeight="1">
      <c r="A1743" s="369"/>
      <c r="B1743" s="1348"/>
      <c r="C1743" s="1348"/>
      <c r="D1743" s="1443" t="s">
        <v>3978</v>
      </c>
      <c r="E1743" s="1443"/>
      <c r="F1743" s="1443"/>
      <c r="G1743" s="370"/>
      <c r="H1743" s="371"/>
      <c r="I1743" s="371"/>
      <c r="J1743" s="371"/>
      <c r="K1743" s="371"/>
      <c r="L1743" s="371"/>
      <c r="M1743" s="371"/>
      <c r="N1743" s="371"/>
      <c r="O1743" s="371"/>
      <c r="P1743" s="371"/>
      <c r="Q1743" s="371"/>
      <c r="R1743" s="371"/>
      <c r="S1743" s="371"/>
      <c r="T1743" s="371"/>
      <c r="U1743" s="371"/>
      <c r="V1743" s="372"/>
      <c r="W1743" s="370"/>
      <c r="X1743" s="370"/>
      <c r="Y1743" s="370"/>
      <c r="Z1743" s="374"/>
      <c r="AA1743" s="369"/>
    </row>
    <row r="1744" spans="1:27" ht="14.4">
      <c r="A1744" s="369"/>
      <c r="B1744" s="1348"/>
      <c r="C1744" s="1348"/>
      <c r="D1744" s="1443"/>
      <c r="E1744" s="1443"/>
      <c r="F1744" s="1443"/>
      <c r="G1744" s="389"/>
      <c r="H1744" s="369"/>
      <c r="I1744" s="121" t="s">
        <v>3783</v>
      </c>
      <c r="J1744" s="369" t="s">
        <v>3981</v>
      </c>
      <c r="K1744" s="369"/>
      <c r="L1744" s="369"/>
      <c r="M1744" s="369"/>
      <c r="N1744" s="369" t="s">
        <v>3965</v>
      </c>
      <c r="O1744" s="369"/>
      <c r="P1744" s="121" t="s">
        <v>3783</v>
      </c>
      <c r="Q1744" s="369" t="s">
        <v>3982</v>
      </c>
      <c r="R1744" s="369"/>
      <c r="S1744" s="369"/>
      <c r="T1744" s="369"/>
      <c r="U1744" s="369" t="s">
        <v>3965</v>
      </c>
      <c r="V1744" s="391"/>
      <c r="W1744" s="121" t="s">
        <v>3783</v>
      </c>
      <c r="X1744" s="389" t="s">
        <v>3983</v>
      </c>
      <c r="Y1744" s="389"/>
      <c r="Z1744" s="392"/>
      <c r="AA1744" s="369"/>
    </row>
    <row r="1745" spans="1:47" ht="14.4">
      <c r="A1745" s="369"/>
      <c r="B1745" s="1348"/>
      <c r="C1745" s="1348"/>
      <c r="D1745" s="1443"/>
      <c r="E1745" s="1443"/>
      <c r="F1745" s="1443"/>
      <c r="G1745" s="375"/>
      <c r="H1745" s="376"/>
      <c r="I1745" s="376"/>
      <c r="J1745" s="376"/>
      <c r="K1745" s="376"/>
      <c r="L1745" s="376"/>
      <c r="M1745" s="376"/>
      <c r="N1745" s="376"/>
      <c r="O1745" s="376"/>
      <c r="P1745" s="376"/>
      <c r="Q1745" s="376"/>
      <c r="R1745" s="376"/>
      <c r="S1745" s="376"/>
      <c r="T1745" s="376"/>
      <c r="U1745" s="376"/>
      <c r="V1745" s="378"/>
      <c r="W1745" s="375"/>
      <c r="X1745" s="375"/>
      <c r="Y1745" s="375"/>
      <c r="Z1745" s="379"/>
      <c r="AA1745" s="369"/>
    </row>
    <row r="1746" spans="1:47" ht="14.55" customHeight="1">
      <c r="B1746" s="1348" t="s">
        <v>3984</v>
      </c>
      <c r="C1746" s="1348"/>
      <c r="D1746" s="1347" t="s">
        <v>23</v>
      </c>
      <c r="E1746" s="1347"/>
      <c r="F1746" s="1347"/>
      <c r="G1746" s="1346" t="s">
        <v>15</v>
      </c>
      <c r="H1746" s="1346"/>
      <c r="I1746" s="1346"/>
      <c r="J1746" s="1346"/>
      <c r="K1746" s="1346"/>
      <c r="L1746" s="1444"/>
      <c r="M1746" s="1349"/>
      <c r="N1746" s="368" t="s">
        <v>3919</v>
      </c>
      <c r="O1746" s="1444"/>
      <c r="P1746" s="1349"/>
      <c r="Q1746" s="1346" t="s">
        <v>56</v>
      </c>
      <c r="R1746" s="1346"/>
      <c r="S1746" s="1346"/>
      <c r="T1746" s="1346"/>
      <c r="U1746" s="1346"/>
      <c r="V1746" s="1445"/>
      <c r="W1746" s="1346"/>
      <c r="X1746" s="1346"/>
      <c r="Y1746" s="1346"/>
      <c r="Z1746" s="1346"/>
      <c r="AB1746" s="2">
        <v>68</v>
      </c>
      <c r="AC1746" s="876"/>
      <c r="AD1746" s="876"/>
      <c r="AE1746" s="876"/>
      <c r="AF1746" s="1446"/>
      <c r="AG1746" s="1446"/>
      <c r="AH1746" s="1446"/>
      <c r="AI1746" s="1446"/>
      <c r="AJ1746" s="1446"/>
      <c r="AK1746" s="876"/>
      <c r="AL1746" s="876"/>
      <c r="AM1746" s="876"/>
      <c r="AN1746" s="1446"/>
      <c r="AO1746" s="1446"/>
      <c r="AP1746" s="1446"/>
      <c r="AQ1746" s="1446"/>
      <c r="AR1746" s="1446"/>
      <c r="AS1746" s="1446"/>
      <c r="AT1746" s="1446"/>
      <c r="AU1746" s="1446"/>
    </row>
    <row r="1747" spans="1:47" ht="13.05" customHeight="1">
      <c r="B1747" s="1348"/>
      <c r="C1747" s="1348"/>
      <c r="D1747" s="1347"/>
      <c r="E1747" s="1347"/>
      <c r="F1747" s="1347"/>
      <c r="G1747" s="1346" t="s">
        <v>17</v>
      </c>
      <c r="H1747" s="1346"/>
      <c r="I1747" s="1346"/>
      <c r="J1747" s="1346"/>
      <c r="K1747" s="1346"/>
      <c r="L1747" s="1445"/>
      <c r="M1747" s="1346"/>
      <c r="N1747" s="1346"/>
      <c r="O1747" s="1346"/>
      <c r="P1747" s="1346"/>
      <c r="Q1747" s="1346" t="s">
        <v>3993</v>
      </c>
      <c r="R1747" s="1346"/>
      <c r="S1747" s="1346"/>
      <c r="T1747" s="1346"/>
      <c r="U1747" s="1346"/>
      <c r="V1747" s="1445"/>
      <c r="W1747" s="1346"/>
      <c r="X1747" s="1346"/>
      <c r="Y1747" s="1346"/>
      <c r="Z1747" s="1346"/>
      <c r="AC1747" s="876"/>
      <c r="AD1747" s="876"/>
      <c r="AE1747" s="876"/>
      <c r="AF1747" s="1446"/>
      <c r="AG1747" s="1446"/>
      <c r="AH1747" s="1446"/>
      <c r="AI1747" s="1446"/>
      <c r="AJ1747" s="1446"/>
      <c r="AK1747" s="1446"/>
      <c r="AL1747" s="1446"/>
      <c r="AM1747" s="1446"/>
      <c r="AN1747" s="1446"/>
      <c r="AO1747" s="1446"/>
      <c r="AP1747" s="1446"/>
      <c r="AQ1747" s="1446"/>
      <c r="AR1747" s="1446"/>
      <c r="AS1747" s="1446"/>
      <c r="AT1747" s="1446"/>
      <c r="AU1747" s="1446"/>
    </row>
    <row r="1748" spans="1:47" ht="13.95" customHeight="1">
      <c r="A1748" s="369"/>
      <c r="B1748" s="1348"/>
      <c r="C1748" s="1348"/>
      <c r="D1748" s="1347"/>
      <c r="E1748" s="1347"/>
      <c r="F1748" s="1347"/>
      <c r="G1748" s="1346" t="s">
        <v>19</v>
      </c>
      <c r="H1748" s="1346"/>
      <c r="I1748" s="1346"/>
      <c r="J1748" s="1346"/>
      <c r="K1748" s="1346"/>
      <c r="L1748" s="1445"/>
      <c r="M1748" s="1346"/>
      <c r="N1748" s="1346"/>
      <c r="O1748" s="1346"/>
      <c r="P1748" s="1346"/>
      <c r="Q1748" s="1347" t="s">
        <v>20</v>
      </c>
      <c r="R1748" s="1347"/>
      <c r="S1748" s="1347"/>
      <c r="T1748" s="1347"/>
      <c r="U1748" s="1347"/>
      <c r="V1748" s="1445"/>
      <c r="W1748" s="1346"/>
      <c r="X1748" s="1346"/>
      <c r="Y1748" s="1346"/>
      <c r="Z1748" s="1346"/>
      <c r="AA1748" s="369"/>
    </row>
    <row r="1749" spans="1:47" ht="14.4">
      <c r="A1749" s="369"/>
      <c r="B1749" s="1348"/>
      <c r="C1749" s="1348"/>
      <c r="D1749" s="1347" t="s">
        <v>8</v>
      </c>
      <c r="E1749" s="1347"/>
      <c r="F1749" s="1347"/>
      <c r="G1749" s="1447"/>
      <c r="H1749" s="1343"/>
      <c r="I1749" s="1343"/>
      <c r="J1749" s="1343"/>
      <c r="K1749" s="1343"/>
      <c r="L1749" s="1344"/>
      <c r="M1749" s="1344"/>
      <c r="N1749" s="1344"/>
      <c r="O1749" s="1344"/>
      <c r="P1749" s="1344"/>
      <c r="Q1749" s="1344"/>
      <c r="R1749" s="1344"/>
      <c r="S1749" s="1344"/>
      <c r="T1749" s="1344"/>
      <c r="U1749" s="1344"/>
      <c r="V1749" s="1344"/>
      <c r="W1749" s="1344"/>
      <c r="X1749" s="1344"/>
      <c r="Y1749" s="1344"/>
      <c r="Z1749" s="1344"/>
      <c r="AA1749" s="369"/>
    </row>
    <row r="1750" spans="1:47" ht="14.4">
      <c r="A1750" s="369"/>
      <c r="B1750" s="1348"/>
      <c r="C1750" s="1348"/>
      <c r="D1750" s="1347"/>
      <c r="E1750" s="1347"/>
      <c r="F1750" s="1347"/>
      <c r="G1750" s="1345"/>
      <c r="H1750" s="1344"/>
      <c r="I1750" s="1344"/>
      <c r="J1750" s="1344"/>
      <c r="K1750" s="1344"/>
      <c r="L1750" s="1344"/>
      <c r="M1750" s="1344"/>
      <c r="N1750" s="1344"/>
      <c r="O1750" s="1344"/>
      <c r="P1750" s="1344"/>
      <c r="Q1750" s="1344"/>
      <c r="R1750" s="1344"/>
      <c r="S1750" s="1344"/>
      <c r="T1750" s="1344"/>
      <c r="U1750" s="1344"/>
      <c r="V1750" s="1344"/>
      <c r="W1750" s="1344"/>
      <c r="X1750" s="1344"/>
      <c r="Y1750" s="1344"/>
      <c r="Z1750" s="1344"/>
      <c r="AA1750" s="369"/>
    </row>
    <row r="1751" spans="1:47" ht="14.4">
      <c r="A1751" s="369"/>
      <c r="B1751" s="1348"/>
      <c r="C1751" s="1348"/>
      <c r="D1751" s="1347" t="s">
        <v>3745</v>
      </c>
      <c r="E1751" s="1347"/>
      <c r="F1751" s="1347"/>
      <c r="G1751" s="370"/>
      <c r="H1751" s="371"/>
      <c r="I1751" s="350"/>
      <c r="J1751" s="350"/>
      <c r="K1751" s="112" t="s">
        <v>3783</v>
      </c>
      <c r="L1751" s="371" t="s">
        <v>3966</v>
      </c>
      <c r="M1751" s="371"/>
      <c r="N1751" s="371"/>
      <c r="O1751" s="371"/>
      <c r="P1751" s="371" t="s">
        <v>3965</v>
      </c>
      <c r="Q1751" s="350"/>
      <c r="R1751" s="112" t="s">
        <v>3783</v>
      </c>
      <c r="S1751" s="371" t="s">
        <v>3967</v>
      </c>
      <c r="T1751" s="371"/>
      <c r="U1751" s="371"/>
      <c r="V1751" s="372"/>
      <c r="W1751" s="373"/>
      <c r="X1751" s="370"/>
      <c r="Y1751" s="370"/>
      <c r="Z1751" s="374"/>
      <c r="AA1751" s="369"/>
    </row>
    <row r="1752" spans="1:47" ht="14.4">
      <c r="A1752" s="369"/>
      <c r="B1752" s="1348"/>
      <c r="C1752" s="1348"/>
      <c r="D1752" s="1347"/>
      <c r="E1752" s="1347"/>
      <c r="F1752" s="1347"/>
      <c r="G1752" s="375"/>
      <c r="H1752" s="376"/>
      <c r="I1752" s="377"/>
      <c r="J1752" s="376"/>
      <c r="K1752" s="110" t="s">
        <v>3783</v>
      </c>
      <c r="L1752" s="376" t="s">
        <v>9</v>
      </c>
      <c r="M1752" s="376"/>
      <c r="N1752" s="376"/>
      <c r="O1752" s="1448"/>
      <c r="P1752" s="1449"/>
      <c r="Q1752" s="1449"/>
      <c r="R1752" s="1449"/>
      <c r="S1752" s="1449"/>
      <c r="T1752" s="1449"/>
      <c r="U1752" s="1449"/>
      <c r="V1752" s="1449"/>
      <c r="W1752" s="375" t="s">
        <v>10</v>
      </c>
      <c r="X1752" s="375"/>
      <c r="Y1752" s="375"/>
      <c r="Z1752" s="379"/>
      <c r="AA1752" s="369"/>
    </row>
    <row r="1753" spans="1:47" ht="14.4">
      <c r="A1753" s="369"/>
      <c r="B1753" s="1348"/>
      <c r="C1753" s="1348"/>
      <c r="D1753" s="1347"/>
      <c r="E1753" s="1347"/>
      <c r="F1753" s="1347"/>
      <c r="G1753" s="1450" t="s">
        <v>3968</v>
      </c>
      <c r="H1753" s="1450"/>
      <c r="I1753" s="1450"/>
      <c r="J1753" s="1450"/>
      <c r="K1753" s="1451"/>
      <c r="L1753" s="1452"/>
      <c r="M1753" s="1453"/>
      <c r="N1753" s="1453"/>
      <c r="O1753" s="1453"/>
      <c r="P1753" s="1453"/>
      <c r="Q1753" s="1452"/>
      <c r="R1753" s="1453"/>
      <c r="S1753" s="1453"/>
      <c r="T1753" s="1453"/>
      <c r="U1753" s="1453"/>
      <c r="V1753" s="1445"/>
      <c r="W1753" s="1346"/>
      <c r="X1753" s="1346"/>
      <c r="Y1753" s="1346"/>
      <c r="Z1753" s="1346"/>
      <c r="AA1753" s="369"/>
    </row>
    <row r="1754" spans="1:47" ht="14.4">
      <c r="A1754" s="369"/>
      <c r="B1754" s="1348"/>
      <c r="C1754" s="1348"/>
      <c r="D1754" s="1347"/>
      <c r="E1754" s="1347"/>
      <c r="F1754" s="1347"/>
      <c r="G1754" s="1450" t="s">
        <v>3969</v>
      </c>
      <c r="H1754" s="1450"/>
      <c r="I1754" s="1450"/>
      <c r="J1754" s="1450"/>
      <c r="K1754" s="1451"/>
      <c r="L1754" s="1429"/>
      <c r="M1754" s="862"/>
      <c r="N1754" s="109"/>
      <c r="O1754" s="1" t="s">
        <v>12</v>
      </c>
      <c r="P1754" s="109"/>
      <c r="Q1754" s="1" t="s">
        <v>11</v>
      </c>
      <c r="R1754" s="109"/>
      <c r="S1754" s="1" t="s">
        <v>227</v>
      </c>
      <c r="T1754" s="382"/>
      <c r="U1754" s="382"/>
      <c r="V1754" s="383"/>
      <c r="W1754" s="380"/>
      <c r="X1754" s="380"/>
      <c r="Y1754" s="380"/>
      <c r="Z1754" s="381"/>
      <c r="AA1754" s="369"/>
    </row>
    <row r="1755" spans="1:47" ht="13.95" customHeight="1">
      <c r="A1755" s="369"/>
      <c r="B1755" s="1348"/>
      <c r="C1755" s="1348"/>
      <c r="D1755" s="1443" t="s">
        <v>3971</v>
      </c>
      <c r="E1755" s="1347"/>
      <c r="F1755" s="1347"/>
      <c r="G1755" s="111" t="s">
        <v>3783</v>
      </c>
      <c r="H1755" s="385" t="s">
        <v>3972</v>
      </c>
      <c r="I1755" s="385"/>
      <c r="J1755" s="385"/>
      <c r="K1755" s="385"/>
      <c r="L1755" s="386" t="s">
        <v>3974</v>
      </c>
      <c r="M1755" s="385"/>
      <c r="N1755" s="385"/>
      <c r="O1755" s="1433"/>
      <c r="P1755" s="1433"/>
      <c r="Q1755" s="1433"/>
      <c r="R1755" s="1433"/>
      <c r="S1755" s="1433"/>
      <c r="T1755" s="1433"/>
      <c r="U1755" s="1433"/>
      <c r="V1755" s="1433"/>
      <c r="W1755" s="387" t="s">
        <v>10</v>
      </c>
      <c r="X1755" s="387"/>
      <c r="Y1755" s="387"/>
      <c r="Z1755" s="388"/>
      <c r="AA1755" s="369"/>
    </row>
    <row r="1756" spans="1:47" ht="14.4">
      <c r="A1756" s="369"/>
      <c r="B1756" s="1348"/>
      <c r="C1756" s="1348"/>
      <c r="D1756" s="1347"/>
      <c r="E1756" s="1347"/>
      <c r="F1756" s="1347"/>
      <c r="G1756" s="110" t="s">
        <v>3783</v>
      </c>
      <c r="H1756" s="376" t="s">
        <v>3973</v>
      </c>
      <c r="I1756" s="376"/>
      <c r="J1756" s="376"/>
      <c r="K1756" s="376"/>
      <c r="L1756" s="376"/>
      <c r="M1756" s="376"/>
      <c r="N1756" s="376"/>
      <c r="O1756" s="376"/>
      <c r="P1756" s="376"/>
      <c r="Q1756" s="376"/>
      <c r="R1756" s="376"/>
      <c r="S1756" s="376"/>
      <c r="T1756" s="376"/>
      <c r="U1756" s="376"/>
      <c r="V1756" s="378"/>
      <c r="W1756" s="375"/>
      <c r="X1756" s="375"/>
      <c r="Y1756" s="375"/>
      <c r="Z1756" s="379"/>
      <c r="AA1756" s="369"/>
    </row>
    <row r="1757" spans="1:47" ht="13.95" customHeight="1">
      <c r="A1757" s="369"/>
      <c r="B1757" s="1348" t="s">
        <v>3985</v>
      </c>
      <c r="C1757" s="1348"/>
      <c r="D1757" s="1347" t="s">
        <v>3755</v>
      </c>
      <c r="E1757" s="1347"/>
      <c r="F1757" s="1347"/>
      <c r="G1757" s="1435"/>
      <c r="H1757" s="1435"/>
      <c r="I1757" s="1435"/>
      <c r="J1757" s="1435"/>
      <c r="K1757" s="1435"/>
      <c r="L1757" s="1435"/>
      <c r="M1757" s="1435"/>
      <c r="N1757" s="1435"/>
      <c r="O1757" s="1435"/>
      <c r="P1757" s="1435"/>
      <c r="Q1757" s="1435"/>
      <c r="R1757" s="1435"/>
      <c r="S1757" s="1435"/>
      <c r="T1757" s="1435"/>
      <c r="U1757" s="1435"/>
      <c r="V1757" s="1435"/>
      <c r="W1757" s="1435"/>
      <c r="X1757" s="1435"/>
      <c r="Y1757" s="1435"/>
      <c r="Z1757" s="1435"/>
      <c r="AA1757" s="369"/>
    </row>
    <row r="1758" spans="1:47" ht="14.4">
      <c r="A1758" s="369"/>
      <c r="B1758" s="1348"/>
      <c r="C1758" s="1348"/>
      <c r="D1758" s="1434"/>
      <c r="E1758" s="1434"/>
      <c r="F1758" s="1434"/>
      <c r="G1758" s="1436"/>
      <c r="H1758" s="1436"/>
      <c r="I1758" s="1436"/>
      <c r="J1758" s="1435"/>
      <c r="K1758" s="1435"/>
      <c r="L1758" s="1435"/>
      <c r="M1758" s="1435"/>
      <c r="N1758" s="1435"/>
      <c r="O1758" s="1435"/>
      <c r="P1758" s="1435"/>
      <c r="Q1758" s="1435"/>
      <c r="R1758" s="1435"/>
      <c r="S1758" s="1435"/>
      <c r="T1758" s="1435"/>
      <c r="U1758" s="1435"/>
      <c r="V1758" s="1435"/>
      <c r="W1758" s="1435"/>
      <c r="X1758" s="1435"/>
      <c r="Y1758" s="1435"/>
      <c r="Z1758" s="1435"/>
      <c r="AA1758" s="369"/>
    </row>
    <row r="1759" spans="1:47" ht="18" customHeight="1">
      <c r="A1759" s="369"/>
      <c r="B1759" s="1348"/>
      <c r="C1759" s="1348"/>
      <c r="D1759" s="1347" t="s">
        <v>3975</v>
      </c>
      <c r="E1759" s="1347"/>
      <c r="F1759" s="1347"/>
      <c r="G1759" s="1047" t="s">
        <v>3918</v>
      </c>
      <c r="H1759" s="1047"/>
      <c r="I1759" s="1047"/>
      <c r="J1759" s="871"/>
      <c r="K1759" s="869"/>
      <c r="L1759" s="344" t="s">
        <v>3919</v>
      </c>
      <c r="M1759" s="1437"/>
      <c r="N1759" s="1427"/>
      <c r="O1759" s="1438"/>
      <c r="P1759" s="1439"/>
      <c r="Q1759" s="1425"/>
      <c r="R1759" s="1425"/>
      <c r="S1759" s="1425"/>
      <c r="T1759" s="1425"/>
      <c r="U1759" s="1425"/>
      <c r="V1759" s="1425"/>
      <c r="W1759" s="1425"/>
      <c r="X1759" s="1425"/>
      <c r="Y1759" s="1425"/>
      <c r="Z1759" s="1440"/>
      <c r="AA1759" s="369"/>
    </row>
    <row r="1760" spans="1:47" ht="18" customHeight="1">
      <c r="A1760" s="369"/>
      <c r="B1760" s="1348"/>
      <c r="C1760" s="1348"/>
      <c r="D1760" s="1347"/>
      <c r="E1760" s="1347"/>
      <c r="F1760" s="1347"/>
      <c r="G1760" s="1047" t="s">
        <v>3920</v>
      </c>
      <c r="H1760" s="1047"/>
      <c r="I1760" s="1047"/>
      <c r="J1760" s="1046"/>
      <c r="K1760" s="1046"/>
      <c r="L1760" s="1046"/>
      <c r="M1760" s="1046"/>
      <c r="N1760" s="1046"/>
      <c r="O1760" s="1046"/>
      <c r="P1760" s="1047" t="s">
        <v>3921</v>
      </c>
      <c r="Q1760" s="1047"/>
      <c r="R1760" s="1047"/>
      <c r="S1760" s="1046"/>
      <c r="T1760" s="1046"/>
      <c r="U1760" s="1046"/>
      <c r="V1760" s="1046"/>
      <c r="W1760" s="1046"/>
      <c r="X1760" s="1046"/>
      <c r="Y1760" s="1046"/>
      <c r="Z1760" s="1046"/>
      <c r="AA1760" s="369"/>
    </row>
    <row r="1761" spans="1:47" ht="18" customHeight="1">
      <c r="A1761" s="369"/>
      <c r="B1761" s="1348"/>
      <c r="C1761" s="1348"/>
      <c r="D1761" s="1347"/>
      <c r="E1761" s="1347"/>
      <c r="F1761" s="1347"/>
      <c r="G1761" s="1047" t="s">
        <v>3922</v>
      </c>
      <c r="H1761" s="1047"/>
      <c r="I1761" s="1047"/>
      <c r="J1761" s="1046"/>
      <c r="K1761" s="1046"/>
      <c r="L1761" s="1046"/>
      <c r="M1761" s="1046"/>
      <c r="N1761" s="1046"/>
      <c r="O1761" s="1046"/>
      <c r="P1761" s="1047" t="s">
        <v>3923</v>
      </c>
      <c r="Q1761" s="1047"/>
      <c r="R1761" s="1047"/>
      <c r="S1761" s="1046"/>
      <c r="T1761" s="1046"/>
      <c r="U1761" s="1046"/>
      <c r="V1761" s="1046"/>
      <c r="W1761" s="1046"/>
      <c r="X1761" s="1046"/>
      <c r="Y1761" s="1046"/>
      <c r="Z1761" s="1046"/>
      <c r="AA1761" s="369"/>
    </row>
    <row r="1762" spans="1:47" ht="18" customHeight="1">
      <c r="A1762" s="369"/>
      <c r="B1762" s="1348"/>
      <c r="C1762" s="1348"/>
      <c r="D1762" s="1347"/>
      <c r="E1762" s="1347"/>
      <c r="F1762" s="1347"/>
      <c r="G1762" s="1047" t="s">
        <v>3924</v>
      </c>
      <c r="H1762" s="1047"/>
      <c r="I1762" s="1047"/>
      <c r="J1762" s="1046"/>
      <c r="K1762" s="1046"/>
      <c r="L1762" s="1046"/>
      <c r="M1762" s="1046"/>
      <c r="N1762" s="1046"/>
      <c r="O1762" s="1046"/>
      <c r="P1762" s="1046"/>
      <c r="Q1762" s="1046"/>
      <c r="R1762" s="1046"/>
      <c r="S1762" s="1046"/>
      <c r="T1762" s="1046"/>
      <c r="U1762" s="1046"/>
      <c r="V1762" s="1046"/>
      <c r="W1762" s="1046"/>
      <c r="X1762" s="1046"/>
      <c r="Y1762" s="1046"/>
      <c r="Z1762" s="1046"/>
      <c r="AA1762" s="369"/>
    </row>
    <row r="1763" spans="1:47" ht="14.4">
      <c r="A1763" s="369"/>
      <c r="B1763" s="1348"/>
      <c r="C1763" s="1348"/>
      <c r="D1763" s="1441" t="s">
        <v>3976</v>
      </c>
      <c r="E1763" s="1441"/>
      <c r="F1763" s="1441"/>
      <c r="G1763" s="1441"/>
      <c r="H1763" s="1441"/>
      <c r="I1763" s="1441"/>
      <c r="J1763" s="1441"/>
      <c r="K1763" s="1441"/>
      <c r="L1763" s="1441"/>
      <c r="M1763" s="1441"/>
      <c r="N1763" s="1441" t="s">
        <v>177</v>
      </c>
      <c r="O1763" s="1441"/>
      <c r="P1763" s="1441"/>
      <c r="Q1763" s="1441"/>
      <c r="R1763" s="1441"/>
      <c r="S1763" s="1441"/>
      <c r="T1763" s="1441"/>
      <c r="U1763" s="1441"/>
      <c r="V1763" s="1441"/>
      <c r="W1763" s="1441"/>
      <c r="X1763" s="1441"/>
      <c r="Y1763" s="1441"/>
      <c r="Z1763" s="1441"/>
      <c r="AA1763" s="369"/>
    </row>
    <row r="1764" spans="1:47" ht="14.4">
      <c r="A1764" s="369"/>
      <c r="B1764" s="1348"/>
      <c r="C1764" s="1348"/>
      <c r="D1764" s="1347"/>
      <c r="E1764" s="1347"/>
      <c r="F1764" s="1347"/>
      <c r="G1764" s="1347"/>
      <c r="H1764" s="1347"/>
      <c r="I1764" s="1347"/>
      <c r="J1764" s="1347"/>
      <c r="K1764" s="1347"/>
      <c r="L1764" s="1347"/>
      <c r="M1764" s="1347"/>
      <c r="N1764" s="1347"/>
      <c r="O1764" s="1347"/>
      <c r="P1764" s="1347"/>
      <c r="Q1764" s="1347"/>
      <c r="R1764" s="1347"/>
      <c r="S1764" s="1347"/>
      <c r="T1764" s="1347"/>
      <c r="U1764" s="1347"/>
      <c r="V1764" s="1347"/>
      <c r="W1764" s="1347"/>
      <c r="X1764" s="1347"/>
      <c r="Y1764" s="1347"/>
      <c r="Z1764" s="1347"/>
      <c r="AA1764" s="369"/>
    </row>
    <row r="1765" spans="1:47" ht="14.25" customHeight="1">
      <c r="A1765" s="369"/>
      <c r="B1765" s="1348"/>
      <c r="C1765" s="1348"/>
      <c r="D1765" s="1347"/>
      <c r="E1765" s="1347"/>
      <c r="F1765" s="1347"/>
      <c r="G1765" s="1347"/>
      <c r="H1765" s="1347"/>
      <c r="I1765" s="1347"/>
      <c r="J1765" s="1347"/>
      <c r="K1765" s="1347"/>
      <c r="L1765" s="1347"/>
      <c r="M1765" s="1347"/>
      <c r="N1765" s="1347"/>
      <c r="O1765" s="1347"/>
      <c r="P1765" s="1347"/>
      <c r="Q1765" s="1347"/>
      <c r="R1765" s="1347"/>
      <c r="S1765" s="1347"/>
      <c r="T1765" s="1347"/>
      <c r="U1765" s="1347"/>
      <c r="V1765" s="1347"/>
      <c r="W1765" s="1347"/>
      <c r="X1765" s="1347"/>
      <c r="Y1765" s="1347"/>
      <c r="Z1765" s="1347"/>
      <c r="AA1765" s="369"/>
    </row>
    <row r="1766" spans="1:47" ht="14.4">
      <c r="A1766" s="369"/>
      <c r="B1766" s="1348"/>
      <c r="C1766" s="1348"/>
      <c r="D1766" s="1347" t="s">
        <v>3977</v>
      </c>
      <c r="E1766" s="1347"/>
      <c r="F1766" s="1347"/>
      <c r="G1766" s="1347"/>
      <c r="H1766" s="1347"/>
      <c r="I1766" s="1347"/>
      <c r="J1766" s="1347"/>
      <c r="K1766" s="1347"/>
      <c r="L1766" s="1347"/>
      <c r="M1766" s="1347"/>
      <c r="N1766" s="1442" t="s">
        <v>3979</v>
      </c>
      <c r="O1766" s="1442"/>
      <c r="P1766" s="1442"/>
      <c r="Q1766" s="1442"/>
      <c r="R1766" s="390"/>
      <c r="S1766" s="369"/>
      <c r="T1766" s="369"/>
      <c r="U1766" s="369"/>
      <c r="V1766" s="391"/>
      <c r="W1766" s="389"/>
      <c r="X1766" s="389"/>
      <c r="Y1766" s="389"/>
      <c r="Z1766" s="392"/>
      <c r="AA1766" s="369"/>
    </row>
    <row r="1767" spans="1:47" ht="14.4">
      <c r="A1767" s="369"/>
      <c r="B1767" s="1348"/>
      <c r="C1767" s="1348"/>
      <c r="D1767" s="1347"/>
      <c r="E1767" s="1347"/>
      <c r="F1767" s="1347"/>
      <c r="G1767" s="1347"/>
      <c r="H1767" s="1347"/>
      <c r="I1767" s="1347"/>
      <c r="J1767" s="1347"/>
      <c r="K1767" s="1347"/>
      <c r="L1767" s="1347"/>
      <c r="M1767" s="1347"/>
      <c r="N1767" s="1442"/>
      <c r="O1767" s="1442"/>
      <c r="P1767" s="1442"/>
      <c r="Q1767" s="1442"/>
      <c r="R1767" s="115"/>
      <c r="S1767" s="114"/>
      <c r="T1767" s="369" t="s">
        <v>388</v>
      </c>
      <c r="U1767" s="114"/>
      <c r="V1767" s="393" t="s">
        <v>3980</v>
      </c>
      <c r="W1767" s="389"/>
      <c r="X1767" s="389"/>
      <c r="Y1767" s="389"/>
      <c r="Z1767" s="392"/>
      <c r="AA1767" s="369"/>
    </row>
    <row r="1768" spans="1:47" ht="14.4">
      <c r="A1768" s="369"/>
      <c r="B1768" s="1348"/>
      <c r="C1768" s="1348"/>
      <c r="D1768" s="1347"/>
      <c r="E1768" s="1347"/>
      <c r="F1768" s="1347"/>
      <c r="G1768" s="1347"/>
      <c r="H1768" s="1347"/>
      <c r="I1768" s="1347"/>
      <c r="J1768" s="1347"/>
      <c r="K1768" s="1347"/>
      <c r="L1768" s="1347"/>
      <c r="M1768" s="1347"/>
      <c r="N1768" s="1442"/>
      <c r="O1768" s="1442"/>
      <c r="P1768" s="1442"/>
      <c r="Q1768" s="1442"/>
      <c r="R1768" s="394"/>
      <c r="S1768" s="369"/>
      <c r="T1768" s="369"/>
      <c r="U1768" s="395"/>
      <c r="V1768" s="391"/>
      <c r="W1768" s="389"/>
      <c r="X1768" s="389"/>
      <c r="Y1768" s="389"/>
      <c r="Z1768" s="392"/>
      <c r="AA1768" s="369"/>
    </row>
    <row r="1769" spans="1:47" ht="13.95" customHeight="1">
      <c r="A1769" s="369"/>
      <c r="B1769" s="1348"/>
      <c r="C1769" s="1348"/>
      <c r="D1769" s="1443" t="s">
        <v>3978</v>
      </c>
      <c r="E1769" s="1443"/>
      <c r="F1769" s="1443"/>
      <c r="G1769" s="370"/>
      <c r="H1769" s="371"/>
      <c r="I1769" s="371"/>
      <c r="J1769" s="371"/>
      <c r="K1769" s="371"/>
      <c r="L1769" s="371"/>
      <c r="M1769" s="371"/>
      <c r="N1769" s="371"/>
      <c r="O1769" s="371"/>
      <c r="P1769" s="371"/>
      <c r="Q1769" s="371"/>
      <c r="R1769" s="371"/>
      <c r="S1769" s="371"/>
      <c r="T1769" s="371"/>
      <c r="U1769" s="371"/>
      <c r="V1769" s="372"/>
      <c r="W1769" s="370"/>
      <c r="X1769" s="370"/>
      <c r="Y1769" s="370"/>
      <c r="Z1769" s="374"/>
      <c r="AA1769" s="369"/>
    </row>
    <row r="1770" spans="1:47" ht="14.4">
      <c r="A1770" s="369"/>
      <c r="B1770" s="1348"/>
      <c r="C1770" s="1348"/>
      <c r="D1770" s="1443"/>
      <c r="E1770" s="1443"/>
      <c r="F1770" s="1443"/>
      <c r="G1770" s="389"/>
      <c r="H1770" s="369"/>
      <c r="I1770" s="121" t="s">
        <v>3783</v>
      </c>
      <c r="J1770" s="369" t="s">
        <v>3981</v>
      </c>
      <c r="K1770" s="369"/>
      <c r="L1770" s="369"/>
      <c r="M1770" s="369"/>
      <c r="N1770" s="369" t="s">
        <v>3965</v>
      </c>
      <c r="O1770" s="369"/>
      <c r="P1770" s="121" t="s">
        <v>3783</v>
      </c>
      <c r="Q1770" s="369" t="s">
        <v>3982</v>
      </c>
      <c r="R1770" s="369"/>
      <c r="S1770" s="369"/>
      <c r="T1770" s="369"/>
      <c r="U1770" s="369" t="s">
        <v>3965</v>
      </c>
      <c r="V1770" s="391"/>
      <c r="W1770" s="121" t="s">
        <v>3783</v>
      </c>
      <c r="X1770" s="389" t="s">
        <v>3983</v>
      </c>
      <c r="Y1770" s="389"/>
      <c r="Z1770" s="392"/>
      <c r="AA1770" s="369"/>
    </row>
    <row r="1771" spans="1:47" ht="14.4">
      <c r="A1771" s="369"/>
      <c r="B1771" s="1348"/>
      <c r="C1771" s="1348"/>
      <c r="D1771" s="1443"/>
      <c r="E1771" s="1443"/>
      <c r="F1771" s="1443"/>
      <c r="G1771" s="375"/>
      <c r="H1771" s="376"/>
      <c r="I1771" s="376"/>
      <c r="J1771" s="376"/>
      <c r="K1771" s="376"/>
      <c r="L1771" s="376"/>
      <c r="M1771" s="376"/>
      <c r="N1771" s="376"/>
      <c r="O1771" s="376"/>
      <c r="P1771" s="376"/>
      <c r="Q1771" s="376"/>
      <c r="R1771" s="376"/>
      <c r="S1771" s="376"/>
      <c r="T1771" s="376"/>
      <c r="U1771" s="376"/>
      <c r="V1771" s="378"/>
      <c r="W1771" s="375"/>
      <c r="X1771" s="375"/>
      <c r="Y1771" s="375"/>
      <c r="Z1771" s="379"/>
      <c r="AA1771" s="369"/>
    </row>
    <row r="1772" spans="1:47" ht="14.55" customHeight="1">
      <c r="B1772" s="1348" t="s">
        <v>3984</v>
      </c>
      <c r="C1772" s="1348"/>
      <c r="D1772" s="1347" t="s">
        <v>23</v>
      </c>
      <c r="E1772" s="1347"/>
      <c r="F1772" s="1347"/>
      <c r="G1772" s="1346" t="s">
        <v>15</v>
      </c>
      <c r="H1772" s="1346"/>
      <c r="I1772" s="1346"/>
      <c r="J1772" s="1346"/>
      <c r="K1772" s="1346"/>
      <c r="L1772" s="1444"/>
      <c r="M1772" s="1349"/>
      <c r="N1772" s="368" t="s">
        <v>3919</v>
      </c>
      <c r="O1772" s="1444"/>
      <c r="P1772" s="1349"/>
      <c r="Q1772" s="1346" t="s">
        <v>56</v>
      </c>
      <c r="R1772" s="1346"/>
      <c r="S1772" s="1346"/>
      <c r="T1772" s="1346"/>
      <c r="U1772" s="1346"/>
      <c r="V1772" s="1445"/>
      <c r="W1772" s="1346"/>
      <c r="X1772" s="1346"/>
      <c r="Y1772" s="1346"/>
      <c r="Z1772" s="1346"/>
      <c r="AB1772" s="2">
        <v>69</v>
      </c>
      <c r="AC1772" s="876"/>
      <c r="AD1772" s="876"/>
      <c r="AE1772" s="876"/>
      <c r="AF1772" s="1446"/>
      <c r="AG1772" s="1446"/>
      <c r="AH1772" s="1446"/>
      <c r="AI1772" s="1446"/>
      <c r="AJ1772" s="1446"/>
      <c r="AK1772" s="876"/>
      <c r="AL1772" s="876"/>
      <c r="AM1772" s="876"/>
      <c r="AN1772" s="1446"/>
      <c r="AO1772" s="1446"/>
      <c r="AP1772" s="1446"/>
      <c r="AQ1772" s="1446"/>
      <c r="AR1772" s="1446"/>
      <c r="AS1772" s="1446"/>
      <c r="AT1772" s="1446"/>
      <c r="AU1772" s="1446"/>
    </row>
    <row r="1773" spans="1:47" ht="13.05" customHeight="1">
      <c r="B1773" s="1348"/>
      <c r="C1773" s="1348"/>
      <c r="D1773" s="1347"/>
      <c r="E1773" s="1347"/>
      <c r="F1773" s="1347"/>
      <c r="G1773" s="1346" t="s">
        <v>17</v>
      </c>
      <c r="H1773" s="1346"/>
      <c r="I1773" s="1346"/>
      <c r="J1773" s="1346"/>
      <c r="K1773" s="1346"/>
      <c r="L1773" s="1445"/>
      <c r="M1773" s="1346"/>
      <c r="N1773" s="1346"/>
      <c r="O1773" s="1346"/>
      <c r="P1773" s="1346"/>
      <c r="Q1773" s="1346" t="s">
        <v>3993</v>
      </c>
      <c r="R1773" s="1346"/>
      <c r="S1773" s="1346"/>
      <c r="T1773" s="1346"/>
      <c r="U1773" s="1346"/>
      <c r="V1773" s="1445"/>
      <c r="W1773" s="1346"/>
      <c r="X1773" s="1346"/>
      <c r="Y1773" s="1346"/>
      <c r="Z1773" s="1346"/>
      <c r="AC1773" s="876"/>
      <c r="AD1773" s="876"/>
      <c r="AE1773" s="876"/>
      <c r="AF1773" s="1446"/>
      <c r="AG1773" s="1446"/>
      <c r="AH1773" s="1446"/>
      <c r="AI1773" s="1446"/>
      <c r="AJ1773" s="1446"/>
      <c r="AK1773" s="1446"/>
      <c r="AL1773" s="1446"/>
      <c r="AM1773" s="1446"/>
      <c r="AN1773" s="1446"/>
      <c r="AO1773" s="1446"/>
      <c r="AP1773" s="1446"/>
      <c r="AQ1773" s="1446"/>
      <c r="AR1773" s="1446"/>
      <c r="AS1773" s="1446"/>
      <c r="AT1773" s="1446"/>
      <c r="AU1773" s="1446"/>
    </row>
    <row r="1774" spans="1:47" ht="13.95" customHeight="1">
      <c r="A1774" s="369"/>
      <c r="B1774" s="1348"/>
      <c r="C1774" s="1348"/>
      <c r="D1774" s="1347"/>
      <c r="E1774" s="1347"/>
      <c r="F1774" s="1347"/>
      <c r="G1774" s="1346" t="s">
        <v>19</v>
      </c>
      <c r="H1774" s="1346"/>
      <c r="I1774" s="1346"/>
      <c r="J1774" s="1346"/>
      <c r="K1774" s="1346"/>
      <c r="L1774" s="1445"/>
      <c r="M1774" s="1346"/>
      <c r="N1774" s="1346"/>
      <c r="O1774" s="1346"/>
      <c r="P1774" s="1346"/>
      <c r="Q1774" s="1347" t="s">
        <v>20</v>
      </c>
      <c r="R1774" s="1347"/>
      <c r="S1774" s="1347"/>
      <c r="T1774" s="1347"/>
      <c r="U1774" s="1347"/>
      <c r="V1774" s="1445"/>
      <c r="W1774" s="1346"/>
      <c r="X1774" s="1346"/>
      <c r="Y1774" s="1346"/>
      <c r="Z1774" s="1346"/>
      <c r="AA1774" s="369"/>
    </row>
    <row r="1775" spans="1:47" ht="14.4">
      <c r="A1775" s="369"/>
      <c r="B1775" s="1348"/>
      <c r="C1775" s="1348"/>
      <c r="D1775" s="1347" t="s">
        <v>8</v>
      </c>
      <c r="E1775" s="1347"/>
      <c r="F1775" s="1347"/>
      <c r="G1775" s="1447"/>
      <c r="H1775" s="1343"/>
      <c r="I1775" s="1343"/>
      <c r="J1775" s="1343"/>
      <c r="K1775" s="1343"/>
      <c r="L1775" s="1344"/>
      <c r="M1775" s="1344"/>
      <c r="N1775" s="1344"/>
      <c r="O1775" s="1344"/>
      <c r="P1775" s="1344"/>
      <c r="Q1775" s="1344"/>
      <c r="R1775" s="1344"/>
      <c r="S1775" s="1344"/>
      <c r="T1775" s="1344"/>
      <c r="U1775" s="1344"/>
      <c r="V1775" s="1344"/>
      <c r="W1775" s="1344"/>
      <c r="X1775" s="1344"/>
      <c r="Y1775" s="1344"/>
      <c r="Z1775" s="1344"/>
      <c r="AA1775" s="369"/>
    </row>
    <row r="1776" spans="1:47" ht="14.4">
      <c r="A1776" s="369"/>
      <c r="B1776" s="1348"/>
      <c r="C1776" s="1348"/>
      <c r="D1776" s="1347"/>
      <c r="E1776" s="1347"/>
      <c r="F1776" s="1347"/>
      <c r="G1776" s="1345"/>
      <c r="H1776" s="1344"/>
      <c r="I1776" s="1344"/>
      <c r="J1776" s="1344"/>
      <c r="K1776" s="1344"/>
      <c r="L1776" s="1344"/>
      <c r="M1776" s="1344"/>
      <c r="N1776" s="1344"/>
      <c r="O1776" s="1344"/>
      <c r="P1776" s="1344"/>
      <c r="Q1776" s="1344"/>
      <c r="R1776" s="1344"/>
      <c r="S1776" s="1344"/>
      <c r="T1776" s="1344"/>
      <c r="U1776" s="1344"/>
      <c r="V1776" s="1344"/>
      <c r="W1776" s="1344"/>
      <c r="X1776" s="1344"/>
      <c r="Y1776" s="1344"/>
      <c r="Z1776" s="1344"/>
      <c r="AA1776" s="369"/>
    </row>
    <row r="1777" spans="1:27" ht="14.4">
      <c r="A1777" s="369"/>
      <c r="B1777" s="1348"/>
      <c r="C1777" s="1348"/>
      <c r="D1777" s="1347" t="s">
        <v>3745</v>
      </c>
      <c r="E1777" s="1347"/>
      <c r="F1777" s="1347"/>
      <c r="G1777" s="370"/>
      <c r="H1777" s="371"/>
      <c r="I1777" s="350"/>
      <c r="J1777" s="350"/>
      <c r="K1777" s="112" t="s">
        <v>3783</v>
      </c>
      <c r="L1777" s="371" t="s">
        <v>3966</v>
      </c>
      <c r="M1777" s="371"/>
      <c r="N1777" s="371"/>
      <c r="O1777" s="371"/>
      <c r="P1777" s="371" t="s">
        <v>3965</v>
      </c>
      <c r="Q1777" s="350"/>
      <c r="R1777" s="112" t="s">
        <v>3783</v>
      </c>
      <c r="S1777" s="371" t="s">
        <v>3967</v>
      </c>
      <c r="T1777" s="371"/>
      <c r="U1777" s="371"/>
      <c r="V1777" s="372"/>
      <c r="W1777" s="373"/>
      <c r="X1777" s="370"/>
      <c r="Y1777" s="370"/>
      <c r="Z1777" s="374"/>
      <c r="AA1777" s="369"/>
    </row>
    <row r="1778" spans="1:27" ht="14.4">
      <c r="A1778" s="369"/>
      <c r="B1778" s="1348"/>
      <c r="C1778" s="1348"/>
      <c r="D1778" s="1347"/>
      <c r="E1778" s="1347"/>
      <c r="F1778" s="1347"/>
      <c r="G1778" s="375"/>
      <c r="H1778" s="376"/>
      <c r="I1778" s="377"/>
      <c r="J1778" s="376"/>
      <c r="K1778" s="110" t="s">
        <v>3783</v>
      </c>
      <c r="L1778" s="376" t="s">
        <v>9</v>
      </c>
      <c r="M1778" s="376"/>
      <c r="N1778" s="376"/>
      <c r="O1778" s="1448"/>
      <c r="P1778" s="1449"/>
      <c r="Q1778" s="1449"/>
      <c r="R1778" s="1449"/>
      <c r="S1778" s="1449"/>
      <c r="T1778" s="1449"/>
      <c r="U1778" s="1449"/>
      <c r="V1778" s="1449"/>
      <c r="W1778" s="375" t="s">
        <v>10</v>
      </c>
      <c r="X1778" s="375"/>
      <c r="Y1778" s="375"/>
      <c r="Z1778" s="379"/>
      <c r="AA1778" s="369"/>
    </row>
    <row r="1779" spans="1:27" ht="14.4">
      <c r="A1779" s="369"/>
      <c r="B1779" s="1348"/>
      <c r="C1779" s="1348"/>
      <c r="D1779" s="1347"/>
      <c r="E1779" s="1347"/>
      <c r="F1779" s="1347"/>
      <c r="G1779" s="1450" t="s">
        <v>3968</v>
      </c>
      <c r="H1779" s="1450"/>
      <c r="I1779" s="1450"/>
      <c r="J1779" s="1450"/>
      <c r="K1779" s="1451"/>
      <c r="L1779" s="1452"/>
      <c r="M1779" s="1453"/>
      <c r="N1779" s="1453"/>
      <c r="O1779" s="1453"/>
      <c r="P1779" s="1453"/>
      <c r="Q1779" s="1452"/>
      <c r="R1779" s="1453"/>
      <c r="S1779" s="1453"/>
      <c r="T1779" s="1453"/>
      <c r="U1779" s="1453"/>
      <c r="V1779" s="1445"/>
      <c r="W1779" s="1346"/>
      <c r="X1779" s="1346"/>
      <c r="Y1779" s="1346"/>
      <c r="Z1779" s="1346"/>
      <c r="AA1779" s="369"/>
    </row>
    <row r="1780" spans="1:27" ht="14.4">
      <c r="A1780" s="369"/>
      <c r="B1780" s="1348"/>
      <c r="C1780" s="1348"/>
      <c r="D1780" s="1347"/>
      <c r="E1780" s="1347"/>
      <c r="F1780" s="1347"/>
      <c r="G1780" s="1450" t="s">
        <v>3969</v>
      </c>
      <c r="H1780" s="1450"/>
      <c r="I1780" s="1450"/>
      <c r="J1780" s="1450"/>
      <c r="K1780" s="1451"/>
      <c r="L1780" s="1429"/>
      <c r="M1780" s="862"/>
      <c r="N1780" s="109"/>
      <c r="O1780" s="1" t="s">
        <v>12</v>
      </c>
      <c r="P1780" s="109"/>
      <c r="Q1780" s="1" t="s">
        <v>11</v>
      </c>
      <c r="R1780" s="109"/>
      <c r="S1780" s="1" t="s">
        <v>227</v>
      </c>
      <c r="T1780" s="382"/>
      <c r="U1780" s="382"/>
      <c r="V1780" s="383"/>
      <c r="W1780" s="380"/>
      <c r="X1780" s="380"/>
      <c r="Y1780" s="380"/>
      <c r="Z1780" s="381"/>
      <c r="AA1780" s="369"/>
    </row>
    <row r="1781" spans="1:27" ht="13.95" customHeight="1">
      <c r="A1781" s="369"/>
      <c r="B1781" s="1348"/>
      <c r="C1781" s="1348"/>
      <c r="D1781" s="1443" t="s">
        <v>3971</v>
      </c>
      <c r="E1781" s="1347"/>
      <c r="F1781" s="1347"/>
      <c r="G1781" s="111" t="s">
        <v>3783</v>
      </c>
      <c r="H1781" s="385" t="s">
        <v>3972</v>
      </c>
      <c r="I1781" s="385"/>
      <c r="J1781" s="385"/>
      <c r="K1781" s="385"/>
      <c r="L1781" s="386" t="s">
        <v>3974</v>
      </c>
      <c r="M1781" s="385"/>
      <c r="N1781" s="385"/>
      <c r="O1781" s="1433"/>
      <c r="P1781" s="1433"/>
      <c r="Q1781" s="1433"/>
      <c r="R1781" s="1433"/>
      <c r="S1781" s="1433"/>
      <c r="T1781" s="1433"/>
      <c r="U1781" s="1433"/>
      <c r="V1781" s="1433"/>
      <c r="W1781" s="387" t="s">
        <v>10</v>
      </c>
      <c r="X1781" s="387"/>
      <c r="Y1781" s="387"/>
      <c r="Z1781" s="388"/>
      <c r="AA1781" s="369"/>
    </row>
    <row r="1782" spans="1:27" ht="14.4">
      <c r="A1782" s="369"/>
      <c r="B1782" s="1348"/>
      <c r="C1782" s="1348"/>
      <c r="D1782" s="1347"/>
      <c r="E1782" s="1347"/>
      <c r="F1782" s="1347"/>
      <c r="G1782" s="110" t="s">
        <v>3783</v>
      </c>
      <c r="H1782" s="376" t="s">
        <v>3973</v>
      </c>
      <c r="I1782" s="376"/>
      <c r="J1782" s="376"/>
      <c r="K1782" s="376"/>
      <c r="L1782" s="376"/>
      <c r="M1782" s="376"/>
      <c r="N1782" s="376"/>
      <c r="O1782" s="376"/>
      <c r="P1782" s="376"/>
      <c r="Q1782" s="376"/>
      <c r="R1782" s="376"/>
      <c r="S1782" s="376"/>
      <c r="T1782" s="376"/>
      <c r="U1782" s="376"/>
      <c r="V1782" s="378"/>
      <c r="W1782" s="375"/>
      <c r="X1782" s="375"/>
      <c r="Y1782" s="375"/>
      <c r="Z1782" s="379"/>
      <c r="AA1782" s="369"/>
    </row>
    <row r="1783" spans="1:27" ht="13.95" customHeight="1">
      <c r="A1783" s="369"/>
      <c r="B1783" s="1348" t="s">
        <v>3985</v>
      </c>
      <c r="C1783" s="1348"/>
      <c r="D1783" s="1347" t="s">
        <v>3755</v>
      </c>
      <c r="E1783" s="1347"/>
      <c r="F1783" s="1347"/>
      <c r="G1783" s="1435"/>
      <c r="H1783" s="1435"/>
      <c r="I1783" s="1435"/>
      <c r="J1783" s="1435"/>
      <c r="K1783" s="1435"/>
      <c r="L1783" s="1435"/>
      <c r="M1783" s="1435"/>
      <c r="N1783" s="1435"/>
      <c r="O1783" s="1435"/>
      <c r="P1783" s="1435"/>
      <c r="Q1783" s="1435"/>
      <c r="R1783" s="1435"/>
      <c r="S1783" s="1435"/>
      <c r="T1783" s="1435"/>
      <c r="U1783" s="1435"/>
      <c r="V1783" s="1435"/>
      <c r="W1783" s="1435"/>
      <c r="X1783" s="1435"/>
      <c r="Y1783" s="1435"/>
      <c r="Z1783" s="1435"/>
      <c r="AA1783" s="369"/>
    </row>
    <row r="1784" spans="1:27" ht="14.4">
      <c r="A1784" s="369"/>
      <c r="B1784" s="1348"/>
      <c r="C1784" s="1348"/>
      <c r="D1784" s="1434"/>
      <c r="E1784" s="1434"/>
      <c r="F1784" s="1434"/>
      <c r="G1784" s="1436"/>
      <c r="H1784" s="1436"/>
      <c r="I1784" s="1436"/>
      <c r="J1784" s="1435"/>
      <c r="K1784" s="1435"/>
      <c r="L1784" s="1435"/>
      <c r="M1784" s="1435"/>
      <c r="N1784" s="1435"/>
      <c r="O1784" s="1435"/>
      <c r="P1784" s="1435"/>
      <c r="Q1784" s="1435"/>
      <c r="R1784" s="1435"/>
      <c r="S1784" s="1435"/>
      <c r="T1784" s="1435"/>
      <c r="U1784" s="1435"/>
      <c r="V1784" s="1435"/>
      <c r="W1784" s="1435"/>
      <c r="X1784" s="1435"/>
      <c r="Y1784" s="1435"/>
      <c r="Z1784" s="1435"/>
      <c r="AA1784" s="369"/>
    </row>
    <row r="1785" spans="1:27" ht="18" customHeight="1">
      <c r="A1785" s="369"/>
      <c r="B1785" s="1348"/>
      <c r="C1785" s="1348"/>
      <c r="D1785" s="1347" t="s">
        <v>3975</v>
      </c>
      <c r="E1785" s="1347"/>
      <c r="F1785" s="1347"/>
      <c r="G1785" s="1047" t="s">
        <v>3918</v>
      </c>
      <c r="H1785" s="1047"/>
      <c r="I1785" s="1047"/>
      <c r="J1785" s="871"/>
      <c r="K1785" s="869"/>
      <c r="L1785" s="344" t="s">
        <v>3919</v>
      </c>
      <c r="M1785" s="1437"/>
      <c r="N1785" s="1427"/>
      <c r="O1785" s="1438"/>
      <c r="P1785" s="1439"/>
      <c r="Q1785" s="1425"/>
      <c r="R1785" s="1425"/>
      <c r="S1785" s="1425"/>
      <c r="T1785" s="1425"/>
      <c r="U1785" s="1425"/>
      <c r="V1785" s="1425"/>
      <c r="W1785" s="1425"/>
      <c r="X1785" s="1425"/>
      <c r="Y1785" s="1425"/>
      <c r="Z1785" s="1440"/>
      <c r="AA1785" s="369"/>
    </row>
    <row r="1786" spans="1:27" ht="18" customHeight="1">
      <c r="A1786" s="369"/>
      <c r="B1786" s="1348"/>
      <c r="C1786" s="1348"/>
      <c r="D1786" s="1347"/>
      <c r="E1786" s="1347"/>
      <c r="F1786" s="1347"/>
      <c r="G1786" s="1047" t="s">
        <v>3920</v>
      </c>
      <c r="H1786" s="1047"/>
      <c r="I1786" s="1047"/>
      <c r="J1786" s="1046"/>
      <c r="K1786" s="1046"/>
      <c r="L1786" s="1046"/>
      <c r="M1786" s="1046"/>
      <c r="N1786" s="1046"/>
      <c r="O1786" s="1046"/>
      <c r="P1786" s="1047" t="s">
        <v>3921</v>
      </c>
      <c r="Q1786" s="1047"/>
      <c r="R1786" s="1047"/>
      <c r="S1786" s="1046"/>
      <c r="T1786" s="1046"/>
      <c r="U1786" s="1046"/>
      <c r="V1786" s="1046"/>
      <c r="W1786" s="1046"/>
      <c r="X1786" s="1046"/>
      <c r="Y1786" s="1046"/>
      <c r="Z1786" s="1046"/>
      <c r="AA1786" s="369"/>
    </row>
    <row r="1787" spans="1:27" ht="18" customHeight="1">
      <c r="A1787" s="369"/>
      <c r="B1787" s="1348"/>
      <c r="C1787" s="1348"/>
      <c r="D1787" s="1347"/>
      <c r="E1787" s="1347"/>
      <c r="F1787" s="1347"/>
      <c r="G1787" s="1047" t="s">
        <v>3922</v>
      </c>
      <c r="H1787" s="1047"/>
      <c r="I1787" s="1047"/>
      <c r="J1787" s="1046"/>
      <c r="K1787" s="1046"/>
      <c r="L1787" s="1046"/>
      <c r="M1787" s="1046"/>
      <c r="N1787" s="1046"/>
      <c r="O1787" s="1046"/>
      <c r="P1787" s="1047" t="s">
        <v>3923</v>
      </c>
      <c r="Q1787" s="1047"/>
      <c r="R1787" s="1047"/>
      <c r="S1787" s="1046"/>
      <c r="T1787" s="1046"/>
      <c r="U1787" s="1046"/>
      <c r="V1787" s="1046"/>
      <c r="W1787" s="1046"/>
      <c r="X1787" s="1046"/>
      <c r="Y1787" s="1046"/>
      <c r="Z1787" s="1046"/>
      <c r="AA1787" s="369"/>
    </row>
    <row r="1788" spans="1:27" ht="18" customHeight="1">
      <c r="A1788" s="369"/>
      <c r="B1788" s="1348"/>
      <c r="C1788" s="1348"/>
      <c r="D1788" s="1347"/>
      <c r="E1788" s="1347"/>
      <c r="F1788" s="1347"/>
      <c r="G1788" s="1047" t="s">
        <v>3924</v>
      </c>
      <c r="H1788" s="1047"/>
      <c r="I1788" s="1047"/>
      <c r="J1788" s="1046"/>
      <c r="K1788" s="1046"/>
      <c r="L1788" s="1046"/>
      <c r="M1788" s="1046"/>
      <c r="N1788" s="1046"/>
      <c r="O1788" s="1046"/>
      <c r="P1788" s="1046"/>
      <c r="Q1788" s="1046"/>
      <c r="R1788" s="1046"/>
      <c r="S1788" s="1046"/>
      <c r="T1788" s="1046"/>
      <c r="U1788" s="1046"/>
      <c r="V1788" s="1046"/>
      <c r="W1788" s="1046"/>
      <c r="X1788" s="1046"/>
      <c r="Y1788" s="1046"/>
      <c r="Z1788" s="1046"/>
      <c r="AA1788" s="369"/>
    </row>
    <row r="1789" spans="1:27" ht="14.4">
      <c r="A1789" s="369"/>
      <c r="B1789" s="1348"/>
      <c r="C1789" s="1348"/>
      <c r="D1789" s="1441" t="s">
        <v>3976</v>
      </c>
      <c r="E1789" s="1441"/>
      <c r="F1789" s="1441"/>
      <c r="G1789" s="1441"/>
      <c r="H1789" s="1441"/>
      <c r="I1789" s="1441"/>
      <c r="J1789" s="1441"/>
      <c r="K1789" s="1441"/>
      <c r="L1789" s="1441"/>
      <c r="M1789" s="1441"/>
      <c r="N1789" s="1441" t="s">
        <v>177</v>
      </c>
      <c r="O1789" s="1441"/>
      <c r="P1789" s="1441"/>
      <c r="Q1789" s="1441"/>
      <c r="R1789" s="1441"/>
      <c r="S1789" s="1441"/>
      <c r="T1789" s="1441"/>
      <c r="U1789" s="1441"/>
      <c r="V1789" s="1441"/>
      <c r="W1789" s="1441"/>
      <c r="X1789" s="1441"/>
      <c r="Y1789" s="1441"/>
      <c r="Z1789" s="1441"/>
      <c r="AA1789" s="369"/>
    </row>
    <row r="1790" spans="1:27" ht="14.4">
      <c r="A1790" s="369"/>
      <c r="B1790" s="1348"/>
      <c r="C1790" s="1348"/>
      <c r="D1790" s="1347"/>
      <c r="E1790" s="1347"/>
      <c r="F1790" s="1347"/>
      <c r="G1790" s="1347"/>
      <c r="H1790" s="1347"/>
      <c r="I1790" s="1347"/>
      <c r="J1790" s="1347"/>
      <c r="K1790" s="1347"/>
      <c r="L1790" s="1347"/>
      <c r="M1790" s="1347"/>
      <c r="N1790" s="1347"/>
      <c r="O1790" s="1347"/>
      <c r="P1790" s="1347"/>
      <c r="Q1790" s="1347"/>
      <c r="R1790" s="1347"/>
      <c r="S1790" s="1347"/>
      <c r="T1790" s="1347"/>
      <c r="U1790" s="1347"/>
      <c r="V1790" s="1347"/>
      <c r="W1790" s="1347"/>
      <c r="X1790" s="1347"/>
      <c r="Y1790" s="1347"/>
      <c r="Z1790" s="1347"/>
      <c r="AA1790" s="369"/>
    </row>
    <row r="1791" spans="1:27" ht="14.25" customHeight="1">
      <c r="A1791" s="369"/>
      <c r="B1791" s="1348"/>
      <c r="C1791" s="1348"/>
      <c r="D1791" s="1347"/>
      <c r="E1791" s="1347"/>
      <c r="F1791" s="1347"/>
      <c r="G1791" s="1347"/>
      <c r="H1791" s="1347"/>
      <c r="I1791" s="1347"/>
      <c r="J1791" s="1347"/>
      <c r="K1791" s="1347"/>
      <c r="L1791" s="1347"/>
      <c r="M1791" s="1347"/>
      <c r="N1791" s="1347"/>
      <c r="O1791" s="1347"/>
      <c r="P1791" s="1347"/>
      <c r="Q1791" s="1347"/>
      <c r="R1791" s="1347"/>
      <c r="S1791" s="1347"/>
      <c r="T1791" s="1347"/>
      <c r="U1791" s="1347"/>
      <c r="V1791" s="1347"/>
      <c r="W1791" s="1347"/>
      <c r="X1791" s="1347"/>
      <c r="Y1791" s="1347"/>
      <c r="Z1791" s="1347"/>
      <c r="AA1791" s="369"/>
    </row>
    <row r="1792" spans="1:27" ht="14.4">
      <c r="A1792" s="369"/>
      <c r="B1792" s="1348"/>
      <c r="C1792" s="1348"/>
      <c r="D1792" s="1347" t="s">
        <v>3977</v>
      </c>
      <c r="E1792" s="1347"/>
      <c r="F1792" s="1347"/>
      <c r="G1792" s="1347"/>
      <c r="H1792" s="1347"/>
      <c r="I1792" s="1347"/>
      <c r="J1792" s="1347"/>
      <c r="K1792" s="1347"/>
      <c r="L1792" s="1347"/>
      <c r="M1792" s="1347"/>
      <c r="N1792" s="1442" t="s">
        <v>3979</v>
      </c>
      <c r="O1792" s="1442"/>
      <c r="P1792" s="1442"/>
      <c r="Q1792" s="1442"/>
      <c r="R1792" s="390"/>
      <c r="S1792" s="369"/>
      <c r="T1792" s="369"/>
      <c r="U1792" s="369"/>
      <c r="V1792" s="391"/>
      <c r="W1792" s="389"/>
      <c r="X1792" s="389"/>
      <c r="Y1792" s="389"/>
      <c r="Z1792" s="392"/>
      <c r="AA1792" s="369"/>
    </row>
    <row r="1793" spans="1:47" ht="14.4">
      <c r="A1793" s="369"/>
      <c r="B1793" s="1348"/>
      <c r="C1793" s="1348"/>
      <c r="D1793" s="1347"/>
      <c r="E1793" s="1347"/>
      <c r="F1793" s="1347"/>
      <c r="G1793" s="1347"/>
      <c r="H1793" s="1347"/>
      <c r="I1793" s="1347"/>
      <c r="J1793" s="1347"/>
      <c r="K1793" s="1347"/>
      <c r="L1793" s="1347"/>
      <c r="M1793" s="1347"/>
      <c r="N1793" s="1442"/>
      <c r="O1793" s="1442"/>
      <c r="P1793" s="1442"/>
      <c r="Q1793" s="1442"/>
      <c r="R1793" s="115"/>
      <c r="S1793" s="114"/>
      <c r="T1793" s="369" t="s">
        <v>388</v>
      </c>
      <c r="U1793" s="114"/>
      <c r="V1793" s="393" t="s">
        <v>3980</v>
      </c>
      <c r="W1793" s="389"/>
      <c r="X1793" s="389"/>
      <c r="Y1793" s="389"/>
      <c r="Z1793" s="392"/>
      <c r="AA1793" s="369"/>
    </row>
    <row r="1794" spans="1:47" ht="14.4">
      <c r="A1794" s="369"/>
      <c r="B1794" s="1348"/>
      <c r="C1794" s="1348"/>
      <c r="D1794" s="1347"/>
      <c r="E1794" s="1347"/>
      <c r="F1794" s="1347"/>
      <c r="G1794" s="1347"/>
      <c r="H1794" s="1347"/>
      <c r="I1794" s="1347"/>
      <c r="J1794" s="1347"/>
      <c r="K1794" s="1347"/>
      <c r="L1794" s="1347"/>
      <c r="M1794" s="1347"/>
      <c r="N1794" s="1442"/>
      <c r="O1794" s="1442"/>
      <c r="P1794" s="1442"/>
      <c r="Q1794" s="1442"/>
      <c r="R1794" s="394"/>
      <c r="S1794" s="369"/>
      <c r="T1794" s="369"/>
      <c r="U1794" s="395"/>
      <c r="V1794" s="391"/>
      <c r="W1794" s="389"/>
      <c r="X1794" s="389"/>
      <c r="Y1794" s="389"/>
      <c r="Z1794" s="392"/>
      <c r="AA1794" s="369"/>
    </row>
    <row r="1795" spans="1:47" ht="13.95" customHeight="1">
      <c r="A1795" s="369"/>
      <c r="B1795" s="1348"/>
      <c r="C1795" s="1348"/>
      <c r="D1795" s="1443" t="s">
        <v>3978</v>
      </c>
      <c r="E1795" s="1443"/>
      <c r="F1795" s="1443"/>
      <c r="G1795" s="370"/>
      <c r="H1795" s="371"/>
      <c r="I1795" s="371"/>
      <c r="J1795" s="371"/>
      <c r="K1795" s="371"/>
      <c r="L1795" s="371"/>
      <c r="M1795" s="371"/>
      <c r="N1795" s="371"/>
      <c r="O1795" s="371"/>
      <c r="P1795" s="371"/>
      <c r="Q1795" s="371"/>
      <c r="R1795" s="371"/>
      <c r="S1795" s="371"/>
      <c r="T1795" s="371"/>
      <c r="U1795" s="371"/>
      <c r="V1795" s="372"/>
      <c r="W1795" s="370"/>
      <c r="X1795" s="370"/>
      <c r="Y1795" s="370"/>
      <c r="Z1795" s="374"/>
      <c r="AA1795" s="369"/>
    </row>
    <row r="1796" spans="1:47" ht="14.4">
      <c r="A1796" s="369"/>
      <c r="B1796" s="1348"/>
      <c r="C1796" s="1348"/>
      <c r="D1796" s="1443"/>
      <c r="E1796" s="1443"/>
      <c r="F1796" s="1443"/>
      <c r="G1796" s="389"/>
      <c r="H1796" s="369"/>
      <c r="I1796" s="121" t="s">
        <v>3783</v>
      </c>
      <c r="J1796" s="369" t="s">
        <v>3981</v>
      </c>
      <c r="K1796" s="369"/>
      <c r="L1796" s="369"/>
      <c r="M1796" s="369"/>
      <c r="N1796" s="369" t="s">
        <v>3965</v>
      </c>
      <c r="O1796" s="369"/>
      <c r="P1796" s="121" t="s">
        <v>3783</v>
      </c>
      <c r="Q1796" s="369" t="s">
        <v>3982</v>
      </c>
      <c r="R1796" s="369"/>
      <c r="S1796" s="369"/>
      <c r="T1796" s="369"/>
      <c r="U1796" s="369" t="s">
        <v>3965</v>
      </c>
      <c r="V1796" s="391"/>
      <c r="W1796" s="121" t="s">
        <v>3783</v>
      </c>
      <c r="X1796" s="389" t="s">
        <v>3983</v>
      </c>
      <c r="Y1796" s="389"/>
      <c r="Z1796" s="392"/>
      <c r="AA1796" s="369"/>
    </row>
    <row r="1797" spans="1:47" ht="14.4">
      <c r="A1797" s="369"/>
      <c r="B1797" s="1348"/>
      <c r="C1797" s="1348"/>
      <c r="D1797" s="1443"/>
      <c r="E1797" s="1443"/>
      <c r="F1797" s="1443"/>
      <c r="G1797" s="375"/>
      <c r="H1797" s="376"/>
      <c r="I1797" s="376"/>
      <c r="J1797" s="376"/>
      <c r="K1797" s="376"/>
      <c r="L1797" s="376"/>
      <c r="M1797" s="376"/>
      <c r="N1797" s="376"/>
      <c r="O1797" s="376"/>
      <c r="P1797" s="376"/>
      <c r="Q1797" s="376"/>
      <c r="R1797" s="376"/>
      <c r="S1797" s="376"/>
      <c r="T1797" s="376"/>
      <c r="U1797" s="376"/>
      <c r="V1797" s="378"/>
      <c r="W1797" s="375"/>
      <c r="X1797" s="375"/>
      <c r="Y1797" s="375"/>
      <c r="Z1797" s="379"/>
      <c r="AA1797" s="369"/>
    </row>
    <row r="1798" spans="1:47" ht="14.55" customHeight="1">
      <c r="B1798" s="1348" t="s">
        <v>3984</v>
      </c>
      <c r="C1798" s="1348"/>
      <c r="D1798" s="1347" t="s">
        <v>23</v>
      </c>
      <c r="E1798" s="1347"/>
      <c r="F1798" s="1347"/>
      <c r="G1798" s="1346" t="s">
        <v>15</v>
      </c>
      <c r="H1798" s="1346"/>
      <c r="I1798" s="1346"/>
      <c r="J1798" s="1346"/>
      <c r="K1798" s="1346"/>
      <c r="L1798" s="1444"/>
      <c r="M1798" s="1349"/>
      <c r="N1798" s="368" t="s">
        <v>3919</v>
      </c>
      <c r="O1798" s="1444"/>
      <c r="P1798" s="1349"/>
      <c r="Q1798" s="1346" t="s">
        <v>56</v>
      </c>
      <c r="R1798" s="1346"/>
      <c r="S1798" s="1346"/>
      <c r="T1798" s="1346"/>
      <c r="U1798" s="1346"/>
      <c r="V1798" s="1445"/>
      <c r="W1798" s="1346"/>
      <c r="X1798" s="1346"/>
      <c r="Y1798" s="1346"/>
      <c r="Z1798" s="1346"/>
      <c r="AB1798" s="2">
        <v>70</v>
      </c>
      <c r="AC1798" s="876"/>
      <c r="AD1798" s="876"/>
      <c r="AE1798" s="876"/>
      <c r="AF1798" s="1446"/>
      <c r="AG1798" s="1446"/>
      <c r="AH1798" s="1446"/>
      <c r="AI1798" s="1446"/>
      <c r="AJ1798" s="1446"/>
      <c r="AK1798" s="876"/>
      <c r="AL1798" s="876"/>
      <c r="AM1798" s="876"/>
      <c r="AN1798" s="1446"/>
      <c r="AO1798" s="1446"/>
      <c r="AP1798" s="1446"/>
      <c r="AQ1798" s="1446"/>
      <c r="AR1798" s="1446"/>
      <c r="AS1798" s="1446"/>
      <c r="AT1798" s="1446"/>
      <c r="AU1798" s="1446"/>
    </row>
    <row r="1799" spans="1:47" ht="13.05" customHeight="1">
      <c r="B1799" s="1348"/>
      <c r="C1799" s="1348"/>
      <c r="D1799" s="1347"/>
      <c r="E1799" s="1347"/>
      <c r="F1799" s="1347"/>
      <c r="G1799" s="1346" t="s">
        <v>17</v>
      </c>
      <c r="H1799" s="1346"/>
      <c r="I1799" s="1346"/>
      <c r="J1799" s="1346"/>
      <c r="K1799" s="1346"/>
      <c r="L1799" s="1445"/>
      <c r="M1799" s="1346"/>
      <c r="N1799" s="1346"/>
      <c r="O1799" s="1346"/>
      <c r="P1799" s="1346"/>
      <c r="Q1799" s="1346" t="s">
        <v>3993</v>
      </c>
      <c r="R1799" s="1346"/>
      <c r="S1799" s="1346"/>
      <c r="T1799" s="1346"/>
      <c r="U1799" s="1346"/>
      <c r="V1799" s="1445"/>
      <c r="W1799" s="1346"/>
      <c r="X1799" s="1346"/>
      <c r="Y1799" s="1346"/>
      <c r="Z1799" s="1346"/>
      <c r="AC1799" s="876"/>
      <c r="AD1799" s="876"/>
      <c r="AE1799" s="876"/>
      <c r="AF1799" s="1446"/>
      <c r="AG1799" s="1446"/>
      <c r="AH1799" s="1446"/>
      <c r="AI1799" s="1446"/>
      <c r="AJ1799" s="1446"/>
      <c r="AK1799" s="1446"/>
      <c r="AL1799" s="1446"/>
      <c r="AM1799" s="1446"/>
      <c r="AN1799" s="1446"/>
      <c r="AO1799" s="1446"/>
      <c r="AP1799" s="1446"/>
      <c r="AQ1799" s="1446"/>
      <c r="AR1799" s="1446"/>
      <c r="AS1799" s="1446"/>
      <c r="AT1799" s="1446"/>
      <c r="AU1799" s="1446"/>
    </row>
    <row r="1800" spans="1:47" ht="13.95" customHeight="1">
      <c r="A1800" s="369"/>
      <c r="B1800" s="1348"/>
      <c r="C1800" s="1348"/>
      <c r="D1800" s="1347"/>
      <c r="E1800" s="1347"/>
      <c r="F1800" s="1347"/>
      <c r="G1800" s="1346" t="s">
        <v>19</v>
      </c>
      <c r="H1800" s="1346"/>
      <c r="I1800" s="1346"/>
      <c r="J1800" s="1346"/>
      <c r="K1800" s="1346"/>
      <c r="L1800" s="1445"/>
      <c r="M1800" s="1346"/>
      <c r="N1800" s="1346"/>
      <c r="O1800" s="1346"/>
      <c r="P1800" s="1346"/>
      <c r="Q1800" s="1347" t="s">
        <v>20</v>
      </c>
      <c r="R1800" s="1347"/>
      <c r="S1800" s="1347"/>
      <c r="T1800" s="1347"/>
      <c r="U1800" s="1347"/>
      <c r="V1800" s="1445"/>
      <c r="W1800" s="1346"/>
      <c r="X1800" s="1346"/>
      <c r="Y1800" s="1346"/>
      <c r="Z1800" s="1346"/>
      <c r="AA1800" s="369"/>
    </row>
    <row r="1801" spans="1:47" ht="14.4">
      <c r="A1801" s="369"/>
      <c r="B1801" s="1348"/>
      <c r="C1801" s="1348"/>
      <c r="D1801" s="1347" t="s">
        <v>8</v>
      </c>
      <c r="E1801" s="1347"/>
      <c r="F1801" s="1347"/>
      <c r="G1801" s="1447"/>
      <c r="H1801" s="1343"/>
      <c r="I1801" s="1343"/>
      <c r="J1801" s="1343"/>
      <c r="K1801" s="1343"/>
      <c r="L1801" s="1344"/>
      <c r="M1801" s="1344"/>
      <c r="N1801" s="1344"/>
      <c r="O1801" s="1344"/>
      <c r="P1801" s="1344"/>
      <c r="Q1801" s="1344"/>
      <c r="R1801" s="1344"/>
      <c r="S1801" s="1344"/>
      <c r="T1801" s="1344"/>
      <c r="U1801" s="1344"/>
      <c r="V1801" s="1344"/>
      <c r="W1801" s="1344"/>
      <c r="X1801" s="1344"/>
      <c r="Y1801" s="1344"/>
      <c r="Z1801" s="1344"/>
      <c r="AA1801" s="369"/>
    </row>
    <row r="1802" spans="1:47" ht="14.4">
      <c r="A1802" s="369"/>
      <c r="B1802" s="1348"/>
      <c r="C1802" s="1348"/>
      <c r="D1802" s="1347"/>
      <c r="E1802" s="1347"/>
      <c r="F1802" s="1347"/>
      <c r="G1802" s="1345"/>
      <c r="H1802" s="1344"/>
      <c r="I1802" s="1344"/>
      <c r="J1802" s="1344"/>
      <c r="K1802" s="1344"/>
      <c r="L1802" s="1344"/>
      <c r="M1802" s="1344"/>
      <c r="N1802" s="1344"/>
      <c r="O1802" s="1344"/>
      <c r="P1802" s="1344"/>
      <c r="Q1802" s="1344"/>
      <c r="R1802" s="1344"/>
      <c r="S1802" s="1344"/>
      <c r="T1802" s="1344"/>
      <c r="U1802" s="1344"/>
      <c r="V1802" s="1344"/>
      <c r="W1802" s="1344"/>
      <c r="X1802" s="1344"/>
      <c r="Y1802" s="1344"/>
      <c r="Z1802" s="1344"/>
      <c r="AA1802" s="369"/>
    </row>
    <row r="1803" spans="1:47" ht="14.4">
      <c r="A1803" s="369"/>
      <c r="B1803" s="1348"/>
      <c r="C1803" s="1348"/>
      <c r="D1803" s="1347" t="s">
        <v>3745</v>
      </c>
      <c r="E1803" s="1347"/>
      <c r="F1803" s="1347"/>
      <c r="G1803" s="370"/>
      <c r="H1803" s="371"/>
      <c r="I1803" s="350"/>
      <c r="J1803" s="350"/>
      <c r="K1803" s="112" t="s">
        <v>3783</v>
      </c>
      <c r="L1803" s="371" t="s">
        <v>3966</v>
      </c>
      <c r="M1803" s="371"/>
      <c r="N1803" s="371"/>
      <c r="O1803" s="371"/>
      <c r="P1803" s="371" t="s">
        <v>3965</v>
      </c>
      <c r="Q1803" s="350"/>
      <c r="R1803" s="112" t="s">
        <v>3783</v>
      </c>
      <c r="S1803" s="371" t="s">
        <v>3967</v>
      </c>
      <c r="T1803" s="371"/>
      <c r="U1803" s="371"/>
      <c r="V1803" s="372"/>
      <c r="W1803" s="373"/>
      <c r="X1803" s="370"/>
      <c r="Y1803" s="370"/>
      <c r="Z1803" s="374"/>
      <c r="AA1803" s="369"/>
    </row>
    <row r="1804" spans="1:47" ht="14.4">
      <c r="A1804" s="369"/>
      <c r="B1804" s="1348"/>
      <c r="C1804" s="1348"/>
      <c r="D1804" s="1347"/>
      <c r="E1804" s="1347"/>
      <c r="F1804" s="1347"/>
      <c r="G1804" s="375"/>
      <c r="H1804" s="376"/>
      <c r="I1804" s="377"/>
      <c r="J1804" s="376"/>
      <c r="K1804" s="110" t="s">
        <v>3783</v>
      </c>
      <c r="L1804" s="376" t="s">
        <v>9</v>
      </c>
      <c r="M1804" s="376"/>
      <c r="N1804" s="376"/>
      <c r="O1804" s="1448"/>
      <c r="P1804" s="1449"/>
      <c r="Q1804" s="1449"/>
      <c r="R1804" s="1449"/>
      <c r="S1804" s="1449"/>
      <c r="T1804" s="1449"/>
      <c r="U1804" s="1449"/>
      <c r="V1804" s="1449"/>
      <c r="W1804" s="375" t="s">
        <v>10</v>
      </c>
      <c r="X1804" s="375"/>
      <c r="Y1804" s="375"/>
      <c r="Z1804" s="379"/>
      <c r="AA1804" s="369"/>
    </row>
    <row r="1805" spans="1:47" ht="14.4">
      <c r="A1805" s="369"/>
      <c r="B1805" s="1348"/>
      <c r="C1805" s="1348"/>
      <c r="D1805" s="1347"/>
      <c r="E1805" s="1347"/>
      <c r="F1805" s="1347"/>
      <c r="G1805" s="1450" t="s">
        <v>3968</v>
      </c>
      <c r="H1805" s="1450"/>
      <c r="I1805" s="1450"/>
      <c r="J1805" s="1450"/>
      <c r="K1805" s="1451"/>
      <c r="L1805" s="1452"/>
      <c r="M1805" s="1453"/>
      <c r="N1805" s="1453"/>
      <c r="O1805" s="1453"/>
      <c r="P1805" s="1453"/>
      <c r="Q1805" s="1452"/>
      <c r="R1805" s="1453"/>
      <c r="S1805" s="1453"/>
      <c r="T1805" s="1453"/>
      <c r="U1805" s="1453"/>
      <c r="V1805" s="1445"/>
      <c r="W1805" s="1346"/>
      <c r="X1805" s="1346"/>
      <c r="Y1805" s="1346"/>
      <c r="Z1805" s="1346"/>
      <c r="AA1805" s="369"/>
    </row>
    <row r="1806" spans="1:47" ht="14.4">
      <c r="A1806" s="369"/>
      <c r="B1806" s="1348"/>
      <c r="C1806" s="1348"/>
      <c r="D1806" s="1347"/>
      <c r="E1806" s="1347"/>
      <c r="F1806" s="1347"/>
      <c r="G1806" s="1450" t="s">
        <v>3969</v>
      </c>
      <c r="H1806" s="1450"/>
      <c r="I1806" s="1450"/>
      <c r="J1806" s="1450"/>
      <c r="K1806" s="1451"/>
      <c r="L1806" s="1429"/>
      <c r="M1806" s="862"/>
      <c r="N1806" s="109"/>
      <c r="O1806" s="1" t="s">
        <v>12</v>
      </c>
      <c r="P1806" s="109"/>
      <c r="Q1806" s="1" t="s">
        <v>11</v>
      </c>
      <c r="R1806" s="109"/>
      <c r="S1806" s="1" t="s">
        <v>227</v>
      </c>
      <c r="T1806" s="382"/>
      <c r="U1806" s="382"/>
      <c r="V1806" s="383"/>
      <c r="W1806" s="380"/>
      <c r="X1806" s="380"/>
      <c r="Y1806" s="380"/>
      <c r="Z1806" s="381"/>
      <c r="AA1806" s="369"/>
    </row>
    <row r="1807" spans="1:47" ht="13.95" customHeight="1">
      <c r="A1807" s="369"/>
      <c r="B1807" s="1348"/>
      <c r="C1807" s="1348"/>
      <c r="D1807" s="1443" t="s">
        <v>3971</v>
      </c>
      <c r="E1807" s="1347"/>
      <c r="F1807" s="1347"/>
      <c r="G1807" s="111" t="s">
        <v>3783</v>
      </c>
      <c r="H1807" s="385" t="s">
        <v>3972</v>
      </c>
      <c r="I1807" s="385"/>
      <c r="J1807" s="385"/>
      <c r="K1807" s="385"/>
      <c r="L1807" s="386" t="s">
        <v>3974</v>
      </c>
      <c r="M1807" s="385"/>
      <c r="N1807" s="385"/>
      <c r="O1807" s="1433"/>
      <c r="P1807" s="1433"/>
      <c r="Q1807" s="1433"/>
      <c r="R1807" s="1433"/>
      <c r="S1807" s="1433"/>
      <c r="T1807" s="1433"/>
      <c r="U1807" s="1433"/>
      <c r="V1807" s="1433"/>
      <c r="W1807" s="387" t="s">
        <v>10</v>
      </c>
      <c r="X1807" s="387"/>
      <c r="Y1807" s="387"/>
      <c r="Z1807" s="388"/>
      <c r="AA1807" s="369"/>
    </row>
    <row r="1808" spans="1:47" ht="14.4">
      <c r="A1808" s="369"/>
      <c r="B1808" s="1348"/>
      <c r="C1808" s="1348"/>
      <c r="D1808" s="1347"/>
      <c r="E1808" s="1347"/>
      <c r="F1808" s="1347"/>
      <c r="G1808" s="110" t="s">
        <v>3783</v>
      </c>
      <c r="H1808" s="376" t="s">
        <v>3973</v>
      </c>
      <c r="I1808" s="376"/>
      <c r="J1808" s="376"/>
      <c r="K1808" s="376"/>
      <c r="L1808" s="376"/>
      <c r="M1808" s="376"/>
      <c r="N1808" s="376"/>
      <c r="O1808" s="376"/>
      <c r="P1808" s="376"/>
      <c r="Q1808" s="376"/>
      <c r="R1808" s="376"/>
      <c r="S1808" s="376"/>
      <c r="T1808" s="376"/>
      <c r="U1808" s="376"/>
      <c r="V1808" s="378"/>
      <c r="W1808" s="375"/>
      <c r="X1808" s="375"/>
      <c r="Y1808" s="375"/>
      <c r="Z1808" s="379"/>
      <c r="AA1808" s="369"/>
    </row>
    <row r="1809" spans="1:47" ht="13.95" customHeight="1">
      <c r="A1809" s="369"/>
      <c r="B1809" s="1348" t="s">
        <v>3985</v>
      </c>
      <c r="C1809" s="1348"/>
      <c r="D1809" s="1347" t="s">
        <v>3755</v>
      </c>
      <c r="E1809" s="1347"/>
      <c r="F1809" s="1347"/>
      <c r="G1809" s="1435"/>
      <c r="H1809" s="1435"/>
      <c r="I1809" s="1435"/>
      <c r="J1809" s="1435"/>
      <c r="K1809" s="1435"/>
      <c r="L1809" s="1435"/>
      <c r="M1809" s="1435"/>
      <c r="N1809" s="1435"/>
      <c r="O1809" s="1435"/>
      <c r="P1809" s="1435"/>
      <c r="Q1809" s="1435"/>
      <c r="R1809" s="1435"/>
      <c r="S1809" s="1435"/>
      <c r="T1809" s="1435"/>
      <c r="U1809" s="1435"/>
      <c r="V1809" s="1435"/>
      <c r="W1809" s="1435"/>
      <c r="X1809" s="1435"/>
      <c r="Y1809" s="1435"/>
      <c r="Z1809" s="1435"/>
      <c r="AA1809" s="369"/>
    </row>
    <row r="1810" spans="1:47" ht="14.4">
      <c r="A1810" s="369"/>
      <c r="B1810" s="1348"/>
      <c r="C1810" s="1348"/>
      <c r="D1810" s="1434"/>
      <c r="E1810" s="1434"/>
      <c r="F1810" s="1434"/>
      <c r="G1810" s="1436"/>
      <c r="H1810" s="1436"/>
      <c r="I1810" s="1436"/>
      <c r="J1810" s="1435"/>
      <c r="K1810" s="1435"/>
      <c r="L1810" s="1435"/>
      <c r="M1810" s="1435"/>
      <c r="N1810" s="1435"/>
      <c r="O1810" s="1435"/>
      <c r="P1810" s="1435"/>
      <c r="Q1810" s="1435"/>
      <c r="R1810" s="1435"/>
      <c r="S1810" s="1435"/>
      <c r="T1810" s="1435"/>
      <c r="U1810" s="1435"/>
      <c r="V1810" s="1435"/>
      <c r="W1810" s="1435"/>
      <c r="X1810" s="1435"/>
      <c r="Y1810" s="1435"/>
      <c r="Z1810" s="1435"/>
      <c r="AA1810" s="369"/>
    </row>
    <row r="1811" spans="1:47" ht="18" customHeight="1">
      <c r="A1811" s="369"/>
      <c r="B1811" s="1348"/>
      <c r="C1811" s="1348"/>
      <c r="D1811" s="1347" t="s">
        <v>3975</v>
      </c>
      <c r="E1811" s="1347"/>
      <c r="F1811" s="1347"/>
      <c r="G1811" s="1047" t="s">
        <v>3918</v>
      </c>
      <c r="H1811" s="1047"/>
      <c r="I1811" s="1047"/>
      <c r="J1811" s="871"/>
      <c r="K1811" s="869"/>
      <c r="L1811" s="344" t="s">
        <v>3919</v>
      </c>
      <c r="M1811" s="1437"/>
      <c r="N1811" s="1427"/>
      <c r="O1811" s="1438"/>
      <c r="P1811" s="1439"/>
      <c r="Q1811" s="1425"/>
      <c r="R1811" s="1425"/>
      <c r="S1811" s="1425"/>
      <c r="T1811" s="1425"/>
      <c r="U1811" s="1425"/>
      <c r="V1811" s="1425"/>
      <c r="W1811" s="1425"/>
      <c r="X1811" s="1425"/>
      <c r="Y1811" s="1425"/>
      <c r="Z1811" s="1440"/>
      <c r="AA1811" s="369"/>
    </row>
    <row r="1812" spans="1:47" ht="18" customHeight="1">
      <c r="A1812" s="369"/>
      <c r="B1812" s="1348"/>
      <c r="C1812" s="1348"/>
      <c r="D1812" s="1347"/>
      <c r="E1812" s="1347"/>
      <c r="F1812" s="1347"/>
      <c r="G1812" s="1047" t="s">
        <v>3920</v>
      </c>
      <c r="H1812" s="1047"/>
      <c r="I1812" s="1047"/>
      <c r="J1812" s="1046"/>
      <c r="K1812" s="1046"/>
      <c r="L1812" s="1046"/>
      <c r="M1812" s="1046"/>
      <c r="N1812" s="1046"/>
      <c r="O1812" s="1046"/>
      <c r="P1812" s="1047" t="s">
        <v>3921</v>
      </c>
      <c r="Q1812" s="1047"/>
      <c r="R1812" s="1047"/>
      <c r="S1812" s="1046"/>
      <c r="T1812" s="1046"/>
      <c r="U1812" s="1046"/>
      <c r="V1812" s="1046"/>
      <c r="W1812" s="1046"/>
      <c r="X1812" s="1046"/>
      <c r="Y1812" s="1046"/>
      <c r="Z1812" s="1046"/>
      <c r="AA1812" s="369"/>
    </row>
    <row r="1813" spans="1:47" ht="18" customHeight="1">
      <c r="A1813" s="369"/>
      <c r="B1813" s="1348"/>
      <c r="C1813" s="1348"/>
      <c r="D1813" s="1347"/>
      <c r="E1813" s="1347"/>
      <c r="F1813" s="1347"/>
      <c r="G1813" s="1047" t="s">
        <v>3922</v>
      </c>
      <c r="H1813" s="1047"/>
      <c r="I1813" s="1047"/>
      <c r="J1813" s="1046"/>
      <c r="K1813" s="1046"/>
      <c r="L1813" s="1046"/>
      <c r="M1813" s="1046"/>
      <c r="N1813" s="1046"/>
      <c r="O1813" s="1046"/>
      <c r="P1813" s="1047" t="s">
        <v>3923</v>
      </c>
      <c r="Q1813" s="1047"/>
      <c r="R1813" s="1047"/>
      <c r="S1813" s="1046"/>
      <c r="T1813" s="1046"/>
      <c r="U1813" s="1046"/>
      <c r="V1813" s="1046"/>
      <c r="W1813" s="1046"/>
      <c r="X1813" s="1046"/>
      <c r="Y1813" s="1046"/>
      <c r="Z1813" s="1046"/>
      <c r="AA1813" s="369"/>
    </row>
    <row r="1814" spans="1:47" ht="18" customHeight="1">
      <c r="A1814" s="369"/>
      <c r="B1814" s="1348"/>
      <c r="C1814" s="1348"/>
      <c r="D1814" s="1347"/>
      <c r="E1814" s="1347"/>
      <c r="F1814" s="1347"/>
      <c r="G1814" s="1047" t="s">
        <v>3924</v>
      </c>
      <c r="H1814" s="1047"/>
      <c r="I1814" s="1047"/>
      <c r="J1814" s="1046"/>
      <c r="K1814" s="1046"/>
      <c r="L1814" s="1046"/>
      <c r="M1814" s="1046"/>
      <c r="N1814" s="1046"/>
      <c r="O1814" s="1046"/>
      <c r="P1814" s="1046"/>
      <c r="Q1814" s="1046"/>
      <c r="R1814" s="1046"/>
      <c r="S1814" s="1046"/>
      <c r="T1814" s="1046"/>
      <c r="U1814" s="1046"/>
      <c r="V1814" s="1046"/>
      <c r="W1814" s="1046"/>
      <c r="X1814" s="1046"/>
      <c r="Y1814" s="1046"/>
      <c r="Z1814" s="1046"/>
      <c r="AA1814" s="369"/>
    </row>
    <row r="1815" spans="1:47" ht="14.4">
      <c r="A1815" s="369"/>
      <c r="B1815" s="1348"/>
      <c r="C1815" s="1348"/>
      <c r="D1815" s="1441" t="s">
        <v>3976</v>
      </c>
      <c r="E1815" s="1441"/>
      <c r="F1815" s="1441"/>
      <c r="G1815" s="1441"/>
      <c r="H1815" s="1441"/>
      <c r="I1815" s="1441"/>
      <c r="J1815" s="1441"/>
      <c r="K1815" s="1441"/>
      <c r="L1815" s="1441"/>
      <c r="M1815" s="1441"/>
      <c r="N1815" s="1441" t="s">
        <v>177</v>
      </c>
      <c r="O1815" s="1441"/>
      <c r="P1815" s="1441"/>
      <c r="Q1815" s="1441"/>
      <c r="R1815" s="1441"/>
      <c r="S1815" s="1441"/>
      <c r="T1815" s="1441"/>
      <c r="U1815" s="1441"/>
      <c r="V1815" s="1441"/>
      <c r="W1815" s="1441"/>
      <c r="X1815" s="1441"/>
      <c r="Y1815" s="1441"/>
      <c r="Z1815" s="1441"/>
      <c r="AA1815" s="369"/>
    </row>
    <row r="1816" spans="1:47" ht="14.4">
      <c r="A1816" s="369"/>
      <c r="B1816" s="1348"/>
      <c r="C1816" s="1348"/>
      <c r="D1816" s="1347"/>
      <c r="E1816" s="1347"/>
      <c r="F1816" s="1347"/>
      <c r="G1816" s="1347"/>
      <c r="H1816" s="1347"/>
      <c r="I1816" s="1347"/>
      <c r="J1816" s="1347"/>
      <c r="K1816" s="1347"/>
      <c r="L1816" s="1347"/>
      <c r="M1816" s="1347"/>
      <c r="N1816" s="1347"/>
      <c r="O1816" s="1347"/>
      <c r="P1816" s="1347"/>
      <c r="Q1816" s="1347"/>
      <c r="R1816" s="1347"/>
      <c r="S1816" s="1347"/>
      <c r="T1816" s="1347"/>
      <c r="U1816" s="1347"/>
      <c r="V1816" s="1347"/>
      <c r="W1816" s="1347"/>
      <c r="X1816" s="1347"/>
      <c r="Y1816" s="1347"/>
      <c r="Z1816" s="1347"/>
      <c r="AA1816" s="369"/>
    </row>
    <row r="1817" spans="1:47" ht="14.25" customHeight="1">
      <c r="A1817" s="369"/>
      <c r="B1817" s="1348"/>
      <c r="C1817" s="1348"/>
      <c r="D1817" s="1347"/>
      <c r="E1817" s="1347"/>
      <c r="F1817" s="1347"/>
      <c r="G1817" s="1347"/>
      <c r="H1817" s="1347"/>
      <c r="I1817" s="1347"/>
      <c r="J1817" s="1347"/>
      <c r="K1817" s="1347"/>
      <c r="L1817" s="1347"/>
      <c r="M1817" s="1347"/>
      <c r="N1817" s="1347"/>
      <c r="O1817" s="1347"/>
      <c r="P1817" s="1347"/>
      <c r="Q1817" s="1347"/>
      <c r="R1817" s="1347"/>
      <c r="S1817" s="1347"/>
      <c r="T1817" s="1347"/>
      <c r="U1817" s="1347"/>
      <c r="V1817" s="1347"/>
      <c r="W1817" s="1347"/>
      <c r="X1817" s="1347"/>
      <c r="Y1817" s="1347"/>
      <c r="Z1817" s="1347"/>
      <c r="AA1817" s="369"/>
    </row>
    <row r="1818" spans="1:47" ht="14.4">
      <c r="A1818" s="369"/>
      <c r="B1818" s="1348"/>
      <c r="C1818" s="1348"/>
      <c r="D1818" s="1347" t="s">
        <v>3977</v>
      </c>
      <c r="E1818" s="1347"/>
      <c r="F1818" s="1347"/>
      <c r="G1818" s="1347"/>
      <c r="H1818" s="1347"/>
      <c r="I1818" s="1347"/>
      <c r="J1818" s="1347"/>
      <c r="K1818" s="1347"/>
      <c r="L1818" s="1347"/>
      <c r="M1818" s="1347"/>
      <c r="N1818" s="1442" t="s">
        <v>3979</v>
      </c>
      <c r="O1818" s="1442"/>
      <c r="P1818" s="1442"/>
      <c r="Q1818" s="1442"/>
      <c r="R1818" s="390"/>
      <c r="S1818" s="369"/>
      <c r="T1818" s="369"/>
      <c r="U1818" s="369"/>
      <c r="V1818" s="391"/>
      <c r="W1818" s="389"/>
      <c r="X1818" s="389"/>
      <c r="Y1818" s="389"/>
      <c r="Z1818" s="392"/>
      <c r="AA1818" s="369"/>
    </row>
    <row r="1819" spans="1:47" ht="14.4">
      <c r="A1819" s="369"/>
      <c r="B1819" s="1348"/>
      <c r="C1819" s="1348"/>
      <c r="D1819" s="1347"/>
      <c r="E1819" s="1347"/>
      <c r="F1819" s="1347"/>
      <c r="G1819" s="1347"/>
      <c r="H1819" s="1347"/>
      <c r="I1819" s="1347"/>
      <c r="J1819" s="1347"/>
      <c r="K1819" s="1347"/>
      <c r="L1819" s="1347"/>
      <c r="M1819" s="1347"/>
      <c r="N1819" s="1442"/>
      <c r="O1819" s="1442"/>
      <c r="P1819" s="1442"/>
      <c r="Q1819" s="1442"/>
      <c r="R1819" s="115"/>
      <c r="S1819" s="114"/>
      <c r="T1819" s="369" t="s">
        <v>388</v>
      </c>
      <c r="U1819" s="114"/>
      <c r="V1819" s="393" t="s">
        <v>3980</v>
      </c>
      <c r="W1819" s="389"/>
      <c r="X1819" s="389"/>
      <c r="Y1819" s="389"/>
      <c r="Z1819" s="392"/>
      <c r="AA1819" s="369"/>
    </row>
    <row r="1820" spans="1:47" ht="14.4">
      <c r="A1820" s="369"/>
      <c r="B1820" s="1348"/>
      <c r="C1820" s="1348"/>
      <c r="D1820" s="1347"/>
      <c r="E1820" s="1347"/>
      <c r="F1820" s="1347"/>
      <c r="G1820" s="1347"/>
      <c r="H1820" s="1347"/>
      <c r="I1820" s="1347"/>
      <c r="J1820" s="1347"/>
      <c r="K1820" s="1347"/>
      <c r="L1820" s="1347"/>
      <c r="M1820" s="1347"/>
      <c r="N1820" s="1442"/>
      <c r="O1820" s="1442"/>
      <c r="P1820" s="1442"/>
      <c r="Q1820" s="1442"/>
      <c r="R1820" s="394"/>
      <c r="S1820" s="369"/>
      <c r="T1820" s="369"/>
      <c r="U1820" s="395"/>
      <c r="V1820" s="391"/>
      <c r="W1820" s="389"/>
      <c r="X1820" s="389"/>
      <c r="Y1820" s="389"/>
      <c r="Z1820" s="392"/>
      <c r="AA1820" s="369"/>
    </row>
    <row r="1821" spans="1:47" ht="13.95" customHeight="1">
      <c r="A1821" s="369"/>
      <c r="B1821" s="1348"/>
      <c r="C1821" s="1348"/>
      <c r="D1821" s="1443" t="s">
        <v>3978</v>
      </c>
      <c r="E1821" s="1443"/>
      <c r="F1821" s="1443"/>
      <c r="G1821" s="370"/>
      <c r="H1821" s="371"/>
      <c r="I1821" s="371"/>
      <c r="J1821" s="371"/>
      <c r="K1821" s="371"/>
      <c r="L1821" s="371"/>
      <c r="M1821" s="371"/>
      <c r="N1821" s="371"/>
      <c r="O1821" s="371"/>
      <c r="P1821" s="371"/>
      <c r="Q1821" s="371"/>
      <c r="R1821" s="371"/>
      <c r="S1821" s="371"/>
      <c r="T1821" s="371"/>
      <c r="U1821" s="371"/>
      <c r="V1821" s="372"/>
      <c r="W1821" s="370"/>
      <c r="X1821" s="370"/>
      <c r="Y1821" s="370"/>
      <c r="Z1821" s="374"/>
      <c r="AA1821" s="369"/>
    </row>
    <row r="1822" spans="1:47" ht="14.4">
      <c r="A1822" s="369"/>
      <c r="B1822" s="1348"/>
      <c r="C1822" s="1348"/>
      <c r="D1822" s="1443"/>
      <c r="E1822" s="1443"/>
      <c r="F1822" s="1443"/>
      <c r="G1822" s="389"/>
      <c r="H1822" s="369"/>
      <c r="I1822" s="121" t="s">
        <v>3783</v>
      </c>
      <c r="J1822" s="369" t="s">
        <v>3981</v>
      </c>
      <c r="K1822" s="369"/>
      <c r="L1822" s="369"/>
      <c r="M1822" s="369"/>
      <c r="N1822" s="369" t="s">
        <v>3965</v>
      </c>
      <c r="O1822" s="369"/>
      <c r="P1822" s="121" t="s">
        <v>3783</v>
      </c>
      <c r="Q1822" s="369" t="s">
        <v>3982</v>
      </c>
      <c r="R1822" s="369"/>
      <c r="S1822" s="369"/>
      <c r="T1822" s="369"/>
      <c r="U1822" s="369" t="s">
        <v>3965</v>
      </c>
      <c r="V1822" s="391"/>
      <c r="W1822" s="121" t="s">
        <v>3783</v>
      </c>
      <c r="X1822" s="389" t="s">
        <v>3983</v>
      </c>
      <c r="Y1822" s="389"/>
      <c r="Z1822" s="392"/>
      <c r="AA1822" s="369"/>
    </row>
    <row r="1823" spans="1:47" ht="14.4">
      <c r="A1823" s="369"/>
      <c r="B1823" s="1348"/>
      <c r="C1823" s="1348"/>
      <c r="D1823" s="1443"/>
      <c r="E1823" s="1443"/>
      <c r="F1823" s="1443"/>
      <c r="G1823" s="375"/>
      <c r="H1823" s="376"/>
      <c r="I1823" s="376"/>
      <c r="J1823" s="376"/>
      <c r="K1823" s="376"/>
      <c r="L1823" s="376"/>
      <c r="M1823" s="376"/>
      <c r="N1823" s="376"/>
      <c r="O1823" s="376"/>
      <c r="P1823" s="376"/>
      <c r="Q1823" s="376"/>
      <c r="R1823" s="376"/>
      <c r="S1823" s="376"/>
      <c r="T1823" s="376"/>
      <c r="U1823" s="376"/>
      <c r="V1823" s="378"/>
      <c r="W1823" s="375"/>
      <c r="X1823" s="375"/>
      <c r="Y1823" s="375"/>
      <c r="Z1823" s="379"/>
      <c r="AA1823" s="369"/>
    </row>
    <row r="1824" spans="1:47" ht="14.55" customHeight="1">
      <c r="B1824" s="1348" t="s">
        <v>3984</v>
      </c>
      <c r="C1824" s="1348"/>
      <c r="D1824" s="1347" t="s">
        <v>23</v>
      </c>
      <c r="E1824" s="1347"/>
      <c r="F1824" s="1347"/>
      <c r="G1824" s="1346" t="s">
        <v>15</v>
      </c>
      <c r="H1824" s="1346"/>
      <c r="I1824" s="1346"/>
      <c r="J1824" s="1346"/>
      <c r="K1824" s="1346"/>
      <c r="L1824" s="1444"/>
      <c r="M1824" s="1349"/>
      <c r="N1824" s="368" t="s">
        <v>3919</v>
      </c>
      <c r="O1824" s="1444"/>
      <c r="P1824" s="1349"/>
      <c r="Q1824" s="1346" t="s">
        <v>56</v>
      </c>
      <c r="R1824" s="1346"/>
      <c r="S1824" s="1346"/>
      <c r="T1824" s="1346"/>
      <c r="U1824" s="1346"/>
      <c r="V1824" s="1445"/>
      <c r="W1824" s="1346"/>
      <c r="X1824" s="1346"/>
      <c r="Y1824" s="1346"/>
      <c r="Z1824" s="1346"/>
      <c r="AB1824" s="2">
        <v>71</v>
      </c>
      <c r="AC1824" s="876"/>
      <c r="AD1824" s="876"/>
      <c r="AE1824" s="876"/>
      <c r="AF1824" s="1446"/>
      <c r="AG1824" s="1446"/>
      <c r="AH1824" s="1446"/>
      <c r="AI1824" s="1446"/>
      <c r="AJ1824" s="1446"/>
      <c r="AK1824" s="876"/>
      <c r="AL1824" s="876"/>
      <c r="AM1824" s="876"/>
      <c r="AN1824" s="1446"/>
      <c r="AO1824" s="1446"/>
      <c r="AP1824" s="1446"/>
      <c r="AQ1824" s="1446"/>
      <c r="AR1824" s="1446"/>
      <c r="AS1824" s="1446"/>
      <c r="AT1824" s="1446"/>
      <c r="AU1824" s="1446"/>
    </row>
    <row r="1825" spans="1:47" ht="13.05" customHeight="1">
      <c r="B1825" s="1348"/>
      <c r="C1825" s="1348"/>
      <c r="D1825" s="1347"/>
      <c r="E1825" s="1347"/>
      <c r="F1825" s="1347"/>
      <c r="G1825" s="1346" t="s">
        <v>17</v>
      </c>
      <c r="H1825" s="1346"/>
      <c r="I1825" s="1346"/>
      <c r="J1825" s="1346"/>
      <c r="K1825" s="1346"/>
      <c r="L1825" s="1445"/>
      <c r="M1825" s="1346"/>
      <c r="N1825" s="1346"/>
      <c r="O1825" s="1346"/>
      <c r="P1825" s="1346"/>
      <c r="Q1825" s="1346" t="s">
        <v>3993</v>
      </c>
      <c r="R1825" s="1346"/>
      <c r="S1825" s="1346"/>
      <c r="T1825" s="1346"/>
      <c r="U1825" s="1346"/>
      <c r="V1825" s="1445"/>
      <c r="W1825" s="1346"/>
      <c r="X1825" s="1346"/>
      <c r="Y1825" s="1346"/>
      <c r="Z1825" s="1346"/>
      <c r="AC1825" s="876"/>
      <c r="AD1825" s="876"/>
      <c r="AE1825" s="876"/>
      <c r="AF1825" s="1446"/>
      <c r="AG1825" s="1446"/>
      <c r="AH1825" s="1446"/>
      <c r="AI1825" s="1446"/>
      <c r="AJ1825" s="1446"/>
      <c r="AK1825" s="1446"/>
      <c r="AL1825" s="1446"/>
      <c r="AM1825" s="1446"/>
      <c r="AN1825" s="1446"/>
      <c r="AO1825" s="1446"/>
      <c r="AP1825" s="1446"/>
      <c r="AQ1825" s="1446"/>
      <c r="AR1825" s="1446"/>
      <c r="AS1825" s="1446"/>
      <c r="AT1825" s="1446"/>
      <c r="AU1825" s="1446"/>
    </row>
    <row r="1826" spans="1:47" ht="13.95" customHeight="1">
      <c r="A1826" s="369"/>
      <c r="B1826" s="1348"/>
      <c r="C1826" s="1348"/>
      <c r="D1826" s="1347"/>
      <c r="E1826" s="1347"/>
      <c r="F1826" s="1347"/>
      <c r="G1826" s="1346" t="s">
        <v>19</v>
      </c>
      <c r="H1826" s="1346"/>
      <c r="I1826" s="1346"/>
      <c r="J1826" s="1346"/>
      <c r="K1826" s="1346"/>
      <c r="L1826" s="1445"/>
      <c r="M1826" s="1346"/>
      <c r="N1826" s="1346"/>
      <c r="O1826" s="1346"/>
      <c r="P1826" s="1346"/>
      <c r="Q1826" s="1347" t="s">
        <v>20</v>
      </c>
      <c r="R1826" s="1347"/>
      <c r="S1826" s="1347"/>
      <c r="T1826" s="1347"/>
      <c r="U1826" s="1347"/>
      <c r="V1826" s="1445"/>
      <c r="W1826" s="1346"/>
      <c r="X1826" s="1346"/>
      <c r="Y1826" s="1346"/>
      <c r="Z1826" s="1346"/>
      <c r="AA1826" s="369"/>
    </row>
    <row r="1827" spans="1:47" ht="14.4">
      <c r="A1827" s="369"/>
      <c r="B1827" s="1348"/>
      <c r="C1827" s="1348"/>
      <c r="D1827" s="1347" t="s">
        <v>8</v>
      </c>
      <c r="E1827" s="1347"/>
      <c r="F1827" s="1347"/>
      <c r="G1827" s="1447"/>
      <c r="H1827" s="1343"/>
      <c r="I1827" s="1343"/>
      <c r="J1827" s="1343"/>
      <c r="K1827" s="1343"/>
      <c r="L1827" s="1344"/>
      <c r="M1827" s="1344"/>
      <c r="N1827" s="1344"/>
      <c r="O1827" s="1344"/>
      <c r="P1827" s="1344"/>
      <c r="Q1827" s="1344"/>
      <c r="R1827" s="1344"/>
      <c r="S1827" s="1344"/>
      <c r="T1827" s="1344"/>
      <c r="U1827" s="1344"/>
      <c r="V1827" s="1344"/>
      <c r="W1827" s="1344"/>
      <c r="X1827" s="1344"/>
      <c r="Y1827" s="1344"/>
      <c r="Z1827" s="1344"/>
      <c r="AA1827" s="369"/>
    </row>
    <row r="1828" spans="1:47" ht="14.4">
      <c r="A1828" s="369"/>
      <c r="B1828" s="1348"/>
      <c r="C1828" s="1348"/>
      <c r="D1828" s="1347"/>
      <c r="E1828" s="1347"/>
      <c r="F1828" s="1347"/>
      <c r="G1828" s="1345"/>
      <c r="H1828" s="1344"/>
      <c r="I1828" s="1344"/>
      <c r="J1828" s="1344"/>
      <c r="K1828" s="1344"/>
      <c r="L1828" s="1344"/>
      <c r="M1828" s="1344"/>
      <c r="N1828" s="1344"/>
      <c r="O1828" s="1344"/>
      <c r="P1828" s="1344"/>
      <c r="Q1828" s="1344"/>
      <c r="R1828" s="1344"/>
      <c r="S1828" s="1344"/>
      <c r="T1828" s="1344"/>
      <c r="U1828" s="1344"/>
      <c r="V1828" s="1344"/>
      <c r="W1828" s="1344"/>
      <c r="X1828" s="1344"/>
      <c r="Y1828" s="1344"/>
      <c r="Z1828" s="1344"/>
      <c r="AA1828" s="369"/>
    </row>
    <row r="1829" spans="1:47" ht="14.4">
      <c r="A1829" s="369"/>
      <c r="B1829" s="1348"/>
      <c r="C1829" s="1348"/>
      <c r="D1829" s="1347" t="s">
        <v>3745</v>
      </c>
      <c r="E1829" s="1347"/>
      <c r="F1829" s="1347"/>
      <c r="G1829" s="370"/>
      <c r="H1829" s="371"/>
      <c r="I1829" s="350"/>
      <c r="J1829" s="350"/>
      <c r="K1829" s="112" t="s">
        <v>3783</v>
      </c>
      <c r="L1829" s="371" t="s">
        <v>3966</v>
      </c>
      <c r="M1829" s="371"/>
      <c r="N1829" s="371"/>
      <c r="O1829" s="371"/>
      <c r="P1829" s="371" t="s">
        <v>3965</v>
      </c>
      <c r="Q1829" s="350"/>
      <c r="R1829" s="112" t="s">
        <v>3783</v>
      </c>
      <c r="S1829" s="371" t="s">
        <v>3967</v>
      </c>
      <c r="T1829" s="371"/>
      <c r="U1829" s="371"/>
      <c r="V1829" s="372"/>
      <c r="W1829" s="373"/>
      <c r="X1829" s="370"/>
      <c r="Y1829" s="370"/>
      <c r="Z1829" s="374"/>
      <c r="AA1829" s="369"/>
    </row>
    <row r="1830" spans="1:47" ht="14.4">
      <c r="A1830" s="369"/>
      <c r="B1830" s="1348"/>
      <c r="C1830" s="1348"/>
      <c r="D1830" s="1347"/>
      <c r="E1830" s="1347"/>
      <c r="F1830" s="1347"/>
      <c r="G1830" s="375"/>
      <c r="H1830" s="376"/>
      <c r="I1830" s="377"/>
      <c r="J1830" s="376"/>
      <c r="K1830" s="110" t="s">
        <v>3783</v>
      </c>
      <c r="L1830" s="376" t="s">
        <v>9</v>
      </c>
      <c r="M1830" s="376"/>
      <c r="N1830" s="376"/>
      <c r="O1830" s="1448"/>
      <c r="P1830" s="1449"/>
      <c r="Q1830" s="1449"/>
      <c r="R1830" s="1449"/>
      <c r="S1830" s="1449"/>
      <c r="T1830" s="1449"/>
      <c r="U1830" s="1449"/>
      <c r="V1830" s="1449"/>
      <c r="W1830" s="375" t="s">
        <v>10</v>
      </c>
      <c r="X1830" s="375"/>
      <c r="Y1830" s="375"/>
      <c r="Z1830" s="379"/>
      <c r="AA1830" s="369"/>
    </row>
    <row r="1831" spans="1:47" ht="14.4">
      <c r="A1831" s="369"/>
      <c r="B1831" s="1348"/>
      <c r="C1831" s="1348"/>
      <c r="D1831" s="1347"/>
      <c r="E1831" s="1347"/>
      <c r="F1831" s="1347"/>
      <c r="G1831" s="1450" t="s">
        <v>3968</v>
      </c>
      <c r="H1831" s="1450"/>
      <c r="I1831" s="1450"/>
      <c r="J1831" s="1450"/>
      <c r="K1831" s="1451"/>
      <c r="L1831" s="1452"/>
      <c r="M1831" s="1453"/>
      <c r="N1831" s="1453"/>
      <c r="O1831" s="1453"/>
      <c r="P1831" s="1453"/>
      <c r="Q1831" s="1452"/>
      <c r="R1831" s="1453"/>
      <c r="S1831" s="1453"/>
      <c r="T1831" s="1453"/>
      <c r="U1831" s="1453"/>
      <c r="V1831" s="1445"/>
      <c r="W1831" s="1346"/>
      <c r="X1831" s="1346"/>
      <c r="Y1831" s="1346"/>
      <c r="Z1831" s="1346"/>
      <c r="AA1831" s="369"/>
    </row>
    <row r="1832" spans="1:47" ht="14.4">
      <c r="A1832" s="369"/>
      <c r="B1832" s="1348"/>
      <c r="C1832" s="1348"/>
      <c r="D1832" s="1347"/>
      <c r="E1832" s="1347"/>
      <c r="F1832" s="1347"/>
      <c r="G1832" s="1450" t="s">
        <v>3969</v>
      </c>
      <c r="H1832" s="1450"/>
      <c r="I1832" s="1450"/>
      <c r="J1832" s="1450"/>
      <c r="K1832" s="1451"/>
      <c r="L1832" s="1429"/>
      <c r="M1832" s="862"/>
      <c r="N1832" s="109"/>
      <c r="O1832" s="1" t="s">
        <v>12</v>
      </c>
      <c r="P1832" s="109"/>
      <c r="Q1832" s="1" t="s">
        <v>11</v>
      </c>
      <c r="R1832" s="109"/>
      <c r="S1832" s="1" t="s">
        <v>227</v>
      </c>
      <c r="T1832" s="382"/>
      <c r="U1832" s="382"/>
      <c r="V1832" s="383"/>
      <c r="W1832" s="380"/>
      <c r="X1832" s="380"/>
      <c r="Y1832" s="380"/>
      <c r="Z1832" s="381"/>
      <c r="AA1832" s="369"/>
    </row>
    <row r="1833" spans="1:47" ht="13.95" customHeight="1">
      <c r="A1833" s="369"/>
      <c r="B1833" s="1348"/>
      <c r="C1833" s="1348"/>
      <c r="D1833" s="1443" t="s">
        <v>3971</v>
      </c>
      <c r="E1833" s="1347"/>
      <c r="F1833" s="1347"/>
      <c r="G1833" s="111" t="s">
        <v>3783</v>
      </c>
      <c r="H1833" s="385" t="s">
        <v>3972</v>
      </c>
      <c r="I1833" s="385"/>
      <c r="J1833" s="385"/>
      <c r="K1833" s="385"/>
      <c r="L1833" s="386" t="s">
        <v>3974</v>
      </c>
      <c r="M1833" s="385"/>
      <c r="N1833" s="385"/>
      <c r="O1833" s="1433"/>
      <c r="P1833" s="1433"/>
      <c r="Q1833" s="1433"/>
      <c r="R1833" s="1433"/>
      <c r="S1833" s="1433"/>
      <c r="T1833" s="1433"/>
      <c r="U1833" s="1433"/>
      <c r="V1833" s="1433"/>
      <c r="W1833" s="387" t="s">
        <v>10</v>
      </c>
      <c r="X1833" s="387"/>
      <c r="Y1833" s="387"/>
      <c r="Z1833" s="388"/>
      <c r="AA1833" s="369"/>
    </row>
    <row r="1834" spans="1:47" ht="14.4">
      <c r="A1834" s="369"/>
      <c r="B1834" s="1348"/>
      <c r="C1834" s="1348"/>
      <c r="D1834" s="1347"/>
      <c r="E1834" s="1347"/>
      <c r="F1834" s="1347"/>
      <c r="G1834" s="110" t="s">
        <v>3783</v>
      </c>
      <c r="H1834" s="376" t="s">
        <v>3973</v>
      </c>
      <c r="I1834" s="376"/>
      <c r="J1834" s="376"/>
      <c r="K1834" s="376"/>
      <c r="L1834" s="376"/>
      <c r="M1834" s="376"/>
      <c r="N1834" s="376"/>
      <c r="O1834" s="376"/>
      <c r="P1834" s="376"/>
      <c r="Q1834" s="376"/>
      <c r="R1834" s="376"/>
      <c r="S1834" s="376"/>
      <c r="T1834" s="376"/>
      <c r="U1834" s="376"/>
      <c r="V1834" s="378"/>
      <c r="W1834" s="375"/>
      <c r="X1834" s="375"/>
      <c r="Y1834" s="375"/>
      <c r="Z1834" s="379"/>
      <c r="AA1834" s="369"/>
    </row>
    <row r="1835" spans="1:47" ht="13.95" customHeight="1">
      <c r="A1835" s="369"/>
      <c r="B1835" s="1348" t="s">
        <v>3985</v>
      </c>
      <c r="C1835" s="1348"/>
      <c r="D1835" s="1347" t="s">
        <v>3755</v>
      </c>
      <c r="E1835" s="1347"/>
      <c r="F1835" s="1347"/>
      <c r="G1835" s="1435"/>
      <c r="H1835" s="1435"/>
      <c r="I1835" s="1435"/>
      <c r="J1835" s="1435"/>
      <c r="K1835" s="1435"/>
      <c r="L1835" s="1435"/>
      <c r="M1835" s="1435"/>
      <c r="N1835" s="1435"/>
      <c r="O1835" s="1435"/>
      <c r="P1835" s="1435"/>
      <c r="Q1835" s="1435"/>
      <c r="R1835" s="1435"/>
      <c r="S1835" s="1435"/>
      <c r="T1835" s="1435"/>
      <c r="U1835" s="1435"/>
      <c r="V1835" s="1435"/>
      <c r="W1835" s="1435"/>
      <c r="X1835" s="1435"/>
      <c r="Y1835" s="1435"/>
      <c r="Z1835" s="1435"/>
      <c r="AA1835" s="369"/>
    </row>
    <row r="1836" spans="1:47" ht="14.4">
      <c r="A1836" s="369"/>
      <c r="B1836" s="1348"/>
      <c r="C1836" s="1348"/>
      <c r="D1836" s="1434"/>
      <c r="E1836" s="1434"/>
      <c r="F1836" s="1434"/>
      <c r="G1836" s="1436"/>
      <c r="H1836" s="1436"/>
      <c r="I1836" s="1436"/>
      <c r="J1836" s="1435"/>
      <c r="K1836" s="1435"/>
      <c r="L1836" s="1435"/>
      <c r="M1836" s="1435"/>
      <c r="N1836" s="1435"/>
      <c r="O1836" s="1435"/>
      <c r="P1836" s="1435"/>
      <c r="Q1836" s="1435"/>
      <c r="R1836" s="1435"/>
      <c r="S1836" s="1435"/>
      <c r="T1836" s="1435"/>
      <c r="U1836" s="1435"/>
      <c r="V1836" s="1435"/>
      <c r="W1836" s="1435"/>
      <c r="X1836" s="1435"/>
      <c r="Y1836" s="1435"/>
      <c r="Z1836" s="1435"/>
      <c r="AA1836" s="369"/>
    </row>
    <row r="1837" spans="1:47" ht="18" customHeight="1">
      <c r="A1837" s="369"/>
      <c r="B1837" s="1348"/>
      <c r="C1837" s="1348"/>
      <c r="D1837" s="1347" t="s">
        <v>3975</v>
      </c>
      <c r="E1837" s="1347"/>
      <c r="F1837" s="1347"/>
      <c r="G1837" s="1047" t="s">
        <v>3918</v>
      </c>
      <c r="H1837" s="1047"/>
      <c r="I1837" s="1047"/>
      <c r="J1837" s="871"/>
      <c r="K1837" s="869"/>
      <c r="L1837" s="344" t="s">
        <v>3919</v>
      </c>
      <c r="M1837" s="1437"/>
      <c r="N1837" s="1427"/>
      <c r="O1837" s="1438"/>
      <c r="P1837" s="1439"/>
      <c r="Q1837" s="1425"/>
      <c r="R1837" s="1425"/>
      <c r="S1837" s="1425"/>
      <c r="T1837" s="1425"/>
      <c r="U1837" s="1425"/>
      <c r="V1837" s="1425"/>
      <c r="W1837" s="1425"/>
      <c r="X1837" s="1425"/>
      <c r="Y1837" s="1425"/>
      <c r="Z1837" s="1440"/>
      <c r="AA1837" s="369"/>
    </row>
    <row r="1838" spans="1:47" ht="18" customHeight="1">
      <c r="A1838" s="369"/>
      <c r="B1838" s="1348"/>
      <c r="C1838" s="1348"/>
      <c r="D1838" s="1347"/>
      <c r="E1838" s="1347"/>
      <c r="F1838" s="1347"/>
      <c r="G1838" s="1047" t="s">
        <v>3920</v>
      </c>
      <c r="H1838" s="1047"/>
      <c r="I1838" s="1047"/>
      <c r="J1838" s="1046"/>
      <c r="K1838" s="1046"/>
      <c r="L1838" s="1046"/>
      <c r="M1838" s="1046"/>
      <c r="N1838" s="1046"/>
      <c r="O1838" s="1046"/>
      <c r="P1838" s="1047" t="s">
        <v>3921</v>
      </c>
      <c r="Q1838" s="1047"/>
      <c r="R1838" s="1047"/>
      <c r="S1838" s="1046"/>
      <c r="T1838" s="1046"/>
      <c r="U1838" s="1046"/>
      <c r="V1838" s="1046"/>
      <c r="W1838" s="1046"/>
      <c r="X1838" s="1046"/>
      <c r="Y1838" s="1046"/>
      <c r="Z1838" s="1046"/>
      <c r="AA1838" s="369"/>
    </row>
    <row r="1839" spans="1:47" ht="18" customHeight="1">
      <c r="A1839" s="369"/>
      <c r="B1839" s="1348"/>
      <c r="C1839" s="1348"/>
      <c r="D1839" s="1347"/>
      <c r="E1839" s="1347"/>
      <c r="F1839" s="1347"/>
      <c r="G1839" s="1047" t="s">
        <v>3922</v>
      </c>
      <c r="H1839" s="1047"/>
      <c r="I1839" s="1047"/>
      <c r="J1839" s="1046"/>
      <c r="K1839" s="1046"/>
      <c r="L1839" s="1046"/>
      <c r="M1839" s="1046"/>
      <c r="N1839" s="1046"/>
      <c r="O1839" s="1046"/>
      <c r="P1839" s="1047" t="s">
        <v>3923</v>
      </c>
      <c r="Q1839" s="1047"/>
      <c r="R1839" s="1047"/>
      <c r="S1839" s="1046"/>
      <c r="T1839" s="1046"/>
      <c r="U1839" s="1046"/>
      <c r="V1839" s="1046"/>
      <c r="W1839" s="1046"/>
      <c r="X1839" s="1046"/>
      <c r="Y1839" s="1046"/>
      <c r="Z1839" s="1046"/>
      <c r="AA1839" s="369"/>
    </row>
    <row r="1840" spans="1:47" ht="18" customHeight="1">
      <c r="A1840" s="369"/>
      <c r="B1840" s="1348"/>
      <c r="C1840" s="1348"/>
      <c r="D1840" s="1347"/>
      <c r="E1840" s="1347"/>
      <c r="F1840" s="1347"/>
      <c r="G1840" s="1047" t="s">
        <v>3924</v>
      </c>
      <c r="H1840" s="1047"/>
      <c r="I1840" s="1047"/>
      <c r="J1840" s="1046"/>
      <c r="K1840" s="1046"/>
      <c r="L1840" s="1046"/>
      <c r="M1840" s="1046"/>
      <c r="N1840" s="1046"/>
      <c r="O1840" s="1046"/>
      <c r="P1840" s="1046"/>
      <c r="Q1840" s="1046"/>
      <c r="R1840" s="1046"/>
      <c r="S1840" s="1046"/>
      <c r="T1840" s="1046"/>
      <c r="U1840" s="1046"/>
      <c r="V1840" s="1046"/>
      <c r="W1840" s="1046"/>
      <c r="X1840" s="1046"/>
      <c r="Y1840" s="1046"/>
      <c r="Z1840" s="1046"/>
      <c r="AA1840" s="369"/>
    </row>
    <row r="1841" spans="1:47" ht="14.4">
      <c r="A1841" s="369"/>
      <c r="B1841" s="1348"/>
      <c r="C1841" s="1348"/>
      <c r="D1841" s="1441" t="s">
        <v>3976</v>
      </c>
      <c r="E1841" s="1441"/>
      <c r="F1841" s="1441"/>
      <c r="G1841" s="1441"/>
      <c r="H1841" s="1441"/>
      <c r="I1841" s="1441"/>
      <c r="J1841" s="1441"/>
      <c r="K1841" s="1441"/>
      <c r="L1841" s="1441"/>
      <c r="M1841" s="1441"/>
      <c r="N1841" s="1441" t="s">
        <v>177</v>
      </c>
      <c r="O1841" s="1441"/>
      <c r="P1841" s="1441"/>
      <c r="Q1841" s="1441"/>
      <c r="R1841" s="1441"/>
      <c r="S1841" s="1441"/>
      <c r="T1841" s="1441"/>
      <c r="U1841" s="1441"/>
      <c r="V1841" s="1441"/>
      <c r="W1841" s="1441"/>
      <c r="X1841" s="1441"/>
      <c r="Y1841" s="1441"/>
      <c r="Z1841" s="1441"/>
      <c r="AA1841" s="369"/>
    </row>
    <row r="1842" spans="1:47" ht="14.4">
      <c r="A1842" s="369"/>
      <c r="B1842" s="1348"/>
      <c r="C1842" s="1348"/>
      <c r="D1842" s="1347"/>
      <c r="E1842" s="1347"/>
      <c r="F1842" s="1347"/>
      <c r="G1842" s="1347"/>
      <c r="H1842" s="1347"/>
      <c r="I1842" s="1347"/>
      <c r="J1842" s="1347"/>
      <c r="K1842" s="1347"/>
      <c r="L1842" s="1347"/>
      <c r="M1842" s="1347"/>
      <c r="N1842" s="1347"/>
      <c r="O1842" s="1347"/>
      <c r="P1842" s="1347"/>
      <c r="Q1842" s="1347"/>
      <c r="R1842" s="1347"/>
      <c r="S1842" s="1347"/>
      <c r="T1842" s="1347"/>
      <c r="U1842" s="1347"/>
      <c r="V1842" s="1347"/>
      <c r="W1842" s="1347"/>
      <c r="X1842" s="1347"/>
      <c r="Y1842" s="1347"/>
      <c r="Z1842" s="1347"/>
      <c r="AA1842" s="369"/>
    </row>
    <row r="1843" spans="1:47" ht="14.25" customHeight="1">
      <c r="A1843" s="369"/>
      <c r="B1843" s="1348"/>
      <c r="C1843" s="1348"/>
      <c r="D1843" s="1347"/>
      <c r="E1843" s="1347"/>
      <c r="F1843" s="1347"/>
      <c r="G1843" s="1347"/>
      <c r="H1843" s="1347"/>
      <c r="I1843" s="1347"/>
      <c r="J1843" s="1347"/>
      <c r="K1843" s="1347"/>
      <c r="L1843" s="1347"/>
      <c r="M1843" s="1347"/>
      <c r="N1843" s="1347"/>
      <c r="O1843" s="1347"/>
      <c r="P1843" s="1347"/>
      <c r="Q1843" s="1347"/>
      <c r="R1843" s="1347"/>
      <c r="S1843" s="1347"/>
      <c r="T1843" s="1347"/>
      <c r="U1843" s="1347"/>
      <c r="V1843" s="1347"/>
      <c r="W1843" s="1347"/>
      <c r="X1843" s="1347"/>
      <c r="Y1843" s="1347"/>
      <c r="Z1843" s="1347"/>
      <c r="AA1843" s="369"/>
    </row>
    <row r="1844" spans="1:47" ht="14.4">
      <c r="A1844" s="369"/>
      <c r="B1844" s="1348"/>
      <c r="C1844" s="1348"/>
      <c r="D1844" s="1347" t="s">
        <v>3977</v>
      </c>
      <c r="E1844" s="1347"/>
      <c r="F1844" s="1347"/>
      <c r="G1844" s="1347"/>
      <c r="H1844" s="1347"/>
      <c r="I1844" s="1347"/>
      <c r="J1844" s="1347"/>
      <c r="K1844" s="1347"/>
      <c r="L1844" s="1347"/>
      <c r="M1844" s="1347"/>
      <c r="N1844" s="1442" t="s">
        <v>3979</v>
      </c>
      <c r="O1844" s="1442"/>
      <c r="P1844" s="1442"/>
      <c r="Q1844" s="1442"/>
      <c r="R1844" s="390"/>
      <c r="S1844" s="369"/>
      <c r="T1844" s="369"/>
      <c r="U1844" s="369"/>
      <c r="V1844" s="391"/>
      <c r="W1844" s="389"/>
      <c r="X1844" s="389"/>
      <c r="Y1844" s="389"/>
      <c r="Z1844" s="392"/>
      <c r="AA1844" s="369"/>
    </row>
    <row r="1845" spans="1:47" ht="14.4">
      <c r="A1845" s="369"/>
      <c r="B1845" s="1348"/>
      <c r="C1845" s="1348"/>
      <c r="D1845" s="1347"/>
      <c r="E1845" s="1347"/>
      <c r="F1845" s="1347"/>
      <c r="G1845" s="1347"/>
      <c r="H1845" s="1347"/>
      <c r="I1845" s="1347"/>
      <c r="J1845" s="1347"/>
      <c r="K1845" s="1347"/>
      <c r="L1845" s="1347"/>
      <c r="M1845" s="1347"/>
      <c r="N1845" s="1442"/>
      <c r="O1845" s="1442"/>
      <c r="P1845" s="1442"/>
      <c r="Q1845" s="1442"/>
      <c r="R1845" s="115"/>
      <c r="S1845" s="114"/>
      <c r="T1845" s="369" t="s">
        <v>388</v>
      </c>
      <c r="U1845" s="114"/>
      <c r="V1845" s="393" t="s">
        <v>3980</v>
      </c>
      <c r="W1845" s="389"/>
      <c r="X1845" s="389"/>
      <c r="Y1845" s="389"/>
      <c r="Z1845" s="392"/>
      <c r="AA1845" s="369"/>
    </row>
    <row r="1846" spans="1:47" ht="14.4">
      <c r="A1846" s="369"/>
      <c r="B1846" s="1348"/>
      <c r="C1846" s="1348"/>
      <c r="D1846" s="1347"/>
      <c r="E1846" s="1347"/>
      <c r="F1846" s="1347"/>
      <c r="G1846" s="1347"/>
      <c r="H1846" s="1347"/>
      <c r="I1846" s="1347"/>
      <c r="J1846" s="1347"/>
      <c r="K1846" s="1347"/>
      <c r="L1846" s="1347"/>
      <c r="M1846" s="1347"/>
      <c r="N1846" s="1442"/>
      <c r="O1846" s="1442"/>
      <c r="P1846" s="1442"/>
      <c r="Q1846" s="1442"/>
      <c r="R1846" s="394"/>
      <c r="S1846" s="369"/>
      <c r="T1846" s="369"/>
      <c r="U1846" s="395"/>
      <c r="V1846" s="391"/>
      <c r="W1846" s="389"/>
      <c r="X1846" s="389"/>
      <c r="Y1846" s="389"/>
      <c r="Z1846" s="392"/>
      <c r="AA1846" s="369"/>
    </row>
    <row r="1847" spans="1:47" ht="13.95" customHeight="1">
      <c r="A1847" s="369"/>
      <c r="B1847" s="1348"/>
      <c r="C1847" s="1348"/>
      <c r="D1847" s="1443" t="s">
        <v>3978</v>
      </c>
      <c r="E1847" s="1443"/>
      <c r="F1847" s="1443"/>
      <c r="G1847" s="370"/>
      <c r="H1847" s="371"/>
      <c r="I1847" s="371"/>
      <c r="J1847" s="371"/>
      <c r="K1847" s="371"/>
      <c r="L1847" s="371"/>
      <c r="M1847" s="371"/>
      <c r="N1847" s="371"/>
      <c r="O1847" s="371"/>
      <c r="P1847" s="371"/>
      <c r="Q1847" s="371"/>
      <c r="R1847" s="371"/>
      <c r="S1847" s="371"/>
      <c r="T1847" s="371"/>
      <c r="U1847" s="371"/>
      <c r="V1847" s="372"/>
      <c r="W1847" s="370"/>
      <c r="X1847" s="370"/>
      <c r="Y1847" s="370"/>
      <c r="Z1847" s="374"/>
      <c r="AA1847" s="369"/>
    </row>
    <row r="1848" spans="1:47" ht="14.4">
      <c r="A1848" s="369"/>
      <c r="B1848" s="1348"/>
      <c r="C1848" s="1348"/>
      <c r="D1848" s="1443"/>
      <c r="E1848" s="1443"/>
      <c r="F1848" s="1443"/>
      <c r="G1848" s="389"/>
      <c r="H1848" s="369"/>
      <c r="I1848" s="121" t="s">
        <v>3783</v>
      </c>
      <c r="J1848" s="369" t="s">
        <v>3981</v>
      </c>
      <c r="K1848" s="369"/>
      <c r="L1848" s="369"/>
      <c r="M1848" s="369"/>
      <c r="N1848" s="369" t="s">
        <v>3965</v>
      </c>
      <c r="O1848" s="369"/>
      <c r="P1848" s="121" t="s">
        <v>3783</v>
      </c>
      <c r="Q1848" s="369" t="s">
        <v>3982</v>
      </c>
      <c r="R1848" s="369"/>
      <c r="S1848" s="369"/>
      <c r="T1848" s="369"/>
      <c r="U1848" s="369" t="s">
        <v>3965</v>
      </c>
      <c r="V1848" s="391"/>
      <c r="W1848" s="121" t="s">
        <v>3783</v>
      </c>
      <c r="X1848" s="389" t="s">
        <v>3983</v>
      </c>
      <c r="Y1848" s="389"/>
      <c r="Z1848" s="392"/>
      <c r="AA1848" s="369"/>
    </row>
    <row r="1849" spans="1:47" ht="14.4">
      <c r="A1849" s="369"/>
      <c r="B1849" s="1348"/>
      <c r="C1849" s="1348"/>
      <c r="D1849" s="1443"/>
      <c r="E1849" s="1443"/>
      <c r="F1849" s="1443"/>
      <c r="G1849" s="375"/>
      <c r="H1849" s="376"/>
      <c r="I1849" s="376"/>
      <c r="J1849" s="376"/>
      <c r="K1849" s="376"/>
      <c r="L1849" s="376"/>
      <c r="M1849" s="376"/>
      <c r="N1849" s="376"/>
      <c r="O1849" s="376"/>
      <c r="P1849" s="376"/>
      <c r="Q1849" s="376"/>
      <c r="R1849" s="376"/>
      <c r="S1849" s="376"/>
      <c r="T1849" s="376"/>
      <c r="U1849" s="376"/>
      <c r="V1849" s="378"/>
      <c r="W1849" s="375"/>
      <c r="X1849" s="375"/>
      <c r="Y1849" s="375"/>
      <c r="Z1849" s="379"/>
      <c r="AA1849" s="369"/>
    </row>
    <row r="1850" spans="1:47" ht="14.55" customHeight="1">
      <c r="B1850" s="1348" t="s">
        <v>3984</v>
      </c>
      <c r="C1850" s="1348"/>
      <c r="D1850" s="1347" t="s">
        <v>23</v>
      </c>
      <c r="E1850" s="1347"/>
      <c r="F1850" s="1347"/>
      <c r="G1850" s="1346" t="s">
        <v>15</v>
      </c>
      <c r="H1850" s="1346"/>
      <c r="I1850" s="1346"/>
      <c r="J1850" s="1346"/>
      <c r="K1850" s="1346"/>
      <c r="L1850" s="1444"/>
      <c r="M1850" s="1349"/>
      <c r="N1850" s="368" t="s">
        <v>3919</v>
      </c>
      <c r="O1850" s="1444"/>
      <c r="P1850" s="1349"/>
      <c r="Q1850" s="1346" t="s">
        <v>56</v>
      </c>
      <c r="R1850" s="1346"/>
      <c r="S1850" s="1346"/>
      <c r="T1850" s="1346"/>
      <c r="U1850" s="1346"/>
      <c r="V1850" s="1445"/>
      <c r="W1850" s="1346"/>
      <c r="X1850" s="1346"/>
      <c r="Y1850" s="1346"/>
      <c r="Z1850" s="1346"/>
      <c r="AB1850" s="2">
        <v>72</v>
      </c>
      <c r="AC1850" s="876"/>
      <c r="AD1850" s="876"/>
      <c r="AE1850" s="876"/>
      <c r="AF1850" s="1446"/>
      <c r="AG1850" s="1446"/>
      <c r="AH1850" s="1446"/>
      <c r="AI1850" s="1446"/>
      <c r="AJ1850" s="1446"/>
      <c r="AK1850" s="876"/>
      <c r="AL1850" s="876"/>
      <c r="AM1850" s="876"/>
      <c r="AN1850" s="1446"/>
      <c r="AO1850" s="1446"/>
      <c r="AP1850" s="1446"/>
      <c r="AQ1850" s="1446"/>
      <c r="AR1850" s="1446"/>
      <c r="AS1850" s="1446"/>
      <c r="AT1850" s="1446"/>
      <c r="AU1850" s="1446"/>
    </row>
    <row r="1851" spans="1:47" ht="13.05" customHeight="1">
      <c r="B1851" s="1348"/>
      <c r="C1851" s="1348"/>
      <c r="D1851" s="1347"/>
      <c r="E1851" s="1347"/>
      <c r="F1851" s="1347"/>
      <c r="G1851" s="1346" t="s">
        <v>17</v>
      </c>
      <c r="H1851" s="1346"/>
      <c r="I1851" s="1346"/>
      <c r="J1851" s="1346"/>
      <c r="K1851" s="1346"/>
      <c r="L1851" s="1445"/>
      <c r="M1851" s="1346"/>
      <c r="N1851" s="1346"/>
      <c r="O1851" s="1346"/>
      <c r="P1851" s="1346"/>
      <c r="Q1851" s="1346" t="s">
        <v>3993</v>
      </c>
      <c r="R1851" s="1346"/>
      <c r="S1851" s="1346"/>
      <c r="T1851" s="1346"/>
      <c r="U1851" s="1346"/>
      <c r="V1851" s="1445"/>
      <c r="W1851" s="1346"/>
      <c r="X1851" s="1346"/>
      <c r="Y1851" s="1346"/>
      <c r="Z1851" s="1346"/>
      <c r="AC1851" s="876"/>
      <c r="AD1851" s="876"/>
      <c r="AE1851" s="876"/>
      <c r="AF1851" s="1446"/>
      <c r="AG1851" s="1446"/>
      <c r="AH1851" s="1446"/>
      <c r="AI1851" s="1446"/>
      <c r="AJ1851" s="1446"/>
      <c r="AK1851" s="1446"/>
      <c r="AL1851" s="1446"/>
      <c r="AM1851" s="1446"/>
      <c r="AN1851" s="1446"/>
      <c r="AO1851" s="1446"/>
      <c r="AP1851" s="1446"/>
      <c r="AQ1851" s="1446"/>
      <c r="AR1851" s="1446"/>
      <c r="AS1851" s="1446"/>
      <c r="AT1851" s="1446"/>
      <c r="AU1851" s="1446"/>
    </row>
    <row r="1852" spans="1:47" ht="13.95" customHeight="1">
      <c r="A1852" s="369"/>
      <c r="B1852" s="1348"/>
      <c r="C1852" s="1348"/>
      <c r="D1852" s="1347"/>
      <c r="E1852" s="1347"/>
      <c r="F1852" s="1347"/>
      <c r="G1852" s="1346" t="s">
        <v>19</v>
      </c>
      <c r="H1852" s="1346"/>
      <c r="I1852" s="1346"/>
      <c r="J1852" s="1346"/>
      <c r="K1852" s="1346"/>
      <c r="L1852" s="1445"/>
      <c r="M1852" s="1346"/>
      <c r="N1852" s="1346"/>
      <c r="O1852" s="1346"/>
      <c r="P1852" s="1346"/>
      <c r="Q1852" s="1347" t="s">
        <v>20</v>
      </c>
      <c r="R1852" s="1347"/>
      <c r="S1852" s="1347"/>
      <c r="T1852" s="1347"/>
      <c r="U1852" s="1347"/>
      <c r="V1852" s="1445"/>
      <c r="W1852" s="1346"/>
      <c r="X1852" s="1346"/>
      <c r="Y1852" s="1346"/>
      <c r="Z1852" s="1346"/>
      <c r="AA1852" s="369"/>
    </row>
    <row r="1853" spans="1:47" ht="14.4">
      <c r="A1853" s="369"/>
      <c r="B1853" s="1348"/>
      <c r="C1853" s="1348"/>
      <c r="D1853" s="1347" t="s">
        <v>8</v>
      </c>
      <c r="E1853" s="1347"/>
      <c r="F1853" s="1347"/>
      <c r="G1853" s="1447"/>
      <c r="H1853" s="1343"/>
      <c r="I1853" s="1343"/>
      <c r="J1853" s="1343"/>
      <c r="K1853" s="1343"/>
      <c r="L1853" s="1344"/>
      <c r="M1853" s="1344"/>
      <c r="N1853" s="1344"/>
      <c r="O1853" s="1344"/>
      <c r="P1853" s="1344"/>
      <c r="Q1853" s="1344"/>
      <c r="R1853" s="1344"/>
      <c r="S1853" s="1344"/>
      <c r="T1853" s="1344"/>
      <c r="U1853" s="1344"/>
      <c r="V1853" s="1344"/>
      <c r="W1853" s="1344"/>
      <c r="X1853" s="1344"/>
      <c r="Y1853" s="1344"/>
      <c r="Z1853" s="1344"/>
      <c r="AA1853" s="369"/>
    </row>
    <row r="1854" spans="1:47" ht="14.4">
      <c r="A1854" s="369"/>
      <c r="B1854" s="1348"/>
      <c r="C1854" s="1348"/>
      <c r="D1854" s="1347"/>
      <c r="E1854" s="1347"/>
      <c r="F1854" s="1347"/>
      <c r="G1854" s="1345"/>
      <c r="H1854" s="1344"/>
      <c r="I1854" s="1344"/>
      <c r="J1854" s="1344"/>
      <c r="K1854" s="1344"/>
      <c r="L1854" s="1344"/>
      <c r="M1854" s="1344"/>
      <c r="N1854" s="1344"/>
      <c r="O1854" s="1344"/>
      <c r="P1854" s="1344"/>
      <c r="Q1854" s="1344"/>
      <c r="R1854" s="1344"/>
      <c r="S1854" s="1344"/>
      <c r="T1854" s="1344"/>
      <c r="U1854" s="1344"/>
      <c r="V1854" s="1344"/>
      <c r="W1854" s="1344"/>
      <c r="X1854" s="1344"/>
      <c r="Y1854" s="1344"/>
      <c r="Z1854" s="1344"/>
      <c r="AA1854" s="369"/>
    </row>
    <row r="1855" spans="1:47" ht="14.4">
      <c r="A1855" s="369"/>
      <c r="B1855" s="1348"/>
      <c r="C1855" s="1348"/>
      <c r="D1855" s="1347" t="s">
        <v>3745</v>
      </c>
      <c r="E1855" s="1347"/>
      <c r="F1855" s="1347"/>
      <c r="G1855" s="370"/>
      <c r="H1855" s="371"/>
      <c r="I1855" s="350"/>
      <c r="J1855" s="350"/>
      <c r="K1855" s="112" t="s">
        <v>3783</v>
      </c>
      <c r="L1855" s="371" t="s">
        <v>3966</v>
      </c>
      <c r="M1855" s="371"/>
      <c r="N1855" s="371"/>
      <c r="O1855" s="371"/>
      <c r="P1855" s="371" t="s">
        <v>3965</v>
      </c>
      <c r="Q1855" s="350"/>
      <c r="R1855" s="112" t="s">
        <v>3783</v>
      </c>
      <c r="S1855" s="371" t="s">
        <v>3967</v>
      </c>
      <c r="T1855" s="371"/>
      <c r="U1855" s="371"/>
      <c r="V1855" s="372"/>
      <c r="W1855" s="373"/>
      <c r="X1855" s="370"/>
      <c r="Y1855" s="370"/>
      <c r="Z1855" s="374"/>
      <c r="AA1855" s="369"/>
    </row>
    <row r="1856" spans="1:47" ht="14.4">
      <c r="A1856" s="369"/>
      <c r="B1856" s="1348"/>
      <c r="C1856" s="1348"/>
      <c r="D1856" s="1347"/>
      <c r="E1856" s="1347"/>
      <c r="F1856" s="1347"/>
      <c r="G1856" s="375"/>
      <c r="H1856" s="376"/>
      <c r="I1856" s="377"/>
      <c r="J1856" s="376"/>
      <c r="K1856" s="110" t="s">
        <v>3783</v>
      </c>
      <c r="L1856" s="376" t="s">
        <v>9</v>
      </c>
      <c r="M1856" s="376"/>
      <c r="N1856" s="376"/>
      <c r="O1856" s="1448"/>
      <c r="P1856" s="1449"/>
      <c r="Q1856" s="1449"/>
      <c r="R1856" s="1449"/>
      <c r="S1856" s="1449"/>
      <c r="T1856" s="1449"/>
      <c r="U1856" s="1449"/>
      <c r="V1856" s="1449"/>
      <c r="W1856" s="375" t="s">
        <v>10</v>
      </c>
      <c r="X1856" s="375"/>
      <c r="Y1856" s="375"/>
      <c r="Z1856" s="379"/>
      <c r="AA1856" s="369"/>
    </row>
    <row r="1857" spans="1:27" ht="14.4">
      <c r="A1857" s="369"/>
      <c r="B1857" s="1348"/>
      <c r="C1857" s="1348"/>
      <c r="D1857" s="1347"/>
      <c r="E1857" s="1347"/>
      <c r="F1857" s="1347"/>
      <c r="G1857" s="1450" t="s">
        <v>3968</v>
      </c>
      <c r="H1857" s="1450"/>
      <c r="I1857" s="1450"/>
      <c r="J1857" s="1450"/>
      <c r="K1857" s="1451"/>
      <c r="L1857" s="1452"/>
      <c r="M1857" s="1453"/>
      <c r="N1857" s="1453"/>
      <c r="O1857" s="1453"/>
      <c r="P1857" s="1453"/>
      <c r="Q1857" s="1452"/>
      <c r="R1857" s="1453"/>
      <c r="S1857" s="1453"/>
      <c r="T1857" s="1453"/>
      <c r="U1857" s="1453"/>
      <c r="V1857" s="1445"/>
      <c r="W1857" s="1346"/>
      <c r="X1857" s="1346"/>
      <c r="Y1857" s="1346"/>
      <c r="Z1857" s="1346"/>
      <c r="AA1857" s="369"/>
    </row>
    <row r="1858" spans="1:27" ht="14.4">
      <c r="A1858" s="369"/>
      <c r="B1858" s="1348"/>
      <c r="C1858" s="1348"/>
      <c r="D1858" s="1347"/>
      <c r="E1858" s="1347"/>
      <c r="F1858" s="1347"/>
      <c r="G1858" s="1450" t="s">
        <v>3969</v>
      </c>
      <c r="H1858" s="1450"/>
      <c r="I1858" s="1450"/>
      <c r="J1858" s="1450"/>
      <c r="K1858" s="1451"/>
      <c r="L1858" s="1429"/>
      <c r="M1858" s="862"/>
      <c r="N1858" s="109"/>
      <c r="O1858" s="1" t="s">
        <v>12</v>
      </c>
      <c r="P1858" s="109"/>
      <c r="Q1858" s="1" t="s">
        <v>11</v>
      </c>
      <c r="R1858" s="109"/>
      <c r="S1858" s="1" t="s">
        <v>227</v>
      </c>
      <c r="T1858" s="382"/>
      <c r="U1858" s="382"/>
      <c r="V1858" s="383"/>
      <c r="W1858" s="380"/>
      <c r="X1858" s="380"/>
      <c r="Y1858" s="380"/>
      <c r="Z1858" s="381"/>
      <c r="AA1858" s="369"/>
    </row>
    <row r="1859" spans="1:27" ht="13.95" customHeight="1">
      <c r="A1859" s="369"/>
      <c r="B1859" s="1348"/>
      <c r="C1859" s="1348"/>
      <c r="D1859" s="1443" t="s">
        <v>3971</v>
      </c>
      <c r="E1859" s="1347"/>
      <c r="F1859" s="1347"/>
      <c r="G1859" s="111" t="s">
        <v>3783</v>
      </c>
      <c r="H1859" s="385" t="s">
        <v>3972</v>
      </c>
      <c r="I1859" s="385"/>
      <c r="J1859" s="385"/>
      <c r="K1859" s="385"/>
      <c r="L1859" s="386" t="s">
        <v>3974</v>
      </c>
      <c r="M1859" s="385"/>
      <c r="N1859" s="385"/>
      <c r="O1859" s="1433"/>
      <c r="P1859" s="1433"/>
      <c r="Q1859" s="1433"/>
      <c r="R1859" s="1433"/>
      <c r="S1859" s="1433"/>
      <c r="T1859" s="1433"/>
      <c r="U1859" s="1433"/>
      <c r="V1859" s="1433"/>
      <c r="W1859" s="387" t="s">
        <v>10</v>
      </c>
      <c r="X1859" s="387"/>
      <c r="Y1859" s="387"/>
      <c r="Z1859" s="388"/>
      <c r="AA1859" s="369"/>
    </row>
    <row r="1860" spans="1:27" ht="14.4">
      <c r="A1860" s="369"/>
      <c r="B1860" s="1348"/>
      <c r="C1860" s="1348"/>
      <c r="D1860" s="1347"/>
      <c r="E1860" s="1347"/>
      <c r="F1860" s="1347"/>
      <c r="G1860" s="110" t="s">
        <v>3783</v>
      </c>
      <c r="H1860" s="376" t="s">
        <v>3973</v>
      </c>
      <c r="I1860" s="376"/>
      <c r="J1860" s="376"/>
      <c r="K1860" s="376"/>
      <c r="L1860" s="376"/>
      <c r="M1860" s="376"/>
      <c r="N1860" s="376"/>
      <c r="O1860" s="376"/>
      <c r="P1860" s="376"/>
      <c r="Q1860" s="376"/>
      <c r="R1860" s="376"/>
      <c r="S1860" s="376"/>
      <c r="T1860" s="376"/>
      <c r="U1860" s="376"/>
      <c r="V1860" s="378"/>
      <c r="W1860" s="375"/>
      <c r="X1860" s="375"/>
      <c r="Y1860" s="375"/>
      <c r="Z1860" s="379"/>
      <c r="AA1860" s="369"/>
    </row>
    <row r="1861" spans="1:27" ht="13.95" customHeight="1">
      <c r="A1861" s="369"/>
      <c r="B1861" s="1348" t="s">
        <v>3985</v>
      </c>
      <c r="C1861" s="1348"/>
      <c r="D1861" s="1347" t="s">
        <v>3755</v>
      </c>
      <c r="E1861" s="1347"/>
      <c r="F1861" s="1347"/>
      <c r="G1861" s="1435"/>
      <c r="H1861" s="1435"/>
      <c r="I1861" s="1435"/>
      <c r="J1861" s="1435"/>
      <c r="K1861" s="1435"/>
      <c r="L1861" s="1435"/>
      <c r="M1861" s="1435"/>
      <c r="N1861" s="1435"/>
      <c r="O1861" s="1435"/>
      <c r="P1861" s="1435"/>
      <c r="Q1861" s="1435"/>
      <c r="R1861" s="1435"/>
      <c r="S1861" s="1435"/>
      <c r="T1861" s="1435"/>
      <c r="U1861" s="1435"/>
      <c r="V1861" s="1435"/>
      <c r="W1861" s="1435"/>
      <c r="X1861" s="1435"/>
      <c r="Y1861" s="1435"/>
      <c r="Z1861" s="1435"/>
      <c r="AA1861" s="369"/>
    </row>
    <row r="1862" spans="1:27" ht="14.4">
      <c r="A1862" s="369"/>
      <c r="B1862" s="1348"/>
      <c r="C1862" s="1348"/>
      <c r="D1862" s="1434"/>
      <c r="E1862" s="1434"/>
      <c r="F1862" s="1434"/>
      <c r="G1862" s="1436"/>
      <c r="H1862" s="1436"/>
      <c r="I1862" s="1436"/>
      <c r="J1862" s="1435"/>
      <c r="K1862" s="1435"/>
      <c r="L1862" s="1435"/>
      <c r="M1862" s="1435"/>
      <c r="N1862" s="1435"/>
      <c r="O1862" s="1435"/>
      <c r="P1862" s="1435"/>
      <c r="Q1862" s="1435"/>
      <c r="R1862" s="1435"/>
      <c r="S1862" s="1435"/>
      <c r="T1862" s="1435"/>
      <c r="U1862" s="1435"/>
      <c r="V1862" s="1435"/>
      <c r="W1862" s="1435"/>
      <c r="X1862" s="1435"/>
      <c r="Y1862" s="1435"/>
      <c r="Z1862" s="1435"/>
      <c r="AA1862" s="369"/>
    </row>
    <row r="1863" spans="1:27" ht="18" customHeight="1">
      <c r="A1863" s="369"/>
      <c r="B1863" s="1348"/>
      <c r="C1863" s="1348"/>
      <c r="D1863" s="1347" t="s">
        <v>3975</v>
      </c>
      <c r="E1863" s="1347"/>
      <c r="F1863" s="1347"/>
      <c r="G1863" s="1047" t="s">
        <v>3918</v>
      </c>
      <c r="H1863" s="1047"/>
      <c r="I1863" s="1047"/>
      <c r="J1863" s="871"/>
      <c r="K1863" s="869"/>
      <c r="L1863" s="344" t="s">
        <v>3919</v>
      </c>
      <c r="M1863" s="1437"/>
      <c r="N1863" s="1427"/>
      <c r="O1863" s="1438"/>
      <c r="P1863" s="1439"/>
      <c r="Q1863" s="1425"/>
      <c r="R1863" s="1425"/>
      <c r="S1863" s="1425"/>
      <c r="T1863" s="1425"/>
      <c r="U1863" s="1425"/>
      <c r="V1863" s="1425"/>
      <c r="W1863" s="1425"/>
      <c r="X1863" s="1425"/>
      <c r="Y1863" s="1425"/>
      <c r="Z1863" s="1440"/>
      <c r="AA1863" s="369"/>
    </row>
    <row r="1864" spans="1:27" ht="18" customHeight="1">
      <c r="A1864" s="369"/>
      <c r="B1864" s="1348"/>
      <c r="C1864" s="1348"/>
      <c r="D1864" s="1347"/>
      <c r="E1864" s="1347"/>
      <c r="F1864" s="1347"/>
      <c r="G1864" s="1047" t="s">
        <v>3920</v>
      </c>
      <c r="H1864" s="1047"/>
      <c r="I1864" s="1047"/>
      <c r="J1864" s="1046"/>
      <c r="K1864" s="1046"/>
      <c r="L1864" s="1046"/>
      <c r="M1864" s="1046"/>
      <c r="N1864" s="1046"/>
      <c r="O1864" s="1046"/>
      <c r="P1864" s="1047" t="s">
        <v>3921</v>
      </c>
      <c r="Q1864" s="1047"/>
      <c r="R1864" s="1047"/>
      <c r="S1864" s="1046"/>
      <c r="T1864" s="1046"/>
      <c r="U1864" s="1046"/>
      <c r="V1864" s="1046"/>
      <c r="W1864" s="1046"/>
      <c r="X1864" s="1046"/>
      <c r="Y1864" s="1046"/>
      <c r="Z1864" s="1046"/>
      <c r="AA1864" s="369"/>
    </row>
    <row r="1865" spans="1:27" ht="18" customHeight="1">
      <c r="A1865" s="369"/>
      <c r="B1865" s="1348"/>
      <c r="C1865" s="1348"/>
      <c r="D1865" s="1347"/>
      <c r="E1865" s="1347"/>
      <c r="F1865" s="1347"/>
      <c r="G1865" s="1047" t="s">
        <v>3922</v>
      </c>
      <c r="H1865" s="1047"/>
      <c r="I1865" s="1047"/>
      <c r="J1865" s="1046"/>
      <c r="K1865" s="1046"/>
      <c r="L1865" s="1046"/>
      <c r="M1865" s="1046"/>
      <c r="N1865" s="1046"/>
      <c r="O1865" s="1046"/>
      <c r="P1865" s="1047" t="s">
        <v>3923</v>
      </c>
      <c r="Q1865" s="1047"/>
      <c r="R1865" s="1047"/>
      <c r="S1865" s="1046"/>
      <c r="T1865" s="1046"/>
      <c r="U1865" s="1046"/>
      <c r="V1865" s="1046"/>
      <c r="W1865" s="1046"/>
      <c r="X1865" s="1046"/>
      <c r="Y1865" s="1046"/>
      <c r="Z1865" s="1046"/>
      <c r="AA1865" s="369"/>
    </row>
    <row r="1866" spans="1:27" ht="18" customHeight="1">
      <c r="A1866" s="369"/>
      <c r="B1866" s="1348"/>
      <c r="C1866" s="1348"/>
      <c r="D1866" s="1347"/>
      <c r="E1866" s="1347"/>
      <c r="F1866" s="1347"/>
      <c r="G1866" s="1047" t="s">
        <v>3924</v>
      </c>
      <c r="H1866" s="1047"/>
      <c r="I1866" s="1047"/>
      <c r="J1866" s="1046"/>
      <c r="K1866" s="1046"/>
      <c r="L1866" s="1046"/>
      <c r="M1866" s="1046"/>
      <c r="N1866" s="1046"/>
      <c r="O1866" s="1046"/>
      <c r="P1866" s="1046"/>
      <c r="Q1866" s="1046"/>
      <c r="R1866" s="1046"/>
      <c r="S1866" s="1046"/>
      <c r="T1866" s="1046"/>
      <c r="U1866" s="1046"/>
      <c r="V1866" s="1046"/>
      <c r="W1866" s="1046"/>
      <c r="X1866" s="1046"/>
      <c r="Y1866" s="1046"/>
      <c r="Z1866" s="1046"/>
      <c r="AA1866" s="369"/>
    </row>
    <row r="1867" spans="1:27" ht="14.4">
      <c r="A1867" s="369"/>
      <c r="B1867" s="1348"/>
      <c r="C1867" s="1348"/>
      <c r="D1867" s="1441" t="s">
        <v>3976</v>
      </c>
      <c r="E1867" s="1441"/>
      <c r="F1867" s="1441"/>
      <c r="G1867" s="1441"/>
      <c r="H1867" s="1441"/>
      <c r="I1867" s="1441"/>
      <c r="J1867" s="1441"/>
      <c r="K1867" s="1441"/>
      <c r="L1867" s="1441"/>
      <c r="M1867" s="1441"/>
      <c r="N1867" s="1441" t="s">
        <v>177</v>
      </c>
      <c r="O1867" s="1441"/>
      <c r="P1867" s="1441"/>
      <c r="Q1867" s="1441"/>
      <c r="R1867" s="1441"/>
      <c r="S1867" s="1441"/>
      <c r="T1867" s="1441"/>
      <c r="U1867" s="1441"/>
      <c r="V1867" s="1441"/>
      <c r="W1867" s="1441"/>
      <c r="X1867" s="1441"/>
      <c r="Y1867" s="1441"/>
      <c r="Z1867" s="1441"/>
      <c r="AA1867" s="369"/>
    </row>
    <row r="1868" spans="1:27" ht="14.4">
      <c r="A1868" s="369"/>
      <c r="B1868" s="1348"/>
      <c r="C1868" s="1348"/>
      <c r="D1868" s="1347"/>
      <c r="E1868" s="1347"/>
      <c r="F1868" s="1347"/>
      <c r="G1868" s="1347"/>
      <c r="H1868" s="1347"/>
      <c r="I1868" s="1347"/>
      <c r="J1868" s="1347"/>
      <c r="K1868" s="1347"/>
      <c r="L1868" s="1347"/>
      <c r="M1868" s="1347"/>
      <c r="N1868" s="1347"/>
      <c r="O1868" s="1347"/>
      <c r="P1868" s="1347"/>
      <c r="Q1868" s="1347"/>
      <c r="R1868" s="1347"/>
      <c r="S1868" s="1347"/>
      <c r="T1868" s="1347"/>
      <c r="U1868" s="1347"/>
      <c r="V1868" s="1347"/>
      <c r="W1868" s="1347"/>
      <c r="X1868" s="1347"/>
      <c r="Y1868" s="1347"/>
      <c r="Z1868" s="1347"/>
      <c r="AA1868" s="369"/>
    </row>
    <row r="1869" spans="1:27" ht="14.25" customHeight="1">
      <c r="A1869" s="369"/>
      <c r="B1869" s="1348"/>
      <c r="C1869" s="1348"/>
      <c r="D1869" s="1347"/>
      <c r="E1869" s="1347"/>
      <c r="F1869" s="1347"/>
      <c r="G1869" s="1347"/>
      <c r="H1869" s="1347"/>
      <c r="I1869" s="1347"/>
      <c r="J1869" s="1347"/>
      <c r="K1869" s="1347"/>
      <c r="L1869" s="1347"/>
      <c r="M1869" s="1347"/>
      <c r="N1869" s="1347"/>
      <c r="O1869" s="1347"/>
      <c r="P1869" s="1347"/>
      <c r="Q1869" s="1347"/>
      <c r="R1869" s="1347"/>
      <c r="S1869" s="1347"/>
      <c r="T1869" s="1347"/>
      <c r="U1869" s="1347"/>
      <c r="V1869" s="1347"/>
      <c r="W1869" s="1347"/>
      <c r="X1869" s="1347"/>
      <c r="Y1869" s="1347"/>
      <c r="Z1869" s="1347"/>
      <c r="AA1869" s="369"/>
    </row>
    <row r="1870" spans="1:27" ht="14.4">
      <c r="A1870" s="369"/>
      <c r="B1870" s="1348"/>
      <c r="C1870" s="1348"/>
      <c r="D1870" s="1347" t="s">
        <v>3977</v>
      </c>
      <c r="E1870" s="1347"/>
      <c r="F1870" s="1347"/>
      <c r="G1870" s="1347"/>
      <c r="H1870" s="1347"/>
      <c r="I1870" s="1347"/>
      <c r="J1870" s="1347"/>
      <c r="K1870" s="1347"/>
      <c r="L1870" s="1347"/>
      <c r="M1870" s="1347"/>
      <c r="N1870" s="1442" t="s">
        <v>3979</v>
      </c>
      <c r="O1870" s="1442"/>
      <c r="P1870" s="1442"/>
      <c r="Q1870" s="1442"/>
      <c r="R1870" s="390"/>
      <c r="S1870" s="369"/>
      <c r="T1870" s="369"/>
      <c r="U1870" s="369"/>
      <c r="V1870" s="391"/>
      <c r="W1870" s="389"/>
      <c r="X1870" s="389"/>
      <c r="Y1870" s="389"/>
      <c r="Z1870" s="392"/>
      <c r="AA1870" s="369"/>
    </row>
    <row r="1871" spans="1:27" ht="14.4">
      <c r="A1871" s="369"/>
      <c r="B1871" s="1348"/>
      <c r="C1871" s="1348"/>
      <c r="D1871" s="1347"/>
      <c r="E1871" s="1347"/>
      <c r="F1871" s="1347"/>
      <c r="G1871" s="1347"/>
      <c r="H1871" s="1347"/>
      <c r="I1871" s="1347"/>
      <c r="J1871" s="1347"/>
      <c r="K1871" s="1347"/>
      <c r="L1871" s="1347"/>
      <c r="M1871" s="1347"/>
      <c r="N1871" s="1442"/>
      <c r="O1871" s="1442"/>
      <c r="P1871" s="1442"/>
      <c r="Q1871" s="1442"/>
      <c r="R1871" s="115"/>
      <c r="S1871" s="114"/>
      <c r="T1871" s="369" t="s">
        <v>388</v>
      </c>
      <c r="U1871" s="114"/>
      <c r="V1871" s="393" t="s">
        <v>3980</v>
      </c>
      <c r="W1871" s="389"/>
      <c r="X1871" s="389"/>
      <c r="Y1871" s="389"/>
      <c r="Z1871" s="392"/>
      <c r="AA1871" s="369"/>
    </row>
    <row r="1872" spans="1:27" ht="14.4">
      <c r="A1872" s="369"/>
      <c r="B1872" s="1348"/>
      <c r="C1872" s="1348"/>
      <c r="D1872" s="1347"/>
      <c r="E1872" s="1347"/>
      <c r="F1872" s="1347"/>
      <c r="G1872" s="1347"/>
      <c r="H1872" s="1347"/>
      <c r="I1872" s="1347"/>
      <c r="J1872" s="1347"/>
      <c r="K1872" s="1347"/>
      <c r="L1872" s="1347"/>
      <c r="M1872" s="1347"/>
      <c r="N1872" s="1442"/>
      <c r="O1872" s="1442"/>
      <c r="P1872" s="1442"/>
      <c r="Q1872" s="1442"/>
      <c r="R1872" s="394"/>
      <c r="S1872" s="369"/>
      <c r="T1872" s="369"/>
      <c r="U1872" s="395"/>
      <c r="V1872" s="391"/>
      <c r="W1872" s="389"/>
      <c r="X1872" s="389"/>
      <c r="Y1872" s="389"/>
      <c r="Z1872" s="392"/>
      <c r="AA1872" s="369"/>
    </row>
    <row r="1873" spans="1:47" ht="13.95" customHeight="1">
      <c r="A1873" s="369"/>
      <c r="B1873" s="1348"/>
      <c r="C1873" s="1348"/>
      <c r="D1873" s="1443" t="s">
        <v>3978</v>
      </c>
      <c r="E1873" s="1443"/>
      <c r="F1873" s="1443"/>
      <c r="G1873" s="370"/>
      <c r="H1873" s="371"/>
      <c r="I1873" s="371"/>
      <c r="J1873" s="371"/>
      <c r="K1873" s="371"/>
      <c r="L1873" s="371"/>
      <c r="M1873" s="371"/>
      <c r="N1873" s="371"/>
      <c r="O1873" s="371"/>
      <c r="P1873" s="371"/>
      <c r="Q1873" s="371"/>
      <c r="R1873" s="371"/>
      <c r="S1873" s="371"/>
      <c r="T1873" s="371"/>
      <c r="U1873" s="371"/>
      <c r="V1873" s="372"/>
      <c r="W1873" s="370"/>
      <c r="X1873" s="370"/>
      <c r="Y1873" s="370"/>
      <c r="Z1873" s="374"/>
      <c r="AA1873" s="369"/>
    </row>
    <row r="1874" spans="1:47" ht="14.4">
      <c r="A1874" s="369"/>
      <c r="B1874" s="1348"/>
      <c r="C1874" s="1348"/>
      <c r="D1874" s="1443"/>
      <c r="E1874" s="1443"/>
      <c r="F1874" s="1443"/>
      <c r="G1874" s="389"/>
      <c r="H1874" s="369"/>
      <c r="I1874" s="121" t="s">
        <v>3783</v>
      </c>
      <c r="J1874" s="369" t="s">
        <v>3981</v>
      </c>
      <c r="K1874" s="369"/>
      <c r="L1874" s="369"/>
      <c r="M1874" s="369"/>
      <c r="N1874" s="369" t="s">
        <v>3965</v>
      </c>
      <c r="O1874" s="369"/>
      <c r="P1874" s="121" t="s">
        <v>3783</v>
      </c>
      <c r="Q1874" s="369" t="s">
        <v>3982</v>
      </c>
      <c r="R1874" s="369"/>
      <c r="S1874" s="369"/>
      <c r="T1874" s="369"/>
      <c r="U1874" s="369" t="s">
        <v>3965</v>
      </c>
      <c r="V1874" s="391"/>
      <c r="W1874" s="121" t="s">
        <v>3783</v>
      </c>
      <c r="X1874" s="389" t="s">
        <v>3983</v>
      </c>
      <c r="Y1874" s="389"/>
      <c r="Z1874" s="392"/>
      <c r="AA1874" s="369"/>
    </row>
    <row r="1875" spans="1:47" ht="14.4">
      <c r="A1875" s="369"/>
      <c r="B1875" s="1348"/>
      <c r="C1875" s="1348"/>
      <c r="D1875" s="1443"/>
      <c r="E1875" s="1443"/>
      <c r="F1875" s="1443"/>
      <c r="G1875" s="375"/>
      <c r="H1875" s="376"/>
      <c r="I1875" s="376"/>
      <c r="J1875" s="376"/>
      <c r="K1875" s="376"/>
      <c r="L1875" s="376"/>
      <c r="M1875" s="376"/>
      <c r="N1875" s="376"/>
      <c r="O1875" s="376"/>
      <c r="P1875" s="376"/>
      <c r="Q1875" s="376"/>
      <c r="R1875" s="376"/>
      <c r="S1875" s="376"/>
      <c r="T1875" s="376"/>
      <c r="U1875" s="376"/>
      <c r="V1875" s="378"/>
      <c r="W1875" s="375"/>
      <c r="X1875" s="375"/>
      <c r="Y1875" s="375"/>
      <c r="Z1875" s="379"/>
      <c r="AA1875" s="369"/>
    </row>
    <row r="1876" spans="1:47" ht="14.55" customHeight="1">
      <c r="B1876" s="1348" t="s">
        <v>3984</v>
      </c>
      <c r="C1876" s="1348"/>
      <c r="D1876" s="1347" t="s">
        <v>23</v>
      </c>
      <c r="E1876" s="1347"/>
      <c r="F1876" s="1347"/>
      <c r="G1876" s="1346" t="s">
        <v>15</v>
      </c>
      <c r="H1876" s="1346"/>
      <c r="I1876" s="1346"/>
      <c r="J1876" s="1346"/>
      <c r="K1876" s="1346"/>
      <c r="L1876" s="1444"/>
      <c r="M1876" s="1349"/>
      <c r="N1876" s="368" t="s">
        <v>3919</v>
      </c>
      <c r="O1876" s="1444"/>
      <c r="P1876" s="1349"/>
      <c r="Q1876" s="1346" t="s">
        <v>56</v>
      </c>
      <c r="R1876" s="1346"/>
      <c r="S1876" s="1346"/>
      <c r="T1876" s="1346"/>
      <c r="U1876" s="1346"/>
      <c r="V1876" s="1445"/>
      <c r="W1876" s="1346"/>
      <c r="X1876" s="1346"/>
      <c r="Y1876" s="1346"/>
      <c r="Z1876" s="1346"/>
      <c r="AB1876" s="2">
        <v>73</v>
      </c>
      <c r="AC1876" s="876"/>
      <c r="AD1876" s="876"/>
      <c r="AE1876" s="876"/>
      <c r="AF1876" s="1446"/>
      <c r="AG1876" s="1446"/>
      <c r="AH1876" s="1446"/>
      <c r="AI1876" s="1446"/>
      <c r="AJ1876" s="1446"/>
      <c r="AK1876" s="876"/>
      <c r="AL1876" s="876"/>
      <c r="AM1876" s="876"/>
      <c r="AN1876" s="1446"/>
      <c r="AO1876" s="1446"/>
      <c r="AP1876" s="1446"/>
      <c r="AQ1876" s="1446"/>
      <c r="AR1876" s="1446"/>
      <c r="AS1876" s="1446"/>
      <c r="AT1876" s="1446"/>
      <c r="AU1876" s="1446"/>
    </row>
    <row r="1877" spans="1:47" ht="13.05" customHeight="1">
      <c r="B1877" s="1348"/>
      <c r="C1877" s="1348"/>
      <c r="D1877" s="1347"/>
      <c r="E1877" s="1347"/>
      <c r="F1877" s="1347"/>
      <c r="G1877" s="1346" t="s">
        <v>17</v>
      </c>
      <c r="H1877" s="1346"/>
      <c r="I1877" s="1346"/>
      <c r="J1877" s="1346"/>
      <c r="K1877" s="1346"/>
      <c r="L1877" s="1445"/>
      <c r="M1877" s="1346"/>
      <c r="N1877" s="1346"/>
      <c r="O1877" s="1346"/>
      <c r="P1877" s="1346"/>
      <c r="Q1877" s="1346" t="s">
        <v>3993</v>
      </c>
      <c r="R1877" s="1346"/>
      <c r="S1877" s="1346"/>
      <c r="T1877" s="1346"/>
      <c r="U1877" s="1346"/>
      <c r="V1877" s="1445"/>
      <c r="W1877" s="1346"/>
      <c r="X1877" s="1346"/>
      <c r="Y1877" s="1346"/>
      <c r="Z1877" s="1346"/>
      <c r="AC1877" s="876"/>
      <c r="AD1877" s="876"/>
      <c r="AE1877" s="876"/>
      <c r="AF1877" s="1446"/>
      <c r="AG1877" s="1446"/>
      <c r="AH1877" s="1446"/>
      <c r="AI1877" s="1446"/>
      <c r="AJ1877" s="1446"/>
      <c r="AK1877" s="1446"/>
      <c r="AL1877" s="1446"/>
      <c r="AM1877" s="1446"/>
      <c r="AN1877" s="1446"/>
      <c r="AO1877" s="1446"/>
      <c r="AP1877" s="1446"/>
      <c r="AQ1877" s="1446"/>
      <c r="AR1877" s="1446"/>
      <c r="AS1877" s="1446"/>
      <c r="AT1877" s="1446"/>
      <c r="AU1877" s="1446"/>
    </row>
    <row r="1878" spans="1:47" ht="13.95" customHeight="1">
      <c r="A1878" s="369"/>
      <c r="B1878" s="1348"/>
      <c r="C1878" s="1348"/>
      <c r="D1878" s="1347"/>
      <c r="E1878" s="1347"/>
      <c r="F1878" s="1347"/>
      <c r="G1878" s="1346" t="s">
        <v>19</v>
      </c>
      <c r="H1878" s="1346"/>
      <c r="I1878" s="1346"/>
      <c r="J1878" s="1346"/>
      <c r="K1878" s="1346"/>
      <c r="L1878" s="1445"/>
      <c r="M1878" s="1346"/>
      <c r="N1878" s="1346"/>
      <c r="O1878" s="1346"/>
      <c r="P1878" s="1346"/>
      <c r="Q1878" s="1347" t="s">
        <v>20</v>
      </c>
      <c r="R1878" s="1347"/>
      <c r="S1878" s="1347"/>
      <c r="T1878" s="1347"/>
      <c r="U1878" s="1347"/>
      <c r="V1878" s="1445"/>
      <c r="W1878" s="1346"/>
      <c r="X1878" s="1346"/>
      <c r="Y1878" s="1346"/>
      <c r="Z1878" s="1346"/>
      <c r="AA1878" s="369"/>
    </row>
    <row r="1879" spans="1:47" ht="14.4">
      <c r="A1879" s="369"/>
      <c r="B1879" s="1348"/>
      <c r="C1879" s="1348"/>
      <c r="D1879" s="1347" t="s">
        <v>8</v>
      </c>
      <c r="E1879" s="1347"/>
      <c r="F1879" s="1347"/>
      <c r="G1879" s="1447"/>
      <c r="H1879" s="1343"/>
      <c r="I1879" s="1343"/>
      <c r="J1879" s="1343"/>
      <c r="K1879" s="1343"/>
      <c r="L1879" s="1344"/>
      <c r="M1879" s="1344"/>
      <c r="N1879" s="1344"/>
      <c r="O1879" s="1344"/>
      <c r="P1879" s="1344"/>
      <c r="Q1879" s="1344"/>
      <c r="R1879" s="1344"/>
      <c r="S1879" s="1344"/>
      <c r="T1879" s="1344"/>
      <c r="U1879" s="1344"/>
      <c r="V1879" s="1344"/>
      <c r="W1879" s="1344"/>
      <c r="X1879" s="1344"/>
      <c r="Y1879" s="1344"/>
      <c r="Z1879" s="1344"/>
      <c r="AA1879" s="369"/>
    </row>
    <row r="1880" spans="1:47" ht="14.4">
      <c r="A1880" s="369"/>
      <c r="B1880" s="1348"/>
      <c r="C1880" s="1348"/>
      <c r="D1880" s="1347"/>
      <c r="E1880" s="1347"/>
      <c r="F1880" s="1347"/>
      <c r="G1880" s="1345"/>
      <c r="H1880" s="1344"/>
      <c r="I1880" s="1344"/>
      <c r="J1880" s="1344"/>
      <c r="K1880" s="1344"/>
      <c r="L1880" s="1344"/>
      <c r="M1880" s="1344"/>
      <c r="N1880" s="1344"/>
      <c r="O1880" s="1344"/>
      <c r="P1880" s="1344"/>
      <c r="Q1880" s="1344"/>
      <c r="R1880" s="1344"/>
      <c r="S1880" s="1344"/>
      <c r="T1880" s="1344"/>
      <c r="U1880" s="1344"/>
      <c r="V1880" s="1344"/>
      <c r="W1880" s="1344"/>
      <c r="X1880" s="1344"/>
      <c r="Y1880" s="1344"/>
      <c r="Z1880" s="1344"/>
      <c r="AA1880" s="369"/>
    </row>
    <row r="1881" spans="1:47" ht="14.4">
      <c r="A1881" s="369"/>
      <c r="B1881" s="1348"/>
      <c r="C1881" s="1348"/>
      <c r="D1881" s="1347" t="s">
        <v>3745</v>
      </c>
      <c r="E1881" s="1347"/>
      <c r="F1881" s="1347"/>
      <c r="G1881" s="370"/>
      <c r="H1881" s="371"/>
      <c r="I1881" s="350"/>
      <c r="J1881" s="350"/>
      <c r="K1881" s="112" t="s">
        <v>3783</v>
      </c>
      <c r="L1881" s="371" t="s">
        <v>3966</v>
      </c>
      <c r="M1881" s="371"/>
      <c r="N1881" s="371"/>
      <c r="O1881" s="371"/>
      <c r="P1881" s="371" t="s">
        <v>3965</v>
      </c>
      <c r="Q1881" s="350"/>
      <c r="R1881" s="112" t="s">
        <v>3783</v>
      </c>
      <c r="S1881" s="371" t="s">
        <v>3967</v>
      </c>
      <c r="T1881" s="371"/>
      <c r="U1881" s="371"/>
      <c r="V1881" s="372"/>
      <c r="W1881" s="373"/>
      <c r="X1881" s="370"/>
      <c r="Y1881" s="370"/>
      <c r="Z1881" s="374"/>
      <c r="AA1881" s="369"/>
    </row>
    <row r="1882" spans="1:47" ht="14.4">
      <c r="A1882" s="369"/>
      <c r="B1882" s="1348"/>
      <c r="C1882" s="1348"/>
      <c r="D1882" s="1347"/>
      <c r="E1882" s="1347"/>
      <c r="F1882" s="1347"/>
      <c r="G1882" s="375"/>
      <c r="H1882" s="376"/>
      <c r="I1882" s="377"/>
      <c r="J1882" s="376"/>
      <c r="K1882" s="110" t="s">
        <v>3783</v>
      </c>
      <c r="L1882" s="376" t="s">
        <v>9</v>
      </c>
      <c r="M1882" s="376"/>
      <c r="N1882" s="376"/>
      <c r="O1882" s="1448"/>
      <c r="P1882" s="1449"/>
      <c r="Q1882" s="1449"/>
      <c r="R1882" s="1449"/>
      <c r="S1882" s="1449"/>
      <c r="T1882" s="1449"/>
      <c r="U1882" s="1449"/>
      <c r="V1882" s="1449"/>
      <c r="W1882" s="375" t="s">
        <v>10</v>
      </c>
      <c r="X1882" s="375"/>
      <c r="Y1882" s="375"/>
      <c r="Z1882" s="379"/>
      <c r="AA1882" s="369"/>
    </row>
    <row r="1883" spans="1:47" ht="14.4">
      <c r="A1883" s="369"/>
      <c r="B1883" s="1348"/>
      <c r="C1883" s="1348"/>
      <c r="D1883" s="1347"/>
      <c r="E1883" s="1347"/>
      <c r="F1883" s="1347"/>
      <c r="G1883" s="1450" t="s">
        <v>3968</v>
      </c>
      <c r="H1883" s="1450"/>
      <c r="I1883" s="1450"/>
      <c r="J1883" s="1450"/>
      <c r="K1883" s="1451"/>
      <c r="L1883" s="1452"/>
      <c r="M1883" s="1453"/>
      <c r="N1883" s="1453"/>
      <c r="O1883" s="1453"/>
      <c r="P1883" s="1453"/>
      <c r="Q1883" s="1452"/>
      <c r="R1883" s="1453"/>
      <c r="S1883" s="1453"/>
      <c r="T1883" s="1453"/>
      <c r="U1883" s="1453"/>
      <c r="V1883" s="1445"/>
      <c r="W1883" s="1346"/>
      <c r="X1883" s="1346"/>
      <c r="Y1883" s="1346"/>
      <c r="Z1883" s="1346"/>
      <c r="AA1883" s="369"/>
    </row>
    <row r="1884" spans="1:47" ht="14.4">
      <c r="A1884" s="369"/>
      <c r="B1884" s="1348"/>
      <c r="C1884" s="1348"/>
      <c r="D1884" s="1347"/>
      <c r="E1884" s="1347"/>
      <c r="F1884" s="1347"/>
      <c r="G1884" s="1450" t="s">
        <v>3969</v>
      </c>
      <c r="H1884" s="1450"/>
      <c r="I1884" s="1450"/>
      <c r="J1884" s="1450"/>
      <c r="K1884" s="1451"/>
      <c r="L1884" s="1429"/>
      <c r="M1884" s="862"/>
      <c r="N1884" s="109"/>
      <c r="O1884" s="1" t="s">
        <v>12</v>
      </c>
      <c r="P1884" s="109"/>
      <c r="Q1884" s="1" t="s">
        <v>11</v>
      </c>
      <c r="R1884" s="109"/>
      <c r="S1884" s="1" t="s">
        <v>227</v>
      </c>
      <c r="T1884" s="382"/>
      <c r="U1884" s="382"/>
      <c r="V1884" s="383"/>
      <c r="W1884" s="380"/>
      <c r="X1884" s="380"/>
      <c r="Y1884" s="380"/>
      <c r="Z1884" s="381"/>
      <c r="AA1884" s="369"/>
    </row>
    <row r="1885" spans="1:47" ht="13.95" customHeight="1">
      <c r="A1885" s="369"/>
      <c r="B1885" s="1348"/>
      <c r="C1885" s="1348"/>
      <c r="D1885" s="1443" t="s">
        <v>3971</v>
      </c>
      <c r="E1885" s="1347"/>
      <c r="F1885" s="1347"/>
      <c r="G1885" s="111" t="s">
        <v>3783</v>
      </c>
      <c r="H1885" s="385" t="s">
        <v>3972</v>
      </c>
      <c r="I1885" s="385"/>
      <c r="J1885" s="385"/>
      <c r="K1885" s="385"/>
      <c r="L1885" s="386" t="s">
        <v>3974</v>
      </c>
      <c r="M1885" s="385"/>
      <c r="N1885" s="385"/>
      <c r="O1885" s="1433"/>
      <c r="P1885" s="1433"/>
      <c r="Q1885" s="1433"/>
      <c r="R1885" s="1433"/>
      <c r="S1885" s="1433"/>
      <c r="T1885" s="1433"/>
      <c r="U1885" s="1433"/>
      <c r="V1885" s="1433"/>
      <c r="W1885" s="387" t="s">
        <v>10</v>
      </c>
      <c r="X1885" s="387"/>
      <c r="Y1885" s="387"/>
      <c r="Z1885" s="388"/>
      <c r="AA1885" s="369"/>
    </row>
    <row r="1886" spans="1:47" ht="14.4">
      <c r="A1886" s="369"/>
      <c r="B1886" s="1348"/>
      <c r="C1886" s="1348"/>
      <c r="D1886" s="1347"/>
      <c r="E1886" s="1347"/>
      <c r="F1886" s="1347"/>
      <c r="G1886" s="110" t="s">
        <v>3783</v>
      </c>
      <c r="H1886" s="376" t="s">
        <v>3973</v>
      </c>
      <c r="I1886" s="376"/>
      <c r="J1886" s="376"/>
      <c r="K1886" s="376"/>
      <c r="L1886" s="376"/>
      <c r="M1886" s="376"/>
      <c r="N1886" s="376"/>
      <c r="O1886" s="376"/>
      <c r="P1886" s="376"/>
      <c r="Q1886" s="376"/>
      <c r="R1886" s="376"/>
      <c r="S1886" s="376"/>
      <c r="T1886" s="376"/>
      <c r="U1886" s="376"/>
      <c r="V1886" s="378"/>
      <c r="W1886" s="375"/>
      <c r="X1886" s="375"/>
      <c r="Y1886" s="375"/>
      <c r="Z1886" s="379"/>
      <c r="AA1886" s="369"/>
    </row>
    <row r="1887" spans="1:47" ht="13.95" customHeight="1">
      <c r="A1887" s="369"/>
      <c r="B1887" s="1348" t="s">
        <v>3985</v>
      </c>
      <c r="C1887" s="1348"/>
      <c r="D1887" s="1347" t="s">
        <v>3755</v>
      </c>
      <c r="E1887" s="1347"/>
      <c r="F1887" s="1347"/>
      <c r="G1887" s="1435"/>
      <c r="H1887" s="1435"/>
      <c r="I1887" s="1435"/>
      <c r="J1887" s="1435"/>
      <c r="K1887" s="1435"/>
      <c r="L1887" s="1435"/>
      <c r="M1887" s="1435"/>
      <c r="N1887" s="1435"/>
      <c r="O1887" s="1435"/>
      <c r="P1887" s="1435"/>
      <c r="Q1887" s="1435"/>
      <c r="R1887" s="1435"/>
      <c r="S1887" s="1435"/>
      <c r="T1887" s="1435"/>
      <c r="U1887" s="1435"/>
      <c r="V1887" s="1435"/>
      <c r="W1887" s="1435"/>
      <c r="X1887" s="1435"/>
      <c r="Y1887" s="1435"/>
      <c r="Z1887" s="1435"/>
      <c r="AA1887" s="369"/>
    </row>
    <row r="1888" spans="1:47" ht="14.4">
      <c r="A1888" s="369"/>
      <c r="B1888" s="1348"/>
      <c r="C1888" s="1348"/>
      <c r="D1888" s="1434"/>
      <c r="E1888" s="1434"/>
      <c r="F1888" s="1434"/>
      <c r="G1888" s="1436"/>
      <c r="H1888" s="1436"/>
      <c r="I1888" s="1436"/>
      <c r="J1888" s="1435"/>
      <c r="K1888" s="1435"/>
      <c r="L1888" s="1435"/>
      <c r="M1888" s="1435"/>
      <c r="N1888" s="1435"/>
      <c r="O1888" s="1435"/>
      <c r="P1888" s="1435"/>
      <c r="Q1888" s="1435"/>
      <c r="R1888" s="1435"/>
      <c r="S1888" s="1435"/>
      <c r="T1888" s="1435"/>
      <c r="U1888" s="1435"/>
      <c r="V1888" s="1435"/>
      <c r="W1888" s="1435"/>
      <c r="X1888" s="1435"/>
      <c r="Y1888" s="1435"/>
      <c r="Z1888" s="1435"/>
      <c r="AA1888" s="369"/>
    </row>
    <row r="1889" spans="1:47" ht="18" customHeight="1">
      <c r="A1889" s="369"/>
      <c r="B1889" s="1348"/>
      <c r="C1889" s="1348"/>
      <c r="D1889" s="1347" t="s">
        <v>3975</v>
      </c>
      <c r="E1889" s="1347"/>
      <c r="F1889" s="1347"/>
      <c r="G1889" s="1047" t="s">
        <v>3918</v>
      </c>
      <c r="H1889" s="1047"/>
      <c r="I1889" s="1047"/>
      <c r="J1889" s="871"/>
      <c r="K1889" s="869"/>
      <c r="L1889" s="344" t="s">
        <v>3919</v>
      </c>
      <c r="M1889" s="1437"/>
      <c r="N1889" s="1427"/>
      <c r="O1889" s="1438"/>
      <c r="P1889" s="1439"/>
      <c r="Q1889" s="1425"/>
      <c r="R1889" s="1425"/>
      <c r="S1889" s="1425"/>
      <c r="T1889" s="1425"/>
      <c r="U1889" s="1425"/>
      <c r="V1889" s="1425"/>
      <c r="W1889" s="1425"/>
      <c r="X1889" s="1425"/>
      <c r="Y1889" s="1425"/>
      <c r="Z1889" s="1440"/>
      <c r="AA1889" s="369"/>
    </row>
    <row r="1890" spans="1:47" ht="18" customHeight="1">
      <c r="A1890" s="369"/>
      <c r="B1890" s="1348"/>
      <c r="C1890" s="1348"/>
      <c r="D1890" s="1347"/>
      <c r="E1890" s="1347"/>
      <c r="F1890" s="1347"/>
      <c r="G1890" s="1047" t="s">
        <v>3920</v>
      </c>
      <c r="H1890" s="1047"/>
      <c r="I1890" s="1047"/>
      <c r="J1890" s="1046"/>
      <c r="K1890" s="1046"/>
      <c r="L1890" s="1046"/>
      <c r="M1890" s="1046"/>
      <c r="N1890" s="1046"/>
      <c r="O1890" s="1046"/>
      <c r="P1890" s="1047" t="s">
        <v>3921</v>
      </c>
      <c r="Q1890" s="1047"/>
      <c r="R1890" s="1047"/>
      <c r="S1890" s="1046"/>
      <c r="T1890" s="1046"/>
      <c r="U1890" s="1046"/>
      <c r="V1890" s="1046"/>
      <c r="W1890" s="1046"/>
      <c r="X1890" s="1046"/>
      <c r="Y1890" s="1046"/>
      <c r="Z1890" s="1046"/>
      <c r="AA1890" s="369"/>
    </row>
    <row r="1891" spans="1:47" ht="18" customHeight="1">
      <c r="A1891" s="369"/>
      <c r="B1891" s="1348"/>
      <c r="C1891" s="1348"/>
      <c r="D1891" s="1347"/>
      <c r="E1891" s="1347"/>
      <c r="F1891" s="1347"/>
      <c r="G1891" s="1047" t="s">
        <v>3922</v>
      </c>
      <c r="H1891" s="1047"/>
      <c r="I1891" s="1047"/>
      <c r="J1891" s="1046"/>
      <c r="K1891" s="1046"/>
      <c r="L1891" s="1046"/>
      <c r="M1891" s="1046"/>
      <c r="N1891" s="1046"/>
      <c r="O1891" s="1046"/>
      <c r="P1891" s="1047" t="s">
        <v>3923</v>
      </c>
      <c r="Q1891" s="1047"/>
      <c r="R1891" s="1047"/>
      <c r="S1891" s="1046"/>
      <c r="T1891" s="1046"/>
      <c r="U1891" s="1046"/>
      <c r="V1891" s="1046"/>
      <c r="W1891" s="1046"/>
      <c r="X1891" s="1046"/>
      <c r="Y1891" s="1046"/>
      <c r="Z1891" s="1046"/>
      <c r="AA1891" s="369"/>
    </row>
    <row r="1892" spans="1:47" ht="18" customHeight="1">
      <c r="A1892" s="369"/>
      <c r="B1892" s="1348"/>
      <c r="C1892" s="1348"/>
      <c r="D1892" s="1347"/>
      <c r="E1892" s="1347"/>
      <c r="F1892" s="1347"/>
      <c r="G1892" s="1047" t="s">
        <v>3924</v>
      </c>
      <c r="H1892" s="1047"/>
      <c r="I1892" s="1047"/>
      <c r="J1892" s="1046"/>
      <c r="K1892" s="1046"/>
      <c r="L1892" s="1046"/>
      <c r="M1892" s="1046"/>
      <c r="N1892" s="1046"/>
      <c r="O1892" s="1046"/>
      <c r="P1892" s="1046"/>
      <c r="Q1892" s="1046"/>
      <c r="R1892" s="1046"/>
      <c r="S1892" s="1046"/>
      <c r="T1892" s="1046"/>
      <c r="U1892" s="1046"/>
      <c r="V1892" s="1046"/>
      <c r="W1892" s="1046"/>
      <c r="X1892" s="1046"/>
      <c r="Y1892" s="1046"/>
      <c r="Z1892" s="1046"/>
      <c r="AA1892" s="369"/>
    </row>
    <row r="1893" spans="1:47" ht="14.4">
      <c r="A1893" s="369"/>
      <c r="B1893" s="1348"/>
      <c r="C1893" s="1348"/>
      <c r="D1893" s="1441" t="s">
        <v>3976</v>
      </c>
      <c r="E1893" s="1441"/>
      <c r="F1893" s="1441"/>
      <c r="G1893" s="1441"/>
      <c r="H1893" s="1441"/>
      <c r="I1893" s="1441"/>
      <c r="J1893" s="1441"/>
      <c r="K1893" s="1441"/>
      <c r="L1893" s="1441"/>
      <c r="M1893" s="1441"/>
      <c r="N1893" s="1441" t="s">
        <v>177</v>
      </c>
      <c r="O1893" s="1441"/>
      <c r="P1893" s="1441"/>
      <c r="Q1893" s="1441"/>
      <c r="R1893" s="1441"/>
      <c r="S1893" s="1441"/>
      <c r="T1893" s="1441"/>
      <c r="U1893" s="1441"/>
      <c r="V1893" s="1441"/>
      <c r="W1893" s="1441"/>
      <c r="X1893" s="1441"/>
      <c r="Y1893" s="1441"/>
      <c r="Z1893" s="1441"/>
      <c r="AA1893" s="369"/>
    </row>
    <row r="1894" spans="1:47" ht="14.4">
      <c r="A1894" s="369"/>
      <c r="B1894" s="1348"/>
      <c r="C1894" s="1348"/>
      <c r="D1894" s="1347"/>
      <c r="E1894" s="1347"/>
      <c r="F1894" s="1347"/>
      <c r="G1894" s="1347"/>
      <c r="H1894" s="1347"/>
      <c r="I1894" s="1347"/>
      <c r="J1894" s="1347"/>
      <c r="K1894" s="1347"/>
      <c r="L1894" s="1347"/>
      <c r="M1894" s="1347"/>
      <c r="N1894" s="1347"/>
      <c r="O1894" s="1347"/>
      <c r="P1894" s="1347"/>
      <c r="Q1894" s="1347"/>
      <c r="R1894" s="1347"/>
      <c r="S1894" s="1347"/>
      <c r="T1894" s="1347"/>
      <c r="U1894" s="1347"/>
      <c r="V1894" s="1347"/>
      <c r="W1894" s="1347"/>
      <c r="X1894" s="1347"/>
      <c r="Y1894" s="1347"/>
      <c r="Z1894" s="1347"/>
      <c r="AA1894" s="369"/>
    </row>
    <row r="1895" spans="1:47" ht="14.25" customHeight="1">
      <c r="A1895" s="369"/>
      <c r="B1895" s="1348"/>
      <c r="C1895" s="1348"/>
      <c r="D1895" s="1347"/>
      <c r="E1895" s="1347"/>
      <c r="F1895" s="1347"/>
      <c r="G1895" s="1347"/>
      <c r="H1895" s="1347"/>
      <c r="I1895" s="1347"/>
      <c r="J1895" s="1347"/>
      <c r="K1895" s="1347"/>
      <c r="L1895" s="1347"/>
      <c r="M1895" s="1347"/>
      <c r="N1895" s="1347"/>
      <c r="O1895" s="1347"/>
      <c r="P1895" s="1347"/>
      <c r="Q1895" s="1347"/>
      <c r="R1895" s="1347"/>
      <c r="S1895" s="1347"/>
      <c r="T1895" s="1347"/>
      <c r="U1895" s="1347"/>
      <c r="V1895" s="1347"/>
      <c r="W1895" s="1347"/>
      <c r="X1895" s="1347"/>
      <c r="Y1895" s="1347"/>
      <c r="Z1895" s="1347"/>
      <c r="AA1895" s="369"/>
    </row>
    <row r="1896" spans="1:47" ht="14.4">
      <c r="A1896" s="369"/>
      <c r="B1896" s="1348"/>
      <c r="C1896" s="1348"/>
      <c r="D1896" s="1347" t="s">
        <v>3977</v>
      </c>
      <c r="E1896" s="1347"/>
      <c r="F1896" s="1347"/>
      <c r="G1896" s="1347"/>
      <c r="H1896" s="1347"/>
      <c r="I1896" s="1347"/>
      <c r="J1896" s="1347"/>
      <c r="K1896" s="1347"/>
      <c r="L1896" s="1347"/>
      <c r="M1896" s="1347"/>
      <c r="N1896" s="1442" t="s">
        <v>3979</v>
      </c>
      <c r="O1896" s="1442"/>
      <c r="P1896" s="1442"/>
      <c r="Q1896" s="1442"/>
      <c r="R1896" s="390"/>
      <c r="S1896" s="369"/>
      <c r="T1896" s="369"/>
      <c r="U1896" s="369"/>
      <c r="V1896" s="391"/>
      <c r="W1896" s="389"/>
      <c r="X1896" s="389"/>
      <c r="Y1896" s="389"/>
      <c r="Z1896" s="392"/>
      <c r="AA1896" s="369"/>
    </row>
    <row r="1897" spans="1:47" ht="14.4">
      <c r="A1897" s="369"/>
      <c r="B1897" s="1348"/>
      <c r="C1897" s="1348"/>
      <c r="D1897" s="1347"/>
      <c r="E1897" s="1347"/>
      <c r="F1897" s="1347"/>
      <c r="G1897" s="1347"/>
      <c r="H1897" s="1347"/>
      <c r="I1897" s="1347"/>
      <c r="J1897" s="1347"/>
      <c r="K1897" s="1347"/>
      <c r="L1897" s="1347"/>
      <c r="M1897" s="1347"/>
      <c r="N1897" s="1442"/>
      <c r="O1897" s="1442"/>
      <c r="P1897" s="1442"/>
      <c r="Q1897" s="1442"/>
      <c r="R1897" s="115"/>
      <c r="S1897" s="114"/>
      <c r="T1897" s="369" t="s">
        <v>388</v>
      </c>
      <c r="U1897" s="114"/>
      <c r="V1897" s="393" t="s">
        <v>3980</v>
      </c>
      <c r="W1897" s="389"/>
      <c r="X1897" s="389"/>
      <c r="Y1897" s="389"/>
      <c r="Z1897" s="392"/>
      <c r="AA1897" s="369"/>
    </row>
    <row r="1898" spans="1:47" ht="14.4">
      <c r="A1898" s="369"/>
      <c r="B1898" s="1348"/>
      <c r="C1898" s="1348"/>
      <c r="D1898" s="1347"/>
      <c r="E1898" s="1347"/>
      <c r="F1898" s="1347"/>
      <c r="G1898" s="1347"/>
      <c r="H1898" s="1347"/>
      <c r="I1898" s="1347"/>
      <c r="J1898" s="1347"/>
      <c r="K1898" s="1347"/>
      <c r="L1898" s="1347"/>
      <c r="M1898" s="1347"/>
      <c r="N1898" s="1442"/>
      <c r="O1898" s="1442"/>
      <c r="P1898" s="1442"/>
      <c r="Q1898" s="1442"/>
      <c r="R1898" s="394"/>
      <c r="S1898" s="369"/>
      <c r="T1898" s="369"/>
      <c r="U1898" s="395"/>
      <c r="V1898" s="391"/>
      <c r="W1898" s="389"/>
      <c r="X1898" s="389"/>
      <c r="Y1898" s="389"/>
      <c r="Z1898" s="392"/>
      <c r="AA1898" s="369"/>
    </row>
    <row r="1899" spans="1:47" ht="13.95" customHeight="1">
      <c r="A1899" s="369"/>
      <c r="B1899" s="1348"/>
      <c r="C1899" s="1348"/>
      <c r="D1899" s="1443" t="s">
        <v>3978</v>
      </c>
      <c r="E1899" s="1443"/>
      <c r="F1899" s="1443"/>
      <c r="G1899" s="370"/>
      <c r="H1899" s="371"/>
      <c r="I1899" s="371"/>
      <c r="J1899" s="371"/>
      <c r="K1899" s="371"/>
      <c r="L1899" s="371"/>
      <c r="M1899" s="371"/>
      <c r="N1899" s="371"/>
      <c r="O1899" s="371"/>
      <c r="P1899" s="371"/>
      <c r="Q1899" s="371"/>
      <c r="R1899" s="371"/>
      <c r="S1899" s="371"/>
      <c r="T1899" s="371"/>
      <c r="U1899" s="371"/>
      <c r="V1899" s="372"/>
      <c r="W1899" s="370"/>
      <c r="X1899" s="370"/>
      <c r="Y1899" s="370"/>
      <c r="Z1899" s="374"/>
      <c r="AA1899" s="369"/>
    </row>
    <row r="1900" spans="1:47" ht="14.4">
      <c r="A1900" s="369"/>
      <c r="B1900" s="1348"/>
      <c r="C1900" s="1348"/>
      <c r="D1900" s="1443"/>
      <c r="E1900" s="1443"/>
      <c r="F1900" s="1443"/>
      <c r="G1900" s="389"/>
      <c r="H1900" s="369"/>
      <c r="I1900" s="121" t="s">
        <v>3783</v>
      </c>
      <c r="J1900" s="369" t="s">
        <v>3981</v>
      </c>
      <c r="K1900" s="369"/>
      <c r="L1900" s="369"/>
      <c r="M1900" s="369"/>
      <c r="N1900" s="369" t="s">
        <v>3965</v>
      </c>
      <c r="O1900" s="369"/>
      <c r="P1900" s="121" t="s">
        <v>3783</v>
      </c>
      <c r="Q1900" s="369" t="s">
        <v>3982</v>
      </c>
      <c r="R1900" s="369"/>
      <c r="S1900" s="369"/>
      <c r="T1900" s="369"/>
      <c r="U1900" s="369" t="s">
        <v>3965</v>
      </c>
      <c r="V1900" s="391"/>
      <c r="W1900" s="121" t="s">
        <v>3783</v>
      </c>
      <c r="X1900" s="389" t="s">
        <v>3983</v>
      </c>
      <c r="Y1900" s="389"/>
      <c r="Z1900" s="392"/>
      <c r="AA1900" s="369"/>
    </row>
    <row r="1901" spans="1:47" ht="14.4">
      <c r="A1901" s="369"/>
      <c r="B1901" s="1348"/>
      <c r="C1901" s="1348"/>
      <c r="D1901" s="1443"/>
      <c r="E1901" s="1443"/>
      <c r="F1901" s="1443"/>
      <c r="G1901" s="375"/>
      <c r="H1901" s="376"/>
      <c r="I1901" s="376"/>
      <c r="J1901" s="376"/>
      <c r="K1901" s="376"/>
      <c r="L1901" s="376"/>
      <c r="M1901" s="376"/>
      <c r="N1901" s="376"/>
      <c r="O1901" s="376"/>
      <c r="P1901" s="376"/>
      <c r="Q1901" s="376"/>
      <c r="R1901" s="376"/>
      <c r="S1901" s="376"/>
      <c r="T1901" s="376"/>
      <c r="U1901" s="376"/>
      <c r="V1901" s="378"/>
      <c r="W1901" s="375"/>
      <c r="X1901" s="375"/>
      <c r="Y1901" s="375"/>
      <c r="Z1901" s="379"/>
      <c r="AA1901" s="369"/>
    </row>
    <row r="1902" spans="1:47" ht="14.55" customHeight="1">
      <c r="B1902" s="1348" t="s">
        <v>3984</v>
      </c>
      <c r="C1902" s="1348"/>
      <c r="D1902" s="1347" t="s">
        <v>23</v>
      </c>
      <c r="E1902" s="1347"/>
      <c r="F1902" s="1347"/>
      <c r="G1902" s="1346" t="s">
        <v>15</v>
      </c>
      <c r="H1902" s="1346"/>
      <c r="I1902" s="1346"/>
      <c r="J1902" s="1346"/>
      <c r="K1902" s="1346"/>
      <c r="L1902" s="1444"/>
      <c r="M1902" s="1349"/>
      <c r="N1902" s="368" t="s">
        <v>3919</v>
      </c>
      <c r="O1902" s="1444"/>
      <c r="P1902" s="1349"/>
      <c r="Q1902" s="1346" t="s">
        <v>56</v>
      </c>
      <c r="R1902" s="1346"/>
      <c r="S1902" s="1346"/>
      <c r="T1902" s="1346"/>
      <c r="U1902" s="1346"/>
      <c r="V1902" s="1445"/>
      <c r="W1902" s="1346"/>
      <c r="X1902" s="1346"/>
      <c r="Y1902" s="1346"/>
      <c r="Z1902" s="1346"/>
      <c r="AB1902" s="2">
        <v>74</v>
      </c>
      <c r="AC1902" s="876"/>
      <c r="AD1902" s="876"/>
      <c r="AE1902" s="876"/>
      <c r="AF1902" s="1446"/>
      <c r="AG1902" s="1446"/>
      <c r="AH1902" s="1446"/>
      <c r="AI1902" s="1446"/>
      <c r="AJ1902" s="1446"/>
      <c r="AK1902" s="876"/>
      <c r="AL1902" s="876"/>
      <c r="AM1902" s="876"/>
      <c r="AN1902" s="1446"/>
      <c r="AO1902" s="1446"/>
      <c r="AP1902" s="1446"/>
      <c r="AQ1902" s="1446"/>
      <c r="AR1902" s="1446"/>
      <c r="AS1902" s="1446"/>
      <c r="AT1902" s="1446"/>
      <c r="AU1902" s="1446"/>
    </row>
    <row r="1903" spans="1:47" ht="13.05" customHeight="1">
      <c r="B1903" s="1348"/>
      <c r="C1903" s="1348"/>
      <c r="D1903" s="1347"/>
      <c r="E1903" s="1347"/>
      <c r="F1903" s="1347"/>
      <c r="G1903" s="1346" t="s">
        <v>17</v>
      </c>
      <c r="H1903" s="1346"/>
      <c r="I1903" s="1346"/>
      <c r="J1903" s="1346"/>
      <c r="K1903" s="1346"/>
      <c r="L1903" s="1445"/>
      <c r="M1903" s="1346"/>
      <c r="N1903" s="1346"/>
      <c r="O1903" s="1346"/>
      <c r="P1903" s="1346"/>
      <c r="Q1903" s="1346" t="s">
        <v>3993</v>
      </c>
      <c r="R1903" s="1346"/>
      <c r="S1903" s="1346"/>
      <c r="T1903" s="1346"/>
      <c r="U1903" s="1346"/>
      <c r="V1903" s="1445"/>
      <c r="W1903" s="1346"/>
      <c r="X1903" s="1346"/>
      <c r="Y1903" s="1346"/>
      <c r="Z1903" s="1346"/>
      <c r="AC1903" s="876"/>
      <c r="AD1903" s="876"/>
      <c r="AE1903" s="876"/>
      <c r="AF1903" s="1446"/>
      <c r="AG1903" s="1446"/>
      <c r="AH1903" s="1446"/>
      <c r="AI1903" s="1446"/>
      <c r="AJ1903" s="1446"/>
      <c r="AK1903" s="1446"/>
      <c r="AL1903" s="1446"/>
      <c r="AM1903" s="1446"/>
      <c r="AN1903" s="1446"/>
      <c r="AO1903" s="1446"/>
      <c r="AP1903" s="1446"/>
      <c r="AQ1903" s="1446"/>
      <c r="AR1903" s="1446"/>
      <c r="AS1903" s="1446"/>
      <c r="AT1903" s="1446"/>
      <c r="AU1903" s="1446"/>
    </row>
    <row r="1904" spans="1:47" ht="13.95" customHeight="1">
      <c r="A1904" s="369"/>
      <c r="B1904" s="1348"/>
      <c r="C1904" s="1348"/>
      <c r="D1904" s="1347"/>
      <c r="E1904" s="1347"/>
      <c r="F1904" s="1347"/>
      <c r="G1904" s="1346" t="s">
        <v>19</v>
      </c>
      <c r="H1904" s="1346"/>
      <c r="I1904" s="1346"/>
      <c r="J1904" s="1346"/>
      <c r="K1904" s="1346"/>
      <c r="L1904" s="1445"/>
      <c r="M1904" s="1346"/>
      <c r="N1904" s="1346"/>
      <c r="O1904" s="1346"/>
      <c r="P1904" s="1346"/>
      <c r="Q1904" s="1347" t="s">
        <v>20</v>
      </c>
      <c r="R1904" s="1347"/>
      <c r="S1904" s="1347"/>
      <c r="T1904" s="1347"/>
      <c r="U1904" s="1347"/>
      <c r="V1904" s="1445"/>
      <c r="W1904" s="1346"/>
      <c r="X1904" s="1346"/>
      <c r="Y1904" s="1346"/>
      <c r="Z1904" s="1346"/>
      <c r="AA1904" s="369"/>
    </row>
    <row r="1905" spans="1:27" ht="14.4">
      <c r="A1905" s="369"/>
      <c r="B1905" s="1348"/>
      <c r="C1905" s="1348"/>
      <c r="D1905" s="1347" t="s">
        <v>8</v>
      </c>
      <c r="E1905" s="1347"/>
      <c r="F1905" s="1347"/>
      <c r="G1905" s="1447"/>
      <c r="H1905" s="1343"/>
      <c r="I1905" s="1343"/>
      <c r="J1905" s="1343"/>
      <c r="K1905" s="1343"/>
      <c r="L1905" s="1344"/>
      <c r="M1905" s="1344"/>
      <c r="N1905" s="1344"/>
      <c r="O1905" s="1344"/>
      <c r="P1905" s="1344"/>
      <c r="Q1905" s="1344"/>
      <c r="R1905" s="1344"/>
      <c r="S1905" s="1344"/>
      <c r="T1905" s="1344"/>
      <c r="U1905" s="1344"/>
      <c r="V1905" s="1344"/>
      <c r="W1905" s="1344"/>
      <c r="X1905" s="1344"/>
      <c r="Y1905" s="1344"/>
      <c r="Z1905" s="1344"/>
      <c r="AA1905" s="369"/>
    </row>
    <row r="1906" spans="1:27" ht="14.4">
      <c r="A1906" s="369"/>
      <c r="B1906" s="1348"/>
      <c r="C1906" s="1348"/>
      <c r="D1906" s="1347"/>
      <c r="E1906" s="1347"/>
      <c r="F1906" s="1347"/>
      <c r="G1906" s="1345"/>
      <c r="H1906" s="1344"/>
      <c r="I1906" s="1344"/>
      <c r="J1906" s="1344"/>
      <c r="K1906" s="1344"/>
      <c r="L1906" s="1344"/>
      <c r="M1906" s="1344"/>
      <c r="N1906" s="1344"/>
      <c r="O1906" s="1344"/>
      <c r="P1906" s="1344"/>
      <c r="Q1906" s="1344"/>
      <c r="R1906" s="1344"/>
      <c r="S1906" s="1344"/>
      <c r="T1906" s="1344"/>
      <c r="U1906" s="1344"/>
      <c r="V1906" s="1344"/>
      <c r="W1906" s="1344"/>
      <c r="X1906" s="1344"/>
      <c r="Y1906" s="1344"/>
      <c r="Z1906" s="1344"/>
      <c r="AA1906" s="369"/>
    </row>
    <row r="1907" spans="1:27" ht="14.4">
      <c r="A1907" s="369"/>
      <c r="B1907" s="1348"/>
      <c r="C1907" s="1348"/>
      <c r="D1907" s="1347" t="s">
        <v>3745</v>
      </c>
      <c r="E1907" s="1347"/>
      <c r="F1907" s="1347"/>
      <c r="G1907" s="370"/>
      <c r="H1907" s="371"/>
      <c r="I1907" s="350"/>
      <c r="J1907" s="350"/>
      <c r="K1907" s="112" t="s">
        <v>3783</v>
      </c>
      <c r="L1907" s="371" t="s">
        <v>3966</v>
      </c>
      <c r="M1907" s="371"/>
      <c r="N1907" s="371"/>
      <c r="O1907" s="371"/>
      <c r="P1907" s="371" t="s">
        <v>3965</v>
      </c>
      <c r="Q1907" s="350"/>
      <c r="R1907" s="112" t="s">
        <v>3783</v>
      </c>
      <c r="S1907" s="371" t="s">
        <v>3967</v>
      </c>
      <c r="T1907" s="371"/>
      <c r="U1907" s="371"/>
      <c r="V1907" s="372"/>
      <c r="W1907" s="373"/>
      <c r="X1907" s="370"/>
      <c r="Y1907" s="370"/>
      <c r="Z1907" s="374"/>
      <c r="AA1907" s="369"/>
    </row>
    <row r="1908" spans="1:27" ht="14.4">
      <c r="A1908" s="369"/>
      <c r="B1908" s="1348"/>
      <c r="C1908" s="1348"/>
      <c r="D1908" s="1347"/>
      <c r="E1908" s="1347"/>
      <c r="F1908" s="1347"/>
      <c r="G1908" s="375"/>
      <c r="H1908" s="376"/>
      <c r="I1908" s="377"/>
      <c r="J1908" s="376"/>
      <c r="K1908" s="110" t="s">
        <v>3783</v>
      </c>
      <c r="L1908" s="376" t="s">
        <v>9</v>
      </c>
      <c r="M1908" s="376"/>
      <c r="N1908" s="376"/>
      <c r="O1908" s="1448"/>
      <c r="P1908" s="1449"/>
      <c r="Q1908" s="1449"/>
      <c r="R1908" s="1449"/>
      <c r="S1908" s="1449"/>
      <c r="T1908" s="1449"/>
      <c r="U1908" s="1449"/>
      <c r="V1908" s="1449"/>
      <c r="W1908" s="375" t="s">
        <v>10</v>
      </c>
      <c r="X1908" s="375"/>
      <c r="Y1908" s="375"/>
      <c r="Z1908" s="379"/>
      <c r="AA1908" s="369"/>
    </row>
    <row r="1909" spans="1:27" ht="14.4">
      <c r="A1909" s="369"/>
      <c r="B1909" s="1348"/>
      <c r="C1909" s="1348"/>
      <c r="D1909" s="1347"/>
      <c r="E1909" s="1347"/>
      <c r="F1909" s="1347"/>
      <c r="G1909" s="1450" t="s">
        <v>3968</v>
      </c>
      <c r="H1909" s="1450"/>
      <c r="I1909" s="1450"/>
      <c r="J1909" s="1450"/>
      <c r="K1909" s="1451"/>
      <c r="L1909" s="1452"/>
      <c r="M1909" s="1453"/>
      <c r="N1909" s="1453"/>
      <c r="O1909" s="1453"/>
      <c r="P1909" s="1453"/>
      <c r="Q1909" s="1452"/>
      <c r="R1909" s="1453"/>
      <c r="S1909" s="1453"/>
      <c r="T1909" s="1453"/>
      <c r="U1909" s="1453"/>
      <c r="V1909" s="1445"/>
      <c r="W1909" s="1346"/>
      <c r="X1909" s="1346"/>
      <c r="Y1909" s="1346"/>
      <c r="Z1909" s="1346"/>
      <c r="AA1909" s="369"/>
    </row>
    <row r="1910" spans="1:27" ht="14.4">
      <c r="A1910" s="369"/>
      <c r="B1910" s="1348"/>
      <c r="C1910" s="1348"/>
      <c r="D1910" s="1347"/>
      <c r="E1910" s="1347"/>
      <c r="F1910" s="1347"/>
      <c r="G1910" s="1450" t="s">
        <v>3969</v>
      </c>
      <c r="H1910" s="1450"/>
      <c r="I1910" s="1450"/>
      <c r="J1910" s="1450"/>
      <c r="K1910" s="1451"/>
      <c r="L1910" s="1429"/>
      <c r="M1910" s="862"/>
      <c r="N1910" s="109"/>
      <c r="O1910" s="1" t="s">
        <v>12</v>
      </c>
      <c r="P1910" s="109"/>
      <c r="Q1910" s="1" t="s">
        <v>11</v>
      </c>
      <c r="R1910" s="109"/>
      <c r="S1910" s="1" t="s">
        <v>227</v>
      </c>
      <c r="T1910" s="382"/>
      <c r="U1910" s="382"/>
      <c r="V1910" s="383"/>
      <c r="W1910" s="380"/>
      <c r="X1910" s="380"/>
      <c r="Y1910" s="380"/>
      <c r="Z1910" s="381"/>
      <c r="AA1910" s="369"/>
    </row>
    <row r="1911" spans="1:27" ht="13.95" customHeight="1">
      <c r="A1911" s="369"/>
      <c r="B1911" s="1348"/>
      <c r="C1911" s="1348"/>
      <c r="D1911" s="1443" t="s">
        <v>3971</v>
      </c>
      <c r="E1911" s="1347"/>
      <c r="F1911" s="1347"/>
      <c r="G1911" s="111" t="s">
        <v>3783</v>
      </c>
      <c r="H1911" s="385" t="s">
        <v>3972</v>
      </c>
      <c r="I1911" s="385"/>
      <c r="J1911" s="385"/>
      <c r="K1911" s="385"/>
      <c r="L1911" s="386" t="s">
        <v>3974</v>
      </c>
      <c r="M1911" s="385"/>
      <c r="N1911" s="385"/>
      <c r="O1911" s="1433"/>
      <c r="P1911" s="1433"/>
      <c r="Q1911" s="1433"/>
      <c r="R1911" s="1433"/>
      <c r="S1911" s="1433"/>
      <c r="T1911" s="1433"/>
      <c r="U1911" s="1433"/>
      <c r="V1911" s="1433"/>
      <c r="W1911" s="387" t="s">
        <v>10</v>
      </c>
      <c r="X1911" s="387"/>
      <c r="Y1911" s="387"/>
      <c r="Z1911" s="388"/>
      <c r="AA1911" s="369"/>
    </row>
    <row r="1912" spans="1:27" ht="14.4">
      <c r="A1912" s="369"/>
      <c r="B1912" s="1348"/>
      <c r="C1912" s="1348"/>
      <c r="D1912" s="1347"/>
      <c r="E1912" s="1347"/>
      <c r="F1912" s="1347"/>
      <c r="G1912" s="110" t="s">
        <v>3783</v>
      </c>
      <c r="H1912" s="376" t="s">
        <v>3973</v>
      </c>
      <c r="I1912" s="376"/>
      <c r="J1912" s="376"/>
      <c r="K1912" s="376"/>
      <c r="L1912" s="376"/>
      <c r="M1912" s="376"/>
      <c r="N1912" s="376"/>
      <c r="O1912" s="376"/>
      <c r="P1912" s="376"/>
      <c r="Q1912" s="376"/>
      <c r="R1912" s="376"/>
      <c r="S1912" s="376"/>
      <c r="T1912" s="376"/>
      <c r="U1912" s="376"/>
      <c r="V1912" s="378"/>
      <c r="W1912" s="375"/>
      <c r="X1912" s="375"/>
      <c r="Y1912" s="375"/>
      <c r="Z1912" s="379"/>
      <c r="AA1912" s="369"/>
    </row>
    <row r="1913" spans="1:27" ht="13.95" customHeight="1">
      <c r="A1913" s="369"/>
      <c r="B1913" s="1348" t="s">
        <v>3985</v>
      </c>
      <c r="C1913" s="1348"/>
      <c r="D1913" s="1347" t="s">
        <v>3755</v>
      </c>
      <c r="E1913" s="1347"/>
      <c r="F1913" s="1347"/>
      <c r="G1913" s="1435"/>
      <c r="H1913" s="1435"/>
      <c r="I1913" s="1435"/>
      <c r="J1913" s="1435"/>
      <c r="K1913" s="1435"/>
      <c r="L1913" s="1435"/>
      <c r="M1913" s="1435"/>
      <c r="N1913" s="1435"/>
      <c r="O1913" s="1435"/>
      <c r="P1913" s="1435"/>
      <c r="Q1913" s="1435"/>
      <c r="R1913" s="1435"/>
      <c r="S1913" s="1435"/>
      <c r="T1913" s="1435"/>
      <c r="U1913" s="1435"/>
      <c r="V1913" s="1435"/>
      <c r="W1913" s="1435"/>
      <c r="X1913" s="1435"/>
      <c r="Y1913" s="1435"/>
      <c r="Z1913" s="1435"/>
      <c r="AA1913" s="369"/>
    </row>
    <row r="1914" spans="1:27" ht="14.4">
      <c r="A1914" s="369"/>
      <c r="B1914" s="1348"/>
      <c r="C1914" s="1348"/>
      <c r="D1914" s="1434"/>
      <c r="E1914" s="1434"/>
      <c r="F1914" s="1434"/>
      <c r="G1914" s="1436"/>
      <c r="H1914" s="1436"/>
      <c r="I1914" s="1436"/>
      <c r="J1914" s="1435"/>
      <c r="K1914" s="1435"/>
      <c r="L1914" s="1435"/>
      <c r="M1914" s="1435"/>
      <c r="N1914" s="1435"/>
      <c r="O1914" s="1435"/>
      <c r="P1914" s="1435"/>
      <c r="Q1914" s="1435"/>
      <c r="R1914" s="1435"/>
      <c r="S1914" s="1435"/>
      <c r="T1914" s="1435"/>
      <c r="U1914" s="1435"/>
      <c r="V1914" s="1435"/>
      <c r="W1914" s="1435"/>
      <c r="X1914" s="1435"/>
      <c r="Y1914" s="1435"/>
      <c r="Z1914" s="1435"/>
      <c r="AA1914" s="369"/>
    </row>
    <row r="1915" spans="1:27" ht="18" customHeight="1">
      <c r="A1915" s="369"/>
      <c r="B1915" s="1348"/>
      <c r="C1915" s="1348"/>
      <c r="D1915" s="1347" t="s">
        <v>3975</v>
      </c>
      <c r="E1915" s="1347"/>
      <c r="F1915" s="1347"/>
      <c r="G1915" s="1047" t="s">
        <v>3918</v>
      </c>
      <c r="H1915" s="1047"/>
      <c r="I1915" s="1047"/>
      <c r="J1915" s="871"/>
      <c r="K1915" s="869"/>
      <c r="L1915" s="344" t="s">
        <v>3919</v>
      </c>
      <c r="M1915" s="1437"/>
      <c r="N1915" s="1427"/>
      <c r="O1915" s="1438"/>
      <c r="P1915" s="1439"/>
      <c r="Q1915" s="1425"/>
      <c r="R1915" s="1425"/>
      <c r="S1915" s="1425"/>
      <c r="T1915" s="1425"/>
      <c r="U1915" s="1425"/>
      <c r="V1915" s="1425"/>
      <c r="W1915" s="1425"/>
      <c r="X1915" s="1425"/>
      <c r="Y1915" s="1425"/>
      <c r="Z1915" s="1440"/>
      <c r="AA1915" s="369"/>
    </row>
    <row r="1916" spans="1:27" ht="18" customHeight="1">
      <c r="A1916" s="369"/>
      <c r="B1916" s="1348"/>
      <c r="C1916" s="1348"/>
      <c r="D1916" s="1347"/>
      <c r="E1916" s="1347"/>
      <c r="F1916" s="1347"/>
      <c r="G1916" s="1047" t="s">
        <v>3920</v>
      </c>
      <c r="H1916" s="1047"/>
      <c r="I1916" s="1047"/>
      <c r="J1916" s="1046"/>
      <c r="K1916" s="1046"/>
      <c r="L1916" s="1046"/>
      <c r="M1916" s="1046"/>
      <c r="N1916" s="1046"/>
      <c r="O1916" s="1046"/>
      <c r="P1916" s="1047" t="s">
        <v>3921</v>
      </c>
      <c r="Q1916" s="1047"/>
      <c r="R1916" s="1047"/>
      <c r="S1916" s="1046"/>
      <c r="T1916" s="1046"/>
      <c r="U1916" s="1046"/>
      <c r="V1916" s="1046"/>
      <c r="W1916" s="1046"/>
      <c r="X1916" s="1046"/>
      <c r="Y1916" s="1046"/>
      <c r="Z1916" s="1046"/>
      <c r="AA1916" s="369"/>
    </row>
    <row r="1917" spans="1:27" ht="18" customHeight="1">
      <c r="A1917" s="369"/>
      <c r="B1917" s="1348"/>
      <c r="C1917" s="1348"/>
      <c r="D1917" s="1347"/>
      <c r="E1917" s="1347"/>
      <c r="F1917" s="1347"/>
      <c r="G1917" s="1047" t="s">
        <v>3922</v>
      </c>
      <c r="H1917" s="1047"/>
      <c r="I1917" s="1047"/>
      <c r="J1917" s="1046"/>
      <c r="K1917" s="1046"/>
      <c r="L1917" s="1046"/>
      <c r="M1917" s="1046"/>
      <c r="N1917" s="1046"/>
      <c r="O1917" s="1046"/>
      <c r="P1917" s="1047" t="s">
        <v>3923</v>
      </c>
      <c r="Q1917" s="1047"/>
      <c r="R1917" s="1047"/>
      <c r="S1917" s="1046"/>
      <c r="T1917" s="1046"/>
      <c r="U1917" s="1046"/>
      <c r="V1917" s="1046"/>
      <c r="W1917" s="1046"/>
      <c r="X1917" s="1046"/>
      <c r="Y1917" s="1046"/>
      <c r="Z1917" s="1046"/>
      <c r="AA1917" s="369"/>
    </row>
    <row r="1918" spans="1:27" ht="18" customHeight="1">
      <c r="A1918" s="369"/>
      <c r="B1918" s="1348"/>
      <c r="C1918" s="1348"/>
      <c r="D1918" s="1347"/>
      <c r="E1918" s="1347"/>
      <c r="F1918" s="1347"/>
      <c r="G1918" s="1047" t="s">
        <v>3924</v>
      </c>
      <c r="H1918" s="1047"/>
      <c r="I1918" s="1047"/>
      <c r="J1918" s="1046"/>
      <c r="K1918" s="1046"/>
      <c r="L1918" s="1046"/>
      <c r="M1918" s="1046"/>
      <c r="N1918" s="1046"/>
      <c r="O1918" s="1046"/>
      <c r="P1918" s="1046"/>
      <c r="Q1918" s="1046"/>
      <c r="R1918" s="1046"/>
      <c r="S1918" s="1046"/>
      <c r="T1918" s="1046"/>
      <c r="U1918" s="1046"/>
      <c r="V1918" s="1046"/>
      <c r="W1918" s="1046"/>
      <c r="X1918" s="1046"/>
      <c r="Y1918" s="1046"/>
      <c r="Z1918" s="1046"/>
      <c r="AA1918" s="369"/>
    </row>
    <row r="1919" spans="1:27" ht="14.4">
      <c r="A1919" s="369"/>
      <c r="B1919" s="1348"/>
      <c r="C1919" s="1348"/>
      <c r="D1919" s="1441" t="s">
        <v>3976</v>
      </c>
      <c r="E1919" s="1441"/>
      <c r="F1919" s="1441"/>
      <c r="G1919" s="1441"/>
      <c r="H1919" s="1441"/>
      <c r="I1919" s="1441"/>
      <c r="J1919" s="1441"/>
      <c r="K1919" s="1441"/>
      <c r="L1919" s="1441"/>
      <c r="M1919" s="1441"/>
      <c r="N1919" s="1441" t="s">
        <v>177</v>
      </c>
      <c r="O1919" s="1441"/>
      <c r="P1919" s="1441"/>
      <c r="Q1919" s="1441"/>
      <c r="R1919" s="1441"/>
      <c r="S1919" s="1441"/>
      <c r="T1919" s="1441"/>
      <c r="U1919" s="1441"/>
      <c r="V1919" s="1441"/>
      <c r="W1919" s="1441"/>
      <c r="X1919" s="1441"/>
      <c r="Y1919" s="1441"/>
      <c r="Z1919" s="1441"/>
      <c r="AA1919" s="369"/>
    </row>
    <row r="1920" spans="1:27" ht="14.4">
      <c r="A1920" s="369"/>
      <c r="B1920" s="1348"/>
      <c r="C1920" s="1348"/>
      <c r="D1920" s="1347"/>
      <c r="E1920" s="1347"/>
      <c r="F1920" s="1347"/>
      <c r="G1920" s="1347"/>
      <c r="H1920" s="1347"/>
      <c r="I1920" s="1347"/>
      <c r="J1920" s="1347"/>
      <c r="K1920" s="1347"/>
      <c r="L1920" s="1347"/>
      <c r="M1920" s="1347"/>
      <c r="N1920" s="1347"/>
      <c r="O1920" s="1347"/>
      <c r="P1920" s="1347"/>
      <c r="Q1920" s="1347"/>
      <c r="R1920" s="1347"/>
      <c r="S1920" s="1347"/>
      <c r="T1920" s="1347"/>
      <c r="U1920" s="1347"/>
      <c r="V1920" s="1347"/>
      <c r="W1920" s="1347"/>
      <c r="X1920" s="1347"/>
      <c r="Y1920" s="1347"/>
      <c r="Z1920" s="1347"/>
      <c r="AA1920" s="369"/>
    </row>
    <row r="1921" spans="1:47" ht="14.25" customHeight="1">
      <c r="A1921" s="369"/>
      <c r="B1921" s="1348"/>
      <c r="C1921" s="1348"/>
      <c r="D1921" s="1347"/>
      <c r="E1921" s="1347"/>
      <c r="F1921" s="1347"/>
      <c r="G1921" s="1347"/>
      <c r="H1921" s="1347"/>
      <c r="I1921" s="1347"/>
      <c r="J1921" s="1347"/>
      <c r="K1921" s="1347"/>
      <c r="L1921" s="1347"/>
      <c r="M1921" s="1347"/>
      <c r="N1921" s="1347"/>
      <c r="O1921" s="1347"/>
      <c r="P1921" s="1347"/>
      <c r="Q1921" s="1347"/>
      <c r="R1921" s="1347"/>
      <c r="S1921" s="1347"/>
      <c r="T1921" s="1347"/>
      <c r="U1921" s="1347"/>
      <c r="V1921" s="1347"/>
      <c r="W1921" s="1347"/>
      <c r="X1921" s="1347"/>
      <c r="Y1921" s="1347"/>
      <c r="Z1921" s="1347"/>
      <c r="AA1921" s="369"/>
    </row>
    <row r="1922" spans="1:47" ht="14.4">
      <c r="A1922" s="369"/>
      <c r="B1922" s="1348"/>
      <c r="C1922" s="1348"/>
      <c r="D1922" s="1347" t="s">
        <v>3977</v>
      </c>
      <c r="E1922" s="1347"/>
      <c r="F1922" s="1347"/>
      <c r="G1922" s="1347"/>
      <c r="H1922" s="1347"/>
      <c r="I1922" s="1347"/>
      <c r="J1922" s="1347"/>
      <c r="K1922" s="1347"/>
      <c r="L1922" s="1347"/>
      <c r="M1922" s="1347"/>
      <c r="N1922" s="1442" t="s">
        <v>3979</v>
      </c>
      <c r="O1922" s="1442"/>
      <c r="P1922" s="1442"/>
      <c r="Q1922" s="1442"/>
      <c r="R1922" s="390"/>
      <c r="S1922" s="369"/>
      <c r="T1922" s="369"/>
      <c r="U1922" s="369"/>
      <c r="V1922" s="391"/>
      <c r="W1922" s="389"/>
      <c r="X1922" s="389"/>
      <c r="Y1922" s="389"/>
      <c r="Z1922" s="392"/>
      <c r="AA1922" s="369"/>
    </row>
    <row r="1923" spans="1:47" ht="14.4">
      <c r="A1923" s="369"/>
      <c r="B1923" s="1348"/>
      <c r="C1923" s="1348"/>
      <c r="D1923" s="1347"/>
      <c r="E1923" s="1347"/>
      <c r="F1923" s="1347"/>
      <c r="G1923" s="1347"/>
      <c r="H1923" s="1347"/>
      <c r="I1923" s="1347"/>
      <c r="J1923" s="1347"/>
      <c r="K1923" s="1347"/>
      <c r="L1923" s="1347"/>
      <c r="M1923" s="1347"/>
      <c r="N1923" s="1442"/>
      <c r="O1923" s="1442"/>
      <c r="P1923" s="1442"/>
      <c r="Q1923" s="1442"/>
      <c r="R1923" s="115"/>
      <c r="S1923" s="114"/>
      <c r="T1923" s="369" t="s">
        <v>388</v>
      </c>
      <c r="U1923" s="114"/>
      <c r="V1923" s="393" t="s">
        <v>3980</v>
      </c>
      <c r="W1923" s="389"/>
      <c r="X1923" s="389"/>
      <c r="Y1923" s="389"/>
      <c r="Z1923" s="392"/>
      <c r="AA1923" s="369"/>
    </row>
    <row r="1924" spans="1:47" ht="14.4">
      <c r="A1924" s="369"/>
      <c r="B1924" s="1348"/>
      <c r="C1924" s="1348"/>
      <c r="D1924" s="1347"/>
      <c r="E1924" s="1347"/>
      <c r="F1924" s="1347"/>
      <c r="G1924" s="1347"/>
      <c r="H1924" s="1347"/>
      <c r="I1924" s="1347"/>
      <c r="J1924" s="1347"/>
      <c r="K1924" s="1347"/>
      <c r="L1924" s="1347"/>
      <c r="M1924" s="1347"/>
      <c r="N1924" s="1442"/>
      <c r="O1924" s="1442"/>
      <c r="P1924" s="1442"/>
      <c r="Q1924" s="1442"/>
      <c r="R1924" s="394"/>
      <c r="S1924" s="369"/>
      <c r="T1924" s="369"/>
      <c r="U1924" s="395"/>
      <c r="V1924" s="391"/>
      <c r="W1924" s="389"/>
      <c r="X1924" s="389"/>
      <c r="Y1924" s="389"/>
      <c r="Z1924" s="392"/>
      <c r="AA1924" s="369"/>
    </row>
    <row r="1925" spans="1:47" ht="13.95" customHeight="1">
      <c r="A1925" s="369"/>
      <c r="B1925" s="1348"/>
      <c r="C1925" s="1348"/>
      <c r="D1925" s="1443" t="s">
        <v>3978</v>
      </c>
      <c r="E1925" s="1443"/>
      <c r="F1925" s="1443"/>
      <c r="G1925" s="370"/>
      <c r="H1925" s="371"/>
      <c r="I1925" s="371"/>
      <c r="J1925" s="371"/>
      <c r="K1925" s="371"/>
      <c r="L1925" s="371"/>
      <c r="M1925" s="371"/>
      <c r="N1925" s="371"/>
      <c r="O1925" s="371"/>
      <c r="P1925" s="371"/>
      <c r="Q1925" s="371"/>
      <c r="R1925" s="371"/>
      <c r="S1925" s="371"/>
      <c r="T1925" s="371"/>
      <c r="U1925" s="371"/>
      <c r="V1925" s="372"/>
      <c r="W1925" s="370"/>
      <c r="X1925" s="370"/>
      <c r="Y1925" s="370"/>
      <c r="Z1925" s="374"/>
      <c r="AA1925" s="369"/>
    </row>
    <row r="1926" spans="1:47" ht="14.4">
      <c r="A1926" s="369"/>
      <c r="B1926" s="1348"/>
      <c r="C1926" s="1348"/>
      <c r="D1926" s="1443"/>
      <c r="E1926" s="1443"/>
      <c r="F1926" s="1443"/>
      <c r="G1926" s="389"/>
      <c r="H1926" s="369"/>
      <c r="I1926" s="121" t="s">
        <v>3783</v>
      </c>
      <c r="J1926" s="369" t="s">
        <v>3981</v>
      </c>
      <c r="K1926" s="369"/>
      <c r="L1926" s="369"/>
      <c r="M1926" s="369"/>
      <c r="N1926" s="369" t="s">
        <v>3965</v>
      </c>
      <c r="O1926" s="369"/>
      <c r="P1926" s="121" t="s">
        <v>3783</v>
      </c>
      <c r="Q1926" s="369" t="s">
        <v>3982</v>
      </c>
      <c r="R1926" s="369"/>
      <c r="S1926" s="369"/>
      <c r="T1926" s="369"/>
      <c r="U1926" s="369" t="s">
        <v>3965</v>
      </c>
      <c r="V1926" s="391"/>
      <c r="W1926" s="121" t="s">
        <v>3783</v>
      </c>
      <c r="X1926" s="389" t="s">
        <v>3983</v>
      </c>
      <c r="Y1926" s="389"/>
      <c r="Z1926" s="392"/>
      <c r="AA1926" s="369"/>
    </row>
    <row r="1927" spans="1:47" ht="14.4">
      <c r="A1927" s="369"/>
      <c r="B1927" s="1348"/>
      <c r="C1927" s="1348"/>
      <c r="D1927" s="1443"/>
      <c r="E1927" s="1443"/>
      <c r="F1927" s="1443"/>
      <c r="G1927" s="375"/>
      <c r="H1927" s="376"/>
      <c r="I1927" s="376"/>
      <c r="J1927" s="376"/>
      <c r="K1927" s="376"/>
      <c r="L1927" s="376"/>
      <c r="M1927" s="376"/>
      <c r="N1927" s="376"/>
      <c r="O1927" s="376"/>
      <c r="P1927" s="376"/>
      <c r="Q1927" s="376"/>
      <c r="R1927" s="376"/>
      <c r="S1927" s="376"/>
      <c r="T1927" s="376"/>
      <c r="U1927" s="376"/>
      <c r="V1927" s="378"/>
      <c r="W1927" s="375"/>
      <c r="X1927" s="375"/>
      <c r="Y1927" s="375"/>
      <c r="Z1927" s="379"/>
      <c r="AA1927" s="369"/>
    </row>
    <row r="1928" spans="1:47" ht="14.55" customHeight="1">
      <c r="B1928" s="1348" t="s">
        <v>3984</v>
      </c>
      <c r="C1928" s="1348"/>
      <c r="D1928" s="1347" t="s">
        <v>23</v>
      </c>
      <c r="E1928" s="1347"/>
      <c r="F1928" s="1347"/>
      <c r="G1928" s="1346" t="s">
        <v>15</v>
      </c>
      <c r="H1928" s="1346"/>
      <c r="I1928" s="1346"/>
      <c r="J1928" s="1346"/>
      <c r="K1928" s="1346"/>
      <c r="L1928" s="1444"/>
      <c r="M1928" s="1349"/>
      <c r="N1928" s="368" t="s">
        <v>3919</v>
      </c>
      <c r="O1928" s="1444"/>
      <c r="P1928" s="1349"/>
      <c r="Q1928" s="1346" t="s">
        <v>56</v>
      </c>
      <c r="R1928" s="1346"/>
      <c r="S1928" s="1346"/>
      <c r="T1928" s="1346"/>
      <c r="U1928" s="1346"/>
      <c r="V1928" s="1445"/>
      <c r="W1928" s="1346"/>
      <c r="X1928" s="1346"/>
      <c r="Y1928" s="1346"/>
      <c r="Z1928" s="1346"/>
      <c r="AB1928" s="2">
        <v>75</v>
      </c>
      <c r="AC1928" s="876"/>
      <c r="AD1928" s="876"/>
      <c r="AE1928" s="876"/>
      <c r="AF1928" s="1446"/>
      <c r="AG1928" s="1446"/>
      <c r="AH1928" s="1446"/>
      <c r="AI1928" s="1446"/>
      <c r="AJ1928" s="1446"/>
      <c r="AK1928" s="876"/>
      <c r="AL1928" s="876"/>
      <c r="AM1928" s="876"/>
      <c r="AN1928" s="1446"/>
      <c r="AO1928" s="1446"/>
      <c r="AP1928" s="1446"/>
      <c r="AQ1928" s="1446"/>
      <c r="AR1928" s="1446"/>
      <c r="AS1928" s="1446"/>
      <c r="AT1928" s="1446"/>
      <c r="AU1928" s="1446"/>
    </row>
    <row r="1929" spans="1:47" ht="13.05" customHeight="1">
      <c r="B1929" s="1348"/>
      <c r="C1929" s="1348"/>
      <c r="D1929" s="1347"/>
      <c r="E1929" s="1347"/>
      <c r="F1929" s="1347"/>
      <c r="G1929" s="1346" t="s">
        <v>17</v>
      </c>
      <c r="H1929" s="1346"/>
      <c r="I1929" s="1346"/>
      <c r="J1929" s="1346"/>
      <c r="K1929" s="1346"/>
      <c r="L1929" s="1445"/>
      <c r="M1929" s="1346"/>
      <c r="N1929" s="1346"/>
      <c r="O1929" s="1346"/>
      <c r="P1929" s="1346"/>
      <c r="Q1929" s="1346" t="s">
        <v>3993</v>
      </c>
      <c r="R1929" s="1346"/>
      <c r="S1929" s="1346"/>
      <c r="T1929" s="1346"/>
      <c r="U1929" s="1346"/>
      <c r="V1929" s="1445"/>
      <c r="W1929" s="1346"/>
      <c r="X1929" s="1346"/>
      <c r="Y1929" s="1346"/>
      <c r="Z1929" s="1346"/>
      <c r="AC1929" s="876"/>
      <c r="AD1929" s="876"/>
      <c r="AE1929" s="876"/>
      <c r="AF1929" s="1446"/>
      <c r="AG1929" s="1446"/>
      <c r="AH1929" s="1446"/>
      <c r="AI1929" s="1446"/>
      <c r="AJ1929" s="1446"/>
      <c r="AK1929" s="1446"/>
      <c r="AL1929" s="1446"/>
      <c r="AM1929" s="1446"/>
      <c r="AN1929" s="1446"/>
      <c r="AO1929" s="1446"/>
      <c r="AP1929" s="1446"/>
      <c r="AQ1929" s="1446"/>
      <c r="AR1929" s="1446"/>
      <c r="AS1929" s="1446"/>
      <c r="AT1929" s="1446"/>
      <c r="AU1929" s="1446"/>
    </row>
    <row r="1930" spans="1:47" ht="13.95" customHeight="1">
      <c r="A1930" s="369"/>
      <c r="B1930" s="1348"/>
      <c r="C1930" s="1348"/>
      <c r="D1930" s="1347"/>
      <c r="E1930" s="1347"/>
      <c r="F1930" s="1347"/>
      <c r="G1930" s="1346" t="s">
        <v>19</v>
      </c>
      <c r="H1930" s="1346"/>
      <c r="I1930" s="1346"/>
      <c r="J1930" s="1346"/>
      <c r="K1930" s="1346"/>
      <c r="L1930" s="1445"/>
      <c r="M1930" s="1346"/>
      <c r="N1930" s="1346"/>
      <c r="O1930" s="1346"/>
      <c r="P1930" s="1346"/>
      <c r="Q1930" s="1347" t="s">
        <v>20</v>
      </c>
      <c r="R1930" s="1347"/>
      <c r="S1930" s="1347"/>
      <c r="T1930" s="1347"/>
      <c r="U1930" s="1347"/>
      <c r="V1930" s="1445"/>
      <c r="W1930" s="1346"/>
      <c r="X1930" s="1346"/>
      <c r="Y1930" s="1346"/>
      <c r="Z1930" s="1346"/>
      <c r="AA1930" s="369"/>
    </row>
    <row r="1931" spans="1:47" ht="14.4">
      <c r="A1931" s="369"/>
      <c r="B1931" s="1348"/>
      <c r="C1931" s="1348"/>
      <c r="D1931" s="1347" t="s">
        <v>8</v>
      </c>
      <c r="E1931" s="1347"/>
      <c r="F1931" s="1347"/>
      <c r="G1931" s="1447"/>
      <c r="H1931" s="1343"/>
      <c r="I1931" s="1343"/>
      <c r="J1931" s="1343"/>
      <c r="K1931" s="1343"/>
      <c r="L1931" s="1344"/>
      <c r="M1931" s="1344"/>
      <c r="N1931" s="1344"/>
      <c r="O1931" s="1344"/>
      <c r="P1931" s="1344"/>
      <c r="Q1931" s="1344"/>
      <c r="R1931" s="1344"/>
      <c r="S1931" s="1344"/>
      <c r="T1931" s="1344"/>
      <c r="U1931" s="1344"/>
      <c r="V1931" s="1344"/>
      <c r="W1931" s="1344"/>
      <c r="X1931" s="1344"/>
      <c r="Y1931" s="1344"/>
      <c r="Z1931" s="1344"/>
      <c r="AA1931" s="369"/>
    </row>
    <row r="1932" spans="1:47" ht="14.4">
      <c r="A1932" s="369"/>
      <c r="B1932" s="1348"/>
      <c r="C1932" s="1348"/>
      <c r="D1932" s="1347"/>
      <c r="E1932" s="1347"/>
      <c r="F1932" s="1347"/>
      <c r="G1932" s="1345"/>
      <c r="H1932" s="1344"/>
      <c r="I1932" s="1344"/>
      <c r="J1932" s="1344"/>
      <c r="K1932" s="1344"/>
      <c r="L1932" s="1344"/>
      <c r="M1932" s="1344"/>
      <c r="N1932" s="1344"/>
      <c r="O1932" s="1344"/>
      <c r="P1932" s="1344"/>
      <c r="Q1932" s="1344"/>
      <c r="R1932" s="1344"/>
      <c r="S1932" s="1344"/>
      <c r="T1932" s="1344"/>
      <c r="U1932" s="1344"/>
      <c r="V1932" s="1344"/>
      <c r="W1932" s="1344"/>
      <c r="X1932" s="1344"/>
      <c r="Y1932" s="1344"/>
      <c r="Z1932" s="1344"/>
      <c r="AA1932" s="369"/>
    </row>
    <row r="1933" spans="1:47" ht="14.4">
      <c r="A1933" s="369"/>
      <c r="B1933" s="1348"/>
      <c r="C1933" s="1348"/>
      <c r="D1933" s="1347" t="s">
        <v>3745</v>
      </c>
      <c r="E1933" s="1347"/>
      <c r="F1933" s="1347"/>
      <c r="G1933" s="370"/>
      <c r="H1933" s="371"/>
      <c r="I1933" s="350"/>
      <c r="J1933" s="350"/>
      <c r="K1933" s="112" t="s">
        <v>3783</v>
      </c>
      <c r="L1933" s="371" t="s">
        <v>3966</v>
      </c>
      <c r="M1933" s="371"/>
      <c r="N1933" s="371"/>
      <c r="O1933" s="371"/>
      <c r="P1933" s="371" t="s">
        <v>3965</v>
      </c>
      <c r="Q1933" s="350"/>
      <c r="R1933" s="112" t="s">
        <v>3783</v>
      </c>
      <c r="S1933" s="371" t="s">
        <v>3967</v>
      </c>
      <c r="T1933" s="371"/>
      <c r="U1933" s="371"/>
      <c r="V1933" s="372"/>
      <c r="W1933" s="373"/>
      <c r="X1933" s="370"/>
      <c r="Y1933" s="370"/>
      <c r="Z1933" s="374"/>
      <c r="AA1933" s="369"/>
    </row>
    <row r="1934" spans="1:47" ht="14.4">
      <c r="A1934" s="369"/>
      <c r="B1934" s="1348"/>
      <c r="C1934" s="1348"/>
      <c r="D1934" s="1347"/>
      <c r="E1934" s="1347"/>
      <c r="F1934" s="1347"/>
      <c r="G1934" s="375"/>
      <c r="H1934" s="376"/>
      <c r="I1934" s="377"/>
      <c r="J1934" s="376"/>
      <c r="K1934" s="110" t="s">
        <v>3783</v>
      </c>
      <c r="L1934" s="376" t="s">
        <v>9</v>
      </c>
      <c r="M1934" s="376"/>
      <c r="N1934" s="376"/>
      <c r="O1934" s="1448"/>
      <c r="P1934" s="1449"/>
      <c r="Q1934" s="1449"/>
      <c r="R1934" s="1449"/>
      <c r="S1934" s="1449"/>
      <c r="T1934" s="1449"/>
      <c r="U1934" s="1449"/>
      <c r="V1934" s="1449"/>
      <c r="W1934" s="375" t="s">
        <v>10</v>
      </c>
      <c r="X1934" s="375"/>
      <c r="Y1934" s="375"/>
      <c r="Z1934" s="379"/>
      <c r="AA1934" s="369"/>
    </row>
    <row r="1935" spans="1:47" ht="14.4">
      <c r="A1935" s="369"/>
      <c r="B1935" s="1348"/>
      <c r="C1935" s="1348"/>
      <c r="D1935" s="1347"/>
      <c r="E1935" s="1347"/>
      <c r="F1935" s="1347"/>
      <c r="G1935" s="1450" t="s">
        <v>3968</v>
      </c>
      <c r="H1935" s="1450"/>
      <c r="I1935" s="1450"/>
      <c r="J1935" s="1450"/>
      <c r="K1935" s="1451"/>
      <c r="L1935" s="1452"/>
      <c r="M1935" s="1453"/>
      <c r="N1935" s="1453"/>
      <c r="O1935" s="1453"/>
      <c r="P1935" s="1453"/>
      <c r="Q1935" s="1452"/>
      <c r="R1935" s="1453"/>
      <c r="S1935" s="1453"/>
      <c r="T1935" s="1453"/>
      <c r="U1935" s="1453"/>
      <c r="V1935" s="1445"/>
      <c r="W1935" s="1346"/>
      <c r="X1935" s="1346"/>
      <c r="Y1935" s="1346"/>
      <c r="Z1935" s="1346"/>
      <c r="AA1935" s="369"/>
    </row>
    <row r="1936" spans="1:47" ht="14.4">
      <c r="A1936" s="369"/>
      <c r="B1936" s="1348"/>
      <c r="C1936" s="1348"/>
      <c r="D1936" s="1347"/>
      <c r="E1936" s="1347"/>
      <c r="F1936" s="1347"/>
      <c r="G1936" s="1450" t="s">
        <v>3969</v>
      </c>
      <c r="H1936" s="1450"/>
      <c r="I1936" s="1450"/>
      <c r="J1936" s="1450"/>
      <c r="K1936" s="1451"/>
      <c r="L1936" s="1429"/>
      <c r="M1936" s="862"/>
      <c r="N1936" s="109"/>
      <c r="O1936" s="1" t="s">
        <v>12</v>
      </c>
      <c r="P1936" s="109"/>
      <c r="Q1936" s="1" t="s">
        <v>11</v>
      </c>
      <c r="R1936" s="109"/>
      <c r="S1936" s="1" t="s">
        <v>227</v>
      </c>
      <c r="T1936" s="382"/>
      <c r="U1936" s="382"/>
      <c r="V1936" s="383"/>
      <c r="W1936" s="380"/>
      <c r="X1936" s="380"/>
      <c r="Y1936" s="380"/>
      <c r="Z1936" s="381"/>
      <c r="AA1936" s="369"/>
    </row>
    <row r="1937" spans="1:27" ht="13.95" customHeight="1">
      <c r="A1937" s="369"/>
      <c r="B1937" s="1348"/>
      <c r="C1937" s="1348"/>
      <c r="D1937" s="1443" t="s">
        <v>3971</v>
      </c>
      <c r="E1937" s="1347"/>
      <c r="F1937" s="1347"/>
      <c r="G1937" s="111" t="s">
        <v>3783</v>
      </c>
      <c r="H1937" s="385" t="s">
        <v>3972</v>
      </c>
      <c r="I1937" s="385"/>
      <c r="J1937" s="385"/>
      <c r="K1937" s="385"/>
      <c r="L1937" s="386" t="s">
        <v>3974</v>
      </c>
      <c r="M1937" s="385"/>
      <c r="N1937" s="385"/>
      <c r="O1937" s="1433"/>
      <c r="P1937" s="1433"/>
      <c r="Q1937" s="1433"/>
      <c r="R1937" s="1433"/>
      <c r="S1937" s="1433"/>
      <c r="T1937" s="1433"/>
      <c r="U1937" s="1433"/>
      <c r="V1937" s="1433"/>
      <c r="W1937" s="387" t="s">
        <v>10</v>
      </c>
      <c r="X1937" s="387"/>
      <c r="Y1937" s="387"/>
      <c r="Z1937" s="388"/>
      <c r="AA1937" s="369"/>
    </row>
    <row r="1938" spans="1:27" ht="14.4">
      <c r="A1938" s="369"/>
      <c r="B1938" s="1348"/>
      <c r="C1938" s="1348"/>
      <c r="D1938" s="1347"/>
      <c r="E1938" s="1347"/>
      <c r="F1938" s="1347"/>
      <c r="G1938" s="110" t="s">
        <v>3783</v>
      </c>
      <c r="H1938" s="376" t="s">
        <v>3973</v>
      </c>
      <c r="I1938" s="376"/>
      <c r="J1938" s="376"/>
      <c r="K1938" s="376"/>
      <c r="L1938" s="376"/>
      <c r="M1938" s="376"/>
      <c r="N1938" s="376"/>
      <c r="O1938" s="376"/>
      <c r="P1938" s="376"/>
      <c r="Q1938" s="376"/>
      <c r="R1938" s="376"/>
      <c r="S1938" s="376"/>
      <c r="T1938" s="376"/>
      <c r="U1938" s="376"/>
      <c r="V1938" s="378"/>
      <c r="W1938" s="375"/>
      <c r="X1938" s="375"/>
      <c r="Y1938" s="375"/>
      <c r="Z1938" s="379"/>
      <c r="AA1938" s="369"/>
    </row>
    <row r="1939" spans="1:27" ht="13.95" customHeight="1">
      <c r="A1939" s="369"/>
      <c r="B1939" s="1348" t="s">
        <v>3985</v>
      </c>
      <c r="C1939" s="1348"/>
      <c r="D1939" s="1347" t="s">
        <v>3755</v>
      </c>
      <c r="E1939" s="1347"/>
      <c r="F1939" s="1347"/>
      <c r="G1939" s="1435"/>
      <c r="H1939" s="1435"/>
      <c r="I1939" s="1435"/>
      <c r="J1939" s="1435"/>
      <c r="K1939" s="1435"/>
      <c r="L1939" s="1435"/>
      <c r="M1939" s="1435"/>
      <c r="N1939" s="1435"/>
      <c r="O1939" s="1435"/>
      <c r="P1939" s="1435"/>
      <c r="Q1939" s="1435"/>
      <c r="R1939" s="1435"/>
      <c r="S1939" s="1435"/>
      <c r="T1939" s="1435"/>
      <c r="U1939" s="1435"/>
      <c r="V1939" s="1435"/>
      <c r="W1939" s="1435"/>
      <c r="X1939" s="1435"/>
      <c r="Y1939" s="1435"/>
      <c r="Z1939" s="1435"/>
      <c r="AA1939" s="369"/>
    </row>
    <row r="1940" spans="1:27" ht="14.4">
      <c r="A1940" s="369"/>
      <c r="B1940" s="1348"/>
      <c r="C1940" s="1348"/>
      <c r="D1940" s="1434"/>
      <c r="E1940" s="1434"/>
      <c r="F1940" s="1434"/>
      <c r="G1940" s="1436"/>
      <c r="H1940" s="1436"/>
      <c r="I1940" s="1436"/>
      <c r="J1940" s="1435"/>
      <c r="K1940" s="1435"/>
      <c r="L1940" s="1435"/>
      <c r="M1940" s="1435"/>
      <c r="N1940" s="1435"/>
      <c r="O1940" s="1435"/>
      <c r="P1940" s="1435"/>
      <c r="Q1940" s="1435"/>
      <c r="R1940" s="1435"/>
      <c r="S1940" s="1435"/>
      <c r="T1940" s="1435"/>
      <c r="U1940" s="1435"/>
      <c r="V1940" s="1435"/>
      <c r="W1940" s="1435"/>
      <c r="X1940" s="1435"/>
      <c r="Y1940" s="1435"/>
      <c r="Z1940" s="1435"/>
      <c r="AA1940" s="369"/>
    </row>
    <row r="1941" spans="1:27" ht="18" customHeight="1">
      <c r="A1941" s="369"/>
      <c r="B1941" s="1348"/>
      <c r="C1941" s="1348"/>
      <c r="D1941" s="1347" t="s">
        <v>3975</v>
      </c>
      <c r="E1941" s="1347"/>
      <c r="F1941" s="1347"/>
      <c r="G1941" s="1047" t="s">
        <v>3918</v>
      </c>
      <c r="H1941" s="1047"/>
      <c r="I1941" s="1047"/>
      <c r="J1941" s="871"/>
      <c r="K1941" s="869"/>
      <c r="L1941" s="344" t="s">
        <v>3919</v>
      </c>
      <c r="M1941" s="1437"/>
      <c r="N1941" s="1427"/>
      <c r="O1941" s="1438"/>
      <c r="P1941" s="1439"/>
      <c r="Q1941" s="1425"/>
      <c r="R1941" s="1425"/>
      <c r="S1941" s="1425"/>
      <c r="T1941" s="1425"/>
      <c r="U1941" s="1425"/>
      <c r="V1941" s="1425"/>
      <c r="W1941" s="1425"/>
      <c r="X1941" s="1425"/>
      <c r="Y1941" s="1425"/>
      <c r="Z1941" s="1440"/>
      <c r="AA1941" s="369"/>
    </row>
    <row r="1942" spans="1:27" ht="18" customHeight="1">
      <c r="A1942" s="369"/>
      <c r="B1942" s="1348"/>
      <c r="C1942" s="1348"/>
      <c r="D1942" s="1347"/>
      <c r="E1942" s="1347"/>
      <c r="F1942" s="1347"/>
      <c r="G1942" s="1047" t="s">
        <v>3920</v>
      </c>
      <c r="H1942" s="1047"/>
      <c r="I1942" s="1047"/>
      <c r="J1942" s="1046"/>
      <c r="K1942" s="1046"/>
      <c r="L1942" s="1046"/>
      <c r="M1942" s="1046"/>
      <c r="N1942" s="1046"/>
      <c r="O1942" s="1046"/>
      <c r="P1942" s="1047" t="s">
        <v>3921</v>
      </c>
      <c r="Q1942" s="1047"/>
      <c r="R1942" s="1047"/>
      <c r="S1942" s="1046"/>
      <c r="T1942" s="1046"/>
      <c r="U1942" s="1046"/>
      <c r="V1942" s="1046"/>
      <c r="W1942" s="1046"/>
      <c r="X1942" s="1046"/>
      <c r="Y1942" s="1046"/>
      <c r="Z1942" s="1046"/>
      <c r="AA1942" s="369"/>
    </row>
    <row r="1943" spans="1:27" ht="18" customHeight="1">
      <c r="A1943" s="369"/>
      <c r="B1943" s="1348"/>
      <c r="C1943" s="1348"/>
      <c r="D1943" s="1347"/>
      <c r="E1943" s="1347"/>
      <c r="F1943" s="1347"/>
      <c r="G1943" s="1047" t="s">
        <v>3922</v>
      </c>
      <c r="H1943" s="1047"/>
      <c r="I1943" s="1047"/>
      <c r="J1943" s="1046"/>
      <c r="K1943" s="1046"/>
      <c r="L1943" s="1046"/>
      <c r="M1943" s="1046"/>
      <c r="N1943" s="1046"/>
      <c r="O1943" s="1046"/>
      <c r="P1943" s="1047" t="s">
        <v>3923</v>
      </c>
      <c r="Q1943" s="1047"/>
      <c r="R1943" s="1047"/>
      <c r="S1943" s="1046"/>
      <c r="T1943" s="1046"/>
      <c r="U1943" s="1046"/>
      <c r="V1943" s="1046"/>
      <c r="W1943" s="1046"/>
      <c r="X1943" s="1046"/>
      <c r="Y1943" s="1046"/>
      <c r="Z1943" s="1046"/>
      <c r="AA1943" s="369"/>
    </row>
    <row r="1944" spans="1:27" ht="18" customHeight="1">
      <c r="A1944" s="369"/>
      <c r="B1944" s="1348"/>
      <c r="C1944" s="1348"/>
      <c r="D1944" s="1347"/>
      <c r="E1944" s="1347"/>
      <c r="F1944" s="1347"/>
      <c r="G1944" s="1047" t="s">
        <v>3924</v>
      </c>
      <c r="H1944" s="1047"/>
      <c r="I1944" s="1047"/>
      <c r="J1944" s="1046"/>
      <c r="K1944" s="1046"/>
      <c r="L1944" s="1046"/>
      <c r="M1944" s="1046"/>
      <c r="N1944" s="1046"/>
      <c r="O1944" s="1046"/>
      <c r="P1944" s="1046"/>
      <c r="Q1944" s="1046"/>
      <c r="R1944" s="1046"/>
      <c r="S1944" s="1046"/>
      <c r="T1944" s="1046"/>
      <c r="U1944" s="1046"/>
      <c r="V1944" s="1046"/>
      <c r="W1944" s="1046"/>
      <c r="X1944" s="1046"/>
      <c r="Y1944" s="1046"/>
      <c r="Z1944" s="1046"/>
      <c r="AA1944" s="369"/>
    </row>
    <row r="1945" spans="1:27" ht="14.4">
      <c r="A1945" s="369"/>
      <c r="B1945" s="1348"/>
      <c r="C1945" s="1348"/>
      <c r="D1945" s="1441" t="s">
        <v>3976</v>
      </c>
      <c r="E1945" s="1441"/>
      <c r="F1945" s="1441"/>
      <c r="G1945" s="1441"/>
      <c r="H1945" s="1441"/>
      <c r="I1945" s="1441"/>
      <c r="J1945" s="1441"/>
      <c r="K1945" s="1441"/>
      <c r="L1945" s="1441"/>
      <c r="M1945" s="1441"/>
      <c r="N1945" s="1441" t="s">
        <v>177</v>
      </c>
      <c r="O1945" s="1441"/>
      <c r="P1945" s="1441"/>
      <c r="Q1945" s="1441"/>
      <c r="R1945" s="1441"/>
      <c r="S1945" s="1441"/>
      <c r="T1945" s="1441"/>
      <c r="U1945" s="1441"/>
      <c r="V1945" s="1441"/>
      <c r="W1945" s="1441"/>
      <c r="X1945" s="1441"/>
      <c r="Y1945" s="1441"/>
      <c r="Z1945" s="1441"/>
      <c r="AA1945" s="369"/>
    </row>
    <row r="1946" spans="1:27" ht="14.4">
      <c r="A1946" s="369"/>
      <c r="B1946" s="1348"/>
      <c r="C1946" s="1348"/>
      <c r="D1946" s="1347"/>
      <c r="E1946" s="1347"/>
      <c r="F1946" s="1347"/>
      <c r="G1946" s="1347"/>
      <c r="H1946" s="1347"/>
      <c r="I1946" s="1347"/>
      <c r="J1946" s="1347"/>
      <c r="K1946" s="1347"/>
      <c r="L1946" s="1347"/>
      <c r="M1946" s="1347"/>
      <c r="N1946" s="1347"/>
      <c r="O1946" s="1347"/>
      <c r="P1946" s="1347"/>
      <c r="Q1946" s="1347"/>
      <c r="R1946" s="1347"/>
      <c r="S1946" s="1347"/>
      <c r="T1946" s="1347"/>
      <c r="U1946" s="1347"/>
      <c r="V1946" s="1347"/>
      <c r="W1946" s="1347"/>
      <c r="X1946" s="1347"/>
      <c r="Y1946" s="1347"/>
      <c r="Z1946" s="1347"/>
      <c r="AA1946" s="369"/>
    </row>
    <row r="1947" spans="1:27" ht="14.25" customHeight="1">
      <c r="A1947" s="369"/>
      <c r="B1947" s="1348"/>
      <c r="C1947" s="1348"/>
      <c r="D1947" s="1347"/>
      <c r="E1947" s="1347"/>
      <c r="F1947" s="1347"/>
      <c r="G1947" s="1347"/>
      <c r="H1947" s="1347"/>
      <c r="I1947" s="1347"/>
      <c r="J1947" s="1347"/>
      <c r="K1947" s="1347"/>
      <c r="L1947" s="1347"/>
      <c r="M1947" s="1347"/>
      <c r="N1947" s="1347"/>
      <c r="O1947" s="1347"/>
      <c r="P1947" s="1347"/>
      <c r="Q1947" s="1347"/>
      <c r="R1947" s="1347"/>
      <c r="S1947" s="1347"/>
      <c r="T1947" s="1347"/>
      <c r="U1947" s="1347"/>
      <c r="V1947" s="1347"/>
      <c r="W1947" s="1347"/>
      <c r="X1947" s="1347"/>
      <c r="Y1947" s="1347"/>
      <c r="Z1947" s="1347"/>
      <c r="AA1947" s="369"/>
    </row>
    <row r="1948" spans="1:27" ht="14.4">
      <c r="A1948" s="369"/>
      <c r="B1948" s="1348"/>
      <c r="C1948" s="1348"/>
      <c r="D1948" s="1347" t="s">
        <v>3977</v>
      </c>
      <c r="E1948" s="1347"/>
      <c r="F1948" s="1347"/>
      <c r="G1948" s="1347"/>
      <c r="H1948" s="1347"/>
      <c r="I1948" s="1347"/>
      <c r="J1948" s="1347"/>
      <c r="K1948" s="1347"/>
      <c r="L1948" s="1347"/>
      <c r="M1948" s="1347"/>
      <c r="N1948" s="1442" t="s">
        <v>3979</v>
      </c>
      <c r="O1948" s="1442"/>
      <c r="P1948" s="1442"/>
      <c r="Q1948" s="1442"/>
      <c r="R1948" s="390"/>
      <c r="S1948" s="369"/>
      <c r="T1948" s="369"/>
      <c r="U1948" s="369"/>
      <c r="V1948" s="391"/>
      <c r="W1948" s="389"/>
      <c r="X1948" s="389"/>
      <c r="Y1948" s="389"/>
      <c r="Z1948" s="392"/>
      <c r="AA1948" s="369"/>
    </row>
    <row r="1949" spans="1:27" ht="14.4">
      <c r="A1949" s="369"/>
      <c r="B1949" s="1348"/>
      <c r="C1949" s="1348"/>
      <c r="D1949" s="1347"/>
      <c r="E1949" s="1347"/>
      <c r="F1949" s="1347"/>
      <c r="G1949" s="1347"/>
      <c r="H1949" s="1347"/>
      <c r="I1949" s="1347"/>
      <c r="J1949" s="1347"/>
      <c r="K1949" s="1347"/>
      <c r="L1949" s="1347"/>
      <c r="M1949" s="1347"/>
      <c r="N1949" s="1442"/>
      <c r="O1949" s="1442"/>
      <c r="P1949" s="1442"/>
      <c r="Q1949" s="1442"/>
      <c r="R1949" s="115"/>
      <c r="S1949" s="114"/>
      <c r="T1949" s="369" t="s">
        <v>388</v>
      </c>
      <c r="U1949" s="114"/>
      <c r="V1949" s="393" t="s">
        <v>3980</v>
      </c>
      <c r="W1949" s="389"/>
      <c r="X1949" s="389"/>
      <c r="Y1949" s="389"/>
      <c r="Z1949" s="392"/>
      <c r="AA1949" s="369"/>
    </row>
    <row r="1950" spans="1:27" ht="14.4">
      <c r="A1950" s="369"/>
      <c r="B1950" s="1348"/>
      <c r="C1950" s="1348"/>
      <c r="D1950" s="1347"/>
      <c r="E1950" s="1347"/>
      <c r="F1950" s="1347"/>
      <c r="G1950" s="1347"/>
      <c r="H1950" s="1347"/>
      <c r="I1950" s="1347"/>
      <c r="J1950" s="1347"/>
      <c r="K1950" s="1347"/>
      <c r="L1950" s="1347"/>
      <c r="M1950" s="1347"/>
      <c r="N1950" s="1442"/>
      <c r="O1950" s="1442"/>
      <c r="P1950" s="1442"/>
      <c r="Q1950" s="1442"/>
      <c r="R1950" s="394"/>
      <c r="S1950" s="369"/>
      <c r="T1950" s="369"/>
      <c r="U1950" s="395"/>
      <c r="V1950" s="391"/>
      <c r="W1950" s="389"/>
      <c r="X1950" s="389"/>
      <c r="Y1950" s="389"/>
      <c r="Z1950" s="392"/>
      <c r="AA1950" s="369"/>
    </row>
    <row r="1951" spans="1:27" ht="13.95" customHeight="1">
      <c r="A1951" s="369"/>
      <c r="B1951" s="1348"/>
      <c r="C1951" s="1348"/>
      <c r="D1951" s="1443" t="s">
        <v>3978</v>
      </c>
      <c r="E1951" s="1443"/>
      <c r="F1951" s="1443"/>
      <c r="G1951" s="370"/>
      <c r="H1951" s="371"/>
      <c r="I1951" s="371"/>
      <c r="J1951" s="371"/>
      <c r="K1951" s="371"/>
      <c r="L1951" s="371"/>
      <c r="M1951" s="371"/>
      <c r="N1951" s="371"/>
      <c r="O1951" s="371"/>
      <c r="P1951" s="371"/>
      <c r="Q1951" s="371"/>
      <c r="R1951" s="371"/>
      <c r="S1951" s="371"/>
      <c r="T1951" s="371"/>
      <c r="U1951" s="371"/>
      <c r="V1951" s="372"/>
      <c r="W1951" s="370"/>
      <c r="X1951" s="370"/>
      <c r="Y1951" s="370"/>
      <c r="Z1951" s="374"/>
      <c r="AA1951" s="369"/>
    </row>
    <row r="1952" spans="1:27" ht="14.4">
      <c r="A1952" s="369"/>
      <c r="B1952" s="1348"/>
      <c r="C1952" s="1348"/>
      <c r="D1952" s="1443"/>
      <c r="E1952" s="1443"/>
      <c r="F1952" s="1443"/>
      <c r="G1952" s="389"/>
      <c r="H1952" s="369"/>
      <c r="I1952" s="121" t="s">
        <v>3783</v>
      </c>
      <c r="J1952" s="369" t="s">
        <v>3981</v>
      </c>
      <c r="K1952" s="369"/>
      <c r="L1952" s="369"/>
      <c r="M1952" s="369"/>
      <c r="N1952" s="369" t="s">
        <v>3965</v>
      </c>
      <c r="O1952" s="369"/>
      <c r="P1952" s="121" t="s">
        <v>3783</v>
      </c>
      <c r="Q1952" s="369" t="s">
        <v>3982</v>
      </c>
      <c r="R1952" s="369"/>
      <c r="S1952" s="369"/>
      <c r="T1952" s="369"/>
      <c r="U1952" s="369" t="s">
        <v>3965</v>
      </c>
      <c r="V1952" s="391"/>
      <c r="W1952" s="121" t="s">
        <v>3783</v>
      </c>
      <c r="X1952" s="389" t="s">
        <v>3983</v>
      </c>
      <c r="Y1952" s="389"/>
      <c r="Z1952" s="392"/>
      <c r="AA1952" s="369"/>
    </row>
    <row r="1953" spans="1:47" ht="14.4">
      <c r="A1953" s="369"/>
      <c r="B1953" s="1348"/>
      <c r="C1953" s="1348"/>
      <c r="D1953" s="1443"/>
      <c r="E1953" s="1443"/>
      <c r="F1953" s="1443"/>
      <c r="G1953" s="375"/>
      <c r="H1953" s="376"/>
      <c r="I1953" s="376"/>
      <c r="J1953" s="376"/>
      <c r="K1953" s="376"/>
      <c r="L1953" s="376"/>
      <c r="M1953" s="376"/>
      <c r="N1953" s="376"/>
      <c r="O1953" s="376"/>
      <c r="P1953" s="376"/>
      <c r="Q1953" s="376"/>
      <c r="R1953" s="376"/>
      <c r="S1953" s="376"/>
      <c r="T1953" s="376"/>
      <c r="U1953" s="376"/>
      <c r="V1953" s="378"/>
      <c r="W1953" s="375"/>
      <c r="X1953" s="375"/>
      <c r="Y1953" s="375"/>
      <c r="Z1953" s="379"/>
      <c r="AA1953" s="369"/>
    </row>
    <row r="1954" spans="1:47" ht="14.55" customHeight="1">
      <c r="B1954" s="1348" t="s">
        <v>3984</v>
      </c>
      <c r="C1954" s="1348"/>
      <c r="D1954" s="1347" t="s">
        <v>23</v>
      </c>
      <c r="E1954" s="1347"/>
      <c r="F1954" s="1347"/>
      <c r="G1954" s="1346" t="s">
        <v>15</v>
      </c>
      <c r="H1954" s="1346"/>
      <c r="I1954" s="1346"/>
      <c r="J1954" s="1346"/>
      <c r="K1954" s="1346"/>
      <c r="L1954" s="1444"/>
      <c r="M1954" s="1349"/>
      <c r="N1954" s="368" t="s">
        <v>3919</v>
      </c>
      <c r="O1954" s="1444"/>
      <c r="P1954" s="1349"/>
      <c r="Q1954" s="1346" t="s">
        <v>56</v>
      </c>
      <c r="R1954" s="1346"/>
      <c r="S1954" s="1346"/>
      <c r="T1954" s="1346"/>
      <c r="U1954" s="1346"/>
      <c r="V1954" s="1445"/>
      <c r="W1954" s="1346"/>
      <c r="X1954" s="1346"/>
      <c r="Y1954" s="1346"/>
      <c r="Z1954" s="1346"/>
      <c r="AB1954" s="2">
        <v>76</v>
      </c>
      <c r="AC1954" s="876"/>
      <c r="AD1954" s="876"/>
      <c r="AE1954" s="876"/>
      <c r="AF1954" s="1446"/>
      <c r="AG1954" s="1446"/>
      <c r="AH1954" s="1446"/>
      <c r="AI1954" s="1446"/>
      <c r="AJ1954" s="1446"/>
      <c r="AK1954" s="876"/>
      <c r="AL1954" s="876"/>
      <c r="AM1954" s="876"/>
      <c r="AN1954" s="1446"/>
      <c r="AO1954" s="1446"/>
      <c r="AP1954" s="1446"/>
      <c r="AQ1954" s="1446"/>
      <c r="AR1954" s="1446"/>
      <c r="AS1954" s="1446"/>
      <c r="AT1954" s="1446"/>
      <c r="AU1954" s="1446"/>
    </row>
    <row r="1955" spans="1:47" ht="13.05" customHeight="1">
      <c r="B1955" s="1348"/>
      <c r="C1955" s="1348"/>
      <c r="D1955" s="1347"/>
      <c r="E1955" s="1347"/>
      <c r="F1955" s="1347"/>
      <c r="G1955" s="1346" t="s">
        <v>17</v>
      </c>
      <c r="H1955" s="1346"/>
      <c r="I1955" s="1346"/>
      <c r="J1955" s="1346"/>
      <c r="K1955" s="1346"/>
      <c r="L1955" s="1445"/>
      <c r="M1955" s="1346"/>
      <c r="N1955" s="1346"/>
      <c r="O1955" s="1346"/>
      <c r="P1955" s="1346"/>
      <c r="Q1955" s="1346" t="s">
        <v>3993</v>
      </c>
      <c r="R1955" s="1346"/>
      <c r="S1955" s="1346"/>
      <c r="T1955" s="1346"/>
      <c r="U1955" s="1346"/>
      <c r="V1955" s="1445"/>
      <c r="W1955" s="1346"/>
      <c r="X1955" s="1346"/>
      <c r="Y1955" s="1346"/>
      <c r="Z1955" s="1346"/>
      <c r="AC1955" s="876"/>
      <c r="AD1955" s="876"/>
      <c r="AE1955" s="876"/>
      <c r="AF1955" s="1446"/>
      <c r="AG1955" s="1446"/>
      <c r="AH1955" s="1446"/>
      <c r="AI1955" s="1446"/>
      <c r="AJ1955" s="1446"/>
      <c r="AK1955" s="1446"/>
      <c r="AL1955" s="1446"/>
      <c r="AM1955" s="1446"/>
      <c r="AN1955" s="1446"/>
      <c r="AO1955" s="1446"/>
      <c r="AP1955" s="1446"/>
      <c r="AQ1955" s="1446"/>
      <c r="AR1955" s="1446"/>
      <c r="AS1955" s="1446"/>
      <c r="AT1955" s="1446"/>
      <c r="AU1955" s="1446"/>
    </row>
    <row r="1956" spans="1:47" ht="13.95" customHeight="1">
      <c r="A1956" s="369"/>
      <c r="B1956" s="1348"/>
      <c r="C1956" s="1348"/>
      <c r="D1956" s="1347"/>
      <c r="E1956" s="1347"/>
      <c r="F1956" s="1347"/>
      <c r="G1956" s="1346" t="s">
        <v>19</v>
      </c>
      <c r="H1956" s="1346"/>
      <c r="I1956" s="1346"/>
      <c r="J1956" s="1346"/>
      <c r="K1956" s="1346"/>
      <c r="L1956" s="1445"/>
      <c r="M1956" s="1346"/>
      <c r="N1956" s="1346"/>
      <c r="O1956" s="1346"/>
      <c r="P1956" s="1346"/>
      <c r="Q1956" s="1347" t="s">
        <v>20</v>
      </c>
      <c r="R1956" s="1347"/>
      <c r="S1956" s="1347"/>
      <c r="T1956" s="1347"/>
      <c r="U1956" s="1347"/>
      <c r="V1956" s="1445"/>
      <c r="W1956" s="1346"/>
      <c r="X1956" s="1346"/>
      <c r="Y1956" s="1346"/>
      <c r="Z1956" s="1346"/>
      <c r="AA1956" s="369"/>
    </row>
    <row r="1957" spans="1:47" ht="14.4">
      <c r="A1957" s="369"/>
      <c r="B1957" s="1348"/>
      <c r="C1957" s="1348"/>
      <c r="D1957" s="1347" t="s">
        <v>8</v>
      </c>
      <c r="E1957" s="1347"/>
      <c r="F1957" s="1347"/>
      <c r="G1957" s="1447"/>
      <c r="H1957" s="1343"/>
      <c r="I1957" s="1343"/>
      <c r="J1957" s="1343"/>
      <c r="K1957" s="1343"/>
      <c r="L1957" s="1344"/>
      <c r="M1957" s="1344"/>
      <c r="N1957" s="1344"/>
      <c r="O1957" s="1344"/>
      <c r="P1957" s="1344"/>
      <c r="Q1957" s="1344"/>
      <c r="R1957" s="1344"/>
      <c r="S1957" s="1344"/>
      <c r="T1957" s="1344"/>
      <c r="U1957" s="1344"/>
      <c r="V1957" s="1344"/>
      <c r="W1957" s="1344"/>
      <c r="X1957" s="1344"/>
      <c r="Y1957" s="1344"/>
      <c r="Z1957" s="1344"/>
      <c r="AA1957" s="369"/>
    </row>
    <row r="1958" spans="1:47" ht="14.4">
      <c r="A1958" s="369"/>
      <c r="B1958" s="1348"/>
      <c r="C1958" s="1348"/>
      <c r="D1958" s="1347"/>
      <c r="E1958" s="1347"/>
      <c r="F1958" s="1347"/>
      <c r="G1958" s="1345"/>
      <c r="H1958" s="1344"/>
      <c r="I1958" s="1344"/>
      <c r="J1958" s="1344"/>
      <c r="K1958" s="1344"/>
      <c r="L1958" s="1344"/>
      <c r="M1958" s="1344"/>
      <c r="N1958" s="1344"/>
      <c r="O1958" s="1344"/>
      <c r="P1958" s="1344"/>
      <c r="Q1958" s="1344"/>
      <c r="R1958" s="1344"/>
      <c r="S1958" s="1344"/>
      <c r="T1958" s="1344"/>
      <c r="U1958" s="1344"/>
      <c r="V1958" s="1344"/>
      <c r="W1958" s="1344"/>
      <c r="X1958" s="1344"/>
      <c r="Y1958" s="1344"/>
      <c r="Z1958" s="1344"/>
      <c r="AA1958" s="369"/>
    </row>
    <row r="1959" spans="1:47" ht="14.4">
      <c r="A1959" s="369"/>
      <c r="B1959" s="1348"/>
      <c r="C1959" s="1348"/>
      <c r="D1959" s="1347" t="s">
        <v>3745</v>
      </c>
      <c r="E1959" s="1347"/>
      <c r="F1959" s="1347"/>
      <c r="G1959" s="370"/>
      <c r="H1959" s="371"/>
      <c r="I1959" s="350"/>
      <c r="J1959" s="350"/>
      <c r="K1959" s="112" t="s">
        <v>3783</v>
      </c>
      <c r="L1959" s="371" t="s">
        <v>3966</v>
      </c>
      <c r="M1959" s="371"/>
      <c r="N1959" s="371"/>
      <c r="O1959" s="371"/>
      <c r="P1959" s="371" t="s">
        <v>3965</v>
      </c>
      <c r="Q1959" s="350"/>
      <c r="R1959" s="112" t="s">
        <v>3783</v>
      </c>
      <c r="S1959" s="371" t="s">
        <v>3967</v>
      </c>
      <c r="T1959" s="371"/>
      <c r="U1959" s="371"/>
      <c r="V1959" s="372"/>
      <c r="W1959" s="373"/>
      <c r="X1959" s="370"/>
      <c r="Y1959" s="370"/>
      <c r="Z1959" s="374"/>
      <c r="AA1959" s="369"/>
    </row>
    <row r="1960" spans="1:47" ht="14.4">
      <c r="A1960" s="369"/>
      <c r="B1960" s="1348"/>
      <c r="C1960" s="1348"/>
      <c r="D1960" s="1347"/>
      <c r="E1960" s="1347"/>
      <c r="F1960" s="1347"/>
      <c r="G1960" s="375"/>
      <c r="H1960" s="376"/>
      <c r="I1960" s="377"/>
      <c r="J1960" s="376"/>
      <c r="K1960" s="110" t="s">
        <v>3783</v>
      </c>
      <c r="L1960" s="376" t="s">
        <v>9</v>
      </c>
      <c r="M1960" s="376"/>
      <c r="N1960" s="376"/>
      <c r="O1960" s="1448"/>
      <c r="P1960" s="1449"/>
      <c r="Q1960" s="1449"/>
      <c r="R1960" s="1449"/>
      <c r="S1960" s="1449"/>
      <c r="T1960" s="1449"/>
      <c r="U1960" s="1449"/>
      <c r="V1960" s="1449"/>
      <c r="W1960" s="375" t="s">
        <v>10</v>
      </c>
      <c r="X1960" s="375"/>
      <c r="Y1960" s="375"/>
      <c r="Z1960" s="379"/>
      <c r="AA1960" s="369"/>
    </row>
    <row r="1961" spans="1:47" ht="14.4">
      <c r="A1961" s="369"/>
      <c r="B1961" s="1348"/>
      <c r="C1961" s="1348"/>
      <c r="D1961" s="1347"/>
      <c r="E1961" s="1347"/>
      <c r="F1961" s="1347"/>
      <c r="G1961" s="1450" t="s">
        <v>3968</v>
      </c>
      <c r="H1961" s="1450"/>
      <c r="I1961" s="1450"/>
      <c r="J1961" s="1450"/>
      <c r="K1961" s="1451"/>
      <c r="L1961" s="1452"/>
      <c r="M1961" s="1453"/>
      <c r="N1961" s="1453"/>
      <c r="O1961" s="1453"/>
      <c r="P1961" s="1453"/>
      <c r="Q1961" s="1452"/>
      <c r="R1961" s="1453"/>
      <c r="S1961" s="1453"/>
      <c r="T1961" s="1453"/>
      <c r="U1961" s="1453"/>
      <c r="V1961" s="1445"/>
      <c r="W1961" s="1346"/>
      <c r="X1961" s="1346"/>
      <c r="Y1961" s="1346"/>
      <c r="Z1961" s="1346"/>
      <c r="AA1961" s="369"/>
    </row>
    <row r="1962" spans="1:47" ht="14.4">
      <c r="A1962" s="369"/>
      <c r="B1962" s="1348"/>
      <c r="C1962" s="1348"/>
      <c r="D1962" s="1347"/>
      <c r="E1962" s="1347"/>
      <c r="F1962" s="1347"/>
      <c r="G1962" s="1450" t="s">
        <v>3969</v>
      </c>
      <c r="H1962" s="1450"/>
      <c r="I1962" s="1450"/>
      <c r="J1962" s="1450"/>
      <c r="K1962" s="1451"/>
      <c r="L1962" s="1429"/>
      <c r="M1962" s="862"/>
      <c r="N1962" s="109"/>
      <c r="O1962" s="1" t="s">
        <v>12</v>
      </c>
      <c r="P1962" s="109"/>
      <c r="Q1962" s="1" t="s">
        <v>11</v>
      </c>
      <c r="R1962" s="109"/>
      <c r="S1962" s="1" t="s">
        <v>227</v>
      </c>
      <c r="T1962" s="382"/>
      <c r="U1962" s="382"/>
      <c r="V1962" s="383"/>
      <c r="W1962" s="380"/>
      <c r="X1962" s="380"/>
      <c r="Y1962" s="380"/>
      <c r="Z1962" s="381"/>
      <c r="AA1962" s="369"/>
    </row>
    <row r="1963" spans="1:47" ht="13.95" customHeight="1">
      <c r="A1963" s="369"/>
      <c r="B1963" s="1348"/>
      <c r="C1963" s="1348"/>
      <c r="D1963" s="1443" t="s">
        <v>3971</v>
      </c>
      <c r="E1963" s="1347"/>
      <c r="F1963" s="1347"/>
      <c r="G1963" s="111" t="s">
        <v>3783</v>
      </c>
      <c r="H1963" s="385" t="s">
        <v>3972</v>
      </c>
      <c r="I1963" s="385"/>
      <c r="J1963" s="385"/>
      <c r="K1963" s="385"/>
      <c r="L1963" s="386" t="s">
        <v>3974</v>
      </c>
      <c r="M1963" s="385"/>
      <c r="N1963" s="385"/>
      <c r="O1963" s="1433"/>
      <c r="P1963" s="1433"/>
      <c r="Q1963" s="1433"/>
      <c r="R1963" s="1433"/>
      <c r="S1963" s="1433"/>
      <c r="T1963" s="1433"/>
      <c r="U1963" s="1433"/>
      <c r="V1963" s="1433"/>
      <c r="W1963" s="387" t="s">
        <v>10</v>
      </c>
      <c r="X1963" s="387"/>
      <c r="Y1963" s="387"/>
      <c r="Z1963" s="388"/>
      <c r="AA1963" s="369"/>
    </row>
    <row r="1964" spans="1:47" ht="14.4">
      <c r="A1964" s="369"/>
      <c r="B1964" s="1348"/>
      <c r="C1964" s="1348"/>
      <c r="D1964" s="1347"/>
      <c r="E1964" s="1347"/>
      <c r="F1964" s="1347"/>
      <c r="G1964" s="110" t="s">
        <v>3783</v>
      </c>
      <c r="H1964" s="376" t="s">
        <v>3973</v>
      </c>
      <c r="I1964" s="376"/>
      <c r="J1964" s="376"/>
      <c r="K1964" s="376"/>
      <c r="L1964" s="376"/>
      <c r="M1964" s="376"/>
      <c r="N1964" s="376"/>
      <c r="O1964" s="376"/>
      <c r="P1964" s="376"/>
      <c r="Q1964" s="376"/>
      <c r="R1964" s="376"/>
      <c r="S1964" s="376"/>
      <c r="T1964" s="376"/>
      <c r="U1964" s="376"/>
      <c r="V1964" s="378"/>
      <c r="W1964" s="375"/>
      <c r="X1964" s="375"/>
      <c r="Y1964" s="375"/>
      <c r="Z1964" s="379"/>
      <c r="AA1964" s="369"/>
    </row>
    <row r="1965" spans="1:47" ht="13.95" customHeight="1">
      <c r="A1965" s="369"/>
      <c r="B1965" s="1348" t="s">
        <v>3985</v>
      </c>
      <c r="C1965" s="1348"/>
      <c r="D1965" s="1347" t="s">
        <v>3755</v>
      </c>
      <c r="E1965" s="1347"/>
      <c r="F1965" s="1347"/>
      <c r="G1965" s="1435"/>
      <c r="H1965" s="1435"/>
      <c r="I1965" s="1435"/>
      <c r="J1965" s="1435"/>
      <c r="K1965" s="1435"/>
      <c r="L1965" s="1435"/>
      <c r="M1965" s="1435"/>
      <c r="N1965" s="1435"/>
      <c r="O1965" s="1435"/>
      <c r="P1965" s="1435"/>
      <c r="Q1965" s="1435"/>
      <c r="R1965" s="1435"/>
      <c r="S1965" s="1435"/>
      <c r="T1965" s="1435"/>
      <c r="U1965" s="1435"/>
      <c r="V1965" s="1435"/>
      <c r="W1965" s="1435"/>
      <c r="X1965" s="1435"/>
      <c r="Y1965" s="1435"/>
      <c r="Z1965" s="1435"/>
      <c r="AA1965" s="369"/>
    </row>
    <row r="1966" spans="1:47" ht="14.4">
      <c r="A1966" s="369"/>
      <c r="B1966" s="1348"/>
      <c r="C1966" s="1348"/>
      <c r="D1966" s="1434"/>
      <c r="E1966" s="1434"/>
      <c r="F1966" s="1434"/>
      <c r="G1966" s="1436"/>
      <c r="H1966" s="1436"/>
      <c r="I1966" s="1436"/>
      <c r="J1966" s="1435"/>
      <c r="K1966" s="1435"/>
      <c r="L1966" s="1435"/>
      <c r="M1966" s="1435"/>
      <c r="N1966" s="1435"/>
      <c r="O1966" s="1435"/>
      <c r="P1966" s="1435"/>
      <c r="Q1966" s="1435"/>
      <c r="R1966" s="1435"/>
      <c r="S1966" s="1435"/>
      <c r="T1966" s="1435"/>
      <c r="U1966" s="1435"/>
      <c r="V1966" s="1435"/>
      <c r="W1966" s="1435"/>
      <c r="X1966" s="1435"/>
      <c r="Y1966" s="1435"/>
      <c r="Z1966" s="1435"/>
      <c r="AA1966" s="369"/>
    </row>
    <row r="1967" spans="1:47" ht="18" customHeight="1">
      <c r="A1967" s="369"/>
      <c r="B1967" s="1348"/>
      <c r="C1967" s="1348"/>
      <c r="D1967" s="1347" t="s">
        <v>3975</v>
      </c>
      <c r="E1967" s="1347"/>
      <c r="F1967" s="1347"/>
      <c r="G1967" s="1047" t="s">
        <v>3918</v>
      </c>
      <c r="H1967" s="1047"/>
      <c r="I1967" s="1047"/>
      <c r="J1967" s="871"/>
      <c r="K1967" s="869"/>
      <c r="L1967" s="344" t="s">
        <v>3919</v>
      </c>
      <c r="M1967" s="1437"/>
      <c r="N1967" s="1427"/>
      <c r="O1967" s="1438"/>
      <c r="P1967" s="1439"/>
      <c r="Q1967" s="1425"/>
      <c r="R1967" s="1425"/>
      <c r="S1967" s="1425"/>
      <c r="T1967" s="1425"/>
      <c r="U1967" s="1425"/>
      <c r="V1967" s="1425"/>
      <c r="W1967" s="1425"/>
      <c r="X1967" s="1425"/>
      <c r="Y1967" s="1425"/>
      <c r="Z1967" s="1440"/>
      <c r="AA1967" s="369"/>
    </row>
    <row r="1968" spans="1:47" ht="18" customHeight="1">
      <c r="A1968" s="369"/>
      <c r="B1968" s="1348"/>
      <c r="C1968" s="1348"/>
      <c r="D1968" s="1347"/>
      <c r="E1968" s="1347"/>
      <c r="F1968" s="1347"/>
      <c r="G1968" s="1047" t="s">
        <v>3920</v>
      </c>
      <c r="H1968" s="1047"/>
      <c r="I1968" s="1047"/>
      <c r="J1968" s="1046"/>
      <c r="K1968" s="1046"/>
      <c r="L1968" s="1046"/>
      <c r="M1968" s="1046"/>
      <c r="N1968" s="1046"/>
      <c r="O1968" s="1046"/>
      <c r="P1968" s="1047" t="s">
        <v>3921</v>
      </c>
      <c r="Q1968" s="1047"/>
      <c r="R1968" s="1047"/>
      <c r="S1968" s="1046"/>
      <c r="T1968" s="1046"/>
      <c r="U1968" s="1046"/>
      <c r="V1968" s="1046"/>
      <c r="W1968" s="1046"/>
      <c r="X1968" s="1046"/>
      <c r="Y1968" s="1046"/>
      <c r="Z1968" s="1046"/>
      <c r="AA1968" s="369"/>
    </row>
    <row r="1969" spans="1:47" ht="18" customHeight="1">
      <c r="A1969" s="369"/>
      <c r="B1969" s="1348"/>
      <c r="C1969" s="1348"/>
      <c r="D1969" s="1347"/>
      <c r="E1969" s="1347"/>
      <c r="F1969" s="1347"/>
      <c r="G1969" s="1047" t="s">
        <v>3922</v>
      </c>
      <c r="H1969" s="1047"/>
      <c r="I1969" s="1047"/>
      <c r="J1969" s="1046"/>
      <c r="K1969" s="1046"/>
      <c r="L1969" s="1046"/>
      <c r="M1969" s="1046"/>
      <c r="N1969" s="1046"/>
      <c r="O1969" s="1046"/>
      <c r="P1969" s="1047" t="s">
        <v>3923</v>
      </c>
      <c r="Q1969" s="1047"/>
      <c r="R1969" s="1047"/>
      <c r="S1969" s="1046"/>
      <c r="T1969" s="1046"/>
      <c r="U1969" s="1046"/>
      <c r="V1969" s="1046"/>
      <c r="W1969" s="1046"/>
      <c r="X1969" s="1046"/>
      <c r="Y1969" s="1046"/>
      <c r="Z1969" s="1046"/>
      <c r="AA1969" s="369"/>
    </row>
    <row r="1970" spans="1:47" ht="18" customHeight="1">
      <c r="A1970" s="369"/>
      <c r="B1970" s="1348"/>
      <c r="C1970" s="1348"/>
      <c r="D1970" s="1347"/>
      <c r="E1970" s="1347"/>
      <c r="F1970" s="1347"/>
      <c r="G1970" s="1047" t="s">
        <v>3924</v>
      </c>
      <c r="H1970" s="1047"/>
      <c r="I1970" s="1047"/>
      <c r="J1970" s="1046"/>
      <c r="K1970" s="1046"/>
      <c r="L1970" s="1046"/>
      <c r="M1970" s="1046"/>
      <c r="N1970" s="1046"/>
      <c r="O1970" s="1046"/>
      <c r="P1970" s="1046"/>
      <c r="Q1970" s="1046"/>
      <c r="R1970" s="1046"/>
      <c r="S1970" s="1046"/>
      <c r="T1970" s="1046"/>
      <c r="U1970" s="1046"/>
      <c r="V1970" s="1046"/>
      <c r="W1970" s="1046"/>
      <c r="X1970" s="1046"/>
      <c r="Y1970" s="1046"/>
      <c r="Z1970" s="1046"/>
      <c r="AA1970" s="369"/>
    </row>
    <row r="1971" spans="1:47" ht="14.4">
      <c r="A1971" s="369"/>
      <c r="B1971" s="1348"/>
      <c r="C1971" s="1348"/>
      <c r="D1971" s="1441" t="s">
        <v>3976</v>
      </c>
      <c r="E1971" s="1441"/>
      <c r="F1971" s="1441"/>
      <c r="G1971" s="1441"/>
      <c r="H1971" s="1441"/>
      <c r="I1971" s="1441"/>
      <c r="J1971" s="1441"/>
      <c r="K1971" s="1441"/>
      <c r="L1971" s="1441"/>
      <c r="M1971" s="1441"/>
      <c r="N1971" s="1441" t="s">
        <v>177</v>
      </c>
      <c r="O1971" s="1441"/>
      <c r="P1971" s="1441"/>
      <c r="Q1971" s="1441"/>
      <c r="R1971" s="1441"/>
      <c r="S1971" s="1441"/>
      <c r="T1971" s="1441"/>
      <c r="U1971" s="1441"/>
      <c r="V1971" s="1441"/>
      <c r="W1971" s="1441"/>
      <c r="X1971" s="1441"/>
      <c r="Y1971" s="1441"/>
      <c r="Z1971" s="1441"/>
      <c r="AA1971" s="369"/>
    </row>
    <row r="1972" spans="1:47" ht="14.4">
      <c r="A1972" s="369"/>
      <c r="B1972" s="1348"/>
      <c r="C1972" s="1348"/>
      <c r="D1972" s="1347"/>
      <c r="E1972" s="1347"/>
      <c r="F1972" s="1347"/>
      <c r="G1972" s="1347"/>
      <c r="H1972" s="1347"/>
      <c r="I1972" s="1347"/>
      <c r="J1972" s="1347"/>
      <c r="K1972" s="1347"/>
      <c r="L1972" s="1347"/>
      <c r="M1972" s="1347"/>
      <c r="N1972" s="1347"/>
      <c r="O1972" s="1347"/>
      <c r="P1972" s="1347"/>
      <c r="Q1972" s="1347"/>
      <c r="R1972" s="1347"/>
      <c r="S1972" s="1347"/>
      <c r="T1972" s="1347"/>
      <c r="U1972" s="1347"/>
      <c r="V1972" s="1347"/>
      <c r="W1972" s="1347"/>
      <c r="X1972" s="1347"/>
      <c r="Y1972" s="1347"/>
      <c r="Z1972" s="1347"/>
      <c r="AA1972" s="369"/>
    </row>
    <row r="1973" spans="1:47" ht="14.25" customHeight="1">
      <c r="A1973" s="369"/>
      <c r="B1973" s="1348"/>
      <c r="C1973" s="1348"/>
      <c r="D1973" s="1347"/>
      <c r="E1973" s="1347"/>
      <c r="F1973" s="1347"/>
      <c r="G1973" s="1347"/>
      <c r="H1973" s="1347"/>
      <c r="I1973" s="1347"/>
      <c r="J1973" s="1347"/>
      <c r="K1973" s="1347"/>
      <c r="L1973" s="1347"/>
      <c r="M1973" s="1347"/>
      <c r="N1973" s="1347"/>
      <c r="O1973" s="1347"/>
      <c r="P1973" s="1347"/>
      <c r="Q1973" s="1347"/>
      <c r="R1973" s="1347"/>
      <c r="S1973" s="1347"/>
      <c r="T1973" s="1347"/>
      <c r="U1973" s="1347"/>
      <c r="V1973" s="1347"/>
      <c r="W1973" s="1347"/>
      <c r="X1973" s="1347"/>
      <c r="Y1973" s="1347"/>
      <c r="Z1973" s="1347"/>
      <c r="AA1973" s="369"/>
    </row>
    <row r="1974" spans="1:47" ht="14.4">
      <c r="A1974" s="369"/>
      <c r="B1974" s="1348"/>
      <c r="C1974" s="1348"/>
      <c r="D1974" s="1347" t="s">
        <v>3977</v>
      </c>
      <c r="E1974" s="1347"/>
      <c r="F1974" s="1347"/>
      <c r="G1974" s="1347"/>
      <c r="H1974" s="1347"/>
      <c r="I1974" s="1347"/>
      <c r="J1974" s="1347"/>
      <c r="K1974" s="1347"/>
      <c r="L1974" s="1347"/>
      <c r="M1974" s="1347"/>
      <c r="N1974" s="1442" t="s">
        <v>3979</v>
      </c>
      <c r="O1974" s="1442"/>
      <c r="P1974" s="1442"/>
      <c r="Q1974" s="1442"/>
      <c r="R1974" s="390"/>
      <c r="S1974" s="369"/>
      <c r="T1974" s="369"/>
      <c r="U1974" s="369"/>
      <c r="V1974" s="391"/>
      <c r="W1974" s="389"/>
      <c r="X1974" s="389"/>
      <c r="Y1974" s="389"/>
      <c r="Z1974" s="392"/>
      <c r="AA1974" s="369"/>
    </row>
    <row r="1975" spans="1:47" ht="14.4">
      <c r="A1975" s="369"/>
      <c r="B1975" s="1348"/>
      <c r="C1975" s="1348"/>
      <c r="D1975" s="1347"/>
      <c r="E1975" s="1347"/>
      <c r="F1975" s="1347"/>
      <c r="G1975" s="1347"/>
      <c r="H1975" s="1347"/>
      <c r="I1975" s="1347"/>
      <c r="J1975" s="1347"/>
      <c r="K1975" s="1347"/>
      <c r="L1975" s="1347"/>
      <c r="M1975" s="1347"/>
      <c r="N1975" s="1442"/>
      <c r="O1975" s="1442"/>
      <c r="P1975" s="1442"/>
      <c r="Q1975" s="1442"/>
      <c r="R1975" s="115"/>
      <c r="S1975" s="114"/>
      <c r="T1975" s="369" t="s">
        <v>388</v>
      </c>
      <c r="U1975" s="114"/>
      <c r="V1975" s="393" t="s">
        <v>3980</v>
      </c>
      <c r="W1975" s="389"/>
      <c r="X1975" s="389"/>
      <c r="Y1975" s="389"/>
      <c r="Z1975" s="392"/>
      <c r="AA1975" s="369"/>
    </row>
    <row r="1976" spans="1:47" ht="14.4">
      <c r="A1976" s="369"/>
      <c r="B1976" s="1348"/>
      <c r="C1976" s="1348"/>
      <c r="D1976" s="1347"/>
      <c r="E1976" s="1347"/>
      <c r="F1976" s="1347"/>
      <c r="G1976" s="1347"/>
      <c r="H1976" s="1347"/>
      <c r="I1976" s="1347"/>
      <c r="J1976" s="1347"/>
      <c r="K1976" s="1347"/>
      <c r="L1976" s="1347"/>
      <c r="M1976" s="1347"/>
      <c r="N1976" s="1442"/>
      <c r="O1976" s="1442"/>
      <c r="P1976" s="1442"/>
      <c r="Q1976" s="1442"/>
      <c r="R1976" s="394"/>
      <c r="S1976" s="369"/>
      <c r="T1976" s="369"/>
      <c r="U1976" s="395"/>
      <c r="V1976" s="391"/>
      <c r="W1976" s="389"/>
      <c r="X1976" s="389"/>
      <c r="Y1976" s="389"/>
      <c r="Z1976" s="392"/>
      <c r="AA1976" s="369"/>
    </row>
    <row r="1977" spans="1:47" ht="13.95" customHeight="1">
      <c r="A1977" s="369"/>
      <c r="B1977" s="1348"/>
      <c r="C1977" s="1348"/>
      <c r="D1977" s="1443" t="s">
        <v>3978</v>
      </c>
      <c r="E1977" s="1443"/>
      <c r="F1977" s="1443"/>
      <c r="G1977" s="370"/>
      <c r="H1977" s="371"/>
      <c r="I1977" s="371"/>
      <c r="J1977" s="371"/>
      <c r="K1977" s="371"/>
      <c r="L1977" s="371"/>
      <c r="M1977" s="371"/>
      <c r="N1977" s="371"/>
      <c r="O1977" s="371"/>
      <c r="P1977" s="371"/>
      <c r="Q1977" s="371"/>
      <c r="R1977" s="371"/>
      <c r="S1977" s="371"/>
      <c r="T1977" s="371"/>
      <c r="U1977" s="371"/>
      <c r="V1977" s="372"/>
      <c r="W1977" s="370"/>
      <c r="X1977" s="370"/>
      <c r="Y1977" s="370"/>
      <c r="Z1977" s="374"/>
      <c r="AA1977" s="369"/>
    </row>
    <row r="1978" spans="1:47" ht="14.4">
      <c r="A1978" s="369"/>
      <c r="B1978" s="1348"/>
      <c r="C1978" s="1348"/>
      <c r="D1978" s="1443"/>
      <c r="E1978" s="1443"/>
      <c r="F1978" s="1443"/>
      <c r="G1978" s="389"/>
      <c r="H1978" s="369"/>
      <c r="I1978" s="121" t="s">
        <v>3783</v>
      </c>
      <c r="J1978" s="369" t="s">
        <v>3981</v>
      </c>
      <c r="K1978" s="369"/>
      <c r="L1978" s="369"/>
      <c r="M1978" s="369"/>
      <c r="N1978" s="369" t="s">
        <v>3965</v>
      </c>
      <c r="O1978" s="369"/>
      <c r="P1978" s="121" t="s">
        <v>3783</v>
      </c>
      <c r="Q1978" s="369" t="s">
        <v>3982</v>
      </c>
      <c r="R1978" s="369"/>
      <c r="S1978" s="369"/>
      <c r="T1978" s="369"/>
      <c r="U1978" s="369" t="s">
        <v>3965</v>
      </c>
      <c r="V1978" s="391"/>
      <c r="W1978" s="121" t="s">
        <v>3783</v>
      </c>
      <c r="X1978" s="389" t="s">
        <v>3983</v>
      </c>
      <c r="Y1978" s="389"/>
      <c r="Z1978" s="392"/>
      <c r="AA1978" s="369"/>
    </row>
    <row r="1979" spans="1:47" ht="14.4">
      <c r="A1979" s="369"/>
      <c r="B1979" s="1348"/>
      <c r="C1979" s="1348"/>
      <c r="D1979" s="1443"/>
      <c r="E1979" s="1443"/>
      <c r="F1979" s="1443"/>
      <c r="G1979" s="375"/>
      <c r="H1979" s="376"/>
      <c r="I1979" s="376"/>
      <c r="J1979" s="376"/>
      <c r="K1979" s="376"/>
      <c r="L1979" s="376"/>
      <c r="M1979" s="376"/>
      <c r="N1979" s="376"/>
      <c r="O1979" s="376"/>
      <c r="P1979" s="376"/>
      <c r="Q1979" s="376"/>
      <c r="R1979" s="376"/>
      <c r="S1979" s="376"/>
      <c r="T1979" s="376"/>
      <c r="U1979" s="376"/>
      <c r="V1979" s="378"/>
      <c r="W1979" s="375"/>
      <c r="X1979" s="375"/>
      <c r="Y1979" s="375"/>
      <c r="Z1979" s="379"/>
      <c r="AA1979" s="369"/>
    </row>
    <row r="1980" spans="1:47" ht="14.55" customHeight="1">
      <c r="B1980" s="1348" t="s">
        <v>3984</v>
      </c>
      <c r="C1980" s="1348"/>
      <c r="D1980" s="1347" t="s">
        <v>23</v>
      </c>
      <c r="E1980" s="1347"/>
      <c r="F1980" s="1347"/>
      <c r="G1980" s="1346" t="s">
        <v>15</v>
      </c>
      <c r="H1980" s="1346"/>
      <c r="I1980" s="1346"/>
      <c r="J1980" s="1346"/>
      <c r="K1980" s="1346"/>
      <c r="L1980" s="1444"/>
      <c r="M1980" s="1349"/>
      <c r="N1980" s="368" t="s">
        <v>3919</v>
      </c>
      <c r="O1980" s="1444"/>
      <c r="P1980" s="1349"/>
      <c r="Q1980" s="1346" t="s">
        <v>56</v>
      </c>
      <c r="R1980" s="1346"/>
      <c r="S1980" s="1346"/>
      <c r="T1980" s="1346"/>
      <c r="U1980" s="1346"/>
      <c r="V1980" s="1445"/>
      <c r="W1980" s="1346"/>
      <c r="X1980" s="1346"/>
      <c r="Y1980" s="1346"/>
      <c r="Z1980" s="1346"/>
      <c r="AB1980" s="2">
        <v>77</v>
      </c>
      <c r="AC1980" s="876"/>
      <c r="AD1980" s="876"/>
      <c r="AE1980" s="876"/>
      <c r="AF1980" s="1446"/>
      <c r="AG1980" s="1446"/>
      <c r="AH1980" s="1446"/>
      <c r="AI1980" s="1446"/>
      <c r="AJ1980" s="1446"/>
      <c r="AK1980" s="876"/>
      <c r="AL1980" s="876"/>
      <c r="AM1980" s="876"/>
      <c r="AN1980" s="1446"/>
      <c r="AO1980" s="1446"/>
      <c r="AP1980" s="1446"/>
      <c r="AQ1980" s="1446"/>
      <c r="AR1980" s="1446"/>
      <c r="AS1980" s="1446"/>
      <c r="AT1980" s="1446"/>
      <c r="AU1980" s="1446"/>
    </row>
    <row r="1981" spans="1:47" ht="13.05" customHeight="1">
      <c r="B1981" s="1348"/>
      <c r="C1981" s="1348"/>
      <c r="D1981" s="1347"/>
      <c r="E1981" s="1347"/>
      <c r="F1981" s="1347"/>
      <c r="G1981" s="1346" t="s">
        <v>17</v>
      </c>
      <c r="H1981" s="1346"/>
      <c r="I1981" s="1346"/>
      <c r="J1981" s="1346"/>
      <c r="K1981" s="1346"/>
      <c r="L1981" s="1445"/>
      <c r="M1981" s="1346"/>
      <c r="N1981" s="1346"/>
      <c r="O1981" s="1346"/>
      <c r="P1981" s="1346"/>
      <c r="Q1981" s="1346" t="s">
        <v>3993</v>
      </c>
      <c r="R1981" s="1346"/>
      <c r="S1981" s="1346"/>
      <c r="T1981" s="1346"/>
      <c r="U1981" s="1346"/>
      <c r="V1981" s="1445"/>
      <c r="W1981" s="1346"/>
      <c r="X1981" s="1346"/>
      <c r="Y1981" s="1346"/>
      <c r="Z1981" s="1346"/>
      <c r="AC1981" s="876"/>
      <c r="AD1981" s="876"/>
      <c r="AE1981" s="876"/>
      <c r="AF1981" s="1446"/>
      <c r="AG1981" s="1446"/>
      <c r="AH1981" s="1446"/>
      <c r="AI1981" s="1446"/>
      <c r="AJ1981" s="1446"/>
      <c r="AK1981" s="1446"/>
      <c r="AL1981" s="1446"/>
      <c r="AM1981" s="1446"/>
      <c r="AN1981" s="1446"/>
      <c r="AO1981" s="1446"/>
      <c r="AP1981" s="1446"/>
      <c r="AQ1981" s="1446"/>
      <c r="AR1981" s="1446"/>
      <c r="AS1981" s="1446"/>
      <c r="AT1981" s="1446"/>
      <c r="AU1981" s="1446"/>
    </row>
    <row r="1982" spans="1:47" ht="13.95" customHeight="1">
      <c r="A1982" s="369"/>
      <c r="B1982" s="1348"/>
      <c r="C1982" s="1348"/>
      <c r="D1982" s="1347"/>
      <c r="E1982" s="1347"/>
      <c r="F1982" s="1347"/>
      <c r="G1982" s="1346" t="s">
        <v>19</v>
      </c>
      <c r="H1982" s="1346"/>
      <c r="I1982" s="1346"/>
      <c r="J1982" s="1346"/>
      <c r="K1982" s="1346"/>
      <c r="L1982" s="1445"/>
      <c r="M1982" s="1346"/>
      <c r="N1982" s="1346"/>
      <c r="O1982" s="1346"/>
      <c r="P1982" s="1346"/>
      <c r="Q1982" s="1347" t="s">
        <v>20</v>
      </c>
      <c r="R1982" s="1347"/>
      <c r="S1982" s="1347"/>
      <c r="T1982" s="1347"/>
      <c r="U1982" s="1347"/>
      <c r="V1982" s="1445"/>
      <c r="W1982" s="1346"/>
      <c r="X1982" s="1346"/>
      <c r="Y1982" s="1346"/>
      <c r="Z1982" s="1346"/>
      <c r="AA1982" s="369"/>
    </row>
    <row r="1983" spans="1:47" ht="14.4">
      <c r="A1983" s="369"/>
      <c r="B1983" s="1348"/>
      <c r="C1983" s="1348"/>
      <c r="D1983" s="1347" t="s">
        <v>8</v>
      </c>
      <c r="E1983" s="1347"/>
      <c r="F1983" s="1347"/>
      <c r="G1983" s="1447"/>
      <c r="H1983" s="1343"/>
      <c r="I1983" s="1343"/>
      <c r="J1983" s="1343"/>
      <c r="K1983" s="1343"/>
      <c r="L1983" s="1344"/>
      <c r="M1983" s="1344"/>
      <c r="N1983" s="1344"/>
      <c r="O1983" s="1344"/>
      <c r="P1983" s="1344"/>
      <c r="Q1983" s="1344"/>
      <c r="R1983" s="1344"/>
      <c r="S1983" s="1344"/>
      <c r="T1983" s="1344"/>
      <c r="U1983" s="1344"/>
      <c r="V1983" s="1344"/>
      <c r="W1983" s="1344"/>
      <c r="X1983" s="1344"/>
      <c r="Y1983" s="1344"/>
      <c r="Z1983" s="1344"/>
      <c r="AA1983" s="369"/>
    </row>
    <row r="1984" spans="1:47" ht="14.4">
      <c r="A1984" s="369"/>
      <c r="B1984" s="1348"/>
      <c r="C1984" s="1348"/>
      <c r="D1984" s="1347"/>
      <c r="E1984" s="1347"/>
      <c r="F1984" s="1347"/>
      <c r="G1984" s="1345"/>
      <c r="H1984" s="1344"/>
      <c r="I1984" s="1344"/>
      <c r="J1984" s="1344"/>
      <c r="K1984" s="1344"/>
      <c r="L1984" s="1344"/>
      <c r="M1984" s="1344"/>
      <c r="N1984" s="1344"/>
      <c r="O1984" s="1344"/>
      <c r="P1984" s="1344"/>
      <c r="Q1984" s="1344"/>
      <c r="R1984" s="1344"/>
      <c r="S1984" s="1344"/>
      <c r="T1984" s="1344"/>
      <c r="U1984" s="1344"/>
      <c r="V1984" s="1344"/>
      <c r="W1984" s="1344"/>
      <c r="X1984" s="1344"/>
      <c r="Y1984" s="1344"/>
      <c r="Z1984" s="1344"/>
      <c r="AA1984" s="369"/>
    </row>
    <row r="1985" spans="1:27" ht="14.4">
      <c r="A1985" s="369"/>
      <c r="B1985" s="1348"/>
      <c r="C1985" s="1348"/>
      <c r="D1985" s="1347" t="s">
        <v>3745</v>
      </c>
      <c r="E1985" s="1347"/>
      <c r="F1985" s="1347"/>
      <c r="G1985" s="370"/>
      <c r="H1985" s="371"/>
      <c r="I1985" s="350"/>
      <c r="J1985" s="350"/>
      <c r="K1985" s="112" t="s">
        <v>3783</v>
      </c>
      <c r="L1985" s="371" t="s">
        <v>3966</v>
      </c>
      <c r="M1985" s="371"/>
      <c r="N1985" s="371"/>
      <c r="O1985" s="371"/>
      <c r="P1985" s="371" t="s">
        <v>3965</v>
      </c>
      <c r="Q1985" s="350"/>
      <c r="R1985" s="112" t="s">
        <v>3783</v>
      </c>
      <c r="S1985" s="371" t="s">
        <v>3967</v>
      </c>
      <c r="T1985" s="371"/>
      <c r="U1985" s="371"/>
      <c r="V1985" s="372"/>
      <c r="W1985" s="373"/>
      <c r="X1985" s="370"/>
      <c r="Y1985" s="370"/>
      <c r="Z1985" s="374"/>
      <c r="AA1985" s="369"/>
    </row>
    <row r="1986" spans="1:27" ht="14.4">
      <c r="A1986" s="369"/>
      <c r="B1986" s="1348"/>
      <c r="C1986" s="1348"/>
      <c r="D1986" s="1347"/>
      <c r="E1986" s="1347"/>
      <c r="F1986" s="1347"/>
      <c r="G1986" s="375"/>
      <c r="H1986" s="376"/>
      <c r="I1986" s="377"/>
      <c r="J1986" s="376"/>
      <c r="K1986" s="110" t="s">
        <v>3783</v>
      </c>
      <c r="L1986" s="376" t="s">
        <v>9</v>
      </c>
      <c r="M1986" s="376"/>
      <c r="N1986" s="376"/>
      <c r="O1986" s="1448"/>
      <c r="P1986" s="1449"/>
      <c r="Q1986" s="1449"/>
      <c r="R1986" s="1449"/>
      <c r="S1986" s="1449"/>
      <c r="T1986" s="1449"/>
      <c r="U1986" s="1449"/>
      <c r="V1986" s="1449"/>
      <c r="W1986" s="375" t="s">
        <v>10</v>
      </c>
      <c r="X1986" s="375"/>
      <c r="Y1986" s="375"/>
      <c r="Z1986" s="379"/>
      <c r="AA1986" s="369"/>
    </row>
    <row r="1987" spans="1:27" ht="14.4">
      <c r="A1987" s="369"/>
      <c r="B1987" s="1348"/>
      <c r="C1987" s="1348"/>
      <c r="D1987" s="1347"/>
      <c r="E1987" s="1347"/>
      <c r="F1987" s="1347"/>
      <c r="G1987" s="1450" t="s">
        <v>3968</v>
      </c>
      <c r="H1987" s="1450"/>
      <c r="I1987" s="1450"/>
      <c r="J1987" s="1450"/>
      <c r="K1987" s="1451"/>
      <c r="L1987" s="1452"/>
      <c r="M1987" s="1453"/>
      <c r="N1987" s="1453"/>
      <c r="O1987" s="1453"/>
      <c r="P1987" s="1453"/>
      <c r="Q1987" s="1452"/>
      <c r="R1987" s="1453"/>
      <c r="S1987" s="1453"/>
      <c r="T1987" s="1453"/>
      <c r="U1987" s="1453"/>
      <c r="V1987" s="1445"/>
      <c r="W1987" s="1346"/>
      <c r="X1987" s="1346"/>
      <c r="Y1987" s="1346"/>
      <c r="Z1987" s="1346"/>
      <c r="AA1987" s="369"/>
    </row>
    <row r="1988" spans="1:27" ht="14.4">
      <c r="A1988" s="369"/>
      <c r="B1988" s="1348"/>
      <c r="C1988" s="1348"/>
      <c r="D1988" s="1347"/>
      <c r="E1988" s="1347"/>
      <c r="F1988" s="1347"/>
      <c r="G1988" s="1450" t="s">
        <v>3969</v>
      </c>
      <c r="H1988" s="1450"/>
      <c r="I1988" s="1450"/>
      <c r="J1988" s="1450"/>
      <c r="K1988" s="1451"/>
      <c r="L1988" s="1429"/>
      <c r="M1988" s="862"/>
      <c r="N1988" s="109"/>
      <c r="O1988" s="1" t="s">
        <v>12</v>
      </c>
      <c r="P1988" s="109"/>
      <c r="Q1988" s="1" t="s">
        <v>11</v>
      </c>
      <c r="R1988" s="109"/>
      <c r="S1988" s="1" t="s">
        <v>227</v>
      </c>
      <c r="T1988" s="382"/>
      <c r="U1988" s="382"/>
      <c r="V1988" s="383"/>
      <c r="W1988" s="380"/>
      <c r="X1988" s="380"/>
      <c r="Y1988" s="380"/>
      <c r="Z1988" s="381"/>
      <c r="AA1988" s="369"/>
    </row>
    <row r="1989" spans="1:27" ht="13.95" customHeight="1">
      <c r="A1989" s="369"/>
      <c r="B1989" s="1348"/>
      <c r="C1989" s="1348"/>
      <c r="D1989" s="1443" t="s">
        <v>3971</v>
      </c>
      <c r="E1989" s="1347"/>
      <c r="F1989" s="1347"/>
      <c r="G1989" s="111" t="s">
        <v>3783</v>
      </c>
      <c r="H1989" s="385" t="s">
        <v>3972</v>
      </c>
      <c r="I1989" s="385"/>
      <c r="J1989" s="385"/>
      <c r="K1989" s="385"/>
      <c r="L1989" s="386" t="s">
        <v>3974</v>
      </c>
      <c r="M1989" s="385"/>
      <c r="N1989" s="385"/>
      <c r="O1989" s="1433"/>
      <c r="P1989" s="1433"/>
      <c r="Q1989" s="1433"/>
      <c r="R1989" s="1433"/>
      <c r="S1989" s="1433"/>
      <c r="T1989" s="1433"/>
      <c r="U1989" s="1433"/>
      <c r="V1989" s="1433"/>
      <c r="W1989" s="387" t="s">
        <v>10</v>
      </c>
      <c r="X1989" s="387"/>
      <c r="Y1989" s="387"/>
      <c r="Z1989" s="388"/>
      <c r="AA1989" s="369"/>
    </row>
    <row r="1990" spans="1:27" ht="14.4">
      <c r="A1990" s="369"/>
      <c r="B1990" s="1348"/>
      <c r="C1990" s="1348"/>
      <c r="D1990" s="1347"/>
      <c r="E1990" s="1347"/>
      <c r="F1990" s="1347"/>
      <c r="G1990" s="110" t="s">
        <v>3783</v>
      </c>
      <c r="H1990" s="376" t="s">
        <v>3973</v>
      </c>
      <c r="I1990" s="376"/>
      <c r="J1990" s="376"/>
      <c r="K1990" s="376"/>
      <c r="L1990" s="376"/>
      <c r="M1990" s="376"/>
      <c r="N1990" s="376"/>
      <c r="O1990" s="376"/>
      <c r="P1990" s="376"/>
      <c r="Q1990" s="376"/>
      <c r="R1990" s="376"/>
      <c r="S1990" s="376"/>
      <c r="T1990" s="376"/>
      <c r="U1990" s="376"/>
      <c r="V1990" s="378"/>
      <c r="W1990" s="375"/>
      <c r="X1990" s="375"/>
      <c r="Y1990" s="375"/>
      <c r="Z1990" s="379"/>
      <c r="AA1990" s="369"/>
    </row>
    <row r="1991" spans="1:27" ht="13.95" customHeight="1">
      <c r="A1991" s="369"/>
      <c r="B1991" s="1348" t="s">
        <v>3985</v>
      </c>
      <c r="C1991" s="1348"/>
      <c r="D1991" s="1347" t="s">
        <v>3755</v>
      </c>
      <c r="E1991" s="1347"/>
      <c r="F1991" s="1347"/>
      <c r="G1991" s="1435"/>
      <c r="H1991" s="1435"/>
      <c r="I1991" s="1435"/>
      <c r="J1991" s="1435"/>
      <c r="K1991" s="1435"/>
      <c r="L1991" s="1435"/>
      <c r="M1991" s="1435"/>
      <c r="N1991" s="1435"/>
      <c r="O1991" s="1435"/>
      <c r="P1991" s="1435"/>
      <c r="Q1991" s="1435"/>
      <c r="R1991" s="1435"/>
      <c r="S1991" s="1435"/>
      <c r="T1991" s="1435"/>
      <c r="U1991" s="1435"/>
      <c r="V1991" s="1435"/>
      <c r="W1991" s="1435"/>
      <c r="X1991" s="1435"/>
      <c r="Y1991" s="1435"/>
      <c r="Z1991" s="1435"/>
      <c r="AA1991" s="369"/>
    </row>
    <row r="1992" spans="1:27" ht="14.4">
      <c r="A1992" s="369"/>
      <c r="B1992" s="1348"/>
      <c r="C1992" s="1348"/>
      <c r="D1992" s="1434"/>
      <c r="E1992" s="1434"/>
      <c r="F1992" s="1434"/>
      <c r="G1992" s="1436"/>
      <c r="H1992" s="1436"/>
      <c r="I1992" s="1436"/>
      <c r="J1992" s="1435"/>
      <c r="K1992" s="1435"/>
      <c r="L1992" s="1435"/>
      <c r="M1992" s="1435"/>
      <c r="N1992" s="1435"/>
      <c r="O1992" s="1435"/>
      <c r="P1992" s="1435"/>
      <c r="Q1992" s="1435"/>
      <c r="R1992" s="1435"/>
      <c r="S1992" s="1435"/>
      <c r="T1992" s="1435"/>
      <c r="U1992" s="1435"/>
      <c r="V1992" s="1435"/>
      <c r="W1992" s="1435"/>
      <c r="X1992" s="1435"/>
      <c r="Y1992" s="1435"/>
      <c r="Z1992" s="1435"/>
      <c r="AA1992" s="369"/>
    </row>
    <row r="1993" spans="1:27" ht="18" customHeight="1">
      <c r="A1993" s="369"/>
      <c r="B1993" s="1348"/>
      <c r="C1993" s="1348"/>
      <c r="D1993" s="1347" t="s">
        <v>3975</v>
      </c>
      <c r="E1993" s="1347"/>
      <c r="F1993" s="1347"/>
      <c r="G1993" s="1047" t="s">
        <v>3918</v>
      </c>
      <c r="H1993" s="1047"/>
      <c r="I1993" s="1047"/>
      <c r="J1993" s="871"/>
      <c r="K1993" s="869"/>
      <c r="L1993" s="344" t="s">
        <v>3919</v>
      </c>
      <c r="M1993" s="1437"/>
      <c r="N1993" s="1427"/>
      <c r="O1993" s="1438"/>
      <c r="P1993" s="1439"/>
      <c r="Q1993" s="1425"/>
      <c r="R1993" s="1425"/>
      <c r="S1993" s="1425"/>
      <c r="T1993" s="1425"/>
      <c r="U1993" s="1425"/>
      <c r="V1993" s="1425"/>
      <c r="W1993" s="1425"/>
      <c r="X1993" s="1425"/>
      <c r="Y1993" s="1425"/>
      <c r="Z1993" s="1440"/>
      <c r="AA1993" s="369"/>
    </row>
    <row r="1994" spans="1:27" ht="18" customHeight="1">
      <c r="A1994" s="369"/>
      <c r="B1994" s="1348"/>
      <c r="C1994" s="1348"/>
      <c r="D1994" s="1347"/>
      <c r="E1994" s="1347"/>
      <c r="F1994" s="1347"/>
      <c r="G1994" s="1047" t="s">
        <v>3920</v>
      </c>
      <c r="H1994" s="1047"/>
      <c r="I1994" s="1047"/>
      <c r="J1994" s="1046"/>
      <c r="K1994" s="1046"/>
      <c r="L1994" s="1046"/>
      <c r="M1994" s="1046"/>
      <c r="N1994" s="1046"/>
      <c r="O1994" s="1046"/>
      <c r="P1994" s="1047" t="s">
        <v>3921</v>
      </c>
      <c r="Q1994" s="1047"/>
      <c r="R1994" s="1047"/>
      <c r="S1994" s="1046"/>
      <c r="T1994" s="1046"/>
      <c r="U1994" s="1046"/>
      <c r="V1994" s="1046"/>
      <c r="W1994" s="1046"/>
      <c r="X1994" s="1046"/>
      <c r="Y1994" s="1046"/>
      <c r="Z1994" s="1046"/>
      <c r="AA1994" s="369"/>
    </row>
    <row r="1995" spans="1:27" ht="18" customHeight="1">
      <c r="A1995" s="369"/>
      <c r="B1995" s="1348"/>
      <c r="C1995" s="1348"/>
      <c r="D1995" s="1347"/>
      <c r="E1995" s="1347"/>
      <c r="F1995" s="1347"/>
      <c r="G1995" s="1047" t="s">
        <v>3922</v>
      </c>
      <c r="H1995" s="1047"/>
      <c r="I1995" s="1047"/>
      <c r="J1995" s="1046"/>
      <c r="K1995" s="1046"/>
      <c r="L1995" s="1046"/>
      <c r="M1995" s="1046"/>
      <c r="N1995" s="1046"/>
      <c r="O1995" s="1046"/>
      <c r="P1995" s="1047" t="s">
        <v>3923</v>
      </c>
      <c r="Q1995" s="1047"/>
      <c r="R1995" s="1047"/>
      <c r="S1995" s="1046"/>
      <c r="T1995" s="1046"/>
      <c r="U1995" s="1046"/>
      <c r="V1995" s="1046"/>
      <c r="W1995" s="1046"/>
      <c r="X1995" s="1046"/>
      <c r="Y1995" s="1046"/>
      <c r="Z1995" s="1046"/>
      <c r="AA1995" s="369"/>
    </row>
    <row r="1996" spans="1:27" ht="18" customHeight="1">
      <c r="A1996" s="369"/>
      <c r="B1996" s="1348"/>
      <c r="C1996" s="1348"/>
      <c r="D1996" s="1347"/>
      <c r="E1996" s="1347"/>
      <c r="F1996" s="1347"/>
      <c r="G1996" s="1047" t="s">
        <v>3924</v>
      </c>
      <c r="H1996" s="1047"/>
      <c r="I1996" s="1047"/>
      <c r="J1996" s="1046"/>
      <c r="K1996" s="1046"/>
      <c r="L1996" s="1046"/>
      <c r="M1996" s="1046"/>
      <c r="N1996" s="1046"/>
      <c r="O1996" s="1046"/>
      <c r="P1996" s="1046"/>
      <c r="Q1996" s="1046"/>
      <c r="R1996" s="1046"/>
      <c r="S1996" s="1046"/>
      <c r="T1996" s="1046"/>
      <c r="U1996" s="1046"/>
      <c r="V1996" s="1046"/>
      <c r="W1996" s="1046"/>
      <c r="X1996" s="1046"/>
      <c r="Y1996" s="1046"/>
      <c r="Z1996" s="1046"/>
      <c r="AA1996" s="369"/>
    </row>
    <row r="1997" spans="1:27" ht="14.4">
      <c r="A1997" s="369"/>
      <c r="B1997" s="1348"/>
      <c r="C1997" s="1348"/>
      <c r="D1997" s="1441" t="s">
        <v>3976</v>
      </c>
      <c r="E1997" s="1441"/>
      <c r="F1997" s="1441"/>
      <c r="G1997" s="1441"/>
      <c r="H1997" s="1441"/>
      <c r="I1997" s="1441"/>
      <c r="J1997" s="1441"/>
      <c r="K1997" s="1441"/>
      <c r="L1997" s="1441"/>
      <c r="M1997" s="1441"/>
      <c r="N1997" s="1441" t="s">
        <v>177</v>
      </c>
      <c r="O1997" s="1441"/>
      <c r="P1997" s="1441"/>
      <c r="Q1997" s="1441"/>
      <c r="R1997" s="1441"/>
      <c r="S1997" s="1441"/>
      <c r="T1997" s="1441"/>
      <c r="U1997" s="1441"/>
      <c r="V1997" s="1441"/>
      <c r="W1997" s="1441"/>
      <c r="X1997" s="1441"/>
      <c r="Y1997" s="1441"/>
      <c r="Z1997" s="1441"/>
      <c r="AA1997" s="369"/>
    </row>
    <row r="1998" spans="1:27" ht="14.4">
      <c r="A1998" s="369"/>
      <c r="B1998" s="1348"/>
      <c r="C1998" s="1348"/>
      <c r="D1998" s="1347"/>
      <c r="E1998" s="1347"/>
      <c r="F1998" s="1347"/>
      <c r="G1998" s="1347"/>
      <c r="H1998" s="1347"/>
      <c r="I1998" s="1347"/>
      <c r="J1998" s="1347"/>
      <c r="K1998" s="1347"/>
      <c r="L1998" s="1347"/>
      <c r="M1998" s="1347"/>
      <c r="N1998" s="1347"/>
      <c r="O1998" s="1347"/>
      <c r="P1998" s="1347"/>
      <c r="Q1998" s="1347"/>
      <c r="R1998" s="1347"/>
      <c r="S1998" s="1347"/>
      <c r="T1998" s="1347"/>
      <c r="U1998" s="1347"/>
      <c r="V1998" s="1347"/>
      <c r="W1998" s="1347"/>
      <c r="X1998" s="1347"/>
      <c r="Y1998" s="1347"/>
      <c r="Z1998" s="1347"/>
      <c r="AA1998" s="369"/>
    </row>
    <row r="1999" spans="1:27" ht="14.25" customHeight="1">
      <c r="A1999" s="369"/>
      <c r="B1999" s="1348"/>
      <c r="C1999" s="1348"/>
      <c r="D1999" s="1347"/>
      <c r="E1999" s="1347"/>
      <c r="F1999" s="1347"/>
      <c r="G1999" s="1347"/>
      <c r="H1999" s="1347"/>
      <c r="I1999" s="1347"/>
      <c r="J1999" s="1347"/>
      <c r="K1999" s="1347"/>
      <c r="L1999" s="1347"/>
      <c r="M1999" s="1347"/>
      <c r="N1999" s="1347"/>
      <c r="O1999" s="1347"/>
      <c r="P1999" s="1347"/>
      <c r="Q1999" s="1347"/>
      <c r="R1999" s="1347"/>
      <c r="S1999" s="1347"/>
      <c r="T1999" s="1347"/>
      <c r="U1999" s="1347"/>
      <c r="V1999" s="1347"/>
      <c r="W1999" s="1347"/>
      <c r="X1999" s="1347"/>
      <c r="Y1999" s="1347"/>
      <c r="Z1999" s="1347"/>
      <c r="AA1999" s="369"/>
    </row>
    <row r="2000" spans="1:27" ht="14.4">
      <c r="A2000" s="369"/>
      <c r="B2000" s="1348"/>
      <c r="C2000" s="1348"/>
      <c r="D2000" s="1347" t="s">
        <v>3977</v>
      </c>
      <c r="E2000" s="1347"/>
      <c r="F2000" s="1347"/>
      <c r="G2000" s="1347"/>
      <c r="H2000" s="1347"/>
      <c r="I2000" s="1347"/>
      <c r="J2000" s="1347"/>
      <c r="K2000" s="1347"/>
      <c r="L2000" s="1347"/>
      <c r="M2000" s="1347"/>
      <c r="N2000" s="1442" t="s">
        <v>3979</v>
      </c>
      <c r="O2000" s="1442"/>
      <c r="P2000" s="1442"/>
      <c r="Q2000" s="1442"/>
      <c r="R2000" s="390"/>
      <c r="S2000" s="369"/>
      <c r="T2000" s="369"/>
      <c r="U2000" s="369"/>
      <c r="V2000" s="391"/>
      <c r="W2000" s="389"/>
      <c r="X2000" s="389"/>
      <c r="Y2000" s="389"/>
      <c r="Z2000" s="392"/>
      <c r="AA2000" s="369"/>
    </row>
    <row r="2001" spans="1:47" ht="14.4">
      <c r="A2001" s="369"/>
      <c r="B2001" s="1348"/>
      <c r="C2001" s="1348"/>
      <c r="D2001" s="1347"/>
      <c r="E2001" s="1347"/>
      <c r="F2001" s="1347"/>
      <c r="G2001" s="1347"/>
      <c r="H2001" s="1347"/>
      <c r="I2001" s="1347"/>
      <c r="J2001" s="1347"/>
      <c r="K2001" s="1347"/>
      <c r="L2001" s="1347"/>
      <c r="M2001" s="1347"/>
      <c r="N2001" s="1442"/>
      <c r="O2001" s="1442"/>
      <c r="P2001" s="1442"/>
      <c r="Q2001" s="1442"/>
      <c r="R2001" s="115"/>
      <c r="S2001" s="114"/>
      <c r="T2001" s="369" t="s">
        <v>388</v>
      </c>
      <c r="U2001" s="114"/>
      <c r="V2001" s="393" t="s">
        <v>3980</v>
      </c>
      <c r="W2001" s="389"/>
      <c r="X2001" s="389"/>
      <c r="Y2001" s="389"/>
      <c r="Z2001" s="392"/>
      <c r="AA2001" s="369"/>
    </row>
    <row r="2002" spans="1:47" ht="14.4">
      <c r="A2002" s="369"/>
      <c r="B2002" s="1348"/>
      <c r="C2002" s="1348"/>
      <c r="D2002" s="1347"/>
      <c r="E2002" s="1347"/>
      <c r="F2002" s="1347"/>
      <c r="G2002" s="1347"/>
      <c r="H2002" s="1347"/>
      <c r="I2002" s="1347"/>
      <c r="J2002" s="1347"/>
      <c r="K2002" s="1347"/>
      <c r="L2002" s="1347"/>
      <c r="M2002" s="1347"/>
      <c r="N2002" s="1442"/>
      <c r="O2002" s="1442"/>
      <c r="P2002" s="1442"/>
      <c r="Q2002" s="1442"/>
      <c r="R2002" s="394"/>
      <c r="S2002" s="369"/>
      <c r="T2002" s="369"/>
      <c r="U2002" s="395"/>
      <c r="V2002" s="391"/>
      <c r="W2002" s="389"/>
      <c r="X2002" s="389"/>
      <c r="Y2002" s="389"/>
      <c r="Z2002" s="392"/>
      <c r="AA2002" s="369"/>
    </row>
    <row r="2003" spans="1:47" ht="13.95" customHeight="1">
      <c r="A2003" s="369"/>
      <c r="B2003" s="1348"/>
      <c r="C2003" s="1348"/>
      <c r="D2003" s="1443" t="s">
        <v>3978</v>
      </c>
      <c r="E2003" s="1443"/>
      <c r="F2003" s="1443"/>
      <c r="G2003" s="370"/>
      <c r="H2003" s="371"/>
      <c r="I2003" s="371"/>
      <c r="J2003" s="371"/>
      <c r="K2003" s="371"/>
      <c r="L2003" s="371"/>
      <c r="M2003" s="371"/>
      <c r="N2003" s="371"/>
      <c r="O2003" s="371"/>
      <c r="P2003" s="371"/>
      <c r="Q2003" s="371"/>
      <c r="R2003" s="371"/>
      <c r="S2003" s="371"/>
      <c r="T2003" s="371"/>
      <c r="U2003" s="371"/>
      <c r="V2003" s="372"/>
      <c r="W2003" s="370"/>
      <c r="X2003" s="370"/>
      <c r="Y2003" s="370"/>
      <c r="Z2003" s="374"/>
      <c r="AA2003" s="369"/>
    </row>
    <row r="2004" spans="1:47" ht="14.4">
      <c r="A2004" s="369"/>
      <c r="B2004" s="1348"/>
      <c r="C2004" s="1348"/>
      <c r="D2004" s="1443"/>
      <c r="E2004" s="1443"/>
      <c r="F2004" s="1443"/>
      <c r="G2004" s="389"/>
      <c r="H2004" s="369"/>
      <c r="I2004" s="121" t="s">
        <v>3783</v>
      </c>
      <c r="J2004" s="369" t="s">
        <v>3981</v>
      </c>
      <c r="K2004" s="369"/>
      <c r="L2004" s="369"/>
      <c r="M2004" s="369"/>
      <c r="N2004" s="369" t="s">
        <v>3965</v>
      </c>
      <c r="O2004" s="369"/>
      <c r="P2004" s="121" t="s">
        <v>3783</v>
      </c>
      <c r="Q2004" s="369" t="s">
        <v>3982</v>
      </c>
      <c r="R2004" s="369"/>
      <c r="S2004" s="369"/>
      <c r="T2004" s="369"/>
      <c r="U2004" s="369" t="s">
        <v>3965</v>
      </c>
      <c r="V2004" s="391"/>
      <c r="W2004" s="121" t="s">
        <v>3783</v>
      </c>
      <c r="X2004" s="389" t="s">
        <v>3983</v>
      </c>
      <c r="Y2004" s="389"/>
      <c r="Z2004" s="392"/>
      <c r="AA2004" s="369"/>
    </row>
    <row r="2005" spans="1:47" ht="14.4">
      <c r="A2005" s="369"/>
      <c r="B2005" s="1348"/>
      <c r="C2005" s="1348"/>
      <c r="D2005" s="1443"/>
      <c r="E2005" s="1443"/>
      <c r="F2005" s="1443"/>
      <c r="G2005" s="375"/>
      <c r="H2005" s="376"/>
      <c r="I2005" s="376"/>
      <c r="J2005" s="376"/>
      <c r="K2005" s="376"/>
      <c r="L2005" s="376"/>
      <c r="M2005" s="376"/>
      <c r="N2005" s="376"/>
      <c r="O2005" s="376"/>
      <c r="P2005" s="376"/>
      <c r="Q2005" s="376"/>
      <c r="R2005" s="376"/>
      <c r="S2005" s="376"/>
      <c r="T2005" s="376"/>
      <c r="U2005" s="376"/>
      <c r="V2005" s="378"/>
      <c r="W2005" s="375"/>
      <c r="X2005" s="375"/>
      <c r="Y2005" s="375"/>
      <c r="Z2005" s="379"/>
      <c r="AA2005" s="369"/>
    </row>
    <row r="2006" spans="1:47" ht="14.55" customHeight="1">
      <c r="B2006" s="1348" t="s">
        <v>3984</v>
      </c>
      <c r="C2006" s="1348"/>
      <c r="D2006" s="1347" t="s">
        <v>23</v>
      </c>
      <c r="E2006" s="1347"/>
      <c r="F2006" s="1347"/>
      <c r="G2006" s="1346" t="s">
        <v>15</v>
      </c>
      <c r="H2006" s="1346"/>
      <c r="I2006" s="1346"/>
      <c r="J2006" s="1346"/>
      <c r="K2006" s="1346"/>
      <c r="L2006" s="1444"/>
      <c r="M2006" s="1349"/>
      <c r="N2006" s="368" t="s">
        <v>3919</v>
      </c>
      <c r="O2006" s="1444"/>
      <c r="P2006" s="1349"/>
      <c r="Q2006" s="1346" t="s">
        <v>56</v>
      </c>
      <c r="R2006" s="1346"/>
      <c r="S2006" s="1346"/>
      <c r="T2006" s="1346"/>
      <c r="U2006" s="1346"/>
      <c r="V2006" s="1445"/>
      <c r="W2006" s="1346"/>
      <c r="X2006" s="1346"/>
      <c r="Y2006" s="1346"/>
      <c r="Z2006" s="1346"/>
      <c r="AB2006" s="2">
        <v>78</v>
      </c>
      <c r="AC2006" s="876"/>
      <c r="AD2006" s="876"/>
      <c r="AE2006" s="876"/>
      <c r="AF2006" s="1446"/>
      <c r="AG2006" s="1446"/>
      <c r="AH2006" s="1446"/>
      <c r="AI2006" s="1446"/>
      <c r="AJ2006" s="1446"/>
      <c r="AK2006" s="876"/>
      <c r="AL2006" s="876"/>
      <c r="AM2006" s="876"/>
      <c r="AN2006" s="1446"/>
      <c r="AO2006" s="1446"/>
      <c r="AP2006" s="1446"/>
      <c r="AQ2006" s="1446"/>
      <c r="AR2006" s="1446"/>
      <c r="AS2006" s="1446"/>
      <c r="AT2006" s="1446"/>
      <c r="AU2006" s="1446"/>
    </row>
    <row r="2007" spans="1:47" ht="13.05" customHeight="1">
      <c r="B2007" s="1348"/>
      <c r="C2007" s="1348"/>
      <c r="D2007" s="1347"/>
      <c r="E2007" s="1347"/>
      <c r="F2007" s="1347"/>
      <c r="G2007" s="1346" t="s">
        <v>17</v>
      </c>
      <c r="H2007" s="1346"/>
      <c r="I2007" s="1346"/>
      <c r="J2007" s="1346"/>
      <c r="K2007" s="1346"/>
      <c r="L2007" s="1445"/>
      <c r="M2007" s="1346"/>
      <c r="N2007" s="1346"/>
      <c r="O2007" s="1346"/>
      <c r="P2007" s="1346"/>
      <c r="Q2007" s="1346" t="s">
        <v>3993</v>
      </c>
      <c r="R2007" s="1346"/>
      <c r="S2007" s="1346"/>
      <c r="T2007" s="1346"/>
      <c r="U2007" s="1346"/>
      <c r="V2007" s="1445"/>
      <c r="W2007" s="1346"/>
      <c r="X2007" s="1346"/>
      <c r="Y2007" s="1346"/>
      <c r="Z2007" s="1346"/>
      <c r="AC2007" s="876"/>
      <c r="AD2007" s="876"/>
      <c r="AE2007" s="876"/>
      <c r="AF2007" s="1446"/>
      <c r="AG2007" s="1446"/>
      <c r="AH2007" s="1446"/>
      <c r="AI2007" s="1446"/>
      <c r="AJ2007" s="1446"/>
      <c r="AK2007" s="1446"/>
      <c r="AL2007" s="1446"/>
      <c r="AM2007" s="1446"/>
      <c r="AN2007" s="1446"/>
      <c r="AO2007" s="1446"/>
      <c r="AP2007" s="1446"/>
      <c r="AQ2007" s="1446"/>
      <c r="AR2007" s="1446"/>
      <c r="AS2007" s="1446"/>
      <c r="AT2007" s="1446"/>
      <c r="AU2007" s="1446"/>
    </row>
    <row r="2008" spans="1:47" ht="13.95" customHeight="1">
      <c r="A2008" s="369"/>
      <c r="B2008" s="1348"/>
      <c r="C2008" s="1348"/>
      <c r="D2008" s="1347"/>
      <c r="E2008" s="1347"/>
      <c r="F2008" s="1347"/>
      <c r="G2008" s="1346" t="s">
        <v>19</v>
      </c>
      <c r="H2008" s="1346"/>
      <c r="I2008" s="1346"/>
      <c r="J2008" s="1346"/>
      <c r="K2008" s="1346"/>
      <c r="L2008" s="1445"/>
      <c r="M2008" s="1346"/>
      <c r="N2008" s="1346"/>
      <c r="O2008" s="1346"/>
      <c r="P2008" s="1346"/>
      <c r="Q2008" s="1347" t="s">
        <v>20</v>
      </c>
      <c r="R2008" s="1347"/>
      <c r="S2008" s="1347"/>
      <c r="T2008" s="1347"/>
      <c r="U2008" s="1347"/>
      <c r="V2008" s="1445"/>
      <c r="W2008" s="1346"/>
      <c r="X2008" s="1346"/>
      <c r="Y2008" s="1346"/>
      <c r="Z2008" s="1346"/>
      <c r="AA2008" s="369"/>
    </row>
    <row r="2009" spans="1:47" ht="14.4">
      <c r="A2009" s="369"/>
      <c r="B2009" s="1348"/>
      <c r="C2009" s="1348"/>
      <c r="D2009" s="1347" t="s">
        <v>8</v>
      </c>
      <c r="E2009" s="1347"/>
      <c r="F2009" s="1347"/>
      <c r="G2009" s="1447"/>
      <c r="H2009" s="1343"/>
      <c r="I2009" s="1343"/>
      <c r="J2009" s="1343"/>
      <c r="K2009" s="1343"/>
      <c r="L2009" s="1344"/>
      <c r="M2009" s="1344"/>
      <c r="N2009" s="1344"/>
      <c r="O2009" s="1344"/>
      <c r="P2009" s="1344"/>
      <c r="Q2009" s="1344"/>
      <c r="R2009" s="1344"/>
      <c r="S2009" s="1344"/>
      <c r="T2009" s="1344"/>
      <c r="U2009" s="1344"/>
      <c r="V2009" s="1344"/>
      <c r="W2009" s="1344"/>
      <c r="X2009" s="1344"/>
      <c r="Y2009" s="1344"/>
      <c r="Z2009" s="1344"/>
      <c r="AA2009" s="369"/>
    </row>
    <row r="2010" spans="1:47" ht="14.4">
      <c r="A2010" s="369"/>
      <c r="B2010" s="1348"/>
      <c r="C2010" s="1348"/>
      <c r="D2010" s="1347"/>
      <c r="E2010" s="1347"/>
      <c r="F2010" s="1347"/>
      <c r="G2010" s="1345"/>
      <c r="H2010" s="1344"/>
      <c r="I2010" s="1344"/>
      <c r="J2010" s="1344"/>
      <c r="K2010" s="1344"/>
      <c r="L2010" s="1344"/>
      <c r="M2010" s="1344"/>
      <c r="N2010" s="1344"/>
      <c r="O2010" s="1344"/>
      <c r="P2010" s="1344"/>
      <c r="Q2010" s="1344"/>
      <c r="R2010" s="1344"/>
      <c r="S2010" s="1344"/>
      <c r="T2010" s="1344"/>
      <c r="U2010" s="1344"/>
      <c r="V2010" s="1344"/>
      <c r="W2010" s="1344"/>
      <c r="X2010" s="1344"/>
      <c r="Y2010" s="1344"/>
      <c r="Z2010" s="1344"/>
      <c r="AA2010" s="369"/>
    </row>
    <row r="2011" spans="1:47" ht="14.4">
      <c r="A2011" s="369"/>
      <c r="B2011" s="1348"/>
      <c r="C2011" s="1348"/>
      <c r="D2011" s="1347" t="s">
        <v>3745</v>
      </c>
      <c r="E2011" s="1347"/>
      <c r="F2011" s="1347"/>
      <c r="G2011" s="370"/>
      <c r="H2011" s="371"/>
      <c r="I2011" s="350"/>
      <c r="J2011" s="350"/>
      <c r="K2011" s="112" t="s">
        <v>3783</v>
      </c>
      <c r="L2011" s="371" t="s">
        <v>3966</v>
      </c>
      <c r="M2011" s="371"/>
      <c r="N2011" s="371"/>
      <c r="O2011" s="371"/>
      <c r="P2011" s="371" t="s">
        <v>3965</v>
      </c>
      <c r="Q2011" s="350"/>
      <c r="R2011" s="112" t="s">
        <v>3783</v>
      </c>
      <c r="S2011" s="371" t="s">
        <v>3967</v>
      </c>
      <c r="T2011" s="371"/>
      <c r="U2011" s="371"/>
      <c r="V2011" s="372"/>
      <c r="W2011" s="373"/>
      <c r="X2011" s="370"/>
      <c r="Y2011" s="370"/>
      <c r="Z2011" s="374"/>
      <c r="AA2011" s="369"/>
    </row>
    <row r="2012" spans="1:47" ht="14.4">
      <c r="A2012" s="369"/>
      <c r="B2012" s="1348"/>
      <c r="C2012" s="1348"/>
      <c r="D2012" s="1347"/>
      <c r="E2012" s="1347"/>
      <c r="F2012" s="1347"/>
      <c r="G2012" s="375"/>
      <c r="H2012" s="376"/>
      <c r="I2012" s="377"/>
      <c r="J2012" s="376"/>
      <c r="K2012" s="110" t="s">
        <v>3783</v>
      </c>
      <c r="L2012" s="376" t="s">
        <v>9</v>
      </c>
      <c r="M2012" s="376"/>
      <c r="N2012" s="376"/>
      <c r="O2012" s="1448"/>
      <c r="P2012" s="1449"/>
      <c r="Q2012" s="1449"/>
      <c r="R2012" s="1449"/>
      <c r="S2012" s="1449"/>
      <c r="T2012" s="1449"/>
      <c r="U2012" s="1449"/>
      <c r="V2012" s="1449"/>
      <c r="W2012" s="375" t="s">
        <v>10</v>
      </c>
      <c r="X2012" s="375"/>
      <c r="Y2012" s="375"/>
      <c r="Z2012" s="379"/>
      <c r="AA2012" s="369"/>
    </row>
    <row r="2013" spans="1:47" ht="14.4">
      <c r="A2013" s="369"/>
      <c r="B2013" s="1348"/>
      <c r="C2013" s="1348"/>
      <c r="D2013" s="1347"/>
      <c r="E2013" s="1347"/>
      <c r="F2013" s="1347"/>
      <c r="G2013" s="1450" t="s">
        <v>3968</v>
      </c>
      <c r="H2013" s="1450"/>
      <c r="I2013" s="1450"/>
      <c r="J2013" s="1450"/>
      <c r="K2013" s="1451"/>
      <c r="L2013" s="1452"/>
      <c r="M2013" s="1453"/>
      <c r="N2013" s="1453"/>
      <c r="O2013" s="1453"/>
      <c r="P2013" s="1453"/>
      <c r="Q2013" s="1452"/>
      <c r="R2013" s="1453"/>
      <c r="S2013" s="1453"/>
      <c r="T2013" s="1453"/>
      <c r="U2013" s="1453"/>
      <c r="V2013" s="1445"/>
      <c r="W2013" s="1346"/>
      <c r="X2013" s="1346"/>
      <c r="Y2013" s="1346"/>
      <c r="Z2013" s="1346"/>
      <c r="AA2013" s="369"/>
    </row>
    <row r="2014" spans="1:47" ht="14.4">
      <c r="A2014" s="369"/>
      <c r="B2014" s="1348"/>
      <c r="C2014" s="1348"/>
      <c r="D2014" s="1347"/>
      <c r="E2014" s="1347"/>
      <c r="F2014" s="1347"/>
      <c r="G2014" s="1450" t="s">
        <v>3969</v>
      </c>
      <c r="H2014" s="1450"/>
      <c r="I2014" s="1450"/>
      <c r="J2014" s="1450"/>
      <c r="K2014" s="1451"/>
      <c r="L2014" s="1429"/>
      <c r="M2014" s="862"/>
      <c r="N2014" s="109"/>
      <c r="O2014" s="1" t="s">
        <v>12</v>
      </c>
      <c r="P2014" s="109"/>
      <c r="Q2014" s="1" t="s">
        <v>11</v>
      </c>
      <c r="R2014" s="109"/>
      <c r="S2014" s="1" t="s">
        <v>227</v>
      </c>
      <c r="T2014" s="382"/>
      <c r="U2014" s="382"/>
      <c r="V2014" s="383"/>
      <c r="W2014" s="380"/>
      <c r="X2014" s="380"/>
      <c r="Y2014" s="380"/>
      <c r="Z2014" s="381"/>
      <c r="AA2014" s="369"/>
    </row>
    <row r="2015" spans="1:47" ht="13.95" customHeight="1">
      <c r="A2015" s="369"/>
      <c r="B2015" s="1348"/>
      <c r="C2015" s="1348"/>
      <c r="D2015" s="1443" t="s">
        <v>3971</v>
      </c>
      <c r="E2015" s="1347"/>
      <c r="F2015" s="1347"/>
      <c r="G2015" s="111" t="s">
        <v>3783</v>
      </c>
      <c r="H2015" s="385" t="s">
        <v>3972</v>
      </c>
      <c r="I2015" s="385"/>
      <c r="J2015" s="385"/>
      <c r="K2015" s="385"/>
      <c r="L2015" s="386" t="s">
        <v>3974</v>
      </c>
      <c r="M2015" s="385"/>
      <c r="N2015" s="385"/>
      <c r="O2015" s="1433"/>
      <c r="P2015" s="1433"/>
      <c r="Q2015" s="1433"/>
      <c r="R2015" s="1433"/>
      <c r="S2015" s="1433"/>
      <c r="T2015" s="1433"/>
      <c r="U2015" s="1433"/>
      <c r="V2015" s="1433"/>
      <c r="W2015" s="387" t="s">
        <v>10</v>
      </c>
      <c r="X2015" s="387"/>
      <c r="Y2015" s="387"/>
      <c r="Z2015" s="388"/>
      <c r="AA2015" s="369"/>
    </row>
    <row r="2016" spans="1:47" ht="14.4">
      <c r="A2016" s="369"/>
      <c r="B2016" s="1348"/>
      <c r="C2016" s="1348"/>
      <c r="D2016" s="1347"/>
      <c r="E2016" s="1347"/>
      <c r="F2016" s="1347"/>
      <c r="G2016" s="110" t="s">
        <v>3783</v>
      </c>
      <c r="H2016" s="376" t="s">
        <v>3973</v>
      </c>
      <c r="I2016" s="376"/>
      <c r="J2016" s="376"/>
      <c r="K2016" s="376"/>
      <c r="L2016" s="376"/>
      <c r="M2016" s="376"/>
      <c r="N2016" s="376"/>
      <c r="O2016" s="376"/>
      <c r="P2016" s="376"/>
      <c r="Q2016" s="376"/>
      <c r="R2016" s="376"/>
      <c r="S2016" s="376"/>
      <c r="T2016" s="376"/>
      <c r="U2016" s="376"/>
      <c r="V2016" s="378"/>
      <c r="W2016" s="375"/>
      <c r="X2016" s="375"/>
      <c r="Y2016" s="375"/>
      <c r="Z2016" s="379"/>
      <c r="AA2016" s="369"/>
    </row>
    <row r="2017" spans="1:47" ht="13.95" customHeight="1">
      <c r="A2017" s="369"/>
      <c r="B2017" s="1348" t="s">
        <v>3985</v>
      </c>
      <c r="C2017" s="1348"/>
      <c r="D2017" s="1347" t="s">
        <v>3755</v>
      </c>
      <c r="E2017" s="1347"/>
      <c r="F2017" s="1347"/>
      <c r="G2017" s="1435"/>
      <c r="H2017" s="1435"/>
      <c r="I2017" s="1435"/>
      <c r="J2017" s="1435"/>
      <c r="K2017" s="1435"/>
      <c r="L2017" s="1435"/>
      <c r="M2017" s="1435"/>
      <c r="N2017" s="1435"/>
      <c r="O2017" s="1435"/>
      <c r="P2017" s="1435"/>
      <c r="Q2017" s="1435"/>
      <c r="R2017" s="1435"/>
      <c r="S2017" s="1435"/>
      <c r="T2017" s="1435"/>
      <c r="U2017" s="1435"/>
      <c r="V2017" s="1435"/>
      <c r="W2017" s="1435"/>
      <c r="X2017" s="1435"/>
      <c r="Y2017" s="1435"/>
      <c r="Z2017" s="1435"/>
      <c r="AA2017" s="369"/>
    </row>
    <row r="2018" spans="1:47" ht="14.4">
      <c r="A2018" s="369"/>
      <c r="B2018" s="1348"/>
      <c r="C2018" s="1348"/>
      <c r="D2018" s="1434"/>
      <c r="E2018" s="1434"/>
      <c r="F2018" s="1434"/>
      <c r="G2018" s="1436"/>
      <c r="H2018" s="1436"/>
      <c r="I2018" s="1436"/>
      <c r="J2018" s="1435"/>
      <c r="K2018" s="1435"/>
      <c r="L2018" s="1435"/>
      <c r="M2018" s="1435"/>
      <c r="N2018" s="1435"/>
      <c r="O2018" s="1435"/>
      <c r="P2018" s="1435"/>
      <c r="Q2018" s="1435"/>
      <c r="R2018" s="1435"/>
      <c r="S2018" s="1435"/>
      <c r="T2018" s="1435"/>
      <c r="U2018" s="1435"/>
      <c r="V2018" s="1435"/>
      <c r="W2018" s="1435"/>
      <c r="X2018" s="1435"/>
      <c r="Y2018" s="1435"/>
      <c r="Z2018" s="1435"/>
      <c r="AA2018" s="369"/>
    </row>
    <row r="2019" spans="1:47" ht="18" customHeight="1">
      <c r="A2019" s="369"/>
      <c r="B2019" s="1348"/>
      <c r="C2019" s="1348"/>
      <c r="D2019" s="1347" t="s">
        <v>3975</v>
      </c>
      <c r="E2019" s="1347"/>
      <c r="F2019" s="1347"/>
      <c r="G2019" s="1047" t="s">
        <v>3918</v>
      </c>
      <c r="H2019" s="1047"/>
      <c r="I2019" s="1047"/>
      <c r="J2019" s="871"/>
      <c r="K2019" s="869"/>
      <c r="L2019" s="344" t="s">
        <v>3919</v>
      </c>
      <c r="M2019" s="1437"/>
      <c r="N2019" s="1427"/>
      <c r="O2019" s="1438"/>
      <c r="P2019" s="1439"/>
      <c r="Q2019" s="1425"/>
      <c r="R2019" s="1425"/>
      <c r="S2019" s="1425"/>
      <c r="T2019" s="1425"/>
      <c r="U2019" s="1425"/>
      <c r="V2019" s="1425"/>
      <c r="W2019" s="1425"/>
      <c r="X2019" s="1425"/>
      <c r="Y2019" s="1425"/>
      <c r="Z2019" s="1440"/>
      <c r="AA2019" s="369"/>
    </row>
    <row r="2020" spans="1:47" ht="18" customHeight="1">
      <c r="A2020" s="369"/>
      <c r="B2020" s="1348"/>
      <c r="C2020" s="1348"/>
      <c r="D2020" s="1347"/>
      <c r="E2020" s="1347"/>
      <c r="F2020" s="1347"/>
      <c r="G2020" s="1047" t="s">
        <v>3920</v>
      </c>
      <c r="H2020" s="1047"/>
      <c r="I2020" s="1047"/>
      <c r="J2020" s="1046"/>
      <c r="K2020" s="1046"/>
      <c r="L2020" s="1046"/>
      <c r="M2020" s="1046"/>
      <c r="N2020" s="1046"/>
      <c r="O2020" s="1046"/>
      <c r="P2020" s="1047" t="s">
        <v>3921</v>
      </c>
      <c r="Q2020" s="1047"/>
      <c r="R2020" s="1047"/>
      <c r="S2020" s="1046"/>
      <c r="T2020" s="1046"/>
      <c r="U2020" s="1046"/>
      <c r="V2020" s="1046"/>
      <c r="W2020" s="1046"/>
      <c r="X2020" s="1046"/>
      <c r="Y2020" s="1046"/>
      <c r="Z2020" s="1046"/>
      <c r="AA2020" s="369"/>
    </row>
    <row r="2021" spans="1:47" ht="18" customHeight="1">
      <c r="A2021" s="369"/>
      <c r="B2021" s="1348"/>
      <c r="C2021" s="1348"/>
      <c r="D2021" s="1347"/>
      <c r="E2021" s="1347"/>
      <c r="F2021" s="1347"/>
      <c r="G2021" s="1047" t="s">
        <v>3922</v>
      </c>
      <c r="H2021" s="1047"/>
      <c r="I2021" s="1047"/>
      <c r="J2021" s="1046"/>
      <c r="K2021" s="1046"/>
      <c r="L2021" s="1046"/>
      <c r="M2021" s="1046"/>
      <c r="N2021" s="1046"/>
      <c r="O2021" s="1046"/>
      <c r="P2021" s="1047" t="s">
        <v>3923</v>
      </c>
      <c r="Q2021" s="1047"/>
      <c r="R2021" s="1047"/>
      <c r="S2021" s="1046"/>
      <c r="T2021" s="1046"/>
      <c r="U2021" s="1046"/>
      <c r="V2021" s="1046"/>
      <c r="W2021" s="1046"/>
      <c r="X2021" s="1046"/>
      <c r="Y2021" s="1046"/>
      <c r="Z2021" s="1046"/>
      <c r="AA2021" s="369"/>
    </row>
    <row r="2022" spans="1:47" ht="18" customHeight="1">
      <c r="A2022" s="369"/>
      <c r="B2022" s="1348"/>
      <c r="C2022" s="1348"/>
      <c r="D2022" s="1347"/>
      <c r="E2022" s="1347"/>
      <c r="F2022" s="1347"/>
      <c r="G2022" s="1047" t="s">
        <v>3924</v>
      </c>
      <c r="H2022" s="1047"/>
      <c r="I2022" s="1047"/>
      <c r="J2022" s="1046"/>
      <c r="K2022" s="1046"/>
      <c r="L2022" s="1046"/>
      <c r="M2022" s="1046"/>
      <c r="N2022" s="1046"/>
      <c r="O2022" s="1046"/>
      <c r="P2022" s="1046"/>
      <c r="Q2022" s="1046"/>
      <c r="R2022" s="1046"/>
      <c r="S2022" s="1046"/>
      <c r="T2022" s="1046"/>
      <c r="U2022" s="1046"/>
      <c r="V2022" s="1046"/>
      <c r="W2022" s="1046"/>
      <c r="X2022" s="1046"/>
      <c r="Y2022" s="1046"/>
      <c r="Z2022" s="1046"/>
      <c r="AA2022" s="369"/>
    </row>
    <row r="2023" spans="1:47" ht="14.4">
      <c r="A2023" s="369"/>
      <c r="B2023" s="1348"/>
      <c r="C2023" s="1348"/>
      <c r="D2023" s="1441" t="s">
        <v>3976</v>
      </c>
      <c r="E2023" s="1441"/>
      <c r="F2023" s="1441"/>
      <c r="G2023" s="1441"/>
      <c r="H2023" s="1441"/>
      <c r="I2023" s="1441"/>
      <c r="J2023" s="1441"/>
      <c r="K2023" s="1441"/>
      <c r="L2023" s="1441"/>
      <c r="M2023" s="1441"/>
      <c r="N2023" s="1441" t="s">
        <v>177</v>
      </c>
      <c r="O2023" s="1441"/>
      <c r="P2023" s="1441"/>
      <c r="Q2023" s="1441"/>
      <c r="R2023" s="1441"/>
      <c r="S2023" s="1441"/>
      <c r="T2023" s="1441"/>
      <c r="U2023" s="1441"/>
      <c r="V2023" s="1441"/>
      <c r="W2023" s="1441"/>
      <c r="X2023" s="1441"/>
      <c r="Y2023" s="1441"/>
      <c r="Z2023" s="1441"/>
      <c r="AA2023" s="369"/>
    </row>
    <row r="2024" spans="1:47" ht="14.4">
      <c r="A2024" s="369"/>
      <c r="B2024" s="1348"/>
      <c r="C2024" s="1348"/>
      <c r="D2024" s="1347"/>
      <c r="E2024" s="1347"/>
      <c r="F2024" s="1347"/>
      <c r="G2024" s="1347"/>
      <c r="H2024" s="1347"/>
      <c r="I2024" s="1347"/>
      <c r="J2024" s="1347"/>
      <c r="K2024" s="1347"/>
      <c r="L2024" s="1347"/>
      <c r="M2024" s="1347"/>
      <c r="N2024" s="1347"/>
      <c r="O2024" s="1347"/>
      <c r="P2024" s="1347"/>
      <c r="Q2024" s="1347"/>
      <c r="R2024" s="1347"/>
      <c r="S2024" s="1347"/>
      <c r="T2024" s="1347"/>
      <c r="U2024" s="1347"/>
      <c r="V2024" s="1347"/>
      <c r="W2024" s="1347"/>
      <c r="X2024" s="1347"/>
      <c r="Y2024" s="1347"/>
      <c r="Z2024" s="1347"/>
      <c r="AA2024" s="369"/>
    </row>
    <row r="2025" spans="1:47" ht="14.25" customHeight="1">
      <c r="A2025" s="369"/>
      <c r="B2025" s="1348"/>
      <c r="C2025" s="1348"/>
      <c r="D2025" s="1347"/>
      <c r="E2025" s="1347"/>
      <c r="F2025" s="1347"/>
      <c r="G2025" s="1347"/>
      <c r="H2025" s="1347"/>
      <c r="I2025" s="1347"/>
      <c r="J2025" s="1347"/>
      <c r="K2025" s="1347"/>
      <c r="L2025" s="1347"/>
      <c r="M2025" s="1347"/>
      <c r="N2025" s="1347"/>
      <c r="O2025" s="1347"/>
      <c r="P2025" s="1347"/>
      <c r="Q2025" s="1347"/>
      <c r="R2025" s="1347"/>
      <c r="S2025" s="1347"/>
      <c r="T2025" s="1347"/>
      <c r="U2025" s="1347"/>
      <c r="V2025" s="1347"/>
      <c r="W2025" s="1347"/>
      <c r="X2025" s="1347"/>
      <c r="Y2025" s="1347"/>
      <c r="Z2025" s="1347"/>
      <c r="AA2025" s="369"/>
    </row>
    <row r="2026" spans="1:47" ht="14.4">
      <c r="A2026" s="369"/>
      <c r="B2026" s="1348"/>
      <c r="C2026" s="1348"/>
      <c r="D2026" s="1347" t="s">
        <v>3977</v>
      </c>
      <c r="E2026" s="1347"/>
      <c r="F2026" s="1347"/>
      <c r="G2026" s="1347"/>
      <c r="H2026" s="1347"/>
      <c r="I2026" s="1347"/>
      <c r="J2026" s="1347"/>
      <c r="K2026" s="1347"/>
      <c r="L2026" s="1347"/>
      <c r="M2026" s="1347"/>
      <c r="N2026" s="1442" t="s">
        <v>3979</v>
      </c>
      <c r="O2026" s="1442"/>
      <c r="P2026" s="1442"/>
      <c r="Q2026" s="1442"/>
      <c r="R2026" s="390"/>
      <c r="S2026" s="369"/>
      <c r="T2026" s="369"/>
      <c r="U2026" s="369"/>
      <c r="V2026" s="391"/>
      <c r="W2026" s="389"/>
      <c r="X2026" s="389"/>
      <c r="Y2026" s="389"/>
      <c r="Z2026" s="392"/>
      <c r="AA2026" s="369"/>
    </row>
    <row r="2027" spans="1:47" ht="14.4">
      <c r="A2027" s="369"/>
      <c r="B2027" s="1348"/>
      <c r="C2027" s="1348"/>
      <c r="D2027" s="1347"/>
      <c r="E2027" s="1347"/>
      <c r="F2027" s="1347"/>
      <c r="G2027" s="1347"/>
      <c r="H2027" s="1347"/>
      <c r="I2027" s="1347"/>
      <c r="J2027" s="1347"/>
      <c r="K2027" s="1347"/>
      <c r="L2027" s="1347"/>
      <c r="M2027" s="1347"/>
      <c r="N2027" s="1442"/>
      <c r="O2027" s="1442"/>
      <c r="P2027" s="1442"/>
      <c r="Q2027" s="1442"/>
      <c r="R2027" s="115"/>
      <c r="S2027" s="114"/>
      <c r="T2027" s="369" t="s">
        <v>388</v>
      </c>
      <c r="U2027" s="114"/>
      <c r="V2027" s="393" t="s">
        <v>3980</v>
      </c>
      <c r="W2027" s="389"/>
      <c r="X2027" s="389"/>
      <c r="Y2027" s="389"/>
      <c r="Z2027" s="392"/>
      <c r="AA2027" s="369"/>
    </row>
    <row r="2028" spans="1:47" ht="14.4">
      <c r="A2028" s="369"/>
      <c r="B2028" s="1348"/>
      <c r="C2028" s="1348"/>
      <c r="D2028" s="1347"/>
      <c r="E2028" s="1347"/>
      <c r="F2028" s="1347"/>
      <c r="G2028" s="1347"/>
      <c r="H2028" s="1347"/>
      <c r="I2028" s="1347"/>
      <c r="J2028" s="1347"/>
      <c r="K2028" s="1347"/>
      <c r="L2028" s="1347"/>
      <c r="M2028" s="1347"/>
      <c r="N2028" s="1442"/>
      <c r="O2028" s="1442"/>
      <c r="P2028" s="1442"/>
      <c r="Q2028" s="1442"/>
      <c r="R2028" s="394"/>
      <c r="S2028" s="369"/>
      <c r="T2028" s="369"/>
      <c r="U2028" s="395"/>
      <c r="V2028" s="391"/>
      <c r="W2028" s="389"/>
      <c r="X2028" s="389"/>
      <c r="Y2028" s="389"/>
      <c r="Z2028" s="392"/>
      <c r="AA2028" s="369"/>
    </row>
    <row r="2029" spans="1:47" ht="13.95" customHeight="1">
      <c r="A2029" s="369"/>
      <c r="B2029" s="1348"/>
      <c r="C2029" s="1348"/>
      <c r="D2029" s="1443" t="s">
        <v>3978</v>
      </c>
      <c r="E2029" s="1443"/>
      <c r="F2029" s="1443"/>
      <c r="G2029" s="370"/>
      <c r="H2029" s="371"/>
      <c r="I2029" s="371"/>
      <c r="J2029" s="371"/>
      <c r="K2029" s="371"/>
      <c r="L2029" s="371"/>
      <c r="M2029" s="371"/>
      <c r="N2029" s="371"/>
      <c r="O2029" s="371"/>
      <c r="P2029" s="371"/>
      <c r="Q2029" s="371"/>
      <c r="R2029" s="371"/>
      <c r="S2029" s="371"/>
      <c r="T2029" s="371"/>
      <c r="U2029" s="371"/>
      <c r="V2029" s="372"/>
      <c r="W2029" s="370"/>
      <c r="X2029" s="370"/>
      <c r="Y2029" s="370"/>
      <c r="Z2029" s="374"/>
      <c r="AA2029" s="369"/>
    </row>
    <row r="2030" spans="1:47" ht="14.4">
      <c r="A2030" s="369"/>
      <c r="B2030" s="1348"/>
      <c r="C2030" s="1348"/>
      <c r="D2030" s="1443"/>
      <c r="E2030" s="1443"/>
      <c r="F2030" s="1443"/>
      <c r="G2030" s="389"/>
      <c r="H2030" s="369"/>
      <c r="I2030" s="121" t="s">
        <v>3783</v>
      </c>
      <c r="J2030" s="369" t="s">
        <v>3981</v>
      </c>
      <c r="K2030" s="369"/>
      <c r="L2030" s="369"/>
      <c r="M2030" s="369"/>
      <c r="N2030" s="369" t="s">
        <v>3965</v>
      </c>
      <c r="O2030" s="369"/>
      <c r="P2030" s="121" t="s">
        <v>3783</v>
      </c>
      <c r="Q2030" s="369" t="s">
        <v>3982</v>
      </c>
      <c r="R2030" s="369"/>
      <c r="S2030" s="369"/>
      <c r="T2030" s="369"/>
      <c r="U2030" s="369" t="s">
        <v>3965</v>
      </c>
      <c r="V2030" s="391"/>
      <c r="W2030" s="121" t="s">
        <v>3783</v>
      </c>
      <c r="X2030" s="389" t="s">
        <v>3983</v>
      </c>
      <c r="Y2030" s="389"/>
      <c r="Z2030" s="392"/>
      <c r="AA2030" s="369"/>
    </row>
    <row r="2031" spans="1:47" ht="14.4">
      <c r="A2031" s="369"/>
      <c r="B2031" s="1348"/>
      <c r="C2031" s="1348"/>
      <c r="D2031" s="1443"/>
      <c r="E2031" s="1443"/>
      <c r="F2031" s="1443"/>
      <c r="G2031" s="375"/>
      <c r="H2031" s="376"/>
      <c r="I2031" s="376"/>
      <c r="J2031" s="376"/>
      <c r="K2031" s="376"/>
      <c r="L2031" s="376"/>
      <c r="M2031" s="376"/>
      <c r="N2031" s="376"/>
      <c r="O2031" s="376"/>
      <c r="P2031" s="376"/>
      <c r="Q2031" s="376"/>
      <c r="R2031" s="376"/>
      <c r="S2031" s="376"/>
      <c r="T2031" s="376"/>
      <c r="U2031" s="376"/>
      <c r="V2031" s="378"/>
      <c r="W2031" s="375"/>
      <c r="X2031" s="375"/>
      <c r="Y2031" s="375"/>
      <c r="Z2031" s="379"/>
      <c r="AA2031" s="369"/>
    </row>
    <row r="2032" spans="1:47" ht="14.55" customHeight="1">
      <c r="B2032" s="1348" t="s">
        <v>3984</v>
      </c>
      <c r="C2032" s="1348"/>
      <c r="D2032" s="1347" t="s">
        <v>23</v>
      </c>
      <c r="E2032" s="1347"/>
      <c r="F2032" s="1347"/>
      <c r="G2032" s="1346" t="s">
        <v>15</v>
      </c>
      <c r="H2032" s="1346"/>
      <c r="I2032" s="1346"/>
      <c r="J2032" s="1346"/>
      <c r="K2032" s="1346"/>
      <c r="L2032" s="1444"/>
      <c r="M2032" s="1349"/>
      <c r="N2032" s="368" t="s">
        <v>3919</v>
      </c>
      <c r="O2032" s="1444"/>
      <c r="P2032" s="1349"/>
      <c r="Q2032" s="1346" t="s">
        <v>56</v>
      </c>
      <c r="R2032" s="1346"/>
      <c r="S2032" s="1346"/>
      <c r="T2032" s="1346"/>
      <c r="U2032" s="1346"/>
      <c r="V2032" s="1445"/>
      <c r="W2032" s="1346"/>
      <c r="X2032" s="1346"/>
      <c r="Y2032" s="1346"/>
      <c r="Z2032" s="1346"/>
      <c r="AB2032" s="2">
        <v>79</v>
      </c>
      <c r="AC2032" s="876"/>
      <c r="AD2032" s="876"/>
      <c r="AE2032" s="876"/>
      <c r="AF2032" s="1446"/>
      <c r="AG2032" s="1446"/>
      <c r="AH2032" s="1446"/>
      <c r="AI2032" s="1446"/>
      <c r="AJ2032" s="1446"/>
      <c r="AK2032" s="876"/>
      <c r="AL2032" s="876"/>
      <c r="AM2032" s="876"/>
      <c r="AN2032" s="1446"/>
      <c r="AO2032" s="1446"/>
      <c r="AP2032" s="1446"/>
      <c r="AQ2032" s="1446"/>
      <c r="AR2032" s="1446"/>
      <c r="AS2032" s="1446"/>
      <c r="AT2032" s="1446"/>
      <c r="AU2032" s="1446"/>
    </row>
    <row r="2033" spans="1:47" ht="13.05" customHeight="1">
      <c r="B2033" s="1348"/>
      <c r="C2033" s="1348"/>
      <c r="D2033" s="1347"/>
      <c r="E2033" s="1347"/>
      <c r="F2033" s="1347"/>
      <c r="G2033" s="1346" t="s">
        <v>17</v>
      </c>
      <c r="H2033" s="1346"/>
      <c r="I2033" s="1346"/>
      <c r="J2033" s="1346"/>
      <c r="K2033" s="1346"/>
      <c r="L2033" s="1445"/>
      <c r="M2033" s="1346"/>
      <c r="N2033" s="1346"/>
      <c r="O2033" s="1346"/>
      <c r="P2033" s="1346"/>
      <c r="Q2033" s="1346" t="s">
        <v>3993</v>
      </c>
      <c r="R2033" s="1346"/>
      <c r="S2033" s="1346"/>
      <c r="T2033" s="1346"/>
      <c r="U2033" s="1346"/>
      <c r="V2033" s="1445"/>
      <c r="W2033" s="1346"/>
      <c r="X2033" s="1346"/>
      <c r="Y2033" s="1346"/>
      <c r="Z2033" s="1346"/>
      <c r="AC2033" s="876"/>
      <c r="AD2033" s="876"/>
      <c r="AE2033" s="876"/>
      <c r="AF2033" s="1446"/>
      <c r="AG2033" s="1446"/>
      <c r="AH2033" s="1446"/>
      <c r="AI2033" s="1446"/>
      <c r="AJ2033" s="1446"/>
      <c r="AK2033" s="1446"/>
      <c r="AL2033" s="1446"/>
      <c r="AM2033" s="1446"/>
      <c r="AN2033" s="1446"/>
      <c r="AO2033" s="1446"/>
      <c r="AP2033" s="1446"/>
      <c r="AQ2033" s="1446"/>
      <c r="AR2033" s="1446"/>
      <c r="AS2033" s="1446"/>
      <c r="AT2033" s="1446"/>
      <c r="AU2033" s="1446"/>
    </row>
    <row r="2034" spans="1:47" ht="13.95" customHeight="1">
      <c r="A2034" s="369"/>
      <c r="B2034" s="1348"/>
      <c r="C2034" s="1348"/>
      <c r="D2034" s="1347"/>
      <c r="E2034" s="1347"/>
      <c r="F2034" s="1347"/>
      <c r="G2034" s="1346" t="s">
        <v>19</v>
      </c>
      <c r="H2034" s="1346"/>
      <c r="I2034" s="1346"/>
      <c r="J2034" s="1346"/>
      <c r="K2034" s="1346"/>
      <c r="L2034" s="1445"/>
      <c r="M2034" s="1346"/>
      <c r="N2034" s="1346"/>
      <c r="O2034" s="1346"/>
      <c r="P2034" s="1346"/>
      <c r="Q2034" s="1347" t="s">
        <v>20</v>
      </c>
      <c r="R2034" s="1347"/>
      <c r="S2034" s="1347"/>
      <c r="T2034" s="1347"/>
      <c r="U2034" s="1347"/>
      <c r="V2034" s="1445"/>
      <c r="W2034" s="1346"/>
      <c r="X2034" s="1346"/>
      <c r="Y2034" s="1346"/>
      <c r="Z2034" s="1346"/>
      <c r="AA2034" s="369"/>
    </row>
    <row r="2035" spans="1:47" ht="14.4">
      <c r="A2035" s="369"/>
      <c r="B2035" s="1348"/>
      <c r="C2035" s="1348"/>
      <c r="D2035" s="1347" t="s">
        <v>8</v>
      </c>
      <c r="E2035" s="1347"/>
      <c r="F2035" s="1347"/>
      <c r="G2035" s="1447"/>
      <c r="H2035" s="1343"/>
      <c r="I2035" s="1343"/>
      <c r="J2035" s="1343"/>
      <c r="K2035" s="1343"/>
      <c r="L2035" s="1344"/>
      <c r="M2035" s="1344"/>
      <c r="N2035" s="1344"/>
      <c r="O2035" s="1344"/>
      <c r="P2035" s="1344"/>
      <c r="Q2035" s="1344"/>
      <c r="R2035" s="1344"/>
      <c r="S2035" s="1344"/>
      <c r="T2035" s="1344"/>
      <c r="U2035" s="1344"/>
      <c r="V2035" s="1344"/>
      <c r="W2035" s="1344"/>
      <c r="X2035" s="1344"/>
      <c r="Y2035" s="1344"/>
      <c r="Z2035" s="1344"/>
      <c r="AA2035" s="369"/>
    </row>
    <row r="2036" spans="1:47" ht="14.4">
      <c r="A2036" s="369"/>
      <c r="B2036" s="1348"/>
      <c r="C2036" s="1348"/>
      <c r="D2036" s="1347"/>
      <c r="E2036" s="1347"/>
      <c r="F2036" s="1347"/>
      <c r="G2036" s="1345"/>
      <c r="H2036" s="1344"/>
      <c r="I2036" s="1344"/>
      <c r="J2036" s="1344"/>
      <c r="K2036" s="1344"/>
      <c r="L2036" s="1344"/>
      <c r="M2036" s="1344"/>
      <c r="N2036" s="1344"/>
      <c r="O2036" s="1344"/>
      <c r="P2036" s="1344"/>
      <c r="Q2036" s="1344"/>
      <c r="R2036" s="1344"/>
      <c r="S2036" s="1344"/>
      <c r="T2036" s="1344"/>
      <c r="U2036" s="1344"/>
      <c r="V2036" s="1344"/>
      <c r="W2036" s="1344"/>
      <c r="X2036" s="1344"/>
      <c r="Y2036" s="1344"/>
      <c r="Z2036" s="1344"/>
      <c r="AA2036" s="369"/>
    </row>
    <row r="2037" spans="1:47" ht="14.4">
      <c r="A2037" s="369"/>
      <c r="B2037" s="1348"/>
      <c r="C2037" s="1348"/>
      <c r="D2037" s="1347" t="s">
        <v>3745</v>
      </c>
      <c r="E2037" s="1347"/>
      <c r="F2037" s="1347"/>
      <c r="G2037" s="370"/>
      <c r="H2037" s="371"/>
      <c r="I2037" s="350"/>
      <c r="J2037" s="350"/>
      <c r="K2037" s="112" t="s">
        <v>3783</v>
      </c>
      <c r="L2037" s="371" t="s">
        <v>3966</v>
      </c>
      <c r="M2037" s="371"/>
      <c r="N2037" s="371"/>
      <c r="O2037" s="371"/>
      <c r="P2037" s="371" t="s">
        <v>3965</v>
      </c>
      <c r="Q2037" s="350"/>
      <c r="R2037" s="112" t="s">
        <v>3783</v>
      </c>
      <c r="S2037" s="371" t="s">
        <v>3967</v>
      </c>
      <c r="T2037" s="371"/>
      <c r="U2037" s="371"/>
      <c r="V2037" s="372"/>
      <c r="W2037" s="373"/>
      <c r="X2037" s="370"/>
      <c r="Y2037" s="370"/>
      <c r="Z2037" s="374"/>
      <c r="AA2037" s="369"/>
    </row>
    <row r="2038" spans="1:47" ht="14.4">
      <c r="A2038" s="369"/>
      <c r="B2038" s="1348"/>
      <c r="C2038" s="1348"/>
      <c r="D2038" s="1347"/>
      <c r="E2038" s="1347"/>
      <c r="F2038" s="1347"/>
      <c r="G2038" s="375"/>
      <c r="H2038" s="376"/>
      <c r="I2038" s="377"/>
      <c r="J2038" s="376"/>
      <c r="K2038" s="110" t="s">
        <v>3783</v>
      </c>
      <c r="L2038" s="376" t="s">
        <v>9</v>
      </c>
      <c r="M2038" s="376"/>
      <c r="N2038" s="376"/>
      <c r="O2038" s="1448"/>
      <c r="P2038" s="1449"/>
      <c r="Q2038" s="1449"/>
      <c r="R2038" s="1449"/>
      <c r="S2038" s="1449"/>
      <c r="T2038" s="1449"/>
      <c r="U2038" s="1449"/>
      <c r="V2038" s="1449"/>
      <c r="W2038" s="375" t="s">
        <v>10</v>
      </c>
      <c r="X2038" s="375"/>
      <c r="Y2038" s="375"/>
      <c r="Z2038" s="379"/>
      <c r="AA2038" s="369"/>
    </row>
    <row r="2039" spans="1:47" ht="14.4">
      <c r="A2039" s="369"/>
      <c r="B2039" s="1348"/>
      <c r="C2039" s="1348"/>
      <c r="D2039" s="1347"/>
      <c r="E2039" s="1347"/>
      <c r="F2039" s="1347"/>
      <c r="G2039" s="1450" t="s">
        <v>3968</v>
      </c>
      <c r="H2039" s="1450"/>
      <c r="I2039" s="1450"/>
      <c r="J2039" s="1450"/>
      <c r="K2039" s="1451"/>
      <c r="L2039" s="1452"/>
      <c r="M2039" s="1453"/>
      <c r="N2039" s="1453"/>
      <c r="O2039" s="1453"/>
      <c r="P2039" s="1453"/>
      <c r="Q2039" s="1452"/>
      <c r="R2039" s="1453"/>
      <c r="S2039" s="1453"/>
      <c r="T2039" s="1453"/>
      <c r="U2039" s="1453"/>
      <c r="V2039" s="1445"/>
      <c r="W2039" s="1346"/>
      <c r="X2039" s="1346"/>
      <c r="Y2039" s="1346"/>
      <c r="Z2039" s="1346"/>
      <c r="AA2039" s="369"/>
    </row>
    <row r="2040" spans="1:47" ht="14.4">
      <c r="A2040" s="369"/>
      <c r="B2040" s="1348"/>
      <c r="C2040" s="1348"/>
      <c r="D2040" s="1347"/>
      <c r="E2040" s="1347"/>
      <c r="F2040" s="1347"/>
      <c r="G2040" s="1450" t="s">
        <v>3969</v>
      </c>
      <c r="H2040" s="1450"/>
      <c r="I2040" s="1450"/>
      <c r="J2040" s="1450"/>
      <c r="K2040" s="1451"/>
      <c r="L2040" s="1429"/>
      <c r="M2040" s="862"/>
      <c r="N2040" s="109"/>
      <c r="O2040" s="1" t="s">
        <v>12</v>
      </c>
      <c r="P2040" s="109"/>
      <c r="Q2040" s="1" t="s">
        <v>11</v>
      </c>
      <c r="R2040" s="109"/>
      <c r="S2040" s="1" t="s">
        <v>227</v>
      </c>
      <c r="T2040" s="382"/>
      <c r="U2040" s="382"/>
      <c r="V2040" s="383"/>
      <c r="W2040" s="380"/>
      <c r="X2040" s="380"/>
      <c r="Y2040" s="380"/>
      <c r="Z2040" s="381"/>
      <c r="AA2040" s="369"/>
    </row>
    <row r="2041" spans="1:47" ht="13.95" customHeight="1">
      <c r="A2041" s="369"/>
      <c r="B2041" s="1348"/>
      <c r="C2041" s="1348"/>
      <c r="D2041" s="1443" t="s">
        <v>3971</v>
      </c>
      <c r="E2041" s="1347"/>
      <c r="F2041" s="1347"/>
      <c r="G2041" s="111" t="s">
        <v>3783</v>
      </c>
      <c r="H2041" s="385" t="s">
        <v>3972</v>
      </c>
      <c r="I2041" s="385"/>
      <c r="J2041" s="385"/>
      <c r="K2041" s="385"/>
      <c r="L2041" s="386" t="s">
        <v>3974</v>
      </c>
      <c r="M2041" s="385"/>
      <c r="N2041" s="385"/>
      <c r="O2041" s="1433"/>
      <c r="P2041" s="1433"/>
      <c r="Q2041" s="1433"/>
      <c r="R2041" s="1433"/>
      <c r="S2041" s="1433"/>
      <c r="T2041" s="1433"/>
      <c r="U2041" s="1433"/>
      <c r="V2041" s="1433"/>
      <c r="W2041" s="387" t="s">
        <v>10</v>
      </c>
      <c r="X2041" s="387"/>
      <c r="Y2041" s="387"/>
      <c r="Z2041" s="388"/>
      <c r="AA2041" s="369"/>
    </row>
    <row r="2042" spans="1:47" ht="14.4">
      <c r="A2042" s="369"/>
      <c r="B2042" s="1348"/>
      <c r="C2042" s="1348"/>
      <c r="D2042" s="1347"/>
      <c r="E2042" s="1347"/>
      <c r="F2042" s="1347"/>
      <c r="G2042" s="110" t="s">
        <v>3783</v>
      </c>
      <c r="H2042" s="376" t="s">
        <v>3973</v>
      </c>
      <c r="I2042" s="376"/>
      <c r="J2042" s="376"/>
      <c r="K2042" s="376"/>
      <c r="L2042" s="376"/>
      <c r="M2042" s="376"/>
      <c r="N2042" s="376"/>
      <c r="O2042" s="376"/>
      <c r="P2042" s="376"/>
      <c r="Q2042" s="376"/>
      <c r="R2042" s="376"/>
      <c r="S2042" s="376"/>
      <c r="T2042" s="376"/>
      <c r="U2042" s="376"/>
      <c r="V2042" s="378"/>
      <c r="W2042" s="375"/>
      <c r="X2042" s="375"/>
      <c r="Y2042" s="375"/>
      <c r="Z2042" s="379"/>
      <c r="AA2042" s="369"/>
    </row>
    <row r="2043" spans="1:47" ht="13.95" customHeight="1">
      <c r="A2043" s="369"/>
      <c r="B2043" s="1348" t="s">
        <v>3985</v>
      </c>
      <c r="C2043" s="1348"/>
      <c r="D2043" s="1347" t="s">
        <v>3755</v>
      </c>
      <c r="E2043" s="1347"/>
      <c r="F2043" s="1347"/>
      <c r="G2043" s="1435"/>
      <c r="H2043" s="1435"/>
      <c r="I2043" s="1435"/>
      <c r="J2043" s="1435"/>
      <c r="K2043" s="1435"/>
      <c r="L2043" s="1435"/>
      <c r="M2043" s="1435"/>
      <c r="N2043" s="1435"/>
      <c r="O2043" s="1435"/>
      <c r="P2043" s="1435"/>
      <c r="Q2043" s="1435"/>
      <c r="R2043" s="1435"/>
      <c r="S2043" s="1435"/>
      <c r="T2043" s="1435"/>
      <c r="U2043" s="1435"/>
      <c r="V2043" s="1435"/>
      <c r="W2043" s="1435"/>
      <c r="X2043" s="1435"/>
      <c r="Y2043" s="1435"/>
      <c r="Z2043" s="1435"/>
      <c r="AA2043" s="369"/>
    </row>
    <row r="2044" spans="1:47" ht="14.4">
      <c r="A2044" s="369"/>
      <c r="B2044" s="1348"/>
      <c r="C2044" s="1348"/>
      <c r="D2044" s="1434"/>
      <c r="E2044" s="1434"/>
      <c r="F2044" s="1434"/>
      <c r="G2044" s="1436"/>
      <c r="H2044" s="1436"/>
      <c r="I2044" s="1436"/>
      <c r="J2044" s="1435"/>
      <c r="K2044" s="1435"/>
      <c r="L2044" s="1435"/>
      <c r="M2044" s="1435"/>
      <c r="N2044" s="1435"/>
      <c r="O2044" s="1435"/>
      <c r="P2044" s="1435"/>
      <c r="Q2044" s="1435"/>
      <c r="R2044" s="1435"/>
      <c r="S2044" s="1435"/>
      <c r="T2044" s="1435"/>
      <c r="U2044" s="1435"/>
      <c r="V2044" s="1435"/>
      <c r="W2044" s="1435"/>
      <c r="X2044" s="1435"/>
      <c r="Y2044" s="1435"/>
      <c r="Z2044" s="1435"/>
      <c r="AA2044" s="369"/>
    </row>
    <row r="2045" spans="1:47" ht="18" customHeight="1">
      <c r="A2045" s="369"/>
      <c r="B2045" s="1348"/>
      <c r="C2045" s="1348"/>
      <c r="D2045" s="1347" t="s">
        <v>3975</v>
      </c>
      <c r="E2045" s="1347"/>
      <c r="F2045" s="1347"/>
      <c r="G2045" s="1047" t="s">
        <v>3918</v>
      </c>
      <c r="H2045" s="1047"/>
      <c r="I2045" s="1047"/>
      <c r="J2045" s="871"/>
      <c r="K2045" s="869"/>
      <c r="L2045" s="344" t="s">
        <v>3919</v>
      </c>
      <c r="M2045" s="1437"/>
      <c r="N2045" s="1427"/>
      <c r="O2045" s="1438"/>
      <c r="P2045" s="1439"/>
      <c r="Q2045" s="1425"/>
      <c r="R2045" s="1425"/>
      <c r="S2045" s="1425"/>
      <c r="T2045" s="1425"/>
      <c r="U2045" s="1425"/>
      <c r="V2045" s="1425"/>
      <c r="W2045" s="1425"/>
      <c r="X2045" s="1425"/>
      <c r="Y2045" s="1425"/>
      <c r="Z2045" s="1440"/>
      <c r="AA2045" s="369"/>
    </row>
    <row r="2046" spans="1:47" ht="18" customHeight="1">
      <c r="A2046" s="369"/>
      <c r="B2046" s="1348"/>
      <c r="C2046" s="1348"/>
      <c r="D2046" s="1347"/>
      <c r="E2046" s="1347"/>
      <c r="F2046" s="1347"/>
      <c r="G2046" s="1047" t="s">
        <v>3920</v>
      </c>
      <c r="H2046" s="1047"/>
      <c r="I2046" s="1047"/>
      <c r="J2046" s="1046"/>
      <c r="K2046" s="1046"/>
      <c r="L2046" s="1046"/>
      <c r="M2046" s="1046"/>
      <c r="N2046" s="1046"/>
      <c r="O2046" s="1046"/>
      <c r="P2046" s="1047" t="s">
        <v>3921</v>
      </c>
      <c r="Q2046" s="1047"/>
      <c r="R2046" s="1047"/>
      <c r="S2046" s="1046"/>
      <c r="T2046" s="1046"/>
      <c r="U2046" s="1046"/>
      <c r="V2046" s="1046"/>
      <c r="W2046" s="1046"/>
      <c r="X2046" s="1046"/>
      <c r="Y2046" s="1046"/>
      <c r="Z2046" s="1046"/>
      <c r="AA2046" s="369"/>
    </row>
    <row r="2047" spans="1:47" ht="18" customHeight="1">
      <c r="A2047" s="369"/>
      <c r="B2047" s="1348"/>
      <c r="C2047" s="1348"/>
      <c r="D2047" s="1347"/>
      <c r="E2047" s="1347"/>
      <c r="F2047" s="1347"/>
      <c r="G2047" s="1047" t="s">
        <v>3922</v>
      </c>
      <c r="H2047" s="1047"/>
      <c r="I2047" s="1047"/>
      <c r="J2047" s="1046"/>
      <c r="K2047" s="1046"/>
      <c r="L2047" s="1046"/>
      <c r="M2047" s="1046"/>
      <c r="N2047" s="1046"/>
      <c r="O2047" s="1046"/>
      <c r="P2047" s="1047" t="s">
        <v>3923</v>
      </c>
      <c r="Q2047" s="1047"/>
      <c r="R2047" s="1047"/>
      <c r="S2047" s="1046"/>
      <c r="T2047" s="1046"/>
      <c r="U2047" s="1046"/>
      <c r="V2047" s="1046"/>
      <c r="W2047" s="1046"/>
      <c r="X2047" s="1046"/>
      <c r="Y2047" s="1046"/>
      <c r="Z2047" s="1046"/>
      <c r="AA2047" s="369"/>
    </row>
    <row r="2048" spans="1:47" ht="18" customHeight="1">
      <c r="A2048" s="369"/>
      <c r="B2048" s="1348"/>
      <c r="C2048" s="1348"/>
      <c r="D2048" s="1347"/>
      <c r="E2048" s="1347"/>
      <c r="F2048" s="1347"/>
      <c r="G2048" s="1047" t="s">
        <v>3924</v>
      </c>
      <c r="H2048" s="1047"/>
      <c r="I2048" s="1047"/>
      <c r="J2048" s="1046"/>
      <c r="K2048" s="1046"/>
      <c r="L2048" s="1046"/>
      <c r="M2048" s="1046"/>
      <c r="N2048" s="1046"/>
      <c r="O2048" s="1046"/>
      <c r="P2048" s="1046"/>
      <c r="Q2048" s="1046"/>
      <c r="R2048" s="1046"/>
      <c r="S2048" s="1046"/>
      <c r="T2048" s="1046"/>
      <c r="U2048" s="1046"/>
      <c r="V2048" s="1046"/>
      <c r="W2048" s="1046"/>
      <c r="X2048" s="1046"/>
      <c r="Y2048" s="1046"/>
      <c r="Z2048" s="1046"/>
      <c r="AA2048" s="369"/>
    </row>
    <row r="2049" spans="1:47" ht="14.4">
      <c r="A2049" s="369"/>
      <c r="B2049" s="1348"/>
      <c r="C2049" s="1348"/>
      <c r="D2049" s="1441" t="s">
        <v>3976</v>
      </c>
      <c r="E2049" s="1441"/>
      <c r="F2049" s="1441"/>
      <c r="G2049" s="1441"/>
      <c r="H2049" s="1441"/>
      <c r="I2049" s="1441"/>
      <c r="J2049" s="1441"/>
      <c r="K2049" s="1441"/>
      <c r="L2049" s="1441"/>
      <c r="M2049" s="1441"/>
      <c r="N2049" s="1441" t="s">
        <v>177</v>
      </c>
      <c r="O2049" s="1441"/>
      <c r="P2049" s="1441"/>
      <c r="Q2049" s="1441"/>
      <c r="R2049" s="1441"/>
      <c r="S2049" s="1441"/>
      <c r="T2049" s="1441"/>
      <c r="U2049" s="1441"/>
      <c r="V2049" s="1441"/>
      <c r="W2049" s="1441"/>
      <c r="X2049" s="1441"/>
      <c r="Y2049" s="1441"/>
      <c r="Z2049" s="1441"/>
      <c r="AA2049" s="369"/>
    </row>
    <row r="2050" spans="1:47" ht="14.4">
      <c r="A2050" s="369"/>
      <c r="B2050" s="1348"/>
      <c r="C2050" s="1348"/>
      <c r="D2050" s="1347"/>
      <c r="E2050" s="1347"/>
      <c r="F2050" s="1347"/>
      <c r="G2050" s="1347"/>
      <c r="H2050" s="1347"/>
      <c r="I2050" s="1347"/>
      <c r="J2050" s="1347"/>
      <c r="K2050" s="1347"/>
      <c r="L2050" s="1347"/>
      <c r="M2050" s="1347"/>
      <c r="N2050" s="1347"/>
      <c r="O2050" s="1347"/>
      <c r="P2050" s="1347"/>
      <c r="Q2050" s="1347"/>
      <c r="R2050" s="1347"/>
      <c r="S2050" s="1347"/>
      <c r="T2050" s="1347"/>
      <c r="U2050" s="1347"/>
      <c r="V2050" s="1347"/>
      <c r="W2050" s="1347"/>
      <c r="X2050" s="1347"/>
      <c r="Y2050" s="1347"/>
      <c r="Z2050" s="1347"/>
      <c r="AA2050" s="369"/>
    </row>
    <row r="2051" spans="1:47" ht="14.25" customHeight="1">
      <c r="A2051" s="369"/>
      <c r="B2051" s="1348"/>
      <c r="C2051" s="1348"/>
      <c r="D2051" s="1347"/>
      <c r="E2051" s="1347"/>
      <c r="F2051" s="1347"/>
      <c r="G2051" s="1347"/>
      <c r="H2051" s="1347"/>
      <c r="I2051" s="1347"/>
      <c r="J2051" s="1347"/>
      <c r="K2051" s="1347"/>
      <c r="L2051" s="1347"/>
      <c r="M2051" s="1347"/>
      <c r="N2051" s="1347"/>
      <c r="O2051" s="1347"/>
      <c r="P2051" s="1347"/>
      <c r="Q2051" s="1347"/>
      <c r="R2051" s="1347"/>
      <c r="S2051" s="1347"/>
      <c r="T2051" s="1347"/>
      <c r="U2051" s="1347"/>
      <c r="V2051" s="1347"/>
      <c r="W2051" s="1347"/>
      <c r="X2051" s="1347"/>
      <c r="Y2051" s="1347"/>
      <c r="Z2051" s="1347"/>
      <c r="AA2051" s="369"/>
    </row>
    <row r="2052" spans="1:47" ht="14.4">
      <c r="A2052" s="369"/>
      <c r="B2052" s="1348"/>
      <c r="C2052" s="1348"/>
      <c r="D2052" s="1347" t="s">
        <v>3977</v>
      </c>
      <c r="E2052" s="1347"/>
      <c r="F2052" s="1347"/>
      <c r="G2052" s="1347"/>
      <c r="H2052" s="1347"/>
      <c r="I2052" s="1347"/>
      <c r="J2052" s="1347"/>
      <c r="K2052" s="1347"/>
      <c r="L2052" s="1347"/>
      <c r="M2052" s="1347"/>
      <c r="N2052" s="1442" t="s">
        <v>3979</v>
      </c>
      <c r="O2052" s="1442"/>
      <c r="P2052" s="1442"/>
      <c r="Q2052" s="1442"/>
      <c r="R2052" s="390"/>
      <c r="S2052" s="369"/>
      <c r="T2052" s="369"/>
      <c r="U2052" s="369"/>
      <c r="V2052" s="391"/>
      <c r="W2052" s="389"/>
      <c r="X2052" s="389"/>
      <c r="Y2052" s="389"/>
      <c r="Z2052" s="392"/>
      <c r="AA2052" s="369"/>
    </row>
    <row r="2053" spans="1:47" ht="14.4">
      <c r="A2053" s="369"/>
      <c r="B2053" s="1348"/>
      <c r="C2053" s="1348"/>
      <c r="D2053" s="1347"/>
      <c r="E2053" s="1347"/>
      <c r="F2053" s="1347"/>
      <c r="G2053" s="1347"/>
      <c r="H2053" s="1347"/>
      <c r="I2053" s="1347"/>
      <c r="J2053" s="1347"/>
      <c r="K2053" s="1347"/>
      <c r="L2053" s="1347"/>
      <c r="M2053" s="1347"/>
      <c r="N2053" s="1442"/>
      <c r="O2053" s="1442"/>
      <c r="P2053" s="1442"/>
      <c r="Q2053" s="1442"/>
      <c r="R2053" s="115"/>
      <c r="S2053" s="114"/>
      <c r="T2053" s="369" t="s">
        <v>388</v>
      </c>
      <c r="U2053" s="114"/>
      <c r="V2053" s="393" t="s">
        <v>3980</v>
      </c>
      <c r="W2053" s="389"/>
      <c r="X2053" s="389"/>
      <c r="Y2053" s="389"/>
      <c r="Z2053" s="392"/>
      <c r="AA2053" s="369"/>
    </row>
    <row r="2054" spans="1:47" ht="14.4">
      <c r="A2054" s="369"/>
      <c r="B2054" s="1348"/>
      <c r="C2054" s="1348"/>
      <c r="D2054" s="1347"/>
      <c r="E2054" s="1347"/>
      <c r="F2054" s="1347"/>
      <c r="G2054" s="1347"/>
      <c r="H2054" s="1347"/>
      <c r="I2054" s="1347"/>
      <c r="J2054" s="1347"/>
      <c r="K2054" s="1347"/>
      <c r="L2054" s="1347"/>
      <c r="M2054" s="1347"/>
      <c r="N2054" s="1442"/>
      <c r="O2054" s="1442"/>
      <c r="P2054" s="1442"/>
      <c r="Q2054" s="1442"/>
      <c r="R2054" s="394"/>
      <c r="S2054" s="369"/>
      <c r="T2054" s="369"/>
      <c r="U2054" s="395"/>
      <c r="V2054" s="391"/>
      <c r="W2054" s="389"/>
      <c r="X2054" s="389"/>
      <c r="Y2054" s="389"/>
      <c r="Z2054" s="392"/>
      <c r="AA2054" s="369"/>
    </row>
    <row r="2055" spans="1:47" ht="13.95" customHeight="1">
      <c r="A2055" s="369"/>
      <c r="B2055" s="1348"/>
      <c r="C2055" s="1348"/>
      <c r="D2055" s="1443" t="s">
        <v>3978</v>
      </c>
      <c r="E2055" s="1443"/>
      <c r="F2055" s="1443"/>
      <c r="G2055" s="370"/>
      <c r="H2055" s="371"/>
      <c r="I2055" s="371"/>
      <c r="J2055" s="371"/>
      <c r="K2055" s="371"/>
      <c r="L2055" s="371"/>
      <c r="M2055" s="371"/>
      <c r="N2055" s="371"/>
      <c r="O2055" s="371"/>
      <c r="P2055" s="371"/>
      <c r="Q2055" s="371"/>
      <c r="R2055" s="371"/>
      <c r="S2055" s="371"/>
      <c r="T2055" s="371"/>
      <c r="U2055" s="371"/>
      <c r="V2055" s="372"/>
      <c r="W2055" s="370"/>
      <c r="X2055" s="370"/>
      <c r="Y2055" s="370"/>
      <c r="Z2055" s="374"/>
      <c r="AA2055" s="369"/>
    </row>
    <row r="2056" spans="1:47" ht="14.4">
      <c r="A2056" s="369"/>
      <c r="B2056" s="1348"/>
      <c r="C2056" s="1348"/>
      <c r="D2056" s="1443"/>
      <c r="E2056" s="1443"/>
      <c r="F2056" s="1443"/>
      <c r="G2056" s="389"/>
      <c r="H2056" s="369"/>
      <c r="I2056" s="121" t="s">
        <v>3783</v>
      </c>
      <c r="J2056" s="369" t="s">
        <v>3981</v>
      </c>
      <c r="K2056" s="369"/>
      <c r="L2056" s="369"/>
      <c r="M2056" s="369"/>
      <c r="N2056" s="369" t="s">
        <v>3965</v>
      </c>
      <c r="O2056" s="369"/>
      <c r="P2056" s="121" t="s">
        <v>3783</v>
      </c>
      <c r="Q2056" s="369" t="s">
        <v>3982</v>
      </c>
      <c r="R2056" s="369"/>
      <c r="S2056" s="369"/>
      <c r="T2056" s="369"/>
      <c r="U2056" s="369" t="s">
        <v>3965</v>
      </c>
      <c r="V2056" s="391"/>
      <c r="W2056" s="121" t="s">
        <v>3783</v>
      </c>
      <c r="X2056" s="389" t="s">
        <v>3983</v>
      </c>
      <c r="Y2056" s="389"/>
      <c r="Z2056" s="392"/>
      <c r="AA2056" s="369"/>
    </row>
    <row r="2057" spans="1:47" ht="14.4">
      <c r="A2057" s="369"/>
      <c r="B2057" s="1348"/>
      <c r="C2057" s="1348"/>
      <c r="D2057" s="1443"/>
      <c r="E2057" s="1443"/>
      <c r="F2057" s="1443"/>
      <c r="G2057" s="375"/>
      <c r="H2057" s="376"/>
      <c r="I2057" s="376"/>
      <c r="J2057" s="376"/>
      <c r="K2057" s="376"/>
      <c r="L2057" s="376"/>
      <c r="M2057" s="376"/>
      <c r="N2057" s="376"/>
      <c r="O2057" s="376"/>
      <c r="P2057" s="376"/>
      <c r="Q2057" s="376"/>
      <c r="R2057" s="376"/>
      <c r="S2057" s="376"/>
      <c r="T2057" s="376"/>
      <c r="U2057" s="376"/>
      <c r="V2057" s="378"/>
      <c r="W2057" s="375"/>
      <c r="X2057" s="375"/>
      <c r="Y2057" s="375"/>
      <c r="Z2057" s="379"/>
      <c r="AA2057" s="369"/>
    </row>
    <row r="2058" spans="1:47" ht="14.55" customHeight="1">
      <c r="B2058" s="1348" t="s">
        <v>3984</v>
      </c>
      <c r="C2058" s="1348"/>
      <c r="D2058" s="1347" t="s">
        <v>23</v>
      </c>
      <c r="E2058" s="1347"/>
      <c r="F2058" s="1347"/>
      <c r="G2058" s="1346" t="s">
        <v>15</v>
      </c>
      <c r="H2058" s="1346"/>
      <c r="I2058" s="1346"/>
      <c r="J2058" s="1346"/>
      <c r="K2058" s="1346"/>
      <c r="L2058" s="1444"/>
      <c r="M2058" s="1349"/>
      <c r="N2058" s="368" t="s">
        <v>3919</v>
      </c>
      <c r="O2058" s="1444"/>
      <c r="P2058" s="1349"/>
      <c r="Q2058" s="1346" t="s">
        <v>56</v>
      </c>
      <c r="R2058" s="1346"/>
      <c r="S2058" s="1346"/>
      <c r="T2058" s="1346"/>
      <c r="U2058" s="1346"/>
      <c r="V2058" s="1445"/>
      <c r="W2058" s="1346"/>
      <c r="X2058" s="1346"/>
      <c r="Y2058" s="1346"/>
      <c r="Z2058" s="1346"/>
      <c r="AB2058" s="2">
        <v>80</v>
      </c>
      <c r="AC2058" s="876"/>
      <c r="AD2058" s="876"/>
      <c r="AE2058" s="876"/>
      <c r="AF2058" s="1446"/>
      <c r="AG2058" s="1446"/>
      <c r="AH2058" s="1446"/>
      <c r="AI2058" s="1446"/>
      <c r="AJ2058" s="1446"/>
      <c r="AK2058" s="876"/>
      <c r="AL2058" s="876"/>
      <c r="AM2058" s="876"/>
      <c r="AN2058" s="1446"/>
      <c r="AO2058" s="1446"/>
      <c r="AP2058" s="1446"/>
      <c r="AQ2058" s="1446"/>
      <c r="AR2058" s="1446"/>
      <c r="AS2058" s="1446"/>
      <c r="AT2058" s="1446"/>
      <c r="AU2058" s="1446"/>
    </row>
    <row r="2059" spans="1:47" ht="13.05" customHeight="1">
      <c r="B2059" s="1348"/>
      <c r="C2059" s="1348"/>
      <c r="D2059" s="1347"/>
      <c r="E2059" s="1347"/>
      <c r="F2059" s="1347"/>
      <c r="G2059" s="1346" t="s">
        <v>17</v>
      </c>
      <c r="H2059" s="1346"/>
      <c r="I2059" s="1346"/>
      <c r="J2059" s="1346"/>
      <c r="K2059" s="1346"/>
      <c r="L2059" s="1445"/>
      <c r="M2059" s="1346"/>
      <c r="N2059" s="1346"/>
      <c r="O2059" s="1346"/>
      <c r="P2059" s="1346"/>
      <c r="Q2059" s="1346" t="s">
        <v>3993</v>
      </c>
      <c r="R2059" s="1346"/>
      <c r="S2059" s="1346"/>
      <c r="T2059" s="1346"/>
      <c r="U2059" s="1346"/>
      <c r="V2059" s="1445"/>
      <c r="W2059" s="1346"/>
      <c r="X2059" s="1346"/>
      <c r="Y2059" s="1346"/>
      <c r="Z2059" s="1346"/>
      <c r="AC2059" s="876"/>
      <c r="AD2059" s="876"/>
      <c r="AE2059" s="876"/>
      <c r="AF2059" s="1446"/>
      <c r="AG2059" s="1446"/>
      <c r="AH2059" s="1446"/>
      <c r="AI2059" s="1446"/>
      <c r="AJ2059" s="1446"/>
      <c r="AK2059" s="1446"/>
      <c r="AL2059" s="1446"/>
      <c r="AM2059" s="1446"/>
      <c r="AN2059" s="1446"/>
      <c r="AO2059" s="1446"/>
      <c r="AP2059" s="1446"/>
      <c r="AQ2059" s="1446"/>
      <c r="AR2059" s="1446"/>
      <c r="AS2059" s="1446"/>
      <c r="AT2059" s="1446"/>
      <c r="AU2059" s="1446"/>
    </row>
    <row r="2060" spans="1:47" ht="13.95" customHeight="1">
      <c r="A2060" s="369"/>
      <c r="B2060" s="1348"/>
      <c r="C2060" s="1348"/>
      <c r="D2060" s="1347"/>
      <c r="E2060" s="1347"/>
      <c r="F2060" s="1347"/>
      <c r="G2060" s="1346" t="s">
        <v>19</v>
      </c>
      <c r="H2060" s="1346"/>
      <c r="I2060" s="1346"/>
      <c r="J2060" s="1346"/>
      <c r="K2060" s="1346"/>
      <c r="L2060" s="1445"/>
      <c r="M2060" s="1346"/>
      <c r="N2060" s="1346"/>
      <c r="O2060" s="1346"/>
      <c r="P2060" s="1346"/>
      <c r="Q2060" s="1347" t="s">
        <v>20</v>
      </c>
      <c r="R2060" s="1347"/>
      <c r="S2060" s="1347"/>
      <c r="T2060" s="1347"/>
      <c r="U2060" s="1347"/>
      <c r="V2060" s="1445"/>
      <c r="W2060" s="1346"/>
      <c r="X2060" s="1346"/>
      <c r="Y2060" s="1346"/>
      <c r="Z2060" s="1346"/>
      <c r="AA2060" s="369"/>
    </row>
    <row r="2061" spans="1:47" ht="14.4">
      <c r="A2061" s="369"/>
      <c r="B2061" s="1348"/>
      <c r="C2061" s="1348"/>
      <c r="D2061" s="1347" t="s">
        <v>8</v>
      </c>
      <c r="E2061" s="1347"/>
      <c r="F2061" s="1347"/>
      <c r="G2061" s="1447"/>
      <c r="H2061" s="1343"/>
      <c r="I2061" s="1343"/>
      <c r="J2061" s="1343"/>
      <c r="K2061" s="1343"/>
      <c r="L2061" s="1344"/>
      <c r="M2061" s="1344"/>
      <c r="N2061" s="1344"/>
      <c r="O2061" s="1344"/>
      <c r="P2061" s="1344"/>
      <c r="Q2061" s="1344"/>
      <c r="R2061" s="1344"/>
      <c r="S2061" s="1344"/>
      <c r="T2061" s="1344"/>
      <c r="U2061" s="1344"/>
      <c r="V2061" s="1344"/>
      <c r="W2061" s="1344"/>
      <c r="X2061" s="1344"/>
      <c r="Y2061" s="1344"/>
      <c r="Z2061" s="1344"/>
      <c r="AA2061" s="369"/>
    </row>
    <row r="2062" spans="1:47" ht="14.4">
      <c r="A2062" s="369"/>
      <c r="B2062" s="1348"/>
      <c r="C2062" s="1348"/>
      <c r="D2062" s="1347"/>
      <c r="E2062" s="1347"/>
      <c r="F2062" s="1347"/>
      <c r="G2062" s="1345"/>
      <c r="H2062" s="1344"/>
      <c r="I2062" s="1344"/>
      <c r="J2062" s="1344"/>
      <c r="K2062" s="1344"/>
      <c r="L2062" s="1344"/>
      <c r="M2062" s="1344"/>
      <c r="N2062" s="1344"/>
      <c r="O2062" s="1344"/>
      <c r="P2062" s="1344"/>
      <c r="Q2062" s="1344"/>
      <c r="R2062" s="1344"/>
      <c r="S2062" s="1344"/>
      <c r="T2062" s="1344"/>
      <c r="U2062" s="1344"/>
      <c r="V2062" s="1344"/>
      <c r="W2062" s="1344"/>
      <c r="X2062" s="1344"/>
      <c r="Y2062" s="1344"/>
      <c r="Z2062" s="1344"/>
      <c r="AA2062" s="369"/>
    </row>
    <row r="2063" spans="1:47" ht="14.4">
      <c r="A2063" s="369"/>
      <c r="B2063" s="1348"/>
      <c r="C2063" s="1348"/>
      <c r="D2063" s="1347" t="s">
        <v>3745</v>
      </c>
      <c r="E2063" s="1347"/>
      <c r="F2063" s="1347"/>
      <c r="G2063" s="370"/>
      <c r="H2063" s="371"/>
      <c r="I2063" s="350"/>
      <c r="J2063" s="350"/>
      <c r="K2063" s="112" t="s">
        <v>3783</v>
      </c>
      <c r="L2063" s="371" t="s">
        <v>3966</v>
      </c>
      <c r="M2063" s="371"/>
      <c r="N2063" s="371"/>
      <c r="O2063" s="371"/>
      <c r="P2063" s="371" t="s">
        <v>3965</v>
      </c>
      <c r="Q2063" s="350"/>
      <c r="R2063" s="112" t="s">
        <v>3783</v>
      </c>
      <c r="S2063" s="371" t="s">
        <v>3967</v>
      </c>
      <c r="T2063" s="371"/>
      <c r="U2063" s="371"/>
      <c r="V2063" s="372"/>
      <c r="W2063" s="373"/>
      <c r="X2063" s="370"/>
      <c r="Y2063" s="370"/>
      <c r="Z2063" s="374"/>
      <c r="AA2063" s="369"/>
    </row>
    <row r="2064" spans="1:47" ht="14.4">
      <c r="A2064" s="369"/>
      <c r="B2064" s="1348"/>
      <c r="C2064" s="1348"/>
      <c r="D2064" s="1347"/>
      <c r="E2064" s="1347"/>
      <c r="F2064" s="1347"/>
      <c r="G2064" s="375"/>
      <c r="H2064" s="376"/>
      <c r="I2064" s="377"/>
      <c r="J2064" s="376"/>
      <c r="K2064" s="110" t="s">
        <v>3783</v>
      </c>
      <c r="L2064" s="376" t="s">
        <v>9</v>
      </c>
      <c r="M2064" s="376"/>
      <c r="N2064" s="376"/>
      <c r="O2064" s="1448"/>
      <c r="P2064" s="1449"/>
      <c r="Q2064" s="1449"/>
      <c r="R2064" s="1449"/>
      <c r="S2064" s="1449"/>
      <c r="T2064" s="1449"/>
      <c r="U2064" s="1449"/>
      <c r="V2064" s="1449"/>
      <c r="W2064" s="375" t="s">
        <v>10</v>
      </c>
      <c r="X2064" s="375"/>
      <c r="Y2064" s="375"/>
      <c r="Z2064" s="379"/>
      <c r="AA2064" s="369"/>
    </row>
    <row r="2065" spans="1:27" ht="14.4">
      <c r="A2065" s="369"/>
      <c r="B2065" s="1348"/>
      <c r="C2065" s="1348"/>
      <c r="D2065" s="1347"/>
      <c r="E2065" s="1347"/>
      <c r="F2065" s="1347"/>
      <c r="G2065" s="1450" t="s">
        <v>3968</v>
      </c>
      <c r="H2065" s="1450"/>
      <c r="I2065" s="1450"/>
      <c r="J2065" s="1450"/>
      <c r="K2065" s="1451"/>
      <c r="L2065" s="1452"/>
      <c r="M2065" s="1453"/>
      <c r="N2065" s="1453"/>
      <c r="O2065" s="1453"/>
      <c r="P2065" s="1453"/>
      <c r="Q2065" s="1452"/>
      <c r="R2065" s="1453"/>
      <c r="S2065" s="1453"/>
      <c r="T2065" s="1453"/>
      <c r="U2065" s="1453"/>
      <c r="V2065" s="1445"/>
      <c r="W2065" s="1346"/>
      <c r="X2065" s="1346"/>
      <c r="Y2065" s="1346"/>
      <c r="Z2065" s="1346"/>
      <c r="AA2065" s="369"/>
    </row>
    <row r="2066" spans="1:27" ht="14.4">
      <c r="A2066" s="369"/>
      <c r="B2066" s="1348"/>
      <c r="C2066" s="1348"/>
      <c r="D2066" s="1347"/>
      <c r="E2066" s="1347"/>
      <c r="F2066" s="1347"/>
      <c r="G2066" s="1450" t="s">
        <v>3969</v>
      </c>
      <c r="H2066" s="1450"/>
      <c r="I2066" s="1450"/>
      <c r="J2066" s="1450"/>
      <c r="K2066" s="1451"/>
      <c r="L2066" s="1429"/>
      <c r="M2066" s="862"/>
      <c r="N2066" s="109"/>
      <c r="O2066" s="1" t="s">
        <v>12</v>
      </c>
      <c r="P2066" s="109"/>
      <c r="Q2066" s="1" t="s">
        <v>11</v>
      </c>
      <c r="R2066" s="109"/>
      <c r="S2066" s="1" t="s">
        <v>227</v>
      </c>
      <c r="T2066" s="382"/>
      <c r="U2066" s="382"/>
      <c r="V2066" s="383"/>
      <c r="W2066" s="380"/>
      <c r="X2066" s="380"/>
      <c r="Y2066" s="380"/>
      <c r="Z2066" s="381"/>
      <c r="AA2066" s="369"/>
    </row>
    <row r="2067" spans="1:27" ht="13.95" customHeight="1">
      <c r="A2067" s="369"/>
      <c r="B2067" s="1348"/>
      <c r="C2067" s="1348"/>
      <c r="D2067" s="1443" t="s">
        <v>3971</v>
      </c>
      <c r="E2067" s="1347"/>
      <c r="F2067" s="1347"/>
      <c r="G2067" s="111" t="s">
        <v>3783</v>
      </c>
      <c r="H2067" s="385" t="s">
        <v>3972</v>
      </c>
      <c r="I2067" s="385"/>
      <c r="J2067" s="385"/>
      <c r="K2067" s="385"/>
      <c r="L2067" s="386" t="s">
        <v>3974</v>
      </c>
      <c r="M2067" s="385"/>
      <c r="N2067" s="385"/>
      <c r="O2067" s="1433"/>
      <c r="P2067" s="1433"/>
      <c r="Q2067" s="1433"/>
      <c r="R2067" s="1433"/>
      <c r="S2067" s="1433"/>
      <c r="T2067" s="1433"/>
      <c r="U2067" s="1433"/>
      <c r="V2067" s="1433"/>
      <c r="W2067" s="387" t="s">
        <v>10</v>
      </c>
      <c r="X2067" s="387"/>
      <c r="Y2067" s="387"/>
      <c r="Z2067" s="388"/>
      <c r="AA2067" s="369"/>
    </row>
    <row r="2068" spans="1:27" ht="14.4">
      <c r="A2068" s="369"/>
      <c r="B2068" s="1348"/>
      <c r="C2068" s="1348"/>
      <c r="D2068" s="1347"/>
      <c r="E2068" s="1347"/>
      <c r="F2068" s="1347"/>
      <c r="G2068" s="110" t="s">
        <v>3783</v>
      </c>
      <c r="H2068" s="376" t="s">
        <v>3973</v>
      </c>
      <c r="I2068" s="376"/>
      <c r="J2068" s="376"/>
      <c r="K2068" s="376"/>
      <c r="L2068" s="376"/>
      <c r="M2068" s="376"/>
      <c r="N2068" s="376"/>
      <c r="O2068" s="376"/>
      <c r="P2068" s="376"/>
      <c r="Q2068" s="376"/>
      <c r="R2068" s="376"/>
      <c r="S2068" s="376"/>
      <c r="T2068" s="376"/>
      <c r="U2068" s="376"/>
      <c r="V2068" s="378"/>
      <c r="W2068" s="375"/>
      <c r="X2068" s="375"/>
      <c r="Y2068" s="375"/>
      <c r="Z2068" s="379"/>
      <c r="AA2068" s="369"/>
    </row>
    <row r="2069" spans="1:27" ht="13.95" customHeight="1">
      <c r="A2069" s="369"/>
      <c r="B2069" s="1348" t="s">
        <v>3985</v>
      </c>
      <c r="C2069" s="1348"/>
      <c r="D2069" s="1347" t="s">
        <v>3755</v>
      </c>
      <c r="E2069" s="1347"/>
      <c r="F2069" s="1347"/>
      <c r="G2069" s="1435"/>
      <c r="H2069" s="1435"/>
      <c r="I2069" s="1435"/>
      <c r="J2069" s="1435"/>
      <c r="K2069" s="1435"/>
      <c r="L2069" s="1435"/>
      <c r="M2069" s="1435"/>
      <c r="N2069" s="1435"/>
      <c r="O2069" s="1435"/>
      <c r="P2069" s="1435"/>
      <c r="Q2069" s="1435"/>
      <c r="R2069" s="1435"/>
      <c r="S2069" s="1435"/>
      <c r="T2069" s="1435"/>
      <c r="U2069" s="1435"/>
      <c r="V2069" s="1435"/>
      <c r="W2069" s="1435"/>
      <c r="X2069" s="1435"/>
      <c r="Y2069" s="1435"/>
      <c r="Z2069" s="1435"/>
      <c r="AA2069" s="369"/>
    </row>
    <row r="2070" spans="1:27" ht="14.4">
      <c r="A2070" s="369"/>
      <c r="B2070" s="1348"/>
      <c r="C2070" s="1348"/>
      <c r="D2070" s="1434"/>
      <c r="E2070" s="1434"/>
      <c r="F2070" s="1434"/>
      <c r="G2070" s="1436"/>
      <c r="H2070" s="1436"/>
      <c r="I2070" s="1436"/>
      <c r="J2070" s="1435"/>
      <c r="K2070" s="1435"/>
      <c r="L2070" s="1435"/>
      <c r="M2070" s="1435"/>
      <c r="N2070" s="1435"/>
      <c r="O2070" s="1435"/>
      <c r="P2070" s="1435"/>
      <c r="Q2070" s="1435"/>
      <c r="R2070" s="1435"/>
      <c r="S2070" s="1435"/>
      <c r="T2070" s="1435"/>
      <c r="U2070" s="1435"/>
      <c r="V2070" s="1435"/>
      <c r="W2070" s="1435"/>
      <c r="X2070" s="1435"/>
      <c r="Y2070" s="1435"/>
      <c r="Z2070" s="1435"/>
      <c r="AA2070" s="369"/>
    </row>
    <row r="2071" spans="1:27" ht="18" customHeight="1">
      <c r="A2071" s="369"/>
      <c r="B2071" s="1348"/>
      <c r="C2071" s="1348"/>
      <c r="D2071" s="1347" t="s">
        <v>3975</v>
      </c>
      <c r="E2071" s="1347"/>
      <c r="F2071" s="1347"/>
      <c r="G2071" s="1047" t="s">
        <v>3918</v>
      </c>
      <c r="H2071" s="1047"/>
      <c r="I2071" s="1047"/>
      <c r="J2071" s="871"/>
      <c r="K2071" s="869"/>
      <c r="L2071" s="344" t="s">
        <v>3919</v>
      </c>
      <c r="M2071" s="1437"/>
      <c r="N2071" s="1427"/>
      <c r="O2071" s="1438"/>
      <c r="P2071" s="1439"/>
      <c r="Q2071" s="1425"/>
      <c r="R2071" s="1425"/>
      <c r="S2071" s="1425"/>
      <c r="T2071" s="1425"/>
      <c r="U2071" s="1425"/>
      <c r="V2071" s="1425"/>
      <c r="W2071" s="1425"/>
      <c r="X2071" s="1425"/>
      <c r="Y2071" s="1425"/>
      <c r="Z2071" s="1440"/>
      <c r="AA2071" s="369"/>
    </row>
    <row r="2072" spans="1:27" ht="18" customHeight="1">
      <c r="A2072" s="369"/>
      <c r="B2072" s="1348"/>
      <c r="C2072" s="1348"/>
      <c r="D2072" s="1347"/>
      <c r="E2072" s="1347"/>
      <c r="F2072" s="1347"/>
      <c r="G2072" s="1047" t="s">
        <v>3920</v>
      </c>
      <c r="H2072" s="1047"/>
      <c r="I2072" s="1047"/>
      <c r="J2072" s="1046"/>
      <c r="K2072" s="1046"/>
      <c r="L2072" s="1046"/>
      <c r="M2072" s="1046"/>
      <c r="N2072" s="1046"/>
      <c r="O2072" s="1046"/>
      <c r="P2072" s="1047" t="s">
        <v>3921</v>
      </c>
      <c r="Q2072" s="1047"/>
      <c r="R2072" s="1047"/>
      <c r="S2072" s="1046"/>
      <c r="T2072" s="1046"/>
      <c r="U2072" s="1046"/>
      <c r="V2072" s="1046"/>
      <c r="W2072" s="1046"/>
      <c r="X2072" s="1046"/>
      <c r="Y2072" s="1046"/>
      <c r="Z2072" s="1046"/>
      <c r="AA2072" s="369"/>
    </row>
    <row r="2073" spans="1:27" ht="18" customHeight="1">
      <c r="A2073" s="369"/>
      <c r="B2073" s="1348"/>
      <c r="C2073" s="1348"/>
      <c r="D2073" s="1347"/>
      <c r="E2073" s="1347"/>
      <c r="F2073" s="1347"/>
      <c r="G2073" s="1047" t="s">
        <v>3922</v>
      </c>
      <c r="H2073" s="1047"/>
      <c r="I2073" s="1047"/>
      <c r="J2073" s="1046"/>
      <c r="K2073" s="1046"/>
      <c r="L2073" s="1046"/>
      <c r="M2073" s="1046"/>
      <c r="N2073" s="1046"/>
      <c r="O2073" s="1046"/>
      <c r="P2073" s="1047" t="s">
        <v>3923</v>
      </c>
      <c r="Q2073" s="1047"/>
      <c r="R2073" s="1047"/>
      <c r="S2073" s="1046"/>
      <c r="T2073" s="1046"/>
      <c r="U2073" s="1046"/>
      <c r="V2073" s="1046"/>
      <c r="W2073" s="1046"/>
      <c r="X2073" s="1046"/>
      <c r="Y2073" s="1046"/>
      <c r="Z2073" s="1046"/>
      <c r="AA2073" s="369"/>
    </row>
    <row r="2074" spans="1:27" ht="18" customHeight="1">
      <c r="A2074" s="369"/>
      <c r="B2074" s="1348"/>
      <c r="C2074" s="1348"/>
      <c r="D2074" s="1347"/>
      <c r="E2074" s="1347"/>
      <c r="F2074" s="1347"/>
      <c r="G2074" s="1047" t="s">
        <v>3924</v>
      </c>
      <c r="H2074" s="1047"/>
      <c r="I2074" s="1047"/>
      <c r="J2074" s="1046"/>
      <c r="K2074" s="1046"/>
      <c r="L2074" s="1046"/>
      <c r="M2074" s="1046"/>
      <c r="N2074" s="1046"/>
      <c r="O2074" s="1046"/>
      <c r="P2074" s="1046"/>
      <c r="Q2074" s="1046"/>
      <c r="R2074" s="1046"/>
      <c r="S2074" s="1046"/>
      <c r="T2074" s="1046"/>
      <c r="U2074" s="1046"/>
      <c r="V2074" s="1046"/>
      <c r="W2074" s="1046"/>
      <c r="X2074" s="1046"/>
      <c r="Y2074" s="1046"/>
      <c r="Z2074" s="1046"/>
      <c r="AA2074" s="369"/>
    </row>
    <row r="2075" spans="1:27" ht="14.4">
      <c r="A2075" s="369"/>
      <c r="B2075" s="1348"/>
      <c r="C2075" s="1348"/>
      <c r="D2075" s="1441" t="s">
        <v>3976</v>
      </c>
      <c r="E2075" s="1441"/>
      <c r="F2075" s="1441"/>
      <c r="G2075" s="1441"/>
      <c r="H2075" s="1441"/>
      <c r="I2075" s="1441"/>
      <c r="J2075" s="1441"/>
      <c r="K2075" s="1441"/>
      <c r="L2075" s="1441"/>
      <c r="M2075" s="1441"/>
      <c r="N2075" s="1441" t="s">
        <v>177</v>
      </c>
      <c r="O2075" s="1441"/>
      <c r="P2075" s="1441"/>
      <c r="Q2075" s="1441"/>
      <c r="R2075" s="1441"/>
      <c r="S2075" s="1441"/>
      <c r="T2075" s="1441"/>
      <c r="U2075" s="1441"/>
      <c r="V2075" s="1441"/>
      <c r="W2075" s="1441"/>
      <c r="X2075" s="1441"/>
      <c r="Y2075" s="1441"/>
      <c r="Z2075" s="1441"/>
      <c r="AA2075" s="369"/>
    </row>
    <row r="2076" spans="1:27" ht="14.4">
      <c r="A2076" s="369"/>
      <c r="B2076" s="1348"/>
      <c r="C2076" s="1348"/>
      <c r="D2076" s="1347"/>
      <c r="E2076" s="1347"/>
      <c r="F2076" s="1347"/>
      <c r="G2076" s="1347"/>
      <c r="H2076" s="1347"/>
      <c r="I2076" s="1347"/>
      <c r="J2076" s="1347"/>
      <c r="K2076" s="1347"/>
      <c r="L2076" s="1347"/>
      <c r="M2076" s="1347"/>
      <c r="N2076" s="1347"/>
      <c r="O2076" s="1347"/>
      <c r="P2076" s="1347"/>
      <c r="Q2076" s="1347"/>
      <c r="R2076" s="1347"/>
      <c r="S2076" s="1347"/>
      <c r="T2076" s="1347"/>
      <c r="U2076" s="1347"/>
      <c r="V2076" s="1347"/>
      <c r="W2076" s="1347"/>
      <c r="X2076" s="1347"/>
      <c r="Y2076" s="1347"/>
      <c r="Z2076" s="1347"/>
      <c r="AA2076" s="369"/>
    </row>
    <row r="2077" spans="1:27" ht="14.25" customHeight="1">
      <c r="A2077" s="369"/>
      <c r="B2077" s="1348"/>
      <c r="C2077" s="1348"/>
      <c r="D2077" s="1347"/>
      <c r="E2077" s="1347"/>
      <c r="F2077" s="1347"/>
      <c r="G2077" s="1347"/>
      <c r="H2077" s="1347"/>
      <c r="I2077" s="1347"/>
      <c r="J2077" s="1347"/>
      <c r="K2077" s="1347"/>
      <c r="L2077" s="1347"/>
      <c r="M2077" s="1347"/>
      <c r="N2077" s="1347"/>
      <c r="O2077" s="1347"/>
      <c r="P2077" s="1347"/>
      <c r="Q2077" s="1347"/>
      <c r="R2077" s="1347"/>
      <c r="S2077" s="1347"/>
      <c r="T2077" s="1347"/>
      <c r="U2077" s="1347"/>
      <c r="V2077" s="1347"/>
      <c r="W2077" s="1347"/>
      <c r="X2077" s="1347"/>
      <c r="Y2077" s="1347"/>
      <c r="Z2077" s="1347"/>
      <c r="AA2077" s="369"/>
    </row>
    <row r="2078" spans="1:27" ht="14.4">
      <c r="A2078" s="369"/>
      <c r="B2078" s="1348"/>
      <c r="C2078" s="1348"/>
      <c r="D2078" s="1347" t="s">
        <v>3977</v>
      </c>
      <c r="E2078" s="1347"/>
      <c r="F2078" s="1347"/>
      <c r="G2078" s="1347"/>
      <c r="H2078" s="1347"/>
      <c r="I2078" s="1347"/>
      <c r="J2078" s="1347"/>
      <c r="K2078" s="1347"/>
      <c r="L2078" s="1347"/>
      <c r="M2078" s="1347"/>
      <c r="N2078" s="1442" t="s">
        <v>3979</v>
      </c>
      <c r="O2078" s="1442"/>
      <c r="P2078" s="1442"/>
      <c r="Q2078" s="1442"/>
      <c r="R2078" s="390"/>
      <c r="S2078" s="369"/>
      <c r="T2078" s="369"/>
      <c r="U2078" s="369"/>
      <c r="V2078" s="391"/>
      <c r="W2078" s="389"/>
      <c r="X2078" s="389"/>
      <c r="Y2078" s="389"/>
      <c r="Z2078" s="392"/>
      <c r="AA2078" s="369"/>
    </row>
    <row r="2079" spans="1:27" ht="14.4">
      <c r="A2079" s="369"/>
      <c r="B2079" s="1348"/>
      <c r="C2079" s="1348"/>
      <c r="D2079" s="1347"/>
      <c r="E2079" s="1347"/>
      <c r="F2079" s="1347"/>
      <c r="G2079" s="1347"/>
      <c r="H2079" s="1347"/>
      <c r="I2079" s="1347"/>
      <c r="J2079" s="1347"/>
      <c r="K2079" s="1347"/>
      <c r="L2079" s="1347"/>
      <c r="M2079" s="1347"/>
      <c r="N2079" s="1442"/>
      <c r="O2079" s="1442"/>
      <c r="P2079" s="1442"/>
      <c r="Q2079" s="1442"/>
      <c r="R2079" s="115"/>
      <c r="S2079" s="114"/>
      <c r="T2079" s="369" t="s">
        <v>388</v>
      </c>
      <c r="U2079" s="114"/>
      <c r="V2079" s="393" t="s">
        <v>3980</v>
      </c>
      <c r="W2079" s="389"/>
      <c r="X2079" s="389"/>
      <c r="Y2079" s="389"/>
      <c r="Z2079" s="392"/>
      <c r="AA2079" s="369"/>
    </row>
    <row r="2080" spans="1:27" ht="14.4">
      <c r="A2080" s="369"/>
      <c r="B2080" s="1348"/>
      <c r="C2080" s="1348"/>
      <c r="D2080" s="1347"/>
      <c r="E2080" s="1347"/>
      <c r="F2080" s="1347"/>
      <c r="G2080" s="1347"/>
      <c r="H2080" s="1347"/>
      <c r="I2080" s="1347"/>
      <c r="J2080" s="1347"/>
      <c r="K2080" s="1347"/>
      <c r="L2080" s="1347"/>
      <c r="M2080" s="1347"/>
      <c r="N2080" s="1442"/>
      <c r="O2080" s="1442"/>
      <c r="P2080" s="1442"/>
      <c r="Q2080" s="1442"/>
      <c r="R2080" s="394"/>
      <c r="S2080" s="369"/>
      <c r="T2080" s="369"/>
      <c r="U2080" s="395"/>
      <c r="V2080" s="391"/>
      <c r="W2080" s="389"/>
      <c r="X2080" s="389"/>
      <c r="Y2080" s="389"/>
      <c r="Z2080" s="392"/>
      <c r="AA2080" s="369"/>
    </row>
    <row r="2081" spans="1:47" ht="13.95" customHeight="1">
      <c r="A2081" s="369"/>
      <c r="B2081" s="1348"/>
      <c r="C2081" s="1348"/>
      <c r="D2081" s="1443" t="s">
        <v>3978</v>
      </c>
      <c r="E2081" s="1443"/>
      <c r="F2081" s="1443"/>
      <c r="G2081" s="370"/>
      <c r="H2081" s="371"/>
      <c r="I2081" s="371"/>
      <c r="J2081" s="371"/>
      <c r="K2081" s="371"/>
      <c r="L2081" s="371"/>
      <c r="M2081" s="371"/>
      <c r="N2081" s="371"/>
      <c r="O2081" s="371"/>
      <c r="P2081" s="371"/>
      <c r="Q2081" s="371"/>
      <c r="R2081" s="371"/>
      <c r="S2081" s="371"/>
      <c r="T2081" s="371"/>
      <c r="U2081" s="371"/>
      <c r="V2081" s="372"/>
      <c r="W2081" s="370"/>
      <c r="X2081" s="370"/>
      <c r="Y2081" s="370"/>
      <c r="Z2081" s="374"/>
      <c r="AA2081" s="369"/>
    </row>
    <row r="2082" spans="1:47" ht="14.4">
      <c r="A2082" s="369"/>
      <c r="B2082" s="1348"/>
      <c r="C2082" s="1348"/>
      <c r="D2082" s="1443"/>
      <c r="E2082" s="1443"/>
      <c r="F2082" s="1443"/>
      <c r="G2082" s="389"/>
      <c r="H2082" s="369"/>
      <c r="I2082" s="121" t="s">
        <v>3783</v>
      </c>
      <c r="J2082" s="369" t="s">
        <v>3981</v>
      </c>
      <c r="K2082" s="369"/>
      <c r="L2082" s="369"/>
      <c r="M2082" s="369"/>
      <c r="N2082" s="369" t="s">
        <v>3965</v>
      </c>
      <c r="O2082" s="369"/>
      <c r="P2082" s="121" t="s">
        <v>3783</v>
      </c>
      <c r="Q2082" s="369" t="s">
        <v>3982</v>
      </c>
      <c r="R2082" s="369"/>
      <c r="S2082" s="369"/>
      <c r="T2082" s="369"/>
      <c r="U2082" s="369" t="s">
        <v>3965</v>
      </c>
      <c r="V2082" s="391"/>
      <c r="W2082" s="121" t="s">
        <v>3783</v>
      </c>
      <c r="X2082" s="389" t="s">
        <v>3983</v>
      </c>
      <c r="Y2082" s="389"/>
      <c r="Z2082" s="392"/>
      <c r="AA2082" s="369"/>
    </row>
    <row r="2083" spans="1:47" ht="14.4">
      <c r="A2083" s="369"/>
      <c r="B2083" s="1348"/>
      <c r="C2083" s="1348"/>
      <c r="D2083" s="1443"/>
      <c r="E2083" s="1443"/>
      <c r="F2083" s="1443"/>
      <c r="G2083" s="375"/>
      <c r="H2083" s="376"/>
      <c r="I2083" s="376"/>
      <c r="J2083" s="376"/>
      <c r="K2083" s="376"/>
      <c r="L2083" s="376"/>
      <c r="M2083" s="376"/>
      <c r="N2083" s="376"/>
      <c r="O2083" s="376"/>
      <c r="P2083" s="376"/>
      <c r="Q2083" s="376"/>
      <c r="R2083" s="376"/>
      <c r="S2083" s="376"/>
      <c r="T2083" s="376"/>
      <c r="U2083" s="376"/>
      <c r="V2083" s="378"/>
      <c r="W2083" s="375"/>
      <c r="X2083" s="375"/>
      <c r="Y2083" s="375"/>
      <c r="Z2083" s="379"/>
      <c r="AA2083" s="369"/>
    </row>
    <row r="2084" spans="1:47" ht="14.55" customHeight="1">
      <c r="B2084" s="1348" t="s">
        <v>3984</v>
      </c>
      <c r="C2084" s="1348"/>
      <c r="D2084" s="1347" t="s">
        <v>23</v>
      </c>
      <c r="E2084" s="1347"/>
      <c r="F2084" s="1347"/>
      <c r="G2084" s="1346" t="s">
        <v>15</v>
      </c>
      <c r="H2084" s="1346"/>
      <c r="I2084" s="1346"/>
      <c r="J2084" s="1346"/>
      <c r="K2084" s="1346"/>
      <c r="L2084" s="1444"/>
      <c r="M2084" s="1349"/>
      <c r="N2084" s="368" t="s">
        <v>3919</v>
      </c>
      <c r="O2084" s="1444"/>
      <c r="P2084" s="1349"/>
      <c r="Q2084" s="1346" t="s">
        <v>56</v>
      </c>
      <c r="R2084" s="1346"/>
      <c r="S2084" s="1346"/>
      <c r="T2084" s="1346"/>
      <c r="U2084" s="1346"/>
      <c r="V2084" s="1445"/>
      <c r="W2084" s="1346"/>
      <c r="X2084" s="1346"/>
      <c r="Y2084" s="1346"/>
      <c r="Z2084" s="1346"/>
      <c r="AB2084" s="2">
        <v>81</v>
      </c>
      <c r="AC2084" s="876"/>
      <c r="AD2084" s="876"/>
      <c r="AE2084" s="876"/>
      <c r="AF2084" s="1446"/>
      <c r="AG2084" s="1446"/>
      <c r="AH2084" s="1446"/>
      <c r="AI2084" s="1446"/>
      <c r="AJ2084" s="1446"/>
      <c r="AK2084" s="876"/>
      <c r="AL2084" s="876"/>
      <c r="AM2084" s="876"/>
      <c r="AN2084" s="1446"/>
      <c r="AO2084" s="1446"/>
      <c r="AP2084" s="1446"/>
      <c r="AQ2084" s="1446"/>
      <c r="AR2084" s="1446"/>
      <c r="AS2084" s="1446"/>
      <c r="AT2084" s="1446"/>
      <c r="AU2084" s="1446"/>
    </row>
    <row r="2085" spans="1:47" ht="13.05" customHeight="1">
      <c r="B2085" s="1348"/>
      <c r="C2085" s="1348"/>
      <c r="D2085" s="1347"/>
      <c r="E2085" s="1347"/>
      <c r="F2085" s="1347"/>
      <c r="G2085" s="1346" t="s">
        <v>17</v>
      </c>
      <c r="H2085" s="1346"/>
      <c r="I2085" s="1346"/>
      <c r="J2085" s="1346"/>
      <c r="K2085" s="1346"/>
      <c r="L2085" s="1445"/>
      <c r="M2085" s="1346"/>
      <c r="N2085" s="1346"/>
      <c r="O2085" s="1346"/>
      <c r="P2085" s="1346"/>
      <c r="Q2085" s="1346" t="s">
        <v>3993</v>
      </c>
      <c r="R2085" s="1346"/>
      <c r="S2085" s="1346"/>
      <c r="T2085" s="1346"/>
      <c r="U2085" s="1346"/>
      <c r="V2085" s="1445"/>
      <c r="W2085" s="1346"/>
      <c r="X2085" s="1346"/>
      <c r="Y2085" s="1346"/>
      <c r="Z2085" s="1346"/>
      <c r="AC2085" s="876"/>
      <c r="AD2085" s="876"/>
      <c r="AE2085" s="876"/>
      <c r="AF2085" s="1446"/>
      <c r="AG2085" s="1446"/>
      <c r="AH2085" s="1446"/>
      <c r="AI2085" s="1446"/>
      <c r="AJ2085" s="1446"/>
      <c r="AK2085" s="1446"/>
      <c r="AL2085" s="1446"/>
      <c r="AM2085" s="1446"/>
      <c r="AN2085" s="1446"/>
      <c r="AO2085" s="1446"/>
      <c r="AP2085" s="1446"/>
      <c r="AQ2085" s="1446"/>
      <c r="AR2085" s="1446"/>
      <c r="AS2085" s="1446"/>
      <c r="AT2085" s="1446"/>
      <c r="AU2085" s="1446"/>
    </row>
    <row r="2086" spans="1:47" ht="13.95" customHeight="1">
      <c r="A2086" s="369"/>
      <c r="B2086" s="1348"/>
      <c r="C2086" s="1348"/>
      <c r="D2086" s="1347"/>
      <c r="E2086" s="1347"/>
      <c r="F2086" s="1347"/>
      <c r="G2086" s="1346" t="s">
        <v>19</v>
      </c>
      <c r="H2086" s="1346"/>
      <c r="I2086" s="1346"/>
      <c r="J2086" s="1346"/>
      <c r="K2086" s="1346"/>
      <c r="L2086" s="1445"/>
      <c r="M2086" s="1346"/>
      <c r="N2086" s="1346"/>
      <c r="O2086" s="1346"/>
      <c r="P2086" s="1346"/>
      <c r="Q2086" s="1347" t="s">
        <v>20</v>
      </c>
      <c r="R2086" s="1347"/>
      <c r="S2086" s="1347"/>
      <c r="T2086" s="1347"/>
      <c r="U2086" s="1347"/>
      <c r="V2086" s="1445"/>
      <c r="W2086" s="1346"/>
      <c r="X2086" s="1346"/>
      <c r="Y2086" s="1346"/>
      <c r="Z2086" s="1346"/>
      <c r="AA2086" s="369"/>
    </row>
    <row r="2087" spans="1:47" ht="14.4">
      <c r="A2087" s="369"/>
      <c r="B2087" s="1348"/>
      <c r="C2087" s="1348"/>
      <c r="D2087" s="1347" t="s">
        <v>8</v>
      </c>
      <c r="E2087" s="1347"/>
      <c r="F2087" s="1347"/>
      <c r="G2087" s="1447"/>
      <c r="H2087" s="1343"/>
      <c r="I2087" s="1343"/>
      <c r="J2087" s="1343"/>
      <c r="K2087" s="1343"/>
      <c r="L2087" s="1344"/>
      <c r="M2087" s="1344"/>
      <c r="N2087" s="1344"/>
      <c r="O2087" s="1344"/>
      <c r="P2087" s="1344"/>
      <c r="Q2087" s="1344"/>
      <c r="R2087" s="1344"/>
      <c r="S2087" s="1344"/>
      <c r="T2087" s="1344"/>
      <c r="U2087" s="1344"/>
      <c r="V2087" s="1344"/>
      <c r="W2087" s="1344"/>
      <c r="X2087" s="1344"/>
      <c r="Y2087" s="1344"/>
      <c r="Z2087" s="1344"/>
      <c r="AA2087" s="369"/>
    </row>
    <row r="2088" spans="1:47" ht="14.4">
      <c r="A2088" s="369"/>
      <c r="B2088" s="1348"/>
      <c r="C2088" s="1348"/>
      <c r="D2088" s="1347"/>
      <c r="E2088" s="1347"/>
      <c r="F2088" s="1347"/>
      <c r="G2088" s="1345"/>
      <c r="H2088" s="1344"/>
      <c r="I2088" s="1344"/>
      <c r="J2088" s="1344"/>
      <c r="K2088" s="1344"/>
      <c r="L2088" s="1344"/>
      <c r="M2088" s="1344"/>
      <c r="N2088" s="1344"/>
      <c r="O2088" s="1344"/>
      <c r="P2088" s="1344"/>
      <c r="Q2088" s="1344"/>
      <c r="R2088" s="1344"/>
      <c r="S2088" s="1344"/>
      <c r="T2088" s="1344"/>
      <c r="U2088" s="1344"/>
      <c r="V2088" s="1344"/>
      <c r="W2088" s="1344"/>
      <c r="X2088" s="1344"/>
      <c r="Y2088" s="1344"/>
      <c r="Z2088" s="1344"/>
      <c r="AA2088" s="369"/>
    </row>
    <row r="2089" spans="1:47" ht="14.4">
      <c r="A2089" s="369"/>
      <c r="B2089" s="1348"/>
      <c r="C2089" s="1348"/>
      <c r="D2089" s="1347" t="s">
        <v>3745</v>
      </c>
      <c r="E2089" s="1347"/>
      <c r="F2089" s="1347"/>
      <c r="G2089" s="370"/>
      <c r="H2089" s="371"/>
      <c r="I2089" s="350"/>
      <c r="J2089" s="350"/>
      <c r="K2089" s="112" t="s">
        <v>3783</v>
      </c>
      <c r="L2089" s="371" t="s">
        <v>3966</v>
      </c>
      <c r="M2089" s="371"/>
      <c r="N2089" s="371"/>
      <c r="O2089" s="371"/>
      <c r="P2089" s="371" t="s">
        <v>3965</v>
      </c>
      <c r="Q2089" s="350"/>
      <c r="R2089" s="112" t="s">
        <v>3783</v>
      </c>
      <c r="S2089" s="371" t="s">
        <v>3967</v>
      </c>
      <c r="T2089" s="371"/>
      <c r="U2089" s="371"/>
      <c r="V2089" s="372"/>
      <c r="W2089" s="373"/>
      <c r="X2089" s="370"/>
      <c r="Y2089" s="370"/>
      <c r="Z2089" s="374"/>
      <c r="AA2089" s="369"/>
    </row>
    <row r="2090" spans="1:47" ht="14.4">
      <c r="A2090" s="369"/>
      <c r="B2090" s="1348"/>
      <c r="C2090" s="1348"/>
      <c r="D2090" s="1347"/>
      <c r="E2090" s="1347"/>
      <c r="F2090" s="1347"/>
      <c r="G2090" s="375"/>
      <c r="H2090" s="376"/>
      <c r="I2090" s="377"/>
      <c r="J2090" s="376"/>
      <c r="K2090" s="110" t="s">
        <v>3783</v>
      </c>
      <c r="L2090" s="376" t="s">
        <v>9</v>
      </c>
      <c r="M2090" s="376"/>
      <c r="N2090" s="376"/>
      <c r="O2090" s="1448"/>
      <c r="P2090" s="1449"/>
      <c r="Q2090" s="1449"/>
      <c r="R2090" s="1449"/>
      <c r="S2090" s="1449"/>
      <c r="T2090" s="1449"/>
      <c r="U2090" s="1449"/>
      <c r="V2090" s="1449"/>
      <c r="W2090" s="375" t="s">
        <v>10</v>
      </c>
      <c r="X2090" s="375"/>
      <c r="Y2090" s="375"/>
      <c r="Z2090" s="379"/>
      <c r="AA2090" s="369"/>
    </row>
    <row r="2091" spans="1:47" ht="14.4">
      <c r="A2091" s="369"/>
      <c r="B2091" s="1348"/>
      <c r="C2091" s="1348"/>
      <c r="D2091" s="1347"/>
      <c r="E2091" s="1347"/>
      <c r="F2091" s="1347"/>
      <c r="G2091" s="1450" t="s">
        <v>3968</v>
      </c>
      <c r="H2091" s="1450"/>
      <c r="I2091" s="1450"/>
      <c r="J2091" s="1450"/>
      <c r="K2091" s="1451"/>
      <c r="L2091" s="1452"/>
      <c r="M2091" s="1453"/>
      <c r="N2091" s="1453"/>
      <c r="O2091" s="1453"/>
      <c r="P2091" s="1453"/>
      <c r="Q2091" s="1452"/>
      <c r="R2091" s="1453"/>
      <c r="S2091" s="1453"/>
      <c r="T2091" s="1453"/>
      <c r="U2091" s="1453"/>
      <c r="V2091" s="1445"/>
      <c r="W2091" s="1346"/>
      <c r="X2091" s="1346"/>
      <c r="Y2091" s="1346"/>
      <c r="Z2091" s="1346"/>
      <c r="AA2091" s="369"/>
    </row>
    <row r="2092" spans="1:47" ht="14.4">
      <c r="A2092" s="369"/>
      <c r="B2092" s="1348"/>
      <c r="C2092" s="1348"/>
      <c r="D2092" s="1347"/>
      <c r="E2092" s="1347"/>
      <c r="F2092" s="1347"/>
      <c r="G2092" s="1450" t="s">
        <v>3969</v>
      </c>
      <c r="H2092" s="1450"/>
      <c r="I2092" s="1450"/>
      <c r="J2092" s="1450"/>
      <c r="K2092" s="1451"/>
      <c r="L2092" s="1429"/>
      <c r="M2092" s="862"/>
      <c r="N2092" s="109"/>
      <c r="O2092" s="1" t="s">
        <v>12</v>
      </c>
      <c r="P2092" s="109"/>
      <c r="Q2092" s="1" t="s">
        <v>11</v>
      </c>
      <c r="R2092" s="109"/>
      <c r="S2092" s="1" t="s">
        <v>227</v>
      </c>
      <c r="T2092" s="382"/>
      <c r="U2092" s="382"/>
      <c r="V2092" s="383"/>
      <c r="W2092" s="380"/>
      <c r="X2092" s="380"/>
      <c r="Y2092" s="380"/>
      <c r="Z2092" s="381"/>
      <c r="AA2092" s="369"/>
    </row>
    <row r="2093" spans="1:47" ht="13.95" customHeight="1">
      <c r="A2093" s="369"/>
      <c r="B2093" s="1348"/>
      <c r="C2093" s="1348"/>
      <c r="D2093" s="1443" t="s">
        <v>3971</v>
      </c>
      <c r="E2093" s="1347"/>
      <c r="F2093" s="1347"/>
      <c r="G2093" s="111" t="s">
        <v>3783</v>
      </c>
      <c r="H2093" s="385" t="s">
        <v>3972</v>
      </c>
      <c r="I2093" s="385"/>
      <c r="J2093" s="385"/>
      <c r="K2093" s="385"/>
      <c r="L2093" s="386" t="s">
        <v>3974</v>
      </c>
      <c r="M2093" s="385"/>
      <c r="N2093" s="385"/>
      <c r="O2093" s="1433"/>
      <c r="P2093" s="1433"/>
      <c r="Q2093" s="1433"/>
      <c r="R2093" s="1433"/>
      <c r="S2093" s="1433"/>
      <c r="T2093" s="1433"/>
      <c r="U2093" s="1433"/>
      <c r="V2093" s="1433"/>
      <c r="W2093" s="387" t="s">
        <v>10</v>
      </c>
      <c r="X2093" s="387"/>
      <c r="Y2093" s="387"/>
      <c r="Z2093" s="388"/>
      <c r="AA2093" s="369"/>
    </row>
    <row r="2094" spans="1:47" ht="14.4">
      <c r="A2094" s="369"/>
      <c r="B2094" s="1348"/>
      <c r="C2094" s="1348"/>
      <c r="D2094" s="1347"/>
      <c r="E2094" s="1347"/>
      <c r="F2094" s="1347"/>
      <c r="G2094" s="110" t="s">
        <v>3783</v>
      </c>
      <c r="H2094" s="376" t="s">
        <v>3973</v>
      </c>
      <c r="I2094" s="376"/>
      <c r="J2094" s="376"/>
      <c r="K2094" s="376"/>
      <c r="L2094" s="376"/>
      <c r="M2094" s="376"/>
      <c r="N2094" s="376"/>
      <c r="O2094" s="376"/>
      <c r="P2094" s="376"/>
      <c r="Q2094" s="376"/>
      <c r="R2094" s="376"/>
      <c r="S2094" s="376"/>
      <c r="T2094" s="376"/>
      <c r="U2094" s="376"/>
      <c r="V2094" s="378"/>
      <c r="W2094" s="375"/>
      <c r="X2094" s="375"/>
      <c r="Y2094" s="375"/>
      <c r="Z2094" s="379"/>
      <c r="AA2094" s="369"/>
    </row>
    <row r="2095" spans="1:47" ht="13.95" customHeight="1">
      <c r="A2095" s="369"/>
      <c r="B2095" s="1348" t="s">
        <v>3985</v>
      </c>
      <c r="C2095" s="1348"/>
      <c r="D2095" s="1347" t="s">
        <v>3755</v>
      </c>
      <c r="E2095" s="1347"/>
      <c r="F2095" s="1347"/>
      <c r="G2095" s="1435"/>
      <c r="H2095" s="1435"/>
      <c r="I2095" s="1435"/>
      <c r="J2095" s="1435"/>
      <c r="K2095" s="1435"/>
      <c r="L2095" s="1435"/>
      <c r="M2095" s="1435"/>
      <c r="N2095" s="1435"/>
      <c r="O2095" s="1435"/>
      <c r="P2095" s="1435"/>
      <c r="Q2095" s="1435"/>
      <c r="R2095" s="1435"/>
      <c r="S2095" s="1435"/>
      <c r="T2095" s="1435"/>
      <c r="U2095" s="1435"/>
      <c r="V2095" s="1435"/>
      <c r="W2095" s="1435"/>
      <c r="X2095" s="1435"/>
      <c r="Y2095" s="1435"/>
      <c r="Z2095" s="1435"/>
      <c r="AA2095" s="369"/>
    </row>
    <row r="2096" spans="1:47" ht="14.4">
      <c r="A2096" s="369"/>
      <c r="B2096" s="1348"/>
      <c r="C2096" s="1348"/>
      <c r="D2096" s="1434"/>
      <c r="E2096" s="1434"/>
      <c r="F2096" s="1434"/>
      <c r="G2096" s="1436"/>
      <c r="H2096" s="1436"/>
      <c r="I2096" s="1436"/>
      <c r="J2096" s="1435"/>
      <c r="K2096" s="1435"/>
      <c r="L2096" s="1435"/>
      <c r="M2096" s="1435"/>
      <c r="N2096" s="1435"/>
      <c r="O2096" s="1435"/>
      <c r="P2096" s="1435"/>
      <c r="Q2096" s="1435"/>
      <c r="R2096" s="1435"/>
      <c r="S2096" s="1435"/>
      <c r="T2096" s="1435"/>
      <c r="U2096" s="1435"/>
      <c r="V2096" s="1435"/>
      <c r="W2096" s="1435"/>
      <c r="X2096" s="1435"/>
      <c r="Y2096" s="1435"/>
      <c r="Z2096" s="1435"/>
      <c r="AA2096" s="369"/>
    </row>
    <row r="2097" spans="1:47" ht="18" customHeight="1">
      <c r="A2097" s="369"/>
      <c r="B2097" s="1348"/>
      <c r="C2097" s="1348"/>
      <c r="D2097" s="1347" t="s">
        <v>3975</v>
      </c>
      <c r="E2097" s="1347"/>
      <c r="F2097" s="1347"/>
      <c r="G2097" s="1047" t="s">
        <v>3918</v>
      </c>
      <c r="H2097" s="1047"/>
      <c r="I2097" s="1047"/>
      <c r="J2097" s="871"/>
      <c r="K2097" s="869"/>
      <c r="L2097" s="344" t="s">
        <v>3919</v>
      </c>
      <c r="M2097" s="1437"/>
      <c r="N2097" s="1427"/>
      <c r="O2097" s="1438"/>
      <c r="P2097" s="1439"/>
      <c r="Q2097" s="1425"/>
      <c r="R2097" s="1425"/>
      <c r="S2097" s="1425"/>
      <c r="T2097" s="1425"/>
      <c r="U2097" s="1425"/>
      <c r="V2097" s="1425"/>
      <c r="W2097" s="1425"/>
      <c r="X2097" s="1425"/>
      <c r="Y2097" s="1425"/>
      <c r="Z2097" s="1440"/>
      <c r="AA2097" s="369"/>
    </row>
    <row r="2098" spans="1:47" ht="18" customHeight="1">
      <c r="A2098" s="369"/>
      <c r="B2098" s="1348"/>
      <c r="C2098" s="1348"/>
      <c r="D2098" s="1347"/>
      <c r="E2098" s="1347"/>
      <c r="F2098" s="1347"/>
      <c r="G2098" s="1047" t="s">
        <v>3920</v>
      </c>
      <c r="H2098" s="1047"/>
      <c r="I2098" s="1047"/>
      <c r="J2098" s="1046"/>
      <c r="K2098" s="1046"/>
      <c r="L2098" s="1046"/>
      <c r="M2098" s="1046"/>
      <c r="N2098" s="1046"/>
      <c r="O2098" s="1046"/>
      <c r="P2098" s="1047" t="s">
        <v>3921</v>
      </c>
      <c r="Q2098" s="1047"/>
      <c r="R2098" s="1047"/>
      <c r="S2098" s="1046"/>
      <c r="T2098" s="1046"/>
      <c r="U2098" s="1046"/>
      <c r="V2098" s="1046"/>
      <c r="W2098" s="1046"/>
      <c r="X2098" s="1046"/>
      <c r="Y2098" s="1046"/>
      <c r="Z2098" s="1046"/>
      <c r="AA2098" s="369"/>
    </row>
    <row r="2099" spans="1:47" ht="18" customHeight="1">
      <c r="A2099" s="369"/>
      <c r="B2099" s="1348"/>
      <c r="C2099" s="1348"/>
      <c r="D2099" s="1347"/>
      <c r="E2099" s="1347"/>
      <c r="F2099" s="1347"/>
      <c r="G2099" s="1047" t="s">
        <v>3922</v>
      </c>
      <c r="H2099" s="1047"/>
      <c r="I2099" s="1047"/>
      <c r="J2099" s="1046"/>
      <c r="K2099" s="1046"/>
      <c r="L2099" s="1046"/>
      <c r="M2099" s="1046"/>
      <c r="N2099" s="1046"/>
      <c r="O2099" s="1046"/>
      <c r="P2099" s="1047" t="s">
        <v>3923</v>
      </c>
      <c r="Q2099" s="1047"/>
      <c r="R2099" s="1047"/>
      <c r="S2099" s="1046"/>
      <c r="T2099" s="1046"/>
      <c r="U2099" s="1046"/>
      <c r="V2099" s="1046"/>
      <c r="W2099" s="1046"/>
      <c r="X2099" s="1046"/>
      <c r="Y2099" s="1046"/>
      <c r="Z2099" s="1046"/>
      <c r="AA2099" s="369"/>
    </row>
    <row r="2100" spans="1:47" ht="18" customHeight="1">
      <c r="A2100" s="369"/>
      <c r="B2100" s="1348"/>
      <c r="C2100" s="1348"/>
      <c r="D2100" s="1347"/>
      <c r="E2100" s="1347"/>
      <c r="F2100" s="1347"/>
      <c r="G2100" s="1047" t="s">
        <v>3924</v>
      </c>
      <c r="H2100" s="1047"/>
      <c r="I2100" s="1047"/>
      <c r="J2100" s="1046"/>
      <c r="K2100" s="1046"/>
      <c r="L2100" s="1046"/>
      <c r="M2100" s="1046"/>
      <c r="N2100" s="1046"/>
      <c r="O2100" s="1046"/>
      <c r="P2100" s="1046"/>
      <c r="Q2100" s="1046"/>
      <c r="R2100" s="1046"/>
      <c r="S2100" s="1046"/>
      <c r="T2100" s="1046"/>
      <c r="U2100" s="1046"/>
      <c r="V2100" s="1046"/>
      <c r="W2100" s="1046"/>
      <c r="X2100" s="1046"/>
      <c r="Y2100" s="1046"/>
      <c r="Z2100" s="1046"/>
      <c r="AA2100" s="369"/>
    </row>
    <row r="2101" spans="1:47" ht="14.4">
      <c r="A2101" s="369"/>
      <c r="B2101" s="1348"/>
      <c r="C2101" s="1348"/>
      <c r="D2101" s="1441" t="s">
        <v>3976</v>
      </c>
      <c r="E2101" s="1441"/>
      <c r="F2101" s="1441"/>
      <c r="G2101" s="1441"/>
      <c r="H2101" s="1441"/>
      <c r="I2101" s="1441"/>
      <c r="J2101" s="1441"/>
      <c r="K2101" s="1441"/>
      <c r="L2101" s="1441"/>
      <c r="M2101" s="1441"/>
      <c r="N2101" s="1441" t="s">
        <v>177</v>
      </c>
      <c r="O2101" s="1441"/>
      <c r="P2101" s="1441"/>
      <c r="Q2101" s="1441"/>
      <c r="R2101" s="1441"/>
      <c r="S2101" s="1441"/>
      <c r="T2101" s="1441"/>
      <c r="U2101" s="1441"/>
      <c r="V2101" s="1441"/>
      <c r="W2101" s="1441"/>
      <c r="X2101" s="1441"/>
      <c r="Y2101" s="1441"/>
      <c r="Z2101" s="1441"/>
      <c r="AA2101" s="369"/>
    </row>
    <row r="2102" spans="1:47" ht="14.4">
      <c r="A2102" s="369"/>
      <c r="B2102" s="1348"/>
      <c r="C2102" s="1348"/>
      <c r="D2102" s="1347"/>
      <c r="E2102" s="1347"/>
      <c r="F2102" s="1347"/>
      <c r="G2102" s="1347"/>
      <c r="H2102" s="1347"/>
      <c r="I2102" s="1347"/>
      <c r="J2102" s="1347"/>
      <c r="K2102" s="1347"/>
      <c r="L2102" s="1347"/>
      <c r="M2102" s="1347"/>
      <c r="N2102" s="1347"/>
      <c r="O2102" s="1347"/>
      <c r="P2102" s="1347"/>
      <c r="Q2102" s="1347"/>
      <c r="R2102" s="1347"/>
      <c r="S2102" s="1347"/>
      <c r="T2102" s="1347"/>
      <c r="U2102" s="1347"/>
      <c r="V2102" s="1347"/>
      <c r="W2102" s="1347"/>
      <c r="X2102" s="1347"/>
      <c r="Y2102" s="1347"/>
      <c r="Z2102" s="1347"/>
      <c r="AA2102" s="369"/>
    </row>
    <row r="2103" spans="1:47" ht="14.25" customHeight="1">
      <c r="A2103" s="369"/>
      <c r="B2103" s="1348"/>
      <c r="C2103" s="1348"/>
      <c r="D2103" s="1347"/>
      <c r="E2103" s="1347"/>
      <c r="F2103" s="1347"/>
      <c r="G2103" s="1347"/>
      <c r="H2103" s="1347"/>
      <c r="I2103" s="1347"/>
      <c r="J2103" s="1347"/>
      <c r="K2103" s="1347"/>
      <c r="L2103" s="1347"/>
      <c r="M2103" s="1347"/>
      <c r="N2103" s="1347"/>
      <c r="O2103" s="1347"/>
      <c r="P2103" s="1347"/>
      <c r="Q2103" s="1347"/>
      <c r="R2103" s="1347"/>
      <c r="S2103" s="1347"/>
      <c r="T2103" s="1347"/>
      <c r="U2103" s="1347"/>
      <c r="V2103" s="1347"/>
      <c r="W2103" s="1347"/>
      <c r="X2103" s="1347"/>
      <c r="Y2103" s="1347"/>
      <c r="Z2103" s="1347"/>
      <c r="AA2103" s="369"/>
    </row>
    <row r="2104" spans="1:47" ht="14.4">
      <c r="A2104" s="369"/>
      <c r="B2104" s="1348"/>
      <c r="C2104" s="1348"/>
      <c r="D2104" s="1347" t="s">
        <v>3977</v>
      </c>
      <c r="E2104" s="1347"/>
      <c r="F2104" s="1347"/>
      <c r="G2104" s="1347"/>
      <c r="H2104" s="1347"/>
      <c r="I2104" s="1347"/>
      <c r="J2104" s="1347"/>
      <c r="K2104" s="1347"/>
      <c r="L2104" s="1347"/>
      <c r="M2104" s="1347"/>
      <c r="N2104" s="1442" t="s">
        <v>3979</v>
      </c>
      <c r="O2104" s="1442"/>
      <c r="P2104" s="1442"/>
      <c r="Q2104" s="1442"/>
      <c r="R2104" s="390"/>
      <c r="S2104" s="369"/>
      <c r="T2104" s="369"/>
      <c r="U2104" s="369"/>
      <c r="V2104" s="391"/>
      <c r="W2104" s="389"/>
      <c r="X2104" s="389"/>
      <c r="Y2104" s="389"/>
      <c r="Z2104" s="392"/>
      <c r="AA2104" s="369"/>
    </row>
    <row r="2105" spans="1:47" ht="14.4">
      <c r="A2105" s="369"/>
      <c r="B2105" s="1348"/>
      <c r="C2105" s="1348"/>
      <c r="D2105" s="1347"/>
      <c r="E2105" s="1347"/>
      <c r="F2105" s="1347"/>
      <c r="G2105" s="1347"/>
      <c r="H2105" s="1347"/>
      <c r="I2105" s="1347"/>
      <c r="J2105" s="1347"/>
      <c r="K2105" s="1347"/>
      <c r="L2105" s="1347"/>
      <c r="M2105" s="1347"/>
      <c r="N2105" s="1442"/>
      <c r="O2105" s="1442"/>
      <c r="P2105" s="1442"/>
      <c r="Q2105" s="1442"/>
      <c r="R2105" s="115"/>
      <c r="S2105" s="114"/>
      <c r="T2105" s="369" t="s">
        <v>388</v>
      </c>
      <c r="U2105" s="114"/>
      <c r="V2105" s="393" t="s">
        <v>3980</v>
      </c>
      <c r="W2105" s="389"/>
      <c r="X2105" s="389"/>
      <c r="Y2105" s="389"/>
      <c r="Z2105" s="392"/>
      <c r="AA2105" s="369"/>
    </row>
    <row r="2106" spans="1:47" ht="14.4">
      <c r="A2106" s="369"/>
      <c r="B2106" s="1348"/>
      <c r="C2106" s="1348"/>
      <c r="D2106" s="1347"/>
      <c r="E2106" s="1347"/>
      <c r="F2106" s="1347"/>
      <c r="G2106" s="1347"/>
      <c r="H2106" s="1347"/>
      <c r="I2106" s="1347"/>
      <c r="J2106" s="1347"/>
      <c r="K2106" s="1347"/>
      <c r="L2106" s="1347"/>
      <c r="M2106" s="1347"/>
      <c r="N2106" s="1442"/>
      <c r="O2106" s="1442"/>
      <c r="P2106" s="1442"/>
      <c r="Q2106" s="1442"/>
      <c r="R2106" s="394"/>
      <c r="S2106" s="369"/>
      <c r="T2106" s="369"/>
      <c r="U2106" s="395"/>
      <c r="V2106" s="391"/>
      <c r="W2106" s="389"/>
      <c r="X2106" s="389"/>
      <c r="Y2106" s="389"/>
      <c r="Z2106" s="392"/>
      <c r="AA2106" s="369"/>
    </row>
    <row r="2107" spans="1:47" ht="13.95" customHeight="1">
      <c r="A2107" s="369"/>
      <c r="B2107" s="1348"/>
      <c r="C2107" s="1348"/>
      <c r="D2107" s="1443" t="s">
        <v>3978</v>
      </c>
      <c r="E2107" s="1443"/>
      <c r="F2107" s="1443"/>
      <c r="G2107" s="370"/>
      <c r="H2107" s="371"/>
      <c r="I2107" s="371"/>
      <c r="J2107" s="371"/>
      <c r="K2107" s="371"/>
      <c r="L2107" s="371"/>
      <c r="M2107" s="371"/>
      <c r="N2107" s="371"/>
      <c r="O2107" s="371"/>
      <c r="P2107" s="371"/>
      <c r="Q2107" s="371"/>
      <c r="R2107" s="371"/>
      <c r="S2107" s="371"/>
      <c r="T2107" s="371"/>
      <c r="U2107" s="371"/>
      <c r="V2107" s="372"/>
      <c r="W2107" s="370"/>
      <c r="X2107" s="370"/>
      <c r="Y2107" s="370"/>
      <c r="Z2107" s="374"/>
      <c r="AA2107" s="369"/>
    </row>
    <row r="2108" spans="1:47" ht="14.4">
      <c r="A2108" s="369"/>
      <c r="B2108" s="1348"/>
      <c r="C2108" s="1348"/>
      <c r="D2108" s="1443"/>
      <c r="E2108" s="1443"/>
      <c r="F2108" s="1443"/>
      <c r="G2108" s="389"/>
      <c r="H2108" s="369"/>
      <c r="I2108" s="121" t="s">
        <v>3783</v>
      </c>
      <c r="J2108" s="369" t="s">
        <v>3981</v>
      </c>
      <c r="K2108" s="369"/>
      <c r="L2108" s="369"/>
      <c r="M2108" s="369"/>
      <c r="N2108" s="369" t="s">
        <v>3965</v>
      </c>
      <c r="O2108" s="369"/>
      <c r="P2108" s="121" t="s">
        <v>3783</v>
      </c>
      <c r="Q2108" s="369" t="s">
        <v>3982</v>
      </c>
      <c r="R2108" s="369"/>
      <c r="S2108" s="369"/>
      <c r="T2108" s="369"/>
      <c r="U2108" s="369" t="s">
        <v>3965</v>
      </c>
      <c r="V2108" s="391"/>
      <c r="W2108" s="121" t="s">
        <v>3783</v>
      </c>
      <c r="X2108" s="389" t="s">
        <v>3983</v>
      </c>
      <c r="Y2108" s="389"/>
      <c r="Z2108" s="392"/>
      <c r="AA2108" s="369"/>
    </row>
    <row r="2109" spans="1:47" ht="14.4">
      <c r="A2109" s="369"/>
      <c r="B2109" s="1348"/>
      <c r="C2109" s="1348"/>
      <c r="D2109" s="1443"/>
      <c r="E2109" s="1443"/>
      <c r="F2109" s="1443"/>
      <c r="G2109" s="375"/>
      <c r="H2109" s="376"/>
      <c r="I2109" s="376"/>
      <c r="J2109" s="376"/>
      <c r="K2109" s="376"/>
      <c r="L2109" s="376"/>
      <c r="M2109" s="376"/>
      <c r="N2109" s="376"/>
      <c r="O2109" s="376"/>
      <c r="P2109" s="376"/>
      <c r="Q2109" s="376"/>
      <c r="R2109" s="376"/>
      <c r="S2109" s="376"/>
      <c r="T2109" s="376"/>
      <c r="U2109" s="376"/>
      <c r="V2109" s="378"/>
      <c r="W2109" s="375"/>
      <c r="X2109" s="375"/>
      <c r="Y2109" s="375"/>
      <c r="Z2109" s="379"/>
      <c r="AA2109" s="369"/>
    </row>
    <row r="2110" spans="1:47" ht="14.55" customHeight="1">
      <c r="B2110" s="1348" t="s">
        <v>3984</v>
      </c>
      <c r="C2110" s="1348"/>
      <c r="D2110" s="1347" t="s">
        <v>23</v>
      </c>
      <c r="E2110" s="1347"/>
      <c r="F2110" s="1347"/>
      <c r="G2110" s="1346" t="s">
        <v>15</v>
      </c>
      <c r="H2110" s="1346"/>
      <c r="I2110" s="1346"/>
      <c r="J2110" s="1346"/>
      <c r="K2110" s="1346"/>
      <c r="L2110" s="1444"/>
      <c r="M2110" s="1349"/>
      <c r="N2110" s="368" t="s">
        <v>3919</v>
      </c>
      <c r="O2110" s="1444"/>
      <c r="P2110" s="1349"/>
      <c r="Q2110" s="1346" t="s">
        <v>56</v>
      </c>
      <c r="R2110" s="1346"/>
      <c r="S2110" s="1346"/>
      <c r="T2110" s="1346"/>
      <c r="U2110" s="1346"/>
      <c r="V2110" s="1445"/>
      <c r="W2110" s="1346"/>
      <c r="X2110" s="1346"/>
      <c r="Y2110" s="1346"/>
      <c r="Z2110" s="1346"/>
      <c r="AB2110" s="2">
        <v>82</v>
      </c>
      <c r="AC2110" s="876"/>
      <c r="AD2110" s="876"/>
      <c r="AE2110" s="876"/>
      <c r="AF2110" s="1446"/>
      <c r="AG2110" s="1446"/>
      <c r="AH2110" s="1446"/>
      <c r="AI2110" s="1446"/>
      <c r="AJ2110" s="1446"/>
      <c r="AK2110" s="876"/>
      <c r="AL2110" s="876"/>
      <c r="AM2110" s="876"/>
      <c r="AN2110" s="1446"/>
      <c r="AO2110" s="1446"/>
      <c r="AP2110" s="1446"/>
      <c r="AQ2110" s="1446"/>
      <c r="AR2110" s="1446"/>
      <c r="AS2110" s="1446"/>
      <c r="AT2110" s="1446"/>
      <c r="AU2110" s="1446"/>
    </row>
    <row r="2111" spans="1:47" ht="13.05" customHeight="1">
      <c r="B2111" s="1348"/>
      <c r="C2111" s="1348"/>
      <c r="D2111" s="1347"/>
      <c r="E2111" s="1347"/>
      <c r="F2111" s="1347"/>
      <c r="G2111" s="1346" t="s">
        <v>17</v>
      </c>
      <c r="H2111" s="1346"/>
      <c r="I2111" s="1346"/>
      <c r="J2111" s="1346"/>
      <c r="K2111" s="1346"/>
      <c r="L2111" s="1445"/>
      <c r="M2111" s="1346"/>
      <c r="N2111" s="1346"/>
      <c r="O2111" s="1346"/>
      <c r="P2111" s="1346"/>
      <c r="Q2111" s="1346" t="s">
        <v>3993</v>
      </c>
      <c r="R2111" s="1346"/>
      <c r="S2111" s="1346"/>
      <c r="T2111" s="1346"/>
      <c r="U2111" s="1346"/>
      <c r="V2111" s="1445"/>
      <c r="W2111" s="1346"/>
      <c r="X2111" s="1346"/>
      <c r="Y2111" s="1346"/>
      <c r="Z2111" s="1346"/>
      <c r="AC2111" s="876"/>
      <c r="AD2111" s="876"/>
      <c r="AE2111" s="876"/>
      <c r="AF2111" s="1446"/>
      <c r="AG2111" s="1446"/>
      <c r="AH2111" s="1446"/>
      <c r="AI2111" s="1446"/>
      <c r="AJ2111" s="1446"/>
      <c r="AK2111" s="1446"/>
      <c r="AL2111" s="1446"/>
      <c r="AM2111" s="1446"/>
      <c r="AN2111" s="1446"/>
      <c r="AO2111" s="1446"/>
      <c r="AP2111" s="1446"/>
      <c r="AQ2111" s="1446"/>
      <c r="AR2111" s="1446"/>
      <c r="AS2111" s="1446"/>
      <c r="AT2111" s="1446"/>
      <c r="AU2111" s="1446"/>
    </row>
    <row r="2112" spans="1:47" ht="13.95" customHeight="1">
      <c r="A2112" s="369"/>
      <c r="B2112" s="1348"/>
      <c r="C2112" s="1348"/>
      <c r="D2112" s="1347"/>
      <c r="E2112" s="1347"/>
      <c r="F2112" s="1347"/>
      <c r="G2112" s="1346" t="s">
        <v>19</v>
      </c>
      <c r="H2112" s="1346"/>
      <c r="I2112" s="1346"/>
      <c r="J2112" s="1346"/>
      <c r="K2112" s="1346"/>
      <c r="L2112" s="1445"/>
      <c r="M2112" s="1346"/>
      <c r="N2112" s="1346"/>
      <c r="O2112" s="1346"/>
      <c r="P2112" s="1346"/>
      <c r="Q2112" s="1347" t="s">
        <v>20</v>
      </c>
      <c r="R2112" s="1347"/>
      <c r="S2112" s="1347"/>
      <c r="T2112" s="1347"/>
      <c r="U2112" s="1347"/>
      <c r="V2112" s="1445"/>
      <c r="W2112" s="1346"/>
      <c r="X2112" s="1346"/>
      <c r="Y2112" s="1346"/>
      <c r="Z2112" s="1346"/>
      <c r="AA2112" s="369"/>
    </row>
    <row r="2113" spans="1:27" ht="14.4">
      <c r="A2113" s="369"/>
      <c r="B2113" s="1348"/>
      <c r="C2113" s="1348"/>
      <c r="D2113" s="1347" t="s">
        <v>8</v>
      </c>
      <c r="E2113" s="1347"/>
      <c r="F2113" s="1347"/>
      <c r="G2113" s="1447"/>
      <c r="H2113" s="1343"/>
      <c r="I2113" s="1343"/>
      <c r="J2113" s="1343"/>
      <c r="K2113" s="1343"/>
      <c r="L2113" s="1344"/>
      <c r="M2113" s="1344"/>
      <c r="N2113" s="1344"/>
      <c r="O2113" s="1344"/>
      <c r="P2113" s="1344"/>
      <c r="Q2113" s="1344"/>
      <c r="R2113" s="1344"/>
      <c r="S2113" s="1344"/>
      <c r="T2113" s="1344"/>
      <c r="U2113" s="1344"/>
      <c r="V2113" s="1344"/>
      <c r="W2113" s="1344"/>
      <c r="X2113" s="1344"/>
      <c r="Y2113" s="1344"/>
      <c r="Z2113" s="1344"/>
      <c r="AA2113" s="369"/>
    </row>
    <row r="2114" spans="1:27" ht="14.4">
      <c r="A2114" s="369"/>
      <c r="B2114" s="1348"/>
      <c r="C2114" s="1348"/>
      <c r="D2114" s="1347"/>
      <c r="E2114" s="1347"/>
      <c r="F2114" s="1347"/>
      <c r="G2114" s="1345"/>
      <c r="H2114" s="1344"/>
      <c r="I2114" s="1344"/>
      <c r="J2114" s="1344"/>
      <c r="K2114" s="1344"/>
      <c r="L2114" s="1344"/>
      <c r="M2114" s="1344"/>
      <c r="N2114" s="1344"/>
      <c r="O2114" s="1344"/>
      <c r="P2114" s="1344"/>
      <c r="Q2114" s="1344"/>
      <c r="R2114" s="1344"/>
      <c r="S2114" s="1344"/>
      <c r="T2114" s="1344"/>
      <c r="U2114" s="1344"/>
      <c r="V2114" s="1344"/>
      <c r="W2114" s="1344"/>
      <c r="X2114" s="1344"/>
      <c r="Y2114" s="1344"/>
      <c r="Z2114" s="1344"/>
      <c r="AA2114" s="369"/>
    </row>
    <row r="2115" spans="1:27" ht="14.4">
      <c r="A2115" s="369"/>
      <c r="B2115" s="1348"/>
      <c r="C2115" s="1348"/>
      <c r="D2115" s="1347" t="s">
        <v>3745</v>
      </c>
      <c r="E2115" s="1347"/>
      <c r="F2115" s="1347"/>
      <c r="G2115" s="370"/>
      <c r="H2115" s="371"/>
      <c r="I2115" s="350"/>
      <c r="J2115" s="350"/>
      <c r="K2115" s="112" t="s">
        <v>3783</v>
      </c>
      <c r="L2115" s="371" t="s">
        <v>3966</v>
      </c>
      <c r="M2115" s="371"/>
      <c r="N2115" s="371"/>
      <c r="O2115" s="371"/>
      <c r="P2115" s="371" t="s">
        <v>3965</v>
      </c>
      <c r="Q2115" s="350"/>
      <c r="R2115" s="112" t="s">
        <v>3783</v>
      </c>
      <c r="S2115" s="371" t="s">
        <v>3967</v>
      </c>
      <c r="T2115" s="371"/>
      <c r="U2115" s="371"/>
      <c r="V2115" s="372"/>
      <c r="W2115" s="373"/>
      <c r="X2115" s="370"/>
      <c r="Y2115" s="370"/>
      <c r="Z2115" s="374"/>
      <c r="AA2115" s="369"/>
    </row>
    <row r="2116" spans="1:27" ht="14.4">
      <c r="A2116" s="369"/>
      <c r="B2116" s="1348"/>
      <c r="C2116" s="1348"/>
      <c r="D2116" s="1347"/>
      <c r="E2116" s="1347"/>
      <c r="F2116" s="1347"/>
      <c r="G2116" s="375"/>
      <c r="H2116" s="376"/>
      <c r="I2116" s="377"/>
      <c r="J2116" s="376"/>
      <c r="K2116" s="110" t="s">
        <v>3783</v>
      </c>
      <c r="L2116" s="376" t="s">
        <v>9</v>
      </c>
      <c r="M2116" s="376"/>
      <c r="N2116" s="376"/>
      <c r="O2116" s="1448"/>
      <c r="P2116" s="1449"/>
      <c r="Q2116" s="1449"/>
      <c r="R2116" s="1449"/>
      <c r="S2116" s="1449"/>
      <c r="T2116" s="1449"/>
      <c r="U2116" s="1449"/>
      <c r="V2116" s="1449"/>
      <c r="W2116" s="375" t="s">
        <v>10</v>
      </c>
      <c r="X2116" s="375"/>
      <c r="Y2116" s="375"/>
      <c r="Z2116" s="379"/>
      <c r="AA2116" s="369"/>
    </row>
    <row r="2117" spans="1:27" ht="14.4">
      <c r="A2117" s="369"/>
      <c r="B2117" s="1348"/>
      <c r="C2117" s="1348"/>
      <c r="D2117" s="1347"/>
      <c r="E2117" s="1347"/>
      <c r="F2117" s="1347"/>
      <c r="G2117" s="1450" t="s">
        <v>3968</v>
      </c>
      <c r="H2117" s="1450"/>
      <c r="I2117" s="1450"/>
      <c r="J2117" s="1450"/>
      <c r="K2117" s="1451"/>
      <c r="L2117" s="1452"/>
      <c r="M2117" s="1453"/>
      <c r="N2117" s="1453"/>
      <c r="O2117" s="1453"/>
      <c r="P2117" s="1453"/>
      <c r="Q2117" s="1452"/>
      <c r="R2117" s="1453"/>
      <c r="S2117" s="1453"/>
      <c r="T2117" s="1453"/>
      <c r="U2117" s="1453"/>
      <c r="V2117" s="1445"/>
      <c r="W2117" s="1346"/>
      <c r="X2117" s="1346"/>
      <c r="Y2117" s="1346"/>
      <c r="Z2117" s="1346"/>
      <c r="AA2117" s="369"/>
    </row>
    <row r="2118" spans="1:27" ht="14.4">
      <c r="A2118" s="369"/>
      <c r="B2118" s="1348"/>
      <c r="C2118" s="1348"/>
      <c r="D2118" s="1347"/>
      <c r="E2118" s="1347"/>
      <c r="F2118" s="1347"/>
      <c r="G2118" s="1450" t="s">
        <v>3969</v>
      </c>
      <c r="H2118" s="1450"/>
      <c r="I2118" s="1450"/>
      <c r="J2118" s="1450"/>
      <c r="K2118" s="1451"/>
      <c r="L2118" s="1429"/>
      <c r="M2118" s="862"/>
      <c r="N2118" s="109"/>
      <c r="O2118" s="1" t="s">
        <v>12</v>
      </c>
      <c r="P2118" s="109"/>
      <c r="Q2118" s="1" t="s">
        <v>11</v>
      </c>
      <c r="R2118" s="109"/>
      <c r="S2118" s="1" t="s">
        <v>227</v>
      </c>
      <c r="T2118" s="382"/>
      <c r="U2118" s="382"/>
      <c r="V2118" s="383"/>
      <c r="W2118" s="380"/>
      <c r="X2118" s="380"/>
      <c r="Y2118" s="380"/>
      <c r="Z2118" s="381"/>
      <c r="AA2118" s="369"/>
    </row>
    <row r="2119" spans="1:27" ht="13.95" customHeight="1">
      <c r="A2119" s="369"/>
      <c r="B2119" s="1348"/>
      <c r="C2119" s="1348"/>
      <c r="D2119" s="1443" t="s">
        <v>3971</v>
      </c>
      <c r="E2119" s="1347"/>
      <c r="F2119" s="1347"/>
      <c r="G2119" s="111" t="s">
        <v>3783</v>
      </c>
      <c r="H2119" s="385" t="s">
        <v>3972</v>
      </c>
      <c r="I2119" s="385"/>
      <c r="J2119" s="385"/>
      <c r="K2119" s="385"/>
      <c r="L2119" s="386" t="s">
        <v>3974</v>
      </c>
      <c r="M2119" s="385"/>
      <c r="N2119" s="385"/>
      <c r="O2119" s="1433"/>
      <c r="P2119" s="1433"/>
      <c r="Q2119" s="1433"/>
      <c r="R2119" s="1433"/>
      <c r="S2119" s="1433"/>
      <c r="T2119" s="1433"/>
      <c r="U2119" s="1433"/>
      <c r="V2119" s="1433"/>
      <c r="W2119" s="387" t="s">
        <v>10</v>
      </c>
      <c r="X2119" s="387"/>
      <c r="Y2119" s="387"/>
      <c r="Z2119" s="388"/>
      <c r="AA2119" s="369"/>
    </row>
    <row r="2120" spans="1:27" ht="14.4">
      <c r="A2120" s="369"/>
      <c r="B2120" s="1348"/>
      <c r="C2120" s="1348"/>
      <c r="D2120" s="1347"/>
      <c r="E2120" s="1347"/>
      <c r="F2120" s="1347"/>
      <c r="G2120" s="110" t="s">
        <v>3783</v>
      </c>
      <c r="H2120" s="376" t="s">
        <v>3973</v>
      </c>
      <c r="I2120" s="376"/>
      <c r="J2120" s="376"/>
      <c r="K2120" s="376"/>
      <c r="L2120" s="376"/>
      <c r="M2120" s="376"/>
      <c r="N2120" s="376"/>
      <c r="O2120" s="376"/>
      <c r="P2120" s="376"/>
      <c r="Q2120" s="376"/>
      <c r="R2120" s="376"/>
      <c r="S2120" s="376"/>
      <c r="T2120" s="376"/>
      <c r="U2120" s="376"/>
      <c r="V2120" s="378"/>
      <c r="W2120" s="375"/>
      <c r="X2120" s="375"/>
      <c r="Y2120" s="375"/>
      <c r="Z2120" s="379"/>
      <c r="AA2120" s="369"/>
    </row>
    <row r="2121" spans="1:27" ht="13.95" customHeight="1">
      <c r="A2121" s="369"/>
      <c r="B2121" s="1348" t="s">
        <v>3985</v>
      </c>
      <c r="C2121" s="1348"/>
      <c r="D2121" s="1347" t="s">
        <v>3755</v>
      </c>
      <c r="E2121" s="1347"/>
      <c r="F2121" s="1347"/>
      <c r="G2121" s="1435"/>
      <c r="H2121" s="1435"/>
      <c r="I2121" s="1435"/>
      <c r="J2121" s="1435"/>
      <c r="K2121" s="1435"/>
      <c r="L2121" s="1435"/>
      <c r="M2121" s="1435"/>
      <c r="N2121" s="1435"/>
      <c r="O2121" s="1435"/>
      <c r="P2121" s="1435"/>
      <c r="Q2121" s="1435"/>
      <c r="R2121" s="1435"/>
      <c r="S2121" s="1435"/>
      <c r="T2121" s="1435"/>
      <c r="U2121" s="1435"/>
      <c r="V2121" s="1435"/>
      <c r="W2121" s="1435"/>
      <c r="X2121" s="1435"/>
      <c r="Y2121" s="1435"/>
      <c r="Z2121" s="1435"/>
      <c r="AA2121" s="369"/>
    </row>
    <row r="2122" spans="1:27" ht="14.4">
      <c r="A2122" s="369"/>
      <c r="B2122" s="1348"/>
      <c r="C2122" s="1348"/>
      <c r="D2122" s="1434"/>
      <c r="E2122" s="1434"/>
      <c r="F2122" s="1434"/>
      <c r="G2122" s="1436"/>
      <c r="H2122" s="1436"/>
      <c r="I2122" s="1436"/>
      <c r="J2122" s="1435"/>
      <c r="K2122" s="1435"/>
      <c r="L2122" s="1435"/>
      <c r="M2122" s="1435"/>
      <c r="N2122" s="1435"/>
      <c r="O2122" s="1435"/>
      <c r="P2122" s="1435"/>
      <c r="Q2122" s="1435"/>
      <c r="R2122" s="1435"/>
      <c r="S2122" s="1435"/>
      <c r="T2122" s="1435"/>
      <c r="U2122" s="1435"/>
      <c r="V2122" s="1435"/>
      <c r="W2122" s="1435"/>
      <c r="X2122" s="1435"/>
      <c r="Y2122" s="1435"/>
      <c r="Z2122" s="1435"/>
      <c r="AA2122" s="369"/>
    </row>
    <row r="2123" spans="1:27" ht="18" customHeight="1">
      <c r="A2123" s="369"/>
      <c r="B2123" s="1348"/>
      <c r="C2123" s="1348"/>
      <c r="D2123" s="1347" t="s">
        <v>3975</v>
      </c>
      <c r="E2123" s="1347"/>
      <c r="F2123" s="1347"/>
      <c r="G2123" s="1047" t="s">
        <v>3918</v>
      </c>
      <c r="H2123" s="1047"/>
      <c r="I2123" s="1047"/>
      <c r="J2123" s="871"/>
      <c r="K2123" s="869"/>
      <c r="L2123" s="344" t="s">
        <v>3919</v>
      </c>
      <c r="M2123" s="1437"/>
      <c r="N2123" s="1427"/>
      <c r="O2123" s="1438"/>
      <c r="P2123" s="1439"/>
      <c r="Q2123" s="1425"/>
      <c r="R2123" s="1425"/>
      <c r="S2123" s="1425"/>
      <c r="T2123" s="1425"/>
      <c r="U2123" s="1425"/>
      <c r="V2123" s="1425"/>
      <c r="W2123" s="1425"/>
      <c r="X2123" s="1425"/>
      <c r="Y2123" s="1425"/>
      <c r="Z2123" s="1440"/>
      <c r="AA2123" s="369"/>
    </row>
    <row r="2124" spans="1:27" ht="18" customHeight="1">
      <c r="A2124" s="369"/>
      <c r="B2124" s="1348"/>
      <c r="C2124" s="1348"/>
      <c r="D2124" s="1347"/>
      <c r="E2124" s="1347"/>
      <c r="F2124" s="1347"/>
      <c r="G2124" s="1047" t="s">
        <v>3920</v>
      </c>
      <c r="H2124" s="1047"/>
      <c r="I2124" s="1047"/>
      <c r="J2124" s="1046"/>
      <c r="K2124" s="1046"/>
      <c r="L2124" s="1046"/>
      <c r="M2124" s="1046"/>
      <c r="N2124" s="1046"/>
      <c r="O2124" s="1046"/>
      <c r="P2124" s="1047" t="s">
        <v>3921</v>
      </c>
      <c r="Q2124" s="1047"/>
      <c r="R2124" s="1047"/>
      <c r="S2124" s="1046"/>
      <c r="T2124" s="1046"/>
      <c r="U2124" s="1046"/>
      <c r="V2124" s="1046"/>
      <c r="W2124" s="1046"/>
      <c r="X2124" s="1046"/>
      <c r="Y2124" s="1046"/>
      <c r="Z2124" s="1046"/>
      <c r="AA2124" s="369"/>
    </row>
    <row r="2125" spans="1:27" ht="18" customHeight="1">
      <c r="A2125" s="369"/>
      <c r="B2125" s="1348"/>
      <c r="C2125" s="1348"/>
      <c r="D2125" s="1347"/>
      <c r="E2125" s="1347"/>
      <c r="F2125" s="1347"/>
      <c r="G2125" s="1047" t="s">
        <v>3922</v>
      </c>
      <c r="H2125" s="1047"/>
      <c r="I2125" s="1047"/>
      <c r="J2125" s="1046"/>
      <c r="K2125" s="1046"/>
      <c r="L2125" s="1046"/>
      <c r="M2125" s="1046"/>
      <c r="N2125" s="1046"/>
      <c r="O2125" s="1046"/>
      <c r="P2125" s="1047" t="s">
        <v>3923</v>
      </c>
      <c r="Q2125" s="1047"/>
      <c r="R2125" s="1047"/>
      <c r="S2125" s="1046"/>
      <c r="T2125" s="1046"/>
      <c r="U2125" s="1046"/>
      <c r="V2125" s="1046"/>
      <c r="W2125" s="1046"/>
      <c r="X2125" s="1046"/>
      <c r="Y2125" s="1046"/>
      <c r="Z2125" s="1046"/>
      <c r="AA2125" s="369"/>
    </row>
    <row r="2126" spans="1:27" ht="18" customHeight="1">
      <c r="A2126" s="369"/>
      <c r="B2126" s="1348"/>
      <c r="C2126" s="1348"/>
      <c r="D2126" s="1347"/>
      <c r="E2126" s="1347"/>
      <c r="F2126" s="1347"/>
      <c r="G2126" s="1047" t="s">
        <v>3924</v>
      </c>
      <c r="H2126" s="1047"/>
      <c r="I2126" s="1047"/>
      <c r="J2126" s="1046"/>
      <c r="K2126" s="1046"/>
      <c r="L2126" s="1046"/>
      <c r="M2126" s="1046"/>
      <c r="N2126" s="1046"/>
      <c r="O2126" s="1046"/>
      <c r="P2126" s="1046"/>
      <c r="Q2126" s="1046"/>
      <c r="R2126" s="1046"/>
      <c r="S2126" s="1046"/>
      <c r="T2126" s="1046"/>
      <c r="U2126" s="1046"/>
      <c r="V2126" s="1046"/>
      <c r="W2126" s="1046"/>
      <c r="X2126" s="1046"/>
      <c r="Y2126" s="1046"/>
      <c r="Z2126" s="1046"/>
      <c r="AA2126" s="369"/>
    </row>
    <row r="2127" spans="1:27" ht="14.4">
      <c r="A2127" s="369"/>
      <c r="B2127" s="1348"/>
      <c r="C2127" s="1348"/>
      <c r="D2127" s="1441" t="s">
        <v>3976</v>
      </c>
      <c r="E2127" s="1441"/>
      <c r="F2127" s="1441"/>
      <c r="G2127" s="1441"/>
      <c r="H2127" s="1441"/>
      <c r="I2127" s="1441"/>
      <c r="J2127" s="1441"/>
      <c r="K2127" s="1441"/>
      <c r="L2127" s="1441"/>
      <c r="M2127" s="1441"/>
      <c r="N2127" s="1441" t="s">
        <v>177</v>
      </c>
      <c r="O2127" s="1441"/>
      <c r="P2127" s="1441"/>
      <c r="Q2127" s="1441"/>
      <c r="R2127" s="1441"/>
      <c r="S2127" s="1441"/>
      <c r="T2127" s="1441"/>
      <c r="U2127" s="1441"/>
      <c r="V2127" s="1441"/>
      <c r="W2127" s="1441"/>
      <c r="X2127" s="1441"/>
      <c r="Y2127" s="1441"/>
      <c r="Z2127" s="1441"/>
      <c r="AA2127" s="369"/>
    </row>
    <row r="2128" spans="1:27" ht="14.4">
      <c r="A2128" s="369"/>
      <c r="B2128" s="1348"/>
      <c r="C2128" s="1348"/>
      <c r="D2128" s="1347"/>
      <c r="E2128" s="1347"/>
      <c r="F2128" s="1347"/>
      <c r="G2128" s="1347"/>
      <c r="H2128" s="1347"/>
      <c r="I2128" s="1347"/>
      <c r="J2128" s="1347"/>
      <c r="K2128" s="1347"/>
      <c r="L2128" s="1347"/>
      <c r="M2128" s="1347"/>
      <c r="N2128" s="1347"/>
      <c r="O2128" s="1347"/>
      <c r="P2128" s="1347"/>
      <c r="Q2128" s="1347"/>
      <c r="R2128" s="1347"/>
      <c r="S2128" s="1347"/>
      <c r="T2128" s="1347"/>
      <c r="U2128" s="1347"/>
      <c r="V2128" s="1347"/>
      <c r="W2128" s="1347"/>
      <c r="X2128" s="1347"/>
      <c r="Y2128" s="1347"/>
      <c r="Z2128" s="1347"/>
      <c r="AA2128" s="369"/>
    </row>
    <row r="2129" spans="1:47" ht="14.25" customHeight="1">
      <c r="A2129" s="369"/>
      <c r="B2129" s="1348"/>
      <c r="C2129" s="1348"/>
      <c r="D2129" s="1347"/>
      <c r="E2129" s="1347"/>
      <c r="F2129" s="1347"/>
      <c r="G2129" s="1347"/>
      <c r="H2129" s="1347"/>
      <c r="I2129" s="1347"/>
      <c r="J2129" s="1347"/>
      <c r="K2129" s="1347"/>
      <c r="L2129" s="1347"/>
      <c r="M2129" s="1347"/>
      <c r="N2129" s="1347"/>
      <c r="O2129" s="1347"/>
      <c r="P2129" s="1347"/>
      <c r="Q2129" s="1347"/>
      <c r="R2129" s="1347"/>
      <c r="S2129" s="1347"/>
      <c r="T2129" s="1347"/>
      <c r="U2129" s="1347"/>
      <c r="V2129" s="1347"/>
      <c r="W2129" s="1347"/>
      <c r="X2129" s="1347"/>
      <c r="Y2129" s="1347"/>
      <c r="Z2129" s="1347"/>
      <c r="AA2129" s="369"/>
    </row>
    <row r="2130" spans="1:47" ht="14.4">
      <c r="A2130" s="369"/>
      <c r="B2130" s="1348"/>
      <c r="C2130" s="1348"/>
      <c r="D2130" s="1347" t="s">
        <v>3977</v>
      </c>
      <c r="E2130" s="1347"/>
      <c r="F2130" s="1347"/>
      <c r="G2130" s="1347"/>
      <c r="H2130" s="1347"/>
      <c r="I2130" s="1347"/>
      <c r="J2130" s="1347"/>
      <c r="K2130" s="1347"/>
      <c r="L2130" s="1347"/>
      <c r="M2130" s="1347"/>
      <c r="N2130" s="1442" t="s">
        <v>3979</v>
      </c>
      <c r="O2130" s="1442"/>
      <c r="P2130" s="1442"/>
      <c r="Q2130" s="1442"/>
      <c r="R2130" s="390"/>
      <c r="S2130" s="369"/>
      <c r="T2130" s="369"/>
      <c r="U2130" s="369"/>
      <c r="V2130" s="391"/>
      <c r="W2130" s="389"/>
      <c r="X2130" s="389"/>
      <c r="Y2130" s="389"/>
      <c r="Z2130" s="392"/>
      <c r="AA2130" s="369"/>
    </row>
    <row r="2131" spans="1:47" ht="14.4">
      <c r="A2131" s="369"/>
      <c r="B2131" s="1348"/>
      <c r="C2131" s="1348"/>
      <c r="D2131" s="1347"/>
      <c r="E2131" s="1347"/>
      <c r="F2131" s="1347"/>
      <c r="G2131" s="1347"/>
      <c r="H2131" s="1347"/>
      <c r="I2131" s="1347"/>
      <c r="J2131" s="1347"/>
      <c r="K2131" s="1347"/>
      <c r="L2131" s="1347"/>
      <c r="M2131" s="1347"/>
      <c r="N2131" s="1442"/>
      <c r="O2131" s="1442"/>
      <c r="P2131" s="1442"/>
      <c r="Q2131" s="1442"/>
      <c r="R2131" s="115"/>
      <c r="S2131" s="114"/>
      <c r="T2131" s="369" t="s">
        <v>388</v>
      </c>
      <c r="U2131" s="114"/>
      <c r="V2131" s="393" t="s">
        <v>3980</v>
      </c>
      <c r="W2131" s="389"/>
      <c r="X2131" s="389"/>
      <c r="Y2131" s="389"/>
      <c r="Z2131" s="392"/>
      <c r="AA2131" s="369"/>
    </row>
    <row r="2132" spans="1:47" ht="14.4">
      <c r="A2132" s="369"/>
      <c r="B2132" s="1348"/>
      <c r="C2132" s="1348"/>
      <c r="D2132" s="1347"/>
      <c r="E2132" s="1347"/>
      <c r="F2132" s="1347"/>
      <c r="G2132" s="1347"/>
      <c r="H2132" s="1347"/>
      <c r="I2132" s="1347"/>
      <c r="J2132" s="1347"/>
      <c r="K2132" s="1347"/>
      <c r="L2132" s="1347"/>
      <c r="M2132" s="1347"/>
      <c r="N2132" s="1442"/>
      <c r="O2132" s="1442"/>
      <c r="P2132" s="1442"/>
      <c r="Q2132" s="1442"/>
      <c r="R2132" s="394"/>
      <c r="S2132" s="369"/>
      <c r="T2132" s="369"/>
      <c r="U2132" s="395"/>
      <c r="V2132" s="391"/>
      <c r="W2132" s="389"/>
      <c r="X2132" s="389"/>
      <c r="Y2132" s="389"/>
      <c r="Z2132" s="392"/>
      <c r="AA2132" s="369"/>
    </row>
    <row r="2133" spans="1:47" ht="13.95" customHeight="1">
      <c r="A2133" s="369"/>
      <c r="B2133" s="1348"/>
      <c r="C2133" s="1348"/>
      <c r="D2133" s="1443" t="s">
        <v>3978</v>
      </c>
      <c r="E2133" s="1443"/>
      <c r="F2133" s="1443"/>
      <c r="G2133" s="370"/>
      <c r="H2133" s="371"/>
      <c r="I2133" s="371"/>
      <c r="J2133" s="371"/>
      <c r="K2133" s="371"/>
      <c r="L2133" s="371"/>
      <c r="M2133" s="371"/>
      <c r="N2133" s="371"/>
      <c r="O2133" s="371"/>
      <c r="P2133" s="371"/>
      <c r="Q2133" s="371"/>
      <c r="R2133" s="371"/>
      <c r="S2133" s="371"/>
      <c r="T2133" s="371"/>
      <c r="U2133" s="371"/>
      <c r="V2133" s="372"/>
      <c r="W2133" s="370"/>
      <c r="X2133" s="370"/>
      <c r="Y2133" s="370"/>
      <c r="Z2133" s="374"/>
      <c r="AA2133" s="369"/>
    </row>
    <row r="2134" spans="1:47" ht="14.4">
      <c r="A2134" s="369"/>
      <c r="B2134" s="1348"/>
      <c r="C2134" s="1348"/>
      <c r="D2134" s="1443"/>
      <c r="E2134" s="1443"/>
      <c r="F2134" s="1443"/>
      <c r="G2134" s="389"/>
      <c r="H2134" s="369"/>
      <c r="I2134" s="121" t="s">
        <v>3783</v>
      </c>
      <c r="J2134" s="369" t="s">
        <v>3981</v>
      </c>
      <c r="K2134" s="369"/>
      <c r="L2134" s="369"/>
      <c r="M2134" s="369"/>
      <c r="N2134" s="369" t="s">
        <v>3965</v>
      </c>
      <c r="O2134" s="369"/>
      <c r="P2134" s="121" t="s">
        <v>3783</v>
      </c>
      <c r="Q2134" s="369" t="s">
        <v>3982</v>
      </c>
      <c r="R2134" s="369"/>
      <c r="S2134" s="369"/>
      <c r="T2134" s="369"/>
      <c r="U2134" s="369" t="s">
        <v>3965</v>
      </c>
      <c r="V2134" s="391"/>
      <c r="W2134" s="121" t="s">
        <v>3783</v>
      </c>
      <c r="X2134" s="389" t="s">
        <v>3983</v>
      </c>
      <c r="Y2134" s="389"/>
      <c r="Z2134" s="392"/>
      <c r="AA2134" s="369"/>
    </row>
    <row r="2135" spans="1:47" ht="14.4">
      <c r="A2135" s="369"/>
      <c r="B2135" s="1348"/>
      <c r="C2135" s="1348"/>
      <c r="D2135" s="1443"/>
      <c r="E2135" s="1443"/>
      <c r="F2135" s="1443"/>
      <c r="G2135" s="375"/>
      <c r="H2135" s="376"/>
      <c r="I2135" s="376"/>
      <c r="J2135" s="376"/>
      <c r="K2135" s="376"/>
      <c r="L2135" s="376"/>
      <c r="M2135" s="376"/>
      <c r="N2135" s="376"/>
      <c r="O2135" s="376"/>
      <c r="P2135" s="376"/>
      <c r="Q2135" s="376"/>
      <c r="R2135" s="376"/>
      <c r="S2135" s="376"/>
      <c r="T2135" s="376"/>
      <c r="U2135" s="376"/>
      <c r="V2135" s="378"/>
      <c r="W2135" s="375"/>
      <c r="X2135" s="375"/>
      <c r="Y2135" s="375"/>
      <c r="Z2135" s="379"/>
      <c r="AA2135" s="369"/>
    </row>
    <row r="2136" spans="1:47" ht="14.55" customHeight="1">
      <c r="B2136" s="1348" t="s">
        <v>3984</v>
      </c>
      <c r="C2136" s="1348"/>
      <c r="D2136" s="1347" t="s">
        <v>23</v>
      </c>
      <c r="E2136" s="1347"/>
      <c r="F2136" s="1347"/>
      <c r="G2136" s="1346" t="s">
        <v>15</v>
      </c>
      <c r="H2136" s="1346"/>
      <c r="I2136" s="1346"/>
      <c r="J2136" s="1346"/>
      <c r="K2136" s="1346"/>
      <c r="L2136" s="1444"/>
      <c r="M2136" s="1349"/>
      <c r="N2136" s="368" t="s">
        <v>3919</v>
      </c>
      <c r="O2136" s="1444"/>
      <c r="P2136" s="1349"/>
      <c r="Q2136" s="1346" t="s">
        <v>56</v>
      </c>
      <c r="R2136" s="1346"/>
      <c r="S2136" s="1346"/>
      <c r="T2136" s="1346"/>
      <c r="U2136" s="1346"/>
      <c r="V2136" s="1445"/>
      <c r="W2136" s="1346"/>
      <c r="X2136" s="1346"/>
      <c r="Y2136" s="1346"/>
      <c r="Z2136" s="1346"/>
      <c r="AB2136" s="2">
        <v>83</v>
      </c>
      <c r="AC2136" s="876"/>
      <c r="AD2136" s="876"/>
      <c r="AE2136" s="876"/>
      <c r="AF2136" s="1446"/>
      <c r="AG2136" s="1446"/>
      <c r="AH2136" s="1446"/>
      <c r="AI2136" s="1446"/>
      <c r="AJ2136" s="1446"/>
      <c r="AK2136" s="876"/>
      <c r="AL2136" s="876"/>
      <c r="AM2136" s="876"/>
      <c r="AN2136" s="1446"/>
      <c r="AO2136" s="1446"/>
      <c r="AP2136" s="1446"/>
      <c r="AQ2136" s="1446"/>
      <c r="AR2136" s="1446"/>
      <c r="AS2136" s="1446"/>
      <c r="AT2136" s="1446"/>
      <c r="AU2136" s="1446"/>
    </row>
    <row r="2137" spans="1:47" ht="13.05" customHeight="1">
      <c r="B2137" s="1348"/>
      <c r="C2137" s="1348"/>
      <c r="D2137" s="1347"/>
      <c r="E2137" s="1347"/>
      <c r="F2137" s="1347"/>
      <c r="G2137" s="1346" t="s">
        <v>17</v>
      </c>
      <c r="H2137" s="1346"/>
      <c r="I2137" s="1346"/>
      <c r="J2137" s="1346"/>
      <c r="K2137" s="1346"/>
      <c r="L2137" s="1445"/>
      <c r="M2137" s="1346"/>
      <c r="N2137" s="1346"/>
      <c r="O2137" s="1346"/>
      <c r="P2137" s="1346"/>
      <c r="Q2137" s="1346" t="s">
        <v>3993</v>
      </c>
      <c r="R2137" s="1346"/>
      <c r="S2137" s="1346"/>
      <c r="T2137" s="1346"/>
      <c r="U2137" s="1346"/>
      <c r="V2137" s="1445"/>
      <c r="W2137" s="1346"/>
      <c r="X2137" s="1346"/>
      <c r="Y2137" s="1346"/>
      <c r="Z2137" s="1346"/>
      <c r="AC2137" s="876"/>
      <c r="AD2137" s="876"/>
      <c r="AE2137" s="876"/>
      <c r="AF2137" s="1446"/>
      <c r="AG2137" s="1446"/>
      <c r="AH2137" s="1446"/>
      <c r="AI2137" s="1446"/>
      <c r="AJ2137" s="1446"/>
      <c r="AK2137" s="1446"/>
      <c r="AL2137" s="1446"/>
      <c r="AM2137" s="1446"/>
      <c r="AN2137" s="1446"/>
      <c r="AO2137" s="1446"/>
      <c r="AP2137" s="1446"/>
      <c r="AQ2137" s="1446"/>
      <c r="AR2137" s="1446"/>
      <c r="AS2137" s="1446"/>
      <c r="AT2137" s="1446"/>
      <c r="AU2137" s="1446"/>
    </row>
    <row r="2138" spans="1:47" ht="13.95" customHeight="1">
      <c r="A2138" s="369"/>
      <c r="B2138" s="1348"/>
      <c r="C2138" s="1348"/>
      <c r="D2138" s="1347"/>
      <c r="E2138" s="1347"/>
      <c r="F2138" s="1347"/>
      <c r="G2138" s="1346" t="s">
        <v>19</v>
      </c>
      <c r="H2138" s="1346"/>
      <c r="I2138" s="1346"/>
      <c r="J2138" s="1346"/>
      <c r="K2138" s="1346"/>
      <c r="L2138" s="1445"/>
      <c r="M2138" s="1346"/>
      <c r="N2138" s="1346"/>
      <c r="O2138" s="1346"/>
      <c r="P2138" s="1346"/>
      <c r="Q2138" s="1347" t="s">
        <v>20</v>
      </c>
      <c r="R2138" s="1347"/>
      <c r="S2138" s="1347"/>
      <c r="T2138" s="1347"/>
      <c r="U2138" s="1347"/>
      <c r="V2138" s="1445"/>
      <c r="W2138" s="1346"/>
      <c r="X2138" s="1346"/>
      <c r="Y2138" s="1346"/>
      <c r="Z2138" s="1346"/>
      <c r="AA2138" s="369"/>
    </row>
    <row r="2139" spans="1:47" ht="14.4">
      <c r="A2139" s="369"/>
      <c r="B2139" s="1348"/>
      <c r="C2139" s="1348"/>
      <c r="D2139" s="1347" t="s">
        <v>8</v>
      </c>
      <c r="E2139" s="1347"/>
      <c r="F2139" s="1347"/>
      <c r="G2139" s="1447"/>
      <c r="H2139" s="1343"/>
      <c r="I2139" s="1343"/>
      <c r="J2139" s="1343"/>
      <c r="K2139" s="1343"/>
      <c r="L2139" s="1344"/>
      <c r="M2139" s="1344"/>
      <c r="N2139" s="1344"/>
      <c r="O2139" s="1344"/>
      <c r="P2139" s="1344"/>
      <c r="Q2139" s="1344"/>
      <c r="R2139" s="1344"/>
      <c r="S2139" s="1344"/>
      <c r="T2139" s="1344"/>
      <c r="U2139" s="1344"/>
      <c r="V2139" s="1344"/>
      <c r="W2139" s="1344"/>
      <c r="X2139" s="1344"/>
      <c r="Y2139" s="1344"/>
      <c r="Z2139" s="1344"/>
      <c r="AA2139" s="369"/>
    </row>
    <row r="2140" spans="1:47" ht="14.4">
      <c r="A2140" s="369"/>
      <c r="B2140" s="1348"/>
      <c r="C2140" s="1348"/>
      <c r="D2140" s="1347"/>
      <c r="E2140" s="1347"/>
      <c r="F2140" s="1347"/>
      <c r="G2140" s="1345"/>
      <c r="H2140" s="1344"/>
      <c r="I2140" s="1344"/>
      <c r="J2140" s="1344"/>
      <c r="K2140" s="1344"/>
      <c r="L2140" s="1344"/>
      <c r="M2140" s="1344"/>
      <c r="N2140" s="1344"/>
      <c r="O2140" s="1344"/>
      <c r="P2140" s="1344"/>
      <c r="Q2140" s="1344"/>
      <c r="R2140" s="1344"/>
      <c r="S2140" s="1344"/>
      <c r="T2140" s="1344"/>
      <c r="U2140" s="1344"/>
      <c r="V2140" s="1344"/>
      <c r="W2140" s="1344"/>
      <c r="X2140" s="1344"/>
      <c r="Y2140" s="1344"/>
      <c r="Z2140" s="1344"/>
      <c r="AA2140" s="369"/>
    </row>
    <row r="2141" spans="1:47" ht="14.4">
      <c r="A2141" s="369"/>
      <c r="B2141" s="1348"/>
      <c r="C2141" s="1348"/>
      <c r="D2141" s="1347" t="s">
        <v>3745</v>
      </c>
      <c r="E2141" s="1347"/>
      <c r="F2141" s="1347"/>
      <c r="G2141" s="370"/>
      <c r="H2141" s="371"/>
      <c r="I2141" s="350"/>
      <c r="J2141" s="350"/>
      <c r="K2141" s="112" t="s">
        <v>3783</v>
      </c>
      <c r="L2141" s="371" t="s">
        <v>3966</v>
      </c>
      <c r="M2141" s="371"/>
      <c r="N2141" s="371"/>
      <c r="O2141" s="371"/>
      <c r="P2141" s="371" t="s">
        <v>3965</v>
      </c>
      <c r="Q2141" s="350"/>
      <c r="R2141" s="112" t="s">
        <v>3783</v>
      </c>
      <c r="S2141" s="371" t="s">
        <v>3967</v>
      </c>
      <c r="T2141" s="371"/>
      <c r="U2141" s="371"/>
      <c r="V2141" s="372"/>
      <c r="W2141" s="373"/>
      <c r="X2141" s="370"/>
      <c r="Y2141" s="370"/>
      <c r="Z2141" s="374"/>
      <c r="AA2141" s="369"/>
    </row>
    <row r="2142" spans="1:47" ht="14.4">
      <c r="A2142" s="369"/>
      <c r="B2142" s="1348"/>
      <c r="C2142" s="1348"/>
      <c r="D2142" s="1347"/>
      <c r="E2142" s="1347"/>
      <c r="F2142" s="1347"/>
      <c r="G2142" s="375"/>
      <c r="H2142" s="376"/>
      <c r="I2142" s="377"/>
      <c r="J2142" s="376"/>
      <c r="K2142" s="110" t="s">
        <v>3783</v>
      </c>
      <c r="L2142" s="376" t="s">
        <v>9</v>
      </c>
      <c r="M2142" s="376"/>
      <c r="N2142" s="376"/>
      <c r="O2142" s="1448"/>
      <c r="P2142" s="1449"/>
      <c r="Q2142" s="1449"/>
      <c r="R2142" s="1449"/>
      <c r="S2142" s="1449"/>
      <c r="T2142" s="1449"/>
      <c r="U2142" s="1449"/>
      <c r="V2142" s="1449"/>
      <c r="W2142" s="375" t="s">
        <v>10</v>
      </c>
      <c r="X2142" s="375"/>
      <c r="Y2142" s="375"/>
      <c r="Z2142" s="379"/>
      <c r="AA2142" s="369"/>
    </row>
    <row r="2143" spans="1:47" ht="14.4">
      <c r="A2143" s="369"/>
      <c r="B2143" s="1348"/>
      <c r="C2143" s="1348"/>
      <c r="D2143" s="1347"/>
      <c r="E2143" s="1347"/>
      <c r="F2143" s="1347"/>
      <c r="G2143" s="1450" t="s">
        <v>3968</v>
      </c>
      <c r="H2143" s="1450"/>
      <c r="I2143" s="1450"/>
      <c r="J2143" s="1450"/>
      <c r="K2143" s="1451"/>
      <c r="L2143" s="1452"/>
      <c r="M2143" s="1453"/>
      <c r="N2143" s="1453"/>
      <c r="O2143" s="1453"/>
      <c r="P2143" s="1453"/>
      <c r="Q2143" s="1452"/>
      <c r="R2143" s="1453"/>
      <c r="S2143" s="1453"/>
      <c r="T2143" s="1453"/>
      <c r="U2143" s="1453"/>
      <c r="V2143" s="1445"/>
      <c r="W2143" s="1346"/>
      <c r="X2143" s="1346"/>
      <c r="Y2143" s="1346"/>
      <c r="Z2143" s="1346"/>
      <c r="AA2143" s="369"/>
    </row>
    <row r="2144" spans="1:47" ht="14.4">
      <c r="A2144" s="369"/>
      <c r="B2144" s="1348"/>
      <c r="C2144" s="1348"/>
      <c r="D2144" s="1347"/>
      <c r="E2144" s="1347"/>
      <c r="F2144" s="1347"/>
      <c r="G2144" s="1450" t="s">
        <v>3969</v>
      </c>
      <c r="H2144" s="1450"/>
      <c r="I2144" s="1450"/>
      <c r="J2144" s="1450"/>
      <c r="K2144" s="1451"/>
      <c r="L2144" s="1429"/>
      <c r="M2144" s="862"/>
      <c r="N2144" s="109"/>
      <c r="O2144" s="1" t="s">
        <v>12</v>
      </c>
      <c r="P2144" s="109"/>
      <c r="Q2144" s="1" t="s">
        <v>11</v>
      </c>
      <c r="R2144" s="109"/>
      <c r="S2144" s="1" t="s">
        <v>227</v>
      </c>
      <c r="T2144" s="382"/>
      <c r="U2144" s="382"/>
      <c r="V2144" s="383"/>
      <c r="W2144" s="380"/>
      <c r="X2144" s="380"/>
      <c r="Y2144" s="380"/>
      <c r="Z2144" s="381"/>
      <c r="AA2144" s="369"/>
    </row>
    <row r="2145" spans="1:27" ht="13.95" customHeight="1">
      <c r="A2145" s="369"/>
      <c r="B2145" s="1348"/>
      <c r="C2145" s="1348"/>
      <c r="D2145" s="1443" t="s">
        <v>3971</v>
      </c>
      <c r="E2145" s="1347"/>
      <c r="F2145" s="1347"/>
      <c r="G2145" s="111" t="s">
        <v>3783</v>
      </c>
      <c r="H2145" s="385" t="s">
        <v>3972</v>
      </c>
      <c r="I2145" s="385"/>
      <c r="J2145" s="385"/>
      <c r="K2145" s="385"/>
      <c r="L2145" s="386" t="s">
        <v>3974</v>
      </c>
      <c r="M2145" s="385"/>
      <c r="N2145" s="385"/>
      <c r="O2145" s="1433"/>
      <c r="P2145" s="1433"/>
      <c r="Q2145" s="1433"/>
      <c r="R2145" s="1433"/>
      <c r="S2145" s="1433"/>
      <c r="T2145" s="1433"/>
      <c r="U2145" s="1433"/>
      <c r="V2145" s="1433"/>
      <c r="W2145" s="387" t="s">
        <v>10</v>
      </c>
      <c r="X2145" s="387"/>
      <c r="Y2145" s="387"/>
      <c r="Z2145" s="388"/>
      <c r="AA2145" s="369"/>
    </row>
    <row r="2146" spans="1:27" ht="14.4">
      <c r="A2146" s="369"/>
      <c r="B2146" s="1348"/>
      <c r="C2146" s="1348"/>
      <c r="D2146" s="1347"/>
      <c r="E2146" s="1347"/>
      <c r="F2146" s="1347"/>
      <c r="G2146" s="110" t="s">
        <v>3783</v>
      </c>
      <c r="H2146" s="376" t="s">
        <v>3973</v>
      </c>
      <c r="I2146" s="376"/>
      <c r="J2146" s="376"/>
      <c r="K2146" s="376"/>
      <c r="L2146" s="376"/>
      <c r="M2146" s="376"/>
      <c r="N2146" s="376"/>
      <c r="O2146" s="376"/>
      <c r="P2146" s="376"/>
      <c r="Q2146" s="376"/>
      <c r="R2146" s="376"/>
      <c r="S2146" s="376"/>
      <c r="T2146" s="376"/>
      <c r="U2146" s="376"/>
      <c r="V2146" s="378"/>
      <c r="W2146" s="375"/>
      <c r="X2146" s="375"/>
      <c r="Y2146" s="375"/>
      <c r="Z2146" s="379"/>
      <c r="AA2146" s="369"/>
    </row>
    <row r="2147" spans="1:27" ht="13.95" customHeight="1">
      <c r="A2147" s="369"/>
      <c r="B2147" s="1348" t="s">
        <v>3985</v>
      </c>
      <c r="C2147" s="1348"/>
      <c r="D2147" s="1347" t="s">
        <v>3755</v>
      </c>
      <c r="E2147" s="1347"/>
      <c r="F2147" s="1347"/>
      <c r="G2147" s="1435"/>
      <c r="H2147" s="1435"/>
      <c r="I2147" s="1435"/>
      <c r="J2147" s="1435"/>
      <c r="K2147" s="1435"/>
      <c r="L2147" s="1435"/>
      <c r="M2147" s="1435"/>
      <c r="N2147" s="1435"/>
      <c r="O2147" s="1435"/>
      <c r="P2147" s="1435"/>
      <c r="Q2147" s="1435"/>
      <c r="R2147" s="1435"/>
      <c r="S2147" s="1435"/>
      <c r="T2147" s="1435"/>
      <c r="U2147" s="1435"/>
      <c r="V2147" s="1435"/>
      <c r="W2147" s="1435"/>
      <c r="X2147" s="1435"/>
      <c r="Y2147" s="1435"/>
      <c r="Z2147" s="1435"/>
      <c r="AA2147" s="369"/>
    </row>
    <row r="2148" spans="1:27" ht="14.4">
      <c r="A2148" s="369"/>
      <c r="B2148" s="1348"/>
      <c r="C2148" s="1348"/>
      <c r="D2148" s="1434"/>
      <c r="E2148" s="1434"/>
      <c r="F2148" s="1434"/>
      <c r="G2148" s="1436"/>
      <c r="H2148" s="1436"/>
      <c r="I2148" s="1436"/>
      <c r="J2148" s="1435"/>
      <c r="K2148" s="1435"/>
      <c r="L2148" s="1435"/>
      <c r="M2148" s="1435"/>
      <c r="N2148" s="1435"/>
      <c r="O2148" s="1435"/>
      <c r="P2148" s="1435"/>
      <c r="Q2148" s="1435"/>
      <c r="R2148" s="1435"/>
      <c r="S2148" s="1435"/>
      <c r="T2148" s="1435"/>
      <c r="U2148" s="1435"/>
      <c r="V2148" s="1435"/>
      <c r="W2148" s="1435"/>
      <c r="X2148" s="1435"/>
      <c r="Y2148" s="1435"/>
      <c r="Z2148" s="1435"/>
      <c r="AA2148" s="369"/>
    </row>
    <row r="2149" spans="1:27" ht="18" customHeight="1">
      <c r="A2149" s="369"/>
      <c r="B2149" s="1348"/>
      <c r="C2149" s="1348"/>
      <c r="D2149" s="1347" t="s">
        <v>3975</v>
      </c>
      <c r="E2149" s="1347"/>
      <c r="F2149" s="1347"/>
      <c r="G2149" s="1047" t="s">
        <v>3918</v>
      </c>
      <c r="H2149" s="1047"/>
      <c r="I2149" s="1047"/>
      <c r="J2149" s="871"/>
      <c r="K2149" s="869"/>
      <c r="L2149" s="344" t="s">
        <v>3919</v>
      </c>
      <c r="M2149" s="1437"/>
      <c r="N2149" s="1427"/>
      <c r="O2149" s="1438"/>
      <c r="P2149" s="1439"/>
      <c r="Q2149" s="1425"/>
      <c r="R2149" s="1425"/>
      <c r="S2149" s="1425"/>
      <c r="T2149" s="1425"/>
      <c r="U2149" s="1425"/>
      <c r="V2149" s="1425"/>
      <c r="W2149" s="1425"/>
      <c r="X2149" s="1425"/>
      <c r="Y2149" s="1425"/>
      <c r="Z2149" s="1440"/>
      <c r="AA2149" s="369"/>
    </row>
    <row r="2150" spans="1:27" ht="18" customHeight="1">
      <c r="A2150" s="369"/>
      <c r="B2150" s="1348"/>
      <c r="C2150" s="1348"/>
      <c r="D2150" s="1347"/>
      <c r="E2150" s="1347"/>
      <c r="F2150" s="1347"/>
      <c r="G2150" s="1047" t="s">
        <v>3920</v>
      </c>
      <c r="H2150" s="1047"/>
      <c r="I2150" s="1047"/>
      <c r="J2150" s="1046"/>
      <c r="K2150" s="1046"/>
      <c r="L2150" s="1046"/>
      <c r="M2150" s="1046"/>
      <c r="N2150" s="1046"/>
      <c r="O2150" s="1046"/>
      <c r="P2150" s="1047" t="s">
        <v>3921</v>
      </c>
      <c r="Q2150" s="1047"/>
      <c r="R2150" s="1047"/>
      <c r="S2150" s="1046"/>
      <c r="T2150" s="1046"/>
      <c r="U2150" s="1046"/>
      <c r="V2150" s="1046"/>
      <c r="W2150" s="1046"/>
      <c r="X2150" s="1046"/>
      <c r="Y2150" s="1046"/>
      <c r="Z2150" s="1046"/>
      <c r="AA2150" s="369"/>
    </row>
    <row r="2151" spans="1:27" ht="18" customHeight="1">
      <c r="A2151" s="369"/>
      <c r="B2151" s="1348"/>
      <c r="C2151" s="1348"/>
      <c r="D2151" s="1347"/>
      <c r="E2151" s="1347"/>
      <c r="F2151" s="1347"/>
      <c r="G2151" s="1047" t="s">
        <v>3922</v>
      </c>
      <c r="H2151" s="1047"/>
      <c r="I2151" s="1047"/>
      <c r="J2151" s="1046"/>
      <c r="K2151" s="1046"/>
      <c r="L2151" s="1046"/>
      <c r="M2151" s="1046"/>
      <c r="N2151" s="1046"/>
      <c r="O2151" s="1046"/>
      <c r="P2151" s="1047" t="s">
        <v>3923</v>
      </c>
      <c r="Q2151" s="1047"/>
      <c r="R2151" s="1047"/>
      <c r="S2151" s="1046"/>
      <c r="T2151" s="1046"/>
      <c r="U2151" s="1046"/>
      <c r="V2151" s="1046"/>
      <c r="W2151" s="1046"/>
      <c r="X2151" s="1046"/>
      <c r="Y2151" s="1046"/>
      <c r="Z2151" s="1046"/>
      <c r="AA2151" s="369"/>
    </row>
    <row r="2152" spans="1:27" ht="18" customHeight="1">
      <c r="A2152" s="369"/>
      <c r="B2152" s="1348"/>
      <c r="C2152" s="1348"/>
      <c r="D2152" s="1347"/>
      <c r="E2152" s="1347"/>
      <c r="F2152" s="1347"/>
      <c r="G2152" s="1047" t="s">
        <v>3924</v>
      </c>
      <c r="H2152" s="1047"/>
      <c r="I2152" s="1047"/>
      <c r="J2152" s="1046"/>
      <c r="K2152" s="1046"/>
      <c r="L2152" s="1046"/>
      <c r="M2152" s="1046"/>
      <c r="N2152" s="1046"/>
      <c r="O2152" s="1046"/>
      <c r="P2152" s="1046"/>
      <c r="Q2152" s="1046"/>
      <c r="R2152" s="1046"/>
      <c r="S2152" s="1046"/>
      <c r="T2152" s="1046"/>
      <c r="U2152" s="1046"/>
      <c r="V2152" s="1046"/>
      <c r="W2152" s="1046"/>
      <c r="X2152" s="1046"/>
      <c r="Y2152" s="1046"/>
      <c r="Z2152" s="1046"/>
      <c r="AA2152" s="369"/>
    </row>
    <row r="2153" spans="1:27" ht="14.4">
      <c r="A2153" s="369"/>
      <c r="B2153" s="1348"/>
      <c r="C2153" s="1348"/>
      <c r="D2153" s="1441" t="s">
        <v>3976</v>
      </c>
      <c r="E2153" s="1441"/>
      <c r="F2153" s="1441"/>
      <c r="G2153" s="1441"/>
      <c r="H2153" s="1441"/>
      <c r="I2153" s="1441"/>
      <c r="J2153" s="1441"/>
      <c r="K2153" s="1441"/>
      <c r="L2153" s="1441"/>
      <c r="M2153" s="1441"/>
      <c r="N2153" s="1441" t="s">
        <v>177</v>
      </c>
      <c r="O2153" s="1441"/>
      <c r="P2153" s="1441"/>
      <c r="Q2153" s="1441"/>
      <c r="R2153" s="1441"/>
      <c r="S2153" s="1441"/>
      <c r="T2153" s="1441"/>
      <c r="U2153" s="1441"/>
      <c r="V2153" s="1441"/>
      <c r="W2153" s="1441"/>
      <c r="X2153" s="1441"/>
      <c r="Y2153" s="1441"/>
      <c r="Z2153" s="1441"/>
      <c r="AA2153" s="369"/>
    </row>
    <row r="2154" spans="1:27" ht="14.4">
      <c r="A2154" s="369"/>
      <c r="B2154" s="1348"/>
      <c r="C2154" s="1348"/>
      <c r="D2154" s="1347"/>
      <c r="E2154" s="1347"/>
      <c r="F2154" s="1347"/>
      <c r="G2154" s="1347"/>
      <c r="H2154" s="1347"/>
      <c r="I2154" s="1347"/>
      <c r="J2154" s="1347"/>
      <c r="K2154" s="1347"/>
      <c r="L2154" s="1347"/>
      <c r="M2154" s="1347"/>
      <c r="N2154" s="1347"/>
      <c r="O2154" s="1347"/>
      <c r="P2154" s="1347"/>
      <c r="Q2154" s="1347"/>
      <c r="R2154" s="1347"/>
      <c r="S2154" s="1347"/>
      <c r="T2154" s="1347"/>
      <c r="U2154" s="1347"/>
      <c r="V2154" s="1347"/>
      <c r="W2154" s="1347"/>
      <c r="X2154" s="1347"/>
      <c r="Y2154" s="1347"/>
      <c r="Z2154" s="1347"/>
      <c r="AA2154" s="369"/>
    </row>
    <row r="2155" spans="1:27" ht="14.25" customHeight="1">
      <c r="A2155" s="369"/>
      <c r="B2155" s="1348"/>
      <c r="C2155" s="1348"/>
      <c r="D2155" s="1347"/>
      <c r="E2155" s="1347"/>
      <c r="F2155" s="1347"/>
      <c r="G2155" s="1347"/>
      <c r="H2155" s="1347"/>
      <c r="I2155" s="1347"/>
      <c r="J2155" s="1347"/>
      <c r="K2155" s="1347"/>
      <c r="L2155" s="1347"/>
      <c r="M2155" s="1347"/>
      <c r="N2155" s="1347"/>
      <c r="O2155" s="1347"/>
      <c r="P2155" s="1347"/>
      <c r="Q2155" s="1347"/>
      <c r="R2155" s="1347"/>
      <c r="S2155" s="1347"/>
      <c r="T2155" s="1347"/>
      <c r="U2155" s="1347"/>
      <c r="V2155" s="1347"/>
      <c r="W2155" s="1347"/>
      <c r="X2155" s="1347"/>
      <c r="Y2155" s="1347"/>
      <c r="Z2155" s="1347"/>
      <c r="AA2155" s="369"/>
    </row>
    <row r="2156" spans="1:27" ht="14.4">
      <c r="A2156" s="369"/>
      <c r="B2156" s="1348"/>
      <c r="C2156" s="1348"/>
      <c r="D2156" s="1347" t="s">
        <v>3977</v>
      </c>
      <c r="E2156" s="1347"/>
      <c r="F2156" s="1347"/>
      <c r="G2156" s="1347"/>
      <c r="H2156" s="1347"/>
      <c r="I2156" s="1347"/>
      <c r="J2156" s="1347"/>
      <c r="K2156" s="1347"/>
      <c r="L2156" s="1347"/>
      <c r="M2156" s="1347"/>
      <c r="N2156" s="1442" t="s">
        <v>3979</v>
      </c>
      <c r="O2156" s="1442"/>
      <c r="P2156" s="1442"/>
      <c r="Q2156" s="1442"/>
      <c r="R2156" s="390"/>
      <c r="S2156" s="369"/>
      <c r="T2156" s="369"/>
      <c r="U2156" s="369"/>
      <c r="V2156" s="391"/>
      <c r="W2156" s="389"/>
      <c r="X2156" s="389"/>
      <c r="Y2156" s="389"/>
      <c r="Z2156" s="392"/>
      <c r="AA2156" s="369"/>
    </row>
    <row r="2157" spans="1:27" ht="14.4">
      <c r="A2157" s="369"/>
      <c r="B2157" s="1348"/>
      <c r="C2157" s="1348"/>
      <c r="D2157" s="1347"/>
      <c r="E2157" s="1347"/>
      <c r="F2157" s="1347"/>
      <c r="G2157" s="1347"/>
      <c r="H2157" s="1347"/>
      <c r="I2157" s="1347"/>
      <c r="J2157" s="1347"/>
      <c r="K2157" s="1347"/>
      <c r="L2157" s="1347"/>
      <c r="M2157" s="1347"/>
      <c r="N2157" s="1442"/>
      <c r="O2157" s="1442"/>
      <c r="P2157" s="1442"/>
      <c r="Q2157" s="1442"/>
      <c r="R2157" s="115"/>
      <c r="S2157" s="114"/>
      <c r="T2157" s="369" t="s">
        <v>388</v>
      </c>
      <c r="U2157" s="114"/>
      <c r="V2157" s="393" t="s">
        <v>3980</v>
      </c>
      <c r="W2157" s="389"/>
      <c r="X2157" s="389"/>
      <c r="Y2157" s="389"/>
      <c r="Z2157" s="392"/>
      <c r="AA2157" s="369"/>
    </row>
    <row r="2158" spans="1:27" ht="14.4">
      <c r="A2158" s="369"/>
      <c r="B2158" s="1348"/>
      <c r="C2158" s="1348"/>
      <c r="D2158" s="1347"/>
      <c r="E2158" s="1347"/>
      <c r="F2158" s="1347"/>
      <c r="G2158" s="1347"/>
      <c r="H2158" s="1347"/>
      <c r="I2158" s="1347"/>
      <c r="J2158" s="1347"/>
      <c r="K2158" s="1347"/>
      <c r="L2158" s="1347"/>
      <c r="M2158" s="1347"/>
      <c r="N2158" s="1442"/>
      <c r="O2158" s="1442"/>
      <c r="P2158" s="1442"/>
      <c r="Q2158" s="1442"/>
      <c r="R2158" s="394"/>
      <c r="S2158" s="369"/>
      <c r="T2158" s="369"/>
      <c r="U2158" s="395"/>
      <c r="V2158" s="391"/>
      <c r="W2158" s="389"/>
      <c r="X2158" s="389"/>
      <c r="Y2158" s="389"/>
      <c r="Z2158" s="392"/>
      <c r="AA2158" s="369"/>
    </row>
    <row r="2159" spans="1:27" ht="13.95" customHeight="1">
      <c r="A2159" s="369"/>
      <c r="B2159" s="1348"/>
      <c r="C2159" s="1348"/>
      <c r="D2159" s="1443" t="s">
        <v>3978</v>
      </c>
      <c r="E2159" s="1443"/>
      <c r="F2159" s="1443"/>
      <c r="G2159" s="370"/>
      <c r="H2159" s="371"/>
      <c r="I2159" s="371"/>
      <c r="J2159" s="371"/>
      <c r="K2159" s="371"/>
      <c r="L2159" s="371"/>
      <c r="M2159" s="371"/>
      <c r="N2159" s="371"/>
      <c r="O2159" s="371"/>
      <c r="P2159" s="371"/>
      <c r="Q2159" s="371"/>
      <c r="R2159" s="371"/>
      <c r="S2159" s="371"/>
      <c r="T2159" s="371"/>
      <c r="U2159" s="371"/>
      <c r="V2159" s="372"/>
      <c r="W2159" s="370"/>
      <c r="X2159" s="370"/>
      <c r="Y2159" s="370"/>
      <c r="Z2159" s="374"/>
      <c r="AA2159" s="369"/>
    </row>
    <row r="2160" spans="1:27" ht="14.4">
      <c r="A2160" s="369"/>
      <c r="B2160" s="1348"/>
      <c r="C2160" s="1348"/>
      <c r="D2160" s="1443"/>
      <c r="E2160" s="1443"/>
      <c r="F2160" s="1443"/>
      <c r="G2160" s="389"/>
      <c r="H2160" s="369"/>
      <c r="I2160" s="121" t="s">
        <v>3783</v>
      </c>
      <c r="J2160" s="369" t="s">
        <v>3981</v>
      </c>
      <c r="K2160" s="369"/>
      <c r="L2160" s="369"/>
      <c r="M2160" s="369"/>
      <c r="N2160" s="369" t="s">
        <v>3965</v>
      </c>
      <c r="O2160" s="369"/>
      <c r="P2160" s="121" t="s">
        <v>3783</v>
      </c>
      <c r="Q2160" s="369" t="s">
        <v>3982</v>
      </c>
      <c r="R2160" s="369"/>
      <c r="S2160" s="369"/>
      <c r="T2160" s="369"/>
      <c r="U2160" s="369" t="s">
        <v>3965</v>
      </c>
      <c r="V2160" s="391"/>
      <c r="W2160" s="121" t="s">
        <v>3783</v>
      </c>
      <c r="X2160" s="389" t="s">
        <v>3983</v>
      </c>
      <c r="Y2160" s="389"/>
      <c r="Z2160" s="392"/>
      <c r="AA2160" s="369"/>
    </row>
    <row r="2161" spans="1:47" ht="14.4">
      <c r="A2161" s="369"/>
      <c r="B2161" s="1348"/>
      <c r="C2161" s="1348"/>
      <c r="D2161" s="1443"/>
      <c r="E2161" s="1443"/>
      <c r="F2161" s="1443"/>
      <c r="G2161" s="375"/>
      <c r="H2161" s="376"/>
      <c r="I2161" s="376"/>
      <c r="J2161" s="376"/>
      <c r="K2161" s="376"/>
      <c r="L2161" s="376"/>
      <c r="M2161" s="376"/>
      <c r="N2161" s="376"/>
      <c r="O2161" s="376"/>
      <c r="P2161" s="376"/>
      <c r="Q2161" s="376"/>
      <c r="R2161" s="376"/>
      <c r="S2161" s="376"/>
      <c r="T2161" s="376"/>
      <c r="U2161" s="376"/>
      <c r="V2161" s="378"/>
      <c r="W2161" s="375"/>
      <c r="X2161" s="375"/>
      <c r="Y2161" s="375"/>
      <c r="Z2161" s="379"/>
      <c r="AA2161" s="369"/>
    </row>
    <row r="2162" spans="1:47" ht="14.55" customHeight="1">
      <c r="B2162" s="1348" t="s">
        <v>3984</v>
      </c>
      <c r="C2162" s="1348"/>
      <c r="D2162" s="1347" t="s">
        <v>23</v>
      </c>
      <c r="E2162" s="1347"/>
      <c r="F2162" s="1347"/>
      <c r="G2162" s="1346" t="s">
        <v>15</v>
      </c>
      <c r="H2162" s="1346"/>
      <c r="I2162" s="1346"/>
      <c r="J2162" s="1346"/>
      <c r="K2162" s="1346"/>
      <c r="L2162" s="1444"/>
      <c r="M2162" s="1349"/>
      <c r="N2162" s="368" t="s">
        <v>3919</v>
      </c>
      <c r="O2162" s="1444"/>
      <c r="P2162" s="1349"/>
      <c r="Q2162" s="1346" t="s">
        <v>56</v>
      </c>
      <c r="R2162" s="1346"/>
      <c r="S2162" s="1346"/>
      <c r="T2162" s="1346"/>
      <c r="U2162" s="1346"/>
      <c r="V2162" s="1445"/>
      <c r="W2162" s="1346"/>
      <c r="X2162" s="1346"/>
      <c r="Y2162" s="1346"/>
      <c r="Z2162" s="1346"/>
      <c r="AB2162" s="2">
        <v>84</v>
      </c>
      <c r="AC2162" s="876"/>
      <c r="AD2162" s="876"/>
      <c r="AE2162" s="876"/>
      <c r="AF2162" s="1446"/>
      <c r="AG2162" s="1446"/>
      <c r="AH2162" s="1446"/>
      <c r="AI2162" s="1446"/>
      <c r="AJ2162" s="1446"/>
      <c r="AK2162" s="876"/>
      <c r="AL2162" s="876"/>
      <c r="AM2162" s="876"/>
      <c r="AN2162" s="1446"/>
      <c r="AO2162" s="1446"/>
      <c r="AP2162" s="1446"/>
      <c r="AQ2162" s="1446"/>
      <c r="AR2162" s="1446"/>
      <c r="AS2162" s="1446"/>
      <c r="AT2162" s="1446"/>
      <c r="AU2162" s="1446"/>
    </row>
    <row r="2163" spans="1:47" ht="13.05" customHeight="1">
      <c r="B2163" s="1348"/>
      <c r="C2163" s="1348"/>
      <c r="D2163" s="1347"/>
      <c r="E2163" s="1347"/>
      <c r="F2163" s="1347"/>
      <c r="G2163" s="1346" t="s">
        <v>17</v>
      </c>
      <c r="H2163" s="1346"/>
      <c r="I2163" s="1346"/>
      <c r="J2163" s="1346"/>
      <c r="K2163" s="1346"/>
      <c r="L2163" s="1445"/>
      <c r="M2163" s="1346"/>
      <c r="N2163" s="1346"/>
      <c r="O2163" s="1346"/>
      <c r="P2163" s="1346"/>
      <c r="Q2163" s="1346" t="s">
        <v>3993</v>
      </c>
      <c r="R2163" s="1346"/>
      <c r="S2163" s="1346"/>
      <c r="T2163" s="1346"/>
      <c r="U2163" s="1346"/>
      <c r="V2163" s="1445"/>
      <c r="W2163" s="1346"/>
      <c r="X2163" s="1346"/>
      <c r="Y2163" s="1346"/>
      <c r="Z2163" s="1346"/>
      <c r="AC2163" s="876"/>
      <c r="AD2163" s="876"/>
      <c r="AE2163" s="876"/>
      <c r="AF2163" s="1446"/>
      <c r="AG2163" s="1446"/>
      <c r="AH2163" s="1446"/>
      <c r="AI2163" s="1446"/>
      <c r="AJ2163" s="1446"/>
      <c r="AK2163" s="1446"/>
      <c r="AL2163" s="1446"/>
      <c r="AM2163" s="1446"/>
      <c r="AN2163" s="1446"/>
      <c r="AO2163" s="1446"/>
      <c r="AP2163" s="1446"/>
      <c r="AQ2163" s="1446"/>
      <c r="AR2163" s="1446"/>
      <c r="AS2163" s="1446"/>
      <c r="AT2163" s="1446"/>
      <c r="AU2163" s="1446"/>
    </row>
    <row r="2164" spans="1:47" ht="13.95" customHeight="1">
      <c r="A2164" s="369"/>
      <c r="B2164" s="1348"/>
      <c r="C2164" s="1348"/>
      <c r="D2164" s="1347"/>
      <c r="E2164" s="1347"/>
      <c r="F2164" s="1347"/>
      <c r="G2164" s="1346" t="s">
        <v>19</v>
      </c>
      <c r="H2164" s="1346"/>
      <c r="I2164" s="1346"/>
      <c r="J2164" s="1346"/>
      <c r="K2164" s="1346"/>
      <c r="L2164" s="1445"/>
      <c r="M2164" s="1346"/>
      <c r="N2164" s="1346"/>
      <c r="O2164" s="1346"/>
      <c r="P2164" s="1346"/>
      <c r="Q2164" s="1347" t="s">
        <v>20</v>
      </c>
      <c r="R2164" s="1347"/>
      <c r="S2164" s="1347"/>
      <c r="T2164" s="1347"/>
      <c r="U2164" s="1347"/>
      <c r="V2164" s="1445"/>
      <c r="W2164" s="1346"/>
      <c r="X2164" s="1346"/>
      <c r="Y2164" s="1346"/>
      <c r="Z2164" s="1346"/>
      <c r="AA2164" s="369"/>
    </row>
    <row r="2165" spans="1:47" ht="14.4">
      <c r="A2165" s="369"/>
      <c r="B2165" s="1348"/>
      <c r="C2165" s="1348"/>
      <c r="D2165" s="1347" t="s">
        <v>8</v>
      </c>
      <c r="E2165" s="1347"/>
      <c r="F2165" s="1347"/>
      <c r="G2165" s="1447"/>
      <c r="H2165" s="1343"/>
      <c r="I2165" s="1343"/>
      <c r="J2165" s="1343"/>
      <c r="K2165" s="1343"/>
      <c r="L2165" s="1344"/>
      <c r="M2165" s="1344"/>
      <c r="N2165" s="1344"/>
      <c r="O2165" s="1344"/>
      <c r="P2165" s="1344"/>
      <c r="Q2165" s="1344"/>
      <c r="R2165" s="1344"/>
      <c r="S2165" s="1344"/>
      <c r="T2165" s="1344"/>
      <c r="U2165" s="1344"/>
      <c r="V2165" s="1344"/>
      <c r="W2165" s="1344"/>
      <c r="X2165" s="1344"/>
      <c r="Y2165" s="1344"/>
      <c r="Z2165" s="1344"/>
      <c r="AA2165" s="369"/>
    </row>
    <row r="2166" spans="1:47" ht="14.4">
      <c r="A2166" s="369"/>
      <c r="B2166" s="1348"/>
      <c r="C2166" s="1348"/>
      <c r="D2166" s="1347"/>
      <c r="E2166" s="1347"/>
      <c r="F2166" s="1347"/>
      <c r="G2166" s="1345"/>
      <c r="H2166" s="1344"/>
      <c r="I2166" s="1344"/>
      <c r="J2166" s="1344"/>
      <c r="K2166" s="1344"/>
      <c r="L2166" s="1344"/>
      <c r="M2166" s="1344"/>
      <c r="N2166" s="1344"/>
      <c r="O2166" s="1344"/>
      <c r="P2166" s="1344"/>
      <c r="Q2166" s="1344"/>
      <c r="R2166" s="1344"/>
      <c r="S2166" s="1344"/>
      <c r="T2166" s="1344"/>
      <c r="U2166" s="1344"/>
      <c r="V2166" s="1344"/>
      <c r="W2166" s="1344"/>
      <c r="X2166" s="1344"/>
      <c r="Y2166" s="1344"/>
      <c r="Z2166" s="1344"/>
      <c r="AA2166" s="369"/>
    </row>
    <row r="2167" spans="1:47" ht="14.4">
      <c r="A2167" s="369"/>
      <c r="B2167" s="1348"/>
      <c r="C2167" s="1348"/>
      <c r="D2167" s="1347" t="s">
        <v>3745</v>
      </c>
      <c r="E2167" s="1347"/>
      <c r="F2167" s="1347"/>
      <c r="G2167" s="370"/>
      <c r="H2167" s="371"/>
      <c r="I2167" s="350"/>
      <c r="J2167" s="350"/>
      <c r="K2167" s="112" t="s">
        <v>3783</v>
      </c>
      <c r="L2167" s="371" t="s">
        <v>3966</v>
      </c>
      <c r="M2167" s="371"/>
      <c r="N2167" s="371"/>
      <c r="O2167" s="371"/>
      <c r="P2167" s="371" t="s">
        <v>3965</v>
      </c>
      <c r="Q2167" s="350"/>
      <c r="R2167" s="112" t="s">
        <v>3783</v>
      </c>
      <c r="S2167" s="371" t="s">
        <v>3967</v>
      </c>
      <c r="T2167" s="371"/>
      <c r="U2167" s="371"/>
      <c r="V2167" s="372"/>
      <c r="W2167" s="373"/>
      <c r="X2167" s="370"/>
      <c r="Y2167" s="370"/>
      <c r="Z2167" s="374"/>
      <c r="AA2167" s="369"/>
    </row>
    <row r="2168" spans="1:47" ht="14.4">
      <c r="A2168" s="369"/>
      <c r="B2168" s="1348"/>
      <c r="C2168" s="1348"/>
      <c r="D2168" s="1347"/>
      <c r="E2168" s="1347"/>
      <c r="F2168" s="1347"/>
      <c r="G2168" s="375"/>
      <c r="H2168" s="376"/>
      <c r="I2168" s="377"/>
      <c r="J2168" s="376"/>
      <c r="K2168" s="110" t="s">
        <v>3783</v>
      </c>
      <c r="L2168" s="376" t="s">
        <v>9</v>
      </c>
      <c r="M2168" s="376"/>
      <c r="N2168" s="376"/>
      <c r="O2168" s="1448"/>
      <c r="P2168" s="1449"/>
      <c r="Q2168" s="1449"/>
      <c r="R2168" s="1449"/>
      <c r="S2168" s="1449"/>
      <c r="T2168" s="1449"/>
      <c r="U2168" s="1449"/>
      <c r="V2168" s="1449"/>
      <c r="W2168" s="375" t="s">
        <v>10</v>
      </c>
      <c r="X2168" s="375"/>
      <c r="Y2168" s="375"/>
      <c r="Z2168" s="379"/>
      <c r="AA2168" s="369"/>
    </row>
    <row r="2169" spans="1:47" ht="14.4">
      <c r="A2169" s="369"/>
      <c r="B2169" s="1348"/>
      <c r="C2169" s="1348"/>
      <c r="D2169" s="1347"/>
      <c r="E2169" s="1347"/>
      <c r="F2169" s="1347"/>
      <c r="G2169" s="1450" t="s">
        <v>3968</v>
      </c>
      <c r="H2169" s="1450"/>
      <c r="I2169" s="1450"/>
      <c r="J2169" s="1450"/>
      <c r="K2169" s="1451"/>
      <c r="L2169" s="1452"/>
      <c r="M2169" s="1453"/>
      <c r="N2169" s="1453"/>
      <c r="O2169" s="1453"/>
      <c r="P2169" s="1453"/>
      <c r="Q2169" s="1452"/>
      <c r="R2169" s="1453"/>
      <c r="S2169" s="1453"/>
      <c r="T2169" s="1453"/>
      <c r="U2169" s="1453"/>
      <c r="V2169" s="1445"/>
      <c r="W2169" s="1346"/>
      <c r="X2169" s="1346"/>
      <c r="Y2169" s="1346"/>
      <c r="Z2169" s="1346"/>
      <c r="AA2169" s="369"/>
    </row>
    <row r="2170" spans="1:47" ht="14.4">
      <c r="A2170" s="369"/>
      <c r="B2170" s="1348"/>
      <c r="C2170" s="1348"/>
      <c r="D2170" s="1347"/>
      <c r="E2170" s="1347"/>
      <c r="F2170" s="1347"/>
      <c r="G2170" s="1450" t="s">
        <v>3969</v>
      </c>
      <c r="H2170" s="1450"/>
      <c r="I2170" s="1450"/>
      <c r="J2170" s="1450"/>
      <c r="K2170" s="1451"/>
      <c r="L2170" s="1429"/>
      <c r="M2170" s="862"/>
      <c r="N2170" s="109"/>
      <c r="O2170" s="1" t="s">
        <v>12</v>
      </c>
      <c r="P2170" s="109"/>
      <c r="Q2170" s="1" t="s">
        <v>11</v>
      </c>
      <c r="R2170" s="109"/>
      <c r="S2170" s="1" t="s">
        <v>227</v>
      </c>
      <c r="T2170" s="382"/>
      <c r="U2170" s="382"/>
      <c r="V2170" s="383"/>
      <c r="W2170" s="380"/>
      <c r="X2170" s="380"/>
      <c r="Y2170" s="380"/>
      <c r="Z2170" s="381"/>
      <c r="AA2170" s="369"/>
    </row>
    <row r="2171" spans="1:47" ht="13.95" customHeight="1">
      <c r="A2171" s="369"/>
      <c r="B2171" s="1348"/>
      <c r="C2171" s="1348"/>
      <c r="D2171" s="1443" t="s">
        <v>3971</v>
      </c>
      <c r="E2171" s="1347"/>
      <c r="F2171" s="1347"/>
      <c r="G2171" s="111" t="s">
        <v>3783</v>
      </c>
      <c r="H2171" s="385" t="s">
        <v>3972</v>
      </c>
      <c r="I2171" s="385"/>
      <c r="J2171" s="385"/>
      <c r="K2171" s="385"/>
      <c r="L2171" s="386" t="s">
        <v>3974</v>
      </c>
      <c r="M2171" s="385"/>
      <c r="N2171" s="385"/>
      <c r="O2171" s="1433"/>
      <c r="P2171" s="1433"/>
      <c r="Q2171" s="1433"/>
      <c r="R2171" s="1433"/>
      <c r="S2171" s="1433"/>
      <c r="T2171" s="1433"/>
      <c r="U2171" s="1433"/>
      <c r="V2171" s="1433"/>
      <c r="W2171" s="387" t="s">
        <v>10</v>
      </c>
      <c r="X2171" s="387"/>
      <c r="Y2171" s="387"/>
      <c r="Z2171" s="388"/>
      <c r="AA2171" s="369"/>
    </row>
    <row r="2172" spans="1:47" ht="14.4">
      <c r="A2172" s="369"/>
      <c r="B2172" s="1348"/>
      <c r="C2172" s="1348"/>
      <c r="D2172" s="1347"/>
      <c r="E2172" s="1347"/>
      <c r="F2172" s="1347"/>
      <c r="G2172" s="110" t="s">
        <v>3783</v>
      </c>
      <c r="H2172" s="376" t="s">
        <v>3973</v>
      </c>
      <c r="I2172" s="376"/>
      <c r="J2172" s="376"/>
      <c r="K2172" s="376"/>
      <c r="L2172" s="376"/>
      <c r="M2172" s="376"/>
      <c r="N2172" s="376"/>
      <c r="O2172" s="376"/>
      <c r="P2172" s="376"/>
      <c r="Q2172" s="376"/>
      <c r="R2172" s="376"/>
      <c r="S2172" s="376"/>
      <c r="T2172" s="376"/>
      <c r="U2172" s="376"/>
      <c r="V2172" s="378"/>
      <c r="W2172" s="375"/>
      <c r="X2172" s="375"/>
      <c r="Y2172" s="375"/>
      <c r="Z2172" s="379"/>
      <c r="AA2172" s="369"/>
    </row>
    <row r="2173" spans="1:47" ht="13.95" customHeight="1">
      <c r="A2173" s="369"/>
      <c r="B2173" s="1348" t="s">
        <v>3985</v>
      </c>
      <c r="C2173" s="1348"/>
      <c r="D2173" s="1347" t="s">
        <v>3755</v>
      </c>
      <c r="E2173" s="1347"/>
      <c r="F2173" s="1347"/>
      <c r="G2173" s="1435"/>
      <c r="H2173" s="1435"/>
      <c r="I2173" s="1435"/>
      <c r="J2173" s="1435"/>
      <c r="K2173" s="1435"/>
      <c r="L2173" s="1435"/>
      <c r="M2173" s="1435"/>
      <c r="N2173" s="1435"/>
      <c r="O2173" s="1435"/>
      <c r="P2173" s="1435"/>
      <c r="Q2173" s="1435"/>
      <c r="R2173" s="1435"/>
      <c r="S2173" s="1435"/>
      <c r="T2173" s="1435"/>
      <c r="U2173" s="1435"/>
      <c r="V2173" s="1435"/>
      <c r="W2173" s="1435"/>
      <c r="X2173" s="1435"/>
      <c r="Y2173" s="1435"/>
      <c r="Z2173" s="1435"/>
      <c r="AA2173" s="369"/>
    </row>
    <row r="2174" spans="1:47" ht="14.4">
      <c r="A2174" s="369"/>
      <c r="B2174" s="1348"/>
      <c r="C2174" s="1348"/>
      <c r="D2174" s="1434"/>
      <c r="E2174" s="1434"/>
      <c r="F2174" s="1434"/>
      <c r="G2174" s="1436"/>
      <c r="H2174" s="1436"/>
      <c r="I2174" s="1436"/>
      <c r="J2174" s="1435"/>
      <c r="K2174" s="1435"/>
      <c r="L2174" s="1435"/>
      <c r="M2174" s="1435"/>
      <c r="N2174" s="1435"/>
      <c r="O2174" s="1435"/>
      <c r="P2174" s="1435"/>
      <c r="Q2174" s="1435"/>
      <c r="R2174" s="1435"/>
      <c r="S2174" s="1435"/>
      <c r="T2174" s="1435"/>
      <c r="U2174" s="1435"/>
      <c r="V2174" s="1435"/>
      <c r="W2174" s="1435"/>
      <c r="X2174" s="1435"/>
      <c r="Y2174" s="1435"/>
      <c r="Z2174" s="1435"/>
      <c r="AA2174" s="369"/>
    </row>
    <row r="2175" spans="1:47" ht="18" customHeight="1">
      <c r="A2175" s="369"/>
      <c r="B2175" s="1348"/>
      <c r="C2175" s="1348"/>
      <c r="D2175" s="1347" t="s">
        <v>3975</v>
      </c>
      <c r="E2175" s="1347"/>
      <c r="F2175" s="1347"/>
      <c r="G2175" s="1047" t="s">
        <v>3918</v>
      </c>
      <c r="H2175" s="1047"/>
      <c r="I2175" s="1047"/>
      <c r="J2175" s="871"/>
      <c r="K2175" s="869"/>
      <c r="L2175" s="344" t="s">
        <v>3919</v>
      </c>
      <c r="M2175" s="1437"/>
      <c r="N2175" s="1427"/>
      <c r="O2175" s="1438"/>
      <c r="P2175" s="1439"/>
      <c r="Q2175" s="1425"/>
      <c r="R2175" s="1425"/>
      <c r="S2175" s="1425"/>
      <c r="T2175" s="1425"/>
      <c r="U2175" s="1425"/>
      <c r="V2175" s="1425"/>
      <c r="W2175" s="1425"/>
      <c r="X2175" s="1425"/>
      <c r="Y2175" s="1425"/>
      <c r="Z2175" s="1440"/>
      <c r="AA2175" s="369"/>
    </row>
    <row r="2176" spans="1:47" ht="18" customHeight="1">
      <c r="A2176" s="369"/>
      <c r="B2176" s="1348"/>
      <c r="C2176" s="1348"/>
      <c r="D2176" s="1347"/>
      <c r="E2176" s="1347"/>
      <c r="F2176" s="1347"/>
      <c r="G2176" s="1047" t="s">
        <v>3920</v>
      </c>
      <c r="H2176" s="1047"/>
      <c r="I2176" s="1047"/>
      <c r="J2176" s="1046"/>
      <c r="K2176" s="1046"/>
      <c r="L2176" s="1046"/>
      <c r="M2176" s="1046"/>
      <c r="N2176" s="1046"/>
      <c r="O2176" s="1046"/>
      <c r="P2176" s="1047" t="s">
        <v>3921</v>
      </c>
      <c r="Q2176" s="1047"/>
      <c r="R2176" s="1047"/>
      <c r="S2176" s="1046"/>
      <c r="T2176" s="1046"/>
      <c r="U2176" s="1046"/>
      <c r="V2176" s="1046"/>
      <c r="W2176" s="1046"/>
      <c r="X2176" s="1046"/>
      <c r="Y2176" s="1046"/>
      <c r="Z2176" s="1046"/>
      <c r="AA2176" s="369"/>
    </row>
    <row r="2177" spans="1:47" ht="18" customHeight="1">
      <c r="A2177" s="369"/>
      <c r="B2177" s="1348"/>
      <c r="C2177" s="1348"/>
      <c r="D2177" s="1347"/>
      <c r="E2177" s="1347"/>
      <c r="F2177" s="1347"/>
      <c r="G2177" s="1047" t="s">
        <v>3922</v>
      </c>
      <c r="H2177" s="1047"/>
      <c r="I2177" s="1047"/>
      <c r="J2177" s="1046"/>
      <c r="K2177" s="1046"/>
      <c r="L2177" s="1046"/>
      <c r="M2177" s="1046"/>
      <c r="N2177" s="1046"/>
      <c r="O2177" s="1046"/>
      <c r="P2177" s="1047" t="s">
        <v>3923</v>
      </c>
      <c r="Q2177" s="1047"/>
      <c r="R2177" s="1047"/>
      <c r="S2177" s="1046"/>
      <c r="T2177" s="1046"/>
      <c r="U2177" s="1046"/>
      <c r="V2177" s="1046"/>
      <c r="W2177" s="1046"/>
      <c r="X2177" s="1046"/>
      <c r="Y2177" s="1046"/>
      <c r="Z2177" s="1046"/>
      <c r="AA2177" s="369"/>
    </row>
    <row r="2178" spans="1:47" ht="18" customHeight="1">
      <c r="A2178" s="369"/>
      <c r="B2178" s="1348"/>
      <c r="C2178" s="1348"/>
      <c r="D2178" s="1347"/>
      <c r="E2178" s="1347"/>
      <c r="F2178" s="1347"/>
      <c r="G2178" s="1047" t="s">
        <v>3924</v>
      </c>
      <c r="H2178" s="1047"/>
      <c r="I2178" s="1047"/>
      <c r="J2178" s="1046"/>
      <c r="K2178" s="1046"/>
      <c r="L2178" s="1046"/>
      <c r="M2178" s="1046"/>
      <c r="N2178" s="1046"/>
      <c r="O2178" s="1046"/>
      <c r="P2178" s="1046"/>
      <c r="Q2178" s="1046"/>
      <c r="R2178" s="1046"/>
      <c r="S2178" s="1046"/>
      <c r="T2178" s="1046"/>
      <c r="U2178" s="1046"/>
      <c r="V2178" s="1046"/>
      <c r="W2178" s="1046"/>
      <c r="X2178" s="1046"/>
      <c r="Y2178" s="1046"/>
      <c r="Z2178" s="1046"/>
      <c r="AA2178" s="369"/>
    </row>
    <row r="2179" spans="1:47" ht="14.4">
      <c r="A2179" s="369"/>
      <c r="B2179" s="1348"/>
      <c r="C2179" s="1348"/>
      <c r="D2179" s="1441" t="s">
        <v>3976</v>
      </c>
      <c r="E2179" s="1441"/>
      <c r="F2179" s="1441"/>
      <c r="G2179" s="1441"/>
      <c r="H2179" s="1441"/>
      <c r="I2179" s="1441"/>
      <c r="J2179" s="1441"/>
      <c r="K2179" s="1441"/>
      <c r="L2179" s="1441"/>
      <c r="M2179" s="1441"/>
      <c r="N2179" s="1441" t="s">
        <v>177</v>
      </c>
      <c r="O2179" s="1441"/>
      <c r="P2179" s="1441"/>
      <c r="Q2179" s="1441"/>
      <c r="R2179" s="1441"/>
      <c r="S2179" s="1441"/>
      <c r="T2179" s="1441"/>
      <c r="U2179" s="1441"/>
      <c r="V2179" s="1441"/>
      <c r="W2179" s="1441"/>
      <c r="X2179" s="1441"/>
      <c r="Y2179" s="1441"/>
      <c r="Z2179" s="1441"/>
      <c r="AA2179" s="369"/>
    </row>
    <row r="2180" spans="1:47" ht="14.4">
      <c r="A2180" s="369"/>
      <c r="B2180" s="1348"/>
      <c r="C2180" s="1348"/>
      <c r="D2180" s="1347"/>
      <c r="E2180" s="1347"/>
      <c r="F2180" s="1347"/>
      <c r="G2180" s="1347"/>
      <c r="H2180" s="1347"/>
      <c r="I2180" s="1347"/>
      <c r="J2180" s="1347"/>
      <c r="K2180" s="1347"/>
      <c r="L2180" s="1347"/>
      <c r="M2180" s="1347"/>
      <c r="N2180" s="1347"/>
      <c r="O2180" s="1347"/>
      <c r="P2180" s="1347"/>
      <c r="Q2180" s="1347"/>
      <c r="R2180" s="1347"/>
      <c r="S2180" s="1347"/>
      <c r="T2180" s="1347"/>
      <c r="U2180" s="1347"/>
      <c r="V2180" s="1347"/>
      <c r="W2180" s="1347"/>
      <c r="X2180" s="1347"/>
      <c r="Y2180" s="1347"/>
      <c r="Z2180" s="1347"/>
      <c r="AA2180" s="369"/>
    </row>
    <row r="2181" spans="1:47" ht="14.25" customHeight="1">
      <c r="A2181" s="369"/>
      <c r="B2181" s="1348"/>
      <c r="C2181" s="1348"/>
      <c r="D2181" s="1347"/>
      <c r="E2181" s="1347"/>
      <c r="F2181" s="1347"/>
      <c r="G2181" s="1347"/>
      <c r="H2181" s="1347"/>
      <c r="I2181" s="1347"/>
      <c r="J2181" s="1347"/>
      <c r="K2181" s="1347"/>
      <c r="L2181" s="1347"/>
      <c r="M2181" s="1347"/>
      <c r="N2181" s="1347"/>
      <c r="O2181" s="1347"/>
      <c r="P2181" s="1347"/>
      <c r="Q2181" s="1347"/>
      <c r="R2181" s="1347"/>
      <c r="S2181" s="1347"/>
      <c r="T2181" s="1347"/>
      <c r="U2181" s="1347"/>
      <c r="V2181" s="1347"/>
      <c r="W2181" s="1347"/>
      <c r="X2181" s="1347"/>
      <c r="Y2181" s="1347"/>
      <c r="Z2181" s="1347"/>
      <c r="AA2181" s="369"/>
    </row>
    <row r="2182" spans="1:47" ht="14.4">
      <c r="A2182" s="369"/>
      <c r="B2182" s="1348"/>
      <c r="C2182" s="1348"/>
      <c r="D2182" s="1347" t="s">
        <v>3977</v>
      </c>
      <c r="E2182" s="1347"/>
      <c r="F2182" s="1347"/>
      <c r="G2182" s="1347"/>
      <c r="H2182" s="1347"/>
      <c r="I2182" s="1347"/>
      <c r="J2182" s="1347"/>
      <c r="K2182" s="1347"/>
      <c r="L2182" s="1347"/>
      <c r="M2182" s="1347"/>
      <c r="N2182" s="1442" t="s">
        <v>3979</v>
      </c>
      <c r="O2182" s="1442"/>
      <c r="P2182" s="1442"/>
      <c r="Q2182" s="1442"/>
      <c r="R2182" s="390"/>
      <c r="S2182" s="369"/>
      <c r="T2182" s="369"/>
      <c r="U2182" s="369"/>
      <c r="V2182" s="391"/>
      <c r="W2182" s="389"/>
      <c r="X2182" s="389"/>
      <c r="Y2182" s="389"/>
      <c r="Z2182" s="392"/>
      <c r="AA2182" s="369"/>
    </row>
    <row r="2183" spans="1:47" ht="14.4">
      <c r="A2183" s="369"/>
      <c r="B2183" s="1348"/>
      <c r="C2183" s="1348"/>
      <c r="D2183" s="1347"/>
      <c r="E2183" s="1347"/>
      <c r="F2183" s="1347"/>
      <c r="G2183" s="1347"/>
      <c r="H2183" s="1347"/>
      <c r="I2183" s="1347"/>
      <c r="J2183" s="1347"/>
      <c r="K2183" s="1347"/>
      <c r="L2183" s="1347"/>
      <c r="M2183" s="1347"/>
      <c r="N2183" s="1442"/>
      <c r="O2183" s="1442"/>
      <c r="P2183" s="1442"/>
      <c r="Q2183" s="1442"/>
      <c r="R2183" s="115"/>
      <c r="S2183" s="114"/>
      <c r="T2183" s="369" t="s">
        <v>388</v>
      </c>
      <c r="U2183" s="114"/>
      <c r="V2183" s="393" t="s">
        <v>3980</v>
      </c>
      <c r="W2183" s="389"/>
      <c r="X2183" s="389"/>
      <c r="Y2183" s="389"/>
      <c r="Z2183" s="392"/>
      <c r="AA2183" s="369"/>
    </row>
    <row r="2184" spans="1:47" ht="14.4">
      <c r="A2184" s="369"/>
      <c r="B2184" s="1348"/>
      <c r="C2184" s="1348"/>
      <c r="D2184" s="1347"/>
      <c r="E2184" s="1347"/>
      <c r="F2184" s="1347"/>
      <c r="G2184" s="1347"/>
      <c r="H2184" s="1347"/>
      <c r="I2184" s="1347"/>
      <c r="J2184" s="1347"/>
      <c r="K2184" s="1347"/>
      <c r="L2184" s="1347"/>
      <c r="M2184" s="1347"/>
      <c r="N2184" s="1442"/>
      <c r="O2184" s="1442"/>
      <c r="P2184" s="1442"/>
      <c r="Q2184" s="1442"/>
      <c r="R2184" s="394"/>
      <c r="S2184" s="369"/>
      <c r="T2184" s="369"/>
      <c r="U2184" s="395"/>
      <c r="V2184" s="391"/>
      <c r="W2184" s="389"/>
      <c r="X2184" s="389"/>
      <c r="Y2184" s="389"/>
      <c r="Z2184" s="392"/>
      <c r="AA2184" s="369"/>
    </row>
    <row r="2185" spans="1:47" ht="13.95" customHeight="1">
      <c r="A2185" s="369"/>
      <c r="B2185" s="1348"/>
      <c r="C2185" s="1348"/>
      <c r="D2185" s="1443" t="s">
        <v>3978</v>
      </c>
      <c r="E2185" s="1443"/>
      <c r="F2185" s="1443"/>
      <c r="G2185" s="370"/>
      <c r="H2185" s="371"/>
      <c r="I2185" s="371"/>
      <c r="J2185" s="371"/>
      <c r="K2185" s="371"/>
      <c r="L2185" s="371"/>
      <c r="M2185" s="371"/>
      <c r="N2185" s="371"/>
      <c r="O2185" s="371"/>
      <c r="P2185" s="371"/>
      <c r="Q2185" s="371"/>
      <c r="R2185" s="371"/>
      <c r="S2185" s="371"/>
      <c r="T2185" s="371"/>
      <c r="U2185" s="371"/>
      <c r="V2185" s="372"/>
      <c r="W2185" s="370"/>
      <c r="X2185" s="370"/>
      <c r="Y2185" s="370"/>
      <c r="Z2185" s="374"/>
      <c r="AA2185" s="369"/>
    </row>
    <row r="2186" spans="1:47" ht="14.4">
      <c r="A2186" s="369"/>
      <c r="B2186" s="1348"/>
      <c r="C2186" s="1348"/>
      <c r="D2186" s="1443"/>
      <c r="E2186" s="1443"/>
      <c r="F2186" s="1443"/>
      <c r="G2186" s="389"/>
      <c r="H2186" s="369"/>
      <c r="I2186" s="121" t="s">
        <v>3783</v>
      </c>
      <c r="J2186" s="369" t="s">
        <v>3981</v>
      </c>
      <c r="K2186" s="369"/>
      <c r="L2186" s="369"/>
      <c r="M2186" s="369"/>
      <c r="N2186" s="369" t="s">
        <v>3965</v>
      </c>
      <c r="O2186" s="369"/>
      <c r="P2186" s="121" t="s">
        <v>3783</v>
      </c>
      <c r="Q2186" s="369" t="s">
        <v>3982</v>
      </c>
      <c r="R2186" s="369"/>
      <c r="S2186" s="369"/>
      <c r="T2186" s="369"/>
      <c r="U2186" s="369" t="s">
        <v>3965</v>
      </c>
      <c r="V2186" s="391"/>
      <c r="W2186" s="121" t="s">
        <v>3783</v>
      </c>
      <c r="X2186" s="389" t="s">
        <v>3983</v>
      </c>
      <c r="Y2186" s="389"/>
      <c r="Z2186" s="392"/>
      <c r="AA2186" s="369"/>
    </row>
    <row r="2187" spans="1:47" ht="14.4">
      <c r="A2187" s="369"/>
      <c r="B2187" s="1348"/>
      <c r="C2187" s="1348"/>
      <c r="D2187" s="1443"/>
      <c r="E2187" s="1443"/>
      <c r="F2187" s="1443"/>
      <c r="G2187" s="375"/>
      <c r="H2187" s="376"/>
      <c r="I2187" s="376"/>
      <c r="J2187" s="376"/>
      <c r="K2187" s="376"/>
      <c r="L2187" s="376"/>
      <c r="M2187" s="376"/>
      <c r="N2187" s="376"/>
      <c r="O2187" s="376"/>
      <c r="P2187" s="376"/>
      <c r="Q2187" s="376"/>
      <c r="R2187" s="376"/>
      <c r="S2187" s="376"/>
      <c r="T2187" s="376"/>
      <c r="U2187" s="376"/>
      <c r="V2187" s="378"/>
      <c r="W2187" s="375"/>
      <c r="X2187" s="375"/>
      <c r="Y2187" s="375"/>
      <c r="Z2187" s="379"/>
      <c r="AA2187" s="369"/>
    </row>
    <row r="2188" spans="1:47" ht="14.55" customHeight="1">
      <c r="B2188" s="1348" t="s">
        <v>3984</v>
      </c>
      <c r="C2188" s="1348"/>
      <c r="D2188" s="1347" t="s">
        <v>23</v>
      </c>
      <c r="E2188" s="1347"/>
      <c r="F2188" s="1347"/>
      <c r="G2188" s="1346" t="s">
        <v>15</v>
      </c>
      <c r="H2188" s="1346"/>
      <c r="I2188" s="1346"/>
      <c r="J2188" s="1346"/>
      <c r="K2188" s="1346"/>
      <c r="L2188" s="1444"/>
      <c r="M2188" s="1349"/>
      <c r="N2188" s="368" t="s">
        <v>3919</v>
      </c>
      <c r="O2188" s="1444"/>
      <c r="P2188" s="1349"/>
      <c r="Q2188" s="1346" t="s">
        <v>56</v>
      </c>
      <c r="R2188" s="1346"/>
      <c r="S2188" s="1346"/>
      <c r="T2188" s="1346"/>
      <c r="U2188" s="1346"/>
      <c r="V2188" s="1445"/>
      <c r="W2188" s="1346"/>
      <c r="X2188" s="1346"/>
      <c r="Y2188" s="1346"/>
      <c r="Z2188" s="1346"/>
      <c r="AB2188" s="2">
        <v>85</v>
      </c>
      <c r="AC2188" s="876"/>
      <c r="AD2188" s="876"/>
      <c r="AE2188" s="876"/>
      <c r="AF2188" s="1446"/>
      <c r="AG2188" s="1446"/>
      <c r="AH2188" s="1446"/>
      <c r="AI2188" s="1446"/>
      <c r="AJ2188" s="1446"/>
      <c r="AK2188" s="876"/>
      <c r="AL2188" s="876"/>
      <c r="AM2188" s="876"/>
      <c r="AN2188" s="1446"/>
      <c r="AO2188" s="1446"/>
      <c r="AP2188" s="1446"/>
      <c r="AQ2188" s="1446"/>
      <c r="AR2188" s="1446"/>
      <c r="AS2188" s="1446"/>
      <c r="AT2188" s="1446"/>
      <c r="AU2188" s="1446"/>
    </row>
    <row r="2189" spans="1:47" ht="13.05" customHeight="1">
      <c r="B2189" s="1348"/>
      <c r="C2189" s="1348"/>
      <c r="D2189" s="1347"/>
      <c r="E2189" s="1347"/>
      <c r="F2189" s="1347"/>
      <c r="G2189" s="1346" t="s">
        <v>17</v>
      </c>
      <c r="H2189" s="1346"/>
      <c r="I2189" s="1346"/>
      <c r="J2189" s="1346"/>
      <c r="K2189" s="1346"/>
      <c r="L2189" s="1445"/>
      <c r="M2189" s="1346"/>
      <c r="N2189" s="1346"/>
      <c r="O2189" s="1346"/>
      <c r="P2189" s="1346"/>
      <c r="Q2189" s="1346" t="s">
        <v>3993</v>
      </c>
      <c r="R2189" s="1346"/>
      <c r="S2189" s="1346"/>
      <c r="T2189" s="1346"/>
      <c r="U2189" s="1346"/>
      <c r="V2189" s="1445"/>
      <c r="W2189" s="1346"/>
      <c r="X2189" s="1346"/>
      <c r="Y2189" s="1346"/>
      <c r="Z2189" s="1346"/>
      <c r="AC2189" s="876"/>
      <c r="AD2189" s="876"/>
      <c r="AE2189" s="876"/>
      <c r="AF2189" s="1446"/>
      <c r="AG2189" s="1446"/>
      <c r="AH2189" s="1446"/>
      <c r="AI2189" s="1446"/>
      <c r="AJ2189" s="1446"/>
      <c r="AK2189" s="1446"/>
      <c r="AL2189" s="1446"/>
      <c r="AM2189" s="1446"/>
      <c r="AN2189" s="1446"/>
      <c r="AO2189" s="1446"/>
      <c r="AP2189" s="1446"/>
      <c r="AQ2189" s="1446"/>
      <c r="AR2189" s="1446"/>
      <c r="AS2189" s="1446"/>
      <c r="AT2189" s="1446"/>
      <c r="AU2189" s="1446"/>
    </row>
    <row r="2190" spans="1:47" ht="13.95" customHeight="1">
      <c r="A2190" s="369"/>
      <c r="B2190" s="1348"/>
      <c r="C2190" s="1348"/>
      <c r="D2190" s="1347"/>
      <c r="E2190" s="1347"/>
      <c r="F2190" s="1347"/>
      <c r="G2190" s="1346" t="s">
        <v>19</v>
      </c>
      <c r="H2190" s="1346"/>
      <c r="I2190" s="1346"/>
      <c r="J2190" s="1346"/>
      <c r="K2190" s="1346"/>
      <c r="L2190" s="1445"/>
      <c r="M2190" s="1346"/>
      <c r="N2190" s="1346"/>
      <c r="O2190" s="1346"/>
      <c r="P2190" s="1346"/>
      <c r="Q2190" s="1347" t="s">
        <v>20</v>
      </c>
      <c r="R2190" s="1347"/>
      <c r="S2190" s="1347"/>
      <c r="T2190" s="1347"/>
      <c r="U2190" s="1347"/>
      <c r="V2190" s="1445"/>
      <c r="W2190" s="1346"/>
      <c r="X2190" s="1346"/>
      <c r="Y2190" s="1346"/>
      <c r="Z2190" s="1346"/>
      <c r="AA2190" s="369"/>
    </row>
    <row r="2191" spans="1:47" ht="14.4">
      <c r="A2191" s="369"/>
      <c r="B2191" s="1348"/>
      <c r="C2191" s="1348"/>
      <c r="D2191" s="1347" t="s">
        <v>8</v>
      </c>
      <c r="E2191" s="1347"/>
      <c r="F2191" s="1347"/>
      <c r="G2191" s="1447"/>
      <c r="H2191" s="1343"/>
      <c r="I2191" s="1343"/>
      <c r="J2191" s="1343"/>
      <c r="K2191" s="1343"/>
      <c r="L2191" s="1344"/>
      <c r="M2191" s="1344"/>
      <c r="N2191" s="1344"/>
      <c r="O2191" s="1344"/>
      <c r="P2191" s="1344"/>
      <c r="Q2191" s="1344"/>
      <c r="R2191" s="1344"/>
      <c r="S2191" s="1344"/>
      <c r="T2191" s="1344"/>
      <c r="U2191" s="1344"/>
      <c r="V2191" s="1344"/>
      <c r="W2191" s="1344"/>
      <c r="X2191" s="1344"/>
      <c r="Y2191" s="1344"/>
      <c r="Z2191" s="1344"/>
      <c r="AA2191" s="369"/>
    </row>
    <row r="2192" spans="1:47" ht="14.4">
      <c r="A2192" s="369"/>
      <c r="B2192" s="1348"/>
      <c r="C2192" s="1348"/>
      <c r="D2192" s="1347"/>
      <c r="E2192" s="1347"/>
      <c r="F2192" s="1347"/>
      <c r="G2192" s="1345"/>
      <c r="H2192" s="1344"/>
      <c r="I2192" s="1344"/>
      <c r="J2192" s="1344"/>
      <c r="K2192" s="1344"/>
      <c r="L2192" s="1344"/>
      <c r="M2192" s="1344"/>
      <c r="N2192" s="1344"/>
      <c r="O2192" s="1344"/>
      <c r="P2192" s="1344"/>
      <c r="Q2192" s="1344"/>
      <c r="R2192" s="1344"/>
      <c r="S2192" s="1344"/>
      <c r="T2192" s="1344"/>
      <c r="U2192" s="1344"/>
      <c r="V2192" s="1344"/>
      <c r="W2192" s="1344"/>
      <c r="X2192" s="1344"/>
      <c r="Y2192" s="1344"/>
      <c r="Z2192" s="1344"/>
      <c r="AA2192" s="369"/>
    </row>
    <row r="2193" spans="1:27" ht="14.4">
      <c r="A2193" s="369"/>
      <c r="B2193" s="1348"/>
      <c r="C2193" s="1348"/>
      <c r="D2193" s="1347" t="s">
        <v>3745</v>
      </c>
      <c r="E2193" s="1347"/>
      <c r="F2193" s="1347"/>
      <c r="G2193" s="370"/>
      <c r="H2193" s="371"/>
      <c r="I2193" s="350"/>
      <c r="J2193" s="350"/>
      <c r="K2193" s="112" t="s">
        <v>3783</v>
      </c>
      <c r="L2193" s="371" t="s">
        <v>3966</v>
      </c>
      <c r="M2193" s="371"/>
      <c r="N2193" s="371"/>
      <c r="O2193" s="371"/>
      <c r="P2193" s="371" t="s">
        <v>3965</v>
      </c>
      <c r="Q2193" s="350"/>
      <c r="R2193" s="112" t="s">
        <v>3783</v>
      </c>
      <c r="S2193" s="371" t="s">
        <v>3967</v>
      </c>
      <c r="T2193" s="371"/>
      <c r="U2193" s="371"/>
      <c r="V2193" s="372"/>
      <c r="W2193" s="373"/>
      <c r="X2193" s="370"/>
      <c r="Y2193" s="370"/>
      <c r="Z2193" s="374"/>
      <c r="AA2193" s="369"/>
    </row>
    <row r="2194" spans="1:27" ht="14.4">
      <c r="A2194" s="369"/>
      <c r="B2194" s="1348"/>
      <c r="C2194" s="1348"/>
      <c r="D2194" s="1347"/>
      <c r="E2194" s="1347"/>
      <c r="F2194" s="1347"/>
      <c r="G2194" s="375"/>
      <c r="H2194" s="376"/>
      <c r="I2194" s="377"/>
      <c r="J2194" s="376"/>
      <c r="K2194" s="110" t="s">
        <v>3783</v>
      </c>
      <c r="L2194" s="376" t="s">
        <v>9</v>
      </c>
      <c r="M2194" s="376"/>
      <c r="N2194" s="376"/>
      <c r="O2194" s="1448"/>
      <c r="P2194" s="1449"/>
      <c r="Q2194" s="1449"/>
      <c r="R2194" s="1449"/>
      <c r="S2194" s="1449"/>
      <c r="T2194" s="1449"/>
      <c r="U2194" s="1449"/>
      <c r="V2194" s="1449"/>
      <c r="W2194" s="375" t="s">
        <v>10</v>
      </c>
      <c r="X2194" s="375"/>
      <c r="Y2194" s="375"/>
      <c r="Z2194" s="379"/>
      <c r="AA2194" s="369"/>
    </row>
    <row r="2195" spans="1:27" ht="14.4">
      <c r="A2195" s="369"/>
      <c r="B2195" s="1348"/>
      <c r="C2195" s="1348"/>
      <c r="D2195" s="1347"/>
      <c r="E2195" s="1347"/>
      <c r="F2195" s="1347"/>
      <c r="G2195" s="1450" t="s">
        <v>3968</v>
      </c>
      <c r="H2195" s="1450"/>
      <c r="I2195" s="1450"/>
      <c r="J2195" s="1450"/>
      <c r="K2195" s="1451"/>
      <c r="L2195" s="1452"/>
      <c r="M2195" s="1453"/>
      <c r="N2195" s="1453"/>
      <c r="O2195" s="1453"/>
      <c r="P2195" s="1453"/>
      <c r="Q2195" s="1452"/>
      <c r="R2195" s="1453"/>
      <c r="S2195" s="1453"/>
      <c r="T2195" s="1453"/>
      <c r="U2195" s="1453"/>
      <c r="V2195" s="1445"/>
      <c r="W2195" s="1346"/>
      <c r="X2195" s="1346"/>
      <c r="Y2195" s="1346"/>
      <c r="Z2195" s="1346"/>
      <c r="AA2195" s="369"/>
    </row>
    <row r="2196" spans="1:27" ht="14.4">
      <c r="A2196" s="369"/>
      <c r="B2196" s="1348"/>
      <c r="C2196" s="1348"/>
      <c r="D2196" s="1347"/>
      <c r="E2196" s="1347"/>
      <c r="F2196" s="1347"/>
      <c r="G2196" s="1450" t="s">
        <v>3969</v>
      </c>
      <c r="H2196" s="1450"/>
      <c r="I2196" s="1450"/>
      <c r="J2196" s="1450"/>
      <c r="K2196" s="1451"/>
      <c r="L2196" s="1429"/>
      <c r="M2196" s="862"/>
      <c r="N2196" s="109"/>
      <c r="O2196" s="1" t="s">
        <v>12</v>
      </c>
      <c r="P2196" s="109"/>
      <c r="Q2196" s="1" t="s">
        <v>11</v>
      </c>
      <c r="R2196" s="109"/>
      <c r="S2196" s="1" t="s">
        <v>227</v>
      </c>
      <c r="T2196" s="382"/>
      <c r="U2196" s="382"/>
      <c r="V2196" s="383"/>
      <c r="W2196" s="380"/>
      <c r="X2196" s="380"/>
      <c r="Y2196" s="380"/>
      <c r="Z2196" s="381"/>
      <c r="AA2196" s="369"/>
    </row>
    <row r="2197" spans="1:27" ht="13.95" customHeight="1">
      <c r="A2197" s="369"/>
      <c r="B2197" s="1348"/>
      <c r="C2197" s="1348"/>
      <c r="D2197" s="1443" t="s">
        <v>3971</v>
      </c>
      <c r="E2197" s="1347"/>
      <c r="F2197" s="1347"/>
      <c r="G2197" s="111" t="s">
        <v>3783</v>
      </c>
      <c r="H2197" s="385" t="s">
        <v>3972</v>
      </c>
      <c r="I2197" s="385"/>
      <c r="J2197" s="385"/>
      <c r="K2197" s="385"/>
      <c r="L2197" s="386" t="s">
        <v>3974</v>
      </c>
      <c r="M2197" s="385"/>
      <c r="N2197" s="385"/>
      <c r="O2197" s="1433"/>
      <c r="P2197" s="1433"/>
      <c r="Q2197" s="1433"/>
      <c r="R2197" s="1433"/>
      <c r="S2197" s="1433"/>
      <c r="T2197" s="1433"/>
      <c r="U2197" s="1433"/>
      <c r="V2197" s="1433"/>
      <c r="W2197" s="387" t="s">
        <v>10</v>
      </c>
      <c r="X2197" s="387"/>
      <c r="Y2197" s="387"/>
      <c r="Z2197" s="388"/>
      <c r="AA2197" s="369"/>
    </row>
    <row r="2198" spans="1:27" ht="14.4">
      <c r="A2198" s="369"/>
      <c r="B2198" s="1348"/>
      <c r="C2198" s="1348"/>
      <c r="D2198" s="1347"/>
      <c r="E2198" s="1347"/>
      <c r="F2198" s="1347"/>
      <c r="G2198" s="110" t="s">
        <v>3783</v>
      </c>
      <c r="H2198" s="376" t="s">
        <v>3973</v>
      </c>
      <c r="I2198" s="376"/>
      <c r="J2198" s="376"/>
      <c r="K2198" s="376"/>
      <c r="L2198" s="376"/>
      <c r="M2198" s="376"/>
      <c r="N2198" s="376"/>
      <c r="O2198" s="376"/>
      <c r="P2198" s="376"/>
      <c r="Q2198" s="376"/>
      <c r="R2198" s="376"/>
      <c r="S2198" s="376"/>
      <c r="T2198" s="376"/>
      <c r="U2198" s="376"/>
      <c r="V2198" s="378"/>
      <c r="W2198" s="375"/>
      <c r="X2198" s="375"/>
      <c r="Y2198" s="375"/>
      <c r="Z2198" s="379"/>
      <c r="AA2198" s="369"/>
    </row>
    <row r="2199" spans="1:27" ht="13.95" customHeight="1">
      <c r="A2199" s="369"/>
      <c r="B2199" s="1348" t="s">
        <v>3985</v>
      </c>
      <c r="C2199" s="1348"/>
      <c r="D2199" s="1347" t="s">
        <v>3755</v>
      </c>
      <c r="E2199" s="1347"/>
      <c r="F2199" s="1347"/>
      <c r="G2199" s="1435"/>
      <c r="H2199" s="1435"/>
      <c r="I2199" s="1435"/>
      <c r="J2199" s="1435"/>
      <c r="K2199" s="1435"/>
      <c r="L2199" s="1435"/>
      <c r="M2199" s="1435"/>
      <c r="N2199" s="1435"/>
      <c r="O2199" s="1435"/>
      <c r="P2199" s="1435"/>
      <c r="Q2199" s="1435"/>
      <c r="R2199" s="1435"/>
      <c r="S2199" s="1435"/>
      <c r="T2199" s="1435"/>
      <c r="U2199" s="1435"/>
      <c r="V2199" s="1435"/>
      <c r="W2199" s="1435"/>
      <c r="X2199" s="1435"/>
      <c r="Y2199" s="1435"/>
      <c r="Z2199" s="1435"/>
      <c r="AA2199" s="369"/>
    </row>
    <row r="2200" spans="1:27" ht="14.4">
      <c r="A2200" s="369"/>
      <c r="B2200" s="1348"/>
      <c r="C2200" s="1348"/>
      <c r="D2200" s="1434"/>
      <c r="E2200" s="1434"/>
      <c r="F2200" s="1434"/>
      <c r="G2200" s="1436"/>
      <c r="H2200" s="1436"/>
      <c r="I2200" s="1436"/>
      <c r="J2200" s="1435"/>
      <c r="K2200" s="1435"/>
      <c r="L2200" s="1435"/>
      <c r="M2200" s="1435"/>
      <c r="N2200" s="1435"/>
      <c r="O2200" s="1435"/>
      <c r="P2200" s="1435"/>
      <c r="Q2200" s="1435"/>
      <c r="R2200" s="1435"/>
      <c r="S2200" s="1435"/>
      <c r="T2200" s="1435"/>
      <c r="U2200" s="1435"/>
      <c r="V2200" s="1435"/>
      <c r="W2200" s="1435"/>
      <c r="X2200" s="1435"/>
      <c r="Y2200" s="1435"/>
      <c r="Z2200" s="1435"/>
      <c r="AA2200" s="369"/>
    </row>
    <row r="2201" spans="1:27" ht="18" customHeight="1">
      <c r="A2201" s="369"/>
      <c r="B2201" s="1348"/>
      <c r="C2201" s="1348"/>
      <c r="D2201" s="1347" t="s">
        <v>3975</v>
      </c>
      <c r="E2201" s="1347"/>
      <c r="F2201" s="1347"/>
      <c r="G2201" s="1047" t="s">
        <v>3918</v>
      </c>
      <c r="H2201" s="1047"/>
      <c r="I2201" s="1047"/>
      <c r="J2201" s="871"/>
      <c r="K2201" s="869"/>
      <c r="L2201" s="344" t="s">
        <v>3919</v>
      </c>
      <c r="M2201" s="1437"/>
      <c r="N2201" s="1427"/>
      <c r="O2201" s="1438"/>
      <c r="P2201" s="1439"/>
      <c r="Q2201" s="1425"/>
      <c r="R2201" s="1425"/>
      <c r="S2201" s="1425"/>
      <c r="T2201" s="1425"/>
      <c r="U2201" s="1425"/>
      <c r="V2201" s="1425"/>
      <c r="W2201" s="1425"/>
      <c r="X2201" s="1425"/>
      <c r="Y2201" s="1425"/>
      <c r="Z2201" s="1440"/>
      <c r="AA2201" s="369"/>
    </row>
    <row r="2202" spans="1:27" ht="18" customHeight="1">
      <c r="A2202" s="369"/>
      <c r="B2202" s="1348"/>
      <c r="C2202" s="1348"/>
      <c r="D2202" s="1347"/>
      <c r="E2202" s="1347"/>
      <c r="F2202" s="1347"/>
      <c r="G2202" s="1047" t="s">
        <v>3920</v>
      </c>
      <c r="H2202" s="1047"/>
      <c r="I2202" s="1047"/>
      <c r="J2202" s="1046"/>
      <c r="K2202" s="1046"/>
      <c r="L2202" s="1046"/>
      <c r="M2202" s="1046"/>
      <c r="N2202" s="1046"/>
      <c r="O2202" s="1046"/>
      <c r="P2202" s="1047" t="s">
        <v>3921</v>
      </c>
      <c r="Q2202" s="1047"/>
      <c r="R2202" s="1047"/>
      <c r="S2202" s="1046"/>
      <c r="T2202" s="1046"/>
      <c r="U2202" s="1046"/>
      <c r="V2202" s="1046"/>
      <c r="W2202" s="1046"/>
      <c r="X2202" s="1046"/>
      <c r="Y2202" s="1046"/>
      <c r="Z2202" s="1046"/>
      <c r="AA2202" s="369"/>
    </row>
    <row r="2203" spans="1:27" ht="18" customHeight="1">
      <c r="A2203" s="369"/>
      <c r="B2203" s="1348"/>
      <c r="C2203" s="1348"/>
      <c r="D2203" s="1347"/>
      <c r="E2203" s="1347"/>
      <c r="F2203" s="1347"/>
      <c r="G2203" s="1047" t="s">
        <v>3922</v>
      </c>
      <c r="H2203" s="1047"/>
      <c r="I2203" s="1047"/>
      <c r="J2203" s="1046"/>
      <c r="K2203" s="1046"/>
      <c r="L2203" s="1046"/>
      <c r="M2203" s="1046"/>
      <c r="N2203" s="1046"/>
      <c r="O2203" s="1046"/>
      <c r="P2203" s="1047" t="s">
        <v>3923</v>
      </c>
      <c r="Q2203" s="1047"/>
      <c r="R2203" s="1047"/>
      <c r="S2203" s="1046"/>
      <c r="T2203" s="1046"/>
      <c r="U2203" s="1046"/>
      <c r="V2203" s="1046"/>
      <c r="W2203" s="1046"/>
      <c r="X2203" s="1046"/>
      <c r="Y2203" s="1046"/>
      <c r="Z2203" s="1046"/>
      <c r="AA2203" s="369"/>
    </row>
    <row r="2204" spans="1:27" ht="18" customHeight="1">
      <c r="A2204" s="369"/>
      <c r="B2204" s="1348"/>
      <c r="C2204" s="1348"/>
      <c r="D2204" s="1347"/>
      <c r="E2204" s="1347"/>
      <c r="F2204" s="1347"/>
      <c r="G2204" s="1047" t="s">
        <v>3924</v>
      </c>
      <c r="H2204" s="1047"/>
      <c r="I2204" s="1047"/>
      <c r="J2204" s="1046"/>
      <c r="K2204" s="1046"/>
      <c r="L2204" s="1046"/>
      <c r="M2204" s="1046"/>
      <c r="N2204" s="1046"/>
      <c r="O2204" s="1046"/>
      <c r="P2204" s="1046"/>
      <c r="Q2204" s="1046"/>
      <c r="R2204" s="1046"/>
      <c r="S2204" s="1046"/>
      <c r="T2204" s="1046"/>
      <c r="U2204" s="1046"/>
      <c r="V2204" s="1046"/>
      <c r="W2204" s="1046"/>
      <c r="X2204" s="1046"/>
      <c r="Y2204" s="1046"/>
      <c r="Z2204" s="1046"/>
      <c r="AA2204" s="369"/>
    </row>
    <row r="2205" spans="1:27" ht="14.4">
      <c r="A2205" s="369"/>
      <c r="B2205" s="1348"/>
      <c r="C2205" s="1348"/>
      <c r="D2205" s="1441" t="s">
        <v>3976</v>
      </c>
      <c r="E2205" s="1441"/>
      <c r="F2205" s="1441"/>
      <c r="G2205" s="1441"/>
      <c r="H2205" s="1441"/>
      <c r="I2205" s="1441"/>
      <c r="J2205" s="1441"/>
      <c r="K2205" s="1441"/>
      <c r="L2205" s="1441"/>
      <c r="M2205" s="1441"/>
      <c r="N2205" s="1441" t="s">
        <v>177</v>
      </c>
      <c r="O2205" s="1441"/>
      <c r="P2205" s="1441"/>
      <c r="Q2205" s="1441"/>
      <c r="R2205" s="1441"/>
      <c r="S2205" s="1441"/>
      <c r="T2205" s="1441"/>
      <c r="U2205" s="1441"/>
      <c r="V2205" s="1441"/>
      <c r="W2205" s="1441"/>
      <c r="X2205" s="1441"/>
      <c r="Y2205" s="1441"/>
      <c r="Z2205" s="1441"/>
      <c r="AA2205" s="369"/>
    </row>
    <row r="2206" spans="1:27" ht="14.4">
      <c r="A2206" s="369"/>
      <c r="B2206" s="1348"/>
      <c r="C2206" s="1348"/>
      <c r="D2206" s="1347"/>
      <c r="E2206" s="1347"/>
      <c r="F2206" s="1347"/>
      <c r="G2206" s="1347"/>
      <c r="H2206" s="1347"/>
      <c r="I2206" s="1347"/>
      <c r="J2206" s="1347"/>
      <c r="K2206" s="1347"/>
      <c r="L2206" s="1347"/>
      <c r="M2206" s="1347"/>
      <c r="N2206" s="1347"/>
      <c r="O2206" s="1347"/>
      <c r="P2206" s="1347"/>
      <c r="Q2206" s="1347"/>
      <c r="R2206" s="1347"/>
      <c r="S2206" s="1347"/>
      <c r="T2206" s="1347"/>
      <c r="U2206" s="1347"/>
      <c r="V2206" s="1347"/>
      <c r="W2206" s="1347"/>
      <c r="X2206" s="1347"/>
      <c r="Y2206" s="1347"/>
      <c r="Z2206" s="1347"/>
      <c r="AA2206" s="369"/>
    </row>
    <row r="2207" spans="1:27" ht="14.25" customHeight="1">
      <c r="A2207" s="369"/>
      <c r="B2207" s="1348"/>
      <c r="C2207" s="1348"/>
      <c r="D2207" s="1347"/>
      <c r="E2207" s="1347"/>
      <c r="F2207" s="1347"/>
      <c r="G2207" s="1347"/>
      <c r="H2207" s="1347"/>
      <c r="I2207" s="1347"/>
      <c r="J2207" s="1347"/>
      <c r="K2207" s="1347"/>
      <c r="L2207" s="1347"/>
      <c r="M2207" s="1347"/>
      <c r="N2207" s="1347"/>
      <c r="O2207" s="1347"/>
      <c r="P2207" s="1347"/>
      <c r="Q2207" s="1347"/>
      <c r="R2207" s="1347"/>
      <c r="S2207" s="1347"/>
      <c r="T2207" s="1347"/>
      <c r="U2207" s="1347"/>
      <c r="V2207" s="1347"/>
      <c r="W2207" s="1347"/>
      <c r="X2207" s="1347"/>
      <c r="Y2207" s="1347"/>
      <c r="Z2207" s="1347"/>
      <c r="AA2207" s="369"/>
    </row>
    <row r="2208" spans="1:27" ht="14.4">
      <c r="A2208" s="369"/>
      <c r="B2208" s="1348"/>
      <c r="C2208" s="1348"/>
      <c r="D2208" s="1347" t="s">
        <v>3977</v>
      </c>
      <c r="E2208" s="1347"/>
      <c r="F2208" s="1347"/>
      <c r="G2208" s="1347"/>
      <c r="H2208" s="1347"/>
      <c r="I2208" s="1347"/>
      <c r="J2208" s="1347"/>
      <c r="K2208" s="1347"/>
      <c r="L2208" s="1347"/>
      <c r="M2208" s="1347"/>
      <c r="N2208" s="1442" t="s">
        <v>3979</v>
      </c>
      <c r="O2208" s="1442"/>
      <c r="P2208" s="1442"/>
      <c r="Q2208" s="1442"/>
      <c r="R2208" s="390"/>
      <c r="S2208" s="369"/>
      <c r="T2208" s="369"/>
      <c r="U2208" s="369"/>
      <c r="V2208" s="391"/>
      <c r="W2208" s="389"/>
      <c r="X2208" s="389"/>
      <c r="Y2208" s="389"/>
      <c r="Z2208" s="392"/>
      <c r="AA2208" s="369"/>
    </row>
    <row r="2209" spans="1:47" ht="14.4">
      <c r="A2209" s="369"/>
      <c r="B2209" s="1348"/>
      <c r="C2209" s="1348"/>
      <c r="D2209" s="1347"/>
      <c r="E2209" s="1347"/>
      <c r="F2209" s="1347"/>
      <c r="G2209" s="1347"/>
      <c r="H2209" s="1347"/>
      <c r="I2209" s="1347"/>
      <c r="J2209" s="1347"/>
      <c r="K2209" s="1347"/>
      <c r="L2209" s="1347"/>
      <c r="M2209" s="1347"/>
      <c r="N2209" s="1442"/>
      <c r="O2209" s="1442"/>
      <c r="P2209" s="1442"/>
      <c r="Q2209" s="1442"/>
      <c r="R2209" s="115"/>
      <c r="S2209" s="114"/>
      <c r="T2209" s="369" t="s">
        <v>388</v>
      </c>
      <c r="U2209" s="114"/>
      <c r="V2209" s="393" t="s">
        <v>3980</v>
      </c>
      <c r="W2209" s="389"/>
      <c r="X2209" s="389"/>
      <c r="Y2209" s="389"/>
      <c r="Z2209" s="392"/>
      <c r="AA2209" s="369"/>
    </row>
    <row r="2210" spans="1:47" ht="14.4">
      <c r="A2210" s="369"/>
      <c r="B2210" s="1348"/>
      <c r="C2210" s="1348"/>
      <c r="D2210" s="1347"/>
      <c r="E2210" s="1347"/>
      <c r="F2210" s="1347"/>
      <c r="G2210" s="1347"/>
      <c r="H2210" s="1347"/>
      <c r="I2210" s="1347"/>
      <c r="J2210" s="1347"/>
      <c r="K2210" s="1347"/>
      <c r="L2210" s="1347"/>
      <c r="M2210" s="1347"/>
      <c r="N2210" s="1442"/>
      <c r="O2210" s="1442"/>
      <c r="P2210" s="1442"/>
      <c r="Q2210" s="1442"/>
      <c r="R2210" s="394"/>
      <c r="S2210" s="369"/>
      <c r="T2210" s="369"/>
      <c r="U2210" s="395"/>
      <c r="V2210" s="391"/>
      <c r="W2210" s="389"/>
      <c r="X2210" s="389"/>
      <c r="Y2210" s="389"/>
      <c r="Z2210" s="392"/>
      <c r="AA2210" s="369"/>
    </row>
    <row r="2211" spans="1:47" ht="13.95" customHeight="1">
      <c r="A2211" s="369"/>
      <c r="B2211" s="1348"/>
      <c r="C2211" s="1348"/>
      <c r="D2211" s="1443" t="s">
        <v>3978</v>
      </c>
      <c r="E2211" s="1443"/>
      <c r="F2211" s="1443"/>
      <c r="G2211" s="370"/>
      <c r="H2211" s="371"/>
      <c r="I2211" s="371"/>
      <c r="J2211" s="371"/>
      <c r="K2211" s="371"/>
      <c r="L2211" s="371"/>
      <c r="M2211" s="371"/>
      <c r="N2211" s="371"/>
      <c r="O2211" s="371"/>
      <c r="P2211" s="371"/>
      <c r="Q2211" s="371"/>
      <c r="R2211" s="371"/>
      <c r="S2211" s="371"/>
      <c r="T2211" s="371"/>
      <c r="U2211" s="371"/>
      <c r="V2211" s="372"/>
      <c r="W2211" s="370"/>
      <c r="X2211" s="370"/>
      <c r="Y2211" s="370"/>
      <c r="Z2211" s="374"/>
      <c r="AA2211" s="369"/>
    </row>
    <row r="2212" spans="1:47" ht="14.4">
      <c r="A2212" s="369"/>
      <c r="B2212" s="1348"/>
      <c r="C2212" s="1348"/>
      <c r="D2212" s="1443"/>
      <c r="E2212" s="1443"/>
      <c r="F2212" s="1443"/>
      <c r="G2212" s="389"/>
      <c r="H2212" s="369"/>
      <c r="I2212" s="121" t="s">
        <v>3783</v>
      </c>
      <c r="J2212" s="369" t="s">
        <v>3981</v>
      </c>
      <c r="K2212" s="369"/>
      <c r="L2212" s="369"/>
      <c r="M2212" s="369"/>
      <c r="N2212" s="369" t="s">
        <v>3965</v>
      </c>
      <c r="O2212" s="369"/>
      <c r="P2212" s="121" t="s">
        <v>3783</v>
      </c>
      <c r="Q2212" s="369" t="s">
        <v>3982</v>
      </c>
      <c r="R2212" s="369"/>
      <c r="S2212" s="369"/>
      <c r="T2212" s="369"/>
      <c r="U2212" s="369" t="s">
        <v>3965</v>
      </c>
      <c r="V2212" s="391"/>
      <c r="W2212" s="121" t="s">
        <v>3783</v>
      </c>
      <c r="X2212" s="389" t="s">
        <v>3983</v>
      </c>
      <c r="Y2212" s="389"/>
      <c r="Z2212" s="392"/>
      <c r="AA2212" s="369"/>
    </row>
    <row r="2213" spans="1:47" ht="14.4">
      <c r="A2213" s="369"/>
      <c r="B2213" s="1348"/>
      <c r="C2213" s="1348"/>
      <c r="D2213" s="1443"/>
      <c r="E2213" s="1443"/>
      <c r="F2213" s="1443"/>
      <c r="G2213" s="375"/>
      <c r="H2213" s="376"/>
      <c r="I2213" s="376"/>
      <c r="J2213" s="376"/>
      <c r="K2213" s="376"/>
      <c r="L2213" s="376"/>
      <c r="M2213" s="376"/>
      <c r="N2213" s="376"/>
      <c r="O2213" s="376"/>
      <c r="P2213" s="376"/>
      <c r="Q2213" s="376"/>
      <c r="R2213" s="376"/>
      <c r="S2213" s="376"/>
      <c r="T2213" s="376"/>
      <c r="U2213" s="376"/>
      <c r="V2213" s="378"/>
      <c r="W2213" s="375"/>
      <c r="X2213" s="375"/>
      <c r="Y2213" s="375"/>
      <c r="Z2213" s="379"/>
      <c r="AA2213" s="369"/>
    </row>
    <row r="2214" spans="1:47" ht="14.55" customHeight="1">
      <c r="B2214" s="1348" t="s">
        <v>3984</v>
      </c>
      <c r="C2214" s="1348"/>
      <c r="D2214" s="1347" t="s">
        <v>23</v>
      </c>
      <c r="E2214" s="1347"/>
      <c r="F2214" s="1347"/>
      <c r="G2214" s="1346" t="s">
        <v>15</v>
      </c>
      <c r="H2214" s="1346"/>
      <c r="I2214" s="1346"/>
      <c r="J2214" s="1346"/>
      <c r="K2214" s="1346"/>
      <c r="L2214" s="1444"/>
      <c r="M2214" s="1349"/>
      <c r="N2214" s="368" t="s">
        <v>3919</v>
      </c>
      <c r="O2214" s="1444"/>
      <c r="P2214" s="1349"/>
      <c r="Q2214" s="1346" t="s">
        <v>56</v>
      </c>
      <c r="R2214" s="1346"/>
      <c r="S2214" s="1346"/>
      <c r="T2214" s="1346"/>
      <c r="U2214" s="1346"/>
      <c r="V2214" s="1445"/>
      <c r="W2214" s="1346"/>
      <c r="X2214" s="1346"/>
      <c r="Y2214" s="1346"/>
      <c r="Z2214" s="1346"/>
      <c r="AB2214" s="2">
        <v>86</v>
      </c>
      <c r="AC2214" s="876"/>
      <c r="AD2214" s="876"/>
      <c r="AE2214" s="876"/>
      <c r="AF2214" s="1446"/>
      <c r="AG2214" s="1446"/>
      <c r="AH2214" s="1446"/>
      <c r="AI2214" s="1446"/>
      <c r="AJ2214" s="1446"/>
      <c r="AK2214" s="876"/>
      <c r="AL2214" s="876"/>
      <c r="AM2214" s="876"/>
      <c r="AN2214" s="1446"/>
      <c r="AO2214" s="1446"/>
      <c r="AP2214" s="1446"/>
      <c r="AQ2214" s="1446"/>
      <c r="AR2214" s="1446"/>
      <c r="AS2214" s="1446"/>
      <c r="AT2214" s="1446"/>
      <c r="AU2214" s="1446"/>
    </row>
    <row r="2215" spans="1:47" ht="13.05" customHeight="1">
      <c r="B2215" s="1348"/>
      <c r="C2215" s="1348"/>
      <c r="D2215" s="1347"/>
      <c r="E2215" s="1347"/>
      <c r="F2215" s="1347"/>
      <c r="G2215" s="1346" t="s">
        <v>17</v>
      </c>
      <c r="H2215" s="1346"/>
      <c r="I2215" s="1346"/>
      <c r="J2215" s="1346"/>
      <c r="K2215" s="1346"/>
      <c r="L2215" s="1445"/>
      <c r="M2215" s="1346"/>
      <c r="N2215" s="1346"/>
      <c r="O2215" s="1346"/>
      <c r="P2215" s="1346"/>
      <c r="Q2215" s="1346" t="s">
        <v>3993</v>
      </c>
      <c r="R2215" s="1346"/>
      <c r="S2215" s="1346"/>
      <c r="T2215" s="1346"/>
      <c r="U2215" s="1346"/>
      <c r="V2215" s="1445"/>
      <c r="W2215" s="1346"/>
      <c r="X2215" s="1346"/>
      <c r="Y2215" s="1346"/>
      <c r="Z2215" s="1346"/>
      <c r="AC2215" s="876"/>
      <c r="AD2215" s="876"/>
      <c r="AE2215" s="876"/>
      <c r="AF2215" s="1446"/>
      <c r="AG2215" s="1446"/>
      <c r="AH2215" s="1446"/>
      <c r="AI2215" s="1446"/>
      <c r="AJ2215" s="1446"/>
      <c r="AK2215" s="1446"/>
      <c r="AL2215" s="1446"/>
      <c r="AM2215" s="1446"/>
      <c r="AN2215" s="1446"/>
      <c r="AO2215" s="1446"/>
      <c r="AP2215" s="1446"/>
      <c r="AQ2215" s="1446"/>
      <c r="AR2215" s="1446"/>
      <c r="AS2215" s="1446"/>
      <c r="AT2215" s="1446"/>
      <c r="AU2215" s="1446"/>
    </row>
    <row r="2216" spans="1:47" ht="13.95" customHeight="1">
      <c r="A2216" s="369"/>
      <c r="B2216" s="1348"/>
      <c r="C2216" s="1348"/>
      <c r="D2216" s="1347"/>
      <c r="E2216" s="1347"/>
      <c r="F2216" s="1347"/>
      <c r="G2216" s="1346" t="s">
        <v>19</v>
      </c>
      <c r="H2216" s="1346"/>
      <c r="I2216" s="1346"/>
      <c r="J2216" s="1346"/>
      <c r="K2216" s="1346"/>
      <c r="L2216" s="1445"/>
      <c r="M2216" s="1346"/>
      <c r="N2216" s="1346"/>
      <c r="O2216" s="1346"/>
      <c r="P2216" s="1346"/>
      <c r="Q2216" s="1347" t="s">
        <v>20</v>
      </c>
      <c r="R2216" s="1347"/>
      <c r="S2216" s="1347"/>
      <c r="T2216" s="1347"/>
      <c r="U2216" s="1347"/>
      <c r="V2216" s="1445"/>
      <c r="W2216" s="1346"/>
      <c r="X2216" s="1346"/>
      <c r="Y2216" s="1346"/>
      <c r="Z2216" s="1346"/>
      <c r="AA2216" s="369"/>
    </row>
    <row r="2217" spans="1:47" ht="14.4">
      <c r="A2217" s="369"/>
      <c r="B2217" s="1348"/>
      <c r="C2217" s="1348"/>
      <c r="D2217" s="1347" t="s">
        <v>8</v>
      </c>
      <c r="E2217" s="1347"/>
      <c r="F2217" s="1347"/>
      <c r="G2217" s="1447"/>
      <c r="H2217" s="1343"/>
      <c r="I2217" s="1343"/>
      <c r="J2217" s="1343"/>
      <c r="K2217" s="1343"/>
      <c r="L2217" s="1344"/>
      <c r="M2217" s="1344"/>
      <c r="N2217" s="1344"/>
      <c r="O2217" s="1344"/>
      <c r="P2217" s="1344"/>
      <c r="Q2217" s="1344"/>
      <c r="R2217" s="1344"/>
      <c r="S2217" s="1344"/>
      <c r="T2217" s="1344"/>
      <c r="U2217" s="1344"/>
      <c r="V2217" s="1344"/>
      <c r="W2217" s="1344"/>
      <c r="X2217" s="1344"/>
      <c r="Y2217" s="1344"/>
      <c r="Z2217" s="1344"/>
      <c r="AA2217" s="369"/>
    </row>
    <row r="2218" spans="1:47" ht="14.4">
      <c r="A2218" s="369"/>
      <c r="B2218" s="1348"/>
      <c r="C2218" s="1348"/>
      <c r="D2218" s="1347"/>
      <c r="E2218" s="1347"/>
      <c r="F2218" s="1347"/>
      <c r="G2218" s="1345"/>
      <c r="H2218" s="1344"/>
      <c r="I2218" s="1344"/>
      <c r="J2218" s="1344"/>
      <c r="K2218" s="1344"/>
      <c r="L2218" s="1344"/>
      <c r="M2218" s="1344"/>
      <c r="N2218" s="1344"/>
      <c r="O2218" s="1344"/>
      <c r="P2218" s="1344"/>
      <c r="Q2218" s="1344"/>
      <c r="R2218" s="1344"/>
      <c r="S2218" s="1344"/>
      <c r="T2218" s="1344"/>
      <c r="U2218" s="1344"/>
      <c r="V2218" s="1344"/>
      <c r="W2218" s="1344"/>
      <c r="X2218" s="1344"/>
      <c r="Y2218" s="1344"/>
      <c r="Z2218" s="1344"/>
      <c r="AA2218" s="369"/>
    </row>
    <row r="2219" spans="1:47" ht="14.4">
      <c r="A2219" s="369"/>
      <c r="B2219" s="1348"/>
      <c r="C2219" s="1348"/>
      <c r="D2219" s="1347" t="s">
        <v>3745</v>
      </c>
      <c r="E2219" s="1347"/>
      <c r="F2219" s="1347"/>
      <c r="G2219" s="370"/>
      <c r="H2219" s="371"/>
      <c r="I2219" s="350"/>
      <c r="J2219" s="350"/>
      <c r="K2219" s="112" t="s">
        <v>3783</v>
      </c>
      <c r="L2219" s="371" t="s">
        <v>3966</v>
      </c>
      <c r="M2219" s="371"/>
      <c r="N2219" s="371"/>
      <c r="O2219" s="371"/>
      <c r="P2219" s="371" t="s">
        <v>3965</v>
      </c>
      <c r="Q2219" s="350"/>
      <c r="R2219" s="112" t="s">
        <v>3783</v>
      </c>
      <c r="S2219" s="371" t="s">
        <v>3967</v>
      </c>
      <c r="T2219" s="371"/>
      <c r="U2219" s="371"/>
      <c r="V2219" s="372"/>
      <c r="W2219" s="373"/>
      <c r="X2219" s="370"/>
      <c r="Y2219" s="370"/>
      <c r="Z2219" s="374"/>
      <c r="AA2219" s="369"/>
    </row>
    <row r="2220" spans="1:47" ht="14.4">
      <c r="A2220" s="369"/>
      <c r="B2220" s="1348"/>
      <c r="C2220" s="1348"/>
      <c r="D2220" s="1347"/>
      <c r="E2220" s="1347"/>
      <c r="F2220" s="1347"/>
      <c r="G2220" s="375"/>
      <c r="H2220" s="376"/>
      <c r="I2220" s="377"/>
      <c r="J2220" s="376"/>
      <c r="K2220" s="110" t="s">
        <v>3783</v>
      </c>
      <c r="L2220" s="376" t="s">
        <v>9</v>
      </c>
      <c r="M2220" s="376"/>
      <c r="N2220" s="376"/>
      <c r="O2220" s="1448"/>
      <c r="P2220" s="1449"/>
      <c r="Q2220" s="1449"/>
      <c r="R2220" s="1449"/>
      <c r="S2220" s="1449"/>
      <c r="T2220" s="1449"/>
      <c r="U2220" s="1449"/>
      <c r="V2220" s="1449"/>
      <c r="W2220" s="375" t="s">
        <v>10</v>
      </c>
      <c r="X2220" s="375"/>
      <c r="Y2220" s="375"/>
      <c r="Z2220" s="379"/>
      <c r="AA2220" s="369"/>
    </row>
    <row r="2221" spans="1:47" ht="14.4">
      <c r="A2221" s="369"/>
      <c r="B2221" s="1348"/>
      <c r="C2221" s="1348"/>
      <c r="D2221" s="1347"/>
      <c r="E2221" s="1347"/>
      <c r="F2221" s="1347"/>
      <c r="G2221" s="1450" t="s">
        <v>3968</v>
      </c>
      <c r="H2221" s="1450"/>
      <c r="I2221" s="1450"/>
      <c r="J2221" s="1450"/>
      <c r="K2221" s="1451"/>
      <c r="L2221" s="1452"/>
      <c r="M2221" s="1453"/>
      <c r="N2221" s="1453"/>
      <c r="O2221" s="1453"/>
      <c r="P2221" s="1453"/>
      <c r="Q2221" s="1452"/>
      <c r="R2221" s="1453"/>
      <c r="S2221" s="1453"/>
      <c r="T2221" s="1453"/>
      <c r="U2221" s="1453"/>
      <c r="V2221" s="1445"/>
      <c r="W2221" s="1346"/>
      <c r="X2221" s="1346"/>
      <c r="Y2221" s="1346"/>
      <c r="Z2221" s="1346"/>
      <c r="AA2221" s="369"/>
    </row>
    <row r="2222" spans="1:47" ht="14.4">
      <c r="A2222" s="369"/>
      <c r="B2222" s="1348"/>
      <c r="C2222" s="1348"/>
      <c r="D2222" s="1347"/>
      <c r="E2222" s="1347"/>
      <c r="F2222" s="1347"/>
      <c r="G2222" s="1450" t="s">
        <v>3969</v>
      </c>
      <c r="H2222" s="1450"/>
      <c r="I2222" s="1450"/>
      <c r="J2222" s="1450"/>
      <c r="K2222" s="1451"/>
      <c r="L2222" s="1429"/>
      <c r="M2222" s="862"/>
      <c r="N2222" s="109"/>
      <c r="O2222" s="1" t="s">
        <v>12</v>
      </c>
      <c r="P2222" s="109"/>
      <c r="Q2222" s="1" t="s">
        <v>11</v>
      </c>
      <c r="R2222" s="109"/>
      <c r="S2222" s="1" t="s">
        <v>227</v>
      </c>
      <c r="T2222" s="382"/>
      <c r="U2222" s="382"/>
      <c r="V2222" s="383"/>
      <c r="W2222" s="380"/>
      <c r="X2222" s="380"/>
      <c r="Y2222" s="380"/>
      <c r="Z2222" s="381"/>
      <c r="AA2222" s="369"/>
    </row>
    <row r="2223" spans="1:47" ht="13.95" customHeight="1">
      <c r="A2223" s="369"/>
      <c r="B2223" s="1348"/>
      <c r="C2223" s="1348"/>
      <c r="D2223" s="1443" t="s">
        <v>3971</v>
      </c>
      <c r="E2223" s="1347"/>
      <c r="F2223" s="1347"/>
      <c r="G2223" s="111" t="s">
        <v>3783</v>
      </c>
      <c r="H2223" s="385" t="s">
        <v>3972</v>
      </c>
      <c r="I2223" s="385"/>
      <c r="J2223" s="385"/>
      <c r="K2223" s="385"/>
      <c r="L2223" s="386" t="s">
        <v>3974</v>
      </c>
      <c r="M2223" s="385"/>
      <c r="N2223" s="385"/>
      <c r="O2223" s="1433"/>
      <c r="P2223" s="1433"/>
      <c r="Q2223" s="1433"/>
      <c r="R2223" s="1433"/>
      <c r="S2223" s="1433"/>
      <c r="T2223" s="1433"/>
      <c r="U2223" s="1433"/>
      <c r="V2223" s="1433"/>
      <c r="W2223" s="387" t="s">
        <v>10</v>
      </c>
      <c r="X2223" s="387"/>
      <c r="Y2223" s="387"/>
      <c r="Z2223" s="388"/>
      <c r="AA2223" s="369"/>
    </row>
    <row r="2224" spans="1:47" ht="14.4">
      <c r="A2224" s="369"/>
      <c r="B2224" s="1348"/>
      <c r="C2224" s="1348"/>
      <c r="D2224" s="1347"/>
      <c r="E2224" s="1347"/>
      <c r="F2224" s="1347"/>
      <c r="G2224" s="110" t="s">
        <v>3783</v>
      </c>
      <c r="H2224" s="376" t="s">
        <v>3973</v>
      </c>
      <c r="I2224" s="376"/>
      <c r="J2224" s="376"/>
      <c r="K2224" s="376"/>
      <c r="L2224" s="376"/>
      <c r="M2224" s="376"/>
      <c r="N2224" s="376"/>
      <c r="O2224" s="376"/>
      <c r="P2224" s="376"/>
      <c r="Q2224" s="376"/>
      <c r="R2224" s="376"/>
      <c r="S2224" s="376"/>
      <c r="T2224" s="376"/>
      <c r="U2224" s="376"/>
      <c r="V2224" s="378"/>
      <c r="W2224" s="375"/>
      <c r="X2224" s="375"/>
      <c r="Y2224" s="375"/>
      <c r="Z2224" s="379"/>
      <c r="AA2224" s="369"/>
    </row>
    <row r="2225" spans="1:47" ht="13.95" customHeight="1">
      <c r="A2225" s="369"/>
      <c r="B2225" s="1348" t="s">
        <v>3985</v>
      </c>
      <c r="C2225" s="1348"/>
      <c r="D2225" s="1347" t="s">
        <v>3755</v>
      </c>
      <c r="E2225" s="1347"/>
      <c r="F2225" s="1347"/>
      <c r="G2225" s="1435"/>
      <c r="H2225" s="1435"/>
      <c r="I2225" s="1435"/>
      <c r="J2225" s="1435"/>
      <c r="K2225" s="1435"/>
      <c r="L2225" s="1435"/>
      <c r="M2225" s="1435"/>
      <c r="N2225" s="1435"/>
      <c r="O2225" s="1435"/>
      <c r="P2225" s="1435"/>
      <c r="Q2225" s="1435"/>
      <c r="R2225" s="1435"/>
      <c r="S2225" s="1435"/>
      <c r="T2225" s="1435"/>
      <c r="U2225" s="1435"/>
      <c r="V2225" s="1435"/>
      <c r="W2225" s="1435"/>
      <c r="X2225" s="1435"/>
      <c r="Y2225" s="1435"/>
      <c r="Z2225" s="1435"/>
      <c r="AA2225" s="369"/>
    </row>
    <row r="2226" spans="1:47" ht="14.4">
      <c r="A2226" s="369"/>
      <c r="B2226" s="1348"/>
      <c r="C2226" s="1348"/>
      <c r="D2226" s="1434"/>
      <c r="E2226" s="1434"/>
      <c r="F2226" s="1434"/>
      <c r="G2226" s="1436"/>
      <c r="H2226" s="1436"/>
      <c r="I2226" s="1436"/>
      <c r="J2226" s="1435"/>
      <c r="K2226" s="1435"/>
      <c r="L2226" s="1435"/>
      <c r="M2226" s="1435"/>
      <c r="N2226" s="1435"/>
      <c r="O2226" s="1435"/>
      <c r="P2226" s="1435"/>
      <c r="Q2226" s="1435"/>
      <c r="R2226" s="1435"/>
      <c r="S2226" s="1435"/>
      <c r="T2226" s="1435"/>
      <c r="U2226" s="1435"/>
      <c r="V2226" s="1435"/>
      <c r="W2226" s="1435"/>
      <c r="X2226" s="1435"/>
      <c r="Y2226" s="1435"/>
      <c r="Z2226" s="1435"/>
      <c r="AA2226" s="369"/>
    </row>
    <row r="2227" spans="1:47" ht="18" customHeight="1">
      <c r="A2227" s="369"/>
      <c r="B2227" s="1348"/>
      <c r="C2227" s="1348"/>
      <c r="D2227" s="1347" t="s">
        <v>3975</v>
      </c>
      <c r="E2227" s="1347"/>
      <c r="F2227" s="1347"/>
      <c r="G2227" s="1047" t="s">
        <v>3918</v>
      </c>
      <c r="H2227" s="1047"/>
      <c r="I2227" s="1047"/>
      <c r="J2227" s="871"/>
      <c r="K2227" s="869"/>
      <c r="L2227" s="344" t="s">
        <v>3919</v>
      </c>
      <c r="M2227" s="1437"/>
      <c r="N2227" s="1427"/>
      <c r="O2227" s="1438"/>
      <c r="P2227" s="1439"/>
      <c r="Q2227" s="1425"/>
      <c r="R2227" s="1425"/>
      <c r="S2227" s="1425"/>
      <c r="T2227" s="1425"/>
      <c r="U2227" s="1425"/>
      <c r="V2227" s="1425"/>
      <c r="W2227" s="1425"/>
      <c r="X2227" s="1425"/>
      <c r="Y2227" s="1425"/>
      <c r="Z2227" s="1440"/>
      <c r="AA2227" s="369"/>
    </row>
    <row r="2228" spans="1:47" ht="18" customHeight="1">
      <c r="A2228" s="369"/>
      <c r="B2228" s="1348"/>
      <c r="C2228" s="1348"/>
      <c r="D2228" s="1347"/>
      <c r="E2228" s="1347"/>
      <c r="F2228" s="1347"/>
      <c r="G2228" s="1047" t="s">
        <v>3920</v>
      </c>
      <c r="H2228" s="1047"/>
      <c r="I2228" s="1047"/>
      <c r="J2228" s="1046"/>
      <c r="K2228" s="1046"/>
      <c r="L2228" s="1046"/>
      <c r="M2228" s="1046"/>
      <c r="N2228" s="1046"/>
      <c r="O2228" s="1046"/>
      <c r="P2228" s="1047" t="s">
        <v>3921</v>
      </c>
      <c r="Q2228" s="1047"/>
      <c r="R2228" s="1047"/>
      <c r="S2228" s="1046"/>
      <c r="T2228" s="1046"/>
      <c r="U2228" s="1046"/>
      <c r="V2228" s="1046"/>
      <c r="W2228" s="1046"/>
      <c r="X2228" s="1046"/>
      <c r="Y2228" s="1046"/>
      <c r="Z2228" s="1046"/>
      <c r="AA2228" s="369"/>
    </row>
    <row r="2229" spans="1:47" ht="18" customHeight="1">
      <c r="A2229" s="369"/>
      <c r="B2229" s="1348"/>
      <c r="C2229" s="1348"/>
      <c r="D2229" s="1347"/>
      <c r="E2229" s="1347"/>
      <c r="F2229" s="1347"/>
      <c r="G2229" s="1047" t="s">
        <v>3922</v>
      </c>
      <c r="H2229" s="1047"/>
      <c r="I2229" s="1047"/>
      <c r="J2229" s="1046"/>
      <c r="K2229" s="1046"/>
      <c r="L2229" s="1046"/>
      <c r="M2229" s="1046"/>
      <c r="N2229" s="1046"/>
      <c r="O2229" s="1046"/>
      <c r="P2229" s="1047" t="s">
        <v>3923</v>
      </c>
      <c r="Q2229" s="1047"/>
      <c r="R2229" s="1047"/>
      <c r="S2229" s="1046"/>
      <c r="T2229" s="1046"/>
      <c r="U2229" s="1046"/>
      <c r="V2229" s="1046"/>
      <c r="W2229" s="1046"/>
      <c r="X2229" s="1046"/>
      <c r="Y2229" s="1046"/>
      <c r="Z2229" s="1046"/>
      <c r="AA2229" s="369"/>
    </row>
    <row r="2230" spans="1:47" ht="18" customHeight="1">
      <c r="A2230" s="369"/>
      <c r="B2230" s="1348"/>
      <c r="C2230" s="1348"/>
      <c r="D2230" s="1347"/>
      <c r="E2230" s="1347"/>
      <c r="F2230" s="1347"/>
      <c r="G2230" s="1047" t="s">
        <v>3924</v>
      </c>
      <c r="H2230" s="1047"/>
      <c r="I2230" s="1047"/>
      <c r="J2230" s="1046"/>
      <c r="K2230" s="1046"/>
      <c r="L2230" s="1046"/>
      <c r="M2230" s="1046"/>
      <c r="N2230" s="1046"/>
      <c r="O2230" s="1046"/>
      <c r="P2230" s="1046"/>
      <c r="Q2230" s="1046"/>
      <c r="R2230" s="1046"/>
      <c r="S2230" s="1046"/>
      <c r="T2230" s="1046"/>
      <c r="U2230" s="1046"/>
      <c r="V2230" s="1046"/>
      <c r="W2230" s="1046"/>
      <c r="X2230" s="1046"/>
      <c r="Y2230" s="1046"/>
      <c r="Z2230" s="1046"/>
      <c r="AA2230" s="369"/>
    </row>
    <row r="2231" spans="1:47" ht="14.4">
      <c r="A2231" s="369"/>
      <c r="B2231" s="1348"/>
      <c r="C2231" s="1348"/>
      <c r="D2231" s="1441" t="s">
        <v>3976</v>
      </c>
      <c r="E2231" s="1441"/>
      <c r="F2231" s="1441"/>
      <c r="G2231" s="1441"/>
      <c r="H2231" s="1441"/>
      <c r="I2231" s="1441"/>
      <c r="J2231" s="1441"/>
      <c r="K2231" s="1441"/>
      <c r="L2231" s="1441"/>
      <c r="M2231" s="1441"/>
      <c r="N2231" s="1441" t="s">
        <v>177</v>
      </c>
      <c r="O2231" s="1441"/>
      <c r="P2231" s="1441"/>
      <c r="Q2231" s="1441"/>
      <c r="R2231" s="1441"/>
      <c r="S2231" s="1441"/>
      <c r="T2231" s="1441"/>
      <c r="U2231" s="1441"/>
      <c r="V2231" s="1441"/>
      <c r="W2231" s="1441"/>
      <c r="X2231" s="1441"/>
      <c r="Y2231" s="1441"/>
      <c r="Z2231" s="1441"/>
      <c r="AA2231" s="369"/>
    </row>
    <row r="2232" spans="1:47" ht="14.4">
      <c r="A2232" s="369"/>
      <c r="B2232" s="1348"/>
      <c r="C2232" s="1348"/>
      <c r="D2232" s="1347"/>
      <c r="E2232" s="1347"/>
      <c r="F2232" s="1347"/>
      <c r="G2232" s="1347"/>
      <c r="H2232" s="1347"/>
      <c r="I2232" s="1347"/>
      <c r="J2232" s="1347"/>
      <c r="K2232" s="1347"/>
      <c r="L2232" s="1347"/>
      <c r="M2232" s="1347"/>
      <c r="N2232" s="1347"/>
      <c r="O2232" s="1347"/>
      <c r="P2232" s="1347"/>
      <c r="Q2232" s="1347"/>
      <c r="R2232" s="1347"/>
      <c r="S2232" s="1347"/>
      <c r="T2232" s="1347"/>
      <c r="U2232" s="1347"/>
      <c r="V2232" s="1347"/>
      <c r="W2232" s="1347"/>
      <c r="X2232" s="1347"/>
      <c r="Y2232" s="1347"/>
      <c r="Z2232" s="1347"/>
      <c r="AA2232" s="369"/>
    </row>
    <row r="2233" spans="1:47" ht="14.25" customHeight="1">
      <c r="A2233" s="369"/>
      <c r="B2233" s="1348"/>
      <c r="C2233" s="1348"/>
      <c r="D2233" s="1347"/>
      <c r="E2233" s="1347"/>
      <c r="F2233" s="1347"/>
      <c r="G2233" s="1347"/>
      <c r="H2233" s="1347"/>
      <c r="I2233" s="1347"/>
      <c r="J2233" s="1347"/>
      <c r="K2233" s="1347"/>
      <c r="L2233" s="1347"/>
      <c r="M2233" s="1347"/>
      <c r="N2233" s="1347"/>
      <c r="O2233" s="1347"/>
      <c r="P2233" s="1347"/>
      <c r="Q2233" s="1347"/>
      <c r="R2233" s="1347"/>
      <c r="S2233" s="1347"/>
      <c r="T2233" s="1347"/>
      <c r="U2233" s="1347"/>
      <c r="V2233" s="1347"/>
      <c r="W2233" s="1347"/>
      <c r="X2233" s="1347"/>
      <c r="Y2233" s="1347"/>
      <c r="Z2233" s="1347"/>
      <c r="AA2233" s="369"/>
    </row>
    <row r="2234" spans="1:47" ht="14.4">
      <c r="A2234" s="369"/>
      <c r="B2234" s="1348"/>
      <c r="C2234" s="1348"/>
      <c r="D2234" s="1347" t="s">
        <v>3977</v>
      </c>
      <c r="E2234" s="1347"/>
      <c r="F2234" s="1347"/>
      <c r="G2234" s="1347"/>
      <c r="H2234" s="1347"/>
      <c r="I2234" s="1347"/>
      <c r="J2234" s="1347"/>
      <c r="K2234" s="1347"/>
      <c r="L2234" s="1347"/>
      <c r="M2234" s="1347"/>
      <c r="N2234" s="1442" t="s">
        <v>3979</v>
      </c>
      <c r="O2234" s="1442"/>
      <c r="P2234" s="1442"/>
      <c r="Q2234" s="1442"/>
      <c r="R2234" s="390"/>
      <c r="S2234" s="369"/>
      <c r="T2234" s="369"/>
      <c r="U2234" s="369"/>
      <c r="V2234" s="391"/>
      <c r="W2234" s="389"/>
      <c r="X2234" s="389"/>
      <c r="Y2234" s="389"/>
      <c r="Z2234" s="392"/>
      <c r="AA2234" s="369"/>
    </row>
    <row r="2235" spans="1:47" ht="14.4">
      <c r="A2235" s="369"/>
      <c r="B2235" s="1348"/>
      <c r="C2235" s="1348"/>
      <c r="D2235" s="1347"/>
      <c r="E2235" s="1347"/>
      <c r="F2235" s="1347"/>
      <c r="G2235" s="1347"/>
      <c r="H2235" s="1347"/>
      <c r="I2235" s="1347"/>
      <c r="J2235" s="1347"/>
      <c r="K2235" s="1347"/>
      <c r="L2235" s="1347"/>
      <c r="M2235" s="1347"/>
      <c r="N2235" s="1442"/>
      <c r="O2235" s="1442"/>
      <c r="P2235" s="1442"/>
      <c r="Q2235" s="1442"/>
      <c r="R2235" s="115"/>
      <c r="S2235" s="114"/>
      <c r="T2235" s="369" t="s">
        <v>388</v>
      </c>
      <c r="U2235" s="114"/>
      <c r="V2235" s="393" t="s">
        <v>3980</v>
      </c>
      <c r="W2235" s="389"/>
      <c r="X2235" s="389"/>
      <c r="Y2235" s="389"/>
      <c r="Z2235" s="392"/>
      <c r="AA2235" s="369"/>
    </row>
    <row r="2236" spans="1:47" ht="14.4">
      <c r="A2236" s="369"/>
      <c r="B2236" s="1348"/>
      <c r="C2236" s="1348"/>
      <c r="D2236" s="1347"/>
      <c r="E2236" s="1347"/>
      <c r="F2236" s="1347"/>
      <c r="G2236" s="1347"/>
      <c r="H2236" s="1347"/>
      <c r="I2236" s="1347"/>
      <c r="J2236" s="1347"/>
      <c r="K2236" s="1347"/>
      <c r="L2236" s="1347"/>
      <c r="M2236" s="1347"/>
      <c r="N2236" s="1442"/>
      <c r="O2236" s="1442"/>
      <c r="P2236" s="1442"/>
      <c r="Q2236" s="1442"/>
      <c r="R2236" s="394"/>
      <c r="S2236" s="369"/>
      <c r="T2236" s="369"/>
      <c r="U2236" s="395"/>
      <c r="V2236" s="391"/>
      <c r="W2236" s="389"/>
      <c r="X2236" s="389"/>
      <c r="Y2236" s="389"/>
      <c r="Z2236" s="392"/>
      <c r="AA2236" s="369"/>
    </row>
    <row r="2237" spans="1:47" ht="13.95" customHeight="1">
      <c r="A2237" s="369"/>
      <c r="B2237" s="1348"/>
      <c r="C2237" s="1348"/>
      <c r="D2237" s="1443" t="s">
        <v>3978</v>
      </c>
      <c r="E2237" s="1443"/>
      <c r="F2237" s="1443"/>
      <c r="G2237" s="370"/>
      <c r="H2237" s="371"/>
      <c r="I2237" s="371"/>
      <c r="J2237" s="371"/>
      <c r="K2237" s="371"/>
      <c r="L2237" s="371"/>
      <c r="M2237" s="371"/>
      <c r="N2237" s="371"/>
      <c r="O2237" s="371"/>
      <c r="P2237" s="371"/>
      <c r="Q2237" s="371"/>
      <c r="R2237" s="371"/>
      <c r="S2237" s="371"/>
      <c r="T2237" s="371"/>
      <c r="U2237" s="371"/>
      <c r="V2237" s="372"/>
      <c r="W2237" s="370"/>
      <c r="X2237" s="370"/>
      <c r="Y2237" s="370"/>
      <c r="Z2237" s="374"/>
      <c r="AA2237" s="369"/>
    </row>
    <row r="2238" spans="1:47" ht="14.4">
      <c r="A2238" s="369"/>
      <c r="B2238" s="1348"/>
      <c r="C2238" s="1348"/>
      <c r="D2238" s="1443"/>
      <c r="E2238" s="1443"/>
      <c r="F2238" s="1443"/>
      <c r="G2238" s="389"/>
      <c r="H2238" s="369"/>
      <c r="I2238" s="121" t="s">
        <v>3783</v>
      </c>
      <c r="J2238" s="369" t="s">
        <v>3981</v>
      </c>
      <c r="K2238" s="369"/>
      <c r="L2238" s="369"/>
      <c r="M2238" s="369"/>
      <c r="N2238" s="369" t="s">
        <v>3965</v>
      </c>
      <c r="O2238" s="369"/>
      <c r="P2238" s="121" t="s">
        <v>3783</v>
      </c>
      <c r="Q2238" s="369" t="s">
        <v>3982</v>
      </c>
      <c r="R2238" s="369"/>
      <c r="S2238" s="369"/>
      <c r="T2238" s="369"/>
      <c r="U2238" s="369" t="s">
        <v>3965</v>
      </c>
      <c r="V2238" s="391"/>
      <c r="W2238" s="121" t="s">
        <v>3783</v>
      </c>
      <c r="X2238" s="389" t="s">
        <v>3983</v>
      </c>
      <c r="Y2238" s="389"/>
      <c r="Z2238" s="392"/>
      <c r="AA2238" s="369"/>
    </row>
    <row r="2239" spans="1:47" ht="14.4">
      <c r="A2239" s="369"/>
      <c r="B2239" s="1348"/>
      <c r="C2239" s="1348"/>
      <c r="D2239" s="1443"/>
      <c r="E2239" s="1443"/>
      <c r="F2239" s="1443"/>
      <c r="G2239" s="375"/>
      <c r="H2239" s="376"/>
      <c r="I2239" s="376"/>
      <c r="J2239" s="376"/>
      <c r="K2239" s="376"/>
      <c r="L2239" s="376"/>
      <c r="M2239" s="376"/>
      <c r="N2239" s="376"/>
      <c r="O2239" s="376"/>
      <c r="P2239" s="376"/>
      <c r="Q2239" s="376"/>
      <c r="R2239" s="376"/>
      <c r="S2239" s="376"/>
      <c r="T2239" s="376"/>
      <c r="U2239" s="376"/>
      <c r="V2239" s="378"/>
      <c r="W2239" s="375"/>
      <c r="X2239" s="375"/>
      <c r="Y2239" s="375"/>
      <c r="Z2239" s="379"/>
      <c r="AA2239" s="369"/>
    </row>
    <row r="2240" spans="1:47" ht="14.55" customHeight="1">
      <c r="B2240" s="1348" t="s">
        <v>3984</v>
      </c>
      <c r="C2240" s="1348"/>
      <c r="D2240" s="1347" t="s">
        <v>23</v>
      </c>
      <c r="E2240" s="1347"/>
      <c r="F2240" s="1347"/>
      <c r="G2240" s="1346" t="s">
        <v>15</v>
      </c>
      <c r="H2240" s="1346"/>
      <c r="I2240" s="1346"/>
      <c r="J2240" s="1346"/>
      <c r="K2240" s="1346"/>
      <c r="L2240" s="1444"/>
      <c r="M2240" s="1349"/>
      <c r="N2240" s="368" t="s">
        <v>3919</v>
      </c>
      <c r="O2240" s="1444"/>
      <c r="P2240" s="1349"/>
      <c r="Q2240" s="1346" t="s">
        <v>56</v>
      </c>
      <c r="R2240" s="1346"/>
      <c r="S2240" s="1346"/>
      <c r="T2240" s="1346"/>
      <c r="U2240" s="1346"/>
      <c r="V2240" s="1445"/>
      <c r="W2240" s="1346"/>
      <c r="X2240" s="1346"/>
      <c r="Y2240" s="1346"/>
      <c r="Z2240" s="1346"/>
      <c r="AB2240" s="2">
        <v>87</v>
      </c>
      <c r="AC2240" s="876"/>
      <c r="AD2240" s="876"/>
      <c r="AE2240" s="876"/>
      <c r="AF2240" s="1446"/>
      <c r="AG2240" s="1446"/>
      <c r="AH2240" s="1446"/>
      <c r="AI2240" s="1446"/>
      <c r="AJ2240" s="1446"/>
      <c r="AK2240" s="876"/>
      <c r="AL2240" s="876"/>
      <c r="AM2240" s="876"/>
      <c r="AN2240" s="1446"/>
      <c r="AO2240" s="1446"/>
      <c r="AP2240" s="1446"/>
      <c r="AQ2240" s="1446"/>
      <c r="AR2240" s="1446"/>
      <c r="AS2240" s="1446"/>
      <c r="AT2240" s="1446"/>
      <c r="AU2240" s="1446"/>
    </row>
    <row r="2241" spans="1:47" ht="13.05" customHeight="1">
      <c r="B2241" s="1348"/>
      <c r="C2241" s="1348"/>
      <c r="D2241" s="1347"/>
      <c r="E2241" s="1347"/>
      <c r="F2241" s="1347"/>
      <c r="G2241" s="1346" t="s">
        <v>17</v>
      </c>
      <c r="H2241" s="1346"/>
      <c r="I2241" s="1346"/>
      <c r="J2241" s="1346"/>
      <c r="K2241" s="1346"/>
      <c r="L2241" s="1445"/>
      <c r="M2241" s="1346"/>
      <c r="N2241" s="1346"/>
      <c r="O2241" s="1346"/>
      <c r="P2241" s="1346"/>
      <c r="Q2241" s="1346" t="s">
        <v>3993</v>
      </c>
      <c r="R2241" s="1346"/>
      <c r="S2241" s="1346"/>
      <c r="T2241" s="1346"/>
      <c r="U2241" s="1346"/>
      <c r="V2241" s="1445"/>
      <c r="W2241" s="1346"/>
      <c r="X2241" s="1346"/>
      <c r="Y2241" s="1346"/>
      <c r="Z2241" s="1346"/>
      <c r="AC2241" s="876"/>
      <c r="AD2241" s="876"/>
      <c r="AE2241" s="876"/>
      <c r="AF2241" s="1446"/>
      <c r="AG2241" s="1446"/>
      <c r="AH2241" s="1446"/>
      <c r="AI2241" s="1446"/>
      <c r="AJ2241" s="1446"/>
      <c r="AK2241" s="1446"/>
      <c r="AL2241" s="1446"/>
      <c r="AM2241" s="1446"/>
      <c r="AN2241" s="1446"/>
      <c r="AO2241" s="1446"/>
      <c r="AP2241" s="1446"/>
      <c r="AQ2241" s="1446"/>
      <c r="AR2241" s="1446"/>
      <c r="AS2241" s="1446"/>
      <c r="AT2241" s="1446"/>
      <c r="AU2241" s="1446"/>
    </row>
    <row r="2242" spans="1:47" ht="13.95" customHeight="1">
      <c r="A2242" s="369"/>
      <c r="B2242" s="1348"/>
      <c r="C2242" s="1348"/>
      <c r="D2242" s="1347"/>
      <c r="E2242" s="1347"/>
      <c r="F2242" s="1347"/>
      <c r="G2242" s="1346" t="s">
        <v>19</v>
      </c>
      <c r="H2242" s="1346"/>
      <c r="I2242" s="1346"/>
      <c r="J2242" s="1346"/>
      <c r="K2242" s="1346"/>
      <c r="L2242" s="1445"/>
      <c r="M2242" s="1346"/>
      <c r="N2242" s="1346"/>
      <c r="O2242" s="1346"/>
      <c r="P2242" s="1346"/>
      <c r="Q2242" s="1347" t="s">
        <v>20</v>
      </c>
      <c r="R2242" s="1347"/>
      <c r="S2242" s="1347"/>
      <c r="T2242" s="1347"/>
      <c r="U2242" s="1347"/>
      <c r="V2242" s="1445"/>
      <c r="W2242" s="1346"/>
      <c r="X2242" s="1346"/>
      <c r="Y2242" s="1346"/>
      <c r="Z2242" s="1346"/>
      <c r="AA2242" s="369"/>
    </row>
    <row r="2243" spans="1:47" ht="14.4">
      <c r="A2243" s="369"/>
      <c r="B2243" s="1348"/>
      <c r="C2243" s="1348"/>
      <c r="D2243" s="1347" t="s">
        <v>8</v>
      </c>
      <c r="E2243" s="1347"/>
      <c r="F2243" s="1347"/>
      <c r="G2243" s="1447"/>
      <c r="H2243" s="1343"/>
      <c r="I2243" s="1343"/>
      <c r="J2243" s="1343"/>
      <c r="K2243" s="1343"/>
      <c r="L2243" s="1344"/>
      <c r="M2243" s="1344"/>
      <c r="N2243" s="1344"/>
      <c r="O2243" s="1344"/>
      <c r="P2243" s="1344"/>
      <c r="Q2243" s="1344"/>
      <c r="R2243" s="1344"/>
      <c r="S2243" s="1344"/>
      <c r="T2243" s="1344"/>
      <c r="U2243" s="1344"/>
      <c r="V2243" s="1344"/>
      <c r="W2243" s="1344"/>
      <c r="X2243" s="1344"/>
      <c r="Y2243" s="1344"/>
      <c r="Z2243" s="1344"/>
      <c r="AA2243" s="369"/>
    </row>
    <row r="2244" spans="1:47" ht="14.4">
      <c r="A2244" s="369"/>
      <c r="B2244" s="1348"/>
      <c r="C2244" s="1348"/>
      <c r="D2244" s="1347"/>
      <c r="E2244" s="1347"/>
      <c r="F2244" s="1347"/>
      <c r="G2244" s="1345"/>
      <c r="H2244" s="1344"/>
      <c r="I2244" s="1344"/>
      <c r="J2244" s="1344"/>
      <c r="K2244" s="1344"/>
      <c r="L2244" s="1344"/>
      <c r="M2244" s="1344"/>
      <c r="N2244" s="1344"/>
      <c r="O2244" s="1344"/>
      <c r="P2244" s="1344"/>
      <c r="Q2244" s="1344"/>
      <c r="R2244" s="1344"/>
      <c r="S2244" s="1344"/>
      <c r="T2244" s="1344"/>
      <c r="U2244" s="1344"/>
      <c r="V2244" s="1344"/>
      <c r="W2244" s="1344"/>
      <c r="X2244" s="1344"/>
      <c r="Y2244" s="1344"/>
      <c r="Z2244" s="1344"/>
      <c r="AA2244" s="369"/>
    </row>
    <row r="2245" spans="1:47" ht="14.4">
      <c r="A2245" s="369"/>
      <c r="B2245" s="1348"/>
      <c r="C2245" s="1348"/>
      <c r="D2245" s="1347" t="s">
        <v>3745</v>
      </c>
      <c r="E2245" s="1347"/>
      <c r="F2245" s="1347"/>
      <c r="G2245" s="370"/>
      <c r="H2245" s="371"/>
      <c r="I2245" s="350"/>
      <c r="J2245" s="350"/>
      <c r="K2245" s="112" t="s">
        <v>3783</v>
      </c>
      <c r="L2245" s="371" t="s">
        <v>3966</v>
      </c>
      <c r="M2245" s="371"/>
      <c r="N2245" s="371"/>
      <c r="O2245" s="371"/>
      <c r="P2245" s="371" t="s">
        <v>3965</v>
      </c>
      <c r="Q2245" s="350"/>
      <c r="R2245" s="112" t="s">
        <v>3783</v>
      </c>
      <c r="S2245" s="371" t="s">
        <v>3967</v>
      </c>
      <c r="T2245" s="371"/>
      <c r="U2245" s="371"/>
      <c r="V2245" s="372"/>
      <c r="W2245" s="373"/>
      <c r="X2245" s="370"/>
      <c r="Y2245" s="370"/>
      <c r="Z2245" s="374"/>
      <c r="AA2245" s="369"/>
    </row>
    <row r="2246" spans="1:47" ht="14.4">
      <c r="A2246" s="369"/>
      <c r="B2246" s="1348"/>
      <c r="C2246" s="1348"/>
      <c r="D2246" s="1347"/>
      <c r="E2246" s="1347"/>
      <c r="F2246" s="1347"/>
      <c r="G2246" s="375"/>
      <c r="H2246" s="376"/>
      <c r="I2246" s="377"/>
      <c r="J2246" s="376"/>
      <c r="K2246" s="110" t="s">
        <v>3783</v>
      </c>
      <c r="L2246" s="376" t="s">
        <v>9</v>
      </c>
      <c r="M2246" s="376"/>
      <c r="N2246" s="376"/>
      <c r="O2246" s="1448"/>
      <c r="P2246" s="1449"/>
      <c r="Q2246" s="1449"/>
      <c r="R2246" s="1449"/>
      <c r="S2246" s="1449"/>
      <c r="T2246" s="1449"/>
      <c r="U2246" s="1449"/>
      <c r="V2246" s="1449"/>
      <c r="W2246" s="375" t="s">
        <v>10</v>
      </c>
      <c r="X2246" s="375"/>
      <c r="Y2246" s="375"/>
      <c r="Z2246" s="379"/>
      <c r="AA2246" s="369"/>
    </row>
    <row r="2247" spans="1:47" ht="14.4">
      <c r="A2247" s="369"/>
      <c r="B2247" s="1348"/>
      <c r="C2247" s="1348"/>
      <c r="D2247" s="1347"/>
      <c r="E2247" s="1347"/>
      <c r="F2247" s="1347"/>
      <c r="G2247" s="1450" t="s">
        <v>3968</v>
      </c>
      <c r="H2247" s="1450"/>
      <c r="I2247" s="1450"/>
      <c r="J2247" s="1450"/>
      <c r="K2247" s="1451"/>
      <c r="L2247" s="1452"/>
      <c r="M2247" s="1453"/>
      <c r="N2247" s="1453"/>
      <c r="O2247" s="1453"/>
      <c r="P2247" s="1453"/>
      <c r="Q2247" s="1452"/>
      <c r="R2247" s="1453"/>
      <c r="S2247" s="1453"/>
      <c r="T2247" s="1453"/>
      <c r="U2247" s="1453"/>
      <c r="V2247" s="1445"/>
      <c r="W2247" s="1346"/>
      <c r="X2247" s="1346"/>
      <c r="Y2247" s="1346"/>
      <c r="Z2247" s="1346"/>
      <c r="AA2247" s="369"/>
    </row>
    <row r="2248" spans="1:47" ht="14.4">
      <c r="A2248" s="369"/>
      <c r="B2248" s="1348"/>
      <c r="C2248" s="1348"/>
      <c r="D2248" s="1347"/>
      <c r="E2248" s="1347"/>
      <c r="F2248" s="1347"/>
      <c r="G2248" s="1450" t="s">
        <v>3969</v>
      </c>
      <c r="H2248" s="1450"/>
      <c r="I2248" s="1450"/>
      <c r="J2248" s="1450"/>
      <c r="K2248" s="1451"/>
      <c r="L2248" s="1429"/>
      <c r="M2248" s="862"/>
      <c r="N2248" s="109"/>
      <c r="O2248" s="1" t="s">
        <v>12</v>
      </c>
      <c r="P2248" s="109"/>
      <c r="Q2248" s="1" t="s">
        <v>11</v>
      </c>
      <c r="R2248" s="109"/>
      <c r="S2248" s="1" t="s">
        <v>227</v>
      </c>
      <c r="T2248" s="382"/>
      <c r="U2248" s="382"/>
      <c r="V2248" s="383"/>
      <c r="W2248" s="380"/>
      <c r="X2248" s="380"/>
      <c r="Y2248" s="380"/>
      <c r="Z2248" s="381"/>
      <c r="AA2248" s="369"/>
    </row>
    <row r="2249" spans="1:47" ht="13.95" customHeight="1">
      <c r="A2249" s="369"/>
      <c r="B2249" s="1348"/>
      <c r="C2249" s="1348"/>
      <c r="D2249" s="1443" t="s">
        <v>3971</v>
      </c>
      <c r="E2249" s="1347"/>
      <c r="F2249" s="1347"/>
      <c r="G2249" s="111" t="s">
        <v>3783</v>
      </c>
      <c r="H2249" s="385" t="s">
        <v>3972</v>
      </c>
      <c r="I2249" s="385"/>
      <c r="J2249" s="385"/>
      <c r="K2249" s="385"/>
      <c r="L2249" s="386" t="s">
        <v>3974</v>
      </c>
      <c r="M2249" s="385"/>
      <c r="N2249" s="385"/>
      <c r="O2249" s="1433"/>
      <c r="P2249" s="1433"/>
      <c r="Q2249" s="1433"/>
      <c r="R2249" s="1433"/>
      <c r="S2249" s="1433"/>
      <c r="T2249" s="1433"/>
      <c r="U2249" s="1433"/>
      <c r="V2249" s="1433"/>
      <c r="W2249" s="387" t="s">
        <v>10</v>
      </c>
      <c r="X2249" s="387"/>
      <c r="Y2249" s="387"/>
      <c r="Z2249" s="388"/>
      <c r="AA2249" s="369"/>
    </row>
    <row r="2250" spans="1:47" ht="14.4">
      <c r="A2250" s="369"/>
      <c r="B2250" s="1348"/>
      <c r="C2250" s="1348"/>
      <c r="D2250" s="1347"/>
      <c r="E2250" s="1347"/>
      <c r="F2250" s="1347"/>
      <c r="G2250" s="110" t="s">
        <v>3783</v>
      </c>
      <c r="H2250" s="376" t="s">
        <v>3973</v>
      </c>
      <c r="I2250" s="376"/>
      <c r="J2250" s="376"/>
      <c r="K2250" s="376"/>
      <c r="L2250" s="376"/>
      <c r="M2250" s="376"/>
      <c r="N2250" s="376"/>
      <c r="O2250" s="376"/>
      <c r="P2250" s="376"/>
      <c r="Q2250" s="376"/>
      <c r="R2250" s="376"/>
      <c r="S2250" s="376"/>
      <c r="T2250" s="376"/>
      <c r="U2250" s="376"/>
      <c r="V2250" s="378"/>
      <c r="W2250" s="375"/>
      <c r="X2250" s="375"/>
      <c r="Y2250" s="375"/>
      <c r="Z2250" s="379"/>
      <c r="AA2250" s="369"/>
    </row>
    <row r="2251" spans="1:47" ht="13.95" customHeight="1">
      <c r="A2251" s="369"/>
      <c r="B2251" s="1348" t="s">
        <v>3985</v>
      </c>
      <c r="C2251" s="1348"/>
      <c r="D2251" s="1347" t="s">
        <v>3755</v>
      </c>
      <c r="E2251" s="1347"/>
      <c r="F2251" s="1347"/>
      <c r="G2251" s="1435"/>
      <c r="H2251" s="1435"/>
      <c r="I2251" s="1435"/>
      <c r="J2251" s="1435"/>
      <c r="K2251" s="1435"/>
      <c r="L2251" s="1435"/>
      <c r="M2251" s="1435"/>
      <c r="N2251" s="1435"/>
      <c r="O2251" s="1435"/>
      <c r="P2251" s="1435"/>
      <c r="Q2251" s="1435"/>
      <c r="R2251" s="1435"/>
      <c r="S2251" s="1435"/>
      <c r="T2251" s="1435"/>
      <c r="U2251" s="1435"/>
      <c r="V2251" s="1435"/>
      <c r="W2251" s="1435"/>
      <c r="X2251" s="1435"/>
      <c r="Y2251" s="1435"/>
      <c r="Z2251" s="1435"/>
      <c r="AA2251" s="369"/>
    </row>
    <row r="2252" spans="1:47" ht="14.4">
      <c r="A2252" s="369"/>
      <c r="B2252" s="1348"/>
      <c r="C2252" s="1348"/>
      <c r="D2252" s="1434"/>
      <c r="E2252" s="1434"/>
      <c r="F2252" s="1434"/>
      <c r="G2252" s="1436"/>
      <c r="H2252" s="1436"/>
      <c r="I2252" s="1436"/>
      <c r="J2252" s="1435"/>
      <c r="K2252" s="1435"/>
      <c r="L2252" s="1435"/>
      <c r="M2252" s="1435"/>
      <c r="N2252" s="1435"/>
      <c r="O2252" s="1435"/>
      <c r="P2252" s="1435"/>
      <c r="Q2252" s="1435"/>
      <c r="R2252" s="1435"/>
      <c r="S2252" s="1435"/>
      <c r="T2252" s="1435"/>
      <c r="U2252" s="1435"/>
      <c r="V2252" s="1435"/>
      <c r="W2252" s="1435"/>
      <c r="X2252" s="1435"/>
      <c r="Y2252" s="1435"/>
      <c r="Z2252" s="1435"/>
      <c r="AA2252" s="369"/>
    </row>
    <row r="2253" spans="1:47" ht="18" customHeight="1">
      <c r="A2253" s="369"/>
      <c r="B2253" s="1348"/>
      <c r="C2253" s="1348"/>
      <c r="D2253" s="1347" t="s">
        <v>3975</v>
      </c>
      <c r="E2253" s="1347"/>
      <c r="F2253" s="1347"/>
      <c r="G2253" s="1047" t="s">
        <v>3918</v>
      </c>
      <c r="H2253" s="1047"/>
      <c r="I2253" s="1047"/>
      <c r="J2253" s="871"/>
      <c r="K2253" s="869"/>
      <c r="L2253" s="344" t="s">
        <v>3919</v>
      </c>
      <c r="M2253" s="1437"/>
      <c r="N2253" s="1427"/>
      <c r="O2253" s="1438"/>
      <c r="P2253" s="1439"/>
      <c r="Q2253" s="1425"/>
      <c r="R2253" s="1425"/>
      <c r="S2253" s="1425"/>
      <c r="T2253" s="1425"/>
      <c r="U2253" s="1425"/>
      <c r="V2253" s="1425"/>
      <c r="W2253" s="1425"/>
      <c r="X2253" s="1425"/>
      <c r="Y2253" s="1425"/>
      <c r="Z2253" s="1440"/>
      <c r="AA2253" s="369"/>
    </row>
    <row r="2254" spans="1:47" ht="18" customHeight="1">
      <c r="A2254" s="369"/>
      <c r="B2254" s="1348"/>
      <c r="C2254" s="1348"/>
      <c r="D2254" s="1347"/>
      <c r="E2254" s="1347"/>
      <c r="F2254" s="1347"/>
      <c r="G2254" s="1047" t="s">
        <v>3920</v>
      </c>
      <c r="H2254" s="1047"/>
      <c r="I2254" s="1047"/>
      <c r="J2254" s="1046"/>
      <c r="K2254" s="1046"/>
      <c r="L2254" s="1046"/>
      <c r="M2254" s="1046"/>
      <c r="N2254" s="1046"/>
      <c r="O2254" s="1046"/>
      <c r="P2254" s="1047" t="s">
        <v>3921</v>
      </c>
      <c r="Q2254" s="1047"/>
      <c r="R2254" s="1047"/>
      <c r="S2254" s="1046"/>
      <c r="T2254" s="1046"/>
      <c r="U2254" s="1046"/>
      <c r="V2254" s="1046"/>
      <c r="W2254" s="1046"/>
      <c r="X2254" s="1046"/>
      <c r="Y2254" s="1046"/>
      <c r="Z2254" s="1046"/>
      <c r="AA2254" s="369"/>
    </row>
    <row r="2255" spans="1:47" ht="18" customHeight="1">
      <c r="A2255" s="369"/>
      <c r="B2255" s="1348"/>
      <c r="C2255" s="1348"/>
      <c r="D2255" s="1347"/>
      <c r="E2255" s="1347"/>
      <c r="F2255" s="1347"/>
      <c r="G2255" s="1047" t="s">
        <v>3922</v>
      </c>
      <c r="H2255" s="1047"/>
      <c r="I2255" s="1047"/>
      <c r="J2255" s="1046"/>
      <c r="K2255" s="1046"/>
      <c r="L2255" s="1046"/>
      <c r="M2255" s="1046"/>
      <c r="N2255" s="1046"/>
      <c r="O2255" s="1046"/>
      <c r="P2255" s="1047" t="s">
        <v>3923</v>
      </c>
      <c r="Q2255" s="1047"/>
      <c r="R2255" s="1047"/>
      <c r="S2255" s="1046"/>
      <c r="T2255" s="1046"/>
      <c r="U2255" s="1046"/>
      <c r="V2255" s="1046"/>
      <c r="W2255" s="1046"/>
      <c r="X2255" s="1046"/>
      <c r="Y2255" s="1046"/>
      <c r="Z2255" s="1046"/>
      <c r="AA2255" s="369"/>
    </row>
    <row r="2256" spans="1:47" ht="18" customHeight="1">
      <c r="A2256" s="369"/>
      <c r="B2256" s="1348"/>
      <c r="C2256" s="1348"/>
      <c r="D2256" s="1347"/>
      <c r="E2256" s="1347"/>
      <c r="F2256" s="1347"/>
      <c r="G2256" s="1047" t="s">
        <v>3924</v>
      </c>
      <c r="H2256" s="1047"/>
      <c r="I2256" s="1047"/>
      <c r="J2256" s="1046"/>
      <c r="K2256" s="1046"/>
      <c r="L2256" s="1046"/>
      <c r="M2256" s="1046"/>
      <c r="N2256" s="1046"/>
      <c r="O2256" s="1046"/>
      <c r="P2256" s="1046"/>
      <c r="Q2256" s="1046"/>
      <c r="R2256" s="1046"/>
      <c r="S2256" s="1046"/>
      <c r="T2256" s="1046"/>
      <c r="U2256" s="1046"/>
      <c r="V2256" s="1046"/>
      <c r="W2256" s="1046"/>
      <c r="X2256" s="1046"/>
      <c r="Y2256" s="1046"/>
      <c r="Z2256" s="1046"/>
      <c r="AA2256" s="369"/>
    </row>
    <row r="2257" spans="1:47" ht="14.4">
      <c r="A2257" s="369"/>
      <c r="B2257" s="1348"/>
      <c r="C2257" s="1348"/>
      <c r="D2257" s="1441" t="s">
        <v>3976</v>
      </c>
      <c r="E2257" s="1441"/>
      <c r="F2257" s="1441"/>
      <c r="G2257" s="1441"/>
      <c r="H2257" s="1441"/>
      <c r="I2257" s="1441"/>
      <c r="J2257" s="1441"/>
      <c r="K2257" s="1441"/>
      <c r="L2257" s="1441"/>
      <c r="M2257" s="1441"/>
      <c r="N2257" s="1441" t="s">
        <v>177</v>
      </c>
      <c r="O2257" s="1441"/>
      <c r="P2257" s="1441"/>
      <c r="Q2257" s="1441"/>
      <c r="R2257" s="1441"/>
      <c r="S2257" s="1441"/>
      <c r="T2257" s="1441"/>
      <c r="U2257" s="1441"/>
      <c r="V2257" s="1441"/>
      <c r="W2257" s="1441"/>
      <c r="X2257" s="1441"/>
      <c r="Y2257" s="1441"/>
      <c r="Z2257" s="1441"/>
      <c r="AA2257" s="369"/>
    </row>
    <row r="2258" spans="1:47" ht="14.4">
      <c r="A2258" s="369"/>
      <c r="B2258" s="1348"/>
      <c r="C2258" s="1348"/>
      <c r="D2258" s="1347"/>
      <c r="E2258" s="1347"/>
      <c r="F2258" s="1347"/>
      <c r="G2258" s="1347"/>
      <c r="H2258" s="1347"/>
      <c r="I2258" s="1347"/>
      <c r="J2258" s="1347"/>
      <c r="K2258" s="1347"/>
      <c r="L2258" s="1347"/>
      <c r="M2258" s="1347"/>
      <c r="N2258" s="1347"/>
      <c r="O2258" s="1347"/>
      <c r="P2258" s="1347"/>
      <c r="Q2258" s="1347"/>
      <c r="R2258" s="1347"/>
      <c r="S2258" s="1347"/>
      <c r="T2258" s="1347"/>
      <c r="U2258" s="1347"/>
      <c r="V2258" s="1347"/>
      <c r="W2258" s="1347"/>
      <c r="X2258" s="1347"/>
      <c r="Y2258" s="1347"/>
      <c r="Z2258" s="1347"/>
      <c r="AA2258" s="369"/>
    </row>
    <row r="2259" spans="1:47" ht="14.25" customHeight="1">
      <c r="A2259" s="369"/>
      <c r="B2259" s="1348"/>
      <c r="C2259" s="1348"/>
      <c r="D2259" s="1347"/>
      <c r="E2259" s="1347"/>
      <c r="F2259" s="1347"/>
      <c r="G2259" s="1347"/>
      <c r="H2259" s="1347"/>
      <c r="I2259" s="1347"/>
      <c r="J2259" s="1347"/>
      <c r="K2259" s="1347"/>
      <c r="L2259" s="1347"/>
      <c r="M2259" s="1347"/>
      <c r="N2259" s="1347"/>
      <c r="O2259" s="1347"/>
      <c r="P2259" s="1347"/>
      <c r="Q2259" s="1347"/>
      <c r="R2259" s="1347"/>
      <c r="S2259" s="1347"/>
      <c r="T2259" s="1347"/>
      <c r="U2259" s="1347"/>
      <c r="V2259" s="1347"/>
      <c r="W2259" s="1347"/>
      <c r="X2259" s="1347"/>
      <c r="Y2259" s="1347"/>
      <c r="Z2259" s="1347"/>
      <c r="AA2259" s="369"/>
    </row>
    <row r="2260" spans="1:47" ht="14.4">
      <c r="A2260" s="369"/>
      <c r="B2260" s="1348"/>
      <c r="C2260" s="1348"/>
      <c r="D2260" s="1347" t="s">
        <v>3977</v>
      </c>
      <c r="E2260" s="1347"/>
      <c r="F2260" s="1347"/>
      <c r="G2260" s="1347"/>
      <c r="H2260" s="1347"/>
      <c r="I2260" s="1347"/>
      <c r="J2260" s="1347"/>
      <c r="K2260" s="1347"/>
      <c r="L2260" s="1347"/>
      <c r="M2260" s="1347"/>
      <c r="N2260" s="1442" t="s">
        <v>3979</v>
      </c>
      <c r="O2260" s="1442"/>
      <c r="P2260" s="1442"/>
      <c r="Q2260" s="1442"/>
      <c r="R2260" s="390"/>
      <c r="S2260" s="369"/>
      <c r="T2260" s="369"/>
      <c r="U2260" s="369"/>
      <c r="V2260" s="391"/>
      <c r="W2260" s="389"/>
      <c r="X2260" s="389"/>
      <c r="Y2260" s="389"/>
      <c r="Z2260" s="392"/>
      <c r="AA2260" s="369"/>
    </row>
    <row r="2261" spans="1:47" ht="14.4">
      <c r="A2261" s="369"/>
      <c r="B2261" s="1348"/>
      <c r="C2261" s="1348"/>
      <c r="D2261" s="1347"/>
      <c r="E2261" s="1347"/>
      <c r="F2261" s="1347"/>
      <c r="G2261" s="1347"/>
      <c r="H2261" s="1347"/>
      <c r="I2261" s="1347"/>
      <c r="J2261" s="1347"/>
      <c r="K2261" s="1347"/>
      <c r="L2261" s="1347"/>
      <c r="M2261" s="1347"/>
      <c r="N2261" s="1442"/>
      <c r="O2261" s="1442"/>
      <c r="P2261" s="1442"/>
      <c r="Q2261" s="1442"/>
      <c r="R2261" s="115"/>
      <c r="S2261" s="114"/>
      <c r="T2261" s="369" t="s">
        <v>388</v>
      </c>
      <c r="U2261" s="114"/>
      <c r="V2261" s="393" t="s">
        <v>3980</v>
      </c>
      <c r="W2261" s="389"/>
      <c r="X2261" s="389"/>
      <c r="Y2261" s="389"/>
      <c r="Z2261" s="392"/>
      <c r="AA2261" s="369"/>
    </row>
    <row r="2262" spans="1:47" ht="14.4">
      <c r="A2262" s="369"/>
      <c r="B2262" s="1348"/>
      <c r="C2262" s="1348"/>
      <c r="D2262" s="1347"/>
      <c r="E2262" s="1347"/>
      <c r="F2262" s="1347"/>
      <c r="G2262" s="1347"/>
      <c r="H2262" s="1347"/>
      <c r="I2262" s="1347"/>
      <c r="J2262" s="1347"/>
      <c r="K2262" s="1347"/>
      <c r="L2262" s="1347"/>
      <c r="M2262" s="1347"/>
      <c r="N2262" s="1442"/>
      <c r="O2262" s="1442"/>
      <c r="P2262" s="1442"/>
      <c r="Q2262" s="1442"/>
      <c r="R2262" s="394"/>
      <c r="S2262" s="369"/>
      <c r="T2262" s="369"/>
      <c r="U2262" s="395"/>
      <c r="V2262" s="391"/>
      <c r="W2262" s="389"/>
      <c r="X2262" s="389"/>
      <c r="Y2262" s="389"/>
      <c r="Z2262" s="392"/>
      <c r="AA2262" s="369"/>
    </row>
    <row r="2263" spans="1:47" ht="13.95" customHeight="1">
      <c r="A2263" s="369"/>
      <c r="B2263" s="1348"/>
      <c r="C2263" s="1348"/>
      <c r="D2263" s="1443" t="s">
        <v>3978</v>
      </c>
      <c r="E2263" s="1443"/>
      <c r="F2263" s="1443"/>
      <c r="G2263" s="370"/>
      <c r="H2263" s="371"/>
      <c r="I2263" s="371"/>
      <c r="J2263" s="371"/>
      <c r="K2263" s="371"/>
      <c r="L2263" s="371"/>
      <c r="M2263" s="371"/>
      <c r="N2263" s="371"/>
      <c r="O2263" s="371"/>
      <c r="P2263" s="371"/>
      <c r="Q2263" s="371"/>
      <c r="R2263" s="371"/>
      <c r="S2263" s="371"/>
      <c r="T2263" s="371"/>
      <c r="U2263" s="371"/>
      <c r="V2263" s="372"/>
      <c r="W2263" s="370"/>
      <c r="X2263" s="370"/>
      <c r="Y2263" s="370"/>
      <c r="Z2263" s="374"/>
      <c r="AA2263" s="369"/>
    </row>
    <row r="2264" spans="1:47" ht="14.4">
      <c r="A2264" s="369"/>
      <c r="B2264" s="1348"/>
      <c r="C2264" s="1348"/>
      <c r="D2264" s="1443"/>
      <c r="E2264" s="1443"/>
      <c r="F2264" s="1443"/>
      <c r="G2264" s="389"/>
      <c r="H2264" s="369"/>
      <c r="I2264" s="121" t="s">
        <v>3783</v>
      </c>
      <c r="J2264" s="369" t="s">
        <v>3981</v>
      </c>
      <c r="K2264" s="369"/>
      <c r="L2264" s="369"/>
      <c r="M2264" s="369"/>
      <c r="N2264" s="369" t="s">
        <v>3965</v>
      </c>
      <c r="O2264" s="369"/>
      <c r="P2264" s="121" t="s">
        <v>3783</v>
      </c>
      <c r="Q2264" s="369" t="s">
        <v>3982</v>
      </c>
      <c r="R2264" s="369"/>
      <c r="S2264" s="369"/>
      <c r="T2264" s="369"/>
      <c r="U2264" s="369" t="s">
        <v>3965</v>
      </c>
      <c r="V2264" s="391"/>
      <c r="W2264" s="121" t="s">
        <v>3783</v>
      </c>
      <c r="X2264" s="389" t="s">
        <v>3983</v>
      </c>
      <c r="Y2264" s="389"/>
      <c r="Z2264" s="392"/>
      <c r="AA2264" s="369"/>
    </row>
    <row r="2265" spans="1:47" ht="14.4">
      <c r="A2265" s="369"/>
      <c r="B2265" s="1348"/>
      <c r="C2265" s="1348"/>
      <c r="D2265" s="1443"/>
      <c r="E2265" s="1443"/>
      <c r="F2265" s="1443"/>
      <c r="G2265" s="375"/>
      <c r="H2265" s="376"/>
      <c r="I2265" s="376"/>
      <c r="J2265" s="376"/>
      <c r="K2265" s="376"/>
      <c r="L2265" s="376"/>
      <c r="M2265" s="376"/>
      <c r="N2265" s="376"/>
      <c r="O2265" s="376"/>
      <c r="P2265" s="376"/>
      <c r="Q2265" s="376"/>
      <c r="R2265" s="376"/>
      <c r="S2265" s="376"/>
      <c r="T2265" s="376"/>
      <c r="U2265" s="376"/>
      <c r="V2265" s="378"/>
      <c r="W2265" s="375"/>
      <c r="X2265" s="375"/>
      <c r="Y2265" s="375"/>
      <c r="Z2265" s="379"/>
      <c r="AA2265" s="369"/>
    </row>
    <row r="2266" spans="1:47" ht="14.55" customHeight="1">
      <c r="B2266" s="1348" t="s">
        <v>3984</v>
      </c>
      <c r="C2266" s="1348"/>
      <c r="D2266" s="1347" t="s">
        <v>23</v>
      </c>
      <c r="E2266" s="1347"/>
      <c r="F2266" s="1347"/>
      <c r="G2266" s="1346" t="s">
        <v>15</v>
      </c>
      <c r="H2266" s="1346"/>
      <c r="I2266" s="1346"/>
      <c r="J2266" s="1346"/>
      <c r="K2266" s="1346"/>
      <c r="L2266" s="1444"/>
      <c r="M2266" s="1349"/>
      <c r="N2266" s="368" t="s">
        <v>3919</v>
      </c>
      <c r="O2266" s="1444"/>
      <c r="P2266" s="1349"/>
      <c r="Q2266" s="1346" t="s">
        <v>56</v>
      </c>
      <c r="R2266" s="1346"/>
      <c r="S2266" s="1346"/>
      <c r="T2266" s="1346"/>
      <c r="U2266" s="1346"/>
      <c r="V2266" s="1445"/>
      <c r="W2266" s="1346"/>
      <c r="X2266" s="1346"/>
      <c r="Y2266" s="1346"/>
      <c r="Z2266" s="1346"/>
      <c r="AB2266" s="2">
        <v>88</v>
      </c>
      <c r="AC2266" s="876"/>
      <c r="AD2266" s="876"/>
      <c r="AE2266" s="876"/>
      <c r="AF2266" s="1446"/>
      <c r="AG2266" s="1446"/>
      <c r="AH2266" s="1446"/>
      <c r="AI2266" s="1446"/>
      <c r="AJ2266" s="1446"/>
      <c r="AK2266" s="876"/>
      <c r="AL2266" s="876"/>
      <c r="AM2266" s="876"/>
      <c r="AN2266" s="1446"/>
      <c r="AO2266" s="1446"/>
      <c r="AP2266" s="1446"/>
      <c r="AQ2266" s="1446"/>
      <c r="AR2266" s="1446"/>
      <c r="AS2266" s="1446"/>
      <c r="AT2266" s="1446"/>
      <c r="AU2266" s="1446"/>
    </row>
    <row r="2267" spans="1:47" ht="13.05" customHeight="1">
      <c r="B2267" s="1348"/>
      <c r="C2267" s="1348"/>
      <c r="D2267" s="1347"/>
      <c r="E2267" s="1347"/>
      <c r="F2267" s="1347"/>
      <c r="G2267" s="1346" t="s">
        <v>17</v>
      </c>
      <c r="H2267" s="1346"/>
      <c r="I2267" s="1346"/>
      <c r="J2267" s="1346"/>
      <c r="K2267" s="1346"/>
      <c r="L2267" s="1445"/>
      <c r="M2267" s="1346"/>
      <c r="N2267" s="1346"/>
      <c r="O2267" s="1346"/>
      <c r="P2267" s="1346"/>
      <c r="Q2267" s="1346" t="s">
        <v>3993</v>
      </c>
      <c r="R2267" s="1346"/>
      <c r="S2267" s="1346"/>
      <c r="T2267" s="1346"/>
      <c r="U2267" s="1346"/>
      <c r="V2267" s="1445"/>
      <c r="W2267" s="1346"/>
      <c r="X2267" s="1346"/>
      <c r="Y2267" s="1346"/>
      <c r="Z2267" s="1346"/>
      <c r="AC2267" s="876"/>
      <c r="AD2267" s="876"/>
      <c r="AE2267" s="876"/>
      <c r="AF2267" s="1446"/>
      <c r="AG2267" s="1446"/>
      <c r="AH2267" s="1446"/>
      <c r="AI2267" s="1446"/>
      <c r="AJ2267" s="1446"/>
      <c r="AK2267" s="1446"/>
      <c r="AL2267" s="1446"/>
      <c r="AM2267" s="1446"/>
      <c r="AN2267" s="1446"/>
      <c r="AO2267" s="1446"/>
      <c r="AP2267" s="1446"/>
      <c r="AQ2267" s="1446"/>
      <c r="AR2267" s="1446"/>
      <c r="AS2267" s="1446"/>
      <c r="AT2267" s="1446"/>
      <c r="AU2267" s="1446"/>
    </row>
    <row r="2268" spans="1:47" ht="13.95" customHeight="1">
      <c r="A2268" s="369"/>
      <c r="B2268" s="1348"/>
      <c r="C2268" s="1348"/>
      <c r="D2268" s="1347"/>
      <c r="E2268" s="1347"/>
      <c r="F2268" s="1347"/>
      <c r="G2268" s="1346" t="s">
        <v>19</v>
      </c>
      <c r="H2268" s="1346"/>
      <c r="I2268" s="1346"/>
      <c r="J2268" s="1346"/>
      <c r="K2268" s="1346"/>
      <c r="L2268" s="1445"/>
      <c r="M2268" s="1346"/>
      <c r="N2268" s="1346"/>
      <c r="O2268" s="1346"/>
      <c r="P2268" s="1346"/>
      <c r="Q2268" s="1347" t="s">
        <v>20</v>
      </c>
      <c r="R2268" s="1347"/>
      <c r="S2268" s="1347"/>
      <c r="T2268" s="1347"/>
      <c r="U2268" s="1347"/>
      <c r="V2268" s="1445"/>
      <c r="W2268" s="1346"/>
      <c r="X2268" s="1346"/>
      <c r="Y2268" s="1346"/>
      <c r="Z2268" s="1346"/>
      <c r="AA2268" s="369"/>
    </row>
    <row r="2269" spans="1:47" ht="14.4">
      <c r="A2269" s="369"/>
      <c r="B2269" s="1348"/>
      <c r="C2269" s="1348"/>
      <c r="D2269" s="1347" t="s">
        <v>8</v>
      </c>
      <c r="E2269" s="1347"/>
      <c r="F2269" s="1347"/>
      <c r="G2269" s="1447"/>
      <c r="H2269" s="1343"/>
      <c r="I2269" s="1343"/>
      <c r="J2269" s="1343"/>
      <c r="K2269" s="1343"/>
      <c r="L2269" s="1344"/>
      <c r="M2269" s="1344"/>
      <c r="N2269" s="1344"/>
      <c r="O2269" s="1344"/>
      <c r="P2269" s="1344"/>
      <c r="Q2269" s="1344"/>
      <c r="R2269" s="1344"/>
      <c r="S2269" s="1344"/>
      <c r="T2269" s="1344"/>
      <c r="U2269" s="1344"/>
      <c r="V2269" s="1344"/>
      <c r="W2269" s="1344"/>
      <c r="X2269" s="1344"/>
      <c r="Y2269" s="1344"/>
      <c r="Z2269" s="1344"/>
      <c r="AA2269" s="369"/>
    </row>
    <row r="2270" spans="1:47" ht="14.4">
      <c r="A2270" s="369"/>
      <c r="B2270" s="1348"/>
      <c r="C2270" s="1348"/>
      <c r="D2270" s="1347"/>
      <c r="E2270" s="1347"/>
      <c r="F2270" s="1347"/>
      <c r="G2270" s="1345"/>
      <c r="H2270" s="1344"/>
      <c r="I2270" s="1344"/>
      <c r="J2270" s="1344"/>
      <c r="K2270" s="1344"/>
      <c r="L2270" s="1344"/>
      <c r="M2270" s="1344"/>
      <c r="N2270" s="1344"/>
      <c r="O2270" s="1344"/>
      <c r="P2270" s="1344"/>
      <c r="Q2270" s="1344"/>
      <c r="R2270" s="1344"/>
      <c r="S2270" s="1344"/>
      <c r="T2270" s="1344"/>
      <c r="U2270" s="1344"/>
      <c r="V2270" s="1344"/>
      <c r="W2270" s="1344"/>
      <c r="X2270" s="1344"/>
      <c r="Y2270" s="1344"/>
      <c r="Z2270" s="1344"/>
      <c r="AA2270" s="369"/>
    </row>
    <row r="2271" spans="1:47" ht="14.4">
      <c r="A2271" s="369"/>
      <c r="B2271" s="1348"/>
      <c r="C2271" s="1348"/>
      <c r="D2271" s="1347" t="s">
        <v>3745</v>
      </c>
      <c r="E2271" s="1347"/>
      <c r="F2271" s="1347"/>
      <c r="G2271" s="370"/>
      <c r="H2271" s="371"/>
      <c r="I2271" s="350"/>
      <c r="J2271" s="350"/>
      <c r="K2271" s="112" t="s">
        <v>3783</v>
      </c>
      <c r="L2271" s="371" t="s">
        <v>3966</v>
      </c>
      <c r="M2271" s="371"/>
      <c r="N2271" s="371"/>
      <c r="O2271" s="371"/>
      <c r="P2271" s="371" t="s">
        <v>3965</v>
      </c>
      <c r="Q2271" s="350"/>
      <c r="R2271" s="112" t="s">
        <v>3783</v>
      </c>
      <c r="S2271" s="371" t="s">
        <v>3967</v>
      </c>
      <c r="T2271" s="371"/>
      <c r="U2271" s="371"/>
      <c r="V2271" s="372"/>
      <c r="W2271" s="373"/>
      <c r="X2271" s="370"/>
      <c r="Y2271" s="370"/>
      <c r="Z2271" s="374"/>
      <c r="AA2271" s="369"/>
    </row>
    <row r="2272" spans="1:47" ht="14.4">
      <c r="A2272" s="369"/>
      <c r="B2272" s="1348"/>
      <c r="C2272" s="1348"/>
      <c r="D2272" s="1347"/>
      <c r="E2272" s="1347"/>
      <c r="F2272" s="1347"/>
      <c r="G2272" s="375"/>
      <c r="H2272" s="376"/>
      <c r="I2272" s="377"/>
      <c r="J2272" s="376"/>
      <c r="K2272" s="110" t="s">
        <v>3783</v>
      </c>
      <c r="L2272" s="376" t="s">
        <v>9</v>
      </c>
      <c r="M2272" s="376"/>
      <c r="N2272" s="376"/>
      <c r="O2272" s="1448"/>
      <c r="P2272" s="1449"/>
      <c r="Q2272" s="1449"/>
      <c r="R2272" s="1449"/>
      <c r="S2272" s="1449"/>
      <c r="T2272" s="1449"/>
      <c r="U2272" s="1449"/>
      <c r="V2272" s="1449"/>
      <c r="W2272" s="375" t="s">
        <v>10</v>
      </c>
      <c r="X2272" s="375"/>
      <c r="Y2272" s="375"/>
      <c r="Z2272" s="379"/>
      <c r="AA2272" s="369"/>
    </row>
    <row r="2273" spans="1:27" ht="14.4">
      <c r="A2273" s="369"/>
      <c r="B2273" s="1348"/>
      <c r="C2273" s="1348"/>
      <c r="D2273" s="1347"/>
      <c r="E2273" s="1347"/>
      <c r="F2273" s="1347"/>
      <c r="G2273" s="1450" t="s">
        <v>3968</v>
      </c>
      <c r="H2273" s="1450"/>
      <c r="I2273" s="1450"/>
      <c r="J2273" s="1450"/>
      <c r="K2273" s="1451"/>
      <c r="L2273" s="1452"/>
      <c r="M2273" s="1453"/>
      <c r="N2273" s="1453"/>
      <c r="O2273" s="1453"/>
      <c r="P2273" s="1453"/>
      <c r="Q2273" s="1452"/>
      <c r="R2273" s="1453"/>
      <c r="S2273" s="1453"/>
      <c r="T2273" s="1453"/>
      <c r="U2273" s="1453"/>
      <c r="V2273" s="1445"/>
      <c r="W2273" s="1346"/>
      <c r="X2273" s="1346"/>
      <c r="Y2273" s="1346"/>
      <c r="Z2273" s="1346"/>
      <c r="AA2273" s="369"/>
    </row>
    <row r="2274" spans="1:27" ht="14.4">
      <c r="A2274" s="369"/>
      <c r="B2274" s="1348"/>
      <c r="C2274" s="1348"/>
      <c r="D2274" s="1347"/>
      <c r="E2274" s="1347"/>
      <c r="F2274" s="1347"/>
      <c r="G2274" s="1450" t="s">
        <v>3969</v>
      </c>
      <c r="H2274" s="1450"/>
      <c r="I2274" s="1450"/>
      <c r="J2274" s="1450"/>
      <c r="K2274" s="1451"/>
      <c r="L2274" s="1429"/>
      <c r="M2274" s="862"/>
      <c r="N2274" s="109"/>
      <c r="O2274" s="1" t="s">
        <v>12</v>
      </c>
      <c r="P2274" s="109"/>
      <c r="Q2274" s="1" t="s">
        <v>11</v>
      </c>
      <c r="R2274" s="109"/>
      <c r="S2274" s="1" t="s">
        <v>227</v>
      </c>
      <c r="T2274" s="382"/>
      <c r="U2274" s="382"/>
      <c r="V2274" s="383"/>
      <c r="W2274" s="380"/>
      <c r="X2274" s="380"/>
      <c r="Y2274" s="380"/>
      <c r="Z2274" s="381"/>
      <c r="AA2274" s="369"/>
    </row>
    <row r="2275" spans="1:27" ht="13.95" customHeight="1">
      <c r="A2275" s="369"/>
      <c r="B2275" s="1348"/>
      <c r="C2275" s="1348"/>
      <c r="D2275" s="1443" t="s">
        <v>3971</v>
      </c>
      <c r="E2275" s="1347"/>
      <c r="F2275" s="1347"/>
      <c r="G2275" s="111" t="s">
        <v>3783</v>
      </c>
      <c r="H2275" s="385" t="s">
        <v>3972</v>
      </c>
      <c r="I2275" s="385"/>
      <c r="J2275" s="385"/>
      <c r="K2275" s="385"/>
      <c r="L2275" s="386" t="s">
        <v>3974</v>
      </c>
      <c r="M2275" s="385"/>
      <c r="N2275" s="385"/>
      <c r="O2275" s="1433"/>
      <c r="P2275" s="1433"/>
      <c r="Q2275" s="1433"/>
      <c r="R2275" s="1433"/>
      <c r="S2275" s="1433"/>
      <c r="T2275" s="1433"/>
      <c r="U2275" s="1433"/>
      <c r="V2275" s="1433"/>
      <c r="W2275" s="387" t="s">
        <v>10</v>
      </c>
      <c r="X2275" s="387"/>
      <c r="Y2275" s="387"/>
      <c r="Z2275" s="388"/>
      <c r="AA2275" s="369"/>
    </row>
    <row r="2276" spans="1:27" ht="14.4">
      <c r="A2276" s="369"/>
      <c r="B2276" s="1348"/>
      <c r="C2276" s="1348"/>
      <c r="D2276" s="1347"/>
      <c r="E2276" s="1347"/>
      <c r="F2276" s="1347"/>
      <c r="G2276" s="110" t="s">
        <v>3783</v>
      </c>
      <c r="H2276" s="376" t="s">
        <v>3973</v>
      </c>
      <c r="I2276" s="376"/>
      <c r="J2276" s="376"/>
      <c r="K2276" s="376"/>
      <c r="L2276" s="376"/>
      <c r="M2276" s="376"/>
      <c r="N2276" s="376"/>
      <c r="O2276" s="376"/>
      <c r="P2276" s="376"/>
      <c r="Q2276" s="376"/>
      <c r="R2276" s="376"/>
      <c r="S2276" s="376"/>
      <c r="T2276" s="376"/>
      <c r="U2276" s="376"/>
      <c r="V2276" s="378"/>
      <c r="W2276" s="375"/>
      <c r="X2276" s="375"/>
      <c r="Y2276" s="375"/>
      <c r="Z2276" s="379"/>
      <c r="AA2276" s="369"/>
    </row>
    <row r="2277" spans="1:27" ht="13.95" customHeight="1">
      <c r="A2277" s="369"/>
      <c r="B2277" s="1348" t="s">
        <v>3985</v>
      </c>
      <c r="C2277" s="1348"/>
      <c r="D2277" s="1347" t="s">
        <v>3755</v>
      </c>
      <c r="E2277" s="1347"/>
      <c r="F2277" s="1347"/>
      <c r="G2277" s="1435"/>
      <c r="H2277" s="1435"/>
      <c r="I2277" s="1435"/>
      <c r="J2277" s="1435"/>
      <c r="K2277" s="1435"/>
      <c r="L2277" s="1435"/>
      <c r="M2277" s="1435"/>
      <c r="N2277" s="1435"/>
      <c r="O2277" s="1435"/>
      <c r="P2277" s="1435"/>
      <c r="Q2277" s="1435"/>
      <c r="R2277" s="1435"/>
      <c r="S2277" s="1435"/>
      <c r="T2277" s="1435"/>
      <c r="U2277" s="1435"/>
      <c r="V2277" s="1435"/>
      <c r="W2277" s="1435"/>
      <c r="X2277" s="1435"/>
      <c r="Y2277" s="1435"/>
      <c r="Z2277" s="1435"/>
      <c r="AA2277" s="369"/>
    </row>
    <row r="2278" spans="1:27" ht="14.4">
      <c r="A2278" s="369"/>
      <c r="B2278" s="1348"/>
      <c r="C2278" s="1348"/>
      <c r="D2278" s="1434"/>
      <c r="E2278" s="1434"/>
      <c r="F2278" s="1434"/>
      <c r="G2278" s="1436"/>
      <c r="H2278" s="1436"/>
      <c r="I2278" s="1436"/>
      <c r="J2278" s="1435"/>
      <c r="K2278" s="1435"/>
      <c r="L2278" s="1435"/>
      <c r="M2278" s="1435"/>
      <c r="N2278" s="1435"/>
      <c r="O2278" s="1435"/>
      <c r="P2278" s="1435"/>
      <c r="Q2278" s="1435"/>
      <c r="R2278" s="1435"/>
      <c r="S2278" s="1435"/>
      <c r="T2278" s="1435"/>
      <c r="U2278" s="1435"/>
      <c r="V2278" s="1435"/>
      <c r="W2278" s="1435"/>
      <c r="X2278" s="1435"/>
      <c r="Y2278" s="1435"/>
      <c r="Z2278" s="1435"/>
      <c r="AA2278" s="369"/>
    </row>
    <row r="2279" spans="1:27" ht="18" customHeight="1">
      <c r="A2279" s="369"/>
      <c r="B2279" s="1348"/>
      <c r="C2279" s="1348"/>
      <c r="D2279" s="1347" t="s">
        <v>3975</v>
      </c>
      <c r="E2279" s="1347"/>
      <c r="F2279" s="1347"/>
      <c r="G2279" s="1047" t="s">
        <v>3918</v>
      </c>
      <c r="H2279" s="1047"/>
      <c r="I2279" s="1047"/>
      <c r="J2279" s="871"/>
      <c r="K2279" s="869"/>
      <c r="L2279" s="344" t="s">
        <v>3919</v>
      </c>
      <c r="M2279" s="1437"/>
      <c r="N2279" s="1427"/>
      <c r="O2279" s="1438"/>
      <c r="P2279" s="1439"/>
      <c r="Q2279" s="1425"/>
      <c r="R2279" s="1425"/>
      <c r="S2279" s="1425"/>
      <c r="T2279" s="1425"/>
      <c r="U2279" s="1425"/>
      <c r="V2279" s="1425"/>
      <c r="W2279" s="1425"/>
      <c r="X2279" s="1425"/>
      <c r="Y2279" s="1425"/>
      <c r="Z2279" s="1440"/>
      <c r="AA2279" s="369"/>
    </row>
    <row r="2280" spans="1:27" ht="18" customHeight="1">
      <c r="A2280" s="369"/>
      <c r="B2280" s="1348"/>
      <c r="C2280" s="1348"/>
      <c r="D2280" s="1347"/>
      <c r="E2280" s="1347"/>
      <c r="F2280" s="1347"/>
      <c r="G2280" s="1047" t="s">
        <v>3920</v>
      </c>
      <c r="H2280" s="1047"/>
      <c r="I2280" s="1047"/>
      <c r="J2280" s="1046"/>
      <c r="K2280" s="1046"/>
      <c r="L2280" s="1046"/>
      <c r="M2280" s="1046"/>
      <c r="N2280" s="1046"/>
      <c r="O2280" s="1046"/>
      <c r="P2280" s="1047" t="s">
        <v>3921</v>
      </c>
      <c r="Q2280" s="1047"/>
      <c r="R2280" s="1047"/>
      <c r="S2280" s="1046"/>
      <c r="T2280" s="1046"/>
      <c r="U2280" s="1046"/>
      <c r="V2280" s="1046"/>
      <c r="W2280" s="1046"/>
      <c r="X2280" s="1046"/>
      <c r="Y2280" s="1046"/>
      <c r="Z2280" s="1046"/>
      <c r="AA2280" s="369"/>
    </row>
    <row r="2281" spans="1:27" ht="18" customHeight="1">
      <c r="A2281" s="369"/>
      <c r="B2281" s="1348"/>
      <c r="C2281" s="1348"/>
      <c r="D2281" s="1347"/>
      <c r="E2281" s="1347"/>
      <c r="F2281" s="1347"/>
      <c r="G2281" s="1047" t="s">
        <v>3922</v>
      </c>
      <c r="H2281" s="1047"/>
      <c r="I2281" s="1047"/>
      <c r="J2281" s="1046"/>
      <c r="K2281" s="1046"/>
      <c r="L2281" s="1046"/>
      <c r="M2281" s="1046"/>
      <c r="N2281" s="1046"/>
      <c r="O2281" s="1046"/>
      <c r="P2281" s="1047" t="s">
        <v>3923</v>
      </c>
      <c r="Q2281" s="1047"/>
      <c r="R2281" s="1047"/>
      <c r="S2281" s="1046"/>
      <c r="T2281" s="1046"/>
      <c r="U2281" s="1046"/>
      <c r="V2281" s="1046"/>
      <c r="W2281" s="1046"/>
      <c r="X2281" s="1046"/>
      <c r="Y2281" s="1046"/>
      <c r="Z2281" s="1046"/>
      <c r="AA2281" s="369"/>
    </row>
    <row r="2282" spans="1:27" ht="18" customHeight="1">
      <c r="A2282" s="369"/>
      <c r="B2282" s="1348"/>
      <c r="C2282" s="1348"/>
      <c r="D2282" s="1347"/>
      <c r="E2282" s="1347"/>
      <c r="F2282" s="1347"/>
      <c r="G2282" s="1047" t="s">
        <v>3924</v>
      </c>
      <c r="H2282" s="1047"/>
      <c r="I2282" s="1047"/>
      <c r="J2282" s="1046"/>
      <c r="K2282" s="1046"/>
      <c r="L2282" s="1046"/>
      <c r="M2282" s="1046"/>
      <c r="N2282" s="1046"/>
      <c r="O2282" s="1046"/>
      <c r="P2282" s="1046"/>
      <c r="Q2282" s="1046"/>
      <c r="R2282" s="1046"/>
      <c r="S2282" s="1046"/>
      <c r="T2282" s="1046"/>
      <c r="U2282" s="1046"/>
      <c r="V2282" s="1046"/>
      <c r="W2282" s="1046"/>
      <c r="X2282" s="1046"/>
      <c r="Y2282" s="1046"/>
      <c r="Z2282" s="1046"/>
      <c r="AA2282" s="369"/>
    </row>
    <row r="2283" spans="1:27" ht="14.4">
      <c r="A2283" s="369"/>
      <c r="B2283" s="1348"/>
      <c r="C2283" s="1348"/>
      <c r="D2283" s="1441" t="s">
        <v>3976</v>
      </c>
      <c r="E2283" s="1441"/>
      <c r="F2283" s="1441"/>
      <c r="G2283" s="1441"/>
      <c r="H2283" s="1441"/>
      <c r="I2283" s="1441"/>
      <c r="J2283" s="1441"/>
      <c r="K2283" s="1441"/>
      <c r="L2283" s="1441"/>
      <c r="M2283" s="1441"/>
      <c r="N2283" s="1441" t="s">
        <v>177</v>
      </c>
      <c r="O2283" s="1441"/>
      <c r="P2283" s="1441"/>
      <c r="Q2283" s="1441"/>
      <c r="R2283" s="1441"/>
      <c r="S2283" s="1441"/>
      <c r="T2283" s="1441"/>
      <c r="U2283" s="1441"/>
      <c r="V2283" s="1441"/>
      <c r="W2283" s="1441"/>
      <c r="X2283" s="1441"/>
      <c r="Y2283" s="1441"/>
      <c r="Z2283" s="1441"/>
      <c r="AA2283" s="369"/>
    </row>
    <row r="2284" spans="1:27" ht="14.4">
      <c r="A2284" s="369"/>
      <c r="B2284" s="1348"/>
      <c r="C2284" s="1348"/>
      <c r="D2284" s="1347"/>
      <c r="E2284" s="1347"/>
      <c r="F2284" s="1347"/>
      <c r="G2284" s="1347"/>
      <c r="H2284" s="1347"/>
      <c r="I2284" s="1347"/>
      <c r="J2284" s="1347"/>
      <c r="K2284" s="1347"/>
      <c r="L2284" s="1347"/>
      <c r="M2284" s="1347"/>
      <c r="N2284" s="1347"/>
      <c r="O2284" s="1347"/>
      <c r="P2284" s="1347"/>
      <c r="Q2284" s="1347"/>
      <c r="R2284" s="1347"/>
      <c r="S2284" s="1347"/>
      <c r="T2284" s="1347"/>
      <c r="U2284" s="1347"/>
      <c r="V2284" s="1347"/>
      <c r="W2284" s="1347"/>
      <c r="X2284" s="1347"/>
      <c r="Y2284" s="1347"/>
      <c r="Z2284" s="1347"/>
      <c r="AA2284" s="369"/>
    </row>
    <row r="2285" spans="1:27" ht="14.25" customHeight="1">
      <c r="A2285" s="369"/>
      <c r="B2285" s="1348"/>
      <c r="C2285" s="1348"/>
      <c r="D2285" s="1347"/>
      <c r="E2285" s="1347"/>
      <c r="F2285" s="1347"/>
      <c r="G2285" s="1347"/>
      <c r="H2285" s="1347"/>
      <c r="I2285" s="1347"/>
      <c r="J2285" s="1347"/>
      <c r="K2285" s="1347"/>
      <c r="L2285" s="1347"/>
      <c r="M2285" s="1347"/>
      <c r="N2285" s="1347"/>
      <c r="O2285" s="1347"/>
      <c r="P2285" s="1347"/>
      <c r="Q2285" s="1347"/>
      <c r="R2285" s="1347"/>
      <c r="S2285" s="1347"/>
      <c r="T2285" s="1347"/>
      <c r="U2285" s="1347"/>
      <c r="V2285" s="1347"/>
      <c r="W2285" s="1347"/>
      <c r="X2285" s="1347"/>
      <c r="Y2285" s="1347"/>
      <c r="Z2285" s="1347"/>
      <c r="AA2285" s="369"/>
    </row>
    <row r="2286" spans="1:27" ht="14.4">
      <c r="A2286" s="369"/>
      <c r="B2286" s="1348"/>
      <c r="C2286" s="1348"/>
      <c r="D2286" s="1347" t="s">
        <v>3977</v>
      </c>
      <c r="E2286" s="1347"/>
      <c r="F2286" s="1347"/>
      <c r="G2286" s="1347"/>
      <c r="H2286" s="1347"/>
      <c r="I2286" s="1347"/>
      <c r="J2286" s="1347"/>
      <c r="K2286" s="1347"/>
      <c r="L2286" s="1347"/>
      <c r="M2286" s="1347"/>
      <c r="N2286" s="1442" t="s">
        <v>3979</v>
      </c>
      <c r="O2286" s="1442"/>
      <c r="P2286" s="1442"/>
      <c r="Q2286" s="1442"/>
      <c r="R2286" s="390"/>
      <c r="S2286" s="369"/>
      <c r="T2286" s="369"/>
      <c r="U2286" s="369"/>
      <c r="V2286" s="391"/>
      <c r="W2286" s="389"/>
      <c r="X2286" s="389"/>
      <c r="Y2286" s="389"/>
      <c r="Z2286" s="392"/>
      <c r="AA2286" s="369"/>
    </row>
    <row r="2287" spans="1:27" ht="14.4">
      <c r="A2287" s="369"/>
      <c r="B2287" s="1348"/>
      <c r="C2287" s="1348"/>
      <c r="D2287" s="1347"/>
      <c r="E2287" s="1347"/>
      <c r="F2287" s="1347"/>
      <c r="G2287" s="1347"/>
      <c r="H2287" s="1347"/>
      <c r="I2287" s="1347"/>
      <c r="J2287" s="1347"/>
      <c r="K2287" s="1347"/>
      <c r="L2287" s="1347"/>
      <c r="M2287" s="1347"/>
      <c r="N2287" s="1442"/>
      <c r="O2287" s="1442"/>
      <c r="P2287" s="1442"/>
      <c r="Q2287" s="1442"/>
      <c r="R2287" s="115"/>
      <c r="S2287" s="114"/>
      <c r="T2287" s="369" t="s">
        <v>388</v>
      </c>
      <c r="U2287" s="114"/>
      <c r="V2287" s="393" t="s">
        <v>3980</v>
      </c>
      <c r="W2287" s="389"/>
      <c r="X2287" s="389"/>
      <c r="Y2287" s="389"/>
      <c r="Z2287" s="392"/>
      <c r="AA2287" s="369"/>
    </row>
    <row r="2288" spans="1:27" ht="14.4">
      <c r="A2288" s="369"/>
      <c r="B2288" s="1348"/>
      <c r="C2288" s="1348"/>
      <c r="D2288" s="1347"/>
      <c r="E2288" s="1347"/>
      <c r="F2288" s="1347"/>
      <c r="G2288" s="1347"/>
      <c r="H2288" s="1347"/>
      <c r="I2288" s="1347"/>
      <c r="J2288" s="1347"/>
      <c r="K2288" s="1347"/>
      <c r="L2288" s="1347"/>
      <c r="M2288" s="1347"/>
      <c r="N2288" s="1442"/>
      <c r="O2288" s="1442"/>
      <c r="P2288" s="1442"/>
      <c r="Q2288" s="1442"/>
      <c r="R2288" s="394"/>
      <c r="S2288" s="369"/>
      <c r="T2288" s="369"/>
      <c r="U2288" s="395"/>
      <c r="V2288" s="391"/>
      <c r="W2288" s="389"/>
      <c r="X2288" s="389"/>
      <c r="Y2288" s="389"/>
      <c r="Z2288" s="392"/>
      <c r="AA2288" s="369"/>
    </row>
    <row r="2289" spans="1:47" ht="13.95" customHeight="1">
      <c r="A2289" s="369"/>
      <c r="B2289" s="1348"/>
      <c r="C2289" s="1348"/>
      <c r="D2289" s="1443" t="s">
        <v>3978</v>
      </c>
      <c r="E2289" s="1443"/>
      <c r="F2289" s="1443"/>
      <c r="G2289" s="370"/>
      <c r="H2289" s="371"/>
      <c r="I2289" s="371"/>
      <c r="J2289" s="371"/>
      <c r="K2289" s="371"/>
      <c r="L2289" s="371"/>
      <c r="M2289" s="371"/>
      <c r="N2289" s="371"/>
      <c r="O2289" s="371"/>
      <c r="P2289" s="371"/>
      <c r="Q2289" s="371"/>
      <c r="R2289" s="371"/>
      <c r="S2289" s="371"/>
      <c r="T2289" s="371"/>
      <c r="U2289" s="371"/>
      <c r="V2289" s="372"/>
      <c r="W2289" s="370"/>
      <c r="X2289" s="370"/>
      <c r="Y2289" s="370"/>
      <c r="Z2289" s="374"/>
      <c r="AA2289" s="369"/>
    </row>
    <row r="2290" spans="1:47" ht="14.4">
      <c r="A2290" s="369"/>
      <c r="B2290" s="1348"/>
      <c r="C2290" s="1348"/>
      <c r="D2290" s="1443"/>
      <c r="E2290" s="1443"/>
      <c r="F2290" s="1443"/>
      <c r="G2290" s="389"/>
      <c r="H2290" s="369"/>
      <c r="I2290" s="121" t="s">
        <v>3783</v>
      </c>
      <c r="J2290" s="369" t="s">
        <v>3981</v>
      </c>
      <c r="K2290" s="369"/>
      <c r="L2290" s="369"/>
      <c r="M2290" s="369"/>
      <c r="N2290" s="369" t="s">
        <v>3965</v>
      </c>
      <c r="O2290" s="369"/>
      <c r="P2290" s="121" t="s">
        <v>3783</v>
      </c>
      <c r="Q2290" s="369" t="s">
        <v>3982</v>
      </c>
      <c r="R2290" s="369"/>
      <c r="S2290" s="369"/>
      <c r="T2290" s="369"/>
      <c r="U2290" s="369" t="s">
        <v>3965</v>
      </c>
      <c r="V2290" s="391"/>
      <c r="W2290" s="121" t="s">
        <v>3783</v>
      </c>
      <c r="X2290" s="389" t="s">
        <v>3983</v>
      </c>
      <c r="Y2290" s="389"/>
      <c r="Z2290" s="392"/>
      <c r="AA2290" s="369"/>
    </row>
    <row r="2291" spans="1:47" ht="14.4">
      <c r="A2291" s="369"/>
      <c r="B2291" s="1348"/>
      <c r="C2291" s="1348"/>
      <c r="D2291" s="1443"/>
      <c r="E2291" s="1443"/>
      <c r="F2291" s="1443"/>
      <c r="G2291" s="375"/>
      <c r="H2291" s="376"/>
      <c r="I2291" s="376"/>
      <c r="J2291" s="376"/>
      <c r="K2291" s="376"/>
      <c r="L2291" s="376"/>
      <c r="M2291" s="376"/>
      <c r="N2291" s="376"/>
      <c r="O2291" s="376"/>
      <c r="P2291" s="376"/>
      <c r="Q2291" s="376"/>
      <c r="R2291" s="376"/>
      <c r="S2291" s="376"/>
      <c r="T2291" s="376"/>
      <c r="U2291" s="376"/>
      <c r="V2291" s="378"/>
      <c r="W2291" s="375"/>
      <c r="X2291" s="375"/>
      <c r="Y2291" s="375"/>
      <c r="Z2291" s="379"/>
      <c r="AA2291" s="369"/>
    </row>
    <row r="2292" spans="1:47" ht="14.55" customHeight="1">
      <c r="B2292" s="1348" t="s">
        <v>3984</v>
      </c>
      <c r="C2292" s="1348"/>
      <c r="D2292" s="1347" t="s">
        <v>23</v>
      </c>
      <c r="E2292" s="1347"/>
      <c r="F2292" s="1347"/>
      <c r="G2292" s="1346" t="s">
        <v>15</v>
      </c>
      <c r="H2292" s="1346"/>
      <c r="I2292" s="1346"/>
      <c r="J2292" s="1346"/>
      <c r="K2292" s="1346"/>
      <c r="L2292" s="1444"/>
      <c r="M2292" s="1349"/>
      <c r="N2292" s="368" t="s">
        <v>3919</v>
      </c>
      <c r="O2292" s="1444"/>
      <c r="P2292" s="1349"/>
      <c r="Q2292" s="1346" t="s">
        <v>56</v>
      </c>
      <c r="R2292" s="1346"/>
      <c r="S2292" s="1346"/>
      <c r="T2292" s="1346"/>
      <c r="U2292" s="1346"/>
      <c r="V2292" s="1445"/>
      <c r="W2292" s="1346"/>
      <c r="X2292" s="1346"/>
      <c r="Y2292" s="1346"/>
      <c r="Z2292" s="1346"/>
      <c r="AB2292" s="2">
        <v>89</v>
      </c>
      <c r="AC2292" s="876"/>
      <c r="AD2292" s="876"/>
      <c r="AE2292" s="876"/>
      <c r="AF2292" s="1446"/>
      <c r="AG2292" s="1446"/>
      <c r="AH2292" s="1446"/>
      <c r="AI2292" s="1446"/>
      <c r="AJ2292" s="1446"/>
      <c r="AK2292" s="876"/>
      <c r="AL2292" s="876"/>
      <c r="AM2292" s="876"/>
      <c r="AN2292" s="1446"/>
      <c r="AO2292" s="1446"/>
      <c r="AP2292" s="1446"/>
      <c r="AQ2292" s="1446"/>
      <c r="AR2292" s="1446"/>
      <c r="AS2292" s="1446"/>
      <c r="AT2292" s="1446"/>
      <c r="AU2292" s="1446"/>
    </row>
    <row r="2293" spans="1:47" ht="13.05" customHeight="1">
      <c r="B2293" s="1348"/>
      <c r="C2293" s="1348"/>
      <c r="D2293" s="1347"/>
      <c r="E2293" s="1347"/>
      <c r="F2293" s="1347"/>
      <c r="G2293" s="1346" t="s">
        <v>17</v>
      </c>
      <c r="H2293" s="1346"/>
      <c r="I2293" s="1346"/>
      <c r="J2293" s="1346"/>
      <c r="K2293" s="1346"/>
      <c r="L2293" s="1445"/>
      <c r="M2293" s="1346"/>
      <c r="N2293" s="1346"/>
      <c r="O2293" s="1346"/>
      <c r="P2293" s="1346"/>
      <c r="Q2293" s="1346" t="s">
        <v>3993</v>
      </c>
      <c r="R2293" s="1346"/>
      <c r="S2293" s="1346"/>
      <c r="T2293" s="1346"/>
      <c r="U2293" s="1346"/>
      <c r="V2293" s="1445"/>
      <c r="W2293" s="1346"/>
      <c r="X2293" s="1346"/>
      <c r="Y2293" s="1346"/>
      <c r="Z2293" s="1346"/>
      <c r="AC2293" s="876"/>
      <c r="AD2293" s="876"/>
      <c r="AE2293" s="876"/>
      <c r="AF2293" s="1446"/>
      <c r="AG2293" s="1446"/>
      <c r="AH2293" s="1446"/>
      <c r="AI2293" s="1446"/>
      <c r="AJ2293" s="1446"/>
      <c r="AK2293" s="1446"/>
      <c r="AL2293" s="1446"/>
      <c r="AM2293" s="1446"/>
      <c r="AN2293" s="1446"/>
      <c r="AO2293" s="1446"/>
      <c r="AP2293" s="1446"/>
      <c r="AQ2293" s="1446"/>
      <c r="AR2293" s="1446"/>
      <c r="AS2293" s="1446"/>
      <c r="AT2293" s="1446"/>
      <c r="AU2293" s="1446"/>
    </row>
    <row r="2294" spans="1:47" ht="13.95" customHeight="1">
      <c r="A2294" s="369"/>
      <c r="B2294" s="1348"/>
      <c r="C2294" s="1348"/>
      <c r="D2294" s="1347"/>
      <c r="E2294" s="1347"/>
      <c r="F2294" s="1347"/>
      <c r="G2294" s="1346" t="s">
        <v>19</v>
      </c>
      <c r="H2294" s="1346"/>
      <c r="I2294" s="1346"/>
      <c r="J2294" s="1346"/>
      <c r="K2294" s="1346"/>
      <c r="L2294" s="1445"/>
      <c r="M2294" s="1346"/>
      <c r="N2294" s="1346"/>
      <c r="O2294" s="1346"/>
      <c r="P2294" s="1346"/>
      <c r="Q2294" s="1347" t="s">
        <v>20</v>
      </c>
      <c r="R2294" s="1347"/>
      <c r="S2294" s="1347"/>
      <c r="T2294" s="1347"/>
      <c r="U2294" s="1347"/>
      <c r="V2294" s="1445"/>
      <c r="W2294" s="1346"/>
      <c r="X2294" s="1346"/>
      <c r="Y2294" s="1346"/>
      <c r="Z2294" s="1346"/>
      <c r="AA2294" s="369"/>
    </row>
    <row r="2295" spans="1:47" ht="14.4">
      <c r="A2295" s="369"/>
      <c r="B2295" s="1348"/>
      <c r="C2295" s="1348"/>
      <c r="D2295" s="1347" t="s">
        <v>8</v>
      </c>
      <c r="E2295" s="1347"/>
      <c r="F2295" s="1347"/>
      <c r="G2295" s="1447"/>
      <c r="H2295" s="1343"/>
      <c r="I2295" s="1343"/>
      <c r="J2295" s="1343"/>
      <c r="K2295" s="1343"/>
      <c r="L2295" s="1344"/>
      <c r="M2295" s="1344"/>
      <c r="N2295" s="1344"/>
      <c r="O2295" s="1344"/>
      <c r="P2295" s="1344"/>
      <c r="Q2295" s="1344"/>
      <c r="R2295" s="1344"/>
      <c r="S2295" s="1344"/>
      <c r="T2295" s="1344"/>
      <c r="U2295" s="1344"/>
      <c r="V2295" s="1344"/>
      <c r="W2295" s="1344"/>
      <c r="X2295" s="1344"/>
      <c r="Y2295" s="1344"/>
      <c r="Z2295" s="1344"/>
      <c r="AA2295" s="369"/>
    </row>
    <row r="2296" spans="1:47" ht="14.4">
      <c r="A2296" s="369"/>
      <c r="B2296" s="1348"/>
      <c r="C2296" s="1348"/>
      <c r="D2296" s="1347"/>
      <c r="E2296" s="1347"/>
      <c r="F2296" s="1347"/>
      <c r="G2296" s="1345"/>
      <c r="H2296" s="1344"/>
      <c r="I2296" s="1344"/>
      <c r="J2296" s="1344"/>
      <c r="K2296" s="1344"/>
      <c r="L2296" s="1344"/>
      <c r="M2296" s="1344"/>
      <c r="N2296" s="1344"/>
      <c r="O2296" s="1344"/>
      <c r="P2296" s="1344"/>
      <c r="Q2296" s="1344"/>
      <c r="R2296" s="1344"/>
      <c r="S2296" s="1344"/>
      <c r="T2296" s="1344"/>
      <c r="U2296" s="1344"/>
      <c r="V2296" s="1344"/>
      <c r="W2296" s="1344"/>
      <c r="X2296" s="1344"/>
      <c r="Y2296" s="1344"/>
      <c r="Z2296" s="1344"/>
      <c r="AA2296" s="369"/>
    </row>
    <row r="2297" spans="1:47" ht="14.4">
      <c r="A2297" s="369"/>
      <c r="B2297" s="1348"/>
      <c r="C2297" s="1348"/>
      <c r="D2297" s="1347" t="s">
        <v>3745</v>
      </c>
      <c r="E2297" s="1347"/>
      <c r="F2297" s="1347"/>
      <c r="G2297" s="370"/>
      <c r="H2297" s="371"/>
      <c r="I2297" s="350"/>
      <c r="J2297" s="350"/>
      <c r="K2297" s="112" t="s">
        <v>3783</v>
      </c>
      <c r="L2297" s="371" t="s">
        <v>3966</v>
      </c>
      <c r="M2297" s="371"/>
      <c r="N2297" s="371"/>
      <c r="O2297" s="371"/>
      <c r="P2297" s="371" t="s">
        <v>3965</v>
      </c>
      <c r="Q2297" s="350"/>
      <c r="R2297" s="112" t="s">
        <v>3783</v>
      </c>
      <c r="S2297" s="371" t="s">
        <v>3967</v>
      </c>
      <c r="T2297" s="371"/>
      <c r="U2297" s="371"/>
      <c r="V2297" s="372"/>
      <c r="W2297" s="373"/>
      <c r="X2297" s="370"/>
      <c r="Y2297" s="370"/>
      <c r="Z2297" s="374"/>
      <c r="AA2297" s="369"/>
    </row>
    <row r="2298" spans="1:47" ht="14.4">
      <c r="A2298" s="369"/>
      <c r="B2298" s="1348"/>
      <c r="C2298" s="1348"/>
      <c r="D2298" s="1347"/>
      <c r="E2298" s="1347"/>
      <c r="F2298" s="1347"/>
      <c r="G2298" s="375"/>
      <c r="H2298" s="376"/>
      <c r="I2298" s="377"/>
      <c r="J2298" s="376"/>
      <c r="K2298" s="110" t="s">
        <v>3783</v>
      </c>
      <c r="L2298" s="376" t="s">
        <v>9</v>
      </c>
      <c r="M2298" s="376"/>
      <c r="N2298" s="376"/>
      <c r="O2298" s="1448"/>
      <c r="P2298" s="1449"/>
      <c r="Q2298" s="1449"/>
      <c r="R2298" s="1449"/>
      <c r="S2298" s="1449"/>
      <c r="T2298" s="1449"/>
      <c r="U2298" s="1449"/>
      <c r="V2298" s="1449"/>
      <c r="W2298" s="375" t="s">
        <v>10</v>
      </c>
      <c r="X2298" s="375"/>
      <c r="Y2298" s="375"/>
      <c r="Z2298" s="379"/>
      <c r="AA2298" s="369"/>
    </row>
    <row r="2299" spans="1:47" ht="14.4">
      <c r="A2299" s="369"/>
      <c r="B2299" s="1348"/>
      <c r="C2299" s="1348"/>
      <c r="D2299" s="1347"/>
      <c r="E2299" s="1347"/>
      <c r="F2299" s="1347"/>
      <c r="G2299" s="1450" t="s">
        <v>3968</v>
      </c>
      <c r="H2299" s="1450"/>
      <c r="I2299" s="1450"/>
      <c r="J2299" s="1450"/>
      <c r="K2299" s="1451"/>
      <c r="L2299" s="1452"/>
      <c r="M2299" s="1453"/>
      <c r="N2299" s="1453"/>
      <c r="O2299" s="1453"/>
      <c r="P2299" s="1453"/>
      <c r="Q2299" s="1452"/>
      <c r="R2299" s="1453"/>
      <c r="S2299" s="1453"/>
      <c r="T2299" s="1453"/>
      <c r="U2299" s="1453"/>
      <c r="V2299" s="1445"/>
      <c r="W2299" s="1346"/>
      <c r="X2299" s="1346"/>
      <c r="Y2299" s="1346"/>
      <c r="Z2299" s="1346"/>
      <c r="AA2299" s="369"/>
    </row>
    <row r="2300" spans="1:47" ht="14.4">
      <c r="A2300" s="369"/>
      <c r="B2300" s="1348"/>
      <c r="C2300" s="1348"/>
      <c r="D2300" s="1347"/>
      <c r="E2300" s="1347"/>
      <c r="F2300" s="1347"/>
      <c r="G2300" s="1450" t="s">
        <v>3969</v>
      </c>
      <c r="H2300" s="1450"/>
      <c r="I2300" s="1450"/>
      <c r="J2300" s="1450"/>
      <c r="K2300" s="1451"/>
      <c r="L2300" s="1429"/>
      <c r="M2300" s="862"/>
      <c r="N2300" s="109"/>
      <c r="O2300" s="1" t="s">
        <v>12</v>
      </c>
      <c r="P2300" s="109"/>
      <c r="Q2300" s="1" t="s">
        <v>11</v>
      </c>
      <c r="R2300" s="109"/>
      <c r="S2300" s="1" t="s">
        <v>227</v>
      </c>
      <c r="T2300" s="382"/>
      <c r="U2300" s="382"/>
      <c r="V2300" s="383"/>
      <c r="W2300" s="380"/>
      <c r="X2300" s="380"/>
      <c r="Y2300" s="380"/>
      <c r="Z2300" s="381"/>
      <c r="AA2300" s="369"/>
    </row>
    <row r="2301" spans="1:47" ht="13.95" customHeight="1">
      <c r="A2301" s="369"/>
      <c r="B2301" s="1348"/>
      <c r="C2301" s="1348"/>
      <c r="D2301" s="1443" t="s">
        <v>3971</v>
      </c>
      <c r="E2301" s="1347"/>
      <c r="F2301" s="1347"/>
      <c r="G2301" s="111" t="s">
        <v>3783</v>
      </c>
      <c r="H2301" s="385" t="s">
        <v>3972</v>
      </c>
      <c r="I2301" s="385"/>
      <c r="J2301" s="385"/>
      <c r="K2301" s="385"/>
      <c r="L2301" s="386" t="s">
        <v>3974</v>
      </c>
      <c r="M2301" s="385"/>
      <c r="N2301" s="385"/>
      <c r="O2301" s="1433"/>
      <c r="P2301" s="1433"/>
      <c r="Q2301" s="1433"/>
      <c r="R2301" s="1433"/>
      <c r="S2301" s="1433"/>
      <c r="T2301" s="1433"/>
      <c r="U2301" s="1433"/>
      <c r="V2301" s="1433"/>
      <c r="W2301" s="387" t="s">
        <v>10</v>
      </c>
      <c r="X2301" s="387"/>
      <c r="Y2301" s="387"/>
      <c r="Z2301" s="388"/>
      <c r="AA2301" s="369"/>
    </row>
    <row r="2302" spans="1:47" ht="14.4">
      <c r="A2302" s="369"/>
      <c r="B2302" s="1348"/>
      <c r="C2302" s="1348"/>
      <c r="D2302" s="1347"/>
      <c r="E2302" s="1347"/>
      <c r="F2302" s="1347"/>
      <c r="G2302" s="110" t="s">
        <v>3783</v>
      </c>
      <c r="H2302" s="376" t="s">
        <v>3973</v>
      </c>
      <c r="I2302" s="376"/>
      <c r="J2302" s="376"/>
      <c r="K2302" s="376"/>
      <c r="L2302" s="376"/>
      <c r="M2302" s="376"/>
      <c r="N2302" s="376"/>
      <c r="O2302" s="376"/>
      <c r="P2302" s="376"/>
      <c r="Q2302" s="376"/>
      <c r="R2302" s="376"/>
      <c r="S2302" s="376"/>
      <c r="T2302" s="376"/>
      <c r="U2302" s="376"/>
      <c r="V2302" s="378"/>
      <c r="W2302" s="375"/>
      <c r="X2302" s="375"/>
      <c r="Y2302" s="375"/>
      <c r="Z2302" s="379"/>
      <c r="AA2302" s="369"/>
    </row>
    <row r="2303" spans="1:47" ht="13.95" customHeight="1">
      <c r="A2303" s="369"/>
      <c r="B2303" s="1348" t="s">
        <v>3985</v>
      </c>
      <c r="C2303" s="1348"/>
      <c r="D2303" s="1347" t="s">
        <v>3755</v>
      </c>
      <c r="E2303" s="1347"/>
      <c r="F2303" s="1347"/>
      <c r="G2303" s="1435"/>
      <c r="H2303" s="1435"/>
      <c r="I2303" s="1435"/>
      <c r="J2303" s="1435"/>
      <c r="K2303" s="1435"/>
      <c r="L2303" s="1435"/>
      <c r="M2303" s="1435"/>
      <c r="N2303" s="1435"/>
      <c r="O2303" s="1435"/>
      <c r="P2303" s="1435"/>
      <c r="Q2303" s="1435"/>
      <c r="R2303" s="1435"/>
      <c r="S2303" s="1435"/>
      <c r="T2303" s="1435"/>
      <c r="U2303" s="1435"/>
      <c r="V2303" s="1435"/>
      <c r="W2303" s="1435"/>
      <c r="X2303" s="1435"/>
      <c r="Y2303" s="1435"/>
      <c r="Z2303" s="1435"/>
      <c r="AA2303" s="369"/>
    </row>
    <row r="2304" spans="1:47" ht="14.4">
      <c r="A2304" s="369"/>
      <c r="B2304" s="1348"/>
      <c r="C2304" s="1348"/>
      <c r="D2304" s="1434"/>
      <c r="E2304" s="1434"/>
      <c r="F2304" s="1434"/>
      <c r="G2304" s="1436"/>
      <c r="H2304" s="1436"/>
      <c r="I2304" s="1436"/>
      <c r="J2304" s="1435"/>
      <c r="K2304" s="1435"/>
      <c r="L2304" s="1435"/>
      <c r="M2304" s="1435"/>
      <c r="N2304" s="1435"/>
      <c r="O2304" s="1435"/>
      <c r="P2304" s="1435"/>
      <c r="Q2304" s="1435"/>
      <c r="R2304" s="1435"/>
      <c r="S2304" s="1435"/>
      <c r="T2304" s="1435"/>
      <c r="U2304" s="1435"/>
      <c r="V2304" s="1435"/>
      <c r="W2304" s="1435"/>
      <c r="X2304" s="1435"/>
      <c r="Y2304" s="1435"/>
      <c r="Z2304" s="1435"/>
      <c r="AA2304" s="369"/>
    </row>
    <row r="2305" spans="1:47" ht="18" customHeight="1">
      <c r="A2305" s="369"/>
      <c r="B2305" s="1348"/>
      <c r="C2305" s="1348"/>
      <c r="D2305" s="1347" t="s">
        <v>3975</v>
      </c>
      <c r="E2305" s="1347"/>
      <c r="F2305" s="1347"/>
      <c r="G2305" s="1047" t="s">
        <v>3918</v>
      </c>
      <c r="H2305" s="1047"/>
      <c r="I2305" s="1047"/>
      <c r="J2305" s="871"/>
      <c r="K2305" s="869"/>
      <c r="L2305" s="344" t="s">
        <v>3919</v>
      </c>
      <c r="M2305" s="1437"/>
      <c r="N2305" s="1427"/>
      <c r="O2305" s="1438"/>
      <c r="P2305" s="1439"/>
      <c r="Q2305" s="1425"/>
      <c r="R2305" s="1425"/>
      <c r="S2305" s="1425"/>
      <c r="T2305" s="1425"/>
      <c r="U2305" s="1425"/>
      <c r="V2305" s="1425"/>
      <c r="W2305" s="1425"/>
      <c r="X2305" s="1425"/>
      <c r="Y2305" s="1425"/>
      <c r="Z2305" s="1440"/>
      <c r="AA2305" s="369"/>
    </row>
    <row r="2306" spans="1:47" ht="18" customHeight="1">
      <c r="A2306" s="369"/>
      <c r="B2306" s="1348"/>
      <c r="C2306" s="1348"/>
      <c r="D2306" s="1347"/>
      <c r="E2306" s="1347"/>
      <c r="F2306" s="1347"/>
      <c r="G2306" s="1047" t="s">
        <v>3920</v>
      </c>
      <c r="H2306" s="1047"/>
      <c r="I2306" s="1047"/>
      <c r="J2306" s="1046"/>
      <c r="K2306" s="1046"/>
      <c r="L2306" s="1046"/>
      <c r="M2306" s="1046"/>
      <c r="N2306" s="1046"/>
      <c r="O2306" s="1046"/>
      <c r="P2306" s="1047" t="s">
        <v>3921</v>
      </c>
      <c r="Q2306" s="1047"/>
      <c r="R2306" s="1047"/>
      <c r="S2306" s="1046"/>
      <c r="T2306" s="1046"/>
      <c r="U2306" s="1046"/>
      <c r="V2306" s="1046"/>
      <c r="W2306" s="1046"/>
      <c r="X2306" s="1046"/>
      <c r="Y2306" s="1046"/>
      <c r="Z2306" s="1046"/>
      <c r="AA2306" s="369"/>
    </row>
    <row r="2307" spans="1:47" ht="18" customHeight="1">
      <c r="A2307" s="369"/>
      <c r="B2307" s="1348"/>
      <c r="C2307" s="1348"/>
      <c r="D2307" s="1347"/>
      <c r="E2307" s="1347"/>
      <c r="F2307" s="1347"/>
      <c r="G2307" s="1047" t="s">
        <v>3922</v>
      </c>
      <c r="H2307" s="1047"/>
      <c r="I2307" s="1047"/>
      <c r="J2307" s="1046"/>
      <c r="K2307" s="1046"/>
      <c r="L2307" s="1046"/>
      <c r="M2307" s="1046"/>
      <c r="N2307" s="1046"/>
      <c r="O2307" s="1046"/>
      <c r="P2307" s="1047" t="s">
        <v>3923</v>
      </c>
      <c r="Q2307" s="1047"/>
      <c r="R2307" s="1047"/>
      <c r="S2307" s="1046"/>
      <c r="T2307" s="1046"/>
      <c r="U2307" s="1046"/>
      <c r="V2307" s="1046"/>
      <c r="W2307" s="1046"/>
      <c r="X2307" s="1046"/>
      <c r="Y2307" s="1046"/>
      <c r="Z2307" s="1046"/>
      <c r="AA2307" s="369"/>
    </row>
    <row r="2308" spans="1:47" ht="18" customHeight="1">
      <c r="A2308" s="369"/>
      <c r="B2308" s="1348"/>
      <c r="C2308" s="1348"/>
      <c r="D2308" s="1347"/>
      <c r="E2308" s="1347"/>
      <c r="F2308" s="1347"/>
      <c r="G2308" s="1047" t="s">
        <v>3924</v>
      </c>
      <c r="H2308" s="1047"/>
      <c r="I2308" s="1047"/>
      <c r="J2308" s="1046"/>
      <c r="K2308" s="1046"/>
      <c r="L2308" s="1046"/>
      <c r="M2308" s="1046"/>
      <c r="N2308" s="1046"/>
      <c r="O2308" s="1046"/>
      <c r="P2308" s="1046"/>
      <c r="Q2308" s="1046"/>
      <c r="R2308" s="1046"/>
      <c r="S2308" s="1046"/>
      <c r="T2308" s="1046"/>
      <c r="U2308" s="1046"/>
      <c r="V2308" s="1046"/>
      <c r="W2308" s="1046"/>
      <c r="X2308" s="1046"/>
      <c r="Y2308" s="1046"/>
      <c r="Z2308" s="1046"/>
      <c r="AA2308" s="369"/>
    </row>
    <row r="2309" spans="1:47" ht="14.4">
      <c r="A2309" s="369"/>
      <c r="B2309" s="1348"/>
      <c r="C2309" s="1348"/>
      <c r="D2309" s="1441" t="s">
        <v>3976</v>
      </c>
      <c r="E2309" s="1441"/>
      <c r="F2309" s="1441"/>
      <c r="G2309" s="1441"/>
      <c r="H2309" s="1441"/>
      <c r="I2309" s="1441"/>
      <c r="J2309" s="1441"/>
      <c r="K2309" s="1441"/>
      <c r="L2309" s="1441"/>
      <c r="M2309" s="1441"/>
      <c r="N2309" s="1441" t="s">
        <v>177</v>
      </c>
      <c r="O2309" s="1441"/>
      <c r="P2309" s="1441"/>
      <c r="Q2309" s="1441"/>
      <c r="R2309" s="1441"/>
      <c r="S2309" s="1441"/>
      <c r="T2309" s="1441"/>
      <c r="U2309" s="1441"/>
      <c r="V2309" s="1441"/>
      <c r="W2309" s="1441"/>
      <c r="X2309" s="1441"/>
      <c r="Y2309" s="1441"/>
      <c r="Z2309" s="1441"/>
      <c r="AA2309" s="369"/>
    </row>
    <row r="2310" spans="1:47" ht="14.4">
      <c r="A2310" s="369"/>
      <c r="B2310" s="1348"/>
      <c r="C2310" s="1348"/>
      <c r="D2310" s="1347"/>
      <c r="E2310" s="1347"/>
      <c r="F2310" s="1347"/>
      <c r="G2310" s="1347"/>
      <c r="H2310" s="1347"/>
      <c r="I2310" s="1347"/>
      <c r="J2310" s="1347"/>
      <c r="K2310" s="1347"/>
      <c r="L2310" s="1347"/>
      <c r="M2310" s="1347"/>
      <c r="N2310" s="1347"/>
      <c r="O2310" s="1347"/>
      <c r="P2310" s="1347"/>
      <c r="Q2310" s="1347"/>
      <c r="R2310" s="1347"/>
      <c r="S2310" s="1347"/>
      <c r="T2310" s="1347"/>
      <c r="U2310" s="1347"/>
      <c r="V2310" s="1347"/>
      <c r="W2310" s="1347"/>
      <c r="X2310" s="1347"/>
      <c r="Y2310" s="1347"/>
      <c r="Z2310" s="1347"/>
      <c r="AA2310" s="369"/>
    </row>
    <row r="2311" spans="1:47" ht="14.25" customHeight="1">
      <c r="A2311" s="369"/>
      <c r="B2311" s="1348"/>
      <c r="C2311" s="1348"/>
      <c r="D2311" s="1347"/>
      <c r="E2311" s="1347"/>
      <c r="F2311" s="1347"/>
      <c r="G2311" s="1347"/>
      <c r="H2311" s="1347"/>
      <c r="I2311" s="1347"/>
      <c r="J2311" s="1347"/>
      <c r="K2311" s="1347"/>
      <c r="L2311" s="1347"/>
      <c r="M2311" s="1347"/>
      <c r="N2311" s="1347"/>
      <c r="O2311" s="1347"/>
      <c r="P2311" s="1347"/>
      <c r="Q2311" s="1347"/>
      <c r="R2311" s="1347"/>
      <c r="S2311" s="1347"/>
      <c r="T2311" s="1347"/>
      <c r="U2311" s="1347"/>
      <c r="V2311" s="1347"/>
      <c r="W2311" s="1347"/>
      <c r="X2311" s="1347"/>
      <c r="Y2311" s="1347"/>
      <c r="Z2311" s="1347"/>
      <c r="AA2311" s="369"/>
    </row>
    <row r="2312" spans="1:47" ht="14.4">
      <c r="A2312" s="369"/>
      <c r="B2312" s="1348"/>
      <c r="C2312" s="1348"/>
      <c r="D2312" s="1347" t="s">
        <v>3977</v>
      </c>
      <c r="E2312" s="1347"/>
      <c r="F2312" s="1347"/>
      <c r="G2312" s="1347"/>
      <c r="H2312" s="1347"/>
      <c r="I2312" s="1347"/>
      <c r="J2312" s="1347"/>
      <c r="K2312" s="1347"/>
      <c r="L2312" s="1347"/>
      <c r="M2312" s="1347"/>
      <c r="N2312" s="1442" t="s">
        <v>3979</v>
      </c>
      <c r="O2312" s="1442"/>
      <c r="P2312" s="1442"/>
      <c r="Q2312" s="1442"/>
      <c r="R2312" s="390"/>
      <c r="S2312" s="369"/>
      <c r="T2312" s="369"/>
      <c r="U2312" s="369"/>
      <c r="V2312" s="391"/>
      <c r="W2312" s="389"/>
      <c r="X2312" s="389"/>
      <c r="Y2312" s="389"/>
      <c r="Z2312" s="392"/>
      <c r="AA2312" s="369"/>
    </row>
    <row r="2313" spans="1:47" ht="14.4">
      <c r="A2313" s="369"/>
      <c r="B2313" s="1348"/>
      <c r="C2313" s="1348"/>
      <c r="D2313" s="1347"/>
      <c r="E2313" s="1347"/>
      <c r="F2313" s="1347"/>
      <c r="G2313" s="1347"/>
      <c r="H2313" s="1347"/>
      <c r="I2313" s="1347"/>
      <c r="J2313" s="1347"/>
      <c r="K2313" s="1347"/>
      <c r="L2313" s="1347"/>
      <c r="M2313" s="1347"/>
      <c r="N2313" s="1442"/>
      <c r="O2313" s="1442"/>
      <c r="P2313" s="1442"/>
      <c r="Q2313" s="1442"/>
      <c r="R2313" s="115"/>
      <c r="S2313" s="114"/>
      <c r="T2313" s="369" t="s">
        <v>388</v>
      </c>
      <c r="U2313" s="114"/>
      <c r="V2313" s="393" t="s">
        <v>3980</v>
      </c>
      <c r="W2313" s="389"/>
      <c r="X2313" s="389"/>
      <c r="Y2313" s="389"/>
      <c r="Z2313" s="392"/>
      <c r="AA2313" s="369"/>
    </row>
    <row r="2314" spans="1:47" ht="14.4">
      <c r="A2314" s="369"/>
      <c r="B2314" s="1348"/>
      <c r="C2314" s="1348"/>
      <c r="D2314" s="1347"/>
      <c r="E2314" s="1347"/>
      <c r="F2314" s="1347"/>
      <c r="G2314" s="1347"/>
      <c r="H2314" s="1347"/>
      <c r="I2314" s="1347"/>
      <c r="J2314" s="1347"/>
      <c r="K2314" s="1347"/>
      <c r="L2314" s="1347"/>
      <c r="M2314" s="1347"/>
      <c r="N2314" s="1442"/>
      <c r="O2314" s="1442"/>
      <c r="P2314" s="1442"/>
      <c r="Q2314" s="1442"/>
      <c r="R2314" s="394"/>
      <c r="S2314" s="369"/>
      <c r="T2314" s="369"/>
      <c r="U2314" s="395"/>
      <c r="V2314" s="391"/>
      <c r="W2314" s="389"/>
      <c r="X2314" s="389"/>
      <c r="Y2314" s="389"/>
      <c r="Z2314" s="392"/>
      <c r="AA2314" s="369"/>
    </row>
    <row r="2315" spans="1:47" ht="13.95" customHeight="1">
      <c r="A2315" s="369"/>
      <c r="B2315" s="1348"/>
      <c r="C2315" s="1348"/>
      <c r="D2315" s="1443" t="s">
        <v>3978</v>
      </c>
      <c r="E2315" s="1443"/>
      <c r="F2315" s="1443"/>
      <c r="G2315" s="370"/>
      <c r="H2315" s="371"/>
      <c r="I2315" s="371"/>
      <c r="J2315" s="371"/>
      <c r="K2315" s="371"/>
      <c r="L2315" s="371"/>
      <c r="M2315" s="371"/>
      <c r="N2315" s="371"/>
      <c r="O2315" s="371"/>
      <c r="P2315" s="371"/>
      <c r="Q2315" s="371"/>
      <c r="R2315" s="371"/>
      <c r="S2315" s="371"/>
      <c r="T2315" s="371"/>
      <c r="U2315" s="371"/>
      <c r="V2315" s="372"/>
      <c r="W2315" s="370"/>
      <c r="X2315" s="370"/>
      <c r="Y2315" s="370"/>
      <c r="Z2315" s="374"/>
      <c r="AA2315" s="369"/>
    </row>
    <row r="2316" spans="1:47" ht="14.4">
      <c r="A2316" s="369"/>
      <c r="B2316" s="1348"/>
      <c r="C2316" s="1348"/>
      <c r="D2316" s="1443"/>
      <c r="E2316" s="1443"/>
      <c r="F2316" s="1443"/>
      <c r="G2316" s="389"/>
      <c r="H2316" s="369"/>
      <c r="I2316" s="121" t="s">
        <v>3783</v>
      </c>
      <c r="J2316" s="369" t="s">
        <v>3981</v>
      </c>
      <c r="K2316" s="369"/>
      <c r="L2316" s="369"/>
      <c r="M2316" s="369"/>
      <c r="N2316" s="369" t="s">
        <v>3965</v>
      </c>
      <c r="O2316" s="369"/>
      <c r="P2316" s="121" t="s">
        <v>3783</v>
      </c>
      <c r="Q2316" s="369" t="s">
        <v>3982</v>
      </c>
      <c r="R2316" s="369"/>
      <c r="S2316" s="369"/>
      <c r="T2316" s="369"/>
      <c r="U2316" s="369" t="s">
        <v>3965</v>
      </c>
      <c r="V2316" s="391"/>
      <c r="W2316" s="121" t="s">
        <v>3783</v>
      </c>
      <c r="X2316" s="389" t="s">
        <v>3983</v>
      </c>
      <c r="Y2316" s="389"/>
      <c r="Z2316" s="392"/>
      <c r="AA2316" s="369"/>
    </row>
    <row r="2317" spans="1:47" ht="14.4">
      <c r="A2317" s="369"/>
      <c r="B2317" s="1348"/>
      <c r="C2317" s="1348"/>
      <c r="D2317" s="1443"/>
      <c r="E2317" s="1443"/>
      <c r="F2317" s="1443"/>
      <c r="G2317" s="375"/>
      <c r="H2317" s="376"/>
      <c r="I2317" s="376"/>
      <c r="J2317" s="376"/>
      <c r="K2317" s="376"/>
      <c r="L2317" s="376"/>
      <c r="M2317" s="376"/>
      <c r="N2317" s="376"/>
      <c r="O2317" s="376"/>
      <c r="P2317" s="376"/>
      <c r="Q2317" s="376"/>
      <c r="R2317" s="376"/>
      <c r="S2317" s="376"/>
      <c r="T2317" s="376"/>
      <c r="U2317" s="376"/>
      <c r="V2317" s="378"/>
      <c r="W2317" s="375"/>
      <c r="X2317" s="375"/>
      <c r="Y2317" s="375"/>
      <c r="Z2317" s="379"/>
      <c r="AA2317" s="369"/>
    </row>
    <row r="2318" spans="1:47" ht="14.55" customHeight="1">
      <c r="B2318" s="1348" t="s">
        <v>3984</v>
      </c>
      <c r="C2318" s="1348"/>
      <c r="D2318" s="1347" t="s">
        <v>23</v>
      </c>
      <c r="E2318" s="1347"/>
      <c r="F2318" s="1347"/>
      <c r="G2318" s="1346" t="s">
        <v>15</v>
      </c>
      <c r="H2318" s="1346"/>
      <c r="I2318" s="1346"/>
      <c r="J2318" s="1346"/>
      <c r="K2318" s="1346"/>
      <c r="L2318" s="1444"/>
      <c r="M2318" s="1349"/>
      <c r="N2318" s="368" t="s">
        <v>3919</v>
      </c>
      <c r="O2318" s="1444"/>
      <c r="P2318" s="1349"/>
      <c r="Q2318" s="1346" t="s">
        <v>56</v>
      </c>
      <c r="R2318" s="1346"/>
      <c r="S2318" s="1346"/>
      <c r="T2318" s="1346"/>
      <c r="U2318" s="1346"/>
      <c r="V2318" s="1445"/>
      <c r="W2318" s="1346"/>
      <c r="X2318" s="1346"/>
      <c r="Y2318" s="1346"/>
      <c r="Z2318" s="1346"/>
      <c r="AB2318" s="2">
        <v>90</v>
      </c>
      <c r="AC2318" s="876"/>
      <c r="AD2318" s="876"/>
      <c r="AE2318" s="876"/>
      <c r="AF2318" s="1446"/>
      <c r="AG2318" s="1446"/>
      <c r="AH2318" s="1446"/>
      <c r="AI2318" s="1446"/>
      <c r="AJ2318" s="1446"/>
      <c r="AK2318" s="876"/>
      <c r="AL2318" s="876"/>
      <c r="AM2318" s="876"/>
      <c r="AN2318" s="1446"/>
      <c r="AO2318" s="1446"/>
      <c r="AP2318" s="1446"/>
      <c r="AQ2318" s="1446"/>
      <c r="AR2318" s="1446"/>
      <c r="AS2318" s="1446"/>
      <c r="AT2318" s="1446"/>
      <c r="AU2318" s="1446"/>
    </row>
    <row r="2319" spans="1:47" ht="13.05" customHeight="1">
      <c r="B2319" s="1348"/>
      <c r="C2319" s="1348"/>
      <c r="D2319" s="1347"/>
      <c r="E2319" s="1347"/>
      <c r="F2319" s="1347"/>
      <c r="G2319" s="1346" t="s">
        <v>17</v>
      </c>
      <c r="H2319" s="1346"/>
      <c r="I2319" s="1346"/>
      <c r="J2319" s="1346"/>
      <c r="K2319" s="1346"/>
      <c r="L2319" s="1445"/>
      <c r="M2319" s="1346"/>
      <c r="N2319" s="1346"/>
      <c r="O2319" s="1346"/>
      <c r="P2319" s="1346"/>
      <c r="Q2319" s="1346" t="s">
        <v>3993</v>
      </c>
      <c r="R2319" s="1346"/>
      <c r="S2319" s="1346"/>
      <c r="T2319" s="1346"/>
      <c r="U2319" s="1346"/>
      <c r="V2319" s="1445"/>
      <c r="W2319" s="1346"/>
      <c r="X2319" s="1346"/>
      <c r="Y2319" s="1346"/>
      <c r="Z2319" s="1346"/>
      <c r="AC2319" s="876"/>
      <c r="AD2319" s="876"/>
      <c r="AE2319" s="876"/>
      <c r="AF2319" s="1446"/>
      <c r="AG2319" s="1446"/>
      <c r="AH2319" s="1446"/>
      <c r="AI2319" s="1446"/>
      <c r="AJ2319" s="1446"/>
      <c r="AK2319" s="1446"/>
      <c r="AL2319" s="1446"/>
      <c r="AM2319" s="1446"/>
      <c r="AN2319" s="1446"/>
      <c r="AO2319" s="1446"/>
      <c r="AP2319" s="1446"/>
      <c r="AQ2319" s="1446"/>
      <c r="AR2319" s="1446"/>
      <c r="AS2319" s="1446"/>
      <c r="AT2319" s="1446"/>
      <c r="AU2319" s="1446"/>
    </row>
    <row r="2320" spans="1:47" ht="13.95" customHeight="1">
      <c r="A2320" s="369"/>
      <c r="B2320" s="1348"/>
      <c r="C2320" s="1348"/>
      <c r="D2320" s="1347"/>
      <c r="E2320" s="1347"/>
      <c r="F2320" s="1347"/>
      <c r="G2320" s="1346" t="s">
        <v>19</v>
      </c>
      <c r="H2320" s="1346"/>
      <c r="I2320" s="1346"/>
      <c r="J2320" s="1346"/>
      <c r="K2320" s="1346"/>
      <c r="L2320" s="1445"/>
      <c r="M2320" s="1346"/>
      <c r="N2320" s="1346"/>
      <c r="O2320" s="1346"/>
      <c r="P2320" s="1346"/>
      <c r="Q2320" s="1347" t="s">
        <v>20</v>
      </c>
      <c r="R2320" s="1347"/>
      <c r="S2320" s="1347"/>
      <c r="T2320" s="1347"/>
      <c r="U2320" s="1347"/>
      <c r="V2320" s="1445"/>
      <c r="W2320" s="1346"/>
      <c r="X2320" s="1346"/>
      <c r="Y2320" s="1346"/>
      <c r="Z2320" s="1346"/>
      <c r="AA2320" s="369"/>
    </row>
    <row r="2321" spans="1:27" ht="14.4">
      <c r="A2321" s="369"/>
      <c r="B2321" s="1348"/>
      <c r="C2321" s="1348"/>
      <c r="D2321" s="1347" t="s">
        <v>8</v>
      </c>
      <c r="E2321" s="1347"/>
      <c r="F2321" s="1347"/>
      <c r="G2321" s="1447"/>
      <c r="H2321" s="1343"/>
      <c r="I2321" s="1343"/>
      <c r="J2321" s="1343"/>
      <c r="K2321" s="1343"/>
      <c r="L2321" s="1344"/>
      <c r="M2321" s="1344"/>
      <c r="N2321" s="1344"/>
      <c r="O2321" s="1344"/>
      <c r="P2321" s="1344"/>
      <c r="Q2321" s="1344"/>
      <c r="R2321" s="1344"/>
      <c r="S2321" s="1344"/>
      <c r="T2321" s="1344"/>
      <c r="U2321" s="1344"/>
      <c r="V2321" s="1344"/>
      <c r="W2321" s="1344"/>
      <c r="X2321" s="1344"/>
      <c r="Y2321" s="1344"/>
      <c r="Z2321" s="1344"/>
      <c r="AA2321" s="369"/>
    </row>
    <row r="2322" spans="1:27" ht="14.4">
      <c r="A2322" s="369"/>
      <c r="B2322" s="1348"/>
      <c r="C2322" s="1348"/>
      <c r="D2322" s="1347"/>
      <c r="E2322" s="1347"/>
      <c r="F2322" s="1347"/>
      <c r="G2322" s="1345"/>
      <c r="H2322" s="1344"/>
      <c r="I2322" s="1344"/>
      <c r="J2322" s="1344"/>
      <c r="K2322" s="1344"/>
      <c r="L2322" s="1344"/>
      <c r="M2322" s="1344"/>
      <c r="N2322" s="1344"/>
      <c r="O2322" s="1344"/>
      <c r="P2322" s="1344"/>
      <c r="Q2322" s="1344"/>
      <c r="R2322" s="1344"/>
      <c r="S2322" s="1344"/>
      <c r="T2322" s="1344"/>
      <c r="U2322" s="1344"/>
      <c r="V2322" s="1344"/>
      <c r="W2322" s="1344"/>
      <c r="X2322" s="1344"/>
      <c r="Y2322" s="1344"/>
      <c r="Z2322" s="1344"/>
      <c r="AA2322" s="369"/>
    </row>
    <row r="2323" spans="1:27" ht="14.4">
      <c r="A2323" s="369"/>
      <c r="B2323" s="1348"/>
      <c r="C2323" s="1348"/>
      <c r="D2323" s="1347" t="s">
        <v>3745</v>
      </c>
      <c r="E2323" s="1347"/>
      <c r="F2323" s="1347"/>
      <c r="G2323" s="370"/>
      <c r="H2323" s="371"/>
      <c r="I2323" s="350"/>
      <c r="J2323" s="350"/>
      <c r="K2323" s="112" t="s">
        <v>3783</v>
      </c>
      <c r="L2323" s="371" t="s">
        <v>3966</v>
      </c>
      <c r="M2323" s="371"/>
      <c r="N2323" s="371"/>
      <c r="O2323" s="371"/>
      <c r="P2323" s="371" t="s">
        <v>3965</v>
      </c>
      <c r="Q2323" s="350"/>
      <c r="R2323" s="112" t="s">
        <v>3783</v>
      </c>
      <c r="S2323" s="371" t="s">
        <v>3967</v>
      </c>
      <c r="T2323" s="371"/>
      <c r="U2323" s="371"/>
      <c r="V2323" s="372"/>
      <c r="W2323" s="373"/>
      <c r="X2323" s="370"/>
      <c r="Y2323" s="370"/>
      <c r="Z2323" s="374"/>
      <c r="AA2323" s="369"/>
    </row>
    <row r="2324" spans="1:27" ht="14.4">
      <c r="A2324" s="369"/>
      <c r="B2324" s="1348"/>
      <c r="C2324" s="1348"/>
      <c r="D2324" s="1347"/>
      <c r="E2324" s="1347"/>
      <c r="F2324" s="1347"/>
      <c r="G2324" s="375"/>
      <c r="H2324" s="376"/>
      <c r="I2324" s="377"/>
      <c r="J2324" s="376"/>
      <c r="K2324" s="110" t="s">
        <v>3783</v>
      </c>
      <c r="L2324" s="376" t="s">
        <v>9</v>
      </c>
      <c r="M2324" s="376"/>
      <c r="N2324" s="376"/>
      <c r="O2324" s="1448"/>
      <c r="P2324" s="1449"/>
      <c r="Q2324" s="1449"/>
      <c r="R2324" s="1449"/>
      <c r="S2324" s="1449"/>
      <c r="T2324" s="1449"/>
      <c r="U2324" s="1449"/>
      <c r="V2324" s="1449"/>
      <c r="W2324" s="375" t="s">
        <v>10</v>
      </c>
      <c r="X2324" s="375"/>
      <c r="Y2324" s="375"/>
      <c r="Z2324" s="379"/>
      <c r="AA2324" s="369"/>
    </row>
    <row r="2325" spans="1:27" ht="14.4">
      <c r="A2325" s="369"/>
      <c r="B2325" s="1348"/>
      <c r="C2325" s="1348"/>
      <c r="D2325" s="1347"/>
      <c r="E2325" s="1347"/>
      <c r="F2325" s="1347"/>
      <c r="G2325" s="1450" t="s">
        <v>3968</v>
      </c>
      <c r="H2325" s="1450"/>
      <c r="I2325" s="1450"/>
      <c r="J2325" s="1450"/>
      <c r="K2325" s="1451"/>
      <c r="L2325" s="1452"/>
      <c r="M2325" s="1453"/>
      <c r="N2325" s="1453"/>
      <c r="O2325" s="1453"/>
      <c r="P2325" s="1453"/>
      <c r="Q2325" s="1452"/>
      <c r="R2325" s="1453"/>
      <c r="S2325" s="1453"/>
      <c r="T2325" s="1453"/>
      <c r="U2325" s="1453"/>
      <c r="V2325" s="1445"/>
      <c r="W2325" s="1346"/>
      <c r="X2325" s="1346"/>
      <c r="Y2325" s="1346"/>
      <c r="Z2325" s="1346"/>
      <c r="AA2325" s="369"/>
    </row>
    <row r="2326" spans="1:27" ht="14.4">
      <c r="A2326" s="369"/>
      <c r="B2326" s="1348"/>
      <c r="C2326" s="1348"/>
      <c r="D2326" s="1347"/>
      <c r="E2326" s="1347"/>
      <c r="F2326" s="1347"/>
      <c r="G2326" s="1450" t="s">
        <v>3969</v>
      </c>
      <c r="H2326" s="1450"/>
      <c r="I2326" s="1450"/>
      <c r="J2326" s="1450"/>
      <c r="K2326" s="1451"/>
      <c r="L2326" s="1429"/>
      <c r="M2326" s="862"/>
      <c r="N2326" s="109"/>
      <c r="O2326" s="1" t="s">
        <v>12</v>
      </c>
      <c r="P2326" s="109"/>
      <c r="Q2326" s="1" t="s">
        <v>11</v>
      </c>
      <c r="R2326" s="109"/>
      <c r="S2326" s="1" t="s">
        <v>227</v>
      </c>
      <c r="T2326" s="382"/>
      <c r="U2326" s="382"/>
      <c r="V2326" s="383"/>
      <c r="W2326" s="380"/>
      <c r="X2326" s="380"/>
      <c r="Y2326" s="380"/>
      <c r="Z2326" s="381"/>
      <c r="AA2326" s="369"/>
    </row>
    <row r="2327" spans="1:27" ht="13.95" customHeight="1">
      <c r="A2327" s="369"/>
      <c r="B2327" s="1348"/>
      <c r="C2327" s="1348"/>
      <c r="D2327" s="1443" t="s">
        <v>3971</v>
      </c>
      <c r="E2327" s="1347"/>
      <c r="F2327" s="1347"/>
      <c r="G2327" s="111" t="s">
        <v>3783</v>
      </c>
      <c r="H2327" s="385" t="s">
        <v>3972</v>
      </c>
      <c r="I2327" s="385"/>
      <c r="J2327" s="385"/>
      <c r="K2327" s="385"/>
      <c r="L2327" s="386" t="s">
        <v>3974</v>
      </c>
      <c r="M2327" s="385"/>
      <c r="N2327" s="385"/>
      <c r="O2327" s="1433"/>
      <c r="P2327" s="1433"/>
      <c r="Q2327" s="1433"/>
      <c r="R2327" s="1433"/>
      <c r="S2327" s="1433"/>
      <c r="T2327" s="1433"/>
      <c r="U2327" s="1433"/>
      <c r="V2327" s="1433"/>
      <c r="W2327" s="387" t="s">
        <v>10</v>
      </c>
      <c r="X2327" s="387"/>
      <c r="Y2327" s="387"/>
      <c r="Z2327" s="388"/>
      <c r="AA2327" s="369"/>
    </row>
    <row r="2328" spans="1:27" ht="14.4">
      <c r="A2328" s="369"/>
      <c r="B2328" s="1348"/>
      <c r="C2328" s="1348"/>
      <c r="D2328" s="1347"/>
      <c r="E2328" s="1347"/>
      <c r="F2328" s="1347"/>
      <c r="G2328" s="110" t="s">
        <v>3783</v>
      </c>
      <c r="H2328" s="376" t="s">
        <v>3973</v>
      </c>
      <c r="I2328" s="376"/>
      <c r="J2328" s="376"/>
      <c r="K2328" s="376"/>
      <c r="L2328" s="376"/>
      <c r="M2328" s="376"/>
      <c r="N2328" s="376"/>
      <c r="O2328" s="376"/>
      <c r="P2328" s="376"/>
      <c r="Q2328" s="376"/>
      <c r="R2328" s="376"/>
      <c r="S2328" s="376"/>
      <c r="T2328" s="376"/>
      <c r="U2328" s="376"/>
      <c r="V2328" s="378"/>
      <c r="W2328" s="375"/>
      <c r="X2328" s="375"/>
      <c r="Y2328" s="375"/>
      <c r="Z2328" s="379"/>
      <c r="AA2328" s="369"/>
    </row>
    <row r="2329" spans="1:27" ht="13.95" customHeight="1">
      <c r="A2329" s="369"/>
      <c r="B2329" s="1348" t="s">
        <v>3985</v>
      </c>
      <c r="C2329" s="1348"/>
      <c r="D2329" s="1347" t="s">
        <v>3755</v>
      </c>
      <c r="E2329" s="1347"/>
      <c r="F2329" s="1347"/>
      <c r="G2329" s="1435"/>
      <c r="H2329" s="1435"/>
      <c r="I2329" s="1435"/>
      <c r="J2329" s="1435"/>
      <c r="K2329" s="1435"/>
      <c r="L2329" s="1435"/>
      <c r="M2329" s="1435"/>
      <c r="N2329" s="1435"/>
      <c r="O2329" s="1435"/>
      <c r="P2329" s="1435"/>
      <c r="Q2329" s="1435"/>
      <c r="R2329" s="1435"/>
      <c r="S2329" s="1435"/>
      <c r="T2329" s="1435"/>
      <c r="U2329" s="1435"/>
      <c r="V2329" s="1435"/>
      <c r="W2329" s="1435"/>
      <c r="X2329" s="1435"/>
      <c r="Y2329" s="1435"/>
      <c r="Z2329" s="1435"/>
      <c r="AA2329" s="369"/>
    </row>
    <row r="2330" spans="1:27" ht="14.4">
      <c r="A2330" s="369"/>
      <c r="B2330" s="1348"/>
      <c r="C2330" s="1348"/>
      <c r="D2330" s="1434"/>
      <c r="E2330" s="1434"/>
      <c r="F2330" s="1434"/>
      <c r="G2330" s="1436"/>
      <c r="H2330" s="1436"/>
      <c r="I2330" s="1436"/>
      <c r="J2330" s="1435"/>
      <c r="K2330" s="1435"/>
      <c r="L2330" s="1435"/>
      <c r="M2330" s="1435"/>
      <c r="N2330" s="1435"/>
      <c r="O2330" s="1435"/>
      <c r="P2330" s="1435"/>
      <c r="Q2330" s="1435"/>
      <c r="R2330" s="1435"/>
      <c r="S2330" s="1435"/>
      <c r="T2330" s="1435"/>
      <c r="U2330" s="1435"/>
      <c r="V2330" s="1435"/>
      <c r="W2330" s="1435"/>
      <c r="X2330" s="1435"/>
      <c r="Y2330" s="1435"/>
      <c r="Z2330" s="1435"/>
      <c r="AA2330" s="369"/>
    </row>
    <row r="2331" spans="1:27" ht="18" customHeight="1">
      <c r="A2331" s="369"/>
      <c r="B2331" s="1348"/>
      <c r="C2331" s="1348"/>
      <c r="D2331" s="1347" t="s">
        <v>3975</v>
      </c>
      <c r="E2331" s="1347"/>
      <c r="F2331" s="1347"/>
      <c r="G2331" s="1047" t="s">
        <v>3918</v>
      </c>
      <c r="H2331" s="1047"/>
      <c r="I2331" s="1047"/>
      <c r="J2331" s="871"/>
      <c r="K2331" s="869"/>
      <c r="L2331" s="344" t="s">
        <v>3919</v>
      </c>
      <c r="M2331" s="1437"/>
      <c r="N2331" s="1427"/>
      <c r="O2331" s="1438"/>
      <c r="P2331" s="1439"/>
      <c r="Q2331" s="1425"/>
      <c r="R2331" s="1425"/>
      <c r="S2331" s="1425"/>
      <c r="T2331" s="1425"/>
      <c r="U2331" s="1425"/>
      <c r="V2331" s="1425"/>
      <c r="W2331" s="1425"/>
      <c r="X2331" s="1425"/>
      <c r="Y2331" s="1425"/>
      <c r="Z2331" s="1440"/>
      <c r="AA2331" s="369"/>
    </row>
    <row r="2332" spans="1:27" ht="18" customHeight="1">
      <c r="A2332" s="369"/>
      <c r="B2332" s="1348"/>
      <c r="C2332" s="1348"/>
      <c r="D2332" s="1347"/>
      <c r="E2332" s="1347"/>
      <c r="F2332" s="1347"/>
      <c r="G2332" s="1047" t="s">
        <v>3920</v>
      </c>
      <c r="H2332" s="1047"/>
      <c r="I2332" s="1047"/>
      <c r="J2332" s="1046"/>
      <c r="K2332" s="1046"/>
      <c r="L2332" s="1046"/>
      <c r="M2332" s="1046"/>
      <c r="N2332" s="1046"/>
      <c r="O2332" s="1046"/>
      <c r="P2332" s="1047" t="s">
        <v>3921</v>
      </c>
      <c r="Q2332" s="1047"/>
      <c r="R2332" s="1047"/>
      <c r="S2332" s="1046"/>
      <c r="T2332" s="1046"/>
      <c r="U2332" s="1046"/>
      <c r="V2332" s="1046"/>
      <c r="W2332" s="1046"/>
      <c r="X2332" s="1046"/>
      <c r="Y2332" s="1046"/>
      <c r="Z2332" s="1046"/>
      <c r="AA2332" s="369"/>
    </row>
    <row r="2333" spans="1:27" ht="18" customHeight="1">
      <c r="A2333" s="369"/>
      <c r="B2333" s="1348"/>
      <c r="C2333" s="1348"/>
      <c r="D2333" s="1347"/>
      <c r="E2333" s="1347"/>
      <c r="F2333" s="1347"/>
      <c r="G2333" s="1047" t="s">
        <v>3922</v>
      </c>
      <c r="H2333" s="1047"/>
      <c r="I2333" s="1047"/>
      <c r="J2333" s="1046"/>
      <c r="K2333" s="1046"/>
      <c r="L2333" s="1046"/>
      <c r="M2333" s="1046"/>
      <c r="N2333" s="1046"/>
      <c r="O2333" s="1046"/>
      <c r="P2333" s="1047" t="s">
        <v>3923</v>
      </c>
      <c r="Q2333" s="1047"/>
      <c r="R2333" s="1047"/>
      <c r="S2333" s="1046"/>
      <c r="T2333" s="1046"/>
      <c r="U2333" s="1046"/>
      <c r="V2333" s="1046"/>
      <c r="W2333" s="1046"/>
      <c r="X2333" s="1046"/>
      <c r="Y2333" s="1046"/>
      <c r="Z2333" s="1046"/>
      <c r="AA2333" s="369"/>
    </row>
    <row r="2334" spans="1:27" ht="18" customHeight="1">
      <c r="A2334" s="369"/>
      <c r="B2334" s="1348"/>
      <c r="C2334" s="1348"/>
      <c r="D2334" s="1347"/>
      <c r="E2334" s="1347"/>
      <c r="F2334" s="1347"/>
      <c r="G2334" s="1047" t="s">
        <v>3924</v>
      </c>
      <c r="H2334" s="1047"/>
      <c r="I2334" s="1047"/>
      <c r="J2334" s="1046"/>
      <c r="K2334" s="1046"/>
      <c r="L2334" s="1046"/>
      <c r="M2334" s="1046"/>
      <c r="N2334" s="1046"/>
      <c r="O2334" s="1046"/>
      <c r="P2334" s="1046"/>
      <c r="Q2334" s="1046"/>
      <c r="R2334" s="1046"/>
      <c r="S2334" s="1046"/>
      <c r="T2334" s="1046"/>
      <c r="U2334" s="1046"/>
      <c r="V2334" s="1046"/>
      <c r="W2334" s="1046"/>
      <c r="X2334" s="1046"/>
      <c r="Y2334" s="1046"/>
      <c r="Z2334" s="1046"/>
      <c r="AA2334" s="369"/>
    </row>
    <row r="2335" spans="1:27" ht="14.4">
      <c r="A2335" s="369"/>
      <c r="B2335" s="1348"/>
      <c r="C2335" s="1348"/>
      <c r="D2335" s="1441" t="s">
        <v>3976</v>
      </c>
      <c r="E2335" s="1441"/>
      <c r="F2335" s="1441"/>
      <c r="G2335" s="1441"/>
      <c r="H2335" s="1441"/>
      <c r="I2335" s="1441"/>
      <c r="J2335" s="1441"/>
      <c r="K2335" s="1441"/>
      <c r="L2335" s="1441"/>
      <c r="M2335" s="1441"/>
      <c r="N2335" s="1441" t="s">
        <v>177</v>
      </c>
      <c r="O2335" s="1441"/>
      <c r="P2335" s="1441"/>
      <c r="Q2335" s="1441"/>
      <c r="R2335" s="1441"/>
      <c r="S2335" s="1441"/>
      <c r="T2335" s="1441"/>
      <c r="U2335" s="1441"/>
      <c r="V2335" s="1441"/>
      <c r="W2335" s="1441"/>
      <c r="X2335" s="1441"/>
      <c r="Y2335" s="1441"/>
      <c r="Z2335" s="1441"/>
      <c r="AA2335" s="369"/>
    </row>
    <row r="2336" spans="1:27" ht="14.4">
      <c r="A2336" s="369"/>
      <c r="B2336" s="1348"/>
      <c r="C2336" s="1348"/>
      <c r="D2336" s="1347"/>
      <c r="E2336" s="1347"/>
      <c r="F2336" s="1347"/>
      <c r="G2336" s="1347"/>
      <c r="H2336" s="1347"/>
      <c r="I2336" s="1347"/>
      <c r="J2336" s="1347"/>
      <c r="K2336" s="1347"/>
      <c r="L2336" s="1347"/>
      <c r="M2336" s="1347"/>
      <c r="N2336" s="1347"/>
      <c r="O2336" s="1347"/>
      <c r="P2336" s="1347"/>
      <c r="Q2336" s="1347"/>
      <c r="R2336" s="1347"/>
      <c r="S2336" s="1347"/>
      <c r="T2336" s="1347"/>
      <c r="U2336" s="1347"/>
      <c r="V2336" s="1347"/>
      <c r="W2336" s="1347"/>
      <c r="X2336" s="1347"/>
      <c r="Y2336" s="1347"/>
      <c r="Z2336" s="1347"/>
      <c r="AA2336" s="369"/>
    </row>
    <row r="2337" spans="1:47" ht="14.25" customHeight="1">
      <c r="A2337" s="369"/>
      <c r="B2337" s="1348"/>
      <c r="C2337" s="1348"/>
      <c r="D2337" s="1347"/>
      <c r="E2337" s="1347"/>
      <c r="F2337" s="1347"/>
      <c r="G2337" s="1347"/>
      <c r="H2337" s="1347"/>
      <c r="I2337" s="1347"/>
      <c r="J2337" s="1347"/>
      <c r="K2337" s="1347"/>
      <c r="L2337" s="1347"/>
      <c r="M2337" s="1347"/>
      <c r="N2337" s="1347"/>
      <c r="O2337" s="1347"/>
      <c r="P2337" s="1347"/>
      <c r="Q2337" s="1347"/>
      <c r="R2337" s="1347"/>
      <c r="S2337" s="1347"/>
      <c r="T2337" s="1347"/>
      <c r="U2337" s="1347"/>
      <c r="V2337" s="1347"/>
      <c r="W2337" s="1347"/>
      <c r="X2337" s="1347"/>
      <c r="Y2337" s="1347"/>
      <c r="Z2337" s="1347"/>
      <c r="AA2337" s="369"/>
    </row>
    <row r="2338" spans="1:47" ht="14.4">
      <c r="A2338" s="369"/>
      <c r="B2338" s="1348"/>
      <c r="C2338" s="1348"/>
      <c r="D2338" s="1347" t="s">
        <v>3977</v>
      </c>
      <c r="E2338" s="1347"/>
      <c r="F2338" s="1347"/>
      <c r="G2338" s="1347"/>
      <c r="H2338" s="1347"/>
      <c r="I2338" s="1347"/>
      <c r="J2338" s="1347"/>
      <c r="K2338" s="1347"/>
      <c r="L2338" s="1347"/>
      <c r="M2338" s="1347"/>
      <c r="N2338" s="1442" t="s">
        <v>3979</v>
      </c>
      <c r="O2338" s="1442"/>
      <c r="P2338" s="1442"/>
      <c r="Q2338" s="1442"/>
      <c r="R2338" s="390"/>
      <c r="S2338" s="369"/>
      <c r="T2338" s="369"/>
      <c r="U2338" s="369"/>
      <c r="V2338" s="391"/>
      <c r="W2338" s="389"/>
      <c r="X2338" s="389"/>
      <c r="Y2338" s="389"/>
      <c r="Z2338" s="392"/>
      <c r="AA2338" s="369"/>
    </row>
    <row r="2339" spans="1:47" ht="14.4">
      <c r="A2339" s="369"/>
      <c r="B2339" s="1348"/>
      <c r="C2339" s="1348"/>
      <c r="D2339" s="1347"/>
      <c r="E2339" s="1347"/>
      <c r="F2339" s="1347"/>
      <c r="G2339" s="1347"/>
      <c r="H2339" s="1347"/>
      <c r="I2339" s="1347"/>
      <c r="J2339" s="1347"/>
      <c r="K2339" s="1347"/>
      <c r="L2339" s="1347"/>
      <c r="M2339" s="1347"/>
      <c r="N2339" s="1442"/>
      <c r="O2339" s="1442"/>
      <c r="P2339" s="1442"/>
      <c r="Q2339" s="1442"/>
      <c r="R2339" s="115"/>
      <c r="S2339" s="114"/>
      <c r="T2339" s="369" t="s">
        <v>388</v>
      </c>
      <c r="U2339" s="114"/>
      <c r="V2339" s="393" t="s">
        <v>3980</v>
      </c>
      <c r="W2339" s="389"/>
      <c r="X2339" s="389"/>
      <c r="Y2339" s="389"/>
      <c r="Z2339" s="392"/>
      <c r="AA2339" s="369"/>
    </row>
    <row r="2340" spans="1:47" ht="14.4">
      <c r="A2340" s="369"/>
      <c r="B2340" s="1348"/>
      <c r="C2340" s="1348"/>
      <c r="D2340" s="1347"/>
      <c r="E2340" s="1347"/>
      <c r="F2340" s="1347"/>
      <c r="G2340" s="1347"/>
      <c r="H2340" s="1347"/>
      <c r="I2340" s="1347"/>
      <c r="J2340" s="1347"/>
      <c r="K2340" s="1347"/>
      <c r="L2340" s="1347"/>
      <c r="M2340" s="1347"/>
      <c r="N2340" s="1442"/>
      <c r="O2340" s="1442"/>
      <c r="P2340" s="1442"/>
      <c r="Q2340" s="1442"/>
      <c r="R2340" s="394"/>
      <c r="S2340" s="369"/>
      <c r="T2340" s="369"/>
      <c r="U2340" s="395"/>
      <c r="V2340" s="391"/>
      <c r="W2340" s="389"/>
      <c r="X2340" s="389"/>
      <c r="Y2340" s="389"/>
      <c r="Z2340" s="392"/>
      <c r="AA2340" s="369"/>
    </row>
    <row r="2341" spans="1:47" ht="13.95" customHeight="1">
      <c r="A2341" s="369"/>
      <c r="B2341" s="1348"/>
      <c r="C2341" s="1348"/>
      <c r="D2341" s="1443" t="s">
        <v>3978</v>
      </c>
      <c r="E2341" s="1443"/>
      <c r="F2341" s="1443"/>
      <c r="G2341" s="370"/>
      <c r="H2341" s="371"/>
      <c r="I2341" s="371"/>
      <c r="J2341" s="371"/>
      <c r="K2341" s="371"/>
      <c r="L2341" s="371"/>
      <c r="M2341" s="371"/>
      <c r="N2341" s="371"/>
      <c r="O2341" s="371"/>
      <c r="P2341" s="371"/>
      <c r="Q2341" s="371"/>
      <c r="R2341" s="371"/>
      <c r="S2341" s="371"/>
      <c r="T2341" s="371"/>
      <c r="U2341" s="371"/>
      <c r="V2341" s="372"/>
      <c r="W2341" s="370"/>
      <c r="X2341" s="370"/>
      <c r="Y2341" s="370"/>
      <c r="Z2341" s="374"/>
      <c r="AA2341" s="369"/>
    </row>
    <row r="2342" spans="1:47" ht="14.4">
      <c r="A2342" s="369"/>
      <c r="B2342" s="1348"/>
      <c r="C2342" s="1348"/>
      <c r="D2342" s="1443"/>
      <c r="E2342" s="1443"/>
      <c r="F2342" s="1443"/>
      <c r="G2342" s="389"/>
      <c r="H2342" s="369"/>
      <c r="I2342" s="121" t="s">
        <v>3783</v>
      </c>
      <c r="J2342" s="369" t="s">
        <v>3981</v>
      </c>
      <c r="K2342" s="369"/>
      <c r="L2342" s="369"/>
      <c r="M2342" s="369"/>
      <c r="N2342" s="369" t="s">
        <v>3965</v>
      </c>
      <c r="O2342" s="369"/>
      <c r="P2342" s="121" t="s">
        <v>3783</v>
      </c>
      <c r="Q2342" s="369" t="s">
        <v>3982</v>
      </c>
      <c r="R2342" s="369"/>
      <c r="S2342" s="369"/>
      <c r="T2342" s="369"/>
      <c r="U2342" s="369" t="s">
        <v>3965</v>
      </c>
      <c r="V2342" s="391"/>
      <c r="W2342" s="121" t="s">
        <v>3783</v>
      </c>
      <c r="X2342" s="389" t="s">
        <v>3983</v>
      </c>
      <c r="Y2342" s="389"/>
      <c r="Z2342" s="392"/>
      <c r="AA2342" s="369"/>
    </row>
    <row r="2343" spans="1:47" ht="14.4">
      <c r="A2343" s="369"/>
      <c r="B2343" s="1348"/>
      <c r="C2343" s="1348"/>
      <c r="D2343" s="1443"/>
      <c r="E2343" s="1443"/>
      <c r="F2343" s="1443"/>
      <c r="G2343" s="375"/>
      <c r="H2343" s="376"/>
      <c r="I2343" s="376"/>
      <c r="J2343" s="376"/>
      <c r="K2343" s="376"/>
      <c r="L2343" s="376"/>
      <c r="M2343" s="376"/>
      <c r="N2343" s="376"/>
      <c r="O2343" s="376"/>
      <c r="P2343" s="376"/>
      <c r="Q2343" s="376"/>
      <c r="R2343" s="376"/>
      <c r="S2343" s="376"/>
      <c r="T2343" s="376"/>
      <c r="U2343" s="376"/>
      <c r="V2343" s="378"/>
      <c r="W2343" s="375"/>
      <c r="X2343" s="375"/>
      <c r="Y2343" s="375"/>
      <c r="Z2343" s="379"/>
      <c r="AA2343" s="369"/>
    </row>
    <row r="2344" spans="1:47" ht="14.55" customHeight="1">
      <c r="B2344" s="1348" t="s">
        <v>3984</v>
      </c>
      <c r="C2344" s="1348"/>
      <c r="D2344" s="1347" t="s">
        <v>23</v>
      </c>
      <c r="E2344" s="1347"/>
      <c r="F2344" s="1347"/>
      <c r="G2344" s="1346" t="s">
        <v>15</v>
      </c>
      <c r="H2344" s="1346"/>
      <c r="I2344" s="1346"/>
      <c r="J2344" s="1346"/>
      <c r="K2344" s="1346"/>
      <c r="L2344" s="1444"/>
      <c r="M2344" s="1349"/>
      <c r="N2344" s="368" t="s">
        <v>3919</v>
      </c>
      <c r="O2344" s="1444"/>
      <c r="P2344" s="1349"/>
      <c r="Q2344" s="1346" t="s">
        <v>56</v>
      </c>
      <c r="R2344" s="1346"/>
      <c r="S2344" s="1346"/>
      <c r="T2344" s="1346"/>
      <c r="U2344" s="1346"/>
      <c r="V2344" s="1445"/>
      <c r="W2344" s="1346"/>
      <c r="X2344" s="1346"/>
      <c r="Y2344" s="1346"/>
      <c r="Z2344" s="1346"/>
      <c r="AB2344" s="2">
        <v>91</v>
      </c>
      <c r="AC2344" s="876"/>
      <c r="AD2344" s="876"/>
      <c r="AE2344" s="876"/>
      <c r="AF2344" s="1446"/>
      <c r="AG2344" s="1446"/>
      <c r="AH2344" s="1446"/>
      <c r="AI2344" s="1446"/>
      <c r="AJ2344" s="1446"/>
      <c r="AK2344" s="876"/>
      <c r="AL2344" s="876"/>
      <c r="AM2344" s="876"/>
      <c r="AN2344" s="1446"/>
      <c r="AO2344" s="1446"/>
      <c r="AP2344" s="1446"/>
      <c r="AQ2344" s="1446"/>
      <c r="AR2344" s="1446"/>
      <c r="AS2344" s="1446"/>
      <c r="AT2344" s="1446"/>
      <c r="AU2344" s="1446"/>
    </row>
    <row r="2345" spans="1:47" ht="13.05" customHeight="1">
      <c r="B2345" s="1348"/>
      <c r="C2345" s="1348"/>
      <c r="D2345" s="1347"/>
      <c r="E2345" s="1347"/>
      <c r="F2345" s="1347"/>
      <c r="G2345" s="1346" t="s">
        <v>17</v>
      </c>
      <c r="H2345" s="1346"/>
      <c r="I2345" s="1346"/>
      <c r="J2345" s="1346"/>
      <c r="K2345" s="1346"/>
      <c r="L2345" s="1445"/>
      <c r="M2345" s="1346"/>
      <c r="N2345" s="1346"/>
      <c r="O2345" s="1346"/>
      <c r="P2345" s="1346"/>
      <c r="Q2345" s="1346" t="s">
        <v>3993</v>
      </c>
      <c r="R2345" s="1346"/>
      <c r="S2345" s="1346"/>
      <c r="T2345" s="1346"/>
      <c r="U2345" s="1346"/>
      <c r="V2345" s="1445"/>
      <c r="W2345" s="1346"/>
      <c r="X2345" s="1346"/>
      <c r="Y2345" s="1346"/>
      <c r="Z2345" s="1346"/>
      <c r="AC2345" s="876"/>
      <c r="AD2345" s="876"/>
      <c r="AE2345" s="876"/>
      <c r="AF2345" s="1446"/>
      <c r="AG2345" s="1446"/>
      <c r="AH2345" s="1446"/>
      <c r="AI2345" s="1446"/>
      <c r="AJ2345" s="1446"/>
      <c r="AK2345" s="1446"/>
      <c r="AL2345" s="1446"/>
      <c r="AM2345" s="1446"/>
      <c r="AN2345" s="1446"/>
      <c r="AO2345" s="1446"/>
      <c r="AP2345" s="1446"/>
      <c r="AQ2345" s="1446"/>
      <c r="AR2345" s="1446"/>
      <c r="AS2345" s="1446"/>
      <c r="AT2345" s="1446"/>
      <c r="AU2345" s="1446"/>
    </row>
    <row r="2346" spans="1:47" ht="13.95" customHeight="1">
      <c r="A2346" s="369"/>
      <c r="B2346" s="1348"/>
      <c r="C2346" s="1348"/>
      <c r="D2346" s="1347"/>
      <c r="E2346" s="1347"/>
      <c r="F2346" s="1347"/>
      <c r="G2346" s="1346" t="s">
        <v>19</v>
      </c>
      <c r="H2346" s="1346"/>
      <c r="I2346" s="1346"/>
      <c r="J2346" s="1346"/>
      <c r="K2346" s="1346"/>
      <c r="L2346" s="1445"/>
      <c r="M2346" s="1346"/>
      <c r="N2346" s="1346"/>
      <c r="O2346" s="1346"/>
      <c r="P2346" s="1346"/>
      <c r="Q2346" s="1347" t="s">
        <v>20</v>
      </c>
      <c r="R2346" s="1347"/>
      <c r="S2346" s="1347"/>
      <c r="T2346" s="1347"/>
      <c r="U2346" s="1347"/>
      <c r="V2346" s="1445"/>
      <c r="W2346" s="1346"/>
      <c r="X2346" s="1346"/>
      <c r="Y2346" s="1346"/>
      <c r="Z2346" s="1346"/>
      <c r="AA2346" s="369"/>
    </row>
    <row r="2347" spans="1:47" ht="14.4">
      <c r="A2347" s="369"/>
      <c r="B2347" s="1348"/>
      <c r="C2347" s="1348"/>
      <c r="D2347" s="1347" t="s">
        <v>8</v>
      </c>
      <c r="E2347" s="1347"/>
      <c r="F2347" s="1347"/>
      <c r="G2347" s="1447"/>
      <c r="H2347" s="1343"/>
      <c r="I2347" s="1343"/>
      <c r="J2347" s="1343"/>
      <c r="K2347" s="1343"/>
      <c r="L2347" s="1344"/>
      <c r="M2347" s="1344"/>
      <c r="N2347" s="1344"/>
      <c r="O2347" s="1344"/>
      <c r="P2347" s="1344"/>
      <c r="Q2347" s="1344"/>
      <c r="R2347" s="1344"/>
      <c r="S2347" s="1344"/>
      <c r="T2347" s="1344"/>
      <c r="U2347" s="1344"/>
      <c r="V2347" s="1344"/>
      <c r="W2347" s="1344"/>
      <c r="X2347" s="1344"/>
      <c r="Y2347" s="1344"/>
      <c r="Z2347" s="1344"/>
      <c r="AA2347" s="369"/>
    </row>
    <row r="2348" spans="1:47" ht="14.4">
      <c r="A2348" s="369"/>
      <c r="B2348" s="1348"/>
      <c r="C2348" s="1348"/>
      <c r="D2348" s="1347"/>
      <c r="E2348" s="1347"/>
      <c r="F2348" s="1347"/>
      <c r="G2348" s="1345"/>
      <c r="H2348" s="1344"/>
      <c r="I2348" s="1344"/>
      <c r="J2348" s="1344"/>
      <c r="K2348" s="1344"/>
      <c r="L2348" s="1344"/>
      <c r="M2348" s="1344"/>
      <c r="N2348" s="1344"/>
      <c r="O2348" s="1344"/>
      <c r="P2348" s="1344"/>
      <c r="Q2348" s="1344"/>
      <c r="R2348" s="1344"/>
      <c r="S2348" s="1344"/>
      <c r="T2348" s="1344"/>
      <c r="U2348" s="1344"/>
      <c r="V2348" s="1344"/>
      <c r="W2348" s="1344"/>
      <c r="X2348" s="1344"/>
      <c r="Y2348" s="1344"/>
      <c r="Z2348" s="1344"/>
      <c r="AA2348" s="369"/>
    </row>
    <row r="2349" spans="1:47" ht="14.4">
      <c r="A2349" s="369"/>
      <c r="B2349" s="1348"/>
      <c r="C2349" s="1348"/>
      <c r="D2349" s="1347" t="s">
        <v>3745</v>
      </c>
      <c r="E2349" s="1347"/>
      <c r="F2349" s="1347"/>
      <c r="G2349" s="370"/>
      <c r="H2349" s="371"/>
      <c r="I2349" s="350"/>
      <c r="J2349" s="350"/>
      <c r="K2349" s="112" t="s">
        <v>3783</v>
      </c>
      <c r="L2349" s="371" t="s">
        <v>3966</v>
      </c>
      <c r="M2349" s="371"/>
      <c r="N2349" s="371"/>
      <c r="O2349" s="371"/>
      <c r="P2349" s="371" t="s">
        <v>3965</v>
      </c>
      <c r="Q2349" s="350"/>
      <c r="R2349" s="112" t="s">
        <v>3783</v>
      </c>
      <c r="S2349" s="371" t="s">
        <v>3967</v>
      </c>
      <c r="T2349" s="371"/>
      <c r="U2349" s="371"/>
      <c r="V2349" s="372"/>
      <c r="W2349" s="373"/>
      <c r="X2349" s="370"/>
      <c r="Y2349" s="370"/>
      <c r="Z2349" s="374"/>
      <c r="AA2349" s="369"/>
    </row>
    <row r="2350" spans="1:47" ht="14.4">
      <c r="A2350" s="369"/>
      <c r="B2350" s="1348"/>
      <c r="C2350" s="1348"/>
      <c r="D2350" s="1347"/>
      <c r="E2350" s="1347"/>
      <c r="F2350" s="1347"/>
      <c r="G2350" s="375"/>
      <c r="H2350" s="376"/>
      <c r="I2350" s="377"/>
      <c r="J2350" s="376"/>
      <c r="K2350" s="110" t="s">
        <v>3783</v>
      </c>
      <c r="L2350" s="376" t="s">
        <v>9</v>
      </c>
      <c r="M2350" s="376"/>
      <c r="N2350" s="376"/>
      <c r="O2350" s="1448"/>
      <c r="P2350" s="1449"/>
      <c r="Q2350" s="1449"/>
      <c r="R2350" s="1449"/>
      <c r="S2350" s="1449"/>
      <c r="T2350" s="1449"/>
      <c r="U2350" s="1449"/>
      <c r="V2350" s="1449"/>
      <c r="W2350" s="375" t="s">
        <v>10</v>
      </c>
      <c r="X2350" s="375"/>
      <c r="Y2350" s="375"/>
      <c r="Z2350" s="379"/>
      <c r="AA2350" s="369"/>
    </row>
    <row r="2351" spans="1:47" ht="14.4">
      <c r="A2351" s="369"/>
      <c r="B2351" s="1348"/>
      <c r="C2351" s="1348"/>
      <c r="D2351" s="1347"/>
      <c r="E2351" s="1347"/>
      <c r="F2351" s="1347"/>
      <c r="G2351" s="1450" t="s">
        <v>3968</v>
      </c>
      <c r="H2351" s="1450"/>
      <c r="I2351" s="1450"/>
      <c r="J2351" s="1450"/>
      <c r="K2351" s="1451"/>
      <c r="L2351" s="1452"/>
      <c r="M2351" s="1453"/>
      <c r="N2351" s="1453"/>
      <c r="O2351" s="1453"/>
      <c r="P2351" s="1453"/>
      <c r="Q2351" s="1452"/>
      <c r="R2351" s="1453"/>
      <c r="S2351" s="1453"/>
      <c r="T2351" s="1453"/>
      <c r="U2351" s="1453"/>
      <c r="V2351" s="1445"/>
      <c r="W2351" s="1346"/>
      <c r="X2351" s="1346"/>
      <c r="Y2351" s="1346"/>
      <c r="Z2351" s="1346"/>
      <c r="AA2351" s="369"/>
    </row>
    <row r="2352" spans="1:47" ht="14.4">
      <c r="A2352" s="369"/>
      <c r="B2352" s="1348"/>
      <c r="C2352" s="1348"/>
      <c r="D2352" s="1347"/>
      <c r="E2352" s="1347"/>
      <c r="F2352" s="1347"/>
      <c r="G2352" s="1450" t="s">
        <v>3969</v>
      </c>
      <c r="H2352" s="1450"/>
      <c r="I2352" s="1450"/>
      <c r="J2352" s="1450"/>
      <c r="K2352" s="1451"/>
      <c r="L2352" s="1429"/>
      <c r="M2352" s="862"/>
      <c r="N2352" s="109"/>
      <c r="O2352" s="1" t="s">
        <v>12</v>
      </c>
      <c r="P2352" s="109"/>
      <c r="Q2352" s="1" t="s">
        <v>11</v>
      </c>
      <c r="R2352" s="109"/>
      <c r="S2352" s="1" t="s">
        <v>227</v>
      </c>
      <c r="T2352" s="382"/>
      <c r="U2352" s="382"/>
      <c r="V2352" s="383"/>
      <c r="W2352" s="380"/>
      <c r="X2352" s="380"/>
      <c r="Y2352" s="380"/>
      <c r="Z2352" s="381"/>
      <c r="AA2352" s="369"/>
    </row>
    <row r="2353" spans="1:27" ht="13.95" customHeight="1">
      <c r="A2353" s="369"/>
      <c r="B2353" s="1348"/>
      <c r="C2353" s="1348"/>
      <c r="D2353" s="1443" t="s">
        <v>3971</v>
      </c>
      <c r="E2353" s="1347"/>
      <c r="F2353" s="1347"/>
      <c r="G2353" s="111" t="s">
        <v>3783</v>
      </c>
      <c r="H2353" s="385" t="s">
        <v>3972</v>
      </c>
      <c r="I2353" s="385"/>
      <c r="J2353" s="385"/>
      <c r="K2353" s="385"/>
      <c r="L2353" s="386" t="s">
        <v>3974</v>
      </c>
      <c r="M2353" s="385"/>
      <c r="N2353" s="385"/>
      <c r="O2353" s="1433"/>
      <c r="P2353" s="1433"/>
      <c r="Q2353" s="1433"/>
      <c r="R2353" s="1433"/>
      <c r="S2353" s="1433"/>
      <c r="T2353" s="1433"/>
      <c r="U2353" s="1433"/>
      <c r="V2353" s="1433"/>
      <c r="W2353" s="387" t="s">
        <v>10</v>
      </c>
      <c r="X2353" s="387"/>
      <c r="Y2353" s="387"/>
      <c r="Z2353" s="388"/>
      <c r="AA2353" s="369"/>
    </row>
    <row r="2354" spans="1:27" ht="14.4">
      <c r="A2354" s="369"/>
      <c r="B2354" s="1348"/>
      <c r="C2354" s="1348"/>
      <c r="D2354" s="1347"/>
      <c r="E2354" s="1347"/>
      <c r="F2354" s="1347"/>
      <c r="G2354" s="110" t="s">
        <v>3783</v>
      </c>
      <c r="H2354" s="376" t="s">
        <v>3973</v>
      </c>
      <c r="I2354" s="376"/>
      <c r="J2354" s="376"/>
      <c r="K2354" s="376"/>
      <c r="L2354" s="376"/>
      <c r="M2354" s="376"/>
      <c r="N2354" s="376"/>
      <c r="O2354" s="376"/>
      <c r="P2354" s="376"/>
      <c r="Q2354" s="376"/>
      <c r="R2354" s="376"/>
      <c r="S2354" s="376"/>
      <c r="T2354" s="376"/>
      <c r="U2354" s="376"/>
      <c r="V2354" s="378"/>
      <c r="W2354" s="375"/>
      <c r="X2354" s="375"/>
      <c r="Y2354" s="375"/>
      <c r="Z2354" s="379"/>
      <c r="AA2354" s="369"/>
    </row>
    <row r="2355" spans="1:27" ht="13.95" customHeight="1">
      <c r="A2355" s="369"/>
      <c r="B2355" s="1348" t="s">
        <v>3985</v>
      </c>
      <c r="C2355" s="1348"/>
      <c r="D2355" s="1347" t="s">
        <v>3755</v>
      </c>
      <c r="E2355" s="1347"/>
      <c r="F2355" s="1347"/>
      <c r="G2355" s="1435"/>
      <c r="H2355" s="1435"/>
      <c r="I2355" s="1435"/>
      <c r="J2355" s="1435"/>
      <c r="K2355" s="1435"/>
      <c r="L2355" s="1435"/>
      <c r="M2355" s="1435"/>
      <c r="N2355" s="1435"/>
      <c r="O2355" s="1435"/>
      <c r="P2355" s="1435"/>
      <c r="Q2355" s="1435"/>
      <c r="R2355" s="1435"/>
      <c r="S2355" s="1435"/>
      <c r="T2355" s="1435"/>
      <c r="U2355" s="1435"/>
      <c r="V2355" s="1435"/>
      <c r="W2355" s="1435"/>
      <c r="X2355" s="1435"/>
      <c r="Y2355" s="1435"/>
      <c r="Z2355" s="1435"/>
      <c r="AA2355" s="369"/>
    </row>
    <row r="2356" spans="1:27" ht="14.4">
      <c r="A2356" s="369"/>
      <c r="B2356" s="1348"/>
      <c r="C2356" s="1348"/>
      <c r="D2356" s="1434"/>
      <c r="E2356" s="1434"/>
      <c r="F2356" s="1434"/>
      <c r="G2356" s="1436"/>
      <c r="H2356" s="1436"/>
      <c r="I2356" s="1436"/>
      <c r="J2356" s="1435"/>
      <c r="K2356" s="1435"/>
      <c r="L2356" s="1435"/>
      <c r="M2356" s="1435"/>
      <c r="N2356" s="1435"/>
      <c r="O2356" s="1435"/>
      <c r="P2356" s="1435"/>
      <c r="Q2356" s="1435"/>
      <c r="R2356" s="1435"/>
      <c r="S2356" s="1435"/>
      <c r="T2356" s="1435"/>
      <c r="U2356" s="1435"/>
      <c r="V2356" s="1435"/>
      <c r="W2356" s="1435"/>
      <c r="X2356" s="1435"/>
      <c r="Y2356" s="1435"/>
      <c r="Z2356" s="1435"/>
      <c r="AA2356" s="369"/>
    </row>
    <row r="2357" spans="1:27" ht="18" customHeight="1">
      <c r="A2357" s="369"/>
      <c r="B2357" s="1348"/>
      <c r="C2357" s="1348"/>
      <c r="D2357" s="1347" t="s">
        <v>3975</v>
      </c>
      <c r="E2357" s="1347"/>
      <c r="F2357" s="1347"/>
      <c r="G2357" s="1047" t="s">
        <v>3918</v>
      </c>
      <c r="H2357" s="1047"/>
      <c r="I2357" s="1047"/>
      <c r="J2357" s="871"/>
      <c r="K2357" s="869"/>
      <c r="L2357" s="344" t="s">
        <v>3919</v>
      </c>
      <c r="M2357" s="1437"/>
      <c r="N2357" s="1427"/>
      <c r="O2357" s="1438"/>
      <c r="P2357" s="1439"/>
      <c r="Q2357" s="1425"/>
      <c r="R2357" s="1425"/>
      <c r="S2357" s="1425"/>
      <c r="T2357" s="1425"/>
      <c r="U2357" s="1425"/>
      <c r="V2357" s="1425"/>
      <c r="W2357" s="1425"/>
      <c r="X2357" s="1425"/>
      <c r="Y2357" s="1425"/>
      <c r="Z2357" s="1440"/>
      <c r="AA2357" s="369"/>
    </row>
    <row r="2358" spans="1:27" ht="18" customHeight="1">
      <c r="A2358" s="369"/>
      <c r="B2358" s="1348"/>
      <c r="C2358" s="1348"/>
      <c r="D2358" s="1347"/>
      <c r="E2358" s="1347"/>
      <c r="F2358" s="1347"/>
      <c r="G2358" s="1047" t="s">
        <v>3920</v>
      </c>
      <c r="H2358" s="1047"/>
      <c r="I2358" s="1047"/>
      <c r="J2358" s="1046"/>
      <c r="K2358" s="1046"/>
      <c r="L2358" s="1046"/>
      <c r="M2358" s="1046"/>
      <c r="N2358" s="1046"/>
      <c r="O2358" s="1046"/>
      <c r="P2358" s="1047" t="s">
        <v>3921</v>
      </c>
      <c r="Q2358" s="1047"/>
      <c r="R2358" s="1047"/>
      <c r="S2358" s="1046"/>
      <c r="T2358" s="1046"/>
      <c r="U2358" s="1046"/>
      <c r="V2358" s="1046"/>
      <c r="W2358" s="1046"/>
      <c r="X2358" s="1046"/>
      <c r="Y2358" s="1046"/>
      <c r="Z2358" s="1046"/>
      <c r="AA2358" s="369"/>
    </row>
    <row r="2359" spans="1:27" ht="18" customHeight="1">
      <c r="A2359" s="369"/>
      <c r="B2359" s="1348"/>
      <c r="C2359" s="1348"/>
      <c r="D2359" s="1347"/>
      <c r="E2359" s="1347"/>
      <c r="F2359" s="1347"/>
      <c r="G2359" s="1047" t="s">
        <v>3922</v>
      </c>
      <c r="H2359" s="1047"/>
      <c r="I2359" s="1047"/>
      <c r="J2359" s="1046"/>
      <c r="K2359" s="1046"/>
      <c r="L2359" s="1046"/>
      <c r="M2359" s="1046"/>
      <c r="N2359" s="1046"/>
      <c r="O2359" s="1046"/>
      <c r="P2359" s="1047" t="s">
        <v>3923</v>
      </c>
      <c r="Q2359" s="1047"/>
      <c r="R2359" s="1047"/>
      <c r="S2359" s="1046"/>
      <c r="T2359" s="1046"/>
      <c r="U2359" s="1046"/>
      <c r="V2359" s="1046"/>
      <c r="W2359" s="1046"/>
      <c r="X2359" s="1046"/>
      <c r="Y2359" s="1046"/>
      <c r="Z2359" s="1046"/>
      <c r="AA2359" s="369"/>
    </row>
    <row r="2360" spans="1:27" ht="18" customHeight="1">
      <c r="A2360" s="369"/>
      <c r="B2360" s="1348"/>
      <c r="C2360" s="1348"/>
      <c r="D2360" s="1347"/>
      <c r="E2360" s="1347"/>
      <c r="F2360" s="1347"/>
      <c r="G2360" s="1047" t="s">
        <v>3924</v>
      </c>
      <c r="H2360" s="1047"/>
      <c r="I2360" s="1047"/>
      <c r="J2360" s="1046"/>
      <c r="K2360" s="1046"/>
      <c r="L2360" s="1046"/>
      <c r="M2360" s="1046"/>
      <c r="N2360" s="1046"/>
      <c r="O2360" s="1046"/>
      <c r="P2360" s="1046"/>
      <c r="Q2360" s="1046"/>
      <c r="R2360" s="1046"/>
      <c r="S2360" s="1046"/>
      <c r="T2360" s="1046"/>
      <c r="U2360" s="1046"/>
      <c r="V2360" s="1046"/>
      <c r="W2360" s="1046"/>
      <c r="X2360" s="1046"/>
      <c r="Y2360" s="1046"/>
      <c r="Z2360" s="1046"/>
      <c r="AA2360" s="369"/>
    </row>
    <row r="2361" spans="1:27" ht="14.4">
      <c r="A2361" s="369"/>
      <c r="B2361" s="1348"/>
      <c r="C2361" s="1348"/>
      <c r="D2361" s="1441" t="s">
        <v>3976</v>
      </c>
      <c r="E2361" s="1441"/>
      <c r="F2361" s="1441"/>
      <c r="G2361" s="1441"/>
      <c r="H2361" s="1441"/>
      <c r="I2361" s="1441"/>
      <c r="J2361" s="1441"/>
      <c r="K2361" s="1441"/>
      <c r="L2361" s="1441"/>
      <c r="M2361" s="1441"/>
      <c r="N2361" s="1441" t="s">
        <v>177</v>
      </c>
      <c r="O2361" s="1441"/>
      <c r="P2361" s="1441"/>
      <c r="Q2361" s="1441"/>
      <c r="R2361" s="1441"/>
      <c r="S2361" s="1441"/>
      <c r="T2361" s="1441"/>
      <c r="U2361" s="1441"/>
      <c r="V2361" s="1441"/>
      <c r="W2361" s="1441"/>
      <c r="X2361" s="1441"/>
      <c r="Y2361" s="1441"/>
      <c r="Z2361" s="1441"/>
      <c r="AA2361" s="369"/>
    </row>
    <row r="2362" spans="1:27" ht="14.4">
      <c r="A2362" s="369"/>
      <c r="B2362" s="1348"/>
      <c r="C2362" s="1348"/>
      <c r="D2362" s="1347"/>
      <c r="E2362" s="1347"/>
      <c r="F2362" s="1347"/>
      <c r="G2362" s="1347"/>
      <c r="H2362" s="1347"/>
      <c r="I2362" s="1347"/>
      <c r="J2362" s="1347"/>
      <c r="K2362" s="1347"/>
      <c r="L2362" s="1347"/>
      <c r="M2362" s="1347"/>
      <c r="N2362" s="1347"/>
      <c r="O2362" s="1347"/>
      <c r="P2362" s="1347"/>
      <c r="Q2362" s="1347"/>
      <c r="R2362" s="1347"/>
      <c r="S2362" s="1347"/>
      <c r="T2362" s="1347"/>
      <c r="U2362" s="1347"/>
      <c r="V2362" s="1347"/>
      <c r="W2362" s="1347"/>
      <c r="X2362" s="1347"/>
      <c r="Y2362" s="1347"/>
      <c r="Z2362" s="1347"/>
      <c r="AA2362" s="369"/>
    </row>
    <row r="2363" spans="1:27" ht="14.25" customHeight="1">
      <c r="A2363" s="369"/>
      <c r="B2363" s="1348"/>
      <c r="C2363" s="1348"/>
      <c r="D2363" s="1347"/>
      <c r="E2363" s="1347"/>
      <c r="F2363" s="1347"/>
      <c r="G2363" s="1347"/>
      <c r="H2363" s="1347"/>
      <c r="I2363" s="1347"/>
      <c r="J2363" s="1347"/>
      <c r="K2363" s="1347"/>
      <c r="L2363" s="1347"/>
      <c r="M2363" s="1347"/>
      <c r="N2363" s="1347"/>
      <c r="O2363" s="1347"/>
      <c r="P2363" s="1347"/>
      <c r="Q2363" s="1347"/>
      <c r="R2363" s="1347"/>
      <c r="S2363" s="1347"/>
      <c r="T2363" s="1347"/>
      <c r="U2363" s="1347"/>
      <c r="V2363" s="1347"/>
      <c r="W2363" s="1347"/>
      <c r="X2363" s="1347"/>
      <c r="Y2363" s="1347"/>
      <c r="Z2363" s="1347"/>
      <c r="AA2363" s="369"/>
    </row>
    <row r="2364" spans="1:27" ht="14.4">
      <c r="A2364" s="369"/>
      <c r="B2364" s="1348"/>
      <c r="C2364" s="1348"/>
      <c r="D2364" s="1347" t="s">
        <v>3977</v>
      </c>
      <c r="E2364" s="1347"/>
      <c r="F2364" s="1347"/>
      <c r="G2364" s="1347"/>
      <c r="H2364" s="1347"/>
      <c r="I2364" s="1347"/>
      <c r="J2364" s="1347"/>
      <c r="K2364" s="1347"/>
      <c r="L2364" s="1347"/>
      <c r="M2364" s="1347"/>
      <c r="N2364" s="1442" t="s">
        <v>3979</v>
      </c>
      <c r="O2364" s="1442"/>
      <c r="P2364" s="1442"/>
      <c r="Q2364" s="1442"/>
      <c r="R2364" s="390"/>
      <c r="S2364" s="369"/>
      <c r="T2364" s="369"/>
      <c r="U2364" s="369"/>
      <c r="V2364" s="391"/>
      <c r="W2364" s="389"/>
      <c r="X2364" s="389"/>
      <c r="Y2364" s="389"/>
      <c r="Z2364" s="392"/>
      <c r="AA2364" s="369"/>
    </row>
    <row r="2365" spans="1:27" ht="14.4">
      <c r="A2365" s="369"/>
      <c r="B2365" s="1348"/>
      <c r="C2365" s="1348"/>
      <c r="D2365" s="1347"/>
      <c r="E2365" s="1347"/>
      <c r="F2365" s="1347"/>
      <c r="G2365" s="1347"/>
      <c r="H2365" s="1347"/>
      <c r="I2365" s="1347"/>
      <c r="J2365" s="1347"/>
      <c r="K2365" s="1347"/>
      <c r="L2365" s="1347"/>
      <c r="M2365" s="1347"/>
      <c r="N2365" s="1442"/>
      <c r="O2365" s="1442"/>
      <c r="P2365" s="1442"/>
      <c r="Q2365" s="1442"/>
      <c r="R2365" s="115"/>
      <c r="S2365" s="114"/>
      <c r="T2365" s="369" t="s">
        <v>388</v>
      </c>
      <c r="U2365" s="114"/>
      <c r="V2365" s="393" t="s">
        <v>3980</v>
      </c>
      <c r="W2365" s="389"/>
      <c r="X2365" s="389"/>
      <c r="Y2365" s="389"/>
      <c r="Z2365" s="392"/>
      <c r="AA2365" s="369"/>
    </row>
    <row r="2366" spans="1:27" ht="14.4">
      <c r="A2366" s="369"/>
      <c r="B2366" s="1348"/>
      <c r="C2366" s="1348"/>
      <c r="D2366" s="1347"/>
      <c r="E2366" s="1347"/>
      <c r="F2366" s="1347"/>
      <c r="G2366" s="1347"/>
      <c r="H2366" s="1347"/>
      <c r="I2366" s="1347"/>
      <c r="J2366" s="1347"/>
      <c r="K2366" s="1347"/>
      <c r="L2366" s="1347"/>
      <c r="M2366" s="1347"/>
      <c r="N2366" s="1442"/>
      <c r="O2366" s="1442"/>
      <c r="P2366" s="1442"/>
      <c r="Q2366" s="1442"/>
      <c r="R2366" s="394"/>
      <c r="S2366" s="369"/>
      <c r="T2366" s="369"/>
      <c r="U2366" s="395"/>
      <c r="V2366" s="391"/>
      <c r="W2366" s="389"/>
      <c r="X2366" s="389"/>
      <c r="Y2366" s="389"/>
      <c r="Z2366" s="392"/>
      <c r="AA2366" s="369"/>
    </row>
    <row r="2367" spans="1:27" ht="13.95" customHeight="1">
      <c r="A2367" s="369"/>
      <c r="B2367" s="1348"/>
      <c r="C2367" s="1348"/>
      <c r="D2367" s="1443" t="s">
        <v>3978</v>
      </c>
      <c r="E2367" s="1443"/>
      <c r="F2367" s="1443"/>
      <c r="G2367" s="370"/>
      <c r="H2367" s="371"/>
      <c r="I2367" s="371"/>
      <c r="J2367" s="371"/>
      <c r="K2367" s="371"/>
      <c r="L2367" s="371"/>
      <c r="M2367" s="371"/>
      <c r="N2367" s="371"/>
      <c r="O2367" s="371"/>
      <c r="P2367" s="371"/>
      <c r="Q2367" s="371"/>
      <c r="R2367" s="371"/>
      <c r="S2367" s="371"/>
      <c r="T2367" s="371"/>
      <c r="U2367" s="371"/>
      <c r="V2367" s="372"/>
      <c r="W2367" s="370"/>
      <c r="X2367" s="370"/>
      <c r="Y2367" s="370"/>
      <c r="Z2367" s="374"/>
      <c r="AA2367" s="369"/>
    </row>
    <row r="2368" spans="1:27" ht="14.4">
      <c r="A2368" s="369"/>
      <c r="B2368" s="1348"/>
      <c r="C2368" s="1348"/>
      <c r="D2368" s="1443"/>
      <c r="E2368" s="1443"/>
      <c r="F2368" s="1443"/>
      <c r="G2368" s="389"/>
      <c r="H2368" s="369"/>
      <c r="I2368" s="121" t="s">
        <v>3783</v>
      </c>
      <c r="J2368" s="369" t="s">
        <v>3981</v>
      </c>
      <c r="K2368" s="369"/>
      <c r="L2368" s="369"/>
      <c r="M2368" s="369"/>
      <c r="N2368" s="369" t="s">
        <v>3965</v>
      </c>
      <c r="O2368" s="369"/>
      <c r="P2368" s="121" t="s">
        <v>3783</v>
      </c>
      <c r="Q2368" s="369" t="s">
        <v>3982</v>
      </c>
      <c r="R2368" s="369"/>
      <c r="S2368" s="369"/>
      <c r="T2368" s="369"/>
      <c r="U2368" s="369" t="s">
        <v>3965</v>
      </c>
      <c r="V2368" s="391"/>
      <c r="W2368" s="121" t="s">
        <v>3783</v>
      </c>
      <c r="X2368" s="389" t="s">
        <v>3983</v>
      </c>
      <c r="Y2368" s="389"/>
      <c r="Z2368" s="392"/>
      <c r="AA2368" s="369"/>
    </row>
    <row r="2369" spans="1:47" ht="14.4">
      <c r="A2369" s="369"/>
      <c r="B2369" s="1348"/>
      <c r="C2369" s="1348"/>
      <c r="D2369" s="1443"/>
      <c r="E2369" s="1443"/>
      <c r="F2369" s="1443"/>
      <c r="G2369" s="375"/>
      <c r="H2369" s="376"/>
      <c r="I2369" s="376"/>
      <c r="J2369" s="376"/>
      <c r="K2369" s="376"/>
      <c r="L2369" s="376"/>
      <c r="M2369" s="376"/>
      <c r="N2369" s="376"/>
      <c r="O2369" s="376"/>
      <c r="P2369" s="376"/>
      <c r="Q2369" s="376"/>
      <c r="R2369" s="376"/>
      <c r="S2369" s="376"/>
      <c r="T2369" s="376"/>
      <c r="U2369" s="376"/>
      <c r="V2369" s="378"/>
      <c r="W2369" s="375"/>
      <c r="X2369" s="375"/>
      <c r="Y2369" s="375"/>
      <c r="Z2369" s="379"/>
      <c r="AA2369" s="369"/>
    </row>
    <row r="2370" spans="1:47" ht="14.55" customHeight="1">
      <c r="B2370" s="1348" t="s">
        <v>3984</v>
      </c>
      <c r="C2370" s="1348"/>
      <c r="D2370" s="1347" t="s">
        <v>23</v>
      </c>
      <c r="E2370" s="1347"/>
      <c r="F2370" s="1347"/>
      <c r="G2370" s="1346" t="s">
        <v>15</v>
      </c>
      <c r="H2370" s="1346"/>
      <c r="I2370" s="1346"/>
      <c r="J2370" s="1346"/>
      <c r="K2370" s="1346"/>
      <c r="L2370" s="1444"/>
      <c r="M2370" s="1349"/>
      <c r="N2370" s="368" t="s">
        <v>3919</v>
      </c>
      <c r="O2370" s="1444"/>
      <c r="P2370" s="1349"/>
      <c r="Q2370" s="1346" t="s">
        <v>56</v>
      </c>
      <c r="R2370" s="1346"/>
      <c r="S2370" s="1346"/>
      <c r="T2370" s="1346"/>
      <c r="U2370" s="1346"/>
      <c r="V2370" s="1445"/>
      <c r="W2370" s="1346"/>
      <c r="X2370" s="1346"/>
      <c r="Y2370" s="1346"/>
      <c r="Z2370" s="1346"/>
      <c r="AB2370" s="2">
        <v>92</v>
      </c>
      <c r="AC2370" s="876"/>
      <c r="AD2370" s="876"/>
      <c r="AE2370" s="876"/>
      <c r="AF2370" s="1446"/>
      <c r="AG2370" s="1446"/>
      <c r="AH2370" s="1446"/>
      <c r="AI2370" s="1446"/>
      <c r="AJ2370" s="1446"/>
      <c r="AK2370" s="876"/>
      <c r="AL2370" s="876"/>
      <c r="AM2370" s="876"/>
      <c r="AN2370" s="1446"/>
      <c r="AO2370" s="1446"/>
      <c r="AP2370" s="1446"/>
      <c r="AQ2370" s="1446"/>
      <c r="AR2370" s="1446"/>
      <c r="AS2370" s="1446"/>
      <c r="AT2370" s="1446"/>
      <c r="AU2370" s="1446"/>
    </row>
    <row r="2371" spans="1:47" ht="13.05" customHeight="1">
      <c r="B2371" s="1348"/>
      <c r="C2371" s="1348"/>
      <c r="D2371" s="1347"/>
      <c r="E2371" s="1347"/>
      <c r="F2371" s="1347"/>
      <c r="G2371" s="1346" t="s">
        <v>17</v>
      </c>
      <c r="H2371" s="1346"/>
      <c r="I2371" s="1346"/>
      <c r="J2371" s="1346"/>
      <c r="K2371" s="1346"/>
      <c r="L2371" s="1445"/>
      <c r="M2371" s="1346"/>
      <c r="N2371" s="1346"/>
      <c r="O2371" s="1346"/>
      <c r="P2371" s="1346"/>
      <c r="Q2371" s="1346" t="s">
        <v>3993</v>
      </c>
      <c r="R2371" s="1346"/>
      <c r="S2371" s="1346"/>
      <c r="T2371" s="1346"/>
      <c r="U2371" s="1346"/>
      <c r="V2371" s="1445"/>
      <c r="W2371" s="1346"/>
      <c r="X2371" s="1346"/>
      <c r="Y2371" s="1346"/>
      <c r="Z2371" s="1346"/>
      <c r="AC2371" s="876"/>
      <c r="AD2371" s="876"/>
      <c r="AE2371" s="876"/>
      <c r="AF2371" s="1446"/>
      <c r="AG2371" s="1446"/>
      <c r="AH2371" s="1446"/>
      <c r="AI2371" s="1446"/>
      <c r="AJ2371" s="1446"/>
      <c r="AK2371" s="1446"/>
      <c r="AL2371" s="1446"/>
      <c r="AM2371" s="1446"/>
      <c r="AN2371" s="1446"/>
      <c r="AO2371" s="1446"/>
      <c r="AP2371" s="1446"/>
      <c r="AQ2371" s="1446"/>
      <c r="AR2371" s="1446"/>
      <c r="AS2371" s="1446"/>
      <c r="AT2371" s="1446"/>
      <c r="AU2371" s="1446"/>
    </row>
    <row r="2372" spans="1:47" ht="13.95" customHeight="1">
      <c r="A2372" s="369"/>
      <c r="B2372" s="1348"/>
      <c r="C2372" s="1348"/>
      <c r="D2372" s="1347"/>
      <c r="E2372" s="1347"/>
      <c r="F2372" s="1347"/>
      <c r="G2372" s="1346" t="s">
        <v>19</v>
      </c>
      <c r="H2372" s="1346"/>
      <c r="I2372" s="1346"/>
      <c r="J2372" s="1346"/>
      <c r="K2372" s="1346"/>
      <c r="L2372" s="1445"/>
      <c r="M2372" s="1346"/>
      <c r="N2372" s="1346"/>
      <c r="O2372" s="1346"/>
      <c r="P2372" s="1346"/>
      <c r="Q2372" s="1347" t="s">
        <v>20</v>
      </c>
      <c r="R2372" s="1347"/>
      <c r="S2372" s="1347"/>
      <c r="T2372" s="1347"/>
      <c r="U2372" s="1347"/>
      <c r="V2372" s="1445"/>
      <c r="W2372" s="1346"/>
      <c r="X2372" s="1346"/>
      <c r="Y2372" s="1346"/>
      <c r="Z2372" s="1346"/>
      <c r="AA2372" s="369"/>
    </row>
    <row r="2373" spans="1:47" ht="14.4">
      <c r="A2373" s="369"/>
      <c r="B2373" s="1348"/>
      <c r="C2373" s="1348"/>
      <c r="D2373" s="1347" t="s">
        <v>8</v>
      </c>
      <c r="E2373" s="1347"/>
      <c r="F2373" s="1347"/>
      <c r="G2373" s="1447"/>
      <c r="H2373" s="1343"/>
      <c r="I2373" s="1343"/>
      <c r="J2373" s="1343"/>
      <c r="K2373" s="1343"/>
      <c r="L2373" s="1344"/>
      <c r="M2373" s="1344"/>
      <c r="N2373" s="1344"/>
      <c r="O2373" s="1344"/>
      <c r="P2373" s="1344"/>
      <c r="Q2373" s="1344"/>
      <c r="R2373" s="1344"/>
      <c r="S2373" s="1344"/>
      <c r="T2373" s="1344"/>
      <c r="U2373" s="1344"/>
      <c r="V2373" s="1344"/>
      <c r="W2373" s="1344"/>
      <c r="X2373" s="1344"/>
      <c r="Y2373" s="1344"/>
      <c r="Z2373" s="1344"/>
      <c r="AA2373" s="369"/>
    </row>
    <row r="2374" spans="1:47" ht="14.4">
      <c r="A2374" s="369"/>
      <c r="B2374" s="1348"/>
      <c r="C2374" s="1348"/>
      <c r="D2374" s="1347"/>
      <c r="E2374" s="1347"/>
      <c r="F2374" s="1347"/>
      <c r="G2374" s="1345"/>
      <c r="H2374" s="1344"/>
      <c r="I2374" s="1344"/>
      <c r="J2374" s="1344"/>
      <c r="K2374" s="1344"/>
      <c r="L2374" s="1344"/>
      <c r="M2374" s="1344"/>
      <c r="N2374" s="1344"/>
      <c r="O2374" s="1344"/>
      <c r="P2374" s="1344"/>
      <c r="Q2374" s="1344"/>
      <c r="R2374" s="1344"/>
      <c r="S2374" s="1344"/>
      <c r="T2374" s="1344"/>
      <c r="U2374" s="1344"/>
      <c r="V2374" s="1344"/>
      <c r="W2374" s="1344"/>
      <c r="X2374" s="1344"/>
      <c r="Y2374" s="1344"/>
      <c r="Z2374" s="1344"/>
      <c r="AA2374" s="369"/>
    </row>
    <row r="2375" spans="1:47" ht="14.4">
      <c r="A2375" s="369"/>
      <c r="B2375" s="1348"/>
      <c r="C2375" s="1348"/>
      <c r="D2375" s="1347" t="s">
        <v>3745</v>
      </c>
      <c r="E2375" s="1347"/>
      <c r="F2375" s="1347"/>
      <c r="G2375" s="370"/>
      <c r="H2375" s="371"/>
      <c r="I2375" s="350"/>
      <c r="J2375" s="350"/>
      <c r="K2375" s="112" t="s">
        <v>3783</v>
      </c>
      <c r="L2375" s="371" t="s">
        <v>3966</v>
      </c>
      <c r="M2375" s="371"/>
      <c r="N2375" s="371"/>
      <c r="O2375" s="371"/>
      <c r="P2375" s="371" t="s">
        <v>3965</v>
      </c>
      <c r="Q2375" s="350"/>
      <c r="R2375" s="112" t="s">
        <v>3783</v>
      </c>
      <c r="S2375" s="371" t="s">
        <v>3967</v>
      </c>
      <c r="T2375" s="371"/>
      <c r="U2375" s="371"/>
      <c r="V2375" s="372"/>
      <c r="W2375" s="373"/>
      <c r="X2375" s="370"/>
      <c r="Y2375" s="370"/>
      <c r="Z2375" s="374"/>
      <c r="AA2375" s="369"/>
    </row>
    <row r="2376" spans="1:47" ht="14.4">
      <c r="A2376" s="369"/>
      <c r="B2376" s="1348"/>
      <c r="C2376" s="1348"/>
      <c r="D2376" s="1347"/>
      <c r="E2376" s="1347"/>
      <c r="F2376" s="1347"/>
      <c r="G2376" s="375"/>
      <c r="H2376" s="376"/>
      <c r="I2376" s="377"/>
      <c r="J2376" s="376"/>
      <c r="K2376" s="110" t="s">
        <v>3783</v>
      </c>
      <c r="L2376" s="376" t="s">
        <v>9</v>
      </c>
      <c r="M2376" s="376"/>
      <c r="N2376" s="376"/>
      <c r="O2376" s="1448"/>
      <c r="P2376" s="1449"/>
      <c r="Q2376" s="1449"/>
      <c r="R2376" s="1449"/>
      <c r="S2376" s="1449"/>
      <c r="T2376" s="1449"/>
      <c r="U2376" s="1449"/>
      <c r="V2376" s="1449"/>
      <c r="W2376" s="375" t="s">
        <v>10</v>
      </c>
      <c r="X2376" s="375"/>
      <c r="Y2376" s="375"/>
      <c r="Z2376" s="379"/>
      <c r="AA2376" s="369"/>
    </row>
    <row r="2377" spans="1:47" ht="14.4">
      <c r="A2377" s="369"/>
      <c r="B2377" s="1348"/>
      <c r="C2377" s="1348"/>
      <c r="D2377" s="1347"/>
      <c r="E2377" s="1347"/>
      <c r="F2377" s="1347"/>
      <c r="G2377" s="1450" t="s">
        <v>3968</v>
      </c>
      <c r="H2377" s="1450"/>
      <c r="I2377" s="1450"/>
      <c r="J2377" s="1450"/>
      <c r="K2377" s="1451"/>
      <c r="L2377" s="1452"/>
      <c r="M2377" s="1453"/>
      <c r="N2377" s="1453"/>
      <c r="O2377" s="1453"/>
      <c r="P2377" s="1453"/>
      <c r="Q2377" s="1452"/>
      <c r="R2377" s="1453"/>
      <c r="S2377" s="1453"/>
      <c r="T2377" s="1453"/>
      <c r="U2377" s="1453"/>
      <c r="V2377" s="1445"/>
      <c r="W2377" s="1346"/>
      <c r="X2377" s="1346"/>
      <c r="Y2377" s="1346"/>
      <c r="Z2377" s="1346"/>
      <c r="AA2377" s="369"/>
    </row>
    <row r="2378" spans="1:47" ht="14.4">
      <c r="A2378" s="369"/>
      <c r="B2378" s="1348"/>
      <c r="C2378" s="1348"/>
      <c r="D2378" s="1347"/>
      <c r="E2378" s="1347"/>
      <c r="F2378" s="1347"/>
      <c r="G2378" s="1450" t="s">
        <v>3969</v>
      </c>
      <c r="H2378" s="1450"/>
      <c r="I2378" s="1450"/>
      <c r="J2378" s="1450"/>
      <c r="K2378" s="1451"/>
      <c r="L2378" s="1429"/>
      <c r="M2378" s="862"/>
      <c r="N2378" s="109"/>
      <c r="O2378" s="1" t="s">
        <v>12</v>
      </c>
      <c r="P2378" s="109"/>
      <c r="Q2378" s="1" t="s">
        <v>11</v>
      </c>
      <c r="R2378" s="109"/>
      <c r="S2378" s="1" t="s">
        <v>227</v>
      </c>
      <c r="T2378" s="382"/>
      <c r="U2378" s="382"/>
      <c r="V2378" s="383"/>
      <c r="W2378" s="380"/>
      <c r="X2378" s="380"/>
      <c r="Y2378" s="380"/>
      <c r="Z2378" s="381"/>
      <c r="AA2378" s="369"/>
    </row>
    <row r="2379" spans="1:47" ht="13.95" customHeight="1">
      <c r="A2379" s="369"/>
      <c r="B2379" s="1348"/>
      <c r="C2379" s="1348"/>
      <c r="D2379" s="1443" t="s">
        <v>3971</v>
      </c>
      <c r="E2379" s="1347"/>
      <c r="F2379" s="1347"/>
      <c r="G2379" s="111" t="s">
        <v>3783</v>
      </c>
      <c r="H2379" s="385" t="s">
        <v>3972</v>
      </c>
      <c r="I2379" s="385"/>
      <c r="J2379" s="385"/>
      <c r="K2379" s="385"/>
      <c r="L2379" s="386" t="s">
        <v>3974</v>
      </c>
      <c r="M2379" s="385"/>
      <c r="N2379" s="385"/>
      <c r="O2379" s="1433"/>
      <c r="P2379" s="1433"/>
      <c r="Q2379" s="1433"/>
      <c r="R2379" s="1433"/>
      <c r="S2379" s="1433"/>
      <c r="T2379" s="1433"/>
      <c r="U2379" s="1433"/>
      <c r="V2379" s="1433"/>
      <c r="W2379" s="387" t="s">
        <v>10</v>
      </c>
      <c r="X2379" s="387"/>
      <c r="Y2379" s="387"/>
      <c r="Z2379" s="388"/>
      <c r="AA2379" s="369"/>
    </row>
    <row r="2380" spans="1:47" ht="14.4">
      <c r="A2380" s="369"/>
      <c r="B2380" s="1348"/>
      <c r="C2380" s="1348"/>
      <c r="D2380" s="1347"/>
      <c r="E2380" s="1347"/>
      <c r="F2380" s="1347"/>
      <c r="G2380" s="110" t="s">
        <v>3783</v>
      </c>
      <c r="H2380" s="376" t="s">
        <v>3973</v>
      </c>
      <c r="I2380" s="376"/>
      <c r="J2380" s="376"/>
      <c r="K2380" s="376"/>
      <c r="L2380" s="376"/>
      <c r="M2380" s="376"/>
      <c r="N2380" s="376"/>
      <c r="O2380" s="376"/>
      <c r="P2380" s="376"/>
      <c r="Q2380" s="376"/>
      <c r="R2380" s="376"/>
      <c r="S2380" s="376"/>
      <c r="T2380" s="376"/>
      <c r="U2380" s="376"/>
      <c r="V2380" s="378"/>
      <c r="W2380" s="375"/>
      <c r="X2380" s="375"/>
      <c r="Y2380" s="375"/>
      <c r="Z2380" s="379"/>
      <c r="AA2380" s="369"/>
    </row>
    <row r="2381" spans="1:47" ht="13.95" customHeight="1">
      <c r="A2381" s="369"/>
      <c r="B2381" s="1348" t="s">
        <v>3985</v>
      </c>
      <c r="C2381" s="1348"/>
      <c r="D2381" s="1347" t="s">
        <v>3755</v>
      </c>
      <c r="E2381" s="1347"/>
      <c r="F2381" s="1347"/>
      <c r="G2381" s="1435"/>
      <c r="H2381" s="1435"/>
      <c r="I2381" s="1435"/>
      <c r="J2381" s="1435"/>
      <c r="K2381" s="1435"/>
      <c r="L2381" s="1435"/>
      <c r="M2381" s="1435"/>
      <c r="N2381" s="1435"/>
      <c r="O2381" s="1435"/>
      <c r="P2381" s="1435"/>
      <c r="Q2381" s="1435"/>
      <c r="R2381" s="1435"/>
      <c r="S2381" s="1435"/>
      <c r="T2381" s="1435"/>
      <c r="U2381" s="1435"/>
      <c r="V2381" s="1435"/>
      <c r="W2381" s="1435"/>
      <c r="X2381" s="1435"/>
      <c r="Y2381" s="1435"/>
      <c r="Z2381" s="1435"/>
      <c r="AA2381" s="369"/>
    </row>
    <row r="2382" spans="1:47" ht="14.4">
      <c r="A2382" s="369"/>
      <c r="B2382" s="1348"/>
      <c r="C2382" s="1348"/>
      <c r="D2382" s="1434"/>
      <c r="E2382" s="1434"/>
      <c r="F2382" s="1434"/>
      <c r="G2382" s="1436"/>
      <c r="H2382" s="1436"/>
      <c r="I2382" s="1436"/>
      <c r="J2382" s="1435"/>
      <c r="K2382" s="1435"/>
      <c r="L2382" s="1435"/>
      <c r="M2382" s="1435"/>
      <c r="N2382" s="1435"/>
      <c r="O2382" s="1435"/>
      <c r="P2382" s="1435"/>
      <c r="Q2382" s="1435"/>
      <c r="R2382" s="1435"/>
      <c r="S2382" s="1435"/>
      <c r="T2382" s="1435"/>
      <c r="U2382" s="1435"/>
      <c r="V2382" s="1435"/>
      <c r="W2382" s="1435"/>
      <c r="X2382" s="1435"/>
      <c r="Y2382" s="1435"/>
      <c r="Z2382" s="1435"/>
      <c r="AA2382" s="369"/>
    </row>
    <row r="2383" spans="1:47" ht="18" customHeight="1">
      <c r="A2383" s="369"/>
      <c r="B2383" s="1348"/>
      <c r="C2383" s="1348"/>
      <c r="D2383" s="1347" t="s">
        <v>3975</v>
      </c>
      <c r="E2383" s="1347"/>
      <c r="F2383" s="1347"/>
      <c r="G2383" s="1047" t="s">
        <v>3918</v>
      </c>
      <c r="H2383" s="1047"/>
      <c r="I2383" s="1047"/>
      <c r="J2383" s="871"/>
      <c r="K2383" s="869"/>
      <c r="L2383" s="344" t="s">
        <v>3919</v>
      </c>
      <c r="M2383" s="1437"/>
      <c r="N2383" s="1427"/>
      <c r="O2383" s="1438"/>
      <c r="P2383" s="1439"/>
      <c r="Q2383" s="1425"/>
      <c r="R2383" s="1425"/>
      <c r="S2383" s="1425"/>
      <c r="T2383" s="1425"/>
      <c r="U2383" s="1425"/>
      <c r="V2383" s="1425"/>
      <c r="W2383" s="1425"/>
      <c r="X2383" s="1425"/>
      <c r="Y2383" s="1425"/>
      <c r="Z2383" s="1440"/>
      <c r="AA2383" s="369"/>
    </row>
    <row r="2384" spans="1:47" ht="18" customHeight="1">
      <c r="A2384" s="369"/>
      <c r="B2384" s="1348"/>
      <c r="C2384" s="1348"/>
      <c r="D2384" s="1347"/>
      <c r="E2384" s="1347"/>
      <c r="F2384" s="1347"/>
      <c r="G2384" s="1047" t="s">
        <v>3920</v>
      </c>
      <c r="H2384" s="1047"/>
      <c r="I2384" s="1047"/>
      <c r="J2384" s="1046"/>
      <c r="K2384" s="1046"/>
      <c r="L2384" s="1046"/>
      <c r="M2384" s="1046"/>
      <c r="N2384" s="1046"/>
      <c r="O2384" s="1046"/>
      <c r="P2384" s="1047" t="s">
        <v>3921</v>
      </c>
      <c r="Q2384" s="1047"/>
      <c r="R2384" s="1047"/>
      <c r="S2384" s="1046"/>
      <c r="T2384" s="1046"/>
      <c r="U2384" s="1046"/>
      <c r="V2384" s="1046"/>
      <c r="W2384" s="1046"/>
      <c r="X2384" s="1046"/>
      <c r="Y2384" s="1046"/>
      <c r="Z2384" s="1046"/>
      <c r="AA2384" s="369"/>
    </row>
    <row r="2385" spans="1:47" ht="18" customHeight="1">
      <c r="A2385" s="369"/>
      <c r="B2385" s="1348"/>
      <c r="C2385" s="1348"/>
      <c r="D2385" s="1347"/>
      <c r="E2385" s="1347"/>
      <c r="F2385" s="1347"/>
      <c r="G2385" s="1047" t="s">
        <v>3922</v>
      </c>
      <c r="H2385" s="1047"/>
      <c r="I2385" s="1047"/>
      <c r="J2385" s="1046"/>
      <c r="K2385" s="1046"/>
      <c r="L2385" s="1046"/>
      <c r="M2385" s="1046"/>
      <c r="N2385" s="1046"/>
      <c r="O2385" s="1046"/>
      <c r="P2385" s="1047" t="s">
        <v>3923</v>
      </c>
      <c r="Q2385" s="1047"/>
      <c r="R2385" s="1047"/>
      <c r="S2385" s="1046"/>
      <c r="T2385" s="1046"/>
      <c r="U2385" s="1046"/>
      <c r="V2385" s="1046"/>
      <c r="W2385" s="1046"/>
      <c r="X2385" s="1046"/>
      <c r="Y2385" s="1046"/>
      <c r="Z2385" s="1046"/>
      <c r="AA2385" s="369"/>
    </row>
    <row r="2386" spans="1:47" ht="18" customHeight="1">
      <c r="A2386" s="369"/>
      <c r="B2386" s="1348"/>
      <c r="C2386" s="1348"/>
      <c r="D2386" s="1347"/>
      <c r="E2386" s="1347"/>
      <c r="F2386" s="1347"/>
      <c r="G2386" s="1047" t="s">
        <v>3924</v>
      </c>
      <c r="H2386" s="1047"/>
      <c r="I2386" s="1047"/>
      <c r="J2386" s="1046"/>
      <c r="K2386" s="1046"/>
      <c r="L2386" s="1046"/>
      <c r="M2386" s="1046"/>
      <c r="N2386" s="1046"/>
      <c r="O2386" s="1046"/>
      <c r="P2386" s="1046"/>
      <c r="Q2386" s="1046"/>
      <c r="R2386" s="1046"/>
      <c r="S2386" s="1046"/>
      <c r="T2386" s="1046"/>
      <c r="U2386" s="1046"/>
      <c r="V2386" s="1046"/>
      <c r="W2386" s="1046"/>
      <c r="X2386" s="1046"/>
      <c r="Y2386" s="1046"/>
      <c r="Z2386" s="1046"/>
      <c r="AA2386" s="369"/>
    </row>
    <row r="2387" spans="1:47" ht="14.4">
      <c r="A2387" s="369"/>
      <c r="B2387" s="1348"/>
      <c r="C2387" s="1348"/>
      <c r="D2387" s="1441" t="s">
        <v>3976</v>
      </c>
      <c r="E2387" s="1441"/>
      <c r="F2387" s="1441"/>
      <c r="G2387" s="1441"/>
      <c r="H2387" s="1441"/>
      <c r="I2387" s="1441"/>
      <c r="J2387" s="1441"/>
      <c r="K2387" s="1441"/>
      <c r="L2387" s="1441"/>
      <c r="M2387" s="1441"/>
      <c r="N2387" s="1441" t="s">
        <v>177</v>
      </c>
      <c r="O2387" s="1441"/>
      <c r="P2387" s="1441"/>
      <c r="Q2387" s="1441"/>
      <c r="R2387" s="1441"/>
      <c r="S2387" s="1441"/>
      <c r="T2387" s="1441"/>
      <c r="U2387" s="1441"/>
      <c r="V2387" s="1441"/>
      <c r="W2387" s="1441"/>
      <c r="X2387" s="1441"/>
      <c r="Y2387" s="1441"/>
      <c r="Z2387" s="1441"/>
      <c r="AA2387" s="369"/>
    </row>
    <row r="2388" spans="1:47" ht="14.4">
      <c r="A2388" s="369"/>
      <c r="B2388" s="1348"/>
      <c r="C2388" s="1348"/>
      <c r="D2388" s="1347"/>
      <c r="E2388" s="1347"/>
      <c r="F2388" s="1347"/>
      <c r="G2388" s="1347"/>
      <c r="H2388" s="1347"/>
      <c r="I2388" s="1347"/>
      <c r="J2388" s="1347"/>
      <c r="K2388" s="1347"/>
      <c r="L2388" s="1347"/>
      <c r="M2388" s="1347"/>
      <c r="N2388" s="1347"/>
      <c r="O2388" s="1347"/>
      <c r="P2388" s="1347"/>
      <c r="Q2388" s="1347"/>
      <c r="R2388" s="1347"/>
      <c r="S2388" s="1347"/>
      <c r="T2388" s="1347"/>
      <c r="U2388" s="1347"/>
      <c r="V2388" s="1347"/>
      <c r="W2388" s="1347"/>
      <c r="X2388" s="1347"/>
      <c r="Y2388" s="1347"/>
      <c r="Z2388" s="1347"/>
      <c r="AA2388" s="369"/>
    </row>
    <row r="2389" spans="1:47" ht="14.25" customHeight="1">
      <c r="A2389" s="369"/>
      <c r="B2389" s="1348"/>
      <c r="C2389" s="1348"/>
      <c r="D2389" s="1347"/>
      <c r="E2389" s="1347"/>
      <c r="F2389" s="1347"/>
      <c r="G2389" s="1347"/>
      <c r="H2389" s="1347"/>
      <c r="I2389" s="1347"/>
      <c r="J2389" s="1347"/>
      <c r="K2389" s="1347"/>
      <c r="L2389" s="1347"/>
      <c r="M2389" s="1347"/>
      <c r="N2389" s="1347"/>
      <c r="O2389" s="1347"/>
      <c r="P2389" s="1347"/>
      <c r="Q2389" s="1347"/>
      <c r="R2389" s="1347"/>
      <c r="S2389" s="1347"/>
      <c r="T2389" s="1347"/>
      <c r="U2389" s="1347"/>
      <c r="V2389" s="1347"/>
      <c r="W2389" s="1347"/>
      <c r="X2389" s="1347"/>
      <c r="Y2389" s="1347"/>
      <c r="Z2389" s="1347"/>
      <c r="AA2389" s="369"/>
    </row>
    <row r="2390" spans="1:47" ht="14.4">
      <c r="A2390" s="369"/>
      <c r="B2390" s="1348"/>
      <c r="C2390" s="1348"/>
      <c r="D2390" s="1347" t="s">
        <v>3977</v>
      </c>
      <c r="E2390" s="1347"/>
      <c r="F2390" s="1347"/>
      <c r="G2390" s="1347"/>
      <c r="H2390" s="1347"/>
      <c r="I2390" s="1347"/>
      <c r="J2390" s="1347"/>
      <c r="K2390" s="1347"/>
      <c r="L2390" s="1347"/>
      <c r="M2390" s="1347"/>
      <c r="N2390" s="1442" t="s">
        <v>3979</v>
      </c>
      <c r="O2390" s="1442"/>
      <c r="P2390" s="1442"/>
      <c r="Q2390" s="1442"/>
      <c r="R2390" s="390"/>
      <c r="S2390" s="369"/>
      <c r="T2390" s="369"/>
      <c r="U2390" s="369"/>
      <c r="V2390" s="391"/>
      <c r="W2390" s="389"/>
      <c r="X2390" s="389"/>
      <c r="Y2390" s="389"/>
      <c r="Z2390" s="392"/>
      <c r="AA2390" s="369"/>
    </row>
    <row r="2391" spans="1:47" ht="14.4">
      <c r="A2391" s="369"/>
      <c r="B2391" s="1348"/>
      <c r="C2391" s="1348"/>
      <c r="D2391" s="1347"/>
      <c r="E2391" s="1347"/>
      <c r="F2391" s="1347"/>
      <c r="G2391" s="1347"/>
      <c r="H2391" s="1347"/>
      <c r="I2391" s="1347"/>
      <c r="J2391" s="1347"/>
      <c r="K2391" s="1347"/>
      <c r="L2391" s="1347"/>
      <c r="M2391" s="1347"/>
      <c r="N2391" s="1442"/>
      <c r="O2391" s="1442"/>
      <c r="P2391" s="1442"/>
      <c r="Q2391" s="1442"/>
      <c r="R2391" s="115"/>
      <c r="S2391" s="114"/>
      <c r="T2391" s="369" t="s">
        <v>388</v>
      </c>
      <c r="U2391" s="114"/>
      <c r="V2391" s="393" t="s">
        <v>3980</v>
      </c>
      <c r="W2391" s="389"/>
      <c r="X2391" s="389"/>
      <c r="Y2391" s="389"/>
      <c r="Z2391" s="392"/>
      <c r="AA2391" s="369"/>
    </row>
    <row r="2392" spans="1:47" ht="14.4">
      <c r="A2392" s="369"/>
      <c r="B2392" s="1348"/>
      <c r="C2392" s="1348"/>
      <c r="D2392" s="1347"/>
      <c r="E2392" s="1347"/>
      <c r="F2392" s="1347"/>
      <c r="G2392" s="1347"/>
      <c r="H2392" s="1347"/>
      <c r="I2392" s="1347"/>
      <c r="J2392" s="1347"/>
      <c r="K2392" s="1347"/>
      <c r="L2392" s="1347"/>
      <c r="M2392" s="1347"/>
      <c r="N2392" s="1442"/>
      <c r="O2392" s="1442"/>
      <c r="P2392" s="1442"/>
      <c r="Q2392" s="1442"/>
      <c r="R2392" s="394"/>
      <c r="S2392" s="369"/>
      <c r="T2392" s="369"/>
      <c r="U2392" s="395"/>
      <c r="V2392" s="391"/>
      <c r="W2392" s="389"/>
      <c r="X2392" s="389"/>
      <c r="Y2392" s="389"/>
      <c r="Z2392" s="392"/>
      <c r="AA2392" s="369"/>
    </row>
    <row r="2393" spans="1:47" ht="13.95" customHeight="1">
      <c r="A2393" s="369"/>
      <c r="B2393" s="1348"/>
      <c r="C2393" s="1348"/>
      <c r="D2393" s="1443" t="s">
        <v>3978</v>
      </c>
      <c r="E2393" s="1443"/>
      <c r="F2393" s="1443"/>
      <c r="G2393" s="370"/>
      <c r="H2393" s="371"/>
      <c r="I2393" s="371"/>
      <c r="J2393" s="371"/>
      <c r="K2393" s="371"/>
      <c r="L2393" s="371"/>
      <c r="M2393" s="371"/>
      <c r="N2393" s="371"/>
      <c r="O2393" s="371"/>
      <c r="P2393" s="371"/>
      <c r="Q2393" s="371"/>
      <c r="R2393" s="371"/>
      <c r="S2393" s="371"/>
      <c r="T2393" s="371"/>
      <c r="U2393" s="371"/>
      <c r="V2393" s="372"/>
      <c r="W2393" s="370"/>
      <c r="X2393" s="370"/>
      <c r="Y2393" s="370"/>
      <c r="Z2393" s="374"/>
      <c r="AA2393" s="369"/>
    </row>
    <row r="2394" spans="1:47" ht="14.4">
      <c r="A2394" s="369"/>
      <c r="B2394" s="1348"/>
      <c r="C2394" s="1348"/>
      <c r="D2394" s="1443"/>
      <c r="E2394" s="1443"/>
      <c r="F2394" s="1443"/>
      <c r="G2394" s="389"/>
      <c r="H2394" s="369"/>
      <c r="I2394" s="121" t="s">
        <v>3783</v>
      </c>
      <c r="J2394" s="369" t="s">
        <v>3981</v>
      </c>
      <c r="K2394" s="369"/>
      <c r="L2394" s="369"/>
      <c r="M2394" s="369"/>
      <c r="N2394" s="369" t="s">
        <v>3965</v>
      </c>
      <c r="O2394" s="369"/>
      <c r="P2394" s="121" t="s">
        <v>3783</v>
      </c>
      <c r="Q2394" s="369" t="s">
        <v>3982</v>
      </c>
      <c r="R2394" s="369"/>
      <c r="S2394" s="369"/>
      <c r="T2394" s="369"/>
      <c r="U2394" s="369" t="s">
        <v>3965</v>
      </c>
      <c r="V2394" s="391"/>
      <c r="W2394" s="121" t="s">
        <v>3783</v>
      </c>
      <c r="X2394" s="389" t="s">
        <v>3983</v>
      </c>
      <c r="Y2394" s="389"/>
      <c r="Z2394" s="392"/>
      <c r="AA2394" s="369"/>
    </row>
    <row r="2395" spans="1:47" ht="14.4">
      <c r="A2395" s="369"/>
      <c r="B2395" s="1348"/>
      <c r="C2395" s="1348"/>
      <c r="D2395" s="1443"/>
      <c r="E2395" s="1443"/>
      <c r="F2395" s="1443"/>
      <c r="G2395" s="375"/>
      <c r="H2395" s="376"/>
      <c r="I2395" s="376"/>
      <c r="J2395" s="376"/>
      <c r="K2395" s="376"/>
      <c r="L2395" s="376"/>
      <c r="M2395" s="376"/>
      <c r="N2395" s="376"/>
      <c r="O2395" s="376"/>
      <c r="P2395" s="376"/>
      <c r="Q2395" s="376"/>
      <c r="R2395" s="376"/>
      <c r="S2395" s="376"/>
      <c r="T2395" s="376"/>
      <c r="U2395" s="376"/>
      <c r="V2395" s="378"/>
      <c r="W2395" s="375"/>
      <c r="X2395" s="375"/>
      <c r="Y2395" s="375"/>
      <c r="Z2395" s="379"/>
      <c r="AA2395" s="369"/>
    </row>
    <row r="2396" spans="1:47" ht="14.55" customHeight="1">
      <c r="B2396" s="1348" t="s">
        <v>3984</v>
      </c>
      <c r="C2396" s="1348"/>
      <c r="D2396" s="1347" t="s">
        <v>23</v>
      </c>
      <c r="E2396" s="1347"/>
      <c r="F2396" s="1347"/>
      <c r="G2396" s="1346" t="s">
        <v>15</v>
      </c>
      <c r="H2396" s="1346"/>
      <c r="I2396" s="1346"/>
      <c r="J2396" s="1346"/>
      <c r="K2396" s="1346"/>
      <c r="L2396" s="1444"/>
      <c r="M2396" s="1349"/>
      <c r="N2396" s="368" t="s">
        <v>3919</v>
      </c>
      <c r="O2396" s="1444"/>
      <c r="P2396" s="1349"/>
      <c r="Q2396" s="1346" t="s">
        <v>56</v>
      </c>
      <c r="R2396" s="1346"/>
      <c r="S2396" s="1346"/>
      <c r="T2396" s="1346"/>
      <c r="U2396" s="1346"/>
      <c r="V2396" s="1445"/>
      <c r="W2396" s="1346"/>
      <c r="X2396" s="1346"/>
      <c r="Y2396" s="1346"/>
      <c r="Z2396" s="1346"/>
      <c r="AB2396" s="2">
        <v>93</v>
      </c>
      <c r="AC2396" s="876"/>
      <c r="AD2396" s="876"/>
      <c r="AE2396" s="876"/>
      <c r="AF2396" s="1446"/>
      <c r="AG2396" s="1446"/>
      <c r="AH2396" s="1446"/>
      <c r="AI2396" s="1446"/>
      <c r="AJ2396" s="1446"/>
      <c r="AK2396" s="876"/>
      <c r="AL2396" s="876"/>
      <c r="AM2396" s="876"/>
      <c r="AN2396" s="1446"/>
      <c r="AO2396" s="1446"/>
      <c r="AP2396" s="1446"/>
      <c r="AQ2396" s="1446"/>
      <c r="AR2396" s="1446"/>
      <c r="AS2396" s="1446"/>
      <c r="AT2396" s="1446"/>
      <c r="AU2396" s="1446"/>
    </row>
    <row r="2397" spans="1:47" ht="13.05" customHeight="1">
      <c r="B2397" s="1348"/>
      <c r="C2397" s="1348"/>
      <c r="D2397" s="1347"/>
      <c r="E2397" s="1347"/>
      <c r="F2397" s="1347"/>
      <c r="G2397" s="1346" t="s">
        <v>17</v>
      </c>
      <c r="H2397" s="1346"/>
      <c r="I2397" s="1346"/>
      <c r="J2397" s="1346"/>
      <c r="K2397" s="1346"/>
      <c r="L2397" s="1445"/>
      <c r="M2397" s="1346"/>
      <c r="N2397" s="1346"/>
      <c r="O2397" s="1346"/>
      <c r="P2397" s="1346"/>
      <c r="Q2397" s="1346" t="s">
        <v>3993</v>
      </c>
      <c r="R2397" s="1346"/>
      <c r="S2397" s="1346"/>
      <c r="T2397" s="1346"/>
      <c r="U2397" s="1346"/>
      <c r="V2397" s="1445"/>
      <c r="W2397" s="1346"/>
      <c r="X2397" s="1346"/>
      <c r="Y2397" s="1346"/>
      <c r="Z2397" s="1346"/>
      <c r="AC2397" s="876"/>
      <c r="AD2397" s="876"/>
      <c r="AE2397" s="876"/>
      <c r="AF2397" s="1446"/>
      <c r="AG2397" s="1446"/>
      <c r="AH2397" s="1446"/>
      <c r="AI2397" s="1446"/>
      <c r="AJ2397" s="1446"/>
      <c r="AK2397" s="1446"/>
      <c r="AL2397" s="1446"/>
      <c r="AM2397" s="1446"/>
      <c r="AN2397" s="1446"/>
      <c r="AO2397" s="1446"/>
      <c r="AP2397" s="1446"/>
      <c r="AQ2397" s="1446"/>
      <c r="AR2397" s="1446"/>
      <c r="AS2397" s="1446"/>
      <c r="AT2397" s="1446"/>
      <c r="AU2397" s="1446"/>
    </row>
    <row r="2398" spans="1:47" ht="13.95" customHeight="1">
      <c r="A2398" s="369"/>
      <c r="B2398" s="1348"/>
      <c r="C2398" s="1348"/>
      <c r="D2398" s="1347"/>
      <c r="E2398" s="1347"/>
      <c r="F2398" s="1347"/>
      <c r="G2398" s="1346" t="s">
        <v>19</v>
      </c>
      <c r="H2398" s="1346"/>
      <c r="I2398" s="1346"/>
      <c r="J2398" s="1346"/>
      <c r="K2398" s="1346"/>
      <c r="L2398" s="1445"/>
      <c r="M2398" s="1346"/>
      <c r="N2398" s="1346"/>
      <c r="O2398" s="1346"/>
      <c r="P2398" s="1346"/>
      <c r="Q2398" s="1347" t="s">
        <v>20</v>
      </c>
      <c r="R2398" s="1347"/>
      <c r="S2398" s="1347"/>
      <c r="T2398" s="1347"/>
      <c r="U2398" s="1347"/>
      <c r="V2398" s="1445"/>
      <c r="W2398" s="1346"/>
      <c r="X2398" s="1346"/>
      <c r="Y2398" s="1346"/>
      <c r="Z2398" s="1346"/>
      <c r="AA2398" s="369"/>
    </row>
    <row r="2399" spans="1:47" ht="14.4">
      <c r="A2399" s="369"/>
      <c r="B2399" s="1348"/>
      <c r="C2399" s="1348"/>
      <c r="D2399" s="1347" t="s">
        <v>8</v>
      </c>
      <c r="E2399" s="1347"/>
      <c r="F2399" s="1347"/>
      <c r="G2399" s="1447"/>
      <c r="H2399" s="1343"/>
      <c r="I2399" s="1343"/>
      <c r="J2399" s="1343"/>
      <c r="K2399" s="1343"/>
      <c r="L2399" s="1344"/>
      <c r="M2399" s="1344"/>
      <c r="N2399" s="1344"/>
      <c r="O2399" s="1344"/>
      <c r="P2399" s="1344"/>
      <c r="Q2399" s="1344"/>
      <c r="R2399" s="1344"/>
      <c r="S2399" s="1344"/>
      <c r="T2399" s="1344"/>
      <c r="U2399" s="1344"/>
      <c r="V2399" s="1344"/>
      <c r="W2399" s="1344"/>
      <c r="X2399" s="1344"/>
      <c r="Y2399" s="1344"/>
      <c r="Z2399" s="1344"/>
      <c r="AA2399" s="369"/>
    </row>
    <row r="2400" spans="1:47" ht="14.4">
      <c r="A2400" s="369"/>
      <c r="B2400" s="1348"/>
      <c r="C2400" s="1348"/>
      <c r="D2400" s="1347"/>
      <c r="E2400" s="1347"/>
      <c r="F2400" s="1347"/>
      <c r="G2400" s="1345"/>
      <c r="H2400" s="1344"/>
      <c r="I2400" s="1344"/>
      <c r="J2400" s="1344"/>
      <c r="K2400" s="1344"/>
      <c r="L2400" s="1344"/>
      <c r="M2400" s="1344"/>
      <c r="N2400" s="1344"/>
      <c r="O2400" s="1344"/>
      <c r="P2400" s="1344"/>
      <c r="Q2400" s="1344"/>
      <c r="R2400" s="1344"/>
      <c r="S2400" s="1344"/>
      <c r="T2400" s="1344"/>
      <c r="U2400" s="1344"/>
      <c r="V2400" s="1344"/>
      <c r="W2400" s="1344"/>
      <c r="X2400" s="1344"/>
      <c r="Y2400" s="1344"/>
      <c r="Z2400" s="1344"/>
      <c r="AA2400" s="369"/>
    </row>
    <row r="2401" spans="1:27" ht="14.4">
      <c r="A2401" s="369"/>
      <c r="B2401" s="1348"/>
      <c r="C2401" s="1348"/>
      <c r="D2401" s="1347" t="s">
        <v>3745</v>
      </c>
      <c r="E2401" s="1347"/>
      <c r="F2401" s="1347"/>
      <c r="G2401" s="370"/>
      <c r="H2401" s="371"/>
      <c r="I2401" s="350"/>
      <c r="J2401" s="350"/>
      <c r="K2401" s="112" t="s">
        <v>3783</v>
      </c>
      <c r="L2401" s="371" t="s">
        <v>3966</v>
      </c>
      <c r="M2401" s="371"/>
      <c r="N2401" s="371"/>
      <c r="O2401" s="371"/>
      <c r="P2401" s="371" t="s">
        <v>3965</v>
      </c>
      <c r="Q2401" s="350"/>
      <c r="R2401" s="112" t="s">
        <v>3783</v>
      </c>
      <c r="S2401" s="371" t="s">
        <v>3967</v>
      </c>
      <c r="T2401" s="371"/>
      <c r="U2401" s="371"/>
      <c r="V2401" s="372"/>
      <c r="W2401" s="373"/>
      <c r="X2401" s="370"/>
      <c r="Y2401" s="370"/>
      <c r="Z2401" s="374"/>
      <c r="AA2401" s="369"/>
    </row>
    <row r="2402" spans="1:27" ht="14.4">
      <c r="A2402" s="369"/>
      <c r="B2402" s="1348"/>
      <c r="C2402" s="1348"/>
      <c r="D2402" s="1347"/>
      <c r="E2402" s="1347"/>
      <c r="F2402" s="1347"/>
      <c r="G2402" s="375"/>
      <c r="H2402" s="376"/>
      <c r="I2402" s="377"/>
      <c r="J2402" s="376"/>
      <c r="K2402" s="110" t="s">
        <v>3783</v>
      </c>
      <c r="L2402" s="376" t="s">
        <v>9</v>
      </c>
      <c r="M2402" s="376"/>
      <c r="N2402" s="376"/>
      <c r="O2402" s="1448"/>
      <c r="P2402" s="1449"/>
      <c r="Q2402" s="1449"/>
      <c r="R2402" s="1449"/>
      <c r="S2402" s="1449"/>
      <c r="T2402" s="1449"/>
      <c r="U2402" s="1449"/>
      <c r="V2402" s="1449"/>
      <c r="W2402" s="375" t="s">
        <v>10</v>
      </c>
      <c r="X2402" s="375"/>
      <c r="Y2402" s="375"/>
      <c r="Z2402" s="379"/>
      <c r="AA2402" s="369"/>
    </row>
    <row r="2403" spans="1:27" ht="14.4">
      <c r="A2403" s="369"/>
      <c r="B2403" s="1348"/>
      <c r="C2403" s="1348"/>
      <c r="D2403" s="1347"/>
      <c r="E2403" s="1347"/>
      <c r="F2403" s="1347"/>
      <c r="G2403" s="1450" t="s">
        <v>3968</v>
      </c>
      <c r="H2403" s="1450"/>
      <c r="I2403" s="1450"/>
      <c r="J2403" s="1450"/>
      <c r="K2403" s="1451"/>
      <c r="L2403" s="1452"/>
      <c r="M2403" s="1453"/>
      <c r="N2403" s="1453"/>
      <c r="O2403" s="1453"/>
      <c r="P2403" s="1453"/>
      <c r="Q2403" s="1452"/>
      <c r="R2403" s="1453"/>
      <c r="S2403" s="1453"/>
      <c r="T2403" s="1453"/>
      <c r="U2403" s="1453"/>
      <c r="V2403" s="1445"/>
      <c r="W2403" s="1346"/>
      <c r="X2403" s="1346"/>
      <c r="Y2403" s="1346"/>
      <c r="Z2403" s="1346"/>
      <c r="AA2403" s="369"/>
    </row>
    <row r="2404" spans="1:27" ht="14.4">
      <c r="A2404" s="369"/>
      <c r="B2404" s="1348"/>
      <c r="C2404" s="1348"/>
      <c r="D2404" s="1347"/>
      <c r="E2404" s="1347"/>
      <c r="F2404" s="1347"/>
      <c r="G2404" s="1450" t="s">
        <v>3969</v>
      </c>
      <c r="H2404" s="1450"/>
      <c r="I2404" s="1450"/>
      <c r="J2404" s="1450"/>
      <c r="K2404" s="1451"/>
      <c r="L2404" s="1429"/>
      <c r="M2404" s="862"/>
      <c r="N2404" s="109"/>
      <c r="O2404" s="1" t="s">
        <v>12</v>
      </c>
      <c r="P2404" s="109"/>
      <c r="Q2404" s="1" t="s">
        <v>11</v>
      </c>
      <c r="R2404" s="109"/>
      <c r="S2404" s="1" t="s">
        <v>227</v>
      </c>
      <c r="T2404" s="382"/>
      <c r="U2404" s="382"/>
      <c r="V2404" s="383"/>
      <c r="W2404" s="380"/>
      <c r="X2404" s="380"/>
      <c r="Y2404" s="380"/>
      <c r="Z2404" s="381"/>
      <c r="AA2404" s="369"/>
    </row>
    <row r="2405" spans="1:27" ht="13.95" customHeight="1">
      <c r="A2405" s="369"/>
      <c r="B2405" s="1348"/>
      <c r="C2405" s="1348"/>
      <c r="D2405" s="1443" t="s">
        <v>3971</v>
      </c>
      <c r="E2405" s="1347"/>
      <c r="F2405" s="1347"/>
      <c r="G2405" s="111" t="s">
        <v>3783</v>
      </c>
      <c r="H2405" s="385" t="s">
        <v>3972</v>
      </c>
      <c r="I2405" s="385"/>
      <c r="J2405" s="385"/>
      <c r="K2405" s="385"/>
      <c r="L2405" s="386" t="s">
        <v>3974</v>
      </c>
      <c r="M2405" s="385"/>
      <c r="N2405" s="385"/>
      <c r="O2405" s="1433"/>
      <c r="P2405" s="1433"/>
      <c r="Q2405" s="1433"/>
      <c r="R2405" s="1433"/>
      <c r="S2405" s="1433"/>
      <c r="T2405" s="1433"/>
      <c r="U2405" s="1433"/>
      <c r="V2405" s="1433"/>
      <c r="W2405" s="387" t="s">
        <v>10</v>
      </c>
      <c r="X2405" s="387"/>
      <c r="Y2405" s="387"/>
      <c r="Z2405" s="388"/>
      <c r="AA2405" s="369"/>
    </row>
    <row r="2406" spans="1:27" ht="14.4">
      <c r="A2406" s="369"/>
      <c r="B2406" s="1348"/>
      <c r="C2406" s="1348"/>
      <c r="D2406" s="1347"/>
      <c r="E2406" s="1347"/>
      <c r="F2406" s="1347"/>
      <c r="G2406" s="110" t="s">
        <v>3783</v>
      </c>
      <c r="H2406" s="376" t="s">
        <v>3973</v>
      </c>
      <c r="I2406" s="376"/>
      <c r="J2406" s="376"/>
      <c r="K2406" s="376"/>
      <c r="L2406" s="376"/>
      <c r="M2406" s="376"/>
      <c r="N2406" s="376"/>
      <c r="O2406" s="376"/>
      <c r="P2406" s="376"/>
      <c r="Q2406" s="376"/>
      <c r="R2406" s="376"/>
      <c r="S2406" s="376"/>
      <c r="T2406" s="376"/>
      <c r="U2406" s="376"/>
      <c r="V2406" s="378"/>
      <c r="W2406" s="375"/>
      <c r="X2406" s="375"/>
      <c r="Y2406" s="375"/>
      <c r="Z2406" s="379"/>
      <c r="AA2406" s="369"/>
    </row>
    <row r="2407" spans="1:27" ht="13.95" customHeight="1">
      <c r="A2407" s="369"/>
      <c r="B2407" s="1348" t="s">
        <v>3985</v>
      </c>
      <c r="C2407" s="1348"/>
      <c r="D2407" s="1347" t="s">
        <v>3755</v>
      </c>
      <c r="E2407" s="1347"/>
      <c r="F2407" s="1347"/>
      <c r="G2407" s="1435"/>
      <c r="H2407" s="1435"/>
      <c r="I2407" s="1435"/>
      <c r="J2407" s="1435"/>
      <c r="K2407" s="1435"/>
      <c r="L2407" s="1435"/>
      <c r="M2407" s="1435"/>
      <c r="N2407" s="1435"/>
      <c r="O2407" s="1435"/>
      <c r="P2407" s="1435"/>
      <c r="Q2407" s="1435"/>
      <c r="R2407" s="1435"/>
      <c r="S2407" s="1435"/>
      <c r="T2407" s="1435"/>
      <c r="U2407" s="1435"/>
      <c r="V2407" s="1435"/>
      <c r="W2407" s="1435"/>
      <c r="X2407" s="1435"/>
      <c r="Y2407" s="1435"/>
      <c r="Z2407" s="1435"/>
      <c r="AA2407" s="369"/>
    </row>
    <row r="2408" spans="1:27" ht="14.4">
      <c r="A2408" s="369"/>
      <c r="B2408" s="1348"/>
      <c r="C2408" s="1348"/>
      <c r="D2408" s="1434"/>
      <c r="E2408" s="1434"/>
      <c r="F2408" s="1434"/>
      <c r="G2408" s="1436"/>
      <c r="H2408" s="1436"/>
      <c r="I2408" s="1436"/>
      <c r="J2408" s="1435"/>
      <c r="K2408" s="1435"/>
      <c r="L2408" s="1435"/>
      <c r="M2408" s="1435"/>
      <c r="N2408" s="1435"/>
      <c r="O2408" s="1435"/>
      <c r="P2408" s="1435"/>
      <c r="Q2408" s="1435"/>
      <c r="R2408" s="1435"/>
      <c r="S2408" s="1435"/>
      <c r="T2408" s="1435"/>
      <c r="U2408" s="1435"/>
      <c r="V2408" s="1435"/>
      <c r="W2408" s="1435"/>
      <c r="X2408" s="1435"/>
      <c r="Y2408" s="1435"/>
      <c r="Z2408" s="1435"/>
      <c r="AA2408" s="369"/>
    </row>
    <row r="2409" spans="1:27" ht="18" customHeight="1">
      <c r="A2409" s="369"/>
      <c r="B2409" s="1348"/>
      <c r="C2409" s="1348"/>
      <c r="D2409" s="1347" t="s">
        <v>3975</v>
      </c>
      <c r="E2409" s="1347"/>
      <c r="F2409" s="1347"/>
      <c r="G2409" s="1047" t="s">
        <v>3918</v>
      </c>
      <c r="H2409" s="1047"/>
      <c r="I2409" s="1047"/>
      <c r="J2409" s="871"/>
      <c r="K2409" s="869"/>
      <c r="L2409" s="344" t="s">
        <v>3919</v>
      </c>
      <c r="M2409" s="1437"/>
      <c r="N2409" s="1427"/>
      <c r="O2409" s="1438"/>
      <c r="P2409" s="1439"/>
      <c r="Q2409" s="1425"/>
      <c r="R2409" s="1425"/>
      <c r="S2409" s="1425"/>
      <c r="T2409" s="1425"/>
      <c r="U2409" s="1425"/>
      <c r="V2409" s="1425"/>
      <c r="W2409" s="1425"/>
      <c r="X2409" s="1425"/>
      <c r="Y2409" s="1425"/>
      <c r="Z2409" s="1440"/>
      <c r="AA2409" s="369"/>
    </row>
    <row r="2410" spans="1:27" ht="18" customHeight="1">
      <c r="A2410" s="369"/>
      <c r="B2410" s="1348"/>
      <c r="C2410" s="1348"/>
      <c r="D2410" s="1347"/>
      <c r="E2410" s="1347"/>
      <c r="F2410" s="1347"/>
      <c r="G2410" s="1047" t="s">
        <v>3920</v>
      </c>
      <c r="H2410" s="1047"/>
      <c r="I2410" s="1047"/>
      <c r="J2410" s="1046"/>
      <c r="K2410" s="1046"/>
      <c r="L2410" s="1046"/>
      <c r="M2410" s="1046"/>
      <c r="N2410" s="1046"/>
      <c r="O2410" s="1046"/>
      <c r="P2410" s="1047" t="s">
        <v>3921</v>
      </c>
      <c r="Q2410" s="1047"/>
      <c r="R2410" s="1047"/>
      <c r="S2410" s="1046"/>
      <c r="T2410" s="1046"/>
      <c r="U2410" s="1046"/>
      <c r="V2410" s="1046"/>
      <c r="W2410" s="1046"/>
      <c r="X2410" s="1046"/>
      <c r="Y2410" s="1046"/>
      <c r="Z2410" s="1046"/>
      <c r="AA2410" s="369"/>
    </row>
    <row r="2411" spans="1:27" ht="18" customHeight="1">
      <c r="A2411" s="369"/>
      <c r="B2411" s="1348"/>
      <c r="C2411" s="1348"/>
      <c r="D2411" s="1347"/>
      <c r="E2411" s="1347"/>
      <c r="F2411" s="1347"/>
      <c r="G2411" s="1047" t="s">
        <v>3922</v>
      </c>
      <c r="H2411" s="1047"/>
      <c r="I2411" s="1047"/>
      <c r="J2411" s="1046"/>
      <c r="K2411" s="1046"/>
      <c r="L2411" s="1046"/>
      <c r="M2411" s="1046"/>
      <c r="N2411" s="1046"/>
      <c r="O2411" s="1046"/>
      <c r="P2411" s="1047" t="s">
        <v>3923</v>
      </c>
      <c r="Q2411" s="1047"/>
      <c r="R2411" s="1047"/>
      <c r="S2411" s="1046"/>
      <c r="T2411" s="1046"/>
      <c r="U2411" s="1046"/>
      <c r="V2411" s="1046"/>
      <c r="W2411" s="1046"/>
      <c r="X2411" s="1046"/>
      <c r="Y2411" s="1046"/>
      <c r="Z2411" s="1046"/>
      <c r="AA2411" s="369"/>
    </row>
    <row r="2412" spans="1:27" ht="18" customHeight="1">
      <c r="A2412" s="369"/>
      <c r="B2412" s="1348"/>
      <c r="C2412" s="1348"/>
      <c r="D2412" s="1347"/>
      <c r="E2412" s="1347"/>
      <c r="F2412" s="1347"/>
      <c r="G2412" s="1047" t="s">
        <v>3924</v>
      </c>
      <c r="H2412" s="1047"/>
      <c r="I2412" s="1047"/>
      <c r="J2412" s="1046"/>
      <c r="K2412" s="1046"/>
      <c r="L2412" s="1046"/>
      <c r="M2412" s="1046"/>
      <c r="N2412" s="1046"/>
      <c r="O2412" s="1046"/>
      <c r="P2412" s="1046"/>
      <c r="Q2412" s="1046"/>
      <c r="R2412" s="1046"/>
      <c r="S2412" s="1046"/>
      <c r="T2412" s="1046"/>
      <c r="U2412" s="1046"/>
      <c r="V2412" s="1046"/>
      <c r="W2412" s="1046"/>
      <c r="X2412" s="1046"/>
      <c r="Y2412" s="1046"/>
      <c r="Z2412" s="1046"/>
      <c r="AA2412" s="369"/>
    </row>
    <row r="2413" spans="1:27" ht="14.4">
      <c r="A2413" s="369"/>
      <c r="B2413" s="1348"/>
      <c r="C2413" s="1348"/>
      <c r="D2413" s="1441" t="s">
        <v>3976</v>
      </c>
      <c r="E2413" s="1441"/>
      <c r="F2413" s="1441"/>
      <c r="G2413" s="1441"/>
      <c r="H2413" s="1441"/>
      <c r="I2413" s="1441"/>
      <c r="J2413" s="1441"/>
      <c r="K2413" s="1441"/>
      <c r="L2413" s="1441"/>
      <c r="M2413" s="1441"/>
      <c r="N2413" s="1441" t="s">
        <v>177</v>
      </c>
      <c r="O2413" s="1441"/>
      <c r="P2413" s="1441"/>
      <c r="Q2413" s="1441"/>
      <c r="R2413" s="1441"/>
      <c r="S2413" s="1441"/>
      <c r="T2413" s="1441"/>
      <c r="U2413" s="1441"/>
      <c r="V2413" s="1441"/>
      <c r="W2413" s="1441"/>
      <c r="X2413" s="1441"/>
      <c r="Y2413" s="1441"/>
      <c r="Z2413" s="1441"/>
      <c r="AA2413" s="369"/>
    </row>
    <row r="2414" spans="1:27" ht="14.4">
      <c r="A2414" s="369"/>
      <c r="B2414" s="1348"/>
      <c r="C2414" s="1348"/>
      <c r="D2414" s="1347"/>
      <c r="E2414" s="1347"/>
      <c r="F2414" s="1347"/>
      <c r="G2414" s="1347"/>
      <c r="H2414" s="1347"/>
      <c r="I2414" s="1347"/>
      <c r="J2414" s="1347"/>
      <c r="K2414" s="1347"/>
      <c r="L2414" s="1347"/>
      <c r="M2414" s="1347"/>
      <c r="N2414" s="1347"/>
      <c r="O2414" s="1347"/>
      <c r="P2414" s="1347"/>
      <c r="Q2414" s="1347"/>
      <c r="R2414" s="1347"/>
      <c r="S2414" s="1347"/>
      <c r="T2414" s="1347"/>
      <c r="U2414" s="1347"/>
      <c r="V2414" s="1347"/>
      <c r="W2414" s="1347"/>
      <c r="X2414" s="1347"/>
      <c r="Y2414" s="1347"/>
      <c r="Z2414" s="1347"/>
      <c r="AA2414" s="369"/>
    </row>
    <row r="2415" spans="1:27" ht="14.25" customHeight="1">
      <c r="A2415" s="369"/>
      <c r="B2415" s="1348"/>
      <c r="C2415" s="1348"/>
      <c r="D2415" s="1347"/>
      <c r="E2415" s="1347"/>
      <c r="F2415" s="1347"/>
      <c r="G2415" s="1347"/>
      <c r="H2415" s="1347"/>
      <c r="I2415" s="1347"/>
      <c r="J2415" s="1347"/>
      <c r="K2415" s="1347"/>
      <c r="L2415" s="1347"/>
      <c r="M2415" s="1347"/>
      <c r="N2415" s="1347"/>
      <c r="O2415" s="1347"/>
      <c r="P2415" s="1347"/>
      <c r="Q2415" s="1347"/>
      <c r="R2415" s="1347"/>
      <c r="S2415" s="1347"/>
      <c r="T2415" s="1347"/>
      <c r="U2415" s="1347"/>
      <c r="V2415" s="1347"/>
      <c r="W2415" s="1347"/>
      <c r="X2415" s="1347"/>
      <c r="Y2415" s="1347"/>
      <c r="Z2415" s="1347"/>
      <c r="AA2415" s="369"/>
    </row>
    <row r="2416" spans="1:27" ht="14.4">
      <c r="A2416" s="369"/>
      <c r="B2416" s="1348"/>
      <c r="C2416" s="1348"/>
      <c r="D2416" s="1347" t="s">
        <v>3977</v>
      </c>
      <c r="E2416" s="1347"/>
      <c r="F2416" s="1347"/>
      <c r="G2416" s="1347"/>
      <c r="H2416" s="1347"/>
      <c r="I2416" s="1347"/>
      <c r="J2416" s="1347"/>
      <c r="K2416" s="1347"/>
      <c r="L2416" s="1347"/>
      <c r="M2416" s="1347"/>
      <c r="N2416" s="1442" t="s">
        <v>3979</v>
      </c>
      <c r="O2416" s="1442"/>
      <c r="P2416" s="1442"/>
      <c r="Q2416" s="1442"/>
      <c r="R2416" s="390"/>
      <c r="S2416" s="369"/>
      <c r="T2416" s="369"/>
      <c r="U2416" s="369"/>
      <c r="V2416" s="391"/>
      <c r="W2416" s="389"/>
      <c r="X2416" s="389"/>
      <c r="Y2416" s="389"/>
      <c r="Z2416" s="392"/>
      <c r="AA2416" s="369"/>
    </row>
    <row r="2417" spans="1:47" ht="14.4">
      <c r="A2417" s="369"/>
      <c r="B2417" s="1348"/>
      <c r="C2417" s="1348"/>
      <c r="D2417" s="1347"/>
      <c r="E2417" s="1347"/>
      <c r="F2417" s="1347"/>
      <c r="G2417" s="1347"/>
      <c r="H2417" s="1347"/>
      <c r="I2417" s="1347"/>
      <c r="J2417" s="1347"/>
      <c r="K2417" s="1347"/>
      <c r="L2417" s="1347"/>
      <c r="M2417" s="1347"/>
      <c r="N2417" s="1442"/>
      <c r="O2417" s="1442"/>
      <c r="P2417" s="1442"/>
      <c r="Q2417" s="1442"/>
      <c r="R2417" s="115"/>
      <c r="S2417" s="114"/>
      <c r="T2417" s="369" t="s">
        <v>388</v>
      </c>
      <c r="U2417" s="114"/>
      <c r="V2417" s="393" t="s">
        <v>3980</v>
      </c>
      <c r="W2417" s="389"/>
      <c r="X2417" s="389"/>
      <c r="Y2417" s="389"/>
      <c r="Z2417" s="392"/>
      <c r="AA2417" s="369"/>
    </row>
    <row r="2418" spans="1:47" ht="14.4">
      <c r="A2418" s="369"/>
      <c r="B2418" s="1348"/>
      <c r="C2418" s="1348"/>
      <c r="D2418" s="1347"/>
      <c r="E2418" s="1347"/>
      <c r="F2418" s="1347"/>
      <c r="G2418" s="1347"/>
      <c r="H2418" s="1347"/>
      <c r="I2418" s="1347"/>
      <c r="J2418" s="1347"/>
      <c r="K2418" s="1347"/>
      <c r="L2418" s="1347"/>
      <c r="M2418" s="1347"/>
      <c r="N2418" s="1442"/>
      <c r="O2418" s="1442"/>
      <c r="P2418" s="1442"/>
      <c r="Q2418" s="1442"/>
      <c r="R2418" s="394"/>
      <c r="S2418" s="369"/>
      <c r="T2418" s="369"/>
      <c r="U2418" s="395"/>
      <c r="V2418" s="391"/>
      <c r="W2418" s="389"/>
      <c r="X2418" s="389"/>
      <c r="Y2418" s="389"/>
      <c r="Z2418" s="392"/>
      <c r="AA2418" s="369"/>
    </row>
    <row r="2419" spans="1:47" ht="13.95" customHeight="1">
      <c r="A2419" s="369"/>
      <c r="B2419" s="1348"/>
      <c r="C2419" s="1348"/>
      <c r="D2419" s="1443" t="s">
        <v>3978</v>
      </c>
      <c r="E2419" s="1443"/>
      <c r="F2419" s="1443"/>
      <c r="G2419" s="370"/>
      <c r="H2419" s="371"/>
      <c r="I2419" s="371"/>
      <c r="J2419" s="371"/>
      <c r="K2419" s="371"/>
      <c r="L2419" s="371"/>
      <c r="M2419" s="371"/>
      <c r="N2419" s="371"/>
      <c r="O2419" s="371"/>
      <c r="P2419" s="371"/>
      <c r="Q2419" s="371"/>
      <c r="R2419" s="371"/>
      <c r="S2419" s="371"/>
      <c r="T2419" s="371"/>
      <c r="U2419" s="371"/>
      <c r="V2419" s="372"/>
      <c r="W2419" s="370"/>
      <c r="X2419" s="370"/>
      <c r="Y2419" s="370"/>
      <c r="Z2419" s="374"/>
      <c r="AA2419" s="369"/>
    </row>
    <row r="2420" spans="1:47" ht="14.4">
      <c r="A2420" s="369"/>
      <c r="B2420" s="1348"/>
      <c r="C2420" s="1348"/>
      <c r="D2420" s="1443"/>
      <c r="E2420" s="1443"/>
      <c r="F2420" s="1443"/>
      <c r="G2420" s="389"/>
      <c r="H2420" s="369"/>
      <c r="I2420" s="121" t="s">
        <v>3783</v>
      </c>
      <c r="J2420" s="369" t="s">
        <v>3981</v>
      </c>
      <c r="K2420" s="369"/>
      <c r="L2420" s="369"/>
      <c r="M2420" s="369"/>
      <c r="N2420" s="369" t="s">
        <v>3965</v>
      </c>
      <c r="O2420" s="369"/>
      <c r="P2420" s="121" t="s">
        <v>3783</v>
      </c>
      <c r="Q2420" s="369" t="s">
        <v>3982</v>
      </c>
      <c r="R2420" s="369"/>
      <c r="S2420" s="369"/>
      <c r="T2420" s="369"/>
      <c r="U2420" s="369" t="s">
        <v>3965</v>
      </c>
      <c r="V2420" s="391"/>
      <c r="W2420" s="121" t="s">
        <v>3783</v>
      </c>
      <c r="X2420" s="389" t="s">
        <v>3983</v>
      </c>
      <c r="Y2420" s="389"/>
      <c r="Z2420" s="392"/>
      <c r="AA2420" s="369"/>
    </row>
    <row r="2421" spans="1:47" ht="14.4">
      <c r="A2421" s="369"/>
      <c r="B2421" s="1348"/>
      <c r="C2421" s="1348"/>
      <c r="D2421" s="1443"/>
      <c r="E2421" s="1443"/>
      <c r="F2421" s="1443"/>
      <c r="G2421" s="375"/>
      <c r="H2421" s="376"/>
      <c r="I2421" s="376"/>
      <c r="J2421" s="376"/>
      <c r="K2421" s="376"/>
      <c r="L2421" s="376"/>
      <c r="M2421" s="376"/>
      <c r="N2421" s="376"/>
      <c r="O2421" s="376"/>
      <c r="P2421" s="376"/>
      <c r="Q2421" s="376"/>
      <c r="R2421" s="376"/>
      <c r="S2421" s="376"/>
      <c r="T2421" s="376"/>
      <c r="U2421" s="376"/>
      <c r="V2421" s="378"/>
      <c r="W2421" s="375"/>
      <c r="X2421" s="375"/>
      <c r="Y2421" s="375"/>
      <c r="Z2421" s="379"/>
      <c r="AA2421" s="369"/>
    </row>
    <row r="2422" spans="1:47" ht="14.55" customHeight="1">
      <c r="B2422" s="1348" t="s">
        <v>3984</v>
      </c>
      <c r="C2422" s="1348"/>
      <c r="D2422" s="1347" t="s">
        <v>23</v>
      </c>
      <c r="E2422" s="1347"/>
      <c r="F2422" s="1347"/>
      <c r="G2422" s="1346" t="s">
        <v>15</v>
      </c>
      <c r="H2422" s="1346"/>
      <c r="I2422" s="1346"/>
      <c r="J2422" s="1346"/>
      <c r="K2422" s="1346"/>
      <c r="L2422" s="1444"/>
      <c r="M2422" s="1349"/>
      <c r="N2422" s="368" t="s">
        <v>3919</v>
      </c>
      <c r="O2422" s="1444"/>
      <c r="P2422" s="1349"/>
      <c r="Q2422" s="1346" t="s">
        <v>56</v>
      </c>
      <c r="R2422" s="1346"/>
      <c r="S2422" s="1346"/>
      <c r="T2422" s="1346"/>
      <c r="U2422" s="1346"/>
      <c r="V2422" s="1445"/>
      <c r="W2422" s="1346"/>
      <c r="X2422" s="1346"/>
      <c r="Y2422" s="1346"/>
      <c r="Z2422" s="1346"/>
      <c r="AB2422" s="2">
        <v>94</v>
      </c>
      <c r="AC2422" s="876"/>
      <c r="AD2422" s="876"/>
      <c r="AE2422" s="876"/>
      <c r="AF2422" s="1446"/>
      <c r="AG2422" s="1446"/>
      <c r="AH2422" s="1446"/>
      <c r="AI2422" s="1446"/>
      <c r="AJ2422" s="1446"/>
      <c r="AK2422" s="876"/>
      <c r="AL2422" s="876"/>
      <c r="AM2422" s="876"/>
      <c r="AN2422" s="1446"/>
      <c r="AO2422" s="1446"/>
      <c r="AP2422" s="1446"/>
      <c r="AQ2422" s="1446"/>
      <c r="AR2422" s="1446"/>
      <c r="AS2422" s="1446"/>
      <c r="AT2422" s="1446"/>
      <c r="AU2422" s="1446"/>
    </row>
    <row r="2423" spans="1:47" ht="13.05" customHeight="1">
      <c r="B2423" s="1348"/>
      <c r="C2423" s="1348"/>
      <c r="D2423" s="1347"/>
      <c r="E2423" s="1347"/>
      <c r="F2423" s="1347"/>
      <c r="G2423" s="1346" t="s">
        <v>17</v>
      </c>
      <c r="H2423" s="1346"/>
      <c r="I2423" s="1346"/>
      <c r="J2423" s="1346"/>
      <c r="K2423" s="1346"/>
      <c r="L2423" s="1445"/>
      <c r="M2423" s="1346"/>
      <c r="N2423" s="1346"/>
      <c r="O2423" s="1346"/>
      <c r="P2423" s="1346"/>
      <c r="Q2423" s="1346" t="s">
        <v>3993</v>
      </c>
      <c r="R2423" s="1346"/>
      <c r="S2423" s="1346"/>
      <c r="T2423" s="1346"/>
      <c r="U2423" s="1346"/>
      <c r="V2423" s="1445"/>
      <c r="W2423" s="1346"/>
      <c r="X2423" s="1346"/>
      <c r="Y2423" s="1346"/>
      <c r="Z2423" s="1346"/>
      <c r="AC2423" s="876"/>
      <c r="AD2423" s="876"/>
      <c r="AE2423" s="876"/>
      <c r="AF2423" s="1446"/>
      <c r="AG2423" s="1446"/>
      <c r="AH2423" s="1446"/>
      <c r="AI2423" s="1446"/>
      <c r="AJ2423" s="1446"/>
      <c r="AK2423" s="1446"/>
      <c r="AL2423" s="1446"/>
      <c r="AM2423" s="1446"/>
      <c r="AN2423" s="1446"/>
      <c r="AO2423" s="1446"/>
      <c r="AP2423" s="1446"/>
      <c r="AQ2423" s="1446"/>
      <c r="AR2423" s="1446"/>
      <c r="AS2423" s="1446"/>
      <c r="AT2423" s="1446"/>
      <c r="AU2423" s="1446"/>
    </row>
    <row r="2424" spans="1:47" ht="13.95" customHeight="1">
      <c r="A2424" s="369"/>
      <c r="B2424" s="1348"/>
      <c r="C2424" s="1348"/>
      <c r="D2424" s="1347"/>
      <c r="E2424" s="1347"/>
      <c r="F2424" s="1347"/>
      <c r="G2424" s="1346" t="s">
        <v>19</v>
      </c>
      <c r="H2424" s="1346"/>
      <c r="I2424" s="1346"/>
      <c r="J2424" s="1346"/>
      <c r="K2424" s="1346"/>
      <c r="L2424" s="1445"/>
      <c r="M2424" s="1346"/>
      <c r="N2424" s="1346"/>
      <c r="O2424" s="1346"/>
      <c r="P2424" s="1346"/>
      <c r="Q2424" s="1347" t="s">
        <v>20</v>
      </c>
      <c r="R2424" s="1347"/>
      <c r="S2424" s="1347"/>
      <c r="T2424" s="1347"/>
      <c r="U2424" s="1347"/>
      <c r="V2424" s="1445"/>
      <c r="W2424" s="1346"/>
      <c r="X2424" s="1346"/>
      <c r="Y2424" s="1346"/>
      <c r="Z2424" s="1346"/>
      <c r="AA2424" s="369"/>
    </row>
    <row r="2425" spans="1:47" ht="14.4">
      <c r="A2425" s="369"/>
      <c r="B2425" s="1348"/>
      <c r="C2425" s="1348"/>
      <c r="D2425" s="1347" t="s">
        <v>8</v>
      </c>
      <c r="E2425" s="1347"/>
      <c r="F2425" s="1347"/>
      <c r="G2425" s="1447"/>
      <c r="H2425" s="1343"/>
      <c r="I2425" s="1343"/>
      <c r="J2425" s="1343"/>
      <c r="K2425" s="1343"/>
      <c r="L2425" s="1344"/>
      <c r="M2425" s="1344"/>
      <c r="N2425" s="1344"/>
      <c r="O2425" s="1344"/>
      <c r="P2425" s="1344"/>
      <c r="Q2425" s="1344"/>
      <c r="R2425" s="1344"/>
      <c r="S2425" s="1344"/>
      <c r="T2425" s="1344"/>
      <c r="U2425" s="1344"/>
      <c r="V2425" s="1344"/>
      <c r="W2425" s="1344"/>
      <c r="X2425" s="1344"/>
      <c r="Y2425" s="1344"/>
      <c r="Z2425" s="1344"/>
      <c r="AA2425" s="369"/>
    </row>
    <row r="2426" spans="1:47" ht="14.4">
      <c r="A2426" s="369"/>
      <c r="B2426" s="1348"/>
      <c r="C2426" s="1348"/>
      <c r="D2426" s="1347"/>
      <c r="E2426" s="1347"/>
      <c r="F2426" s="1347"/>
      <c r="G2426" s="1345"/>
      <c r="H2426" s="1344"/>
      <c r="I2426" s="1344"/>
      <c r="J2426" s="1344"/>
      <c r="K2426" s="1344"/>
      <c r="L2426" s="1344"/>
      <c r="M2426" s="1344"/>
      <c r="N2426" s="1344"/>
      <c r="O2426" s="1344"/>
      <c r="P2426" s="1344"/>
      <c r="Q2426" s="1344"/>
      <c r="R2426" s="1344"/>
      <c r="S2426" s="1344"/>
      <c r="T2426" s="1344"/>
      <c r="U2426" s="1344"/>
      <c r="V2426" s="1344"/>
      <c r="W2426" s="1344"/>
      <c r="X2426" s="1344"/>
      <c r="Y2426" s="1344"/>
      <c r="Z2426" s="1344"/>
      <c r="AA2426" s="369"/>
    </row>
    <row r="2427" spans="1:47" ht="14.4">
      <c r="A2427" s="369"/>
      <c r="B2427" s="1348"/>
      <c r="C2427" s="1348"/>
      <c r="D2427" s="1347" t="s">
        <v>3745</v>
      </c>
      <c r="E2427" s="1347"/>
      <c r="F2427" s="1347"/>
      <c r="G2427" s="370"/>
      <c r="H2427" s="371"/>
      <c r="I2427" s="350"/>
      <c r="J2427" s="350"/>
      <c r="K2427" s="112" t="s">
        <v>3783</v>
      </c>
      <c r="L2427" s="371" t="s">
        <v>3966</v>
      </c>
      <c r="M2427" s="371"/>
      <c r="N2427" s="371"/>
      <c r="O2427" s="371"/>
      <c r="P2427" s="371" t="s">
        <v>3965</v>
      </c>
      <c r="Q2427" s="350"/>
      <c r="R2427" s="112" t="s">
        <v>3783</v>
      </c>
      <c r="S2427" s="371" t="s">
        <v>3967</v>
      </c>
      <c r="T2427" s="371"/>
      <c r="U2427" s="371"/>
      <c r="V2427" s="372"/>
      <c r="W2427" s="373"/>
      <c r="X2427" s="370"/>
      <c r="Y2427" s="370"/>
      <c r="Z2427" s="374"/>
      <c r="AA2427" s="369"/>
    </row>
    <row r="2428" spans="1:47" ht="14.4">
      <c r="A2428" s="369"/>
      <c r="B2428" s="1348"/>
      <c r="C2428" s="1348"/>
      <c r="D2428" s="1347"/>
      <c r="E2428" s="1347"/>
      <c r="F2428" s="1347"/>
      <c r="G2428" s="375"/>
      <c r="H2428" s="376"/>
      <c r="I2428" s="377"/>
      <c r="J2428" s="376"/>
      <c r="K2428" s="110" t="s">
        <v>3783</v>
      </c>
      <c r="L2428" s="376" t="s">
        <v>9</v>
      </c>
      <c r="M2428" s="376"/>
      <c r="N2428" s="376"/>
      <c r="O2428" s="1448"/>
      <c r="P2428" s="1449"/>
      <c r="Q2428" s="1449"/>
      <c r="R2428" s="1449"/>
      <c r="S2428" s="1449"/>
      <c r="T2428" s="1449"/>
      <c r="U2428" s="1449"/>
      <c r="V2428" s="1449"/>
      <c r="W2428" s="375" t="s">
        <v>10</v>
      </c>
      <c r="X2428" s="375"/>
      <c r="Y2428" s="375"/>
      <c r="Z2428" s="379"/>
      <c r="AA2428" s="369"/>
    </row>
    <row r="2429" spans="1:47" ht="14.4">
      <c r="A2429" s="369"/>
      <c r="B2429" s="1348"/>
      <c r="C2429" s="1348"/>
      <c r="D2429" s="1347"/>
      <c r="E2429" s="1347"/>
      <c r="F2429" s="1347"/>
      <c r="G2429" s="1450" t="s">
        <v>3968</v>
      </c>
      <c r="H2429" s="1450"/>
      <c r="I2429" s="1450"/>
      <c r="J2429" s="1450"/>
      <c r="K2429" s="1451"/>
      <c r="L2429" s="1452"/>
      <c r="M2429" s="1453"/>
      <c r="N2429" s="1453"/>
      <c r="O2429" s="1453"/>
      <c r="P2429" s="1453"/>
      <c r="Q2429" s="1452"/>
      <c r="R2429" s="1453"/>
      <c r="S2429" s="1453"/>
      <c r="T2429" s="1453"/>
      <c r="U2429" s="1453"/>
      <c r="V2429" s="1445"/>
      <c r="W2429" s="1346"/>
      <c r="X2429" s="1346"/>
      <c r="Y2429" s="1346"/>
      <c r="Z2429" s="1346"/>
      <c r="AA2429" s="369"/>
    </row>
    <row r="2430" spans="1:47" ht="14.4">
      <c r="A2430" s="369"/>
      <c r="B2430" s="1348"/>
      <c r="C2430" s="1348"/>
      <c r="D2430" s="1347"/>
      <c r="E2430" s="1347"/>
      <c r="F2430" s="1347"/>
      <c r="G2430" s="1450" t="s">
        <v>3969</v>
      </c>
      <c r="H2430" s="1450"/>
      <c r="I2430" s="1450"/>
      <c r="J2430" s="1450"/>
      <c r="K2430" s="1451"/>
      <c r="L2430" s="1429"/>
      <c r="M2430" s="862"/>
      <c r="N2430" s="109"/>
      <c r="O2430" s="1" t="s">
        <v>12</v>
      </c>
      <c r="P2430" s="109"/>
      <c r="Q2430" s="1" t="s">
        <v>11</v>
      </c>
      <c r="R2430" s="109"/>
      <c r="S2430" s="1" t="s">
        <v>227</v>
      </c>
      <c r="T2430" s="382"/>
      <c r="U2430" s="382"/>
      <c r="V2430" s="383"/>
      <c r="W2430" s="380"/>
      <c r="X2430" s="380"/>
      <c r="Y2430" s="380"/>
      <c r="Z2430" s="381"/>
      <c r="AA2430" s="369"/>
    </row>
    <row r="2431" spans="1:47" ht="13.95" customHeight="1">
      <c r="A2431" s="369"/>
      <c r="B2431" s="1348"/>
      <c r="C2431" s="1348"/>
      <c r="D2431" s="1443" t="s">
        <v>3971</v>
      </c>
      <c r="E2431" s="1347"/>
      <c r="F2431" s="1347"/>
      <c r="G2431" s="111" t="s">
        <v>3783</v>
      </c>
      <c r="H2431" s="385" t="s">
        <v>3972</v>
      </c>
      <c r="I2431" s="385"/>
      <c r="J2431" s="385"/>
      <c r="K2431" s="385"/>
      <c r="L2431" s="386" t="s">
        <v>3974</v>
      </c>
      <c r="M2431" s="385"/>
      <c r="N2431" s="385"/>
      <c r="O2431" s="1433"/>
      <c r="P2431" s="1433"/>
      <c r="Q2431" s="1433"/>
      <c r="R2431" s="1433"/>
      <c r="S2431" s="1433"/>
      <c r="T2431" s="1433"/>
      <c r="U2431" s="1433"/>
      <c r="V2431" s="1433"/>
      <c r="W2431" s="387" t="s">
        <v>10</v>
      </c>
      <c r="X2431" s="387"/>
      <c r="Y2431" s="387"/>
      <c r="Z2431" s="388"/>
      <c r="AA2431" s="369"/>
    </row>
    <row r="2432" spans="1:47" ht="14.4">
      <c r="A2432" s="369"/>
      <c r="B2432" s="1348"/>
      <c r="C2432" s="1348"/>
      <c r="D2432" s="1347"/>
      <c r="E2432" s="1347"/>
      <c r="F2432" s="1347"/>
      <c r="G2432" s="110" t="s">
        <v>3783</v>
      </c>
      <c r="H2432" s="376" t="s">
        <v>3973</v>
      </c>
      <c r="I2432" s="376"/>
      <c r="J2432" s="376"/>
      <c r="K2432" s="376"/>
      <c r="L2432" s="376"/>
      <c r="M2432" s="376"/>
      <c r="N2432" s="376"/>
      <c r="O2432" s="376"/>
      <c r="P2432" s="376"/>
      <c r="Q2432" s="376"/>
      <c r="R2432" s="376"/>
      <c r="S2432" s="376"/>
      <c r="T2432" s="376"/>
      <c r="U2432" s="376"/>
      <c r="V2432" s="378"/>
      <c r="W2432" s="375"/>
      <c r="X2432" s="375"/>
      <c r="Y2432" s="375"/>
      <c r="Z2432" s="379"/>
      <c r="AA2432" s="369"/>
    </row>
    <row r="2433" spans="1:47" ht="13.95" customHeight="1">
      <c r="A2433" s="369"/>
      <c r="B2433" s="1348" t="s">
        <v>3985</v>
      </c>
      <c r="C2433" s="1348"/>
      <c r="D2433" s="1347" t="s">
        <v>3755</v>
      </c>
      <c r="E2433" s="1347"/>
      <c r="F2433" s="1347"/>
      <c r="G2433" s="1435"/>
      <c r="H2433" s="1435"/>
      <c r="I2433" s="1435"/>
      <c r="J2433" s="1435"/>
      <c r="K2433" s="1435"/>
      <c r="L2433" s="1435"/>
      <c r="M2433" s="1435"/>
      <c r="N2433" s="1435"/>
      <c r="O2433" s="1435"/>
      <c r="P2433" s="1435"/>
      <c r="Q2433" s="1435"/>
      <c r="R2433" s="1435"/>
      <c r="S2433" s="1435"/>
      <c r="T2433" s="1435"/>
      <c r="U2433" s="1435"/>
      <c r="V2433" s="1435"/>
      <c r="W2433" s="1435"/>
      <c r="X2433" s="1435"/>
      <c r="Y2433" s="1435"/>
      <c r="Z2433" s="1435"/>
      <c r="AA2433" s="369"/>
    </row>
    <row r="2434" spans="1:47" ht="14.4">
      <c r="A2434" s="369"/>
      <c r="B2434" s="1348"/>
      <c r="C2434" s="1348"/>
      <c r="D2434" s="1434"/>
      <c r="E2434" s="1434"/>
      <c r="F2434" s="1434"/>
      <c r="G2434" s="1436"/>
      <c r="H2434" s="1436"/>
      <c r="I2434" s="1436"/>
      <c r="J2434" s="1435"/>
      <c r="K2434" s="1435"/>
      <c r="L2434" s="1435"/>
      <c r="M2434" s="1435"/>
      <c r="N2434" s="1435"/>
      <c r="O2434" s="1435"/>
      <c r="P2434" s="1435"/>
      <c r="Q2434" s="1435"/>
      <c r="R2434" s="1435"/>
      <c r="S2434" s="1435"/>
      <c r="T2434" s="1435"/>
      <c r="U2434" s="1435"/>
      <c r="V2434" s="1435"/>
      <c r="W2434" s="1435"/>
      <c r="X2434" s="1435"/>
      <c r="Y2434" s="1435"/>
      <c r="Z2434" s="1435"/>
      <c r="AA2434" s="369"/>
    </row>
    <row r="2435" spans="1:47" ht="18" customHeight="1">
      <c r="A2435" s="369"/>
      <c r="B2435" s="1348"/>
      <c r="C2435" s="1348"/>
      <c r="D2435" s="1347" t="s">
        <v>3975</v>
      </c>
      <c r="E2435" s="1347"/>
      <c r="F2435" s="1347"/>
      <c r="G2435" s="1047" t="s">
        <v>3918</v>
      </c>
      <c r="H2435" s="1047"/>
      <c r="I2435" s="1047"/>
      <c r="J2435" s="871"/>
      <c r="K2435" s="869"/>
      <c r="L2435" s="344" t="s">
        <v>3919</v>
      </c>
      <c r="M2435" s="1437"/>
      <c r="N2435" s="1427"/>
      <c r="O2435" s="1438"/>
      <c r="P2435" s="1439"/>
      <c r="Q2435" s="1425"/>
      <c r="R2435" s="1425"/>
      <c r="S2435" s="1425"/>
      <c r="T2435" s="1425"/>
      <c r="U2435" s="1425"/>
      <c r="V2435" s="1425"/>
      <c r="W2435" s="1425"/>
      <c r="X2435" s="1425"/>
      <c r="Y2435" s="1425"/>
      <c r="Z2435" s="1440"/>
      <c r="AA2435" s="369"/>
    </row>
    <row r="2436" spans="1:47" ht="18" customHeight="1">
      <c r="A2436" s="369"/>
      <c r="B2436" s="1348"/>
      <c r="C2436" s="1348"/>
      <c r="D2436" s="1347"/>
      <c r="E2436" s="1347"/>
      <c r="F2436" s="1347"/>
      <c r="G2436" s="1047" t="s">
        <v>3920</v>
      </c>
      <c r="H2436" s="1047"/>
      <c r="I2436" s="1047"/>
      <c r="J2436" s="1046"/>
      <c r="K2436" s="1046"/>
      <c r="L2436" s="1046"/>
      <c r="M2436" s="1046"/>
      <c r="N2436" s="1046"/>
      <c r="O2436" s="1046"/>
      <c r="P2436" s="1047" t="s">
        <v>3921</v>
      </c>
      <c r="Q2436" s="1047"/>
      <c r="R2436" s="1047"/>
      <c r="S2436" s="1046"/>
      <c r="T2436" s="1046"/>
      <c r="U2436" s="1046"/>
      <c r="V2436" s="1046"/>
      <c r="W2436" s="1046"/>
      <c r="X2436" s="1046"/>
      <c r="Y2436" s="1046"/>
      <c r="Z2436" s="1046"/>
      <c r="AA2436" s="369"/>
    </row>
    <row r="2437" spans="1:47" ht="18" customHeight="1">
      <c r="A2437" s="369"/>
      <c r="B2437" s="1348"/>
      <c r="C2437" s="1348"/>
      <c r="D2437" s="1347"/>
      <c r="E2437" s="1347"/>
      <c r="F2437" s="1347"/>
      <c r="G2437" s="1047" t="s">
        <v>3922</v>
      </c>
      <c r="H2437" s="1047"/>
      <c r="I2437" s="1047"/>
      <c r="J2437" s="1046"/>
      <c r="K2437" s="1046"/>
      <c r="L2437" s="1046"/>
      <c r="M2437" s="1046"/>
      <c r="N2437" s="1046"/>
      <c r="O2437" s="1046"/>
      <c r="P2437" s="1047" t="s">
        <v>3923</v>
      </c>
      <c r="Q2437" s="1047"/>
      <c r="R2437" s="1047"/>
      <c r="S2437" s="1046"/>
      <c r="T2437" s="1046"/>
      <c r="U2437" s="1046"/>
      <c r="V2437" s="1046"/>
      <c r="W2437" s="1046"/>
      <c r="X2437" s="1046"/>
      <c r="Y2437" s="1046"/>
      <c r="Z2437" s="1046"/>
      <c r="AA2437" s="369"/>
    </row>
    <row r="2438" spans="1:47" ht="18" customHeight="1">
      <c r="A2438" s="369"/>
      <c r="B2438" s="1348"/>
      <c r="C2438" s="1348"/>
      <c r="D2438" s="1347"/>
      <c r="E2438" s="1347"/>
      <c r="F2438" s="1347"/>
      <c r="G2438" s="1047" t="s">
        <v>3924</v>
      </c>
      <c r="H2438" s="1047"/>
      <c r="I2438" s="1047"/>
      <c r="J2438" s="1046"/>
      <c r="K2438" s="1046"/>
      <c r="L2438" s="1046"/>
      <c r="M2438" s="1046"/>
      <c r="N2438" s="1046"/>
      <c r="O2438" s="1046"/>
      <c r="P2438" s="1046"/>
      <c r="Q2438" s="1046"/>
      <c r="R2438" s="1046"/>
      <c r="S2438" s="1046"/>
      <c r="T2438" s="1046"/>
      <c r="U2438" s="1046"/>
      <c r="V2438" s="1046"/>
      <c r="W2438" s="1046"/>
      <c r="X2438" s="1046"/>
      <c r="Y2438" s="1046"/>
      <c r="Z2438" s="1046"/>
      <c r="AA2438" s="369"/>
    </row>
    <row r="2439" spans="1:47" ht="14.4">
      <c r="A2439" s="369"/>
      <c r="B2439" s="1348"/>
      <c r="C2439" s="1348"/>
      <c r="D2439" s="1441" t="s">
        <v>3976</v>
      </c>
      <c r="E2439" s="1441"/>
      <c r="F2439" s="1441"/>
      <c r="G2439" s="1441"/>
      <c r="H2439" s="1441"/>
      <c r="I2439" s="1441"/>
      <c r="J2439" s="1441"/>
      <c r="K2439" s="1441"/>
      <c r="L2439" s="1441"/>
      <c r="M2439" s="1441"/>
      <c r="N2439" s="1441" t="s">
        <v>177</v>
      </c>
      <c r="O2439" s="1441"/>
      <c r="P2439" s="1441"/>
      <c r="Q2439" s="1441"/>
      <c r="R2439" s="1441"/>
      <c r="S2439" s="1441"/>
      <c r="T2439" s="1441"/>
      <c r="U2439" s="1441"/>
      <c r="V2439" s="1441"/>
      <c r="W2439" s="1441"/>
      <c r="X2439" s="1441"/>
      <c r="Y2439" s="1441"/>
      <c r="Z2439" s="1441"/>
      <c r="AA2439" s="369"/>
    </row>
    <row r="2440" spans="1:47" ht="14.4">
      <c r="A2440" s="369"/>
      <c r="B2440" s="1348"/>
      <c r="C2440" s="1348"/>
      <c r="D2440" s="1347"/>
      <c r="E2440" s="1347"/>
      <c r="F2440" s="1347"/>
      <c r="G2440" s="1347"/>
      <c r="H2440" s="1347"/>
      <c r="I2440" s="1347"/>
      <c r="J2440" s="1347"/>
      <c r="K2440" s="1347"/>
      <c r="L2440" s="1347"/>
      <c r="M2440" s="1347"/>
      <c r="N2440" s="1347"/>
      <c r="O2440" s="1347"/>
      <c r="P2440" s="1347"/>
      <c r="Q2440" s="1347"/>
      <c r="R2440" s="1347"/>
      <c r="S2440" s="1347"/>
      <c r="T2440" s="1347"/>
      <c r="U2440" s="1347"/>
      <c r="V2440" s="1347"/>
      <c r="W2440" s="1347"/>
      <c r="X2440" s="1347"/>
      <c r="Y2440" s="1347"/>
      <c r="Z2440" s="1347"/>
      <c r="AA2440" s="369"/>
    </row>
    <row r="2441" spans="1:47" ht="14.25" customHeight="1">
      <c r="A2441" s="369"/>
      <c r="B2441" s="1348"/>
      <c r="C2441" s="1348"/>
      <c r="D2441" s="1347"/>
      <c r="E2441" s="1347"/>
      <c r="F2441" s="1347"/>
      <c r="G2441" s="1347"/>
      <c r="H2441" s="1347"/>
      <c r="I2441" s="1347"/>
      <c r="J2441" s="1347"/>
      <c r="K2441" s="1347"/>
      <c r="L2441" s="1347"/>
      <c r="M2441" s="1347"/>
      <c r="N2441" s="1347"/>
      <c r="O2441" s="1347"/>
      <c r="P2441" s="1347"/>
      <c r="Q2441" s="1347"/>
      <c r="R2441" s="1347"/>
      <c r="S2441" s="1347"/>
      <c r="T2441" s="1347"/>
      <c r="U2441" s="1347"/>
      <c r="V2441" s="1347"/>
      <c r="W2441" s="1347"/>
      <c r="X2441" s="1347"/>
      <c r="Y2441" s="1347"/>
      <c r="Z2441" s="1347"/>
      <c r="AA2441" s="369"/>
    </row>
    <row r="2442" spans="1:47" ht="14.4">
      <c r="A2442" s="369"/>
      <c r="B2442" s="1348"/>
      <c r="C2442" s="1348"/>
      <c r="D2442" s="1347" t="s">
        <v>3977</v>
      </c>
      <c r="E2442" s="1347"/>
      <c r="F2442" s="1347"/>
      <c r="G2442" s="1347"/>
      <c r="H2442" s="1347"/>
      <c r="I2442" s="1347"/>
      <c r="J2442" s="1347"/>
      <c r="K2442" s="1347"/>
      <c r="L2442" s="1347"/>
      <c r="M2442" s="1347"/>
      <c r="N2442" s="1442" t="s">
        <v>3979</v>
      </c>
      <c r="O2442" s="1442"/>
      <c r="P2442" s="1442"/>
      <c r="Q2442" s="1442"/>
      <c r="R2442" s="390"/>
      <c r="S2442" s="369"/>
      <c r="T2442" s="369"/>
      <c r="U2442" s="369"/>
      <c r="V2442" s="391"/>
      <c r="W2442" s="389"/>
      <c r="X2442" s="389"/>
      <c r="Y2442" s="389"/>
      <c r="Z2442" s="392"/>
      <c r="AA2442" s="369"/>
    </row>
    <row r="2443" spans="1:47" ht="14.4">
      <c r="A2443" s="369"/>
      <c r="B2443" s="1348"/>
      <c r="C2443" s="1348"/>
      <c r="D2443" s="1347"/>
      <c r="E2443" s="1347"/>
      <c r="F2443" s="1347"/>
      <c r="G2443" s="1347"/>
      <c r="H2443" s="1347"/>
      <c r="I2443" s="1347"/>
      <c r="J2443" s="1347"/>
      <c r="K2443" s="1347"/>
      <c r="L2443" s="1347"/>
      <c r="M2443" s="1347"/>
      <c r="N2443" s="1442"/>
      <c r="O2443" s="1442"/>
      <c r="P2443" s="1442"/>
      <c r="Q2443" s="1442"/>
      <c r="R2443" s="115"/>
      <c r="S2443" s="114"/>
      <c r="T2443" s="369" t="s">
        <v>388</v>
      </c>
      <c r="U2443" s="114"/>
      <c r="V2443" s="393" t="s">
        <v>3980</v>
      </c>
      <c r="W2443" s="389"/>
      <c r="X2443" s="389"/>
      <c r="Y2443" s="389"/>
      <c r="Z2443" s="392"/>
      <c r="AA2443" s="369"/>
    </row>
    <row r="2444" spans="1:47" ht="14.4">
      <c r="A2444" s="369"/>
      <c r="B2444" s="1348"/>
      <c r="C2444" s="1348"/>
      <c r="D2444" s="1347"/>
      <c r="E2444" s="1347"/>
      <c r="F2444" s="1347"/>
      <c r="G2444" s="1347"/>
      <c r="H2444" s="1347"/>
      <c r="I2444" s="1347"/>
      <c r="J2444" s="1347"/>
      <c r="K2444" s="1347"/>
      <c r="L2444" s="1347"/>
      <c r="M2444" s="1347"/>
      <c r="N2444" s="1442"/>
      <c r="O2444" s="1442"/>
      <c r="P2444" s="1442"/>
      <c r="Q2444" s="1442"/>
      <c r="R2444" s="394"/>
      <c r="S2444" s="369"/>
      <c r="T2444" s="369"/>
      <c r="U2444" s="395"/>
      <c r="V2444" s="391"/>
      <c r="W2444" s="389"/>
      <c r="X2444" s="389"/>
      <c r="Y2444" s="389"/>
      <c r="Z2444" s="392"/>
      <c r="AA2444" s="369"/>
    </row>
    <row r="2445" spans="1:47" ht="13.95" customHeight="1">
      <c r="A2445" s="369"/>
      <c r="B2445" s="1348"/>
      <c r="C2445" s="1348"/>
      <c r="D2445" s="1443" t="s">
        <v>3978</v>
      </c>
      <c r="E2445" s="1443"/>
      <c r="F2445" s="1443"/>
      <c r="G2445" s="370"/>
      <c r="H2445" s="371"/>
      <c r="I2445" s="371"/>
      <c r="J2445" s="371"/>
      <c r="K2445" s="371"/>
      <c r="L2445" s="371"/>
      <c r="M2445" s="371"/>
      <c r="N2445" s="371"/>
      <c r="O2445" s="371"/>
      <c r="P2445" s="371"/>
      <c r="Q2445" s="371"/>
      <c r="R2445" s="371"/>
      <c r="S2445" s="371"/>
      <c r="T2445" s="371"/>
      <c r="U2445" s="371"/>
      <c r="V2445" s="372"/>
      <c r="W2445" s="370"/>
      <c r="X2445" s="370"/>
      <c r="Y2445" s="370"/>
      <c r="Z2445" s="374"/>
      <c r="AA2445" s="369"/>
    </row>
    <row r="2446" spans="1:47" ht="14.4">
      <c r="A2446" s="369"/>
      <c r="B2446" s="1348"/>
      <c r="C2446" s="1348"/>
      <c r="D2446" s="1443"/>
      <c r="E2446" s="1443"/>
      <c r="F2446" s="1443"/>
      <c r="G2446" s="389"/>
      <c r="H2446" s="369"/>
      <c r="I2446" s="121" t="s">
        <v>3783</v>
      </c>
      <c r="J2446" s="369" t="s">
        <v>3981</v>
      </c>
      <c r="K2446" s="369"/>
      <c r="L2446" s="369"/>
      <c r="M2446" s="369"/>
      <c r="N2446" s="369" t="s">
        <v>3965</v>
      </c>
      <c r="O2446" s="369"/>
      <c r="P2446" s="121" t="s">
        <v>3783</v>
      </c>
      <c r="Q2446" s="369" t="s">
        <v>3982</v>
      </c>
      <c r="R2446" s="369"/>
      <c r="S2446" s="369"/>
      <c r="T2446" s="369"/>
      <c r="U2446" s="369" t="s">
        <v>3965</v>
      </c>
      <c r="V2446" s="391"/>
      <c r="W2446" s="121" t="s">
        <v>3783</v>
      </c>
      <c r="X2446" s="389" t="s">
        <v>3983</v>
      </c>
      <c r="Y2446" s="389"/>
      <c r="Z2446" s="392"/>
      <c r="AA2446" s="369"/>
    </row>
    <row r="2447" spans="1:47" ht="14.4">
      <c r="A2447" s="369"/>
      <c r="B2447" s="1348"/>
      <c r="C2447" s="1348"/>
      <c r="D2447" s="1443"/>
      <c r="E2447" s="1443"/>
      <c r="F2447" s="1443"/>
      <c r="G2447" s="375"/>
      <c r="H2447" s="376"/>
      <c r="I2447" s="376"/>
      <c r="J2447" s="376"/>
      <c r="K2447" s="376"/>
      <c r="L2447" s="376"/>
      <c r="M2447" s="376"/>
      <c r="N2447" s="376"/>
      <c r="O2447" s="376"/>
      <c r="P2447" s="376"/>
      <c r="Q2447" s="376"/>
      <c r="R2447" s="376"/>
      <c r="S2447" s="376"/>
      <c r="T2447" s="376"/>
      <c r="U2447" s="376"/>
      <c r="V2447" s="378"/>
      <c r="W2447" s="375"/>
      <c r="X2447" s="375"/>
      <c r="Y2447" s="375"/>
      <c r="Z2447" s="379"/>
      <c r="AA2447" s="369"/>
    </row>
    <row r="2448" spans="1:47" ht="14.55" customHeight="1">
      <c r="B2448" s="1348" t="s">
        <v>3984</v>
      </c>
      <c r="C2448" s="1348"/>
      <c r="D2448" s="1347" t="s">
        <v>23</v>
      </c>
      <c r="E2448" s="1347"/>
      <c r="F2448" s="1347"/>
      <c r="G2448" s="1346" t="s">
        <v>15</v>
      </c>
      <c r="H2448" s="1346"/>
      <c r="I2448" s="1346"/>
      <c r="J2448" s="1346"/>
      <c r="K2448" s="1346"/>
      <c r="L2448" s="1444"/>
      <c r="M2448" s="1349"/>
      <c r="N2448" s="368" t="s">
        <v>3919</v>
      </c>
      <c r="O2448" s="1444"/>
      <c r="P2448" s="1349"/>
      <c r="Q2448" s="1346" t="s">
        <v>56</v>
      </c>
      <c r="R2448" s="1346"/>
      <c r="S2448" s="1346"/>
      <c r="T2448" s="1346"/>
      <c r="U2448" s="1346"/>
      <c r="V2448" s="1445"/>
      <c r="W2448" s="1346"/>
      <c r="X2448" s="1346"/>
      <c r="Y2448" s="1346"/>
      <c r="Z2448" s="1346"/>
      <c r="AB2448" s="2">
        <v>95</v>
      </c>
      <c r="AC2448" s="876"/>
      <c r="AD2448" s="876"/>
      <c r="AE2448" s="876"/>
      <c r="AF2448" s="1446"/>
      <c r="AG2448" s="1446"/>
      <c r="AH2448" s="1446"/>
      <c r="AI2448" s="1446"/>
      <c r="AJ2448" s="1446"/>
      <c r="AK2448" s="876"/>
      <c r="AL2448" s="876"/>
      <c r="AM2448" s="876"/>
      <c r="AN2448" s="1446"/>
      <c r="AO2448" s="1446"/>
      <c r="AP2448" s="1446"/>
      <c r="AQ2448" s="1446"/>
      <c r="AR2448" s="1446"/>
      <c r="AS2448" s="1446"/>
      <c r="AT2448" s="1446"/>
      <c r="AU2448" s="1446"/>
    </row>
    <row r="2449" spans="1:47" ht="13.05" customHeight="1">
      <c r="B2449" s="1348"/>
      <c r="C2449" s="1348"/>
      <c r="D2449" s="1347"/>
      <c r="E2449" s="1347"/>
      <c r="F2449" s="1347"/>
      <c r="G2449" s="1346" t="s">
        <v>17</v>
      </c>
      <c r="H2449" s="1346"/>
      <c r="I2449" s="1346"/>
      <c r="J2449" s="1346"/>
      <c r="K2449" s="1346"/>
      <c r="L2449" s="1445"/>
      <c r="M2449" s="1346"/>
      <c r="N2449" s="1346"/>
      <c r="O2449" s="1346"/>
      <c r="P2449" s="1346"/>
      <c r="Q2449" s="1346" t="s">
        <v>3993</v>
      </c>
      <c r="R2449" s="1346"/>
      <c r="S2449" s="1346"/>
      <c r="T2449" s="1346"/>
      <c r="U2449" s="1346"/>
      <c r="V2449" s="1445"/>
      <c r="W2449" s="1346"/>
      <c r="X2449" s="1346"/>
      <c r="Y2449" s="1346"/>
      <c r="Z2449" s="1346"/>
      <c r="AC2449" s="876"/>
      <c r="AD2449" s="876"/>
      <c r="AE2449" s="876"/>
      <c r="AF2449" s="1446"/>
      <c r="AG2449" s="1446"/>
      <c r="AH2449" s="1446"/>
      <c r="AI2449" s="1446"/>
      <c r="AJ2449" s="1446"/>
      <c r="AK2449" s="1446"/>
      <c r="AL2449" s="1446"/>
      <c r="AM2449" s="1446"/>
      <c r="AN2449" s="1446"/>
      <c r="AO2449" s="1446"/>
      <c r="AP2449" s="1446"/>
      <c r="AQ2449" s="1446"/>
      <c r="AR2449" s="1446"/>
      <c r="AS2449" s="1446"/>
      <c r="AT2449" s="1446"/>
      <c r="AU2449" s="1446"/>
    </row>
    <row r="2450" spans="1:47" ht="13.95" customHeight="1">
      <c r="A2450" s="369"/>
      <c r="B2450" s="1348"/>
      <c r="C2450" s="1348"/>
      <c r="D2450" s="1347"/>
      <c r="E2450" s="1347"/>
      <c r="F2450" s="1347"/>
      <c r="G2450" s="1346" t="s">
        <v>19</v>
      </c>
      <c r="H2450" s="1346"/>
      <c r="I2450" s="1346"/>
      <c r="J2450" s="1346"/>
      <c r="K2450" s="1346"/>
      <c r="L2450" s="1445"/>
      <c r="M2450" s="1346"/>
      <c r="N2450" s="1346"/>
      <c r="O2450" s="1346"/>
      <c r="P2450" s="1346"/>
      <c r="Q2450" s="1347" t="s">
        <v>20</v>
      </c>
      <c r="R2450" s="1347"/>
      <c r="S2450" s="1347"/>
      <c r="T2450" s="1347"/>
      <c r="U2450" s="1347"/>
      <c r="V2450" s="1445"/>
      <c r="W2450" s="1346"/>
      <c r="X2450" s="1346"/>
      <c r="Y2450" s="1346"/>
      <c r="Z2450" s="1346"/>
      <c r="AA2450" s="369"/>
    </row>
    <row r="2451" spans="1:47" ht="14.4">
      <c r="A2451" s="369"/>
      <c r="B2451" s="1348"/>
      <c r="C2451" s="1348"/>
      <c r="D2451" s="1347" t="s">
        <v>8</v>
      </c>
      <c r="E2451" s="1347"/>
      <c r="F2451" s="1347"/>
      <c r="G2451" s="1447"/>
      <c r="H2451" s="1343"/>
      <c r="I2451" s="1343"/>
      <c r="J2451" s="1343"/>
      <c r="K2451" s="1343"/>
      <c r="L2451" s="1344"/>
      <c r="M2451" s="1344"/>
      <c r="N2451" s="1344"/>
      <c r="O2451" s="1344"/>
      <c r="P2451" s="1344"/>
      <c r="Q2451" s="1344"/>
      <c r="R2451" s="1344"/>
      <c r="S2451" s="1344"/>
      <c r="T2451" s="1344"/>
      <c r="U2451" s="1344"/>
      <c r="V2451" s="1344"/>
      <c r="W2451" s="1344"/>
      <c r="X2451" s="1344"/>
      <c r="Y2451" s="1344"/>
      <c r="Z2451" s="1344"/>
      <c r="AA2451" s="369"/>
    </row>
    <row r="2452" spans="1:47" ht="14.4">
      <c r="A2452" s="369"/>
      <c r="B2452" s="1348"/>
      <c r="C2452" s="1348"/>
      <c r="D2452" s="1347"/>
      <c r="E2452" s="1347"/>
      <c r="F2452" s="1347"/>
      <c r="G2452" s="1345"/>
      <c r="H2452" s="1344"/>
      <c r="I2452" s="1344"/>
      <c r="J2452" s="1344"/>
      <c r="K2452" s="1344"/>
      <c r="L2452" s="1344"/>
      <c r="M2452" s="1344"/>
      <c r="N2452" s="1344"/>
      <c r="O2452" s="1344"/>
      <c r="P2452" s="1344"/>
      <c r="Q2452" s="1344"/>
      <c r="R2452" s="1344"/>
      <c r="S2452" s="1344"/>
      <c r="T2452" s="1344"/>
      <c r="U2452" s="1344"/>
      <c r="V2452" s="1344"/>
      <c r="W2452" s="1344"/>
      <c r="X2452" s="1344"/>
      <c r="Y2452" s="1344"/>
      <c r="Z2452" s="1344"/>
      <c r="AA2452" s="369"/>
    </row>
    <row r="2453" spans="1:47" ht="14.4">
      <c r="A2453" s="369"/>
      <c r="B2453" s="1348"/>
      <c r="C2453" s="1348"/>
      <c r="D2453" s="1347" t="s">
        <v>3745</v>
      </c>
      <c r="E2453" s="1347"/>
      <c r="F2453" s="1347"/>
      <c r="G2453" s="370"/>
      <c r="H2453" s="371"/>
      <c r="I2453" s="350"/>
      <c r="J2453" s="350"/>
      <c r="K2453" s="112" t="s">
        <v>3783</v>
      </c>
      <c r="L2453" s="371" t="s">
        <v>3966</v>
      </c>
      <c r="M2453" s="371"/>
      <c r="N2453" s="371"/>
      <c r="O2453" s="371"/>
      <c r="P2453" s="371" t="s">
        <v>3965</v>
      </c>
      <c r="Q2453" s="350"/>
      <c r="R2453" s="112" t="s">
        <v>3783</v>
      </c>
      <c r="S2453" s="371" t="s">
        <v>3967</v>
      </c>
      <c r="T2453" s="371"/>
      <c r="U2453" s="371"/>
      <c r="V2453" s="372"/>
      <c r="W2453" s="373"/>
      <c r="X2453" s="370"/>
      <c r="Y2453" s="370"/>
      <c r="Z2453" s="374"/>
      <c r="AA2453" s="369"/>
    </row>
    <row r="2454" spans="1:47" ht="14.4">
      <c r="A2454" s="369"/>
      <c r="B2454" s="1348"/>
      <c r="C2454" s="1348"/>
      <c r="D2454" s="1347"/>
      <c r="E2454" s="1347"/>
      <c r="F2454" s="1347"/>
      <c r="G2454" s="375"/>
      <c r="H2454" s="376"/>
      <c r="I2454" s="377"/>
      <c r="J2454" s="376"/>
      <c r="K2454" s="110" t="s">
        <v>3783</v>
      </c>
      <c r="L2454" s="376" t="s">
        <v>9</v>
      </c>
      <c r="M2454" s="376"/>
      <c r="N2454" s="376"/>
      <c r="O2454" s="1448"/>
      <c r="P2454" s="1449"/>
      <c r="Q2454" s="1449"/>
      <c r="R2454" s="1449"/>
      <c r="S2454" s="1449"/>
      <c r="T2454" s="1449"/>
      <c r="U2454" s="1449"/>
      <c r="V2454" s="1449"/>
      <c r="W2454" s="375" t="s">
        <v>10</v>
      </c>
      <c r="X2454" s="375"/>
      <c r="Y2454" s="375"/>
      <c r="Z2454" s="379"/>
      <c r="AA2454" s="369"/>
    </row>
    <row r="2455" spans="1:47" ht="14.4">
      <c r="A2455" s="369"/>
      <c r="B2455" s="1348"/>
      <c r="C2455" s="1348"/>
      <c r="D2455" s="1347"/>
      <c r="E2455" s="1347"/>
      <c r="F2455" s="1347"/>
      <c r="G2455" s="1450" t="s">
        <v>3968</v>
      </c>
      <c r="H2455" s="1450"/>
      <c r="I2455" s="1450"/>
      <c r="J2455" s="1450"/>
      <c r="K2455" s="1451"/>
      <c r="L2455" s="1452"/>
      <c r="M2455" s="1453"/>
      <c r="N2455" s="1453"/>
      <c r="O2455" s="1453"/>
      <c r="P2455" s="1453"/>
      <c r="Q2455" s="1452"/>
      <c r="R2455" s="1453"/>
      <c r="S2455" s="1453"/>
      <c r="T2455" s="1453"/>
      <c r="U2455" s="1453"/>
      <c r="V2455" s="1445"/>
      <c r="W2455" s="1346"/>
      <c r="X2455" s="1346"/>
      <c r="Y2455" s="1346"/>
      <c r="Z2455" s="1346"/>
      <c r="AA2455" s="369"/>
    </row>
    <row r="2456" spans="1:47" ht="14.4">
      <c r="A2456" s="369"/>
      <c r="B2456" s="1348"/>
      <c r="C2456" s="1348"/>
      <c r="D2456" s="1347"/>
      <c r="E2456" s="1347"/>
      <c r="F2456" s="1347"/>
      <c r="G2456" s="1450" t="s">
        <v>3969</v>
      </c>
      <c r="H2456" s="1450"/>
      <c r="I2456" s="1450"/>
      <c r="J2456" s="1450"/>
      <c r="K2456" s="1451"/>
      <c r="L2456" s="1429"/>
      <c r="M2456" s="862"/>
      <c r="N2456" s="109"/>
      <c r="O2456" s="1" t="s">
        <v>12</v>
      </c>
      <c r="P2456" s="109"/>
      <c r="Q2456" s="1" t="s">
        <v>11</v>
      </c>
      <c r="R2456" s="109"/>
      <c r="S2456" s="1" t="s">
        <v>227</v>
      </c>
      <c r="T2456" s="382"/>
      <c r="U2456" s="382"/>
      <c r="V2456" s="383"/>
      <c r="W2456" s="380"/>
      <c r="X2456" s="380"/>
      <c r="Y2456" s="380"/>
      <c r="Z2456" s="381"/>
      <c r="AA2456" s="369"/>
    </row>
    <row r="2457" spans="1:47" ht="13.95" customHeight="1">
      <c r="A2457" s="369"/>
      <c r="B2457" s="1348"/>
      <c r="C2457" s="1348"/>
      <c r="D2457" s="1443" t="s">
        <v>3971</v>
      </c>
      <c r="E2457" s="1347"/>
      <c r="F2457" s="1347"/>
      <c r="G2457" s="111" t="s">
        <v>3783</v>
      </c>
      <c r="H2457" s="385" t="s">
        <v>3972</v>
      </c>
      <c r="I2457" s="385"/>
      <c r="J2457" s="385"/>
      <c r="K2457" s="385"/>
      <c r="L2457" s="386" t="s">
        <v>3974</v>
      </c>
      <c r="M2457" s="385"/>
      <c r="N2457" s="385"/>
      <c r="O2457" s="1433"/>
      <c r="P2457" s="1433"/>
      <c r="Q2457" s="1433"/>
      <c r="R2457" s="1433"/>
      <c r="S2457" s="1433"/>
      <c r="T2457" s="1433"/>
      <c r="U2457" s="1433"/>
      <c r="V2457" s="1433"/>
      <c r="W2457" s="387" t="s">
        <v>10</v>
      </c>
      <c r="X2457" s="387"/>
      <c r="Y2457" s="387"/>
      <c r="Z2457" s="388"/>
      <c r="AA2457" s="369"/>
    </row>
    <row r="2458" spans="1:47" ht="14.4">
      <c r="A2458" s="369"/>
      <c r="B2458" s="1348"/>
      <c r="C2458" s="1348"/>
      <c r="D2458" s="1347"/>
      <c r="E2458" s="1347"/>
      <c r="F2458" s="1347"/>
      <c r="G2458" s="110" t="s">
        <v>3783</v>
      </c>
      <c r="H2458" s="376" t="s">
        <v>3973</v>
      </c>
      <c r="I2458" s="376"/>
      <c r="J2458" s="376"/>
      <c r="K2458" s="376"/>
      <c r="L2458" s="376"/>
      <c r="M2458" s="376"/>
      <c r="N2458" s="376"/>
      <c r="O2458" s="376"/>
      <c r="P2458" s="376"/>
      <c r="Q2458" s="376"/>
      <c r="R2458" s="376"/>
      <c r="S2458" s="376"/>
      <c r="T2458" s="376"/>
      <c r="U2458" s="376"/>
      <c r="V2458" s="378"/>
      <c r="W2458" s="375"/>
      <c r="X2458" s="375"/>
      <c r="Y2458" s="375"/>
      <c r="Z2458" s="379"/>
      <c r="AA2458" s="369"/>
    </row>
    <row r="2459" spans="1:47" ht="13.95" customHeight="1">
      <c r="A2459" s="369"/>
      <c r="B2459" s="1348" t="s">
        <v>3985</v>
      </c>
      <c r="C2459" s="1348"/>
      <c r="D2459" s="1347" t="s">
        <v>3755</v>
      </c>
      <c r="E2459" s="1347"/>
      <c r="F2459" s="1347"/>
      <c r="G2459" s="1435"/>
      <c r="H2459" s="1435"/>
      <c r="I2459" s="1435"/>
      <c r="J2459" s="1435"/>
      <c r="K2459" s="1435"/>
      <c r="L2459" s="1435"/>
      <c r="M2459" s="1435"/>
      <c r="N2459" s="1435"/>
      <c r="O2459" s="1435"/>
      <c r="P2459" s="1435"/>
      <c r="Q2459" s="1435"/>
      <c r="R2459" s="1435"/>
      <c r="S2459" s="1435"/>
      <c r="T2459" s="1435"/>
      <c r="U2459" s="1435"/>
      <c r="V2459" s="1435"/>
      <c r="W2459" s="1435"/>
      <c r="X2459" s="1435"/>
      <c r="Y2459" s="1435"/>
      <c r="Z2459" s="1435"/>
      <c r="AA2459" s="369"/>
    </row>
    <row r="2460" spans="1:47" ht="14.4">
      <c r="A2460" s="369"/>
      <c r="B2460" s="1348"/>
      <c r="C2460" s="1348"/>
      <c r="D2460" s="1434"/>
      <c r="E2460" s="1434"/>
      <c r="F2460" s="1434"/>
      <c r="G2460" s="1436"/>
      <c r="H2460" s="1436"/>
      <c r="I2460" s="1436"/>
      <c r="J2460" s="1435"/>
      <c r="K2460" s="1435"/>
      <c r="L2460" s="1435"/>
      <c r="M2460" s="1435"/>
      <c r="N2460" s="1435"/>
      <c r="O2460" s="1435"/>
      <c r="P2460" s="1435"/>
      <c r="Q2460" s="1435"/>
      <c r="R2460" s="1435"/>
      <c r="S2460" s="1435"/>
      <c r="T2460" s="1435"/>
      <c r="U2460" s="1435"/>
      <c r="V2460" s="1435"/>
      <c r="W2460" s="1435"/>
      <c r="X2460" s="1435"/>
      <c r="Y2460" s="1435"/>
      <c r="Z2460" s="1435"/>
      <c r="AA2460" s="369"/>
    </row>
    <row r="2461" spans="1:47" ht="18" customHeight="1">
      <c r="A2461" s="369"/>
      <c r="B2461" s="1348"/>
      <c r="C2461" s="1348"/>
      <c r="D2461" s="1347" t="s">
        <v>3975</v>
      </c>
      <c r="E2461" s="1347"/>
      <c r="F2461" s="1347"/>
      <c r="G2461" s="1047" t="s">
        <v>3918</v>
      </c>
      <c r="H2461" s="1047"/>
      <c r="I2461" s="1047"/>
      <c r="J2461" s="871"/>
      <c r="K2461" s="869"/>
      <c r="L2461" s="344" t="s">
        <v>3919</v>
      </c>
      <c r="M2461" s="1437"/>
      <c r="N2461" s="1427"/>
      <c r="O2461" s="1438"/>
      <c r="P2461" s="1439"/>
      <c r="Q2461" s="1425"/>
      <c r="R2461" s="1425"/>
      <c r="S2461" s="1425"/>
      <c r="T2461" s="1425"/>
      <c r="U2461" s="1425"/>
      <c r="V2461" s="1425"/>
      <c r="W2461" s="1425"/>
      <c r="X2461" s="1425"/>
      <c r="Y2461" s="1425"/>
      <c r="Z2461" s="1440"/>
      <c r="AA2461" s="369"/>
    </row>
    <row r="2462" spans="1:47" ht="18" customHeight="1">
      <c r="A2462" s="369"/>
      <c r="B2462" s="1348"/>
      <c r="C2462" s="1348"/>
      <c r="D2462" s="1347"/>
      <c r="E2462" s="1347"/>
      <c r="F2462" s="1347"/>
      <c r="G2462" s="1047" t="s">
        <v>3920</v>
      </c>
      <c r="H2462" s="1047"/>
      <c r="I2462" s="1047"/>
      <c r="J2462" s="1046"/>
      <c r="K2462" s="1046"/>
      <c r="L2462" s="1046"/>
      <c r="M2462" s="1046"/>
      <c r="N2462" s="1046"/>
      <c r="O2462" s="1046"/>
      <c r="P2462" s="1047" t="s">
        <v>3921</v>
      </c>
      <c r="Q2462" s="1047"/>
      <c r="R2462" s="1047"/>
      <c r="S2462" s="1046"/>
      <c r="T2462" s="1046"/>
      <c r="U2462" s="1046"/>
      <c r="V2462" s="1046"/>
      <c r="W2462" s="1046"/>
      <c r="X2462" s="1046"/>
      <c r="Y2462" s="1046"/>
      <c r="Z2462" s="1046"/>
      <c r="AA2462" s="369"/>
    </row>
    <row r="2463" spans="1:47" ht="18" customHeight="1">
      <c r="A2463" s="369"/>
      <c r="B2463" s="1348"/>
      <c r="C2463" s="1348"/>
      <c r="D2463" s="1347"/>
      <c r="E2463" s="1347"/>
      <c r="F2463" s="1347"/>
      <c r="G2463" s="1047" t="s">
        <v>3922</v>
      </c>
      <c r="H2463" s="1047"/>
      <c r="I2463" s="1047"/>
      <c r="J2463" s="1046"/>
      <c r="K2463" s="1046"/>
      <c r="L2463" s="1046"/>
      <c r="M2463" s="1046"/>
      <c r="N2463" s="1046"/>
      <c r="O2463" s="1046"/>
      <c r="P2463" s="1047" t="s">
        <v>3923</v>
      </c>
      <c r="Q2463" s="1047"/>
      <c r="R2463" s="1047"/>
      <c r="S2463" s="1046"/>
      <c r="T2463" s="1046"/>
      <c r="U2463" s="1046"/>
      <c r="V2463" s="1046"/>
      <c r="W2463" s="1046"/>
      <c r="X2463" s="1046"/>
      <c r="Y2463" s="1046"/>
      <c r="Z2463" s="1046"/>
      <c r="AA2463" s="369"/>
    </row>
    <row r="2464" spans="1:47" ht="18" customHeight="1">
      <c r="A2464" s="369"/>
      <c r="B2464" s="1348"/>
      <c r="C2464" s="1348"/>
      <c r="D2464" s="1347"/>
      <c r="E2464" s="1347"/>
      <c r="F2464" s="1347"/>
      <c r="G2464" s="1047" t="s">
        <v>3924</v>
      </c>
      <c r="H2464" s="1047"/>
      <c r="I2464" s="1047"/>
      <c r="J2464" s="1046"/>
      <c r="K2464" s="1046"/>
      <c r="L2464" s="1046"/>
      <c r="M2464" s="1046"/>
      <c r="N2464" s="1046"/>
      <c r="O2464" s="1046"/>
      <c r="P2464" s="1046"/>
      <c r="Q2464" s="1046"/>
      <c r="R2464" s="1046"/>
      <c r="S2464" s="1046"/>
      <c r="T2464" s="1046"/>
      <c r="U2464" s="1046"/>
      <c r="V2464" s="1046"/>
      <c r="W2464" s="1046"/>
      <c r="X2464" s="1046"/>
      <c r="Y2464" s="1046"/>
      <c r="Z2464" s="1046"/>
      <c r="AA2464" s="369"/>
    </row>
    <row r="2465" spans="1:47" ht="14.4">
      <c r="A2465" s="369"/>
      <c r="B2465" s="1348"/>
      <c r="C2465" s="1348"/>
      <c r="D2465" s="1441" t="s">
        <v>3976</v>
      </c>
      <c r="E2465" s="1441"/>
      <c r="F2465" s="1441"/>
      <c r="G2465" s="1441"/>
      <c r="H2465" s="1441"/>
      <c r="I2465" s="1441"/>
      <c r="J2465" s="1441"/>
      <c r="K2465" s="1441"/>
      <c r="L2465" s="1441"/>
      <c r="M2465" s="1441"/>
      <c r="N2465" s="1441" t="s">
        <v>177</v>
      </c>
      <c r="O2465" s="1441"/>
      <c r="P2465" s="1441"/>
      <c r="Q2465" s="1441"/>
      <c r="R2465" s="1441"/>
      <c r="S2465" s="1441"/>
      <c r="T2465" s="1441"/>
      <c r="U2465" s="1441"/>
      <c r="V2465" s="1441"/>
      <c r="W2465" s="1441"/>
      <c r="X2465" s="1441"/>
      <c r="Y2465" s="1441"/>
      <c r="Z2465" s="1441"/>
      <c r="AA2465" s="369"/>
    </row>
    <row r="2466" spans="1:47" ht="14.4">
      <c r="A2466" s="369"/>
      <c r="B2466" s="1348"/>
      <c r="C2466" s="1348"/>
      <c r="D2466" s="1347"/>
      <c r="E2466" s="1347"/>
      <c r="F2466" s="1347"/>
      <c r="G2466" s="1347"/>
      <c r="H2466" s="1347"/>
      <c r="I2466" s="1347"/>
      <c r="J2466" s="1347"/>
      <c r="K2466" s="1347"/>
      <c r="L2466" s="1347"/>
      <c r="M2466" s="1347"/>
      <c r="N2466" s="1347"/>
      <c r="O2466" s="1347"/>
      <c r="P2466" s="1347"/>
      <c r="Q2466" s="1347"/>
      <c r="R2466" s="1347"/>
      <c r="S2466" s="1347"/>
      <c r="T2466" s="1347"/>
      <c r="U2466" s="1347"/>
      <c r="V2466" s="1347"/>
      <c r="W2466" s="1347"/>
      <c r="X2466" s="1347"/>
      <c r="Y2466" s="1347"/>
      <c r="Z2466" s="1347"/>
      <c r="AA2466" s="369"/>
    </row>
    <row r="2467" spans="1:47" ht="14.25" customHeight="1">
      <c r="A2467" s="369"/>
      <c r="B2467" s="1348"/>
      <c r="C2467" s="1348"/>
      <c r="D2467" s="1347"/>
      <c r="E2467" s="1347"/>
      <c r="F2467" s="1347"/>
      <c r="G2467" s="1347"/>
      <c r="H2467" s="1347"/>
      <c r="I2467" s="1347"/>
      <c r="J2467" s="1347"/>
      <c r="K2467" s="1347"/>
      <c r="L2467" s="1347"/>
      <c r="M2467" s="1347"/>
      <c r="N2467" s="1347"/>
      <c r="O2467" s="1347"/>
      <c r="P2467" s="1347"/>
      <c r="Q2467" s="1347"/>
      <c r="R2467" s="1347"/>
      <c r="S2467" s="1347"/>
      <c r="T2467" s="1347"/>
      <c r="U2467" s="1347"/>
      <c r="V2467" s="1347"/>
      <c r="W2467" s="1347"/>
      <c r="X2467" s="1347"/>
      <c r="Y2467" s="1347"/>
      <c r="Z2467" s="1347"/>
      <c r="AA2467" s="369"/>
    </row>
    <row r="2468" spans="1:47" ht="14.4">
      <c r="A2468" s="369"/>
      <c r="B2468" s="1348"/>
      <c r="C2468" s="1348"/>
      <c r="D2468" s="1347" t="s">
        <v>3977</v>
      </c>
      <c r="E2468" s="1347"/>
      <c r="F2468" s="1347"/>
      <c r="G2468" s="1347"/>
      <c r="H2468" s="1347"/>
      <c r="I2468" s="1347"/>
      <c r="J2468" s="1347"/>
      <c r="K2468" s="1347"/>
      <c r="L2468" s="1347"/>
      <c r="M2468" s="1347"/>
      <c r="N2468" s="1442" t="s">
        <v>3979</v>
      </c>
      <c r="O2468" s="1442"/>
      <c r="P2468" s="1442"/>
      <c r="Q2468" s="1442"/>
      <c r="R2468" s="390"/>
      <c r="S2468" s="369"/>
      <c r="T2468" s="369"/>
      <c r="U2468" s="369"/>
      <c r="V2468" s="391"/>
      <c r="W2468" s="389"/>
      <c r="X2468" s="389"/>
      <c r="Y2468" s="389"/>
      <c r="Z2468" s="392"/>
      <c r="AA2468" s="369"/>
    </row>
    <row r="2469" spans="1:47" ht="14.4">
      <c r="A2469" s="369"/>
      <c r="B2469" s="1348"/>
      <c r="C2469" s="1348"/>
      <c r="D2469" s="1347"/>
      <c r="E2469" s="1347"/>
      <c r="F2469" s="1347"/>
      <c r="G2469" s="1347"/>
      <c r="H2469" s="1347"/>
      <c r="I2469" s="1347"/>
      <c r="J2469" s="1347"/>
      <c r="K2469" s="1347"/>
      <c r="L2469" s="1347"/>
      <c r="M2469" s="1347"/>
      <c r="N2469" s="1442"/>
      <c r="O2469" s="1442"/>
      <c r="P2469" s="1442"/>
      <c r="Q2469" s="1442"/>
      <c r="R2469" s="115"/>
      <c r="S2469" s="114"/>
      <c r="T2469" s="369" t="s">
        <v>388</v>
      </c>
      <c r="U2469" s="114"/>
      <c r="V2469" s="393" t="s">
        <v>3980</v>
      </c>
      <c r="W2469" s="389"/>
      <c r="X2469" s="389"/>
      <c r="Y2469" s="389"/>
      <c r="Z2469" s="392"/>
      <c r="AA2469" s="369"/>
    </row>
    <row r="2470" spans="1:47" ht="14.4">
      <c r="A2470" s="369"/>
      <c r="B2470" s="1348"/>
      <c r="C2470" s="1348"/>
      <c r="D2470" s="1347"/>
      <c r="E2470" s="1347"/>
      <c r="F2470" s="1347"/>
      <c r="G2470" s="1347"/>
      <c r="H2470" s="1347"/>
      <c r="I2470" s="1347"/>
      <c r="J2470" s="1347"/>
      <c r="K2470" s="1347"/>
      <c r="L2470" s="1347"/>
      <c r="M2470" s="1347"/>
      <c r="N2470" s="1442"/>
      <c r="O2470" s="1442"/>
      <c r="P2470" s="1442"/>
      <c r="Q2470" s="1442"/>
      <c r="R2470" s="394"/>
      <c r="S2470" s="369"/>
      <c r="T2470" s="369"/>
      <c r="U2470" s="395"/>
      <c r="V2470" s="391"/>
      <c r="W2470" s="389"/>
      <c r="X2470" s="389"/>
      <c r="Y2470" s="389"/>
      <c r="Z2470" s="392"/>
      <c r="AA2470" s="369"/>
    </row>
    <row r="2471" spans="1:47" ht="13.95" customHeight="1">
      <c r="A2471" s="369"/>
      <c r="B2471" s="1348"/>
      <c r="C2471" s="1348"/>
      <c r="D2471" s="1443" t="s">
        <v>3978</v>
      </c>
      <c r="E2471" s="1443"/>
      <c r="F2471" s="1443"/>
      <c r="G2471" s="370"/>
      <c r="H2471" s="371"/>
      <c r="I2471" s="371"/>
      <c r="J2471" s="371"/>
      <c r="K2471" s="371"/>
      <c r="L2471" s="371"/>
      <c r="M2471" s="371"/>
      <c r="N2471" s="371"/>
      <c r="O2471" s="371"/>
      <c r="P2471" s="371"/>
      <c r="Q2471" s="371"/>
      <c r="R2471" s="371"/>
      <c r="S2471" s="371"/>
      <c r="T2471" s="371"/>
      <c r="U2471" s="371"/>
      <c r="V2471" s="372"/>
      <c r="W2471" s="370"/>
      <c r="X2471" s="370"/>
      <c r="Y2471" s="370"/>
      <c r="Z2471" s="374"/>
      <c r="AA2471" s="369"/>
    </row>
    <row r="2472" spans="1:47" ht="14.4">
      <c r="A2472" s="369"/>
      <c r="B2472" s="1348"/>
      <c r="C2472" s="1348"/>
      <c r="D2472" s="1443"/>
      <c r="E2472" s="1443"/>
      <c r="F2472" s="1443"/>
      <c r="G2472" s="389"/>
      <c r="H2472" s="369"/>
      <c r="I2472" s="121" t="s">
        <v>3783</v>
      </c>
      <c r="J2472" s="369" t="s">
        <v>3981</v>
      </c>
      <c r="K2472" s="369"/>
      <c r="L2472" s="369"/>
      <c r="M2472" s="369"/>
      <c r="N2472" s="369" t="s">
        <v>3965</v>
      </c>
      <c r="O2472" s="369"/>
      <c r="P2472" s="121" t="s">
        <v>3783</v>
      </c>
      <c r="Q2472" s="369" t="s">
        <v>3982</v>
      </c>
      <c r="R2472" s="369"/>
      <c r="S2472" s="369"/>
      <c r="T2472" s="369"/>
      <c r="U2472" s="369" t="s">
        <v>3965</v>
      </c>
      <c r="V2472" s="391"/>
      <c r="W2472" s="121" t="s">
        <v>3783</v>
      </c>
      <c r="X2472" s="389" t="s">
        <v>3983</v>
      </c>
      <c r="Y2472" s="389"/>
      <c r="Z2472" s="392"/>
      <c r="AA2472" s="369"/>
    </row>
    <row r="2473" spans="1:47" ht="14.4">
      <c r="A2473" s="369"/>
      <c r="B2473" s="1348"/>
      <c r="C2473" s="1348"/>
      <c r="D2473" s="1443"/>
      <c r="E2473" s="1443"/>
      <c r="F2473" s="1443"/>
      <c r="G2473" s="375"/>
      <c r="H2473" s="376"/>
      <c r="I2473" s="376"/>
      <c r="J2473" s="376"/>
      <c r="K2473" s="376"/>
      <c r="L2473" s="376"/>
      <c r="M2473" s="376"/>
      <c r="N2473" s="376"/>
      <c r="O2473" s="376"/>
      <c r="P2473" s="376"/>
      <c r="Q2473" s="376"/>
      <c r="R2473" s="376"/>
      <c r="S2473" s="376"/>
      <c r="T2473" s="376"/>
      <c r="U2473" s="376"/>
      <c r="V2473" s="378"/>
      <c r="W2473" s="375"/>
      <c r="X2473" s="375"/>
      <c r="Y2473" s="375"/>
      <c r="Z2473" s="379"/>
      <c r="AA2473" s="369"/>
    </row>
    <row r="2474" spans="1:47" ht="14.55" customHeight="1">
      <c r="B2474" s="1348" t="s">
        <v>3984</v>
      </c>
      <c r="C2474" s="1348"/>
      <c r="D2474" s="1347" t="s">
        <v>23</v>
      </c>
      <c r="E2474" s="1347"/>
      <c r="F2474" s="1347"/>
      <c r="G2474" s="1346" t="s">
        <v>15</v>
      </c>
      <c r="H2474" s="1346"/>
      <c r="I2474" s="1346"/>
      <c r="J2474" s="1346"/>
      <c r="K2474" s="1346"/>
      <c r="L2474" s="1444"/>
      <c r="M2474" s="1349"/>
      <c r="N2474" s="368" t="s">
        <v>3919</v>
      </c>
      <c r="O2474" s="1444"/>
      <c r="P2474" s="1349"/>
      <c r="Q2474" s="1346" t="s">
        <v>56</v>
      </c>
      <c r="R2474" s="1346"/>
      <c r="S2474" s="1346"/>
      <c r="T2474" s="1346"/>
      <c r="U2474" s="1346"/>
      <c r="V2474" s="1445"/>
      <c r="W2474" s="1346"/>
      <c r="X2474" s="1346"/>
      <c r="Y2474" s="1346"/>
      <c r="Z2474" s="1346"/>
      <c r="AB2474" s="2">
        <v>96</v>
      </c>
      <c r="AC2474" s="876"/>
      <c r="AD2474" s="876"/>
      <c r="AE2474" s="876"/>
      <c r="AF2474" s="1446"/>
      <c r="AG2474" s="1446"/>
      <c r="AH2474" s="1446"/>
      <c r="AI2474" s="1446"/>
      <c r="AJ2474" s="1446"/>
      <c r="AK2474" s="876"/>
      <c r="AL2474" s="876"/>
      <c r="AM2474" s="876"/>
      <c r="AN2474" s="1446"/>
      <c r="AO2474" s="1446"/>
      <c r="AP2474" s="1446"/>
      <c r="AQ2474" s="1446"/>
      <c r="AR2474" s="1446"/>
      <c r="AS2474" s="1446"/>
      <c r="AT2474" s="1446"/>
      <c r="AU2474" s="1446"/>
    </row>
    <row r="2475" spans="1:47" ht="13.05" customHeight="1">
      <c r="B2475" s="1348"/>
      <c r="C2475" s="1348"/>
      <c r="D2475" s="1347"/>
      <c r="E2475" s="1347"/>
      <c r="F2475" s="1347"/>
      <c r="G2475" s="1346" t="s">
        <v>17</v>
      </c>
      <c r="H2475" s="1346"/>
      <c r="I2475" s="1346"/>
      <c r="J2475" s="1346"/>
      <c r="K2475" s="1346"/>
      <c r="L2475" s="1445"/>
      <c r="M2475" s="1346"/>
      <c r="N2475" s="1346"/>
      <c r="O2475" s="1346"/>
      <c r="P2475" s="1346"/>
      <c r="Q2475" s="1346" t="s">
        <v>3993</v>
      </c>
      <c r="R2475" s="1346"/>
      <c r="S2475" s="1346"/>
      <c r="T2475" s="1346"/>
      <c r="U2475" s="1346"/>
      <c r="V2475" s="1445"/>
      <c r="W2475" s="1346"/>
      <c r="X2475" s="1346"/>
      <c r="Y2475" s="1346"/>
      <c r="Z2475" s="1346"/>
      <c r="AC2475" s="876"/>
      <c r="AD2475" s="876"/>
      <c r="AE2475" s="876"/>
      <c r="AF2475" s="1446"/>
      <c r="AG2475" s="1446"/>
      <c r="AH2475" s="1446"/>
      <c r="AI2475" s="1446"/>
      <c r="AJ2475" s="1446"/>
      <c r="AK2475" s="1446"/>
      <c r="AL2475" s="1446"/>
      <c r="AM2475" s="1446"/>
      <c r="AN2475" s="1446"/>
      <c r="AO2475" s="1446"/>
      <c r="AP2475" s="1446"/>
      <c r="AQ2475" s="1446"/>
      <c r="AR2475" s="1446"/>
      <c r="AS2475" s="1446"/>
      <c r="AT2475" s="1446"/>
      <c r="AU2475" s="1446"/>
    </row>
    <row r="2476" spans="1:47" ht="13.95" customHeight="1">
      <c r="A2476" s="369"/>
      <c r="B2476" s="1348"/>
      <c r="C2476" s="1348"/>
      <c r="D2476" s="1347"/>
      <c r="E2476" s="1347"/>
      <c r="F2476" s="1347"/>
      <c r="G2476" s="1346" t="s">
        <v>19</v>
      </c>
      <c r="H2476" s="1346"/>
      <c r="I2476" s="1346"/>
      <c r="J2476" s="1346"/>
      <c r="K2476" s="1346"/>
      <c r="L2476" s="1445"/>
      <c r="M2476" s="1346"/>
      <c r="N2476" s="1346"/>
      <c r="O2476" s="1346"/>
      <c r="P2476" s="1346"/>
      <c r="Q2476" s="1347" t="s">
        <v>20</v>
      </c>
      <c r="R2476" s="1347"/>
      <c r="S2476" s="1347"/>
      <c r="T2476" s="1347"/>
      <c r="U2476" s="1347"/>
      <c r="V2476" s="1445"/>
      <c r="W2476" s="1346"/>
      <c r="X2476" s="1346"/>
      <c r="Y2476" s="1346"/>
      <c r="Z2476" s="1346"/>
      <c r="AA2476" s="369"/>
    </row>
    <row r="2477" spans="1:47" ht="14.4">
      <c r="A2477" s="369"/>
      <c r="B2477" s="1348"/>
      <c r="C2477" s="1348"/>
      <c r="D2477" s="1347" t="s">
        <v>8</v>
      </c>
      <c r="E2477" s="1347"/>
      <c r="F2477" s="1347"/>
      <c r="G2477" s="1447"/>
      <c r="H2477" s="1343"/>
      <c r="I2477" s="1343"/>
      <c r="J2477" s="1343"/>
      <c r="K2477" s="1343"/>
      <c r="L2477" s="1344"/>
      <c r="M2477" s="1344"/>
      <c r="N2477" s="1344"/>
      <c r="O2477" s="1344"/>
      <c r="P2477" s="1344"/>
      <c r="Q2477" s="1344"/>
      <c r="R2477" s="1344"/>
      <c r="S2477" s="1344"/>
      <c r="T2477" s="1344"/>
      <c r="U2477" s="1344"/>
      <c r="V2477" s="1344"/>
      <c r="W2477" s="1344"/>
      <c r="X2477" s="1344"/>
      <c r="Y2477" s="1344"/>
      <c r="Z2477" s="1344"/>
      <c r="AA2477" s="369"/>
    </row>
    <row r="2478" spans="1:47" ht="14.4">
      <c r="A2478" s="369"/>
      <c r="B2478" s="1348"/>
      <c r="C2478" s="1348"/>
      <c r="D2478" s="1347"/>
      <c r="E2478" s="1347"/>
      <c r="F2478" s="1347"/>
      <c r="G2478" s="1345"/>
      <c r="H2478" s="1344"/>
      <c r="I2478" s="1344"/>
      <c r="J2478" s="1344"/>
      <c r="K2478" s="1344"/>
      <c r="L2478" s="1344"/>
      <c r="M2478" s="1344"/>
      <c r="N2478" s="1344"/>
      <c r="O2478" s="1344"/>
      <c r="P2478" s="1344"/>
      <c r="Q2478" s="1344"/>
      <c r="R2478" s="1344"/>
      <c r="S2478" s="1344"/>
      <c r="T2478" s="1344"/>
      <c r="U2478" s="1344"/>
      <c r="V2478" s="1344"/>
      <c r="W2478" s="1344"/>
      <c r="X2478" s="1344"/>
      <c r="Y2478" s="1344"/>
      <c r="Z2478" s="1344"/>
      <c r="AA2478" s="369"/>
    </row>
    <row r="2479" spans="1:47" ht="14.4">
      <c r="A2479" s="369"/>
      <c r="B2479" s="1348"/>
      <c r="C2479" s="1348"/>
      <c r="D2479" s="1347" t="s">
        <v>3745</v>
      </c>
      <c r="E2479" s="1347"/>
      <c r="F2479" s="1347"/>
      <c r="G2479" s="370"/>
      <c r="H2479" s="371"/>
      <c r="I2479" s="350"/>
      <c r="J2479" s="350"/>
      <c r="K2479" s="112" t="s">
        <v>3783</v>
      </c>
      <c r="L2479" s="371" t="s">
        <v>3966</v>
      </c>
      <c r="M2479" s="371"/>
      <c r="N2479" s="371"/>
      <c r="O2479" s="371"/>
      <c r="P2479" s="371" t="s">
        <v>3965</v>
      </c>
      <c r="Q2479" s="350"/>
      <c r="R2479" s="112" t="s">
        <v>3783</v>
      </c>
      <c r="S2479" s="371" t="s">
        <v>3967</v>
      </c>
      <c r="T2479" s="371"/>
      <c r="U2479" s="371"/>
      <c r="V2479" s="372"/>
      <c r="W2479" s="373"/>
      <c r="X2479" s="370"/>
      <c r="Y2479" s="370"/>
      <c r="Z2479" s="374"/>
      <c r="AA2479" s="369"/>
    </row>
    <row r="2480" spans="1:47" ht="14.4">
      <c r="A2480" s="369"/>
      <c r="B2480" s="1348"/>
      <c r="C2480" s="1348"/>
      <c r="D2480" s="1347"/>
      <c r="E2480" s="1347"/>
      <c r="F2480" s="1347"/>
      <c r="G2480" s="375"/>
      <c r="H2480" s="376"/>
      <c r="I2480" s="377"/>
      <c r="J2480" s="376"/>
      <c r="K2480" s="110" t="s">
        <v>3783</v>
      </c>
      <c r="L2480" s="376" t="s">
        <v>9</v>
      </c>
      <c r="M2480" s="376"/>
      <c r="N2480" s="376"/>
      <c r="O2480" s="1448"/>
      <c r="P2480" s="1449"/>
      <c r="Q2480" s="1449"/>
      <c r="R2480" s="1449"/>
      <c r="S2480" s="1449"/>
      <c r="T2480" s="1449"/>
      <c r="U2480" s="1449"/>
      <c r="V2480" s="1449"/>
      <c r="W2480" s="375" t="s">
        <v>10</v>
      </c>
      <c r="X2480" s="375"/>
      <c r="Y2480" s="375"/>
      <c r="Z2480" s="379"/>
      <c r="AA2480" s="369"/>
    </row>
    <row r="2481" spans="1:27" ht="14.4">
      <c r="A2481" s="369"/>
      <c r="B2481" s="1348"/>
      <c r="C2481" s="1348"/>
      <c r="D2481" s="1347"/>
      <c r="E2481" s="1347"/>
      <c r="F2481" s="1347"/>
      <c r="G2481" s="1450" t="s">
        <v>3968</v>
      </c>
      <c r="H2481" s="1450"/>
      <c r="I2481" s="1450"/>
      <c r="J2481" s="1450"/>
      <c r="K2481" s="1451"/>
      <c r="L2481" s="1452"/>
      <c r="M2481" s="1453"/>
      <c r="N2481" s="1453"/>
      <c r="O2481" s="1453"/>
      <c r="P2481" s="1453"/>
      <c r="Q2481" s="1452"/>
      <c r="R2481" s="1453"/>
      <c r="S2481" s="1453"/>
      <c r="T2481" s="1453"/>
      <c r="U2481" s="1453"/>
      <c r="V2481" s="1445"/>
      <c r="W2481" s="1346"/>
      <c r="X2481" s="1346"/>
      <c r="Y2481" s="1346"/>
      <c r="Z2481" s="1346"/>
      <c r="AA2481" s="369"/>
    </row>
    <row r="2482" spans="1:27" ht="14.4">
      <c r="A2482" s="369"/>
      <c r="B2482" s="1348"/>
      <c r="C2482" s="1348"/>
      <c r="D2482" s="1347"/>
      <c r="E2482" s="1347"/>
      <c r="F2482" s="1347"/>
      <c r="G2482" s="1450" t="s">
        <v>3969</v>
      </c>
      <c r="H2482" s="1450"/>
      <c r="I2482" s="1450"/>
      <c r="J2482" s="1450"/>
      <c r="K2482" s="1451"/>
      <c r="L2482" s="1429"/>
      <c r="M2482" s="862"/>
      <c r="N2482" s="109"/>
      <c r="O2482" s="1" t="s">
        <v>12</v>
      </c>
      <c r="P2482" s="109"/>
      <c r="Q2482" s="1" t="s">
        <v>11</v>
      </c>
      <c r="R2482" s="109"/>
      <c r="S2482" s="1" t="s">
        <v>227</v>
      </c>
      <c r="T2482" s="382"/>
      <c r="U2482" s="382"/>
      <c r="V2482" s="383"/>
      <c r="W2482" s="380"/>
      <c r="X2482" s="380"/>
      <c r="Y2482" s="380"/>
      <c r="Z2482" s="381"/>
      <c r="AA2482" s="369"/>
    </row>
    <row r="2483" spans="1:27" ht="13.95" customHeight="1">
      <c r="A2483" s="369"/>
      <c r="B2483" s="1348"/>
      <c r="C2483" s="1348"/>
      <c r="D2483" s="1443" t="s">
        <v>3971</v>
      </c>
      <c r="E2483" s="1347"/>
      <c r="F2483" s="1347"/>
      <c r="G2483" s="111" t="s">
        <v>3783</v>
      </c>
      <c r="H2483" s="385" t="s">
        <v>3972</v>
      </c>
      <c r="I2483" s="385"/>
      <c r="J2483" s="385"/>
      <c r="K2483" s="385"/>
      <c r="L2483" s="386" t="s">
        <v>3974</v>
      </c>
      <c r="M2483" s="385"/>
      <c r="N2483" s="385"/>
      <c r="O2483" s="1433"/>
      <c r="P2483" s="1433"/>
      <c r="Q2483" s="1433"/>
      <c r="R2483" s="1433"/>
      <c r="S2483" s="1433"/>
      <c r="T2483" s="1433"/>
      <c r="U2483" s="1433"/>
      <c r="V2483" s="1433"/>
      <c r="W2483" s="387" t="s">
        <v>10</v>
      </c>
      <c r="X2483" s="387"/>
      <c r="Y2483" s="387"/>
      <c r="Z2483" s="388"/>
      <c r="AA2483" s="369"/>
    </row>
    <row r="2484" spans="1:27" ht="14.4">
      <c r="A2484" s="369"/>
      <c r="B2484" s="1348"/>
      <c r="C2484" s="1348"/>
      <c r="D2484" s="1347"/>
      <c r="E2484" s="1347"/>
      <c r="F2484" s="1347"/>
      <c r="G2484" s="110" t="s">
        <v>3783</v>
      </c>
      <c r="H2484" s="376" t="s">
        <v>3973</v>
      </c>
      <c r="I2484" s="376"/>
      <c r="J2484" s="376"/>
      <c r="K2484" s="376"/>
      <c r="L2484" s="376"/>
      <c r="M2484" s="376"/>
      <c r="N2484" s="376"/>
      <c r="O2484" s="376"/>
      <c r="P2484" s="376"/>
      <c r="Q2484" s="376"/>
      <c r="R2484" s="376"/>
      <c r="S2484" s="376"/>
      <c r="T2484" s="376"/>
      <c r="U2484" s="376"/>
      <c r="V2484" s="378"/>
      <c r="W2484" s="375"/>
      <c r="X2484" s="375"/>
      <c r="Y2484" s="375"/>
      <c r="Z2484" s="379"/>
      <c r="AA2484" s="369"/>
    </row>
    <row r="2485" spans="1:27" ht="13.95" customHeight="1">
      <c r="A2485" s="369"/>
      <c r="B2485" s="1348" t="s">
        <v>3985</v>
      </c>
      <c r="C2485" s="1348"/>
      <c r="D2485" s="1347" t="s">
        <v>3755</v>
      </c>
      <c r="E2485" s="1347"/>
      <c r="F2485" s="1347"/>
      <c r="G2485" s="1435"/>
      <c r="H2485" s="1435"/>
      <c r="I2485" s="1435"/>
      <c r="J2485" s="1435"/>
      <c r="K2485" s="1435"/>
      <c r="L2485" s="1435"/>
      <c r="M2485" s="1435"/>
      <c r="N2485" s="1435"/>
      <c r="O2485" s="1435"/>
      <c r="P2485" s="1435"/>
      <c r="Q2485" s="1435"/>
      <c r="R2485" s="1435"/>
      <c r="S2485" s="1435"/>
      <c r="T2485" s="1435"/>
      <c r="U2485" s="1435"/>
      <c r="V2485" s="1435"/>
      <c r="W2485" s="1435"/>
      <c r="X2485" s="1435"/>
      <c r="Y2485" s="1435"/>
      <c r="Z2485" s="1435"/>
      <c r="AA2485" s="369"/>
    </row>
    <row r="2486" spans="1:27" ht="14.4">
      <c r="A2486" s="369"/>
      <c r="B2486" s="1348"/>
      <c r="C2486" s="1348"/>
      <c r="D2486" s="1434"/>
      <c r="E2486" s="1434"/>
      <c r="F2486" s="1434"/>
      <c r="G2486" s="1436"/>
      <c r="H2486" s="1436"/>
      <c r="I2486" s="1436"/>
      <c r="J2486" s="1435"/>
      <c r="K2486" s="1435"/>
      <c r="L2486" s="1435"/>
      <c r="M2486" s="1435"/>
      <c r="N2486" s="1435"/>
      <c r="O2486" s="1435"/>
      <c r="P2486" s="1435"/>
      <c r="Q2486" s="1435"/>
      <c r="R2486" s="1435"/>
      <c r="S2486" s="1435"/>
      <c r="T2486" s="1435"/>
      <c r="U2486" s="1435"/>
      <c r="V2486" s="1435"/>
      <c r="W2486" s="1435"/>
      <c r="X2486" s="1435"/>
      <c r="Y2486" s="1435"/>
      <c r="Z2486" s="1435"/>
      <c r="AA2486" s="369"/>
    </row>
    <row r="2487" spans="1:27" ht="18" customHeight="1">
      <c r="A2487" s="369"/>
      <c r="B2487" s="1348"/>
      <c r="C2487" s="1348"/>
      <c r="D2487" s="1347" t="s">
        <v>3975</v>
      </c>
      <c r="E2487" s="1347"/>
      <c r="F2487" s="1347"/>
      <c r="G2487" s="1047" t="s">
        <v>3918</v>
      </c>
      <c r="H2487" s="1047"/>
      <c r="I2487" s="1047"/>
      <c r="J2487" s="871"/>
      <c r="K2487" s="869"/>
      <c r="L2487" s="344" t="s">
        <v>3919</v>
      </c>
      <c r="M2487" s="1437"/>
      <c r="N2487" s="1427"/>
      <c r="O2487" s="1438"/>
      <c r="P2487" s="1439"/>
      <c r="Q2487" s="1425"/>
      <c r="R2487" s="1425"/>
      <c r="S2487" s="1425"/>
      <c r="T2487" s="1425"/>
      <c r="U2487" s="1425"/>
      <c r="V2487" s="1425"/>
      <c r="W2487" s="1425"/>
      <c r="X2487" s="1425"/>
      <c r="Y2487" s="1425"/>
      <c r="Z2487" s="1440"/>
      <c r="AA2487" s="369"/>
    </row>
    <row r="2488" spans="1:27" ht="18" customHeight="1">
      <c r="A2488" s="369"/>
      <c r="B2488" s="1348"/>
      <c r="C2488" s="1348"/>
      <c r="D2488" s="1347"/>
      <c r="E2488" s="1347"/>
      <c r="F2488" s="1347"/>
      <c r="G2488" s="1047" t="s">
        <v>3920</v>
      </c>
      <c r="H2488" s="1047"/>
      <c r="I2488" s="1047"/>
      <c r="J2488" s="1046"/>
      <c r="K2488" s="1046"/>
      <c r="L2488" s="1046"/>
      <c r="M2488" s="1046"/>
      <c r="N2488" s="1046"/>
      <c r="O2488" s="1046"/>
      <c r="P2488" s="1047" t="s">
        <v>3921</v>
      </c>
      <c r="Q2488" s="1047"/>
      <c r="R2488" s="1047"/>
      <c r="S2488" s="1046"/>
      <c r="T2488" s="1046"/>
      <c r="U2488" s="1046"/>
      <c r="V2488" s="1046"/>
      <c r="W2488" s="1046"/>
      <c r="X2488" s="1046"/>
      <c r="Y2488" s="1046"/>
      <c r="Z2488" s="1046"/>
      <c r="AA2488" s="369"/>
    </row>
    <row r="2489" spans="1:27" ht="18" customHeight="1">
      <c r="A2489" s="369"/>
      <c r="B2489" s="1348"/>
      <c r="C2489" s="1348"/>
      <c r="D2489" s="1347"/>
      <c r="E2489" s="1347"/>
      <c r="F2489" s="1347"/>
      <c r="G2489" s="1047" t="s">
        <v>3922</v>
      </c>
      <c r="H2489" s="1047"/>
      <c r="I2489" s="1047"/>
      <c r="J2489" s="1046"/>
      <c r="K2489" s="1046"/>
      <c r="L2489" s="1046"/>
      <c r="M2489" s="1046"/>
      <c r="N2489" s="1046"/>
      <c r="O2489" s="1046"/>
      <c r="P2489" s="1047" t="s">
        <v>3923</v>
      </c>
      <c r="Q2489" s="1047"/>
      <c r="R2489" s="1047"/>
      <c r="S2489" s="1046"/>
      <c r="T2489" s="1046"/>
      <c r="U2489" s="1046"/>
      <c r="V2489" s="1046"/>
      <c r="W2489" s="1046"/>
      <c r="X2489" s="1046"/>
      <c r="Y2489" s="1046"/>
      <c r="Z2489" s="1046"/>
      <c r="AA2489" s="369"/>
    </row>
    <row r="2490" spans="1:27" ht="18" customHeight="1">
      <c r="A2490" s="369"/>
      <c r="B2490" s="1348"/>
      <c r="C2490" s="1348"/>
      <c r="D2490" s="1347"/>
      <c r="E2490" s="1347"/>
      <c r="F2490" s="1347"/>
      <c r="G2490" s="1047" t="s">
        <v>3924</v>
      </c>
      <c r="H2490" s="1047"/>
      <c r="I2490" s="1047"/>
      <c r="J2490" s="1046"/>
      <c r="K2490" s="1046"/>
      <c r="L2490" s="1046"/>
      <c r="M2490" s="1046"/>
      <c r="N2490" s="1046"/>
      <c r="O2490" s="1046"/>
      <c r="P2490" s="1046"/>
      <c r="Q2490" s="1046"/>
      <c r="R2490" s="1046"/>
      <c r="S2490" s="1046"/>
      <c r="T2490" s="1046"/>
      <c r="U2490" s="1046"/>
      <c r="V2490" s="1046"/>
      <c r="W2490" s="1046"/>
      <c r="X2490" s="1046"/>
      <c r="Y2490" s="1046"/>
      <c r="Z2490" s="1046"/>
      <c r="AA2490" s="369"/>
    </row>
    <row r="2491" spans="1:27" ht="14.4">
      <c r="A2491" s="369"/>
      <c r="B2491" s="1348"/>
      <c r="C2491" s="1348"/>
      <c r="D2491" s="1441" t="s">
        <v>3976</v>
      </c>
      <c r="E2491" s="1441"/>
      <c r="F2491" s="1441"/>
      <c r="G2491" s="1441"/>
      <c r="H2491" s="1441"/>
      <c r="I2491" s="1441"/>
      <c r="J2491" s="1441"/>
      <c r="K2491" s="1441"/>
      <c r="L2491" s="1441"/>
      <c r="M2491" s="1441"/>
      <c r="N2491" s="1441" t="s">
        <v>177</v>
      </c>
      <c r="O2491" s="1441"/>
      <c r="P2491" s="1441"/>
      <c r="Q2491" s="1441"/>
      <c r="R2491" s="1441"/>
      <c r="S2491" s="1441"/>
      <c r="T2491" s="1441"/>
      <c r="U2491" s="1441"/>
      <c r="V2491" s="1441"/>
      <c r="W2491" s="1441"/>
      <c r="X2491" s="1441"/>
      <c r="Y2491" s="1441"/>
      <c r="Z2491" s="1441"/>
      <c r="AA2491" s="369"/>
    </row>
    <row r="2492" spans="1:27" ht="14.4">
      <c r="A2492" s="369"/>
      <c r="B2492" s="1348"/>
      <c r="C2492" s="1348"/>
      <c r="D2492" s="1347"/>
      <c r="E2492" s="1347"/>
      <c r="F2492" s="1347"/>
      <c r="G2492" s="1347"/>
      <c r="H2492" s="1347"/>
      <c r="I2492" s="1347"/>
      <c r="J2492" s="1347"/>
      <c r="K2492" s="1347"/>
      <c r="L2492" s="1347"/>
      <c r="M2492" s="1347"/>
      <c r="N2492" s="1347"/>
      <c r="O2492" s="1347"/>
      <c r="P2492" s="1347"/>
      <c r="Q2492" s="1347"/>
      <c r="R2492" s="1347"/>
      <c r="S2492" s="1347"/>
      <c r="T2492" s="1347"/>
      <c r="U2492" s="1347"/>
      <c r="V2492" s="1347"/>
      <c r="W2492" s="1347"/>
      <c r="X2492" s="1347"/>
      <c r="Y2492" s="1347"/>
      <c r="Z2492" s="1347"/>
      <c r="AA2492" s="369"/>
    </row>
    <row r="2493" spans="1:27" ht="14.25" customHeight="1">
      <c r="A2493" s="369"/>
      <c r="B2493" s="1348"/>
      <c r="C2493" s="1348"/>
      <c r="D2493" s="1347"/>
      <c r="E2493" s="1347"/>
      <c r="F2493" s="1347"/>
      <c r="G2493" s="1347"/>
      <c r="H2493" s="1347"/>
      <c r="I2493" s="1347"/>
      <c r="J2493" s="1347"/>
      <c r="K2493" s="1347"/>
      <c r="L2493" s="1347"/>
      <c r="M2493" s="1347"/>
      <c r="N2493" s="1347"/>
      <c r="O2493" s="1347"/>
      <c r="P2493" s="1347"/>
      <c r="Q2493" s="1347"/>
      <c r="R2493" s="1347"/>
      <c r="S2493" s="1347"/>
      <c r="T2493" s="1347"/>
      <c r="U2493" s="1347"/>
      <c r="V2493" s="1347"/>
      <c r="W2493" s="1347"/>
      <c r="X2493" s="1347"/>
      <c r="Y2493" s="1347"/>
      <c r="Z2493" s="1347"/>
      <c r="AA2493" s="369"/>
    </row>
    <row r="2494" spans="1:27" ht="14.4">
      <c r="A2494" s="369"/>
      <c r="B2494" s="1348"/>
      <c r="C2494" s="1348"/>
      <c r="D2494" s="1347" t="s">
        <v>3977</v>
      </c>
      <c r="E2494" s="1347"/>
      <c r="F2494" s="1347"/>
      <c r="G2494" s="1347"/>
      <c r="H2494" s="1347"/>
      <c r="I2494" s="1347"/>
      <c r="J2494" s="1347"/>
      <c r="K2494" s="1347"/>
      <c r="L2494" s="1347"/>
      <c r="M2494" s="1347"/>
      <c r="N2494" s="1442" t="s">
        <v>3979</v>
      </c>
      <c r="O2494" s="1442"/>
      <c r="P2494" s="1442"/>
      <c r="Q2494" s="1442"/>
      <c r="R2494" s="390"/>
      <c r="S2494" s="369"/>
      <c r="T2494" s="369"/>
      <c r="U2494" s="369"/>
      <c r="V2494" s="391"/>
      <c r="W2494" s="389"/>
      <c r="X2494" s="389"/>
      <c r="Y2494" s="389"/>
      <c r="Z2494" s="392"/>
      <c r="AA2494" s="369"/>
    </row>
    <row r="2495" spans="1:27" ht="14.4">
      <c r="A2495" s="369"/>
      <c r="B2495" s="1348"/>
      <c r="C2495" s="1348"/>
      <c r="D2495" s="1347"/>
      <c r="E2495" s="1347"/>
      <c r="F2495" s="1347"/>
      <c r="G2495" s="1347"/>
      <c r="H2495" s="1347"/>
      <c r="I2495" s="1347"/>
      <c r="J2495" s="1347"/>
      <c r="K2495" s="1347"/>
      <c r="L2495" s="1347"/>
      <c r="M2495" s="1347"/>
      <c r="N2495" s="1442"/>
      <c r="O2495" s="1442"/>
      <c r="P2495" s="1442"/>
      <c r="Q2495" s="1442"/>
      <c r="R2495" s="115"/>
      <c r="S2495" s="114"/>
      <c r="T2495" s="369" t="s">
        <v>388</v>
      </c>
      <c r="U2495" s="114"/>
      <c r="V2495" s="393" t="s">
        <v>3980</v>
      </c>
      <c r="W2495" s="389"/>
      <c r="X2495" s="389"/>
      <c r="Y2495" s="389"/>
      <c r="Z2495" s="392"/>
      <c r="AA2495" s="369"/>
    </row>
    <row r="2496" spans="1:27" ht="14.4">
      <c r="A2496" s="369"/>
      <c r="B2496" s="1348"/>
      <c r="C2496" s="1348"/>
      <c r="D2496" s="1347"/>
      <c r="E2496" s="1347"/>
      <c r="F2496" s="1347"/>
      <c r="G2496" s="1347"/>
      <c r="H2496" s="1347"/>
      <c r="I2496" s="1347"/>
      <c r="J2496" s="1347"/>
      <c r="K2496" s="1347"/>
      <c r="L2496" s="1347"/>
      <c r="M2496" s="1347"/>
      <c r="N2496" s="1442"/>
      <c r="O2496" s="1442"/>
      <c r="P2496" s="1442"/>
      <c r="Q2496" s="1442"/>
      <c r="R2496" s="394"/>
      <c r="S2496" s="369"/>
      <c r="T2496" s="369"/>
      <c r="U2496" s="395"/>
      <c r="V2496" s="391"/>
      <c r="W2496" s="389"/>
      <c r="X2496" s="389"/>
      <c r="Y2496" s="389"/>
      <c r="Z2496" s="392"/>
      <c r="AA2496" s="369"/>
    </row>
    <row r="2497" spans="1:47" ht="13.95" customHeight="1">
      <c r="A2497" s="369"/>
      <c r="B2497" s="1348"/>
      <c r="C2497" s="1348"/>
      <c r="D2497" s="1443" t="s">
        <v>3978</v>
      </c>
      <c r="E2497" s="1443"/>
      <c r="F2497" s="1443"/>
      <c r="G2497" s="370"/>
      <c r="H2497" s="371"/>
      <c r="I2497" s="371"/>
      <c r="J2497" s="371"/>
      <c r="K2497" s="371"/>
      <c r="L2497" s="371"/>
      <c r="M2497" s="371"/>
      <c r="N2497" s="371"/>
      <c r="O2497" s="371"/>
      <c r="P2497" s="371"/>
      <c r="Q2497" s="371"/>
      <c r="R2497" s="371"/>
      <c r="S2497" s="371"/>
      <c r="T2497" s="371"/>
      <c r="U2497" s="371"/>
      <c r="V2497" s="372"/>
      <c r="W2497" s="370"/>
      <c r="X2497" s="370"/>
      <c r="Y2497" s="370"/>
      <c r="Z2497" s="374"/>
      <c r="AA2497" s="369"/>
    </row>
    <row r="2498" spans="1:47" ht="14.4">
      <c r="A2498" s="369"/>
      <c r="B2498" s="1348"/>
      <c r="C2498" s="1348"/>
      <c r="D2498" s="1443"/>
      <c r="E2498" s="1443"/>
      <c r="F2498" s="1443"/>
      <c r="G2498" s="389"/>
      <c r="H2498" s="369"/>
      <c r="I2498" s="121" t="s">
        <v>3783</v>
      </c>
      <c r="J2498" s="369" t="s">
        <v>3981</v>
      </c>
      <c r="K2498" s="369"/>
      <c r="L2498" s="369"/>
      <c r="M2498" s="369"/>
      <c r="N2498" s="369" t="s">
        <v>3965</v>
      </c>
      <c r="O2498" s="369"/>
      <c r="P2498" s="121" t="s">
        <v>3783</v>
      </c>
      <c r="Q2498" s="369" t="s">
        <v>3982</v>
      </c>
      <c r="R2498" s="369"/>
      <c r="S2498" s="369"/>
      <c r="T2498" s="369"/>
      <c r="U2498" s="369" t="s">
        <v>3965</v>
      </c>
      <c r="V2498" s="391"/>
      <c r="W2498" s="121" t="s">
        <v>3783</v>
      </c>
      <c r="X2498" s="389" t="s">
        <v>3983</v>
      </c>
      <c r="Y2498" s="389"/>
      <c r="Z2498" s="392"/>
      <c r="AA2498" s="369"/>
    </row>
    <row r="2499" spans="1:47" ht="14.4">
      <c r="A2499" s="369"/>
      <c r="B2499" s="1348"/>
      <c r="C2499" s="1348"/>
      <c r="D2499" s="1443"/>
      <c r="E2499" s="1443"/>
      <c r="F2499" s="1443"/>
      <c r="G2499" s="375"/>
      <c r="H2499" s="376"/>
      <c r="I2499" s="376"/>
      <c r="J2499" s="376"/>
      <c r="K2499" s="376"/>
      <c r="L2499" s="376"/>
      <c r="M2499" s="376"/>
      <c r="N2499" s="376"/>
      <c r="O2499" s="376"/>
      <c r="P2499" s="376"/>
      <c r="Q2499" s="376"/>
      <c r="R2499" s="376"/>
      <c r="S2499" s="376"/>
      <c r="T2499" s="376"/>
      <c r="U2499" s="376"/>
      <c r="V2499" s="378"/>
      <c r="W2499" s="375"/>
      <c r="X2499" s="375"/>
      <c r="Y2499" s="375"/>
      <c r="Z2499" s="379"/>
      <c r="AA2499" s="369"/>
    </row>
    <row r="2500" spans="1:47" ht="14.55" customHeight="1">
      <c r="B2500" s="1348" t="s">
        <v>3984</v>
      </c>
      <c r="C2500" s="1348"/>
      <c r="D2500" s="1347" t="s">
        <v>23</v>
      </c>
      <c r="E2500" s="1347"/>
      <c r="F2500" s="1347"/>
      <c r="G2500" s="1346" t="s">
        <v>15</v>
      </c>
      <c r="H2500" s="1346"/>
      <c r="I2500" s="1346"/>
      <c r="J2500" s="1346"/>
      <c r="K2500" s="1346"/>
      <c r="L2500" s="1444"/>
      <c r="M2500" s="1349"/>
      <c r="N2500" s="368" t="s">
        <v>3919</v>
      </c>
      <c r="O2500" s="1444"/>
      <c r="P2500" s="1349"/>
      <c r="Q2500" s="1346" t="s">
        <v>56</v>
      </c>
      <c r="R2500" s="1346"/>
      <c r="S2500" s="1346"/>
      <c r="T2500" s="1346"/>
      <c r="U2500" s="1346"/>
      <c r="V2500" s="1445"/>
      <c r="W2500" s="1346"/>
      <c r="X2500" s="1346"/>
      <c r="Y2500" s="1346"/>
      <c r="Z2500" s="1346"/>
      <c r="AB2500" s="2">
        <v>97</v>
      </c>
      <c r="AC2500" s="876"/>
      <c r="AD2500" s="876"/>
      <c r="AE2500" s="876"/>
      <c r="AF2500" s="1446"/>
      <c r="AG2500" s="1446"/>
      <c r="AH2500" s="1446"/>
      <c r="AI2500" s="1446"/>
      <c r="AJ2500" s="1446"/>
      <c r="AK2500" s="876"/>
      <c r="AL2500" s="876"/>
      <c r="AM2500" s="876"/>
      <c r="AN2500" s="1446"/>
      <c r="AO2500" s="1446"/>
      <c r="AP2500" s="1446"/>
      <c r="AQ2500" s="1446"/>
      <c r="AR2500" s="1446"/>
      <c r="AS2500" s="1446"/>
      <c r="AT2500" s="1446"/>
      <c r="AU2500" s="1446"/>
    </row>
    <row r="2501" spans="1:47" ht="13.05" customHeight="1">
      <c r="B2501" s="1348"/>
      <c r="C2501" s="1348"/>
      <c r="D2501" s="1347"/>
      <c r="E2501" s="1347"/>
      <c r="F2501" s="1347"/>
      <c r="G2501" s="1346" t="s">
        <v>17</v>
      </c>
      <c r="H2501" s="1346"/>
      <c r="I2501" s="1346"/>
      <c r="J2501" s="1346"/>
      <c r="K2501" s="1346"/>
      <c r="L2501" s="1445"/>
      <c r="M2501" s="1346"/>
      <c r="N2501" s="1346"/>
      <c r="O2501" s="1346"/>
      <c r="P2501" s="1346"/>
      <c r="Q2501" s="1346" t="s">
        <v>3993</v>
      </c>
      <c r="R2501" s="1346"/>
      <c r="S2501" s="1346"/>
      <c r="T2501" s="1346"/>
      <c r="U2501" s="1346"/>
      <c r="V2501" s="1445"/>
      <c r="W2501" s="1346"/>
      <c r="X2501" s="1346"/>
      <c r="Y2501" s="1346"/>
      <c r="Z2501" s="1346"/>
      <c r="AC2501" s="876"/>
      <c r="AD2501" s="876"/>
      <c r="AE2501" s="876"/>
      <c r="AF2501" s="1446"/>
      <c r="AG2501" s="1446"/>
      <c r="AH2501" s="1446"/>
      <c r="AI2501" s="1446"/>
      <c r="AJ2501" s="1446"/>
      <c r="AK2501" s="1446"/>
      <c r="AL2501" s="1446"/>
      <c r="AM2501" s="1446"/>
      <c r="AN2501" s="1446"/>
      <c r="AO2501" s="1446"/>
      <c r="AP2501" s="1446"/>
      <c r="AQ2501" s="1446"/>
      <c r="AR2501" s="1446"/>
      <c r="AS2501" s="1446"/>
      <c r="AT2501" s="1446"/>
      <c r="AU2501" s="1446"/>
    </row>
    <row r="2502" spans="1:47" ht="13.95" customHeight="1">
      <c r="A2502" s="369"/>
      <c r="B2502" s="1348"/>
      <c r="C2502" s="1348"/>
      <c r="D2502" s="1347"/>
      <c r="E2502" s="1347"/>
      <c r="F2502" s="1347"/>
      <c r="G2502" s="1346" t="s">
        <v>19</v>
      </c>
      <c r="H2502" s="1346"/>
      <c r="I2502" s="1346"/>
      <c r="J2502" s="1346"/>
      <c r="K2502" s="1346"/>
      <c r="L2502" s="1445"/>
      <c r="M2502" s="1346"/>
      <c r="N2502" s="1346"/>
      <c r="O2502" s="1346"/>
      <c r="P2502" s="1346"/>
      <c r="Q2502" s="1347" t="s">
        <v>20</v>
      </c>
      <c r="R2502" s="1347"/>
      <c r="S2502" s="1347"/>
      <c r="T2502" s="1347"/>
      <c r="U2502" s="1347"/>
      <c r="V2502" s="1445"/>
      <c r="W2502" s="1346"/>
      <c r="X2502" s="1346"/>
      <c r="Y2502" s="1346"/>
      <c r="Z2502" s="1346"/>
      <c r="AA2502" s="369"/>
    </row>
    <row r="2503" spans="1:47" ht="14.4">
      <c r="A2503" s="369"/>
      <c r="B2503" s="1348"/>
      <c r="C2503" s="1348"/>
      <c r="D2503" s="1347" t="s">
        <v>8</v>
      </c>
      <c r="E2503" s="1347"/>
      <c r="F2503" s="1347"/>
      <c r="G2503" s="1447"/>
      <c r="H2503" s="1343"/>
      <c r="I2503" s="1343"/>
      <c r="J2503" s="1343"/>
      <c r="K2503" s="1343"/>
      <c r="L2503" s="1344"/>
      <c r="M2503" s="1344"/>
      <c r="N2503" s="1344"/>
      <c r="O2503" s="1344"/>
      <c r="P2503" s="1344"/>
      <c r="Q2503" s="1344"/>
      <c r="R2503" s="1344"/>
      <c r="S2503" s="1344"/>
      <c r="T2503" s="1344"/>
      <c r="U2503" s="1344"/>
      <c r="V2503" s="1344"/>
      <c r="W2503" s="1344"/>
      <c r="X2503" s="1344"/>
      <c r="Y2503" s="1344"/>
      <c r="Z2503" s="1344"/>
      <c r="AA2503" s="369"/>
    </row>
    <row r="2504" spans="1:47" ht="14.4">
      <c r="A2504" s="369"/>
      <c r="B2504" s="1348"/>
      <c r="C2504" s="1348"/>
      <c r="D2504" s="1347"/>
      <c r="E2504" s="1347"/>
      <c r="F2504" s="1347"/>
      <c r="G2504" s="1345"/>
      <c r="H2504" s="1344"/>
      <c r="I2504" s="1344"/>
      <c r="J2504" s="1344"/>
      <c r="K2504" s="1344"/>
      <c r="L2504" s="1344"/>
      <c r="M2504" s="1344"/>
      <c r="N2504" s="1344"/>
      <c r="O2504" s="1344"/>
      <c r="P2504" s="1344"/>
      <c r="Q2504" s="1344"/>
      <c r="R2504" s="1344"/>
      <c r="S2504" s="1344"/>
      <c r="T2504" s="1344"/>
      <c r="U2504" s="1344"/>
      <c r="V2504" s="1344"/>
      <c r="W2504" s="1344"/>
      <c r="X2504" s="1344"/>
      <c r="Y2504" s="1344"/>
      <c r="Z2504" s="1344"/>
      <c r="AA2504" s="369"/>
    </row>
    <row r="2505" spans="1:47" ht="14.4">
      <c r="A2505" s="369"/>
      <c r="B2505" s="1348"/>
      <c r="C2505" s="1348"/>
      <c r="D2505" s="1347" t="s">
        <v>3745</v>
      </c>
      <c r="E2505" s="1347"/>
      <c r="F2505" s="1347"/>
      <c r="G2505" s="370"/>
      <c r="H2505" s="371"/>
      <c r="I2505" s="350"/>
      <c r="J2505" s="350"/>
      <c r="K2505" s="112" t="s">
        <v>3783</v>
      </c>
      <c r="L2505" s="371" t="s">
        <v>3966</v>
      </c>
      <c r="M2505" s="371"/>
      <c r="N2505" s="371"/>
      <c r="O2505" s="371"/>
      <c r="P2505" s="371" t="s">
        <v>3965</v>
      </c>
      <c r="Q2505" s="350"/>
      <c r="R2505" s="112" t="s">
        <v>3783</v>
      </c>
      <c r="S2505" s="371" t="s">
        <v>3967</v>
      </c>
      <c r="T2505" s="371"/>
      <c r="U2505" s="371"/>
      <c r="V2505" s="372"/>
      <c r="W2505" s="373"/>
      <c r="X2505" s="370"/>
      <c r="Y2505" s="370"/>
      <c r="Z2505" s="374"/>
      <c r="AA2505" s="369"/>
    </row>
    <row r="2506" spans="1:47" ht="14.4">
      <c r="A2506" s="369"/>
      <c r="B2506" s="1348"/>
      <c r="C2506" s="1348"/>
      <c r="D2506" s="1347"/>
      <c r="E2506" s="1347"/>
      <c r="F2506" s="1347"/>
      <c r="G2506" s="375"/>
      <c r="H2506" s="376"/>
      <c r="I2506" s="377"/>
      <c r="J2506" s="376"/>
      <c r="K2506" s="110" t="s">
        <v>3783</v>
      </c>
      <c r="L2506" s="376" t="s">
        <v>9</v>
      </c>
      <c r="M2506" s="376"/>
      <c r="N2506" s="376"/>
      <c r="O2506" s="1448"/>
      <c r="P2506" s="1449"/>
      <c r="Q2506" s="1449"/>
      <c r="R2506" s="1449"/>
      <c r="S2506" s="1449"/>
      <c r="T2506" s="1449"/>
      <c r="U2506" s="1449"/>
      <c r="V2506" s="1449"/>
      <c r="W2506" s="375" t="s">
        <v>10</v>
      </c>
      <c r="X2506" s="375"/>
      <c r="Y2506" s="375"/>
      <c r="Z2506" s="379"/>
      <c r="AA2506" s="369"/>
    </row>
    <row r="2507" spans="1:47" ht="14.4">
      <c r="A2507" s="369"/>
      <c r="B2507" s="1348"/>
      <c r="C2507" s="1348"/>
      <c r="D2507" s="1347"/>
      <c r="E2507" s="1347"/>
      <c r="F2507" s="1347"/>
      <c r="G2507" s="1450" t="s">
        <v>3968</v>
      </c>
      <c r="H2507" s="1450"/>
      <c r="I2507" s="1450"/>
      <c r="J2507" s="1450"/>
      <c r="K2507" s="1451"/>
      <c r="L2507" s="1452"/>
      <c r="M2507" s="1453"/>
      <c r="N2507" s="1453"/>
      <c r="O2507" s="1453"/>
      <c r="P2507" s="1453"/>
      <c r="Q2507" s="1452"/>
      <c r="R2507" s="1453"/>
      <c r="S2507" s="1453"/>
      <c r="T2507" s="1453"/>
      <c r="U2507" s="1453"/>
      <c r="V2507" s="1445"/>
      <c r="W2507" s="1346"/>
      <c r="X2507" s="1346"/>
      <c r="Y2507" s="1346"/>
      <c r="Z2507" s="1346"/>
      <c r="AA2507" s="369"/>
    </row>
    <row r="2508" spans="1:47" ht="14.4">
      <c r="A2508" s="369"/>
      <c r="B2508" s="1348"/>
      <c r="C2508" s="1348"/>
      <c r="D2508" s="1347"/>
      <c r="E2508" s="1347"/>
      <c r="F2508" s="1347"/>
      <c r="G2508" s="1450" t="s">
        <v>3969</v>
      </c>
      <c r="H2508" s="1450"/>
      <c r="I2508" s="1450"/>
      <c r="J2508" s="1450"/>
      <c r="K2508" s="1451"/>
      <c r="L2508" s="1429"/>
      <c r="M2508" s="862"/>
      <c r="N2508" s="109"/>
      <c r="O2508" s="1" t="s">
        <v>12</v>
      </c>
      <c r="P2508" s="109"/>
      <c r="Q2508" s="1" t="s">
        <v>11</v>
      </c>
      <c r="R2508" s="109"/>
      <c r="S2508" s="1" t="s">
        <v>227</v>
      </c>
      <c r="T2508" s="382"/>
      <c r="U2508" s="382"/>
      <c r="V2508" s="383"/>
      <c r="W2508" s="380"/>
      <c r="X2508" s="380"/>
      <c r="Y2508" s="380"/>
      <c r="Z2508" s="381"/>
      <c r="AA2508" s="369"/>
    </row>
    <row r="2509" spans="1:47" ht="13.95" customHeight="1">
      <c r="A2509" s="369"/>
      <c r="B2509" s="1348"/>
      <c r="C2509" s="1348"/>
      <c r="D2509" s="1443" t="s">
        <v>3971</v>
      </c>
      <c r="E2509" s="1347"/>
      <c r="F2509" s="1347"/>
      <c r="G2509" s="111" t="s">
        <v>3783</v>
      </c>
      <c r="H2509" s="385" t="s">
        <v>3972</v>
      </c>
      <c r="I2509" s="385"/>
      <c r="J2509" s="385"/>
      <c r="K2509" s="385"/>
      <c r="L2509" s="386" t="s">
        <v>3974</v>
      </c>
      <c r="M2509" s="385"/>
      <c r="N2509" s="385"/>
      <c r="O2509" s="1433"/>
      <c r="P2509" s="1433"/>
      <c r="Q2509" s="1433"/>
      <c r="R2509" s="1433"/>
      <c r="S2509" s="1433"/>
      <c r="T2509" s="1433"/>
      <c r="U2509" s="1433"/>
      <c r="V2509" s="1433"/>
      <c r="W2509" s="387" t="s">
        <v>10</v>
      </c>
      <c r="X2509" s="387"/>
      <c r="Y2509" s="387"/>
      <c r="Z2509" s="388"/>
      <c r="AA2509" s="369"/>
    </row>
    <row r="2510" spans="1:47" ht="14.4">
      <c r="A2510" s="369"/>
      <c r="B2510" s="1348"/>
      <c r="C2510" s="1348"/>
      <c r="D2510" s="1347"/>
      <c r="E2510" s="1347"/>
      <c r="F2510" s="1347"/>
      <c r="G2510" s="110" t="s">
        <v>3783</v>
      </c>
      <c r="H2510" s="376" t="s">
        <v>3973</v>
      </c>
      <c r="I2510" s="376"/>
      <c r="J2510" s="376"/>
      <c r="K2510" s="376"/>
      <c r="L2510" s="376"/>
      <c r="M2510" s="376"/>
      <c r="N2510" s="376"/>
      <c r="O2510" s="376"/>
      <c r="P2510" s="376"/>
      <c r="Q2510" s="376"/>
      <c r="R2510" s="376"/>
      <c r="S2510" s="376"/>
      <c r="T2510" s="376"/>
      <c r="U2510" s="376"/>
      <c r="V2510" s="378"/>
      <c r="W2510" s="375"/>
      <c r="X2510" s="375"/>
      <c r="Y2510" s="375"/>
      <c r="Z2510" s="379"/>
      <c r="AA2510" s="369"/>
    </row>
    <row r="2511" spans="1:47" ht="13.95" customHeight="1">
      <c r="A2511" s="369"/>
      <c r="B2511" s="1348" t="s">
        <v>3985</v>
      </c>
      <c r="C2511" s="1348"/>
      <c r="D2511" s="1347" t="s">
        <v>3755</v>
      </c>
      <c r="E2511" s="1347"/>
      <c r="F2511" s="1347"/>
      <c r="G2511" s="1435"/>
      <c r="H2511" s="1435"/>
      <c r="I2511" s="1435"/>
      <c r="J2511" s="1435"/>
      <c r="K2511" s="1435"/>
      <c r="L2511" s="1435"/>
      <c r="M2511" s="1435"/>
      <c r="N2511" s="1435"/>
      <c r="O2511" s="1435"/>
      <c r="P2511" s="1435"/>
      <c r="Q2511" s="1435"/>
      <c r="R2511" s="1435"/>
      <c r="S2511" s="1435"/>
      <c r="T2511" s="1435"/>
      <c r="U2511" s="1435"/>
      <c r="V2511" s="1435"/>
      <c r="W2511" s="1435"/>
      <c r="X2511" s="1435"/>
      <c r="Y2511" s="1435"/>
      <c r="Z2511" s="1435"/>
      <c r="AA2511" s="369"/>
    </row>
    <row r="2512" spans="1:47" ht="14.4">
      <c r="A2512" s="369"/>
      <c r="B2512" s="1348"/>
      <c r="C2512" s="1348"/>
      <c r="D2512" s="1434"/>
      <c r="E2512" s="1434"/>
      <c r="F2512" s="1434"/>
      <c r="G2512" s="1436"/>
      <c r="H2512" s="1436"/>
      <c r="I2512" s="1436"/>
      <c r="J2512" s="1435"/>
      <c r="K2512" s="1435"/>
      <c r="L2512" s="1435"/>
      <c r="M2512" s="1435"/>
      <c r="N2512" s="1435"/>
      <c r="O2512" s="1435"/>
      <c r="P2512" s="1435"/>
      <c r="Q2512" s="1435"/>
      <c r="R2512" s="1435"/>
      <c r="S2512" s="1435"/>
      <c r="T2512" s="1435"/>
      <c r="U2512" s="1435"/>
      <c r="V2512" s="1435"/>
      <c r="W2512" s="1435"/>
      <c r="X2512" s="1435"/>
      <c r="Y2512" s="1435"/>
      <c r="Z2512" s="1435"/>
      <c r="AA2512" s="369"/>
    </row>
    <row r="2513" spans="1:47" ht="18" customHeight="1">
      <c r="A2513" s="369"/>
      <c r="B2513" s="1348"/>
      <c r="C2513" s="1348"/>
      <c r="D2513" s="1347" t="s">
        <v>3975</v>
      </c>
      <c r="E2513" s="1347"/>
      <c r="F2513" s="1347"/>
      <c r="G2513" s="1047" t="s">
        <v>3918</v>
      </c>
      <c r="H2513" s="1047"/>
      <c r="I2513" s="1047"/>
      <c r="J2513" s="871"/>
      <c r="K2513" s="869"/>
      <c r="L2513" s="344" t="s">
        <v>3919</v>
      </c>
      <c r="M2513" s="1437"/>
      <c r="N2513" s="1427"/>
      <c r="O2513" s="1438"/>
      <c r="P2513" s="1439"/>
      <c r="Q2513" s="1425"/>
      <c r="R2513" s="1425"/>
      <c r="S2513" s="1425"/>
      <c r="T2513" s="1425"/>
      <c r="U2513" s="1425"/>
      <c r="V2513" s="1425"/>
      <c r="W2513" s="1425"/>
      <c r="X2513" s="1425"/>
      <c r="Y2513" s="1425"/>
      <c r="Z2513" s="1440"/>
      <c r="AA2513" s="369"/>
    </row>
    <row r="2514" spans="1:47" ht="18" customHeight="1">
      <c r="A2514" s="369"/>
      <c r="B2514" s="1348"/>
      <c r="C2514" s="1348"/>
      <c r="D2514" s="1347"/>
      <c r="E2514" s="1347"/>
      <c r="F2514" s="1347"/>
      <c r="G2514" s="1047" t="s">
        <v>3920</v>
      </c>
      <c r="H2514" s="1047"/>
      <c r="I2514" s="1047"/>
      <c r="J2514" s="1046"/>
      <c r="K2514" s="1046"/>
      <c r="L2514" s="1046"/>
      <c r="M2514" s="1046"/>
      <c r="N2514" s="1046"/>
      <c r="O2514" s="1046"/>
      <c r="P2514" s="1047" t="s">
        <v>3921</v>
      </c>
      <c r="Q2514" s="1047"/>
      <c r="R2514" s="1047"/>
      <c r="S2514" s="1046"/>
      <c r="T2514" s="1046"/>
      <c r="U2514" s="1046"/>
      <c r="V2514" s="1046"/>
      <c r="W2514" s="1046"/>
      <c r="X2514" s="1046"/>
      <c r="Y2514" s="1046"/>
      <c r="Z2514" s="1046"/>
      <c r="AA2514" s="369"/>
    </row>
    <row r="2515" spans="1:47" ht="18" customHeight="1">
      <c r="A2515" s="369"/>
      <c r="B2515" s="1348"/>
      <c r="C2515" s="1348"/>
      <c r="D2515" s="1347"/>
      <c r="E2515" s="1347"/>
      <c r="F2515" s="1347"/>
      <c r="G2515" s="1047" t="s">
        <v>3922</v>
      </c>
      <c r="H2515" s="1047"/>
      <c r="I2515" s="1047"/>
      <c r="J2515" s="1046"/>
      <c r="K2515" s="1046"/>
      <c r="L2515" s="1046"/>
      <c r="M2515" s="1046"/>
      <c r="N2515" s="1046"/>
      <c r="O2515" s="1046"/>
      <c r="P2515" s="1047" t="s">
        <v>3923</v>
      </c>
      <c r="Q2515" s="1047"/>
      <c r="R2515" s="1047"/>
      <c r="S2515" s="1046"/>
      <c r="T2515" s="1046"/>
      <c r="U2515" s="1046"/>
      <c r="V2515" s="1046"/>
      <c r="W2515" s="1046"/>
      <c r="X2515" s="1046"/>
      <c r="Y2515" s="1046"/>
      <c r="Z2515" s="1046"/>
      <c r="AA2515" s="369"/>
    </row>
    <row r="2516" spans="1:47" ht="18" customHeight="1">
      <c r="A2516" s="369"/>
      <c r="B2516" s="1348"/>
      <c r="C2516" s="1348"/>
      <c r="D2516" s="1347"/>
      <c r="E2516" s="1347"/>
      <c r="F2516" s="1347"/>
      <c r="G2516" s="1047" t="s">
        <v>3924</v>
      </c>
      <c r="H2516" s="1047"/>
      <c r="I2516" s="1047"/>
      <c r="J2516" s="1046"/>
      <c r="K2516" s="1046"/>
      <c r="L2516" s="1046"/>
      <c r="M2516" s="1046"/>
      <c r="N2516" s="1046"/>
      <c r="O2516" s="1046"/>
      <c r="P2516" s="1046"/>
      <c r="Q2516" s="1046"/>
      <c r="R2516" s="1046"/>
      <c r="S2516" s="1046"/>
      <c r="T2516" s="1046"/>
      <c r="U2516" s="1046"/>
      <c r="V2516" s="1046"/>
      <c r="W2516" s="1046"/>
      <c r="X2516" s="1046"/>
      <c r="Y2516" s="1046"/>
      <c r="Z2516" s="1046"/>
      <c r="AA2516" s="369"/>
    </row>
    <row r="2517" spans="1:47" ht="14.4">
      <c r="A2517" s="369"/>
      <c r="B2517" s="1348"/>
      <c r="C2517" s="1348"/>
      <c r="D2517" s="1441" t="s">
        <v>3976</v>
      </c>
      <c r="E2517" s="1441"/>
      <c r="F2517" s="1441"/>
      <c r="G2517" s="1441"/>
      <c r="H2517" s="1441"/>
      <c r="I2517" s="1441"/>
      <c r="J2517" s="1441"/>
      <c r="K2517" s="1441"/>
      <c r="L2517" s="1441"/>
      <c r="M2517" s="1441"/>
      <c r="N2517" s="1441" t="s">
        <v>177</v>
      </c>
      <c r="O2517" s="1441"/>
      <c r="P2517" s="1441"/>
      <c r="Q2517" s="1441"/>
      <c r="R2517" s="1441"/>
      <c r="S2517" s="1441"/>
      <c r="T2517" s="1441"/>
      <c r="U2517" s="1441"/>
      <c r="V2517" s="1441"/>
      <c r="W2517" s="1441"/>
      <c r="X2517" s="1441"/>
      <c r="Y2517" s="1441"/>
      <c r="Z2517" s="1441"/>
      <c r="AA2517" s="369"/>
    </row>
    <row r="2518" spans="1:47" ht="14.4">
      <c r="A2518" s="369"/>
      <c r="B2518" s="1348"/>
      <c r="C2518" s="1348"/>
      <c r="D2518" s="1347"/>
      <c r="E2518" s="1347"/>
      <c r="F2518" s="1347"/>
      <c r="G2518" s="1347"/>
      <c r="H2518" s="1347"/>
      <c r="I2518" s="1347"/>
      <c r="J2518" s="1347"/>
      <c r="K2518" s="1347"/>
      <c r="L2518" s="1347"/>
      <c r="M2518" s="1347"/>
      <c r="N2518" s="1347"/>
      <c r="O2518" s="1347"/>
      <c r="P2518" s="1347"/>
      <c r="Q2518" s="1347"/>
      <c r="R2518" s="1347"/>
      <c r="S2518" s="1347"/>
      <c r="T2518" s="1347"/>
      <c r="U2518" s="1347"/>
      <c r="V2518" s="1347"/>
      <c r="W2518" s="1347"/>
      <c r="X2518" s="1347"/>
      <c r="Y2518" s="1347"/>
      <c r="Z2518" s="1347"/>
      <c r="AA2518" s="369"/>
    </row>
    <row r="2519" spans="1:47" ht="14.25" customHeight="1">
      <c r="A2519" s="369"/>
      <c r="B2519" s="1348"/>
      <c r="C2519" s="1348"/>
      <c r="D2519" s="1347"/>
      <c r="E2519" s="1347"/>
      <c r="F2519" s="1347"/>
      <c r="G2519" s="1347"/>
      <c r="H2519" s="1347"/>
      <c r="I2519" s="1347"/>
      <c r="J2519" s="1347"/>
      <c r="K2519" s="1347"/>
      <c r="L2519" s="1347"/>
      <c r="M2519" s="1347"/>
      <c r="N2519" s="1347"/>
      <c r="O2519" s="1347"/>
      <c r="P2519" s="1347"/>
      <c r="Q2519" s="1347"/>
      <c r="R2519" s="1347"/>
      <c r="S2519" s="1347"/>
      <c r="T2519" s="1347"/>
      <c r="U2519" s="1347"/>
      <c r="V2519" s="1347"/>
      <c r="W2519" s="1347"/>
      <c r="X2519" s="1347"/>
      <c r="Y2519" s="1347"/>
      <c r="Z2519" s="1347"/>
      <c r="AA2519" s="369"/>
    </row>
    <row r="2520" spans="1:47" ht="14.4">
      <c r="A2520" s="369"/>
      <c r="B2520" s="1348"/>
      <c r="C2520" s="1348"/>
      <c r="D2520" s="1347" t="s">
        <v>3977</v>
      </c>
      <c r="E2520" s="1347"/>
      <c r="F2520" s="1347"/>
      <c r="G2520" s="1347"/>
      <c r="H2520" s="1347"/>
      <c r="I2520" s="1347"/>
      <c r="J2520" s="1347"/>
      <c r="K2520" s="1347"/>
      <c r="L2520" s="1347"/>
      <c r="M2520" s="1347"/>
      <c r="N2520" s="1442" t="s">
        <v>3979</v>
      </c>
      <c r="O2520" s="1442"/>
      <c r="P2520" s="1442"/>
      <c r="Q2520" s="1442"/>
      <c r="R2520" s="390"/>
      <c r="S2520" s="369"/>
      <c r="T2520" s="369"/>
      <c r="U2520" s="369"/>
      <c r="V2520" s="391"/>
      <c r="W2520" s="389"/>
      <c r="X2520" s="389"/>
      <c r="Y2520" s="389"/>
      <c r="Z2520" s="392"/>
      <c r="AA2520" s="369"/>
    </row>
    <row r="2521" spans="1:47" ht="14.4">
      <c r="A2521" s="369"/>
      <c r="B2521" s="1348"/>
      <c r="C2521" s="1348"/>
      <c r="D2521" s="1347"/>
      <c r="E2521" s="1347"/>
      <c r="F2521" s="1347"/>
      <c r="G2521" s="1347"/>
      <c r="H2521" s="1347"/>
      <c r="I2521" s="1347"/>
      <c r="J2521" s="1347"/>
      <c r="K2521" s="1347"/>
      <c r="L2521" s="1347"/>
      <c r="M2521" s="1347"/>
      <c r="N2521" s="1442"/>
      <c r="O2521" s="1442"/>
      <c r="P2521" s="1442"/>
      <c r="Q2521" s="1442"/>
      <c r="R2521" s="115"/>
      <c r="S2521" s="114"/>
      <c r="T2521" s="369" t="s">
        <v>388</v>
      </c>
      <c r="U2521" s="114"/>
      <c r="V2521" s="393" t="s">
        <v>3980</v>
      </c>
      <c r="W2521" s="389"/>
      <c r="X2521" s="389"/>
      <c r="Y2521" s="389"/>
      <c r="Z2521" s="392"/>
      <c r="AA2521" s="369"/>
    </row>
    <row r="2522" spans="1:47" ht="14.4">
      <c r="A2522" s="369"/>
      <c r="B2522" s="1348"/>
      <c r="C2522" s="1348"/>
      <c r="D2522" s="1347"/>
      <c r="E2522" s="1347"/>
      <c r="F2522" s="1347"/>
      <c r="G2522" s="1347"/>
      <c r="H2522" s="1347"/>
      <c r="I2522" s="1347"/>
      <c r="J2522" s="1347"/>
      <c r="K2522" s="1347"/>
      <c r="L2522" s="1347"/>
      <c r="M2522" s="1347"/>
      <c r="N2522" s="1442"/>
      <c r="O2522" s="1442"/>
      <c r="P2522" s="1442"/>
      <c r="Q2522" s="1442"/>
      <c r="R2522" s="394"/>
      <c r="S2522" s="369"/>
      <c r="T2522" s="369"/>
      <c r="U2522" s="395"/>
      <c r="V2522" s="391"/>
      <c r="W2522" s="389"/>
      <c r="X2522" s="389"/>
      <c r="Y2522" s="389"/>
      <c r="Z2522" s="392"/>
      <c r="AA2522" s="369"/>
    </row>
    <row r="2523" spans="1:47" ht="13.95" customHeight="1">
      <c r="A2523" s="369"/>
      <c r="B2523" s="1348"/>
      <c r="C2523" s="1348"/>
      <c r="D2523" s="1443" t="s">
        <v>3978</v>
      </c>
      <c r="E2523" s="1443"/>
      <c r="F2523" s="1443"/>
      <c r="G2523" s="370"/>
      <c r="H2523" s="371"/>
      <c r="I2523" s="371"/>
      <c r="J2523" s="371"/>
      <c r="K2523" s="371"/>
      <c r="L2523" s="371"/>
      <c r="M2523" s="371"/>
      <c r="N2523" s="371"/>
      <c r="O2523" s="371"/>
      <c r="P2523" s="371"/>
      <c r="Q2523" s="371"/>
      <c r="R2523" s="371"/>
      <c r="S2523" s="371"/>
      <c r="T2523" s="371"/>
      <c r="U2523" s="371"/>
      <c r="V2523" s="372"/>
      <c r="W2523" s="370"/>
      <c r="X2523" s="370"/>
      <c r="Y2523" s="370"/>
      <c r="Z2523" s="374"/>
      <c r="AA2523" s="369"/>
    </row>
    <row r="2524" spans="1:47" ht="14.4">
      <c r="A2524" s="369"/>
      <c r="B2524" s="1348"/>
      <c r="C2524" s="1348"/>
      <c r="D2524" s="1443"/>
      <c r="E2524" s="1443"/>
      <c r="F2524" s="1443"/>
      <c r="G2524" s="389"/>
      <c r="H2524" s="369"/>
      <c r="I2524" s="121" t="s">
        <v>3783</v>
      </c>
      <c r="J2524" s="369" t="s">
        <v>3981</v>
      </c>
      <c r="K2524" s="369"/>
      <c r="L2524" s="369"/>
      <c r="M2524" s="369"/>
      <c r="N2524" s="369" t="s">
        <v>3965</v>
      </c>
      <c r="O2524" s="369"/>
      <c r="P2524" s="121" t="s">
        <v>3783</v>
      </c>
      <c r="Q2524" s="369" t="s">
        <v>3982</v>
      </c>
      <c r="R2524" s="369"/>
      <c r="S2524" s="369"/>
      <c r="T2524" s="369"/>
      <c r="U2524" s="369" t="s">
        <v>3965</v>
      </c>
      <c r="V2524" s="391"/>
      <c r="W2524" s="121" t="s">
        <v>3783</v>
      </c>
      <c r="X2524" s="389" t="s">
        <v>3983</v>
      </c>
      <c r="Y2524" s="389"/>
      <c r="Z2524" s="392"/>
      <c r="AA2524" s="369"/>
    </row>
    <row r="2525" spans="1:47" ht="14.4">
      <c r="A2525" s="369"/>
      <c r="B2525" s="1348"/>
      <c r="C2525" s="1348"/>
      <c r="D2525" s="1443"/>
      <c r="E2525" s="1443"/>
      <c r="F2525" s="1443"/>
      <c r="G2525" s="375"/>
      <c r="H2525" s="376"/>
      <c r="I2525" s="376"/>
      <c r="J2525" s="376"/>
      <c r="K2525" s="376"/>
      <c r="L2525" s="376"/>
      <c r="M2525" s="376"/>
      <c r="N2525" s="376"/>
      <c r="O2525" s="376"/>
      <c r="P2525" s="376"/>
      <c r="Q2525" s="376"/>
      <c r="R2525" s="376"/>
      <c r="S2525" s="376"/>
      <c r="T2525" s="376"/>
      <c r="U2525" s="376"/>
      <c r="V2525" s="378"/>
      <c r="W2525" s="375"/>
      <c r="X2525" s="375"/>
      <c r="Y2525" s="375"/>
      <c r="Z2525" s="379"/>
      <c r="AA2525" s="369"/>
    </row>
    <row r="2526" spans="1:47" ht="14.55" customHeight="1">
      <c r="B2526" s="1348" t="s">
        <v>3984</v>
      </c>
      <c r="C2526" s="1348"/>
      <c r="D2526" s="1347" t="s">
        <v>23</v>
      </c>
      <c r="E2526" s="1347"/>
      <c r="F2526" s="1347"/>
      <c r="G2526" s="1346" t="s">
        <v>15</v>
      </c>
      <c r="H2526" s="1346"/>
      <c r="I2526" s="1346"/>
      <c r="J2526" s="1346"/>
      <c r="K2526" s="1346"/>
      <c r="L2526" s="1444"/>
      <c r="M2526" s="1349"/>
      <c r="N2526" s="368" t="s">
        <v>3919</v>
      </c>
      <c r="O2526" s="1444"/>
      <c r="P2526" s="1349"/>
      <c r="Q2526" s="1346" t="s">
        <v>56</v>
      </c>
      <c r="R2526" s="1346"/>
      <c r="S2526" s="1346"/>
      <c r="T2526" s="1346"/>
      <c r="U2526" s="1346"/>
      <c r="V2526" s="1445"/>
      <c r="W2526" s="1346"/>
      <c r="X2526" s="1346"/>
      <c r="Y2526" s="1346"/>
      <c r="Z2526" s="1346"/>
      <c r="AB2526" s="2">
        <v>98</v>
      </c>
      <c r="AC2526" s="876"/>
      <c r="AD2526" s="876"/>
      <c r="AE2526" s="876"/>
      <c r="AF2526" s="1446"/>
      <c r="AG2526" s="1446"/>
      <c r="AH2526" s="1446"/>
      <c r="AI2526" s="1446"/>
      <c r="AJ2526" s="1446"/>
      <c r="AK2526" s="876"/>
      <c r="AL2526" s="876"/>
      <c r="AM2526" s="876"/>
      <c r="AN2526" s="1446"/>
      <c r="AO2526" s="1446"/>
      <c r="AP2526" s="1446"/>
      <c r="AQ2526" s="1446"/>
      <c r="AR2526" s="1446"/>
      <c r="AS2526" s="1446"/>
      <c r="AT2526" s="1446"/>
      <c r="AU2526" s="1446"/>
    </row>
    <row r="2527" spans="1:47" ht="13.05" customHeight="1">
      <c r="B2527" s="1348"/>
      <c r="C2527" s="1348"/>
      <c r="D2527" s="1347"/>
      <c r="E2527" s="1347"/>
      <c r="F2527" s="1347"/>
      <c r="G2527" s="1346" t="s">
        <v>17</v>
      </c>
      <c r="H2527" s="1346"/>
      <c r="I2527" s="1346"/>
      <c r="J2527" s="1346"/>
      <c r="K2527" s="1346"/>
      <c r="L2527" s="1445"/>
      <c r="M2527" s="1346"/>
      <c r="N2527" s="1346"/>
      <c r="O2527" s="1346"/>
      <c r="P2527" s="1346"/>
      <c r="Q2527" s="1346" t="s">
        <v>3993</v>
      </c>
      <c r="R2527" s="1346"/>
      <c r="S2527" s="1346"/>
      <c r="T2527" s="1346"/>
      <c r="U2527" s="1346"/>
      <c r="V2527" s="1445"/>
      <c r="W2527" s="1346"/>
      <c r="X2527" s="1346"/>
      <c r="Y2527" s="1346"/>
      <c r="Z2527" s="1346"/>
      <c r="AC2527" s="876"/>
      <c r="AD2527" s="876"/>
      <c r="AE2527" s="876"/>
      <c r="AF2527" s="1446"/>
      <c r="AG2527" s="1446"/>
      <c r="AH2527" s="1446"/>
      <c r="AI2527" s="1446"/>
      <c r="AJ2527" s="1446"/>
      <c r="AK2527" s="1446"/>
      <c r="AL2527" s="1446"/>
      <c r="AM2527" s="1446"/>
      <c r="AN2527" s="1446"/>
      <c r="AO2527" s="1446"/>
      <c r="AP2527" s="1446"/>
      <c r="AQ2527" s="1446"/>
      <c r="AR2527" s="1446"/>
      <c r="AS2527" s="1446"/>
      <c r="AT2527" s="1446"/>
      <c r="AU2527" s="1446"/>
    </row>
    <row r="2528" spans="1:47" ht="13.95" customHeight="1">
      <c r="A2528" s="369"/>
      <c r="B2528" s="1348"/>
      <c r="C2528" s="1348"/>
      <c r="D2528" s="1347"/>
      <c r="E2528" s="1347"/>
      <c r="F2528" s="1347"/>
      <c r="G2528" s="1346" t="s">
        <v>19</v>
      </c>
      <c r="H2528" s="1346"/>
      <c r="I2528" s="1346"/>
      <c r="J2528" s="1346"/>
      <c r="K2528" s="1346"/>
      <c r="L2528" s="1445"/>
      <c r="M2528" s="1346"/>
      <c r="N2528" s="1346"/>
      <c r="O2528" s="1346"/>
      <c r="P2528" s="1346"/>
      <c r="Q2528" s="1347" t="s">
        <v>20</v>
      </c>
      <c r="R2528" s="1347"/>
      <c r="S2528" s="1347"/>
      <c r="T2528" s="1347"/>
      <c r="U2528" s="1347"/>
      <c r="V2528" s="1445"/>
      <c r="W2528" s="1346"/>
      <c r="X2528" s="1346"/>
      <c r="Y2528" s="1346"/>
      <c r="Z2528" s="1346"/>
      <c r="AA2528" s="369"/>
    </row>
    <row r="2529" spans="1:27" ht="14.4">
      <c r="A2529" s="369"/>
      <c r="B2529" s="1348"/>
      <c r="C2529" s="1348"/>
      <c r="D2529" s="1347" t="s">
        <v>8</v>
      </c>
      <c r="E2529" s="1347"/>
      <c r="F2529" s="1347"/>
      <c r="G2529" s="1447"/>
      <c r="H2529" s="1343"/>
      <c r="I2529" s="1343"/>
      <c r="J2529" s="1343"/>
      <c r="K2529" s="1343"/>
      <c r="L2529" s="1344"/>
      <c r="M2529" s="1344"/>
      <c r="N2529" s="1344"/>
      <c r="O2529" s="1344"/>
      <c r="P2529" s="1344"/>
      <c r="Q2529" s="1344"/>
      <c r="R2529" s="1344"/>
      <c r="S2529" s="1344"/>
      <c r="T2529" s="1344"/>
      <c r="U2529" s="1344"/>
      <c r="V2529" s="1344"/>
      <c r="W2529" s="1344"/>
      <c r="X2529" s="1344"/>
      <c r="Y2529" s="1344"/>
      <c r="Z2529" s="1344"/>
      <c r="AA2529" s="369"/>
    </row>
    <row r="2530" spans="1:27" ht="14.4">
      <c r="A2530" s="369"/>
      <c r="B2530" s="1348"/>
      <c r="C2530" s="1348"/>
      <c r="D2530" s="1347"/>
      <c r="E2530" s="1347"/>
      <c r="F2530" s="1347"/>
      <c r="G2530" s="1345"/>
      <c r="H2530" s="1344"/>
      <c r="I2530" s="1344"/>
      <c r="J2530" s="1344"/>
      <c r="K2530" s="1344"/>
      <c r="L2530" s="1344"/>
      <c r="M2530" s="1344"/>
      <c r="N2530" s="1344"/>
      <c r="O2530" s="1344"/>
      <c r="P2530" s="1344"/>
      <c r="Q2530" s="1344"/>
      <c r="R2530" s="1344"/>
      <c r="S2530" s="1344"/>
      <c r="T2530" s="1344"/>
      <c r="U2530" s="1344"/>
      <c r="V2530" s="1344"/>
      <c r="W2530" s="1344"/>
      <c r="X2530" s="1344"/>
      <c r="Y2530" s="1344"/>
      <c r="Z2530" s="1344"/>
      <c r="AA2530" s="369"/>
    </row>
    <row r="2531" spans="1:27" ht="14.4">
      <c r="A2531" s="369"/>
      <c r="B2531" s="1348"/>
      <c r="C2531" s="1348"/>
      <c r="D2531" s="1347" t="s">
        <v>3745</v>
      </c>
      <c r="E2531" s="1347"/>
      <c r="F2531" s="1347"/>
      <c r="G2531" s="370"/>
      <c r="H2531" s="371"/>
      <c r="I2531" s="350"/>
      <c r="J2531" s="350"/>
      <c r="K2531" s="112" t="s">
        <v>3783</v>
      </c>
      <c r="L2531" s="371" t="s">
        <v>3966</v>
      </c>
      <c r="M2531" s="371"/>
      <c r="N2531" s="371"/>
      <c r="O2531" s="371"/>
      <c r="P2531" s="371" t="s">
        <v>3965</v>
      </c>
      <c r="Q2531" s="350"/>
      <c r="R2531" s="112" t="s">
        <v>3783</v>
      </c>
      <c r="S2531" s="371" t="s">
        <v>3967</v>
      </c>
      <c r="T2531" s="371"/>
      <c r="U2531" s="371"/>
      <c r="V2531" s="372"/>
      <c r="W2531" s="373"/>
      <c r="X2531" s="370"/>
      <c r="Y2531" s="370"/>
      <c r="Z2531" s="374"/>
      <c r="AA2531" s="369"/>
    </row>
    <row r="2532" spans="1:27" ht="14.4">
      <c r="A2532" s="369"/>
      <c r="B2532" s="1348"/>
      <c r="C2532" s="1348"/>
      <c r="D2532" s="1347"/>
      <c r="E2532" s="1347"/>
      <c r="F2532" s="1347"/>
      <c r="G2532" s="375"/>
      <c r="H2532" s="376"/>
      <c r="I2532" s="377"/>
      <c r="J2532" s="376"/>
      <c r="K2532" s="110" t="s">
        <v>3783</v>
      </c>
      <c r="L2532" s="376" t="s">
        <v>9</v>
      </c>
      <c r="M2532" s="376"/>
      <c r="N2532" s="376"/>
      <c r="O2532" s="1448"/>
      <c r="P2532" s="1449"/>
      <c r="Q2532" s="1449"/>
      <c r="R2532" s="1449"/>
      <c r="S2532" s="1449"/>
      <c r="T2532" s="1449"/>
      <c r="U2532" s="1449"/>
      <c r="V2532" s="1449"/>
      <c r="W2532" s="375" t="s">
        <v>10</v>
      </c>
      <c r="X2532" s="375"/>
      <c r="Y2532" s="375"/>
      <c r="Z2532" s="379"/>
      <c r="AA2532" s="369"/>
    </row>
    <row r="2533" spans="1:27" ht="14.4">
      <c r="A2533" s="369"/>
      <c r="B2533" s="1348"/>
      <c r="C2533" s="1348"/>
      <c r="D2533" s="1347"/>
      <c r="E2533" s="1347"/>
      <c r="F2533" s="1347"/>
      <c r="G2533" s="1450" t="s">
        <v>3968</v>
      </c>
      <c r="H2533" s="1450"/>
      <c r="I2533" s="1450"/>
      <c r="J2533" s="1450"/>
      <c r="K2533" s="1451"/>
      <c r="L2533" s="1452"/>
      <c r="M2533" s="1453"/>
      <c r="N2533" s="1453"/>
      <c r="O2533" s="1453"/>
      <c r="P2533" s="1453"/>
      <c r="Q2533" s="1452"/>
      <c r="R2533" s="1453"/>
      <c r="S2533" s="1453"/>
      <c r="T2533" s="1453"/>
      <c r="U2533" s="1453"/>
      <c r="V2533" s="1445"/>
      <c r="W2533" s="1346"/>
      <c r="X2533" s="1346"/>
      <c r="Y2533" s="1346"/>
      <c r="Z2533" s="1346"/>
      <c r="AA2533" s="369"/>
    </row>
    <row r="2534" spans="1:27" ht="14.4">
      <c r="A2534" s="369"/>
      <c r="B2534" s="1348"/>
      <c r="C2534" s="1348"/>
      <c r="D2534" s="1347"/>
      <c r="E2534" s="1347"/>
      <c r="F2534" s="1347"/>
      <c r="G2534" s="1450" t="s">
        <v>3969</v>
      </c>
      <c r="H2534" s="1450"/>
      <c r="I2534" s="1450"/>
      <c r="J2534" s="1450"/>
      <c r="K2534" s="1451"/>
      <c r="L2534" s="1429"/>
      <c r="M2534" s="862"/>
      <c r="N2534" s="109"/>
      <c r="O2534" s="1" t="s">
        <v>12</v>
      </c>
      <c r="P2534" s="109"/>
      <c r="Q2534" s="1" t="s">
        <v>11</v>
      </c>
      <c r="R2534" s="109"/>
      <c r="S2534" s="1" t="s">
        <v>227</v>
      </c>
      <c r="T2534" s="382"/>
      <c r="U2534" s="382"/>
      <c r="V2534" s="383"/>
      <c r="W2534" s="380"/>
      <c r="X2534" s="380"/>
      <c r="Y2534" s="380"/>
      <c r="Z2534" s="381"/>
      <c r="AA2534" s="369"/>
    </row>
    <row r="2535" spans="1:27" ht="13.95" customHeight="1">
      <c r="A2535" s="369"/>
      <c r="B2535" s="1348"/>
      <c r="C2535" s="1348"/>
      <c r="D2535" s="1443" t="s">
        <v>3971</v>
      </c>
      <c r="E2535" s="1347"/>
      <c r="F2535" s="1347"/>
      <c r="G2535" s="111" t="s">
        <v>3783</v>
      </c>
      <c r="H2535" s="385" t="s">
        <v>3972</v>
      </c>
      <c r="I2535" s="385"/>
      <c r="J2535" s="385"/>
      <c r="K2535" s="385"/>
      <c r="L2535" s="386" t="s">
        <v>3974</v>
      </c>
      <c r="M2535" s="385"/>
      <c r="N2535" s="385"/>
      <c r="O2535" s="1433"/>
      <c r="P2535" s="1433"/>
      <c r="Q2535" s="1433"/>
      <c r="R2535" s="1433"/>
      <c r="S2535" s="1433"/>
      <c r="T2535" s="1433"/>
      <c r="U2535" s="1433"/>
      <c r="V2535" s="1433"/>
      <c r="W2535" s="387" t="s">
        <v>10</v>
      </c>
      <c r="X2535" s="387"/>
      <c r="Y2535" s="387"/>
      <c r="Z2535" s="388"/>
      <c r="AA2535" s="369"/>
    </row>
    <row r="2536" spans="1:27" ht="14.4">
      <c r="A2536" s="369"/>
      <c r="B2536" s="1348"/>
      <c r="C2536" s="1348"/>
      <c r="D2536" s="1347"/>
      <c r="E2536" s="1347"/>
      <c r="F2536" s="1347"/>
      <c r="G2536" s="110" t="s">
        <v>3783</v>
      </c>
      <c r="H2536" s="376" t="s">
        <v>3973</v>
      </c>
      <c r="I2536" s="376"/>
      <c r="J2536" s="376"/>
      <c r="K2536" s="376"/>
      <c r="L2536" s="376"/>
      <c r="M2536" s="376"/>
      <c r="N2536" s="376"/>
      <c r="O2536" s="376"/>
      <c r="P2536" s="376"/>
      <c r="Q2536" s="376"/>
      <c r="R2536" s="376"/>
      <c r="S2536" s="376"/>
      <c r="T2536" s="376"/>
      <c r="U2536" s="376"/>
      <c r="V2536" s="378"/>
      <c r="W2536" s="375"/>
      <c r="X2536" s="375"/>
      <c r="Y2536" s="375"/>
      <c r="Z2536" s="379"/>
      <c r="AA2536" s="369"/>
    </row>
    <row r="2537" spans="1:27" ht="13.95" customHeight="1">
      <c r="A2537" s="369"/>
      <c r="B2537" s="1348" t="s">
        <v>3985</v>
      </c>
      <c r="C2537" s="1348"/>
      <c r="D2537" s="1347" t="s">
        <v>3755</v>
      </c>
      <c r="E2537" s="1347"/>
      <c r="F2537" s="1347"/>
      <c r="G2537" s="1435"/>
      <c r="H2537" s="1435"/>
      <c r="I2537" s="1435"/>
      <c r="J2537" s="1435"/>
      <c r="K2537" s="1435"/>
      <c r="L2537" s="1435"/>
      <c r="M2537" s="1435"/>
      <c r="N2537" s="1435"/>
      <c r="O2537" s="1435"/>
      <c r="P2537" s="1435"/>
      <c r="Q2537" s="1435"/>
      <c r="R2537" s="1435"/>
      <c r="S2537" s="1435"/>
      <c r="T2537" s="1435"/>
      <c r="U2537" s="1435"/>
      <c r="V2537" s="1435"/>
      <c r="W2537" s="1435"/>
      <c r="X2537" s="1435"/>
      <c r="Y2537" s="1435"/>
      <c r="Z2537" s="1435"/>
      <c r="AA2537" s="369"/>
    </row>
    <row r="2538" spans="1:27" ht="14.4">
      <c r="A2538" s="369"/>
      <c r="B2538" s="1348"/>
      <c r="C2538" s="1348"/>
      <c r="D2538" s="1434"/>
      <c r="E2538" s="1434"/>
      <c r="F2538" s="1434"/>
      <c r="G2538" s="1436"/>
      <c r="H2538" s="1436"/>
      <c r="I2538" s="1436"/>
      <c r="J2538" s="1435"/>
      <c r="K2538" s="1435"/>
      <c r="L2538" s="1435"/>
      <c r="M2538" s="1435"/>
      <c r="N2538" s="1435"/>
      <c r="O2538" s="1435"/>
      <c r="P2538" s="1435"/>
      <c r="Q2538" s="1435"/>
      <c r="R2538" s="1435"/>
      <c r="S2538" s="1435"/>
      <c r="T2538" s="1435"/>
      <c r="U2538" s="1435"/>
      <c r="V2538" s="1435"/>
      <c r="W2538" s="1435"/>
      <c r="X2538" s="1435"/>
      <c r="Y2538" s="1435"/>
      <c r="Z2538" s="1435"/>
      <c r="AA2538" s="369"/>
    </row>
    <row r="2539" spans="1:27" ht="18" customHeight="1">
      <c r="A2539" s="369"/>
      <c r="B2539" s="1348"/>
      <c r="C2539" s="1348"/>
      <c r="D2539" s="1347" t="s">
        <v>3975</v>
      </c>
      <c r="E2539" s="1347"/>
      <c r="F2539" s="1347"/>
      <c r="G2539" s="1047" t="s">
        <v>3918</v>
      </c>
      <c r="H2539" s="1047"/>
      <c r="I2539" s="1047"/>
      <c r="J2539" s="871"/>
      <c r="K2539" s="869"/>
      <c r="L2539" s="344" t="s">
        <v>3919</v>
      </c>
      <c r="M2539" s="1437"/>
      <c r="N2539" s="1427"/>
      <c r="O2539" s="1438"/>
      <c r="P2539" s="1439"/>
      <c r="Q2539" s="1425"/>
      <c r="R2539" s="1425"/>
      <c r="S2539" s="1425"/>
      <c r="T2539" s="1425"/>
      <c r="U2539" s="1425"/>
      <c r="V2539" s="1425"/>
      <c r="W2539" s="1425"/>
      <c r="X2539" s="1425"/>
      <c r="Y2539" s="1425"/>
      <c r="Z2539" s="1440"/>
      <c r="AA2539" s="369"/>
    </row>
    <row r="2540" spans="1:27" ht="18" customHeight="1">
      <c r="A2540" s="369"/>
      <c r="B2540" s="1348"/>
      <c r="C2540" s="1348"/>
      <c r="D2540" s="1347"/>
      <c r="E2540" s="1347"/>
      <c r="F2540" s="1347"/>
      <c r="G2540" s="1047" t="s">
        <v>3920</v>
      </c>
      <c r="H2540" s="1047"/>
      <c r="I2540" s="1047"/>
      <c r="J2540" s="1046"/>
      <c r="K2540" s="1046"/>
      <c r="L2540" s="1046"/>
      <c r="M2540" s="1046"/>
      <c r="N2540" s="1046"/>
      <c r="O2540" s="1046"/>
      <c r="P2540" s="1047" t="s">
        <v>3921</v>
      </c>
      <c r="Q2540" s="1047"/>
      <c r="R2540" s="1047"/>
      <c r="S2540" s="1046"/>
      <c r="T2540" s="1046"/>
      <c r="U2540" s="1046"/>
      <c r="V2540" s="1046"/>
      <c r="W2540" s="1046"/>
      <c r="X2540" s="1046"/>
      <c r="Y2540" s="1046"/>
      <c r="Z2540" s="1046"/>
      <c r="AA2540" s="369"/>
    </row>
    <row r="2541" spans="1:27" ht="18" customHeight="1">
      <c r="A2541" s="369"/>
      <c r="B2541" s="1348"/>
      <c r="C2541" s="1348"/>
      <c r="D2541" s="1347"/>
      <c r="E2541" s="1347"/>
      <c r="F2541" s="1347"/>
      <c r="G2541" s="1047" t="s">
        <v>3922</v>
      </c>
      <c r="H2541" s="1047"/>
      <c r="I2541" s="1047"/>
      <c r="J2541" s="1046"/>
      <c r="K2541" s="1046"/>
      <c r="L2541" s="1046"/>
      <c r="M2541" s="1046"/>
      <c r="N2541" s="1046"/>
      <c r="O2541" s="1046"/>
      <c r="P2541" s="1047" t="s">
        <v>3923</v>
      </c>
      <c r="Q2541" s="1047"/>
      <c r="R2541" s="1047"/>
      <c r="S2541" s="1046"/>
      <c r="T2541" s="1046"/>
      <c r="U2541" s="1046"/>
      <c r="V2541" s="1046"/>
      <c r="W2541" s="1046"/>
      <c r="X2541" s="1046"/>
      <c r="Y2541" s="1046"/>
      <c r="Z2541" s="1046"/>
      <c r="AA2541" s="369"/>
    </row>
    <row r="2542" spans="1:27" ht="18" customHeight="1">
      <c r="A2542" s="369"/>
      <c r="B2542" s="1348"/>
      <c r="C2542" s="1348"/>
      <c r="D2542" s="1347"/>
      <c r="E2542" s="1347"/>
      <c r="F2542" s="1347"/>
      <c r="G2542" s="1047" t="s">
        <v>3924</v>
      </c>
      <c r="H2542" s="1047"/>
      <c r="I2542" s="1047"/>
      <c r="J2542" s="1046"/>
      <c r="K2542" s="1046"/>
      <c r="L2542" s="1046"/>
      <c r="M2542" s="1046"/>
      <c r="N2542" s="1046"/>
      <c r="O2542" s="1046"/>
      <c r="P2542" s="1046"/>
      <c r="Q2542" s="1046"/>
      <c r="R2542" s="1046"/>
      <c r="S2542" s="1046"/>
      <c r="T2542" s="1046"/>
      <c r="U2542" s="1046"/>
      <c r="V2542" s="1046"/>
      <c r="W2542" s="1046"/>
      <c r="X2542" s="1046"/>
      <c r="Y2542" s="1046"/>
      <c r="Z2542" s="1046"/>
      <c r="AA2542" s="369"/>
    </row>
    <row r="2543" spans="1:27" ht="14.4">
      <c r="A2543" s="369"/>
      <c r="B2543" s="1348"/>
      <c r="C2543" s="1348"/>
      <c r="D2543" s="1441" t="s">
        <v>3976</v>
      </c>
      <c r="E2543" s="1441"/>
      <c r="F2543" s="1441"/>
      <c r="G2543" s="1441"/>
      <c r="H2543" s="1441"/>
      <c r="I2543" s="1441"/>
      <c r="J2543" s="1441"/>
      <c r="K2543" s="1441"/>
      <c r="L2543" s="1441"/>
      <c r="M2543" s="1441"/>
      <c r="N2543" s="1441" t="s">
        <v>177</v>
      </c>
      <c r="O2543" s="1441"/>
      <c r="P2543" s="1441"/>
      <c r="Q2543" s="1441"/>
      <c r="R2543" s="1441"/>
      <c r="S2543" s="1441"/>
      <c r="T2543" s="1441"/>
      <c r="U2543" s="1441"/>
      <c r="V2543" s="1441"/>
      <c r="W2543" s="1441"/>
      <c r="X2543" s="1441"/>
      <c r="Y2543" s="1441"/>
      <c r="Z2543" s="1441"/>
      <c r="AA2543" s="369"/>
    </row>
    <row r="2544" spans="1:27" ht="14.4">
      <c r="A2544" s="369"/>
      <c r="B2544" s="1348"/>
      <c r="C2544" s="1348"/>
      <c r="D2544" s="1347"/>
      <c r="E2544" s="1347"/>
      <c r="F2544" s="1347"/>
      <c r="G2544" s="1347"/>
      <c r="H2544" s="1347"/>
      <c r="I2544" s="1347"/>
      <c r="J2544" s="1347"/>
      <c r="K2544" s="1347"/>
      <c r="L2544" s="1347"/>
      <c r="M2544" s="1347"/>
      <c r="N2544" s="1347"/>
      <c r="O2544" s="1347"/>
      <c r="P2544" s="1347"/>
      <c r="Q2544" s="1347"/>
      <c r="R2544" s="1347"/>
      <c r="S2544" s="1347"/>
      <c r="T2544" s="1347"/>
      <c r="U2544" s="1347"/>
      <c r="V2544" s="1347"/>
      <c r="W2544" s="1347"/>
      <c r="X2544" s="1347"/>
      <c r="Y2544" s="1347"/>
      <c r="Z2544" s="1347"/>
      <c r="AA2544" s="369"/>
    </row>
    <row r="2545" spans="1:47" ht="14.25" customHeight="1">
      <c r="A2545" s="369"/>
      <c r="B2545" s="1348"/>
      <c r="C2545" s="1348"/>
      <c r="D2545" s="1347"/>
      <c r="E2545" s="1347"/>
      <c r="F2545" s="1347"/>
      <c r="G2545" s="1347"/>
      <c r="H2545" s="1347"/>
      <c r="I2545" s="1347"/>
      <c r="J2545" s="1347"/>
      <c r="K2545" s="1347"/>
      <c r="L2545" s="1347"/>
      <c r="M2545" s="1347"/>
      <c r="N2545" s="1347"/>
      <c r="O2545" s="1347"/>
      <c r="P2545" s="1347"/>
      <c r="Q2545" s="1347"/>
      <c r="R2545" s="1347"/>
      <c r="S2545" s="1347"/>
      <c r="T2545" s="1347"/>
      <c r="U2545" s="1347"/>
      <c r="V2545" s="1347"/>
      <c r="W2545" s="1347"/>
      <c r="X2545" s="1347"/>
      <c r="Y2545" s="1347"/>
      <c r="Z2545" s="1347"/>
      <c r="AA2545" s="369"/>
    </row>
    <row r="2546" spans="1:47" ht="14.4">
      <c r="A2546" s="369"/>
      <c r="B2546" s="1348"/>
      <c r="C2546" s="1348"/>
      <c r="D2546" s="1347" t="s">
        <v>3977</v>
      </c>
      <c r="E2546" s="1347"/>
      <c r="F2546" s="1347"/>
      <c r="G2546" s="1347"/>
      <c r="H2546" s="1347"/>
      <c r="I2546" s="1347"/>
      <c r="J2546" s="1347"/>
      <c r="K2546" s="1347"/>
      <c r="L2546" s="1347"/>
      <c r="M2546" s="1347"/>
      <c r="N2546" s="1442" t="s">
        <v>3979</v>
      </c>
      <c r="O2546" s="1442"/>
      <c r="P2546" s="1442"/>
      <c r="Q2546" s="1442"/>
      <c r="R2546" s="390"/>
      <c r="S2546" s="369"/>
      <c r="T2546" s="369"/>
      <c r="U2546" s="369"/>
      <c r="V2546" s="391"/>
      <c r="W2546" s="389"/>
      <c r="X2546" s="389"/>
      <c r="Y2546" s="389"/>
      <c r="Z2546" s="392"/>
      <c r="AA2546" s="369"/>
    </row>
    <row r="2547" spans="1:47" ht="14.4">
      <c r="A2547" s="369"/>
      <c r="B2547" s="1348"/>
      <c r="C2547" s="1348"/>
      <c r="D2547" s="1347"/>
      <c r="E2547" s="1347"/>
      <c r="F2547" s="1347"/>
      <c r="G2547" s="1347"/>
      <c r="H2547" s="1347"/>
      <c r="I2547" s="1347"/>
      <c r="J2547" s="1347"/>
      <c r="K2547" s="1347"/>
      <c r="L2547" s="1347"/>
      <c r="M2547" s="1347"/>
      <c r="N2547" s="1442"/>
      <c r="O2547" s="1442"/>
      <c r="P2547" s="1442"/>
      <c r="Q2547" s="1442"/>
      <c r="R2547" s="115"/>
      <c r="S2547" s="114"/>
      <c r="T2547" s="369" t="s">
        <v>388</v>
      </c>
      <c r="U2547" s="114"/>
      <c r="V2547" s="393" t="s">
        <v>3980</v>
      </c>
      <c r="W2547" s="389"/>
      <c r="X2547" s="389"/>
      <c r="Y2547" s="389"/>
      <c r="Z2547" s="392"/>
      <c r="AA2547" s="369"/>
    </row>
    <row r="2548" spans="1:47" ht="14.4">
      <c r="A2548" s="369"/>
      <c r="B2548" s="1348"/>
      <c r="C2548" s="1348"/>
      <c r="D2548" s="1347"/>
      <c r="E2548" s="1347"/>
      <c r="F2548" s="1347"/>
      <c r="G2548" s="1347"/>
      <c r="H2548" s="1347"/>
      <c r="I2548" s="1347"/>
      <c r="J2548" s="1347"/>
      <c r="K2548" s="1347"/>
      <c r="L2548" s="1347"/>
      <c r="M2548" s="1347"/>
      <c r="N2548" s="1442"/>
      <c r="O2548" s="1442"/>
      <c r="P2548" s="1442"/>
      <c r="Q2548" s="1442"/>
      <c r="R2548" s="394"/>
      <c r="S2548" s="369"/>
      <c r="T2548" s="369"/>
      <c r="U2548" s="395"/>
      <c r="V2548" s="391"/>
      <c r="W2548" s="389"/>
      <c r="X2548" s="389"/>
      <c r="Y2548" s="389"/>
      <c r="Z2548" s="392"/>
      <c r="AA2548" s="369"/>
    </row>
    <row r="2549" spans="1:47" ht="13.95" customHeight="1">
      <c r="A2549" s="369"/>
      <c r="B2549" s="1348"/>
      <c r="C2549" s="1348"/>
      <c r="D2549" s="1443" t="s">
        <v>3978</v>
      </c>
      <c r="E2549" s="1443"/>
      <c r="F2549" s="1443"/>
      <c r="G2549" s="370"/>
      <c r="H2549" s="371"/>
      <c r="I2549" s="371"/>
      <c r="J2549" s="371"/>
      <c r="K2549" s="371"/>
      <c r="L2549" s="371"/>
      <c r="M2549" s="371"/>
      <c r="N2549" s="371"/>
      <c r="O2549" s="371"/>
      <c r="P2549" s="371"/>
      <c r="Q2549" s="371"/>
      <c r="R2549" s="371"/>
      <c r="S2549" s="371"/>
      <c r="T2549" s="371"/>
      <c r="U2549" s="371"/>
      <c r="V2549" s="372"/>
      <c r="W2549" s="370"/>
      <c r="X2549" s="370"/>
      <c r="Y2549" s="370"/>
      <c r="Z2549" s="374"/>
      <c r="AA2549" s="369"/>
    </row>
    <row r="2550" spans="1:47" ht="14.4">
      <c r="A2550" s="369"/>
      <c r="B2550" s="1348"/>
      <c r="C2550" s="1348"/>
      <c r="D2550" s="1443"/>
      <c r="E2550" s="1443"/>
      <c r="F2550" s="1443"/>
      <c r="G2550" s="389"/>
      <c r="H2550" s="369"/>
      <c r="I2550" s="121" t="s">
        <v>3783</v>
      </c>
      <c r="J2550" s="369" t="s">
        <v>3981</v>
      </c>
      <c r="K2550" s="369"/>
      <c r="L2550" s="369"/>
      <c r="M2550" s="369"/>
      <c r="N2550" s="369" t="s">
        <v>3965</v>
      </c>
      <c r="O2550" s="369"/>
      <c r="P2550" s="121" t="s">
        <v>3783</v>
      </c>
      <c r="Q2550" s="369" t="s">
        <v>3982</v>
      </c>
      <c r="R2550" s="369"/>
      <c r="S2550" s="369"/>
      <c r="T2550" s="369"/>
      <c r="U2550" s="369" t="s">
        <v>3965</v>
      </c>
      <c r="V2550" s="391"/>
      <c r="W2550" s="121" t="s">
        <v>3783</v>
      </c>
      <c r="X2550" s="389" t="s">
        <v>3983</v>
      </c>
      <c r="Y2550" s="389"/>
      <c r="Z2550" s="392"/>
      <c r="AA2550" s="369"/>
    </row>
    <row r="2551" spans="1:47" ht="14.4">
      <c r="A2551" s="369"/>
      <c r="B2551" s="1348"/>
      <c r="C2551" s="1348"/>
      <c r="D2551" s="1443"/>
      <c r="E2551" s="1443"/>
      <c r="F2551" s="1443"/>
      <c r="G2551" s="375"/>
      <c r="H2551" s="376"/>
      <c r="I2551" s="376"/>
      <c r="J2551" s="376"/>
      <c r="K2551" s="376"/>
      <c r="L2551" s="376"/>
      <c r="M2551" s="376"/>
      <c r="N2551" s="376"/>
      <c r="O2551" s="376"/>
      <c r="P2551" s="376"/>
      <c r="Q2551" s="376"/>
      <c r="R2551" s="376"/>
      <c r="S2551" s="376"/>
      <c r="T2551" s="376"/>
      <c r="U2551" s="376"/>
      <c r="V2551" s="378"/>
      <c r="W2551" s="375"/>
      <c r="X2551" s="375"/>
      <c r="Y2551" s="375"/>
      <c r="Z2551" s="379"/>
      <c r="AA2551" s="369"/>
    </row>
    <row r="2552" spans="1:47" ht="14.55" customHeight="1">
      <c r="B2552" s="1348" t="s">
        <v>3984</v>
      </c>
      <c r="C2552" s="1348"/>
      <c r="D2552" s="1347" t="s">
        <v>23</v>
      </c>
      <c r="E2552" s="1347"/>
      <c r="F2552" s="1347"/>
      <c r="G2552" s="1346" t="s">
        <v>15</v>
      </c>
      <c r="H2552" s="1346"/>
      <c r="I2552" s="1346"/>
      <c r="J2552" s="1346"/>
      <c r="K2552" s="1346"/>
      <c r="L2552" s="1444"/>
      <c r="M2552" s="1349"/>
      <c r="N2552" s="368" t="s">
        <v>3919</v>
      </c>
      <c r="O2552" s="1444"/>
      <c r="P2552" s="1349"/>
      <c r="Q2552" s="1346" t="s">
        <v>56</v>
      </c>
      <c r="R2552" s="1346"/>
      <c r="S2552" s="1346"/>
      <c r="T2552" s="1346"/>
      <c r="U2552" s="1346"/>
      <c r="V2552" s="1445"/>
      <c r="W2552" s="1346"/>
      <c r="X2552" s="1346"/>
      <c r="Y2552" s="1346"/>
      <c r="Z2552" s="1346"/>
      <c r="AB2552" s="2">
        <v>99</v>
      </c>
      <c r="AC2552" s="876"/>
      <c r="AD2552" s="876"/>
      <c r="AE2552" s="876"/>
      <c r="AF2552" s="1446"/>
      <c r="AG2552" s="1446"/>
      <c r="AH2552" s="1446"/>
      <c r="AI2552" s="1446"/>
      <c r="AJ2552" s="1446"/>
      <c r="AK2552" s="876"/>
      <c r="AL2552" s="876"/>
      <c r="AM2552" s="876"/>
      <c r="AN2552" s="1446"/>
      <c r="AO2552" s="1446"/>
      <c r="AP2552" s="1446"/>
      <c r="AQ2552" s="1446"/>
      <c r="AR2552" s="1446"/>
      <c r="AS2552" s="1446"/>
      <c r="AT2552" s="1446"/>
      <c r="AU2552" s="1446"/>
    </row>
    <row r="2553" spans="1:47" ht="13.05" customHeight="1">
      <c r="B2553" s="1348"/>
      <c r="C2553" s="1348"/>
      <c r="D2553" s="1347"/>
      <c r="E2553" s="1347"/>
      <c r="F2553" s="1347"/>
      <c r="G2553" s="1346" t="s">
        <v>17</v>
      </c>
      <c r="H2553" s="1346"/>
      <c r="I2553" s="1346"/>
      <c r="J2553" s="1346"/>
      <c r="K2553" s="1346"/>
      <c r="L2553" s="1445"/>
      <c r="M2553" s="1346"/>
      <c r="N2553" s="1346"/>
      <c r="O2553" s="1346"/>
      <c r="P2553" s="1346"/>
      <c r="Q2553" s="1346" t="s">
        <v>3993</v>
      </c>
      <c r="R2553" s="1346"/>
      <c r="S2553" s="1346"/>
      <c r="T2553" s="1346"/>
      <c r="U2553" s="1346"/>
      <c r="V2553" s="1445"/>
      <c r="W2553" s="1346"/>
      <c r="X2553" s="1346"/>
      <c r="Y2553" s="1346"/>
      <c r="Z2553" s="1346"/>
      <c r="AC2553" s="876"/>
      <c r="AD2553" s="876"/>
      <c r="AE2553" s="876"/>
      <c r="AF2553" s="1446"/>
      <c r="AG2553" s="1446"/>
      <c r="AH2553" s="1446"/>
      <c r="AI2553" s="1446"/>
      <c r="AJ2553" s="1446"/>
      <c r="AK2553" s="1446"/>
      <c r="AL2553" s="1446"/>
      <c r="AM2553" s="1446"/>
      <c r="AN2553" s="1446"/>
      <c r="AO2553" s="1446"/>
      <c r="AP2553" s="1446"/>
      <c r="AQ2553" s="1446"/>
      <c r="AR2553" s="1446"/>
      <c r="AS2553" s="1446"/>
      <c r="AT2553" s="1446"/>
      <c r="AU2553" s="1446"/>
    </row>
    <row r="2554" spans="1:47" ht="13.95" customHeight="1">
      <c r="A2554" s="369"/>
      <c r="B2554" s="1348"/>
      <c r="C2554" s="1348"/>
      <c r="D2554" s="1347"/>
      <c r="E2554" s="1347"/>
      <c r="F2554" s="1347"/>
      <c r="G2554" s="1346" t="s">
        <v>19</v>
      </c>
      <c r="H2554" s="1346"/>
      <c r="I2554" s="1346"/>
      <c r="J2554" s="1346"/>
      <c r="K2554" s="1346"/>
      <c r="L2554" s="1445"/>
      <c r="M2554" s="1346"/>
      <c r="N2554" s="1346"/>
      <c r="O2554" s="1346"/>
      <c r="P2554" s="1346"/>
      <c r="Q2554" s="1347" t="s">
        <v>20</v>
      </c>
      <c r="R2554" s="1347"/>
      <c r="S2554" s="1347"/>
      <c r="T2554" s="1347"/>
      <c r="U2554" s="1347"/>
      <c r="V2554" s="1445"/>
      <c r="W2554" s="1346"/>
      <c r="X2554" s="1346"/>
      <c r="Y2554" s="1346"/>
      <c r="Z2554" s="1346"/>
      <c r="AA2554" s="369"/>
    </row>
    <row r="2555" spans="1:47" ht="14.4">
      <c r="A2555" s="369"/>
      <c r="B2555" s="1348"/>
      <c r="C2555" s="1348"/>
      <c r="D2555" s="1347" t="s">
        <v>8</v>
      </c>
      <c r="E2555" s="1347"/>
      <c r="F2555" s="1347"/>
      <c r="G2555" s="1447"/>
      <c r="H2555" s="1343"/>
      <c r="I2555" s="1343"/>
      <c r="J2555" s="1343"/>
      <c r="K2555" s="1343"/>
      <c r="L2555" s="1344"/>
      <c r="M2555" s="1344"/>
      <c r="N2555" s="1344"/>
      <c r="O2555" s="1344"/>
      <c r="P2555" s="1344"/>
      <c r="Q2555" s="1344"/>
      <c r="R2555" s="1344"/>
      <c r="S2555" s="1344"/>
      <c r="T2555" s="1344"/>
      <c r="U2555" s="1344"/>
      <c r="V2555" s="1344"/>
      <c r="W2555" s="1344"/>
      <c r="X2555" s="1344"/>
      <c r="Y2555" s="1344"/>
      <c r="Z2555" s="1344"/>
      <c r="AA2555" s="369"/>
    </row>
    <row r="2556" spans="1:47" ht="14.4">
      <c r="A2556" s="369"/>
      <c r="B2556" s="1348"/>
      <c r="C2556" s="1348"/>
      <c r="D2556" s="1347"/>
      <c r="E2556" s="1347"/>
      <c r="F2556" s="1347"/>
      <c r="G2556" s="1345"/>
      <c r="H2556" s="1344"/>
      <c r="I2556" s="1344"/>
      <c r="J2556" s="1344"/>
      <c r="K2556" s="1344"/>
      <c r="L2556" s="1344"/>
      <c r="M2556" s="1344"/>
      <c r="N2556" s="1344"/>
      <c r="O2556" s="1344"/>
      <c r="P2556" s="1344"/>
      <c r="Q2556" s="1344"/>
      <c r="R2556" s="1344"/>
      <c r="S2556" s="1344"/>
      <c r="T2556" s="1344"/>
      <c r="U2556" s="1344"/>
      <c r="V2556" s="1344"/>
      <c r="W2556" s="1344"/>
      <c r="X2556" s="1344"/>
      <c r="Y2556" s="1344"/>
      <c r="Z2556" s="1344"/>
      <c r="AA2556" s="369"/>
    </row>
    <row r="2557" spans="1:47" ht="14.4">
      <c r="A2557" s="369"/>
      <c r="B2557" s="1348"/>
      <c r="C2557" s="1348"/>
      <c r="D2557" s="1347" t="s">
        <v>3745</v>
      </c>
      <c r="E2557" s="1347"/>
      <c r="F2557" s="1347"/>
      <c r="G2557" s="370"/>
      <c r="H2557" s="371"/>
      <c r="I2557" s="350"/>
      <c r="J2557" s="350"/>
      <c r="K2557" s="112" t="s">
        <v>3783</v>
      </c>
      <c r="L2557" s="371" t="s">
        <v>3966</v>
      </c>
      <c r="M2557" s="371"/>
      <c r="N2557" s="371"/>
      <c r="O2557" s="371"/>
      <c r="P2557" s="371" t="s">
        <v>3965</v>
      </c>
      <c r="Q2557" s="350"/>
      <c r="R2557" s="112" t="s">
        <v>3783</v>
      </c>
      <c r="S2557" s="371" t="s">
        <v>3967</v>
      </c>
      <c r="T2557" s="371"/>
      <c r="U2557" s="371"/>
      <c r="V2557" s="372"/>
      <c r="W2557" s="373"/>
      <c r="X2557" s="370"/>
      <c r="Y2557" s="370"/>
      <c r="Z2557" s="374"/>
      <c r="AA2557" s="369"/>
    </row>
    <row r="2558" spans="1:47" ht="14.4">
      <c r="A2558" s="369"/>
      <c r="B2558" s="1348"/>
      <c r="C2558" s="1348"/>
      <c r="D2558" s="1347"/>
      <c r="E2558" s="1347"/>
      <c r="F2558" s="1347"/>
      <c r="G2558" s="375"/>
      <c r="H2558" s="376"/>
      <c r="I2558" s="377"/>
      <c r="J2558" s="376"/>
      <c r="K2558" s="110" t="s">
        <v>3783</v>
      </c>
      <c r="L2558" s="376" t="s">
        <v>9</v>
      </c>
      <c r="M2558" s="376"/>
      <c r="N2558" s="376"/>
      <c r="O2558" s="1448"/>
      <c r="P2558" s="1449"/>
      <c r="Q2558" s="1449"/>
      <c r="R2558" s="1449"/>
      <c r="S2558" s="1449"/>
      <c r="T2558" s="1449"/>
      <c r="U2558" s="1449"/>
      <c r="V2558" s="1449"/>
      <c r="W2558" s="375" t="s">
        <v>10</v>
      </c>
      <c r="X2558" s="375"/>
      <c r="Y2558" s="375"/>
      <c r="Z2558" s="379"/>
      <c r="AA2558" s="369"/>
    </row>
    <row r="2559" spans="1:47" ht="14.4">
      <c r="A2559" s="369"/>
      <c r="B2559" s="1348"/>
      <c r="C2559" s="1348"/>
      <c r="D2559" s="1347"/>
      <c r="E2559" s="1347"/>
      <c r="F2559" s="1347"/>
      <c r="G2559" s="1450" t="s">
        <v>3968</v>
      </c>
      <c r="H2559" s="1450"/>
      <c r="I2559" s="1450"/>
      <c r="J2559" s="1450"/>
      <c r="K2559" s="1451"/>
      <c r="L2559" s="1452"/>
      <c r="M2559" s="1453"/>
      <c r="N2559" s="1453"/>
      <c r="O2559" s="1453"/>
      <c r="P2559" s="1453"/>
      <c r="Q2559" s="1452"/>
      <c r="R2559" s="1453"/>
      <c r="S2559" s="1453"/>
      <c r="T2559" s="1453"/>
      <c r="U2559" s="1453"/>
      <c r="V2559" s="1445"/>
      <c r="W2559" s="1346"/>
      <c r="X2559" s="1346"/>
      <c r="Y2559" s="1346"/>
      <c r="Z2559" s="1346"/>
      <c r="AA2559" s="369"/>
    </row>
    <row r="2560" spans="1:47" ht="14.4">
      <c r="A2560" s="369"/>
      <c r="B2560" s="1348"/>
      <c r="C2560" s="1348"/>
      <c r="D2560" s="1347"/>
      <c r="E2560" s="1347"/>
      <c r="F2560" s="1347"/>
      <c r="G2560" s="1450" t="s">
        <v>3969</v>
      </c>
      <c r="H2560" s="1450"/>
      <c r="I2560" s="1450"/>
      <c r="J2560" s="1450"/>
      <c r="K2560" s="1451"/>
      <c r="L2560" s="1429"/>
      <c r="M2560" s="862"/>
      <c r="N2560" s="109"/>
      <c r="O2560" s="1" t="s">
        <v>12</v>
      </c>
      <c r="P2560" s="109"/>
      <c r="Q2560" s="1" t="s">
        <v>11</v>
      </c>
      <c r="R2560" s="109"/>
      <c r="S2560" s="1" t="s">
        <v>227</v>
      </c>
      <c r="T2560" s="382"/>
      <c r="U2560" s="382"/>
      <c r="V2560" s="383"/>
      <c r="W2560" s="380"/>
      <c r="X2560" s="380"/>
      <c r="Y2560" s="380"/>
      <c r="Z2560" s="381"/>
      <c r="AA2560" s="369"/>
    </row>
    <row r="2561" spans="1:27" ht="13.95" customHeight="1">
      <c r="A2561" s="369"/>
      <c r="B2561" s="1348"/>
      <c r="C2561" s="1348"/>
      <c r="D2561" s="1443" t="s">
        <v>3971</v>
      </c>
      <c r="E2561" s="1347"/>
      <c r="F2561" s="1347"/>
      <c r="G2561" s="111" t="s">
        <v>3783</v>
      </c>
      <c r="H2561" s="385" t="s">
        <v>3972</v>
      </c>
      <c r="I2561" s="385"/>
      <c r="J2561" s="385"/>
      <c r="K2561" s="385"/>
      <c r="L2561" s="386" t="s">
        <v>3974</v>
      </c>
      <c r="M2561" s="385"/>
      <c r="N2561" s="385"/>
      <c r="O2561" s="1433"/>
      <c r="P2561" s="1433"/>
      <c r="Q2561" s="1433"/>
      <c r="R2561" s="1433"/>
      <c r="S2561" s="1433"/>
      <c r="T2561" s="1433"/>
      <c r="U2561" s="1433"/>
      <c r="V2561" s="1433"/>
      <c r="W2561" s="387" t="s">
        <v>10</v>
      </c>
      <c r="X2561" s="387"/>
      <c r="Y2561" s="387"/>
      <c r="Z2561" s="388"/>
      <c r="AA2561" s="369"/>
    </row>
    <row r="2562" spans="1:27" ht="14.4">
      <c r="A2562" s="369"/>
      <c r="B2562" s="1348"/>
      <c r="C2562" s="1348"/>
      <c r="D2562" s="1347"/>
      <c r="E2562" s="1347"/>
      <c r="F2562" s="1347"/>
      <c r="G2562" s="110" t="s">
        <v>3783</v>
      </c>
      <c r="H2562" s="376" t="s">
        <v>3973</v>
      </c>
      <c r="I2562" s="376"/>
      <c r="J2562" s="376"/>
      <c r="K2562" s="376"/>
      <c r="L2562" s="376"/>
      <c r="M2562" s="376"/>
      <c r="N2562" s="376"/>
      <c r="O2562" s="376"/>
      <c r="P2562" s="376"/>
      <c r="Q2562" s="376"/>
      <c r="R2562" s="376"/>
      <c r="S2562" s="376"/>
      <c r="T2562" s="376"/>
      <c r="U2562" s="376"/>
      <c r="V2562" s="378"/>
      <c r="W2562" s="375"/>
      <c r="X2562" s="375"/>
      <c r="Y2562" s="375"/>
      <c r="Z2562" s="379"/>
      <c r="AA2562" s="369"/>
    </row>
    <row r="2563" spans="1:27" ht="13.95" customHeight="1">
      <c r="A2563" s="369"/>
      <c r="B2563" s="1348" t="s">
        <v>3985</v>
      </c>
      <c r="C2563" s="1348"/>
      <c r="D2563" s="1347" t="s">
        <v>3755</v>
      </c>
      <c r="E2563" s="1347"/>
      <c r="F2563" s="1347"/>
      <c r="G2563" s="1435"/>
      <c r="H2563" s="1435"/>
      <c r="I2563" s="1435"/>
      <c r="J2563" s="1435"/>
      <c r="K2563" s="1435"/>
      <c r="L2563" s="1435"/>
      <c r="M2563" s="1435"/>
      <c r="N2563" s="1435"/>
      <c r="O2563" s="1435"/>
      <c r="P2563" s="1435"/>
      <c r="Q2563" s="1435"/>
      <c r="R2563" s="1435"/>
      <c r="S2563" s="1435"/>
      <c r="T2563" s="1435"/>
      <c r="U2563" s="1435"/>
      <c r="V2563" s="1435"/>
      <c r="W2563" s="1435"/>
      <c r="X2563" s="1435"/>
      <c r="Y2563" s="1435"/>
      <c r="Z2563" s="1435"/>
      <c r="AA2563" s="369"/>
    </row>
    <row r="2564" spans="1:27" ht="14.4">
      <c r="A2564" s="369"/>
      <c r="B2564" s="1348"/>
      <c r="C2564" s="1348"/>
      <c r="D2564" s="1434"/>
      <c r="E2564" s="1434"/>
      <c r="F2564" s="1434"/>
      <c r="G2564" s="1436"/>
      <c r="H2564" s="1436"/>
      <c r="I2564" s="1436"/>
      <c r="J2564" s="1435"/>
      <c r="K2564" s="1435"/>
      <c r="L2564" s="1435"/>
      <c r="M2564" s="1435"/>
      <c r="N2564" s="1435"/>
      <c r="O2564" s="1435"/>
      <c r="P2564" s="1435"/>
      <c r="Q2564" s="1435"/>
      <c r="R2564" s="1435"/>
      <c r="S2564" s="1435"/>
      <c r="T2564" s="1435"/>
      <c r="U2564" s="1435"/>
      <c r="V2564" s="1435"/>
      <c r="W2564" s="1435"/>
      <c r="X2564" s="1435"/>
      <c r="Y2564" s="1435"/>
      <c r="Z2564" s="1435"/>
      <c r="AA2564" s="369"/>
    </row>
    <row r="2565" spans="1:27" ht="18" customHeight="1">
      <c r="A2565" s="369"/>
      <c r="B2565" s="1348"/>
      <c r="C2565" s="1348"/>
      <c r="D2565" s="1347" t="s">
        <v>3975</v>
      </c>
      <c r="E2565" s="1347"/>
      <c r="F2565" s="1347"/>
      <c r="G2565" s="1047" t="s">
        <v>3918</v>
      </c>
      <c r="H2565" s="1047"/>
      <c r="I2565" s="1047"/>
      <c r="J2565" s="871"/>
      <c r="K2565" s="869"/>
      <c r="L2565" s="344" t="s">
        <v>3919</v>
      </c>
      <c r="M2565" s="1437"/>
      <c r="N2565" s="1427"/>
      <c r="O2565" s="1438"/>
      <c r="P2565" s="1439"/>
      <c r="Q2565" s="1425"/>
      <c r="R2565" s="1425"/>
      <c r="S2565" s="1425"/>
      <c r="T2565" s="1425"/>
      <c r="U2565" s="1425"/>
      <c r="V2565" s="1425"/>
      <c r="W2565" s="1425"/>
      <c r="X2565" s="1425"/>
      <c r="Y2565" s="1425"/>
      <c r="Z2565" s="1440"/>
      <c r="AA2565" s="369"/>
    </row>
    <row r="2566" spans="1:27" ht="18" customHeight="1">
      <c r="A2566" s="369"/>
      <c r="B2566" s="1348"/>
      <c r="C2566" s="1348"/>
      <c r="D2566" s="1347"/>
      <c r="E2566" s="1347"/>
      <c r="F2566" s="1347"/>
      <c r="G2566" s="1047" t="s">
        <v>3920</v>
      </c>
      <c r="H2566" s="1047"/>
      <c r="I2566" s="1047"/>
      <c r="J2566" s="1046"/>
      <c r="K2566" s="1046"/>
      <c r="L2566" s="1046"/>
      <c r="M2566" s="1046"/>
      <c r="N2566" s="1046"/>
      <c r="O2566" s="1046"/>
      <c r="P2566" s="1047" t="s">
        <v>3921</v>
      </c>
      <c r="Q2566" s="1047"/>
      <c r="R2566" s="1047"/>
      <c r="S2566" s="1046"/>
      <c r="T2566" s="1046"/>
      <c r="U2566" s="1046"/>
      <c r="V2566" s="1046"/>
      <c r="W2566" s="1046"/>
      <c r="X2566" s="1046"/>
      <c r="Y2566" s="1046"/>
      <c r="Z2566" s="1046"/>
      <c r="AA2566" s="369"/>
    </row>
    <row r="2567" spans="1:27" ht="18" customHeight="1">
      <c r="A2567" s="369"/>
      <c r="B2567" s="1348"/>
      <c r="C2567" s="1348"/>
      <c r="D2567" s="1347"/>
      <c r="E2567" s="1347"/>
      <c r="F2567" s="1347"/>
      <c r="G2567" s="1047" t="s">
        <v>3922</v>
      </c>
      <c r="H2567" s="1047"/>
      <c r="I2567" s="1047"/>
      <c r="J2567" s="1046"/>
      <c r="K2567" s="1046"/>
      <c r="L2567" s="1046"/>
      <c r="M2567" s="1046"/>
      <c r="N2567" s="1046"/>
      <c r="O2567" s="1046"/>
      <c r="P2567" s="1047" t="s">
        <v>3923</v>
      </c>
      <c r="Q2567" s="1047"/>
      <c r="R2567" s="1047"/>
      <c r="S2567" s="1046"/>
      <c r="T2567" s="1046"/>
      <c r="U2567" s="1046"/>
      <c r="V2567" s="1046"/>
      <c r="W2567" s="1046"/>
      <c r="X2567" s="1046"/>
      <c r="Y2567" s="1046"/>
      <c r="Z2567" s="1046"/>
      <c r="AA2567" s="369"/>
    </row>
    <row r="2568" spans="1:27" ht="18" customHeight="1">
      <c r="A2568" s="369"/>
      <c r="B2568" s="1348"/>
      <c r="C2568" s="1348"/>
      <c r="D2568" s="1347"/>
      <c r="E2568" s="1347"/>
      <c r="F2568" s="1347"/>
      <c r="G2568" s="1047" t="s">
        <v>3924</v>
      </c>
      <c r="H2568" s="1047"/>
      <c r="I2568" s="1047"/>
      <c r="J2568" s="1046"/>
      <c r="K2568" s="1046"/>
      <c r="L2568" s="1046"/>
      <c r="M2568" s="1046"/>
      <c r="N2568" s="1046"/>
      <c r="O2568" s="1046"/>
      <c r="P2568" s="1046"/>
      <c r="Q2568" s="1046"/>
      <c r="R2568" s="1046"/>
      <c r="S2568" s="1046"/>
      <c r="T2568" s="1046"/>
      <c r="U2568" s="1046"/>
      <c r="V2568" s="1046"/>
      <c r="W2568" s="1046"/>
      <c r="X2568" s="1046"/>
      <c r="Y2568" s="1046"/>
      <c r="Z2568" s="1046"/>
      <c r="AA2568" s="369"/>
    </row>
    <row r="2569" spans="1:27" ht="14.4">
      <c r="A2569" s="369"/>
      <c r="B2569" s="1348"/>
      <c r="C2569" s="1348"/>
      <c r="D2569" s="1441" t="s">
        <v>3976</v>
      </c>
      <c r="E2569" s="1441"/>
      <c r="F2569" s="1441"/>
      <c r="G2569" s="1441"/>
      <c r="H2569" s="1441"/>
      <c r="I2569" s="1441"/>
      <c r="J2569" s="1441"/>
      <c r="K2569" s="1441"/>
      <c r="L2569" s="1441"/>
      <c r="M2569" s="1441"/>
      <c r="N2569" s="1441" t="s">
        <v>177</v>
      </c>
      <c r="O2569" s="1441"/>
      <c r="P2569" s="1441"/>
      <c r="Q2569" s="1441"/>
      <c r="R2569" s="1441"/>
      <c r="S2569" s="1441"/>
      <c r="T2569" s="1441"/>
      <c r="U2569" s="1441"/>
      <c r="V2569" s="1441"/>
      <c r="W2569" s="1441"/>
      <c r="X2569" s="1441"/>
      <c r="Y2569" s="1441"/>
      <c r="Z2569" s="1441"/>
      <c r="AA2569" s="369"/>
    </row>
    <row r="2570" spans="1:27" ht="14.4">
      <c r="A2570" s="369"/>
      <c r="B2570" s="1348"/>
      <c r="C2570" s="1348"/>
      <c r="D2570" s="1347"/>
      <c r="E2570" s="1347"/>
      <c r="F2570" s="1347"/>
      <c r="G2570" s="1347"/>
      <c r="H2570" s="1347"/>
      <c r="I2570" s="1347"/>
      <c r="J2570" s="1347"/>
      <c r="K2570" s="1347"/>
      <c r="L2570" s="1347"/>
      <c r="M2570" s="1347"/>
      <c r="N2570" s="1347"/>
      <c r="O2570" s="1347"/>
      <c r="P2570" s="1347"/>
      <c r="Q2570" s="1347"/>
      <c r="R2570" s="1347"/>
      <c r="S2570" s="1347"/>
      <c r="T2570" s="1347"/>
      <c r="U2570" s="1347"/>
      <c r="V2570" s="1347"/>
      <c r="W2570" s="1347"/>
      <c r="X2570" s="1347"/>
      <c r="Y2570" s="1347"/>
      <c r="Z2570" s="1347"/>
      <c r="AA2570" s="369"/>
    </row>
    <row r="2571" spans="1:27" ht="14.25" customHeight="1">
      <c r="A2571" s="369"/>
      <c r="B2571" s="1348"/>
      <c r="C2571" s="1348"/>
      <c r="D2571" s="1347"/>
      <c r="E2571" s="1347"/>
      <c r="F2571" s="1347"/>
      <c r="G2571" s="1347"/>
      <c r="H2571" s="1347"/>
      <c r="I2571" s="1347"/>
      <c r="J2571" s="1347"/>
      <c r="K2571" s="1347"/>
      <c r="L2571" s="1347"/>
      <c r="M2571" s="1347"/>
      <c r="N2571" s="1347"/>
      <c r="O2571" s="1347"/>
      <c r="P2571" s="1347"/>
      <c r="Q2571" s="1347"/>
      <c r="R2571" s="1347"/>
      <c r="S2571" s="1347"/>
      <c r="T2571" s="1347"/>
      <c r="U2571" s="1347"/>
      <c r="V2571" s="1347"/>
      <c r="W2571" s="1347"/>
      <c r="X2571" s="1347"/>
      <c r="Y2571" s="1347"/>
      <c r="Z2571" s="1347"/>
      <c r="AA2571" s="369"/>
    </row>
    <row r="2572" spans="1:27" ht="14.4">
      <c r="A2572" s="369"/>
      <c r="B2572" s="1348"/>
      <c r="C2572" s="1348"/>
      <c r="D2572" s="1347" t="s">
        <v>3977</v>
      </c>
      <c r="E2572" s="1347"/>
      <c r="F2572" s="1347"/>
      <c r="G2572" s="1347"/>
      <c r="H2572" s="1347"/>
      <c r="I2572" s="1347"/>
      <c r="J2572" s="1347"/>
      <c r="K2572" s="1347"/>
      <c r="L2572" s="1347"/>
      <c r="M2572" s="1347"/>
      <c r="N2572" s="1442" t="s">
        <v>3979</v>
      </c>
      <c r="O2572" s="1442"/>
      <c r="P2572" s="1442"/>
      <c r="Q2572" s="1442"/>
      <c r="R2572" s="390"/>
      <c r="S2572" s="369"/>
      <c r="T2572" s="369"/>
      <c r="U2572" s="369"/>
      <c r="V2572" s="391"/>
      <c r="W2572" s="389"/>
      <c r="X2572" s="389"/>
      <c r="Y2572" s="389"/>
      <c r="Z2572" s="392"/>
      <c r="AA2572" s="369"/>
    </row>
    <row r="2573" spans="1:27" ht="14.4">
      <c r="A2573" s="369"/>
      <c r="B2573" s="1348"/>
      <c r="C2573" s="1348"/>
      <c r="D2573" s="1347"/>
      <c r="E2573" s="1347"/>
      <c r="F2573" s="1347"/>
      <c r="G2573" s="1347"/>
      <c r="H2573" s="1347"/>
      <c r="I2573" s="1347"/>
      <c r="J2573" s="1347"/>
      <c r="K2573" s="1347"/>
      <c r="L2573" s="1347"/>
      <c r="M2573" s="1347"/>
      <c r="N2573" s="1442"/>
      <c r="O2573" s="1442"/>
      <c r="P2573" s="1442"/>
      <c r="Q2573" s="1442"/>
      <c r="R2573" s="115"/>
      <c r="S2573" s="114"/>
      <c r="T2573" s="369" t="s">
        <v>388</v>
      </c>
      <c r="U2573" s="114"/>
      <c r="V2573" s="393" t="s">
        <v>3980</v>
      </c>
      <c r="W2573" s="389"/>
      <c r="X2573" s="389"/>
      <c r="Y2573" s="389"/>
      <c r="Z2573" s="392"/>
      <c r="AA2573" s="369"/>
    </row>
    <row r="2574" spans="1:27" ht="14.4">
      <c r="A2574" s="369"/>
      <c r="B2574" s="1348"/>
      <c r="C2574" s="1348"/>
      <c r="D2574" s="1347"/>
      <c r="E2574" s="1347"/>
      <c r="F2574" s="1347"/>
      <c r="G2574" s="1347"/>
      <c r="H2574" s="1347"/>
      <c r="I2574" s="1347"/>
      <c r="J2574" s="1347"/>
      <c r="K2574" s="1347"/>
      <c r="L2574" s="1347"/>
      <c r="M2574" s="1347"/>
      <c r="N2574" s="1442"/>
      <c r="O2574" s="1442"/>
      <c r="P2574" s="1442"/>
      <c r="Q2574" s="1442"/>
      <c r="R2574" s="394"/>
      <c r="S2574" s="369"/>
      <c r="T2574" s="369"/>
      <c r="U2574" s="395"/>
      <c r="V2574" s="391"/>
      <c r="W2574" s="389"/>
      <c r="X2574" s="389"/>
      <c r="Y2574" s="389"/>
      <c r="Z2574" s="392"/>
      <c r="AA2574" s="369"/>
    </row>
    <row r="2575" spans="1:27" ht="13.95" customHeight="1">
      <c r="A2575" s="369"/>
      <c r="B2575" s="1348"/>
      <c r="C2575" s="1348"/>
      <c r="D2575" s="1443" t="s">
        <v>3978</v>
      </c>
      <c r="E2575" s="1443"/>
      <c r="F2575" s="1443"/>
      <c r="G2575" s="370"/>
      <c r="H2575" s="371"/>
      <c r="I2575" s="371"/>
      <c r="J2575" s="371"/>
      <c r="K2575" s="371"/>
      <c r="L2575" s="371"/>
      <c r="M2575" s="371"/>
      <c r="N2575" s="371"/>
      <c r="O2575" s="371"/>
      <c r="P2575" s="371"/>
      <c r="Q2575" s="371"/>
      <c r="R2575" s="371"/>
      <c r="S2575" s="371"/>
      <c r="T2575" s="371"/>
      <c r="U2575" s="371"/>
      <c r="V2575" s="372"/>
      <c r="W2575" s="370"/>
      <c r="X2575" s="370"/>
      <c r="Y2575" s="370"/>
      <c r="Z2575" s="374"/>
      <c r="AA2575" s="369"/>
    </row>
    <row r="2576" spans="1:27" ht="14.4">
      <c r="A2576" s="369"/>
      <c r="B2576" s="1348"/>
      <c r="C2576" s="1348"/>
      <c r="D2576" s="1443"/>
      <c r="E2576" s="1443"/>
      <c r="F2576" s="1443"/>
      <c r="G2576" s="389"/>
      <c r="H2576" s="369"/>
      <c r="I2576" s="121" t="s">
        <v>3783</v>
      </c>
      <c r="J2576" s="369" t="s">
        <v>3981</v>
      </c>
      <c r="K2576" s="369"/>
      <c r="L2576" s="369"/>
      <c r="M2576" s="369"/>
      <c r="N2576" s="369" t="s">
        <v>3965</v>
      </c>
      <c r="O2576" s="369"/>
      <c r="P2576" s="121" t="s">
        <v>3783</v>
      </c>
      <c r="Q2576" s="369" t="s">
        <v>3982</v>
      </c>
      <c r="R2576" s="369"/>
      <c r="S2576" s="369"/>
      <c r="T2576" s="369"/>
      <c r="U2576" s="369" t="s">
        <v>3965</v>
      </c>
      <c r="V2576" s="391"/>
      <c r="W2576" s="121" t="s">
        <v>3783</v>
      </c>
      <c r="X2576" s="389" t="s">
        <v>3983</v>
      </c>
      <c r="Y2576" s="389"/>
      <c r="Z2576" s="392"/>
      <c r="AA2576" s="369"/>
    </row>
    <row r="2577" spans="1:47" ht="14.4">
      <c r="A2577" s="369"/>
      <c r="B2577" s="1348"/>
      <c r="C2577" s="1348"/>
      <c r="D2577" s="1443"/>
      <c r="E2577" s="1443"/>
      <c r="F2577" s="1443"/>
      <c r="G2577" s="375"/>
      <c r="H2577" s="376"/>
      <c r="I2577" s="376"/>
      <c r="J2577" s="376"/>
      <c r="K2577" s="376"/>
      <c r="L2577" s="376"/>
      <c r="M2577" s="376"/>
      <c r="N2577" s="376"/>
      <c r="O2577" s="376"/>
      <c r="P2577" s="376"/>
      <c r="Q2577" s="376"/>
      <c r="R2577" s="376"/>
      <c r="S2577" s="376"/>
      <c r="T2577" s="376"/>
      <c r="U2577" s="376"/>
      <c r="V2577" s="378"/>
      <c r="W2577" s="375"/>
      <c r="X2577" s="375"/>
      <c r="Y2577" s="375"/>
      <c r="Z2577" s="379"/>
      <c r="AA2577" s="369"/>
    </row>
    <row r="2578" spans="1:47" ht="14.55" customHeight="1">
      <c r="B2578" s="1348" t="s">
        <v>3984</v>
      </c>
      <c r="C2578" s="1348"/>
      <c r="D2578" s="1347" t="s">
        <v>23</v>
      </c>
      <c r="E2578" s="1347"/>
      <c r="F2578" s="1347"/>
      <c r="G2578" s="1346" t="s">
        <v>15</v>
      </c>
      <c r="H2578" s="1346"/>
      <c r="I2578" s="1346"/>
      <c r="J2578" s="1346"/>
      <c r="K2578" s="1346"/>
      <c r="L2578" s="1444"/>
      <c r="M2578" s="1349"/>
      <c r="N2578" s="368" t="s">
        <v>3919</v>
      </c>
      <c r="O2578" s="1444"/>
      <c r="P2578" s="1349"/>
      <c r="Q2578" s="1346" t="s">
        <v>56</v>
      </c>
      <c r="R2578" s="1346"/>
      <c r="S2578" s="1346"/>
      <c r="T2578" s="1346"/>
      <c r="U2578" s="1346"/>
      <c r="V2578" s="1445"/>
      <c r="W2578" s="1346"/>
      <c r="X2578" s="1346"/>
      <c r="Y2578" s="1346"/>
      <c r="Z2578" s="1346"/>
      <c r="AB2578" s="2">
        <v>100</v>
      </c>
      <c r="AC2578" s="876"/>
      <c r="AD2578" s="876"/>
      <c r="AE2578" s="876"/>
      <c r="AF2578" s="1446"/>
      <c r="AG2578" s="1446"/>
      <c r="AH2578" s="1446"/>
      <c r="AI2578" s="1446"/>
      <c r="AJ2578" s="1446"/>
      <c r="AK2578" s="876"/>
      <c r="AL2578" s="876"/>
      <c r="AM2578" s="876"/>
      <c r="AN2578" s="1446"/>
      <c r="AO2578" s="1446"/>
      <c r="AP2578" s="1446"/>
      <c r="AQ2578" s="1446"/>
      <c r="AR2578" s="1446"/>
      <c r="AS2578" s="1446"/>
      <c r="AT2578" s="1446"/>
      <c r="AU2578" s="1446"/>
    </row>
    <row r="2579" spans="1:47" ht="13.05" customHeight="1">
      <c r="B2579" s="1348"/>
      <c r="C2579" s="1348"/>
      <c r="D2579" s="1347"/>
      <c r="E2579" s="1347"/>
      <c r="F2579" s="1347"/>
      <c r="G2579" s="1346" t="s">
        <v>17</v>
      </c>
      <c r="H2579" s="1346"/>
      <c r="I2579" s="1346"/>
      <c r="J2579" s="1346"/>
      <c r="K2579" s="1346"/>
      <c r="L2579" s="1445"/>
      <c r="M2579" s="1346"/>
      <c r="N2579" s="1346"/>
      <c r="O2579" s="1346"/>
      <c r="P2579" s="1346"/>
      <c r="Q2579" s="1346" t="s">
        <v>3993</v>
      </c>
      <c r="R2579" s="1346"/>
      <c r="S2579" s="1346"/>
      <c r="T2579" s="1346"/>
      <c r="U2579" s="1346"/>
      <c r="V2579" s="1445"/>
      <c r="W2579" s="1346"/>
      <c r="X2579" s="1346"/>
      <c r="Y2579" s="1346"/>
      <c r="Z2579" s="1346"/>
      <c r="AC2579" s="876"/>
      <c r="AD2579" s="876"/>
      <c r="AE2579" s="876"/>
      <c r="AF2579" s="1446"/>
      <c r="AG2579" s="1446"/>
      <c r="AH2579" s="1446"/>
      <c r="AI2579" s="1446"/>
      <c r="AJ2579" s="1446"/>
      <c r="AK2579" s="1446"/>
      <c r="AL2579" s="1446"/>
      <c r="AM2579" s="1446"/>
      <c r="AN2579" s="1446"/>
      <c r="AO2579" s="1446"/>
      <c r="AP2579" s="1446"/>
      <c r="AQ2579" s="1446"/>
      <c r="AR2579" s="1446"/>
      <c r="AS2579" s="1446"/>
      <c r="AT2579" s="1446"/>
      <c r="AU2579" s="1446"/>
    </row>
    <row r="2580" spans="1:47" ht="13.95" customHeight="1">
      <c r="A2580" s="369"/>
      <c r="B2580" s="1348"/>
      <c r="C2580" s="1348"/>
      <c r="D2580" s="1347"/>
      <c r="E2580" s="1347"/>
      <c r="F2580" s="1347"/>
      <c r="G2580" s="1346" t="s">
        <v>19</v>
      </c>
      <c r="H2580" s="1346"/>
      <c r="I2580" s="1346"/>
      <c r="J2580" s="1346"/>
      <c r="K2580" s="1346"/>
      <c r="L2580" s="1445"/>
      <c r="M2580" s="1346"/>
      <c r="N2580" s="1346"/>
      <c r="O2580" s="1346"/>
      <c r="P2580" s="1346"/>
      <c r="Q2580" s="1347" t="s">
        <v>20</v>
      </c>
      <c r="R2580" s="1347"/>
      <c r="S2580" s="1347"/>
      <c r="T2580" s="1347"/>
      <c r="U2580" s="1347"/>
      <c r="V2580" s="1445"/>
      <c r="W2580" s="1346"/>
      <c r="X2580" s="1346"/>
      <c r="Y2580" s="1346"/>
      <c r="Z2580" s="1346"/>
      <c r="AA2580" s="369"/>
    </row>
    <row r="2581" spans="1:47" ht="14.4">
      <c r="A2581" s="369"/>
      <c r="B2581" s="1348"/>
      <c r="C2581" s="1348"/>
      <c r="D2581" s="1347" t="s">
        <v>8</v>
      </c>
      <c r="E2581" s="1347"/>
      <c r="F2581" s="1347"/>
      <c r="G2581" s="1447"/>
      <c r="H2581" s="1343"/>
      <c r="I2581" s="1343"/>
      <c r="J2581" s="1343"/>
      <c r="K2581" s="1343"/>
      <c r="L2581" s="1344"/>
      <c r="M2581" s="1344"/>
      <c r="N2581" s="1344"/>
      <c r="O2581" s="1344"/>
      <c r="P2581" s="1344"/>
      <c r="Q2581" s="1344"/>
      <c r="R2581" s="1344"/>
      <c r="S2581" s="1344"/>
      <c r="T2581" s="1344"/>
      <c r="U2581" s="1344"/>
      <c r="V2581" s="1344"/>
      <c r="W2581" s="1344"/>
      <c r="X2581" s="1344"/>
      <c r="Y2581" s="1344"/>
      <c r="Z2581" s="1344"/>
      <c r="AA2581" s="369"/>
    </row>
    <row r="2582" spans="1:47" ht="14.4">
      <c r="A2582" s="369"/>
      <c r="B2582" s="1348"/>
      <c r="C2582" s="1348"/>
      <c r="D2582" s="1347"/>
      <c r="E2582" s="1347"/>
      <c r="F2582" s="1347"/>
      <c r="G2582" s="1345"/>
      <c r="H2582" s="1344"/>
      <c r="I2582" s="1344"/>
      <c r="J2582" s="1344"/>
      <c r="K2582" s="1344"/>
      <c r="L2582" s="1344"/>
      <c r="M2582" s="1344"/>
      <c r="N2582" s="1344"/>
      <c r="O2582" s="1344"/>
      <c r="P2582" s="1344"/>
      <c r="Q2582" s="1344"/>
      <c r="R2582" s="1344"/>
      <c r="S2582" s="1344"/>
      <c r="T2582" s="1344"/>
      <c r="U2582" s="1344"/>
      <c r="V2582" s="1344"/>
      <c r="W2582" s="1344"/>
      <c r="X2582" s="1344"/>
      <c r="Y2582" s="1344"/>
      <c r="Z2582" s="1344"/>
      <c r="AA2582" s="369"/>
    </row>
    <row r="2583" spans="1:47" ht="14.4">
      <c r="A2583" s="369"/>
      <c r="B2583" s="1348"/>
      <c r="C2583" s="1348"/>
      <c r="D2583" s="1347" t="s">
        <v>3745</v>
      </c>
      <c r="E2583" s="1347"/>
      <c r="F2583" s="1347"/>
      <c r="G2583" s="370"/>
      <c r="H2583" s="371"/>
      <c r="I2583" s="350"/>
      <c r="J2583" s="350"/>
      <c r="K2583" s="112" t="s">
        <v>3783</v>
      </c>
      <c r="L2583" s="371" t="s">
        <v>3966</v>
      </c>
      <c r="M2583" s="371"/>
      <c r="N2583" s="371"/>
      <c r="O2583" s="371"/>
      <c r="P2583" s="371" t="s">
        <v>3965</v>
      </c>
      <c r="Q2583" s="350"/>
      <c r="R2583" s="112" t="s">
        <v>3783</v>
      </c>
      <c r="S2583" s="371" t="s">
        <v>3967</v>
      </c>
      <c r="T2583" s="371"/>
      <c r="U2583" s="371"/>
      <c r="V2583" s="372"/>
      <c r="W2583" s="373"/>
      <c r="X2583" s="370"/>
      <c r="Y2583" s="370"/>
      <c r="Z2583" s="374"/>
      <c r="AA2583" s="369"/>
    </row>
    <row r="2584" spans="1:47" ht="14.4">
      <c r="A2584" s="369"/>
      <c r="B2584" s="1348"/>
      <c r="C2584" s="1348"/>
      <c r="D2584" s="1347"/>
      <c r="E2584" s="1347"/>
      <c r="F2584" s="1347"/>
      <c r="G2584" s="375"/>
      <c r="H2584" s="376"/>
      <c r="I2584" s="377"/>
      <c r="J2584" s="376"/>
      <c r="K2584" s="110" t="s">
        <v>3783</v>
      </c>
      <c r="L2584" s="376" t="s">
        <v>9</v>
      </c>
      <c r="M2584" s="376"/>
      <c r="N2584" s="376"/>
      <c r="O2584" s="1448"/>
      <c r="P2584" s="1449"/>
      <c r="Q2584" s="1449"/>
      <c r="R2584" s="1449"/>
      <c r="S2584" s="1449"/>
      <c r="T2584" s="1449"/>
      <c r="U2584" s="1449"/>
      <c r="V2584" s="1449"/>
      <c r="W2584" s="375" t="s">
        <v>10</v>
      </c>
      <c r="X2584" s="375"/>
      <c r="Y2584" s="375"/>
      <c r="Z2584" s="379"/>
      <c r="AA2584" s="369"/>
    </row>
    <row r="2585" spans="1:47" ht="14.4">
      <c r="A2585" s="369"/>
      <c r="B2585" s="1348"/>
      <c r="C2585" s="1348"/>
      <c r="D2585" s="1347"/>
      <c r="E2585" s="1347"/>
      <c r="F2585" s="1347"/>
      <c r="G2585" s="1450" t="s">
        <v>3968</v>
      </c>
      <c r="H2585" s="1450"/>
      <c r="I2585" s="1450"/>
      <c r="J2585" s="1450"/>
      <c r="K2585" s="1451"/>
      <c r="L2585" s="1452"/>
      <c r="M2585" s="1453"/>
      <c r="N2585" s="1453"/>
      <c r="O2585" s="1453"/>
      <c r="P2585" s="1453"/>
      <c r="Q2585" s="1452"/>
      <c r="R2585" s="1453"/>
      <c r="S2585" s="1453"/>
      <c r="T2585" s="1453"/>
      <c r="U2585" s="1453"/>
      <c r="V2585" s="1445"/>
      <c r="W2585" s="1346"/>
      <c r="X2585" s="1346"/>
      <c r="Y2585" s="1346"/>
      <c r="Z2585" s="1346"/>
      <c r="AA2585" s="369"/>
    </row>
    <row r="2586" spans="1:47" ht="14.4">
      <c r="A2586" s="369"/>
      <c r="B2586" s="1348"/>
      <c r="C2586" s="1348"/>
      <c r="D2586" s="1347"/>
      <c r="E2586" s="1347"/>
      <c r="F2586" s="1347"/>
      <c r="G2586" s="1450" t="s">
        <v>3969</v>
      </c>
      <c r="H2586" s="1450"/>
      <c r="I2586" s="1450"/>
      <c r="J2586" s="1450"/>
      <c r="K2586" s="1451"/>
      <c r="L2586" s="1429"/>
      <c r="M2586" s="862"/>
      <c r="N2586" s="109"/>
      <c r="O2586" s="1" t="s">
        <v>12</v>
      </c>
      <c r="P2586" s="109"/>
      <c r="Q2586" s="1" t="s">
        <v>11</v>
      </c>
      <c r="R2586" s="109"/>
      <c r="S2586" s="1" t="s">
        <v>227</v>
      </c>
      <c r="T2586" s="382"/>
      <c r="U2586" s="382"/>
      <c r="V2586" s="383"/>
      <c r="W2586" s="380"/>
      <c r="X2586" s="380"/>
      <c r="Y2586" s="380"/>
      <c r="Z2586" s="381"/>
      <c r="AA2586" s="369"/>
    </row>
    <row r="2587" spans="1:47" ht="13.95" customHeight="1">
      <c r="A2587" s="369"/>
      <c r="B2587" s="1348"/>
      <c r="C2587" s="1348"/>
      <c r="D2587" s="1443" t="s">
        <v>3971</v>
      </c>
      <c r="E2587" s="1347"/>
      <c r="F2587" s="1347"/>
      <c r="G2587" s="111" t="s">
        <v>3783</v>
      </c>
      <c r="H2587" s="385" t="s">
        <v>3972</v>
      </c>
      <c r="I2587" s="385"/>
      <c r="J2587" s="385"/>
      <c r="K2587" s="385"/>
      <c r="L2587" s="386" t="s">
        <v>3974</v>
      </c>
      <c r="M2587" s="385"/>
      <c r="N2587" s="385"/>
      <c r="O2587" s="1433"/>
      <c r="P2587" s="1433"/>
      <c r="Q2587" s="1433"/>
      <c r="R2587" s="1433"/>
      <c r="S2587" s="1433"/>
      <c r="T2587" s="1433"/>
      <c r="U2587" s="1433"/>
      <c r="V2587" s="1433"/>
      <c r="W2587" s="387" t="s">
        <v>10</v>
      </c>
      <c r="X2587" s="387"/>
      <c r="Y2587" s="387"/>
      <c r="Z2587" s="388"/>
      <c r="AA2587" s="369"/>
    </row>
    <row r="2588" spans="1:47" ht="14.4">
      <c r="A2588" s="369"/>
      <c r="B2588" s="1348"/>
      <c r="C2588" s="1348"/>
      <c r="D2588" s="1347"/>
      <c r="E2588" s="1347"/>
      <c r="F2588" s="1347"/>
      <c r="G2588" s="110" t="s">
        <v>3783</v>
      </c>
      <c r="H2588" s="376" t="s">
        <v>3973</v>
      </c>
      <c r="I2588" s="376"/>
      <c r="J2588" s="376"/>
      <c r="K2588" s="376"/>
      <c r="L2588" s="376"/>
      <c r="M2588" s="376"/>
      <c r="N2588" s="376"/>
      <c r="O2588" s="376"/>
      <c r="P2588" s="376"/>
      <c r="Q2588" s="376"/>
      <c r="R2588" s="376"/>
      <c r="S2588" s="376"/>
      <c r="T2588" s="376"/>
      <c r="U2588" s="376"/>
      <c r="V2588" s="378"/>
      <c r="W2588" s="375"/>
      <c r="X2588" s="375"/>
      <c r="Y2588" s="375"/>
      <c r="Z2588" s="379"/>
      <c r="AA2588" s="369"/>
    </row>
    <row r="2589" spans="1:47" ht="13.95" customHeight="1">
      <c r="A2589" s="369"/>
      <c r="B2589" s="1348" t="s">
        <v>3985</v>
      </c>
      <c r="C2589" s="1348"/>
      <c r="D2589" s="1347" t="s">
        <v>3755</v>
      </c>
      <c r="E2589" s="1347"/>
      <c r="F2589" s="1347"/>
      <c r="G2589" s="1435"/>
      <c r="H2589" s="1435"/>
      <c r="I2589" s="1435"/>
      <c r="J2589" s="1435"/>
      <c r="K2589" s="1435"/>
      <c r="L2589" s="1435"/>
      <c r="M2589" s="1435"/>
      <c r="N2589" s="1435"/>
      <c r="O2589" s="1435"/>
      <c r="P2589" s="1435"/>
      <c r="Q2589" s="1435"/>
      <c r="R2589" s="1435"/>
      <c r="S2589" s="1435"/>
      <c r="T2589" s="1435"/>
      <c r="U2589" s="1435"/>
      <c r="V2589" s="1435"/>
      <c r="W2589" s="1435"/>
      <c r="X2589" s="1435"/>
      <c r="Y2589" s="1435"/>
      <c r="Z2589" s="1435"/>
      <c r="AA2589" s="369"/>
    </row>
    <row r="2590" spans="1:47" ht="14.4">
      <c r="A2590" s="369"/>
      <c r="B2590" s="1348"/>
      <c r="C2590" s="1348"/>
      <c r="D2590" s="1434"/>
      <c r="E2590" s="1434"/>
      <c r="F2590" s="1434"/>
      <c r="G2590" s="1436"/>
      <c r="H2590" s="1436"/>
      <c r="I2590" s="1436"/>
      <c r="J2590" s="1435"/>
      <c r="K2590" s="1435"/>
      <c r="L2590" s="1435"/>
      <c r="M2590" s="1435"/>
      <c r="N2590" s="1435"/>
      <c r="O2590" s="1435"/>
      <c r="P2590" s="1435"/>
      <c r="Q2590" s="1435"/>
      <c r="R2590" s="1435"/>
      <c r="S2590" s="1435"/>
      <c r="T2590" s="1435"/>
      <c r="U2590" s="1435"/>
      <c r="V2590" s="1435"/>
      <c r="W2590" s="1435"/>
      <c r="X2590" s="1435"/>
      <c r="Y2590" s="1435"/>
      <c r="Z2590" s="1435"/>
      <c r="AA2590" s="369"/>
    </row>
    <row r="2591" spans="1:47" ht="18" customHeight="1">
      <c r="A2591" s="369"/>
      <c r="B2591" s="1348"/>
      <c r="C2591" s="1348"/>
      <c r="D2591" s="1347" t="s">
        <v>3975</v>
      </c>
      <c r="E2591" s="1347"/>
      <c r="F2591" s="1347"/>
      <c r="G2591" s="1047" t="s">
        <v>3918</v>
      </c>
      <c r="H2591" s="1047"/>
      <c r="I2591" s="1047"/>
      <c r="J2591" s="871"/>
      <c r="K2591" s="869"/>
      <c r="L2591" s="344" t="s">
        <v>3919</v>
      </c>
      <c r="M2591" s="1437"/>
      <c r="N2591" s="1427"/>
      <c r="O2591" s="1438"/>
      <c r="P2591" s="1439"/>
      <c r="Q2591" s="1425"/>
      <c r="R2591" s="1425"/>
      <c r="S2591" s="1425"/>
      <c r="T2591" s="1425"/>
      <c r="U2591" s="1425"/>
      <c r="V2591" s="1425"/>
      <c r="W2591" s="1425"/>
      <c r="X2591" s="1425"/>
      <c r="Y2591" s="1425"/>
      <c r="Z2591" s="1440"/>
      <c r="AA2591" s="369"/>
    </row>
    <row r="2592" spans="1:47" ht="18" customHeight="1">
      <c r="A2592" s="369"/>
      <c r="B2592" s="1348"/>
      <c r="C2592" s="1348"/>
      <c r="D2592" s="1347"/>
      <c r="E2592" s="1347"/>
      <c r="F2592" s="1347"/>
      <c r="G2592" s="1047" t="s">
        <v>3920</v>
      </c>
      <c r="H2592" s="1047"/>
      <c r="I2592" s="1047"/>
      <c r="J2592" s="1046"/>
      <c r="K2592" s="1046"/>
      <c r="L2592" s="1046"/>
      <c r="M2592" s="1046"/>
      <c r="N2592" s="1046"/>
      <c r="O2592" s="1046"/>
      <c r="P2592" s="1047" t="s">
        <v>3921</v>
      </c>
      <c r="Q2592" s="1047"/>
      <c r="R2592" s="1047"/>
      <c r="S2592" s="1046"/>
      <c r="T2592" s="1046"/>
      <c r="U2592" s="1046"/>
      <c r="V2592" s="1046"/>
      <c r="W2592" s="1046"/>
      <c r="X2592" s="1046"/>
      <c r="Y2592" s="1046"/>
      <c r="Z2592" s="1046"/>
      <c r="AA2592" s="369"/>
    </row>
    <row r="2593" spans="1:27" ht="18" customHeight="1">
      <c r="A2593" s="369"/>
      <c r="B2593" s="1348"/>
      <c r="C2593" s="1348"/>
      <c r="D2593" s="1347"/>
      <c r="E2593" s="1347"/>
      <c r="F2593" s="1347"/>
      <c r="G2593" s="1047" t="s">
        <v>3922</v>
      </c>
      <c r="H2593" s="1047"/>
      <c r="I2593" s="1047"/>
      <c r="J2593" s="1046"/>
      <c r="K2593" s="1046"/>
      <c r="L2593" s="1046"/>
      <c r="M2593" s="1046"/>
      <c r="N2593" s="1046"/>
      <c r="O2593" s="1046"/>
      <c r="P2593" s="1047" t="s">
        <v>3923</v>
      </c>
      <c r="Q2593" s="1047"/>
      <c r="R2593" s="1047"/>
      <c r="S2593" s="1046"/>
      <c r="T2593" s="1046"/>
      <c r="U2593" s="1046"/>
      <c r="V2593" s="1046"/>
      <c r="W2593" s="1046"/>
      <c r="X2593" s="1046"/>
      <c r="Y2593" s="1046"/>
      <c r="Z2593" s="1046"/>
      <c r="AA2593" s="369"/>
    </row>
    <row r="2594" spans="1:27" ht="18" customHeight="1">
      <c r="A2594" s="369"/>
      <c r="B2594" s="1348"/>
      <c r="C2594" s="1348"/>
      <c r="D2594" s="1347"/>
      <c r="E2594" s="1347"/>
      <c r="F2594" s="1347"/>
      <c r="G2594" s="1047" t="s">
        <v>3924</v>
      </c>
      <c r="H2594" s="1047"/>
      <c r="I2594" s="1047"/>
      <c r="J2594" s="1046"/>
      <c r="K2594" s="1046"/>
      <c r="L2594" s="1046"/>
      <c r="M2594" s="1046"/>
      <c r="N2594" s="1046"/>
      <c r="O2594" s="1046"/>
      <c r="P2594" s="1046"/>
      <c r="Q2594" s="1046"/>
      <c r="R2594" s="1046"/>
      <c r="S2594" s="1046"/>
      <c r="T2594" s="1046"/>
      <c r="U2594" s="1046"/>
      <c r="V2594" s="1046"/>
      <c r="W2594" s="1046"/>
      <c r="X2594" s="1046"/>
      <c r="Y2594" s="1046"/>
      <c r="Z2594" s="1046"/>
      <c r="AA2594" s="369"/>
    </row>
    <row r="2595" spans="1:27" ht="14.4">
      <c r="A2595" s="369"/>
      <c r="B2595" s="1348"/>
      <c r="C2595" s="1348"/>
      <c r="D2595" s="1441" t="s">
        <v>3976</v>
      </c>
      <c r="E2595" s="1441"/>
      <c r="F2595" s="1441"/>
      <c r="G2595" s="1441"/>
      <c r="H2595" s="1441"/>
      <c r="I2595" s="1441"/>
      <c r="J2595" s="1441"/>
      <c r="K2595" s="1441"/>
      <c r="L2595" s="1441"/>
      <c r="M2595" s="1441"/>
      <c r="N2595" s="1441" t="s">
        <v>177</v>
      </c>
      <c r="O2595" s="1441"/>
      <c r="P2595" s="1441"/>
      <c r="Q2595" s="1441"/>
      <c r="R2595" s="1441"/>
      <c r="S2595" s="1441"/>
      <c r="T2595" s="1441"/>
      <c r="U2595" s="1441"/>
      <c r="V2595" s="1441"/>
      <c r="W2595" s="1441"/>
      <c r="X2595" s="1441"/>
      <c r="Y2595" s="1441"/>
      <c r="Z2595" s="1441"/>
      <c r="AA2595" s="369"/>
    </row>
    <row r="2596" spans="1:27" ht="14.4">
      <c r="A2596" s="369"/>
      <c r="B2596" s="1348"/>
      <c r="C2596" s="1348"/>
      <c r="D2596" s="1347"/>
      <c r="E2596" s="1347"/>
      <c r="F2596" s="1347"/>
      <c r="G2596" s="1347"/>
      <c r="H2596" s="1347"/>
      <c r="I2596" s="1347"/>
      <c r="J2596" s="1347"/>
      <c r="K2596" s="1347"/>
      <c r="L2596" s="1347"/>
      <c r="M2596" s="1347"/>
      <c r="N2596" s="1347"/>
      <c r="O2596" s="1347"/>
      <c r="P2596" s="1347"/>
      <c r="Q2596" s="1347"/>
      <c r="R2596" s="1347"/>
      <c r="S2596" s="1347"/>
      <c r="T2596" s="1347"/>
      <c r="U2596" s="1347"/>
      <c r="V2596" s="1347"/>
      <c r="W2596" s="1347"/>
      <c r="X2596" s="1347"/>
      <c r="Y2596" s="1347"/>
      <c r="Z2596" s="1347"/>
      <c r="AA2596" s="369"/>
    </row>
    <row r="2597" spans="1:27" ht="14.25" customHeight="1">
      <c r="A2597" s="369"/>
      <c r="B2597" s="1348"/>
      <c r="C2597" s="1348"/>
      <c r="D2597" s="1347"/>
      <c r="E2597" s="1347"/>
      <c r="F2597" s="1347"/>
      <c r="G2597" s="1347"/>
      <c r="H2597" s="1347"/>
      <c r="I2597" s="1347"/>
      <c r="J2597" s="1347"/>
      <c r="K2597" s="1347"/>
      <c r="L2597" s="1347"/>
      <c r="M2597" s="1347"/>
      <c r="N2597" s="1347"/>
      <c r="O2597" s="1347"/>
      <c r="P2597" s="1347"/>
      <c r="Q2597" s="1347"/>
      <c r="R2597" s="1347"/>
      <c r="S2597" s="1347"/>
      <c r="T2597" s="1347"/>
      <c r="U2597" s="1347"/>
      <c r="V2597" s="1347"/>
      <c r="W2597" s="1347"/>
      <c r="X2597" s="1347"/>
      <c r="Y2597" s="1347"/>
      <c r="Z2597" s="1347"/>
      <c r="AA2597" s="369"/>
    </row>
    <row r="2598" spans="1:27" ht="14.4">
      <c r="A2598" s="369"/>
      <c r="B2598" s="1348"/>
      <c r="C2598" s="1348"/>
      <c r="D2598" s="1347" t="s">
        <v>3977</v>
      </c>
      <c r="E2598" s="1347"/>
      <c r="F2598" s="1347"/>
      <c r="G2598" s="1347"/>
      <c r="H2598" s="1347"/>
      <c r="I2598" s="1347"/>
      <c r="J2598" s="1347"/>
      <c r="K2598" s="1347"/>
      <c r="L2598" s="1347"/>
      <c r="M2598" s="1347"/>
      <c r="N2598" s="1442" t="s">
        <v>3979</v>
      </c>
      <c r="O2598" s="1442"/>
      <c r="P2598" s="1442"/>
      <c r="Q2598" s="1442"/>
      <c r="R2598" s="390"/>
      <c r="S2598" s="369"/>
      <c r="T2598" s="369"/>
      <c r="U2598" s="369"/>
      <c r="V2598" s="391"/>
      <c r="W2598" s="389"/>
      <c r="X2598" s="389"/>
      <c r="Y2598" s="389"/>
      <c r="Z2598" s="392"/>
      <c r="AA2598" s="369"/>
    </row>
    <row r="2599" spans="1:27" ht="14.4">
      <c r="A2599" s="369"/>
      <c r="B2599" s="1348"/>
      <c r="C2599" s="1348"/>
      <c r="D2599" s="1347"/>
      <c r="E2599" s="1347"/>
      <c r="F2599" s="1347"/>
      <c r="G2599" s="1347"/>
      <c r="H2599" s="1347"/>
      <c r="I2599" s="1347"/>
      <c r="J2599" s="1347"/>
      <c r="K2599" s="1347"/>
      <c r="L2599" s="1347"/>
      <c r="M2599" s="1347"/>
      <c r="N2599" s="1442"/>
      <c r="O2599" s="1442"/>
      <c r="P2599" s="1442"/>
      <c r="Q2599" s="1442"/>
      <c r="R2599" s="115"/>
      <c r="S2599" s="114"/>
      <c r="T2599" s="369" t="s">
        <v>388</v>
      </c>
      <c r="U2599" s="114"/>
      <c r="V2599" s="393" t="s">
        <v>3980</v>
      </c>
      <c r="W2599" s="389"/>
      <c r="X2599" s="389"/>
      <c r="Y2599" s="389"/>
      <c r="Z2599" s="392"/>
      <c r="AA2599" s="369"/>
    </row>
    <row r="2600" spans="1:27" ht="14.4">
      <c r="A2600" s="369"/>
      <c r="B2600" s="1348"/>
      <c r="C2600" s="1348"/>
      <c r="D2600" s="1347"/>
      <c r="E2600" s="1347"/>
      <c r="F2600" s="1347"/>
      <c r="G2600" s="1347"/>
      <c r="H2600" s="1347"/>
      <c r="I2600" s="1347"/>
      <c r="J2600" s="1347"/>
      <c r="K2600" s="1347"/>
      <c r="L2600" s="1347"/>
      <c r="M2600" s="1347"/>
      <c r="N2600" s="1442"/>
      <c r="O2600" s="1442"/>
      <c r="P2600" s="1442"/>
      <c r="Q2600" s="1442"/>
      <c r="R2600" s="394"/>
      <c r="S2600" s="369"/>
      <c r="T2600" s="369"/>
      <c r="U2600" s="395"/>
      <c r="V2600" s="391"/>
      <c r="W2600" s="389"/>
      <c r="X2600" s="389"/>
      <c r="Y2600" s="389"/>
      <c r="Z2600" s="392"/>
      <c r="AA2600" s="369"/>
    </row>
    <row r="2601" spans="1:27" ht="13.95" customHeight="1">
      <c r="A2601" s="369"/>
      <c r="B2601" s="1348"/>
      <c r="C2601" s="1348"/>
      <c r="D2601" s="1443" t="s">
        <v>3978</v>
      </c>
      <c r="E2601" s="1443"/>
      <c r="F2601" s="1443"/>
      <c r="G2601" s="370"/>
      <c r="H2601" s="371"/>
      <c r="I2601" s="371"/>
      <c r="J2601" s="371"/>
      <c r="K2601" s="371"/>
      <c r="L2601" s="371"/>
      <c r="M2601" s="371"/>
      <c r="N2601" s="371"/>
      <c r="O2601" s="371"/>
      <c r="P2601" s="371"/>
      <c r="Q2601" s="371"/>
      <c r="R2601" s="371"/>
      <c r="S2601" s="371"/>
      <c r="T2601" s="371"/>
      <c r="U2601" s="371"/>
      <c r="V2601" s="372"/>
      <c r="W2601" s="370"/>
      <c r="X2601" s="370"/>
      <c r="Y2601" s="370"/>
      <c r="Z2601" s="374"/>
      <c r="AA2601" s="369"/>
    </row>
    <row r="2602" spans="1:27" ht="14.4">
      <c r="A2602" s="369"/>
      <c r="B2602" s="1348"/>
      <c r="C2602" s="1348"/>
      <c r="D2602" s="1443"/>
      <c r="E2602" s="1443"/>
      <c r="F2602" s="1443"/>
      <c r="G2602" s="389"/>
      <c r="H2602" s="369"/>
      <c r="I2602" s="121" t="s">
        <v>3783</v>
      </c>
      <c r="J2602" s="369" t="s">
        <v>3981</v>
      </c>
      <c r="K2602" s="369"/>
      <c r="L2602" s="369"/>
      <c r="M2602" s="369"/>
      <c r="N2602" s="369" t="s">
        <v>3965</v>
      </c>
      <c r="O2602" s="369"/>
      <c r="P2602" s="121" t="s">
        <v>3783</v>
      </c>
      <c r="Q2602" s="369" t="s">
        <v>3982</v>
      </c>
      <c r="R2602" s="369"/>
      <c r="S2602" s="369"/>
      <c r="T2602" s="369"/>
      <c r="U2602" s="369" t="s">
        <v>3965</v>
      </c>
      <c r="V2602" s="391"/>
      <c r="W2602" s="121" t="s">
        <v>3783</v>
      </c>
      <c r="X2602" s="389" t="s">
        <v>3983</v>
      </c>
      <c r="Y2602" s="389"/>
      <c r="Z2602" s="392"/>
      <c r="AA2602" s="369"/>
    </row>
    <row r="2603" spans="1:27" ht="14.4">
      <c r="A2603" s="369"/>
      <c r="B2603" s="1348"/>
      <c r="C2603" s="1348"/>
      <c r="D2603" s="1443"/>
      <c r="E2603" s="1443"/>
      <c r="F2603" s="1443"/>
      <c r="G2603" s="375"/>
      <c r="H2603" s="376"/>
      <c r="I2603" s="376"/>
      <c r="J2603" s="376"/>
      <c r="K2603" s="376"/>
      <c r="L2603" s="376"/>
      <c r="M2603" s="376"/>
      <c r="N2603" s="376"/>
      <c r="O2603" s="376"/>
      <c r="P2603" s="376"/>
      <c r="Q2603" s="376"/>
      <c r="R2603" s="376"/>
      <c r="S2603" s="376"/>
      <c r="T2603" s="376"/>
      <c r="U2603" s="376"/>
      <c r="V2603" s="378"/>
      <c r="W2603" s="375"/>
      <c r="X2603" s="375"/>
      <c r="Y2603" s="375"/>
      <c r="Z2603" s="379"/>
      <c r="AA2603" s="369"/>
    </row>
    <row r="2604" spans="1:27" ht="14.4">
      <c r="A2604" s="369"/>
      <c r="B2604" s="369"/>
      <c r="C2604" s="369"/>
      <c r="D2604" s="369"/>
      <c r="E2604" s="369"/>
      <c r="F2604" s="369"/>
      <c r="G2604" s="389"/>
      <c r="H2604" s="369"/>
      <c r="I2604" s="369"/>
      <c r="J2604" s="369"/>
      <c r="K2604" s="369"/>
      <c r="L2604" s="369"/>
      <c r="M2604" s="369"/>
      <c r="N2604" s="369"/>
      <c r="O2604" s="369"/>
      <c r="P2604" s="369"/>
      <c r="Q2604" s="369"/>
      <c r="R2604" s="369"/>
      <c r="S2604" s="369"/>
      <c r="T2604" s="369"/>
      <c r="U2604" s="369"/>
      <c r="V2604" s="391"/>
      <c r="W2604" s="389"/>
      <c r="X2604" s="389"/>
      <c r="Y2604" s="389"/>
      <c r="Z2604" s="389"/>
      <c r="AA2604" s="369"/>
    </row>
    <row r="2605" spans="1:27" ht="14.4">
      <c r="A2605" s="369"/>
      <c r="B2605" s="369"/>
      <c r="C2605" s="369" t="s">
        <v>3986</v>
      </c>
      <c r="D2605" s="369"/>
      <c r="E2605" s="369"/>
      <c r="F2605" s="369"/>
      <c r="G2605" s="389"/>
      <c r="H2605" s="369"/>
      <c r="I2605" s="369"/>
      <c r="J2605" s="369"/>
      <c r="K2605" s="369"/>
      <c r="L2605" s="369"/>
      <c r="M2605" s="369"/>
      <c r="N2605" s="369"/>
      <c r="O2605" s="369"/>
      <c r="P2605" s="369"/>
      <c r="Q2605" s="369"/>
      <c r="R2605" s="369"/>
      <c r="S2605" s="369"/>
      <c r="T2605" s="369"/>
      <c r="U2605" s="369"/>
      <c r="V2605" s="391"/>
      <c r="W2605" s="389"/>
      <c r="X2605" s="389"/>
      <c r="Y2605" s="389"/>
      <c r="Z2605" s="389"/>
      <c r="AA2605" s="369"/>
    </row>
    <row r="2606" spans="1:27" ht="14.4">
      <c r="A2606" s="369"/>
      <c r="B2606" s="369"/>
      <c r="C2606" s="369"/>
      <c r="D2606" s="369"/>
      <c r="E2606" s="369"/>
      <c r="F2606" s="369"/>
      <c r="G2606" s="389"/>
      <c r="H2606" s="369"/>
      <c r="I2606" s="369"/>
      <c r="J2606" s="369"/>
      <c r="K2606" s="369"/>
      <c r="L2606" s="369"/>
      <c r="M2606" s="369"/>
      <c r="N2606" s="369"/>
      <c r="O2606" s="369"/>
      <c r="P2606" s="369"/>
      <c r="Q2606" s="369"/>
      <c r="R2606" s="369"/>
      <c r="S2606" s="369"/>
      <c r="T2606" s="369"/>
      <c r="U2606" s="369"/>
      <c r="V2606" s="391"/>
      <c r="W2606" s="389"/>
      <c r="X2606" s="389"/>
      <c r="Y2606" s="389"/>
      <c r="Z2606" s="389"/>
      <c r="AA2606" s="369"/>
    </row>
    <row r="2607" spans="1:27" ht="14.4">
      <c r="A2607" s="369"/>
      <c r="B2607" s="369"/>
      <c r="C2607" s="862"/>
      <c r="D2607" s="862"/>
      <c r="E2607" s="1"/>
      <c r="F2607" s="1" t="s">
        <v>12</v>
      </c>
      <c r="G2607" s="121"/>
      <c r="H2607" s="1" t="s">
        <v>11</v>
      </c>
      <c r="I2607" s="1"/>
      <c r="J2607" s="1" t="s">
        <v>227</v>
      </c>
      <c r="K2607" s="369"/>
      <c r="L2607" s="369"/>
      <c r="M2607" s="369"/>
      <c r="N2607" s="369"/>
      <c r="O2607" s="369"/>
      <c r="P2607" s="369"/>
      <c r="Q2607" s="369"/>
      <c r="R2607" s="369"/>
      <c r="S2607" s="369"/>
      <c r="T2607" s="369"/>
      <c r="U2607" s="369"/>
      <c r="V2607" s="391"/>
      <c r="W2607" s="389"/>
      <c r="X2607" s="389"/>
      <c r="Y2607" s="389"/>
      <c r="Z2607" s="389"/>
      <c r="AA2607" s="369"/>
    </row>
    <row r="2608" spans="1:27" ht="14.4">
      <c r="A2608" s="369"/>
      <c r="B2608" s="369"/>
      <c r="C2608" s="369"/>
      <c r="D2608" s="369"/>
      <c r="E2608" s="369"/>
      <c r="F2608" s="369"/>
      <c r="G2608" s="389"/>
      <c r="H2608" s="369"/>
      <c r="I2608" s="369"/>
      <c r="J2608" s="369"/>
      <c r="K2608" s="369"/>
      <c r="L2608" s="369"/>
      <c r="M2608" s="343" t="s">
        <v>3987</v>
      </c>
      <c r="N2608" s="369"/>
      <c r="P2608" s="369"/>
      <c r="Q2608" s="369"/>
      <c r="R2608" s="396"/>
      <c r="S2608" s="396"/>
      <c r="T2608" s="396"/>
      <c r="U2608" s="396"/>
      <c r="V2608" s="391"/>
      <c r="W2608" s="389"/>
      <c r="X2608" s="389"/>
      <c r="Y2608" s="389"/>
      <c r="Z2608" s="389"/>
      <c r="AA2608" s="369"/>
    </row>
    <row r="2609" spans="1:27" ht="14.4">
      <c r="A2609" s="369"/>
      <c r="B2609" s="369"/>
      <c r="C2609" s="369"/>
      <c r="D2609" s="369"/>
      <c r="E2609" s="369"/>
      <c r="F2609" s="369"/>
      <c r="G2609" s="389"/>
      <c r="H2609" s="369"/>
      <c r="I2609" s="369"/>
      <c r="J2609" s="369"/>
      <c r="K2609" s="1442" t="s">
        <v>23</v>
      </c>
      <c r="L2609" s="1455"/>
      <c r="M2609" s="872" t="s">
        <v>3918</v>
      </c>
      <c r="N2609" s="873"/>
      <c r="O2609" s="874"/>
      <c r="P2609" s="866"/>
      <c r="Q2609" s="867"/>
      <c r="R2609" s="344" t="s">
        <v>3919</v>
      </c>
      <c r="S2609" s="1275"/>
      <c r="T2609" s="1276"/>
      <c r="U2609" s="120"/>
      <c r="V2609" s="123"/>
      <c r="W2609" s="194"/>
      <c r="X2609" s="194"/>
      <c r="Y2609" s="194"/>
      <c r="Z2609" s="195"/>
      <c r="AA2609" s="369"/>
    </row>
    <row r="2610" spans="1:27" ht="14.4">
      <c r="A2610" s="369"/>
      <c r="B2610" s="369"/>
      <c r="C2610" s="369"/>
      <c r="D2610" s="369"/>
      <c r="E2610" s="369"/>
      <c r="F2610" s="369"/>
      <c r="G2610" s="389"/>
      <c r="H2610" s="369"/>
      <c r="I2610" s="369"/>
      <c r="J2610" s="369"/>
      <c r="K2610" s="1442"/>
      <c r="L2610" s="1455"/>
      <c r="M2610" s="1270" t="s">
        <v>3920</v>
      </c>
      <c r="N2610" s="1270"/>
      <c r="O2610" s="1270"/>
      <c r="P2610" s="1271"/>
      <c r="Q2610" s="1271"/>
      <c r="R2610" s="1271"/>
      <c r="S2610" s="1270" t="s">
        <v>3921</v>
      </c>
      <c r="T2610" s="1270"/>
      <c r="U2610" s="1270"/>
      <c r="V2610" s="1271"/>
      <c r="W2610" s="1271"/>
      <c r="X2610" s="1271"/>
      <c r="Y2610" s="1271"/>
      <c r="Z2610" s="1271"/>
      <c r="AA2610" s="369"/>
    </row>
    <row r="2611" spans="1:27" ht="14.4">
      <c r="A2611" s="369"/>
      <c r="B2611" s="369"/>
      <c r="C2611" s="369"/>
      <c r="D2611" s="369"/>
      <c r="E2611" s="369"/>
      <c r="F2611" s="369"/>
      <c r="G2611" s="389"/>
      <c r="H2611" s="369"/>
      <c r="I2611" s="369"/>
      <c r="J2611" s="369"/>
      <c r="K2611" s="1442"/>
      <c r="L2611" s="1455"/>
      <c r="M2611" s="1270" t="s">
        <v>3922</v>
      </c>
      <c r="N2611" s="1270"/>
      <c r="O2611" s="1270"/>
      <c r="P2611" s="1271"/>
      <c r="Q2611" s="1271"/>
      <c r="R2611" s="1271"/>
      <c r="S2611" s="1270" t="s">
        <v>3923</v>
      </c>
      <c r="T2611" s="1270"/>
      <c r="U2611" s="1270"/>
      <c r="V2611" s="1271"/>
      <c r="W2611" s="1271"/>
      <c r="X2611" s="1271"/>
      <c r="Y2611" s="1271"/>
      <c r="Z2611" s="1271"/>
      <c r="AA2611" s="369"/>
    </row>
    <row r="2612" spans="1:27" ht="14.4">
      <c r="A2612" s="369"/>
      <c r="B2612" s="369"/>
      <c r="C2612" s="369"/>
      <c r="D2612" s="369"/>
      <c r="E2612" s="369"/>
      <c r="F2612" s="369"/>
      <c r="G2612" s="389"/>
      <c r="H2612" s="369"/>
      <c r="I2612" s="369"/>
      <c r="J2612" s="369"/>
      <c r="K2612" s="1442"/>
      <c r="L2612" s="1455"/>
      <c r="M2612" s="1270" t="s">
        <v>3924</v>
      </c>
      <c r="N2612" s="1270"/>
      <c r="O2612" s="1270"/>
      <c r="P2612" s="1271"/>
      <c r="Q2612" s="1271"/>
      <c r="R2612" s="1271"/>
      <c r="S2612" s="1271"/>
      <c r="T2612" s="1271"/>
      <c r="U2612" s="1271"/>
      <c r="V2612" s="1271"/>
      <c r="W2612" s="1271"/>
      <c r="X2612" s="1271"/>
      <c r="Y2612" s="1271"/>
      <c r="Z2612" s="1271"/>
      <c r="AA2612" s="369"/>
    </row>
    <row r="2613" spans="1:27" ht="14.4">
      <c r="A2613" s="369"/>
      <c r="B2613" s="369"/>
      <c r="C2613" s="369"/>
      <c r="D2613" s="369"/>
      <c r="E2613" s="369"/>
      <c r="F2613" s="369"/>
      <c r="G2613" s="389"/>
      <c r="H2613" s="369"/>
      <c r="I2613" s="369"/>
      <c r="J2613" s="369"/>
      <c r="K2613" s="369"/>
      <c r="L2613" s="369"/>
      <c r="M2613" s="343" t="s">
        <v>3988</v>
      </c>
      <c r="N2613" s="369"/>
      <c r="O2613" s="369"/>
      <c r="P2613" s="369"/>
      <c r="Q2613" s="369"/>
      <c r="R2613" s="369"/>
      <c r="S2613" s="369"/>
      <c r="T2613" s="369"/>
      <c r="U2613" s="369"/>
      <c r="V2613" s="391"/>
      <c r="W2613" s="389"/>
      <c r="X2613" s="389"/>
      <c r="Y2613" s="389"/>
      <c r="Z2613" s="389"/>
      <c r="AA2613" s="369"/>
    </row>
    <row r="2614" spans="1:27" ht="14.4">
      <c r="A2614" s="369"/>
      <c r="B2614" s="369"/>
      <c r="C2614" s="369"/>
      <c r="D2614" s="369"/>
      <c r="E2614" s="369"/>
      <c r="F2614" s="369"/>
      <c r="G2614" s="389"/>
      <c r="H2614" s="369"/>
      <c r="I2614" s="369"/>
      <c r="J2614" s="369"/>
      <c r="K2614" s="1442" t="s">
        <v>8</v>
      </c>
      <c r="L2614" s="1442"/>
      <c r="M2614" s="1442"/>
      <c r="N2614" s="1442"/>
      <c r="O2614" s="1442"/>
      <c r="P2614" s="1442"/>
      <c r="Q2614" s="1442"/>
      <c r="R2614" s="1442"/>
      <c r="S2614" s="1442"/>
      <c r="T2614" s="1442"/>
      <c r="U2614" s="1442"/>
      <c r="V2614" s="1442"/>
      <c r="W2614" s="1442"/>
      <c r="X2614" s="1442"/>
      <c r="Y2614" s="1442"/>
      <c r="Z2614" s="1442"/>
      <c r="AA2614" s="369"/>
    </row>
    <row r="2615" spans="1:27" ht="14.4">
      <c r="A2615" s="369"/>
      <c r="B2615" s="369"/>
      <c r="C2615" s="369"/>
      <c r="D2615" s="369"/>
      <c r="E2615" s="369"/>
      <c r="F2615" s="369"/>
      <c r="G2615" s="389"/>
      <c r="H2615" s="369"/>
      <c r="I2615" s="369"/>
      <c r="J2615" s="369"/>
      <c r="K2615" s="1442"/>
      <c r="L2615" s="1442"/>
      <c r="M2615" s="1442"/>
      <c r="N2615" s="1442"/>
      <c r="O2615" s="1442"/>
      <c r="P2615" s="1442"/>
      <c r="Q2615" s="1442"/>
      <c r="R2615" s="1442"/>
      <c r="S2615" s="1442"/>
      <c r="T2615" s="1442"/>
      <c r="U2615" s="1442"/>
      <c r="V2615" s="1442"/>
      <c r="W2615" s="1442"/>
      <c r="X2615" s="1442"/>
      <c r="Y2615" s="1442"/>
      <c r="Z2615" s="1442"/>
      <c r="AA2615" s="369"/>
    </row>
    <row r="2616" spans="1:27" ht="14.4">
      <c r="A2616" s="369"/>
      <c r="B2616" s="369"/>
      <c r="C2616" s="369"/>
      <c r="D2616" s="369"/>
      <c r="E2616" s="369"/>
      <c r="F2616" s="369"/>
      <c r="G2616" s="389"/>
      <c r="H2616" s="369"/>
      <c r="I2616" s="369"/>
      <c r="J2616" s="369"/>
      <c r="K2616" s="369"/>
      <c r="L2616" s="369"/>
      <c r="M2616" s="369"/>
      <c r="N2616" s="369"/>
      <c r="O2616" s="369"/>
      <c r="P2616" s="369"/>
      <c r="Q2616" s="369"/>
      <c r="R2616" s="369"/>
      <c r="S2616" s="369"/>
      <c r="T2616" s="369"/>
      <c r="U2616" s="369"/>
      <c r="V2616" s="391"/>
      <c r="W2616" s="389"/>
      <c r="X2616" s="389"/>
      <c r="Y2616" s="389"/>
      <c r="Z2616" s="389"/>
      <c r="AA2616" s="369"/>
    </row>
    <row r="2617" spans="1:27" ht="14.4">
      <c r="A2617" s="369"/>
      <c r="B2617" s="94" t="s">
        <v>3989</v>
      </c>
      <c r="C2617" s="94"/>
      <c r="E2617" s="369"/>
      <c r="F2617" s="369"/>
      <c r="G2617" s="389"/>
      <c r="H2617" s="369"/>
      <c r="I2617" s="369"/>
      <c r="J2617" s="369"/>
      <c r="K2617" s="369"/>
      <c r="L2617" s="369"/>
      <c r="M2617" s="369"/>
      <c r="N2617" s="369"/>
      <c r="O2617" s="369"/>
      <c r="P2617" s="369"/>
      <c r="Q2617" s="369"/>
      <c r="R2617" s="369"/>
      <c r="S2617" s="369"/>
      <c r="T2617" s="369"/>
      <c r="U2617" s="369"/>
      <c r="V2617" s="391"/>
      <c r="W2617" s="389"/>
      <c r="X2617" s="389"/>
      <c r="Y2617" s="389"/>
      <c r="Z2617" s="389"/>
      <c r="AA2617" s="369"/>
    </row>
    <row r="2618" spans="1:27" ht="25.05" customHeight="1">
      <c r="A2618" s="369"/>
      <c r="B2618" s="364">
        <v>1</v>
      </c>
      <c r="C2618" s="1264" t="s">
        <v>16082</v>
      </c>
      <c r="D2618" s="1264"/>
      <c r="E2618" s="1264"/>
      <c r="F2618" s="1264"/>
      <c r="G2618" s="1264"/>
      <c r="H2618" s="1264"/>
      <c r="I2618" s="1264"/>
      <c r="J2618" s="1264"/>
      <c r="K2618" s="1264"/>
      <c r="L2618" s="1264"/>
      <c r="M2618" s="1264"/>
      <c r="N2618" s="1264"/>
      <c r="O2618" s="1264"/>
      <c r="P2618" s="1264"/>
      <c r="Q2618" s="1264"/>
      <c r="R2618" s="1264"/>
      <c r="S2618" s="1264"/>
      <c r="T2618" s="1264"/>
      <c r="U2618" s="1264"/>
      <c r="V2618" s="1264"/>
      <c r="W2618" s="1264"/>
      <c r="X2618" s="1264"/>
      <c r="Y2618" s="1264"/>
      <c r="Z2618" s="1264"/>
      <c r="AA2618" s="1264"/>
    </row>
    <row r="2619" spans="1:27" s="1" customFormat="1" ht="4.5" customHeight="1">
      <c r="B2619" s="117"/>
      <c r="C2619" s="1264"/>
      <c r="D2619" s="1264"/>
      <c r="E2619" s="1264"/>
      <c r="F2619" s="1264"/>
      <c r="G2619" s="1264"/>
      <c r="H2619" s="1264"/>
      <c r="I2619" s="1264"/>
      <c r="J2619" s="1264"/>
      <c r="K2619" s="1264"/>
      <c r="L2619" s="1264"/>
      <c r="M2619" s="1264"/>
      <c r="N2619" s="1264"/>
      <c r="O2619" s="1264"/>
      <c r="P2619" s="1264"/>
      <c r="Q2619" s="1264"/>
      <c r="R2619" s="1264"/>
      <c r="S2619" s="1264"/>
      <c r="T2619" s="1264"/>
      <c r="U2619" s="1264"/>
      <c r="V2619" s="1264"/>
      <c r="W2619" s="1264"/>
      <c r="X2619" s="1264"/>
      <c r="Y2619" s="1264"/>
      <c r="Z2619" s="1264"/>
      <c r="AA2619" s="1264"/>
    </row>
    <row r="2620" spans="1:27" ht="14.4">
      <c r="A2620" s="369"/>
      <c r="B2620" s="364">
        <v>2</v>
      </c>
      <c r="C2620" s="1264" t="s">
        <v>16083</v>
      </c>
      <c r="D2620" s="1264"/>
      <c r="E2620" s="1264"/>
      <c r="F2620" s="1264"/>
      <c r="G2620" s="1264"/>
      <c r="H2620" s="1264"/>
      <c r="I2620" s="1264"/>
      <c r="J2620" s="1264"/>
      <c r="K2620" s="1264"/>
      <c r="L2620" s="1264"/>
      <c r="M2620" s="1264"/>
      <c r="N2620" s="1264"/>
      <c r="O2620" s="1264"/>
      <c r="P2620" s="1264"/>
      <c r="Q2620" s="1264"/>
      <c r="R2620" s="1264"/>
      <c r="S2620" s="1264"/>
      <c r="T2620" s="1264"/>
      <c r="U2620" s="1264"/>
      <c r="V2620" s="1264"/>
      <c r="W2620" s="1264"/>
      <c r="X2620" s="1264"/>
      <c r="Y2620" s="1264"/>
      <c r="Z2620" s="1264"/>
      <c r="AA2620" s="1264"/>
    </row>
    <row r="2621" spans="1:27" s="1" customFormat="1" ht="4.5" customHeight="1">
      <c r="B2621" s="117"/>
      <c r="C2621" s="1264"/>
      <c r="D2621" s="1264"/>
      <c r="E2621" s="1264"/>
      <c r="F2621" s="1264"/>
      <c r="G2621" s="1264"/>
      <c r="H2621" s="1264"/>
      <c r="I2621" s="1264"/>
      <c r="J2621" s="1264"/>
      <c r="K2621" s="1264"/>
      <c r="L2621" s="1264"/>
      <c r="M2621" s="1264"/>
      <c r="N2621" s="1264"/>
      <c r="O2621" s="1264"/>
      <c r="P2621" s="1264"/>
      <c r="Q2621" s="1264"/>
      <c r="R2621" s="1264"/>
      <c r="S2621" s="1264"/>
      <c r="T2621" s="1264"/>
      <c r="U2621" s="1264"/>
      <c r="V2621" s="1264"/>
      <c r="W2621" s="1264"/>
      <c r="X2621" s="1264"/>
      <c r="Y2621" s="1264"/>
      <c r="Z2621" s="1264"/>
      <c r="AA2621" s="1264"/>
    </row>
    <row r="2622" spans="1:27" ht="14.4">
      <c r="A2622" s="369"/>
      <c r="B2622" s="364">
        <v>3</v>
      </c>
      <c r="C2622" s="1264" t="s">
        <v>16084</v>
      </c>
      <c r="D2622" s="1264"/>
      <c r="E2622" s="1264"/>
      <c r="F2622" s="1264"/>
      <c r="G2622" s="1264"/>
      <c r="H2622" s="1264"/>
      <c r="I2622" s="1264"/>
      <c r="J2622" s="1264"/>
      <c r="K2622" s="1264"/>
      <c r="L2622" s="1264"/>
      <c r="M2622" s="1264"/>
      <c r="N2622" s="1264"/>
      <c r="O2622" s="1264"/>
      <c r="P2622" s="1264"/>
      <c r="Q2622" s="1264"/>
      <c r="R2622" s="1264"/>
      <c r="S2622" s="1264"/>
      <c r="T2622" s="1264"/>
      <c r="U2622" s="1264"/>
      <c r="V2622" s="1264"/>
      <c r="W2622" s="1264"/>
      <c r="X2622" s="1264"/>
      <c r="Y2622" s="1264"/>
      <c r="Z2622" s="1264"/>
      <c r="AA2622" s="1264"/>
    </row>
    <row r="2623" spans="1:27" s="1" customFormat="1" ht="4.5" customHeight="1">
      <c r="B2623" s="117"/>
      <c r="C2623" s="1264"/>
      <c r="D2623" s="1264"/>
      <c r="E2623" s="1264"/>
      <c r="F2623" s="1264"/>
      <c r="G2623" s="1264"/>
      <c r="H2623" s="1264"/>
      <c r="I2623" s="1264"/>
      <c r="J2623" s="1264"/>
      <c r="K2623" s="1264"/>
      <c r="L2623" s="1264"/>
      <c r="M2623" s="1264"/>
      <c r="N2623" s="1264"/>
      <c r="O2623" s="1264"/>
      <c r="P2623" s="1264"/>
      <c r="Q2623" s="1264"/>
      <c r="R2623" s="1264"/>
      <c r="S2623" s="1264"/>
      <c r="T2623" s="1264"/>
      <c r="U2623" s="1264"/>
      <c r="V2623" s="1264"/>
      <c r="W2623" s="1264"/>
      <c r="X2623" s="1264"/>
      <c r="Y2623" s="1264"/>
      <c r="Z2623" s="1264"/>
      <c r="AA2623" s="1264"/>
    </row>
    <row r="2624" spans="1:27" ht="25.05" customHeight="1">
      <c r="A2624" s="369"/>
      <c r="B2624" s="364">
        <v>4</v>
      </c>
      <c r="C2624" s="1264" t="s">
        <v>16085</v>
      </c>
      <c r="D2624" s="1264"/>
      <c r="E2624" s="1264"/>
      <c r="F2624" s="1264"/>
      <c r="G2624" s="1264"/>
      <c r="H2624" s="1264"/>
      <c r="I2624" s="1264"/>
      <c r="J2624" s="1264"/>
      <c r="K2624" s="1264"/>
      <c r="L2624" s="1264"/>
      <c r="M2624" s="1264"/>
      <c r="N2624" s="1264"/>
      <c r="O2624" s="1264"/>
      <c r="P2624" s="1264"/>
      <c r="Q2624" s="1264"/>
      <c r="R2624" s="1264"/>
      <c r="S2624" s="1264"/>
      <c r="T2624" s="1264"/>
      <c r="U2624" s="1264"/>
      <c r="V2624" s="1264"/>
      <c r="W2624" s="1264"/>
      <c r="X2624" s="1264"/>
      <c r="Y2624" s="1264"/>
      <c r="Z2624" s="1264"/>
      <c r="AA2624" s="1264"/>
    </row>
    <row r="2625" spans="1:27" s="1" customFormat="1" ht="4.5" customHeight="1">
      <c r="B2625" s="117"/>
      <c r="C2625" s="1264"/>
      <c r="D2625" s="1264"/>
      <c r="E2625" s="1264"/>
      <c r="F2625" s="1264"/>
      <c r="G2625" s="1264"/>
      <c r="H2625" s="1264"/>
      <c r="I2625" s="1264"/>
      <c r="J2625" s="1264"/>
      <c r="K2625" s="1264"/>
      <c r="L2625" s="1264"/>
      <c r="M2625" s="1264"/>
      <c r="N2625" s="1264"/>
      <c r="O2625" s="1264"/>
      <c r="P2625" s="1264"/>
      <c r="Q2625" s="1264"/>
      <c r="R2625" s="1264"/>
      <c r="S2625" s="1264"/>
      <c r="T2625" s="1264"/>
      <c r="U2625" s="1264"/>
      <c r="V2625" s="1264"/>
      <c r="W2625" s="1264"/>
      <c r="X2625" s="1264"/>
      <c r="Y2625" s="1264"/>
      <c r="Z2625" s="1264"/>
      <c r="AA2625" s="1264"/>
    </row>
    <row r="2626" spans="1:27" ht="30" customHeight="1">
      <c r="A2626" s="369"/>
      <c r="B2626" s="364">
        <v>5</v>
      </c>
      <c r="C2626" s="1264" t="s">
        <v>16086</v>
      </c>
      <c r="D2626" s="1264"/>
      <c r="E2626" s="1264"/>
      <c r="F2626" s="1264"/>
      <c r="G2626" s="1264"/>
      <c r="H2626" s="1264"/>
      <c r="I2626" s="1264"/>
      <c r="J2626" s="1264"/>
      <c r="K2626" s="1264"/>
      <c r="L2626" s="1264"/>
      <c r="M2626" s="1264"/>
      <c r="N2626" s="1264"/>
      <c r="O2626" s="1264"/>
      <c r="P2626" s="1264"/>
      <c r="Q2626" s="1264"/>
      <c r="R2626" s="1264"/>
      <c r="S2626" s="1264"/>
      <c r="T2626" s="1264"/>
      <c r="U2626" s="1264"/>
      <c r="V2626" s="1264"/>
      <c r="W2626" s="1264"/>
      <c r="X2626" s="1264"/>
      <c r="Y2626" s="1264"/>
      <c r="Z2626" s="1264"/>
      <c r="AA2626" s="1264"/>
    </row>
    <row r="2627" spans="1:27" ht="14.4">
      <c r="A2627" s="369"/>
      <c r="B2627" s="94"/>
      <c r="C2627" s="94"/>
      <c r="E2627" s="369"/>
      <c r="F2627" s="369"/>
      <c r="G2627" s="389"/>
      <c r="H2627" s="369"/>
      <c r="I2627" s="369"/>
      <c r="J2627" s="369"/>
      <c r="K2627" s="369"/>
      <c r="L2627" s="369"/>
      <c r="M2627" s="369"/>
      <c r="N2627" s="369"/>
      <c r="O2627" s="369"/>
      <c r="P2627" s="369"/>
      <c r="Q2627" s="369"/>
      <c r="R2627" s="369"/>
      <c r="S2627" s="369"/>
      <c r="T2627" s="369"/>
      <c r="U2627" s="369"/>
      <c r="V2627" s="391"/>
      <c r="W2627" s="389"/>
      <c r="X2627" s="389"/>
      <c r="Y2627" s="389"/>
      <c r="Z2627" s="389"/>
      <c r="AA2627" s="369"/>
    </row>
    <row r="2628" spans="1:27" ht="14.4">
      <c r="A2628" s="369"/>
      <c r="B2628" s="94"/>
      <c r="C2628" s="94"/>
      <c r="E2628" s="369"/>
      <c r="F2628" s="369"/>
      <c r="G2628" s="389"/>
      <c r="H2628" s="369"/>
      <c r="I2628" s="369"/>
      <c r="J2628" s="369"/>
      <c r="K2628" s="369"/>
      <c r="L2628" s="369"/>
      <c r="M2628" s="369"/>
      <c r="N2628" s="369"/>
      <c r="O2628" s="369"/>
      <c r="P2628" s="369"/>
      <c r="Q2628" s="369"/>
      <c r="R2628" s="369"/>
      <c r="S2628" s="369"/>
      <c r="T2628" s="369"/>
      <c r="U2628" s="369"/>
      <c r="V2628" s="391"/>
      <c r="W2628" s="389"/>
      <c r="X2628" s="389"/>
      <c r="Y2628" s="389"/>
      <c r="Z2628" s="389"/>
      <c r="AA2628" s="369"/>
    </row>
    <row r="2629" spans="1:27" ht="14.4">
      <c r="A2629" s="369"/>
      <c r="B2629" s="369"/>
      <c r="C2629" s="369"/>
      <c r="D2629" s="369"/>
      <c r="E2629" s="369"/>
      <c r="F2629" s="369"/>
      <c r="G2629" s="389"/>
      <c r="H2629" s="369"/>
      <c r="I2629" s="369"/>
      <c r="J2629" s="369"/>
      <c r="K2629" s="369"/>
      <c r="L2629" s="369"/>
      <c r="M2629" s="369"/>
      <c r="N2629" s="369"/>
      <c r="O2629" s="369"/>
      <c r="P2629" s="369"/>
      <c r="Q2629" s="369"/>
      <c r="R2629" s="369"/>
      <c r="S2629" s="369"/>
      <c r="T2629" s="369"/>
      <c r="U2629" s="369"/>
      <c r="V2629" s="391"/>
      <c r="W2629" s="389"/>
      <c r="X2629" s="389"/>
      <c r="Y2629" s="389"/>
      <c r="Z2629" s="389"/>
      <c r="AA2629" s="369"/>
    </row>
    <row r="2630" spans="1:27" ht="14.4">
      <c r="A2630" s="369"/>
      <c r="B2630" s="369"/>
      <c r="C2630" s="369"/>
      <c r="D2630" s="369"/>
      <c r="E2630" s="369"/>
      <c r="F2630" s="369"/>
      <c r="G2630" s="389"/>
      <c r="H2630" s="369"/>
      <c r="I2630" s="369"/>
      <c r="J2630" s="369"/>
      <c r="K2630" s="369"/>
      <c r="L2630" s="369"/>
      <c r="M2630" s="369"/>
      <c r="N2630" s="369"/>
      <c r="O2630" s="369"/>
      <c r="P2630" s="369"/>
      <c r="Q2630" s="369"/>
      <c r="R2630" s="369"/>
      <c r="S2630" s="369"/>
      <c r="T2630" s="369"/>
      <c r="U2630" s="369"/>
      <c r="V2630" s="391"/>
      <c r="W2630" s="389"/>
      <c r="X2630" s="389"/>
      <c r="Y2630" s="389"/>
      <c r="Z2630" s="389"/>
      <c r="AA2630" s="369"/>
    </row>
    <row r="2631" spans="1:27" ht="14.4">
      <c r="A2631" s="369"/>
      <c r="B2631" s="369"/>
      <c r="C2631" s="369"/>
      <c r="D2631" s="369"/>
      <c r="E2631" s="369"/>
      <c r="F2631" s="369"/>
      <c r="G2631" s="389"/>
      <c r="H2631" s="369"/>
      <c r="I2631" s="369"/>
      <c r="J2631" s="369"/>
      <c r="K2631" s="369"/>
      <c r="L2631" s="369"/>
      <c r="M2631" s="369"/>
      <c r="N2631" s="369"/>
      <c r="O2631" s="369"/>
      <c r="P2631" s="369"/>
      <c r="Q2631" s="369"/>
      <c r="R2631" s="369"/>
      <c r="S2631" s="369"/>
      <c r="T2631" s="369"/>
      <c r="U2631" s="369"/>
      <c r="V2631" s="391"/>
      <c r="W2631" s="389"/>
      <c r="X2631" s="389"/>
      <c r="Y2631" s="389"/>
      <c r="Z2631" s="389"/>
      <c r="AA2631" s="369"/>
    </row>
    <row r="2632" spans="1:27" ht="14.4">
      <c r="A2632" s="369"/>
      <c r="B2632" s="369"/>
      <c r="C2632" s="369"/>
      <c r="D2632" s="369"/>
      <c r="E2632" s="369"/>
      <c r="F2632" s="369"/>
      <c r="G2632" s="389"/>
      <c r="H2632" s="369"/>
      <c r="I2632" s="369"/>
      <c r="J2632" s="369"/>
      <c r="K2632" s="369"/>
      <c r="L2632" s="369"/>
      <c r="M2632" s="369"/>
      <c r="N2632" s="369"/>
      <c r="O2632" s="369"/>
      <c r="P2632" s="369"/>
      <c r="Q2632" s="369"/>
      <c r="R2632" s="369"/>
      <c r="S2632" s="369"/>
      <c r="T2632" s="369"/>
      <c r="U2632" s="369"/>
      <c r="V2632" s="391"/>
      <c r="W2632" s="389"/>
      <c r="X2632" s="389"/>
      <c r="Y2632" s="389"/>
      <c r="Z2632" s="389"/>
      <c r="AA2632" s="369"/>
    </row>
    <row r="2633" spans="1:27" ht="14.4">
      <c r="A2633" s="369"/>
      <c r="B2633" s="369"/>
      <c r="C2633" s="369"/>
      <c r="D2633" s="369"/>
      <c r="E2633" s="369"/>
      <c r="F2633" s="369"/>
      <c r="G2633" s="389"/>
      <c r="H2633" s="369"/>
      <c r="I2633" s="369"/>
      <c r="J2633" s="369"/>
      <c r="K2633" s="369"/>
      <c r="L2633" s="369"/>
      <c r="M2633" s="369"/>
      <c r="N2633" s="369"/>
      <c r="O2633" s="369"/>
      <c r="P2633" s="369"/>
      <c r="Q2633" s="369"/>
      <c r="R2633" s="369"/>
      <c r="S2633" s="369"/>
      <c r="T2633" s="369"/>
      <c r="U2633" s="369"/>
      <c r="V2633" s="391"/>
      <c r="W2633" s="389"/>
      <c r="X2633" s="389"/>
      <c r="Y2633" s="389"/>
      <c r="Z2633" s="389"/>
      <c r="AA2633" s="369"/>
    </row>
    <row r="2634" spans="1:27" ht="14.4">
      <c r="A2634" s="369"/>
      <c r="B2634" s="369"/>
      <c r="C2634" s="369"/>
      <c r="D2634" s="369"/>
      <c r="E2634" s="369"/>
      <c r="F2634" s="369"/>
      <c r="G2634" s="389"/>
      <c r="H2634" s="369"/>
      <c r="I2634" s="369"/>
      <c r="J2634" s="369"/>
      <c r="K2634" s="369"/>
      <c r="L2634" s="369"/>
      <c r="M2634" s="369"/>
      <c r="N2634" s="369"/>
      <c r="O2634" s="369"/>
      <c r="P2634" s="369"/>
      <c r="Q2634" s="369"/>
      <c r="R2634" s="369"/>
      <c r="S2634" s="369"/>
      <c r="T2634" s="369"/>
      <c r="U2634" s="369"/>
      <c r="V2634" s="391"/>
      <c r="W2634" s="389"/>
      <c r="X2634" s="389"/>
      <c r="Y2634" s="389"/>
      <c r="Z2634" s="389"/>
      <c r="AA2634" s="369"/>
    </row>
    <row r="2635" spans="1:27" ht="14.4">
      <c r="A2635" s="369"/>
      <c r="B2635" s="369"/>
      <c r="C2635" s="369"/>
      <c r="D2635" s="369"/>
      <c r="E2635" s="369"/>
      <c r="F2635" s="369"/>
      <c r="G2635" s="389"/>
      <c r="H2635" s="369"/>
      <c r="I2635" s="369"/>
      <c r="J2635" s="369"/>
      <c r="K2635" s="369"/>
      <c r="L2635" s="369"/>
      <c r="M2635" s="369"/>
      <c r="N2635" s="369"/>
      <c r="O2635" s="369"/>
      <c r="P2635" s="369"/>
      <c r="Q2635" s="369"/>
      <c r="R2635" s="369"/>
      <c r="S2635" s="369"/>
      <c r="T2635" s="369"/>
      <c r="U2635" s="369"/>
      <c r="V2635" s="391"/>
      <c r="W2635" s="389"/>
      <c r="X2635" s="389"/>
      <c r="Y2635" s="389"/>
      <c r="Z2635" s="389"/>
      <c r="AA2635" s="369"/>
    </row>
    <row r="2636" spans="1:27" ht="14.4">
      <c r="A2636" s="369"/>
      <c r="B2636" s="369"/>
      <c r="C2636" s="369"/>
      <c r="D2636" s="369"/>
      <c r="E2636" s="369"/>
      <c r="F2636" s="369"/>
      <c r="G2636" s="389"/>
      <c r="H2636" s="369"/>
      <c r="I2636" s="369"/>
      <c r="J2636" s="369"/>
      <c r="K2636" s="369"/>
      <c r="L2636" s="369"/>
      <c r="M2636" s="369"/>
      <c r="N2636" s="369"/>
      <c r="O2636" s="369"/>
      <c r="P2636" s="369"/>
      <c r="Q2636" s="369"/>
      <c r="R2636" s="369"/>
      <c r="S2636" s="369"/>
      <c r="T2636" s="369"/>
      <c r="U2636" s="369"/>
      <c r="V2636" s="391"/>
      <c r="W2636" s="389"/>
      <c r="X2636" s="389"/>
      <c r="Y2636" s="389"/>
      <c r="Z2636" s="389"/>
      <c r="AA2636" s="369"/>
    </row>
    <row r="2637" spans="1:27" ht="14.4">
      <c r="A2637" s="369"/>
      <c r="B2637" s="369"/>
      <c r="C2637" s="369"/>
      <c r="D2637" s="369"/>
      <c r="E2637" s="369"/>
      <c r="F2637" s="369"/>
      <c r="G2637" s="389"/>
      <c r="H2637" s="369"/>
      <c r="I2637" s="369"/>
      <c r="J2637" s="369"/>
      <c r="K2637" s="369"/>
      <c r="L2637" s="369"/>
      <c r="M2637" s="369"/>
      <c r="N2637" s="369"/>
      <c r="O2637" s="369"/>
      <c r="P2637" s="369"/>
      <c r="Q2637" s="369"/>
      <c r="R2637" s="369"/>
      <c r="S2637" s="369"/>
      <c r="T2637" s="369"/>
      <c r="U2637" s="369"/>
      <c r="V2637" s="391"/>
      <c r="W2637" s="389"/>
      <c r="X2637" s="389"/>
      <c r="Y2637" s="389"/>
      <c r="Z2637" s="389"/>
      <c r="AA2637" s="369"/>
    </row>
    <row r="2638" spans="1:27" ht="14.4">
      <c r="A2638" s="369"/>
      <c r="B2638" s="369"/>
      <c r="C2638" s="369"/>
      <c r="D2638" s="369"/>
      <c r="E2638" s="369"/>
      <c r="F2638" s="369"/>
      <c r="G2638" s="389"/>
      <c r="H2638" s="369"/>
      <c r="I2638" s="369"/>
      <c r="J2638" s="369"/>
      <c r="K2638" s="369"/>
      <c r="L2638" s="369"/>
      <c r="M2638" s="369"/>
      <c r="N2638" s="369"/>
      <c r="O2638" s="369"/>
      <c r="P2638" s="369"/>
      <c r="Q2638" s="369"/>
      <c r="R2638" s="369"/>
      <c r="S2638" s="369"/>
      <c r="T2638" s="369"/>
      <c r="U2638" s="369"/>
      <c r="V2638" s="391"/>
      <c r="W2638" s="389"/>
      <c r="X2638" s="389"/>
      <c r="Y2638" s="389"/>
      <c r="Z2638" s="389"/>
      <c r="AA2638" s="369"/>
    </row>
    <row r="2639" spans="1:27" ht="14.4">
      <c r="A2639" s="369"/>
      <c r="B2639" s="369"/>
      <c r="C2639" s="369"/>
      <c r="D2639" s="369"/>
      <c r="E2639" s="369"/>
      <c r="F2639" s="369"/>
      <c r="G2639" s="389"/>
      <c r="H2639" s="369"/>
      <c r="I2639" s="369"/>
      <c r="J2639" s="369"/>
      <c r="K2639" s="369"/>
      <c r="L2639" s="369"/>
      <c r="M2639" s="369"/>
      <c r="N2639" s="369"/>
      <c r="O2639" s="369"/>
      <c r="P2639" s="369"/>
      <c r="Q2639" s="369"/>
      <c r="R2639" s="369"/>
      <c r="S2639" s="369"/>
      <c r="T2639" s="369"/>
      <c r="U2639" s="369"/>
      <c r="V2639" s="391"/>
      <c r="W2639" s="389"/>
      <c r="X2639" s="389"/>
      <c r="Y2639" s="389"/>
      <c r="Z2639" s="389"/>
      <c r="AA2639" s="369"/>
    </row>
    <row r="2640" spans="1:27" ht="14.4">
      <c r="A2640" s="369"/>
      <c r="B2640" s="369"/>
      <c r="C2640" s="369"/>
      <c r="D2640" s="369"/>
      <c r="E2640" s="369"/>
      <c r="F2640" s="369"/>
      <c r="G2640" s="389"/>
      <c r="H2640" s="369"/>
      <c r="I2640" s="369"/>
      <c r="J2640" s="369"/>
      <c r="K2640" s="369"/>
      <c r="L2640" s="369"/>
      <c r="M2640" s="369"/>
      <c r="N2640" s="369"/>
      <c r="O2640" s="369"/>
      <c r="P2640" s="369"/>
      <c r="Q2640" s="369"/>
      <c r="R2640" s="369"/>
      <c r="S2640" s="369"/>
      <c r="T2640" s="369"/>
      <c r="U2640" s="369"/>
      <c r="V2640" s="391"/>
      <c r="W2640" s="389"/>
      <c r="X2640" s="389"/>
      <c r="Y2640" s="389"/>
      <c r="Z2640" s="389"/>
      <c r="AA2640" s="369"/>
    </row>
    <row r="2641" spans="1:27" ht="14.4">
      <c r="A2641" s="369"/>
      <c r="B2641" s="369"/>
      <c r="C2641" s="369"/>
      <c r="D2641" s="369"/>
      <c r="E2641" s="369"/>
      <c r="F2641" s="369"/>
      <c r="G2641" s="389"/>
      <c r="H2641" s="369"/>
      <c r="I2641" s="369"/>
      <c r="J2641" s="369"/>
      <c r="K2641" s="369"/>
      <c r="L2641" s="369"/>
      <c r="M2641" s="369"/>
      <c r="N2641" s="369"/>
      <c r="O2641" s="369"/>
      <c r="P2641" s="369"/>
      <c r="Q2641" s="369"/>
      <c r="R2641" s="369"/>
      <c r="S2641" s="369"/>
      <c r="T2641" s="369"/>
      <c r="U2641" s="369"/>
      <c r="V2641" s="391"/>
      <c r="W2641" s="389"/>
      <c r="X2641" s="389"/>
      <c r="Y2641" s="389"/>
      <c r="Z2641" s="389"/>
      <c r="AA2641" s="369"/>
    </row>
    <row r="2642" spans="1:27" ht="14.4">
      <c r="A2642" s="369"/>
      <c r="B2642" s="369"/>
      <c r="C2642" s="369"/>
      <c r="D2642" s="369"/>
      <c r="E2642" s="369"/>
      <c r="F2642" s="369"/>
      <c r="G2642" s="389"/>
      <c r="H2642" s="369"/>
      <c r="I2642" s="369"/>
      <c r="J2642" s="369"/>
      <c r="K2642" s="369"/>
      <c r="L2642" s="369"/>
      <c r="M2642" s="369"/>
      <c r="N2642" s="369"/>
      <c r="O2642" s="369"/>
      <c r="P2642" s="369"/>
      <c r="Q2642" s="369"/>
      <c r="R2642" s="369"/>
      <c r="S2642" s="369"/>
      <c r="T2642" s="369"/>
      <c r="U2642" s="369"/>
      <c r="V2642" s="391"/>
      <c r="W2642" s="389"/>
      <c r="X2642" s="389"/>
      <c r="Y2642" s="389"/>
      <c r="Z2642" s="389"/>
      <c r="AA2642" s="369"/>
    </row>
  </sheetData>
  <mergeCells count="5931">
    <mergeCell ref="D1073:F1074"/>
    <mergeCell ref="AC1097:AE1097"/>
    <mergeCell ref="G1098:K1098"/>
    <mergeCell ref="L1098:P1098"/>
    <mergeCell ref="Q1098:U1098"/>
    <mergeCell ref="V1098:Z1098"/>
    <mergeCell ref="G1097:K1097"/>
    <mergeCell ref="Q1097:U1097"/>
    <mergeCell ref="V1097:Z1097"/>
    <mergeCell ref="Q11:U11"/>
    <mergeCell ref="V11:Z11"/>
    <mergeCell ref="D1001:F1002"/>
    <mergeCell ref="D1009:F1011"/>
    <mergeCell ref="G1020:K1020"/>
    <mergeCell ref="Q1020:U1020"/>
    <mergeCell ref="V1020:Z1020"/>
    <mergeCell ref="D1029:F1030"/>
    <mergeCell ref="AC966:AE966"/>
    <mergeCell ref="D979:F982"/>
    <mergeCell ref="G979:I979"/>
    <mergeCell ref="J979:K979"/>
    <mergeCell ref="M979:O979"/>
    <mergeCell ref="P979:Z979"/>
    <mergeCell ref="D989:F991"/>
    <mergeCell ref="D891:F892"/>
    <mergeCell ref="G891:Z892"/>
    <mergeCell ref="D893:F896"/>
    <mergeCell ref="D897:F898"/>
    <mergeCell ref="O897:V897"/>
    <mergeCell ref="V812:Z812"/>
    <mergeCell ref="D833:F835"/>
    <mergeCell ref="V734:Z734"/>
    <mergeCell ref="B1044:C1054"/>
    <mergeCell ref="D1044:F1046"/>
    <mergeCell ref="L1044:M1044"/>
    <mergeCell ref="O1044:P1044"/>
    <mergeCell ref="D1053:F1054"/>
    <mergeCell ref="O1053:V1053"/>
    <mergeCell ref="O949:V949"/>
    <mergeCell ref="G951:Z952"/>
    <mergeCell ref="G966:K966"/>
    <mergeCell ref="Q966:U966"/>
    <mergeCell ref="V966:Z966"/>
    <mergeCell ref="G967:K967"/>
    <mergeCell ref="L967:P967"/>
    <mergeCell ref="Q967:U967"/>
    <mergeCell ref="V967:Z967"/>
    <mergeCell ref="B951:C965"/>
    <mergeCell ref="D951:F952"/>
    <mergeCell ref="D953:F956"/>
    <mergeCell ref="G953:I953"/>
    <mergeCell ref="J953:K953"/>
    <mergeCell ref="G973:K973"/>
    <mergeCell ref="B977:C991"/>
    <mergeCell ref="D977:F978"/>
    <mergeCell ref="G977:Z978"/>
    <mergeCell ref="B940:C950"/>
    <mergeCell ref="D940:F942"/>
    <mergeCell ref="O940:P940"/>
    <mergeCell ref="Q940:U940"/>
    <mergeCell ref="V940:Z940"/>
    <mergeCell ref="D949:F950"/>
    <mergeCell ref="M953:O953"/>
    <mergeCell ref="P953:Z953"/>
    <mergeCell ref="B888:C898"/>
    <mergeCell ref="B914:C924"/>
    <mergeCell ref="D914:F916"/>
    <mergeCell ref="G914:K914"/>
    <mergeCell ref="L914:M914"/>
    <mergeCell ref="O914:P914"/>
    <mergeCell ref="Q914:U914"/>
    <mergeCell ref="V914:Z914"/>
    <mergeCell ref="D923:F924"/>
    <mergeCell ref="G922:K922"/>
    <mergeCell ref="G921:K921"/>
    <mergeCell ref="Q921:U921"/>
    <mergeCell ref="V921:Z921"/>
    <mergeCell ref="O923:V923"/>
    <mergeCell ref="G862:K862"/>
    <mergeCell ref="G863:K863"/>
    <mergeCell ref="AC862:AE862"/>
    <mergeCell ref="Q869:U869"/>
    <mergeCell ref="V869:Z869"/>
    <mergeCell ref="G870:K870"/>
    <mergeCell ref="L870:M870"/>
    <mergeCell ref="D871:F872"/>
    <mergeCell ref="O871:V871"/>
    <mergeCell ref="B873:C887"/>
    <mergeCell ref="D873:F874"/>
    <mergeCell ref="G873:Z874"/>
    <mergeCell ref="D875:F878"/>
    <mergeCell ref="G875:I875"/>
    <mergeCell ref="J875:K875"/>
    <mergeCell ref="M875:O875"/>
    <mergeCell ref="P875:Z875"/>
    <mergeCell ref="G876:I876"/>
    <mergeCell ref="AF862:AJ862"/>
    <mergeCell ref="AK862:AM862"/>
    <mergeCell ref="AN862:AU862"/>
    <mergeCell ref="AC863:AE863"/>
    <mergeCell ref="AF863:AU863"/>
    <mergeCell ref="G882:M884"/>
    <mergeCell ref="N882:Q884"/>
    <mergeCell ref="O894:V894"/>
    <mergeCell ref="G895:K895"/>
    <mergeCell ref="G896:K896"/>
    <mergeCell ref="L896:M896"/>
    <mergeCell ref="AC888:AE888"/>
    <mergeCell ref="AF888:AJ888"/>
    <mergeCell ref="AK888:AM888"/>
    <mergeCell ref="AN888:AU888"/>
    <mergeCell ref="G889:K889"/>
    <mergeCell ref="L889:P889"/>
    <mergeCell ref="Q889:U889"/>
    <mergeCell ref="V889:Z889"/>
    <mergeCell ref="AC889:AE889"/>
    <mergeCell ref="AF889:AU889"/>
    <mergeCell ref="G888:K888"/>
    <mergeCell ref="L888:M888"/>
    <mergeCell ref="O888:P888"/>
    <mergeCell ref="Q888:U888"/>
    <mergeCell ref="V888:Z888"/>
    <mergeCell ref="G890:K890"/>
    <mergeCell ref="L890:P890"/>
    <mergeCell ref="Q890:U890"/>
    <mergeCell ref="O868:V868"/>
    <mergeCell ref="G869:K869"/>
    <mergeCell ref="L869:P869"/>
    <mergeCell ref="D847:F848"/>
    <mergeCell ref="G847:Z848"/>
    <mergeCell ref="D849:F852"/>
    <mergeCell ref="O845:V845"/>
    <mergeCell ref="B847:C861"/>
    <mergeCell ref="G849:I849"/>
    <mergeCell ref="J849:K849"/>
    <mergeCell ref="M849:O849"/>
    <mergeCell ref="P849:Z849"/>
    <mergeCell ref="G850:I850"/>
    <mergeCell ref="J850:O850"/>
    <mergeCell ref="O842:V842"/>
    <mergeCell ref="J823:K823"/>
    <mergeCell ref="M823:O823"/>
    <mergeCell ref="P823:Z823"/>
    <mergeCell ref="G824:I824"/>
    <mergeCell ref="J824:O824"/>
    <mergeCell ref="P824:R824"/>
    <mergeCell ref="S824:Z824"/>
    <mergeCell ref="G825:I825"/>
    <mergeCell ref="J825:O825"/>
    <mergeCell ref="P825:R825"/>
    <mergeCell ref="S825:Z825"/>
    <mergeCell ref="G826:I826"/>
    <mergeCell ref="J826:Z826"/>
    <mergeCell ref="D827:F829"/>
    <mergeCell ref="G827:M829"/>
    <mergeCell ref="N827:Q829"/>
    <mergeCell ref="R827:Z829"/>
    <mergeCell ref="D830:F832"/>
    <mergeCell ref="G830:M832"/>
    <mergeCell ref="N830:Q832"/>
    <mergeCell ref="G749:M751"/>
    <mergeCell ref="N749:Q751"/>
    <mergeCell ref="D778:F780"/>
    <mergeCell ref="G785:K785"/>
    <mergeCell ref="G786:K786"/>
    <mergeCell ref="B784:C794"/>
    <mergeCell ref="D784:F786"/>
    <mergeCell ref="G784:K784"/>
    <mergeCell ref="L784:M784"/>
    <mergeCell ref="O784:P784"/>
    <mergeCell ref="Q784:U784"/>
    <mergeCell ref="V784:Z784"/>
    <mergeCell ref="D793:F794"/>
    <mergeCell ref="D787:F788"/>
    <mergeCell ref="G791:K791"/>
    <mergeCell ref="L791:P791"/>
    <mergeCell ref="Q791:U791"/>
    <mergeCell ref="V791:Z791"/>
    <mergeCell ref="O793:V793"/>
    <mergeCell ref="R749:Z751"/>
    <mergeCell ref="D752:F754"/>
    <mergeCell ref="G752:M754"/>
    <mergeCell ref="N752:Q754"/>
    <mergeCell ref="D755:F757"/>
    <mergeCell ref="B758:C768"/>
    <mergeCell ref="D758:F760"/>
    <mergeCell ref="G758:K758"/>
    <mergeCell ref="L758:M758"/>
    <mergeCell ref="O758:P758"/>
    <mergeCell ref="Q758:U758"/>
    <mergeCell ref="V758:Z758"/>
    <mergeCell ref="D767:F768"/>
    <mergeCell ref="G748:I748"/>
    <mergeCell ref="J748:Z748"/>
    <mergeCell ref="D743:F744"/>
    <mergeCell ref="D683:F684"/>
    <mergeCell ref="D685:F688"/>
    <mergeCell ref="V687:Z687"/>
    <mergeCell ref="G714:K714"/>
    <mergeCell ref="D715:F716"/>
    <mergeCell ref="G708:K708"/>
    <mergeCell ref="B706:C716"/>
    <mergeCell ref="D706:F708"/>
    <mergeCell ref="G706:K706"/>
    <mergeCell ref="L706:M706"/>
    <mergeCell ref="O706:P706"/>
    <mergeCell ref="Q706:U706"/>
    <mergeCell ref="V706:Z706"/>
    <mergeCell ref="O715:V715"/>
    <mergeCell ref="G713:K713"/>
    <mergeCell ref="L713:P713"/>
    <mergeCell ref="Q713:U713"/>
    <mergeCell ref="V713:Z713"/>
    <mergeCell ref="G688:K688"/>
    <mergeCell ref="L688:M688"/>
    <mergeCell ref="D689:F690"/>
    <mergeCell ref="O689:V689"/>
    <mergeCell ref="B691:C705"/>
    <mergeCell ref="D691:F692"/>
    <mergeCell ref="G691:Z692"/>
    <mergeCell ref="D693:F696"/>
    <mergeCell ref="B743:C757"/>
    <mergeCell ref="D745:F748"/>
    <mergeCell ref="D749:F751"/>
    <mergeCell ref="AC680:AE680"/>
    <mergeCell ref="L680:M680"/>
    <mergeCell ref="O680:P680"/>
    <mergeCell ref="AF680:AJ680"/>
    <mergeCell ref="AK680:AM680"/>
    <mergeCell ref="AN680:AU680"/>
    <mergeCell ref="AC681:AE681"/>
    <mergeCell ref="AF681:AU681"/>
    <mergeCell ref="G682:K682"/>
    <mergeCell ref="L682:P682"/>
    <mergeCell ref="Q682:U682"/>
    <mergeCell ref="V682:Z682"/>
    <mergeCell ref="G683:Z684"/>
    <mergeCell ref="O686:V686"/>
    <mergeCell ref="L687:P687"/>
    <mergeCell ref="Q687:U687"/>
    <mergeCell ref="J747:O747"/>
    <mergeCell ref="P747:R747"/>
    <mergeCell ref="S747:Z747"/>
    <mergeCell ref="G743:Z744"/>
    <mergeCell ref="G745:I745"/>
    <mergeCell ref="J745:K745"/>
    <mergeCell ref="M745:O745"/>
    <mergeCell ref="P745:Z745"/>
    <mergeCell ref="G746:I746"/>
    <mergeCell ref="J746:O746"/>
    <mergeCell ref="P746:R746"/>
    <mergeCell ref="S746:Z746"/>
    <mergeCell ref="G747:I747"/>
    <mergeCell ref="B628:C638"/>
    <mergeCell ref="D628:F630"/>
    <mergeCell ref="G628:K628"/>
    <mergeCell ref="L628:M628"/>
    <mergeCell ref="O628:P628"/>
    <mergeCell ref="G654:K654"/>
    <mergeCell ref="L654:M654"/>
    <mergeCell ref="B654:C664"/>
    <mergeCell ref="D654:F656"/>
    <mergeCell ref="O654:P654"/>
    <mergeCell ref="Q654:U654"/>
    <mergeCell ref="V654:Z654"/>
    <mergeCell ref="D663:F664"/>
    <mergeCell ref="O663:V663"/>
    <mergeCell ref="Q628:U628"/>
    <mergeCell ref="V628:Z628"/>
    <mergeCell ref="D637:F638"/>
    <mergeCell ref="O637:V637"/>
    <mergeCell ref="B639:C653"/>
    <mergeCell ref="D639:F640"/>
    <mergeCell ref="G639:Z640"/>
    <mergeCell ref="D641:F644"/>
    <mergeCell ref="G641:I641"/>
    <mergeCell ref="J641:K641"/>
    <mergeCell ref="M641:O641"/>
    <mergeCell ref="P641:Z641"/>
    <mergeCell ref="G642:I642"/>
    <mergeCell ref="J642:O642"/>
    <mergeCell ref="P642:R642"/>
    <mergeCell ref="S642:Z642"/>
    <mergeCell ref="G643:I643"/>
    <mergeCell ref="J643:O643"/>
    <mergeCell ref="AC602:AE602"/>
    <mergeCell ref="AF602:AJ602"/>
    <mergeCell ref="AK602:AM602"/>
    <mergeCell ref="AN602:AU602"/>
    <mergeCell ref="G603:K603"/>
    <mergeCell ref="L603:P603"/>
    <mergeCell ref="Q603:U603"/>
    <mergeCell ref="V603:Z603"/>
    <mergeCell ref="AC603:AE603"/>
    <mergeCell ref="AF603:AU603"/>
    <mergeCell ref="B602:C612"/>
    <mergeCell ref="D602:F604"/>
    <mergeCell ref="G602:K602"/>
    <mergeCell ref="L602:M602"/>
    <mergeCell ref="O602:P602"/>
    <mergeCell ref="Q602:U602"/>
    <mergeCell ref="V602:Z602"/>
    <mergeCell ref="G604:K604"/>
    <mergeCell ref="L604:P604"/>
    <mergeCell ref="Q604:U604"/>
    <mergeCell ref="V604:Z604"/>
    <mergeCell ref="D605:F606"/>
    <mergeCell ref="G605:Z606"/>
    <mergeCell ref="D607:F610"/>
    <mergeCell ref="O608:V608"/>
    <mergeCell ref="G609:K609"/>
    <mergeCell ref="G610:K610"/>
    <mergeCell ref="L610:M610"/>
    <mergeCell ref="D611:F612"/>
    <mergeCell ref="O611:V611"/>
    <mergeCell ref="D561:F562"/>
    <mergeCell ref="G561:Z562"/>
    <mergeCell ref="D563:F566"/>
    <mergeCell ref="B550:C560"/>
    <mergeCell ref="D550:F552"/>
    <mergeCell ref="G552:K552"/>
    <mergeCell ref="L552:P552"/>
    <mergeCell ref="Q552:U552"/>
    <mergeCell ref="G576:K576"/>
    <mergeCell ref="G577:K577"/>
    <mergeCell ref="D573:F575"/>
    <mergeCell ref="B576:C586"/>
    <mergeCell ref="D576:F578"/>
    <mergeCell ref="L576:M576"/>
    <mergeCell ref="O576:P576"/>
    <mergeCell ref="Q576:U576"/>
    <mergeCell ref="V576:Z576"/>
    <mergeCell ref="D585:F586"/>
    <mergeCell ref="V552:Z552"/>
    <mergeCell ref="D553:F554"/>
    <mergeCell ref="G553:Z554"/>
    <mergeCell ref="D555:F558"/>
    <mergeCell ref="G557:K557"/>
    <mergeCell ref="L557:P557"/>
    <mergeCell ref="Q557:U557"/>
    <mergeCell ref="V557:Z557"/>
    <mergeCell ref="D559:F560"/>
    <mergeCell ref="O559:V559"/>
    <mergeCell ref="B561:C575"/>
    <mergeCell ref="G550:K550"/>
    <mergeCell ref="L550:M550"/>
    <mergeCell ref="O550:P550"/>
    <mergeCell ref="Q550:U550"/>
    <mergeCell ref="V550:Z550"/>
    <mergeCell ref="AC550:AE550"/>
    <mergeCell ref="AF550:AJ550"/>
    <mergeCell ref="AK550:AM550"/>
    <mergeCell ref="AN550:AU550"/>
    <mergeCell ref="G551:K551"/>
    <mergeCell ref="L551:P551"/>
    <mergeCell ref="Q551:U551"/>
    <mergeCell ref="V551:Z551"/>
    <mergeCell ref="AC551:AE551"/>
    <mergeCell ref="AF551:AU551"/>
    <mergeCell ref="O556:V556"/>
    <mergeCell ref="G558:K558"/>
    <mergeCell ref="L558:M558"/>
    <mergeCell ref="D492:F494"/>
    <mergeCell ref="D501:F502"/>
    <mergeCell ref="G505:K505"/>
    <mergeCell ref="L505:P505"/>
    <mergeCell ref="Q505:U505"/>
    <mergeCell ref="V505:Z505"/>
    <mergeCell ref="AC498:AE498"/>
    <mergeCell ref="AF498:AJ498"/>
    <mergeCell ref="AK498:AM498"/>
    <mergeCell ref="AN498:AU498"/>
    <mergeCell ref="AC499:AE499"/>
    <mergeCell ref="AF499:AU499"/>
    <mergeCell ref="G506:K506"/>
    <mergeCell ref="L506:M506"/>
    <mergeCell ref="G500:K500"/>
    <mergeCell ref="G514:I514"/>
    <mergeCell ref="J514:Z514"/>
    <mergeCell ref="B483:C497"/>
    <mergeCell ref="D483:F484"/>
    <mergeCell ref="D485:F488"/>
    <mergeCell ref="D489:F491"/>
    <mergeCell ref="G489:M491"/>
    <mergeCell ref="B509:C523"/>
    <mergeCell ref="D509:F510"/>
    <mergeCell ref="G509:Z510"/>
    <mergeCell ref="D511:F514"/>
    <mergeCell ref="G511:I511"/>
    <mergeCell ref="J511:K511"/>
    <mergeCell ref="M511:O511"/>
    <mergeCell ref="P511:Z511"/>
    <mergeCell ref="D495:F497"/>
    <mergeCell ref="B498:C508"/>
    <mergeCell ref="D498:F500"/>
    <mergeCell ref="D507:F508"/>
    <mergeCell ref="O507:V507"/>
    <mergeCell ref="G512:I512"/>
    <mergeCell ref="J512:O512"/>
    <mergeCell ref="P512:R512"/>
    <mergeCell ref="S512:Z512"/>
    <mergeCell ref="G513:I513"/>
    <mergeCell ref="J513:O513"/>
    <mergeCell ref="P513:R513"/>
    <mergeCell ref="S513:Z513"/>
    <mergeCell ref="L500:P500"/>
    <mergeCell ref="Q500:U500"/>
    <mergeCell ref="V500:Z500"/>
    <mergeCell ref="G501:Z502"/>
    <mergeCell ref="D503:F506"/>
    <mergeCell ref="O504:V504"/>
    <mergeCell ref="V472:Z472"/>
    <mergeCell ref="G483:Z484"/>
    <mergeCell ref="G485:I485"/>
    <mergeCell ref="J485:K485"/>
    <mergeCell ref="M485:O485"/>
    <mergeCell ref="P485:Z485"/>
    <mergeCell ref="G486:I486"/>
    <mergeCell ref="J486:O486"/>
    <mergeCell ref="P486:R486"/>
    <mergeCell ref="S486:Z486"/>
    <mergeCell ref="G487:I487"/>
    <mergeCell ref="J487:O487"/>
    <mergeCell ref="P487:R487"/>
    <mergeCell ref="S487:Z487"/>
    <mergeCell ref="G488:I488"/>
    <mergeCell ref="J488:Z488"/>
    <mergeCell ref="G499:K499"/>
    <mergeCell ref="N489:Q491"/>
    <mergeCell ref="R489:Z491"/>
    <mergeCell ref="G492:M494"/>
    <mergeCell ref="N492:Q494"/>
    <mergeCell ref="G498:K498"/>
    <mergeCell ref="L498:M498"/>
    <mergeCell ref="O498:P498"/>
    <mergeCell ref="Q498:U498"/>
    <mergeCell ref="V498:Z498"/>
    <mergeCell ref="L499:P499"/>
    <mergeCell ref="Q499:U499"/>
    <mergeCell ref="V499:Z499"/>
    <mergeCell ref="AF420:AJ420"/>
    <mergeCell ref="AK420:AM420"/>
    <mergeCell ref="AN420:AU420"/>
    <mergeCell ref="G421:K421"/>
    <mergeCell ref="L421:P421"/>
    <mergeCell ref="Q421:U421"/>
    <mergeCell ref="V421:Z421"/>
    <mergeCell ref="AC421:AE421"/>
    <mergeCell ref="AF421:AU421"/>
    <mergeCell ref="G427:K427"/>
    <mergeCell ref="L427:P427"/>
    <mergeCell ref="Q427:U427"/>
    <mergeCell ref="V427:Z427"/>
    <mergeCell ref="G428:K428"/>
    <mergeCell ref="D429:F430"/>
    <mergeCell ref="D437:F439"/>
    <mergeCell ref="B420:C430"/>
    <mergeCell ref="D420:F422"/>
    <mergeCell ref="L422:P422"/>
    <mergeCell ref="Q422:U422"/>
    <mergeCell ref="V422:Z422"/>
    <mergeCell ref="D423:F424"/>
    <mergeCell ref="G423:Z424"/>
    <mergeCell ref="D425:F428"/>
    <mergeCell ref="O426:V426"/>
    <mergeCell ref="L428:M428"/>
    <mergeCell ref="O429:V429"/>
    <mergeCell ref="B431:C445"/>
    <mergeCell ref="D431:F432"/>
    <mergeCell ref="G431:Z432"/>
    <mergeCell ref="D433:F436"/>
    <mergeCell ref="G433:I433"/>
    <mergeCell ref="O377:V377"/>
    <mergeCell ref="G401:K401"/>
    <mergeCell ref="G394:K394"/>
    <mergeCell ref="Q394:U394"/>
    <mergeCell ref="V394:Z394"/>
    <mergeCell ref="AC394:AE394"/>
    <mergeCell ref="G395:K395"/>
    <mergeCell ref="L395:P395"/>
    <mergeCell ref="Q395:U395"/>
    <mergeCell ref="V395:Z395"/>
    <mergeCell ref="G422:K422"/>
    <mergeCell ref="G420:K420"/>
    <mergeCell ref="L420:M420"/>
    <mergeCell ref="O420:P420"/>
    <mergeCell ref="Q420:U420"/>
    <mergeCell ref="V420:Z420"/>
    <mergeCell ref="AC420:AE420"/>
    <mergeCell ref="G388:M390"/>
    <mergeCell ref="N388:Q390"/>
    <mergeCell ref="G353:Z354"/>
    <mergeCell ref="G355:I355"/>
    <mergeCell ref="J355:K355"/>
    <mergeCell ref="M355:O355"/>
    <mergeCell ref="P355:Z355"/>
    <mergeCell ref="G356:I356"/>
    <mergeCell ref="J356:O356"/>
    <mergeCell ref="P356:R356"/>
    <mergeCell ref="S356:Z356"/>
    <mergeCell ref="G357:I357"/>
    <mergeCell ref="J357:O357"/>
    <mergeCell ref="P357:R357"/>
    <mergeCell ref="S357:Z357"/>
    <mergeCell ref="G368:K368"/>
    <mergeCell ref="L368:M368"/>
    <mergeCell ref="B353:C367"/>
    <mergeCell ref="D353:F354"/>
    <mergeCell ref="D355:F358"/>
    <mergeCell ref="G358:I358"/>
    <mergeCell ref="J358:Z358"/>
    <mergeCell ref="D359:F361"/>
    <mergeCell ref="G359:M361"/>
    <mergeCell ref="N359:Q361"/>
    <mergeCell ref="R359:Z361"/>
    <mergeCell ref="D362:F364"/>
    <mergeCell ref="G362:M364"/>
    <mergeCell ref="N362:Q364"/>
    <mergeCell ref="D365:F367"/>
    <mergeCell ref="B368:C378"/>
    <mergeCell ref="D368:F370"/>
    <mergeCell ref="O368:P368"/>
    <mergeCell ref="Q368:U368"/>
    <mergeCell ref="AC316:AE316"/>
    <mergeCell ref="AF316:AJ316"/>
    <mergeCell ref="AK316:AM316"/>
    <mergeCell ref="AN316:AU316"/>
    <mergeCell ref="G317:K317"/>
    <mergeCell ref="L317:P317"/>
    <mergeCell ref="Q317:U317"/>
    <mergeCell ref="V317:Z317"/>
    <mergeCell ref="AC317:AE317"/>
    <mergeCell ref="AF317:AU317"/>
    <mergeCell ref="D325:F326"/>
    <mergeCell ref="O325:V325"/>
    <mergeCell ref="D336:F338"/>
    <mergeCell ref="G336:M338"/>
    <mergeCell ref="N336:Q338"/>
    <mergeCell ref="D339:F341"/>
    <mergeCell ref="G349:K349"/>
    <mergeCell ref="Q349:U349"/>
    <mergeCell ref="V349:Z349"/>
    <mergeCell ref="AC290:AE290"/>
    <mergeCell ref="AF290:AJ290"/>
    <mergeCell ref="AK290:AM290"/>
    <mergeCell ref="AN290:AU290"/>
    <mergeCell ref="L291:P291"/>
    <mergeCell ref="Q291:U291"/>
    <mergeCell ref="V291:Z291"/>
    <mergeCell ref="AC291:AE291"/>
    <mergeCell ref="AF291:AU291"/>
    <mergeCell ref="B290:C300"/>
    <mergeCell ref="D290:F292"/>
    <mergeCell ref="G292:K292"/>
    <mergeCell ref="L292:P292"/>
    <mergeCell ref="Q292:U292"/>
    <mergeCell ref="B316:C326"/>
    <mergeCell ref="D316:F318"/>
    <mergeCell ref="G316:K316"/>
    <mergeCell ref="L316:M316"/>
    <mergeCell ref="O316:P316"/>
    <mergeCell ref="Q316:U316"/>
    <mergeCell ref="V316:Z316"/>
    <mergeCell ref="G318:K318"/>
    <mergeCell ref="L318:P318"/>
    <mergeCell ref="Q318:U318"/>
    <mergeCell ref="V318:Z318"/>
    <mergeCell ref="D319:F320"/>
    <mergeCell ref="G319:Z320"/>
    <mergeCell ref="D321:F324"/>
    <mergeCell ref="O322:V322"/>
    <mergeCell ref="G323:K323"/>
    <mergeCell ref="G324:K324"/>
    <mergeCell ref="L324:M324"/>
    <mergeCell ref="B249:C263"/>
    <mergeCell ref="D249:F250"/>
    <mergeCell ref="G249:Z250"/>
    <mergeCell ref="D251:F254"/>
    <mergeCell ref="G251:I251"/>
    <mergeCell ref="J251:K251"/>
    <mergeCell ref="M251:O251"/>
    <mergeCell ref="P251:Z251"/>
    <mergeCell ref="D261:F263"/>
    <mergeCell ref="O270:V270"/>
    <mergeCell ref="G272:K272"/>
    <mergeCell ref="L272:M272"/>
    <mergeCell ref="D275:F276"/>
    <mergeCell ref="G275:Z276"/>
    <mergeCell ref="D277:F280"/>
    <mergeCell ref="G290:K290"/>
    <mergeCell ref="G291:K291"/>
    <mergeCell ref="L290:M290"/>
    <mergeCell ref="O290:P290"/>
    <mergeCell ref="Q290:U290"/>
    <mergeCell ref="V290:Z290"/>
    <mergeCell ref="G252:I252"/>
    <mergeCell ref="J252:O252"/>
    <mergeCell ref="P252:R252"/>
    <mergeCell ref="S252:Z252"/>
    <mergeCell ref="G253:I253"/>
    <mergeCell ref="J253:O253"/>
    <mergeCell ref="P253:R253"/>
    <mergeCell ref="S253:Z253"/>
    <mergeCell ref="G254:I254"/>
    <mergeCell ref="J254:Z254"/>
    <mergeCell ref="D255:F257"/>
    <mergeCell ref="B197:C211"/>
    <mergeCell ref="D197:F198"/>
    <mergeCell ref="G197:Z198"/>
    <mergeCell ref="D199:F202"/>
    <mergeCell ref="G199:I199"/>
    <mergeCell ref="J199:K199"/>
    <mergeCell ref="M199:O199"/>
    <mergeCell ref="P199:Z199"/>
    <mergeCell ref="G200:I200"/>
    <mergeCell ref="J200:O200"/>
    <mergeCell ref="P200:R200"/>
    <mergeCell ref="S200:Z200"/>
    <mergeCell ref="G201:I201"/>
    <mergeCell ref="J201:O201"/>
    <mergeCell ref="P201:R201"/>
    <mergeCell ref="S201:Z201"/>
    <mergeCell ref="G202:I202"/>
    <mergeCell ref="J202:Z202"/>
    <mergeCell ref="D203:F205"/>
    <mergeCell ref="G203:M205"/>
    <mergeCell ref="N203:Q205"/>
    <mergeCell ref="R203:Z205"/>
    <mergeCell ref="G206:M208"/>
    <mergeCell ref="N206:Q208"/>
    <mergeCell ref="D209:F211"/>
    <mergeCell ref="D206:F208"/>
    <mergeCell ref="B186:C196"/>
    <mergeCell ref="D186:F188"/>
    <mergeCell ref="L186:M186"/>
    <mergeCell ref="O186:P186"/>
    <mergeCell ref="D195:F196"/>
    <mergeCell ref="O195:V195"/>
    <mergeCell ref="B119:C133"/>
    <mergeCell ref="D119:F120"/>
    <mergeCell ref="G119:Z120"/>
    <mergeCell ref="D121:F124"/>
    <mergeCell ref="B145:C159"/>
    <mergeCell ref="D145:F146"/>
    <mergeCell ref="G145:Z146"/>
    <mergeCell ref="D147:F150"/>
    <mergeCell ref="G147:I147"/>
    <mergeCell ref="J147:K147"/>
    <mergeCell ref="M147:O147"/>
    <mergeCell ref="G149:I149"/>
    <mergeCell ref="J149:O149"/>
    <mergeCell ref="P149:R149"/>
    <mergeCell ref="S149:Z149"/>
    <mergeCell ref="G150:I150"/>
    <mergeCell ref="J150:Z150"/>
    <mergeCell ref="D151:F153"/>
    <mergeCell ref="S123:Z123"/>
    <mergeCell ref="G124:I124"/>
    <mergeCell ref="J124:Z124"/>
    <mergeCell ref="D125:F127"/>
    <mergeCell ref="G125:M127"/>
    <mergeCell ref="N125:Q127"/>
    <mergeCell ref="R125:Z127"/>
    <mergeCell ref="D128:F130"/>
    <mergeCell ref="O39:V39"/>
    <mergeCell ref="D50:F52"/>
    <mergeCell ref="D33:F34"/>
    <mergeCell ref="G33:Z34"/>
    <mergeCell ref="D35:F38"/>
    <mergeCell ref="D53:F55"/>
    <mergeCell ref="G64:K64"/>
    <mergeCell ref="G63:K63"/>
    <mergeCell ref="Q63:U63"/>
    <mergeCell ref="V63:Z63"/>
    <mergeCell ref="G82:K82"/>
    <mergeCell ref="L82:M82"/>
    <mergeCell ref="O91:V91"/>
    <mergeCell ref="G108:K108"/>
    <mergeCell ref="Q108:U108"/>
    <mergeCell ref="V108:Z108"/>
    <mergeCell ref="AC108:AE108"/>
    <mergeCell ref="D93:F94"/>
    <mergeCell ref="D95:F98"/>
    <mergeCell ref="J97:O97"/>
    <mergeCell ref="P97:R97"/>
    <mergeCell ref="S97:Z97"/>
    <mergeCell ref="G98:I98"/>
    <mergeCell ref="J98:Z98"/>
    <mergeCell ref="D99:F101"/>
    <mergeCell ref="G99:M101"/>
    <mergeCell ref="N99:Q101"/>
    <mergeCell ref="R99:Z101"/>
    <mergeCell ref="D102:F104"/>
    <mergeCell ref="G102:M104"/>
    <mergeCell ref="N102:Q104"/>
    <mergeCell ref="D105:F107"/>
    <mergeCell ref="M2612:O2612"/>
    <mergeCell ref="P2612:Z2612"/>
    <mergeCell ref="K2609:L2612"/>
    <mergeCell ref="M2614:Z2615"/>
    <mergeCell ref="V2610:Z2610"/>
    <mergeCell ref="M2611:O2611"/>
    <mergeCell ref="P2611:R2611"/>
    <mergeCell ref="S2611:U2611"/>
    <mergeCell ref="V2611:Z2611"/>
    <mergeCell ref="P2609:Q2609"/>
    <mergeCell ref="S2609:T2609"/>
    <mergeCell ref="M2610:O2610"/>
    <mergeCell ref="P2610:R2610"/>
    <mergeCell ref="S2610:U2610"/>
    <mergeCell ref="K2614:L2615"/>
    <mergeCell ref="M2609:O2609"/>
    <mergeCell ref="J20:Z20"/>
    <mergeCell ref="Q31:U31"/>
    <mergeCell ref="V31:Z31"/>
    <mergeCell ref="R47:Z49"/>
    <mergeCell ref="G50:M52"/>
    <mergeCell ref="N50:Q52"/>
    <mergeCell ref="G93:Z94"/>
    <mergeCell ref="G95:I95"/>
    <mergeCell ref="J95:K95"/>
    <mergeCell ref="M95:O95"/>
    <mergeCell ref="P95:Z95"/>
    <mergeCell ref="G96:I96"/>
    <mergeCell ref="J96:O96"/>
    <mergeCell ref="P96:R96"/>
    <mergeCell ref="S96:Z96"/>
    <mergeCell ref="G97:I97"/>
    <mergeCell ref="D21:F23"/>
    <mergeCell ref="D24:F26"/>
    <mergeCell ref="N21:Q23"/>
    <mergeCell ref="N24:Q26"/>
    <mergeCell ref="C2607:D2607"/>
    <mergeCell ref="G21:M23"/>
    <mergeCell ref="B15:C29"/>
    <mergeCell ref="G15:Z16"/>
    <mergeCell ref="G20:I20"/>
    <mergeCell ref="B30:C40"/>
    <mergeCell ref="D30:F32"/>
    <mergeCell ref="G30:K30"/>
    <mergeCell ref="AC5:AE5"/>
    <mergeCell ref="AF5:AU5"/>
    <mergeCell ref="Q6:U6"/>
    <mergeCell ref="R21:Z23"/>
    <mergeCell ref="D27:F29"/>
    <mergeCell ref="G24:M26"/>
    <mergeCell ref="L30:M30"/>
    <mergeCell ref="O30:P30"/>
    <mergeCell ref="Q30:U30"/>
    <mergeCell ref="V30:Z30"/>
    <mergeCell ref="AC30:AE30"/>
    <mergeCell ref="AF30:AJ30"/>
    <mergeCell ref="AK30:AM30"/>
    <mergeCell ref="AN30:AU30"/>
    <mergeCell ref="G31:K31"/>
    <mergeCell ref="L31:P31"/>
    <mergeCell ref="S18:Z18"/>
    <mergeCell ref="O36:V36"/>
    <mergeCell ref="G37:K37"/>
    <mergeCell ref="D39:F40"/>
    <mergeCell ref="B4:C14"/>
    <mergeCell ref="V5:Z5"/>
    <mergeCell ref="V4:Z4"/>
    <mergeCell ref="G5:K5"/>
    <mergeCell ref="G6:K6"/>
    <mergeCell ref="L5:P5"/>
    <mergeCell ref="L6:P6"/>
    <mergeCell ref="V6:Z6"/>
    <mergeCell ref="G12:K12"/>
    <mergeCell ref="D7:F8"/>
    <mergeCell ref="G7:Z8"/>
    <mergeCell ref="D13:F14"/>
    <mergeCell ref="D9:F12"/>
    <mergeCell ref="G11:K11"/>
    <mergeCell ref="G4:K4"/>
    <mergeCell ref="Q4:U4"/>
    <mergeCell ref="D4:F6"/>
    <mergeCell ref="L4:M4"/>
    <mergeCell ref="O4:P4"/>
    <mergeCell ref="Q5:U5"/>
    <mergeCell ref="O10:V10"/>
    <mergeCell ref="L12:M12"/>
    <mergeCell ref="O13:V13"/>
    <mergeCell ref="L11:P11"/>
    <mergeCell ref="D15:F16"/>
    <mergeCell ref="D17:F20"/>
    <mergeCell ref="S19:Z19"/>
    <mergeCell ref="P17:Z17"/>
    <mergeCell ref="G19:I19"/>
    <mergeCell ref="P19:R19"/>
    <mergeCell ref="G17:I17"/>
    <mergeCell ref="J17:K17"/>
    <mergeCell ref="G18:I18"/>
    <mergeCell ref="P18:R18"/>
    <mergeCell ref="M17:O17"/>
    <mergeCell ref="J18:O18"/>
    <mergeCell ref="J19:O19"/>
    <mergeCell ref="AC3:AE3"/>
    <mergeCell ref="AF3:AJ3"/>
    <mergeCell ref="AK3:AM3"/>
    <mergeCell ref="AN3:AU3"/>
    <mergeCell ref="AC4:AE4"/>
    <mergeCell ref="AF4:AJ4"/>
    <mergeCell ref="AK4:AM4"/>
    <mergeCell ref="AN4:AU4"/>
    <mergeCell ref="AC31:AE31"/>
    <mergeCell ref="AF31:AU31"/>
    <mergeCell ref="G32:K32"/>
    <mergeCell ref="L32:P32"/>
    <mergeCell ref="Q32:U32"/>
    <mergeCell ref="V32:Z32"/>
    <mergeCell ref="L37:P37"/>
    <mergeCell ref="Q37:U37"/>
    <mergeCell ref="V37:Z37"/>
    <mergeCell ref="G38:K38"/>
    <mergeCell ref="L38:M38"/>
    <mergeCell ref="B41:C55"/>
    <mergeCell ref="D41:F42"/>
    <mergeCell ref="G41:Z42"/>
    <mergeCell ref="D43:F46"/>
    <mergeCell ref="G43:I43"/>
    <mergeCell ref="J43:K43"/>
    <mergeCell ref="M43:O43"/>
    <mergeCell ref="P43:Z43"/>
    <mergeCell ref="G44:I44"/>
    <mergeCell ref="J44:O44"/>
    <mergeCell ref="P44:R44"/>
    <mergeCell ref="S44:Z44"/>
    <mergeCell ref="G45:I45"/>
    <mergeCell ref="J45:O45"/>
    <mergeCell ref="P45:R45"/>
    <mergeCell ref="S45:Z45"/>
    <mergeCell ref="G46:I46"/>
    <mergeCell ref="J46:Z46"/>
    <mergeCell ref="D47:F49"/>
    <mergeCell ref="G47:M49"/>
    <mergeCell ref="N47:Q49"/>
    <mergeCell ref="B56:C66"/>
    <mergeCell ref="D56:F58"/>
    <mergeCell ref="G56:K56"/>
    <mergeCell ref="L56:M56"/>
    <mergeCell ref="O56:P56"/>
    <mergeCell ref="Q56:U56"/>
    <mergeCell ref="V56:Z56"/>
    <mergeCell ref="AC56:AE56"/>
    <mergeCell ref="AF56:AJ56"/>
    <mergeCell ref="AK56:AM56"/>
    <mergeCell ref="AN56:AU56"/>
    <mergeCell ref="G57:K57"/>
    <mergeCell ref="L57:P57"/>
    <mergeCell ref="Q57:U57"/>
    <mergeCell ref="V57:Z57"/>
    <mergeCell ref="AC57:AE57"/>
    <mergeCell ref="AF57:AU57"/>
    <mergeCell ref="G58:K58"/>
    <mergeCell ref="L58:P58"/>
    <mergeCell ref="Q58:U58"/>
    <mergeCell ref="V58:Z58"/>
    <mergeCell ref="D59:F60"/>
    <mergeCell ref="G59:Z60"/>
    <mergeCell ref="D61:F64"/>
    <mergeCell ref="O62:V62"/>
    <mergeCell ref="L63:P63"/>
    <mergeCell ref="L64:M64"/>
    <mergeCell ref="D65:F66"/>
    <mergeCell ref="O65:V65"/>
    <mergeCell ref="B67:C81"/>
    <mergeCell ref="D67:F68"/>
    <mergeCell ref="G67:Z68"/>
    <mergeCell ref="D69:F72"/>
    <mergeCell ref="G69:I69"/>
    <mergeCell ref="J69:K69"/>
    <mergeCell ref="M69:O69"/>
    <mergeCell ref="P69:Z69"/>
    <mergeCell ref="G70:I70"/>
    <mergeCell ref="J70:O70"/>
    <mergeCell ref="P70:R70"/>
    <mergeCell ref="S70:Z70"/>
    <mergeCell ref="G71:I71"/>
    <mergeCell ref="J71:O71"/>
    <mergeCell ref="P71:R71"/>
    <mergeCell ref="S71:Z71"/>
    <mergeCell ref="G72:I72"/>
    <mergeCell ref="J72:Z72"/>
    <mergeCell ref="D73:F75"/>
    <mergeCell ref="G73:M75"/>
    <mergeCell ref="N73:Q75"/>
    <mergeCell ref="R73:Z75"/>
    <mergeCell ref="D76:F78"/>
    <mergeCell ref="G76:M78"/>
    <mergeCell ref="N76:Q78"/>
    <mergeCell ref="D79:F81"/>
    <mergeCell ref="B82:C92"/>
    <mergeCell ref="D82:F84"/>
    <mergeCell ref="O82:P82"/>
    <mergeCell ref="Q82:U82"/>
    <mergeCell ref="V82:Z82"/>
    <mergeCell ref="AC82:AE82"/>
    <mergeCell ref="AF82:AJ82"/>
    <mergeCell ref="AK82:AM82"/>
    <mergeCell ref="AN82:AU82"/>
    <mergeCell ref="G83:K83"/>
    <mergeCell ref="L83:P83"/>
    <mergeCell ref="Q83:U83"/>
    <mergeCell ref="V83:Z83"/>
    <mergeCell ref="AC83:AE83"/>
    <mergeCell ref="AF83:AU83"/>
    <mergeCell ref="G84:K84"/>
    <mergeCell ref="L84:P84"/>
    <mergeCell ref="Q84:U84"/>
    <mergeCell ref="V84:Z84"/>
    <mergeCell ref="D85:F86"/>
    <mergeCell ref="G85:Z86"/>
    <mergeCell ref="D87:F90"/>
    <mergeCell ref="O88:V88"/>
    <mergeCell ref="G89:K89"/>
    <mergeCell ref="L89:P89"/>
    <mergeCell ref="Q89:U89"/>
    <mergeCell ref="V89:Z89"/>
    <mergeCell ref="G90:K90"/>
    <mergeCell ref="L90:M90"/>
    <mergeCell ref="D91:F92"/>
    <mergeCell ref="AN108:AU108"/>
    <mergeCell ref="AC109:AE109"/>
    <mergeCell ref="AF109:AU109"/>
    <mergeCell ref="G110:K110"/>
    <mergeCell ref="L110:P110"/>
    <mergeCell ref="Q110:U110"/>
    <mergeCell ref="V110:Z110"/>
    <mergeCell ref="D111:F112"/>
    <mergeCell ref="G111:Z112"/>
    <mergeCell ref="D113:F116"/>
    <mergeCell ref="O114:V114"/>
    <mergeCell ref="L115:P115"/>
    <mergeCell ref="Q115:U115"/>
    <mergeCell ref="V115:Z115"/>
    <mergeCell ref="G116:K116"/>
    <mergeCell ref="L116:M116"/>
    <mergeCell ref="D117:F118"/>
    <mergeCell ref="O117:V117"/>
    <mergeCell ref="B108:C118"/>
    <mergeCell ref="D108:F110"/>
    <mergeCell ref="L108:M108"/>
    <mergeCell ref="O108:P108"/>
    <mergeCell ref="AF108:AJ108"/>
    <mergeCell ref="AK108:AM108"/>
    <mergeCell ref="G109:K109"/>
    <mergeCell ref="L109:P109"/>
    <mergeCell ref="Q109:U109"/>
    <mergeCell ref="V109:Z109"/>
    <mergeCell ref="B93:C107"/>
    <mergeCell ref="G115:K115"/>
    <mergeCell ref="G121:I121"/>
    <mergeCell ref="J121:K121"/>
    <mergeCell ref="M121:O121"/>
    <mergeCell ref="P121:Z121"/>
    <mergeCell ref="G136:K136"/>
    <mergeCell ref="D131:F133"/>
    <mergeCell ref="L134:M134"/>
    <mergeCell ref="O134:P134"/>
    <mergeCell ref="Q134:U134"/>
    <mergeCell ref="V134:Z134"/>
    <mergeCell ref="AC134:AE134"/>
    <mergeCell ref="AF134:AJ134"/>
    <mergeCell ref="AK134:AM134"/>
    <mergeCell ref="G122:I122"/>
    <mergeCell ref="J122:O122"/>
    <mergeCell ref="P122:R122"/>
    <mergeCell ref="S122:Z122"/>
    <mergeCell ref="G123:I123"/>
    <mergeCell ref="J123:O123"/>
    <mergeCell ref="P123:R123"/>
    <mergeCell ref="G128:M130"/>
    <mergeCell ref="R151:Z153"/>
    <mergeCell ref="N128:Q130"/>
    <mergeCell ref="D137:F138"/>
    <mergeCell ref="G137:Z138"/>
    <mergeCell ref="D139:F142"/>
    <mergeCell ref="O140:V140"/>
    <mergeCell ref="L142:M142"/>
    <mergeCell ref="O143:V143"/>
    <mergeCell ref="G141:K141"/>
    <mergeCell ref="L141:P141"/>
    <mergeCell ref="Q141:U141"/>
    <mergeCell ref="V141:Z141"/>
    <mergeCell ref="G142:K142"/>
    <mergeCell ref="D143:F144"/>
    <mergeCell ref="G151:M153"/>
    <mergeCell ref="N151:Q153"/>
    <mergeCell ref="D154:F156"/>
    <mergeCell ref="G154:M156"/>
    <mergeCell ref="N154:Q156"/>
    <mergeCell ref="D157:F159"/>
    <mergeCell ref="B134:C144"/>
    <mergeCell ref="D134:F136"/>
    <mergeCell ref="G134:K134"/>
    <mergeCell ref="AC160:AE160"/>
    <mergeCell ref="AF160:AJ160"/>
    <mergeCell ref="AK160:AM160"/>
    <mergeCell ref="AN160:AU160"/>
    <mergeCell ref="G161:K161"/>
    <mergeCell ref="L161:P161"/>
    <mergeCell ref="Q161:U161"/>
    <mergeCell ref="V161:Z161"/>
    <mergeCell ref="AC161:AE161"/>
    <mergeCell ref="AF161:AU161"/>
    <mergeCell ref="AN134:AU134"/>
    <mergeCell ref="G135:K135"/>
    <mergeCell ref="L135:P135"/>
    <mergeCell ref="Q135:U135"/>
    <mergeCell ref="V135:Z135"/>
    <mergeCell ref="AC135:AE135"/>
    <mergeCell ref="AF135:AU135"/>
    <mergeCell ref="L136:P136"/>
    <mergeCell ref="Q136:U136"/>
    <mergeCell ref="V136:Z136"/>
    <mergeCell ref="P147:Z147"/>
    <mergeCell ref="G148:I148"/>
    <mergeCell ref="J148:O148"/>
    <mergeCell ref="P148:R148"/>
    <mergeCell ref="S148:Z148"/>
    <mergeCell ref="D163:F164"/>
    <mergeCell ref="G163:Z164"/>
    <mergeCell ref="D165:F168"/>
    <mergeCell ref="O166:V166"/>
    <mergeCell ref="G167:K167"/>
    <mergeCell ref="L167:P167"/>
    <mergeCell ref="Q167:U167"/>
    <mergeCell ref="V167:Z167"/>
    <mergeCell ref="G168:K168"/>
    <mergeCell ref="L168:M168"/>
    <mergeCell ref="G162:K162"/>
    <mergeCell ref="Q162:U162"/>
    <mergeCell ref="V162:Z162"/>
    <mergeCell ref="D160:F162"/>
    <mergeCell ref="G160:K160"/>
    <mergeCell ref="L160:M160"/>
    <mergeCell ref="O160:P160"/>
    <mergeCell ref="D169:F170"/>
    <mergeCell ref="O169:V169"/>
    <mergeCell ref="B171:C185"/>
    <mergeCell ref="G171:Z172"/>
    <mergeCell ref="D173:F176"/>
    <mergeCell ref="G173:I173"/>
    <mergeCell ref="J173:K173"/>
    <mergeCell ref="M173:O173"/>
    <mergeCell ref="P173:Z173"/>
    <mergeCell ref="G174:I174"/>
    <mergeCell ref="J174:O174"/>
    <mergeCell ref="P174:R174"/>
    <mergeCell ref="S174:Z174"/>
    <mergeCell ref="G175:I175"/>
    <mergeCell ref="J175:O175"/>
    <mergeCell ref="P175:R175"/>
    <mergeCell ref="S175:Z175"/>
    <mergeCell ref="G176:I176"/>
    <mergeCell ref="J176:Z176"/>
    <mergeCell ref="D177:F179"/>
    <mergeCell ref="G177:M179"/>
    <mergeCell ref="N177:Q179"/>
    <mergeCell ref="R177:Z179"/>
    <mergeCell ref="D180:F182"/>
    <mergeCell ref="G180:M182"/>
    <mergeCell ref="N180:Q182"/>
    <mergeCell ref="D183:F185"/>
    <mergeCell ref="D171:F172"/>
    <mergeCell ref="B160:C170"/>
    <mergeCell ref="Q160:U160"/>
    <mergeCell ref="V160:Z160"/>
    <mergeCell ref="L162:P162"/>
    <mergeCell ref="AC186:AE186"/>
    <mergeCell ref="AF186:AJ186"/>
    <mergeCell ref="AK186:AM186"/>
    <mergeCell ref="AN186:AU186"/>
    <mergeCell ref="G187:K187"/>
    <mergeCell ref="L187:P187"/>
    <mergeCell ref="Q187:U187"/>
    <mergeCell ref="V187:Z187"/>
    <mergeCell ref="AC187:AE187"/>
    <mergeCell ref="AF187:AU187"/>
    <mergeCell ref="G188:K188"/>
    <mergeCell ref="L188:P188"/>
    <mergeCell ref="Q188:U188"/>
    <mergeCell ref="V188:Z188"/>
    <mergeCell ref="D189:F190"/>
    <mergeCell ref="G189:Z190"/>
    <mergeCell ref="D191:F194"/>
    <mergeCell ref="O192:V192"/>
    <mergeCell ref="G193:K193"/>
    <mergeCell ref="L193:P193"/>
    <mergeCell ref="Q193:U193"/>
    <mergeCell ref="V193:Z193"/>
    <mergeCell ref="G194:K194"/>
    <mergeCell ref="L194:M194"/>
    <mergeCell ref="G186:K186"/>
    <mergeCell ref="Q186:U186"/>
    <mergeCell ref="V186:Z186"/>
    <mergeCell ref="AC212:AE212"/>
    <mergeCell ref="AF212:AJ212"/>
    <mergeCell ref="AK212:AM212"/>
    <mergeCell ref="AN212:AU212"/>
    <mergeCell ref="L213:P213"/>
    <mergeCell ref="Q213:U213"/>
    <mergeCell ref="V213:Z213"/>
    <mergeCell ref="AC213:AE213"/>
    <mergeCell ref="AF213:AU213"/>
    <mergeCell ref="L214:P214"/>
    <mergeCell ref="Q214:U214"/>
    <mergeCell ref="V214:Z214"/>
    <mergeCell ref="G215:Z216"/>
    <mergeCell ref="D217:F220"/>
    <mergeCell ref="O218:V218"/>
    <mergeCell ref="G220:K220"/>
    <mergeCell ref="L220:M220"/>
    <mergeCell ref="G219:K219"/>
    <mergeCell ref="L219:P219"/>
    <mergeCell ref="Q219:U219"/>
    <mergeCell ref="V219:Z219"/>
    <mergeCell ref="G213:K213"/>
    <mergeCell ref="G214:K214"/>
    <mergeCell ref="G223:Z224"/>
    <mergeCell ref="G225:I225"/>
    <mergeCell ref="J225:K225"/>
    <mergeCell ref="M225:O225"/>
    <mergeCell ref="P225:Z225"/>
    <mergeCell ref="B212:C222"/>
    <mergeCell ref="D212:F214"/>
    <mergeCell ref="G212:K212"/>
    <mergeCell ref="L212:M212"/>
    <mergeCell ref="O212:P212"/>
    <mergeCell ref="Q212:U212"/>
    <mergeCell ref="V212:Z212"/>
    <mergeCell ref="D221:F222"/>
    <mergeCell ref="O221:V221"/>
    <mergeCell ref="D215:F216"/>
    <mergeCell ref="D223:F224"/>
    <mergeCell ref="D225:F228"/>
    <mergeCell ref="G226:I226"/>
    <mergeCell ref="J226:O226"/>
    <mergeCell ref="D232:F234"/>
    <mergeCell ref="G232:M234"/>
    <mergeCell ref="N232:Q234"/>
    <mergeCell ref="D235:F237"/>
    <mergeCell ref="B238:C248"/>
    <mergeCell ref="D238:F240"/>
    <mergeCell ref="G238:K238"/>
    <mergeCell ref="L238:M238"/>
    <mergeCell ref="O238:P238"/>
    <mergeCell ref="Q238:U238"/>
    <mergeCell ref="V238:Z238"/>
    <mergeCell ref="G240:K240"/>
    <mergeCell ref="L240:P240"/>
    <mergeCell ref="Q240:U240"/>
    <mergeCell ref="V240:Z240"/>
    <mergeCell ref="G239:K239"/>
    <mergeCell ref="Q239:U239"/>
    <mergeCell ref="V239:Z239"/>
    <mergeCell ref="G246:K246"/>
    <mergeCell ref="B223:C237"/>
    <mergeCell ref="P226:R226"/>
    <mergeCell ref="S226:Z226"/>
    <mergeCell ref="G227:I227"/>
    <mergeCell ref="J227:O227"/>
    <mergeCell ref="P227:R227"/>
    <mergeCell ref="S227:Z227"/>
    <mergeCell ref="G228:I228"/>
    <mergeCell ref="J228:Z228"/>
    <mergeCell ref="D229:F231"/>
    <mergeCell ref="G229:M231"/>
    <mergeCell ref="N229:Q231"/>
    <mergeCell ref="R229:Z231"/>
    <mergeCell ref="AC238:AE238"/>
    <mergeCell ref="AF238:AJ238"/>
    <mergeCell ref="AK238:AM238"/>
    <mergeCell ref="AN238:AU238"/>
    <mergeCell ref="L239:P239"/>
    <mergeCell ref="AF239:AU239"/>
    <mergeCell ref="D241:F242"/>
    <mergeCell ref="G241:Z242"/>
    <mergeCell ref="D243:F246"/>
    <mergeCell ref="O244:V244"/>
    <mergeCell ref="G245:K245"/>
    <mergeCell ref="L245:P245"/>
    <mergeCell ref="Q245:U245"/>
    <mergeCell ref="V245:Z245"/>
    <mergeCell ref="L246:M246"/>
    <mergeCell ref="D247:F248"/>
    <mergeCell ref="O247:V247"/>
    <mergeCell ref="AC239:AE239"/>
    <mergeCell ref="G255:M257"/>
    <mergeCell ref="N255:Q257"/>
    <mergeCell ref="R255:Z257"/>
    <mergeCell ref="D258:F260"/>
    <mergeCell ref="G258:M260"/>
    <mergeCell ref="N258:Q260"/>
    <mergeCell ref="B264:C274"/>
    <mergeCell ref="D264:F266"/>
    <mergeCell ref="G264:K264"/>
    <mergeCell ref="L264:M264"/>
    <mergeCell ref="O264:P264"/>
    <mergeCell ref="Q264:U264"/>
    <mergeCell ref="V264:Z264"/>
    <mergeCell ref="AC264:AE264"/>
    <mergeCell ref="AF264:AJ264"/>
    <mergeCell ref="AK264:AM264"/>
    <mergeCell ref="AN264:AU264"/>
    <mergeCell ref="G265:K265"/>
    <mergeCell ref="L265:P265"/>
    <mergeCell ref="Q265:U265"/>
    <mergeCell ref="V265:Z265"/>
    <mergeCell ref="AC265:AE265"/>
    <mergeCell ref="AF265:AU265"/>
    <mergeCell ref="G266:K266"/>
    <mergeCell ref="L266:P266"/>
    <mergeCell ref="Q266:U266"/>
    <mergeCell ref="V266:Z266"/>
    <mergeCell ref="D267:F268"/>
    <mergeCell ref="G267:Z268"/>
    <mergeCell ref="D269:F272"/>
    <mergeCell ref="G271:K271"/>
    <mergeCell ref="L271:P271"/>
    <mergeCell ref="Q271:U271"/>
    <mergeCell ref="V271:Z271"/>
    <mergeCell ref="D273:F274"/>
    <mergeCell ref="O273:V273"/>
    <mergeCell ref="B275:C289"/>
    <mergeCell ref="G277:I277"/>
    <mergeCell ref="J277:K277"/>
    <mergeCell ref="M277:O277"/>
    <mergeCell ref="P277:Z277"/>
    <mergeCell ref="G278:I278"/>
    <mergeCell ref="J278:O278"/>
    <mergeCell ref="P278:R278"/>
    <mergeCell ref="S278:Z278"/>
    <mergeCell ref="G279:I279"/>
    <mergeCell ref="J279:O279"/>
    <mergeCell ref="P279:R279"/>
    <mergeCell ref="S279:Z279"/>
    <mergeCell ref="G280:I280"/>
    <mergeCell ref="J280:Z280"/>
    <mergeCell ref="D281:F283"/>
    <mergeCell ref="G281:M283"/>
    <mergeCell ref="N281:Q283"/>
    <mergeCell ref="R281:Z283"/>
    <mergeCell ref="D284:F286"/>
    <mergeCell ref="G284:M286"/>
    <mergeCell ref="N284:Q286"/>
    <mergeCell ref="D287:F289"/>
    <mergeCell ref="V292:Z292"/>
    <mergeCell ref="D293:F294"/>
    <mergeCell ref="G293:Z294"/>
    <mergeCell ref="D295:F298"/>
    <mergeCell ref="O296:V296"/>
    <mergeCell ref="G297:K297"/>
    <mergeCell ref="L297:P297"/>
    <mergeCell ref="Q297:U297"/>
    <mergeCell ref="V297:Z297"/>
    <mergeCell ref="G298:K298"/>
    <mergeCell ref="L298:M298"/>
    <mergeCell ref="D299:F300"/>
    <mergeCell ref="O299:V299"/>
    <mergeCell ref="B301:C315"/>
    <mergeCell ref="D301:F302"/>
    <mergeCell ref="G301:Z302"/>
    <mergeCell ref="D303:F306"/>
    <mergeCell ref="G303:I303"/>
    <mergeCell ref="J303:K303"/>
    <mergeCell ref="M303:O303"/>
    <mergeCell ref="P303:Z303"/>
    <mergeCell ref="G304:I304"/>
    <mergeCell ref="J304:O304"/>
    <mergeCell ref="P304:R304"/>
    <mergeCell ref="S304:Z304"/>
    <mergeCell ref="G305:I305"/>
    <mergeCell ref="J305:O305"/>
    <mergeCell ref="P305:R305"/>
    <mergeCell ref="S305:Z305"/>
    <mergeCell ref="G306:I306"/>
    <mergeCell ref="J306:Z306"/>
    <mergeCell ref="D307:F309"/>
    <mergeCell ref="G307:M309"/>
    <mergeCell ref="N307:Q309"/>
    <mergeCell ref="R307:Z309"/>
    <mergeCell ref="D310:F312"/>
    <mergeCell ref="G310:M312"/>
    <mergeCell ref="N310:Q312"/>
    <mergeCell ref="D313:F315"/>
    <mergeCell ref="L323:P323"/>
    <mergeCell ref="Q323:U323"/>
    <mergeCell ref="V323:Z323"/>
    <mergeCell ref="B327:C341"/>
    <mergeCell ref="D327:F328"/>
    <mergeCell ref="G327:Z328"/>
    <mergeCell ref="D329:F332"/>
    <mergeCell ref="G329:I329"/>
    <mergeCell ref="J329:K329"/>
    <mergeCell ref="M329:O329"/>
    <mergeCell ref="P329:Z329"/>
    <mergeCell ref="G330:I330"/>
    <mergeCell ref="J330:O330"/>
    <mergeCell ref="P330:R330"/>
    <mergeCell ref="S330:Z330"/>
    <mergeCell ref="G331:I331"/>
    <mergeCell ref="J331:O331"/>
    <mergeCell ref="P331:R331"/>
    <mergeCell ref="S331:Z331"/>
    <mergeCell ref="G332:I332"/>
    <mergeCell ref="J332:Z332"/>
    <mergeCell ref="D333:F335"/>
    <mergeCell ref="G333:M335"/>
    <mergeCell ref="N333:Q335"/>
    <mergeCell ref="R333:Z335"/>
    <mergeCell ref="B342:C352"/>
    <mergeCell ref="D342:F344"/>
    <mergeCell ref="G342:K342"/>
    <mergeCell ref="L342:M342"/>
    <mergeCell ref="O342:P342"/>
    <mergeCell ref="Q342:U342"/>
    <mergeCell ref="V342:Z342"/>
    <mergeCell ref="AC342:AE342"/>
    <mergeCell ref="AF342:AJ342"/>
    <mergeCell ref="AK342:AM342"/>
    <mergeCell ref="AN342:AU342"/>
    <mergeCell ref="G343:K343"/>
    <mergeCell ref="L343:P343"/>
    <mergeCell ref="Q343:U343"/>
    <mergeCell ref="V343:Z343"/>
    <mergeCell ref="AC343:AE343"/>
    <mergeCell ref="AF343:AU343"/>
    <mergeCell ref="G344:K344"/>
    <mergeCell ref="L344:P344"/>
    <mergeCell ref="Q344:U344"/>
    <mergeCell ref="V344:Z344"/>
    <mergeCell ref="D345:F346"/>
    <mergeCell ref="G345:Z346"/>
    <mergeCell ref="D347:F350"/>
    <mergeCell ref="O348:V348"/>
    <mergeCell ref="L349:P349"/>
    <mergeCell ref="L350:M350"/>
    <mergeCell ref="D351:F352"/>
    <mergeCell ref="O351:V351"/>
    <mergeCell ref="G350:K350"/>
    <mergeCell ref="V368:Z368"/>
    <mergeCell ref="AC368:AE368"/>
    <mergeCell ref="AF368:AJ368"/>
    <mergeCell ref="AK368:AM368"/>
    <mergeCell ref="AN368:AU368"/>
    <mergeCell ref="G369:K369"/>
    <mergeCell ref="L369:P369"/>
    <mergeCell ref="Q369:U369"/>
    <mergeCell ref="V369:Z369"/>
    <mergeCell ref="AC369:AE369"/>
    <mergeCell ref="AF369:AU369"/>
    <mergeCell ref="G370:K370"/>
    <mergeCell ref="L370:P370"/>
    <mergeCell ref="Q370:U370"/>
    <mergeCell ref="V370:Z370"/>
    <mergeCell ref="D371:F372"/>
    <mergeCell ref="G371:Z372"/>
    <mergeCell ref="D373:F376"/>
    <mergeCell ref="O374:V374"/>
    <mergeCell ref="G375:K375"/>
    <mergeCell ref="L375:P375"/>
    <mergeCell ref="Q375:U375"/>
    <mergeCell ref="V375:Z375"/>
    <mergeCell ref="G376:K376"/>
    <mergeCell ref="L376:M376"/>
    <mergeCell ref="D377:F378"/>
    <mergeCell ref="B379:C393"/>
    <mergeCell ref="D379:F380"/>
    <mergeCell ref="G379:Z380"/>
    <mergeCell ref="D381:F384"/>
    <mergeCell ref="G381:I381"/>
    <mergeCell ref="J381:K381"/>
    <mergeCell ref="M381:O381"/>
    <mergeCell ref="P381:Z381"/>
    <mergeCell ref="G382:I382"/>
    <mergeCell ref="J382:O382"/>
    <mergeCell ref="P382:R382"/>
    <mergeCell ref="S382:Z382"/>
    <mergeCell ref="G383:I383"/>
    <mergeCell ref="J383:O383"/>
    <mergeCell ref="P383:R383"/>
    <mergeCell ref="S383:Z383"/>
    <mergeCell ref="G384:I384"/>
    <mergeCell ref="J384:Z384"/>
    <mergeCell ref="D385:F387"/>
    <mergeCell ref="G385:M387"/>
    <mergeCell ref="N385:Q387"/>
    <mergeCell ref="R385:Z387"/>
    <mergeCell ref="D388:F390"/>
    <mergeCell ref="D391:F393"/>
    <mergeCell ref="B394:C404"/>
    <mergeCell ref="D394:F396"/>
    <mergeCell ref="L394:M394"/>
    <mergeCell ref="O394:P394"/>
    <mergeCell ref="AF394:AJ394"/>
    <mergeCell ref="AK394:AM394"/>
    <mergeCell ref="AN394:AU394"/>
    <mergeCell ref="AC395:AE395"/>
    <mergeCell ref="AF395:AU395"/>
    <mergeCell ref="G396:K396"/>
    <mergeCell ref="L396:P396"/>
    <mergeCell ref="Q396:U396"/>
    <mergeCell ref="V396:Z396"/>
    <mergeCell ref="D397:F398"/>
    <mergeCell ref="G397:Z398"/>
    <mergeCell ref="D399:F402"/>
    <mergeCell ref="O400:V400"/>
    <mergeCell ref="L401:P401"/>
    <mergeCell ref="Q401:U401"/>
    <mergeCell ref="V401:Z401"/>
    <mergeCell ref="G402:K402"/>
    <mergeCell ref="L402:M402"/>
    <mergeCell ref="D403:F404"/>
    <mergeCell ref="O403:V403"/>
    <mergeCell ref="B405:C419"/>
    <mergeCell ref="D405:F406"/>
    <mergeCell ref="G405:Z406"/>
    <mergeCell ref="D407:F410"/>
    <mergeCell ref="G407:I407"/>
    <mergeCell ref="J407:K407"/>
    <mergeCell ref="M407:O407"/>
    <mergeCell ref="P407:Z407"/>
    <mergeCell ref="G408:I408"/>
    <mergeCell ref="J408:O408"/>
    <mergeCell ref="P408:R408"/>
    <mergeCell ref="S408:Z408"/>
    <mergeCell ref="G409:I409"/>
    <mergeCell ref="J409:O409"/>
    <mergeCell ref="P409:R409"/>
    <mergeCell ref="S409:Z409"/>
    <mergeCell ref="G410:I410"/>
    <mergeCell ref="J410:Z410"/>
    <mergeCell ref="D411:F413"/>
    <mergeCell ref="G411:M413"/>
    <mergeCell ref="N411:Q413"/>
    <mergeCell ref="R411:Z413"/>
    <mergeCell ref="D414:F416"/>
    <mergeCell ref="G414:M416"/>
    <mergeCell ref="N414:Q416"/>
    <mergeCell ref="D417:F419"/>
    <mergeCell ref="J433:K433"/>
    <mergeCell ref="M433:O433"/>
    <mergeCell ref="P433:Z433"/>
    <mergeCell ref="G434:I434"/>
    <mergeCell ref="J434:O434"/>
    <mergeCell ref="P434:R434"/>
    <mergeCell ref="S434:Z434"/>
    <mergeCell ref="G435:I435"/>
    <mergeCell ref="J435:O435"/>
    <mergeCell ref="P435:R435"/>
    <mergeCell ref="S435:Z435"/>
    <mergeCell ref="G436:I436"/>
    <mergeCell ref="J436:Z436"/>
    <mergeCell ref="G437:M439"/>
    <mergeCell ref="N437:Q439"/>
    <mergeCell ref="R437:Z439"/>
    <mergeCell ref="D440:F442"/>
    <mergeCell ref="G440:M442"/>
    <mergeCell ref="N440:Q442"/>
    <mergeCell ref="D443:F445"/>
    <mergeCell ref="AC446:AE446"/>
    <mergeCell ref="AF446:AJ446"/>
    <mergeCell ref="AK446:AM446"/>
    <mergeCell ref="AN446:AU446"/>
    <mergeCell ref="G447:K447"/>
    <mergeCell ref="L447:P447"/>
    <mergeCell ref="Q447:U447"/>
    <mergeCell ref="V447:Z447"/>
    <mergeCell ref="AC447:AE447"/>
    <mergeCell ref="AF447:AU447"/>
    <mergeCell ref="L448:P448"/>
    <mergeCell ref="D449:F450"/>
    <mergeCell ref="G449:Z450"/>
    <mergeCell ref="D451:F454"/>
    <mergeCell ref="O452:V452"/>
    <mergeCell ref="G453:K453"/>
    <mergeCell ref="L453:P453"/>
    <mergeCell ref="Q453:U453"/>
    <mergeCell ref="V453:Z453"/>
    <mergeCell ref="G454:K454"/>
    <mergeCell ref="L454:M454"/>
    <mergeCell ref="G448:K448"/>
    <mergeCell ref="Q448:U448"/>
    <mergeCell ref="V448:Z448"/>
    <mergeCell ref="D446:F448"/>
    <mergeCell ref="G446:K446"/>
    <mergeCell ref="L446:M446"/>
    <mergeCell ref="O446:P446"/>
    <mergeCell ref="Q446:U446"/>
    <mergeCell ref="V446:Z446"/>
    <mergeCell ref="O455:V455"/>
    <mergeCell ref="B457:C471"/>
    <mergeCell ref="G457:Z458"/>
    <mergeCell ref="D459:F462"/>
    <mergeCell ref="G459:I459"/>
    <mergeCell ref="J459:K459"/>
    <mergeCell ref="M459:O459"/>
    <mergeCell ref="P459:Z459"/>
    <mergeCell ref="G460:I460"/>
    <mergeCell ref="J460:O460"/>
    <mergeCell ref="P460:R460"/>
    <mergeCell ref="S460:Z460"/>
    <mergeCell ref="G461:I461"/>
    <mergeCell ref="J461:O461"/>
    <mergeCell ref="P461:R461"/>
    <mergeCell ref="S461:Z461"/>
    <mergeCell ref="G462:I462"/>
    <mergeCell ref="J462:Z462"/>
    <mergeCell ref="D463:F465"/>
    <mergeCell ref="G463:M465"/>
    <mergeCell ref="N463:Q465"/>
    <mergeCell ref="R463:Z465"/>
    <mergeCell ref="D466:F468"/>
    <mergeCell ref="G466:M468"/>
    <mergeCell ref="N466:Q468"/>
    <mergeCell ref="D469:F471"/>
    <mergeCell ref="B446:C456"/>
    <mergeCell ref="D455:F456"/>
    <mergeCell ref="D457:F458"/>
    <mergeCell ref="B472:C482"/>
    <mergeCell ref="D472:F474"/>
    <mergeCell ref="L472:M472"/>
    <mergeCell ref="O472:P472"/>
    <mergeCell ref="AC472:AE472"/>
    <mergeCell ref="AF472:AJ472"/>
    <mergeCell ref="AK472:AM472"/>
    <mergeCell ref="AN472:AU472"/>
    <mergeCell ref="G473:K473"/>
    <mergeCell ref="L473:P473"/>
    <mergeCell ref="Q473:U473"/>
    <mergeCell ref="V473:Z473"/>
    <mergeCell ref="AC473:AE473"/>
    <mergeCell ref="AF473:AU473"/>
    <mergeCell ref="G474:K474"/>
    <mergeCell ref="L474:P474"/>
    <mergeCell ref="Q474:U474"/>
    <mergeCell ref="V474:Z474"/>
    <mergeCell ref="D475:F476"/>
    <mergeCell ref="G475:Z476"/>
    <mergeCell ref="D477:F480"/>
    <mergeCell ref="O478:V478"/>
    <mergeCell ref="G479:K479"/>
    <mergeCell ref="L479:P479"/>
    <mergeCell ref="Q479:U479"/>
    <mergeCell ref="V479:Z479"/>
    <mergeCell ref="G480:K480"/>
    <mergeCell ref="L480:M480"/>
    <mergeCell ref="D481:F482"/>
    <mergeCell ref="O481:V481"/>
    <mergeCell ref="G472:K472"/>
    <mergeCell ref="Q472:U472"/>
    <mergeCell ref="D515:F517"/>
    <mergeCell ref="G515:M517"/>
    <mergeCell ref="N515:Q517"/>
    <mergeCell ref="R515:Z517"/>
    <mergeCell ref="D518:F520"/>
    <mergeCell ref="G518:M520"/>
    <mergeCell ref="N518:Q520"/>
    <mergeCell ref="D521:F523"/>
    <mergeCell ref="B524:C534"/>
    <mergeCell ref="D524:F526"/>
    <mergeCell ref="G524:K524"/>
    <mergeCell ref="L524:M524"/>
    <mergeCell ref="O524:P524"/>
    <mergeCell ref="Q524:U524"/>
    <mergeCell ref="V524:Z524"/>
    <mergeCell ref="Q525:U525"/>
    <mergeCell ref="V525:Z525"/>
    <mergeCell ref="AC524:AE524"/>
    <mergeCell ref="AF524:AJ524"/>
    <mergeCell ref="AK524:AM524"/>
    <mergeCell ref="AN524:AU524"/>
    <mergeCell ref="L525:P525"/>
    <mergeCell ref="AF525:AU525"/>
    <mergeCell ref="D527:F528"/>
    <mergeCell ref="G527:Z528"/>
    <mergeCell ref="D529:F532"/>
    <mergeCell ref="O530:V530"/>
    <mergeCell ref="G531:K531"/>
    <mergeCell ref="L531:P531"/>
    <mergeCell ref="Q531:U531"/>
    <mergeCell ref="V531:Z531"/>
    <mergeCell ref="L532:M532"/>
    <mergeCell ref="D533:F534"/>
    <mergeCell ref="O533:V533"/>
    <mergeCell ref="G532:K532"/>
    <mergeCell ref="AC525:AE525"/>
    <mergeCell ref="G526:K526"/>
    <mergeCell ref="L526:P526"/>
    <mergeCell ref="Q526:U526"/>
    <mergeCell ref="V526:Z526"/>
    <mergeCell ref="G525:K525"/>
    <mergeCell ref="B535:C549"/>
    <mergeCell ref="D535:F536"/>
    <mergeCell ref="G535:Z536"/>
    <mergeCell ref="D537:F540"/>
    <mergeCell ref="G537:I537"/>
    <mergeCell ref="J537:K537"/>
    <mergeCell ref="M537:O537"/>
    <mergeCell ref="P537:Z537"/>
    <mergeCell ref="G538:I538"/>
    <mergeCell ref="J538:O538"/>
    <mergeCell ref="P538:R538"/>
    <mergeCell ref="S538:Z538"/>
    <mergeCell ref="G539:I539"/>
    <mergeCell ref="J539:O539"/>
    <mergeCell ref="P539:R539"/>
    <mergeCell ref="S539:Z539"/>
    <mergeCell ref="G540:I540"/>
    <mergeCell ref="J540:Z540"/>
    <mergeCell ref="D541:F543"/>
    <mergeCell ref="G541:M543"/>
    <mergeCell ref="N541:Q543"/>
    <mergeCell ref="R541:Z543"/>
    <mergeCell ref="D544:F546"/>
    <mergeCell ref="G544:M546"/>
    <mergeCell ref="N544:Q546"/>
    <mergeCell ref="D547:F549"/>
    <mergeCell ref="G563:I563"/>
    <mergeCell ref="J563:K563"/>
    <mergeCell ref="M563:O563"/>
    <mergeCell ref="P563:Z563"/>
    <mergeCell ref="G564:I564"/>
    <mergeCell ref="J564:O564"/>
    <mergeCell ref="P564:R564"/>
    <mergeCell ref="S564:Z564"/>
    <mergeCell ref="G565:I565"/>
    <mergeCell ref="J565:O565"/>
    <mergeCell ref="P565:R565"/>
    <mergeCell ref="S565:Z565"/>
    <mergeCell ref="G566:I566"/>
    <mergeCell ref="J566:Z566"/>
    <mergeCell ref="D567:F569"/>
    <mergeCell ref="G567:M569"/>
    <mergeCell ref="N567:Q569"/>
    <mergeCell ref="R567:Z569"/>
    <mergeCell ref="D570:F572"/>
    <mergeCell ref="G570:M572"/>
    <mergeCell ref="N570:Q572"/>
    <mergeCell ref="AC576:AE576"/>
    <mergeCell ref="AF576:AJ576"/>
    <mergeCell ref="AK576:AM576"/>
    <mergeCell ref="AN576:AU576"/>
    <mergeCell ref="L577:P577"/>
    <mergeCell ref="Q577:U577"/>
    <mergeCell ref="V577:Z577"/>
    <mergeCell ref="AC577:AE577"/>
    <mergeCell ref="AF577:AU577"/>
    <mergeCell ref="G578:K578"/>
    <mergeCell ref="L578:P578"/>
    <mergeCell ref="Q578:U578"/>
    <mergeCell ref="V578:Z578"/>
    <mergeCell ref="D579:F580"/>
    <mergeCell ref="G579:Z580"/>
    <mergeCell ref="D581:F584"/>
    <mergeCell ref="O582:V582"/>
    <mergeCell ref="G583:K583"/>
    <mergeCell ref="L583:P583"/>
    <mergeCell ref="Q583:U583"/>
    <mergeCell ref="V583:Z583"/>
    <mergeCell ref="G584:K584"/>
    <mergeCell ref="L584:M584"/>
    <mergeCell ref="O585:V585"/>
    <mergeCell ref="B587:C601"/>
    <mergeCell ref="D587:F588"/>
    <mergeCell ref="G587:Z588"/>
    <mergeCell ref="D589:F592"/>
    <mergeCell ref="G589:I589"/>
    <mergeCell ref="J589:K589"/>
    <mergeCell ref="M589:O589"/>
    <mergeCell ref="P589:Z589"/>
    <mergeCell ref="G590:I590"/>
    <mergeCell ref="J590:O590"/>
    <mergeCell ref="P590:R590"/>
    <mergeCell ref="S590:Z590"/>
    <mergeCell ref="G591:I591"/>
    <mergeCell ref="J591:O591"/>
    <mergeCell ref="P591:R591"/>
    <mergeCell ref="S591:Z591"/>
    <mergeCell ref="G592:I592"/>
    <mergeCell ref="J592:Z592"/>
    <mergeCell ref="D593:F595"/>
    <mergeCell ref="G593:M595"/>
    <mergeCell ref="N593:Q595"/>
    <mergeCell ref="R593:Z595"/>
    <mergeCell ref="D596:F598"/>
    <mergeCell ref="G596:M598"/>
    <mergeCell ref="N596:Q598"/>
    <mergeCell ref="D599:F601"/>
    <mergeCell ref="L609:P609"/>
    <mergeCell ref="Q609:U609"/>
    <mergeCell ref="V609:Z609"/>
    <mergeCell ref="B613:C627"/>
    <mergeCell ref="D613:F614"/>
    <mergeCell ref="G613:Z614"/>
    <mergeCell ref="D615:F618"/>
    <mergeCell ref="G615:I615"/>
    <mergeCell ref="J615:K615"/>
    <mergeCell ref="M615:O615"/>
    <mergeCell ref="P615:Z615"/>
    <mergeCell ref="G616:I616"/>
    <mergeCell ref="J616:O616"/>
    <mergeCell ref="P616:R616"/>
    <mergeCell ref="S616:Z616"/>
    <mergeCell ref="G617:I617"/>
    <mergeCell ref="J617:O617"/>
    <mergeCell ref="P617:R617"/>
    <mergeCell ref="S617:Z617"/>
    <mergeCell ref="G618:I618"/>
    <mergeCell ref="J618:Z618"/>
    <mergeCell ref="D619:F621"/>
    <mergeCell ref="G619:M621"/>
    <mergeCell ref="N619:Q621"/>
    <mergeCell ref="R619:Z621"/>
    <mergeCell ref="D622:F624"/>
    <mergeCell ref="G622:M624"/>
    <mergeCell ref="N622:Q624"/>
    <mergeCell ref="D625:F627"/>
    <mergeCell ref="AC628:AE628"/>
    <mergeCell ref="AF628:AJ628"/>
    <mergeCell ref="AK628:AM628"/>
    <mergeCell ref="AN628:AU628"/>
    <mergeCell ref="G629:K629"/>
    <mergeCell ref="L629:P629"/>
    <mergeCell ref="Q629:U629"/>
    <mergeCell ref="V629:Z629"/>
    <mergeCell ref="AC629:AE629"/>
    <mergeCell ref="AF629:AU629"/>
    <mergeCell ref="G630:K630"/>
    <mergeCell ref="L630:P630"/>
    <mergeCell ref="Q630:U630"/>
    <mergeCell ref="V630:Z630"/>
    <mergeCell ref="D631:F632"/>
    <mergeCell ref="G631:Z632"/>
    <mergeCell ref="D633:F636"/>
    <mergeCell ref="O634:V634"/>
    <mergeCell ref="L635:P635"/>
    <mergeCell ref="L636:M636"/>
    <mergeCell ref="G636:K636"/>
    <mergeCell ref="G635:K635"/>
    <mergeCell ref="Q635:U635"/>
    <mergeCell ref="V635:Z635"/>
    <mergeCell ref="P643:R643"/>
    <mergeCell ref="S643:Z643"/>
    <mergeCell ref="G644:I644"/>
    <mergeCell ref="J644:Z644"/>
    <mergeCell ref="D645:F647"/>
    <mergeCell ref="G645:M647"/>
    <mergeCell ref="N645:Q647"/>
    <mergeCell ref="R645:Z647"/>
    <mergeCell ref="D648:F650"/>
    <mergeCell ref="G648:M650"/>
    <mergeCell ref="N648:Q650"/>
    <mergeCell ref="D651:F653"/>
    <mergeCell ref="AC654:AE654"/>
    <mergeCell ref="AF654:AJ654"/>
    <mergeCell ref="AK654:AM654"/>
    <mergeCell ref="AN654:AU654"/>
    <mergeCell ref="G655:K655"/>
    <mergeCell ref="L655:P655"/>
    <mergeCell ref="Q655:U655"/>
    <mergeCell ref="V655:Z655"/>
    <mergeCell ref="AC655:AE655"/>
    <mergeCell ref="AF655:AU655"/>
    <mergeCell ref="G656:K656"/>
    <mergeCell ref="L656:P656"/>
    <mergeCell ref="Q656:U656"/>
    <mergeCell ref="V656:Z656"/>
    <mergeCell ref="D657:F658"/>
    <mergeCell ref="G657:Z658"/>
    <mergeCell ref="D659:F662"/>
    <mergeCell ref="O660:V660"/>
    <mergeCell ref="G661:K661"/>
    <mergeCell ref="L661:P661"/>
    <mergeCell ref="Q661:U661"/>
    <mergeCell ref="V661:Z661"/>
    <mergeCell ref="G662:K662"/>
    <mergeCell ref="L662:M662"/>
    <mergeCell ref="J696:Z696"/>
    <mergeCell ref="D697:F699"/>
    <mergeCell ref="G697:M699"/>
    <mergeCell ref="N697:Q699"/>
    <mergeCell ref="R697:Z699"/>
    <mergeCell ref="G681:K681"/>
    <mergeCell ref="L681:P681"/>
    <mergeCell ref="Q681:U681"/>
    <mergeCell ref="V681:Z681"/>
    <mergeCell ref="G687:K687"/>
    <mergeCell ref="G680:K680"/>
    <mergeCell ref="Q680:U680"/>
    <mergeCell ref="V680:Z680"/>
    <mergeCell ref="B665:C679"/>
    <mergeCell ref="D665:F666"/>
    <mergeCell ref="G665:Z666"/>
    <mergeCell ref="D667:F670"/>
    <mergeCell ref="G667:I667"/>
    <mergeCell ref="J667:K667"/>
    <mergeCell ref="M667:O667"/>
    <mergeCell ref="P667:Z667"/>
    <mergeCell ref="G668:I668"/>
    <mergeCell ref="J668:O668"/>
    <mergeCell ref="P668:R668"/>
    <mergeCell ref="S668:Z668"/>
    <mergeCell ref="G669:I669"/>
    <mergeCell ref="J669:O669"/>
    <mergeCell ref="P669:R669"/>
    <mergeCell ref="S669:Z669"/>
    <mergeCell ref="G670:I670"/>
    <mergeCell ref="J670:Z670"/>
    <mergeCell ref="D671:F673"/>
    <mergeCell ref="G671:M673"/>
    <mergeCell ref="N671:Q673"/>
    <mergeCell ref="R671:Z673"/>
    <mergeCell ref="D674:F676"/>
    <mergeCell ref="G674:M676"/>
    <mergeCell ref="N674:Q676"/>
    <mergeCell ref="D677:F679"/>
    <mergeCell ref="D700:F702"/>
    <mergeCell ref="G700:M702"/>
    <mergeCell ref="N700:Q702"/>
    <mergeCell ref="D703:F705"/>
    <mergeCell ref="B680:C690"/>
    <mergeCell ref="D680:F682"/>
    <mergeCell ref="AC706:AE706"/>
    <mergeCell ref="AF706:AJ706"/>
    <mergeCell ref="AK706:AM706"/>
    <mergeCell ref="AN706:AU706"/>
    <mergeCell ref="G707:K707"/>
    <mergeCell ref="L707:P707"/>
    <mergeCell ref="Q707:U707"/>
    <mergeCell ref="V707:Z707"/>
    <mergeCell ref="AC707:AE707"/>
    <mergeCell ref="AF707:AU707"/>
    <mergeCell ref="L708:P708"/>
    <mergeCell ref="Q708:U708"/>
    <mergeCell ref="V708:Z708"/>
    <mergeCell ref="G693:I693"/>
    <mergeCell ref="J693:K693"/>
    <mergeCell ref="M693:O693"/>
    <mergeCell ref="P693:Z693"/>
    <mergeCell ref="G694:I694"/>
    <mergeCell ref="J694:O694"/>
    <mergeCell ref="P694:R694"/>
    <mergeCell ref="S694:Z694"/>
    <mergeCell ref="G695:I695"/>
    <mergeCell ref="J695:O695"/>
    <mergeCell ref="P695:R695"/>
    <mergeCell ref="S695:Z695"/>
    <mergeCell ref="G696:I696"/>
    <mergeCell ref="D709:F710"/>
    <mergeCell ref="G709:Z710"/>
    <mergeCell ref="D711:F714"/>
    <mergeCell ref="O712:V712"/>
    <mergeCell ref="L714:M714"/>
    <mergeCell ref="B717:C731"/>
    <mergeCell ref="D717:F718"/>
    <mergeCell ref="G717:Z718"/>
    <mergeCell ref="D719:F722"/>
    <mergeCell ref="G719:I719"/>
    <mergeCell ref="J719:K719"/>
    <mergeCell ref="M719:O719"/>
    <mergeCell ref="P719:Z719"/>
    <mergeCell ref="G720:I720"/>
    <mergeCell ref="J720:O720"/>
    <mergeCell ref="P720:R720"/>
    <mergeCell ref="S720:Z720"/>
    <mergeCell ref="G721:I721"/>
    <mergeCell ref="J721:O721"/>
    <mergeCell ref="P721:R721"/>
    <mergeCell ref="S721:Z721"/>
    <mergeCell ref="G722:I722"/>
    <mergeCell ref="J722:Z722"/>
    <mergeCell ref="G723:M725"/>
    <mergeCell ref="N723:Q725"/>
    <mergeCell ref="R723:Z725"/>
    <mergeCell ref="D726:F728"/>
    <mergeCell ref="G726:M728"/>
    <mergeCell ref="N726:Q728"/>
    <mergeCell ref="D729:F731"/>
    <mergeCell ref="D723:F725"/>
    <mergeCell ref="B732:C742"/>
    <mergeCell ref="D732:F734"/>
    <mergeCell ref="G732:K732"/>
    <mergeCell ref="L732:M732"/>
    <mergeCell ref="O732:P732"/>
    <mergeCell ref="Q732:U732"/>
    <mergeCell ref="V732:Z732"/>
    <mergeCell ref="AC732:AE732"/>
    <mergeCell ref="AF732:AJ732"/>
    <mergeCell ref="AK732:AM732"/>
    <mergeCell ref="AN732:AU732"/>
    <mergeCell ref="G733:K733"/>
    <mergeCell ref="L733:P733"/>
    <mergeCell ref="Q733:U733"/>
    <mergeCell ref="V733:Z733"/>
    <mergeCell ref="AC733:AE733"/>
    <mergeCell ref="AF733:AU733"/>
    <mergeCell ref="L734:P734"/>
    <mergeCell ref="D735:F736"/>
    <mergeCell ref="G735:Z736"/>
    <mergeCell ref="D737:F740"/>
    <mergeCell ref="O738:V738"/>
    <mergeCell ref="G739:K739"/>
    <mergeCell ref="L739:P739"/>
    <mergeCell ref="Q739:U739"/>
    <mergeCell ref="V739:Z739"/>
    <mergeCell ref="G740:K740"/>
    <mergeCell ref="L740:M740"/>
    <mergeCell ref="D741:F742"/>
    <mergeCell ref="O741:V741"/>
    <mergeCell ref="G734:K734"/>
    <mergeCell ref="Q734:U734"/>
    <mergeCell ref="AC758:AE758"/>
    <mergeCell ref="AF758:AJ758"/>
    <mergeCell ref="AK758:AM758"/>
    <mergeCell ref="AN758:AU758"/>
    <mergeCell ref="G759:K759"/>
    <mergeCell ref="L759:P759"/>
    <mergeCell ref="Q759:U759"/>
    <mergeCell ref="V759:Z759"/>
    <mergeCell ref="AC759:AE759"/>
    <mergeCell ref="AF759:AU759"/>
    <mergeCell ref="G760:K760"/>
    <mergeCell ref="L760:P760"/>
    <mergeCell ref="Q760:U760"/>
    <mergeCell ref="V760:Z760"/>
    <mergeCell ref="D761:F762"/>
    <mergeCell ref="G761:Z762"/>
    <mergeCell ref="D763:F766"/>
    <mergeCell ref="O764:V764"/>
    <mergeCell ref="G765:K765"/>
    <mergeCell ref="L765:P765"/>
    <mergeCell ref="Q765:U765"/>
    <mergeCell ref="V765:Z765"/>
    <mergeCell ref="G766:K766"/>
    <mergeCell ref="L766:M766"/>
    <mergeCell ref="O767:V767"/>
    <mergeCell ref="B769:C783"/>
    <mergeCell ref="D769:F770"/>
    <mergeCell ref="G769:Z770"/>
    <mergeCell ref="D771:F774"/>
    <mergeCell ref="G771:I771"/>
    <mergeCell ref="J771:K771"/>
    <mergeCell ref="M771:O771"/>
    <mergeCell ref="P771:Z771"/>
    <mergeCell ref="G772:I772"/>
    <mergeCell ref="J772:O772"/>
    <mergeCell ref="P772:R772"/>
    <mergeCell ref="S772:Z772"/>
    <mergeCell ref="G773:I773"/>
    <mergeCell ref="J773:O773"/>
    <mergeCell ref="P773:R773"/>
    <mergeCell ref="S773:Z773"/>
    <mergeCell ref="G774:I774"/>
    <mergeCell ref="J774:Z774"/>
    <mergeCell ref="D775:F777"/>
    <mergeCell ref="G775:M777"/>
    <mergeCell ref="N775:Q777"/>
    <mergeCell ref="R775:Z777"/>
    <mergeCell ref="G778:M780"/>
    <mergeCell ref="N778:Q780"/>
    <mergeCell ref="D781:F783"/>
    <mergeCell ref="AC784:AE784"/>
    <mergeCell ref="AF784:AJ784"/>
    <mergeCell ref="AK784:AM784"/>
    <mergeCell ref="AN784:AU784"/>
    <mergeCell ref="L785:P785"/>
    <mergeCell ref="Q785:U785"/>
    <mergeCell ref="V785:Z785"/>
    <mergeCell ref="AC785:AE785"/>
    <mergeCell ref="AF785:AU785"/>
    <mergeCell ref="L786:P786"/>
    <mergeCell ref="Q786:U786"/>
    <mergeCell ref="V786:Z786"/>
    <mergeCell ref="G787:Z788"/>
    <mergeCell ref="D789:F792"/>
    <mergeCell ref="O790:V790"/>
    <mergeCell ref="G792:K792"/>
    <mergeCell ref="L792:M792"/>
    <mergeCell ref="B795:C809"/>
    <mergeCell ref="D795:F796"/>
    <mergeCell ref="G795:Z796"/>
    <mergeCell ref="D797:F800"/>
    <mergeCell ref="G797:I797"/>
    <mergeCell ref="J797:K797"/>
    <mergeCell ref="M797:O797"/>
    <mergeCell ref="P797:Z797"/>
    <mergeCell ref="G798:I798"/>
    <mergeCell ref="J798:O798"/>
    <mergeCell ref="P798:R798"/>
    <mergeCell ref="S798:Z798"/>
    <mergeCell ref="G799:I799"/>
    <mergeCell ref="J799:O799"/>
    <mergeCell ref="P799:R799"/>
    <mergeCell ref="S799:Z799"/>
    <mergeCell ref="G800:I800"/>
    <mergeCell ref="J800:Z800"/>
    <mergeCell ref="D801:F803"/>
    <mergeCell ref="G801:M803"/>
    <mergeCell ref="N801:Q803"/>
    <mergeCell ref="R801:Z803"/>
    <mergeCell ref="D804:F806"/>
    <mergeCell ref="G804:M806"/>
    <mergeCell ref="N804:Q806"/>
    <mergeCell ref="D807:F809"/>
    <mergeCell ref="B810:C820"/>
    <mergeCell ref="D810:F812"/>
    <mergeCell ref="G810:K810"/>
    <mergeCell ref="L810:M810"/>
    <mergeCell ref="O810:P810"/>
    <mergeCell ref="Q810:U810"/>
    <mergeCell ref="V810:Z810"/>
    <mergeCell ref="AC810:AE810"/>
    <mergeCell ref="AF810:AJ810"/>
    <mergeCell ref="AK810:AM810"/>
    <mergeCell ref="AN810:AU810"/>
    <mergeCell ref="L811:P811"/>
    <mergeCell ref="AF811:AU811"/>
    <mergeCell ref="D813:F814"/>
    <mergeCell ref="G813:Z814"/>
    <mergeCell ref="D815:F818"/>
    <mergeCell ref="O816:V816"/>
    <mergeCell ref="G817:K817"/>
    <mergeCell ref="L817:P817"/>
    <mergeCell ref="Q817:U817"/>
    <mergeCell ref="V817:Z817"/>
    <mergeCell ref="L818:M818"/>
    <mergeCell ref="D819:F820"/>
    <mergeCell ref="O819:V819"/>
    <mergeCell ref="G811:K811"/>
    <mergeCell ref="Q811:U811"/>
    <mergeCell ref="V811:Z811"/>
    <mergeCell ref="G818:K818"/>
    <mergeCell ref="AC811:AE811"/>
    <mergeCell ref="G812:K812"/>
    <mergeCell ref="L812:P812"/>
    <mergeCell ref="Q812:U812"/>
    <mergeCell ref="B836:C846"/>
    <mergeCell ref="D836:F838"/>
    <mergeCell ref="G836:K836"/>
    <mergeCell ref="L836:M836"/>
    <mergeCell ref="O836:P836"/>
    <mergeCell ref="Q836:U836"/>
    <mergeCell ref="V836:Z836"/>
    <mergeCell ref="AC836:AE836"/>
    <mergeCell ref="AF836:AJ836"/>
    <mergeCell ref="AK836:AM836"/>
    <mergeCell ref="D845:F846"/>
    <mergeCell ref="B821:C835"/>
    <mergeCell ref="D821:F822"/>
    <mergeCell ref="G821:Z822"/>
    <mergeCell ref="D823:F826"/>
    <mergeCell ref="G823:I823"/>
    <mergeCell ref="G844:K844"/>
    <mergeCell ref="L844:M844"/>
    <mergeCell ref="AN836:AU836"/>
    <mergeCell ref="G837:K837"/>
    <mergeCell ref="L837:P837"/>
    <mergeCell ref="Q837:U837"/>
    <mergeCell ref="V837:Z837"/>
    <mergeCell ref="AC837:AE837"/>
    <mergeCell ref="AF837:AU837"/>
    <mergeCell ref="G838:K838"/>
    <mergeCell ref="L838:P838"/>
    <mergeCell ref="Q838:U838"/>
    <mergeCell ref="V838:Z838"/>
    <mergeCell ref="D839:F840"/>
    <mergeCell ref="G839:Z840"/>
    <mergeCell ref="D841:F844"/>
    <mergeCell ref="G843:K843"/>
    <mergeCell ref="L843:P843"/>
    <mergeCell ref="Q843:U843"/>
    <mergeCell ref="V843:Z843"/>
    <mergeCell ref="P850:R850"/>
    <mergeCell ref="S850:Z850"/>
    <mergeCell ref="G851:I851"/>
    <mergeCell ref="J851:O851"/>
    <mergeCell ref="P851:R851"/>
    <mergeCell ref="S851:Z851"/>
    <mergeCell ref="G852:I852"/>
    <mergeCell ref="J852:Z852"/>
    <mergeCell ref="D853:F855"/>
    <mergeCell ref="G853:M855"/>
    <mergeCell ref="N853:Q855"/>
    <mergeCell ref="R853:Z855"/>
    <mergeCell ref="D856:F858"/>
    <mergeCell ref="G856:M858"/>
    <mergeCell ref="N856:Q858"/>
    <mergeCell ref="D859:F861"/>
    <mergeCell ref="B862:C872"/>
    <mergeCell ref="D862:F864"/>
    <mergeCell ref="L862:M862"/>
    <mergeCell ref="O862:P862"/>
    <mergeCell ref="Q862:U862"/>
    <mergeCell ref="V862:Z862"/>
    <mergeCell ref="L863:P863"/>
    <mergeCell ref="Q863:U863"/>
    <mergeCell ref="V863:Z863"/>
    <mergeCell ref="G864:K864"/>
    <mergeCell ref="L864:P864"/>
    <mergeCell ref="Q864:U864"/>
    <mergeCell ref="V864:Z864"/>
    <mergeCell ref="D865:F866"/>
    <mergeCell ref="G865:Z866"/>
    <mergeCell ref="D867:F870"/>
    <mergeCell ref="J876:O876"/>
    <mergeCell ref="P876:R876"/>
    <mergeCell ref="S876:Z876"/>
    <mergeCell ref="G877:I877"/>
    <mergeCell ref="J877:O877"/>
    <mergeCell ref="P877:R877"/>
    <mergeCell ref="S877:Z877"/>
    <mergeCell ref="G878:I878"/>
    <mergeCell ref="J878:Z878"/>
    <mergeCell ref="D879:F881"/>
    <mergeCell ref="G879:M881"/>
    <mergeCell ref="N879:Q881"/>
    <mergeCell ref="R879:Z881"/>
    <mergeCell ref="D882:F884"/>
    <mergeCell ref="D885:F887"/>
    <mergeCell ref="L895:P895"/>
    <mergeCell ref="Q895:U895"/>
    <mergeCell ref="V895:Z895"/>
    <mergeCell ref="D888:F890"/>
    <mergeCell ref="V890:Z890"/>
    <mergeCell ref="B899:C913"/>
    <mergeCell ref="D899:F900"/>
    <mergeCell ref="G899:Z900"/>
    <mergeCell ref="D901:F904"/>
    <mergeCell ref="G901:I901"/>
    <mergeCell ref="J901:K901"/>
    <mergeCell ref="M901:O901"/>
    <mergeCell ref="P901:Z901"/>
    <mergeCell ref="G902:I902"/>
    <mergeCell ref="J902:O902"/>
    <mergeCell ref="P902:R902"/>
    <mergeCell ref="S902:Z902"/>
    <mergeCell ref="G903:I903"/>
    <mergeCell ref="J903:O903"/>
    <mergeCell ref="P903:R903"/>
    <mergeCell ref="S903:Z903"/>
    <mergeCell ref="G904:I904"/>
    <mergeCell ref="J904:Z904"/>
    <mergeCell ref="D905:F907"/>
    <mergeCell ref="G905:M907"/>
    <mergeCell ref="N905:Q907"/>
    <mergeCell ref="R905:Z907"/>
    <mergeCell ref="D908:F910"/>
    <mergeCell ref="G908:M910"/>
    <mergeCell ref="N908:Q910"/>
    <mergeCell ref="D911:F913"/>
    <mergeCell ref="AC914:AE914"/>
    <mergeCell ref="AF914:AJ914"/>
    <mergeCell ref="AK914:AM914"/>
    <mergeCell ref="AN914:AU914"/>
    <mergeCell ref="G915:K915"/>
    <mergeCell ref="L915:P915"/>
    <mergeCell ref="Q915:U915"/>
    <mergeCell ref="V915:Z915"/>
    <mergeCell ref="AC915:AE915"/>
    <mergeCell ref="AF915:AU915"/>
    <mergeCell ref="G916:K916"/>
    <mergeCell ref="L916:P916"/>
    <mergeCell ref="Q916:U916"/>
    <mergeCell ref="V916:Z916"/>
    <mergeCell ref="D917:F918"/>
    <mergeCell ref="G917:Z918"/>
    <mergeCell ref="D919:F922"/>
    <mergeCell ref="O920:V920"/>
    <mergeCell ref="L921:P921"/>
    <mergeCell ref="L922:M922"/>
    <mergeCell ref="B925:C939"/>
    <mergeCell ref="D925:F926"/>
    <mergeCell ref="G925:Z926"/>
    <mergeCell ref="D927:F930"/>
    <mergeCell ref="G927:I927"/>
    <mergeCell ref="J927:K927"/>
    <mergeCell ref="M927:O927"/>
    <mergeCell ref="P927:Z927"/>
    <mergeCell ref="G928:I928"/>
    <mergeCell ref="J928:O928"/>
    <mergeCell ref="P928:R928"/>
    <mergeCell ref="S928:Z928"/>
    <mergeCell ref="G929:I929"/>
    <mergeCell ref="J929:O929"/>
    <mergeCell ref="P929:R929"/>
    <mergeCell ref="S929:Z929"/>
    <mergeCell ref="G930:I930"/>
    <mergeCell ref="J930:Z930"/>
    <mergeCell ref="D931:F933"/>
    <mergeCell ref="G931:M933"/>
    <mergeCell ref="N931:Q933"/>
    <mergeCell ref="R931:Z933"/>
    <mergeCell ref="D934:F936"/>
    <mergeCell ref="G934:M936"/>
    <mergeCell ref="N934:Q936"/>
    <mergeCell ref="D937:F939"/>
    <mergeCell ref="AC940:AE940"/>
    <mergeCell ref="AF940:AJ940"/>
    <mergeCell ref="AK940:AM940"/>
    <mergeCell ref="AN940:AU940"/>
    <mergeCell ref="G941:K941"/>
    <mergeCell ref="L941:P941"/>
    <mergeCell ref="Q941:U941"/>
    <mergeCell ref="V941:Z941"/>
    <mergeCell ref="AC941:AE941"/>
    <mergeCell ref="AF941:AU941"/>
    <mergeCell ref="G942:K942"/>
    <mergeCell ref="L942:P942"/>
    <mergeCell ref="Q942:U942"/>
    <mergeCell ref="V942:Z942"/>
    <mergeCell ref="D943:F944"/>
    <mergeCell ref="G943:Z944"/>
    <mergeCell ref="D945:F948"/>
    <mergeCell ref="O946:V946"/>
    <mergeCell ref="G947:K947"/>
    <mergeCell ref="L947:P947"/>
    <mergeCell ref="Q947:U947"/>
    <mergeCell ref="V947:Z947"/>
    <mergeCell ref="G948:K948"/>
    <mergeCell ref="L948:M948"/>
    <mergeCell ref="G940:K940"/>
    <mergeCell ref="L940:M940"/>
    <mergeCell ref="G954:I954"/>
    <mergeCell ref="J954:O954"/>
    <mergeCell ref="P954:R954"/>
    <mergeCell ref="S954:Z954"/>
    <mergeCell ref="G955:I955"/>
    <mergeCell ref="J955:O955"/>
    <mergeCell ref="P955:R955"/>
    <mergeCell ref="S955:Z955"/>
    <mergeCell ref="G956:I956"/>
    <mergeCell ref="J956:Z956"/>
    <mergeCell ref="D957:F959"/>
    <mergeCell ref="G957:M959"/>
    <mergeCell ref="N957:Q959"/>
    <mergeCell ref="R957:Z959"/>
    <mergeCell ref="D960:F962"/>
    <mergeCell ref="G960:M962"/>
    <mergeCell ref="N960:Q962"/>
    <mergeCell ref="D963:F965"/>
    <mergeCell ref="B966:C976"/>
    <mergeCell ref="D966:F968"/>
    <mergeCell ref="L966:M966"/>
    <mergeCell ref="O966:P966"/>
    <mergeCell ref="AF966:AJ966"/>
    <mergeCell ref="AK966:AM966"/>
    <mergeCell ref="AN966:AU966"/>
    <mergeCell ref="AC967:AE967"/>
    <mergeCell ref="AF967:AU967"/>
    <mergeCell ref="G968:K968"/>
    <mergeCell ref="L968:P968"/>
    <mergeCell ref="Q968:U968"/>
    <mergeCell ref="V968:Z968"/>
    <mergeCell ref="D969:F970"/>
    <mergeCell ref="G969:Z970"/>
    <mergeCell ref="D971:F974"/>
    <mergeCell ref="O972:V972"/>
    <mergeCell ref="L973:P973"/>
    <mergeCell ref="Q973:U973"/>
    <mergeCell ref="V973:Z973"/>
    <mergeCell ref="G974:K974"/>
    <mergeCell ref="L974:M974"/>
    <mergeCell ref="D975:F976"/>
    <mergeCell ref="O975:V975"/>
    <mergeCell ref="G980:I980"/>
    <mergeCell ref="J980:O980"/>
    <mergeCell ref="P980:R980"/>
    <mergeCell ref="S980:Z980"/>
    <mergeCell ref="G981:I981"/>
    <mergeCell ref="J981:O981"/>
    <mergeCell ref="P981:R981"/>
    <mergeCell ref="S981:Z981"/>
    <mergeCell ref="G982:I982"/>
    <mergeCell ref="J982:Z982"/>
    <mergeCell ref="D983:F985"/>
    <mergeCell ref="G983:M985"/>
    <mergeCell ref="N983:Q985"/>
    <mergeCell ref="R983:Z985"/>
    <mergeCell ref="D986:F988"/>
    <mergeCell ref="G986:M988"/>
    <mergeCell ref="N986:Q988"/>
    <mergeCell ref="B992:C1002"/>
    <mergeCell ref="D992:F994"/>
    <mergeCell ref="G992:K992"/>
    <mergeCell ref="L992:M992"/>
    <mergeCell ref="O992:P992"/>
    <mergeCell ref="Q992:U992"/>
    <mergeCell ref="V992:Z992"/>
    <mergeCell ref="AC992:AE992"/>
    <mergeCell ref="AF992:AJ992"/>
    <mergeCell ref="AK992:AM992"/>
    <mergeCell ref="AN992:AU992"/>
    <mergeCell ref="G993:K993"/>
    <mergeCell ref="L993:P993"/>
    <mergeCell ref="Q993:U993"/>
    <mergeCell ref="V993:Z993"/>
    <mergeCell ref="AC993:AE993"/>
    <mergeCell ref="AF993:AU993"/>
    <mergeCell ref="L994:P994"/>
    <mergeCell ref="Q994:U994"/>
    <mergeCell ref="V994:Z994"/>
    <mergeCell ref="D995:F996"/>
    <mergeCell ref="G995:Z996"/>
    <mergeCell ref="D997:F1000"/>
    <mergeCell ref="O998:V998"/>
    <mergeCell ref="L1000:M1000"/>
    <mergeCell ref="O1001:V1001"/>
    <mergeCell ref="G994:K994"/>
    <mergeCell ref="G999:K999"/>
    <mergeCell ref="L999:P999"/>
    <mergeCell ref="Q999:U999"/>
    <mergeCell ref="V999:Z999"/>
    <mergeCell ref="G1000:K1000"/>
    <mergeCell ref="B1003:C1017"/>
    <mergeCell ref="D1003:F1004"/>
    <mergeCell ref="G1003:Z1004"/>
    <mergeCell ref="D1005:F1008"/>
    <mergeCell ref="G1005:I1005"/>
    <mergeCell ref="J1005:K1005"/>
    <mergeCell ref="M1005:O1005"/>
    <mergeCell ref="P1005:Z1005"/>
    <mergeCell ref="G1006:I1006"/>
    <mergeCell ref="J1006:O1006"/>
    <mergeCell ref="P1006:R1006"/>
    <mergeCell ref="S1006:Z1006"/>
    <mergeCell ref="G1007:I1007"/>
    <mergeCell ref="J1007:O1007"/>
    <mergeCell ref="P1007:R1007"/>
    <mergeCell ref="S1007:Z1007"/>
    <mergeCell ref="G1008:I1008"/>
    <mergeCell ref="J1008:Z1008"/>
    <mergeCell ref="G1009:M1011"/>
    <mergeCell ref="N1009:Q1011"/>
    <mergeCell ref="R1009:Z1011"/>
    <mergeCell ref="D1012:F1014"/>
    <mergeCell ref="G1012:M1014"/>
    <mergeCell ref="N1012:Q1014"/>
    <mergeCell ref="D1015:F1017"/>
    <mergeCell ref="AC1018:AE1018"/>
    <mergeCell ref="AF1018:AJ1018"/>
    <mergeCell ref="AK1018:AM1018"/>
    <mergeCell ref="AN1018:AU1018"/>
    <mergeCell ref="G1019:K1019"/>
    <mergeCell ref="L1019:P1019"/>
    <mergeCell ref="Q1019:U1019"/>
    <mergeCell ref="V1019:Z1019"/>
    <mergeCell ref="AC1019:AE1019"/>
    <mergeCell ref="AF1019:AU1019"/>
    <mergeCell ref="L1020:P1020"/>
    <mergeCell ref="D1021:F1022"/>
    <mergeCell ref="G1021:Z1022"/>
    <mergeCell ref="D1023:F1026"/>
    <mergeCell ref="O1024:V1024"/>
    <mergeCell ref="G1025:K1025"/>
    <mergeCell ref="L1025:P1025"/>
    <mergeCell ref="Q1025:U1025"/>
    <mergeCell ref="V1025:Z1025"/>
    <mergeCell ref="G1026:K1026"/>
    <mergeCell ref="L1026:M1026"/>
    <mergeCell ref="D1018:F1020"/>
    <mergeCell ref="G1018:K1018"/>
    <mergeCell ref="L1018:M1018"/>
    <mergeCell ref="O1018:P1018"/>
    <mergeCell ref="D1027:F1028"/>
    <mergeCell ref="O1027:V1027"/>
    <mergeCell ref="B1029:C1043"/>
    <mergeCell ref="G1029:Z1030"/>
    <mergeCell ref="D1031:F1034"/>
    <mergeCell ref="G1031:I1031"/>
    <mergeCell ref="J1031:K1031"/>
    <mergeCell ref="M1031:O1031"/>
    <mergeCell ref="P1031:Z1031"/>
    <mergeCell ref="G1032:I1032"/>
    <mergeCell ref="J1032:O1032"/>
    <mergeCell ref="P1032:R1032"/>
    <mergeCell ref="S1032:Z1032"/>
    <mergeCell ref="G1033:I1033"/>
    <mergeCell ref="J1033:O1033"/>
    <mergeCell ref="P1033:R1033"/>
    <mergeCell ref="S1033:Z1033"/>
    <mergeCell ref="G1034:I1034"/>
    <mergeCell ref="J1034:Z1034"/>
    <mergeCell ref="D1035:F1037"/>
    <mergeCell ref="G1035:M1037"/>
    <mergeCell ref="N1035:Q1037"/>
    <mergeCell ref="R1035:Z1037"/>
    <mergeCell ref="D1038:F1040"/>
    <mergeCell ref="G1038:M1040"/>
    <mergeCell ref="N1038:Q1040"/>
    <mergeCell ref="D1041:F1043"/>
    <mergeCell ref="B1018:C1028"/>
    <mergeCell ref="Q1018:U1018"/>
    <mergeCell ref="V1018:Z1018"/>
    <mergeCell ref="AC1044:AE1044"/>
    <mergeCell ref="AF1044:AJ1044"/>
    <mergeCell ref="AK1044:AM1044"/>
    <mergeCell ref="AN1044:AU1044"/>
    <mergeCell ref="G1045:K1045"/>
    <mergeCell ref="L1045:P1045"/>
    <mergeCell ref="Q1045:U1045"/>
    <mergeCell ref="V1045:Z1045"/>
    <mergeCell ref="AC1045:AE1045"/>
    <mergeCell ref="AF1045:AU1045"/>
    <mergeCell ref="G1046:K1046"/>
    <mergeCell ref="L1046:P1046"/>
    <mergeCell ref="Q1046:U1046"/>
    <mergeCell ref="V1046:Z1046"/>
    <mergeCell ref="D1047:F1048"/>
    <mergeCell ref="G1047:Z1048"/>
    <mergeCell ref="D1049:F1052"/>
    <mergeCell ref="O1050:V1050"/>
    <mergeCell ref="G1051:K1051"/>
    <mergeCell ref="L1051:P1051"/>
    <mergeCell ref="Q1051:U1051"/>
    <mergeCell ref="V1051:Z1051"/>
    <mergeCell ref="G1052:K1052"/>
    <mergeCell ref="L1052:M1052"/>
    <mergeCell ref="G1044:K1044"/>
    <mergeCell ref="Q1044:U1044"/>
    <mergeCell ref="V1044:Z1044"/>
    <mergeCell ref="B1055:C1069"/>
    <mergeCell ref="D1055:F1056"/>
    <mergeCell ref="G1055:Z1056"/>
    <mergeCell ref="D1057:F1060"/>
    <mergeCell ref="G1057:I1057"/>
    <mergeCell ref="J1057:K1057"/>
    <mergeCell ref="M1057:O1057"/>
    <mergeCell ref="P1057:Z1057"/>
    <mergeCell ref="G1058:I1058"/>
    <mergeCell ref="J1058:O1058"/>
    <mergeCell ref="P1058:R1058"/>
    <mergeCell ref="S1058:Z1058"/>
    <mergeCell ref="G1059:I1059"/>
    <mergeCell ref="J1059:O1059"/>
    <mergeCell ref="P1059:R1059"/>
    <mergeCell ref="S1059:Z1059"/>
    <mergeCell ref="G1060:I1060"/>
    <mergeCell ref="J1060:Z1060"/>
    <mergeCell ref="D1061:F1063"/>
    <mergeCell ref="G1061:M1063"/>
    <mergeCell ref="N1061:Q1063"/>
    <mergeCell ref="R1061:Z1063"/>
    <mergeCell ref="G1064:M1066"/>
    <mergeCell ref="N1064:Q1066"/>
    <mergeCell ref="D1067:F1069"/>
    <mergeCell ref="D1064:F1066"/>
    <mergeCell ref="B1070:C1080"/>
    <mergeCell ref="D1070:F1072"/>
    <mergeCell ref="G1070:K1070"/>
    <mergeCell ref="L1070:M1070"/>
    <mergeCell ref="O1070:P1070"/>
    <mergeCell ref="Q1070:U1070"/>
    <mergeCell ref="V1070:Z1070"/>
    <mergeCell ref="AC1070:AE1070"/>
    <mergeCell ref="AF1070:AJ1070"/>
    <mergeCell ref="AK1070:AM1070"/>
    <mergeCell ref="AN1070:AU1070"/>
    <mergeCell ref="L1071:P1071"/>
    <mergeCell ref="Q1071:U1071"/>
    <mergeCell ref="V1071:Z1071"/>
    <mergeCell ref="AC1071:AE1071"/>
    <mergeCell ref="AF1071:AU1071"/>
    <mergeCell ref="L1072:P1072"/>
    <mergeCell ref="Q1072:U1072"/>
    <mergeCell ref="V1072:Z1072"/>
    <mergeCell ref="G1073:Z1074"/>
    <mergeCell ref="D1075:F1078"/>
    <mergeCell ref="O1076:V1076"/>
    <mergeCell ref="G1078:K1078"/>
    <mergeCell ref="L1078:M1078"/>
    <mergeCell ref="D1079:F1080"/>
    <mergeCell ref="O1079:V1079"/>
    <mergeCell ref="G1077:K1077"/>
    <mergeCell ref="L1077:P1077"/>
    <mergeCell ref="Q1077:U1077"/>
    <mergeCell ref="V1077:Z1077"/>
    <mergeCell ref="G1071:K1071"/>
    <mergeCell ref="G1072:K1072"/>
    <mergeCell ref="B1081:C1095"/>
    <mergeCell ref="D1081:F1082"/>
    <mergeCell ref="G1081:Z1082"/>
    <mergeCell ref="D1083:F1086"/>
    <mergeCell ref="G1083:I1083"/>
    <mergeCell ref="J1083:K1083"/>
    <mergeCell ref="M1083:O1083"/>
    <mergeCell ref="P1083:Z1083"/>
    <mergeCell ref="G1084:I1084"/>
    <mergeCell ref="J1084:O1084"/>
    <mergeCell ref="P1084:R1084"/>
    <mergeCell ref="S1084:Z1084"/>
    <mergeCell ref="G1085:I1085"/>
    <mergeCell ref="J1085:O1085"/>
    <mergeCell ref="P1085:R1085"/>
    <mergeCell ref="S1085:Z1085"/>
    <mergeCell ref="G1086:I1086"/>
    <mergeCell ref="J1086:Z1086"/>
    <mergeCell ref="D1087:F1089"/>
    <mergeCell ref="G1087:M1089"/>
    <mergeCell ref="N1087:Q1089"/>
    <mergeCell ref="R1087:Z1089"/>
    <mergeCell ref="D1090:F1092"/>
    <mergeCell ref="G1090:M1092"/>
    <mergeCell ref="N1090:Q1092"/>
    <mergeCell ref="D1093:F1095"/>
    <mergeCell ref="B1096:C1106"/>
    <mergeCell ref="D1096:F1098"/>
    <mergeCell ref="G1096:K1096"/>
    <mergeCell ref="L1096:M1096"/>
    <mergeCell ref="O1096:P1096"/>
    <mergeCell ref="Q1096:U1096"/>
    <mergeCell ref="V1096:Z1096"/>
    <mergeCell ref="AC1096:AE1096"/>
    <mergeCell ref="AF1096:AJ1096"/>
    <mergeCell ref="AK1096:AM1096"/>
    <mergeCell ref="AN1096:AU1096"/>
    <mergeCell ref="L1097:P1097"/>
    <mergeCell ref="AF1097:AU1097"/>
    <mergeCell ref="D1099:F1100"/>
    <mergeCell ref="G1099:Z1100"/>
    <mergeCell ref="D1101:F1104"/>
    <mergeCell ref="O1102:V1102"/>
    <mergeCell ref="G1103:K1103"/>
    <mergeCell ref="L1103:P1103"/>
    <mergeCell ref="Q1103:U1103"/>
    <mergeCell ref="V1103:Z1103"/>
    <mergeCell ref="G1104:K1104"/>
    <mergeCell ref="L1104:M1104"/>
    <mergeCell ref="D1105:F1106"/>
    <mergeCell ref="O1105:V1105"/>
    <mergeCell ref="L1129:P1129"/>
    <mergeCell ref="Q1129:U1129"/>
    <mergeCell ref="V1129:Z1129"/>
    <mergeCell ref="G1130:K1130"/>
    <mergeCell ref="L1130:M1130"/>
    <mergeCell ref="D1131:F1132"/>
    <mergeCell ref="B1107:C1121"/>
    <mergeCell ref="D1107:F1108"/>
    <mergeCell ref="G1107:Z1108"/>
    <mergeCell ref="D1109:F1112"/>
    <mergeCell ref="G1109:I1109"/>
    <mergeCell ref="J1109:K1109"/>
    <mergeCell ref="M1109:O1109"/>
    <mergeCell ref="P1109:Z1109"/>
    <mergeCell ref="G1110:I1110"/>
    <mergeCell ref="J1110:O1110"/>
    <mergeCell ref="P1110:R1110"/>
    <mergeCell ref="S1110:Z1110"/>
    <mergeCell ref="G1111:I1111"/>
    <mergeCell ref="J1111:O1111"/>
    <mergeCell ref="P1111:R1111"/>
    <mergeCell ref="S1111:Z1111"/>
    <mergeCell ref="G1112:I1112"/>
    <mergeCell ref="J1112:Z1112"/>
    <mergeCell ref="D1113:F1115"/>
    <mergeCell ref="G1113:M1115"/>
    <mergeCell ref="N1113:Q1115"/>
    <mergeCell ref="R1113:Z1115"/>
    <mergeCell ref="D1116:F1118"/>
    <mergeCell ref="G1116:M1118"/>
    <mergeCell ref="N1116:Q1118"/>
    <mergeCell ref="D1119:F1121"/>
    <mergeCell ref="N1139:Q1141"/>
    <mergeCell ref="R1139:Z1141"/>
    <mergeCell ref="D1142:F1144"/>
    <mergeCell ref="G1142:M1144"/>
    <mergeCell ref="N1142:Q1144"/>
    <mergeCell ref="D1145:F1147"/>
    <mergeCell ref="B1122:C1132"/>
    <mergeCell ref="D1122:F1124"/>
    <mergeCell ref="G1122:K1122"/>
    <mergeCell ref="L1122:M1122"/>
    <mergeCell ref="O1122:P1122"/>
    <mergeCell ref="Q1122:U1122"/>
    <mergeCell ref="V1122:Z1122"/>
    <mergeCell ref="AC1122:AE1122"/>
    <mergeCell ref="AF1122:AJ1122"/>
    <mergeCell ref="AK1122:AM1122"/>
    <mergeCell ref="AN1122:AU1122"/>
    <mergeCell ref="G1123:K1123"/>
    <mergeCell ref="L1123:P1123"/>
    <mergeCell ref="Q1123:U1123"/>
    <mergeCell ref="V1123:Z1123"/>
    <mergeCell ref="AC1123:AE1123"/>
    <mergeCell ref="AF1123:AU1123"/>
    <mergeCell ref="G1124:K1124"/>
    <mergeCell ref="L1124:P1124"/>
    <mergeCell ref="Q1124:U1124"/>
    <mergeCell ref="V1124:Z1124"/>
    <mergeCell ref="D1125:F1126"/>
    <mergeCell ref="G1125:Z1126"/>
    <mergeCell ref="D1127:F1130"/>
    <mergeCell ref="O1128:V1128"/>
    <mergeCell ref="G1129:K1129"/>
    <mergeCell ref="D1151:F1152"/>
    <mergeCell ref="G1151:Z1152"/>
    <mergeCell ref="D1153:F1156"/>
    <mergeCell ref="O1154:V1154"/>
    <mergeCell ref="G1155:K1155"/>
    <mergeCell ref="L1155:P1155"/>
    <mergeCell ref="Q1155:U1155"/>
    <mergeCell ref="V1155:Z1155"/>
    <mergeCell ref="G1156:K1156"/>
    <mergeCell ref="L1156:M1156"/>
    <mergeCell ref="D1157:F1158"/>
    <mergeCell ref="O1131:V1131"/>
    <mergeCell ref="B1133:C1147"/>
    <mergeCell ref="D1133:F1134"/>
    <mergeCell ref="G1133:Z1134"/>
    <mergeCell ref="D1135:F1138"/>
    <mergeCell ref="G1135:I1135"/>
    <mergeCell ref="J1135:K1135"/>
    <mergeCell ref="M1135:O1135"/>
    <mergeCell ref="P1135:Z1135"/>
    <mergeCell ref="G1136:I1136"/>
    <mergeCell ref="J1136:O1136"/>
    <mergeCell ref="P1136:R1136"/>
    <mergeCell ref="S1136:Z1136"/>
    <mergeCell ref="G1137:I1137"/>
    <mergeCell ref="J1137:O1137"/>
    <mergeCell ref="P1137:R1137"/>
    <mergeCell ref="S1137:Z1137"/>
    <mergeCell ref="G1138:I1138"/>
    <mergeCell ref="J1138:Z1138"/>
    <mergeCell ref="D1139:F1141"/>
    <mergeCell ref="G1139:M1141"/>
    <mergeCell ref="O1148:P1148"/>
    <mergeCell ref="Q1148:U1148"/>
    <mergeCell ref="V1148:Z1148"/>
    <mergeCell ref="AC1148:AE1148"/>
    <mergeCell ref="AF1148:AJ1148"/>
    <mergeCell ref="AK1148:AM1148"/>
    <mergeCell ref="AN1148:AU1148"/>
    <mergeCell ref="G1149:K1149"/>
    <mergeCell ref="L1149:P1149"/>
    <mergeCell ref="Q1149:U1149"/>
    <mergeCell ref="V1149:Z1149"/>
    <mergeCell ref="AC1149:AE1149"/>
    <mergeCell ref="AF1149:AU1149"/>
    <mergeCell ref="G1150:K1150"/>
    <mergeCell ref="L1150:P1150"/>
    <mergeCell ref="Q1150:U1150"/>
    <mergeCell ref="V1150:Z1150"/>
    <mergeCell ref="D1183:F1184"/>
    <mergeCell ref="O1157:V1157"/>
    <mergeCell ref="B1159:C1173"/>
    <mergeCell ref="D1159:F1160"/>
    <mergeCell ref="G1159:Z1160"/>
    <mergeCell ref="D1161:F1164"/>
    <mergeCell ref="G1161:I1161"/>
    <mergeCell ref="J1161:K1161"/>
    <mergeCell ref="M1161:O1161"/>
    <mergeCell ref="P1161:Z1161"/>
    <mergeCell ref="G1162:I1162"/>
    <mergeCell ref="J1162:O1162"/>
    <mergeCell ref="P1162:R1162"/>
    <mergeCell ref="S1162:Z1162"/>
    <mergeCell ref="G1163:I1163"/>
    <mergeCell ref="J1163:O1163"/>
    <mergeCell ref="P1163:R1163"/>
    <mergeCell ref="S1163:Z1163"/>
    <mergeCell ref="G1164:I1164"/>
    <mergeCell ref="J1164:Z1164"/>
    <mergeCell ref="D1165:F1167"/>
    <mergeCell ref="G1165:M1167"/>
    <mergeCell ref="N1165:Q1167"/>
    <mergeCell ref="R1165:Z1167"/>
    <mergeCell ref="D1168:F1170"/>
    <mergeCell ref="G1168:M1170"/>
    <mergeCell ref="N1168:Q1170"/>
    <mergeCell ref="D1171:F1173"/>
    <mergeCell ref="B1148:C1158"/>
    <mergeCell ref="D1148:F1150"/>
    <mergeCell ref="G1148:K1148"/>
    <mergeCell ref="L1148:M1148"/>
    <mergeCell ref="D1197:F1199"/>
    <mergeCell ref="B1174:C1184"/>
    <mergeCell ref="D1174:F1176"/>
    <mergeCell ref="G1174:K1174"/>
    <mergeCell ref="L1174:M1174"/>
    <mergeCell ref="O1174:P1174"/>
    <mergeCell ref="Q1174:U1174"/>
    <mergeCell ref="V1174:Z1174"/>
    <mergeCell ref="AC1174:AE1174"/>
    <mergeCell ref="AF1174:AJ1174"/>
    <mergeCell ref="AK1174:AM1174"/>
    <mergeCell ref="AN1174:AU1174"/>
    <mergeCell ref="G1175:K1175"/>
    <mergeCell ref="L1175:P1175"/>
    <mergeCell ref="Q1175:U1175"/>
    <mergeCell ref="V1175:Z1175"/>
    <mergeCell ref="AC1175:AE1175"/>
    <mergeCell ref="AF1175:AU1175"/>
    <mergeCell ref="G1176:K1176"/>
    <mergeCell ref="L1176:P1176"/>
    <mergeCell ref="Q1176:U1176"/>
    <mergeCell ref="V1176:Z1176"/>
    <mergeCell ref="D1177:F1178"/>
    <mergeCell ref="G1177:Z1178"/>
    <mergeCell ref="D1179:F1182"/>
    <mergeCell ref="O1180:V1180"/>
    <mergeCell ref="G1181:K1181"/>
    <mergeCell ref="L1181:P1181"/>
    <mergeCell ref="Q1181:U1181"/>
    <mergeCell ref="V1181:Z1181"/>
    <mergeCell ref="G1182:K1182"/>
    <mergeCell ref="L1182:M1182"/>
    <mergeCell ref="L1207:P1207"/>
    <mergeCell ref="Q1207:U1207"/>
    <mergeCell ref="V1207:Z1207"/>
    <mergeCell ref="G1208:K1208"/>
    <mergeCell ref="L1208:M1208"/>
    <mergeCell ref="D1209:F1210"/>
    <mergeCell ref="O1183:V1183"/>
    <mergeCell ref="B1185:C1199"/>
    <mergeCell ref="D1185:F1186"/>
    <mergeCell ref="G1185:Z1186"/>
    <mergeCell ref="D1187:F1190"/>
    <mergeCell ref="G1187:I1187"/>
    <mergeCell ref="J1187:K1187"/>
    <mergeCell ref="M1187:O1187"/>
    <mergeCell ref="P1187:Z1187"/>
    <mergeCell ref="G1188:I1188"/>
    <mergeCell ref="J1188:O1188"/>
    <mergeCell ref="P1188:R1188"/>
    <mergeCell ref="S1188:Z1188"/>
    <mergeCell ref="G1189:I1189"/>
    <mergeCell ref="J1189:O1189"/>
    <mergeCell ref="P1189:R1189"/>
    <mergeCell ref="S1189:Z1189"/>
    <mergeCell ref="G1190:I1190"/>
    <mergeCell ref="J1190:Z1190"/>
    <mergeCell ref="D1191:F1193"/>
    <mergeCell ref="G1191:M1193"/>
    <mergeCell ref="N1191:Q1193"/>
    <mergeCell ref="R1191:Z1193"/>
    <mergeCell ref="D1194:F1196"/>
    <mergeCell ref="G1194:M1196"/>
    <mergeCell ref="N1194:Q1196"/>
    <mergeCell ref="N1217:Q1219"/>
    <mergeCell ref="R1217:Z1219"/>
    <mergeCell ref="D1220:F1222"/>
    <mergeCell ref="G1220:M1222"/>
    <mergeCell ref="N1220:Q1222"/>
    <mergeCell ref="D1223:F1225"/>
    <mergeCell ref="B1200:C1210"/>
    <mergeCell ref="D1200:F1202"/>
    <mergeCell ref="G1200:K1200"/>
    <mergeCell ref="L1200:M1200"/>
    <mergeCell ref="O1200:P1200"/>
    <mergeCell ref="Q1200:U1200"/>
    <mergeCell ref="V1200:Z1200"/>
    <mergeCell ref="AC1200:AE1200"/>
    <mergeCell ref="AF1200:AJ1200"/>
    <mergeCell ref="AK1200:AM1200"/>
    <mergeCell ref="AN1200:AU1200"/>
    <mergeCell ref="G1201:K1201"/>
    <mergeCell ref="L1201:P1201"/>
    <mergeCell ref="Q1201:U1201"/>
    <mergeCell ref="V1201:Z1201"/>
    <mergeCell ref="AC1201:AE1201"/>
    <mergeCell ref="AF1201:AU1201"/>
    <mergeCell ref="G1202:K1202"/>
    <mergeCell ref="L1202:P1202"/>
    <mergeCell ref="Q1202:U1202"/>
    <mergeCell ref="V1202:Z1202"/>
    <mergeCell ref="D1203:F1204"/>
    <mergeCell ref="G1203:Z1204"/>
    <mergeCell ref="D1205:F1208"/>
    <mergeCell ref="O1206:V1206"/>
    <mergeCell ref="G1207:K1207"/>
    <mergeCell ref="D1229:F1230"/>
    <mergeCell ref="G1229:Z1230"/>
    <mergeCell ref="D1231:F1234"/>
    <mergeCell ref="O1232:V1232"/>
    <mergeCell ref="G1233:K1233"/>
    <mergeCell ref="L1233:P1233"/>
    <mergeCell ref="Q1233:U1233"/>
    <mergeCell ref="V1233:Z1233"/>
    <mergeCell ref="G1234:K1234"/>
    <mergeCell ref="L1234:M1234"/>
    <mergeCell ref="D1235:F1236"/>
    <mergeCell ref="O1209:V1209"/>
    <mergeCell ref="B1211:C1225"/>
    <mergeCell ref="D1211:F1212"/>
    <mergeCell ref="G1211:Z1212"/>
    <mergeCell ref="D1213:F1216"/>
    <mergeCell ref="G1213:I1213"/>
    <mergeCell ref="J1213:K1213"/>
    <mergeCell ref="M1213:O1213"/>
    <mergeCell ref="P1213:Z1213"/>
    <mergeCell ref="G1214:I1214"/>
    <mergeCell ref="J1214:O1214"/>
    <mergeCell ref="P1214:R1214"/>
    <mergeCell ref="S1214:Z1214"/>
    <mergeCell ref="G1215:I1215"/>
    <mergeCell ref="J1215:O1215"/>
    <mergeCell ref="P1215:R1215"/>
    <mergeCell ref="S1215:Z1215"/>
    <mergeCell ref="G1216:I1216"/>
    <mergeCell ref="J1216:Z1216"/>
    <mergeCell ref="D1217:F1219"/>
    <mergeCell ref="G1217:M1219"/>
    <mergeCell ref="O1226:P1226"/>
    <mergeCell ref="Q1226:U1226"/>
    <mergeCell ref="V1226:Z1226"/>
    <mergeCell ref="AC1226:AE1226"/>
    <mergeCell ref="AF1226:AJ1226"/>
    <mergeCell ref="AK1226:AM1226"/>
    <mergeCell ref="AN1226:AU1226"/>
    <mergeCell ref="G1227:K1227"/>
    <mergeCell ref="L1227:P1227"/>
    <mergeCell ref="Q1227:U1227"/>
    <mergeCell ref="V1227:Z1227"/>
    <mergeCell ref="AC1227:AE1227"/>
    <mergeCell ref="AF1227:AU1227"/>
    <mergeCell ref="G1228:K1228"/>
    <mergeCell ref="L1228:P1228"/>
    <mergeCell ref="Q1228:U1228"/>
    <mergeCell ref="V1228:Z1228"/>
    <mergeCell ref="D1261:F1262"/>
    <mergeCell ref="O1235:V1235"/>
    <mergeCell ref="B1237:C1251"/>
    <mergeCell ref="D1237:F1238"/>
    <mergeCell ref="G1237:Z1238"/>
    <mergeCell ref="D1239:F1242"/>
    <mergeCell ref="G1239:I1239"/>
    <mergeCell ref="J1239:K1239"/>
    <mergeCell ref="M1239:O1239"/>
    <mergeCell ref="P1239:Z1239"/>
    <mergeCell ref="G1240:I1240"/>
    <mergeCell ref="J1240:O1240"/>
    <mergeCell ref="P1240:R1240"/>
    <mergeCell ref="S1240:Z1240"/>
    <mergeCell ref="G1241:I1241"/>
    <mergeCell ref="J1241:O1241"/>
    <mergeCell ref="P1241:R1241"/>
    <mergeCell ref="S1241:Z1241"/>
    <mergeCell ref="G1242:I1242"/>
    <mergeCell ref="J1242:Z1242"/>
    <mergeCell ref="D1243:F1245"/>
    <mergeCell ref="G1243:M1245"/>
    <mergeCell ref="N1243:Q1245"/>
    <mergeCell ref="R1243:Z1245"/>
    <mergeCell ref="D1246:F1248"/>
    <mergeCell ref="G1246:M1248"/>
    <mergeCell ref="N1246:Q1248"/>
    <mergeCell ref="D1249:F1251"/>
    <mergeCell ref="B1226:C1236"/>
    <mergeCell ref="D1226:F1228"/>
    <mergeCell ref="G1226:K1226"/>
    <mergeCell ref="L1226:M1226"/>
    <mergeCell ref="D1275:F1277"/>
    <mergeCell ref="B1252:C1262"/>
    <mergeCell ref="D1252:F1254"/>
    <mergeCell ref="G1252:K1252"/>
    <mergeCell ref="L1252:M1252"/>
    <mergeCell ref="O1252:P1252"/>
    <mergeCell ref="Q1252:U1252"/>
    <mergeCell ref="V1252:Z1252"/>
    <mergeCell ref="AC1252:AE1252"/>
    <mergeCell ref="AF1252:AJ1252"/>
    <mergeCell ref="AK1252:AM1252"/>
    <mergeCell ref="AN1252:AU1252"/>
    <mergeCell ref="G1253:K1253"/>
    <mergeCell ref="L1253:P1253"/>
    <mergeCell ref="Q1253:U1253"/>
    <mergeCell ref="V1253:Z1253"/>
    <mergeCell ref="AC1253:AE1253"/>
    <mergeCell ref="AF1253:AU1253"/>
    <mergeCell ref="G1254:K1254"/>
    <mergeCell ref="L1254:P1254"/>
    <mergeCell ref="Q1254:U1254"/>
    <mergeCell ref="V1254:Z1254"/>
    <mergeCell ref="D1255:F1256"/>
    <mergeCell ref="G1255:Z1256"/>
    <mergeCell ref="D1257:F1260"/>
    <mergeCell ref="O1258:V1258"/>
    <mergeCell ref="G1259:K1259"/>
    <mergeCell ref="L1259:P1259"/>
    <mergeCell ref="Q1259:U1259"/>
    <mergeCell ref="V1259:Z1259"/>
    <mergeCell ref="G1260:K1260"/>
    <mergeCell ref="L1260:M1260"/>
    <mergeCell ref="L1285:P1285"/>
    <mergeCell ref="Q1285:U1285"/>
    <mergeCell ref="V1285:Z1285"/>
    <mergeCell ref="G1286:K1286"/>
    <mergeCell ref="L1286:M1286"/>
    <mergeCell ref="D1287:F1288"/>
    <mergeCell ref="O1261:V1261"/>
    <mergeCell ref="B1263:C1277"/>
    <mergeCell ref="D1263:F1264"/>
    <mergeCell ref="G1263:Z1264"/>
    <mergeCell ref="D1265:F1268"/>
    <mergeCell ref="G1265:I1265"/>
    <mergeCell ref="J1265:K1265"/>
    <mergeCell ref="M1265:O1265"/>
    <mergeCell ref="P1265:Z1265"/>
    <mergeCell ref="G1266:I1266"/>
    <mergeCell ref="J1266:O1266"/>
    <mergeCell ref="P1266:R1266"/>
    <mergeCell ref="S1266:Z1266"/>
    <mergeCell ref="G1267:I1267"/>
    <mergeCell ref="J1267:O1267"/>
    <mergeCell ref="P1267:R1267"/>
    <mergeCell ref="S1267:Z1267"/>
    <mergeCell ref="G1268:I1268"/>
    <mergeCell ref="J1268:Z1268"/>
    <mergeCell ref="D1269:F1271"/>
    <mergeCell ref="G1269:M1271"/>
    <mergeCell ref="N1269:Q1271"/>
    <mergeCell ref="R1269:Z1271"/>
    <mergeCell ref="D1272:F1274"/>
    <mergeCell ref="G1272:M1274"/>
    <mergeCell ref="N1272:Q1274"/>
    <mergeCell ref="N1295:Q1297"/>
    <mergeCell ref="R1295:Z1297"/>
    <mergeCell ref="D1298:F1300"/>
    <mergeCell ref="G1298:M1300"/>
    <mergeCell ref="N1298:Q1300"/>
    <mergeCell ref="D1301:F1303"/>
    <mergeCell ref="B1278:C1288"/>
    <mergeCell ref="D1278:F1280"/>
    <mergeCell ref="G1278:K1278"/>
    <mergeCell ref="L1278:M1278"/>
    <mergeCell ref="O1278:P1278"/>
    <mergeCell ref="Q1278:U1278"/>
    <mergeCell ref="V1278:Z1278"/>
    <mergeCell ref="AC1278:AE1278"/>
    <mergeCell ref="AF1278:AJ1278"/>
    <mergeCell ref="AK1278:AM1278"/>
    <mergeCell ref="AN1278:AU1278"/>
    <mergeCell ref="G1279:K1279"/>
    <mergeCell ref="L1279:P1279"/>
    <mergeCell ref="Q1279:U1279"/>
    <mergeCell ref="V1279:Z1279"/>
    <mergeCell ref="AC1279:AE1279"/>
    <mergeCell ref="AF1279:AU1279"/>
    <mergeCell ref="G1280:K1280"/>
    <mergeCell ref="L1280:P1280"/>
    <mergeCell ref="Q1280:U1280"/>
    <mergeCell ref="V1280:Z1280"/>
    <mergeCell ref="D1281:F1282"/>
    <mergeCell ref="G1281:Z1282"/>
    <mergeCell ref="D1283:F1286"/>
    <mergeCell ref="O1284:V1284"/>
    <mergeCell ref="G1285:K1285"/>
    <mergeCell ref="D1307:F1308"/>
    <mergeCell ref="G1307:Z1308"/>
    <mergeCell ref="D1309:F1312"/>
    <mergeCell ref="O1310:V1310"/>
    <mergeCell ref="G1311:K1311"/>
    <mergeCell ref="L1311:P1311"/>
    <mergeCell ref="Q1311:U1311"/>
    <mergeCell ref="V1311:Z1311"/>
    <mergeCell ref="G1312:K1312"/>
    <mergeCell ref="L1312:M1312"/>
    <mergeCell ref="D1313:F1314"/>
    <mergeCell ref="O1287:V1287"/>
    <mergeCell ref="B1289:C1303"/>
    <mergeCell ref="D1289:F1290"/>
    <mergeCell ref="G1289:Z1290"/>
    <mergeCell ref="D1291:F1294"/>
    <mergeCell ref="G1291:I1291"/>
    <mergeCell ref="J1291:K1291"/>
    <mergeCell ref="M1291:O1291"/>
    <mergeCell ref="P1291:Z1291"/>
    <mergeCell ref="G1292:I1292"/>
    <mergeCell ref="J1292:O1292"/>
    <mergeCell ref="P1292:R1292"/>
    <mergeCell ref="S1292:Z1292"/>
    <mergeCell ref="G1293:I1293"/>
    <mergeCell ref="J1293:O1293"/>
    <mergeCell ref="P1293:R1293"/>
    <mergeCell ref="S1293:Z1293"/>
    <mergeCell ref="G1294:I1294"/>
    <mergeCell ref="J1294:Z1294"/>
    <mergeCell ref="D1295:F1297"/>
    <mergeCell ref="G1295:M1297"/>
    <mergeCell ref="O1304:P1304"/>
    <mergeCell ref="Q1304:U1304"/>
    <mergeCell ref="V1304:Z1304"/>
    <mergeCell ref="AC1304:AE1304"/>
    <mergeCell ref="AF1304:AJ1304"/>
    <mergeCell ref="AK1304:AM1304"/>
    <mergeCell ref="AN1304:AU1304"/>
    <mergeCell ref="G1305:K1305"/>
    <mergeCell ref="L1305:P1305"/>
    <mergeCell ref="Q1305:U1305"/>
    <mergeCell ref="V1305:Z1305"/>
    <mergeCell ref="AC1305:AE1305"/>
    <mergeCell ref="AF1305:AU1305"/>
    <mergeCell ref="G1306:K1306"/>
    <mergeCell ref="L1306:P1306"/>
    <mergeCell ref="Q1306:U1306"/>
    <mergeCell ref="V1306:Z1306"/>
    <mergeCell ref="D1339:F1340"/>
    <mergeCell ref="O1313:V1313"/>
    <mergeCell ref="B1315:C1329"/>
    <mergeCell ref="D1315:F1316"/>
    <mergeCell ref="G1315:Z1316"/>
    <mergeCell ref="D1317:F1320"/>
    <mergeCell ref="G1317:I1317"/>
    <mergeCell ref="J1317:K1317"/>
    <mergeCell ref="M1317:O1317"/>
    <mergeCell ref="P1317:Z1317"/>
    <mergeCell ref="G1318:I1318"/>
    <mergeCell ref="J1318:O1318"/>
    <mergeCell ref="P1318:R1318"/>
    <mergeCell ref="S1318:Z1318"/>
    <mergeCell ref="G1319:I1319"/>
    <mergeCell ref="J1319:O1319"/>
    <mergeCell ref="P1319:R1319"/>
    <mergeCell ref="S1319:Z1319"/>
    <mergeCell ref="G1320:I1320"/>
    <mergeCell ref="J1320:Z1320"/>
    <mergeCell ref="D1321:F1323"/>
    <mergeCell ref="G1321:M1323"/>
    <mergeCell ref="N1321:Q1323"/>
    <mergeCell ref="R1321:Z1323"/>
    <mergeCell ref="D1324:F1326"/>
    <mergeCell ref="G1324:M1326"/>
    <mergeCell ref="N1324:Q1326"/>
    <mergeCell ref="D1327:F1329"/>
    <mergeCell ref="B1304:C1314"/>
    <mergeCell ref="D1304:F1306"/>
    <mergeCell ref="G1304:K1304"/>
    <mergeCell ref="L1304:M1304"/>
    <mergeCell ref="D1353:F1355"/>
    <mergeCell ref="B1330:C1340"/>
    <mergeCell ref="D1330:F1332"/>
    <mergeCell ref="G1330:K1330"/>
    <mergeCell ref="L1330:M1330"/>
    <mergeCell ref="O1330:P1330"/>
    <mergeCell ref="Q1330:U1330"/>
    <mergeCell ref="V1330:Z1330"/>
    <mergeCell ref="AC1330:AE1330"/>
    <mergeCell ref="AF1330:AJ1330"/>
    <mergeCell ref="AK1330:AM1330"/>
    <mergeCell ref="AN1330:AU1330"/>
    <mergeCell ref="G1331:K1331"/>
    <mergeCell ref="L1331:P1331"/>
    <mergeCell ref="Q1331:U1331"/>
    <mergeCell ref="V1331:Z1331"/>
    <mergeCell ref="AC1331:AE1331"/>
    <mergeCell ref="AF1331:AU1331"/>
    <mergeCell ref="G1332:K1332"/>
    <mergeCell ref="L1332:P1332"/>
    <mergeCell ref="Q1332:U1332"/>
    <mergeCell ref="V1332:Z1332"/>
    <mergeCell ref="D1333:F1334"/>
    <mergeCell ref="G1333:Z1334"/>
    <mergeCell ref="D1335:F1338"/>
    <mergeCell ref="O1336:V1336"/>
    <mergeCell ref="G1337:K1337"/>
    <mergeCell ref="L1337:P1337"/>
    <mergeCell ref="Q1337:U1337"/>
    <mergeCell ref="V1337:Z1337"/>
    <mergeCell ref="G1338:K1338"/>
    <mergeCell ref="L1338:M1338"/>
    <mergeCell ref="L1363:P1363"/>
    <mergeCell ref="Q1363:U1363"/>
    <mergeCell ref="V1363:Z1363"/>
    <mergeCell ref="G1364:K1364"/>
    <mergeCell ref="L1364:M1364"/>
    <mergeCell ref="D1365:F1366"/>
    <mergeCell ref="O1339:V1339"/>
    <mergeCell ref="B1341:C1355"/>
    <mergeCell ref="D1341:F1342"/>
    <mergeCell ref="G1341:Z1342"/>
    <mergeCell ref="D1343:F1346"/>
    <mergeCell ref="G1343:I1343"/>
    <mergeCell ref="J1343:K1343"/>
    <mergeCell ref="M1343:O1343"/>
    <mergeCell ref="P1343:Z1343"/>
    <mergeCell ref="G1344:I1344"/>
    <mergeCell ref="J1344:O1344"/>
    <mergeCell ref="P1344:R1344"/>
    <mergeCell ref="S1344:Z1344"/>
    <mergeCell ref="G1345:I1345"/>
    <mergeCell ref="J1345:O1345"/>
    <mergeCell ref="P1345:R1345"/>
    <mergeCell ref="S1345:Z1345"/>
    <mergeCell ref="G1346:I1346"/>
    <mergeCell ref="J1346:Z1346"/>
    <mergeCell ref="D1347:F1349"/>
    <mergeCell ref="G1347:M1349"/>
    <mergeCell ref="N1347:Q1349"/>
    <mergeCell ref="R1347:Z1349"/>
    <mergeCell ref="D1350:F1352"/>
    <mergeCell ref="G1350:M1352"/>
    <mergeCell ref="N1350:Q1352"/>
    <mergeCell ref="N1373:Q1375"/>
    <mergeCell ref="R1373:Z1375"/>
    <mergeCell ref="D1376:F1378"/>
    <mergeCell ref="G1376:M1378"/>
    <mergeCell ref="N1376:Q1378"/>
    <mergeCell ref="D1379:F1381"/>
    <mergeCell ref="B1356:C1366"/>
    <mergeCell ref="D1356:F1358"/>
    <mergeCell ref="G1356:K1356"/>
    <mergeCell ref="L1356:M1356"/>
    <mergeCell ref="O1356:P1356"/>
    <mergeCell ref="Q1356:U1356"/>
    <mergeCell ref="V1356:Z1356"/>
    <mergeCell ref="AC1356:AE1356"/>
    <mergeCell ref="AF1356:AJ1356"/>
    <mergeCell ref="AK1356:AM1356"/>
    <mergeCell ref="AN1356:AU1356"/>
    <mergeCell ref="G1357:K1357"/>
    <mergeCell ref="L1357:P1357"/>
    <mergeCell ref="Q1357:U1357"/>
    <mergeCell ref="V1357:Z1357"/>
    <mergeCell ref="AC1357:AE1357"/>
    <mergeCell ref="AF1357:AU1357"/>
    <mergeCell ref="G1358:K1358"/>
    <mergeCell ref="L1358:P1358"/>
    <mergeCell ref="Q1358:U1358"/>
    <mergeCell ref="V1358:Z1358"/>
    <mergeCell ref="D1359:F1360"/>
    <mergeCell ref="G1359:Z1360"/>
    <mergeCell ref="D1361:F1364"/>
    <mergeCell ref="O1362:V1362"/>
    <mergeCell ref="G1363:K1363"/>
    <mergeCell ref="D1385:F1386"/>
    <mergeCell ref="G1385:Z1386"/>
    <mergeCell ref="D1387:F1390"/>
    <mergeCell ref="O1388:V1388"/>
    <mergeCell ref="G1389:K1389"/>
    <mergeCell ref="L1389:P1389"/>
    <mergeCell ref="Q1389:U1389"/>
    <mergeCell ref="V1389:Z1389"/>
    <mergeCell ref="G1390:K1390"/>
    <mergeCell ref="L1390:M1390"/>
    <mergeCell ref="D1391:F1392"/>
    <mergeCell ref="O1365:V1365"/>
    <mergeCell ref="B1367:C1381"/>
    <mergeCell ref="D1367:F1368"/>
    <mergeCell ref="G1367:Z1368"/>
    <mergeCell ref="D1369:F1372"/>
    <mergeCell ref="G1369:I1369"/>
    <mergeCell ref="J1369:K1369"/>
    <mergeCell ref="M1369:O1369"/>
    <mergeCell ref="P1369:Z1369"/>
    <mergeCell ref="G1370:I1370"/>
    <mergeCell ref="J1370:O1370"/>
    <mergeCell ref="P1370:R1370"/>
    <mergeCell ref="S1370:Z1370"/>
    <mergeCell ref="G1371:I1371"/>
    <mergeCell ref="J1371:O1371"/>
    <mergeCell ref="P1371:R1371"/>
    <mergeCell ref="S1371:Z1371"/>
    <mergeCell ref="G1372:I1372"/>
    <mergeCell ref="J1372:Z1372"/>
    <mergeCell ref="D1373:F1375"/>
    <mergeCell ref="G1373:M1375"/>
    <mergeCell ref="O1382:P1382"/>
    <mergeCell ref="Q1382:U1382"/>
    <mergeCell ref="V1382:Z1382"/>
    <mergeCell ref="AC1382:AE1382"/>
    <mergeCell ref="AF1382:AJ1382"/>
    <mergeCell ref="AK1382:AM1382"/>
    <mergeCell ref="AN1382:AU1382"/>
    <mergeCell ref="G1383:K1383"/>
    <mergeCell ref="L1383:P1383"/>
    <mergeCell ref="Q1383:U1383"/>
    <mergeCell ref="V1383:Z1383"/>
    <mergeCell ref="AC1383:AE1383"/>
    <mergeCell ref="AF1383:AU1383"/>
    <mergeCell ref="G1384:K1384"/>
    <mergeCell ref="L1384:P1384"/>
    <mergeCell ref="Q1384:U1384"/>
    <mergeCell ref="V1384:Z1384"/>
    <mergeCell ref="D1417:F1418"/>
    <mergeCell ref="O1391:V1391"/>
    <mergeCell ref="B1393:C1407"/>
    <mergeCell ref="D1393:F1394"/>
    <mergeCell ref="G1393:Z1394"/>
    <mergeCell ref="D1395:F1398"/>
    <mergeCell ref="G1395:I1395"/>
    <mergeCell ref="J1395:K1395"/>
    <mergeCell ref="M1395:O1395"/>
    <mergeCell ref="P1395:Z1395"/>
    <mergeCell ref="G1396:I1396"/>
    <mergeCell ref="J1396:O1396"/>
    <mergeCell ref="P1396:R1396"/>
    <mergeCell ref="S1396:Z1396"/>
    <mergeCell ref="G1397:I1397"/>
    <mergeCell ref="J1397:O1397"/>
    <mergeCell ref="P1397:R1397"/>
    <mergeCell ref="S1397:Z1397"/>
    <mergeCell ref="G1398:I1398"/>
    <mergeCell ref="J1398:Z1398"/>
    <mergeCell ref="D1399:F1401"/>
    <mergeCell ref="G1399:M1401"/>
    <mergeCell ref="N1399:Q1401"/>
    <mergeCell ref="R1399:Z1401"/>
    <mergeCell ref="D1402:F1404"/>
    <mergeCell ref="G1402:M1404"/>
    <mergeCell ref="N1402:Q1404"/>
    <mergeCell ref="D1405:F1407"/>
    <mergeCell ref="B1382:C1392"/>
    <mergeCell ref="D1382:F1384"/>
    <mergeCell ref="G1382:K1382"/>
    <mergeCell ref="L1382:M1382"/>
    <mergeCell ref="D1431:F1433"/>
    <mergeCell ref="B1408:C1418"/>
    <mergeCell ref="D1408:F1410"/>
    <mergeCell ref="G1408:K1408"/>
    <mergeCell ref="L1408:M1408"/>
    <mergeCell ref="O1408:P1408"/>
    <mergeCell ref="Q1408:U1408"/>
    <mergeCell ref="V1408:Z1408"/>
    <mergeCell ref="AC1408:AE1408"/>
    <mergeCell ref="AF1408:AJ1408"/>
    <mergeCell ref="AK1408:AM1408"/>
    <mergeCell ref="AN1408:AU1408"/>
    <mergeCell ref="G1409:K1409"/>
    <mergeCell ref="L1409:P1409"/>
    <mergeCell ref="Q1409:U1409"/>
    <mergeCell ref="V1409:Z1409"/>
    <mergeCell ref="AC1409:AE1409"/>
    <mergeCell ref="AF1409:AU1409"/>
    <mergeCell ref="G1410:K1410"/>
    <mergeCell ref="L1410:P1410"/>
    <mergeCell ref="Q1410:U1410"/>
    <mergeCell ref="V1410:Z1410"/>
    <mergeCell ref="D1411:F1412"/>
    <mergeCell ref="G1411:Z1412"/>
    <mergeCell ref="D1413:F1416"/>
    <mergeCell ref="O1414:V1414"/>
    <mergeCell ref="G1415:K1415"/>
    <mergeCell ref="L1415:P1415"/>
    <mergeCell ref="Q1415:U1415"/>
    <mergeCell ref="V1415:Z1415"/>
    <mergeCell ref="G1416:K1416"/>
    <mergeCell ref="L1416:M1416"/>
    <mergeCell ref="L1441:P1441"/>
    <mergeCell ref="Q1441:U1441"/>
    <mergeCell ref="V1441:Z1441"/>
    <mergeCell ref="G1442:K1442"/>
    <mergeCell ref="L1442:M1442"/>
    <mergeCell ref="D1443:F1444"/>
    <mergeCell ref="O1417:V1417"/>
    <mergeCell ref="B1419:C1433"/>
    <mergeCell ref="D1419:F1420"/>
    <mergeCell ref="G1419:Z1420"/>
    <mergeCell ref="D1421:F1424"/>
    <mergeCell ref="G1421:I1421"/>
    <mergeCell ref="J1421:K1421"/>
    <mergeCell ref="M1421:O1421"/>
    <mergeCell ref="P1421:Z1421"/>
    <mergeCell ref="G1422:I1422"/>
    <mergeCell ref="J1422:O1422"/>
    <mergeCell ref="P1422:R1422"/>
    <mergeCell ref="S1422:Z1422"/>
    <mergeCell ref="G1423:I1423"/>
    <mergeCell ref="J1423:O1423"/>
    <mergeCell ref="P1423:R1423"/>
    <mergeCell ref="S1423:Z1423"/>
    <mergeCell ref="G1424:I1424"/>
    <mergeCell ref="J1424:Z1424"/>
    <mergeCell ref="D1425:F1427"/>
    <mergeCell ref="G1425:M1427"/>
    <mergeCell ref="N1425:Q1427"/>
    <mergeCell ref="R1425:Z1427"/>
    <mergeCell ref="D1428:F1430"/>
    <mergeCell ref="G1428:M1430"/>
    <mergeCell ref="N1428:Q1430"/>
    <mergeCell ref="N1451:Q1453"/>
    <mergeCell ref="R1451:Z1453"/>
    <mergeCell ref="D1454:F1456"/>
    <mergeCell ref="G1454:M1456"/>
    <mergeCell ref="N1454:Q1456"/>
    <mergeCell ref="D1457:F1459"/>
    <mergeCell ref="B1434:C1444"/>
    <mergeCell ref="D1434:F1436"/>
    <mergeCell ref="G1434:K1434"/>
    <mergeCell ref="L1434:M1434"/>
    <mergeCell ref="O1434:P1434"/>
    <mergeCell ref="Q1434:U1434"/>
    <mergeCell ref="V1434:Z1434"/>
    <mergeCell ref="AC1434:AE1434"/>
    <mergeCell ref="AF1434:AJ1434"/>
    <mergeCell ref="AK1434:AM1434"/>
    <mergeCell ref="AN1434:AU1434"/>
    <mergeCell ref="G1435:K1435"/>
    <mergeCell ref="L1435:P1435"/>
    <mergeCell ref="Q1435:U1435"/>
    <mergeCell ref="V1435:Z1435"/>
    <mergeCell ref="AC1435:AE1435"/>
    <mergeCell ref="AF1435:AU1435"/>
    <mergeCell ref="G1436:K1436"/>
    <mergeCell ref="L1436:P1436"/>
    <mergeCell ref="Q1436:U1436"/>
    <mergeCell ref="V1436:Z1436"/>
    <mergeCell ref="D1437:F1438"/>
    <mergeCell ref="G1437:Z1438"/>
    <mergeCell ref="D1439:F1442"/>
    <mergeCell ref="O1440:V1440"/>
    <mergeCell ref="G1441:K1441"/>
    <mergeCell ref="D1463:F1464"/>
    <mergeCell ref="G1463:Z1464"/>
    <mergeCell ref="D1465:F1468"/>
    <mergeCell ref="O1466:V1466"/>
    <mergeCell ref="G1467:K1467"/>
    <mergeCell ref="L1467:P1467"/>
    <mergeCell ref="Q1467:U1467"/>
    <mergeCell ref="V1467:Z1467"/>
    <mergeCell ref="G1468:K1468"/>
    <mergeCell ref="L1468:M1468"/>
    <mergeCell ref="D1469:F1470"/>
    <mergeCell ref="O1443:V1443"/>
    <mergeCell ref="B1445:C1459"/>
    <mergeCell ref="D1445:F1446"/>
    <mergeCell ref="G1445:Z1446"/>
    <mergeCell ref="D1447:F1450"/>
    <mergeCell ref="G1447:I1447"/>
    <mergeCell ref="J1447:K1447"/>
    <mergeCell ref="M1447:O1447"/>
    <mergeCell ref="P1447:Z1447"/>
    <mergeCell ref="G1448:I1448"/>
    <mergeCell ref="J1448:O1448"/>
    <mergeCell ref="P1448:R1448"/>
    <mergeCell ref="S1448:Z1448"/>
    <mergeCell ref="G1449:I1449"/>
    <mergeCell ref="J1449:O1449"/>
    <mergeCell ref="P1449:R1449"/>
    <mergeCell ref="S1449:Z1449"/>
    <mergeCell ref="G1450:I1450"/>
    <mergeCell ref="J1450:Z1450"/>
    <mergeCell ref="D1451:F1453"/>
    <mergeCell ref="G1451:M1453"/>
    <mergeCell ref="O1460:P1460"/>
    <mergeCell ref="Q1460:U1460"/>
    <mergeCell ref="V1460:Z1460"/>
    <mergeCell ref="AC1460:AE1460"/>
    <mergeCell ref="AF1460:AJ1460"/>
    <mergeCell ref="AK1460:AM1460"/>
    <mergeCell ref="AN1460:AU1460"/>
    <mergeCell ref="G1461:K1461"/>
    <mergeCell ref="L1461:P1461"/>
    <mergeCell ref="Q1461:U1461"/>
    <mergeCell ref="V1461:Z1461"/>
    <mergeCell ref="AC1461:AE1461"/>
    <mergeCell ref="AF1461:AU1461"/>
    <mergeCell ref="G1462:K1462"/>
    <mergeCell ref="L1462:P1462"/>
    <mergeCell ref="Q1462:U1462"/>
    <mergeCell ref="V1462:Z1462"/>
    <mergeCell ref="D1495:F1496"/>
    <mergeCell ref="O1469:V1469"/>
    <mergeCell ref="B1471:C1485"/>
    <mergeCell ref="D1471:F1472"/>
    <mergeCell ref="G1471:Z1472"/>
    <mergeCell ref="D1473:F1476"/>
    <mergeCell ref="G1473:I1473"/>
    <mergeCell ref="J1473:K1473"/>
    <mergeCell ref="M1473:O1473"/>
    <mergeCell ref="P1473:Z1473"/>
    <mergeCell ref="G1474:I1474"/>
    <mergeCell ref="J1474:O1474"/>
    <mergeCell ref="P1474:R1474"/>
    <mergeCell ref="S1474:Z1474"/>
    <mergeCell ref="G1475:I1475"/>
    <mergeCell ref="J1475:O1475"/>
    <mergeCell ref="P1475:R1475"/>
    <mergeCell ref="S1475:Z1475"/>
    <mergeCell ref="G1476:I1476"/>
    <mergeCell ref="J1476:Z1476"/>
    <mergeCell ref="D1477:F1479"/>
    <mergeCell ref="G1477:M1479"/>
    <mergeCell ref="N1477:Q1479"/>
    <mergeCell ref="R1477:Z1479"/>
    <mergeCell ref="D1480:F1482"/>
    <mergeCell ref="G1480:M1482"/>
    <mergeCell ref="N1480:Q1482"/>
    <mergeCell ref="D1483:F1485"/>
    <mergeCell ref="B1460:C1470"/>
    <mergeCell ref="D1460:F1462"/>
    <mergeCell ref="G1460:K1460"/>
    <mergeCell ref="L1460:M1460"/>
    <mergeCell ref="D1509:F1511"/>
    <mergeCell ref="B1486:C1496"/>
    <mergeCell ref="D1486:F1488"/>
    <mergeCell ref="G1486:K1486"/>
    <mergeCell ref="L1486:M1486"/>
    <mergeCell ref="O1486:P1486"/>
    <mergeCell ref="Q1486:U1486"/>
    <mergeCell ref="V1486:Z1486"/>
    <mergeCell ref="AC1486:AE1486"/>
    <mergeCell ref="AF1486:AJ1486"/>
    <mergeCell ref="AK1486:AM1486"/>
    <mergeCell ref="AN1486:AU1486"/>
    <mergeCell ref="G1487:K1487"/>
    <mergeCell ref="L1487:P1487"/>
    <mergeCell ref="Q1487:U1487"/>
    <mergeCell ref="V1487:Z1487"/>
    <mergeCell ref="AC1487:AE1487"/>
    <mergeCell ref="AF1487:AU1487"/>
    <mergeCell ref="G1488:K1488"/>
    <mergeCell ref="L1488:P1488"/>
    <mergeCell ref="Q1488:U1488"/>
    <mergeCell ref="V1488:Z1488"/>
    <mergeCell ref="D1489:F1490"/>
    <mergeCell ref="G1489:Z1490"/>
    <mergeCell ref="D1491:F1494"/>
    <mergeCell ref="O1492:V1492"/>
    <mergeCell ref="G1493:K1493"/>
    <mergeCell ref="L1493:P1493"/>
    <mergeCell ref="Q1493:U1493"/>
    <mergeCell ref="V1493:Z1493"/>
    <mergeCell ref="G1494:K1494"/>
    <mergeCell ref="L1494:M1494"/>
    <mergeCell ref="L1519:P1519"/>
    <mergeCell ref="Q1519:U1519"/>
    <mergeCell ref="V1519:Z1519"/>
    <mergeCell ref="G1520:K1520"/>
    <mergeCell ref="L1520:M1520"/>
    <mergeCell ref="D1521:F1522"/>
    <mergeCell ref="O1495:V1495"/>
    <mergeCell ref="B1497:C1511"/>
    <mergeCell ref="D1497:F1498"/>
    <mergeCell ref="G1497:Z1498"/>
    <mergeCell ref="D1499:F1502"/>
    <mergeCell ref="G1499:I1499"/>
    <mergeCell ref="J1499:K1499"/>
    <mergeCell ref="M1499:O1499"/>
    <mergeCell ref="P1499:Z1499"/>
    <mergeCell ref="G1500:I1500"/>
    <mergeCell ref="J1500:O1500"/>
    <mergeCell ref="P1500:R1500"/>
    <mergeCell ref="S1500:Z1500"/>
    <mergeCell ref="G1501:I1501"/>
    <mergeCell ref="J1501:O1501"/>
    <mergeCell ref="P1501:R1501"/>
    <mergeCell ref="S1501:Z1501"/>
    <mergeCell ref="G1502:I1502"/>
    <mergeCell ref="J1502:Z1502"/>
    <mergeCell ref="D1503:F1505"/>
    <mergeCell ref="G1503:M1505"/>
    <mergeCell ref="N1503:Q1505"/>
    <mergeCell ref="R1503:Z1505"/>
    <mergeCell ref="D1506:F1508"/>
    <mergeCell ref="G1506:M1508"/>
    <mergeCell ref="N1506:Q1508"/>
    <mergeCell ref="N1529:Q1531"/>
    <mergeCell ref="R1529:Z1531"/>
    <mergeCell ref="D1532:F1534"/>
    <mergeCell ref="G1532:M1534"/>
    <mergeCell ref="N1532:Q1534"/>
    <mergeCell ref="D1535:F1537"/>
    <mergeCell ref="B1512:C1522"/>
    <mergeCell ref="D1512:F1514"/>
    <mergeCell ref="G1512:K1512"/>
    <mergeCell ref="L1512:M1512"/>
    <mergeCell ref="O1512:P1512"/>
    <mergeCell ref="Q1512:U1512"/>
    <mergeCell ref="V1512:Z1512"/>
    <mergeCell ref="AC1512:AE1512"/>
    <mergeCell ref="AF1512:AJ1512"/>
    <mergeCell ref="AK1512:AM1512"/>
    <mergeCell ref="AN1512:AU1512"/>
    <mergeCell ref="G1513:K1513"/>
    <mergeCell ref="L1513:P1513"/>
    <mergeCell ref="Q1513:U1513"/>
    <mergeCell ref="V1513:Z1513"/>
    <mergeCell ref="AC1513:AE1513"/>
    <mergeCell ref="AF1513:AU1513"/>
    <mergeCell ref="G1514:K1514"/>
    <mergeCell ref="L1514:P1514"/>
    <mergeCell ref="Q1514:U1514"/>
    <mergeCell ref="V1514:Z1514"/>
    <mergeCell ref="D1515:F1516"/>
    <mergeCell ref="G1515:Z1516"/>
    <mergeCell ref="D1517:F1520"/>
    <mergeCell ref="O1518:V1518"/>
    <mergeCell ref="G1519:K1519"/>
    <mergeCell ref="D1541:F1542"/>
    <mergeCell ref="G1541:Z1542"/>
    <mergeCell ref="D1543:F1546"/>
    <mergeCell ref="O1544:V1544"/>
    <mergeCell ref="G1545:K1545"/>
    <mergeCell ref="L1545:P1545"/>
    <mergeCell ref="Q1545:U1545"/>
    <mergeCell ref="V1545:Z1545"/>
    <mergeCell ref="G1546:K1546"/>
    <mergeCell ref="L1546:M1546"/>
    <mergeCell ref="D1547:F1548"/>
    <mergeCell ref="O1521:V1521"/>
    <mergeCell ref="B1523:C1537"/>
    <mergeCell ref="D1523:F1524"/>
    <mergeCell ref="G1523:Z1524"/>
    <mergeCell ref="D1525:F1528"/>
    <mergeCell ref="G1525:I1525"/>
    <mergeCell ref="J1525:K1525"/>
    <mergeCell ref="M1525:O1525"/>
    <mergeCell ref="P1525:Z1525"/>
    <mergeCell ref="G1526:I1526"/>
    <mergeCell ref="J1526:O1526"/>
    <mergeCell ref="P1526:R1526"/>
    <mergeCell ref="S1526:Z1526"/>
    <mergeCell ref="G1527:I1527"/>
    <mergeCell ref="J1527:O1527"/>
    <mergeCell ref="P1527:R1527"/>
    <mergeCell ref="S1527:Z1527"/>
    <mergeCell ref="G1528:I1528"/>
    <mergeCell ref="J1528:Z1528"/>
    <mergeCell ref="D1529:F1531"/>
    <mergeCell ref="G1529:M1531"/>
    <mergeCell ref="O1538:P1538"/>
    <mergeCell ref="Q1538:U1538"/>
    <mergeCell ref="V1538:Z1538"/>
    <mergeCell ref="AC1538:AE1538"/>
    <mergeCell ref="AF1538:AJ1538"/>
    <mergeCell ref="AK1538:AM1538"/>
    <mergeCell ref="AN1538:AU1538"/>
    <mergeCell ref="G1539:K1539"/>
    <mergeCell ref="L1539:P1539"/>
    <mergeCell ref="Q1539:U1539"/>
    <mergeCell ref="V1539:Z1539"/>
    <mergeCell ref="AC1539:AE1539"/>
    <mergeCell ref="AF1539:AU1539"/>
    <mergeCell ref="G1540:K1540"/>
    <mergeCell ref="L1540:P1540"/>
    <mergeCell ref="Q1540:U1540"/>
    <mergeCell ref="V1540:Z1540"/>
    <mergeCell ref="D1573:F1574"/>
    <mergeCell ref="O1547:V1547"/>
    <mergeCell ref="B1549:C1563"/>
    <mergeCell ref="D1549:F1550"/>
    <mergeCell ref="G1549:Z1550"/>
    <mergeCell ref="D1551:F1554"/>
    <mergeCell ref="G1551:I1551"/>
    <mergeCell ref="J1551:K1551"/>
    <mergeCell ref="M1551:O1551"/>
    <mergeCell ref="P1551:Z1551"/>
    <mergeCell ref="G1552:I1552"/>
    <mergeCell ref="J1552:O1552"/>
    <mergeCell ref="P1552:R1552"/>
    <mergeCell ref="S1552:Z1552"/>
    <mergeCell ref="G1553:I1553"/>
    <mergeCell ref="J1553:O1553"/>
    <mergeCell ref="P1553:R1553"/>
    <mergeCell ref="S1553:Z1553"/>
    <mergeCell ref="G1554:I1554"/>
    <mergeCell ref="J1554:Z1554"/>
    <mergeCell ref="D1555:F1557"/>
    <mergeCell ref="G1555:M1557"/>
    <mergeCell ref="N1555:Q1557"/>
    <mergeCell ref="R1555:Z1557"/>
    <mergeCell ref="D1558:F1560"/>
    <mergeCell ref="G1558:M1560"/>
    <mergeCell ref="N1558:Q1560"/>
    <mergeCell ref="D1561:F1563"/>
    <mergeCell ref="B1538:C1548"/>
    <mergeCell ref="D1538:F1540"/>
    <mergeCell ref="G1538:K1538"/>
    <mergeCell ref="L1538:M1538"/>
    <mergeCell ref="D1587:F1589"/>
    <mergeCell ref="B1564:C1574"/>
    <mergeCell ref="D1564:F1566"/>
    <mergeCell ref="G1564:K1564"/>
    <mergeCell ref="L1564:M1564"/>
    <mergeCell ref="O1564:P1564"/>
    <mergeCell ref="Q1564:U1564"/>
    <mergeCell ref="V1564:Z1564"/>
    <mergeCell ref="AC1564:AE1564"/>
    <mergeCell ref="AF1564:AJ1564"/>
    <mergeCell ref="AK1564:AM1564"/>
    <mergeCell ref="AN1564:AU1564"/>
    <mergeCell ref="G1565:K1565"/>
    <mergeCell ref="L1565:P1565"/>
    <mergeCell ref="Q1565:U1565"/>
    <mergeCell ref="V1565:Z1565"/>
    <mergeCell ref="AC1565:AE1565"/>
    <mergeCell ref="AF1565:AU1565"/>
    <mergeCell ref="G1566:K1566"/>
    <mergeCell ref="L1566:P1566"/>
    <mergeCell ref="Q1566:U1566"/>
    <mergeCell ref="V1566:Z1566"/>
    <mergeCell ref="D1567:F1568"/>
    <mergeCell ref="G1567:Z1568"/>
    <mergeCell ref="D1569:F1572"/>
    <mergeCell ref="O1570:V1570"/>
    <mergeCell ref="G1571:K1571"/>
    <mergeCell ref="L1571:P1571"/>
    <mergeCell ref="Q1571:U1571"/>
    <mergeCell ref="V1571:Z1571"/>
    <mergeCell ref="G1572:K1572"/>
    <mergeCell ref="L1572:M1572"/>
    <mergeCell ref="L1597:P1597"/>
    <mergeCell ref="Q1597:U1597"/>
    <mergeCell ref="V1597:Z1597"/>
    <mergeCell ref="G1598:K1598"/>
    <mergeCell ref="L1598:M1598"/>
    <mergeCell ref="D1599:F1600"/>
    <mergeCell ref="O1573:V1573"/>
    <mergeCell ref="B1575:C1589"/>
    <mergeCell ref="D1575:F1576"/>
    <mergeCell ref="G1575:Z1576"/>
    <mergeCell ref="D1577:F1580"/>
    <mergeCell ref="G1577:I1577"/>
    <mergeCell ref="J1577:K1577"/>
    <mergeCell ref="M1577:O1577"/>
    <mergeCell ref="P1577:Z1577"/>
    <mergeCell ref="G1578:I1578"/>
    <mergeCell ref="J1578:O1578"/>
    <mergeCell ref="P1578:R1578"/>
    <mergeCell ref="S1578:Z1578"/>
    <mergeCell ref="G1579:I1579"/>
    <mergeCell ref="J1579:O1579"/>
    <mergeCell ref="P1579:R1579"/>
    <mergeCell ref="S1579:Z1579"/>
    <mergeCell ref="G1580:I1580"/>
    <mergeCell ref="J1580:Z1580"/>
    <mergeCell ref="D1581:F1583"/>
    <mergeCell ref="G1581:M1583"/>
    <mergeCell ref="N1581:Q1583"/>
    <mergeCell ref="R1581:Z1583"/>
    <mergeCell ref="D1584:F1586"/>
    <mergeCell ref="G1584:M1586"/>
    <mergeCell ref="N1584:Q1586"/>
    <mergeCell ref="N1607:Q1609"/>
    <mergeCell ref="R1607:Z1609"/>
    <mergeCell ref="D1610:F1612"/>
    <mergeCell ref="G1610:M1612"/>
    <mergeCell ref="N1610:Q1612"/>
    <mergeCell ref="D1613:F1615"/>
    <mergeCell ref="B1590:C1600"/>
    <mergeCell ref="D1590:F1592"/>
    <mergeCell ref="G1590:K1590"/>
    <mergeCell ref="L1590:M1590"/>
    <mergeCell ref="O1590:P1590"/>
    <mergeCell ref="Q1590:U1590"/>
    <mergeCell ref="V1590:Z1590"/>
    <mergeCell ref="AC1590:AE1590"/>
    <mergeCell ref="AF1590:AJ1590"/>
    <mergeCell ref="AK1590:AM1590"/>
    <mergeCell ref="AN1590:AU1590"/>
    <mergeCell ref="G1591:K1591"/>
    <mergeCell ref="L1591:P1591"/>
    <mergeCell ref="Q1591:U1591"/>
    <mergeCell ref="V1591:Z1591"/>
    <mergeCell ref="AC1591:AE1591"/>
    <mergeCell ref="AF1591:AU1591"/>
    <mergeCell ref="G1592:K1592"/>
    <mergeCell ref="L1592:P1592"/>
    <mergeCell ref="Q1592:U1592"/>
    <mergeCell ref="V1592:Z1592"/>
    <mergeCell ref="D1593:F1594"/>
    <mergeCell ref="G1593:Z1594"/>
    <mergeCell ref="D1595:F1598"/>
    <mergeCell ref="O1596:V1596"/>
    <mergeCell ref="G1597:K1597"/>
    <mergeCell ref="D1619:F1620"/>
    <mergeCell ref="G1619:Z1620"/>
    <mergeCell ref="D1621:F1624"/>
    <mergeCell ref="O1622:V1622"/>
    <mergeCell ref="G1623:K1623"/>
    <mergeCell ref="L1623:P1623"/>
    <mergeCell ref="Q1623:U1623"/>
    <mergeCell ref="V1623:Z1623"/>
    <mergeCell ref="G1624:K1624"/>
    <mergeCell ref="L1624:M1624"/>
    <mergeCell ref="D1625:F1626"/>
    <mergeCell ref="O1599:V1599"/>
    <mergeCell ref="B1601:C1615"/>
    <mergeCell ref="D1601:F1602"/>
    <mergeCell ref="G1601:Z1602"/>
    <mergeCell ref="D1603:F1606"/>
    <mergeCell ref="G1603:I1603"/>
    <mergeCell ref="J1603:K1603"/>
    <mergeCell ref="M1603:O1603"/>
    <mergeCell ref="P1603:Z1603"/>
    <mergeCell ref="G1604:I1604"/>
    <mergeCell ref="J1604:O1604"/>
    <mergeCell ref="P1604:R1604"/>
    <mergeCell ref="S1604:Z1604"/>
    <mergeCell ref="G1605:I1605"/>
    <mergeCell ref="J1605:O1605"/>
    <mergeCell ref="P1605:R1605"/>
    <mergeCell ref="S1605:Z1605"/>
    <mergeCell ref="G1606:I1606"/>
    <mergeCell ref="J1606:Z1606"/>
    <mergeCell ref="D1607:F1609"/>
    <mergeCell ref="G1607:M1609"/>
    <mergeCell ref="O1616:P1616"/>
    <mergeCell ref="Q1616:U1616"/>
    <mergeCell ref="V1616:Z1616"/>
    <mergeCell ref="AC1616:AE1616"/>
    <mergeCell ref="AF1616:AJ1616"/>
    <mergeCell ref="AK1616:AM1616"/>
    <mergeCell ref="AN1616:AU1616"/>
    <mergeCell ref="G1617:K1617"/>
    <mergeCell ref="L1617:P1617"/>
    <mergeCell ref="Q1617:U1617"/>
    <mergeCell ref="V1617:Z1617"/>
    <mergeCell ref="AC1617:AE1617"/>
    <mergeCell ref="AF1617:AU1617"/>
    <mergeCell ref="G1618:K1618"/>
    <mergeCell ref="L1618:P1618"/>
    <mergeCell ref="Q1618:U1618"/>
    <mergeCell ref="V1618:Z1618"/>
    <mergeCell ref="D1651:F1652"/>
    <mergeCell ref="O1625:V1625"/>
    <mergeCell ref="B1627:C1641"/>
    <mergeCell ref="D1627:F1628"/>
    <mergeCell ref="G1627:Z1628"/>
    <mergeCell ref="D1629:F1632"/>
    <mergeCell ref="G1629:I1629"/>
    <mergeCell ref="J1629:K1629"/>
    <mergeCell ref="M1629:O1629"/>
    <mergeCell ref="P1629:Z1629"/>
    <mergeCell ref="G1630:I1630"/>
    <mergeCell ref="J1630:O1630"/>
    <mergeCell ref="P1630:R1630"/>
    <mergeCell ref="S1630:Z1630"/>
    <mergeCell ref="G1631:I1631"/>
    <mergeCell ref="J1631:O1631"/>
    <mergeCell ref="P1631:R1631"/>
    <mergeCell ref="S1631:Z1631"/>
    <mergeCell ref="G1632:I1632"/>
    <mergeCell ref="J1632:Z1632"/>
    <mergeCell ref="D1633:F1635"/>
    <mergeCell ref="G1633:M1635"/>
    <mergeCell ref="N1633:Q1635"/>
    <mergeCell ref="R1633:Z1635"/>
    <mergeCell ref="D1636:F1638"/>
    <mergeCell ref="G1636:M1638"/>
    <mergeCell ref="N1636:Q1638"/>
    <mergeCell ref="D1639:F1641"/>
    <mergeCell ref="B1616:C1626"/>
    <mergeCell ref="D1616:F1618"/>
    <mergeCell ref="G1616:K1616"/>
    <mergeCell ref="L1616:M1616"/>
    <mergeCell ref="D1665:F1667"/>
    <mergeCell ref="B1642:C1652"/>
    <mergeCell ref="D1642:F1644"/>
    <mergeCell ref="G1642:K1642"/>
    <mergeCell ref="L1642:M1642"/>
    <mergeCell ref="O1642:P1642"/>
    <mergeCell ref="Q1642:U1642"/>
    <mergeCell ref="V1642:Z1642"/>
    <mergeCell ref="AC1642:AE1642"/>
    <mergeCell ref="AF1642:AJ1642"/>
    <mergeCell ref="AK1642:AM1642"/>
    <mergeCell ref="AN1642:AU1642"/>
    <mergeCell ref="G1643:K1643"/>
    <mergeCell ref="L1643:P1643"/>
    <mergeCell ref="Q1643:U1643"/>
    <mergeCell ref="V1643:Z1643"/>
    <mergeCell ref="AC1643:AE1643"/>
    <mergeCell ref="AF1643:AU1643"/>
    <mergeCell ref="G1644:K1644"/>
    <mergeCell ref="L1644:P1644"/>
    <mergeCell ref="Q1644:U1644"/>
    <mergeCell ref="V1644:Z1644"/>
    <mergeCell ref="D1645:F1646"/>
    <mergeCell ref="G1645:Z1646"/>
    <mergeCell ref="D1647:F1650"/>
    <mergeCell ref="O1648:V1648"/>
    <mergeCell ref="G1649:K1649"/>
    <mergeCell ref="L1649:P1649"/>
    <mergeCell ref="Q1649:U1649"/>
    <mergeCell ref="V1649:Z1649"/>
    <mergeCell ref="G1650:K1650"/>
    <mergeCell ref="L1650:M1650"/>
    <mergeCell ref="L1675:P1675"/>
    <mergeCell ref="Q1675:U1675"/>
    <mergeCell ref="V1675:Z1675"/>
    <mergeCell ref="G1676:K1676"/>
    <mergeCell ref="L1676:M1676"/>
    <mergeCell ref="D1677:F1678"/>
    <mergeCell ref="O1651:V1651"/>
    <mergeCell ref="B1653:C1667"/>
    <mergeCell ref="D1653:F1654"/>
    <mergeCell ref="G1653:Z1654"/>
    <mergeCell ref="D1655:F1658"/>
    <mergeCell ref="G1655:I1655"/>
    <mergeCell ref="J1655:K1655"/>
    <mergeCell ref="M1655:O1655"/>
    <mergeCell ref="P1655:Z1655"/>
    <mergeCell ref="G1656:I1656"/>
    <mergeCell ref="J1656:O1656"/>
    <mergeCell ref="P1656:R1656"/>
    <mergeCell ref="S1656:Z1656"/>
    <mergeCell ref="G1657:I1657"/>
    <mergeCell ref="J1657:O1657"/>
    <mergeCell ref="P1657:R1657"/>
    <mergeCell ref="S1657:Z1657"/>
    <mergeCell ref="G1658:I1658"/>
    <mergeCell ref="J1658:Z1658"/>
    <mergeCell ref="D1659:F1661"/>
    <mergeCell ref="G1659:M1661"/>
    <mergeCell ref="N1659:Q1661"/>
    <mergeCell ref="R1659:Z1661"/>
    <mergeCell ref="D1662:F1664"/>
    <mergeCell ref="G1662:M1664"/>
    <mergeCell ref="N1662:Q1664"/>
    <mergeCell ref="N1685:Q1687"/>
    <mergeCell ref="R1685:Z1687"/>
    <mergeCell ref="D1688:F1690"/>
    <mergeCell ref="G1688:M1690"/>
    <mergeCell ref="N1688:Q1690"/>
    <mergeCell ref="D1691:F1693"/>
    <mergeCell ref="B1668:C1678"/>
    <mergeCell ref="D1668:F1670"/>
    <mergeCell ref="G1668:K1668"/>
    <mergeCell ref="L1668:M1668"/>
    <mergeCell ref="O1668:P1668"/>
    <mergeCell ref="Q1668:U1668"/>
    <mergeCell ref="V1668:Z1668"/>
    <mergeCell ref="AC1668:AE1668"/>
    <mergeCell ref="AF1668:AJ1668"/>
    <mergeCell ref="AK1668:AM1668"/>
    <mergeCell ref="AN1668:AU1668"/>
    <mergeCell ref="G1669:K1669"/>
    <mergeCell ref="L1669:P1669"/>
    <mergeCell ref="Q1669:U1669"/>
    <mergeCell ref="V1669:Z1669"/>
    <mergeCell ref="AC1669:AE1669"/>
    <mergeCell ref="AF1669:AU1669"/>
    <mergeCell ref="G1670:K1670"/>
    <mergeCell ref="L1670:P1670"/>
    <mergeCell ref="Q1670:U1670"/>
    <mergeCell ref="V1670:Z1670"/>
    <mergeCell ref="D1671:F1672"/>
    <mergeCell ref="G1671:Z1672"/>
    <mergeCell ref="D1673:F1676"/>
    <mergeCell ref="O1674:V1674"/>
    <mergeCell ref="G1675:K1675"/>
    <mergeCell ref="D1697:F1698"/>
    <mergeCell ref="G1697:Z1698"/>
    <mergeCell ref="D1699:F1702"/>
    <mergeCell ref="O1700:V1700"/>
    <mergeCell ref="G1701:K1701"/>
    <mergeCell ref="L1701:P1701"/>
    <mergeCell ref="Q1701:U1701"/>
    <mergeCell ref="V1701:Z1701"/>
    <mergeCell ref="G1702:K1702"/>
    <mergeCell ref="L1702:M1702"/>
    <mergeCell ref="D1703:F1704"/>
    <mergeCell ref="O1677:V1677"/>
    <mergeCell ref="B1679:C1693"/>
    <mergeCell ref="D1679:F1680"/>
    <mergeCell ref="G1679:Z1680"/>
    <mergeCell ref="D1681:F1684"/>
    <mergeCell ref="G1681:I1681"/>
    <mergeCell ref="J1681:K1681"/>
    <mergeCell ref="M1681:O1681"/>
    <mergeCell ref="P1681:Z1681"/>
    <mergeCell ref="G1682:I1682"/>
    <mergeCell ref="J1682:O1682"/>
    <mergeCell ref="P1682:R1682"/>
    <mergeCell ref="S1682:Z1682"/>
    <mergeCell ref="G1683:I1683"/>
    <mergeCell ref="J1683:O1683"/>
    <mergeCell ref="P1683:R1683"/>
    <mergeCell ref="S1683:Z1683"/>
    <mergeCell ref="G1684:I1684"/>
    <mergeCell ref="J1684:Z1684"/>
    <mergeCell ref="D1685:F1687"/>
    <mergeCell ref="G1685:M1687"/>
    <mergeCell ref="O1694:P1694"/>
    <mergeCell ref="Q1694:U1694"/>
    <mergeCell ref="V1694:Z1694"/>
    <mergeCell ref="AC1694:AE1694"/>
    <mergeCell ref="AF1694:AJ1694"/>
    <mergeCell ref="AK1694:AM1694"/>
    <mergeCell ref="AN1694:AU1694"/>
    <mergeCell ref="G1695:K1695"/>
    <mergeCell ref="L1695:P1695"/>
    <mergeCell ref="Q1695:U1695"/>
    <mergeCell ref="V1695:Z1695"/>
    <mergeCell ref="AC1695:AE1695"/>
    <mergeCell ref="AF1695:AU1695"/>
    <mergeCell ref="G1696:K1696"/>
    <mergeCell ref="L1696:P1696"/>
    <mergeCell ref="Q1696:U1696"/>
    <mergeCell ref="V1696:Z1696"/>
    <mergeCell ref="D1729:F1730"/>
    <mergeCell ref="O1703:V1703"/>
    <mergeCell ref="B1705:C1719"/>
    <mergeCell ref="D1705:F1706"/>
    <mergeCell ref="G1705:Z1706"/>
    <mergeCell ref="D1707:F1710"/>
    <mergeCell ref="G1707:I1707"/>
    <mergeCell ref="J1707:K1707"/>
    <mergeCell ref="M1707:O1707"/>
    <mergeCell ref="P1707:Z1707"/>
    <mergeCell ref="G1708:I1708"/>
    <mergeCell ref="J1708:O1708"/>
    <mergeCell ref="P1708:R1708"/>
    <mergeCell ref="S1708:Z1708"/>
    <mergeCell ref="G1709:I1709"/>
    <mergeCell ref="J1709:O1709"/>
    <mergeCell ref="P1709:R1709"/>
    <mergeCell ref="S1709:Z1709"/>
    <mergeCell ref="G1710:I1710"/>
    <mergeCell ref="J1710:Z1710"/>
    <mergeCell ref="D1711:F1713"/>
    <mergeCell ref="G1711:M1713"/>
    <mergeCell ref="N1711:Q1713"/>
    <mergeCell ref="R1711:Z1713"/>
    <mergeCell ref="D1714:F1716"/>
    <mergeCell ref="G1714:M1716"/>
    <mergeCell ref="N1714:Q1716"/>
    <mergeCell ref="D1717:F1719"/>
    <mergeCell ref="B1694:C1704"/>
    <mergeCell ref="D1694:F1696"/>
    <mergeCell ref="G1694:K1694"/>
    <mergeCell ref="L1694:M1694"/>
    <mergeCell ref="D1743:F1745"/>
    <mergeCell ref="B1720:C1730"/>
    <mergeCell ref="D1720:F1722"/>
    <mergeCell ref="G1720:K1720"/>
    <mergeCell ref="L1720:M1720"/>
    <mergeCell ref="O1720:P1720"/>
    <mergeCell ref="Q1720:U1720"/>
    <mergeCell ref="V1720:Z1720"/>
    <mergeCell ref="AC1720:AE1720"/>
    <mergeCell ref="AF1720:AJ1720"/>
    <mergeCell ref="AK1720:AM1720"/>
    <mergeCell ref="AN1720:AU1720"/>
    <mergeCell ref="G1721:K1721"/>
    <mergeCell ref="L1721:P1721"/>
    <mergeCell ref="Q1721:U1721"/>
    <mergeCell ref="V1721:Z1721"/>
    <mergeCell ref="AC1721:AE1721"/>
    <mergeCell ref="AF1721:AU1721"/>
    <mergeCell ref="G1722:K1722"/>
    <mergeCell ref="L1722:P1722"/>
    <mergeCell ref="Q1722:U1722"/>
    <mergeCell ref="V1722:Z1722"/>
    <mergeCell ref="D1723:F1724"/>
    <mergeCell ref="G1723:Z1724"/>
    <mergeCell ref="D1725:F1728"/>
    <mergeCell ref="O1726:V1726"/>
    <mergeCell ref="G1727:K1727"/>
    <mergeCell ref="L1727:P1727"/>
    <mergeCell ref="Q1727:U1727"/>
    <mergeCell ref="V1727:Z1727"/>
    <mergeCell ref="G1728:K1728"/>
    <mergeCell ref="L1728:M1728"/>
    <mergeCell ref="L1753:P1753"/>
    <mergeCell ref="Q1753:U1753"/>
    <mergeCell ref="V1753:Z1753"/>
    <mergeCell ref="G1754:K1754"/>
    <mergeCell ref="L1754:M1754"/>
    <mergeCell ref="D1755:F1756"/>
    <mergeCell ref="O1729:V1729"/>
    <mergeCell ref="B1731:C1745"/>
    <mergeCell ref="D1731:F1732"/>
    <mergeCell ref="G1731:Z1732"/>
    <mergeCell ref="D1733:F1736"/>
    <mergeCell ref="G1733:I1733"/>
    <mergeCell ref="J1733:K1733"/>
    <mergeCell ref="M1733:O1733"/>
    <mergeCell ref="P1733:Z1733"/>
    <mergeCell ref="G1734:I1734"/>
    <mergeCell ref="J1734:O1734"/>
    <mergeCell ref="P1734:R1734"/>
    <mergeCell ref="S1734:Z1734"/>
    <mergeCell ref="G1735:I1735"/>
    <mergeCell ref="J1735:O1735"/>
    <mergeCell ref="P1735:R1735"/>
    <mergeCell ref="S1735:Z1735"/>
    <mergeCell ref="G1736:I1736"/>
    <mergeCell ref="J1736:Z1736"/>
    <mergeCell ref="D1737:F1739"/>
    <mergeCell ref="G1737:M1739"/>
    <mergeCell ref="N1737:Q1739"/>
    <mergeCell ref="R1737:Z1739"/>
    <mergeCell ref="D1740:F1742"/>
    <mergeCell ref="G1740:M1742"/>
    <mergeCell ref="N1740:Q1742"/>
    <mergeCell ref="N1763:Q1765"/>
    <mergeCell ref="R1763:Z1765"/>
    <mergeCell ref="D1766:F1768"/>
    <mergeCell ref="G1766:M1768"/>
    <mergeCell ref="N1766:Q1768"/>
    <mergeCell ref="D1769:F1771"/>
    <mergeCell ref="B1746:C1756"/>
    <mergeCell ref="D1746:F1748"/>
    <mergeCell ref="G1746:K1746"/>
    <mergeCell ref="L1746:M1746"/>
    <mergeCell ref="O1746:P1746"/>
    <mergeCell ref="Q1746:U1746"/>
    <mergeCell ref="V1746:Z1746"/>
    <mergeCell ref="AC1746:AE1746"/>
    <mergeCell ref="AF1746:AJ1746"/>
    <mergeCell ref="AK1746:AM1746"/>
    <mergeCell ref="AN1746:AU1746"/>
    <mergeCell ref="G1747:K1747"/>
    <mergeCell ref="L1747:P1747"/>
    <mergeCell ref="Q1747:U1747"/>
    <mergeCell ref="V1747:Z1747"/>
    <mergeCell ref="AC1747:AE1747"/>
    <mergeCell ref="AF1747:AU1747"/>
    <mergeCell ref="G1748:K1748"/>
    <mergeCell ref="L1748:P1748"/>
    <mergeCell ref="Q1748:U1748"/>
    <mergeCell ref="V1748:Z1748"/>
    <mergeCell ref="D1749:F1750"/>
    <mergeCell ref="G1749:Z1750"/>
    <mergeCell ref="D1751:F1754"/>
    <mergeCell ref="O1752:V1752"/>
    <mergeCell ref="G1753:K1753"/>
    <mergeCell ref="D1775:F1776"/>
    <mergeCell ref="G1775:Z1776"/>
    <mergeCell ref="D1777:F1780"/>
    <mergeCell ref="O1778:V1778"/>
    <mergeCell ref="G1779:K1779"/>
    <mergeCell ref="L1779:P1779"/>
    <mergeCell ref="Q1779:U1779"/>
    <mergeCell ref="V1779:Z1779"/>
    <mergeCell ref="G1780:K1780"/>
    <mergeCell ref="L1780:M1780"/>
    <mergeCell ref="D1781:F1782"/>
    <mergeCell ref="O1755:V1755"/>
    <mergeCell ref="B1757:C1771"/>
    <mergeCell ref="D1757:F1758"/>
    <mergeCell ref="G1757:Z1758"/>
    <mergeCell ref="D1759:F1762"/>
    <mergeCell ref="G1759:I1759"/>
    <mergeCell ref="J1759:K1759"/>
    <mergeCell ref="M1759:O1759"/>
    <mergeCell ref="P1759:Z1759"/>
    <mergeCell ref="G1760:I1760"/>
    <mergeCell ref="J1760:O1760"/>
    <mergeCell ref="P1760:R1760"/>
    <mergeCell ref="S1760:Z1760"/>
    <mergeCell ref="G1761:I1761"/>
    <mergeCell ref="J1761:O1761"/>
    <mergeCell ref="P1761:R1761"/>
    <mergeCell ref="S1761:Z1761"/>
    <mergeCell ref="G1762:I1762"/>
    <mergeCell ref="J1762:Z1762"/>
    <mergeCell ref="D1763:F1765"/>
    <mergeCell ref="G1763:M1765"/>
    <mergeCell ref="O1772:P1772"/>
    <mergeCell ref="Q1772:U1772"/>
    <mergeCell ref="V1772:Z1772"/>
    <mergeCell ref="AC1772:AE1772"/>
    <mergeCell ref="AF1772:AJ1772"/>
    <mergeCell ref="AK1772:AM1772"/>
    <mergeCell ref="AN1772:AU1772"/>
    <mergeCell ref="G1773:K1773"/>
    <mergeCell ref="L1773:P1773"/>
    <mergeCell ref="Q1773:U1773"/>
    <mergeCell ref="V1773:Z1773"/>
    <mergeCell ref="AC1773:AE1773"/>
    <mergeCell ref="AF1773:AU1773"/>
    <mergeCell ref="G1774:K1774"/>
    <mergeCell ref="L1774:P1774"/>
    <mergeCell ref="Q1774:U1774"/>
    <mergeCell ref="V1774:Z1774"/>
    <mergeCell ref="D1807:F1808"/>
    <mergeCell ref="O1781:V1781"/>
    <mergeCell ref="B1783:C1797"/>
    <mergeCell ref="D1783:F1784"/>
    <mergeCell ref="G1783:Z1784"/>
    <mergeCell ref="D1785:F1788"/>
    <mergeCell ref="G1785:I1785"/>
    <mergeCell ref="J1785:K1785"/>
    <mergeCell ref="M1785:O1785"/>
    <mergeCell ref="P1785:Z1785"/>
    <mergeCell ref="G1786:I1786"/>
    <mergeCell ref="J1786:O1786"/>
    <mergeCell ref="P1786:R1786"/>
    <mergeCell ref="S1786:Z1786"/>
    <mergeCell ref="G1787:I1787"/>
    <mergeCell ref="J1787:O1787"/>
    <mergeCell ref="P1787:R1787"/>
    <mergeCell ref="S1787:Z1787"/>
    <mergeCell ref="G1788:I1788"/>
    <mergeCell ref="J1788:Z1788"/>
    <mergeCell ref="D1789:F1791"/>
    <mergeCell ref="G1789:M1791"/>
    <mergeCell ref="N1789:Q1791"/>
    <mergeCell ref="R1789:Z1791"/>
    <mergeCell ref="D1792:F1794"/>
    <mergeCell ref="G1792:M1794"/>
    <mergeCell ref="N1792:Q1794"/>
    <mergeCell ref="D1795:F1797"/>
    <mergeCell ref="B1772:C1782"/>
    <mergeCell ref="D1772:F1774"/>
    <mergeCell ref="G1772:K1772"/>
    <mergeCell ref="L1772:M1772"/>
    <mergeCell ref="D1821:F1823"/>
    <mergeCell ref="B1798:C1808"/>
    <mergeCell ref="D1798:F1800"/>
    <mergeCell ref="G1798:K1798"/>
    <mergeCell ref="L1798:M1798"/>
    <mergeCell ref="O1798:P1798"/>
    <mergeCell ref="Q1798:U1798"/>
    <mergeCell ref="V1798:Z1798"/>
    <mergeCell ref="AC1798:AE1798"/>
    <mergeCell ref="AF1798:AJ1798"/>
    <mergeCell ref="AK1798:AM1798"/>
    <mergeCell ref="AN1798:AU1798"/>
    <mergeCell ref="G1799:K1799"/>
    <mergeCell ref="L1799:P1799"/>
    <mergeCell ref="Q1799:U1799"/>
    <mergeCell ref="V1799:Z1799"/>
    <mergeCell ref="AC1799:AE1799"/>
    <mergeCell ref="AF1799:AU1799"/>
    <mergeCell ref="G1800:K1800"/>
    <mergeCell ref="L1800:P1800"/>
    <mergeCell ref="Q1800:U1800"/>
    <mergeCell ref="V1800:Z1800"/>
    <mergeCell ref="D1801:F1802"/>
    <mergeCell ref="G1801:Z1802"/>
    <mergeCell ref="D1803:F1806"/>
    <mergeCell ref="O1804:V1804"/>
    <mergeCell ref="G1805:K1805"/>
    <mergeCell ref="L1805:P1805"/>
    <mergeCell ref="Q1805:U1805"/>
    <mergeCell ref="V1805:Z1805"/>
    <mergeCell ref="G1806:K1806"/>
    <mergeCell ref="L1806:M1806"/>
    <mergeCell ref="L1831:P1831"/>
    <mergeCell ref="Q1831:U1831"/>
    <mergeCell ref="V1831:Z1831"/>
    <mergeCell ref="G1832:K1832"/>
    <mergeCell ref="L1832:M1832"/>
    <mergeCell ref="D1833:F1834"/>
    <mergeCell ref="O1807:V1807"/>
    <mergeCell ref="B1809:C1823"/>
    <mergeCell ref="D1809:F1810"/>
    <mergeCell ref="G1809:Z1810"/>
    <mergeCell ref="D1811:F1814"/>
    <mergeCell ref="G1811:I1811"/>
    <mergeCell ref="J1811:K1811"/>
    <mergeCell ref="M1811:O1811"/>
    <mergeCell ref="P1811:Z1811"/>
    <mergeCell ref="G1812:I1812"/>
    <mergeCell ref="J1812:O1812"/>
    <mergeCell ref="P1812:R1812"/>
    <mergeCell ref="S1812:Z1812"/>
    <mergeCell ref="G1813:I1813"/>
    <mergeCell ref="J1813:O1813"/>
    <mergeCell ref="P1813:R1813"/>
    <mergeCell ref="S1813:Z1813"/>
    <mergeCell ref="G1814:I1814"/>
    <mergeCell ref="J1814:Z1814"/>
    <mergeCell ref="D1815:F1817"/>
    <mergeCell ref="G1815:M1817"/>
    <mergeCell ref="N1815:Q1817"/>
    <mergeCell ref="R1815:Z1817"/>
    <mergeCell ref="D1818:F1820"/>
    <mergeCell ref="G1818:M1820"/>
    <mergeCell ref="N1818:Q1820"/>
    <mergeCell ref="N1841:Q1843"/>
    <mergeCell ref="R1841:Z1843"/>
    <mergeCell ref="D1844:F1846"/>
    <mergeCell ref="G1844:M1846"/>
    <mergeCell ref="N1844:Q1846"/>
    <mergeCell ref="D1847:F1849"/>
    <mergeCell ref="B1824:C1834"/>
    <mergeCell ref="D1824:F1826"/>
    <mergeCell ref="G1824:K1824"/>
    <mergeCell ref="L1824:M1824"/>
    <mergeCell ref="O1824:P1824"/>
    <mergeCell ref="Q1824:U1824"/>
    <mergeCell ref="V1824:Z1824"/>
    <mergeCell ref="AC1824:AE1824"/>
    <mergeCell ref="AF1824:AJ1824"/>
    <mergeCell ref="AK1824:AM1824"/>
    <mergeCell ref="AN1824:AU1824"/>
    <mergeCell ref="G1825:K1825"/>
    <mergeCell ref="L1825:P1825"/>
    <mergeCell ref="Q1825:U1825"/>
    <mergeCell ref="V1825:Z1825"/>
    <mergeCell ref="AC1825:AE1825"/>
    <mergeCell ref="AF1825:AU1825"/>
    <mergeCell ref="G1826:K1826"/>
    <mergeCell ref="L1826:P1826"/>
    <mergeCell ref="Q1826:U1826"/>
    <mergeCell ref="V1826:Z1826"/>
    <mergeCell ref="D1827:F1828"/>
    <mergeCell ref="G1827:Z1828"/>
    <mergeCell ref="D1829:F1832"/>
    <mergeCell ref="O1830:V1830"/>
    <mergeCell ref="G1831:K1831"/>
    <mergeCell ref="D1853:F1854"/>
    <mergeCell ref="G1853:Z1854"/>
    <mergeCell ref="D1855:F1858"/>
    <mergeCell ref="O1856:V1856"/>
    <mergeCell ref="G1857:K1857"/>
    <mergeCell ref="L1857:P1857"/>
    <mergeCell ref="Q1857:U1857"/>
    <mergeCell ref="V1857:Z1857"/>
    <mergeCell ref="G1858:K1858"/>
    <mergeCell ref="L1858:M1858"/>
    <mergeCell ref="D1859:F1860"/>
    <mergeCell ref="O1833:V1833"/>
    <mergeCell ref="B1835:C1849"/>
    <mergeCell ref="D1835:F1836"/>
    <mergeCell ref="G1835:Z1836"/>
    <mergeCell ref="D1837:F1840"/>
    <mergeCell ref="G1837:I1837"/>
    <mergeCell ref="J1837:K1837"/>
    <mergeCell ref="M1837:O1837"/>
    <mergeCell ref="P1837:Z1837"/>
    <mergeCell ref="G1838:I1838"/>
    <mergeCell ref="J1838:O1838"/>
    <mergeCell ref="P1838:R1838"/>
    <mergeCell ref="S1838:Z1838"/>
    <mergeCell ref="G1839:I1839"/>
    <mergeCell ref="J1839:O1839"/>
    <mergeCell ref="P1839:R1839"/>
    <mergeCell ref="S1839:Z1839"/>
    <mergeCell ref="G1840:I1840"/>
    <mergeCell ref="J1840:Z1840"/>
    <mergeCell ref="D1841:F1843"/>
    <mergeCell ref="G1841:M1843"/>
    <mergeCell ref="O1850:P1850"/>
    <mergeCell ref="Q1850:U1850"/>
    <mergeCell ref="V1850:Z1850"/>
    <mergeCell ref="AC1850:AE1850"/>
    <mergeCell ref="AF1850:AJ1850"/>
    <mergeCell ref="AK1850:AM1850"/>
    <mergeCell ref="AN1850:AU1850"/>
    <mergeCell ref="G1851:K1851"/>
    <mergeCell ref="L1851:P1851"/>
    <mergeCell ref="Q1851:U1851"/>
    <mergeCell ref="V1851:Z1851"/>
    <mergeCell ref="AC1851:AE1851"/>
    <mergeCell ref="AF1851:AU1851"/>
    <mergeCell ref="G1852:K1852"/>
    <mergeCell ref="L1852:P1852"/>
    <mergeCell ref="Q1852:U1852"/>
    <mergeCell ref="V1852:Z1852"/>
    <mergeCell ref="D1885:F1886"/>
    <mergeCell ref="O1859:V1859"/>
    <mergeCell ref="B1861:C1875"/>
    <mergeCell ref="D1861:F1862"/>
    <mergeCell ref="G1861:Z1862"/>
    <mergeCell ref="D1863:F1866"/>
    <mergeCell ref="G1863:I1863"/>
    <mergeCell ref="J1863:K1863"/>
    <mergeCell ref="M1863:O1863"/>
    <mergeCell ref="P1863:Z1863"/>
    <mergeCell ref="G1864:I1864"/>
    <mergeCell ref="J1864:O1864"/>
    <mergeCell ref="P1864:R1864"/>
    <mergeCell ref="S1864:Z1864"/>
    <mergeCell ref="G1865:I1865"/>
    <mergeCell ref="J1865:O1865"/>
    <mergeCell ref="P1865:R1865"/>
    <mergeCell ref="S1865:Z1865"/>
    <mergeCell ref="G1866:I1866"/>
    <mergeCell ref="J1866:Z1866"/>
    <mergeCell ref="D1867:F1869"/>
    <mergeCell ref="G1867:M1869"/>
    <mergeCell ref="N1867:Q1869"/>
    <mergeCell ref="R1867:Z1869"/>
    <mergeCell ref="D1870:F1872"/>
    <mergeCell ref="G1870:M1872"/>
    <mergeCell ref="N1870:Q1872"/>
    <mergeCell ref="D1873:F1875"/>
    <mergeCell ref="B1850:C1860"/>
    <mergeCell ref="D1850:F1852"/>
    <mergeCell ref="G1850:K1850"/>
    <mergeCell ref="L1850:M1850"/>
    <mergeCell ref="D1899:F1901"/>
    <mergeCell ref="B1876:C1886"/>
    <mergeCell ref="D1876:F1878"/>
    <mergeCell ref="G1876:K1876"/>
    <mergeCell ref="L1876:M1876"/>
    <mergeCell ref="O1876:P1876"/>
    <mergeCell ref="Q1876:U1876"/>
    <mergeCell ref="V1876:Z1876"/>
    <mergeCell ref="AC1876:AE1876"/>
    <mergeCell ref="AF1876:AJ1876"/>
    <mergeCell ref="AK1876:AM1876"/>
    <mergeCell ref="AN1876:AU1876"/>
    <mergeCell ref="G1877:K1877"/>
    <mergeCell ref="L1877:P1877"/>
    <mergeCell ref="Q1877:U1877"/>
    <mergeCell ref="V1877:Z1877"/>
    <mergeCell ref="AC1877:AE1877"/>
    <mergeCell ref="AF1877:AU1877"/>
    <mergeCell ref="G1878:K1878"/>
    <mergeCell ref="L1878:P1878"/>
    <mergeCell ref="Q1878:U1878"/>
    <mergeCell ref="V1878:Z1878"/>
    <mergeCell ref="D1879:F1880"/>
    <mergeCell ref="G1879:Z1880"/>
    <mergeCell ref="D1881:F1884"/>
    <mergeCell ref="O1882:V1882"/>
    <mergeCell ref="G1883:K1883"/>
    <mergeCell ref="L1883:P1883"/>
    <mergeCell ref="Q1883:U1883"/>
    <mergeCell ref="V1883:Z1883"/>
    <mergeCell ref="G1884:K1884"/>
    <mergeCell ref="L1884:M1884"/>
    <mergeCell ref="L1909:P1909"/>
    <mergeCell ref="Q1909:U1909"/>
    <mergeCell ref="V1909:Z1909"/>
    <mergeCell ref="G1910:K1910"/>
    <mergeCell ref="L1910:M1910"/>
    <mergeCell ref="D1911:F1912"/>
    <mergeCell ref="O1885:V1885"/>
    <mergeCell ref="B1887:C1901"/>
    <mergeCell ref="D1887:F1888"/>
    <mergeCell ref="G1887:Z1888"/>
    <mergeCell ref="D1889:F1892"/>
    <mergeCell ref="G1889:I1889"/>
    <mergeCell ref="J1889:K1889"/>
    <mergeCell ref="M1889:O1889"/>
    <mergeCell ref="P1889:Z1889"/>
    <mergeCell ref="G1890:I1890"/>
    <mergeCell ref="J1890:O1890"/>
    <mergeCell ref="P1890:R1890"/>
    <mergeCell ref="S1890:Z1890"/>
    <mergeCell ref="G1891:I1891"/>
    <mergeCell ref="J1891:O1891"/>
    <mergeCell ref="P1891:R1891"/>
    <mergeCell ref="S1891:Z1891"/>
    <mergeCell ref="G1892:I1892"/>
    <mergeCell ref="J1892:Z1892"/>
    <mergeCell ref="D1893:F1895"/>
    <mergeCell ref="G1893:M1895"/>
    <mergeCell ref="N1893:Q1895"/>
    <mergeCell ref="R1893:Z1895"/>
    <mergeCell ref="D1896:F1898"/>
    <mergeCell ref="G1896:M1898"/>
    <mergeCell ref="N1896:Q1898"/>
    <mergeCell ref="N1919:Q1921"/>
    <mergeCell ref="R1919:Z1921"/>
    <mergeCell ref="D1922:F1924"/>
    <mergeCell ref="G1922:M1924"/>
    <mergeCell ref="N1922:Q1924"/>
    <mergeCell ref="D1925:F1927"/>
    <mergeCell ref="B1902:C1912"/>
    <mergeCell ref="D1902:F1904"/>
    <mergeCell ref="G1902:K1902"/>
    <mergeCell ref="L1902:M1902"/>
    <mergeCell ref="O1902:P1902"/>
    <mergeCell ref="Q1902:U1902"/>
    <mergeCell ref="V1902:Z1902"/>
    <mergeCell ref="AC1902:AE1902"/>
    <mergeCell ref="AF1902:AJ1902"/>
    <mergeCell ref="AK1902:AM1902"/>
    <mergeCell ref="AN1902:AU1902"/>
    <mergeCell ref="G1903:K1903"/>
    <mergeCell ref="L1903:P1903"/>
    <mergeCell ref="Q1903:U1903"/>
    <mergeCell ref="V1903:Z1903"/>
    <mergeCell ref="AC1903:AE1903"/>
    <mergeCell ref="AF1903:AU1903"/>
    <mergeCell ref="G1904:K1904"/>
    <mergeCell ref="L1904:P1904"/>
    <mergeCell ref="Q1904:U1904"/>
    <mergeCell ref="V1904:Z1904"/>
    <mergeCell ref="D1905:F1906"/>
    <mergeCell ref="G1905:Z1906"/>
    <mergeCell ref="D1907:F1910"/>
    <mergeCell ref="O1908:V1908"/>
    <mergeCell ref="G1909:K1909"/>
    <mergeCell ref="D1931:F1932"/>
    <mergeCell ref="G1931:Z1932"/>
    <mergeCell ref="D1933:F1936"/>
    <mergeCell ref="O1934:V1934"/>
    <mergeCell ref="G1935:K1935"/>
    <mergeCell ref="L1935:P1935"/>
    <mergeCell ref="Q1935:U1935"/>
    <mergeCell ref="V1935:Z1935"/>
    <mergeCell ref="G1936:K1936"/>
    <mergeCell ref="L1936:M1936"/>
    <mergeCell ref="D1937:F1938"/>
    <mergeCell ref="O1911:V1911"/>
    <mergeCell ref="B1913:C1927"/>
    <mergeCell ref="D1913:F1914"/>
    <mergeCell ref="G1913:Z1914"/>
    <mergeCell ref="D1915:F1918"/>
    <mergeCell ref="G1915:I1915"/>
    <mergeCell ref="J1915:K1915"/>
    <mergeCell ref="M1915:O1915"/>
    <mergeCell ref="P1915:Z1915"/>
    <mergeCell ref="G1916:I1916"/>
    <mergeCell ref="J1916:O1916"/>
    <mergeCell ref="P1916:R1916"/>
    <mergeCell ref="S1916:Z1916"/>
    <mergeCell ref="G1917:I1917"/>
    <mergeCell ref="J1917:O1917"/>
    <mergeCell ref="P1917:R1917"/>
    <mergeCell ref="S1917:Z1917"/>
    <mergeCell ref="G1918:I1918"/>
    <mergeCell ref="J1918:Z1918"/>
    <mergeCell ref="D1919:F1921"/>
    <mergeCell ref="G1919:M1921"/>
    <mergeCell ref="O1928:P1928"/>
    <mergeCell ref="Q1928:U1928"/>
    <mergeCell ref="V1928:Z1928"/>
    <mergeCell ref="AC1928:AE1928"/>
    <mergeCell ref="AF1928:AJ1928"/>
    <mergeCell ref="AK1928:AM1928"/>
    <mergeCell ref="AN1928:AU1928"/>
    <mergeCell ref="G1929:K1929"/>
    <mergeCell ref="L1929:P1929"/>
    <mergeCell ref="Q1929:U1929"/>
    <mergeCell ref="V1929:Z1929"/>
    <mergeCell ref="AC1929:AE1929"/>
    <mergeCell ref="AF1929:AU1929"/>
    <mergeCell ref="G1930:K1930"/>
    <mergeCell ref="L1930:P1930"/>
    <mergeCell ref="Q1930:U1930"/>
    <mergeCell ref="V1930:Z1930"/>
    <mergeCell ref="D1963:F1964"/>
    <mergeCell ref="O1937:V1937"/>
    <mergeCell ref="B1939:C1953"/>
    <mergeCell ref="D1939:F1940"/>
    <mergeCell ref="G1939:Z1940"/>
    <mergeCell ref="D1941:F1944"/>
    <mergeCell ref="G1941:I1941"/>
    <mergeCell ref="J1941:K1941"/>
    <mergeCell ref="M1941:O1941"/>
    <mergeCell ref="P1941:Z1941"/>
    <mergeCell ref="G1942:I1942"/>
    <mergeCell ref="J1942:O1942"/>
    <mergeCell ref="P1942:R1942"/>
    <mergeCell ref="S1942:Z1942"/>
    <mergeCell ref="G1943:I1943"/>
    <mergeCell ref="J1943:O1943"/>
    <mergeCell ref="P1943:R1943"/>
    <mergeCell ref="S1943:Z1943"/>
    <mergeCell ref="G1944:I1944"/>
    <mergeCell ref="J1944:Z1944"/>
    <mergeCell ref="D1945:F1947"/>
    <mergeCell ref="G1945:M1947"/>
    <mergeCell ref="N1945:Q1947"/>
    <mergeCell ref="R1945:Z1947"/>
    <mergeCell ref="D1948:F1950"/>
    <mergeCell ref="G1948:M1950"/>
    <mergeCell ref="N1948:Q1950"/>
    <mergeCell ref="D1951:F1953"/>
    <mergeCell ref="B1928:C1938"/>
    <mergeCell ref="D1928:F1930"/>
    <mergeCell ref="G1928:K1928"/>
    <mergeCell ref="L1928:M1928"/>
    <mergeCell ref="D1977:F1979"/>
    <mergeCell ref="B1954:C1964"/>
    <mergeCell ref="D1954:F1956"/>
    <mergeCell ref="G1954:K1954"/>
    <mergeCell ref="L1954:M1954"/>
    <mergeCell ref="O1954:P1954"/>
    <mergeCell ref="Q1954:U1954"/>
    <mergeCell ref="V1954:Z1954"/>
    <mergeCell ref="AC1954:AE1954"/>
    <mergeCell ref="AF1954:AJ1954"/>
    <mergeCell ref="AK1954:AM1954"/>
    <mergeCell ref="AN1954:AU1954"/>
    <mergeCell ref="G1955:K1955"/>
    <mergeCell ref="L1955:P1955"/>
    <mergeCell ref="Q1955:U1955"/>
    <mergeCell ref="V1955:Z1955"/>
    <mergeCell ref="AC1955:AE1955"/>
    <mergeCell ref="AF1955:AU1955"/>
    <mergeCell ref="G1956:K1956"/>
    <mergeCell ref="L1956:P1956"/>
    <mergeCell ref="Q1956:U1956"/>
    <mergeCell ref="V1956:Z1956"/>
    <mergeCell ref="D1957:F1958"/>
    <mergeCell ref="G1957:Z1958"/>
    <mergeCell ref="D1959:F1962"/>
    <mergeCell ref="O1960:V1960"/>
    <mergeCell ref="G1961:K1961"/>
    <mergeCell ref="L1961:P1961"/>
    <mergeCell ref="Q1961:U1961"/>
    <mergeCell ref="V1961:Z1961"/>
    <mergeCell ref="G1962:K1962"/>
    <mergeCell ref="L1962:M1962"/>
    <mergeCell ref="L1987:P1987"/>
    <mergeCell ref="Q1987:U1987"/>
    <mergeCell ref="V1987:Z1987"/>
    <mergeCell ref="G1988:K1988"/>
    <mergeCell ref="L1988:M1988"/>
    <mergeCell ref="D1989:F1990"/>
    <mergeCell ref="O1963:V1963"/>
    <mergeCell ref="B1965:C1979"/>
    <mergeCell ref="D1965:F1966"/>
    <mergeCell ref="G1965:Z1966"/>
    <mergeCell ref="D1967:F1970"/>
    <mergeCell ref="G1967:I1967"/>
    <mergeCell ref="J1967:K1967"/>
    <mergeCell ref="M1967:O1967"/>
    <mergeCell ref="P1967:Z1967"/>
    <mergeCell ref="G1968:I1968"/>
    <mergeCell ref="J1968:O1968"/>
    <mergeCell ref="P1968:R1968"/>
    <mergeCell ref="S1968:Z1968"/>
    <mergeCell ref="G1969:I1969"/>
    <mergeCell ref="J1969:O1969"/>
    <mergeCell ref="P1969:R1969"/>
    <mergeCell ref="S1969:Z1969"/>
    <mergeCell ref="G1970:I1970"/>
    <mergeCell ref="J1970:Z1970"/>
    <mergeCell ref="D1971:F1973"/>
    <mergeCell ref="G1971:M1973"/>
    <mergeCell ref="N1971:Q1973"/>
    <mergeCell ref="R1971:Z1973"/>
    <mergeCell ref="D1974:F1976"/>
    <mergeCell ref="G1974:M1976"/>
    <mergeCell ref="N1974:Q1976"/>
    <mergeCell ref="N1997:Q1999"/>
    <mergeCell ref="R1997:Z1999"/>
    <mergeCell ref="D2000:F2002"/>
    <mergeCell ref="G2000:M2002"/>
    <mergeCell ref="N2000:Q2002"/>
    <mergeCell ref="D2003:F2005"/>
    <mergeCell ref="B1980:C1990"/>
    <mergeCell ref="D1980:F1982"/>
    <mergeCell ref="G1980:K1980"/>
    <mergeCell ref="L1980:M1980"/>
    <mergeCell ref="O1980:P1980"/>
    <mergeCell ref="Q1980:U1980"/>
    <mergeCell ref="V1980:Z1980"/>
    <mergeCell ref="AC1980:AE1980"/>
    <mergeCell ref="AF1980:AJ1980"/>
    <mergeCell ref="AK1980:AM1980"/>
    <mergeCell ref="AN1980:AU1980"/>
    <mergeCell ref="G1981:K1981"/>
    <mergeCell ref="L1981:P1981"/>
    <mergeCell ref="Q1981:U1981"/>
    <mergeCell ref="V1981:Z1981"/>
    <mergeCell ref="AC1981:AE1981"/>
    <mergeCell ref="AF1981:AU1981"/>
    <mergeCell ref="G1982:K1982"/>
    <mergeCell ref="L1982:P1982"/>
    <mergeCell ref="Q1982:U1982"/>
    <mergeCell ref="V1982:Z1982"/>
    <mergeCell ref="D1983:F1984"/>
    <mergeCell ref="G1983:Z1984"/>
    <mergeCell ref="D1985:F1988"/>
    <mergeCell ref="O1986:V1986"/>
    <mergeCell ref="G1987:K1987"/>
    <mergeCell ref="D2009:F2010"/>
    <mergeCell ref="G2009:Z2010"/>
    <mergeCell ref="D2011:F2014"/>
    <mergeCell ref="O2012:V2012"/>
    <mergeCell ref="G2013:K2013"/>
    <mergeCell ref="L2013:P2013"/>
    <mergeCell ref="Q2013:U2013"/>
    <mergeCell ref="V2013:Z2013"/>
    <mergeCell ref="G2014:K2014"/>
    <mergeCell ref="L2014:M2014"/>
    <mergeCell ref="D2015:F2016"/>
    <mergeCell ref="O1989:V1989"/>
    <mergeCell ref="B1991:C2005"/>
    <mergeCell ref="D1991:F1992"/>
    <mergeCell ref="G1991:Z1992"/>
    <mergeCell ref="D1993:F1996"/>
    <mergeCell ref="G1993:I1993"/>
    <mergeCell ref="J1993:K1993"/>
    <mergeCell ref="M1993:O1993"/>
    <mergeCell ref="P1993:Z1993"/>
    <mergeCell ref="G1994:I1994"/>
    <mergeCell ref="J1994:O1994"/>
    <mergeCell ref="P1994:R1994"/>
    <mergeCell ref="S1994:Z1994"/>
    <mergeCell ref="G1995:I1995"/>
    <mergeCell ref="J1995:O1995"/>
    <mergeCell ref="P1995:R1995"/>
    <mergeCell ref="S1995:Z1995"/>
    <mergeCell ref="G1996:I1996"/>
    <mergeCell ref="J1996:Z1996"/>
    <mergeCell ref="D1997:F1999"/>
    <mergeCell ref="G1997:M1999"/>
    <mergeCell ref="O2006:P2006"/>
    <mergeCell ref="Q2006:U2006"/>
    <mergeCell ref="V2006:Z2006"/>
    <mergeCell ref="AC2006:AE2006"/>
    <mergeCell ref="AF2006:AJ2006"/>
    <mergeCell ref="AK2006:AM2006"/>
    <mergeCell ref="AN2006:AU2006"/>
    <mergeCell ref="G2007:K2007"/>
    <mergeCell ref="L2007:P2007"/>
    <mergeCell ref="Q2007:U2007"/>
    <mergeCell ref="V2007:Z2007"/>
    <mergeCell ref="AC2007:AE2007"/>
    <mergeCell ref="AF2007:AU2007"/>
    <mergeCell ref="G2008:K2008"/>
    <mergeCell ref="L2008:P2008"/>
    <mergeCell ref="Q2008:U2008"/>
    <mergeCell ref="V2008:Z2008"/>
    <mergeCell ref="D2041:F2042"/>
    <mergeCell ref="O2015:V2015"/>
    <mergeCell ref="B2017:C2031"/>
    <mergeCell ref="D2017:F2018"/>
    <mergeCell ref="G2017:Z2018"/>
    <mergeCell ref="D2019:F2022"/>
    <mergeCell ref="G2019:I2019"/>
    <mergeCell ref="J2019:K2019"/>
    <mergeCell ref="M2019:O2019"/>
    <mergeCell ref="P2019:Z2019"/>
    <mergeCell ref="G2020:I2020"/>
    <mergeCell ref="J2020:O2020"/>
    <mergeCell ref="P2020:R2020"/>
    <mergeCell ref="S2020:Z2020"/>
    <mergeCell ref="G2021:I2021"/>
    <mergeCell ref="J2021:O2021"/>
    <mergeCell ref="P2021:R2021"/>
    <mergeCell ref="S2021:Z2021"/>
    <mergeCell ref="G2022:I2022"/>
    <mergeCell ref="J2022:Z2022"/>
    <mergeCell ref="D2023:F2025"/>
    <mergeCell ref="G2023:M2025"/>
    <mergeCell ref="N2023:Q2025"/>
    <mergeCell ref="R2023:Z2025"/>
    <mergeCell ref="D2026:F2028"/>
    <mergeCell ref="G2026:M2028"/>
    <mergeCell ref="N2026:Q2028"/>
    <mergeCell ref="D2029:F2031"/>
    <mergeCell ref="B2006:C2016"/>
    <mergeCell ref="D2006:F2008"/>
    <mergeCell ref="G2006:K2006"/>
    <mergeCell ref="L2006:M2006"/>
    <mergeCell ref="D2055:F2057"/>
    <mergeCell ref="B2032:C2042"/>
    <mergeCell ref="D2032:F2034"/>
    <mergeCell ref="G2032:K2032"/>
    <mergeCell ref="L2032:M2032"/>
    <mergeCell ref="O2032:P2032"/>
    <mergeCell ref="Q2032:U2032"/>
    <mergeCell ref="V2032:Z2032"/>
    <mergeCell ref="AC2032:AE2032"/>
    <mergeCell ref="AF2032:AJ2032"/>
    <mergeCell ref="AK2032:AM2032"/>
    <mergeCell ref="AN2032:AU2032"/>
    <mergeCell ref="G2033:K2033"/>
    <mergeCell ref="L2033:P2033"/>
    <mergeCell ref="Q2033:U2033"/>
    <mergeCell ref="V2033:Z2033"/>
    <mergeCell ref="AC2033:AE2033"/>
    <mergeCell ref="AF2033:AU2033"/>
    <mergeCell ref="G2034:K2034"/>
    <mergeCell ref="L2034:P2034"/>
    <mergeCell ref="Q2034:U2034"/>
    <mergeCell ref="V2034:Z2034"/>
    <mergeCell ref="D2035:F2036"/>
    <mergeCell ref="G2035:Z2036"/>
    <mergeCell ref="D2037:F2040"/>
    <mergeCell ref="O2038:V2038"/>
    <mergeCell ref="G2039:K2039"/>
    <mergeCell ref="L2039:P2039"/>
    <mergeCell ref="Q2039:U2039"/>
    <mergeCell ref="V2039:Z2039"/>
    <mergeCell ref="G2040:K2040"/>
    <mergeCell ref="L2040:M2040"/>
    <mergeCell ref="L2065:P2065"/>
    <mergeCell ref="Q2065:U2065"/>
    <mergeCell ref="V2065:Z2065"/>
    <mergeCell ref="G2066:K2066"/>
    <mergeCell ref="L2066:M2066"/>
    <mergeCell ref="D2067:F2068"/>
    <mergeCell ref="O2041:V2041"/>
    <mergeCell ref="B2043:C2057"/>
    <mergeCell ref="D2043:F2044"/>
    <mergeCell ref="G2043:Z2044"/>
    <mergeCell ref="D2045:F2048"/>
    <mergeCell ref="G2045:I2045"/>
    <mergeCell ref="J2045:K2045"/>
    <mergeCell ref="M2045:O2045"/>
    <mergeCell ref="P2045:Z2045"/>
    <mergeCell ref="G2046:I2046"/>
    <mergeCell ref="J2046:O2046"/>
    <mergeCell ref="P2046:R2046"/>
    <mergeCell ref="S2046:Z2046"/>
    <mergeCell ref="G2047:I2047"/>
    <mergeCell ref="J2047:O2047"/>
    <mergeCell ref="P2047:R2047"/>
    <mergeCell ref="S2047:Z2047"/>
    <mergeCell ref="G2048:I2048"/>
    <mergeCell ref="J2048:Z2048"/>
    <mergeCell ref="D2049:F2051"/>
    <mergeCell ref="G2049:M2051"/>
    <mergeCell ref="N2049:Q2051"/>
    <mergeCell ref="R2049:Z2051"/>
    <mergeCell ref="D2052:F2054"/>
    <mergeCell ref="G2052:M2054"/>
    <mergeCell ref="N2052:Q2054"/>
    <mergeCell ref="N2075:Q2077"/>
    <mergeCell ref="R2075:Z2077"/>
    <mergeCell ref="D2078:F2080"/>
    <mergeCell ref="G2078:M2080"/>
    <mergeCell ref="N2078:Q2080"/>
    <mergeCell ref="D2081:F2083"/>
    <mergeCell ref="B2058:C2068"/>
    <mergeCell ref="D2058:F2060"/>
    <mergeCell ref="G2058:K2058"/>
    <mergeCell ref="L2058:M2058"/>
    <mergeCell ref="O2058:P2058"/>
    <mergeCell ref="Q2058:U2058"/>
    <mergeCell ref="V2058:Z2058"/>
    <mergeCell ref="AC2058:AE2058"/>
    <mergeCell ref="AF2058:AJ2058"/>
    <mergeCell ref="AK2058:AM2058"/>
    <mergeCell ref="AN2058:AU2058"/>
    <mergeCell ref="G2059:K2059"/>
    <mergeCell ref="L2059:P2059"/>
    <mergeCell ref="Q2059:U2059"/>
    <mergeCell ref="V2059:Z2059"/>
    <mergeCell ref="AC2059:AE2059"/>
    <mergeCell ref="AF2059:AU2059"/>
    <mergeCell ref="G2060:K2060"/>
    <mergeCell ref="L2060:P2060"/>
    <mergeCell ref="Q2060:U2060"/>
    <mergeCell ref="V2060:Z2060"/>
    <mergeCell ref="D2061:F2062"/>
    <mergeCell ref="G2061:Z2062"/>
    <mergeCell ref="D2063:F2066"/>
    <mergeCell ref="O2064:V2064"/>
    <mergeCell ref="G2065:K2065"/>
    <mergeCell ref="D2087:F2088"/>
    <mergeCell ref="G2087:Z2088"/>
    <mergeCell ref="D2089:F2092"/>
    <mergeCell ref="O2090:V2090"/>
    <mergeCell ref="G2091:K2091"/>
    <mergeCell ref="L2091:P2091"/>
    <mergeCell ref="Q2091:U2091"/>
    <mergeCell ref="V2091:Z2091"/>
    <mergeCell ref="G2092:K2092"/>
    <mergeCell ref="L2092:M2092"/>
    <mergeCell ref="D2093:F2094"/>
    <mergeCell ref="O2067:V2067"/>
    <mergeCell ref="B2069:C2083"/>
    <mergeCell ref="D2069:F2070"/>
    <mergeCell ref="G2069:Z2070"/>
    <mergeCell ref="D2071:F2074"/>
    <mergeCell ref="G2071:I2071"/>
    <mergeCell ref="J2071:K2071"/>
    <mergeCell ref="M2071:O2071"/>
    <mergeCell ref="P2071:Z2071"/>
    <mergeCell ref="G2072:I2072"/>
    <mergeCell ref="J2072:O2072"/>
    <mergeCell ref="P2072:R2072"/>
    <mergeCell ref="S2072:Z2072"/>
    <mergeCell ref="G2073:I2073"/>
    <mergeCell ref="J2073:O2073"/>
    <mergeCell ref="P2073:R2073"/>
    <mergeCell ref="S2073:Z2073"/>
    <mergeCell ref="G2074:I2074"/>
    <mergeCell ref="J2074:Z2074"/>
    <mergeCell ref="D2075:F2077"/>
    <mergeCell ref="G2075:M2077"/>
    <mergeCell ref="O2084:P2084"/>
    <mergeCell ref="Q2084:U2084"/>
    <mergeCell ref="V2084:Z2084"/>
    <mergeCell ref="AC2084:AE2084"/>
    <mergeCell ref="AF2084:AJ2084"/>
    <mergeCell ref="AK2084:AM2084"/>
    <mergeCell ref="AN2084:AU2084"/>
    <mergeCell ref="G2085:K2085"/>
    <mergeCell ref="L2085:P2085"/>
    <mergeCell ref="Q2085:U2085"/>
    <mergeCell ref="V2085:Z2085"/>
    <mergeCell ref="AC2085:AE2085"/>
    <mergeCell ref="AF2085:AU2085"/>
    <mergeCell ref="G2086:K2086"/>
    <mergeCell ref="L2086:P2086"/>
    <mergeCell ref="Q2086:U2086"/>
    <mergeCell ref="V2086:Z2086"/>
    <mergeCell ref="D2119:F2120"/>
    <mergeCell ref="O2093:V2093"/>
    <mergeCell ref="B2095:C2109"/>
    <mergeCell ref="D2095:F2096"/>
    <mergeCell ref="G2095:Z2096"/>
    <mergeCell ref="D2097:F2100"/>
    <mergeCell ref="G2097:I2097"/>
    <mergeCell ref="J2097:K2097"/>
    <mergeCell ref="M2097:O2097"/>
    <mergeCell ref="P2097:Z2097"/>
    <mergeCell ref="G2098:I2098"/>
    <mergeCell ref="J2098:O2098"/>
    <mergeCell ref="P2098:R2098"/>
    <mergeCell ref="S2098:Z2098"/>
    <mergeCell ref="G2099:I2099"/>
    <mergeCell ref="J2099:O2099"/>
    <mergeCell ref="P2099:R2099"/>
    <mergeCell ref="S2099:Z2099"/>
    <mergeCell ref="G2100:I2100"/>
    <mergeCell ref="J2100:Z2100"/>
    <mergeCell ref="D2101:F2103"/>
    <mergeCell ref="G2101:M2103"/>
    <mergeCell ref="N2101:Q2103"/>
    <mergeCell ref="R2101:Z2103"/>
    <mergeCell ref="D2104:F2106"/>
    <mergeCell ref="G2104:M2106"/>
    <mergeCell ref="N2104:Q2106"/>
    <mergeCell ref="D2107:F2109"/>
    <mergeCell ref="B2084:C2094"/>
    <mergeCell ref="D2084:F2086"/>
    <mergeCell ref="G2084:K2084"/>
    <mergeCell ref="L2084:M2084"/>
    <mergeCell ref="D2133:F2135"/>
    <mergeCell ref="B2110:C2120"/>
    <mergeCell ref="D2110:F2112"/>
    <mergeCell ref="G2110:K2110"/>
    <mergeCell ref="L2110:M2110"/>
    <mergeCell ref="O2110:P2110"/>
    <mergeCell ref="Q2110:U2110"/>
    <mergeCell ref="V2110:Z2110"/>
    <mergeCell ref="AC2110:AE2110"/>
    <mergeCell ref="AF2110:AJ2110"/>
    <mergeCell ref="AK2110:AM2110"/>
    <mergeCell ref="AN2110:AU2110"/>
    <mergeCell ref="G2111:K2111"/>
    <mergeCell ref="L2111:P2111"/>
    <mergeCell ref="Q2111:U2111"/>
    <mergeCell ref="V2111:Z2111"/>
    <mergeCell ref="AC2111:AE2111"/>
    <mergeCell ref="AF2111:AU2111"/>
    <mergeCell ref="G2112:K2112"/>
    <mergeCell ref="L2112:P2112"/>
    <mergeCell ref="Q2112:U2112"/>
    <mergeCell ref="V2112:Z2112"/>
    <mergeCell ref="D2113:F2114"/>
    <mergeCell ref="G2113:Z2114"/>
    <mergeCell ref="D2115:F2118"/>
    <mergeCell ref="O2116:V2116"/>
    <mergeCell ref="G2117:K2117"/>
    <mergeCell ref="L2117:P2117"/>
    <mergeCell ref="Q2117:U2117"/>
    <mergeCell ref="V2117:Z2117"/>
    <mergeCell ref="G2118:K2118"/>
    <mergeCell ref="L2118:M2118"/>
    <mergeCell ref="L2143:P2143"/>
    <mergeCell ref="Q2143:U2143"/>
    <mergeCell ref="V2143:Z2143"/>
    <mergeCell ref="G2144:K2144"/>
    <mergeCell ref="L2144:M2144"/>
    <mergeCell ref="D2145:F2146"/>
    <mergeCell ref="O2119:V2119"/>
    <mergeCell ref="B2121:C2135"/>
    <mergeCell ref="D2121:F2122"/>
    <mergeCell ref="G2121:Z2122"/>
    <mergeCell ref="D2123:F2126"/>
    <mergeCell ref="G2123:I2123"/>
    <mergeCell ref="J2123:K2123"/>
    <mergeCell ref="M2123:O2123"/>
    <mergeCell ref="P2123:Z2123"/>
    <mergeCell ref="G2124:I2124"/>
    <mergeCell ref="J2124:O2124"/>
    <mergeCell ref="P2124:R2124"/>
    <mergeCell ref="S2124:Z2124"/>
    <mergeCell ref="G2125:I2125"/>
    <mergeCell ref="J2125:O2125"/>
    <mergeCell ref="P2125:R2125"/>
    <mergeCell ref="S2125:Z2125"/>
    <mergeCell ref="G2126:I2126"/>
    <mergeCell ref="J2126:Z2126"/>
    <mergeCell ref="D2127:F2129"/>
    <mergeCell ref="G2127:M2129"/>
    <mergeCell ref="N2127:Q2129"/>
    <mergeCell ref="R2127:Z2129"/>
    <mergeCell ref="D2130:F2132"/>
    <mergeCell ref="G2130:M2132"/>
    <mergeCell ref="N2130:Q2132"/>
    <mergeCell ref="N2153:Q2155"/>
    <mergeCell ref="R2153:Z2155"/>
    <mergeCell ref="D2156:F2158"/>
    <mergeCell ref="G2156:M2158"/>
    <mergeCell ref="N2156:Q2158"/>
    <mergeCell ref="D2159:F2161"/>
    <mergeCell ref="B2136:C2146"/>
    <mergeCell ref="D2136:F2138"/>
    <mergeCell ref="G2136:K2136"/>
    <mergeCell ref="L2136:M2136"/>
    <mergeCell ref="O2136:P2136"/>
    <mergeCell ref="Q2136:U2136"/>
    <mergeCell ref="V2136:Z2136"/>
    <mergeCell ref="AC2136:AE2136"/>
    <mergeCell ref="AF2136:AJ2136"/>
    <mergeCell ref="AK2136:AM2136"/>
    <mergeCell ref="AN2136:AU2136"/>
    <mergeCell ref="G2137:K2137"/>
    <mergeCell ref="L2137:P2137"/>
    <mergeCell ref="Q2137:U2137"/>
    <mergeCell ref="V2137:Z2137"/>
    <mergeCell ref="AC2137:AE2137"/>
    <mergeCell ref="AF2137:AU2137"/>
    <mergeCell ref="G2138:K2138"/>
    <mergeCell ref="L2138:P2138"/>
    <mergeCell ref="Q2138:U2138"/>
    <mergeCell ref="V2138:Z2138"/>
    <mergeCell ref="D2139:F2140"/>
    <mergeCell ref="G2139:Z2140"/>
    <mergeCell ref="D2141:F2144"/>
    <mergeCell ref="O2142:V2142"/>
    <mergeCell ref="G2143:K2143"/>
    <mergeCell ref="D2165:F2166"/>
    <mergeCell ref="G2165:Z2166"/>
    <mergeCell ref="D2167:F2170"/>
    <mergeCell ref="O2168:V2168"/>
    <mergeCell ref="G2169:K2169"/>
    <mergeCell ref="L2169:P2169"/>
    <mergeCell ref="Q2169:U2169"/>
    <mergeCell ref="V2169:Z2169"/>
    <mergeCell ref="G2170:K2170"/>
    <mergeCell ref="L2170:M2170"/>
    <mergeCell ref="D2171:F2172"/>
    <mergeCell ref="O2145:V2145"/>
    <mergeCell ref="B2147:C2161"/>
    <mergeCell ref="D2147:F2148"/>
    <mergeCell ref="G2147:Z2148"/>
    <mergeCell ref="D2149:F2152"/>
    <mergeCell ref="G2149:I2149"/>
    <mergeCell ref="J2149:K2149"/>
    <mergeCell ref="M2149:O2149"/>
    <mergeCell ref="P2149:Z2149"/>
    <mergeCell ref="G2150:I2150"/>
    <mergeCell ref="J2150:O2150"/>
    <mergeCell ref="P2150:R2150"/>
    <mergeCell ref="S2150:Z2150"/>
    <mergeCell ref="G2151:I2151"/>
    <mergeCell ref="J2151:O2151"/>
    <mergeCell ref="P2151:R2151"/>
    <mergeCell ref="S2151:Z2151"/>
    <mergeCell ref="G2152:I2152"/>
    <mergeCell ref="J2152:Z2152"/>
    <mergeCell ref="D2153:F2155"/>
    <mergeCell ref="G2153:M2155"/>
    <mergeCell ref="O2162:P2162"/>
    <mergeCell ref="Q2162:U2162"/>
    <mergeCell ref="V2162:Z2162"/>
    <mergeCell ref="AC2162:AE2162"/>
    <mergeCell ref="AF2162:AJ2162"/>
    <mergeCell ref="AK2162:AM2162"/>
    <mergeCell ref="AN2162:AU2162"/>
    <mergeCell ref="G2163:K2163"/>
    <mergeCell ref="L2163:P2163"/>
    <mergeCell ref="Q2163:U2163"/>
    <mergeCell ref="V2163:Z2163"/>
    <mergeCell ref="AC2163:AE2163"/>
    <mergeCell ref="AF2163:AU2163"/>
    <mergeCell ref="G2164:K2164"/>
    <mergeCell ref="L2164:P2164"/>
    <mergeCell ref="Q2164:U2164"/>
    <mergeCell ref="V2164:Z2164"/>
    <mergeCell ref="D2197:F2198"/>
    <mergeCell ref="O2171:V2171"/>
    <mergeCell ref="B2173:C2187"/>
    <mergeCell ref="D2173:F2174"/>
    <mergeCell ref="G2173:Z2174"/>
    <mergeCell ref="D2175:F2178"/>
    <mergeCell ref="G2175:I2175"/>
    <mergeCell ref="J2175:K2175"/>
    <mergeCell ref="M2175:O2175"/>
    <mergeCell ref="P2175:Z2175"/>
    <mergeCell ref="G2176:I2176"/>
    <mergeCell ref="J2176:O2176"/>
    <mergeCell ref="P2176:R2176"/>
    <mergeCell ref="S2176:Z2176"/>
    <mergeCell ref="G2177:I2177"/>
    <mergeCell ref="J2177:O2177"/>
    <mergeCell ref="P2177:R2177"/>
    <mergeCell ref="S2177:Z2177"/>
    <mergeCell ref="G2178:I2178"/>
    <mergeCell ref="J2178:Z2178"/>
    <mergeCell ref="D2179:F2181"/>
    <mergeCell ref="G2179:M2181"/>
    <mergeCell ref="N2179:Q2181"/>
    <mergeCell ref="R2179:Z2181"/>
    <mergeCell ref="D2182:F2184"/>
    <mergeCell ref="G2182:M2184"/>
    <mergeCell ref="N2182:Q2184"/>
    <mergeCell ref="D2185:F2187"/>
    <mergeCell ref="B2162:C2172"/>
    <mergeCell ref="D2162:F2164"/>
    <mergeCell ref="G2162:K2162"/>
    <mergeCell ref="L2162:M2162"/>
    <mergeCell ref="D2211:F2213"/>
    <mergeCell ref="B2188:C2198"/>
    <mergeCell ref="D2188:F2190"/>
    <mergeCell ref="G2188:K2188"/>
    <mergeCell ref="L2188:M2188"/>
    <mergeCell ref="O2188:P2188"/>
    <mergeCell ref="Q2188:U2188"/>
    <mergeCell ref="V2188:Z2188"/>
    <mergeCell ref="AC2188:AE2188"/>
    <mergeCell ref="AF2188:AJ2188"/>
    <mergeCell ref="AK2188:AM2188"/>
    <mergeCell ref="AN2188:AU2188"/>
    <mergeCell ref="G2189:K2189"/>
    <mergeCell ref="L2189:P2189"/>
    <mergeCell ref="Q2189:U2189"/>
    <mergeCell ref="V2189:Z2189"/>
    <mergeCell ref="AC2189:AE2189"/>
    <mergeCell ref="AF2189:AU2189"/>
    <mergeCell ref="G2190:K2190"/>
    <mergeCell ref="L2190:P2190"/>
    <mergeCell ref="Q2190:U2190"/>
    <mergeCell ref="V2190:Z2190"/>
    <mergeCell ref="D2191:F2192"/>
    <mergeCell ref="G2191:Z2192"/>
    <mergeCell ref="D2193:F2196"/>
    <mergeCell ref="O2194:V2194"/>
    <mergeCell ref="G2195:K2195"/>
    <mergeCell ref="L2195:P2195"/>
    <mergeCell ref="Q2195:U2195"/>
    <mergeCell ref="V2195:Z2195"/>
    <mergeCell ref="G2196:K2196"/>
    <mergeCell ref="L2196:M2196"/>
    <mergeCell ref="L2221:P2221"/>
    <mergeCell ref="Q2221:U2221"/>
    <mergeCell ref="V2221:Z2221"/>
    <mergeCell ref="G2222:K2222"/>
    <mergeCell ref="L2222:M2222"/>
    <mergeCell ref="D2223:F2224"/>
    <mergeCell ref="O2197:V2197"/>
    <mergeCell ref="B2199:C2213"/>
    <mergeCell ref="D2199:F2200"/>
    <mergeCell ref="G2199:Z2200"/>
    <mergeCell ref="D2201:F2204"/>
    <mergeCell ref="G2201:I2201"/>
    <mergeCell ref="J2201:K2201"/>
    <mergeCell ref="M2201:O2201"/>
    <mergeCell ref="P2201:Z2201"/>
    <mergeCell ref="G2202:I2202"/>
    <mergeCell ref="J2202:O2202"/>
    <mergeCell ref="P2202:R2202"/>
    <mergeCell ref="S2202:Z2202"/>
    <mergeCell ref="G2203:I2203"/>
    <mergeCell ref="J2203:O2203"/>
    <mergeCell ref="P2203:R2203"/>
    <mergeCell ref="S2203:Z2203"/>
    <mergeCell ref="G2204:I2204"/>
    <mergeCell ref="J2204:Z2204"/>
    <mergeCell ref="D2205:F2207"/>
    <mergeCell ref="G2205:M2207"/>
    <mergeCell ref="N2205:Q2207"/>
    <mergeCell ref="R2205:Z2207"/>
    <mergeCell ref="D2208:F2210"/>
    <mergeCell ref="G2208:M2210"/>
    <mergeCell ref="N2208:Q2210"/>
    <mergeCell ref="N2231:Q2233"/>
    <mergeCell ref="R2231:Z2233"/>
    <mergeCell ref="D2234:F2236"/>
    <mergeCell ref="G2234:M2236"/>
    <mergeCell ref="N2234:Q2236"/>
    <mergeCell ref="D2237:F2239"/>
    <mergeCell ref="B2214:C2224"/>
    <mergeCell ref="D2214:F2216"/>
    <mergeCell ref="G2214:K2214"/>
    <mergeCell ref="L2214:M2214"/>
    <mergeCell ref="O2214:P2214"/>
    <mergeCell ref="Q2214:U2214"/>
    <mergeCell ref="V2214:Z2214"/>
    <mergeCell ref="AC2214:AE2214"/>
    <mergeCell ref="AF2214:AJ2214"/>
    <mergeCell ref="AK2214:AM2214"/>
    <mergeCell ref="AN2214:AU2214"/>
    <mergeCell ref="G2215:K2215"/>
    <mergeCell ref="L2215:P2215"/>
    <mergeCell ref="Q2215:U2215"/>
    <mergeCell ref="V2215:Z2215"/>
    <mergeCell ref="AC2215:AE2215"/>
    <mergeCell ref="AF2215:AU2215"/>
    <mergeCell ref="G2216:K2216"/>
    <mergeCell ref="L2216:P2216"/>
    <mergeCell ref="Q2216:U2216"/>
    <mergeCell ref="V2216:Z2216"/>
    <mergeCell ref="D2217:F2218"/>
    <mergeCell ref="G2217:Z2218"/>
    <mergeCell ref="D2219:F2222"/>
    <mergeCell ref="O2220:V2220"/>
    <mergeCell ref="G2221:K2221"/>
    <mergeCell ref="D2243:F2244"/>
    <mergeCell ref="G2243:Z2244"/>
    <mergeCell ref="D2245:F2248"/>
    <mergeCell ref="O2246:V2246"/>
    <mergeCell ref="G2247:K2247"/>
    <mergeCell ref="L2247:P2247"/>
    <mergeCell ref="Q2247:U2247"/>
    <mergeCell ref="V2247:Z2247"/>
    <mergeCell ref="G2248:K2248"/>
    <mergeCell ref="L2248:M2248"/>
    <mergeCell ref="D2249:F2250"/>
    <mergeCell ref="O2223:V2223"/>
    <mergeCell ref="B2225:C2239"/>
    <mergeCell ref="D2225:F2226"/>
    <mergeCell ref="G2225:Z2226"/>
    <mergeCell ref="D2227:F2230"/>
    <mergeCell ref="G2227:I2227"/>
    <mergeCell ref="J2227:K2227"/>
    <mergeCell ref="M2227:O2227"/>
    <mergeCell ref="P2227:Z2227"/>
    <mergeCell ref="G2228:I2228"/>
    <mergeCell ref="J2228:O2228"/>
    <mergeCell ref="P2228:R2228"/>
    <mergeCell ref="S2228:Z2228"/>
    <mergeCell ref="G2229:I2229"/>
    <mergeCell ref="J2229:O2229"/>
    <mergeCell ref="P2229:R2229"/>
    <mergeCell ref="S2229:Z2229"/>
    <mergeCell ref="G2230:I2230"/>
    <mergeCell ref="J2230:Z2230"/>
    <mergeCell ref="D2231:F2233"/>
    <mergeCell ref="G2231:M2233"/>
    <mergeCell ref="O2240:P2240"/>
    <mergeCell ref="Q2240:U2240"/>
    <mergeCell ref="V2240:Z2240"/>
    <mergeCell ref="AC2240:AE2240"/>
    <mergeCell ref="AF2240:AJ2240"/>
    <mergeCell ref="AK2240:AM2240"/>
    <mergeCell ref="AN2240:AU2240"/>
    <mergeCell ref="G2241:K2241"/>
    <mergeCell ref="L2241:P2241"/>
    <mergeCell ref="Q2241:U2241"/>
    <mergeCell ref="V2241:Z2241"/>
    <mergeCell ref="AC2241:AE2241"/>
    <mergeCell ref="AF2241:AU2241"/>
    <mergeCell ref="G2242:K2242"/>
    <mergeCell ref="L2242:P2242"/>
    <mergeCell ref="Q2242:U2242"/>
    <mergeCell ref="V2242:Z2242"/>
    <mergeCell ref="D2275:F2276"/>
    <mergeCell ref="O2249:V2249"/>
    <mergeCell ref="B2251:C2265"/>
    <mergeCell ref="D2251:F2252"/>
    <mergeCell ref="G2251:Z2252"/>
    <mergeCell ref="D2253:F2256"/>
    <mergeCell ref="G2253:I2253"/>
    <mergeCell ref="J2253:K2253"/>
    <mergeCell ref="M2253:O2253"/>
    <mergeCell ref="P2253:Z2253"/>
    <mergeCell ref="G2254:I2254"/>
    <mergeCell ref="J2254:O2254"/>
    <mergeCell ref="P2254:R2254"/>
    <mergeCell ref="S2254:Z2254"/>
    <mergeCell ref="G2255:I2255"/>
    <mergeCell ref="J2255:O2255"/>
    <mergeCell ref="P2255:R2255"/>
    <mergeCell ref="S2255:Z2255"/>
    <mergeCell ref="G2256:I2256"/>
    <mergeCell ref="J2256:Z2256"/>
    <mergeCell ref="D2257:F2259"/>
    <mergeCell ref="G2257:M2259"/>
    <mergeCell ref="N2257:Q2259"/>
    <mergeCell ref="R2257:Z2259"/>
    <mergeCell ref="D2260:F2262"/>
    <mergeCell ref="G2260:M2262"/>
    <mergeCell ref="N2260:Q2262"/>
    <mergeCell ref="D2263:F2265"/>
    <mergeCell ref="B2240:C2250"/>
    <mergeCell ref="D2240:F2242"/>
    <mergeCell ref="G2240:K2240"/>
    <mergeCell ref="L2240:M2240"/>
    <mergeCell ref="D2289:F2291"/>
    <mergeCell ref="B2266:C2276"/>
    <mergeCell ref="D2266:F2268"/>
    <mergeCell ref="G2266:K2266"/>
    <mergeCell ref="L2266:M2266"/>
    <mergeCell ref="O2266:P2266"/>
    <mergeCell ref="Q2266:U2266"/>
    <mergeCell ref="V2266:Z2266"/>
    <mergeCell ref="AC2266:AE2266"/>
    <mergeCell ref="AF2266:AJ2266"/>
    <mergeCell ref="AK2266:AM2266"/>
    <mergeCell ref="AN2266:AU2266"/>
    <mergeCell ref="G2267:K2267"/>
    <mergeCell ref="L2267:P2267"/>
    <mergeCell ref="Q2267:U2267"/>
    <mergeCell ref="V2267:Z2267"/>
    <mergeCell ref="AC2267:AE2267"/>
    <mergeCell ref="AF2267:AU2267"/>
    <mergeCell ref="G2268:K2268"/>
    <mergeCell ref="L2268:P2268"/>
    <mergeCell ref="Q2268:U2268"/>
    <mergeCell ref="V2268:Z2268"/>
    <mergeCell ref="D2269:F2270"/>
    <mergeCell ref="G2269:Z2270"/>
    <mergeCell ref="D2271:F2274"/>
    <mergeCell ref="O2272:V2272"/>
    <mergeCell ref="G2273:K2273"/>
    <mergeCell ref="L2273:P2273"/>
    <mergeCell ref="Q2273:U2273"/>
    <mergeCell ref="V2273:Z2273"/>
    <mergeCell ref="G2274:K2274"/>
    <mergeCell ref="L2274:M2274"/>
    <mergeCell ref="L2299:P2299"/>
    <mergeCell ref="Q2299:U2299"/>
    <mergeCell ref="V2299:Z2299"/>
    <mergeCell ref="G2300:K2300"/>
    <mergeCell ref="L2300:M2300"/>
    <mergeCell ref="D2301:F2302"/>
    <mergeCell ref="O2275:V2275"/>
    <mergeCell ref="B2277:C2291"/>
    <mergeCell ref="D2277:F2278"/>
    <mergeCell ref="G2277:Z2278"/>
    <mergeCell ref="D2279:F2282"/>
    <mergeCell ref="G2279:I2279"/>
    <mergeCell ref="J2279:K2279"/>
    <mergeCell ref="M2279:O2279"/>
    <mergeCell ref="P2279:Z2279"/>
    <mergeCell ref="G2280:I2280"/>
    <mergeCell ref="J2280:O2280"/>
    <mergeCell ref="P2280:R2280"/>
    <mergeCell ref="S2280:Z2280"/>
    <mergeCell ref="G2281:I2281"/>
    <mergeCell ref="J2281:O2281"/>
    <mergeCell ref="P2281:R2281"/>
    <mergeCell ref="S2281:Z2281"/>
    <mergeCell ref="G2282:I2282"/>
    <mergeCell ref="J2282:Z2282"/>
    <mergeCell ref="D2283:F2285"/>
    <mergeCell ref="G2283:M2285"/>
    <mergeCell ref="N2283:Q2285"/>
    <mergeCell ref="R2283:Z2285"/>
    <mergeCell ref="D2286:F2288"/>
    <mergeCell ref="G2286:M2288"/>
    <mergeCell ref="N2286:Q2288"/>
    <mergeCell ref="N2309:Q2311"/>
    <mergeCell ref="R2309:Z2311"/>
    <mergeCell ref="D2312:F2314"/>
    <mergeCell ref="G2312:M2314"/>
    <mergeCell ref="N2312:Q2314"/>
    <mergeCell ref="D2315:F2317"/>
    <mergeCell ref="B2292:C2302"/>
    <mergeCell ref="D2292:F2294"/>
    <mergeCell ref="G2292:K2292"/>
    <mergeCell ref="L2292:M2292"/>
    <mergeCell ref="O2292:P2292"/>
    <mergeCell ref="Q2292:U2292"/>
    <mergeCell ref="V2292:Z2292"/>
    <mergeCell ref="AC2292:AE2292"/>
    <mergeCell ref="AF2292:AJ2292"/>
    <mergeCell ref="AK2292:AM2292"/>
    <mergeCell ref="AN2292:AU2292"/>
    <mergeCell ref="G2293:K2293"/>
    <mergeCell ref="L2293:P2293"/>
    <mergeCell ref="Q2293:U2293"/>
    <mergeCell ref="V2293:Z2293"/>
    <mergeCell ref="AC2293:AE2293"/>
    <mergeCell ref="AF2293:AU2293"/>
    <mergeCell ref="G2294:K2294"/>
    <mergeCell ref="L2294:P2294"/>
    <mergeCell ref="Q2294:U2294"/>
    <mergeCell ref="V2294:Z2294"/>
    <mergeCell ref="D2295:F2296"/>
    <mergeCell ref="G2295:Z2296"/>
    <mergeCell ref="D2297:F2300"/>
    <mergeCell ref="O2298:V2298"/>
    <mergeCell ref="G2299:K2299"/>
    <mergeCell ref="D2321:F2322"/>
    <mergeCell ref="G2321:Z2322"/>
    <mergeCell ref="D2323:F2326"/>
    <mergeCell ref="O2324:V2324"/>
    <mergeCell ref="G2325:K2325"/>
    <mergeCell ref="L2325:P2325"/>
    <mergeCell ref="Q2325:U2325"/>
    <mergeCell ref="V2325:Z2325"/>
    <mergeCell ref="G2326:K2326"/>
    <mergeCell ref="L2326:M2326"/>
    <mergeCell ref="D2327:F2328"/>
    <mergeCell ref="O2301:V2301"/>
    <mergeCell ref="B2303:C2317"/>
    <mergeCell ref="D2303:F2304"/>
    <mergeCell ref="G2303:Z2304"/>
    <mergeCell ref="D2305:F2308"/>
    <mergeCell ref="G2305:I2305"/>
    <mergeCell ref="J2305:K2305"/>
    <mergeCell ref="M2305:O2305"/>
    <mergeCell ref="P2305:Z2305"/>
    <mergeCell ref="G2306:I2306"/>
    <mergeCell ref="J2306:O2306"/>
    <mergeCell ref="P2306:R2306"/>
    <mergeCell ref="S2306:Z2306"/>
    <mergeCell ref="G2307:I2307"/>
    <mergeCell ref="J2307:O2307"/>
    <mergeCell ref="P2307:R2307"/>
    <mergeCell ref="S2307:Z2307"/>
    <mergeCell ref="G2308:I2308"/>
    <mergeCell ref="J2308:Z2308"/>
    <mergeCell ref="D2309:F2311"/>
    <mergeCell ref="G2309:M2311"/>
    <mergeCell ref="O2318:P2318"/>
    <mergeCell ref="Q2318:U2318"/>
    <mergeCell ref="V2318:Z2318"/>
    <mergeCell ref="AC2318:AE2318"/>
    <mergeCell ref="AF2318:AJ2318"/>
    <mergeCell ref="AK2318:AM2318"/>
    <mergeCell ref="AN2318:AU2318"/>
    <mergeCell ref="G2319:K2319"/>
    <mergeCell ref="L2319:P2319"/>
    <mergeCell ref="Q2319:U2319"/>
    <mergeCell ref="V2319:Z2319"/>
    <mergeCell ref="AC2319:AE2319"/>
    <mergeCell ref="AF2319:AU2319"/>
    <mergeCell ref="G2320:K2320"/>
    <mergeCell ref="L2320:P2320"/>
    <mergeCell ref="Q2320:U2320"/>
    <mergeCell ref="V2320:Z2320"/>
    <mergeCell ref="D2353:F2354"/>
    <mergeCell ref="O2327:V2327"/>
    <mergeCell ref="B2329:C2343"/>
    <mergeCell ref="D2329:F2330"/>
    <mergeCell ref="G2329:Z2330"/>
    <mergeCell ref="D2331:F2334"/>
    <mergeCell ref="G2331:I2331"/>
    <mergeCell ref="J2331:K2331"/>
    <mergeCell ref="M2331:O2331"/>
    <mergeCell ref="P2331:Z2331"/>
    <mergeCell ref="G2332:I2332"/>
    <mergeCell ref="J2332:O2332"/>
    <mergeCell ref="P2332:R2332"/>
    <mergeCell ref="S2332:Z2332"/>
    <mergeCell ref="G2333:I2333"/>
    <mergeCell ref="J2333:O2333"/>
    <mergeCell ref="P2333:R2333"/>
    <mergeCell ref="S2333:Z2333"/>
    <mergeCell ref="G2334:I2334"/>
    <mergeCell ref="J2334:Z2334"/>
    <mergeCell ref="D2335:F2337"/>
    <mergeCell ref="G2335:M2337"/>
    <mergeCell ref="N2335:Q2337"/>
    <mergeCell ref="R2335:Z2337"/>
    <mergeCell ref="D2338:F2340"/>
    <mergeCell ref="G2338:M2340"/>
    <mergeCell ref="N2338:Q2340"/>
    <mergeCell ref="D2341:F2343"/>
    <mergeCell ref="B2318:C2328"/>
    <mergeCell ref="D2318:F2320"/>
    <mergeCell ref="G2318:K2318"/>
    <mergeCell ref="L2318:M2318"/>
    <mergeCell ref="D2367:F2369"/>
    <mergeCell ref="B2344:C2354"/>
    <mergeCell ref="D2344:F2346"/>
    <mergeCell ref="G2344:K2344"/>
    <mergeCell ref="L2344:M2344"/>
    <mergeCell ref="O2344:P2344"/>
    <mergeCell ref="Q2344:U2344"/>
    <mergeCell ref="V2344:Z2344"/>
    <mergeCell ref="AC2344:AE2344"/>
    <mergeCell ref="AF2344:AJ2344"/>
    <mergeCell ref="AK2344:AM2344"/>
    <mergeCell ref="AN2344:AU2344"/>
    <mergeCell ref="G2345:K2345"/>
    <mergeCell ref="L2345:P2345"/>
    <mergeCell ref="Q2345:U2345"/>
    <mergeCell ref="V2345:Z2345"/>
    <mergeCell ref="AC2345:AE2345"/>
    <mergeCell ref="AF2345:AU2345"/>
    <mergeCell ref="G2346:K2346"/>
    <mergeCell ref="L2346:P2346"/>
    <mergeCell ref="Q2346:U2346"/>
    <mergeCell ref="V2346:Z2346"/>
    <mergeCell ref="D2347:F2348"/>
    <mergeCell ref="G2347:Z2348"/>
    <mergeCell ref="D2349:F2352"/>
    <mergeCell ref="O2350:V2350"/>
    <mergeCell ref="G2351:K2351"/>
    <mergeCell ref="L2351:P2351"/>
    <mergeCell ref="Q2351:U2351"/>
    <mergeCell ref="V2351:Z2351"/>
    <mergeCell ref="G2352:K2352"/>
    <mergeCell ref="L2352:M2352"/>
    <mergeCell ref="L2377:P2377"/>
    <mergeCell ref="Q2377:U2377"/>
    <mergeCell ref="V2377:Z2377"/>
    <mergeCell ref="G2378:K2378"/>
    <mergeCell ref="L2378:M2378"/>
    <mergeCell ref="D2379:F2380"/>
    <mergeCell ref="O2353:V2353"/>
    <mergeCell ref="B2355:C2369"/>
    <mergeCell ref="D2355:F2356"/>
    <mergeCell ref="G2355:Z2356"/>
    <mergeCell ref="D2357:F2360"/>
    <mergeCell ref="G2357:I2357"/>
    <mergeCell ref="J2357:K2357"/>
    <mergeCell ref="M2357:O2357"/>
    <mergeCell ref="P2357:Z2357"/>
    <mergeCell ref="G2358:I2358"/>
    <mergeCell ref="J2358:O2358"/>
    <mergeCell ref="P2358:R2358"/>
    <mergeCell ref="S2358:Z2358"/>
    <mergeCell ref="G2359:I2359"/>
    <mergeCell ref="J2359:O2359"/>
    <mergeCell ref="P2359:R2359"/>
    <mergeCell ref="S2359:Z2359"/>
    <mergeCell ref="G2360:I2360"/>
    <mergeCell ref="J2360:Z2360"/>
    <mergeCell ref="D2361:F2363"/>
    <mergeCell ref="G2361:M2363"/>
    <mergeCell ref="N2361:Q2363"/>
    <mergeCell ref="R2361:Z2363"/>
    <mergeCell ref="D2364:F2366"/>
    <mergeCell ref="G2364:M2366"/>
    <mergeCell ref="N2364:Q2366"/>
    <mergeCell ref="N2387:Q2389"/>
    <mergeCell ref="R2387:Z2389"/>
    <mergeCell ref="D2390:F2392"/>
    <mergeCell ref="G2390:M2392"/>
    <mergeCell ref="N2390:Q2392"/>
    <mergeCell ref="D2393:F2395"/>
    <mergeCell ref="B2370:C2380"/>
    <mergeCell ref="D2370:F2372"/>
    <mergeCell ref="G2370:K2370"/>
    <mergeCell ref="L2370:M2370"/>
    <mergeCell ref="O2370:P2370"/>
    <mergeCell ref="Q2370:U2370"/>
    <mergeCell ref="V2370:Z2370"/>
    <mergeCell ref="AC2370:AE2370"/>
    <mergeCell ref="AF2370:AJ2370"/>
    <mergeCell ref="AK2370:AM2370"/>
    <mergeCell ref="AN2370:AU2370"/>
    <mergeCell ref="G2371:K2371"/>
    <mergeCell ref="L2371:P2371"/>
    <mergeCell ref="Q2371:U2371"/>
    <mergeCell ref="V2371:Z2371"/>
    <mergeCell ref="AC2371:AE2371"/>
    <mergeCell ref="AF2371:AU2371"/>
    <mergeCell ref="G2372:K2372"/>
    <mergeCell ref="L2372:P2372"/>
    <mergeCell ref="Q2372:U2372"/>
    <mergeCell ref="V2372:Z2372"/>
    <mergeCell ref="D2373:F2374"/>
    <mergeCell ref="G2373:Z2374"/>
    <mergeCell ref="D2375:F2378"/>
    <mergeCell ref="O2376:V2376"/>
    <mergeCell ref="G2377:K2377"/>
    <mergeCell ref="D2399:F2400"/>
    <mergeCell ref="G2399:Z2400"/>
    <mergeCell ref="D2401:F2404"/>
    <mergeCell ref="O2402:V2402"/>
    <mergeCell ref="G2403:K2403"/>
    <mergeCell ref="L2403:P2403"/>
    <mergeCell ref="Q2403:U2403"/>
    <mergeCell ref="V2403:Z2403"/>
    <mergeCell ref="G2404:K2404"/>
    <mergeCell ref="L2404:M2404"/>
    <mergeCell ref="D2405:F2406"/>
    <mergeCell ref="O2379:V2379"/>
    <mergeCell ref="B2381:C2395"/>
    <mergeCell ref="D2381:F2382"/>
    <mergeCell ref="G2381:Z2382"/>
    <mergeCell ref="D2383:F2386"/>
    <mergeCell ref="G2383:I2383"/>
    <mergeCell ref="J2383:K2383"/>
    <mergeCell ref="M2383:O2383"/>
    <mergeCell ref="P2383:Z2383"/>
    <mergeCell ref="G2384:I2384"/>
    <mergeCell ref="J2384:O2384"/>
    <mergeCell ref="P2384:R2384"/>
    <mergeCell ref="S2384:Z2384"/>
    <mergeCell ref="G2385:I2385"/>
    <mergeCell ref="J2385:O2385"/>
    <mergeCell ref="P2385:R2385"/>
    <mergeCell ref="S2385:Z2385"/>
    <mergeCell ref="G2386:I2386"/>
    <mergeCell ref="J2386:Z2386"/>
    <mergeCell ref="D2387:F2389"/>
    <mergeCell ref="G2387:M2389"/>
    <mergeCell ref="O2396:P2396"/>
    <mergeCell ref="Q2396:U2396"/>
    <mergeCell ref="V2396:Z2396"/>
    <mergeCell ref="AC2396:AE2396"/>
    <mergeCell ref="AF2396:AJ2396"/>
    <mergeCell ref="AK2396:AM2396"/>
    <mergeCell ref="AN2396:AU2396"/>
    <mergeCell ref="G2397:K2397"/>
    <mergeCell ref="L2397:P2397"/>
    <mergeCell ref="Q2397:U2397"/>
    <mergeCell ref="V2397:Z2397"/>
    <mergeCell ref="AC2397:AE2397"/>
    <mergeCell ref="AF2397:AU2397"/>
    <mergeCell ref="G2398:K2398"/>
    <mergeCell ref="L2398:P2398"/>
    <mergeCell ref="Q2398:U2398"/>
    <mergeCell ref="V2398:Z2398"/>
    <mergeCell ref="D2431:F2432"/>
    <mergeCell ref="O2405:V2405"/>
    <mergeCell ref="B2407:C2421"/>
    <mergeCell ref="D2407:F2408"/>
    <mergeCell ref="G2407:Z2408"/>
    <mergeCell ref="D2409:F2412"/>
    <mergeCell ref="G2409:I2409"/>
    <mergeCell ref="J2409:K2409"/>
    <mergeCell ref="M2409:O2409"/>
    <mergeCell ref="P2409:Z2409"/>
    <mergeCell ref="G2410:I2410"/>
    <mergeCell ref="J2410:O2410"/>
    <mergeCell ref="P2410:R2410"/>
    <mergeCell ref="S2410:Z2410"/>
    <mergeCell ref="G2411:I2411"/>
    <mergeCell ref="J2411:O2411"/>
    <mergeCell ref="P2411:R2411"/>
    <mergeCell ref="S2411:Z2411"/>
    <mergeCell ref="G2412:I2412"/>
    <mergeCell ref="J2412:Z2412"/>
    <mergeCell ref="D2413:F2415"/>
    <mergeCell ref="G2413:M2415"/>
    <mergeCell ref="N2413:Q2415"/>
    <mergeCell ref="R2413:Z2415"/>
    <mergeCell ref="D2416:F2418"/>
    <mergeCell ref="G2416:M2418"/>
    <mergeCell ref="N2416:Q2418"/>
    <mergeCell ref="D2419:F2421"/>
    <mergeCell ref="B2396:C2406"/>
    <mergeCell ref="D2396:F2398"/>
    <mergeCell ref="G2396:K2396"/>
    <mergeCell ref="L2396:M2396"/>
    <mergeCell ref="D2445:F2447"/>
    <mergeCell ref="B2422:C2432"/>
    <mergeCell ref="D2422:F2424"/>
    <mergeCell ref="G2422:K2422"/>
    <mergeCell ref="L2422:M2422"/>
    <mergeCell ref="O2422:P2422"/>
    <mergeCell ref="Q2422:U2422"/>
    <mergeCell ref="V2422:Z2422"/>
    <mergeCell ref="AC2422:AE2422"/>
    <mergeCell ref="AF2422:AJ2422"/>
    <mergeCell ref="AK2422:AM2422"/>
    <mergeCell ref="AN2422:AU2422"/>
    <mergeCell ref="G2423:K2423"/>
    <mergeCell ref="L2423:P2423"/>
    <mergeCell ref="Q2423:U2423"/>
    <mergeCell ref="V2423:Z2423"/>
    <mergeCell ref="AC2423:AE2423"/>
    <mergeCell ref="AF2423:AU2423"/>
    <mergeCell ref="G2424:K2424"/>
    <mergeCell ref="L2424:P2424"/>
    <mergeCell ref="Q2424:U2424"/>
    <mergeCell ref="V2424:Z2424"/>
    <mergeCell ref="D2425:F2426"/>
    <mergeCell ref="G2425:Z2426"/>
    <mergeCell ref="D2427:F2430"/>
    <mergeCell ref="O2428:V2428"/>
    <mergeCell ref="G2429:K2429"/>
    <mergeCell ref="L2429:P2429"/>
    <mergeCell ref="Q2429:U2429"/>
    <mergeCell ref="V2429:Z2429"/>
    <mergeCell ref="G2430:K2430"/>
    <mergeCell ref="L2430:M2430"/>
    <mergeCell ref="L2455:P2455"/>
    <mergeCell ref="Q2455:U2455"/>
    <mergeCell ref="V2455:Z2455"/>
    <mergeCell ref="G2456:K2456"/>
    <mergeCell ref="L2456:M2456"/>
    <mergeCell ref="D2457:F2458"/>
    <mergeCell ref="O2431:V2431"/>
    <mergeCell ref="B2433:C2447"/>
    <mergeCell ref="D2433:F2434"/>
    <mergeCell ref="G2433:Z2434"/>
    <mergeCell ref="D2435:F2438"/>
    <mergeCell ref="G2435:I2435"/>
    <mergeCell ref="J2435:K2435"/>
    <mergeCell ref="M2435:O2435"/>
    <mergeCell ref="P2435:Z2435"/>
    <mergeCell ref="G2436:I2436"/>
    <mergeCell ref="J2436:O2436"/>
    <mergeCell ref="P2436:R2436"/>
    <mergeCell ref="S2436:Z2436"/>
    <mergeCell ref="G2437:I2437"/>
    <mergeCell ref="J2437:O2437"/>
    <mergeCell ref="P2437:R2437"/>
    <mergeCell ref="S2437:Z2437"/>
    <mergeCell ref="G2438:I2438"/>
    <mergeCell ref="J2438:Z2438"/>
    <mergeCell ref="D2439:F2441"/>
    <mergeCell ref="G2439:M2441"/>
    <mergeCell ref="N2439:Q2441"/>
    <mergeCell ref="R2439:Z2441"/>
    <mergeCell ref="D2442:F2444"/>
    <mergeCell ref="G2442:M2444"/>
    <mergeCell ref="N2442:Q2444"/>
    <mergeCell ref="N2465:Q2467"/>
    <mergeCell ref="R2465:Z2467"/>
    <mergeCell ref="D2468:F2470"/>
    <mergeCell ref="G2468:M2470"/>
    <mergeCell ref="N2468:Q2470"/>
    <mergeCell ref="D2471:F2473"/>
    <mergeCell ref="B2448:C2458"/>
    <mergeCell ref="D2448:F2450"/>
    <mergeCell ref="G2448:K2448"/>
    <mergeCell ref="L2448:M2448"/>
    <mergeCell ref="O2448:P2448"/>
    <mergeCell ref="Q2448:U2448"/>
    <mergeCell ref="V2448:Z2448"/>
    <mergeCell ref="AC2448:AE2448"/>
    <mergeCell ref="AF2448:AJ2448"/>
    <mergeCell ref="AK2448:AM2448"/>
    <mergeCell ref="AN2448:AU2448"/>
    <mergeCell ref="G2449:K2449"/>
    <mergeCell ref="L2449:P2449"/>
    <mergeCell ref="Q2449:U2449"/>
    <mergeCell ref="V2449:Z2449"/>
    <mergeCell ref="AC2449:AE2449"/>
    <mergeCell ref="AF2449:AU2449"/>
    <mergeCell ref="G2450:K2450"/>
    <mergeCell ref="L2450:P2450"/>
    <mergeCell ref="Q2450:U2450"/>
    <mergeCell ref="V2450:Z2450"/>
    <mergeCell ref="D2451:F2452"/>
    <mergeCell ref="G2451:Z2452"/>
    <mergeCell ref="D2453:F2456"/>
    <mergeCell ref="O2454:V2454"/>
    <mergeCell ref="G2455:K2455"/>
    <mergeCell ref="D2477:F2478"/>
    <mergeCell ref="G2477:Z2478"/>
    <mergeCell ref="D2479:F2482"/>
    <mergeCell ref="O2480:V2480"/>
    <mergeCell ref="G2481:K2481"/>
    <mergeCell ref="L2481:P2481"/>
    <mergeCell ref="Q2481:U2481"/>
    <mergeCell ref="V2481:Z2481"/>
    <mergeCell ref="G2482:K2482"/>
    <mergeCell ref="L2482:M2482"/>
    <mergeCell ref="D2483:F2484"/>
    <mergeCell ref="O2457:V2457"/>
    <mergeCell ref="B2459:C2473"/>
    <mergeCell ref="D2459:F2460"/>
    <mergeCell ref="G2459:Z2460"/>
    <mergeCell ref="D2461:F2464"/>
    <mergeCell ref="G2461:I2461"/>
    <mergeCell ref="J2461:K2461"/>
    <mergeCell ref="M2461:O2461"/>
    <mergeCell ref="P2461:Z2461"/>
    <mergeCell ref="G2462:I2462"/>
    <mergeCell ref="J2462:O2462"/>
    <mergeCell ref="P2462:R2462"/>
    <mergeCell ref="S2462:Z2462"/>
    <mergeCell ref="G2463:I2463"/>
    <mergeCell ref="J2463:O2463"/>
    <mergeCell ref="P2463:R2463"/>
    <mergeCell ref="S2463:Z2463"/>
    <mergeCell ref="G2464:I2464"/>
    <mergeCell ref="J2464:Z2464"/>
    <mergeCell ref="D2465:F2467"/>
    <mergeCell ref="G2465:M2467"/>
    <mergeCell ref="D2474:F2476"/>
    <mergeCell ref="G2474:K2474"/>
    <mergeCell ref="L2474:M2474"/>
    <mergeCell ref="O2474:P2474"/>
    <mergeCell ref="Q2474:U2474"/>
    <mergeCell ref="V2474:Z2474"/>
    <mergeCell ref="AC2474:AE2474"/>
    <mergeCell ref="AF2474:AJ2474"/>
    <mergeCell ref="AK2474:AM2474"/>
    <mergeCell ref="AN2474:AU2474"/>
    <mergeCell ref="G2475:K2475"/>
    <mergeCell ref="L2475:P2475"/>
    <mergeCell ref="Q2475:U2475"/>
    <mergeCell ref="V2475:Z2475"/>
    <mergeCell ref="AC2475:AE2475"/>
    <mergeCell ref="AF2475:AU2475"/>
    <mergeCell ref="G2476:K2476"/>
    <mergeCell ref="L2476:P2476"/>
    <mergeCell ref="Q2476:U2476"/>
    <mergeCell ref="V2476:Z2476"/>
    <mergeCell ref="V2507:Z2507"/>
    <mergeCell ref="G2508:K2508"/>
    <mergeCell ref="L2508:M2508"/>
    <mergeCell ref="D2509:F2510"/>
    <mergeCell ref="O2483:V2483"/>
    <mergeCell ref="B2485:C2499"/>
    <mergeCell ref="D2485:F2486"/>
    <mergeCell ref="G2485:Z2486"/>
    <mergeCell ref="D2487:F2490"/>
    <mergeCell ref="G2487:I2487"/>
    <mergeCell ref="J2487:K2487"/>
    <mergeCell ref="M2487:O2487"/>
    <mergeCell ref="P2487:Z2487"/>
    <mergeCell ref="G2488:I2488"/>
    <mergeCell ref="J2488:O2488"/>
    <mergeCell ref="P2488:R2488"/>
    <mergeCell ref="S2488:Z2488"/>
    <mergeCell ref="G2489:I2489"/>
    <mergeCell ref="J2489:O2489"/>
    <mergeCell ref="P2489:R2489"/>
    <mergeCell ref="S2489:Z2489"/>
    <mergeCell ref="G2490:I2490"/>
    <mergeCell ref="J2490:Z2490"/>
    <mergeCell ref="D2491:F2493"/>
    <mergeCell ref="G2491:M2493"/>
    <mergeCell ref="N2491:Q2493"/>
    <mergeCell ref="R2491:Z2493"/>
    <mergeCell ref="D2494:F2496"/>
    <mergeCell ref="G2494:M2496"/>
    <mergeCell ref="N2494:Q2496"/>
    <mergeCell ref="D2497:F2499"/>
    <mergeCell ref="B2474:C2484"/>
    <mergeCell ref="D2520:F2522"/>
    <mergeCell ref="G2520:M2522"/>
    <mergeCell ref="N2520:Q2522"/>
    <mergeCell ref="D2523:F2525"/>
    <mergeCell ref="B2500:C2510"/>
    <mergeCell ref="D2500:F2502"/>
    <mergeCell ref="G2500:K2500"/>
    <mergeCell ref="L2500:M2500"/>
    <mergeCell ref="O2500:P2500"/>
    <mergeCell ref="Q2500:U2500"/>
    <mergeCell ref="V2500:Z2500"/>
    <mergeCell ref="AC2500:AE2500"/>
    <mergeCell ref="AF2500:AJ2500"/>
    <mergeCell ref="AK2500:AM2500"/>
    <mergeCell ref="AN2500:AU2500"/>
    <mergeCell ref="G2501:K2501"/>
    <mergeCell ref="L2501:P2501"/>
    <mergeCell ref="Q2501:U2501"/>
    <mergeCell ref="V2501:Z2501"/>
    <mergeCell ref="AC2501:AE2501"/>
    <mergeCell ref="AF2501:AU2501"/>
    <mergeCell ref="G2502:K2502"/>
    <mergeCell ref="L2502:P2502"/>
    <mergeCell ref="Q2502:U2502"/>
    <mergeCell ref="V2502:Z2502"/>
    <mergeCell ref="D2503:F2504"/>
    <mergeCell ref="G2503:Z2504"/>
    <mergeCell ref="D2505:F2508"/>
    <mergeCell ref="O2506:V2506"/>
    <mergeCell ref="G2507:K2507"/>
    <mergeCell ref="L2507:P2507"/>
    <mergeCell ref="Q2507:U2507"/>
    <mergeCell ref="D2531:F2534"/>
    <mergeCell ref="O2532:V2532"/>
    <mergeCell ref="G2533:K2533"/>
    <mergeCell ref="L2533:P2533"/>
    <mergeCell ref="Q2533:U2533"/>
    <mergeCell ref="V2533:Z2533"/>
    <mergeCell ref="G2534:K2534"/>
    <mergeCell ref="L2534:M2534"/>
    <mergeCell ref="D2535:F2536"/>
    <mergeCell ref="O2509:V2509"/>
    <mergeCell ref="B2511:C2525"/>
    <mergeCell ref="D2511:F2512"/>
    <mergeCell ref="G2511:Z2512"/>
    <mergeCell ref="D2513:F2516"/>
    <mergeCell ref="G2513:I2513"/>
    <mergeCell ref="J2513:K2513"/>
    <mergeCell ref="M2513:O2513"/>
    <mergeCell ref="P2513:Z2513"/>
    <mergeCell ref="G2514:I2514"/>
    <mergeCell ref="J2514:O2514"/>
    <mergeCell ref="P2514:R2514"/>
    <mergeCell ref="S2514:Z2514"/>
    <mergeCell ref="G2515:I2515"/>
    <mergeCell ref="J2515:O2515"/>
    <mergeCell ref="P2515:R2515"/>
    <mergeCell ref="S2515:Z2515"/>
    <mergeCell ref="G2516:I2516"/>
    <mergeCell ref="J2516:Z2516"/>
    <mergeCell ref="D2517:F2519"/>
    <mergeCell ref="G2517:M2519"/>
    <mergeCell ref="N2517:Q2519"/>
    <mergeCell ref="R2517:Z2519"/>
    <mergeCell ref="Q2526:U2526"/>
    <mergeCell ref="V2526:Z2526"/>
    <mergeCell ref="AC2526:AE2526"/>
    <mergeCell ref="AF2526:AJ2526"/>
    <mergeCell ref="AK2526:AM2526"/>
    <mergeCell ref="AN2526:AU2526"/>
    <mergeCell ref="G2527:K2527"/>
    <mergeCell ref="L2527:P2527"/>
    <mergeCell ref="Q2527:U2527"/>
    <mergeCell ref="V2527:Z2527"/>
    <mergeCell ref="AC2527:AE2527"/>
    <mergeCell ref="AF2527:AU2527"/>
    <mergeCell ref="G2528:K2528"/>
    <mergeCell ref="L2528:P2528"/>
    <mergeCell ref="Q2528:U2528"/>
    <mergeCell ref="V2528:Z2528"/>
    <mergeCell ref="D2529:F2530"/>
    <mergeCell ref="G2529:Z2530"/>
    <mergeCell ref="O2535:V2535"/>
    <mergeCell ref="B2537:C2551"/>
    <mergeCell ref="D2537:F2538"/>
    <mergeCell ref="G2537:Z2538"/>
    <mergeCell ref="D2539:F2542"/>
    <mergeCell ref="G2539:I2539"/>
    <mergeCell ref="J2539:K2539"/>
    <mergeCell ref="M2539:O2539"/>
    <mergeCell ref="P2539:Z2539"/>
    <mergeCell ref="G2540:I2540"/>
    <mergeCell ref="J2540:O2540"/>
    <mergeCell ref="P2540:R2540"/>
    <mergeCell ref="S2540:Z2540"/>
    <mergeCell ref="G2541:I2541"/>
    <mergeCell ref="J2541:O2541"/>
    <mergeCell ref="P2541:R2541"/>
    <mergeCell ref="S2541:Z2541"/>
    <mergeCell ref="G2542:I2542"/>
    <mergeCell ref="J2542:Z2542"/>
    <mergeCell ref="D2543:F2545"/>
    <mergeCell ref="G2543:M2545"/>
    <mergeCell ref="N2543:Q2545"/>
    <mergeCell ref="R2543:Z2545"/>
    <mergeCell ref="D2546:F2548"/>
    <mergeCell ref="G2546:M2548"/>
    <mergeCell ref="N2546:Q2548"/>
    <mergeCell ref="D2549:F2551"/>
    <mergeCell ref="B2526:C2536"/>
    <mergeCell ref="D2526:F2528"/>
    <mergeCell ref="G2526:K2526"/>
    <mergeCell ref="L2526:M2526"/>
    <mergeCell ref="O2526:P2526"/>
    <mergeCell ref="B2552:C2562"/>
    <mergeCell ref="D2552:F2554"/>
    <mergeCell ref="G2552:K2552"/>
    <mergeCell ref="L2552:M2552"/>
    <mergeCell ref="O2552:P2552"/>
    <mergeCell ref="Q2552:U2552"/>
    <mergeCell ref="V2552:Z2552"/>
    <mergeCell ref="AC2552:AE2552"/>
    <mergeCell ref="AF2552:AJ2552"/>
    <mergeCell ref="AK2552:AM2552"/>
    <mergeCell ref="AN2552:AU2552"/>
    <mergeCell ref="G2553:K2553"/>
    <mergeCell ref="L2553:P2553"/>
    <mergeCell ref="Q2553:U2553"/>
    <mergeCell ref="V2553:Z2553"/>
    <mergeCell ref="AC2553:AE2553"/>
    <mergeCell ref="AF2553:AU2553"/>
    <mergeCell ref="G2554:K2554"/>
    <mergeCell ref="L2554:P2554"/>
    <mergeCell ref="Q2554:U2554"/>
    <mergeCell ref="V2554:Z2554"/>
    <mergeCell ref="D2555:F2556"/>
    <mergeCell ref="G2555:Z2556"/>
    <mergeCell ref="D2557:F2560"/>
    <mergeCell ref="O2558:V2558"/>
    <mergeCell ref="G2559:K2559"/>
    <mergeCell ref="L2559:P2559"/>
    <mergeCell ref="Q2559:U2559"/>
    <mergeCell ref="V2559:Z2559"/>
    <mergeCell ref="G2560:K2560"/>
    <mergeCell ref="L2560:M2560"/>
    <mergeCell ref="D2561:F2562"/>
    <mergeCell ref="Q2585:U2585"/>
    <mergeCell ref="V2585:Z2585"/>
    <mergeCell ref="G2586:K2586"/>
    <mergeCell ref="L2586:M2586"/>
    <mergeCell ref="D2587:F2588"/>
    <mergeCell ref="O2561:V2561"/>
    <mergeCell ref="B2563:C2577"/>
    <mergeCell ref="D2563:F2564"/>
    <mergeCell ref="G2563:Z2564"/>
    <mergeCell ref="D2565:F2568"/>
    <mergeCell ref="G2565:I2565"/>
    <mergeCell ref="J2565:K2565"/>
    <mergeCell ref="M2565:O2565"/>
    <mergeCell ref="P2565:Z2565"/>
    <mergeCell ref="G2566:I2566"/>
    <mergeCell ref="J2566:O2566"/>
    <mergeCell ref="P2566:R2566"/>
    <mergeCell ref="S2566:Z2566"/>
    <mergeCell ref="G2567:I2567"/>
    <mergeCell ref="J2567:O2567"/>
    <mergeCell ref="P2567:R2567"/>
    <mergeCell ref="S2567:Z2567"/>
    <mergeCell ref="G2568:I2568"/>
    <mergeCell ref="J2568:Z2568"/>
    <mergeCell ref="D2569:F2571"/>
    <mergeCell ref="G2569:M2571"/>
    <mergeCell ref="N2569:Q2571"/>
    <mergeCell ref="R2569:Z2571"/>
    <mergeCell ref="D2572:F2574"/>
    <mergeCell ref="G2572:M2574"/>
    <mergeCell ref="N2572:Q2574"/>
    <mergeCell ref="D2575:F2577"/>
    <mergeCell ref="R2595:Z2597"/>
    <mergeCell ref="D2598:F2600"/>
    <mergeCell ref="G2598:M2600"/>
    <mergeCell ref="N2598:Q2600"/>
    <mergeCell ref="D2601:F2603"/>
    <mergeCell ref="B2578:C2588"/>
    <mergeCell ref="D2578:F2580"/>
    <mergeCell ref="G2578:K2578"/>
    <mergeCell ref="L2578:M2578"/>
    <mergeCell ref="O2578:P2578"/>
    <mergeCell ref="Q2578:U2578"/>
    <mergeCell ref="V2578:Z2578"/>
    <mergeCell ref="AC2578:AE2578"/>
    <mergeCell ref="AF2578:AJ2578"/>
    <mergeCell ref="AK2578:AM2578"/>
    <mergeCell ref="AN2578:AU2578"/>
    <mergeCell ref="G2579:K2579"/>
    <mergeCell ref="L2579:P2579"/>
    <mergeCell ref="Q2579:U2579"/>
    <mergeCell ref="V2579:Z2579"/>
    <mergeCell ref="AC2579:AE2579"/>
    <mergeCell ref="AF2579:AU2579"/>
    <mergeCell ref="G2580:K2580"/>
    <mergeCell ref="L2580:P2580"/>
    <mergeCell ref="Q2580:U2580"/>
    <mergeCell ref="V2580:Z2580"/>
    <mergeCell ref="D2581:F2582"/>
    <mergeCell ref="G2581:Z2582"/>
    <mergeCell ref="D2583:F2586"/>
    <mergeCell ref="O2584:V2584"/>
    <mergeCell ref="G2585:K2585"/>
    <mergeCell ref="L2585:P2585"/>
    <mergeCell ref="C2618:AA2618"/>
    <mergeCell ref="C2619:AA2619"/>
    <mergeCell ref="C2620:AA2620"/>
    <mergeCell ref="C2621:AA2621"/>
    <mergeCell ref="C2622:AA2622"/>
    <mergeCell ref="C2623:AA2623"/>
    <mergeCell ref="C2624:AA2624"/>
    <mergeCell ref="C2625:AA2625"/>
    <mergeCell ref="C2626:AA2626"/>
    <mergeCell ref="T2:U2"/>
    <mergeCell ref="O2587:V2587"/>
    <mergeCell ref="B2589:C2603"/>
    <mergeCell ref="D2589:F2590"/>
    <mergeCell ref="G2589:Z2590"/>
    <mergeCell ref="D2591:F2594"/>
    <mergeCell ref="G2591:I2591"/>
    <mergeCell ref="J2591:K2591"/>
    <mergeCell ref="M2591:O2591"/>
    <mergeCell ref="P2591:Z2591"/>
    <mergeCell ref="G2592:I2592"/>
    <mergeCell ref="J2592:O2592"/>
    <mergeCell ref="P2592:R2592"/>
    <mergeCell ref="S2592:Z2592"/>
    <mergeCell ref="G2593:I2593"/>
    <mergeCell ref="J2593:O2593"/>
    <mergeCell ref="P2593:R2593"/>
    <mergeCell ref="S2593:Z2593"/>
    <mergeCell ref="G2594:I2594"/>
    <mergeCell ref="J2594:Z2594"/>
    <mergeCell ref="D2595:F2597"/>
    <mergeCell ref="G2595:M2597"/>
    <mergeCell ref="N2595:Q2597"/>
  </mergeCells>
  <phoneticPr fontId="3"/>
  <dataValidations count="8">
    <dataValidation type="list" allowBlank="1" showInputMessage="1" showErrorMessage="1" sqref="R9 K9:K10 W28 I28 P28 G13:G14 G17:G20 G27:G29 I2576 P2576 W54 I54 P54 G2535:G2536 G43:G46 G53:G55 R35 K35:K36 W80 I80 P80 G39:G40 G69:G72 G79:G81 R61 K61:K62 W106 I106 P106 G65:G66 G95:G98 G105:G107 R87 K87:K88 W132 I132 P132 G91:G92 G121:G124 G131:G133 R113 K113:K114 W158 I158 P158 G117:G118 G147:G150 G157:G159 R139 K139:K140 W184 I184 P184 G143:G144 G173:G176 G183:G185 R165 K165:K166 W210 I210 P210 G169:G170 G199:G202 G209:G211 R191 K191:K192 W236 I236 P236 G195:G196 G225:G228 G235:G237 R217 K217:K218 W262 I262 P262 G221:G222 G251:G254 G261:G263 R2063 K2063:K2064 W2082 I2082 P2082 G2067:G2068 G2071:G2074 G2081:G2083 W2108 I2108 P2108 G2097:G2100 G2107:G2109 R2089 K2089:K2090 W2134 I2134 P2134 G2093:G2094 G2123:G2126 G2133:G2135 R2115 K2115:K2116 W2160 I2160 P2160 G2119:G2120 G2149:G2152 G2159:G2161 R2141 K2141:K2142 W2186 I2186 P2186 G2145:G2146 G2175:G2178 G2185:G2187 R2167 K2167:K2168 W2212 I2212 P2212 G2171:G2172 G2201:G2204 G2211:G2213 R2193 K2193:K2194 W2238 I2238 P2238 G2197:G2198 G2227:G2230 G2237:G2239 R2219 K2219:K2220 W2264 I2264 P2264 G2223:G2224 G2253:G2256 G2263:G2265 R2245 K2245:K2246 W2290 I2290 P2290 G2249:G2250 G2279:G2282 G2289:G2291 R2271 K2271:K2272 W2316 G2565:G2568 G2575:G2577 R2557 K2557:K2558 G2561:G2562 R243 K243:K244 G247:G248 R269 K269:K270 W288 I288 P288 G273:G274 G277:G280 G287:G289 W314 I314 P314 G303:G306 G313:G315 R295 K295:K296 W340 I340 P340 G299:G300 G329:G332 G339:G341 R321 K321:K322 W366 I366 P366 G325:G326 G355:G358 G365:G367 R347 K347:K348 W392 I392 P392 G351:G352 G381:G384 G391:G393 R373 K373:K374 W418 I418 P418 G377:G378 G407:G410 G417:G419 R399 K399:K400 W444 I444 P444 G403:G404 G433:G436 G443:G445 R425 K425:K426 W470 I470 P470 G429:G430 G459:G462 G469:G471 R451 K451:K452 W496 I496 P496 G455:G456 G485:G488 G495:G497 R477 K477:K478 W522 I522 P522 G481:G482 G511:G514 G521:G523 R503 K503:K504 G507:G508 R529 K529:K530 W548 I548 P548 G533:G534 G537:G540 G547:G549 W574 I574 P574 G563:G566 G573:G575 R555 K555:K556 W600 I600 P600 G559:G560 G589:G592 G599:G601 R581 K581:K582 W626 I626 P626 G585:G586 G615:G618 G625:G627 R607 K607:K608 W652 I652 P652 G611:G612 G641:G644 G651:G653 R633 K633:K634 W678 I678 P678 G637:G638 G667:G670 G677:G679 R659 K659:K660 W704 I704 P704 G663:G664 G693:G696 G703:G705 R685 K685:K686 W730 I730 P730 G689:G690 G719:G722 G729:G731 R711 K711:K712 W756 I756 P756 G715:G716 G745:G748 G755:G757 R737 K737:K738 W782 I782 P782 G741:G742 G771:G774 G781:G783 R763 K763:K764 G767:G768 R789 K789:K790 W808 I808 P808 G793:G794 G797:G800 G807:G809 W834 I834 P834 G823:G826 G833:G835 R815 K815:K816 W860 I860 P860 G819:G820 G849:G852 G859:G861 R841 K841:K842 W886 I886 P886 G845:G846 G875:G878 G885:G887 R867 K867:K868 W912 I912 P912 G871:G872 G901:G904 G911:G913 R893 K893:K894 W938 I938 P938 G897:G898 G927:G930 G937:G939 R919 K919:K920 W964 I964 P964 G923:G924 G953:G956 G963:G965 R945 K945:K946 W990 I990 P990 G949:G950 G979:G982 G989:G991 R971 K971:K972 W1016 I1016 P1016 G975:G976 G1005:G1008 G1015:G1017 R997 K997:K998 G1001:G1002 R1023 K1023:K1024 W1042 I1042 P1042 G1027:G1028 G1031:G1034 G1041:G1043 W1068 I1068 P1068 G1057:G1060 G1067:G1069 R1049 K1049:K1050 W1094 I1094 P1094 G1053:G1054 G1083:G1086 G1093:G1095 R1075 K1075:K1076 W1120 I1120 P1120 G1079:G1080 G1109:G1112 G1119:G1121 R1101 K1101:K1102 W1146 I1146 P1146 G1105:G1106 G1135:G1138 G1145:G1147 R1127 K1127:K1128 W1172 I1172 P1172 G1131:G1132 G1161:G1164 G1171:G1173 R1153 K1153:K1154 W1198 I1198 P1198 G1157:G1158 G1187:G1190 G1197:G1199 R1179 K1179:K1180 W1224 I1224 P1224 G1183:G1184 G1213:G1216 G1223:G1225 R1205 K1205:K1206 W1250 I1250 P1250 G1209:G1210 G1239:G1242 G1249:G1251 R1231 K1231:K1232 W1276 I1276 P1276 G1235:G1236 G1265:G1268 G1275:G1277 R1257 K1257:K1258 G1261:G1262 R1283 K1283:K1284 W1302 I1302 P1302 G1287:G1288 G1291:G1294 G1301:G1303 W1328 I1328 P1328 G1317:G1320 G1327:G1329 R1309 K1309:K1310 W1354 I1354 P1354 G1313:G1314 G1343:G1346 G1353:G1355 R1335 K1335:K1336 W1380 I1380 P1380 G1339:G1340 G1369:G1372 G1379:G1381 R1361 K1361:K1362 W1406 I1406 P1406 G1365:G1366 G1395:G1398 G1405:G1407 R1387 K1387:K1388 W1432 I1432 P1432 G1391:G1392 G1421:G1424 G1431:G1433 R1413 K1413:K1414 W1458 I1458 P1458 G1417:G1418 G1447:G1450 G1457:G1459 R1439 K1439:K1440 W1484 I1484 P1484 G1443:G1444 G1473:G1476 G1483:G1485 R1465 K1465:K1466 W1510 I1510 P1510 G1469:G1470 G1499:G1502 G1509:G1511 R1491 K1491:K1492 W1536 I1536 P1536 G1495:G1496 G1525:G1528 G1535:G1537 R1517 K1517:K1518 G1521:G1522 R1543 K1543:K1544 W1562 I1562 P1562 G1547:G1548 G1551:G1554 G1561:G1563 W1588 I1588 P1588 G1577:G1580 G1587:G1589 R1569 K1569:K1570 W1614 I1614 P1614 G1573:G1574 G1603:G1606 G1613:G1615 R1595 K1595:K1596 W1640 I1640 P1640 G1599:G1600 G1629:G1632 G1639:G1641 R1621 K1621:K1622 W1666 I1666 P1666 G1625:G1626 G1655:G1658 G1665:G1667 R1647 K1647:K1648 W1692 I1692 P1692 G1651:G1652 G1681:G1684 G1691:G1693 R1673 K1673:K1674 W1718 I1718 P1718 G1677:G1678 G1707:G1710 G1717:G1719 R1699 K1699:K1700 W1744 I1744 P1744 G1703:G1704 G1733:G1736 G1743:G1745 R1725 K1725:K1726 W1770 I1770 P1770 G1729:G1730 G1759:G1762 G1769:G1771 R1751 K1751:K1752 W1796 I1796 P1796 G1755:G1756 G1785:G1788 G1795:G1797 R1777 K1777:K1778 G1781:G1782 R1803 K1803:K1804 W1822 I1822 P1822 G1807:G1808 G1811:G1814 G1821:G1823 W1848 I1848 P1848 G1837:G1840 G1847:G1849 R1829 K1829:K1830 W1874 I1874 P1874 G1833:G1834 G1863:G1866 G1873:G1875 R1855 K1855:K1856 W1900 I1900 P1900 G1859:G1860 G1889:G1892 G1899:G1901 R1881 K1881:K1882 W1926 I1926 P1926 G1885:G1886 G1915:G1918 G1925:G1927 R1907 K1907:K1908 W1952 I1952 P1952 G1911:G1912 G1941:G1944 G1951:G1953 R1933 K1933:K1934 W1978 I1978 P1978 G1937:G1938 G1967:G1970 G1977:G1979 R1959 K1959:K1960 W2004 I2004 P2004 G1963:G1964 G1993:G1996 G2003:G2005 R1985 K1985:K1986 W2030 I2030 P2030 G1989:G1990 G2019:G2022 G2029:G2031 R2011 K2011:K2012 W2056 I2056 P2056 G2015:G2016 G2045:G2048 G2055:G2057 R2037 K2037:K2038 G2041:G2042 I2316 P2316 G2275:G2276 G2305:G2308 G2315:G2317 R2297 K2297:K2298 G2301:G2302 R2323 K2323:K2324 W2342 I2342 P2342 G2327:G2328 G2331:G2334 G2341:G2343 W2368 I2368 P2368 G2357:G2360 G2367:G2369 R2349 K2349:K2350 W2394 I2394 P2394 G2353:G2354 G2383:G2386 G2393:G2395 R2375 K2375:K2376 W2420 I2420 P2420 G2379:G2380 G2409:G2412 G2419:G2421 R2401 K2401:K2402 W2446 I2446 P2446 G2405:G2406 G2435:G2438 G2445:G2447 R2427 K2427:K2428 W2472 I2472 P2472 G2431:G2432 G2461:G2464 G2471:G2473 R2453 K2453:K2454 W2498 I2498 P2498 G2457:G2458 G2487:G2490 G2497:G2499 R2479 K2479:K2480 W2524 I2524 P2524 G2483:G2484 G2513:G2516 G2523:G2525 R2505 K2505:K2506 W2550 I2550 P2550 G2509:G2510 G2539:G2542 G2549:G2551 R2531 K2531:K2532 W2576 I2602 P2602 G2591:G2594 G2601:G2603 R2583 K2583:K2584 G2587:G2588 W2602" xr:uid="{BE2FEEDF-C921-4AFF-BE75-281EE328FC8B}">
      <formula1>"☐,☑"</formula1>
    </dataValidation>
    <dataValidation type="list" allowBlank="1" showInputMessage="1" showErrorMessage="1" sqref="C2607:D2607" xr:uid="{30D111B9-2D9C-43B2-A121-0723BFAEBC42}">
      <formula1>"昭和,平成,令和"</formula1>
    </dataValidation>
    <dataValidation type="list" allowBlank="1" showInputMessage="1" showErrorMessage="1" sqref="T2:U2" xr:uid="{478EB323-950E-41BA-8EF5-E2B722CF269B}">
      <formula1>選択</formula1>
    </dataValidation>
    <dataValidation type="list" allowBlank="1" showInputMessage="1" showErrorMessage="1" sqref="L12:M12 L38:M38 L64:M64 L90:M90 L116:M116 L142:M142 L168:M168 L194:M194 L220:M220 L246:M246 L272:M272 L298:M298 L324:M324 L350:M350 L376:M376 L402:M402 L428:M428 L454:M454 L480:M480 L506:M506 L532:M532 L558:M558 L584:M584 L610:M610 L636:M636 L662:M662 L688:M688 L714:M714 L740:M740 L766:M766 L792:M792 L818:M818 L844:M844 L870:M870 L896:M896 L922:M922 L948:M948 L974:M974 L1000:M1000 L1026:M1026 L1052:M1052 L1078:M1078 L1104:M1104 L1130:M1130 L1156:M1156 L1182:M1182 L1208:M1208 L1234:M1234 L1260:M1260 L1286:M1286 L1312:M1312 L1338:M1338 L1364:M1364 L1390:M1390 L1416:M1416 L1442:M1442 L1468:M1468 L1494:M1494 L1520:M1520 L1546:M1546 L1572:M1572 L1598:M1598 L1624:M1624 L1650:M1650 L1676:M1676 L1702:M1702 L1728:M1728 L1754:M1754 L1780:M1780 L1806:M1806 L1832:M1832 L1858:M1858 L1884:M1884 L1910:M1910 L1936:M1936 L1962:M1962 L1988:M1988 L2014:M2014 L2040:M2040 L2066:M2066 L2092:M2092 L2118:M2118 L2144:M2144 L2170:M2170 L2196:M2196 L2222:M2222 L2248:M2248 L2274:M2274 L2300:M2300 L2326:M2326 L2352:M2352 L2378:M2378 L2404:M2404 L2430:M2430 L2456:M2456 L2482:M2482 L2508:M2508 L2534:M2534 L2560:M2560 L2586:M2586" xr:uid="{5AAADAC1-B424-4728-AE59-625E40723B46}">
      <formula1>元号</formula1>
    </dataValidation>
    <dataValidation type="list" allowBlank="1" showInputMessage="1" showErrorMessage="1" sqref="N12 N38 N64 N90 N116 N142 N168 N194 N220 N246 N272 N298 N324 N350 N376 N402 N428 N454 N480 N506 N532 N558 N584 N610 N636 N662 N688 N714 N740 N766 N792 N818 N844 N870 N896 N922 N948 N974 N1000 N1026 N1052 N1078 N1104 N1130 N1156 N1182 N1208 N1234 N1260 N1286 N1312 N1338 N1364 N1390 N1416 N1442 N1468 N1494 N1520 N1546 N1572 N1598 N1624 N1650 N1676 N1702 N1728 N1754 N1780 N1806 N1832 N1858 N1884 N1910 N1936 N1962 N1988 N2014 N2040 N2066 N2092 N2118 N2144 N2170 N2196 N2222 N2248 N2274 N2300 N2326 N2352 N2378 N2404 N2430 N2456 N2482 N2508 N2534 N2560 N2586" xr:uid="{8A94274C-6E01-45C5-A628-5E6BB3F5C5EA}">
      <formula1>年</formula1>
    </dataValidation>
    <dataValidation type="list" allowBlank="1" showInputMessage="1" showErrorMessage="1" sqref="P12 P38 P64 P90 P116 P142 P168 P194 P220 P246 P272 P298 P324 P350 P376 P402 P428 P454 P480 P506 P532 P558 P584 P610 P636 P662 P688 P714 P740 P766 P792 P818 P844 P870 P896 P922 P948 P974 P1000 P1026 P1052 P1078 P1104 P1130 P1156 P1182 P1208 P1234 P1260 P1286 P1312 P1338 P1364 P1390 P1416 P1442 P1468 P1494 P1520 P1546 P1572 P1598 P1624 P1650 P1676 P1702 P1728 P1754 P1780 P1806 P1832 P1858 P1884 P1910 P1936 P1962 P1988 P2014 P2040 P2066 P2092 P2118 P2144 P2170 P2196 P2222 P2248 P2274 P2300 P2326 P2352 P2378 P2404 P2430 P2456 P2482 P2508 P2534 P2560 P2586" xr:uid="{CFE8C073-65A1-4721-8030-E045238C7005}">
      <formula1>月</formula1>
    </dataValidation>
    <dataValidation type="list" allowBlank="1" showInputMessage="1" showErrorMessage="1" sqref="R12 R38 R64 R90 R116 R142 R168 R194 R220 R246 R272 R298 R324 R350 R376 R402 R428 R454 R480 R506 R532 R558 R584 R610 R636 R662 R688 R714 R740 R766 R792 R818 R844 R870 R896 R922 R948 R974 R1000 R1026 R1052 R1078 R1104 R1130 R1156 R1182 R1208 R1234 R1260 R1286 R1312 R1338 R1364 R1390 R1416 R1442 R1468 R1494 R1520 R1546 R1572 R1598 R1624 R1650 R1676 R1702 R1728 R1754 R1780 R1806 R1832 R1858 R1884 R1910 R1936 R1962 R1988 R2014 R2040 R2066 R2092 R2118 R2144 R2170 R2196 R2222 R2248 R2274 R2300 R2326 R2352 R2378 R2404 R2430 R2456 R2482 R2508 R2534 R2560 R2586" xr:uid="{41E06B81-9EE9-43B6-8A78-414645BBB535}">
      <formula1>日</formula1>
    </dataValidation>
    <dataValidation type="list" allowBlank="1" showInputMessage="1" showErrorMessage="1" sqref="I2607 E2607 G2607" xr:uid="{ADFAA67E-AF36-4421-A5D2-04E395487429}">
      <formula1>#REF!</formula1>
    </dataValidation>
  </dataValidations>
  <pageMargins left="0.7" right="0.7" top="0.75" bottom="0.75" header="0.3" footer="0.3"/>
  <pageSetup paperSize="9" scale="89" orientation="portrait" r:id="rId1"/>
  <rowBreaks count="50" manualBreakCount="50">
    <brk id="55" max="26" man="1"/>
    <brk id="107" max="26" man="1"/>
    <brk id="159" max="26" man="1"/>
    <brk id="211" max="26" man="1"/>
    <brk id="263" max="26" man="1"/>
    <brk id="315" max="26" man="1"/>
    <brk id="367" max="26" man="1"/>
    <brk id="419" max="26" man="1"/>
    <brk id="471" max="26" man="1"/>
    <brk id="523" max="26" man="1"/>
    <brk id="575" max="26" man="1"/>
    <brk id="627" max="26" man="1"/>
    <brk id="679" max="26" man="1"/>
    <brk id="731" max="26" man="1"/>
    <brk id="783" max="26" man="1"/>
    <brk id="835" max="26" man="1"/>
    <brk id="887" max="26" man="1"/>
    <brk id="939" max="26" man="1"/>
    <brk id="991" max="26" man="1"/>
    <brk id="1043" max="26" man="1"/>
    <brk id="1095" max="26" man="1"/>
    <brk id="1147" max="26" man="1"/>
    <brk id="1199" max="26" man="1"/>
    <brk id="1251" max="26" man="1"/>
    <brk id="1303" max="26" man="1"/>
    <brk id="1355" max="26" man="1"/>
    <brk id="1407" max="26" man="1"/>
    <brk id="1459" max="26" man="1"/>
    <brk id="1511" max="26" man="1"/>
    <brk id="1563" max="26" man="1"/>
    <brk id="1615" max="26" man="1"/>
    <brk id="1667" max="26" man="1"/>
    <brk id="1719" max="26" man="1"/>
    <brk id="1771" max="26" man="1"/>
    <brk id="1823" max="26" man="1"/>
    <brk id="1875" max="26" man="1"/>
    <brk id="1927" max="26" man="1"/>
    <brk id="1979" max="26" man="1"/>
    <brk id="2031" max="26" man="1"/>
    <brk id="2083" max="26" man="1"/>
    <brk id="2135" max="26" man="1"/>
    <brk id="2187" max="26" man="1"/>
    <brk id="2239" max="26" man="1"/>
    <brk id="2291" max="26" man="1"/>
    <brk id="2343" max="26" man="1"/>
    <brk id="2395" max="26" man="1"/>
    <brk id="2447" max="26" man="1"/>
    <brk id="2499" max="26" man="1"/>
    <brk id="2551" max="26" man="1"/>
    <brk id="2603" max="26"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57411-0181-47C2-8F81-53226DB347CA}">
  <sheetPr codeName="Sheet32">
    <tabColor theme="0" tint="-0.499984740745262"/>
  </sheetPr>
  <dimension ref="A1:BA77"/>
  <sheetViews>
    <sheetView view="pageBreakPreview" topLeftCell="A17" zoomScaleNormal="100" zoomScaleSheetLayoutView="100" workbookViewId="0">
      <selection activeCell="A51" sqref="A51:XFD53"/>
    </sheetView>
  </sheetViews>
  <sheetFormatPr defaultColWidth="3" defaultRowHeight="18"/>
  <cols>
    <col min="1" max="1" width="1.5" customWidth="1"/>
    <col min="26" max="26" width="2.69921875" customWidth="1"/>
    <col min="27" max="27" width="1.19921875" customWidth="1"/>
  </cols>
  <sheetData>
    <row r="1" spans="1:31" s="1" customFormat="1" ht="12" customHeight="1">
      <c r="B1" s="1" t="s">
        <v>4113</v>
      </c>
    </row>
    <row r="2" spans="1:31" s="1" customFormat="1" ht="12" customHeight="1">
      <c r="C2" s="1136" t="s">
        <v>4103</v>
      </c>
      <c r="D2" s="1136"/>
      <c r="E2" s="1136"/>
      <c r="F2" s="1136"/>
      <c r="G2" s="1136"/>
      <c r="H2" s="1136"/>
      <c r="I2" s="1136"/>
      <c r="J2" s="1136"/>
      <c r="K2" s="1136"/>
      <c r="L2" s="1136"/>
      <c r="M2" s="1136"/>
      <c r="N2" s="1136"/>
      <c r="O2" s="1136"/>
      <c r="P2" s="1136"/>
      <c r="Q2" s="1136"/>
      <c r="R2" s="1136"/>
      <c r="S2" s="1136"/>
      <c r="T2" s="1136"/>
      <c r="U2" s="1136"/>
      <c r="V2" s="1136"/>
      <c r="W2" s="1136"/>
      <c r="X2" s="1136"/>
      <c r="Y2" s="1136"/>
      <c r="Z2" s="1136"/>
    </row>
    <row r="3" spans="1:31" s="1" customFormat="1" ht="12" customHeight="1">
      <c r="C3" s="1136"/>
      <c r="D3" s="1136"/>
      <c r="E3" s="1136"/>
      <c r="F3" s="1136"/>
      <c r="G3" s="1136"/>
      <c r="H3" s="1136"/>
      <c r="I3" s="1136"/>
      <c r="J3" s="1136"/>
      <c r="K3" s="1136"/>
      <c r="L3" s="1136"/>
      <c r="M3" s="1136"/>
      <c r="N3" s="1136"/>
      <c r="O3" s="1136"/>
      <c r="P3" s="1136"/>
      <c r="Q3" s="1136"/>
      <c r="R3" s="1136"/>
      <c r="S3" s="1136"/>
      <c r="T3" s="1136"/>
      <c r="U3" s="1136"/>
      <c r="V3" s="1136"/>
      <c r="W3" s="1136"/>
      <c r="X3" s="1136"/>
      <c r="Y3" s="1136"/>
      <c r="Z3" s="1136"/>
    </row>
    <row r="4" spans="1:31" s="1" customFormat="1" ht="12" customHeight="1">
      <c r="C4" s="1136"/>
      <c r="D4" s="1136"/>
      <c r="E4" s="1136"/>
      <c r="F4" s="1136"/>
      <c r="G4" s="1136"/>
      <c r="H4" s="1136"/>
      <c r="I4" s="1136"/>
      <c r="J4" s="1136"/>
      <c r="K4" s="1136"/>
      <c r="L4" s="1136"/>
      <c r="M4" s="1136"/>
      <c r="N4" s="1136"/>
      <c r="O4" s="1136"/>
      <c r="P4" s="1136"/>
      <c r="Q4" s="1136"/>
      <c r="R4" s="1136"/>
      <c r="S4" s="1136"/>
      <c r="T4" s="1136"/>
      <c r="U4" s="1136"/>
      <c r="V4" s="1136"/>
      <c r="W4" s="1136"/>
      <c r="X4" s="1136"/>
      <c r="Y4" s="1136"/>
      <c r="Z4" s="1136"/>
      <c r="AE4" s="121"/>
    </row>
    <row r="5" spans="1:31" s="1" customFormat="1" ht="16.5" customHeight="1">
      <c r="C5" s="1136"/>
      <c r="D5" s="1136"/>
      <c r="E5" s="1136"/>
      <c r="F5" s="1136"/>
      <c r="G5" s="1136"/>
      <c r="H5" s="1136"/>
      <c r="I5" s="1136"/>
      <c r="J5" s="1136"/>
      <c r="K5" s="1136"/>
      <c r="L5" s="1136"/>
      <c r="M5" s="1136"/>
      <c r="N5" s="1136"/>
      <c r="O5" s="1136"/>
      <c r="P5" s="1136"/>
      <c r="Q5" s="1136"/>
      <c r="R5" s="1136"/>
      <c r="S5" s="1136"/>
      <c r="T5" s="1136"/>
      <c r="U5" s="1136"/>
      <c r="V5" s="1136"/>
      <c r="W5" s="1136"/>
      <c r="X5" s="1136"/>
      <c r="Y5" s="1136"/>
      <c r="Z5" s="1136"/>
    </row>
    <row r="6" spans="1:31" s="1" customFormat="1" ht="12" customHeight="1">
      <c r="B6" s="122"/>
      <c r="C6" s="122"/>
      <c r="D6" s="122"/>
      <c r="E6" s="122"/>
      <c r="F6" s="122"/>
      <c r="G6" s="122"/>
      <c r="H6" s="122"/>
      <c r="I6" s="122"/>
      <c r="J6" s="122"/>
      <c r="K6" s="122"/>
      <c r="L6" s="122"/>
      <c r="M6" s="122"/>
      <c r="N6" s="122"/>
      <c r="O6" s="122"/>
      <c r="P6" s="122"/>
      <c r="Q6" s="122"/>
      <c r="R6" s="122"/>
      <c r="S6" s="122"/>
      <c r="T6" s="122"/>
      <c r="U6" s="122"/>
      <c r="V6" s="122"/>
      <c r="W6" s="122"/>
      <c r="X6" s="122"/>
      <c r="Y6" s="122"/>
    </row>
    <row r="7" spans="1:31">
      <c r="A7" s="1"/>
      <c r="B7" s="1"/>
      <c r="C7" s="1"/>
      <c r="D7" s="1"/>
      <c r="E7" s="1"/>
      <c r="F7" s="1204" t="s">
        <v>4105</v>
      </c>
      <c r="G7" s="1204"/>
      <c r="H7" s="1204"/>
      <c r="I7" s="1204"/>
      <c r="J7" s="1204"/>
      <c r="K7" s="1204"/>
      <c r="L7" s="1204"/>
      <c r="M7" s="1204"/>
      <c r="N7" s="1204"/>
      <c r="O7" s="1204"/>
      <c r="P7" s="1204"/>
      <c r="Q7" s="1204"/>
      <c r="R7" s="1204"/>
      <c r="S7" s="1204"/>
      <c r="T7" s="1204"/>
      <c r="U7" s="1204"/>
      <c r="V7" s="1204"/>
      <c r="W7" s="1"/>
      <c r="X7" s="1424"/>
      <c r="Y7" s="861"/>
      <c r="Z7" s="1"/>
      <c r="AA7" s="1"/>
    </row>
    <row r="8" spans="1:31">
      <c r="A8" s="1"/>
      <c r="B8" s="1"/>
      <c r="C8" s="1"/>
      <c r="D8" s="1"/>
      <c r="E8" s="1"/>
      <c r="F8" s="1204"/>
      <c r="G8" s="1204"/>
      <c r="H8" s="1204"/>
      <c r="I8" s="1204"/>
      <c r="J8" s="1204"/>
      <c r="K8" s="1204"/>
      <c r="L8" s="1204"/>
      <c r="M8" s="1204"/>
      <c r="N8" s="1204"/>
      <c r="O8" s="1204"/>
      <c r="P8" s="1204"/>
      <c r="Q8" s="1204"/>
      <c r="R8" s="1204"/>
      <c r="S8" s="1204"/>
      <c r="T8" s="1204"/>
      <c r="U8" s="1204"/>
      <c r="V8" s="1204"/>
      <c r="W8" s="1"/>
      <c r="X8" s="1"/>
      <c r="Y8" s="1"/>
      <c r="Z8" s="1"/>
      <c r="AA8" s="1"/>
    </row>
    <row r="9" spans="1:31">
      <c r="A9" s="1"/>
      <c r="B9" s="1"/>
      <c r="C9" s="1"/>
      <c r="D9" s="1"/>
      <c r="E9" s="1"/>
      <c r="F9" s="1"/>
      <c r="G9" s="1"/>
      <c r="H9" s="1"/>
      <c r="I9" s="1"/>
      <c r="J9" s="1"/>
      <c r="K9" s="1"/>
      <c r="L9" s="1"/>
      <c r="M9" s="1"/>
      <c r="N9" s="1"/>
      <c r="O9" s="1"/>
      <c r="P9" s="1"/>
      <c r="Q9" s="1"/>
      <c r="R9" s="1"/>
      <c r="S9" s="1"/>
      <c r="T9" s="1"/>
      <c r="U9" s="1"/>
      <c r="V9" s="1"/>
      <c r="W9" s="1"/>
      <c r="X9" s="1"/>
      <c r="Y9" s="1"/>
      <c r="Z9" s="1"/>
      <c r="AA9" s="1"/>
    </row>
    <row r="10" spans="1:31">
      <c r="A10" s="1"/>
      <c r="B10" s="895" t="s">
        <v>4097</v>
      </c>
      <c r="C10" s="896"/>
      <c r="D10" s="896"/>
      <c r="E10" s="896"/>
      <c r="F10" s="896"/>
      <c r="G10" s="896"/>
      <c r="H10" s="897"/>
      <c r="I10" s="889"/>
      <c r="J10" s="890"/>
      <c r="K10" s="890"/>
      <c r="L10" s="890"/>
      <c r="M10" s="890"/>
      <c r="N10" s="890"/>
      <c r="O10" s="890"/>
      <c r="P10" s="890"/>
      <c r="Q10" s="890"/>
      <c r="R10" s="890"/>
      <c r="S10" s="890"/>
      <c r="T10" s="890"/>
      <c r="U10" s="890"/>
      <c r="V10" s="890"/>
      <c r="W10" s="890"/>
      <c r="X10" s="890"/>
      <c r="Y10" s="890"/>
      <c r="Z10" s="891"/>
      <c r="AA10" s="1"/>
    </row>
    <row r="11" spans="1:31">
      <c r="A11" s="1"/>
      <c r="B11" s="898"/>
      <c r="C11" s="899"/>
      <c r="D11" s="899"/>
      <c r="E11" s="899"/>
      <c r="F11" s="899"/>
      <c r="G11" s="899"/>
      <c r="H11" s="900"/>
      <c r="I11" s="892"/>
      <c r="J11" s="893"/>
      <c r="K11" s="893"/>
      <c r="L11" s="893"/>
      <c r="M11" s="893"/>
      <c r="N11" s="893"/>
      <c r="O11" s="893"/>
      <c r="P11" s="893"/>
      <c r="Q11" s="893"/>
      <c r="R11" s="893"/>
      <c r="S11" s="893"/>
      <c r="T11" s="893"/>
      <c r="U11" s="893"/>
      <c r="V11" s="893"/>
      <c r="W11" s="893"/>
      <c r="X11" s="893"/>
      <c r="Y11" s="893"/>
      <c r="Z11" s="894"/>
      <c r="AA11" s="1"/>
    </row>
    <row r="12" spans="1:31">
      <c r="A12" s="1"/>
      <c r="B12" s="879" t="s">
        <v>4104</v>
      </c>
      <c r="C12" s="880"/>
      <c r="D12" s="880"/>
      <c r="E12" s="880"/>
      <c r="F12" s="880"/>
      <c r="G12" s="880"/>
      <c r="H12" s="881"/>
      <c r="I12" s="1082" t="s">
        <v>4095</v>
      </c>
      <c r="J12" s="1423"/>
      <c r="K12" s="1012"/>
      <c r="L12" s="1012"/>
      <c r="M12" s="1012"/>
      <c r="N12" s="1012"/>
      <c r="O12" s="1012"/>
      <c r="P12" s="1012"/>
      <c r="Q12" s="1012"/>
      <c r="R12" s="1205" t="s">
        <v>4096</v>
      </c>
      <c r="S12" s="968"/>
      <c r="T12" s="969"/>
      <c r="U12" s="1012"/>
      <c r="V12" s="1012" t="s">
        <v>12</v>
      </c>
      <c r="W12" s="1012"/>
      <c r="X12" s="1012" t="s">
        <v>11</v>
      </c>
      <c r="Y12" s="1012"/>
      <c r="Z12" s="1078" t="s">
        <v>227</v>
      </c>
      <c r="AA12" s="1"/>
    </row>
    <row r="13" spans="1:31">
      <c r="A13" s="1"/>
      <c r="B13" s="882"/>
      <c r="C13" s="883"/>
      <c r="D13" s="883"/>
      <c r="E13" s="883"/>
      <c r="F13" s="883"/>
      <c r="G13" s="883"/>
      <c r="H13" s="884"/>
      <c r="I13" s="1083"/>
      <c r="J13" s="1013"/>
      <c r="K13" s="1013"/>
      <c r="L13" s="1013"/>
      <c r="M13" s="1013"/>
      <c r="N13" s="1013"/>
      <c r="O13" s="1013"/>
      <c r="P13" s="1013"/>
      <c r="Q13" s="1013"/>
      <c r="R13" s="1206"/>
      <c r="S13" s="970"/>
      <c r="T13" s="971"/>
      <c r="U13" s="1013"/>
      <c r="V13" s="1013"/>
      <c r="W13" s="1013"/>
      <c r="X13" s="1013"/>
      <c r="Y13" s="1013"/>
      <c r="Z13" s="1079"/>
      <c r="AA13" s="1"/>
    </row>
    <row r="14" spans="1:31">
      <c r="A14" s="1"/>
      <c r="B14" s="1147" t="s">
        <v>4098</v>
      </c>
      <c r="C14" s="1147"/>
      <c r="D14" s="1147"/>
      <c r="E14" s="1147"/>
      <c r="F14" s="1147"/>
      <c r="G14" s="1113" t="s">
        <v>3755</v>
      </c>
      <c r="H14" s="1113"/>
      <c r="I14" s="1115"/>
      <c r="J14" s="1115"/>
      <c r="K14" s="1115"/>
      <c r="L14" s="1115"/>
      <c r="M14" s="1115"/>
      <c r="N14" s="1115"/>
      <c r="O14" s="1115"/>
      <c r="P14" s="1115"/>
      <c r="Q14" s="1115"/>
      <c r="R14" s="1115"/>
      <c r="S14" s="1115"/>
      <c r="T14" s="1115"/>
      <c r="U14" s="1115"/>
      <c r="V14" s="1115"/>
      <c r="W14" s="1115"/>
      <c r="X14" s="1115"/>
      <c r="Y14" s="1115"/>
      <c r="Z14" s="1115"/>
      <c r="AA14" s="1"/>
    </row>
    <row r="15" spans="1:31">
      <c r="A15" s="1"/>
      <c r="B15" s="1147"/>
      <c r="C15" s="1147"/>
      <c r="D15" s="1147"/>
      <c r="E15" s="1147"/>
      <c r="F15" s="1147"/>
      <c r="G15" s="1113"/>
      <c r="H15" s="1113"/>
      <c r="I15" s="1115"/>
      <c r="J15" s="1115"/>
      <c r="K15" s="1115"/>
      <c r="L15" s="1115"/>
      <c r="M15" s="1115"/>
      <c r="N15" s="1115"/>
      <c r="O15" s="1115"/>
      <c r="P15" s="1115"/>
      <c r="Q15" s="1115"/>
      <c r="R15" s="1115"/>
      <c r="S15" s="1115"/>
      <c r="T15" s="1115"/>
      <c r="U15" s="1115"/>
      <c r="V15" s="1115"/>
      <c r="W15" s="1115"/>
      <c r="X15" s="1115"/>
      <c r="Y15" s="1115"/>
      <c r="Z15" s="1115"/>
      <c r="AA15" s="1"/>
    </row>
    <row r="16" spans="1:31">
      <c r="A16" s="1"/>
      <c r="B16" s="1147"/>
      <c r="C16" s="1147"/>
      <c r="D16" s="1147"/>
      <c r="E16" s="1147"/>
      <c r="F16" s="1147"/>
      <c r="G16" s="1114" t="s">
        <v>3975</v>
      </c>
      <c r="H16" s="1114"/>
      <c r="I16" s="973" t="s">
        <v>3918</v>
      </c>
      <c r="J16" s="973"/>
      <c r="K16" s="973"/>
      <c r="L16" s="1125"/>
      <c r="M16" s="1128"/>
      <c r="N16" s="342" t="s">
        <v>3919</v>
      </c>
      <c r="O16" s="1129"/>
      <c r="P16" s="1126"/>
      <c r="Q16" s="1126"/>
      <c r="R16" s="356"/>
      <c r="S16" s="360"/>
      <c r="T16" s="360"/>
      <c r="U16" s="360"/>
      <c r="V16" s="360"/>
      <c r="W16" s="360"/>
      <c r="X16" s="172"/>
      <c r="Y16" s="172"/>
      <c r="Z16" s="173"/>
      <c r="AA16" s="1"/>
    </row>
    <row r="17" spans="1:27">
      <c r="A17" s="1"/>
      <c r="B17" s="1147"/>
      <c r="C17" s="1147"/>
      <c r="D17" s="1147"/>
      <c r="E17" s="1147"/>
      <c r="F17" s="1147"/>
      <c r="G17" s="1114"/>
      <c r="H17" s="1114"/>
      <c r="I17" s="973" t="s">
        <v>3920</v>
      </c>
      <c r="J17" s="973"/>
      <c r="K17" s="974"/>
      <c r="L17" s="1426"/>
      <c r="M17" s="1427"/>
      <c r="N17" s="1427"/>
      <c r="O17" s="1428"/>
      <c r="P17" s="357" t="s">
        <v>3921</v>
      </c>
      <c r="Q17" s="351"/>
      <c r="R17" s="358"/>
      <c r="S17" s="1426"/>
      <c r="T17" s="1427"/>
      <c r="U17" s="1427"/>
      <c r="V17" s="1427"/>
      <c r="W17" s="1427"/>
      <c r="X17" s="1427"/>
      <c r="Y17" s="1427"/>
      <c r="Z17" s="1428"/>
      <c r="AA17" s="1"/>
    </row>
    <row r="18" spans="1:27">
      <c r="A18" s="1"/>
      <c r="B18" s="1147"/>
      <c r="C18" s="1147"/>
      <c r="D18" s="1147"/>
      <c r="E18" s="1147"/>
      <c r="F18" s="1147"/>
      <c r="G18" s="1114"/>
      <c r="H18" s="1114"/>
      <c r="I18" s="973" t="s">
        <v>3922</v>
      </c>
      <c r="J18" s="973"/>
      <c r="K18" s="974"/>
      <c r="L18" s="1125"/>
      <c r="M18" s="1126"/>
      <c r="N18" s="1126"/>
      <c r="O18" s="1127"/>
      <c r="P18" s="1339" t="s">
        <v>3923</v>
      </c>
      <c r="Q18" s="1340"/>
      <c r="R18" s="1341"/>
      <c r="S18" s="1125"/>
      <c r="T18" s="1126"/>
      <c r="U18" s="1126"/>
      <c r="V18" s="1126"/>
      <c r="W18" s="1126"/>
      <c r="X18" s="1126"/>
      <c r="Y18" s="1126"/>
      <c r="Z18" s="1127"/>
      <c r="AA18" s="1"/>
    </row>
    <row r="19" spans="1:27">
      <c r="A19" s="1"/>
      <c r="B19" s="1147"/>
      <c r="C19" s="1147"/>
      <c r="D19" s="1147"/>
      <c r="E19" s="1147"/>
      <c r="F19" s="1147"/>
      <c r="G19" s="1114"/>
      <c r="H19" s="1114"/>
      <c r="I19" s="1425" t="s">
        <v>3924</v>
      </c>
      <c r="J19" s="1425"/>
      <c r="K19" s="1425"/>
      <c r="L19" s="1426"/>
      <c r="M19" s="1427"/>
      <c r="N19" s="1427"/>
      <c r="O19" s="1427"/>
      <c r="P19" s="1427"/>
      <c r="Q19" s="1427"/>
      <c r="R19" s="1427"/>
      <c r="S19" s="1427"/>
      <c r="T19" s="1427"/>
      <c r="U19" s="1427"/>
      <c r="V19" s="1427"/>
      <c r="W19" s="1427"/>
      <c r="X19" s="1427"/>
      <c r="Y19" s="1427"/>
      <c r="Z19" s="1428"/>
      <c r="AA19" s="1"/>
    </row>
    <row r="20" spans="1:27">
      <c r="A20" s="1"/>
      <c r="B20" s="895" t="s">
        <v>4099</v>
      </c>
      <c r="C20" s="896"/>
      <c r="D20" s="896"/>
      <c r="E20" s="896"/>
      <c r="F20" s="897"/>
      <c r="G20" s="895" t="s">
        <v>4100</v>
      </c>
      <c r="H20" s="897"/>
      <c r="I20" s="1432"/>
      <c r="J20" s="1012"/>
      <c r="K20" s="1012"/>
      <c r="L20" s="1012"/>
      <c r="M20" s="1012"/>
      <c r="N20" s="1012"/>
      <c r="O20" s="1012"/>
      <c r="P20" s="1012"/>
      <c r="Q20" s="1012"/>
      <c r="R20" s="1012"/>
      <c r="S20" s="1012"/>
      <c r="T20" s="1012"/>
      <c r="U20" s="1012"/>
      <c r="V20" s="1012"/>
      <c r="W20" s="1012"/>
      <c r="X20" s="1012"/>
      <c r="Y20" s="1012"/>
      <c r="Z20" s="1078"/>
      <c r="AA20" s="1"/>
    </row>
    <row r="21" spans="1:27">
      <c r="A21" s="1"/>
      <c r="B21" s="965"/>
      <c r="C21" s="966"/>
      <c r="D21" s="966"/>
      <c r="E21" s="966"/>
      <c r="F21" s="967"/>
      <c r="G21" s="965"/>
      <c r="H21" s="967"/>
      <c r="I21" s="1109"/>
      <c r="J21" s="1110"/>
      <c r="K21" s="1110"/>
      <c r="L21" s="1110"/>
      <c r="M21" s="1110"/>
      <c r="N21" s="1110"/>
      <c r="O21" s="1110"/>
      <c r="P21" s="1110"/>
      <c r="Q21" s="1110"/>
      <c r="R21" s="1110"/>
      <c r="S21" s="1110"/>
      <c r="T21" s="1110"/>
      <c r="U21" s="1110"/>
      <c r="V21" s="1110"/>
      <c r="W21" s="1110"/>
      <c r="X21" s="1110"/>
      <c r="Y21" s="1110"/>
      <c r="Z21" s="1111"/>
      <c r="AA21" s="1"/>
    </row>
    <row r="22" spans="1:27">
      <c r="A22" s="1"/>
      <c r="B22" s="965"/>
      <c r="C22" s="966"/>
      <c r="D22" s="966"/>
      <c r="E22" s="966"/>
      <c r="F22" s="967"/>
      <c r="G22" s="965"/>
      <c r="H22" s="967"/>
      <c r="I22" s="1109"/>
      <c r="J22" s="1110"/>
      <c r="K22" s="1110"/>
      <c r="L22" s="1110"/>
      <c r="M22" s="1110"/>
      <c r="N22" s="1110"/>
      <c r="O22" s="1110"/>
      <c r="P22" s="1110"/>
      <c r="Q22" s="1110"/>
      <c r="R22" s="1110"/>
      <c r="S22" s="1110"/>
      <c r="T22" s="1110"/>
      <c r="U22" s="1110"/>
      <c r="V22" s="1110"/>
      <c r="W22" s="1110"/>
      <c r="X22" s="1110"/>
      <c r="Y22" s="1110"/>
      <c r="Z22" s="1111"/>
      <c r="AA22" s="1"/>
    </row>
    <row r="23" spans="1:27">
      <c r="A23" s="1"/>
      <c r="B23" s="898"/>
      <c r="C23" s="899"/>
      <c r="D23" s="899"/>
      <c r="E23" s="899"/>
      <c r="F23" s="900"/>
      <c r="G23" s="898"/>
      <c r="H23" s="900"/>
      <c r="I23" s="1083"/>
      <c r="J23" s="1013"/>
      <c r="K23" s="1013"/>
      <c r="L23" s="1013"/>
      <c r="M23" s="1013"/>
      <c r="N23" s="1013"/>
      <c r="O23" s="1013"/>
      <c r="P23" s="1013"/>
      <c r="Q23" s="1013"/>
      <c r="R23" s="1013"/>
      <c r="S23" s="1013"/>
      <c r="T23" s="1013"/>
      <c r="U23" s="1013"/>
      <c r="V23" s="1013"/>
      <c r="W23" s="1013"/>
      <c r="X23" s="1013"/>
      <c r="Y23" s="1013"/>
      <c r="Z23" s="1079"/>
      <c r="AA23" s="1"/>
    </row>
    <row r="24" spans="1:27">
      <c r="A24" s="1"/>
      <c r="B24" s="1140" t="s">
        <v>4101</v>
      </c>
      <c r="C24" s="1140"/>
      <c r="D24" s="1140"/>
      <c r="E24" s="1140"/>
      <c r="F24" s="1140"/>
      <c r="G24" s="1140"/>
      <c r="H24" s="1140"/>
      <c r="I24" s="1429"/>
      <c r="J24" s="862"/>
      <c r="K24" s="109"/>
      <c r="L24" s="1" t="s">
        <v>12</v>
      </c>
      <c r="M24" s="109"/>
      <c r="N24" s="1" t="s">
        <v>11</v>
      </c>
      <c r="O24" s="109"/>
      <c r="P24" s="1" t="s">
        <v>227</v>
      </c>
      <c r="Q24" s="1"/>
      <c r="R24" s="1"/>
      <c r="S24" s="1"/>
      <c r="T24" s="1"/>
      <c r="U24" s="1"/>
      <c r="V24" s="1"/>
      <c r="W24" s="1"/>
      <c r="X24" s="1"/>
      <c r="Y24" s="1"/>
      <c r="Z24" s="185"/>
      <c r="AA24" s="1"/>
    </row>
    <row r="25" spans="1:27">
      <c r="A25" s="1"/>
      <c r="B25" s="1113" t="s">
        <v>67</v>
      </c>
      <c r="C25" s="1113"/>
      <c r="D25" s="1113"/>
      <c r="E25" s="1113"/>
      <c r="F25" s="1113"/>
      <c r="G25" s="1113"/>
      <c r="H25" s="1113"/>
      <c r="I25" s="1431"/>
      <c r="J25" s="1114"/>
      <c r="K25" s="1114"/>
      <c r="L25" s="1114"/>
      <c r="M25" s="1114"/>
      <c r="N25" s="1114"/>
      <c r="O25" s="1114"/>
      <c r="P25" s="1114"/>
      <c r="Q25" s="1114"/>
      <c r="R25" s="1114"/>
      <c r="S25" s="1114"/>
      <c r="T25" s="1114"/>
      <c r="U25" s="1114"/>
      <c r="V25" s="1114"/>
      <c r="W25" s="1114"/>
      <c r="X25" s="1114"/>
      <c r="Y25" s="1114"/>
      <c r="Z25" s="1114"/>
      <c r="AA25" s="1"/>
    </row>
    <row r="26" spans="1:27">
      <c r="A26" s="1"/>
      <c r="B26" s="1113"/>
      <c r="C26" s="1113"/>
      <c r="D26" s="1113"/>
      <c r="E26" s="1113"/>
      <c r="F26" s="1113"/>
      <c r="G26" s="1113"/>
      <c r="H26" s="1113"/>
      <c r="I26" s="1114"/>
      <c r="J26" s="1114"/>
      <c r="K26" s="1114"/>
      <c r="L26" s="1114"/>
      <c r="M26" s="1114"/>
      <c r="N26" s="1114"/>
      <c r="O26" s="1114"/>
      <c r="P26" s="1114"/>
      <c r="Q26" s="1114"/>
      <c r="R26" s="1114"/>
      <c r="S26" s="1114"/>
      <c r="T26" s="1114"/>
      <c r="U26" s="1114"/>
      <c r="V26" s="1114"/>
      <c r="W26" s="1114"/>
      <c r="X26" s="1114"/>
      <c r="Y26" s="1114"/>
      <c r="Z26" s="1114"/>
      <c r="AA26" s="1"/>
    </row>
    <row r="27" spans="1:27">
      <c r="A27" s="1"/>
      <c r="B27" s="1263"/>
      <c r="C27" s="1263"/>
      <c r="D27" s="1263"/>
      <c r="E27" s="1263"/>
      <c r="F27" s="1263"/>
      <c r="G27" s="1263"/>
      <c r="H27" s="1263"/>
      <c r="I27" s="1261"/>
      <c r="J27" s="1261"/>
      <c r="K27" s="1261"/>
      <c r="L27" s="1261"/>
      <c r="M27" s="1261"/>
      <c r="N27" s="1261"/>
      <c r="O27" s="1261"/>
      <c r="P27" s="1261"/>
      <c r="Q27" s="1261"/>
      <c r="R27" s="1261"/>
      <c r="S27" s="1261"/>
      <c r="T27" s="1261"/>
      <c r="U27" s="1261"/>
      <c r="V27" s="1261"/>
      <c r="W27" s="1261"/>
      <c r="X27" s="1261"/>
      <c r="Y27" s="1261"/>
      <c r="Z27" s="1261"/>
      <c r="AA27" s="1"/>
    </row>
    <row r="28" spans="1:27" ht="4.5" customHeight="1">
      <c r="A28" s="1"/>
      <c r="B28" s="169"/>
      <c r="C28" s="170"/>
      <c r="D28" s="170"/>
      <c r="E28" s="170"/>
      <c r="F28" s="170"/>
      <c r="G28" s="170"/>
      <c r="H28" s="170"/>
      <c r="I28" s="179"/>
      <c r="J28" s="179"/>
      <c r="K28" s="179"/>
      <c r="L28" s="179"/>
      <c r="M28" s="179"/>
      <c r="N28" s="179"/>
      <c r="O28" s="179"/>
      <c r="P28" s="179"/>
      <c r="Q28" s="179"/>
      <c r="R28" s="179"/>
      <c r="S28" s="179"/>
      <c r="T28" s="179"/>
      <c r="U28" s="179"/>
      <c r="V28" s="179"/>
      <c r="W28" s="179"/>
      <c r="X28" s="179"/>
      <c r="Y28" s="179"/>
      <c r="Z28" s="180"/>
      <c r="AA28" s="1"/>
    </row>
    <row r="29" spans="1:27">
      <c r="A29" s="1"/>
      <c r="B29" s="186"/>
      <c r="C29" s="116"/>
      <c r="D29" s="129" t="s">
        <v>3706</v>
      </c>
      <c r="E29" s="129"/>
      <c r="F29" s="129"/>
      <c r="G29" s="129"/>
      <c r="H29" s="129"/>
      <c r="I29" s="148"/>
      <c r="J29" s="129" t="s">
        <v>3707</v>
      </c>
      <c r="K29" s="129"/>
      <c r="L29" s="129"/>
      <c r="M29" s="129"/>
      <c r="N29" s="129"/>
      <c r="O29" s="129"/>
      <c r="P29" s="129"/>
      <c r="Q29" s="148"/>
      <c r="R29" s="129" t="s">
        <v>3708</v>
      </c>
      <c r="S29" s="129"/>
      <c r="T29" s="129"/>
      <c r="U29" s="129"/>
      <c r="V29" s="129"/>
      <c r="W29" s="129"/>
      <c r="X29" s="121"/>
      <c r="Y29" s="121"/>
      <c r="Z29" s="181"/>
      <c r="AA29" s="1"/>
    </row>
    <row r="30" spans="1:27" ht="4.5" customHeight="1">
      <c r="A30" s="1"/>
      <c r="B30" s="186"/>
      <c r="C30" s="129"/>
      <c r="D30" s="129"/>
      <c r="E30" s="129"/>
      <c r="F30" s="129"/>
      <c r="G30" s="129"/>
      <c r="H30" s="129"/>
      <c r="I30" s="129"/>
      <c r="J30" s="129"/>
      <c r="K30" s="129"/>
      <c r="L30" s="129"/>
      <c r="M30" s="129"/>
      <c r="N30" s="129"/>
      <c r="O30" s="129"/>
      <c r="P30" s="129"/>
      <c r="Q30" s="129"/>
      <c r="R30" s="129"/>
      <c r="S30" s="129"/>
      <c r="T30" s="129"/>
      <c r="U30" s="129"/>
      <c r="V30" s="129"/>
      <c r="W30" s="129"/>
      <c r="X30" s="121"/>
      <c r="Y30" s="121"/>
      <c r="Z30" s="181"/>
      <c r="AA30" s="1"/>
    </row>
    <row r="31" spans="1:27">
      <c r="A31" s="1"/>
      <c r="B31" s="186"/>
      <c r="C31" s="148"/>
      <c r="D31" s="129" t="s">
        <v>3709</v>
      </c>
      <c r="E31" s="129"/>
      <c r="F31" s="129"/>
      <c r="G31" s="129"/>
      <c r="H31" s="129"/>
      <c r="I31" s="148"/>
      <c r="J31" s="129" t="s">
        <v>3710</v>
      </c>
      <c r="K31" s="129"/>
      <c r="L31" s="129"/>
      <c r="M31" s="129"/>
      <c r="N31" s="129"/>
      <c r="O31" s="129"/>
      <c r="P31" s="129"/>
      <c r="Q31" s="148"/>
      <c r="R31" s="129" t="s">
        <v>3711</v>
      </c>
      <c r="S31" s="129"/>
      <c r="T31" s="129"/>
      <c r="U31" s="129"/>
      <c r="V31" s="129"/>
      <c r="W31" s="129"/>
      <c r="X31" s="121"/>
      <c r="Y31" s="121"/>
      <c r="Z31" s="181"/>
      <c r="AA31" s="1"/>
    </row>
    <row r="32" spans="1:27" ht="4.5" customHeight="1">
      <c r="A32" s="1"/>
      <c r="B32" s="186"/>
      <c r="C32" s="129"/>
      <c r="D32" s="129"/>
      <c r="E32" s="129"/>
      <c r="F32" s="129"/>
      <c r="G32" s="129"/>
      <c r="H32" s="129"/>
      <c r="I32" s="129"/>
      <c r="J32" s="129"/>
      <c r="K32" s="129"/>
      <c r="L32" s="129"/>
      <c r="M32" s="129"/>
      <c r="N32" s="129"/>
      <c r="O32" s="129"/>
      <c r="P32" s="129"/>
      <c r="Q32" s="129"/>
      <c r="R32" s="129"/>
      <c r="S32" s="129"/>
      <c r="T32" s="129"/>
      <c r="U32" s="129"/>
      <c r="V32" s="129"/>
      <c r="W32" s="129"/>
      <c r="X32" s="121"/>
      <c r="Y32" s="121"/>
      <c r="Z32" s="181"/>
      <c r="AA32" s="1"/>
    </row>
    <row r="33" spans="1:27">
      <c r="A33" s="1"/>
      <c r="B33" s="186"/>
      <c r="C33" s="148"/>
      <c r="D33" s="129" t="s">
        <v>3712</v>
      </c>
      <c r="E33" s="129"/>
      <c r="F33" s="129"/>
      <c r="G33" s="129"/>
      <c r="H33" s="129"/>
      <c r="I33" s="129"/>
      <c r="J33" s="129"/>
      <c r="K33" s="129"/>
      <c r="L33" s="129"/>
      <c r="M33" s="148"/>
      <c r="N33" s="129" t="s">
        <v>3713</v>
      </c>
      <c r="O33" s="129"/>
      <c r="P33" s="129"/>
      <c r="Q33" s="129"/>
      <c r="R33" s="129"/>
      <c r="S33" s="129"/>
      <c r="T33" s="129"/>
      <c r="U33" s="129"/>
      <c r="V33" s="1"/>
      <c r="W33" s="129"/>
      <c r="X33" s="121"/>
      <c r="Y33" s="121"/>
      <c r="Z33" s="181"/>
      <c r="AA33" s="1"/>
    </row>
    <row r="34" spans="1:27" ht="4.5" customHeight="1">
      <c r="A34" s="1"/>
      <c r="B34" s="186"/>
      <c r="C34" s="129"/>
      <c r="D34" s="129"/>
      <c r="E34" s="129"/>
      <c r="F34" s="129"/>
      <c r="G34" s="129"/>
      <c r="H34" s="129"/>
      <c r="I34" s="129"/>
      <c r="J34" s="129"/>
      <c r="K34" s="129"/>
      <c r="L34" s="129"/>
      <c r="M34" s="129"/>
      <c r="N34" s="129"/>
      <c r="O34" s="129"/>
      <c r="P34" s="129"/>
      <c r="Q34" s="129"/>
      <c r="R34" s="129"/>
      <c r="S34" s="129"/>
      <c r="T34" s="129"/>
      <c r="U34" s="129"/>
      <c r="V34" s="1"/>
      <c r="W34" s="129"/>
      <c r="X34" s="121"/>
      <c r="Y34" s="121"/>
      <c r="Z34" s="181"/>
      <c r="AA34" s="1"/>
    </row>
    <row r="35" spans="1:27">
      <c r="A35" s="1"/>
      <c r="B35" s="186"/>
      <c r="C35" s="148"/>
      <c r="D35" s="129" t="s">
        <v>3714</v>
      </c>
      <c r="E35" s="129"/>
      <c r="F35" s="129"/>
      <c r="G35" s="129"/>
      <c r="H35" s="129"/>
      <c r="I35" s="129"/>
      <c r="J35" s="129"/>
      <c r="K35" s="129"/>
      <c r="L35" s="129"/>
      <c r="M35" s="148"/>
      <c r="N35" s="129" t="s">
        <v>3715</v>
      </c>
      <c r="O35" s="129"/>
      <c r="P35" s="129"/>
      <c r="Q35" s="129"/>
      <c r="R35" s="129"/>
      <c r="S35" s="129"/>
      <c r="T35" s="148"/>
      <c r="U35" s="129" t="s">
        <v>3716</v>
      </c>
      <c r="V35" s="1"/>
      <c r="W35" s="129"/>
      <c r="X35" s="121"/>
      <c r="Y35" s="121"/>
      <c r="Z35" s="181"/>
      <c r="AA35" s="1"/>
    </row>
    <row r="36" spans="1:27" ht="4.5" customHeight="1">
      <c r="A36" s="362"/>
      <c r="Z36" s="362"/>
    </row>
    <row r="37" spans="1:27">
      <c r="A37" s="362"/>
      <c r="C37" s="148"/>
      <c r="D37" s="129" t="s">
        <v>3730</v>
      </c>
      <c r="E37" s="129"/>
      <c r="F37" s="129"/>
      <c r="G37" s="129"/>
      <c r="H37" s="129"/>
      <c r="I37" s="148"/>
      <c r="J37" s="124" t="s">
        <v>53</v>
      </c>
      <c r="K37" s="124"/>
      <c r="Z37" s="362"/>
    </row>
    <row r="38" spans="1:27" ht="4.5" customHeight="1">
      <c r="A38" s="1"/>
      <c r="B38" s="174"/>
      <c r="C38" s="175"/>
      <c r="D38" s="175"/>
      <c r="E38" s="175"/>
      <c r="F38" s="175"/>
      <c r="G38" s="175"/>
      <c r="H38" s="175"/>
      <c r="I38" s="189"/>
      <c r="J38" s="189"/>
      <c r="K38" s="189"/>
      <c r="L38" s="189"/>
      <c r="M38" s="189"/>
      <c r="N38" s="189"/>
      <c r="O38" s="189"/>
      <c r="P38" s="189"/>
      <c r="Q38" s="189"/>
      <c r="R38" s="189"/>
      <c r="S38" s="189"/>
      <c r="T38" s="189"/>
      <c r="U38" s="189"/>
      <c r="V38" s="189"/>
      <c r="W38" s="189"/>
      <c r="X38" s="189"/>
      <c r="Y38" s="189"/>
      <c r="Z38" s="337"/>
      <c r="AA38" s="1"/>
    </row>
    <row r="40" spans="1:27">
      <c r="A40" s="1"/>
      <c r="B40" s="1"/>
      <c r="C40" s="1" t="s">
        <v>4152</v>
      </c>
      <c r="D40" s="1"/>
      <c r="E40" s="1"/>
      <c r="F40" s="1"/>
      <c r="G40" s="1"/>
      <c r="H40" s="1"/>
      <c r="I40" s="1"/>
      <c r="J40" s="1"/>
      <c r="K40" s="1"/>
      <c r="L40" s="1"/>
      <c r="M40" s="1"/>
      <c r="N40" s="1"/>
      <c r="O40" s="1"/>
      <c r="P40" s="1"/>
      <c r="Q40" s="1"/>
      <c r="R40" s="1"/>
      <c r="S40" s="1"/>
      <c r="T40" s="1"/>
      <c r="U40" s="1"/>
      <c r="V40" s="1"/>
      <c r="W40" s="1"/>
      <c r="X40" s="1"/>
      <c r="Y40" s="1"/>
      <c r="Z40" s="1"/>
      <c r="AA40" s="1"/>
    </row>
    <row r="41" spans="1:27">
      <c r="A41" s="1"/>
      <c r="B41" s="1"/>
      <c r="C41" s="1429"/>
      <c r="D41" s="862"/>
      <c r="E41" s="109"/>
      <c r="F41" s="1" t="s">
        <v>12</v>
      </c>
      <c r="G41" s="109"/>
      <c r="H41" s="1" t="s">
        <v>11</v>
      </c>
      <c r="I41" s="109"/>
      <c r="J41" s="1" t="s">
        <v>227</v>
      </c>
      <c r="K41" s="1"/>
      <c r="L41" s="1"/>
      <c r="M41" s="98"/>
      <c r="N41" s="98"/>
      <c r="O41" s="98"/>
      <c r="P41" s="98"/>
      <c r="Q41" s="98"/>
      <c r="R41" s="98"/>
      <c r="S41" s="98"/>
      <c r="T41" s="98"/>
      <c r="U41" s="98"/>
      <c r="V41" s="98"/>
      <c r="W41" s="98"/>
      <c r="X41" s="98"/>
      <c r="Y41" s="98"/>
      <c r="Z41" s="98"/>
      <c r="AA41" s="1"/>
    </row>
    <row r="42" spans="1:27">
      <c r="A42" s="2"/>
      <c r="B42" s="1137" t="s">
        <v>23</v>
      </c>
      <c r="C42" s="1137"/>
      <c r="D42" s="1137"/>
      <c r="E42" s="1137"/>
      <c r="F42" s="1137"/>
      <c r="G42" s="1188" t="s">
        <v>3794</v>
      </c>
      <c r="H42" s="1188"/>
      <c r="I42" s="1188"/>
      <c r="J42" s="1188"/>
      <c r="K42" s="1188"/>
      <c r="L42" s="1189"/>
      <c r="M42" s="1226" t="s">
        <v>3918</v>
      </c>
      <c r="N42" s="1227"/>
      <c r="O42" s="1228"/>
      <c r="P42" s="1184"/>
      <c r="Q42" s="1185"/>
      <c r="R42" s="95" t="s">
        <v>3919</v>
      </c>
      <c r="S42" s="1184"/>
      <c r="T42" s="1185"/>
      <c r="U42" s="2"/>
      <c r="V42" s="95"/>
      <c r="W42" s="95"/>
      <c r="X42" s="95"/>
      <c r="Y42" s="95"/>
      <c r="Z42" s="113"/>
      <c r="AA42" s="352"/>
    </row>
    <row r="43" spans="1:27">
      <c r="A43" s="2"/>
      <c r="B43" s="1137"/>
      <c r="C43" s="1137"/>
      <c r="D43" s="1137"/>
      <c r="E43" s="1137"/>
      <c r="F43" s="1137"/>
      <c r="G43" s="1136"/>
      <c r="H43" s="1136"/>
      <c r="I43" s="1136"/>
      <c r="J43" s="1136"/>
      <c r="K43" s="1136"/>
      <c r="L43" s="1191"/>
      <c r="M43" s="1198" t="s">
        <v>3920</v>
      </c>
      <c r="N43" s="1199"/>
      <c r="O43" s="1200"/>
      <c r="P43" s="866"/>
      <c r="Q43" s="870"/>
      <c r="R43" s="870"/>
      <c r="S43" s="867"/>
      <c r="T43" s="1198" t="s">
        <v>3921</v>
      </c>
      <c r="U43" s="1199"/>
      <c r="V43" s="1200"/>
      <c r="W43" s="866"/>
      <c r="X43" s="870"/>
      <c r="Y43" s="870"/>
      <c r="Z43" s="867"/>
      <c r="AA43" s="353"/>
    </row>
    <row r="44" spans="1:27">
      <c r="A44" s="2"/>
      <c r="B44" s="1137"/>
      <c r="C44" s="1137"/>
      <c r="D44" s="1137"/>
      <c r="E44" s="1137"/>
      <c r="F44" s="1137"/>
      <c r="G44" s="1136"/>
      <c r="H44" s="1136"/>
      <c r="I44" s="1136"/>
      <c r="J44" s="1136"/>
      <c r="K44" s="1136"/>
      <c r="L44" s="1191"/>
      <c r="M44" s="1198" t="s">
        <v>3922</v>
      </c>
      <c r="N44" s="1199"/>
      <c r="O44" s="1200"/>
      <c r="P44" s="866"/>
      <c r="Q44" s="870"/>
      <c r="R44" s="870"/>
      <c r="S44" s="867"/>
      <c r="T44" s="1198" t="s">
        <v>3923</v>
      </c>
      <c r="U44" s="1199"/>
      <c r="V44" s="1200"/>
      <c r="W44" s="866"/>
      <c r="X44" s="870"/>
      <c r="Y44" s="870"/>
      <c r="Z44" s="867"/>
      <c r="AA44" s="348"/>
    </row>
    <row r="45" spans="1:27">
      <c r="A45" s="2"/>
      <c r="B45" s="1137"/>
      <c r="C45" s="1137"/>
      <c r="D45" s="1137"/>
      <c r="E45" s="1137"/>
      <c r="F45" s="1137"/>
      <c r="G45" s="1193"/>
      <c r="H45" s="1193"/>
      <c r="I45" s="1193"/>
      <c r="J45" s="1193"/>
      <c r="K45" s="1193"/>
      <c r="L45" s="1194"/>
      <c r="M45" s="1198" t="s">
        <v>3924</v>
      </c>
      <c r="N45" s="1199"/>
      <c r="O45" s="1200"/>
      <c r="P45" s="402"/>
      <c r="Q45" s="403"/>
      <c r="R45" s="403"/>
      <c r="S45" s="403"/>
      <c r="T45" s="403"/>
      <c r="U45" s="403"/>
      <c r="V45" s="403"/>
      <c r="W45" s="403"/>
      <c r="X45" s="403"/>
      <c r="Y45" s="403"/>
      <c r="Z45" s="404"/>
      <c r="AA45" s="353"/>
    </row>
    <row r="46" spans="1:27" ht="18" customHeight="1">
      <c r="A46" s="2"/>
      <c r="B46" s="923" t="s">
        <v>7284</v>
      </c>
      <c r="C46" s="924"/>
      <c r="D46" s="924"/>
      <c r="E46" s="924"/>
      <c r="F46" s="924"/>
      <c r="G46" s="924"/>
      <c r="H46" s="924"/>
      <c r="I46" s="924"/>
      <c r="J46" s="924"/>
      <c r="K46" s="924"/>
      <c r="L46" s="925"/>
      <c r="M46" s="923"/>
      <c r="N46" s="924"/>
      <c r="O46" s="924"/>
      <c r="P46" s="924"/>
      <c r="Q46" s="924"/>
      <c r="R46" s="924"/>
      <c r="S46" s="924"/>
      <c r="T46" s="924"/>
      <c r="U46" s="924"/>
      <c r="V46" s="924"/>
      <c r="W46" s="924"/>
      <c r="X46" s="924"/>
      <c r="Y46" s="924"/>
      <c r="Z46" s="925"/>
      <c r="AA46" s="354"/>
    </row>
    <row r="47" spans="1:27">
      <c r="A47" s="2"/>
      <c r="B47" s="1138"/>
      <c r="C47" s="1110"/>
      <c r="D47" s="1110"/>
      <c r="E47" s="1110"/>
      <c r="F47" s="1110"/>
      <c r="G47" s="1110"/>
      <c r="H47" s="1110"/>
      <c r="I47" s="1110"/>
      <c r="J47" s="1110"/>
      <c r="K47" s="1110"/>
      <c r="L47" s="1139"/>
      <c r="M47" s="926"/>
      <c r="N47" s="927"/>
      <c r="O47" s="927"/>
      <c r="P47" s="927"/>
      <c r="Q47" s="927"/>
      <c r="R47" s="927"/>
      <c r="S47" s="927"/>
      <c r="T47" s="927"/>
      <c r="U47" s="927"/>
      <c r="V47" s="927"/>
      <c r="W47" s="927"/>
      <c r="X47" s="927"/>
      <c r="Y47" s="927"/>
      <c r="Z47" s="928"/>
      <c r="AA47" s="354"/>
    </row>
    <row r="48" spans="1:27" s="2" customFormat="1" ht="14.55" customHeight="1">
      <c r="B48" s="1137" t="s">
        <v>7285</v>
      </c>
      <c r="C48" s="1137"/>
      <c r="D48" s="1137"/>
      <c r="E48" s="1137"/>
      <c r="F48" s="1137"/>
      <c r="G48" s="1137"/>
      <c r="H48" s="1137"/>
      <c r="I48" s="1137"/>
      <c r="J48" s="1137"/>
      <c r="K48" s="1137"/>
      <c r="L48" s="1137"/>
      <c r="M48" s="1430"/>
      <c r="N48" s="1137"/>
      <c r="O48" s="1137"/>
      <c r="P48" s="1137"/>
      <c r="Q48" s="1137"/>
      <c r="R48" s="1137"/>
      <c r="S48" s="1137"/>
      <c r="T48" s="1137"/>
      <c r="U48" s="1137"/>
      <c r="V48" s="1137"/>
      <c r="W48" s="1137"/>
      <c r="X48" s="1137"/>
      <c r="Y48" s="1137"/>
      <c r="Z48" s="1137"/>
      <c r="AA48" s="363"/>
    </row>
    <row r="49" spans="1:53" s="2" customFormat="1" ht="14.55" customHeight="1">
      <c r="B49" s="1137"/>
      <c r="C49" s="1137"/>
      <c r="D49" s="1137"/>
      <c r="E49" s="1137"/>
      <c r="F49" s="1137"/>
      <c r="G49" s="1137"/>
      <c r="H49" s="1137"/>
      <c r="I49" s="1137"/>
      <c r="J49" s="1137"/>
      <c r="K49" s="1137"/>
      <c r="L49" s="1137"/>
      <c r="M49" s="1137"/>
      <c r="N49" s="1137"/>
      <c r="O49" s="1137"/>
      <c r="P49" s="1137"/>
      <c r="Q49" s="1137"/>
      <c r="R49" s="1137"/>
      <c r="S49" s="1137"/>
      <c r="T49" s="1137"/>
      <c r="U49" s="1137"/>
      <c r="V49" s="1137"/>
      <c r="W49" s="1137"/>
      <c r="X49" s="1137"/>
      <c r="Y49" s="1137"/>
      <c r="Z49" s="1137"/>
      <c r="AA49" s="363"/>
    </row>
    <row r="51" spans="1:53" s="1" customFormat="1" ht="12" customHeight="1">
      <c r="A51" s="2"/>
      <c r="C51" s="1" t="s">
        <v>3790</v>
      </c>
      <c r="H51" s="99"/>
      <c r="I51" s="99"/>
      <c r="J51" s="99"/>
      <c r="K51" s="99"/>
      <c r="L51" s="99"/>
      <c r="M51" s="99"/>
      <c r="N51" s="99"/>
      <c r="O51" s="99"/>
      <c r="P51" s="99"/>
      <c r="Q51" s="99"/>
      <c r="R51" s="99"/>
      <c r="S51" s="99"/>
      <c r="T51" s="99"/>
      <c r="U51" s="99"/>
      <c r="V51" s="99"/>
      <c r="W51" s="99"/>
      <c r="X51" s="99"/>
      <c r="Y51" s="99"/>
      <c r="Z51" s="99"/>
      <c r="AA51" s="99"/>
      <c r="AB51" s="99"/>
    </row>
    <row r="52" spans="1:53" s="1" customFormat="1" ht="12" customHeight="1">
      <c r="A52" s="2"/>
      <c r="C52" s="1" t="s">
        <v>3791</v>
      </c>
      <c r="D52" s="2"/>
      <c r="H52" s="95"/>
      <c r="I52" s="95"/>
      <c r="J52" s="95"/>
      <c r="K52" s="99"/>
      <c r="L52" s="99"/>
      <c r="M52" s="99"/>
      <c r="N52" s="99"/>
      <c r="O52" s="99"/>
      <c r="P52" s="99"/>
      <c r="Q52" s="99"/>
      <c r="R52" s="99"/>
      <c r="S52" s="99"/>
      <c r="T52" s="99"/>
      <c r="U52" s="99"/>
      <c r="V52" s="99"/>
      <c r="W52" s="99"/>
      <c r="X52" s="99"/>
      <c r="Y52" s="99"/>
      <c r="Z52" s="99"/>
      <c r="AA52" s="99"/>
      <c r="AB52" s="99"/>
    </row>
    <row r="53" spans="1:53" s="2" customFormat="1" ht="14.4">
      <c r="A53" s="369"/>
      <c r="B53" s="99"/>
      <c r="C53" s="99"/>
      <c r="D53" s="99"/>
      <c r="E53" s="99"/>
      <c r="F53" s="99"/>
      <c r="G53" s="99"/>
      <c r="H53" s="99"/>
      <c r="I53" s="99"/>
      <c r="J53" s="99"/>
      <c r="K53" s="99"/>
      <c r="L53" s="99"/>
      <c r="M53" s="99"/>
      <c r="N53" s="99"/>
      <c r="O53" s="99"/>
      <c r="P53" s="99"/>
      <c r="Q53" s="99"/>
      <c r="R53" s="99"/>
      <c r="S53" s="99"/>
      <c r="T53" s="99"/>
      <c r="U53" s="99"/>
      <c r="V53" s="99"/>
      <c r="W53" s="99"/>
      <c r="X53" s="99"/>
      <c r="Y53" s="99"/>
      <c r="Z53" s="99"/>
      <c r="AA53" s="99"/>
      <c r="AC53" s="1"/>
      <c r="AD53" s="1"/>
      <c r="AE53" s="1"/>
      <c r="AF53" s="1"/>
      <c r="AG53" s="1"/>
      <c r="AH53" s="1"/>
      <c r="AI53" s="1"/>
      <c r="AJ53" s="1"/>
      <c r="AK53" s="1"/>
      <c r="AL53" s="1"/>
      <c r="AM53" s="1"/>
      <c r="AN53" s="1"/>
      <c r="AO53" s="1"/>
      <c r="AP53" s="1"/>
      <c r="AQ53" s="1"/>
      <c r="AR53" s="1"/>
      <c r="AS53" s="1"/>
      <c r="AT53" s="1"/>
      <c r="AU53" s="1"/>
      <c r="AV53" s="1"/>
      <c r="AW53" s="1"/>
      <c r="AX53" s="1"/>
      <c r="AY53" s="1"/>
      <c r="AZ53" s="1"/>
      <c r="BA53" s="1"/>
    </row>
    <row r="54" spans="1:53">
      <c r="A54" s="1"/>
      <c r="B54" s="1"/>
      <c r="C54" s="1"/>
      <c r="D54" s="1"/>
      <c r="E54" s="1"/>
      <c r="F54" s="1"/>
      <c r="G54" s="1"/>
      <c r="H54" s="1"/>
      <c r="I54" s="1"/>
      <c r="J54" s="1"/>
      <c r="K54" s="1"/>
      <c r="L54" s="1"/>
      <c r="M54" s="1"/>
      <c r="N54" s="1"/>
      <c r="O54" s="1"/>
      <c r="P54" s="1"/>
      <c r="Q54" s="1"/>
      <c r="R54" s="1"/>
      <c r="S54" s="1"/>
      <c r="T54" s="1"/>
      <c r="U54" s="1"/>
      <c r="V54" s="1"/>
      <c r="W54" s="1"/>
      <c r="X54" s="1"/>
      <c r="Y54" s="1"/>
      <c r="Z54" s="1"/>
      <c r="AA54" s="1"/>
    </row>
    <row r="55" spans="1:53" s="1" customFormat="1" ht="13.35" customHeight="1">
      <c r="A55" s="1" t="s">
        <v>3989</v>
      </c>
    </row>
    <row r="56" spans="1:53" s="1" customFormat="1" ht="13.35" customHeight="1">
      <c r="B56" s="117">
        <v>1</v>
      </c>
      <c r="C56" s="1077" t="s">
        <v>4109</v>
      </c>
      <c r="D56" s="1077"/>
      <c r="E56" s="1077"/>
      <c r="F56" s="1077"/>
      <c r="G56" s="1077"/>
      <c r="H56" s="1077"/>
      <c r="I56" s="1077"/>
      <c r="J56" s="1077"/>
      <c r="K56" s="1077"/>
      <c r="L56" s="1077"/>
      <c r="M56" s="1077"/>
      <c r="N56" s="1077"/>
      <c r="O56" s="1077"/>
      <c r="P56" s="1077"/>
      <c r="Q56" s="1077"/>
      <c r="R56" s="1077"/>
      <c r="S56" s="1077"/>
      <c r="T56" s="1077"/>
      <c r="U56" s="1077"/>
      <c r="V56" s="1077"/>
      <c r="W56" s="1077"/>
      <c r="X56" s="1077"/>
      <c r="Y56" s="1077"/>
      <c r="Z56" s="1077"/>
      <c r="AA56" s="1077"/>
      <c r="AB56" s="397"/>
      <c r="AC56" s="397"/>
    </row>
    <row r="57" spans="1:53" s="345" customFormat="1" ht="4.5" customHeight="1">
      <c r="C57" s="398"/>
      <c r="D57" s="399"/>
      <c r="E57" s="399"/>
      <c r="F57" s="399"/>
      <c r="G57" s="399"/>
      <c r="H57" s="399"/>
      <c r="I57" s="399"/>
      <c r="J57" s="400"/>
      <c r="K57" s="400"/>
      <c r="L57" s="400"/>
      <c r="M57" s="400"/>
      <c r="N57" s="400"/>
      <c r="O57" s="400"/>
      <c r="P57" s="400"/>
      <c r="Q57" s="400"/>
      <c r="R57" s="400"/>
      <c r="S57" s="400"/>
      <c r="T57" s="400"/>
      <c r="U57" s="400"/>
      <c r="V57" s="400"/>
      <c r="W57" s="400"/>
      <c r="X57" s="400"/>
      <c r="Y57" s="400"/>
      <c r="Z57" s="400"/>
      <c r="AA57" s="400"/>
    </row>
    <row r="58" spans="1:53" s="1" customFormat="1" ht="13.35" customHeight="1">
      <c r="B58" s="117">
        <v>2</v>
      </c>
      <c r="C58" s="1077" t="s">
        <v>16057</v>
      </c>
      <c r="D58" s="1077"/>
      <c r="E58" s="1077"/>
      <c r="F58" s="1077"/>
      <c r="G58" s="1077"/>
      <c r="H58" s="1077"/>
      <c r="I58" s="1077"/>
      <c r="J58" s="1077"/>
      <c r="K58" s="1077"/>
      <c r="L58" s="1077"/>
      <c r="M58" s="1077"/>
      <c r="N58" s="1077"/>
      <c r="O58" s="1077"/>
      <c r="P58" s="1077"/>
      <c r="Q58" s="1077"/>
      <c r="R58" s="1077"/>
      <c r="S58" s="1077"/>
      <c r="T58" s="1077"/>
      <c r="U58" s="1077"/>
      <c r="V58" s="1077"/>
      <c r="W58" s="1077"/>
      <c r="X58" s="1077"/>
      <c r="Y58" s="1077"/>
      <c r="Z58" s="1077"/>
      <c r="AA58" s="1077"/>
      <c r="AB58" s="397"/>
      <c r="AC58" s="397"/>
    </row>
    <row r="59" spans="1:53" s="345" customFormat="1" ht="4.5" customHeight="1">
      <c r="C59" s="398"/>
      <c r="D59" s="399"/>
      <c r="E59" s="399"/>
      <c r="F59" s="399"/>
      <c r="G59" s="399"/>
      <c r="H59" s="399"/>
      <c r="I59" s="399"/>
      <c r="J59" s="400"/>
      <c r="K59" s="400"/>
      <c r="L59" s="400"/>
      <c r="M59" s="400"/>
      <c r="N59" s="400"/>
      <c r="O59" s="400"/>
      <c r="P59" s="400"/>
      <c r="Q59" s="400"/>
      <c r="R59" s="400"/>
      <c r="S59" s="400"/>
      <c r="T59" s="400"/>
      <c r="U59" s="400"/>
      <c r="V59" s="400"/>
      <c r="W59" s="400"/>
      <c r="X59" s="400"/>
      <c r="Y59" s="400"/>
      <c r="Z59" s="400"/>
      <c r="AA59" s="400"/>
    </row>
    <row r="60" spans="1:53" s="1" customFormat="1" ht="201" customHeight="1">
      <c r="B60" s="347">
        <v>3</v>
      </c>
      <c r="C60" s="851" t="s">
        <v>16065</v>
      </c>
      <c r="D60" s="851"/>
      <c r="E60" s="851"/>
      <c r="F60" s="851"/>
      <c r="G60" s="851"/>
      <c r="H60" s="851"/>
      <c r="I60" s="851"/>
      <c r="J60" s="851"/>
      <c r="K60" s="851"/>
      <c r="L60" s="851"/>
      <c r="M60" s="851"/>
      <c r="N60" s="851"/>
      <c r="O60" s="851"/>
      <c r="P60" s="851"/>
      <c r="Q60" s="851"/>
      <c r="R60" s="851"/>
      <c r="S60" s="851"/>
      <c r="T60" s="851"/>
      <c r="U60" s="851"/>
      <c r="V60" s="851"/>
      <c r="W60" s="851"/>
      <c r="X60" s="851"/>
      <c r="Y60" s="851"/>
      <c r="Z60" s="851"/>
      <c r="AA60" s="851"/>
      <c r="AB60" s="401"/>
      <c r="AC60" s="401"/>
      <c r="AD60" s="97"/>
    </row>
    <row r="61" spans="1:53" s="345" customFormat="1" ht="4.5" customHeight="1">
      <c r="C61" s="398"/>
      <c r="D61" s="399"/>
      <c r="E61" s="399"/>
      <c r="F61" s="399"/>
      <c r="G61" s="399"/>
      <c r="H61" s="399"/>
      <c r="I61" s="399"/>
      <c r="J61" s="400"/>
      <c r="K61" s="400"/>
      <c r="L61" s="400"/>
      <c r="M61" s="400"/>
      <c r="N61" s="400"/>
      <c r="O61" s="400"/>
      <c r="P61" s="400"/>
      <c r="Q61" s="400"/>
      <c r="R61" s="400"/>
      <c r="S61" s="400"/>
      <c r="T61" s="400"/>
      <c r="U61" s="400"/>
      <c r="V61" s="400"/>
      <c r="W61" s="400"/>
      <c r="X61" s="400"/>
      <c r="Y61" s="400"/>
      <c r="Z61" s="400"/>
      <c r="AA61" s="400"/>
    </row>
    <row r="62" spans="1:53" s="1" customFormat="1" ht="57" customHeight="1">
      <c r="B62" s="347">
        <v>4</v>
      </c>
      <c r="C62" s="851" t="s">
        <v>16066</v>
      </c>
      <c r="D62" s="851"/>
      <c r="E62" s="851"/>
      <c r="F62" s="851"/>
      <c r="G62" s="851"/>
      <c r="H62" s="851"/>
      <c r="I62" s="851"/>
      <c r="J62" s="851"/>
      <c r="K62" s="851"/>
      <c r="L62" s="851"/>
      <c r="M62" s="851"/>
      <c r="N62" s="851"/>
      <c r="O62" s="851"/>
      <c r="P62" s="851"/>
      <c r="Q62" s="851"/>
      <c r="R62" s="851"/>
      <c r="S62" s="851"/>
      <c r="T62" s="851"/>
      <c r="U62" s="851"/>
      <c r="V62" s="851"/>
      <c r="W62" s="851"/>
      <c r="X62" s="851"/>
      <c r="Y62" s="851"/>
      <c r="Z62" s="851"/>
      <c r="AA62" s="851"/>
      <c r="AB62" s="401"/>
      <c r="AC62" s="401"/>
      <c r="AD62" s="97"/>
    </row>
    <row r="63" spans="1:53" s="345" customFormat="1" ht="4.5" customHeight="1">
      <c r="C63" s="398"/>
      <c r="D63" s="399"/>
      <c r="E63" s="399"/>
      <c r="F63" s="399"/>
      <c r="G63" s="399"/>
      <c r="H63" s="399"/>
      <c r="I63" s="399"/>
      <c r="J63" s="400"/>
      <c r="K63" s="400"/>
      <c r="L63" s="400"/>
      <c r="M63" s="400"/>
      <c r="N63" s="400"/>
      <c r="O63" s="400"/>
      <c r="P63" s="400"/>
      <c r="Q63" s="400"/>
      <c r="R63" s="400"/>
      <c r="S63" s="400"/>
      <c r="T63" s="400"/>
      <c r="U63" s="400"/>
      <c r="V63" s="400"/>
      <c r="W63" s="400"/>
      <c r="X63" s="400"/>
      <c r="Y63" s="400"/>
      <c r="Z63" s="400"/>
      <c r="AA63" s="400"/>
    </row>
    <row r="64" spans="1:53" s="1" customFormat="1" ht="30" customHeight="1">
      <c r="B64" s="347">
        <v>5</v>
      </c>
      <c r="C64" s="851" t="s">
        <v>4107</v>
      </c>
      <c r="D64" s="851"/>
      <c r="E64" s="851"/>
      <c r="F64" s="851"/>
      <c r="G64" s="851"/>
      <c r="H64" s="851"/>
      <c r="I64" s="851"/>
      <c r="J64" s="851"/>
      <c r="K64" s="851"/>
      <c r="L64" s="851"/>
      <c r="M64" s="851"/>
      <c r="N64" s="851"/>
      <c r="O64" s="851"/>
      <c r="P64" s="851"/>
      <c r="Q64" s="851"/>
      <c r="R64" s="851"/>
      <c r="S64" s="851"/>
      <c r="T64" s="851"/>
      <c r="U64" s="851"/>
      <c r="V64" s="851"/>
      <c r="W64" s="851"/>
      <c r="X64" s="851"/>
      <c r="Y64" s="851"/>
      <c r="Z64" s="851"/>
      <c r="AA64" s="851"/>
      <c r="AB64" s="401"/>
      <c r="AC64" s="401"/>
      <c r="AD64" s="97"/>
    </row>
    <row r="65" spans="1:30" s="345" customFormat="1" ht="4.5" customHeight="1">
      <c r="C65" s="398"/>
      <c r="D65" s="399"/>
      <c r="E65" s="399"/>
      <c r="F65" s="399"/>
      <c r="G65" s="399"/>
      <c r="H65" s="399"/>
      <c r="I65" s="399"/>
      <c r="J65" s="400"/>
      <c r="K65" s="400"/>
      <c r="L65" s="400"/>
      <c r="M65" s="400"/>
      <c r="N65" s="400"/>
      <c r="O65" s="400"/>
      <c r="P65" s="400"/>
      <c r="Q65" s="400"/>
      <c r="R65" s="400"/>
      <c r="S65" s="400"/>
      <c r="T65" s="400"/>
      <c r="U65" s="400"/>
      <c r="V65" s="400"/>
      <c r="W65" s="400"/>
      <c r="X65" s="400"/>
      <c r="Y65" s="400"/>
      <c r="Z65" s="400"/>
      <c r="AA65" s="400"/>
    </row>
    <row r="66" spans="1:30" s="1" customFormat="1" ht="22.8" customHeight="1">
      <c r="B66" s="117">
        <v>6</v>
      </c>
      <c r="C66" s="1077" t="s">
        <v>16067</v>
      </c>
      <c r="D66" s="1077"/>
      <c r="E66" s="1077"/>
      <c r="F66" s="1077"/>
      <c r="G66" s="1077"/>
      <c r="H66" s="1077"/>
      <c r="I66" s="1077"/>
      <c r="J66" s="1077"/>
      <c r="K66" s="1077"/>
      <c r="L66" s="1077"/>
      <c r="M66" s="1077"/>
      <c r="N66" s="1077"/>
      <c r="O66" s="1077"/>
      <c r="P66" s="1077"/>
      <c r="Q66" s="1077"/>
      <c r="R66" s="1077"/>
      <c r="S66" s="1077"/>
      <c r="T66" s="1077"/>
      <c r="U66" s="1077"/>
      <c r="V66" s="1077"/>
      <c r="W66" s="1077"/>
      <c r="X66" s="1077"/>
      <c r="Y66" s="1077"/>
      <c r="Z66" s="1077"/>
      <c r="AA66" s="1077"/>
      <c r="AB66" s="397"/>
      <c r="AC66" s="397"/>
    </row>
    <row r="67" spans="1:30" s="345" customFormat="1" ht="4.5" customHeight="1">
      <c r="C67" s="398"/>
      <c r="D67" s="399"/>
      <c r="E67" s="399"/>
      <c r="F67" s="399"/>
      <c r="G67" s="399"/>
      <c r="H67" s="399"/>
      <c r="I67" s="399"/>
      <c r="J67" s="400"/>
      <c r="K67" s="400"/>
      <c r="L67" s="400"/>
      <c r="M67" s="400"/>
      <c r="N67" s="400"/>
      <c r="O67" s="400"/>
      <c r="P67" s="400"/>
      <c r="Q67" s="400"/>
      <c r="R67" s="400"/>
      <c r="S67" s="400"/>
      <c r="T67" s="400"/>
      <c r="U67" s="400"/>
      <c r="V67" s="400"/>
      <c r="W67" s="400"/>
      <c r="X67" s="400"/>
      <c r="Y67" s="400"/>
      <c r="Z67" s="400"/>
      <c r="AA67" s="400"/>
    </row>
    <row r="68" spans="1:30" s="1" customFormat="1" ht="226.95" customHeight="1">
      <c r="B68" s="347">
        <v>7</v>
      </c>
      <c r="C68" s="851" t="s">
        <v>4108</v>
      </c>
      <c r="D68" s="851"/>
      <c r="E68" s="851"/>
      <c r="F68" s="851"/>
      <c r="G68" s="851"/>
      <c r="H68" s="851"/>
      <c r="I68" s="851"/>
      <c r="J68" s="851"/>
      <c r="K68" s="851"/>
      <c r="L68" s="851"/>
      <c r="M68" s="851"/>
      <c r="N68" s="851"/>
      <c r="O68" s="851"/>
      <c r="P68" s="851"/>
      <c r="Q68" s="851"/>
      <c r="R68" s="851"/>
      <c r="S68" s="851"/>
      <c r="T68" s="851"/>
      <c r="U68" s="851"/>
      <c r="V68" s="851"/>
      <c r="W68" s="851"/>
      <c r="X68" s="851"/>
      <c r="Y68" s="851"/>
      <c r="Z68" s="851"/>
      <c r="AA68" s="851"/>
      <c r="AB68" s="401"/>
      <c r="AC68" s="401"/>
      <c r="AD68" s="97"/>
    </row>
    <row r="69" spans="1:30" s="345" customFormat="1" ht="4.5" customHeight="1">
      <c r="C69" s="398"/>
      <c r="D69" s="399"/>
      <c r="E69" s="399"/>
      <c r="F69" s="399"/>
      <c r="G69" s="399"/>
      <c r="H69" s="399"/>
      <c r="I69" s="399"/>
      <c r="J69" s="400"/>
      <c r="K69" s="400"/>
      <c r="L69" s="400"/>
      <c r="M69" s="400"/>
      <c r="N69" s="400"/>
      <c r="O69" s="400"/>
      <c r="P69" s="400"/>
      <c r="Q69" s="400"/>
      <c r="R69" s="400"/>
      <c r="S69" s="400"/>
      <c r="T69" s="400"/>
      <c r="U69" s="400"/>
      <c r="V69" s="400"/>
      <c r="W69" s="400"/>
      <c r="X69" s="400"/>
      <c r="Y69" s="400"/>
      <c r="Z69" s="400"/>
      <c r="AA69" s="400"/>
    </row>
    <row r="70" spans="1:30" s="1" customFormat="1" ht="40.049999999999997" customHeight="1">
      <c r="B70" s="347">
        <v>8</v>
      </c>
      <c r="C70" s="851" t="s">
        <v>4111</v>
      </c>
      <c r="D70" s="851"/>
      <c r="E70" s="851"/>
      <c r="F70" s="851"/>
      <c r="G70" s="851"/>
      <c r="H70" s="851"/>
      <c r="I70" s="851"/>
      <c r="J70" s="851"/>
      <c r="K70" s="851"/>
      <c r="L70" s="851"/>
      <c r="M70" s="851"/>
      <c r="N70" s="851"/>
      <c r="O70" s="851"/>
      <c r="P70" s="851"/>
      <c r="Q70" s="851"/>
      <c r="R70" s="851"/>
      <c r="S70" s="851"/>
      <c r="T70" s="851"/>
      <c r="U70" s="851"/>
      <c r="V70" s="851"/>
      <c r="W70" s="851"/>
      <c r="X70" s="851"/>
      <c r="Y70" s="851"/>
      <c r="Z70" s="851"/>
      <c r="AA70" s="851"/>
      <c r="AB70" s="401"/>
      <c r="AC70" s="401"/>
      <c r="AD70" s="97"/>
    </row>
    <row r="71" spans="1:30" s="345" customFormat="1" ht="4.5" customHeight="1">
      <c r="C71" s="398"/>
      <c r="D71" s="399"/>
      <c r="E71" s="399"/>
      <c r="F71" s="399"/>
      <c r="G71" s="399"/>
      <c r="H71" s="399"/>
      <c r="I71" s="399"/>
      <c r="J71" s="400"/>
      <c r="K71" s="400"/>
      <c r="L71" s="400"/>
      <c r="M71" s="400"/>
      <c r="N71" s="400"/>
      <c r="O71" s="400"/>
      <c r="P71" s="400"/>
      <c r="Q71" s="400"/>
      <c r="R71" s="400"/>
      <c r="S71" s="400"/>
      <c r="T71" s="400"/>
      <c r="U71" s="400"/>
      <c r="V71" s="400"/>
      <c r="W71" s="400"/>
      <c r="X71" s="400"/>
      <c r="Y71" s="400"/>
      <c r="Z71" s="400"/>
      <c r="AA71" s="400"/>
    </row>
    <row r="72" spans="1:30" s="1" customFormat="1" ht="49.95" customHeight="1">
      <c r="B72" s="347">
        <v>9</v>
      </c>
      <c r="C72" s="851" t="s">
        <v>4112</v>
      </c>
      <c r="D72" s="851"/>
      <c r="E72" s="851"/>
      <c r="F72" s="851"/>
      <c r="G72" s="851"/>
      <c r="H72" s="851"/>
      <c r="I72" s="851"/>
      <c r="J72" s="851"/>
      <c r="K72" s="851"/>
      <c r="L72" s="851"/>
      <c r="M72" s="851"/>
      <c r="N72" s="851"/>
      <c r="O72" s="851"/>
      <c r="P72" s="851"/>
      <c r="Q72" s="851"/>
      <c r="R72" s="851"/>
      <c r="S72" s="851"/>
      <c r="T72" s="851"/>
      <c r="U72" s="851"/>
      <c r="V72" s="851"/>
      <c r="W72" s="851"/>
      <c r="X72" s="851"/>
      <c r="Y72" s="851"/>
      <c r="Z72" s="851"/>
      <c r="AA72" s="851"/>
      <c r="AB72" s="401"/>
      <c r="AC72" s="401"/>
      <c r="AD72" s="97"/>
    </row>
    <row r="73" spans="1:30" s="345" customFormat="1" ht="4.5" customHeight="1">
      <c r="C73" s="398"/>
      <c r="D73" s="399"/>
      <c r="E73" s="399"/>
      <c r="F73" s="399"/>
      <c r="G73" s="399"/>
      <c r="H73" s="399"/>
      <c r="I73" s="399"/>
      <c r="J73" s="400"/>
      <c r="K73" s="400"/>
      <c r="L73" s="400"/>
      <c r="M73" s="400"/>
      <c r="N73" s="400"/>
      <c r="O73" s="400"/>
      <c r="P73" s="400"/>
      <c r="Q73" s="400"/>
      <c r="R73" s="400"/>
      <c r="S73" s="400"/>
      <c r="T73" s="400"/>
      <c r="U73" s="400"/>
      <c r="V73" s="400"/>
      <c r="W73" s="400"/>
      <c r="X73" s="400"/>
      <c r="Y73" s="400"/>
      <c r="Z73" s="400"/>
      <c r="AA73" s="400"/>
    </row>
    <row r="74" spans="1:30" s="1" customFormat="1" ht="40.049999999999997" customHeight="1">
      <c r="B74" s="347">
        <v>10</v>
      </c>
      <c r="C74" s="851" t="s">
        <v>16068</v>
      </c>
      <c r="D74" s="851"/>
      <c r="E74" s="851"/>
      <c r="F74" s="851"/>
      <c r="G74" s="851"/>
      <c r="H74" s="851"/>
      <c r="I74" s="851"/>
      <c r="J74" s="851"/>
      <c r="K74" s="851"/>
      <c r="L74" s="851"/>
      <c r="M74" s="851"/>
      <c r="N74" s="851"/>
      <c r="O74" s="851"/>
      <c r="P74" s="851"/>
      <c r="Q74" s="851"/>
      <c r="R74" s="851"/>
      <c r="S74" s="851"/>
      <c r="T74" s="851"/>
      <c r="U74" s="851"/>
      <c r="V74" s="851"/>
      <c r="W74" s="851"/>
      <c r="X74" s="851"/>
      <c r="Y74" s="851"/>
      <c r="Z74" s="851"/>
      <c r="AA74" s="851"/>
      <c r="AB74" s="401"/>
      <c r="AC74" s="401"/>
      <c r="AD74" s="97"/>
    </row>
    <row r="75" spans="1:30" s="345" customFormat="1" ht="4.5" customHeight="1">
      <c r="C75" s="398"/>
      <c r="D75" s="399"/>
      <c r="E75" s="399"/>
      <c r="F75" s="399"/>
      <c r="G75" s="399"/>
      <c r="H75" s="399"/>
      <c r="I75" s="399"/>
      <c r="J75" s="400"/>
      <c r="K75" s="400"/>
      <c r="L75" s="400"/>
      <c r="M75" s="400"/>
      <c r="N75" s="400"/>
      <c r="O75" s="400"/>
      <c r="P75" s="400"/>
      <c r="Q75" s="400"/>
      <c r="R75" s="400"/>
      <c r="S75" s="400"/>
      <c r="T75" s="400"/>
      <c r="U75" s="400"/>
      <c r="V75" s="400"/>
      <c r="W75" s="400"/>
      <c r="X75" s="400"/>
      <c r="Y75" s="400"/>
      <c r="Z75" s="400"/>
      <c r="AA75" s="400"/>
    </row>
    <row r="76" spans="1:30" s="1" customFormat="1" ht="25.95" customHeight="1">
      <c r="B76" s="347">
        <v>11</v>
      </c>
      <c r="C76" s="851" t="s">
        <v>4146</v>
      </c>
      <c r="D76" s="851"/>
      <c r="E76" s="851"/>
      <c r="F76" s="851"/>
      <c r="G76" s="851"/>
      <c r="H76" s="851"/>
      <c r="I76" s="851"/>
      <c r="J76" s="851"/>
      <c r="K76" s="851"/>
      <c r="L76" s="851"/>
      <c r="M76" s="851"/>
      <c r="N76" s="851"/>
      <c r="O76" s="851"/>
      <c r="P76" s="851"/>
      <c r="Q76" s="851"/>
      <c r="R76" s="851"/>
      <c r="S76" s="851"/>
      <c r="T76" s="851"/>
      <c r="U76" s="851"/>
      <c r="V76" s="851"/>
      <c r="W76" s="851"/>
      <c r="X76" s="851"/>
      <c r="Y76" s="851"/>
      <c r="Z76" s="851"/>
      <c r="AA76" s="851"/>
      <c r="AB76" s="401"/>
      <c r="AC76" s="401"/>
      <c r="AD76" s="97"/>
    </row>
    <row r="77" spans="1:30">
      <c r="A77" s="1"/>
      <c r="B77" s="1"/>
      <c r="C77" s="1"/>
      <c r="D77" s="1"/>
      <c r="E77" s="97"/>
      <c r="F77" s="97"/>
      <c r="G77" s="97"/>
      <c r="H77" s="97"/>
      <c r="I77" s="97"/>
      <c r="J77" s="97"/>
      <c r="K77" s="97"/>
      <c r="L77" s="97"/>
      <c r="M77" s="97"/>
      <c r="N77" s="97"/>
      <c r="O77" s="97"/>
      <c r="P77" s="97"/>
      <c r="Q77" s="97"/>
      <c r="R77" s="97"/>
      <c r="S77" s="97"/>
      <c r="T77" s="97"/>
      <c r="U77" s="97"/>
      <c r="V77" s="97"/>
      <c r="W77" s="97"/>
      <c r="X77" s="1"/>
      <c r="Y77" s="1"/>
      <c r="Z77" s="1"/>
      <c r="AA77" s="1"/>
    </row>
  </sheetData>
  <mergeCells count="69">
    <mergeCell ref="C2:Z5"/>
    <mergeCell ref="F7:V8"/>
    <mergeCell ref="X7:Y7"/>
    <mergeCell ref="B10:H11"/>
    <mergeCell ref="I10:Z11"/>
    <mergeCell ref="B12:H13"/>
    <mergeCell ref="I12:I13"/>
    <mergeCell ref="J12:Q13"/>
    <mergeCell ref="R12:R13"/>
    <mergeCell ref="S12:T13"/>
    <mergeCell ref="Z12:Z13"/>
    <mergeCell ref="S17:Z17"/>
    <mergeCell ref="I18:K18"/>
    <mergeCell ref="L18:O18"/>
    <mergeCell ref="P18:R18"/>
    <mergeCell ref="S18:Z18"/>
    <mergeCell ref="U12:U13"/>
    <mergeCell ref="V12:V13"/>
    <mergeCell ref="W12:W13"/>
    <mergeCell ref="X12:X13"/>
    <mergeCell ref="Y12:Y13"/>
    <mergeCell ref="B24:H24"/>
    <mergeCell ref="I24:J24"/>
    <mergeCell ref="L16:M16"/>
    <mergeCell ref="O16:Q16"/>
    <mergeCell ref="I17:K17"/>
    <mergeCell ref="L17:O17"/>
    <mergeCell ref="B14:F19"/>
    <mergeCell ref="G14:H15"/>
    <mergeCell ref="I14:Z15"/>
    <mergeCell ref="G16:H19"/>
    <mergeCell ref="I16:K16"/>
    <mergeCell ref="I19:K19"/>
    <mergeCell ref="L19:Z19"/>
    <mergeCell ref="B20:F23"/>
    <mergeCell ref="G20:H23"/>
    <mergeCell ref="I20:Z23"/>
    <mergeCell ref="B25:H27"/>
    <mergeCell ref="I25:Z27"/>
    <mergeCell ref="C41:D41"/>
    <mergeCell ref="B42:F45"/>
    <mergeCell ref="G42:L45"/>
    <mergeCell ref="M42:O42"/>
    <mergeCell ref="P42:Q42"/>
    <mergeCell ref="S42:T42"/>
    <mergeCell ref="M43:O43"/>
    <mergeCell ref="P43:S43"/>
    <mergeCell ref="T43:V43"/>
    <mergeCell ref="W43:Z43"/>
    <mergeCell ref="M44:O44"/>
    <mergeCell ref="P44:S44"/>
    <mergeCell ref="T44:V44"/>
    <mergeCell ref="W44:Z44"/>
    <mergeCell ref="M45:O45"/>
    <mergeCell ref="M46:Z47"/>
    <mergeCell ref="B46:L47"/>
    <mergeCell ref="B48:L49"/>
    <mergeCell ref="M48:Z49"/>
    <mergeCell ref="C56:AA56"/>
    <mergeCell ref="C58:AA58"/>
    <mergeCell ref="C60:AA60"/>
    <mergeCell ref="C62:AA62"/>
    <mergeCell ref="C64:AA64"/>
    <mergeCell ref="C76:AA76"/>
    <mergeCell ref="C66:AA66"/>
    <mergeCell ref="C68:AA68"/>
    <mergeCell ref="C70:AA70"/>
    <mergeCell ref="C72:AA72"/>
    <mergeCell ref="C74:AA74"/>
  </mergeCells>
  <phoneticPr fontId="3"/>
  <dataValidations disablePrompts="1" count="7">
    <dataValidation type="list" allowBlank="1" showErrorMessage="1" promptTitle="【学校】運営単位" prompt="学校の場合どちらかを選択してください。_x000a_共同調理場：給食センター等_x000a_単独実施：自校給食" sqref="C36 T36:T37 M37" xr:uid="{B2CB2D28-5B08-4996-8687-70BD3F9BA751}">
      <formula1>選択</formula1>
    </dataValidation>
    <dataValidation type="list" allowBlank="1" showInputMessage="1" showErrorMessage="1" sqref="X7:Y7" xr:uid="{A145CEA9-C264-443A-90C4-2C36BB3D5976}">
      <formula1>選択</formula1>
    </dataValidation>
    <dataValidation type="list" allowBlank="1" showErrorMessage="1" promptTitle="【学校】運営単位" prompt="学校の場合どちらかを選択してください。_x000a_共同調理場：給食センター等_x000a_単独実施：自校給食" sqref="C31 Q31 C33 T35 C37 C29 I29 Q29 I31 M33 C35 M35 I37" xr:uid="{E6F89773-00D9-432A-BE01-274DB8D19FA9}">
      <formula1>〇</formula1>
    </dataValidation>
    <dataValidation type="list" allowBlank="1" showInputMessage="1" showErrorMessage="1" sqref="Y12:Y13 I41 O24" xr:uid="{00233620-F0C8-48AC-8F18-F60AFD0A7412}">
      <formula1>日</formula1>
    </dataValidation>
    <dataValidation type="list" allowBlank="1" showInputMessage="1" showErrorMessage="1" sqref="W12:W13 G41 M24" xr:uid="{BBF56630-4AF9-4595-BB06-C4281ACEEDC8}">
      <formula1>月</formula1>
    </dataValidation>
    <dataValidation type="list" allowBlank="1" showInputMessage="1" showErrorMessage="1" sqref="U12:U13 E41 K24" xr:uid="{C9047FA4-D30D-4A18-98E1-4D683A0C0780}">
      <formula1>年</formula1>
    </dataValidation>
    <dataValidation type="list" allowBlank="1" showInputMessage="1" showErrorMessage="1" sqref="S12:T13 C41:D41 I24:J24" xr:uid="{4193296D-F4BD-45CF-AADD-86FAB34CD090}">
      <formula1>元号</formula1>
    </dataValidation>
  </dataValidations>
  <pageMargins left="0.7" right="0.7" top="0.75" bottom="0.75" header="0.3" footer="0.3"/>
  <pageSetup paperSize="9" orientation="portrait" r:id="rId1"/>
  <rowBreaks count="2" manualBreakCount="2">
    <brk id="39" max="16383" man="1"/>
    <brk id="66" max="16383" man="1"/>
  </row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30F4E-3DA7-41BA-81F0-E51202C05DE0}">
  <sheetPr codeName="Sheet26"/>
  <dimension ref="A2:BA55"/>
  <sheetViews>
    <sheetView view="pageBreakPreview" zoomScaleNormal="100" zoomScaleSheetLayoutView="100" workbookViewId="0"/>
  </sheetViews>
  <sheetFormatPr defaultColWidth="8.69921875" defaultRowHeight="12" customHeight="1"/>
  <cols>
    <col min="1" max="1" width="1.19921875" style="1" customWidth="1"/>
    <col min="2" max="26" width="3.09765625" style="1" customWidth="1"/>
    <col min="27" max="27" width="1.19921875" style="1" customWidth="1"/>
    <col min="28" max="16384" width="8.69921875" style="1"/>
  </cols>
  <sheetData>
    <row r="2" spans="2:29" ht="12" customHeight="1">
      <c r="C2" s="595"/>
      <c r="D2" s="94"/>
      <c r="E2" s="94"/>
      <c r="F2" s="94"/>
      <c r="G2" s="94"/>
      <c r="H2" s="94"/>
      <c r="I2" s="94"/>
      <c r="J2" s="94"/>
      <c r="K2" s="94"/>
      <c r="L2" s="94"/>
      <c r="M2" s="94"/>
      <c r="N2" s="596" t="s">
        <v>4114</v>
      </c>
      <c r="O2" s="94"/>
      <c r="P2" s="94"/>
      <c r="Q2" s="94"/>
      <c r="R2" s="94"/>
      <c r="S2" s="94"/>
      <c r="T2" s="94"/>
      <c r="U2" s="94"/>
      <c r="V2" s="94"/>
      <c r="W2" s="94"/>
      <c r="X2" s="94"/>
      <c r="Y2" s="94"/>
      <c r="Z2" s="94"/>
      <c r="AA2" s="94"/>
      <c r="AB2" s="94"/>
      <c r="AC2" s="94"/>
    </row>
    <row r="4" spans="2:29" ht="12" customHeight="1">
      <c r="K4" s="1" t="s">
        <v>4126</v>
      </c>
      <c r="M4" s="1" t="s">
        <v>4116</v>
      </c>
      <c r="O4" s="1" t="s">
        <v>4117</v>
      </c>
      <c r="Q4" s="1" t="s">
        <v>4118</v>
      </c>
      <c r="U4" s="861"/>
      <c r="V4" s="861"/>
    </row>
    <row r="6" spans="2:29" ht="12" customHeight="1">
      <c r="B6" s="1113" t="s">
        <v>16229</v>
      </c>
      <c r="C6" s="1113"/>
      <c r="D6" s="1113"/>
      <c r="E6" s="1113"/>
      <c r="F6" s="1113"/>
      <c r="G6" s="1113"/>
      <c r="H6" s="1113"/>
      <c r="I6" s="1113"/>
      <c r="J6" s="1113"/>
      <c r="K6" s="1113"/>
      <c r="L6" s="1114" t="s">
        <v>4144</v>
      </c>
      <c r="M6" s="1114"/>
      <c r="N6" s="1114"/>
      <c r="O6" s="1114"/>
      <c r="P6" s="1114"/>
      <c r="Q6" s="1114"/>
      <c r="R6" s="1114"/>
      <c r="S6" s="1114"/>
      <c r="T6" s="1114"/>
      <c r="U6" s="1114"/>
      <c r="V6" s="1114"/>
      <c r="W6" s="1114"/>
      <c r="X6" s="1114"/>
      <c r="Y6" s="1114"/>
      <c r="Z6" s="1114"/>
    </row>
    <row r="7" spans="2:29" ht="12" customHeight="1">
      <c r="B7" s="1113"/>
      <c r="C7" s="1113"/>
      <c r="D7" s="1113"/>
      <c r="E7" s="1113"/>
      <c r="F7" s="1113"/>
      <c r="G7" s="1113"/>
      <c r="H7" s="1113"/>
      <c r="I7" s="1113"/>
      <c r="J7" s="1113"/>
      <c r="K7" s="1113"/>
      <c r="L7" s="1114"/>
      <c r="M7" s="1114"/>
      <c r="N7" s="1114"/>
      <c r="O7" s="1114"/>
      <c r="P7" s="1114"/>
      <c r="Q7" s="1114"/>
      <c r="R7" s="1114"/>
      <c r="S7" s="1114"/>
      <c r="T7" s="1114"/>
      <c r="U7" s="1114"/>
      <c r="V7" s="1114"/>
      <c r="W7" s="1114"/>
      <c r="X7" s="1114"/>
      <c r="Y7" s="1114"/>
      <c r="Z7" s="1114"/>
    </row>
    <row r="8" spans="2:29" ht="12" customHeight="1">
      <c r="B8" s="1266" t="s">
        <v>4119</v>
      </c>
      <c r="C8" s="1266"/>
      <c r="D8" s="1266"/>
      <c r="E8" s="1266"/>
      <c r="F8" s="1266"/>
      <c r="G8" s="1266"/>
      <c r="H8" s="1266"/>
      <c r="I8" s="1266"/>
      <c r="J8" s="1266"/>
      <c r="K8" s="1266"/>
      <c r="L8" s="1082" t="s">
        <v>4095</v>
      </c>
      <c r="M8" s="1012"/>
      <c r="N8" s="1012"/>
      <c r="O8" s="1012"/>
      <c r="P8" s="1012"/>
      <c r="Q8" s="1012"/>
      <c r="R8" s="1205" t="s">
        <v>4096</v>
      </c>
      <c r="S8" s="968"/>
      <c r="T8" s="969"/>
      <c r="U8" s="1012"/>
      <c r="V8" s="1012" t="s">
        <v>12</v>
      </c>
      <c r="W8" s="1012"/>
      <c r="X8" s="1012" t="s">
        <v>11</v>
      </c>
      <c r="Y8" s="1012"/>
      <c r="Z8" s="1078" t="s">
        <v>227</v>
      </c>
    </row>
    <row r="9" spans="2:29" ht="12" customHeight="1">
      <c r="B9" s="1266"/>
      <c r="C9" s="1266"/>
      <c r="D9" s="1266"/>
      <c r="E9" s="1266"/>
      <c r="F9" s="1266"/>
      <c r="G9" s="1266"/>
      <c r="H9" s="1266"/>
      <c r="I9" s="1266"/>
      <c r="J9" s="1266"/>
      <c r="K9" s="1266"/>
      <c r="L9" s="1083"/>
      <c r="M9" s="1013"/>
      <c r="N9" s="1013"/>
      <c r="O9" s="1013"/>
      <c r="P9" s="1013"/>
      <c r="Q9" s="1013"/>
      <c r="R9" s="1206"/>
      <c r="S9" s="970"/>
      <c r="T9" s="971"/>
      <c r="U9" s="1013"/>
      <c r="V9" s="1013"/>
      <c r="W9" s="1013"/>
      <c r="X9" s="1013"/>
      <c r="Y9" s="1013"/>
      <c r="Z9" s="1079"/>
    </row>
    <row r="10" spans="2:29" ht="12" customHeight="1">
      <c r="B10" s="1266" t="s">
        <v>4120</v>
      </c>
      <c r="C10" s="1266"/>
      <c r="D10" s="1266"/>
      <c r="E10" s="1266"/>
      <c r="F10" s="1266"/>
      <c r="G10" s="1266"/>
      <c r="H10" s="1113" t="s">
        <v>3755</v>
      </c>
      <c r="I10" s="1113"/>
      <c r="J10" s="1113"/>
      <c r="K10" s="1113"/>
      <c r="L10" s="1265"/>
      <c r="M10" s="1265"/>
      <c r="N10" s="1265"/>
      <c r="O10" s="1265"/>
      <c r="P10" s="1265"/>
      <c r="Q10" s="1265"/>
      <c r="R10" s="1265"/>
      <c r="S10" s="1265"/>
      <c r="T10" s="1265"/>
      <c r="U10" s="1265"/>
      <c r="V10" s="1265"/>
      <c r="W10" s="1265"/>
      <c r="X10" s="1265"/>
      <c r="Y10" s="1265"/>
      <c r="Z10" s="1265"/>
    </row>
    <row r="11" spans="2:29" ht="12" customHeight="1">
      <c r="B11" s="1266"/>
      <c r="C11" s="1266"/>
      <c r="D11" s="1266"/>
      <c r="E11" s="1266"/>
      <c r="F11" s="1266"/>
      <c r="G11" s="1266"/>
      <c r="H11" s="1113"/>
      <c r="I11" s="1113"/>
      <c r="J11" s="1113"/>
      <c r="K11" s="1113"/>
      <c r="L11" s="1265"/>
      <c r="M11" s="1265"/>
      <c r="N11" s="1265"/>
      <c r="O11" s="1265"/>
      <c r="P11" s="1265"/>
      <c r="Q11" s="1265"/>
      <c r="R11" s="1265"/>
      <c r="S11" s="1265"/>
      <c r="T11" s="1265"/>
      <c r="U11" s="1265"/>
      <c r="V11" s="1265"/>
      <c r="W11" s="1265"/>
      <c r="X11" s="1265"/>
      <c r="Y11" s="1265"/>
      <c r="Z11" s="1265"/>
    </row>
    <row r="12" spans="2:29" ht="12" customHeight="1">
      <c r="B12" s="1266"/>
      <c r="C12" s="1266"/>
      <c r="D12" s="1266"/>
      <c r="E12" s="1266"/>
      <c r="F12" s="1266"/>
      <c r="G12" s="1266"/>
      <c r="H12" s="1113" t="s">
        <v>3975</v>
      </c>
      <c r="I12" s="1113"/>
      <c r="J12" s="1113"/>
      <c r="K12" s="1113"/>
      <c r="L12" s="1156"/>
      <c r="M12" s="1157"/>
      <c r="N12" s="1157"/>
      <c r="O12" s="1157"/>
      <c r="P12" s="1157"/>
      <c r="Q12" s="1157"/>
      <c r="R12" s="1157"/>
      <c r="S12" s="1157"/>
      <c r="T12" s="1157"/>
      <c r="U12" s="1157"/>
      <c r="V12" s="1157"/>
      <c r="W12" s="1157"/>
      <c r="X12" s="1157"/>
      <c r="Y12" s="1157"/>
      <c r="Z12" s="1158"/>
    </row>
    <row r="13" spans="2:29" ht="12" customHeight="1">
      <c r="B13" s="1266"/>
      <c r="C13" s="1266"/>
      <c r="D13" s="1266"/>
      <c r="E13" s="1266"/>
      <c r="F13" s="1266"/>
      <c r="G13" s="1266"/>
      <c r="H13" s="1113"/>
      <c r="I13" s="1113"/>
      <c r="J13" s="1113"/>
      <c r="K13" s="1113"/>
      <c r="L13" s="1159"/>
      <c r="M13" s="1160"/>
      <c r="N13" s="1160"/>
      <c r="O13" s="1160"/>
      <c r="P13" s="1160"/>
      <c r="Q13" s="1160"/>
      <c r="R13" s="1160"/>
      <c r="S13" s="1160"/>
      <c r="T13" s="1160"/>
      <c r="U13" s="1160"/>
      <c r="V13" s="1160"/>
      <c r="W13" s="1160"/>
      <c r="X13" s="1160"/>
      <c r="Y13" s="1160"/>
      <c r="Z13" s="1161"/>
    </row>
    <row r="14" spans="2:29" ht="12" customHeight="1">
      <c r="B14" s="1266"/>
      <c r="C14" s="1266"/>
      <c r="D14" s="1266"/>
      <c r="E14" s="1266"/>
      <c r="F14" s="1266"/>
      <c r="G14" s="1266"/>
      <c r="H14" s="1113"/>
      <c r="I14" s="1113"/>
      <c r="J14" s="1113"/>
      <c r="K14" s="1113"/>
      <c r="L14" s="1159"/>
      <c r="M14" s="1160"/>
      <c r="N14" s="1160"/>
      <c r="O14" s="1160"/>
      <c r="P14" s="1160"/>
      <c r="Q14" s="1160"/>
      <c r="R14" s="1160"/>
      <c r="S14" s="1160"/>
      <c r="T14" s="1160"/>
      <c r="U14" s="1160"/>
      <c r="V14" s="1160"/>
      <c r="W14" s="1160"/>
      <c r="X14" s="1160"/>
      <c r="Y14" s="1160"/>
      <c r="Z14" s="1161"/>
    </row>
    <row r="15" spans="2:29" ht="12" customHeight="1">
      <c r="B15" s="1266"/>
      <c r="C15" s="1266"/>
      <c r="D15" s="1266"/>
      <c r="E15" s="1266"/>
      <c r="F15" s="1266"/>
      <c r="G15" s="1266"/>
      <c r="H15" s="1113"/>
      <c r="I15" s="1113"/>
      <c r="J15" s="1113"/>
      <c r="K15" s="1113"/>
      <c r="L15" s="1162"/>
      <c r="M15" s="1163"/>
      <c r="N15" s="1163"/>
      <c r="O15" s="1163"/>
      <c r="P15" s="1163"/>
      <c r="Q15" s="1163"/>
      <c r="R15" s="1163"/>
      <c r="S15" s="1163"/>
      <c r="T15" s="1163"/>
      <c r="U15" s="1163"/>
      <c r="V15" s="1163"/>
      <c r="W15" s="1163"/>
      <c r="X15" s="1163"/>
      <c r="Y15" s="1163"/>
      <c r="Z15" s="1164"/>
    </row>
    <row r="16" spans="2:29" ht="12" customHeight="1">
      <c r="B16" s="1267" t="s">
        <v>4127</v>
      </c>
      <c r="C16" s="1268"/>
      <c r="D16" s="1268"/>
      <c r="E16" s="1268"/>
      <c r="F16" s="1268"/>
      <c r="G16" s="1268"/>
      <c r="H16" s="1268"/>
      <c r="I16" s="1268"/>
      <c r="J16" s="1268"/>
      <c r="K16" s="1269"/>
      <c r="L16" s="862"/>
      <c r="M16" s="862"/>
      <c r="O16" s="1" t="s">
        <v>12</v>
      </c>
      <c r="Q16" s="1" t="s">
        <v>11</v>
      </c>
      <c r="S16" s="1" t="s">
        <v>227</v>
      </c>
      <c r="T16" s="598"/>
      <c r="U16" s="598"/>
      <c r="V16" s="598"/>
      <c r="W16" s="598"/>
      <c r="X16" s="598"/>
      <c r="Y16" s="598"/>
      <c r="Z16" s="599"/>
    </row>
    <row r="17" spans="2:27" ht="12" customHeight="1">
      <c r="B17" s="1113" t="s">
        <v>67</v>
      </c>
      <c r="C17" s="1113"/>
      <c r="D17" s="1113"/>
      <c r="E17" s="1113"/>
      <c r="F17" s="1113"/>
      <c r="G17" s="1113"/>
      <c r="H17" s="1113"/>
      <c r="I17" s="1113"/>
      <c r="J17" s="1113"/>
      <c r="K17" s="1113"/>
      <c r="L17" s="1114"/>
      <c r="M17" s="1114"/>
      <c r="N17" s="1114"/>
      <c r="O17" s="1114"/>
      <c r="P17" s="1114"/>
      <c r="Q17" s="1114"/>
      <c r="R17" s="1114"/>
      <c r="S17" s="1114"/>
      <c r="T17" s="1114"/>
      <c r="U17" s="1114"/>
      <c r="V17" s="1114"/>
      <c r="W17" s="1114"/>
      <c r="X17" s="1114"/>
      <c r="Y17" s="1114"/>
      <c r="Z17" s="1114"/>
    </row>
    <row r="18" spans="2:27" ht="12" customHeight="1">
      <c r="B18" s="1113"/>
      <c r="C18" s="1113"/>
      <c r="D18" s="1113"/>
      <c r="E18" s="1113"/>
      <c r="F18" s="1113"/>
      <c r="G18" s="1113"/>
      <c r="H18" s="1113"/>
      <c r="I18" s="1113"/>
      <c r="J18" s="1113"/>
      <c r="K18" s="1113"/>
      <c r="L18" s="1114"/>
      <c r="M18" s="1114"/>
      <c r="N18" s="1114"/>
      <c r="O18" s="1114"/>
      <c r="P18" s="1114"/>
      <c r="Q18" s="1114"/>
      <c r="R18" s="1114"/>
      <c r="S18" s="1114"/>
      <c r="T18" s="1114"/>
      <c r="U18" s="1114"/>
      <c r="V18" s="1114"/>
      <c r="W18" s="1114"/>
      <c r="X18" s="1114"/>
      <c r="Y18" s="1114"/>
      <c r="Z18" s="1114"/>
    </row>
    <row r="19" spans="2:27" ht="12" customHeight="1">
      <c r="B19" s="121"/>
      <c r="C19" s="121"/>
      <c r="D19" s="121"/>
      <c r="E19" s="121"/>
      <c r="F19" s="121"/>
      <c r="G19" s="121"/>
      <c r="H19" s="121"/>
      <c r="I19" s="121"/>
      <c r="J19" s="121"/>
      <c r="K19" s="121"/>
      <c r="L19" s="121"/>
      <c r="M19" s="121"/>
      <c r="N19" s="121"/>
      <c r="O19" s="121"/>
      <c r="P19" s="121"/>
      <c r="Q19" s="121"/>
      <c r="R19" s="121"/>
      <c r="S19" s="121"/>
      <c r="T19" s="121"/>
      <c r="U19" s="121"/>
      <c r="V19" s="121"/>
      <c r="W19" s="121"/>
      <c r="X19" s="121"/>
      <c r="Y19" s="121"/>
      <c r="Z19" s="121"/>
    </row>
    <row r="20" spans="2:27" ht="12" customHeight="1">
      <c r="B20" s="1" t="s">
        <v>4122</v>
      </c>
      <c r="F20" s="1110" t="s">
        <v>4128</v>
      </c>
      <c r="G20" s="1110"/>
      <c r="H20" s="1" t="s">
        <v>4124</v>
      </c>
    </row>
    <row r="21" spans="2:27" ht="12" customHeight="1">
      <c r="F21" s="121"/>
      <c r="G21" s="121"/>
    </row>
    <row r="22" spans="2:27" ht="12" customHeight="1">
      <c r="C22" s="862"/>
      <c r="D22" s="862"/>
      <c r="F22" s="1" t="s">
        <v>12</v>
      </c>
      <c r="H22" s="1" t="s">
        <v>11</v>
      </c>
      <c r="J22" s="1" t="s">
        <v>227</v>
      </c>
    </row>
    <row r="24" spans="2:27" ht="12" customHeight="1">
      <c r="C24" s="1135" t="s">
        <v>23</v>
      </c>
      <c r="D24" s="1135"/>
      <c r="E24" s="862" t="s">
        <v>3794</v>
      </c>
      <c r="F24" s="862"/>
      <c r="G24" s="862"/>
      <c r="H24" s="862"/>
      <c r="I24" s="862"/>
      <c r="J24" s="862"/>
      <c r="K24" s="862"/>
      <c r="L24" s="99"/>
      <c r="M24" s="972" t="s">
        <v>3918</v>
      </c>
      <c r="N24" s="973"/>
      <c r="O24" s="973"/>
      <c r="P24" s="1125"/>
      <c r="Q24" s="1128"/>
      <c r="R24" s="342" t="s">
        <v>3919</v>
      </c>
      <c r="S24" s="1129"/>
      <c r="T24" s="1128"/>
      <c r="U24" s="237"/>
      <c r="V24" s="237"/>
      <c r="W24" s="237"/>
      <c r="X24" s="237"/>
      <c r="Y24" s="237"/>
      <c r="Z24" s="238"/>
    </row>
    <row r="25" spans="2:27" ht="12" customHeight="1">
      <c r="C25" s="1135"/>
      <c r="D25" s="1135"/>
      <c r="E25" s="862"/>
      <c r="F25" s="862"/>
      <c r="G25" s="862"/>
      <c r="H25" s="862"/>
      <c r="I25" s="862"/>
      <c r="J25" s="862"/>
      <c r="K25" s="862"/>
      <c r="L25" s="190"/>
      <c r="M25" s="972" t="s">
        <v>3920</v>
      </c>
      <c r="N25" s="973"/>
      <c r="O25" s="974"/>
      <c r="P25" s="1125"/>
      <c r="Q25" s="1126"/>
      <c r="R25" s="1127"/>
      <c r="S25" s="1130" t="s">
        <v>3921</v>
      </c>
      <c r="T25" s="1131"/>
      <c r="U25" s="974"/>
      <c r="V25" s="1125"/>
      <c r="W25" s="1126"/>
      <c r="X25" s="1126"/>
      <c r="Y25" s="1126"/>
      <c r="Z25" s="1127"/>
    </row>
    <row r="26" spans="2:27" ht="12" customHeight="1">
      <c r="C26" s="1135"/>
      <c r="D26" s="1135"/>
      <c r="E26" s="862"/>
      <c r="F26" s="862"/>
      <c r="G26" s="862"/>
      <c r="H26" s="862"/>
      <c r="I26" s="862"/>
      <c r="J26" s="862"/>
      <c r="K26" s="862"/>
      <c r="L26" s="190"/>
      <c r="M26" s="972" t="s">
        <v>3922</v>
      </c>
      <c r="N26" s="973"/>
      <c r="O26" s="974"/>
      <c r="P26" s="1125"/>
      <c r="Q26" s="1126"/>
      <c r="R26" s="1127"/>
      <c r="S26" s="972" t="s">
        <v>3923</v>
      </c>
      <c r="T26" s="973"/>
      <c r="U26" s="974"/>
      <c r="V26" s="1125"/>
      <c r="W26" s="1126"/>
      <c r="X26" s="1126"/>
      <c r="Y26" s="1126"/>
      <c r="Z26" s="1127"/>
    </row>
    <row r="27" spans="2:27" ht="12" customHeight="1">
      <c r="C27" s="95"/>
      <c r="D27" s="95"/>
      <c r="E27" s="338"/>
      <c r="F27" s="338"/>
      <c r="G27" s="338"/>
      <c r="H27" s="338"/>
      <c r="I27" s="338"/>
      <c r="J27" s="338"/>
      <c r="K27" s="338"/>
      <c r="L27" s="190"/>
      <c r="M27" s="972" t="s">
        <v>3924</v>
      </c>
      <c r="N27" s="973"/>
      <c r="O27" s="973"/>
      <c r="P27" s="1046"/>
      <c r="Q27" s="1046"/>
      <c r="R27" s="1046"/>
      <c r="S27" s="1046"/>
      <c r="T27" s="1046"/>
      <c r="U27" s="1046"/>
      <c r="V27" s="1046"/>
      <c r="W27" s="1046"/>
      <c r="X27" s="1046"/>
      <c r="Y27" s="1046"/>
      <c r="Z27" s="1046"/>
    </row>
    <row r="28" spans="2:27" ht="12" customHeight="1">
      <c r="C28" s="99"/>
      <c r="D28" s="99"/>
      <c r="E28" s="99"/>
      <c r="F28" s="99"/>
      <c r="G28" s="99"/>
      <c r="H28" s="344"/>
      <c r="I28" s="344"/>
      <c r="J28" s="190"/>
      <c r="K28" s="190"/>
      <c r="L28" s="190"/>
      <c r="M28" s="99"/>
      <c r="N28" s="99"/>
      <c r="O28" s="99"/>
      <c r="P28" s="99"/>
      <c r="Q28" s="99"/>
      <c r="R28" s="99"/>
      <c r="S28" s="99"/>
      <c r="T28" s="99"/>
      <c r="U28" s="99"/>
      <c r="V28" s="99"/>
      <c r="W28" s="99"/>
      <c r="X28" s="99"/>
      <c r="Y28" s="99"/>
      <c r="Z28" s="99"/>
    </row>
    <row r="29" spans="2:27" ht="12" customHeight="1">
      <c r="B29" s="923" t="s">
        <v>7284</v>
      </c>
      <c r="C29" s="924"/>
      <c r="D29" s="924"/>
      <c r="E29" s="924"/>
      <c r="F29" s="924"/>
      <c r="G29" s="924"/>
      <c r="H29" s="924"/>
      <c r="I29" s="924"/>
      <c r="J29" s="924"/>
      <c r="K29" s="924"/>
      <c r="L29" s="925"/>
      <c r="M29" s="924"/>
      <c r="N29" s="924"/>
      <c r="O29" s="924"/>
      <c r="P29" s="924"/>
      <c r="Q29" s="924"/>
      <c r="R29" s="924"/>
      <c r="S29" s="924"/>
      <c r="T29" s="924"/>
      <c r="U29" s="924"/>
      <c r="V29" s="924"/>
      <c r="W29" s="924"/>
      <c r="X29" s="924"/>
      <c r="Y29" s="924"/>
      <c r="Z29" s="925"/>
    </row>
    <row r="30" spans="2:27" ht="12" customHeight="1">
      <c r="B30" s="926"/>
      <c r="C30" s="927"/>
      <c r="D30" s="927"/>
      <c r="E30" s="927"/>
      <c r="F30" s="927"/>
      <c r="G30" s="927"/>
      <c r="H30" s="927"/>
      <c r="I30" s="927"/>
      <c r="J30" s="927"/>
      <c r="K30" s="927"/>
      <c r="L30" s="928"/>
      <c r="M30" s="927"/>
      <c r="N30" s="927"/>
      <c r="O30" s="927"/>
      <c r="P30" s="927"/>
      <c r="Q30" s="927"/>
      <c r="R30" s="927"/>
      <c r="S30" s="927"/>
      <c r="T30" s="927"/>
      <c r="U30" s="927"/>
      <c r="V30" s="927"/>
      <c r="W30" s="927"/>
      <c r="X30" s="927"/>
      <c r="Y30" s="927"/>
      <c r="Z30" s="928"/>
    </row>
    <row r="31" spans="2:27" s="2" customFormat="1" ht="14.55" customHeight="1">
      <c r="B31" s="1137" t="s">
        <v>7285</v>
      </c>
      <c r="C31" s="1137"/>
      <c r="D31" s="1137"/>
      <c r="E31" s="1137"/>
      <c r="F31" s="1137"/>
      <c r="G31" s="1137"/>
      <c r="H31" s="1137"/>
      <c r="I31" s="1137"/>
      <c r="J31" s="1137"/>
      <c r="K31" s="1137"/>
      <c r="L31" s="1137"/>
      <c r="M31" s="1137"/>
      <c r="N31" s="1137"/>
      <c r="O31" s="1137"/>
      <c r="P31" s="1137"/>
      <c r="Q31" s="1137"/>
      <c r="R31" s="1137"/>
      <c r="S31" s="1137"/>
      <c r="T31" s="1137"/>
      <c r="U31" s="1137"/>
      <c r="V31" s="1137"/>
      <c r="W31" s="1137"/>
      <c r="X31" s="1137"/>
      <c r="Y31" s="1137"/>
      <c r="Z31" s="1137"/>
      <c r="AA31" s="354"/>
    </row>
    <row r="32" spans="2:27" s="2" customFormat="1" ht="14.55" customHeight="1">
      <c r="B32" s="1137"/>
      <c r="C32" s="1137"/>
      <c r="D32" s="1137"/>
      <c r="E32" s="1137"/>
      <c r="F32" s="1137"/>
      <c r="G32" s="1137"/>
      <c r="H32" s="1137"/>
      <c r="I32" s="1137"/>
      <c r="J32" s="1137"/>
      <c r="K32" s="1137"/>
      <c r="L32" s="1137"/>
      <c r="M32" s="1137"/>
      <c r="N32" s="1137"/>
      <c r="O32" s="1137"/>
      <c r="P32" s="1137"/>
      <c r="Q32" s="1137"/>
      <c r="R32" s="1137"/>
      <c r="S32" s="1137"/>
      <c r="T32" s="1137"/>
      <c r="U32" s="1137"/>
      <c r="V32" s="1137"/>
      <c r="W32" s="1137"/>
      <c r="X32" s="1137"/>
      <c r="Y32" s="1137"/>
      <c r="Z32" s="1137"/>
      <c r="AA32" s="354"/>
    </row>
    <row r="33" spans="1:53" ht="12" customHeight="1">
      <c r="C33" s="120"/>
      <c r="D33" s="120"/>
      <c r="E33" s="190"/>
      <c r="F33" s="190"/>
      <c r="G33" s="190"/>
      <c r="H33" s="190"/>
      <c r="I33" s="190"/>
      <c r="J33" s="190"/>
      <c r="K33" s="190"/>
      <c r="L33" s="99"/>
      <c r="M33" s="346"/>
      <c r="N33" s="346"/>
      <c r="O33" s="346"/>
      <c r="P33" s="346"/>
      <c r="Q33" s="346"/>
      <c r="R33" s="346"/>
      <c r="S33" s="346"/>
      <c r="T33" s="346"/>
      <c r="U33" s="346"/>
      <c r="V33" s="346"/>
      <c r="W33" s="346"/>
      <c r="X33" s="346"/>
      <c r="Y33" s="346"/>
      <c r="Z33" s="346"/>
    </row>
    <row r="34" spans="1:53" ht="12" customHeight="1">
      <c r="A34" s="2"/>
      <c r="C34" s="1" t="s">
        <v>3790</v>
      </c>
      <c r="H34" s="99"/>
      <c r="I34" s="99"/>
      <c r="J34" s="99"/>
      <c r="K34" s="99"/>
      <c r="L34" s="99"/>
      <c r="M34" s="99"/>
      <c r="N34" s="99"/>
      <c r="O34" s="99"/>
      <c r="P34" s="99"/>
      <c r="Q34" s="99"/>
      <c r="R34" s="99"/>
      <c r="S34" s="99"/>
      <c r="T34" s="99"/>
      <c r="U34" s="99"/>
      <c r="V34" s="99"/>
      <c r="W34" s="99"/>
      <c r="X34" s="99"/>
      <c r="Y34" s="99"/>
      <c r="Z34" s="99"/>
      <c r="AA34" s="99"/>
      <c r="AB34" s="99"/>
    </row>
    <row r="35" spans="1:53" ht="12" customHeight="1">
      <c r="A35" s="2"/>
      <c r="C35" s="1" t="s">
        <v>3791</v>
      </c>
      <c r="D35" s="2"/>
      <c r="H35" s="95"/>
      <c r="I35" s="95"/>
      <c r="J35" s="95"/>
      <c r="K35" s="99"/>
      <c r="L35" s="99"/>
      <c r="M35" s="99"/>
      <c r="N35" s="99"/>
      <c r="O35" s="99"/>
      <c r="P35" s="99"/>
      <c r="Q35" s="99"/>
      <c r="R35" s="99"/>
      <c r="S35" s="99"/>
      <c r="T35" s="99"/>
      <c r="U35" s="99"/>
      <c r="V35" s="99"/>
      <c r="W35" s="99"/>
      <c r="X35" s="99"/>
      <c r="Y35" s="99"/>
      <c r="Z35" s="99"/>
      <c r="AA35" s="99"/>
      <c r="AB35" s="99"/>
    </row>
    <row r="36" spans="1:53" s="2" customFormat="1" ht="14.4">
      <c r="A36" s="369"/>
      <c r="B36" s="99"/>
      <c r="C36" s="99"/>
      <c r="D36" s="99"/>
      <c r="E36" s="99"/>
      <c r="F36" s="99"/>
      <c r="G36" s="99"/>
      <c r="H36" s="99"/>
      <c r="I36" s="99"/>
      <c r="J36" s="99"/>
      <c r="K36" s="99"/>
      <c r="L36" s="99"/>
      <c r="M36" s="99"/>
      <c r="N36" s="99"/>
      <c r="O36" s="99"/>
      <c r="P36" s="99"/>
      <c r="Q36" s="99"/>
      <c r="R36" s="99"/>
      <c r="S36" s="99"/>
      <c r="T36" s="99"/>
      <c r="U36" s="99"/>
      <c r="V36" s="99"/>
      <c r="W36" s="99"/>
      <c r="X36" s="99"/>
      <c r="Y36" s="99"/>
      <c r="Z36" s="99"/>
      <c r="AA36" s="99"/>
      <c r="AC36" s="1"/>
      <c r="AD36" s="1"/>
      <c r="AE36" s="1"/>
      <c r="AF36" s="1"/>
      <c r="AG36" s="1"/>
      <c r="AH36" s="1"/>
      <c r="AI36" s="1"/>
      <c r="AJ36" s="1"/>
      <c r="AK36" s="1"/>
      <c r="AL36" s="1"/>
      <c r="AM36" s="1"/>
      <c r="AN36" s="1"/>
      <c r="AO36" s="1"/>
      <c r="AP36" s="1"/>
      <c r="AQ36" s="1"/>
      <c r="AR36" s="1"/>
      <c r="AS36" s="1"/>
      <c r="AT36" s="1"/>
      <c r="AU36" s="1"/>
      <c r="AV36" s="1"/>
      <c r="AW36" s="1"/>
      <c r="AX36" s="1"/>
      <c r="AY36" s="1"/>
      <c r="AZ36" s="1"/>
      <c r="BA36" s="1"/>
    </row>
    <row r="37" spans="1:53" ht="12" customHeight="1">
      <c r="B37" s="1" t="s">
        <v>4125</v>
      </c>
    </row>
    <row r="38" spans="1:53" ht="12" customHeight="1">
      <c r="B38" s="364">
        <v>1</v>
      </c>
      <c r="C38" s="1264" t="s">
        <v>4109</v>
      </c>
      <c r="D38" s="1264"/>
      <c r="E38" s="1264"/>
      <c r="F38" s="1264"/>
      <c r="G38" s="1264"/>
      <c r="H38" s="1264"/>
      <c r="I38" s="1264"/>
      <c r="J38" s="1264"/>
      <c r="K38" s="1264"/>
      <c r="L38" s="1264"/>
      <c r="M38" s="1264"/>
      <c r="N38" s="1264"/>
      <c r="O38" s="1264"/>
      <c r="P38" s="1264"/>
      <c r="Q38" s="1264"/>
      <c r="R38" s="1264"/>
      <c r="S38" s="1264"/>
      <c r="T38" s="1264"/>
      <c r="U38" s="1264"/>
      <c r="V38" s="1264"/>
      <c r="W38" s="1264"/>
      <c r="X38" s="1264"/>
      <c r="Y38" s="1264"/>
      <c r="Z38" s="1264"/>
      <c r="AA38" s="1264"/>
    </row>
    <row r="39" spans="1:53" ht="2.7" customHeight="1">
      <c r="B39" s="364"/>
      <c r="C39" s="593"/>
      <c r="D39" s="593"/>
      <c r="E39" s="593"/>
      <c r="F39" s="593"/>
      <c r="G39" s="593"/>
      <c r="H39" s="593"/>
      <c r="I39" s="593"/>
      <c r="J39" s="593"/>
      <c r="K39" s="593"/>
      <c r="L39" s="593"/>
      <c r="M39" s="593"/>
      <c r="N39" s="593"/>
      <c r="O39" s="593"/>
      <c r="P39" s="593"/>
      <c r="Q39" s="593"/>
      <c r="R39" s="593"/>
      <c r="S39" s="593"/>
      <c r="T39" s="593"/>
      <c r="U39" s="593"/>
      <c r="V39" s="593"/>
      <c r="W39" s="593"/>
      <c r="X39" s="593"/>
      <c r="Y39" s="593"/>
      <c r="Z39" s="593"/>
      <c r="AA39" s="593"/>
    </row>
    <row r="40" spans="1:53" ht="12" customHeight="1">
      <c r="B40" s="364">
        <v>2</v>
      </c>
      <c r="C40" s="1264" t="s">
        <v>4110</v>
      </c>
      <c r="D40" s="1264"/>
      <c r="E40" s="1264"/>
      <c r="F40" s="1264"/>
      <c r="G40" s="1264"/>
      <c r="H40" s="1264"/>
      <c r="I40" s="1264"/>
      <c r="J40" s="1264"/>
      <c r="K40" s="1264"/>
      <c r="L40" s="1264"/>
      <c r="M40" s="1264"/>
      <c r="N40" s="1264"/>
      <c r="O40" s="1264"/>
      <c r="P40" s="1264"/>
      <c r="Q40" s="1264"/>
      <c r="R40" s="1264"/>
      <c r="S40" s="1264"/>
      <c r="T40" s="1264"/>
      <c r="U40" s="1264"/>
      <c r="V40" s="1264"/>
      <c r="W40" s="1264"/>
      <c r="X40" s="1264"/>
      <c r="Y40" s="1264"/>
      <c r="Z40" s="1264"/>
      <c r="AA40" s="1264"/>
    </row>
    <row r="41" spans="1:53" ht="2.7" customHeight="1">
      <c r="B41" s="364"/>
      <c r="C41" s="593"/>
      <c r="D41" s="593"/>
      <c r="E41" s="593"/>
      <c r="F41" s="593"/>
      <c r="G41" s="593"/>
      <c r="H41" s="593"/>
      <c r="I41" s="593"/>
      <c r="J41" s="593"/>
      <c r="K41" s="593"/>
      <c r="L41" s="593"/>
      <c r="M41" s="593"/>
      <c r="N41" s="593"/>
      <c r="O41" s="593"/>
      <c r="P41" s="593"/>
      <c r="Q41" s="593"/>
      <c r="R41" s="593"/>
      <c r="S41" s="593"/>
      <c r="T41" s="593"/>
      <c r="U41" s="593"/>
      <c r="V41" s="593"/>
      <c r="W41" s="593"/>
      <c r="X41" s="593"/>
      <c r="Y41" s="593"/>
      <c r="Z41" s="593"/>
      <c r="AA41" s="593"/>
    </row>
    <row r="42" spans="1:53" ht="67.05" customHeight="1">
      <c r="B42" s="364">
        <v>3</v>
      </c>
      <c r="C42" s="1264" t="s">
        <v>16069</v>
      </c>
      <c r="D42" s="1264"/>
      <c r="E42" s="1264"/>
      <c r="F42" s="1264"/>
      <c r="G42" s="1264"/>
      <c r="H42" s="1264"/>
      <c r="I42" s="1264"/>
      <c r="J42" s="1264"/>
      <c r="K42" s="1264"/>
      <c r="L42" s="1264"/>
      <c r="M42" s="1264"/>
      <c r="N42" s="1264"/>
      <c r="O42" s="1264"/>
      <c r="P42" s="1264"/>
      <c r="Q42" s="1264"/>
      <c r="R42" s="1264"/>
      <c r="S42" s="1264"/>
      <c r="T42" s="1264"/>
      <c r="U42" s="1264"/>
      <c r="V42" s="1264"/>
      <c r="W42" s="1264"/>
      <c r="X42" s="1264"/>
      <c r="Y42" s="1264"/>
      <c r="Z42" s="1264"/>
      <c r="AA42" s="1264"/>
    </row>
    <row r="43" spans="1:53" ht="2.7" customHeight="1">
      <c r="B43" s="364"/>
      <c r="C43" s="593"/>
      <c r="D43" s="593"/>
      <c r="E43" s="593"/>
      <c r="F43" s="593"/>
      <c r="G43" s="593"/>
      <c r="H43" s="593"/>
      <c r="I43" s="593"/>
      <c r="J43" s="593"/>
      <c r="K43" s="593"/>
      <c r="L43" s="593"/>
      <c r="M43" s="593"/>
      <c r="N43" s="593"/>
      <c r="O43" s="593"/>
      <c r="P43" s="593"/>
      <c r="Q43" s="593"/>
      <c r="R43" s="593"/>
      <c r="S43" s="593"/>
      <c r="T43" s="593"/>
      <c r="U43" s="593"/>
      <c r="V43" s="593"/>
      <c r="W43" s="593"/>
      <c r="X43" s="593"/>
      <c r="Y43" s="593"/>
      <c r="Z43" s="593"/>
      <c r="AA43" s="593"/>
    </row>
    <row r="44" spans="1:53" ht="34.049999999999997" customHeight="1">
      <c r="B44" s="364">
        <v>4</v>
      </c>
      <c r="C44" s="1264" t="s">
        <v>16070</v>
      </c>
      <c r="D44" s="1264"/>
      <c r="E44" s="1264"/>
      <c r="F44" s="1264"/>
      <c r="G44" s="1264"/>
      <c r="H44" s="1264"/>
      <c r="I44" s="1264"/>
      <c r="J44" s="1264"/>
      <c r="K44" s="1264"/>
      <c r="L44" s="1264"/>
      <c r="M44" s="1264"/>
      <c r="N44" s="1264"/>
      <c r="O44" s="1264"/>
      <c r="P44" s="1264"/>
      <c r="Q44" s="1264"/>
      <c r="R44" s="1264"/>
      <c r="S44" s="1264"/>
      <c r="T44" s="1264"/>
      <c r="U44" s="1264"/>
      <c r="V44" s="1264"/>
      <c r="W44" s="1264"/>
      <c r="X44" s="1264"/>
      <c r="Y44" s="1264"/>
      <c r="Z44" s="1264"/>
      <c r="AA44" s="1264"/>
    </row>
    <row r="45" spans="1:53" ht="2.7" customHeight="1">
      <c r="B45" s="364"/>
      <c r="C45" s="593"/>
      <c r="D45" s="593"/>
      <c r="E45" s="593"/>
      <c r="F45" s="593"/>
      <c r="G45" s="593"/>
      <c r="H45" s="593"/>
      <c r="I45" s="593"/>
      <c r="J45" s="593"/>
      <c r="K45" s="593"/>
      <c r="L45" s="593"/>
      <c r="M45" s="593"/>
      <c r="N45" s="593"/>
      <c r="O45" s="593"/>
      <c r="P45" s="593"/>
      <c r="Q45" s="593"/>
      <c r="R45" s="593"/>
      <c r="S45" s="593"/>
      <c r="T45" s="593"/>
      <c r="U45" s="593"/>
      <c r="V45" s="593"/>
      <c r="W45" s="593"/>
      <c r="X45" s="593"/>
      <c r="Y45" s="593"/>
      <c r="Z45" s="593"/>
      <c r="AA45" s="593"/>
    </row>
    <row r="46" spans="1:53" ht="22.95" customHeight="1">
      <c r="B46" s="364">
        <v>5</v>
      </c>
      <c r="C46" s="1264" t="s">
        <v>16071</v>
      </c>
      <c r="D46" s="1264"/>
      <c r="E46" s="1264"/>
      <c r="F46" s="1264"/>
      <c r="G46" s="1264"/>
      <c r="H46" s="1264"/>
      <c r="I46" s="1264"/>
      <c r="J46" s="1264"/>
      <c r="K46" s="1264"/>
      <c r="L46" s="1264"/>
      <c r="M46" s="1264"/>
      <c r="N46" s="1264"/>
      <c r="O46" s="1264"/>
      <c r="P46" s="1264"/>
      <c r="Q46" s="1264"/>
      <c r="R46" s="1264"/>
      <c r="S46" s="1264"/>
      <c r="T46" s="1264"/>
      <c r="U46" s="1264"/>
      <c r="V46" s="1264"/>
      <c r="W46" s="1264"/>
      <c r="X46" s="1264"/>
      <c r="Y46" s="1264"/>
      <c r="Z46" s="1264"/>
      <c r="AA46" s="1264"/>
    </row>
    <row r="47" spans="1:53" ht="2.7" customHeight="1">
      <c r="B47" s="364"/>
      <c r="C47" s="593"/>
      <c r="D47" s="593"/>
      <c r="E47" s="593"/>
      <c r="F47" s="593"/>
      <c r="G47" s="593"/>
      <c r="H47" s="593"/>
      <c r="I47" s="593"/>
      <c r="J47" s="593"/>
      <c r="K47" s="593"/>
      <c r="L47" s="593"/>
      <c r="M47" s="593"/>
      <c r="N47" s="593"/>
      <c r="O47" s="593"/>
      <c r="P47" s="593"/>
      <c r="Q47" s="593"/>
      <c r="R47" s="593"/>
      <c r="S47" s="593"/>
      <c r="T47" s="593"/>
      <c r="U47" s="593"/>
      <c r="V47" s="593"/>
      <c r="W47" s="593"/>
      <c r="X47" s="593"/>
      <c r="Y47" s="593"/>
      <c r="Z47" s="593"/>
      <c r="AA47" s="593"/>
    </row>
    <row r="48" spans="1:53" ht="24" customHeight="1">
      <c r="B48" s="364">
        <v>6</v>
      </c>
      <c r="C48" s="1264" t="s">
        <v>16072</v>
      </c>
      <c r="D48" s="1264"/>
      <c r="E48" s="1264"/>
      <c r="F48" s="1264"/>
      <c r="G48" s="1264"/>
      <c r="H48" s="1264"/>
      <c r="I48" s="1264"/>
      <c r="J48" s="1264"/>
      <c r="K48" s="1264"/>
      <c r="L48" s="1264"/>
      <c r="M48" s="1264"/>
      <c r="N48" s="1264"/>
      <c r="O48" s="1264"/>
      <c r="P48" s="1264"/>
      <c r="Q48" s="1264"/>
      <c r="R48" s="1264"/>
      <c r="S48" s="1264"/>
      <c r="T48" s="1264"/>
      <c r="U48" s="1264"/>
      <c r="V48" s="1264"/>
      <c r="W48" s="1264"/>
      <c r="X48" s="1264"/>
      <c r="Y48" s="1264"/>
      <c r="Z48" s="1264"/>
      <c r="AA48" s="1264"/>
    </row>
    <row r="49" spans="2:27" ht="2.7" customHeight="1">
      <c r="B49" s="364"/>
      <c r="C49" s="593"/>
      <c r="D49" s="593"/>
      <c r="E49" s="593"/>
      <c r="F49" s="593"/>
      <c r="G49" s="593"/>
      <c r="H49" s="593"/>
      <c r="I49" s="593"/>
      <c r="J49" s="593"/>
      <c r="K49" s="593"/>
      <c r="L49" s="593"/>
      <c r="M49" s="593"/>
      <c r="N49" s="593"/>
      <c r="O49" s="593"/>
      <c r="P49" s="593"/>
      <c r="Q49" s="593"/>
      <c r="R49" s="593"/>
      <c r="S49" s="593"/>
      <c r="T49" s="593"/>
      <c r="U49" s="593"/>
      <c r="V49" s="593"/>
      <c r="W49" s="593"/>
      <c r="X49" s="593"/>
      <c r="Y49" s="593"/>
      <c r="Z49" s="593"/>
      <c r="AA49" s="593"/>
    </row>
    <row r="50" spans="2:27" ht="12" customHeight="1">
      <c r="B50" s="364">
        <v>7</v>
      </c>
      <c r="C50" s="1264" t="s">
        <v>16067</v>
      </c>
      <c r="D50" s="1264"/>
      <c r="E50" s="1264"/>
      <c r="F50" s="1264"/>
      <c r="G50" s="1264"/>
      <c r="H50" s="1264"/>
      <c r="I50" s="1264"/>
      <c r="J50" s="1264"/>
      <c r="K50" s="1264"/>
      <c r="L50" s="1264"/>
      <c r="M50" s="1264"/>
      <c r="N50" s="1264"/>
      <c r="O50" s="1264"/>
      <c r="P50" s="1264"/>
      <c r="Q50" s="1264"/>
      <c r="R50" s="1264"/>
      <c r="S50" s="1264"/>
      <c r="T50" s="1264"/>
      <c r="U50" s="1264"/>
      <c r="V50" s="1264"/>
      <c r="W50" s="1264"/>
      <c r="X50" s="1264"/>
      <c r="Y50" s="1264"/>
      <c r="Z50" s="1264"/>
      <c r="AA50" s="1264"/>
    </row>
    <row r="51" spans="2:27" ht="2.7" customHeight="1">
      <c r="B51" s="364"/>
      <c r="C51" s="593"/>
      <c r="D51" s="593"/>
      <c r="E51" s="593"/>
      <c r="F51" s="593"/>
      <c r="G51" s="593"/>
      <c r="H51" s="593"/>
      <c r="I51" s="593"/>
      <c r="J51" s="593"/>
      <c r="K51" s="593"/>
      <c r="L51" s="593"/>
      <c r="M51" s="593"/>
      <c r="N51" s="593"/>
      <c r="O51" s="593"/>
      <c r="P51" s="593"/>
      <c r="Q51" s="593"/>
      <c r="R51" s="593"/>
      <c r="S51" s="593"/>
      <c r="T51" s="593"/>
      <c r="U51" s="593"/>
      <c r="V51" s="593"/>
      <c r="W51" s="593"/>
      <c r="X51" s="593"/>
      <c r="Y51" s="593"/>
      <c r="Z51" s="593"/>
      <c r="AA51" s="593"/>
    </row>
    <row r="52" spans="2:27" ht="21.6" customHeight="1">
      <c r="B52" s="364">
        <v>8</v>
      </c>
      <c r="C52" s="1264" t="s">
        <v>4146</v>
      </c>
      <c r="D52" s="1264"/>
      <c r="E52" s="126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row>
    <row r="53" spans="2:27" ht="12" customHeight="1">
      <c r="C53" s="94"/>
      <c r="D53" s="94"/>
    </row>
    <row r="54" spans="2:27" ht="12" customHeight="1">
      <c r="C54" s="94"/>
      <c r="D54" s="94"/>
    </row>
    <row r="55" spans="2:27" ht="12" customHeight="1">
      <c r="C55" s="94"/>
      <c r="D55" s="94"/>
    </row>
  </sheetData>
  <mergeCells count="52">
    <mergeCell ref="B29:L30"/>
    <mergeCell ref="M29:Z30"/>
    <mergeCell ref="B31:L32"/>
    <mergeCell ref="M31:Z32"/>
    <mergeCell ref="S24:T24"/>
    <mergeCell ref="M25:O25"/>
    <mergeCell ref="P25:R25"/>
    <mergeCell ref="S25:U25"/>
    <mergeCell ref="P24:Q24"/>
    <mergeCell ref="M27:O27"/>
    <mergeCell ref="P27:Z27"/>
    <mergeCell ref="V25:Z25"/>
    <mergeCell ref="M26:O26"/>
    <mergeCell ref="P26:R26"/>
    <mergeCell ref="S26:U26"/>
    <mergeCell ref="V26:Z26"/>
    <mergeCell ref="F20:G20"/>
    <mergeCell ref="C22:D22"/>
    <mergeCell ref="C24:D26"/>
    <mergeCell ref="E24:K26"/>
    <mergeCell ref="M24:O24"/>
    <mergeCell ref="B16:K16"/>
    <mergeCell ref="L16:M16"/>
    <mergeCell ref="B17:K18"/>
    <mergeCell ref="L17:Z18"/>
    <mergeCell ref="B10:G15"/>
    <mergeCell ref="H10:K11"/>
    <mergeCell ref="H12:K15"/>
    <mergeCell ref="U4:V4"/>
    <mergeCell ref="L10:Z11"/>
    <mergeCell ref="L12:Z15"/>
    <mergeCell ref="B6:K7"/>
    <mergeCell ref="L6:Z7"/>
    <mergeCell ref="B8:K9"/>
    <mergeCell ref="L8:L9"/>
    <mergeCell ref="M8:Q9"/>
    <mergeCell ref="R8:R9"/>
    <mergeCell ref="S8:T9"/>
    <mergeCell ref="U8:U9"/>
    <mergeCell ref="V8:V9"/>
    <mergeCell ref="W8:W9"/>
    <mergeCell ref="X8:X9"/>
    <mergeCell ref="Y8:Y9"/>
    <mergeCell ref="Z8:Z9"/>
    <mergeCell ref="C48:AA48"/>
    <mergeCell ref="C50:AA50"/>
    <mergeCell ref="C52:AA52"/>
    <mergeCell ref="C38:AA38"/>
    <mergeCell ref="C40:AA40"/>
    <mergeCell ref="C42:AA42"/>
    <mergeCell ref="C44:AA44"/>
    <mergeCell ref="C46:AA46"/>
  </mergeCells>
  <phoneticPr fontId="3"/>
  <dataValidations count="5">
    <dataValidation type="list" allowBlank="1" showInputMessage="1" showErrorMessage="1" sqref="U4:V4" xr:uid="{953B22CB-201C-4877-BAFA-ACB85C93ED42}">
      <formula1>選択</formula1>
    </dataValidation>
    <dataValidation type="list" allowBlank="1" showInputMessage="1" showErrorMessage="1" sqref="Y8:Y9 R16 I22" xr:uid="{CE09DE0C-B0A7-4BD1-8774-026F4C7878B1}">
      <formula1>日</formula1>
    </dataValidation>
    <dataValidation type="list" allowBlank="1" showInputMessage="1" showErrorMessage="1" sqref="W8:W9 P16 G22" xr:uid="{691A7AF4-056E-465B-93F2-A7A0EA5ABFC4}">
      <formula1>月</formula1>
    </dataValidation>
    <dataValidation type="list" allowBlank="1" showInputMessage="1" showErrorMessage="1" sqref="U8:U9 N16 E22" xr:uid="{5757EA39-4208-45B8-86AB-08AB69CA1085}">
      <formula1>年</formula1>
    </dataValidation>
    <dataValidation type="list" allowBlank="1" showInputMessage="1" showErrorMessage="1" sqref="S8:T9 L16:M16 C22:D22" xr:uid="{8D96DB13-789A-4FE7-80DF-D84609471919}">
      <formula1>元号</formula1>
    </dataValidation>
  </dataValidations>
  <pageMargins left="0.7" right="0.7" top="0.75" bottom="0.75" header="0.3" footer="0.3"/>
  <pageSetup paperSize="9"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2A2643-B190-4CF5-AC70-ECE4472EB356}">
  <sheetPr codeName="Sheet25"/>
  <dimension ref="A2:BA59"/>
  <sheetViews>
    <sheetView view="pageBreakPreview" zoomScaleNormal="100" zoomScaleSheetLayoutView="100" workbookViewId="0"/>
  </sheetViews>
  <sheetFormatPr defaultColWidth="8.69921875" defaultRowHeight="12" customHeight="1"/>
  <cols>
    <col min="1" max="1" width="1.19921875" style="1" customWidth="1"/>
    <col min="2" max="26" width="3.09765625" style="1" customWidth="1"/>
    <col min="27" max="27" width="1.19921875" style="1" customWidth="1"/>
    <col min="28" max="16384" width="8.69921875" style="1"/>
  </cols>
  <sheetData>
    <row r="2" spans="2:29" ht="12" customHeight="1">
      <c r="C2" s="595"/>
      <c r="D2" s="94"/>
      <c r="E2" s="94"/>
      <c r="F2" s="94"/>
      <c r="G2" s="94"/>
      <c r="H2" s="94"/>
      <c r="I2" s="94"/>
      <c r="J2" s="94"/>
      <c r="K2" s="94"/>
      <c r="L2" s="94"/>
      <c r="M2" s="94"/>
      <c r="N2" s="596" t="s">
        <v>4114</v>
      </c>
      <c r="O2" s="94"/>
      <c r="P2" s="94"/>
      <c r="Q2" s="94"/>
      <c r="R2" s="94"/>
      <c r="S2" s="94"/>
      <c r="T2" s="94"/>
      <c r="U2" s="94"/>
      <c r="V2" s="94"/>
      <c r="W2" s="94"/>
      <c r="X2" s="94"/>
      <c r="Y2" s="94"/>
      <c r="Z2" s="94"/>
      <c r="AA2" s="94"/>
      <c r="AB2" s="94"/>
      <c r="AC2" s="94"/>
    </row>
    <row r="4" spans="2:29" ht="12" customHeight="1">
      <c r="K4" s="1" t="s">
        <v>4115</v>
      </c>
      <c r="M4" s="1" t="s">
        <v>4116</v>
      </c>
      <c r="O4" s="1" t="s">
        <v>4117</v>
      </c>
      <c r="Q4" s="1" t="s">
        <v>4118</v>
      </c>
      <c r="U4" s="861"/>
      <c r="V4" s="861"/>
    </row>
    <row r="6" spans="2:29" ht="12" customHeight="1">
      <c r="B6" s="1113" t="s">
        <v>16229</v>
      </c>
      <c r="C6" s="1113"/>
      <c r="D6" s="1113"/>
      <c r="E6" s="1113"/>
      <c r="F6" s="1113"/>
      <c r="G6" s="1113"/>
      <c r="H6" s="1113"/>
      <c r="I6" s="1113"/>
      <c r="J6" s="1113"/>
      <c r="K6" s="1113"/>
      <c r="L6" s="1114" t="s">
        <v>4144</v>
      </c>
      <c r="M6" s="1114"/>
      <c r="N6" s="1114"/>
      <c r="O6" s="1114"/>
      <c r="P6" s="1114"/>
      <c r="Q6" s="1114"/>
      <c r="R6" s="1114"/>
      <c r="S6" s="1114"/>
      <c r="T6" s="1114"/>
      <c r="U6" s="1114"/>
      <c r="V6" s="1114"/>
      <c r="W6" s="1114"/>
      <c r="X6" s="1114"/>
      <c r="Y6" s="1114"/>
      <c r="Z6" s="1114"/>
    </row>
    <row r="7" spans="2:29" ht="12" customHeight="1">
      <c r="B7" s="1113"/>
      <c r="C7" s="1113"/>
      <c r="D7" s="1113"/>
      <c r="E7" s="1113"/>
      <c r="F7" s="1113"/>
      <c r="G7" s="1113"/>
      <c r="H7" s="1113"/>
      <c r="I7" s="1113"/>
      <c r="J7" s="1113"/>
      <c r="K7" s="1113"/>
      <c r="L7" s="1114"/>
      <c r="M7" s="1114"/>
      <c r="N7" s="1114"/>
      <c r="O7" s="1114"/>
      <c r="P7" s="1114"/>
      <c r="Q7" s="1114"/>
      <c r="R7" s="1114"/>
      <c r="S7" s="1114"/>
      <c r="T7" s="1114"/>
      <c r="U7" s="1114"/>
      <c r="V7" s="1114"/>
      <c r="W7" s="1114"/>
      <c r="X7" s="1114"/>
      <c r="Y7" s="1114"/>
      <c r="Z7" s="1114"/>
    </row>
    <row r="8" spans="2:29" ht="12" customHeight="1">
      <c r="B8" s="1266" t="s">
        <v>4119</v>
      </c>
      <c r="C8" s="1266"/>
      <c r="D8" s="1266"/>
      <c r="E8" s="1266"/>
      <c r="F8" s="1266"/>
      <c r="G8" s="1266"/>
      <c r="H8" s="1266"/>
      <c r="I8" s="1266"/>
      <c r="J8" s="1266"/>
      <c r="K8" s="1266"/>
      <c r="L8" s="1082" t="s">
        <v>4095</v>
      </c>
      <c r="M8" s="1012"/>
      <c r="N8" s="1012"/>
      <c r="O8" s="1012"/>
      <c r="P8" s="1012"/>
      <c r="Q8" s="1012"/>
      <c r="R8" s="1205" t="s">
        <v>4096</v>
      </c>
      <c r="S8" s="968"/>
      <c r="T8" s="969"/>
      <c r="U8" s="1012"/>
      <c r="V8" s="1012" t="s">
        <v>12</v>
      </c>
      <c r="W8" s="1012"/>
      <c r="X8" s="1012" t="s">
        <v>11</v>
      </c>
      <c r="Y8" s="1012"/>
      <c r="Z8" s="1078" t="s">
        <v>227</v>
      </c>
    </row>
    <row r="9" spans="2:29" ht="12" customHeight="1">
      <c r="B9" s="1266"/>
      <c r="C9" s="1266"/>
      <c r="D9" s="1266"/>
      <c r="E9" s="1266"/>
      <c r="F9" s="1266"/>
      <c r="G9" s="1266"/>
      <c r="H9" s="1266"/>
      <c r="I9" s="1266"/>
      <c r="J9" s="1266"/>
      <c r="K9" s="1266"/>
      <c r="L9" s="1083"/>
      <c r="M9" s="1013"/>
      <c r="N9" s="1013"/>
      <c r="O9" s="1013"/>
      <c r="P9" s="1013"/>
      <c r="Q9" s="1013"/>
      <c r="R9" s="1206"/>
      <c r="S9" s="970"/>
      <c r="T9" s="971"/>
      <c r="U9" s="1013"/>
      <c r="V9" s="1013"/>
      <c r="W9" s="1013"/>
      <c r="X9" s="1013"/>
      <c r="Y9" s="1013"/>
      <c r="Z9" s="1079"/>
    </row>
    <row r="10" spans="2:29" ht="12" customHeight="1">
      <c r="B10" s="1266" t="s">
        <v>4120</v>
      </c>
      <c r="C10" s="1266"/>
      <c r="D10" s="1266"/>
      <c r="E10" s="1266"/>
      <c r="F10" s="1266"/>
      <c r="G10" s="1266"/>
      <c r="H10" s="1113" t="s">
        <v>3755</v>
      </c>
      <c r="I10" s="1113"/>
      <c r="J10" s="1113"/>
      <c r="K10" s="1113"/>
      <c r="L10" s="1265"/>
      <c r="M10" s="1265"/>
      <c r="N10" s="1265"/>
      <c r="O10" s="1265"/>
      <c r="P10" s="1265"/>
      <c r="Q10" s="1265"/>
      <c r="R10" s="1265"/>
      <c r="S10" s="1265"/>
      <c r="T10" s="1265"/>
      <c r="U10" s="1265"/>
      <c r="V10" s="1265"/>
      <c r="W10" s="1265"/>
      <c r="X10" s="1265"/>
      <c r="Y10" s="1265"/>
      <c r="Z10" s="1265"/>
    </row>
    <row r="11" spans="2:29" ht="12" customHeight="1">
      <c r="B11" s="1266"/>
      <c r="C11" s="1266"/>
      <c r="D11" s="1266"/>
      <c r="E11" s="1266"/>
      <c r="F11" s="1266"/>
      <c r="G11" s="1266"/>
      <c r="H11" s="1113"/>
      <c r="I11" s="1113"/>
      <c r="J11" s="1113"/>
      <c r="K11" s="1113"/>
      <c r="L11" s="1265"/>
      <c r="M11" s="1265"/>
      <c r="N11" s="1265"/>
      <c r="O11" s="1265"/>
      <c r="P11" s="1265"/>
      <c r="Q11" s="1265"/>
      <c r="R11" s="1265"/>
      <c r="S11" s="1265"/>
      <c r="T11" s="1265"/>
      <c r="U11" s="1265"/>
      <c r="V11" s="1265"/>
      <c r="W11" s="1265"/>
      <c r="X11" s="1265"/>
      <c r="Y11" s="1265"/>
      <c r="Z11" s="1265"/>
    </row>
    <row r="12" spans="2:29" ht="12" customHeight="1">
      <c r="B12" s="1266"/>
      <c r="C12" s="1266"/>
      <c r="D12" s="1266"/>
      <c r="E12" s="1266"/>
      <c r="F12" s="1266"/>
      <c r="G12" s="1266"/>
      <c r="H12" s="1113" t="s">
        <v>3975</v>
      </c>
      <c r="I12" s="1113"/>
      <c r="J12" s="1113"/>
      <c r="K12" s="1113"/>
      <c r="L12" s="1156"/>
      <c r="M12" s="1157"/>
      <c r="N12" s="1157"/>
      <c r="O12" s="1157"/>
      <c r="P12" s="1157"/>
      <c r="Q12" s="1157"/>
      <c r="R12" s="1157"/>
      <c r="S12" s="1157"/>
      <c r="T12" s="1157"/>
      <c r="U12" s="1157"/>
      <c r="V12" s="1157"/>
      <c r="W12" s="1157"/>
      <c r="X12" s="1157"/>
      <c r="Y12" s="1157"/>
      <c r="Z12" s="1158"/>
    </row>
    <row r="13" spans="2:29" ht="12" customHeight="1">
      <c r="B13" s="1266"/>
      <c r="C13" s="1266"/>
      <c r="D13" s="1266"/>
      <c r="E13" s="1266"/>
      <c r="F13" s="1266"/>
      <c r="G13" s="1266"/>
      <c r="H13" s="1113"/>
      <c r="I13" s="1113"/>
      <c r="J13" s="1113"/>
      <c r="K13" s="1113"/>
      <c r="L13" s="1159"/>
      <c r="M13" s="1160"/>
      <c r="N13" s="1160"/>
      <c r="O13" s="1160"/>
      <c r="P13" s="1160"/>
      <c r="Q13" s="1160"/>
      <c r="R13" s="1160"/>
      <c r="S13" s="1160"/>
      <c r="T13" s="1160"/>
      <c r="U13" s="1160"/>
      <c r="V13" s="1160"/>
      <c r="W13" s="1160"/>
      <c r="X13" s="1160"/>
      <c r="Y13" s="1160"/>
      <c r="Z13" s="1161"/>
    </row>
    <row r="14" spans="2:29" ht="12" customHeight="1">
      <c r="B14" s="1266"/>
      <c r="C14" s="1266"/>
      <c r="D14" s="1266"/>
      <c r="E14" s="1266"/>
      <c r="F14" s="1266"/>
      <c r="G14" s="1266"/>
      <c r="H14" s="1113"/>
      <c r="I14" s="1113"/>
      <c r="J14" s="1113"/>
      <c r="K14" s="1113"/>
      <c r="L14" s="1159"/>
      <c r="M14" s="1160"/>
      <c r="N14" s="1160"/>
      <c r="O14" s="1160"/>
      <c r="P14" s="1160"/>
      <c r="Q14" s="1160"/>
      <c r="R14" s="1160"/>
      <c r="S14" s="1160"/>
      <c r="T14" s="1160"/>
      <c r="U14" s="1160"/>
      <c r="V14" s="1160"/>
      <c r="W14" s="1160"/>
      <c r="X14" s="1160"/>
      <c r="Y14" s="1160"/>
      <c r="Z14" s="1161"/>
    </row>
    <row r="15" spans="2:29" ht="12" customHeight="1">
      <c r="B15" s="1266"/>
      <c r="C15" s="1266"/>
      <c r="D15" s="1266"/>
      <c r="E15" s="1266"/>
      <c r="F15" s="1266"/>
      <c r="G15" s="1266"/>
      <c r="H15" s="1113"/>
      <c r="I15" s="1113"/>
      <c r="J15" s="1113"/>
      <c r="K15" s="1113"/>
      <c r="L15" s="1162"/>
      <c r="M15" s="1163"/>
      <c r="N15" s="1163"/>
      <c r="O15" s="1163"/>
      <c r="P15" s="1163"/>
      <c r="Q15" s="1163"/>
      <c r="R15" s="1163"/>
      <c r="S15" s="1163"/>
      <c r="T15" s="1163"/>
      <c r="U15" s="1163"/>
      <c r="V15" s="1163"/>
      <c r="W15" s="1163"/>
      <c r="X15" s="1163"/>
      <c r="Y15" s="1163"/>
      <c r="Z15" s="1164"/>
    </row>
    <row r="16" spans="2:29" ht="12" customHeight="1">
      <c r="B16" s="1267" t="s">
        <v>4121</v>
      </c>
      <c r="C16" s="1268"/>
      <c r="D16" s="1268"/>
      <c r="E16" s="1268"/>
      <c r="F16" s="1268"/>
      <c r="G16" s="1268"/>
      <c r="H16" s="1268"/>
      <c r="I16" s="1268"/>
      <c r="J16" s="1268"/>
      <c r="K16" s="1269"/>
      <c r="L16" s="862"/>
      <c r="M16" s="862"/>
      <c r="O16" s="1" t="s">
        <v>12</v>
      </c>
      <c r="Q16" s="1" t="s">
        <v>11</v>
      </c>
      <c r="S16" s="1" t="s">
        <v>227</v>
      </c>
      <c r="T16" s="598"/>
      <c r="U16" s="598"/>
      <c r="V16" s="598"/>
      <c r="W16" s="598"/>
      <c r="X16" s="598"/>
      <c r="Y16" s="598"/>
      <c r="Z16" s="599"/>
    </row>
    <row r="17" spans="2:27" ht="12" customHeight="1">
      <c r="B17" s="1113" t="s">
        <v>67</v>
      </c>
      <c r="C17" s="1113"/>
      <c r="D17" s="1113"/>
      <c r="E17" s="1113"/>
      <c r="F17" s="1113"/>
      <c r="G17" s="1113"/>
      <c r="H17" s="1113"/>
      <c r="I17" s="1113"/>
      <c r="J17" s="1113"/>
      <c r="K17" s="1113"/>
      <c r="L17" s="1114"/>
      <c r="M17" s="1114"/>
      <c r="N17" s="1114"/>
      <c r="O17" s="1114"/>
      <c r="P17" s="1114"/>
      <c r="Q17" s="1114"/>
      <c r="R17" s="1114"/>
      <c r="S17" s="1114"/>
      <c r="T17" s="1114"/>
      <c r="U17" s="1114"/>
      <c r="V17" s="1114"/>
      <c r="W17" s="1114"/>
      <c r="X17" s="1114"/>
      <c r="Y17" s="1114"/>
      <c r="Z17" s="1114"/>
    </row>
    <row r="18" spans="2:27" ht="12" customHeight="1">
      <c r="B18" s="1113"/>
      <c r="C18" s="1113"/>
      <c r="D18" s="1113"/>
      <c r="E18" s="1113"/>
      <c r="F18" s="1113"/>
      <c r="G18" s="1113"/>
      <c r="H18" s="1113"/>
      <c r="I18" s="1113"/>
      <c r="J18" s="1113"/>
      <c r="K18" s="1113"/>
      <c r="L18" s="1114"/>
      <c r="M18" s="1114"/>
      <c r="N18" s="1114"/>
      <c r="O18" s="1114"/>
      <c r="P18" s="1114"/>
      <c r="Q18" s="1114"/>
      <c r="R18" s="1114"/>
      <c r="S18" s="1114"/>
      <c r="T18" s="1114"/>
      <c r="U18" s="1114"/>
      <c r="V18" s="1114"/>
      <c r="W18" s="1114"/>
      <c r="X18" s="1114"/>
      <c r="Y18" s="1114"/>
      <c r="Z18" s="1114"/>
    </row>
    <row r="19" spans="2:27" ht="12" customHeight="1">
      <c r="B19" s="121"/>
      <c r="C19" s="121"/>
      <c r="D19" s="121"/>
      <c r="E19" s="121"/>
      <c r="F19" s="121"/>
      <c r="G19" s="121"/>
      <c r="H19" s="121"/>
      <c r="I19" s="121"/>
      <c r="J19" s="121"/>
      <c r="K19" s="121"/>
      <c r="L19" s="121"/>
      <c r="M19" s="121"/>
      <c r="N19" s="121"/>
      <c r="O19" s="121"/>
      <c r="P19" s="121"/>
      <c r="Q19" s="121"/>
      <c r="R19" s="121"/>
      <c r="S19" s="121"/>
      <c r="T19" s="121"/>
      <c r="U19" s="121"/>
      <c r="V19" s="121"/>
      <c r="W19" s="121"/>
      <c r="X19" s="121"/>
      <c r="Y19" s="121"/>
      <c r="Z19" s="121"/>
    </row>
    <row r="20" spans="2:27" ht="12" customHeight="1">
      <c r="B20" s="1" t="s">
        <v>4122</v>
      </c>
      <c r="F20" s="1110" t="s">
        <v>4123</v>
      </c>
      <c r="G20" s="1110"/>
      <c r="H20" s="1" t="s">
        <v>4124</v>
      </c>
    </row>
    <row r="21" spans="2:27" ht="12" customHeight="1">
      <c r="F21" s="121"/>
      <c r="G21" s="121"/>
    </row>
    <row r="22" spans="2:27" ht="12" customHeight="1">
      <c r="C22" s="862"/>
      <c r="D22" s="862"/>
      <c r="F22" s="1" t="s">
        <v>12</v>
      </c>
      <c r="H22" s="1" t="s">
        <v>11</v>
      </c>
      <c r="J22" s="1" t="s">
        <v>227</v>
      </c>
    </row>
    <row r="24" spans="2:27" ht="12" customHeight="1">
      <c r="C24" s="1135" t="s">
        <v>23</v>
      </c>
      <c r="D24" s="1135"/>
      <c r="E24" s="862" t="s">
        <v>3794</v>
      </c>
      <c r="F24" s="862"/>
      <c r="G24" s="862"/>
      <c r="H24" s="862"/>
      <c r="I24" s="862"/>
      <c r="J24" s="862"/>
      <c r="K24" s="862"/>
      <c r="L24" s="99"/>
      <c r="M24" s="972" t="s">
        <v>3918</v>
      </c>
      <c r="N24" s="973"/>
      <c r="O24" s="973"/>
      <c r="P24" s="1125"/>
      <c r="Q24" s="1128"/>
      <c r="R24" s="342" t="s">
        <v>3919</v>
      </c>
      <c r="S24" s="1129"/>
      <c r="T24" s="1128"/>
      <c r="U24" s="237"/>
      <c r="V24" s="237"/>
      <c r="W24" s="237"/>
      <c r="X24" s="237"/>
      <c r="Y24" s="237"/>
      <c r="Z24" s="238"/>
    </row>
    <row r="25" spans="2:27" ht="12" customHeight="1">
      <c r="C25" s="1135"/>
      <c r="D25" s="1135"/>
      <c r="E25" s="862"/>
      <c r="F25" s="862"/>
      <c r="G25" s="862"/>
      <c r="H25" s="862"/>
      <c r="I25" s="862"/>
      <c r="J25" s="862"/>
      <c r="K25" s="862"/>
      <c r="L25" s="190"/>
      <c r="M25" s="972" t="s">
        <v>3920</v>
      </c>
      <c r="N25" s="973"/>
      <c r="O25" s="974"/>
      <c r="P25" s="1125"/>
      <c r="Q25" s="1126"/>
      <c r="R25" s="1127"/>
      <c r="S25" s="1130" t="s">
        <v>3921</v>
      </c>
      <c r="T25" s="1131"/>
      <c r="U25" s="974"/>
      <c r="V25" s="1125"/>
      <c r="W25" s="1126"/>
      <c r="X25" s="1126"/>
      <c r="Y25" s="1126"/>
      <c r="Z25" s="1127"/>
    </row>
    <row r="26" spans="2:27" ht="12" customHeight="1">
      <c r="C26" s="1135"/>
      <c r="D26" s="1135"/>
      <c r="E26" s="862"/>
      <c r="F26" s="862"/>
      <c r="G26" s="862"/>
      <c r="H26" s="862"/>
      <c r="I26" s="862"/>
      <c r="J26" s="862"/>
      <c r="K26" s="862"/>
      <c r="L26" s="190"/>
      <c r="M26" s="972" t="s">
        <v>3922</v>
      </c>
      <c r="N26" s="973"/>
      <c r="O26" s="974"/>
      <c r="P26" s="1125"/>
      <c r="Q26" s="1126"/>
      <c r="R26" s="1127"/>
      <c r="S26" s="972" t="s">
        <v>3923</v>
      </c>
      <c r="T26" s="973"/>
      <c r="U26" s="974"/>
      <c r="V26" s="1125"/>
      <c r="W26" s="1126"/>
      <c r="X26" s="1126"/>
      <c r="Y26" s="1126"/>
      <c r="Z26" s="1127"/>
    </row>
    <row r="27" spans="2:27" ht="12" customHeight="1">
      <c r="C27" s="95"/>
      <c r="D27" s="95"/>
      <c r="E27" s="338"/>
      <c r="F27" s="338"/>
      <c r="G27" s="338"/>
      <c r="H27" s="338"/>
      <c r="I27" s="338"/>
      <c r="J27" s="338"/>
      <c r="K27" s="338"/>
      <c r="L27" s="190"/>
      <c r="M27" s="972" t="s">
        <v>3924</v>
      </c>
      <c r="N27" s="973"/>
      <c r="O27" s="973"/>
      <c r="P27" s="1046"/>
      <c r="Q27" s="1046"/>
      <c r="R27" s="1046"/>
      <c r="S27" s="1046"/>
      <c r="T27" s="1046"/>
      <c r="U27" s="1046"/>
      <c r="V27" s="1046"/>
      <c r="W27" s="1046"/>
      <c r="X27" s="1046"/>
      <c r="Y27" s="1046"/>
      <c r="Z27" s="1046"/>
    </row>
    <row r="28" spans="2:27" ht="12" customHeight="1">
      <c r="C28" s="99"/>
      <c r="D28" s="99"/>
      <c r="E28" s="99"/>
      <c r="F28" s="99"/>
      <c r="G28" s="99"/>
      <c r="H28" s="344"/>
      <c r="I28" s="344"/>
      <c r="J28" s="190"/>
      <c r="K28" s="190"/>
      <c r="L28" s="190"/>
      <c r="M28" s="99"/>
      <c r="N28" s="99"/>
      <c r="O28" s="99"/>
      <c r="P28" s="99"/>
      <c r="Q28" s="99"/>
      <c r="R28" s="99"/>
      <c r="S28" s="99"/>
      <c r="T28" s="99"/>
      <c r="U28" s="99"/>
      <c r="V28" s="99"/>
      <c r="W28" s="99"/>
      <c r="X28" s="99"/>
      <c r="Y28" s="99"/>
      <c r="Z28" s="99"/>
    </row>
    <row r="29" spans="2:27" ht="12" customHeight="1">
      <c r="C29" s="1110" t="s">
        <v>7289</v>
      </c>
      <c r="D29" s="1110"/>
      <c r="E29" s="1110"/>
      <c r="F29" s="1110"/>
      <c r="G29" s="1110"/>
      <c r="H29" s="1110"/>
      <c r="I29" s="1110"/>
      <c r="J29" s="1110"/>
      <c r="K29" s="1110"/>
      <c r="M29" s="1110"/>
      <c r="N29" s="1110"/>
      <c r="O29" s="1110"/>
      <c r="P29" s="1110"/>
      <c r="Q29" s="1110"/>
      <c r="R29" s="1110"/>
      <c r="S29" s="1110"/>
      <c r="T29" s="1110"/>
      <c r="U29" s="1110"/>
      <c r="V29" s="1110"/>
      <c r="W29" s="1110"/>
      <c r="X29" s="1110"/>
      <c r="Y29" s="1110"/>
      <c r="Z29" s="1110"/>
    </row>
    <row r="30" spans="2:27" ht="12" customHeight="1">
      <c r="C30" s="1110"/>
      <c r="D30" s="1110"/>
      <c r="E30" s="1110"/>
      <c r="F30" s="1110"/>
      <c r="G30" s="1110"/>
      <c r="H30" s="1110"/>
      <c r="I30" s="1110"/>
      <c r="J30" s="1110"/>
      <c r="K30" s="1110"/>
      <c r="M30" s="1110"/>
      <c r="N30" s="1110"/>
      <c r="O30" s="1110"/>
      <c r="P30" s="1110"/>
      <c r="Q30" s="1110"/>
      <c r="R30" s="1110"/>
      <c r="S30" s="1110"/>
      <c r="T30" s="1110"/>
      <c r="U30" s="1110"/>
      <c r="V30" s="1110"/>
      <c r="W30" s="1110"/>
      <c r="X30" s="1110"/>
      <c r="Y30" s="1110"/>
      <c r="Z30" s="1110"/>
    </row>
    <row r="31" spans="2:27" s="2" customFormat="1" ht="14.55" customHeight="1">
      <c r="C31" s="1110" t="s">
        <v>7285</v>
      </c>
      <c r="D31" s="1110"/>
      <c r="E31" s="1110"/>
      <c r="F31" s="1110"/>
      <c r="G31" s="1110"/>
      <c r="H31" s="1110"/>
      <c r="I31" s="1110"/>
      <c r="J31" s="1110"/>
      <c r="K31" s="1110"/>
      <c r="L31" s="1"/>
      <c r="M31" s="1110"/>
      <c r="N31" s="1110"/>
      <c r="O31" s="1110"/>
      <c r="P31" s="1110"/>
      <c r="Q31" s="1110"/>
      <c r="R31" s="1110"/>
      <c r="S31" s="1110"/>
      <c r="T31" s="1110"/>
      <c r="U31" s="1110"/>
      <c r="V31" s="1110"/>
      <c r="W31" s="1110"/>
      <c r="X31" s="1110"/>
      <c r="Y31" s="1110"/>
      <c r="Z31" s="1110"/>
      <c r="AA31" s="354"/>
    </row>
    <row r="32" spans="2:27" s="2" customFormat="1" ht="14.55" customHeight="1">
      <c r="B32" s="1"/>
      <c r="C32" s="1110"/>
      <c r="D32" s="1110"/>
      <c r="E32" s="1110"/>
      <c r="F32" s="1110"/>
      <c r="G32" s="1110"/>
      <c r="H32" s="1110"/>
      <c r="I32" s="1110"/>
      <c r="J32" s="1110"/>
      <c r="K32" s="1110"/>
      <c r="L32" s="1"/>
      <c r="M32" s="1110"/>
      <c r="N32" s="1110"/>
      <c r="O32" s="1110"/>
      <c r="P32" s="1110"/>
      <c r="Q32" s="1110"/>
      <c r="R32" s="1110"/>
      <c r="S32" s="1110"/>
      <c r="T32" s="1110"/>
      <c r="U32" s="1110"/>
      <c r="V32" s="1110"/>
      <c r="W32" s="1110"/>
      <c r="X32" s="1110"/>
      <c r="Y32" s="1110"/>
      <c r="Z32" s="1110"/>
      <c r="AA32" s="354"/>
    </row>
    <row r="33" spans="1:53" ht="12" customHeight="1">
      <c r="C33" s="120"/>
      <c r="D33" s="120"/>
      <c r="E33" s="190"/>
      <c r="F33" s="190"/>
      <c r="G33" s="190"/>
      <c r="H33" s="190"/>
      <c r="I33" s="190"/>
      <c r="J33" s="190"/>
      <c r="K33" s="190"/>
      <c r="L33" s="99"/>
      <c r="M33" s="346"/>
      <c r="N33" s="346"/>
      <c r="O33" s="346"/>
      <c r="P33" s="346"/>
      <c r="Q33" s="346"/>
      <c r="R33" s="346"/>
      <c r="S33" s="346"/>
      <c r="T33" s="346"/>
      <c r="U33" s="346"/>
      <c r="V33" s="346"/>
      <c r="W33" s="346"/>
      <c r="X33" s="346"/>
      <c r="Y33" s="346"/>
      <c r="Z33" s="346"/>
    </row>
    <row r="34" spans="1:53" ht="12" customHeight="1">
      <c r="A34" s="2"/>
      <c r="C34" s="1" t="s">
        <v>3790</v>
      </c>
      <c r="H34" s="99"/>
      <c r="I34" s="99"/>
      <c r="J34" s="99"/>
      <c r="K34" s="99"/>
      <c r="L34" s="99"/>
      <c r="M34" s="99"/>
      <c r="N34" s="99"/>
      <c r="O34" s="99"/>
      <c r="P34" s="99"/>
      <c r="Q34" s="99"/>
      <c r="R34" s="99"/>
      <c r="S34" s="99"/>
      <c r="T34" s="99"/>
      <c r="U34" s="99"/>
      <c r="V34" s="99"/>
      <c r="W34" s="99"/>
      <c r="X34" s="99"/>
      <c r="Y34" s="99"/>
      <c r="Z34" s="99"/>
      <c r="AA34" s="99"/>
      <c r="AB34" s="99"/>
    </row>
    <row r="35" spans="1:53" ht="12" customHeight="1">
      <c r="A35" s="2"/>
      <c r="C35" s="1" t="s">
        <v>3791</v>
      </c>
      <c r="D35" s="2"/>
      <c r="H35" s="95"/>
      <c r="I35" s="95"/>
      <c r="J35" s="95"/>
      <c r="K35" s="99"/>
      <c r="L35" s="99"/>
      <c r="M35" s="99"/>
      <c r="N35" s="99"/>
      <c r="O35" s="99"/>
      <c r="P35" s="99"/>
      <c r="Q35" s="99"/>
      <c r="R35" s="99"/>
      <c r="S35" s="99"/>
      <c r="T35" s="99"/>
      <c r="U35" s="99"/>
      <c r="V35" s="99"/>
      <c r="W35" s="99"/>
      <c r="X35" s="99"/>
      <c r="Y35" s="99"/>
      <c r="Z35" s="99"/>
      <c r="AA35" s="99"/>
      <c r="AB35" s="99"/>
    </row>
    <row r="36" spans="1:53" s="2" customFormat="1" ht="14.4">
      <c r="A36" s="369"/>
      <c r="B36" s="99"/>
      <c r="C36" s="99"/>
      <c r="D36" s="99"/>
      <c r="E36" s="99"/>
      <c r="F36" s="99"/>
      <c r="G36" s="99"/>
      <c r="H36" s="99"/>
      <c r="I36" s="99"/>
      <c r="J36" s="99"/>
      <c r="K36" s="99"/>
      <c r="L36" s="99"/>
      <c r="M36" s="99"/>
      <c r="N36" s="99"/>
      <c r="O36" s="99"/>
      <c r="P36" s="99"/>
      <c r="Q36" s="99"/>
      <c r="R36" s="99"/>
      <c r="S36" s="99"/>
      <c r="T36" s="99"/>
      <c r="U36" s="99"/>
      <c r="V36" s="99"/>
      <c r="W36" s="99"/>
      <c r="X36" s="99"/>
      <c r="Y36" s="99"/>
      <c r="Z36" s="99"/>
      <c r="AA36" s="99"/>
      <c r="AC36" s="1"/>
      <c r="AD36" s="1"/>
      <c r="AE36" s="1"/>
      <c r="AF36" s="1"/>
      <c r="AG36" s="1"/>
      <c r="AH36" s="1"/>
      <c r="AI36" s="1"/>
      <c r="AJ36" s="1"/>
      <c r="AK36" s="1"/>
      <c r="AL36" s="1"/>
      <c r="AM36" s="1"/>
      <c r="AN36" s="1"/>
      <c r="AO36" s="1"/>
      <c r="AP36" s="1"/>
      <c r="AQ36" s="1"/>
      <c r="AR36" s="1"/>
      <c r="AS36" s="1"/>
      <c r="AT36" s="1"/>
      <c r="AU36" s="1"/>
      <c r="AV36" s="1"/>
      <c r="AW36" s="1"/>
      <c r="AX36" s="1"/>
      <c r="AY36" s="1"/>
      <c r="AZ36" s="1"/>
      <c r="BA36" s="1"/>
    </row>
    <row r="37" spans="1:53" ht="12" customHeight="1">
      <c r="B37" s="1" t="s">
        <v>4125</v>
      </c>
    </row>
    <row r="38" spans="1:53" ht="12" customHeight="1">
      <c r="B38" s="364">
        <v>1</v>
      </c>
      <c r="C38" s="1264" t="s">
        <v>4109</v>
      </c>
      <c r="D38" s="1264"/>
      <c r="E38" s="1264"/>
      <c r="F38" s="1264"/>
      <c r="G38" s="1264"/>
      <c r="H38" s="1264"/>
      <c r="I38" s="1264"/>
      <c r="J38" s="1264"/>
      <c r="K38" s="1264"/>
      <c r="L38" s="1264"/>
      <c r="M38" s="1264"/>
      <c r="N38" s="1264"/>
      <c r="O38" s="1264"/>
      <c r="P38" s="1264"/>
      <c r="Q38" s="1264"/>
      <c r="R38" s="1264"/>
      <c r="S38" s="1264"/>
      <c r="T38" s="1264"/>
      <c r="U38" s="1264"/>
      <c r="V38" s="1264"/>
      <c r="W38" s="1264"/>
      <c r="X38" s="1264"/>
      <c r="Y38" s="1264"/>
      <c r="Z38" s="1264"/>
      <c r="AA38" s="1264"/>
    </row>
    <row r="39" spans="1:53" ht="2.7" customHeight="1">
      <c r="B39" s="364"/>
      <c r="C39" s="593"/>
      <c r="D39" s="593"/>
      <c r="E39" s="593"/>
      <c r="F39" s="593"/>
      <c r="G39" s="593"/>
      <c r="H39" s="593"/>
      <c r="I39" s="593"/>
      <c r="J39" s="593"/>
      <c r="K39" s="593"/>
      <c r="L39" s="593"/>
      <c r="M39" s="593"/>
      <c r="N39" s="593"/>
      <c r="O39" s="593"/>
      <c r="P39" s="593"/>
      <c r="Q39" s="593"/>
      <c r="R39" s="593"/>
      <c r="S39" s="593"/>
      <c r="T39" s="593"/>
      <c r="U39" s="593"/>
      <c r="V39" s="593"/>
      <c r="W39" s="593"/>
      <c r="X39" s="593"/>
      <c r="Y39" s="593"/>
      <c r="Z39" s="593"/>
      <c r="AA39" s="593"/>
    </row>
    <row r="40" spans="1:53" ht="12" customHeight="1">
      <c r="B40" s="364">
        <v>2</v>
      </c>
      <c r="C40" s="1264" t="s">
        <v>4110</v>
      </c>
      <c r="D40" s="1264"/>
      <c r="E40" s="1264"/>
      <c r="F40" s="1264"/>
      <c r="G40" s="1264"/>
      <c r="H40" s="1264"/>
      <c r="I40" s="1264"/>
      <c r="J40" s="1264"/>
      <c r="K40" s="1264"/>
      <c r="L40" s="1264"/>
      <c r="M40" s="1264"/>
      <c r="N40" s="1264"/>
      <c r="O40" s="1264"/>
      <c r="P40" s="1264"/>
      <c r="Q40" s="1264"/>
      <c r="R40" s="1264"/>
      <c r="S40" s="1264"/>
      <c r="T40" s="1264"/>
      <c r="U40" s="1264"/>
      <c r="V40" s="1264"/>
      <c r="W40" s="1264"/>
      <c r="X40" s="1264"/>
      <c r="Y40" s="1264"/>
      <c r="Z40" s="1264"/>
      <c r="AA40" s="1264"/>
    </row>
    <row r="41" spans="1:53" ht="2.7" customHeight="1">
      <c r="B41" s="364"/>
      <c r="C41" s="593"/>
      <c r="D41" s="593"/>
      <c r="E41" s="593"/>
      <c r="F41" s="593"/>
      <c r="G41" s="593"/>
      <c r="H41" s="593"/>
      <c r="I41" s="593"/>
      <c r="J41" s="593"/>
      <c r="K41" s="593"/>
      <c r="L41" s="593"/>
      <c r="M41" s="593"/>
      <c r="N41" s="593"/>
      <c r="O41" s="593"/>
      <c r="P41" s="593"/>
      <c r="Q41" s="593"/>
      <c r="R41" s="593"/>
      <c r="S41" s="593"/>
      <c r="T41" s="593"/>
      <c r="U41" s="593"/>
      <c r="V41" s="593"/>
      <c r="W41" s="593"/>
      <c r="X41" s="593"/>
      <c r="Y41" s="593"/>
      <c r="Z41" s="593"/>
      <c r="AA41" s="593"/>
    </row>
    <row r="42" spans="1:53" ht="67.05" customHeight="1">
      <c r="B42" s="364">
        <v>3</v>
      </c>
      <c r="C42" s="1264" t="s">
        <v>16069</v>
      </c>
      <c r="D42" s="1264"/>
      <c r="E42" s="1264"/>
      <c r="F42" s="1264"/>
      <c r="G42" s="1264"/>
      <c r="H42" s="1264"/>
      <c r="I42" s="1264"/>
      <c r="J42" s="1264"/>
      <c r="K42" s="1264"/>
      <c r="L42" s="1264"/>
      <c r="M42" s="1264"/>
      <c r="N42" s="1264"/>
      <c r="O42" s="1264"/>
      <c r="P42" s="1264"/>
      <c r="Q42" s="1264"/>
      <c r="R42" s="1264"/>
      <c r="S42" s="1264"/>
      <c r="T42" s="1264"/>
      <c r="U42" s="1264"/>
      <c r="V42" s="1264"/>
      <c r="W42" s="1264"/>
      <c r="X42" s="1264"/>
      <c r="Y42" s="1264"/>
      <c r="Z42" s="1264"/>
      <c r="AA42" s="1264"/>
    </row>
    <row r="43" spans="1:53" ht="2.7" customHeight="1">
      <c r="B43" s="364"/>
      <c r="C43" s="593"/>
      <c r="D43" s="593"/>
      <c r="E43" s="593"/>
      <c r="F43" s="593"/>
      <c r="G43" s="593"/>
      <c r="H43" s="593"/>
      <c r="I43" s="593"/>
      <c r="J43" s="593"/>
      <c r="K43" s="593"/>
      <c r="L43" s="593"/>
      <c r="M43" s="593"/>
      <c r="N43" s="593"/>
      <c r="O43" s="593"/>
      <c r="P43" s="593"/>
      <c r="Q43" s="593"/>
      <c r="R43" s="593"/>
      <c r="S43" s="593"/>
      <c r="T43" s="593"/>
      <c r="U43" s="593"/>
      <c r="V43" s="593"/>
      <c r="W43" s="593"/>
      <c r="X43" s="593"/>
      <c r="Y43" s="593"/>
      <c r="Z43" s="593"/>
      <c r="AA43" s="593"/>
    </row>
    <row r="44" spans="1:53" ht="34.049999999999997" customHeight="1">
      <c r="B44" s="364">
        <v>4</v>
      </c>
      <c r="C44" s="1264" t="s">
        <v>16070</v>
      </c>
      <c r="D44" s="1264"/>
      <c r="E44" s="1264"/>
      <c r="F44" s="1264"/>
      <c r="G44" s="1264"/>
      <c r="H44" s="1264"/>
      <c r="I44" s="1264"/>
      <c r="J44" s="1264"/>
      <c r="K44" s="1264"/>
      <c r="L44" s="1264"/>
      <c r="M44" s="1264"/>
      <c r="N44" s="1264"/>
      <c r="O44" s="1264"/>
      <c r="P44" s="1264"/>
      <c r="Q44" s="1264"/>
      <c r="R44" s="1264"/>
      <c r="S44" s="1264"/>
      <c r="T44" s="1264"/>
      <c r="U44" s="1264"/>
      <c r="V44" s="1264"/>
      <c r="W44" s="1264"/>
      <c r="X44" s="1264"/>
      <c r="Y44" s="1264"/>
      <c r="Z44" s="1264"/>
      <c r="AA44" s="1264"/>
    </row>
    <row r="45" spans="1:53" ht="2.7" customHeight="1">
      <c r="B45" s="364"/>
      <c r="C45" s="593"/>
      <c r="D45" s="593"/>
      <c r="E45" s="593"/>
      <c r="F45" s="593"/>
      <c r="G45" s="593"/>
      <c r="H45" s="593"/>
      <c r="I45" s="593"/>
      <c r="J45" s="593"/>
      <c r="K45" s="593"/>
      <c r="L45" s="593"/>
      <c r="M45" s="593"/>
      <c r="N45" s="593"/>
      <c r="O45" s="593"/>
      <c r="P45" s="593"/>
      <c r="Q45" s="593"/>
      <c r="R45" s="593"/>
      <c r="S45" s="593"/>
      <c r="T45" s="593"/>
      <c r="U45" s="593"/>
      <c r="V45" s="593"/>
      <c r="W45" s="593"/>
      <c r="X45" s="593"/>
      <c r="Y45" s="593"/>
      <c r="Z45" s="593"/>
      <c r="AA45" s="593"/>
    </row>
    <row r="46" spans="1:53" ht="22.95" customHeight="1">
      <c r="B46" s="364">
        <v>5</v>
      </c>
      <c r="C46" s="1264" t="s">
        <v>16071</v>
      </c>
      <c r="D46" s="1264"/>
      <c r="E46" s="1264"/>
      <c r="F46" s="1264"/>
      <c r="G46" s="1264"/>
      <c r="H46" s="1264"/>
      <c r="I46" s="1264"/>
      <c r="J46" s="1264"/>
      <c r="K46" s="1264"/>
      <c r="L46" s="1264"/>
      <c r="M46" s="1264"/>
      <c r="N46" s="1264"/>
      <c r="O46" s="1264"/>
      <c r="P46" s="1264"/>
      <c r="Q46" s="1264"/>
      <c r="R46" s="1264"/>
      <c r="S46" s="1264"/>
      <c r="T46" s="1264"/>
      <c r="U46" s="1264"/>
      <c r="V46" s="1264"/>
      <c r="W46" s="1264"/>
      <c r="X46" s="1264"/>
      <c r="Y46" s="1264"/>
      <c r="Z46" s="1264"/>
      <c r="AA46" s="1264"/>
    </row>
    <row r="47" spans="1:53" ht="2.7" customHeight="1">
      <c r="B47" s="364"/>
      <c r="C47" s="593"/>
      <c r="D47" s="593"/>
      <c r="E47" s="593"/>
      <c r="F47" s="593"/>
      <c r="G47" s="593"/>
      <c r="H47" s="593"/>
      <c r="I47" s="593"/>
      <c r="J47" s="593"/>
      <c r="K47" s="593"/>
      <c r="L47" s="593"/>
      <c r="M47" s="593"/>
      <c r="N47" s="593"/>
      <c r="O47" s="593"/>
      <c r="P47" s="593"/>
      <c r="Q47" s="593"/>
      <c r="R47" s="593"/>
      <c r="S47" s="593"/>
      <c r="T47" s="593"/>
      <c r="U47" s="593"/>
      <c r="V47" s="593"/>
      <c r="W47" s="593"/>
      <c r="X47" s="593"/>
      <c r="Y47" s="593"/>
      <c r="Z47" s="593"/>
      <c r="AA47" s="593"/>
    </row>
    <row r="48" spans="1:53" ht="26.4" customHeight="1">
      <c r="B48" s="364">
        <v>6</v>
      </c>
      <c r="C48" s="1264" t="s">
        <v>16072</v>
      </c>
      <c r="D48" s="1264"/>
      <c r="E48" s="1264"/>
      <c r="F48" s="1264"/>
      <c r="G48" s="1264"/>
      <c r="H48" s="1264"/>
      <c r="I48" s="1264"/>
      <c r="J48" s="1264"/>
      <c r="K48" s="1264"/>
      <c r="L48" s="1264"/>
      <c r="M48" s="1264"/>
      <c r="N48" s="1264"/>
      <c r="O48" s="1264"/>
      <c r="P48" s="1264"/>
      <c r="Q48" s="1264"/>
      <c r="R48" s="1264"/>
      <c r="S48" s="1264"/>
      <c r="T48" s="1264"/>
      <c r="U48" s="1264"/>
      <c r="V48" s="1264"/>
      <c r="W48" s="1264"/>
      <c r="X48" s="1264"/>
      <c r="Y48" s="1264"/>
      <c r="Z48" s="1264"/>
      <c r="AA48" s="1264"/>
    </row>
    <row r="49" spans="2:27" ht="2.7" customHeight="1">
      <c r="B49" s="364"/>
      <c r="C49" s="593"/>
      <c r="D49" s="593"/>
      <c r="E49" s="593"/>
      <c r="F49" s="593"/>
      <c r="G49" s="593"/>
      <c r="H49" s="593"/>
      <c r="I49" s="593"/>
      <c r="J49" s="593"/>
      <c r="K49" s="593"/>
      <c r="L49" s="593"/>
      <c r="M49" s="593"/>
      <c r="N49" s="593"/>
      <c r="O49" s="593"/>
      <c r="P49" s="593"/>
      <c r="Q49" s="593"/>
      <c r="R49" s="593"/>
      <c r="S49" s="593"/>
      <c r="T49" s="593"/>
      <c r="U49" s="593"/>
      <c r="V49" s="593"/>
      <c r="W49" s="593"/>
      <c r="X49" s="593"/>
      <c r="Y49" s="593"/>
      <c r="Z49" s="593"/>
      <c r="AA49" s="593"/>
    </row>
    <row r="50" spans="2:27" ht="12" customHeight="1">
      <c r="B50" s="364">
        <v>7</v>
      </c>
      <c r="C50" s="1264" t="s">
        <v>16067</v>
      </c>
      <c r="D50" s="1264"/>
      <c r="E50" s="1264"/>
      <c r="F50" s="1264"/>
      <c r="G50" s="1264"/>
      <c r="H50" s="1264"/>
      <c r="I50" s="1264"/>
      <c r="J50" s="1264"/>
      <c r="K50" s="1264"/>
      <c r="L50" s="1264"/>
      <c r="M50" s="1264"/>
      <c r="N50" s="1264"/>
      <c r="O50" s="1264"/>
      <c r="P50" s="1264"/>
      <c r="Q50" s="1264"/>
      <c r="R50" s="1264"/>
      <c r="S50" s="1264"/>
      <c r="T50" s="1264"/>
      <c r="U50" s="1264"/>
      <c r="V50" s="1264"/>
      <c r="W50" s="1264"/>
      <c r="X50" s="1264"/>
      <c r="Y50" s="1264"/>
      <c r="Z50" s="1264"/>
      <c r="AA50" s="1264"/>
    </row>
    <row r="51" spans="2:27" ht="2.7" customHeight="1">
      <c r="B51" s="364"/>
      <c r="C51" s="593"/>
      <c r="D51" s="593"/>
      <c r="E51" s="593"/>
      <c r="F51" s="593"/>
      <c r="G51" s="593"/>
      <c r="H51" s="593"/>
      <c r="I51" s="593"/>
      <c r="J51" s="593"/>
      <c r="K51" s="593"/>
      <c r="L51" s="593"/>
      <c r="M51" s="593"/>
      <c r="N51" s="593"/>
      <c r="O51" s="593"/>
      <c r="P51" s="593"/>
      <c r="Q51" s="593"/>
      <c r="R51" s="593"/>
      <c r="S51" s="593"/>
      <c r="T51" s="593"/>
      <c r="U51" s="593"/>
      <c r="V51" s="593"/>
      <c r="W51" s="593"/>
      <c r="X51" s="593"/>
      <c r="Y51" s="593"/>
      <c r="Z51" s="593"/>
      <c r="AA51" s="593"/>
    </row>
    <row r="52" spans="2:27" ht="28.2" customHeight="1">
      <c r="B52" s="364">
        <v>8</v>
      </c>
      <c r="C52" s="1264" t="s">
        <v>4146</v>
      </c>
      <c r="D52" s="1264"/>
      <c r="E52" s="126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row>
    <row r="53" spans="2:27" ht="12" customHeight="1">
      <c r="C53" s="94"/>
      <c r="D53" s="94"/>
    </row>
    <row r="54" spans="2:27" ht="12" customHeight="1">
      <c r="C54" s="94"/>
      <c r="D54" s="94"/>
    </row>
    <row r="55" spans="2:27" ht="12" customHeight="1">
      <c r="C55" s="94"/>
      <c r="D55" s="94"/>
    </row>
    <row r="56" spans="2:27" ht="12" customHeight="1">
      <c r="C56" s="94"/>
      <c r="D56" s="94"/>
    </row>
    <row r="57" spans="2:27" ht="12" customHeight="1">
      <c r="C57" s="94"/>
      <c r="D57" s="94"/>
    </row>
    <row r="58" spans="2:27" ht="12" customHeight="1">
      <c r="C58" s="94"/>
      <c r="D58" s="94"/>
    </row>
    <row r="59" spans="2:27" ht="12" customHeight="1">
      <c r="C59" s="94"/>
      <c r="D59" s="94"/>
    </row>
  </sheetData>
  <mergeCells count="52">
    <mergeCell ref="M31:Z32"/>
    <mergeCell ref="C29:K30"/>
    <mergeCell ref="C31:K32"/>
    <mergeCell ref="S24:T24"/>
    <mergeCell ref="M25:O25"/>
    <mergeCell ref="P25:R25"/>
    <mergeCell ref="S25:U25"/>
    <mergeCell ref="P24:Q24"/>
    <mergeCell ref="M27:O27"/>
    <mergeCell ref="P27:Z27"/>
    <mergeCell ref="M29:Z30"/>
    <mergeCell ref="V25:Z25"/>
    <mergeCell ref="M26:O26"/>
    <mergeCell ref="P26:R26"/>
    <mergeCell ref="S26:U26"/>
    <mergeCell ref="V26:Z26"/>
    <mergeCell ref="F20:G20"/>
    <mergeCell ref="C22:D22"/>
    <mergeCell ref="C24:D26"/>
    <mergeCell ref="E24:K26"/>
    <mergeCell ref="M24:O24"/>
    <mergeCell ref="B16:K16"/>
    <mergeCell ref="L16:M16"/>
    <mergeCell ref="B17:K18"/>
    <mergeCell ref="L17:Z18"/>
    <mergeCell ref="B10:G15"/>
    <mergeCell ref="H10:K11"/>
    <mergeCell ref="H12:K15"/>
    <mergeCell ref="U4:V4"/>
    <mergeCell ref="L10:Z11"/>
    <mergeCell ref="L12:Z15"/>
    <mergeCell ref="B6:K7"/>
    <mergeCell ref="L6:Z7"/>
    <mergeCell ref="B8:K9"/>
    <mergeCell ref="L8:L9"/>
    <mergeCell ref="M8:Q9"/>
    <mergeCell ref="R8:R9"/>
    <mergeCell ref="S8:T9"/>
    <mergeCell ref="U8:U9"/>
    <mergeCell ref="V8:V9"/>
    <mergeCell ref="W8:W9"/>
    <mergeCell ref="X8:X9"/>
    <mergeCell ref="Y8:Y9"/>
    <mergeCell ref="Z8:Z9"/>
    <mergeCell ref="C48:AA48"/>
    <mergeCell ref="C50:AA50"/>
    <mergeCell ref="C52:AA52"/>
    <mergeCell ref="C38:AA38"/>
    <mergeCell ref="C40:AA40"/>
    <mergeCell ref="C42:AA42"/>
    <mergeCell ref="C44:AA44"/>
    <mergeCell ref="C46:AA46"/>
  </mergeCells>
  <phoneticPr fontId="3"/>
  <dataValidations count="5">
    <dataValidation type="list" allowBlank="1" showInputMessage="1" showErrorMessage="1" sqref="U4:V4" xr:uid="{C288EEAA-676C-4EED-92F8-CBE3D7C65E7E}">
      <formula1>選択</formula1>
    </dataValidation>
    <dataValidation type="list" allowBlank="1" showInputMessage="1" showErrorMessage="1" sqref="Y8:Y9 R16 I22" xr:uid="{E6ABE972-D47C-4F92-A00E-95571D3D5776}">
      <formula1>日</formula1>
    </dataValidation>
    <dataValidation type="list" allowBlank="1" showInputMessage="1" showErrorMessage="1" sqref="W8:W9 P16 G22" xr:uid="{B0ABC284-77D3-4734-80B3-B51C2220D3C6}">
      <formula1>月</formula1>
    </dataValidation>
    <dataValidation type="list" allowBlank="1" showInputMessage="1" showErrorMessage="1" sqref="U8:U9 N16 E22" xr:uid="{57B704C0-78CA-4507-BE33-CF92F8ED846B}">
      <formula1>年</formula1>
    </dataValidation>
    <dataValidation type="list" allowBlank="1" showInputMessage="1" showErrorMessage="1" sqref="S8:T9 L16:M16 C22:D22" xr:uid="{87DA557D-9D92-4B1F-AF82-80660B37DA13}">
      <formula1>元号</formula1>
    </dataValidation>
  </dataValidations>
  <pageMargins left="0.7" right="0.7" top="0.75" bottom="0.75" header="0.3" footer="0.3"/>
  <pageSetup paperSize="9"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45636-9361-4A8B-A82C-9C9A4CFD1061}">
  <sheetPr codeName="Sheet27"/>
  <dimension ref="A2:BA54"/>
  <sheetViews>
    <sheetView view="pageBreakPreview" zoomScaleNormal="100" zoomScaleSheetLayoutView="100" workbookViewId="0"/>
  </sheetViews>
  <sheetFormatPr defaultColWidth="8.69921875" defaultRowHeight="12" customHeight="1"/>
  <cols>
    <col min="1" max="1" width="1.19921875" style="1" customWidth="1"/>
    <col min="2" max="26" width="3.09765625" style="1" customWidth="1"/>
    <col min="27" max="27" width="1.19921875" style="1" customWidth="1"/>
    <col min="28" max="16384" width="8.69921875" style="1"/>
  </cols>
  <sheetData>
    <row r="2" spans="2:29" ht="12" customHeight="1">
      <c r="C2" s="595"/>
      <c r="D2" s="94"/>
      <c r="E2" s="94"/>
      <c r="F2" s="94"/>
      <c r="G2" s="94"/>
      <c r="H2" s="94"/>
      <c r="I2" s="94"/>
      <c r="J2" s="94"/>
      <c r="K2" s="94"/>
      <c r="L2" s="94"/>
      <c r="M2" s="94"/>
      <c r="N2" s="596" t="s">
        <v>4114</v>
      </c>
      <c r="O2" s="94"/>
      <c r="P2" s="94"/>
      <c r="Q2" s="94"/>
      <c r="R2" s="94"/>
      <c r="S2" s="94"/>
      <c r="T2" s="94"/>
      <c r="U2" s="94"/>
      <c r="V2" s="94"/>
      <c r="W2" s="94"/>
      <c r="X2" s="94"/>
      <c r="Y2" s="94"/>
      <c r="Z2" s="94"/>
      <c r="AA2" s="94"/>
      <c r="AB2" s="94"/>
      <c r="AC2" s="94"/>
    </row>
    <row r="4" spans="2:29" ht="12" customHeight="1">
      <c r="K4" s="1" t="s">
        <v>4129</v>
      </c>
      <c r="M4" s="1" t="s">
        <v>4130</v>
      </c>
      <c r="O4" s="1" t="s">
        <v>4117</v>
      </c>
      <c r="Q4" s="1" t="s">
        <v>4118</v>
      </c>
      <c r="U4" s="861"/>
      <c r="V4" s="861"/>
    </row>
    <row r="6" spans="2:29" ht="12" customHeight="1">
      <c r="B6" s="1113" t="s">
        <v>16229</v>
      </c>
      <c r="C6" s="1113"/>
      <c r="D6" s="1113"/>
      <c r="E6" s="1113"/>
      <c r="F6" s="1113"/>
      <c r="G6" s="1113"/>
      <c r="H6" s="1113"/>
      <c r="I6" s="1113"/>
      <c r="J6" s="1113"/>
      <c r="K6" s="1113"/>
      <c r="L6" s="1114" t="s">
        <v>4144</v>
      </c>
      <c r="M6" s="1114"/>
      <c r="N6" s="1114"/>
      <c r="O6" s="1114"/>
      <c r="P6" s="1114"/>
      <c r="Q6" s="1114"/>
      <c r="R6" s="1114"/>
      <c r="S6" s="1114"/>
      <c r="T6" s="1114"/>
      <c r="U6" s="1114"/>
      <c r="V6" s="1114"/>
      <c r="W6" s="1114"/>
      <c r="X6" s="1114"/>
      <c r="Y6" s="1114"/>
      <c r="Z6" s="1114"/>
    </row>
    <row r="7" spans="2:29" ht="12" customHeight="1">
      <c r="B7" s="1113"/>
      <c r="C7" s="1113"/>
      <c r="D7" s="1113"/>
      <c r="E7" s="1113"/>
      <c r="F7" s="1113"/>
      <c r="G7" s="1113"/>
      <c r="H7" s="1113"/>
      <c r="I7" s="1113"/>
      <c r="J7" s="1113"/>
      <c r="K7" s="1113"/>
      <c r="L7" s="1114"/>
      <c r="M7" s="1114"/>
      <c r="N7" s="1114"/>
      <c r="O7" s="1114"/>
      <c r="P7" s="1114"/>
      <c r="Q7" s="1114"/>
      <c r="R7" s="1114"/>
      <c r="S7" s="1114"/>
      <c r="T7" s="1114"/>
      <c r="U7" s="1114"/>
      <c r="V7" s="1114"/>
      <c r="W7" s="1114"/>
      <c r="X7" s="1114"/>
      <c r="Y7" s="1114"/>
      <c r="Z7" s="1114"/>
    </row>
    <row r="8" spans="2:29" ht="12" customHeight="1">
      <c r="B8" s="1266" t="s">
        <v>4119</v>
      </c>
      <c r="C8" s="1266"/>
      <c r="D8" s="1266"/>
      <c r="E8" s="1266"/>
      <c r="F8" s="1266"/>
      <c r="G8" s="1266"/>
      <c r="H8" s="1266"/>
      <c r="I8" s="1266"/>
      <c r="J8" s="1266"/>
      <c r="K8" s="1266"/>
      <c r="L8" s="1082" t="s">
        <v>4095</v>
      </c>
      <c r="M8" s="1012"/>
      <c r="N8" s="1012"/>
      <c r="O8" s="1012"/>
      <c r="P8" s="1012"/>
      <c r="Q8" s="1012"/>
      <c r="R8" s="1205" t="s">
        <v>4096</v>
      </c>
      <c r="S8" s="968"/>
      <c r="T8" s="969"/>
      <c r="U8" s="1012"/>
      <c r="V8" s="1012" t="s">
        <v>12</v>
      </c>
      <c r="W8" s="1012"/>
      <c r="X8" s="1012" t="s">
        <v>11</v>
      </c>
      <c r="Y8" s="1012"/>
      <c r="Z8" s="1078" t="s">
        <v>227</v>
      </c>
    </row>
    <row r="9" spans="2:29" ht="12" customHeight="1">
      <c r="B9" s="1266"/>
      <c r="C9" s="1266"/>
      <c r="D9" s="1266"/>
      <c r="E9" s="1266"/>
      <c r="F9" s="1266"/>
      <c r="G9" s="1266"/>
      <c r="H9" s="1266"/>
      <c r="I9" s="1266"/>
      <c r="J9" s="1266"/>
      <c r="K9" s="1266"/>
      <c r="L9" s="1083"/>
      <c r="M9" s="1013"/>
      <c r="N9" s="1013"/>
      <c r="O9" s="1013"/>
      <c r="P9" s="1013"/>
      <c r="Q9" s="1013"/>
      <c r="R9" s="1206"/>
      <c r="S9" s="970"/>
      <c r="T9" s="971"/>
      <c r="U9" s="1013"/>
      <c r="V9" s="1013"/>
      <c r="W9" s="1013"/>
      <c r="X9" s="1013"/>
      <c r="Y9" s="1013"/>
      <c r="Z9" s="1079"/>
    </row>
    <row r="10" spans="2:29" ht="12" customHeight="1">
      <c r="B10" s="1266" t="s">
        <v>4120</v>
      </c>
      <c r="C10" s="1266"/>
      <c r="D10" s="1266"/>
      <c r="E10" s="1266"/>
      <c r="F10" s="1266"/>
      <c r="G10" s="1266"/>
      <c r="H10" s="1113" t="s">
        <v>3755</v>
      </c>
      <c r="I10" s="1113"/>
      <c r="J10" s="1113"/>
      <c r="K10" s="1113"/>
      <c r="L10" s="1265"/>
      <c r="M10" s="1265"/>
      <c r="N10" s="1265"/>
      <c r="O10" s="1265"/>
      <c r="P10" s="1265"/>
      <c r="Q10" s="1265"/>
      <c r="R10" s="1265"/>
      <c r="S10" s="1265"/>
      <c r="T10" s="1265"/>
      <c r="U10" s="1265"/>
      <c r="V10" s="1265"/>
      <c r="W10" s="1265"/>
      <c r="X10" s="1265"/>
      <c r="Y10" s="1265"/>
      <c r="Z10" s="1265"/>
    </row>
    <row r="11" spans="2:29" ht="12" customHeight="1">
      <c r="B11" s="1266"/>
      <c r="C11" s="1266"/>
      <c r="D11" s="1266"/>
      <c r="E11" s="1266"/>
      <c r="F11" s="1266"/>
      <c r="G11" s="1266"/>
      <c r="H11" s="1113"/>
      <c r="I11" s="1113"/>
      <c r="J11" s="1113"/>
      <c r="K11" s="1113"/>
      <c r="L11" s="1265"/>
      <c r="M11" s="1265"/>
      <c r="N11" s="1265"/>
      <c r="O11" s="1265"/>
      <c r="P11" s="1265"/>
      <c r="Q11" s="1265"/>
      <c r="R11" s="1265"/>
      <c r="S11" s="1265"/>
      <c r="T11" s="1265"/>
      <c r="U11" s="1265"/>
      <c r="V11" s="1265"/>
      <c r="W11" s="1265"/>
      <c r="X11" s="1265"/>
      <c r="Y11" s="1265"/>
      <c r="Z11" s="1265"/>
    </row>
    <row r="12" spans="2:29" ht="12" customHeight="1">
      <c r="B12" s="1266"/>
      <c r="C12" s="1266"/>
      <c r="D12" s="1266"/>
      <c r="E12" s="1266"/>
      <c r="F12" s="1266"/>
      <c r="G12" s="1266"/>
      <c r="H12" s="1113" t="s">
        <v>3975</v>
      </c>
      <c r="I12" s="1113"/>
      <c r="J12" s="1113"/>
      <c r="K12" s="1113"/>
      <c r="L12" s="1156"/>
      <c r="M12" s="1157"/>
      <c r="N12" s="1157"/>
      <c r="O12" s="1157"/>
      <c r="P12" s="1157"/>
      <c r="Q12" s="1157"/>
      <c r="R12" s="1157"/>
      <c r="S12" s="1157"/>
      <c r="T12" s="1157"/>
      <c r="U12" s="1157"/>
      <c r="V12" s="1157"/>
      <c r="W12" s="1157"/>
      <c r="X12" s="1157"/>
      <c r="Y12" s="1157"/>
      <c r="Z12" s="1158"/>
    </row>
    <row r="13" spans="2:29" ht="12" customHeight="1">
      <c r="B13" s="1266"/>
      <c r="C13" s="1266"/>
      <c r="D13" s="1266"/>
      <c r="E13" s="1266"/>
      <c r="F13" s="1266"/>
      <c r="G13" s="1266"/>
      <c r="H13" s="1113"/>
      <c r="I13" s="1113"/>
      <c r="J13" s="1113"/>
      <c r="K13" s="1113"/>
      <c r="L13" s="1159"/>
      <c r="M13" s="1160"/>
      <c r="N13" s="1160"/>
      <c r="O13" s="1160"/>
      <c r="P13" s="1160"/>
      <c r="Q13" s="1160"/>
      <c r="R13" s="1160"/>
      <c r="S13" s="1160"/>
      <c r="T13" s="1160"/>
      <c r="U13" s="1160"/>
      <c r="V13" s="1160"/>
      <c r="W13" s="1160"/>
      <c r="X13" s="1160"/>
      <c r="Y13" s="1160"/>
      <c r="Z13" s="1161"/>
    </row>
    <row r="14" spans="2:29" ht="12" customHeight="1">
      <c r="B14" s="1266"/>
      <c r="C14" s="1266"/>
      <c r="D14" s="1266"/>
      <c r="E14" s="1266"/>
      <c r="F14" s="1266"/>
      <c r="G14" s="1266"/>
      <c r="H14" s="1113"/>
      <c r="I14" s="1113"/>
      <c r="J14" s="1113"/>
      <c r="K14" s="1113"/>
      <c r="L14" s="1159"/>
      <c r="M14" s="1160"/>
      <c r="N14" s="1160"/>
      <c r="O14" s="1160"/>
      <c r="P14" s="1160"/>
      <c r="Q14" s="1160"/>
      <c r="R14" s="1160"/>
      <c r="S14" s="1160"/>
      <c r="T14" s="1160"/>
      <c r="U14" s="1160"/>
      <c r="V14" s="1160"/>
      <c r="W14" s="1160"/>
      <c r="X14" s="1160"/>
      <c r="Y14" s="1160"/>
      <c r="Z14" s="1161"/>
    </row>
    <row r="15" spans="2:29" ht="12" customHeight="1">
      <c r="B15" s="1266"/>
      <c r="C15" s="1266"/>
      <c r="D15" s="1266"/>
      <c r="E15" s="1266"/>
      <c r="F15" s="1266"/>
      <c r="G15" s="1266"/>
      <c r="H15" s="1113"/>
      <c r="I15" s="1113"/>
      <c r="J15" s="1113"/>
      <c r="K15" s="1113"/>
      <c r="L15" s="1162"/>
      <c r="M15" s="1163"/>
      <c r="N15" s="1163"/>
      <c r="O15" s="1163"/>
      <c r="P15" s="1163"/>
      <c r="Q15" s="1163"/>
      <c r="R15" s="1163"/>
      <c r="S15" s="1163"/>
      <c r="T15" s="1163"/>
      <c r="U15" s="1163"/>
      <c r="V15" s="1163"/>
      <c r="W15" s="1163"/>
      <c r="X15" s="1163"/>
      <c r="Y15" s="1163"/>
      <c r="Z15" s="1164"/>
    </row>
    <row r="16" spans="2:29" ht="12" customHeight="1">
      <c r="B16" s="1267" t="s">
        <v>4131</v>
      </c>
      <c r="C16" s="1268"/>
      <c r="D16" s="1268"/>
      <c r="E16" s="1268"/>
      <c r="F16" s="1268"/>
      <c r="G16" s="1268"/>
      <c r="H16" s="1268"/>
      <c r="I16" s="1268"/>
      <c r="J16" s="1268"/>
      <c r="K16" s="1269"/>
      <c r="L16" s="862"/>
      <c r="M16" s="862"/>
      <c r="O16" s="1" t="s">
        <v>12</v>
      </c>
      <c r="Q16" s="1" t="s">
        <v>11</v>
      </c>
      <c r="S16" s="1" t="s">
        <v>227</v>
      </c>
      <c r="T16" s="598"/>
      <c r="U16" s="598"/>
      <c r="V16" s="598"/>
      <c r="W16" s="598"/>
      <c r="X16" s="598"/>
      <c r="Y16" s="598"/>
      <c r="Z16" s="599"/>
    </row>
    <row r="17" spans="2:27" ht="12" customHeight="1">
      <c r="B17" s="1113" t="s">
        <v>67</v>
      </c>
      <c r="C17" s="1113"/>
      <c r="D17" s="1113"/>
      <c r="E17" s="1113"/>
      <c r="F17" s="1113"/>
      <c r="G17" s="1113"/>
      <c r="H17" s="1113"/>
      <c r="I17" s="1113"/>
      <c r="J17" s="1113"/>
      <c r="K17" s="1113"/>
      <c r="L17" s="1114"/>
      <c r="M17" s="1114"/>
      <c r="N17" s="1114"/>
      <c r="O17" s="1114"/>
      <c r="P17" s="1114"/>
      <c r="Q17" s="1114"/>
      <c r="R17" s="1114"/>
      <c r="S17" s="1114"/>
      <c r="T17" s="1114"/>
      <c r="U17" s="1114"/>
      <c r="V17" s="1114"/>
      <c r="W17" s="1114"/>
      <c r="X17" s="1114"/>
      <c r="Y17" s="1114"/>
      <c r="Z17" s="1114"/>
    </row>
    <row r="18" spans="2:27" ht="12" customHeight="1">
      <c r="B18" s="1113"/>
      <c r="C18" s="1113"/>
      <c r="D18" s="1113"/>
      <c r="E18" s="1113"/>
      <c r="F18" s="1113"/>
      <c r="G18" s="1113"/>
      <c r="H18" s="1113"/>
      <c r="I18" s="1113"/>
      <c r="J18" s="1113"/>
      <c r="K18" s="1113"/>
      <c r="L18" s="1114"/>
      <c r="M18" s="1114"/>
      <c r="N18" s="1114"/>
      <c r="O18" s="1114"/>
      <c r="P18" s="1114"/>
      <c r="Q18" s="1114"/>
      <c r="R18" s="1114"/>
      <c r="S18" s="1114"/>
      <c r="T18" s="1114"/>
      <c r="U18" s="1114"/>
      <c r="V18" s="1114"/>
      <c r="W18" s="1114"/>
      <c r="X18" s="1114"/>
      <c r="Y18" s="1114"/>
      <c r="Z18" s="1114"/>
    </row>
    <row r="19" spans="2:27" ht="12" customHeight="1">
      <c r="B19" s="121"/>
      <c r="C19" s="121"/>
      <c r="D19" s="121"/>
      <c r="E19" s="121"/>
      <c r="F19" s="121"/>
      <c r="G19" s="121"/>
      <c r="H19" s="121"/>
      <c r="I19" s="121"/>
      <c r="J19" s="121"/>
      <c r="K19" s="121"/>
      <c r="L19" s="121"/>
      <c r="M19" s="121"/>
      <c r="N19" s="121"/>
      <c r="O19" s="121"/>
      <c r="P19" s="121"/>
      <c r="Q19" s="121"/>
      <c r="R19" s="121"/>
      <c r="S19" s="121"/>
      <c r="T19" s="121"/>
      <c r="U19" s="121"/>
      <c r="V19" s="121"/>
      <c r="W19" s="121"/>
      <c r="X19" s="121"/>
      <c r="Y19" s="121"/>
      <c r="Z19" s="121"/>
    </row>
    <row r="20" spans="2:27" ht="12" customHeight="1">
      <c r="B20" s="1" t="s">
        <v>4122</v>
      </c>
      <c r="F20" s="1110" t="s">
        <v>4132</v>
      </c>
      <c r="G20" s="1110"/>
      <c r="H20" s="1" t="s">
        <v>4124</v>
      </c>
    </row>
    <row r="21" spans="2:27" ht="12" customHeight="1">
      <c r="F21" s="121"/>
      <c r="G21" s="121"/>
    </row>
    <row r="22" spans="2:27" ht="12" customHeight="1">
      <c r="C22" s="862"/>
      <c r="D22" s="862"/>
      <c r="F22" s="1" t="s">
        <v>12</v>
      </c>
      <c r="H22" s="1" t="s">
        <v>11</v>
      </c>
      <c r="J22" s="1" t="s">
        <v>227</v>
      </c>
    </row>
    <row r="24" spans="2:27" ht="12" customHeight="1">
      <c r="C24" s="1135" t="s">
        <v>23</v>
      </c>
      <c r="D24" s="1135"/>
      <c r="E24" s="862" t="s">
        <v>3794</v>
      </c>
      <c r="F24" s="862"/>
      <c r="G24" s="862"/>
      <c r="H24" s="862"/>
      <c r="I24" s="862"/>
      <c r="J24" s="862"/>
      <c r="K24" s="862"/>
      <c r="L24" s="99"/>
      <c r="M24" s="972" t="s">
        <v>3918</v>
      </c>
      <c r="N24" s="973"/>
      <c r="O24" s="973"/>
      <c r="P24" s="1125"/>
      <c r="Q24" s="1128"/>
      <c r="R24" s="342" t="s">
        <v>3919</v>
      </c>
      <c r="S24" s="1129"/>
      <c r="T24" s="1128"/>
      <c r="U24" s="237"/>
      <c r="V24" s="237"/>
      <c r="W24" s="237"/>
      <c r="X24" s="237"/>
      <c r="Y24" s="237"/>
      <c r="Z24" s="238"/>
    </row>
    <row r="25" spans="2:27" ht="12" customHeight="1">
      <c r="C25" s="1135"/>
      <c r="D25" s="1135"/>
      <c r="E25" s="862"/>
      <c r="F25" s="862"/>
      <c r="G25" s="862"/>
      <c r="H25" s="862"/>
      <c r="I25" s="862"/>
      <c r="J25" s="862"/>
      <c r="K25" s="862"/>
      <c r="L25" s="190"/>
      <c r="M25" s="972" t="s">
        <v>3920</v>
      </c>
      <c r="N25" s="973"/>
      <c r="O25" s="974"/>
      <c r="P25" s="1125"/>
      <c r="Q25" s="1126"/>
      <c r="R25" s="1127"/>
      <c r="S25" s="1130" t="s">
        <v>3921</v>
      </c>
      <c r="T25" s="1131"/>
      <c r="U25" s="974"/>
      <c r="V25" s="1125"/>
      <c r="W25" s="1126"/>
      <c r="X25" s="1126"/>
      <c r="Y25" s="1126"/>
      <c r="Z25" s="1127"/>
    </row>
    <row r="26" spans="2:27" ht="12" customHeight="1">
      <c r="C26" s="1135"/>
      <c r="D26" s="1135"/>
      <c r="E26" s="862"/>
      <c r="F26" s="862"/>
      <c r="G26" s="862"/>
      <c r="H26" s="862"/>
      <c r="I26" s="862"/>
      <c r="J26" s="862"/>
      <c r="K26" s="862"/>
      <c r="L26" s="190"/>
      <c r="M26" s="972" t="s">
        <v>3922</v>
      </c>
      <c r="N26" s="973"/>
      <c r="O26" s="974"/>
      <c r="P26" s="1125"/>
      <c r="Q26" s="1126"/>
      <c r="R26" s="1127"/>
      <c r="S26" s="972" t="s">
        <v>3923</v>
      </c>
      <c r="T26" s="973"/>
      <c r="U26" s="974"/>
      <c r="V26" s="1125"/>
      <c r="W26" s="1126"/>
      <c r="X26" s="1126"/>
      <c r="Y26" s="1126"/>
      <c r="Z26" s="1127"/>
    </row>
    <row r="27" spans="2:27" ht="12" customHeight="1">
      <c r="C27" s="95"/>
      <c r="D27" s="95"/>
      <c r="E27" s="338"/>
      <c r="F27" s="338"/>
      <c r="G27" s="338"/>
      <c r="H27" s="338"/>
      <c r="I27" s="338"/>
      <c r="J27" s="338"/>
      <c r="K27" s="338"/>
      <c r="L27" s="190"/>
      <c r="M27" s="972" t="s">
        <v>3924</v>
      </c>
      <c r="N27" s="973"/>
      <c r="O27" s="973"/>
      <c r="P27" s="1046"/>
      <c r="Q27" s="1046"/>
      <c r="R27" s="1046"/>
      <c r="S27" s="1046"/>
      <c r="T27" s="1046"/>
      <c r="U27" s="1046"/>
      <c r="V27" s="1046"/>
      <c r="W27" s="1046"/>
      <c r="X27" s="1046"/>
      <c r="Y27" s="1046"/>
      <c r="Z27" s="1046"/>
    </row>
    <row r="28" spans="2:27" ht="12" customHeight="1">
      <c r="C28" s="99"/>
      <c r="D28" s="99"/>
      <c r="E28" s="99"/>
      <c r="F28" s="99"/>
      <c r="G28" s="99"/>
      <c r="H28" s="344"/>
      <c r="I28" s="344"/>
      <c r="J28" s="190"/>
      <c r="K28" s="190"/>
      <c r="L28" s="190"/>
      <c r="M28" s="99"/>
      <c r="N28" s="99"/>
      <c r="O28" s="99"/>
      <c r="P28" s="99"/>
      <c r="Q28" s="99"/>
      <c r="R28" s="99"/>
      <c r="S28" s="99"/>
      <c r="T28" s="99"/>
      <c r="U28" s="99"/>
      <c r="V28" s="99"/>
      <c r="W28" s="99"/>
      <c r="X28" s="99"/>
      <c r="Y28" s="99"/>
      <c r="Z28" s="99"/>
    </row>
    <row r="29" spans="2:27" ht="12" customHeight="1">
      <c r="C29" s="1110" t="s">
        <v>7289</v>
      </c>
      <c r="D29" s="1110"/>
      <c r="E29" s="1110"/>
      <c r="F29" s="1110"/>
      <c r="G29" s="1110"/>
      <c r="H29" s="1110"/>
      <c r="I29" s="1110"/>
      <c r="J29" s="1110"/>
      <c r="K29" s="1110"/>
      <c r="M29" s="1110"/>
      <c r="N29" s="1110"/>
      <c r="O29" s="1110"/>
      <c r="P29" s="1110"/>
      <c r="Q29" s="1110"/>
      <c r="R29" s="1110"/>
      <c r="S29" s="1110"/>
      <c r="T29" s="1110"/>
      <c r="U29" s="1110"/>
      <c r="V29" s="1110"/>
      <c r="W29" s="1110"/>
      <c r="X29" s="1110"/>
      <c r="Y29" s="1110"/>
      <c r="Z29" s="1110"/>
    </row>
    <row r="30" spans="2:27" ht="12" customHeight="1">
      <c r="C30" s="1110"/>
      <c r="D30" s="1110"/>
      <c r="E30" s="1110"/>
      <c r="F30" s="1110"/>
      <c r="G30" s="1110"/>
      <c r="H30" s="1110"/>
      <c r="I30" s="1110"/>
      <c r="J30" s="1110"/>
      <c r="K30" s="1110"/>
      <c r="M30" s="1110"/>
      <c r="N30" s="1110"/>
      <c r="O30" s="1110"/>
      <c r="P30" s="1110"/>
      <c r="Q30" s="1110"/>
      <c r="R30" s="1110"/>
      <c r="S30" s="1110"/>
      <c r="T30" s="1110"/>
      <c r="U30" s="1110"/>
      <c r="V30" s="1110"/>
      <c r="W30" s="1110"/>
      <c r="X30" s="1110"/>
      <c r="Y30" s="1110"/>
      <c r="Z30" s="1110"/>
    </row>
    <row r="31" spans="2:27" s="2" customFormat="1" ht="14.55" customHeight="1">
      <c r="C31" s="1110" t="s">
        <v>7285</v>
      </c>
      <c r="D31" s="1110"/>
      <c r="E31" s="1110"/>
      <c r="F31" s="1110"/>
      <c r="G31" s="1110"/>
      <c r="H31" s="1110"/>
      <c r="I31" s="1110"/>
      <c r="J31" s="1110"/>
      <c r="K31" s="1110"/>
      <c r="L31" s="1"/>
      <c r="M31" s="1110"/>
      <c r="N31" s="1110"/>
      <c r="O31" s="1110"/>
      <c r="P31" s="1110"/>
      <c r="Q31" s="1110"/>
      <c r="R31" s="1110"/>
      <c r="S31" s="1110"/>
      <c r="T31" s="1110"/>
      <c r="U31" s="1110"/>
      <c r="V31" s="1110"/>
      <c r="W31" s="1110"/>
      <c r="X31" s="1110"/>
      <c r="Y31" s="1110"/>
      <c r="Z31" s="1110"/>
      <c r="AA31" s="354"/>
    </row>
    <row r="32" spans="2:27" s="2" customFormat="1" ht="14.55" customHeight="1">
      <c r="B32" s="1"/>
      <c r="C32" s="1110"/>
      <c r="D32" s="1110"/>
      <c r="E32" s="1110"/>
      <c r="F32" s="1110"/>
      <c r="G32" s="1110"/>
      <c r="H32" s="1110"/>
      <c r="I32" s="1110"/>
      <c r="J32" s="1110"/>
      <c r="K32" s="1110"/>
      <c r="L32" s="1"/>
      <c r="M32" s="1110"/>
      <c r="N32" s="1110"/>
      <c r="O32" s="1110"/>
      <c r="P32" s="1110"/>
      <c r="Q32" s="1110"/>
      <c r="R32" s="1110"/>
      <c r="S32" s="1110"/>
      <c r="T32" s="1110"/>
      <c r="U32" s="1110"/>
      <c r="V32" s="1110"/>
      <c r="W32" s="1110"/>
      <c r="X32" s="1110"/>
      <c r="Y32" s="1110"/>
      <c r="Z32" s="1110"/>
      <c r="AA32" s="354"/>
    </row>
    <row r="33" spans="1:53" ht="12" customHeight="1">
      <c r="C33" s="120"/>
      <c r="D33" s="120"/>
      <c r="E33" s="190"/>
      <c r="F33" s="190"/>
      <c r="G33" s="190"/>
      <c r="H33" s="190"/>
      <c r="I33" s="190"/>
      <c r="J33" s="190"/>
      <c r="K33" s="190"/>
      <c r="L33" s="99"/>
      <c r="M33" s="346"/>
      <c r="N33" s="346"/>
      <c r="O33" s="346"/>
      <c r="P33" s="346"/>
      <c r="Q33" s="346"/>
      <c r="R33" s="346"/>
      <c r="S33" s="346"/>
      <c r="T33" s="346"/>
      <c r="U33" s="346"/>
      <c r="V33" s="346"/>
      <c r="W33" s="346"/>
      <c r="X33" s="346"/>
      <c r="Y33" s="346"/>
      <c r="Z33" s="346"/>
    </row>
    <row r="34" spans="1:53" ht="12" customHeight="1">
      <c r="A34" s="2"/>
      <c r="C34" s="1" t="s">
        <v>3790</v>
      </c>
      <c r="H34" s="99"/>
      <c r="I34" s="99"/>
      <c r="J34" s="99"/>
      <c r="K34" s="99"/>
      <c r="L34" s="99"/>
      <c r="M34" s="99"/>
      <c r="N34" s="99"/>
      <c r="O34" s="99"/>
      <c r="P34" s="99"/>
      <c r="Q34" s="99"/>
      <c r="R34" s="99"/>
      <c r="S34" s="99"/>
      <c r="T34" s="99"/>
      <c r="U34" s="99"/>
      <c r="V34" s="99"/>
      <c r="W34" s="99"/>
      <c r="X34" s="99"/>
      <c r="Y34" s="99"/>
      <c r="Z34" s="99"/>
      <c r="AA34" s="99"/>
      <c r="AB34" s="99"/>
    </row>
    <row r="35" spans="1:53" ht="12" customHeight="1">
      <c r="A35" s="2"/>
      <c r="C35" s="1" t="s">
        <v>3791</v>
      </c>
      <c r="D35" s="2"/>
      <c r="H35" s="95"/>
      <c r="I35" s="95"/>
      <c r="J35" s="95"/>
      <c r="K35" s="99"/>
      <c r="L35" s="99"/>
      <c r="M35" s="99"/>
      <c r="N35" s="99"/>
      <c r="O35" s="99"/>
      <c r="P35" s="99"/>
      <c r="Q35" s="99"/>
      <c r="R35" s="99"/>
      <c r="S35" s="99"/>
      <c r="T35" s="99"/>
      <c r="U35" s="99"/>
      <c r="V35" s="99"/>
      <c r="W35" s="99"/>
      <c r="X35" s="99"/>
      <c r="Y35" s="99"/>
      <c r="Z35" s="99"/>
      <c r="AA35" s="99"/>
      <c r="AB35" s="99"/>
    </row>
    <row r="36" spans="1:53" s="2" customFormat="1" ht="14.4">
      <c r="A36" s="369"/>
      <c r="B36" s="99"/>
      <c r="C36" s="99"/>
      <c r="D36" s="99"/>
      <c r="E36" s="99"/>
      <c r="F36" s="99"/>
      <c r="G36" s="99"/>
      <c r="H36" s="99"/>
      <c r="I36" s="99"/>
      <c r="J36" s="99"/>
      <c r="K36" s="99"/>
      <c r="L36" s="99"/>
      <c r="M36" s="99"/>
      <c r="N36" s="99"/>
      <c r="O36" s="99"/>
      <c r="P36" s="99"/>
      <c r="Q36" s="99"/>
      <c r="R36" s="99"/>
      <c r="S36" s="99"/>
      <c r="T36" s="99"/>
      <c r="U36" s="99"/>
      <c r="V36" s="99"/>
      <c r="W36" s="99"/>
      <c r="X36" s="99"/>
      <c r="Y36" s="99"/>
      <c r="Z36" s="99"/>
      <c r="AA36" s="99"/>
      <c r="AC36" s="1"/>
      <c r="AD36" s="1"/>
      <c r="AE36" s="1"/>
      <c r="AF36" s="1"/>
      <c r="AG36" s="1"/>
      <c r="AH36" s="1"/>
      <c r="AI36" s="1"/>
      <c r="AJ36" s="1"/>
      <c r="AK36" s="1"/>
      <c r="AL36" s="1"/>
      <c r="AM36" s="1"/>
      <c r="AN36" s="1"/>
      <c r="AO36" s="1"/>
      <c r="AP36" s="1"/>
      <c r="AQ36" s="1"/>
      <c r="AR36" s="1"/>
      <c r="AS36" s="1"/>
      <c r="AT36" s="1"/>
      <c r="AU36" s="1"/>
      <c r="AV36" s="1"/>
      <c r="AW36" s="1"/>
      <c r="AX36" s="1"/>
      <c r="AY36" s="1"/>
      <c r="AZ36" s="1"/>
      <c r="BA36" s="1"/>
    </row>
    <row r="37" spans="1:53" ht="12" customHeight="1">
      <c r="B37" s="1" t="s">
        <v>4125</v>
      </c>
    </row>
    <row r="38" spans="1:53" ht="12" customHeight="1">
      <c r="B38" s="364">
        <v>1</v>
      </c>
      <c r="C38" s="1264" t="s">
        <v>4109</v>
      </c>
      <c r="D38" s="1264"/>
      <c r="E38" s="1264"/>
      <c r="F38" s="1264"/>
      <c r="G38" s="1264"/>
      <c r="H38" s="1264"/>
      <c r="I38" s="1264"/>
      <c r="J38" s="1264"/>
      <c r="K38" s="1264"/>
      <c r="L38" s="1264"/>
      <c r="M38" s="1264"/>
      <c r="N38" s="1264"/>
      <c r="O38" s="1264"/>
      <c r="P38" s="1264"/>
      <c r="Q38" s="1264"/>
      <c r="R38" s="1264"/>
      <c r="S38" s="1264"/>
      <c r="T38" s="1264"/>
      <c r="U38" s="1264"/>
      <c r="V38" s="1264"/>
      <c r="W38" s="1264"/>
      <c r="X38" s="1264"/>
      <c r="Y38" s="1264"/>
      <c r="Z38" s="1264"/>
      <c r="AA38" s="1264"/>
    </row>
    <row r="39" spans="1:53" ht="2.7" customHeight="1">
      <c r="B39" s="364"/>
      <c r="C39" s="593"/>
      <c r="D39" s="593"/>
      <c r="E39" s="593"/>
      <c r="F39" s="593"/>
      <c r="G39" s="593"/>
      <c r="H39" s="593"/>
      <c r="I39" s="593"/>
      <c r="J39" s="593"/>
      <c r="K39" s="593"/>
      <c r="L39" s="593"/>
      <c r="M39" s="593"/>
      <c r="N39" s="593"/>
      <c r="O39" s="593"/>
      <c r="P39" s="593"/>
      <c r="Q39" s="593"/>
      <c r="R39" s="593"/>
      <c r="S39" s="593"/>
      <c r="T39" s="593"/>
      <c r="U39" s="593"/>
      <c r="V39" s="593"/>
      <c r="W39" s="593"/>
      <c r="X39" s="593"/>
      <c r="Y39" s="593"/>
      <c r="Z39" s="593"/>
      <c r="AA39" s="593"/>
    </row>
    <row r="40" spans="1:53" ht="12" customHeight="1">
      <c r="B40" s="364">
        <v>2</v>
      </c>
      <c r="C40" s="1264" t="s">
        <v>4110</v>
      </c>
      <c r="D40" s="1264"/>
      <c r="E40" s="1264"/>
      <c r="F40" s="1264"/>
      <c r="G40" s="1264"/>
      <c r="H40" s="1264"/>
      <c r="I40" s="1264"/>
      <c r="J40" s="1264"/>
      <c r="K40" s="1264"/>
      <c r="L40" s="1264"/>
      <c r="M40" s="1264"/>
      <c r="N40" s="1264"/>
      <c r="O40" s="1264"/>
      <c r="P40" s="1264"/>
      <c r="Q40" s="1264"/>
      <c r="R40" s="1264"/>
      <c r="S40" s="1264"/>
      <c r="T40" s="1264"/>
      <c r="U40" s="1264"/>
      <c r="V40" s="1264"/>
      <c r="W40" s="1264"/>
      <c r="X40" s="1264"/>
      <c r="Y40" s="1264"/>
      <c r="Z40" s="1264"/>
      <c r="AA40" s="1264"/>
    </row>
    <row r="41" spans="1:53" ht="2.7" customHeight="1">
      <c r="B41" s="364"/>
      <c r="C41" s="593"/>
      <c r="D41" s="593"/>
      <c r="E41" s="593"/>
      <c r="F41" s="593"/>
      <c r="G41" s="593"/>
      <c r="H41" s="593"/>
      <c r="I41" s="593"/>
      <c r="J41" s="593"/>
      <c r="K41" s="593"/>
      <c r="L41" s="593"/>
      <c r="M41" s="593"/>
      <c r="N41" s="593"/>
      <c r="O41" s="593"/>
      <c r="P41" s="593"/>
      <c r="Q41" s="593"/>
      <c r="R41" s="593"/>
      <c r="S41" s="593"/>
      <c r="T41" s="593"/>
      <c r="U41" s="593"/>
      <c r="V41" s="593"/>
      <c r="W41" s="593"/>
      <c r="X41" s="593"/>
      <c r="Y41" s="593"/>
      <c r="Z41" s="593"/>
      <c r="AA41" s="593"/>
    </row>
    <row r="42" spans="1:53" ht="67.05" customHeight="1">
      <c r="B42" s="364">
        <v>3</v>
      </c>
      <c r="C42" s="1264" t="s">
        <v>16069</v>
      </c>
      <c r="D42" s="1264"/>
      <c r="E42" s="1264"/>
      <c r="F42" s="1264"/>
      <c r="G42" s="1264"/>
      <c r="H42" s="1264"/>
      <c r="I42" s="1264"/>
      <c r="J42" s="1264"/>
      <c r="K42" s="1264"/>
      <c r="L42" s="1264"/>
      <c r="M42" s="1264"/>
      <c r="N42" s="1264"/>
      <c r="O42" s="1264"/>
      <c r="P42" s="1264"/>
      <c r="Q42" s="1264"/>
      <c r="R42" s="1264"/>
      <c r="S42" s="1264"/>
      <c r="T42" s="1264"/>
      <c r="U42" s="1264"/>
      <c r="V42" s="1264"/>
      <c r="W42" s="1264"/>
      <c r="X42" s="1264"/>
      <c r="Y42" s="1264"/>
      <c r="Z42" s="1264"/>
      <c r="AA42" s="1264"/>
    </row>
    <row r="43" spans="1:53" ht="2.7" customHeight="1">
      <c r="B43" s="364"/>
      <c r="C43" s="593"/>
      <c r="D43" s="593"/>
      <c r="E43" s="593"/>
      <c r="F43" s="593"/>
      <c r="G43" s="593"/>
      <c r="H43" s="593"/>
      <c r="I43" s="593"/>
      <c r="J43" s="593"/>
      <c r="K43" s="593"/>
      <c r="L43" s="593"/>
      <c r="M43" s="593"/>
      <c r="N43" s="593"/>
      <c r="O43" s="593"/>
      <c r="P43" s="593"/>
      <c r="Q43" s="593"/>
      <c r="R43" s="593"/>
      <c r="S43" s="593"/>
      <c r="T43" s="593"/>
      <c r="U43" s="593"/>
      <c r="V43" s="593"/>
      <c r="W43" s="593"/>
      <c r="X43" s="593"/>
      <c r="Y43" s="593"/>
      <c r="Z43" s="593"/>
      <c r="AA43" s="593"/>
    </row>
    <row r="44" spans="1:53" ht="34.049999999999997" customHeight="1">
      <c r="B44" s="364">
        <v>4</v>
      </c>
      <c r="C44" s="1264" t="s">
        <v>16070</v>
      </c>
      <c r="D44" s="1264"/>
      <c r="E44" s="1264"/>
      <c r="F44" s="1264"/>
      <c r="G44" s="1264"/>
      <c r="H44" s="1264"/>
      <c r="I44" s="1264"/>
      <c r="J44" s="1264"/>
      <c r="K44" s="1264"/>
      <c r="L44" s="1264"/>
      <c r="M44" s="1264"/>
      <c r="N44" s="1264"/>
      <c r="O44" s="1264"/>
      <c r="P44" s="1264"/>
      <c r="Q44" s="1264"/>
      <c r="R44" s="1264"/>
      <c r="S44" s="1264"/>
      <c r="T44" s="1264"/>
      <c r="U44" s="1264"/>
      <c r="V44" s="1264"/>
      <c r="W44" s="1264"/>
      <c r="X44" s="1264"/>
      <c r="Y44" s="1264"/>
      <c r="Z44" s="1264"/>
      <c r="AA44" s="1264"/>
    </row>
    <row r="45" spans="1:53" ht="2.7" customHeight="1">
      <c r="B45" s="364"/>
      <c r="C45" s="593"/>
      <c r="D45" s="593"/>
      <c r="E45" s="593"/>
      <c r="F45" s="593"/>
      <c r="G45" s="593"/>
      <c r="H45" s="593"/>
      <c r="I45" s="593"/>
      <c r="J45" s="593"/>
      <c r="K45" s="593"/>
      <c r="L45" s="593"/>
      <c r="M45" s="593"/>
      <c r="N45" s="593"/>
      <c r="O45" s="593"/>
      <c r="P45" s="593"/>
      <c r="Q45" s="593"/>
      <c r="R45" s="593"/>
      <c r="S45" s="593"/>
      <c r="T45" s="593"/>
      <c r="U45" s="593"/>
      <c r="V45" s="593"/>
      <c r="W45" s="593"/>
      <c r="X45" s="593"/>
      <c r="Y45" s="593"/>
      <c r="Z45" s="593"/>
      <c r="AA45" s="593"/>
    </row>
    <row r="46" spans="1:53" ht="22.95" customHeight="1">
      <c r="B46" s="364">
        <v>5</v>
      </c>
      <c r="C46" s="1264" t="s">
        <v>16071</v>
      </c>
      <c r="D46" s="1264"/>
      <c r="E46" s="1264"/>
      <c r="F46" s="1264"/>
      <c r="G46" s="1264"/>
      <c r="H46" s="1264"/>
      <c r="I46" s="1264"/>
      <c r="J46" s="1264"/>
      <c r="K46" s="1264"/>
      <c r="L46" s="1264"/>
      <c r="M46" s="1264"/>
      <c r="N46" s="1264"/>
      <c r="O46" s="1264"/>
      <c r="P46" s="1264"/>
      <c r="Q46" s="1264"/>
      <c r="R46" s="1264"/>
      <c r="S46" s="1264"/>
      <c r="T46" s="1264"/>
      <c r="U46" s="1264"/>
      <c r="V46" s="1264"/>
      <c r="W46" s="1264"/>
      <c r="X46" s="1264"/>
      <c r="Y46" s="1264"/>
      <c r="Z46" s="1264"/>
      <c r="AA46" s="1264"/>
    </row>
    <row r="47" spans="1:53" ht="2.7" customHeight="1">
      <c r="B47" s="364"/>
      <c r="C47" s="593"/>
      <c r="D47" s="593"/>
      <c r="E47" s="593"/>
      <c r="F47" s="593"/>
      <c r="G47" s="593"/>
      <c r="H47" s="593"/>
      <c r="I47" s="593"/>
      <c r="J47" s="593"/>
      <c r="K47" s="593"/>
      <c r="L47" s="593"/>
      <c r="M47" s="593"/>
      <c r="N47" s="593"/>
      <c r="O47" s="593"/>
      <c r="P47" s="593"/>
      <c r="Q47" s="593"/>
      <c r="R47" s="593"/>
      <c r="S47" s="593"/>
      <c r="T47" s="593"/>
      <c r="U47" s="593"/>
      <c r="V47" s="593"/>
      <c r="W47" s="593"/>
      <c r="X47" s="593"/>
      <c r="Y47" s="593"/>
      <c r="Z47" s="593"/>
      <c r="AA47" s="593"/>
    </row>
    <row r="48" spans="1:53" ht="24.6" customHeight="1">
      <c r="B48" s="364">
        <v>6</v>
      </c>
      <c r="C48" s="1264" t="s">
        <v>16072</v>
      </c>
      <c r="D48" s="1264"/>
      <c r="E48" s="1264"/>
      <c r="F48" s="1264"/>
      <c r="G48" s="1264"/>
      <c r="H48" s="1264"/>
      <c r="I48" s="1264"/>
      <c r="J48" s="1264"/>
      <c r="K48" s="1264"/>
      <c r="L48" s="1264"/>
      <c r="M48" s="1264"/>
      <c r="N48" s="1264"/>
      <c r="O48" s="1264"/>
      <c r="P48" s="1264"/>
      <c r="Q48" s="1264"/>
      <c r="R48" s="1264"/>
      <c r="S48" s="1264"/>
      <c r="T48" s="1264"/>
      <c r="U48" s="1264"/>
      <c r="V48" s="1264"/>
      <c r="W48" s="1264"/>
      <c r="X48" s="1264"/>
      <c r="Y48" s="1264"/>
      <c r="Z48" s="1264"/>
      <c r="AA48" s="1264"/>
    </row>
    <row r="49" spans="2:27" ht="2.4" customHeight="1">
      <c r="B49" s="364"/>
      <c r="C49" s="593"/>
      <c r="D49" s="593"/>
      <c r="E49" s="593"/>
      <c r="F49" s="593"/>
      <c r="G49" s="593"/>
      <c r="H49" s="593"/>
      <c r="I49" s="593"/>
      <c r="J49" s="593"/>
      <c r="K49" s="593"/>
      <c r="L49" s="593"/>
      <c r="M49" s="593"/>
      <c r="N49" s="593"/>
      <c r="O49" s="593"/>
      <c r="P49" s="593"/>
      <c r="Q49" s="593"/>
      <c r="R49" s="593"/>
      <c r="S49" s="593"/>
      <c r="T49" s="593"/>
      <c r="U49" s="593"/>
      <c r="V49" s="593"/>
      <c r="W49" s="593"/>
      <c r="X49" s="593"/>
      <c r="Y49" s="593"/>
      <c r="Z49" s="593"/>
      <c r="AA49" s="593"/>
    </row>
    <row r="50" spans="2:27" ht="12" customHeight="1">
      <c r="B50" s="364">
        <v>7</v>
      </c>
      <c r="C50" s="1264" t="s">
        <v>16067</v>
      </c>
      <c r="D50" s="1264"/>
      <c r="E50" s="1264"/>
      <c r="F50" s="1264"/>
      <c r="G50" s="1264"/>
      <c r="H50" s="1264"/>
      <c r="I50" s="1264"/>
      <c r="J50" s="1264"/>
      <c r="K50" s="1264"/>
      <c r="L50" s="1264"/>
      <c r="M50" s="1264"/>
      <c r="N50" s="1264"/>
      <c r="O50" s="1264"/>
      <c r="P50" s="1264"/>
      <c r="Q50" s="1264"/>
      <c r="R50" s="1264"/>
      <c r="S50" s="1264"/>
      <c r="T50" s="1264"/>
      <c r="U50" s="1264"/>
      <c r="V50" s="1264"/>
      <c r="W50" s="1264"/>
      <c r="X50" s="1264"/>
      <c r="Y50" s="1264"/>
      <c r="Z50" s="1264"/>
      <c r="AA50" s="1264"/>
    </row>
    <row r="51" spans="2:27" ht="2.7" customHeight="1">
      <c r="B51" s="364"/>
      <c r="C51" s="593"/>
      <c r="D51" s="593"/>
      <c r="E51" s="593"/>
      <c r="F51" s="593"/>
      <c r="G51" s="593"/>
      <c r="H51" s="593"/>
      <c r="I51" s="593"/>
      <c r="J51" s="593"/>
      <c r="K51" s="593"/>
      <c r="L51" s="593"/>
      <c r="M51" s="593"/>
      <c r="N51" s="593"/>
      <c r="O51" s="593"/>
      <c r="P51" s="593"/>
      <c r="Q51" s="593"/>
      <c r="R51" s="593"/>
      <c r="S51" s="593"/>
      <c r="T51" s="593"/>
      <c r="U51" s="593"/>
      <c r="V51" s="593"/>
      <c r="W51" s="593"/>
      <c r="X51" s="593"/>
      <c r="Y51" s="593"/>
      <c r="Z51" s="593"/>
      <c r="AA51" s="593"/>
    </row>
    <row r="52" spans="2:27" ht="25.8" customHeight="1">
      <c r="B52" s="364">
        <v>8</v>
      </c>
      <c r="C52" s="1264" t="s">
        <v>4146</v>
      </c>
      <c r="D52" s="1264"/>
      <c r="E52" s="126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row>
    <row r="53" spans="2:27" ht="12" customHeight="1">
      <c r="C53" s="94"/>
      <c r="D53" s="94"/>
    </row>
    <row r="54" spans="2:27" ht="12" customHeight="1">
      <c r="C54" s="94"/>
      <c r="D54" s="94"/>
    </row>
  </sheetData>
  <mergeCells count="52">
    <mergeCell ref="C29:K30"/>
    <mergeCell ref="M29:Z30"/>
    <mergeCell ref="C31:K32"/>
    <mergeCell ref="M31:Z32"/>
    <mergeCell ref="S24:T24"/>
    <mergeCell ref="M25:O25"/>
    <mergeCell ref="P25:R25"/>
    <mergeCell ref="S25:U25"/>
    <mergeCell ref="P24:Q24"/>
    <mergeCell ref="M27:O27"/>
    <mergeCell ref="P27:Z27"/>
    <mergeCell ref="V25:Z25"/>
    <mergeCell ref="M26:O26"/>
    <mergeCell ref="P26:R26"/>
    <mergeCell ref="S26:U26"/>
    <mergeCell ref="V26:Z26"/>
    <mergeCell ref="F20:G20"/>
    <mergeCell ref="C22:D22"/>
    <mergeCell ref="C24:D26"/>
    <mergeCell ref="E24:K26"/>
    <mergeCell ref="M24:O24"/>
    <mergeCell ref="B16:K16"/>
    <mergeCell ref="L16:M16"/>
    <mergeCell ref="B17:K18"/>
    <mergeCell ref="L17:Z18"/>
    <mergeCell ref="B10:G15"/>
    <mergeCell ref="H10:K11"/>
    <mergeCell ref="H12:K15"/>
    <mergeCell ref="U4:V4"/>
    <mergeCell ref="L10:Z11"/>
    <mergeCell ref="L12:Z15"/>
    <mergeCell ref="B6:K7"/>
    <mergeCell ref="L6:Z7"/>
    <mergeCell ref="B8:K9"/>
    <mergeCell ref="L8:L9"/>
    <mergeCell ref="M8:Q9"/>
    <mergeCell ref="R8:R9"/>
    <mergeCell ref="S8:T9"/>
    <mergeCell ref="U8:U9"/>
    <mergeCell ref="V8:V9"/>
    <mergeCell ref="W8:W9"/>
    <mergeCell ref="X8:X9"/>
    <mergeCell ref="Y8:Y9"/>
    <mergeCell ref="Z8:Z9"/>
    <mergeCell ref="C48:AA48"/>
    <mergeCell ref="C50:AA50"/>
    <mergeCell ref="C52:AA52"/>
    <mergeCell ref="C38:AA38"/>
    <mergeCell ref="C40:AA40"/>
    <mergeCell ref="C42:AA42"/>
    <mergeCell ref="C44:AA44"/>
    <mergeCell ref="C46:AA46"/>
  </mergeCells>
  <phoneticPr fontId="3"/>
  <dataValidations count="5">
    <dataValidation type="list" allowBlank="1" showInputMessage="1" showErrorMessage="1" sqref="U4:V4" xr:uid="{FBFF2F39-EEC3-4618-9F35-1CD206855778}">
      <formula1>選択</formula1>
    </dataValidation>
    <dataValidation type="list" allowBlank="1" showInputMessage="1" showErrorMessage="1" sqref="Y8:Y9 R16 I22" xr:uid="{8A41FB1F-2872-43BB-86E9-309481066A3F}">
      <formula1>日</formula1>
    </dataValidation>
    <dataValidation type="list" allowBlank="1" showInputMessage="1" showErrorMessage="1" sqref="W8:W9 P16 G22" xr:uid="{4A7A8E5A-C982-4F2A-BDDF-32D41BC7741F}">
      <formula1>月</formula1>
    </dataValidation>
    <dataValidation type="list" allowBlank="1" showInputMessage="1" showErrorMessage="1" sqref="U8:U9 N16 E22" xr:uid="{B7CCF398-7D46-4E72-99AB-874B09B155B6}">
      <formula1>年</formula1>
    </dataValidation>
    <dataValidation type="list" allowBlank="1" showInputMessage="1" showErrorMessage="1" sqref="S8:T9 L16:M16 C22:D22" xr:uid="{83C03781-A5DE-4C0F-AE70-1BDBFC66A920}">
      <formula1>元号</formula1>
    </dataValidation>
  </dataValidations>
  <pageMargins left="0.7" right="0.7" top="0.75" bottom="0.75" header="0.3" footer="0.3"/>
  <pageSetup paperSize="9"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F83A48-6453-4EC2-A4A3-04A3C00126F9}">
  <sheetPr codeName="Sheet7"/>
  <dimension ref="A1:U1177"/>
  <sheetViews>
    <sheetView topLeftCell="C1" zoomScale="70" zoomScaleNormal="70" workbookViewId="0">
      <pane ySplit="2" topLeftCell="A3" activePane="bottomLeft" state="frozen"/>
      <selection activeCell="H2" sqref="H2"/>
      <selection pane="bottomLeft" activeCell="K3" sqref="K3"/>
    </sheetView>
  </sheetViews>
  <sheetFormatPr defaultRowHeight="18"/>
  <cols>
    <col min="1" max="1" width="12.59765625" bestFit="1" customWidth="1"/>
    <col min="2" max="2" width="14.296875" bestFit="1" customWidth="1"/>
    <col min="3" max="3" width="10.796875" bestFit="1" customWidth="1"/>
    <col min="4" max="4" width="12.09765625" bestFit="1" customWidth="1"/>
    <col min="5" max="5" width="45.796875" customWidth="1"/>
    <col min="6" max="6" width="12.09765625" customWidth="1"/>
    <col min="7" max="7" width="15.09765625" bestFit="1" customWidth="1"/>
    <col min="8" max="8" width="27.59765625" bestFit="1" customWidth="1"/>
    <col min="9" max="9" width="17.09765625" bestFit="1" customWidth="1"/>
    <col min="10" max="10" width="12.09765625" style="409" bestFit="1" customWidth="1"/>
    <col min="11" max="11" width="14.59765625" bestFit="1" customWidth="1"/>
    <col min="12" max="12" width="88.296875" bestFit="1" customWidth="1"/>
    <col min="13" max="13" width="55" bestFit="1" customWidth="1"/>
    <col min="14" max="15" width="48.796875" bestFit="1" customWidth="1"/>
    <col min="16" max="18" width="46.59765625" bestFit="1" customWidth="1"/>
    <col min="19" max="20" width="14" bestFit="1" customWidth="1"/>
    <col min="21" max="21" width="16" customWidth="1"/>
  </cols>
  <sheetData>
    <row r="1" spans="1:21">
      <c r="A1" t="s">
        <v>2481</v>
      </c>
      <c r="B1" s="409" t="s">
        <v>321</v>
      </c>
    </row>
    <row r="2" spans="1:21">
      <c r="A2" t="s">
        <v>1683</v>
      </c>
      <c r="B2" t="s">
        <v>1684</v>
      </c>
      <c r="C2" t="s">
        <v>1685</v>
      </c>
      <c r="D2" t="s">
        <v>1292</v>
      </c>
      <c r="E2" t="s">
        <v>2482</v>
      </c>
      <c r="F2" t="s">
        <v>1632</v>
      </c>
      <c r="G2" t="s">
        <v>1479</v>
      </c>
      <c r="H2" t="s">
        <v>350</v>
      </c>
      <c r="I2" t="s">
        <v>347</v>
      </c>
      <c r="J2" s="409" t="s">
        <v>348</v>
      </c>
      <c r="K2" t="s">
        <v>1617</v>
      </c>
      <c r="L2" t="s">
        <v>1618</v>
      </c>
      <c r="M2" t="s">
        <v>1619</v>
      </c>
      <c r="N2" t="s">
        <v>1620</v>
      </c>
      <c r="O2" t="s">
        <v>1621</v>
      </c>
      <c r="P2" t="s">
        <v>1622</v>
      </c>
      <c r="Q2" t="s">
        <v>1623</v>
      </c>
      <c r="R2" t="s">
        <v>1624</v>
      </c>
      <c r="S2" t="s">
        <v>1625</v>
      </c>
      <c r="T2" t="s">
        <v>1626</v>
      </c>
      <c r="U2" t="s">
        <v>1627</v>
      </c>
    </row>
    <row r="3" spans="1:21">
      <c r="A3">
        <v>1</v>
      </c>
      <c r="B3">
        <v>1</v>
      </c>
      <c r="C3">
        <v>1</v>
      </c>
      <c r="D3" t="s">
        <v>1449</v>
      </c>
      <c r="E3" t="s">
        <v>2483</v>
      </c>
      <c r="F3" t="s">
        <v>2381</v>
      </c>
      <c r="G3" t="s">
        <v>1539</v>
      </c>
      <c r="H3" t="s">
        <v>1540</v>
      </c>
      <c r="L3" t="s">
        <v>3665</v>
      </c>
    </row>
    <row r="4" spans="1:21">
      <c r="A4">
        <v>1</v>
      </c>
      <c r="B4">
        <v>1</v>
      </c>
      <c r="C4">
        <v>2</v>
      </c>
      <c r="D4" t="s">
        <v>1449</v>
      </c>
      <c r="E4" t="s">
        <v>2484</v>
      </c>
      <c r="F4" t="s">
        <v>2381</v>
      </c>
      <c r="G4" t="s">
        <v>1539</v>
      </c>
      <c r="H4" t="s">
        <v>1541</v>
      </c>
      <c r="I4" t="s">
        <v>1628</v>
      </c>
      <c r="L4" t="s">
        <v>430</v>
      </c>
    </row>
    <row r="5" spans="1:21">
      <c r="A5">
        <v>1</v>
      </c>
      <c r="B5">
        <v>1</v>
      </c>
      <c r="C5">
        <v>3</v>
      </c>
      <c r="D5" t="s">
        <v>1449</v>
      </c>
      <c r="E5" t="s">
        <v>3397</v>
      </c>
      <c r="F5" t="s">
        <v>2381</v>
      </c>
      <c r="G5" t="s">
        <v>1539</v>
      </c>
      <c r="H5" t="s">
        <v>1542</v>
      </c>
      <c r="I5" t="s">
        <v>1629</v>
      </c>
      <c r="L5" t="s">
        <v>427</v>
      </c>
      <c r="M5" t="s">
        <v>429</v>
      </c>
      <c r="N5" t="s">
        <v>12</v>
      </c>
      <c r="O5" t="s">
        <v>426</v>
      </c>
      <c r="P5" t="s">
        <v>11</v>
      </c>
      <c r="Q5" t="s">
        <v>428</v>
      </c>
      <c r="R5" t="s">
        <v>364</v>
      </c>
    </row>
    <row r="6" spans="1:21">
      <c r="A6">
        <v>1</v>
      </c>
      <c r="B6">
        <v>1</v>
      </c>
      <c r="C6">
        <v>4</v>
      </c>
      <c r="D6" t="s">
        <v>1449</v>
      </c>
      <c r="E6" t="s">
        <v>3398</v>
      </c>
      <c r="F6" t="s">
        <v>2381</v>
      </c>
      <c r="G6" t="s">
        <v>1539</v>
      </c>
      <c r="H6" t="s">
        <v>1543</v>
      </c>
      <c r="I6" t="s">
        <v>1629</v>
      </c>
      <c r="L6" t="s">
        <v>436</v>
      </c>
      <c r="M6" t="s">
        <v>438</v>
      </c>
      <c r="N6" t="s">
        <v>12</v>
      </c>
      <c r="O6" t="s">
        <v>435</v>
      </c>
      <c r="P6" t="s">
        <v>11</v>
      </c>
      <c r="Q6" t="s">
        <v>437</v>
      </c>
      <c r="R6" t="s">
        <v>364</v>
      </c>
    </row>
    <row r="7" spans="1:21">
      <c r="A7">
        <v>1</v>
      </c>
      <c r="B7">
        <v>1</v>
      </c>
      <c r="C7">
        <v>5</v>
      </c>
      <c r="D7" t="s">
        <v>1449</v>
      </c>
      <c r="E7" t="s">
        <v>3399</v>
      </c>
      <c r="F7" t="s">
        <v>2381</v>
      </c>
      <c r="G7" t="s">
        <v>1539</v>
      </c>
      <c r="H7" t="s">
        <v>1544</v>
      </c>
      <c r="I7" t="s">
        <v>1629</v>
      </c>
      <c r="L7" t="s">
        <v>432</v>
      </c>
      <c r="M7" t="s">
        <v>434</v>
      </c>
      <c r="N7" t="s">
        <v>12</v>
      </c>
      <c r="O7" t="s">
        <v>431</v>
      </c>
      <c r="P7" t="s">
        <v>11</v>
      </c>
      <c r="Q7" t="s">
        <v>433</v>
      </c>
      <c r="R7" t="s">
        <v>364</v>
      </c>
    </row>
    <row r="8" spans="1:21">
      <c r="A8">
        <v>1</v>
      </c>
      <c r="B8">
        <v>1</v>
      </c>
      <c r="C8">
        <v>6</v>
      </c>
      <c r="D8" t="s">
        <v>1449</v>
      </c>
      <c r="E8" t="s">
        <v>3400</v>
      </c>
      <c r="F8" t="s">
        <v>2381</v>
      </c>
      <c r="G8" t="s">
        <v>1539</v>
      </c>
      <c r="H8" t="s">
        <v>1545</v>
      </c>
      <c r="I8" t="s">
        <v>1629</v>
      </c>
      <c r="L8" t="s">
        <v>390</v>
      </c>
      <c r="M8" t="s">
        <v>392</v>
      </c>
      <c r="N8" t="s">
        <v>12</v>
      </c>
      <c r="O8" t="s">
        <v>389</v>
      </c>
      <c r="P8" t="s">
        <v>11</v>
      </c>
      <c r="Q8" t="s">
        <v>391</v>
      </c>
      <c r="R8" t="s">
        <v>364</v>
      </c>
    </row>
    <row r="9" spans="1:21">
      <c r="A9">
        <v>1</v>
      </c>
      <c r="B9">
        <v>1</v>
      </c>
      <c r="C9">
        <v>7</v>
      </c>
      <c r="D9" t="s">
        <v>1449</v>
      </c>
      <c r="E9" t="s">
        <v>3401</v>
      </c>
      <c r="F9" t="s">
        <v>2381</v>
      </c>
      <c r="G9" t="s">
        <v>1539</v>
      </c>
      <c r="H9" t="s">
        <v>1546</v>
      </c>
      <c r="I9" t="s">
        <v>1629</v>
      </c>
      <c r="L9" t="s">
        <v>423</v>
      </c>
      <c r="M9" t="s">
        <v>1470</v>
      </c>
      <c r="N9" t="s">
        <v>12</v>
      </c>
      <c r="O9" t="s">
        <v>422</v>
      </c>
      <c r="P9" t="s">
        <v>11</v>
      </c>
      <c r="Q9" t="s">
        <v>424</v>
      </c>
      <c r="R9" t="s">
        <v>364</v>
      </c>
    </row>
    <row r="10" spans="1:21">
      <c r="A10">
        <v>1</v>
      </c>
      <c r="B10">
        <v>1</v>
      </c>
      <c r="C10">
        <v>8</v>
      </c>
      <c r="D10" t="s">
        <v>1449</v>
      </c>
      <c r="E10" t="s">
        <v>3402</v>
      </c>
      <c r="F10" t="s">
        <v>2381</v>
      </c>
      <c r="G10" t="s">
        <v>1539</v>
      </c>
      <c r="H10" t="s">
        <v>1547</v>
      </c>
      <c r="I10" t="s">
        <v>1629</v>
      </c>
      <c r="L10" t="s">
        <v>394</v>
      </c>
      <c r="M10" t="s">
        <v>396</v>
      </c>
      <c r="N10" t="s">
        <v>12</v>
      </c>
      <c r="O10" t="s">
        <v>393</v>
      </c>
      <c r="P10" t="s">
        <v>11</v>
      </c>
      <c r="Q10" t="s">
        <v>395</v>
      </c>
      <c r="R10" t="s">
        <v>364</v>
      </c>
    </row>
    <row r="11" spans="1:21">
      <c r="A11" s="410">
        <v>1</v>
      </c>
      <c r="B11" s="410">
        <v>1</v>
      </c>
      <c r="C11" s="410">
        <v>9</v>
      </c>
      <c r="D11" s="410" t="s">
        <v>1449</v>
      </c>
      <c r="E11" s="410" t="s">
        <v>3657</v>
      </c>
      <c r="F11" s="410" t="s">
        <v>2381</v>
      </c>
      <c r="G11" s="410" t="s">
        <v>1539</v>
      </c>
      <c r="H11" s="410" t="s">
        <v>3663</v>
      </c>
      <c r="I11" s="410" t="s">
        <v>1629</v>
      </c>
      <c r="J11" s="411"/>
      <c r="K11" s="410"/>
      <c r="L11" s="410" t="s">
        <v>3658</v>
      </c>
      <c r="M11" s="410" t="s">
        <v>3659</v>
      </c>
      <c r="N11" s="410" t="s">
        <v>12</v>
      </c>
      <c r="O11" s="410" t="s">
        <v>3660</v>
      </c>
      <c r="P11" s="410" t="s">
        <v>11</v>
      </c>
      <c r="Q11" s="410" t="s">
        <v>3661</v>
      </c>
      <c r="R11" s="410" t="s">
        <v>364</v>
      </c>
      <c r="S11" s="410"/>
      <c r="T11" s="410"/>
      <c r="U11" s="410"/>
    </row>
    <row r="12" spans="1:21">
      <c r="A12">
        <v>1</v>
      </c>
      <c r="B12">
        <v>1</v>
      </c>
      <c r="C12">
        <v>10</v>
      </c>
      <c r="D12" t="s">
        <v>1449</v>
      </c>
      <c r="E12" t="s">
        <v>2485</v>
      </c>
      <c r="F12" t="s">
        <v>2381</v>
      </c>
      <c r="G12" t="s">
        <v>1548</v>
      </c>
      <c r="H12" t="s">
        <v>1514</v>
      </c>
      <c r="I12" t="s">
        <v>1628</v>
      </c>
      <c r="J12" s="409" t="s">
        <v>3662</v>
      </c>
      <c r="K12">
        <v>1</v>
      </c>
      <c r="L12" t="s">
        <v>414</v>
      </c>
    </row>
    <row r="13" spans="1:21">
      <c r="A13">
        <v>1</v>
      </c>
      <c r="B13">
        <v>1</v>
      </c>
      <c r="C13">
        <v>11</v>
      </c>
      <c r="D13" t="s">
        <v>1449</v>
      </c>
      <c r="E13" t="s">
        <v>2486</v>
      </c>
      <c r="F13" t="s">
        <v>2381</v>
      </c>
      <c r="G13" t="s">
        <v>1548</v>
      </c>
      <c r="H13" t="s">
        <v>1514</v>
      </c>
      <c r="I13" t="s">
        <v>1628</v>
      </c>
      <c r="J13" s="409" t="s">
        <v>1640</v>
      </c>
      <c r="K13">
        <v>1</v>
      </c>
      <c r="L13" t="s">
        <v>411</v>
      </c>
    </row>
    <row r="14" spans="1:21">
      <c r="A14">
        <v>1</v>
      </c>
      <c r="B14">
        <v>1</v>
      </c>
      <c r="C14">
        <v>12</v>
      </c>
      <c r="D14" t="s">
        <v>1449</v>
      </c>
      <c r="E14" t="s">
        <v>2487</v>
      </c>
      <c r="F14" t="s">
        <v>2381</v>
      </c>
      <c r="G14" t="s">
        <v>1548</v>
      </c>
      <c r="H14" t="s">
        <v>1514</v>
      </c>
      <c r="I14" t="s">
        <v>1628</v>
      </c>
      <c r="J14" s="409" t="s">
        <v>1641</v>
      </c>
      <c r="K14">
        <v>1</v>
      </c>
      <c r="L14" t="s">
        <v>413</v>
      </c>
    </row>
    <row r="15" spans="1:21">
      <c r="A15">
        <v>1</v>
      </c>
      <c r="B15">
        <v>1</v>
      </c>
      <c r="C15">
        <v>13</v>
      </c>
      <c r="D15" t="s">
        <v>1449</v>
      </c>
      <c r="E15" t="s">
        <v>2488</v>
      </c>
      <c r="F15" t="s">
        <v>2381</v>
      </c>
      <c r="G15" t="s">
        <v>1548</v>
      </c>
      <c r="H15" t="s">
        <v>1514</v>
      </c>
      <c r="I15" t="s">
        <v>1628</v>
      </c>
      <c r="J15" s="409" t="s">
        <v>1642</v>
      </c>
      <c r="K15">
        <v>1</v>
      </c>
      <c r="L15" t="s">
        <v>412</v>
      </c>
    </row>
    <row r="16" spans="1:21">
      <c r="A16">
        <v>1</v>
      </c>
      <c r="B16">
        <v>1</v>
      </c>
      <c r="C16">
        <v>14</v>
      </c>
      <c r="D16" t="s">
        <v>1449</v>
      </c>
      <c r="E16" t="s">
        <v>2489</v>
      </c>
      <c r="F16" t="s">
        <v>2381</v>
      </c>
      <c r="G16" t="s">
        <v>1548</v>
      </c>
      <c r="H16" t="s">
        <v>1514</v>
      </c>
      <c r="I16" t="s">
        <v>1628</v>
      </c>
      <c r="J16" s="409" t="s">
        <v>1643</v>
      </c>
      <c r="K16">
        <v>1</v>
      </c>
      <c r="L16" t="s">
        <v>399</v>
      </c>
    </row>
    <row r="17" spans="1:12">
      <c r="A17">
        <v>1</v>
      </c>
      <c r="B17">
        <v>1</v>
      </c>
      <c r="C17">
        <v>15</v>
      </c>
      <c r="D17" t="s">
        <v>1449</v>
      </c>
      <c r="E17" t="s">
        <v>2490</v>
      </c>
      <c r="F17" t="s">
        <v>2381</v>
      </c>
      <c r="G17" t="s">
        <v>1548</v>
      </c>
      <c r="H17" t="s">
        <v>1514</v>
      </c>
      <c r="I17" t="s">
        <v>1628</v>
      </c>
      <c r="J17" s="409" t="s">
        <v>1644</v>
      </c>
      <c r="K17">
        <v>1</v>
      </c>
      <c r="L17" t="s">
        <v>420</v>
      </c>
    </row>
    <row r="18" spans="1:12">
      <c r="A18">
        <v>1</v>
      </c>
      <c r="B18">
        <v>1</v>
      </c>
      <c r="C18">
        <v>16</v>
      </c>
      <c r="D18" t="s">
        <v>1449</v>
      </c>
      <c r="E18" t="s">
        <v>2491</v>
      </c>
      <c r="F18" t="s">
        <v>2381</v>
      </c>
      <c r="G18" t="s">
        <v>1548</v>
      </c>
      <c r="H18" t="s">
        <v>1514</v>
      </c>
      <c r="I18" t="s">
        <v>1628</v>
      </c>
      <c r="J18" s="409" t="s">
        <v>1645</v>
      </c>
      <c r="K18">
        <v>1</v>
      </c>
      <c r="L18" t="s">
        <v>400</v>
      </c>
    </row>
    <row r="19" spans="1:12">
      <c r="A19">
        <v>1</v>
      </c>
      <c r="B19">
        <v>1</v>
      </c>
      <c r="C19">
        <v>17</v>
      </c>
      <c r="D19" t="s">
        <v>1449</v>
      </c>
      <c r="E19" t="s">
        <v>2492</v>
      </c>
      <c r="F19" t="s">
        <v>2381</v>
      </c>
      <c r="G19" t="s">
        <v>1548</v>
      </c>
      <c r="H19" t="s">
        <v>1514</v>
      </c>
      <c r="I19" t="s">
        <v>1628</v>
      </c>
      <c r="J19" s="409" t="s">
        <v>1646</v>
      </c>
      <c r="K19">
        <v>1</v>
      </c>
      <c r="L19" t="s">
        <v>415</v>
      </c>
    </row>
    <row r="20" spans="1:12">
      <c r="A20">
        <v>1</v>
      </c>
      <c r="B20">
        <v>1</v>
      </c>
      <c r="C20">
        <v>18</v>
      </c>
      <c r="D20" t="s">
        <v>1449</v>
      </c>
      <c r="E20" t="s">
        <v>2493</v>
      </c>
      <c r="F20" t="s">
        <v>2381</v>
      </c>
      <c r="G20" t="s">
        <v>1548</v>
      </c>
      <c r="H20" t="s">
        <v>1514</v>
      </c>
      <c r="I20" t="s">
        <v>1628</v>
      </c>
      <c r="J20" s="409" t="s">
        <v>1647</v>
      </c>
      <c r="K20">
        <v>1</v>
      </c>
      <c r="L20" t="s">
        <v>402</v>
      </c>
    </row>
    <row r="21" spans="1:12">
      <c r="A21">
        <v>1</v>
      </c>
      <c r="B21">
        <v>1</v>
      </c>
      <c r="C21">
        <v>19</v>
      </c>
      <c r="D21" t="s">
        <v>1449</v>
      </c>
      <c r="E21" t="s">
        <v>2494</v>
      </c>
      <c r="F21" t="s">
        <v>2381</v>
      </c>
      <c r="G21" t="s">
        <v>1548</v>
      </c>
      <c r="H21" t="s">
        <v>1514</v>
      </c>
      <c r="I21" t="s">
        <v>1628</v>
      </c>
      <c r="J21" s="409" t="s">
        <v>1648</v>
      </c>
      <c r="K21">
        <v>1</v>
      </c>
      <c r="L21" t="s">
        <v>404</v>
      </c>
    </row>
    <row r="22" spans="1:12">
      <c r="A22">
        <v>1</v>
      </c>
      <c r="B22">
        <v>1</v>
      </c>
      <c r="C22">
        <v>20</v>
      </c>
      <c r="D22" t="s">
        <v>1449</v>
      </c>
      <c r="E22" t="s">
        <v>2495</v>
      </c>
      <c r="F22" t="s">
        <v>2381</v>
      </c>
      <c r="G22" t="s">
        <v>1548</v>
      </c>
      <c r="H22" t="s">
        <v>1514</v>
      </c>
      <c r="I22" t="s">
        <v>1628</v>
      </c>
      <c r="J22" s="409" t="s">
        <v>1649</v>
      </c>
      <c r="K22">
        <v>1</v>
      </c>
      <c r="L22" t="s">
        <v>405</v>
      </c>
    </row>
    <row r="23" spans="1:12">
      <c r="A23">
        <v>1</v>
      </c>
      <c r="B23">
        <v>1</v>
      </c>
      <c r="C23">
        <v>21</v>
      </c>
      <c r="D23" t="s">
        <v>1449</v>
      </c>
      <c r="E23" t="s">
        <v>2496</v>
      </c>
      <c r="F23" t="s">
        <v>2381</v>
      </c>
      <c r="G23" t="s">
        <v>1548</v>
      </c>
      <c r="H23" t="s">
        <v>1514</v>
      </c>
      <c r="I23" t="s">
        <v>1628</v>
      </c>
      <c r="J23" s="409" t="s">
        <v>1650</v>
      </c>
      <c r="K23">
        <v>1</v>
      </c>
      <c r="L23" t="s">
        <v>403</v>
      </c>
    </row>
    <row r="24" spans="1:12">
      <c r="A24">
        <v>1</v>
      </c>
      <c r="B24">
        <v>1</v>
      </c>
      <c r="C24">
        <v>22</v>
      </c>
      <c r="D24" t="s">
        <v>1449</v>
      </c>
      <c r="E24" t="s">
        <v>2497</v>
      </c>
      <c r="F24" t="s">
        <v>2381</v>
      </c>
      <c r="G24" t="s">
        <v>1548</v>
      </c>
      <c r="H24" t="s">
        <v>1514</v>
      </c>
      <c r="I24" t="s">
        <v>1628</v>
      </c>
      <c r="J24" s="409" t="s">
        <v>1651</v>
      </c>
      <c r="K24">
        <v>1</v>
      </c>
      <c r="L24" t="s">
        <v>408</v>
      </c>
    </row>
    <row r="25" spans="1:12">
      <c r="A25">
        <v>1</v>
      </c>
      <c r="B25">
        <v>1</v>
      </c>
      <c r="C25">
        <v>23</v>
      </c>
      <c r="D25" t="s">
        <v>1449</v>
      </c>
      <c r="E25" t="s">
        <v>2498</v>
      </c>
      <c r="F25" t="s">
        <v>2381</v>
      </c>
      <c r="G25" t="s">
        <v>1548</v>
      </c>
      <c r="H25" t="s">
        <v>1514</v>
      </c>
      <c r="I25" t="s">
        <v>1628</v>
      </c>
      <c r="J25" s="409" t="s">
        <v>1652</v>
      </c>
      <c r="K25">
        <v>1</v>
      </c>
      <c r="L25" t="s">
        <v>409</v>
      </c>
    </row>
    <row r="26" spans="1:12">
      <c r="A26">
        <v>1</v>
      </c>
      <c r="B26">
        <v>1</v>
      </c>
      <c r="C26">
        <v>24</v>
      </c>
      <c r="D26" t="s">
        <v>1449</v>
      </c>
      <c r="E26" t="s">
        <v>2499</v>
      </c>
      <c r="F26" t="s">
        <v>2381</v>
      </c>
      <c r="G26" t="s">
        <v>1548</v>
      </c>
      <c r="H26" t="s">
        <v>1514</v>
      </c>
      <c r="I26" t="s">
        <v>1628</v>
      </c>
      <c r="J26" s="409" t="s">
        <v>1653</v>
      </c>
      <c r="K26">
        <v>1</v>
      </c>
      <c r="L26" t="s">
        <v>410</v>
      </c>
    </row>
    <row r="27" spans="1:12">
      <c r="A27">
        <v>1</v>
      </c>
      <c r="B27">
        <v>1</v>
      </c>
      <c r="C27">
        <v>25</v>
      </c>
      <c r="D27" t="s">
        <v>1449</v>
      </c>
      <c r="E27" t="s">
        <v>2500</v>
      </c>
      <c r="F27" t="s">
        <v>2381</v>
      </c>
      <c r="G27" t="s">
        <v>1548</v>
      </c>
      <c r="H27" t="s">
        <v>1514</v>
      </c>
      <c r="I27" t="s">
        <v>1628</v>
      </c>
      <c r="J27" s="409" t="s">
        <v>1654</v>
      </c>
      <c r="K27">
        <v>1</v>
      </c>
      <c r="L27" t="s">
        <v>407</v>
      </c>
    </row>
    <row r="28" spans="1:12">
      <c r="A28">
        <v>1</v>
      </c>
      <c r="B28">
        <v>1</v>
      </c>
      <c r="C28">
        <v>26</v>
      </c>
      <c r="D28" t="s">
        <v>1449</v>
      </c>
      <c r="E28" t="s">
        <v>2501</v>
      </c>
      <c r="F28" t="s">
        <v>2381</v>
      </c>
      <c r="G28" t="s">
        <v>1548</v>
      </c>
      <c r="H28" t="s">
        <v>1514</v>
      </c>
      <c r="I28" t="s">
        <v>1628</v>
      </c>
      <c r="J28" s="409" t="s">
        <v>1655</v>
      </c>
      <c r="K28">
        <v>1</v>
      </c>
      <c r="L28" t="s">
        <v>419</v>
      </c>
    </row>
    <row r="29" spans="1:12">
      <c r="A29">
        <v>1</v>
      </c>
      <c r="B29">
        <v>1</v>
      </c>
      <c r="C29">
        <v>27</v>
      </c>
      <c r="D29" t="s">
        <v>1449</v>
      </c>
      <c r="E29" t="s">
        <v>2502</v>
      </c>
      <c r="F29" t="s">
        <v>2381</v>
      </c>
      <c r="G29" t="s">
        <v>1548</v>
      </c>
      <c r="H29" t="s">
        <v>1514</v>
      </c>
      <c r="I29" t="s">
        <v>1628</v>
      </c>
      <c r="J29" s="409" t="s">
        <v>1656</v>
      </c>
      <c r="K29">
        <v>1</v>
      </c>
      <c r="L29" t="s">
        <v>398</v>
      </c>
    </row>
    <row r="30" spans="1:12">
      <c r="A30">
        <v>1</v>
      </c>
      <c r="B30">
        <v>1</v>
      </c>
      <c r="C30">
        <v>28</v>
      </c>
      <c r="D30" t="s">
        <v>1449</v>
      </c>
      <c r="E30" t="s">
        <v>2503</v>
      </c>
      <c r="F30" t="s">
        <v>2381</v>
      </c>
      <c r="G30" t="s">
        <v>1548</v>
      </c>
      <c r="H30" t="s">
        <v>1514</v>
      </c>
      <c r="I30" t="s">
        <v>1628</v>
      </c>
      <c r="J30" s="409" t="s">
        <v>1657</v>
      </c>
      <c r="K30">
        <v>1</v>
      </c>
      <c r="L30" t="s">
        <v>418</v>
      </c>
    </row>
    <row r="31" spans="1:12">
      <c r="A31">
        <v>1</v>
      </c>
      <c r="B31">
        <v>1</v>
      </c>
      <c r="C31">
        <v>29</v>
      </c>
      <c r="D31" t="s">
        <v>1449</v>
      </c>
      <c r="E31" t="s">
        <v>2504</v>
      </c>
      <c r="F31" t="s">
        <v>2381</v>
      </c>
      <c r="G31" t="s">
        <v>1548</v>
      </c>
      <c r="H31" t="s">
        <v>1514</v>
      </c>
      <c r="I31" t="s">
        <v>1628</v>
      </c>
      <c r="J31" s="409" t="s">
        <v>1658</v>
      </c>
      <c r="K31">
        <v>1</v>
      </c>
      <c r="L31" t="s">
        <v>417</v>
      </c>
    </row>
    <row r="32" spans="1:12">
      <c r="A32">
        <v>1</v>
      </c>
      <c r="B32">
        <v>1</v>
      </c>
      <c r="C32">
        <v>30</v>
      </c>
      <c r="D32" t="s">
        <v>1449</v>
      </c>
      <c r="E32" t="s">
        <v>2505</v>
      </c>
      <c r="F32" t="s">
        <v>2381</v>
      </c>
      <c r="G32" t="s">
        <v>1548</v>
      </c>
      <c r="H32" t="s">
        <v>1514</v>
      </c>
      <c r="I32" t="s">
        <v>1628</v>
      </c>
      <c r="J32" s="409" t="s">
        <v>1659</v>
      </c>
      <c r="K32">
        <v>1</v>
      </c>
      <c r="L32" t="s">
        <v>416</v>
      </c>
    </row>
    <row r="33" spans="1:13">
      <c r="A33">
        <v>1</v>
      </c>
      <c r="B33">
        <v>1</v>
      </c>
      <c r="C33">
        <v>31</v>
      </c>
      <c r="D33" t="s">
        <v>1449</v>
      </c>
      <c r="E33" t="s">
        <v>2506</v>
      </c>
      <c r="F33" t="s">
        <v>2381</v>
      </c>
      <c r="G33" t="s">
        <v>1548</v>
      </c>
      <c r="H33" t="s">
        <v>1514</v>
      </c>
      <c r="I33" t="s">
        <v>1628</v>
      </c>
      <c r="J33" s="409" t="s">
        <v>1660</v>
      </c>
      <c r="K33">
        <v>1</v>
      </c>
      <c r="L33" t="s">
        <v>406</v>
      </c>
    </row>
    <row r="34" spans="1:13">
      <c r="A34">
        <v>1</v>
      </c>
      <c r="B34">
        <v>1</v>
      </c>
      <c r="C34">
        <v>32</v>
      </c>
      <c r="D34" t="s">
        <v>1449</v>
      </c>
      <c r="E34" t="s">
        <v>2507</v>
      </c>
      <c r="F34" t="s">
        <v>2381</v>
      </c>
      <c r="G34" t="s">
        <v>1548</v>
      </c>
      <c r="H34" t="s">
        <v>1514</v>
      </c>
      <c r="I34" t="s">
        <v>1628</v>
      </c>
      <c r="J34" s="409" t="s">
        <v>1661</v>
      </c>
      <c r="K34">
        <v>1</v>
      </c>
      <c r="L34" t="s">
        <v>421</v>
      </c>
    </row>
    <row r="35" spans="1:13">
      <c r="A35">
        <v>1</v>
      </c>
      <c r="B35">
        <v>1</v>
      </c>
      <c r="C35">
        <v>33</v>
      </c>
      <c r="D35" t="s">
        <v>1449</v>
      </c>
      <c r="E35" t="s">
        <v>2508</v>
      </c>
      <c r="F35" t="s">
        <v>2381</v>
      </c>
      <c r="G35" t="s">
        <v>1548</v>
      </c>
      <c r="H35" t="s">
        <v>1514</v>
      </c>
      <c r="I35" t="s">
        <v>1628</v>
      </c>
      <c r="J35" s="409" t="s">
        <v>1662</v>
      </c>
      <c r="K35">
        <v>1</v>
      </c>
      <c r="L35" t="s">
        <v>397</v>
      </c>
    </row>
    <row r="36" spans="1:13">
      <c r="A36">
        <v>1</v>
      </c>
      <c r="B36">
        <v>1</v>
      </c>
      <c r="C36">
        <v>34</v>
      </c>
      <c r="D36" t="s">
        <v>1449</v>
      </c>
      <c r="E36" t="s">
        <v>2509</v>
      </c>
      <c r="F36" t="s">
        <v>2381</v>
      </c>
      <c r="G36" t="s">
        <v>1548</v>
      </c>
      <c r="H36" t="s">
        <v>1514</v>
      </c>
      <c r="I36" t="s">
        <v>1628</v>
      </c>
      <c r="J36" s="409" t="s">
        <v>1663</v>
      </c>
      <c r="K36">
        <v>1</v>
      </c>
      <c r="L36" t="s">
        <v>401</v>
      </c>
    </row>
    <row r="37" spans="1:13">
      <c r="A37">
        <v>1</v>
      </c>
      <c r="B37">
        <v>1</v>
      </c>
      <c r="C37">
        <v>35</v>
      </c>
      <c r="D37" t="s">
        <v>1449</v>
      </c>
      <c r="E37" t="s">
        <v>2510</v>
      </c>
      <c r="F37" t="s">
        <v>2381</v>
      </c>
      <c r="G37" t="s">
        <v>1539</v>
      </c>
      <c r="H37" t="s">
        <v>1664</v>
      </c>
      <c r="L37" t="s">
        <v>425</v>
      </c>
    </row>
    <row r="38" spans="1:13">
      <c r="A38">
        <v>2</v>
      </c>
      <c r="B38">
        <v>1</v>
      </c>
      <c r="C38">
        <v>1</v>
      </c>
      <c r="D38" t="s">
        <v>1293</v>
      </c>
      <c r="E38" t="s">
        <v>3656</v>
      </c>
      <c r="F38" t="s">
        <v>1633</v>
      </c>
      <c r="G38" t="s">
        <v>1480</v>
      </c>
      <c r="H38" t="s">
        <v>1481</v>
      </c>
      <c r="L38" t="s">
        <v>763</v>
      </c>
    </row>
    <row r="39" spans="1:13">
      <c r="A39">
        <v>2</v>
      </c>
      <c r="B39">
        <v>1</v>
      </c>
      <c r="C39">
        <v>2</v>
      </c>
      <c r="D39" t="s">
        <v>1293</v>
      </c>
      <c r="E39" t="s">
        <v>2511</v>
      </c>
      <c r="F39" t="s">
        <v>1633</v>
      </c>
      <c r="G39" t="s">
        <v>1480</v>
      </c>
      <c r="H39" t="s">
        <v>1482</v>
      </c>
      <c r="I39" t="s">
        <v>1628</v>
      </c>
      <c r="L39" t="s">
        <v>764</v>
      </c>
    </row>
    <row r="40" spans="1:13">
      <c r="A40">
        <v>2</v>
      </c>
      <c r="B40">
        <v>1</v>
      </c>
      <c r="C40">
        <v>3</v>
      </c>
      <c r="D40" t="s">
        <v>1293</v>
      </c>
      <c r="E40" t="s">
        <v>2512</v>
      </c>
      <c r="F40" t="s">
        <v>1633</v>
      </c>
      <c r="G40" t="s">
        <v>1480</v>
      </c>
      <c r="H40" t="s">
        <v>1483</v>
      </c>
      <c r="I40" t="s">
        <v>61</v>
      </c>
      <c r="L40" t="s">
        <v>765</v>
      </c>
    </row>
    <row r="41" spans="1:13">
      <c r="A41">
        <v>2</v>
      </c>
      <c r="B41">
        <v>1</v>
      </c>
      <c r="C41">
        <v>4</v>
      </c>
      <c r="D41" t="s">
        <v>1293</v>
      </c>
      <c r="E41" t="s">
        <v>3545</v>
      </c>
      <c r="F41" t="s">
        <v>1633</v>
      </c>
      <c r="G41" t="s">
        <v>1480</v>
      </c>
      <c r="H41" t="s">
        <v>1484</v>
      </c>
      <c r="I41" t="s">
        <v>15</v>
      </c>
      <c r="L41" t="s">
        <v>760</v>
      </c>
      <c r="M41" t="s">
        <v>759</v>
      </c>
    </row>
    <row r="42" spans="1:13">
      <c r="A42">
        <v>2</v>
      </c>
      <c r="B42">
        <v>1</v>
      </c>
      <c r="C42">
        <v>6</v>
      </c>
      <c r="D42" t="s">
        <v>1293</v>
      </c>
      <c r="E42" t="s">
        <v>2513</v>
      </c>
      <c r="F42" t="s">
        <v>1633</v>
      </c>
      <c r="G42" t="s">
        <v>1480</v>
      </c>
      <c r="H42" t="s">
        <v>1485</v>
      </c>
      <c r="L42" t="s">
        <v>758</v>
      </c>
    </row>
    <row r="43" spans="1:13">
      <c r="A43">
        <v>2</v>
      </c>
      <c r="B43">
        <v>1</v>
      </c>
      <c r="C43">
        <v>7</v>
      </c>
      <c r="D43" t="s">
        <v>1293</v>
      </c>
      <c r="E43" t="s">
        <v>2514</v>
      </c>
      <c r="F43" t="s">
        <v>1633</v>
      </c>
      <c r="G43" t="s">
        <v>1480</v>
      </c>
      <c r="H43" t="s">
        <v>1486</v>
      </c>
      <c r="L43" t="s">
        <v>352</v>
      </c>
    </row>
    <row r="44" spans="1:13">
      <c r="A44">
        <v>2</v>
      </c>
      <c r="B44">
        <v>1</v>
      </c>
      <c r="C44">
        <v>8</v>
      </c>
      <c r="D44" t="s">
        <v>1293</v>
      </c>
      <c r="E44" t="s">
        <v>2515</v>
      </c>
      <c r="F44" t="s">
        <v>1633</v>
      </c>
      <c r="G44" t="s">
        <v>1480</v>
      </c>
      <c r="H44" t="s">
        <v>1487</v>
      </c>
      <c r="L44" t="s">
        <v>353</v>
      </c>
    </row>
    <row r="45" spans="1:13">
      <c r="A45">
        <v>2</v>
      </c>
      <c r="B45">
        <v>1</v>
      </c>
      <c r="C45">
        <v>9</v>
      </c>
      <c r="D45" t="s">
        <v>1293</v>
      </c>
      <c r="E45" t="s">
        <v>2516</v>
      </c>
      <c r="F45" t="s">
        <v>1633</v>
      </c>
      <c r="G45" t="s">
        <v>1480</v>
      </c>
      <c r="H45" t="s">
        <v>1488</v>
      </c>
      <c r="L45" t="s">
        <v>354</v>
      </c>
    </row>
    <row r="46" spans="1:13">
      <c r="A46">
        <v>2</v>
      </c>
      <c r="B46">
        <v>1</v>
      </c>
      <c r="C46">
        <v>10</v>
      </c>
      <c r="D46" t="s">
        <v>1293</v>
      </c>
      <c r="E46" t="s">
        <v>2517</v>
      </c>
      <c r="F46" t="s">
        <v>1633</v>
      </c>
      <c r="G46" t="s">
        <v>1480</v>
      </c>
      <c r="H46" t="s">
        <v>1489</v>
      </c>
      <c r="L46" t="s">
        <v>351</v>
      </c>
    </row>
    <row r="47" spans="1:13">
      <c r="A47">
        <v>2</v>
      </c>
      <c r="B47">
        <v>1</v>
      </c>
      <c r="C47">
        <v>11</v>
      </c>
      <c r="D47" t="s">
        <v>1293</v>
      </c>
      <c r="E47" t="s">
        <v>2518</v>
      </c>
      <c r="F47" t="s">
        <v>1633</v>
      </c>
      <c r="G47" t="s">
        <v>1480</v>
      </c>
      <c r="H47" t="s">
        <v>1490</v>
      </c>
      <c r="L47" t="s">
        <v>761</v>
      </c>
    </row>
    <row r="48" spans="1:13">
      <c r="A48">
        <v>2</v>
      </c>
      <c r="B48">
        <v>1</v>
      </c>
      <c r="C48">
        <v>12</v>
      </c>
      <c r="D48" t="s">
        <v>1293</v>
      </c>
      <c r="E48" t="s">
        <v>2519</v>
      </c>
      <c r="F48" t="s">
        <v>1633</v>
      </c>
      <c r="G48" t="s">
        <v>1480</v>
      </c>
      <c r="H48" t="s">
        <v>1491</v>
      </c>
      <c r="L48" t="s">
        <v>762</v>
      </c>
    </row>
    <row r="49" spans="1:13">
      <c r="A49">
        <v>2</v>
      </c>
      <c r="B49">
        <v>1</v>
      </c>
      <c r="C49">
        <v>13</v>
      </c>
      <c r="D49" t="s">
        <v>1293</v>
      </c>
      <c r="E49" t="s">
        <v>2520</v>
      </c>
      <c r="F49" t="s">
        <v>1633</v>
      </c>
      <c r="G49" t="s">
        <v>1480</v>
      </c>
      <c r="H49" t="s">
        <v>1492</v>
      </c>
      <c r="L49" t="s">
        <v>757</v>
      </c>
    </row>
    <row r="50" spans="1:13">
      <c r="A50">
        <v>2</v>
      </c>
      <c r="B50">
        <v>1</v>
      </c>
      <c r="C50">
        <v>14</v>
      </c>
      <c r="D50" t="s">
        <v>1293</v>
      </c>
      <c r="E50" t="s">
        <v>2521</v>
      </c>
      <c r="F50" t="s">
        <v>1633</v>
      </c>
      <c r="G50" t="s">
        <v>1480</v>
      </c>
      <c r="H50" t="s">
        <v>1493</v>
      </c>
      <c r="L50" t="s">
        <v>756</v>
      </c>
    </row>
    <row r="51" spans="1:13">
      <c r="A51">
        <v>3</v>
      </c>
      <c r="B51">
        <v>1</v>
      </c>
      <c r="C51">
        <v>1</v>
      </c>
      <c r="D51" t="s">
        <v>1294</v>
      </c>
      <c r="E51" t="s">
        <v>2522</v>
      </c>
      <c r="F51" t="s">
        <v>1633</v>
      </c>
      <c r="G51" t="s">
        <v>1494</v>
      </c>
      <c r="H51" t="s">
        <v>1507</v>
      </c>
      <c r="I51" t="s">
        <v>1628</v>
      </c>
      <c r="L51" t="s">
        <v>1239</v>
      </c>
    </row>
    <row r="52" spans="1:13">
      <c r="A52">
        <v>3</v>
      </c>
      <c r="B52">
        <v>1</v>
      </c>
      <c r="C52">
        <v>2</v>
      </c>
      <c r="D52" t="s">
        <v>1294</v>
      </c>
      <c r="E52" t="s">
        <v>2523</v>
      </c>
      <c r="F52" t="s">
        <v>1633</v>
      </c>
      <c r="G52" t="s">
        <v>1494</v>
      </c>
      <c r="H52" t="s">
        <v>1495</v>
      </c>
      <c r="L52" t="s">
        <v>1227</v>
      </c>
    </row>
    <row r="53" spans="1:13">
      <c r="A53">
        <v>3</v>
      </c>
      <c r="B53">
        <v>1</v>
      </c>
      <c r="C53">
        <v>3</v>
      </c>
      <c r="D53" t="s">
        <v>1294</v>
      </c>
      <c r="E53" t="s">
        <v>2524</v>
      </c>
      <c r="F53" t="s">
        <v>1633</v>
      </c>
      <c r="G53" t="s">
        <v>1494</v>
      </c>
      <c r="H53" t="s">
        <v>1496</v>
      </c>
      <c r="I53" t="s">
        <v>1628</v>
      </c>
      <c r="L53" t="s">
        <v>1228</v>
      </c>
    </row>
    <row r="54" spans="1:13">
      <c r="A54">
        <v>3</v>
      </c>
      <c r="B54">
        <v>1</v>
      </c>
      <c r="C54">
        <v>4</v>
      </c>
      <c r="D54" t="s">
        <v>1294</v>
      </c>
      <c r="E54" t="s">
        <v>2525</v>
      </c>
      <c r="F54" t="s">
        <v>1633</v>
      </c>
      <c r="G54" t="s">
        <v>1494</v>
      </c>
      <c r="H54" t="s">
        <v>1497</v>
      </c>
      <c r="I54" t="s">
        <v>61</v>
      </c>
      <c r="L54" t="s">
        <v>1229</v>
      </c>
    </row>
    <row r="55" spans="1:13">
      <c r="A55">
        <v>3</v>
      </c>
      <c r="B55">
        <v>1</v>
      </c>
      <c r="C55">
        <v>5</v>
      </c>
      <c r="D55" t="s">
        <v>1294</v>
      </c>
      <c r="E55" t="s">
        <v>3546</v>
      </c>
      <c r="F55" t="s">
        <v>1633</v>
      </c>
      <c r="G55" t="s">
        <v>1494</v>
      </c>
      <c r="H55" t="s">
        <v>1499</v>
      </c>
      <c r="I55" t="s">
        <v>15</v>
      </c>
      <c r="L55" t="s">
        <v>1236</v>
      </c>
      <c r="M55" t="s">
        <v>1235</v>
      </c>
    </row>
    <row r="56" spans="1:13">
      <c r="A56">
        <v>3</v>
      </c>
      <c r="B56">
        <v>1</v>
      </c>
      <c r="C56">
        <v>7</v>
      </c>
      <c r="D56" t="s">
        <v>1294</v>
      </c>
      <c r="E56" t="s">
        <v>2526</v>
      </c>
      <c r="F56" t="s">
        <v>1633</v>
      </c>
      <c r="G56" t="s">
        <v>1494</v>
      </c>
      <c r="H56" t="s">
        <v>1498</v>
      </c>
      <c r="L56" t="s">
        <v>1233</v>
      </c>
    </row>
    <row r="57" spans="1:13">
      <c r="A57">
        <v>3</v>
      </c>
      <c r="B57">
        <v>1</v>
      </c>
      <c r="C57">
        <v>8</v>
      </c>
      <c r="D57" t="s">
        <v>1294</v>
      </c>
      <c r="E57" t="s">
        <v>2527</v>
      </c>
      <c r="F57" t="s">
        <v>1633</v>
      </c>
      <c r="G57" t="s">
        <v>1494</v>
      </c>
      <c r="H57" t="s">
        <v>1500</v>
      </c>
      <c r="L57" t="s">
        <v>1231</v>
      </c>
    </row>
    <row r="58" spans="1:13">
      <c r="A58">
        <v>3</v>
      </c>
      <c r="B58">
        <v>1</v>
      </c>
      <c r="C58">
        <v>9</v>
      </c>
      <c r="D58" t="s">
        <v>1294</v>
      </c>
      <c r="E58" t="s">
        <v>2528</v>
      </c>
      <c r="F58" t="s">
        <v>1633</v>
      </c>
      <c r="G58" t="s">
        <v>1494</v>
      </c>
      <c r="H58" t="s">
        <v>1501</v>
      </c>
      <c r="L58" t="s">
        <v>1232</v>
      </c>
    </row>
    <row r="59" spans="1:13">
      <c r="A59">
        <v>3</v>
      </c>
      <c r="B59">
        <v>1</v>
      </c>
      <c r="C59">
        <v>10</v>
      </c>
      <c r="D59" t="s">
        <v>1294</v>
      </c>
      <c r="E59" t="s">
        <v>2529</v>
      </c>
      <c r="F59" t="s">
        <v>1633</v>
      </c>
      <c r="G59" t="s">
        <v>1494</v>
      </c>
      <c r="H59" t="s">
        <v>1502</v>
      </c>
      <c r="L59" t="s">
        <v>1234</v>
      </c>
    </row>
    <row r="60" spans="1:13">
      <c r="A60">
        <v>3</v>
      </c>
      <c r="B60">
        <v>1</v>
      </c>
      <c r="C60">
        <v>11</v>
      </c>
      <c r="D60" t="s">
        <v>1294</v>
      </c>
      <c r="E60" t="s">
        <v>2530</v>
      </c>
      <c r="F60" t="s">
        <v>1633</v>
      </c>
      <c r="G60" t="s">
        <v>1494</v>
      </c>
      <c r="H60" t="s">
        <v>1503</v>
      </c>
      <c r="L60" t="s">
        <v>1230</v>
      </c>
    </row>
    <row r="61" spans="1:13">
      <c r="A61">
        <v>3</v>
      </c>
      <c r="B61">
        <v>1</v>
      </c>
      <c r="C61">
        <v>12</v>
      </c>
      <c r="D61" t="s">
        <v>1294</v>
      </c>
      <c r="E61" t="s">
        <v>2531</v>
      </c>
      <c r="F61" t="s">
        <v>1633</v>
      </c>
      <c r="G61" t="s">
        <v>1494</v>
      </c>
      <c r="H61" t="s">
        <v>1504</v>
      </c>
      <c r="L61" t="s">
        <v>1237</v>
      </c>
    </row>
    <row r="62" spans="1:13">
      <c r="A62">
        <v>3</v>
      </c>
      <c r="B62">
        <v>1</v>
      </c>
      <c r="C62">
        <v>13</v>
      </c>
      <c r="D62" t="s">
        <v>1294</v>
      </c>
      <c r="E62" t="s">
        <v>2532</v>
      </c>
      <c r="F62" t="s">
        <v>1633</v>
      </c>
      <c r="G62" t="s">
        <v>1494</v>
      </c>
      <c r="H62" t="s">
        <v>1505</v>
      </c>
      <c r="L62" t="s">
        <v>1238</v>
      </c>
    </row>
    <row r="63" spans="1:13">
      <c r="A63">
        <v>3</v>
      </c>
      <c r="B63">
        <v>1</v>
      </c>
      <c r="C63">
        <v>14</v>
      </c>
      <c r="D63" t="s">
        <v>1294</v>
      </c>
      <c r="E63" t="s">
        <v>2533</v>
      </c>
      <c r="F63" t="s">
        <v>1633</v>
      </c>
      <c r="G63" t="s">
        <v>1494</v>
      </c>
      <c r="H63" t="s">
        <v>1506</v>
      </c>
      <c r="L63" t="s">
        <v>1226</v>
      </c>
    </row>
    <row r="64" spans="1:13">
      <c r="A64">
        <v>4</v>
      </c>
      <c r="B64">
        <v>1</v>
      </c>
      <c r="C64">
        <v>1</v>
      </c>
      <c r="D64" t="s">
        <v>1295</v>
      </c>
      <c r="E64" t="s">
        <v>2534</v>
      </c>
      <c r="F64" t="s">
        <v>2382</v>
      </c>
      <c r="G64" t="s">
        <v>1508</v>
      </c>
      <c r="H64" t="s">
        <v>336</v>
      </c>
      <c r="K64">
        <v>1</v>
      </c>
      <c r="L64" t="s">
        <v>342</v>
      </c>
    </row>
    <row r="65" spans="1:18">
      <c r="A65">
        <v>4</v>
      </c>
      <c r="B65">
        <v>1</v>
      </c>
      <c r="C65">
        <v>2</v>
      </c>
      <c r="D65" t="s">
        <v>1295</v>
      </c>
      <c r="E65" t="s">
        <v>2535</v>
      </c>
      <c r="F65" t="s">
        <v>2382</v>
      </c>
      <c r="G65" t="s">
        <v>1508</v>
      </c>
      <c r="H65" t="s">
        <v>1511</v>
      </c>
      <c r="I65" t="s">
        <v>1628</v>
      </c>
      <c r="K65">
        <v>1</v>
      </c>
      <c r="L65" t="s">
        <v>343</v>
      </c>
    </row>
    <row r="66" spans="1:18">
      <c r="A66">
        <v>4</v>
      </c>
      <c r="B66">
        <v>1</v>
      </c>
      <c r="C66">
        <v>3</v>
      </c>
      <c r="D66" t="s">
        <v>1295</v>
      </c>
      <c r="E66" t="s">
        <v>3403</v>
      </c>
      <c r="F66" t="s">
        <v>2382</v>
      </c>
      <c r="G66" t="s">
        <v>1508</v>
      </c>
      <c r="H66" t="s">
        <v>1509</v>
      </c>
      <c r="I66" t="s">
        <v>1629</v>
      </c>
      <c r="K66">
        <v>1</v>
      </c>
      <c r="L66" t="s">
        <v>1253</v>
      </c>
      <c r="M66" t="s">
        <v>1255</v>
      </c>
      <c r="N66" t="s">
        <v>12</v>
      </c>
      <c r="O66" t="s">
        <v>1252</v>
      </c>
      <c r="P66" t="s">
        <v>11</v>
      </c>
      <c r="Q66" t="s">
        <v>1254</v>
      </c>
      <c r="R66" t="s">
        <v>364</v>
      </c>
    </row>
    <row r="67" spans="1:18">
      <c r="A67">
        <v>4</v>
      </c>
      <c r="B67">
        <v>1</v>
      </c>
      <c r="C67">
        <v>7</v>
      </c>
      <c r="D67" t="s">
        <v>1295</v>
      </c>
      <c r="E67" t="s">
        <v>3404</v>
      </c>
      <c r="F67" t="s">
        <v>2382</v>
      </c>
      <c r="G67" t="s">
        <v>1508</v>
      </c>
      <c r="H67" t="s">
        <v>1510</v>
      </c>
      <c r="I67" t="s">
        <v>1629</v>
      </c>
      <c r="K67">
        <v>1</v>
      </c>
      <c r="L67" t="s">
        <v>368</v>
      </c>
      <c r="M67" t="s">
        <v>369</v>
      </c>
      <c r="N67" t="s">
        <v>12</v>
      </c>
      <c r="O67" t="s">
        <v>370</v>
      </c>
      <c r="P67" t="s">
        <v>11</v>
      </c>
      <c r="Q67" t="s">
        <v>371</v>
      </c>
      <c r="R67" t="s">
        <v>364</v>
      </c>
    </row>
    <row r="68" spans="1:18">
      <c r="A68">
        <v>4</v>
      </c>
      <c r="B68">
        <v>1</v>
      </c>
      <c r="C68">
        <v>11</v>
      </c>
      <c r="D68" t="s">
        <v>1295</v>
      </c>
      <c r="E68" t="s">
        <v>2536</v>
      </c>
      <c r="F68" t="s">
        <v>2382</v>
      </c>
      <c r="G68" t="s">
        <v>1508</v>
      </c>
      <c r="H68" t="s">
        <v>338</v>
      </c>
      <c r="I68" t="s">
        <v>1631</v>
      </c>
      <c r="K68">
        <v>1</v>
      </c>
      <c r="L68" t="s">
        <v>345</v>
      </c>
    </row>
    <row r="69" spans="1:18">
      <c r="A69">
        <v>4</v>
      </c>
      <c r="B69">
        <v>1</v>
      </c>
      <c r="C69">
        <v>12</v>
      </c>
      <c r="D69" t="s">
        <v>1295</v>
      </c>
      <c r="E69" t="s">
        <v>2537</v>
      </c>
      <c r="F69" t="s">
        <v>2382</v>
      </c>
      <c r="G69" t="s">
        <v>1508</v>
      </c>
      <c r="H69" s="409" t="s">
        <v>339</v>
      </c>
      <c r="K69">
        <v>1</v>
      </c>
      <c r="L69" t="s">
        <v>346</v>
      </c>
    </row>
    <row r="70" spans="1:18">
      <c r="A70">
        <v>4</v>
      </c>
      <c r="B70">
        <v>1</v>
      </c>
      <c r="C70">
        <v>13</v>
      </c>
      <c r="D70" t="s">
        <v>1295</v>
      </c>
      <c r="E70" t="s">
        <v>2538</v>
      </c>
      <c r="F70" t="s">
        <v>2382</v>
      </c>
      <c r="G70" t="s">
        <v>1508</v>
      </c>
      <c r="H70" s="409" t="s">
        <v>319</v>
      </c>
      <c r="K70">
        <v>1</v>
      </c>
      <c r="L70" t="s">
        <v>344</v>
      </c>
    </row>
    <row r="71" spans="1:18">
      <c r="A71">
        <v>4</v>
      </c>
      <c r="B71">
        <v>2</v>
      </c>
      <c r="C71">
        <v>1</v>
      </c>
      <c r="D71" t="s">
        <v>1295</v>
      </c>
      <c r="E71" t="s">
        <v>2539</v>
      </c>
      <c r="F71" t="s">
        <v>2382</v>
      </c>
      <c r="G71" t="s">
        <v>1508</v>
      </c>
      <c r="H71" t="s">
        <v>336</v>
      </c>
      <c r="K71">
        <v>1</v>
      </c>
      <c r="L71" t="s">
        <v>1256</v>
      </c>
    </row>
    <row r="72" spans="1:18">
      <c r="A72">
        <v>4</v>
      </c>
      <c r="B72">
        <v>2</v>
      </c>
      <c r="C72">
        <v>2</v>
      </c>
      <c r="D72" t="s">
        <v>1295</v>
      </c>
      <c r="E72" t="s">
        <v>2540</v>
      </c>
      <c r="F72" t="s">
        <v>2382</v>
      </c>
      <c r="G72" t="s">
        <v>1508</v>
      </c>
      <c r="H72" t="s">
        <v>1511</v>
      </c>
      <c r="I72" t="s">
        <v>1628</v>
      </c>
      <c r="K72">
        <v>1</v>
      </c>
      <c r="L72" t="s">
        <v>1257</v>
      </c>
    </row>
    <row r="73" spans="1:18">
      <c r="A73">
        <v>4</v>
      </c>
      <c r="B73">
        <v>2</v>
      </c>
      <c r="C73">
        <v>3</v>
      </c>
      <c r="D73" t="s">
        <v>1295</v>
      </c>
      <c r="E73" t="s">
        <v>3405</v>
      </c>
      <c r="F73" t="s">
        <v>2382</v>
      </c>
      <c r="G73" t="s">
        <v>1508</v>
      </c>
      <c r="H73" t="s">
        <v>1509</v>
      </c>
      <c r="I73" t="s">
        <v>1629</v>
      </c>
      <c r="K73">
        <v>1</v>
      </c>
      <c r="L73" t="s">
        <v>1260</v>
      </c>
      <c r="M73" t="s">
        <v>1262</v>
      </c>
      <c r="N73" t="s">
        <v>12</v>
      </c>
      <c r="O73" t="s">
        <v>1259</v>
      </c>
      <c r="P73" t="s">
        <v>11</v>
      </c>
      <c r="Q73" t="s">
        <v>1261</v>
      </c>
      <c r="R73" t="s">
        <v>364</v>
      </c>
    </row>
    <row r="74" spans="1:18">
      <c r="A74">
        <v>4</v>
      </c>
      <c r="B74">
        <v>2</v>
      </c>
      <c r="C74">
        <v>7</v>
      </c>
      <c r="D74" t="s">
        <v>1295</v>
      </c>
      <c r="E74" t="s">
        <v>3406</v>
      </c>
      <c r="F74" t="s">
        <v>2382</v>
      </c>
      <c r="G74" t="s">
        <v>1508</v>
      </c>
      <c r="H74" t="s">
        <v>1510</v>
      </c>
      <c r="I74" t="s">
        <v>1629</v>
      </c>
      <c r="K74">
        <v>1</v>
      </c>
      <c r="L74" t="s">
        <v>1258</v>
      </c>
      <c r="M74" t="s">
        <v>372</v>
      </c>
      <c r="N74" t="s">
        <v>12</v>
      </c>
      <c r="O74" t="s">
        <v>373</v>
      </c>
      <c r="P74" t="s">
        <v>11</v>
      </c>
      <c r="Q74" t="s">
        <v>374</v>
      </c>
      <c r="R74" t="s">
        <v>364</v>
      </c>
    </row>
    <row r="75" spans="1:18">
      <c r="A75">
        <v>4</v>
      </c>
      <c r="B75">
        <v>2</v>
      </c>
      <c r="C75">
        <v>11</v>
      </c>
      <c r="D75" t="s">
        <v>1295</v>
      </c>
      <c r="E75" t="s">
        <v>2541</v>
      </c>
      <c r="F75" t="s">
        <v>2382</v>
      </c>
      <c r="G75" t="s">
        <v>1508</v>
      </c>
      <c r="H75" t="s">
        <v>338</v>
      </c>
      <c r="I75" t="s">
        <v>1631</v>
      </c>
      <c r="K75">
        <v>1</v>
      </c>
      <c r="L75" t="s">
        <v>384</v>
      </c>
    </row>
    <row r="76" spans="1:18">
      <c r="A76">
        <v>4</v>
      </c>
      <c r="B76">
        <v>2</v>
      </c>
      <c r="C76">
        <v>12</v>
      </c>
      <c r="D76" t="s">
        <v>1295</v>
      </c>
      <c r="E76" t="s">
        <v>2542</v>
      </c>
      <c r="F76" t="s">
        <v>2382</v>
      </c>
      <c r="G76" t="s">
        <v>1508</v>
      </c>
      <c r="H76" s="409" t="s">
        <v>339</v>
      </c>
      <c r="K76">
        <v>1</v>
      </c>
      <c r="L76" t="s">
        <v>1264</v>
      </c>
    </row>
    <row r="77" spans="1:18">
      <c r="A77">
        <v>4</v>
      </c>
      <c r="B77">
        <v>2</v>
      </c>
      <c r="C77">
        <v>13</v>
      </c>
      <c r="D77" t="s">
        <v>1295</v>
      </c>
      <c r="E77" t="s">
        <v>2543</v>
      </c>
      <c r="F77" t="s">
        <v>2382</v>
      </c>
      <c r="G77" t="s">
        <v>1508</v>
      </c>
      <c r="H77" s="409" t="s">
        <v>319</v>
      </c>
      <c r="K77">
        <v>1</v>
      </c>
      <c r="L77" t="s">
        <v>1263</v>
      </c>
    </row>
    <row r="78" spans="1:18">
      <c r="A78">
        <v>4</v>
      </c>
      <c r="B78">
        <v>3</v>
      </c>
      <c r="C78">
        <v>1</v>
      </c>
      <c r="D78" t="s">
        <v>1295</v>
      </c>
      <c r="E78" t="s">
        <v>2544</v>
      </c>
      <c r="F78" t="s">
        <v>2382</v>
      </c>
      <c r="G78" t="s">
        <v>1508</v>
      </c>
      <c r="H78" t="s">
        <v>336</v>
      </c>
      <c r="K78">
        <v>1</v>
      </c>
      <c r="L78" t="s">
        <v>1265</v>
      </c>
    </row>
    <row r="79" spans="1:18">
      <c r="A79">
        <v>4</v>
      </c>
      <c r="B79">
        <v>3</v>
      </c>
      <c r="C79">
        <v>2</v>
      </c>
      <c r="D79" t="s">
        <v>1295</v>
      </c>
      <c r="E79" t="s">
        <v>2545</v>
      </c>
      <c r="F79" t="s">
        <v>2382</v>
      </c>
      <c r="G79" t="s">
        <v>1508</v>
      </c>
      <c r="H79" t="s">
        <v>1511</v>
      </c>
      <c r="I79" t="s">
        <v>1628</v>
      </c>
      <c r="K79">
        <v>1</v>
      </c>
      <c r="L79" t="s">
        <v>1266</v>
      </c>
    </row>
    <row r="80" spans="1:18">
      <c r="A80">
        <v>4</v>
      </c>
      <c r="B80">
        <v>3</v>
      </c>
      <c r="C80">
        <v>3</v>
      </c>
      <c r="D80" t="s">
        <v>1295</v>
      </c>
      <c r="E80" t="s">
        <v>3407</v>
      </c>
      <c r="F80" t="s">
        <v>2382</v>
      </c>
      <c r="G80" t="s">
        <v>1508</v>
      </c>
      <c r="H80" t="s">
        <v>1509</v>
      </c>
      <c r="I80" t="s">
        <v>1629</v>
      </c>
      <c r="K80">
        <v>1</v>
      </c>
      <c r="L80" t="s">
        <v>1269</v>
      </c>
      <c r="M80" t="s">
        <v>1271</v>
      </c>
      <c r="N80" t="s">
        <v>12</v>
      </c>
      <c r="O80" t="s">
        <v>1268</v>
      </c>
      <c r="P80" t="s">
        <v>11</v>
      </c>
      <c r="Q80" t="s">
        <v>1270</v>
      </c>
      <c r="R80" t="s">
        <v>364</v>
      </c>
    </row>
    <row r="81" spans="1:18">
      <c r="A81">
        <v>4</v>
      </c>
      <c r="B81">
        <v>3</v>
      </c>
      <c r="C81">
        <v>7</v>
      </c>
      <c r="D81" t="s">
        <v>1295</v>
      </c>
      <c r="E81" t="s">
        <v>3408</v>
      </c>
      <c r="F81" t="s">
        <v>2382</v>
      </c>
      <c r="G81" t="s">
        <v>1508</v>
      </c>
      <c r="H81" t="s">
        <v>1510</v>
      </c>
      <c r="I81" t="s">
        <v>1629</v>
      </c>
      <c r="K81">
        <v>1</v>
      </c>
      <c r="L81" t="s">
        <v>1267</v>
      </c>
      <c r="M81" t="s">
        <v>375</v>
      </c>
      <c r="N81" t="s">
        <v>12</v>
      </c>
      <c r="O81" t="s">
        <v>376</v>
      </c>
      <c r="P81" t="s">
        <v>11</v>
      </c>
      <c r="Q81" t="s">
        <v>377</v>
      </c>
      <c r="R81" t="s">
        <v>364</v>
      </c>
    </row>
    <row r="82" spans="1:18">
      <c r="A82">
        <v>4</v>
      </c>
      <c r="B82">
        <v>3</v>
      </c>
      <c r="C82">
        <v>11</v>
      </c>
      <c r="D82" t="s">
        <v>1295</v>
      </c>
      <c r="E82" t="s">
        <v>2546</v>
      </c>
      <c r="F82" t="s">
        <v>2382</v>
      </c>
      <c r="G82" t="s">
        <v>1508</v>
      </c>
      <c r="H82" t="s">
        <v>338</v>
      </c>
      <c r="I82" t="s">
        <v>1631</v>
      </c>
      <c r="K82">
        <v>1</v>
      </c>
      <c r="L82" t="s">
        <v>385</v>
      </c>
    </row>
    <row r="83" spans="1:18">
      <c r="A83">
        <v>4</v>
      </c>
      <c r="B83">
        <v>3</v>
      </c>
      <c r="C83">
        <v>12</v>
      </c>
      <c r="D83" t="s">
        <v>1295</v>
      </c>
      <c r="E83" t="s">
        <v>2547</v>
      </c>
      <c r="F83" t="s">
        <v>2382</v>
      </c>
      <c r="G83" t="s">
        <v>1508</v>
      </c>
      <c r="H83" s="409" t="s">
        <v>339</v>
      </c>
      <c r="K83">
        <v>1</v>
      </c>
      <c r="L83" t="s">
        <v>1273</v>
      </c>
    </row>
    <row r="84" spans="1:18">
      <c r="A84">
        <v>4</v>
      </c>
      <c r="B84">
        <v>3</v>
      </c>
      <c r="C84">
        <v>13</v>
      </c>
      <c r="D84" t="s">
        <v>1295</v>
      </c>
      <c r="E84" t="s">
        <v>2548</v>
      </c>
      <c r="F84" t="s">
        <v>2382</v>
      </c>
      <c r="G84" t="s">
        <v>1508</v>
      </c>
      <c r="H84" s="409" t="s">
        <v>319</v>
      </c>
      <c r="K84">
        <v>1</v>
      </c>
      <c r="L84" t="s">
        <v>1272</v>
      </c>
    </row>
    <row r="85" spans="1:18">
      <c r="A85">
        <v>4</v>
      </c>
      <c r="B85">
        <v>4</v>
      </c>
      <c r="C85">
        <v>1</v>
      </c>
      <c r="D85" t="s">
        <v>1295</v>
      </c>
      <c r="E85" t="s">
        <v>2549</v>
      </c>
      <c r="F85" t="s">
        <v>2382</v>
      </c>
      <c r="G85" t="s">
        <v>1508</v>
      </c>
      <c r="H85" t="s">
        <v>336</v>
      </c>
      <c r="K85">
        <v>1</v>
      </c>
      <c r="L85" t="s">
        <v>1274</v>
      </c>
    </row>
    <row r="86" spans="1:18">
      <c r="A86">
        <v>4</v>
      </c>
      <c r="B86">
        <v>4</v>
      </c>
      <c r="C86">
        <v>2</v>
      </c>
      <c r="D86" t="s">
        <v>1295</v>
      </c>
      <c r="E86" t="s">
        <v>2550</v>
      </c>
      <c r="F86" t="s">
        <v>2382</v>
      </c>
      <c r="G86" t="s">
        <v>1508</v>
      </c>
      <c r="H86" t="s">
        <v>1511</v>
      </c>
      <c r="I86" t="s">
        <v>1628</v>
      </c>
      <c r="K86">
        <v>1</v>
      </c>
      <c r="L86" t="s">
        <v>1275</v>
      </c>
    </row>
    <row r="87" spans="1:18">
      <c r="A87">
        <v>4</v>
      </c>
      <c r="B87">
        <v>4</v>
      </c>
      <c r="C87">
        <v>3</v>
      </c>
      <c r="D87" t="s">
        <v>1295</v>
      </c>
      <c r="E87" t="s">
        <v>3409</v>
      </c>
      <c r="F87" t="s">
        <v>2382</v>
      </c>
      <c r="G87" t="s">
        <v>1508</v>
      </c>
      <c r="H87" t="s">
        <v>1509</v>
      </c>
      <c r="I87" t="s">
        <v>1629</v>
      </c>
      <c r="K87">
        <v>1</v>
      </c>
      <c r="L87" t="s">
        <v>1278</v>
      </c>
      <c r="M87" t="s">
        <v>1280</v>
      </c>
      <c r="N87" t="s">
        <v>12</v>
      </c>
      <c r="O87" t="s">
        <v>1277</v>
      </c>
      <c r="P87" t="s">
        <v>11</v>
      </c>
      <c r="Q87" t="s">
        <v>1279</v>
      </c>
      <c r="R87" t="s">
        <v>364</v>
      </c>
    </row>
    <row r="88" spans="1:18">
      <c r="A88">
        <v>4</v>
      </c>
      <c r="B88">
        <v>4</v>
      </c>
      <c r="C88">
        <v>7</v>
      </c>
      <c r="D88" t="s">
        <v>1295</v>
      </c>
      <c r="E88" t="s">
        <v>3410</v>
      </c>
      <c r="F88" t="s">
        <v>2382</v>
      </c>
      <c r="G88" t="s">
        <v>1508</v>
      </c>
      <c r="H88" t="s">
        <v>1510</v>
      </c>
      <c r="I88" t="s">
        <v>1629</v>
      </c>
      <c r="K88">
        <v>1</v>
      </c>
      <c r="L88" t="s">
        <v>1276</v>
      </c>
      <c r="M88" t="s">
        <v>378</v>
      </c>
      <c r="N88" t="s">
        <v>12</v>
      </c>
      <c r="O88" t="s">
        <v>379</v>
      </c>
      <c r="P88" t="s">
        <v>11</v>
      </c>
      <c r="Q88" t="s">
        <v>380</v>
      </c>
      <c r="R88" t="s">
        <v>364</v>
      </c>
    </row>
    <row r="89" spans="1:18">
      <c r="A89">
        <v>4</v>
      </c>
      <c r="B89">
        <v>4</v>
      </c>
      <c r="C89">
        <v>11</v>
      </c>
      <c r="D89" t="s">
        <v>1295</v>
      </c>
      <c r="E89" t="s">
        <v>2551</v>
      </c>
      <c r="F89" t="s">
        <v>2382</v>
      </c>
      <c r="G89" t="s">
        <v>1508</v>
      </c>
      <c r="H89" t="s">
        <v>338</v>
      </c>
      <c r="I89" t="s">
        <v>1631</v>
      </c>
      <c r="K89">
        <v>1</v>
      </c>
      <c r="L89" t="s">
        <v>386</v>
      </c>
    </row>
    <row r="90" spans="1:18">
      <c r="A90">
        <v>4</v>
      </c>
      <c r="B90">
        <v>4</v>
      </c>
      <c r="C90">
        <v>12</v>
      </c>
      <c r="D90" t="s">
        <v>1295</v>
      </c>
      <c r="E90" t="s">
        <v>2552</v>
      </c>
      <c r="F90" t="s">
        <v>2382</v>
      </c>
      <c r="G90" t="s">
        <v>1508</v>
      </c>
      <c r="H90" s="409" t="s">
        <v>339</v>
      </c>
      <c r="K90">
        <v>1</v>
      </c>
      <c r="L90" t="s">
        <v>1282</v>
      </c>
    </row>
    <row r="91" spans="1:18">
      <c r="A91">
        <v>4</v>
      </c>
      <c r="B91">
        <v>4</v>
      </c>
      <c r="C91">
        <v>13</v>
      </c>
      <c r="D91" t="s">
        <v>1295</v>
      </c>
      <c r="E91" t="s">
        <v>2553</v>
      </c>
      <c r="F91" t="s">
        <v>2382</v>
      </c>
      <c r="G91" t="s">
        <v>1508</v>
      </c>
      <c r="H91" s="409" t="s">
        <v>319</v>
      </c>
      <c r="K91">
        <v>1</v>
      </c>
      <c r="L91" t="s">
        <v>1281</v>
      </c>
    </row>
    <row r="92" spans="1:18">
      <c r="A92">
        <v>4</v>
      </c>
      <c r="B92">
        <v>5</v>
      </c>
      <c r="C92">
        <v>1</v>
      </c>
      <c r="D92" t="s">
        <v>1295</v>
      </c>
      <c r="E92" t="s">
        <v>2554</v>
      </c>
      <c r="F92" t="s">
        <v>2382</v>
      </c>
      <c r="G92" t="s">
        <v>1508</v>
      </c>
      <c r="H92" t="s">
        <v>336</v>
      </c>
      <c r="K92">
        <v>1</v>
      </c>
      <c r="L92" t="s">
        <v>1283</v>
      </c>
    </row>
    <row r="93" spans="1:18">
      <c r="A93">
        <v>4</v>
      </c>
      <c r="B93">
        <v>5</v>
      </c>
      <c r="C93">
        <v>2</v>
      </c>
      <c r="D93" t="s">
        <v>1295</v>
      </c>
      <c r="E93" t="s">
        <v>2555</v>
      </c>
      <c r="F93" t="s">
        <v>2382</v>
      </c>
      <c r="G93" t="s">
        <v>1508</v>
      </c>
      <c r="H93" t="s">
        <v>1511</v>
      </c>
      <c r="I93" t="s">
        <v>1628</v>
      </c>
      <c r="K93">
        <v>1</v>
      </c>
      <c r="L93" t="s">
        <v>1284</v>
      </c>
    </row>
    <row r="94" spans="1:18">
      <c r="A94">
        <v>4</v>
      </c>
      <c r="B94">
        <v>5</v>
      </c>
      <c r="C94">
        <v>3</v>
      </c>
      <c r="D94" t="s">
        <v>1295</v>
      </c>
      <c r="E94" t="s">
        <v>3411</v>
      </c>
      <c r="F94" t="s">
        <v>2382</v>
      </c>
      <c r="G94" t="s">
        <v>1508</v>
      </c>
      <c r="H94" t="s">
        <v>1509</v>
      </c>
      <c r="I94" t="s">
        <v>1629</v>
      </c>
      <c r="K94">
        <v>1</v>
      </c>
      <c r="L94" t="s">
        <v>1287</v>
      </c>
      <c r="M94" t="s">
        <v>1289</v>
      </c>
      <c r="N94" t="s">
        <v>12</v>
      </c>
      <c r="O94" t="s">
        <v>1286</v>
      </c>
      <c r="P94" t="s">
        <v>11</v>
      </c>
      <c r="Q94" t="s">
        <v>1288</v>
      </c>
      <c r="R94" t="s">
        <v>364</v>
      </c>
    </row>
    <row r="95" spans="1:18">
      <c r="A95">
        <v>4</v>
      </c>
      <c r="B95">
        <v>5</v>
      </c>
      <c r="C95">
        <v>7</v>
      </c>
      <c r="D95" t="s">
        <v>1295</v>
      </c>
      <c r="E95" t="s">
        <v>3412</v>
      </c>
      <c r="F95" t="s">
        <v>2382</v>
      </c>
      <c r="G95" t="s">
        <v>1508</v>
      </c>
      <c r="H95" t="s">
        <v>1510</v>
      </c>
      <c r="I95" t="s">
        <v>1629</v>
      </c>
      <c r="K95">
        <v>1</v>
      </c>
      <c r="L95" t="s">
        <v>1285</v>
      </c>
      <c r="M95" t="s">
        <v>381</v>
      </c>
      <c r="N95" t="s">
        <v>12</v>
      </c>
      <c r="O95" t="s">
        <v>382</v>
      </c>
      <c r="P95" t="s">
        <v>11</v>
      </c>
      <c r="Q95" t="s">
        <v>383</v>
      </c>
      <c r="R95" t="s">
        <v>364</v>
      </c>
    </row>
    <row r="96" spans="1:18">
      <c r="A96">
        <v>4</v>
      </c>
      <c r="B96">
        <v>5</v>
      </c>
      <c r="C96">
        <v>11</v>
      </c>
      <c r="D96" t="s">
        <v>1295</v>
      </c>
      <c r="E96" t="s">
        <v>2556</v>
      </c>
      <c r="F96" t="s">
        <v>2382</v>
      </c>
      <c r="G96" t="s">
        <v>1508</v>
      </c>
      <c r="H96" t="s">
        <v>338</v>
      </c>
      <c r="I96" t="s">
        <v>1631</v>
      </c>
      <c r="K96">
        <v>1</v>
      </c>
      <c r="L96" t="s">
        <v>387</v>
      </c>
    </row>
    <row r="97" spans="1:18">
      <c r="A97">
        <v>4</v>
      </c>
      <c r="B97">
        <v>5</v>
      </c>
      <c r="C97">
        <v>12</v>
      </c>
      <c r="D97" t="s">
        <v>1295</v>
      </c>
      <c r="E97" t="s">
        <v>2557</v>
      </c>
      <c r="F97" t="s">
        <v>2382</v>
      </c>
      <c r="G97" t="s">
        <v>1508</v>
      </c>
      <c r="H97" s="409" t="s">
        <v>339</v>
      </c>
      <c r="K97">
        <v>1</v>
      </c>
      <c r="L97" t="s">
        <v>1291</v>
      </c>
    </row>
    <row r="98" spans="1:18">
      <c r="A98">
        <v>4</v>
      </c>
      <c r="B98">
        <v>5</v>
      </c>
      <c r="C98">
        <v>13</v>
      </c>
      <c r="D98" t="s">
        <v>1295</v>
      </c>
      <c r="E98" t="s">
        <v>2558</v>
      </c>
      <c r="F98" t="s">
        <v>2382</v>
      </c>
      <c r="G98" t="s">
        <v>1508</v>
      </c>
      <c r="H98" s="409" t="s">
        <v>319</v>
      </c>
      <c r="K98">
        <v>1</v>
      </c>
      <c r="L98" t="s">
        <v>1290</v>
      </c>
    </row>
    <row r="99" spans="1:18">
      <c r="A99">
        <v>4</v>
      </c>
      <c r="B99">
        <v>6</v>
      </c>
      <c r="C99">
        <v>1</v>
      </c>
      <c r="D99" t="s">
        <v>1295</v>
      </c>
      <c r="E99" t="s">
        <v>2559</v>
      </c>
      <c r="F99" t="s">
        <v>2382</v>
      </c>
      <c r="G99" t="s">
        <v>1508</v>
      </c>
      <c r="H99" t="s">
        <v>336</v>
      </c>
      <c r="K99">
        <v>1</v>
      </c>
      <c r="L99" t="s">
        <v>2308</v>
      </c>
    </row>
    <row r="100" spans="1:18">
      <c r="A100">
        <v>4</v>
      </c>
      <c r="B100">
        <v>6</v>
      </c>
      <c r="C100">
        <v>2</v>
      </c>
      <c r="D100" t="s">
        <v>1295</v>
      </c>
      <c r="E100" t="s">
        <v>2560</v>
      </c>
      <c r="F100" t="s">
        <v>2382</v>
      </c>
      <c r="G100" t="s">
        <v>1508</v>
      </c>
      <c r="H100" t="s">
        <v>1511</v>
      </c>
      <c r="I100" t="s">
        <v>1628</v>
      </c>
      <c r="K100">
        <v>1</v>
      </c>
      <c r="L100" t="s">
        <v>2356</v>
      </c>
    </row>
    <row r="101" spans="1:18">
      <c r="A101">
        <v>4</v>
      </c>
      <c r="B101">
        <v>6</v>
      </c>
      <c r="C101">
        <v>3</v>
      </c>
      <c r="D101" t="s">
        <v>1295</v>
      </c>
      <c r="E101" t="s">
        <v>3413</v>
      </c>
      <c r="F101" t="s">
        <v>2382</v>
      </c>
      <c r="G101" t="s">
        <v>1508</v>
      </c>
      <c r="H101" t="s">
        <v>1509</v>
      </c>
      <c r="I101" t="s">
        <v>1629</v>
      </c>
      <c r="K101">
        <v>1</v>
      </c>
      <c r="L101" t="s">
        <v>2314</v>
      </c>
      <c r="M101" t="s">
        <v>2316</v>
      </c>
      <c r="N101" t="s">
        <v>12</v>
      </c>
      <c r="O101" t="s">
        <v>2313</v>
      </c>
      <c r="P101" t="s">
        <v>11</v>
      </c>
      <c r="Q101" t="s">
        <v>2315</v>
      </c>
      <c r="R101" t="s">
        <v>364</v>
      </c>
    </row>
    <row r="102" spans="1:18">
      <c r="A102">
        <v>4</v>
      </c>
      <c r="B102">
        <v>6</v>
      </c>
      <c r="C102">
        <v>7</v>
      </c>
      <c r="D102" t="s">
        <v>1295</v>
      </c>
      <c r="E102" t="s">
        <v>3414</v>
      </c>
      <c r="F102" t="s">
        <v>2382</v>
      </c>
      <c r="G102" t="s">
        <v>1508</v>
      </c>
      <c r="H102" t="s">
        <v>1510</v>
      </c>
      <c r="I102" t="s">
        <v>1629</v>
      </c>
      <c r="K102">
        <v>1</v>
      </c>
      <c r="L102" t="s">
        <v>2310</v>
      </c>
      <c r="M102" t="s">
        <v>2312</v>
      </c>
      <c r="N102" t="s">
        <v>12</v>
      </c>
      <c r="O102" t="s">
        <v>2309</v>
      </c>
      <c r="P102" t="s">
        <v>11</v>
      </c>
      <c r="Q102" t="s">
        <v>2311</v>
      </c>
      <c r="R102" t="s">
        <v>364</v>
      </c>
    </row>
    <row r="103" spans="1:18">
      <c r="A103">
        <v>4</v>
      </c>
      <c r="B103">
        <v>6</v>
      </c>
      <c r="C103">
        <v>11</v>
      </c>
      <c r="D103" t="s">
        <v>1295</v>
      </c>
      <c r="E103" t="s">
        <v>2561</v>
      </c>
      <c r="F103" t="s">
        <v>2382</v>
      </c>
      <c r="G103" t="s">
        <v>1508</v>
      </c>
      <c r="H103" t="s">
        <v>338</v>
      </c>
      <c r="I103" t="s">
        <v>1631</v>
      </c>
      <c r="K103">
        <v>1</v>
      </c>
      <c r="L103" t="s">
        <v>2318</v>
      </c>
    </row>
    <row r="104" spans="1:18">
      <c r="A104">
        <v>4</v>
      </c>
      <c r="B104">
        <v>6</v>
      </c>
      <c r="C104">
        <v>12</v>
      </c>
      <c r="D104" t="s">
        <v>1295</v>
      </c>
      <c r="E104" t="s">
        <v>2562</v>
      </c>
      <c r="F104" t="s">
        <v>2382</v>
      </c>
      <c r="G104" t="s">
        <v>1508</v>
      </c>
      <c r="H104" s="409" t="s">
        <v>339</v>
      </c>
      <c r="K104">
        <v>1</v>
      </c>
      <c r="L104" t="s">
        <v>2319</v>
      </c>
    </row>
    <row r="105" spans="1:18">
      <c r="A105">
        <v>4</v>
      </c>
      <c r="B105">
        <v>6</v>
      </c>
      <c r="C105">
        <v>13</v>
      </c>
      <c r="D105" t="s">
        <v>1295</v>
      </c>
      <c r="E105" t="s">
        <v>2563</v>
      </c>
      <c r="F105" t="s">
        <v>2382</v>
      </c>
      <c r="G105" t="s">
        <v>1508</v>
      </c>
      <c r="H105" s="409" t="s">
        <v>319</v>
      </c>
      <c r="K105">
        <v>1</v>
      </c>
      <c r="L105" t="s">
        <v>2317</v>
      </c>
    </row>
    <row r="106" spans="1:18">
      <c r="A106">
        <v>4</v>
      </c>
      <c r="B106">
        <v>7</v>
      </c>
      <c r="C106">
        <v>1</v>
      </c>
      <c r="D106" t="s">
        <v>1295</v>
      </c>
      <c r="E106" t="s">
        <v>2564</v>
      </c>
      <c r="F106" t="s">
        <v>2382</v>
      </c>
      <c r="G106" t="s">
        <v>1508</v>
      </c>
      <c r="H106" t="s">
        <v>336</v>
      </c>
      <c r="K106">
        <v>1</v>
      </c>
      <c r="L106" t="s">
        <v>2320</v>
      </c>
    </row>
    <row r="107" spans="1:18">
      <c r="A107">
        <v>4</v>
      </c>
      <c r="B107">
        <v>7</v>
      </c>
      <c r="C107">
        <v>2</v>
      </c>
      <c r="D107" t="s">
        <v>1295</v>
      </c>
      <c r="E107" t="s">
        <v>2565</v>
      </c>
      <c r="F107" t="s">
        <v>2382</v>
      </c>
      <c r="G107" t="s">
        <v>1508</v>
      </c>
      <c r="H107" t="s">
        <v>1511</v>
      </c>
      <c r="I107" t="s">
        <v>1628</v>
      </c>
      <c r="K107">
        <v>1</v>
      </c>
      <c r="L107" t="s">
        <v>2357</v>
      </c>
    </row>
    <row r="108" spans="1:18">
      <c r="A108">
        <v>4</v>
      </c>
      <c r="B108">
        <v>7</v>
      </c>
      <c r="C108">
        <v>3</v>
      </c>
      <c r="D108" t="s">
        <v>1295</v>
      </c>
      <c r="E108" t="s">
        <v>3415</v>
      </c>
      <c r="F108" t="s">
        <v>2382</v>
      </c>
      <c r="G108" t="s">
        <v>1508</v>
      </c>
      <c r="H108" t="s">
        <v>1509</v>
      </c>
      <c r="I108" t="s">
        <v>1629</v>
      </c>
      <c r="K108">
        <v>1</v>
      </c>
      <c r="L108" t="s">
        <v>2326</v>
      </c>
      <c r="M108" t="s">
        <v>2328</v>
      </c>
      <c r="N108" t="s">
        <v>12</v>
      </c>
      <c r="O108" t="s">
        <v>2325</v>
      </c>
      <c r="P108" t="s">
        <v>11</v>
      </c>
      <c r="Q108" t="s">
        <v>2327</v>
      </c>
      <c r="R108" t="s">
        <v>364</v>
      </c>
    </row>
    <row r="109" spans="1:18">
      <c r="A109">
        <v>4</v>
      </c>
      <c r="B109">
        <v>7</v>
      </c>
      <c r="C109">
        <v>7</v>
      </c>
      <c r="D109" t="s">
        <v>1295</v>
      </c>
      <c r="E109" t="s">
        <v>3416</v>
      </c>
      <c r="F109" t="s">
        <v>2382</v>
      </c>
      <c r="G109" t="s">
        <v>1508</v>
      </c>
      <c r="H109" t="s">
        <v>1510</v>
      </c>
      <c r="I109" t="s">
        <v>1629</v>
      </c>
      <c r="K109">
        <v>1</v>
      </c>
      <c r="L109" t="s">
        <v>2322</v>
      </c>
      <c r="M109" t="s">
        <v>2324</v>
      </c>
      <c r="N109" t="s">
        <v>12</v>
      </c>
      <c r="O109" t="s">
        <v>2321</v>
      </c>
      <c r="P109" t="s">
        <v>11</v>
      </c>
      <c r="Q109" t="s">
        <v>2323</v>
      </c>
      <c r="R109" t="s">
        <v>364</v>
      </c>
    </row>
    <row r="110" spans="1:18">
      <c r="A110">
        <v>4</v>
      </c>
      <c r="B110">
        <v>7</v>
      </c>
      <c r="C110">
        <v>11</v>
      </c>
      <c r="D110" t="s">
        <v>1295</v>
      </c>
      <c r="E110" t="s">
        <v>2566</v>
      </c>
      <c r="F110" t="s">
        <v>2382</v>
      </c>
      <c r="G110" t="s">
        <v>1508</v>
      </c>
      <c r="H110" t="s">
        <v>338</v>
      </c>
      <c r="I110" t="s">
        <v>1631</v>
      </c>
      <c r="K110">
        <v>1</v>
      </c>
      <c r="L110" t="s">
        <v>2330</v>
      </c>
    </row>
    <row r="111" spans="1:18">
      <c r="A111">
        <v>4</v>
      </c>
      <c r="B111">
        <v>7</v>
      </c>
      <c r="C111">
        <v>12</v>
      </c>
      <c r="D111" t="s">
        <v>1295</v>
      </c>
      <c r="E111" t="s">
        <v>2567</v>
      </c>
      <c r="F111" t="s">
        <v>2382</v>
      </c>
      <c r="G111" t="s">
        <v>1508</v>
      </c>
      <c r="H111" s="409" t="s">
        <v>339</v>
      </c>
      <c r="K111">
        <v>1</v>
      </c>
      <c r="L111" t="s">
        <v>2331</v>
      </c>
    </row>
    <row r="112" spans="1:18">
      <c r="A112">
        <v>4</v>
      </c>
      <c r="B112">
        <v>7</v>
      </c>
      <c r="C112">
        <v>13</v>
      </c>
      <c r="D112" t="s">
        <v>1295</v>
      </c>
      <c r="E112" t="s">
        <v>2568</v>
      </c>
      <c r="F112" t="s">
        <v>2382</v>
      </c>
      <c r="G112" t="s">
        <v>1508</v>
      </c>
      <c r="H112" s="409" t="s">
        <v>319</v>
      </c>
      <c r="K112">
        <v>1</v>
      </c>
      <c r="L112" t="s">
        <v>2329</v>
      </c>
    </row>
    <row r="113" spans="1:18">
      <c r="A113">
        <v>4</v>
      </c>
      <c r="B113">
        <v>8</v>
      </c>
      <c r="C113">
        <v>1</v>
      </c>
      <c r="D113" t="s">
        <v>1295</v>
      </c>
      <c r="E113" t="s">
        <v>2569</v>
      </c>
      <c r="F113" t="s">
        <v>2382</v>
      </c>
      <c r="G113" t="s">
        <v>1508</v>
      </c>
      <c r="H113" t="s">
        <v>336</v>
      </c>
      <c r="K113">
        <v>1</v>
      </c>
      <c r="L113" t="s">
        <v>2332</v>
      </c>
    </row>
    <row r="114" spans="1:18">
      <c r="A114">
        <v>4</v>
      </c>
      <c r="B114">
        <v>8</v>
      </c>
      <c r="C114">
        <v>2</v>
      </c>
      <c r="D114" t="s">
        <v>1295</v>
      </c>
      <c r="E114" t="s">
        <v>2570</v>
      </c>
      <c r="F114" t="s">
        <v>2382</v>
      </c>
      <c r="G114" t="s">
        <v>1508</v>
      </c>
      <c r="H114" t="s">
        <v>1511</v>
      </c>
      <c r="I114" t="s">
        <v>1628</v>
      </c>
      <c r="K114">
        <v>1</v>
      </c>
      <c r="L114" t="s">
        <v>2358</v>
      </c>
    </row>
    <row r="115" spans="1:18">
      <c r="A115">
        <v>4</v>
      </c>
      <c r="B115">
        <v>8</v>
      </c>
      <c r="C115">
        <v>3</v>
      </c>
      <c r="D115" t="s">
        <v>1295</v>
      </c>
      <c r="E115" t="s">
        <v>3417</v>
      </c>
      <c r="F115" t="s">
        <v>2382</v>
      </c>
      <c r="G115" t="s">
        <v>1508</v>
      </c>
      <c r="H115" t="s">
        <v>1509</v>
      </c>
      <c r="I115" t="s">
        <v>1629</v>
      </c>
      <c r="K115">
        <v>1</v>
      </c>
      <c r="L115" t="s">
        <v>2338</v>
      </c>
      <c r="M115" t="s">
        <v>2340</v>
      </c>
      <c r="N115" t="s">
        <v>12</v>
      </c>
      <c r="O115" t="s">
        <v>2337</v>
      </c>
      <c r="P115" t="s">
        <v>11</v>
      </c>
      <c r="Q115" t="s">
        <v>2339</v>
      </c>
      <c r="R115" t="s">
        <v>364</v>
      </c>
    </row>
    <row r="116" spans="1:18">
      <c r="A116">
        <v>4</v>
      </c>
      <c r="B116">
        <v>8</v>
      </c>
      <c r="C116">
        <v>7</v>
      </c>
      <c r="D116" t="s">
        <v>1295</v>
      </c>
      <c r="E116" t="s">
        <v>3418</v>
      </c>
      <c r="F116" t="s">
        <v>2382</v>
      </c>
      <c r="G116" t="s">
        <v>1508</v>
      </c>
      <c r="H116" t="s">
        <v>1510</v>
      </c>
      <c r="I116" t="s">
        <v>1629</v>
      </c>
      <c r="K116">
        <v>1</v>
      </c>
      <c r="L116" t="s">
        <v>2334</v>
      </c>
      <c r="M116" t="s">
        <v>2336</v>
      </c>
      <c r="N116" t="s">
        <v>12</v>
      </c>
      <c r="O116" t="s">
        <v>2333</v>
      </c>
      <c r="P116" t="s">
        <v>11</v>
      </c>
      <c r="Q116" t="s">
        <v>2335</v>
      </c>
      <c r="R116" t="s">
        <v>364</v>
      </c>
    </row>
    <row r="117" spans="1:18">
      <c r="A117">
        <v>4</v>
      </c>
      <c r="B117">
        <v>8</v>
      </c>
      <c r="C117">
        <v>11</v>
      </c>
      <c r="D117" t="s">
        <v>1295</v>
      </c>
      <c r="E117" t="s">
        <v>2571</v>
      </c>
      <c r="F117" t="s">
        <v>2382</v>
      </c>
      <c r="G117" t="s">
        <v>1508</v>
      </c>
      <c r="H117" t="s">
        <v>338</v>
      </c>
      <c r="I117" t="s">
        <v>1631</v>
      </c>
      <c r="K117">
        <v>1</v>
      </c>
      <c r="L117" t="s">
        <v>2342</v>
      </c>
    </row>
    <row r="118" spans="1:18">
      <c r="A118">
        <v>4</v>
      </c>
      <c r="B118">
        <v>8</v>
      </c>
      <c r="C118">
        <v>12</v>
      </c>
      <c r="D118" t="s">
        <v>1295</v>
      </c>
      <c r="E118" t="s">
        <v>2572</v>
      </c>
      <c r="F118" t="s">
        <v>2382</v>
      </c>
      <c r="G118" t="s">
        <v>1508</v>
      </c>
      <c r="H118" s="409" t="s">
        <v>339</v>
      </c>
      <c r="K118">
        <v>1</v>
      </c>
      <c r="L118" t="s">
        <v>2343</v>
      </c>
    </row>
    <row r="119" spans="1:18">
      <c r="A119">
        <v>4</v>
      </c>
      <c r="B119">
        <v>8</v>
      </c>
      <c r="C119">
        <v>13</v>
      </c>
      <c r="D119" t="s">
        <v>1295</v>
      </c>
      <c r="E119" t="s">
        <v>2573</v>
      </c>
      <c r="F119" t="s">
        <v>2382</v>
      </c>
      <c r="G119" t="s">
        <v>1508</v>
      </c>
      <c r="H119" s="409" t="s">
        <v>319</v>
      </c>
      <c r="K119">
        <v>1</v>
      </c>
      <c r="L119" t="s">
        <v>2341</v>
      </c>
    </row>
    <row r="120" spans="1:18">
      <c r="A120">
        <v>4</v>
      </c>
      <c r="B120">
        <v>9</v>
      </c>
      <c r="C120">
        <v>1</v>
      </c>
      <c r="D120" t="s">
        <v>1295</v>
      </c>
      <c r="E120" t="s">
        <v>2574</v>
      </c>
      <c r="F120" t="s">
        <v>2382</v>
      </c>
      <c r="G120" t="s">
        <v>1508</v>
      </c>
      <c r="H120" t="s">
        <v>336</v>
      </c>
      <c r="K120">
        <v>1</v>
      </c>
      <c r="L120" t="s">
        <v>2344</v>
      </c>
    </row>
    <row r="121" spans="1:18">
      <c r="A121">
        <v>4</v>
      </c>
      <c r="B121">
        <v>9</v>
      </c>
      <c r="C121">
        <v>2</v>
      </c>
      <c r="D121" t="s">
        <v>1295</v>
      </c>
      <c r="E121" t="s">
        <v>2575</v>
      </c>
      <c r="F121" t="s">
        <v>2382</v>
      </c>
      <c r="G121" t="s">
        <v>1508</v>
      </c>
      <c r="H121" t="s">
        <v>1511</v>
      </c>
      <c r="I121" t="s">
        <v>1628</v>
      </c>
      <c r="K121">
        <v>1</v>
      </c>
      <c r="L121" t="s">
        <v>2359</v>
      </c>
    </row>
    <row r="122" spans="1:18">
      <c r="A122">
        <v>4</v>
      </c>
      <c r="B122">
        <v>9</v>
      </c>
      <c r="C122">
        <v>3</v>
      </c>
      <c r="D122" t="s">
        <v>1295</v>
      </c>
      <c r="E122" t="s">
        <v>3419</v>
      </c>
      <c r="F122" t="s">
        <v>2382</v>
      </c>
      <c r="G122" t="s">
        <v>1508</v>
      </c>
      <c r="H122" t="s">
        <v>1509</v>
      </c>
      <c r="I122" t="s">
        <v>1629</v>
      </c>
      <c r="K122">
        <v>1</v>
      </c>
      <c r="L122" t="s">
        <v>2350</v>
      </c>
      <c r="M122" t="s">
        <v>2352</v>
      </c>
      <c r="N122" t="s">
        <v>12</v>
      </c>
      <c r="O122" t="s">
        <v>2349</v>
      </c>
      <c r="P122" t="s">
        <v>11</v>
      </c>
      <c r="Q122" t="s">
        <v>2351</v>
      </c>
      <c r="R122" t="s">
        <v>364</v>
      </c>
    </row>
    <row r="123" spans="1:18">
      <c r="A123">
        <v>4</v>
      </c>
      <c r="B123">
        <v>9</v>
      </c>
      <c r="C123">
        <v>7</v>
      </c>
      <c r="D123" t="s">
        <v>1295</v>
      </c>
      <c r="E123" t="s">
        <v>3420</v>
      </c>
      <c r="F123" t="s">
        <v>2382</v>
      </c>
      <c r="G123" t="s">
        <v>1508</v>
      </c>
      <c r="H123" t="s">
        <v>1510</v>
      </c>
      <c r="I123" t="s">
        <v>1629</v>
      </c>
      <c r="K123">
        <v>1</v>
      </c>
      <c r="L123" t="s">
        <v>2346</v>
      </c>
      <c r="M123" t="s">
        <v>2348</v>
      </c>
      <c r="N123" t="s">
        <v>12</v>
      </c>
      <c r="O123" t="s">
        <v>2345</v>
      </c>
      <c r="P123" t="s">
        <v>11</v>
      </c>
      <c r="Q123" t="s">
        <v>2347</v>
      </c>
      <c r="R123" t="s">
        <v>364</v>
      </c>
    </row>
    <row r="124" spans="1:18">
      <c r="A124">
        <v>4</v>
      </c>
      <c r="B124">
        <v>9</v>
      </c>
      <c r="C124">
        <v>11</v>
      </c>
      <c r="D124" t="s">
        <v>1295</v>
      </c>
      <c r="E124" t="s">
        <v>2576</v>
      </c>
      <c r="F124" t="s">
        <v>2382</v>
      </c>
      <c r="G124" t="s">
        <v>1508</v>
      </c>
      <c r="H124" t="s">
        <v>338</v>
      </c>
      <c r="I124" t="s">
        <v>1631</v>
      </c>
      <c r="K124">
        <v>1</v>
      </c>
      <c r="L124" t="s">
        <v>2354</v>
      </c>
    </row>
    <row r="125" spans="1:18">
      <c r="A125">
        <v>4</v>
      </c>
      <c r="B125">
        <v>9</v>
      </c>
      <c r="C125">
        <v>12</v>
      </c>
      <c r="D125" t="s">
        <v>1295</v>
      </c>
      <c r="E125" t="s">
        <v>2577</v>
      </c>
      <c r="F125" t="s">
        <v>2382</v>
      </c>
      <c r="G125" t="s">
        <v>1508</v>
      </c>
      <c r="H125" s="409" t="s">
        <v>339</v>
      </c>
      <c r="K125">
        <v>1</v>
      </c>
      <c r="L125" t="s">
        <v>2355</v>
      </c>
    </row>
    <row r="126" spans="1:18">
      <c r="A126">
        <v>4</v>
      </c>
      <c r="B126">
        <v>9</v>
      </c>
      <c r="C126">
        <v>13</v>
      </c>
      <c r="D126" t="s">
        <v>1295</v>
      </c>
      <c r="E126" t="s">
        <v>2578</v>
      </c>
      <c r="F126" t="s">
        <v>2382</v>
      </c>
      <c r="G126" t="s">
        <v>1508</v>
      </c>
      <c r="H126" s="409" t="s">
        <v>319</v>
      </c>
      <c r="K126">
        <v>1</v>
      </c>
      <c r="L126" t="s">
        <v>2353</v>
      </c>
    </row>
    <row r="127" spans="1:18">
      <c r="A127">
        <v>4</v>
      </c>
      <c r="B127">
        <v>10</v>
      </c>
      <c r="C127">
        <v>1</v>
      </c>
      <c r="D127" t="s">
        <v>1295</v>
      </c>
      <c r="E127" t="s">
        <v>2579</v>
      </c>
      <c r="F127" t="s">
        <v>2382</v>
      </c>
      <c r="G127" t="s">
        <v>1508</v>
      </c>
      <c r="H127" t="s">
        <v>336</v>
      </c>
      <c r="K127">
        <v>1</v>
      </c>
      <c r="L127" t="s">
        <v>2296</v>
      </c>
    </row>
    <row r="128" spans="1:18">
      <c r="A128">
        <v>4</v>
      </c>
      <c r="B128">
        <v>10</v>
      </c>
      <c r="C128">
        <v>2</v>
      </c>
      <c r="D128" t="s">
        <v>1295</v>
      </c>
      <c r="E128" t="s">
        <v>2580</v>
      </c>
      <c r="F128" t="s">
        <v>2382</v>
      </c>
      <c r="G128" t="s">
        <v>1508</v>
      </c>
      <c r="H128" t="s">
        <v>1511</v>
      </c>
      <c r="I128" t="s">
        <v>1628</v>
      </c>
      <c r="K128">
        <v>1</v>
      </c>
      <c r="L128" t="s">
        <v>2360</v>
      </c>
    </row>
    <row r="129" spans="1:18">
      <c r="A129">
        <v>4</v>
      </c>
      <c r="B129">
        <v>10</v>
      </c>
      <c r="C129">
        <v>3</v>
      </c>
      <c r="D129" t="s">
        <v>1295</v>
      </c>
      <c r="E129" t="s">
        <v>3421</v>
      </c>
      <c r="F129" t="s">
        <v>2382</v>
      </c>
      <c r="G129" t="s">
        <v>1508</v>
      </c>
      <c r="H129" t="s">
        <v>1509</v>
      </c>
      <c r="I129" t="s">
        <v>1629</v>
      </c>
      <c r="K129">
        <v>1</v>
      </c>
      <c r="L129" t="s">
        <v>2302</v>
      </c>
      <c r="M129" t="s">
        <v>2304</v>
      </c>
      <c r="N129" t="s">
        <v>12</v>
      </c>
      <c r="O129" t="s">
        <v>2301</v>
      </c>
      <c r="P129" t="s">
        <v>11</v>
      </c>
      <c r="Q129" t="s">
        <v>2303</v>
      </c>
      <c r="R129" t="s">
        <v>364</v>
      </c>
    </row>
    <row r="130" spans="1:18">
      <c r="A130">
        <v>4</v>
      </c>
      <c r="B130">
        <v>10</v>
      </c>
      <c r="C130">
        <v>7</v>
      </c>
      <c r="D130" t="s">
        <v>1295</v>
      </c>
      <c r="E130" t="s">
        <v>3422</v>
      </c>
      <c r="F130" t="s">
        <v>2382</v>
      </c>
      <c r="G130" t="s">
        <v>1508</v>
      </c>
      <c r="H130" t="s">
        <v>1510</v>
      </c>
      <c r="I130" t="s">
        <v>1629</v>
      </c>
      <c r="K130">
        <v>1</v>
      </c>
      <c r="L130" t="s">
        <v>2298</v>
      </c>
      <c r="M130" t="s">
        <v>2300</v>
      </c>
      <c r="N130" t="s">
        <v>12</v>
      </c>
      <c r="O130" t="s">
        <v>2297</v>
      </c>
      <c r="P130" t="s">
        <v>11</v>
      </c>
      <c r="Q130" t="s">
        <v>2299</v>
      </c>
      <c r="R130" t="s">
        <v>364</v>
      </c>
    </row>
    <row r="131" spans="1:18">
      <c r="A131">
        <v>4</v>
      </c>
      <c r="B131">
        <v>10</v>
      </c>
      <c r="C131">
        <v>11</v>
      </c>
      <c r="D131" t="s">
        <v>1295</v>
      </c>
      <c r="E131" t="s">
        <v>2581</v>
      </c>
      <c r="F131" t="s">
        <v>2382</v>
      </c>
      <c r="G131" t="s">
        <v>1508</v>
      </c>
      <c r="H131" t="s">
        <v>338</v>
      </c>
      <c r="I131" t="s">
        <v>1631</v>
      </c>
      <c r="K131">
        <v>1</v>
      </c>
      <c r="L131" t="s">
        <v>2306</v>
      </c>
    </row>
    <row r="132" spans="1:18">
      <c r="A132">
        <v>4</v>
      </c>
      <c r="B132">
        <v>10</v>
      </c>
      <c r="C132">
        <v>12</v>
      </c>
      <c r="D132" t="s">
        <v>1295</v>
      </c>
      <c r="E132" t="s">
        <v>2582</v>
      </c>
      <c r="F132" t="s">
        <v>2382</v>
      </c>
      <c r="G132" t="s">
        <v>1508</v>
      </c>
      <c r="H132" s="409" t="s">
        <v>339</v>
      </c>
      <c r="K132">
        <v>1</v>
      </c>
      <c r="L132" t="s">
        <v>2307</v>
      </c>
    </row>
    <row r="133" spans="1:18">
      <c r="A133">
        <v>4</v>
      </c>
      <c r="B133">
        <v>10</v>
      </c>
      <c r="C133">
        <v>13</v>
      </c>
      <c r="D133" t="s">
        <v>1295</v>
      </c>
      <c r="E133" t="s">
        <v>2583</v>
      </c>
      <c r="F133" t="s">
        <v>2382</v>
      </c>
      <c r="G133" t="s">
        <v>1508</v>
      </c>
      <c r="H133" s="409" t="s">
        <v>319</v>
      </c>
      <c r="K133">
        <v>1</v>
      </c>
      <c r="L133" t="s">
        <v>2305</v>
      </c>
    </row>
    <row r="134" spans="1:18">
      <c r="A134">
        <v>5</v>
      </c>
      <c r="B134">
        <v>1</v>
      </c>
      <c r="C134">
        <v>1</v>
      </c>
      <c r="D134" t="s">
        <v>1296</v>
      </c>
      <c r="E134" t="s">
        <v>2584</v>
      </c>
      <c r="F134" t="s">
        <v>2382</v>
      </c>
      <c r="G134" t="s">
        <v>1513</v>
      </c>
      <c r="H134" t="s">
        <v>1515</v>
      </c>
      <c r="I134" t="s">
        <v>1628</v>
      </c>
      <c r="J134" s="409" t="s">
        <v>329</v>
      </c>
      <c r="K134">
        <v>1</v>
      </c>
      <c r="L134" t="s">
        <v>1241</v>
      </c>
    </row>
    <row r="135" spans="1:18">
      <c r="A135">
        <v>5</v>
      </c>
      <c r="B135">
        <v>1</v>
      </c>
      <c r="C135">
        <v>2</v>
      </c>
      <c r="D135" t="s">
        <v>1296</v>
      </c>
      <c r="E135" t="s">
        <v>2585</v>
      </c>
      <c r="F135" t="s">
        <v>2382</v>
      </c>
      <c r="G135" t="s">
        <v>1513</v>
      </c>
      <c r="H135" t="s">
        <v>1515</v>
      </c>
      <c r="I135" t="s">
        <v>1628</v>
      </c>
      <c r="J135" s="409" t="s">
        <v>330</v>
      </c>
      <c r="K135">
        <v>1</v>
      </c>
      <c r="L135" t="s">
        <v>1244</v>
      </c>
    </row>
    <row r="136" spans="1:18">
      <c r="A136">
        <v>5</v>
      </c>
      <c r="B136">
        <v>1</v>
      </c>
      <c r="C136">
        <v>3</v>
      </c>
      <c r="D136" t="s">
        <v>1296</v>
      </c>
      <c r="E136" t="s">
        <v>2586</v>
      </c>
      <c r="F136" t="s">
        <v>2382</v>
      </c>
      <c r="G136" t="s">
        <v>1513</v>
      </c>
      <c r="H136" t="s">
        <v>1515</v>
      </c>
      <c r="I136" t="s">
        <v>1628</v>
      </c>
      <c r="J136" s="409" t="s">
        <v>331</v>
      </c>
      <c r="K136">
        <v>1</v>
      </c>
      <c r="L136" t="s">
        <v>1243</v>
      </c>
    </row>
    <row r="137" spans="1:18">
      <c r="A137">
        <v>5</v>
      </c>
      <c r="B137">
        <v>1</v>
      </c>
      <c r="C137">
        <v>4</v>
      </c>
      <c r="D137" t="s">
        <v>1296</v>
      </c>
      <c r="E137" t="s">
        <v>2587</v>
      </c>
      <c r="F137" t="s">
        <v>2382</v>
      </c>
      <c r="G137" t="s">
        <v>1513</v>
      </c>
      <c r="H137" t="s">
        <v>1515</v>
      </c>
      <c r="I137" t="s">
        <v>1628</v>
      </c>
      <c r="J137" s="409" t="s">
        <v>332</v>
      </c>
      <c r="K137">
        <v>1</v>
      </c>
      <c r="L137" t="s">
        <v>1242</v>
      </c>
    </row>
    <row r="138" spans="1:18">
      <c r="A138">
        <v>5</v>
      </c>
      <c r="B138">
        <v>1</v>
      </c>
      <c r="C138">
        <v>5</v>
      </c>
      <c r="D138" t="s">
        <v>1296</v>
      </c>
      <c r="E138" t="s">
        <v>2588</v>
      </c>
      <c r="F138" t="s">
        <v>2382</v>
      </c>
      <c r="G138" t="s">
        <v>1513</v>
      </c>
      <c r="H138" t="s">
        <v>1515</v>
      </c>
      <c r="I138" t="s">
        <v>1628</v>
      </c>
      <c r="J138" s="409" t="s">
        <v>333</v>
      </c>
      <c r="K138">
        <v>1</v>
      </c>
      <c r="L138" t="s">
        <v>1245</v>
      </c>
    </row>
    <row r="139" spans="1:18">
      <c r="A139">
        <v>5</v>
      </c>
      <c r="B139">
        <v>1</v>
      </c>
      <c r="C139">
        <v>6</v>
      </c>
      <c r="D139" t="s">
        <v>1296</v>
      </c>
      <c r="E139" t="s">
        <v>2589</v>
      </c>
      <c r="F139" t="s">
        <v>2382</v>
      </c>
      <c r="G139" t="s">
        <v>1513</v>
      </c>
      <c r="H139" t="s">
        <v>1515</v>
      </c>
      <c r="I139" t="s">
        <v>1628</v>
      </c>
      <c r="J139" s="409" t="s">
        <v>334</v>
      </c>
      <c r="K139">
        <v>1</v>
      </c>
      <c r="L139" t="s">
        <v>1246</v>
      </c>
    </row>
    <row r="140" spans="1:18">
      <c r="A140">
        <v>5</v>
      </c>
      <c r="B140">
        <v>1</v>
      </c>
      <c r="C140">
        <v>7</v>
      </c>
      <c r="D140" t="s">
        <v>1296</v>
      </c>
      <c r="E140" t="s">
        <v>2590</v>
      </c>
      <c r="F140" t="s">
        <v>2382</v>
      </c>
      <c r="G140" t="s">
        <v>1513</v>
      </c>
      <c r="H140" t="s">
        <v>1515</v>
      </c>
      <c r="I140" t="s">
        <v>1628</v>
      </c>
      <c r="J140" s="409" t="s">
        <v>335</v>
      </c>
      <c r="K140">
        <v>1</v>
      </c>
      <c r="L140" t="s">
        <v>1247</v>
      </c>
    </row>
    <row r="141" spans="1:18">
      <c r="A141">
        <v>5</v>
      </c>
      <c r="B141">
        <v>1</v>
      </c>
      <c r="C141">
        <v>8</v>
      </c>
      <c r="D141" t="s">
        <v>1296</v>
      </c>
      <c r="E141" t="s">
        <v>2591</v>
      </c>
      <c r="F141" t="s">
        <v>2382</v>
      </c>
      <c r="G141" t="s">
        <v>1634</v>
      </c>
      <c r="H141" t="s">
        <v>1512</v>
      </c>
      <c r="L141" t="s">
        <v>1240</v>
      </c>
    </row>
    <row r="142" spans="1:18">
      <c r="A142">
        <v>6</v>
      </c>
      <c r="B142">
        <v>1</v>
      </c>
      <c r="C142">
        <v>1</v>
      </c>
      <c r="D142" t="s">
        <v>1297</v>
      </c>
      <c r="E142" t="s">
        <v>2592</v>
      </c>
      <c r="F142" t="s">
        <v>2382</v>
      </c>
      <c r="G142" t="s">
        <v>1516</v>
      </c>
      <c r="H142" t="s">
        <v>1517</v>
      </c>
      <c r="I142" t="s">
        <v>1628</v>
      </c>
      <c r="L142" t="s">
        <v>1250</v>
      </c>
    </row>
    <row r="143" spans="1:18">
      <c r="A143">
        <v>7</v>
      </c>
      <c r="B143">
        <v>1</v>
      </c>
      <c r="C143">
        <v>1</v>
      </c>
      <c r="D143" t="s">
        <v>1297</v>
      </c>
      <c r="E143" t="s">
        <v>2593</v>
      </c>
      <c r="F143" t="s">
        <v>2382</v>
      </c>
      <c r="G143" t="s">
        <v>1516</v>
      </c>
      <c r="H143" t="s">
        <v>1518</v>
      </c>
      <c r="I143" t="s">
        <v>1628</v>
      </c>
      <c r="L143" t="s">
        <v>1251</v>
      </c>
    </row>
    <row r="144" spans="1:18">
      <c r="A144">
        <v>8</v>
      </c>
      <c r="B144">
        <v>1</v>
      </c>
      <c r="C144">
        <v>1</v>
      </c>
      <c r="D144" t="s">
        <v>1297</v>
      </c>
      <c r="E144" t="s">
        <v>2594</v>
      </c>
      <c r="F144" t="s">
        <v>2382</v>
      </c>
      <c r="G144" t="s">
        <v>1516</v>
      </c>
      <c r="H144" t="s">
        <v>1519</v>
      </c>
      <c r="I144" t="s">
        <v>1628</v>
      </c>
      <c r="L144" t="s">
        <v>1248</v>
      </c>
    </row>
    <row r="145" spans="1:18">
      <c r="A145">
        <v>9</v>
      </c>
      <c r="B145">
        <v>1</v>
      </c>
      <c r="C145">
        <v>1</v>
      </c>
      <c r="D145" t="s">
        <v>1297</v>
      </c>
      <c r="E145" t="s">
        <v>2595</v>
      </c>
      <c r="F145" t="s">
        <v>2382</v>
      </c>
      <c r="G145" t="s">
        <v>1516</v>
      </c>
      <c r="H145" t="s">
        <v>1520</v>
      </c>
      <c r="L145" t="s">
        <v>1249</v>
      </c>
    </row>
    <row r="146" spans="1:18">
      <c r="A146">
        <v>10</v>
      </c>
      <c r="B146">
        <v>1</v>
      </c>
      <c r="C146">
        <v>1</v>
      </c>
      <c r="D146" t="s">
        <v>1298</v>
      </c>
      <c r="E146" t="s">
        <v>2596</v>
      </c>
      <c r="F146" t="s">
        <v>2383</v>
      </c>
      <c r="G146" t="s">
        <v>1521</v>
      </c>
      <c r="H146" t="s">
        <v>1523</v>
      </c>
      <c r="I146" t="s">
        <v>1631</v>
      </c>
      <c r="K146">
        <v>1</v>
      </c>
      <c r="L146" t="s">
        <v>792</v>
      </c>
    </row>
    <row r="147" spans="1:18">
      <c r="A147">
        <v>10</v>
      </c>
      <c r="B147">
        <v>1</v>
      </c>
      <c r="C147">
        <v>2</v>
      </c>
      <c r="D147" t="s">
        <v>1298</v>
      </c>
      <c r="E147" t="s">
        <v>2597</v>
      </c>
      <c r="F147" t="s">
        <v>2383</v>
      </c>
      <c r="G147" t="s">
        <v>1521</v>
      </c>
      <c r="H147" s="409" t="s">
        <v>322</v>
      </c>
      <c r="I147" t="s">
        <v>1631</v>
      </c>
      <c r="K147">
        <v>1</v>
      </c>
      <c r="L147" t="s">
        <v>784</v>
      </c>
    </row>
    <row r="148" spans="1:18">
      <c r="A148">
        <v>10</v>
      </c>
      <c r="B148">
        <v>1</v>
      </c>
      <c r="C148">
        <v>3</v>
      </c>
      <c r="D148" t="s">
        <v>1298</v>
      </c>
      <c r="E148" t="s">
        <v>3423</v>
      </c>
      <c r="F148" t="s">
        <v>2383</v>
      </c>
      <c r="G148" t="s">
        <v>1521</v>
      </c>
      <c r="H148" t="s">
        <v>1526</v>
      </c>
      <c r="I148" t="s">
        <v>1629</v>
      </c>
      <c r="K148">
        <v>1</v>
      </c>
      <c r="L148" t="s">
        <v>786</v>
      </c>
      <c r="M148" t="s">
        <v>788</v>
      </c>
      <c r="N148" t="s">
        <v>12</v>
      </c>
      <c r="O148" t="s">
        <v>785</v>
      </c>
      <c r="P148" t="s">
        <v>11</v>
      </c>
      <c r="Q148" t="s">
        <v>787</v>
      </c>
      <c r="R148" t="s">
        <v>364</v>
      </c>
    </row>
    <row r="149" spans="1:18">
      <c r="A149">
        <v>10</v>
      </c>
      <c r="B149">
        <v>1</v>
      </c>
      <c r="C149">
        <v>4</v>
      </c>
      <c r="D149" t="s">
        <v>1298</v>
      </c>
      <c r="E149" t="s">
        <v>3424</v>
      </c>
      <c r="F149" t="s">
        <v>2383</v>
      </c>
      <c r="G149" t="s">
        <v>1521</v>
      </c>
      <c r="H149" t="s">
        <v>66</v>
      </c>
      <c r="I149" t="s">
        <v>1629</v>
      </c>
      <c r="K149">
        <v>1</v>
      </c>
      <c r="L149" t="s">
        <v>798</v>
      </c>
      <c r="M149" t="s">
        <v>800</v>
      </c>
      <c r="N149" t="s">
        <v>12</v>
      </c>
      <c r="O149" t="s">
        <v>797</v>
      </c>
      <c r="P149" t="s">
        <v>11</v>
      </c>
      <c r="Q149" t="s">
        <v>799</v>
      </c>
      <c r="R149" t="s">
        <v>364</v>
      </c>
    </row>
    <row r="150" spans="1:18">
      <c r="A150">
        <v>10</v>
      </c>
      <c r="B150">
        <v>1</v>
      </c>
      <c r="C150">
        <v>5</v>
      </c>
      <c r="D150" t="s">
        <v>1298</v>
      </c>
      <c r="E150" t="s">
        <v>2598</v>
      </c>
      <c r="F150" t="s">
        <v>2383</v>
      </c>
      <c r="G150" t="s">
        <v>1521</v>
      </c>
      <c r="H150" t="s">
        <v>336</v>
      </c>
      <c r="K150">
        <v>1</v>
      </c>
      <c r="L150" t="s">
        <v>781</v>
      </c>
    </row>
    <row r="151" spans="1:18">
      <c r="A151">
        <v>10</v>
      </c>
      <c r="B151">
        <v>1</v>
      </c>
      <c r="C151">
        <v>6</v>
      </c>
      <c r="D151" t="s">
        <v>1298</v>
      </c>
      <c r="E151" t="s">
        <v>2599</v>
      </c>
      <c r="F151" t="s">
        <v>2383</v>
      </c>
      <c r="G151" t="s">
        <v>1521</v>
      </c>
      <c r="H151" t="s">
        <v>337</v>
      </c>
      <c r="K151">
        <v>1</v>
      </c>
      <c r="L151" t="s">
        <v>782</v>
      </c>
    </row>
    <row r="152" spans="1:18">
      <c r="A152">
        <v>10</v>
      </c>
      <c r="B152">
        <v>1</v>
      </c>
      <c r="C152">
        <v>7</v>
      </c>
      <c r="D152" t="s">
        <v>1298</v>
      </c>
      <c r="E152" t="s">
        <v>2600</v>
      </c>
      <c r="F152" t="s">
        <v>2383</v>
      </c>
      <c r="G152" t="s">
        <v>1521</v>
      </c>
      <c r="H152" t="s">
        <v>1535</v>
      </c>
      <c r="I152" t="s">
        <v>61</v>
      </c>
      <c r="K152">
        <v>1</v>
      </c>
      <c r="L152" t="s">
        <v>783</v>
      </c>
    </row>
    <row r="153" spans="1:18">
      <c r="A153">
        <v>10</v>
      </c>
      <c r="B153">
        <v>1</v>
      </c>
      <c r="C153">
        <v>8</v>
      </c>
      <c r="D153" t="s">
        <v>1298</v>
      </c>
      <c r="E153" t="s">
        <v>3547</v>
      </c>
      <c r="F153" t="s">
        <v>2383</v>
      </c>
      <c r="G153" t="s">
        <v>1521</v>
      </c>
      <c r="H153" t="s">
        <v>1529</v>
      </c>
      <c r="I153" t="s">
        <v>15</v>
      </c>
      <c r="K153">
        <v>1</v>
      </c>
      <c r="L153" t="s">
        <v>1312</v>
      </c>
      <c r="M153" t="s">
        <v>1311</v>
      </c>
    </row>
    <row r="154" spans="1:18">
      <c r="A154">
        <v>10</v>
      </c>
      <c r="B154">
        <v>1</v>
      </c>
      <c r="C154">
        <v>9</v>
      </c>
      <c r="D154" t="s">
        <v>1298</v>
      </c>
      <c r="E154" t="s">
        <v>2601</v>
      </c>
      <c r="F154" t="s">
        <v>2383</v>
      </c>
      <c r="G154" t="s">
        <v>1521</v>
      </c>
      <c r="H154" t="s">
        <v>1530</v>
      </c>
      <c r="K154">
        <v>1</v>
      </c>
      <c r="L154" t="s">
        <v>1309</v>
      </c>
    </row>
    <row r="155" spans="1:18">
      <c r="A155">
        <v>10</v>
      </c>
      <c r="B155">
        <v>1</v>
      </c>
      <c r="C155">
        <v>10</v>
      </c>
      <c r="D155" t="s">
        <v>1298</v>
      </c>
      <c r="E155" t="s">
        <v>2602</v>
      </c>
      <c r="F155" t="s">
        <v>2383</v>
      </c>
      <c r="G155" t="s">
        <v>1521</v>
      </c>
      <c r="H155" t="s">
        <v>1531</v>
      </c>
      <c r="K155">
        <v>1</v>
      </c>
      <c r="L155" t="s">
        <v>1307</v>
      </c>
    </row>
    <row r="156" spans="1:18">
      <c r="A156">
        <v>10</v>
      </c>
      <c r="B156">
        <v>1</v>
      </c>
      <c r="C156">
        <v>11</v>
      </c>
      <c r="D156" t="s">
        <v>1298</v>
      </c>
      <c r="E156" t="s">
        <v>2603</v>
      </c>
      <c r="F156" t="s">
        <v>2383</v>
      </c>
      <c r="G156" t="s">
        <v>1521</v>
      </c>
      <c r="H156" t="s">
        <v>1532</v>
      </c>
      <c r="K156">
        <v>1</v>
      </c>
      <c r="L156" t="s">
        <v>1308</v>
      </c>
    </row>
    <row r="157" spans="1:18">
      <c r="A157">
        <v>10</v>
      </c>
      <c r="B157">
        <v>1</v>
      </c>
      <c r="C157">
        <v>12</v>
      </c>
      <c r="D157" t="s">
        <v>1298</v>
      </c>
      <c r="E157" t="s">
        <v>2604</v>
      </c>
      <c r="F157" t="s">
        <v>2383</v>
      </c>
      <c r="G157" t="s">
        <v>1521</v>
      </c>
      <c r="H157" t="s">
        <v>1533</v>
      </c>
      <c r="K157">
        <v>1</v>
      </c>
      <c r="L157" t="s">
        <v>1310</v>
      </c>
    </row>
    <row r="158" spans="1:18">
      <c r="A158">
        <v>10</v>
      </c>
      <c r="B158">
        <v>1</v>
      </c>
      <c r="C158">
        <v>13</v>
      </c>
      <c r="D158" t="s">
        <v>1298</v>
      </c>
      <c r="E158" t="s">
        <v>2605</v>
      </c>
      <c r="F158" t="s">
        <v>2383</v>
      </c>
      <c r="G158" t="s">
        <v>1521</v>
      </c>
      <c r="H158" t="s">
        <v>1534</v>
      </c>
      <c r="K158">
        <v>1</v>
      </c>
      <c r="L158" t="s">
        <v>1306</v>
      </c>
    </row>
    <row r="159" spans="1:18">
      <c r="A159">
        <v>10</v>
      </c>
      <c r="B159">
        <v>1</v>
      </c>
      <c r="C159">
        <v>14</v>
      </c>
      <c r="D159" t="s">
        <v>1298</v>
      </c>
      <c r="E159" t="s">
        <v>3425</v>
      </c>
      <c r="F159" t="s">
        <v>2383</v>
      </c>
      <c r="G159" t="s">
        <v>1521</v>
      </c>
      <c r="H159" s="409" t="s">
        <v>326</v>
      </c>
      <c r="I159" t="s">
        <v>1629</v>
      </c>
      <c r="K159">
        <v>1</v>
      </c>
      <c r="L159" t="s">
        <v>794</v>
      </c>
      <c r="M159" t="s">
        <v>796</v>
      </c>
      <c r="N159" t="s">
        <v>12</v>
      </c>
      <c r="O159" t="s">
        <v>793</v>
      </c>
      <c r="P159" t="s">
        <v>11</v>
      </c>
      <c r="Q159" t="s">
        <v>795</v>
      </c>
      <c r="R159" t="s">
        <v>364</v>
      </c>
    </row>
    <row r="160" spans="1:18">
      <c r="A160">
        <v>10</v>
      </c>
      <c r="B160">
        <v>1</v>
      </c>
      <c r="C160">
        <v>15</v>
      </c>
      <c r="D160" t="s">
        <v>1298</v>
      </c>
      <c r="E160" t="s">
        <v>3587</v>
      </c>
      <c r="F160" t="s">
        <v>2383</v>
      </c>
      <c r="G160" t="s">
        <v>1521</v>
      </c>
      <c r="H160" t="s">
        <v>1524</v>
      </c>
      <c r="I160" t="s">
        <v>1635</v>
      </c>
      <c r="K160">
        <v>1</v>
      </c>
      <c r="L160" t="s">
        <v>790</v>
      </c>
      <c r="M160" t="s">
        <v>791</v>
      </c>
      <c r="N160" t="s">
        <v>388</v>
      </c>
      <c r="O160" t="s">
        <v>789</v>
      </c>
    </row>
    <row r="161" spans="1:18">
      <c r="A161">
        <v>10</v>
      </c>
      <c r="B161">
        <v>1</v>
      </c>
      <c r="C161">
        <v>16</v>
      </c>
      <c r="D161" t="s">
        <v>1298</v>
      </c>
      <c r="E161" t="s">
        <v>3588</v>
      </c>
      <c r="F161" t="s">
        <v>2383</v>
      </c>
      <c r="G161" t="s">
        <v>1521</v>
      </c>
      <c r="H161" t="s">
        <v>235</v>
      </c>
      <c r="I161" t="s">
        <v>1635</v>
      </c>
      <c r="K161">
        <v>1</v>
      </c>
      <c r="L161" t="s">
        <v>767</v>
      </c>
      <c r="M161" t="s">
        <v>768</v>
      </c>
      <c r="N161" t="s">
        <v>388</v>
      </c>
      <c r="O161" t="s">
        <v>766</v>
      </c>
    </row>
    <row r="162" spans="1:18">
      <c r="A162">
        <v>10</v>
      </c>
      <c r="B162">
        <v>1</v>
      </c>
      <c r="C162">
        <v>17</v>
      </c>
      <c r="D162" t="s">
        <v>1298</v>
      </c>
      <c r="E162" t="s">
        <v>3589</v>
      </c>
      <c r="F162" t="s">
        <v>2383</v>
      </c>
      <c r="G162" t="s">
        <v>1521</v>
      </c>
      <c r="H162" t="s">
        <v>1525</v>
      </c>
      <c r="I162" t="s">
        <v>1635</v>
      </c>
      <c r="K162">
        <v>1</v>
      </c>
      <c r="L162" t="s">
        <v>810</v>
      </c>
      <c r="M162" t="s">
        <v>811</v>
      </c>
      <c r="N162" t="s">
        <v>388</v>
      </c>
      <c r="O162" t="s">
        <v>809</v>
      </c>
    </row>
    <row r="163" spans="1:18">
      <c r="A163">
        <v>10</v>
      </c>
      <c r="B163">
        <v>1</v>
      </c>
      <c r="C163">
        <v>18</v>
      </c>
      <c r="D163" t="s">
        <v>1298</v>
      </c>
      <c r="E163" t="s">
        <v>2606</v>
      </c>
      <c r="F163" t="s">
        <v>2383</v>
      </c>
      <c r="G163" t="s">
        <v>1521</v>
      </c>
      <c r="H163" t="s">
        <v>323</v>
      </c>
      <c r="K163">
        <v>1</v>
      </c>
      <c r="L163" t="s">
        <v>806</v>
      </c>
    </row>
    <row r="164" spans="1:18">
      <c r="A164">
        <v>10</v>
      </c>
      <c r="B164">
        <v>1</v>
      </c>
      <c r="C164">
        <v>19</v>
      </c>
      <c r="D164" t="s">
        <v>1298</v>
      </c>
      <c r="E164" t="s">
        <v>2607</v>
      </c>
      <c r="F164" t="s">
        <v>2383</v>
      </c>
      <c r="G164" t="s">
        <v>1521</v>
      </c>
      <c r="H164" t="s">
        <v>324</v>
      </c>
      <c r="K164">
        <v>1</v>
      </c>
      <c r="L164" t="s">
        <v>807</v>
      </c>
    </row>
    <row r="165" spans="1:18">
      <c r="A165">
        <v>10</v>
      </c>
      <c r="B165">
        <v>1</v>
      </c>
      <c r="C165">
        <v>20</v>
      </c>
      <c r="D165" t="s">
        <v>1298</v>
      </c>
      <c r="E165" t="s">
        <v>2608</v>
      </c>
      <c r="F165" t="s">
        <v>2383</v>
      </c>
      <c r="G165" t="s">
        <v>1521</v>
      </c>
      <c r="H165" t="s">
        <v>325</v>
      </c>
      <c r="K165">
        <v>1</v>
      </c>
      <c r="L165" t="s">
        <v>808</v>
      </c>
    </row>
    <row r="166" spans="1:18">
      <c r="A166">
        <v>10</v>
      </c>
      <c r="B166">
        <v>1</v>
      </c>
      <c r="C166">
        <v>21</v>
      </c>
      <c r="D166" t="s">
        <v>1298</v>
      </c>
      <c r="E166" t="s">
        <v>3426</v>
      </c>
      <c r="F166" t="s">
        <v>2383</v>
      </c>
      <c r="G166" t="s">
        <v>1521</v>
      </c>
      <c r="H166" t="s">
        <v>1536</v>
      </c>
      <c r="I166" t="s">
        <v>1629</v>
      </c>
      <c r="K166">
        <v>1</v>
      </c>
      <c r="L166" t="s">
        <v>802</v>
      </c>
      <c r="M166" t="s">
        <v>804</v>
      </c>
      <c r="N166" t="s">
        <v>12</v>
      </c>
      <c r="O166" t="s">
        <v>801</v>
      </c>
      <c r="P166" t="s">
        <v>11</v>
      </c>
      <c r="Q166" t="s">
        <v>803</v>
      </c>
      <c r="R166" t="s">
        <v>364</v>
      </c>
    </row>
    <row r="167" spans="1:18">
      <c r="A167">
        <v>10</v>
      </c>
      <c r="B167">
        <v>1</v>
      </c>
      <c r="C167">
        <v>22</v>
      </c>
      <c r="D167" t="s">
        <v>1298</v>
      </c>
      <c r="E167" t="s">
        <v>2609</v>
      </c>
      <c r="F167" t="s">
        <v>2383</v>
      </c>
      <c r="G167" t="s">
        <v>1521</v>
      </c>
      <c r="H167" t="s">
        <v>116</v>
      </c>
      <c r="K167">
        <v>1</v>
      </c>
      <c r="L167" t="s">
        <v>805</v>
      </c>
    </row>
    <row r="168" spans="1:18">
      <c r="A168">
        <v>10</v>
      </c>
      <c r="B168">
        <v>1</v>
      </c>
      <c r="C168">
        <v>23</v>
      </c>
      <c r="D168" t="s">
        <v>1298</v>
      </c>
      <c r="E168" t="s">
        <v>2610</v>
      </c>
      <c r="F168" t="s">
        <v>2383</v>
      </c>
      <c r="G168" t="s">
        <v>1521</v>
      </c>
      <c r="H168" t="s">
        <v>319</v>
      </c>
      <c r="K168">
        <v>1</v>
      </c>
      <c r="L168" t="s">
        <v>1313</v>
      </c>
    </row>
    <row r="169" spans="1:18">
      <c r="A169">
        <v>10</v>
      </c>
      <c r="B169">
        <v>1</v>
      </c>
      <c r="C169">
        <v>24</v>
      </c>
      <c r="D169" t="s">
        <v>1298</v>
      </c>
      <c r="E169" t="s">
        <v>2611</v>
      </c>
      <c r="F169" t="s">
        <v>2383</v>
      </c>
      <c r="G169" t="s">
        <v>1521</v>
      </c>
      <c r="H169" t="s">
        <v>1527</v>
      </c>
      <c r="K169">
        <v>1</v>
      </c>
      <c r="L169" t="s">
        <v>1299</v>
      </c>
    </row>
    <row r="170" spans="1:18">
      <c r="A170">
        <v>10</v>
      </c>
      <c r="B170">
        <v>1</v>
      </c>
      <c r="C170">
        <v>25</v>
      </c>
      <c r="D170" t="s">
        <v>1298</v>
      </c>
      <c r="E170" t="s">
        <v>2612</v>
      </c>
      <c r="F170" t="s">
        <v>2383</v>
      </c>
      <c r="G170" t="s">
        <v>1521</v>
      </c>
      <c r="H170" t="s">
        <v>166</v>
      </c>
      <c r="K170">
        <v>1</v>
      </c>
      <c r="L170" t="s">
        <v>779</v>
      </c>
    </row>
    <row r="171" spans="1:18">
      <c r="A171">
        <v>10</v>
      </c>
      <c r="B171">
        <v>1</v>
      </c>
      <c r="C171">
        <v>26</v>
      </c>
      <c r="D171" t="s">
        <v>1298</v>
      </c>
      <c r="E171" t="s">
        <v>3427</v>
      </c>
      <c r="F171" t="s">
        <v>2383</v>
      </c>
      <c r="G171" t="s">
        <v>1521</v>
      </c>
      <c r="H171" t="s">
        <v>327</v>
      </c>
      <c r="I171" t="s">
        <v>1629</v>
      </c>
      <c r="K171">
        <v>1</v>
      </c>
      <c r="L171" t="s">
        <v>1450</v>
      </c>
      <c r="M171" t="s">
        <v>1302</v>
      </c>
      <c r="N171" t="s">
        <v>12</v>
      </c>
      <c r="O171" t="s">
        <v>1300</v>
      </c>
      <c r="P171" t="s">
        <v>11</v>
      </c>
      <c r="Q171" t="s">
        <v>1301</v>
      </c>
      <c r="R171" t="s">
        <v>364</v>
      </c>
    </row>
    <row r="172" spans="1:18">
      <c r="A172">
        <v>10</v>
      </c>
      <c r="B172">
        <v>1</v>
      </c>
      <c r="C172">
        <v>27</v>
      </c>
      <c r="D172" t="s">
        <v>1298</v>
      </c>
      <c r="E172" t="s">
        <v>3428</v>
      </c>
      <c r="F172" t="s">
        <v>2383</v>
      </c>
      <c r="G172" t="s">
        <v>1521</v>
      </c>
      <c r="H172" t="s">
        <v>1528</v>
      </c>
      <c r="I172" t="s">
        <v>1629</v>
      </c>
      <c r="K172">
        <v>1</v>
      </c>
      <c r="L172" t="s">
        <v>1451</v>
      </c>
      <c r="M172" t="s">
        <v>1305</v>
      </c>
      <c r="N172" t="s">
        <v>12</v>
      </c>
      <c r="O172" t="s">
        <v>1303</v>
      </c>
      <c r="P172" t="s">
        <v>11</v>
      </c>
      <c r="Q172" t="s">
        <v>1304</v>
      </c>
      <c r="R172" t="s">
        <v>364</v>
      </c>
    </row>
    <row r="173" spans="1:18">
      <c r="A173">
        <v>10</v>
      </c>
      <c r="B173">
        <v>1</v>
      </c>
      <c r="C173">
        <v>28</v>
      </c>
      <c r="D173" t="s">
        <v>1298</v>
      </c>
      <c r="E173" t="s">
        <v>2613</v>
      </c>
      <c r="F173" t="s">
        <v>2383</v>
      </c>
      <c r="G173" t="s">
        <v>1521</v>
      </c>
      <c r="H173" t="s">
        <v>328</v>
      </c>
      <c r="K173">
        <v>1</v>
      </c>
      <c r="L173" t="s">
        <v>780</v>
      </c>
    </row>
    <row r="174" spans="1:18">
      <c r="A174">
        <v>10</v>
      </c>
      <c r="B174">
        <v>1</v>
      </c>
      <c r="C174">
        <v>29</v>
      </c>
      <c r="D174" t="s">
        <v>1298</v>
      </c>
      <c r="E174" t="s">
        <v>2614</v>
      </c>
      <c r="F174" t="s">
        <v>2383</v>
      </c>
      <c r="G174" t="s">
        <v>1522</v>
      </c>
      <c r="H174" t="s">
        <v>1537</v>
      </c>
      <c r="K174">
        <v>1</v>
      </c>
      <c r="L174" t="s">
        <v>769</v>
      </c>
    </row>
    <row r="175" spans="1:18">
      <c r="A175">
        <v>10</v>
      </c>
      <c r="B175">
        <v>1</v>
      </c>
      <c r="C175">
        <v>30</v>
      </c>
      <c r="D175" t="s">
        <v>1298</v>
      </c>
      <c r="E175" t="s">
        <v>2615</v>
      </c>
      <c r="F175" t="s">
        <v>2383</v>
      </c>
      <c r="G175" t="s">
        <v>1522</v>
      </c>
      <c r="H175" t="s">
        <v>176</v>
      </c>
      <c r="K175">
        <v>1</v>
      </c>
      <c r="L175" t="s">
        <v>770</v>
      </c>
    </row>
    <row r="176" spans="1:18">
      <c r="A176">
        <v>10</v>
      </c>
      <c r="B176">
        <v>1</v>
      </c>
      <c r="C176">
        <v>31</v>
      </c>
      <c r="D176" t="s">
        <v>1298</v>
      </c>
      <c r="E176" t="s">
        <v>2616</v>
      </c>
      <c r="F176" t="s">
        <v>2383</v>
      </c>
      <c r="G176" t="s">
        <v>1522</v>
      </c>
      <c r="H176" t="s">
        <v>178</v>
      </c>
      <c r="K176">
        <v>1</v>
      </c>
      <c r="L176" t="s">
        <v>778</v>
      </c>
    </row>
    <row r="177" spans="1:18">
      <c r="A177">
        <v>10</v>
      </c>
      <c r="B177">
        <v>1</v>
      </c>
      <c r="C177">
        <v>32</v>
      </c>
      <c r="D177" t="s">
        <v>1298</v>
      </c>
      <c r="E177" t="s">
        <v>3548</v>
      </c>
      <c r="F177" t="s">
        <v>2383</v>
      </c>
      <c r="G177" t="s">
        <v>1522</v>
      </c>
      <c r="H177" t="s">
        <v>1529</v>
      </c>
      <c r="I177" t="s">
        <v>15</v>
      </c>
      <c r="K177">
        <v>1</v>
      </c>
      <c r="L177" t="s">
        <v>777</v>
      </c>
      <c r="M177" t="s">
        <v>776</v>
      </c>
    </row>
    <row r="178" spans="1:18">
      <c r="A178">
        <v>10</v>
      </c>
      <c r="B178">
        <v>1</v>
      </c>
      <c r="C178">
        <v>33</v>
      </c>
      <c r="D178" t="s">
        <v>1298</v>
      </c>
      <c r="E178" t="s">
        <v>2617</v>
      </c>
      <c r="F178" t="s">
        <v>2383</v>
      </c>
      <c r="G178" t="s">
        <v>1522</v>
      </c>
      <c r="H178" t="s">
        <v>1636</v>
      </c>
      <c r="K178">
        <v>1</v>
      </c>
      <c r="L178" t="s">
        <v>774</v>
      </c>
    </row>
    <row r="179" spans="1:18">
      <c r="A179">
        <v>10</v>
      </c>
      <c r="B179">
        <v>1</v>
      </c>
      <c r="C179">
        <v>34</v>
      </c>
      <c r="D179" t="s">
        <v>1298</v>
      </c>
      <c r="E179" t="s">
        <v>2618</v>
      </c>
      <c r="F179" t="s">
        <v>2383</v>
      </c>
      <c r="G179" t="s">
        <v>1522</v>
      </c>
      <c r="H179" t="s">
        <v>1637</v>
      </c>
      <c r="K179">
        <v>1</v>
      </c>
      <c r="L179" t="s">
        <v>772</v>
      </c>
    </row>
    <row r="180" spans="1:18">
      <c r="A180">
        <v>10</v>
      </c>
      <c r="B180">
        <v>1</v>
      </c>
      <c r="C180">
        <v>35</v>
      </c>
      <c r="D180" t="s">
        <v>1298</v>
      </c>
      <c r="E180" t="s">
        <v>2619</v>
      </c>
      <c r="F180" t="s">
        <v>2383</v>
      </c>
      <c r="G180" t="s">
        <v>1522</v>
      </c>
      <c r="H180" t="s">
        <v>1638</v>
      </c>
      <c r="K180">
        <v>1</v>
      </c>
      <c r="L180" t="s">
        <v>773</v>
      </c>
    </row>
    <row r="181" spans="1:18">
      <c r="A181">
        <v>10</v>
      </c>
      <c r="B181">
        <v>1</v>
      </c>
      <c r="C181">
        <v>36</v>
      </c>
      <c r="D181" t="s">
        <v>1298</v>
      </c>
      <c r="E181" t="s">
        <v>2620</v>
      </c>
      <c r="F181" t="s">
        <v>2383</v>
      </c>
      <c r="G181" t="s">
        <v>1522</v>
      </c>
      <c r="H181" t="s">
        <v>1639</v>
      </c>
      <c r="K181">
        <v>1</v>
      </c>
      <c r="L181" t="s">
        <v>775</v>
      </c>
    </row>
    <row r="182" spans="1:18">
      <c r="A182">
        <v>10</v>
      </c>
      <c r="B182">
        <v>1</v>
      </c>
      <c r="C182">
        <v>37</v>
      </c>
      <c r="D182" t="s">
        <v>1298</v>
      </c>
      <c r="E182" t="s">
        <v>2621</v>
      </c>
      <c r="F182" t="s">
        <v>2383</v>
      </c>
      <c r="G182" t="s">
        <v>1522</v>
      </c>
      <c r="H182" t="s">
        <v>1538</v>
      </c>
      <c r="K182">
        <v>1</v>
      </c>
      <c r="L182" t="s">
        <v>771</v>
      </c>
    </row>
    <row r="183" spans="1:18">
      <c r="A183">
        <v>10</v>
      </c>
      <c r="B183">
        <v>2</v>
      </c>
      <c r="C183">
        <v>1</v>
      </c>
      <c r="D183" t="s">
        <v>1298</v>
      </c>
      <c r="E183" t="s">
        <v>2622</v>
      </c>
      <c r="F183" t="s">
        <v>2383</v>
      </c>
      <c r="G183" t="s">
        <v>1521</v>
      </c>
      <c r="H183" t="s">
        <v>1523</v>
      </c>
      <c r="I183" t="s">
        <v>1631</v>
      </c>
      <c r="K183">
        <v>1</v>
      </c>
      <c r="L183" t="s">
        <v>884</v>
      </c>
    </row>
    <row r="184" spans="1:18">
      <c r="A184">
        <v>10</v>
      </c>
      <c r="B184">
        <v>2</v>
      </c>
      <c r="C184">
        <v>2</v>
      </c>
      <c r="D184" t="s">
        <v>1298</v>
      </c>
      <c r="E184" t="s">
        <v>2623</v>
      </c>
      <c r="F184" t="s">
        <v>2383</v>
      </c>
      <c r="G184" t="s">
        <v>1521</v>
      </c>
      <c r="H184" s="409" t="s">
        <v>322</v>
      </c>
      <c r="I184" t="s">
        <v>1631</v>
      </c>
      <c r="K184">
        <v>1</v>
      </c>
      <c r="L184" t="s">
        <v>876</v>
      </c>
    </row>
    <row r="185" spans="1:18">
      <c r="A185">
        <v>10</v>
      </c>
      <c r="B185">
        <v>2</v>
      </c>
      <c r="C185">
        <v>3</v>
      </c>
      <c r="D185" t="s">
        <v>1298</v>
      </c>
      <c r="E185" t="s">
        <v>3429</v>
      </c>
      <c r="F185" t="s">
        <v>2383</v>
      </c>
      <c r="G185" t="s">
        <v>1521</v>
      </c>
      <c r="H185" t="s">
        <v>1526</v>
      </c>
      <c r="I185" t="s">
        <v>1629</v>
      </c>
      <c r="K185">
        <v>1</v>
      </c>
      <c r="L185" t="s">
        <v>878</v>
      </c>
      <c r="M185" t="s">
        <v>880</v>
      </c>
      <c r="N185" t="s">
        <v>12</v>
      </c>
      <c r="O185" t="s">
        <v>877</v>
      </c>
      <c r="P185" t="s">
        <v>11</v>
      </c>
      <c r="Q185" t="s">
        <v>879</v>
      </c>
      <c r="R185" t="s">
        <v>364</v>
      </c>
    </row>
    <row r="186" spans="1:18">
      <c r="A186">
        <v>10</v>
      </c>
      <c r="B186">
        <v>2</v>
      </c>
      <c r="C186">
        <v>4</v>
      </c>
      <c r="D186" t="s">
        <v>1298</v>
      </c>
      <c r="E186" t="s">
        <v>3430</v>
      </c>
      <c r="F186" t="s">
        <v>2383</v>
      </c>
      <c r="G186" t="s">
        <v>1521</v>
      </c>
      <c r="H186" t="s">
        <v>66</v>
      </c>
      <c r="I186" t="s">
        <v>1629</v>
      </c>
      <c r="K186">
        <v>1</v>
      </c>
      <c r="L186" t="s">
        <v>890</v>
      </c>
      <c r="M186" t="s">
        <v>892</v>
      </c>
      <c r="N186" t="s">
        <v>12</v>
      </c>
      <c r="O186" t="s">
        <v>889</v>
      </c>
      <c r="P186" t="s">
        <v>11</v>
      </c>
      <c r="Q186" t="s">
        <v>891</v>
      </c>
      <c r="R186" t="s">
        <v>364</v>
      </c>
    </row>
    <row r="187" spans="1:18">
      <c r="A187">
        <v>10</v>
      </c>
      <c r="B187">
        <v>2</v>
      </c>
      <c r="C187">
        <v>5</v>
      </c>
      <c r="D187" t="s">
        <v>1298</v>
      </c>
      <c r="E187" t="s">
        <v>2624</v>
      </c>
      <c r="F187" t="s">
        <v>2383</v>
      </c>
      <c r="G187" t="s">
        <v>1521</v>
      </c>
      <c r="H187" t="s">
        <v>336</v>
      </c>
      <c r="K187">
        <v>1</v>
      </c>
      <c r="L187" t="s">
        <v>873</v>
      </c>
    </row>
    <row r="188" spans="1:18">
      <c r="A188">
        <v>10</v>
      </c>
      <c r="B188">
        <v>2</v>
      </c>
      <c r="C188">
        <v>6</v>
      </c>
      <c r="D188" t="s">
        <v>1298</v>
      </c>
      <c r="E188" t="s">
        <v>2625</v>
      </c>
      <c r="F188" t="s">
        <v>2383</v>
      </c>
      <c r="G188" t="s">
        <v>1521</v>
      </c>
      <c r="H188" t="s">
        <v>337</v>
      </c>
      <c r="K188">
        <v>1</v>
      </c>
      <c r="L188" t="s">
        <v>874</v>
      </c>
    </row>
    <row r="189" spans="1:18">
      <c r="A189">
        <v>10</v>
      </c>
      <c r="B189">
        <v>2</v>
      </c>
      <c r="C189">
        <v>7</v>
      </c>
      <c r="D189" t="s">
        <v>1298</v>
      </c>
      <c r="E189" t="s">
        <v>2626</v>
      </c>
      <c r="F189" t="s">
        <v>2383</v>
      </c>
      <c r="G189" t="s">
        <v>1521</v>
      </c>
      <c r="H189" t="s">
        <v>1535</v>
      </c>
      <c r="I189" t="s">
        <v>61</v>
      </c>
      <c r="K189">
        <v>1</v>
      </c>
      <c r="L189" t="s">
        <v>875</v>
      </c>
    </row>
    <row r="190" spans="1:18">
      <c r="A190">
        <v>10</v>
      </c>
      <c r="B190">
        <v>2</v>
      </c>
      <c r="C190">
        <v>8</v>
      </c>
      <c r="D190" t="s">
        <v>1298</v>
      </c>
      <c r="E190" t="s">
        <v>3549</v>
      </c>
      <c r="F190" t="s">
        <v>2383</v>
      </c>
      <c r="G190" t="s">
        <v>1521</v>
      </c>
      <c r="H190" t="s">
        <v>1529</v>
      </c>
      <c r="I190" t="s">
        <v>15</v>
      </c>
      <c r="K190">
        <v>1</v>
      </c>
      <c r="L190" t="s">
        <v>1342</v>
      </c>
      <c r="M190" t="s">
        <v>1341</v>
      </c>
    </row>
    <row r="191" spans="1:18">
      <c r="A191">
        <v>10</v>
      </c>
      <c r="B191">
        <v>2</v>
      </c>
      <c r="C191">
        <v>9</v>
      </c>
      <c r="D191" t="s">
        <v>1298</v>
      </c>
      <c r="E191" t="s">
        <v>2627</v>
      </c>
      <c r="F191" t="s">
        <v>2383</v>
      </c>
      <c r="G191" t="s">
        <v>1521</v>
      </c>
      <c r="H191" t="s">
        <v>1530</v>
      </c>
      <c r="K191">
        <v>1</v>
      </c>
      <c r="L191" t="s">
        <v>1339</v>
      </c>
    </row>
    <row r="192" spans="1:18">
      <c r="A192">
        <v>10</v>
      </c>
      <c r="B192">
        <v>2</v>
      </c>
      <c r="C192">
        <v>10</v>
      </c>
      <c r="D192" t="s">
        <v>1298</v>
      </c>
      <c r="E192" t="s">
        <v>2628</v>
      </c>
      <c r="F192" t="s">
        <v>2383</v>
      </c>
      <c r="G192" t="s">
        <v>1521</v>
      </c>
      <c r="H192" t="s">
        <v>1531</v>
      </c>
      <c r="K192">
        <v>1</v>
      </c>
      <c r="L192" t="s">
        <v>1337</v>
      </c>
    </row>
    <row r="193" spans="1:18">
      <c r="A193">
        <v>10</v>
      </c>
      <c r="B193">
        <v>2</v>
      </c>
      <c r="C193">
        <v>11</v>
      </c>
      <c r="D193" t="s">
        <v>1298</v>
      </c>
      <c r="E193" t="s">
        <v>2629</v>
      </c>
      <c r="F193" t="s">
        <v>2383</v>
      </c>
      <c r="G193" t="s">
        <v>1521</v>
      </c>
      <c r="H193" t="s">
        <v>1532</v>
      </c>
      <c r="K193">
        <v>1</v>
      </c>
      <c r="L193" t="s">
        <v>1338</v>
      </c>
    </row>
    <row r="194" spans="1:18">
      <c r="A194">
        <v>10</v>
      </c>
      <c r="B194">
        <v>2</v>
      </c>
      <c r="C194">
        <v>12</v>
      </c>
      <c r="D194" t="s">
        <v>1298</v>
      </c>
      <c r="E194" t="s">
        <v>2630</v>
      </c>
      <c r="F194" t="s">
        <v>2383</v>
      </c>
      <c r="G194" t="s">
        <v>1521</v>
      </c>
      <c r="H194" t="s">
        <v>1533</v>
      </c>
      <c r="K194">
        <v>1</v>
      </c>
      <c r="L194" t="s">
        <v>1340</v>
      </c>
    </row>
    <row r="195" spans="1:18">
      <c r="A195">
        <v>10</v>
      </c>
      <c r="B195">
        <v>2</v>
      </c>
      <c r="C195">
        <v>13</v>
      </c>
      <c r="D195" t="s">
        <v>1298</v>
      </c>
      <c r="E195" t="s">
        <v>2631</v>
      </c>
      <c r="F195" t="s">
        <v>2383</v>
      </c>
      <c r="G195" t="s">
        <v>1521</v>
      </c>
      <c r="H195" t="s">
        <v>1534</v>
      </c>
      <c r="K195">
        <v>1</v>
      </c>
      <c r="L195" t="s">
        <v>1336</v>
      </c>
    </row>
    <row r="196" spans="1:18">
      <c r="A196">
        <v>10</v>
      </c>
      <c r="B196">
        <v>2</v>
      </c>
      <c r="C196">
        <v>14</v>
      </c>
      <c r="D196" t="s">
        <v>1298</v>
      </c>
      <c r="E196" t="s">
        <v>3431</v>
      </c>
      <c r="F196" t="s">
        <v>2383</v>
      </c>
      <c r="G196" t="s">
        <v>1521</v>
      </c>
      <c r="H196" s="409" t="s">
        <v>326</v>
      </c>
      <c r="I196" t="s">
        <v>1629</v>
      </c>
      <c r="K196">
        <v>1</v>
      </c>
      <c r="L196" t="s">
        <v>886</v>
      </c>
      <c r="M196" t="s">
        <v>888</v>
      </c>
      <c r="N196" t="s">
        <v>12</v>
      </c>
      <c r="O196" t="s">
        <v>885</v>
      </c>
      <c r="P196" t="s">
        <v>11</v>
      </c>
      <c r="Q196" t="s">
        <v>887</v>
      </c>
      <c r="R196" t="s">
        <v>364</v>
      </c>
    </row>
    <row r="197" spans="1:18">
      <c r="A197">
        <v>10</v>
      </c>
      <c r="B197">
        <v>2</v>
      </c>
      <c r="C197">
        <v>15</v>
      </c>
      <c r="D197" t="s">
        <v>1298</v>
      </c>
      <c r="E197" t="s">
        <v>3590</v>
      </c>
      <c r="F197" t="s">
        <v>2383</v>
      </c>
      <c r="G197" t="s">
        <v>1521</v>
      </c>
      <c r="H197" t="s">
        <v>1524</v>
      </c>
      <c r="I197" t="s">
        <v>1635</v>
      </c>
      <c r="K197">
        <v>1</v>
      </c>
      <c r="L197" t="s">
        <v>882</v>
      </c>
      <c r="M197" t="s">
        <v>883</v>
      </c>
      <c r="N197" t="s">
        <v>388</v>
      </c>
      <c r="O197" t="s">
        <v>881</v>
      </c>
    </row>
    <row r="198" spans="1:18">
      <c r="A198">
        <v>10</v>
      </c>
      <c r="B198">
        <v>2</v>
      </c>
      <c r="C198">
        <v>16</v>
      </c>
      <c r="D198" t="s">
        <v>1298</v>
      </c>
      <c r="E198" t="s">
        <v>3591</v>
      </c>
      <c r="F198" t="s">
        <v>2383</v>
      </c>
      <c r="G198" t="s">
        <v>1521</v>
      </c>
      <c r="H198" t="s">
        <v>235</v>
      </c>
      <c r="I198" t="s">
        <v>1635</v>
      </c>
      <c r="K198">
        <v>1</v>
      </c>
      <c r="L198" t="s">
        <v>859</v>
      </c>
      <c r="M198" t="s">
        <v>860</v>
      </c>
      <c r="N198" t="s">
        <v>388</v>
      </c>
      <c r="O198" t="s">
        <v>858</v>
      </c>
    </row>
    <row r="199" spans="1:18">
      <c r="A199">
        <v>10</v>
      </c>
      <c r="B199">
        <v>2</v>
      </c>
      <c r="C199">
        <v>17</v>
      </c>
      <c r="D199" t="s">
        <v>1298</v>
      </c>
      <c r="E199" t="s">
        <v>3592</v>
      </c>
      <c r="F199" t="s">
        <v>2383</v>
      </c>
      <c r="G199" t="s">
        <v>1521</v>
      </c>
      <c r="H199" t="s">
        <v>1525</v>
      </c>
      <c r="I199" t="s">
        <v>1635</v>
      </c>
      <c r="K199">
        <v>1</v>
      </c>
      <c r="L199" t="s">
        <v>902</v>
      </c>
      <c r="M199" t="s">
        <v>903</v>
      </c>
      <c r="N199" t="s">
        <v>388</v>
      </c>
      <c r="O199" t="s">
        <v>901</v>
      </c>
    </row>
    <row r="200" spans="1:18">
      <c r="A200">
        <v>10</v>
      </c>
      <c r="B200">
        <v>2</v>
      </c>
      <c r="C200">
        <v>18</v>
      </c>
      <c r="D200" t="s">
        <v>1298</v>
      </c>
      <c r="E200" t="s">
        <v>2632</v>
      </c>
      <c r="F200" t="s">
        <v>2383</v>
      </c>
      <c r="G200" t="s">
        <v>1521</v>
      </c>
      <c r="H200" t="s">
        <v>323</v>
      </c>
      <c r="K200">
        <v>1</v>
      </c>
      <c r="L200" t="s">
        <v>898</v>
      </c>
    </row>
    <row r="201" spans="1:18">
      <c r="A201">
        <v>10</v>
      </c>
      <c r="B201">
        <v>2</v>
      </c>
      <c r="C201">
        <v>19</v>
      </c>
      <c r="D201" t="s">
        <v>1298</v>
      </c>
      <c r="E201" t="s">
        <v>2633</v>
      </c>
      <c r="F201" t="s">
        <v>2383</v>
      </c>
      <c r="G201" t="s">
        <v>1521</v>
      </c>
      <c r="H201" t="s">
        <v>324</v>
      </c>
      <c r="K201">
        <v>1</v>
      </c>
      <c r="L201" t="s">
        <v>899</v>
      </c>
    </row>
    <row r="202" spans="1:18">
      <c r="A202">
        <v>10</v>
      </c>
      <c r="B202">
        <v>2</v>
      </c>
      <c r="C202">
        <v>20</v>
      </c>
      <c r="D202" t="s">
        <v>1298</v>
      </c>
      <c r="E202" t="s">
        <v>2634</v>
      </c>
      <c r="F202" t="s">
        <v>2383</v>
      </c>
      <c r="G202" t="s">
        <v>1521</v>
      </c>
      <c r="H202" t="s">
        <v>325</v>
      </c>
      <c r="K202">
        <v>1</v>
      </c>
      <c r="L202" t="s">
        <v>900</v>
      </c>
    </row>
    <row r="203" spans="1:18">
      <c r="A203">
        <v>10</v>
      </c>
      <c r="B203">
        <v>2</v>
      </c>
      <c r="C203">
        <v>21</v>
      </c>
      <c r="D203" t="s">
        <v>1298</v>
      </c>
      <c r="E203" t="s">
        <v>3432</v>
      </c>
      <c r="F203" t="s">
        <v>2383</v>
      </c>
      <c r="G203" t="s">
        <v>1521</v>
      </c>
      <c r="H203" t="s">
        <v>1536</v>
      </c>
      <c r="I203" t="s">
        <v>1629</v>
      </c>
      <c r="K203">
        <v>1</v>
      </c>
      <c r="L203" t="s">
        <v>894</v>
      </c>
      <c r="M203" t="s">
        <v>896</v>
      </c>
      <c r="N203" t="s">
        <v>12</v>
      </c>
      <c r="O203" t="s">
        <v>893</v>
      </c>
      <c r="P203" t="s">
        <v>11</v>
      </c>
      <c r="Q203" t="s">
        <v>895</v>
      </c>
      <c r="R203" t="s">
        <v>364</v>
      </c>
    </row>
    <row r="204" spans="1:18">
      <c r="A204">
        <v>10</v>
      </c>
      <c r="B204">
        <v>2</v>
      </c>
      <c r="C204">
        <v>22</v>
      </c>
      <c r="D204" t="s">
        <v>1298</v>
      </c>
      <c r="E204" t="s">
        <v>2635</v>
      </c>
      <c r="F204" t="s">
        <v>2383</v>
      </c>
      <c r="G204" t="s">
        <v>1521</v>
      </c>
      <c r="H204" t="s">
        <v>116</v>
      </c>
      <c r="K204">
        <v>1</v>
      </c>
      <c r="L204" t="s">
        <v>897</v>
      </c>
    </row>
    <row r="205" spans="1:18">
      <c r="A205">
        <v>10</v>
      </c>
      <c r="B205">
        <v>2</v>
      </c>
      <c r="C205">
        <v>23</v>
      </c>
      <c r="D205" t="s">
        <v>1298</v>
      </c>
      <c r="E205" t="s">
        <v>2636</v>
      </c>
      <c r="F205" t="s">
        <v>2383</v>
      </c>
      <c r="G205" t="s">
        <v>1521</v>
      </c>
      <c r="H205" t="s">
        <v>319</v>
      </c>
      <c r="K205">
        <v>1</v>
      </c>
      <c r="L205" t="s">
        <v>1343</v>
      </c>
    </row>
    <row r="206" spans="1:18">
      <c r="A206">
        <v>10</v>
      </c>
      <c r="B206">
        <v>2</v>
      </c>
      <c r="C206">
        <v>24</v>
      </c>
      <c r="D206" t="s">
        <v>1298</v>
      </c>
      <c r="E206" t="s">
        <v>2637</v>
      </c>
      <c r="F206" t="s">
        <v>2383</v>
      </c>
      <c r="G206" t="s">
        <v>1521</v>
      </c>
      <c r="H206" t="s">
        <v>1527</v>
      </c>
      <c r="K206">
        <v>1</v>
      </c>
      <c r="L206" t="s">
        <v>1329</v>
      </c>
    </row>
    <row r="207" spans="1:18">
      <c r="A207">
        <v>10</v>
      </c>
      <c r="B207">
        <v>2</v>
      </c>
      <c r="C207">
        <v>25</v>
      </c>
      <c r="D207" t="s">
        <v>1298</v>
      </c>
      <c r="E207" t="s">
        <v>2638</v>
      </c>
      <c r="F207" t="s">
        <v>2383</v>
      </c>
      <c r="G207" t="s">
        <v>1521</v>
      </c>
      <c r="H207" t="s">
        <v>166</v>
      </c>
      <c r="K207">
        <v>1</v>
      </c>
      <c r="L207" t="s">
        <v>871</v>
      </c>
    </row>
    <row r="208" spans="1:18">
      <c r="A208">
        <v>10</v>
      </c>
      <c r="B208">
        <v>2</v>
      </c>
      <c r="C208">
        <v>26</v>
      </c>
      <c r="D208" t="s">
        <v>1298</v>
      </c>
      <c r="E208" t="s">
        <v>3433</v>
      </c>
      <c r="F208" t="s">
        <v>2383</v>
      </c>
      <c r="G208" t="s">
        <v>1521</v>
      </c>
      <c r="H208" t="s">
        <v>327</v>
      </c>
      <c r="I208" t="s">
        <v>1629</v>
      </c>
      <c r="K208">
        <v>1</v>
      </c>
      <c r="L208" t="s">
        <v>1454</v>
      </c>
      <c r="M208" t="s">
        <v>1332</v>
      </c>
      <c r="N208" t="s">
        <v>12</v>
      </c>
      <c r="O208" t="s">
        <v>1330</v>
      </c>
      <c r="P208" t="s">
        <v>11</v>
      </c>
      <c r="Q208" t="s">
        <v>1331</v>
      </c>
      <c r="R208" t="s">
        <v>364</v>
      </c>
    </row>
    <row r="209" spans="1:18">
      <c r="A209">
        <v>10</v>
      </c>
      <c r="B209">
        <v>2</v>
      </c>
      <c r="C209">
        <v>27</v>
      </c>
      <c r="D209" t="s">
        <v>1298</v>
      </c>
      <c r="E209" t="s">
        <v>3434</v>
      </c>
      <c r="F209" t="s">
        <v>2383</v>
      </c>
      <c r="G209" t="s">
        <v>1521</v>
      </c>
      <c r="H209" t="s">
        <v>1528</v>
      </c>
      <c r="I209" t="s">
        <v>1629</v>
      </c>
      <c r="K209">
        <v>1</v>
      </c>
      <c r="L209" t="s">
        <v>1455</v>
      </c>
      <c r="M209" t="s">
        <v>1335</v>
      </c>
      <c r="N209" t="s">
        <v>12</v>
      </c>
      <c r="O209" t="s">
        <v>1333</v>
      </c>
      <c r="P209" t="s">
        <v>11</v>
      </c>
      <c r="Q209" t="s">
        <v>1334</v>
      </c>
      <c r="R209" t="s">
        <v>364</v>
      </c>
    </row>
    <row r="210" spans="1:18">
      <c r="A210">
        <v>10</v>
      </c>
      <c r="B210">
        <v>2</v>
      </c>
      <c r="C210">
        <v>28</v>
      </c>
      <c r="D210" t="s">
        <v>1298</v>
      </c>
      <c r="E210" t="s">
        <v>2639</v>
      </c>
      <c r="F210" t="s">
        <v>2383</v>
      </c>
      <c r="G210" t="s">
        <v>1521</v>
      </c>
      <c r="H210" t="s">
        <v>328</v>
      </c>
      <c r="K210">
        <v>1</v>
      </c>
      <c r="L210" t="s">
        <v>872</v>
      </c>
    </row>
    <row r="211" spans="1:18">
      <c r="A211">
        <v>10</v>
      </c>
      <c r="B211">
        <v>2</v>
      </c>
      <c r="C211">
        <v>29</v>
      </c>
      <c r="D211" t="s">
        <v>1298</v>
      </c>
      <c r="E211" t="s">
        <v>2640</v>
      </c>
      <c r="F211" t="s">
        <v>2383</v>
      </c>
      <c r="G211" t="s">
        <v>1522</v>
      </c>
      <c r="H211" t="s">
        <v>1537</v>
      </c>
      <c r="K211">
        <v>1</v>
      </c>
      <c r="L211" t="s">
        <v>861</v>
      </c>
    </row>
    <row r="212" spans="1:18">
      <c r="A212">
        <v>10</v>
      </c>
      <c r="B212">
        <v>2</v>
      </c>
      <c r="C212">
        <v>30</v>
      </c>
      <c r="D212" t="s">
        <v>1298</v>
      </c>
      <c r="E212" t="s">
        <v>2641</v>
      </c>
      <c r="F212" t="s">
        <v>2383</v>
      </c>
      <c r="G212" t="s">
        <v>1522</v>
      </c>
      <c r="H212" t="s">
        <v>176</v>
      </c>
      <c r="K212">
        <v>1</v>
      </c>
      <c r="L212" t="s">
        <v>862</v>
      </c>
    </row>
    <row r="213" spans="1:18">
      <c r="A213">
        <v>10</v>
      </c>
      <c r="B213">
        <v>2</v>
      </c>
      <c r="C213">
        <v>31</v>
      </c>
      <c r="D213" t="s">
        <v>1298</v>
      </c>
      <c r="E213" t="s">
        <v>2642</v>
      </c>
      <c r="F213" t="s">
        <v>2383</v>
      </c>
      <c r="G213" t="s">
        <v>1522</v>
      </c>
      <c r="H213" t="s">
        <v>178</v>
      </c>
      <c r="K213">
        <v>1</v>
      </c>
      <c r="L213" t="s">
        <v>870</v>
      </c>
    </row>
    <row r="214" spans="1:18">
      <c r="A214">
        <v>10</v>
      </c>
      <c r="B214">
        <v>2</v>
      </c>
      <c r="C214">
        <v>32</v>
      </c>
      <c r="D214" t="s">
        <v>1298</v>
      </c>
      <c r="E214" t="s">
        <v>3550</v>
      </c>
      <c r="F214" t="s">
        <v>2383</v>
      </c>
      <c r="G214" t="s">
        <v>1522</v>
      </c>
      <c r="H214" t="s">
        <v>1529</v>
      </c>
      <c r="I214" t="s">
        <v>15</v>
      </c>
      <c r="K214">
        <v>1</v>
      </c>
      <c r="L214" t="s">
        <v>869</v>
      </c>
      <c r="M214" t="s">
        <v>868</v>
      </c>
    </row>
    <row r="215" spans="1:18">
      <c r="A215">
        <v>10</v>
      </c>
      <c r="B215">
        <v>2</v>
      </c>
      <c r="C215">
        <v>33</v>
      </c>
      <c r="D215" t="s">
        <v>1298</v>
      </c>
      <c r="E215" t="s">
        <v>2643</v>
      </c>
      <c r="F215" t="s">
        <v>2383</v>
      </c>
      <c r="G215" t="s">
        <v>1522</v>
      </c>
      <c r="H215" t="s">
        <v>1636</v>
      </c>
      <c r="K215">
        <v>1</v>
      </c>
      <c r="L215" t="s">
        <v>866</v>
      </c>
    </row>
    <row r="216" spans="1:18">
      <c r="A216">
        <v>10</v>
      </c>
      <c r="B216">
        <v>2</v>
      </c>
      <c r="C216">
        <v>34</v>
      </c>
      <c r="D216" t="s">
        <v>1298</v>
      </c>
      <c r="E216" t="s">
        <v>2644</v>
      </c>
      <c r="F216" t="s">
        <v>2383</v>
      </c>
      <c r="G216" t="s">
        <v>1522</v>
      </c>
      <c r="H216" t="s">
        <v>1637</v>
      </c>
      <c r="K216">
        <v>1</v>
      </c>
      <c r="L216" t="s">
        <v>864</v>
      </c>
    </row>
    <row r="217" spans="1:18">
      <c r="A217">
        <v>10</v>
      </c>
      <c r="B217">
        <v>2</v>
      </c>
      <c r="C217">
        <v>35</v>
      </c>
      <c r="D217" t="s">
        <v>1298</v>
      </c>
      <c r="E217" t="s">
        <v>2645</v>
      </c>
      <c r="F217" t="s">
        <v>2383</v>
      </c>
      <c r="G217" t="s">
        <v>1522</v>
      </c>
      <c r="H217" t="s">
        <v>1638</v>
      </c>
      <c r="K217">
        <v>1</v>
      </c>
      <c r="L217" t="s">
        <v>865</v>
      </c>
    </row>
    <row r="218" spans="1:18">
      <c r="A218">
        <v>10</v>
      </c>
      <c r="B218">
        <v>2</v>
      </c>
      <c r="C218">
        <v>36</v>
      </c>
      <c r="D218" t="s">
        <v>1298</v>
      </c>
      <c r="E218" t="s">
        <v>2646</v>
      </c>
      <c r="F218" t="s">
        <v>2383</v>
      </c>
      <c r="G218" t="s">
        <v>1522</v>
      </c>
      <c r="H218" t="s">
        <v>1639</v>
      </c>
      <c r="K218">
        <v>1</v>
      </c>
      <c r="L218" t="s">
        <v>867</v>
      </c>
    </row>
    <row r="219" spans="1:18">
      <c r="A219">
        <v>10</v>
      </c>
      <c r="B219">
        <v>2</v>
      </c>
      <c r="C219">
        <v>37</v>
      </c>
      <c r="D219" t="s">
        <v>1298</v>
      </c>
      <c r="E219" t="s">
        <v>2647</v>
      </c>
      <c r="F219" t="s">
        <v>2383</v>
      </c>
      <c r="G219" t="s">
        <v>1522</v>
      </c>
      <c r="H219" t="s">
        <v>1538</v>
      </c>
      <c r="K219">
        <v>1</v>
      </c>
      <c r="L219" t="s">
        <v>863</v>
      </c>
    </row>
    <row r="220" spans="1:18">
      <c r="A220">
        <v>10</v>
      </c>
      <c r="B220">
        <v>3</v>
      </c>
      <c r="C220">
        <v>1</v>
      </c>
      <c r="D220" t="s">
        <v>1298</v>
      </c>
      <c r="E220" t="s">
        <v>2648</v>
      </c>
      <c r="F220" t="s">
        <v>2383</v>
      </c>
      <c r="G220" t="s">
        <v>1521</v>
      </c>
      <c r="H220" t="s">
        <v>1523</v>
      </c>
      <c r="I220" t="s">
        <v>1631</v>
      </c>
      <c r="K220">
        <v>1</v>
      </c>
      <c r="L220" t="s">
        <v>930</v>
      </c>
    </row>
    <row r="221" spans="1:18">
      <c r="A221">
        <v>10</v>
      </c>
      <c r="B221">
        <v>3</v>
      </c>
      <c r="C221">
        <v>2</v>
      </c>
      <c r="D221" t="s">
        <v>1298</v>
      </c>
      <c r="E221" t="s">
        <v>2649</v>
      </c>
      <c r="F221" t="s">
        <v>2383</v>
      </c>
      <c r="G221" t="s">
        <v>1521</v>
      </c>
      <c r="H221" s="409" t="s">
        <v>322</v>
      </c>
      <c r="I221" t="s">
        <v>1631</v>
      </c>
      <c r="K221">
        <v>1</v>
      </c>
      <c r="L221" t="s">
        <v>922</v>
      </c>
    </row>
    <row r="222" spans="1:18">
      <c r="A222">
        <v>10</v>
      </c>
      <c r="B222">
        <v>3</v>
      </c>
      <c r="C222">
        <v>3</v>
      </c>
      <c r="D222" t="s">
        <v>1298</v>
      </c>
      <c r="E222" t="s">
        <v>3435</v>
      </c>
      <c r="F222" t="s">
        <v>2383</v>
      </c>
      <c r="G222" t="s">
        <v>1521</v>
      </c>
      <c r="H222" t="s">
        <v>1526</v>
      </c>
      <c r="I222" t="s">
        <v>1629</v>
      </c>
      <c r="K222">
        <v>1</v>
      </c>
      <c r="L222" t="s">
        <v>924</v>
      </c>
      <c r="M222" t="s">
        <v>926</v>
      </c>
      <c r="N222" t="s">
        <v>12</v>
      </c>
      <c r="O222" t="s">
        <v>923</v>
      </c>
      <c r="P222" t="s">
        <v>11</v>
      </c>
      <c r="Q222" t="s">
        <v>925</v>
      </c>
      <c r="R222" t="s">
        <v>364</v>
      </c>
    </row>
    <row r="223" spans="1:18">
      <c r="A223">
        <v>10</v>
      </c>
      <c r="B223">
        <v>3</v>
      </c>
      <c r="C223">
        <v>4</v>
      </c>
      <c r="D223" t="s">
        <v>1298</v>
      </c>
      <c r="E223" t="s">
        <v>3436</v>
      </c>
      <c r="F223" t="s">
        <v>2383</v>
      </c>
      <c r="G223" t="s">
        <v>1521</v>
      </c>
      <c r="H223" t="s">
        <v>66</v>
      </c>
      <c r="I223" t="s">
        <v>1629</v>
      </c>
      <c r="K223">
        <v>1</v>
      </c>
      <c r="L223" t="s">
        <v>936</v>
      </c>
      <c r="M223" t="s">
        <v>938</v>
      </c>
      <c r="N223" t="s">
        <v>12</v>
      </c>
      <c r="O223" t="s">
        <v>935</v>
      </c>
      <c r="P223" t="s">
        <v>11</v>
      </c>
      <c r="Q223" t="s">
        <v>937</v>
      </c>
      <c r="R223" t="s">
        <v>364</v>
      </c>
    </row>
    <row r="224" spans="1:18">
      <c r="A224">
        <v>10</v>
      </c>
      <c r="B224">
        <v>3</v>
      </c>
      <c r="C224">
        <v>5</v>
      </c>
      <c r="D224" t="s">
        <v>1298</v>
      </c>
      <c r="E224" t="s">
        <v>2650</v>
      </c>
      <c r="F224" t="s">
        <v>2383</v>
      </c>
      <c r="G224" t="s">
        <v>1521</v>
      </c>
      <c r="H224" t="s">
        <v>336</v>
      </c>
      <c r="K224">
        <v>1</v>
      </c>
      <c r="L224" t="s">
        <v>919</v>
      </c>
    </row>
    <row r="225" spans="1:18">
      <c r="A225">
        <v>10</v>
      </c>
      <c r="B225">
        <v>3</v>
      </c>
      <c r="C225">
        <v>6</v>
      </c>
      <c r="D225" t="s">
        <v>1298</v>
      </c>
      <c r="E225" t="s">
        <v>2651</v>
      </c>
      <c r="F225" t="s">
        <v>2383</v>
      </c>
      <c r="G225" t="s">
        <v>1521</v>
      </c>
      <c r="H225" t="s">
        <v>337</v>
      </c>
      <c r="K225">
        <v>1</v>
      </c>
      <c r="L225" t="s">
        <v>920</v>
      </c>
    </row>
    <row r="226" spans="1:18">
      <c r="A226">
        <v>10</v>
      </c>
      <c r="B226">
        <v>3</v>
      </c>
      <c r="C226">
        <v>7</v>
      </c>
      <c r="D226" t="s">
        <v>1298</v>
      </c>
      <c r="E226" t="s">
        <v>2652</v>
      </c>
      <c r="F226" t="s">
        <v>2383</v>
      </c>
      <c r="G226" t="s">
        <v>1521</v>
      </c>
      <c r="H226" t="s">
        <v>1535</v>
      </c>
      <c r="I226" t="s">
        <v>61</v>
      </c>
      <c r="K226">
        <v>1</v>
      </c>
      <c r="L226" t="s">
        <v>921</v>
      </c>
    </row>
    <row r="227" spans="1:18">
      <c r="A227">
        <v>10</v>
      </c>
      <c r="B227">
        <v>3</v>
      </c>
      <c r="C227">
        <v>8</v>
      </c>
      <c r="D227" t="s">
        <v>1298</v>
      </c>
      <c r="E227" t="s">
        <v>3551</v>
      </c>
      <c r="F227" t="s">
        <v>2383</v>
      </c>
      <c r="G227" t="s">
        <v>1521</v>
      </c>
      <c r="H227" t="s">
        <v>1529</v>
      </c>
      <c r="I227" t="s">
        <v>15</v>
      </c>
      <c r="K227">
        <v>1</v>
      </c>
      <c r="L227" t="s">
        <v>1357</v>
      </c>
      <c r="M227" t="s">
        <v>1356</v>
      </c>
    </row>
    <row r="228" spans="1:18">
      <c r="A228">
        <v>10</v>
      </c>
      <c r="B228">
        <v>3</v>
      </c>
      <c r="C228">
        <v>9</v>
      </c>
      <c r="D228" t="s">
        <v>1298</v>
      </c>
      <c r="E228" t="s">
        <v>2653</v>
      </c>
      <c r="F228" t="s">
        <v>2383</v>
      </c>
      <c r="G228" t="s">
        <v>1521</v>
      </c>
      <c r="H228" t="s">
        <v>1530</v>
      </c>
      <c r="K228">
        <v>1</v>
      </c>
      <c r="L228" t="s">
        <v>1354</v>
      </c>
    </row>
    <row r="229" spans="1:18">
      <c r="A229">
        <v>10</v>
      </c>
      <c r="B229">
        <v>3</v>
      </c>
      <c r="C229">
        <v>10</v>
      </c>
      <c r="D229" t="s">
        <v>1298</v>
      </c>
      <c r="E229" t="s">
        <v>2654</v>
      </c>
      <c r="F229" t="s">
        <v>2383</v>
      </c>
      <c r="G229" t="s">
        <v>1521</v>
      </c>
      <c r="H229" t="s">
        <v>1531</v>
      </c>
      <c r="K229">
        <v>1</v>
      </c>
      <c r="L229" t="s">
        <v>1352</v>
      </c>
    </row>
    <row r="230" spans="1:18">
      <c r="A230">
        <v>10</v>
      </c>
      <c r="B230">
        <v>3</v>
      </c>
      <c r="C230">
        <v>11</v>
      </c>
      <c r="D230" t="s">
        <v>1298</v>
      </c>
      <c r="E230" t="s">
        <v>2655</v>
      </c>
      <c r="F230" t="s">
        <v>2383</v>
      </c>
      <c r="G230" t="s">
        <v>1521</v>
      </c>
      <c r="H230" t="s">
        <v>1532</v>
      </c>
      <c r="K230">
        <v>1</v>
      </c>
      <c r="L230" t="s">
        <v>1353</v>
      </c>
    </row>
    <row r="231" spans="1:18">
      <c r="A231">
        <v>10</v>
      </c>
      <c r="B231">
        <v>3</v>
      </c>
      <c r="C231">
        <v>12</v>
      </c>
      <c r="D231" t="s">
        <v>1298</v>
      </c>
      <c r="E231" t="s">
        <v>2656</v>
      </c>
      <c r="F231" t="s">
        <v>2383</v>
      </c>
      <c r="G231" t="s">
        <v>1521</v>
      </c>
      <c r="H231" t="s">
        <v>1533</v>
      </c>
      <c r="K231">
        <v>1</v>
      </c>
      <c r="L231" t="s">
        <v>1355</v>
      </c>
    </row>
    <row r="232" spans="1:18">
      <c r="A232">
        <v>10</v>
      </c>
      <c r="B232">
        <v>3</v>
      </c>
      <c r="C232">
        <v>13</v>
      </c>
      <c r="D232" t="s">
        <v>1298</v>
      </c>
      <c r="E232" t="s">
        <v>2657</v>
      </c>
      <c r="F232" t="s">
        <v>2383</v>
      </c>
      <c r="G232" t="s">
        <v>1521</v>
      </c>
      <c r="H232" t="s">
        <v>1534</v>
      </c>
      <c r="K232">
        <v>1</v>
      </c>
      <c r="L232" t="s">
        <v>1351</v>
      </c>
    </row>
    <row r="233" spans="1:18">
      <c r="A233">
        <v>10</v>
      </c>
      <c r="B233">
        <v>3</v>
      </c>
      <c r="C233">
        <v>14</v>
      </c>
      <c r="D233" t="s">
        <v>1298</v>
      </c>
      <c r="E233" t="s">
        <v>3437</v>
      </c>
      <c r="F233" t="s">
        <v>2383</v>
      </c>
      <c r="G233" t="s">
        <v>1521</v>
      </c>
      <c r="H233" s="409" t="s">
        <v>326</v>
      </c>
      <c r="I233" t="s">
        <v>1629</v>
      </c>
      <c r="K233">
        <v>1</v>
      </c>
      <c r="L233" t="s">
        <v>932</v>
      </c>
      <c r="M233" t="s">
        <v>934</v>
      </c>
      <c r="N233" t="s">
        <v>12</v>
      </c>
      <c r="O233" t="s">
        <v>931</v>
      </c>
      <c r="P233" t="s">
        <v>11</v>
      </c>
      <c r="Q233" t="s">
        <v>933</v>
      </c>
      <c r="R233" t="s">
        <v>364</v>
      </c>
    </row>
    <row r="234" spans="1:18">
      <c r="A234">
        <v>10</v>
      </c>
      <c r="B234">
        <v>3</v>
      </c>
      <c r="C234">
        <v>15</v>
      </c>
      <c r="D234" t="s">
        <v>1298</v>
      </c>
      <c r="E234" t="s">
        <v>3593</v>
      </c>
      <c r="F234" t="s">
        <v>2383</v>
      </c>
      <c r="G234" t="s">
        <v>1521</v>
      </c>
      <c r="H234" t="s">
        <v>1524</v>
      </c>
      <c r="I234" t="s">
        <v>1635</v>
      </c>
      <c r="K234">
        <v>1</v>
      </c>
      <c r="L234" t="s">
        <v>928</v>
      </c>
      <c r="M234" t="s">
        <v>929</v>
      </c>
      <c r="N234" t="s">
        <v>388</v>
      </c>
      <c r="O234" t="s">
        <v>927</v>
      </c>
    </row>
    <row r="235" spans="1:18">
      <c r="A235">
        <v>10</v>
      </c>
      <c r="B235">
        <v>3</v>
      </c>
      <c r="C235">
        <v>16</v>
      </c>
      <c r="D235" t="s">
        <v>1298</v>
      </c>
      <c r="E235" t="s">
        <v>3594</v>
      </c>
      <c r="F235" t="s">
        <v>2383</v>
      </c>
      <c r="G235" t="s">
        <v>1521</v>
      </c>
      <c r="H235" t="s">
        <v>235</v>
      </c>
      <c r="I235" t="s">
        <v>1635</v>
      </c>
      <c r="K235">
        <v>1</v>
      </c>
      <c r="L235" t="s">
        <v>905</v>
      </c>
      <c r="M235" t="s">
        <v>906</v>
      </c>
      <c r="N235" t="s">
        <v>388</v>
      </c>
      <c r="O235" t="s">
        <v>904</v>
      </c>
    </row>
    <row r="236" spans="1:18">
      <c r="A236">
        <v>10</v>
      </c>
      <c r="B236">
        <v>3</v>
      </c>
      <c r="C236">
        <v>17</v>
      </c>
      <c r="D236" t="s">
        <v>1298</v>
      </c>
      <c r="E236" t="s">
        <v>3595</v>
      </c>
      <c r="F236" t="s">
        <v>2383</v>
      </c>
      <c r="G236" t="s">
        <v>1521</v>
      </c>
      <c r="H236" t="s">
        <v>1525</v>
      </c>
      <c r="I236" t="s">
        <v>1635</v>
      </c>
      <c r="K236">
        <v>1</v>
      </c>
      <c r="L236" t="s">
        <v>948</v>
      </c>
      <c r="M236" t="s">
        <v>949</v>
      </c>
      <c r="N236" t="s">
        <v>388</v>
      </c>
      <c r="O236" t="s">
        <v>947</v>
      </c>
    </row>
    <row r="237" spans="1:18">
      <c r="A237">
        <v>10</v>
      </c>
      <c r="B237">
        <v>3</v>
      </c>
      <c r="C237">
        <v>18</v>
      </c>
      <c r="D237" t="s">
        <v>1298</v>
      </c>
      <c r="E237" t="s">
        <v>2658</v>
      </c>
      <c r="F237" t="s">
        <v>2383</v>
      </c>
      <c r="G237" t="s">
        <v>1521</v>
      </c>
      <c r="H237" t="s">
        <v>323</v>
      </c>
      <c r="K237">
        <v>1</v>
      </c>
      <c r="L237" t="s">
        <v>944</v>
      </c>
    </row>
    <row r="238" spans="1:18">
      <c r="A238">
        <v>10</v>
      </c>
      <c r="B238">
        <v>3</v>
      </c>
      <c r="C238">
        <v>19</v>
      </c>
      <c r="D238" t="s">
        <v>1298</v>
      </c>
      <c r="E238" t="s">
        <v>2659</v>
      </c>
      <c r="F238" t="s">
        <v>2383</v>
      </c>
      <c r="G238" t="s">
        <v>1521</v>
      </c>
      <c r="H238" t="s">
        <v>324</v>
      </c>
      <c r="K238">
        <v>1</v>
      </c>
      <c r="L238" t="s">
        <v>945</v>
      </c>
    </row>
    <row r="239" spans="1:18">
      <c r="A239">
        <v>10</v>
      </c>
      <c r="B239">
        <v>3</v>
      </c>
      <c r="C239">
        <v>20</v>
      </c>
      <c r="D239" t="s">
        <v>1298</v>
      </c>
      <c r="E239" t="s">
        <v>2660</v>
      </c>
      <c r="F239" t="s">
        <v>2383</v>
      </c>
      <c r="G239" t="s">
        <v>1521</v>
      </c>
      <c r="H239" t="s">
        <v>325</v>
      </c>
      <c r="K239">
        <v>1</v>
      </c>
      <c r="L239" t="s">
        <v>946</v>
      </c>
    </row>
    <row r="240" spans="1:18">
      <c r="A240">
        <v>10</v>
      </c>
      <c r="B240">
        <v>3</v>
      </c>
      <c r="C240">
        <v>21</v>
      </c>
      <c r="D240" t="s">
        <v>1298</v>
      </c>
      <c r="E240" t="s">
        <v>3438</v>
      </c>
      <c r="F240" t="s">
        <v>2383</v>
      </c>
      <c r="G240" t="s">
        <v>1521</v>
      </c>
      <c r="H240" t="s">
        <v>1536</v>
      </c>
      <c r="I240" t="s">
        <v>1629</v>
      </c>
      <c r="K240">
        <v>1</v>
      </c>
      <c r="L240" t="s">
        <v>940</v>
      </c>
      <c r="M240" t="s">
        <v>942</v>
      </c>
      <c r="N240" t="s">
        <v>12</v>
      </c>
      <c r="O240" t="s">
        <v>939</v>
      </c>
      <c r="P240" t="s">
        <v>11</v>
      </c>
      <c r="Q240" t="s">
        <v>941</v>
      </c>
      <c r="R240" t="s">
        <v>364</v>
      </c>
    </row>
    <row r="241" spans="1:18">
      <c r="A241">
        <v>10</v>
      </c>
      <c r="B241">
        <v>3</v>
      </c>
      <c r="C241">
        <v>22</v>
      </c>
      <c r="D241" t="s">
        <v>1298</v>
      </c>
      <c r="E241" t="s">
        <v>2661</v>
      </c>
      <c r="F241" t="s">
        <v>2383</v>
      </c>
      <c r="G241" t="s">
        <v>1521</v>
      </c>
      <c r="H241" t="s">
        <v>116</v>
      </c>
      <c r="K241">
        <v>1</v>
      </c>
      <c r="L241" t="s">
        <v>943</v>
      </c>
    </row>
    <row r="242" spans="1:18">
      <c r="A242">
        <v>10</v>
      </c>
      <c r="B242">
        <v>3</v>
      </c>
      <c r="C242">
        <v>23</v>
      </c>
      <c r="D242" t="s">
        <v>1298</v>
      </c>
      <c r="E242" t="s">
        <v>2662</v>
      </c>
      <c r="F242" t="s">
        <v>2383</v>
      </c>
      <c r="G242" t="s">
        <v>1521</v>
      </c>
      <c r="H242" t="s">
        <v>319</v>
      </c>
      <c r="K242">
        <v>1</v>
      </c>
      <c r="L242" t="s">
        <v>1358</v>
      </c>
    </row>
    <row r="243" spans="1:18">
      <c r="A243">
        <v>10</v>
      </c>
      <c r="B243">
        <v>3</v>
      </c>
      <c r="C243">
        <v>24</v>
      </c>
      <c r="D243" t="s">
        <v>1298</v>
      </c>
      <c r="E243" t="s">
        <v>2663</v>
      </c>
      <c r="F243" t="s">
        <v>2383</v>
      </c>
      <c r="G243" t="s">
        <v>1521</v>
      </c>
      <c r="H243" t="s">
        <v>1527</v>
      </c>
      <c r="K243">
        <v>1</v>
      </c>
      <c r="L243" t="s">
        <v>1344</v>
      </c>
    </row>
    <row r="244" spans="1:18">
      <c r="A244">
        <v>10</v>
      </c>
      <c r="B244">
        <v>3</v>
      </c>
      <c r="C244">
        <v>25</v>
      </c>
      <c r="D244" t="s">
        <v>1298</v>
      </c>
      <c r="E244" t="s">
        <v>2664</v>
      </c>
      <c r="F244" t="s">
        <v>2383</v>
      </c>
      <c r="G244" t="s">
        <v>1521</v>
      </c>
      <c r="H244" t="s">
        <v>166</v>
      </c>
      <c r="K244">
        <v>1</v>
      </c>
      <c r="L244" t="s">
        <v>917</v>
      </c>
    </row>
    <row r="245" spans="1:18">
      <c r="A245">
        <v>10</v>
      </c>
      <c r="B245">
        <v>3</v>
      </c>
      <c r="C245">
        <v>26</v>
      </c>
      <c r="D245" t="s">
        <v>1298</v>
      </c>
      <c r="E245" t="s">
        <v>3439</v>
      </c>
      <c r="F245" t="s">
        <v>2383</v>
      </c>
      <c r="G245" t="s">
        <v>1521</v>
      </c>
      <c r="H245" t="s">
        <v>327</v>
      </c>
      <c r="I245" t="s">
        <v>1629</v>
      </c>
      <c r="K245">
        <v>1</v>
      </c>
      <c r="L245" t="s">
        <v>1456</v>
      </c>
      <c r="M245" t="s">
        <v>1347</v>
      </c>
      <c r="N245" t="s">
        <v>12</v>
      </c>
      <c r="O245" t="s">
        <v>1345</v>
      </c>
      <c r="P245" t="s">
        <v>11</v>
      </c>
      <c r="Q245" t="s">
        <v>1346</v>
      </c>
      <c r="R245" t="s">
        <v>364</v>
      </c>
    </row>
    <row r="246" spans="1:18">
      <c r="A246">
        <v>10</v>
      </c>
      <c r="B246">
        <v>3</v>
      </c>
      <c r="C246">
        <v>27</v>
      </c>
      <c r="D246" t="s">
        <v>1298</v>
      </c>
      <c r="E246" t="s">
        <v>3440</v>
      </c>
      <c r="F246" t="s">
        <v>2383</v>
      </c>
      <c r="G246" t="s">
        <v>1521</v>
      </c>
      <c r="H246" t="s">
        <v>1528</v>
      </c>
      <c r="I246" t="s">
        <v>1629</v>
      </c>
      <c r="K246">
        <v>1</v>
      </c>
      <c r="L246" t="s">
        <v>1457</v>
      </c>
      <c r="M246" t="s">
        <v>1350</v>
      </c>
      <c r="N246" t="s">
        <v>12</v>
      </c>
      <c r="O246" t="s">
        <v>1348</v>
      </c>
      <c r="P246" t="s">
        <v>11</v>
      </c>
      <c r="Q246" t="s">
        <v>1349</v>
      </c>
      <c r="R246" t="s">
        <v>364</v>
      </c>
    </row>
    <row r="247" spans="1:18">
      <c r="A247">
        <v>10</v>
      </c>
      <c r="B247">
        <v>3</v>
      </c>
      <c r="C247">
        <v>28</v>
      </c>
      <c r="D247" t="s">
        <v>1298</v>
      </c>
      <c r="E247" t="s">
        <v>2665</v>
      </c>
      <c r="F247" t="s">
        <v>2383</v>
      </c>
      <c r="G247" t="s">
        <v>1521</v>
      </c>
      <c r="H247" t="s">
        <v>328</v>
      </c>
      <c r="K247">
        <v>1</v>
      </c>
      <c r="L247" t="s">
        <v>918</v>
      </c>
    </row>
    <row r="248" spans="1:18">
      <c r="A248">
        <v>10</v>
      </c>
      <c r="B248">
        <v>3</v>
      </c>
      <c r="C248">
        <v>29</v>
      </c>
      <c r="D248" t="s">
        <v>1298</v>
      </c>
      <c r="E248" t="s">
        <v>2666</v>
      </c>
      <c r="F248" t="s">
        <v>2383</v>
      </c>
      <c r="G248" t="s">
        <v>1522</v>
      </c>
      <c r="H248" t="s">
        <v>1537</v>
      </c>
      <c r="K248">
        <v>1</v>
      </c>
      <c r="L248" t="s">
        <v>907</v>
      </c>
    </row>
    <row r="249" spans="1:18">
      <c r="A249">
        <v>10</v>
      </c>
      <c r="B249">
        <v>3</v>
      </c>
      <c r="C249">
        <v>30</v>
      </c>
      <c r="D249" t="s">
        <v>1298</v>
      </c>
      <c r="E249" t="s">
        <v>2667</v>
      </c>
      <c r="F249" t="s">
        <v>2383</v>
      </c>
      <c r="G249" t="s">
        <v>1522</v>
      </c>
      <c r="H249" t="s">
        <v>176</v>
      </c>
      <c r="K249">
        <v>1</v>
      </c>
      <c r="L249" t="s">
        <v>908</v>
      </c>
    </row>
    <row r="250" spans="1:18">
      <c r="A250">
        <v>10</v>
      </c>
      <c r="B250">
        <v>3</v>
      </c>
      <c r="C250">
        <v>31</v>
      </c>
      <c r="D250" t="s">
        <v>1298</v>
      </c>
      <c r="E250" t="s">
        <v>2668</v>
      </c>
      <c r="F250" t="s">
        <v>2383</v>
      </c>
      <c r="G250" t="s">
        <v>1522</v>
      </c>
      <c r="H250" t="s">
        <v>178</v>
      </c>
      <c r="K250">
        <v>1</v>
      </c>
      <c r="L250" t="s">
        <v>916</v>
      </c>
    </row>
    <row r="251" spans="1:18">
      <c r="A251">
        <v>10</v>
      </c>
      <c r="B251">
        <v>3</v>
      </c>
      <c r="C251">
        <v>32</v>
      </c>
      <c r="D251" t="s">
        <v>1298</v>
      </c>
      <c r="E251" t="s">
        <v>3552</v>
      </c>
      <c r="F251" t="s">
        <v>2383</v>
      </c>
      <c r="G251" t="s">
        <v>1522</v>
      </c>
      <c r="H251" t="s">
        <v>1529</v>
      </c>
      <c r="I251" t="s">
        <v>15</v>
      </c>
      <c r="K251">
        <v>1</v>
      </c>
      <c r="L251" t="s">
        <v>915</v>
      </c>
      <c r="M251" t="s">
        <v>914</v>
      </c>
    </row>
    <row r="252" spans="1:18">
      <c r="A252">
        <v>10</v>
      </c>
      <c r="B252">
        <v>3</v>
      </c>
      <c r="C252">
        <v>33</v>
      </c>
      <c r="D252" t="s">
        <v>1298</v>
      </c>
      <c r="E252" t="s">
        <v>2669</v>
      </c>
      <c r="F252" t="s">
        <v>2383</v>
      </c>
      <c r="G252" t="s">
        <v>1522</v>
      </c>
      <c r="H252" t="s">
        <v>1636</v>
      </c>
      <c r="K252">
        <v>1</v>
      </c>
      <c r="L252" t="s">
        <v>912</v>
      </c>
    </row>
    <row r="253" spans="1:18">
      <c r="A253">
        <v>10</v>
      </c>
      <c r="B253">
        <v>3</v>
      </c>
      <c r="C253">
        <v>34</v>
      </c>
      <c r="D253" t="s">
        <v>1298</v>
      </c>
      <c r="E253" t="s">
        <v>2670</v>
      </c>
      <c r="F253" t="s">
        <v>2383</v>
      </c>
      <c r="G253" t="s">
        <v>1522</v>
      </c>
      <c r="H253" t="s">
        <v>1637</v>
      </c>
      <c r="K253">
        <v>1</v>
      </c>
      <c r="L253" t="s">
        <v>910</v>
      </c>
    </row>
    <row r="254" spans="1:18">
      <c r="A254">
        <v>10</v>
      </c>
      <c r="B254">
        <v>3</v>
      </c>
      <c r="C254">
        <v>35</v>
      </c>
      <c r="D254" t="s">
        <v>1298</v>
      </c>
      <c r="E254" t="s">
        <v>2671</v>
      </c>
      <c r="F254" t="s">
        <v>2383</v>
      </c>
      <c r="G254" t="s">
        <v>1522</v>
      </c>
      <c r="H254" t="s">
        <v>1638</v>
      </c>
      <c r="K254">
        <v>1</v>
      </c>
      <c r="L254" t="s">
        <v>911</v>
      </c>
    </row>
    <row r="255" spans="1:18">
      <c r="A255">
        <v>10</v>
      </c>
      <c r="B255">
        <v>3</v>
      </c>
      <c r="C255">
        <v>36</v>
      </c>
      <c r="D255" t="s">
        <v>1298</v>
      </c>
      <c r="E255" t="s">
        <v>2672</v>
      </c>
      <c r="F255" t="s">
        <v>2383</v>
      </c>
      <c r="G255" t="s">
        <v>1522</v>
      </c>
      <c r="H255" t="s">
        <v>1639</v>
      </c>
      <c r="K255">
        <v>1</v>
      </c>
      <c r="L255" t="s">
        <v>913</v>
      </c>
    </row>
    <row r="256" spans="1:18">
      <c r="A256">
        <v>10</v>
      </c>
      <c r="B256">
        <v>3</v>
      </c>
      <c r="C256">
        <v>37</v>
      </c>
      <c r="D256" t="s">
        <v>1298</v>
      </c>
      <c r="E256" t="s">
        <v>2673</v>
      </c>
      <c r="F256" t="s">
        <v>2383</v>
      </c>
      <c r="G256" t="s">
        <v>1522</v>
      </c>
      <c r="H256" t="s">
        <v>1538</v>
      </c>
      <c r="K256">
        <v>1</v>
      </c>
      <c r="L256" t="s">
        <v>909</v>
      </c>
    </row>
    <row r="257" spans="1:18">
      <c r="A257">
        <v>10</v>
      </c>
      <c r="B257">
        <v>4</v>
      </c>
      <c r="C257">
        <v>1</v>
      </c>
      <c r="D257" t="s">
        <v>1298</v>
      </c>
      <c r="E257" t="s">
        <v>2674</v>
      </c>
      <c r="F257" t="s">
        <v>2383</v>
      </c>
      <c r="G257" t="s">
        <v>1521</v>
      </c>
      <c r="H257" t="s">
        <v>1523</v>
      </c>
      <c r="I257" t="s">
        <v>1631</v>
      </c>
      <c r="K257">
        <v>1</v>
      </c>
      <c r="L257" t="s">
        <v>976</v>
      </c>
    </row>
    <row r="258" spans="1:18">
      <c r="A258">
        <v>10</v>
      </c>
      <c r="B258">
        <v>4</v>
      </c>
      <c r="C258">
        <v>2</v>
      </c>
      <c r="D258" t="s">
        <v>1298</v>
      </c>
      <c r="E258" t="s">
        <v>2675</v>
      </c>
      <c r="F258" t="s">
        <v>2383</v>
      </c>
      <c r="G258" t="s">
        <v>1521</v>
      </c>
      <c r="H258" s="409" t="s">
        <v>322</v>
      </c>
      <c r="I258" t="s">
        <v>1631</v>
      </c>
      <c r="K258">
        <v>1</v>
      </c>
      <c r="L258" t="s">
        <v>968</v>
      </c>
    </row>
    <row r="259" spans="1:18">
      <c r="A259">
        <v>10</v>
      </c>
      <c r="B259">
        <v>4</v>
      </c>
      <c r="C259">
        <v>3</v>
      </c>
      <c r="D259" t="s">
        <v>1298</v>
      </c>
      <c r="E259" t="s">
        <v>3441</v>
      </c>
      <c r="F259" t="s">
        <v>2383</v>
      </c>
      <c r="G259" t="s">
        <v>1521</v>
      </c>
      <c r="H259" t="s">
        <v>1526</v>
      </c>
      <c r="I259" t="s">
        <v>1629</v>
      </c>
      <c r="K259">
        <v>1</v>
      </c>
      <c r="L259" t="s">
        <v>970</v>
      </c>
      <c r="M259" t="s">
        <v>972</v>
      </c>
      <c r="N259" t="s">
        <v>12</v>
      </c>
      <c r="O259" t="s">
        <v>969</v>
      </c>
      <c r="P259" t="s">
        <v>11</v>
      </c>
      <c r="Q259" t="s">
        <v>971</v>
      </c>
      <c r="R259" t="s">
        <v>364</v>
      </c>
    </row>
    <row r="260" spans="1:18">
      <c r="A260">
        <v>10</v>
      </c>
      <c r="B260">
        <v>4</v>
      </c>
      <c r="C260">
        <v>4</v>
      </c>
      <c r="D260" t="s">
        <v>1298</v>
      </c>
      <c r="E260" t="s">
        <v>3442</v>
      </c>
      <c r="F260" t="s">
        <v>2383</v>
      </c>
      <c r="G260" t="s">
        <v>1521</v>
      </c>
      <c r="H260" t="s">
        <v>66</v>
      </c>
      <c r="I260" t="s">
        <v>1629</v>
      </c>
      <c r="K260">
        <v>1</v>
      </c>
      <c r="L260" t="s">
        <v>982</v>
      </c>
      <c r="M260" t="s">
        <v>984</v>
      </c>
      <c r="N260" t="s">
        <v>12</v>
      </c>
      <c r="O260" t="s">
        <v>981</v>
      </c>
      <c r="P260" t="s">
        <v>11</v>
      </c>
      <c r="Q260" t="s">
        <v>983</v>
      </c>
      <c r="R260" t="s">
        <v>364</v>
      </c>
    </row>
    <row r="261" spans="1:18">
      <c r="A261">
        <v>10</v>
      </c>
      <c r="B261">
        <v>4</v>
      </c>
      <c r="C261">
        <v>5</v>
      </c>
      <c r="D261" t="s">
        <v>1298</v>
      </c>
      <c r="E261" t="s">
        <v>2676</v>
      </c>
      <c r="F261" t="s">
        <v>2383</v>
      </c>
      <c r="G261" t="s">
        <v>1521</v>
      </c>
      <c r="H261" t="s">
        <v>336</v>
      </c>
      <c r="K261">
        <v>1</v>
      </c>
      <c r="L261" t="s">
        <v>965</v>
      </c>
    </row>
    <row r="262" spans="1:18">
      <c r="A262">
        <v>10</v>
      </c>
      <c r="B262">
        <v>4</v>
      </c>
      <c r="C262">
        <v>6</v>
      </c>
      <c r="D262" t="s">
        <v>1298</v>
      </c>
      <c r="E262" t="s">
        <v>2677</v>
      </c>
      <c r="F262" t="s">
        <v>2383</v>
      </c>
      <c r="G262" t="s">
        <v>1521</v>
      </c>
      <c r="H262" t="s">
        <v>337</v>
      </c>
      <c r="K262">
        <v>1</v>
      </c>
      <c r="L262" t="s">
        <v>966</v>
      </c>
    </row>
    <row r="263" spans="1:18">
      <c r="A263">
        <v>10</v>
      </c>
      <c r="B263">
        <v>4</v>
      </c>
      <c r="C263">
        <v>7</v>
      </c>
      <c r="D263" t="s">
        <v>1298</v>
      </c>
      <c r="E263" t="s">
        <v>2678</v>
      </c>
      <c r="F263" t="s">
        <v>2383</v>
      </c>
      <c r="G263" t="s">
        <v>1521</v>
      </c>
      <c r="H263" t="s">
        <v>1535</v>
      </c>
      <c r="I263" t="s">
        <v>61</v>
      </c>
      <c r="K263">
        <v>1</v>
      </c>
      <c r="L263" t="s">
        <v>967</v>
      </c>
    </row>
    <row r="264" spans="1:18">
      <c r="A264">
        <v>10</v>
      </c>
      <c r="B264">
        <v>4</v>
      </c>
      <c r="C264">
        <v>8</v>
      </c>
      <c r="D264" t="s">
        <v>1298</v>
      </c>
      <c r="E264" t="s">
        <v>3553</v>
      </c>
      <c r="F264" t="s">
        <v>2383</v>
      </c>
      <c r="G264" t="s">
        <v>1521</v>
      </c>
      <c r="H264" t="s">
        <v>1529</v>
      </c>
      <c r="I264" t="s">
        <v>15</v>
      </c>
      <c r="K264">
        <v>1</v>
      </c>
      <c r="L264" t="s">
        <v>1372</v>
      </c>
      <c r="M264" t="s">
        <v>1371</v>
      </c>
    </row>
    <row r="265" spans="1:18">
      <c r="A265">
        <v>10</v>
      </c>
      <c r="B265">
        <v>4</v>
      </c>
      <c r="C265">
        <v>9</v>
      </c>
      <c r="D265" t="s">
        <v>1298</v>
      </c>
      <c r="E265" t="s">
        <v>2679</v>
      </c>
      <c r="F265" t="s">
        <v>2383</v>
      </c>
      <c r="G265" t="s">
        <v>1521</v>
      </c>
      <c r="H265" t="s">
        <v>1530</v>
      </c>
      <c r="K265">
        <v>1</v>
      </c>
      <c r="L265" t="s">
        <v>1369</v>
      </c>
    </row>
    <row r="266" spans="1:18">
      <c r="A266">
        <v>10</v>
      </c>
      <c r="B266">
        <v>4</v>
      </c>
      <c r="C266">
        <v>10</v>
      </c>
      <c r="D266" t="s">
        <v>1298</v>
      </c>
      <c r="E266" t="s">
        <v>2680</v>
      </c>
      <c r="F266" t="s">
        <v>2383</v>
      </c>
      <c r="G266" t="s">
        <v>1521</v>
      </c>
      <c r="H266" t="s">
        <v>1531</v>
      </c>
      <c r="K266">
        <v>1</v>
      </c>
      <c r="L266" t="s">
        <v>1367</v>
      </c>
    </row>
    <row r="267" spans="1:18">
      <c r="A267">
        <v>10</v>
      </c>
      <c r="B267">
        <v>4</v>
      </c>
      <c r="C267">
        <v>11</v>
      </c>
      <c r="D267" t="s">
        <v>1298</v>
      </c>
      <c r="E267" t="s">
        <v>2681</v>
      </c>
      <c r="F267" t="s">
        <v>2383</v>
      </c>
      <c r="G267" t="s">
        <v>1521</v>
      </c>
      <c r="H267" t="s">
        <v>1532</v>
      </c>
      <c r="K267">
        <v>1</v>
      </c>
      <c r="L267" t="s">
        <v>1368</v>
      </c>
    </row>
    <row r="268" spans="1:18">
      <c r="A268">
        <v>10</v>
      </c>
      <c r="B268">
        <v>4</v>
      </c>
      <c r="C268">
        <v>12</v>
      </c>
      <c r="D268" t="s">
        <v>1298</v>
      </c>
      <c r="E268" t="s">
        <v>2682</v>
      </c>
      <c r="F268" t="s">
        <v>2383</v>
      </c>
      <c r="G268" t="s">
        <v>1521</v>
      </c>
      <c r="H268" t="s">
        <v>1533</v>
      </c>
      <c r="K268">
        <v>1</v>
      </c>
      <c r="L268" t="s">
        <v>1370</v>
      </c>
    </row>
    <row r="269" spans="1:18">
      <c r="A269">
        <v>10</v>
      </c>
      <c r="B269">
        <v>4</v>
      </c>
      <c r="C269">
        <v>13</v>
      </c>
      <c r="D269" t="s">
        <v>1298</v>
      </c>
      <c r="E269" t="s">
        <v>2683</v>
      </c>
      <c r="F269" t="s">
        <v>2383</v>
      </c>
      <c r="G269" t="s">
        <v>1521</v>
      </c>
      <c r="H269" t="s">
        <v>1534</v>
      </c>
      <c r="K269">
        <v>1</v>
      </c>
      <c r="L269" t="s">
        <v>1366</v>
      </c>
    </row>
    <row r="270" spans="1:18">
      <c r="A270">
        <v>10</v>
      </c>
      <c r="B270">
        <v>4</v>
      </c>
      <c r="C270">
        <v>14</v>
      </c>
      <c r="D270" t="s">
        <v>1298</v>
      </c>
      <c r="E270" t="s">
        <v>3443</v>
      </c>
      <c r="F270" t="s">
        <v>2383</v>
      </c>
      <c r="G270" t="s">
        <v>1521</v>
      </c>
      <c r="H270" s="409" t="s">
        <v>326</v>
      </c>
      <c r="I270" t="s">
        <v>1629</v>
      </c>
      <c r="K270">
        <v>1</v>
      </c>
      <c r="L270" t="s">
        <v>978</v>
      </c>
      <c r="M270" t="s">
        <v>980</v>
      </c>
      <c r="N270" t="s">
        <v>12</v>
      </c>
      <c r="O270" t="s">
        <v>977</v>
      </c>
      <c r="P270" t="s">
        <v>11</v>
      </c>
      <c r="Q270" t="s">
        <v>979</v>
      </c>
      <c r="R270" t="s">
        <v>364</v>
      </c>
    </row>
    <row r="271" spans="1:18">
      <c r="A271">
        <v>10</v>
      </c>
      <c r="B271">
        <v>4</v>
      </c>
      <c r="C271">
        <v>15</v>
      </c>
      <c r="D271" t="s">
        <v>1298</v>
      </c>
      <c r="E271" t="s">
        <v>3596</v>
      </c>
      <c r="F271" t="s">
        <v>2383</v>
      </c>
      <c r="G271" t="s">
        <v>1521</v>
      </c>
      <c r="H271" t="s">
        <v>1524</v>
      </c>
      <c r="I271" t="s">
        <v>1635</v>
      </c>
      <c r="K271">
        <v>1</v>
      </c>
      <c r="L271" t="s">
        <v>974</v>
      </c>
      <c r="M271" t="s">
        <v>975</v>
      </c>
      <c r="N271" t="s">
        <v>388</v>
      </c>
      <c r="O271" t="s">
        <v>973</v>
      </c>
    </row>
    <row r="272" spans="1:18">
      <c r="A272">
        <v>10</v>
      </c>
      <c r="B272">
        <v>4</v>
      </c>
      <c r="C272">
        <v>16</v>
      </c>
      <c r="D272" t="s">
        <v>1298</v>
      </c>
      <c r="E272" t="s">
        <v>3597</v>
      </c>
      <c r="F272" t="s">
        <v>2383</v>
      </c>
      <c r="G272" t="s">
        <v>1521</v>
      </c>
      <c r="H272" t="s">
        <v>235</v>
      </c>
      <c r="I272" t="s">
        <v>1635</v>
      </c>
      <c r="K272">
        <v>1</v>
      </c>
      <c r="L272" t="s">
        <v>951</v>
      </c>
      <c r="M272" t="s">
        <v>952</v>
      </c>
      <c r="N272" t="s">
        <v>388</v>
      </c>
      <c r="O272" t="s">
        <v>950</v>
      </c>
    </row>
    <row r="273" spans="1:18">
      <c r="A273">
        <v>10</v>
      </c>
      <c r="B273">
        <v>4</v>
      </c>
      <c r="C273">
        <v>17</v>
      </c>
      <c r="D273" t="s">
        <v>1298</v>
      </c>
      <c r="E273" t="s">
        <v>3598</v>
      </c>
      <c r="F273" t="s">
        <v>2383</v>
      </c>
      <c r="G273" t="s">
        <v>1521</v>
      </c>
      <c r="H273" t="s">
        <v>1525</v>
      </c>
      <c r="I273" t="s">
        <v>1635</v>
      </c>
      <c r="K273">
        <v>1</v>
      </c>
      <c r="L273" t="s">
        <v>994</v>
      </c>
      <c r="M273" t="s">
        <v>995</v>
      </c>
      <c r="N273" t="s">
        <v>388</v>
      </c>
      <c r="O273" t="s">
        <v>993</v>
      </c>
    </row>
    <row r="274" spans="1:18">
      <c r="A274">
        <v>10</v>
      </c>
      <c r="B274">
        <v>4</v>
      </c>
      <c r="C274">
        <v>18</v>
      </c>
      <c r="D274" t="s">
        <v>1298</v>
      </c>
      <c r="E274" t="s">
        <v>2684</v>
      </c>
      <c r="F274" t="s">
        <v>2383</v>
      </c>
      <c r="G274" t="s">
        <v>1521</v>
      </c>
      <c r="H274" t="s">
        <v>323</v>
      </c>
      <c r="K274">
        <v>1</v>
      </c>
      <c r="L274" t="s">
        <v>990</v>
      </c>
    </row>
    <row r="275" spans="1:18">
      <c r="A275">
        <v>10</v>
      </c>
      <c r="B275">
        <v>4</v>
      </c>
      <c r="C275">
        <v>19</v>
      </c>
      <c r="D275" t="s">
        <v>1298</v>
      </c>
      <c r="E275" t="s">
        <v>2685</v>
      </c>
      <c r="F275" t="s">
        <v>2383</v>
      </c>
      <c r="G275" t="s">
        <v>1521</v>
      </c>
      <c r="H275" t="s">
        <v>324</v>
      </c>
      <c r="K275">
        <v>1</v>
      </c>
      <c r="L275" t="s">
        <v>991</v>
      </c>
    </row>
    <row r="276" spans="1:18">
      <c r="A276">
        <v>10</v>
      </c>
      <c r="B276">
        <v>4</v>
      </c>
      <c r="C276">
        <v>20</v>
      </c>
      <c r="D276" t="s">
        <v>1298</v>
      </c>
      <c r="E276" t="s">
        <v>2686</v>
      </c>
      <c r="F276" t="s">
        <v>2383</v>
      </c>
      <c r="G276" t="s">
        <v>1521</v>
      </c>
      <c r="H276" t="s">
        <v>325</v>
      </c>
      <c r="K276">
        <v>1</v>
      </c>
      <c r="L276" t="s">
        <v>992</v>
      </c>
    </row>
    <row r="277" spans="1:18">
      <c r="A277">
        <v>10</v>
      </c>
      <c r="B277">
        <v>4</v>
      </c>
      <c r="C277">
        <v>21</v>
      </c>
      <c r="D277" t="s">
        <v>1298</v>
      </c>
      <c r="E277" t="s">
        <v>3444</v>
      </c>
      <c r="F277" t="s">
        <v>2383</v>
      </c>
      <c r="G277" t="s">
        <v>1521</v>
      </c>
      <c r="H277" t="s">
        <v>1536</v>
      </c>
      <c r="I277" t="s">
        <v>1629</v>
      </c>
      <c r="K277">
        <v>1</v>
      </c>
      <c r="L277" t="s">
        <v>986</v>
      </c>
      <c r="M277" t="s">
        <v>988</v>
      </c>
      <c r="N277" t="s">
        <v>12</v>
      </c>
      <c r="O277" t="s">
        <v>985</v>
      </c>
      <c r="P277" t="s">
        <v>11</v>
      </c>
      <c r="Q277" t="s">
        <v>987</v>
      </c>
      <c r="R277" t="s">
        <v>364</v>
      </c>
    </row>
    <row r="278" spans="1:18">
      <c r="A278">
        <v>10</v>
      </c>
      <c r="B278">
        <v>4</v>
      </c>
      <c r="C278">
        <v>22</v>
      </c>
      <c r="D278" t="s">
        <v>1298</v>
      </c>
      <c r="E278" t="s">
        <v>2687</v>
      </c>
      <c r="F278" t="s">
        <v>2383</v>
      </c>
      <c r="G278" t="s">
        <v>1521</v>
      </c>
      <c r="H278" t="s">
        <v>116</v>
      </c>
      <c r="K278">
        <v>1</v>
      </c>
      <c r="L278" t="s">
        <v>989</v>
      </c>
    </row>
    <row r="279" spans="1:18">
      <c r="A279">
        <v>10</v>
      </c>
      <c r="B279">
        <v>4</v>
      </c>
      <c r="C279">
        <v>23</v>
      </c>
      <c r="D279" t="s">
        <v>1298</v>
      </c>
      <c r="E279" t="s">
        <v>2688</v>
      </c>
      <c r="F279" t="s">
        <v>2383</v>
      </c>
      <c r="G279" t="s">
        <v>1521</v>
      </c>
      <c r="H279" t="s">
        <v>319</v>
      </c>
      <c r="K279">
        <v>1</v>
      </c>
      <c r="L279" t="s">
        <v>1373</v>
      </c>
    </row>
    <row r="280" spans="1:18">
      <c r="A280">
        <v>10</v>
      </c>
      <c r="B280">
        <v>4</v>
      </c>
      <c r="C280">
        <v>24</v>
      </c>
      <c r="D280" t="s">
        <v>1298</v>
      </c>
      <c r="E280" t="s">
        <v>2689</v>
      </c>
      <c r="F280" t="s">
        <v>2383</v>
      </c>
      <c r="G280" t="s">
        <v>1521</v>
      </c>
      <c r="H280" t="s">
        <v>1527</v>
      </c>
      <c r="K280">
        <v>1</v>
      </c>
      <c r="L280" t="s">
        <v>1359</v>
      </c>
    </row>
    <row r="281" spans="1:18">
      <c r="A281">
        <v>10</v>
      </c>
      <c r="B281">
        <v>4</v>
      </c>
      <c r="C281">
        <v>25</v>
      </c>
      <c r="D281" t="s">
        <v>1298</v>
      </c>
      <c r="E281" t="s">
        <v>2690</v>
      </c>
      <c r="F281" t="s">
        <v>2383</v>
      </c>
      <c r="G281" t="s">
        <v>1521</v>
      </c>
      <c r="H281" t="s">
        <v>166</v>
      </c>
      <c r="K281">
        <v>1</v>
      </c>
      <c r="L281" t="s">
        <v>963</v>
      </c>
    </row>
    <row r="282" spans="1:18">
      <c r="A282">
        <v>10</v>
      </c>
      <c r="B282">
        <v>4</v>
      </c>
      <c r="C282">
        <v>26</v>
      </c>
      <c r="D282" t="s">
        <v>1298</v>
      </c>
      <c r="E282" t="s">
        <v>3445</v>
      </c>
      <c r="F282" t="s">
        <v>2383</v>
      </c>
      <c r="G282" t="s">
        <v>1521</v>
      </c>
      <c r="H282" t="s">
        <v>327</v>
      </c>
      <c r="I282" t="s">
        <v>1629</v>
      </c>
      <c r="K282">
        <v>1</v>
      </c>
      <c r="L282" t="s">
        <v>1458</v>
      </c>
      <c r="M282" t="s">
        <v>1362</v>
      </c>
      <c r="N282" t="s">
        <v>12</v>
      </c>
      <c r="O282" t="s">
        <v>1360</v>
      </c>
      <c r="P282" t="s">
        <v>11</v>
      </c>
      <c r="Q282" t="s">
        <v>1361</v>
      </c>
      <c r="R282" t="s">
        <v>364</v>
      </c>
    </row>
    <row r="283" spans="1:18">
      <c r="A283">
        <v>10</v>
      </c>
      <c r="B283">
        <v>4</v>
      </c>
      <c r="C283">
        <v>27</v>
      </c>
      <c r="D283" t="s">
        <v>1298</v>
      </c>
      <c r="E283" t="s">
        <v>3446</v>
      </c>
      <c r="F283" t="s">
        <v>2383</v>
      </c>
      <c r="G283" t="s">
        <v>1521</v>
      </c>
      <c r="H283" t="s">
        <v>1528</v>
      </c>
      <c r="I283" t="s">
        <v>1629</v>
      </c>
      <c r="K283">
        <v>1</v>
      </c>
      <c r="L283" t="s">
        <v>1459</v>
      </c>
      <c r="M283" t="s">
        <v>1365</v>
      </c>
      <c r="N283" t="s">
        <v>12</v>
      </c>
      <c r="O283" t="s">
        <v>1363</v>
      </c>
      <c r="P283" t="s">
        <v>11</v>
      </c>
      <c r="Q283" t="s">
        <v>1364</v>
      </c>
      <c r="R283" t="s">
        <v>364</v>
      </c>
    </row>
    <row r="284" spans="1:18">
      <c r="A284">
        <v>10</v>
      </c>
      <c r="B284">
        <v>4</v>
      </c>
      <c r="C284">
        <v>28</v>
      </c>
      <c r="D284" t="s">
        <v>1298</v>
      </c>
      <c r="E284" t="s">
        <v>2691</v>
      </c>
      <c r="F284" t="s">
        <v>2383</v>
      </c>
      <c r="G284" t="s">
        <v>1521</v>
      </c>
      <c r="H284" t="s">
        <v>328</v>
      </c>
      <c r="K284">
        <v>1</v>
      </c>
      <c r="L284" t="s">
        <v>964</v>
      </c>
    </row>
    <row r="285" spans="1:18">
      <c r="A285">
        <v>10</v>
      </c>
      <c r="B285">
        <v>4</v>
      </c>
      <c r="C285">
        <v>29</v>
      </c>
      <c r="D285" t="s">
        <v>1298</v>
      </c>
      <c r="E285" t="s">
        <v>2692</v>
      </c>
      <c r="F285" t="s">
        <v>2383</v>
      </c>
      <c r="G285" t="s">
        <v>1522</v>
      </c>
      <c r="H285" t="s">
        <v>1537</v>
      </c>
      <c r="K285">
        <v>1</v>
      </c>
      <c r="L285" t="s">
        <v>953</v>
      </c>
    </row>
    <row r="286" spans="1:18">
      <c r="A286">
        <v>10</v>
      </c>
      <c r="B286">
        <v>4</v>
      </c>
      <c r="C286">
        <v>30</v>
      </c>
      <c r="D286" t="s">
        <v>1298</v>
      </c>
      <c r="E286" t="s">
        <v>2693</v>
      </c>
      <c r="F286" t="s">
        <v>2383</v>
      </c>
      <c r="G286" t="s">
        <v>1522</v>
      </c>
      <c r="H286" t="s">
        <v>176</v>
      </c>
      <c r="K286">
        <v>1</v>
      </c>
      <c r="L286" t="s">
        <v>954</v>
      </c>
    </row>
    <row r="287" spans="1:18">
      <c r="A287">
        <v>10</v>
      </c>
      <c r="B287">
        <v>4</v>
      </c>
      <c r="C287">
        <v>31</v>
      </c>
      <c r="D287" t="s">
        <v>1298</v>
      </c>
      <c r="E287" t="s">
        <v>2694</v>
      </c>
      <c r="F287" t="s">
        <v>2383</v>
      </c>
      <c r="G287" t="s">
        <v>1522</v>
      </c>
      <c r="H287" t="s">
        <v>178</v>
      </c>
      <c r="K287">
        <v>1</v>
      </c>
      <c r="L287" t="s">
        <v>962</v>
      </c>
    </row>
    <row r="288" spans="1:18">
      <c r="A288">
        <v>10</v>
      </c>
      <c r="B288">
        <v>4</v>
      </c>
      <c r="C288">
        <v>32</v>
      </c>
      <c r="D288" t="s">
        <v>1298</v>
      </c>
      <c r="E288" t="s">
        <v>3554</v>
      </c>
      <c r="F288" t="s">
        <v>2383</v>
      </c>
      <c r="G288" t="s">
        <v>1522</v>
      </c>
      <c r="H288" t="s">
        <v>1529</v>
      </c>
      <c r="I288" t="s">
        <v>15</v>
      </c>
      <c r="K288">
        <v>1</v>
      </c>
      <c r="L288" t="s">
        <v>961</v>
      </c>
      <c r="M288" t="s">
        <v>960</v>
      </c>
    </row>
    <row r="289" spans="1:18">
      <c r="A289">
        <v>10</v>
      </c>
      <c r="B289">
        <v>4</v>
      </c>
      <c r="C289">
        <v>33</v>
      </c>
      <c r="D289" t="s">
        <v>1298</v>
      </c>
      <c r="E289" t="s">
        <v>2695</v>
      </c>
      <c r="F289" t="s">
        <v>2383</v>
      </c>
      <c r="G289" t="s">
        <v>1522</v>
      </c>
      <c r="H289" t="s">
        <v>1636</v>
      </c>
      <c r="K289">
        <v>1</v>
      </c>
      <c r="L289" t="s">
        <v>958</v>
      </c>
    </row>
    <row r="290" spans="1:18">
      <c r="A290">
        <v>10</v>
      </c>
      <c r="B290">
        <v>4</v>
      </c>
      <c r="C290">
        <v>34</v>
      </c>
      <c r="D290" t="s">
        <v>1298</v>
      </c>
      <c r="E290" t="s">
        <v>2696</v>
      </c>
      <c r="F290" t="s">
        <v>2383</v>
      </c>
      <c r="G290" t="s">
        <v>1522</v>
      </c>
      <c r="H290" t="s">
        <v>1637</v>
      </c>
      <c r="K290">
        <v>1</v>
      </c>
      <c r="L290" t="s">
        <v>956</v>
      </c>
    </row>
    <row r="291" spans="1:18">
      <c r="A291">
        <v>10</v>
      </c>
      <c r="B291">
        <v>4</v>
      </c>
      <c r="C291">
        <v>35</v>
      </c>
      <c r="D291" t="s">
        <v>1298</v>
      </c>
      <c r="E291" t="s">
        <v>2697</v>
      </c>
      <c r="F291" t="s">
        <v>2383</v>
      </c>
      <c r="G291" t="s">
        <v>1522</v>
      </c>
      <c r="H291" t="s">
        <v>1638</v>
      </c>
      <c r="K291">
        <v>1</v>
      </c>
      <c r="L291" t="s">
        <v>957</v>
      </c>
    </row>
    <row r="292" spans="1:18">
      <c r="A292">
        <v>10</v>
      </c>
      <c r="B292">
        <v>4</v>
      </c>
      <c r="C292">
        <v>36</v>
      </c>
      <c r="D292" t="s">
        <v>1298</v>
      </c>
      <c r="E292" t="s">
        <v>2698</v>
      </c>
      <c r="F292" t="s">
        <v>2383</v>
      </c>
      <c r="G292" t="s">
        <v>1522</v>
      </c>
      <c r="H292" t="s">
        <v>1639</v>
      </c>
      <c r="K292">
        <v>1</v>
      </c>
      <c r="L292" t="s">
        <v>959</v>
      </c>
    </row>
    <row r="293" spans="1:18">
      <c r="A293">
        <v>10</v>
      </c>
      <c r="B293">
        <v>4</v>
      </c>
      <c r="C293">
        <v>37</v>
      </c>
      <c r="D293" t="s">
        <v>1298</v>
      </c>
      <c r="E293" t="s">
        <v>2699</v>
      </c>
      <c r="F293" t="s">
        <v>2383</v>
      </c>
      <c r="G293" t="s">
        <v>1522</v>
      </c>
      <c r="H293" t="s">
        <v>1538</v>
      </c>
      <c r="K293">
        <v>1</v>
      </c>
      <c r="L293" t="s">
        <v>955</v>
      </c>
    </row>
    <row r="294" spans="1:18">
      <c r="A294">
        <v>10</v>
      </c>
      <c r="B294">
        <v>5</v>
      </c>
      <c r="C294">
        <v>1</v>
      </c>
      <c r="D294" t="s">
        <v>1298</v>
      </c>
      <c r="E294" t="s">
        <v>2700</v>
      </c>
      <c r="F294" t="s">
        <v>2383</v>
      </c>
      <c r="G294" t="s">
        <v>1521</v>
      </c>
      <c r="H294" t="s">
        <v>1523</v>
      </c>
      <c r="I294" t="s">
        <v>1631</v>
      </c>
      <c r="K294">
        <v>1</v>
      </c>
      <c r="L294" t="s">
        <v>1022</v>
      </c>
    </row>
    <row r="295" spans="1:18">
      <c r="A295">
        <v>10</v>
      </c>
      <c r="B295">
        <v>5</v>
      </c>
      <c r="C295">
        <v>2</v>
      </c>
      <c r="D295" t="s">
        <v>1298</v>
      </c>
      <c r="E295" t="s">
        <v>2701</v>
      </c>
      <c r="F295" t="s">
        <v>2383</v>
      </c>
      <c r="G295" t="s">
        <v>1521</v>
      </c>
      <c r="H295" s="409" t="s">
        <v>322</v>
      </c>
      <c r="I295" t="s">
        <v>1631</v>
      </c>
      <c r="K295">
        <v>1</v>
      </c>
      <c r="L295" t="s">
        <v>1014</v>
      </c>
    </row>
    <row r="296" spans="1:18">
      <c r="A296">
        <v>10</v>
      </c>
      <c r="B296">
        <v>5</v>
      </c>
      <c r="C296">
        <v>3</v>
      </c>
      <c r="D296" t="s">
        <v>1298</v>
      </c>
      <c r="E296" t="s">
        <v>3447</v>
      </c>
      <c r="F296" t="s">
        <v>2383</v>
      </c>
      <c r="G296" t="s">
        <v>1521</v>
      </c>
      <c r="H296" t="s">
        <v>1526</v>
      </c>
      <c r="I296" t="s">
        <v>1629</v>
      </c>
      <c r="K296">
        <v>1</v>
      </c>
      <c r="L296" t="s">
        <v>1016</v>
      </c>
      <c r="M296" t="s">
        <v>1018</v>
      </c>
      <c r="N296" t="s">
        <v>12</v>
      </c>
      <c r="O296" t="s">
        <v>1015</v>
      </c>
      <c r="P296" t="s">
        <v>11</v>
      </c>
      <c r="Q296" t="s">
        <v>1017</v>
      </c>
      <c r="R296" t="s">
        <v>364</v>
      </c>
    </row>
    <row r="297" spans="1:18">
      <c r="A297">
        <v>10</v>
      </c>
      <c r="B297">
        <v>5</v>
      </c>
      <c r="C297">
        <v>4</v>
      </c>
      <c r="D297" t="s">
        <v>1298</v>
      </c>
      <c r="E297" t="s">
        <v>3448</v>
      </c>
      <c r="F297" t="s">
        <v>2383</v>
      </c>
      <c r="G297" t="s">
        <v>1521</v>
      </c>
      <c r="H297" t="s">
        <v>66</v>
      </c>
      <c r="I297" t="s">
        <v>1629</v>
      </c>
      <c r="K297">
        <v>1</v>
      </c>
      <c r="L297" t="s">
        <v>1028</v>
      </c>
      <c r="M297" t="s">
        <v>1030</v>
      </c>
      <c r="N297" t="s">
        <v>12</v>
      </c>
      <c r="O297" t="s">
        <v>1027</v>
      </c>
      <c r="P297" t="s">
        <v>11</v>
      </c>
      <c r="Q297" t="s">
        <v>1029</v>
      </c>
      <c r="R297" t="s">
        <v>364</v>
      </c>
    </row>
    <row r="298" spans="1:18">
      <c r="A298">
        <v>10</v>
      </c>
      <c r="B298">
        <v>5</v>
      </c>
      <c r="C298">
        <v>5</v>
      </c>
      <c r="D298" t="s">
        <v>1298</v>
      </c>
      <c r="E298" t="s">
        <v>2702</v>
      </c>
      <c r="F298" t="s">
        <v>2383</v>
      </c>
      <c r="G298" t="s">
        <v>1521</v>
      </c>
      <c r="H298" t="s">
        <v>336</v>
      </c>
      <c r="K298">
        <v>1</v>
      </c>
      <c r="L298" t="s">
        <v>1011</v>
      </c>
    </row>
    <row r="299" spans="1:18">
      <c r="A299">
        <v>10</v>
      </c>
      <c r="B299">
        <v>5</v>
      </c>
      <c r="C299">
        <v>6</v>
      </c>
      <c r="D299" t="s">
        <v>1298</v>
      </c>
      <c r="E299" t="s">
        <v>2703</v>
      </c>
      <c r="F299" t="s">
        <v>2383</v>
      </c>
      <c r="G299" t="s">
        <v>1521</v>
      </c>
      <c r="H299" t="s">
        <v>337</v>
      </c>
      <c r="K299">
        <v>1</v>
      </c>
      <c r="L299" t="s">
        <v>1012</v>
      </c>
    </row>
    <row r="300" spans="1:18">
      <c r="A300">
        <v>10</v>
      </c>
      <c r="B300">
        <v>5</v>
      </c>
      <c r="C300">
        <v>7</v>
      </c>
      <c r="D300" t="s">
        <v>1298</v>
      </c>
      <c r="E300" t="s">
        <v>2704</v>
      </c>
      <c r="F300" t="s">
        <v>2383</v>
      </c>
      <c r="G300" t="s">
        <v>1521</v>
      </c>
      <c r="H300" t="s">
        <v>1535</v>
      </c>
      <c r="I300" t="s">
        <v>61</v>
      </c>
      <c r="K300">
        <v>1</v>
      </c>
      <c r="L300" t="s">
        <v>1013</v>
      </c>
    </row>
    <row r="301" spans="1:18">
      <c r="A301">
        <v>10</v>
      </c>
      <c r="B301">
        <v>5</v>
      </c>
      <c r="C301">
        <v>8</v>
      </c>
      <c r="D301" t="s">
        <v>1298</v>
      </c>
      <c r="E301" t="s">
        <v>3555</v>
      </c>
      <c r="F301" t="s">
        <v>2383</v>
      </c>
      <c r="G301" t="s">
        <v>1521</v>
      </c>
      <c r="H301" t="s">
        <v>1529</v>
      </c>
      <c r="I301" t="s">
        <v>15</v>
      </c>
      <c r="K301">
        <v>1</v>
      </c>
      <c r="L301" t="s">
        <v>1387</v>
      </c>
      <c r="M301" t="s">
        <v>1386</v>
      </c>
    </row>
    <row r="302" spans="1:18">
      <c r="A302">
        <v>10</v>
      </c>
      <c r="B302">
        <v>5</v>
      </c>
      <c r="C302">
        <v>9</v>
      </c>
      <c r="D302" t="s">
        <v>1298</v>
      </c>
      <c r="E302" t="s">
        <v>2705</v>
      </c>
      <c r="F302" t="s">
        <v>2383</v>
      </c>
      <c r="G302" t="s">
        <v>1521</v>
      </c>
      <c r="H302" t="s">
        <v>1530</v>
      </c>
      <c r="K302">
        <v>1</v>
      </c>
      <c r="L302" t="s">
        <v>1384</v>
      </c>
    </row>
    <row r="303" spans="1:18">
      <c r="A303">
        <v>10</v>
      </c>
      <c r="B303">
        <v>5</v>
      </c>
      <c r="C303">
        <v>10</v>
      </c>
      <c r="D303" t="s">
        <v>1298</v>
      </c>
      <c r="E303" t="s">
        <v>2706</v>
      </c>
      <c r="F303" t="s">
        <v>2383</v>
      </c>
      <c r="G303" t="s">
        <v>1521</v>
      </c>
      <c r="H303" t="s">
        <v>1531</v>
      </c>
      <c r="K303">
        <v>1</v>
      </c>
      <c r="L303" t="s">
        <v>1382</v>
      </c>
    </row>
    <row r="304" spans="1:18">
      <c r="A304">
        <v>10</v>
      </c>
      <c r="B304">
        <v>5</v>
      </c>
      <c r="C304">
        <v>11</v>
      </c>
      <c r="D304" t="s">
        <v>1298</v>
      </c>
      <c r="E304" t="s">
        <v>2707</v>
      </c>
      <c r="F304" t="s">
        <v>2383</v>
      </c>
      <c r="G304" t="s">
        <v>1521</v>
      </c>
      <c r="H304" t="s">
        <v>1532</v>
      </c>
      <c r="K304">
        <v>1</v>
      </c>
      <c r="L304" t="s">
        <v>1383</v>
      </c>
    </row>
    <row r="305" spans="1:18">
      <c r="A305">
        <v>10</v>
      </c>
      <c r="B305">
        <v>5</v>
      </c>
      <c r="C305">
        <v>12</v>
      </c>
      <c r="D305" t="s">
        <v>1298</v>
      </c>
      <c r="E305" t="s">
        <v>2708</v>
      </c>
      <c r="F305" t="s">
        <v>2383</v>
      </c>
      <c r="G305" t="s">
        <v>1521</v>
      </c>
      <c r="H305" t="s">
        <v>1533</v>
      </c>
      <c r="K305">
        <v>1</v>
      </c>
      <c r="L305" t="s">
        <v>1385</v>
      </c>
    </row>
    <row r="306" spans="1:18">
      <c r="A306">
        <v>10</v>
      </c>
      <c r="B306">
        <v>5</v>
      </c>
      <c r="C306">
        <v>13</v>
      </c>
      <c r="D306" t="s">
        <v>1298</v>
      </c>
      <c r="E306" t="s">
        <v>2709</v>
      </c>
      <c r="F306" t="s">
        <v>2383</v>
      </c>
      <c r="G306" t="s">
        <v>1521</v>
      </c>
      <c r="H306" t="s">
        <v>1534</v>
      </c>
      <c r="K306">
        <v>1</v>
      </c>
      <c r="L306" t="s">
        <v>1381</v>
      </c>
    </row>
    <row r="307" spans="1:18">
      <c r="A307">
        <v>10</v>
      </c>
      <c r="B307">
        <v>5</v>
      </c>
      <c r="C307">
        <v>14</v>
      </c>
      <c r="D307" t="s">
        <v>1298</v>
      </c>
      <c r="E307" t="s">
        <v>3449</v>
      </c>
      <c r="F307" t="s">
        <v>2383</v>
      </c>
      <c r="G307" t="s">
        <v>1521</v>
      </c>
      <c r="H307" s="409" t="s">
        <v>326</v>
      </c>
      <c r="I307" t="s">
        <v>1629</v>
      </c>
      <c r="K307">
        <v>1</v>
      </c>
      <c r="L307" t="s">
        <v>1024</v>
      </c>
      <c r="M307" t="s">
        <v>1026</v>
      </c>
      <c r="N307" t="s">
        <v>12</v>
      </c>
      <c r="O307" t="s">
        <v>1023</v>
      </c>
      <c r="P307" t="s">
        <v>11</v>
      </c>
      <c r="Q307" t="s">
        <v>1025</v>
      </c>
      <c r="R307" t="s">
        <v>364</v>
      </c>
    </row>
    <row r="308" spans="1:18">
      <c r="A308">
        <v>10</v>
      </c>
      <c r="B308">
        <v>5</v>
      </c>
      <c r="C308">
        <v>15</v>
      </c>
      <c r="D308" t="s">
        <v>1298</v>
      </c>
      <c r="E308" t="s">
        <v>3599</v>
      </c>
      <c r="F308" t="s">
        <v>2383</v>
      </c>
      <c r="G308" t="s">
        <v>1521</v>
      </c>
      <c r="H308" t="s">
        <v>1524</v>
      </c>
      <c r="I308" t="s">
        <v>1635</v>
      </c>
      <c r="K308">
        <v>1</v>
      </c>
      <c r="L308" t="s">
        <v>1020</v>
      </c>
      <c r="M308" t="s">
        <v>1021</v>
      </c>
      <c r="N308" t="s">
        <v>388</v>
      </c>
      <c r="O308" t="s">
        <v>1019</v>
      </c>
    </row>
    <row r="309" spans="1:18">
      <c r="A309">
        <v>10</v>
      </c>
      <c r="B309">
        <v>5</v>
      </c>
      <c r="C309">
        <v>16</v>
      </c>
      <c r="D309" t="s">
        <v>1298</v>
      </c>
      <c r="E309" t="s">
        <v>3600</v>
      </c>
      <c r="F309" t="s">
        <v>2383</v>
      </c>
      <c r="G309" t="s">
        <v>1521</v>
      </c>
      <c r="H309" t="s">
        <v>235</v>
      </c>
      <c r="I309" t="s">
        <v>1635</v>
      </c>
      <c r="K309">
        <v>1</v>
      </c>
      <c r="L309" t="s">
        <v>997</v>
      </c>
      <c r="M309" t="s">
        <v>998</v>
      </c>
      <c r="N309" t="s">
        <v>388</v>
      </c>
      <c r="O309" t="s">
        <v>996</v>
      </c>
    </row>
    <row r="310" spans="1:18">
      <c r="A310">
        <v>10</v>
      </c>
      <c r="B310">
        <v>5</v>
      </c>
      <c r="C310">
        <v>17</v>
      </c>
      <c r="D310" t="s">
        <v>1298</v>
      </c>
      <c r="E310" t="s">
        <v>3601</v>
      </c>
      <c r="F310" t="s">
        <v>2383</v>
      </c>
      <c r="G310" t="s">
        <v>1521</v>
      </c>
      <c r="H310" t="s">
        <v>1525</v>
      </c>
      <c r="I310" t="s">
        <v>1635</v>
      </c>
      <c r="K310">
        <v>1</v>
      </c>
      <c r="L310" t="s">
        <v>1040</v>
      </c>
      <c r="M310" t="s">
        <v>1041</v>
      </c>
      <c r="N310" t="s">
        <v>388</v>
      </c>
      <c r="O310" t="s">
        <v>1039</v>
      </c>
    </row>
    <row r="311" spans="1:18">
      <c r="A311">
        <v>10</v>
      </c>
      <c r="B311">
        <v>5</v>
      </c>
      <c r="C311">
        <v>18</v>
      </c>
      <c r="D311" t="s">
        <v>1298</v>
      </c>
      <c r="E311" t="s">
        <v>2710</v>
      </c>
      <c r="F311" t="s">
        <v>2383</v>
      </c>
      <c r="G311" t="s">
        <v>1521</v>
      </c>
      <c r="H311" t="s">
        <v>323</v>
      </c>
      <c r="K311">
        <v>1</v>
      </c>
      <c r="L311" t="s">
        <v>1036</v>
      </c>
    </row>
    <row r="312" spans="1:18">
      <c r="A312">
        <v>10</v>
      </c>
      <c r="B312">
        <v>5</v>
      </c>
      <c r="C312">
        <v>19</v>
      </c>
      <c r="D312" t="s">
        <v>1298</v>
      </c>
      <c r="E312" t="s">
        <v>2711</v>
      </c>
      <c r="F312" t="s">
        <v>2383</v>
      </c>
      <c r="G312" t="s">
        <v>1521</v>
      </c>
      <c r="H312" t="s">
        <v>324</v>
      </c>
      <c r="K312">
        <v>1</v>
      </c>
      <c r="L312" t="s">
        <v>1037</v>
      </c>
    </row>
    <row r="313" spans="1:18">
      <c r="A313">
        <v>10</v>
      </c>
      <c r="B313">
        <v>5</v>
      </c>
      <c r="C313">
        <v>20</v>
      </c>
      <c r="D313" t="s">
        <v>1298</v>
      </c>
      <c r="E313" t="s">
        <v>2712</v>
      </c>
      <c r="F313" t="s">
        <v>2383</v>
      </c>
      <c r="G313" t="s">
        <v>1521</v>
      </c>
      <c r="H313" t="s">
        <v>325</v>
      </c>
      <c r="K313">
        <v>1</v>
      </c>
      <c r="L313" t="s">
        <v>1038</v>
      </c>
    </row>
    <row r="314" spans="1:18">
      <c r="A314">
        <v>10</v>
      </c>
      <c r="B314">
        <v>5</v>
      </c>
      <c r="C314">
        <v>21</v>
      </c>
      <c r="D314" t="s">
        <v>1298</v>
      </c>
      <c r="E314" t="s">
        <v>3450</v>
      </c>
      <c r="F314" t="s">
        <v>2383</v>
      </c>
      <c r="G314" t="s">
        <v>1521</v>
      </c>
      <c r="H314" t="s">
        <v>1536</v>
      </c>
      <c r="I314" t="s">
        <v>1629</v>
      </c>
      <c r="K314">
        <v>1</v>
      </c>
      <c r="L314" t="s">
        <v>1032</v>
      </c>
      <c r="M314" t="s">
        <v>1034</v>
      </c>
      <c r="N314" t="s">
        <v>12</v>
      </c>
      <c r="O314" t="s">
        <v>1031</v>
      </c>
      <c r="P314" t="s">
        <v>11</v>
      </c>
      <c r="Q314" t="s">
        <v>1033</v>
      </c>
      <c r="R314" t="s">
        <v>364</v>
      </c>
    </row>
    <row r="315" spans="1:18">
      <c r="A315">
        <v>10</v>
      </c>
      <c r="B315">
        <v>5</v>
      </c>
      <c r="C315">
        <v>22</v>
      </c>
      <c r="D315" t="s">
        <v>1298</v>
      </c>
      <c r="E315" t="s">
        <v>2713</v>
      </c>
      <c r="F315" t="s">
        <v>2383</v>
      </c>
      <c r="G315" t="s">
        <v>1521</v>
      </c>
      <c r="H315" t="s">
        <v>116</v>
      </c>
      <c r="K315">
        <v>1</v>
      </c>
      <c r="L315" t="s">
        <v>1035</v>
      </c>
    </row>
    <row r="316" spans="1:18">
      <c r="A316">
        <v>10</v>
      </c>
      <c r="B316">
        <v>5</v>
      </c>
      <c r="C316">
        <v>23</v>
      </c>
      <c r="D316" t="s">
        <v>1298</v>
      </c>
      <c r="E316" t="s">
        <v>2714</v>
      </c>
      <c r="F316" t="s">
        <v>2383</v>
      </c>
      <c r="G316" t="s">
        <v>1521</v>
      </c>
      <c r="H316" t="s">
        <v>319</v>
      </c>
      <c r="K316">
        <v>1</v>
      </c>
      <c r="L316" t="s">
        <v>1388</v>
      </c>
    </row>
    <row r="317" spans="1:18">
      <c r="A317">
        <v>10</v>
      </c>
      <c r="B317">
        <v>5</v>
      </c>
      <c r="C317">
        <v>24</v>
      </c>
      <c r="D317" t="s">
        <v>1298</v>
      </c>
      <c r="E317" t="s">
        <v>2715</v>
      </c>
      <c r="F317" t="s">
        <v>2383</v>
      </c>
      <c r="G317" t="s">
        <v>1521</v>
      </c>
      <c r="H317" t="s">
        <v>1527</v>
      </c>
      <c r="K317">
        <v>1</v>
      </c>
      <c r="L317" t="s">
        <v>1374</v>
      </c>
    </row>
    <row r="318" spans="1:18">
      <c r="A318">
        <v>10</v>
      </c>
      <c r="B318">
        <v>5</v>
      </c>
      <c r="C318">
        <v>25</v>
      </c>
      <c r="D318" t="s">
        <v>1298</v>
      </c>
      <c r="E318" t="s">
        <v>2716</v>
      </c>
      <c r="F318" t="s">
        <v>2383</v>
      </c>
      <c r="G318" t="s">
        <v>1521</v>
      </c>
      <c r="H318" t="s">
        <v>166</v>
      </c>
      <c r="K318">
        <v>1</v>
      </c>
      <c r="L318" t="s">
        <v>1009</v>
      </c>
    </row>
    <row r="319" spans="1:18">
      <c r="A319">
        <v>10</v>
      </c>
      <c r="B319">
        <v>5</v>
      </c>
      <c r="C319">
        <v>26</v>
      </c>
      <c r="D319" t="s">
        <v>1298</v>
      </c>
      <c r="E319" t="s">
        <v>3451</v>
      </c>
      <c r="F319" t="s">
        <v>2383</v>
      </c>
      <c r="G319" t="s">
        <v>1521</v>
      </c>
      <c r="H319" t="s">
        <v>327</v>
      </c>
      <c r="I319" t="s">
        <v>1629</v>
      </c>
      <c r="K319">
        <v>1</v>
      </c>
      <c r="L319" t="s">
        <v>1460</v>
      </c>
      <c r="M319" t="s">
        <v>1377</v>
      </c>
      <c r="N319" t="s">
        <v>12</v>
      </c>
      <c r="O319" t="s">
        <v>1375</v>
      </c>
      <c r="P319" t="s">
        <v>11</v>
      </c>
      <c r="Q319" t="s">
        <v>1376</v>
      </c>
      <c r="R319" t="s">
        <v>364</v>
      </c>
    </row>
    <row r="320" spans="1:18">
      <c r="A320">
        <v>10</v>
      </c>
      <c r="B320">
        <v>5</v>
      </c>
      <c r="C320">
        <v>27</v>
      </c>
      <c r="D320" t="s">
        <v>1298</v>
      </c>
      <c r="E320" t="s">
        <v>3452</v>
      </c>
      <c r="F320" t="s">
        <v>2383</v>
      </c>
      <c r="G320" t="s">
        <v>1521</v>
      </c>
      <c r="H320" t="s">
        <v>1528</v>
      </c>
      <c r="I320" t="s">
        <v>1629</v>
      </c>
      <c r="K320">
        <v>1</v>
      </c>
      <c r="L320" t="s">
        <v>1461</v>
      </c>
      <c r="M320" t="s">
        <v>1380</v>
      </c>
      <c r="N320" t="s">
        <v>12</v>
      </c>
      <c r="O320" t="s">
        <v>1378</v>
      </c>
      <c r="P320" t="s">
        <v>11</v>
      </c>
      <c r="Q320" t="s">
        <v>1379</v>
      </c>
      <c r="R320" t="s">
        <v>364</v>
      </c>
    </row>
    <row r="321" spans="1:18">
      <c r="A321">
        <v>10</v>
      </c>
      <c r="B321">
        <v>5</v>
      </c>
      <c r="C321">
        <v>28</v>
      </c>
      <c r="D321" t="s">
        <v>1298</v>
      </c>
      <c r="E321" t="s">
        <v>2717</v>
      </c>
      <c r="F321" t="s">
        <v>2383</v>
      </c>
      <c r="G321" t="s">
        <v>1521</v>
      </c>
      <c r="H321" t="s">
        <v>328</v>
      </c>
      <c r="K321">
        <v>1</v>
      </c>
      <c r="L321" t="s">
        <v>1010</v>
      </c>
    </row>
    <row r="322" spans="1:18">
      <c r="A322">
        <v>10</v>
      </c>
      <c r="B322">
        <v>5</v>
      </c>
      <c r="C322">
        <v>29</v>
      </c>
      <c r="D322" t="s">
        <v>1298</v>
      </c>
      <c r="E322" t="s">
        <v>2718</v>
      </c>
      <c r="F322" t="s">
        <v>2383</v>
      </c>
      <c r="G322" t="s">
        <v>1522</v>
      </c>
      <c r="H322" t="s">
        <v>1537</v>
      </c>
      <c r="K322">
        <v>1</v>
      </c>
      <c r="L322" t="s">
        <v>999</v>
      </c>
    </row>
    <row r="323" spans="1:18">
      <c r="A323">
        <v>10</v>
      </c>
      <c r="B323">
        <v>5</v>
      </c>
      <c r="C323">
        <v>30</v>
      </c>
      <c r="D323" t="s">
        <v>1298</v>
      </c>
      <c r="E323" t="s">
        <v>2719</v>
      </c>
      <c r="F323" t="s">
        <v>2383</v>
      </c>
      <c r="G323" t="s">
        <v>1522</v>
      </c>
      <c r="H323" t="s">
        <v>176</v>
      </c>
      <c r="K323">
        <v>1</v>
      </c>
      <c r="L323" t="s">
        <v>1000</v>
      </c>
    </row>
    <row r="324" spans="1:18">
      <c r="A324">
        <v>10</v>
      </c>
      <c r="B324">
        <v>5</v>
      </c>
      <c r="C324">
        <v>31</v>
      </c>
      <c r="D324" t="s">
        <v>1298</v>
      </c>
      <c r="E324" t="s">
        <v>2720</v>
      </c>
      <c r="F324" t="s">
        <v>2383</v>
      </c>
      <c r="G324" t="s">
        <v>1522</v>
      </c>
      <c r="H324" t="s">
        <v>178</v>
      </c>
      <c r="K324">
        <v>1</v>
      </c>
      <c r="L324" t="s">
        <v>1008</v>
      </c>
    </row>
    <row r="325" spans="1:18">
      <c r="A325">
        <v>10</v>
      </c>
      <c r="B325">
        <v>5</v>
      </c>
      <c r="C325">
        <v>32</v>
      </c>
      <c r="D325" t="s">
        <v>1298</v>
      </c>
      <c r="E325" t="s">
        <v>3556</v>
      </c>
      <c r="F325" t="s">
        <v>2383</v>
      </c>
      <c r="G325" t="s">
        <v>1522</v>
      </c>
      <c r="H325" t="s">
        <v>1529</v>
      </c>
      <c r="I325" t="s">
        <v>15</v>
      </c>
      <c r="K325">
        <v>1</v>
      </c>
      <c r="L325" t="s">
        <v>1007</v>
      </c>
      <c r="M325" t="s">
        <v>1006</v>
      </c>
    </row>
    <row r="326" spans="1:18">
      <c r="A326">
        <v>10</v>
      </c>
      <c r="B326">
        <v>5</v>
      </c>
      <c r="C326">
        <v>33</v>
      </c>
      <c r="D326" t="s">
        <v>1298</v>
      </c>
      <c r="E326" t="s">
        <v>2721</v>
      </c>
      <c r="F326" t="s">
        <v>2383</v>
      </c>
      <c r="G326" t="s">
        <v>1522</v>
      </c>
      <c r="H326" t="s">
        <v>1636</v>
      </c>
      <c r="K326">
        <v>1</v>
      </c>
      <c r="L326" t="s">
        <v>1004</v>
      </c>
    </row>
    <row r="327" spans="1:18">
      <c r="A327">
        <v>10</v>
      </c>
      <c r="B327">
        <v>5</v>
      </c>
      <c r="C327">
        <v>34</v>
      </c>
      <c r="D327" t="s">
        <v>1298</v>
      </c>
      <c r="E327" t="s">
        <v>2722</v>
      </c>
      <c r="F327" t="s">
        <v>2383</v>
      </c>
      <c r="G327" t="s">
        <v>1522</v>
      </c>
      <c r="H327" t="s">
        <v>1637</v>
      </c>
      <c r="K327">
        <v>1</v>
      </c>
      <c r="L327" t="s">
        <v>1002</v>
      </c>
    </row>
    <row r="328" spans="1:18">
      <c r="A328">
        <v>10</v>
      </c>
      <c r="B328">
        <v>5</v>
      </c>
      <c r="C328">
        <v>35</v>
      </c>
      <c r="D328" t="s">
        <v>1298</v>
      </c>
      <c r="E328" t="s">
        <v>2723</v>
      </c>
      <c r="F328" t="s">
        <v>2383</v>
      </c>
      <c r="G328" t="s">
        <v>1522</v>
      </c>
      <c r="H328" t="s">
        <v>1638</v>
      </c>
      <c r="K328">
        <v>1</v>
      </c>
      <c r="L328" t="s">
        <v>1003</v>
      </c>
    </row>
    <row r="329" spans="1:18">
      <c r="A329">
        <v>10</v>
      </c>
      <c r="B329">
        <v>5</v>
      </c>
      <c r="C329">
        <v>36</v>
      </c>
      <c r="D329" t="s">
        <v>1298</v>
      </c>
      <c r="E329" t="s">
        <v>2724</v>
      </c>
      <c r="F329" t="s">
        <v>2383</v>
      </c>
      <c r="G329" t="s">
        <v>1522</v>
      </c>
      <c r="H329" t="s">
        <v>1639</v>
      </c>
      <c r="K329">
        <v>1</v>
      </c>
      <c r="L329" t="s">
        <v>1005</v>
      </c>
    </row>
    <row r="330" spans="1:18">
      <c r="A330">
        <v>10</v>
      </c>
      <c r="B330">
        <v>5</v>
      </c>
      <c r="C330">
        <v>37</v>
      </c>
      <c r="D330" t="s">
        <v>1298</v>
      </c>
      <c r="E330" t="s">
        <v>2725</v>
      </c>
      <c r="F330" t="s">
        <v>2383</v>
      </c>
      <c r="G330" t="s">
        <v>1522</v>
      </c>
      <c r="H330" t="s">
        <v>1538</v>
      </c>
      <c r="K330">
        <v>1</v>
      </c>
      <c r="L330" t="s">
        <v>1001</v>
      </c>
    </row>
    <row r="331" spans="1:18">
      <c r="A331">
        <v>10</v>
      </c>
      <c r="B331">
        <v>6</v>
      </c>
      <c r="C331">
        <v>1</v>
      </c>
      <c r="D331" t="s">
        <v>1298</v>
      </c>
      <c r="E331" t="s">
        <v>2726</v>
      </c>
      <c r="F331" t="s">
        <v>2383</v>
      </c>
      <c r="G331" t="s">
        <v>1521</v>
      </c>
      <c r="H331" t="s">
        <v>1523</v>
      </c>
      <c r="I331" t="s">
        <v>1631</v>
      </c>
      <c r="K331">
        <v>1</v>
      </c>
      <c r="L331" t="s">
        <v>1068</v>
      </c>
    </row>
    <row r="332" spans="1:18">
      <c r="A332">
        <v>10</v>
      </c>
      <c r="B332">
        <v>6</v>
      </c>
      <c r="C332">
        <v>2</v>
      </c>
      <c r="D332" t="s">
        <v>1298</v>
      </c>
      <c r="E332" t="s">
        <v>2727</v>
      </c>
      <c r="F332" t="s">
        <v>2383</v>
      </c>
      <c r="G332" t="s">
        <v>1521</v>
      </c>
      <c r="H332" s="409" t="s">
        <v>322</v>
      </c>
      <c r="I332" t="s">
        <v>1631</v>
      </c>
      <c r="K332">
        <v>1</v>
      </c>
      <c r="L332" t="s">
        <v>1060</v>
      </c>
    </row>
    <row r="333" spans="1:18">
      <c r="A333">
        <v>10</v>
      </c>
      <c r="B333">
        <v>6</v>
      </c>
      <c r="C333">
        <v>3</v>
      </c>
      <c r="D333" t="s">
        <v>1298</v>
      </c>
      <c r="E333" t="s">
        <v>3453</v>
      </c>
      <c r="F333" t="s">
        <v>2383</v>
      </c>
      <c r="G333" t="s">
        <v>1521</v>
      </c>
      <c r="H333" t="s">
        <v>1526</v>
      </c>
      <c r="I333" t="s">
        <v>1629</v>
      </c>
      <c r="K333">
        <v>1</v>
      </c>
      <c r="L333" t="s">
        <v>1062</v>
      </c>
      <c r="M333" t="s">
        <v>1064</v>
      </c>
      <c r="N333" t="s">
        <v>12</v>
      </c>
      <c r="O333" t="s">
        <v>1061</v>
      </c>
      <c r="P333" t="s">
        <v>11</v>
      </c>
      <c r="Q333" t="s">
        <v>1063</v>
      </c>
      <c r="R333" t="s">
        <v>364</v>
      </c>
    </row>
    <row r="334" spans="1:18">
      <c r="A334">
        <v>10</v>
      </c>
      <c r="B334">
        <v>6</v>
      </c>
      <c r="C334">
        <v>4</v>
      </c>
      <c r="D334" t="s">
        <v>1298</v>
      </c>
      <c r="E334" t="s">
        <v>3454</v>
      </c>
      <c r="F334" t="s">
        <v>2383</v>
      </c>
      <c r="G334" t="s">
        <v>1521</v>
      </c>
      <c r="H334" t="s">
        <v>66</v>
      </c>
      <c r="I334" t="s">
        <v>1629</v>
      </c>
      <c r="K334">
        <v>1</v>
      </c>
      <c r="L334" t="s">
        <v>1074</v>
      </c>
      <c r="M334" t="s">
        <v>1076</v>
      </c>
      <c r="N334" t="s">
        <v>12</v>
      </c>
      <c r="O334" t="s">
        <v>1073</v>
      </c>
      <c r="P334" t="s">
        <v>11</v>
      </c>
      <c r="Q334" t="s">
        <v>1075</v>
      </c>
      <c r="R334" t="s">
        <v>364</v>
      </c>
    </row>
    <row r="335" spans="1:18">
      <c r="A335">
        <v>10</v>
      </c>
      <c r="B335">
        <v>6</v>
      </c>
      <c r="C335">
        <v>5</v>
      </c>
      <c r="D335" t="s">
        <v>1298</v>
      </c>
      <c r="E335" t="s">
        <v>2728</v>
      </c>
      <c r="F335" t="s">
        <v>2383</v>
      </c>
      <c r="G335" t="s">
        <v>1521</v>
      </c>
      <c r="H335" t="s">
        <v>336</v>
      </c>
      <c r="K335">
        <v>1</v>
      </c>
      <c r="L335" t="s">
        <v>1057</v>
      </c>
    </row>
    <row r="336" spans="1:18">
      <c r="A336">
        <v>10</v>
      </c>
      <c r="B336">
        <v>6</v>
      </c>
      <c r="C336">
        <v>6</v>
      </c>
      <c r="D336" t="s">
        <v>1298</v>
      </c>
      <c r="E336" t="s">
        <v>2729</v>
      </c>
      <c r="F336" t="s">
        <v>2383</v>
      </c>
      <c r="G336" t="s">
        <v>1521</v>
      </c>
      <c r="H336" t="s">
        <v>337</v>
      </c>
      <c r="K336">
        <v>1</v>
      </c>
      <c r="L336" t="s">
        <v>1058</v>
      </c>
    </row>
    <row r="337" spans="1:18">
      <c r="A337">
        <v>10</v>
      </c>
      <c r="B337">
        <v>6</v>
      </c>
      <c r="C337">
        <v>7</v>
      </c>
      <c r="D337" t="s">
        <v>1298</v>
      </c>
      <c r="E337" t="s">
        <v>2730</v>
      </c>
      <c r="F337" t="s">
        <v>2383</v>
      </c>
      <c r="G337" t="s">
        <v>1521</v>
      </c>
      <c r="H337" t="s">
        <v>1535</v>
      </c>
      <c r="I337" t="s">
        <v>61</v>
      </c>
      <c r="K337">
        <v>1</v>
      </c>
      <c r="L337" t="s">
        <v>1059</v>
      </c>
    </row>
    <row r="338" spans="1:18">
      <c r="A338">
        <v>10</v>
      </c>
      <c r="B338">
        <v>6</v>
      </c>
      <c r="C338">
        <v>8</v>
      </c>
      <c r="D338" t="s">
        <v>1298</v>
      </c>
      <c r="E338" t="s">
        <v>3557</v>
      </c>
      <c r="F338" t="s">
        <v>2383</v>
      </c>
      <c r="G338" t="s">
        <v>1521</v>
      </c>
      <c r="H338" t="s">
        <v>1529</v>
      </c>
      <c r="I338" t="s">
        <v>15</v>
      </c>
      <c r="K338">
        <v>1</v>
      </c>
      <c r="L338" t="s">
        <v>1402</v>
      </c>
      <c r="M338" t="s">
        <v>1401</v>
      </c>
    </row>
    <row r="339" spans="1:18">
      <c r="A339">
        <v>10</v>
      </c>
      <c r="B339">
        <v>6</v>
      </c>
      <c r="C339">
        <v>9</v>
      </c>
      <c r="D339" t="s">
        <v>1298</v>
      </c>
      <c r="E339" t="s">
        <v>2731</v>
      </c>
      <c r="F339" t="s">
        <v>2383</v>
      </c>
      <c r="G339" t="s">
        <v>1521</v>
      </c>
      <c r="H339" t="s">
        <v>1530</v>
      </c>
      <c r="K339">
        <v>1</v>
      </c>
      <c r="L339" t="s">
        <v>1399</v>
      </c>
    </row>
    <row r="340" spans="1:18">
      <c r="A340">
        <v>10</v>
      </c>
      <c r="B340">
        <v>6</v>
      </c>
      <c r="C340">
        <v>10</v>
      </c>
      <c r="D340" t="s">
        <v>1298</v>
      </c>
      <c r="E340" t="s">
        <v>2732</v>
      </c>
      <c r="F340" t="s">
        <v>2383</v>
      </c>
      <c r="G340" t="s">
        <v>1521</v>
      </c>
      <c r="H340" t="s">
        <v>1531</v>
      </c>
      <c r="K340">
        <v>1</v>
      </c>
      <c r="L340" t="s">
        <v>1397</v>
      </c>
    </row>
    <row r="341" spans="1:18">
      <c r="A341">
        <v>10</v>
      </c>
      <c r="B341">
        <v>6</v>
      </c>
      <c r="C341">
        <v>11</v>
      </c>
      <c r="D341" t="s">
        <v>1298</v>
      </c>
      <c r="E341" t="s">
        <v>2733</v>
      </c>
      <c r="F341" t="s">
        <v>2383</v>
      </c>
      <c r="G341" t="s">
        <v>1521</v>
      </c>
      <c r="H341" t="s">
        <v>1532</v>
      </c>
      <c r="K341">
        <v>1</v>
      </c>
      <c r="L341" t="s">
        <v>1398</v>
      </c>
    </row>
    <row r="342" spans="1:18">
      <c r="A342">
        <v>10</v>
      </c>
      <c r="B342">
        <v>6</v>
      </c>
      <c r="C342">
        <v>12</v>
      </c>
      <c r="D342" t="s">
        <v>1298</v>
      </c>
      <c r="E342" t="s">
        <v>2734</v>
      </c>
      <c r="F342" t="s">
        <v>2383</v>
      </c>
      <c r="G342" t="s">
        <v>1521</v>
      </c>
      <c r="H342" t="s">
        <v>1533</v>
      </c>
      <c r="K342">
        <v>1</v>
      </c>
      <c r="L342" t="s">
        <v>1400</v>
      </c>
    </row>
    <row r="343" spans="1:18">
      <c r="A343">
        <v>10</v>
      </c>
      <c r="B343">
        <v>6</v>
      </c>
      <c r="C343">
        <v>13</v>
      </c>
      <c r="D343" t="s">
        <v>1298</v>
      </c>
      <c r="E343" t="s">
        <v>2735</v>
      </c>
      <c r="F343" t="s">
        <v>2383</v>
      </c>
      <c r="G343" t="s">
        <v>1521</v>
      </c>
      <c r="H343" t="s">
        <v>1534</v>
      </c>
      <c r="K343">
        <v>1</v>
      </c>
      <c r="L343" t="s">
        <v>1396</v>
      </c>
    </row>
    <row r="344" spans="1:18">
      <c r="A344">
        <v>10</v>
      </c>
      <c r="B344">
        <v>6</v>
      </c>
      <c r="C344">
        <v>14</v>
      </c>
      <c r="D344" t="s">
        <v>1298</v>
      </c>
      <c r="E344" t="s">
        <v>3455</v>
      </c>
      <c r="F344" t="s">
        <v>2383</v>
      </c>
      <c r="G344" t="s">
        <v>1521</v>
      </c>
      <c r="H344" s="409" t="s">
        <v>326</v>
      </c>
      <c r="I344" t="s">
        <v>1629</v>
      </c>
      <c r="K344">
        <v>1</v>
      </c>
      <c r="L344" t="s">
        <v>1070</v>
      </c>
      <c r="M344" t="s">
        <v>1072</v>
      </c>
      <c r="N344" t="s">
        <v>12</v>
      </c>
      <c r="O344" t="s">
        <v>1069</v>
      </c>
      <c r="P344" t="s">
        <v>11</v>
      </c>
      <c r="Q344" t="s">
        <v>1071</v>
      </c>
      <c r="R344" t="s">
        <v>364</v>
      </c>
    </row>
    <row r="345" spans="1:18">
      <c r="A345">
        <v>10</v>
      </c>
      <c r="B345">
        <v>6</v>
      </c>
      <c r="C345">
        <v>15</v>
      </c>
      <c r="D345" t="s">
        <v>1298</v>
      </c>
      <c r="E345" t="s">
        <v>3602</v>
      </c>
      <c r="F345" t="s">
        <v>2383</v>
      </c>
      <c r="G345" t="s">
        <v>1521</v>
      </c>
      <c r="H345" t="s">
        <v>1524</v>
      </c>
      <c r="I345" t="s">
        <v>1635</v>
      </c>
      <c r="K345">
        <v>1</v>
      </c>
      <c r="L345" t="s">
        <v>1066</v>
      </c>
      <c r="M345" t="s">
        <v>1067</v>
      </c>
      <c r="N345" t="s">
        <v>388</v>
      </c>
      <c r="O345" t="s">
        <v>1065</v>
      </c>
    </row>
    <row r="346" spans="1:18">
      <c r="A346">
        <v>10</v>
      </c>
      <c r="B346">
        <v>6</v>
      </c>
      <c r="C346">
        <v>16</v>
      </c>
      <c r="D346" t="s">
        <v>1298</v>
      </c>
      <c r="E346" t="s">
        <v>3603</v>
      </c>
      <c r="F346" t="s">
        <v>2383</v>
      </c>
      <c r="G346" t="s">
        <v>1521</v>
      </c>
      <c r="H346" t="s">
        <v>235</v>
      </c>
      <c r="I346" t="s">
        <v>1635</v>
      </c>
      <c r="K346">
        <v>1</v>
      </c>
      <c r="L346" t="s">
        <v>1043</v>
      </c>
      <c r="M346" t="s">
        <v>1044</v>
      </c>
      <c r="N346" t="s">
        <v>388</v>
      </c>
      <c r="O346" t="s">
        <v>1042</v>
      </c>
    </row>
    <row r="347" spans="1:18">
      <c r="A347">
        <v>10</v>
      </c>
      <c r="B347">
        <v>6</v>
      </c>
      <c r="C347">
        <v>17</v>
      </c>
      <c r="D347" t="s">
        <v>1298</v>
      </c>
      <c r="E347" t="s">
        <v>3604</v>
      </c>
      <c r="F347" t="s">
        <v>2383</v>
      </c>
      <c r="G347" t="s">
        <v>1521</v>
      </c>
      <c r="H347" t="s">
        <v>1525</v>
      </c>
      <c r="I347" t="s">
        <v>1635</v>
      </c>
      <c r="K347">
        <v>1</v>
      </c>
      <c r="L347" t="s">
        <v>1086</v>
      </c>
      <c r="M347" t="s">
        <v>1087</v>
      </c>
      <c r="N347" t="s">
        <v>388</v>
      </c>
      <c r="O347" t="s">
        <v>1085</v>
      </c>
    </row>
    <row r="348" spans="1:18">
      <c r="A348">
        <v>10</v>
      </c>
      <c r="B348">
        <v>6</v>
      </c>
      <c r="C348">
        <v>18</v>
      </c>
      <c r="D348" t="s">
        <v>1298</v>
      </c>
      <c r="E348" t="s">
        <v>2736</v>
      </c>
      <c r="F348" t="s">
        <v>2383</v>
      </c>
      <c r="G348" t="s">
        <v>1521</v>
      </c>
      <c r="H348" t="s">
        <v>323</v>
      </c>
      <c r="K348">
        <v>1</v>
      </c>
      <c r="L348" t="s">
        <v>1082</v>
      </c>
    </row>
    <row r="349" spans="1:18">
      <c r="A349">
        <v>10</v>
      </c>
      <c r="B349">
        <v>6</v>
      </c>
      <c r="C349">
        <v>19</v>
      </c>
      <c r="D349" t="s">
        <v>1298</v>
      </c>
      <c r="E349" t="s">
        <v>2737</v>
      </c>
      <c r="F349" t="s">
        <v>2383</v>
      </c>
      <c r="G349" t="s">
        <v>1521</v>
      </c>
      <c r="H349" t="s">
        <v>324</v>
      </c>
      <c r="K349">
        <v>1</v>
      </c>
      <c r="L349" t="s">
        <v>1083</v>
      </c>
    </row>
    <row r="350" spans="1:18">
      <c r="A350">
        <v>10</v>
      </c>
      <c r="B350">
        <v>6</v>
      </c>
      <c r="C350">
        <v>20</v>
      </c>
      <c r="D350" t="s">
        <v>1298</v>
      </c>
      <c r="E350" t="s">
        <v>2738</v>
      </c>
      <c r="F350" t="s">
        <v>2383</v>
      </c>
      <c r="G350" t="s">
        <v>1521</v>
      </c>
      <c r="H350" t="s">
        <v>325</v>
      </c>
      <c r="K350">
        <v>1</v>
      </c>
      <c r="L350" t="s">
        <v>1084</v>
      </c>
    </row>
    <row r="351" spans="1:18">
      <c r="A351">
        <v>10</v>
      </c>
      <c r="B351">
        <v>6</v>
      </c>
      <c r="C351">
        <v>21</v>
      </c>
      <c r="D351" t="s">
        <v>1298</v>
      </c>
      <c r="E351" t="s">
        <v>3456</v>
      </c>
      <c r="F351" t="s">
        <v>2383</v>
      </c>
      <c r="G351" t="s">
        <v>1521</v>
      </c>
      <c r="H351" t="s">
        <v>1536</v>
      </c>
      <c r="I351" t="s">
        <v>1629</v>
      </c>
      <c r="K351">
        <v>1</v>
      </c>
      <c r="L351" t="s">
        <v>1078</v>
      </c>
      <c r="M351" t="s">
        <v>1080</v>
      </c>
      <c r="N351" t="s">
        <v>12</v>
      </c>
      <c r="O351" t="s">
        <v>1077</v>
      </c>
      <c r="P351" t="s">
        <v>11</v>
      </c>
      <c r="Q351" t="s">
        <v>1079</v>
      </c>
      <c r="R351" t="s">
        <v>364</v>
      </c>
    </row>
    <row r="352" spans="1:18">
      <c r="A352">
        <v>10</v>
      </c>
      <c r="B352">
        <v>6</v>
      </c>
      <c r="C352">
        <v>22</v>
      </c>
      <c r="D352" t="s">
        <v>1298</v>
      </c>
      <c r="E352" t="s">
        <v>2739</v>
      </c>
      <c r="F352" t="s">
        <v>2383</v>
      </c>
      <c r="G352" t="s">
        <v>1521</v>
      </c>
      <c r="H352" t="s">
        <v>116</v>
      </c>
      <c r="K352">
        <v>1</v>
      </c>
      <c r="L352" t="s">
        <v>1081</v>
      </c>
    </row>
    <row r="353" spans="1:18">
      <c r="A353">
        <v>10</v>
      </c>
      <c r="B353">
        <v>6</v>
      </c>
      <c r="C353">
        <v>23</v>
      </c>
      <c r="D353" t="s">
        <v>1298</v>
      </c>
      <c r="E353" t="s">
        <v>2740</v>
      </c>
      <c r="F353" t="s">
        <v>2383</v>
      </c>
      <c r="G353" t="s">
        <v>1521</v>
      </c>
      <c r="H353" t="s">
        <v>319</v>
      </c>
      <c r="K353">
        <v>1</v>
      </c>
      <c r="L353" t="s">
        <v>1403</v>
      </c>
    </row>
    <row r="354" spans="1:18">
      <c r="A354">
        <v>10</v>
      </c>
      <c r="B354">
        <v>6</v>
      </c>
      <c r="C354">
        <v>24</v>
      </c>
      <c r="D354" t="s">
        <v>1298</v>
      </c>
      <c r="E354" t="s">
        <v>2741</v>
      </c>
      <c r="F354" t="s">
        <v>2383</v>
      </c>
      <c r="G354" t="s">
        <v>1521</v>
      </c>
      <c r="H354" t="s">
        <v>1527</v>
      </c>
      <c r="K354">
        <v>1</v>
      </c>
      <c r="L354" t="s">
        <v>1389</v>
      </c>
    </row>
    <row r="355" spans="1:18">
      <c r="A355">
        <v>10</v>
      </c>
      <c r="B355">
        <v>6</v>
      </c>
      <c r="C355">
        <v>25</v>
      </c>
      <c r="D355" t="s">
        <v>1298</v>
      </c>
      <c r="E355" t="s">
        <v>2742</v>
      </c>
      <c r="F355" t="s">
        <v>2383</v>
      </c>
      <c r="G355" t="s">
        <v>1521</v>
      </c>
      <c r="H355" t="s">
        <v>166</v>
      </c>
      <c r="K355">
        <v>1</v>
      </c>
      <c r="L355" t="s">
        <v>1055</v>
      </c>
    </row>
    <row r="356" spans="1:18">
      <c r="A356">
        <v>10</v>
      </c>
      <c r="B356">
        <v>6</v>
      </c>
      <c r="C356">
        <v>26</v>
      </c>
      <c r="D356" t="s">
        <v>1298</v>
      </c>
      <c r="E356" t="s">
        <v>3457</v>
      </c>
      <c r="F356" t="s">
        <v>2383</v>
      </c>
      <c r="G356" t="s">
        <v>1521</v>
      </c>
      <c r="H356" t="s">
        <v>327</v>
      </c>
      <c r="I356" t="s">
        <v>1629</v>
      </c>
      <c r="K356">
        <v>1</v>
      </c>
      <c r="L356" t="s">
        <v>1462</v>
      </c>
      <c r="M356" t="s">
        <v>1392</v>
      </c>
      <c r="N356" t="s">
        <v>12</v>
      </c>
      <c r="O356" t="s">
        <v>1390</v>
      </c>
      <c r="P356" t="s">
        <v>11</v>
      </c>
      <c r="Q356" t="s">
        <v>1391</v>
      </c>
      <c r="R356" t="s">
        <v>364</v>
      </c>
    </row>
    <row r="357" spans="1:18">
      <c r="A357">
        <v>10</v>
      </c>
      <c r="B357">
        <v>6</v>
      </c>
      <c r="C357">
        <v>27</v>
      </c>
      <c r="D357" t="s">
        <v>1298</v>
      </c>
      <c r="E357" t="s">
        <v>3458</v>
      </c>
      <c r="F357" t="s">
        <v>2383</v>
      </c>
      <c r="G357" t="s">
        <v>1521</v>
      </c>
      <c r="H357" t="s">
        <v>1528</v>
      </c>
      <c r="I357" t="s">
        <v>1629</v>
      </c>
      <c r="K357">
        <v>1</v>
      </c>
      <c r="L357" t="s">
        <v>1463</v>
      </c>
      <c r="M357" t="s">
        <v>1395</v>
      </c>
      <c r="N357" t="s">
        <v>12</v>
      </c>
      <c r="O357" t="s">
        <v>1393</v>
      </c>
      <c r="P357" t="s">
        <v>11</v>
      </c>
      <c r="Q357" t="s">
        <v>1394</v>
      </c>
      <c r="R357" t="s">
        <v>364</v>
      </c>
    </row>
    <row r="358" spans="1:18">
      <c r="A358">
        <v>10</v>
      </c>
      <c r="B358">
        <v>6</v>
      </c>
      <c r="C358">
        <v>28</v>
      </c>
      <c r="D358" t="s">
        <v>1298</v>
      </c>
      <c r="E358" t="s">
        <v>2743</v>
      </c>
      <c r="F358" t="s">
        <v>2383</v>
      </c>
      <c r="G358" t="s">
        <v>1521</v>
      </c>
      <c r="H358" t="s">
        <v>328</v>
      </c>
      <c r="K358">
        <v>1</v>
      </c>
      <c r="L358" t="s">
        <v>1056</v>
      </c>
    </row>
    <row r="359" spans="1:18">
      <c r="A359">
        <v>10</v>
      </c>
      <c r="B359">
        <v>6</v>
      </c>
      <c r="C359">
        <v>29</v>
      </c>
      <c r="D359" t="s">
        <v>1298</v>
      </c>
      <c r="E359" t="s">
        <v>2744</v>
      </c>
      <c r="F359" t="s">
        <v>2383</v>
      </c>
      <c r="G359" t="s">
        <v>1522</v>
      </c>
      <c r="H359" t="s">
        <v>1537</v>
      </c>
      <c r="K359">
        <v>1</v>
      </c>
      <c r="L359" t="s">
        <v>1045</v>
      </c>
    </row>
    <row r="360" spans="1:18">
      <c r="A360">
        <v>10</v>
      </c>
      <c r="B360">
        <v>6</v>
      </c>
      <c r="C360">
        <v>30</v>
      </c>
      <c r="D360" t="s">
        <v>1298</v>
      </c>
      <c r="E360" t="s">
        <v>2745</v>
      </c>
      <c r="F360" t="s">
        <v>2383</v>
      </c>
      <c r="G360" t="s">
        <v>1522</v>
      </c>
      <c r="H360" t="s">
        <v>176</v>
      </c>
      <c r="K360">
        <v>1</v>
      </c>
      <c r="L360" t="s">
        <v>1046</v>
      </c>
    </row>
    <row r="361" spans="1:18">
      <c r="A361">
        <v>10</v>
      </c>
      <c r="B361">
        <v>6</v>
      </c>
      <c r="C361">
        <v>31</v>
      </c>
      <c r="D361" t="s">
        <v>1298</v>
      </c>
      <c r="E361" t="s">
        <v>2746</v>
      </c>
      <c r="F361" t="s">
        <v>2383</v>
      </c>
      <c r="G361" t="s">
        <v>1522</v>
      </c>
      <c r="H361" t="s">
        <v>178</v>
      </c>
      <c r="K361">
        <v>1</v>
      </c>
      <c r="L361" t="s">
        <v>1054</v>
      </c>
    </row>
    <row r="362" spans="1:18">
      <c r="A362">
        <v>10</v>
      </c>
      <c r="B362">
        <v>6</v>
      </c>
      <c r="C362">
        <v>32</v>
      </c>
      <c r="D362" t="s">
        <v>1298</v>
      </c>
      <c r="E362" t="s">
        <v>3558</v>
      </c>
      <c r="F362" t="s">
        <v>2383</v>
      </c>
      <c r="G362" t="s">
        <v>1522</v>
      </c>
      <c r="H362" t="s">
        <v>1529</v>
      </c>
      <c r="I362" t="s">
        <v>15</v>
      </c>
      <c r="K362">
        <v>1</v>
      </c>
      <c r="L362" t="s">
        <v>1053</v>
      </c>
      <c r="M362" t="s">
        <v>1052</v>
      </c>
    </row>
    <row r="363" spans="1:18">
      <c r="A363">
        <v>10</v>
      </c>
      <c r="B363">
        <v>6</v>
      </c>
      <c r="C363">
        <v>33</v>
      </c>
      <c r="D363" t="s">
        <v>1298</v>
      </c>
      <c r="E363" t="s">
        <v>2747</v>
      </c>
      <c r="F363" t="s">
        <v>2383</v>
      </c>
      <c r="G363" t="s">
        <v>1522</v>
      </c>
      <c r="H363" t="s">
        <v>1636</v>
      </c>
      <c r="K363">
        <v>1</v>
      </c>
      <c r="L363" t="s">
        <v>1050</v>
      </c>
    </row>
    <row r="364" spans="1:18">
      <c r="A364">
        <v>10</v>
      </c>
      <c r="B364">
        <v>6</v>
      </c>
      <c r="C364">
        <v>34</v>
      </c>
      <c r="D364" t="s">
        <v>1298</v>
      </c>
      <c r="E364" t="s">
        <v>2748</v>
      </c>
      <c r="F364" t="s">
        <v>2383</v>
      </c>
      <c r="G364" t="s">
        <v>1522</v>
      </c>
      <c r="H364" t="s">
        <v>1637</v>
      </c>
      <c r="K364">
        <v>1</v>
      </c>
      <c r="L364" t="s">
        <v>1048</v>
      </c>
    </row>
    <row r="365" spans="1:18">
      <c r="A365">
        <v>10</v>
      </c>
      <c r="B365">
        <v>6</v>
      </c>
      <c r="C365">
        <v>35</v>
      </c>
      <c r="D365" t="s">
        <v>1298</v>
      </c>
      <c r="E365" t="s">
        <v>2749</v>
      </c>
      <c r="F365" t="s">
        <v>2383</v>
      </c>
      <c r="G365" t="s">
        <v>1522</v>
      </c>
      <c r="H365" t="s">
        <v>1638</v>
      </c>
      <c r="K365">
        <v>1</v>
      </c>
      <c r="L365" t="s">
        <v>1049</v>
      </c>
    </row>
    <row r="366" spans="1:18">
      <c r="A366">
        <v>10</v>
      </c>
      <c r="B366">
        <v>6</v>
      </c>
      <c r="C366">
        <v>36</v>
      </c>
      <c r="D366" t="s">
        <v>1298</v>
      </c>
      <c r="E366" t="s">
        <v>2750</v>
      </c>
      <c r="F366" t="s">
        <v>2383</v>
      </c>
      <c r="G366" t="s">
        <v>1522</v>
      </c>
      <c r="H366" t="s">
        <v>1639</v>
      </c>
      <c r="K366">
        <v>1</v>
      </c>
      <c r="L366" t="s">
        <v>1051</v>
      </c>
    </row>
    <row r="367" spans="1:18">
      <c r="A367">
        <v>10</v>
      </c>
      <c r="B367">
        <v>6</v>
      </c>
      <c r="C367">
        <v>37</v>
      </c>
      <c r="D367" t="s">
        <v>1298</v>
      </c>
      <c r="E367" t="s">
        <v>2751</v>
      </c>
      <c r="F367" t="s">
        <v>2383</v>
      </c>
      <c r="G367" t="s">
        <v>1522</v>
      </c>
      <c r="H367" t="s">
        <v>1538</v>
      </c>
      <c r="K367">
        <v>1</v>
      </c>
      <c r="L367" t="s">
        <v>1047</v>
      </c>
    </row>
    <row r="368" spans="1:18">
      <c r="A368">
        <v>10</v>
      </c>
      <c r="B368">
        <v>7</v>
      </c>
      <c r="C368">
        <v>1</v>
      </c>
      <c r="D368" t="s">
        <v>1298</v>
      </c>
      <c r="E368" t="s">
        <v>2752</v>
      </c>
      <c r="F368" t="s">
        <v>2383</v>
      </c>
      <c r="G368" t="s">
        <v>1521</v>
      </c>
      <c r="H368" t="s">
        <v>1523</v>
      </c>
      <c r="I368" t="s">
        <v>1631</v>
      </c>
      <c r="K368">
        <v>1</v>
      </c>
      <c r="L368" t="s">
        <v>1114</v>
      </c>
    </row>
    <row r="369" spans="1:18">
      <c r="A369">
        <v>10</v>
      </c>
      <c r="B369">
        <v>7</v>
      </c>
      <c r="C369">
        <v>2</v>
      </c>
      <c r="D369" t="s">
        <v>1298</v>
      </c>
      <c r="E369" t="s">
        <v>2753</v>
      </c>
      <c r="F369" t="s">
        <v>2383</v>
      </c>
      <c r="G369" t="s">
        <v>1521</v>
      </c>
      <c r="H369" s="409" t="s">
        <v>322</v>
      </c>
      <c r="I369" t="s">
        <v>1631</v>
      </c>
      <c r="K369">
        <v>1</v>
      </c>
      <c r="L369" t="s">
        <v>1106</v>
      </c>
    </row>
    <row r="370" spans="1:18">
      <c r="A370">
        <v>10</v>
      </c>
      <c r="B370">
        <v>7</v>
      </c>
      <c r="C370">
        <v>3</v>
      </c>
      <c r="D370" t="s">
        <v>1298</v>
      </c>
      <c r="E370" t="s">
        <v>3459</v>
      </c>
      <c r="F370" t="s">
        <v>2383</v>
      </c>
      <c r="G370" t="s">
        <v>1521</v>
      </c>
      <c r="H370" t="s">
        <v>1526</v>
      </c>
      <c r="I370" t="s">
        <v>1629</v>
      </c>
      <c r="K370">
        <v>1</v>
      </c>
      <c r="L370" t="s">
        <v>1108</v>
      </c>
      <c r="M370" t="s">
        <v>1110</v>
      </c>
      <c r="N370" t="s">
        <v>12</v>
      </c>
      <c r="O370" t="s">
        <v>1107</v>
      </c>
      <c r="P370" t="s">
        <v>11</v>
      </c>
      <c r="Q370" t="s">
        <v>1109</v>
      </c>
      <c r="R370" t="s">
        <v>364</v>
      </c>
    </row>
    <row r="371" spans="1:18">
      <c r="A371">
        <v>10</v>
      </c>
      <c r="B371">
        <v>7</v>
      </c>
      <c r="C371">
        <v>4</v>
      </c>
      <c r="D371" t="s">
        <v>1298</v>
      </c>
      <c r="E371" t="s">
        <v>3460</v>
      </c>
      <c r="F371" t="s">
        <v>2383</v>
      </c>
      <c r="G371" t="s">
        <v>1521</v>
      </c>
      <c r="H371" t="s">
        <v>66</v>
      </c>
      <c r="I371" t="s">
        <v>1629</v>
      </c>
      <c r="K371">
        <v>1</v>
      </c>
      <c r="L371" t="s">
        <v>1120</v>
      </c>
      <c r="M371" t="s">
        <v>1122</v>
      </c>
      <c r="N371" t="s">
        <v>12</v>
      </c>
      <c r="O371" t="s">
        <v>1119</v>
      </c>
      <c r="P371" t="s">
        <v>11</v>
      </c>
      <c r="Q371" t="s">
        <v>1121</v>
      </c>
      <c r="R371" t="s">
        <v>364</v>
      </c>
    </row>
    <row r="372" spans="1:18">
      <c r="A372">
        <v>10</v>
      </c>
      <c r="B372">
        <v>7</v>
      </c>
      <c r="C372">
        <v>5</v>
      </c>
      <c r="D372" t="s">
        <v>1298</v>
      </c>
      <c r="E372" t="s">
        <v>2754</v>
      </c>
      <c r="F372" t="s">
        <v>2383</v>
      </c>
      <c r="G372" t="s">
        <v>1521</v>
      </c>
      <c r="H372" t="s">
        <v>336</v>
      </c>
      <c r="K372">
        <v>1</v>
      </c>
      <c r="L372" t="s">
        <v>1103</v>
      </c>
    </row>
    <row r="373" spans="1:18">
      <c r="A373">
        <v>10</v>
      </c>
      <c r="B373">
        <v>7</v>
      </c>
      <c r="C373">
        <v>6</v>
      </c>
      <c r="D373" t="s">
        <v>1298</v>
      </c>
      <c r="E373" t="s">
        <v>2755</v>
      </c>
      <c r="F373" t="s">
        <v>2383</v>
      </c>
      <c r="G373" t="s">
        <v>1521</v>
      </c>
      <c r="H373" t="s">
        <v>337</v>
      </c>
      <c r="K373">
        <v>1</v>
      </c>
      <c r="L373" t="s">
        <v>1104</v>
      </c>
    </row>
    <row r="374" spans="1:18">
      <c r="A374">
        <v>10</v>
      </c>
      <c r="B374">
        <v>7</v>
      </c>
      <c r="C374">
        <v>7</v>
      </c>
      <c r="D374" t="s">
        <v>1298</v>
      </c>
      <c r="E374" t="s">
        <v>2756</v>
      </c>
      <c r="F374" t="s">
        <v>2383</v>
      </c>
      <c r="G374" t="s">
        <v>1521</v>
      </c>
      <c r="H374" t="s">
        <v>1535</v>
      </c>
      <c r="I374" t="s">
        <v>61</v>
      </c>
      <c r="K374">
        <v>1</v>
      </c>
      <c r="L374" t="s">
        <v>1105</v>
      </c>
    </row>
    <row r="375" spans="1:18">
      <c r="A375">
        <v>10</v>
      </c>
      <c r="B375">
        <v>7</v>
      </c>
      <c r="C375">
        <v>8</v>
      </c>
      <c r="D375" t="s">
        <v>1298</v>
      </c>
      <c r="E375" t="s">
        <v>3559</v>
      </c>
      <c r="F375" t="s">
        <v>2383</v>
      </c>
      <c r="G375" t="s">
        <v>1521</v>
      </c>
      <c r="H375" t="s">
        <v>1529</v>
      </c>
      <c r="I375" t="s">
        <v>15</v>
      </c>
      <c r="K375">
        <v>1</v>
      </c>
      <c r="L375" t="s">
        <v>1417</v>
      </c>
      <c r="M375" t="s">
        <v>1416</v>
      </c>
    </row>
    <row r="376" spans="1:18">
      <c r="A376">
        <v>10</v>
      </c>
      <c r="B376">
        <v>7</v>
      </c>
      <c r="C376">
        <v>9</v>
      </c>
      <c r="D376" t="s">
        <v>1298</v>
      </c>
      <c r="E376" t="s">
        <v>2757</v>
      </c>
      <c r="F376" t="s">
        <v>2383</v>
      </c>
      <c r="G376" t="s">
        <v>1521</v>
      </c>
      <c r="H376" t="s">
        <v>1530</v>
      </c>
      <c r="K376">
        <v>1</v>
      </c>
      <c r="L376" t="s">
        <v>1414</v>
      </c>
    </row>
    <row r="377" spans="1:18">
      <c r="A377">
        <v>10</v>
      </c>
      <c r="B377">
        <v>7</v>
      </c>
      <c r="C377">
        <v>10</v>
      </c>
      <c r="D377" t="s">
        <v>1298</v>
      </c>
      <c r="E377" t="s">
        <v>2758</v>
      </c>
      <c r="F377" t="s">
        <v>2383</v>
      </c>
      <c r="G377" t="s">
        <v>1521</v>
      </c>
      <c r="H377" t="s">
        <v>1531</v>
      </c>
      <c r="K377">
        <v>1</v>
      </c>
      <c r="L377" t="s">
        <v>1412</v>
      </c>
    </row>
    <row r="378" spans="1:18">
      <c r="A378">
        <v>10</v>
      </c>
      <c r="B378">
        <v>7</v>
      </c>
      <c r="C378">
        <v>11</v>
      </c>
      <c r="D378" t="s">
        <v>1298</v>
      </c>
      <c r="E378" t="s">
        <v>2759</v>
      </c>
      <c r="F378" t="s">
        <v>2383</v>
      </c>
      <c r="G378" t="s">
        <v>1521</v>
      </c>
      <c r="H378" t="s">
        <v>1532</v>
      </c>
      <c r="K378">
        <v>1</v>
      </c>
      <c r="L378" t="s">
        <v>1413</v>
      </c>
    </row>
    <row r="379" spans="1:18">
      <c r="A379">
        <v>10</v>
      </c>
      <c r="B379">
        <v>7</v>
      </c>
      <c r="C379">
        <v>12</v>
      </c>
      <c r="D379" t="s">
        <v>1298</v>
      </c>
      <c r="E379" t="s">
        <v>2760</v>
      </c>
      <c r="F379" t="s">
        <v>2383</v>
      </c>
      <c r="G379" t="s">
        <v>1521</v>
      </c>
      <c r="H379" t="s">
        <v>1533</v>
      </c>
      <c r="K379">
        <v>1</v>
      </c>
      <c r="L379" t="s">
        <v>1415</v>
      </c>
    </row>
    <row r="380" spans="1:18">
      <c r="A380">
        <v>10</v>
      </c>
      <c r="B380">
        <v>7</v>
      </c>
      <c r="C380">
        <v>13</v>
      </c>
      <c r="D380" t="s">
        <v>1298</v>
      </c>
      <c r="E380" t="s">
        <v>2761</v>
      </c>
      <c r="F380" t="s">
        <v>2383</v>
      </c>
      <c r="G380" t="s">
        <v>1521</v>
      </c>
      <c r="H380" t="s">
        <v>1534</v>
      </c>
      <c r="K380">
        <v>1</v>
      </c>
      <c r="L380" t="s">
        <v>1411</v>
      </c>
    </row>
    <row r="381" spans="1:18">
      <c r="A381">
        <v>10</v>
      </c>
      <c r="B381">
        <v>7</v>
      </c>
      <c r="C381">
        <v>14</v>
      </c>
      <c r="D381" t="s">
        <v>1298</v>
      </c>
      <c r="E381" t="s">
        <v>3461</v>
      </c>
      <c r="F381" t="s">
        <v>2383</v>
      </c>
      <c r="G381" t="s">
        <v>1521</v>
      </c>
      <c r="H381" s="409" t="s">
        <v>326</v>
      </c>
      <c r="I381" t="s">
        <v>1629</v>
      </c>
      <c r="K381">
        <v>1</v>
      </c>
      <c r="L381" t="s">
        <v>1116</v>
      </c>
      <c r="M381" t="s">
        <v>1118</v>
      </c>
      <c r="N381" t="s">
        <v>12</v>
      </c>
      <c r="O381" t="s">
        <v>1115</v>
      </c>
      <c r="P381" t="s">
        <v>11</v>
      </c>
      <c r="Q381" t="s">
        <v>1117</v>
      </c>
      <c r="R381" t="s">
        <v>364</v>
      </c>
    </row>
    <row r="382" spans="1:18">
      <c r="A382">
        <v>10</v>
      </c>
      <c r="B382">
        <v>7</v>
      </c>
      <c r="C382">
        <v>15</v>
      </c>
      <c r="D382" t="s">
        <v>1298</v>
      </c>
      <c r="E382" t="s">
        <v>3605</v>
      </c>
      <c r="F382" t="s">
        <v>2383</v>
      </c>
      <c r="G382" t="s">
        <v>1521</v>
      </c>
      <c r="H382" t="s">
        <v>1524</v>
      </c>
      <c r="I382" t="s">
        <v>1635</v>
      </c>
      <c r="K382">
        <v>1</v>
      </c>
      <c r="L382" t="s">
        <v>1112</v>
      </c>
      <c r="M382" t="s">
        <v>1113</v>
      </c>
      <c r="N382" t="s">
        <v>388</v>
      </c>
      <c r="O382" t="s">
        <v>1111</v>
      </c>
    </row>
    <row r="383" spans="1:18">
      <c r="A383">
        <v>10</v>
      </c>
      <c r="B383">
        <v>7</v>
      </c>
      <c r="C383">
        <v>16</v>
      </c>
      <c r="D383" t="s">
        <v>1298</v>
      </c>
      <c r="E383" t="s">
        <v>3606</v>
      </c>
      <c r="F383" t="s">
        <v>2383</v>
      </c>
      <c r="G383" t="s">
        <v>1521</v>
      </c>
      <c r="H383" t="s">
        <v>235</v>
      </c>
      <c r="I383" t="s">
        <v>1635</v>
      </c>
      <c r="K383">
        <v>1</v>
      </c>
      <c r="L383" t="s">
        <v>1089</v>
      </c>
      <c r="M383" t="s">
        <v>1090</v>
      </c>
      <c r="N383" t="s">
        <v>388</v>
      </c>
      <c r="O383" t="s">
        <v>1088</v>
      </c>
    </row>
    <row r="384" spans="1:18">
      <c r="A384">
        <v>10</v>
      </c>
      <c r="B384">
        <v>7</v>
      </c>
      <c r="C384">
        <v>17</v>
      </c>
      <c r="D384" t="s">
        <v>1298</v>
      </c>
      <c r="E384" t="s">
        <v>3607</v>
      </c>
      <c r="F384" t="s">
        <v>2383</v>
      </c>
      <c r="G384" t="s">
        <v>1521</v>
      </c>
      <c r="H384" t="s">
        <v>1525</v>
      </c>
      <c r="I384" t="s">
        <v>1635</v>
      </c>
      <c r="K384">
        <v>1</v>
      </c>
      <c r="L384" t="s">
        <v>1132</v>
      </c>
      <c r="M384" t="s">
        <v>1133</v>
      </c>
      <c r="N384" t="s">
        <v>388</v>
      </c>
      <c r="O384" t="s">
        <v>1131</v>
      </c>
    </row>
    <row r="385" spans="1:18">
      <c r="A385">
        <v>10</v>
      </c>
      <c r="B385">
        <v>7</v>
      </c>
      <c r="C385">
        <v>18</v>
      </c>
      <c r="D385" t="s">
        <v>1298</v>
      </c>
      <c r="E385" t="s">
        <v>2762</v>
      </c>
      <c r="F385" t="s">
        <v>2383</v>
      </c>
      <c r="G385" t="s">
        <v>1521</v>
      </c>
      <c r="H385" t="s">
        <v>323</v>
      </c>
      <c r="K385">
        <v>1</v>
      </c>
      <c r="L385" t="s">
        <v>1128</v>
      </c>
    </row>
    <row r="386" spans="1:18">
      <c r="A386">
        <v>10</v>
      </c>
      <c r="B386">
        <v>7</v>
      </c>
      <c r="C386">
        <v>19</v>
      </c>
      <c r="D386" t="s">
        <v>1298</v>
      </c>
      <c r="E386" t="s">
        <v>2763</v>
      </c>
      <c r="F386" t="s">
        <v>2383</v>
      </c>
      <c r="G386" t="s">
        <v>1521</v>
      </c>
      <c r="H386" t="s">
        <v>324</v>
      </c>
      <c r="K386">
        <v>1</v>
      </c>
      <c r="L386" t="s">
        <v>1129</v>
      </c>
    </row>
    <row r="387" spans="1:18">
      <c r="A387">
        <v>10</v>
      </c>
      <c r="B387">
        <v>7</v>
      </c>
      <c r="C387">
        <v>20</v>
      </c>
      <c r="D387" t="s">
        <v>1298</v>
      </c>
      <c r="E387" t="s">
        <v>2764</v>
      </c>
      <c r="F387" t="s">
        <v>2383</v>
      </c>
      <c r="G387" t="s">
        <v>1521</v>
      </c>
      <c r="H387" t="s">
        <v>325</v>
      </c>
      <c r="K387">
        <v>1</v>
      </c>
      <c r="L387" t="s">
        <v>1130</v>
      </c>
    </row>
    <row r="388" spans="1:18">
      <c r="A388">
        <v>10</v>
      </c>
      <c r="B388">
        <v>7</v>
      </c>
      <c r="C388">
        <v>21</v>
      </c>
      <c r="D388" t="s">
        <v>1298</v>
      </c>
      <c r="E388" t="s">
        <v>3462</v>
      </c>
      <c r="F388" t="s">
        <v>2383</v>
      </c>
      <c r="G388" t="s">
        <v>1521</v>
      </c>
      <c r="H388" t="s">
        <v>1536</v>
      </c>
      <c r="I388" t="s">
        <v>1629</v>
      </c>
      <c r="K388">
        <v>1</v>
      </c>
      <c r="L388" t="s">
        <v>1124</v>
      </c>
      <c r="M388" t="s">
        <v>1126</v>
      </c>
      <c r="N388" t="s">
        <v>12</v>
      </c>
      <c r="O388" t="s">
        <v>1123</v>
      </c>
      <c r="P388" t="s">
        <v>11</v>
      </c>
      <c r="Q388" t="s">
        <v>1125</v>
      </c>
      <c r="R388" t="s">
        <v>364</v>
      </c>
    </row>
    <row r="389" spans="1:18">
      <c r="A389">
        <v>10</v>
      </c>
      <c r="B389">
        <v>7</v>
      </c>
      <c r="C389">
        <v>22</v>
      </c>
      <c r="D389" t="s">
        <v>1298</v>
      </c>
      <c r="E389" t="s">
        <v>2765</v>
      </c>
      <c r="F389" t="s">
        <v>2383</v>
      </c>
      <c r="G389" t="s">
        <v>1521</v>
      </c>
      <c r="H389" t="s">
        <v>116</v>
      </c>
      <c r="K389">
        <v>1</v>
      </c>
      <c r="L389" t="s">
        <v>1127</v>
      </c>
    </row>
    <row r="390" spans="1:18">
      <c r="A390">
        <v>10</v>
      </c>
      <c r="B390">
        <v>7</v>
      </c>
      <c r="C390">
        <v>23</v>
      </c>
      <c r="D390" t="s">
        <v>1298</v>
      </c>
      <c r="E390" t="s">
        <v>2766</v>
      </c>
      <c r="F390" t="s">
        <v>2383</v>
      </c>
      <c r="G390" t="s">
        <v>1521</v>
      </c>
      <c r="H390" t="s">
        <v>319</v>
      </c>
      <c r="K390">
        <v>1</v>
      </c>
      <c r="L390" t="s">
        <v>1418</v>
      </c>
    </row>
    <row r="391" spans="1:18">
      <c r="A391">
        <v>10</v>
      </c>
      <c r="B391">
        <v>7</v>
      </c>
      <c r="C391">
        <v>24</v>
      </c>
      <c r="D391" t="s">
        <v>1298</v>
      </c>
      <c r="E391" t="s">
        <v>2767</v>
      </c>
      <c r="F391" t="s">
        <v>2383</v>
      </c>
      <c r="G391" t="s">
        <v>1521</v>
      </c>
      <c r="H391" t="s">
        <v>1527</v>
      </c>
      <c r="K391">
        <v>1</v>
      </c>
      <c r="L391" t="s">
        <v>1404</v>
      </c>
    </row>
    <row r="392" spans="1:18">
      <c r="A392">
        <v>10</v>
      </c>
      <c r="B392">
        <v>7</v>
      </c>
      <c r="C392">
        <v>25</v>
      </c>
      <c r="D392" t="s">
        <v>1298</v>
      </c>
      <c r="E392" t="s">
        <v>2768</v>
      </c>
      <c r="F392" t="s">
        <v>2383</v>
      </c>
      <c r="G392" t="s">
        <v>1521</v>
      </c>
      <c r="H392" t="s">
        <v>166</v>
      </c>
      <c r="K392">
        <v>1</v>
      </c>
      <c r="L392" t="s">
        <v>1101</v>
      </c>
    </row>
    <row r="393" spans="1:18">
      <c r="A393">
        <v>10</v>
      </c>
      <c r="B393">
        <v>7</v>
      </c>
      <c r="C393">
        <v>26</v>
      </c>
      <c r="D393" t="s">
        <v>1298</v>
      </c>
      <c r="E393" t="s">
        <v>3463</v>
      </c>
      <c r="F393" t="s">
        <v>2383</v>
      </c>
      <c r="G393" t="s">
        <v>1521</v>
      </c>
      <c r="H393" t="s">
        <v>327</v>
      </c>
      <c r="I393" t="s">
        <v>1629</v>
      </c>
      <c r="K393">
        <v>1</v>
      </c>
      <c r="L393" t="s">
        <v>1464</v>
      </c>
      <c r="M393" t="s">
        <v>1407</v>
      </c>
      <c r="N393" t="s">
        <v>12</v>
      </c>
      <c r="O393" t="s">
        <v>1405</v>
      </c>
      <c r="P393" t="s">
        <v>11</v>
      </c>
      <c r="Q393" t="s">
        <v>1406</v>
      </c>
      <c r="R393" t="s">
        <v>364</v>
      </c>
    </row>
    <row r="394" spans="1:18">
      <c r="A394">
        <v>10</v>
      </c>
      <c r="B394">
        <v>7</v>
      </c>
      <c r="C394">
        <v>27</v>
      </c>
      <c r="D394" t="s">
        <v>1298</v>
      </c>
      <c r="E394" t="s">
        <v>3464</v>
      </c>
      <c r="F394" t="s">
        <v>2383</v>
      </c>
      <c r="G394" t="s">
        <v>1521</v>
      </c>
      <c r="H394" t="s">
        <v>1528</v>
      </c>
      <c r="I394" t="s">
        <v>1629</v>
      </c>
      <c r="K394">
        <v>1</v>
      </c>
      <c r="L394" t="s">
        <v>1465</v>
      </c>
      <c r="M394" t="s">
        <v>1410</v>
      </c>
      <c r="N394" t="s">
        <v>12</v>
      </c>
      <c r="O394" t="s">
        <v>1408</v>
      </c>
      <c r="P394" t="s">
        <v>11</v>
      </c>
      <c r="Q394" t="s">
        <v>1409</v>
      </c>
      <c r="R394" t="s">
        <v>364</v>
      </c>
    </row>
    <row r="395" spans="1:18">
      <c r="A395">
        <v>10</v>
      </c>
      <c r="B395">
        <v>7</v>
      </c>
      <c r="C395">
        <v>28</v>
      </c>
      <c r="D395" t="s">
        <v>1298</v>
      </c>
      <c r="E395" t="s">
        <v>2769</v>
      </c>
      <c r="F395" t="s">
        <v>2383</v>
      </c>
      <c r="G395" t="s">
        <v>1521</v>
      </c>
      <c r="H395" t="s">
        <v>328</v>
      </c>
      <c r="K395">
        <v>1</v>
      </c>
      <c r="L395" t="s">
        <v>1102</v>
      </c>
    </row>
    <row r="396" spans="1:18">
      <c r="A396">
        <v>10</v>
      </c>
      <c r="B396">
        <v>7</v>
      </c>
      <c r="C396">
        <v>29</v>
      </c>
      <c r="D396" t="s">
        <v>1298</v>
      </c>
      <c r="E396" t="s">
        <v>2770</v>
      </c>
      <c r="F396" t="s">
        <v>2383</v>
      </c>
      <c r="G396" t="s">
        <v>1522</v>
      </c>
      <c r="H396" t="s">
        <v>1537</v>
      </c>
      <c r="K396">
        <v>1</v>
      </c>
      <c r="L396" t="s">
        <v>1091</v>
      </c>
    </row>
    <row r="397" spans="1:18">
      <c r="A397">
        <v>10</v>
      </c>
      <c r="B397">
        <v>7</v>
      </c>
      <c r="C397">
        <v>30</v>
      </c>
      <c r="D397" t="s">
        <v>1298</v>
      </c>
      <c r="E397" t="s">
        <v>2771</v>
      </c>
      <c r="F397" t="s">
        <v>2383</v>
      </c>
      <c r="G397" t="s">
        <v>1522</v>
      </c>
      <c r="H397" t="s">
        <v>176</v>
      </c>
      <c r="K397">
        <v>1</v>
      </c>
      <c r="L397" t="s">
        <v>1092</v>
      </c>
    </row>
    <row r="398" spans="1:18">
      <c r="A398">
        <v>10</v>
      </c>
      <c r="B398">
        <v>7</v>
      </c>
      <c r="C398">
        <v>31</v>
      </c>
      <c r="D398" t="s">
        <v>1298</v>
      </c>
      <c r="E398" t="s">
        <v>2772</v>
      </c>
      <c r="F398" t="s">
        <v>2383</v>
      </c>
      <c r="G398" t="s">
        <v>1522</v>
      </c>
      <c r="H398" t="s">
        <v>178</v>
      </c>
      <c r="K398">
        <v>1</v>
      </c>
      <c r="L398" t="s">
        <v>1100</v>
      </c>
    </row>
    <row r="399" spans="1:18">
      <c r="A399">
        <v>10</v>
      </c>
      <c r="B399">
        <v>7</v>
      </c>
      <c r="C399">
        <v>32</v>
      </c>
      <c r="D399" t="s">
        <v>1298</v>
      </c>
      <c r="E399" t="s">
        <v>3560</v>
      </c>
      <c r="F399" t="s">
        <v>2383</v>
      </c>
      <c r="G399" t="s">
        <v>1522</v>
      </c>
      <c r="H399" t="s">
        <v>1529</v>
      </c>
      <c r="I399" t="s">
        <v>15</v>
      </c>
      <c r="K399">
        <v>1</v>
      </c>
      <c r="L399" t="s">
        <v>1099</v>
      </c>
      <c r="M399" t="s">
        <v>1098</v>
      </c>
    </row>
    <row r="400" spans="1:18">
      <c r="A400">
        <v>10</v>
      </c>
      <c r="B400">
        <v>7</v>
      </c>
      <c r="C400">
        <v>33</v>
      </c>
      <c r="D400" t="s">
        <v>1298</v>
      </c>
      <c r="E400" t="s">
        <v>2773</v>
      </c>
      <c r="F400" t="s">
        <v>2383</v>
      </c>
      <c r="G400" t="s">
        <v>1522</v>
      </c>
      <c r="H400" t="s">
        <v>1636</v>
      </c>
      <c r="K400">
        <v>1</v>
      </c>
      <c r="L400" t="s">
        <v>1096</v>
      </c>
    </row>
    <row r="401" spans="1:18">
      <c r="A401">
        <v>10</v>
      </c>
      <c r="B401">
        <v>7</v>
      </c>
      <c r="C401">
        <v>34</v>
      </c>
      <c r="D401" t="s">
        <v>1298</v>
      </c>
      <c r="E401" t="s">
        <v>2774</v>
      </c>
      <c r="F401" t="s">
        <v>2383</v>
      </c>
      <c r="G401" t="s">
        <v>1522</v>
      </c>
      <c r="H401" t="s">
        <v>1637</v>
      </c>
      <c r="K401">
        <v>1</v>
      </c>
      <c r="L401" t="s">
        <v>1094</v>
      </c>
    </row>
    <row r="402" spans="1:18">
      <c r="A402">
        <v>10</v>
      </c>
      <c r="B402">
        <v>7</v>
      </c>
      <c r="C402">
        <v>35</v>
      </c>
      <c r="D402" t="s">
        <v>1298</v>
      </c>
      <c r="E402" t="s">
        <v>2775</v>
      </c>
      <c r="F402" t="s">
        <v>2383</v>
      </c>
      <c r="G402" t="s">
        <v>1522</v>
      </c>
      <c r="H402" t="s">
        <v>1638</v>
      </c>
      <c r="K402">
        <v>1</v>
      </c>
      <c r="L402" t="s">
        <v>1095</v>
      </c>
    </row>
    <row r="403" spans="1:18">
      <c r="A403">
        <v>10</v>
      </c>
      <c r="B403">
        <v>7</v>
      </c>
      <c r="C403">
        <v>36</v>
      </c>
      <c r="D403" t="s">
        <v>1298</v>
      </c>
      <c r="E403" t="s">
        <v>2776</v>
      </c>
      <c r="F403" t="s">
        <v>2383</v>
      </c>
      <c r="G403" t="s">
        <v>1522</v>
      </c>
      <c r="H403" t="s">
        <v>1639</v>
      </c>
      <c r="K403">
        <v>1</v>
      </c>
      <c r="L403" t="s">
        <v>1097</v>
      </c>
    </row>
    <row r="404" spans="1:18">
      <c r="A404">
        <v>10</v>
      </c>
      <c r="B404">
        <v>7</v>
      </c>
      <c r="C404">
        <v>37</v>
      </c>
      <c r="D404" t="s">
        <v>1298</v>
      </c>
      <c r="E404" t="s">
        <v>2777</v>
      </c>
      <c r="F404" t="s">
        <v>2383</v>
      </c>
      <c r="G404" t="s">
        <v>1522</v>
      </c>
      <c r="H404" t="s">
        <v>1538</v>
      </c>
      <c r="K404">
        <v>1</v>
      </c>
      <c r="L404" t="s">
        <v>1093</v>
      </c>
    </row>
    <row r="405" spans="1:18">
      <c r="A405">
        <v>10</v>
      </c>
      <c r="B405">
        <v>8</v>
      </c>
      <c r="C405">
        <v>1</v>
      </c>
      <c r="D405" t="s">
        <v>1298</v>
      </c>
      <c r="E405" t="s">
        <v>2778</v>
      </c>
      <c r="F405" t="s">
        <v>2383</v>
      </c>
      <c r="G405" t="s">
        <v>1521</v>
      </c>
      <c r="H405" t="s">
        <v>1523</v>
      </c>
      <c r="I405" t="s">
        <v>1631</v>
      </c>
      <c r="K405">
        <v>1</v>
      </c>
      <c r="L405" t="s">
        <v>1160</v>
      </c>
    </row>
    <row r="406" spans="1:18">
      <c r="A406">
        <v>10</v>
      </c>
      <c r="B406">
        <v>8</v>
      </c>
      <c r="C406">
        <v>2</v>
      </c>
      <c r="D406" t="s">
        <v>1298</v>
      </c>
      <c r="E406" t="s">
        <v>2779</v>
      </c>
      <c r="F406" t="s">
        <v>2383</v>
      </c>
      <c r="G406" t="s">
        <v>1521</v>
      </c>
      <c r="H406" s="409" t="s">
        <v>322</v>
      </c>
      <c r="I406" t="s">
        <v>1631</v>
      </c>
      <c r="K406">
        <v>1</v>
      </c>
      <c r="L406" t="s">
        <v>1152</v>
      </c>
    </row>
    <row r="407" spans="1:18">
      <c r="A407">
        <v>10</v>
      </c>
      <c r="B407">
        <v>8</v>
      </c>
      <c r="C407">
        <v>3</v>
      </c>
      <c r="D407" t="s">
        <v>1298</v>
      </c>
      <c r="E407" t="s">
        <v>3465</v>
      </c>
      <c r="F407" t="s">
        <v>2383</v>
      </c>
      <c r="G407" t="s">
        <v>1521</v>
      </c>
      <c r="H407" t="s">
        <v>1526</v>
      </c>
      <c r="I407" t="s">
        <v>1629</v>
      </c>
      <c r="K407">
        <v>1</v>
      </c>
      <c r="L407" t="s">
        <v>1154</v>
      </c>
      <c r="M407" t="s">
        <v>1156</v>
      </c>
      <c r="N407" t="s">
        <v>12</v>
      </c>
      <c r="O407" t="s">
        <v>1153</v>
      </c>
      <c r="P407" t="s">
        <v>11</v>
      </c>
      <c r="Q407" t="s">
        <v>1155</v>
      </c>
      <c r="R407" t="s">
        <v>364</v>
      </c>
    </row>
    <row r="408" spans="1:18">
      <c r="A408">
        <v>10</v>
      </c>
      <c r="B408">
        <v>8</v>
      </c>
      <c r="C408">
        <v>4</v>
      </c>
      <c r="D408" t="s">
        <v>1298</v>
      </c>
      <c r="E408" t="s">
        <v>3466</v>
      </c>
      <c r="F408" t="s">
        <v>2383</v>
      </c>
      <c r="G408" t="s">
        <v>1521</v>
      </c>
      <c r="H408" t="s">
        <v>66</v>
      </c>
      <c r="I408" t="s">
        <v>1629</v>
      </c>
      <c r="K408">
        <v>1</v>
      </c>
      <c r="L408" t="s">
        <v>1166</v>
      </c>
      <c r="M408" t="s">
        <v>1168</v>
      </c>
      <c r="N408" t="s">
        <v>12</v>
      </c>
      <c r="O408" t="s">
        <v>1165</v>
      </c>
      <c r="P408" t="s">
        <v>11</v>
      </c>
      <c r="Q408" t="s">
        <v>1167</v>
      </c>
      <c r="R408" t="s">
        <v>364</v>
      </c>
    </row>
    <row r="409" spans="1:18">
      <c r="A409">
        <v>10</v>
      </c>
      <c r="B409">
        <v>8</v>
      </c>
      <c r="C409">
        <v>5</v>
      </c>
      <c r="D409" t="s">
        <v>1298</v>
      </c>
      <c r="E409" t="s">
        <v>2780</v>
      </c>
      <c r="F409" t="s">
        <v>2383</v>
      </c>
      <c r="G409" t="s">
        <v>1521</v>
      </c>
      <c r="H409" t="s">
        <v>336</v>
      </c>
      <c r="K409">
        <v>1</v>
      </c>
      <c r="L409" t="s">
        <v>1149</v>
      </c>
    </row>
    <row r="410" spans="1:18">
      <c r="A410">
        <v>10</v>
      </c>
      <c r="B410">
        <v>8</v>
      </c>
      <c r="C410">
        <v>6</v>
      </c>
      <c r="D410" t="s">
        <v>1298</v>
      </c>
      <c r="E410" t="s">
        <v>2781</v>
      </c>
      <c r="F410" t="s">
        <v>2383</v>
      </c>
      <c r="G410" t="s">
        <v>1521</v>
      </c>
      <c r="H410" t="s">
        <v>337</v>
      </c>
      <c r="K410">
        <v>1</v>
      </c>
      <c r="L410" t="s">
        <v>1150</v>
      </c>
    </row>
    <row r="411" spans="1:18">
      <c r="A411">
        <v>10</v>
      </c>
      <c r="B411">
        <v>8</v>
      </c>
      <c r="C411">
        <v>7</v>
      </c>
      <c r="D411" t="s">
        <v>1298</v>
      </c>
      <c r="E411" t="s">
        <v>2782</v>
      </c>
      <c r="F411" t="s">
        <v>2383</v>
      </c>
      <c r="G411" t="s">
        <v>1521</v>
      </c>
      <c r="H411" t="s">
        <v>1535</v>
      </c>
      <c r="I411" t="s">
        <v>61</v>
      </c>
      <c r="K411">
        <v>1</v>
      </c>
      <c r="L411" t="s">
        <v>1151</v>
      </c>
    </row>
    <row r="412" spans="1:18">
      <c r="A412">
        <v>10</v>
      </c>
      <c r="B412">
        <v>8</v>
      </c>
      <c r="C412">
        <v>8</v>
      </c>
      <c r="D412" t="s">
        <v>1298</v>
      </c>
      <c r="E412" t="s">
        <v>3561</v>
      </c>
      <c r="F412" t="s">
        <v>2383</v>
      </c>
      <c r="G412" t="s">
        <v>1521</v>
      </c>
      <c r="H412" t="s">
        <v>1529</v>
      </c>
      <c r="I412" t="s">
        <v>15</v>
      </c>
      <c r="K412">
        <v>1</v>
      </c>
      <c r="L412" t="s">
        <v>1432</v>
      </c>
      <c r="M412" t="s">
        <v>1431</v>
      </c>
    </row>
    <row r="413" spans="1:18">
      <c r="A413">
        <v>10</v>
      </c>
      <c r="B413">
        <v>8</v>
      </c>
      <c r="C413">
        <v>9</v>
      </c>
      <c r="D413" t="s">
        <v>1298</v>
      </c>
      <c r="E413" t="s">
        <v>2783</v>
      </c>
      <c r="F413" t="s">
        <v>2383</v>
      </c>
      <c r="G413" t="s">
        <v>1521</v>
      </c>
      <c r="H413" t="s">
        <v>1530</v>
      </c>
      <c r="K413">
        <v>1</v>
      </c>
      <c r="L413" t="s">
        <v>1429</v>
      </c>
    </row>
    <row r="414" spans="1:18">
      <c r="A414">
        <v>10</v>
      </c>
      <c r="B414">
        <v>8</v>
      </c>
      <c r="C414">
        <v>10</v>
      </c>
      <c r="D414" t="s">
        <v>1298</v>
      </c>
      <c r="E414" t="s">
        <v>2784</v>
      </c>
      <c r="F414" t="s">
        <v>2383</v>
      </c>
      <c r="G414" t="s">
        <v>1521</v>
      </c>
      <c r="H414" t="s">
        <v>1531</v>
      </c>
      <c r="K414">
        <v>1</v>
      </c>
      <c r="L414" t="s">
        <v>1427</v>
      </c>
    </row>
    <row r="415" spans="1:18">
      <c r="A415">
        <v>10</v>
      </c>
      <c r="B415">
        <v>8</v>
      </c>
      <c r="C415">
        <v>11</v>
      </c>
      <c r="D415" t="s">
        <v>1298</v>
      </c>
      <c r="E415" t="s">
        <v>2785</v>
      </c>
      <c r="F415" t="s">
        <v>2383</v>
      </c>
      <c r="G415" t="s">
        <v>1521</v>
      </c>
      <c r="H415" t="s">
        <v>1532</v>
      </c>
      <c r="K415">
        <v>1</v>
      </c>
      <c r="L415" t="s">
        <v>1428</v>
      </c>
    </row>
    <row r="416" spans="1:18">
      <c r="A416">
        <v>10</v>
      </c>
      <c r="B416">
        <v>8</v>
      </c>
      <c r="C416">
        <v>12</v>
      </c>
      <c r="D416" t="s">
        <v>1298</v>
      </c>
      <c r="E416" t="s">
        <v>2786</v>
      </c>
      <c r="F416" t="s">
        <v>2383</v>
      </c>
      <c r="G416" t="s">
        <v>1521</v>
      </c>
      <c r="H416" t="s">
        <v>1533</v>
      </c>
      <c r="K416">
        <v>1</v>
      </c>
      <c r="L416" t="s">
        <v>1430</v>
      </c>
    </row>
    <row r="417" spans="1:18">
      <c r="A417">
        <v>10</v>
      </c>
      <c r="B417">
        <v>8</v>
      </c>
      <c r="C417">
        <v>13</v>
      </c>
      <c r="D417" t="s">
        <v>1298</v>
      </c>
      <c r="E417" t="s">
        <v>2787</v>
      </c>
      <c r="F417" t="s">
        <v>2383</v>
      </c>
      <c r="G417" t="s">
        <v>1521</v>
      </c>
      <c r="H417" t="s">
        <v>1534</v>
      </c>
      <c r="K417">
        <v>1</v>
      </c>
      <c r="L417" t="s">
        <v>1426</v>
      </c>
    </row>
    <row r="418" spans="1:18">
      <c r="A418">
        <v>10</v>
      </c>
      <c r="B418">
        <v>8</v>
      </c>
      <c r="C418">
        <v>14</v>
      </c>
      <c r="D418" t="s">
        <v>1298</v>
      </c>
      <c r="E418" t="s">
        <v>3467</v>
      </c>
      <c r="F418" t="s">
        <v>2383</v>
      </c>
      <c r="G418" t="s">
        <v>1521</v>
      </c>
      <c r="H418" s="409" t="s">
        <v>326</v>
      </c>
      <c r="I418" t="s">
        <v>1629</v>
      </c>
      <c r="K418">
        <v>1</v>
      </c>
      <c r="L418" t="s">
        <v>1162</v>
      </c>
      <c r="M418" t="s">
        <v>1164</v>
      </c>
      <c r="N418" t="s">
        <v>12</v>
      </c>
      <c r="O418" t="s">
        <v>1161</v>
      </c>
      <c r="P418" t="s">
        <v>11</v>
      </c>
      <c r="Q418" t="s">
        <v>1163</v>
      </c>
      <c r="R418" t="s">
        <v>364</v>
      </c>
    </row>
    <row r="419" spans="1:18">
      <c r="A419">
        <v>10</v>
      </c>
      <c r="B419">
        <v>8</v>
      </c>
      <c r="C419">
        <v>15</v>
      </c>
      <c r="D419" t="s">
        <v>1298</v>
      </c>
      <c r="E419" t="s">
        <v>3608</v>
      </c>
      <c r="F419" t="s">
        <v>2383</v>
      </c>
      <c r="G419" t="s">
        <v>1521</v>
      </c>
      <c r="H419" t="s">
        <v>1524</v>
      </c>
      <c r="I419" t="s">
        <v>1635</v>
      </c>
      <c r="K419">
        <v>1</v>
      </c>
      <c r="L419" t="s">
        <v>1158</v>
      </c>
      <c r="M419" t="s">
        <v>1159</v>
      </c>
      <c r="N419" t="s">
        <v>388</v>
      </c>
      <c r="O419" t="s">
        <v>1157</v>
      </c>
    </row>
    <row r="420" spans="1:18">
      <c r="A420">
        <v>10</v>
      </c>
      <c r="B420">
        <v>8</v>
      </c>
      <c r="C420">
        <v>16</v>
      </c>
      <c r="D420" t="s">
        <v>1298</v>
      </c>
      <c r="E420" t="s">
        <v>3609</v>
      </c>
      <c r="F420" t="s">
        <v>2383</v>
      </c>
      <c r="G420" t="s">
        <v>1521</v>
      </c>
      <c r="H420" t="s">
        <v>235</v>
      </c>
      <c r="I420" t="s">
        <v>1635</v>
      </c>
      <c r="K420">
        <v>1</v>
      </c>
      <c r="L420" t="s">
        <v>1135</v>
      </c>
      <c r="M420" t="s">
        <v>1136</v>
      </c>
      <c r="N420" t="s">
        <v>388</v>
      </c>
      <c r="O420" t="s">
        <v>1134</v>
      </c>
    </row>
    <row r="421" spans="1:18">
      <c r="A421">
        <v>10</v>
      </c>
      <c r="B421">
        <v>8</v>
      </c>
      <c r="C421">
        <v>17</v>
      </c>
      <c r="D421" t="s">
        <v>1298</v>
      </c>
      <c r="E421" t="s">
        <v>3610</v>
      </c>
      <c r="F421" t="s">
        <v>2383</v>
      </c>
      <c r="G421" t="s">
        <v>1521</v>
      </c>
      <c r="H421" t="s">
        <v>1525</v>
      </c>
      <c r="I421" t="s">
        <v>1635</v>
      </c>
      <c r="K421">
        <v>1</v>
      </c>
      <c r="L421" t="s">
        <v>1178</v>
      </c>
      <c r="M421" t="s">
        <v>1179</v>
      </c>
      <c r="N421" t="s">
        <v>388</v>
      </c>
      <c r="O421" t="s">
        <v>1177</v>
      </c>
    </row>
    <row r="422" spans="1:18">
      <c r="A422">
        <v>10</v>
      </c>
      <c r="B422">
        <v>8</v>
      </c>
      <c r="C422">
        <v>18</v>
      </c>
      <c r="D422" t="s">
        <v>1298</v>
      </c>
      <c r="E422" t="s">
        <v>2788</v>
      </c>
      <c r="F422" t="s">
        <v>2383</v>
      </c>
      <c r="G422" t="s">
        <v>1521</v>
      </c>
      <c r="H422" t="s">
        <v>323</v>
      </c>
      <c r="K422">
        <v>1</v>
      </c>
      <c r="L422" t="s">
        <v>1174</v>
      </c>
    </row>
    <row r="423" spans="1:18">
      <c r="A423">
        <v>10</v>
      </c>
      <c r="B423">
        <v>8</v>
      </c>
      <c r="C423">
        <v>19</v>
      </c>
      <c r="D423" t="s">
        <v>1298</v>
      </c>
      <c r="E423" t="s">
        <v>2789</v>
      </c>
      <c r="F423" t="s">
        <v>2383</v>
      </c>
      <c r="G423" t="s">
        <v>1521</v>
      </c>
      <c r="H423" t="s">
        <v>324</v>
      </c>
      <c r="K423">
        <v>1</v>
      </c>
      <c r="L423" t="s">
        <v>1175</v>
      </c>
    </row>
    <row r="424" spans="1:18">
      <c r="A424">
        <v>10</v>
      </c>
      <c r="B424">
        <v>8</v>
      </c>
      <c r="C424">
        <v>20</v>
      </c>
      <c r="D424" t="s">
        <v>1298</v>
      </c>
      <c r="E424" t="s">
        <v>2790</v>
      </c>
      <c r="F424" t="s">
        <v>2383</v>
      </c>
      <c r="G424" t="s">
        <v>1521</v>
      </c>
      <c r="H424" t="s">
        <v>325</v>
      </c>
      <c r="K424">
        <v>1</v>
      </c>
      <c r="L424" t="s">
        <v>1176</v>
      </c>
    </row>
    <row r="425" spans="1:18">
      <c r="A425">
        <v>10</v>
      </c>
      <c r="B425">
        <v>8</v>
      </c>
      <c r="C425">
        <v>21</v>
      </c>
      <c r="D425" t="s">
        <v>1298</v>
      </c>
      <c r="E425" t="s">
        <v>3468</v>
      </c>
      <c r="F425" t="s">
        <v>2383</v>
      </c>
      <c r="G425" t="s">
        <v>1521</v>
      </c>
      <c r="H425" t="s">
        <v>1536</v>
      </c>
      <c r="I425" t="s">
        <v>1629</v>
      </c>
      <c r="K425">
        <v>1</v>
      </c>
      <c r="L425" t="s">
        <v>1170</v>
      </c>
      <c r="M425" t="s">
        <v>1172</v>
      </c>
      <c r="N425" t="s">
        <v>12</v>
      </c>
      <c r="O425" t="s">
        <v>1169</v>
      </c>
      <c r="P425" t="s">
        <v>11</v>
      </c>
      <c r="Q425" t="s">
        <v>1171</v>
      </c>
      <c r="R425" t="s">
        <v>364</v>
      </c>
    </row>
    <row r="426" spans="1:18">
      <c r="A426">
        <v>10</v>
      </c>
      <c r="B426">
        <v>8</v>
      </c>
      <c r="C426">
        <v>22</v>
      </c>
      <c r="D426" t="s">
        <v>1298</v>
      </c>
      <c r="E426" t="s">
        <v>2791</v>
      </c>
      <c r="F426" t="s">
        <v>2383</v>
      </c>
      <c r="G426" t="s">
        <v>1521</v>
      </c>
      <c r="H426" t="s">
        <v>116</v>
      </c>
      <c r="K426">
        <v>1</v>
      </c>
      <c r="L426" t="s">
        <v>1173</v>
      </c>
    </row>
    <row r="427" spans="1:18">
      <c r="A427">
        <v>10</v>
      </c>
      <c r="B427">
        <v>8</v>
      </c>
      <c r="C427">
        <v>23</v>
      </c>
      <c r="D427" t="s">
        <v>1298</v>
      </c>
      <c r="E427" t="s">
        <v>2792</v>
      </c>
      <c r="F427" t="s">
        <v>2383</v>
      </c>
      <c r="G427" t="s">
        <v>1521</v>
      </c>
      <c r="H427" t="s">
        <v>319</v>
      </c>
      <c r="K427">
        <v>1</v>
      </c>
      <c r="L427" t="s">
        <v>1433</v>
      </c>
    </row>
    <row r="428" spans="1:18">
      <c r="A428">
        <v>10</v>
      </c>
      <c r="B428">
        <v>8</v>
      </c>
      <c r="C428">
        <v>24</v>
      </c>
      <c r="D428" t="s">
        <v>1298</v>
      </c>
      <c r="E428" t="s">
        <v>2793</v>
      </c>
      <c r="F428" t="s">
        <v>2383</v>
      </c>
      <c r="G428" t="s">
        <v>1521</v>
      </c>
      <c r="H428" t="s">
        <v>1527</v>
      </c>
      <c r="K428">
        <v>1</v>
      </c>
      <c r="L428" t="s">
        <v>1419</v>
      </c>
    </row>
    <row r="429" spans="1:18">
      <c r="A429">
        <v>10</v>
      </c>
      <c r="B429">
        <v>8</v>
      </c>
      <c r="C429">
        <v>25</v>
      </c>
      <c r="D429" t="s">
        <v>1298</v>
      </c>
      <c r="E429" t="s">
        <v>2794</v>
      </c>
      <c r="F429" t="s">
        <v>2383</v>
      </c>
      <c r="G429" t="s">
        <v>1521</v>
      </c>
      <c r="H429" t="s">
        <v>166</v>
      </c>
      <c r="K429">
        <v>1</v>
      </c>
      <c r="L429" t="s">
        <v>1147</v>
      </c>
    </row>
    <row r="430" spans="1:18">
      <c r="A430">
        <v>10</v>
      </c>
      <c r="B430">
        <v>8</v>
      </c>
      <c r="C430">
        <v>26</v>
      </c>
      <c r="D430" t="s">
        <v>1298</v>
      </c>
      <c r="E430" t="s">
        <v>3469</v>
      </c>
      <c r="F430" t="s">
        <v>2383</v>
      </c>
      <c r="G430" t="s">
        <v>1521</v>
      </c>
      <c r="H430" t="s">
        <v>327</v>
      </c>
      <c r="I430" t="s">
        <v>1629</v>
      </c>
      <c r="K430">
        <v>1</v>
      </c>
      <c r="L430" t="s">
        <v>1466</v>
      </c>
      <c r="M430" t="s">
        <v>1422</v>
      </c>
      <c r="N430" t="s">
        <v>12</v>
      </c>
      <c r="O430" t="s">
        <v>1420</v>
      </c>
      <c r="P430" t="s">
        <v>11</v>
      </c>
      <c r="Q430" t="s">
        <v>1421</v>
      </c>
      <c r="R430" t="s">
        <v>364</v>
      </c>
    </row>
    <row r="431" spans="1:18">
      <c r="A431">
        <v>10</v>
      </c>
      <c r="B431">
        <v>8</v>
      </c>
      <c r="C431">
        <v>27</v>
      </c>
      <c r="D431" t="s">
        <v>1298</v>
      </c>
      <c r="E431" t="s">
        <v>3470</v>
      </c>
      <c r="F431" t="s">
        <v>2383</v>
      </c>
      <c r="G431" t="s">
        <v>1521</v>
      </c>
      <c r="H431" t="s">
        <v>1528</v>
      </c>
      <c r="I431" t="s">
        <v>1629</v>
      </c>
      <c r="K431">
        <v>1</v>
      </c>
      <c r="L431" t="s">
        <v>1467</v>
      </c>
      <c r="M431" t="s">
        <v>1425</v>
      </c>
      <c r="N431" t="s">
        <v>12</v>
      </c>
      <c r="O431" t="s">
        <v>1423</v>
      </c>
      <c r="P431" t="s">
        <v>11</v>
      </c>
      <c r="Q431" t="s">
        <v>1424</v>
      </c>
      <c r="R431" t="s">
        <v>364</v>
      </c>
    </row>
    <row r="432" spans="1:18">
      <c r="A432">
        <v>10</v>
      </c>
      <c r="B432">
        <v>8</v>
      </c>
      <c r="C432">
        <v>28</v>
      </c>
      <c r="D432" t="s">
        <v>1298</v>
      </c>
      <c r="E432" t="s">
        <v>2795</v>
      </c>
      <c r="F432" t="s">
        <v>2383</v>
      </c>
      <c r="G432" t="s">
        <v>1521</v>
      </c>
      <c r="H432" t="s">
        <v>328</v>
      </c>
      <c r="K432">
        <v>1</v>
      </c>
      <c r="L432" t="s">
        <v>1148</v>
      </c>
    </row>
    <row r="433" spans="1:18">
      <c r="A433">
        <v>10</v>
      </c>
      <c r="B433">
        <v>8</v>
      </c>
      <c r="C433">
        <v>29</v>
      </c>
      <c r="D433" t="s">
        <v>1298</v>
      </c>
      <c r="E433" t="s">
        <v>2796</v>
      </c>
      <c r="F433" t="s">
        <v>2383</v>
      </c>
      <c r="G433" t="s">
        <v>1522</v>
      </c>
      <c r="H433" t="s">
        <v>1537</v>
      </c>
      <c r="K433">
        <v>1</v>
      </c>
      <c r="L433" t="s">
        <v>1137</v>
      </c>
    </row>
    <row r="434" spans="1:18">
      <c r="A434">
        <v>10</v>
      </c>
      <c r="B434">
        <v>8</v>
      </c>
      <c r="C434">
        <v>30</v>
      </c>
      <c r="D434" t="s">
        <v>1298</v>
      </c>
      <c r="E434" t="s">
        <v>2797</v>
      </c>
      <c r="F434" t="s">
        <v>2383</v>
      </c>
      <c r="G434" t="s">
        <v>1522</v>
      </c>
      <c r="H434" t="s">
        <v>176</v>
      </c>
      <c r="K434">
        <v>1</v>
      </c>
      <c r="L434" t="s">
        <v>1138</v>
      </c>
    </row>
    <row r="435" spans="1:18">
      <c r="A435">
        <v>10</v>
      </c>
      <c r="B435">
        <v>8</v>
      </c>
      <c r="C435">
        <v>31</v>
      </c>
      <c r="D435" t="s">
        <v>1298</v>
      </c>
      <c r="E435" t="s">
        <v>2798</v>
      </c>
      <c r="F435" t="s">
        <v>2383</v>
      </c>
      <c r="G435" t="s">
        <v>1522</v>
      </c>
      <c r="H435" t="s">
        <v>178</v>
      </c>
      <c r="K435">
        <v>1</v>
      </c>
      <c r="L435" t="s">
        <v>1146</v>
      </c>
    </row>
    <row r="436" spans="1:18">
      <c r="A436">
        <v>10</v>
      </c>
      <c r="B436">
        <v>8</v>
      </c>
      <c r="C436">
        <v>32</v>
      </c>
      <c r="D436" t="s">
        <v>1298</v>
      </c>
      <c r="E436" t="s">
        <v>3562</v>
      </c>
      <c r="F436" t="s">
        <v>2383</v>
      </c>
      <c r="G436" t="s">
        <v>1522</v>
      </c>
      <c r="H436" t="s">
        <v>1529</v>
      </c>
      <c r="I436" t="s">
        <v>15</v>
      </c>
      <c r="K436">
        <v>1</v>
      </c>
      <c r="L436" t="s">
        <v>1145</v>
      </c>
      <c r="M436" t="s">
        <v>1144</v>
      </c>
    </row>
    <row r="437" spans="1:18">
      <c r="A437">
        <v>10</v>
      </c>
      <c r="B437">
        <v>8</v>
      </c>
      <c r="C437">
        <v>33</v>
      </c>
      <c r="D437" t="s">
        <v>1298</v>
      </c>
      <c r="E437" t="s">
        <v>2799</v>
      </c>
      <c r="F437" t="s">
        <v>2383</v>
      </c>
      <c r="G437" t="s">
        <v>1522</v>
      </c>
      <c r="H437" t="s">
        <v>1636</v>
      </c>
      <c r="K437">
        <v>1</v>
      </c>
      <c r="L437" t="s">
        <v>1142</v>
      </c>
    </row>
    <row r="438" spans="1:18">
      <c r="A438">
        <v>10</v>
      </c>
      <c r="B438">
        <v>8</v>
      </c>
      <c r="C438">
        <v>34</v>
      </c>
      <c r="D438" t="s">
        <v>1298</v>
      </c>
      <c r="E438" t="s">
        <v>2800</v>
      </c>
      <c r="F438" t="s">
        <v>2383</v>
      </c>
      <c r="G438" t="s">
        <v>1522</v>
      </c>
      <c r="H438" t="s">
        <v>1637</v>
      </c>
      <c r="K438">
        <v>1</v>
      </c>
      <c r="L438" t="s">
        <v>1140</v>
      </c>
    </row>
    <row r="439" spans="1:18">
      <c r="A439">
        <v>10</v>
      </c>
      <c r="B439">
        <v>8</v>
      </c>
      <c r="C439">
        <v>35</v>
      </c>
      <c r="D439" t="s">
        <v>1298</v>
      </c>
      <c r="E439" t="s">
        <v>2801</v>
      </c>
      <c r="F439" t="s">
        <v>2383</v>
      </c>
      <c r="G439" t="s">
        <v>1522</v>
      </c>
      <c r="H439" t="s">
        <v>1638</v>
      </c>
      <c r="K439">
        <v>1</v>
      </c>
      <c r="L439" t="s">
        <v>1141</v>
      </c>
    </row>
    <row r="440" spans="1:18">
      <c r="A440">
        <v>10</v>
      </c>
      <c r="B440">
        <v>8</v>
      </c>
      <c r="C440">
        <v>36</v>
      </c>
      <c r="D440" t="s">
        <v>1298</v>
      </c>
      <c r="E440" t="s">
        <v>2802</v>
      </c>
      <c r="F440" t="s">
        <v>2383</v>
      </c>
      <c r="G440" t="s">
        <v>1522</v>
      </c>
      <c r="H440" t="s">
        <v>1639</v>
      </c>
      <c r="K440">
        <v>1</v>
      </c>
      <c r="L440" t="s">
        <v>1143</v>
      </c>
    </row>
    <row r="441" spans="1:18">
      <c r="A441">
        <v>10</v>
      </c>
      <c r="B441">
        <v>8</v>
      </c>
      <c r="C441">
        <v>37</v>
      </c>
      <c r="D441" t="s">
        <v>1298</v>
      </c>
      <c r="E441" t="s">
        <v>2803</v>
      </c>
      <c r="F441" t="s">
        <v>2383</v>
      </c>
      <c r="G441" t="s">
        <v>1522</v>
      </c>
      <c r="H441" t="s">
        <v>1538</v>
      </c>
      <c r="K441">
        <v>1</v>
      </c>
      <c r="L441" t="s">
        <v>1139</v>
      </c>
    </row>
    <row r="442" spans="1:18">
      <c r="A442">
        <v>10</v>
      </c>
      <c r="B442">
        <v>9</v>
      </c>
      <c r="C442">
        <v>1</v>
      </c>
      <c r="D442" t="s">
        <v>1298</v>
      </c>
      <c r="E442" t="s">
        <v>2804</v>
      </c>
      <c r="F442" t="s">
        <v>2383</v>
      </c>
      <c r="G442" t="s">
        <v>1521</v>
      </c>
      <c r="H442" t="s">
        <v>1523</v>
      </c>
      <c r="I442" t="s">
        <v>1631</v>
      </c>
      <c r="K442">
        <v>1</v>
      </c>
      <c r="L442" t="s">
        <v>1206</v>
      </c>
    </row>
    <row r="443" spans="1:18">
      <c r="A443">
        <v>10</v>
      </c>
      <c r="B443">
        <v>9</v>
      </c>
      <c r="C443">
        <v>2</v>
      </c>
      <c r="D443" t="s">
        <v>1298</v>
      </c>
      <c r="E443" t="s">
        <v>2805</v>
      </c>
      <c r="F443" t="s">
        <v>2383</v>
      </c>
      <c r="G443" t="s">
        <v>1521</v>
      </c>
      <c r="H443" s="409" t="s">
        <v>322</v>
      </c>
      <c r="I443" t="s">
        <v>1631</v>
      </c>
      <c r="K443">
        <v>1</v>
      </c>
      <c r="L443" t="s">
        <v>1198</v>
      </c>
    </row>
    <row r="444" spans="1:18">
      <c r="A444">
        <v>10</v>
      </c>
      <c r="B444">
        <v>9</v>
      </c>
      <c r="C444">
        <v>3</v>
      </c>
      <c r="D444" t="s">
        <v>1298</v>
      </c>
      <c r="E444" t="s">
        <v>3471</v>
      </c>
      <c r="F444" t="s">
        <v>2383</v>
      </c>
      <c r="G444" t="s">
        <v>1521</v>
      </c>
      <c r="H444" t="s">
        <v>1526</v>
      </c>
      <c r="I444" t="s">
        <v>1629</v>
      </c>
      <c r="K444">
        <v>1</v>
      </c>
      <c r="L444" t="s">
        <v>1200</v>
      </c>
      <c r="M444" t="s">
        <v>1202</v>
      </c>
      <c r="N444" t="s">
        <v>12</v>
      </c>
      <c r="O444" t="s">
        <v>1199</v>
      </c>
      <c r="P444" t="s">
        <v>11</v>
      </c>
      <c r="Q444" t="s">
        <v>1201</v>
      </c>
      <c r="R444" t="s">
        <v>364</v>
      </c>
    </row>
    <row r="445" spans="1:18">
      <c r="A445">
        <v>10</v>
      </c>
      <c r="B445">
        <v>9</v>
      </c>
      <c r="C445">
        <v>4</v>
      </c>
      <c r="D445" t="s">
        <v>1298</v>
      </c>
      <c r="E445" t="s">
        <v>3472</v>
      </c>
      <c r="F445" t="s">
        <v>2383</v>
      </c>
      <c r="G445" t="s">
        <v>1521</v>
      </c>
      <c r="H445" t="s">
        <v>66</v>
      </c>
      <c r="I445" t="s">
        <v>1629</v>
      </c>
      <c r="K445">
        <v>1</v>
      </c>
      <c r="L445" t="s">
        <v>1212</v>
      </c>
      <c r="M445" t="s">
        <v>1214</v>
      </c>
      <c r="N445" t="s">
        <v>12</v>
      </c>
      <c r="O445" t="s">
        <v>1211</v>
      </c>
      <c r="P445" t="s">
        <v>11</v>
      </c>
      <c r="Q445" t="s">
        <v>1213</v>
      </c>
      <c r="R445" t="s">
        <v>364</v>
      </c>
    </row>
    <row r="446" spans="1:18">
      <c r="A446">
        <v>10</v>
      </c>
      <c r="B446">
        <v>9</v>
      </c>
      <c r="C446">
        <v>5</v>
      </c>
      <c r="D446" t="s">
        <v>1298</v>
      </c>
      <c r="E446" t="s">
        <v>2806</v>
      </c>
      <c r="F446" t="s">
        <v>2383</v>
      </c>
      <c r="G446" t="s">
        <v>1521</v>
      </c>
      <c r="H446" t="s">
        <v>336</v>
      </c>
      <c r="K446">
        <v>1</v>
      </c>
      <c r="L446" t="s">
        <v>1195</v>
      </c>
    </row>
    <row r="447" spans="1:18">
      <c r="A447">
        <v>10</v>
      </c>
      <c r="B447">
        <v>9</v>
      </c>
      <c r="C447">
        <v>6</v>
      </c>
      <c r="D447" t="s">
        <v>1298</v>
      </c>
      <c r="E447" t="s">
        <v>2807</v>
      </c>
      <c r="F447" t="s">
        <v>2383</v>
      </c>
      <c r="G447" t="s">
        <v>1521</v>
      </c>
      <c r="H447" t="s">
        <v>337</v>
      </c>
      <c r="K447">
        <v>1</v>
      </c>
      <c r="L447" t="s">
        <v>1196</v>
      </c>
    </row>
    <row r="448" spans="1:18">
      <c r="A448">
        <v>10</v>
      </c>
      <c r="B448">
        <v>9</v>
      </c>
      <c r="C448">
        <v>7</v>
      </c>
      <c r="D448" t="s">
        <v>1298</v>
      </c>
      <c r="E448" t="s">
        <v>2808</v>
      </c>
      <c r="F448" t="s">
        <v>2383</v>
      </c>
      <c r="G448" t="s">
        <v>1521</v>
      </c>
      <c r="H448" t="s">
        <v>1535</v>
      </c>
      <c r="I448" t="s">
        <v>61</v>
      </c>
      <c r="K448">
        <v>1</v>
      </c>
      <c r="L448" t="s">
        <v>1197</v>
      </c>
    </row>
    <row r="449" spans="1:18">
      <c r="A449">
        <v>10</v>
      </c>
      <c r="B449">
        <v>9</v>
      </c>
      <c r="C449">
        <v>8</v>
      </c>
      <c r="D449" t="s">
        <v>1298</v>
      </c>
      <c r="E449" t="s">
        <v>3563</v>
      </c>
      <c r="F449" t="s">
        <v>2383</v>
      </c>
      <c r="G449" t="s">
        <v>1521</v>
      </c>
      <c r="H449" t="s">
        <v>1529</v>
      </c>
      <c r="I449" t="s">
        <v>15</v>
      </c>
      <c r="K449">
        <v>1</v>
      </c>
      <c r="L449" t="s">
        <v>1447</v>
      </c>
      <c r="M449" t="s">
        <v>1446</v>
      </c>
    </row>
    <row r="450" spans="1:18">
      <c r="A450">
        <v>10</v>
      </c>
      <c r="B450">
        <v>9</v>
      </c>
      <c r="C450">
        <v>9</v>
      </c>
      <c r="D450" t="s">
        <v>1298</v>
      </c>
      <c r="E450" t="s">
        <v>2809</v>
      </c>
      <c r="F450" t="s">
        <v>2383</v>
      </c>
      <c r="G450" t="s">
        <v>1521</v>
      </c>
      <c r="H450" t="s">
        <v>1530</v>
      </c>
      <c r="K450">
        <v>1</v>
      </c>
      <c r="L450" t="s">
        <v>1444</v>
      </c>
    </row>
    <row r="451" spans="1:18">
      <c r="A451">
        <v>10</v>
      </c>
      <c r="B451">
        <v>9</v>
      </c>
      <c r="C451">
        <v>10</v>
      </c>
      <c r="D451" t="s">
        <v>1298</v>
      </c>
      <c r="E451" t="s">
        <v>2810</v>
      </c>
      <c r="F451" t="s">
        <v>2383</v>
      </c>
      <c r="G451" t="s">
        <v>1521</v>
      </c>
      <c r="H451" t="s">
        <v>1531</v>
      </c>
      <c r="K451">
        <v>1</v>
      </c>
      <c r="L451" t="s">
        <v>1442</v>
      </c>
    </row>
    <row r="452" spans="1:18">
      <c r="A452">
        <v>10</v>
      </c>
      <c r="B452">
        <v>9</v>
      </c>
      <c r="C452">
        <v>11</v>
      </c>
      <c r="D452" t="s">
        <v>1298</v>
      </c>
      <c r="E452" t="s">
        <v>2811</v>
      </c>
      <c r="F452" t="s">
        <v>2383</v>
      </c>
      <c r="G452" t="s">
        <v>1521</v>
      </c>
      <c r="H452" t="s">
        <v>1532</v>
      </c>
      <c r="K452">
        <v>1</v>
      </c>
      <c r="L452" t="s">
        <v>1443</v>
      </c>
    </row>
    <row r="453" spans="1:18">
      <c r="A453">
        <v>10</v>
      </c>
      <c r="B453">
        <v>9</v>
      </c>
      <c r="C453">
        <v>12</v>
      </c>
      <c r="D453" t="s">
        <v>1298</v>
      </c>
      <c r="E453" t="s">
        <v>2812</v>
      </c>
      <c r="F453" t="s">
        <v>2383</v>
      </c>
      <c r="G453" t="s">
        <v>1521</v>
      </c>
      <c r="H453" t="s">
        <v>1533</v>
      </c>
      <c r="K453">
        <v>1</v>
      </c>
      <c r="L453" t="s">
        <v>1445</v>
      </c>
    </row>
    <row r="454" spans="1:18">
      <c r="A454">
        <v>10</v>
      </c>
      <c r="B454">
        <v>9</v>
      </c>
      <c r="C454">
        <v>13</v>
      </c>
      <c r="D454" t="s">
        <v>1298</v>
      </c>
      <c r="E454" t="s">
        <v>2813</v>
      </c>
      <c r="F454" t="s">
        <v>2383</v>
      </c>
      <c r="G454" t="s">
        <v>1521</v>
      </c>
      <c r="H454" t="s">
        <v>1534</v>
      </c>
      <c r="K454">
        <v>1</v>
      </c>
      <c r="L454" t="s">
        <v>1441</v>
      </c>
    </row>
    <row r="455" spans="1:18">
      <c r="A455">
        <v>10</v>
      </c>
      <c r="B455">
        <v>9</v>
      </c>
      <c r="C455">
        <v>14</v>
      </c>
      <c r="D455" t="s">
        <v>1298</v>
      </c>
      <c r="E455" t="s">
        <v>3473</v>
      </c>
      <c r="F455" t="s">
        <v>2383</v>
      </c>
      <c r="G455" t="s">
        <v>1521</v>
      </c>
      <c r="H455" s="409" t="s">
        <v>326</v>
      </c>
      <c r="I455" t="s">
        <v>1629</v>
      </c>
      <c r="K455">
        <v>1</v>
      </c>
      <c r="L455" t="s">
        <v>1208</v>
      </c>
      <c r="M455" t="s">
        <v>1210</v>
      </c>
      <c r="N455" t="s">
        <v>12</v>
      </c>
      <c r="O455" t="s">
        <v>1207</v>
      </c>
      <c r="P455" t="s">
        <v>11</v>
      </c>
      <c r="Q455" t="s">
        <v>1209</v>
      </c>
      <c r="R455" t="s">
        <v>364</v>
      </c>
    </row>
    <row r="456" spans="1:18">
      <c r="A456">
        <v>10</v>
      </c>
      <c r="B456">
        <v>9</v>
      </c>
      <c r="C456">
        <v>15</v>
      </c>
      <c r="D456" t="s">
        <v>1298</v>
      </c>
      <c r="E456" t="s">
        <v>3611</v>
      </c>
      <c r="F456" t="s">
        <v>2383</v>
      </c>
      <c r="G456" t="s">
        <v>1521</v>
      </c>
      <c r="H456" t="s">
        <v>1524</v>
      </c>
      <c r="I456" t="s">
        <v>1635</v>
      </c>
      <c r="K456">
        <v>1</v>
      </c>
      <c r="L456" t="s">
        <v>1204</v>
      </c>
      <c r="M456" t="s">
        <v>1205</v>
      </c>
      <c r="N456" t="s">
        <v>388</v>
      </c>
      <c r="O456" t="s">
        <v>1203</v>
      </c>
    </row>
    <row r="457" spans="1:18">
      <c r="A457">
        <v>10</v>
      </c>
      <c r="B457">
        <v>9</v>
      </c>
      <c r="C457">
        <v>16</v>
      </c>
      <c r="D457" t="s">
        <v>1298</v>
      </c>
      <c r="E457" t="s">
        <v>3612</v>
      </c>
      <c r="F457" t="s">
        <v>2383</v>
      </c>
      <c r="G457" t="s">
        <v>1521</v>
      </c>
      <c r="H457" t="s">
        <v>235</v>
      </c>
      <c r="I457" t="s">
        <v>1635</v>
      </c>
      <c r="K457">
        <v>1</v>
      </c>
      <c r="L457" t="s">
        <v>1181</v>
      </c>
      <c r="M457" t="s">
        <v>1182</v>
      </c>
      <c r="N457" t="s">
        <v>388</v>
      </c>
      <c r="O457" t="s">
        <v>1180</v>
      </c>
    </row>
    <row r="458" spans="1:18">
      <c r="A458">
        <v>10</v>
      </c>
      <c r="B458">
        <v>9</v>
      </c>
      <c r="C458">
        <v>17</v>
      </c>
      <c r="D458" t="s">
        <v>1298</v>
      </c>
      <c r="E458" t="s">
        <v>3613</v>
      </c>
      <c r="F458" t="s">
        <v>2383</v>
      </c>
      <c r="G458" t="s">
        <v>1521</v>
      </c>
      <c r="H458" t="s">
        <v>1525</v>
      </c>
      <c r="I458" t="s">
        <v>1635</v>
      </c>
      <c r="K458">
        <v>1</v>
      </c>
      <c r="L458" t="s">
        <v>1224</v>
      </c>
      <c r="M458" t="s">
        <v>1225</v>
      </c>
      <c r="N458" t="s">
        <v>388</v>
      </c>
      <c r="O458" t="s">
        <v>1223</v>
      </c>
    </row>
    <row r="459" spans="1:18">
      <c r="A459">
        <v>10</v>
      </c>
      <c r="B459">
        <v>9</v>
      </c>
      <c r="C459">
        <v>18</v>
      </c>
      <c r="D459" t="s">
        <v>1298</v>
      </c>
      <c r="E459" t="s">
        <v>2814</v>
      </c>
      <c r="F459" t="s">
        <v>2383</v>
      </c>
      <c r="G459" t="s">
        <v>1521</v>
      </c>
      <c r="H459" t="s">
        <v>323</v>
      </c>
      <c r="K459">
        <v>1</v>
      </c>
      <c r="L459" t="s">
        <v>1220</v>
      </c>
    </row>
    <row r="460" spans="1:18">
      <c r="A460">
        <v>10</v>
      </c>
      <c r="B460">
        <v>9</v>
      </c>
      <c r="C460">
        <v>19</v>
      </c>
      <c r="D460" t="s">
        <v>1298</v>
      </c>
      <c r="E460" t="s">
        <v>2815</v>
      </c>
      <c r="F460" t="s">
        <v>2383</v>
      </c>
      <c r="G460" t="s">
        <v>1521</v>
      </c>
      <c r="H460" t="s">
        <v>324</v>
      </c>
      <c r="K460">
        <v>1</v>
      </c>
      <c r="L460" t="s">
        <v>1221</v>
      </c>
    </row>
    <row r="461" spans="1:18">
      <c r="A461">
        <v>10</v>
      </c>
      <c r="B461">
        <v>9</v>
      </c>
      <c r="C461">
        <v>20</v>
      </c>
      <c r="D461" t="s">
        <v>1298</v>
      </c>
      <c r="E461" t="s">
        <v>2816</v>
      </c>
      <c r="F461" t="s">
        <v>2383</v>
      </c>
      <c r="G461" t="s">
        <v>1521</v>
      </c>
      <c r="H461" t="s">
        <v>325</v>
      </c>
      <c r="K461">
        <v>1</v>
      </c>
      <c r="L461" t="s">
        <v>1222</v>
      </c>
    </row>
    <row r="462" spans="1:18">
      <c r="A462">
        <v>10</v>
      </c>
      <c r="B462">
        <v>9</v>
      </c>
      <c r="C462">
        <v>21</v>
      </c>
      <c r="D462" t="s">
        <v>1298</v>
      </c>
      <c r="E462" t="s">
        <v>3474</v>
      </c>
      <c r="F462" t="s">
        <v>2383</v>
      </c>
      <c r="G462" t="s">
        <v>1521</v>
      </c>
      <c r="H462" t="s">
        <v>1536</v>
      </c>
      <c r="I462" t="s">
        <v>1629</v>
      </c>
      <c r="K462">
        <v>1</v>
      </c>
      <c r="L462" t="s">
        <v>1216</v>
      </c>
      <c r="M462" t="s">
        <v>1218</v>
      </c>
      <c r="N462" t="s">
        <v>12</v>
      </c>
      <c r="O462" t="s">
        <v>1215</v>
      </c>
      <c r="P462" t="s">
        <v>11</v>
      </c>
      <c r="Q462" t="s">
        <v>1217</v>
      </c>
      <c r="R462" t="s">
        <v>364</v>
      </c>
    </row>
    <row r="463" spans="1:18">
      <c r="A463">
        <v>10</v>
      </c>
      <c r="B463">
        <v>9</v>
      </c>
      <c r="C463">
        <v>22</v>
      </c>
      <c r="D463" t="s">
        <v>1298</v>
      </c>
      <c r="E463" t="s">
        <v>2817</v>
      </c>
      <c r="F463" t="s">
        <v>2383</v>
      </c>
      <c r="G463" t="s">
        <v>1521</v>
      </c>
      <c r="H463" t="s">
        <v>116</v>
      </c>
      <c r="K463">
        <v>1</v>
      </c>
      <c r="L463" t="s">
        <v>1219</v>
      </c>
    </row>
    <row r="464" spans="1:18">
      <c r="A464">
        <v>10</v>
      </c>
      <c r="B464">
        <v>9</v>
      </c>
      <c r="C464">
        <v>23</v>
      </c>
      <c r="D464" t="s">
        <v>1298</v>
      </c>
      <c r="E464" t="s">
        <v>2818</v>
      </c>
      <c r="F464" t="s">
        <v>2383</v>
      </c>
      <c r="G464" t="s">
        <v>1521</v>
      </c>
      <c r="H464" t="s">
        <v>319</v>
      </c>
      <c r="K464">
        <v>1</v>
      </c>
      <c r="L464" t="s">
        <v>1448</v>
      </c>
    </row>
    <row r="465" spans="1:18">
      <c r="A465">
        <v>10</v>
      </c>
      <c r="B465">
        <v>9</v>
      </c>
      <c r="C465">
        <v>24</v>
      </c>
      <c r="D465" t="s">
        <v>1298</v>
      </c>
      <c r="E465" t="s">
        <v>2819</v>
      </c>
      <c r="F465" t="s">
        <v>2383</v>
      </c>
      <c r="G465" t="s">
        <v>1521</v>
      </c>
      <c r="H465" t="s">
        <v>1527</v>
      </c>
      <c r="K465">
        <v>1</v>
      </c>
      <c r="L465" t="s">
        <v>1434</v>
      </c>
    </row>
    <row r="466" spans="1:18">
      <c r="A466">
        <v>10</v>
      </c>
      <c r="B466">
        <v>9</v>
      </c>
      <c r="C466">
        <v>25</v>
      </c>
      <c r="D466" t="s">
        <v>1298</v>
      </c>
      <c r="E466" t="s">
        <v>2820</v>
      </c>
      <c r="F466" t="s">
        <v>2383</v>
      </c>
      <c r="G466" t="s">
        <v>1521</v>
      </c>
      <c r="H466" t="s">
        <v>166</v>
      </c>
      <c r="K466">
        <v>1</v>
      </c>
      <c r="L466" t="s">
        <v>1193</v>
      </c>
    </row>
    <row r="467" spans="1:18">
      <c r="A467">
        <v>10</v>
      </c>
      <c r="B467">
        <v>9</v>
      </c>
      <c r="C467">
        <v>26</v>
      </c>
      <c r="D467" t="s">
        <v>1298</v>
      </c>
      <c r="E467" t="s">
        <v>3475</v>
      </c>
      <c r="F467" t="s">
        <v>2383</v>
      </c>
      <c r="G467" t="s">
        <v>1521</v>
      </c>
      <c r="H467" t="s">
        <v>327</v>
      </c>
      <c r="I467" t="s">
        <v>1629</v>
      </c>
      <c r="K467">
        <v>1</v>
      </c>
      <c r="L467" t="s">
        <v>1468</v>
      </c>
      <c r="M467" t="s">
        <v>1437</v>
      </c>
      <c r="N467" t="s">
        <v>12</v>
      </c>
      <c r="O467" t="s">
        <v>1435</v>
      </c>
      <c r="P467" t="s">
        <v>11</v>
      </c>
      <c r="Q467" t="s">
        <v>1436</v>
      </c>
      <c r="R467" t="s">
        <v>364</v>
      </c>
    </row>
    <row r="468" spans="1:18">
      <c r="A468">
        <v>10</v>
      </c>
      <c r="B468">
        <v>9</v>
      </c>
      <c r="C468">
        <v>27</v>
      </c>
      <c r="D468" t="s">
        <v>1298</v>
      </c>
      <c r="E468" t="s">
        <v>3476</v>
      </c>
      <c r="F468" t="s">
        <v>2383</v>
      </c>
      <c r="G468" t="s">
        <v>1521</v>
      </c>
      <c r="H468" t="s">
        <v>1528</v>
      </c>
      <c r="I468" t="s">
        <v>1629</v>
      </c>
      <c r="K468">
        <v>1</v>
      </c>
      <c r="L468" t="s">
        <v>1469</v>
      </c>
      <c r="M468" t="s">
        <v>1440</v>
      </c>
      <c r="N468" t="s">
        <v>12</v>
      </c>
      <c r="O468" t="s">
        <v>1438</v>
      </c>
      <c r="P468" t="s">
        <v>11</v>
      </c>
      <c r="Q468" t="s">
        <v>1439</v>
      </c>
      <c r="R468" t="s">
        <v>364</v>
      </c>
    </row>
    <row r="469" spans="1:18">
      <c r="A469">
        <v>10</v>
      </c>
      <c r="B469">
        <v>9</v>
      </c>
      <c r="C469">
        <v>28</v>
      </c>
      <c r="D469" t="s">
        <v>1298</v>
      </c>
      <c r="E469" t="s">
        <v>2821</v>
      </c>
      <c r="F469" t="s">
        <v>2383</v>
      </c>
      <c r="G469" t="s">
        <v>1521</v>
      </c>
      <c r="H469" t="s">
        <v>328</v>
      </c>
      <c r="K469">
        <v>1</v>
      </c>
      <c r="L469" t="s">
        <v>1194</v>
      </c>
    </row>
    <row r="470" spans="1:18">
      <c r="A470">
        <v>10</v>
      </c>
      <c r="B470">
        <v>9</v>
      </c>
      <c r="C470">
        <v>29</v>
      </c>
      <c r="D470" t="s">
        <v>1298</v>
      </c>
      <c r="E470" t="s">
        <v>2822</v>
      </c>
      <c r="F470" t="s">
        <v>2383</v>
      </c>
      <c r="G470" t="s">
        <v>1522</v>
      </c>
      <c r="H470" t="s">
        <v>1537</v>
      </c>
      <c r="K470">
        <v>1</v>
      </c>
      <c r="L470" t="s">
        <v>1183</v>
      </c>
    </row>
    <row r="471" spans="1:18">
      <c r="A471">
        <v>10</v>
      </c>
      <c r="B471">
        <v>9</v>
      </c>
      <c r="C471">
        <v>30</v>
      </c>
      <c r="D471" t="s">
        <v>1298</v>
      </c>
      <c r="E471" t="s">
        <v>2823</v>
      </c>
      <c r="F471" t="s">
        <v>2383</v>
      </c>
      <c r="G471" t="s">
        <v>1522</v>
      </c>
      <c r="H471" t="s">
        <v>176</v>
      </c>
      <c r="K471">
        <v>1</v>
      </c>
      <c r="L471" t="s">
        <v>1184</v>
      </c>
    </row>
    <row r="472" spans="1:18">
      <c r="A472">
        <v>10</v>
      </c>
      <c r="B472">
        <v>9</v>
      </c>
      <c r="C472">
        <v>31</v>
      </c>
      <c r="D472" t="s">
        <v>1298</v>
      </c>
      <c r="E472" t="s">
        <v>2824</v>
      </c>
      <c r="F472" t="s">
        <v>2383</v>
      </c>
      <c r="G472" t="s">
        <v>1522</v>
      </c>
      <c r="H472" t="s">
        <v>178</v>
      </c>
      <c r="K472">
        <v>1</v>
      </c>
      <c r="L472" t="s">
        <v>1192</v>
      </c>
    </row>
    <row r="473" spans="1:18">
      <c r="A473">
        <v>10</v>
      </c>
      <c r="B473">
        <v>9</v>
      </c>
      <c r="C473">
        <v>32</v>
      </c>
      <c r="D473" t="s">
        <v>1298</v>
      </c>
      <c r="E473" t="s">
        <v>3564</v>
      </c>
      <c r="F473" t="s">
        <v>2383</v>
      </c>
      <c r="G473" t="s">
        <v>1522</v>
      </c>
      <c r="H473" t="s">
        <v>1529</v>
      </c>
      <c r="I473" t="s">
        <v>15</v>
      </c>
      <c r="K473">
        <v>1</v>
      </c>
      <c r="L473" t="s">
        <v>1191</v>
      </c>
      <c r="M473" t="s">
        <v>1190</v>
      </c>
    </row>
    <row r="474" spans="1:18">
      <c r="A474">
        <v>10</v>
      </c>
      <c r="B474">
        <v>9</v>
      </c>
      <c r="C474">
        <v>33</v>
      </c>
      <c r="D474" t="s">
        <v>1298</v>
      </c>
      <c r="E474" t="s">
        <v>2825</v>
      </c>
      <c r="F474" t="s">
        <v>2383</v>
      </c>
      <c r="G474" t="s">
        <v>1522</v>
      </c>
      <c r="H474" t="s">
        <v>1636</v>
      </c>
      <c r="K474">
        <v>1</v>
      </c>
      <c r="L474" t="s">
        <v>1188</v>
      </c>
    </row>
    <row r="475" spans="1:18">
      <c r="A475">
        <v>10</v>
      </c>
      <c r="B475">
        <v>9</v>
      </c>
      <c r="C475">
        <v>34</v>
      </c>
      <c r="D475" t="s">
        <v>1298</v>
      </c>
      <c r="E475" t="s">
        <v>2826</v>
      </c>
      <c r="F475" t="s">
        <v>2383</v>
      </c>
      <c r="G475" t="s">
        <v>1522</v>
      </c>
      <c r="H475" t="s">
        <v>1637</v>
      </c>
      <c r="K475">
        <v>1</v>
      </c>
      <c r="L475" t="s">
        <v>1186</v>
      </c>
    </row>
    <row r="476" spans="1:18">
      <c r="A476">
        <v>10</v>
      </c>
      <c r="B476">
        <v>9</v>
      </c>
      <c r="C476">
        <v>35</v>
      </c>
      <c r="D476" t="s">
        <v>1298</v>
      </c>
      <c r="E476" t="s">
        <v>2827</v>
      </c>
      <c r="F476" t="s">
        <v>2383</v>
      </c>
      <c r="G476" t="s">
        <v>1522</v>
      </c>
      <c r="H476" t="s">
        <v>1638</v>
      </c>
      <c r="K476">
        <v>1</v>
      </c>
      <c r="L476" t="s">
        <v>1187</v>
      </c>
    </row>
    <row r="477" spans="1:18">
      <c r="A477">
        <v>10</v>
      </c>
      <c r="B477">
        <v>9</v>
      </c>
      <c r="C477">
        <v>36</v>
      </c>
      <c r="D477" t="s">
        <v>1298</v>
      </c>
      <c r="E477" t="s">
        <v>2828</v>
      </c>
      <c r="F477" t="s">
        <v>2383</v>
      </c>
      <c r="G477" t="s">
        <v>1522</v>
      </c>
      <c r="H477" t="s">
        <v>1639</v>
      </c>
      <c r="K477">
        <v>1</v>
      </c>
      <c r="L477" t="s">
        <v>1189</v>
      </c>
    </row>
    <row r="478" spans="1:18">
      <c r="A478">
        <v>10</v>
      </c>
      <c r="B478">
        <v>9</v>
      </c>
      <c r="C478">
        <v>37</v>
      </c>
      <c r="D478" t="s">
        <v>1298</v>
      </c>
      <c r="E478" t="s">
        <v>2829</v>
      </c>
      <c r="F478" t="s">
        <v>2383</v>
      </c>
      <c r="G478" t="s">
        <v>1522</v>
      </c>
      <c r="H478" t="s">
        <v>1538</v>
      </c>
      <c r="K478">
        <v>1</v>
      </c>
      <c r="L478" t="s">
        <v>1185</v>
      </c>
    </row>
    <row r="479" spans="1:18">
      <c r="A479">
        <v>10</v>
      </c>
      <c r="B479">
        <v>10</v>
      </c>
      <c r="C479">
        <v>1</v>
      </c>
      <c r="D479" t="s">
        <v>1298</v>
      </c>
      <c r="E479" t="s">
        <v>2830</v>
      </c>
      <c r="F479" t="s">
        <v>2383</v>
      </c>
      <c r="G479" t="s">
        <v>1521</v>
      </c>
      <c r="H479" t="s">
        <v>1523</v>
      </c>
      <c r="I479" t="s">
        <v>1631</v>
      </c>
      <c r="K479">
        <v>1</v>
      </c>
      <c r="L479" t="s">
        <v>838</v>
      </c>
    </row>
    <row r="480" spans="1:18">
      <c r="A480">
        <v>10</v>
      </c>
      <c r="B480">
        <v>10</v>
      </c>
      <c r="C480">
        <v>2</v>
      </c>
      <c r="D480" t="s">
        <v>1298</v>
      </c>
      <c r="E480" t="s">
        <v>2831</v>
      </c>
      <c r="F480" t="s">
        <v>2383</v>
      </c>
      <c r="G480" t="s">
        <v>1521</v>
      </c>
      <c r="H480" s="409" t="s">
        <v>322</v>
      </c>
      <c r="I480" t="s">
        <v>1631</v>
      </c>
      <c r="K480">
        <v>1</v>
      </c>
      <c r="L480" t="s">
        <v>830</v>
      </c>
    </row>
    <row r="481" spans="1:18">
      <c r="A481">
        <v>10</v>
      </c>
      <c r="B481">
        <v>10</v>
      </c>
      <c r="C481">
        <v>3</v>
      </c>
      <c r="D481" t="s">
        <v>1298</v>
      </c>
      <c r="E481" t="s">
        <v>3477</v>
      </c>
      <c r="F481" t="s">
        <v>2383</v>
      </c>
      <c r="G481" t="s">
        <v>1521</v>
      </c>
      <c r="H481" t="s">
        <v>1526</v>
      </c>
      <c r="I481" t="s">
        <v>1629</v>
      </c>
      <c r="K481">
        <v>1</v>
      </c>
      <c r="L481" t="s">
        <v>832</v>
      </c>
      <c r="M481" t="s">
        <v>834</v>
      </c>
      <c r="N481" t="s">
        <v>12</v>
      </c>
      <c r="O481" t="s">
        <v>831</v>
      </c>
      <c r="P481" t="s">
        <v>11</v>
      </c>
      <c r="Q481" t="s">
        <v>833</v>
      </c>
      <c r="R481" t="s">
        <v>364</v>
      </c>
    </row>
    <row r="482" spans="1:18">
      <c r="A482">
        <v>10</v>
      </c>
      <c r="B482">
        <v>10</v>
      </c>
      <c r="C482">
        <v>4</v>
      </c>
      <c r="D482" t="s">
        <v>1298</v>
      </c>
      <c r="E482" t="s">
        <v>3478</v>
      </c>
      <c r="F482" t="s">
        <v>2383</v>
      </c>
      <c r="G482" t="s">
        <v>1521</v>
      </c>
      <c r="H482" t="s">
        <v>66</v>
      </c>
      <c r="I482" t="s">
        <v>1629</v>
      </c>
      <c r="K482">
        <v>1</v>
      </c>
      <c r="L482" t="s">
        <v>844</v>
      </c>
      <c r="M482" t="s">
        <v>846</v>
      </c>
      <c r="N482" t="s">
        <v>12</v>
      </c>
      <c r="O482" t="s">
        <v>843</v>
      </c>
      <c r="P482" t="s">
        <v>11</v>
      </c>
      <c r="Q482" t="s">
        <v>845</v>
      </c>
      <c r="R482" t="s">
        <v>364</v>
      </c>
    </row>
    <row r="483" spans="1:18">
      <c r="A483">
        <v>10</v>
      </c>
      <c r="B483">
        <v>10</v>
      </c>
      <c r="C483">
        <v>5</v>
      </c>
      <c r="D483" t="s">
        <v>1298</v>
      </c>
      <c r="E483" t="s">
        <v>2832</v>
      </c>
      <c r="F483" t="s">
        <v>2383</v>
      </c>
      <c r="G483" t="s">
        <v>1521</v>
      </c>
      <c r="H483" t="s">
        <v>336</v>
      </c>
      <c r="K483">
        <v>1</v>
      </c>
      <c r="L483" t="s">
        <v>827</v>
      </c>
    </row>
    <row r="484" spans="1:18">
      <c r="A484">
        <v>10</v>
      </c>
      <c r="B484">
        <v>10</v>
      </c>
      <c r="C484">
        <v>6</v>
      </c>
      <c r="D484" t="s">
        <v>1298</v>
      </c>
      <c r="E484" t="s">
        <v>2833</v>
      </c>
      <c r="F484" t="s">
        <v>2383</v>
      </c>
      <c r="G484" t="s">
        <v>1521</v>
      </c>
      <c r="H484" t="s">
        <v>337</v>
      </c>
      <c r="K484">
        <v>1</v>
      </c>
      <c r="L484" t="s">
        <v>828</v>
      </c>
    </row>
    <row r="485" spans="1:18">
      <c r="A485">
        <v>10</v>
      </c>
      <c r="B485">
        <v>10</v>
      </c>
      <c r="C485">
        <v>7</v>
      </c>
      <c r="D485" t="s">
        <v>1298</v>
      </c>
      <c r="E485" t="s">
        <v>2834</v>
      </c>
      <c r="F485" t="s">
        <v>2383</v>
      </c>
      <c r="G485" t="s">
        <v>1521</v>
      </c>
      <c r="H485" t="s">
        <v>1535</v>
      </c>
      <c r="I485" t="s">
        <v>61</v>
      </c>
      <c r="K485">
        <v>1</v>
      </c>
      <c r="L485" t="s">
        <v>829</v>
      </c>
    </row>
    <row r="486" spans="1:18">
      <c r="A486">
        <v>10</v>
      </c>
      <c r="B486">
        <v>10</v>
      </c>
      <c r="C486">
        <v>8</v>
      </c>
      <c r="D486" t="s">
        <v>1298</v>
      </c>
      <c r="E486" t="s">
        <v>3565</v>
      </c>
      <c r="F486" t="s">
        <v>2383</v>
      </c>
      <c r="G486" t="s">
        <v>1521</v>
      </c>
      <c r="H486" t="s">
        <v>1529</v>
      </c>
      <c r="I486" t="s">
        <v>15</v>
      </c>
      <c r="K486">
        <v>1</v>
      </c>
      <c r="L486" t="s">
        <v>1327</v>
      </c>
      <c r="M486" t="s">
        <v>1326</v>
      </c>
    </row>
    <row r="487" spans="1:18">
      <c r="A487">
        <v>10</v>
      </c>
      <c r="B487">
        <v>10</v>
      </c>
      <c r="C487">
        <v>9</v>
      </c>
      <c r="D487" t="s">
        <v>1298</v>
      </c>
      <c r="E487" t="s">
        <v>2835</v>
      </c>
      <c r="F487" t="s">
        <v>2383</v>
      </c>
      <c r="G487" t="s">
        <v>1521</v>
      </c>
      <c r="H487" t="s">
        <v>1530</v>
      </c>
      <c r="K487">
        <v>1</v>
      </c>
      <c r="L487" t="s">
        <v>1324</v>
      </c>
    </row>
    <row r="488" spans="1:18">
      <c r="A488">
        <v>10</v>
      </c>
      <c r="B488">
        <v>10</v>
      </c>
      <c r="C488">
        <v>10</v>
      </c>
      <c r="D488" t="s">
        <v>1298</v>
      </c>
      <c r="E488" t="s">
        <v>2836</v>
      </c>
      <c r="F488" t="s">
        <v>2383</v>
      </c>
      <c r="G488" t="s">
        <v>1521</v>
      </c>
      <c r="H488" t="s">
        <v>1531</v>
      </c>
      <c r="K488">
        <v>1</v>
      </c>
      <c r="L488" t="s">
        <v>1322</v>
      </c>
    </row>
    <row r="489" spans="1:18">
      <c r="A489">
        <v>10</v>
      </c>
      <c r="B489">
        <v>10</v>
      </c>
      <c r="C489">
        <v>11</v>
      </c>
      <c r="D489" t="s">
        <v>1298</v>
      </c>
      <c r="E489" t="s">
        <v>2837</v>
      </c>
      <c r="F489" t="s">
        <v>2383</v>
      </c>
      <c r="G489" t="s">
        <v>1521</v>
      </c>
      <c r="H489" t="s">
        <v>1532</v>
      </c>
      <c r="K489">
        <v>1</v>
      </c>
      <c r="L489" t="s">
        <v>1323</v>
      </c>
    </row>
    <row r="490" spans="1:18">
      <c r="A490">
        <v>10</v>
      </c>
      <c r="B490">
        <v>10</v>
      </c>
      <c r="C490">
        <v>12</v>
      </c>
      <c r="D490" t="s">
        <v>1298</v>
      </c>
      <c r="E490" t="s">
        <v>2838</v>
      </c>
      <c r="F490" t="s">
        <v>2383</v>
      </c>
      <c r="G490" t="s">
        <v>1521</v>
      </c>
      <c r="H490" t="s">
        <v>1533</v>
      </c>
      <c r="K490">
        <v>1</v>
      </c>
      <c r="L490" t="s">
        <v>1325</v>
      </c>
    </row>
    <row r="491" spans="1:18">
      <c r="A491">
        <v>10</v>
      </c>
      <c r="B491">
        <v>10</v>
      </c>
      <c r="C491">
        <v>13</v>
      </c>
      <c r="D491" t="s">
        <v>1298</v>
      </c>
      <c r="E491" t="s">
        <v>2839</v>
      </c>
      <c r="F491" t="s">
        <v>2383</v>
      </c>
      <c r="G491" t="s">
        <v>1521</v>
      </c>
      <c r="H491" t="s">
        <v>1534</v>
      </c>
      <c r="K491">
        <v>1</v>
      </c>
      <c r="L491" t="s">
        <v>1321</v>
      </c>
    </row>
    <row r="492" spans="1:18">
      <c r="A492">
        <v>10</v>
      </c>
      <c r="B492">
        <v>10</v>
      </c>
      <c r="C492">
        <v>14</v>
      </c>
      <c r="D492" t="s">
        <v>1298</v>
      </c>
      <c r="E492" t="s">
        <v>3479</v>
      </c>
      <c r="F492" t="s">
        <v>2383</v>
      </c>
      <c r="G492" t="s">
        <v>1521</v>
      </c>
      <c r="H492" s="409" t="s">
        <v>326</v>
      </c>
      <c r="I492" t="s">
        <v>1629</v>
      </c>
      <c r="K492">
        <v>1</v>
      </c>
      <c r="L492" t="s">
        <v>840</v>
      </c>
      <c r="M492" t="s">
        <v>842</v>
      </c>
      <c r="N492" t="s">
        <v>12</v>
      </c>
      <c r="O492" t="s">
        <v>839</v>
      </c>
      <c r="P492" t="s">
        <v>11</v>
      </c>
      <c r="Q492" t="s">
        <v>841</v>
      </c>
      <c r="R492" t="s">
        <v>364</v>
      </c>
    </row>
    <row r="493" spans="1:18">
      <c r="A493">
        <v>10</v>
      </c>
      <c r="B493">
        <v>10</v>
      </c>
      <c r="C493">
        <v>15</v>
      </c>
      <c r="D493" t="s">
        <v>1298</v>
      </c>
      <c r="E493" t="s">
        <v>3614</v>
      </c>
      <c r="F493" t="s">
        <v>2383</v>
      </c>
      <c r="G493" t="s">
        <v>1521</v>
      </c>
      <c r="H493" t="s">
        <v>1524</v>
      </c>
      <c r="I493" t="s">
        <v>1635</v>
      </c>
      <c r="K493">
        <v>1</v>
      </c>
      <c r="L493" t="s">
        <v>836</v>
      </c>
      <c r="M493" t="s">
        <v>837</v>
      </c>
      <c r="N493" t="s">
        <v>388</v>
      </c>
      <c r="O493" t="s">
        <v>835</v>
      </c>
    </row>
    <row r="494" spans="1:18">
      <c r="A494">
        <v>10</v>
      </c>
      <c r="B494">
        <v>10</v>
      </c>
      <c r="C494">
        <v>16</v>
      </c>
      <c r="D494" t="s">
        <v>1298</v>
      </c>
      <c r="E494" t="s">
        <v>3615</v>
      </c>
      <c r="F494" t="s">
        <v>2383</v>
      </c>
      <c r="G494" t="s">
        <v>1521</v>
      </c>
      <c r="H494" t="s">
        <v>235</v>
      </c>
      <c r="I494" t="s">
        <v>1635</v>
      </c>
      <c r="K494">
        <v>1</v>
      </c>
      <c r="L494" t="s">
        <v>813</v>
      </c>
      <c r="M494" t="s">
        <v>814</v>
      </c>
      <c r="N494" t="s">
        <v>388</v>
      </c>
      <c r="O494" t="s">
        <v>812</v>
      </c>
    </row>
    <row r="495" spans="1:18">
      <c r="A495">
        <v>10</v>
      </c>
      <c r="B495">
        <v>10</v>
      </c>
      <c r="C495">
        <v>17</v>
      </c>
      <c r="D495" t="s">
        <v>1298</v>
      </c>
      <c r="E495" t="s">
        <v>3616</v>
      </c>
      <c r="F495" t="s">
        <v>2383</v>
      </c>
      <c r="G495" t="s">
        <v>1521</v>
      </c>
      <c r="H495" t="s">
        <v>1525</v>
      </c>
      <c r="I495" t="s">
        <v>1635</v>
      </c>
      <c r="K495">
        <v>1</v>
      </c>
      <c r="L495" t="s">
        <v>856</v>
      </c>
      <c r="M495" t="s">
        <v>857</v>
      </c>
      <c r="N495" t="s">
        <v>388</v>
      </c>
      <c r="O495" t="s">
        <v>855</v>
      </c>
    </row>
    <row r="496" spans="1:18">
      <c r="A496">
        <v>10</v>
      </c>
      <c r="B496">
        <v>10</v>
      </c>
      <c r="C496">
        <v>18</v>
      </c>
      <c r="D496" t="s">
        <v>1298</v>
      </c>
      <c r="E496" t="s">
        <v>2840</v>
      </c>
      <c r="F496" t="s">
        <v>2383</v>
      </c>
      <c r="G496" t="s">
        <v>1521</v>
      </c>
      <c r="H496" t="s">
        <v>323</v>
      </c>
      <c r="K496">
        <v>1</v>
      </c>
      <c r="L496" t="s">
        <v>852</v>
      </c>
    </row>
    <row r="497" spans="1:18">
      <c r="A497">
        <v>10</v>
      </c>
      <c r="B497">
        <v>10</v>
      </c>
      <c r="C497">
        <v>19</v>
      </c>
      <c r="D497" t="s">
        <v>1298</v>
      </c>
      <c r="E497" t="s">
        <v>2841</v>
      </c>
      <c r="F497" t="s">
        <v>2383</v>
      </c>
      <c r="G497" t="s">
        <v>1521</v>
      </c>
      <c r="H497" t="s">
        <v>324</v>
      </c>
      <c r="K497">
        <v>1</v>
      </c>
      <c r="L497" t="s">
        <v>853</v>
      </c>
    </row>
    <row r="498" spans="1:18">
      <c r="A498">
        <v>10</v>
      </c>
      <c r="B498">
        <v>10</v>
      </c>
      <c r="C498">
        <v>20</v>
      </c>
      <c r="D498" t="s">
        <v>1298</v>
      </c>
      <c r="E498" t="s">
        <v>2842</v>
      </c>
      <c r="F498" t="s">
        <v>2383</v>
      </c>
      <c r="G498" t="s">
        <v>1521</v>
      </c>
      <c r="H498" t="s">
        <v>325</v>
      </c>
      <c r="K498">
        <v>1</v>
      </c>
      <c r="L498" t="s">
        <v>854</v>
      </c>
    </row>
    <row r="499" spans="1:18">
      <c r="A499">
        <v>10</v>
      </c>
      <c r="B499">
        <v>10</v>
      </c>
      <c r="C499">
        <v>21</v>
      </c>
      <c r="D499" t="s">
        <v>1298</v>
      </c>
      <c r="E499" t="s">
        <v>3480</v>
      </c>
      <c r="F499" t="s">
        <v>2383</v>
      </c>
      <c r="G499" t="s">
        <v>1521</v>
      </c>
      <c r="H499" t="s">
        <v>1536</v>
      </c>
      <c r="I499" t="s">
        <v>1629</v>
      </c>
      <c r="K499">
        <v>1</v>
      </c>
      <c r="L499" t="s">
        <v>848</v>
      </c>
      <c r="M499" t="s">
        <v>850</v>
      </c>
      <c r="N499" t="s">
        <v>12</v>
      </c>
      <c r="O499" t="s">
        <v>847</v>
      </c>
      <c r="P499" t="s">
        <v>11</v>
      </c>
      <c r="Q499" t="s">
        <v>849</v>
      </c>
      <c r="R499" t="s">
        <v>364</v>
      </c>
    </row>
    <row r="500" spans="1:18">
      <c r="A500">
        <v>10</v>
      </c>
      <c r="B500">
        <v>10</v>
      </c>
      <c r="C500">
        <v>22</v>
      </c>
      <c r="D500" t="s">
        <v>1298</v>
      </c>
      <c r="E500" t="s">
        <v>2843</v>
      </c>
      <c r="F500" t="s">
        <v>2383</v>
      </c>
      <c r="G500" t="s">
        <v>1521</v>
      </c>
      <c r="H500" t="s">
        <v>116</v>
      </c>
      <c r="K500">
        <v>1</v>
      </c>
      <c r="L500" t="s">
        <v>851</v>
      </c>
    </row>
    <row r="501" spans="1:18">
      <c r="A501">
        <v>10</v>
      </c>
      <c r="B501">
        <v>10</v>
      </c>
      <c r="C501">
        <v>23</v>
      </c>
      <c r="D501" t="s">
        <v>1298</v>
      </c>
      <c r="E501" t="s">
        <v>2844</v>
      </c>
      <c r="F501" t="s">
        <v>2383</v>
      </c>
      <c r="G501" t="s">
        <v>1521</v>
      </c>
      <c r="H501" t="s">
        <v>319</v>
      </c>
      <c r="K501">
        <v>1</v>
      </c>
      <c r="L501" t="s">
        <v>1328</v>
      </c>
    </row>
    <row r="502" spans="1:18">
      <c r="A502">
        <v>10</v>
      </c>
      <c r="B502">
        <v>10</v>
      </c>
      <c r="C502">
        <v>24</v>
      </c>
      <c r="D502" t="s">
        <v>1298</v>
      </c>
      <c r="E502" t="s">
        <v>2845</v>
      </c>
      <c r="F502" t="s">
        <v>2383</v>
      </c>
      <c r="G502" t="s">
        <v>1521</v>
      </c>
      <c r="H502" t="s">
        <v>1527</v>
      </c>
      <c r="K502">
        <v>1</v>
      </c>
      <c r="L502" t="s">
        <v>1314</v>
      </c>
    </row>
    <row r="503" spans="1:18">
      <c r="A503">
        <v>10</v>
      </c>
      <c r="B503">
        <v>10</v>
      </c>
      <c r="C503">
        <v>25</v>
      </c>
      <c r="D503" t="s">
        <v>1298</v>
      </c>
      <c r="E503" t="s">
        <v>2846</v>
      </c>
      <c r="F503" t="s">
        <v>2383</v>
      </c>
      <c r="G503" t="s">
        <v>1521</v>
      </c>
      <c r="H503" t="s">
        <v>166</v>
      </c>
      <c r="K503">
        <v>1</v>
      </c>
      <c r="L503" t="s">
        <v>825</v>
      </c>
    </row>
    <row r="504" spans="1:18">
      <c r="A504">
        <v>10</v>
      </c>
      <c r="B504">
        <v>10</v>
      </c>
      <c r="C504">
        <v>26</v>
      </c>
      <c r="D504" t="s">
        <v>1298</v>
      </c>
      <c r="E504" t="s">
        <v>3481</v>
      </c>
      <c r="F504" t="s">
        <v>2383</v>
      </c>
      <c r="G504" t="s">
        <v>1521</v>
      </c>
      <c r="H504" t="s">
        <v>327</v>
      </c>
      <c r="I504" t="s">
        <v>1629</v>
      </c>
      <c r="K504">
        <v>1</v>
      </c>
      <c r="L504" t="s">
        <v>1452</v>
      </c>
      <c r="M504" t="s">
        <v>1317</v>
      </c>
      <c r="N504" t="s">
        <v>12</v>
      </c>
      <c r="O504" t="s">
        <v>1315</v>
      </c>
      <c r="P504" t="s">
        <v>11</v>
      </c>
      <c r="Q504" t="s">
        <v>1316</v>
      </c>
      <c r="R504" t="s">
        <v>364</v>
      </c>
    </row>
    <row r="505" spans="1:18">
      <c r="A505">
        <v>10</v>
      </c>
      <c r="B505">
        <v>10</v>
      </c>
      <c r="C505">
        <v>27</v>
      </c>
      <c r="D505" t="s">
        <v>1298</v>
      </c>
      <c r="E505" t="s">
        <v>3482</v>
      </c>
      <c r="F505" t="s">
        <v>2383</v>
      </c>
      <c r="G505" t="s">
        <v>1521</v>
      </c>
      <c r="H505" t="s">
        <v>1528</v>
      </c>
      <c r="I505" t="s">
        <v>1629</v>
      </c>
      <c r="K505">
        <v>1</v>
      </c>
      <c r="L505" t="s">
        <v>1453</v>
      </c>
      <c r="M505" t="s">
        <v>1320</v>
      </c>
      <c r="N505" t="s">
        <v>12</v>
      </c>
      <c r="O505" t="s">
        <v>1318</v>
      </c>
      <c r="P505" t="s">
        <v>11</v>
      </c>
      <c r="Q505" t="s">
        <v>1319</v>
      </c>
      <c r="R505" t="s">
        <v>364</v>
      </c>
    </row>
    <row r="506" spans="1:18">
      <c r="A506">
        <v>10</v>
      </c>
      <c r="B506">
        <v>10</v>
      </c>
      <c r="C506">
        <v>28</v>
      </c>
      <c r="D506" t="s">
        <v>1298</v>
      </c>
      <c r="E506" t="s">
        <v>2847</v>
      </c>
      <c r="F506" t="s">
        <v>2383</v>
      </c>
      <c r="G506" t="s">
        <v>1521</v>
      </c>
      <c r="H506" t="s">
        <v>328</v>
      </c>
      <c r="K506">
        <v>1</v>
      </c>
      <c r="L506" t="s">
        <v>826</v>
      </c>
    </row>
    <row r="507" spans="1:18">
      <c r="A507">
        <v>10</v>
      </c>
      <c r="B507">
        <v>10</v>
      </c>
      <c r="C507">
        <v>29</v>
      </c>
      <c r="D507" t="s">
        <v>1298</v>
      </c>
      <c r="E507" t="s">
        <v>2848</v>
      </c>
      <c r="F507" t="s">
        <v>2383</v>
      </c>
      <c r="G507" t="s">
        <v>1522</v>
      </c>
      <c r="H507" t="s">
        <v>1537</v>
      </c>
      <c r="K507">
        <v>1</v>
      </c>
      <c r="L507" t="s">
        <v>815</v>
      </c>
    </row>
    <row r="508" spans="1:18">
      <c r="A508">
        <v>10</v>
      </c>
      <c r="B508">
        <v>10</v>
      </c>
      <c r="C508">
        <v>30</v>
      </c>
      <c r="D508" t="s">
        <v>1298</v>
      </c>
      <c r="E508" t="s">
        <v>2849</v>
      </c>
      <c r="F508" t="s">
        <v>2383</v>
      </c>
      <c r="G508" t="s">
        <v>1522</v>
      </c>
      <c r="H508" t="s">
        <v>176</v>
      </c>
      <c r="K508">
        <v>1</v>
      </c>
      <c r="L508" t="s">
        <v>816</v>
      </c>
    </row>
    <row r="509" spans="1:18">
      <c r="A509">
        <v>10</v>
      </c>
      <c r="B509">
        <v>10</v>
      </c>
      <c r="C509">
        <v>31</v>
      </c>
      <c r="D509" t="s">
        <v>1298</v>
      </c>
      <c r="E509" t="s">
        <v>2850</v>
      </c>
      <c r="F509" t="s">
        <v>2383</v>
      </c>
      <c r="G509" t="s">
        <v>1522</v>
      </c>
      <c r="H509" t="s">
        <v>178</v>
      </c>
      <c r="K509">
        <v>1</v>
      </c>
      <c r="L509" t="s">
        <v>824</v>
      </c>
    </row>
    <row r="510" spans="1:18">
      <c r="A510">
        <v>10</v>
      </c>
      <c r="B510">
        <v>10</v>
      </c>
      <c r="C510">
        <v>32</v>
      </c>
      <c r="D510" t="s">
        <v>1298</v>
      </c>
      <c r="E510" t="s">
        <v>3566</v>
      </c>
      <c r="F510" t="s">
        <v>2383</v>
      </c>
      <c r="G510" t="s">
        <v>1522</v>
      </c>
      <c r="H510" t="s">
        <v>1529</v>
      </c>
      <c r="I510" t="s">
        <v>15</v>
      </c>
      <c r="K510">
        <v>1</v>
      </c>
      <c r="L510" t="s">
        <v>823</v>
      </c>
      <c r="M510" t="s">
        <v>822</v>
      </c>
    </row>
    <row r="511" spans="1:18">
      <c r="A511">
        <v>10</v>
      </c>
      <c r="B511">
        <v>10</v>
      </c>
      <c r="C511">
        <v>33</v>
      </c>
      <c r="D511" t="s">
        <v>1298</v>
      </c>
      <c r="E511" t="s">
        <v>2851</v>
      </c>
      <c r="F511" t="s">
        <v>2383</v>
      </c>
      <c r="G511" t="s">
        <v>1522</v>
      </c>
      <c r="H511" t="s">
        <v>1636</v>
      </c>
      <c r="K511">
        <v>1</v>
      </c>
      <c r="L511" t="s">
        <v>820</v>
      </c>
    </row>
    <row r="512" spans="1:18">
      <c r="A512">
        <v>10</v>
      </c>
      <c r="B512">
        <v>10</v>
      </c>
      <c r="C512">
        <v>34</v>
      </c>
      <c r="D512" t="s">
        <v>1298</v>
      </c>
      <c r="E512" t="s">
        <v>2852</v>
      </c>
      <c r="F512" t="s">
        <v>2383</v>
      </c>
      <c r="G512" t="s">
        <v>1522</v>
      </c>
      <c r="H512" t="s">
        <v>1637</v>
      </c>
      <c r="K512">
        <v>1</v>
      </c>
      <c r="L512" t="s">
        <v>818</v>
      </c>
    </row>
    <row r="513" spans="1:18">
      <c r="A513">
        <v>10</v>
      </c>
      <c r="B513">
        <v>10</v>
      </c>
      <c r="C513">
        <v>35</v>
      </c>
      <c r="D513" t="s">
        <v>1298</v>
      </c>
      <c r="E513" t="s">
        <v>2853</v>
      </c>
      <c r="F513" t="s">
        <v>2383</v>
      </c>
      <c r="G513" t="s">
        <v>1522</v>
      </c>
      <c r="H513" t="s">
        <v>1638</v>
      </c>
      <c r="K513">
        <v>1</v>
      </c>
      <c r="L513" t="s">
        <v>819</v>
      </c>
    </row>
    <row r="514" spans="1:18">
      <c r="A514">
        <v>10</v>
      </c>
      <c r="B514">
        <v>10</v>
      </c>
      <c r="C514">
        <v>36</v>
      </c>
      <c r="D514" t="s">
        <v>1298</v>
      </c>
      <c r="E514" t="s">
        <v>2854</v>
      </c>
      <c r="F514" t="s">
        <v>2383</v>
      </c>
      <c r="G514" t="s">
        <v>1522</v>
      </c>
      <c r="H514" t="s">
        <v>1639</v>
      </c>
      <c r="K514">
        <v>1</v>
      </c>
      <c r="L514" t="s">
        <v>821</v>
      </c>
    </row>
    <row r="515" spans="1:18">
      <c r="A515">
        <v>10</v>
      </c>
      <c r="B515">
        <v>10</v>
      </c>
      <c r="C515">
        <v>37</v>
      </c>
      <c r="D515" t="s">
        <v>1298</v>
      </c>
      <c r="E515" t="s">
        <v>2855</v>
      </c>
      <c r="F515" t="s">
        <v>2383</v>
      </c>
      <c r="G515" t="s">
        <v>1522</v>
      </c>
      <c r="H515" t="s">
        <v>1538</v>
      </c>
      <c r="K515">
        <v>1</v>
      </c>
      <c r="L515" t="s">
        <v>817</v>
      </c>
    </row>
    <row r="516" spans="1:18">
      <c r="A516">
        <v>10</v>
      </c>
      <c r="B516">
        <v>11</v>
      </c>
      <c r="C516">
        <v>1</v>
      </c>
      <c r="D516" t="s">
        <v>1298</v>
      </c>
      <c r="E516" t="s">
        <v>2856</v>
      </c>
      <c r="F516" t="s">
        <v>2383</v>
      </c>
      <c r="G516" t="s">
        <v>1521</v>
      </c>
      <c r="H516" t="s">
        <v>1523</v>
      </c>
      <c r="I516" t="s">
        <v>1631</v>
      </c>
      <c r="K516">
        <v>1</v>
      </c>
      <c r="L516" t="s">
        <v>1686</v>
      </c>
    </row>
    <row r="517" spans="1:18">
      <c r="A517">
        <v>10</v>
      </c>
      <c r="B517">
        <v>11</v>
      </c>
      <c r="C517">
        <v>2</v>
      </c>
      <c r="D517" t="s">
        <v>1298</v>
      </c>
      <c r="E517" t="s">
        <v>2857</v>
      </c>
      <c r="F517" t="s">
        <v>2383</v>
      </c>
      <c r="G517" t="s">
        <v>1521</v>
      </c>
      <c r="H517" s="409" t="s">
        <v>322</v>
      </c>
      <c r="I517" t="s">
        <v>1631</v>
      </c>
      <c r="K517">
        <v>1</v>
      </c>
      <c r="L517" t="s">
        <v>1687</v>
      </c>
    </row>
    <row r="518" spans="1:18">
      <c r="A518">
        <v>10</v>
      </c>
      <c r="B518">
        <v>11</v>
      </c>
      <c r="C518">
        <v>3</v>
      </c>
      <c r="D518" t="s">
        <v>1298</v>
      </c>
      <c r="E518" t="s">
        <v>3483</v>
      </c>
      <c r="F518" t="s">
        <v>2383</v>
      </c>
      <c r="G518" t="s">
        <v>1521</v>
      </c>
      <c r="H518" t="s">
        <v>1526</v>
      </c>
      <c r="I518" t="s">
        <v>1629</v>
      </c>
      <c r="K518">
        <v>1</v>
      </c>
      <c r="L518" t="s">
        <v>1688</v>
      </c>
      <c r="M518" t="s">
        <v>1689</v>
      </c>
      <c r="N518" t="s">
        <v>12</v>
      </c>
      <c r="O518" t="s">
        <v>1690</v>
      </c>
      <c r="P518" t="s">
        <v>11</v>
      </c>
      <c r="Q518" t="s">
        <v>1691</v>
      </c>
      <c r="R518" t="s">
        <v>364</v>
      </c>
    </row>
    <row r="519" spans="1:18">
      <c r="A519">
        <v>10</v>
      </c>
      <c r="B519">
        <v>11</v>
      </c>
      <c r="C519">
        <v>4</v>
      </c>
      <c r="D519" t="s">
        <v>1298</v>
      </c>
      <c r="E519" t="s">
        <v>3484</v>
      </c>
      <c r="F519" t="s">
        <v>2383</v>
      </c>
      <c r="G519" t="s">
        <v>1521</v>
      </c>
      <c r="H519" t="s">
        <v>66</v>
      </c>
      <c r="I519" t="s">
        <v>1629</v>
      </c>
      <c r="K519">
        <v>1</v>
      </c>
      <c r="L519" t="s">
        <v>1692</v>
      </c>
      <c r="M519" t="s">
        <v>1693</v>
      </c>
      <c r="N519" t="s">
        <v>12</v>
      </c>
      <c r="O519" t="s">
        <v>1694</v>
      </c>
      <c r="P519" t="s">
        <v>11</v>
      </c>
      <c r="Q519" t="s">
        <v>1695</v>
      </c>
      <c r="R519" t="s">
        <v>364</v>
      </c>
    </row>
    <row r="520" spans="1:18">
      <c r="A520">
        <v>10</v>
      </c>
      <c r="B520">
        <v>11</v>
      </c>
      <c r="C520">
        <v>5</v>
      </c>
      <c r="D520" t="s">
        <v>1298</v>
      </c>
      <c r="E520" t="s">
        <v>2858</v>
      </c>
      <c r="F520" t="s">
        <v>2383</v>
      </c>
      <c r="G520" t="s">
        <v>1521</v>
      </c>
      <c r="H520" t="s">
        <v>336</v>
      </c>
      <c r="K520">
        <v>1</v>
      </c>
      <c r="L520" t="s">
        <v>1696</v>
      </c>
    </row>
    <row r="521" spans="1:18">
      <c r="A521">
        <v>10</v>
      </c>
      <c r="B521">
        <v>11</v>
      </c>
      <c r="C521">
        <v>6</v>
      </c>
      <c r="D521" t="s">
        <v>1298</v>
      </c>
      <c r="E521" t="s">
        <v>2859</v>
      </c>
      <c r="F521" t="s">
        <v>2383</v>
      </c>
      <c r="G521" t="s">
        <v>1521</v>
      </c>
      <c r="H521" t="s">
        <v>337</v>
      </c>
      <c r="K521">
        <v>1</v>
      </c>
      <c r="L521" t="s">
        <v>2361</v>
      </c>
    </row>
    <row r="522" spans="1:18">
      <c r="A522">
        <v>10</v>
      </c>
      <c r="B522">
        <v>11</v>
      </c>
      <c r="C522">
        <v>7</v>
      </c>
      <c r="D522" t="s">
        <v>1298</v>
      </c>
      <c r="E522" t="s">
        <v>2860</v>
      </c>
      <c r="F522" t="s">
        <v>2383</v>
      </c>
      <c r="G522" t="s">
        <v>1521</v>
      </c>
      <c r="H522" t="s">
        <v>1535</v>
      </c>
      <c r="I522" t="s">
        <v>61</v>
      </c>
      <c r="K522">
        <v>1</v>
      </c>
      <c r="L522" t="s">
        <v>1697</v>
      </c>
    </row>
    <row r="523" spans="1:18">
      <c r="A523">
        <v>10</v>
      </c>
      <c r="B523">
        <v>11</v>
      </c>
      <c r="C523">
        <v>8</v>
      </c>
      <c r="D523" t="s">
        <v>1298</v>
      </c>
      <c r="E523" t="s">
        <v>3567</v>
      </c>
      <c r="F523" t="s">
        <v>2383</v>
      </c>
      <c r="G523" t="s">
        <v>1521</v>
      </c>
      <c r="H523" t="s">
        <v>1529</v>
      </c>
      <c r="I523" t="s">
        <v>15</v>
      </c>
      <c r="K523">
        <v>1</v>
      </c>
      <c r="L523" t="s">
        <v>1699</v>
      </c>
      <c r="M523" t="s">
        <v>1698</v>
      </c>
    </row>
    <row r="524" spans="1:18">
      <c r="A524">
        <v>10</v>
      </c>
      <c r="B524">
        <v>11</v>
      </c>
      <c r="C524">
        <v>9</v>
      </c>
      <c r="D524" t="s">
        <v>1298</v>
      </c>
      <c r="E524" t="s">
        <v>2861</v>
      </c>
      <c r="F524" t="s">
        <v>2383</v>
      </c>
      <c r="G524" t="s">
        <v>1521</v>
      </c>
      <c r="H524" t="s">
        <v>1530</v>
      </c>
      <c r="K524">
        <v>1</v>
      </c>
      <c r="L524" t="s">
        <v>1700</v>
      </c>
    </row>
    <row r="525" spans="1:18">
      <c r="A525">
        <v>10</v>
      </c>
      <c r="B525">
        <v>11</v>
      </c>
      <c r="C525">
        <v>10</v>
      </c>
      <c r="D525" t="s">
        <v>1298</v>
      </c>
      <c r="E525" t="s">
        <v>2862</v>
      </c>
      <c r="F525" t="s">
        <v>2383</v>
      </c>
      <c r="G525" t="s">
        <v>1521</v>
      </c>
      <c r="H525" t="s">
        <v>1531</v>
      </c>
      <c r="K525">
        <v>1</v>
      </c>
      <c r="L525" t="s">
        <v>1701</v>
      </c>
    </row>
    <row r="526" spans="1:18">
      <c r="A526">
        <v>10</v>
      </c>
      <c r="B526">
        <v>11</v>
      </c>
      <c r="C526">
        <v>11</v>
      </c>
      <c r="D526" t="s">
        <v>1298</v>
      </c>
      <c r="E526" t="s">
        <v>2863</v>
      </c>
      <c r="F526" t="s">
        <v>2383</v>
      </c>
      <c r="G526" t="s">
        <v>1521</v>
      </c>
      <c r="H526" t="s">
        <v>1532</v>
      </c>
      <c r="K526">
        <v>1</v>
      </c>
      <c r="L526" t="s">
        <v>1702</v>
      </c>
    </row>
    <row r="527" spans="1:18">
      <c r="A527">
        <v>10</v>
      </c>
      <c r="B527">
        <v>11</v>
      </c>
      <c r="C527">
        <v>12</v>
      </c>
      <c r="D527" t="s">
        <v>1298</v>
      </c>
      <c r="E527" t="s">
        <v>2864</v>
      </c>
      <c r="F527" t="s">
        <v>2383</v>
      </c>
      <c r="G527" t="s">
        <v>1521</v>
      </c>
      <c r="H527" t="s">
        <v>1533</v>
      </c>
      <c r="K527">
        <v>1</v>
      </c>
      <c r="L527" t="s">
        <v>1703</v>
      </c>
    </row>
    <row r="528" spans="1:18">
      <c r="A528">
        <v>10</v>
      </c>
      <c r="B528">
        <v>11</v>
      </c>
      <c r="C528">
        <v>13</v>
      </c>
      <c r="D528" t="s">
        <v>1298</v>
      </c>
      <c r="E528" t="s">
        <v>2865</v>
      </c>
      <c r="F528" t="s">
        <v>2383</v>
      </c>
      <c r="G528" t="s">
        <v>1521</v>
      </c>
      <c r="H528" t="s">
        <v>1534</v>
      </c>
      <c r="K528">
        <v>1</v>
      </c>
      <c r="L528" t="s">
        <v>1704</v>
      </c>
    </row>
    <row r="529" spans="1:18">
      <c r="A529">
        <v>10</v>
      </c>
      <c r="B529">
        <v>11</v>
      </c>
      <c r="C529">
        <v>14</v>
      </c>
      <c r="D529" t="s">
        <v>1298</v>
      </c>
      <c r="E529" t="s">
        <v>3485</v>
      </c>
      <c r="F529" t="s">
        <v>2383</v>
      </c>
      <c r="G529" t="s">
        <v>1521</v>
      </c>
      <c r="H529" s="409" t="s">
        <v>326</v>
      </c>
      <c r="I529" t="s">
        <v>1629</v>
      </c>
      <c r="K529">
        <v>1</v>
      </c>
      <c r="L529" t="s">
        <v>1705</v>
      </c>
      <c r="M529" t="s">
        <v>1706</v>
      </c>
      <c r="N529" t="s">
        <v>12</v>
      </c>
      <c r="O529" t="s">
        <v>1707</v>
      </c>
      <c r="P529" t="s">
        <v>11</v>
      </c>
      <c r="Q529" t="s">
        <v>1708</v>
      </c>
      <c r="R529" t="s">
        <v>364</v>
      </c>
    </row>
    <row r="530" spans="1:18">
      <c r="A530">
        <v>10</v>
      </c>
      <c r="B530">
        <v>11</v>
      </c>
      <c r="C530">
        <v>15</v>
      </c>
      <c r="D530" t="s">
        <v>1298</v>
      </c>
      <c r="E530" t="s">
        <v>3617</v>
      </c>
      <c r="F530" t="s">
        <v>2383</v>
      </c>
      <c r="G530" t="s">
        <v>1521</v>
      </c>
      <c r="H530" t="s">
        <v>1524</v>
      </c>
      <c r="I530" t="s">
        <v>1635</v>
      </c>
      <c r="K530">
        <v>1</v>
      </c>
      <c r="L530" t="s">
        <v>1742</v>
      </c>
      <c r="M530" t="s">
        <v>1743</v>
      </c>
      <c r="N530" t="s">
        <v>388</v>
      </c>
      <c r="O530" t="s">
        <v>1741</v>
      </c>
    </row>
    <row r="531" spans="1:18">
      <c r="A531">
        <v>10</v>
      </c>
      <c r="B531">
        <v>11</v>
      </c>
      <c r="C531">
        <v>16</v>
      </c>
      <c r="D531" t="s">
        <v>1298</v>
      </c>
      <c r="E531" t="s">
        <v>3618</v>
      </c>
      <c r="F531" t="s">
        <v>2383</v>
      </c>
      <c r="G531" t="s">
        <v>1521</v>
      </c>
      <c r="H531" t="s">
        <v>235</v>
      </c>
      <c r="I531" t="s">
        <v>1635</v>
      </c>
      <c r="K531">
        <v>1</v>
      </c>
      <c r="L531" t="s">
        <v>1738</v>
      </c>
      <c r="M531" t="s">
        <v>1739</v>
      </c>
      <c r="N531" t="s">
        <v>388</v>
      </c>
      <c r="O531" t="s">
        <v>1737</v>
      </c>
    </row>
    <row r="532" spans="1:18">
      <c r="A532">
        <v>10</v>
      </c>
      <c r="B532">
        <v>11</v>
      </c>
      <c r="C532">
        <v>17</v>
      </c>
      <c r="D532" t="s">
        <v>1298</v>
      </c>
      <c r="E532" t="s">
        <v>3619</v>
      </c>
      <c r="F532" t="s">
        <v>2383</v>
      </c>
      <c r="G532" t="s">
        <v>1521</v>
      </c>
      <c r="H532" t="s">
        <v>1525</v>
      </c>
      <c r="I532" t="s">
        <v>1635</v>
      </c>
      <c r="K532">
        <v>1</v>
      </c>
      <c r="L532" t="s">
        <v>1745</v>
      </c>
      <c r="M532" t="s">
        <v>1746</v>
      </c>
      <c r="N532" t="s">
        <v>388</v>
      </c>
      <c r="O532" t="s">
        <v>1744</v>
      </c>
    </row>
    <row r="533" spans="1:18">
      <c r="A533">
        <v>10</v>
      </c>
      <c r="B533">
        <v>11</v>
      </c>
      <c r="C533">
        <v>18</v>
      </c>
      <c r="D533" t="s">
        <v>1298</v>
      </c>
      <c r="E533" t="s">
        <v>2866</v>
      </c>
      <c r="F533" t="s">
        <v>2383</v>
      </c>
      <c r="G533" t="s">
        <v>1521</v>
      </c>
      <c r="H533" t="s">
        <v>323</v>
      </c>
      <c r="K533">
        <v>1</v>
      </c>
      <c r="L533" t="s">
        <v>1709</v>
      </c>
    </row>
    <row r="534" spans="1:18">
      <c r="A534">
        <v>10</v>
      </c>
      <c r="B534">
        <v>11</v>
      </c>
      <c r="C534">
        <v>19</v>
      </c>
      <c r="D534" t="s">
        <v>1298</v>
      </c>
      <c r="E534" t="s">
        <v>2867</v>
      </c>
      <c r="F534" t="s">
        <v>2383</v>
      </c>
      <c r="G534" t="s">
        <v>1521</v>
      </c>
      <c r="H534" t="s">
        <v>324</v>
      </c>
      <c r="K534">
        <v>1</v>
      </c>
      <c r="L534" t="s">
        <v>1710</v>
      </c>
    </row>
    <row r="535" spans="1:18">
      <c r="A535">
        <v>10</v>
      </c>
      <c r="B535">
        <v>11</v>
      </c>
      <c r="C535">
        <v>20</v>
      </c>
      <c r="D535" t="s">
        <v>1298</v>
      </c>
      <c r="E535" t="s">
        <v>2868</v>
      </c>
      <c r="F535" t="s">
        <v>2383</v>
      </c>
      <c r="G535" t="s">
        <v>1521</v>
      </c>
      <c r="H535" t="s">
        <v>325</v>
      </c>
      <c r="K535">
        <v>1</v>
      </c>
      <c r="L535" t="s">
        <v>1711</v>
      </c>
    </row>
    <row r="536" spans="1:18">
      <c r="A536">
        <v>10</v>
      </c>
      <c r="B536">
        <v>11</v>
      </c>
      <c r="C536">
        <v>21</v>
      </c>
      <c r="D536" t="s">
        <v>1298</v>
      </c>
      <c r="E536" t="s">
        <v>3486</v>
      </c>
      <c r="F536" t="s">
        <v>2383</v>
      </c>
      <c r="G536" t="s">
        <v>1521</v>
      </c>
      <c r="H536" t="s">
        <v>1536</v>
      </c>
      <c r="I536" t="s">
        <v>1629</v>
      </c>
      <c r="K536">
        <v>1</v>
      </c>
      <c r="L536" t="s">
        <v>1712</v>
      </c>
      <c r="M536" t="s">
        <v>1713</v>
      </c>
      <c r="N536" t="s">
        <v>12</v>
      </c>
      <c r="O536" t="s">
        <v>1714</v>
      </c>
      <c r="P536" t="s">
        <v>11</v>
      </c>
      <c r="Q536" t="s">
        <v>1715</v>
      </c>
      <c r="R536" t="s">
        <v>364</v>
      </c>
    </row>
    <row r="537" spans="1:18">
      <c r="A537">
        <v>10</v>
      </c>
      <c r="B537">
        <v>11</v>
      </c>
      <c r="C537">
        <v>22</v>
      </c>
      <c r="D537" t="s">
        <v>1298</v>
      </c>
      <c r="E537" t="s">
        <v>2869</v>
      </c>
      <c r="F537" t="s">
        <v>2383</v>
      </c>
      <c r="G537" t="s">
        <v>1521</v>
      </c>
      <c r="H537" t="s">
        <v>116</v>
      </c>
      <c r="K537">
        <v>1</v>
      </c>
      <c r="L537" t="s">
        <v>1716</v>
      </c>
    </row>
    <row r="538" spans="1:18">
      <c r="A538">
        <v>10</v>
      </c>
      <c r="B538">
        <v>11</v>
      </c>
      <c r="C538">
        <v>23</v>
      </c>
      <c r="D538" t="s">
        <v>1298</v>
      </c>
      <c r="E538" t="s">
        <v>2870</v>
      </c>
      <c r="F538" t="s">
        <v>2383</v>
      </c>
      <c r="G538" t="s">
        <v>1521</v>
      </c>
      <c r="H538" t="s">
        <v>319</v>
      </c>
      <c r="K538">
        <v>1</v>
      </c>
      <c r="L538" t="s">
        <v>1717</v>
      </c>
    </row>
    <row r="539" spans="1:18">
      <c r="A539">
        <v>10</v>
      </c>
      <c r="B539">
        <v>11</v>
      </c>
      <c r="C539">
        <v>24</v>
      </c>
      <c r="D539" t="s">
        <v>1298</v>
      </c>
      <c r="E539" t="s">
        <v>2871</v>
      </c>
      <c r="F539" t="s">
        <v>2383</v>
      </c>
      <c r="G539" t="s">
        <v>1521</v>
      </c>
      <c r="H539" t="s">
        <v>1527</v>
      </c>
      <c r="K539">
        <v>1</v>
      </c>
      <c r="L539" t="s">
        <v>1718</v>
      </c>
    </row>
    <row r="540" spans="1:18">
      <c r="A540">
        <v>10</v>
      </c>
      <c r="B540">
        <v>11</v>
      </c>
      <c r="C540">
        <v>25</v>
      </c>
      <c r="D540" t="s">
        <v>1298</v>
      </c>
      <c r="E540" t="s">
        <v>2872</v>
      </c>
      <c r="F540" t="s">
        <v>2383</v>
      </c>
      <c r="G540" t="s">
        <v>1521</v>
      </c>
      <c r="H540" t="s">
        <v>166</v>
      </c>
      <c r="K540">
        <v>1</v>
      </c>
      <c r="L540" t="s">
        <v>1719</v>
      </c>
    </row>
    <row r="541" spans="1:18">
      <c r="A541">
        <v>10</v>
      </c>
      <c r="B541">
        <v>11</v>
      </c>
      <c r="C541">
        <v>26</v>
      </c>
      <c r="D541" t="s">
        <v>1298</v>
      </c>
      <c r="E541" t="s">
        <v>3487</v>
      </c>
      <c r="F541" t="s">
        <v>2383</v>
      </c>
      <c r="G541" t="s">
        <v>1521</v>
      </c>
      <c r="H541" t="s">
        <v>327</v>
      </c>
      <c r="I541" t="s">
        <v>1629</v>
      </c>
      <c r="K541">
        <v>1</v>
      </c>
      <c r="L541" t="s">
        <v>1720</v>
      </c>
      <c r="M541" t="s">
        <v>1721</v>
      </c>
      <c r="N541" t="s">
        <v>12</v>
      </c>
      <c r="O541" t="s">
        <v>1722</v>
      </c>
      <c r="P541" t="s">
        <v>11</v>
      </c>
      <c r="Q541" t="s">
        <v>1740</v>
      </c>
      <c r="R541" t="s">
        <v>364</v>
      </c>
    </row>
    <row r="542" spans="1:18">
      <c r="A542">
        <v>10</v>
      </c>
      <c r="B542">
        <v>11</v>
      </c>
      <c r="C542">
        <v>27</v>
      </c>
      <c r="D542" t="s">
        <v>1298</v>
      </c>
      <c r="E542" t="s">
        <v>3488</v>
      </c>
      <c r="F542" t="s">
        <v>2383</v>
      </c>
      <c r="G542" t="s">
        <v>1521</v>
      </c>
      <c r="H542" t="s">
        <v>1528</v>
      </c>
      <c r="I542" t="s">
        <v>1629</v>
      </c>
      <c r="K542">
        <v>1</v>
      </c>
      <c r="L542" t="s">
        <v>1723</v>
      </c>
      <c r="M542" t="s">
        <v>1724</v>
      </c>
      <c r="N542" t="s">
        <v>12</v>
      </c>
      <c r="O542" t="s">
        <v>1725</v>
      </c>
      <c r="P542" t="s">
        <v>11</v>
      </c>
      <c r="Q542" t="s">
        <v>1726</v>
      </c>
      <c r="R542" t="s">
        <v>364</v>
      </c>
    </row>
    <row r="543" spans="1:18">
      <c r="A543">
        <v>10</v>
      </c>
      <c r="B543">
        <v>11</v>
      </c>
      <c r="C543">
        <v>28</v>
      </c>
      <c r="D543" t="s">
        <v>1298</v>
      </c>
      <c r="E543" t="s">
        <v>2873</v>
      </c>
      <c r="F543" t="s">
        <v>2383</v>
      </c>
      <c r="G543" t="s">
        <v>1521</v>
      </c>
      <c r="H543" t="s">
        <v>328</v>
      </c>
      <c r="K543">
        <v>1</v>
      </c>
      <c r="L543" t="s">
        <v>1727</v>
      </c>
    </row>
    <row r="544" spans="1:18">
      <c r="A544">
        <v>10</v>
      </c>
      <c r="B544">
        <v>11</v>
      </c>
      <c r="C544">
        <v>29</v>
      </c>
      <c r="D544" t="s">
        <v>1298</v>
      </c>
      <c r="E544" t="s">
        <v>2874</v>
      </c>
      <c r="F544" t="s">
        <v>2383</v>
      </c>
      <c r="G544" t="s">
        <v>1522</v>
      </c>
      <c r="H544" t="s">
        <v>1537</v>
      </c>
      <c r="K544">
        <v>1</v>
      </c>
      <c r="L544" t="s">
        <v>1728</v>
      </c>
    </row>
    <row r="545" spans="1:18">
      <c r="A545">
        <v>10</v>
      </c>
      <c r="B545">
        <v>11</v>
      </c>
      <c r="C545">
        <v>30</v>
      </c>
      <c r="D545" t="s">
        <v>1298</v>
      </c>
      <c r="E545" t="s">
        <v>2875</v>
      </c>
      <c r="F545" t="s">
        <v>2383</v>
      </c>
      <c r="G545" t="s">
        <v>1522</v>
      </c>
      <c r="H545" t="s">
        <v>176</v>
      </c>
      <c r="K545">
        <v>1</v>
      </c>
      <c r="L545" t="s">
        <v>2362</v>
      </c>
    </row>
    <row r="546" spans="1:18">
      <c r="A546">
        <v>10</v>
      </c>
      <c r="B546">
        <v>11</v>
      </c>
      <c r="C546">
        <v>31</v>
      </c>
      <c r="D546" t="s">
        <v>1298</v>
      </c>
      <c r="E546" t="s">
        <v>2876</v>
      </c>
      <c r="F546" t="s">
        <v>2383</v>
      </c>
      <c r="G546" t="s">
        <v>1522</v>
      </c>
      <c r="H546" t="s">
        <v>178</v>
      </c>
      <c r="K546">
        <v>1</v>
      </c>
      <c r="L546" t="s">
        <v>1729</v>
      </c>
    </row>
    <row r="547" spans="1:18">
      <c r="A547">
        <v>10</v>
      </c>
      <c r="B547">
        <v>11</v>
      </c>
      <c r="C547">
        <v>32</v>
      </c>
      <c r="D547" t="s">
        <v>1298</v>
      </c>
      <c r="E547" t="s">
        <v>3568</v>
      </c>
      <c r="F547" t="s">
        <v>2383</v>
      </c>
      <c r="G547" t="s">
        <v>1522</v>
      </c>
      <c r="H547" t="s">
        <v>1529</v>
      </c>
      <c r="I547" t="s">
        <v>15</v>
      </c>
      <c r="K547">
        <v>1</v>
      </c>
      <c r="L547" t="s">
        <v>1730</v>
      </c>
      <c r="M547" t="s">
        <v>1731</v>
      </c>
    </row>
    <row r="548" spans="1:18">
      <c r="A548">
        <v>10</v>
      </c>
      <c r="B548">
        <v>11</v>
      </c>
      <c r="C548">
        <v>33</v>
      </c>
      <c r="D548" t="s">
        <v>1298</v>
      </c>
      <c r="E548" t="s">
        <v>2877</v>
      </c>
      <c r="F548" t="s">
        <v>2383</v>
      </c>
      <c r="G548" t="s">
        <v>1522</v>
      </c>
      <c r="H548" t="s">
        <v>1636</v>
      </c>
      <c r="K548">
        <v>1</v>
      </c>
      <c r="L548" t="s">
        <v>1732</v>
      </c>
    </row>
    <row r="549" spans="1:18">
      <c r="A549">
        <v>10</v>
      </c>
      <c r="B549">
        <v>11</v>
      </c>
      <c r="C549">
        <v>34</v>
      </c>
      <c r="D549" t="s">
        <v>1298</v>
      </c>
      <c r="E549" t="s">
        <v>2878</v>
      </c>
      <c r="F549" t="s">
        <v>2383</v>
      </c>
      <c r="G549" t="s">
        <v>1522</v>
      </c>
      <c r="H549" t="s">
        <v>1637</v>
      </c>
      <c r="K549">
        <v>1</v>
      </c>
      <c r="L549" t="s">
        <v>1733</v>
      </c>
    </row>
    <row r="550" spans="1:18">
      <c r="A550">
        <v>10</v>
      </c>
      <c r="B550">
        <v>11</v>
      </c>
      <c r="C550">
        <v>35</v>
      </c>
      <c r="D550" t="s">
        <v>1298</v>
      </c>
      <c r="E550" t="s">
        <v>2879</v>
      </c>
      <c r="F550" t="s">
        <v>2383</v>
      </c>
      <c r="G550" t="s">
        <v>1522</v>
      </c>
      <c r="H550" t="s">
        <v>1638</v>
      </c>
      <c r="K550">
        <v>1</v>
      </c>
      <c r="L550" t="s">
        <v>1734</v>
      </c>
    </row>
    <row r="551" spans="1:18">
      <c r="A551">
        <v>10</v>
      </c>
      <c r="B551">
        <v>11</v>
      </c>
      <c r="C551">
        <v>36</v>
      </c>
      <c r="D551" t="s">
        <v>1298</v>
      </c>
      <c r="E551" t="s">
        <v>2880</v>
      </c>
      <c r="F551" t="s">
        <v>2383</v>
      </c>
      <c r="G551" t="s">
        <v>1522</v>
      </c>
      <c r="H551" t="s">
        <v>1639</v>
      </c>
      <c r="K551">
        <v>1</v>
      </c>
      <c r="L551" t="s">
        <v>1735</v>
      </c>
    </row>
    <row r="552" spans="1:18">
      <c r="A552">
        <v>10</v>
      </c>
      <c r="B552">
        <v>11</v>
      </c>
      <c r="C552">
        <v>37</v>
      </c>
      <c r="D552" t="s">
        <v>1298</v>
      </c>
      <c r="E552" t="s">
        <v>2881</v>
      </c>
      <c r="F552" t="s">
        <v>2383</v>
      </c>
      <c r="G552" t="s">
        <v>1522</v>
      </c>
      <c r="H552" t="s">
        <v>1538</v>
      </c>
      <c r="K552">
        <v>1</v>
      </c>
      <c r="L552" t="s">
        <v>1736</v>
      </c>
    </row>
    <row r="553" spans="1:18">
      <c r="A553">
        <v>10</v>
      </c>
      <c r="B553">
        <v>12</v>
      </c>
      <c r="C553">
        <v>1</v>
      </c>
      <c r="D553" t="s">
        <v>1298</v>
      </c>
      <c r="E553" t="s">
        <v>2882</v>
      </c>
      <c r="F553" t="s">
        <v>2383</v>
      </c>
      <c r="G553" t="s">
        <v>1521</v>
      </c>
      <c r="H553" t="s">
        <v>1523</v>
      </c>
      <c r="I553" t="s">
        <v>1631</v>
      </c>
      <c r="K553">
        <v>1</v>
      </c>
      <c r="L553" t="s">
        <v>1787</v>
      </c>
    </row>
    <row r="554" spans="1:18">
      <c r="A554">
        <v>10</v>
      </c>
      <c r="B554">
        <v>12</v>
      </c>
      <c r="C554">
        <v>2</v>
      </c>
      <c r="D554" t="s">
        <v>1298</v>
      </c>
      <c r="E554" t="s">
        <v>2883</v>
      </c>
      <c r="F554" t="s">
        <v>2383</v>
      </c>
      <c r="G554" t="s">
        <v>1521</v>
      </c>
      <c r="H554" s="409" t="s">
        <v>322</v>
      </c>
      <c r="I554" t="s">
        <v>1631</v>
      </c>
      <c r="K554">
        <v>1</v>
      </c>
      <c r="L554" t="s">
        <v>1772</v>
      </c>
    </row>
    <row r="555" spans="1:18">
      <c r="A555">
        <v>10</v>
      </c>
      <c r="B555">
        <v>12</v>
      </c>
      <c r="C555">
        <v>3</v>
      </c>
      <c r="D555" t="s">
        <v>1298</v>
      </c>
      <c r="E555" t="s">
        <v>3489</v>
      </c>
      <c r="F555" t="s">
        <v>2383</v>
      </c>
      <c r="G555" t="s">
        <v>1521</v>
      </c>
      <c r="H555" t="s">
        <v>1526</v>
      </c>
      <c r="I555" t="s">
        <v>1629</v>
      </c>
      <c r="K555">
        <v>1</v>
      </c>
      <c r="L555" t="s">
        <v>1774</v>
      </c>
      <c r="M555" t="s">
        <v>1776</v>
      </c>
      <c r="N555" t="s">
        <v>12</v>
      </c>
      <c r="O555" t="s">
        <v>1773</v>
      </c>
      <c r="P555" t="s">
        <v>11</v>
      </c>
      <c r="Q555" t="s">
        <v>1775</v>
      </c>
      <c r="R555" t="s">
        <v>364</v>
      </c>
    </row>
    <row r="556" spans="1:18">
      <c r="A556">
        <v>10</v>
      </c>
      <c r="B556">
        <v>12</v>
      </c>
      <c r="C556">
        <v>4</v>
      </c>
      <c r="D556" t="s">
        <v>1298</v>
      </c>
      <c r="E556" t="s">
        <v>3490</v>
      </c>
      <c r="F556" t="s">
        <v>2383</v>
      </c>
      <c r="G556" t="s">
        <v>1521</v>
      </c>
      <c r="H556" t="s">
        <v>66</v>
      </c>
      <c r="I556" t="s">
        <v>1629</v>
      </c>
      <c r="K556">
        <v>1</v>
      </c>
      <c r="L556" t="s">
        <v>1794</v>
      </c>
      <c r="M556" t="s">
        <v>1796</v>
      </c>
      <c r="N556" t="s">
        <v>12</v>
      </c>
      <c r="O556" t="s">
        <v>1793</v>
      </c>
      <c r="P556" t="s">
        <v>11</v>
      </c>
      <c r="Q556" t="s">
        <v>1795</v>
      </c>
      <c r="R556" t="s">
        <v>364</v>
      </c>
    </row>
    <row r="557" spans="1:18">
      <c r="A557">
        <v>10</v>
      </c>
      <c r="B557">
        <v>12</v>
      </c>
      <c r="C557">
        <v>5</v>
      </c>
      <c r="D557" t="s">
        <v>1298</v>
      </c>
      <c r="E557" t="s">
        <v>2884</v>
      </c>
      <c r="F557" t="s">
        <v>2383</v>
      </c>
      <c r="G557" t="s">
        <v>1521</v>
      </c>
      <c r="H557" t="s">
        <v>336</v>
      </c>
      <c r="K557">
        <v>1</v>
      </c>
      <c r="L557" t="s">
        <v>1770</v>
      </c>
    </row>
    <row r="558" spans="1:18">
      <c r="A558">
        <v>10</v>
      </c>
      <c r="B558">
        <v>12</v>
      </c>
      <c r="C558">
        <v>6</v>
      </c>
      <c r="D558" t="s">
        <v>1298</v>
      </c>
      <c r="E558" t="s">
        <v>2885</v>
      </c>
      <c r="F558" t="s">
        <v>2383</v>
      </c>
      <c r="G558" t="s">
        <v>1521</v>
      </c>
      <c r="H558" t="s">
        <v>337</v>
      </c>
      <c r="K558">
        <v>1</v>
      </c>
      <c r="L558" t="s">
        <v>2363</v>
      </c>
    </row>
    <row r="559" spans="1:18">
      <c r="A559">
        <v>10</v>
      </c>
      <c r="B559">
        <v>12</v>
      </c>
      <c r="C559">
        <v>7</v>
      </c>
      <c r="D559" t="s">
        <v>1298</v>
      </c>
      <c r="E559" t="s">
        <v>2886</v>
      </c>
      <c r="F559" t="s">
        <v>2383</v>
      </c>
      <c r="G559" t="s">
        <v>1521</v>
      </c>
      <c r="H559" t="s">
        <v>1535</v>
      </c>
      <c r="I559" t="s">
        <v>61</v>
      </c>
      <c r="K559">
        <v>1</v>
      </c>
      <c r="L559" t="s">
        <v>1771</v>
      </c>
    </row>
    <row r="560" spans="1:18">
      <c r="A560">
        <v>10</v>
      </c>
      <c r="B560">
        <v>12</v>
      </c>
      <c r="C560">
        <v>8</v>
      </c>
      <c r="D560" t="s">
        <v>1298</v>
      </c>
      <c r="E560" t="s">
        <v>3569</v>
      </c>
      <c r="F560" t="s">
        <v>2383</v>
      </c>
      <c r="G560" t="s">
        <v>1521</v>
      </c>
      <c r="H560" t="s">
        <v>1529</v>
      </c>
      <c r="I560" t="s">
        <v>15</v>
      </c>
      <c r="K560">
        <v>1</v>
      </c>
      <c r="L560" t="s">
        <v>1786</v>
      </c>
      <c r="M560" t="s">
        <v>1785</v>
      </c>
    </row>
    <row r="561" spans="1:18">
      <c r="A561">
        <v>10</v>
      </c>
      <c r="B561">
        <v>12</v>
      </c>
      <c r="C561">
        <v>9</v>
      </c>
      <c r="D561" t="s">
        <v>1298</v>
      </c>
      <c r="E561" t="s">
        <v>2887</v>
      </c>
      <c r="F561" t="s">
        <v>2383</v>
      </c>
      <c r="G561" t="s">
        <v>1521</v>
      </c>
      <c r="H561" t="s">
        <v>1530</v>
      </c>
      <c r="K561">
        <v>1</v>
      </c>
      <c r="L561" t="s">
        <v>1783</v>
      </c>
    </row>
    <row r="562" spans="1:18">
      <c r="A562">
        <v>10</v>
      </c>
      <c r="B562">
        <v>12</v>
      </c>
      <c r="C562">
        <v>10</v>
      </c>
      <c r="D562" t="s">
        <v>1298</v>
      </c>
      <c r="E562" t="s">
        <v>2888</v>
      </c>
      <c r="F562" t="s">
        <v>2383</v>
      </c>
      <c r="G562" t="s">
        <v>1521</v>
      </c>
      <c r="H562" t="s">
        <v>1531</v>
      </c>
      <c r="K562">
        <v>1</v>
      </c>
      <c r="L562" t="s">
        <v>1781</v>
      </c>
    </row>
    <row r="563" spans="1:18">
      <c r="A563">
        <v>10</v>
      </c>
      <c r="B563">
        <v>12</v>
      </c>
      <c r="C563">
        <v>11</v>
      </c>
      <c r="D563" t="s">
        <v>1298</v>
      </c>
      <c r="E563" t="s">
        <v>2889</v>
      </c>
      <c r="F563" t="s">
        <v>2383</v>
      </c>
      <c r="G563" t="s">
        <v>1521</v>
      </c>
      <c r="H563" t="s">
        <v>1532</v>
      </c>
      <c r="K563">
        <v>1</v>
      </c>
      <c r="L563" t="s">
        <v>1782</v>
      </c>
    </row>
    <row r="564" spans="1:18">
      <c r="A564">
        <v>10</v>
      </c>
      <c r="B564">
        <v>12</v>
      </c>
      <c r="C564">
        <v>12</v>
      </c>
      <c r="D564" t="s">
        <v>1298</v>
      </c>
      <c r="E564" t="s">
        <v>2890</v>
      </c>
      <c r="F564" t="s">
        <v>2383</v>
      </c>
      <c r="G564" t="s">
        <v>1521</v>
      </c>
      <c r="H564" t="s">
        <v>1533</v>
      </c>
      <c r="K564">
        <v>1</v>
      </c>
      <c r="L564" t="s">
        <v>1784</v>
      </c>
    </row>
    <row r="565" spans="1:18">
      <c r="A565">
        <v>10</v>
      </c>
      <c r="B565">
        <v>12</v>
      </c>
      <c r="C565">
        <v>13</v>
      </c>
      <c r="D565" t="s">
        <v>1298</v>
      </c>
      <c r="E565" t="s">
        <v>2891</v>
      </c>
      <c r="F565" t="s">
        <v>2383</v>
      </c>
      <c r="G565" t="s">
        <v>1521</v>
      </c>
      <c r="H565" t="s">
        <v>1534</v>
      </c>
      <c r="K565">
        <v>1</v>
      </c>
      <c r="L565" t="s">
        <v>1780</v>
      </c>
    </row>
    <row r="566" spans="1:18">
      <c r="A566">
        <v>10</v>
      </c>
      <c r="B566">
        <v>12</v>
      </c>
      <c r="C566">
        <v>14</v>
      </c>
      <c r="D566" t="s">
        <v>1298</v>
      </c>
      <c r="E566" t="s">
        <v>3491</v>
      </c>
      <c r="F566" t="s">
        <v>2383</v>
      </c>
      <c r="G566" t="s">
        <v>1521</v>
      </c>
      <c r="H566" s="409" t="s">
        <v>326</v>
      </c>
      <c r="I566" t="s">
        <v>1629</v>
      </c>
      <c r="K566">
        <v>1</v>
      </c>
      <c r="L566" t="s">
        <v>1790</v>
      </c>
      <c r="M566" t="s">
        <v>1792</v>
      </c>
      <c r="N566" t="s">
        <v>12</v>
      </c>
      <c r="O566" t="s">
        <v>1789</v>
      </c>
      <c r="P566" t="s">
        <v>11</v>
      </c>
      <c r="Q566" t="s">
        <v>1791</v>
      </c>
      <c r="R566" t="s">
        <v>364</v>
      </c>
    </row>
    <row r="567" spans="1:18">
      <c r="A567">
        <v>10</v>
      </c>
      <c r="B567">
        <v>12</v>
      </c>
      <c r="C567">
        <v>15</v>
      </c>
      <c r="D567" t="s">
        <v>1298</v>
      </c>
      <c r="E567" t="s">
        <v>3620</v>
      </c>
      <c r="F567" t="s">
        <v>2383</v>
      </c>
      <c r="G567" t="s">
        <v>1521</v>
      </c>
      <c r="H567" t="s">
        <v>1524</v>
      </c>
      <c r="I567" t="s">
        <v>1635</v>
      </c>
      <c r="K567">
        <v>1</v>
      </c>
      <c r="L567" t="s">
        <v>1778</v>
      </c>
      <c r="M567" t="s">
        <v>1779</v>
      </c>
      <c r="N567" t="s">
        <v>388</v>
      </c>
      <c r="O567" t="s">
        <v>1777</v>
      </c>
    </row>
    <row r="568" spans="1:18">
      <c r="A568">
        <v>10</v>
      </c>
      <c r="B568">
        <v>12</v>
      </c>
      <c r="C568">
        <v>16</v>
      </c>
      <c r="D568" t="s">
        <v>1298</v>
      </c>
      <c r="E568" t="s">
        <v>3621</v>
      </c>
      <c r="F568" t="s">
        <v>2383</v>
      </c>
      <c r="G568" t="s">
        <v>1521</v>
      </c>
      <c r="H568" t="s">
        <v>235</v>
      </c>
      <c r="I568" t="s">
        <v>1635</v>
      </c>
      <c r="K568">
        <v>1</v>
      </c>
      <c r="L568" t="s">
        <v>1748</v>
      </c>
      <c r="M568" t="s">
        <v>1749</v>
      </c>
      <c r="N568" t="s">
        <v>388</v>
      </c>
      <c r="O568" t="s">
        <v>1747</v>
      </c>
    </row>
    <row r="569" spans="1:18">
      <c r="A569">
        <v>10</v>
      </c>
      <c r="B569">
        <v>12</v>
      </c>
      <c r="C569">
        <v>17</v>
      </c>
      <c r="D569" t="s">
        <v>1298</v>
      </c>
      <c r="E569" t="s">
        <v>3622</v>
      </c>
      <c r="F569" t="s">
        <v>2383</v>
      </c>
      <c r="G569" t="s">
        <v>1521</v>
      </c>
      <c r="H569" t="s">
        <v>1525</v>
      </c>
      <c r="I569" t="s">
        <v>1635</v>
      </c>
      <c r="K569">
        <v>1</v>
      </c>
      <c r="L569" t="s">
        <v>1806</v>
      </c>
      <c r="M569" t="s">
        <v>1807</v>
      </c>
      <c r="N569" t="s">
        <v>388</v>
      </c>
      <c r="O569" t="s">
        <v>1805</v>
      </c>
    </row>
    <row r="570" spans="1:18">
      <c r="A570">
        <v>10</v>
      </c>
      <c r="B570">
        <v>12</v>
      </c>
      <c r="C570">
        <v>18</v>
      </c>
      <c r="D570" t="s">
        <v>1298</v>
      </c>
      <c r="E570" t="s">
        <v>2892</v>
      </c>
      <c r="F570" t="s">
        <v>2383</v>
      </c>
      <c r="G570" t="s">
        <v>1521</v>
      </c>
      <c r="H570" t="s">
        <v>323</v>
      </c>
      <c r="K570">
        <v>1</v>
      </c>
      <c r="L570" t="s">
        <v>1802</v>
      </c>
    </row>
    <row r="571" spans="1:18">
      <c r="A571">
        <v>10</v>
      </c>
      <c r="B571">
        <v>12</v>
      </c>
      <c r="C571">
        <v>19</v>
      </c>
      <c r="D571" t="s">
        <v>1298</v>
      </c>
      <c r="E571" t="s">
        <v>2893</v>
      </c>
      <c r="F571" t="s">
        <v>2383</v>
      </c>
      <c r="G571" t="s">
        <v>1521</v>
      </c>
      <c r="H571" t="s">
        <v>324</v>
      </c>
      <c r="K571">
        <v>1</v>
      </c>
      <c r="L571" t="s">
        <v>1803</v>
      </c>
    </row>
    <row r="572" spans="1:18">
      <c r="A572">
        <v>10</v>
      </c>
      <c r="B572">
        <v>12</v>
      </c>
      <c r="C572">
        <v>20</v>
      </c>
      <c r="D572" t="s">
        <v>1298</v>
      </c>
      <c r="E572" t="s">
        <v>2894</v>
      </c>
      <c r="F572" t="s">
        <v>2383</v>
      </c>
      <c r="G572" t="s">
        <v>1521</v>
      </c>
      <c r="H572" t="s">
        <v>325</v>
      </c>
      <c r="K572">
        <v>1</v>
      </c>
      <c r="L572" t="s">
        <v>1804</v>
      </c>
    </row>
    <row r="573" spans="1:18">
      <c r="A573">
        <v>10</v>
      </c>
      <c r="B573">
        <v>12</v>
      </c>
      <c r="C573">
        <v>21</v>
      </c>
      <c r="D573" t="s">
        <v>1298</v>
      </c>
      <c r="E573" t="s">
        <v>3492</v>
      </c>
      <c r="F573" t="s">
        <v>2383</v>
      </c>
      <c r="G573" t="s">
        <v>1521</v>
      </c>
      <c r="H573" t="s">
        <v>1536</v>
      </c>
      <c r="I573" t="s">
        <v>1629</v>
      </c>
      <c r="K573">
        <v>1</v>
      </c>
      <c r="L573" t="s">
        <v>1798</v>
      </c>
      <c r="M573" t="s">
        <v>1800</v>
      </c>
      <c r="N573" t="s">
        <v>12</v>
      </c>
      <c r="O573" t="s">
        <v>1797</v>
      </c>
      <c r="P573" t="s">
        <v>11</v>
      </c>
      <c r="Q573" t="s">
        <v>1799</v>
      </c>
      <c r="R573" t="s">
        <v>364</v>
      </c>
    </row>
    <row r="574" spans="1:18">
      <c r="A574">
        <v>10</v>
      </c>
      <c r="B574">
        <v>12</v>
      </c>
      <c r="C574">
        <v>22</v>
      </c>
      <c r="D574" t="s">
        <v>1298</v>
      </c>
      <c r="E574" t="s">
        <v>2895</v>
      </c>
      <c r="F574" t="s">
        <v>2383</v>
      </c>
      <c r="G574" t="s">
        <v>1521</v>
      </c>
      <c r="H574" t="s">
        <v>116</v>
      </c>
      <c r="K574">
        <v>1</v>
      </c>
      <c r="L574" t="s">
        <v>1801</v>
      </c>
    </row>
    <row r="575" spans="1:18">
      <c r="A575">
        <v>10</v>
      </c>
      <c r="B575">
        <v>12</v>
      </c>
      <c r="C575">
        <v>23</v>
      </c>
      <c r="D575" t="s">
        <v>1298</v>
      </c>
      <c r="E575" t="s">
        <v>2896</v>
      </c>
      <c r="F575" t="s">
        <v>2383</v>
      </c>
      <c r="G575" t="s">
        <v>1521</v>
      </c>
      <c r="H575" t="s">
        <v>319</v>
      </c>
      <c r="K575">
        <v>1</v>
      </c>
      <c r="L575" t="s">
        <v>1788</v>
      </c>
    </row>
    <row r="576" spans="1:18">
      <c r="A576">
        <v>10</v>
      </c>
      <c r="B576">
        <v>12</v>
      </c>
      <c r="C576">
        <v>24</v>
      </c>
      <c r="D576" t="s">
        <v>1298</v>
      </c>
      <c r="E576" t="s">
        <v>2897</v>
      </c>
      <c r="F576" t="s">
        <v>2383</v>
      </c>
      <c r="G576" t="s">
        <v>1521</v>
      </c>
      <c r="H576" t="s">
        <v>1527</v>
      </c>
      <c r="K576">
        <v>1</v>
      </c>
      <c r="L576" t="s">
        <v>1750</v>
      </c>
    </row>
    <row r="577" spans="1:18">
      <c r="A577">
        <v>10</v>
      </c>
      <c r="B577">
        <v>12</v>
      </c>
      <c r="C577">
        <v>25</v>
      </c>
      <c r="D577" t="s">
        <v>1298</v>
      </c>
      <c r="E577" t="s">
        <v>2898</v>
      </c>
      <c r="F577" t="s">
        <v>2383</v>
      </c>
      <c r="G577" t="s">
        <v>1521</v>
      </c>
      <c r="H577" t="s">
        <v>166</v>
      </c>
      <c r="K577">
        <v>1</v>
      </c>
      <c r="L577" t="s">
        <v>1764</v>
      </c>
    </row>
    <row r="578" spans="1:18">
      <c r="A578">
        <v>10</v>
      </c>
      <c r="B578">
        <v>12</v>
      </c>
      <c r="C578">
        <v>26</v>
      </c>
      <c r="D578" t="s">
        <v>1298</v>
      </c>
      <c r="E578" t="s">
        <v>3493</v>
      </c>
      <c r="F578" t="s">
        <v>2383</v>
      </c>
      <c r="G578" t="s">
        <v>1521</v>
      </c>
      <c r="H578" t="s">
        <v>327</v>
      </c>
      <c r="I578" t="s">
        <v>1629</v>
      </c>
      <c r="K578">
        <v>1</v>
      </c>
      <c r="L578" t="s">
        <v>1761</v>
      </c>
      <c r="M578" t="s">
        <v>1763</v>
      </c>
      <c r="N578" t="s">
        <v>12</v>
      </c>
      <c r="O578" t="s">
        <v>1760</v>
      </c>
      <c r="P578" t="s">
        <v>11</v>
      </c>
      <c r="Q578" t="s">
        <v>1762</v>
      </c>
      <c r="R578" t="s">
        <v>364</v>
      </c>
    </row>
    <row r="579" spans="1:18">
      <c r="A579">
        <v>10</v>
      </c>
      <c r="B579">
        <v>12</v>
      </c>
      <c r="C579">
        <v>27</v>
      </c>
      <c r="D579" t="s">
        <v>1298</v>
      </c>
      <c r="E579" t="s">
        <v>3494</v>
      </c>
      <c r="F579" t="s">
        <v>2383</v>
      </c>
      <c r="G579" t="s">
        <v>1521</v>
      </c>
      <c r="H579" t="s">
        <v>1528</v>
      </c>
      <c r="I579" t="s">
        <v>1629</v>
      </c>
      <c r="K579">
        <v>1</v>
      </c>
      <c r="L579" t="s">
        <v>1766</v>
      </c>
      <c r="M579" t="s">
        <v>1768</v>
      </c>
      <c r="N579" t="s">
        <v>12</v>
      </c>
      <c r="O579" t="s">
        <v>1765</v>
      </c>
      <c r="P579" t="s">
        <v>11</v>
      </c>
      <c r="Q579" t="s">
        <v>1767</v>
      </c>
      <c r="R579" t="s">
        <v>364</v>
      </c>
    </row>
    <row r="580" spans="1:18">
      <c r="A580">
        <v>10</v>
      </c>
      <c r="B580">
        <v>12</v>
      </c>
      <c r="C580">
        <v>28</v>
      </c>
      <c r="D580" t="s">
        <v>1298</v>
      </c>
      <c r="E580" t="s">
        <v>2899</v>
      </c>
      <c r="F580" t="s">
        <v>2383</v>
      </c>
      <c r="G580" t="s">
        <v>1521</v>
      </c>
      <c r="H580" t="s">
        <v>328</v>
      </c>
      <c r="K580">
        <v>1</v>
      </c>
      <c r="L580" t="s">
        <v>1769</v>
      </c>
    </row>
    <row r="581" spans="1:18">
      <c r="A581">
        <v>10</v>
      </c>
      <c r="B581">
        <v>12</v>
      </c>
      <c r="C581">
        <v>29</v>
      </c>
      <c r="D581" t="s">
        <v>1298</v>
      </c>
      <c r="E581" t="s">
        <v>2900</v>
      </c>
      <c r="F581" t="s">
        <v>2383</v>
      </c>
      <c r="G581" t="s">
        <v>1522</v>
      </c>
      <c r="H581" t="s">
        <v>1537</v>
      </c>
      <c r="K581">
        <v>1</v>
      </c>
      <c r="L581" t="s">
        <v>1751</v>
      </c>
    </row>
    <row r="582" spans="1:18">
      <c r="A582">
        <v>10</v>
      </c>
      <c r="B582">
        <v>12</v>
      </c>
      <c r="C582">
        <v>30</v>
      </c>
      <c r="D582" t="s">
        <v>1298</v>
      </c>
      <c r="E582" t="s">
        <v>2901</v>
      </c>
      <c r="F582" t="s">
        <v>2383</v>
      </c>
      <c r="G582" t="s">
        <v>1522</v>
      </c>
      <c r="H582" t="s">
        <v>176</v>
      </c>
      <c r="K582">
        <v>1</v>
      </c>
      <c r="L582" t="s">
        <v>2364</v>
      </c>
    </row>
    <row r="583" spans="1:18">
      <c r="A583">
        <v>10</v>
      </c>
      <c r="B583">
        <v>12</v>
      </c>
      <c r="C583">
        <v>31</v>
      </c>
      <c r="D583" t="s">
        <v>1298</v>
      </c>
      <c r="E583" t="s">
        <v>2902</v>
      </c>
      <c r="F583" t="s">
        <v>2383</v>
      </c>
      <c r="G583" t="s">
        <v>1522</v>
      </c>
      <c r="H583" t="s">
        <v>178</v>
      </c>
      <c r="K583">
        <v>1</v>
      </c>
      <c r="L583" t="s">
        <v>1759</v>
      </c>
    </row>
    <row r="584" spans="1:18">
      <c r="A584">
        <v>10</v>
      </c>
      <c r="B584">
        <v>12</v>
      </c>
      <c r="C584">
        <v>32</v>
      </c>
      <c r="D584" t="s">
        <v>1298</v>
      </c>
      <c r="E584" t="s">
        <v>3570</v>
      </c>
      <c r="F584" t="s">
        <v>2383</v>
      </c>
      <c r="G584" t="s">
        <v>1522</v>
      </c>
      <c r="H584" t="s">
        <v>1529</v>
      </c>
      <c r="I584" t="s">
        <v>15</v>
      </c>
      <c r="K584">
        <v>1</v>
      </c>
      <c r="L584" t="s">
        <v>1758</v>
      </c>
      <c r="M584" t="s">
        <v>1757</v>
      </c>
    </row>
    <row r="585" spans="1:18">
      <c r="A585">
        <v>10</v>
      </c>
      <c r="B585">
        <v>12</v>
      </c>
      <c r="C585">
        <v>33</v>
      </c>
      <c r="D585" t="s">
        <v>1298</v>
      </c>
      <c r="E585" t="s">
        <v>2903</v>
      </c>
      <c r="F585" t="s">
        <v>2383</v>
      </c>
      <c r="G585" t="s">
        <v>1522</v>
      </c>
      <c r="H585" t="s">
        <v>1636</v>
      </c>
      <c r="K585">
        <v>1</v>
      </c>
      <c r="L585" t="s">
        <v>1755</v>
      </c>
    </row>
    <row r="586" spans="1:18">
      <c r="A586">
        <v>10</v>
      </c>
      <c r="B586">
        <v>12</v>
      </c>
      <c r="C586">
        <v>34</v>
      </c>
      <c r="D586" t="s">
        <v>1298</v>
      </c>
      <c r="E586" t="s">
        <v>2904</v>
      </c>
      <c r="F586" t="s">
        <v>2383</v>
      </c>
      <c r="G586" t="s">
        <v>1522</v>
      </c>
      <c r="H586" t="s">
        <v>1637</v>
      </c>
      <c r="K586">
        <v>1</v>
      </c>
      <c r="L586" t="s">
        <v>1753</v>
      </c>
    </row>
    <row r="587" spans="1:18">
      <c r="A587">
        <v>10</v>
      </c>
      <c r="B587">
        <v>12</v>
      </c>
      <c r="C587">
        <v>35</v>
      </c>
      <c r="D587" t="s">
        <v>1298</v>
      </c>
      <c r="E587" t="s">
        <v>2905</v>
      </c>
      <c r="F587" t="s">
        <v>2383</v>
      </c>
      <c r="G587" t="s">
        <v>1522</v>
      </c>
      <c r="H587" t="s">
        <v>1638</v>
      </c>
      <c r="K587">
        <v>1</v>
      </c>
      <c r="L587" t="s">
        <v>1754</v>
      </c>
    </row>
    <row r="588" spans="1:18">
      <c r="A588">
        <v>10</v>
      </c>
      <c r="B588">
        <v>12</v>
      </c>
      <c r="C588">
        <v>36</v>
      </c>
      <c r="D588" t="s">
        <v>1298</v>
      </c>
      <c r="E588" t="s">
        <v>2906</v>
      </c>
      <c r="F588" t="s">
        <v>2383</v>
      </c>
      <c r="G588" t="s">
        <v>1522</v>
      </c>
      <c r="H588" t="s">
        <v>1639</v>
      </c>
      <c r="K588">
        <v>1</v>
      </c>
      <c r="L588" t="s">
        <v>1756</v>
      </c>
    </row>
    <row r="589" spans="1:18">
      <c r="A589">
        <v>10</v>
      </c>
      <c r="B589">
        <v>12</v>
      </c>
      <c r="C589">
        <v>37</v>
      </c>
      <c r="D589" t="s">
        <v>1298</v>
      </c>
      <c r="E589" t="s">
        <v>2907</v>
      </c>
      <c r="F589" t="s">
        <v>2383</v>
      </c>
      <c r="G589" t="s">
        <v>1522</v>
      </c>
      <c r="H589" t="s">
        <v>1538</v>
      </c>
      <c r="K589">
        <v>1</v>
      </c>
      <c r="L589" t="s">
        <v>1752</v>
      </c>
    </row>
    <row r="590" spans="1:18">
      <c r="A590">
        <v>10</v>
      </c>
      <c r="B590">
        <v>13</v>
      </c>
      <c r="C590">
        <v>1</v>
      </c>
      <c r="D590" t="s">
        <v>1298</v>
      </c>
      <c r="E590" t="s">
        <v>2908</v>
      </c>
      <c r="F590" t="s">
        <v>2383</v>
      </c>
      <c r="G590" t="s">
        <v>1521</v>
      </c>
      <c r="H590" t="s">
        <v>1523</v>
      </c>
      <c r="I590" t="s">
        <v>1631</v>
      </c>
      <c r="K590">
        <v>1</v>
      </c>
      <c r="L590" t="s">
        <v>1848</v>
      </c>
    </row>
    <row r="591" spans="1:18">
      <c r="A591">
        <v>10</v>
      </c>
      <c r="B591">
        <v>13</v>
      </c>
      <c r="C591">
        <v>2</v>
      </c>
      <c r="D591" t="s">
        <v>1298</v>
      </c>
      <c r="E591" t="s">
        <v>2909</v>
      </c>
      <c r="F591" t="s">
        <v>2383</v>
      </c>
      <c r="G591" t="s">
        <v>1521</v>
      </c>
      <c r="H591" s="409" t="s">
        <v>322</v>
      </c>
      <c r="I591" t="s">
        <v>1631</v>
      </c>
      <c r="K591">
        <v>1</v>
      </c>
      <c r="L591" t="s">
        <v>1833</v>
      </c>
    </row>
    <row r="592" spans="1:18">
      <c r="A592">
        <v>10</v>
      </c>
      <c r="B592">
        <v>13</v>
      </c>
      <c r="C592">
        <v>3</v>
      </c>
      <c r="D592" t="s">
        <v>1298</v>
      </c>
      <c r="E592" t="s">
        <v>3495</v>
      </c>
      <c r="F592" t="s">
        <v>2383</v>
      </c>
      <c r="G592" t="s">
        <v>1521</v>
      </c>
      <c r="H592" t="s">
        <v>1526</v>
      </c>
      <c r="I592" t="s">
        <v>1629</v>
      </c>
      <c r="K592">
        <v>1</v>
      </c>
      <c r="L592" t="s">
        <v>1835</v>
      </c>
      <c r="M592" t="s">
        <v>1837</v>
      </c>
      <c r="N592" t="s">
        <v>12</v>
      </c>
      <c r="O592" t="s">
        <v>1834</v>
      </c>
      <c r="P592" t="s">
        <v>11</v>
      </c>
      <c r="Q592" t="s">
        <v>1836</v>
      </c>
      <c r="R592" t="s">
        <v>364</v>
      </c>
    </row>
    <row r="593" spans="1:18">
      <c r="A593">
        <v>10</v>
      </c>
      <c r="B593">
        <v>13</v>
      </c>
      <c r="C593">
        <v>4</v>
      </c>
      <c r="D593" t="s">
        <v>1298</v>
      </c>
      <c r="E593" t="s">
        <v>3496</v>
      </c>
      <c r="F593" t="s">
        <v>2383</v>
      </c>
      <c r="G593" t="s">
        <v>1521</v>
      </c>
      <c r="H593" t="s">
        <v>66</v>
      </c>
      <c r="I593" t="s">
        <v>1629</v>
      </c>
      <c r="K593">
        <v>1</v>
      </c>
      <c r="L593" t="s">
        <v>1855</v>
      </c>
      <c r="M593" t="s">
        <v>1857</v>
      </c>
      <c r="N593" t="s">
        <v>12</v>
      </c>
      <c r="O593" t="s">
        <v>1854</v>
      </c>
      <c r="P593" t="s">
        <v>11</v>
      </c>
      <c r="Q593" t="s">
        <v>1856</v>
      </c>
      <c r="R593" t="s">
        <v>364</v>
      </c>
    </row>
    <row r="594" spans="1:18">
      <c r="A594">
        <v>10</v>
      </c>
      <c r="B594">
        <v>13</v>
      </c>
      <c r="C594">
        <v>5</v>
      </c>
      <c r="D594" t="s">
        <v>1298</v>
      </c>
      <c r="E594" t="s">
        <v>2910</v>
      </c>
      <c r="F594" t="s">
        <v>2383</v>
      </c>
      <c r="G594" t="s">
        <v>1521</v>
      </c>
      <c r="H594" t="s">
        <v>336</v>
      </c>
      <c r="K594">
        <v>1</v>
      </c>
      <c r="L594" t="s">
        <v>1831</v>
      </c>
    </row>
    <row r="595" spans="1:18">
      <c r="A595">
        <v>10</v>
      </c>
      <c r="B595">
        <v>13</v>
      </c>
      <c r="C595">
        <v>6</v>
      </c>
      <c r="D595" t="s">
        <v>1298</v>
      </c>
      <c r="E595" t="s">
        <v>2911</v>
      </c>
      <c r="F595" t="s">
        <v>2383</v>
      </c>
      <c r="G595" t="s">
        <v>1521</v>
      </c>
      <c r="H595" t="s">
        <v>337</v>
      </c>
      <c r="K595">
        <v>1</v>
      </c>
      <c r="L595" t="s">
        <v>2365</v>
      </c>
    </row>
    <row r="596" spans="1:18">
      <c r="A596">
        <v>10</v>
      </c>
      <c r="B596">
        <v>13</v>
      </c>
      <c r="C596">
        <v>7</v>
      </c>
      <c r="D596" t="s">
        <v>1298</v>
      </c>
      <c r="E596" t="s">
        <v>2912</v>
      </c>
      <c r="F596" t="s">
        <v>2383</v>
      </c>
      <c r="G596" t="s">
        <v>1521</v>
      </c>
      <c r="H596" t="s">
        <v>1535</v>
      </c>
      <c r="I596" t="s">
        <v>61</v>
      </c>
      <c r="K596">
        <v>1</v>
      </c>
      <c r="L596" t="s">
        <v>1832</v>
      </c>
    </row>
    <row r="597" spans="1:18">
      <c r="A597">
        <v>10</v>
      </c>
      <c r="B597">
        <v>13</v>
      </c>
      <c r="C597">
        <v>8</v>
      </c>
      <c r="D597" t="s">
        <v>1298</v>
      </c>
      <c r="E597" t="s">
        <v>3571</v>
      </c>
      <c r="F597" t="s">
        <v>2383</v>
      </c>
      <c r="G597" t="s">
        <v>1521</v>
      </c>
      <c r="H597" t="s">
        <v>1529</v>
      </c>
      <c r="I597" t="s">
        <v>15</v>
      </c>
      <c r="K597">
        <v>1</v>
      </c>
      <c r="L597" t="s">
        <v>1847</v>
      </c>
      <c r="M597" t="s">
        <v>1846</v>
      </c>
    </row>
    <row r="598" spans="1:18">
      <c r="A598">
        <v>10</v>
      </c>
      <c r="B598">
        <v>13</v>
      </c>
      <c r="C598">
        <v>9</v>
      </c>
      <c r="D598" t="s">
        <v>1298</v>
      </c>
      <c r="E598" t="s">
        <v>2913</v>
      </c>
      <c r="F598" t="s">
        <v>2383</v>
      </c>
      <c r="G598" t="s">
        <v>1521</v>
      </c>
      <c r="H598" t="s">
        <v>1530</v>
      </c>
      <c r="K598">
        <v>1</v>
      </c>
      <c r="L598" t="s">
        <v>1844</v>
      </c>
    </row>
    <row r="599" spans="1:18">
      <c r="A599">
        <v>10</v>
      </c>
      <c r="B599">
        <v>13</v>
      </c>
      <c r="C599">
        <v>10</v>
      </c>
      <c r="D599" t="s">
        <v>1298</v>
      </c>
      <c r="E599" t="s">
        <v>2914</v>
      </c>
      <c r="F599" t="s">
        <v>2383</v>
      </c>
      <c r="G599" t="s">
        <v>1521</v>
      </c>
      <c r="H599" t="s">
        <v>1531</v>
      </c>
      <c r="K599">
        <v>1</v>
      </c>
      <c r="L599" t="s">
        <v>1842</v>
      </c>
    </row>
    <row r="600" spans="1:18">
      <c r="A600">
        <v>10</v>
      </c>
      <c r="B600">
        <v>13</v>
      </c>
      <c r="C600">
        <v>11</v>
      </c>
      <c r="D600" t="s">
        <v>1298</v>
      </c>
      <c r="E600" t="s">
        <v>2915</v>
      </c>
      <c r="F600" t="s">
        <v>2383</v>
      </c>
      <c r="G600" t="s">
        <v>1521</v>
      </c>
      <c r="H600" t="s">
        <v>1532</v>
      </c>
      <c r="K600">
        <v>1</v>
      </c>
      <c r="L600" t="s">
        <v>1843</v>
      </c>
    </row>
    <row r="601" spans="1:18">
      <c r="A601">
        <v>10</v>
      </c>
      <c r="B601">
        <v>13</v>
      </c>
      <c r="C601">
        <v>12</v>
      </c>
      <c r="D601" t="s">
        <v>1298</v>
      </c>
      <c r="E601" t="s">
        <v>2916</v>
      </c>
      <c r="F601" t="s">
        <v>2383</v>
      </c>
      <c r="G601" t="s">
        <v>1521</v>
      </c>
      <c r="H601" t="s">
        <v>1533</v>
      </c>
      <c r="K601">
        <v>1</v>
      </c>
      <c r="L601" t="s">
        <v>1845</v>
      </c>
    </row>
    <row r="602" spans="1:18">
      <c r="A602">
        <v>10</v>
      </c>
      <c r="B602">
        <v>13</v>
      </c>
      <c r="C602">
        <v>13</v>
      </c>
      <c r="D602" t="s">
        <v>1298</v>
      </c>
      <c r="E602" t="s">
        <v>2917</v>
      </c>
      <c r="F602" t="s">
        <v>2383</v>
      </c>
      <c r="G602" t="s">
        <v>1521</v>
      </c>
      <c r="H602" t="s">
        <v>1534</v>
      </c>
      <c r="K602">
        <v>1</v>
      </c>
      <c r="L602" t="s">
        <v>1841</v>
      </c>
    </row>
    <row r="603" spans="1:18">
      <c r="A603">
        <v>10</v>
      </c>
      <c r="B603">
        <v>13</v>
      </c>
      <c r="C603">
        <v>14</v>
      </c>
      <c r="D603" t="s">
        <v>1298</v>
      </c>
      <c r="E603" t="s">
        <v>3497</v>
      </c>
      <c r="F603" t="s">
        <v>2383</v>
      </c>
      <c r="G603" t="s">
        <v>1521</v>
      </c>
      <c r="H603" s="409" t="s">
        <v>326</v>
      </c>
      <c r="I603" t="s">
        <v>1629</v>
      </c>
      <c r="K603">
        <v>1</v>
      </c>
      <c r="L603" t="s">
        <v>1851</v>
      </c>
      <c r="M603" t="s">
        <v>1853</v>
      </c>
      <c r="N603" t="s">
        <v>12</v>
      </c>
      <c r="O603" t="s">
        <v>1850</v>
      </c>
      <c r="P603" t="s">
        <v>11</v>
      </c>
      <c r="Q603" t="s">
        <v>1852</v>
      </c>
      <c r="R603" t="s">
        <v>364</v>
      </c>
    </row>
    <row r="604" spans="1:18">
      <c r="A604">
        <v>10</v>
      </c>
      <c r="B604">
        <v>13</v>
      </c>
      <c r="C604">
        <v>15</v>
      </c>
      <c r="D604" t="s">
        <v>1298</v>
      </c>
      <c r="E604" t="s">
        <v>3623</v>
      </c>
      <c r="F604" t="s">
        <v>2383</v>
      </c>
      <c r="G604" t="s">
        <v>1521</v>
      </c>
      <c r="H604" t="s">
        <v>1524</v>
      </c>
      <c r="I604" t="s">
        <v>1635</v>
      </c>
      <c r="K604">
        <v>1</v>
      </c>
      <c r="L604" t="s">
        <v>1839</v>
      </c>
      <c r="M604" t="s">
        <v>1840</v>
      </c>
      <c r="N604" t="s">
        <v>388</v>
      </c>
      <c r="O604" t="s">
        <v>1838</v>
      </c>
    </row>
    <row r="605" spans="1:18">
      <c r="A605">
        <v>10</v>
      </c>
      <c r="B605">
        <v>13</v>
      </c>
      <c r="C605">
        <v>16</v>
      </c>
      <c r="D605" t="s">
        <v>1298</v>
      </c>
      <c r="E605" t="s">
        <v>3624</v>
      </c>
      <c r="F605" t="s">
        <v>2383</v>
      </c>
      <c r="G605" t="s">
        <v>1521</v>
      </c>
      <c r="H605" t="s">
        <v>235</v>
      </c>
      <c r="I605" t="s">
        <v>1635</v>
      </c>
      <c r="K605">
        <v>1</v>
      </c>
      <c r="L605" t="s">
        <v>1809</v>
      </c>
      <c r="M605" t="s">
        <v>1810</v>
      </c>
      <c r="N605" t="s">
        <v>388</v>
      </c>
      <c r="O605" t="s">
        <v>1808</v>
      </c>
    </row>
    <row r="606" spans="1:18">
      <c r="A606">
        <v>10</v>
      </c>
      <c r="B606">
        <v>13</v>
      </c>
      <c r="C606">
        <v>17</v>
      </c>
      <c r="D606" t="s">
        <v>1298</v>
      </c>
      <c r="E606" t="s">
        <v>3625</v>
      </c>
      <c r="F606" t="s">
        <v>2383</v>
      </c>
      <c r="G606" t="s">
        <v>1521</v>
      </c>
      <c r="H606" t="s">
        <v>1525</v>
      </c>
      <c r="I606" t="s">
        <v>1635</v>
      </c>
      <c r="K606">
        <v>1</v>
      </c>
      <c r="L606" t="s">
        <v>1867</v>
      </c>
      <c r="M606" t="s">
        <v>1868</v>
      </c>
      <c r="N606" t="s">
        <v>388</v>
      </c>
      <c r="O606" t="s">
        <v>1866</v>
      </c>
    </row>
    <row r="607" spans="1:18">
      <c r="A607">
        <v>10</v>
      </c>
      <c r="B607">
        <v>13</v>
      </c>
      <c r="C607">
        <v>18</v>
      </c>
      <c r="D607" t="s">
        <v>1298</v>
      </c>
      <c r="E607" t="s">
        <v>2918</v>
      </c>
      <c r="F607" t="s">
        <v>2383</v>
      </c>
      <c r="G607" t="s">
        <v>1521</v>
      </c>
      <c r="H607" t="s">
        <v>323</v>
      </c>
      <c r="K607">
        <v>1</v>
      </c>
      <c r="L607" t="s">
        <v>1863</v>
      </c>
    </row>
    <row r="608" spans="1:18">
      <c r="A608">
        <v>10</v>
      </c>
      <c r="B608">
        <v>13</v>
      </c>
      <c r="C608">
        <v>19</v>
      </c>
      <c r="D608" t="s">
        <v>1298</v>
      </c>
      <c r="E608" t="s">
        <v>2919</v>
      </c>
      <c r="F608" t="s">
        <v>2383</v>
      </c>
      <c r="G608" t="s">
        <v>1521</v>
      </c>
      <c r="H608" t="s">
        <v>324</v>
      </c>
      <c r="K608">
        <v>1</v>
      </c>
      <c r="L608" t="s">
        <v>1864</v>
      </c>
    </row>
    <row r="609" spans="1:18">
      <c r="A609">
        <v>10</v>
      </c>
      <c r="B609">
        <v>13</v>
      </c>
      <c r="C609">
        <v>20</v>
      </c>
      <c r="D609" t="s">
        <v>1298</v>
      </c>
      <c r="E609" t="s">
        <v>2920</v>
      </c>
      <c r="F609" t="s">
        <v>2383</v>
      </c>
      <c r="G609" t="s">
        <v>1521</v>
      </c>
      <c r="H609" t="s">
        <v>325</v>
      </c>
      <c r="K609">
        <v>1</v>
      </c>
      <c r="L609" t="s">
        <v>1865</v>
      </c>
    </row>
    <row r="610" spans="1:18">
      <c r="A610">
        <v>10</v>
      </c>
      <c r="B610">
        <v>13</v>
      </c>
      <c r="C610">
        <v>21</v>
      </c>
      <c r="D610" t="s">
        <v>1298</v>
      </c>
      <c r="E610" t="s">
        <v>3498</v>
      </c>
      <c r="F610" t="s">
        <v>2383</v>
      </c>
      <c r="G610" t="s">
        <v>1521</v>
      </c>
      <c r="H610" t="s">
        <v>1536</v>
      </c>
      <c r="I610" t="s">
        <v>1629</v>
      </c>
      <c r="K610">
        <v>1</v>
      </c>
      <c r="L610" t="s">
        <v>1859</v>
      </c>
      <c r="M610" t="s">
        <v>1861</v>
      </c>
      <c r="N610" t="s">
        <v>12</v>
      </c>
      <c r="O610" t="s">
        <v>1858</v>
      </c>
      <c r="P610" t="s">
        <v>11</v>
      </c>
      <c r="Q610" t="s">
        <v>1860</v>
      </c>
      <c r="R610" t="s">
        <v>364</v>
      </c>
    </row>
    <row r="611" spans="1:18">
      <c r="A611">
        <v>10</v>
      </c>
      <c r="B611">
        <v>13</v>
      </c>
      <c r="C611">
        <v>22</v>
      </c>
      <c r="D611" t="s">
        <v>1298</v>
      </c>
      <c r="E611" t="s">
        <v>2921</v>
      </c>
      <c r="F611" t="s">
        <v>2383</v>
      </c>
      <c r="G611" t="s">
        <v>1521</v>
      </c>
      <c r="H611" t="s">
        <v>116</v>
      </c>
      <c r="K611">
        <v>1</v>
      </c>
      <c r="L611" t="s">
        <v>1862</v>
      </c>
    </row>
    <row r="612" spans="1:18">
      <c r="A612">
        <v>10</v>
      </c>
      <c r="B612">
        <v>13</v>
      </c>
      <c r="C612">
        <v>23</v>
      </c>
      <c r="D612" t="s">
        <v>1298</v>
      </c>
      <c r="E612" t="s">
        <v>2922</v>
      </c>
      <c r="F612" t="s">
        <v>2383</v>
      </c>
      <c r="G612" t="s">
        <v>1521</v>
      </c>
      <c r="H612" t="s">
        <v>319</v>
      </c>
      <c r="K612">
        <v>1</v>
      </c>
      <c r="L612" t="s">
        <v>1849</v>
      </c>
    </row>
    <row r="613" spans="1:18">
      <c r="A613">
        <v>10</v>
      </c>
      <c r="B613">
        <v>13</v>
      </c>
      <c r="C613">
        <v>24</v>
      </c>
      <c r="D613" t="s">
        <v>1298</v>
      </c>
      <c r="E613" t="s">
        <v>2923</v>
      </c>
      <c r="F613" t="s">
        <v>2383</v>
      </c>
      <c r="G613" t="s">
        <v>1521</v>
      </c>
      <c r="H613" t="s">
        <v>1527</v>
      </c>
      <c r="K613">
        <v>1</v>
      </c>
      <c r="L613" t="s">
        <v>1811</v>
      </c>
    </row>
    <row r="614" spans="1:18">
      <c r="A614">
        <v>10</v>
      </c>
      <c r="B614">
        <v>13</v>
      </c>
      <c r="C614">
        <v>25</v>
      </c>
      <c r="D614" t="s">
        <v>1298</v>
      </c>
      <c r="E614" t="s">
        <v>2924</v>
      </c>
      <c r="F614" t="s">
        <v>2383</v>
      </c>
      <c r="G614" t="s">
        <v>1521</v>
      </c>
      <c r="H614" t="s">
        <v>166</v>
      </c>
      <c r="K614">
        <v>1</v>
      </c>
      <c r="L614" t="s">
        <v>1825</v>
      </c>
    </row>
    <row r="615" spans="1:18">
      <c r="A615">
        <v>10</v>
      </c>
      <c r="B615">
        <v>13</v>
      </c>
      <c r="C615">
        <v>26</v>
      </c>
      <c r="D615" t="s">
        <v>1298</v>
      </c>
      <c r="E615" t="s">
        <v>3499</v>
      </c>
      <c r="F615" t="s">
        <v>2383</v>
      </c>
      <c r="G615" t="s">
        <v>1521</v>
      </c>
      <c r="H615" t="s">
        <v>327</v>
      </c>
      <c r="I615" t="s">
        <v>1629</v>
      </c>
      <c r="K615">
        <v>1</v>
      </c>
      <c r="L615" t="s">
        <v>1822</v>
      </c>
      <c r="M615" t="s">
        <v>1824</v>
      </c>
      <c r="N615" t="s">
        <v>12</v>
      </c>
      <c r="O615" t="s">
        <v>1821</v>
      </c>
      <c r="P615" t="s">
        <v>11</v>
      </c>
      <c r="Q615" t="s">
        <v>1823</v>
      </c>
      <c r="R615" t="s">
        <v>364</v>
      </c>
    </row>
    <row r="616" spans="1:18">
      <c r="A616">
        <v>10</v>
      </c>
      <c r="B616">
        <v>13</v>
      </c>
      <c r="C616">
        <v>27</v>
      </c>
      <c r="D616" t="s">
        <v>1298</v>
      </c>
      <c r="E616" t="s">
        <v>3500</v>
      </c>
      <c r="F616" t="s">
        <v>2383</v>
      </c>
      <c r="G616" t="s">
        <v>1521</v>
      </c>
      <c r="H616" t="s">
        <v>1528</v>
      </c>
      <c r="I616" t="s">
        <v>1629</v>
      </c>
      <c r="K616">
        <v>1</v>
      </c>
      <c r="L616" t="s">
        <v>1827</v>
      </c>
      <c r="M616" t="s">
        <v>1829</v>
      </c>
      <c r="N616" t="s">
        <v>12</v>
      </c>
      <c r="O616" t="s">
        <v>1826</v>
      </c>
      <c r="P616" t="s">
        <v>11</v>
      </c>
      <c r="Q616" t="s">
        <v>1828</v>
      </c>
      <c r="R616" t="s">
        <v>364</v>
      </c>
    </row>
    <row r="617" spans="1:18">
      <c r="A617">
        <v>10</v>
      </c>
      <c r="B617">
        <v>13</v>
      </c>
      <c r="C617">
        <v>28</v>
      </c>
      <c r="D617" t="s">
        <v>1298</v>
      </c>
      <c r="E617" t="s">
        <v>2925</v>
      </c>
      <c r="F617" t="s">
        <v>2383</v>
      </c>
      <c r="G617" t="s">
        <v>1521</v>
      </c>
      <c r="H617" t="s">
        <v>328</v>
      </c>
      <c r="K617">
        <v>1</v>
      </c>
      <c r="L617" t="s">
        <v>1830</v>
      </c>
    </row>
    <row r="618" spans="1:18">
      <c r="A618">
        <v>10</v>
      </c>
      <c r="B618">
        <v>13</v>
      </c>
      <c r="C618">
        <v>29</v>
      </c>
      <c r="D618" t="s">
        <v>1298</v>
      </c>
      <c r="E618" t="s">
        <v>2926</v>
      </c>
      <c r="F618" t="s">
        <v>2383</v>
      </c>
      <c r="G618" t="s">
        <v>1522</v>
      </c>
      <c r="H618" t="s">
        <v>1537</v>
      </c>
      <c r="K618">
        <v>1</v>
      </c>
      <c r="L618" t="s">
        <v>1812</v>
      </c>
    </row>
    <row r="619" spans="1:18">
      <c r="A619">
        <v>10</v>
      </c>
      <c r="B619">
        <v>13</v>
      </c>
      <c r="C619">
        <v>30</v>
      </c>
      <c r="D619" t="s">
        <v>1298</v>
      </c>
      <c r="E619" t="s">
        <v>2927</v>
      </c>
      <c r="F619" t="s">
        <v>2383</v>
      </c>
      <c r="G619" t="s">
        <v>1522</v>
      </c>
      <c r="H619" t="s">
        <v>176</v>
      </c>
      <c r="K619">
        <v>1</v>
      </c>
      <c r="L619" t="s">
        <v>2366</v>
      </c>
    </row>
    <row r="620" spans="1:18">
      <c r="A620">
        <v>10</v>
      </c>
      <c r="B620">
        <v>13</v>
      </c>
      <c r="C620">
        <v>31</v>
      </c>
      <c r="D620" t="s">
        <v>1298</v>
      </c>
      <c r="E620" t="s">
        <v>2928</v>
      </c>
      <c r="F620" t="s">
        <v>2383</v>
      </c>
      <c r="G620" t="s">
        <v>1522</v>
      </c>
      <c r="H620" t="s">
        <v>178</v>
      </c>
      <c r="K620">
        <v>1</v>
      </c>
      <c r="L620" t="s">
        <v>1820</v>
      </c>
    </row>
    <row r="621" spans="1:18">
      <c r="A621">
        <v>10</v>
      </c>
      <c r="B621">
        <v>13</v>
      </c>
      <c r="C621">
        <v>32</v>
      </c>
      <c r="D621" t="s">
        <v>1298</v>
      </c>
      <c r="E621" t="s">
        <v>3572</v>
      </c>
      <c r="F621" t="s">
        <v>2383</v>
      </c>
      <c r="G621" t="s">
        <v>1522</v>
      </c>
      <c r="H621" t="s">
        <v>1529</v>
      </c>
      <c r="I621" t="s">
        <v>15</v>
      </c>
      <c r="K621">
        <v>1</v>
      </c>
      <c r="L621" t="s">
        <v>1819</v>
      </c>
      <c r="M621" t="s">
        <v>1818</v>
      </c>
    </row>
    <row r="622" spans="1:18">
      <c r="A622">
        <v>10</v>
      </c>
      <c r="B622">
        <v>13</v>
      </c>
      <c r="C622">
        <v>33</v>
      </c>
      <c r="D622" t="s">
        <v>1298</v>
      </c>
      <c r="E622" t="s">
        <v>2929</v>
      </c>
      <c r="F622" t="s">
        <v>2383</v>
      </c>
      <c r="G622" t="s">
        <v>1522</v>
      </c>
      <c r="H622" t="s">
        <v>1636</v>
      </c>
      <c r="K622">
        <v>1</v>
      </c>
      <c r="L622" t="s">
        <v>1816</v>
      </c>
    </row>
    <row r="623" spans="1:18">
      <c r="A623">
        <v>10</v>
      </c>
      <c r="B623">
        <v>13</v>
      </c>
      <c r="C623">
        <v>34</v>
      </c>
      <c r="D623" t="s">
        <v>1298</v>
      </c>
      <c r="E623" t="s">
        <v>2930</v>
      </c>
      <c r="F623" t="s">
        <v>2383</v>
      </c>
      <c r="G623" t="s">
        <v>1522</v>
      </c>
      <c r="H623" t="s">
        <v>1637</v>
      </c>
      <c r="K623">
        <v>1</v>
      </c>
      <c r="L623" t="s">
        <v>1814</v>
      </c>
    </row>
    <row r="624" spans="1:18">
      <c r="A624">
        <v>10</v>
      </c>
      <c r="B624">
        <v>13</v>
      </c>
      <c r="C624">
        <v>35</v>
      </c>
      <c r="D624" t="s">
        <v>1298</v>
      </c>
      <c r="E624" t="s">
        <v>2931</v>
      </c>
      <c r="F624" t="s">
        <v>2383</v>
      </c>
      <c r="G624" t="s">
        <v>1522</v>
      </c>
      <c r="H624" t="s">
        <v>1638</v>
      </c>
      <c r="K624">
        <v>1</v>
      </c>
      <c r="L624" t="s">
        <v>1815</v>
      </c>
    </row>
    <row r="625" spans="1:18">
      <c r="A625">
        <v>10</v>
      </c>
      <c r="B625">
        <v>13</v>
      </c>
      <c r="C625">
        <v>36</v>
      </c>
      <c r="D625" t="s">
        <v>1298</v>
      </c>
      <c r="E625" t="s">
        <v>2932</v>
      </c>
      <c r="F625" t="s">
        <v>2383</v>
      </c>
      <c r="G625" t="s">
        <v>1522</v>
      </c>
      <c r="H625" t="s">
        <v>1639</v>
      </c>
      <c r="K625">
        <v>1</v>
      </c>
      <c r="L625" t="s">
        <v>1817</v>
      </c>
    </row>
    <row r="626" spans="1:18">
      <c r="A626">
        <v>10</v>
      </c>
      <c r="B626">
        <v>13</v>
      </c>
      <c r="C626">
        <v>37</v>
      </c>
      <c r="D626" t="s">
        <v>1298</v>
      </c>
      <c r="E626" t="s">
        <v>2933</v>
      </c>
      <c r="F626" t="s">
        <v>2383</v>
      </c>
      <c r="G626" t="s">
        <v>1522</v>
      </c>
      <c r="H626" t="s">
        <v>1538</v>
      </c>
      <c r="K626">
        <v>1</v>
      </c>
      <c r="L626" t="s">
        <v>1813</v>
      </c>
    </row>
    <row r="627" spans="1:18">
      <c r="A627">
        <v>10</v>
      </c>
      <c r="B627">
        <v>14</v>
      </c>
      <c r="C627">
        <v>1</v>
      </c>
      <c r="D627" t="s">
        <v>1298</v>
      </c>
      <c r="E627" t="s">
        <v>2934</v>
      </c>
      <c r="F627" t="s">
        <v>2383</v>
      </c>
      <c r="G627" t="s">
        <v>1521</v>
      </c>
      <c r="H627" t="s">
        <v>1523</v>
      </c>
      <c r="I627" t="s">
        <v>1631</v>
      </c>
      <c r="K627">
        <v>1</v>
      </c>
      <c r="L627" t="s">
        <v>1909</v>
      </c>
    </row>
    <row r="628" spans="1:18">
      <c r="A628">
        <v>10</v>
      </c>
      <c r="B628">
        <v>14</v>
      </c>
      <c r="C628">
        <v>2</v>
      </c>
      <c r="D628" t="s">
        <v>1298</v>
      </c>
      <c r="E628" t="s">
        <v>2935</v>
      </c>
      <c r="F628" t="s">
        <v>2383</v>
      </c>
      <c r="G628" t="s">
        <v>1521</v>
      </c>
      <c r="H628" s="409" t="s">
        <v>322</v>
      </c>
      <c r="I628" t="s">
        <v>1631</v>
      </c>
      <c r="K628">
        <v>1</v>
      </c>
      <c r="L628" t="s">
        <v>1894</v>
      </c>
    </row>
    <row r="629" spans="1:18">
      <c r="A629">
        <v>10</v>
      </c>
      <c r="B629">
        <v>14</v>
      </c>
      <c r="C629">
        <v>3</v>
      </c>
      <c r="D629" t="s">
        <v>1298</v>
      </c>
      <c r="E629" t="s">
        <v>3501</v>
      </c>
      <c r="F629" t="s">
        <v>2383</v>
      </c>
      <c r="G629" t="s">
        <v>1521</v>
      </c>
      <c r="H629" t="s">
        <v>1526</v>
      </c>
      <c r="I629" t="s">
        <v>1629</v>
      </c>
      <c r="K629">
        <v>1</v>
      </c>
      <c r="L629" t="s">
        <v>1896</v>
      </c>
      <c r="M629" t="s">
        <v>1898</v>
      </c>
      <c r="N629" t="s">
        <v>12</v>
      </c>
      <c r="O629" t="s">
        <v>1895</v>
      </c>
      <c r="P629" t="s">
        <v>11</v>
      </c>
      <c r="Q629" t="s">
        <v>1897</v>
      </c>
      <c r="R629" t="s">
        <v>364</v>
      </c>
    </row>
    <row r="630" spans="1:18">
      <c r="A630">
        <v>10</v>
      </c>
      <c r="B630">
        <v>14</v>
      </c>
      <c r="C630">
        <v>4</v>
      </c>
      <c r="D630" t="s">
        <v>1298</v>
      </c>
      <c r="E630" t="s">
        <v>3502</v>
      </c>
      <c r="F630" t="s">
        <v>2383</v>
      </c>
      <c r="G630" t="s">
        <v>1521</v>
      </c>
      <c r="H630" t="s">
        <v>66</v>
      </c>
      <c r="I630" t="s">
        <v>1629</v>
      </c>
      <c r="K630">
        <v>1</v>
      </c>
      <c r="L630" t="s">
        <v>1916</v>
      </c>
      <c r="M630" t="s">
        <v>1918</v>
      </c>
      <c r="N630" t="s">
        <v>12</v>
      </c>
      <c r="O630" t="s">
        <v>1915</v>
      </c>
      <c r="P630" t="s">
        <v>11</v>
      </c>
      <c r="Q630" t="s">
        <v>1917</v>
      </c>
      <c r="R630" t="s">
        <v>364</v>
      </c>
    </row>
    <row r="631" spans="1:18">
      <c r="A631">
        <v>10</v>
      </c>
      <c r="B631">
        <v>14</v>
      </c>
      <c r="C631">
        <v>5</v>
      </c>
      <c r="D631" t="s">
        <v>1298</v>
      </c>
      <c r="E631" t="s">
        <v>2936</v>
      </c>
      <c r="F631" t="s">
        <v>2383</v>
      </c>
      <c r="G631" t="s">
        <v>1521</v>
      </c>
      <c r="H631" t="s">
        <v>336</v>
      </c>
      <c r="K631">
        <v>1</v>
      </c>
      <c r="L631" t="s">
        <v>1892</v>
      </c>
    </row>
    <row r="632" spans="1:18">
      <c r="A632">
        <v>10</v>
      </c>
      <c r="B632">
        <v>14</v>
      </c>
      <c r="C632">
        <v>6</v>
      </c>
      <c r="D632" t="s">
        <v>1298</v>
      </c>
      <c r="E632" t="s">
        <v>2937</v>
      </c>
      <c r="F632" t="s">
        <v>2383</v>
      </c>
      <c r="G632" t="s">
        <v>1521</v>
      </c>
      <c r="H632" t="s">
        <v>337</v>
      </c>
      <c r="K632">
        <v>1</v>
      </c>
      <c r="L632" t="s">
        <v>2367</v>
      </c>
    </row>
    <row r="633" spans="1:18">
      <c r="A633">
        <v>10</v>
      </c>
      <c r="B633">
        <v>14</v>
      </c>
      <c r="C633">
        <v>7</v>
      </c>
      <c r="D633" t="s">
        <v>1298</v>
      </c>
      <c r="E633" t="s">
        <v>2938</v>
      </c>
      <c r="F633" t="s">
        <v>2383</v>
      </c>
      <c r="G633" t="s">
        <v>1521</v>
      </c>
      <c r="H633" t="s">
        <v>1535</v>
      </c>
      <c r="I633" t="s">
        <v>61</v>
      </c>
      <c r="K633">
        <v>1</v>
      </c>
      <c r="L633" t="s">
        <v>1893</v>
      </c>
    </row>
    <row r="634" spans="1:18">
      <c r="A634">
        <v>10</v>
      </c>
      <c r="B634">
        <v>14</v>
      </c>
      <c r="C634">
        <v>8</v>
      </c>
      <c r="D634" t="s">
        <v>1298</v>
      </c>
      <c r="E634" t="s">
        <v>3573</v>
      </c>
      <c r="F634" t="s">
        <v>2383</v>
      </c>
      <c r="G634" t="s">
        <v>1521</v>
      </c>
      <c r="H634" t="s">
        <v>1529</v>
      </c>
      <c r="I634" t="s">
        <v>15</v>
      </c>
      <c r="K634">
        <v>1</v>
      </c>
      <c r="L634" t="s">
        <v>1908</v>
      </c>
      <c r="M634" t="s">
        <v>1907</v>
      </c>
    </row>
    <row r="635" spans="1:18">
      <c r="A635">
        <v>10</v>
      </c>
      <c r="B635">
        <v>14</v>
      </c>
      <c r="C635">
        <v>9</v>
      </c>
      <c r="D635" t="s">
        <v>1298</v>
      </c>
      <c r="E635" t="s">
        <v>2939</v>
      </c>
      <c r="F635" t="s">
        <v>2383</v>
      </c>
      <c r="G635" t="s">
        <v>1521</v>
      </c>
      <c r="H635" t="s">
        <v>1530</v>
      </c>
      <c r="K635">
        <v>1</v>
      </c>
      <c r="L635" t="s">
        <v>1905</v>
      </c>
    </row>
    <row r="636" spans="1:18">
      <c r="A636">
        <v>10</v>
      </c>
      <c r="B636">
        <v>14</v>
      </c>
      <c r="C636">
        <v>10</v>
      </c>
      <c r="D636" t="s">
        <v>1298</v>
      </c>
      <c r="E636" t="s">
        <v>2940</v>
      </c>
      <c r="F636" t="s">
        <v>2383</v>
      </c>
      <c r="G636" t="s">
        <v>1521</v>
      </c>
      <c r="H636" t="s">
        <v>1531</v>
      </c>
      <c r="K636">
        <v>1</v>
      </c>
      <c r="L636" t="s">
        <v>1903</v>
      </c>
    </row>
    <row r="637" spans="1:18">
      <c r="A637">
        <v>10</v>
      </c>
      <c r="B637">
        <v>14</v>
      </c>
      <c r="C637">
        <v>11</v>
      </c>
      <c r="D637" t="s">
        <v>1298</v>
      </c>
      <c r="E637" t="s">
        <v>2941</v>
      </c>
      <c r="F637" t="s">
        <v>2383</v>
      </c>
      <c r="G637" t="s">
        <v>1521</v>
      </c>
      <c r="H637" t="s">
        <v>1532</v>
      </c>
      <c r="K637">
        <v>1</v>
      </c>
      <c r="L637" t="s">
        <v>1904</v>
      </c>
    </row>
    <row r="638" spans="1:18">
      <c r="A638">
        <v>10</v>
      </c>
      <c r="B638">
        <v>14</v>
      </c>
      <c r="C638">
        <v>12</v>
      </c>
      <c r="D638" t="s">
        <v>1298</v>
      </c>
      <c r="E638" t="s">
        <v>2942</v>
      </c>
      <c r="F638" t="s">
        <v>2383</v>
      </c>
      <c r="G638" t="s">
        <v>1521</v>
      </c>
      <c r="H638" t="s">
        <v>1533</v>
      </c>
      <c r="K638">
        <v>1</v>
      </c>
      <c r="L638" t="s">
        <v>1906</v>
      </c>
    </row>
    <row r="639" spans="1:18">
      <c r="A639">
        <v>10</v>
      </c>
      <c r="B639">
        <v>14</v>
      </c>
      <c r="C639">
        <v>13</v>
      </c>
      <c r="D639" t="s">
        <v>1298</v>
      </c>
      <c r="E639" t="s">
        <v>2943</v>
      </c>
      <c r="F639" t="s">
        <v>2383</v>
      </c>
      <c r="G639" t="s">
        <v>1521</v>
      </c>
      <c r="H639" t="s">
        <v>1534</v>
      </c>
      <c r="K639">
        <v>1</v>
      </c>
      <c r="L639" t="s">
        <v>1902</v>
      </c>
    </row>
    <row r="640" spans="1:18">
      <c r="A640">
        <v>10</v>
      </c>
      <c r="B640">
        <v>14</v>
      </c>
      <c r="C640">
        <v>14</v>
      </c>
      <c r="D640" t="s">
        <v>1298</v>
      </c>
      <c r="E640" t="s">
        <v>3503</v>
      </c>
      <c r="F640" t="s">
        <v>2383</v>
      </c>
      <c r="G640" t="s">
        <v>1521</v>
      </c>
      <c r="H640" s="409" t="s">
        <v>326</v>
      </c>
      <c r="I640" t="s">
        <v>1629</v>
      </c>
      <c r="K640">
        <v>1</v>
      </c>
      <c r="L640" t="s">
        <v>1912</v>
      </c>
      <c r="M640" t="s">
        <v>1914</v>
      </c>
      <c r="N640" t="s">
        <v>12</v>
      </c>
      <c r="O640" t="s">
        <v>1911</v>
      </c>
      <c r="P640" t="s">
        <v>11</v>
      </c>
      <c r="Q640" t="s">
        <v>1913</v>
      </c>
      <c r="R640" t="s">
        <v>364</v>
      </c>
    </row>
    <row r="641" spans="1:18">
      <c r="A641">
        <v>10</v>
      </c>
      <c r="B641">
        <v>14</v>
      </c>
      <c r="C641">
        <v>15</v>
      </c>
      <c r="D641" t="s">
        <v>1298</v>
      </c>
      <c r="E641" t="s">
        <v>3626</v>
      </c>
      <c r="F641" t="s">
        <v>2383</v>
      </c>
      <c r="G641" t="s">
        <v>1521</v>
      </c>
      <c r="H641" t="s">
        <v>1524</v>
      </c>
      <c r="I641" t="s">
        <v>1635</v>
      </c>
      <c r="K641">
        <v>1</v>
      </c>
      <c r="L641" t="s">
        <v>1900</v>
      </c>
      <c r="M641" t="s">
        <v>1901</v>
      </c>
      <c r="N641" t="s">
        <v>388</v>
      </c>
      <c r="O641" t="s">
        <v>1899</v>
      </c>
    </row>
    <row r="642" spans="1:18">
      <c r="A642">
        <v>10</v>
      </c>
      <c r="B642">
        <v>14</v>
      </c>
      <c r="C642">
        <v>16</v>
      </c>
      <c r="D642" t="s">
        <v>1298</v>
      </c>
      <c r="E642" t="s">
        <v>3627</v>
      </c>
      <c r="F642" t="s">
        <v>2383</v>
      </c>
      <c r="G642" t="s">
        <v>1521</v>
      </c>
      <c r="H642" t="s">
        <v>235</v>
      </c>
      <c r="I642" t="s">
        <v>1635</v>
      </c>
      <c r="K642">
        <v>1</v>
      </c>
      <c r="L642" t="s">
        <v>1870</v>
      </c>
      <c r="M642" t="s">
        <v>1871</v>
      </c>
      <c r="N642" t="s">
        <v>388</v>
      </c>
      <c r="O642" t="s">
        <v>1869</v>
      </c>
    </row>
    <row r="643" spans="1:18">
      <c r="A643">
        <v>10</v>
      </c>
      <c r="B643">
        <v>14</v>
      </c>
      <c r="C643">
        <v>17</v>
      </c>
      <c r="D643" t="s">
        <v>1298</v>
      </c>
      <c r="E643" t="s">
        <v>3628</v>
      </c>
      <c r="F643" t="s">
        <v>2383</v>
      </c>
      <c r="G643" t="s">
        <v>1521</v>
      </c>
      <c r="H643" t="s">
        <v>1525</v>
      </c>
      <c r="I643" t="s">
        <v>1635</v>
      </c>
      <c r="K643">
        <v>1</v>
      </c>
      <c r="L643" t="s">
        <v>1928</v>
      </c>
      <c r="M643" t="s">
        <v>1929</v>
      </c>
      <c r="N643" t="s">
        <v>388</v>
      </c>
      <c r="O643" t="s">
        <v>1927</v>
      </c>
    </row>
    <row r="644" spans="1:18">
      <c r="A644">
        <v>10</v>
      </c>
      <c r="B644">
        <v>14</v>
      </c>
      <c r="C644">
        <v>18</v>
      </c>
      <c r="D644" t="s">
        <v>1298</v>
      </c>
      <c r="E644" t="s">
        <v>2944</v>
      </c>
      <c r="F644" t="s">
        <v>2383</v>
      </c>
      <c r="G644" t="s">
        <v>1521</v>
      </c>
      <c r="H644" t="s">
        <v>323</v>
      </c>
      <c r="K644">
        <v>1</v>
      </c>
      <c r="L644" t="s">
        <v>1924</v>
      </c>
    </row>
    <row r="645" spans="1:18">
      <c r="A645">
        <v>10</v>
      </c>
      <c r="B645">
        <v>14</v>
      </c>
      <c r="C645">
        <v>19</v>
      </c>
      <c r="D645" t="s">
        <v>1298</v>
      </c>
      <c r="E645" t="s">
        <v>2945</v>
      </c>
      <c r="F645" t="s">
        <v>2383</v>
      </c>
      <c r="G645" t="s">
        <v>1521</v>
      </c>
      <c r="H645" t="s">
        <v>324</v>
      </c>
      <c r="K645">
        <v>1</v>
      </c>
      <c r="L645" t="s">
        <v>1925</v>
      </c>
    </row>
    <row r="646" spans="1:18">
      <c r="A646">
        <v>10</v>
      </c>
      <c r="B646">
        <v>14</v>
      </c>
      <c r="C646">
        <v>20</v>
      </c>
      <c r="D646" t="s">
        <v>1298</v>
      </c>
      <c r="E646" t="s">
        <v>2946</v>
      </c>
      <c r="F646" t="s">
        <v>2383</v>
      </c>
      <c r="G646" t="s">
        <v>1521</v>
      </c>
      <c r="H646" t="s">
        <v>325</v>
      </c>
      <c r="K646">
        <v>1</v>
      </c>
      <c r="L646" t="s">
        <v>1926</v>
      </c>
    </row>
    <row r="647" spans="1:18">
      <c r="A647">
        <v>10</v>
      </c>
      <c r="B647">
        <v>14</v>
      </c>
      <c r="C647">
        <v>21</v>
      </c>
      <c r="D647" t="s">
        <v>1298</v>
      </c>
      <c r="E647" t="s">
        <v>3504</v>
      </c>
      <c r="F647" t="s">
        <v>2383</v>
      </c>
      <c r="G647" t="s">
        <v>1521</v>
      </c>
      <c r="H647" t="s">
        <v>1536</v>
      </c>
      <c r="I647" t="s">
        <v>1629</v>
      </c>
      <c r="K647">
        <v>1</v>
      </c>
      <c r="L647" t="s">
        <v>1920</v>
      </c>
      <c r="M647" t="s">
        <v>1922</v>
      </c>
      <c r="N647" t="s">
        <v>12</v>
      </c>
      <c r="O647" t="s">
        <v>1919</v>
      </c>
      <c r="P647" t="s">
        <v>11</v>
      </c>
      <c r="Q647" t="s">
        <v>1921</v>
      </c>
      <c r="R647" t="s">
        <v>364</v>
      </c>
    </row>
    <row r="648" spans="1:18">
      <c r="A648">
        <v>10</v>
      </c>
      <c r="B648">
        <v>14</v>
      </c>
      <c r="C648">
        <v>22</v>
      </c>
      <c r="D648" t="s">
        <v>1298</v>
      </c>
      <c r="E648" t="s">
        <v>2947</v>
      </c>
      <c r="F648" t="s">
        <v>2383</v>
      </c>
      <c r="G648" t="s">
        <v>1521</v>
      </c>
      <c r="H648" t="s">
        <v>116</v>
      </c>
      <c r="K648">
        <v>1</v>
      </c>
      <c r="L648" t="s">
        <v>1923</v>
      </c>
    </row>
    <row r="649" spans="1:18">
      <c r="A649">
        <v>10</v>
      </c>
      <c r="B649">
        <v>14</v>
      </c>
      <c r="C649">
        <v>23</v>
      </c>
      <c r="D649" t="s">
        <v>1298</v>
      </c>
      <c r="E649" t="s">
        <v>2948</v>
      </c>
      <c r="F649" t="s">
        <v>2383</v>
      </c>
      <c r="G649" t="s">
        <v>1521</v>
      </c>
      <c r="H649" t="s">
        <v>319</v>
      </c>
      <c r="K649">
        <v>1</v>
      </c>
      <c r="L649" t="s">
        <v>1910</v>
      </c>
    </row>
    <row r="650" spans="1:18">
      <c r="A650">
        <v>10</v>
      </c>
      <c r="B650">
        <v>14</v>
      </c>
      <c r="C650">
        <v>24</v>
      </c>
      <c r="D650" t="s">
        <v>1298</v>
      </c>
      <c r="E650" t="s">
        <v>2949</v>
      </c>
      <c r="F650" t="s">
        <v>2383</v>
      </c>
      <c r="G650" t="s">
        <v>1521</v>
      </c>
      <c r="H650" t="s">
        <v>1527</v>
      </c>
      <c r="K650">
        <v>1</v>
      </c>
      <c r="L650" t="s">
        <v>1872</v>
      </c>
    </row>
    <row r="651" spans="1:18">
      <c r="A651">
        <v>10</v>
      </c>
      <c r="B651">
        <v>14</v>
      </c>
      <c r="C651">
        <v>25</v>
      </c>
      <c r="D651" t="s">
        <v>1298</v>
      </c>
      <c r="E651" t="s">
        <v>2950</v>
      </c>
      <c r="F651" t="s">
        <v>2383</v>
      </c>
      <c r="G651" t="s">
        <v>1521</v>
      </c>
      <c r="H651" t="s">
        <v>166</v>
      </c>
      <c r="K651">
        <v>1</v>
      </c>
      <c r="L651" t="s">
        <v>1886</v>
      </c>
    </row>
    <row r="652" spans="1:18">
      <c r="A652">
        <v>10</v>
      </c>
      <c r="B652">
        <v>14</v>
      </c>
      <c r="C652">
        <v>26</v>
      </c>
      <c r="D652" t="s">
        <v>1298</v>
      </c>
      <c r="E652" t="s">
        <v>3505</v>
      </c>
      <c r="F652" t="s">
        <v>2383</v>
      </c>
      <c r="G652" t="s">
        <v>1521</v>
      </c>
      <c r="H652" t="s">
        <v>327</v>
      </c>
      <c r="I652" t="s">
        <v>1629</v>
      </c>
      <c r="K652">
        <v>1</v>
      </c>
      <c r="L652" t="s">
        <v>1883</v>
      </c>
      <c r="M652" t="s">
        <v>1885</v>
      </c>
      <c r="N652" t="s">
        <v>12</v>
      </c>
      <c r="O652" t="s">
        <v>1882</v>
      </c>
      <c r="P652" t="s">
        <v>11</v>
      </c>
      <c r="Q652" t="s">
        <v>1884</v>
      </c>
      <c r="R652" t="s">
        <v>364</v>
      </c>
    </row>
    <row r="653" spans="1:18">
      <c r="A653">
        <v>10</v>
      </c>
      <c r="B653">
        <v>14</v>
      </c>
      <c r="C653">
        <v>27</v>
      </c>
      <c r="D653" t="s">
        <v>1298</v>
      </c>
      <c r="E653" t="s">
        <v>3506</v>
      </c>
      <c r="F653" t="s">
        <v>2383</v>
      </c>
      <c r="G653" t="s">
        <v>1521</v>
      </c>
      <c r="H653" t="s">
        <v>1528</v>
      </c>
      <c r="I653" t="s">
        <v>1629</v>
      </c>
      <c r="K653">
        <v>1</v>
      </c>
      <c r="L653" t="s">
        <v>1888</v>
      </c>
      <c r="M653" t="s">
        <v>1890</v>
      </c>
      <c r="N653" t="s">
        <v>12</v>
      </c>
      <c r="O653" t="s">
        <v>1887</v>
      </c>
      <c r="P653" t="s">
        <v>11</v>
      </c>
      <c r="Q653" t="s">
        <v>1889</v>
      </c>
      <c r="R653" t="s">
        <v>364</v>
      </c>
    </row>
    <row r="654" spans="1:18">
      <c r="A654">
        <v>10</v>
      </c>
      <c r="B654">
        <v>14</v>
      </c>
      <c r="C654">
        <v>28</v>
      </c>
      <c r="D654" t="s">
        <v>1298</v>
      </c>
      <c r="E654" t="s">
        <v>2951</v>
      </c>
      <c r="F654" t="s">
        <v>2383</v>
      </c>
      <c r="G654" t="s">
        <v>1521</v>
      </c>
      <c r="H654" t="s">
        <v>328</v>
      </c>
      <c r="K654">
        <v>1</v>
      </c>
      <c r="L654" t="s">
        <v>1891</v>
      </c>
    </row>
    <row r="655" spans="1:18">
      <c r="A655">
        <v>10</v>
      </c>
      <c r="B655">
        <v>14</v>
      </c>
      <c r="C655">
        <v>29</v>
      </c>
      <c r="D655" t="s">
        <v>1298</v>
      </c>
      <c r="E655" t="s">
        <v>2952</v>
      </c>
      <c r="F655" t="s">
        <v>2383</v>
      </c>
      <c r="G655" t="s">
        <v>1522</v>
      </c>
      <c r="H655" t="s">
        <v>1537</v>
      </c>
      <c r="K655">
        <v>1</v>
      </c>
      <c r="L655" t="s">
        <v>1873</v>
      </c>
    </row>
    <row r="656" spans="1:18">
      <c r="A656">
        <v>10</v>
      </c>
      <c r="B656">
        <v>14</v>
      </c>
      <c r="C656">
        <v>30</v>
      </c>
      <c r="D656" t="s">
        <v>1298</v>
      </c>
      <c r="E656" t="s">
        <v>2953</v>
      </c>
      <c r="F656" t="s">
        <v>2383</v>
      </c>
      <c r="G656" t="s">
        <v>1522</v>
      </c>
      <c r="H656" t="s">
        <v>176</v>
      </c>
      <c r="K656">
        <v>1</v>
      </c>
      <c r="L656" t="s">
        <v>2368</v>
      </c>
    </row>
    <row r="657" spans="1:18">
      <c r="A657">
        <v>10</v>
      </c>
      <c r="B657">
        <v>14</v>
      </c>
      <c r="C657">
        <v>31</v>
      </c>
      <c r="D657" t="s">
        <v>1298</v>
      </c>
      <c r="E657" t="s">
        <v>2954</v>
      </c>
      <c r="F657" t="s">
        <v>2383</v>
      </c>
      <c r="G657" t="s">
        <v>1522</v>
      </c>
      <c r="H657" t="s">
        <v>178</v>
      </c>
      <c r="K657">
        <v>1</v>
      </c>
      <c r="L657" t="s">
        <v>1881</v>
      </c>
    </row>
    <row r="658" spans="1:18">
      <c r="A658">
        <v>10</v>
      </c>
      <c r="B658">
        <v>14</v>
      </c>
      <c r="C658">
        <v>32</v>
      </c>
      <c r="D658" t="s">
        <v>1298</v>
      </c>
      <c r="E658" t="s">
        <v>3574</v>
      </c>
      <c r="F658" t="s">
        <v>2383</v>
      </c>
      <c r="G658" t="s">
        <v>1522</v>
      </c>
      <c r="H658" t="s">
        <v>1529</v>
      </c>
      <c r="I658" t="s">
        <v>15</v>
      </c>
      <c r="K658">
        <v>1</v>
      </c>
      <c r="L658" t="s">
        <v>1880</v>
      </c>
      <c r="M658" t="s">
        <v>1879</v>
      </c>
    </row>
    <row r="659" spans="1:18">
      <c r="A659">
        <v>10</v>
      </c>
      <c r="B659">
        <v>14</v>
      </c>
      <c r="C659">
        <v>33</v>
      </c>
      <c r="D659" t="s">
        <v>1298</v>
      </c>
      <c r="E659" t="s">
        <v>2955</v>
      </c>
      <c r="F659" t="s">
        <v>2383</v>
      </c>
      <c r="G659" t="s">
        <v>1522</v>
      </c>
      <c r="H659" t="s">
        <v>1636</v>
      </c>
      <c r="K659">
        <v>1</v>
      </c>
      <c r="L659" t="s">
        <v>1877</v>
      </c>
    </row>
    <row r="660" spans="1:18">
      <c r="A660">
        <v>10</v>
      </c>
      <c r="B660">
        <v>14</v>
      </c>
      <c r="C660">
        <v>34</v>
      </c>
      <c r="D660" t="s">
        <v>1298</v>
      </c>
      <c r="E660" t="s">
        <v>2956</v>
      </c>
      <c r="F660" t="s">
        <v>2383</v>
      </c>
      <c r="G660" t="s">
        <v>1522</v>
      </c>
      <c r="H660" t="s">
        <v>1637</v>
      </c>
      <c r="K660">
        <v>1</v>
      </c>
      <c r="L660" t="s">
        <v>1875</v>
      </c>
    </row>
    <row r="661" spans="1:18">
      <c r="A661">
        <v>10</v>
      </c>
      <c r="B661">
        <v>14</v>
      </c>
      <c r="C661">
        <v>35</v>
      </c>
      <c r="D661" t="s">
        <v>1298</v>
      </c>
      <c r="E661" t="s">
        <v>2957</v>
      </c>
      <c r="F661" t="s">
        <v>2383</v>
      </c>
      <c r="G661" t="s">
        <v>1522</v>
      </c>
      <c r="H661" t="s">
        <v>1638</v>
      </c>
      <c r="K661">
        <v>1</v>
      </c>
      <c r="L661" t="s">
        <v>1876</v>
      </c>
    </row>
    <row r="662" spans="1:18">
      <c r="A662">
        <v>10</v>
      </c>
      <c r="B662">
        <v>14</v>
      </c>
      <c r="C662">
        <v>36</v>
      </c>
      <c r="D662" t="s">
        <v>1298</v>
      </c>
      <c r="E662" t="s">
        <v>2958</v>
      </c>
      <c r="F662" t="s">
        <v>2383</v>
      </c>
      <c r="G662" t="s">
        <v>1522</v>
      </c>
      <c r="H662" t="s">
        <v>1639</v>
      </c>
      <c r="K662">
        <v>1</v>
      </c>
      <c r="L662" t="s">
        <v>1878</v>
      </c>
    </row>
    <row r="663" spans="1:18">
      <c r="A663">
        <v>10</v>
      </c>
      <c r="B663">
        <v>14</v>
      </c>
      <c r="C663">
        <v>37</v>
      </c>
      <c r="D663" t="s">
        <v>1298</v>
      </c>
      <c r="E663" t="s">
        <v>2959</v>
      </c>
      <c r="F663" t="s">
        <v>2383</v>
      </c>
      <c r="G663" t="s">
        <v>1522</v>
      </c>
      <c r="H663" t="s">
        <v>1538</v>
      </c>
      <c r="K663">
        <v>1</v>
      </c>
      <c r="L663" t="s">
        <v>1874</v>
      </c>
    </row>
    <row r="664" spans="1:18">
      <c r="A664">
        <v>10</v>
      </c>
      <c r="B664">
        <v>15</v>
      </c>
      <c r="C664">
        <v>1</v>
      </c>
      <c r="D664" t="s">
        <v>1298</v>
      </c>
      <c r="E664" t="s">
        <v>2960</v>
      </c>
      <c r="F664" t="s">
        <v>2383</v>
      </c>
      <c r="G664" t="s">
        <v>1521</v>
      </c>
      <c r="H664" t="s">
        <v>1523</v>
      </c>
      <c r="I664" t="s">
        <v>1631</v>
      </c>
      <c r="K664">
        <v>1</v>
      </c>
      <c r="L664" t="s">
        <v>1970</v>
      </c>
    </row>
    <row r="665" spans="1:18">
      <c r="A665">
        <v>10</v>
      </c>
      <c r="B665">
        <v>15</v>
      </c>
      <c r="C665">
        <v>2</v>
      </c>
      <c r="D665" t="s">
        <v>1298</v>
      </c>
      <c r="E665" t="s">
        <v>2961</v>
      </c>
      <c r="F665" t="s">
        <v>2383</v>
      </c>
      <c r="G665" t="s">
        <v>1521</v>
      </c>
      <c r="H665" s="409" t="s">
        <v>322</v>
      </c>
      <c r="I665" t="s">
        <v>1631</v>
      </c>
      <c r="K665">
        <v>1</v>
      </c>
      <c r="L665" t="s">
        <v>1955</v>
      </c>
    </row>
    <row r="666" spans="1:18">
      <c r="A666">
        <v>10</v>
      </c>
      <c r="B666">
        <v>15</v>
      </c>
      <c r="C666">
        <v>3</v>
      </c>
      <c r="D666" t="s">
        <v>1298</v>
      </c>
      <c r="E666" t="s">
        <v>3507</v>
      </c>
      <c r="F666" t="s">
        <v>2383</v>
      </c>
      <c r="G666" t="s">
        <v>1521</v>
      </c>
      <c r="H666" t="s">
        <v>1526</v>
      </c>
      <c r="I666" t="s">
        <v>1629</v>
      </c>
      <c r="K666">
        <v>1</v>
      </c>
      <c r="L666" t="s">
        <v>1957</v>
      </c>
      <c r="M666" t="s">
        <v>1959</v>
      </c>
      <c r="N666" t="s">
        <v>12</v>
      </c>
      <c r="O666" t="s">
        <v>1956</v>
      </c>
      <c r="P666" t="s">
        <v>11</v>
      </c>
      <c r="Q666" t="s">
        <v>1958</v>
      </c>
      <c r="R666" t="s">
        <v>364</v>
      </c>
    </row>
    <row r="667" spans="1:18">
      <c r="A667">
        <v>10</v>
      </c>
      <c r="B667">
        <v>15</v>
      </c>
      <c r="C667">
        <v>4</v>
      </c>
      <c r="D667" t="s">
        <v>1298</v>
      </c>
      <c r="E667" t="s">
        <v>3508</v>
      </c>
      <c r="F667" t="s">
        <v>2383</v>
      </c>
      <c r="G667" t="s">
        <v>1521</v>
      </c>
      <c r="H667" t="s">
        <v>66</v>
      </c>
      <c r="I667" t="s">
        <v>1629</v>
      </c>
      <c r="K667">
        <v>1</v>
      </c>
      <c r="L667" t="s">
        <v>1977</v>
      </c>
      <c r="M667" t="s">
        <v>1979</v>
      </c>
      <c r="N667" t="s">
        <v>12</v>
      </c>
      <c r="O667" t="s">
        <v>1976</v>
      </c>
      <c r="P667" t="s">
        <v>11</v>
      </c>
      <c r="Q667" t="s">
        <v>1978</v>
      </c>
      <c r="R667" t="s">
        <v>364</v>
      </c>
    </row>
    <row r="668" spans="1:18">
      <c r="A668">
        <v>10</v>
      </c>
      <c r="B668">
        <v>15</v>
      </c>
      <c r="C668">
        <v>5</v>
      </c>
      <c r="D668" t="s">
        <v>1298</v>
      </c>
      <c r="E668" t="s">
        <v>2962</v>
      </c>
      <c r="F668" t="s">
        <v>2383</v>
      </c>
      <c r="G668" t="s">
        <v>1521</v>
      </c>
      <c r="H668" t="s">
        <v>336</v>
      </c>
      <c r="K668">
        <v>1</v>
      </c>
      <c r="L668" t="s">
        <v>1953</v>
      </c>
    </row>
    <row r="669" spans="1:18">
      <c r="A669">
        <v>10</v>
      </c>
      <c r="B669">
        <v>15</v>
      </c>
      <c r="C669">
        <v>6</v>
      </c>
      <c r="D669" t="s">
        <v>1298</v>
      </c>
      <c r="E669" t="s">
        <v>2963</v>
      </c>
      <c r="F669" t="s">
        <v>2383</v>
      </c>
      <c r="G669" t="s">
        <v>1521</v>
      </c>
      <c r="H669" t="s">
        <v>337</v>
      </c>
      <c r="K669">
        <v>1</v>
      </c>
      <c r="L669" t="s">
        <v>2369</v>
      </c>
    </row>
    <row r="670" spans="1:18">
      <c r="A670">
        <v>10</v>
      </c>
      <c r="B670">
        <v>15</v>
      </c>
      <c r="C670">
        <v>7</v>
      </c>
      <c r="D670" t="s">
        <v>1298</v>
      </c>
      <c r="E670" t="s">
        <v>2964</v>
      </c>
      <c r="F670" t="s">
        <v>2383</v>
      </c>
      <c r="G670" t="s">
        <v>1521</v>
      </c>
      <c r="H670" t="s">
        <v>1535</v>
      </c>
      <c r="I670" t="s">
        <v>61</v>
      </c>
      <c r="K670">
        <v>1</v>
      </c>
      <c r="L670" t="s">
        <v>1954</v>
      </c>
    </row>
    <row r="671" spans="1:18">
      <c r="A671">
        <v>10</v>
      </c>
      <c r="B671">
        <v>15</v>
      </c>
      <c r="C671">
        <v>8</v>
      </c>
      <c r="D671" t="s">
        <v>1298</v>
      </c>
      <c r="E671" t="s">
        <v>3575</v>
      </c>
      <c r="F671" t="s">
        <v>2383</v>
      </c>
      <c r="G671" t="s">
        <v>1521</v>
      </c>
      <c r="H671" t="s">
        <v>1529</v>
      </c>
      <c r="I671" t="s">
        <v>15</v>
      </c>
      <c r="K671">
        <v>1</v>
      </c>
      <c r="L671" t="s">
        <v>1969</v>
      </c>
      <c r="M671" t="s">
        <v>1968</v>
      </c>
    </row>
    <row r="672" spans="1:18">
      <c r="A672">
        <v>10</v>
      </c>
      <c r="B672">
        <v>15</v>
      </c>
      <c r="C672">
        <v>9</v>
      </c>
      <c r="D672" t="s">
        <v>1298</v>
      </c>
      <c r="E672" t="s">
        <v>2965</v>
      </c>
      <c r="F672" t="s">
        <v>2383</v>
      </c>
      <c r="G672" t="s">
        <v>1521</v>
      </c>
      <c r="H672" t="s">
        <v>1530</v>
      </c>
      <c r="K672">
        <v>1</v>
      </c>
      <c r="L672" t="s">
        <v>1966</v>
      </c>
    </row>
    <row r="673" spans="1:18">
      <c r="A673">
        <v>10</v>
      </c>
      <c r="B673">
        <v>15</v>
      </c>
      <c r="C673">
        <v>10</v>
      </c>
      <c r="D673" t="s">
        <v>1298</v>
      </c>
      <c r="E673" t="s">
        <v>2966</v>
      </c>
      <c r="F673" t="s">
        <v>2383</v>
      </c>
      <c r="G673" t="s">
        <v>1521</v>
      </c>
      <c r="H673" t="s">
        <v>1531</v>
      </c>
      <c r="K673">
        <v>1</v>
      </c>
      <c r="L673" t="s">
        <v>1964</v>
      </c>
    </row>
    <row r="674" spans="1:18">
      <c r="A674">
        <v>10</v>
      </c>
      <c r="B674">
        <v>15</v>
      </c>
      <c r="C674">
        <v>11</v>
      </c>
      <c r="D674" t="s">
        <v>1298</v>
      </c>
      <c r="E674" t="s">
        <v>2967</v>
      </c>
      <c r="F674" t="s">
        <v>2383</v>
      </c>
      <c r="G674" t="s">
        <v>1521</v>
      </c>
      <c r="H674" t="s">
        <v>1532</v>
      </c>
      <c r="K674">
        <v>1</v>
      </c>
      <c r="L674" t="s">
        <v>1965</v>
      </c>
    </row>
    <row r="675" spans="1:18">
      <c r="A675">
        <v>10</v>
      </c>
      <c r="B675">
        <v>15</v>
      </c>
      <c r="C675">
        <v>12</v>
      </c>
      <c r="D675" t="s">
        <v>1298</v>
      </c>
      <c r="E675" t="s">
        <v>2968</v>
      </c>
      <c r="F675" t="s">
        <v>2383</v>
      </c>
      <c r="G675" t="s">
        <v>1521</v>
      </c>
      <c r="H675" t="s">
        <v>1533</v>
      </c>
      <c r="K675">
        <v>1</v>
      </c>
      <c r="L675" t="s">
        <v>1967</v>
      </c>
    </row>
    <row r="676" spans="1:18">
      <c r="A676">
        <v>10</v>
      </c>
      <c r="B676">
        <v>15</v>
      </c>
      <c r="C676">
        <v>13</v>
      </c>
      <c r="D676" t="s">
        <v>1298</v>
      </c>
      <c r="E676" t="s">
        <v>2969</v>
      </c>
      <c r="F676" t="s">
        <v>2383</v>
      </c>
      <c r="G676" t="s">
        <v>1521</v>
      </c>
      <c r="H676" t="s">
        <v>1534</v>
      </c>
      <c r="K676">
        <v>1</v>
      </c>
      <c r="L676" t="s">
        <v>1963</v>
      </c>
    </row>
    <row r="677" spans="1:18">
      <c r="A677">
        <v>10</v>
      </c>
      <c r="B677">
        <v>15</v>
      </c>
      <c r="C677">
        <v>14</v>
      </c>
      <c r="D677" t="s">
        <v>1298</v>
      </c>
      <c r="E677" t="s">
        <v>3509</v>
      </c>
      <c r="F677" t="s">
        <v>2383</v>
      </c>
      <c r="G677" t="s">
        <v>1521</v>
      </c>
      <c r="H677" s="409" t="s">
        <v>326</v>
      </c>
      <c r="I677" t="s">
        <v>1629</v>
      </c>
      <c r="K677">
        <v>1</v>
      </c>
      <c r="L677" t="s">
        <v>1973</v>
      </c>
      <c r="M677" t="s">
        <v>1975</v>
      </c>
      <c r="N677" t="s">
        <v>12</v>
      </c>
      <c r="O677" t="s">
        <v>1972</v>
      </c>
      <c r="P677" t="s">
        <v>11</v>
      </c>
      <c r="Q677" t="s">
        <v>1974</v>
      </c>
      <c r="R677" t="s">
        <v>364</v>
      </c>
    </row>
    <row r="678" spans="1:18">
      <c r="A678">
        <v>10</v>
      </c>
      <c r="B678">
        <v>15</v>
      </c>
      <c r="C678">
        <v>15</v>
      </c>
      <c r="D678" t="s">
        <v>1298</v>
      </c>
      <c r="E678" t="s">
        <v>3629</v>
      </c>
      <c r="F678" t="s">
        <v>2383</v>
      </c>
      <c r="G678" t="s">
        <v>1521</v>
      </c>
      <c r="H678" t="s">
        <v>1524</v>
      </c>
      <c r="I678" t="s">
        <v>1635</v>
      </c>
      <c r="K678">
        <v>1</v>
      </c>
      <c r="L678" t="s">
        <v>1961</v>
      </c>
      <c r="M678" t="s">
        <v>1962</v>
      </c>
      <c r="N678" t="s">
        <v>388</v>
      </c>
      <c r="O678" t="s">
        <v>1960</v>
      </c>
    </row>
    <row r="679" spans="1:18">
      <c r="A679">
        <v>10</v>
      </c>
      <c r="B679">
        <v>15</v>
      </c>
      <c r="C679">
        <v>16</v>
      </c>
      <c r="D679" t="s">
        <v>1298</v>
      </c>
      <c r="E679" t="s">
        <v>3630</v>
      </c>
      <c r="F679" t="s">
        <v>2383</v>
      </c>
      <c r="G679" t="s">
        <v>1521</v>
      </c>
      <c r="H679" t="s">
        <v>235</v>
      </c>
      <c r="I679" t="s">
        <v>1635</v>
      </c>
      <c r="K679">
        <v>1</v>
      </c>
      <c r="L679" t="s">
        <v>1931</v>
      </c>
      <c r="M679" t="s">
        <v>1932</v>
      </c>
      <c r="N679" t="s">
        <v>388</v>
      </c>
      <c r="O679" t="s">
        <v>1930</v>
      </c>
    </row>
    <row r="680" spans="1:18">
      <c r="A680">
        <v>10</v>
      </c>
      <c r="B680">
        <v>15</v>
      </c>
      <c r="C680">
        <v>17</v>
      </c>
      <c r="D680" t="s">
        <v>1298</v>
      </c>
      <c r="E680" t="s">
        <v>3631</v>
      </c>
      <c r="F680" t="s">
        <v>2383</v>
      </c>
      <c r="G680" t="s">
        <v>1521</v>
      </c>
      <c r="H680" t="s">
        <v>1525</v>
      </c>
      <c r="I680" t="s">
        <v>1635</v>
      </c>
      <c r="K680">
        <v>1</v>
      </c>
      <c r="L680" t="s">
        <v>1989</v>
      </c>
      <c r="M680" t="s">
        <v>1990</v>
      </c>
      <c r="N680" t="s">
        <v>388</v>
      </c>
      <c r="O680" t="s">
        <v>1988</v>
      </c>
    </row>
    <row r="681" spans="1:18">
      <c r="A681">
        <v>10</v>
      </c>
      <c r="B681">
        <v>15</v>
      </c>
      <c r="C681">
        <v>18</v>
      </c>
      <c r="D681" t="s">
        <v>1298</v>
      </c>
      <c r="E681" t="s">
        <v>2970</v>
      </c>
      <c r="F681" t="s">
        <v>2383</v>
      </c>
      <c r="G681" t="s">
        <v>1521</v>
      </c>
      <c r="H681" t="s">
        <v>323</v>
      </c>
      <c r="K681">
        <v>1</v>
      </c>
      <c r="L681" t="s">
        <v>1985</v>
      </c>
    </row>
    <row r="682" spans="1:18">
      <c r="A682">
        <v>10</v>
      </c>
      <c r="B682">
        <v>15</v>
      </c>
      <c r="C682">
        <v>19</v>
      </c>
      <c r="D682" t="s">
        <v>1298</v>
      </c>
      <c r="E682" t="s">
        <v>2971</v>
      </c>
      <c r="F682" t="s">
        <v>2383</v>
      </c>
      <c r="G682" t="s">
        <v>1521</v>
      </c>
      <c r="H682" t="s">
        <v>324</v>
      </c>
      <c r="K682">
        <v>1</v>
      </c>
      <c r="L682" t="s">
        <v>1986</v>
      </c>
    </row>
    <row r="683" spans="1:18">
      <c r="A683">
        <v>10</v>
      </c>
      <c r="B683">
        <v>15</v>
      </c>
      <c r="C683">
        <v>20</v>
      </c>
      <c r="D683" t="s">
        <v>1298</v>
      </c>
      <c r="E683" t="s">
        <v>2972</v>
      </c>
      <c r="F683" t="s">
        <v>2383</v>
      </c>
      <c r="G683" t="s">
        <v>1521</v>
      </c>
      <c r="H683" t="s">
        <v>325</v>
      </c>
      <c r="K683">
        <v>1</v>
      </c>
      <c r="L683" t="s">
        <v>1987</v>
      </c>
    </row>
    <row r="684" spans="1:18">
      <c r="A684">
        <v>10</v>
      </c>
      <c r="B684">
        <v>15</v>
      </c>
      <c r="C684">
        <v>21</v>
      </c>
      <c r="D684" t="s">
        <v>1298</v>
      </c>
      <c r="E684" t="s">
        <v>3510</v>
      </c>
      <c r="F684" t="s">
        <v>2383</v>
      </c>
      <c r="G684" t="s">
        <v>1521</v>
      </c>
      <c r="H684" t="s">
        <v>1536</v>
      </c>
      <c r="I684" t="s">
        <v>1629</v>
      </c>
      <c r="K684">
        <v>1</v>
      </c>
      <c r="L684" t="s">
        <v>1981</v>
      </c>
      <c r="M684" t="s">
        <v>1983</v>
      </c>
      <c r="N684" t="s">
        <v>12</v>
      </c>
      <c r="O684" t="s">
        <v>1980</v>
      </c>
      <c r="P684" t="s">
        <v>11</v>
      </c>
      <c r="Q684" t="s">
        <v>1982</v>
      </c>
      <c r="R684" t="s">
        <v>364</v>
      </c>
    </row>
    <row r="685" spans="1:18">
      <c r="A685">
        <v>10</v>
      </c>
      <c r="B685">
        <v>15</v>
      </c>
      <c r="C685">
        <v>22</v>
      </c>
      <c r="D685" t="s">
        <v>1298</v>
      </c>
      <c r="E685" t="s">
        <v>2973</v>
      </c>
      <c r="F685" t="s">
        <v>2383</v>
      </c>
      <c r="G685" t="s">
        <v>1521</v>
      </c>
      <c r="H685" t="s">
        <v>116</v>
      </c>
      <c r="K685">
        <v>1</v>
      </c>
      <c r="L685" t="s">
        <v>1984</v>
      </c>
    </row>
    <row r="686" spans="1:18">
      <c r="A686">
        <v>10</v>
      </c>
      <c r="B686">
        <v>15</v>
      </c>
      <c r="C686">
        <v>23</v>
      </c>
      <c r="D686" t="s">
        <v>1298</v>
      </c>
      <c r="E686" t="s">
        <v>2974</v>
      </c>
      <c r="F686" t="s">
        <v>2383</v>
      </c>
      <c r="G686" t="s">
        <v>1521</v>
      </c>
      <c r="H686" t="s">
        <v>319</v>
      </c>
      <c r="K686">
        <v>1</v>
      </c>
      <c r="L686" t="s">
        <v>1971</v>
      </c>
    </row>
    <row r="687" spans="1:18">
      <c r="A687">
        <v>10</v>
      </c>
      <c r="B687">
        <v>15</v>
      </c>
      <c r="C687">
        <v>24</v>
      </c>
      <c r="D687" t="s">
        <v>1298</v>
      </c>
      <c r="E687" t="s">
        <v>2975</v>
      </c>
      <c r="F687" t="s">
        <v>2383</v>
      </c>
      <c r="G687" t="s">
        <v>1521</v>
      </c>
      <c r="H687" t="s">
        <v>1527</v>
      </c>
      <c r="K687">
        <v>1</v>
      </c>
      <c r="L687" t="s">
        <v>1933</v>
      </c>
    </row>
    <row r="688" spans="1:18">
      <c r="A688">
        <v>10</v>
      </c>
      <c r="B688">
        <v>15</v>
      </c>
      <c r="C688">
        <v>25</v>
      </c>
      <c r="D688" t="s">
        <v>1298</v>
      </c>
      <c r="E688" t="s">
        <v>2976</v>
      </c>
      <c r="F688" t="s">
        <v>2383</v>
      </c>
      <c r="G688" t="s">
        <v>1521</v>
      </c>
      <c r="H688" t="s">
        <v>166</v>
      </c>
      <c r="K688">
        <v>1</v>
      </c>
      <c r="L688" t="s">
        <v>1947</v>
      </c>
    </row>
    <row r="689" spans="1:18">
      <c r="A689">
        <v>10</v>
      </c>
      <c r="B689">
        <v>15</v>
      </c>
      <c r="C689">
        <v>26</v>
      </c>
      <c r="D689" t="s">
        <v>1298</v>
      </c>
      <c r="E689" t="s">
        <v>3511</v>
      </c>
      <c r="F689" t="s">
        <v>2383</v>
      </c>
      <c r="G689" t="s">
        <v>1521</v>
      </c>
      <c r="H689" t="s">
        <v>327</v>
      </c>
      <c r="I689" t="s">
        <v>1629</v>
      </c>
      <c r="K689">
        <v>1</v>
      </c>
      <c r="L689" t="s">
        <v>1944</v>
      </c>
      <c r="M689" t="s">
        <v>1946</v>
      </c>
      <c r="N689" t="s">
        <v>12</v>
      </c>
      <c r="O689" t="s">
        <v>1943</v>
      </c>
      <c r="P689" t="s">
        <v>11</v>
      </c>
      <c r="Q689" t="s">
        <v>1945</v>
      </c>
      <c r="R689" t="s">
        <v>364</v>
      </c>
    </row>
    <row r="690" spans="1:18">
      <c r="A690">
        <v>10</v>
      </c>
      <c r="B690">
        <v>15</v>
      </c>
      <c r="C690">
        <v>27</v>
      </c>
      <c r="D690" t="s">
        <v>1298</v>
      </c>
      <c r="E690" t="s">
        <v>3512</v>
      </c>
      <c r="F690" t="s">
        <v>2383</v>
      </c>
      <c r="G690" t="s">
        <v>1521</v>
      </c>
      <c r="H690" t="s">
        <v>1528</v>
      </c>
      <c r="I690" t="s">
        <v>1629</v>
      </c>
      <c r="K690">
        <v>1</v>
      </c>
      <c r="L690" t="s">
        <v>1949</v>
      </c>
      <c r="M690" t="s">
        <v>1951</v>
      </c>
      <c r="N690" t="s">
        <v>12</v>
      </c>
      <c r="O690" t="s">
        <v>1948</v>
      </c>
      <c r="P690" t="s">
        <v>11</v>
      </c>
      <c r="Q690" t="s">
        <v>1950</v>
      </c>
      <c r="R690" t="s">
        <v>364</v>
      </c>
    </row>
    <row r="691" spans="1:18">
      <c r="A691">
        <v>10</v>
      </c>
      <c r="B691">
        <v>15</v>
      </c>
      <c r="C691">
        <v>28</v>
      </c>
      <c r="D691" t="s">
        <v>1298</v>
      </c>
      <c r="E691" t="s">
        <v>2977</v>
      </c>
      <c r="F691" t="s">
        <v>2383</v>
      </c>
      <c r="G691" t="s">
        <v>1521</v>
      </c>
      <c r="H691" t="s">
        <v>328</v>
      </c>
      <c r="K691">
        <v>1</v>
      </c>
      <c r="L691" t="s">
        <v>1952</v>
      </c>
    </row>
    <row r="692" spans="1:18">
      <c r="A692">
        <v>10</v>
      </c>
      <c r="B692">
        <v>15</v>
      </c>
      <c r="C692">
        <v>29</v>
      </c>
      <c r="D692" t="s">
        <v>1298</v>
      </c>
      <c r="E692" t="s">
        <v>2978</v>
      </c>
      <c r="F692" t="s">
        <v>2383</v>
      </c>
      <c r="G692" t="s">
        <v>1522</v>
      </c>
      <c r="H692" t="s">
        <v>1537</v>
      </c>
      <c r="K692">
        <v>1</v>
      </c>
      <c r="L692" t="s">
        <v>1934</v>
      </c>
    </row>
    <row r="693" spans="1:18">
      <c r="A693">
        <v>10</v>
      </c>
      <c r="B693">
        <v>15</v>
      </c>
      <c r="C693">
        <v>30</v>
      </c>
      <c r="D693" t="s">
        <v>1298</v>
      </c>
      <c r="E693" t="s">
        <v>2979</v>
      </c>
      <c r="F693" t="s">
        <v>2383</v>
      </c>
      <c r="G693" t="s">
        <v>1522</v>
      </c>
      <c r="H693" t="s">
        <v>176</v>
      </c>
      <c r="K693">
        <v>1</v>
      </c>
      <c r="L693" t="s">
        <v>2370</v>
      </c>
    </row>
    <row r="694" spans="1:18">
      <c r="A694">
        <v>10</v>
      </c>
      <c r="B694">
        <v>15</v>
      </c>
      <c r="C694">
        <v>31</v>
      </c>
      <c r="D694" t="s">
        <v>1298</v>
      </c>
      <c r="E694" t="s">
        <v>2980</v>
      </c>
      <c r="F694" t="s">
        <v>2383</v>
      </c>
      <c r="G694" t="s">
        <v>1522</v>
      </c>
      <c r="H694" t="s">
        <v>178</v>
      </c>
      <c r="K694">
        <v>1</v>
      </c>
      <c r="L694" t="s">
        <v>1942</v>
      </c>
    </row>
    <row r="695" spans="1:18">
      <c r="A695">
        <v>10</v>
      </c>
      <c r="B695">
        <v>15</v>
      </c>
      <c r="C695">
        <v>32</v>
      </c>
      <c r="D695" t="s">
        <v>1298</v>
      </c>
      <c r="E695" t="s">
        <v>3576</v>
      </c>
      <c r="F695" t="s">
        <v>2383</v>
      </c>
      <c r="G695" t="s">
        <v>1522</v>
      </c>
      <c r="H695" t="s">
        <v>1529</v>
      </c>
      <c r="I695" t="s">
        <v>15</v>
      </c>
      <c r="K695">
        <v>1</v>
      </c>
      <c r="L695" t="s">
        <v>1941</v>
      </c>
      <c r="M695" t="s">
        <v>1940</v>
      </c>
    </row>
    <row r="696" spans="1:18">
      <c r="A696">
        <v>10</v>
      </c>
      <c r="B696">
        <v>15</v>
      </c>
      <c r="C696">
        <v>33</v>
      </c>
      <c r="D696" t="s">
        <v>1298</v>
      </c>
      <c r="E696" t="s">
        <v>2981</v>
      </c>
      <c r="F696" t="s">
        <v>2383</v>
      </c>
      <c r="G696" t="s">
        <v>1522</v>
      </c>
      <c r="H696" t="s">
        <v>1636</v>
      </c>
      <c r="K696">
        <v>1</v>
      </c>
      <c r="L696" t="s">
        <v>1938</v>
      </c>
    </row>
    <row r="697" spans="1:18">
      <c r="A697">
        <v>10</v>
      </c>
      <c r="B697">
        <v>15</v>
      </c>
      <c r="C697">
        <v>34</v>
      </c>
      <c r="D697" t="s">
        <v>1298</v>
      </c>
      <c r="E697" t="s">
        <v>2982</v>
      </c>
      <c r="F697" t="s">
        <v>2383</v>
      </c>
      <c r="G697" t="s">
        <v>1522</v>
      </c>
      <c r="H697" t="s">
        <v>1637</v>
      </c>
      <c r="K697">
        <v>1</v>
      </c>
      <c r="L697" t="s">
        <v>1936</v>
      </c>
    </row>
    <row r="698" spans="1:18">
      <c r="A698">
        <v>10</v>
      </c>
      <c r="B698">
        <v>15</v>
      </c>
      <c r="C698">
        <v>35</v>
      </c>
      <c r="D698" t="s">
        <v>1298</v>
      </c>
      <c r="E698" t="s">
        <v>2983</v>
      </c>
      <c r="F698" t="s">
        <v>2383</v>
      </c>
      <c r="G698" t="s">
        <v>1522</v>
      </c>
      <c r="H698" t="s">
        <v>1638</v>
      </c>
      <c r="K698">
        <v>1</v>
      </c>
      <c r="L698" t="s">
        <v>1937</v>
      </c>
    </row>
    <row r="699" spans="1:18">
      <c r="A699">
        <v>10</v>
      </c>
      <c r="B699">
        <v>15</v>
      </c>
      <c r="C699">
        <v>36</v>
      </c>
      <c r="D699" t="s">
        <v>1298</v>
      </c>
      <c r="E699" t="s">
        <v>2984</v>
      </c>
      <c r="F699" t="s">
        <v>2383</v>
      </c>
      <c r="G699" t="s">
        <v>1522</v>
      </c>
      <c r="H699" t="s">
        <v>1639</v>
      </c>
      <c r="K699">
        <v>1</v>
      </c>
      <c r="L699" t="s">
        <v>1939</v>
      </c>
    </row>
    <row r="700" spans="1:18">
      <c r="A700">
        <v>10</v>
      </c>
      <c r="B700">
        <v>15</v>
      </c>
      <c r="C700">
        <v>37</v>
      </c>
      <c r="D700" t="s">
        <v>1298</v>
      </c>
      <c r="E700" t="s">
        <v>2985</v>
      </c>
      <c r="F700" t="s">
        <v>2383</v>
      </c>
      <c r="G700" t="s">
        <v>1522</v>
      </c>
      <c r="H700" t="s">
        <v>1538</v>
      </c>
      <c r="K700">
        <v>1</v>
      </c>
      <c r="L700" t="s">
        <v>1935</v>
      </c>
    </row>
    <row r="701" spans="1:18">
      <c r="A701">
        <v>10</v>
      </c>
      <c r="B701">
        <v>16</v>
      </c>
      <c r="C701">
        <v>1</v>
      </c>
      <c r="D701" t="s">
        <v>1298</v>
      </c>
      <c r="E701" t="s">
        <v>2986</v>
      </c>
      <c r="F701" t="s">
        <v>2383</v>
      </c>
      <c r="G701" t="s">
        <v>1521</v>
      </c>
      <c r="H701" t="s">
        <v>1523</v>
      </c>
      <c r="I701" t="s">
        <v>1631</v>
      </c>
      <c r="K701">
        <v>1</v>
      </c>
      <c r="L701" t="s">
        <v>2031</v>
      </c>
    </row>
    <row r="702" spans="1:18">
      <c r="A702">
        <v>10</v>
      </c>
      <c r="B702">
        <v>16</v>
      </c>
      <c r="C702">
        <v>2</v>
      </c>
      <c r="D702" t="s">
        <v>1298</v>
      </c>
      <c r="E702" t="s">
        <v>2987</v>
      </c>
      <c r="F702" t="s">
        <v>2383</v>
      </c>
      <c r="G702" t="s">
        <v>1521</v>
      </c>
      <c r="H702" s="409" t="s">
        <v>322</v>
      </c>
      <c r="I702" t="s">
        <v>1631</v>
      </c>
      <c r="K702">
        <v>1</v>
      </c>
      <c r="L702" t="s">
        <v>2016</v>
      </c>
    </row>
    <row r="703" spans="1:18">
      <c r="A703">
        <v>10</v>
      </c>
      <c r="B703">
        <v>16</v>
      </c>
      <c r="C703">
        <v>3</v>
      </c>
      <c r="D703" t="s">
        <v>1298</v>
      </c>
      <c r="E703" t="s">
        <v>3513</v>
      </c>
      <c r="F703" t="s">
        <v>2383</v>
      </c>
      <c r="G703" t="s">
        <v>1521</v>
      </c>
      <c r="H703" t="s">
        <v>1526</v>
      </c>
      <c r="I703" t="s">
        <v>1629</v>
      </c>
      <c r="K703">
        <v>1</v>
      </c>
      <c r="L703" t="s">
        <v>2018</v>
      </c>
      <c r="M703" t="s">
        <v>2020</v>
      </c>
      <c r="N703" t="s">
        <v>12</v>
      </c>
      <c r="O703" t="s">
        <v>2017</v>
      </c>
      <c r="P703" t="s">
        <v>11</v>
      </c>
      <c r="Q703" t="s">
        <v>2019</v>
      </c>
      <c r="R703" t="s">
        <v>364</v>
      </c>
    </row>
    <row r="704" spans="1:18">
      <c r="A704">
        <v>10</v>
      </c>
      <c r="B704">
        <v>16</v>
      </c>
      <c r="C704">
        <v>4</v>
      </c>
      <c r="D704" t="s">
        <v>1298</v>
      </c>
      <c r="E704" t="s">
        <v>3514</v>
      </c>
      <c r="F704" t="s">
        <v>2383</v>
      </c>
      <c r="G704" t="s">
        <v>1521</v>
      </c>
      <c r="H704" t="s">
        <v>66</v>
      </c>
      <c r="I704" t="s">
        <v>1629</v>
      </c>
      <c r="K704">
        <v>1</v>
      </c>
      <c r="L704" t="s">
        <v>2038</v>
      </c>
      <c r="M704" t="s">
        <v>2040</v>
      </c>
      <c r="N704" t="s">
        <v>12</v>
      </c>
      <c r="O704" t="s">
        <v>2037</v>
      </c>
      <c r="P704" t="s">
        <v>11</v>
      </c>
      <c r="Q704" t="s">
        <v>2039</v>
      </c>
      <c r="R704" t="s">
        <v>364</v>
      </c>
    </row>
    <row r="705" spans="1:18">
      <c r="A705">
        <v>10</v>
      </c>
      <c r="B705">
        <v>16</v>
      </c>
      <c r="C705">
        <v>5</v>
      </c>
      <c r="D705" t="s">
        <v>1298</v>
      </c>
      <c r="E705" t="s">
        <v>2988</v>
      </c>
      <c r="F705" t="s">
        <v>2383</v>
      </c>
      <c r="G705" t="s">
        <v>1521</v>
      </c>
      <c r="H705" t="s">
        <v>336</v>
      </c>
      <c r="K705">
        <v>1</v>
      </c>
      <c r="L705" t="s">
        <v>2014</v>
      </c>
    </row>
    <row r="706" spans="1:18">
      <c r="A706">
        <v>10</v>
      </c>
      <c r="B706">
        <v>16</v>
      </c>
      <c r="C706">
        <v>6</v>
      </c>
      <c r="D706" t="s">
        <v>1298</v>
      </c>
      <c r="E706" t="s">
        <v>2989</v>
      </c>
      <c r="F706" t="s">
        <v>2383</v>
      </c>
      <c r="G706" t="s">
        <v>1521</v>
      </c>
      <c r="H706" t="s">
        <v>337</v>
      </c>
      <c r="K706">
        <v>1</v>
      </c>
      <c r="L706" t="s">
        <v>2371</v>
      </c>
    </row>
    <row r="707" spans="1:18">
      <c r="A707">
        <v>10</v>
      </c>
      <c r="B707">
        <v>16</v>
      </c>
      <c r="C707">
        <v>7</v>
      </c>
      <c r="D707" t="s">
        <v>1298</v>
      </c>
      <c r="E707" t="s">
        <v>2990</v>
      </c>
      <c r="F707" t="s">
        <v>2383</v>
      </c>
      <c r="G707" t="s">
        <v>1521</v>
      </c>
      <c r="H707" t="s">
        <v>1535</v>
      </c>
      <c r="I707" t="s">
        <v>61</v>
      </c>
      <c r="K707">
        <v>1</v>
      </c>
      <c r="L707" t="s">
        <v>2015</v>
      </c>
    </row>
    <row r="708" spans="1:18">
      <c r="A708">
        <v>10</v>
      </c>
      <c r="B708">
        <v>16</v>
      </c>
      <c r="C708">
        <v>8</v>
      </c>
      <c r="D708" t="s">
        <v>1298</v>
      </c>
      <c r="E708" t="s">
        <v>3577</v>
      </c>
      <c r="F708" t="s">
        <v>2383</v>
      </c>
      <c r="G708" t="s">
        <v>1521</v>
      </c>
      <c r="H708" t="s">
        <v>1529</v>
      </c>
      <c r="I708" t="s">
        <v>15</v>
      </c>
      <c r="K708">
        <v>1</v>
      </c>
      <c r="L708" t="s">
        <v>2030</v>
      </c>
      <c r="M708" t="s">
        <v>2029</v>
      </c>
    </row>
    <row r="709" spans="1:18">
      <c r="A709">
        <v>10</v>
      </c>
      <c r="B709">
        <v>16</v>
      </c>
      <c r="C709">
        <v>9</v>
      </c>
      <c r="D709" t="s">
        <v>1298</v>
      </c>
      <c r="E709" t="s">
        <v>2991</v>
      </c>
      <c r="F709" t="s">
        <v>2383</v>
      </c>
      <c r="G709" t="s">
        <v>1521</v>
      </c>
      <c r="H709" t="s">
        <v>1530</v>
      </c>
      <c r="K709">
        <v>1</v>
      </c>
      <c r="L709" t="s">
        <v>2027</v>
      </c>
    </row>
    <row r="710" spans="1:18">
      <c r="A710">
        <v>10</v>
      </c>
      <c r="B710">
        <v>16</v>
      </c>
      <c r="C710">
        <v>10</v>
      </c>
      <c r="D710" t="s">
        <v>1298</v>
      </c>
      <c r="E710" t="s">
        <v>2992</v>
      </c>
      <c r="F710" t="s">
        <v>2383</v>
      </c>
      <c r="G710" t="s">
        <v>1521</v>
      </c>
      <c r="H710" t="s">
        <v>1531</v>
      </c>
      <c r="K710">
        <v>1</v>
      </c>
      <c r="L710" t="s">
        <v>2025</v>
      </c>
    </row>
    <row r="711" spans="1:18">
      <c r="A711">
        <v>10</v>
      </c>
      <c r="B711">
        <v>16</v>
      </c>
      <c r="C711">
        <v>11</v>
      </c>
      <c r="D711" t="s">
        <v>1298</v>
      </c>
      <c r="E711" t="s">
        <v>2993</v>
      </c>
      <c r="F711" t="s">
        <v>2383</v>
      </c>
      <c r="G711" t="s">
        <v>1521</v>
      </c>
      <c r="H711" t="s">
        <v>1532</v>
      </c>
      <c r="K711">
        <v>1</v>
      </c>
      <c r="L711" t="s">
        <v>2026</v>
      </c>
    </row>
    <row r="712" spans="1:18">
      <c r="A712">
        <v>10</v>
      </c>
      <c r="B712">
        <v>16</v>
      </c>
      <c r="C712">
        <v>12</v>
      </c>
      <c r="D712" t="s">
        <v>1298</v>
      </c>
      <c r="E712" t="s">
        <v>2994</v>
      </c>
      <c r="F712" t="s">
        <v>2383</v>
      </c>
      <c r="G712" t="s">
        <v>1521</v>
      </c>
      <c r="H712" t="s">
        <v>1533</v>
      </c>
      <c r="K712">
        <v>1</v>
      </c>
      <c r="L712" t="s">
        <v>2028</v>
      </c>
    </row>
    <row r="713" spans="1:18">
      <c r="A713">
        <v>10</v>
      </c>
      <c r="B713">
        <v>16</v>
      </c>
      <c r="C713">
        <v>13</v>
      </c>
      <c r="D713" t="s">
        <v>1298</v>
      </c>
      <c r="E713" t="s">
        <v>2995</v>
      </c>
      <c r="F713" t="s">
        <v>2383</v>
      </c>
      <c r="G713" t="s">
        <v>1521</v>
      </c>
      <c r="H713" t="s">
        <v>1534</v>
      </c>
      <c r="K713">
        <v>1</v>
      </c>
      <c r="L713" t="s">
        <v>2024</v>
      </c>
    </row>
    <row r="714" spans="1:18">
      <c r="A714">
        <v>10</v>
      </c>
      <c r="B714">
        <v>16</v>
      </c>
      <c r="C714">
        <v>14</v>
      </c>
      <c r="D714" t="s">
        <v>1298</v>
      </c>
      <c r="E714" t="s">
        <v>3515</v>
      </c>
      <c r="F714" t="s">
        <v>2383</v>
      </c>
      <c r="G714" t="s">
        <v>1521</v>
      </c>
      <c r="H714" s="409" t="s">
        <v>326</v>
      </c>
      <c r="I714" t="s">
        <v>1629</v>
      </c>
      <c r="K714">
        <v>1</v>
      </c>
      <c r="L714" t="s">
        <v>2034</v>
      </c>
      <c r="M714" t="s">
        <v>2036</v>
      </c>
      <c r="N714" t="s">
        <v>12</v>
      </c>
      <c r="O714" t="s">
        <v>2033</v>
      </c>
      <c r="P714" t="s">
        <v>11</v>
      </c>
      <c r="Q714" t="s">
        <v>2035</v>
      </c>
      <c r="R714" t="s">
        <v>364</v>
      </c>
    </row>
    <row r="715" spans="1:18">
      <c r="A715">
        <v>10</v>
      </c>
      <c r="B715">
        <v>16</v>
      </c>
      <c r="C715">
        <v>15</v>
      </c>
      <c r="D715" t="s">
        <v>1298</v>
      </c>
      <c r="E715" t="s">
        <v>3632</v>
      </c>
      <c r="F715" t="s">
        <v>2383</v>
      </c>
      <c r="G715" t="s">
        <v>1521</v>
      </c>
      <c r="H715" t="s">
        <v>1524</v>
      </c>
      <c r="I715" t="s">
        <v>1635</v>
      </c>
      <c r="K715">
        <v>1</v>
      </c>
      <c r="L715" t="s">
        <v>2022</v>
      </c>
      <c r="M715" t="s">
        <v>2023</v>
      </c>
      <c r="N715" t="s">
        <v>388</v>
      </c>
      <c r="O715" t="s">
        <v>2021</v>
      </c>
    </row>
    <row r="716" spans="1:18">
      <c r="A716">
        <v>10</v>
      </c>
      <c r="B716">
        <v>16</v>
      </c>
      <c r="C716">
        <v>16</v>
      </c>
      <c r="D716" t="s">
        <v>1298</v>
      </c>
      <c r="E716" t="s">
        <v>3633</v>
      </c>
      <c r="F716" t="s">
        <v>2383</v>
      </c>
      <c r="G716" t="s">
        <v>1521</v>
      </c>
      <c r="H716" t="s">
        <v>235</v>
      </c>
      <c r="I716" t="s">
        <v>1635</v>
      </c>
      <c r="K716">
        <v>1</v>
      </c>
      <c r="L716" t="s">
        <v>1992</v>
      </c>
      <c r="M716" t="s">
        <v>1993</v>
      </c>
      <c r="N716" t="s">
        <v>388</v>
      </c>
      <c r="O716" t="s">
        <v>1991</v>
      </c>
    </row>
    <row r="717" spans="1:18">
      <c r="A717">
        <v>10</v>
      </c>
      <c r="B717">
        <v>16</v>
      </c>
      <c r="C717">
        <v>17</v>
      </c>
      <c r="D717" t="s">
        <v>1298</v>
      </c>
      <c r="E717" t="s">
        <v>3634</v>
      </c>
      <c r="F717" t="s">
        <v>2383</v>
      </c>
      <c r="G717" t="s">
        <v>1521</v>
      </c>
      <c r="H717" t="s">
        <v>1525</v>
      </c>
      <c r="I717" t="s">
        <v>1635</v>
      </c>
      <c r="K717">
        <v>1</v>
      </c>
      <c r="L717" t="s">
        <v>2050</v>
      </c>
      <c r="M717" t="s">
        <v>2051</v>
      </c>
      <c r="N717" t="s">
        <v>388</v>
      </c>
      <c r="O717" t="s">
        <v>2049</v>
      </c>
    </row>
    <row r="718" spans="1:18">
      <c r="A718">
        <v>10</v>
      </c>
      <c r="B718">
        <v>16</v>
      </c>
      <c r="C718">
        <v>18</v>
      </c>
      <c r="D718" t="s">
        <v>1298</v>
      </c>
      <c r="E718" t="s">
        <v>2996</v>
      </c>
      <c r="F718" t="s">
        <v>2383</v>
      </c>
      <c r="G718" t="s">
        <v>1521</v>
      </c>
      <c r="H718" t="s">
        <v>323</v>
      </c>
      <c r="K718">
        <v>1</v>
      </c>
      <c r="L718" t="s">
        <v>2046</v>
      </c>
    </row>
    <row r="719" spans="1:18">
      <c r="A719">
        <v>10</v>
      </c>
      <c r="B719">
        <v>16</v>
      </c>
      <c r="C719">
        <v>19</v>
      </c>
      <c r="D719" t="s">
        <v>1298</v>
      </c>
      <c r="E719" t="s">
        <v>2997</v>
      </c>
      <c r="F719" t="s">
        <v>2383</v>
      </c>
      <c r="G719" t="s">
        <v>1521</v>
      </c>
      <c r="H719" t="s">
        <v>324</v>
      </c>
      <c r="K719">
        <v>1</v>
      </c>
      <c r="L719" t="s">
        <v>2047</v>
      </c>
    </row>
    <row r="720" spans="1:18">
      <c r="A720">
        <v>10</v>
      </c>
      <c r="B720">
        <v>16</v>
      </c>
      <c r="C720">
        <v>20</v>
      </c>
      <c r="D720" t="s">
        <v>1298</v>
      </c>
      <c r="E720" t="s">
        <v>2998</v>
      </c>
      <c r="F720" t="s">
        <v>2383</v>
      </c>
      <c r="G720" t="s">
        <v>1521</v>
      </c>
      <c r="H720" t="s">
        <v>325</v>
      </c>
      <c r="K720">
        <v>1</v>
      </c>
      <c r="L720" t="s">
        <v>2048</v>
      </c>
    </row>
    <row r="721" spans="1:18">
      <c r="A721">
        <v>10</v>
      </c>
      <c r="B721">
        <v>16</v>
      </c>
      <c r="C721">
        <v>21</v>
      </c>
      <c r="D721" t="s">
        <v>1298</v>
      </c>
      <c r="E721" t="s">
        <v>3516</v>
      </c>
      <c r="F721" t="s">
        <v>2383</v>
      </c>
      <c r="G721" t="s">
        <v>1521</v>
      </c>
      <c r="H721" t="s">
        <v>1536</v>
      </c>
      <c r="I721" t="s">
        <v>1629</v>
      </c>
      <c r="K721">
        <v>1</v>
      </c>
      <c r="L721" t="s">
        <v>2042</v>
      </c>
      <c r="M721" t="s">
        <v>2044</v>
      </c>
      <c r="N721" t="s">
        <v>12</v>
      </c>
      <c r="O721" t="s">
        <v>2041</v>
      </c>
      <c r="P721" t="s">
        <v>11</v>
      </c>
      <c r="Q721" t="s">
        <v>2043</v>
      </c>
      <c r="R721" t="s">
        <v>364</v>
      </c>
    </row>
    <row r="722" spans="1:18">
      <c r="A722">
        <v>10</v>
      </c>
      <c r="B722">
        <v>16</v>
      </c>
      <c r="C722">
        <v>22</v>
      </c>
      <c r="D722" t="s">
        <v>1298</v>
      </c>
      <c r="E722" t="s">
        <v>2999</v>
      </c>
      <c r="F722" t="s">
        <v>2383</v>
      </c>
      <c r="G722" t="s">
        <v>1521</v>
      </c>
      <c r="H722" t="s">
        <v>116</v>
      </c>
      <c r="K722">
        <v>1</v>
      </c>
      <c r="L722" t="s">
        <v>2045</v>
      </c>
    </row>
    <row r="723" spans="1:18">
      <c r="A723">
        <v>10</v>
      </c>
      <c r="B723">
        <v>16</v>
      </c>
      <c r="C723">
        <v>23</v>
      </c>
      <c r="D723" t="s">
        <v>1298</v>
      </c>
      <c r="E723" t="s">
        <v>3000</v>
      </c>
      <c r="F723" t="s">
        <v>2383</v>
      </c>
      <c r="G723" t="s">
        <v>1521</v>
      </c>
      <c r="H723" t="s">
        <v>319</v>
      </c>
      <c r="K723">
        <v>1</v>
      </c>
      <c r="L723" t="s">
        <v>2032</v>
      </c>
    </row>
    <row r="724" spans="1:18">
      <c r="A724">
        <v>10</v>
      </c>
      <c r="B724">
        <v>16</v>
      </c>
      <c r="C724">
        <v>24</v>
      </c>
      <c r="D724" t="s">
        <v>1298</v>
      </c>
      <c r="E724" t="s">
        <v>3001</v>
      </c>
      <c r="F724" t="s">
        <v>2383</v>
      </c>
      <c r="G724" t="s">
        <v>1521</v>
      </c>
      <c r="H724" t="s">
        <v>1527</v>
      </c>
      <c r="K724">
        <v>1</v>
      </c>
      <c r="L724" t="s">
        <v>1994</v>
      </c>
    </row>
    <row r="725" spans="1:18">
      <c r="A725">
        <v>10</v>
      </c>
      <c r="B725">
        <v>16</v>
      </c>
      <c r="C725">
        <v>25</v>
      </c>
      <c r="D725" t="s">
        <v>1298</v>
      </c>
      <c r="E725" t="s">
        <v>3002</v>
      </c>
      <c r="F725" t="s">
        <v>2383</v>
      </c>
      <c r="G725" t="s">
        <v>1521</v>
      </c>
      <c r="H725" t="s">
        <v>166</v>
      </c>
      <c r="K725">
        <v>1</v>
      </c>
      <c r="L725" t="s">
        <v>2008</v>
      </c>
    </row>
    <row r="726" spans="1:18">
      <c r="A726">
        <v>10</v>
      </c>
      <c r="B726">
        <v>16</v>
      </c>
      <c r="C726">
        <v>26</v>
      </c>
      <c r="D726" t="s">
        <v>1298</v>
      </c>
      <c r="E726" t="s">
        <v>3517</v>
      </c>
      <c r="F726" t="s">
        <v>2383</v>
      </c>
      <c r="G726" t="s">
        <v>1521</v>
      </c>
      <c r="H726" t="s">
        <v>327</v>
      </c>
      <c r="I726" t="s">
        <v>1629</v>
      </c>
      <c r="K726">
        <v>1</v>
      </c>
      <c r="L726" t="s">
        <v>2005</v>
      </c>
      <c r="M726" t="s">
        <v>2007</v>
      </c>
      <c r="N726" t="s">
        <v>12</v>
      </c>
      <c r="O726" t="s">
        <v>2004</v>
      </c>
      <c r="P726" t="s">
        <v>11</v>
      </c>
      <c r="Q726" t="s">
        <v>2006</v>
      </c>
      <c r="R726" t="s">
        <v>364</v>
      </c>
    </row>
    <row r="727" spans="1:18">
      <c r="A727">
        <v>10</v>
      </c>
      <c r="B727">
        <v>16</v>
      </c>
      <c r="C727">
        <v>27</v>
      </c>
      <c r="D727" t="s">
        <v>1298</v>
      </c>
      <c r="E727" t="s">
        <v>3518</v>
      </c>
      <c r="F727" t="s">
        <v>2383</v>
      </c>
      <c r="G727" t="s">
        <v>1521</v>
      </c>
      <c r="H727" t="s">
        <v>1528</v>
      </c>
      <c r="I727" t="s">
        <v>1629</v>
      </c>
      <c r="K727">
        <v>1</v>
      </c>
      <c r="L727" t="s">
        <v>2010</v>
      </c>
      <c r="M727" t="s">
        <v>2012</v>
      </c>
      <c r="N727" t="s">
        <v>12</v>
      </c>
      <c r="O727" t="s">
        <v>2009</v>
      </c>
      <c r="P727" t="s">
        <v>11</v>
      </c>
      <c r="Q727" t="s">
        <v>2011</v>
      </c>
      <c r="R727" t="s">
        <v>364</v>
      </c>
    </row>
    <row r="728" spans="1:18">
      <c r="A728">
        <v>10</v>
      </c>
      <c r="B728">
        <v>16</v>
      </c>
      <c r="C728">
        <v>28</v>
      </c>
      <c r="D728" t="s">
        <v>1298</v>
      </c>
      <c r="E728" t="s">
        <v>3003</v>
      </c>
      <c r="F728" t="s">
        <v>2383</v>
      </c>
      <c r="G728" t="s">
        <v>1521</v>
      </c>
      <c r="H728" t="s">
        <v>328</v>
      </c>
      <c r="K728">
        <v>1</v>
      </c>
      <c r="L728" t="s">
        <v>2013</v>
      </c>
    </row>
    <row r="729" spans="1:18">
      <c r="A729">
        <v>10</v>
      </c>
      <c r="B729">
        <v>16</v>
      </c>
      <c r="C729">
        <v>29</v>
      </c>
      <c r="D729" t="s">
        <v>1298</v>
      </c>
      <c r="E729" t="s">
        <v>3004</v>
      </c>
      <c r="F729" t="s">
        <v>2383</v>
      </c>
      <c r="G729" t="s">
        <v>1522</v>
      </c>
      <c r="H729" t="s">
        <v>1537</v>
      </c>
      <c r="K729">
        <v>1</v>
      </c>
      <c r="L729" t="s">
        <v>1995</v>
      </c>
    </row>
    <row r="730" spans="1:18">
      <c r="A730">
        <v>10</v>
      </c>
      <c r="B730">
        <v>16</v>
      </c>
      <c r="C730">
        <v>30</v>
      </c>
      <c r="D730" t="s">
        <v>1298</v>
      </c>
      <c r="E730" t="s">
        <v>3005</v>
      </c>
      <c r="F730" t="s">
        <v>2383</v>
      </c>
      <c r="G730" t="s">
        <v>1522</v>
      </c>
      <c r="H730" t="s">
        <v>176</v>
      </c>
      <c r="K730">
        <v>1</v>
      </c>
      <c r="L730" t="s">
        <v>2372</v>
      </c>
    </row>
    <row r="731" spans="1:18">
      <c r="A731">
        <v>10</v>
      </c>
      <c r="B731">
        <v>16</v>
      </c>
      <c r="C731">
        <v>31</v>
      </c>
      <c r="D731" t="s">
        <v>1298</v>
      </c>
      <c r="E731" t="s">
        <v>3006</v>
      </c>
      <c r="F731" t="s">
        <v>2383</v>
      </c>
      <c r="G731" t="s">
        <v>1522</v>
      </c>
      <c r="H731" t="s">
        <v>178</v>
      </c>
      <c r="K731">
        <v>1</v>
      </c>
      <c r="L731" t="s">
        <v>2003</v>
      </c>
    </row>
    <row r="732" spans="1:18">
      <c r="A732">
        <v>10</v>
      </c>
      <c r="B732">
        <v>16</v>
      </c>
      <c r="C732">
        <v>32</v>
      </c>
      <c r="D732" t="s">
        <v>1298</v>
      </c>
      <c r="E732" t="s">
        <v>3578</v>
      </c>
      <c r="F732" t="s">
        <v>2383</v>
      </c>
      <c r="G732" t="s">
        <v>1522</v>
      </c>
      <c r="H732" t="s">
        <v>1529</v>
      </c>
      <c r="I732" t="s">
        <v>15</v>
      </c>
      <c r="K732">
        <v>1</v>
      </c>
      <c r="L732" t="s">
        <v>2002</v>
      </c>
      <c r="M732" t="s">
        <v>2001</v>
      </c>
    </row>
    <row r="733" spans="1:18">
      <c r="A733">
        <v>10</v>
      </c>
      <c r="B733">
        <v>16</v>
      </c>
      <c r="C733">
        <v>33</v>
      </c>
      <c r="D733" t="s">
        <v>1298</v>
      </c>
      <c r="E733" t="s">
        <v>3007</v>
      </c>
      <c r="F733" t="s">
        <v>2383</v>
      </c>
      <c r="G733" t="s">
        <v>1522</v>
      </c>
      <c r="H733" t="s">
        <v>1636</v>
      </c>
      <c r="K733">
        <v>1</v>
      </c>
      <c r="L733" t="s">
        <v>1999</v>
      </c>
    </row>
    <row r="734" spans="1:18">
      <c r="A734">
        <v>10</v>
      </c>
      <c r="B734">
        <v>16</v>
      </c>
      <c r="C734">
        <v>34</v>
      </c>
      <c r="D734" t="s">
        <v>1298</v>
      </c>
      <c r="E734" t="s">
        <v>3008</v>
      </c>
      <c r="F734" t="s">
        <v>2383</v>
      </c>
      <c r="G734" t="s">
        <v>1522</v>
      </c>
      <c r="H734" t="s">
        <v>1637</v>
      </c>
      <c r="K734">
        <v>1</v>
      </c>
      <c r="L734" t="s">
        <v>1997</v>
      </c>
    </row>
    <row r="735" spans="1:18">
      <c r="A735">
        <v>10</v>
      </c>
      <c r="B735">
        <v>16</v>
      </c>
      <c r="C735">
        <v>35</v>
      </c>
      <c r="D735" t="s">
        <v>1298</v>
      </c>
      <c r="E735" t="s">
        <v>3009</v>
      </c>
      <c r="F735" t="s">
        <v>2383</v>
      </c>
      <c r="G735" t="s">
        <v>1522</v>
      </c>
      <c r="H735" t="s">
        <v>1638</v>
      </c>
      <c r="K735">
        <v>1</v>
      </c>
      <c r="L735" t="s">
        <v>1998</v>
      </c>
    </row>
    <row r="736" spans="1:18">
      <c r="A736">
        <v>10</v>
      </c>
      <c r="B736">
        <v>16</v>
      </c>
      <c r="C736">
        <v>36</v>
      </c>
      <c r="D736" t="s">
        <v>1298</v>
      </c>
      <c r="E736" t="s">
        <v>3010</v>
      </c>
      <c r="F736" t="s">
        <v>2383</v>
      </c>
      <c r="G736" t="s">
        <v>1522</v>
      </c>
      <c r="H736" t="s">
        <v>1639</v>
      </c>
      <c r="K736">
        <v>1</v>
      </c>
      <c r="L736" t="s">
        <v>2000</v>
      </c>
    </row>
    <row r="737" spans="1:18">
      <c r="A737">
        <v>10</v>
      </c>
      <c r="B737">
        <v>16</v>
      </c>
      <c r="C737">
        <v>37</v>
      </c>
      <c r="D737" t="s">
        <v>1298</v>
      </c>
      <c r="E737" t="s">
        <v>3011</v>
      </c>
      <c r="F737" t="s">
        <v>2383</v>
      </c>
      <c r="G737" t="s">
        <v>1522</v>
      </c>
      <c r="H737" t="s">
        <v>1538</v>
      </c>
      <c r="K737">
        <v>1</v>
      </c>
      <c r="L737" t="s">
        <v>1996</v>
      </c>
    </row>
    <row r="738" spans="1:18">
      <c r="A738">
        <v>10</v>
      </c>
      <c r="B738">
        <v>17</v>
      </c>
      <c r="C738">
        <v>1</v>
      </c>
      <c r="D738" t="s">
        <v>1298</v>
      </c>
      <c r="E738" t="s">
        <v>3012</v>
      </c>
      <c r="F738" t="s">
        <v>2383</v>
      </c>
      <c r="G738" t="s">
        <v>1521</v>
      </c>
      <c r="H738" t="s">
        <v>1523</v>
      </c>
      <c r="I738" t="s">
        <v>1631</v>
      </c>
      <c r="K738">
        <v>1</v>
      </c>
      <c r="L738" t="s">
        <v>2092</v>
      </c>
    </row>
    <row r="739" spans="1:18">
      <c r="A739">
        <v>10</v>
      </c>
      <c r="B739">
        <v>17</v>
      </c>
      <c r="C739">
        <v>2</v>
      </c>
      <c r="D739" t="s">
        <v>1298</v>
      </c>
      <c r="E739" t="s">
        <v>3013</v>
      </c>
      <c r="F739" t="s">
        <v>2383</v>
      </c>
      <c r="G739" t="s">
        <v>1521</v>
      </c>
      <c r="H739" s="409" t="s">
        <v>322</v>
      </c>
      <c r="I739" t="s">
        <v>1631</v>
      </c>
      <c r="K739">
        <v>1</v>
      </c>
      <c r="L739" t="s">
        <v>2077</v>
      </c>
    </row>
    <row r="740" spans="1:18">
      <c r="A740">
        <v>10</v>
      </c>
      <c r="B740">
        <v>17</v>
      </c>
      <c r="C740">
        <v>3</v>
      </c>
      <c r="D740" t="s">
        <v>1298</v>
      </c>
      <c r="E740" t="s">
        <v>3519</v>
      </c>
      <c r="F740" t="s">
        <v>2383</v>
      </c>
      <c r="G740" t="s">
        <v>1521</v>
      </c>
      <c r="H740" t="s">
        <v>1526</v>
      </c>
      <c r="I740" t="s">
        <v>1629</v>
      </c>
      <c r="K740">
        <v>1</v>
      </c>
      <c r="L740" t="s">
        <v>2079</v>
      </c>
      <c r="M740" t="s">
        <v>2081</v>
      </c>
      <c r="N740" t="s">
        <v>12</v>
      </c>
      <c r="O740" t="s">
        <v>2078</v>
      </c>
      <c r="P740" t="s">
        <v>11</v>
      </c>
      <c r="Q740" t="s">
        <v>2080</v>
      </c>
      <c r="R740" t="s">
        <v>364</v>
      </c>
    </row>
    <row r="741" spans="1:18">
      <c r="A741">
        <v>10</v>
      </c>
      <c r="B741">
        <v>17</v>
      </c>
      <c r="C741">
        <v>4</v>
      </c>
      <c r="D741" t="s">
        <v>1298</v>
      </c>
      <c r="E741" t="s">
        <v>3520</v>
      </c>
      <c r="F741" t="s">
        <v>2383</v>
      </c>
      <c r="G741" t="s">
        <v>1521</v>
      </c>
      <c r="H741" t="s">
        <v>66</v>
      </c>
      <c r="I741" t="s">
        <v>1629</v>
      </c>
      <c r="K741">
        <v>1</v>
      </c>
      <c r="L741" t="s">
        <v>2099</v>
      </c>
      <c r="M741" t="s">
        <v>2101</v>
      </c>
      <c r="N741" t="s">
        <v>12</v>
      </c>
      <c r="O741" t="s">
        <v>2098</v>
      </c>
      <c r="P741" t="s">
        <v>11</v>
      </c>
      <c r="Q741" t="s">
        <v>2100</v>
      </c>
      <c r="R741" t="s">
        <v>364</v>
      </c>
    </row>
    <row r="742" spans="1:18">
      <c r="A742">
        <v>10</v>
      </c>
      <c r="B742">
        <v>17</v>
      </c>
      <c r="C742">
        <v>5</v>
      </c>
      <c r="D742" t="s">
        <v>1298</v>
      </c>
      <c r="E742" t="s">
        <v>3014</v>
      </c>
      <c r="F742" t="s">
        <v>2383</v>
      </c>
      <c r="G742" t="s">
        <v>1521</v>
      </c>
      <c r="H742" t="s">
        <v>336</v>
      </c>
      <c r="K742">
        <v>1</v>
      </c>
      <c r="L742" t="s">
        <v>2075</v>
      </c>
    </row>
    <row r="743" spans="1:18">
      <c r="A743">
        <v>10</v>
      </c>
      <c r="B743">
        <v>17</v>
      </c>
      <c r="C743">
        <v>6</v>
      </c>
      <c r="D743" t="s">
        <v>1298</v>
      </c>
      <c r="E743" t="s">
        <v>3015</v>
      </c>
      <c r="F743" t="s">
        <v>2383</v>
      </c>
      <c r="G743" t="s">
        <v>1521</v>
      </c>
      <c r="H743" t="s">
        <v>337</v>
      </c>
      <c r="K743">
        <v>1</v>
      </c>
      <c r="L743" t="s">
        <v>2373</v>
      </c>
    </row>
    <row r="744" spans="1:18">
      <c r="A744">
        <v>10</v>
      </c>
      <c r="B744">
        <v>17</v>
      </c>
      <c r="C744">
        <v>7</v>
      </c>
      <c r="D744" t="s">
        <v>1298</v>
      </c>
      <c r="E744" t="s">
        <v>3016</v>
      </c>
      <c r="F744" t="s">
        <v>2383</v>
      </c>
      <c r="G744" t="s">
        <v>1521</v>
      </c>
      <c r="H744" t="s">
        <v>1535</v>
      </c>
      <c r="I744" t="s">
        <v>61</v>
      </c>
      <c r="K744">
        <v>1</v>
      </c>
      <c r="L744" t="s">
        <v>2076</v>
      </c>
    </row>
    <row r="745" spans="1:18">
      <c r="A745">
        <v>10</v>
      </c>
      <c r="B745">
        <v>17</v>
      </c>
      <c r="C745">
        <v>8</v>
      </c>
      <c r="D745" t="s">
        <v>1298</v>
      </c>
      <c r="E745" t="s">
        <v>3579</v>
      </c>
      <c r="F745" t="s">
        <v>2383</v>
      </c>
      <c r="G745" t="s">
        <v>1521</v>
      </c>
      <c r="H745" t="s">
        <v>1529</v>
      </c>
      <c r="I745" t="s">
        <v>15</v>
      </c>
      <c r="K745">
        <v>1</v>
      </c>
      <c r="L745" t="s">
        <v>2091</v>
      </c>
      <c r="M745" t="s">
        <v>2090</v>
      </c>
    </row>
    <row r="746" spans="1:18">
      <c r="A746">
        <v>10</v>
      </c>
      <c r="B746">
        <v>17</v>
      </c>
      <c r="C746">
        <v>9</v>
      </c>
      <c r="D746" t="s">
        <v>1298</v>
      </c>
      <c r="E746" t="s">
        <v>3017</v>
      </c>
      <c r="F746" t="s">
        <v>2383</v>
      </c>
      <c r="G746" t="s">
        <v>1521</v>
      </c>
      <c r="H746" t="s">
        <v>1530</v>
      </c>
      <c r="K746">
        <v>1</v>
      </c>
      <c r="L746" t="s">
        <v>2088</v>
      </c>
    </row>
    <row r="747" spans="1:18">
      <c r="A747">
        <v>10</v>
      </c>
      <c r="B747">
        <v>17</v>
      </c>
      <c r="C747">
        <v>10</v>
      </c>
      <c r="D747" t="s">
        <v>1298</v>
      </c>
      <c r="E747" t="s">
        <v>3018</v>
      </c>
      <c r="F747" t="s">
        <v>2383</v>
      </c>
      <c r="G747" t="s">
        <v>1521</v>
      </c>
      <c r="H747" t="s">
        <v>1531</v>
      </c>
      <c r="K747">
        <v>1</v>
      </c>
      <c r="L747" t="s">
        <v>2086</v>
      </c>
    </row>
    <row r="748" spans="1:18">
      <c r="A748">
        <v>10</v>
      </c>
      <c r="B748">
        <v>17</v>
      </c>
      <c r="C748">
        <v>11</v>
      </c>
      <c r="D748" t="s">
        <v>1298</v>
      </c>
      <c r="E748" t="s">
        <v>3019</v>
      </c>
      <c r="F748" t="s">
        <v>2383</v>
      </c>
      <c r="G748" t="s">
        <v>1521</v>
      </c>
      <c r="H748" t="s">
        <v>1532</v>
      </c>
      <c r="K748">
        <v>1</v>
      </c>
      <c r="L748" t="s">
        <v>2087</v>
      </c>
    </row>
    <row r="749" spans="1:18">
      <c r="A749">
        <v>10</v>
      </c>
      <c r="B749">
        <v>17</v>
      </c>
      <c r="C749">
        <v>12</v>
      </c>
      <c r="D749" t="s">
        <v>1298</v>
      </c>
      <c r="E749" t="s">
        <v>3020</v>
      </c>
      <c r="F749" t="s">
        <v>2383</v>
      </c>
      <c r="G749" t="s">
        <v>1521</v>
      </c>
      <c r="H749" t="s">
        <v>1533</v>
      </c>
      <c r="K749">
        <v>1</v>
      </c>
      <c r="L749" t="s">
        <v>2089</v>
      </c>
    </row>
    <row r="750" spans="1:18">
      <c r="A750">
        <v>10</v>
      </c>
      <c r="B750">
        <v>17</v>
      </c>
      <c r="C750">
        <v>13</v>
      </c>
      <c r="D750" t="s">
        <v>1298</v>
      </c>
      <c r="E750" t="s">
        <v>3021</v>
      </c>
      <c r="F750" t="s">
        <v>2383</v>
      </c>
      <c r="G750" t="s">
        <v>1521</v>
      </c>
      <c r="H750" t="s">
        <v>1534</v>
      </c>
      <c r="K750">
        <v>1</v>
      </c>
      <c r="L750" t="s">
        <v>2085</v>
      </c>
    </row>
    <row r="751" spans="1:18">
      <c r="A751">
        <v>10</v>
      </c>
      <c r="B751">
        <v>17</v>
      </c>
      <c r="C751">
        <v>14</v>
      </c>
      <c r="D751" t="s">
        <v>1298</v>
      </c>
      <c r="E751" t="s">
        <v>3521</v>
      </c>
      <c r="F751" t="s">
        <v>2383</v>
      </c>
      <c r="G751" t="s">
        <v>1521</v>
      </c>
      <c r="H751" s="409" t="s">
        <v>326</v>
      </c>
      <c r="I751" t="s">
        <v>1629</v>
      </c>
      <c r="K751">
        <v>1</v>
      </c>
      <c r="L751" t="s">
        <v>2095</v>
      </c>
      <c r="M751" t="s">
        <v>2097</v>
      </c>
      <c r="N751" t="s">
        <v>12</v>
      </c>
      <c r="O751" t="s">
        <v>2094</v>
      </c>
      <c r="P751" t="s">
        <v>11</v>
      </c>
      <c r="Q751" t="s">
        <v>2096</v>
      </c>
      <c r="R751" t="s">
        <v>364</v>
      </c>
    </row>
    <row r="752" spans="1:18">
      <c r="A752">
        <v>10</v>
      </c>
      <c r="B752">
        <v>17</v>
      </c>
      <c r="C752">
        <v>15</v>
      </c>
      <c r="D752" t="s">
        <v>1298</v>
      </c>
      <c r="E752" t="s">
        <v>3635</v>
      </c>
      <c r="F752" t="s">
        <v>2383</v>
      </c>
      <c r="G752" t="s">
        <v>1521</v>
      </c>
      <c r="H752" t="s">
        <v>1524</v>
      </c>
      <c r="I752" t="s">
        <v>1635</v>
      </c>
      <c r="K752">
        <v>1</v>
      </c>
      <c r="L752" t="s">
        <v>2083</v>
      </c>
      <c r="M752" t="s">
        <v>2084</v>
      </c>
      <c r="N752" t="s">
        <v>388</v>
      </c>
      <c r="O752" t="s">
        <v>2082</v>
      </c>
    </row>
    <row r="753" spans="1:18">
      <c r="A753">
        <v>10</v>
      </c>
      <c r="B753">
        <v>17</v>
      </c>
      <c r="C753">
        <v>16</v>
      </c>
      <c r="D753" t="s">
        <v>1298</v>
      </c>
      <c r="E753" t="s">
        <v>3636</v>
      </c>
      <c r="F753" t="s">
        <v>2383</v>
      </c>
      <c r="G753" t="s">
        <v>1521</v>
      </c>
      <c r="H753" t="s">
        <v>235</v>
      </c>
      <c r="I753" t="s">
        <v>1635</v>
      </c>
      <c r="K753">
        <v>1</v>
      </c>
      <c r="L753" t="s">
        <v>2053</v>
      </c>
      <c r="M753" t="s">
        <v>2054</v>
      </c>
      <c r="N753" t="s">
        <v>388</v>
      </c>
      <c r="O753" t="s">
        <v>2052</v>
      </c>
    </row>
    <row r="754" spans="1:18">
      <c r="A754">
        <v>10</v>
      </c>
      <c r="B754">
        <v>17</v>
      </c>
      <c r="C754">
        <v>17</v>
      </c>
      <c r="D754" t="s">
        <v>1298</v>
      </c>
      <c r="E754" t="s">
        <v>3637</v>
      </c>
      <c r="F754" t="s">
        <v>2383</v>
      </c>
      <c r="G754" t="s">
        <v>1521</v>
      </c>
      <c r="H754" t="s">
        <v>1525</v>
      </c>
      <c r="I754" t="s">
        <v>1635</v>
      </c>
      <c r="K754">
        <v>1</v>
      </c>
      <c r="L754" t="s">
        <v>2111</v>
      </c>
      <c r="M754" t="s">
        <v>2112</v>
      </c>
      <c r="N754" t="s">
        <v>388</v>
      </c>
      <c r="O754" t="s">
        <v>2110</v>
      </c>
    </row>
    <row r="755" spans="1:18">
      <c r="A755">
        <v>10</v>
      </c>
      <c r="B755">
        <v>17</v>
      </c>
      <c r="C755">
        <v>18</v>
      </c>
      <c r="D755" t="s">
        <v>1298</v>
      </c>
      <c r="E755" t="s">
        <v>3022</v>
      </c>
      <c r="F755" t="s">
        <v>2383</v>
      </c>
      <c r="G755" t="s">
        <v>1521</v>
      </c>
      <c r="H755" t="s">
        <v>323</v>
      </c>
      <c r="K755">
        <v>1</v>
      </c>
      <c r="L755" t="s">
        <v>2107</v>
      </c>
    </row>
    <row r="756" spans="1:18">
      <c r="A756">
        <v>10</v>
      </c>
      <c r="B756">
        <v>17</v>
      </c>
      <c r="C756">
        <v>19</v>
      </c>
      <c r="D756" t="s">
        <v>1298</v>
      </c>
      <c r="E756" t="s">
        <v>3023</v>
      </c>
      <c r="F756" t="s">
        <v>2383</v>
      </c>
      <c r="G756" t="s">
        <v>1521</v>
      </c>
      <c r="H756" t="s">
        <v>324</v>
      </c>
      <c r="K756">
        <v>1</v>
      </c>
      <c r="L756" t="s">
        <v>2108</v>
      </c>
    </row>
    <row r="757" spans="1:18">
      <c r="A757">
        <v>10</v>
      </c>
      <c r="B757">
        <v>17</v>
      </c>
      <c r="C757">
        <v>20</v>
      </c>
      <c r="D757" t="s">
        <v>1298</v>
      </c>
      <c r="E757" t="s">
        <v>3024</v>
      </c>
      <c r="F757" t="s">
        <v>2383</v>
      </c>
      <c r="G757" t="s">
        <v>1521</v>
      </c>
      <c r="H757" t="s">
        <v>325</v>
      </c>
      <c r="K757">
        <v>1</v>
      </c>
      <c r="L757" t="s">
        <v>2109</v>
      </c>
    </row>
    <row r="758" spans="1:18">
      <c r="A758">
        <v>10</v>
      </c>
      <c r="B758">
        <v>17</v>
      </c>
      <c r="C758">
        <v>21</v>
      </c>
      <c r="D758" t="s">
        <v>1298</v>
      </c>
      <c r="E758" t="s">
        <v>3522</v>
      </c>
      <c r="F758" t="s">
        <v>2383</v>
      </c>
      <c r="G758" t="s">
        <v>1521</v>
      </c>
      <c r="H758" t="s">
        <v>1536</v>
      </c>
      <c r="I758" t="s">
        <v>1629</v>
      </c>
      <c r="K758">
        <v>1</v>
      </c>
      <c r="L758" t="s">
        <v>2103</v>
      </c>
      <c r="M758" t="s">
        <v>2105</v>
      </c>
      <c r="N758" t="s">
        <v>12</v>
      </c>
      <c r="O758" t="s">
        <v>2102</v>
      </c>
      <c r="P758" t="s">
        <v>11</v>
      </c>
      <c r="Q758" t="s">
        <v>2104</v>
      </c>
      <c r="R758" t="s">
        <v>364</v>
      </c>
    </row>
    <row r="759" spans="1:18">
      <c r="A759">
        <v>10</v>
      </c>
      <c r="B759">
        <v>17</v>
      </c>
      <c r="C759">
        <v>22</v>
      </c>
      <c r="D759" t="s">
        <v>1298</v>
      </c>
      <c r="E759" t="s">
        <v>3025</v>
      </c>
      <c r="F759" t="s">
        <v>2383</v>
      </c>
      <c r="G759" t="s">
        <v>1521</v>
      </c>
      <c r="H759" t="s">
        <v>116</v>
      </c>
      <c r="K759">
        <v>1</v>
      </c>
      <c r="L759" t="s">
        <v>2106</v>
      </c>
    </row>
    <row r="760" spans="1:18">
      <c r="A760">
        <v>10</v>
      </c>
      <c r="B760">
        <v>17</v>
      </c>
      <c r="C760">
        <v>23</v>
      </c>
      <c r="D760" t="s">
        <v>1298</v>
      </c>
      <c r="E760" t="s">
        <v>3026</v>
      </c>
      <c r="F760" t="s">
        <v>2383</v>
      </c>
      <c r="G760" t="s">
        <v>1521</v>
      </c>
      <c r="H760" t="s">
        <v>319</v>
      </c>
      <c r="K760">
        <v>1</v>
      </c>
      <c r="L760" t="s">
        <v>2093</v>
      </c>
    </row>
    <row r="761" spans="1:18">
      <c r="A761">
        <v>10</v>
      </c>
      <c r="B761">
        <v>17</v>
      </c>
      <c r="C761">
        <v>24</v>
      </c>
      <c r="D761" t="s">
        <v>1298</v>
      </c>
      <c r="E761" t="s">
        <v>3027</v>
      </c>
      <c r="F761" t="s">
        <v>2383</v>
      </c>
      <c r="G761" t="s">
        <v>1521</v>
      </c>
      <c r="H761" t="s">
        <v>1527</v>
      </c>
      <c r="K761">
        <v>1</v>
      </c>
      <c r="L761" t="s">
        <v>2055</v>
      </c>
    </row>
    <row r="762" spans="1:18">
      <c r="A762">
        <v>10</v>
      </c>
      <c r="B762">
        <v>17</v>
      </c>
      <c r="C762">
        <v>25</v>
      </c>
      <c r="D762" t="s">
        <v>1298</v>
      </c>
      <c r="E762" t="s">
        <v>3028</v>
      </c>
      <c r="F762" t="s">
        <v>2383</v>
      </c>
      <c r="G762" t="s">
        <v>1521</v>
      </c>
      <c r="H762" t="s">
        <v>166</v>
      </c>
      <c r="K762">
        <v>1</v>
      </c>
      <c r="L762" t="s">
        <v>2069</v>
      </c>
    </row>
    <row r="763" spans="1:18">
      <c r="A763">
        <v>10</v>
      </c>
      <c r="B763">
        <v>17</v>
      </c>
      <c r="C763">
        <v>26</v>
      </c>
      <c r="D763" t="s">
        <v>1298</v>
      </c>
      <c r="E763" t="s">
        <v>3523</v>
      </c>
      <c r="F763" t="s">
        <v>2383</v>
      </c>
      <c r="G763" t="s">
        <v>1521</v>
      </c>
      <c r="H763" t="s">
        <v>327</v>
      </c>
      <c r="I763" t="s">
        <v>1629</v>
      </c>
      <c r="K763">
        <v>1</v>
      </c>
      <c r="L763" t="s">
        <v>2066</v>
      </c>
      <c r="M763" t="s">
        <v>2068</v>
      </c>
      <c r="N763" t="s">
        <v>12</v>
      </c>
      <c r="O763" t="s">
        <v>2065</v>
      </c>
      <c r="P763" t="s">
        <v>11</v>
      </c>
      <c r="Q763" t="s">
        <v>2067</v>
      </c>
      <c r="R763" t="s">
        <v>364</v>
      </c>
    </row>
    <row r="764" spans="1:18">
      <c r="A764">
        <v>10</v>
      </c>
      <c r="B764">
        <v>17</v>
      </c>
      <c r="C764">
        <v>27</v>
      </c>
      <c r="D764" t="s">
        <v>1298</v>
      </c>
      <c r="E764" t="s">
        <v>3524</v>
      </c>
      <c r="F764" t="s">
        <v>2383</v>
      </c>
      <c r="G764" t="s">
        <v>1521</v>
      </c>
      <c r="H764" t="s">
        <v>1528</v>
      </c>
      <c r="I764" t="s">
        <v>1629</v>
      </c>
      <c r="K764">
        <v>1</v>
      </c>
      <c r="L764" t="s">
        <v>2071</v>
      </c>
      <c r="M764" t="s">
        <v>2073</v>
      </c>
      <c r="N764" t="s">
        <v>12</v>
      </c>
      <c r="O764" t="s">
        <v>2070</v>
      </c>
      <c r="P764" t="s">
        <v>11</v>
      </c>
      <c r="Q764" t="s">
        <v>2072</v>
      </c>
      <c r="R764" t="s">
        <v>364</v>
      </c>
    </row>
    <row r="765" spans="1:18">
      <c r="A765">
        <v>10</v>
      </c>
      <c r="B765">
        <v>17</v>
      </c>
      <c r="C765">
        <v>28</v>
      </c>
      <c r="D765" t="s">
        <v>1298</v>
      </c>
      <c r="E765" t="s">
        <v>3029</v>
      </c>
      <c r="F765" t="s">
        <v>2383</v>
      </c>
      <c r="G765" t="s">
        <v>1521</v>
      </c>
      <c r="H765" t="s">
        <v>328</v>
      </c>
      <c r="K765">
        <v>1</v>
      </c>
      <c r="L765" t="s">
        <v>2074</v>
      </c>
    </row>
    <row r="766" spans="1:18">
      <c r="A766">
        <v>10</v>
      </c>
      <c r="B766">
        <v>17</v>
      </c>
      <c r="C766">
        <v>29</v>
      </c>
      <c r="D766" t="s">
        <v>1298</v>
      </c>
      <c r="E766" t="s">
        <v>3030</v>
      </c>
      <c r="F766" t="s">
        <v>2383</v>
      </c>
      <c r="G766" t="s">
        <v>1522</v>
      </c>
      <c r="H766" t="s">
        <v>1537</v>
      </c>
      <c r="K766">
        <v>1</v>
      </c>
      <c r="L766" t="s">
        <v>2056</v>
      </c>
    </row>
    <row r="767" spans="1:18">
      <c r="A767">
        <v>10</v>
      </c>
      <c r="B767">
        <v>17</v>
      </c>
      <c r="C767">
        <v>30</v>
      </c>
      <c r="D767" t="s">
        <v>1298</v>
      </c>
      <c r="E767" t="s">
        <v>3031</v>
      </c>
      <c r="F767" t="s">
        <v>2383</v>
      </c>
      <c r="G767" t="s">
        <v>1522</v>
      </c>
      <c r="H767" t="s">
        <v>176</v>
      </c>
      <c r="K767">
        <v>1</v>
      </c>
      <c r="L767" t="s">
        <v>2374</v>
      </c>
    </row>
    <row r="768" spans="1:18">
      <c r="A768">
        <v>10</v>
      </c>
      <c r="B768">
        <v>17</v>
      </c>
      <c r="C768">
        <v>31</v>
      </c>
      <c r="D768" t="s">
        <v>1298</v>
      </c>
      <c r="E768" t="s">
        <v>3032</v>
      </c>
      <c r="F768" t="s">
        <v>2383</v>
      </c>
      <c r="G768" t="s">
        <v>1522</v>
      </c>
      <c r="H768" t="s">
        <v>178</v>
      </c>
      <c r="K768">
        <v>1</v>
      </c>
      <c r="L768" t="s">
        <v>2064</v>
      </c>
    </row>
    <row r="769" spans="1:18">
      <c r="A769">
        <v>10</v>
      </c>
      <c r="B769">
        <v>17</v>
      </c>
      <c r="C769">
        <v>32</v>
      </c>
      <c r="D769" t="s">
        <v>1298</v>
      </c>
      <c r="E769" t="s">
        <v>3580</v>
      </c>
      <c r="F769" t="s">
        <v>2383</v>
      </c>
      <c r="G769" t="s">
        <v>1522</v>
      </c>
      <c r="H769" t="s">
        <v>1529</v>
      </c>
      <c r="I769" t="s">
        <v>15</v>
      </c>
      <c r="K769">
        <v>1</v>
      </c>
      <c r="L769" t="s">
        <v>2063</v>
      </c>
      <c r="M769" t="s">
        <v>2062</v>
      </c>
    </row>
    <row r="770" spans="1:18">
      <c r="A770">
        <v>10</v>
      </c>
      <c r="B770">
        <v>17</v>
      </c>
      <c r="C770">
        <v>33</v>
      </c>
      <c r="D770" t="s">
        <v>1298</v>
      </c>
      <c r="E770" t="s">
        <v>3033</v>
      </c>
      <c r="F770" t="s">
        <v>2383</v>
      </c>
      <c r="G770" t="s">
        <v>1522</v>
      </c>
      <c r="H770" t="s">
        <v>1636</v>
      </c>
      <c r="K770">
        <v>1</v>
      </c>
      <c r="L770" t="s">
        <v>2060</v>
      </c>
    </row>
    <row r="771" spans="1:18">
      <c r="A771">
        <v>10</v>
      </c>
      <c r="B771">
        <v>17</v>
      </c>
      <c r="C771">
        <v>34</v>
      </c>
      <c r="D771" t="s">
        <v>1298</v>
      </c>
      <c r="E771" t="s">
        <v>3034</v>
      </c>
      <c r="F771" t="s">
        <v>2383</v>
      </c>
      <c r="G771" t="s">
        <v>1522</v>
      </c>
      <c r="H771" t="s">
        <v>1637</v>
      </c>
      <c r="K771">
        <v>1</v>
      </c>
      <c r="L771" t="s">
        <v>2058</v>
      </c>
    </row>
    <row r="772" spans="1:18">
      <c r="A772">
        <v>10</v>
      </c>
      <c r="B772">
        <v>17</v>
      </c>
      <c r="C772">
        <v>35</v>
      </c>
      <c r="D772" t="s">
        <v>1298</v>
      </c>
      <c r="E772" t="s">
        <v>3035</v>
      </c>
      <c r="F772" t="s">
        <v>2383</v>
      </c>
      <c r="G772" t="s">
        <v>1522</v>
      </c>
      <c r="H772" t="s">
        <v>1638</v>
      </c>
      <c r="K772">
        <v>1</v>
      </c>
      <c r="L772" t="s">
        <v>2059</v>
      </c>
    </row>
    <row r="773" spans="1:18">
      <c r="A773">
        <v>10</v>
      </c>
      <c r="B773">
        <v>17</v>
      </c>
      <c r="C773">
        <v>36</v>
      </c>
      <c r="D773" t="s">
        <v>1298</v>
      </c>
      <c r="E773" t="s">
        <v>3036</v>
      </c>
      <c r="F773" t="s">
        <v>2383</v>
      </c>
      <c r="G773" t="s">
        <v>1522</v>
      </c>
      <c r="H773" t="s">
        <v>1639</v>
      </c>
      <c r="K773">
        <v>1</v>
      </c>
      <c r="L773" t="s">
        <v>2061</v>
      </c>
    </row>
    <row r="774" spans="1:18">
      <c r="A774">
        <v>10</v>
      </c>
      <c r="B774">
        <v>17</v>
      </c>
      <c r="C774">
        <v>37</v>
      </c>
      <c r="D774" t="s">
        <v>1298</v>
      </c>
      <c r="E774" t="s">
        <v>3037</v>
      </c>
      <c r="F774" t="s">
        <v>2383</v>
      </c>
      <c r="G774" t="s">
        <v>1522</v>
      </c>
      <c r="H774" t="s">
        <v>1538</v>
      </c>
      <c r="K774">
        <v>1</v>
      </c>
      <c r="L774" t="s">
        <v>2057</v>
      </c>
    </row>
    <row r="775" spans="1:18">
      <c r="A775">
        <v>10</v>
      </c>
      <c r="B775">
        <v>18</v>
      </c>
      <c r="C775">
        <v>1</v>
      </c>
      <c r="D775" t="s">
        <v>1298</v>
      </c>
      <c r="E775" t="s">
        <v>3038</v>
      </c>
      <c r="F775" t="s">
        <v>2383</v>
      </c>
      <c r="G775" t="s">
        <v>1521</v>
      </c>
      <c r="H775" t="s">
        <v>1523</v>
      </c>
      <c r="I775" t="s">
        <v>1631</v>
      </c>
      <c r="K775">
        <v>1</v>
      </c>
      <c r="L775" t="s">
        <v>2153</v>
      </c>
    </row>
    <row r="776" spans="1:18">
      <c r="A776">
        <v>10</v>
      </c>
      <c r="B776">
        <v>18</v>
      </c>
      <c r="C776">
        <v>2</v>
      </c>
      <c r="D776" t="s">
        <v>1298</v>
      </c>
      <c r="E776" t="s">
        <v>3039</v>
      </c>
      <c r="F776" t="s">
        <v>2383</v>
      </c>
      <c r="G776" t="s">
        <v>1521</v>
      </c>
      <c r="H776" s="409" t="s">
        <v>322</v>
      </c>
      <c r="I776" t="s">
        <v>1631</v>
      </c>
      <c r="K776">
        <v>1</v>
      </c>
      <c r="L776" t="s">
        <v>2138</v>
      </c>
    </row>
    <row r="777" spans="1:18">
      <c r="A777">
        <v>10</v>
      </c>
      <c r="B777">
        <v>18</v>
      </c>
      <c r="C777">
        <v>3</v>
      </c>
      <c r="D777" t="s">
        <v>1298</v>
      </c>
      <c r="E777" t="s">
        <v>3525</v>
      </c>
      <c r="F777" t="s">
        <v>2383</v>
      </c>
      <c r="G777" t="s">
        <v>1521</v>
      </c>
      <c r="H777" t="s">
        <v>1526</v>
      </c>
      <c r="I777" t="s">
        <v>1629</v>
      </c>
      <c r="K777">
        <v>1</v>
      </c>
      <c r="L777" t="s">
        <v>2140</v>
      </c>
      <c r="M777" t="s">
        <v>2142</v>
      </c>
      <c r="N777" t="s">
        <v>12</v>
      </c>
      <c r="O777" t="s">
        <v>2139</v>
      </c>
      <c r="P777" t="s">
        <v>11</v>
      </c>
      <c r="Q777" t="s">
        <v>2141</v>
      </c>
      <c r="R777" t="s">
        <v>364</v>
      </c>
    </row>
    <row r="778" spans="1:18">
      <c r="A778">
        <v>10</v>
      </c>
      <c r="B778">
        <v>18</v>
      </c>
      <c r="C778">
        <v>4</v>
      </c>
      <c r="D778" t="s">
        <v>1298</v>
      </c>
      <c r="E778" t="s">
        <v>3526</v>
      </c>
      <c r="F778" t="s">
        <v>2383</v>
      </c>
      <c r="G778" t="s">
        <v>1521</v>
      </c>
      <c r="H778" t="s">
        <v>66</v>
      </c>
      <c r="I778" t="s">
        <v>1629</v>
      </c>
      <c r="K778">
        <v>1</v>
      </c>
      <c r="L778" t="s">
        <v>2160</v>
      </c>
      <c r="M778" t="s">
        <v>2162</v>
      </c>
      <c r="N778" t="s">
        <v>12</v>
      </c>
      <c r="O778" t="s">
        <v>2159</v>
      </c>
      <c r="P778" t="s">
        <v>11</v>
      </c>
      <c r="Q778" t="s">
        <v>2161</v>
      </c>
      <c r="R778" t="s">
        <v>364</v>
      </c>
    </row>
    <row r="779" spans="1:18">
      <c r="A779">
        <v>10</v>
      </c>
      <c r="B779">
        <v>18</v>
      </c>
      <c r="C779">
        <v>5</v>
      </c>
      <c r="D779" t="s">
        <v>1298</v>
      </c>
      <c r="E779" t="s">
        <v>3040</v>
      </c>
      <c r="F779" t="s">
        <v>2383</v>
      </c>
      <c r="G779" t="s">
        <v>1521</v>
      </c>
      <c r="H779" t="s">
        <v>336</v>
      </c>
      <c r="K779">
        <v>1</v>
      </c>
      <c r="L779" t="s">
        <v>2136</v>
      </c>
    </row>
    <row r="780" spans="1:18">
      <c r="A780">
        <v>10</v>
      </c>
      <c r="B780">
        <v>18</v>
      </c>
      <c r="C780">
        <v>6</v>
      </c>
      <c r="D780" t="s">
        <v>1298</v>
      </c>
      <c r="E780" t="s">
        <v>3041</v>
      </c>
      <c r="F780" t="s">
        <v>2383</v>
      </c>
      <c r="G780" t="s">
        <v>1521</v>
      </c>
      <c r="H780" t="s">
        <v>337</v>
      </c>
      <c r="K780">
        <v>1</v>
      </c>
      <c r="L780" t="s">
        <v>2375</v>
      </c>
    </row>
    <row r="781" spans="1:18">
      <c r="A781">
        <v>10</v>
      </c>
      <c r="B781">
        <v>18</v>
      </c>
      <c r="C781">
        <v>7</v>
      </c>
      <c r="D781" t="s">
        <v>1298</v>
      </c>
      <c r="E781" t="s">
        <v>3042</v>
      </c>
      <c r="F781" t="s">
        <v>2383</v>
      </c>
      <c r="G781" t="s">
        <v>1521</v>
      </c>
      <c r="H781" t="s">
        <v>1535</v>
      </c>
      <c r="I781" t="s">
        <v>61</v>
      </c>
      <c r="K781">
        <v>1</v>
      </c>
      <c r="L781" t="s">
        <v>2137</v>
      </c>
    </row>
    <row r="782" spans="1:18">
      <c r="A782">
        <v>10</v>
      </c>
      <c r="B782">
        <v>18</v>
      </c>
      <c r="C782">
        <v>8</v>
      </c>
      <c r="D782" t="s">
        <v>1298</v>
      </c>
      <c r="E782" t="s">
        <v>3581</v>
      </c>
      <c r="F782" t="s">
        <v>2383</v>
      </c>
      <c r="G782" t="s">
        <v>1521</v>
      </c>
      <c r="H782" t="s">
        <v>1529</v>
      </c>
      <c r="I782" t="s">
        <v>15</v>
      </c>
      <c r="K782">
        <v>1</v>
      </c>
      <c r="L782" t="s">
        <v>2152</v>
      </c>
      <c r="M782" t="s">
        <v>2151</v>
      </c>
    </row>
    <row r="783" spans="1:18">
      <c r="A783">
        <v>10</v>
      </c>
      <c r="B783">
        <v>18</v>
      </c>
      <c r="C783">
        <v>9</v>
      </c>
      <c r="D783" t="s">
        <v>1298</v>
      </c>
      <c r="E783" t="s">
        <v>3043</v>
      </c>
      <c r="F783" t="s">
        <v>2383</v>
      </c>
      <c r="G783" t="s">
        <v>1521</v>
      </c>
      <c r="H783" t="s">
        <v>1530</v>
      </c>
      <c r="K783">
        <v>1</v>
      </c>
      <c r="L783" t="s">
        <v>2149</v>
      </c>
    </row>
    <row r="784" spans="1:18">
      <c r="A784">
        <v>10</v>
      </c>
      <c r="B784">
        <v>18</v>
      </c>
      <c r="C784">
        <v>10</v>
      </c>
      <c r="D784" t="s">
        <v>1298</v>
      </c>
      <c r="E784" t="s">
        <v>3044</v>
      </c>
      <c r="F784" t="s">
        <v>2383</v>
      </c>
      <c r="G784" t="s">
        <v>1521</v>
      </c>
      <c r="H784" t="s">
        <v>1531</v>
      </c>
      <c r="K784">
        <v>1</v>
      </c>
      <c r="L784" t="s">
        <v>2147</v>
      </c>
    </row>
    <row r="785" spans="1:18">
      <c r="A785">
        <v>10</v>
      </c>
      <c r="B785">
        <v>18</v>
      </c>
      <c r="C785">
        <v>11</v>
      </c>
      <c r="D785" t="s">
        <v>1298</v>
      </c>
      <c r="E785" t="s">
        <v>3045</v>
      </c>
      <c r="F785" t="s">
        <v>2383</v>
      </c>
      <c r="G785" t="s">
        <v>1521</v>
      </c>
      <c r="H785" t="s">
        <v>1532</v>
      </c>
      <c r="K785">
        <v>1</v>
      </c>
      <c r="L785" t="s">
        <v>2148</v>
      </c>
    </row>
    <row r="786" spans="1:18">
      <c r="A786">
        <v>10</v>
      </c>
      <c r="B786">
        <v>18</v>
      </c>
      <c r="C786">
        <v>12</v>
      </c>
      <c r="D786" t="s">
        <v>1298</v>
      </c>
      <c r="E786" t="s">
        <v>3046</v>
      </c>
      <c r="F786" t="s">
        <v>2383</v>
      </c>
      <c r="G786" t="s">
        <v>1521</v>
      </c>
      <c r="H786" t="s">
        <v>1533</v>
      </c>
      <c r="K786">
        <v>1</v>
      </c>
      <c r="L786" t="s">
        <v>2150</v>
      </c>
    </row>
    <row r="787" spans="1:18">
      <c r="A787">
        <v>10</v>
      </c>
      <c r="B787">
        <v>18</v>
      </c>
      <c r="C787">
        <v>13</v>
      </c>
      <c r="D787" t="s">
        <v>1298</v>
      </c>
      <c r="E787" t="s">
        <v>3047</v>
      </c>
      <c r="F787" t="s">
        <v>2383</v>
      </c>
      <c r="G787" t="s">
        <v>1521</v>
      </c>
      <c r="H787" t="s">
        <v>1534</v>
      </c>
      <c r="K787">
        <v>1</v>
      </c>
      <c r="L787" t="s">
        <v>2146</v>
      </c>
    </row>
    <row r="788" spans="1:18">
      <c r="A788">
        <v>10</v>
      </c>
      <c r="B788">
        <v>18</v>
      </c>
      <c r="C788">
        <v>14</v>
      </c>
      <c r="D788" t="s">
        <v>1298</v>
      </c>
      <c r="E788" t="s">
        <v>3527</v>
      </c>
      <c r="F788" t="s">
        <v>2383</v>
      </c>
      <c r="G788" t="s">
        <v>1521</v>
      </c>
      <c r="H788" s="409" t="s">
        <v>326</v>
      </c>
      <c r="I788" t="s">
        <v>1629</v>
      </c>
      <c r="K788">
        <v>1</v>
      </c>
      <c r="L788" t="s">
        <v>2156</v>
      </c>
      <c r="M788" t="s">
        <v>2158</v>
      </c>
      <c r="N788" t="s">
        <v>12</v>
      </c>
      <c r="O788" t="s">
        <v>2155</v>
      </c>
      <c r="P788" t="s">
        <v>11</v>
      </c>
      <c r="Q788" t="s">
        <v>2157</v>
      </c>
      <c r="R788" t="s">
        <v>364</v>
      </c>
    </row>
    <row r="789" spans="1:18">
      <c r="A789">
        <v>10</v>
      </c>
      <c r="B789">
        <v>18</v>
      </c>
      <c r="C789">
        <v>15</v>
      </c>
      <c r="D789" t="s">
        <v>1298</v>
      </c>
      <c r="E789" t="s">
        <v>3638</v>
      </c>
      <c r="F789" t="s">
        <v>2383</v>
      </c>
      <c r="G789" t="s">
        <v>1521</v>
      </c>
      <c r="H789" t="s">
        <v>1524</v>
      </c>
      <c r="I789" t="s">
        <v>1635</v>
      </c>
      <c r="K789">
        <v>1</v>
      </c>
      <c r="L789" t="s">
        <v>2144</v>
      </c>
      <c r="M789" t="s">
        <v>2145</v>
      </c>
      <c r="N789" t="s">
        <v>388</v>
      </c>
      <c r="O789" t="s">
        <v>2143</v>
      </c>
    </row>
    <row r="790" spans="1:18">
      <c r="A790">
        <v>10</v>
      </c>
      <c r="B790">
        <v>18</v>
      </c>
      <c r="C790">
        <v>16</v>
      </c>
      <c r="D790" t="s">
        <v>1298</v>
      </c>
      <c r="E790" t="s">
        <v>3639</v>
      </c>
      <c r="F790" t="s">
        <v>2383</v>
      </c>
      <c r="G790" t="s">
        <v>1521</v>
      </c>
      <c r="H790" t="s">
        <v>235</v>
      </c>
      <c r="I790" t="s">
        <v>1635</v>
      </c>
      <c r="K790">
        <v>1</v>
      </c>
      <c r="L790" t="s">
        <v>2114</v>
      </c>
      <c r="M790" t="s">
        <v>2115</v>
      </c>
      <c r="N790" t="s">
        <v>388</v>
      </c>
      <c r="O790" t="s">
        <v>2113</v>
      </c>
    </row>
    <row r="791" spans="1:18">
      <c r="A791">
        <v>10</v>
      </c>
      <c r="B791">
        <v>18</v>
      </c>
      <c r="C791">
        <v>17</v>
      </c>
      <c r="D791" t="s">
        <v>1298</v>
      </c>
      <c r="E791" t="s">
        <v>3640</v>
      </c>
      <c r="F791" t="s">
        <v>2383</v>
      </c>
      <c r="G791" t="s">
        <v>1521</v>
      </c>
      <c r="H791" t="s">
        <v>1525</v>
      </c>
      <c r="I791" t="s">
        <v>1635</v>
      </c>
      <c r="K791">
        <v>1</v>
      </c>
      <c r="L791" t="s">
        <v>2172</v>
      </c>
      <c r="M791" t="s">
        <v>2173</v>
      </c>
      <c r="N791" t="s">
        <v>388</v>
      </c>
      <c r="O791" t="s">
        <v>2171</v>
      </c>
    </row>
    <row r="792" spans="1:18">
      <c r="A792">
        <v>10</v>
      </c>
      <c r="B792">
        <v>18</v>
      </c>
      <c r="C792">
        <v>18</v>
      </c>
      <c r="D792" t="s">
        <v>1298</v>
      </c>
      <c r="E792" t="s">
        <v>3048</v>
      </c>
      <c r="F792" t="s">
        <v>2383</v>
      </c>
      <c r="G792" t="s">
        <v>1521</v>
      </c>
      <c r="H792" t="s">
        <v>323</v>
      </c>
      <c r="K792">
        <v>1</v>
      </c>
      <c r="L792" t="s">
        <v>2168</v>
      </c>
    </row>
    <row r="793" spans="1:18">
      <c r="A793">
        <v>10</v>
      </c>
      <c r="B793">
        <v>18</v>
      </c>
      <c r="C793">
        <v>19</v>
      </c>
      <c r="D793" t="s">
        <v>1298</v>
      </c>
      <c r="E793" t="s">
        <v>3049</v>
      </c>
      <c r="F793" t="s">
        <v>2383</v>
      </c>
      <c r="G793" t="s">
        <v>1521</v>
      </c>
      <c r="H793" t="s">
        <v>324</v>
      </c>
      <c r="K793">
        <v>1</v>
      </c>
      <c r="L793" t="s">
        <v>2169</v>
      </c>
    </row>
    <row r="794" spans="1:18">
      <c r="A794">
        <v>10</v>
      </c>
      <c r="B794">
        <v>18</v>
      </c>
      <c r="C794">
        <v>20</v>
      </c>
      <c r="D794" t="s">
        <v>1298</v>
      </c>
      <c r="E794" t="s">
        <v>3050</v>
      </c>
      <c r="F794" t="s">
        <v>2383</v>
      </c>
      <c r="G794" t="s">
        <v>1521</v>
      </c>
      <c r="H794" t="s">
        <v>325</v>
      </c>
      <c r="K794">
        <v>1</v>
      </c>
      <c r="L794" t="s">
        <v>2170</v>
      </c>
    </row>
    <row r="795" spans="1:18">
      <c r="A795">
        <v>10</v>
      </c>
      <c r="B795">
        <v>18</v>
      </c>
      <c r="C795">
        <v>21</v>
      </c>
      <c r="D795" t="s">
        <v>1298</v>
      </c>
      <c r="E795" t="s">
        <v>3528</v>
      </c>
      <c r="F795" t="s">
        <v>2383</v>
      </c>
      <c r="G795" t="s">
        <v>1521</v>
      </c>
      <c r="H795" t="s">
        <v>1536</v>
      </c>
      <c r="I795" t="s">
        <v>1629</v>
      </c>
      <c r="K795">
        <v>1</v>
      </c>
      <c r="L795" t="s">
        <v>2164</v>
      </c>
      <c r="M795" t="s">
        <v>2166</v>
      </c>
      <c r="N795" t="s">
        <v>12</v>
      </c>
      <c r="O795" t="s">
        <v>2163</v>
      </c>
      <c r="P795" t="s">
        <v>11</v>
      </c>
      <c r="Q795" t="s">
        <v>2165</v>
      </c>
      <c r="R795" t="s">
        <v>364</v>
      </c>
    </row>
    <row r="796" spans="1:18">
      <c r="A796">
        <v>10</v>
      </c>
      <c r="B796">
        <v>18</v>
      </c>
      <c r="C796">
        <v>22</v>
      </c>
      <c r="D796" t="s">
        <v>1298</v>
      </c>
      <c r="E796" t="s">
        <v>3051</v>
      </c>
      <c r="F796" t="s">
        <v>2383</v>
      </c>
      <c r="G796" t="s">
        <v>1521</v>
      </c>
      <c r="H796" t="s">
        <v>116</v>
      </c>
      <c r="K796">
        <v>1</v>
      </c>
      <c r="L796" t="s">
        <v>2167</v>
      </c>
    </row>
    <row r="797" spans="1:18">
      <c r="A797">
        <v>10</v>
      </c>
      <c r="B797">
        <v>18</v>
      </c>
      <c r="C797">
        <v>23</v>
      </c>
      <c r="D797" t="s">
        <v>1298</v>
      </c>
      <c r="E797" t="s">
        <v>3052</v>
      </c>
      <c r="F797" t="s">
        <v>2383</v>
      </c>
      <c r="G797" t="s">
        <v>1521</v>
      </c>
      <c r="H797" t="s">
        <v>319</v>
      </c>
      <c r="K797">
        <v>1</v>
      </c>
      <c r="L797" t="s">
        <v>2154</v>
      </c>
    </row>
    <row r="798" spans="1:18">
      <c r="A798">
        <v>10</v>
      </c>
      <c r="B798">
        <v>18</v>
      </c>
      <c r="C798">
        <v>24</v>
      </c>
      <c r="D798" t="s">
        <v>1298</v>
      </c>
      <c r="E798" t="s">
        <v>3053</v>
      </c>
      <c r="F798" t="s">
        <v>2383</v>
      </c>
      <c r="G798" t="s">
        <v>1521</v>
      </c>
      <c r="H798" t="s">
        <v>1527</v>
      </c>
      <c r="K798">
        <v>1</v>
      </c>
      <c r="L798" t="s">
        <v>2116</v>
      </c>
    </row>
    <row r="799" spans="1:18">
      <c r="A799">
        <v>10</v>
      </c>
      <c r="B799">
        <v>18</v>
      </c>
      <c r="C799">
        <v>25</v>
      </c>
      <c r="D799" t="s">
        <v>1298</v>
      </c>
      <c r="E799" t="s">
        <v>3054</v>
      </c>
      <c r="F799" t="s">
        <v>2383</v>
      </c>
      <c r="G799" t="s">
        <v>1521</v>
      </c>
      <c r="H799" t="s">
        <v>166</v>
      </c>
      <c r="K799">
        <v>1</v>
      </c>
      <c r="L799" t="s">
        <v>2130</v>
      </c>
    </row>
    <row r="800" spans="1:18">
      <c r="A800">
        <v>10</v>
      </c>
      <c r="B800">
        <v>18</v>
      </c>
      <c r="C800">
        <v>26</v>
      </c>
      <c r="D800" t="s">
        <v>1298</v>
      </c>
      <c r="E800" t="s">
        <v>3529</v>
      </c>
      <c r="F800" t="s">
        <v>2383</v>
      </c>
      <c r="G800" t="s">
        <v>1521</v>
      </c>
      <c r="H800" t="s">
        <v>327</v>
      </c>
      <c r="I800" t="s">
        <v>1629</v>
      </c>
      <c r="K800">
        <v>1</v>
      </c>
      <c r="L800" t="s">
        <v>2127</v>
      </c>
      <c r="M800" t="s">
        <v>2129</v>
      </c>
      <c r="N800" t="s">
        <v>12</v>
      </c>
      <c r="O800" t="s">
        <v>2126</v>
      </c>
      <c r="P800" t="s">
        <v>11</v>
      </c>
      <c r="Q800" t="s">
        <v>2128</v>
      </c>
      <c r="R800" t="s">
        <v>364</v>
      </c>
    </row>
    <row r="801" spans="1:18">
      <c r="A801">
        <v>10</v>
      </c>
      <c r="B801">
        <v>18</v>
      </c>
      <c r="C801">
        <v>27</v>
      </c>
      <c r="D801" t="s">
        <v>1298</v>
      </c>
      <c r="E801" t="s">
        <v>3530</v>
      </c>
      <c r="F801" t="s">
        <v>2383</v>
      </c>
      <c r="G801" t="s">
        <v>1521</v>
      </c>
      <c r="H801" t="s">
        <v>1528</v>
      </c>
      <c r="I801" t="s">
        <v>1629</v>
      </c>
      <c r="K801">
        <v>1</v>
      </c>
      <c r="L801" t="s">
        <v>2132</v>
      </c>
      <c r="M801" t="s">
        <v>2134</v>
      </c>
      <c r="N801" t="s">
        <v>12</v>
      </c>
      <c r="O801" t="s">
        <v>2131</v>
      </c>
      <c r="P801" t="s">
        <v>11</v>
      </c>
      <c r="Q801" t="s">
        <v>2133</v>
      </c>
      <c r="R801" t="s">
        <v>364</v>
      </c>
    </row>
    <row r="802" spans="1:18">
      <c r="A802">
        <v>10</v>
      </c>
      <c r="B802">
        <v>18</v>
      </c>
      <c r="C802">
        <v>28</v>
      </c>
      <c r="D802" t="s">
        <v>1298</v>
      </c>
      <c r="E802" t="s">
        <v>3055</v>
      </c>
      <c r="F802" t="s">
        <v>2383</v>
      </c>
      <c r="G802" t="s">
        <v>1521</v>
      </c>
      <c r="H802" t="s">
        <v>328</v>
      </c>
      <c r="K802">
        <v>1</v>
      </c>
      <c r="L802" t="s">
        <v>2135</v>
      </c>
    </row>
    <row r="803" spans="1:18">
      <c r="A803">
        <v>10</v>
      </c>
      <c r="B803">
        <v>18</v>
      </c>
      <c r="C803">
        <v>29</v>
      </c>
      <c r="D803" t="s">
        <v>1298</v>
      </c>
      <c r="E803" t="s">
        <v>3056</v>
      </c>
      <c r="F803" t="s">
        <v>2383</v>
      </c>
      <c r="G803" t="s">
        <v>1522</v>
      </c>
      <c r="H803" t="s">
        <v>1537</v>
      </c>
      <c r="K803">
        <v>1</v>
      </c>
      <c r="L803" t="s">
        <v>2117</v>
      </c>
    </row>
    <row r="804" spans="1:18">
      <c r="A804">
        <v>10</v>
      </c>
      <c r="B804">
        <v>18</v>
      </c>
      <c r="C804">
        <v>30</v>
      </c>
      <c r="D804" t="s">
        <v>1298</v>
      </c>
      <c r="E804" t="s">
        <v>3057</v>
      </c>
      <c r="F804" t="s">
        <v>2383</v>
      </c>
      <c r="G804" t="s">
        <v>1522</v>
      </c>
      <c r="H804" t="s">
        <v>176</v>
      </c>
      <c r="K804">
        <v>1</v>
      </c>
      <c r="L804" t="s">
        <v>2376</v>
      </c>
    </row>
    <row r="805" spans="1:18">
      <c r="A805">
        <v>10</v>
      </c>
      <c r="B805">
        <v>18</v>
      </c>
      <c r="C805">
        <v>31</v>
      </c>
      <c r="D805" t="s">
        <v>1298</v>
      </c>
      <c r="E805" t="s">
        <v>3058</v>
      </c>
      <c r="F805" t="s">
        <v>2383</v>
      </c>
      <c r="G805" t="s">
        <v>1522</v>
      </c>
      <c r="H805" t="s">
        <v>178</v>
      </c>
      <c r="K805">
        <v>1</v>
      </c>
      <c r="L805" t="s">
        <v>2125</v>
      </c>
    </row>
    <row r="806" spans="1:18">
      <c r="A806">
        <v>10</v>
      </c>
      <c r="B806">
        <v>18</v>
      </c>
      <c r="C806">
        <v>32</v>
      </c>
      <c r="D806" t="s">
        <v>1298</v>
      </c>
      <c r="E806" t="s">
        <v>3582</v>
      </c>
      <c r="F806" t="s">
        <v>2383</v>
      </c>
      <c r="G806" t="s">
        <v>1522</v>
      </c>
      <c r="H806" t="s">
        <v>1529</v>
      </c>
      <c r="I806" t="s">
        <v>15</v>
      </c>
      <c r="K806">
        <v>1</v>
      </c>
      <c r="L806" t="s">
        <v>2124</v>
      </c>
      <c r="M806" t="s">
        <v>2123</v>
      </c>
    </row>
    <row r="807" spans="1:18">
      <c r="A807">
        <v>10</v>
      </c>
      <c r="B807">
        <v>18</v>
      </c>
      <c r="C807">
        <v>33</v>
      </c>
      <c r="D807" t="s">
        <v>1298</v>
      </c>
      <c r="E807" t="s">
        <v>3059</v>
      </c>
      <c r="F807" t="s">
        <v>2383</v>
      </c>
      <c r="G807" t="s">
        <v>1522</v>
      </c>
      <c r="H807" t="s">
        <v>1636</v>
      </c>
      <c r="K807">
        <v>1</v>
      </c>
      <c r="L807" t="s">
        <v>2121</v>
      </c>
    </row>
    <row r="808" spans="1:18">
      <c r="A808">
        <v>10</v>
      </c>
      <c r="B808">
        <v>18</v>
      </c>
      <c r="C808">
        <v>34</v>
      </c>
      <c r="D808" t="s">
        <v>1298</v>
      </c>
      <c r="E808" t="s">
        <v>3060</v>
      </c>
      <c r="F808" t="s">
        <v>2383</v>
      </c>
      <c r="G808" t="s">
        <v>1522</v>
      </c>
      <c r="H808" t="s">
        <v>1637</v>
      </c>
      <c r="K808">
        <v>1</v>
      </c>
      <c r="L808" t="s">
        <v>2119</v>
      </c>
    </row>
    <row r="809" spans="1:18">
      <c r="A809">
        <v>10</v>
      </c>
      <c r="B809">
        <v>18</v>
      </c>
      <c r="C809">
        <v>35</v>
      </c>
      <c r="D809" t="s">
        <v>1298</v>
      </c>
      <c r="E809" t="s">
        <v>3061</v>
      </c>
      <c r="F809" t="s">
        <v>2383</v>
      </c>
      <c r="G809" t="s">
        <v>1522</v>
      </c>
      <c r="H809" t="s">
        <v>1638</v>
      </c>
      <c r="K809">
        <v>1</v>
      </c>
      <c r="L809" t="s">
        <v>2120</v>
      </c>
    </row>
    <row r="810" spans="1:18">
      <c r="A810">
        <v>10</v>
      </c>
      <c r="B810">
        <v>18</v>
      </c>
      <c r="C810">
        <v>36</v>
      </c>
      <c r="D810" t="s">
        <v>1298</v>
      </c>
      <c r="E810" t="s">
        <v>3062</v>
      </c>
      <c r="F810" t="s">
        <v>2383</v>
      </c>
      <c r="G810" t="s">
        <v>1522</v>
      </c>
      <c r="H810" t="s">
        <v>1639</v>
      </c>
      <c r="K810">
        <v>1</v>
      </c>
      <c r="L810" t="s">
        <v>2122</v>
      </c>
    </row>
    <row r="811" spans="1:18">
      <c r="A811">
        <v>10</v>
      </c>
      <c r="B811">
        <v>18</v>
      </c>
      <c r="C811">
        <v>37</v>
      </c>
      <c r="D811" t="s">
        <v>1298</v>
      </c>
      <c r="E811" t="s">
        <v>3063</v>
      </c>
      <c r="F811" t="s">
        <v>2383</v>
      </c>
      <c r="G811" t="s">
        <v>1522</v>
      </c>
      <c r="H811" t="s">
        <v>1538</v>
      </c>
      <c r="K811">
        <v>1</v>
      </c>
      <c r="L811" t="s">
        <v>2118</v>
      </c>
    </row>
    <row r="812" spans="1:18">
      <c r="A812">
        <v>10</v>
      </c>
      <c r="B812">
        <v>19</v>
      </c>
      <c r="C812">
        <v>1</v>
      </c>
      <c r="D812" t="s">
        <v>1298</v>
      </c>
      <c r="E812" t="s">
        <v>3064</v>
      </c>
      <c r="F812" t="s">
        <v>2383</v>
      </c>
      <c r="G812" t="s">
        <v>1521</v>
      </c>
      <c r="H812" t="s">
        <v>1523</v>
      </c>
      <c r="I812" t="s">
        <v>1631</v>
      </c>
      <c r="K812">
        <v>1</v>
      </c>
      <c r="L812" t="s">
        <v>2214</v>
      </c>
    </row>
    <row r="813" spans="1:18">
      <c r="A813">
        <v>10</v>
      </c>
      <c r="B813">
        <v>19</v>
      </c>
      <c r="C813">
        <v>2</v>
      </c>
      <c r="D813" t="s">
        <v>1298</v>
      </c>
      <c r="E813" t="s">
        <v>3065</v>
      </c>
      <c r="F813" t="s">
        <v>2383</v>
      </c>
      <c r="G813" t="s">
        <v>1521</v>
      </c>
      <c r="H813" s="409" t="s">
        <v>322</v>
      </c>
      <c r="I813" t="s">
        <v>1631</v>
      </c>
      <c r="K813">
        <v>1</v>
      </c>
      <c r="L813" t="s">
        <v>2199</v>
      </c>
    </row>
    <row r="814" spans="1:18">
      <c r="A814">
        <v>10</v>
      </c>
      <c r="B814">
        <v>19</v>
      </c>
      <c r="C814">
        <v>3</v>
      </c>
      <c r="D814" t="s">
        <v>1298</v>
      </c>
      <c r="E814" t="s">
        <v>3531</v>
      </c>
      <c r="F814" t="s">
        <v>2383</v>
      </c>
      <c r="G814" t="s">
        <v>1521</v>
      </c>
      <c r="H814" t="s">
        <v>1526</v>
      </c>
      <c r="I814" t="s">
        <v>1629</v>
      </c>
      <c r="K814">
        <v>1</v>
      </c>
      <c r="L814" t="s">
        <v>2201</v>
      </c>
      <c r="M814" t="s">
        <v>2203</v>
      </c>
      <c r="N814" t="s">
        <v>12</v>
      </c>
      <c r="O814" t="s">
        <v>2200</v>
      </c>
      <c r="P814" t="s">
        <v>11</v>
      </c>
      <c r="Q814" t="s">
        <v>2202</v>
      </c>
      <c r="R814" t="s">
        <v>364</v>
      </c>
    </row>
    <row r="815" spans="1:18">
      <c r="A815">
        <v>10</v>
      </c>
      <c r="B815">
        <v>19</v>
      </c>
      <c r="C815">
        <v>4</v>
      </c>
      <c r="D815" t="s">
        <v>1298</v>
      </c>
      <c r="E815" t="s">
        <v>3532</v>
      </c>
      <c r="F815" t="s">
        <v>2383</v>
      </c>
      <c r="G815" t="s">
        <v>1521</v>
      </c>
      <c r="H815" t="s">
        <v>66</v>
      </c>
      <c r="I815" t="s">
        <v>1629</v>
      </c>
      <c r="K815">
        <v>1</v>
      </c>
      <c r="L815" t="s">
        <v>2221</v>
      </c>
      <c r="M815" t="s">
        <v>2223</v>
      </c>
      <c r="N815" t="s">
        <v>12</v>
      </c>
      <c r="O815" t="s">
        <v>2220</v>
      </c>
      <c r="P815" t="s">
        <v>11</v>
      </c>
      <c r="Q815" t="s">
        <v>2222</v>
      </c>
      <c r="R815" t="s">
        <v>364</v>
      </c>
    </row>
    <row r="816" spans="1:18">
      <c r="A816">
        <v>10</v>
      </c>
      <c r="B816">
        <v>19</v>
      </c>
      <c r="C816">
        <v>5</v>
      </c>
      <c r="D816" t="s">
        <v>1298</v>
      </c>
      <c r="E816" t="s">
        <v>3066</v>
      </c>
      <c r="F816" t="s">
        <v>2383</v>
      </c>
      <c r="G816" t="s">
        <v>1521</v>
      </c>
      <c r="H816" t="s">
        <v>336</v>
      </c>
      <c r="K816">
        <v>1</v>
      </c>
      <c r="L816" t="s">
        <v>2197</v>
      </c>
    </row>
    <row r="817" spans="1:18">
      <c r="A817">
        <v>10</v>
      </c>
      <c r="B817">
        <v>19</v>
      </c>
      <c r="C817">
        <v>6</v>
      </c>
      <c r="D817" t="s">
        <v>1298</v>
      </c>
      <c r="E817" t="s">
        <v>3067</v>
      </c>
      <c r="F817" t="s">
        <v>2383</v>
      </c>
      <c r="G817" t="s">
        <v>1521</v>
      </c>
      <c r="H817" t="s">
        <v>337</v>
      </c>
      <c r="K817">
        <v>1</v>
      </c>
      <c r="L817" t="s">
        <v>2377</v>
      </c>
    </row>
    <row r="818" spans="1:18">
      <c r="A818">
        <v>10</v>
      </c>
      <c r="B818">
        <v>19</v>
      </c>
      <c r="C818">
        <v>7</v>
      </c>
      <c r="D818" t="s">
        <v>1298</v>
      </c>
      <c r="E818" t="s">
        <v>3068</v>
      </c>
      <c r="F818" t="s">
        <v>2383</v>
      </c>
      <c r="G818" t="s">
        <v>1521</v>
      </c>
      <c r="H818" t="s">
        <v>1535</v>
      </c>
      <c r="I818" t="s">
        <v>61</v>
      </c>
      <c r="K818">
        <v>1</v>
      </c>
      <c r="L818" t="s">
        <v>2198</v>
      </c>
    </row>
    <row r="819" spans="1:18">
      <c r="A819">
        <v>10</v>
      </c>
      <c r="B819">
        <v>19</v>
      </c>
      <c r="C819">
        <v>8</v>
      </c>
      <c r="D819" t="s">
        <v>1298</v>
      </c>
      <c r="E819" t="s">
        <v>3583</v>
      </c>
      <c r="F819" t="s">
        <v>2383</v>
      </c>
      <c r="G819" t="s">
        <v>1521</v>
      </c>
      <c r="H819" t="s">
        <v>1529</v>
      </c>
      <c r="I819" t="s">
        <v>15</v>
      </c>
      <c r="K819">
        <v>1</v>
      </c>
      <c r="L819" t="s">
        <v>2213</v>
      </c>
      <c r="M819" t="s">
        <v>2212</v>
      </c>
    </row>
    <row r="820" spans="1:18">
      <c r="A820">
        <v>10</v>
      </c>
      <c r="B820">
        <v>19</v>
      </c>
      <c r="C820">
        <v>9</v>
      </c>
      <c r="D820" t="s">
        <v>1298</v>
      </c>
      <c r="E820" t="s">
        <v>3069</v>
      </c>
      <c r="F820" t="s">
        <v>2383</v>
      </c>
      <c r="G820" t="s">
        <v>1521</v>
      </c>
      <c r="H820" t="s">
        <v>1530</v>
      </c>
      <c r="K820">
        <v>1</v>
      </c>
      <c r="L820" t="s">
        <v>2210</v>
      </c>
    </row>
    <row r="821" spans="1:18">
      <c r="A821">
        <v>10</v>
      </c>
      <c r="B821">
        <v>19</v>
      </c>
      <c r="C821">
        <v>10</v>
      </c>
      <c r="D821" t="s">
        <v>1298</v>
      </c>
      <c r="E821" t="s">
        <v>3070</v>
      </c>
      <c r="F821" t="s">
        <v>2383</v>
      </c>
      <c r="G821" t="s">
        <v>1521</v>
      </c>
      <c r="H821" t="s">
        <v>1531</v>
      </c>
      <c r="K821">
        <v>1</v>
      </c>
      <c r="L821" t="s">
        <v>2208</v>
      </c>
    </row>
    <row r="822" spans="1:18">
      <c r="A822">
        <v>10</v>
      </c>
      <c r="B822">
        <v>19</v>
      </c>
      <c r="C822">
        <v>11</v>
      </c>
      <c r="D822" t="s">
        <v>1298</v>
      </c>
      <c r="E822" t="s">
        <v>3071</v>
      </c>
      <c r="F822" t="s">
        <v>2383</v>
      </c>
      <c r="G822" t="s">
        <v>1521</v>
      </c>
      <c r="H822" t="s">
        <v>1532</v>
      </c>
      <c r="K822">
        <v>1</v>
      </c>
      <c r="L822" t="s">
        <v>2209</v>
      </c>
    </row>
    <row r="823" spans="1:18">
      <c r="A823">
        <v>10</v>
      </c>
      <c r="B823">
        <v>19</v>
      </c>
      <c r="C823">
        <v>12</v>
      </c>
      <c r="D823" t="s">
        <v>1298</v>
      </c>
      <c r="E823" t="s">
        <v>3072</v>
      </c>
      <c r="F823" t="s">
        <v>2383</v>
      </c>
      <c r="G823" t="s">
        <v>1521</v>
      </c>
      <c r="H823" t="s">
        <v>1533</v>
      </c>
      <c r="K823">
        <v>1</v>
      </c>
      <c r="L823" t="s">
        <v>2211</v>
      </c>
    </row>
    <row r="824" spans="1:18">
      <c r="A824">
        <v>10</v>
      </c>
      <c r="B824">
        <v>19</v>
      </c>
      <c r="C824">
        <v>13</v>
      </c>
      <c r="D824" t="s">
        <v>1298</v>
      </c>
      <c r="E824" t="s">
        <v>3073</v>
      </c>
      <c r="F824" t="s">
        <v>2383</v>
      </c>
      <c r="G824" t="s">
        <v>1521</v>
      </c>
      <c r="H824" t="s">
        <v>1534</v>
      </c>
      <c r="K824">
        <v>1</v>
      </c>
      <c r="L824" t="s">
        <v>2207</v>
      </c>
    </row>
    <row r="825" spans="1:18">
      <c r="A825">
        <v>10</v>
      </c>
      <c r="B825">
        <v>19</v>
      </c>
      <c r="C825">
        <v>14</v>
      </c>
      <c r="D825" t="s">
        <v>1298</v>
      </c>
      <c r="E825" t="s">
        <v>3533</v>
      </c>
      <c r="F825" t="s">
        <v>2383</v>
      </c>
      <c r="G825" t="s">
        <v>1521</v>
      </c>
      <c r="H825" s="409" t="s">
        <v>326</v>
      </c>
      <c r="I825" t="s">
        <v>1629</v>
      </c>
      <c r="K825">
        <v>1</v>
      </c>
      <c r="L825" t="s">
        <v>2217</v>
      </c>
      <c r="M825" t="s">
        <v>2219</v>
      </c>
      <c r="N825" t="s">
        <v>12</v>
      </c>
      <c r="O825" t="s">
        <v>2216</v>
      </c>
      <c r="P825" t="s">
        <v>11</v>
      </c>
      <c r="Q825" t="s">
        <v>2218</v>
      </c>
      <c r="R825" t="s">
        <v>364</v>
      </c>
    </row>
    <row r="826" spans="1:18">
      <c r="A826">
        <v>10</v>
      </c>
      <c r="B826">
        <v>19</v>
      </c>
      <c r="C826">
        <v>15</v>
      </c>
      <c r="D826" t="s">
        <v>1298</v>
      </c>
      <c r="E826" t="s">
        <v>3641</v>
      </c>
      <c r="F826" t="s">
        <v>2383</v>
      </c>
      <c r="G826" t="s">
        <v>1521</v>
      </c>
      <c r="H826" t="s">
        <v>1524</v>
      </c>
      <c r="I826" t="s">
        <v>1635</v>
      </c>
      <c r="K826">
        <v>1</v>
      </c>
      <c r="L826" t="s">
        <v>2205</v>
      </c>
      <c r="M826" t="s">
        <v>2206</v>
      </c>
      <c r="N826" t="s">
        <v>388</v>
      </c>
      <c r="O826" t="s">
        <v>2204</v>
      </c>
    </row>
    <row r="827" spans="1:18">
      <c r="A827">
        <v>10</v>
      </c>
      <c r="B827">
        <v>19</v>
      </c>
      <c r="C827">
        <v>16</v>
      </c>
      <c r="D827" t="s">
        <v>1298</v>
      </c>
      <c r="E827" t="s">
        <v>3642</v>
      </c>
      <c r="F827" t="s">
        <v>2383</v>
      </c>
      <c r="G827" t="s">
        <v>1521</v>
      </c>
      <c r="H827" t="s">
        <v>235</v>
      </c>
      <c r="I827" t="s">
        <v>1635</v>
      </c>
      <c r="K827">
        <v>1</v>
      </c>
      <c r="L827" t="s">
        <v>2175</v>
      </c>
      <c r="M827" t="s">
        <v>2176</v>
      </c>
      <c r="N827" t="s">
        <v>388</v>
      </c>
      <c r="O827" t="s">
        <v>2174</v>
      </c>
    </row>
    <row r="828" spans="1:18">
      <c r="A828">
        <v>10</v>
      </c>
      <c r="B828">
        <v>19</v>
      </c>
      <c r="C828">
        <v>17</v>
      </c>
      <c r="D828" t="s">
        <v>1298</v>
      </c>
      <c r="E828" t="s">
        <v>3643</v>
      </c>
      <c r="F828" t="s">
        <v>2383</v>
      </c>
      <c r="G828" t="s">
        <v>1521</v>
      </c>
      <c r="H828" t="s">
        <v>1525</v>
      </c>
      <c r="I828" t="s">
        <v>1635</v>
      </c>
      <c r="K828">
        <v>1</v>
      </c>
      <c r="L828" t="s">
        <v>2233</v>
      </c>
      <c r="M828" t="s">
        <v>2234</v>
      </c>
      <c r="N828" t="s">
        <v>388</v>
      </c>
      <c r="O828" t="s">
        <v>2232</v>
      </c>
    </row>
    <row r="829" spans="1:18">
      <c r="A829">
        <v>10</v>
      </c>
      <c r="B829">
        <v>19</v>
      </c>
      <c r="C829">
        <v>18</v>
      </c>
      <c r="D829" t="s">
        <v>1298</v>
      </c>
      <c r="E829" t="s">
        <v>3074</v>
      </c>
      <c r="F829" t="s">
        <v>2383</v>
      </c>
      <c r="G829" t="s">
        <v>1521</v>
      </c>
      <c r="H829" t="s">
        <v>323</v>
      </c>
      <c r="K829">
        <v>1</v>
      </c>
      <c r="L829" t="s">
        <v>2229</v>
      </c>
    </row>
    <row r="830" spans="1:18">
      <c r="A830">
        <v>10</v>
      </c>
      <c r="B830">
        <v>19</v>
      </c>
      <c r="C830">
        <v>19</v>
      </c>
      <c r="D830" t="s">
        <v>1298</v>
      </c>
      <c r="E830" t="s">
        <v>3075</v>
      </c>
      <c r="F830" t="s">
        <v>2383</v>
      </c>
      <c r="G830" t="s">
        <v>1521</v>
      </c>
      <c r="H830" t="s">
        <v>324</v>
      </c>
      <c r="K830">
        <v>1</v>
      </c>
      <c r="L830" t="s">
        <v>2230</v>
      </c>
    </row>
    <row r="831" spans="1:18">
      <c r="A831">
        <v>10</v>
      </c>
      <c r="B831">
        <v>19</v>
      </c>
      <c r="C831">
        <v>20</v>
      </c>
      <c r="D831" t="s">
        <v>1298</v>
      </c>
      <c r="E831" t="s">
        <v>3076</v>
      </c>
      <c r="F831" t="s">
        <v>2383</v>
      </c>
      <c r="G831" t="s">
        <v>1521</v>
      </c>
      <c r="H831" t="s">
        <v>325</v>
      </c>
      <c r="K831">
        <v>1</v>
      </c>
      <c r="L831" t="s">
        <v>2231</v>
      </c>
    </row>
    <row r="832" spans="1:18">
      <c r="A832">
        <v>10</v>
      </c>
      <c r="B832">
        <v>19</v>
      </c>
      <c r="C832">
        <v>21</v>
      </c>
      <c r="D832" t="s">
        <v>1298</v>
      </c>
      <c r="E832" t="s">
        <v>3534</v>
      </c>
      <c r="F832" t="s">
        <v>2383</v>
      </c>
      <c r="G832" t="s">
        <v>1521</v>
      </c>
      <c r="H832" t="s">
        <v>1536</v>
      </c>
      <c r="I832" t="s">
        <v>1629</v>
      </c>
      <c r="K832">
        <v>1</v>
      </c>
      <c r="L832" t="s">
        <v>2225</v>
      </c>
      <c r="M832" t="s">
        <v>2227</v>
      </c>
      <c r="N832" t="s">
        <v>12</v>
      </c>
      <c r="O832" t="s">
        <v>2224</v>
      </c>
      <c r="P832" t="s">
        <v>11</v>
      </c>
      <c r="Q832" t="s">
        <v>2226</v>
      </c>
      <c r="R832" t="s">
        <v>364</v>
      </c>
    </row>
    <row r="833" spans="1:18">
      <c r="A833">
        <v>10</v>
      </c>
      <c r="B833">
        <v>19</v>
      </c>
      <c r="C833">
        <v>22</v>
      </c>
      <c r="D833" t="s">
        <v>1298</v>
      </c>
      <c r="E833" t="s">
        <v>3077</v>
      </c>
      <c r="F833" t="s">
        <v>2383</v>
      </c>
      <c r="G833" t="s">
        <v>1521</v>
      </c>
      <c r="H833" t="s">
        <v>116</v>
      </c>
      <c r="K833">
        <v>1</v>
      </c>
      <c r="L833" t="s">
        <v>2228</v>
      </c>
    </row>
    <row r="834" spans="1:18">
      <c r="A834">
        <v>10</v>
      </c>
      <c r="B834">
        <v>19</v>
      </c>
      <c r="C834">
        <v>23</v>
      </c>
      <c r="D834" t="s">
        <v>1298</v>
      </c>
      <c r="E834" t="s">
        <v>3078</v>
      </c>
      <c r="F834" t="s">
        <v>2383</v>
      </c>
      <c r="G834" t="s">
        <v>1521</v>
      </c>
      <c r="H834" t="s">
        <v>319</v>
      </c>
      <c r="K834">
        <v>1</v>
      </c>
      <c r="L834" t="s">
        <v>2215</v>
      </c>
    </row>
    <row r="835" spans="1:18">
      <c r="A835">
        <v>10</v>
      </c>
      <c r="B835">
        <v>19</v>
      </c>
      <c r="C835">
        <v>24</v>
      </c>
      <c r="D835" t="s">
        <v>1298</v>
      </c>
      <c r="E835" t="s">
        <v>3079</v>
      </c>
      <c r="F835" t="s">
        <v>2383</v>
      </c>
      <c r="G835" t="s">
        <v>1521</v>
      </c>
      <c r="H835" t="s">
        <v>1527</v>
      </c>
      <c r="K835">
        <v>1</v>
      </c>
      <c r="L835" t="s">
        <v>2177</v>
      </c>
    </row>
    <row r="836" spans="1:18">
      <c r="A836">
        <v>10</v>
      </c>
      <c r="B836">
        <v>19</v>
      </c>
      <c r="C836">
        <v>25</v>
      </c>
      <c r="D836" t="s">
        <v>1298</v>
      </c>
      <c r="E836" t="s">
        <v>3080</v>
      </c>
      <c r="F836" t="s">
        <v>2383</v>
      </c>
      <c r="G836" t="s">
        <v>1521</v>
      </c>
      <c r="H836" t="s">
        <v>166</v>
      </c>
      <c r="K836">
        <v>1</v>
      </c>
      <c r="L836" t="s">
        <v>2191</v>
      </c>
    </row>
    <row r="837" spans="1:18">
      <c r="A837">
        <v>10</v>
      </c>
      <c r="B837">
        <v>19</v>
      </c>
      <c r="C837">
        <v>26</v>
      </c>
      <c r="D837" t="s">
        <v>1298</v>
      </c>
      <c r="E837" t="s">
        <v>3535</v>
      </c>
      <c r="F837" t="s">
        <v>2383</v>
      </c>
      <c r="G837" t="s">
        <v>1521</v>
      </c>
      <c r="H837" t="s">
        <v>327</v>
      </c>
      <c r="I837" t="s">
        <v>1629</v>
      </c>
      <c r="K837">
        <v>1</v>
      </c>
      <c r="L837" t="s">
        <v>2188</v>
      </c>
      <c r="M837" t="s">
        <v>2190</v>
      </c>
      <c r="N837" t="s">
        <v>12</v>
      </c>
      <c r="O837" t="s">
        <v>2187</v>
      </c>
      <c r="P837" t="s">
        <v>11</v>
      </c>
      <c r="Q837" t="s">
        <v>2189</v>
      </c>
      <c r="R837" t="s">
        <v>364</v>
      </c>
    </row>
    <row r="838" spans="1:18">
      <c r="A838">
        <v>10</v>
      </c>
      <c r="B838">
        <v>19</v>
      </c>
      <c r="C838">
        <v>27</v>
      </c>
      <c r="D838" t="s">
        <v>1298</v>
      </c>
      <c r="E838" t="s">
        <v>3536</v>
      </c>
      <c r="F838" t="s">
        <v>2383</v>
      </c>
      <c r="G838" t="s">
        <v>1521</v>
      </c>
      <c r="H838" t="s">
        <v>1528</v>
      </c>
      <c r="I838" t="s">
        <v>1629</v>
      </c>
      <c r="K838">
        <v>1</v>
      </c>
      <c r="L838" t="s">
        <v>2193</v>
      </c>
      <c r="M838" t="s">
        <v>2195</v>
      </c>
      <c r="N838" t="s">
        <v>12</v>
      </c>
      <c r="O838" t="s">
        <v>2192</v>
      </c>
      <c r="P838" t="s">
        <v>11</v>
      </c>
      <c r="Q838" t="s">
        <v>2194</v>
      </c>
      <c r="R838" t="s">
        <v>364</v>
      </c>
    </row>
    <row r="839" spans="1:18">
      <c r="A839">
        <v>10</v>
      </c>
      <c r="B839">
        <v>19</v>
      </c>
      <c r="C839">
        <v>28</v>
      </c>
      <c r="D839" t="s">
        <v>1298</v>
      </c>
      <c r="E839" t="s">
        <v>3081</v>
      </c>
      <c r="F839" t="s">
        <v>2383</v>
      </c>
      <c r="G839" t="s">
        <v>1521</v>
      </c>
      <c r="H839" t="s">
        <v>328</v>
      </c>
      <c r="K839">
        <v>1</v>
      </c>
      <c r="L839" t="s">
        <v>2196</v>
      </c>
    </row>
    <row r="840" spans="1:18">
      <c r="A840">
        <v>10</v>
      </c>
      <c r="B840">
        <v>19</v>
      </c>
      <c r="C840">
        <v>29</v>
      </c>
      <c r="D840" t="s">
        <v>1298</v>
      </c>
      <c r="E840" t="s">
        <v>3082</v>
      </c>
      <c r="F840" t="s">
        <v>2383</v>
      </c>
      <c r="G840" t="s">
        <v>1522</v>
      </c>
      <c r="H840" t="s">
        <v>1537</v>
      </c>
      <c r="K840">
        <v>1</v>
      </c>
      <c r="L840" t="s">
        <v>2178</v>
      </c>
    </row>
    <row r="841" spans="1:18">
      <c r="A841">
        <v>10</v>
      </c>
      <c r="B841">
        <v>19</v>
      </c>
      <c r="C841">
        <v>30</v>
      </c>
      <c r="D841" t="s">
        <v>1298</v>
      </c>
      <c r="E841" t="s">
        <v>3083</v>
      </c>
      <c r="F841" t="s">
        <v>2383</v>
      </c>
      <c r="G841" t="s">
        <v>1522</v>
      </c>
      <c r="H841" t="s">
        <v>176</v>
      </c>
      <c r="K841">
        <v>1</v>
      </c>
      <c r="L841" t="s">
        <v>2378</v>
      </c>
    </row>
    <row r="842" spans="1:18">
      <c r="A842">
        <v>10</v>
      </c>
      <c r="B842">
        <v>19</v>
      </c>
      <c r="C842">
        <v>31</v>
      </c>
      <c r="D842" t="s">
        <v>1298</v>
      </c>
      <c r="E842" t="s">
        <v>3084</v>
      </c>
      <c r="F842" t="s">
        <v>2383</v>
      </c>
      <c r="G842" t="s">
        <v>1522</v>
      </c>
      <c r="H842" t="s">
        <v>178</v>
      </c>
      <c r="K842">
        <v>1</v>
      </c>
      <c r="L842" t="s">
        <v>2186</v>
      </c>
    </row>
    <row r="843" spans="1:18">
      <c r="A843">
        <v>10</v>
      </c>
      <c r="B843">
        <v>19</v>
      </c>
      <c r="C843">
        <v>32</v>
      </c>
      <c r="D843" t="s">
        <v>1298</v>
      </c>
      <c r="E843" t="s">
        <v>3584</v>
      </c>
      <c r="F843" t="s">
        <v>2383</v>
      </c>
      <c r="G843" t="s">
        <v>1522</v>
      </c>
      <c r="H843" t="s">
        <v>1529</v>
      </c>
      <c r="I843" t="s">
        <v>15</v>
      </c>
      <c r="K843">
        <v>1</v>
      </c>
      <c r="L843" t="s">
        <v>2185</v>
      </c>
      <c r="M843" t="s">
        <v>2184</v>
      </c>
    </row>
    <row r="844" spans="1:18">
      <c r="A844">
        <v>10</v>
      </c>
      <c r="B844">
        <v>19</v>
      </c>
      <c r="C844">
        <v>33</v>
      </c>
      <c r="D844" t="s">
        <v>1298</v>
      </c>
      <c r="E844" t="s">
        <v>3085</v>
      </c>
      <c r="F844" t="s">
        <v>2383</v>
      </c>
      <c r="G844" t="s">
        <v>1522</v>
      </c>
      <c r="H844" t="s">
        <v>1636</v>
      </c>
      <c r="K844">
        <v>1</v>
      </c>
      <c r="L844" t="s">
        <v>2182</v>
      </c>
    </row>
    <row r="845" spans="1:18">
      <c r="A845">
        <v>10</v>
      </c>
      <c r="B845">
        <v>19</v>
      </c>
      <c r="C845">
        <v>34</v>
      </c>
      <c r="D845" t="s">
        <v>1298</v>
      </c>
      <c r="E845" t="s">
        <v>3086</v>
      </c>
      <c r="F845" t="s">
        <v>2383</v>
      </c>
      <c r="G845" t="s">
        <v>1522</v>
      </c>
      <c r="H845" t="s">
        <v>1637</v>
      </c>
      <c r="K845">
        <v>1</v>
      </c>
      <c r="L845" t="s">
        <v>2180</v>
      </c>
    </row>
    <row r="846" spans="1:18">
      <c r="A846">
        <v>10</v>
      </c>
      <c r="B846">
        <v>19</v>
      </c>
      <c r="C846">
        <v>35</v>
      </c>
      <c r="D846" t="s">
        <v>1298</v>
      </c>
      <c r="E846" t="s">
        <v>3087</v>
      </c>
      <c r="F846" t="s">
        <v>2383</v>
      </c>
      <c r="G846" t="s">
        <v>1522</v>
      </c>
      <c r="H846" t="s">
        <v>1638</v>
      </c>
      <c r="K846">
        <v>1</v>
      </c>
      <c r="L846" t="s">
        <v>2181</v>
      </c>
    </row>
    <row r="847" spans="1:18">
      <c r="A847">
        <v>10</v>
      </c>
      <c r="B847">
        <v>19</v>
      </c>
      <c r="C847">
        <v>36</v>
      </c>
      <c r="D847" t="s">
        <v>1298</v>
      </c>
      <c r="E847" t="s">
        <v>3088</v>
      </c>
      <c r="F847" t="s">
        <v>2383</v>
      </c>
      <c r="G847" t="s">
        <v>1522</v>
      </c>
      <c r="H847" t="s">
        <v>1639</v>
      </c>
      <c r="K847">
        <v>1</v>
      </c>
      <c r="L847" t="s">
        <v>2183</v>
      </c>
    </row>
    <row r="848" spans="1:18">
      <c r="A848">
        <v>10</v>
      </c>
      <c r="B848">
        <v>19</v>
      </c>
      <c r="C848">
        <v>37</v>
      </c>
      <c r="D848" t="s">
        <v>1298</v>
      </c>
      <c r="E848" t="s">
        <v>3089</v>
      </c>
      <c r="F848" t="s">
        <v>2383</v>
      </c>
      <c r="G848" t="s">
        <v>1522</v>
      </c>
      <c r="H848" t="s">
        <v>1538</v>
      </c>
      <c r="K848">
        <v>1</v>
      </c>
      <c r="L848" t="s">
        <v>2179</v>
      </c>
    </row>
    <row r="849" spans="1:18">
      <c r="A849">
        <v>10</v>
      </c>
      <c r="B849">
        <v>20</v>
      </c>
      <c r="C849">
        <v>1</v>
      </c>
      <c r="D849" t="s">
        <v>1298</v>
      </c>
      <c r="E849" t="s">
        <v>3090</v>
      </c>
      <c r="F849" t="s">
        <v>2383</v>
      </c>
      <c r="G849" t="s">
        <v>1521</v>
      </c>
      <c r="H849" t="s">
        <v>1523</v>
      </c>
      <c r="I849" t="s">
        <v>1631</v>
      </c>
      <c r="K849">
        <v>1</v>
      </c>
      <c r="L849" t="s">
        <v>2275</v>
      </c>
    </row>
    <row r="850" spans="1:18">
      <c r="A850">
        <v>10</v>
      </c>
      <c r="B850">
        <v>20</v>
      </c>
      <c r="C850">
        <v>2</v>
      </c>
      <c r="D850" t="s">
        <v>1298</v>
      </c>
      <c r="E850" t="s">
        <v>3091</v>
      </c>
      <c r="F850" t="s">
        <v>2383</v>
      </c>
      <c r="G850" t="s">
        <v>1521</v>
      </c>
      <c r="H850" s="409" t="s">
        <v>322</v>
      </c>
      <c r="I850" t="s">
        <v>1631</v>
      </c>
      <c r="K850">
        <v>1</v>
      </c>
      <c r="L850" t="s">
        <v>2260</v>
      </c>
    </row>
    <row r="851" spans="1:18">
      <c r="A851">
        <v>10</v>
      </c>
      <c r="B851">
        <v>20</v>
      </c>
      <c r="C851">
        <v>3</v>
      </c>
      <c r="D851" t="s">
        <v>1298</v>
      </c>
      <c r="E851" t="s">
        <v>3537</v>
      </c>
      <c r="F851" t="s">
        <v>2383</v>
      </c>
      <c r="G851" t="s">
        <v>1521</v>
      </c>
      <c r="H851" t="s">
        <v>1526</v>
      </c>
      <c r="I851" t="s">
        <v>1629</v>
      </c>
      <c r="K851">
        <v>1</v>
      </c>
      <c r="L851" t="s">
        <v>2262</v>
      </c>
      <c r="M851" t="s">
        <v>2264</v>
      </c>
      <c r="N851" t="s">
        <v>12</v>
      </c>
      <c r="O851" t="s">
        <v>2261</v>
      </c>
      <c r="P851" t="s">
        <v>11</v>
      </c>
      <c r="Q851" t="s">
        <v>2263</v>
      </c>
      <c r="R851" t="s">
        <v>364</v>
      </c>
    </row>
    <row r="852" spans="1:18">
      <c r="A852">
        <v>10</v>
      </c>
      <c r="B852">
        <v>20</v>
      </c>
      <c r="C852">
        <v>4</v>
      </c>
      <c r="D852" t="s">
        <v>1298</v>
      </c>
      <c r="E852" t="s">
        <v>3538</v>
      </c>
      <c r="F852" t="s">
        <v>2383</v>
      </c>
      <c r="G852" t="s">
        <v>1521</v>
      </c>
      <c r="H852" t="s">
        <v>66</v>
      </c>
      <c r="I852" t="s">
        <v>1629</v>
      </c>
      <c r="K852">
        <v>1</v>
      </c>
      <c r="L852" t="s">
        <v>2282</v>
      </c>
      <c r="M852" t="s">
        <v>2284</v>
      </c>
      <c r="N852" t="s">
        <v>12</v>
      </c>
      <c r="O852" t="s">
        <v>2281</v>
      </c>
      <c r="P852" t="s">
        <v>11</v>
      </c>
      <c r="Q852" t="s">
        <v>2283</v>
      </c>
      <c r="R852" t="s">
        <v>364</v>
      </c>
    </row>
    <row r="853" spans="1:18">
      <c r="A853">
        <v>10</v>
      </c>
      <c r="B853">
        <v>20</v>
      </c>
      <c r="C853">
        <v>5</v>
      </c>
      <c r="D853" t="s">
        <v>1298</v>
      </c>
      <c r="E853" t="s">
        <v>3092</v>
      </c>
      <c r="F853" t="s">
        <v>2383</v>
      </c>
      <c r="G853" t="s">
        <v>1521</v>
      </c>
      <c r="H853" t="s">
        <v>336</v>
      </c>
      <c r="K853">
        <v>1</v>
      </c>
      <c r="L853" t="s">
        <v>2258</v>
      </c>
    </row>
    <row r="854" spans="1:18">
      <c r="A854">
        <v>10</v>
      </c>
      <c r="B854">
        <v>20</v>
      </c>
      <c r="C854">
        <v>6</v>
      </c>
      <c r="D854" t="s">
        <v>1298</v>
      </c>
      <c r="E854" t="s">
        <v>3093</v>
      </c>
      <c r="F854" t="s">
        <v>2383</v>
      </c>
      <c r="G854" t="s">
        <v>1521</v>
      </c>
      <c r="H854" t="s">
        <v>337</v>
      </c>
      <c r="K854">
        <v>1</v>
      </c>
      <c r="L854" t="s">
        <v>2379</v>
      </c>
    </row>
    <row r="855" spans="1:18">
      <c r="A855">
        <v>10</v>
      </c>
      <c r="B855">
        <v>20</v>
      </c>
      <c r="C855">
        <v>7</v>
      </c>
      <c r="D855" t="s">
        <v>1298</v>
      </c>
      <c r="E855" t="s">
        <v>3094</v>
      </c>
      <c r="F855" t="s">
        <v>2383</v>
      </c>
      <c r="G855" t="s">
        <v>1521</v>
      </c>
      <c r="H855" t="s">
        <v>1535</v>
      </c>
      <c r="I855" t="s">
        <v>61</v>
      </c>
      <c r="K855">
        <v>1</v>
      </c>
      <c r="L855" t="s">
        <v>2259</v>
      </c>
    </row>
    <row r="856" spans="1:18">
      <c r="A856">
        <v>10</v>
      </c>
      <c r="B856">
        <v>20</v>
      </c>
      <c r="C856">
        <v>8</v>
      </c>
      <c r="D856" t="s">
        <v>1298</v>
      </c>
      <c r="E856" t="s">
        <v>3585</v>
      </c>
      <c r="F856" t="s">
        <v>2383</v>
      </c>
      <c r="G856" t="s">
        <v>1521</v>
      </c>
      <c r="H856" t="s">
        <v>1529</v>
      </c>
      <c r="I856" t="s">
        <v>15</v>
      </c>
      <c r="K856">
        <v>1</v>
      </c>
      <c r="L856" t="s">
        <v>2274</v>
      </c>
      <c r="M856" t="s">
        <v>2273</v>
      </c>
    </row>
    <row r="857" spans="1:18">
      <c r="A857">
        <v>10</v>
      </c>
      <c r="B857">
        <v>20</v>
      </c>
      <c r="C857">
        <v>9</v>
      </c>
      <c r="D857" t="s">
        <v>1298</v>
      </c>
      <c r="E857" t="s">
        <v>3095</v>
      </c>
      <c r="F857" t="s">
        <v>2383</v>
      </c>
      <c r="G857" t="s">
        <v>1521</v>
      </c>
      <c r="H857" t="s">
        <v>1530</v>
      </c>
      <c r="K857">
        <v>1</v>
      </c>
      <c r="L857" t="s">
        <v>2271</v>
      </c>
    </row>
    <row r="858" spans="1:18">
      <c r="A858">
        <v>10</v>
      </c>
      <c r="B858">
        <v>20</v>
      </c>
      <c r="C858">
        <v>10</v>
      </c>
      <c r="D858" t="s">
        <v>1298</v>
      </c>
      <c r="E858" t="s">
        <v>3096</v>
      </c>
      <c r="F858" t="s">
        <v>2383</v>
      </c>
      <c r="G858" t="s">
        <v>1521</v>
      </c>
      <c r="H858" t="s">
        <v>1531</v>
      </c>
      <c r="K858">
        <v>1</v>
      </c>
      <c r="L858" t="s">
        <v>2269</v>
      </c>
    </row>
    <row r="859" spans="1:18">
      <c r="A859">
        <v>10</v>
      </c>
      <c r="B859">
        <v>20</v>
      </c>
      <c r="C859">
        <v>11</v>
      </c>
      <c r="D859" t="s">
        <v>1298</v>
      </c>
      <c r="E859" t="s">
        <v>3097</v>
      </c>
      <c r="F859" t="s">
        <v>2383</v>
      </c>
      <c r="G859" t="s">
        <v>1521</v>
      </c>
      <c r="H859" t="s">
        <v>1532</v>
      </c>
      <c r="K859">
        <v>1</v>
      </c>
      <c r="L859" t="s">
        <v>2270</v>
      </c>
    </row>
    <row r="860" spans="1:18">
      <c r="A860">
        <v>10</v>
      </c>
      <c r="B860">
        <v>20</v>
      </c>
      <c r="C860">
        <v>12</v>
      </c>
      <c r="D860" t="s">
        <v>1298</v>
      </c>
      <c r="E860" t="s">
        <v>3098</v>
      </c>
      <c r="F860" t="s">
        <v>2383</v>
      </c>
      <c r="G860" t="s">
        <v>1521</v>
      </c>
      <c r="H860" t="s">
        <v>1533</v>
      </c>
      <c r="K860">
        <v>1</v>
      </c>
      <c r="L860" t="s">
        <v>2272</v>
      </c>
    </row>
    <row r="861" spans="1:18">
      <c r="A861">
        <v>10</v>
      </c>
      <c r="B861">
        <v>20</v>
      </c>
      <c r="C861">
        <v>13</v>
      </c>
      <c r="D861" t="s">
        <v>1298</v>
      </c>
      <c r="E861" t="s">
        <v>3099</v>
      </c>
      <c r="F861" t="s">
        <v>2383</v>
      </c>
      <c r="G861" t="s">
        <v>1521</v>
      </c>
      <c r="H861" t="s">
        <v>1534</v>
      </c>
      <c r="K861">
        <v>1</v>
      </c>
      <c r="L861" t="s">
        <v>2268</v>
      </c>
    </row>
    <row r="862" spans="1:18">
      <c r="A862">
        <v>10</v>
      </c>
      <c r="B862">
        <v>20</v>
      </c>
      <c r="C862">
        <v>14</v>
      </c>
      <c r="D862" t="s">
        <v>1298</v>
      </c>
      <c r="E862" t="s">
        <v>3539</v>
      </c>
      <c r="F862" t="s">
        <v>2383</v>
      </c>
      <c r="G862" t="s">
        <v>1521</v>
      </c>
      <c r="H862" s="409" t="s">
        <v>326</v>
      </c>
      <c r="I862" t="s">
        <v>1629</v>
      </c>
      <c r="K862">
        <v>1</v>
      </c>
      <c r="L862" t="s">
        <v>2278</v>
      </c>
      <c r="M862" t="s">
        <v>2280</v>
      </c>
      <c r="N862" t="s">
        <v>12</v>
      </c>
      <c r="O862" t="s">
        <v>2277</v>
      </c>
      <c r="P862" t="s">
        <v>11</v>
      </c>
      <c r="Q862" t="s">
        <v>2279</v>
      </c>
      <c r="R862" t="s">
        <v>364</v>
      </c>
    </row>
    <row r="863" spans="1:18">
      <c r="A863">
        <v>10</v>
      </c>
      <c r="B863">
        <v>20</v>
      </c>
      <c r="C863">
        <v>15</v>
      </c>
      <c r="D863" t="s">
        <v>1298</v>
      </c>
      <c r="E863" t="s">
        <v>3644</v>
      </c>
      <c r="F863" t="s">
        <v>2383</v>
      </c>
      <c r="G863" t="s">
        <v>1521</v>
      </c>
      <c r="H863" t="s">
        <v>1524</v>
      </c>
      <c r="I863" t="s">
        <v>1635</v>
      </c>
      <c r="K863">
        <v>1</v>
      </c>
      <c r="L863" t="s">
        <v>2266</v>
      </c>
      <c r="M863" t="s">
        <v>2267</v>
      </c>
      <c r="N863" t="s">
        <v>388</v>
      </c>
      <c r="O863" t="s">
        <v>2265</v>
      </c>
    </row>
    <row r="864" spans="1:18">
      <c r="A864">
        <v>10</v>
      </c>
      <c r="B864">
        <v>20</v>
      </c>
      <c r="C864">
        <v>16</v>
      </c>
      <c r="D864" t="s">
        <v>1298</v>
      </c>
      <c r="E864" t="s">
        <v>3645</v>
      </c>
      <c r="F864" t="s">
        <v>2383</v>
      </c>
      <c r="G864" t="s">
        <v>1521</v>
      </c>
      <c r="H864" t="s">
        <v>235</v>
      </c>
      <c r="I864" t="s">
        <v>1635</v>
      </c>
      <c r="K864">
        <v>1</v>
      </c>
      <c r="L864" t="s">
        <v>2236</v>
      </c>
      <c r="M864" t="s">
        <v>2237</v>
      </c>
      <c r="N864" t="s">
        <v>388</v>
      </c>
      <c r="O864" t="s">
        <v>2235</v>
      </c>
    </row>
    <row r="865" spans="1:18">
      <c r="A865">
        <v>10</v>
      </c>
      <c r="B865">
        <v>20</v>
      </c>
      <c r="C865">
        <v>17</v>
      </c>
      <c r="D865" t="s">
        <v>1298</v>
      </c>
      <c r="E865" t="s">
        <v>3646</v>
      </c>
      <c r="F865" t="s">
        <v>2383</v>
      </c>
      <c r="G865" t="s">
        <v>1521</v>
      </c>
      <c r="H865" t="s">
        <v>1525</v>
      </c>
      <c r="I865" t="s">
        <v>1635</v>
      </c>
      <c r="K865">
        <v>1</v>
      </c>
      <c r="L865" t="s">
        <v>2294</v>
      </c>
      <c r="M865" t="s">
        <v>2295</v>
      </c>
      <c r="N865" t="s">
        <v>388</v>
      </c>
      <c r="O865" t="s">
        <v>2293</v>
      </c>
    </row>
    <row r="866" spans="1:18">
      <c r="A866">
        <v>10</v>
      </c>
      <c r="B866">
        <v>20</v>
      </c>
      <c r="C866">
        <v>18</v>
      </c>
      <c r="D866" t="s">
        <v>1298</v>
      </c>
      <c r="E866" t="s">
        <v>3100</v>
      </c>
      <c r="F866" t="s">
        <v>2383</v>
      </c>
      <c r="G866" t="s">
        <v>1521</v>
      </c>
      <c r="H866" t="s">
        <v>323</v>
      </c>
      <c r="K866">
        <v>1</v>
      </c>
      <c r="L866" t="s">
        <v>2290</v>
      </c>
    </row>
    <row r="867" spans="1:18">
      <c r="A867">
        <v>10</v>
      </c>
      <c r="B867">
        <v>20</v>
      </c>
      <c r="C867">
        <v>19</v>
      </c>
      <c r="D867" t="s">
        <v>1298</v>
      </c>
      <c r="E867" t="s">
        <v>3101</v>
      </c>
      <c r="F867" t="s">
        <v>2383</v>
      </c>
      <c r="G867" t="s">
        <v>1521</v>
      </c>
      <c r="H867" t="s">
        <v>324</v>
      </c>
      <c r="K867">
        <v>1</v>
      </c>
      <c r="L867" t="s">
        <v>2291</v>
      </c>
    </row>
    <row r="868" spans="1:18">
      <c r="A868">
        <v>10</v>
      </c>
      <c r="B868">
        <v>20</v>
      </c>
      <c r="C868">
        <v>20</v>
      </c>
      <c r="D868" t="s">
        <v>1298</v>
      </c>
      <c r="E868" t="s">
        <v>3102</v>
      </c>
      <c r="F868" t="s">
        <v>2383</v>
      </c>
      <c r="G868" t="s">
        <v>1521</v>
      </c>
      <c r="H868" t="s">
        <v>325</v>
      </c>
      <c r="K868">
        <v>1</v>
      </c>
      <c r="L868" t="s">
        <v>2292</v>
      </c>
    </row>
    <row r="869" spans="1:18">
      <c r="A869">
        <v>10</v>
      </c>
      <c r="B869">
        <v>20</v>
      </c>
      <c r="C869">
        <v>21</v>
      </c>
      <c r="D869" t="s">
        <v>1298</v>
      </c>
      <c r="E869" t="s">
        <v>3540</v>
      </c>
      <c r="F869" t="s">
        <v>2383</v>
      </c>
      <c r="G869" t="s">
        <v>1521</v>
      </c>
      <c r="H869" t="s">
        <v>1536</v>
      </c>
      <c r="I869" t="s">
        <v>1629</v>
      </c>
      <c r="K869">
        <v>1</v>
      </c>
      <c r="L869" t="s">
        <v>2286</v>
      </c>
      <c r="M869" t="s">
        <v>2288</v>
      </c>
      <c r="N869" t="s">
        <v>12</v>
      </c>
      <c r="O869" t="s">
        <v>2285</v>
      </c>
      <c r="P869" t="s">
        <v>11</v>
      </c>
      <c r="Q869" t="s">
        <v>2287</v>
      </c>
      <c r="R869" t="s">
        <v>364</v>
      </c>
    </row>
    <row r="870" spans="1:18">
      <c r="A870">
        <v>10</v>
      </c>
      <c r="B870">
        <v>20</v>
      </c>
      <c r="C870">
        <v>22</v>
      </c>
      <c r="D870" t="s">
        <v>1298</v>
      </c>
      <c r="E870" t="s">
        <v>3103</v>
      </c>
      <c r="F870" t="s">
        <v>2383</v>
      </c>
      <c r="G870" t="s">
        <v>1521</v>
      </c>
      <c r="H870" t="s">
        <v>116</v>
      </c>
      <c r="K870">
        <v>1</v>
      </c>
      <c r="L870" t="s">
        <v>2289</v>
      </c>
    </row>
    <row r="871" spans="1:18">
      <c r="A871">
        <v>10</v>
      </c>
      <c r="B871">
        <v>20</v>
      </c>
      <c r="C871">
        <v>23</v>
      </c>
      <c r="D871" t="s">
        <v>1298</v>
      </c>
      <c r="E871" t="s">
        <v>3104</v>
      </c>
      <c r="F871" t="s">
        <v>2383</v>
      </c>
      <c r="G871" t="s">
        <v>1521</v>
      </c>
      <c r="H871" t="s">
        <v>319</v>
      </c>
      <c r="K871">
        <v>1</v>
      </c>
      <c r="L871" t="s">
        <v>2276</v>
      </c>
    </row>
    <row r="872" spans="1:18">
      <c r="A872">
        <v>10</v>
      </c>
      <c r="B872">
        <v>20</v>
      </c>
      <c r="C872">
        <v>24</v>
      </c>
      <c r="D872" t="s">
        <v>1298</v>
      </c>
      <c r="E872" t="s">
        <v>3105</v>
      </c>
      <c r="F872" t="s">
        <v>2383</v>
      </c>
      <c r="G872" t="s">
        <v>1521</v>
      </c>
      <c r="H872" t="s">
        <v>1527</v>
      </c>
      <c r="K872">
        <v>1</v>
      </c>
      <c r="L872" t="s">
        <v>2238</v>
      </c>
    </row>
    <row r="873" spans="1:18">
      <c r="A873">
        <v>10</v>
      </c>
      <c r="B873">
        <v>20</v>
      </c>
      <c r="C873">
        <v>25</v>
      </c>
      <c r="D873" t="s">
        <v>1298</v>
      </c>
      <c r="E873" t="s">
        <v>3106</v>
      </c>
      <c r="F873" t="s">
        <v>2383</v>
      </c>
      <c r="G873" t="s">
        <v>1521</v>
      </c>
      <c r="H873" t="s">
        <v>166</v>
      </c>
      <c r="K873">
        <v>1</v>
      </c>
      <c r="L873" t="s">
        <v>2252</v>
      </c>
    </row>
    <row r="874" spans="1:18">
      <c r="A874">
        <v>10</v>
      </c>
      <c r="B874">
        <v>20</v>
      </c>
      <c r="C874">
        <v>26</v>
      </c>
      <c r="D874" t="s">
        <v>1298</v>
      </c>
      <c r="E874" t="s">
        <v>3541</v>
      </c>
      <c r="F874" t="s">
        <v>2383</v>
      </c>
      <c r="G874" t="s">
        <v>1521</v>
      </c>
      <c r="H874" t="s">
        <v>327</v>
      </c>
      <c r="I874" t="s">
        <v>1629</v>
      </c>
      <c r="K874">
        <v>1</v>
      </c>
      <c r="L874" t="s">
        <v>2249</v>
      </c>
      <c r="M874" t="s">
        <v>2251</v>
      </c>
      <c r="N874" t="s">
        <v>12</v>
      </c>
      <c r="O874" t="s">
        <v>2248</v>
      </c>
      <c r="P874" t="s">
        <v>11</v>
      </c>
      <c r="Q874" t="s">
        <v>2250</v>
      </c>
      <c r="R874" t="s">
        <v>364</v>
      </c>
    </row>
    <row r="875" spans="1:18">
      <c r="A875">
        <v>10</v>
      </c>
      <c r="B875">
        <v>20</v>
      </c>
      <c r="C875">
        <v>27</v>
      </c>
      <c r="D875" t="s">
        <v>1298</v>
      </c>
      <c r="E875" t="s">
        <v>3542</v>
      </c>
      <c r="F875" t="s">
        <v>2383</v>
      </c>
      <c r="G875" t="s">
        <v>1521</v>
      </c>
      <c r="H875" t="s">
        <v>1528</v>
      </c>
      <c r="I875" t="s">
        <v>1629</v>
      </c>
      <c r="K875">
        <v>1</v>
      </c>
      <c r="L875" t="s">
        <v>2254</v>
      </c>
      <c r="M875" t="s">
        <v>2256</v>
      </c>
      <c r="N875" t="s">
        <v>12</v>
      </c>
      <c r="O875" t="s">
        <v>2253</v>
      </c>
      <c r="P875" t="s">
        <v>11</v>
      </c>
      <c r="Q875" t="s">
        <v>2255</v>
      </c>
      <c r="R875" t="s">
        <v>364</v>
      </c>
    </row>
    <row r="876" spans="1:18">
      <c r="A876">
        <v>10</v>
      </c>
      <c r="B876">
        <v>20</v>
      </c>
      <c r="C876">
        <v>28</v>
      </c>
      <c r="D876" t="s">
        <v>1298</v>
      </c>
      <c r="E876" t="s">
        <v>3107</v>
      </c>
      <c r="F876" t="s">
        <v>2383</v>
      </c>
      <c r="G876" t="s">
        <v>1521</v>
      </c>
      <c r="H876" t="s">
        <v>328</v>
      </c>
      <c r="K876">
        <v>1</v>
      </c>
      <c r="L876" t="s">
        <v>2257</v>
      </c>
    </row>
    <row r="877" spans="1:18">
      <c r="A877">
        <v>10</v>
      </c>
      <c r="B877">
        <v>20</v>
      </c>
      <c r="C877">
        <v>29</v>
      </c>
      <c r="D877" t="s">
        <v>1298</v>
      </c>
      <c r="E877" t="s">
        <v>3108</v>
      </c>
      <c r="F877" t="s">
        <v>2383</v>
      </c>
      <c r="G877" t="s">
        <v>1522</v>
      </c>
      <c r="H877" t="s">
        <v>1537</v>
      </c>
      <c r="K877">
        <v>1</v>
      </c>
      <c r="L877" t="s">
        <v>2239</v>
      </c>
    </row>
    <row r="878" spans="1:18">
      <c r="A878">
        <v>10</v>
      </c>
      <c r="B878">
        <v>20</v>
      </c>
      <c r="C878">
        <v>30</v>
      </c>
      <c r="D878" t="s">
        <v>1298</v>
      </c>
      <c r="E878" t="s">
        <v>3109</v>
      </c>
      <c r="F878" t="s">
        <v>2383</v>
      </c>
      <c r="G878" t="s">
        <v>1522</v>
      </c>
      <c r="H878" t="s">
        <v>176</v>
      </c>
      <c r="K878">
        <v>1</v>
      </c>
      <c r="L878" t="s">
        <v>2380</v>
      </c>
    </row>
    <row r="879" spans="1:18">
      <c r="A879">
        <v>10</v>
      </c>
      <c r="B879">
        <v>20</v>
      </c>
      <c r="C879">
        <v>31</v>
      </c>
      <c r="D879" t="s">
        <v>1298</v>
      </c>
      <c r="E879" t="s">
        <v>3110</v>
      </c>
      <c r="F879" t="s">
        <v>2383</v>
      </c>
      <c r="G879" t="s">
        <v>1522</v>
      </c>
      <c r="H879" t="s">
        <v>178</v>
      </c>
      <c r="K879">
        <v>1</v>
      </c>
      <c r="L879" t="s">
        <v>2247</v>
      </c>
    </row>
    <row r="880" spans="1:18">
      <c r="A880">
        <v>10</v>
      </c>
      <c r="B880">
        <v>20</v>
      </c>
      <c r="C880">
        <v>32</v>
      </c>
      <c r="D880" t="s">
        <v>1298</v>
      </c>
      <c r="E880" t="s">
        <v>3586</v>
      </c>
      <c r="F880" t="s">
        <v>2383</v>
      </c>
      <c r="G880" t="s">
        <v>1522</v>
      </c>
      <c r="H880" t="s">
        <v>1529</v>
      </c>
      <c r="I880" t="s">
        <v>15</v>
      </c>
      <c r="K880">
        <v>1</v>
      </c>
      <c r="L880" t="s">
        <v>2246</v>
      </c>
      <c r="M880" t="s">
        <v>2245</v>
      </c>
    </row>
    <row r="881" spans="1:12">
      <c r="A881">
        <v>10</v>
      </c>
      <c r="B881">
        <v>20</v>
      </c>
      <c r="C881">
        <v>33</v>
      </c>
      <c r="D881" t="s">
        <v>1298</v>
      </c>
      <c r="E881" t="s">
        <v>3111</v>
      </c>
      <c r="F881" t="s">
        <v>2383</v>
      </c>
      <c r="G881" t="s">
        <v>1522</v>
      </c>
      <c r="H881" t="s">
        <v>1636</v>
      </c>
      <c r="K881">
        <v>1</v>
      </c>
      <c r="L881" t="s">
        <v>2243</v>
      </c>
    </row>
    <row r="882" spans="1:12">
      <c r="A882">
        <v>10</v>
      </c>
      <c r="B882">
        <v>20</v>
      </c>
      <c r="C882">
        <v>34</v>
      </c>
      <c r="D882" t="s">
        <v>1298</v>
      </c>
      <c r="E882" t="s">
        <v>3112</v>
      </c>
      <c r="F882" t="s">
        <v>2383</v>
      </c>
      <c r="G882" t="s">
        <v>1522</v>
      </c>
      <c r="H882" t="s">
        <v>1637</v>
      </c>
      <c r="K882">
        <v>1</v>
      </c>
      <c r="L882" t="s">
        <v>2241</v>
      </c>
    </row>
    <row r="883" spans="1:12">
      <c r="A883">
        <v>10</v>
      </c>
      <c r="B883">
        <v>20</v>
      </c>
      <c r="C883">
        <v>35</v>
      </c>
      <c r="D883" t="s">
        <v>1298</v>
      </c>
      <c r="E883" t="s">
        <v>3113</v>
      </c>
      <c r="F883" t="s">
        <v>2383</v>
      </c>
      <c r="G883" t="s">
        <v>1522</v>
      </c>
      <c r="H883" t="s">
        <v>1638</v>
      </c>
      <c r="K883">
        <v>1</v>
      </c>
      <c r="L883" t="s">
        <v>2242</v>
      </c>
    </row>
    <row r="884" spans="1:12">
      <c r="A884">
        <v>10</v>
      </c>
      <c r="B884">
        <v>20</v>
      </c>
      <c r="C884">
        <v>36</v>
      </c>
      <c r="D884" t="s">
        <v>1298</v>
      </c>
      <c r="E884" t="s">
        <v>3114</v>
      </c>
      <c r="F884" t="s">
        <v>2383</v>
      </c>
      <c r="G884" t="s">
        <v>1522</v>
      </c>
      <c r="H884" t="s">
        <v>1639</v>
      </c>
      <c r="K884">
        <v>1</v>
      </c>
      <c r="L884" t="s">
        <v>2244</v>
      </c>
    </row>
    <row r="885" spans="1:12">
      <c r="A885">
        <v>10</v>
      </c>
      <c r="B885">
        <v>20</v>
      </c>
      <c r="C885">
        <v>37</v>
      </c>
      <c r="D885" t="s">
        <v>1298</v>
      </c>
      <c r="E885" t="s">
        <v>3115</v>
      </c>
      <c r="F885" t="s">
        <v>2383</v>
      </c>
      <c r="G885" t="s">
        <v>1522</v>
      </c>
      <c r="H885" t="s">
        <v>1538</v>
      </c>
      <c r="K885">
        <v>1</v>
      </c>
      <c r="L885" t="s">
        <v>2240</v>
      </c>
    </row>
    <row r="886" spans="1:12">
      <c r="A886">
        <v>11</v>
      </c>
      <c r="B886">
        <v>1</v>
      </c>
      <c r="C886">
        <v>1</v>
      </c>
      <c r="D886" t="s">
        <v>1471</v>
      </c>
      <c r="E886" t="s">
        <v>3116</v>
      </c>
      <c r="F886" t="s">
        <v>2384</v>
      </c>
      <c r="G886" t="s">
        <v>1549</v>
      </c>
      <c r="H886" t="s">
        <v>1550</v>
      </c>
      <c r="I886" t="s">
        <v>316</v>
      </c>
      <c r="J886" s="409" t="s">
        <v>1665</v>
      </c>
      <c r="K886">
        <v>1</v>
      </c>
      <c r="L886" t="s">
        <v>480</v>
      </c>
    </row>
    <row r="887" spans="1:12">
      <c r="A887">
        <v>11</v>
      </c>
      <c r="B887">
        <v>1</v>
      </c>
      <c r="C887">
        <v>2</v>
      </c>
      <c r="D887" t="s">
        <v>1471</v>
      </c>
      <c r="E887" t="s">
        <v>3117</v>
      </c>
      <c r="F887" t="s">
        <v>2384</v>
      </c>
      <c r="G887" t="s">
        <v>1549</v>
      </c>
      <c r="H887" t="s">
        <v>1551</v>
      </c>
      <c r="I887" t="s">
        <v>316</v>
      </c>
      <c r="J887" s="409" t="s">
        <v>1665</v>
      </c>
      <c r="K887">
        <v>1</v>
      </c>
      <c r="L887" t="s">
        <v>481</v>
      </c>
    </row>
    <row r="888" spans="1:12">
      <c r="A888">
        <v>11</v>
      </c>
      <c r="B888">
        <v>1</v>
      </c>
      <c r="C888">
        <v>3</v>
      </c>
      <c r="D888" t="s">
        <v>1471</v>
      </c>
      <c r="E888" t="s">
        <v>3118</v>
      </c>
      <c r="F888" t="s">
        <v>2384</v>
      </c>
      <c r="G888" t="s">
        <v>1549</v>
      </c>
      <c r="H888" t="s">
        <v>1552</v>
      </c>
      <c r="I888" t="s">
        <v>316</v>
      </c>
      <c r="J888" s="409" t="s">
        <v>1665</v>
      </c>
      <c r="K888">
        <v>1</v>
      </c>
      <c r="L888" t="s">
        <v>476</v>
      </c>
    </row>
    <row r="889" spans="1:12">
      <c r="A889">
        <v>11</v>
      </c>
      <c r="B889">
        <v>1</v>
      </c>
      <c r="C889">
        <v>4</v>
      </c>
      <c r="D889" t="s">
        <v>1471</v>
      </c>
      <c r="E889" t="s">
        <v>3119</v>
      </c>
      <c r="F889" t="s">
        <v>2384</v>
      </c>
      <c r="G889" t="s">
        <v>1549</v>
      </c>
      <c r="H889" t="s">
        <v>1553</v>
      </c>
      <c r="I889" t="s">
        <v>316</v>
      </c>
      <c r="J889" s="409" t="s">
        <v>1665</v>
      </c>
      <c r="K889">
        <v>1</v>
      </c>
      <c r="L889" t="s">
        <v>477</v>
      </c>
    </row>
    <row r="890" spans="1:12">
      <c r="A890">
        <v>11</v>
      </c>
      <c r="B890">
        <v>1</v>
      </c>
      <c r="C890">
        <v>5</v>
      </c>
      <c r="D890" t="s">
        <v>1471</v>
      </c>
      <c r="E890" t="s">
        <v>3120</v>
      </c>
      <c r="F890" t="s">
        <v>2384</v>
      </c>
      <c r="G890" t="s">
        <v>1549</v>
      </c>
      <c r="H890" t="s">
        <v>1554</v>
      </c>
      <c r="I890" t="s">
        <v>316</v>
      </c>
      <c r="J890" s="409" t="s">
        <v>1665</v>
      </c>
      <c r="K890">
        <v>1</v>
      </c>
      <c r="L890" t="s">
        <v>484</v>
      </c>
    </row>
    <row r="891" spans="1:12">
      <c r="A891">
        <v>11</v>
      </c>
      <c r="B891">
        <v>1</v>
      </c>
      <c r="C891">
        <v>6</v>
      </c>
      <c r="D891" t="s">
        <v>1471</v>
      </c>
      <c r="E891" t="s">
        <v>3121</v>
      </c>
      <c r="F891" t="s">
        <v>2384</v>
      </c>
      <c r="G891" t="s">
        <v>1549</v>
      </c>
      <c r="H891" t="s">
        <v>1555</v>
      </c>
      <c r="I891" t="s">
        <v>316</v>
      </c>
      <c r="J891" s="409" t="s">
        <v>1665</v>
      </c>
      <c r="K891">
        <v>1</v>
      </c>
      <c r="L891" t="s">
        <v>485</v>
      </c>
    </row>
    <row r="892" spans="1:12">
      <c r="A892">
        <v>11</v>
      </c>
      <c r="B892">
        <v>1</v>
      </c>
      <c r="C892">
        <v>7</v>
      </c>
      <c r="D892" t="s">
        <v>1471</v>
      </c>
      <c r="E892" t="s">
        <v>3122</v>
      </c>
      <c r="F892" t="s">
        <v>2384</v>
      </c>
      <c r="G892" t="s">
        <v>1549</v>
      </c>
      <c r="H892" t="s">
        <v>1556</v>
      </c>
      <c r="I892" t="s">
        <v>316</v>
      </c>
      <c r="J892" s="409" t="s">
        <v>1665</v>
      </c>
      <c r="K892">
        <v>1</v>
      </c>
      <c r="L892" t="s">
        <v>490</v>
      </c>
    </row>
    <row r="893" spans="1:12">
      <c r="A893">
        <v>11</v>
      </c>
      <c r="B893">
        <v>1</v>
      </c>
      <c r="C893">
        <v>8</v>
      </c>
      <c r="D893" t="s">
        <v>1471</v>
      </c>
      <c r="E893" t="s">
        <v>3123</v>
      </c>
      <c r="F893" t="s">
        <v>2384</v>
      </c>
      <c r="G893" t="s">
        <v>1549</v>
      </c>
      <c r="H893" t="s">
        <v>1557</v>
      </c>
      <c r="I893" t="s">
        <v>316</v>
      </c>
      <c r="J893" s="409" t="s">
        <v>1665</v>
      </c>
      <c r="K893">
        <v>1</v>
      </c>
      <c r="L893" t="s">
        <v>491</v>
      </c>
    </row>
    <row r="894" spans="1:12">
      <c r="A894">
        <v>11</v>
      </c>
      <c r="B894">
        <v>1</v>
      </c>
      <c r="C894">
        <v>9</v>
      </c>
      <c r="D894" t="s">
        <v>1471</v>
      </c>
      <c r="E894" t="s">
        <v>3124</v>
      </c>
      <c r="F894" t="s">
        <v>2384</v>
      </c>
      <c r="G894" t="s">
        <v>1549</v>
      </c>
      <c r="H894" t="s">
        <v>1558</v>
      </c>
      <c r="I894" t="s">
        <v>316</v>
      </c>
      <c r="J894" s="409" t="s">
        <v>1665</v>
      </c>
      <c r="K894">
        <v>1</v>
      </c>
      <c r="L894" t="s">
        <v>478</v>
      </c>
    </row>
    <row r="895" spans="1:12">
      <c r="A895">
        <v>11</v>
      </c>
      <c r="B895">
        <v>1</v>
      </c>
      <c r="C895">
        <v>10</v>
      </c>
      <c r="D895" t="s">
        <v>1471</v>
      </c>
      <c r="E895" t="s">
        <v>3125</v>
      </c>
      <c r="F895" t="s">
        <v>2384</v>
      </c>
      <c r="G895" t="s">
        <v>1549</v>
      </c>
      <c r="H895" t="s">
        <v>1559</v>
      </c>
      <c r="I895" t="s">
        <v>316</v>
      </c>
      <c r="J895" s="409" t="s">
        <v>1665</v>
      </c>
      <c r="K895">
        <v>1</v>
      </c>
      <c r="L895" t="s">
        <v>479</v>
      </c>
    </row>
    <row r="896" spans="1:12">
      <c r="A896">
        <v>11</v>
      </c>
      <c r="B896">
        <v>1</v>
      </c>
      <c r="C896">
        <v>11</v>
      </c>
      <c r="D896" t="s">
        <v>1471</v>
      </c>
      <c r="E896" t="s">
        <v>3126</v>
      </c>
      <c r="F896" t="s">
        <v>2384</v>
      </c>
      <c r="G896" t="s">
        <v>1549</v>
      </c>
      <c r="H896" t="s">
        <v>1560</v>
      </c>
      <c r="I896" t="s">
        <v>316</v>
      </c>
      <c r="J896" s="409" t="s">
        <v>1665</v>
      </c>
      <c r="K896">
        <v>1</v>
      </c>
      <c r="L896" t="s">
        <v>486</v>
      </c>
    </row>
    <row r="897" spans="1:12">
      <c r="A897">
        <v>11</v>
      </c>
      <c r="B897">
        <v>1</v>
      </c>
      <c r="C897">
        <v>12</v>
      </c>
      <c r="D897" t="s">
        <v>1471</v>
      </c>
      <c r="E897" t="s">
        <v>3127</v>
      </c>
      <c r="F897" t="s">
        <v>2384</v>
      </c>
      <c r="G897" t="s">
        <v>1549</v>
      </c>
      <c r="H897" t="s">
        <v>1561</v>
      </c>
      <c r="I897" t="s">
        <v>316</v>
      </c>
      <c r="J897" s="409" t="s">
        <v>1665</v>
      </c>
      <c r="K897">
        <v>1</v>
      </c>
      <c r="L897" t="s">
        <v>487</v>
      </c>
    </row>
    <row r="898" spans="1:12">
      <c r="A898">
        <v>11</v>
      </c>
      <c r="B898">
        <v>1</v>
      </c>
      <c r="C898">
        <v>13</v>
      </c>
      <c r="D898" t="s">
        <v>1471</v>
      </c>
      <c r="E898" t="s">
        <v>3128</v>
      </c>
      <c r="F898" t="s">
        <v>2384</v>
      </c>
      <c r="G898" t="s">
        <v>1549</v>
      </c>
      <c r="H898" t="s">
        <v>1562</v>
      </c>
      <c r="I898" t="s">
        <v>316</v>
      </c>
      <c r="J898" s="409" t="s">
        <v>1665</v>
      </c>
      <c r="K898">
        <v>1</v>
      </c>
      <c r="L898" t="s">
        <v>488</v>
      </c>
    </row>
    <row r="899" spans="1:12">
      <c r="A899">
        <v>11</v>
      </c>
      <c r="B899">
        <v>1</v>
      </c>
      <c r="C899">
        <v>14</v>
      </c>
      <c r="D899" t="s">
        <v>1471</v>
      </c>
      <c r="E899" t="s">
        <v>3129</v>
      </c>
      <c r="F899" t="s">
        <v>2384</v>
      </c>
      <c r="G899" t="s">
        <v>1549</v>
      </c>
      <c r="H899" t="s">
        <v>1563</v>
      </c>
      <c r="I899" t="s">
        <v>316</v>
      </c>
      <c r="J899" s="409" t="s">
        <v>1665</v>
      </c>
      <c r="K899">
        <v>1</v>
      </c>
      <c r="L899" t="s">
        <v>489</v>
      </c>
    </row>
    <row r="900" spans="1:12">
      <c r="A900">
        <v>11</v>
      </c>
      <c r="B900">
        <v>1</v>
      </c>
      <c r="C900">
        <v>15</v>
      </c>
      <c r="D900" t="s">
        <v>1471</v>
      </c>
      <c r="E900" t="s">
        <v>3130</v>
      </c>
      <c r="F900" t="s">
        <v>2384</v>
      </c>
      <c r="G900" t="s">
        <v>1549</v>
      </c>
      <c r="H900" t="s">
        <v>1564</v>
      </c>
      <c r="I900" t="s">
        <v>316</v>
      </c>
      <c r="J900" s="409" t="s">
        <v>1665</v>
      </c>
      <c r="K900">
        <v>1</v>
      </c>
      <c r="L900" t="s">
        <v>482</v>
      </c>
    </row>
    <row r="901" spans="1:12">
      <c r="A901">
        <v>11</v>
      </c>
      <c r="B901">
        <v>1</v>
      </c>
      <c r="C901">
        <v>16</v>
      </c>
      <c r="D901" t="s">
        <v>1471</v>
      </c>
      <c r="E901" t="s">
        <v>3131</v>
      </c>
      <c r="F901" t="s">
        <v>2384</v>
      </c>
      <c r="G901" t="s">
        <v>1549</v>
      </c>
      <c r="H901" t="s">
        <v>1565</v>
      </c>
      <c r="I901" t="s">
        <v>316</v>
      </c>
      <c r="J901" s="409" t="s">
        <v>1665</v>
      </c>
      <c r="K901">
        <v>1</v>
      </c>
      <c r="L901" t="s">
        <v>483</v>
      </c>
    </row>
    <row r="902" spans="1:12">
      <c r="A902">
        <v>11</v>
      </c>
      <c r="B902">
        <v>2</v>
      </c>
      <c r="C902">
        <v>1</v>
      </c>
      <c r="D902" t="s">
        <v>1471</v>
      </c>
      <c r="E902" t="s">
        <v>3132</v>
      </c>
      <c r="F902" t="s">
        <v>2384</v>
      </c>
      <c r="G902" t="s">
        <v>1549</v>
      </c>
      <c r="H902" t="s">
        <v>1550</v>
      </c>
      <c r="I902" t="s">
        <v>316</v>
      </c>
      <c r="J902" s="409" t="s">
        <v>1666</v>
      </c>
      <c r="K902">
        <v>1</v>
      </c>
      <c r="L902" t="s">
        <v>514</v>
      </c>
    </row>
    <row r="903" spans="1:12">
      <c r="A903">
        <v>11</v>
      </c>
      <c r="B903">
        <v>2</v>
      </c>
      <c r="C903">
        <v>2</v>
      </c>
      <c r="D903" t="s">
        <v>1471</v>
      </c>
      <c r="E903" t="s">
        <v>3133</v>
      </c>
      <c r="F903" t="s">
        <v>2384</v>
      </c>
      <c r="G903" t="s">
        <v>1549</v>
      </c>
      <c r="H903" t="s">
        <v>1551</v>
      </c>
      <c r="I903" t="s">
        <v>316</v>
      </c>
      <c r="J903" s="409" t="s">
        <v>1666</v>
      </c>
      <c r="K903">
        <v>1</v>
      </c>
      <c r="L903" t="s">
        <v>515</v>
      </c>
    </row>
    <row r="904" spans="1:12">
      <c r="A904">
        <v>11</v>
      </c>
      <c r="B904">
        <v>2</v>
      </c>
      <c r="C904">
        <v>3</v>
      </c>
      <c r="D904" t="s">
        <v>1471</v>
      </c>
      <c r="E904" t="s">
        <v>3134</v>
      </c>
      <c r="F904" t="s">
        <v>2384</v>
      </c>
      <c r="G904" t="s">
        <v>1549</v>
      </c>
      <c r="H904" t="s">
        <v>1552</v>
      </c>
      <c r="I904" t="s">
        <v>316</v>
      </c>
      <c r="J904" s="409" t="s">
        <v>1666</v>
      </c>
      <c r="K904">
        <v>1</v>
      </c>
      <c r="L904" t="s">
        <v>494</v>
      </c>
    </row>
    <row r="905" spans="1:12">
      <c r="A905">
        <v>11</v>
      </c>
      <c r="B905">
        <v>2</v>
      </c>
      <c r="C905">
        <v>4</v>
      </c>
      <c r="D905" t="s">
        <v>1471</v>
      </c>
      <c r="E905" t="s">
        <v>3135</v>
      </c>
      <c r="F905" t="s">
        <v>2384</v>
      </c>
      <c r="G905" t="s">
        <v>1549</v>
      </c>
      <c r="H905" t="s">
        <v>1553</v>
      </c>
      <c r="I905" t="s">
        <v>316</v>
      </c>
      <c r="J905" s="409" t="s">
        <v>1666</v>
      </c>
      <c r="K905">
        <v>1</v>
      </c>
      <c r="L905" t="s">
        <v>495</v>
      </c>
    </row>
    <row r="906" spans="1:12">
      <c r="A906">
        <v>11</v>
      </c>
      <c r="B906">
        <v>2</v>
      </c>
      <c r="C906">
        <v>5</v>
      </c>
      <c r="D906" t="s">
        <v>1471</v>
      </c>
      <c r="E906" t="s">
        <v>3136</v>
      </c>
      <c r="F906" t="s">
        <v>2384</v>
      </c>
      <c r="G906" t="s">
        <v>1549</v>
      </c>
      <c r="H906" t="s">
        <v>1554</v>
      </c>
      <c r="I906" t="s">
        <v>316</v>
      </c>
      <c r="J906" s="409" t="s">
        <v>1666</v>
      </c>
      <c r="K906">
        <v>1</v>
      </c>
      <c r="L906" t="s">
        <v>518</v>
      </c>
    </row>
    <row r="907" spans="1:12">
      <c r="A907">
        <v>11</v>
      </c>
      <c r="B907">
        <v>2</v>
      </c>
      <c r="C907">
        <v>6</v>
      </c>
      <c r="D907" t="s">
        <v>1471</v>
      </c>
      <c r="E907" t="s">
        <v>3137</v>
      </c>
      <c r="F907" t="s">
        <v>2384</v>
      </c>
      <c r="G907" t="s">
        <v>1549</v>
      </c>
      <c r="H907" t="s">
        <v>1555</v>
      </c>
      <c r="I907" t="s">
        <v>316</v>
      </c>
      <c r="J907" s="409" t="s">
        <v>1666</v>
      </c>
      <c r="K907">
        <v>1</v>
      </c>
      <c r="L907" t="s">
        <v>519</v>
      </c>
    </row>
    <row r="908" spans="1:12">
      <c r="A908">
        <v>11</v>
      </c>
      <c r="B908">
        <v>2</v>
      </c>
      <c r="C908">
        <v>7</v>
      </c>
      <c r="D908" t="s">
        <v>1471</v>
      </c>
      <c r="E908" t="s">
        <v>3138</v>
      </c>
      <c r="F908" t="s">
        <v>2384</v>
      </c>
      <c r="G908" t="s">
        <v>1549</v>
      </c>
      <c r="H908" t="s">
        <v>1556</v>
      </c>
      <c r="I908" t="s">
        <v>316</v>
      </c>
      <c r="J908" s="409" t="s">
        <v>1666</v>
      </c>
      <c r="K908">
        <v>1</v>
      </c>
      <c r="L908" t="s">
        <v>524</v>
      </c>
    </row>
    <row r="909" spans="1:12">
      <c r="A909">
        <v>11</v>
      </c>
      <c r="B909">
        <v>2</v>
      </c>
      <c r="C909">
        <v>8</v>
      </c>
      <c r="D909" t="s">
        <v>1471</v>
      </c>
      <c r="E909" t="s">
        <v>3139</v>
      </c>
      <c r="F909" t="s">
        <v>2384</v>
      </c>
      <c r="G909" t="s">
        <v>1549</v>
      </c>
      <c r="H909" t="s">
        <v>1557</v>
      </c>
      <c r="I909" t="s">
        <v>316</v>
      </c>
      <c r="J909" s="409" t="s">
        <v>1666</v>
      </c>
      <c r="K909">
        <v>1</v>
      </c>
      <c r="L909" t="s">
        <v>525</v>
      </c>
    </row>
    <row r="910" spans="1:12">
      <c r="A910">
        <v>11</v>
      </c>
      <c r="B910">
        <v>2</v>
      </c>
      <c r="C910">
        <v>9</v>
      </c>
      <c r="D910" t="s">
        <v>1471</v>
      </c>
      <c r="E910" t="s">
        <v>3140</v>
      </c>
      <c r="F910" t="s">
        <v>2384</v>
      </c>
      <c r="G910" t="s">
        <v>1549</v>
      </c>
      <c r="H910" t="s">
        <v>1558</v>
      </c>
      <c r="I910" t="s">
        <v>316</v>
      </c>
      <c r="J910" s="409" t="s">
        <v>1666</v>
      </c>
      <c r="K910">
        <v>1</v>
      </c>
      <c r="L910" t="s">
        <v>512</v>
      </c>
    </row>
    <row r="911" spans="1:12">
      <c r="A911">
        <v>11</v>
      </c>
      <c r="B911">
        <v>2</v>
      </c>
      <c r="C911">
        <v>10</v>
      </c>
      <c r="D911" t="s">
        <v>1471</v>
      </c>
      <c r="E911" t="s">
        <v>3141</v>
      </c>
      <c r="F911" t="s">
        <v>2384</v>
      </c>
      <c r="G911" t="s">
        <v>1549</v>
      </c>
      <c r="H911" t="s">
        <v>1559</v>
      </c>
      <c r="I911" t="s">
        <v>316</v>
      </c>
      <c r="J911" s="409" t="s">
        <v>1666</v>
      </c>
      <c r="K911">
        <v>1</v>
      </c>
      <c r="L911" t="s">
        <v>513</v>
      </c>
    </row>
    <row r="912" spans="1:12">
      <c r="A912">
        <v>11</v>
      </c>
      <c r="B912">
        <v>2</v>
      </c>
      <c r="C912">
        <v>11</v>
      </c>
      <c r="D912" t="s">
        <v>1471</v>
      </c>
      <c r="E912" t="s">
        <v>3142</v>
      </c>
      <c r="F912" t="s">
        <v>2384</v>
      </c>
      <c r="G912" t="s">
        <v>1549</v>
      </c>
      <c r="H912" t="s">
        <v>1560</v>
      </c>
      <c r="I912" t="s">
        <v>316</v>
      </c>
      <c r="J912" s="409" t="s">
        <v>1666</v>
      </c>
      <c r="K912">
        <v>1</v>
      </c>
      <c r="L912" t="s">
        <v>520</v>
      </c>
    </row>
    <row r="913" spans="1:12">
      <c r="A913">
        <v>11</v>
      </c>
      <c r="B913">
        <v>2</v>
      </c>
      <c r="C913">
        <v>12</v>
      </c>
      <c r="D913" t="s">
        <v>1471</v>
      </c>
      <c r="E913" t="s">
        <v>3143</v>
      </c>
      <c r="F913" t="s">
        <v>2384</v>
      </c>
      <c r="G913" t="s">
        <v>1549</v>
      </c>
      <c r="H913" t="s">
        <v>1561</v>
      </c>
      <c r="I913" t="s">
        <v>316</v>
      </c>
      <c r="J913" s="409" t="s">
        <v>1666</v>
      </c>
      <c r="K913">
        <v>1</v>
      </c>
      <c r="L913" t="s">
        <v>521</v>
      </c>
    </row>
    <row r="914" spans="1:12">
      <c r="A914">
        <v>11</v>
      </c>
      <c r="B914">
        <v>2</v>
      </c>
      <c r="C914">
        <v>13</v>
      </c>
      <c r="D914" t="s">
        <v>1471</v>
      </c>
      <c r="E914" t="s">
        <v>3144</v>
      </c>
      <c r="F914" t="s">
        <v>2384</v>
      </c>
      <c r="G914" t="s">
        <v>1549</v>
      </c>
      <c r="H914" t="s">
        <v>1562</v>
      </c>
      <c r="I914" t="s">
        <v>316</v>
      </c>
      <c r="J914" s="409" t="s">
        <v>1666</v>
      </c>
      <c r="K914">
        <v>1</v>
      </c>
      <c r="L914" t="s">
        <v>522</v>
      </c>
    </row>
    <row r="915" spans="1:12">
      <c r="A915">
        <v>11</v>
      </c>
      <c r="B915">
        <v>2</v>
      </c>
      <c r="C915">
        <v>14</v>
      </c>
      <c r="D915" t="s">
        <v>1471</v>
      </c>
      <c r="E915" t="s">
        <v>3145</v>
      </c>
      <c r="F915" t="s">
        <v>2384</v>
      </c>
      <c r="G915" t="s">
        <v>1549</v>
      </c>
      <c r="H915" t="s">
        <v>1563</v>
      </c>
      <c r="I915" t="s">
        <v>316</v>
      </c>
      <c r="J915" s="409" t="s">
        <v>1666</v>
      </c>
      <c r="K915">
        <v>1</v>
      </c>
      <c r="L915" t="s">
        <v>523</v>
      </c>
    </row>
    <row r="916" spans="1:12">
      <c r="A916">
        <v>11</v>
      </c>
      <c r="B916">
        <v>2</v>
      </c>
      <c r="C916">
        <v>15</v>
      </c>
      <c r="D916" t="s">
        <v>1471</v>
      </c>
      <c r="E916" t="s">
        <v>3146</v>
      </c>
      <c r="F916" t="s">
        <v>2384</v>
      </c>
      <c r="G916" t="s">
        <v>1549</v>
      </c>
      <c r="H916" t="s">
        <v>1564</v>
      </c>
      <c r="I916" t="s">
        <v>316</v>
      </c>
      <c r="J916" s="409" t="s">
        <v>1666</v>
      </c>
      <c r="K916">
        <v>1</v>
      </c>
      <c r="L916" t="s">
        <v>516</v>
      </c>
    </row>
    <row r="917" spans="1:12">
      <c r="A917">
        <v>11</v>
      </c>
      <c r="B917">
        <v>2</v>
      </c>
      <c r="C917">
        <v>16</v>
      </c>
      <c r="D917" t="s">
        <v>1471</v>
      </c>
      <c r="E917" t="s">
        <v>3147</v>
      </c>
      <c r="F917" t="s">
        <v>2384</v>
      </c>
      <c r="G917" t="s">
        <v>1549</v>
      </c>
      <c r="H917" t="s">
        <v>1565</v>
      </c>
      <c r="I917" t="s">
        <v>316</v>
      </c>
      <c r="J917" s="409" t="s">
        <v>1666</v>
      </c>
      <c r="K917">
        <v>1</v>
      </c>
      <c r="L917" t="s">
        <v>517</v>
      </c>
    </row>
    <row r="918" spans="1:12">
      <c r="A918">
        <v>11</v>
      </c>
      <c r="B918">
        <v>3</v>
      </c>
      <c r="C918">
        <v>1</v>
      </c>
      <c r="D918" t="s">
        <v>1471</v>
      </c>
      <c r="E918" t="s">
        <v>3148</v>
      </c>
      <c r="F918" t="s">
        <v>2384</v>
      </c>
      <c r="G918" t="s">
        <v>1549</v>
      </c>
      <c r="H918" t="s">
        <v>1550</v>
      </c>
      <c r="I918" t="s">
        <v>316</v>
      </c>
      <c r="J918" s="409" t="s">
        <v>1666</v>
      </c>
      <c r="K918">
        <v>1</v>
      </c>
      <c r="L918" t="s">
        <v>500</v>
      </c>
    </row>
    <row r="919" spans="1:12">
      <c r="A919">
        <v>11</v>
      </c>
      <c r="B919">
        <v>3</v>
      </c>
      <c r="C919">
        <v>2</v>
      </c>
      <c r="D919" t="s">
        <v>1471</v>
      </c>
      <c r="E919" t="s">
        <v>3149</v>
      </c>
      <c r="F919" t="s">
        <v>2384</v>
      </c>
      <c r="G919" t="s">
        <v>1549</v>
      </c>
      <c r="H919" t="s">
        <v>1551</v>
      </c>
      <c r="I919" t="s">
        <v>316</v>
      </c>
      <c r="J919" s="409" t="s">
        <v>1666</v>
      </c>
      <c r="K919">
        <v>1</v>
      </c>
      <c r="L919" t="s">
        <v>501</v>
      </c>
    </row>
    <row r="920" spans="1:12">
      <c r="A920">
        <v>11</v>
      </c>
      <c r="B920">
        <v>3</v>
      </c>
      <c r="C920">
        <v>3</v>
      </c>
      <c r="D920" t="s">
        <v>1471</v>
      </c>
      <c r="E920" t="s">
        <v>3150</v>
      </c>
      <c r="F920" t="s">
        <v>2384</v>
      </c>
      <c r="G920" t="s">
        <v>1549</v>
      </c>
      <c r="H920" t="s">
        <v>1552</v>
      </c>
      <c r="I920" t="s">
        <v>316</v>
      </c>
      <c r="J920" s="409" t="s">
        <v>1666</v>
      </c>
      <c r="K920">
        <v>1</v>
      </c>
      <c r="L920" t="s">
        <v>496</v>
      </c>
    </row>
    <row r="921" spans="1:12">
      <c r="A921">
        <v>11</v>
      </c>
      <c r="B921">
        <v>3</v>
      </c>
      <c r="C921">
        <v>4</v>
      </c>
      <c r="D921" t="s">
        <v>1471</v>
      </c>
      <c r="E921" t="s">
        <v>3151</v>
      </c>
      <c r="F921" t="s">
        <v>2384</v>
      </c>
      <c r="G921" t="s">
        <v>1549</v>
      </c>
      <c r="H921" t="s">
        <v>1553</v>
      </c>
      <c r="I921" t="s">
        <v>316</v>
      </c>
      <c r="J921" s="409" t="s">
        <v>1666</v>
      </c>
      <c r="K921">
        <v>1</v>
      </c>
      <c r="L921" t="s">
        <v>497</v>
      </c>
    </row>
    <row r="922" spans="1:12">
      <c r="A922">
        <v>11</v>
      </c>
      <c r="B922">
        <v>3</v>
      </c>
      <c r="C922">
        <v>5</v>
      </c>
      <c r="D922" t="s">
        <v>1471</v>
      </c>
      <c r="E922" t="s">
        <v>3152</v>
      </c>
      <c r="F922" t="s">
        <v>2384</v>
      </c>
      <c r="G922" t="s">
        <v>1549</v>
      </c>
      <c r="H922" t="s">
        <v>1554</v>
      </c>
      <c r="I922" t="s">
        <v>316</v>
      </c>
      <c r="J922" s="409" t="s">
        <v>1666</v>
      </c>
      <c r="K922">
        <v>1</v>
      </c>
      <c r="L922" t="s">
        <v>504</v>
      </c>
    </row>
    <row r="923" spans="1:12">
      <c r="A923">
        <v>11</v>
      </c>
      <c r="B923">
        <v>3</v>
      </c>
      <c r="C923">
        <v>6</v>
      </c>
      <c r="D923" t="s">
        <v>1471</v>
      </c>
      <c r="E923" t="s">
        <v>3153</v>
      </c>
      <c r="F923" t="s">
        <v>2384</v>
      </c>
      <c r="G923" t="s">
        <v>1549</v>
      </c>
      <c r="H923" t="s">
        <v>1555</v>
      </c>
      <c r="I923" t="s">
        <v>316</v>
      </c>
      <c r="J923" s="409" t="s">
        <v>1666</v>
      </c>
      <c r="K923">
        <v>1</v>
      </c>
      <c r="L923" t="s">
        <v>505</v>
      </c>
    </row>
    <row r="924" spans="1:12">
      <c r="A924">
        <v>11</v>
      </c>
      <c r="B924">
        <v>3</v>
      </c>
      <c r="C924">
        <v>7</v>
      </c>
      <c r="D924" t="s">
        <v>1471</v>
      </c>
      <c r="E924" t="s">
        <v>3154</v>
      </c>
      <c r="F924" t="s">
        <v>2384</v>
      </c>
      <c r="G924" t="s">
        <v>1549</v>
      </c>
      <c r="H924" t="s">
        <v>1556</v>
      </c>
      <c r="I924" t="s">
        <v>316</v>
      </c>
      <c r="J924" s="409" t="s">
        <v>1666</v>
      </c>
      <c r="K924">
        <v>1</v>
      </c>
      <c r="L924" t="s">
        <v>510</v>
      </c>
    </row>
    <row r="925" spans="1:12">
      <c r="A925">
        <v>11</v>
      </c>
      <c r="B925">
        <v>3</v>
      </c>
      <c r="C925">
        <v>8</v>
      </c>
      <c r="D925" t="s">
        <v>1471</v>
      </c>
      <c r="E925" t="s">
        <v>3155</v>
      </c>
      <c r="F925" t="s">
        <v>2384</v>
      </c>
      <c r="G925" t="s">
        <v>1549</v>
      </c>
      <c r="H925" t="s">
        <v>1557</v>
      </c>
      <c r="I925" t="s">
        <v>316</v>
      </c>
      <c r="J925" s="409" t="s">
        <v>1666</v>
      </c>
      <c r="K925">
        <v>1</v>
      </c>
      <c r="L925" t="s">
        <v>511</v>
      </c>
    </row>
    <row r="926" spans="1:12">
      <c r="A926">
        <v>11</v>
      </c>
      <c r="B926">
        <v>3</v>
      </c>
      <c r="C926">
        <v>9</v>
      </c>
      <c r="D926" t="s">
        <v>1471</v>
      </c>
      <c r="E926" t="s">
        <v>3156</v>
      </c>
      <c r="F926" t="s">
        <v>2384</v>
      </c>
      <c r="G926" t="s">
        <v>1549</v>
      </c>
      <c r="H926" t="s">
        <v>1558</v>
      </c>
      <c r="I926" t="s">
        <v>316</v>
      </c>
      <c r="J926" s="409" t="s">
        <v>1666</v>
      </c>
      <c r="K926">
        <v>1</v>
      </c>
      <c r="L926" t="s">
        <v>498</v>
      </c>
    </row>
    <row r="927" spans="1:12">
      <c r="A927">
        <v>11</v>
      </c>
      <c r="B927">
        <v>3</v>
      </c>
      <c r="C927">
        <v>10</v>
      </c>
      <c r="D927" t="s">
        <v>1471</v>
      </c>
      <c r="E927" t="s">
        <v>3157</v>
      </c>
      <c r="F927" t="s">
        <v>2384</v>
      </c>
      <c r="G927" t="s">
        <v>1549</v>
      </c>
      <c r="H927" t="s">
        <v>1559</v>
      </c>
      <c r="I927" t="s">
        <v>316</v>
      </c>
      <c r="J927" s="409" t="s">
        <v>1666</v>
      </c>
      <c r="K927">
        <v>1</v>
      </c>
      <c r="L927" t="s">
        <v>499</v>
      </c>
    </row>
    <row r="928" spans="1:12">
      <c r="A928">
        <v>11</v>
      </c>
      <c r="B928">
        <v>3</v>
      </c>
      <c r="C928">
        <v>11</v>
      </c>
      <c r="D928" t="s">
        <v>1471</v>
      </c>
      <c r="E928" t="s">
        <v>3158</v>
      </c>
      <c r="F928" t="s">
        <v>2384</v>
      </c>
      <c r="G928" t="s">
        <v>1549</v>
      </c>
      <c r="H928" t="s">
        <v>1560</v>
      </c>
      <c r="I928" t="s">
        <v>316</v>
      </c>
      <c r="J928" s="409" t="s">
        <v>1666</v>
      </c>
      <c r="K928">
        <v>1</v>
      </c>
      <c r="L928" t="s">
        <v>506</v>
      </c>
    </row>
    <row r="929" spans="1:12">
      <c r="A929">
        <v>11</v>
      </c>
      <c r="B929">
        <v>3</v>
      </c>
      <c r="C929">
        <v>12</v>
      </c>
      <c r="D929" t="s">
        <v>1471</v>
      </c>
      <c r="E929" t="s">
        <v>3159</v>
      </c>
      <c r="F929" t="s">
        <v>2384</v>
      </c>
      <c r="G929" t="s">
        <v>1549</v>
      </c>
      <c r="H929" t="s">
        <v>1561</v>
      </c>
      <c r="I929" t="s">
        <v>316</v>
      </c>
      <c r="J929" s="409" t="s">
        <v>1666</v>
      </c>
      <c r="K929">
        <v>1</v>
      </c>
      <c r="L929" t="s">
        <v>507</v>
      </c>
    </row>
    <row r="930" spans="1:12">
      <c r="A930">
        <v>11</v>
      </c>
      <c r="B930">
        <v>3</v>
      </c>
      <c r="C930">
        <v>13</v>
      </c>
      <c r="D930" t="s">
        <v>1471</v>
      </c>
      <c r="E930" t="s">
        <v>3160</v>
      </c>
      <c r="F930" t="s">
        <v>2384</v>
      </c>
      <c r="G930" t="s">
        <v>1549</v>
      </c>
      <c r="H930" t="s">
        <v>1562</v>
      </c>
      <c r="I930" t="s">
        <v>316</v>
      </c>
      <c r="J930" s="409" t="s">
        <v>1666</v>
      </c>
      <c r="K930">
        <v>1</v>
      </c>
      <c r="L930" t="s">
        <v>508</v>
      </c>
    </row>
    <row r="931" spans="1:12">
      <c r="A931">
        <v>11</v>
      </c>
      <c r="B931">
        <v>3</v>
      </c>
      <c r="C931">
        <v>14</v>
      </c>
      <c r="D931" t="s">
        <v>1471</v>
      </c>
      <c r="E931" t="s">
        <v>3161</v>
      </c>
      <c r="F931" t="s">
        <v>2384</v>
      </c>
      <c r="G931" t="s">
        <v>1549</v>
      </c>
      <c r="H931" t="s">
        <v>1563</v>
      </c>
      <c r="I931" t="s">
        <v>316</v>
      </c>
      <c r="J931" s="409" t="s">
        <v>1666</v>
      </c>
      <c r="K931">
        <v>1</v>
      </c>
      <c r="L931" t="s">
        <v>509</v>
      </c>
    </row>
    <row r="932" spans="1:12">
      <c r="A932">
        <v>11</v>
      </c>
      <c r="B932">
        <v>3</v>
      </c>
      <c r="C932">
        <v>15</v>
      </c>
      <c r="D932" t="s">
        <v>1471</v>
      </c>
      <c r="E932" t="s">
        <v>3162</v>
      </c>
      <c r="F932" t="s">
        <v>2384</v>
      </c>
      <c r="G932" t="s">
        <v>1549</v>
      </c>
      <c r="H932" t="s">
        <v>1564</v>
      </c>
      <c r="I932" t="s">
        <v>316</v>
      </c>
      <c r="J932" s="409" t="s">
        <v>1666</v>
      </c>
      <c r="K932">
        <v>1</v>
      </c>
      <c r="L932" t="s">
        <v>502</v>
      </c>
    </row>
    <row r="933" spans="1:12">
      <c r="A933">
        <v>11</v>
      </c>
      <c r="B933">
        <v>3</v>
      </c>
      <c r="C933">
        <v>16</v>
      </c>
      <c r="D933" t="s">
        <v>1471</v>
      </c>
      <c r="E933" t="s">
        <v>3163</v>
      </c>
      <c r="F933" t="s">
        <v>2384</v>
      </c>
      <c r="G933" t="s">
        <v>1549</v>
      </c>
      <c r="H933" t="s">
        <v>1565</v>
      </c>
      <c r="I933" t="s">
        <v>316</v>
      </c>
      <c r="J933" s="409" t="s">
        <v>1666</v>
      </c>
      <c r="K933">
        <v>1</v>
      </c>
      <c r="L933" t="s">
        <v>503</v>
      </c>
    </row>
    <row r="934" spans="1:12">
      <c r="A934">
        <v>11</v>
      </c>
      <c r="B934">
        <v>4</v>
      </c>
      <c r="C934">
        <v>1</v>
      </c>
      <c r="D934" t="s">
        <v>1471</v>
      </c>
      <c r="E934" t="s">
        <v>3164</v>
      </c>
      <c r="F934" t="s">
        <v>2384</v>
      </c>
      <c r="G934" t="s">
        <v>1549</v>
      </c>
      <c r="H934" t="s">
        <v>1550</v>
      </c>
      <c r="I934" t="s">
        <v>316</v>
      </c>
      <c r="J934" s="409" t="s">
        <v>1667</v>
      </c>
      <c r="K934">
        <v>1</v>
      </c>
      <c r="L934" t="s">
        <v>462</v>
      </c>
    </row>
    <row r="935" spans="1:12">
      <c r="A935">
        <v>11</v>
      </c>
      <c r="B935">
        <v>4</v>
      </c>
      <c r="C935">
        <v>2</v>
      </c>
      <c r="D935" t="s">
        <v>1471</v>
      </c>
      <c r="E935" t="s">
        <v>3165</v>
      </c>
      <c r="F935" t="s">
        <v>2384</v>
      </c>
      <c r="G935" t="s">
        <v>1549</v>
      </c>
      <c r="H935" t="s">
        <v>1551</v>
      </c>
      <c r="I935" t="s">
        <v>316</v>
      </c>
      <c r="J935" s="409" t="s">
        <v>1667</v>
      </c>
      <c r="K935">
        <v>1</v>
      </c>
      <c r="L935" t="s">
        <v>463</v>
      </c>
    </row>
    <row r="936" spans="1:12">
      <c r="A936">
        <v>11</v>
      </c>
      <c r="B936">
        <v>4</v>
      </c>
      <c r="C936">
        <v>3</v>
      </c>
      <c r="D936" t="s">
        <v>1471</v>
      </c>
      <c r="E936" t="s">
        <v>3166</v>
      </c>
      <c r="F936" t="s">
        <v>2384</v>
      </c>
      <c r="G936" t="s">
        <v>1549</v>
      </c>
      <c r="H936" t="s">
        <v>1552</v>
      </c>
      <c r="I936" t="s">
        <v>316</v>
      </c>
      <c r="J936" s="409" t="s">
        <v>1667</v>
      </c>
      <c r="K936">
        <v>1</v>
      </c>
      <c r="L936" t="s">
        <v>442</v>
      </c>
    </row>
    <row r="937" spans="1:12">
      <c r="A937">
        <v>11</v>
      </c>
      <c r="B937">
        <v>4</v>
      </c>
      <c r="C937">
        <v>4</v>
      </c>
      <c r="D937" t="s">
        <v>1471</v>
      </c>
      <c r="E937" t="s">
        <v>3167</v>
      </c>
      <c r="F937" t="s">
        <v>2384</v>
      </c>
      <c r="G937" t="s">
        <v>1549</v>
      </c>
      <c r="H937" t="s">
        <v>1553</v>
      </c>
      <c r="I937" t="s">
        <v>316</v>
      </c>
      <c r="J937" s="409" t="s">
        <v>1667</v>
      </c>
      <c r="K937">
        <v>1</v>
      </c>
      <c r="L937" t="s">
        <v>443</v>
      </c>
    </row>
    <row r="938" spans="1:12">
      <c r="A938">
        <v>11</v>
      </c>
      <c r="B938">
        <v>4</v>
      </c>
      <c r="C938">
        <v>5</v>
      </c>
      <c r="D938" t="s">
        <v>1471</v>
      </c>
      <c r="E938" t="s">
        <v>3168</v>
      </c>
      <c r="F938" t="s">
        <v>2384</v>
      </c>
      <c r="G938" t="s">
        <v>1549</v>
      </c>
      <c r="H938" t="s">
        <v>1554</v>
      </c>
      <c r="I938" t="s">
        <v>316</v>
      </c>
      <c r="J938" s="409" t="s">
        <v>1667</v>
      </c>
      <c r="K938">
        <v>1</v>
      </c>
      <c r="L938" t="s">
        <v>466</v>
      </c>
    </row>
    <row r="939" spans="1:12">
      <c r="A939">
        <v>11</v>
      </c>
      <c r="B939">
        <v>4</v>
      </c>
      <c r="C939">
        <v>6</v>
      </c>
      <c r="D939" t="s">
        <v>1471</v>
      </c>
      <c r="E939" t="s">
        <v>3169</v>
      </c>
      <c r="F939" t="s">
        <v>2384</v>
      </c>
      <c r="G939" t="s">
        <v>1549</v>
      </c>
      <c r="H939" t="s">
        <v>1555</v>
      </c>
      <c r="I939" t="s">
        <v>316</v>
      </c>
      <c r="J939" s="409" t="s">
        <v>1667</v>
      </c>
      <c r="K939">
        <v>1</v>
      </c>
      <c r="L939" t="s">
        <v>467</v>
      </c>
    </row>
    <row r="940" spans="1:12">
      <c r="A940">
        <v>11</v>
      </c>
      <c r="B940">
        <v>4</v>
      </c>
      <c r="C940">
        <v>7</v>
      </c>
      <c r="D940" t="s">
        <v>1471</v>
      </c>
      <c r="E940" t="s">
        <v>3170</v>
      </c>
      <c r="F940" t="s">
        <v>2384</v>
      </c>
      <c r="G940" t="s">
        <v>1549</v>
      </c>
      <c r="H940" t="s">
        <v>1556</v>
      </c>
      <c r="I940" t="s">
        <v>316</v>
      </c>
      <c r="J940" s="409" t="s">
        <v>1667</v>
      </c>
      <c r="K940">
        <v>1</v>
      </c>
      <c r="L940" t="s">
        <v>472</v>
      </c>
    </row>
    <row r="941" spans="1:12">
      <c r="A941">
        <v>11</v>
      </c>
      <c r="B941">
        <v>4</v>
      </c>
      <c r="C941">
        <v>8</v>
      </c>
      <c r="D941" t="s">
        <v>1471</v>
      </c>
      <c r="E941" t="s">
        <v>3171</v>
      </c>
      <c r="F941" t="s">
        <v>2384</v>
      </c>
      <c r="G941" t="s">
        <v>1549</v>
      </c>
      <c r="H941" t="s">
        <v>1557</v>
      </c>
      <c r="I941" t="s">
        <v>316</v>
      </c>
      <c r="J941" s="409" t="s">
        <v>1667</v>
      </c>
      <c r="K941">
        <v>1</v>
      </c>
      <c r="L941" t="s">
        <v>473</v>
      </c>
    </row>
    <row r="942" spans="1:12">
      <c r="A942">
        <v>11</v>
      </c>
      <c r="B942">
        <v>4</v>
      </c>
      <c r="C942">
        <v>9</v>
      </c>
      <c r="D942" t="s">
        <v>1471</v>
      </c>
      <c r="E942" t="s">
        <v>3172</v>
      </c>
      <c r="F942" t="s">
        <v>2384</v>
      </c>
      <c r="G942" t="s">
        <v>1549</v>
      </c>
      <c r="H942" t="s">
        <v>1558</v>
      </c>
      <c r="I942" t="s">
        <v>316</v>
      </c>
      <c r="J942" s="409" t="s">
        <v>1667</v>
      </c>
      <c r="K942">
        <v>1</v>
      </c>
      <c r="L942" t="s">
        <v>460</v>
      </c>
    </row>
    <row r="943" spans="1:12">
      <c r="A943">
        <v>11</v>
      </c>
      <c r="B943">
        <v>4</v>
      </c>
      <c r="C943">
        <v>10</v>
      </c>
      <c r="D943" t="s">
        <v>1471</v>
      </c>
      <c r="E943" t="s">
        <v>3173</v>
      </c>
      <c r="F943" t="s">
        <v>2384</v>
      </c>
      <c r="G943" t="s">
        <v>1549</v>
      </c>
      <c r="H943" t="s">
        <v>1559</v>
      </c>
      <c r="I943" t="s">
        <v>316</v>
      </c>
      <c r="J943" s="409" t="s">
        <v>1667</v>
      </c>
      <c r="K943">
        <v>1</v>
      </c>
      <c r="L943" t="s">
        <v>461</v>
      </c>
    </row>
    <row r="944" spans="1:12">
      <c r="A944">
        <v>11</v>
      </c>
      <c r="B944">
        <v>4</v>
      </c>
      <c r="C944">
        <v>11</v>
      </c>
      <c r="D944" t="s">
        <v>1471</v>
      </c>
      <c r="E944" t="s">
        <v>3174</v>
      </c>
      <c r="F944" t="s">
        <v>2384</v>
      </c>
      <c r="G944" t="s">
        <v>1549</v>
      </c>
      <c r="H944" t="s">
        <v>1560</v>
      </c>
      <c r="I944" t="s">
        <v>316</v>
      </c>
      <c r="J944" s="409" t="s">
        <v>1667</v>
      </c>
      <c r="K944">
        <v>1</v>
      </c>
      <c r="L944" t="s">
        <v>468</v>
      </c>
    </row>
    <row r="945" spans="1:12">
      <c r="A945">
        <v>11</v>
      </c>
      <c r="B945">
        <v>4</v>
      </c>
      <c r="C945">
        <v>12</v>
      </c>
      <c r="D945" t="s">
        <v>1471</v>
      </c>
      <c r="E945" t="s">
        <v>3175</v>
      </c>
      <c r="F945" t="s">
        <v>2384</v>
      </c>
      <c r="G945" t="s">
        <v>1549</v>
      </c>
      <c r="H945" t="s">
        <v>1561</v>
      </c>
      <c r="I945" t="s">
        <v>316</v>
      </c>
      <c r="J945" s="409" t="s">
        <v>1667</v>
      </c>
      <c r="K945">
        <v>1</v>
      </c>
      <c r="L945" t="s">
        <v>469</v>
      </c>
    </row>
    <row r="946" spans="1:12">
      <c r="A946">
        <v>11</v>
      </c>
      <c r="B946">
        <v>4</v>
      </c>
      <c r="C946">
        <v>13</v>
      </c>
      <c r="D946" t="s">
        <v>1471</v>
      </c>
      <c r="E946" t="s">
        <v>3176</v>
      </c>
      <c r="F946" t="s">
        <v>2384</v>
      </c>
      <c r="G946" t="s">
        <v>1549</v>
      </c>
      <c r="H946" t="s">
        <v>1562</v>
      </c>
      <c r="I946" t="s">
        <v>316</v>
      </c>
      <c r="J946" s="409" t="s">
        <v>1667</v>
      </c>
      <c r="K946">
        <v>1</v>
      </c>
      <c r="L946" t="s">
        <v>470</v>
      </c>
    </row>
    <row r="947" spans="1:12">
      <c r="A947">
        <v>11</v>
      </c>
      <c r="B947">
        <v>4</v>
      </c>
      <c r="C947">
        <v>14</v>
      </c>
      <c r="D947" t="s">
        <v>1471</v>
      </c>
      <c r="E947" t="s">
        <v>3177</v>
      </c>
      <c r="F947" t="s">
        <v>2384</v>
      </c>
      <c r="G947" t="s">
        <v>1549</v>
      </c>
      <c r="H947" t="s">
        <v>1563</v>
      </c>
      <c r="I947" t="s">
        <v>316</v>
      </c>
      <c r="J947" s="409" t="s">
        <v>1667</v>
      </c>
      <c r="K947">
        <v>1</v>
      </c>
      <c r="L947" t="s">
        <v>471</v>
      </c>
    </row>
    <row r="948" spans="1:12">
      <c r="A948">
        <v>11</v>
      </c>
      <c r="B948">
        <v>4</v>
      </c>
      <c r="C948">
        <v>15</v>
      </c>
      <c r="D948" t="s">
        <v>1471</v>
      </c>
      <c r="E948" t="s">
        <v>3178</v>
      </c>
      <c r="F948" t="s">
        <v>2384</v>
      </c>
      <c r="G948" t="s">
        <v>1549</v>
      </c>
      <c r="H948" t="s">
        <v>1564</v>
      </c>
      <c r="I948" t="s">
        <v>316</v>
      </c>
      <c r="J948" s="409" t="s">
        <v>1667</v>
      </c>
      <c r="K948">
        <v>1</v>
      </c>
      <c r="L948" t="s">
        <v>464</v>
      </c>
    </row>
    <row r="949" spans="1:12">
      <c r="A949">
        <v>11</v>
      </c>
      <c r="B949">
        <v>4</v>
      </c>
      <c r="C949">
        <v>16</v>
      </c>
      <c r="D949" t="s">
        <v>1471</v>
      </c>
      <c r="E949" t="s">
        <v>3179</v>
      </c>
      <c r="F949" t="s">
        <v>2384</v>
      </c>
      <c r="G949" t="s">
        <v>1549</v>
      </c>
      <c r="H949" t="s">
        <v>1565</v>
      </c>
      <c r="I949" t="s">
        <v>316</v>
      </c>
      <c r="J949" s="409" t="s">
        <v>1667</v>
      </c>
      <c r="K949">
        <v>1</v>
      </c>
      <c r="L949" t="s">
        <v>465</v>
      </c>
    </row>
    <row r="950" spans="1:12">
      <c r="A950">
        <v>11</v>
      </c>
      <c r="B950">
        <v>5</v>
      </c>
      <c r="C950">
        <v>1</v>
      </c>
      <c r="D950" t="s">
        <v>1471</v>
      </c>
      <c r="E950" t="s">
        <v>3180</v>
      </c>
      <c r="F950" t="s">
        <v>2384</v>
      </c>
      <c r="G950" t="s">
        <v>1549</v>
      </c>
      <c r="H950" t="s">
        <v>1550</v>
      </c>
      <c r="I950" t="s">
        <v>316</v>
      </c>
      <c r="J950" s="409" t="s">
        <v>1667</v>
      </c>
      <c r="K950">
        <v>1</v>
      </c>
      <c r="L950" t="s">
        <v>448</v>
      </c>
    </row>
    <row r="951" spans="1:12">
      <c r="A951">
        <v>11</v>
      </c>
      <c r="B951">
        <v>5</v>
      </c>
      <c r="C951">
        <v>2</v>
      </c>
      <c r="D951" t="s">
        <v>1471</v>
      </c>
      <c r="E951" t="s">
        <v>3181</v>
      </c>
      <c r="F951" t="s">
        <v>2384</v>
      </c>
      <c r="G951" t="s">
        <v>1549</v>
      </c>
      <c r="H951" t="s">
        <v>1551</v>
      </c>
      <c r="I951" t="s">
        <v>316</v>
      </c>
      <c r="J951" s="409" t="s">
        <v>1667</v>
      </c>
      <c r="K951">
        <v>1</v>
      </c>
      <c r="L951" t="s">
        <v>449</v>
      </c>
    </row>
    <row r="952" spans="1:12">
      <c r="A952">
        <v>11</v>
      </c>
      <c r="B952">
        <v>5</v>
      </c>
      <c r="C952">
        <v>3</v>
      </c>
      <c r="D952" t="s">
        <v>1471</v>
      </c>
      <c r="E952" t="s">
        <v>3182</v>
      </c>
      <c r="F952" t="s">
        <v>2384</v>
      </c>
      <c r="G952" t="s">
        <v>1549</v>
      </c>
      <c r="H952" t="s">
        <v>1552</v>
      </c>
      <c r="I952" t="s">
        <v>316</v>
      </c>
      <c r="J952" s="409" t="s">
        <v>1667</v>
      </c>
      <c r="K952">
        <v>1</v>
      </c>
      <c r="L952" t="s">
        <v>444</v>
      </c>
    </row>
    <row r="953" spans="1:12">
      <c r="A953">
        <v>11</v>
      </c>
      <c r="B953">
        <v>5</v>
      </c>
      <c r="C953">
        <v>4</v>
      </c>
      <c r="D953" t="s">
        <v>1471</v>
      </c>
      <c r="E953" t="s">
        <v>3183</v>
      </c>
      <c r="F953" t="s">
        <v>2384</v>
      </c>
      <c r="G953" t="s">
        <v>1549</v>
      </c>
      <c r="H953" t="s">
        <v>1553</v>
      </c>
      <c r="I953" t="s">
        <v>316</v>
      </c>
      <c r="J953" s="409" t="s">
        <v>1667</v>
      </c>
      <c r="K953">
        <v>1</v>
      </c>
      <c r="L953" t="s">
        <v>445</v>
      </c>
    </row>
    <row r="954" spans="1:12">
      <c r="A954">
        <v>11</v>
      </c>
      <c r="B954">
        <v>5</v>
      </c>
      <c r="C954">
        <v>5</v>
      </c>
      <c r="D954" t="s">
        <v>1471</v>
      </c>
      <c r="E954" t="s">
        <v>3184</v>
      </c>
      <c r="F954" t="s">
        <v>2384</v>
      </c>
      <c r="G954" t="s">
        <v>1549</v>
      </c>
      <c r="H954" t="s">
        <v>1554</v>
      </c>
      <c r="I954" t="s">
        <v>316</v>
      </c>
      <c r="J954" s="409" t="s">
        <v>1667</v>
      </c>
      <c r="K954">
        <v>1</v>
      </c>
      <c r="L954" t="s">
        <v>452</v>
      </c>
    </row>
    <row r="955" spans="1:12">
      <c r="A955">
        <v>11</v>
      </c>
      <c r="B955">
        <v>5</v>
      </c>
      <c r="C955">
        <v>6</v>
      </c>
      <c r="D955" t="s">
        <v>1471</v>
      </c>
      <c r="E955" t="s">
        <v>3185</v>
      </c>
      <c r="F955" t="s">
        <v>2384</v>
      </c>
      <c r="G955" t="s">
        <v>1549</v>
      </c>
      <c r="H955" t="s">
        <v>1555</v>
      </c>
      <c r="I955" t="s">
        <v>316</v>
      </c>
      <c r="J955" s="409" t="s">
        <v>1667</v>
      </c>
      <c r="K955">
        <v>1</v>
      </c>
      <c r="L955" t="s">
        <v>453</v>
      </c>
    </row>
    <row r="956" spans="1:12">
      <c r="A956">
        <v>11</v>
      </c>
      <c r="B956">
        <v>5</v>
      </c>
      <c r="C956">
        <v>7</v>
      </c>
      <c r="D956" t="s">
        <v>1471</v>
      </c>
      <c r="E956" t="s">
        <v>3186</v>
      </c>
      <c r="F956" t="s">
        <v>2384</v>
      </c>
      <c r="G956" t="s">
        <v>1549</v>
      </c>
      <c r="H956" t="s">
        <v>1556</v>
      </c>
      <c r="I956" t="s">
        <v>316</v>
      </c>
      <c r="J956" s="409" t="s">
        <v>1667</v>
      </c>
      <c r="K956">
        <v>1</v>
      </c>
      <c r="L956" t="s">
        <v>458</v>
      </c>
    </row>
    <row r="957" spans="1:12">
      <c r="A957">
        <v>11</v>
      </c>
      <c r="B957">
        <v>5</v>
      </c>
      <c r="C957">
        <v>8</v>
      </c>
      <c r="D957" t="s">
        <v>1471</v>
      </c>
      <c r="E957" t="s">
        <v>3187</v>
      </c>
      <c r="F957" t="s">
        <v>2384</v>
      </c>
      <c r="G957" t="s">
        <v>1549</v>
      </c>
      <c r="H957" t="s">
        <v>1557</v>
      </c>
      <c r="I957" t="s">
        <v>316</v>
      </c>
      <c r="J957" s="409" t="s">
        <v>1667</v>
      </c>
      <c r="K957">
        <v>1</v>
      </c>
      <c r="L957" t="s">
        <v>459</v>
      </c>
    </row>
    <row r="958" spans="1:12">
      <c r="A958">
        <v>11</v>
      </c>
      <c r="B958">
        <v>5</v>
      </c>
      <c r="C958">
        <v>9</v>
      </c>
      <c r="D958" t="s">
        <v>1471</v>
      </c>
      <c r="E958" t="s">
        <v>3188</v>
      </c>
      <c r="F958" t="s">
        <v>2384</v>
      </c>
      <c r="G958" t="s">
        <v>1549</v>
      </c>
      <c r="H958" t="s">
        <v>1558</v>
      </c>
      <c r="I958" t="s">
        <v>316</v>
      </c>
      <c r="J958" s="409" t="s">
        <v>1667</v>
      </c>
      <c r="K958">
        <v>1</v>
      </c>
      <c r="L958" t="s">
        <v>446</v>
      </c>
    </row>
    <row r="959" spans="1:12">
      <c r="A959">
        <v>11</v>
      </c>
      <c r="B959">
        <v>5</v>
      </c>
      <c r="C959">
        <v>10</v>
      </c>
      <c r="D959" t="s">
        <v>1471</v>
      </c>
      <c r="E959" t="s">
        <v>3189</v>
      </c>
      <c r="F959" t="s">
        <v>2384</v>
      </c>
      <c r="G959" t="s">
        <v>1549</v>
      </c>
      <c r="H959" t="s">
        <v>1559</v>
      </c>
      <c r="I959" t="s">
        <v>316</v>
      </c>
      <c r="J959" s="409" t="s">
        <v>1667</v>
      </c>
      <c r="K959">
        <v>1</v>
      </c>
      <c r="L959" t="s">
        <v>447</v>
      </c>
    </row>
    <row r="960" spans="1:12">
      <c r="A960">
        <v>11</v>
      </c>
      <c r="B960">
        <v>5</v>
      </c>
      <c r="C960">
        <v>11</v>
      </c>
      <c r="D960" t="s">
        <v>1471</v>
      </c>
      <c r="E960" t="s">
        <v>3190</v>
      </c>
      <c r="F960" t="s">
        <v>2384</v>
      </c>
      <c r="G960" t="s">
        <v>1549</v>
      </c>
      <c r="H960" t="s">
        <v>1560</v>
      </c>
      <c r="I960" t="s">
        <v>316</v>
      </c>
      <c r="J960" s="409" t="s">
        <v>1667</v>
      </c>
      <c r="K960">
        <v>1</v>
      </c>
      <c r="L960" t="s">
        <v>454</v>
      </c>
    </row>
    <row r="961" spans="1:12">
      <c r="A961">
        <v>11</v>
      </c>
      <c r="B961">
        <v>5</v>
      </c>
      <c r="C961">
        <v>12</v>
      </c>
      <c r="D961" t="s">
        <v>1471</v>
      </c>
      <c r="E961" t="s">
        <v>3191</v>
      </c>
      <c r="F961" t="s">
        <v>2384</v>
      </c>
      <c r="G961" t="s">
        <v>1549</v>
      </c>
      <c r="H961" t="s">
        <v>1561</v>
      </c>
      <c r="I961" t="s">
        <v>316</v>
      </c>
      <c r="J961" s="409" t="s">
        <v>1667</v>
      </c>
      <c r="K961">
        <v>1</v>
      </c>
      <c r="L961" t="s">
        <v>455</v>
      </c>
    </row>
    <row r="962" spans="1:12">
      <c r="A962">
        <v>11</v>
      </c>
      <c r="B962">
        <v>5</v>
      </c>
      <c r="C962">
        <v>13</v>
      </c>
      <c r="D962" t="s">
        <v>1471</v>
      </c>
      <c r="E962" t="s">
        <v>3192</v>
      </c>
      <c r="F962" t="s">
        <v>2384</v>
      </c>
      <c r="G962" t="s">
        <v>1549</v>
      </c>
      <c r="H962" t="s">
        <v>1562</v>
      </c>
      <c r="I962" t="s">
        <v>316</v>
      </c>
      <c r="J962" s="409" t="s">
        <v>1667</v>
      </c>
      <c r="K962">
        <v>1</v>
      </c>
      <c r="L962" t="s">
        <v>456</v>
      </c>
    </row>
    <row r="963" spans="1:12">
      <c r="A963">
        <v>11</v>
      </c>
      <c r="B963">
        <v>5</v>
      </c>
      <c r="C963">
        <v>14</v>
      </c>
      <c r="D963" t="s">
        <v>1471</v>
      </c>
      <c r="E963" t="s">
        <v>3193</v>
      </c>
      <c r="F963" t="s">
        <v>2384</v>
      </c>
      <c r="G963" t="s">
        <v>1549</v>
      </c>
      <c r="H963" t="s">
        <v>1563</v>
      </c>
      <c r="I963" t="s">
        <v>316</v>
      </c>
      <c r="J963" s="409" t="s">
        <v>1667</v>
      </c>
      <c r="K963">
        <v>1</v>
      </c>
      <c r="L963" t="s">
        <v>457</v>
      </c>
    </row>
    <row r="964" spans="1:12">
      <c r="A964">
        <v>11</v>
      </c>
      <c r="B964">
        <v>5</v>
      </c>
      <c r="C964">
        <v>15</v>
      </c>
      <c r="D964" t="s">
        <v>1471</v>
      </c>
      <c r="E964" t="s">
        <v>3194</v>
      </c>
      <c r="F964" t="s">
        <v>2384</v>
      </c>
      <c r="G964" t="s">
        <v>1549</v>
      </c>
      <c r="H964" t="s">
        <v>1564</v>
      </c>
      <c r="I964" t="s">
        <v>316</v>
      </c>
      <c r="J964" s="409" t="s">
        <v>1667</v>
      </c>
      <c r="K964">
        <v>1</v>
      </c>
      <c r="L964" t="s">
        <v>450</v>
      </c>
    </row>
    <row r="965" spans="1:12">
      <c r="A965">
        <v>11</v>
      </c>
      <c r="B965">
        <v>5</v>
      </c>
      <c r="C965">
        <v>16</v>
      </c>
      <c r="D965" t="s">
        <v>1471</v>
      </c>
      <c r="E965" t="s">
        <v>3195</v>
      </c>
      <c r="F965" t="s">
        <v>2384</v>
      </c>
      <c r="G965" t="s">
        <v>1549</v>
      </c>
      <c r="H965" t="s">
        <v>1565</v>
      </c>
      <c r="I965" t="s">
        <v>316</v>
      </c>
      <c r="J965" s="409" t="s">
        <v>1667</v>
      </c>
      <c r="K965">
        <v>1</v>
      </c>
      <c r="L965" t="s">
        <v>451</v>
      </c>
    </row>
    <row r="966" spans="1:12">
      <c r="A966">
        <v>11</v>
      </c>
      <c r="B966">
        <v>6</v>
      </c>
      <c r="C966">
        <v>1</v>
      </c>
      <c r="D966" t="s">
        <v>1471</v>
      </c>
      <c r="E966" t="s">
        <v>3196</v>
      </c>
      <c r="F966" t="s">
        <v>2384</v>
      </c>
      <c r="G966" t="s">
        <v>1549</v>
      </c>
      <c r="H966" t="s">
        <v>1550</v>
      </c>
      <c r="I966" t="s">
        <v>316</v>
      </c>
      <c r="J966" s="409" t="s">
        <v>1668</v>
      </c>
      <c r="K966">
        <v>1</v>
      </c>
      <c r="L966" t="s">
        <v>743</v>
      </c>
    </row>
    <row r="967" spans="1:12">
      <c r="A967">
        <v>11</v>
      </c>
      <c r="B967">
        <v>6</v>
      </c>
      <c r="C967">
        <v>2</v>
      </c>
      <c r="D967" t="s">
        <v>1471</v>
      </c>
      <c r="E967" t="s">
        <v>3197</v>
      </c>
      <c r="F967" t="s">
        <v>2384</v>
      </c>
      <c r="G967" t="s">
        <v>1549</v>
      </c>
      <c r="H967" t="s">
        <v>1551</v>
      </c>
      <c r="I967" t="s">
        <v>316</v>
      </c>
      <c r="J967" s="409" t="s">
        <v>1668</v>
      </c>
      <c r="K967">
        <v>1</v>
      </c>
      <c r="L967" t="s">
        <v>744</v>
      </c>
    </row>
    <row r="968" spans="1:12">
      <c r="A968">
        <v>11</v>
      </c>
      <c r="B968">
        <v>6</v>
      </c>
      <c r="C968">
        <v>3</v>
      </c>
      <c r="D968" t="s">
        <v>1471</v>
      </c>
      <c r="E968" t="s">
        <v>3198</v>
      </c>
      <c r="F968" t="s">
        <v>2384</v>
      </c>
      <c r="G968" t="s">
        <v>1549</v>
      </c>
      <c r="H968" t="s">
        <v>1552</v>
      </c>
      <c r="I968" t="s">
        <v>316</v>
      </c>
      <c r="J968" s="409" t="s">
        <v>1668</v>
      </c>
      <c r="K968">
        <v>1</v>
      </c>
      <c r="L968" t="s">
        <v>723</v>
      </c>
    </row>
    <row r="969" spans="1:12">
      <c r="A969">
        <v>11</v>
      </c>
      <c r="B969">
        <v>6</v>
      </c>
      <c r="C969">
        <v>4</v>
      </c>
      <c r="D969" t="s">
        <v>1471</v>
      </c>
      <c r="E969" t="s">
        <v>3199</v>
      </c>
      <c r="F969" t="s">
        <v>2384</v>
      </c>
      <c r="G969" t="s">
        <v>1549</v>
      </c>
      <c r="H969" t="s">
        <v>1553</v>
      </c>
      <c r="I969" t="s">
        <v>316</v>
      </c>
      <c r="J969" s="409" t="s">
        <v>1668</v>
      </c>
      <c r="K969">
        <v>1</v>
      </c>
      <c r="L969" t="s">
        <v>724</v>
      </c>
    </row>
    <row r="970" spans="1:12">
      <c r="A970">
        <v>11</v>
      </c>
      <c r="B970">
        <v>6</v>
      </c>
      <c r="C970">
        <v>5</v>
      </c>
      <c r="D970" t="s">
        <v>1471</v>
      </c>
      <c r="E970" t="s">
        <v>3200</v>
      </c>
      <c r="F970" t="s">
        <v>2384</v>
      </c>
      <c r="G970" t="s">
        <v>1549</v>
      </c>
      <c r="H970" t="s">
        <v>1554</v>
      </c>
      <c r="I970" t="s">
        <v>316</v>
      </c>
      <c r="J970" s="409" t="s">
        <v>1668</v>
      </c>
      <c r="K970">
        <v>1</v>
      </c>
      <c r="L970" t="s">
        <v>747</v>
      </c>
    </row>
    <row r="971" spans="1:12">
      <c r="A971">
        <v>11</v>
      </c>
      <c r="B971">
        <v>6</v>
      </c>
      <c r="C971">
        <v>6</v>
      </c>
      <c r="D971" t="s">
        <v>1471</v>
      </c>
      <c r="E971" t="s">
        <v>3201</v>
      </c>
      <c r="F971" t="s">
        <v>2384</v>
      </c>
      <c r="G971" t="s">
        <v>1549</v>
      </c>
      <c r="H971" t="s">
        <v>1555</v>
      </c>
      <c r="I971" t="s">
        <v>316</v>
      </c>
      <c r="J971" s="409" t="s">
        <v>1668</v>
      </c>
      <c r="K971">
        <v>1</v>
      </c>
      <c r="L971" t="s">
        <v>748</v>
      </c>
    </row>
    <row r="972" spans="1:12">
      <c r="A972">
        <v>11</v>
      </c>
      <c r="B972">
        <v>6</v>
      </c>
      <c r="C972">
        <v>7</v>
      </c>
      <c r="D972" t="s">
        <v>1471</v>
      </c>
      <c r="E972" t="s">
        <v>3202</v>
      </c>
      <c r="F972" t="s">
        <v>2384</v>
      </c>
      <c r="G972" t="s">
        <v>1549</v>
      </c>
      <c r="H972" t="s">
        <v>1556</v>
      </c>
      <c r="I972" t="s">
        <v>316</v>
      </c>
      <c r="J972" s="409" t="s">
        <v>1668</v>
      </c>
      <c r="K972">
        <v>1</v>
      </c>
      <c r="L972" t="s">
        <v>753</v>
      </c>
    </row>
    <row r="973" spans="1:12">
      <c r="A973">
        <v>11</v>
      </c>
      <c r="B973">
        <v>6</v>
      </c>
      <c r="C973">
        <v>8</v>
      </c>
      <c r="D973" t="s">
        <v>1471</v>
      </c>
      <c r="E973" t="s">
        <v>3203</v>
      </c>
      <c r="F973" t="s">
        <v>2384</v>
      </c>
      <c r="G973" t="s">
        <v>1549</v>
      </c>
      <c r="H973" t="s">
        <v>1557</v>
      </c>
      <c r="I973" t="s">
        <v>316</v>
      </c>
      <c r="J973" s="409" t="s">
        <v>1668</v>
      </c>
      <c r="K973">
        <v>1</v>
      </c>
      <c r="L973" t="s">
        <v>754</v>
      </c>
    </row>
    <row r="974" spans="1:12">
      <c r="A974">
        <v>11</v>
      </c>
      <c r="B974">
        <v>6</v>
      </c>
      <c r="C974">
        <v>9</v>
      </c>
      <c r="D974" t="s">
        <v>1471</v>
      </c>
      <c r="E974" t="s">
        <v>3204</v>
      </c>
      <c r="F974" t="s">
        <v>2384</v>
      </c>
      <c r="G974" t="s">
        <v>1549</v>
      </c>
      <c r="H974" t="s">
        <v>1558</v>
      </c>
      <c r="I974" t="s">
        <v>316</v>
      </c>
      <c r="J974" s="409" t="s">
        <v>1668</v>
      </c>
      <c r="K974">
        <v>1</v>
      </c>
      <c r="L974" t="s">
        <v>741</v>
      </c>
    </row>
    <row r="975" spans="1:12">
      <c r="A975">
        <v>11</v>
      </c>
      <c r="B975">
        <v>6</v>
      </c>
      <c r="C975">
        <v>10</v>
      </c>
      <c r="D975" t="s">
        <v>1471</v>
      </c>
      <c r="E975" t="s">
        <v>3205</v>
      </c>
      <c r="F975" t="s">
        <v>2384</v>
      </c>
      <c r="G975" t="s">
        <v>1549</v>
      </c>
      <c r="H975" t="s">
        <v>1559</v>
      </c>
      <c r="I975" t="s">
        <v>316</v>
      </c>
      <c r="J975" s="409" t="s">
        <v>1668</v>
      </c>
      <c r="K975">
        <v>1</v>
      </c>
      <c r="L975" t="s">
        <v>742</v>
      </c>
    </row>
    <row r="976" spans="1:12">
      <c r="A976">
        <v>11</v>
      </c>
      <c r="B976">
        <v>6</v>
      </c>
      <c r="C976">
        <v>11</v>
      </c>
      <c r="D976" t="s">
        <v>1471</v>
      </c>
      <c r="E976" t="s">
        <v>3206</v>
      </c>
      <c r="F976" t="s">
        <v>2384</v>
      </c>
      <c r="G976" t="s">
        <v>1549</v>
      </c>
      <c r="H976" t="s">
        <v>1560</v>
      </c>
      <c r="I976" t="s">
        <v>316</v>
      </c>
      <c r="J976" s="409" t="s">
        <v>1668</v>
      </c>
      <c r="K976">
        <v>1</v>
      </c>
      <c r="L976" t="s">
        <v>749</v>
      </c>
    </row>
    <row r="977" spans="1:12">
      <c r="A977">
        <v>11</v>
      </c>
      <c r="B977">
        <v>6</v>
      </c>
      <c r="C977">
        <v>12</v>
      </c>
      <c r="D977" t="s">
        <v>1471</v>
      </c>
      <c r="E977" t="s">
        <v>3207</v>
      </c>
      <c r="F977" t="s">
        <v>2384</v>
      </c>
      <c r="G977" t="s">
        <v>1549</v>
      </c>
      <c r="H977" t="s">
        <v>1561</v>
      </c>
      <c r="I977" t="s">
        <v>316</v>
      </c>
      <c r="J977" s="409" t="s">
        <v>1668</v>
      </c>
      <c r="K977">
        <v>1</v>
      </c>
      <c r="L977" t="s">
        <v>750</v>
      </c>
    </row>
    <row r="978" spans="1:12">
      <c r="A978">
        <v>11</v>
      </c>
      <c r="B978">
        <v>6</v>
      </c>
      <c r="C978">
        <v>13</v>
      </c>
      <c r="D978" t="s">
        <v>1471</v>
      </c>
      <c r="E978" t="s">
        <v>3208</v>
      </c>
      <c r="F978" t="s">
        <v>2384</v>
      </c>
      <c r="G978" t="s">
        <v>1549</v>
      </c>
      <c r="H978" t="s">
        <v>1562</v>
      </c>
      <c r="I978" t="s">
        <v>316</v>
      </c>
      <c r="J978" s="409" t="s">
        <v>1668</v>
      </c>
      <c r="K978">
        <v>1</v>
      </c>
      <c r="L978" t="s">
        <v>751</v>
      </c>
    </row>
    <row r="979" spans="1:12">
      <c r="A979">
        <v>11</v>
      </c>
      <c r="B979">
        <v>6</v>
      </c>
      <c r="C979">
        <v>14</v>
      </c>
      <c r="D979" t="s">
        <v>1471</v>
      </c>
      <c r="E979" t="s">
        <v>3209</v>
      </c>
      <c r="F979" t="s">
        <v>2384</v>
      </c>
      <c r="G979" t="s">
        <v>1549</v>
      </c>
      <c r="H979" t="s">
        <v>1563</v>
      </c>
      <c r="I979" t="s">
        <v>316</v>
      </c>
      <c r="J979" s="409" t="s">
        <v>1668</v>
      </c>
      <c r="K979">
        <v>1</v>
      </c>
      <c r="L979" t="s">
        <v>752</v>
      </c>
    </row>
    <row r="980" spans="1:12">
      <c r="A980">
        <v>11</v>
      </c>
      <c r="B980">
        <v>6</v>
      </c>
      <c r="C980">
        <v>15</v>
      </c>
      <c r="D980" t="s">
        <v>1471</v>
      </c>
      <c r="E980" t="s">
        <v>3210</v>
      </c>
      <c r="F980" t="s">
        <v>2384</v>
      </c>
      <c r="G980" t="s">
        <v>1549</v>
      </c>
      <c r="H980" t="s">
        <v>1564</v>
      </c>
      <c r="I980" t="s">
        <v>316</v>
      </c>
      <c r="J980" s="409" t="s">
        <v>1668</v>
      </c>
      <c r="K980">
        <v>1</v>
      </c>
      <c r="L980" t="s">
        <v>745</v>
      </c>
    </row>
    <row r="981" spans="1:12">
      <c r="A981">
        <v>11</v>
      </c>
      <c r="B981">
        <v>6</v>
      </c>
      <c r="C981">
        <v>16</v>
      </c>
      <c r="D981" t="s">
        <v>1471</v>
      </c>
      <c r="E981" t="s">
        <v>3211</v>
      </c>
      <c r="F981" t="s">
        <v>2384</v>
      </c>
      <c r="G981" t="s">
        <v>1549</v>
      </c>
      <c r="H981" t="s">
        <v>1565</v>
      </c>
      <c r="I981" t="s">
        <v>316</v>
      </c>
      <c r="J981" s="409" t="s">
        <v>1668</v>
      </c>
      <c r="K981">
        <v>1</v>
      </c>
      <c r="L981" t="s">
        <v>746</v>
      </c>
    </row>
    <row r="982" spans="1:12">
      <c r="A982">
        <v>11</v>
      </c>
      <c r="B982">
        <v>7</v>
      </c>
      <c r="C982">
        <v>1</v>
      </c>
      <c r="D982" t="s">
        <v>1471</v>
      </c>
      <c r="E982" t="s">
        <v>3212</v>
      </c>
      <c r="F982" t="s">
        <v>2384</v>
      </c>
      <c r="G982" t="s">
        <v>1549</v>
      </c>
      <c r="H982" t="s">
        <v>1550</v>
      </c>
      <c r="I982" t="s">
        <v>316</v>
      </c>
      <c r="J982" s="409" t="s">
        <v>1668</v>
      </c>
      <c r="K982">
        <v>1</v>
      </c>
      <c r="L982" t="s">
        <v>729</v>
      </c>
    </row>
    <row r="983" spans="1:12">
      <c r="A983">
        <v>11</v>
      </c>
      <c r="B983">
        <v>7</v>
      </c>
      <c r="C983">
        <v>2</v>
      </c>
      <c r="D983" t="s">
        <v>1471</v>
      </c>
      <c r="E983" t="s">
        <v>3213</v>
      </c>
      <c r="F983" t="s">
        <v>2384</v>
      </c>
      <c r="G983" t="s">
        <v>1549</v>
      </c>
      <c r="H983" t="s">
        <v>1551</v>
      </c>
      <c r="I983" t="s">
        <v>316</v>
      </c>
      <c r="J983" s="409" t="s">
        <v>1668</v>
      </c>
      <c r="K983">
        <v>1</v>
      </c>
      <c r="L983" t="s">
        <v>730</v>
      </c>
    </row>
    <row r="984" spans="1:12">
      <c r="A984">
        <v>11</v>
      </c>
      <c r="B984">
        <v>7</v>
      </c>
      <c r="C984">
        <v>3</v>
      </c>
      <c r="D984" t="s">
        <v>1471</v>
      </c>
      <c r="E984" t="s">
        <v>3214</v>
      </c>
      <c r="F984" t="s">
        <v>2384</v>
      </c>
      <c r="G984" t="s">
        <v>1549</v>
      </c>
      <c r="H984" t="s">
        <v>1552</v>
      </c>
      <c r="I984" t="s">
        <v>316</v>
      </c>
      <c r="J984" s="409" t="s">
        <v>1668</v>
      </c>
      <c r="K984">
        <v>1</v>
      </c>
      <c r="L984" t="s">
        <v>725</v>
      </c>
    </row>
    <row r="985" spans="1:12">
      <c r="A985">
        <v>11</v>
      </c>
      <c r="B985">
        <v>7</v>
      </c>
      <c r="C985">
        <v>4</v>
      </c>
      <c r="D985" t="s">
        <v>1471</v>
      </c>
      <c r="E985" t="s">
        <v>3215</v>
      </c>
      <c r="F985" t="s">
        <v>2384</v>
      </c>
      <c r="G985" t="s">
        <v>1549</v>
      </c>
      <c r="H985" t="s">
        <v>1553</v>
      </c>
      <c r="I985" t="s">
        <v>316</v>
      </c>
      <c r="J985" s="409" t="s">
        <v>1668</v>
      </c>
      <c r="K985">
        <v>1</v>
      </c>
      <c r="L985" t="s">
        <v>726</v>
      </c>
    </row>
    <row r="986" spans="1:12">
      <c r="A986">
        <v>11</v>
      </c>
      <c r="B986">
        <v>7</v>
      </c>
      <c r="C986">
        <v>5</v>
      </c>
      <c r="D986" t="s">
        <v>1471</v>
      </c>
      <c r="E986" t="s">
        <v>3216</v>
      </c>
      <c r="F986" t="s">
        <v>2384</v>
      </c>
      <c r="G986" t="s">
        <v>1549</v>
      </c>
      <c r="H986" t="s">
        <v>1554</v>
      </c>
      <c r="I986" t="s">
        <v>316</v>
      </c>
      <c r="J986" s="409" t="s">
        <v>1668</v>
      </c>
      <c r="K986">
        <v>1</v>
      </c>
      <c r="L986" t="s">
        <v>733</v>
      </c>
    </row>
    <row r="987" spans="1:12">
      <c r="A987">
        <v>11</v>
      </c>
      <c r="B987">
        <v>7</v>
      </c>
      <c r="C987">
        <v>6</v>
      </c>
      <c r="D987" t="s">
        <v>1471</v>
      </c>
      <c r="E987" t="s">
        <v>3217</v>
      </c>
      <c r="F987" t="s">
        <v>2384</v>
      </c>
      <c r="G987" t="s">
        <v>1549</v>
      </c>
      <c r="H987" t="s">
        <v>1555</v>
      </c>
      <c r="I987" t="s">
        <v>316</v>
      </c>
      <c r="J987" s="409" t="s">
        <v>1668</v>
      </c>
      <c r="K987">
        <v>1</v>
      </c>
      <c r="L987" t="s">
        <v>734</v>
      </c>
    </row>
    <row r="988" spans="1:12">
      <c r="A988">
        <v>11</v>
      </c>
      <c r="B988">
        <v>7</v>
      </c>
      <c r="C988">
        <v>7</v>
      </c>
      <c r="D988" t="s">
        <v>1471</v>
      </c>
      <c r="E988" t="s">
        <v>3218</v>
      </c>
      <c r="F988" t="s">
        <v>2384</v>
      </c>
      <c r="G988" t="s">
        <v>1549</v>
      </c>
      <c r="H988" t="s">
        <v>1556</v>
      </c>
      <c r="I988" t="s">
        <v>316</v>
      </c>
      <c r="J988" s="409" t="s">
        <v>1668</v>
      </c>
      <c r="K988">
        <v>1</v>
      </c>
      <c r="L988" t="s">
        <v>739</v>
      </c>
    </row>
    <row r="989" spans="1:12">
      <c r="A989">
        <v>11</v>
      </c>
      <c r="B989">
        <v>7</v>
      </c>
      <c r="C989">
        <v>8</v>
      </c>
      <c r="D989" t="s">
        <v>1471</v>
      </c>
      <c r="E989" t="s">
        <v>3219</v>
      </c>
      <c r="F989" t="s">
        <v>2384</v>
      </c>
      <c r="G989" t="s">
        <v>1549</v>
      </c>
      <c r="H989" t="s">
        <v>1557</v>
      </c>
      <c r="I989" t="s">
        <v>316</v>
      </c>
      <c r="J989" s="409" t="s">
        <v>1668</v>
      </c>
      <c r="K989">
        <v>1</v>
      </c>
      <c r="L989" t="s">
        <v>740</v>
      </c>
    </row>
    <row r="990" spans="1:12">
      <c r="A990">
        <v>11</v>
      </c>
      <c r="B990">
        <v>7</v>
      </c>
      <c r="C990">
        <v>9</v>
      </c>
      <c r="D990" t="s">
        <v>1471</v>
      </c>
      <c r="E990" t="s">
        <v>3220</v>
      </c>
      <c r="F990" t="s">
        <v>2384</v>
      </c>
      <c r="G990" t="s">
        <v>1549</v>
      </c>
      <c r="H990" t="s">
        <v>1558</v>
      </c>
      <c r="I990" t="s">
        <v>316</v>
      </c>
      <c r="J990" s="409" t="s">
        <v>1668</v>
      </c>
      <c r="K990">
        <v>1</v>
      </c>
      <c r="L990" t="s">
        <v>727</v>
      </c>
    </row>
    <row r="991" spans="1:12">
      <c r="A991">
        <v>11</v>
      </c>
      <c r="B991">
        <v>7</v>
      </c>
      <c r="C991">
        <v>10</v>
      </c>
      <c r="D991" t="s">
        <v>1471</v>
      </c>
      <c r="E991" t="s">
        <v>3221</v>
      </c>
      <c r="F991" t="s">
        <v>2384</v>
      </c>
      <c r="G991" t="s">
        <v>1549</v>
      </c>
      <c r="H991" t="s">
        <v>1559</v>
      </c>
      <c r="I991" t="s">
        <v>316</v>
      </c>
      <c r="J991" s="409" t="s">
        <v>1668</v>
      </c>
      <c r="K991">
        <v>1</v>
      </c>
      <c r="L991" t="s">
        <v>728</v>
      </c>
    </row>
    <row r="992" spans="1:12">
      <c r="A992">
        <v>11</v>
      </c>
      <c r="B992">
        <v>7</v>
      </c>
      <c r="C992">
        <v>11</v>
      </c>
      <c r="D992" t="s">
        <v>1471</v>
      </c>
      <c r="E992" t="s">
        <v>3222</v>
      </c>
      <c r="F992" t="s">
        <v>2384</v>
      </c>
      <c r="G992" t="s">
        <v>1549</v>
      </c>
      <c r="H992" t="s">
        <v>1560</v>
      </c>
      <c r="I992" t="s">
        <v>316</v>
      </c>
      <c r="J992" s="409" t="s">
        <v>1668</v>
      </c>
      <c r="K992">
        <v>1</v>
      </c>
      <c r="L992" t="s">
        <v>735</v>
      </c>
    </row>
    <row r="993" spans="1:12">
      <c r="A993">
        <v>11</v>
      </c>
      <c r="B993">
        <v>7</v>
      </c>
      <c r="C993">
        <v>12</v>
      </c>
      <c r="D993" t="s">
        <v>1471</v>
      </c>
      <c r="E993" t="s">
        <v>3223</v>
      </c>
      <c r="F993" t="s">
        <v>2384</v>
      </c>
      <c r="G993" t="s">
        <v>1549</v>
      </c>
      <c r="H993" t="s">
        <v>1561</v>
      </c>
      <c r="I993" t="s">
        <v>316</v>
      </c>
      <c r="J993" s="409" t="s">
        <v>1668</v>
      </c>
      <c r="K993">
        <v>1</v>
      </c>
      <c r="L993" t="s">
        <v>736</v>
      </c>
    </row>
    <row r="994" spans="1:12">
      <c r="A994">
        <v>11</v>
      </c>
      <c r="B994">
        <v>7</v>
      </c>
      <c r="C994">
        <v>13</v>
      </c>
      <c r="D994" t="s">
        <v>1471</v>
      </c>
      <c r="E994" t="s">
        <v>3224</v>
      </c>
      <c r="F994" t="s">
        <v>2384</v>
      </c>
      <c r="G994" t="s">
        <v>1549</v>
      </c>
      <c r="H994" t="s">
        <v>1562</v>
      </c>
      <c r="I994" t="s">
        <v>316</v>
      </c>
      <c r="J994" s="409" t="s">
        <v>1668</v>
      </c>
      <c r="K994">
        <v>1</v>
      </c>
      <c r="L994" t="s">
        <v>737</v>
      </c>
    </row>
    <row r="995" spans="1:12">
      <c r="A995">
        <v>11</v>
      </c>
      <c r="B995">
        <v>7</v>
      </c>
      <c r="C995">
        <v>14</v>
      </c>
      <c r="D995" t="s">
        <v>1471</v>
      </c>
      <c r="E995" t="s">
        <v>3225</v>
      </c>
      <c r="F995" t="s">
        <v>2384</v>
      </c>
      <c r="G995" t="s">
        <v>1549</v>
      </c>
      <c r="H995" t="s">
        <v>1563</v>
      </c>
      <c r="I995" t="s">
        <v>316</v>
      </c>
      <c r="J995" s="409" t="s">
        <v>1668</v>
      </c>
      <c r="K995">
        <v>1</v>
      </c>
      <c r="L995" t="s">
        <v>738</v>
      </c>
    </row>
    <row r="996" spans="1:12">
      <c r="A996">
        <v>11</v>
      </c>
      <c r="B996">
        <v>7</v>
      </c>
      <c r="C996">
        <v>15</v>
      </c>
      <c r="D996" t="s">
        <v>1471</v>
      </c>
      <c r="E996" t="s">
        <v>3226</v>
      </c>
      <c r="F996" t="s">
        <v>2384</v>
      </c>
      <c r="G996" t="s">
        <v>1549</v>
      </c>
      <c r="H996" t="s">
        <v>1564</v>
      </c>
      <c r="I996" t="s">
        <v>316</v>
      </c>
      <c r="J996" s="409" t="s">
        <v>1668</v>
      </c>
      <c r="K996">
        <v>1</v>
      </c>
      <c r="L996" t="s">
        <v>731</v>
      </c>
    </row>
    <row r="997" spans="1:12">
      <c r="A997">
        <v>11</v>
      </c>
      <c r="B997">
        <v>7</v>
      </c>
      <c r="C997">
        <v>16</v>
      </c>
      <c r="D997" t="s">
        <v>1471</v>
      </c>
      <c r="E997" t="s">
        <v>3227</v>
      </c>
      <c r="F997" t="s">
        <v>2384</v>
      </c>
      <c r="G997" t="s">
        <v>1549</v>
      </c>
      <c r="H997" t="s">
        <v>1565</v>
      </c>
      <c r="I997" t="s">
        <v>316</v>
      </c>
      <c r="J997" s="409" t="s">
        <v>1668</v>
      </c>
      <c r="K997">
        <v>1</v>
      </c>
      <c r="L997" t="s">
        <v>732</v>
      </c>
    </row>
    <row r="998" spans="1:12">
      <c r="A998">
        <v>11</v>
      </c>
      <c r="B998">
        <v>8</v>
      </c>
      <c r="C998">
        <v>1</v>
      </c>
      <c r="D998" t="s">
        <v>1471</v>
      </c>
      <c r="E998" t="s">
        <v>3228</v>
      </c>
      <c r="F998" t="s">
        <v>2384</v>
      </c>
      <c r="G998" t="s">
        <v>1549</v>
      </c>
      <c r="H998" t="s">
        <v>1550</v>
      </c>
      <c r="I998" t="s">
        <v>316</v>
      </c>
      <c r="J998" s="409" t="s">
        <v>1669</v>
      </c>
      <c r="K998">
        <v>1</v>
      </c>
      <c r="L998" t="s">
        <v>585</v>
      </c>
    </row>
    <row r="999" spans="1:12">
      <c r="A999">
        <v>11</v>
      </c>
      <c r="B999">
        <v>8</v>
      </c>
      <c r="C999">
        <v>2</v>
      </c>
      <c r="D999" t="s">
        <v>1471</v>
      </c>
      <c r="E999" t="s">
        <v>3229</v>
      </c>
      <c r="F999" t="s">
        <v>2384</v>
      </c>
      <c r="G999" t="s">
        <v>1549</v>
      </c>
      <c r="H999" t="s">
        <v>1551</v>
      </c>
      <c r="I999" t="s">
        <v>316</v>
      </c>
      <c r="J999" s="409" t="s">
        <v>1669</v>
      </c>
      <c r="K999">
        <v>1</v>
      </c>
      <c r="L999" t="s">
        <v>586</v>
      </c>
    </row>
    <row r="1000" spans="1:12">
      <c r="A1000">
        <v>11</v>
      </c>
      <c r="B1000">
        <v>8</v>
      </c>
      <c r="C1000">
        <v>3</v>
      </c>
      <c r="D1000" t="s">
        <v>1471</v>
      </c>
      <c r="E1000" t="s">
        <v>3230</v>
      </c>
      <c r="F1000" t="s">
        <v>2384</v>
      </c>
      <c r="G1000" t="s">
        <v>1549</v>
      </c>
      <c r="H1000" t="s">
        <v>1552</v>
      </c>
      <c r="I1000" t="s">
        <v>316</v>
      </c>
      <c r="J1000" s="409" t="s">
        <v>1669</v>
      </c>
      <c r="K1000">
        <v>1</v>
      </c>
      <c r="L1000" t="s">
        <v>565</v>
      </c>
    </row>
    <row r="1001" spans="1:12">
      <c r="A1001">
        <v>11</v>
      </c>
      <c r="B1001">
        <v>8</v>
      </c>
      <c r="C1001">
        <v>4</v>
      </c>
      <c r="D1001" t="s">
        <v>1471</v>
      </c>
      <c r="E1001" t="s">
        <v>3231</v>
      </c>
      <c r="F1001" t="s">
        <v>2384</v>
      </c>
      <c r="G1001" t="s">
        <v>1549</v>
      </c>
      <c r="H1001" t="s">
        <v>1553</v>
      </c>
      <c r="I1001" t="s">
        <v>316</v>
      </c>
      <c r="J1001" s="409" t="s">
        <v>1669</v>
      </c>
      <c r="K1001">
        <v>1</v>
      </c>
      <c r="L1001" t="s">
        <v>566</v>
      </c>
    </row>
    <row r="1002" spans="1:12">
      <c r="A1002">
        <v>11</v>
      </c>
      <c r="B1002">
        <v>8</v>
      </c>
      <c r="C1002">
        <v>5</v>
      </c>
      <c r="D1002" t="s">
        <v>1471</v>
      </c>
      <c r="E1002" t="s">
        <v>3232</v>
      </c>
      <c r="F1002" t="s">
        <v>2384</v>
      </c>
      <c r="G1002" t="s">
        <v>1549</v>
      </c>
      <c r="H1002" t="s">
        <v>1554</v>
      </c>
      <c r="I1002" t="s">
        <v>316</v>
      </c>
      <c r="J1002" s="409" t="s">
        <v>1669</v>
      </c>
      <c r="K1002">
        <v>1</v>
      </c>
      <c r="L1002" t="s">
        <v>589</v>
      </c>
    </row>
    <row r="1003" spans="1:12">
      <c r="A1003">
        <v>11</v>
      </c>
      <c r="B1003">
        <v>8</v>
      </c>
      <c r="C1003">
        <v>6</v>
      </c>
      <c r="D1003" t="s">
        <v>1471</v>
      </c>
      <c r="E1003" t="s">
        <v>3233</v>
      </c>
      <c r="F1003" t="s">
        <v>2384</v>
      </c>
      <c r="G1003" t="s">
        <v>1549</v>
      </c>
      <c r="H1003" t="s">
        <v>1555</v>
      </c>
      <c r="I1003" t="s">
        <v>316</v>
      </c>
      <c r="J1003" s="409" t="s">
        <v>1669</v>
      </c>
      <c r="K1003">
        <v>1</v>
      </c>
      <c r="L1003" t="s">
        <v>590</v>
      </c>
    </row>
    <row r="1004" spans="1:12">
      <c r="A1004">
        <v>11</v>
      </c>
      <c r="B1004">
        <v>8</v>
      </c>
      <c r="C1004">
        <v>7</v>
      </c>
      <c r="D1004" t="s">
        <v>1471</v>
      </c>
      <c r="E1004" t="s">
        <v>3234</v>
      </c>
      <c r="F1004" t="s">
        <v>2384</v>
      </c>
      <c r="G1004" t="s">
        <v>1549</v>
      </c>
      <c r="H1004" t="s">
        <v>1556</v>
      </c>
      <c r="I1004" t="s">
        <v>316</v>
      </c>
      <c r="J1004" s="409" t="s">
        <v>1669</v>
      </c>
      <c r="K1004">
        <v>1</v>
      </c>
      <c r="L1004" t="s">
        <v>595</v>
      </c>
    </row>
    <row r="1005" spans="1:12">
      <c r="A1005">
        <v>11</v>
      </c>
      <c r="B1005">
        <v>8</v>
      </c>
      <c r="C1005">
        <v>8</v>
      </c>
      <c r="D1005" t="s">
        <v>1471</v>
      </c>
      <c r="E1005" t="s">
        <v>3235</v>
      </c>
      <c r="F1005" t="s">
        <v>2384</v>
      </c>
      <c r="G1005" t="s">
        <v>1549</v>
      </c>
      <c r="H1005" t="s">
        <v>1557</v>
      </c>
      <c r="I1005" t="s">
        <v>316</v>
      </c>
      <c r="J1005" s="409" t="s">
        <v>1669</v>
      </c>
      <c r="K1005">
        <v>1</v>
      </c>
      <c r="L1005" t="s">
        <v>596</v>
      </c>
    </row>
    <row r="1006" spans="1:12">
      <c r="A1006">
        <v>11</v>
      </c>
      <c r="B1006">
        <v>8</v>
      </c>
      <c r="C1006">
        <v>9</v>
      </c>
      <c r="D1006" t="s">
        <v>1471</v>
      </c>
      <c r="E1006" t="s">
        <v>3236</v>
      </c>
      <c r="F1006" t="s">
        <v>2384</v>
      </c>
      <c r="G1006" t="s">
        <v>1549</v>
      </c>
      <c r="H1006" t="s">
        <v>1558</v>
      </c>
      <c r="I1006" t="s">
        <v>316</v>
      </c>
      <c r="J1006" s="409" t="s">
        <v>1669</v>
      </c>
      <c r="K1006">
        <v>1</v>
      </c>
      <c r="L1006" t="s">
        <v>583</v>
      </c>
    </row>
    <row r="1007" spans="1:12">
      <c r="A1007">
        <v>11</v>
      </c>
      <c r="B1007">
        <v>8</v>
      </c>
      <c r="C1007">
        <v>10</v>
      </c>
      <c r="D1007" t="s">
        <v>1471</v>
      </c>
      <c r="E1007" t="s">
        <v>3237</v>
      </c>
      <c r="F1007" t="s">
        <v>2384</v>
      </c>
      <c r="G1007" t="s">
        <v>1549</v>
      </c>
      <c r="H1007" t="s">
        <v>1559</v>
      </c>
      <c r="I1007" t="s">
        <v>316</v>
      </c>
      <c r="J1007" s="409" t="s">
        <v>1669</v>
      </c>
      <c r="K1007">
        <v>1</v>
      </c>
      <c r="L1007" t="s">
        <v>584</v>
      </c>
    </row>
    <row r="1008" spans="1:12">
      <c r="A1008">
        <v>11</v>
      </c>
      <c r="B1008">
        <v>8</v>
      </c>
      <c r="C1008">
        <v>11</v>
      </c>
      <c r="D1008" t="s">
        <v>1471</v>
      </c>
      <c r="E1008" t="s">
        <v>3238</v>
      </c>
      <c r="F1008" t="s">
        <v>2384</v>
      </c>
      <c r="G1008" t="s">
        <v>1549</v>
      </c>
      <c r="H1008" t="s">
        <v>1560</v>
      </c>
      <c r="I1008" t="s">
        <v>316</v>
      </c>
      <c r="J1008" s="409" t="s">
        <v>1669</v>
      </c>
      <c r="K1008">
        <v>1</v>
      </c>
      <c r="L1008" t="s">
        <v>591</v>
      </c>
    </row>
    <row r="1009" spans="1:12">
      <c r="A1009">
        <v>11</v>
      </c>
      <c r="B1009">
        <v>8</v>
      </c>
      <c r="C1009">
        <v>12</v>
      </c>
      <c r="D1009" t="s">
        <v>1471</v>
      </c>
      <c r="E1009" t="s">
        <v>3239</v>
      </c>
      <c r="F1009" t="s">
        <v>2384</v>
      </c>
      <c r="G1009" t="s">
        <v>1549</v>
      </c>
      <c r="H1009" t="s">
        <v>1561</v>
      </c>
      <c r="I1009" t="s">
        <v>316</v>
      </c>
      <c r="J1009" s="409" t="s">
        <v>1669</v>
      </c>
      <c r="K1009">
        <v>1</v>
      </c>
      <c r="L1009" t="s">
        <v>592</v>
      </c>
    </row>
    <row r="1010" spans="1:12">
      <c r="A1010">
        <v>11</v>
      </c>
      <c r="B1010">
        <v>8</v>
      </c>
      <c r="C1010">
        <v>13</v>
      </c>
      <c r="D1010" t="s">
        <v>1471</v>
      </c>
      <c r="E1010" t="s">
        <v>3240</v>
      </c>
      <c r="F1010" t="s">
        <v>2384</v>
      </c>
      <c r="G1010" t="s">
        <v>1549</v>
      </c>
      <c r="H1010" t="s">
        <v>1562</v>
      </c>
      <c r="I1010" t="s">
        <v>316</v>
      </c>
      <c r="J1010" s="409" t="s">
        <v>1669</v>
      </c>
      <c r="K1010">
        <v>1</v>
      </c>
      <c r="L1010" t="s">
        <v>593</v>
      </c>
    </row>
    <row r="1011" spans="1:12">
      <c r="A1011">
        <v>11</v>
      </c>
      <c r="B1011">
        <v>8</v>
      </c>
      <c r="C1011">
        <v>14</v>
      </c>
      <c r="D1011" t="s">
        <v>1471</v>
      </c>
      <c r="E1011" t="s">
        <v>3241</v>
      </c>
      <c r="F1011" t="s">
        <v>2384</v>
      </c>
      <c r="G1011" t="s">
        <v>1549</v>
      </c>
      <c r="H1011" t="s">
        <v>1563</v>
      </c>
      <c r="I1011" t="s">
        <v>316</v>
      </c>
      <c r="J1011" s="409" t="s">
        <v>1669</v>
      </c>
      <c r="K1011">
        <v>1</v>
      </c>
      <c r="L1011" t="s">
        <v>594</v>
      </c>
    </row>
    <row r="1012" spans="1:12">
      <c r="A1012">
        <v>11</v>
      </c>
      <c r="B1012">
        <v>8</v>
      </c>
      <c r="C1012">
        <v>15</v>
      </c>
      <c r="D1012" t="s">
        <v>1471</v>
      </c>
      <c r="E1012" t="s">
        <v>3242</v>
      </c>
      <c r="F1012" t="s">
        <v>2384</v>
      </c>
      <c r="G1012" t="s">
        <v>1549</v>
      </c>
      <c r="H1012" t="s">
        <v>1564</v>
      </c>
      <c r="I1012" t="s">
        <v>316</v>
      </c>
      <c r="J1012" s="409" t="s">
        <v>1669</v>
      </c>
      <c r="K1012">
        <v>1</v>
      </c>
      <c r="L1012" t="s">
        <v>587</v>
      </c>
    </row>
    <row r="1013" spans="1:12">
      <c r="A1013">
        <v>11</v>
      </c>
      <c r="B1013">
        <v>8</v>
      </c>
      <c r="C1013">
        <v>16</v>
      </c>
      <c r="D1013" t="s">
        <v>1471</v>
      </c>
      <c r="E1013" t="s">
        <v>3243</v>
      </c>
      <c r="F1013" t="s">
        <v>2384</v>
      </c>
      <c r="G1013" t="s">
        <v>1549</v>
      </c>
      <c r="H1013" t="s">
        <v>1565</v>
      </c>
      <c r="I1013" t="s">
        <v>316</v>
      </c>
      <c r="J1013" s="409" t="s">
        <v>1669</v>
      </c>
      <c r="K1013">
        <v>1</v>
      </c>
      <c r="L1013" t="s">
        <v>588</v>
      </c>
    </row>
    <row r="1014" spans="1:12">
      <c r="A1014">
        <v>11</v>
      </c>
      <c r="B1014">
        <v>9</v>
      </c>
      <c r="C1014">
        <v>1</v>
      </c>
      <c r="D1014" t="s">
        <v>1471</v>
      </c>
      <c r="E1014" t="s">
        <v>3244</v>
      </c>
      <c r="F1014" t="s">
        <v>2384</v>
      </c>
      <c r="G1014" t="s">
        <v>1549</v>
      </c>
      <c r="H1014" t="s">
        <v>1550</v>
      </c>
      <c r="I1014" t="s">
        <v>316</v>
      </c>
      <c r="J1014" s="409" t="s">
        <v>1669</v>
      </c>
      <c r="K1014">
        <v>1</v>
      </c>
      <c r="L1014" t="s">
        <v>571</v>
      </c>
    </row>
    <row r="1015" spans="1:12">
      <c r="A1015">
        <v>11</v>
      </c>
      <c r="B1015">
        <v>9</v>
      </c>
      <c r="C1015">
        <v>2</v>
      </c>
      <c r="D1015" t="s">
        <v>1471</v>
      </c>
      <c r="E1015" t="s">
        <v>3245</v>
      </c>
      <c r="F1015" t="s">
        <v>2384</v>
      </c>
      <c r="G1015" t="s">
        <v>1549</v>
      </c>
      <c r="H1015" t="s">
        <v>1551</v>
      </c>
      <c r="I1015" t="s">
        <v>316</v>
      </c>
      <c r="J1015" s="409" t="s">
        <v>1669</v>
      </c>
      <c r="K1015">
        <v>1</v>
      </c>
      <c r="L1015" t="s">
        <v>572</v>
      </c>
    </row>
    <row r="1016" spans="1:12">
      <c r="A1016">
        <v>11</v>
      </c>
      <c r="B1016">
        <v>9</v>
      </c>
      <c r="C1016">
        <v>3</v>
      </c>
      <c r="D1016" t="s">
        <v>1471</v>
      </c>
      <c r="E1016" t="s">
        <v>3246</v>
      </c>
      <c r="F1016" t="s">
        <v>2384</v>
      </c>
      <c r="G1016" t="s">
        <v>1549</v>
      </c>
      <c r="H1016" t="s">
        <v>1552</v>
      </c>
      <c r="I1016" t="s">
        <v>316</v>
      </c>
      <c r="J1016" s="409" t="s">
        <v>1669</v>
      </c>
      <c r="K1016">
        <v>1</v>
      </c>
      <c r="L1016" t="s">
        <v>567</v>
      </c>
    </row>
    <row r="1017" spans="1:12">
      <c r="A1017">
        <v>11</v>
      </c>
      <c r="B1017">
        <v>9</v>
      </c>
      <c r="C1017">
        <v>4</v>
      </c>
      <c r="D1017" t="s">
        <v>1471</v>
      </c>
      <c r="E1017" t="s">
        <v>3247</v>
      </c>
      <c r="F1017" t="s">
        <v>2384</v>
      </c>
      <c r="G1017" t="s">
        <v>1549</v>
      </c>
      <c r="H1017" t="s">
        <v>1553</v>
      </c>
      <c r="I1017" t="s">
        <v>316</v>
      </c>
      <c r="J1017" s="409" t="s">
        <v>1669</v>
      </c>
      <c r="K1017">
        <v>1</v>
      </c>
      <c r="L1017" t="s">
        <v>568</v>
      </c>
    </row>
    <row r="1018" spans="1:12">
      <c r="A1018">
        <v>11</v>
      </c>
      <c r="B1018">
        <v>9</v>
      </c>
      <c r="C1018">
        <v>5</v>
      </c>
      <c r="D1018" t="s">
        <v>1471</v>
      </c>
      <c r="E1018" t="s">
        <v>3248</v>
      </c>
      <c r="F1018" t="s">
        <v>2384</v>
      </c>
      <c r="G1018" t="s">
        <v>1549</v>
      </c>
      <c r="H1018" t="s">
        <v>1554</v>
      </c>
      <c r="I1018" t="s">
        <v>316</v>
      </c>
      <c r="J1018" s="409" t="s">
        <v>1669</v>
      </c>
      <c r="K1018">
        <v>1</v>
      </c>
      <c r="L1018" t="s">
        <v>575</v>
      </c>
    </row>
    <row r="1019" spans="1:12">
      <c r="A1019">
        <v>11</v>
      </c>
      <c r="B1019">
        <v>9</v>
      </c>
      <c r="C1019">
        <v>6</v>
      </c>
      <c r="D1019" t="s">
        <v>1471</v>
      </c>
      <c r="E1019" t="s">
        <v>3249</v>
      </c>
      <c r="F1019" t="s">
        <v>2384</v>
      </c>
      <c r="G1019" t="s">
        <v>1549</v>
      </c>
      <c r="H1019" t="s">
        <v>1555</v>
      </c>
      <c r="I1019" t="s">
        <v>316</v>
      </c>
      <c r="J1019" s="409" t="s">
        <v>1669</v>
      </c>
      <c r="K1019">
        <v>1</v>
      </c>
      <c r="L1019" t="s">
        <v>576</v>
      </c>
    </row>
    <row r="1020" spans="1:12">
      <c r="A1020">
        <v>11</v>
      </c>
      <c r="B1020">
        <v>9</v>
      </c>
      <c r="C1020">
        <v>7</v>
      </c>
      <c r="D1020" t="s">
        <v>1471</v>
      </c>
      <c r="E1020" t="s">
        <v>3250</v>
      </c>
      <c r="F1020" t="s">
        <v>2384</v>
      </c>
      <c r="G1020" t="s">
        <v>1549</v>
      </c>
      <c r="H1020" t="s">
        <v>1556</v>
      </c>
      <c r="I1020" t="s">
        <v>316</v>
      </c>
      <c r="J1020" s="409" t="s">
        <v>1669</v>
      </c>
      <c r="K1020">
        <v>1</v>
      </c>
      <c r="L1020" t="s">
        <v>581</v>
      </c>
    </row>
    <row r="1021" spans="1:12">
      <c r="A1021">
        <v>11</v>
      </c>
      <c r="B1021">
        <v>9</v>
      </c>
      <c r="C1021">
        <v>8</v>
      </c>
      <c r="D1021" t="s">
        <v>1471</v>
      </c>
      <c r="E1021" t="s">
        <v>3251</v>
      </c>
      <c r="F1021" t="s">
        <v>2384</v>
      </c>
      <c r="G1021" t="s">
        <v>1549</v>
      </c>
      <c r="H1021" t="s">
        <v>1557</v>
      </c>
      <c r="I1021" t="s">
        <v>316</v>
      </c>
      <c r="J1021" s="409" t="s">
        <v>1669</v>
      </c>
      <c r="K1021">
        <v>1</v>
      </c>
      <c r="L1021" t="s">
        <v>582</v>
      </c>
    </row>
    <row r="1022" spans="1:12">
      <c r="A1022">
        <v>11</v>
      </c>
      <c r="B1022">
        <v>9</v>
      </c>
      <c r="C1022">
        <v>9</v>
      </c>
      <c r="D1022" t="s">
        <v>1471</v>
      </c>
      <c r="E1022" t="s">
        <v>3252</v>
      </c>
      <c r="F1022" t="s">
        <v>2384</v>
      </c>
      <c r="G1022" t="s">
        <v>1549</v>
      </c>
      <c r="H1022" t="s">
        <v>1558</v>
      </c>
      <c r="I1022" t="s">
        <v>316</v>
      </c>
      <c r="J1022" s="409" t="s">
        <v>1669</v>
      </c>
      <c r="K1022">
        <v>1</v>
      </c>
      <c r="L1022" t="s">
        <v>569</v>
      </c>
    </row>
    <row r="1023" spans="1:12">
      <c r="A1023">
        <v>11</v>
      </c>
      <c r="B1023">
        <v>9</v>
      </c>
      <c r="C1023">
        <v>10</v>
      </c>
      <c r="D1023" t="s">
        <v>1471</v>
      </c>
      <c r="E1023" t="s">
        <v>3253</v>
      </c>
      <c r="F1023" t="s">
        <v>2384</v>
      </c>
      <c r="G1023" t="s">
        <v>1549</v>
      </c>
      <c r="H1023" t="s">
        <v>1559</v>
      </c>
      <c r="I1023" t="s">
        <v>316</v>
      </c>
      <c r="J1023" s="409" t="s">
        <v>1669</v>
      </c>
      <c r="K1023">
        <v>1</v>
      </c>
      <c r="L1023" t="s">
        <v>570</v>
      </c>
    </row>
    <row r="1024" spans="1:12">
      <c r="A1024">
        <v>11</v>
      </c>
      <c r="B1024">
        <v>9</v>
      </c>
      <c r="C1024">
        <v>11</v>
      </c>
      <c r="D1024" t="s">
        <v>1471</v>
      </c>
      <c r="E1024" t="s">
        <v>3254</v>
      </c>
      <c r="F1024" t="s">
        <v>2384</v>
      </c>
      <c r="G1024" t="s">
        <v>1549</v>
      </c>
      <c r="H1024" t="s">
        <v>1560</v>
      </c>
      <c r="I1024" t="s">
        <v>316</v>
      </c>
      <c r="J1024" s="409" t="s">
        <v>1669</v>
      </c>
      <c r="K1024">
        <v>1</v>
      </c>
      <c r="L1024" t="s">
        <v>577</v>
      </c>
    </row>
    <row r="1025" spans="1:12">
      <c r="A1025">
        <v>11</v>
      </c>
      <c r="B1025">
        <v>9</v>
      </c>
      <c r="C1025">
        <v>12</v>
      </c>
      <c r="D1025" t="s">
        <v>1471</v>
      </c>
      <c r="E1025" t="s">
        <v>3255</v>
      </c>
      <c r="F1025" t="s">
        <v>2384</v>
      </c>
      <c r="G1025" t="s">
        <v>1549</v>
      </c>
      <c r="H1025" t="s">
        <v>1561</v>
      </c>
      <c r="I1025" t="s">
        <v>316</v>
      </c>
      <c r="J1025" s="409" t="s">
        <v>1669</v>
      </c>
      <c r="K1025">
        <v>1</v>
      </c>
      <c r="L1025" t="s">
        <v>578</v>
      </c>
    </row>
    <row r="1026" spans="1:12">
      <c r="A1026">
        <v>11</v>
      </c>
      <c r="B1026">
        <v>9</v>
      </c>
      <c r="C1026">
        <v>13</v>
      </c>
      <c r="D1026" t="s">
        <v>1471</v>
      </c>
      <c r="E1026" t="s">
        <v>3256</v>
      </c>
      <c r="F1026" t="s">
        <v>2384</v>
      </c>
      <c r="G1026" t="s">
        <v>1549</v>
      </c>
      <c r="H1026" t="s">
        <v>1562</v>
      </c>
      <c r="I1026" t="s">
        <v>316</v>
      </c>
      <c r="J1026" s="409" t="s">
        <v>1669</v>
      </c>
      <c r="K1026">
        <v>1</v>
      </c>
      <c r="L1026" t="s">
        <v>579</v>
      </c>
    </row>
    <row r="1027" spans="1:12">
      <c r="A1027">
        <v>11</v>
      </c>
      <c r="B1027">
        <v>9</v>
      </c>
      <c r="C1027">
        <v>14</v>
      </c>
      <c r="D1027" t="s">
        <v>1471</v>
      </c>
      <c r="E1027" t="s">
        <v>3257</v>
      </c>
      <c r="F1027" t="s">
        <v>2384</v>
      </c>
      <c r="G1027" t="s">
        <v>1549</v>
      </c>
      <c r="H1027" t="s">
        <v>1563</v>
      </c>
      <c r="I1027" t="s">
        <v>316</v>
      </c>
      <c r="J1027" s="409" t="s">
        <v>1669</v>
      </c>
      <c r="K1027">
        <v>1</v>
      </c>
      <c r="L1027" t="s">
        <v>580</v>
      </c>
    </row>
    <row r="1028" spans="1:12">
      <c r="A1028">
        <v>11</v>
      </c>
      <c r="B1028">
        <v>9</v>
      </c>
      <c r="C1028">
        <v>15</v>
      </c>
      <c r="D1028" t="s">
        <v>1471</v>
      </c>
      <c r="E1028" t="s">
        <v>3258</v>
      </c>
      <c r="F1028" t="s">
        <v>2384</v>
      </c>
      <c r="G1028" t="s">
        <v>1549</v>
      </c>
      <c r="H1028" t="s">
        <v>1564</v>
      </c>
      <c r="I1028" t="s">
        <v>316</v>
      </c>
      <c r="J1028" s="409" t="s">
        <v>1669</v>
      </c>
      <c r="K1028">
        <v>1</v>
      </c>
      <c r="L1028" t="s">
        <v>573</v>
      </c>
    </row>
    <row r="1029" spans="1:12">
      <c r="A1029">
        <v>11</v>
      </c>
      <c r="B1029">
        <v>9</v>
      </c>
      <c r="C1029">
        <v>16</v>
      </c>
      <c r="D1029" t="s">
        <v>1471</v>
      </c>
      <c r="E1029" t="s">
        <v>3259</v>
      </c>
      <c r="F1029" t="s">
        <v>2384</v>
      </c>
      <c r="G1029" t="s">
        <v>1549</v>
      </c>
      <c r="H1029" t="s">
        <v>1565</v>
      </c>
      <c r="I1029" t="s">
        <v>316</v>
      </c>
      <c r="J1029" s="409" t="s">
        <v>1669</v>
      </c>
      <c r="K1029">
        <v>1</v>
      </c>
      <c r="L1029" t="s">
        <v>574</v>
      </c>
    </row>
    <row r="1030" spans="1:12">
      <c r="A1030">
        <v>11</v>
      </c>
      <c r="B1030">
        <v>10</v>
      </c>
      <c r="C1030">
        <v>1</v>
      </c>
      <c r="D1030" t="s">
        <v>1471</v>
      </c>
      <c r="E1030" t="s">
        <v>3260</v>
      </c>
      <c r="F1030" t="s">
        <v>2384</v>
      </c>
      <c r="G1030" t="s">
        <v>1549</v>
      </c>
      <c r="H1030" t="s">
        <v>1550</v>
      </c>
      <c r="I1030" t="s">
        <v>316</v>
      </c>
      <c r="J1030" s="409" t="s">
        <v>1670</v>
      </c>
      <c r="K1030">
        <v>1</v>
      </c>
      <c r="L1030" t="s">
        <v>663</v>
      </c>
    </row>
    <row r="1031" spans="1:12">
      <c r="A1031">
        <v>11</v>
      </c>
      <c r="B1031">
        <v>10</v>
      </c>
      <c r="C1031">
        <v>2</v>
      </c>
      <c r="D1031" t="s">
        <v>1471</v>
      </c>
      <c r="E1031" t="s">
        <v>3261</v>
      </c>
      <c r="F1031" t="s">
        <v>2384</v>
      </c>
      <c r="G1031" t="s">
        <v>1549</v>
      </c>
      <c r="H1031" t="s">
        <v>1551</v>
      </c>
      <c r="I1031" t="s">
        <v>316</v>
      </c>
      <c r="J1031" s="409" t="s">
        <v>1670</v>
      </c>
      <c r="K1031">
        <v>1</v>
      </c>
      <c r="L1031" t="s">
        <v>664</v>
      </c>
    </row>
    <row r="1032" spans="1:12">
      <c r="A1032">
        <v>11</v>
      </c>
      <c r="B1032">
        <v>10</v>
      </c>
      <c r="C1032">
        <v>3</v>
      </c>
      <c r="D1032" t="s">
        <v>1471</v>
      </c>
      <c r="E1032" t="s">
        <v>3262</v>
      </c>
      <c r="F1032" t="s">
        <v>2384</v>
      </c>
      <c r="G1032" t="s">
        <v>1549</v>
      </c>
      <c r="H1032" t="s">
        <v>1552</v>
      </c>
      <c r="I1032" t="s">
        <v>316</v>
      </c>
      <c r="J1032" s="409" t="s">
        <v>1670</v>
      </c>
      <c r="K1032">
        <v>1</v>
      </c>
      <c r="L1032" t="s">
        <v>659</v>
      </c>
    </row>
    <row r="1033" spans="1:12">
      <c r="A1033">
        <v>11</v>
      </c>
      <c r="B1033">
        <v>10</v>
      </c>
      <c r="C1033">
        <v>4</v>
      </c>
      <c r="D1033" t="s">
        <v>1471</v>
      </c>
      <c r="E1033" t="s">
        <v>3263</v>
      </c>
      <c r="F1033" t="s">
        <v>2384</v>
      </c>
      <c r="G1033" t="s">
        <v>1549</v>
      </c>
      <c r="H1033" t="s">
        <v>1553</v>
      </c>
      <c r="I1033" t="s">
        <v>316</v>
      </c>
      <c r="J1033" s="409" t="s">
        <v>1670</v>
      </c>
      <c r="K1033">
        <v>1</v>
      </c>
      <c r="L1033" t="s">
        <v>660</v>
      </c>
    </row>
    <row r="1034" spans="1:12">
      <c r="A1034">
        <v>11</v>
      </c>
      <c r="B1034">
        <v>10</v>
      </c>
      <c r="C1034">
        <v>5</v>
      </c>
      <c r="D1034" t="s">
        <v>1471</v>
      </c>
      <c r="E1034" t="s">
        <v>3264</v>
      </c>
      <c r="F1034" t="s">
        <v>2384</v>
      </c>
      <c r="G1034" t="s">
        <v>1549</v>
      </c>
      <c r="H1034" t="s">
        <v>1554</v>
      </c>
      <c r="I1034" t="s">
        <v>316</v>
      </c>
      <c r="J1034" s="409" t="s">
        <v>1670</v>
      </c>
      <c r="K1034">
        <v>1</v>
      </c>
      <c r="L1034" t="s">
        <v>667</v>
      </c>
    </row>
    <row r="1035" spans="1:12">
      <c r="A1035">
        <v>11</v>
      </c>
      <c r="B1035">
        <v>10</v>
      </c>
      <c r="C1035">
        <v>6</v>
      </c>
      <c r="D1035" t="s">
        <v>1471</v>
      </c>
      <c r="E1035" t="s">
        <v>3265</v>
      </c>
      <c r="F1035" t="s">
        <v>2384</v>
      </c>
      <c r="G1035" t="s">
        <v>1549</v>
      </c>
      <c r="H1035" t="s">
        <v>1555</v>
      </c>
      <c r="I1035" t="s">
        <v>316</v>
      </c>
      <c r="J1035" s="409" t="s">
        <v>1670</v>
      </c>
      <c r="K1035">
        <v>1</v>
      </c>
      <c r="L1035" t="s">
        <v>668</v>
      </c>
    </row>
    <row r="1036" spans="1:12">
      <c r="A1036">
        <v>11</v>
      </c>
      <c r="B1036">
        <v>10</v>
      </c>
      <c r="C1036">
        <v>7</v>
      </c>
      <c r="D1036" t="s">
        <v>1471</v>
      </c>
      <c r="E1036" t="s">
        <v>3266</v>
      </c>
      <c r="F1036" t="s">
        <v>2384</v>
      </c>
      <c r="G1036" t="s">
        <v>1549</v>
      </c>
      <c r="H1036" t="s">
        <v>1556</v>
      </c>
      <c r="I1036" t="s">
        <v>316</v>
      </c>
      <c r="J1036" s="409" t="s">
        <v>1670</v>
      </c>
      <c r="K1036">
        <v>1</v>
      </c>
      <c r="L1036" t="s">
        <v>673</v>
      </c>
    </row>
    <row r="1037" spans="1:12">
      <c r="A1037">
        <v>11</v>
      </c>
      <c r="B1037">
        <v>10</v>
      </c>
      <c r="C1037">
        <v>8</v>
      </c>
      <c r="D1037" t="s">
        <v>1471</v>
      </c>
      <c r="E1037" t="s">
        <v>3267</v>
      </c>
      <c r="F1037" t="s">
        <v>2384</v>
      </c>
      <c r="G1037" t="s">
        <v>1549</v>
      </c>
      <c r="H1037" t="s">
        <v>1557</v>
      </c>
      <c r="I1037" t="s">
        <v>316</v>
      </c>
      <c r="J1037" s="409" t="s">
        <v>1670</v>
      </c>
      <c r="K1037">
        <v>1</v>
      </c>
      <c r="L1037" t="s">
        <v>674</v>
      </c>
    </row>
    <row r="1038" spans="1:12">
      <c r="A1038">
        <v>11</v>
      </c>
      <c r="B1038">
        <v>10</v>
      </c>
      <c r="C1038">
        <v>9</v>
      </c>
      <c r="D1038" t="s">
        <v>1471</v>
      </c>
      <c r="E1038" t="s">
        <v>3268</v>
      </c>
      <c r="F1038" t="s">
        <v>2384</v>
      </c>
      <c r="G1038" t="s">
        <v>1549</v>
      </c>
      <c r="H1038" t="s">
        <v>1558</v>
      </c>
      <c r="I1038" t="s">
        <v>316</v>
      </c>
      <c r="J1038" s="409" t="s">
        <v>1670</v>
      </c>
      <c r="K1038">
        <v>1</v>
      </c>
      <c r="L1038" t="s">
        <v>661</v>
      </c>
    </row>
    <row r="1039" spans="1:12">
      <c r="A1039">
        <v>11</v>
      </c>
      <c r="B1039">
        <v>10</v>
      </c>
      <c r="C1039">
        <v>10</v>
      </c>
      <c r="D1039" t="s">
        <v>1471</v>
      </c>
      <c r="E1039" t="s">
        <v>3269</v>
      </c>
      <c r="F1039" t="s">
        <v>2384</v>
      </c>
      <c r="G1039" t="s">
        <v>1549</v>
      </c>
      <c r="H1039" t="s">
        <v>1559</v>
      </c>
      <c r="I1039" t="s">
        <v>316</v>
      </c>
      <c r="J1039" s="409" t="s">
        <v>1670</v>
      </c>
      <c r="K1039">
        <v>1</v>
      </c>
      <c r="L1039" t="s">
        <v>662</v>
      </c>
    </row>
    <row r="1040" spans="1:12">
      <c r="A1040">
        <v>11</v>
      </c>
      <c r="B1040">
        <v>10</v>
      </c>
      <c r="C1040">
        <v>11</v>
      </c>
      <c r="D1040" t="s">
        <v>1471</v>
      </c>
      <c r="E1040" t="s">
        <v>3270</v>
      </c>
      <c r="F1040" t="s">
        <v>2384</v>
      </c>
      <c r="G1040" t="s">
        <v>1549</v>
      </c>
      <c r="H1040" t="s">
        <v>1560</v>
      </c>
      <c r="I1040" t="s">
        <v>316</v>
      </c>
      <c r="J1040" s="409" t="s">
        <v>1670</v>
      </c>
      <c r="K1040">
        <v>1</v>
      </c>
      <c r="L1040" t="s">
        <v>669</v>
      </c>
    </row>
    <row r="1041" spans="1:12">
      <c r="A1041">
        <v>11</v>
      </c>
      <c r="B1041">
        <v>10</v>
      </c>
      <c r="C1041">
        <v>12</v>
      </c>
      <c r="D1041" t="s">
        <v>1471</v>
      </c>
      <c r="E1041" t="s">
        <v>3271</v>
      </c>
      <c r="F1041" t="s">
        <v>2384</v>
      </c>
      <c r="G1041" t="s">
        <v>1549</v>
      </c>
      <c r="H1041" t="s">
        <v>1561</v>
      </c>
      <c r="I1041" t="s">
        <v>316</v>
      </c>
      <c r="J1041" s="409" t="s">
        <v>1670</v>
      </c>
      <c r="K1041">
        <v>1</v>
      </c>
      <c r="L1041" t="s">
        <v>670</v>
      </c>
    </row>
    <row r="1042" spans="1:12">
      <c r="A1042">
        <v>11</v>
      </c>
      <c r="B1042">
        <v>10</v>
      </c>
      <c r="C1042">
        <v>13</v>
      </c>
      <c r="D1042" t="s">
        <v>1471</v>
      </c>
      <c r="E1042" t="s">
        <v>3272</v>
      </c>
      <c r="F1042" t="s">
        <v>2384</v>
      </c>
      <c r="G1042" t="s">
        <v>1549</v>
      </c>
      <c r="H1042" t="s">
        <v>1562</v>
      </c>
      <c r="I1042" t="s">
        <v>316</v>
      </c>
      <c r="J1042" s="409" t="s">
        <v>1670</v>
      </c>
      <c r="K1042">
        <v>1</v>
      </c>
      <c r="L1042" t="s">
        <v>671</v>
      </c>
    </row>
    <row r="1043" spans="1:12">
      <c r="A1043">
        <v>11</v>
      </c>
      <c r="B1043">
        <v>10</v>
      </c>
      <c r="C1043">
        <v>14</v>
      </c>
      <c r="D1043" t="s">
        <v>1471</v>
      </c>
      <c r="E1043" t="s">
        <v>3273</v>
      </c>
      <c r="F1043" t="s">
        <v>2384</v>
      </c>
      <c r="G1043" t="s">
        <v>1549</v>
      </c>
      <c r="H1043" t="s">
        <v>1563</v>
      </c>
      <c r="I1043" t="s">
        <v>316</v>
      </c>
      <c r="J1043" s="409" t="s">
        <v>1670</v>
      </c>
      <c r="K1043">
        <v>1</v>
      </c>
      <c r="L1043" t="s">
        <v>672</v>
      </c>
    </row>
    <row r="1044" spans="1:12">
      <c r="A1044">
        <v>11</v>
      </c>
      <c r="B1044">
        <v>10</v>
      </c>
      <c r="C1044">
        <v>15</v>
      </c>
      <c r="D1044" t="s">
        <v>1471</v>
      </c>
      <c r="E1044" t="s">
        <v>3274</v>
      </c>
      <c r="F1044" t="s">
        <v>2384</v>
      </c>
      <c r="G1044" t="s">
        <v>1549</v>
      </c>
      <c r="H1044" t="s">
        <v>1564</v>
      </c>
      <c r="I1044" t="s">
        <v>316</v>
      </c>
      <c r="J1044" s="409" t="s">
        <v>1670</v>
      </c>
      <c r="K1044">
        <v>1</v>
      </c>
      <c r="L1044" t="s">
        <v>665</v>
      </c>
    </row>
    <row r="1045" spans="1:12">
      <c r="A1045">
        <v>11</v>
      </c>
      <c r="B1045">
        <v>10</v>
      </c>
      <c r="C1045">
        <v>16</v>
      </c>
      <c r="D1045" t="s">
        <v>1471</v>
      </c>
      <c r="E1045" t="s">
        <v>3275</v>
      </c>
      <c r="F1045" t="s">
        <v>2384</v>
      </c>
      <c r="G1045" t="s">
        <v>1549</v>
      </c>
      <c r="H1045" t="s">
        <v>1565</v>
      </c>
      <c r="I1045" t="s">
        <v>316</v>
      </c>
      <c r="J1045" s="409" t="s">
        <v>1670</v>
      </c>
      <c r="K1045">
        <v>1</v>
      </c>
      <c r="L1045" t="s">
        <v>666</v>
      </c>
    </row>
    <row r="1046" spans="1:12">
      <c r="A1046">
        <v>11</v>
      </c>
      <c r="B1046">
        <v>11</v>
      </c>
      <c r="C1046">
        <v>1</v>
      </c>
      <c r="D1046" t="s">
        <v>1471</v>
      </c>
      <c r="E1046" t="s">
        <v>3276</v>
      </c>
      <c r="F1046" t="s">
        <v>2384</v>
      </c>
      <c r="G1046" t="s">
        <v>1549</v>
      </c>
      <c r="H1046" t="s">
        <v>1550</v>
      </c>
      <c r="I1046" t="s">
        <v>316</v>
      </c>
      <c r="J1046" s="409" t="s">
        <v>1671</v>
      </c>
      <c r="K1046">
        <v>1</v>
      </c>
      <c r="L1046" t="s">
        <v>710</v>
      </c>
    </row>
    <row r="1047" spans="1:12">
      <c r="A1047">
        <v>11</v>
      </c>
      <c r="B1047">
        <v>11</v>
      </c>
      <c r="C1047">
        <v>2</v>
      </c>
      <c r="D1047" t="s">
        <v>1471</v>
      </c>
      <c r="E1047" t="s">
        <v>3277</v>
      </c>
      <c r="F1047" t="s">
        <v>2384</v>
      </c>
      <c r="G1047" t="s">
        <v>1549</v>
      </c>
      <c r="H1047" t="s">
        <v>1551</v>
      </c>
      <c r="I1047" t="s">
        <v>316</v>
      </c>
      <c r="J1047" s="409" t="s">
        <v>1671</v>
      </c>
      <c r="K1047">
        <v>1</v>
      </c>
      <c r="L1047" t="s">
        <v>711</v>
      </c>
    </row>
    <row r="1048" spans="1:12">
      <c r="A1048">
        <v>11</v>
      </c>
      <c r="B1048">
        <v>11</v>
      </c>
      <c r="C1048">
        <v>3</v>
      </c>
      <c r="D1048" t="s">
        <v>1471</v>
      </c>
      <c r="E1048" t="s">
        <v>3278</v>
      </c>
      <c r="F1048" t="s">
        <v>2384</v>
      </c>
      <c r="G1048" t="s">
        <v>1549</v>
      </c>
      <c r="H1048" t="s">
        <v>1552</v>
      </c>
      <c r="I1048" t="s">
        <v>316</v>
      </c>
      <c r="J1048" s="409" t="s">
        <v>1671</v>
      </c>
      <c r="K1048">
        <v>1</v>
      </c>
      <c r="L1048" t="s">
        <v>690</v>
      </c>
    </row>
    <row r="1049" spans="1:12">
      <c r="A1049">
        <v>11</v>
      </c>
      <c r="B1049">
        <v>11</v>
      </c>
      <c r="C1049">
        <v>4</v>
      </c>
      <c r="D1049" t="s">
        <v>1471</v>
      </c>
      <c r="E1049" t="s">
        <v>3279</v>
      </c>
      <c r="F1049" t="s">
        <v>2384</v>
      </c>
      <c r="G1049" t="s">
        <v>1549</v>
      </c>
      <c r="H1049" t="s">
        <v>1553</v>
      </c>
      <c r="I1049" t="s">
        <v>316</v>
      </c>
      <c r="J1049" s="409" t="s">
        <v>1671</v>
      </c>
      <c r="K1049">
        <v>1</v>
      </c>
      <c r="L1049" t="s">
        <v>691</v>
      </c>
    </row>
    <row r="1050" spans="1:12">
      <c r="A1050">
        <v>11</v>
      </c>
      <c r="B1050">
        <v>11</v>
      </c>
      <c r="C1050">
        <v>5</v>
      </c>
      <c r="D1050" t="s">
        <v>1471</v>
      </c>
      <c r="E1050" t="s">
        <v>3280</v>
      </c>
      <c r="F1050" t="s">
        <v>2384</v>
      </c>
      <c r="G1050" t="s">
        <v>1549</v>
      </c>
      <c r="H1050" t="s">
        <v>1554</v>
      </c>
      <c r="I1050" t="s">
        <v>316</v>
      </c>
      <c r="J1050" s="409" t="s">
        <v>1671</v>
      </c>
      <c r="K1050">
        <v>1</v>
      </c>
      <c r="L1050" t="s">
        <v>714</v>
      </c>
    </row>
    <row r="1051" spans="1:12">
      <c r="A1051">
        <v>11</v>
      </c>
      <c r="B1051">
        <v>11</v>
      </c>
      <c r="C1051">
        <v>6</v>
      </c>
      <c r="D1051" t="s">
        <v>1471</v>
      </c>
      <c r="E1051" t="s">
        <v>3281</v>
      </c>
      <c r="F1051" t="s">
        <v>2384</v>
      </c>
      <c r="G1051" t="s">
        <v>1549</v>
      </c>
      <c r="H1051" t="s">
        <v>1555</v>
      </c>
      <c r="I1051" t="s">
        <v>316</v>
      </c>
      <c r="J1051" s="409" t="s">
        <v>1671</v>
      </c>
      <c r="K1051">
        <v>1</v>
      </c>
      <c r="L1051" t="s">
        <v>715</v>
      </c>
    </row>
    <row r="1052" spans="1:12">
      <c r="A1052">
        <v>11</v>
      </c>
      <c r="B1052">
        <v>11</v>
      </c>
      <c r="C1052">
        <v>7</v>
      </c>
      <c r="D1052" t="s">
        <v>1471</v>
      </c>
      <c r="E1052" t="s">
        <v>3282</v>
      </c>
      <c r="F1052" t="s">
        <v>2384</v>
      </c>
      <c r="G1052" t="s">
        <v>1549</v>
      </c>
      <c r="H1052" t="s">
        <v>1556</v>
      </c>
      <c r="I1052" t="s">
        <v>316</v>
      </c>
      <c r="J1052" s="409" t="s">
        <v>1671</v>
      </c>
      <c r="K1052">
        <v>1</v>
      </c>
      <c r="L1052" t="s">
        <v>720</v>
      </c>
    </row>
    <row r="1053" spans="1:12">
      <c r="A1053">
        <v>11</v>
      </c>
      <c r="B1053">
        <v>11</v>
      </c>
      <c r="C1053">
        <v>8</v>
      </c>
      <c r="D1053" t="s">
        <v>1471</v>
      </c>
      <c r="E1053" t="s">
        <v>3283</v>
      </c>
      <c r="F1053" t="s">
        <v>2384</v>
      </c>
      <c r="G1053" t="s">
        <v>1549</v>
      </c>
      <c r="H1053" t="s">
        <v>1557</v>
      </c>
      <c r="I1053" t="s">
        <v>316</v>
      </c>
      <c r="J1053" s="409" t="s">
        <v>1671</v>
      </c>
      <c r="K1053">
        <v>1</v>
      </c>
      <c r="L1053" t="s">
        <v>721</v>
      </c>
    </row>
    <row r="1054" spans="1:12">
      <c r="A1054">
        <v>11</v>
      </c>
      <c r="B1054">
        <v>11</v>
      </c>
      <c r="C1054">
        <v>9</v>
      </c>
      <c r="D1054" t="s">
        <v>1471</v>
      </c>
      <c r="E1054" t="s">
        <v>3284</v>
      </c>
      <c r="F1054" t="s">
        <v>2384</v>
      </c>
      <c r="G1054" t="s">
        <v>1549</v>
      </c>
      <c r="H1054" t="s">
        <v>1558</v>
      </c>
      <c r="I1054" t="s">
        <v>316</v>
      </c>
      <c r="J1054" s="409" t="s">
        <v>1671</v>
      </c>
      <c r="K1054">
        <v>1</v>
      </c>
      <c r="L1054" t="s">
        <v>708</v>
      </c>
    </row>
    <row r="1055" spans="1:12">
      <c r="A1055">
        <v>11</v>
      </c>
      <c r="B1055">
        <v>11</v>
      </c>
      <c r="C1055">
        <v>10</v>
      </c>
      <c r="D1055" t="s">
        <v>1471</v>
      </c>
      <c r="E1055" t="s">
        <v>3285</v>
      </c>
      <c r="F1055" t="s">
        <v>2384</v>
      </c>
      <c r="G1055" t="s">
        <v>1549</v>
      </c>
      <c r="H1055" t="s">
        <v>1559</v>
      </c>
      <c r="I1055" t="s">
        <v>316</v>
      </c>
      <c r="J1055" s="409" t="s">
        <v>1671</v>
      </c>
      <c r="K1055">
        <v>1</v>
      </c>
      <c r="L1055" t="s">
        <v>709</v>
      </c>
    </row>
    <row r="1056" spans="1:12">
      <c r="A1056">
        <v>11</v>
      </c>
      <c r="B1056">
        <v>11</v>
      </c>
      <c r="C1056">
        <v>11</v>
      </c>
      <c r="D1056" t="s">
        <v>1471</v>
      </c>
      <c r="E1056" t="s">
        <v>3286</v>
      </c>
      <c r="F1056" t="s">
        <v>2384</v>
      </c>
      <c r="G1056" t="s">
        <v>1549</v>
      </c>
      <c r="H1056" t="s">
        <v>1560</v>
      </c>
      <c r="I1056" t="s">
        <v>316</v>
      </c>
      <c r="J1056" s="409" t="s">
        <v>1671</v>
      </c>
      <c r="K1056">
        <v>1</v>
      </c>
      <c r="L1056" t="s">
        <v>716</v>
      </c>
    </row>
    <row r="1057" spans="1:12">
      <c r="A1057">
        <v>11</v>
      </c>
      <c r="B1057">
        <v>11</v>
      </c>
      <c r="C1057">
        <v>12</v>
      </c>
      <c r="D1057" t="s">
        <v>1471</v>
      </c>
      <c r="E1057" t="s">
        <v>3287</v>
      </c>
      <c r="F1057" t="s">
        <v>2384</v>
      </c>
      <c r="G1057" t="s">
        <v>1549</v>
      </c>
      <c r="H1057" t="s">
        <v>1561</v>
      </c>
      <c r="I1057" t="s">
        <v>316</v>
      </c>
      <c r="J1057" s="409" t="s">
        <v>1671</v>
      </c>
      <c r="K1057">
        <v>1</v>
      </c>
      <c r="L1057" t="s">
        <v>717</v>
      </c>
    </row>
    <row r="1058" spans="1:12">
      <c r="A1058">
        <v>11</v>
      </c>
      <c r="B1058">
        <v>11</v>
      </c>
      <c r="C1058">
        <v>13</v>
      </c>
      <c r="D1058" t="s">
        <v>1471</v>
      </c>
      <c r="E1058" t="s">
        <v>3288</v>
      </c>
      <c r="F1058" t="s">
        <v>2384</v>
      </c>
      <c r="G1058" t="s">
        <v>1549</v>
      </c>
      <c r="H1058" t="s">
        <v>1562</v>
      </c>
      <c r="I1058" t="s">
        <v>316</v>
      </c>
      <c r="J1058" s="409" t="s">
        <v>1671</v>
      </c>
      <c r="K1058">
        <v>1</v>
      </c>
      <c r="L1058" t="s">
        <v>718</v>
      </c>
    </row>
    <row r="1059" spans="1:12">
      <c r="A1059">
        <v>11</v>
      </c>
      <c r="B1059">
        <v>11</v>
      </c>
      <c r="C1059">
        <v>14</v>
      </c>
      <c r="D1059" t="s">
        <v>1471</v>
      </c>
      <c r="E1059" t="s">
        <v>3289</v>
      </c>
      <c r="F1059" t="s">
        <v>2384</v>
      </c>
      <c r="G1059" t="s">
        <v>1549</v>
      </c>
      <c r="H1059" t="s">
        <v>1563</v>
      </c>
      <c r="I1059" t="s">
        <v>316</v>
      </c>
      <c r="J1059" s="409" t="s">
        <v>1671</v>
      </c>
      <c r="K1059">
        <v>1</v>
      </c>
      <c r="L1059" t="s">
        <v>719</v>
      </c>
    </row>
    <row r="1060" spans="1:12">
      <c r="A1060">
        <v>11</v>
      </c>
      <c r="B1060">
        <v>11</v>
      </c>
      <c r="C1060">
        <v>15</v>
      </c>
      <c r="D1060" t="s">
        <v>1471</v>
      </c>
      <c r="E1060" t="s">
        <v>3290</v>
      </c>
      <c r="F1060" t="s">
        <v>2384</v>
      </c>
      <c r="G1060" t="s">
        <v>1549</v>
      </c>
      <c r="H1060" t="s">
        <v>1564</v>
      </c>
      <c r="I1060" t="s">
        <v>316</v>
      </c>
      <c r="J1060" s="409" t="s">
        <v>1671</v>
      </c>
      <c r="K1060">
        <v>1</v>
      </c>
      <c r="L1060" t="s">
        <v>712</v>
      </c>
    </row>
    <row r="1061" spans="1:12">
      <c r="A1061">
        <v>11</v>
      </c>
      <c r="B1061">
        <v>11</v>
      </c>
      <c r="C1061">
        <v>16</v>
      </c>
      <c r="D1061" t="s">
        <v>1471</v>
      </c>
      <c r="E1061" t="s">
        <v>3291</v>
      </c>
      <c r="F1061" t="s">
        <v>2384</v>
      </c>
      <c r="G1061" t="s">
        <v>1549</v>
      </c>
      <c r="H1061" t="s">
        <v>1565</v>
      </c>
      <c r="I1061" t="s">
        <v>316</v>
      </c>
      <c r="J1061" s="409" t="s">
        <v>1671</v>
      </c>
      <c r="K1061">
        <v>1</v>
      </c>
      <c r="L1061" t="s">
        <v>713</v>
      </c>
    </row>
    <row r="1062" spans="1:12">
      <c r="A1062">
        <v>11</v>
      </c>
      <c r="B1062">
        <v>12</v>
      </c>
      <c r="C1062">
        <v>1</v>
      </c>
      <c r="D1062" t="s">
        <v>1471</v>
      </c>
      <c r="E1062" t="s">
        <v>3292</v>
      </c>
      <c r="F1062" t="s">
        <v>2384</v>
      </c>
      <c r="G1062" t="s">
        <v>1549</v>
      </c>
      <c r="H1062" t="s">
        <v>1550</v>
      </c>
      <c r="I1062" t="s">
        <v>316</v>
      </c>
      <c r="J1062" s="409" t="s">
        <v>1671</v>
      </c>
      <c r="K1062">
        <v>1</v>
      </c>
      <c r="L1062" t="s">
        <v>696</v>
      </c>
    </row>
    <row r="1063" spans="1:12">
      <c r="A1063">
        <v>11</v>
      </c>
      <c r="B1063">
        <v>12</v>
      </c>
      <c r="C1063">
        <v>2</v>
      </c>
      <c r="D1063" t="s">
        <v>1471</v>
      </c>
      <c r="E1063" t="s">
        <v>3293</v>
      </c>
      <c r="F1063" t="s">
        <v>2384</v>
      </c>
      <c r="G1063" t="s">
        <v>1549</v>
      </c>
      <c r="H1063" t="s">
        <v>1551</v>
      </c>
      <c r="I1063" t="s">
        <v>316</v>
      </c>
      <c r="J1063" s="409" t="s">
        <v>1671</v>
      </c>
      <c r="K1063">
        <v>1</v>
      </c>
      <c r="L1063" t="s">
        <v>697</v>
      </c>
    </row>
    <row r="1064" spans="1:12">
      <c r="A1064">
        <v>11</v>
      </c>
      <c r="B1064">
        <v>12</v>
      </c>
      <c r="C1064">
        <v>3</v>
      </c>
      <c r="D1064" t="s">
        <v>1471</v>
      </c>
      <c r="E1064" t="s">
        <v>3294</v>
      </c>
      <c r="F1064" t="s">
        <v>2384</v>
      </c>
      <c r="G1064" t="s">
        <v>1549</v>
      </c>
      <c r="H1064" t="s">
        <v>1552</v>
      </c>
      <c r="I1064" t="s">
        <v>316</v>
      </c>
      <c r="J1064" s="409" t="s">
        <v>1671</v>
      </c>
      <c r="K1064">
        <v>1</v>
      </c>
      <c r="L1064" t="s">
        <v>692</v>
      </c>
    </row>
    <row r="1065" spans="1:12">
      <c r="A1065">
        <v>11</v>
      </c>
      <c r="B1065">
        <v>12</v>
      </c>
      <c r="C1065">
        <v>4</v>
      </c>
      <c r="D1065" t="s">
        <v>1471</v>
      </c>
      <c r="E1065" t="s">
        <v>3295</v>
      </c>
      <c r="F1065" t="s">
        <v>2384</v>
      </c>
      <c r="G1065" t="s">
        <v>1549</v>
      </c>
      <c r="H1065" t="s">
        <v>1553</v>
      </c>
      <c r="I1065" t="s">
        <v>316</v>
      </c>
      <c r="J1065" s="409" t="s">
        <v>1671</v>
      </c>
      <c r="K1065">
        <v>1</v>
      </c>
      <c r="L1065" t="s">
        <v>693</v>
      </c>
    </row>
    <row r="1066" spans="1:12">
      <c r="A1066">
        <v>11</v>
      </c>
      <c r="B1066">
        <v>12</v>
      </c>
      <c r="C1066">
        <v>5</v>
      </c>
      <c r="D1066" t="s">
        <v>1471</v>
      </c>
      <c r="E1066" t="s">
        <v>3296</v>
      </c>
      <c r="F1066" t="s">
        <v>2384</v>
      </c>
      <c r="G1066" t="s">
        <v>1549</v>
      </c>
      <c r="H1066" t="s">
        <v>1554</v>
      </c>
      <c r="I1066" t="s">
        <v>316</v>
      </c>
      <c r="J1066" s="409" t="s">
        <v>1671</v>
      </c>
      <c r="K1066">
        <v>1</v>
      </c>
      <c r="L1066" t="s">
        <v>700</v>
      </c>
    </row>
    <row r="1067" spans="1:12">
      <c r="A1067">
        <v>11</v>
      </c>
      <c r="B1067">
        <v>12</v>
      </c>
      <c r="C1067">
        <v>6</v>
      </c>
      <c r="D1067" t="s">
        <v>1471</v>
      </c>
      <c r="E1067" t="s">
        <v>3297</v>
      </c>
      <c r="F1067" t="s">
        <v>2384</v>
      </c>
      <c r="G1067" t="s">
        <v>1549</v>
      </c>
      <c r="H1067" t="s">
        <v>1555</v>
      </c>
      <c r="I1067" t="s">
        <v>316</v>
      </c>
      <c r="J1067" s="409" t="s">
        <v>1671</v>
      </c>
      <c r="K1067">
        <v>1</v>
      </c>
      <c r="L1067" t="s">
        <v>701</v>
      </c>
    </row>
    <row r="1068" spans="1:12">
      <c r="A1068">
        <v>11</v>
      </c>
      <c r="B1068">
        <v>12</v>
      </c>
      <c r="C1068">
        <v>7</v>
      </c>
      <c r="D1068" t="s">
        <v>1471</v>
      </c>
      <c r="E1068" t="s">
        <v>3298</v>
      </c>
      <c r="F1068" t="s">
        <v>2384</v>
      </c>
      <c r="G1068" t="s">
        <v>1549</v>
      </c>
      <c r="H1068" t="s">
        <v>1556</v>
      </c>
      <c r="I1068" t="s">
        <v>316</v>
      </c>
      <c r="J1068" s="409" t="s">
        <v>1671</v>
      </c>
      <c r="K1068">
        <v>1</v>
      </c>
      <c r="L1068" t="s">
        <v>706</v>
      </c>
    </row>
    <row r="1069" spans="1:12">
      <c r="A1069">
        <v>11</v>
      </c>
      <c r="B1069">
        <v>12</v>
      </c>
      <c r="C1069">
        <v>8</v>
      </c>
      <c r="D1069" t="s">
        <v>1471</v>
      </c>
      <c r="E1069" t="s">
        <v>3299</v>
      </c>
      <c r="F1069" t="s">
        <v>2384</v>
      </c>
      <c r="G1069" t="s">
        <v>1549</v>
      </c>
      <c r="H1069" t="s">
        <v>1557</v>
      </c>
      <c r="I1069" t="s">
        <v>316</v>
      </c>
      <c r="J1069" s="409" t="s">
        <v>1671</v>
      </c>
      <c r="K1069">
        <v>1</v>
      </c>
      <c r="L1069" t="s">
        <v>707</v>
      </c>
    </row>
    <row r="1070" spans="1:12">
      <c r="A1070">
        <v>11</v>
      </c>
      <c r="B1070">
        <v>12</v>
      </c>
      <c r="C1070">
        <v>9</v>
      </c>
      <c r="D1070" t="s">
        <v>1471</v>
      </c>
      <c r="E1070" t="s">
        <v>3300</v>
      </c>
      <c r="F1070" t="s">
        <v>2384</v>
      </c>
      <c r="G1070" t="s">
        <v>1549</v>
      </c>
      <c r="H1070" t="s">
        <v>1558</v>
      </c>
      <c r="I1070" t="s">
        <v>316</v>
      </c>
      <c r="J1070" s="409" t="s">
        <v>1671</v>
      </c>
      <c r="K1070">
        <v>1</v>
      </c>
      <c r="L1070" t="s">
        <v>694</v>
      </c>
    </row>
    <row r="1071" spans="1:12">
      <c r="A1071">
        <v>11</v>
      </c>
      <c r="B1071">
        <v>12</v>
      </c>
      <c r="C1071">
        <v>10</v>
      </c>
      <c r="D1071" t="s">
        <v>1471</v>
      </c>
      <c r="E1071" t="s">
        <v>3301</v>
      </c>
      <c r="F1071" t="s">
        <v>2384</v>
      </c>
      <c r="G1071" t="s">
        <v>1549</v>
      </c>
      <c r="H1071" t="s">
        <v>1559</v>
      </c>
      <c r="I1071" t="s">
        <v>316</v>
      </c>
      <c r="J1071" s="409" t="s">
        <v>1671</v>
      </c>
      <c r="K1071">
        <v>1</v>
      </c>
      <c r="L1071" t="s">
        <v>695</v>
      </c>
    </row>
    <row r="1072" spans="1:12">
      <c r="A1072">
        <v>11</v>
      </c>
      <c r="B1072">
        <v>12</v>
      </c>
      <c r="C1072">
        <v>11</v>
      </c>
      <c r="D1072" t="s">
        <v>1471</v>
      </c>
      <c r="E1072" t="s">
        <v>3302</v>
      </c>
      <c r="F1072" t="s">
        <v>2384</v>
      </c>
      <c r="G1072" t="s">
        <v>1549</v>
      </c>
      <c r="H1072" t="s">
        <v>1560</v>
      </c>
      <c r="I1072" t="s">
        <v>316</v>
      </c>
      <c r="J1072" s="409" t="s">
        <v>1671</v>
      </c>
      <c r="K1072">
        <v>1</v>
      </c>
      <c r="L1072" t="s">
        <v>702</v>
      </c>
    </row>
    <row r="1073" spans="1:12">
      <c r="A1073">
        <v>11</v>
      </c>
      <c r="B1073">
        <v>12</v>
      </c>
      <c r="C1073">
        <v>12</v>
      </c>
      <c r="D1073" t="s">
        <v>1471</v>
      </c>
      <c r="E1073" t="s">
        <v>3303</v>
      </c>
      <c r="F1073" t="s">
        <v>2384</v>
      </c>
      <c r="G1073" t="s">
        <v>1549</v>
      </c>
      <c r="H1073" t="s">
        <v>1561</v>
      </c>
      <c r="I1073" t="s">
        <v>316</v>
      </c>
      <c r="J1073" s="409" t="s">
        <v>1671</v>
      </c>
      <c r="K1073">
        <v>1</v>
      </c>
      <c r="L1073" t="s">
        <v>703</v>
      </c>
    </row>
    <row r="1074" spans="1:12">
      <c r="A1074">
        <v>11</v>
      </c>
      <c r="B1074">
        <v>12</v>
      </c>
      <c r="C1074">
        <v>13</v>
      </c>
      <c r="D1074" t="s">
        <v>1471</v>
      </c>
      <c r="E1074" t="s">
        <v>3304</v>
      </c>
      <c r="F1074" t="s">
        <v>2384</v>
      </c>
      <c r="G1074" t="s">
        <v>1549</v>
      </c>
      <c r="H1074" t="s">
        <v>1562</v>
      </c>
      <c r="I1074" t="s">
        <v>316</v>
      </c>
      <c r="J1074" s="409" t="s">
        <v>1671</v>
      </c>
      <c r="K1074">
        <v>1</v>
      </c>
      <c r="L1074" t="s">
        <v>704</v>
      </c>
    </row>
    <row r="1075" spans="1:12">
      <c r="A1075">
        <v>11</v>
      </c>
      <c r="B1075">
        <v>12</v>
      </c>
      <c r="C1075">
        <v>14</v>
      </c>
      <c r="D1075" t="s">
        <v>1471</v>
      </c>
      <c r="E1075" t="s">
        <v>3305</v>
      </c>
      <c r="F1075" t="s">
        <v>2384</v>
      </c>
      <c r="G1075" t="s">
        <v>1549</v>
      </c>
      <c r="H1075" t="s">
        <v>1563</v>
      </c>
      <c r="I1075" t="s">
        <v>316</v>
      </c>
      <c r="J1075" s="409" t="s">
        <v>1671</v>
      </c>
      <c r="K1075">
        <v>1</v>
      </c>
      <c r="L1075" t="s">
        <v>705</v>
      </c>
    </row>
    <row r="1076" spans="1:12">
      <c r="A1076">
        <v>11</v>
      </c>
      <c r="B1076">
        <v>12</v>
      </c>
      <c r="C1076">
        <v>15</v>
      </c>
      <c r="D1076" t="s">
        <v>1471</v>
      </c>
      <c r="E1076" t="s">
        <v>3306</v>
      </c>
      <c r="F1076" t="s">
        <v>2384</v>
      </c>
      <c r="G1076" t="s">
        <v>1549</v>
      </c>
      <c r="H1076" t="s">
        <v>1564</v>
      </c>
      <c r="I1076" t="s">
        <v>316</v>
      </c>
      <c r="J1076" s="409" t="s">
        <v>1671</v>
      </c>
      <c r="K1076">
        <v>1</v>
      </c>
      <c r="L1076" t="s">
        <v>698</v>
      </c>
    </row>
    <row r="1077" spans="1:12">
      <c r="A1077">
        <v>11</v>
      </c>
      <c r="B1077">
        <v>12</v>
      </c>
      <c r="C1077">
        <v>16</v>
      </c>
      <c r="D1077" t="s">
        <v>1471</v>
      </c>
      <c r="E1077" t="s">
        <v>3307</v>
      </c>
      <c r="F1077" t="s">
        <v>2384</v>
      </c>
      <c r="G1077" t="s">
        <v>1549</v>
      </c>
      <c r="H1077" t="s">
        <v>1565</v>
      </c>
      <c r="I1077" t="s">
        <v>316</v>
      </c>
      <c r="J1077" s="409" t="s">
        <v>1671</v>
      </c>
      <c r="K1077">
        <v>1</v>
      </c>
      <c r="L1077" t="s">
        <v>699</v>
      </c>
    </row>
    <row r="1078" spans="1:12">
      <c r="A1078">
        <v>11</v>
      </c>
      <c r="B1078">
        <v>13</v>
      </c>
      <c r="C1078">
        <v>1</v>
      </c>
      <c r="D1078" t="s">
        <v>1471</v>
      </c>
      <c r="E1078" t="s">
        <v>3308</v>
      </c>
      <c r="F1078" t="s">
        <v>2384</v>
      </c>
      <c r="G1078" t="s">
        <v>1549</v>
      </c>
      <c r="H1078" t="s">
        <v>1550</v>
      </c>
      <c r="I1078" t="s">
        <v>316</v>
      </c>
      <c r="J1078" s="409" t="s">
        <v>1672</v>
      </c>
      <c r="K1078">
        <v>1</v>
      </c>
      <c r="L1078" t="s">
        <v>625</v>
      </c>
    </row>
    <row r="1079" spans="1:12">
      <c r="A1079">
        <v>11</v>
      </c>
      <c r="B1079">
        <v>13</v>
      </c>
      <c r="C1079">
        <v>2</v>
      </c>
      <c r="D1079" t="s">
        <v>1471</v>
      </c>
      <c r="E1079" t="s">
        <v>3309</v>
      </c>
      <c r="F1079" t="s">
        <v>2384</v>
      </c>
      <c r="G1079" t="s">
        <v>1549</v>
      </c>
      <c r="H1079" t="s">
        <v>1551</v>
      </c>
      <c r="I1079" t="s">
        <v>316</v>
      </c>
      <c r="J1079" s="409" t="s">
        <v>1672</v>
      </c>
      <c r="K1079">
        <v>1</v>
      </c>
      <c r="L1079" t="s">
        <v>626</v>
      </c>
    </row>
    <row r="1080" spans="1:12">
      <c r="A1080">
        <v>11</v>
      </c>
      <c r="B1080">
        <v>13</v>
      </c>
      <c r="C1080">
        <v>3</v>
      </c>
      <c r="D1080" t="s">
        <v>1471</v>
      </c>
      <c r="E1080" t="s">
        <v>3310</v>
      </c>
      <c r="F1080" t="s">
        <v>2384</v>
      </c>
      <c r="G1080" t="s">
        <v>1549</v>
      </c>
      <c r="H1080" t="s">
        <v>1552</v>
      </c>
      <c r="I1080" t="s">
        <v>316</v>
      </c>
      <c r="J1080" s="409" t="s">
        <v>1672</v>
      </c>
      <c r="K1080">
        <v>1</v>
      </c>
      <c r="L1080" t="s">
        <v>605</v>
      </c>
    </row>
    <row r="1081" spans="1:12">
      <c r="A1081">
        <v>11</v>
      </c>
      <c r="B1081">
        <v>13</v>
      </c>
      <c r="C1081">
        <v>4</v>
      </c>
      <c r="D1081" t="s">
        <v>1471</v>
      </c>
      <c r="E1081" t="s">
        <v>3311</v>
      </c>
      <c r="F1081" t="s">
        <v>2384</v>
      </c>
      <c r="G1081" t="s">
        <v>1549</v>
      </c>
      <c r="H1081" t="s">
        <v>1553</v>
      </c>
      <c r="I1081" t="s">
        <v>316</v>
      </c>
      <c r="J1081" s="409" t="s">
        <v>1672</v>
      </c>
      <c r="K1081">
        <v>1</v>
      </c>
      <c r="L1081" t="s">
        <v>606</v>
      </c>
    </row>
    <row r="1082" spans="1:12">
      <c r="A1082">
        <v>11</v>
      </c>
      <c r="B1082">
        <v>13</v>
      </c>
      <c r="C1082">
        <v>5</v>
      </c>
      <c r="D1082" t="s">
        <v>1471</v>
      </c>
      <c r="E1082" t="s">
        <v>3312</v>
      </c>
      <c r="F1082" t="s">
        <v>2384</v>
      </c>
      <c r="G1082" t="s">
        <v>1549</v>
      </c>
      <c r="H1082" t="s">
        <v>1554</v>
      </c>
      <c r="I1082" t="s">
        <v>316</v>
      </c>
      <c r="J1082" s="409" t="s">
        <v>1672</v>
      </c>
      <c r="K1082">
        <v>1</v>
      </c>
      <c r="L1082" t="s">
        <v>629</v>
      </c>
    </row>
    <row r="1083" spans="1:12">
      <c r="A1083">
        <v>11</v>
      </c>
      <c r="B1083">
        <v>13</v>
      </c>
      <c r="C1083">
        <v>6</v>
      </c>
      <c r="D1083" t="s">
        <v>1471</v>
      </c>
      <c r="E1083" t="s">
        <v>3313</v>
      </c>
      <c r="F1083" t="s">
        <v>2384</v>
      </c>
      <c r="G1083" t="s">
        <v>1549</v>
      </c>
      <c r="H1083" t="s">
        <v>1555</v>
      </c>
      <c r="I1083" t="s">
        <v>316</v>
      </c>
      <c r="J1083" s="409" t="s">
        <v>1672</v>
      </c>
      <c r="K1083">
        <v>1</v>
      </c>
      <c r="L1083" t="s">
        <v>630</v>
      </c>
    </row>
    <row r="1084" spans="1:12">
      <c r="A1084">
        <v>11</v>
      </c>
      <c r="B1084">
        <v>13</v>
      </c>
      <c r="C1084">
        <v>7</v>
      </c>
      <c r="D1084" t="s">
        <v>1471</v>
      </c>
      <c r="E1084" t="s">
        <v>3314</v>
      </c>
      <c r="F1084" t="s">
        <v>2384</v>
      </c>
      <c r="G1084" t="s">
        <v>1549</v>
      </c>
      <c r="H1084" t="s">
        <v>1556</v>
      </c>
      <c r="I1084" t="s">
        <v>316</v>
      </c>
      <c r="J1084" s="409" t="s">
        <v>1672</v>
      </c>
      <c r="K1084">
        <v>1</v>
      </c>
      <c r="L1084" t="s">
        <v>635</v>
      </c>
    </row>
    <row r="1085" spans="1:12">
      <c r="A1085">
        <v>11</v>
      </c>
      <c r="B1085">
        <v>13</v>
      </c>
      <c r="C1085">
        <v>8</v>
      </c>
      <c r="D1085" t="s">
        <v>1471</v>
      </c>
      <c r="E1085" t="s">
        <v>3315</v>
      </c>
      <c r="F1085" t="s">
        <v>2384</v>
      </c>
      <c r="G1085" t="s">
        <v>1549</v>
      </c>
      <c r="H1085" t="s">
        <v>1557</v>
      </c>
      <c r="I1085" t="s">
        <v>316</v>
      </c>
      <c r="J1085" s="409" t="s">
        <v>1672</v>
      </c>
      <c r="K1085">
        <v>1</v>
      </c>
      <c r="L1085" t="s">
        <v>636</v>
      </c>
    </row>
    <row r="1086" spans="1:12">
      <c r="A1086">
        <v>11</v>
      </c>
      <c r="B1086">
        <v>13</v>
      </c>
      <c r="C1086">
        <v>9</v>
      </c>
      <c r="D1086" t="s">
        <v>1471</v>
      </c>
      <c r="E1086" t="s">
        <v>3316</v>
      </c>
      <c r="F1086" t="s">
        <v>2384</v>
      </c>
      <c r="G1086" t="s">
        <v>1549</v>
      </c>
      <c r="H1086" t="s">
        <v>1558</v>
      </c>
      <c r="I1086" t="s">
        <v>316</v>
      </c>
      <c r="J1086" s="409" t="s">
        <v>1672</v>
      </c>
      <c r="K1086">
        <v>1</v>
      </c>
      <c r="L1086" t="s">
        <v>623</v>
      </c>
    </row>
    <row r="1087" spans="1:12">
      <c r="A1087">
        <v>11</v>
      </c>
      <c r="B1087">
        <v>13</v>
      </c>
      <c r="C1087">
        <v>10</v>
      </c>
      <c r="D1087" t="s">
        <v>1471</v>
      </c>
      <c r="E1087" t="s">
        <v>3317</v>
      </c>
      <c r="F1087" t="s">
        <v>2384</v>
      </c>
      <c r="G1087" t="s">
        <v>1549</v>
      </c>
      <c r="H1087" t="s">
        <v>1559</v>
      </c>
      <c r="I1087" t="s">
        <v>316</v>
      </c>
      <c r="J1087" s="409" t="s">
        <v>1672</v>
      </c>
      <c r="K1087">
        <v>1</v>
      </c>
      <c r="L1087" t="s">
        <v>624</v>
      </c>
    </row>
    <row r="1088" spans="1:12">
      <c r="A1088">
        <v>11</v>
      </c>
      <c r="B1088">
        <v>13</v>
      </c>
      <c r="C1088">
        <v>11</v>
      </c>
      <c r="D1088" t="s">
        <v>1471</v>
      </c>
      <c r="E1088" t="s">
        <v>3318</v>
      </c>
      <c r="F1088" t="s">
        <v>2384</v>
      </c>
      <c r="G1088" t="s">
        <v>1549</v>
      </c>
      <c r="H1088" t="s">
        <v>1560</v>
      </c>
      <c r="I1088" t="s">
        <v>316</v>
      </c>
      <c r="J1088" s="409" t="s">
        <v>1672</v>
      </c>
      <c r="K1088">
        <v>1</v>
      </c>
      <c r="L1088" t="s">
        <v>631</v>
      </c>
    </row>
    <row r="1089" spans="1:12">
      <c r="A1089">
        <v>11</v>
      </c>
      <c r="B1089">
        <v>13</v>
      </c>
      <c r="C1089">
        <v>12</v>
      </c>
      <c r="D1089" t="s">
        <v>1471</v>
      </c>
      <c r="E1089" t="s">
        <v>3319</v>
      </c>
      <c r="F1089" t="s">
        <v>2384</v>
      </c>
      <c r="G1089" t="s">
        <v>1549</v>
      </c>
      <c r="H1089" t="s">
        <v>1561</v>
      </c>
      <c r="I1089" t="s">
        <v>316</v>
      </c>
      <c r="J1089" s="409" t="s">
        <v>1672</v>
      </c>
      <c r="K1089">
        <v>1</v>
      </c>
      <c r="L1089" t="s">
        <v>632</v>
      </c>
    </row>
    <row r="1090" spans="1:12">
      <c r="A1090">
        <v>11</v>
      </c>
      <c r="B1090">
        <v>13</v>
      </c>
      <c r="C1090">
        <v>13</v>
      </c>
      <c r="D1090" t="s">
        <v>1471</v>
      </c>
      <c r="E1090" t="s">
        <v>3320</v>
      </c>
      <c r="F1090" t="s">
        <v>2384</v>
      </c>
      <c r="G1090" t="s">
        <v>1549</v>
      </c>
      <c r="H1090" t="s">
        <v>1562</v>
      </c>
      <c r="I1090" t="s">
        <v>316</v>
      </c>
      <c r="J1090" s="409" t="s">
        <v>1672</v>
      </c>
      <c r="K1090">
        <v>1</v>
      </c>
      <c r="L1090" t="s">
        <v>633</v>
      </c>
    </row>
    <row r="1091" spans="1:12">
      <c r="A1091">
        <v>11</v>
      </c>
      <c r="B1091">
        <v>13</v>
      </c>
      <c r="C1091">
        <v>14</v>
      </c>
      <c r="D1091" t="s">
        <v>1471</v>
      </c>
      <c r="E1091" t="s">
        <v>3321</v>
      </c>
      <c r="F1091" t="s">
        <v>2384</v>
      </c>
      <c r="G1091" t="s">
        <v>1549</v>
      </c>
      <c r="H1091" t="s">
        <v>1563</v>
      </c>
      <c r="I1091" t="s">
        <v>316</v>
      </c>
      <c r="J1091" s="409" t="s">
        <v>1672</v>
      </c>
      <c r="K1091">
        <v>1</v>
      </c>
      <c r="L1091" t="s">
        <v>634</v>
      </c>
    </row>
    <row r="1092" spans="1:12">
      <c r="A1092">
        <v>11</v>
      </c>
      <c r="B1092">
        <v>13</v>
      </c>
      <c r="C1092">
        <v>15</v>
      </c>
      <c r="D1092" t="s">
        <v>1471</v>
      </c>
      <c r="E1092" t="s">
        <v>3322</v>
      </c>
      <c r="F1092" t="s">
        <v>2384</v>
      </c>
      <c r="G1092" t="s">
        <v>1549</v>
      </c>
      <c r="H1092" t="s">
        <v>1564</v>
      </c>
      <c r="I1092" t="s">
        <v>316</v>
      </c>
      <c r="J1092" s="409" t="s">
        <v>1672</v>
      </c>
      <c r="K1092">
        <v>1</v>
      </c>
      <c r="L1092" t="s">
        <v>627</v>
      </c>
    </row>
    <row r="1093" spans="1:12">
      <c r="A1093">
        <v>11</v>
      </c>
      <c r="B1093">
        <v>13</v>
      </c>
      <c r="C1093">
        <v>16</v>
      </c>
      <c r="D1093" t="s">
        <v>1471</v>
      </c>
      <c r="E1093" t="s">
        <v>3323</v>
      </c>
      <c r="F1093" t="s">
        <v>2384</v>
      </c>
      <c r="G1093" t="s">
        <v>1549</v>
      </c>
      <c r="H1093" t="s">
        <v>1565</v>
      </c>
      <c r="I1093" t="s">
        <v>316</v>
      </c>
      <c r="J1093" s="409" t="s">
        <v>1672</v>
      </c>
      <c r="K1093">
        <v>1</v>
      </c>
      <c r="L1093" t="s">
        <v>628</v>
      </c>
    </row>
    <row r="1094" spans="1:12">
      <c r="A1094">
        <v>11</v>
      </c>
      <c r="B1094">
        <v>14</v>
      </c>
      <c r="C1094">
        <v>1</v>
      </c>
      <c r="D1094" t="s">
        <v>1471</v>
      </c>
      <c r="E1094" t="s">
        <v>3324</v>
      </c>
      <c r="F1094" t="s">
        <v>2384</v>
      </c>
      <c r="G1094" t="s">
        <v>1549</v>
      </c>
      <c r="H1094" t="s">
        <v>1550</v>
      </c>
      <c r="I1094" t="s">
        <v>316</v>
      </c>
      <c r="J1094" s="409" t="s">
        <v>1672</v>
      </c>
      <c r="K1094">
        <v>1</v>
      </c>
      <c r="L1094" t="s">
        <v>611</v>
      </c>
    </row>
    <row r="1095" spans="1:12">
      <c r="A1095">
        <v>11</v>
      </c>
      <c r="B1095">
        <v>14</v>
      </c>
      <c r="C1095">
        <v>2</v>
      </c>
      <c r="D1095" t="s">
        <v>1471</v>
      </c>
      <c r="E1095" t="s">
        <v>3325</v>
      </c>
      <c r="F1095" t="s">
        <v>2384</v>
      </c>
      <c r="G1095" t="s">
        <v>1549</v>
      </c>
      <c r="H1095" t="s">
        <v>1551</v>
      </c>
      <c r="I1095" t="s">
        <v>316</v>
      </c>
      <c r="J1095" s="409" t="s">
        <v>1672</v>
      </c>
      <c r="K1095">
        <v>1</v>
      </c>
      <c r="L1095" t="s">
        <v>612</v>
      </c>
    </row>
    <row r="1096" spans="1:12">
      <c r="A1096">
        <v>11</v>
      </c>
      <c r="B1096">
        <v>14</v>
      </c>
      <c r="C1096">
        <v>3</v>
      </c>
      <c r="D1096" t="s">
        <v>1471</v>
      </c>
      <c r="E1096" t="s">
        <v>3326</v>
      </c>
      <c r="F1096" t="s">
        <v>2384</v>
      </c>
      <c r="G1096" t="s">
        <v>1549</v>
      </c>
      <c r="H1096" t="s">
        <v>1552</v>
      </c>
      <c r="I1096" t="s">
        <v>316</v>
      </c>
      <c r="J1096" s="409" t="s">
        <v>1672</v>
      </c>
      <c r="K1096">
        <v>1</v>
      </c>
      <c r="L1096" t="s">
        <v>607</v>
      </c>
    </row>
    <row r="1097" spans="1:12">
      <c r="A1097">
        <v>11</v>
      </c>
      <c r="B1097">
        <v>14</v>
      </c>
      <c r="C1097">
        <v>4</v>
      </c>
      <c r="D1097" t="s">
        <v>1471</v>
      </c>
      <c r="E1097" t="s">
        <v>3327</v>
      </c>
      <c r="F1097" t="s">
        <v>2384</v>
      </c>
      <c r="G1097" t="s">
        <v>1549</v>
      </c>
      <c r="H1097" t="s">
        <v>1553</v>
      </c>
      <c r="I1097" t="s">
        <v>316</v>
      </c>
      <c r="J1097" s="409" t="s">
        <v>1672</v>
      </c>
      <c r="K1097">
        <v>1</v>
      </c>
      <c r="L1097" t="s">
        <v>608</v>
      </c>
    </row>
    <row r="1098" spans="1:12">
      <c r="A1098">
        <v>11</v>
      </c>
      <c r="B1098">
        <v>14</v>
      </c>
      <c r="C1098">
        <v>5</v>
      </c>
      <c r="D1098" t="s">
        <v>1471</v>
      </c>
      <c r="E1098" t="s">
        <v>3328</v>
      </c>
      <c r="F1098" t="s">
        <v>2384</v>
      </c>
      <c r="G1098" t="s">
        <v>1549</v>
      </c>
      <c r="H1098" t="s">
        <v>1554</v>
      </c>
      <c r="I1098" t="s">
        <v>316</v>
      </c>
      <c r="J1098" s="409" t="s">
        <v>1672</v>
      </c>
      <c r="K1098">
        <v>1</v>
      </c>
      <c r="L1098" t="s">
        <v>615</v>
      </c>
    </row>
    <row r="1099" spans="1:12">
      <c r="A1099">
        <v>11</v>
      </c>
      <c r="B1099">
        <v>14</v>
      </c>
      <c r="C1099">
        <v>6</v>
      </c>
      <c r="D1099" t="s">
        <v>1471</v>
      </c>
      <c r="E1099" t="s">
        <v>3329</v>
      </c>
      <c r="F1099" t="s">
        <v>2384</v>
      </c>
      <c r="G1099" t="s">
        <v>1549</v>
      </c>
      <c r="H1099" t="s">
        <v>1555</v>
      </c>
      <c r="I1099" t="s">
        <v>316</v>
      </c>
      <c r="J1099" s="409" t="s">
        <v>1672</v>
      </c>
      <c r="K1099">
        <v>1</v>
      </c>
      <c r="L1099" t="s">
        <v>616</v>
      </c>
    </row>
    <row r="1100" spans="1:12">
      <c r="A1100">
        <v>11</v>
      </c>
      <c r="B1100">
        <v>14</v>
      </c>
      <c r="C1100">
        <v>7</v>
      </c>
      <c r="D1100" t="s">
        <v>1471</v>
      </c>
      <c r="E1100" t="s">
        <v>3330</v>
      </c>
      <c r="F1100" t="s">
        <v>2384</v>
      </c>
      <c r="G1100" t="s">
        <v>1549</v>
      </c>
      <c r="H1100" t="s">
        <v>1556</v>
      </c>
      <c r="I1100" t="s">
        <v>316</v>
      </c>
      <c r="J1100" s="409" t="s">
        <v>1672</v>
      </c>
      <c r="K1100">
        <v>1</v>
      </c>
      <c r="L1100" t="s">
        <v>621</v>
      </c>
    </row>
    <row r="1101" spans="1:12">
      <c r="A1101">
        <v>11</v>
      </c>
      <c r="B1101">
        <v>14</v>
      </c>
      <c r="C1101">
        <v>8</v>
      </c>
      <c r="D1101" t="s">
        <v>1471</v>
      </c>
      <c r="E1101" t="s">
        <v>3331</v>
      </c>
      <c r="F1101" t="s">
        <v>2384</v>
      </c>
      <c r="G1101" t="s">
        <v>1549</v>
      </c>
      <c r="H1101" t="s">
        <v>1557</v>
      </c>
      <c r="I1101" t="s">
        <v>316</v>
      </c>
      <c r="J1101" s="409" t="s">
        <v>1672</v>
      </c>
      <c r="K1101">
        <v>1</v>
      </c>
      <c r="L1101" t="s">
        <v>622</v>
      </c>
    </row>
    <row r="1102" spans="1:12">
      <c r="A1102">
        <v>11</v>
      </c>
      <c r="B1102">
        <v>14</v>
      </c>
      <c r="C1102">
        <v>9</v>
      </c>
      <c r="D1102" t="s">
        <v>1471</v>
      </c>
      <c r="E1102" t="s">
        <v>3332</v>
      </c>
      <c r="F1102" t="s">
        <v>2384</v>
      </c>
      <c r="G1102" t="s">
        <v>1549</v>
      </c>
      <c r="H1102" t="s">
        <v>1558</v>
      </c>
      <c r="I1102" t="s">
        <v>316</v>
      </c>
      <c r="J1102" s="409" t="s">
        <v>1672</v>
      </c>
      <c r="K1102">
        <v>1</v>
      </c>
      <c r="L1102" t="s">
        <v>609</v>
      </c>
    </row>
    <row r="1103" spans="1:12">
      <c r="A1103">
        <v>11</v>
      </c>
      <c r="B1103">
        <v>14</v>
      </c>
      <c r="C1103">
        <v>10</v>
      </c>
      <c r="D1103" t="s">
        <v>1471</v>
      </c>
      <c r="E1103" t="s">
        <v>3333</v>
      </c>
      <c r="F1103" t="s">
        <v>2384</v>
      </c>
      <c r="G1103" t="s">
        <v>1549</v>
      </c>
      <c r="H1103" t="s">
        <v>1559</v>
      </c>
      <c r="I1103" t="s">
        <v>316</v>
      </c>
      <c r="J1103" s="409" t="s">
        <v>1672</v>
      </c>
      <c r="K1103">
        <v>1</v>
      </c>
      <c r="L1103" t="s">
        <v>610</v>
      </c>
    </row>
    <row r="1104" spans="1:12">
      <c r="A1104">
        <v>11</v>
      </c>
      <c r="B1104">
        <v>14</v>
      </c>
      <c r="C1104">
        <v>11</v>
      </c>
      <c r="D1104" t="s">
        <v>1471</v>
      </c>
      <c r="E1104" t="s">
        <v>3334</v>
      </c>
      <c r="F1104" t="s">
        <v>2384</v>
      </c>
      <c r="G1104" t="s">
        <v>1549</v>
      </c>
      <c r="H1104" t="s">
        <v>1560</v>
      </c>
      <c r="I1104" t="s">
        <v>316</v>
      </c>
      <c r="J1104" s="409" t="s">
        <v>1672</v>
      </c>
      <c r="K1104">
        <v>1</v>
      </c>
      <c r="L1104" t="s">
        <v>617</v>
      </c>
    </row>
    <row r="1105" spans="1:16">
      <c r="A1105">
        <v>11</v>
      </c>
      <c r="B1105">
        <v>14</v>
      </c>
      <c r="C1105">
        <v>12</v>
      </c>
      <c r="D1105" t="s">
        <v>1471</v>
      </c>
      <c r="E1105" t="s">
        <v>3335</v>
      </c>
      <c r="F1105" t="s">
        <v>2384</v>
      </c>
      <c r="G1105" t="s">
        <v>1549</v>
      </c>
      <c r="H1105" t="s">
        <v>1561</v>
      </c>
      <c r="I1105" t="s">
        <v>316</v>
      </c>
      <c r="J1105" s="409" t="s">
        <v>1672</v>
      </c>
      <c r="K1105">
        <v>1</v>
      </c>
      <c r="L1105" t="s">
        <v>618</v>
      </c>
    </row>
    <row r="1106" spans="1:16">
      <c r="A1106">
        <v>11</v>
      </c>
      <c r="B1106">
        <v>14</v>
      </c>
      <c r="C1106">
        <v>13</v>
      </c>
      <c r="D1106" t="s">
        <v>1471</v>
      </c>
      <c r="E1106" t="s">
        <v>3336</v>
      </c>
      <c r="F1106" t="s">
        <v>2384</v>
      </c>
      <c r="G1106" t="s">
        <v>1549</v>
      </c>
      <c r="H1106" t="s">
        <v>1562</v>
      </c>
      <c r="I1106" t="s">
        <v>316</v>
      </c>
      <c r="J1106" s="409" t="s">
        <v>1672</v>
      </c>
      <c r="K1106">
        <v>1</v>
      </c>
      <c r="L1106" t="s">
        <v>619</v>
      </c>
    </row>
    <row r="1107" spans="1:16">
      <c r="A1107">
        <v>11</v>
      </c>
      <c r="B1107">
        <v>14</v>
      </c>
      <c r="C1107">
        <v>14</v>
      </c>
      <c r="D1107" t="s">
        <v>1471</v>
      </c>
      <c r="E1107" t="s">
        <v>3337</v>
      </c>
      <c r="F1107" t="s">
        <v>2384</v>
      </c>
      <c r="G1107" t="s">
        <v>1549</v>
      </c>
      <c r="H1107" t="s">
        <v>1563</v>
      </c>
      <c r="I1107" t="s">
        <v>316</v>
      </c>
      <c r="J1107" s="409" t="s">
        <v>1672</v>
      </c>
      <c r="K1107">
        <v>1</v>
      </c>
      <c r="L1107" t="s">
        <v>620</v>
      </c>
    </row>
    <row r="1108" spans="1:16">
      <c r="A1108">
        <v>11</v>
      </c>
      <c r="B1108">
        <v>14</v>
      </c>
      <c r="C1108">
        <v>15</v>
      </c>
      <c r="D1108" t="s">
        <v>1471</v>
      </c>
      <c r="E1108" t="s">
        <v>3338</v>
      </c>
      <c r="F1108" t="s">
        <v>2384</v>
      </c>
      <c r="G1108" t="s">
        <v>1549</v>
      </c>
      <c r="H1108" t="s">
        <v>1564</v>
      </c>
      <c r="I1108" t="s">
        <v>316</v>
      </c>
      <c r="J1108" s="409" t="s">
        <v>1672</v>
      </c>
      <c r="K1108">
        <v>1</v>
      </c>
      <c r="L1108" t="s">
        <v>613</v>
      </c>
    </row>
    <row r="1109" spans="1:16">
      <c r="A1109">
        <v>11</v>
      </c>
      <c r="B1109">
        <v>14</v>
      </c>
      <c r="C1109">
        <v>16</v>
      </c>
      <c r="D1109" t="s">
        <v>1471</v>
      </c>
      <c r="E1109" t="s">
        <v>3339</v>
      </c>
      <c r="F1109" t="s">
        <v>2384</v>
      </c>
      <c r="G1109" t="s">
        <v>1549</v>
      </c>
      <c r="H1109" t="s">
        <v>1565</v>
      </c>
      <c r="I1109" t="s">
        <v>316</v>
      </c>
      <c r="J1109" s="409" t="s">
        <v>1672</v>
      </c>
      <c r="K1109">
        <v>1</v>
      </c>
      <c r="L1109" t="s">
        <v>614</v>
      </c>
    </row>
    <row r="1110" spans="1:16">
      <c r="A1110">
        <v>11</v>
      </c>
      <c r="B1110">
        <v>15</v>
      </c>
      <c r="C1110">
        <v>1</v>
      </c>
      <c r="D1110" t="s">
        <v>1471</v>
      </c>
      <c r="E1110" t="s">
        <v>3647</v>
      </c>
      <c r="F1110" t="s">
        <v>2384</v>
      </c>
      <c r="G1110" t="s">
        <v>1566</v>
      </c>
      <c r="H1110" t="s">
        <v>1569</v>
      </c>
      <c r="I1110" t="s">
        <v>1635</v>
      </c>
      <c r="L1110" t="s">
        <v>545</v>
      </c>
      <c r="M1110" t="s">
        <v>546</v>
      </c>
      <c r="N1110" t="s">
        <v>547</v>
      </c>
      <c r="O1110" t="s">
        <v>388</v>
      </c>
      <c r="P1110" t="s">
        <v>544</v>
      </c>
    </row>
    <row r="1111" spans="1:16">
      <c r="A1111">
        <v>11</v>
      </c>
      <c r="B1111">
        <v>15</v>
      </c>
      <c r="C1111">
        <v>8</v>
      </c>
      <c r="D1111" t="s">
        <v>1471</v>
      </c>
      <c r="E1111" t="s">
        <v>3648</v>
      </c>
      <c r="F1111" t="s">
        <v>2384</v>
      </c>
      <c r="G1111" t="s">
        <v>1566</v>
      </c>
      <c r="H1111" t="s">
        <v>1572</v>
      </c>
      <c r="I1111" t="s">
        <v>1635</v>
      </c>
      <c r="L1111" t="s">
        <v>549</v>
      </c>
      <c r="M1111" t="s">
        <v>550</v>
      </c>
      <c r="N1111" t="s">
        <v>551</v>
      </c>
      <c r="O1111" t="s">
        <v>388</v>
      </c>
      <c r="P1111" t="s">
        <v>548</v>
      </c>
    </row>
    <row r="1112" spans="1:16">
      <c r="A1112">
        <v>11</v>
      </c>
      <c r="B1112">
        <v>15</v>
      </c>
      <c r="C1112">
        <v>15</v>
      </c>
      <c r="D1112" t="s">
        <v>1471</v>
      </c>
      <c r="E1112" t="s">
        <v>3649</v>
      </c>
      <c r="F1112" t="s">
        <v>2384</v>
      </c>
      <c r="G1112" t="s">
        <v>1566</v>
      </c>
      <c r="H1112" t="s">
        <v>1570</v>
      </c>
      <c r="I1112" t="s">
        <v>1635</v>
      </c>
      <c r="L1112" t="s">
        <v>541</v>
      </c>
      <c r="M1112" t="s">
        <v>542</v>
      </c>
      <c r="N1112" t="s">
        <v>543</v>
      </c>
      <c r="O1112" t="s">
        <v>388</v>
      </c>
      <c r="P1112" t="s">
        <v>540</v>
      </c>
    </row>
    <row r="1113" spans="1:16">
      <c r="A1113">
        <v>11</v>
      </c>
      <c r="B1113">
        <v>15</v>
      </c>
      <c r="C1113">
        <v>22</v>
      </c>
      <c r="D1113" t="s">
        <v>1471</v>
      </c>
      <c r="E1113" t="s">
        <v>3650</v>
      </c>
      <c r="F1113" t="s">
        <v>2384</v>
      </c>
      <c r="G1113" t="s">
        <v>1566</v>
      </c>
      <c r="H1113" t="s">
        <v>1573</v>
      </c>
      <c r="I1113" t="s">
        <v>1635</v>
      </c>
      <c r="L1113" t="s">
        <v>561</v>
      </c>
      <c r="M1113" t="s">
        <v>562</v>
      </c>
      <c r="N1113" t="s">
        <v>563</v>
      </c>
      <c r="O1113" t="s">
        <v>388</v>
      </c>
      <c r="P1113" t="s">
        <v>560</v>
      </c>
    </row>
    <row r="1114" spans="1:16">
      <c r="A1114">
        <v>11</v>
      </c>
      <c r="B1114">
        <v>15</v>
      </c>
      <c r="C1114">
        <v>29</v>
      </c>
      <c r="D1114" t="s">
        <v>1471</v>
      </c>
      <c r="E1114" t="s">
        <v>3651</v>
      </c>
      <c r="F1114" t="s">
        <v>2384</v>
      </c>
      <c r="G1114" t="s">
        <v>1566</v>
      </c>
      <c r="H1114" t="s">
        <v>1571</v>
      </c>
      <c r="I1114" t="s">
        <v>1635</v>
      </c>
      <c r="L1114" t="s">
        <v>553</v>
      </c>
      <c r="M1114" t="s">
        <v>554</v>
      </c>
      <c r="N1114" t="s">
        <v>555</v>
      </c>
      <c r="O1114" t="s">
        <v>388</v>
      </c>
      <c r="P1114" t="s">
        <v>552</v>
      </c>
    </row>
    <row r="1115" spans="1:16">
      <c r="A1115">
        <v>11</v>
      </c>
      <c r="B1115">
        <v>15</v>
      </c>
      <c r="C1115">
        <v>36</v>
      </c>
      <c r="D1115" t="s">
        <v>1471</v>
      </c>
      <c r="E1115" t="s">
        <v>3652</v>
      </c>
      <c r="F1115" t="s">
        <v>2384</v>
      </c>
      <c r="G1115" t="s">
        <v>1566</v>
      </c>
      <c r="H1115" t="s">
        <v>1574</v>
      </c>
      <c r="I1115" t="s">
        <v>1635</v>
      </c>
      <c r="L1115" t="s">
        <v>557</v>
      </c>
      <c r="M1115" t="s">
        <v>558</v>
      </c>
      <c r="N1115" t="s">
        <v>559</v>
      </c>
      <c r="O1115" t="s">
        <v>388</v>
      </c>
      <c r="P1115" t="s">
        <v>556</v>
      </c>
    </row>
    <row r="1116" spans="1:16">
      <c r="A1116">
        <v>11</v>
      </c>
      <c r="B1116">
        <v>15</v>
      </c>
      <c r="C1116">
        <v>43</v>
      </c>
      <c r="D1116" t="s">
        <v>1471</v>
      </c>
      <c r="E1116" t="s">
        <v>3340</v>
      </c>
      <c r="F1116" t="s">
        <v>2384</v>
      </c>
      <c r="G1116" t="s">
        <v>1566</v>
      </c>
      <c r="H1116" t="s">
        <v>1568</v>
      </c>
      <c r="L1116" t="s">
        <v>440</v>
      </c>
    </row>
    <row r="1117" spans="1:16">
      <c r="A1117">
        <v>11</v>
      </c>
      <c r="B1117">
        <v>15</v>
      </c>
      <c r="C1117">
        <v>44</v>
      </c>
      <c r="D1117" t="s">
        <v>1471</v>
      </c>
      <c r="E1117" t="s">
        <v>3341</v>
      </c>
      <c r="F1117" t="s">
        <v>2384</v>
      </c>
      <c r="G1117" t="s">
        <v>1566</v>
      </c>
      <c r="H1117" t="s">
        <v>1567</v>
      </c>
      <c r="L1117" t="s">
        <v>441</v>
      </c>
    </row>
    <row r="1118" spans="1:16">
      <c r="A1118">
        <v>11</v>
      </c>
      <c r="B1118">
        <v>15</v>
      </c>
      <c r="C1118">
        <v>45</v>
      </c>
      <c r="D1118" t="s">
        <v>1471</v>
      </c>
      <c r="E1118" t="s">
        <v>3342</v>
      </c>
      <c r="F1118" t="s">
        <v>2384</v>
      </c>
      <c r="G1118" t="s">
        <v>1566</v>
      </c>
      <c r="H1118" t="s">
        <v>1673</v>
      </c>
      <c r="L1118" t="s">
        <v>564</v>
      </c>
    </row>
    <row r="1119" spans="1:16">
      <c r="A1119">
        <v>11</v>
      </c>
      <c r="B1119">
        <v>16</v>
      </c>
      <c r="C1119">
        <v>1</v>
      </c>
      <c r="D1119" t="s">
        <v>1471</v>
      </c>
      <c r="E1119" t="s">
        <v>3343</v>
      </c>
      <c r="F1119" t="s">
        <v>2384</v>
      </c>
      <c r="G1119" t="s">
        <v>1566</v>
      </c>
      <c r="H1119" t="s">
        <v>1674</v>
      </c>
      <c r="I1119" t="s">
        <v>1628</v>
      </c>
      <c r="L1119" t="s">
        <v>682</v>
      </c>
    </row>
    <row r="1120" spans="1:16">
      <c r="A1120">
        <v>11</v>
      </c>
      <c r="B1120">
        <v>16</v>
      </c>
      <c r="C1120">
        <v>2</v>
      </c>
      <c r="D1120" t="s">
        <v>1471</v>
      </c>
      <c r="E1120" t="s">
        <v>3344</v>
      </c>
      <c r="F1120" t="s">
        <v>2384</v>
      </c>
      <c r="G1120" t="s">
        <v>1566</v>
      </c>
      <c r="H1120" t="s">
        <v>1578</v>
      </c>
      <c r="I1120" t="s">
        <v>1628</v>
      </c>
      <c r="L1120" t="s">
        <v>677</v>
      </c>
    </row>
    <row r="1121" spans="1:16">
      <c r="A1121">
        <v>11</v>
      </c>
      <c r="B1121">
        <v>16</v>
      </c>
      <c r="C1121">
        <v>3</v>
      </c>
      <c r="D1121" t="s">
        <v>1471</v>
      </c>
      <c r="E1121" t="s">
        <v>3345</v>
      </c>
      <c r="F1121" t="s">
        <v>2384</v>
      </c>
      <c r="G1121" t="s">
        <v>1566</v>
      </c>
      <c r="H1121" t="s">
        <v>1579</v>
      </c>
      <c r="I1121" t="s">
        <v>1628</v>
      </c>
      <c r="L1121" t="s">
        <v>676</v>
      </c>
    </row>
    <row r="1122" spans="1:16">
      <c r="A1122">
        <v>11</v>
      </c>
      <c r="B1122">
        <v>16</v>
      </c>
      <c r="C1122">
        <v>4</v>
      </c>
      <c r="D1122" t="s">
        <v>1471</v>
      </c>
      <c r="E1122" t="s">
        <v>3346</v>
      </c>
      <c r="F1122" t="s">
        <v>2384</v>
      </c>
      <c r="G1122" t="s">
        <v>1566</v>
      </c>
      <c r="H1122" t="s">
        <v>1580</v>
      </c>
      <c r="I1122" t="s">
        <v>1628</v>
      </c>
      <c r="L1122" t="s">
        <v>678</v>
      </c>
    </row>
    <row r="1123" spans="1:16">
      <c r="A1123">
        <v>11</v>
      </c>
      <c r="B1123">
        <v>16</v>
      </c>
      <c r="C1123">
        <v>5</v>
      </c>
      <c r="D1123" t="s">
        <v>1471</v>
      </c>
      <c r="E1123" t="s">
        <v>3347</v>
      </c>
      <c r="F1123" t="s">
        <v>2384</v>
      </c>
      <c r="G1123" t="s">
        <v>1566</v>
      </c>
      <c r="H1123" t="s">
        <v>1581</v>
      </c>
      <c r="I1123" t="s">
        <v>1628</v>
      </c>
      <c r="L1123" t="s">
        <v>679</v>
      </c>
    </row>
    <row r="1124" spans="1:16">
      <c r="A1124">
        <v>11</v>
      </c>
      <c r="B1124">
        <v>16</v>
      </c>
      <c r="C1124">
        <v>6</v>
      </c>
      <c r="D1124" t="s">
        <v>1471</v>
      </c>
      <c r="E1124" t="s">
        <v>3348</v>
      </c>
      <c r="F1124" t="s">
        <v>2384</v>
      </c>
      <c r="G1124" t="s">
        <v>1566</v>
      </c>
      <c r="H1124" t="s">
        <v>1582</v>
      </c>
      <c r="I1124" t="s">
        <v>1628</v>
      </c>
      <c r="L1124" t="s">
        <v>681</v>
      </c>
    </row>
    <row r="1125" spans="1:16">
      <c r="A1125">
        <v>11</v>
      </c>
      <c r="B1125">
        <v>16</v>
      </c>
      <c r="C1125">
        <v>7</v>
      </c>
      <c r="D1125" t="s">
        <v>1471</v>
      </c>
      <c r="E1125" t="s">
        <v>3349</v>
      </c>
      <c r="F1125" t="s">
        <v>2384</v>
      </c>
      <c r="G1125" t="s">
        <v>1566</v>
      </c>
      <c r="H1125" t="s">
        <v>1583</v>
      </c>
      <c r="I1125" t="s">
        <v>1628</v>
      </c>
      <c r="L1125" t="s">
        <v>680</v>
      </c>
    </row>
    <row r="1126" spans="1:16">
      <c r="A1126">
        <v>11</v>
      </c>
      <c r="B1126">
        <v>17</v>
      </c>
      <c r="C1126">
        <v>1</v>
      </c>
      <c r="D1126" t="s">
        <v>1471</v>
      </c>
      <c r="E1126" t="s">
        <v>3653</v>
      </c>
      <c r="F1126" t="s">
        <v>2384</v>
      </c>
      <c r="G1126" t="s">
        <v>1566</v>
      </c>
      <c r="H1126" t="s">
        <v>1576</v>
      </c>
      <c r="I1126" t="s">
        <v>1635</v>
      </c>
      <c r="L1126" t="s">
        <v>602</v>
      </c>
      <c r="M1126" t="s">
        <v>603</v>
      </c>
      <c r="N1126" t="s">
        <v>604</v>
      </c>
      <c r="O1126" t="s">
        <v>388</v>
      </c>
      <c r="P1126" t="s">
        <v>601</v>
      </c>
    </row>
    <row r="1127" spans="1:16">
      <c r="A1127">
        <v>11</v>
      </c>
      <c r="B1127">
        <v>17</v>
      </c>
      <c r="C1127">
        <v>8</v>
      </c>
      <c r="D1127" t="s">
        <v>1471</v>
      </c>
      <c r="E1127" t="s">
        <v>3654</v>
      </c>
      <c r="F1127" t="s">
        <v>2384</v>
      </c>
      <c r="G1127" t="s">
        <v>1566</v>
      </c>
      <c r="H1127" t="s">
        <v>1577</v>
      </c>
      <c r="I1127" t="s">
        <v>1635</v>
      </c>
      <c r="L1127" t="s">
        <v>598</v>
      </c>
      <c r="M1127" t="s">
        <v>599</v>
      </c>
      <c r="N1127" t="s">
        <v>600</v>
      </c>
      <c r="O1127" t="s">
        <v>388</v>
      </c>
      <c r="P1127" t="s">
        <v>597</v>
      </c>
    </row>
    <row r="1128" spans="1:16">
      <c r="A1128">
        <v>11</v>
      </c>
      <c r="B1128">
        <v>17</v>
      </c>
      <c r="C1128">
        <v>15</v>
      </c>
      <c r="D1128" t="s">
        <v>1471</v>
      </c>
      <c r="E1128" t="s">
        <v>3350</v>
      </c>
      <c r="F1128" t="s">
        <v>2384</v>
      </c>
      <c r="G1128" t="s">
        <v>1566</v>
      </c>
      <c r="H1128" t="s">
        <v>1675</v>
      </c>
      <c r="I1128" t="s">
        <v>349</v>
      </c>
      <c r="L1128" t="s">
        <v>475</v>
      </c>
    </row>
    <row r="1129" spans="1:16">
      <c r="A1129">
        <v>11</v>
      </c>
      <c r="B1129">
        <v>17</v>
      </c>
      <c r="C1129">
        <v>16</v>
      </c>
      <c r="D1129" t="s">
        <v>1471</v>
      </c>
      <c r="E1129" t="s">
        <v>3351</v>
      </c>
      <c r="F1129" t="s">
        <v>2384</v>
      </c>
      <c r="G1129" t="s">
        <v>1566</v>
      </c>
      <c r="H1129" t="s">
        <v>1575</v>
      </c>
      <c r="I1129" t="s">
        <v>349</v>
      </c>
      <c r="L1129" t="s">
        <v>439</v>
      </c>
    </row>
    <row r="1130" spans="1:16">
      <c r="A1130">
        <v>11</v>
      </c>
      <c r="B1130">
        <v>17</v>
      </c>
      <c r="C1130">
        <v>17</v>
      </c>
      <c r="D1130" t="s">
        <v>1471</v>
      </c>
      <c r="E1130" t="s">
        <v>3352</v>
      </c>
      <c r="F1130" t="s">
        <v>2384</v>
      </c>
      <c r="G1130" t="s">
        <v>1566</v>
      </c>
      <c r="H1130" t="s">
        <v>1584</v>
      </c>
      <c r="I1130" t="s">
        <v>1628</v>
      </c>
      <c r="L1130" t="s">
        <v>675</v>
      </c>
    </row>
    <row r="1131" spans="1:16">
      <c r="A1131">
        <v>11</v>
      </c>
      <c r="B1131">
        <v>17</v>
      </c>
      <c r="C1131">
        <v>18</v>
      </c>
      <c r="D1131" t="s">
        <v>1471</v>
      </c>
      <c r="E1131" t="s">
        <v>3353</v>
      </c>
      <c r="F1131" t="s">
        <v>2384</v>
      </c>
      <c r="G1131" t="s">
        <v>1566</v>
      </c>
      <c r="H1131" t="s">
        <v>1585</v>
      </c>
      <c r="I1131" t="s">
        <v>1628</v>
      </c>
      <c r="L1131" t="s">
        <v>755</v>
      </c>
    </row>
    <row r="1132" spans="1:16">
      <c r="A1132">
        <v>11</v>
      </c>
      <c r="B1132">
        <v>17</v>
      </c>
      <c r="C1132">
        <v>19</v>
      </c>
      <c r="D1132" t="s">
        <v>1471</v>
      </c>
      <c r="E1132" t="s">
        <v>3354</v>
      </c>
      <c r="F1132" t="s">
        <v>2384</v>
      </c>
      <c r="G1132" t="s">
        <v>1566</v>
      </c>
      <c r="H1132" t="s">
        <v>1586</v>
      </c>
      <c r="I1132" t="s">
        <v>1628</v>
      </c>
      <c r="L1132" t="s">
        <v>685</v>
      </c>
    </row>
    <row r="1133" spans="1:16">
      <c r="A1133">
        <v>11</v>
      </c>
      <c r="B1133">
        <v>17</v>
      </c>
      <c r="C1133">
        <v>20</v>
      </c>
      <c r="D1133" t="s">
        <v>1471</v>
      </c>
      <c r="E1133" t="s">
        <v>3355</v>
      </c>
      <c r="F1133" t="s">
        <v>2384</v>
      </c>
      <c r="G1133" t="s">
        <v>1566</v>
      </c>
      <c r="H1133" t="s">
        <v>1587</v>
      </c>
      <c r="I1133" t="s">
        <v>1628</v>
      </c>
      <c r="L1133" t="s">
        <v>684</v>
      </c>
    </row>
    <row r="1134" spans="1:16">
      <c r="A1134">
        <v>11</v>
      </c>
      <c r="B1134">
        <v>17</v>
      </c>
      <c r="C1134">
        <v>21</v>
      </c>
      <c r="D1134" t="s">
        <v>1471</v>
      </c>
      <c r="E1134" t="s">
        <v>3655</v>
      </c>
      <c r="F1134" t="s">
        <v>2384</v>
      </c>
      <c r="G1134" t="s">
        <v>1566</v>
      </c>
      <c r="H1134" t="s">
        <v>1588</v>
      </c>
      <c r="I1134" t="s">
        <v>1635</v>
      </c>
      <c r="L1134" t="s">
        <v>688</v>
      </c>
      <c r="M1134" t="s">
        <v>689</v>
      </c>
      <c r="N1134" t="s">
        <v>388</v>
      </c>
      <c r="O1134" t="s">
        <v>687</v>
      </c>
    </row>
    <row r="1135" spans="1:16">
      <c r="A1135">
        <v>11</v>
      </c>
      <c r="B1135">
        <v>17</v>
      </c>
      <c r="C1135">
        <v>28</v>
      </c>
      <c r="D1135" t="s">
        <v>1471</v>
      </c>
      <c r="E1135" t="s">
        <v>3356</v>
      </c>
      <c r="F1135" t="s">
        <v>2384</v>
      </c>
      <c r="G1135" t="s">
        <v>1566</v>
      </c>
      <c r="H1135" t="s">
        <v>1589</v>
      </c>
      <c r="I1135" t="s">
        <v>1628</v>
      </c>
      <c r="L1135" t="s">
        <v>686</v>
      </c>
    </row>
    <row r="1136" spans="1:16">
      <c r="A1136">
        <v>11</v>
      </c>
      <c r="B1136">
        <v>17</v>
      </c>
      <c r="C1136">
        <v>29</v>
      </c>
      <c r="D1136" t="s">
        <v>1471</v>
      </c>
      <c r="E1136" t="s">
        <v>3357</v>
      </c>
      <c r="F1136" t="s">
        <v>2384</v>
      </c>
      <c r="G1136" t="s">
        <v>1566</v>
      </c>
      <c r="H1136" t="s">
        <v>1590</v>
      </c>
      <c r="L1136" t="s">
        <v>526</v>
      </c>
    </row>
    <row r="1137" spans="1:12">
      <c r="A1137">
        <v>11</v>
      </c>
      <c r="B1137">
        <v>17</v>
      </c>
      <c r="C1137">
        <v>30</v>
      </c>
      <c r="D1137" t="s">
        <v>1471</v>
      </c>
      <c r="E1137" t="s">
        <v>3358</v>
      </c>
      <c r="F1137" t="s">
        <v>2384</v>
      </c>
      <c r="G1137" t="s">
        <v>1566</v>
      </c>
      <c r="H1137" t="s">
        <v>1592</v>
      </c>
      <c r="L1137" t="s">
        <v>528</v>
      </c>
    </row>
    <row r="1138" spans="1:12">
      <c r="A1138">
        <v>11</v>
      </c>
      <c r="B1138">
        <v>17</v>
      </c>
      <c r="C1138">
        <v>31</v>
      </c>
      <c r="D1138" t="s">
        <v>1471</v>
      </c>
      <c r="E1138" t="s">
        <v>3359</v>
      </c>
      <c r="F1138" t="s">
        <v>2384</v>
      </c>
      <c r="G1138" t="s">
        <v>1566</v>
      </c>
      <c r="H1138" t="s">
        <v>1591</v>
      </c>
      <c r="L1138" t="s">
        <v>527</v>
      </c>
    </row>
    <row r="1139" spans="1:12">
      <c r="A1139">
        <v>11</v>
      </c>
      <c r="B1139">
        <v>17</v>
      </c>
      <c r="C1139">
        <v>32</v>
      </c>
      <c r="D1139" t="s">
        <v>1471</v>
      </c>
      <c r="E1139" t="s">
        <v>3360</v>
      </c>
      <c r="F1139" t="s">
        <v>2384</v>
      </c>
      <c r="G1139" t="s">
        <v>1566</v>
      </c>
      <c r="H1139" t="s">
        <v>1593</v>
      </c>
      <c r="L1139" t="s">
        <v>529</v>
      </c>
    </row>
    <row r="1140" spans="1:12">
      <c r="A1140">
        <v>11</v>
      </c>
      <c r="B1140">
        <v>17</v>
      </c>
      <c r="C1140">
        <v>33</v>
      </c>
      <c r="D1140" t="s">
        <v>1471</v>
      </c>
      <c r="E1140" t="s">
        <v>3361</v>
      </c>
      <c r="F1140" t="s">
        <v>2384</v>
      </c>
      <c r="G1140" t="s">
        <v>1566</v>
      </c>
      <c r="H1140" t="s">
        <v>1676</v>
      </c>
      <c r="I1140" t="s">
        <v>1628</v>
      </c>
      <c r="L1140" t="s">
        <v>493</v>
      </c>
    </row>
    <row r="1141" spans="1:12">
      <c r="A1141">
        <v>11</v>
      </c>
      <c r="B1141">
        <v>18</v>
      </c>
      <c r="C1141">
        <v>1</v>
      </c>
      <c r="D1141" t="s">
        <v>1471</v>
      </c>
      <c r="E1141" t="s">
        <v>3362</v>
      </c>
      <c r="F1141" t="s">
        <v>2384</v>
      </c>
      <c r="G1141" t="s">
        <v>1566</v>
      </c>
      <c r="H1141" t="s">
        <v>1678</v>
      </c>
      <c r="I1141" t="s">
        <v>1628</v>
      </c>
      <c r="L1141" t="s">
        <v>1472</v>
      </c>
    </row>
    <row r="1142" spans="1:12">
      <c r="A1142">
        <v>11</v>
      </c>
      <c r="B1142">
        <v>18</v>
      </c>
      <c r="C1142">
        <v>2</v>
      </c>
      <c r="D1142" t="s">
        <v>1471</v>
      </c>
      <c r="E1142" t="s">
        <v>3363</v>
      </c>
      <c r="F1142" t="s">
        <v>2384</v>
      </c>
      <c r="G1142" t="s">
        <v>1566</v>
      </c>
      <c r="H1142" t="s">
        <v>1677</v>
      </c>
      <c r="I1142" t="s">
        <v>1628</v>
      </c>
      <c r="L1142" t="s">
        <v>1474</v>
      </c>
    </row>
    <row r="1143" spans="1:12">
      <c r="A1143">
        <v>11</v>
      </c>
      <c r="B1143">
        <v>18</v>
      </c>
      <c r="C1143">
        <v>3</v>
      </c>
      <c r="D1143" t="s">
        <v>1471</v>
      </c>
      <c r="E1143" t="s">
        <v>3364</v>
      </c>
      <c r="F1143" t="s">
        <v>2384</v>
      </c>
      <c r="G1143" t="s">
        <v>1566</v>
      </c>
      <c r="H1143" t="s">
        <v>1594</v>
      </c>
      <c r="I1143" t="s">
        <v>1628</v>
      </c>
      <c r="L1143" t="s">
        <v>1478</v>
      </c>
    </row>
    <row r="1144" spans="1:12">
      <c r="A1144">
        <v>11</v>
      </c>
      <c r="B1144">
        <v>18</v>
      </c>
      <c r="C1144">
        <v>4</v>
      </c>
      <c r="D1144" t="s">
        <v>1471</v>
      </c>
      <c r="E1144" t="s">
        <v>3365</v>
      </c>
      <c r="F1144" t="s">
        <v>2384</v>
      </c>
      <c r="G1144" t="s">
        <v>1566</v>
      </c>
      <c r="H1144" t="s">
        <v>1595</v>
      </c>
      <c r="I1144" t="s">
        <v>1628</v>
      </c>
      <c r="L1144" t="s">
        <v>1473</v>
      </c>
    </row>
    <row r="1145" spans="1:12">
      <c r="A1145">
        <v>11</v>
      </c>
      <c r="B1145">
        <v>18</v>
      </c>
      <c r="C1145">
        <v>5</v>
      </c>
      <c r="D1145" t="s">
        <v>1471</v>
      </c>
      <c r="E1145" t="s">
        <v>3366</v>
      </c>
      <c r="F1145" t="s">
        <v>2384</v>
      </c>
      <c r="G1145" t="s">
        <v>1566</v>
      </c>
      <c r="H1145" t="s">
        <v>1596</v>
      </c>
      <c r="I1145" t="s">
        <v>1628</v>
      </c>
      <c r="L1145" t="s">
        <v>1475</v>
      </c>
    </row>
    <row r="1146" spans="1:12">
      <c r="A1146">
        <v>11</v>
      </c>
      <c r="B1146">
        <v>18</v>
      </c>
      <c r="C1146">
        <v>6</v>
      </c>
      <c r="D1146" t="s">
        <v>1471</v>
      </c>
      <c r="E1146" t="s">
        <v>3367</v>
      </c>
      <c r="F1146" t="s">
        <v>2384</v>
      </c>
      <c r="G1146" t="s">
        <v>1566</v>
      </c>
      <c r="H1146" t="s">
        <v>1597</v>
      </c>
      <c r="I1146" t="s">
        <v>1628</v>
      </c>
      <c r="L1146" t="s">
        <v>1476</v>
      </c>
    </row>
    <row r="1147" spans="1:12">
      <c r="A1147">
        <v>11</v>
      </c>
      <c r="B1147">
        <v>18</v>
      </c>
      <c r="C1147">
        <v>7</v>
      </c>
      <c r="D1147" t="s">
        <v>1471</v>
      </c>
      <c r="E1147" t="s">
        <v>3368</v>
      </c>
      <c r="F1147" t="s">
        <v>2384</v>
      </c>
      <c r="G1147" t="s">
        <v>1566</v>
      </c>
      <c r="H1147" t="s">
        <v>1598</v>
      </c>
      <c r="L1147" t="s">
        <v>1477</v>
      </c>
    </row>
    <row r="1148" spans="1:12">
      <c r="A1148">
        <v>11</v>
      </c>
      <c r="B1148">
        <v>18</v>
      </c>
      <c r="C1148">
        <v>8</v>
      </c>
      <c r="D1148" t="s">
        <v>1471</v>
      </c>
      <c r="E1148" t="s">
        <v>3369</v>
      </c>
      <c r="F1148" t="s">
        <v>2384</v>
      </c>
      <c r="G1148" t="s">
        <v>1566</v>
      </c>
      <c r="H1148" t="s">
        <v>1599</v>
      </c>
      <c r="I1148" t="s">
        <v>1628</v>
      </c>
      <c r="L1148" t="s">
        <v>654</v>
      </c>
    </row>
    <row r="1149" spans="1:12">
      <c r="A1149">
        <v>11</v>
      </c>
      <c r="B1149">
        <v>18</v>
      </c>
      <c r="C1149">
        <v>9</v>
      </c>
      <c r="D1149" t="s">
        <v>1471</v>
      </c>
      <c r="E1149" t="s">
        <v>3370</v>
      </c>
      <c r="F1149" t="s">
        <v>2384</v>
      </c>
      <c r="G1149" t="s">
        <v>1566</v>
      </c>
      <c r="H1149" t="s">
        <v>1600</v>
      </c>
      <c r="I1149" t="s">
        <v>1628</v>
      </c>
      <c r="L1149" t="s">
        <v>653</v>
      </c>
    </row>
    <row r="1150" spans="1:12">
      <c r="A1150">
        <v>11</v>
      </c>
      <c r="B1150">
        <v>18</v>
      </c>
      <c r="C1150">
        <v>10</v>
      </c>
      <c r="D1150" t="s">
        <v>1471</v>
      </c>
      <c r="E1150" t="s">
        <v>3371</v>
      </c>
      <c r="F1150" t="s">
        <v>2384</v>
      </c>
      <c r="G1150" t="s">
        <v>1566</v>
      </c>
      <c r="H1150" t="s">
        <v>1601</v>
      </c>
      <c r="I1150" t="s">
        <v>1628</v>
      </c>
      <c r="L1150" t="s">
        <v>655</v>
      </c>
    </row>
    <row r="1151" spans="1:12">
      <c r="A1151">
        <v>11</v>
      </c>
      <c r="B1151">
        <v>18</v>
      </c>
      <c r="C1151">
        <v>11</v>
      </c>
      <c r="D1151" t="s">
        <v>1471</v>
      </c>
      <c r="E1151" t="s">
        <v>3372</v>
      </c>
      <c r="F1151" t="s">
        <v>2384</v>
      </c>
      <c r="G1151" t="s">
        <v>1566</v>
      </c>
      <c r="H1151" t="s">
        <v>1602</v>
      </c>
      <c r="I1151" t="s">
        <v>1628</v>
      </c>
      <c r="L1151" t="s">
        <v>656</v>
      </c>
    </row>
    <row r="1152" spans="1:12">
      <c r="A1152">
        <v>11</v>
      </c>
      <c r="B1152">
        <v>18</v>
      </c>
      <c r="C1152">
        <v>12</v>
      </c>
      <c r="D1152" t="s">
        <v>1471</v>
      </c>
      <c r="E1152" t="s">
        <v>3373</v>
      </c>
      <c r="F1152" t="s">
        <v>2384</v>
      </c>
      <c r="G1152" t="s">
        <v>1566</v>
      </c>
      <c r="H1152" t="s">
        <v>1603</v>
      </c>
      <c r="I1152" t="s">
        <v>1628</v>
      </c>
      <c r="L1152" t="s">
        <v>658</v>
      </c>
    </row>
    <row r="1153" spans="1:12">
      <c r="A1153">
        <v>11</v>
      </c>
      <c r="B1153">
        <v>18</v>
      </c>
      <c r="C1153">
        <v>13</v>
      </c>
      <c r="D1153" t="s">
        <v>1471</v>
      </c>
      <c r="E1153" t="s">
        <v>3374</v>
      </c>
      <c r="F1153" t="s">
        <v>2384</v>
      </c>
      <c r="G1153" t="s">
        <v>1566</v>
      </c>
      <c r="H1153" t="s">
        <v>1604</v>
      </c>
      <c r="L1153" t="s">
        <v>657</v>
      </c>
    </row>
    <row r="1154" spans="1:12">
      <c r="A1154">
        <v>11</v>
      </c>
      <c r="B1154">
        <v>18</v>
      </c>
      <c r="C1154">
        <v>14</v>
      </c>
      <c r="D1154" t="s">
        <v>1471</v>
      </c>
      <c r="E1154" t="s">
        <v>3375</v>
      </c>
      <c r="F1154" t="s">
        <v>2384</v>
      </c>
      <c r="G1154" t="s">
        <v>1566</v>
      </c>
      <c r="H1154" t="s">
        <v>1605</v>
      </c>
      <c r="I1154" t="s">
        <v>1628</v>
      </c>
      <c r="L1154" t="s">
        <v>637</v>
      </c>
    </row>
    <row r="1155" spans="1:12">
      <c r="A1155">
        <v>11</v>
      </c>
      <c r="B1155">
        <v>18</v>
      </c>
      <c r="C1155">
        <v>15</v>
      </c>
      <c r="D1155" t="s">
        <v>1471</v>
      </c>
      <c r="E1155" t="s">
        <v>3376</v>
      </c>
      <c r="F1155" t="s">
        <v>2384</v>
      </c>
      <c r="G1155" t="s">
        <v>1566</v>
      </c>
      <c r="H1155" t="s">
        <v>1606</v>
      </c>
      <c r="L1155" t="s">
        <v>651</v>
      </c>
    </row>
    <row r="1156" spans="1:12">
      <c r="A1156">
        <v>11</v>
      </c>
      <c r="B1156">
        <v>18</v>
      </c>
      <c r="C1156">
        <v>16</v>
      </c>
      <c r="D1156" t="s">
        <v>1471</v>
      </c>
      <c r="E1156" t="s">
        <v>3377</v>
      </c>
      <c r="F1156" t="s">
        <v>2384</v>
      </c>
      <c r="G1156" t="s">
        <v>1566</v>
      </c>
      <c r="H1156" t="s">
        <v>1607</v>
      </c>
      <c r="L1156" t="s">
        <v>638</v>
      </c>
    </row>
    <row r="1157" spans="1:12">
      <c r="A1157">
        <v>11</v>
      </c>
      <c r="B1157">
        <v>18</v>
      </c>
      <c r="C1157">
        <v>17</v>
      </c>
      <c r="D1157" t="s">
        <v>1471</v>
      </c>
      <c r="E1157" t="s">
        <v>3378</v>
      </c>
      <c r="F1157" t="s">
        <v>2384</v>
      </c>
      <c r="G1157" t="s">
        <v>1566</v>
      </c>
      <c r="H1157" t="s">
        <v>1608</v>
      </c>
      <c r="L1157" t="s">
        <v>648</v>
      </c>
    </row>
    <row r="1158" spans="1:12">
      <c r="A1158">
        <v>11</v>
      </c>
      <c r="B1158">
        <v>18</v>
      </c>
      <c r="C1158">
        <v>18</v>
      </c>
      <c r="D1158" t="s">
        <v>1471</v>
      </c>
      <c r="E1158" t="s">
        <v>3379</v>
      </c>
      <c r="F1158" t="s">
        <v>2384</v>
      </c>
      <c r="G1158" t="s">
        <v>1609</v>
      </c>
      <c r="H1158" t="s">
        <v>340</v>
      </c>
      <c r="K1158">
        <v>1</v>
      </c>
      <c r="L1158" t="s">
        <v>641</v>
      </c>
    </row>
    <row r="1159" spans="1:12">
      <c r="A1159">
        <v>11</v>
      </c>
      <c r="B1159">
        <v>18</v>
      </c>
      <c r="C1159">
        <v>19</v>
      </c>
      <c r="D1159" t="s">
        <v>1471</v>
      </c>
      <c r="E1159" t="s">
        <v>3380</v>
      </c>
      <c r="F1159" t="s">
        <v>2384</v>
      </c>
      <c r="G1159" t="s">
        <v>1609</v>
      </c>
      <c r="H1159" t="s">
        <v>320</v>
      </c>
      <c r="K1159">
        <v>1</v>
      </c>
      <c r="L1159" t="s">
        <v>639</v>
      </c>
    </row>
    <row r="1160" spans="1:12">
      <c r="A1160">
        <v>11</v>
      </c>
      <c r="B1160">
        <v>18</v>
      </c>
      <c r="C1160">
        <v>20</v>
      </c>
      <c r="D1160" t="s">
        <v>1471</v>
      </c>
      <c r="E1160" t="s">
        <v>3381</v>
      </c>
      <c r="F1160" t="s">
        <v>2384</v>
      </c>
      <c r="G1160" t="s">
        <v>1609</v>
      </c>
      <c r="H1160" t="s">
        <v>341</v>
      </c>
      <c r="K1160">
        <v>1</v>
      </c>
      <c r="L1160" t="s">
        <v>640</v>
      </c>
    </row>
    <row r="1161" spans="1:12">
      <c r="A1161">
        <v>11</v>
      </c>
      <c r="B1161">
        <v>18</v>
      </c>
      <c r="C1161">
        <v>21</v>
      </c>
      <c r="D1161" t="s">
        <v>1471</v>
      </c>
      <c r="E1161" t="s">
        <v>3382</v>
      </c>
      <c r="F1161" t="s">
        <v>2384</v>
      </c>
      <c r="G1161" t="s">
        <v>1609</v>
      </c>
      <c r="H1161" t="s">
        <v>340</v>
      </c>
      <c r="K1161">
        <v>1</v>
      </c>
      <c r="L1161" t="s">
        <v>644</v>
      </c>
    </row>
    <row r="1162" spans="1:12">
      <c r="A1162">
        <v>11</v>
      </c>
      <c r="B1162">
        <v>18</v>
      </c>
      <c r="C1162">
        <v>22</v>
      </c>
      <c r="D1162" t="s">
        <v>1471</v>
      </c>
      <c r="E1162" t="s">
        <v>3383</v>
      </c>
      <c r="F1162" t="s">
        <v>2384</v>
      </c>
      <c r="G1162" t="s">
        <v>1609</v>
      </c>
      <c r="H1162" t="s">
        <v>320</v>
      </c>
      <c r="K1162">
        <v>1</v>
      </c>
      <c r="L1162" t="s">
        <v>642</v>
      </c>
    </row>
    <row r="1163" spans="1:12">
      <c r="A1163">
        <v>11</v>
      </c>
      <c r="B1163">
        <v>18</v>
      </c>
      <c r="C1163">
        <v>23</v>
      </c>
      <c r="D1163" t="s">
        <v>1471</v>
      </c>
      <c r="E1163" t="s">
        <v>3384</v>
      </c>
      <c r="F1163" t="s">
        <v>2384</v>
      </c>
      <c r="G1163" t="s">
        <v>1609</v>
      </c>
      <c r="H1163" t="s">
        <v>341</v>
      </c>
      <c r="K1163">
        <v>1</v>
      </c>
      <c r="L1163" t="s">
        <v>643</v>
      </c>
    </row>
    <row r="1164" spans="1:12">
      <c r="A1164">
        <v>11</v>
      </c>
      <c r="B1164">
        <v>18</v>
      </c>
      <c r="C1164">
        <v>24</v>
      </c>
      <c r="D1164" t="s">
        <v>1471</v>
      </c>
      <c r="E1164" t="s">
        <v>3385</v>
      </c>
      <c r="F1164" t="s">
        <v>2384</v>
      </c>
      <c r="G1164" t="s">
        <v>1609</v>
      </c>
      <c r="H1164" t="s">
        <v>340</v>
      </c>
      <c r="K1164">
        <v>1</v>
      </c>
      <c r="L1164" t="s">
        <v>647</v>
      </c>
    </row>
    <row r="1165" spans="1:12">
      <c r="A1165">
        <v>11</v>
      </c>
      <c r="B1165">
        <v>18</v>
      </c>
      <c r="C1165">
        <v>25</v>
      </c>
      <c r="D1165" t="s">
        <v>1471</v>
      </c>
      <c r="E1165" t="s">
        <v>3386</v>
      </c>
      <c r="F1165" t="s">
        <v>2384</v>
      </c>
      <c r="G1165" t="s">
        <v>1609</v>
      </c>
      <c r="H1165" t="s">
        <v>320</v>
      </c>
      <c r="K1165">
        <v>1</v>
      </c>
      <c r="L1165" t="s">
        <v>645</v>
      </c>
    </row>
    <row r="1166" spans="1:12">
      <c r="A1166">
        <v>11</v>
      </c>
      <c r="B1166">
        <v>18</v>
      </c>
      <c r="C1166">
        <v>26</v>
      </c>
      <c r="D1166" t="s">
        <v>1471</v>
      </c>
      <c r="E1166" t="s">
        <v>3387</v>
      </c>
      <c r="F1166" t="s">
        <v>2384</v>
      </c>
      <c r="G1166" t="s">
        <v>1609</v>
      </c>
      <c r="H1166" t="s">
        <v>341</v>
      </c>
      <c r="K1166">
        <v>1</v>
      </c>
      <c r="L1166" t="s">
        <v>646</v>
      </c>
    </row>
    <row r="1167" spans="1:12">
      <c r="A1167">
        <v>11</v>
      </c>
      <c r="B1167">
        <v>18</v>
      </c>
      <c r="C1167">
        <v>27</v>
      </c>
      <c r="D1167" t="s">
        <v>1471</v>
      </c>
      <c r="E1167" t="s">
        <v>3388</v>
      </c>
      <c r="F1167" t="s">
        <v>2384</v>
      </c>
      <c r="G1167" t="s">
        <v>1566</v>
      </c>
      <c r="H1167" t="s">
        <v>1679</v>
      </c>
      <c r="L1167" t="s">
        <v>649</v>
      </c>
    </row>
    <row r="1168" spans="1:12">
      <c r="A1168">
        <v>11</v>
      </c>
      <c r="B1168">
        <v>18</v>
      </c>
      <c r="C1168">
        <v>28</v>
      </c>
      <c r="D1168" t="s">
        <v>1471</v>
      </c>
      <c r="E1168" t="s">
        <v>3389</v>
      </c>
      <c r="F1168" t="s">
        <v>2384</v>
      </c>
      <c r="G1168" t="s">
        <v>1566</v>
      </c>
      <c r="H1168" t="s">
        <v>1610</v>
      </c>
      <c r="L1168" t="s">
        <v>650</v>
      </c>
    </row>
    <row r="1169" spans="1:18">
      <c r="A1169">
        <v>11</v>
      </c>
      <c r="B1169">
        <v>18</v>
      </c>
      <c r="C1169">
        <v>29</v>
      </c>
      <c r="D1169" t="s">
        <v>1471</v>
      </c>
      <c r="E1169" t="s">
        <v>3390</v>
      </c>
      <c r="F1169" t="s">
        <v>2384</v>
      </c>
      <c r="G1169" t="s">
        <v>1566</v>
      </c>
      <c r="H1169" t="s">
        <v>1611</v>
      </c>
      <c r="L1169" t="s">
        <v>652</v>
      </c>
    </row>
    <row r="1170" spans="1:18">
      <c r="A1170">
        <v>11</v>
      </c>
      <c r="B1170">
        <v>19</v>
      </c>
      <c r="C1170">
        <v>1</v>
      </c>
      <c r="D1170" t="s">
        <v>1471</v>
      </c>
      <c r="E1170" t="s">
        <v>3391</v>
      </c>
      <c r="F1170" t="s">
        <v>2384</v>
      </c>
      <c r="G1170" t="s">
        <v>1566</v>
      </c>
      <c r="H1170" t="s">
        <v>1612</v>
      </c>
      <c r="I1170" t="s">
        <v>349</v>
      </c>
      <c r="L1170" t="s">
        <v>539</v>
      </c>
    </row>
    <row r="1171" spans="1:18">
      <c r="A1171">
        <v>11</v>
      </c>
      <c r="B1171">
        <v>19</v>
      </c>
      <c r="C1171">
        <v>2</v>
      </c>
      <c r="D1171" t="s">
        <v>1471</v>
      </c>
      <c r="E1171" t="s">
        <v>3392</v>
      </c>
      <c r="F1171" t="s">
        <v>2384</v>
      </c>
      <c r="G1171" t="s">
        <v>1566</v>
      </c>
      <c r="H1171" t="s">
        <v>1680</v>
      </c>
      <c r="I1171" t="s">
        <v>349</v>
      </c>
      <c r="L1171" t="s">
        <v>492</v>
      </c>
    </row>
    <row r="1172" spans="1:18">
      <c r="A1172">
        <v>11</v>
      </c>
      <c r="B1172">
        <v>19</v>
      </c>
      <c r="C1172">
        <v>3</v>
      </c>
      <c r="D1172" t="s">
        <v>1471</v>
      </c>
      <c r="E1172" t="s">
        <v>3393</v>
      </c>
      <c r="F1172" t="s">
        <v>2384</v>
      </c>
      <c r="G1172" t="s">
        <v>1566</v>
      </c>
      <c r="H1172" t="s">
        <v>1613</v>
      </c>
      <c r="I1172" t="s">
        <v>349</v>
      </c>
      <c r="L1172" t="s">
        <v>474</v>
      </c>
    </row>
    <row r="1173" spans="1:18">
      <c r="A1173">
        <v>11</v>
      </c>
      <c r="B1173">
        <v>19</v>
      </c>
      <c r="C1173">
        <v>4</v>
      </c>
      <c r="D1173" t="s">
        <v>1471</v>
      </c>
      <c r="E1173" t="s">
        <v>3394</v>
      </c>
      <c r="F1173" t="s">
        <v>2384</v>
      </c>
      <c r="G1173" t="s">
        <v>1566</v>
      </c>
      <c r="H1173" t="s">
        <v>1681</v>
      </c>
      <c r="I1173" t="s">
        <v>1628</v>
      </c>
      <c r="L1173" t="s">
        <v>683</v>
      </c>
    </row>
    <row r="1174" spans="1:18">
      <c r="A1174">
        <v>11</v>
      </c>
      <c r="B1174">
        <v>19</v>
      </c>
      <c r="C1174">
        <v>5</v>
      </c>
      <c r="D1174" t="s">
        <v>1471</v>
      </c>
      <c r="E1174" t="s">
        <v>3395</v>
      </c>
      <c r="F1174" t="s">
        <v>2384</v>
      </c>
      <c r="G1174" t="s">
        <v>1566</v>
      </c>
      <c r="H1174" t="s">
        <v>1614</v>
      </c>
      <c r="I1174" t="s">
        <v>1628</v>
      </c>
      <c r="L1174" t="s">
        <v>530</v>
      </c>
    </row>
    <row r="1175" spans="1:18">
      <c r="A1175">
        <v>11</v>
      </c>
      <c r="B1175">
        <v>19</v>
      </c>
      <c r="C1175">
        <v>6</v>
      </c>
      <c r="D1175" t="s">
        <v>1471</v>
      </c>
      <c r="E1175" t="s">
        <v>3543</v>
      </c>
      <c r="F1175" t="s">
        <v>2384</v>
      </c>
      <c r="G1175" t="s">
        <v>1566</v>
      </c>
      <c r="H1175" t="s">
        <v>1615</v>
      </c>
      <c r="I1175" t="s">
        <v>1629</v>
      </c>
      <c r="L1175" t="s">
        <v>536</v>
      </c>
      <c r="M1175" t="s">
        <v>538</v>
      </c>
      <c r="N1175" t="s">
        <v>12</v>
      </c>
      <c r="O1175" t="s">
        <v>535</v>
      </c>
      <c r="P1175" t="s">
        <v>11</v>
      </c>
      <c r="Q1175" t="s">
        <v>537</v>
      </c>
      <c r="R1175" t="s">
        <v>364</v>
      </c>
    </row>
    <row r="1176" spans="1:18">
      <c r="A1176">
        <v>11</v>
      </c>
      <c r="B1176">
        <v>19</v>
      </c>
      <c r="C1176">
        <v>10</v>
      </c>
      <c r="D1176" t="s">
        <v>1471</v>
      </c>
      <c r="E1176" t="s">
        <v>3544</v>
      </c>
      <c r="F1176" t="s">
        <v>2384</v>
      </c>
      <c r="G1176" t="s">
        <v>1566</v>
      </c>
      <c r="H1176" t="s">
        <v>1616</v>
      </c>
      <c r="I1176" t="s">
        <v>1629</v>
      </c>
      <c r="L1176" t="s">
        <v>532</v>
      </c>
      <c r="M1176" t="s">
        <v>534</v>
      </c>
      <c r="N1176" t="s">
        <v>12</v>
      </c>
      <c r="O1176" t="s">
        <v>531</v>
      </c>
      <c r="P1176" t="s">
        <v>11</v>
      </c>
      <c r="Q1176" t="s">
        <v>533</v>
      </c>
      <c r="R1176" t="s">
        <v>364</v>
      </c>
    </row>
    <row r="1177" spans="1:18">
      <c r="A1177">
        <v>11</v>
      </c>
      <c r="B1177">
        <v>19</v>
      </c>
      <c r="C1177">
        <v>14</v>
      </c>
      <c r="D1177" t="s">
        <v>1471</v>
      </c>
      <c r="E1177" t="s">
        <v>3396</v>
      </c>
      <c r="F1177" t="s">
        <v>2384</v>
      </c>
      <c r="G1177" t="s">
        <v>1566</v>
      </c>
      <c r="H1177" t="s">
        <v>1682</v>
      </c>
      <c r="I1177" t="s">
        <v>1628</v>
      </c>
      <c r="L1177" t="s">
        <v>722</v>
      </c>
    </row>
  </sheetData>
  <autoFilter ref="A2:U1177" xr:uid="{E7769929-6C54-4619-AF38-6C6231FBF5F4}"/>
  <phoneticPr fontId="3"/>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40448-66F1-4F9E-A611-2940FD75734E}">
  <sheetPr codeName="Sheet37">
    <tabColor theme="0" tint="-0.499984740745262"/>
    <pageSetUpPr autoPageBreaks="0"/>
  </sheetPr>
  <dimension ref="A1:CN107"/>
  <sheetViews>
    <sheetView showGridLines="0" view="pageBreakPreview" topLeftCell="B1" zoomScaleNormal="100" zoomScaleSheetLayoutView="100" workbookViewId="0">
      <selection activeCell="CR19" sqref="CR19"/>
    </sheetView>
  </sheetViews>
  <sheetFormatPr defaultColWidth="8.19921875" defaultRowHeight="12"/>
  <cols>
    <col min="1" max="69" width="1.296875" style="3" customWidth="1"/>
    <col min="70" max="70" width="1.19921875" style="3" customWidth="1"/>
    <col min="71" max="71" width="0.296875" style="3" hidden="1" customWidth="1"/>
    <col min="72" max="72" width="1.296875" style="3" hidden="1" customWidth="1"/>
    <col min="73" max="73" width="3.59765625" style="3" hidden="1" customWidth="1"/>
    <col min="74" max="74" width="3.19921875" style="3" hidden="1" customWidth="1"/>
    <col min="75" max="79" width="1.296875" style="3" hidden="1" customWidth="1"/>
    <col min="80" max="81" width="8.19921875" style="3" hidden="1" customWidth="1"/>
    <col min="82" max="82" width="6.3984375" style="3" hidden="1" customWidth="1"/>
    <col min="83" max="90" width="8.19921875" style="3" hidden="1" customWidth="1"/>
    <col min="91" max="91" width="12" style="3" hidden="1" customWidth="1"/>
    <col min="92" max="92" width="8.19921875" style="3" hidden="1" customWidth="1"/>
    <col min="93" max="93" width="3.8984375" style="3" customWidth="1"/>
    <col min="94" max="104" width="8.19921875" style="3" customWidth="1"/>
    <col min="105" max="16384" width="8.19921875" style="3"/>
  </cols>
  <sheetData>
    <row r="1" spans="1:91" ht="16.5" customHeight="1">
      <c r="A1" s="5"/>
      <c r="B1" s="10" t="s">
        <v>3871</v>
      </c>
      <c r="C1" s="10"/>
      <c r="D1" s="10"/>
      <c r="E1" s="10"/>
      <c r="F1" s="10"/>
      <c r="G1" s="10"/>
      <c r="H1" s="10"/>
      <c r="I1" s="10"/>
      <c r="J1" s="10"/>
      <c r="K1" s="10"/>
      <c r="L1" s="10"/>
      <c r="M1" s="10"/>
      <c r="N1" s="10"/>
      <c r="O1" s="10"/>
      <c r="P1" s="10"/>
      <c r="Q1" s="10"/>
      <c r="R1" s="10"/>
      <c r="S1" s="10"/>
      <c r="T1" s="10"/>
      <c r="U1" s="10"/>
      <c r="V1" s="10"/>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row>
    <row r="2" spans="1:91" ht="6.75" customHeight="1">
      <c r="A2" s="5"/>
      <c r="B2" s="11"/>
      <c r="C2" s="11"/>
      <c r="D2" s="11"/>
      <c r="E2" s="11"/>
      <c r="F2" s="11"/>
      <c r="G2" s="11"/>
      <c r="H2" s="11"/>
      <c r="I2" s="11"/>
      <c r="J2" s="11"/>
      <c r="K2" s="11"/>
      <c r="L2" s="11"/>
      <c r="M2" s="11"/>
      <c r="N2" s="11"/>
      <c r="O2" s="11"/>
      <c r="P2" s="11"/>
      <c r="Q2" s="11"/>
      <c r="R2" s="11"/>
      <c r="S2" s="11"/>
      <c r="T2" s="11"/>
      <c r="U2" s="11"/>
      <c r="V2" s="11"/>
      <c r="W2" s="12"/>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row>
    <row r="3" spans="1:91">
      <c r="A3" s="5"/>
      <c r="B3" s="6"/>
      <c r="C3" s="5"/>
      <c r="D3" s="5"/>
      <c r="E3" s="7"/>
      <c r="F3" s="7"/>
      <c r="G3" s="7"/>
      <c r="H3" s="7"/>
      <c r="I3" s="7"/>
      <c r="J3" s="13"/>
      <c r="K3" s="13"/>
      <c r="L3" s="13"/>
      <c r="M3" s="13"/>
      <c r="N3" s="13"/>
      <c r="O3" s="14"/>
      <c r="P3" s="13"/>
      <c r="Q3" s="13"/>
      <c r="R3" s="13"/>
      <c r="S3" s="13"/>
      <c r="T3" s="13"/>
      <c r="U3" s="5"/>
      <c r="V3" s="5"/>
      <c r="W3" s="5"/>
      <c r="X3" s="5"/>
      <c r="Y3" s="5"/>
      <c r="Z3" s="5"/>
      <c r="AA3" s="5"/>
      <c r="AB3" s="5"/>
      <c r="AC3" s="5"/>
      <c r="AD3" s="5"/>
      <c r="AE3" s="5"/>
      <c r="AF3" s="5"/>
      <c r="AG3" s="7"/>
      <c r="AH3" s="7" t="s">
        <v>3810</v>
      </c>
      <c r="AI3" s="15">
        <f>[1]業務体制①!J3</f>
        <v>0</v>
      </c>
      <c r="AJ3" s="15"/>
      <c r="AK3" s="15"/>
      <c r="AL3" s="15"/>
      <c r="AM3" s="15"/>
      <c r="AN3" s="15"/>
      <c r="AO3" s="15"/>
      <c r="AP3" s="15"/>
      <c r="AQ3" s="15"/>
      <c r="AR3" s="15"/>
      <c r="AS3" s="15"/>
      <c r="AT3" s="16"/>
      <c r="AU3" s="16"/>
      <c r="AV3" s="16"/>
      <c r="AW3" s="16"/>
      <c r="AX3" s="16"/>
      <c r="AY3" s="16"/>
      <c r="AZ3" s="16"/>
      <c r="BA3" s="16"/>
      <c r="BB3" s="16"/>
      <c r="BC3" s="16"/>
      <c r="BD3" s="16"/>
      <c r="BE3" s="16"/>
      <c r="BF3" s="16"/>
      <c r="BG3" s="16"/>
      <c r="BH3" s="16"/>
      <c r="BI3" s="16"/>
      <c r="BJ3" s="16"/>
      <c r="BK3" s="16"/>
      <c r="BL3" s="16"/>
      <c r="BM3" s="16"/>
      <c r="BN3" s="16"/>
      <c r="BO3" s="16"/>
      <c r="BP3" s="5"/>
      <c r="BQ3" s="5"/>
      <c r="BR3" s="5"/>
    </row>
    <row r="4" spans="1:91" ht="6" customHeight="1">
      <c r="A4" s="5"/>
      <c r="B4" s="6"/>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row>
    <row r="5" spans="1:91" ht="12.75" customHeight="1">
      <c r="A5" s="5"/>
      <c r="B5" s="17" t="s">
        <v>3872</v>
      </c>
      <c r="C5" s="17"/>
      <c r="D5" s="17"/>
      <c r="E5" s="17"/>
      <c r="F5" s="17"/>
      <c r="G5" s="17"/>
      <c r="H5" s="17"/>
      <c r="I5" s="17"/>
      <c r="J5" s="17"/>
      <c r="K5" s="17"/>
      <c r="L5" s="17"/>
      <c r="M5" s="17"/>
      <c r="N5" s="17"/>
      <c r="O5" s="17"/>
      <c r="P5" s="17"/>
      <c r="Q5" s="17"/>
      <c r="R5" s="17"/>
      <c r="S5" s="17"/>
      <c r="T5" s="17"/>
      <c r="U5" s="17"/>
      <c r="V5" s="17"/>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row>
    <row r="6" spans="1:91" ht="12.75" customHeight="1">
      <c r="A6" s="5"/>
      <c r="B6" s="17"/>
      <c r="C6" s="17" t="s">
        <v>3873</v>
      </c>
      <c r="D6" s="17"/>
      <c r="E6" s="17"/>
      <c r="F6" s="17"/>
      <c r="G6" s="17"/>
      <c r="H6" s="17"/>
      <c r="I6" s="17"/>
      <c r="J6" s="17"/>
      <c r="K6" s="17"/>
      <c r="L6" s="17"/>
      <c r="M6" s="17"/>
      <c r="N6" s="17"/>
      <c r="O6" s="17"/>
      <c r="P6" s="17"/>
      <c r="Q6" s="17"/>
      <c r="R6" s="17"/>
      <c r="S6" s="17"/>
      <c r="T6" s="17"/>
      <c r="U6" s="17"/>
      <c r="V6" s="17"/>
      <c r="W6" s="5"/>
      <c r="X6" s="5"/>
      <c r="Y6" s="5"/>
      <c r="Z6" s="5"/>
      <c r="AA6" s="5"/>
      <c r="AB6" s="5" t="s">
        <v>3874</v>
      </c>
      <c r="AC6" s="5"/>
      <c r="AD6" s="5"/>
      <c r="AE6" s="5"/>
      <c r="AF6" s="5"/>
      <c r="AG6" s="5"/>
      <c r="AH6" s="5"/>
      <c r="AI6" s="5"/>
      <c r="AJ6" s="5"/>
      <c r="AK6" s="5"/>
      <c r="AL6" s="5"/>
      <c r="AM6" s="5"/>
      <c r="AN6" s="5"/>
      <c r="AO6" s="5"/>
      <c r="AP6" s="5"/>
      <c r="AQ6" s="5"/>
      <c r="AR6" s="5" t="s">
        <v>3875</v>
      </c>
      <c r="AS6" s="5"/>
      <c r="AT6" s="5"/>
      <c r="AU6" s="5"/>
      <c r="AV6" s="5"/>
      <c r="AW6" s="5"/>
      <c r="AX6" s="5"/>
      <c r="AY6" s="5"/>
      <c r="AZ6" s="5"/>
      <c r="BA6" s="5"/>
      <c r="BB6" s="5"/>
      <c r="BC6" s="5"/>
      <c r="BD6" s="5"/>
      <c r="BE6" s="5"/>
      <c r="BF6" s="5"/>
      <c r="BG6" s="5"/>
      <c r="BH6" s="5"/>
      <c r="BI6" s="5"/>
      <c r="BJ6" s="5"/>
      <c r="BK6" s="18"/>
      <c r="BL6" s="18"/>
      <c r="BM6" s="18"/>
      <c r="BN6" s="18"/>
      <c r="BO6" s="18"/>
      <c r="BP6" s="18"/>
      <c r="BQ6" s="18"/>
      <c r="BR6" s="18"/>
    </row>
    <row r="7" spans="1:91" ht="12.9" customHeight="1">
      <c r="A7" s="5"/>
      <c r="B7" s="17"/>
      <c r="C7" s="17" t="s">
        <v>3847</v>
      </c>
      <c r="D7" s="19"/>
      <c r="E7" s="19"/>
      <c r="F7" s="419"/>
      <c r="G7" s="419" t="s">
        <v>3876</v>
      </c>
      <c r="H7" s="419"/>
      <c r="I7" s="419"/>
      <c r="J7" s="419" t="s">
        <v>3877</v>
      </c>
      <c r="K7" s="419"/>
      <c r="L7" s="419"/>
      <c r="M7" s="419" t="s">
        <v>3878</v>
      </c>
      <c r="N7" s="419"/>
      <c r="O7" s="419"/>
      <c r="P7" s="419" t="s">
        <v>3879</v>
      </c>
      <c r="Q7" s="419"/>
      <c r="R7" s="419"/>
      <c r="S7" s="419" t="s">
        <v>3880</v>
      </c>
      <c r="T7" s="419"/>
      <c r="U7" s="419"/>
      <c r="V7" s="419" t="s">
        <v>3881</v>
      </c>
      <c r="W7" s="419"/>
      <c r="X7" s="419"/>
      <c r="Y7" s="419" t="s">
        <v>4</v>
      </c>
      <c r="Z7" s="419"/>
      <c r="AA7" s="19"/>
      <c r="AB7" s="837">
        <f>新_新規_4!AB7</f>
        <v>0</v>
      </c>
      <c r="AC7" s="838"/>
      <c r="AD7" s="839"/>
      <c r="AE7" s="19" t="s">
        <v>3882</v>
      </c>
      <c r="AF7" s="840">
        <f>新_新規_4!AF7</f>
        <v>0</v>
      </c>
      <c r="AG7" s="841"/>
      <c r="AH7" s="842"/>
      <c r="AI7" s="17" t="s">
        <v>3883</v>
      </c>
      <c r="AJ7" s="17"/>
      <c r="AK7" s="837">
        <f>新_新規_4!AK7</f>
        <v>0</v>
      </c>
      <c r="AL7" s="839"/>
      <c r="AM7" s="839"/>
      <c r="AN7" s="19" t="s">
        <v>3882</v>
      </c>
      <c r="AO7" s="840">
        <f>新_新規_4!AO7</f>
        <v>0</v>
      </c>
      <c r="AP7" s="842"/>
      <c r="AQ7" s="842"/>
      <c r="AR7" s="17" t="s">
        <v>3884</v>
      </c>
      <c r="AS7" s="844">
        <f>新_新規_4!AS7</f>
        <v>0</v>
      </c>
      <c r="AT7" s="845"/>
      <c r="AU7" s="845"/>
      <c r="AV7" s="5" t="s">
        <v>3882</v>
      </c>
      <c r="AW7" s="826">
        <f>新_新規_4!AW7</f>
        <v>0</v>
      </c>
      <c r="AX7" s="827"/>
      <c r="AY7" s="827"/>
      <c r="AZ7" s="5" t="s">
        <v>3883</v>
      </c>
      <c r="BA7" s="5"/>
      <c r="BB7" s="843">
        <f>新_新規_4!BB7</f>
        <v>0</v>
      </c>
      <c r="BC7" s="825"/>
      <c r="BD7" s="825"/>
      <c r="BE7" s="5" t="s">
        <v>3882</v>
      </c>
      <c r="BF7" s="826">
        <f>新_新規_4!BF7</f>
        <v>0</v>
      </c>
      <c r="BG7" s="827"/>
      <c r="BH7" s="827"/>
      <c r="BI7" s="5" t="s">
        <v>3885</v>
      </c>
      <c r="BJ7" s="5"/>
      <c r="BK7" s="18"/>
      <c r="BL7" s="18"/>
      <c r="BM7" s="18"/>
      <c r="BN7" s="18"/>
      <c r="BO7" s="18"/>
      <c r="BP7" s="18"/>
      <c r="BQ7" s="18"/>
      <c r="BR7" s="18"/>
    </row>
    <row r="8" spans="1:91" ht="12.9" customHeight="1">
      <c r="A8" s="5"/>
      <c r="B8" s="17"/>
      <c r="C8" s="17" t="s">
        <v>3835</v>
      </c>
      <c r="D8" s="17"/>
      <c r="E8" s="17"/>
      <c r="F8" s="419"/>
      <c r="G8" s="419" t="s">
        <v>3876</v>
      </c>
      <c r="H8" s="419"/>
      <c r="I8" s="419"/>
      <c r="J8" s="419" t="s">
        <v>3877</v>
      </c>
      <c r="K8" s="419"/>
      <c r="L8" s="419"/>
      <c r="M8" s="419" t="s">
        <v>3878</v>
      </c>
      <c r="N8" s="419"/>
      <c r="O8" s="419"/>
      <c r="P8" s="419" t="s">
        <v>3879</v>
      </c>
      <c r="Q8" s="419"/>
      <c r="R8" s="419"/>
      <c r="S8" s="419" t="s">
        <v>3880</v>
      </c>
      <c r="T8" s="419"/>
      <c r="U8" s="419"/>
      <c r="V8" s="419" t="s">
        <v>3881</v>
      </c>
      <c r="W8" s="419"/>
      <c r="X8" s="419"/>
      <c r="Y8" s="419" t="s">
        <v>4</v>
      </c>
      <c r="Z8" s="419"/>
      <c r="AA8" s="19"/>
      <c r="AB8" s="837">
        <f>新_新規_4!AB8</f>
        <v>0</v>
      </c>
      <c r="AC8" s="838"/>
      <c r="AD8" s="839"/>
      <c r="AE8" s="19" t="s">
        <v>3882</v>
      </c>
      <c r="AF8" s="840">
        <f>新_新規_4!AF8</f>
        <v>0</v>
      </c>
      <c r="AG8" s="841"/>
      <c r="AH8" s="842"/>
      <c r="AI8" s="17" t="s">
        <v>3883</v>
      </c>
      <c r="AJ8" s="17"/>
      <c r="AK8" s="837">
        <f>新_新規_4!AK8</f>
        <v>0</v>
      </c>
      <c r="AL8" s="839"/>
      <c r="AM8" s="839"/>
      <c r="AN8" s="19" t="s">
        <v>3882</v>
      </c>
      <c r="AO8" s="840">
        <f>新_新規_4!AO8</f>
        <v>0</v>
      </c>
      <c r="AP8" s="842"/>
      <c r="AQ8" s="842"/>
      <c r="AR8" s="17" t="s">
        <v>3884</v>
      </c>
      <c r="AS8" s="824">
        <f>新_新規_4!AS8</f>
        <v>0</v>
      </c>
      <c r="AT8" s="825"/>
      <c r="AU8" s="825"/>
      <c r="AV8" s="17" t="s">
        <v>3882</v>
      </c>
      <c r="AW8" s="836">
        <f>新_新規_4!AW8</f>
        <v>0</v>
      </c>
      <c r="AX8" s="827"/>
      <c r="AY8" s="827"/>
      <c r="AZ8" s="17" t="s">
        <v>3883</v>
      </c>
      <c r="BA8" s="17"/>
      <c r="BB8" s="824">
        <f>新_新規_4!BB8</f>
        <v>0</v>
      </c>
      <c r="BC8" s="825"/>
      <c r="BD8" s="825"/>
      <c r="BE8" s="17" t="s">
        <v>3882</v>
      </c>
      <c r="BF8" s="826">
        <f>新_新規_4!BF8</f>
        <v>0</v>
      </c>
      <c r="BG8" s="827"/>
      <c r="BH8" s="827"/>
      <c r="BI8" s="5" t="s">
        <v>3885</v>
      </c>
      <c r="BJ8" s="5"/>
      <c r="BK8" s="18"/>
      <c r="BL8" s="18"/>
      <c r="BM8" s="18"/>
      <c r="BN8" s="18"/>
      <c r="BO8" s="18"/>
      <c r="BP8" s="18"/>
      <c r="BQ8" s="18"/>
      <c r="BR8" s="18"/>
    </row>
    <row r="9" spans="1:91" ht="12.9" customHeight="1">
      <c r="A9" s="5"/>
      <c r="B9" s="17"/>
      <c r="C9" s="17" t="s">
        <v>3841</v>
      </c>
      <c r="D9" s="17"/>
      <c r="E9" s="17"/>
      <c r="F9" s="419"/>
      <c r="G9" s="419" t="s">
        <v>3876</v>
      </c>
      <c r="H9" s="419"/>
      <c r="I9" s="419"/>
      <c r="J9" s="419" t="s">
        <v>3877</v>
      </c>
      <c r="K9" s="419"/>
      <c r="L9" s="419"/>
      <c r="M9" s="419" t="s">
        <v>3878</v>
      </c>
      <c r="N9" s="419"/>
      <c r="O9" s="419"/>
      <c r="P9" s="419" t="s">
        <v>3879</v>
      </c>
      <c r="Q9" s="419"/>
      <c r="R9" s="419"/>
      <c r="S9" s="419" t="s">
        <v>3880</v>
      </c>
      <c r="T9" s="419"/>
      <c r="U9" s="419"/>
      <c r="V9" s="419" t="s">
        <v>3881</v>
      </c>
      <c r="W9" s="419"/>
      <c r="X9" s="419"/>
      <c r="Y9" s="419" t="s">
        <v>4</v>
      </c>
      <c r="Z9" s="419"/>
      <c r="AA9" s="19"/>
      <c r="AB9" s="837">
        <f>新_新規_4!AB9</f>
        <v>0</v>
      </c>
      <c r="AC9" s="838"/>
      <c r="AD9" s="839"/>
      <c r="AE9" s="19" t="s">
        <v>3882</v>
      </c>
      <c r="AF9" s="840">
        <f>新_新規_4!AF9</f>
        <v>0</v>
      </c>
      <c r="AG9" s="841"/>
      <c r="AH9" s="842"/>
      <c r="AI9" s="17" t="s">
        <v>3883</v>
      </c>
      <c r="AJ9" s="17"/>
      <c r="AK9" s="837">
        <f>新_新規_4!AK9</f>
        <v>0</v>
      </c>
      <c r="AL9" s="839"/>
      <c r="AM9" s="839"/>
      <c r="AN9" s="17" t="s">
        <v>3882</v>
      </c>
      <c r="AO9" s="840">
        <f>新_新規_4!AO9</f>
        <v>0</v>
      </c>
      <c r="AP9" s="842"/>
      <c r="AQ9" s="842"/>
      <c r="AR9" s="17" t="s">
        <v>3884</v>
      </c>
      <c r="AS9" s="824">
        <f>新_新規_4!AS9</f>
        <v>0</v>
      </c>
      <c r="AT9" s="825"/>
      <c r="AU9" s="825"/>
      <c r="AV9" s="17" t="s">
        <v>3882</v>
      </c>
      <c r="AW9" s="836">
        <f>新_新規_4!AW9</f>
        <v>0</v>
      </c>
      <c r="AX9" s="827"/>
      <c r="AY9" s="827"/>
      <c r="AZ9" s="17" t="s">
        <v>3883</v>
      </c>
      <c r="BA9" s="17"/>
      <c r="BB9" s="824">
        <f>新_新規_4!BB9</f>
        <v>0</v>
      </c>
      <c r="BC9" s="825"/>
      <c r="BD9" s="825"/>
      <c r="BE9" s="17" t="s">
        <v>3882</v>
      </c>
      <c r="BF9" s="826">
        <f>新_新規_4!BF9</f>
        <v>0</v>
      </c>
      <c r="BG9" s="827"/>
      <c r="BH9" s="827"/>
      <c r="BI9" s="5" t="s">
        <v>3885</v>
      </c>
      <c r="BJ9" s="5"/>
      <c r="BK9" s="18"/>
      <c r="BL9" s="18"/>
      <c r="BM9" s="18"/>
      <c r="BN9" s="18"/>
      <c r="BO9" s="18"/>
      <c r="BP9" s="18"/>
      <c r="BQ9" s="18"/>
      <c r="BR9" s="18"/>
    </row>
    <row r="10" spans="1:91" ht="12.9" customHeight="1">
      <c r="A10" s="5"/>
      <c r="B10" s="17"/>
      <c r="C10" s="17" t="s">
        <v>3886</v>
      </c>
      <c r="D10" s="17"/>
      <c r="E10" s="17"/>
      <c r="F10" s="419"/>
      <c r="G10" s="419" t="s">
        <v>3876</v>
      </c>
      <c r="H10" s="419"/>
      <c r="I10" s="419"/>
      <c r="J10" s="419" t="s">
        <v>3877</v>
      </c>
      <c r="K10" s="419"/>
      <c r="L10" s="419"/>
      <c r="M10" s="419" t="s">
        <v>3878</v>
      </c>
      <c r="N10" s="419"/>
      <c r="O10" s="419"/>
      <c r="P10" s="419" t="s">
        <v>3879</v>
      </c>
      <c r="Q10" s="419"/>
      <c r="R10" s="419"/>
      <c r="S10" s="419" t="s">
        <v>3880</v>
      </c>
      <c r="T10" s="419"/>
      <c r="U10" s="419"/>
      <c r="V10" s="419" t="s">
        <v>3881</v>
      </c>
      <c r="W10" s="419"/>
      <c r="X10" s="419"/>
      <c r="Y10" s="419" t="s">
        <v>4</v>
      </c>
      <c r="Z10" s="419"/>
      <c r="AA10" s="19"/>
      <c r="AB10" s="837">
        <f>新_新規_4!AB10</f>
        <v>0</v>
      </c>
      <c r="AC10" s="838"/>
      <c r="AD10" s="839"/>
      <c r="AE10" s="19" t="s">
        <v>3882</v>
      </c>
      <c r="AF10" s="840">
        <f>新_新規_4!AF10</f>
        <v>0</v>
      </c>
      <c r="AG10" s="841"/>
      <c r="AH10" s="842"/>
      <c r="AI10" s="17" t="s">
        <v>3883</v>
      </c>
      <c r="AJ10" s="17"/>
      <c r="AK10" s="837">
        <f>新_新規_4!AK10</f>
        <v>0</v>
      </c>
      <c r="AL10" s="839"/>
      <c r="AM10" s="839"/>
      <c r="AN10" s="17" t="s">
        <v>3882</v>
      </c>
      <c r="AO10" s="840">
        <f>新_新規_4!AO10</f>
        <v>0</v>
      </c>
      <c r="AP10" s="842"/>
      <c r="AQ10" s="842"/>
      <c r="AR10" s="17" t="s">
        <v>3884</v>
      </c>
      <c r="AS10" s="824">
        <f>新_新規_4!AS10</f>
        <v>0</v>
      </c>
      <c r="AT10" s="825"/>
      <c r="AU10" s="825"/>
      <c r="AV10" s="20" t="s">
        <v>3882</v>
      </c>
      <c r="AW10" s="836">
        <f>新_新規_4!AW10</f>
        <v>0</v>
      </c>
      <c r="AX10" s="827"/>
      <c r="AY10" s="827"/>
      <c r="AZ10" s="17" t="s">
        <v>3883</v>
      </c>
      <c r="BA10" s="17"/>
      <c r="BB10" s="824">
        <f>新_新規_4!BB10</f>
        <v>0</v>
      </c>
      <c r="BC10" s="825"/>
      <c r="BD10" s="825"/>
      <c r="BE10" s="20" t="s">
        <v>3882</v>
      </c>
      <c r="BF10" s="826">
        <f>新_新規_4!BF10</f>
        <v>0</v>
      </c>
      <c r="BG10" s="827"/>
      <c r="BH10" s="827"/>
      <c r="BI10" s="5" t="s">
        <v>3885</v>
      </c>
      <c r="BJ10" s="5"/>
      <c r="BK10" s="18"/>
      <c r="BL10" s="18"/>
      <c r="BM10" s="18"/>
      <c r="BN10" s="18"/>
      <c r="BO10" s="18"/>
      <c r="BP10" s="18"/>
      <c r="BQ10" s="18"/>
      <c r="BR10" s="18"/>
    </row>
    <row r="11" spans="1:91" ht="12.9" customHeight="1">
      <c r="A11" s="5"/>
      <c r="B11" s="17"/>
      <c r="C11" s="17" t="s">
        <v>3887</v>
      </c>
      <c r="D11" s="17"/>
      <c r="E11" s="17"/>
      <c r="F11" s="419"/>
      <c r="G11" s="419" t="s">
        <v>3876</v>
      </c>
      <c r="H11" s="419"/>
      <c r="I11" s="419"/>
      <c r="J11" s="419" t="s">
        <v>3877</v>
      </c>
      <c r="K11" s="419"/>
      <c r="L11" s="419"/>
      <c r="M11" s="419" t="s">
        <v>3878</v>
      </c>
      <c r="N11" s="419"/>
      <c r="O11" s="419"/>
      <c r="P11" s="419" t="s">
        <v>3879</v>
      </c>
      <c r="Q11" s="419"/>
      <c r="R11" s="419"/>
      <c r="S11" s="419" t="s">
        <v>3880</v>
      </c>
      <c r="T11" s="419"/>
      <c r="U11" s="419"/>
      <c r="V11" s="419" t="s">
        <v>3881</v>
      </c>
      <c r="W11" s="419"/>
      <c r="X11" s="419"/>
      <c r="Y11" s="419" t="s">
        <v>4</v>
      </c>
      <c r="Z11" s="419"/>
      <c r="AA11" s="19"/>
      <c r="AB11" s="837">
        <f>新_新規_4!AB11</f>
        <v>0</v>
      </c>
      <c r="AC11" s="838"/>
      <c r="AD11" s="839"/>
      <c r="AE11" s="19" t="s">
        <v>3882</v>
      </c>
      <c r="AF11" s="840">
        <f>新_新規_4!AF11</f>
        <v>0</v>
      </c>
      <c r="AG11" s="841"/>
      <c r="AH11" s="842"/>
      <c r="AI11" s="17" t="s">
        <v>3883</v>
      </c>
      <c r="AJ11" s="17"/>
      <c r="AK11" s="837">
        <f>新_新規_4!AK11</f>
        <v>0</v>
      </c>
      <c r="AL11" s="839"/>
      <c r="AM11" s="839"/>
      <c r="AN11" s="17" t="s">
        <v>3882</v>
      </c>
      <c r="AO11" s="840">
        <f>新_新規_4!AO11</f>
        <v>0</v>
      </c>
      <c r="AP11" s="842"/>
      <c r="AQ11" s="842"/>
      <c r="AR11" s="17" t="s">
        <v>3884</v>
      </c>
      <c r="AS11" s="824">
        <f>新_新規_4!AS11</f>
        <v>0</v>
      </c>
      <c r="AT11" s="825"/>
      <c r="AU11" s="825"/>
      <c r="AV11" s="20" t="s">
        <v>3882</v>
      </c>
      <c r="AW11" s="836">
        <f>新_新規_4!AW11</f>
        <v>0</v>
      </c>
      <c r="AX11" s="827"/>
      <c r="AY11" s="827"/>
      <c r="AZ11" s="17" t="s">
        <v>3883</v>
      </c>
      <c r="BA11" s="17"/>
      <c r="BB11" s="824">
        <f>新_新規_4!BB11</f>
        <v>0</v>
      </c>
      <c r="BC11" s="825"/>
      <c r="BD11" s="825"/>
      <c r="BE11" s="20" t="s">
        <v>3882</v>
      </c>
      <c r="BF11" s="826">
        <f>新_新規_4!BF11</f>
        <v>0</v>
      </c>
      <c r="BG11" s="827"/>
      <c r="BH11" s="827"/>
      <c r="BI11" s="5" t="s">
        <v>3885</v>
      </c>
      <c r="BJ11" s="5"/>
      <c r="BK11" s="18"/>
      <c r="BL11" s="18"/>
      <c r="BM11" s="18"/>
      <c r="BN11" s="18"/>
      <c r="BO11" s="18"/>
      <c r="BP11" s="18"/>
      <c r="BQ11" s="18"/>
      <c r="BR11" s="18"/>
    </row>
    <row r="12" spans="1:91" ht="3" customHeight="1">
      <c r="A12" s="5"/>
      <c r="B12" s="17"/>
      <c r="C12" s="17"/>
      <c r="D12" s="17"/>
      <c r="E12" s="17"/>
      <c r="F12" s="19"/>
      <c r="G12" s="19"/>
      <c r="H12" s="19"/>
      <c r="I12" s="19"/>
      <c r="J12" s="19"/>
      <c r="K12" s="19"/>
      <c r="L12" s="19"/>
      <c r="M12" s="19"/>
      <c r="N12" s="19"/>
      <c r="O12" s="19"/>
      <c r="P12" s="19"/>
      <c r="Q12" s="19"/>
      <c r="R12" s="19"/>
      <c r="S12" s="19"/>
      <c r="T12" s="19"/>
      <c r="U12" s="19"/>
      <c r="V12" s="19"/>
      <c r="W12" s="19"/>
      <c r="X12" s="19"/>
      <c r="Y12" s="19"/>
      <c r="Z12" s="19"/>
      <c r="AA12" s="19"/>
      <c r="AB12" s="19"/>
      <c r="AC12" s="6"/>
      <c r="AD12" s="6"/>
      <c r="AE12" s="19"/>
      <c r="AF12" s="19"/>
      <c r="AG12" s="5"/>
      <c r="AH12" s="5"/>
      <c r="AI12" s="17"/>
      <c r="AJ12" s="17"/>
      <c r="AK12" s="17"/>
      <c r="AL12" s="5"/>
      <c r="AM12" s="5"/>
      <c r="AN12" s="17"/>
      <c r="AO12" s="17"/>
      <c r="AP12" s="5"/>
      <c r="AQ12" s="5"/>
      <c r="AR12" s="17"/>
      <c r="AS12" s="17"/>
      <c r="AT12" s="17"/>
      <c r="AU12" s="17"/>
      <c r="AV12" s="17"/>
      <c r="AW12" s="17"/>
      <c r="AX12" s="17"/>
      <c r="AY12" s="17"/>
      <c r="AZ12" s="17"/>
      <c r="BA12" s="17"/>
      <c r="BB12" s="17"/>
      <c r="BC12" s="17"/>
      <c r="BD12" s="5"/>
      <c r="BE12" s="5"/>
      <c r="BF12" s="5"/>
      <c r="BG12" s="5"/>
      <c r="BH12" s="5"/>
      <c r="BI12" s="5"/>
      <c r="BJ12" s="5"/>
      <c r="BK12" s="5"/>
      <c r="BL12" s="5"/>
      <c r="BM12" s="5"/>
      <c r="BN12" s="5"/>
      <c r="BO12" s="5"/>
      <c r="BP12" s="5"/>
      <c r="BQ12" s="5"/>
      <c r="BR12" s="5"/>
    </row>
    <row r="13" spans="1:91" ht="12" customHeight="1">
      <c r="A13" s="5"/>
      <c r="B13" s="17"/>
      <c r="C13" s="17"/>
      <c r="D13" s="17"/>
      <c r="E13" s="17"/>
      <c r="F13" s="19"/>
      <c r="G13" s="19"/>
      <c r="H13" s="19"/>
      <c r="I13" s="19"/>
      <c r="J13" s="19"/>
      <c r="K13" s="19"/>
      <c r="L13" s="19"/>
      <c r="M13" s="19"/>
      <c r="N13" s="19"/>
      <c r="O13" s="19"/>
      <c r="P13" s="19"/>
      <c r="Q13" s="19"/>
      <c r="R13" s="19"/>
      <c r="S13" s="19"/>
      <c r="T13" s="19"/>
      <c r="U13" s="19"/>
      <c r="V13" s="19"/>
      <c r="W13" s="19"/>
      <c r="X13" s="420" t="s">
        <v>3888</v>
      </c>
      <c r="Y13" s="421"/>
      <c r="Z13" s="421"/>
      <c r="AA13" s="421"/>
      <c r="AB13" s="421"/>
      <c r="AC13" s="421"/>
      <c r="AD13" s="421"/>
      <c r="AE13" s="421"/>
      <c r="AF13" s="421"/>
      <c r="AG13" s="421"/>
      <c r="AH13" s="421"/>
      <c r="AI13" s="421"/>
      <c r="AJ13" s="421"/>
      <c r="AK13" s="421"/>
      <c r="AL13" s="421"/>
      <c r="AM13" s="421"/>
      <c r="AN13" s="421"/>
      <c r="AO13" s="421"/>
      <c r="AP13" s="421"/>
      <c r="AQ13" s="421"/>
      <c r="AR13" s="421"/>
      <c r="AS13" s="421"/>
      <c r="AT13" s="421"/>
      <c r="AU13" s="421"/>
      <c r="AV13" s="421"/>
      <c r="AW13" s="421"/>
      <c r="AX13" s="421"/>
      <c r="AY13" s="421"/>
      <c r="AZ13" s="421"/>
      <c r="BA13" s="421"/>
      <c r="BB13" s="421"/>
      <c r="BC13" s="421"/>
      <c r="BD13" s="421"/>
      <c r="BE13" s="421"/>
      <c r="BF13" s="421"/>
      <c r="BG13" s="421"/>
      <c r="BH13" s="421"/>
      <c r="BI13" s="421"/>
      <c r="BJ13" s="421"/>
      <c r="BK13" s="421"/>
      <c r="BL13" s="421"/>
      <c r="BM13" s="421"/>
      <c r="BN13" s="421"/>
      <c r="BO13" s="421"/>
      <c r="BP13" s="21"/>
      <c r="BQ13" s="5"/>
      <c r="BR13" s="5"/>
    </row>
    <row r="14" spans="1:91" ht="12" customHeight="1">
      <c r="A14" s="5"/>
      <c r="B14" s="17"/>
      <c r="C14" s="17"/>
      <c r="D14" s="17"/>
      <c r="E14" s="17"/>
      <c r="F14" s="19"/>
      <c r="G14" s="19"/>
      <c r="H14" s="19"/>
      <c r="I14" s="19"/>
      <c r="J14" s="19"/>
      <c r="K14" s="19"/>
      <c r="L14" s="19"/>
      <c r="M14" s="19"/>
      <c r="N14" s="19"/>
      <c r="O14" s="19"/>
      <c r="P14" s="19"/>
      <c r="Q14" s="19"/>
      <c r="R14" s="19"/>
      <c r="S14" s="19"/>
      <c r="T14" s="19"/>
      <c r="U14" s="19"/>
      <c r="V14" s="19"/>
      <c r="W14" s="19"/>
      <c r="X14" s="422"/>
      <c r="Y14" s="9" t="s">
        <v>3889</v>
      </c>
      <c r="Z14" s="9"/>
      <c r="AA14" s="9"/>
      <c r="AB14" s="9"/>
      <c r="AC14" s="9"/>
      <c r="AD14" s="9"/>
      <c r="AE14" s="9"/>
      <c r="AF14" s="828">
        <f>CK27</f>
        <v>0</v>
      </c>
      <c r="AG14" s="829"/>
      <c r="AH14" s="829"/>
      <c r="AI14" s="829"/>
      <c r="AJ14" s="9" t="s">
        <v>3820</v>
      </c>
      <c r="AK14" s="9"/>
      <c r="AL14" s="9"/>
      <c r="AM14" s="9"/>
      <c r="AN14" s="9"/>
      <c r="AO14" s="9"/>
      <c r="AP14" s="9"/>
      <c r="AQ14" s="9"/>
      <c r="AR14" s="9" t="s">
        <v>3890</v>
      </c>
      <c r="AS14" s="9"/>
      <c r="AT14" s="9"/>
      <c r="AU14" s="9"/>
      <c r="AV14" s="9"/>
      <c r="AW14" s="9"/>
      <c r="AX14" s="9"/>
      <c r="AY14" s="9"/>
      <c r="AZ14" s="9"/>
      <c r="BA14" s="9"/>
      <c r="BB14" s="9"/>
      <c r="BC14" s="9"/>
      <c r="BD14" s="9"/>
      <c r="BE14" s="9"/>
      <c r="BF14" s="9"/>
      <c r="BG14" s="9"/>
      <c r="BH14" s="9"/>
      <c r="BI14" s="9"/>
      <c r="BJ14" s="9"/>
      <c r="BK14" s="830">
        <f>BK21*CC24+BK26*CD24+BK31*CE24+BK36*CF24+BK41*CG24</f>
        <v>0</v>
      </c>
      <c r="BL14" s="831"/>
      <c r="BM14" s="831"/>
      <c r="BN14" s="9" t="s">
        <v>3820</v>
      </c>
      <c r="BO14" s="9"/>
      <c r="BP14" s="22"/>
      <c r="BQ14" s="5"/>
      <c r="BR14" s="5"/>
    </row>
    <row r="15" spans="1:91" ht="12" customHeight="1">
      <c r="A15" s="5"/>
      <c r="B15" s="17"/>
      <c r="C15" s="17"/>
      <c r="D15" s="17"/>
      <c r="E15" s="17"/>
      <c r="F15" s="19"/>
      <c r="G15" s="19"/>
      <c r="H15" s="19"/>
      <c r="I15" s="19"/>
      <c r="J15" s="19"/>
      <c r="K15" s="19"/>
      <c r="L15" s="19"/>
      <c r="M15" s="19"/>
      <c r="N15" s="19"/>
      <c r="O15" s="19"/>
      <c r="P15" s="19"/>
      <c r="Q15" s="19"/>
      <c r="R15" s="19"/>
      <c r="S15" s="19"/>
      <c r="T15" s="19"/>
      <c r="U15" s="19"/>
      <c r="V15" s="19"/>
      <c r="W15" s="19"/>
      <c r="X15" s="423"/>
      <c r="Y15" s="424"/>
      <c r="Z15" s="424"/>
      <c r="AA15" s="424"/>
      <c r="AB15" s="424"/>
      <c r="AC15" s="424"/>
      <c r="AD15" s="424"/>
      <c r="AE15" s="424"/>
      <c r="AF15" s="832"/>
      <c r="AG15" s="833"/>
      <c r="AH15" s="833"/>
      <c r="AI15" s="833"/>
      <c r="AJ15" s="424"/>
      <c r="AK15" s="424"/>
      <c r="AL15" s="424"/>
      <c r="AM15" s="424"/>
      <c r="AN15" s="425"/>
      <c r="AO15" s="425"/>
      <c r="AP15" s="425"/>
      <c r="AQ15" s="425"/>
      <c r="AR15" s="425"/>
      <c r="AS15" s="425" t="s">
        <v>3891</v>
      </c>
      <c r="AT15" s="425"/>
      <c r="AU15" s="425"/>
      <c r="AV15" s="425"/>
      <c r="AW15" s="425"/>
      <c r="AX15" s="425"/>
      <c r="AY15" s="425"/>
      <c r="AZ15" s="425"/>
      <c r="BA15" s="425"/>
      <c r="BB15" s="425"/>
      <c r="BC15" s="425"/>
      <c r="BD15" s="425"/>
      <c r="BE15" s="425"/>
      <c r="BF15" s="425"/>
      <c r="BG15" s="425"/>
      <c r="BH15" s="425"/>
      <c r="BI15" s="425"/>
      <c r="BJ15" s="425"/>
      <c r="BK15" s="834">
        <f>BK22*CC24+BK27*CD24+BK32*CE24+BK37*CF24+BK42*CG24</f>
        <v>0</v>
      </c>
      <c r="BL15" s="835"/>
      <c r="BM15" s="835"/>
      <c r="BN15" s="425" t="s">
        <v>3820</v>
      </c>
      <c r="BO15" s="425"/>
      <c r="BP15" s="23"/>
      <c r="BQ15" s="5"/>
      <c r="BR15" s="5"/>
    </row>
    <row r="16" spans="1:91" ht="12.9" customHeight="1">
      <c r="A16" s="5"/>
      <c r="B16" s="17"/>
      <c r="C16" s="17" t="s">
        <v>3892</v>
      </c>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5"/>
      <c r="BE16" s="5"/>
      <c r="BF16" s="5"/>
      <c r="BG16" s="5"/>
      <c r="BH16" s="5"/>
      <c r="BI16" s="5"/>
      <c r="BJ16" s="5"/>
      <c r="BK16" s="5"/>
      <c r="BL16" s="5"/>
      <c r="BM16" s="5"/>
      <c r="BN16" s="5"/>
      <c r="BO16" s="5"/>
      <c r="BP16" s="5"/>
      <c r="BQ16" s="5"/>
      <c r="BR16" s="5"/>
      <c r="BU16" s="3">
        <v>0</v>
      </c>
      <c r="BV16" s="24">
        <v>0</v>
      </c>
      <c r="CC16" s="3" t="s">
        <v>3847</v>
      </c>
      <c r="CD16" s="3" t="s">
        <v>3835</v>
      </c>
      <c r="CE16" s="3" t="s">
        <v>3841</v>
      </c>
      <c r="CF16" s="3" t="s">
        <v>3886</v>
      </c>
      <c r="CG16" s="3" t="s">
        <v>3887</v>
      </c>
      <c r="CI16" s="3" t="s">
        <v>3893</v>
      </c>
      <c r="CJ16" s="3" t="s">
        <v>3894</v>
      </c>
      <c r="CL16" s="3" t="s">
        <v>3895</v>
      </c>
      <c r="CM16" s="3" t="s">
        <v>3896</v>
      </c>
    </row>
    <row r="17" spans="1:92" ht="9.75" customHeight="1">
      <c r="A17" s="5"/>
      <c r="B17" s="17"/>
      <c r="C17" s="17"/>
      <c r="D17" s="25" t="s">
        <v>3897</v>
      </c>
      <c r="E17" s="25"/>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5"/>
      <c r="BE17" s="5"/>
      <c r="BF17" s="5"/>
      <c r="BG17" s="5"/>
      <c r="BH17" s="5"/>
      <c r="BI17" s="5"/>
      <c r="BJ17" s="5"/>
      <c r="BK17" s="5"/>
      <c r="BL17" s="5"/>
      <c r="BM17" s="5"/>
      <c r="BN17" s="5"/>
      <c r="BO17" s="5"/>
      <c r="BP17" s="5"/>
      <c r="BQ17" s="5"/>
      <c r="BR17" s="5"/>
      <c r="BU17" s="3">
        <v>1</v>
      </c>
      <c r="BV17" s="24">
        <v>5</v>
      </c>
      <c r="CB17" s="3" t="s">
        <v>3876</v>
      </c>
      <c r="CC17" s="26" t="b">
        <v>0</v>
      </c>
      <c r="CD17" s="26" t="b">
        <v>0</v>
      </c>
      <c r="CE17" s="26" t="b">
        <v>0</v>
      </c>
      <c r="CF17" s="26" t="b">
        <v>0</v>
      </c>
      <c r="CG17" s="26" t="b">
        <v>0</v>
      </c>
      <c r="CH17" s="3" t="str">
        <f t="shared" ref="CH17:CH22" si="0">IF(CC17=TRUE,$CC$16,IF(CD17=TRUE,$CD$16,IF(CE17=TRUE,$CE$16,IF(CF17=TRUE,$CF$16,IF(CG17=TRUE,$CG$16,"")))))</f>
        <v/>
      </c>
      <c r="CI17" s="27" t="str">
        <f t="shared" ref="CI17:CI23" si="1">IF(CC17=TRUE,$CC$25,IF(CD17=TRUE,$CD$25,IF(CE17=TRUE,$CE$25,IF(CF17=TRUE,$CF$25,IF(CG17=TRUE,$CG$25,"")))))</f>
        <v/>
      </c>
      <c r="CJ17" s="27" t="str">
        <f t="shared" ref="CJ17:CJ23" si="2">IF(CC17=TRUE,$CC$26,IF(CD17=TRUE,$CD$26,IF(CE17=TRUE,$CE$26,IF(CF17=TRUE,$CF$26,IF(CG17=TRUE,$CG$26,"")))))</f>
        <v/>
      </c>
      <c r="CK17" s="3" t="str">
        <f>IFERROR(24*(CJ17-CI17),"")</f>
        <v/>
      </c>
      <c r="CL17" s="27" t="str">
        <f>IF(CC17=TRUE,$CC$27,IF(CD17=TRUE,$CD$27,IF(CE17=TRUE,$CE$27,IF(CF17=TRUE,$CF$27,IF(CG17=TRUE,$CG$27,"")))))</f>
        <v/>
      </c>
      <c r="CM17" s="27" t="str">
        <f>IF(CC17=TRUE,$CC$28,IF(CD17=TRUE,$CD$28,IF(CE17=TRUE,$CE$28,IF(CF17=TRUE,$CF$28,IF(CG17=TRUE,$CG$28,"")))))</f>
        <v/>
      </c>
      <c r="CN17" s="3" t="str">
        <f>IFERROR(24*(CM17-CL17),"")</f>
        <v/>
      </c>
    </row>
    <row r="18" spans="1:92" ht="9" customHeight="1">
      <c r="A18" s="5"/>
      <c r="B18" s="17"/>
      <c r="C18" s="17"/>
      <c r="D18" s="17"/>
      <c r="E18" s="28" t="s">
        <v>3898</v>
      </c>
      <c r="F18" s="28"/>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5"/>
      <c r="BE18" s="5"/>
      <c r="BF18" s="5"/>
      <c r="BG18" s="5"/>
      <c r="BH18" s="5"/>
      <c r="BI18" s="5"/>
      <c r="BJ18" s="5"/>
      <c r="BK18" s="5"/>
      <c r="BL18" s="5"/>
      <c r="BM18" s="5"/>
      <c r="BN18" s="5"/>
      <c r="BO18" s="5"/>
      <c r="BP18" s="5"/>
      <c r="BQ18" s="5"/>
      <c r="BR18" s="5"/>
      <c r="BU18" s="3">
        <v>2</v>
      </c>
      <c r="BV18" s="24">
        <v>10</v>
      </c>
      <c r="CB18" s="3" t="s">
        <v>3899</v>
      </c>
      <c r="CC18" s="26" t="b">
        <v>0</v>
      </c>
      <c r="CD18" s="26" t="b">
        <v>0</v>
      </c>
      <c r="CE18" s="26" t="b">
        <v>0</v>
      </c>
      <c r="CF18" s="26" t="b">
        <v>0</v>
      </c>
      <c r="CG18" s="26" t="b">
        <v>0</v>
      </c>
      <c r="CH18" s="3" t="str">
        <f t="shared" si="0"/>
        <v/>
      </c>
      <c r="CI18" s="27" t="str">
        <f t="shared" si="1"/>
        <v/>
      </c>
      <c r="CJ18" s="27" t="str">
        <f t="shared" si="2"/>
        <v/>
      </c>
      <c r="CK18" s="3" t="str">
        <f t="shared" ref="CK18:CK25" si="3">IFERROR(24*(CJ18-CI18),"")</f>
        <v/>
      </c>
      <c r="CL18" s="27" t="str">
        <f t="shared" ref="CL18:CL25" si="4">IF(CC18=TRUE,$CC$27,IF(CD18=TRUE,$CD$27,IF(CE18=TRUE,$CE$27,IF(CF18=TRUE,$CF$27,IF(CG18=TRUE,$CG$27,"")))))</f>
        <v/>
      </c>
      <c r="CM18" s="27" t="str">
        <f t="shared" ref="CM18:CM25" si="5">IF(CC18=TRUE,$CC$28,IF(CD18=TRUE,$CD$28,IF(CE18=TRUE,$CE$28,IF(CF18=TRUE,$CF$28,IF(CG18=TRUE,$CG$28,"")))))</f>
        <v/>
      </c>
      <c r="CN18" s="3" t="str">
        <f t="shared" ref="CN18:CN25" si="6">IFERROR(24*(CM18-CL18),"")</f>
        <v/>
      </c>
    </row>
    <row r="19" spans="1:92" ht="12" customHeight="1">
      <c r="A19" s="5"/>
      <c r="B19" s="20"/>
      <c r="C19" s="20"/>
      <c r="D19" s="20"/>
      <c r="E19" s="20"/>
      <c r="F19" s="20"/>
      <c r="G19" s="20"/>
      <c r="H19" s="20"/>
      <c r="I19" s="20"/>
      <c r="J19" s="20"/>
      <c r="K19" s="20" t="s">
        <v>3900</v>
      </c>
      <c r="M19" s="20"/>
      <c r="N19" s="818">
        <v>0</v>
      </c>
      <c r="O19" s="822"/>
      <c r="P19" s="820">
        <v>1</v>
      </c>
      <c r="Q19" s="823"/>
      <c r="R19" s="818">
        <v>2</v>
      </c>
      <c r="S19" s="822"/>
      <c r="T19" s="820">
        <v>3</v>
      </c>
      <c r="U19" s="823"/>
      <c r="V19" s="818">
        <v>4</v>
      </c>
      <c r="W19" s="822"/>
      <c r="X19" s="820">
        <v>5</v>
      </c>
      <c r="Y19" s="823"/>
      <c r="Z19" s="818">
        <v>6</v>
      </c>
      <c r="AA19" s="822"/>
      <c r="AB19" s="820">
        <v>7</v>
      </c>
      <c r="AC19" s="823"/>
      <c r="AD19" s="818">
        <v>8</v>
      </c>
      <c r="AE19" s="822"/>
      <c r="AF19" s="820">
        <v>9</v>
      </c>
      <c r="AG19" s="823"/>
      <c r="AH19" s="818">
        <v>10</v>
      </c>
      <c r="AI19" s="822"/>
      <c r="AJ19" s="820">
        <v>11</v>
      </c>
      <c r="AK19" s="823"/>
      <c r="AL19" s="818">
        <v>12</v>
      </c>
      <c r="AM19" s="822"/>
      <c r="AN19" s="820">
        <v>13</v>
      </c>
      <c r="AO19" s="823"/>
      <c r="AP19" s="818">
        <v>14</v>
      </c>
      <c r="AQ19" s="822"/>
      <c r="AR19" s="820">
        <v>15</v>
      </c>
      <c r="AS19" s="823"/>
      <c r="AT19" s="818">
        <v>16</v>
      </c>
      <c r="AU19" s="822"/>
      <c r="AV19" s="820">
        <v>17</v>
      </c>
      <c r="AW19" s="823"/>
      <c r="AX19" s="818">
        <v>18</v>
      </c>
      <c r="AY19" s="822"/>
      <c r="AZ19" s="820">
        <v>19</v>
      </c>
      <c r="BA19" s="823"/>
      <c r="BB19" s="818">
        <v>20</v>
      </c>
      <c r="BC19" s="822"/>
      <c r="BD19" s="820">
        <v>21</v>
      </c>
      <c r="BE19" s="823"/>
      <c r="BF19" s="818">
        <v>22</v>
      </c>
      <c r="BG19" s="822"/>
      <c r="BH19" s="820">
        <v>23</v>
      </c>
      <c r="BI19" s="821"/>
      <c r="BJ19" s="818">
        <v>24</v>
      </c>
      <c r="BK19" s="819"/>
      <c r="BL19" s="4"/>
      <c r="BM19" s="4"/>
      <c r="BN19" s="4"/>
      <c r="BO19" s="4"/>
      <c r="BP19" s="4"/>
      <c r="BQ19" s="4"/>
      <c r="BR19" s="4"/>
      <c r="BU19" s="3">
        <v>3</v>
      </c>
      <c r="BV19" s="24">
        <v>15</v>
      </c>
      <c r="CB19" s="3" t="s">
        <v>3901</v>
      </c>
      <c r="CC19" s="26" t="b">
        <v>0</v>
      </c>
      <c r="CD19" s="26" t="b">
        <v>0</v>
      </c>
      <c r="CE19" s="26" t="b">
        <v>0</v>
      </c>
      <c r="CF19" s="26" t="b">
        <v>0</v>
      </c>
      <c r="CG19" s="26" t="b">
        <v>0</v>
      </c>
      <c r="CH19" s="3" t="str">
        <f t="shared" si="0"/>
        <v/>
      </c>
      <c r="CI19" s="27" t="str">
        <f t="shared" si="1"/>
        <v/>
      </c>
      <c r="CJ19" s="27" t="str">
        <f t="shared" si="2"/>
        <v/>
      </c>
      <c r="CK19" s="3" t="str">
        <f t="shared" si="3"/>
        <v/>
      </c>
      <c r="CL19" s="27" t="str">
        <f t="shared" si="4"/>
        <v/>
      </c>
      <c r="CM19" s="27" t="str">
        <f t="shared" si="5"/>
        <v/>
      </c>
      <c r="CN19" s="3" t="str">
        <f t="shared" si="6"/>
        <v/>
      </c>
    </row>
    <row r="20" spans="1:92" ht="12.9" customHeight="1">
      <c r="A20" s="5"/>
      <c r="B20" s="20"/>
      <c r="C20" s="20"/>
      <c r="D20" s="20" t="s">
        <v>3889</v>
      </c>
      <c r="E20" s="20"/>
      <c r="F20" s="20"/>
      <c r="G20" s="20"/>
      <c r="H20" s="20"/>
      <c r="I20" s="20"/>
      <c r="J20" s="20"/>
      <c r="K20" s="20"/>
      <c r="L20" s="20"/>
      <c r="M20" s="20"/>
      <c r="N20" s="20"/>
      <c r="O20" s="29"/>
      <c r="P20" s="30"/>
      <c r="Q20" s="31"/>
      <c r="R20" s="32"/>
      <c r="S20" s="33"/>
      <c r="T20" s="30"/>
      <c r="U20" s="31"/>
      <c r="V20" s="32"/>
      <c r="W20" s="34"/>
      <c r="X20" s="35"/>
      <c r="Y20" s="36"/>
      <c r="Z20" s="37"/>
      <c r="AA20" s="34"/>
      <c r="AB20" s="35"/>
      <c r="AC20" s="36"/>
      <c r="AD20" s="37"/>
      <c r="AE20" s="34"/>
      <c r="AF20" s="35"/>
      <c r="AG20" s="36"/>
      <c r="AH20" s="37"/>
      <c r="AI20" s="34"/>
      <c r="AJ20" s="35"/>
      <c r="AK20" s="36"/>
      <c r="AL20" s="37"/>
      <c r="AM20" s="34"/>
      <c r="AN20" s="35"/>
      <c r="AO20" s="36"/>
      <c r="AP20" s="37"/>
      <c r="AQ20" s="34"/>
      <c r="AR20" s="35"/>
      <c r="AS20" s="36"/>
      <c r="AT20" s="37"/>
      <c r="AU20" s="34"/>
      <c r="AV20" s="35"/>
      <c r="AW20" s="36"/>
      <c r="AX20" s="37"/>
      <c r="AY20" s="34"/>
      <c r="AZ20" s="35"/>
      <c r="BA20" s="36"/>
      <c r="BB20" s="37"/>
      <c r="BC20" s="34"/>
      <c r="BD20" s="35"/>
      <c r="BE20" s="36"/>
      <c r="BF20" s="37"/>
      <c r="BG20" s="34"/>
      <c r="BH20" s="35"/>
      <c r="BI20" s="36"/>
      <c r="BJ20" s="37"/>
      <c r="BK20" s="807"/>
      <c r="BL20" s="808"/>
      <c r="BM20" s="808"/>
      <c r="BN20" s="809"/>
      <c r="BO20" s="4" t="s">
        <v>3820</v>
      </c>
      <c r="BP20" s="4"/>
      <c r="BQ20" s="4"/>
      <c r="BR20" s="4"/>
      <c r="BU20" s="3">
        <v>4</v>
      </c>
      <c r="BV20" s="24">
        <v>20</v>
      </c>
      <c r="CB20" s="3" t="s">
        <v>3879</v>
      </c>
      <c r="CC20" s="26" t="b">
        <v>0</v>
      </c>
      <c r="CD20" s="26" t="b">
        <v>0</v>
      </c>
      <c r="CE20" s="26" t="b">
        <v>0</v>
      </c>
      <c r="CF20" s="26" t="b">
        <v>0</v>
      </c>
      <c r="CG20" s="26" t="b">
        <v>0</v>
      </c>
      <c r="CH20" s="3" t="str">
        <f t="shared" si="0"/>
        <v/>
      </c>
      <c r="CI20" s="27" t="str">
        <f t="shared" si="1"/>
        <v/>
      </c>
      <c r="CJ20" s="27" t="str">
        <f t="shared" si="2"/>
        <v/>
      </c>
      <c r="CK20" s="3" t="str">
        <f t="shared" si="3"/>
        <v/>
      </c>
      <c r="CL20" s="27" t="str">
        <f t="shared" si="4"/>
        <v/>
      </c>
      <c r="CM20" s="27" t="str">
        <f t="shared" si="5"/>
        <v/>
      </c>
      <c r="CN20" s="3" t="str">
        <f t="shared" si="6"/>
        <v/>
      </c>
    </row>
    <row r="21" spans="1:92">
      <c r="A21" s="5"/>
      <c r="B21" s="38" t="s">
        <v>3847</v>
      </c>
      <c r="C21" s="38"/>
      <c r="D21" s="38" t="s">
        <v>3902</v>
      </c>
      <c r="E21" s="38"/>
      <c r="F21" s="38"/>
      <c r="G21" s="38"/>
      <c r="H21" s="38"/>
      <c r="I21" s="38"/>
      <c r="J21" s="38"/>
      <c r="K21" s="38"/>
      <c r="L21" s="38"/>
      <c r="M21" s="38"/>
      <c r="N21" s="38"/>
      <c r="O21" s="39"/>
      <c r="P21" s="40"/>
      <c r="Q21" s="41"/>
      <c r="R21" s="42"/>
      <c r="S21" s="43"/>
      <c r="T21" s="40"/>
      <c r="U21" s="41"/>
      <c r="V21" s="42"/>
      <c r="W21" s="34"/>
      <c r="X21" s="35"/>
      <c r="Y21" s="36"/>
      <c r="Z21" s="37"/>
      <c r="AA21" s="34"/>
      <c r="AB21" s="35"/>
      <c r="AC21" s="36"/>
      <c r="AD21" s="37"/>
      <c r="AE21" s="34"/>
      <c r="AF21" s="35"/>
      <c r="AG21" s="36"/>
      <c r="AH21" s="37"/>
      <c r="AI21" s="34"/>
      <c r="AJ21" s="35"/>
      <c r="AK21" s="36"/>
      <c r="AL21" s="37"/>
      <c r="AM21" s="34"/>
      <c r="AN21" s="35"/>
      <c r="AO21" s="36"/>
      <c r="AP21" s="37"/>
      <c r="AQ21" s="34"/>
      <c r="AR21" s="35"/>
      <c r="AS21" s="36"/>
      <c r="AT21" s="37"/>
      <c r="AU21" s="34"/>
      <c r="AV21" s="35"/>
      <c r="AW21" s="36"/>
      <c r="AX21" s="37"/>
      <c r="AY21" s="34"/>
      <c r="AZ21" s="35"/>
      <c r="BA21" s="36"/>
      <c r="BB21" s="37"/>
      <c r="BC21" s="34"/>
      <c r="BD21" s="35"/>
      <c r="BE21" s="36"/>
      <c r="BF21" s="37"/>
      <c r="BG21" s="34"/>
      <c r="BH21" s="35"/>
      <c r="BI21" s="36"/>
      <c r="BJ21" s="37"/>
      <c r="BK21" s="807"/>
      <c r="BL21" s="808"/>
      <c r="BM21" s="808"/>
      <c r="BN21" s="809"/>
      <c r="BO21" s="4" t="s">
        <v>3820</v>
      </c>
      <c r="BP21" s="4"/>
      <c r="BQ21" s="4"/>
      <c r="BR21" s="4"/>
      <c r="BU21" s="3">
        <v>5</v>
      </c>
      <c r="BV21" s="24">
        <v>25</v>
      </c>
      <c r="CB21" s="3" t="s">
        <v>3903</v>
      </c>
      <c r="CC21" s="26" t="b">
        <v>0</v>
      </c>
      <c r="CD21" s="26" t="b">
        <v>0</v>
      </c>
      <c r="CE21" s="26" t="b">
        <v>0</v>
      </c>
      <c r="CF21" s="26" t="b">
        <v>0</v>
      </c>
      <c r="CG21" s="26" t="b">
        <v>0</v>
      </c>
      <c r="CH21" s="3" t="str">
        <f t="shared" si="0"/>
        <v/>
      </c>
      <c r="CI21" s="27" t="str">
        <f t="shared" si="1"/>
        <v/>
      </c>
      <c r="CJ21" s="27" t="str">
        <f t="shared" si="2"/>
        <v/>
      </c>
      <c r="CK21" s="3" t="str">
        <f t="shared" si="3"/>
        <v/>
      </c>
      <c r="CL21" s="27" t="str">
        <f t="shared" si="4"/>
        <v/>
      </c>
      <c r="CM21" s="27" t="str">
        <f t="shared" si="5"/>
        <v/>
      </c>
      <c r="CN21" s="3" t="str">
        <f t="shared" si="6"/>
        <v/>
      </c>
    </row>
    <row r="22" spans="1:92">
      <c r="A22" s="5"/>
      <c r="B22" s="38"/>
      <c r="C22" s="38"/>
      <c r="D22" s="38" t="s">
        <v>3904</v>
      </c>
      <c r="E22" s="38"/>
      <c r="F22" s="38"/>
      <c r="G22" s="38"/>
      <c r="H22" s="38"/>
      <c r="I22" s="38"/>
      <c r="J22" s="38"/>
      <c r="K22" s="38"/>
      <c r="L22" s="38"/>
      <c r="M22" s="38"/>
      <c r="N22" s="38"/>
      <c r="O22" s="39"/>
      <c r="P22" s="40"/>
      <c r="Q22" s="41"/>
      <c r="R22" s="42"/>
      <c r="S22" s="43"/>
      <c r="T22" s="40"/>
      <c r="U22" s="41"/>
      <c r="V22" s="42"/>
      <c r="W22" s="34"/>
      <c r="X22" s="35"/>
      <c r="Y22" s="36"/>
      <c r="Z22" s="37"/>
      <c r="AA22" s="34"/>
      <c r="AB22" s="35"/>
      <c r="AC22" s="36"/>
      <c r="AD22" s="37"/>
      <c r="AE22" s="34"/>
      <c r="AF22" s="35"/>
      <c r="AG22" s="36"/>
      <c r="AH22" s="37"/>
      <c r="AI22" s="34"/>
      <c r="AJ22" s="35"/>
      <c r="AK22" s="36"/>
      <c r="AL22" s="37"/>
      <c r="AM22" s="34"/>
      <c r="AN22" s="35"/>
      <c r="AO22" s="36"/>
      <c r="AP22" s="37"/>
      <c r="AQ22" s="34"/>
      <c r="AR22" s="35"/>
      <c r="AS22" s="36"/>
      <c r="AT22" s="37"/>
      <c r="AU22" s="34"/>
      <c r="AV22" s="35"/>
      <c r="AW22" s="36"/>
      <c r="AX22" s="37"/>
      <c r="AY22" s="34"/>
      <c r="AZ22" s="35"/>
      <c r="BA22" s="36"/>
      <c r="BB22" s="37"/>
      <c r="BC22" s="34"/>
      <c r="BD22" s="35"/>
      <c r="BE22" s="36"/>
      <c r="BF22" s="37"/>
      <c r="BG22" s="34"/>
      <c r="BH22" s="35"/>
      <c r="BI22" s="36"/>
      <c r="BJ22" s="37"/>
      <c r="BK22" s="807"/>
      <c r="BL22" s="808"/>
      <c r="BM22" s="808"/>
      <c r="BN22" s="809"/>
      <c r="BO22" s="4" t="s">
        <v>3820</v>
      </c>
      <c r="BP22" s="4"/>
      <c r="BQ22" s="4"/>
      <c r="BR22" s="4"/>
      <c r="BU22" s="3">
        <v>6</v>
      </c>
      <c r="BV22" s="24">
        <v>30</v>
      </c>
      <c r="CB22" s="3" t="s">
        <v>3905</v>
      </c>
      <c r="CC22" s="26" t="b">
        <v>0</v>
      </c>
      <c r="CD22" s="26" t="b">
        <v>0</v>
      </c>
      <c r="CE22" s="26" t="b">
        <v>0</v>
      </c>
      <c r="CF22" s="26" t="b">
        <v>0</v>
      </c>
      <c r="CG22" s="26" t="b">
        <v>0</v>
      </c>
      <c r="CH22" s="3" t="str">
        <f t="shared" si="0"/>
        <v/>
      </c>
      <c r="CI22" s="27" t="str">
        <f t="shared" si="1"/>
        <v/>
      </c>
      <c r="CJ22" s="27" t="str">
        <f t="shared" si="2"/>
        <v/>
      </c>
      <c r="CK22" s="3" t="str">
        <f t="shared" si="3"/>
        <v/>
      </c>
      <c r="CL22" s="27" t="str">
        <f t="shared" si="4"/>
        <v/>
      </c>
      <c r="CM22" s="27" t="str">
        <f t="shared" si="5"/>
        <v/>
      </c>
      <c r="CN22" s="3" t="str">
        <f t="shared" si="6"/>
        <v/>
      </c>
    </row>
    <row r="23" spans="1:92">
      <c r="A23" s="5"/>
      <c r="B23" s="38"/>
      <c r="C23" s="38"/>
      <c r="D23" s="44" t="s">
        <v>3906</v>
      </c>
      <c r="E23" s="38"/>
      <c r="F23" s="38"/>
      <c r="G23" s="38"/>
      <c r="H23" s="38"/>
      <c r="I23" s="38"/>
      <c r="J23" s="38"/>
      <c r="K23" s="38"/>
      <c r="L23" s="38"/>
      <c r="M23" s="38"/>
      <c r="N23" s="38"/>
      <c r="O23" s="45"/>
      <c r="P23" s="46"/>
      <c r="Q23" s="47"/>
      <c r="R23" s="48"/>
      <c r="S23" s="49"/>
      <c r="T23" s="46"/>
      <c r="U23" s="47"/>
      <c r="V23" s="48"/>
      <c r="W23" s="50"/>
      <c r="X23" s="51"/>
      <c r="Y23" s="52"/>
      <c r="Z23" s="53"/>
      <c r="AA23" s="50"/>
      <c r="AB23" s="51"/>
      <c r="AC23" s="52"/>
      <c r="AD23" s="53"/>
      <c r="AE23" s="50"/>
      <c r="AF23" s="51"/>
      <c r="AG23" s="52"/>
      <c r="AH23" s="53"/>
      <c r="AI23" s="50"/>
      <c r="AJ23" s="51"/>
      <c r="AK23" s="52"/>
      <c r="AL23" s="53"/>
      <c r="AM23" s="50"/>
      <c r="AN23" s="51"/>
      <c r="AO23" s="52"/>
      <c r="AP23" s="53"/>
      <c r="AQ23" s="50"/>
      <c r="AR23" s="51"/>
      <c r="AS23" s="52"/>
      <c r="AT23" s="53"/>
      <c r="AU23" s="50"/>
      <c r="AV23" s="51"/>
      <c r="AW23" s="52"/>
      <c r="AX23" s="53"/>
      <c r="AY23" s="50"/>
      <c r="AZ23" s="51"/>
      <c r="BA23" s="52"/>
      <c r="BB23" s="53"/>
      <c r="BC23" s="50"/>
      <c r="BD23" s="51"/>
      <c r="BE23" s="52"/>
      <c r="BF23" s="53"/>
      <c r="BG23" s="50"/>
      <c r="BH23" s="51"/>
      <c r="BI23" s="52"/>
      <c r="BJ23" s="53"/>
      <c r="BK23" s="54"/>
      <c r="BL23" s="55"/>
      <c r="BM23" s="55"/>
      <c r="BN23" s="56"/>
      <c r="BO23" s="4" t="s">
        <v>3820</v>
      </c>
      <c r="BP23" s="4"/>
      <c r="BQ23" s="4"/>
      <c r="BR23" s="4"/>
      <c r="BU23" s="3">
        <v>7</v>
      </c>
      <c r="BV23" s="24">
        <v>35</v>
      </c>
      <c r="CB23" s="3" t="s">
        <v>4</v>
      </c>
      <c r="CC23" s="26" t="b">
        <v>0</v>
      </c>
      <c r="CD23" s="26" t="b">
        <v>0</v>
      </c>
      <c r="CE23" s="26" t="b">
        <v>0</v>
      </c>
      <c r="CF23" s="26" t="b">
        <v>0</v>
      </c>
      <c r="CG23" s="26" t="b">
        <v>0</v>
      </c>
      <c r="CI23" s="27" t="str">
        <f t="shared" si="1"/>
        <v/>
      </c>
      <c r="CJ23" s="27" t="str">
        <f t="shared" si="2"/>
        <v/>
      </c>
      <c r="CK23" s="3" t="str">
        <f t="shared" si="3"/>
        <v/>
      </c>
      <c r="CL23" s="27" t="str">
        <f t="shared" si="4"/>
        <v/>
      </c>
      <c r="CM23" s="27" t="str">
        <f t="shared" si="5"/>
        <v/>
      </c>
      <c r="CN23" s="3" t="str">
        <f>IFERROR(24*(CM23-CL23),"")</f>
        <v/>
      </c>
    </row>
    <row r="24" spans="1:92" ht="12.6" thickBot="1">
      <c r="A24" s="5"/>
      <c r="B24" s="38"/>
      <c r="C24" s="38"/>
      <c r="D24" s="38" t="s">
        <v>3907</v>
      </c>
      <c r="E24" s="38"/>
      <c r="F24" s="38"/>
      <c r="G24" s="38"/>
      <c r="H24" s="38"/>
      <c r="I24" s="38"/>
      <c r="J24" s="38"/>
      <c r="K24" s="38"/>
      <c r="L24" s="38"/>
      <c r="M24" s="38"/>
      <c r="N24" s="38"/>
      <c r="O24" s="45"/>
      <c r="P24" s="46"/>
      <c r="Q24" s="47"/>
      <c r="R24" s="48"/>
      <c r="S24" s="49"/>
      <c r="T24" s="46"/>
      <c r="U24" s="47"/>
      <c r="V24" s="48"/>
      <c r="W24" s="50"/>
      <c r="X24" s="51"/>
      <c r="Y24" s="52"/>
      <c r="Z24" s="53"/>
      <c r="AA24" s="50"/>
      <c r="AB24" s="51"/>
      <c r="AC24" s="52"/>
      <c r="AD24" s="53"/>
      <c r="AE24" s="50"/>
      <c r="AF24" s="51"/>
      <c r="AG24" s="52"/>
      <c r="AH24" s="53"/>
      <c r="AI24" s="50"/>
      <c r="AJ24" s="51"/>
      <c r="AK24" s="52"/>
      <c r="AL24" s="53"/>
      <c r="AM24" s="50"/>
      <c r="AN24" s="51"/>
      <c r="AO24" s="52"/>
      <c r="AP24" s="53"/>
      <c r="AQ24" s="50"/>
      <c r="AR24" s="51"/>
      <c r="AS24" s="52"/>
      <c r="AT24" s="53"/>
      <c r="AU24" s="50"/>
      <c r="AV24" s="51"/>
      <c r="AW24" s="52"/>
      <c r="AX24" s="53"/>
      <c r="AY24" s="50"/>
      <c r="AZ24" s="51"/>
      <c r="BA24" s="52"/>
      <c r="BB24" s="53"/>
      <c r="BC24" s="50"/>
      <c r="BD24" s="51"/>
      <c r="BE24" s="52"/>
      <c r="BF24" s="53"/>
      <c r="BG24" s="50"/>
      <c r="BH24" s="51"/>
      <c r="BI24" s="52"/>
      <c r="BJ24" s="53"/>
      <c r="BK24" s="54"/>
      <c r="BL24" s="55"/>
      <c r="BM24" s="55"/>
      <c r="BN24" s="56"/>
      <c r="BO24" s="4" t="s">
        <v>3820</v>
      </c>
      <c r="BP24" s="4"/>
      <c r="BQ24" s="4"/>
      <c r="BR24" s="4"/>
      <c r="BU24" s="3">
        <v>8</v>
      </c>
      <c r="BV24" s="24">
        <v>40</v>
      </c>
      <c r="CC24" s="3">
        <f>COUNTIF(CC17:CC23,TRUE)</f>
        <v>0</v>
      </c>
      <c r="CD24" s="3">
        <f>COUNTIF(CD17:CD23,TRUE)</f>
        <v>0</v>
      </c>
      <c r="CE24" s="3">
        <f>COUNTIF(CE17:CE23,TRUE)</f>
        <v>0</v>
      </c>
      <c r="CF24" s="3">
        <f>COUNTIF(CF17:CF23,TRUE)</f>
        <v>0</v>
      </c>
      <c r="CG24" s="3">
        <f>COUNTIF(CG17:CG23,TRUE)</f>
        <v>0</v>
      </c>
      <c r="CI24" s="27"/>
      <c r="CJ24" s="27"/>
      <c r="CL24" s="27"/>
      <c r="CM24" s="27"/>
      <c r="CN24" s="3">
        <f t="shared" si="6"/>
        <v>0</v>
      </c>
    </row>
    <row r="25" spans="1:92">
      <c r="A25" s="5"/>
      <c r="B25" s="38"/>
      <c r="C25" s="57"/>
      <c r="D25" s="57" t="s">
        <v>3889</v>
      </c>
      <c r="E25" s="57"/>
      <c r="F25" s="57"/>
      <c r="G25" s="57"/>
      <c r="H25" s="57"/>
      <c r="I25" s="57"/>
      <c r="J25" s="57"/>
      <c r="K25" s="57"/>
      <c r="L25" s="57"/>
      <c r="M25" s="57"/>
      <c r="N25" s="58"/>
      <c r="O25" s="59"/>
      <c r="P25" s="60"/>
      <c r="Q25" s="61"/>
      <c r="R25" s="62"/>
      <c r="S25" s="63"/>
      <c r="T25" s="60"/>
      <c r="U25" s="61"/>
      <c r="V25" s="62"/>
      <c r="W25" s="64"/>
      <c r="X25" s="65"/>
      <c r="Y25" s="66"/>
      <c r="Z25" s="67"/>
      <c r="AA25" s="64"/>
      <c r="AB25" s="65"/>
      <c r="AC25" s="66"/>
      <c r="AD25" s="67"/>
      <c r="AE25" s="64"/>
      <c r="AF25" s="65"/>
      <c r="AG25" s="66"/>
      <c r="AH25" s="67"/>
      <c r="AI25" s="64"/>
      <c r="AJ25" s="65"/>
      <c r="AK25" s="66"/>
      <c r="AL25" s="67"/>
      <c r="AM25" s="64"/>
      <c r="AN25" s="65"/>
      <c r="AO25" s="66"/>
      <c r="AP25" s="67"/>
      <c r="AQ25" s="64"/>
      <c r="AR25" s="65"/>
      <c r="AS25" s="66"/>
      <c r="AT25" s="67"/>
      <c r="AU25" s="64"/>
      <c r="AV25" s="65"/>
      <c r="AW25" s="66"/>
      <c r="AX25" s="67"/>
      <c r="AY25" s="64"/>
      <c r="AZ25" s="65"/>
      <c r="BA25" s="66"/>
      <c r="BB25" s="67"/>
      <c r="BC25" s="64"/>
      <c r="BD25" s="65"/>
      <c r="BE25" s="66"/>
      <c r="BF25" s="67"/>
      <c r="BG25" s="64"/>
      <c r="BH25" s="65"/>
      <c r="BI25" s="66"/>
      <c r="BJ25" s="67"/>
      <c r="BK25" s="810"/>
      <c r="BL25" s="813"/>
      <c r="BM25" s="813"/>
      <c r="BN25" s="814"/>
      <c r="BO25" s="68" t="s">
        <v>3820</v>
      </c>
      <c r="BP25" s="69"/>
      <c r="BQ25" s="69"/>
      <c r="BR25" s="4"/>
      <c r="BU25" s="3">
        <v>9</v>
      </c>
      <c r="BV25" s="24">
        <v>45</v>
      </c>
      <c r="CB25" s="3" t="s">
        <v>3908</v>
      </c>
      <c r="CC25" s="3" t="str">
        <f>AB7&amp;":"&amp;AF7</f>
        <v>0:0</v>
      </c>
      <c r="CD25" s="3" t="str">
        <f>AB8&amp;":"&amp;AF8</f>
        <v>0:0</v>
      </c>
      <c r="CE25" s="3" t="str">
        <f>AB9&amp;":"&amp;AF9</f>
        <v>0:0</v>
      </c>
      <c r="CF25" s="3" t="str">
        <f>AB10&amp;":"&amp;AF10</f>
        <v>0:0</v>
      </c>
      <c r="CG25" s="3" t="str">
        <f>AB11&amp;":"&amp;AF11</f>
        <v>0:0</v>
      </c>
      <c r="CH25" s="3" t="str">
        <f>IF(CC23=TRUE,$CC$16,IF(CD23=TRUE,$CD$16,IF(CE23=TRUE,$CE$16,IF(CF23=TRUE,$CF$16,IF(CG23=TRUE,$CG$16,"")))))</f>
        <v/>
      </c>
      <c r="CI25" s="27" t="str">
        <f>IF(CC23=TRUE,$CC$25,IF(CD23=TRUE,$CD$25,IF(CE23=TRUE,$CE$25,IF(CF23=TRUE,$CF$25,IF(CG23=TRUE,$CG$25,"")))))</f>
        <v/>
      </c>
      <c r="CJ25" s="27" t="str">
        <f>IF(CC23=TRUE,$CC$26,IF(CD23=TRUE,$CD$26,IF(CE23=TRUE,$CE$26,IF(CF23=TRUE,$CF$26,IF(CG23=TRUE,$CG$26,"")))))</f>
        <v/>
      </c>
      <c r="CK25" s="3" t="str">
        <f t="shared" si="3"/>
        <v/>
      </c>
      <c r="CL25" s="27" t="str">
        <f t="shared" si="4"/>
        <v/>
      </c>
      <c r="CM25" s="27" t="str">
        <f t="shared" si="5"/>
        <v/>
      </c>
      <c r="CN25" s="3" t="str">
        <f t="shared" si="6"/>
        <v/>
      </c>
    </row>
    <row r="26" spans="1:92">
      <c r="A26" s="5"/>
      <c r="B26" s="38" t="s">
        <v>3835</v>
      </c>
      <c r="C26" s="38"/>
      <c r="D26" s="38" t="s">
        <v>3902</v>
      </c>
      <c r="E26" s="38"/>
      <c r="F26" s="38"/>
      <c r="G26" s="38"/>
      <c r="H26" s="38"/>
      <c r="I26" s="38"/>
      <c r="J26" s="38"/>
      <c r="K26" s="38"/>
      <c r="L26" s="38"/>
      <c r="M26" s="38"/>
      <c r="N26" s="38"/>
      <c r="O26" s="39"/>
      <c r="P26" s="40"/>
      <c r="Q26" s="41"/>
      <c r="R26" s="42"/>
      <c r="S26" s="43"/>
      <c r="T26" s="40"/>
      <c r="U26" s="41"/>
      <c r="V26" s="42"/>
      <c r="W26" s="34"/>
      <c r="X26" s="35"/>
      <c r="Y26" s="36"/>
      <c r="Z26" s="37"/>
      <c r="AA26" s="34"/>
      <c r="AB26" s="35"/>
      <c r="AC26" s="36"/>
      <c r="AD26" s="37"/>
      <c r="AE26" s="34"/>
      <c r="AF26" s="35"/>
      <c r="AG26" s="36"/>
      <c r="AH26" s="37"/>
      <c r="AI26" s="34"/>
      <c r="AJ26" s="35"/>
      <c r="AK26" s="36"/>
      <c r="AL26" s="37"/>
      <c r="AM26" s="34"/>
      <c r="AN26" s="35"/>
      <c r="AO26" s="36"/>
      <c r="AP26" s="37"/>
      <c r="AQ26" s="34"/>
      <c r="AR26" s="35"/>
      <c r="AS26" s="36"/>
      <c r="AT26" s="37"/>
      <c r="AU26" s="34"/>
      <c r="AV26" s="35"/>
      <c r="AW26" s="36"/>
      <c r="AX26" s="37"/>
      <c r="AY26" s="34"/>
      <c r="AZ26" s="35"/>
      <c r="BA26" s="36"/>
      <c r="BB26" s="37"/>
      <c r="BC26" s="34"/>
      <c r="BD26" s="35"/>
      <c r="BE26" s="36"/>
      <c r="BF26" s="37"/>
      <c r="BG26" s="34"/>
      <c r="BH26" s="35"/>
      <c r="BI26" s="36"/>
      <c r="BJ26" s="37"/>
      <c r="BK26" s="807"/>
      <c r="BL26" s="808"/>
      <c r="BM26" s="808"/>
      <c r="BN26" s="809"/>
      <c r="BO26" s="4" t="s">
        <v>3820</v>
      </c>
      <c r="BP26" s="4"/>
      <c r="BQ26" s="4"/>
      <c r="BR26" s="4"/>
      <c r="BU26" s="3">
        <v>10</v>
      </c>
      <c r="BV26" s="24">
        <v>50</v>
      </c>
      <c r="CC26" s="3" t="str">
        <f>AK7&amp;":"&amp;AO7</f>
        <v>0:0</v>
      </c>
      <c r="CD26" s="3" t="str">
        <f>AK8&amp;":"&amp;AO8</f>
        <v>0:0</v>
      </c>
      <c r="CE26" s="3" t="str">
        <f>AK9&amp;":"&amp;AO9</f>
        <v>0:0</v>
      </c>
      <c r="CF26" s="3" t="str">
        <f>AK10&amp;":"&amp;AO10</f>
        <v>0:0</v>
      </c>
      <c r="CG26" s="3" t="str">
        <f>AK11&amp;":"&amp;AO11</f>
        <v>0:0</v>
      </c>
      <c r="CK26" s="70">
        <f>SUM(CK17:CK23)</f>
        <v>0</v>
      </c>
      <c r="CL26" s="27"/>
      <c r="CM26" s="27"/>
      <c r="CN26" s="70">
        <f>SUM(CN17:CN23)</f>
        <v>0</v>
      </c>
    </row>
    <row r="27" spans="1:92">
      <c r="A27" s="5"/>
      <c r="B27" s="38"/>
      <c r="C27" s="38"/>
      <c r="D27" s="38" t="s">
        <v>3909</v>
      </c>
      <c r="E27" s="38"/>
      <c r="F27" s="38"/>
      <c r="G27" s="38"/>
      <c r="H27" s="38"/>
      <c r="I27" s="38"/>
      <c r="J27" s="38"/>
      <c r="K27" s="38"/>
      <c r="L27" s="38"/>
      <c r="M27" s="38"/>
      <c r="N27" s="38"/>
      <c r="O27" s="39"/>
      <c r="P27" s="40"/>
      <c r="Q27" s="41"/>
      <c r="R27" s="42"/>
      <c r="S27" s="43"/>
      <c r="T27" s="40"/>
      <c r="U27" s="41"/>
      <c r="V27" s="42"/>
      <c r="W27" s="34"/>
      <c r="X27" s="35"/>
      <c r="Y27" s="36"/>
      <c r="Z27" s="37"/>
      <c r="AA27" s="34"/>
      <c r="AB27" s="35"/>
      <c r="AC27" s="36"/>
      <c r="AD27" s="37"/>
      <c r="AE27" s="34"/>
      <c r="AF27" s="35"/>
      <c r="AG27" s="36"/>
      <c r="AH27" s="37"/>
      <c r="AI27" s="34"/>
      <c r="AJ27" s="35"/>
      <c r="AK27" s="36"/>
      <c r="AL27" s="37"/>
      <c r="AM27" s="34"/>
      <c r="AN27" s="35"/>
      <c r="AO27" s="36"/>
      <c r="AP27" s="37"/>
      <c r="AQ27" s="34"/>
      <c r="AR27" s="35"/>
      <c r="AS27" s="36"/>
      <c r="AT27" s="37"/>
      <c r="AU27" s="34"/>
      <c r="AV27" s="35"/>
      <c r="AW27" s="36"/>
      <c r="AX27" s="37"/>
      <c r="AY27" s="34"/>
      <c r="AZ27" s="35"/>
      <c r="BA27" s="36"/>
      <c r="BB27" s="37"/>
      <c r="BC27" s="34"/>
      <c r="BD27" s="35"/>
      <c r="BE27" s="36"/>
      <c r="BF27" s="37"/>
      <c r="BG27" s="34"/>
      <c r="BH27" s="35"/>
      <c r="BI27" s="36"/>
      <c r="BJ27" s="37"/>
      <c r="BK27" s="807"/>
      <c r="BL27" s="808"/>
      <c r="BM27" s="808"/>
      <c r="BN27" s="809"/>
      <c r="BO27" s="4" t="s">
        <v>3820</v>
      </c>
      <c r="BP27" s="4"/>
      <c r="BQ27" s="4"/>
      <c r="BR27" s="4"/>
      <c r="BU27" s="3">
        <v>11</v>
      </c>
      <c r="BV27" s="24">
        <v>55</v>
      </c>
      <c r="CB27" s="3" t="s">
        <v>3910</v>
      </c>
      <c r="CC27" s="3" t="str">
        <f>AS7&amp;":"&amp;AW7</f>
        <v>0:0</v>
      </c>
      <c r="CD27" s="3" t="str">
        <f>AS8&amp;":"&amp;AW8</f>
        <v>0:0</v>
      </c>
      <c r="CE27" s="3" t="str">
        <f>AS9&amp;":"&amp;AW9</f>
        <v>0:0</v>
      </c>
      <c r="CF27" s="3" t="str">
        <f>AS10&amp;":"&amp;AW10</f>
        <v>0:0</v>
      </c>
      <c r="CG27" s="3" t="str">
        <f>AS11&amp;":"&amp;AW11</f>
        <v>0:0</v>
      </c>
      <c r="CK27" s="71">
        <f>CK26-CN26</f>
        <v>0</v>
      </c>
      <c r="CL27" s="27"/>
      <c r="CM27" s="27"/>
      <c r="CN27" s="71">
        <f>CN26-CQ26</f>
        <v>0</v>
      </c>
    </row>
    <row r="28" spans="1:92">
      <c r="A28" s="5"/>
      <c r="B28" s="38"/>
      <c r="C28" s="38"/>
      <c r="D28" s="44" t="s">
        <v>3906</v>
      </c>
      <c r="E28" s="38"/>
      <c r="F28" s="38"/>
      <c r="G28" s="38"/>
      <c r="H28" s="38"/>
      <c r="I28" s="38"/>
      <c r="J28" s="38"/>
      <c r="K28" s="38"/>
      <c r="L28" s="38"/>
      <c r="M28" s="38"/>
      <c r="N28" s="38"/>
      <c r="O28" s="29"/>
      <c r="P28" s="30"/>
      <c r="Q28" s="31"/>
      <c r="R28" s="32"/>
      <c r="S28" s="33"/>
      <c r="T28" s="30"/>
      <c r="U28" s="31"/>
      <c r="V28" s="32"/>
      <c r="W28" s="34"/>
      <c r="X28" s="35"/>
      <c r="Y28" s="36"/>
      <c r="Z28" s="37"/>
      <c r="AA28" s="34"/>
      <c r="AB28" s="35"/>
      <c r="AC28" s="36"/>
      <c r="AD28" s="37"/>
      <c r="AE28" s="34"/>
      <c r="AF28" s="35"/>
      <c r="AG28" s="36"/>
      <c r="AH28" s="37"/>
      <c r="AI28" s="34"/>
      <c r="AJ28" s="35"/>
      <c r="AK28" s="36"/>
      <c r="AL28" s="37"/>
      <c r="AM28" s="34"/>
      <c r="AN28" s="35"/>
      <c r="AO28" s="36"/>
      <c r="AP28" s="37"/>
      <c r="AQ28" s="34"/>
      <c r="AR28" s="35"/>
      <c r="AS28" s="36"/>
      <c r="AT28" s="37"/>
      <c r="AU28" s="34"/>
      <c r="AV28" s="35"/>
      <c r="AW28" s="36"/>
      <c r="AX28" s="37"/>
      <c r="AY28" s="34"/>
      <c r="AZ28" s="35"/>
      <c r="BA28" s="36"/>
      <c r="BB28" s="37"/>
      <c r="BC28" s="34"/>
      <c r="BD28" s="35"/>
      <c r="BE28" s="36"/>
      <c r="BF28" s="37"/>
      <c r="BG28" s="34"/>
      <c r="BH28" s="35"/>
      <c r="BI28" s="36"/>
      <c r="BJ28" s="37"/>
      <c r="BK28" s="807"/>
      <c r="BL28" s="808"/>
      <c r="BM28" s="808"/>
      <c r="BN28" s="809"/>
      <c r="BO28" s="4" t="s">
        <v>3820</v>
      </c>
      <c r="BP28" s="4"/>
      <c r="BQ28" s="4"/>
      <c r="BR28" s="4"/>
      <c r="BU28" s="3">
        <v>12</v>
      </c>
      <c r="BV28" s="24"/>
      <c r="CC28" s="3" t="str">
        <f>BB7&amp;":"&amp;BF7</f>
        <v>0:0</v>
      </c>
      <c r="CD28" s="3" t="str">
        <f>BB8&amp;":"&amp;BF8</f>
        <v>0:0</v>
      </c>
      <c r="CE28" s="3" t="str">
        <f>BB9&amp;":"&amp;BF9</f>
        <v>0:0</v>
      </c>
      <c r="CF28" s="3" t="str">
        <f>BB10&amp;":"&amp;BF10</f>
        <v>0:0</v>
      </c>
      <c r="CG28" s="3" t="str">
        <f>BB11&amp;":"&amp;BF11</f>
        <v>0:0</v>
      </c>
      <c r="CK28" s="71"/>
    </row>
    <row r="29" spans="1:92" ht="12.6" thickBot="1">
      <c r="A29" s="5"/>
      <c r="B29" s="38"/>
      <c r="C29" s="38"/>
      <c r="D29" s="38" t="s">
        <v>3907</v>
      </c>
      <c r="E29" s="38"/>
      <c r="F29" s="38"/>
      <c r="G29" s="38"/>
      <c r="H29" s="38"/>
      <c r="I29" s="38"/>
      <c r="J29" s="38"/>
      <c r="K29" s="38"/>
      <c r="L29" s="38"/>
      <c r="M29" s="38"/>
      <c r="N29" s="38"/>
      <c r="O29" s="39"/>
      <c r="P29" s="40"/>
      <c r="Q29" s="41"/>
      <c r="R29" s="42"/>
      <c r="S29" s="43"/>
      <c r="T29" s="40"/>
      <c r="U29" s="41"/>
      <c r="V29" s="42"/>
      <c r="W29" s="34"/>
      <c r="X29" s="35"/>
      <c r="Y29" s="36"/>
      <c r="Z29" s="37"/>
      <c r="AA29" s="34"/>
      <c r="AB29" s="35"/>
      <c r="AC29" s="36"/>
      <c r="AD29" s="37"/>
      <c r="AE29" s="34"/>
      <c r="AF29" s="35"/>
      <c r="AG29" s="36"/>
      <c r="AH29" s="37"/>
      <c r="AI29" s="34"/>
      <c r="AJ29" s="35"/>
      <c r="AK29" s="36"/>
      <c r="AL29" s="37"/>
      <c r="AM29" s="34"/>
      <c r="AN29" s="35"/>
      <c r="AO29" s="36"/>
      <c r="AP29" s="37"/>
      <c r="AQ29" s="34"/>
      <c r="AR29" s="35"/>
      <c r="AS29" s="36"/>
      <c r="AT29" s="37"/>
      <c r="AU29" s="34"/>
      <c r="AV29" s="35"/>
      <c r="AW29" s="36"/>
      <c r="AX29" s="37"/>
      <c r="AY29" s="34"/>
      <c r="AZ29" s="35"/>
      <c r="BA29" s="36"/>
      <c r="BB29" s="37"/>
      <c r="BC29" s="34"/>
      <c r="BD29" s="35"/>
      <c r="BE29" s="36"/>
      <c r="BF29" s="37"/>
      <c r="BG29" s="34"/>
      <c r="BH29" s="35"/>
      <c r="BI29" s="36"/>
      <c r="BJ29" s="37"/>
      <c r="BK29" s="807"/>
      <c r="BL29" s="808"/>
      <c r="BM29" s="808"/>
      <c r="BN29" s="809"/>
      <c r="BO29" s="4" t="s">
        <v>3820</v>
      </c>
      <c r="BP29" s="4"/>
      <c r="BQ29" s="4"/>
      <c r="BR29" s="4"/>
      <c r="BU29" s="3">
        <v>13</v>
      </c>
      <c r="BV29" s="24"/>
      <c r="CK29" s="71"/>
    </row>
    <row r="30" spans="1:92" ht="12.6">
      <c r="A30" s="5"/>
      <c r="B30" s="38"/>
      <c r="C30" s="57"/>
      <c r="D30" s="57" t="s">
        <v>3889</v>
      </c>
      <c r="E30" s="57"/>
      <c r="F30" s="57"/>
      <c r="G30" s="57"/>
      <c r="H30" s="57"/>
      <c r="I30" s="57"/>
      <c r="J30" s="57"/>
      <c r="K30" s="57"/>
      <c r="L30" s="57"/>
      <c r="M30" s="57"/>
      <c r="N30" s="57"/>
      <c r="O30" s="72"/>
      <c r="P30" s="73"/>
      <c r="Q30" s="74"/>
      <c r="R30" s="75"/>
      <c r="S30" s="76"/>
      <c r="T30" s="73"/>
      <c r="U30" s="74"/>
      <c r="V30" s="75"/>
      <c r="W30" s="77"/>
      <c r="X30" s="78"/>
      <c r="Y30" s="79"/>
      <c r="Z30" s="80"/>
      <c r="AA30" s="77"/>
      <c r="AB30" s="78"/>
      <c r="AC30" s="79"/>
      <c r="AD30" s="80"/>
      <c r="AE30" s="77"/>
      <c r="AF30" s="78"/>
      <c r="AG30" s="79"/>
      <c r="AH30" s="80"/>
      <c r="AI30" s="77"/>
      <c r="AJ30" s="78"/>
      <c r="AK30" s="79"/>
      <c r="AL30" s="80"/>
      <c r="AM30" s="77"/>
      <c r="AN30" s="78"/>
      <c r="AO30" s="79"/>
      <c r="AP30" s="80"/>
      <c r="AQ30" s="77"/>
      <c r="AR30" s="78"/>
      <c r="AS30" s="79"/>
      <c r="AT30" s="80"/>
      <c r="AU30" s="77"/>
      <c r="AV30" s="78"/>
      <c r="AW30" s="79"/>
      <c r="AX30" s="80"/>
      <c r="AY30" s="77"/>
      <c r="AZ30" s="78"/>
      <c r="BA30" s="79"/>
      <c r="BB30" s="80"/>
      <c r="BC30" s="77"/>
      <c r="BD30" s="78"/>
      <c r="BE30" s="79"/>
      <c r="BF30" s="80"/>
      <c r="BG30" s="77"/>
      <c r="BH30" s="78"/>
      <c r="BI30" s="79"/>
      <c r="BJ30" s="80"/>
      <c r="BK30" s="810"/>
      <c r="BL30" s="811"/>
      <c r="BM30" s="811"/>
      <c r="BN30" s="812"/>
      <c r="BO30" s="69" t="s">
        <v>3820</v>
      </c>
      <c r="BP30" s="69"/>
      <c r="BQ30" s="69"/>
      <c r="BR30" s="4"/>
      <c r="BU30" s="3">
        <v>14</v>
      </c>
      <c r="BV30" s="24"/>
      <c r="CI30" s="71"/>
    </row>
    <row r="31" spans="1:92">
      <c r="A31" s="5"/>
      <c r="B31" s="38" t="s">
        <v>3841</v>
      </c>
      <c r="C31" s="38"/>
      <c r="D31" s="38" t="s">
        <v>3902</v>
      </c>
      <c r="E31" s="38"/>
      <c r="F31" s="38"/>
      <c r="G31" s="38"/>
      <c r="H31" s="38"/>
      <c r="I31" s="38"/>
      <c r="J31" s="38"/>
      <c r="K31" s="38"/>
      <c r="L31" s="38"/>
      <c r="M31" s="38"/>
      <c r="N31" s="38"/>
      <c r="O31" s="39"/>
      <c r="P31" s="40"/>
      <c r="Q31" s="41"/>
      <c r="R31" s="42"/>
      <c r="S31" s="43"/>
      <c r="T31" s="40"/>
      <c r="U31" s="41"/>
      <c r="V31" s="42"/>
      <c r="W31" s="34"/>
      <c r="X31" s="35"/>
      <c r="Y31" s="36"/>
      <c r="Z31" s="37"/>
      <c r="AA31" s="34"/>
      <c r="AB31" s="35"/>
      <c r="AC31" s="36"/>
      <c r="AD31" s="37"/>
      <c r="AE31" s="34"/>
      <c r="AF31" s="35"/>
      <c r="AG31" s="36"/>
      <c r="AH31" s="37"/>
      <c r="AI31" s="34"/>
      <c r="AJ31" s="35"/>
      <c r="AK31" s="36"/>
      <c r="AL31" s="37"/>
      <c r="AM31" s="34"/>
      <c r="AN31" s="35"/>
      <c r="AO31" s="36"/>
      <c r="AP31" s="37"/>
      <c r="AQ31" s="34"/>
      <c r="AR31" s="35"/>
      <c r="AS31" s="36"/>
      <c r="AT31" s="37"/>
      <c r="AU31" s="34"/>
      <c r="AV31" s="35"/>
      <c r="AW31" s="36"/>
      <c r="AX31" s="37"/>
      <c r="AY31" s="34"/>
      <c r="AZ31" s="35"/>
      <c r="BA31" s="36"/>
      <c r="BB31" s="37"/>
      <c r="BC31" s="34"/>
      <c r="BD31" s="35"/>
      <c r="BE31" s="36"/>
      <c r="BF31" s="37"/>
      <c r="BG31" s="34"/>
      <c r="BH31" s="35"/>
      <c r="BI31" s="36"/>
      <c r="BJ31" s="37"/>
      <c r="BK31" s="807"/>
      <c r="BL31" s="808"/>
      <c r="BM31" s="808"/>
      <c r="BN31" s="809"/>
      <c r="BO31" s="4" t="s">
        <v>3820</v>
      </c>
      <c r="BP31" s="4"/>
      <c r="BQ31" s="4"/>
      <c r="BR31" s="4"/>
      <c r="BU31" s="3">
        <v>15</v>
      </c>
      <c r="BV31" s="24"/>
      <c r="CJ31" s="81"/>
      <c r="CK31" s="81"/>
    </row>
    <row r="32" spans="1:92">
      <c r="A32" s="5"/>
      <c r="B32" s="38"/>
      <c r="C32" s="38"/>
      <c r="D32" s="38" t="s">
        <v>3909</v>
      </c>
      <c r="E32" s="38"/>
      <c r="F32" s="38"/>
      <c r="G32" s="38"/>
      <c r="H32" s="38"/>
      <c r="I32" s="38"/>
      <c r="J32" s="38"/>
      <c r="K32" s="38"/>
      <c r="L32" s="38"/>
      <c r="M32" s="38"/>
      <c r="N32" s="38"/>
      <c r="O32" s="82"/>
      <c r="P32" s="83"/>
      <c r="Q32" s="84"/>
      <c r="R32" s="85"/>
      <c r="S32" s="86"/>
      <c r="T32" s="83"/>
      <c r="U32" s="84"/>
      <c r="V32" s="85"/>
      <c r="W32" s="87"/>
      <c r="X32" s="88"/>
      <c r="Y32" s="89"/>
      <c r="Z32" s="90"/>
      <c r="AA32" s="87"/>
      <c r="AB32" s="88"/>
      <c r="AC32" s="89"/>
      <c r="AD32" s="90"/>
      <c r="AE32" s="87"/>
      <c r="AF32" s="88"/>
      <c r="AG32" s="89"/>
      <c r="AH32" s="90"/>
      <c r="AI32" s="87"/>
      <c r="AJ32" s="88"/>
      <c r="AK32" s="89"/>
      <c r="AL32" s="90"/>
      <c r="AM32" s="87"/>
      <c r="AN32" s="88"/>
      <c r="AO32" s="89"/>
      <c r="AP32" s="90"/>
      <c r="AQ32" s="87"/>
      <c r="AR32" s="88"/>
      <c r="AS32" s="89"/>
      <c r="AT32" s="90"/>
      <c r="AU32" s="87"/>
      <c r="AV32" s="88"/>
      <c r="AW32" s="89"/>
      <c r="AX32" s="90"/>
      <c r="AY32" s="87"/>
      <c r="AZ32" s="88"/>
      <c r="BA32" s="89"/>
      <c r="BB32" s="90"/>
      <c r="BC32" s="87"/>
      <c r="BD32" s="88"/>
      <c r="BE32" s="89"/>
      <c r="BF32" s="90"/>
      <c r="BG32" s="87"/>
      <c r="BH32" s="88"/>
      <c r="BI32" s="89"/>
      <c r="BJ32" s="90"/>
      <c r="BK32" s="815"/>
      <c r="BL32" s="816"/>
      <c r="BM32" s="816"/>
      <c r="BN32" s="817"/>
      <c r="BO32" s="4" t="s">
        <v>3820</v>
      </c>
      <c r="BP32" s="4"/>
      <c r="BQ32" s="4"/>
      <c r="BR32" s="4"/>
      <c r="BU32" s="3">
        <v>16</v>
      </c>
    </row>
    <row r="33" spans="1:92">
      <c r="A33" s="5"/>
      <c r="B33" s="38"/>
      <c r="C33" s="38"/>
      <c r="D33" s="44" t="s">
        <v>3906</v>
      </c>
      <c r="E33" s="38"/>
      <c r="F33" s="38"/>
      <c r="G33" s="38"/>
      <c r="H33" s="38"/>
      <c r="I33" s="38"/>
      <c r="J33" s="38"/>
      <c r="K33" s="38"/>
      <c r="L33" s="38"/>
      <c r="M33" s="38"/>
      <c r="N33" s="91"/>
      <c r="O33" s="29"/>
      <c r="P33" s="30"/>
      <c r="Q33" s="31"/>
      <c r="R33" s="32"/>
      <c r="S33" s="33"/>
      <c r="T33" s="30"/>
      <c r="U33" s="31"/>
      <c r="V33" s="32"/>
      <c r="W33" s="34"/>
      <c r="X33" s="35"/>
      <c r="Y33" s="36"/>
      <c r="Z33" s="37"/>
      <c r="AA33" s="34"/>
      <c r="AB33" s="35"/>
      <c r="AC33" s="36"/>
      <c r="AD33" s="37"/>
      <c r="AE33" s="34"/>
      <c r="AF33" s="35"/>
      <c r="AG33" s="36"/>
      <c r="AH33" s="37"/>
      <c r="AI33" s="34"/>
      <c r="AJ33" s="35"/>
      <c r="AK33" s="36"/>
      <c r="AL33" s="37"/>
      <c r="AM33" s="34"/>
      <c r="AN33" s="35"/>
      <c r="AO33" s="36"/>
      <c r="AP33" s="37"/>
      <c r="AQ33" s="34"/>
      <c r="AR33" s="35"/>
      <c r="AS33" s="36"/>
      <c r="AT33" s="37"/>
      <c r="AU33" s="34"/>
      <c r="AV33" s="35"/>
      <c r="AW33" s="36"/>
      <c r="AX33" s="37"/>
      <c r="AY33" s="34"/>
      <c r="AZ33" s="35"/>
      <c r="BA33" s="36"/>
      <c r="BB33" s="37"/>
      <c r="BC33" s="34"/>
      <c r="BD33" s="35"/>
      <c r="BE33" s="36"/>
      <c r="BF33" s="37"/>
      <c r="BG33" s="34"/>
      <c r="BH33" s="35"/>
      <c r="BI33" s="36"/>
      <c r="BJ33" s="37"/>
      <c r="BK33" s="807"/>
      <c r="BL33" s="808"/>
      <c r="BM33" s="808"/>
      <c r="BN33" s="809"/>
      <c r="BO33" s="4" t="s">
        <v>3820</v>
      </c>
      <c r="BP33" s="4"/>
      <c r="BQ33" s="4"/>
      <c r="BR33" s="4"/>
      <c r="BU33" s="3">
        <v>17</v>
      </c>
    </row>
    <row r="34" spans="1:92" ht="12.6" thickBot="1">
      <c r="A34" s="5"/>
      <c r="B34" s="38"/>
      <c r="C34" s="38"/>
      <c r="D34" s="38" t="s">
        <v>3907</v>
      </c>
      <c r="E34" s="38"/>
      <c r="F34" s="38"/>
      <c r="G34" s="38"/>
      <c r="H34" s="38"/>
      <c r="I34" s="38"/>
      <c r="J34" s="38"/>
      <c r="K34" s="38"/>
      <c r="L34" s="38"/>
      <c r="M34" s="38"/>
      <c r="N34" s="38"/>
      <c r="O34" s="39"/>
      <c r="P34" s="40"/>
      <c r="Q34" s="41"/>
      <c r="R34" s="42"/>
      <c r="S34" s="43"/>
      <c r="T34" s="40"/>
      <c r="U34" s="41"/>
      <c r="V34" s="42"/>
      <c r="W34" s="34"/>
      <c r="X34" s="35"/>
      <c r="Y34" s="36"/>
      <c r="Z34" s="37"/>
      <c r="AA34" s="34"/>
      <c r="AB34" s="35"/>
      <c r="AC34" s="36"/>
      <c r="AD34" s="37"/>
      <c r="AE34" s="34"/>
      <c r="AF34" s="35"/>
      <c r="AG34" s="36"/>
      <c r="AH34" s="37"/>
      <c r="AI34" s="34"/>
      <c r="AJ34" s="35"/>
      <c r="AK34" s="36"/>
      <c r="AL34" s="37"/>
      <c r="AM34" s="34"/>
      <c r="AN34" s="35"/>
      <c r="AO34" s="36"/>
      <c r="AP34" s="37"/>
      <c r="AQ34" s="34"/>
      <c r="AR34" s="35"/>
      <c r="AS34" s="36"/>
      <c r="AT34" s="37"/>
      <c r="AU34" s="34"/>
      <c r="AV34" s="35"/>
      <c r="AW34" s="36"/>
      <c r="AX34" s="37"/>
      <c r="AY34" s="34"/>
      <c r="AZ34" s="35"/>
      <c r="BA34" s="36"/>
      <c r="BB34" s="37"/>
      <c r="BC34" s="34"/>
      <c r="BD34" s="35"/>
      <c r="BE34" s="36"/>
      <c r="BF34" s="37"/>
      <c r="BG34" s="34"/>
      <c r="BH34" s="35"/>
      <c r="BI34" s="36"/>
      <c r="BJ34" s="37"/>
      <c r="BK34" s="807"/>
      <c r="BL34" s="808"/>
      <c r="BM34" s="808"/>
      <c r="BN34" s="809"/>
      <c r="BO34" s="4" t="s">
        <v>3820</v>
      </c>
      <c r="BP34" s="4"/>
      <c r="BQ34" s="4"/>
      <c r="BR34" s="4"/>
      <c r="BU34" s="3">
        <v>18</v>
      </c>
    </row>
    <row r="35" spans="1:92" ht="12.6">
      <c r="A35" s="5"/>
      <c r="B35" s="38"/>
      <c r="C35" s="57"/>
      <c r="D35" s="57" t="s">
        <v>3889</v>
      </c>
      <c r="E35" s="57"/>
      <c r="F35" s="57"/>
      <c r="G35" s="57"/>
      <c r="H35" s="57"/>
      <c r="I35" s="57"/>
      <c r="J35" s="57"/>
      <c r="K35" s="57"/>
      <c r="L35" s="57"/>
      <c r="M35" s="57"/>
      <c r="N35" s="57"/>
      <c r="O35" s="72"/>
      <c r="P35" s="73"/>
      <c r="Q35" s="74"/>
      <c r="R35" s="75"/>
      <c r="S35" s="76"/>
      <c r="T35" s="73"/>
      <c r="U35" s="74"/>
      <c r="V35" s="75"/>
      <c r="W35" s="77"/>
      <c r="X35" s="78"/>
      <c r="Y35" s="79"/>
      <c r="Z35" s="80"/>
      <c r="AA35" s="77"/>
      <c r="AB35" s="78"/>
      <c r="AC35" s="79"/>
      <c r="AD35" s="80"/>
      <c r="AE35" s="77"/>
      <c r="AF35" s="78"/>
      <c r="AG35" s="79"/>
      <c r="AH35" s="80"/>
      <c r="AI35" s="77"/>
      <c r="AJ35" s="78"/>
      <c r="AK35" s="79"/>
      <c r="AL35" s="80"/>
      <c r="AM35" s="77"/>
      <c r="AN35" s="78"/>
      <c r="AO35" s="79"/>
      <c r="AP35" s="80"/>
      <c r="AQ35" s="77"/>
      <c r="AR35" s="78"/>
      <c r="AS35" s="79"/>
      <c r="AT35" s="80"/>
      <c r="AU35" s="77"/>
      <c r="AV35" s="78"/>
      <c r="AW35" s="79"/>
      <c r="AX35" s="80"/>
      <c r="AY35" s="77"/>
      <c r="AZ35" s="78"/>
      <c r="BA35" s="79"/>
      <c r="BB35" s="80"/>
      <c r="BC35" s="77"/>
      <c r="BD35" s="78"/>
      <c r="BE35" s="79"/>
      <c r="BF35" s="80"/>
      <c r="BG35" s="77"/>
      <c r="BH35" s="78"/>
      <c r="BI35" s="79"/>
      <c r="BJ35" s="80"/>
      <c r="BK35" s="810"/>
      <c r="BL35" s="811"/>
      <c r="BM35" s="811"/>
      <c r="BN35" s="812"/>
      <c r="BO35" s="69" t="s">
        <v>3820</v>
      </c>
      <c r="BP35" s="69"/>
      <c r="BQ35" s="69"/>
      <c r="BR35" s="4"/>
      <c r="BU35" s="3">
        <v>19</v>
      </c>
    </row>
    <row r="36" spans="1:92">
      <c r="A36" s="5"/>
      <c r="B36" s="38" t="s">
        <v>3886</v>
      </c>
      <c r="C36" s="38"/>
      <c r="D36" s="38" t="s">
        <v>3902</v>
      </c>
      <c r="E36" s="38"/>
      <c r="F36" s="38"/>
      <c r="G36" s="38"/>
      <c r="H36" s="38"/>
      <c r="I36" s="38"/>
      <c r="J36" s="38"/>
      <c r="K36" s="38"/>
      <c r="L36" s="38"/>
      <c r="M36" s="38"/>
      <c r="N36" s="38"/>
      <c r="O36" s="39"/>
      <c r="P36" s="40"/>
      <c r="Q36" s="41"/>
      <c r="R36" s="42"/>
      <c r="S36" s="43"/>
      <c r="T36" s="40"/>
      <c r="U36" s="41"/>
      <c r="V36" s="42"/>
      <c r="W36" s="34"/>
      <c r="X36" s="35"/>
      <c r="Y36" s="36"/>
      <c r="Z36" s="37"/>
      <c r="AA36" s="34"/>
      <c r="AB36" s="35"/>
      <c r="AC36" s="36"/>
      <c r="AD36" s="37"/>
      <c r="AE36" s="34"/>
      <c r="AF36" s="35"/>
      <c r="AG36" s="36"/>
      <c r="AH36" s="37"/>
      <c r="AI36" s="34"/>
      <c r="AJ36" s="35"/>
      <c r="AK36" s="36"/>
      <c r="AL36" s="37"/>
      <c r="AM36" s="34"/>
      <c r="AN36" s="35"/>
      <c r="AO36" s="36"/>
      <c r="AP36" s="37"/>
      <c r="AQ36" s="34"/>
      <c r="AR36" s="35"/>
      <c r="AS36" s="36"/>
      <c r="AT36" s="37"/>
      <c r="AU36" s="34"/>
      <c r="AV36" s="35"/>
      <c r="AW36" s="36"/>
      <c r="AX36" s="37"/>
      <c r="AY36" s="34"/>
      <c r="AZ36" s="35"/>
      <c r="BA36" s="36"/>
      <c r="BB36" s="37"/>
      <c r="BC36" s="34"/>
      <c r="BD36" s="35"/>
      <c r="BE36" s="36"/>
      <c r="BF36" s="37"/>
      <c r="BG36" s="34"/>
      <c r="BH36" s="35"/>
      <c r="BI36" s="36"/>
      <c r="BJ36" s="37"/>
      <c r="BK36" s="807"/>
      <c r="BL36" s="808"/>
      <c r="BM36" s="808"/>
      <c r="BN36" s="809"/>
      <c r="BO36" s="4" t="s">
        <v>3820</v>
      </c>
      <c r="BP36" s="4"/>
      <c r="BQ36" s="4"/>
      <c r="BR36" s="4"/>
      <c r="BU36" s="3">
        <v>20</v>
      </c>
    </row>
    <row r="37" spans="1:92">
      <c r="A37" s="5"/>
      <c r="B37" s="38"/>
      <c r="C37" s="38"/>
      <c r="D37" s="38" t="s">
        <v>3909</v>
      </c>
      <c r="E37" s="38"/>
      <c r="F37" s="38"/>
      <c r="G37" s="38"/>
      <c r="H37" s="38"/>
      <c r="I37" s="38"/>
      <c r="J37" s="38"/>
      <c r="K37" s="38"/>
      <c r="L37" s="38"/>
      <c r="M37" s="38"/>
      <c r="N37" s="38"/>
      <c r="O37" s="39"/>
      <c r="P37" s="40"/>
      <c r="Q37" s="41"/>
      <c r="R37" s="42"/>
      <c r="S37" s="43"/>
      <c r="T37" s="40"/>
      <c r="U37" s="41"/>
      <c r="V37" s="42"/>
      <c r="W37" s="34"/>
      <c r="X37" s="35"/>
      <c r="Y37" s="36"/>
      <c r="Z37" s="37"/>
      <c r="AA37" s="34"/>
      <c r="AB37" s="35"/>
      <c r="AC37" s="36"/>
      <c r="AD37" s="37"/>
      <c r="AE37" s="34"/>
      <c r="AF37" s="35"/>
      <c r="AG37" s="36"/>
      <c r="AH37" s="37"/>
      <c r="AI37" s="34"/>
      <c r="AJ37" s="35"/>
      <c r="AK37" s="36"/>
      <c r="AL37" s="37"/>
      <c r="AM37" s="34"/>
      <c r="AN37" s="35"/>
      <c r="AO37" s="36"/>
      <c r="AP37" s="37"/>
      <c r="AQ37" s="34"/>
      <c r="AR37" s="35"/>
      <c r="AS37" s="36"/>
      <c r="AT37" s="37"/>
      <c r="AU37" s="34"/>
      <c r="AV37" s="35"/>
      <c r="AW37" s="36"/>
      <c r="AX37" s="37"/>
      <c r="AY37" s="34"/>
      <c r="AZ37" s="35"/>
      <c r="BA37" s="36"/>
      <c r="BB37" s="37"/>
      <c r="BC37" s="34"/>
      <c r="BD37" s="35"/>
      <c r="BE37" s="36"/>
      <c r="BF37" s="37"/>
      <c r="BG37" s="34"/>
      <c r="BH37" s="35"/>
      <c r="BI37" s="36"/>
      <c r="BJ37" s="37"/>
      <c r="BK37" s="807"/>
      <c r="BL37" s="808"/>
      <c r="BM37" s="808"/>
      <c r="BN37" s="809"/>
      <c r="BO37" s="4" t="s">
        <v>3820</v>
      </c>
      <c r="BP37" s="4"/>
      <c r="BQ37" s="4"/>
      <c r="BR37" s="4"/>
      <c r="BU37" s="3">
        <v>21</v>
      </c>
    </row>
    <row r="38" spans="1:92">
      <c r="A38" s="5"/>
      <c r="B38" s="38"/>
      <c r="C38" s="38"/>
      <c r="D38" s="44" t="s">
        <v>3906</v>
      </c>
      <c r="E38" s="38"/>
      <c r="F38" s="38"/>
      <c r="G38" s="38"/>
      <c r="H38" s="38"/>
      <c r="I38" s="38"/>
      <c r="J38" s="38"/>
      <c r="K38" s="38"/>
      <c r="L38" s="38"/>
      <c r="M38" s="38"/>
      <c r="N38" s="38"/>
      <c r="O38" s="29"/>
      <c r="P38" s="30"/>
      <c r="Q38" s="31"/>
      <c r="R38" s="32"/>
      <c r="S38" s="33"/>
      <c r="T38" s="30"/>
      <c r="U38" s="31"/>
      <c r="V38" s="32"/>
      <c r="W38" s="34"/>
      <c r="X38" s="35"/>
      <c r="Y38" s="36"/>
      <c r="Z38" s="37"/>
      <c r="AA38" s="34"/>
      <c r="AB38" s="35"/>
      <c r="AC38" s="36"/>
      <c r="AD38" s="37"/>
      <c r="AE38" s="34"/>
      <c r="AF38" s="35"/>
      <c r="AG38" s="36"/>
      <c r="AH38" s="37"/>
      <c r="AI38" s="34"/>
      <c r="AJ38" s="35"/>
      <c r="AK38" s="36"/>
      <c r="AL38" s="37"/>
      <c r="AM38" s="34"/>
      <c r="AN38" s="35"/>
      <c r="AO38" s="36"/>
      <c r="AP38" s="37"/>
      <c r="AQ38" s="34"/>
      <c r="AR38" s="35"/>
      <c r="AS38" s="36"/>
      <c r="AT38" s="37"/>
      <c r="AU38" s="34"/>
      <c r="AV38" s="35"/>
      <c r="AW38" s="36"/>
      <c r="AX38" s="37"/>
      <c r="AY38" s="34"/>
      <c r="AZ38" s="35"/>
      <c r="BA38" s="36"/>
      <c r="BB38" s="37"/>
      <c r="BC38" s="34"/>
      <c r="BD38" s="35"/>
      <c r="BE38" s="36"/>
      <c r="BF38" s="37"/>
      <c r="BG38" s="34"/>
      <c r="BH38" s="35"/>
      <c r="BI38" s="36"/>
      <c r="BJ38" s="37"/>
      <c r="BK38" s="807"/>
      <c r="BL38" s="808"/>
      <c r="BM38" s="808"/>
      <c r="BN38" s="809"/>
      <c r="BO38" s="4" t="s">
        <v>3820</v>
      </c>
      <c r="BP38" s="4"/>
      <c r="BQ38" s="4"/>
      <c r="BR38" s="4"/>
      <c r="BU38" s="3">
        <v>22</v>
      </c>
    </row>
    <row r="39" spans="1:92" ht="12.6" thickBot="1">
      <c r="A39" s="5"/>
      <c r="B39" s="38"/>
      <c r="C39" s="38"/>
      <c r="D39" s="38" t="s">
        <v>3907</v>
      </c>
      <c r="E39" s="38"/>
      <c r="F39" s="38"/>
      <c r="G39" s="38"/>
      <c r="H39" s="38"/>
      <c r="I39" s="38"/>
      <c r="J39" s="38"/>
      <c r="K39" s="38"/>
      <c r="L39" s="38"/>
      <c r="M39" s="38"/>
      <c r="N39" s="38"/>
      <c r="O39" s="39"/>
      <c r="P39" s="40"/>
      <c r="Q39" s="41"/>
      <c r="R39" s="42"/>
      <c r="S39" s="43"/>
      <c r="T39" s="40"/>
      <c r="U39" s="41"/>
      <c r="V39" s="42"/>
      <c r="W39" s="34"/>
      <c r="X39" s="35"/>
      <c r="Y39" s="36"/>
      <c r="Z39" s="37"/>
      <c r="AA39" s="34"/>
      <c r="AB39" s="35"/>
      <c r="AC39" s="36"/>
      <c r="AD39" s="37"/>
      <c r="AE39" s="34"/>
      <c r="AF39" s="35"/>
      <c r="AG39" s="36"/>
      <c r="AH39" s="37"/>
      <c r="AI39" s="34"/>
      <c r="AJ39" s="35"/>
      <c r="AK39" s="36"/>
      <c r="AL39" s="37"/>
      <c r="AM39" s="34"/>
      <c r="AN39" s="35"/>
      <c r="AO39" s="36"/>
      <c r="AP39" s="37"/>
      <c r="AQ39" s="34"/>
      <c r="AR39" s="35"/>
      <c r="AS39" s="36"/>
      <c r="AT39" s="37"/>
      <c r="AU39" s="34"/>
      <c r="AV39" s="35"/>
      <c r="AW39" s="36"/>
      <c r="AX39" s="37"/>
      <c r="AY39" s="34"/>
      <c r="AZ39" s="35"/>
      <c r="BA39" s="36"/>
      <c r="BB39" s="37"/>
      <c r="BC39" s="34"/>
      <c r="BD39" s="35"/>
      <c r="BE39" s="36"/>
      <c r="BF39" s="37"/>
      <c r="BG39" s="34"/>
      <c r="BH39" s="35"/>
      <c r="BI39" s="36"/>
      <c r="BJ39" s="37"/>
      <c r="BK39" s="807"/>
      <c r="BL39" s="808"/>
      <c r="BM39" s="808"/>
      <c r="BN39" s="809"/>
      <c r="BO39" s="4" t="s">
        <v>3820</v>
      </c>
      <c r="BP39" s="4"/>
      <c r="BQ39" s="4"/>
      <c r="BR39" s="4"/>
      <c r="BU39" s="3">
        <v>23</v>
      </c>
    </row>
    <row r="40" spans="1:92">
      <c r="A40" s="5"/>
      <c r="B40" s="38"/>
      <c r="C40" s="57"/>
      <c r="D40" s="57" t="s">
        <v>3889</v>
      </c>
      <c r="E40" s="57"/>
      <c r="F40" s="57"/>
      <c r="G40" s="57"/>
      <c r="H40" s="57"/>
      <c r="I40" s="57"/>
      <c r="J40" s="57"/>
      <c r="K40" s="57"/>
      <c r="L40" s="57"/>
      <c r="M40" s="57"/>
      <c r="N40" s="57"/>
      <c r="O40" s="72"/>
      <c r="P40" s="73"/>
      <c r="Q40" s="74"/>
      <c r="R40" s="75"/>
      <c r="S40" s="76"/>
      <c r="T40" s="73"/>
      <c r="U40" s="74"/>
      <c r="V40" s="75"/>
      <c r="W40" s="77"/>
      <c r="X40" s="78"/>
      <c r="Y40" s="79"/>
      <c r="Z40" s="80"/>
      <c r="AA40" s="77"/>
      <c r="AB40" s="78"/>
      <c r="AC40" s="79"/>
      <c r="AD40" s="80"/>
      <c r="AE40" s="77"/>
      <c r="AF40" s="78"/>
      <c r="AG40" s="79"/>
      <c r="AH40" s="80"/>
      <c r="AI40" s="77"/>
      <c r="AJ40" s="78"/>
      <c r="AK40" s="79"/>
      <c r="AL40" s="80"/>
      <c r="AM40" s="77"/>
      <c r="AN40" s="78"/>
      <c r="AO40" s="79"/>
      <c r="AP40" s="80"/>
      <c r="AQ40" s="77"/>
      <c r="AR40" s="78"/>
      <c r="AS40" s="79"/>
      <c r="AT40" s="80"/>
      <c r="AU40" s="77"/>
      <c r="AV40" s="78"/>
      <c r="AW40" s="79"/>
      <c r="AX40" s="80"/>
      <c r="AY40" s="77"/>
      <c r="AZ40" s="78"/>
      <c r="BA40" s="79"/>
      <c r="BB40" s="80"/>
      <c r="BC40" s="77"/>
      <c r="BD40" s="78"/>
      <c r="BE40" s="79"/>
      <c r="BF40" s="80"/>
      <c r="BG40" s="77"/>
      <c r="BH40" s="78"/>
      <c r="BI40" s="79"/>
      <c r="BJ40" s="80"/>
      <c r="BK40" s="810"/>
      <c r="BL40" s="813"/>
      <c r="BM40" s="813"/>
      <c r="BN40" s="814"/>
      <c r="BO40" s="69" t="s">
        <v>3820</v>
      </c>
      <c r="BP40" s="69"/>
      <c r="BQ40" s="69"/>
      <c r="BR40" s="4"/>
      <c r="BU40" s="3">
        <v>24</v>
      </c>
      <c r="CI40" s="92"/>
    </row>
    <row r="41" spans="1:92">
      <c r="A41" s="5"/>
      <c r="B41" s="38" t="s">
        <v>3887</v>
      </c>
      <c r="C41" s="38"/>
      <c r="D41" s="38" t="s">
        <v>3902</v>
      </c>
      <c r="E41" s="38"/>
      <c r="F41" s="38"/>
      <c r="G41" s="38"/>
      <c r="H41" s="38"/>
      <c r="I41" s="38"/>
      <c r="J41" s="38"/>
      <c r="K41" s="38"/>
      <c r="L41" s="38"/>
      <c r="M41" s="38"/>
      <c r="N41" s="38"/>
      <c r="O41" s="39"/>
      <c r="P41" s="40"/>
      <c r="Q41" s="41"/>
      <c r="R41" s="42"/>
      <c r="S41" s="43"/>
      <c r="T41" s="40"/>
      <c r="U41" s="41"/>
      <c r="V41" s="42"/>
      <c r="W41" s="34"/>
      <c r="X41" s="35"/>
      <c r="Y41" s="36"/>
      <c r="Z41" s="37"/>
      <c r="AA41" s="34"/>
      <c r="AB41" s="35"/>
      <c r="AC41" s="36"/>
      <c r="AD41" s="37"/>
      <c r="AE41" s="34"/>
      <c r="AF41" s="35"/>
      <c r="AG41" s="36"/>
      <c r="AH41" s="37"/>
      <c r="AI41" s="34"/>
      <c r="AJ41" s="35"/>
      <c r="AK41" s="36"/>
      <c r="AL41" s="37"/>
      <c r="AM41" s="34"/>
      <c r="AN41" s="35"/>
      <c r="AO41" s="36"/>
      <c r="AP41" s="37"/>
      <c r="AQ41" s="34"/>
      <c r="AR41" s="35"/>
      <c r="AS41" s="36"/>
      <c r="AT41" s="37"/>
      <c r="AU41" s="34"/>
      <c r="AV41" s="35"/>
      <c r="AW41" s="36"/>
      <c r="AX41" s="37"/>
      <c r="AY41" s="34"/>
      <c r="AZ41" s="35"/>
      <c r="BA41" s="36"/>
      <c r="BB41" s="37"/>
      <c r="BC41" s="34"/>
      <c r="BD41" s="35"/>
      <c r="BE41" s="36"/>
      <c r="BF41" s="37"/>
      <c r="BG41" s="34"/>
      <c r="BH41" s="35"/>
      <c r="BI41" s="36"/>
      <c r="BJ41" s="37"/>
      <c r="BK41" s="807"/>
      <c r="BL41" s="808"/>
      <c r="BM41" s="808"/>
      <c r="BN41" s="809"/>
      <c r="BO41" s="4" t="s">
        <v>3820</v>
      </c>
      <c r="BP41" s="4"/>
      <c r="BQ41" s="4"/>
      <c r="BR41" s="4"/>
    </row>
    <row r="42" spans="1:92">
      <c r="A42" s="5"/>
      <c r="B42" s="38"/>
      <c r="C42" s="38"/>
      <c r="D42" s="38" t="s">
        <v>3909</v>
      </c>
      <c r="E42" s="38"/>
      <c r="F42" s="38"/>
      <c r="G42" s="38"/>
      <c r="H42" s="38"/>
      <c r="I42" s="38"/>
      <c r="J42" s="38"/>
      <c r="K42" s="38"/>
      <c r="L42" s="38"/>
      <c r="M42" s="38"/>
      <c r="N42" s="38"/>
      <c r="O42" s="82"/>
      <c r="P42" s="83"/>
      <c r="Q42" s="84"/>
      <c r="R42" s="85"/>
      <c r="S42" s="86"/>
      <c r="T42" s="83"/>
      <c r="U42" s="84"/>
      <c r="V42" s="85"/>
      <c r="W42" s="87"/>
      <c r="X42" s="88"/>
      <c r="Y42" s="89"/>
      <c r="Z42" s="90"/>
      <c r="AA42" s="87"/>
      <c r="AB42" s="88"/>
      <c r="AC42" s="89"/>
      <c r="AD42" s="90"/>
      <c r="AE42" s="87"/>
      <c r="AF42" s="88"/>
      <c r="AG42" s="89"/>
      <c r="AH42" s="90"/>
      <c r="AI42" s="87"/>
      <c r="AJ42" s="88"/>
      <c r="AK42" s="89"/>
      <c r="AL42" s="90"/>
      <c r="AM42" s="87"/>
      <c r="AN42" s="88"/>
      <c r="AO42" s="89"/>
      <c r="AP42" s="90"/>
      <c r="AQ42" s="87"/>
      <c r="AR42" s="88"/>
      <c r="AS42" s="89"/>
      <c r="AT42" s="90"/>
      <c r="AU42" s="87"/>
      <c r="AV42" s="88"/>
      <c r="AW42" s="89"/>
      <c r="AX42" s="90"/>
      <c r="AY42" s="87"/>
      <c r="AZ42" s="88"/>
      <c r="BA42" s="89"/>
      <c r="BB42" s="90"/>
      <c r="BC42" s="87"/>
      <c r="BD42" s="88"/>
      <c r="BE42" s="89"/>
      <c r="BF42" s="90"/>
      <c r="BG42" s="87"/>
      <c r="BH42" s="88"/>
      <c r="BI42" s="89"/>
      <c r="BJ42" s="90"/>
      <c r="BK42" s="815"/>
      <c r="BL42" s="816"/>
      <c r="BM42" s="816"/>
      <c r="BN42" s="817"/>
      <c r="BO42" s="4" t="s">
        <v>3820</v>
      </c>
      <c r="BP42" s="4"/>
      <c r="BQ42" s="4"/>
      <c r="BR42" s="4"/>
      <c r="CN42" s="3" t="s">
        <v>3911</v>
      </c>
    </row>
    <row r="43" spans="1:92">
      <c r="A43" s="5"/>
      <c r="B43" s="38"/>
      <c r="C43" s="38"/>
      <c r="D43" s="44" t="s">
        <v>3906</v>
      </c>
      <c r="E43" s="38"/>
      <c r="F43" s="38"/>
      <c r="G43" s="38"/>
      <c r="H43" s="38"/>
      <c r="I43" s="38"/>
      <c r="J43" s="38"/>
      <c r="K43" s="38"/>
      <c r="L43" s="38"/>
      <c r="M43" s="38"/>
      <c r="N43" s="38"/>
      <c r="O43" s="39"/>
      <c r="P43" s="40"/>
      <c r="Q43" s="41"/>
      <c r="R43" s="42"/>
      <c r="S43" s="43"/>
      <c r="T43" s="40"/>
      <c r="U43" s="41"/>
      <c r="V43" s="42"/>
      <c r="W43" s="34"/>
      <c r="X43" s="35"/>
      <c r="Y43" s="36"/>
      <c r="Z43" s="37"/>
      <c r="AA43" s="34"/>
      <c r="AB43" s="35"/>
      <c r="AC43" s="36"/>
      <c r="AD43" s="37"/>
      <c r="AE43" s="34"/>
      <c r="AF43" s="35"/>
      <c r="AG43" s="36"/>
      <c r="AH43" s="37"/>
      <c r="AI43" s="34"/>
      <c r="AJ43" s="35"/>
      <c r="AK43" s="36"/>
      <c r="AL43" s="37"/>
      <c r="AM43" s="34"/>
      <c r="AN43" s="35"/>
      <c r="AO43" s="36"/>
      <c r="AP43" s="37"/>
      <c r="AQ43" s="34"/>
      <c r="AR43" s="35"/>
      <c r="AS43" s="36"/>
      <c r="AT43" s="37"/>
      <c r="AU43" s="34"/>
      <c r="AV43" s="35"/>
      <c r="AW43" s="36"/>
      <c r="AX43" s="37"/>
      <c r="AY43" s="34"/>
      <c r="AZ43" s="35"/>
      <c r="BA43" s="36"/>
      <c r="BB43" s="37"/>
      <c r="BC43" s="34"/>
      <c r="BD43" s="35"/>
      <c r="BE43" s="36"/>
      <c r="BF43" s="37"/>
      <c r="BG43" s="34"/>
      <c r="BH43" s="35"/>
      <c r="BI43" s="36"/>
      <c r="BJ43" s="37"/>
      <c r="BK43" s="807"/>
      <c r="BL43" s="808"/>
      <c r="BM43" s="808"/>
      <c r="BN43" s="809"/>
      <c r="BO43" s="4" t="s">
        <v>3820</v>
      </c>
      <c r="BP43" s="4"/>
      <c r="BQ43" s="4"/>
      <c r="BR43" s="4"/>
    </row>
    <row r="44" spans="1:92">
      <c r="A44" s="5"/>
      <c r="B44" s="38"/>
      <c r="C44" s="38"/>
      <c r="D44" s="38" t="s">
        <v>3907</v>
      </c>
      <c r="E44" s="38"/>
      <c r="F44" s="38"/>
      <c r="G44" s="38"/>
      <c r="H44" s="38"/>
      <c r="I44" s="38"/>
      <c r="J44" s="38"/>
      <c r="K44" s="38"/>
      <c r="L44" s="38"/>
      <c r="M44" s="38"/>
      <c r="N44" s="38"/>
      <c r="O44" s="39"/>
      <c r="P44" s="40"/>
      <c r="Q44" s="41"/>
      <c r="R44" s="42"/>
      <c r="S44" s="43"/>
      <c r="T44" s="40"/>
      <c r="U44" s="41"/>
      <c r="V44" s="42"/>
      <c r="W44" s="34"/>
      <c r="X44" s="35"/>
      <c r="Y44" s="36"/>
      <c r="Z44" s="37"/>
      <c r="AA44" s="34"/>
      <c r="AB44" s="35"/>
      <c r="AC44" s="36"/>
      <c r="AD44" s="37"/>
      <c r="AE44" s="34"/>
      <c r="AF44" s="35"/>
      <c r="AG44" s="36"/>
      <c r="AH44" s="37"/>
      <c r="AI44" s="34"/>
      <c r="AJ44" s="35"/>
      <c r="AK44" s="36"/>
      <c r="AL44" s="37"/>
      <c r="AM44" s="34"/>
      <c r="AN44" s="35"/>
      <c r="AO44" s="36"/>
      <c r="AP44" s="37"/>
      <c r="AQ44" s="34"/>
      <c r="AR44" s="35"/>
      <c r="AS44" s="36"/>
      <c r="AT44" s="37"/>
      <c r="AU44" s="34"/>
      <c r="AV44" s="35"/>
      <c r="AW44" s="36"/>
      <c r="AX44" s="37"/>
      <c r="AY44" s="34"/>
      <c r="AZ44" s="35"/>
      <c r="BA44" s="36"/>
      <c r="BB44" s="37"/>
      <c r="BC44" s="34"/>
      <c r="BD44" s="35"/>
      <c r="BE44" s="36"/>
      <c r="BF44" s="37"/>
      <c r="BG44" s="34"/>
      <c r="BH44" s="35"/>
      <c r="BI44" s="36"/>
      <c r="BJ44" s="37"/>
      <c r="BK44" s="807"/>
      <c r="BL44" s="808"/>
      <c r="BM44" s="808"/>
      <c r="BN44" s="809"/>
      <c r="BO44" s="4" t="s">
        <v>3820</v>
      </c>
      <c r="BP44" s="4"/>
      <c r="BQ44" s="4"/>
      <c r="BR44" s="4"/>
    </row>
    <row r="45" spans="1:92">
      <c r="A45" s="5" t="s">
        <v>3912</v>
      </c>
      <c r="B45" s="4"/>
      <c r="C45" s="4"/>
      <c r="D45" s="4"/>
      <c r="E45" s="4"/>
      <c r="F45" s="4"/>
      <c r="G45" s="4"/>
      <c r="H45" s="4"/>
      <c r="I45" s="4"/>
      <c r="J45" s="4"/>
      <c r="K45" s="4"/>
      <c r="L45" s="4"/>
      <c r="M45" s="4"/>
      <c r="N45" s="4"/>
      <c r="O45" s="93"/>
      <c r="P45" s="93"/>
      <c r="Q45" s="93"/>
      <c r="R45" s="93"/>
      <c r="S45" s="93"/>
      <c r="T45" s="93"/>
      <c r="U45" s="93"/>
      <c r="V45" s="93"/>
      <c r="W45" s="93"/>
      <c r="X45" s="93"/>
      <c r="Y45" s="93"/>
      <c r="Z45" s="93"/>
      <c r="AA45" s="93"/>
      <c r="AB45" s="93"/>
      <c r="AC45" s="93"/>
      <c r="AD45" s="93"/>
      <c r="AE45" s="93"/>
      <c r="AF45" s="93"/>
      <c r="AG45" s="93"/>
      <c r="AH45" s="93"/>
      <c r="AI45" s="93"/>
      <c r="AJ45" s="93"/>
      <c r="AK45" s="93"/>
      <c r="AL45" s="93"/>
      <c r="AM45" s="93"/>
      <c r="AN45" s="93"/>
      <c r="AO45" s="93"/>
      <c r="AP45" s="93"/>
      <c r="AQ45" s="93"/>
      <c r="AR45" s="93"/>
      <c r="AS45" s="93"/>
      <c r="AT45" s="93"/>
      <c r="AU45" s="93"/>
      <c r="AV45" s="93"/>
      <c r="AW45" s="93"/>
      <c r="AX45" s="93"/>
      <c r="AY45" s="93"/>
      <c r="AZ45" s="93"/>
      <c r="BA45" s="93"/>
      <c r="BB45" s="93"/>
      <c r="BC45" s="93"/>
      <c r="BD45" s="93"/>
      <c r="BE45" s="93"/>
      <c r="BF45" s="93"/>
      <c r="BG45" s="93"/>
      <c r="BH45" s="93"/>
      <c r="BI45" s="93"/>
      <c r="BJ45" s="93"/>
      <c r="BK45" s="93"/>
      <c r="BL45" s="93"/>
      <c r="BM45" s="93"/>
      <c r="BN45" s="93"/>
      <c r="BO45" s="4"/>
      <c r="BP45" s="4"/>
      <c r="BQ45" s="4"/>
      <c r="BR45" s="4"/>
    </row>
    <row r="46" spans="1:92">
      <c r="A46" s="5"/>
      <c r="B46" s="4"/>
      <c r="C46" s="4"/>
      <c r="D46" s="4" t="s">
        <v>3889</v>
      </c>
      <c r="E46" s="4"/>
      <c r="F46" s="4"/>
      <c r="G46" s="4"/>
      <c r="H46" s="4"/>
      <c r="I46" s="4"/>
      <c r="J46" s="4"/>
      <c r="K46" s="4"/>
      <c r="L46" s="4"/>
      <c r="M46" s="4"/>
      <c r="N46" s="4"/>
      <c r="O46" s="29"/>
      <c r="P46" s="30"/>
      <c r="Q46" s="31"/>
      <c r="R46" s="32"/>
      <c r="S46" s="33"/>
      <c r="T46" s="30"/>
      <c r="U46" s="31"/>
      <c r="V46" s="32"/>
      <c r="W46" s="34"/>
      <c r="X46" s="35"/>
      <c r="Y46" s="36"/>
      <c r="Z46" s="37"/>
      <c r="AA46" s="34"/>
      <c r="AB46" s="35"/>
      <c r="AC46" s="36"/>
      <c r="AD46" s="37"/>
      <c r="AE46" s="34"/>
      <c r="AF46" s="35"/>
      <c r="AG46" s="36"/>
      <c r="AH46" s="37"/>
      <c r="AI46" s="34"/>
      <c r="AJ46" s="35"/>
      <c r="AK46" s="36"/>
      <c r="AL46" s="37"/>
      <c r="AM46" s="34"/>
      <c r="AN46" s="35"/>
      <c r="AO46" s="36"/>
      <c r="AP46" s="37"/>
      <c r="AQ46" s="34"/>
      <c r="AR46" s="35"/>
      <c r="AS46" s="36"/>
      <c r="AT46" s="37"/>
      <c r="AU46" s="34"/>
      <c r="AV46" s="35"/>
      <c r="AW46" s="36"/>
      <c r="AX46" s="37"/>
      <c r="AY46" s="34"/>
      <c r="AZ46" s="35"/>
      <c r="BA46" s="36"/>
      <c r="BB46" s="37"/>
      <c r="BC46" s="34"/>
      <c r="BD46" s="35"/>
      <c r="BE46" s="36"/>
      <c r="BF46" s="37"/>
      <c r="BG46" s="34"/>
      <c r="BH46" s="35"/>
      <c r="BI46" s="36"/>
      <c r="BJ46" s="37"/>
      <c r="BK46" s="807"/>
      <c r="BL46" s="808"/>
      <c r="BM46" s="808"/>
      <c r="BN46" s="809"/>
      <c r="BO46" s="4" t="s">
        <v>3820</v>
      </c>
      <c r="BP46" s="4"/>
      <c r="BQ46" s="4"/>
      <c r="BR46" s="4"/>
    </row>
    <row r="47" spans="1:92">
      <c r="A47" s="5"/>
      <c r="B47" s="38"/>
      <c r="C47" s="38"/>
      <c r="D47" s="38" t="s">
        <v>3902</v>
      </c>
      <c r="E47" s="38"/>
      <c r="F47" s="38"/>
      <c r="G47" s="38"/>
      <c r="H47" s="38"/>
      <c r="I47" s="38"/>
      <c r="J47" s="38"/>
      <c r="K47" s="38"/>
      <c r="L47" s="38"/>
      <c r="M47" s="38"/>
      <c r="N47" s="38"/>
      <c r="O47" s="39"/>
      <c r="P47" s="40"/>
      <c r="Q47" s="41"/>
      <c r="R47" s="42"/>
      <c r="S47" s="43"/>
      <c r="T47" s="40"/>
      <c r="U47" s="41"/>
      <c r="V47" s="42"/>
      <c r="W47" s="34"/>
      <c r="X47" s="35"/>
      <c r="Y47" s="36"/>
      <c r="Z47" s="37"/>
      <c r="AA47" s="34"/>
      <c r="AB47" s="35"/>
      <c r="AC47" s="36"/>
      <c r="AD47" s="37"/>
      <c r="AE47" s="34"/>
      <c r="AF47" s="35"/>
      <c r="AG47" s="36"/>
      <c r="AH47" s="37"/>
      <c r="AI47" s="34"/>
      <c r="AJ47" s="35"/>
      <c r="AK47" s="36"/>
      <c r="AL47" s="37"/>
      <c r="AM47" s="34"/>
      <c r="AN47" s="35"/>
      <c r="AO47" s="36"/>
      <c r="AP47" s="37"/>
      <c r="AQ47" s="34"/>
      <c r="AR47" s="35"/>
      <c r="AS47" s="36"/>
      <c r="AT47" s="37"/>
      <c r="AU47" s="34"/>
      <c r="AV47" s="35"/>
      <c r="AW47" s="36"/>
      <c r="AX47" s="37"/>
      <c r="AY47" s="34"/>
      <c r="AZ47" s="35"/>
      <c r="BA47" s="36"/>
      <c r="BB47" s="37"/>
      <c r="BC47" s="34"/>
      <c r="BD47" s="35"/>
      <c r="BE47" s="36"/>
      <c r="BF47" s="37"/>
      <c r="BG47" s="34"/>
      <c r="BH47" s="35"/>
      <c r="BI47" s="36"/>
      <c r="BJ47" s="37"/>
      <c r="BK47" s="807"/>
      <c r="BL47" s="808"/>
      <c r="BM47" s="808"/>
      <c r="BN47" s="809"/>
      <c r="BO47" s="4" t="s">
        <v>3820</v>
      </c>
      <c r="BP47" s="4"/>
      <c r="BQ47" s="4"/>
      <c r="BR47" s="4"/>
    </row>
    <row r="48" spans="1:92">
      <c r="A48" s="5"/>
      <c r="B48" s="38"/>
      <c r="C48" s="38"/>
      <c r="D48" s="38" t="s">
        <v>3909</v>
      </c>
      <c r="E48" s="38"/>
      <c r="F48" s="38"/>
      <c r="G48" s="38"/>
      <c r="H48" s="38"/>
      <c r="I48" s="38"/>
      <c r="J48" s="38"/>
      <c r="K48" s="38"/>
      <c r="L48" s="38"/>
      <c r="M48" s="38"/>
      <c r="N48" s="38"/>
      <c r="O48" s="39"/>
      <c r="P48" s="40"/>
      <c r="Q48" s="41"/>
      <c r="R48" s="42"/>
      <c r="S48" s="43"/>
      <c r="T48" s="40"/>
      <c r="U48" s="41"/>
      <c r="V48" s="42"/>
      <c r="W48" s="34"/>
      <c r="X48" s="35"/>
      <c r="Y48" s="36"/>
      <c r="Z48" s="37"/>
      <c r="AA48" s="34"/>
      <c r="AB48" s="35"/>
      <c r="AC48" s="36"/>
      <c r="AD48" s="37"/>
      <c r="AE48" s="34"/>
      <c r="AF48" s="35"/>
      <c r="AG48" s="36"/>
      <c r="AH48" s="37"/>
      <c r="AI48" s="34"/>
      <c r="AJ48" s="35"/>
      <c r="AK48" s="36"/>
      <c r="AL48" s="37"/>
      <c r="AM48" s="34"/>
      <c r="AN48" s="35"/>
      <c r="AO48" s="36"/>
      <c r="AP48" s="37"/>
      <c r="AQ48" s="34"/>
      <c r="AR48" s="35"/>
      <c r="AS48" s="36"/>
      <c r="AT48" s="37"/>
      <c r="AU48" s="34"/>
      <c r="AV48" s="35"/>
      <c r="AW48" s="36"/>
      <c r="AX48" s="37"/>
      <c r="AY48" s="34"/>
      <c r="AZ48" s="35"/>
      <c r="BA48" s="36"/>
      <c r="BB48" s="37"/>
      <c r="BC48" s="34"/>
      <c r="BD48" s="35"/>
      <c r="BE48" s="36"/>
      <c r="BF48" s="37"/>
      <c r="BG48" s="34"/>
      <c r="BH48" s="35"/>
      <c r="BI48" s="36"/>
      <c r="BJ48" s="37"/>
      <c r="BK48" s="807"/>
      <c r="BL48" s="808"/>
      <c r="BM48" s="808"/>
      <c r="BN48" s="809"/>
      <c r="BO48" s="4" t="s">
        <v>3820</v>
      </c>
      <c r="BP48" s="4"/>
      <c r="BQ48" s="4"/>
      <c r="BR48" s="4"/>
    </row>
    <row r="49" spans="1:70">
      <c r="A49" s="9"/>
      <c r="B49" s="9"/>
      <c r="C49" s="9"/>
      <c r="D49" s="44" t="s">
        <v>3906</v>
      </c>
      <c r="E49" s="9"/>
      <c r="F49" s="9"/>
      <c r="G49" s="9"/>
      <c r="H49" s="9"/>
      <c r="I49" s="9"/>
      <c r="J49" s="9"/>
      <c r="K49" s="9"/>
      <c r="L49" s="9"/>
      <c r="M49" s="9"/>
      <c r="N49" s="9"/>
      <c r="O49" s="29"/>
      <c r="P49" s="30"/>
      <c r="Q49" s="31"/>
      <c r="R49" s="32"/>
      <c r="S49" s="33"/>
      <c r="T49" s="30"/>
      <c r="U49" s="31"/>
      <c r="V49" s="32"/>
      <c r="W49" s="34"/>
      <c r="X49" s="35"/>
      <c r="Y49" s="36"/>
      <c r="Z49" s="37"/>
      <c r="AA49" s="34"/>
      <c r="AB49" s="35"/>
      <c r="AC49" s="36"/>
      <c r="AD49" s="37"/>
      <c r="AE49" s="34"/>
      <c r="AF49" s="35"/>
      <c r="AG49" s="36"/>
      <c r="AH49" s="37"/>
      <c r="AI49" s="34"/>
      <c r="AJ49" s="35"/>
      <c r="AK49" s="36"/>
      <c r="AL49" s="37"/>
      <c r="AM49" s="34"/>
      <c r="AN49" s="35"/>
      <c r="AO49" s="36"/>
      <c r="AP49" s="37"/>
      <c r="AQ49" s="34"/>
      <c r="AR49" s="35"/>
      <c r="AS49" s="36"/>
      <c r="AT49" s="37"/>
      <c r="AU49" s="34"/>
      <c r="AV49" s="35"/>
      <c r="AW49" s="36"/>
      <c r="AX49" s="37"/>
      <c r="AY49" s="34"/>
      <c r="AZ49" s="35"/>
      <c r="BA49" s="36"/>
      <c r="BB49" s="37"/>
      <c r="BC49" s="34"/>
      <c r="BD49" s="35"/>
      <c r="BE49" s="36"/>
      <c r="BF49" s="37"/>
      <c r="BG49" s="34"/>
      <c r="BH49" s="35"/>
      <c r="BI49" s="36"/>
      <c r="BJ49" s="37"/>
      <c r="BK49" s="807"/>
      <c r="BL49" s="808"/>
      <c r="BM49" s="808"/>
      <c r="BN49" s="809"/>
      <c r="BO49" s="4" t="s">
        <v>3820</v>
      </c>
      <c r="BP49" s="8"/>
      <c r="BQ49" s="8"/>
      <c r="BR49" s="8"/>
    </row>
    <row r="50" spans="1:70">
      <c r="A50" s="9"/>
      <c r="B50" s="9"/>
      <c r="C50" s="9"/>
      <c r="D50" s="38" t="s">
        <v>3907</v>
      </c>
      <c r="E50" s="9"/>
      <c r="F50" s="9"/>
      <c r="G50" s="9"/>
      <c r="H50" s="9"/>
      <c r="I50" s="9"/>
      <c r="J50" s="9"/>
      <c r="K50" s="9"/>
      <c r="L50" s="9"/>
      <c r="M50" s="9"/>
      <c r="N50" s="9"/>
      <c r="O50" s="39"/>
      <c r="P50" s="40"/>
      <c r="Q50" s="41"/>
      <c r="R50" s="42"/>
      <c r="S50" s="43"/>
      <c r="T50" s="40"/>
      <c r="U50" s="41"/>
      <c r="V50" s="42"/>
      <c r="W50" s="34"/>
      <c r="X50" s="35"/>
      <c r="Y50" s="36"/>
      <c r="Z50" s="37"/>
      <c r="AA50" s="34"/>
      <c r="AB50" s="35"/>
      <c r="AC50" s="36"/>
      <c r="AD50" s="37"/>
      <c r="AE50" s="34"/>
      <c r="AF50" s="35"/>
      <c r="AG50" s="36"/>
      <c r="AH50" s="37"/>
      <c r="AI50" s="34"/>
      <c r="AJ50" s="35"/>
      <c r="AK50" s="36"/>
      <c r="AL50" s="37"/>
      <c r="AM50" s="34"/>
      <c r="AN50" s="35"/>
      <c r="AO50" s="36"/>
      <c r="AP50" s="37"/>
      <c r="AQ50" s="34"/>
      <c r="AR50" s="35"/>
      <c r="AS50" s="36"/>
      <c r="AT50" s="37"/>
      <c r="AU50" s="34"/>
      <c r="AV50" s="35"/>
      <c r="AW50" s="36"/>
      <c r="AX50" s="37"/>
      <c r="AY50" s="34"/>
      <c r="AZ50" s="35"/>
      <c r="BA50" s="36"/>
      <c r="BB50" s="37"/>
      <c r="BC50" s="34"/>
      <c r="BD50" s="35"/>
      <c r="BE50" s="36"/>
      <c r="BF50" s="37"/>
      <c r="BG50" s="34"/>
      <c r="BH50" s="35"/>
      <c r="BI50" s="36"/>
      <c r="BJ50" s="37"/>
      <c r="BK50" s="807"/>
      <c r="BL50" s="808"/>
      <c r="BM50" s="808"/>
      <c r="BN50" s="809"/>
      <c r="BO50" s="4" t="s">
        <v>3820</v>
      </c>
      <c r="BP50" s="8"/>
      <c r="BQ50" s="8"/>
      <c r="BR50" s="8"/>
    </row>
    <row r="51" spans="1:70">
      <c r="A51" s="8"/>
      <c r="B51" s="8"/>
      <c r="C51" s="8"/>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c r="BQ51" s="8"/>
      <c r="BR51" s="8"/>
    </row>
    <row r="52" spans="1:70">
      <c r="A52" s="8"/>
      <c r="B52" s="8"/>
      <c r="C52" s="8"/>
      <c r="D52" s="8"/>
      <c r="E52" s="8"/>
      <c r="F52" s="8"/>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c r="BQ52" s="8"/>
      <c r="BR52" s="8"/>
    </row>
    <row r="53" spans="1:70">
      <c r="A53" s="8"/>
      <c r="B53" s="8"/>
      <c r="C53" s="8"/>
      <c r="D53" s="8"/>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c r="AS53" s="8"/>
      <c r="AT53" s="8"/>
      <c r="AU53" s="8"/>
      <c r="AV53" s="8"/>
      <c r="AW53" s="8"/>
      <c r="AX53" s="8"/>
      <c r="AY53" s="8"/>
      <c r="AZ53" s="8"/>
      <c r="BA53" s="8"/>
      <c r="BB53" s="8"/>
      <c r="BC53" s="8"/>
      <c r="BD53" s="8"/>
      <c r="BE53" s="8"/>
      <c r="BF53" s="8"/>
      <c r="BG53" s="8"/>
      <c r="BH53" s="8"/>
    </row>
    <row r="54" spans="1:70">
      <c r="A54" s="8"/>
      <c r="B54" s="8"/>
      <c r="C54" s="8"/>
      <c r="D54" s="8"/>
      <c r="E54" s="8"/>
      <c r="F54" s="8"/>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c r="AS54" s="8"/>
      <c r="AT54" s="8"/>
      <c r="AU54" s="8"/>
      <c r="AV54" s="8"/>
      <c r="AW54" s="8"/>
      <c r="AX54" s="8"/>
      <c r="AY54" s="8"/>
      <c r="AZ54" s="8"/>
      <c r="BA54" s="8"/>
      <c r="BB54" s="8"/>
      <c r="BC54" s="8"/>
      <c r="BD54" s="8"/>
      <c r="BE54" s="8"/>
      <c r="BF54" s="8"/>
      <c r="BG54" s="8"/>
      <c r="BH54" s="8"/>
    </row>
    <row r="55" spans="1:70">
      <c r="A55" s="8"/>
      <c r="B55" s="8"/>
      <c r="C55" s="8"/>
      <c r="D55" s="8"/>
      <c r="E55" s="8"/>
      <c r="F55" s="8"/>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row>
    <row r="56" spans="1:70">
      <c r="A56" s="8"/>
      <c r="B56" s="8"/>
      <c r="C56" s="8"/>
      <c r="D56" s="8"/>
      <c r="E56" s="8"/>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row>
    <row r="57" spans="1:70">
      <c r="A57" s="8"/>
      <c r="B57" s="8"/>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row>
    <row r="58" spans="1:70">
      <c r="A58" s="8"/>
      <c r="B58" s="8"/>
      <c r="C58" s="8"/>
      <c r="D58" s="8"/>
      <c r="E58" s="8"/>
      <c r="F58" s="8"/>
      <c r="G58" s="8"/>
      <c r="H58" s="8"/>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row>
    <row r="59" spans="1:70">
      <c r="A59" s="8"/>
      <c r="B59" s="8"/>
      <c r="C59" s="8"/>
      <c r="D59" s="8"/>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row>
    <row r="60" spans="1:70">
      <c r="A60" s="8"/>
      <c r="B60" s="8"/>
      <c r="C60" s="8"/>
      <c r="D60" s="8"/>
      <c r="E60" s="8"/>
      <c r="F60" s="8"/>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row>
    <row r="61" spans="1:70">
      <c r="A61" s="8"/>
      <c r="B61" s="8"/>
      <c r="C61" s="8"/>
      <c r="D61" s="8"/>
      <c r="E61" s="8"/>
      <c r="F61" s="8"/>
      <c r="G61" s="8"/>
      <c r="H61" s="8"/>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row>
    <row r="62" spans="1:70">
      <c r="A62" s="8"/>
      <c r="B62" s="8"/>
      <c r="C62" s="8"/>
      <c r="D62" s="8"/>
      <c r="E62" s="8"/>
      <c r="F62" s="8"/>
      <c r="G62" s="8"/>
      <c r="H62" s="8"/>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row>
    <row r="63" spans="1:70">
      <c r="A63" s="8"/>
      <c r="B63" s="8"/>
      <c r="C63" s="8"/>
      <c r="D63" s="8"/>
      <c r="E63" s="8"/>
      <c r="F63" s="8"/>
      <c r="G63" s="8"/>
      <c r="H63" s="8"/>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row>
    <row r="64" spans="1:70">
      <c r="A64" s="8"/>
      <c r="B64" s="8"/>
      <c r="C64" s="8"/>
      <c r="D64" s="8"/>
      <c r="E64" s="8"/>
      <c r="F64" s="8"/>
      <c r="G64" s="8"/>
      <c r="H64" s="8"/>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c r="AS64" s="8"/>
      <c r="AT64" s="8"/>
      <c r="AU64" s="8"/>
      <c r="AV64" s="8"/>
      <c r="AW64" s="8"/>
      <c r="AX64" s="8"/>
      <c r="AY64" s="8"/>
      <c r="AZ64" s="8"/>
      <c r="BA64" s="8"/>
      <c r="BB64" s="8"/>
      <c r="BC64" s="8"/>
      <c r="BD64" s="8"/>
      <c r="BE64" s="8"/>
      <c r="BF64" s="8"/>
      <c r="BG64" s="8"/>
      <c r="BH64" s="8"/>
    </row>
    <row r="65" spans="1:60">
      <c r="A65" s="8"/>
      <c r="B65" s="8"/>
      <c r="C65" s="8"/>
      <c r="D65" s="8"/>
      <c r="E65" s="8"/>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c r="AS65" s="8"/>
      <c r="AT65" s="8"/>
      <c r="AU65" s="8"/>
      <c r="AV65" s="8"/>
      <c r="AW65" s="8"/>
      <c r="AX65" s="8"/>
      <c r="AY65" s="8"/>
      <c r="AZ65" s="8"/>
      <c r="BA65" s="8"/>
      <c r="BB65" s="8"/>
      <c r="BC65" s="8"/>
      <c r="BD65" s="8"/>
      <c r="BE65" s="8"/>
      <c r="BF65" s="8"/>
      <c r="BG65" s="8"/>
      <c r="BH65" s="8"/>
    </row>
    <row r="66" spans="1:60">
      <c r="A66" s="8"/>
      <c r="B66" s="8"/>
      <c r="C66" s="8"/>
      <c r="D66" s="8"/>
      <c r="E66" s="8"/>
      <c r="F66" s="8"/>
      <c r="G66" s="8"/>
      <c r="H66" s="8"/>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c r="AS66" s="8"/>
      <c r="AT66" s="8"/>
      <c r="AU66" s="8"/>
      <c r="AV66" s="8"/>
      <c r="AW66" s="8"/>
      <c r="AX66" s="8"/>
      <c r="AY66" s="8"/>
      <c r="AZ66" s="8"/>
      <c r="BA66" s="8"/>
      <c r="BB66" s="8"/>
      <c r="BC66" s="8"/>
      <c r="BD66" s="8"/>
      <c r="BE66" s="8"/>
      <c r="BF66" s="8"/>
      <c r="BG66" s="8"/>
      <c r="BH66" s="8"/>
    </row>
    <row r="67" spans="1:60">
      <c r="A67" s="8"/>
      <c r="B67" s="8"/>
      <c r="C67" s="8"/>
      <c r="D67" s="8"/>
      <c r="E67" s="8"/>
      <c r="F67" s="8"/>
      <c r="G67" s="8"/>
      <c r="H67" s="8"/>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8"/>
      <c r="AS67" s="8"/>
      <c r="AT67" s="8"/>
      <c r="AU67" s="8"/>
      <c r="AV67" s="8"/>
      <c r="AW67" s="8"/>
      <c r="AX67" s="8"/>
      <c r="AY67" s="8"/>
      <c r="AZ67" s="8"/>
      <c r="BA67" s="8"/>
      <c r="BB67" s="8"/>
      <c r="BC67" s="8"/>
      <c r="BD67" s="8"/>
      <c r="BE67" s="8"/>
      <c r="BF67" s="8"/>
      <c r="BG67" s="8"/>
      <c r="BH67" s="8"/>
    </row>
    <row r="68" spans="1:60">
      <c r="A68" s="8"/>
      <c r="B68" s="8"/>
      <c r="C68" s="8"/>
      <c r="D68" s="8"/>
      <c r="E68" s="8"/>
      <c r="F68" s="8"/>
      <c r="G68" s="8"/>
      <c r="H68" s="8"/>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c r="AP68" s="8"/>
      <c r="AQ68" s="8"/>
      <c r="AR68" s="8"/>
      <c r="AS68" s="8"/>
      <c r="AT68" s="8"/>
      <c r="AU68" s="8"/>
      <c r="AV68" s="8"/>
      <c r="AW68" s="8"/>
      <c r="AX68" s="8"/>
      <c r="AY68" s="8"/>
      <c r="AZ68" s="8"/>
      <c r="BA68" s="8"/>
      <c r="BB68" s="8"/>
      <c r="BC68" s="8"/>
      <c r="BD68" s="8"/>
      <c r="BE68" s="8"/>
      <c r="BF68" s="8"/>
      <c r="BG68" s="8"/>
      <c r="BH68" s="8"/>
    </row>
    <row r="69" spans="1:60">
      <c r="A69" s="8"/>
      <c r="B69" s="8"/>
      <c r="C69" s="8"/>
      <c r="D69" s="8"/>
      <c r="E69" s="8"/>
      <c r="F69" s="8"/>
      <c r="G69" s="8"/>
      <c r="H69" s="8"/>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8"/>
      <c r="AS69" s="8"/>
      <c r="AT69" s="8"/>
      <c r="AU69" s="8"/>
      <c r="AV69" s="8"/>
      <c r="AW69" s="8"/>
      <c r="AX69" s="8"/>
      <c r="AY69" s="8"/>
      <c r="AZ69" s="8"/>
      <c r="BA69" s="8"/>
      <c r="BB69" s="8"/>
      <c r="BC69" s="8"/>
      <c r="BD69" s="8"/>
      <c r="BE69" s="8"/>
      <c r="BF69" s="8"/>
      <c r="BG69" s="8"/>
      <c r="BH69" s="8"/>
    </row>
    <row r="70" spans="1:60">
      <c r="A70" s="8"/>
      <c r="B70" s="8"/>
      <c r="C70" s="8"/>
      <c r="D70" s="8"/>
      <c r="E70" s="8"/>
      <c r="F70" s="8"/>
      <c r="G70" s="8"/>
      <c r="H70" s="8"/>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8"/>
      <c r="AS70" s="8"/>
      <c r="AT70" s="8"/>
      <c r="AU70" s="8"/>
      <c r="AV70" s="8"/>
      <c r="AW70" s="8"/>
      <c r="AX70" s="8"/>
      <c r="AY70" s="8"/>
      <c r="AZ70" s="8"/>
      <c r="BA70" s="8"/>
      <c r="BB70" s="8"/>
      <c r="BC70" s="8"/>
      <c r="BD70" s="8"/>
      <c r="BE70" s="8"/>
      <c r="BF70" s="8"/>
      <c r="BG70" s="8"/>
      <c r="BH70" s="8"/>
    </row>
    <row r="71" spans="1:60">
      <c r="A71" s="8"/>
      <c r="B71" s="8"/>
      <c r="C71" s="8"/>
      <c r="D71" s="8"/>
      <c r="E71" s="8"/>
      <c r="F71" s="8"/>
      <c r="G71" s="8"/>
      <c r="H71" s="8"/>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c r="AP71" s="8"/>
      <c r="AQ71" s="8"/>
      <c r="AR71" s="8"/>
      <c r="AS71" s="8"/>
      <c r="AT71" s="8"/>
      <c r="AU71" s="8"/>
      <c r="AV71" s="8"/>
      <c r="AW71" s="8"/>
      <c r="AX71" s="8"/>
      <c r="AY71" s="8"/>
      <c r="AZ71" s="8"/>
      <c r="BA71" s="8"/>
      <c r="BB71" s="8"/>
      <c r="BC71" s="8"/>
      <c r="BD71" s="8"/>
      <c r="BE71" s="8"/>
      <c r="BF71" s="8"/>
      <c r="BG71" s="8"/>
      <c r="BH71" s="8"/>
    </row>
    <row r="72" spans="1:60">
      <c r="A72" s="8"/>
      <c r="B72" s="8"/>
      <c r="C72" s="8"/>
      <c r="D72" s="8"/>
      <c r="E72" s="8"/>
      <c r="F72" s="8"/>
      <c r="G72" s="8"/>
      <c r="H72" s="8"/>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c r="AS72" s="8"/>
      <c r="AT72" s="8"/>
      <c r="AU72" s="8"/>
      <c r="AV72" s="8"/>
      <c r="AW72" s="8"/>
      <c r="AX72" s="8"/>
      <c r="AY72" s="8"/>
      <c r="AZ72" s="8"/>
      <c r="BA72" s="8"/>
      <c r="BB72" s="8"/>
      <c r="BC72" s="8"/>
      <c r="BD72" s="8"/>
      <c r="BE72" s="8"/>
      <c r="BF72" s="8"/>
      <c r="BG72" s="8"/>
      <c r="BH72" s="8"/>
    </row>
    <row r="73" spans="1:60">
      <c r="A73" s="8"/>
      <c r="B73" s="8"/>
      <c r="C73" s="8"/>
      <c r="D73" s="8"/>
      <c r="E73" s="8"/>
      <c r="F73" s="8"/>
      <c r="G73" s="8"/>
      <c r="H73" s="8"/>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c r="AP73" s="8"/>
      <c r="AQ73" s="8"/>
      <c r="AR73" s="8"/>
      <c r="AS73" s="8"/>
      <c r="AT73" s="8"/>
      <c r="AU73" s="8"/>
      <c r="AV73" s="8"/>
      <c r="AW73" s="8"/>
      <c r="AX73" s="8"/>
      <c r="AY73" s="8"/>
      <c r="AZ73" s="8"/>
      <c r="BA73" s="8"/>
      <c r="BB73" s="8"/>
      <c r="BC73" s="8"/>
      <c r="BD73" s="8"/>
      <c r="BE73" s="8"/>
      <c r="BF73" s="8"/>
      <c r="BG73" s="8"/>
      <c r="BH73" s="8"/>
    </row>
    <row r="74" spans="1:60">
      <c r="A74" s="8"/>
      <c r="B74" s="8"/>
      <c r="C74" s="8"/>
      <c r="D74" s="8"/>
      <c r="E74" s="8"/>
      <c r="F74" s="8"/>
      <c r="G74" s="8"/>
      <c r="H74" s="8"/>
      <c r="I74" s="8"/>
      <c r="J74" s="8"/>
      <c r="K74" s="8"/>
      <c r="L74" s="8"/>
      <c r="M74" s="8"/>
      <c r="N74" s="8"/>
      <c r="O74" s="8"/>
      <c r="P74" s="8"/>
      <c r="Q74" s="8"/>
      <c r="R74" s="8"/>
      <c r="S74" s="8"/>
      <c r="T74" s="8"/>
      <c r="U74" s="8"/>
      <c r="V74" s="8"/>
      <c r="W74" s="8"/>
      <c r="X74" s="8"/>
      <c r="Y74" s="8"/>
      <c r="Z74" s="8"/>
      <c r="AA74" s="8"/>
      <c r="AB74" s="8"/>
      <c r="AC74" s="8"/>
      <c r="AD74" s="8"/>
      <c r="AE74" s="8"/>
      <c r="AF74" s="8"/>
      <c r="AG74" s="8"/>
      <c r="AH74" s="8"/>
      <c r="AI74" s="8"/>
      <c r="AJ74" s="8"/>
      <c r="AK74" s="8"/>
      <c r="AL74" s="8"/>
      <c r="AM74" s="8"/>
      <c r="AN74" s="8"/>
      <c r="AO74" s="8"/>
      <c r="AP74" s="8"/>
      <c r="AQ74" s="8"/>
      <c r="AR74" s="8"/>
      <c r="AS74" s="8"/>
      <c r="AT74" s="8"/>
      <c r="AU74" s="8"/>
      <c r="AV74" s="8"/>
      <c r="AW74" s="8"/>
      <c r="AX74" s="8"/>
      <c r="AY74" s="8"/>
      <c r="AZ74" s="8"/>
      <c r="BA74" s="8"/>
      <c r="BB74" s="8"/>
      <c r="BC74" s="8"/>
      <c r="BD74" s="8"/>
      <c r="BE74" s="8"/>
      <c r="BF74" s="8"/>
      <c r="BG74" s="8"/>
      <c r="BH74" s="8"/>
    </row>
    <row r="75" spans="1:60">
      <c r="A75" s="8"/>
      <c r="B75" s="8"/>
      <c r="C75" s="8"/>
      <c r="D75" s="8"/>
      <c r="E75" s="8"/>
      <c r="F75" s="8"/>
      <c r="G75" s="8"/>
      <c r="H75" s="8"/>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row>
    <row r="76" spans="1:60">
      <c r="A76" s="8"/>
      <c r="B76" s="8"/>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row>
    <row r="77" spans="1:60">
      <c r="A77" s="8"/>
      <c r="B77" s="8"/>
      <c r="C77" s="8"/>
      <c r="D77" s="8"/>
      <c r="E77" s="8"/>
      <c r="F77" s="8"/>
      <c r="G77" s="8"/>
      <c r="H77" s="8"/>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row>
    <row r="78" spans="1:60">
      <c r="A78" s="8"/>
      <c r="B78" s="8"/>
      <c r="C78" s="8"/>
      <c r="D78" s="8"/>
      <c r="E78" s="8"/>
      <c r="F78" s="8"/>
      <c r="G78" s="8"/>
      <c r="H78" s="8"/>
      <c r="I78" s="8"/>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row>
    <row r="79" spans="1:60">
      <c r="A79" s="8"/>
      <c r="B79" s="8"/>
      <c r="C79" s="8"/>
      <c r="D79" s="8"/>
      <c r="E79" s="8"/>
      <c r="F79" s="8"/>
      <c r="G79" s="8"/>
      <c r="H79" s="8"/>
      <c r="I79" s="8"/>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row>
    <row r="80" spans="1:60">
      <c r="A80" s="8"/>
      <c r="B80" s="8"/>
      <c r="C80" s="8"/>
      <c r="D80" s="8"/>
      <c r="E80" s="8"/>
      <c r="F80" s="8"/>
      <c r="G80" s="8"/>
      <c r="H80" s="8"/>
      <c r="I80" s="8"/>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row>
    <row r="81" spans="1:60">
      <c r="A81" s="8"/>
      <c r="B81" s="8"/>
      <c r="C81" s="8"/>
      <c r="D81" s="8"/>
      <c r="E81" s="8"/>
      <c r="F81" s="8"/>
      <c r="G81" s="8"/>
      <c r="H81" s="8"/>
      <c r="I81" s="8"/>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row>
    <row r="82" spans="1:60">
      <c r="A82" s="8"/>
      <c r="B82" s="8"/>
      <c r="C82" s="8"/>
      <c r="D82" s="8"/>
      <c r="E82" s="8"/>
      <c r="F82" s="8"/>
      <c r="G82" s="8"/>
      <c r="H82" s="8"/>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row>
    <row r="83" spans="1:60">
      <c r="A83" s="8"/>
      <c r="B83" s="8"/>
      <c r="C83" s="8"/>
      <c r="D83" s="8"/>
      <c r="E83" s="8"/>
      <c r="F83" s="8"/>
      <c r="G83" s="8"/>
      <c r="H83" s="8"/>
      <c r="I83" s="8"/>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row>
    <row r="84" spans="1:60">
      <c r="A84" s="8"/>
      <c r="B84" s="8"/>
      <c r="C84" s="8"/>
      <c r="D84" s="8"/>
      <c r="E84" s="8"/>
      <c r="F84" s="8"/>
      <c r="G84" s="8"/>
      <c r="H84" s="8"/>
      <c r="I84" s="8"/>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row>
    <row r="85" spans="1:60">
      <c r="A85" s="8"/>
      <c r="B85" s="8"/>
      <c r="C85" s="8"/>
      <c r="D85" s="8"/>
      <c r="E85" s="8"/>
      <c r="F85" s="8"/>
      <c r="G85" s="8"/>
      <c r="H85" s="8"/>
      <c r="I85" s="8"/>
      <c r="J85" s="8"/>
      <c r="K85" s="8"/>
      <c r="L85" s="8"/>
      <c r="M85" s="8"/>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row>
    <row r="86" spans="1:60">
      <c r="A86" s="8"/>
      <c r="B86" s="8"/>
      <c r="C86" s="8"/>
      <c r="D86" s="8"/>
      <c r="E86" s="8"/>
      <c r="F86" s="8"/>
      <c r="G86" s="8"/>
      <c r="H86" s="8"/>
      <c r="I86" s="8"/>
      <c r="J86" s="8"/>
      <c r="K86" s="8"/>
      <c r="L86" s="8"/>
      <c r="M86" s="8"/>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row>
    <row r="87" spans="1:60">
      <c r="A87" s="8"/>
      <c r="B87" s="8"/>
      <c r="C87" s="8"/>
      <c r="D87" s="8"/>
      <c r="E87" s="8"/>
      <c r="F87" s="8"/>
      <c r="G87" s="8"/>
      <c r="H87" s="8"/>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c r="AS87" s="8"/>
      <c r="AT87" s="8"/>
      <c r="AU87" s="8"/>
      <c r="AV87" s="8"/>
      <c r="AW87" s="8"/>
      <c r="AX87" s="8"/>
      <c r="AY87" s="8"/>
      <c r="AZ87" s="8"/>
      <c r="BA87" s="8"/>
      <c r="BB87" s="8"/>
      <c r="BC87" s="8"/>
      <c r="BD87" s="8"/>
      <c r="BE87" s="8"/>
      <c r="BF87" s="8"/>
      <c r="BG87" s="8"/>
      <c r="BH87" s="8"/>
    </row>
    <row r="88" spans="1:60">
      <c r="A88" s="8"/>
      <c r="B88" s="8"/>
      <c r="C88" s="8"/>
      <c r="D88" s="8"/>
      <c r="E88" s="8"/>
      <c r="F88" s="8"/>
      <c r="G88" s="8"/>
      <c r="H88" s="8"/>
      <c r="I88" s="8"/>
      <c r="J88" s="8"/>
      <c r="K88" s="8"/>
      <c r="L88" s="8"/>
      <c r="M88" s="8"/>
      <c r="N88" s="8"/>
      <c r="O88" s="8"/>
      <c r="P88" s="8"/>
      <c r="Q88" s="8"/>
      <c r="R88" s="8"/>
      <c r="S88" s="8"/>
      <c r="T88" s="8"/>
      <c r="U88" s="8"/>
      <c r="V88" s="8"/>
      <c r="W88" s="8"/>
      <c r="X88" s="8"/>
      <c r="Y88" s="8"/>
      <c r="Z88" s="8"/>
      <c r="AA88" s="8"/>
      <c r="AB88" s="8"/>
      <c r="AC88" s="8"/>
      <c r="AD88" s="8"/>
      <c r="AE88" s="8"/>
      <c r="AF88" s="8"/>
      <c r="AG88" s="8"/>
      <c r="AH88" s="8"/>
      <c r="AI88" s="8"/>
      <c r="AJ88" s="8"/>
      <c r="AK88" s="8"/>
      <c r="AL88" s="8"/>
      <c r="AM88" s="8"/>
      <c r="AN88" s="8"/>
      <c r="AO88" s="8"/>
      <c r="AP88" s="8"/>
      <c r="AQ88" s="8"/>
      <c r="AR88" s="8"/>
      <c r="AS88" s="8"/>
      <c r="AT88" s="8"/>
      <c r="AU88" s="8"/>
      <c r="AV88" s="8"/>
      <c r="AW88" s="8"/>
      <c r="AX88" s="8"/>
      <c r="AY88" s="8"/>
      <c r="AZ88" s="8"/>
      <c r="BA88" s="8"/>
      <c r="BB88" s="8"/>
      <c r="BC88" s="8"/>
      <c r="BD88" s="8"/>
      <c r="BE88" s="8"/>
      <c r="BF88" s="8"/>
      <c r="BG88" s="8"/>
      <c r="BH88" s="8"/>
    </row>
    <row r="89" spans="1:60">
      <c r="A89" s="8"/>
      <c r="B89" s="8"/>
      <c r="C89" s="8"/>
      <c r="D89" s="8"/>
      <c r="E89" s="8"/>
      <c r="F89" s="8"/>
      <c r="G89" s="8"/>
      <c r="H89" s="8"/>
      <c r="I89" s="8"/>
      <c r="J89" s="8"/>
      <c r="K89" s="8"/>
      <c r="L89" s="8"/>
      <c r="M89" s="8"/>
      <c r="N89" s="8"/>
      <c r="O89" s="8"/>
      <c r="P89" s="8"/>
      <c r="Q89" s="8"/>
      <c r="R89" s="8"/>
      <c r="S89" s="8"/>
      <c r="T89" s="8"/>
      <c r="U89" s="8"/>
      <c r="V89" s="8"/>
      <c r="W89" s="8"/>
      <c r="X89" s="8"/>
      <c r="Y89" s="8"/>
      <c r="Z89" s="8"/>
      <c r="AA89" s="8"/>
      <c r="AB89" s="8"/>
      <c r="AC89" s="8"/>
      <c r="AD89" s="8"/>
      <c r="AE89" s="8"/>
      <c r="AF89" s="8"/>
      <c r="AG89" s="8"/>
      <c r="AH89" s="8"/>
      <c r="AI89" s="8"/>
      <c r="AJ89" s="8"/>
      <c r="AK89" s="8"/>
      <c r="AL89" s="8"/>
      <c r="AM89" s="8"/>
      <c r="AN89" s="8"/>
      <c r="AO89" s="8"/>
      <c r="AP89" s="8"/>
      <c r="AQ89" s="8"/>
      <c r="AR89" s="8"/>
      <c r="AS89" s="8"/>
      <c r="AT89" s="8"/>
      <c r="AU89" s="8"/>
      <c r="AV89" s="8"/>
      <c r="AW89" s="8"/>
      <c r="AX89" s="8"/>
      <c r="AY89" s="8"/>
      <c r="AZ89" s="8"/>
      <c r="BA89" s="8"/>
      <c r="BB89" s="8"/>
      <c r="BC89" s="8"/>
      <c r="BD89" s="8"/>
      <c r="BE89" s="8"/>
      <c r="BF89" s="8"/>
      <c r="BG89" s="8"/>
      <c r="BH89" s="8"/>
    </row>
    <row r="90" spans="1:60">
      <c r="A90" s="8"/>
      <c r="B90" s="8"/>
      <c r="C90" s="8"/>
      <c r="D90" s="8"/>
      <c r="E90" s="8"/>
      <c r="F90" s="8"/>
      <c r="G90" s="8"/>
      <c r="H90" s="8"/>
      <c r="I90" s="8"/>
      <c r="J90" s="8"/>
      <c r="K90" s="8"/>
      <c r="L90" s="8"/>
      <c r="M90" s="8"/>
      <c r="N90" s="8"/>
      <c r="O90" s="8"/>
      <c r="P90" s="8"/>
      <c r="Q90" s="8"/>
      <c r="R90" s="8"/>
      <c r="S90" s="8"/>
      <c r="T90" s="8"/>
      <c r="U90" s="8"/>
      <c r="V90" s="8"/>
      <c r="W90" s="8"/>
      <c r="X90" s="8"/>
      <c r="Y90" s="8"/>
      <c r="Z90" s="8"/>
      <c r="AA90" s="8"/>
      <c r="AB90" s="8"/>
      <c r="AC90" s="8"/>
      <c r="AD90" s="8"/>
      <c r="AE90" s="8"/>
      <c r="AF90" s="8"/>
      <c r="AG90" s="8"/>
      <c r="AH90" s="8"/>
      <c r="AI90" s="8"/>
      <c r="AJ90" s="8"/>
      <c r="AK90" s="8"/>
      <c r="AL90" s="8"/>
      <c r="AM90" s="8"/>
      <c r="AN90" s="8"/>
      <c r="AO90" s="8"/>
      <c r="AP90" s="8"/>
      <c r="AQ90" s="8"/>
      <c r="AR90" s="8"/>
      <c r="AS90" s="8"/>
      <c r="AT90" s="8"/>
      <c r="AU90" s="8"/>
      <c r="AV90" s="8"/>
      <c r="AW90" s="8"/>
      <c r="AX90" s="8"/>
      <c r="AY90" s="8"/>
      <c r="AZ90" s="8"/>
      <c r="BA90" s="8"/>
      <c r="BB90" s="8"/>
      <c r="BC90" s="8"/>
      <c r="BD90" s="8"/>
      <c r="BE90" s="8"/>
      <c r="BF90" s="8"/>
      <c r="BG90" s="8"/>
      <c r="BH90" s="8"/>
    </row>
    <row r="91" spans="1:60">
      <c r="A91" s="8"/>
      <c r="B91" s="8"/>
      <c r="C91" s="8"/>
      <c r="D91" s="8"/>
      <c r="E91" s="8"/>
      <c r="F91" s="8"/>
      <c r="G91" s="8"/>
      <c r="H91" s="8"/>
      <c r="I91" s="8"/>
      <c r="J91" s="8"/>
      <c r="K91" s="8"/>
      <c r="L91" s="8"/>
      <c r="M91" s="8"/>
      <c r="N91" s="8"/>
      <c r="O91" s="8"/>
      <c r="P91" s="8"/>
      <c r="Q91" s="8"/>
      <c r="R91" s="8"/>
      <c r="S91" s="8"/>
      <c r="T91" s="8"/>
      <c r="U91" s="8"/>
      <c r="V91" s="8"/>
      <c r="W91" s="8"/>
      <c r="X91" s="8"/>
      <c r="Y91" s="8"/>
      <c r="Z91" s="8"/>
      <c r="AA91" s="8"/>
      <c r="AB91" s="8"/>
      <c r="AC91" s="8"/>
      <c r="AD91" s="8"/>
      <c r="AE91" s="8"/>
      <c r="AF91" s="8"/>
      <c r="AG91" s="8"/>
      <c r="AH91" s="8"/>
      <c r="AI91" s="8"/>
      <c r="AJ91" s="8"/>
      <c r="AK91" s="8"/>
      <c r="AL91" s="8"/>
      <c r="AM91" s="8"/>
      <c r="AN91" s="8"/>
      <c r="AO91" s="8"/>
      <c r="AP91" s="8"/>
      <c r="AQ91" s="8"/>
      <c r="AR91" s="8"/>
      <c r="AS91" s="8"/>
      <c r="AT91" s="8"/>
      <c r="AU91" s="8"/>
      <c r="AV91" s="8"/>
      <c r="AW91" s="8"/>
      <c r="AX91" s="8"/>
      <c r="AY91" s="8"/>
      <c r="AZ91" s="8"/>
      <c r="BA91" s="8"/>
      <c r="BB91" s="8"/>
      <c r="BC91" s="8"/>
      <c r="BD91" s="8"/>
      <c r="BE91" s="8"/>
      <c r="BF91" s="8"/>
      <c r="BG91" s="8"/>
      <c r="BH91" s="8"/>
    </row>
    <row r="92" spans="1:60">
      <c r="A92" s="8"/>
      <c r="B92" s="8"/>
      <c r="C92" s="8"/>
      <c r="D92" s="8"/>
      <c r="E92" s="8"/>
      <c r="F92" s="8"/>
      <c r="G92" s="8"/>
      <c r="H92" s="8"/>
      <c r="I92" s="8"/>
      <c r="J92" s="8"/>
      <c r="K92" s="8"/>
      <c r="L92" s="8"/>
      <c r="M92" s="8"/>
      <c r="N92" s="8"/>
      <c r="O92" s="8"/>
      <c r="P92" s="8"/>
      <c r="Q92" s="8"/>
      <c r="R92" s="8"/>
      <c r="S92" s="8"/>
      <c r="T92" s="8"/>
      <c r="U92" s="8"/>
      <c r="V92" s="8"/>
      <c r="W92" s="8"/>
      <c r="X92" s="8"/>
      <c r="Y92" s="8"/>
      <c r="Z92" s="8"/>
      <c r="AA92" s="8"/>
      <c r="AB92" s="8"/>
      <c r="AC92" s="8"/>
      <c r="AD92" s="8"/>
      <c r="AE92" s="8"/>
      <c r="AF92" s="8"/>
      <c r="AG92" s="8"/>
      <c r="AH92" s="8"/>
      <c r="AI92" s="8"/>
      <c r="AJ92" s="8"/>
      <c r="AK92" s="8"/>
      <c r="AL92" s="8"/>
      <c r="AM92" s="8"/>
      <c r="AN92" s="8"/>
      <c r="AO92" s="8"/>
      <c r="AP92" s="8"/>
      <c r="AQ92" s="8"/>
      <c r="AR92" s="8"/>
      <c r="AS92" s="8"/>
      <c r="AT92" s="8"/>
      <c r="AU92" s="8"/>
      <c r="AV92" s="8"/>
      <c r="AW92" s="8"/>
      <c r="AX92" s="8"/>
      <c r="AY92" s="8"/>
      <c r="AZ92" s="8"/>
      <c r="BA92" s="8"/>
      <c r="BB92" s="8"/>
      <c r="BC92" s="8"/>
      <c r="BD92" s="8"/>
      <c r="BE92" s="8"/>
      <c r="BF92" s="8"/>
      <c r="BG92" s="8"/>
      <c r="BH92" s="8"/>
    </row>
    <row r="93" spans="1:60">
      <c r="A93" s="8"/>
      <c r="B93" s="8"/>
      <c r="C93" s="8"/>
      <c r="D93" s="8"/>
      <c r="E93" s="8"/>
      <c r="F93" s="8"/>
      <c r="G93" s="8"/>
      <c r="H93" s="8"/>
      <c r="I93" s="8"/>
      <c r="J93" s="8"/>
      <c r="K93" s="8"/>
      <c r="L93" s="8"/>
      <c r="M93" s="8"/>
      <c r="N93" s="8"/>
      <c r="O93" s="8"/>
      <c r="P93" s="8"/>
      <c r="Q93" s="8"/>
      <c r="R93" s="8"/>
      <c r="S93" s="8"/>
      <c r="T93" s="8"/>
      <c r="U93" s="8"/>
      <c r="V93" s="8"/>
      <c r="W93" s="8"/>
      <c r="X93" s="8"/>
      <c r="Y93" s="8"/>
      <c r="Z93" s="8"/>
      <c r="AA93" s="8"/>
      <c r="AB93" s="8"/>
      <c r="AC93" s="8"/>
      <c r="AD93" s="8"/>
      <c r="AE93" s="8"/>
      <c r="AF93" s="8"/>
      <c r="AG93" s="8"/>
      <c r="AH93" s="8"/>
      <c r="AI93" s="8"/>
      <c r="AJ93" s="8"/>
      <c r="AK93" s="8"/>
      <c r="AL93" s="8"/>
      <c r="AM93" s="8"/>
      <c r="AN93" s="8"/>
      <c r="AO93" s="8"/>
      <c r="AP93" s="8"/>
      <c r="AQ93" s="8"/>
      <c r="AR93" s="8"/>
      <c r="AS93" s="8"/>
      <c r="AT93" s="8"/>
      <c r="AU93" s="8"/>
      <c r="AV93" s="8"/>
      <c r="AW93" s="8"/>
      <c r="AX93" s="8"/>
      <c r="AY93" s="8"/>
      <c r="AZ93" s="8"/>
      <c r="BA93" s="8"/>
      <c r="BB93" s="8"/>
      <c r="BC93" s="8"/>
      <c r="BD93" s="8"/>
      <c r="BE93" s="8"/>
      <c r="BF93" s="8"/>
      <c r="BG93" s="8"/>
      <c r="BH93" s="8"/>
    </row>
    <row r="94" spans="1:60">
      <c r="A94" s="8"/>
      <c r="B94" s="8"/>
      <c r="C94" s="8"/>
      <c r="D94" s="8"/>
      <c r="E94" s="8"/>
      <c r="F94" s="8"/>
      <c r="G94" s="8"/>
      <c r="H94" s="8"/>
      <c r="I94" s="8"/>
      <c r="J94" s="8"/>
      <c r="K94" s="8"/>
      <c r="L94" s="8"/>
      <c r="M94" s="8"/>
      <c r="N94" s="8"/>
      <c r="O94" s="8"/>
      <c r="P94" s="8"/>
      <c r="Q94" s="8"/>
      <c r="R94" s="8"/>
      <c r="S94" s="8"/>
      <c r="T94" s="8"/>
      <c r="U94" s="8"/>
      <c r="V94" s="8"/>
      <c r="W94" s="8"/>
    </row>
    <row r="95" spans="1:60">
      <c r="A95" s="8"/>
      <c r="B95" s="8"/>
      <c r="C95" s="8"/>
      <c r="D95" s="8"/>
      <c r="E95" s="8"/>
      <c r="F95" s="8"/>
      <c r="G95" s="8"/>
      <c r="H95" s="8"/>
      <c r="I95" s="8"/>
      <c r="J95" s="8"/>
      <c r="K95" s="8"/>
      <c r="L95" s="8"/>
      <c r="M95" s="8"/>
      <c r="N95" s="8"/>
      <c r="O95" s="8"/>
      <c r="P95" s="8"/>
      <c r="Q95" s="8"/>
      <c r="R95" s="8"/>
      <c r="S95" s="8"/>
      <c r="T95" s="8"/>
      <c r="U95" s="8"/>
      <c r="V95" s="8"/>
      <c r="W95" s="8"/>
    </row>
    <row r="96" spans="1:60">
      <c r="A96" s="8"/>
      <c r="B96" s="8"/>
      <c r="C96" s="8"/>
      <c r="D96" s="8"/>
      <c r="E96" s="8"/>
      <c r="F96" s="8"/>
      <c r="G96" s="8"/>
      <c r="H96" s="8"/>
      <c r="I96" s="8"/>
      <c r="J96" s="8"/>
      <c r="K96" s="8"/>
      <c r="L96" s="8"/>
      <c r="M96" s="8"/>
      <c r="N96" s="8"/>
      <c r="O96" s="8"/>
      <c r="P96" s="8"/>
      <c r="Q96" s="8"/>
      <c r="R96" s="8"/>
      <c r="S96" s="8"/>
      <c r="T96" s="8"/>
      <c r="U96" s="8"/>
      <c r="V96" s="8"/>
      <c r="W96" s="8"/>
    </row>
    <row r="97" spans="1:23">
      <c r="A97" s="8"/>
      <c r="B97" s="8"/>
      <c r="C97" s="8"/>
      <c r="D97" s="8"/>
      <c r="E97" s="8"/>
      <c r="F97" s="8"/>
      <c r="G97" s="8"/>
      <c r="H97" s="8"/>
      <c r="I97" s="8"/>
      <c r="J97" s="8"/>
      <c r="K97" s="8"/>
      <c r="L97" s="8"/>
      <c r="M97" s="8"/>
      <c r="N97" s="8"/>
      <c r="O97" s="8"/>
      <c r="P97" s="8"/>
      <c r="Q97" s="8"/>
      <c r="R97" s="8"/>
      <c r="S97" s="8"/>
      <c r="T97" s="8"/>
      <c r="U97" s="8"/>
      <c r="V97" s="8"/>
      <c r="W97" s="8"/>
    </row>
    <row r="98" spans="1:23">
      <c r="A98" s="8"/>
      <c r="B98" s="8"/>
      <c r="C98" s="8"/>
      <c r="D98" s="8"/>
      <c r="E98" s="8"/>
      <c r="F98" s="8"/>
      <c r="G98" s="8"/>
      <c r="H98" s="8"/>
      <c r="I98" s="8"/>
      <c r="J98" s="8"/>
      <c r="K98" s="8"/>
      <c r="L98" s="8"/>
      <c r="M98" s="8"/>
      <c r="N98" s="8"/>
      <c r="O98" s="8"/>
      <c r="P98" s="8"/>
      <c r="Q98" s="8"/>
      <c r="R98" s="8"/>
      <c r="S98" s="8"/>
      <c r="T98" s="8"/>
      <c r="U98" s="8"/>
      <c r="V98" s="8"/>
      <c r="W98" s="8"/>
    </row>
    <row r="99" spans="1:23">
      <c r="A99" s="8"/>
      <c r="B99" s="8"/>
      <c r="C99" s="8"/>
      <c r="D99" s="8"/>
      <c r="E99" s="8"/>
      <c r="F99" s="8"/>
      <c r="G99" s="8"/>
      <c r="H99" s="8"/>
      <c r="I99" s="8"/>
      <c r="J99" s="8"/>
      <c r="K99" s="8"/>
      <c r="L99" s="8"/>
      <c r="M99" s="8"/>
      <c r="N99" s="8"/>
      <c r="O99" s="8"/>
      <c r="P99" s="8"/>
      <c r="Q99" s="8"/>
      <c r="R99" s="8"/>
      <c r="S99" s="8"/>
      <c r="T99" s="8"/>
      <c r="U99" s="8"/>
      <c r="V99" s="8"/>
      <c r="W99" s="8"/>
    </row>
    <row r="100" spans="1:23">
      <c r="A100" s="8"/>
      <c r="B100" s="8"/>
      <c r="C100" s="8"/>
      <c r="D100" s="8"/>
      <c r="E100" s="8"/>
      <c r="F100" s="8"/>
      <c r="G100" s="8"/>
      <c r="H100" s="8"/>
      <c r="I100" s="8"/>
      <c r="J100" s="8"/>
      <c r="K100" s="8"/>
      <c r="L100" s="8"/>
      <c r="M100" s="8"/>
      <c r="N100" s="8"/>
      <c r="O100" s="8"/>
      <c r="P100" s="8"/>
      <c r="Q100" s="8"/>
      <c r="R100" s="8"/>
      <c r="S100" s="8"/>
      <c r="T100" s="8"/>
      <c r="U100" s="8"/>
      <c r="V100" s="8"/>
      <c r="W100" s="8"/>
    </row>
    <row r="101" spans="1:23">
      <c r="A101" s="8"/>
      <c r="B101" s="8"/>
      <c r="C101" s="8"/>
      <c r="D101" s="8"/>
      <c r="E101" s="8"/>
      <c r="F101" s="8"/>
      <c r="G101" s="8"/>
      <c r="H101" s="8"/>
      <c r="I101" s="8"/>
      <c r="J101" s="8"/>
      <c r="K101" s="8"/>
      <c r="L101" s="8"/>
      <c r="M101" s="8"/>
      <c r="N101" s="8"/>
      <c r="O101" s="8"/>
      <c r="P101" s="8"/>
      <c r="Q101" s="8"/>
      <c r="R101" s="8"/>
      <c r="S101" s="8"/>
      <c r="T101" s="8"/>
      <c r="U101" s="8"/>
      <c r="V101" s="8"/>
      <c r="W101" s="8"/>
    </row>
    <row r="102" spans="1:23">
      <c r="A102" s="8"/>
      <c r="B102" s="8"/>
      <c r="C102" s="8"/>
      <c r="D102" s="8"/>
      <c r="E102" s="8"/>
      <c r="F102" s="8"/>
      <c r="G102" s="8"/>
      <c r="H102" s="8"/>
      <c r="I102" s="8"/>
      <c r="J102" s="8"/>
      <c r="K102" s="8"/>
      <c r="L102" s="8"/>
      <c r="M102" s="8"/>
      <c r="N102" s="8"/>
      <c r="O102" s="8"/>
      <c r="P102" s="8"/>
      <c r="Q102" s="8"/>
      <c r="R102" s="8"/>
      <c r="S102" s="8"/>
      <c r="T102" s="8"/>
      <c r="U102" s="8"/>
      <c r="V102" s="8"/>
      <c r="W102" s="8"/>
    </row>
    <row r="103" spans="1:23">
      <c r="A103" s="8"/>
      <c r="B103" s="8"/>
      <c r="C103" s="8"/>
      <c r="D103" s="8"/>
      <c r="E103" s="8"/>
      <c r="F103" s="8"/>
      <c r="G103" s="8"/>
      <c r="H103" s="8"/>
      <c r="I103" s="8"/>
      <c r="J103" s="8"/>
      <c r="K103" s="8"/>
      <c r="L103" s="8"/>
      <c r="M103" s="8"/>
      <c r="N103" s="8"/>
      <c r="O103" s="8"/>
      <c r="P103" s="8"/>
      <c r="Q103" s="8"/>
      <c r="R103" s="8"/>
      <c r="S103" s="8"/>
      <c r="T103" s="8"/>
      <c r="U103" s="8"/>
      <c r="V103" s="8"/>
      <c r="W103" s="8"/>
    </row>
    <row r="104" spans="1:23">
      <c r="A104" s="8"/>
      <c r="B104" s="8"/>
      <c r="C104" s="8"/>
      <c r="D104" s="8"/>
      <c r="E104" s="8"/>
      <c r="F104" s="8"/>
      <c r="G104" s="8"/>
      <c r="H104" s="8"/>
      <c r="I104" s="8"/>
      <c r="J104" s="8"/>
      <c r="K104" s="8"/>
      <c r="L104" s="8"/>
      <c r="M104" s="8"/>
      <c r="N104" s="8"/>
      <c r="O104" s="8"/>
      <c r="P104" s="8"/>
      <c r="Q104" s="8"/>
      <c r="R104" s="8"/>
      <c r="S104" s="8"/>
      <c r="T104" s="8"/>
      <c r="U104" s="8"/>
      <c r="V104" s="8"/>
      <c r="W104" s="8"/>
    </row>
    <row r="105" spans="1:23">
      <c r="A105" s="8"/>
      <c r="B105" s="8"/>
      <c r="C105" s="8"/>
      <c r="D105" s="8"/>
      <c r="E105" s="8"/>
      <c r="F105" s="8"/>
      <c r="G105" s="8"/>
      <c r="H105" s="8"/>
      <c r="I105" s="8"/>
      <c r="J105" s="8"/>
      <c r="K105" s="8"/>
      <c r="L105" s="8"/>
      <c r="M105" s="8"/>
      <c r="N105" s="8"/>
      <c r="O105" s="8"/>
      <c r="P105" s="8"/>
      <c r="Q105" s="8"/>
      <c r="R105" s="8"/>
      <c r="S105" s="8"/>
      <c r="T105" s="8"/>
      <c r="U105" s="8"/>
      <c r="V105" s="8"/>
      <c r="W105" s="8"/>
    </row>
    <row r="106" spans="1:23">
      <c r="A106" s="8"/>
      <c r="B106" s="8"/>
      <c r="C106" s="8"/>
      <c r="D106" s="8"/>
      <c r="E106" s="8"/>
      <c r="F106" s="8"/>
      <c r="G106" s="8"/>
      <c r="H106" s="8"/>
      <c r="I106" s="8"/>
      <c r="J106" s="8"/>
      <c r="K106" s="8"/>
      <c r="L106" s="8"/>
      <c r="M106" s="8"/>
      <c r="N106" s="8"/>
      <c r="O106" s="8"/>
      <c r="P106" s="8"/>
      <c r="Q106" s="8"/>
      <c r="R106" s="8"/>
      <c r="S106" s="8"/>
      <c r="T106" s="8"/>
      <c r="U106" s="8"/>
      <c r="V106" s="8"/>
      <c r="W106" s="8"/>
    </row>
    <row r="107" spans="1:23">
      <c r="A107" s="8"/>
      <c r="B107" s="8"/>
      <c r="C107" s="8"/>
      <c r="D107" s="8"/>
      <c r="E107" s="8"/>
      <c r="F107" s="8"/>
      <c r="G107" s="8"/>
      <c r="H107" s="8"/>
      <c r="I107" s="8"/>
      <c r="J107" s="8"/>
      <c r="K107" s="8"/>
      <c r="L107" s="8"/>
      <c r="M107" s="8"/>
      <c r="N107" s="8"/>
      <c r="O107" s="8"/>
      <c r="P107" s="8"/>
      <c r="Q107" s="8"/>
      <c r="R107" s="8"/>
      <c r="S107" s="8"/>
      <c r="T107" s="8"/>
      <c r="U107" s="8"/>
      <c r="V107" s="8"/>
      <c r="W107" s="8"/>
    </row>
  </sheetData>
  <sheetProtection algorithmName="SHA-512" hashValue="FK5FY+wbXYyQ9xnCr/PtB1GAv0NQKCDouV2zVF81ZWT9Kf7neH8574WYB1uHJjsXigiUEp6VKYSd9FBrtIOepA==" saltValue="y/ejX1d9ojrmydF8jrtvFQ==" spinCount="100000" sheet="1" objects="1" scenarios="1" formatCells="0"/>
  <mergeCells count="97">
    <mergeCell ref="BB7:BD7"/>
    <mergeCell ref="BF7:BH7"/>
    <mergeCell ref="AB8:AD8"/>
    <mergeCell ref="AF8:AH8"/>
    <mergeCell ref="AK8:AM8"/>
    <mergeCell ref="AO8:AQ8"/>
    <mergeCell ref="AS8:AU8"/>
    <mergeCell ref="AW8:AY8"/>
    <mergeCell ref="BB8:BD8"/>
    <mergeCell ref="BF8:BH8"/>
    <mergeCell ref="AB7:AD7"/>
    <mergeCell ref="AF7:AH7"/>
    <mergeCell ref="AK7:AM7"/>
    <mergeCell ref="AO7:AQ7"/>
    <mergeCell ref="AS7:AU7"/>
    <mergeCell ref="AW7:AY7"/>
    <mergeCell ref="BB9:BD9"/>
    <mergeCell ref="BF9:BH9"/>
    <mergeCell ref="AB10:AD10"/>
    <mergeCell ref="AF10:AH10"/>
    <mergeCell ref="AK10:AM10"/>
    <mergeCell ref="AO10:AQ10"/>
    <mergeCell ref="AS10:AU10"/>
    <mergeCell ref="AW10:AY10"/>
    <mergeCell ref="BB10:BD10"/>
    <mergeCell ref="BF10:BH10"/>
    <mergeCell ref="AB9:AD9"/>
    <mergeCell ref="AF9:AH9"/>
    <mergeCell ref="AK9:AM9"/>
    <mergeCell ref="AO9:AQ9"/>
    <mergeCell ref="AS9:AU9"/>
    <mergeCell ref="AW9:AY9"/>
    <mergeCell ref="AB11:AD11"/>
    <mergeCell ref="AF11:AH11"/>
    <mergeCell ref="AK11:AM11"/>
    <mergeCell ref="AO11:AQ11"/>
    <mergeCell ref="AS11:AU11"/>
    <mergeCell ref="BB11:BD11"/>
    <mergeCell ref="BF11:BH11"/>
    <mergeCell ref="AF14:AI14"/>
    <mergeCell ref="BK14:BM14"/>
    <mergeCell ref="AF15:AI15"/>
    <mergeCell ref="BK15:BM15"/>
    <mergeCell ref="AW11:AY11"/>
    <mergeCell ref="AJ19:AK19"/>
    <mergeCell ref="N19:O19"/>
    <mergeCell ref="P19:Q19"/>
    <mergeCell ref="R19:S19"/>
    <mergeCell ref="T19:U19"/>
    <mergeCell ref="V19:W19"/>
    <mergeCell ref="X19:Y19"/>
    <mergeCell ref="Z19:AA19"/>
    <mergeCell ref="AB19:AC19"/>
    <mergeCell ref="AD19:AE19"/>
    <mergeCell ref="AF19:AG19"/>
    <mergeCell ref="AH19:AI19"/>
    <mergeCell ref="BH19:BI19"/>
    <mergeCell ref="AL19:AM19"/>
    <mergeCell ref="AN19:AO19"/>
    <mergeCell ref="AP19:AQ19"/>
    <mergeCell ref="AR19:AS19"/>
    <mergeCell ref="AT19:AU19"/>
    <mergeCell ref="AV19:AW19"/>
    <mergeCell ref="AX19:AY19"/>
    <mergeCell ref="AZ19:BA19"/>
    <mergeCell ref="BB19:BC19"/>
    <mergeCell ref="BD19:BE19"/>
    <mergeCell ref="BF19:BG19"/>
    <mergeCell ref="BK32:BN32"/>
    <mergeCell ref="BJ19:BK19"/>
    <mergeCell ref="BK20:BN20"/>
    <mergeCell ref="BK21:BN21"/>
    <mergeCell ref="BK22:BN22"/>
    <mergeCell ref="BK25:BN25"/>
    <mergeCell ref="BK26:BN26"/>
    <mergeCell ref="BK27:BN27"/>
    <mergeCell ref="BK28:BN28"/>
    <mergeCell ref="BK29:BN29"/>
    <mergeCell ref="BK30:BN30"/>
    <mergeCell ref="BK31:BN31"/>
    <mergeCell ref="BK44:BN44"/>
    <mergeCell ref="BK33:BN33"/>
    <mergeCell ref="BK34:BN34"/>
    <mergeCell ref="BK35:BN35"/>
    <mergeCell ref="BK36:BN36"/>
    <mergeCell ref="BK37:BN37"/>
    <mergeCell ref="BK38:BN38"/>
    <mergeCell ref="BK39:BN39"/>
    <mergeCell ref="BK40:BN40"/>
    <mergeCell ref="BK41:BN41"/>
    <mergeCell ref="BK42:BN42"/>
    <mergeCell ref="BK43:BN43"/>
    <mergeCell ref="BK46:BN46"/>
    <mergeCell ref="BK47:BN47"/>
    <mergeCell ref="BK48:BN48"/>
    <mergeCell ref="BK49:BN49"/>
    <mergeCell ref="BK50:BN50"/>
  </mergeCells>
  <phoneticPr fontId="3"/>
  <dataValidations count="2">
    <dataValidation type="list" allowBlank="1" showInputMessage="1" showErrorMessage="1" sqref="AB7:AD11 AK7:AM11 AS7:AU11 BB7:BD11" xr:uid="{446D610C-8E4B-4611-8EE4-897F7F923B4F}">
      <formula1>$BU$16:$BU$40</formula1>
    </dataValidation>
    <dataValidation type="list" allowBlank="1" showInputMessage="1" showErrorMessage="1" sqref="AF7:AH11 AO7:AQ11 AW7:AY11 BF7:BH11" xr:uid="{67450DCE-E38F-46C4-B044-B0468D0FB039}">
      <formula1>$BV$16:$BV$27</formula1>
    </dataValidation>
  </dataValidations>
  <printOptions horizontalCentered="1" verticalCentered="1"/>
  <pageMargins left="0.23622047244094491" right="0.23622047244094491" top="0.74803149606299213" bottom="0.74803149606299213" header="0.31496062992125984" footer="0.31496062992125984"/>
  <pageSetup paperSize="9" scale="95" orientation="portrait" r:id="rId1"/>
  <headerFooter differentFirst="1"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7585" r:id="rId4" name="Check Box 1">
              <controlPr defaultSize="0" autoFill="0" autoLine="0" autoPict="0">
                <anchor moveWithCells="1">
                  <from>
                    <xdr:col>4</xdr:col>
                    <xdr:colOff>30480</xdr:colOff>
                    <xdr:row>6</xdr:row>
                    <xdr:rowOff>22860</xdr:rowOff>
                  </from>
                  <to>
                    <xdr:col>7</xdr:col>
                    <xdr:colOff>45720</xdr:colOff>
                    <xdr:row>7</xdr:row>
                    <xdr:rowOff>0</xdr:rowOff>
                  </to>
                </anchor>
              </controlPr>
            </control>
          </mc:Choice>
        </mc:AlternateContent>
        <mc:AlternateContent xmlns:mc="http://schemas.openxmlformats.org/markup-compatibility/2006">
          <mc:Choice Requires="x14">
            <control shapeId="67586" r:id="rId5" name="Check Box 2">
              <controlPr defaultSize="0" autoFill="0" autoLine="0" autoPict="0">
                <anchor moveWithCells="1">
                  <from>
                    <xdr:col>4</xdr:col>
                    <xdr:colOff>30480</xdr:colOff>
                    <xdr:row>9</xdr:row>
                    <xdr:rowOff>22860</xdr:rowOff>
                  </from>
                  <to>
                    <xdr:col>7</xdr:col>
                    <xdr:colOff>45720</xdr:colOff>
                    <xdr:row>9</xdr:row>
                    <xdr:rowOff>152400</xdr:rowOff>
                  </to>
                </anchor>
              </controlPr>
            </control>
          </mc:Choice>
        </mc:AlternateContent>
        <mc:AlternateContent xmlns:mc="http://schemas.openxmlformats.org/markup-compatibility/2006">
          <mc:Choice Requires="x14">
            <control shapeId="67587" r:id="rId6" name="Check Box 3">
              <controlPr defaultSize="0" autoFill="0" autoLine="0" autoPict="0">
                <anchor moveWithCells="1">
                  <from>
                    <xdr:col>4</xdr:col>
                    <xdr:colOff>30480</xdr:colOff>
                    <xdr:row>10</xdr:row>
                    <xdr:rowOff>22860</xdr:rowOff>
                  </from>
                  <to>
                    <xdr:col>7</xdr:col>
                    <xdr:colOff>45720</xdr:colOff>
                    <xdr:row>10</xdr:row>
                    <xdr:rowOff>152400</xdr:rowOff>
                  </to>
                </anchor>
              </controlPr>
            </control>
          </mc:Choice>
        </mc:AlternateContent>
        <mc:AlternateContent xmlns:mc="http://schemas.openxmlformats.org/markup-compatibility/2006">
          <mc:Choice Requires="x14">
            <control shapeId="67588" r:id="rId7" name="Check Box 4">
              <controlPr defaultSize="0" autoFill="0" autoLine="0" autoPict="0">
                <anchor moveWithCells="1">
                  <from>
                    <xdr:col>4</xdr:col>
                    <xdr:colOff>38100</xdr:colOff>
                    <xdr:row>8</xdr:row>
                    <xdr:rowOff>22860</xdr:rowOff>
                  </from>
                  <to>
                    <xdr:col>7</xdr:col>
                    <xdr:colOff>53340</xdr:colOff>
                    <xdr:row>8</xdr:row>
                    <xdr:rowOff>152400</xdr:rowOff>
                  </to>
                </anchor>
              </controlPr>
            </control>
          </mc:Choice>
        </mc:AlternateContent>
        <mc:AlternateContent xmlns:mc="http://schemas.openxmlformats.org/markup-compatibility/2006">
          <mc:Choice Requires="x14">
            <control shapeId="67589" r:id="rId8" name="Check Box 5">
              <controlPr defaultSize="0" autoFill="0" autoLine="0" autoPict="0">
                <anchor moveWithCells="1">
                  <from>
                    <xdr:col>4</xdr:col>
                    <xdr:colOff>30480</xdr:colOff>
                    <xdr:row>7</xdr:row>
                    <xdr:rowOff>22860</xdr:rowOff>
                  </from>
                  <to>
                    <xdr:col>7</xdr:col>
                    <xdr:colOff>45720</xdr:colOff>
                    <xdr:row>7</xdr:row>
                    <xdr:rowOff>152400</xdr:rowOff>
                  </to>
                </anchor>
              </controlPr>
            </control>
          </mc:Choice>
        </mc:AlternateContent>
        <mc:AlternateContent xmlns:mc="http://schemas.openxmlformats.org/markup-compatibility/2006">
          <mc:Choice Requires="x14">
            <control shapeId="67590" r:id="rId9" name="Check Box 6">
              <controlPr defaultSize="0" autoFill="0" autoLine="0" autoPict="0">
                <anchor moveWithCells="1">
                  <from>
                    <xdr:col>7</xdr:col>
                    <xdr:colOff>30480</xdr:colOff>
                    <xdr:row>6</xdr:row>
                    <xdr:rowOff>30480</xdr:rowOff>
                  </from>
                  <to>
                    <xdr:col>10</xdr:col>
                    <xdr:colOff>45720</xdr:colOff>
                    <xdr:row>7</xdr:row>
                    <xdr:rowOff>0</xdr:rowOff>
                  </to>
                </anchor>
              </controlPr>
            </control>
          </mc:Choice>
        </mc:AlternateContent>
        <mc:AlternateContent xmlns:mc="http://schemas.openxmlformats.org/markup-compatibility/2006">
          <mc:Choice Requires="x14">
            <control shapeId="67591" r:id="rId10" name="Check Box 7">
              <controlPr defaultSize="0" autoFill="0" autoLine="0" autoPict="0">
                <anchor moveWithCells="1">
                  <from>
                    <xdr:col>7</xdr:col>
                    <xdr:colOff>30480</xdr:colOff>
                    <xdr:row>9</xdr:row>
                    <xdr:rowOff>22860</xdr:rowOff>
                  </from>
                  <to>
                    <xdr:col>10</xdr:col>
                    <xdr:colOff>45720</xdr:colOff>
                    <xdr:row>9</xdr:row>
                    <xdr:rowOff>152400</xdr:rowOff>
                  </to>
                </anchor>
              </controlPr>
            </control>
          </mc:Choice>
        </mc:AlternateContent>
        <mc:AlternateContent xmlns:mc="http://schemas.openxmlformats.org/markup-compatibility/2006">
          <mc:Choice Requires="x14">
            <control shapeId="67592" r:id="rId11" name="Check Box 8">
              <controlPr defaultSize="0" autoFill="0" autoLine="0" autoPict="0">
                <anchor moveWithCells="1">
                  <from>
                    <xdr:col>7</xdr:col>
                    <xdr:colOff>30480</xdr:colOff>
                    <xdr:row>7</xdr:row>
                    <xdr:rowOff>22860</xdr:rowOff>
                  </from>
                  <to>
                    <xdr:col>10</xdr:col>
                    <xdr:colOff>45720</xdr:colOff>
                    <xdr:row>7</xdr:row>
                    <xdr:rowOff>152400</xdr:rowOff>
                  </to>
                </anchor>
              </controlPr>
            </control>
          </mc:Choice>
        </mc:AlternateContent>
        <mc:AlternateContent xmlns:mc="http://schemas.openxmlformats.org/markup-compatibility/2006">
          <mc:Choice Requires="x14">
            <control shapeId="67593" r:id="rId12" name="Check Box 9">
              <controlPr defaultSize="0" autoFill="0" autoLine="0" autoPict="0">
                <anchor moveWithCells="1">
                  <from>
                    <xdr:col>7</xdr:col>
                    <xdr:colOff>30480</xdr:colOff>
                    <xdr:row>8</xdr:row>
                    <xdr:rowOff>22860</xdr:rowOff>
                  </from>
                  <to>
                    <xdr:col>10</xdr:col>
                    <xdr:colOff>45720</xdr:colOff>
                    <xdr:row>8</xdr:row>
                    <xdr:rowOff>152400</xdr:rowOff>
                  </to>
                </anchor>
              </controlPr>
            </control>
          </mc:Choice>
        </mc:AlternateContent>
        <mc:AlternateContent xmlns:mc="http://schemas.openxmlformats.org/markup-compatibility/2006">
          <mc:Choice Requires="x14">
            <control shapeId="67594" r:id="rId13" name="Check Box 10">
              <controlPr defaultSize="0" autoFill="0" autoLine="0" autoPict="0">
                <anchor moveWithCells="1">
                  <from>
                    <xdr:col>7</xdr:col>
                    <xdr:colOff>30480</xdr:colOff>
                    <xdr:row>10</xdr:row>
                    <xdr:rowOff>22860</xdr:rowOff>
                  </from>
                  <to>
                    <xdr:col>10</xdr:col>
                    <xdr:colOff>45720</xdr:colOff>
                    <xdr:row>10</xdr:row>
                    <xdr:rowOff>152400</xdr:rowOff>
                  </to>
                </anchor>
              </controlPr>
            </control>
          </mc:Choice>
        </mc:AlternateContent>
        <mc:AlternateContent xmlns:mc="http://schemas.openxmlformats.org/markup-compatibility/2006">
          <mc:Choice Requires="x14">
            <control shapeId="67595" r:id="rId14" name="Check Box 11">
              <controlPr defaultSize="0" autoFill="0" autoLine="0" autoPict="0">
                <anchor moveWithCells="1">
                  <from>
                    <xdr:col>10</xdr:col>
                    <xdr:colOff>30480</xdr:colOff>
                    <xdr:row>6</xdr:row>
                    <xdr:rowOff>30480</xdr:rowOff>
                  </from>
                  <to>
                    <xdr:col>13</xdr:col>
                    <xdr:colOff>45720</xdr:colOff>
                    <xdr:row>7</xdr:row>
                    <xdr:rowOff>0</xdr:rowOff>
                  </to>
                </anchor>
              </controlPr>
            </control>
          </mc:Choice>
        </mc:AlternateContent>
        <mc:AlternateContent xmlns:mc="http://schemas.openxmlformats.org/markup-compatibility/2006">
          <mc:Choice Requires="x14">
            <control shapeId="67596" r:id="rId15" name="Check Box 12">
              <controlPr defaultSize="0" autoFill="0" autoLine="0" autoPict="0">
                <anchor moveWithCells="1">
                  <from>
                    <xdr:col>10</xdr:col>
                    <xdr:colOff>30480</xdr:colOff>
                    <xdr:row>9</xdr:row>
                    <xdr:rowOff>30480</xdr:rowOff>
                  </from>
                  <to>
                    <xdr:col>13</xdr:col>
                    <xdr:colOff>45720</xdr:colOff>
                    <xdr:row>10</xdr:row>
                    <xdr:rowOff>0</xdr:rowOff>
                  </to>
                </anchor>
              </controlPr>
            </control>
          </mc:Choice>
        </mc:AlternateContent>
        <mc:AlternateContent xmlns:mc="http://schemas.openxmlformats.org/markup-compatibility/2006">
          <mc:Choice Requires="x14">
            <control shapeId="67597" r:id="rId16" name="Check Box 13">
              <controlPr defaultSize="0" autoFill="0" autoLine="0" autoPict="0">
                <anchor moveWithCells="1">
                  <from>
                    <xdr:col>10</xdr:col>
                    <xdr:colOff>30480</xdr:colOff>
                    <xdr:row>8</xdr:row>
                    <xdr:rowOff>30480</xdr:rowOff>
                  </from>
                  <to>
                    <xdr:col>13</xdr:col>
                    <xdr:colOff>45720</xdr:colOff>
                    <xdr:row>9</xdr:row>
                    <xdr:rowOff>0</xdr:rowOff>
                  </to>
                </anchor>
              </controlPr>
            </control>
          </mc:Choice>
        </mc:AlternateContent>
        <mc:AlternateContent xmlns:mc="http://schemas.openxmlformats.org/markup-compatibility/2006">
          <mc:Choice Requires="x14">
            <control shapeId="67598" r:id="rId17" name="Check Box 14">
              <controlPr defaultSize="0" autoFill="0" autoLine="0" autoPict="0">
                <anchor moveWithCells="1">
                  <from>
                    <xdr:col>10</xdr:col>
                    <xdr:colOff>30480</xdr:colOff>
                    <xdr:row>7</xdr:row>
                    <xdr:rowOff>22860</xdr:rowOff>
                  </from>
                  <to>
                    <xdr:col>13</xdr:col>
                    <xdr:colOff>45720</xdr:colOff>
                    <xdr:row>7</xdr:row>
                    <xdr:rowOff>152400</xdr:rowOff>
                  </to>
                </anchor>
              </controlPr>
            </control>
          </mc:Choice>
        </mc:AlternateContent>
        <mc:AlternateContent xmlns:mc="http://schemas.openxmlformats.org/markup-compatibility/2006">
          <mc:Choice Requires="x14">
            <control shapeId="67599" r:id="rId18" name="Check Box 15">
              <controlPr defaultSize="0" autoFill="0" autoLine="0" autoPict="0">
                <anchor moveWithCells="1">
                  <from>
                    <xdr:col>10</xdr:col>
                    <xdr:colOff>30480</xdr:colOff>
                    <xdr:row>10</xdr:row>
                    <xdr:rowOff>22860</xdr:rowOff>
                  </from>
                  <to>
                    <xdr:col>13</xdr:col>
                    <xdr:colOff>45720</xdr:colOff>
                    <xdr:row>10</xdr:row>
                    <xdr:rowOff>152400</xdr:rowOff>
                  </to>
                </anchor>
              </controlPr>
            </control>
          </mc:Choice>
        </mc:AlternateContent>
        <mc:AlternateContent xmlns:mc="http://schemas.openxmlformats.org/markup-compatibility/2006">
          <mc:Choice Requires="x14">
            <control shapeId="67600" r:id="rId19" name="Check Box 16">
              <controlPr defaultSize="0" autoFill="0" autoLine="0" autoPict="0">
                <anchor moveWithCells="1">
                  <from>
                    <xdr:col>13</xdr:col>
                    <xdr:colOff>30480</xdr:colOff>
                    <xdr:row>6</xdr:row>
                    <xdr:rowOff>22860</xdr:rowOff>
                  </from>
                  <to>
                    <xdr:col>16</xdr:col>
                    <xdr:colOff>45720</xdr:colOff>
                    <xdr:row>6</xdr:row>
                    <xdr:rowOff>152400</xdr:rowOff>
                  </to>
                </anchor>
              </controlPr>
            </control>
          </mc:Choice>
        </mc:AlternateContent>
        <mc:AlternateContent xmlns:mc="http://schemas.openxmlformats.org/markup-compatibility/2006">
          <mc:Choice Requires="x14">
            <control shapeId="67601" r:id="rId20" name="Check Box 17">
              <controlPr defaultSize="0" autoFill="0" autoLine="0" autoPict="0">
                <anchor moveWithCells="1">
                  <from>
                    <xdr:col>13</xdr:col>
                    <xdr:colOff>30480</xdr:colOff>
                    <xdr:row>8</xdr:row>
                    <xdr:rowOff>30480</xdr:rowOff>
                  </from>
                  <to>
                    <xdr:col>16</xdr:col>
                    <xdr:colOff>45720</xdr:colOff>
                    <xdr:row>9</xdr:row>
                    <xdr:rowOff>0</xdr:rowOff>
                  </to>
                </anchor>
              </controlPr>
            </control>
          </mc:Choice>
        </mc:AlternateContent>
        <mc:AlternateContent xmlns:mc="http://schemas.openxmlformats.org/markup-compatibility/2006">
          <mc:Choice Requires="x14">
            <control shapeId="67602" r:id="rId21" name="Check Box 18">
              <controlPr defaultSize="0" autoFill="0" autoLine="0" autoPict="0">
                <anchor moveWithCells="1">
                  <from>
                    <xdr:col>13</xdr:col>
                    <xdr:colOff>30480</xdr:colOff>
                    <xdr:row>7</xdr:row>
                    <xdr:rowOff>22860</xdr:rowOff>
                  </from>
                  <to>
                    <xdr:col>16</xdr:col>
                    <xdr:colOff>45720</xdr:colOff>
                    <xdr:row>7</xdr:row>
                    <xdr:rowOff>152400</xdr:rowOff>
                  </to>
                </anchor>
              </controlPr>
            </control>
          </mc:Choice>
        </mc:AlternateContent>
        <mc:AlternateContent xmlns:mc="http://schemas.openxmlformats.org/markup-compatibility/2006">
          <mc:Choice Requires="x14">
            <control shapeId="67603" r:id="rId22" name="Check Box 19">
              <controlPr defaultSize="0" autoFill="0" autoLine="0" autoPict="0">
                <anchor moveWithCells="1">
                  <from>
                    <xdr:col>16</xdr:col>
                    <xdr:colOff>30480</xdr:colOff>
                    <xdr:row>6</xdr:row>
                    <xdr:rowOff>22860</xdr:rowOff>
                  </from>
                  <to>
                    <xdr:col>19</xdr:col>
                    <xdr:colOff>45720</xdr:colOff>
                    <xdr:row>6</xdr:row>
                    <xdr:rowOff>152400</xdr:rowOff>
                  </to>
                </anchor>
              </controlPr>
            </control>
          </mc:Choice>
        </mc:AlternateContent>
        <mc:AlternateContent xmlns:mc="http://schemas.openxmlformats.org/markup-compatibility/2006">
          <mc:Choice Requires="x14">
            <control shapeId="67604" r:id="rId23" name="Check Box 20">
              <controlPr defaultSize="0" autoFill="0" autoLine="0" autoPict="0">
                <anchor moveWithCells="1">
                  <from>
                    <xdr:col>13</xdr:col>
                    <xdr:colOff>38100</xdr:colOff>
                    <xdr:row>9</xdr:row>
                    <xdr:rowOff>30480</xdr:rowOff>
                  </from>
                  <to>
                    <xdr:col>16</xdr:col>
                    <xdr:colOff>53340</xdr:colOff>
                    <xdr:row>10</xdr:row>
                    <xdr:rowOff>0</xdr:rowOff>
                  </to>
                </anchor>
              </controlPr>
            </control>
          </mc:Choice>
        </mc:AlternateContent>
        <mc:AlternateContent xmlns:mc="http://schemas.openxmlformats.org/markup-compatibility/2006">
          <mc:Choice Requires="x14">
            <control shapeId="67605" r:id="rId24" name="Check Box 21">
              <controlPr defaultSize="0" autoFill="0" autoLine="0" autoPict="0">
                <anchor moveWithCells="1">
                  <from>
                    <xdr:col>22</xdr:col>
                    <xdr:colOff>30480</xdr:colOff>
                    <xdr:row>6</xdr:row>
                    <xdr:rowOff>7620</xdr:rowOff>
                  </from>
                  <to>
                    <xdr:col>25</xdr:col>
                    <xdr:colOff>45720</xdr:colOff>
                    <xdr:row>6</xdr:row>
                    <xdr:rowOff>152400</xdr:rowOff>
                  </to>
                </anchor>
              </controlPr>
            </control>
          </mc:Choice>
        </mc:AlternateContent>
        <mc:AlternateContent xmlns:mc="http://schemas.openxmlformats.org/markup-compatibility/2006">
          <mc:Choice Requires="x14">
            <control shapeId="67606" r:id="rId25" name="Check Box 22">
              <controlPr defaultSize="0" autoFill="0" autoLine="0" autoPict="0">
                <anchor moveWithCells="1">
                  <from>
                    <xdr:col>19</xdr:col>
                    <xdr:colOff>38100</xdr:colOff>
                    <xdr:row>6</xdr:row>
                    <xdr:rowOff>22860</xdr:rowOff>
                  </from>
                  <to>
                    <xdr:col>22</xdr:col>
                    <xdr:colOff>53340</xdr:colOff>
                    <xdr:row>6</xdr:row>
                    <xdr:rowOff>152400</xdr:rowOff>
                  </to>
                </anchor>
              </controlPr>
            </control>
          </mc:Choice>
        </mc:AlternateContent>
        <mc:AlternateContent xmlns:mc="http://schemas.openxmlformats.org/markup-compatibility/2006">
          <mc:Choice Requires="x14">
            <control shapeId="67607" r:id="rId26" name="Check Box 23">
              <controlPr defaultSize="0" autoFill="0" autoLine="0" autoPict="0">
                <anchor moveWithCells="1">
                  <from>
                    <xdr:col>13</xdr:col>
                    <xdr:colOff>30480</xdr:colOff>
                    <xdr:row>10</xdr:row>
                    <xdr:rowOff>22860</xdr:rowOff>
                  </from>
                  <to>
                    <xdr:col>16</xdr:col>
                    <xdr:colOff>45720</xdr:colOff>
                    <xdr:row>10</xdr:row>
                    <xdr:rowOff>152400</xdr:rowOff>
                  </to>
                </anchor>
              </controlPr>
            </control>
          </mc:Choice>
        </mc:AlternateContent>
        <mc:AlternateContent xmlns:mc="http://schemas.openxmlformats.org/markup-compatibility/2006">
          <mc:Choice Requires="x14">
            <control shapeId="67608" r:id="rId27" name="Check Box 24">
              <controlPr defaultSize="0" autoFill="0" autoLine="0" autoPict="0">
                <anchor moveWithCells="1">
                  <from>
                    <xdr:col>16</xdr:col>
                    <xdr:colOff>30480</xdr:colOff>
                    <xdr:row>7</xdr:row>
                    <xdr:rowOff>22860</xdr:rowOff>
                  </from>
                  <to>
                    <xdr:col>19</xdr:col>
                    <xdr:colOff>45720</xdr:colOff>
                    <xdr:row>7</xdr:row>
                    <xdr:rowOff>152400</xdr:rowOff>
                  </to>
                </anchor>
              </controlPr>
            </control>
          </mc:Choice>
        </mc:AlternateContent>
        <mc:AlternateContent xmlns:mc="http://schemas.openxmlformats.org/markup-compatibility/2006">
          <mc:Choice Requires="x14">
            <control shapeId="67609" r:id="rId28" name="Check Box 25">
              <controlPr defaultSize="0" autoFill="0" autoLine="0" autoPict="0">
                <anchor moveWithCells="1">
                  <from>
                    <xdr:col>16</xdr:col>
                    <xdr:colOff>30480</xdr:colOff>
                    <xdr:row>8</xdr:row>
                    <xdr:rowOff>30480</xdr:rowOff>
                  </from>
                  <to>
                    <xdr:col>19</xdr:col>
                    <xdr:colOff>45720</xdr:colOff>
                    <xdr:row>9</xdr:row>
                    <xdr:rowOff>0</xdr:rowOff>
                  </to>
                </anchor>
              </controlPr>
            </control>
          </mc:Choice>
        </mc:AlternateContent>
        <mc:AlternateContent xmlns:mc="http://schemas.openxmlformats.org/markup-compatibility/2006">
          <mc:Choice Requires="x14">
            <control shapeId="67610" r:id="rId29" name="Check Box 26">
              <controlPr defaultSize="0" autoFill="0" autoLine="0" autoPict="0">
                <anchor moveWithCells="1">
                  <from>
                    <xdr:col>16</xdr:col>
                    <xdr:colOff>30480</xdr:colOff>
                    <xdr:row>9</xdr:row>
                    <xdr:rowOff>22860</xdr:rowOff>
                  </from>
                  <to>
                    <xdr:col>19</xdr:col>
                    <xdr:colOff>45720</xdr:colOff>
                    <xdr:row>9</xdr:row>
                    <xdr:rowOff>152400</xdr:rowOff>
                  </to>
                </anchor>
              </controlPr>
            </control>
          </mc:Choice>
        </mc:AlternateContent>
        <mc:AlternateContent xmlns:mc="http://schemas.openxmlformats.org/markup-compatibility/2006">
          <mc:Choice Requires="x14">
            <control shapeId="67611" r:id="rId30" name="Check Box 27">
              <controlPr defaultSize="0" autoFill="0" autoLine="0" autoPict="0">
                <anchor moveWithCells="1">
                  <from>
                    <xdr:col>16</xdr:col>
                    <xdr:colOff>30480</xdr:colOff>
                    <xdr:row>10</xdr:row>
                    <xdr:rowOff>22860</xdr:rowOff>
                  </from>
                  <to>
                    <xdr:col>19</xdr:col>
                    <xdr:colOff>45720</xdr:colOff>
                    <xdr:row>10</xdr:row>
                    <xdr:rowOff>152400</xdr:rowOff>
                  </to>
                </anchor>
              </controlPr>
            </control>
          </mc:Choice>
        </mc:AlternateContent>
        <mc:AlternateContent xmlns:mc="http://schemas.openxmlformats.org/markup-compatibility/2006">
          <mc:Choice Requires="x14">
            <control shapeId="67612" r:id="rId31" name="Check Box 28">
              <controlPr defaultSize="0" autoFill="0" autoLine="0" autoPict="0">
                <anchor moveWithCells="1">
                  <from>
                    <xdr:col>19</xdr:col>
                    <xdr:colOff>38100</xdr:colOff>
                    <xdr:row>7</xdr:row>
                    <xdr:rowOff>22860</xdr:rowOff>
                  </from>
                  <to>
                    <xdr:col>22</xdr:col>
                    <xdr:colOff>53340</xdr:colOff>
                    <xdr:row>7</xdr:row>
                    <xdr:rowOff>152400</xdr:rowOff>
                  </to>
                </anchor>
              </controlPr>
            </control>
          </mc:Choice>
        </mc:AlternateContent>
        <mc:AlternateContent xmlns:mc="http://schemas.openxmlformats.org/markup-compatibility/2006">
          <mc:Choice Requires="x14">
            <control shapeId="67613" r:id="rId32" name="Check Box 29">
              <controlPr defaultSize="0" autoFill="0" autoLine="0" autoPict="0">
                <anchor moveWithCells="1">
                  <from>
                    <xdr:col>19</xdr:col>
                    <xdr:colOff>30480</xdr:colOff>
                    <xdr:row>8</xdr:row>
                    <xdr:rowOff>22860</xdr:rowOff>
                  </from>
                  <to>
                    <xdr:col>22</xdr:col>
                    <xdr:colOff>45720</xdr:colOff>
                    <xdr:row>8</xdr:row>
                    <xdr:rowOff>152400</xdr:rowOff>
                  </to>
                </anchor>
              </controlPr>
            </control>
          </mc:Choice>
        </mc:AlternateContent>
        <mc:AlternateContent xmlns:mc="http://schemas.openxmlformats.org/markup-compatibility/2006">
          <mc:Choice Requires="x14">
            <control shapeId="67614" r:id="rId33" name="Check Box 30">
              <controlPr defaultSize="0" autoFill="0" autoLine="0" autoPict="0">
                <anchor moveWithCells="1">
                  <from>
                    <xdr:col>19</xdr:col>
                    <xdr:colOff>30480</xdr:colOff>
                    <xdr:row>9</xdr:row>
                    <xdr:rowOff>22860</xdr:rowOff>
                  </from>
                  <to>
                    <xdr:col>22</xdr:col>
                    <xdr:colOff>45720</xdr:colOff>
                    <xdr:row>9</xdr:row>
                    <xdr:rowOff>152400</xdr:rowOff>
                  </to>
                </anchor>
              </controlPr>
            </control>
          </mc:Choice>
        </mc:AlternateContent>
        <mc:AlternateContent xmlns:mc="http://schemas.openxmlformats.org/markup-compatibility/2006">
          <mc:Choice Requires="x14">
            <control shapeId="67615" r:id="rId34" name="Check Box 31">
              <controlPr defaultSize="0" autoFill="0" autoLine="0" autoPict="0">
                <anchor moveWithCells="1">
                  <from>
                    <xdr:col>19</xdr:col>
                    <xdr:colOff>30480</xdr:colOff>
                    <xdr:row>10</xdr:row>
                    <xdr:rowOff>22860</xdr:rowOff>
                  </from>
                  <to>
                    <xdr:col>22</xdr:col>
                    <xdr:colOff>45720</xdr:colOff>
                    <xdr:row>10</xdr:row>
                    <xdr:rowOff>152400</xdr:rowOff>
                  </to>
                </anchor>
              </controlPr>
            </control>
          </mc:Choice>
        </mc:AlternateContent>
        <mc:AlternateContent xmlns:mc="http://schemas.openxmlformats.org/markup-compatibility/2006">
          <mc:Choice Requires="x14">
            <control shapeId="67616" r:id="rId35" name="Check Box 32">
              <controlPr defaultSize="0" autoFill="0" autoLine="0" autoPict="0">
                <anchor moveWithCells="1">
                  <from>
                    <xdr:col>22</xdr:col>
                    <xdr:colOff>38100</xdr:colOff>
                    <xdr:row>7</xdr:row>
                    <xdr:rowOff>22860</xdr:rowOff>
                  </from>
                  <to>
                    <xdr:col>25</xdr:col>
                    <xdr:colOff>53340</xdr:colOff>
                    <xdr:row>7</xdr:row>
                    <xdr:rowOff>152400</xdr:rowOff>
                  </to>
                </anchor>
              </controlPr>
            </control>
          </mc:Choice>
        </mc:AlternateContent>
        <mc:AlternateContent xmlns:mc="http://schemas.openxmlformats.org/markup-compatibility/2006">
          <mc:Choice Requires="x14">
            <control shapeId="67617" r:id="rId36" name="Check Box 33">
              <controlPr defaultSize="0" autoFill="0" autoLine="0" autoPict="0">
                <anchor moveWithCells="1">
                  <from>
                    <xdr:col>22</xdr:col>
                    <xdr:colOff>30480</xdr:colOff>
                    <xdr:row>8</xdr:row>
                    <xdr:rowOff>30480</xdr:rowOff>
                  </from>
                  <to>
                    <xdr:col>25</xdr:col>
                    <xdr:colOff>45720</xdr:colOff>
                    <xdr:row>9</xdr:row>
                    <xdr:rowOff>0</xdr:rowOff>
                  </to>
                </anchor>
              </controlPr>
            </control>
          </mc:Choice>
        </mc:AlternateContent>
        <mc:AlternateContent xmlns:mc="http://schemas.openxmlformats.org/markup-compatibility/2006">
          <mc:Choice Requires="x14">
            <control shapeId="67618" r:id="rId37" name="Check Box 34">
              <controlPr defaultSize="0" autoFill="0" autoLine="0" autoPict="0">
                <anchor moveWithCells="1">
                  <from>
                    <xdr:col>22</xdr:col>
                    <xdr:colOff>30480</xdr:colOff>
                    <xdr:row>9</xdr:row>
                    <xdr:rowOff>22860</xdr:rowOff>
                  </from>
                  <to>
                    <xdr:col>25</xdr:col>
                    <xdr:colOff>45720</xdr:colOff>
                    <xdr:row>9</xdr:row>
                    <xdr:rowOff>152400</xdr:rowOff>
                  </to>
                </anchor>
              </controlPr>
            </control>
          </mc:Choice>
        </mc:AlternateContent>
        <mc:AlternateContent xmlns:mc="http://schemas.openxmlformats.org/markup-compatibility/2006">
          <mc:Choice Requires="x14">
            <control shapeId="67619" r:id="rId38" name="Check Box 35">
              <controlPr defaultSize="0" autoFill="0" autoLine="0" autoPict="0">
                <anchor moveWithCells="1">
                  <from>
                    <xdr:col>22</xdr:col>
                    <xdr:colOff>30480</xdr:colOff>
                    <xdr:row>10</xdr:row>
                    <xdr:rowOff>22860</xdr:rowOff>
                  </from>
                  <to>
                    <xdr:col>25</xdr:col>
                    <xdr:colOff>45720</xdr:colOff>
                    <xdr:row>10</xdr:row>
                    <xdr:rowOff>152400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FEBCC-0A60-4987-AB59-93F11BD2E0DB}">
  <sheetPr codeName="Sheet36">
    <tabColor theme="0" tint="-0.499984740745262"/>
    <pageSetUpPr autoPageBreaks="0"/>
  </sheetPr>
  <dimension ref="A1:CN107"/>
  <sheetViews>
    <sheetView showGridLines="0" view="pageBreakPreview" zoomScaleNormal="100" zoomScaleSheetLayoutView="100" workbookViewId="0">
      <selection activeCell="CP22" sqref="CP22"/>
    </sheetView>
  </sheetViews>
  <sheetFormatPr defaultColWidth="8.19921875" defaultRowHeight="12"/>
  <cols>
    <col min="1" max="69" width="1.296875" style="3" customWidth="1"/>
    <col min="70" max="70" width="1.19921875" style="3" customWidth="1"/>
    <col min="71" max="71" width="0.296875" style="3" hidden="1" customWidth="1"/>
    <col min="72" max="72" width="1.296875" style="3" hidden="1" customWidth="1"/>
    <col min="73" max="73" width="3.59765625" style="3" hidden="1" customWidth="1"/>
    <col min="74" max="74" width="3.19921875" style="3" hidden="1" customWidth="1"/>
    <col min="75" max="79" width="1.296875" style="3" hidden="1" customWidth="1"/>
    <col min="80" max="81" width="8.19921875" style="3" hidden="1" customWidth="1"/>
    <col min="82" max="82" width="6.3984375" style="3" hidden="1" customWidth="1"/>
    <col min="83" max="90" width="8.19921875" style="3" hidden="1" customWidth="1"/>
    <col min="91" max="91" width="12" style="3" hidden="1" customWidth="1"/>
    <col min="92" max="92" width="8.19921875" style="3" hidden="1" customWidth="1"/>
    <col min="93" max="93" width="3.8984375" style="3" customWidth="1"/>
    <col min="94" max="104" width="8.19921875" style="3" customWidth="1"/>
    <col min="105" max="16384" width="8.19921875" style="3"/>
  </cols>
  <sheetData>
    <row r="1" spans="1:91" ht="16.5" customHeight="1">
      <c r="A1" s="5"/>
      <c r="B1" s="10" t="s">
        <v>3871</v>
      </c>
      <c r="C1" s="10"/>
      <c r="D1" s="10"/>
      <c r="E1" s="10"/>
      <c r="F1" s="10"/>
      <c r="G1" s="10"/>
      <c r="H1" s="10"/>
      <c r="I1" s="10"/>
      <c r="J1" s="10"/>
      <c r="K1" s="10"/>
      <c r="L1" s="10"/>
      <c r="M1" s="10"/>
      <c r="N1" s="10"/>
      <c r="O1" s="10"/>
      <c r="P1" s="10"/>
      <c r="Q1" s="10"/>
      <c r="R1" s="10"/>
      <c r="S1" s="10"/>
      <c r="T1" s="10"/>
      <c r="U1" s="10"/>
      <c r="V1" s="10"/>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row>
    <row r="2" spans="1:91" ht="6.75" customHeight="1">
      <c r="A2" s="5"/>
      <c r="B2" s="11"/>
      <c r="C2" s="11"/>
      <c r="D2" s="11"/>
      <c r="E2" s="11"/>
      <c r="F2" s="11"/>
      <c r="G2" s="11"/>
      <c r="H2" s="11"/>
      <c r="I2" s="11"/>
      <c r="J2" s="11"/>
      <c r="K2" s="11"/>
      <c r="L2" s="11"/>
      <c r="M2" s="11"/>
      <c r="N2" s="11"/>
      <c r="O2" s="11"/>
      <c r="P2" s="11"/>
      <c r="Q2" s="11"/>
      <c r="R2" s="11"/>
      <c r="S2" s="11"/>
      <c r="T2" s="11"/>
      <c r="U2" s="11"/>
      <c r="V2" s="11"/>
      <c r="W2" s="12"/>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row>
    <row r="3" spans="1:91">
      <c r="A3" s="5"/>
      <c r="B3" s="6"/>
      <c r="C3" s="5"/>
      <c r="D3" s="5"/>
      <c r="E3" s="7"/>
      <c r="F3" s="7"/>
      <c r="G3" s="7"/>
      <c r="H3" s="7"/>
      <c r="I3" s="7"/>
      <c r="J3" s="13"/>
      <c r="K3" s="13"/>
      <c r="L3" s="13"/>
      <c r="M3" s="13"/>
      <c r="N3" s="13"/>
      <c r="O3" s="14"/>
      <c r="P3" s="13"/>
      <c r="Q3" s="13"/>
      <c r="R3" s="13"/>
      <c r="S3" s="13"/>
      <c r="T3" s="13"/>
      <c r="U3" s="5"/>
      <c r="V3" s="5"/>
      <c r="W3" s="5"/>
      <c r="X3" s="5"/>
      <c r="Y3" s="5"/>
      <c r="Z3" s="5"/>
      <c r="AA3" s="5"/>
      <c r="AB3" s="5"/>
      <c r="AC3" s="5"/>
      <c r="AD3" s="5"/>
      <c r="AE3" s="5"/>
      <c r="AF3" s="5"/>
      <c r="AG3" s="7"/>
      <c r="AH3" s="7" t="s">
        <v>3810</v>
      </c>
      <c r="AI3" s="15">
        <f>[1]業務体制①!J3</f>
        <v>0</v>
      </c>
      <c r="AJ3" s="15"/>
      <c r="AK3" s="15"/>
      <c r="AL3" s="15"/>
      <c r="AM3" s="15"/>
      <c r="AN3" s="15"/>
      <c r="AO3" s="15"/>
      <c r="AP3" s="15"/>
      <c r="AQ3" s="15"/>
      <c r="AR3" s="15"/>
      <c r="AS3" s="15"/>
      <c r="AT3" s="16"/>
      <c r="AU3" s="16"/>
      <c r="AV3" s="16"/>
      <c r="AW3" s="16"/>
      <c r="AX3" s="16"/>
      <c r="AY3" s="16"/>
      <c r="AZ3" s="16"/>
      <c r="BA3" s="16"/>
      <c r="BB3" s="16"/>
      <c r="BC3" s="16"/>
      <c r="BD3" s="16"/>
      <c r="BE3" s="16"/>
      <c r="BF3" s="16"/>
      <c r="BG3" s="16"/>
      <c r="BH3" s="16"/>
      <c r="BI3" s="16"/>
      <c r="BJ3" s="16"/>
      <c r="BK3" s="16"/>
      <c r="BL3" s="16"/>
      <c r="BM3" s="16"/>
      <c r="BN3" s="16"/>
      <c r="BO3" s="16"/>
      <c r="BP3" s="5"/>
      <c r="BQ3" s="5"/>
      <c r="BR3" s="5"/>
    </row>
    <row r="4" spans="1:91" ht="6" customHeight="1">
      <c r="A4" s="5"/>
      <c r="B4" s="6"/>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row>
    <row r="5" spans="1:91" ht="12.75" customHeight="1">
      <c r="A5" s="5"/>
      <c r="B5" s="17" t="s">
        <v>3872</v>
      </c>
      <c r="C5" s="17"/>
      <c r="D5" s="17"/>
      <c r="E5" s="17"/>
      <c r="F5" s="17"/>
      <c r="G5" s="17"/>
      <c r="H5" s="17"/>
      <c r="I5" s="17"/>
      <c r="J5" s="17"/>
      <c r="K5" s="17"/>
      <c r="L5" s="17"/>
      <c r="M5" s="17"/>
      <c r="N5" s="17"/>
      <c r="O5" s="17"/>
      <c r="P5" s="17"/>
      <c r="Q5" s="17"/>
      <c r="R5" s="17"/>
      <c r="S5" s="17"/>
      <c r="T5" s="17"/>
      <c r="U5" s="17"/>
      <c r="V5" s="17"/>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row>
    <row r="6" spans="1:91" ht="12.75" customHeight="1">
      <c r="A6" s="5"/>
      <c r="B6" s="17"/>
      <c r="C6" s="17" t="s">
        <v>3873</v>
      </c>
      <c r="D6" s="17"/>
      <c r="E6" s="17"/>
      <c r="F6" s="17"/>
      <c r="G6" s="17"/>
      <c r="H6" s="17"/>
      <c r="I6" s="17"/>
      <c r="J6" s="17"/>
      <c r="K6" s="17"/>
      <c r="L6" s="17"/>
      <c r="M6" s="17"/>
      <c r="N6" s="17"/>
      <c r="O6" s="17"/>
      <c r="P6" s="17"/>
      <c r="Q6" s="17"/>
      <c r="R6" s="17"/>
      <c r="S6" s="17"/>
      <c r="T6" s="17"/>
      <c r="U6" s="17"/>
      <c r="V6" s="17"/>
      <c r="W6" s="5"/>
      <c r="X6" s="5"/>
      <c r="Y6" s="5"/>
      <c r="Z6" s="5"/>
      <c r="AA6" s="5"/>
      <c r="AB6" s="5" t="s">
        <v>3874</v>
      </c>
      <c r="AC6" s="5"/>
      <c r="AD6" s="5"/>
      <c r="AE6" s="5"/>
      <c r="AF6" s="5"/>
      <c r="AG6" s="5"/>
      <c r="AH6" s="5"/>
      <c r="AI6" s="5"/>
      <c r="AJ6" s="5"/>
      <c r="AK6" s="5"/>
      <c r="AL6" s="5"/>
      <c r="AM6" s="5"/>
      <c r="AN6" s="5"/>
      <c r="AO6" s="5"/>
      <c r="AP6" s="5"/>
      <c r="AQ6" s="5"/>
      <c r="AR6" s="5" t="s">
        <v>3875</v>
      </c>
      <c r="AS6" s="5"/>
      <c r="AT6" s="5"/>
      <c r="AU6" s="5"/>
      <c r="AV6" s="5"/>
      <c r="AW6" s="5"/>
      <c r="AX6" s="5"/>
      <c r="AY6" s="5"/>
      <c r="AZ6" s="5"/>
      <c r="BA6" s="5"/>
      <c r="BB6" s="5"/>
      <c r="BC6" s="5"/>
      <c r="BD6" s="5"/>
      <c r="BE6" s="5"/>
      <c r="BF6" s="5"/>
      <c r="BG6" s="5"/>
      <c r="BH6" s="5"/>
      <c r="BI6" s="5"/>
      <c r="BJ6" s="5"/>
      <c r="BK6" s="18"/>
      <c r="BL6" s="18"/>
      <c r="BM6" s="18"/>
      <c r="BN6" s="18"/>
      <c r="BO6" s="18"/>
      <c r="BP6" s="18"/>
      <c r="BQ6" s="18"/>
      <c r="BR6" s="18"/>
    </row>
    <row r="7" spans="1:91" ht="12.9" customHeight="1">
      <c r="A7" s="5"/>
      <c r="B7" s="17"/>
      <c r="C7" s="17" t="s">
        <v>3847</v>
      </c>
      <c r="D7" s="19"/>
      <c r="E7" s="19"/>
      <c r="F7" s="419"/>
      <c r="G7" s="419" t="s">
        <v>3876</v>
      </c>
      <c r="H7" s="419"/>
      <c r="I7" s="419"/>
      <c r="J7" s="419" t="s">
        <v>3877</v>
      </c>
      <c r="K7" s="419"/>
      <c r="L7" s="419"/>
      <c r="M7" s="419" t="s">
        <v>3878</v>
      </c>
      <c r="N7" s="419"/>
      <c r="O7" s="419"/>
      <c r="P7" s="419" t="s">
        <v>3879</v>
      </c>
      <c r="Q7" s="419"/>
      <c r="R7" s="419"/>
      <c r="S7" s="419" t="s">
        <v>3880</v>
      </c>
      <c r="T7" s="419"/>
      <c r="U7" s="419"/>
      <c r="V7" s="419" t="s">
        <v>3881</v>
      </c>
      <c r="W7" s="419"/>
      <c r="X7" s="419"/>
      <c r="Y7" s="419" t="s">
        <v>4</v>
      </c>
      <c r="Z7" s="419"/>
      <c r="AA7" s="19"/>
      <c r="AB7" s="837">
        <f>新_変更_4!BD19</f>
        <v>0</v>
      </c>
      <c r="AC7" s="838"/>
      <c r="AD7" s="839"/>
      <c r="AE7" s="19" t="s">
        <v>3882</v>
      </c>
      <c r="AF7" s="840">
        <f>新_変更_4!BH19</f>
        <v>0</v>
      </c>
      <c r="AG7" s="841"/>
      <c r="AH7" s="842"/>
      <c r="AI7" s="17" t="s">
        <v>3883</v>
      </c>
      <c r="AJ7" s="17"/>
      <c r="AK7" s="837">
        <f>新_変更_4!BM19</f>
        <v>0</v>
      </c>
      <c r="AL7" s="839"/>
      <c r="AM7" s="839"/>
      <c r="AN7" s="19" t="s">
        <v>3882</v>
      </c>
      <c r="AO7" s="840">
        <f>新_変更_4!BQ19</f>
        <v>0</v>
      </c>
      <c r="AP7" s="842"/>
      <c r="AQ7" s="842"/>
      <c r="AR7" s="17" t="s">
        <v>3884</v>
      </c>
      <c r="AS7" s="844">
        <f>新_変更_4!BU19</f>
        <v>0</v>
      </c>
      <c r="AT7" s="845"/>
      <c r="AU7" s="845"/>
      <c r="AV7" s="5" t="s">
        <v>3882</v>
      </c>
      <c r="AW7" s="826">
        <f>新_変更_4!BY19</f>
        <v>0</v>
      </c>
      <c r="AX7" s="827"/>
      <c r="AY7" s="827"/>
      <c r="AZ7" s="5" t="s">
        <v>3883</v>
      </c>
      <c r="BA7" s="5"/>
      <c r="BB7" s="843">
        <f>新_変更_4!CD19</f>
        <v>0</v>
      </c>
      <c r="BC7" s="825"/>
      <c r="BD7" s="825"/>
      <c r="BE7" s="5" t="s">
        <v>3882</v>
      </c>
      <c r="BF7" s="826">
        <f>新_変更_4!CH19</f>
        <v>0</v>
      </c>
      <c r="BG7" s="827"/>
      <c r="BH7" s="827"/>
      <c r="BI7" s="5" t="s">
        <v>3885</v>
      </c>
      <c r="BJ7" s="5"/>
      <c r="BK7" s="18"/>
      <c r="BL7" s="18"/>
      <c r="BM7" s="18"/>
      <c r="BN7" s="18"/>
      <c r="BO7" s="18"/>
      <c r="BP7" s="18"/>
      <c r="BQ7" s="18"/>
      <c r="BR7" s="18"/>
    </row>
    <row r="8" spans="1:91" ht="12.9" customHeight="1">
      <c r="A8" s="5"/>
      <c r="B8" s="17"/>
      <c r="C8" s="17" t="s">
        <v>3835</v>
      </c>
      <c r="D8" s="17"/>
      <c r="E8" s="17"/>
      <c r="F8" s="419"/>
      <c r="G8" s="419" t="s">
        <v>3876</v>
      </c>
      <c r="H8" s="419"/>
      <c r="I8" s="419"/>
      <c r="J8" s="419" t="s">
        <v>3877</v>
      </c>
      <c r="K8" s="419"/>
      <c r="L8" s="419"/>
      <c r="M8" s="419" t="s">
        <v>3878</v>
      </c>
      <c r="N8" s="419"/>
      <c r="O8" s="419"/>
      <c r="P8" s="419" t="s">
        <v>3879</v>
      </c>
      <c r="Q8" s="419"/>
      <c r="R8" s="419"/>
      <c r="S8" s="419" t="s">
        <v>3880</v>
      </c>
      <c r="T8" s="419"/>
      <c r="U8" s="419"/>
      <c r="V8" s="419" t="s">
        <v>3881</v>
      </c>
      <c r="W8" s="419"/>
      <c r="X8" s="419"/>
      <c r="Y8" s="419" t="s">
        <v>4</v>
      </c>
      <c r="Z8" s="419"/>
      <c r="AA8" s="19"/>
      <c r="AB8" s="837">
        <f>新_変更_4!BD20</f>
        <v>0</v>
      </c>
      <c r="AC8" s="838"/>
      <c r="AD8" s="839"/>
      <c r="AE8" s="19" t="s">
        <v>3882</v>
      </c>
      <c r="AF8" s="840">
        <f>新_変更_4!BH20</f>
        <v>0</v>
      </c>
      <c r="AG8" s="841"/>
      <c r="AH8" s="842"/>
      <c r="AI8" s="17" t="s">
        <v>3883</v>
      </c>
      <c r="AJ8" s="17"/>
      <c r="AK8" s="837">
        <f>新_変更_4!BM20</f>
        <v>0</v>
      </c>
      <c r="AL8" s="839"/>
      <c r="AM8" s="839"/>
      <c r="AN8" s="19" t="s">
        <v>3882</v>
      </c>
      <c r="AO8" s="840">
        <f>新_変更_4!BQ20</f>
        <v>0</v>
      </c>
      <c r="AP8" s="842"/>
      <c r="AQ8" s="842"/>
      <c r="AR8" s="17" t="s">
        <v>3884</v>
      </c>
      <c r="AS8" s="824">
        <f>新_変更_4!BU20</f>
        <v>0</v>
      </c>
      <c r="AT8" s="825"/>
      <c r="AU8" s="825"/>
      <c r="AV8" s="17" t="s">
        <v>3882</v>
      </c>
      <c r="AW8" s="836">
        <f>新_変更_4!BY20</f>
        <v>0</v>
      </c>
      <c r="AX8" s="827"/>
      <c r="AY8" s="827"/>
      <c r="AZ8" s="17" t="s">
        <v>3883</v>
      </c>
      <c r="BA8" s="17"/>
      <c r="BB8" s="824">
        <f>新_変更_4!CD20</f>
        <v>0</v>
      </c>
      <c r="BC8" s="825"/>
      <c r="BD8" s="825"/>
      <c r="BE8" s="17" t="s">
        <v>3882</v>
      </c>
      <c r="BF8" s="826">
        <f>新_変更_4!CH20</f>
        <v>0</v>
      </c>
      <c r="BG8" s="827"/>
      <c r="BH8" s="827"/>
      <c r="BI8" s="5" t="s">
        <v>3885</v>
      </c>
      <c r="BJ8" s="5"/>
      <c r="BK8" s="18"/>
      <c r="BL8" s="18"/>
      <c r="BM8" s="18"/>
      <c r="BN8" s="18"/>
      <c r="BO8" s="18"/>
      <c r="BP8" s="18"/>
      <c r="BQ8" s="18"/>
      <c r="BR8" s="18"/>
    </row>
    <row r="9" spans="1:91" ht="12.9" customHeight="1">
      <c r="A9" s="5"/>
      <c r="B9" s="17"/>
      <c r="C9" s="17" t="s">
        <v>3841</v>
      </c>
      <c r="D9" s="17"/>
      <c r="E9" s="17"/>
      <c r="F9" s="419"/>
      <c r="G9" s="419" t="s">
        <v>3876</v>
      </c>
      <c r="H9" s="419"/>
      <c r="I9" s="419"/>
      <c r="J9" s="419" t="s">
        <v>3877</v>
      </c>
      <c r="K9" s="419"/>
      <c r="L9" s="419"/>
      <c r="M9" s="419" t="s">
        <v>3878</v>
      </c>
      <c r="N9" s="419"/>
      <c r="O9" s="419"/>
      <c r="P9" s="419" t="s">
        <v>3879</v>
      </c>
      <c r="Q9" s="419"/>
      <c r="R9" s="419"/>
      <c r="S9" s="419" t="s">
        <v>3880</v>
      </c>
      <c r="T9" s="419"/>
      <c r="U9" s="419"/>
      <c r="V9" s="419" t="s">
        <v>3881</v>
      </c>
      <c r="W9" s="419"/>
      <c r="X9" s="419"/>
      <c r="Y9" s="419" t="s">
        <v>4</v>
      </c>
      <c r="Z9" s="419"/>
      <c r="AA9" s="19"/>
      <c r="AB9" s="837">
        <f>新_変更_4!BD21</f>
        <v>0</v>
      </c>
      <c r="AC9" s="838"/>
      <c r="AD9" s="839"/>
      <c r="AE9" s="19" t="s">
        <v>3882</v>
      </c>
      <c r="AF9" s="840">
        <f>新_変更_4!BH21</f>
        <v>0</v>
      </c>
      <c r="AG9" s="841"/>
      <c r="AH9" s="842"/>
      <c r="AI9" s="17" t="s">
        <v>3883</v>
      </c>
      <c r="AJ9" s="17"/>
      <c r="AK9" s="837">
        <f>新_変更_4!BM21</f>
        <v>0</v>
      </c>
      <c r="AL9" s="839"/>
      <c r="AM9" s="839"/>
      <c r="AN9" s="17" t="s">
        <v>3882</v>
      </c>
      <c r="AO9" s="840">
        <f>新_変更_4!BQ21</f>
        <v>0</v>
      </c>
      <c r="AP9" s="842"/>
      <c r="AQ9" s="842"/>
      <c r="AR9" s="17" t="s">
        <v>3884</v>
      </c>
      <c r="AS9" s="824">
        <f>新_変更_4!BU21</f>
        <v>0</v>
      </c>
      <c r="AT9" s="825"/>
      <c r="AU9" s="825"/>
      <c r="AV9" s="17" t="s">
        <v>3882</v>
      </c>
      <c r="AW9" s="836">
        <f>新_変更_4!BY21</f>
        <v>0</v>
      </c>
      <c r="AX9" s="827"/>
      <c r="AY9" s="827"/>
      <c r="AZ9" s="17" t="s">
        <v>3883</v>
      </c>
      <c r="BA9" s="17"/>
      <c r="BB9" s="824">
        <f>新_変更_4!CD21</f>
        <v>0</v>
      </c>
      <c r="BC9" s="825"/>
      <c r="BD9" s="825"/>
      <c r="BE9" s="17" t="s">
        <v>3882</v>
      </c>
      <c r="BF9" s="826">
        <f>新_変更_4!CH21</f>
        <v>0</v>
      </c>
      <c r="BG9" s="827"/>
      <c r="BH9" s="827"/>
      <c r="BI9" s="5" t="s">
        <v>3885</v>
      </c>
      <c r="BJ9" s="5"/>
      <c r="BK9" s="18"/>
      <c r="BL9" s="18"/>
      <c r="BM9" s="18"/>
      <c r="BN9" s="18"/>
      <c r="BO9" s="18"/>
      <c r="BP9" s="18"/>
      <c r="BQ9" s="18"/>
      <c r="BR9" s="18"/>
    </row>
    <row r="10" spans="1:91" ht="12.9" customHeight="1">
      <c r="A10" s="5"/>
      <c r="B10" s="17"/>
      <c r="C10" s="17" t="s">
        <v>3886</v>
      </c>
      <c r="D10" s="17"/>
      <c r="E10" s="17"/>
      <c r="F10" s="419"/>
      <c r="G10" s="419" t="s">
        <v>3876</v>
      </c>
      <c r="H10" s="419"/>
      <c r="I10" s="419"/>
      <c r="J10" s="419" t="s">
        <v>3877</v>
      </c>
      <c r="K10" s="419"/>
      <c r="L10" s="419"/>
      <c r="M10" s="419" t="s">
        <v>3878</v>
      </c>
      <c r="N10" s="419"/>
      <c r="O10" s="419"/>
      <c r="P10" s="419" t="s">
        <v>3879</v>
      </c>
      <c r="Q10" s="419"/>
      <c r="R10" s="419"/>
      <c r="S10" s="419" t="s">
        <v>3880</v>
      </c>
      <c r="T10" s="419"/>
      <c r="U10" s="419"/>
      <c r="V10" s="419" t="s">
        <v>3881</v>
      </c>
      <c r="W10" s="419"/>
      <c r="X10" s="419"/>
      <c r="Y10" s="419" t="s">
        <v>4</v>
      </c>
      <c r="Z10" s="419"/>
      <c r="AA10" s="19"/>
      <c r="AB10" s="837">
        <f>新_変更_4!BD22</f>
        <v>0</v>
      </c>
      <c r="AC10" s="838"/>
      <c r="AD10" s="839"/>
      <c r="AE10" s="19" t="s">
        <v>3882</v>
      </c>
      <c r="AF10" s="840">
        <f>新_変更_4!BH22</f>
        <v>0</v>
      </c>
      <c r="AG10" s="841"/>
      <c r="AH10" s="842"/>
      <c r="AI10" s="17" t="s">
        <v>3883</v>
      </c>
      <c r="AJ10" s="17"/>
      <c r="AK10" s="837">
        <f>新_変更_4!BM22</f>
        <v>0</v>
      </c>
      <c r="AL10" s="839"/>
      <c r="AM10" s="839"/>
      <c r="AN10" s="17" t="s">
        <v>3882</v>
      </c>
      <c r="AO10" s="840">
        <f>新_変更_4!BQ22</f>
        <v>0</v>
      </c>
      <c r="AP10" s="842"/>
      <c r="AQ10" s="842"/>
      <c r="AR10" s="17" t="s">
        <v>3884</v>
      </c>
      <c r="AS10" s="824">
        <f>新_変更_4!BU22</f>
        <v>0</v>
      </c>
      <c r="AT10" s="825"/>
      <c r="AU10" s="825"/>
      <c r="AV10" s="20" t="s">
        <v>3882</v>
      </c>
      <c r="AW10" s="836">
        <f>新_変更_4!BY22</f>
        <v>0</v>
      </c>
      <c r="AX10" s="827"/>
      <c r="AY10" s="827"/>
      <c r="AZ10" s="17" t="s">
        <v>3883</v>
      </c>
      <c r="BA10" s="17"/>
      <c r="BB10" s="824">
        <f>新_変更_4!CD22</f>
        <v>0</v>
      </c>
      <c r="BC10" s="825"/>
      <c r="BD10" s="825"/>
      <c r="BE10" s="20" t="s">
        <v>3882</v>
      </c>
      <c r="BF10" s="826">
        <f>新_変更_4!CH22</f>
        <v>0</v>
      </c>
      <c r="BG10" s="827"/>
      <c r="BH10" s="827"/>
      <c r="BI10" s="5" t="s">
        <v>3885</v>
      </c>
      <c r="BJ10" s="5"/>
      <c r="BK10" s="18"/>
      <c r="BL10" s="18"/>
      <c r="BM10" s="18"/>
      <c r="BN10" s="18"/>
      <c r="BO10" s="18"/>
      <c r="BP10" s="18"/>
      <c r="BQ10" s="18"/>
      <c r="BR10" s="18"/>
    </row>
    <row r="11" spans="1:91" ht="12.9" customHeight="1">
      <c r="A11" s="5"/>
      <c r="B11" s="17"/>
      <c r="C11" s="17" t="s">
        <v>3887</v>
      </c>
      <c r="D11" s="17"/>
      <c r="E11" s="17"/>
      <c r="F11" s="419"/>
      <c r="G11" s="419" t="s">
        <v>3876</v>
      </c>
      <c r="H11" s="419"/>
      <c r="I11" s="419"/>
      <c r="J11" s="419" t="s">
        <v>3877</v>
      </c>
      <c r="K11" s="419"/>
      <c r="L11" s="419"/>
      <c r="M11" s="419" t="s">
        <v>3878</v>
      </c>
      <c r="N11" s="419"/>
      <c r="O11" s="419"/>
      <c r="P11" s="419" t="s">
        <v>3879</v>
      </c>
      <c r="Q11" s="419"/>
      <c r="R11" s="419"/>
      <c r="S11" s="419" t="s">
        <v>3880</v>
      </c>
      <c r="T11" s="419"/>
      <c r="U11" s="419"/>
      <c r="V11" s="419" t="s">
        <v>3881</v>
      </c>
      <c r="W11" s="419"/>
      <c r="X11" s="419"/>
      <c r="Y11" s="419" t="s">
        <v>4</v>
      </c>
      <c r="Z11" s="419"/>
      <c r="AA11" s="19"/>
      <c r="AB11" s="837">
        <f>新_変更_4!BD23</f>
        <v>0</v>
      </c>
      <c r="AC11" s="838"/>
      <c r="AD11" s="839"/>
      <c r="AE11" s="19" t="s">
        <v>3882</v>
      </c>
      <c r="AF11" s="840">
        <f>新_変更_4!BH23</f>
        <v>0</v>
      </c>
      <c r="AG11" s="841"/>
      <c r="AH11" s="842"/>
      <c r="AI11" s="17" t="s">
        <v>3883</v>
      </c>
      <c r="AJ11" s="17"/>
      <c r="AK11" s="837">
        <f>新_変更_4!BM23</f>
        <v>0</v>
      </c>
      <c r="AL11" s="839"/>
      <c r="AM11" s="839"/>
      <c r="AN11" s="17" t="s">
        <v>3882</v>
      </c>
      <c r="AO11" s="840">
        <f>新_変更_4!BQ23</f>
        <v>0</v>
      </c>
      <c r="AP11" s="842"/>
      <c r="AQ11" s="842"/>
      <c r="AR11" s="17" t="s">
        <v>3884</v>
      </c>
      <c r="AS11" s="824">
        <f>新_変更_4!BU23</f>
        <v>0</v>
      </c>
      <c r="AT11" s="825"/>
      <c r="AU11" s="825"/>
      <c r="AV11" s="20" t="s">
        <v>3882</v>
      </c>
      <c r="AW11" s="836">
        <f>新_変更_4!BY23</f>
        <v>0</v>
      </c>
      <c r="AX11" s="827"/>
      <c r="AY11" s="827"/>
      <c r="AZ11" s="17" t="s">
        <v>3883</v>
      </c>
      <c r="BA11" s="17"/>
      <c r="BB11" s="824">
        <f>新_変更_4!CD23</f>
        <v>0</v>
      </c>
      <c r="BC11" s="825"/>
      <c r="BD11" s="825"/>
      <c r="BE11" s="20" t="s">
        <v>3882</v>
      </c>
      <c r="BF11" s="826">
        <f>新_変更_4!CH23</f>
        <v>0</v>
      </c>
      <c r="BG11" s="827"/>
      <c r="BH11" s="827"/>
      <c r="BI11" s="5" t="s">
        <v>3885</v>
      </c>
      <c r="BJ11" s="5"/>
      <c r="BK11" s="18"/>
      <c r="BL11" s="18"/>
      <c r="BM11" s="18"/>
      <c r="BN11" s="18"/>
      <c r="BO11" s="18"/>
      <c r="BP11" s="18"/>
      <c r="BQ11" s="18"/>
      <c r="BR11" s="18"/>
    </row>
    <row r="12" spans="1:91" ht="3" customHeight="1">
      <c r="A12" s="5"/>
      <c r="B12" s="17"/>
      <c r="C12" s="17"/>
      <c r="D12" s="17"/>
      <c r="E12" s="17"/>
      <c r="F12" s="19"/>
      <c r="G12" s="19"/>
      <c r="H12" s="19"/>
      <c r="I12" s="19"/>
      <c r="J12" s="19"/>
      <c r="K12" s="19"/>
      <c r="L12" s="19"/>
      <c r="M12" s="19"/>
      <c r="N12" s="19"/>
      <c r="O12" s="19"/>
      <c r="P12" s="19"/>
      <c r="Q12" s="19"/>
      <c r="R12" s="19"/>
      <c r="S12" s="19"/>
      <c r="T12" s="19"/>
      <c r="U12" s="19"/>
      <c r="V12" s="19"/>
      <c r="W12" s="19"/>
      <c r="X12" s="19"/>
      <c r="Y12" s="19"/>
      <c r="Z12" s="19"/>
      <c r="AA12" s="19"/>
      <c r="AB12" s="19"/>
      <c r="AC12" s="6"/>
      <c r="AD12" s="6"/>
      <c r="AE12" s="19"/>
      <c r="AF12" s="19"/>
      <c r="AG12" s="5"/>
      <c r="AH12" s="5"/>
      <c r="AI12" s="17"/>
      <c r="AJ12" s="17"/>
      <c r="AK12" s="17"/>
      <c r="AL12" s="5"/>
      <c r="AM12" s="5"/>
      <c r="AN12" s="17"/>
      <c r="AO12" s="17"/>
      <c r="AP12" s="5"/>
      <c r="AQ12" s="5"/>
      <c r="AR12" s="17"/>
      <c r="AS12" s="17"/>
      <c r="AT12" s="17"/>
      <c r="AU12" s="17"/>
      <c r="AV12" s="17"/>
      <c r="AW12" s="17"/>
      <c r="AX12" s="17"/>
      <c r="AY12" s="17"/>
      <c r="AZ12" s="17"/>
      <c r="BA12" s="17"/>
      <c r="BB12" s="17"/>
      <c r="BC12" s="17"/>
      <c r="BD12" s="5"/>
      <c r="BE12" s="5"/>
      <c r="BF12" s="5"/>
      <c r="BG12" s="5"/>
      <c r="BH12" s="5"/>
      <c r="BI12" s="5"/>
      <c r="BJ12" s="5"/>
      <c r="BK12" s="5"/>
      <c r="BL12" s="5"/>
      <c r="BM12" s="5"/>
      <c r="BN12" s="5"/>
      <c r="BO12" s="5"/>
      <c r="BP12" s="5"/>
      <c r="BQ12" s="5"/>
      <c r="BR12" s="5"/>
    </row>
    <row r="13" spans="1:91" ht="12" customHeight="1">
      <c r="A13" s="5"/>
      <c r="B13" s="17"/>
      <c r="C13" s="17"/>
      <c r="D13" s="17"/>
      <c r="E13" s="17"/>
      <c r="F13" s="19"/>
      <c r="G13" s="19"/>
      <c r="H13" s="19"/>
      <c r="I13" s="19"/>
      <c r="J13" s="19"/>
      <c r="K13" s="19"/>
      <c r="L13" s="19"/>
      <c r="M13" s="19"/>
      <c r="N13" s="19"/>
      <c r="O13" s="19"/>
      <c r="P13" s="19"/>
      <c r="Q13" s="19"/>
      <c r="R13" s="19"/>
      <c r="S13" s="19"/>
      <c r="T13" s="19"/>
      <c r="U13" s="19"/>
      <c r="V13" s="19"/>
      <c r="W13" s="19"/>
      <c r="X13" s="420" t="s">
        <v>3888</v>
      </c>
      <c r="Y13" s="421"/>
      <c r="Z13" s="421"/>
      <c r="AA13" s="421"/>
      <c r="AB13" s="421"/>
      <c r="AC13" s="421"/>
      <c r="AD13" s="421"/>
      <c r="AE13" s="421"/>
      <c r="AF13" s="421"/>
      <c r="AG13" s="421"/>
      <c r="AH13" s="421"/>
      <c r="AI13" s="421"/>
      <c r="AJ13" s="421"/>
      <c r="AK13" s="421"/>
      <c r="AL13" s="421"/>
      <c r="AM13" s="421"/>
      <c r="AN13" s="421"/>
      <c r="AO13" s="421"/>
      <c r="AP13" s="421"/>
      <c r="AQ13" s="421"/>
      <c r="AR13" s="421"/>
      <c r="AS13" s="421"/>
      <c r="AT13" s="421"/>
      <c r="AU13" s="421"/>
      <c r="AV13" s="421"/>
      <c r="AW13" s="421"/>
      <c r="AX13" s="421"/>
      <c r="AY13" s="421"/>
      <c r="AZ13" s="421"/>
      <c r="BA13" s="421"/>
      <c r="BB13" s="421"/>
      <c r="BC13" s="421"/>
      <c r="BD13" s="421"/>
      <c r="BE13" s="421"/>
      <c r="BF13" s="421"/>
      <c r="BG13" s="421"/>
      <c r="BH13" s="421"/>
      <c r="BI13" s="421"/>
      <c r="BJ13" s="421"/>
      <c r="BK13" s="421"/>
      <c r="BL13" s="421"/>
      <c r="BM13" s="421"/>
      <c r="BN13" s="421"/>
      <c r="BO13" s="421"/>
      <c r="BP13" s="21"/>
      <c r="BQ13" s="5"/>
      <c r="BR13" s="5"/>
    </row>
    <row r="14" spans="1:91" ht="12" customHeight="1">
      <c r="A14" s="5"/>
      <c r="B14" s="17"/>
      <c r="C14" s="17"/>
      <c r="D14" s="17"/>
      <c r="E14" s="17"/>
      <c r="F14" s="19"/>
      <c r="G14" s="19"/>
      <c r="H14" s="19"/>
      <c r="I14" s="19"/>
      <c r="J14" s="19"/>
      <c r="K14" s="19"/>
      <c r="L14" s="19"/>
      <c r="M14" s="19"/>
      <c r="N14" s="19"/>
      <c r="O14" s="19"/>
      <c r="P14" s="19"/>
      <c r="Q14" s="19"/>
      <c r="R14" s="19"/>
      <c r="S14" s="19"/>
      <c r="T14" s="19"/>
      <c r="U14" s="19"/>
      <c r="V14" s="19"/>
      <c r="W14" s="19"/>
      <c r="X14" s="422"/>
      <c r="Y14" s="9" t="s">
        <v>3889</v>
      </c>
      <c r="Z14" s="9"/>
      <c r="AA14" s="9"/>
      <c r="AB14" s="9"/>
      <c r="AC14" s="9"/>
      <c r="AD14" s="9"/>
      <c r="AE14" s="9"/>
      <c r="AF14" s="828">
        <f>CK27</f>
        <v>0</v>
      </c>
      <c r="AG14" s="829"/>
      <c r="AH14" s="829"/>
      <c r="AI14" s="829"/>
      <c r="AJ14" s="9" t="s">
        <v>3820</v>
      </c>
      <c r="AK14" s="9"/>
      <c r="AL14" s="9"/>
      <c r="AM14" s="9"/>
      <c r="AN14" s="9"/>
      <c r="AO14" s="9"/>
      <c r="AP14" s="9"/>
      <c r="AQ14" s="9"/>
      <c r="AR14" s="9" t="s">
        <v>3890</v>
      </c>
      <c r="AS14" s="9"/>
      <c r="AT14" s="9"/>
      <c r="AU14" s="9"/>
      <c r="AV14" s="9"/>
      <c r="AW14" s="9"/>
      <c r="AX14" s="9"/>
      <c r="AY14" s="9"/>
      <c r="AZ14" s="9"/>
      <c r="BA14" s="9"/>
      <c r="BB14" s="9"/>
      <c r="BC14" s="9"/>
      <c r="BD14" s="9"/>
      <c r="BE14" s="9"/>
      <c r="BF14" s="9"/>
      <c r="BG14" s="9"/>
      <c r="BH14" s="9"/>
      <c r="BI14" s="9"/>
      <c r="BJ14" s="9"/>
      <c r="BK14" s="830">
        <f>BK21*CC24+BK26*CD24+BK31*CE24+BK36*CF24+BK41*CG24</f>
        <v>0</v>
      </c>
      <c r="BL14" s="831"/>
      <c r="BM14" s="831"/>
      <c r="BN14" s="9" t="s">
        <v>3820</v>
      </c>
      <c r="BO14" s="9"/>
      <c r="BP14" s="22"/>
      <c r="BQ14" s="5"/>
      <c r="BR14" s="5"/>
    </row>
    <row r="15" spans="1:91" ht="12" customHeight="1">
      <c r="A15" s="5"/>
      <c r="B15" s="17"/>
      <c r="C15" s="17"/>
      <c r="D15" s="17"/>
      <c r="E15" s="17"/>
      <c r="F15" s="19"/>
      <c r="G15" s="19"/>
      <c r="H15" s="19"/>
      <c r="I15" s="19"/>
      <c r="J15" s="19"/>
      <c r="K15" s="19"/>
      <c r="L15" s="19"/>
      <c r="M15" s="19"/>
      <c r="N15" s="19"/>
      <c r="O15" s="19"/>
      <c r="P15" s="19"/>
      <c r="Q15" s="19"/>
      <c r="R15" s="19"/>
      <c r="S15" s="19"/>
      <c r="T15" s="19"/>
      <c r="U15" s="19"/>
      <c r="V15" s="19"/>
      <c r="W15" s="19"/>
      <c r="X15" s="423"/>
      <c r="Y15" s="424"/>
      <c r="Z15" s="424"/>
      <c r="AA15" s="424"/>
      <c r="AB15" s="424"/>
      <c r="AC15" s="424"/>
      <c r="AD15" s="424"/>
      <c r="AE15" s="424"/>
      <c r="AF15" s="832"/>
      <c r="AG15" s="833"/>
      <c r="AH15" s="833"/>
      <c r="AI15" s="833"/>
      <c r="AJ15" s="424"/>
      <c r="AK15" s="424"/>
      <c r="AL15" s="424"/>
      <c r="AM15" s="424"/>
      <c r="AN15" s="425"/>
      <c r="AO15" s="425"/>
      <c r="AP15" s="425"/>
      <c r="AQ15" s="425"/>
      <c r="AR15" s="425"/>
      <c r="AS15" s="425" t="s">
        <v>3891</v>
      </c>
      <c r="AT15" s="425"/>
      <c r="AU15" s="425"/>
      <c r="AV15" s="425"/>
      <c r="AW15" s="425"/>
      <c r="AX15" s="425"/>
      <c r="AY15" s="425"/>
      <c r="AZ15" s="425"/>
      <c r="BA15" s="425"/>
      <c r="BB15" s="425"/>
      <c r="BC15" s="425"/>
      <c r="BD15" s="425"/>
      <c r="BE15" s="425"/>
      <c r="BF15" s="425"/>
      <c r="BG15" s="425"/>
      <c r="BH15" s="425"/>
      <c r="BI15" s="425"/>
      <c r="BJ15" s="425"/>
      <c r="BK15" s="834">
        <f>BK22*CC24+BK27*CD24+BK32*CE24+BK37*CF24+BK42*CG24</f>
        <v>0</v>
      </c>
      <c r="BL15" s="835"/>
      <c r="BM15" s="835"/>
      <c r="BN15" s="425" t="s">
        <v>3820</v>
      </c>
      <c r="BO15" s="425"/>
      <c r="BP15" s="23"/>
      <c r="BQ15" s="5"/>
      <c r="BR15" s="5"/>
    </row>
    <row r="16" spans="1:91" ht="12.9" customHeight="1">
      <c r="A16" s="5"/>
      <c r="B16" s="17"/>
      <c r="C16" s="17" t="s">
        <v>3892</v>
      </c>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5"/>
      <c r="BE16" s="5"/>
      <c r="BF16" s="5"/>
      <c r="BG16" s="5"/>
      <c r="BH16" s="5"/>
      <c r="BI16" s="5"/>
      <c r="BJ16" s="5"/>
      <c r="BK16" s="5"/>
      <c r="BL16" s="5"/>
      <c r="BM16" s="5"/>
      <c r="BN16" s="5"/>
      <c r="BO16" s="5"/>
      <c r="BP16" s="5"/>
      <c r="BQ16" s="5"/>
      <c r="BR16" s="5"/>
      <c r="BU16" s="3">
        <v>0</v>
      </c>
      <c r="BV16" s="24">
        <v>0</v>
      </c>
      <c r="CC16" s="3" t="s">
        <v>3847</v>
      </c>
      <c r="CD16" s="3" t="s">
        <v>3835</v>
      </c>
      <c r="CE16" s="3" t="s">
        <v>3841</v>
      </c>
      <c r="CF16" s="3" t="s">
        <v>3886</v>
      </c>
      <c r="CG16" s="3" t="s">
        <v>3887</v>
      </c>
      <c r="CI16" s="3" t="s">
        <v>3893</v>
      </c>
      <c r="CJ16" s="3" t="s">
        <v>3894</v>
      </c>
      <c r="CL16" s="3" t="s">
        <v>3895</v>
      </c>
      <c r="CM16" s="3" t="s">
        <v>3896</v>
      </c>
    </row>
    <row r="17" spans="1:92" ht="9.75" customHeight="1">
      <c r="A17" s="5"/>
      <c r="B17" s="17"/>
      <c r="C17" s="17"/>
      <c r="D17" s="25" t="s">
        <v>3897</v>
      </c>
      <c r="E17" s="25"/>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5"/>
      <c r="BE17" s="5"/>
      <c r="BF17" s="5"/>
      <c r="BG17" s="5"/>
      <c r="BH17" s="5"/>
      <c r="BI17" s="5"/>
      <c r="BJ17" s="5"/>
      <c r="BK17" s="5"/>
      <c r="BL17" s="5"/>
      <c r="BM17" s="5"/>
      <c r="BN17" s="5"/>
      <c r="BO17" s="5"/>
      <c r="BP17" s="5"/>
      <c r="BQ17" s="5"/>
      <c r="BR17" s="5"/>
      <c r="BU17" s="3">
        <v>1</v>
      </c>
      <c r="BV17" s="24">
        <v>5</v>
      </c>
      <c r="CB17" s="3" t="s">
        <v>3876</v>
      </c>
      <c r="CC17" s="26" t="b">
        <v>0</v>
      </c>
      <c r="CD17" s="26" t="b">
        <v>0</v>
      </c>
      <c r="CE17" s="26" t="b">
        <v>0</v>
      </c>
      <c r="CF17" s="26" t="b">
        <v>0</v>
      </c>
      <c r="CG17" s="26" t="b">
        <v>0</v>
      </c>
      <c r="CH17" s="3" t="str">
        <f t="shared" ref="CH17:CH22" si="0">IF(CC17=TRUE,$CC$16,IF(CD17=TRUE,$CD$16,IF(CE17=TRUE,$CE$16,IF(CF17=TRUE,$CF$16,IF(CG17=TRUE,$CG$16,"")))))</f>
        <v/>
      </c>
      <c r="CI17" s="27" t="str">
        <f t="shared" ref="CI17:CI23" si="1">IF(CC17=TRUE,$CC$25,IF(CD17=TRUE,$CD$25,IF(CE17=TRUE,$CE$25,IF(CF17=TRUE,$CF$25,IF(CG17=TRUE,$CG$25,"")))))</f>
        <v/>
      </c>
      <c r="CJ17" s="27" t="str">
        <f t="shared" ref="CJ17:CJ23" si="2">IF(CC17=TRUE,$CC$26,IF(CD17=TRUE,$CD$26,IF(CE17=TRUE,$CE$26,IF(CF17=TRUE,$CF$26,IF(CG17=TRUE,$CG$26,"")))))</f>
        <v/>
      </c>
      <c r="CK17" s="3" t="str">
        <f>IFERROR(24*(CJ17-CI17),"")</f>
        <v/>
      </c>
      <c r="CL17" s="27" t="str">
        <f>IF(CC17=TRUE,$CC$27,IF(CD17=TRUE,$CD$27,IF(CE17=TRUE,$CE$27,IF(CF17=TRUE,$CF$27,IF(CG17=TRUE,$CG$27,"")))))</f>
        <v/>
      </c>
      <c r="CM17" s="27" t="str">
        <f>IF(CC17=TRUE,$CC$28,IF(CD17=TRUE,$CD$28,IF(CE17=TRUE,$CE$28,IF(CF17=TRUE,$CF$28,IF(CG17=TRUE,$CG$28,"")))))</f>
        <v/>
      </c>
      <c r="CN17" s="3" t="str">
        <f>IFERROR(24*(CM17-CL17),"")</f>
        <v/>
      </c>
    </row>
    <row r="18" spans="1:92" ht="9" customHeight="1">
      <c r="A18" s="5"/>
      <c r="B18" s="17"/>
      <c r="C18" s="17"/>
      <c r="D18" s="17"/>
      <c r="E18" s="28" t="s">
        <v>3898</v>
      </c>
      <c r="F18" s="28"/>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5"/>
      <c r="BE18" s="5"/>
      <c r="BF18" s="5"/>
      <c r="BG18" s="5"/>
      <c r="BH18" s="5"/>
      <c r="BI18" s="5"/>
      <c r="BJ18" s="5"/>
      <c r="BK18" s="5"/>
      <c r="BL18" s="5"/>
      <c r="BM18" s="5"/>
      <c r="BN18" s="5"/>
      <c r="BO18" s="5"/>
      <c r="BP18" s="5"/>
      <c r="BQ18" s="5"/>
      <c r="BR18" s="5"/>
      <c r="BU18" s="3">
        <v>2</v>
      </c>
      <c r="BV18" s="24">
        <v>10</v>
      </c>
      <c r="CB18" s="3" t="s">
        <v>3899</v>
      </c>
      <c r="CC18" s="26" t="b">
        <v>0</v>
      </c>
      <c r="CD18" s="26" t="b">
        <v>0</v>
      </c>
      <c r="CE18" s="26" t="b">
        <v>0</v>
      </c>
      <c r="CF18" s="26" t="b">
        <v>0</v>
      </c>
      <c r="CG18" s="26" t="b">
        <v>0</v>
      </c>
      <c r="CH18" s="3" t="str">
        <f t="shared" si="0"/>
        <v/>
      </c>
      <c r="CI18" s="27" t="str">
        <f t="shared" si="1"/>
        <v/>
      </c>
      <c r="CJ18" s="27" t="str">
        <f t="shared" si="2"/>
        <v/>
      </c>
      <c r="CK18" s="3" t="str">
        <f t="shared" ref="CK18:CK25" si="3">IFERROR(24*(CJ18-CI18),"")</f>
        <v/>
      </c>
      <c r="CL18" s="27" t="str">
        <f t="shared" ref="CL18:CL25" si="4">IF(CC18=TRUE,$CC$27,IF(CD18=TRUE,$CD$27,IF(CE18=TRUE,$CE$27,IF(CF18=TRUE,$CF$27,IF(CG18=TRUE,$CG$27,"")))))</f>
        <v/>
      </c>
      <c r="CM18" s="27" t="str">
        <f t="shared" ref="CM18:CM25" si="5">IF(CC18=TRUE,$CC$28,IF(CD18=TRUE,$CD$28,IF(CE18=TRUE,$CE$28,IF(CF18=TRUE,$CF$28,IF(CG18=TRUE,$CG$28,"")))))</f>
        <v/>
      </c>
      <c r="CN18" s="3" t="str">
        <f t="shared" ref="CN18:CN25" si="6">IFERROR(24*(CM18-CL18),"")</f>
        <v/>
      </c>
    </row>
    <row r="19" spans="1:92" ht="12" customHeight="1">
      <c r="A19" s="5"/>
      <c r="B19" s="20"/>
      <c r="C19" s="20"/>
      <c r="D19" s="20"/>
      <c r="E19" s="20"/>
      <c r="F19" s="20"/>
      <c r="G19" s="20"/>
      <c r="H19" s="20"/>
      <c r="I19" s="20"/>
      <c r="J19" s="20"/>
      <c r="K19" s="20" t="s">
        <v>3900</v>
      </c>
      <c r="M19" s="20"/>
      <c r="N19" s="818">
        <v>0</v>
      </c>
      <c r="O19" s="822"/>
      <c r="P19" s="820">
        <v>1</v>
      </c>
      <c r="Q19" s="823"/>
      <c r="R19" s="818">
        <v>2</v>
      </c>
      <c r="S19" s="822"/>
      <c r="T19" s="820">
        <v>3</v>
      </c>
      <c r="U19" s="823"/>
      <c r="V19" s="818">
        <v>4</v>
      </c>
      <c r="W19" s="822"/>
      <c r="X19" s="820">
        <v>5</v>
      </c>
      <c r="Y19" s="823"/>
      <c r="Z19" s="818">
        <v>6</v>
      </c>
      <c r="AA19" s="822"/>
      <c r="AB19" s="820">
        <v>7</v>
      </c>
      <c r="AC19" s="823"/>
      <c r="AD19" s="818">
        <v>8</v>
      </c>
      <c r="AE19" s="822"/>
      <c r="AF19" s="820">
        <v>9</v>
      </c>
      <c r="AG19" s="823"/>
      <c r="AH19" s="818">
        <v>10</v>
      </c>
      <c r="AI19" s="822"/>
      <c r="AJ19" s="820">
        <v>11</v>
      </c>
      <c r="AK19" s="823"/>
      <c r="AL19" s="818">
        <v>12</v>
      </c>
      <c r="AM19" s="822"/>
      <c r="AN19" s="820">
        <v>13</v>
      </c>
      <c r="AO19" s="823"/>
      <c r="AP19" s="818">
        <v>14</v>
      </c>
      <c r="AQ19" s="822"/>
      <c r="AR19" s="820">
        <v>15</v>
      </c>
      <c r="AS19" s="823"/>
      <c r="AT19" s="818">
        <v>16</v>
      </c>
      <c r="AU19" s="822"/>
      <c r="AV19" s="820">
        <v>17</v>
      </c>
      <c r="AW19" s="823"/>
      <c r="AX19" s="818">
        <v>18</v>
      </c>
      <c r="AY19" s="822"/>
      <c r="AZ19" s="820">
        <v>19</v>
      </c>
      <c r="BA19" s="823"/>
      <c r="BB19" s="818">
        <v>20</v>
      </c>
      <c r="BC19" s="822"/>
      <c r="BD19" s="820">
        <v>21</v>
      </c>
      <c r="BE19" s="823"/>
      <c r="BF19" s="818">
        <v>22</v>
      </c>
      <c r="BG19" s="822"/>
      <c r="BH19" s="820">
        <v>23</v>
      </c>
      <c r="BI19" s="821"/>
      <c r="BJ19" s="818">
        <v>24</v>
      </c>
      <c r="BK19" s="819"/>
      <c r="BL19" s="4"/>
      <c r="BM19" s="4"/>
      <c r="BN19" s="4"/>
      <c r="BO19" s="4"/>
      <c r="BP19" s="4"/>
      <c r="BQ19" s="4"/>
      <c r="BR19" s="4"/>
      <c r="BU19" s="3">
        <v>3</v>
      </c>
      <c r="BV19" s="24">
        <v>15</v>
      </c>
      <c r="CB19" s="3" t="s">
        <v>3901</v>
      </c>
      <c r="CC19" s="26" t="b">
        <v>0</v>
      </c>
      <c r="CD19" s="26" t="b">
        <v>0</v>
      </c>
      <c r="CE19" s="26" t="b">
        <v>0</v>
      </c>
      <c r="CF19" s="26" t="b">
        <v>0</v>
      </c>
      <c r="CG19" s="26" t="b">
        <v>0</v>
      </c>
      <c r="CH19" s="3" t="str">
        <f t="shared" si="0"/>
        <v/>
      </c>
      <c r="CI19" s="27" t="str">
        <f t="shared" si="1"/>
        <v/>
      </c>
      <c r="CJ19" s="27" t="str">
        <f t="shared" si="2"/>
        <v/>
      </c>
      <c r="CK19" s="3" t="str">
        <f t="shared" si="3"/>
        <v/>
      </c>
      <c r="CL19" s="27" t="str">
        <f t="shared" si="4"/>
        <v/>
      </c>
      <c r="CM19" s="27" t="str">
        <f t="shared" si="5"/>
        <v/>
      </c>
      <c r="CN19" s="3" t="str">
        <f t="shared" si="6"/>
        <v/>
      </c>
    </row>
    <row r="20" spans="1:92" ht="12.9" customHeight="1">
      <c r="A20" s="5"/>
      <c r="B20" s="20"/>
      <c r="C20" s="20"/>
      <c r="D20" s="20" t="s">
        <v>3889</v>
      </c>
      <c r="E20" s="20"/>
      <c r="F20" s="20"/>
      <c r="G20" s="20"/>
      <c r="H20" s="20"/>
      <c r="I20" s="20"/>
      <c r="J20" s="20"/>
      <c r="K20" s="20"/>
      <c r="L20" s="20"/>
      <c r="M20" s="20"/>
      <c r="N20" s="20"/>
      <c r="O20" s="29"/>
      <c r="P20" s="30"/>
      <c r="Q20" s="31"/>
      <c r="R20" s="32"/>
      <c r="S20" s="33"/>
      <c r="T20" s="30"/>
      <c r="U20" s="31"/>
      <c r="V20" s="32"/>
      <c r="W20" s="34"/>
      <c r="X20" s="35"/>
      <c r="Y20" s="36"/>
      <c r="Z20" s="37"/>
      <c r="AA20" s="34"/>
      <c r="AB20" s="35"/>
      <c r="AC20" s="36"/>
      <c r="AD20" s="37"/>
      <c r="AE20" s="34"/>
      <c r="AF20" s="35"/>
      <c r="AG20" s="36"/>
      <c r="AH20" s="37"/>
      <c r="AI20" s="34"/>
      <c r="AJ20" s="35"/>
      <c r="AK20" s="36"/>
      <c r="AL20" s="37"/>
      <c r="AM20" s="34"/>
      <c r="AN20" s="35"/>
      <c r="AO20" s="36"/>
      <c r="AP20" s="37"/>
      <c r="AQ20" s="34"/>
      <c r="AR20" s="35"/>
      <c r="AS20" s="36"/>
      <c r="AT20" s="37"/>
      <c r="AU20" s="34"/>
      <c r="AV20" s="35"/>
      <c r="AW20" s="36"/>
      <c r="AX20" s="37"/>
      <c r="AY20" s="34"/>
      <c r="AZ20" s="35"/>
      <c r="BA20" s="36"/>
      <c r="BB20" s="37"/>
      <c r="BC20" s="34"/>
      <c r="BD20" s="35"/>
      <c r="BE20" s="36"/>
      <c r="BF20" s="37"/>
      <c r="BG20" s="34"/>
      <c r="BH20" s="35"/>
      <c r="BI20" s="36"/>
      <c r="BJ20" s="37"/>
      <c r="BK20" s="807">
        <v>34</v>
      </c>
      <c r="BL20" s="808"/>
      <c r="BM20" s="808"/>
      <c r="BN20" s="809"/>
      <c r="BO20" s="4" t="s">
        <v>3820</v>
      </c>
      <c r="BP20" s="4"/>
      <c r="BQ20" s="4"/>
      <c r="BR20" s="4"/>
      <c r="BU20" s="3">
        <v>4</v>
      </c>
      <c r="BV20" s="24">
        <v>20</v>
      </c>
      <c r="CB20" s="3" t="s">
        <v>3879</v>
      </c>
      <c r="CC20" s="26" t="b">
        <v>0</v>
      </c>
      <c r="CD20" s="26" t="b">
        <v>0</v>
      </c>
      <c r="CE20" s="26" t="b">
        <v>0</v>
      </c>
      <c r="CF20" s="26" t="b">
        <v>0</v>
      </c>
      <c r="CG20" s="26" t="b">
        <v>0</v>
      </c>
      <c r="CH20" s="3" t="str">
        <f t="shared" si="0"/>
        <v/>
      </c>
      <c r="CI20" s="27" t="str">
        <f t="shared" si="1"/>
        <v/>
      </c>
      <c r="CJ20" s="27" t="str">
        <f t="shared" si="2"/>
        <v/>
      </c>
      <c r="CK20" s="3" t="str">
        <f t="shared" si="3"/>
        <v/>
      </c>
      <c r="CL20" s="27" t="str">
        <f t="shared" si="4"/>
        <v/>
      </c>
      <c r="CM20" s="27" t="str">
        <f t="shared" si="5"/>
        <v/>
      </c>
      <c r="CN20" s="3" t="str">
        <f t="shared" si="6"/>
        <v/>
      </c>
    </row>
    <row r="21" spans="1:92">
      <c r="A21" s="5"/>
      <c r="B21" s="38" t="s">
        <v>3847</v>
      </c>
      <c r="C21" s="38"/>
      <c r="D21" s="38" t="s">
        <v>3902</v>
      </c>
      <c r="E21" s="38"/>
      <c r="F21" s="38"/>
      <c r="G21" s="38"/>
      <c r="H21" s="38"/>
      <c r="I21" s="38"/>
      <c r="J21" s="38"/>
      <c r="K21" s="38"/>
      <c r="L21" s="38"/>
      <c r="M21" s="38"/>
      <c r="N21" s="38"/>
      <c r="O21" s="39"/>
      <c r="P21" s="40"/>
      <c r="Q21" s="41"/>
      <c r="R21" s="42"/>
      <c r="S21" s="43"/>
      <c r="T21" s="40"/>
      <c r="U21" s="41"/>
      <c r="V21" s="42"/>
      <c r="W21" s="34"/>
      <c r="X21" s="35"/>
      <c r="Y21" s="36"/>
      <c r="Z21" s="37"/>
      <c r="AA21" s="34"/>
      <c r="AB21" s="35"/>
      <c r="AC21" s="36"/>
      <c r="AD21" s="37"/>
      <c r="AE21" s="34"/>
      <c r="AF21" s="35"/>
      <c r="AG21" s="36"/>
      <c r="AH21" s="37"/>
      <c r="AI21" s="34"/>
      <c r="AJ21" s="35"/>
      <c r="AK21" s="36"/>
      <c r="AL21" s="37"/>
      <c r="AM21" s="34"/>
      <c r="AN21" s="35"/>
      <c r="AO21" s="36"/>
      <c r="AP21" s="37"/>
      <c r="AQ21" s="34"/>
      <c r="AR21" s="35"/>
      <c r="AS21" s="36"/>
      <c r="AT21" s="37"/>
      <c r="AU21" s="34"/>
      <c r="AV21" s="35"/>
      <c r="AW21" s="36"/>
      <c r="AX21" s="37"/>
      <c r="AY21" s="34"/>
      <c r="AZ21" s="35"/>
      <c r="BA21" s="36"/>
      <c r="BB21" s="37"/>
      <c r="BC21" s="34"/>
      <c r="BD21" s="35"/>
      <c r="BE21" s="36"/>
      <c r="BF21" s="37"/>
      <c r="BG21" s="34"/>
      <c r="BH21" s="35"/>
      <c r="BI21" s="36"/>
      <c r="BJ21" s="37"/>
      <c r="BK21" s="807">
        <v>11</v>
      </c>
      <c r="BL21" s="808"/>
      <c r="BM21" s="808"/>
      <c r="BN21" s="809"/>
      <c r="BO21" s="4" t="s">
        <v>3820</v>
      </c>
      <c r="BP21" s="4"/>
      <c r="BQ21" s="4"/>
      <c r="BR21" s="4"/>
      <c r="BU21" s="3">
        <v>5</v>
      </c>
      <c r="BV21" s="24">
        <v>25</v>
      </c>
      <c r="CB21" s="3" t="s">
        <v>3903</v>
      </c>
      <c r="CC21" s="26" t="b">
        <v>0</v>
      </c>
      <c r="CD21" s="26" t="b">
        <v>0</v>
      </c>
      <c r="CE21" s="26" t="b">
        <v>0</v>
      </c>
      <c r="CF21" s="26" t="b">
        <v>0</v>
      </c>
      <c r="CG21" s="26" t="b">
        <v>0</v>
      </c>
      <c r="CH21" s="3" t="str">
        <f t="shared" si="0"/>
        <v/>
      </c>
      <c r="CI21" s="27" t="str">
        <f t="shared" si="1"/>
        <v/>
      </c>
      <c r="CJ21" s="27" t="str">
        <f t="shared" si="2"/>
        <v/>
      </c>
      <c r="CK21" s="3" t="str">
        <f t="shared" si="3"/>
        <v/>
      </c>
      <c r="CL21" s="27" t="str">
        <f t="shared" si="4"/>
        <v/>
      </c>
      <c r="CM21" s="27" t="str">
        <f t="shared" si="5"/>
        <v/>
      </c>
      <c r="CN21" s="3" t="str">
        <f t="shared" si="6"/>
        <v/>
      </c>
    </row>
    <row r="22" spans="1:92">
      <c r="A22" s="5"/>
      <c r="B22" s="38"/>
      <c r="C22" s="38"/>
      <c r="D22" s="38" t="s">
        <v>3904</v>
      </c>
      <c r="E22" s="38"/>
      <c r="F22" s="38"/>
      <c r="G22" s="38"/>
      <c r="H22" s="38"/>
      <c r="I22" s="38"/>
      <c r="J22" s="38"/>
      <c r="K22" s="38"/>
      <c r="L22" s="38"/>
      <c r="M22" s="38"/>
      <c r="N22" s="38"/>
      <c r="O22" s="39"/>
      <c r="P22" s="40"/>
      <c r="Q22" s="41"/>
      <c r="R22" s="42"/>
      <c r="S22" s="43"/>
      <c r="T22" s="40"/>
      <c r="U22" s="41"/>
      <c r="V22" s="42"/>
      <c r="W22" s="34"/>
      <c r="X22" s="35"/>
      <c r="Y22" s="36"/>
      <c r="Z22" s="37"/>
      <c r="AA22" s="34"/>
      <c r="AB22" s="35"/>
      <c r="AC22" s="36"/>
      <c r="AD22" s="37"/>
      <c r="AE22" s="34"/>
      <c r="AF22" s="35"/>
      <c r="AG22" s="36"/>
      <c r="AH22" s="37"/>
      <c r="AI22" s="34"/>
      <c r="AJ22" s="35"/>
      <c r="AK22" s="36"/>
      <c r="AL22" s="37"/>
      <c r="AM22" s="34"/>
      <c r="AN22" s="35"/>
      <c r="AO22" s="36"/>
      <c r="AP22" s="37"/>
      <c r="AQ22" s="34"/>
      <c r="AR22" s="35"/>
      <c r="AS22" s="36"/>
      <c r="AT22" s="37"/>
      <c r="AU22" s="34"/>
      <c r="AV22" s="35"/>
      <c r="AW22" s="36"/>
      <c r="AX22" s="37"/>
      <c r="AY22" s="34"/>
      <c r="AZ22" s="35"/>
      <c r="BA22" s="36"/>
      <c r="BB22" s="37"/>
      <c r="BC22" s="34"/>
      <c r="BD22" s="35"/>
      <c r="BE22" s="36"/>
      <c r="BF22" s="37"/>
      <c r="BG22" s="34"/>
      <c r="BH22" s="35"/>
      <c r="BI22" s="36"/>
      <c r="BJ22" s="37"/>
      <c r="BK22" s="807">
        <v>33</v>
      </c>
      <c r="BL22" s="808"/>
      <c r="BM22" s="808"/>
      <c r="BN22" s="809"/>
      <c r="BO22" s="4" t="s">
        <v>3820</v>
      </c>
      <c r="BP22" s="4"/>
      <c r="BQ22" s="4"/>
      <c r="BR22" s="4"/>
      <c r="BU22" s="3">
        <v>6</v>
      </c>
      <c r="BV22" s="24">
        <v>30</v>
      </c>
      <c r="CB22" s="3" t="s">
        <v>3905</v>
      </c>
      <c r="CC22" s="26" t="b">
        <v>0</v>
      </c>
      <c r="CD22" s="26" t="b">
        <v>0</v>
      </c>
      <c r="CE22" s="26" t="b">
        <v>0</v>
      </c>
      <c r="CF22" s="26" t="b">
        <v>0</v>
      </c>
      <c r="CG22" s="26" t="b">
        <v>0</v>
      </c>
      <c r="CH22" s="3" t="str">
        <f t="shared" si="0"/>
        <v/>
      </c>
      <c r="CI22" s="27" t="str">
        <f t="shared" si="1"/>
        <v/>
      </c>
      <c r="CJ22" s="27" t="str">
        <f t="shared" si="2"/>
        <v/>
      </c>
      <c r="CK22" s="3" t="str">
        <f t="shared" si="3"/>
        <v/>
      </c>
      <c r="CL22" s="27" t="str">
        <f t="shared" si="4"/>
        <v/>
      </c>
      <c r="CM22" s="27" t="str">
        <f t="shared" si="5"/>
        <v/>
      </c>
      <c r="CN22" s="3" t="str">
        <f t="shared" si="6"/>
        <v/>
      </c>
    </row>
    <row r="23" spans="1:92">
      <c r="A23" s="5"/>
      <c r="B23" s="38"/>
      <c r="C23" s="38"/>
      <c r="D23" s="44" t="s">
        <v>3906</v>
      </c>
      <c r="E23" s="38"/>
      <c r="F23" s="38"/>
      <c r="G23" s="38"/>
      <c r="H23" s="38"/>
      <c r="I23" s="38"/>
      <c r="J23" s="38"/>
      <c r="K23" s="38"/>
      <c r="L23" s="38"/>
      <c r="M23" s="38"/>
      <c r="N23" s="38"/>
      <c r="O23" s="45"/>
      <c r="P23" s="46"/>
      <c r="Q23" s="47"/>
      <c r="R23" s="48"/>
      <c r="S23" s="49"/>
      <c r="T23" s="46"/>
      <c r="U23" s="47"/>
      <c r="V23" s="48"/>
      <c r="W23" s="50"/>
      <c r="X23" s="51"/>
      <c r="Y23" s="52"/>
      <c r="Z23" s="53"/>
      <c r="AA23" s="50"/>
      <c r="AB23" s="51"/>
      <c r="AC23" s="52"/>
      <c r="AD23" s="53"/>
      <c r="AE23" s="50"/>
      <c r="AF23" s="51"/>
      <c r="AG23" s="52"/>
      <c r="AH23" s="53"/>
      <c r="AI23" s="50"/>
      <c r="AJ23" s="51"/>
      <c r="AK23" s="52"/>
      <c r="AL23" s="53"/>
      <c r="AM23" s="50"/>
      <c r="AN23" s="51"/>
      <c r="AO23" s="52"/>
      <c r="AP23" s="53"/>
      <c r="AQ23" s="50"/>
      <c r="AR23" s="51"/>
      <c r="AS23" s="52"/>
      <c r="AT23" s="53"/>
      <c r="AU23" s="50"/>
      <c r="AV23" s="51"/>
      <c r="AW23" s="52"/>
      <c r="AX23" s="53"/>
      <c r="AY23" s="50"/>
      <c r="AZ23" s="51"/>
      <c r="BA23" s="52"/>
      <c r="BB23" s="53"/>
      <c r="BC23" s="50"/>
      <c r="BD23" s="51"/>
      <c r="BE23" s="52"/>
      <c r="BF23" s="53"/>
      <c r="BG23" s="50"/>
      <c r="BH23" s="51"/>
      <c r="BI23" s="52"/>
      <c r="BJ23" s="53"/>
      <c r="BK23" s="54"/>
      <c r="BL23" s="55"/>
      <c r="BM23" s="55"/>
      <c r="BN23" s="56"/>
      <c r="BO23" s="4" t="s">
        <v>3820</v>
      </c>
      <c r="BP23" s="4"/>
      <c r="BQ23" s="4"/>
      <c r="BR23" s="4"/>
      <c r="BU23" s="3">
        <v>7</v>
      </c>
      <c r="BV23" s="24">
        <v>35</v>
      </c>
      <c r="CB23" s="3" t="s">
        <v>4</v>
      </c>
      <c r="CC23" s="26" t="b">
        <v>0</v>
      </c>
      <c r="CD23" s="26" t="b">
        <v>0</v>
      </c>
      <c r="CE23" s="26" t="b">
        <v>0</v>
      </c>
      <c r="CF23" s="26" t="b">
        <v>0</v>
      </c>
      <c r="CG23" s="26" t="b">
        <v>0</v>
      </c>
      <c r="CI23" s="27" t="str">
        <f t="shared" si="1"/>
        <v/>
      </c>
      <c r="CJ23" s="27" t="str">
        <f t="shared" si="2"/>
        <v/>
      </c>
      <c r="CK23" s="3" t="str">
        <f t="shared" si="3"/>
        <v/>
      </c>
      <c r="CL23" s="27" t="str">
        <f t="shared" si="4"/>
        <v/>
      </c>
      <c r="CM23" s="27" t="str">
        <f t="shared" si="5"/>
        <v/>
      </c>
      <c r="CN23" s="3" t="str">
        <f>IFERROR(24*(CM23-CL23),"")</f>
        <v/>
      </c>
    </row>
    <row r="24" spans="1:92" ht="12.6" thickBot="1">
      <c r="A24" s="5"/>
      <c r="B24" s="38"/>
      <c r="C24" s="38"/>
      <c r="D24" s="38" t="s">
        <v>3907</v>
      </c>
      <c r="E24" s="38"/>
      <c r="F24" s="38"/>
      <c r="G24" s="38"/>
      <c r="H24" s="38"/>
      <c r="I24" s="38"/>
      <c r="J24" s="38"/>
      <c r="K24" s="38"/>
      <c r="L24" s="38"/>
      <c r="M24" s="38"/>
      <c r="N24" s="38"/>
      <c r="O24" s="45"/>
      <c r="P24" s="46"/>
      <c r="Q24" s="47"/>
      <c r="R24" s="48"/>
      <c r="S24" s="49"/>
      <c r="T24" s="46"/>
      <c r="U24" s="47"/>
      <c r="V24" s="48"/>
      <c r="W24" s="50"/>
      <c r="X24" s="51"/>
      <c r="Y24" s="52"/>
      <c r="Z24" s="53"/>
      <c r="AA24" s="50"/>
      <c r="AB24" s="51"/>
      <c r="AC24" s="52"/>
      <c r="AD24" s="53"/>
      <c r="AE24" s="50"/>
      <c r="AF24" s="51"/>
      <c r="AG24" s="52"/>
      <c r="AH24" s="53"/>
      <c r="AI24" s="50"/>
      <c r="AJ24" s="51"/>
      <c r="AK24" s="52"/>
      <c r="AL24" s="53"/>
      <c r="AM24" s="50"/>
      <c r="AN24" s="51"/>
      <c r="AO24" s="52"/>
      <c r="AP24" s="53"/>
      <c r="AQ24" s="50"/>
      <c r="AR24" s="51"/>
      <c r="AS24" s="52"/>
      <c r="AT24" s="53"/>
      <c r="AU24" s="50"/>
      <c r="AV24" s="51"/>
      <c r="AW24" s="52"/>
      <c r="AX24" s="53"/>
      <c r="AY24" s="50"/>
      <c r="AZ24" s="51"/>
      <c r="BA24" s="52"/>
      <c r="BB24" s="53"/>
      <c r="BC24" s="50"/>
      <c r="BD24" s="51"/>
      <c r="BE24" s="52"/>
      <c r="BF24" s="53"/>
      <c r="BG24" s="50"/>
      <c r="BH24" s="51"/>
      <c r="BI24" s="52"/>
      <c r="BJ24" s="53"/>
      <c r="BK24" s="54"/>
      <c r="BL24" s="55"/>
      <c r="BM24" s="55"/>
      <c r="BN24" s="56"/>
      <c r="BO24" s="4" t="s">
        <v>3820</v>
      </c>
      <c r="BP24" s="4"/>
      <c r="BQ24" s="4"/>
      <c r="BR24" s="4"/>
      <c r="BU24" s="3">
        <v>8</v>
      </c>
      <c r="BV24" s="24">
        <v>40</v>
      </c>
      <c r="CC24" s="3">
        <f>COUNTIF(CC17:CC23,TRUE)</f>
        <v>0</v>
      </c>
      <c r="CD24" s="3">
        <f>COUNTIF(CD17:CD23,TRUE)</f>
        <v>0</v>
      </c>
      <c r="CE24" s="3">
        <f>COUNTIF(CE17:CE23,TRUE)</f>
        <v>0</v>
      </c>
      <c r="CF24" s="3">
        <f>COUNTIF(CF17:CF23,TRUE)</f>
        <v>0</v>
      </c>
      <c r="CG24" s="3">
        <f>COUNTIF(CG17:CG23,TRUE)</f>
        <v>0</v>
      </c>
      <c r="CI24" s="27"/>
      <c r="CJ24" s="27"/>
      <c r="CL24" s="27"/>
      <c r="CM24" s="27"/>
      <c r="CN24" s="3">
        <f t="shared" si="6"/>
        <v>0</v>
      </c>
    </row>
    <row r="25" spans="1:92">
      <c r="A25" s="5"/>
      <c r="B25" s="38"/>
      <c r="C25" s="57"/>
      <c r="D25" s="57" t="s">
        <v>3889</v>
      </c>
      <c r="E25" s="57"/>
      <c r="F25" s="57"/>
      <c r="G25" s="57"/>
      <c r="H25" s="57"/>
      <c r="I25" s="57"/>
      <c r="J25" s="57"/>
      <c r="K25" s="57"/>
      <c r="L25" s="57"/>
      <c r="M25" s="57"/>
      <c r="N25" s="58"/>
      <c r="O25" s="59"/>
      <c r="P25" s="60"/>
      <c r="Q25" s="61"/>
      <c r="R25" s="62"/>
      <c r="S25" s="63"/>
      <c r="T25" s="60"/>
      <c r="U25" s="61"/>
      <c r="V25" s="62"/>
      <c r="W25" s="64"/>
      <c r="X25" s="65"/>
      <c r="Y25" s="66"/>
      <c r="Z25" s="67"/>
      <c r="AA25" s="64"/>
      <c r="AB25" s="65"/>
      <c r="AC25" s="66"/>
      <c r="AD25" s="67"/>
      <c r="AE25" s="64"/>
      <c r="AF25" s="65"/>
      <c r="AG25" s="66"/>
      <c r="AH25" s="67"/>
      <c r="AI25" s="64"/>
      <c r="AJ25" s="65"/>
      <c r="AK25" s="66"/>
      <c r="AL25" s="67"/>
      <c r="AM25" s="64"/>
      <c r="AN25" s="65"/>
      <c r="AO25" s="66"/>
      <c r="AP25" s="67"/>
      <c r="AQ25" s="64"/>
      <c r="AR25" s="65"/>
      <c r="AS25" s="66"/>
      <c r="AT25" s="67"/>
      <c r="AU25" s="64"/>
      <c r="AV25" s="65"/>
      <c r="AW25" s="66"/>
      <c r="AX25" s="67"/>
      <c r="AY25" s="64"/>
      <c r="AZ25" s="65"/>
      <c r="BA25" s="66"/>
      <c r="BB25" s="67"/>
      <c r="BC25" s="64"/>
      <c r="BD25" s="65"/>
      <c r="BE25" s="66"/>
      <c r="BF25" s="67"/>
      <c r="BG25" s="64"/>
      <c r="BH25" s="65"/>
      <c r="BI25" s="66"/>
      <c r="BJ25" s="67"/>
      <c r="BK25" s="810"/>
      <c r="BL25" s="813"/>
      <c r="BM25" s="813"/>
      <c r="BN25" s="814"/>
      <c r="BO25" s="68" t="s">
        <v>3820</v>
      </c>
      <c r="BP25" s="69"/>
      <c r="BQ25" s="69"/>
      <c r="BR25" s="4"/>
      <c r="BU25" s="3">
        <v>9</v>
      </c>
      <c r="BV25" s="24">
        <v>45</v>
      </c>
      <c r="CB25" s="3" t="s">
        <v>3908</v>
      </c>
      <c r="CC25" s="3" t="str">
        <f>AB7&amp;":"&amp;AF7</f>
        <v>0:0</v>
      </c>
      <c r="CD25" s="3" t="str">
        <f>AB8&amp;":"&amp;AF8</f>
        <v>0:0</v>
      </c>
      <c r="CE25" s="3" t="str">
        <f>AB9&amp;":"&amp;AF9</f>
        <v>0:0</v>
      </c>
      <c r="CF25" s="3" t="str">
        <f>AB10&amp;":"&amp;AF10</f>
        <v>0:0</v>
      </c>
      <c r="CG25" s="3" t="str">
        <f>AB11&amp;":"&amp;AF11</f>
        <v>0:0</v>
      </c>
      <c r="CH25" s="3" t="str">
        <f>IF(CC23=TRUE,$CC$16,IF(CD23=TRUE,$CD$16,IF(CE23=TRUE,$CE$16,IF(CF23=TRUE,$CF$16,IF(CG23=TRUE,$CG$16,"")))))</f>
        <v/>
      </c>
      <c r="CI25" s="27" t="str">
        <f>IF(CC23=TRUE,$CC$25,IF(CD23=TRUE,$CD$25,IF(CE23=TRUE,$CE$25,IF(CF23=TRUE,$CF$25,IF(CG23=TRUE,$CG$25,"")))))</f>
        <v/>
      </c>
      <c r="CJ25" s="27" t="str">
        <f>IF(CC23=TRUE,$CC$26,IF(CD23=TRUE,$CD$26,IF(CE23=TRUE,$CE$26,IF(CF23=TRUE,$CF$26,IF(CG23=TRUE,$CG$26,"")))))</f>
        <v/>
      </c>
      <c r="CK25" s="3" t="str">
        <f t="shared" si="3"/>
        <v/>
      </c>
      <c r="CL25" s="27" t="str">
        <f t="shared" si="4"/>
        <v/>
      </c>
      <c r="CM25" s="27" t="str">
        <f t="shared" si="5"/>
        <v/>
      </c>
      <c r="CN25" s="3" t="str">
        <f t="shared" si="6"/>
        <v/>
      </c>
    </row>
    <row r="26" spans="1:92">
      <c r="A26" s="5"/>
      <c r="B26" s="38" t="s">
        <v>3835</v>
      </c>
      <c r="C26" s="38"/>
      <c r="D26" s="38" t="s">
        <v>3902</v>
      </c>
      <c r="E26" s="38"/>
      <c r="F26" s="38"/>
      <c r="G26" s="38"/>
      <c r="H26" s="38"/>
      <c r="I26" s="38"/>
      <c r="J26" s="38"/>
      <c r="K26" s="38"/>
      <c r="L26" s="38"/>
      <c r="M26" s="38"/>
      <c r="N26" s="38"/>
      <c r="O26" s="39"/>
      <c r="P26" s="40"/>
      <c r="Q26" s="41"/>
      <c r="R26" s="42"/>
      <c r="S26" s="43"/>
      <c r="T26" s="40"/>
      <c r="U26" s="41"/>
      <c r="V26" s="42"/>
      <c r="W26" s="34"/>
      <c r="X26" s="35"/>
      <c r="Y26" s="36"/>
      <c r="Z26" s="37"/>
      <c r="AA26" s="34"/>
      <c r="AB26" s="35"/>
      <c r="AC26" s="36"/>
      <c r="AD26" s="37"/>
      <c r="AE26" s="34"/>
      <c r="AF26" s="35"/>
      <c r="AG26" s="36"/>
      <c r="AH26" s="37"/>
      <c r="AI26" s="34"/>
      <c r="AJ26" s="35"/>
      <c r="AK26" s="36"/>
      <c r="AL26" s="37"/>
      <c r="AM26" s="34"/>
      <c r="AN26" s="35"/>
      <c r="AO26" s="36"/>
      <c r="AP26" s="37"/>
      <c r="AQ26" s="34"/>
      <c r="AR26" s="35"/>
      <c r="AS26" s="36"/>
      <c r="AT26" s="37"/>
      <c r="AU26" s="34"/>
      <c r="AV26" s="35"/>
      <c r="AW26" s="36"/>
      <c r="AX26" s="37"/>
      <c r="AY26" s="34"/>
      <c r="AZ26" s="35"/>
      <c r="BA26" s="36"/>
      <c r="BB26" s="37"/>
      <c r="BC26" s="34"/>
      <c r="BD26" s="35"/>
      <c r="BE26" s="36"/>
      <c r="BF26" s="37"/>
      <c r="BG26" s="34"/>
      <c r="BH26" s="35"/>
      <c r="BI26" s="36"/>
      <c r="BJ26" s="37"/>
      <c r="BK26" s="807"/>
      <c r="BL26" s="808"/>
      <c r="BM26" s="808"/>
      <c r="BN26" s="809"/>
      <c r="BO26" s="4" t="s">
        <v>3820</v>
      </c>
      <c r="BP26" s="4"/>
      <c r="BQ26" s="4"/>
      <c r="BR26" s="4"/>
      <c r="BU26" s="3">
        <v>10</v>
      </c>
      <c r="BV26" s="24">
        <v>50</v>
      </c>
      <c r="CC26" s="3" t="str">
        <f>AK7&amp;":"&amp;AO7</f>
        <v>0:0</v>
      </c>
      <c r="CD26" s="3" t="str">
        <f>AK8&amp;":"&amp;AO8</f>
        <v>0:0</v>
      </c>
      <c r="CE26" s="3" t="str">
        <f>AK9&amp;":"&amp;AO9</f>
        <v>0:0</v>
      </c>
      <c r="CF26" s="3" t="str">
        <f>AK10&amp;":"&amp;AO10</f>
        <v>0:0</v>
      </c>
      <c r="CG26" s="3" t="str">
        <f>AK11&amp;":"&amp;AO11</f>
        <v>0:0</v>
      </c>
      <c r="CK26" s="70">
        <f>SUM(CK17:CK23)</f>
        <v>0</v>
      </c>
      <c r="CL26" s="27"/>
      <c r="CM26" s="27"/>
      <c r="CN26" s="70">
        <f>SUM(CN17:CN23)</f>
        <v>0</v>
      </c>
    </row>
    <row r="27" spans="1:92">
      <c r="A27" s="5"/>
      <c r="B27" s="38"/>
      <c r="C27" s="38"/>
      <c r="D27" s="38" t="s">
        <v>3909</v>
      </c>
      <c r="E27" s="38"/>
      <c r="F27" s="38"/>
      <c r="G27" s="38"/>
      <c r="H27" s="38"/>
      <c r="I27" s="38"/>
      <c r="J27" s="38"/>
      <c r="K27" s="38"/>
      <c r="L27" s="38"/>
      <c r="M27" s="38"/>
      <c r="N27" s="38"/>
      <c r="O27" s="39"/>
      <c r="P27" s="40"/>
      <c r="Q27" s="41"/>
      <c r="R27" s="42"/>
      <c r="S27" s="43"/>
      <c r="T27" s="40"/>
      <c r="U27" s="41"/>
      <c r="V27" s="42"/>
      <c r="W27" s="34"/>
      <c r="X27" s="35"/>
      <c r="Y27" s="36"/>
      <c r="Z27" s="37"/>
      <c r="AA27" s="34"/>
      <c r="AB27" s="35"/>
      <c r="AC27" s="36"/>
      <c r="AD27" s="37"/>
      <c r="AE27" s="34"/>
      <c r="AF27" s="35"/>
      <c r="AG27" s="36"/>
      <c r="AH27" s="37"/>
      <c r="AI27" s="34"/>
      <c r="AJ27" s="35"/>
      <c r="AK27" s="36"/>
      <c r="AL27" s="37"/>
      <c r="AM27" s="34"/>
      <c r="AN27" s="35"/>
      <c r="AO27" s="36"/>
      <c r="AP27" s="37"/>
      <c r="AQ27" s="34"/>
      <c r="AR27" s="35"/>
      <c r="AS27" s="36"/>
      <c r="AT27" s="37"/>
      <c r="AU27" s="34"/>
      <c r="AV27" s="35"/>
      <c r="AW27" s="36"/>
      <c r="AX27" s="37"/>
      <c r="AY27" s="34"/>
      <c r="AZ27" s="35"/>
      <c r="BA27" s="36"/>
      <c r="BB27" s="37"/>
      <c r="BC27" s="34"/>
      <c r="BD27" s="35"/>
      <c r="BE27" s="36"/>
      <c r="BF27" s="37"/>
      <c r="BG27" s="34"/>
      <c r="BH27" s="35"/>
      <c r="BI27" s="36"/>
      <c r="BJ27" s="37"/>
      <c r="BK27" s="807"/>
      <c r="BL27" s="808"/>
      <c r="BM27" s="808"/>
      <c r="BN27" s="809"/>
      <c r="BO27" s="4" t="s">
        <v>3820</v>
      </c>
      <c r="BP27" s="4"/>
      <c r="BQ27" s="4"/>
      <c r="BR27" s="4"/>
      <c r="BU27" s="3">
        <v>11</v>
      </c>
      <c r="BV27" s="24">
        <v>55</v>
      </c>
      <c r="CB27" s="3" t="s">
        <v>3910</v>
      </c>
      <c r="CC27" s="3" t="str">
        <f>AS7&amp;":"&amp;AW7</f>
        <v>0:0</v>
      </c>
      <c r="CD27" s="3" t="str">
        <f>AS8&amp;":"&amp;AW8</f>
        <v>0:0</v>
      </c>
      <c r="CE27" s="3" t="str">
        <f>AS9&amp;":"&amp;AW9</f>
        <v>0:0</v>
      </c>
      <c r="CF27" s="3" t="str">
        <f>AS10&amp;":"&amp;AW10</f>
        <v>0:0</v>
      </c>
      <c r="CG27" s="3" t="str">
        <f>AS11&amp;":"&amp;AW11</f>
        <v>0:0</v>
      </c>
      <c r="CK27" s="71">
        <f>CK26-CN26</f>
        <v>0</v>
      </c>
      <c r="CL27" s="27"/>
      <c r="CM27" s="27"/>
      <c r="CN27" s="71">
        <f>CN26-CQ26</f>
        <v>0</v>
      </c>
    </row>
    <row r="28" spans="1:92">
      <c r="A28" s="5"/>
      <c r="B28" s="38"/>
      <c r="C28" s="38"/>
      <c r="D28" s="44" t="s">
        <v>3906</v>
      </c>
      <c r="E28" s="38"/>
      <c r="F28" s="38"/>
      <c r="G28" s="38"/>
      <c r="H28" s="38"/>
      <c r="I28" s="38"/>
      <c r="J28" s="38"/>
      <c r="K28" s="38"/>
      <c r="L28" s="38"/>
      <c r="M28" s="38"/>
      <c r="N28" s="38"/>
      <c r="O28" s="29"/>
      <c r="P28" s="30"/>
      <c r="Q28" s="31"/>
      <c r="R28" s="32"/>
      <c r="S28" s="33"/>
      <c r="T28" s="30"/>
      <c r="U28" s="31"/>
      <c r="V28" s="32"/>
      <c r="W28" s="34"/>
      <c r="X28" s="35"/>
      <c r="Y28" s="36"/>
      <c r="Z28" s="37"/>
      <c r="AA28" s="34"/>
      <c r="AB28" s="35"/>
      <c r="AC28" s="36"/>
      <c r="AD28" s="37"/>
      <c r="AE28" s="34"/>
      <c r="AF28" s="35"/>
      <c r="AG28" s="36"/>
      <c r="AH28" s="37"/>
      <c r="AI28" s="34"/>
      <c r="AJ28" s="35"/>
      <c r="AK28" s="36"/>
      <c r="AL28" s="37"/>
      <c r="AM28" s="34"/>
      <c r="AN28" s="35"/>
      <c r="AO28" s="36"/>
      <c r="AP28" s="37"/>
      <c r="AQ28" s="34"/>
      <c r="AR28" s="35"/>
      <c r="AS28" s="36"/>
      <c r="AT28" s="37"/>
      <c r="AU28" s="34"/>
      <c r="AV28" s="35"/>
      <c r="AW28" s="36"/>
      <c r="AX28" s="37"/>
      <c r="AY28" s="34"/>
      <c r="AZ28" s="35"/>
      <c r="BA28" s="36"/>
      <c r="BB28" s="37"/>
      <c r="BC28" s="34"/>
      <c r="BD28" s="35"/>
      <c r="BE28" s="36"/>
      <c r="BF28" s="37"/>
      <c r="BG28" s="34"/>
      <c r="BH28" s="35"/>
      <c r="BI28" s="36"/>
      <c r="BJ28" s="37"/>
      <c r="BK28" s="807"/>
      <c r="BL28" s="808"/>
      <c r="BM28" s="808"/>
      <c r="BN28" s="809"/>
      <c r="BO28" s="4" t="s">
        <v>3820</v>
      </c>
      <c r="BP28" s="4"/>
      <c r="BQ28" s="4"/>
      <c r="BR28" s="4"/>
      <c r="BU28" s="3">
        <v>12</v>
      </c>
      <c r="BV28" s="24"/>
      <c r="CC28" s="3" t="str">
        <f>BB7&amp;":"&amp;BF7</f>
        <v>0:0</v>
      </c>
      <c r="CD28" s="3" t="str">
        <f>BB8&amp;":"&amp;BF8</f>
        <v>0:0</v>
      </c>
      <c r="CE28" s="3" t="str">
        <f>BB9&amp;":"&amp;BF9</f>
        <v>0:0</v>
      </c>
      <c r="CF28" s="3" t="str">
        <f>BB10&amp;":"&amp;BF10</f>
        <v>0:0</v>
      </c>
      <c r="CG28" s="3" t="str">
        <f>BB11&amp;":"&amp;BF11</f>
        <v>0:0</v>
      </c>
      <c r="CK28" s="71"/>
    </row>
    <row r="29" spans="1:92" ht="12.6" thickBot="1">
      <c r="A29" s="5"/>
      <c r="B29" s="38"/>
      <c r="C29" s="38"/>
      <c r="D29" s="38" t="s">
        <v>3907</v>
      </c>
      <c r="E29" s="38"/>
      <c r="F29" s="38"/>
      <c r="G29" s="38"/>
      <c r="H29" s="38"/>
      <c r="I29" s="38"/>
      <c r="J29" s="38"/>
      <c r="K29" s="38"/>
      <c r="L29" s="38"/>
      <c r="M29" s="38"/>
      <c r="N29" s="38"/>
      <c r="O29" s="39"/>
      <c r="P29" s="40"/>
      <c r="Q29" s="41"/>
      <c r="R29" s="42"/>
      <c r="S29" s="43"/>
      <c r="T29" s="40"/>
      <c r="U29" s="41"/>
      <c r="V29" s="42"/>
      <c r="W29" s="34"/>
      <c r="X29" s="35"/>
      <c r="Y29" s="36"/>
      <c r="Z29" s="37"/>
      <c r="AA29" s="34"/>
      <c r="AB29" s="35"/>
      <c r="AC29" s="36"/>
      <c r="AD29" s="37"/>
      <c r="AE29" s="34"/>
      <c r="AF29" s="35"/>
      <c r="AG29" s="36"/>
      <c r="AH29" s="37"/>
      <c r="AI29" s="34"/>
      <c r="AJ29" s="35"/>
      <c r="AK29" s="36"/>
      <c r="AL29" s="37"/>
      <c r="AM29" s="34"/>
      <c r="AN29" s="35"/>
      <c r="AO29" s="36"/>
      <c r="AP29" s="37"/>
      <c r="AQ29" s="34"/>
      <c r="AR29" s="35"/>
      <c r="AS29" s="36"/>
      <c r="AT29" s="37"/>
      <c r="AU29" s="34"/>
      <c r="AV29" s="35"/>
      <c r="AW29" s="36"/>
      <c r="AX29" s="37"/>
      <c r="AY29" s="34"/>
      <c r="AZ29" s="35"/>
      <c r="BA29" s="36"/>
      <c r="BB29" s="37"/>
      <c r="BC29" s="34"/>
      <c r="BD29" s="35"/>
      <c r="BE29" s="36"/>
      <c r="BF29" s="37"/>
      <c r="BG29" s="34"/>
      <c r="BH29" s="35"/>
      <c r="BI29" s="36"/>
      <c r="BJ29" s="37"/>
      <c r="BK29" s="807"/>
      <c r="BL29" s="808"/>
      <c r="BM29" s="808"/>
      <c r="BN29" s="809"/>
      <c r="BO29" s="4" t="s">
        <v>3820</v>
      </c>
      <c r="BP29" s="4"/>
      <c r="BQ29" s="4"/>
      <c r="BR29" s="4"/>
      <c r="BU29" s="3">
        <v>13</v>
      </c>
      <c r="BV29" s="24"/>
      <c r="CK29" s="71"/>
    </row>
    <row r="30" spans="1:92" ht="12.6">
      <c r="A30" s="5"/>
      <c r="B30" s="38"/>
      <c r="C30" s="57"/>
      <c r="D30" s="57" t="s">
        <v>3889</v>
      </c>
      <c r="E30" s="57"/>
      <c r="F30" s="57"/>
      <c r="G30" s="57"/>
      <c r="H30" s="57"/>
      <c r="I30" s="57"/>
      <c r="J30" s="57"/>
      <c r="K30" s="57"/>
      <c r="L30" s="57"/>
      <c r="M30" s="57"/>
      <c r="N30" s="57"/>
      <c r="O30" s="72"/>
      <c r="P30" s="73"/>
      <c r="Q30" s="74"/>
      <c r="R30" s="75"/>
      <c r="S30" s="76"/>
      <c r="T30" s="73"/>
      <c r="U30" s="74"/>
      <c r="V30" s="75"/>
      <c r="W30" s="77"/>
      <c r="X30" s="78"/>
      <c r="Y30" s="79"/>
      <c r="Z30" s="80"/>
      <c r="AA30" s="77"/>
      <c r="AB30" s="78"/>
      <c r="AC30" s="79"/>
      <c r="AD30" s="80"/>
      <c r="AE30" s="77"/>
      <c r="AF30" s="78"/>
      <c r="AG30" s="79"/>
      <c r="AH30" s="80"/>
      <c r="AI30" s="77"/>
      <c r="AJ30" s="78"/>
      <c r="AK30" s="79"/>
      <c r="AL30" s="80"/>
      <c r="AM30" s="77"/>
      <c r="AN30" s="78"/>
      <c r="AO30" s="79"/>
      <c r="AP30" s="80"/>
      <c r="AQ30" s="77"/>
      <c r="AR30" s="78"/>
      <c r="AS30" s="79"/>
      <c r="AT30" s="80"/>
      <c r="AU30" s="77"/>
      <c r="AV30" s="78"/>
      <c r="AW30" s="79"/>
      <c r="AX30" s="80"/>
      <c r="AY30" s="77"/>
      <c r="AZ30" s="78"/>
      <c r="BA30" s="79"/>
      <c r="BB30" s="80"/>
      <c r="BC30" s="77"/>
      <c r="BD30" s="78"/>
      <c r="BE30" s="79"/>
      <c r="BF30" s="80"/>
      <c r="BG30" s="77"/>
      <c r="BH30" s="78"/>
      <c r="BI30" s="79"/>
      <c r="BJ30" s="80"/>
      <c r="BK30" s="810"/>
      <c r="BL30" s="811"/>
      <c r="BM30" s="811"/>
      <c r="BN30" s="812"/>
      <c r="BO30" s="69" t="s">
        <v>3820</v>
      </c>
      <c r="BP30" s="69"/>
      <c r="BQ30" s="69"/>
      <c r="BR30" s="4"/>
      <c r="BU30" s="3">
        <v>14</v>
      </c>
      <c r="BV30" s="24"/>
      <c r="CI30" s="71"/>
    </row>
    <row r="31" spans="1:92">
      <c r="A31" s="5"/>
      <c r="B31" s="38" t="s">
        <v>3841</v>
      </c>
      <c r="C31" s="38"/>
      <c r="D31" s="38" t="s">
        <v>3902</v>
      </c>
      <c r="E31" s="38"/>
      <c r="F31" s="38"/>
      <c r="G31" s="38"/>
      <c r="H31" s="38"/>
      <c r="I31" s="38"/>
      <c r="J31" s="38"/>
      <c r="K31" s="38"/>
      <c r="L31" s="38"/>
      <c r="M31" s="38"/>
      <c r="N31" s="38"/>
      <c r="O31" s="39"/>
      <c r="P31" s="40"/>
      <c r="Q31" s="41"/>
      <c r="R31" s="42"/>
      <c r="S31" s="43"/>
      <c r="T31" s="40"/>
      <c r="U31" s="41"/>
      <c r="V31" s="42"/>
      <c r="W31" s="34"/>
      <c r="X31" s="35"/>
      <c r="Y31" s="36"/>
      <c r="Z31" s="37"/>
      <c r="AA31" s="34"/>
      <c r="AB31" s="35"/>
      <c r="AC31" s="36"/>
      <c r="AD31" s="37"/>
      <c r="AE31" s="34"/>
      <c r="AF31" s="35"/>
      <c r="AG31" s="36"/>
      <c r="AH31" s="37"/>
      <c r="AI31" s="34"/>
      <c r="AJ31" s="35"/>
      <c r="AK31" s="36"/>
      <c r="AL31" s="37"/>
      <c r="AM31" s="34"/>
      <c r="AN31" s="35"/>
      <c r="AO31" s="36"/>
      <c r="AP31" s="37"/>
      <c r="AQ31" s="34"/>
      <c r="AR31" s="35"/>
      <c r="AS31" s="36"/>
      <c r="AT31" s="37"/>
      <c r="AU31" s="34"/>
      <c r="AV31" s="35"/>
      <c r="AW31" s="36"/>
      <c r="AX31" s="37"/>
      <c r="AY31" s="34"/>
      <c r="AZ31" s="35"/>
      <c r="BA31" s="36"/>
      <c r="BB31" s="37"/>
      <c r="BC31" s="34"/>
      <c r="BD31" s="35"/>
      <c r="BE31" s="36"/>
      <c r="BF31" s="37"/>
      <c r="BG31" s="34"/>
      <c r="BH31" s="35"/>
      <c r="BI31" s="36"/>
      <c r="BJ31" s="37"/>
      <c r="BK31" s="807"/>
      <c r="BL31" s="808"/>
      <c r="BM31" s="808"/>
      <c r="BN31" s="809"/>
      <c r="BO31" s="4" t="s">
        <v>3820</v>
      </c>
      <c r="BP31" s="4"/>
      <c r="BQ31" s="4"/>
      <c r="BR31" s="4"/>
      <c r="BU31" s="3">
        <v>15</v>
      </c>
      <c r="BV31" s="24"/>
      <c r="CJ31" s="81"/>
      <c r="CK31" s="81"/>
    </row>
    <row r="32" spans="1:92">
      <c r="A32" s="5"/>
      <c r="B32" s="38"/>
      <c r="C32" s="38"/>
      <c r="D32" s="38" t="s">
        <v>3909</v>
      </c>
      <c r="E32" s="38"/>
      <c r="F32" s="38"/>
      <c r="G32" s="38"/>
      <c r="H32" s="38"/>
      <c r="I32" s="38"/>
      <c r="J32" s="38"/>
      <c r="K32" s="38"/>
      <c r="L32" s="38"/>
      <c r="M32" s="38"/>
      <c r="N32" s="38"/>
      <c r="O32" s="82"/>
      <c r="P32" s="83"/>
      <c r="Q32" s="84"/>
      <c r="R32" s="85"/>
      <c r="S32" s="86"/>
      <c r="T32" s="83"/>
      <c r="U32" s="84"/>
      <c r="V32" s="85"/>
      <c r="W32" s="87"/>
      <c r="X32" s="88"/>
      <c r="Y32" s="89"/>
      <c r="Z32" s="90"/>
      <c r="AA32" s="87"/>
      <c r="AB32" s="88"/>
      <c r="AC32" s="89"/>
      <c r="AD32" s="90"/>
      <c r="AE32" s="87"/>
      <c r="AF32" s="88"/>
      <c r="AG32" s="89"/>
      <c r="AH32" s="90"/>
      <c r="AI32" s="87"/>
      <c r="AJ32" s="88"/>
      <c r="AK32" s="89"/>
      <c r="AL32" s="90"/>
      <c r="AM32" s="87"/>
      <c r="AN32" s="88"/>
      <c r="AO32" s="89"/>
      <c r="AP32" s="90"/>
      <c r="AQ32" s="87"/>
      <c r="AR32" s="88"/>
      <c r="AS32" s="89"/>
      <c r="AT32" s="90"/>
      <c r="AU32" s="87"/>
      <c r="AV32" s="88"/>
      <c r="AW32" s="89"/>
      <c r="AX32" s="90"/>
      <c r="AY32" s="87"/>
      <c r="AZ32" s="88"/>
      <c r="BA32" s="89"/>
      <c r="BB32" s="90"/>
      <c r="BC32" s="87"/>
      <c r="BD32" s="88"/>
      <c r="BE32" s="89"/>
      <c r="BF32" s="90"/>
      <c r="BG32" s="87"/>
      <c r="BH32" s="88"/>
      <c r="BI32" s="89"/>
      <c r="BJ32" s="90"/>
      <c r="BK32" s="815"/>
      <c r="BL32" s="816"/>
      <c r="BM32" s="816"/>
      <c r="BN32" s="817"/>
      <c r="BO32" s="4" t="s">
        <v>3820</v>
      </c>
      <c r="BP32" s="4"/>
      <c r="BQ32" s="4"/>
      <c r="BR32" s="4"/>
      <c r="BU32" s="3">
        <v>16</v>
      </c>
    </row>
    <row r="33" spans="1:92">
      <c r="A33" s="5"/>
      <c r="B33" s="38"/>
      <c r="C33" s="38"/>
      <c r="D33" s="44" t="s">
        <v>3906</v>
      </c>
      <c r="E33" s="38"/>
      <c r="F33" s="38"/>
      <c r="G33" s="38"/>
      <c r="H33" s="38"/>
      <c r="I33" s="38"/>
      <c r="J33" s="38"/>
      <c r="K33" s="38"/>
      <c r="L33" s="38"/>
      <c r="M33" s="38"/>
      <c r="N33" s="91"/>
      <c r="O33" s="29"/>
      <c r="P33" s="30"/>
      <c r="Q33" s="31"/>
      <c r="R33" s="32"/>
      <c r="S33" s="33"/>
      <c r="T33" s="30"/>
      <c r="U33" s="31"/>
      <c r="V33" s="32"/>
      <c r="W33" s="34"/>
      <c r="X33" s="35"/>
      <c r="Y33" s="36"/>
      <c r="Z33" s="37"/>
      <c r="AA33" s="34"/>
      <c r="AB33" s="35"/>
      <c r="AC33" s="36"/>
      <c r="AD33" s="37"/>
      <c r="AE33" s="34"/>
      <c r="AF33" s="35"/>
      <c r="AG33" s="36"/>
      <c r="AH33" s="37"/>
      <c r="AI33" s="34"/>
      <c r="AJ33" s="35"/>
      <c r="AK33" s="36"/>
      <c r="AL33" s="37"/>
      <c r="AM33" s="34"/>
      <c r="AN33" s="35"/>
      <c r="AO33" s="36"/>
      <c r="AP33" s="37"/>
      <c r="AQ33" s="34"/>
      <c r="AR33" s="35"/>
      <c r="AS33" s="36"/>
      <c r="AT33" s="37"/>
      <c r="AU33" s="34"/>
      <c r="AV33" s="35"/>
      <c r="AW33" s="36"/>
      <c r="AX33" s="37"/>
      <c r="AY33" s="34"/>
      <c r="AZ33" s="35"/>
      <c r="BA33" s="36"/>
      <c r="BB33" s="37"/>
      <c r="BC33" s="34"/>
      <c r="BD33" s="35"/>
      <c r="BE33" s="36"/>
      <c r="BF33" s="37"/>
      <c r="BG33" s="34"/>
      <c r="BH33" s="35"/>
      <c r="BI33" s="36"/>
      <c r="BJ33" s="37"/>
      <c r="BK33" s="807"/>
      <c r="BL33" s="808"/>
      <c r="BM33" s="808"/>
      <c r="BN33" s="809"/>
      <c r="BO33" s="4" t="s">
        <v>3820</v>
      </c>
      <c r="BP33" s="4"/>
      <c r="BQ33" s="4"/>
      <c r="BR33" s="4"/>
      <c r="BU33" s="3">
        <v>17</v>
      </c>
    </row>
    <row r="34" spans="1:92" ht="12.6" thickBot="1">
      <c r="A34" s="5"/>
      <c r="B34" s="38"/>
      <c r="C34" s="38"/>
      <c r="D34" s="38" t="s">
        <v>3907</v>
      </c>
      <c r="E34" s="38"/>
      <c r="F34" s="38"/>
      <c r="G34" s="38"/>
      <c r="H34" s="38"/>
      <c r="I34" s="38"/>
      <c r="J34" s="38"/>
      <c r="K34" s="38"/>
      <c r="L34" s="38"/>
      <c r="M34" s="38"/>
      <c r="N34" s="38"/>
      <c r="O34" s="39"/>
      <c r="P34" s="40"/>
      <c r="Q34" s="41"/>
      <c r="R34" s="42"/>
      <c r="S34" s="43"/>
      <c r="T34" s="40"/>
      <c r="U34" s="41"/>
      <c r="V34" s="42"/>
      <c r="W34" s="34"/>
      <c r="X34" s="35"/>
      <c r="Y34" s="36"/>
      <c r="Z34" s="37"/>
      <c r="AA34" s="34"/>
      <c r="AB34" s="35"/>
      <c r="AC34" s="36"/>
      <c r="AD34" s="37"/>
      <c r="AE34" s="34"/>
      <c r="AF34" s="35"/>
      <c r="AG34" s="36"/>
      <c r="AH34" s="37"/>
      <c r="AI34" s="34"/>
      <c r="AJ34" s="35"/>
      <c r="AK34" s="36"/>
      <c r="AL34" s="37"/>
      <c r="AM34" s="34"/>
      <c r="AN34" s="35"/>
      <c r="AO34" s="36"/>
      <c r="AP34" s="37"/>
      <c r="AQ34" s="34"/>
      <c r="AR34" s="35"/>
      <c r="AS34" s="36"/>
      <c r="AT34" s="37"/>
      <c r="AU34" s="34"/>
      <c r="AV34" s="35"/>
      <c r="AW34" s="36"/>
      <c r="AX34" s="37"/>
      <c r="AY34" s="34"/>
      <c r="AZ34" s="35"/>
      <c r="BA34" s="36"/>
      <c r="BB34" s="37"/>
      <c r="BC34" s="34"/>
      <c r="BD34" s="35"/>
      <c r="BE34" s="36"/>
      <c r="BF34" s="37"/>
      <c r="BG34" s="34"/>
      <c r="BH34" s="35"/>
      <c r="BI34" s="36"/>
      <c r="BJ34" s="37"/>
      <c r="BK34" s="807"/>
      <c r="BL34" s="808"/>
      <c r="BM34" s="808"/>
      <c r="BN34" s="809"/>
      <c r="BO34" s="4" t="s">
        <v>3820</v>
      </c>
      <c r="BP34" s="4"/>
      <c r="BQ34" s="4"/>
      <c r="BR34" s="4"/>
      <c r="BU34" s="3">
        <v>18</v>
      </c>
    </row>
    <row r="35" spans="1:92" ht="12.6">
      <c r="A35" s="5"/>
      <c r="B35" s="38"/>
      <c r="C35" s="57"/>
      <c r="D35" s="57" t="s">
        <v>3889</v>
      </c>
      <c r="E35" s="57"/>
      <c r="F35" s="57"/>
      <c r="G35" s="57"/>
      <c r="H35" s="57"/>
      <c r="I35" s="57"/>
      <c r="J35" s="57"/>
      <c r="K35" s="57"/>
      <c r="L35" s="57"/>
      <c r="M35" s="57"/>
      <c r="N35" s="57"/>
      <c r="O35" s="72"/>
      <c r="P35" s="73"/>
      <c r="Q35" s="74"/>
      <c r="R35" s="75"/>
      <c r="S35" s="76"/>
      <c r="T35" s="73"/>
      <c r="U35" s="74"/>
      <c r="V35" s="75"/>
      <c r="W35" s="77"/>
      <c r="X35" s="78"/>
      <c r="Y35" s="79"/>
      <c r="Z35" s="80"/>
      <c r="AA35" s="77"/>
      <c r="AB35" s="78"/>
      <c r="AC35" s="79"/>
      <c r="AD35" s="80"/>
      <c r="AE35" s="77"/>
      <c r="AF35" s="78"/>
      <c r="AG35" s="79"/>
      <c r="AH35" s="80"/>
      <c r="AI35" s="77"/>
      <c r="AJ35" s="78"/>
      <c r="AK35" s="79"/>
      <c r="AL35" s="80"/>
      <c r="AM35" s="77"/>
      <c r="AN35" s="78"/>
      <c r="AO35" s="79"/>
      <c r="AP35" s="80"/>
      <c r="AQ35" s="77"/>
      <c r="AR35" s="78"/>
      <c r="AS35" s="79"/>
      <c r="AT35" s="80"/>
      <c r="AU35" s="77"/>
      <c r="AV35" s="78"/>
      <c r="AW35" s="79"/>
      <c r="AX35" s="80"/>
      <c r="AY35" s="77"/>
      <c r="AZ35" s="78"/>
      <c r="BA35" s="79"/>
      <c r="BB35" s="80"/>
      <c r="BC35" s="77"/>
      <c r="BD35" s="78"/>
      <c r="BE35" s="79"/>
      <c r="BF35" s="80"/>
      <c r="BG35" s="77"/>
      <c r="BH35" s="78"/>
      <c r="BI35" s="79"/>
      <c r="BJ35" s="80"/>
      <c r="BK35" s="810"/>
      <c r="BL35" s="811"/>
      <c r="BM35" s="811"/>
      <c r="BN35" s="812"/>
      <c r="BO35" s="69" t="s">
        <v>3820</v>
      </c>
      <c r="BP35" s="69"/>
      <c r="BQ35" s="69"/>
      <c r="BR35" s="4"/>
      <c r="BU35" s="3">
        <v>19</v>
      </c>
    </row>
    <row r="36" spans="1:92">
      <c r="A36" s="5"/>
      <c r="B36" s="38" t="s">
        <v>3886</v>
      </c>
      <c r="C36" s="38"/>
      <c r="D36" s="38" t="s">
        <v>3902</v>
      </c>
      <c r="E36" s="38"/>
      <c r="F36" s="38"/>
      <c r="G36" s="38"/>
      <c r="H36" s="38"/>
      <c r="I36" s="38"/>
      <c r="J36" s="38"/>
      <c r="K36" s="38"/>
      <c r="L36" s="38"/>
      <c r="M36" s="38"/>
      <c r="N36" s="38"/>
      <c r="O36" s="39"/>
      <c r="P36" s="40"/>
      <c r="Q36" s="41"/>
      <c r="R36" s="42"/>
      <c r="S36" s="43"/>
      <c r="T36" s="40"/>
      <c r="U36" s="41"/>
      <c r="V36" s="42"/>
      <c r="W36" s="34"/>
      <c r="X36" s="35"/>
      <c r="Y36" s="36"/>
      <c r="Z36" s="37"/>
      <c r="AA36" s="34"/>
      <c r="AB36" s="35"/>
      <c r="AC36" s="36"/>
      <c r="AD36" s="37"/>
      <c r="AE36" s="34"/>
      <c r="AF36" s="35"/>
      <c r="AG36" s="36"/>
      <c r="AH36" s="37"/>
      <c r="AI36" s="34"/>
      <c r="AJ36" s="35"/>
      <c r="AK36" s="36"/>
      <c r="AL36" s="37"/>
      <c r="AM36" s="34"/>
      <c r="AN36" s="35"/>
      <c r="AO36" s="36"/>
      <c r="AP36" s="37"/>
      <c r="AQ36" s="34"/>
      <c r="AR36" s="35"/>
      <c r="AS36" s="36"/>
      <c r="AT36" s="37"/>
      <c r="AU36" s="34"/>
      <c r="AV36" s="35"/>
      <c r="AW36" s="36"/>
      <c r="AX36" s="37"/>
      <c r="AY36" s="34"/>
      <c r="AZ36" s="35"/>
      <c r="BA36" s="36"/>
      <c r="BB36" s="37"/>
      <c r="BC36" s="34"/>
      <c r="BD36" s="35"/>
      <c r="BE36" s="36"/>
      <c r="BF36" s="37"/>
      <c r="BG36" s="34"/>
      <c r="BH36" s="35"/>
      <c r="BI36" s="36"/>
      <c r="BJ36" s="37"/>
      <c r="BK36" s="807"/>
      <c r="BL36" s="808"/>
      <c r="BM36" s="808"/>
      <c r="BN36" s="809"/>
      <c r="BO36" s="4" t="s">
        <v>3820</v>
      </c>
      <c r="BP36" s="4"/>
      <c r="BQ36" s="4"/>
      <c r="BR36" s="4"/>
      <c r="BU36" s="3">
        <v>20</v>
      </c>
    </row>
    <row r="37" spans="1:92">
      <c r="A37" s="5"/>
      <c r="B37" s="38"/>
      <c r="C37" s="38"/>
      <c r="D37" s="38" t="s">
        <v>3909</v>
      </c>
      <c r="E37" s="38"/>
      <c r="F37" s="38"/>
      <c r="G37" s="38"/>
      <c r="H37" s="38"/>
      <c r="I37" s="38"/>
      <c r="J37" s="38"/>
      <c r="K37" s="38"/>
      <c r="L37" s="38"/>
      <c r="M37" s="38"/>
      <c r="N37" s="38"/>
      <c r="O37" s="39"/>
      <c r="P37" s="40"/>
      <c r="Q37" s="41"/>
      <c r="R37" s="42"/>
      <c r="S37" s="43"/>
      <c r="T37" s="40"/>
      <c r="U37" s="41"/>
      <c r="V37" s="42"/>
      <c r="W37" s="34"/>
      <c r="X37" s="35"/>
      <c r="Y37" s="36"/>
      <c r="Z37" s="37"/>
      <c r="AA37" s="34"/>
      <c r="AB37" s="35"/>
      <c r="AC37" s="36"/>
      <c r="AD37" s="37"/>
      <c r="AE37" s="34"/>
      <c r="AF37" s="35"/>
      <c r="AG37" s="36"/>
      <c r="AH37" s="37"/>
      <c r="AI37" s="34"/>
      <c r="AJ37" s="35"/>
      <c r="AK37" s="36"/>
      <c r="AL37" s="37"/>
      <c r="AM37" s="34"/>
      <c r="AN37" s="35"/>
      <c r="AO37" s="36"/>
      <c r="AP37" s="37"/>
      <c r="AQ37" s="34"/>
      <c r="AR37" s="35"/>
      <c r="AS37" s="36"/>
      <c r="AT37" s="37"/>
      <c r="AU37" s="34"/>
      <c r="AV37" s="35"/>
      <c r="AW37" s="36"/>
      <c r="AX37" s="37"/>
      <c r="AY37" s="34"/>
      <c r="AZ37" s="35"/>
      <c r="BA37" s="36"/>
      <c r="BB37" s="37"/>
      <c r="BC37" s="34"/>
      <c r="BD37" s="35"/>
      <c r="BE37" s="36"/>
      <c r="BF37" s="37"/>
      <c r="BG37" s="34"/>
      <c r="BH37" s="35"/>
      <c r="BI37" s="36"/>
      <c r="BJ37" s="37"/>
      <c r="BK37" s="807"/>
      <c r="BL37" s="808"/>
      <c r="BM37" s="808"/>
      <c r="BN37" s="809"/>
      <c r="BO37" s="4" t="s">
        <v>3820</v>
      </c>
      <c r="BP37" s="4"/>
      <c r="BQ37" s="4"/>
      <c r="BR37" s="4"/>
      <c r="BU37" s="3">
        <v>21</v>
      </c>
    </row>
    <row r="38" spans="1:92">
      <c r="A38" s="5"/>
      <c r="B38" s="38"/>
      <c r="C38" s="38"/>
      <c r="D38" s="44" t="s">
        <v>3906</v>
      </c>
      <c r="E38" s="38"/>
      <c r="F38" s="38"/>
      <c r="G38" s="38"/>
      <c r="H38" s="38"/>
      <c r="I38" s="38"/>
      <c r="J38" s="38"/>
      <c r="K38" s="38"/>
      <c r="L38" s="38"/>
      <c r="M38" s="38"/>
      <c r="N38" s="38"/>
      <c r="O38" s="29"/>
      <c r="P38" s="30"/>
      <c r="Q38" s="31"/>
      <c r="R38" s="32"/>
      <c r="S38" s="33"/>
      <c r="T38" s="30"/>
      <c r="U38" s="31"/>
      <c r="V38" s="32"/>
      <c r="W38" s="34"/>
      <c r="X38" s="35"/>
      <c r="Y38" s="36"/>
      <c r="Z38" s="37"/>
      <c r="AA38" s="34"/>
      <c r="AB38" s="35"/>
      <c r="AC38" s="36"/>
      <c r="AD38" s="37"/>
      <c r="AE38" s="34"/>
      <c r="AF38" s="35"/>
      <c r="AG38" s="36"/>
      <c r="AH38" s="37"/>
      <c r="AI38" s="34"/>
      <c r="AJ38" s="35"/>
      <c r="AK38" s="36"/>
      <c r="AL38" s="37"/>
      <c r="AM38" s="34"/>
      <c r="AN38" s="35"/>
      <c r="AO38" s="36"/>
      <c r="AP38" s="37"/>
      <c r="AQ38" s="34"/>
      <c r="AR38" s="35"/>
      <c r="AS38" s="36"/>
      <c r="AT38" s="37"/>
      <c r="AU38" s="34"/>
      <c r="AV38" s="35"/>
      <c r="AW38" s="36"/>
      <c r="AX38" s="37"/>
      <c r="AY38" s="34"/>
      <c r="AZ38" s="35"/>
      <c r="BA38" s="36"/>
      <c r="BB38" s="37"/>
      <c r="BC38" s="34"/>
      <c r="BD38" s="35"/>
      <c r="BE38" s="36"/>
      <c r="BF38" s="37"/>
      <c r="BG38" s="34"/>
      <c r="BH38" s="35"/>
      <c r="BI38" s="36"/>
      <c r="BJ38" s="37"/>
      <c r="BK38" s="807"/>
      <c r="BL38" s="808"/>
      <c r="BM38" s="808"/>
      <c r="BN38" s="809"/>
      <c r="BO38" s="4" t="s">
        <v>3820</v>
      </c>
      <c r="BP38" s="4"/>
      <c r="BQ38" s="4"/>
      <c r="BR38" s="4"/>
      <c r="BU38" s="3">
        <v>22</v>
      </c>
    </row>
    <row r="39" spans="1:92" ht="12.6" thickBot="1">
      <c r="A39" s="5"/>
      <c r="B39" s="38"/>
      <c r="C39" s="38"/>
      <c r="D39" s="38" t="s">
        <v>3907</v>
      </c>
      <c r="E39" s="38"/>
      <c r="F39" s="38"/>
      <c r="G39" s="38"/>
      <c r="H39" s="38"/>
      <c r="I39" s="38"/>
      <c r="J39" s="38"/>
      <c r="K39" s="38"/>
      <c r="L39" s="38"/>
      <c r="M39" s="38"/>
      <c r="N39" s="38"/>
      <c r="O39" s="39"/>
      <c r="P39" s="40"/>
      <c r="Q39" s="41"/>
      <c r="R39" s="42"/>
      <c r="S39" s="43"/>
      <c r="T39" s="40"/>
      <c r="U39" s="41"/>
      <c r="V39" s="42"/>
      <c r="W39" s="34"/>
      <c r="X39" s="35"/>
      <c r="Y39" s="36"/>
      <c r="Z39" s="37"/>
      <c r="AA39" s="34"/>
      <c r="AB39" s="35"/>
      <c r="AC39" s="36"/>
      <c r="AD39" s="37"/>
      <c r="AE39" s="34"/>
      <c r="AF39" s="35"/>
      <c r="AG39" s="36"/>
      <c r="AH39" s="37"/>
      <c r="AI39" s="34"/>
      <c r="AJ39" s="35"/>
      <c r="AK39" s="36"/>
      <c r="AL39" s="37"/>
      <c r="AM39" s="34"/>
      <c r="AN39" s="35"/>
      <c r="AO39" s="36"/>
      <c r="AP39" s="37"/>
      <c r="AQ39" s="34"/>
      <c r="AR39" s="35"/>
      <c r="AS39" s="36"/>
      <c r="AT39" s="37"/>
      <c r="AU39" s="34"/>
      <c r="AV39" s="35"/>
      <c r="AW39" s="36"/>
      <c r="AX39" s="37"/>
      <c r="AY39" s="34"/>
      <c r="AZ39" s="35"/>
      <c r="BA39" s="36"/>
      <c r="BB39" s="37"/>
      <c r="BC39" s="34"/>
      <c r="BD39" s="35"/>
      <c r="BE39" s="36"/>
      <c r="BF39" s="37"/>
      <c r="BG39" s="34"/>
      <c r="BH39" s="35"/>
      <c r="BI39" s="36"/>
      <c r="BJ39" s="37"/>
      <c r="BK39" s="807"/>
      <c r="BL39" s="808"/>
      <c r="BM39" s="808"/>
      <c r="BN39" s="809"/>
      <c r="BO39" s="4" t="s">
        <v>3820</v>
      </c>
      <c r="BP39" s="4"/>
      <c r="BQ39" s="4"/>
      <c r="BR39" s="4"/>
      <c r="BU39" s="3">
        <v>23</v>
      </c>
    </row>
    <row r="40" spans="1:92">
      <c r="A40" s="5"/>
      <c r="B40" s="38"/>
      <c r="C40" s="57"/>
      <c r="D40" s="57" t="s">
        <v>3889</v>
      </c>
      <c r="E40" s="57"/>
      <c r="F40" s="57"/>
      <c r="G40" s="57"/>
      <c r="H40" s="57"/>
      <c r="I40" s="57"/>
      <c r="J40" s="57"/>
      <c r="K40" s="57"/>
      <c r="L40" s="57"/>
      <c r="M40" s="57"/>
      <c r="N40" s="57"/>
      <c r="O40" s="72"/>
      <c r="P40" s="73"/>
      <c r="Q40" s="74"/>
      <c r="R40" s="75"/>
      <c r="S40" s="76"/>
      <c r="T40" s="73"/>
      <c r="U40" s="74"/>
      <c r="V40" s="75"/>
      <c r="W40" s="77"/>
      <c r="X40" s="78"/>
      <c r="Y40" s="79"/>
      <c r="Z40" s="80"/>
      <c r="AA40" s="77"/>
      <c r="AB40" s="78"/>
      <c r="AC40" s="79"/>
      <c r="AD40" s="80"/>
      <c r="AE40" s="77"/>
      <c r="AF40" s="78"/>
      <c r="AG40" s="79"/>
      <c r="AH40" s="80"/>
      <c r="AI40" s="77"/>
      <c r="AJ40" s="78"/>
      <c r="AK40" s="79"/>
      <c r="AL40" s="80"/>
      <c r="AM40" s="77"/>
      <c r="AN40" s="78"/>
      <c r="AO40" s="79"/>
      <c r="AP40" s="80"/>
      <c r="AQ40" s="77"/>
      <c r="AR40" s="78"/>
      <c r="AS40" s="79"/>
      <c r="AT40" s="80"/>
      <c r="AU40" s="77"/>
      <c r="AV40" s="78"/>
      <c r="AW40" s="79"/>
      <c r="AX40" s="80"/>
      <c r="AY40" s="77"/>
      <c r="AZ40" s="78"/>
      <c r="BA40" s="79"/>
      <c r="BB40" s="80"/>
      <c r="BC40" s="77"/>
      <c r="BD40" s="78"/>
      <c r="BE40" s="79"/>
      <c r="BF40" s="80"/>
      <c r="BG40" s="77"/>
      <c r="BH40" s="78"/>
      <c r="BI40" s="79"/>
      <c r="BJ40" s="80"/>
      <c r="BK40" s="810"/>
      <c r="BL40" s="813"/>
      <c r="BM40" s="813"/>
      <c r="BN40" s="814"/>
      <c r="BO40" s="69" t="s">
        <v>3820</v>
      </c>
      <c r="BP40" s="69"/>
      <c r="BQ40" s="69"/>
      <c r="BR40" s="4"/>
      <c r="BU40" s="3">
        <v>24</v>
      </c>
      <c r="CI40" s="92"/>
    </row>
    <row r="41" spans="1:92">
      <c r="A41" s="5"/>
      <c r="B41" s="38" t="s">
        <v>3887</v>
      </c>
      <c r="C41" s="38"/>
      <c r="D41" s="38" t="s">
        <v>3902</v>
      </c>
      <c r="E41" s="38"/>
      <c r="F41" s="38"/>
      <c r="G41" s="38"/>
      <c r="H41" s="38"/>
      <c r="I41" s="38"/>
      <c r="J41" s="38"/>
      <c r="K41" s="38"/>
      <c r="L41" s="38"/>
      <c r="M41" s="38"/>
      <c r="N41" s="38"/>
      <c r="O41" s="39"/>
      <c r="P41" s="40"/>
      <c r="Q41" s="41"/>
      <c r="R41" s="42"/>
      <c r="S41" s="43"/>
      <c r="T41" s="40"/>
      <c r="U41" s="41"/>
      <c r="V41" s="42"/>
      <c r="W41" s="34"/>
      <c r="X41" s="35"/>
      <c r="Y41" s="36"/>
      <c r="Z41" s="37"/>
      <c r="AA41" s="34"/>
      <c r="AB41" s="35"/>
      <c r="AC41" s="36"/>
      <c r="AD41" s="37"/>
      <c r="AE41" s="34"/>
      <c r="AF41" s="35"/>
      <c r="AG41" s="36"/>
      <c r="AH41" s="37"/>
      <c r="AI41" s="34"/>
      <c r="AJ41" s="35"/>
      <c r="AK41" s="36"/>
      <c r="AL41" s="37"/>
      <c r="AM41" s="34"/>
      <c r="AN41" s="35"/>
      <c r="AO41" s="36"/>
      <c r="AP41" s="37"/>
      <c r="AQ41" s="34"/>
      <c r="AR41" s="35"/>
      <c r="AS41" s="36"/>
      <c r="AT41" s="37"/>
      <c r="AU41" s="34"/>
      <c r="AV41" s="35"/>
      <c r="AW41" s="36"/>
      <c r="AX41" s="37"/>
      <c r="AY41" s="34"/>
      <c r="AZ41" s="35"/>
      <c r="BA41" s="36"/>
      <c r="BB41" s="37"/>
      <c r="BC41" s="34"/>
      <c r="BD41" s="35"/>
      <c r="BE41" s="36"/>
      <c r="BF41" s="37"/>
      <c r="BG41" s="34"/>
      <c r="BH41" s="35"/>
      <c r="BI41" s="36"/>
      <c r="BJ41" s="37"/>
      <c r="BK41" s="807"/>
      <c r="BL41" s="808"/>
      <c r="BM41" s="808"/>
      <c r="BN41" s="809"/>
      <c r="BO41" s="4" t="s">
        <v>3820</v>
      </c>
      <c r="BP41" s="4"/>
      <c r="BQ41" s="4"/>
      <c r="BR41" s="4"/>
    </row>
    <row r="42" spans="1:92">
      <c r="A42" s="5"/>
      <c r="B42" s="38"/>
      <c r="C42" s="38"/>
      <c r="D42" s="38" t="s">
        <v>3909</v>
      </c>
      <c r="E42" s="38"/>
      <c r="F42" s="38"/>
      <c r="G42" s="38"/>
      <c r="H42" s="38"/>
      <c r="I42" s="38"/>
      <c r="J42" s="38"/>
      <c r="K42" s="38"/>
      <c r="L42" s="38"/>
      <c r="M42" s="38"/>
      <c r="N42" s="38"/>
      <c r="O42" s="82"/>
      <c r="P42" s="83"/>
      <c r="Q42" s="84"/>
      <c r="R42" s="85"/>
      <c r="S42" s="86"/>
      <c r="T42" s="83"/>
      <c r="U42" s="84"/>
      <c r="V42" s="85"/>
      <c r="W42" s="87"/>
      <c r="X42" s="88"/>
      <c r="Y42" s="89"/>
      <c r="Z42" s="90"/>
      <c r="AA42" s="87"/>
      <c r="AB42" s="88"/>
      <c r="AC42" s="89"/>
      <c r="AD42" s="90"/>
      <c r="AE42" s="87"/>
      <c r="AF42" s="88"/>
      <c r="AG42" s="89"/>
      <c r="AH42" s="90"/>
      <c r="AI42" s="87"/>
      <c r="AJ42" s="88"/>
      <c r="AK42" s="89"/>
      <c r="AL42" s="90"/>
      <c r="AM42" s="87"/>
      <c r="AN42" s="88"/>
      <c r="AO42" s="89"/>
      <c r="AP42" s="90"/>
      <c r="AQ42" s="87"/>
      <c r="AR42" s="88"/>
      <c r="AS42" s="89"/>
      <c r="AT42" s="90"/>
      <c r="AU42" s="87"/>
      <c r="AV42" s="88"/>
      <c r="AW42" s="89"/>
      <c r="AX42" s="90"/>
      <c r="AY42" s="87"/>
      <c r="AZ42" s="88"/>
      <c r="BA42" s="89"/>
      <c r="BB42" s="90"/>
      <c r="BC42" s="87"/>
      <c r="BD42" s="88"/>
      <c r="BE42" s="89"/>
      <c r="BF42" s="90"/>
      <c r="BG42" s="87"/>
      <c r="BH42" s="88"/>
      <c r="BI42" s="89"/>
      <c r="BJ42" s="90"/>
      <c r="BK42" s="815"/>
      <c r="BL42" s="816"/>
      <c r="BM42" s="816"/>
      <c r="BN42" s="817"/>
      <c r="BO42" s="4" t="s">
        <v>3820</v>
      </c>
      <c r="BP42" s="4"/>
      <c r="BQ42" s="4"/>
      <c r="BR42" s="4"/>
      <c r="CN42" s="3" t="s">
        <v>3911</v>
      </c>
    </row>
    <row r="43" spans="1:92">
      <c r="A43" s="5"/>
      <c r="B43" s="38"/>
      <c r="C43" s="38"/>
      <c r="D43" s="44" t="s">
        <v>3906</v>
      </c>
      <c r="E43" s="38"/>
      <c r="F43" s="38"/>
      <c r="G43" s="38"/>
      <c r="H43" s="38"/>
      <c r="I43" s="38"/>
      <c r="J43" s="38"/>
      <c r="K43" s="38"/>
      <c r="L43" s="38"/>
      <c r="M43" s="38"/>
      <c r="N43" s="38"/>
      <c r="O43" s="39"/>
      <c r="P43" s="40"/>
      <c r="Q43" s="41"/>
      <c r="R43" s="42"/>
      <c r="S43" s="43"/>
      <c r="T43" s="40"/>
      <c r="U43" s="41"/>
      <c r="V43" s="42"/>
      <c r="W43" s="34"/>
      <c r="X43" s="35"/>
      <c r="Y43" s="36"/>
      <c r="Z43" s="37"/>
      <c r="AA43" s="34"/>
      <c r="AB43" s="35"/>
      <c r="AC43" s="36"/>
      <c r="AD43" s="37"/>
      <c r="AE43" s="34"/>
      <c r="AF43" s="35"/>
      <c r="AG43" s="36"/>
      <c r="AH43" s="37"/>
      <c r="AI43" s="34"/>
      <c r="AJ43" s="35"/>
      <c r="AK43" s="36"/>
      <c r="AL43" s="37"/>
      <c r="AM43" s="34"/>
      <c r="AN43" s="35"/>
      <c r="AO43" s="36"/>
      <c r="AP43" s="37"/>
      <c r="AQ43" s="34"/>
      <c r="AR43" s="35"/>
      <c r="AS43" s="36"/>
      <c r="AT43" s="37"/>
      <c r="AU43" s="34"/>
      <c r="AV43" s="35"/>
      <c r="AW43" s="36"/>
      <c r="AX43" s="37"/>
      <c r="AY43" s="34"/>
      <c r="AZ43" s="35"/>
      <c r="BA43" s="36"/>
      <c r="BB43" s="37"/>
      <c r="BC43" s="34"/>
      <c r="BD43" s="35"/>
      <c r="BE43" s="36"/>
      <c r="BF43" s="37"/>
      <c r="BG43" s="34"/>
      <c r="BH43" s="35"/>
      <c r="BI43" s="36"/>
      <c r="BJ43" s="37"/>
      <c r="BK43" s="807"/>
      <c r="BL43" s="808"/>
      <c r="BM43" s="808"/>
      <c r="BN43" s="809"/>
      <c r="BO43" s="4" t="s">
        <v>3820</v>
      </c>
      <c r="BP43" s="4"/>
      <c r="BQ43" s="4"/>
      <c r="BR43" s="4"/>
    </row>
    <row r="44" spans="1:92">
      <c r="A44" s="5"/>
      <c r="B44" s="38"/>
      <c r="C44" s="38"/>
      <c r="D44" s="38" t="s">
        <v>3907</v>
      </c>
      <c r="E44" s="38"/>
      <c r="F44" s="38"/>
      <c r="G44" s="38"/>
      <c r="H44" s="38"/>
      <c r="I44" s="38"/>
      <c r="J44" s="38"/>
      <c r="K44" s="38"/>
      <c r="L44" s="38"/>
      <c r="M44" s="38"/>
      <c r="N44" s="38"/>
      <c r="O44" s="39"/>
      <c r="P44" s="40"/>
      <c r="Q44" s="41"/>
      <c r="R44" s="42"/>
      <c r="S44" s="43"/>
      <c r="T44" s="40"/>
      <c r="U44" s="41"/>
      <c r="V44" s="42"/>
      <c r="W44" s="34"/>
      <c r="X44" s="35"/>
      <c r="Y44" s="36"/>
      <c r="Z44" s="37"/>
      <c r="AA44" s="34"/>
      <c r="AB44" s="35"/>
      <c r="AC44" s="36"/>
      <c r="AD44" s="37"/>
      <c r="AE44" s="34"/>
      <c r="AF44" s="35"/>
      <c r="AG44" s="36"/>
      <c r="AH44" s="37"/>
      <c r="AI44" s="34"/>
      <c r="AJ44" s="35"/>
      <c r="AK44" s="36"/>
      <c r="AL44" s="37"/>
      <c r="AM44" s="34"/>
      <c r="AN44" s="35"/>
      <c r="AO44" s="36"/>
      <c r="AP44" s="37"/>
      <c r="AQ44" s="34"/>
      <c r="AR44" s="35"/>
      <c r="AS44" s="36"/>
      <c r="AT44" s="37"/>
      <c r="AU44" s="34"/>
      <c r="AV44" s="35"/>
      <c r="AW44" s="36"/>
      <c r="AX44" s="37"/>
      <c r="AY44" s="34"/>
      <c r="AZ44" s="35"/>
      <c r="BA44" s="36"/>
      <c r="BB44" s="37"/>
      <c r="BC44" s="34"/>
      <c r="BD44" s="35"/>
      <c r="BE44" s="36"/>
      <c r="BF44" s="37"/>
      <c r="BG44" s="34"/>
      <c r="BH44" s="35"/>
      <c r="BI44" s="36"/>
      <c r="BJ44" s="37"/>
      <c r="BK44" s="807"/>
      <c r="BL44" s="808"/>
      <c r="BM44" s="808"/>
      <c r="BN44" s="809"/>
      <c r="BO44" s="4" t="s">
        <v>3820</v>
      </c>
      <c r="BP44" s="4"/>
      <c r="BQ44" s="4"/>
      <c r="BR44" s="4"/>
    </row>
    <row r="45" spans="1:92">
      <c r="A45" s="5" t="s">
        <v>3912</v>
      </c>
      <c r="B45" s="4"/>
      <c r="C45" s="4"/>
      <c r="D45" s="4"/>
      <c r="E45" s="4"/>
      <c r="F45" s="4"/>
      <c r="G45" s="4"/>
      <c r="H45" s="4"/>
      <c r="I45" s="4"/>
      <c r="J45" s="4"/>
      <c r="K45" s="4"/>
      <c r="L45" s="4"/>
      <c r="M45" s="4"/>
      <c r="N45" s="4"/>
      <c r="O45" s="93"/>
      <c r="P45" s="93"/>
      <c r="Q45" s="93"/>
      <c r="R45" s="93"/>
      <c r="S45" s="93"/>
      <c r="T45" s="93"/>
      <c r="U45" s="93"/>
      <c r="V45" s="93"/>
      <c r="W45" s="93"/>
      <c r="X45" s="93"/>
      <c r="Y45" s="93"/>
      <c r="Z45" s="93"/>
      <c r="AA45" s="93"/>
      <c r="AB45" s="93"/>
      <c r="AC45" s="93"/>
      <c r="AD45" s="93"/>
      <c r="AE45" s="93"/>
      <c r="AF45" s="93"/>
      <c r="AG45" s="93"/>
      <c r="AH45" s="93"/>
      <c r="AI45" s="93"/>
      <c r="AJ45" s="93"/>
      <c r="AK45" s="93"/>
      <c r="AL45" s="93"/>
      <c r="AM45" s="93"/>
      <c r="AN45" s="93"/>
      <c r="AO45" s="93"/>
      <c r="AP45" s="93"/>
      <c r="AQ45" s="93"/>
      <c r="AR45" s="93"/>
      <c r="AS45" s="93"/>
      <c r="AT45" s="93"/>
      <c r="AU45" s="93"/>
      <c r="AV45" s="93"/>
      <c r="AW45" s="93"/>
      <c r="AX45" s="93"/>
      <c r="AY45" s="93"/>
      <c r="AZ45" s="93"/>
      <c r="BA45" s="93"/>
      <c r="BB45" s="93"/>
      <c r="BC45" s="93"/>
      <c r="BD45" s="93"/>
      <c r="BE45" s="93"/>
      <c r="BF45" s="93"/>
      <c r="BG45" s="93"/>
      <c r="BH45" s="93"/>
      <c r="BI45" s="93"/>
      <c r="BJ45" s="93"/>
      <c r="BK45" s="93"/>
      <c r="BL45" s="93"/>
      <c r="BM45" s="93"/>
      <c r="BN45" s="93"/>
      <c r="BO45" s="4"/>
      <c r="BP45" s="4"/>
      <c r="BQ45" s="4"/>
      <c r="BR45" s="4"/>
    </row>
    <row r="46" spans="1:92">
      <c r="A46" s="5"/>
      <c r="B46" s="4"/>
      <c r="C46" s="4"/>
      <c r="D46" s="4" t="s">
        <v>3889</v>
      </c>
      <c r="E46" s="4"/>
      <c r="F46" s="4"/>
      <c r="G46" s="4"/>
      <c r="H46" s="4"/>
      <c r="I46" s="4"/>
      <c r="J46" s="4"/>
      <c r="K46" s="4"/>
      <c r="L46" s="4"/>
      <c r="M46" s="4"/>
      <c r="N46" s="4"/>
      <c r="O46" s="29"/>
      <c r="P46" s="30"/>
      <c r="Q46" s="31"/>
      <c r="R46" s="32"/>
      <c r="S46" s="33"/>
      <c r="T46" s="30"/>
      <c r="U46" s="31"/>
      <c r="V46" s="32"/>
      <c r="W46" s="34"/>
      <c r="X46" s="35"/>
      <c r="Y46" s="36"/>
      <c r="Z46" s="37"/>
      <c r="AA46" s="34"/>
      <c r="AB46" s="35"/>
      <c r="AC46" s="36"/>
      <c r="AD46" s="37"/>
      <c r="AE46" s="34"/>
      <c r="AF46" s="35"/>
      <c r="AG46" s="36"/>
      <c r="AH46" s="37"/>
      <c r="AI46" s="34"/>
      <c r="AJ46" s="35"/>
      <c r="AK46" s="36"/>
      <c r="AL46" s="37"/>
      <c r="AM46" s="34"/>
      <c r="AN46" s="35"/>
      <c r="AO46" s="36"/>
      <c r="AP46" s="37"/>
      <c r="AQ46" s="34"/>
      <c r="AR46" s="35"/>
      <c r="AS46" s="36"/>
      <c r="AT46" s="37"/>
      <c r="AU46" s="34"/>
      <c r="AV46" s="35"/>
      <c r="AW46" s="36"/>
      <c r="AX46" s="37"/>
      <c r="AY46" s="34"/>
      <c r="AZ46" s="35"/>
      <c r="BA46" s="36"/>
      <c r="BB46" s="37"/>
      <c r="BC46" s="34"/>
      <c r="BD46" s="35"/>
      <c r="BE46" s="36"/>
      <c r="BF46" s="37"/>
      <c r="BG46" s="34"/>
      <c r="BH46" s="35"/>
      <c r="BI46" s="36"/>
      <c r="BJ46" s="37"/>
      <c r="BK46" s="807"/>
      <c r="BL46" s="808"/>
      <c r="BM46" s="808"/>
      <c r="BN46" s="809"/>
      <c r="BO46" s="4" t="s">
        <v>3820</v>
      </c>
      <c r="BP46" s="4"/>
      <c r="BQ46" s="4"/>
      <c r="BR46" s="4"/>
    </row>
    <row r="47" spans="1:92">
      <c r="A47" s="5"/>
      <c r="B47" s="38"/>
      <c r="C47" s="38"/>
      <c r="D47" s="38" t="s">
        <v>3902</v>
      </c>
      <c r="E47" s="38"/>
      <c r="F47" s="38"/>
      <c r="G47" s="38"/>
      <c r="H47" s="38"/>
      <c r="I47" s="38"/>
      <c r="J47" s="38"/>
      <c r="K47" s="38"/>
      <c r="L47" s="38"/>
      <c r="M47" s="38"/>
      <c r="N47" s="38"/>
      <c r="O47" s="39"/>
      <c r="P47" s="40"/>
      <c r="Q47" s="41"/>
      <c r="R47" s="42"/>
      <c r="S47" s="43"/>
      <c r="T47" s="40"/>
      <c r="U47" s="41"/>
      <c r="V47" s="42"/>
      <c r="W47" s="34"/>
      <c r="X47" s="35"/>
      <c r="Y47" s="36"/>
      <c r="Z47" s="37"/>
      <c r="AA47" s="34"/>
      <c r="AB47" s="35"/>
      <c r="AC47" s="36"/>
      <c r="AD47" s="37"/>
      <c r="AE47" s="34"/>
      <c r="AF47" s="35"/>
      <c r="AG47" s="36"/>
      <c r="AH47" s="37"/>
      <c r="AI47" s="34"/>
      <c r="AJ47" s="35"/>
      <c r="AK47" s="36"/>
      <c r="AL47" s="37"/>
      <c r="AM47" s="34"/>
      <c r="AN47" s="35"/>
      <c r="AO47" s="36"/>
      <c r="AP47" s="37"/>
      <c r="AQ47" s="34"/>
      <c r="AR47" s="35"/>
      <c r="AS47" s="36"/>
      <c r="AT47" s="37"/>
      <c r="AU47" s="34"/>
      <c r="AV47" s="35"/>
      <c r="AW47" s="36"/>
      <c r="AX47" s="37"/>
      <c r="AY47" s="34"/>
      <c r="AZ47" s="35"/>
      <c r="BA47" s="36"/>
      <c r="BB47" s="37"/>
      <c r="BC47" s="34"/>
      <c r="BD47" s="35"/>
      <c r="BE47" s="36"/>
      <c r="BF47" s="37"/>
      <c r="BG47" s="34"/>
      <c r="BH47" s="35"/>
      <c r="BI47" s="36"/>
      <c r="BJ47" s="37"/>
      <c r="BK47" s="807"/>
      <c r="BL47" s="808"/>
      <c r="BM47" s="808"/>
      <c r="BN47" s="809"/>
      <c r="BO47" s="4" t="s">
        <v>3820</v>
      </c>
      <c r="BP47" s="4"/>
      <c r="BQ47" s="4"/>
      <c r="BR47" s="4"/>
    </row>
    <row r="48" spans="1:92">
      <c r="A48" s="5"/>
      <c r="B48" s="38"/>
      <c r="C48" s="38"/>
      <c r="D48" s="38" t="s">
        <v>3909</v>
      </c>
      <c r="E48" s="38"/>
      <c r="F48" s="38"/>
      <c r="G48" s="38"/>
      <c r="H48" s="38"/>
      <c r="I48" s="38"/>
      <c r="J48" s="38"/>
      <c r="K48" s="38"/>
      <c r="L48" s="38"/>
      <c r="M48" s="38"/>
      <c r="N48" s="38"/>
      <c r="O48" s="39"/>
      <c r="P48" s="40"/>
      <c r="Q48" s="41"/>
      <c r="R48" s="42"/>
      <c r="S48" s="43"/>
      <c r="T48" s="40"/>
      <c r="U48" s="41"/>
      <c r="V48" s="42"/>
      <c r="W48" s="34"/>
      <c r="X48" s="35"/>
      <c r="Y48" s="36"/>
      <c r="Z48" s="37"/>
      <c r="AA48" s="34"/>
      <c r="AB48" s="35"/>
      <c r="AC48" s="36"/>
      <c r="AD48" s="37"/>
      <c r="AE48" s="34"/>
      <c r="AF48" s="35"/>
      <c r="AG48" s="36"/>
      <c r="AH48" s="37"/>
      <c r="AI48" s="34"/>
      <c r="AJ48" s="35"/>
      <c r="AK48" s="36"/>
      <c r="AL48" s="37"/>
      <c r="AM48" s="34"/>
      <c r="AN48" s="35"/>
      <c r="AO48" s="36"/>
      <c r="AP48" s="37"/>
      <c r="AQ48" s="34"/>
      <c r="AR48" s="35"/>
      <c r="AS48" s="36"/>
      <c r="AT48" s="37"/>
      <c r="AU48" s="34"/>
      <c r="AV48" s="35"/>
      <c r="AW48" s="36"/>
      <c r="AX48" s="37"/>
      <c r="AY48" s="34"/>
      <c r="AZ48" s="35"/>
      <c r="BA48" s="36"/>
      <c r="BB48" s="37"/>
      <c r="BC48" s="34"/>
      <c r="BD48" s="35"/>
      <c r="BE48" s="36"/>
      <c r="BF48" s="37"/>
      <c r="BG48" s="34"/>
      <c r="BH48" s="35"/>
      <c r="BI48" s="36"/>
      <c r="BJ48" s="37"/>
      <c r="BK48" s="807"/>
      <c r="BL48" s="808"/>
      <c r="BM48" s="808"/>
      <c r="BN48" s="809"/>
      <c r="BO48" s="4" t="s">
        <v>3820</v>
      </c>
      <c r="BP48" s="4"/>
      <c r="BQ48" s="4"/>
      <c r="BR48" s="4"/>
    </row>
    <row r="49" spans="1:70">
      <c r="A49" s="9"/>
      <c r="B49" s="9"/>
      <c r="C49" s="9"/>
      <c r="D49" s="44" t="s">
        <v>3906</v>
      </c>
      <c r="E49" s="9"/>
      <c r="F49" s="9"/>
      <c r="G49" s="9"/>
      <c r="H49" s="9"/>
      <c r="I49" s="9"/>
      <c r="J49" s="9"/>
      <c r="K49" s="9"/>
      <c r="L49" s="9"/>
      <c r="M49" s="9"/>
      <c r="N49" s="9"/>
      <c r="O49" s="29"/>
      <c r="P49" s="30"/>
      <c r="Q49" s="31"/>
      <c r="R49" s="32"/>
      <c r="S49" s="33"/>
      <c r="T49" s="30"/>
      <c r="U49" s="31"/>
      <c r="V49" s="32"/>
      <c r="W49" s="34"/>
      <c r="X49" s="35"/>
      <c r="Y49" s="36"/>
      <c r="Z49" s="37"/>
      <c r="AA49" s="34"/>
      <c r="AB49" s="35"/>
      <c r="AC49" s="36"/>
      <c r="AD49" s="37"/>
      <c r="AE49" s="34"/>
      <c r="AF49" s="35"/>
      <c r="AG49" s="36"/>
      <c r="AH49" s="37"/>
      <c r="AI49" s="34"/>
      <c r="AJ49" s="35"/>
      <c r="AK49" s="36"/>
      <c r="AL49" s="37"/>
      <c r="AM49" s="34"/>
      <c r="AN49" s="35"/>
      <c r="AO49" s="36"/>
      <c r="AP49" s="37"/>
      <c r="AQ49" s="34"/>
      <c r="AR49" s="35"/>
      <c r="AS49" s="36"/>
      <c r="AT49" s="37"/>
      <c r="AU49" s="34"/>
      <c r="AV49" s="35"/>
      <c r="AW49" s="36"/>
      <c r="AX49" s="37"/>
      <c r="AY49" s="34"/>
      <c r="AZ49" s="35"/>
      <c r="BA49" s="36"/>
      <c r="BB49" s="37"/>
      <c r="BC49" s="34"/>
      <c r="BD49" s="35"/>
      <c r="BE49" s="36"/>
      <c r="BF49" s="37"/>
      <c r="BG49" s="34"/>
      <c r="BH49" s="35"/>
      <c r="BI49" s="36"/>
      <c r="BJ49" s="37"/>
      <c r="BK49" s="807"/>
      <c r="BL49" s="808"/>
      <c r="BM49" s="808"/>
      <c r="BN49" s="809"/>
      <c r="BO49" s="4" t="s">
        <v>3820</v>
      </c>
      <c r="BP49" s="8"/>
      <c r="BQ49" s="8"/>
      <c r="BR49" s="8"/>
    </row>
    <row r="50" spans="1:70">
      <c r="A50" s="9"/>
      <c r="B50" s="9"/>
      <c r="C50" s="9"/>
      <c r="D50" s="38" t="s">
        <v>3907</v>
      </c>
      <c r="E50" s="9"/>
      <c r="F50" s="9"/>
      <c r="G50" s="9"/>
      <c r="H50" s="9"/>
      <c r="I50" s="9"/>
      <c r="J50" s="9"/>
      <c r="K50" s="9"/>
      <c r="L50" s="9"/>
      <c r="M50" s="9"/>
      <c r="N50" s="9"/>
      <c r="O50" s="39"/>
      <c r="P50" s="40"/>
      <c r="Q50" s="41"/>
      <c r="R50" s="42"/>
      <c r="S50" s="43"/>
      <c r="T50" s="40"/>
      <c r="U50" s="41"/>
      <c r="V50" s="42"/>
      <c r="W50" s="34"/>
      <c r="X50" s="35"/>
      <c r="Y50" s="36"/>
      <c r="Z50" s="37"/>
      <c r="AA50" s="34"/>
      <c r="AB50" s="35"/>
      <c r="AC50" s="36"/>
      <c r="AD50" s="37"/>
      <c r="AE50" s="34"/>
      <c r="AF50" s="35"/>
      <c r="AG50" s="36"/>
      <c r="AH50" s="37"/>
      <c r="AI50" s="34"/>
      <c r="AJ50" s="35"/>
      <c r="AK50" s="36"/>
      <c r="AL50" s="37"/>
      <c r="AM50" s="34"/>
      <c r="AN50" s="35"/>
      <c r="AO50" s="36"/>
      <c r="AP50" s="37"/>
      <c r="AQ50" s="34"/>
      <c r="AR50" s="35"/>
      <c r="AS50" s="36"/>
      <c r="AT50" s="37"/>
      <c r="AU50" s="34"/>
      <c r="AV50" s="35"/>
      <c r="AW50" s="36"/>
      <c r="AX50" s="37"/>
      <c r="AY50" s="34"/>
      <c r="AZ50" s="35"/>
      <c r="BA50" s="36"/>
      <c r="BB50" s="37"/>
      <c r="BC50" s="34"/>
      <c r="BD50" s="35"/>
      <c r="BE50" s="36"/>
      <c r="BF50" s="37"/>
      <c r="BG50" s="34"/>
      <c r="BH50" s="35"/>
      <c r="BI50" s="36"/>
      <c r="BJ50" s="37"/>
      <c r="BK50" s="807"/>
      <c r="BL50" s="808"/>
      <c r="BM50" s="808"/>
      <c r="BN50" s="809"/>
      <c r="BO50" s="4" t="s">
        <v>3820</v>
      </c>
      <c r="BP50" s="8"/>
      <c r="BQ50" s="8"/>
      <c r="BR50" s="8"/>
    </row>
    <row r="51" spans="1:70">
      <c r="A51" s="8"/>
      <c r="B51" s="8"/>
      <c r="C51" s="8"/>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c r="BQ51" s="8"/>
      <c r="BR51" s="8"/>
    </row>
    <row r="52" spans="1:70">
      <c r="A52" s="8"/>
      <c r="B52" s="8"/>
      <c r="C52" s="8"/>
      <c r="D52" s="8"/>
      <c r="E52" s="8"/>
      <c r="F52" s="8"/>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c r="BQ52" s="8"/>
      <c r="BR52" s="8"/>
    </row>
    <row r="53" spans="1:70">
      <c r="A53" s="8"/>
      <c r="B53" s="8"/>
      <c r="C53" s="8"/>
      <c r="D53" s="8"/>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c r="AS53" s="8"/>
      <c r="AT53" s="8"/>
      <c r="AU53" s="8"/>
      <c r="AV53" s="8"/>
      <c r="AW53" s="8"/>
      <c r="AX53" s="8"/>
      <c r="AY53" s="8"/>
      <c r="AZ53" s="8"/>
      <c r="BA53" s="8"/>
      <c r="BB53" s="8"/>
      <c r="BC53" s="8"/>
      <c r="BD53" s="8"/>
      <c r="BE53" s="8"/>
      <c r="BF53" s="8"/>
      <c r="BG53" s="8"/>
      <c r="BH53" s="8"/>
    </row>
    <row r="54" spans="1:70">
      <c r="A54" s="8"/>
      <c r="B54" s="8"/>
      <c r="C54" s="8"/>
      <c r="D54" s="8"/>
      <c r="E54" s="8"/>
      <c r="F54" s="8"/>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c r="AS54" s="8"/>
      <c r="AT54" s="8"/>
      <c r="AU54" s="8"/>
      <c r="AV54" s="8"/>
      <c r="AW54" s="8"/>
      <c r="AX54" s="8"/>
      <c r="AY54" s="8"/>
      <c r="AZ54" s="8"/>
      <c r="BA54" s="8"/>
      <c r="BB54" s="8"/>
      <c r="BC54" s="8"/>
      <c r="BD54" s="8"/>
      <c r="BE54" s="8"/>
      <c r="BF54" s="8"/>
      <c r="BG54" s="8"/>
      <c r="BH54" s="8"/>
    </row>
    <row r="55" spans="1:70">
      <c r="A55" s="8"/>
      <c r="B55" s="8"/>
      <c r="C55" s="8"/>
      <c r="D55" s="8"/>
      <c r="E55" s="8"/>
      <c r="F55" s="8"/>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row>
    <row r="56" spans="1:70">
      <c r="A56" s="8"/>
      <c r="B56" s="8"/>
      <c r="C56" s="8"/>
      <c r="D56" s="8"/>
      <c r="E56" s="8"/>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row>
    <row r="57" spans="1:70">
      <c r="A57" s="8"/>
      <c r="B57" s="8"/>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row>
    <row r="58" spans="1:70">
      <c r="A58" s="8"/>
      <c r="B58" s="8"/>
      <c r="C58" s="8"/>
      <c r="D58" s="8"/>
      <c r="E58" s="8"/>
      <c r="F58" s="8"/>
      <c r="G58" s="8"/>
      <c r="H58" s="8"/>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row>
    <row r="59" spans="1:70">
      <c r="A59" s="8"/>
      <c r="B59" s="8"/>
      <c r="C59" s="8"/>
      <c r="D59" s="8"/>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row>
    <row r="60" spans="1:70">
      <c r="A60" s="8"/>
      <c r="B60" s="8"/>
      <c r="C60" s="8"/>
      <c r="D60" s="8"/>
      <c r="E60" s="8"/>
      <c r="F60" s="8"/>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row>
    <row r="61" spans="1:70">
      <c r="A61" s="8"/>
      <c r="B61" s="8"/>
      <c r="C61" s="8"/>
      <c r="D61" s="8"/>
      <c r="E61" s="8"/>
      <c r="F61" s="8"/>
      <c r="G61" s="8"/>
      <c r="H61" s="8"/>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row>
    <row r="62" spans="1:70">
      <c r="A62" s="8"/>
      <c r="B62" s="8"/>
      <c r="C62" s="8"/>
      <c r="D62" s="8"/>
      <c r="E62" s="8"/>
      <c r="F62" s="8"/>
      <c r="G62" s="8"/>
      <c r="H62" s="8"/>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row>
    <row r="63" spans="1:70">
      <c r="A63" s="8"/>
      <c r="B63" s="8"/>
      <c r="C63" s="8"/>
      <c r="D63" s="8"/>
      <c r="E63" s="8"/>
      <c r="F63" s="8"/>
      <c r="G63" s="8"/>
      <c r="H63" s="8"/>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row>
    <row r="64" spans="1:70">
      <c r="A64" s="8"/>
      <c r="B64" s="8"/>
      <c r="C64" s="8"/>
      <c r="D64" s="8"/>
      <c r="E64" s="8"/>
      <c r="F64" s="8"/>
      <c r="G64" s="8"/>
      <c r="H64" s="8"/>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c r="AS64" s="8"/>
      <c r="AT64" s="8"/>
      <c r="AU64" s="8"/>
      <c r="AV64" s="8"/>
      <c r="AW64" s="8"/>
      <c r="AX64" s="8"/>
      <c r="AY64" s="8"/>
      <c r="AZ64" s="8"/>
      <c r="BA64" s="8"/>
      <c r="BB64" s="8"/>
      <c r="BC64" s="8"/>
      <c r="BD64" s="8"/>
      <c r="BE64" s="8"/>
      <c r="BF64" s="8"/>
      <c r="BG64" s="8"/>
      <c r="BH64" s="8"/>
    </row>
    <row r="65" spans="1:60">
      <c r="A65" s="8"/>
      <c r="B65" s="8"/>
      <c r="C65" s="8"/>
      <c r="D65" s="8"/>
      <c r="E65" s="8"/>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c r="AS65" s="8"/>
      <c r="AT65" s="8"/>
      <c r="AU65" s="8"/>
      <c r="AV65" s="8"/>
      <c r="AW65" s="8"/>
      <c r="AX65" s="8"/>
      <c r="AY65" s="8"/>
      <c r="AZ65" s="8"/>
      <c r="BA65" s="8"/>
      <c r="BB65" s="8"/>
      <c r="BC65" s="8"/>
      <c r="BD65" s="8"/>
      <c r="BE65" s="8"/>
      <c r="BF65" s="8"/>
      <c r="BG65" s="8"/>
      <c r="BH65" s="8"/>
    </row>
    <row r="66" spans="1:60">
      <c r="A66" s="8"/>
      <c r="B66" s="8"/>
      <c r="C66" s="8"/>
      <c r="D66" s="8"/>
      <c r="E66" s="8"/>
      <c r="F66" s="8"/>
      <c r="G66" s="8"/>
      <c r="H66" s="8"/>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c r="AS66" s="8"/>
      <c r="AT66" s="8"/>
      <c r="AU66" s="8"/>
      <c r="AV66" s="8"/>
      <c r="AW66" s="8"/>
      <c r="AX66" s="8"/>
      <c r="AY66" s="8"/>
      <c r="AZ66" s="8"/>
      <c r="BA66" s="8"/>
      <c r="BB66" s="8"/>
      <c r="BC66" s="8"/>
      <c r="BD66" s="8"/>
      <c r="BE66" s="8"/>
      <c r="BF66" s="8"/>
      <c r="BG66" s="8"/>
      <c r="BH66" s="8"/>
    </row>
    <row r="67" spans="1:60">
      <c r="A67" s="8"/>
      <c r="B67" s="8"/>
      <c r="C67" s="8"/>
      <c r="D67" s="8"/>
      <c r="E67" s="8"/>
      <c r="F67" s="8"/>
      <c r="G67" s="8"/>
      <c r="H67" s="8"/>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8"/>
      <c r="AS67" s="8"/>
      <c r="AT67" s="8"/>
      <c r="AU67" s="8"/>
      <c r="AV67" s="8"/>
      <c r="AW67" s="8"/>
      <c r="AX67" s="8"/>
      <c r="AY67" s="8"/>
      <c r="AZ67" s="8"/>
      <c r="BA67" s="8"/>
      <c r="BB67" s="8"/>
      <c r="BC67" s="8"/>
      <c r="BD67" s="8"/>
      <c r="BE67" s="8"/>
      <c r="BF67" s="8"/>
      <c r="BG67" s="8"/>
      <c r="BH67" s="8"/>
    </row>
    <row r="68" spans="1:60">
      <c r="A68" s="8"/>
      <c r="B68" s="8"/>
      <c r="C68" s="8"/>
      <c r="D68" s="8"/>
      <c r="E68" s="8"/>
      <c r="F68" s="8"/>
      <c r="G68" s="8"/>
      <c r="H68" s="8"/>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c r="AP68" s="8"/>
      <c r="AQ68" s="8"/>
      <c r="AR68" s="8"/>
      <c r="AS68" s="8"/>
      <c r="AT68" s="8"/>
      <c r="AU68" s="8"/>
      <c r="AV68" s="8"/>
      <c r="AW68" s="8"/>
      <c r="AX68" s="8"/>
      <c r="AY68" s="8"/>
      <c r="AZ68" s="8"/>
      <c r="BA68" s="8"/>
      <c r="BB68" s="8"/>
      <c r="BC68" s="8"/>
      <c r="BD68" s="8"/>
      <c r="BE68" s="8"/>
      <c r="BF68" s="8"/>
      <c r="BG68" s="8"/>
      <c r="BH68" s="8"/>
    </row>
    <row r="69" spans="1:60">
      <c r="A69" s="8"/>
      <c r="B69" s="8"/>
      <c r="C69" s="8"/>
      <c r="D69" s="8"/>
      <c r="E69" s="8"/>
      <c r="F69" s="8"/>
      <c r="G69" s="8"/>
      <c r="H69" s="8"/>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8"/>
      <c r="AS69" s="8"/>
      <c r="AT69" s="8"/>
      <c r="AU69" s="8"/>
      <c r="AV69" s="8"/>
      <c r="AW69" s="8"/>
      <c r="AX69" s="8"/>
      <c r="AY69" s="8"/>
      <c r="AZ69" s="8"/>
      <c r="BA69" s="8"/>
      <c r="BB69" s="8"/>
      <c r="BC69" s="8"/>
      <c r="BD69" s="8"/>
      <c r="BE69" s="8"/>
      <c r="BF69" s="8"/>
      <c r="BG69" s="8"/>
      <c r="BH69" s="8"/>
    </row>
    <row r="70" spans="1:60">
      <c r="A70" s="8"/>
      <c r="B70" s="8"/>
      <c r="C70" s="8"/>
      <c r="D70" s="8"/>
      <c r="E70" s="8"/>
      <c r="F70" s="8"/>
      <c r="G70" s="8"/>
      <c r="H70" s="8"/>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8"/>
      <c r="AS70" s="8"/>
      <c r="AT70" s="8"/>
      <c r="AU70" s="8"/>
      <c r="AV70" s="8"/>
      <c r="AW70" s="8"/>
      <c r="AX70" s="8"/>
      <c r="AY70" s="8"/>
      <c r="AZ70" s="8"/>
      <c r="BA70" s="8"/>
      <c r="BB70" s="8"/>
      <c r="BC70" s="8"/>
      <c r="BD70" s="8"/>
      <c r="BE70" s="8"/>
      <c r="BF70" s="8"/>
      <c r="BG70" s="8"/>
      <c r="BH70" s="8"/>
    </row>
    <row r="71" spans="1:60">
      <c r="A71" s="8"/>
      <c r="B71" s="8"/>
      <c r="C71" s="8"/>
      <c r="D71" s="8"/>
      <c r="E71" s="8"/>
      <c r="F71" s="8"/>
      <c r="G71" s="8"/>
      <c r="H71" s="8"/>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c r="AP71" s="8"/>
      <c r="AQ71" s="8"/>
      <c r="AR71" s="8"/>
      <c r="AS71" s="8"/>
      <c r="AT71" s="8"/>
      <c r="AU71" s="8"/>
      <c r="AV71" s="8"/>
      <c r="AW71" s="8"/>
      <c r="AX71" s="8"/>
      <c r="AY71" s="8"/>
      <c r="AZ71" s="8"/>
      <c r="BA71" s="8"/>
      <c r="BB71" s="8"/>
      <c r="BC71" s="8"/>
      <c r="BD71" s="8"/>
      <c r="BE71" s="8"/>
      <c r="BF71" s="8"/>
      <c r="BG71" s="8"/>
      <c r="BH71" s="8"/>
    </row>
    <row r="72" spans="1:60">
      <c r="A72" s="8"/>
      <c r="B72" s="8"/>
      <c r="C72" s="8"/>
      <c r="D72" s="8"/>
      <c r="E72" s="8"/>
      <c r="F72" s="8"/>
      <c r="G72" s="8"/>
      <c r="H72" s="8"/>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c r="AS72" s="8"/>
      <c r="AT72" s="8"/>
      <c r="AU72" s="8"/>
      <c r="AV72" s="8"/>
      <c r="AW72" s="8"/>
      <c r="AX72" s="8"/>
      <c r="AY72" s="8"/>
      <c r="AZ72" s="8"/>
      <c r="BA72" s="8"/>
      <c r="BB72" s="8"/>
      <c r="BC72" s="8"/>
      <c r="BD72" s="8"/>
      <c r="BE72" s="8"/>
      <c r="BF72" s="8"/>
      <c r="BG72" s="8"/>
      <c r="BH72" s="8"/>
    </row>
    <row r="73" spans="1:60">
      <c r="A73" s="8"/>
      <c r="B73" s="8"/>
      <c r="C73" s="8"/>
      <c r="D73" s="8"/>
      <c r="E73" s="8"/>
      <c r="F73" s="8"/>
      <c r="G73" s="8"/>
      <c r="H73" s="8"/>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c r="AP73" s="8"/>
      <c r="AQ73" s="8"/>
      <c r="AR73" s="8"/>
      <c r="AS73" s="8"/>
      <c r="AT73" s="8"/>
      <c r="AU73" s="8"/>
      <c r="AV73" s="8"/>
      <c r="AW73" s="8"/>
      <c r="AX73" s="8"/>
      <c r="AY73" s="8"/>
      <c r="AZ73" s="8"/>
      <c r="BA73" s="8"/>
      <c r="BB73" s="8"/>
      <c r="BC73" s="8"/>
      <c r="BD73" s="8"/>
      <c r="BE73" s="8"/>
      <c r="BF73" s="8"/>
      <c r="BG73" s="8"/>
      <c r="BH73" s="8"/>
    </row>
    <row r="74" spans="1:60">
      <c r="A74" s="8"/>
      <c r="B74" s="8"/>
      <c r="C74" s="8"/>
      <c r="D74" s="8"/>
      <c r="E74" s="8"/>
      <c r="F74" s="8"/>
      <c r="G74" s="8"/>
      <c r="H74" s="8"/>
      <c r="I74" s="8"/>
      <c r="J74" s="8"/>
      <c r="K74" s="8"/>
      <c r="L74" s="8"/>
      <c r="M74" s="8"/>
      <c r="N74" s="8"/>
      <c r="O74" s="8"/>
      <c r="P74" s="8"/>
      <c r="Q74" s="8"/>
      <c r="R74" s="8"/>
      <c r="S74" s="8"/>
      <c r="T74" s="8"/>
      <c r="U74" s="8"/>
      <c r="V74" s="8"/>
      <c r="W74" s="8"/>
      <c r="X74" s="8"/>
      <c r="Y74" s="8"/>
      <c r="Z74" s="8"/>
      <c r="AA74" s="8"/>
      <c r="AB74" s="8"/>
      <c r="AC74" s="8"/>
      <c r="AD74" s="8"/>
      <c r="AE74" s="8"/>
      <c r="AF74" s="8"/>
      <c r="AG74" s="8"/>
      <c r="AH74" s="8"/>
      <c r="AI74" s="8"/>
      <c r="AJ74" s="8"/>
      <c r="AK74" s="8"/>
      <c r="AL74" s="8"/>
      <c r="AM74" s="8"/>
      <c r="AN74" s="8"/>
      <c r="AO74" s="8"/>
      <c r="AP74" s="8"/>
      <c r="AQ74" s="8"/>
      <c r="AR74" s="8"/>
      <c r="AS74" s="8"/>
      <c r="AT74" s="8"/>
      <c r="AU74" s="8"/>
      <c r="AV74" s="8"/>
      <c r="AW74" s="8"/>
      <c r="AX74" s="8"/>
      <c r="AY74" s="8"/>
      <c r="AZ74" s="8"/>
      <c r="BA74" s="8"/>
      <c r="BB74" s="8"/>
      <c r="BC74" s="8"/>
      <c r="BD74" s="8"/>
      <c r="BE74" s="8"/>
      <c r="BF74" s="8"/>
      <c r="BG74" s="8"/>
      <c r="BH74" s="8"/>
    </row>
    <row r="75" spans="1:60">
      <c r="A75" s="8"/>
      <c r="B75" s="8"/>
      <c r="C75" s="8"/>
      <c r="D75" s="8"/>
      <c r="E75" s="8"/>
      <c r="F75" s="8"/>
      <c r="G75" s="8"/>
      <c r="H75" s="8"/>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row>
    <row r="76" spans="1:60">
      <c r="A76" s="8"/>
      <c r="B76" s="8"/>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row>
    <row r="77" spans="1:60">
      <c r="A77" s="8"/>
      <c r="B77" s="8"/>
      <c r="C77" s="8"/>
      <c r="D77" s="8"/>
      <c r="E77" s="8"/>
      <c r="F77" s="8"/>
      <c r="G77" s="8"/>
      <c r="H77" s="8"/>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row>
    <row r="78" spans="1:60">
      <c r="A78" s="8"/>
      <c r="B78" s="8"/>
      <c r="C78" s="8"/>
      <c r="D78" s="8"/>
      <c r="E78" s="8"/>
      <c r="F78" s="8"/>
      <c r="G78" s="8"/>
      <c r="H78" s="8"/>
      <c r="I78" s="8"/>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row>
    <row r="79" spans="1:60">
      <c r="A79" s="8"/>
      <c r="B79" s="8"/>
      <c r="C79" s="8"/>
      <c r="D79" s="8"/>
      <c r="E79" s="8"/>
      <c r="F79" s="8"/>
      <c r="G79" s="8"/>
      <c r="H79" s="8"/>
      <c r="I79" s="8"/>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row>
    <row r="80" spans="1:60">
      <c r="A80" s="8"/>
      <c r="B80" s="8"/>
      <c r="C80" s="8"/>
      <c r="D80" s="8"/>
      <c r="E80" s="8"/>
      <c r="F80" s="8"/>
      <c r="G80" s="8"/>
      <c r="H80" s="8"/>
      <c r="I80" s="8"/>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row>
    <row r="81" spans="1:60">
      <c r="A81" s="8"/>
      <c r="B81" s="8"/>
      <c r="C81" s="8"/>
      <c r="D81" s="8"/>
      <c r="E81" s="8"/>
      <c r="F81" s="8"/>
      <c r="G81" s="8"/>
      <c r="H81" s="8"/>
      <c r="I81" s="8"/>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row>
    <row r="82" spans="1:60">
      <c r="A82" s="8"/>
      <c r="B82" s="8"/>
      <c r="C82" s="8"/>
      <c r="D82" s="8"/>
      <c r="E82" s="8"/>
      <c r="F82" s="8"/>
      <c r="G82" s="8"/>
      <c r="H82" s="8"/>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row>
    <row r="83" spans="1:60">
      <c r="A83" s="8"/>
      <c r="B83" s="8"/>
      <c r="C83" s="8"/>
      <c r="D83" s="8"/>
      <c r="E83" s="8"/>
      <c r="F83" s="8"/>
      <c r="G83" s="8"/>
      <c r="H83" s="8"/>
      <c r="I83" s="8"/>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row>
    <row r="84" spans="1:60">
      <c r="A84" s="8"/>
      <c r="B84" s="8"/>
      <c r="C84" s="8"/>
      <c r="D84" s="8"/>
      <c r="E84" s="8"/>
      <c r="F84" s="8"/>
      <c r="G84" s="8"/>
      <c r="H84" s="8"/>
      <c r="I84" s="8"/>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row>
    <row r="85" spans="1:60">
      <c r="A85" s="8"/>
      <c r="B85" s="8"/>
      <c r="C85" s="8"/>
      <c r="D85" s="8"/>
      <c r="E85" s="8"/>
      <c r="F85" s="8"/>
      <c r="G85" s="8"/>
      <c r="H85" s="8"/>
      <c r="I85" s="8"/>
      <c r="J85" s="8"/>
      <c r="K85" s="8"/>
      <c r="L85" s="8"/>
      <c r="M85" s="8"/>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row>
    <row r="86" spans="1:60">
      <c r="A86" s="8"/>
      <c r="B86" s="8"/>
      <c r="C86" s="8"/>
      <c r="D86" s="8"/>
      <c r="E86" s="8"/>
      <c r="F86" s="8"/>
      <c r="G86" s="8"/>
      <c r="H86" s="8"/>
      <c r="I86" s="8"/>
      <c r="J86" s="8"/>
      <c r="K86" s="8"/>
      <c r="L86" s="8"/>
      <c r="M86" s="8"/>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row>
    <row r="87" spans="1:60">
      <c r="A87" s="8"/>
      <c r="B87" s="8"/>
      <c r="C87" s="8"/>
      <c r="D87" s="8"/>
      <c r="E87" s="8"/>
      <c r="F87" s="8"/>
      <c r="G87" s="8"/>
      <c r="H87" s="8"/>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c r="AS87" s="8"/>
      <c r="AT87" s="8"/>
      <c r="AU87" s="8"/>
      <c r="AV87" s="8"/>
      <c r="AW87" s="8"/>
      <c r="AX87" s="8"/>
      <c r="AY87" s="8"/>
      <c r="AZ87" s="8"/>
      <c r="BA87" s="8"/>
      <c r="BB87" s="8"/>
      <c r="BC87" s="8"/>
      <c r="BD87" s="8"/>
      <c r="BE87" s="8"/>
      <c r="BF87" s="8"/>
      <c r="BG87" s="8"/>
      <c r="BH87" s="8"/>
    </row>
    <row r="88" spans="1:60">
      <c r="A88" s="8"/>
      <c r="B88" s="8"/>
      <c r="C88" s="8"/>
      <c r="D88" s="8"/>
      <c r="E88" s="8"/>
      <c r="F88" s="8"/>
      <c r="G88" s="8"/>
      <c r="H88" s="8"/>
      <c r="I88" s="8"/>
      <c r="J88" s="8"/>
      <c r="K88" s="8"/>
      <c r="L88" s="8"/>
      <c r="M88" s="8"/>
      <c r="N88" s="8"/>
      <c r="O88" s="8"/>
      <c r="P88" s="8"/>
      <c r="Q88" s="8"/>
      <c r="R88" s="8"/>
      <c r="S88" s="8"/>
      <c r="T88" s="8"/>
      <c r="U88" s="8"/>
      <c r="V88" s="8"/>
      <c r="W88" s="8"/>
      <c r="X88" s="8"/>
      <c r="Y88" s="8"/>
      <c r="Z88" s="8"/>
      <c r="AA88" s="8"/>
      <c r="AB88" s="8"/>
      <c r="AC88" s="8"/>
      <c r="AD88" s="8"/>
      <c r="AE88" s="8"/>
      <c r="AF88" s="8"/>
      <c r="AG88" s="8"/>
      <c r="AH88" s="8"/>
      <c r="AI88" s="8"/>
      <c r="AJ88" s="8"/>
      <c r="AK88" s="8"/>
      <c r="AL88" s="8"/>
      <c r="AM88" s="8"/>
      <c r="AN88" s="8"/>
      <c r="AO88" s="8"/>
      <c r="AP88" s="8"/>
      <c r="AQ88" s="8"/>
      <c r="AR88" s="8"/>
      <c r="AS88" s="8"/>
      <c r="AT88" s="8"/>
      <c r="AU88" s="8"/>
      <c r="AV88" s="8"/>
      <c r="AW88" s="8"/>
      <c r="AX88" s="8"/>
      <c r="AY88" s="8"/>
      <c r="AZ88" s="8"/>
      <c r="BA88" s="8"/>
      <c r="BB88" s="8"/>
      <c r="BC88" s="8"/>
      <c r="BD88" s="8"/>
      <c r="BE88" s="8"/>
      <c r="BF88" s="8"/>
      <c r="BG88" s="8"/>
      <c r="BH88" s="8"/>
    </row>
    <row r="89" spans="1:60">
      <c r="A89" s="8"/>
      <c r="B89" s="8"/>
      <c r="C89" s="8"/>
      <c r="D89" s="8"/>
      <c r="E89" s="8"/>
      <c r="F89" s="8"/>
      <c r="G89" s="8"/>
      <c r="H89" s="8"/>
      <c r="I89" s="8"/>
      <c r="J89" s="8"/>
      <c r="K89" s="8"/>
      <c r="L89" s="8"/>
      <c r="M89" s="8"/>
      <c r="N89" s="8"/>
      <c r="O89" s="8"/>
      <c r="P89" s="8"/>
      <c r="Q89" s="8"/>
      <c r="R89" s="8"/>
      <c r="S89" s="8"/>
      <c r="T89" s="8"/>
      <c r="U89" s="8"/>
      <c r="V89" s="8"/>
      <c r="W89" s="8"/>
      <c r="X89" s="8"/>
      <c r="Y89" s="8"/>
      <c r="Z89" s="8"/>
      <c r="AA89" s="8"/>
      <c r="AB89" s="8"/>
      <c r="AC89" s="8"/>
      <c r="AD89" s="8"/>
      <c r="AE89" s="8"/>
      <c r="AF89" s="8"/>
      <c r="AG89" s="8"/>
      <c r="AH89" s="8"/>
      <c r="AI89" s="8"/>
      <c r="AJ89" s="8"/>
      <c r="AK89" s="8"/>
      <c r="AL89" s="8"/>
      <c r="AM89" s="8"/>
      <c r="AN89" s="8"/>
      <c r="AO89" s="8"/>
      <c r="AP89" s="8"/>
      <c r="AQ89" s="8"/>
      <c r="AR89" s="8"/>
      <c r="AS89" s="8"/>
      <c r="AT89" s="8"/>
      <c r="AU89" s="8"/>
      <c r="AV89" s="8"/>
      <c r="AW89" s="8"/>
      <c r="AX89" s="8"/>
      <c r="AY89" s="8"/>
      <c r="AZ89" s="8"/>
      <c r="BA89" s="8"/>
      <c r="BB89" s="8"/>
      <c r="BC89" s="8"/>
      <c r="BD89" s="8"/>
      <c r="BE89" s="8"/>
      <c r="BF89" s="8"/>
      <c r="BG89" s="8"/>
      <c r="BH89" s="8"/>
    </row>
    <row r="90" spans="1:60">
      <c r="A90" s="8"/>
      <c r="B90" s="8"/>
      <c r="C90" s="8"/>
      <c r="D90" s="8"/>
      <c r="E90" s="8"/>
      <c r="F90" s="8"/>
      <c r="G90" s="8"/>
      <c r="H90" s="8"/>
      <c r="I90" s="8"/>
      <c r="J90" s="8"/>
      <c r="K90" s="8"/>
      <c r="L90" s="8"/>
      <c r="M90" s="8"/>
      <c r="N90" s="8"/>
      <c r="O90" s="8"/>
      <c r="P90" s="8"/>
      <c r="Q90" s="8"/>
      <c r="R90" s="8"/>
      <c r="S90" s="8"/>
      <c r="T90" s="8"/>
      <c r="U90" s="8"/>
      <c r="V90" s="8"/>
      <c r="W90" s="8"/>
      <c r="X90" s="8"/>
      <c r="Y90" s="8"/>
      <c r="Z90" s="8"/>
      <c r="AA90" s="8"/>
      <c r="AB90" s="8"/>
      <c r="AC90" s="8"/>
      <c r="AD90" s="8"/>
      <c r="AE90" s="8"/>
      <c r="AF90" s="8"/>
      <c r="AG90" s="8"/>
      <c r="AH90" s="8"/>
      <c r="AI90" s="8"/>
      <c r="AJ90" s="8"/>
      <c r="AK90" s="8"/>
      <c r="AL90" s="8"/>
      <c r="AM90" s="8"/>
      <c r="AN90" s="8"/>
      <c r="AO90" s="8"/>
      <c r="AP90" s="8"/>
      <c r="AQ90" s="8"/>
      <c r="AR90" s="8"/>
      <c r="AS90" s="8"/>
      <c r="AT90" s="8"/>
      <c r="AU90" s="8"/>
      <c r="AV90" s="8"/>
      <c r="AW90" s="8"/>
      <c r="AX90" s="8"/>
      <c r="AY90" s="8"/>
      <c r="AZ90" s="8"/>
      <c r="BA90" s="8"/>
      <c r="BB90" s="8"/>
      <c r="BC90" s="8"/>
      <c r="BD90" s="8"/>
      <c r="BE90" s="8"/>
      <c r="BF90" s="8"/>
      <c r="BG90" s="8"/>
      <c r="BH90" s="8"/>
    </row>
    <row r="91" spans="1:60">
      <c r="A91" s="8"/>
      <c r="B91" s="8"/>
      <c r="C91" s="8"/>
      <c r="D91" s="8"/>
      <c r="E91" s="8"/>
      <c r="F91" s="8"/>
      <c r="G91" s="8"/>
      <c r="H91" s="8"/>
      <c r="I91" s="8"/>
      <c r="J91" s="8"/>
      <c r="K91" s="8"/>
      <c r="L91" s="8"/>
      <c r="M91" s="8"/>
      <c r="N91" s="8"/>
      <c r="O91" s="8"/>
      <c r="P91" s="8"/>
      <c r="Q91" s="8"/>
      <c r="R91" s="8"/>
      <c r="S91" s="8"/>
      <c r="T91" s="8"/>
      <c r="U91" s="8"/>
      <c r="V91" s="8"/>
      <c r="W91" s="8"/>
      <c r="X91" s="8"/>
      <c r="Y91" s="8"/>
      <c r="Z91" s="8"/>
      <c r="AA91" s="8"/>
      <c r="AB91" s="8"/>
      <c r="AC91" s="8"/>
      <c r="AD91" s="8"/>
      <c r="AE91" s="8"/>
      <c r="AF91" s="8"/>
      <c r="AG91" s="8"/>
      <c r="AH91" s="8"/>
      <c r="AI91" s="8"/>
      <c r="AJ91" s="8"/>
      <c r="AK91" s="8"/>
      <c r="AL91" s="8"/>
      <c r="AM91" s="8"/>
      <c r="AN91" s="8"/>
      <c r="AO91" s="8"/>
      <c r="AP91" s="8"/>
      <c r="AQ91" s="8"/>
      <c r="AR91" s="8"/>
      <c r="AS91" s="8"/>
      <c r="AT91" s="8"/>
      <c r="AU91" s="8"/>
      <c r="AV91" s="8"/>
      <c r="AW91" s="8"/>
      <c r="AX91" s="8"/>
      <c r="AY91" s="8"/>
      <c r="AZ91" s="8"/>
      <c r="BA91" s="8"/>
      <c r="BB91" s="8"/>
      <c r="BC91" s="8"/>
      <c r="BD91" s="8"/>
      <c r="BE91" s="8"/>
      <c r="BF91" s="8"/>
      <c r="BG91" s="8"/>
      <c r="BH91" s="8"/>
    </row>
    <row r="92" spans="1:60">
      <c r="A92" s="8"/>
      <c r="B92" s="8"/>
      <c r="C92" s="8"/>
      <c r="D92" s="8"/>
      <c r="E92" s="8"/>
      <c r="F92" s="8"/>
      <c r="G92" s="8"/>
      <c r="H92" s="8"/>
      <c r="I92" s="8"/>
      <c r="J92" s="8"/>
      <c r="K92" s="8"/>
      <c r="L92" s="8"/>
      <c r="M92" s="8"/>
      <c r="N92" s="8"/>
      <c r="O92" s="8"/>
      <c r="P92" s="8"/>
      <c r="Q92" s="8"/>
      <c r="R92" s="8"/>
      <c r="S92" s="8"/>
      <c r="T92" s="8"/>
      <c r="U92" s="8"/>
      <c r="V92" s="8"/>
      <c r="W92" s="8"/>
      <c r="X92" s="8"/>
      <c r="Y92" s="8"/>
      <c r="Z92" s="8"/>
      <c r="AA92" s="8"/>
      <c r="AB92" s="8"/>
      <c r="AC92" s="8"/>
      <c r="AD92" s="8"/>
      <c r="AE92" s="8"/>
      <c r="AF92" s="8"/>
      <c r="AG92" s="8"/>
      <c r="AH92" s="8"/>
      <c r="AI92" s="8"/>
      <c r="AJ92" s="8"/>
      <c r="AK92" s="8"/>
      <c r="AL92" s="8"/>
      <c r="AM92" s="8"/>
      <c r="AN92" s="8"/>
      <c r="AO92" s="8"/>
      <c r="AP92" s="8"/>
      <c r="AQ92" s="8"/>
      <c r="AR92" s="8"/>
      <c r="AS92" s="8"/>
      <c r="AT92" s="8"/>
      <c r="AU92" s="8"/>
      <c r="AV92" s="8"/>
      <c r="AW92" s="8"/>
      <c r="AX92" s="8"/>
      <c r="AY92" s="8"/>
      <c r="AZ92" s="8"/>
      <c r="BA92" s="8"/>
      <c r="BB92" s="8"/>
      <c r="BC92" s="8"/>
      <c r="BD92" s="8"/>
      <c r="BE92" s="8"/>
      <c r="BF92" s="8"/>
      <c r="BG92" s="8"/>
      <c r="BH92" s="8"/>
    </row>
    <row r="93" spans="1:60">
      <c r="A93" s="8"/>
      <c r="B93" s="8"/>
      <c r="C93" s="8"/>
      <c r="D93" s="8"/>
      <c r="E93" s="8"/>
      <c r="F93" s="8"/>
      <c r="G93" s="8"/>
      <c r="H93" s="8"/>
      <c r="I93" s="8"/>
      <c r="J93" s="8"/>
      <c r="K93" s="8"/>
      <c r="L93" s="8"/>
      <c r="M93" s="8"/>
      <c r="N93" s="8"/>
      <c r="O93" s="8"/>
      <c r="P93" s="8"/>
      <c r="Q93" s="8"/>
      <c r="R93" s="8"/>
      <c r="S93" s="8"/>
      <c r="T93" s="8"/>
      <c r="U93" s="8"/>
      <c r="V93" s="8"/>
      <c r="W93" s="8"/>
      <c r="X93" s="8"/>
      <c r="Y93" s="8"/>
      <c r="Z93" s="8"/>
      <c r="AA93" s="8"/>
      <c r="AB93" s="8"/>
      <c r="AC93" s="8"/>
      <c r="AD93" s="8"/>
      <c r="AE93" s="8"/>
      <c r="AF93" s="8"/>
      <c r="AG93" s="8"/>
      <c r="AH93" s="8"/>
      <c r="AI93" s="8"/>
      <c r="AJ93" s="8"/>
      <c r="AK93" s="8"/>
      <c r="AL93" s="8"/>
      <c r="AM93" s="8"/>
      <c r="AN93" s="8"/>
      <c r="AO93" s="8"/>
      <c r="AP93" s="8"/>
      <c r="AQ93" s="8"/>
      <c r="AR93" s="8"/>
      <c r="AS93" s="8"/>
      <c r="AT93" s="8"/>
      <c r="AU93" s="8"/>
      <c r="AV93" s="8"/>
      <c r="AW93" s="8"/>
      <c r="AX93" s="8"/>
      <c r="AY93" s="8"/>
      <c r="AZ93" s="8"/>
      <c r="BA93" s="8"/>
      <c r="BB93" s="8"/>
      <c r="BC93" s="8"/>
      <c r="BD93" s="8"/>
      <c r="BE93" s="8"/>
      <c r="BF93" s="8"/>
      <c r="BG93" s="8"/>
      <c r="BH93" s="8"/>
    </row>
    <row r="94" spans="1:60">
      <c r="A94" s="8"/>
      <c r="B94" s="8"/>
      <c r="C94" s="8"/>
      <c r="D94" s="8"/>
      <c r="E94" s="8"/>
      <c r="F94" s="8"/>
      <c r="G94" s="8"/>
      <c r="H94" s="8"/>
      <c r="I94" s="8"/>
      <c r="J94" s="8"/>
      <c r="K94" s="8"/>
      <c r="L94" s="8"/>
      <c r="M94" s="8"/>
      <c r="N94" s="8"/>
      <c r="O94" s="8"/>
      <c r="P94" s="8"/>
      <c r="Q94" s="8"/>
      <c r="R94" s="8"/>
      <c r="S94" s="8"/>
      <c r="T94" s="8"/>
      <c r="U94" s="8"/>
      <c r="V94" s="8"/>
      <c r="W94" s="8"/>
    </row>
    <row r="95" spans="1:60">
      <c r="A95" s="8"/>
      <c r="B95" s="8"/>
      <c r="C95" s="8"/>
      <c r="D95" s="8"/>
      <c r="E95" s="8"/>
      <c r="F95" s="8"/>
      <c r="G95" s="8"/>
      <c r="H95" s="8"/>
      <c r="I95" s="8"/>
      <c r="J95" s="8"/>
      <c r="K95" s="8"/>
      <c r="L95" s="8"/>
      <c r="M95" s="8"/>
      <c r="N95" s="8"/>
      <c r="O95" s="8"/>
      <c r="P95" s="8"/>
      <c r="Q95" s="8"/>
      <c r="R95" s="8"/>
      <c r="S95" s="8"/>
      <c r="T95" s="8"/>
      <c r="U95" s="8"/>
      <c r="V95" s="8"/>
      <c r="W95" s="8"/>
    </row>
    <row r="96" spans="1:60">
      <c r="A96" s="8"/>
      <c r="B96" s="8"/>
      <c r="C96" s="8"/>
      <c r="D96" s="8"/>
      <c r="E96" s="8"/>
      <c r="F96" s="8"/>
      <c r="G96" s="8"/>
      <c r="H96" s="8"/>
      <c r="I96" s="8"/>
      <c r="J96" s="8"/>
      <c r="K96" s="8"/>
      <c r="L96" s="8"/>
      <c r="M96" s="8"/>
      <c r="N96" s="8"/>
      <c r="O96" s="8"/>
      <c r="P96" s="8"/>
      <c r="Q96" s="8"/>
      <c r="R96" s="8"/>
      <c r="S96" s="8"/>
      <c r="T96" s="8"/>
      <c r="U96" s="8"/>
      <c r="V96" s="8"/>
      <c r="W96" s="8"/>
    </row>
    <row r="97" spans="1:23">
      <c r="A97" s="8"/>
      <c r="B97" s="8"/>
      <c r="C97" s="8"/>
      <c r="D97" s="8"/>
      <c r="E97" s="8"/>
      <c r="F97" s="8"/>
      <c r="G97" s="8"/>
      <c r="H97" s="8"/>
      <c r="I97" s="8"/>
      <c r="J97" s="8"/>
      <c r="K97" s="8"/>
      <c r="L97" s="8"/>
      <c r="M97" s="8"/>
      <c r="N97" s="8"/>
      <c r="O97" s="8"/>
      <c r="P97" s="8"/>
      <c r="Q97" s="8"/>
      <c r="R97" s="8"/>
      <c r="S97" s="8"/>
      <c r="T97" s="8"/>
      <c r="U97" s="8"/>
      <c r="V97" s="8"/>
      <c r="W97" s="8"/>
    </row>
    <row r="98" spans="1:23">
      <c r="A98" s="8"/>
      <c r="B98" s="8"/>
      <c r="C98" s="8"/>
      <c r="D98" s="8"/>
      <c r="E98" s="8"/>
      <c r="F98" s="8"/>
      <c r="G98" s="8"/>
      <c r="H98" s="8"/>
      <c r="I98" s="8"/>
      <c r="J98" s="8"/>
      <c r="K98" s="8"/>
      <c r="L98" s="8"/>
      <c r="M98" s="8"/>
      <c r="N98" s="8"/>
      <c r="O98" s="8"/>
      <c r="P98" s="8"/>
      <c r="Q98" s="8"/>
      <c r="R98" s="8"/>
      <c r="S98" s="8"/>
      <c r="T98" s="8"/>
      <c r="U98" s="8"/>
      <c r="V98" s="8"/>
      <c r="W98" s="8"/>
    </row>
    <row r="99" spans="1:23">
      <c r="A99" s="8"/>
      <c r="B99" s="8"/>
      <c r="C99" s="8"/>
      <c r="D99" s="8"/>
      <c r="E99" s="8"/>
      <c r="F99" s="8"/>
      <c r="G99" s="8"/>
      <c r="H99" s="8"/>
      <c r="I99" s="8"/>
      <c r="J99" s="8"/>
      <c r="K99" s="8"/>
      <c r="L99" s="8"/>
      <c r="M99" s="8"/>
      <c r="N99" s="8"/>
      <c r="O99" s="8"/>
      <c r="P99" s="8"/>
      <c r="Q99" s="8"/>
      <c r="R99" s="8"/>
      <c r="S99" s="8"/>
      <c r="T99" s="8"/>
      <c r="U99" s="8"/>
      <c r="V99" s="8"/>
      <c r="W99" s="8"/>
    </row>
    <row r="100" spans="1:23">
      <c r="A100" s="8"/>
      <c r="B100" s="8"/>
      <c r="C100" s="8"/>
      <c r="D100" s="8"/>
      <c r="E100" s="8"/>
      <c r="F100" s="8"/>
      <c r="G100" s="8"/>
      <c r="H100" s="8"/>
      <c r="I100" s="8"/>
      <c r="J100" s="8"/>
      <c r="K100" s="8"/>
      <c r="L100" s="8"/>
      <c r="M100" s="8"/>
      <c r="N100" s="8"/>
      <c r="O100" s="8"/>
      <c r="P100" s="8"/>
      <c r="Q100" s="8"/>
      <c r="R100" s="8"/>
      <c r="S100" s="8"/>
      <c r="T100" s="8"/>
      <c r="U100" s="8"/>
      <c r="V100" s="8"/>
      <c r="W100" s="8"/>
    </row>
    <row r="101" spans="1:23">
      <c r="A101" s="8"/>
      <c r="B101" s="8"/>
      <c r="C101" s="8"/>
      <c r="D101" s="8"/>
      <c r="E101" s="8"/>
      <c r="F101" s="8"/>
      <c r="G101" s="8"/>
      <c r="H101" s="8"/>
      <c r="I101" s="8"/>
      <c r="J101" s="8"/>
      <c r="K101" s="8"/>
      <c r="L101" s="8"/>
      <c r="M101" s="8"/>
      <c r="N101" s="8"/>
      <c r="O101" s="8"/>
      <c r="P101" s="8"/>
      <c r="Q101" s="8"/>
      <c r="R101" s="8"/>
      <c r="S101" s="8"/>
      <c r="T101" s="8"/>
      <c r="U101" s="8"/>
      <c r="V101" s="8"/>
      <c r="W101" s="8"/>
    </row>
    <row r="102" spans="1:23">
      <c r="A102" s="8"/>
      <c r="B102" s="8"/>
      <c r="C102" s="8"/>
      <c r="D102" s="8"/>
      <c r="E102" s="8"/>
      <c r="F102" s="8"/>
      <c r="G102" s="8"/>
      <c r="H102" s="8"/>
      <c r="I102" s="8"/>
      <c r="J102" s="8"/>
      <c r="K102" s="8"/>
      <c r="L102" s="8"/>
      <c r="M102" s="8"/>
      <c r="N102" s="8"/>
      <c r="O102" s="8"/>
      <c r="P102" s="8"/>
      <c r="Q102" s="8"/>
      <c r="R102" s="8"/>
      <c r="S102" s="8"/>
      <c r="T102" s="8"/>
      <c r="U102" s="8"/>
      <c r="V102" s="8"/>
      <c r="W102" s="8"/>
    </row>
    <row r="103" spans="1:23">
      <c r="A103" s="8"/>
      <c r="B103" s="8"/>
      <c r="C103" s="8"/>
      <c r="D103" s="8"/>
      <c r="E103" s="8"/>
      <c r="F103" s="8"/>
      <c r="G103" s="8"/>
      <c r="H103" s="8"/>
      <c r="I103" s="8"/>
      <c r="J103" s="8"/>
      <c r="K103" s="8"/>
      <c r="L103" s="8"/>
      <c r="M103" s="8"/>
      <c r="N103" s="8"/>
      <c r="O103" s="8"/>
      <c r="P103" s="8"/>
      <c r="Q103" s="8"/>
      <c r="R103" s="8"/>
      <c r="S103" s="8"/>
      <c r="T103" s="8"/>
      <c r="U103" s="8"/>
      <c r="V103" s="8"/>
      <c r="W103" s="8"/>
    </row>
    <row r="104" spans="1:23">
      <c r="A104" s="8"/>
      <c r="B104" s="8"/>
      <c r="C104" s="8"/>
      <c r="D104" s="8"/>
      <c r="E104" s="8"/>
      <c r="F104" s="8"/>
      <c r="G104" s="8"/>
      <c r="H104" s="8"/>
      <c r="I104" s="8"/>
      <c r="J104" s="8"/>
      <c r="K104" s="8"/>
      <c r="L104" s="8"/>
      <c r="M104" s="8"/>
      <c r="N104" s="8"/>
      <c r="O104" s="8"/>
      <c r="P104" s="8"/>
      <c r="Q104" s="8"/>
      <c r="R104" s="8"/>
      <c r="S104" s="8"/>
      <c r="T104" s="8"/>
      <c r="U104" s="8"/>
      <c r="V104" s="8"/>
      <c r="W104" s="8"/>
    </row>
    <row r="105" spans="1:23">
      <c r="A105" s="8"/>
      <c r="B105" s="8"/>
      <c r="C105" s="8"/>
      <c r="D105" s="8"/>
      <c r="E105" s="8"/>
      <c r="F105" s="8"/>
      <c r="G105" s="8"/>
      <c r="H105" s="8"/>
      <c r="I105" s="8"/>
      <c r="J105" s="8"/>
      <c r="K105" s="8"/>
      <c r="L105" s="8"/>
      <c r="M105" s="8"/>
      <c r="N105" s="8"/>
      <c r="O105" s="8"/>
      <c r="P105" s="8"/>
      <c r="Q105" s="8"/>
      <c r="R105" s="8"/>
      <c r="S105" s="8"/>
      <c r="T105" s="8"/>
      <c r="U105" s="8"/>
      <c r="V105" s="8"/>
      <c r="W105" s="8"/>
    </row>
    <row r="106" spans="1:23">
      <c r="A106" s="8"/>
      <c r="B106" s="8"/>
      <c r="C106" s="8"/>
      <c r="D106" s="8"/>
      <c r="E106" s="8"/>
      <c r="F106" s="8"/>
      <c r="G106" s="8"/>
      <c r="H106" s="8"/>
      <c r="I106" s="8"/>
      <c r="J106" s="8"/>
      <c r="K106" s="8"/>
      <c r="L106" s="8"/>
      <c r="M106" s="8"/>
      <c r="N106" s="8"/>
      <c r="O106" s="8"/>
      <c r="P106" s="8"/>
      <c r="Q106" s="8"/>
      <c r="R106" s="8"/>
      <c r="S106" s="8"/>
      <c r="T106" s="8"/>
      <c r="U106" s="8"/>
      <c r="V106" s="8"/>
      <c r="W106" s="8"/>
    </row>
    <row r="107" spans="1:23">
      <c r="A107" s="8"/>
      <c r="B107" s="8"/>
      <c r="C107" s="8"/>
      <c r="D107" s="8"/>
      <c r="E107" s="8"/>
      <c r="F107" s="8"/>
      <c r="G107" s="8"/>
      <c r="H107" s="8"/>
      <c r="I107" s="8"/>
      <c r="J107" s="8"/>
      <c r="K107" s="8"/>
      <c r="L107" s="8"/>
      <c r="M107" s="8"/>
      <c r="N107" s="8"/>
      <c r="O107" s="8"/>
      <c r="P107" s="8"/>
      <c r="Q107" s="8"/>
      <c r="R107" s="8"/>
      <c r="S107" s="8"/>
      <c r="T107" s="8"/>
      <c r="U107" s="8"/>
      <c r="V107" s="8"/>
      <c r="W107" s="8"/>
    </row>
  </sheetData>
  <sheetProtection algorithmName="SHA-512" hashValue="FK5FY+wbXYyQ9xnCr/PtB1GAv0NQKCDouV2zVF81ZWT9Kf7neH8574WYB1uHJjsXigiUEp6VKYSd9FBrtIOepA==" saltValue="y/ejX1d9ojrmydF8jrtvFQ==" spinCount="100000" sheet="1" objects="1" scenarios="1" formatCells="0"/>
  <mergeCells count="97">
    <mergeCell ref="BB7:BD7"/>
    <mergeCell ref="BF7:BH7"/>
    <mergeCell ref="AB8:AD8"/>
    <mergeCell ref="AF8:AH8"/>
    <mergeCell ref="AK8:AM8"/>
    <mergeCell ref="AO8:AQ8"/>
    <mergeCell ref="AS8:AU8"/>
    <mergeCell ref="AW8:AY8"/>
    <mergeCell ref="BB8:BD8"/>
    <mergeCell ref="BF8:BH8"/>
    <mergeCell ref="AB7:AD7"/>
    <mergeCell ref="AF7:AH7"/>
    <mergeCell ref="AK7:AM7"/>
    <mergeCell ref="AO7:AQ7"/>
    <mergeCell ref="AS7:AU7"/>
    <mergeCell ref="AW7:AY7"/>
    <mergeCell ref="BB9:BD9"/>
    <mergeCell ref="BF9:BH9"/>
    <mergeCell ref="AB10:AD10"/>
    <mergeCell ref="AF10:AH10"/>
    <mergeCell ref="AK10:AM10"/>
    <mergeCell ref="AO10:AQ10"/>
    <mergeCell ref="AS10:AU10"/>
    <mergeCell ref="AW10:AY10"/>
    <mergeCell ref="BB10:BD10"/>
    <mergeCell ref="BF10:BH10"/>
    <mergeCell ref="AB9:AD9"/>
    <mergeCell ref="AF9:AH9"/>
    <mergeCell ref="AK9:AM9"/>
    <mergeCell ref="AO9:AQ9"/>
    <mergeCell ref="AS9:AU9"/>
    <mergeCell ref="AW9:AY9"/>
    <mergeCell ref="AB11:AD11"/>
    <mergeCell ref="AF11:AH11"/>
    <mergeCell ref="AK11:AM11"/>
    <mergeCell ref="AO11:AQ11"/>
    <mergeCell ref="AS11:AU11"/>
    <mergeCell ref="BB11:BD11"/>
    <mergeCell ref="BF11:BH11"/>
    <mergeCell ref="AF14:AI14"/>
    <mergeCell ref="BK14:BM14"/>
    <mergeCell ref="AF15:AI15"/>
    <mergeCell ref="BK15:BM15"/>
    <mergeCell ref="AW11:AY11"/>
    <mergeCell ref="AJ19:AK19"/>
    <mergeCell ref="N19:O19"/>
    <mergeCell ref="P19:Q19"/>
    <mergeCell ref="R19:S19"/>
    <mergeCell ref="T19:U19"/>
    <mergeCell ref="V19:W19"/>
    <mergeCell ref="X19:Y19"/>
    <mergeCell ref="Z19:AA19"/>
    <mergeCell ref="AB19:AC19"/>
    <mergeCell ref="AD19:AE19"/>
    <mergeCell ref="AF19:AG19"/>
    <mergeCell ref="AH19:AI19"/>
    <mergeCell ref="BH19:BI19"/>
    <mergeCell ref="AL19:AM19"/>
    <mergeCell ref="AN19:AO19"/>
    <mergeCell ref="AP19:AQ19"/>
    <mergeCell ref="AR19:AS19"/>
    <mergeCell ref="AT19:AU19"/>
    <mergeCell ref="AV19:AW19"/>
    <mergeCell ref="AX19:AY19"/>
    <mergeCell ref="AZ19:BA19"/>
    <mergeCell ref="BB19:BC19"/>
    <mergeCell ref="BD19:BE19"/>
    <mergeCell ref="BF19:BG19"/>
    <mergeCell ref="BK32:BN32"/>
    <mergeCell ref="BJ19:BK19"/>
    <mergeCell ref="BK20:BN20"/>
    <mergeCell ref="BK21:BN21"/>
    <mergeCell ref="BK22:BN22"/>
    <mergeCell ref="BK25:BN25"/>
    <mergeCell ref="BK26:BN26"/>
    <mergeCell ref="BK27:BN27"/>
    <mergeCell ref="BK28:BN28"/>
    <mergeCell ref="BK29:BN29"/>
    <mergeCell ref="BK30:BN30"/>
    <mergeCell ref="BK31:BN31"/>
    <mergeCell ref="BK44:BN44"/>
    <mergeCell ref="BK33:BN33"/>
    <mergeCell ref="BK34:BN34"/>
    <mergeCell ref="BK35:BN35"/>
    <mergeCell ref="BK36:BN36"/>
    <mergeCell ref="BK37:BN37"/>
    <mergeCell ref="BK38:BN38"/>
    <mergeCell ref="BK39:BN39"/>
    <mergeCell ref="BK40:BN40"/>
    <mergeCell ref="BK41:BN41"/>
    <mergeCell ref="BK42:BN42"/>
    <mergeCell ref="BK43:BN43"/>
    <mergeCell ref="BK46:BN46"/>
    <mergeCell ref="BK47:BN47"/>
    <mergeCell ref="BK48:BN48"/>
    <mergeCell ref="BK49:BN49"/>
    <mergeCell ref="BK50:BN50"/>
  </mergeCells>
  <phoneticPr fontId="3"/>
  <dataValidations count="2">
    <dataValidation type="list" allowBlank="1" showInputMessage="1" showErrorMessage="1" sqref="AB7:AD11 AK7:AM11 AS7:AU11 BB7:BD11" xr:uid="{5C44D5B7-FB30-4585-81E5-C3D9526831EA}">
      <formula1>$BU$16:$BU$40</formula1>
    </dataValidation>
    <dataValidation type="list" allowBlank="1" showInputMessage="1" showErrorMessage="1" sqref="AF7:AH11 AO7:AQ11 AW7:AY11 BF7:BH11" xr:uid="{56CFDDB9-58D7-476D-BEC6-EAE7C7FCE0C2}">
      <formula1>$BV$16:$BV$27</formula1>
    </dataValidation>
  </dataValidations>
  <printOptions horizontalCentered="1" verticalCentered="1"/>
  <pageMargins left="0.23622047244094491" right="0.23622047244094491" top="0.74803149606299213" bottom="0.74803149606299213" header="0.31496062992125984" footer="0.31496062992125984"/>
  <pageSetup paperSize="9" scale="95" orientation="portrait" r:id="rId1"/>
  <headerFooter differentFirst="1"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8609" r:id="rId4" name="Check Box 1">
              <controlPr defaultSize="0" autoFill="0" autoLine="0" autoPict="0">
                <anchor moveWithCells="1">
                  <from>
                    <xdr:col>4</xdr:col>
                    <xdr:colOff>30480</xdr:colOff>
                    <xdr:row>6</xdr:row>
                    <xdr:rowOff>22860</xdr:rowOff>
                  </from>
                  <to>
                    <xdr:col>7</xdr:col>
                    <xdr:colOff>45720</xdr:colOff>
                    <xdr:row>7</xdr:row>
                    <xdr:rowOff>0</xdr:rowOff>
                  </to>
                </anchor>
              </controlPr>
            </control>
          </mc:Choice>
        </mc:AlternateContent>
        <mc:AlternateContent xmlns:mc="http://schemas.openxmlformats.org/markup-compatibility/2006">
          <mc:Choice Requires="x14">
            <control shapeId="68610" r:id="rId5" name="Check Box 2">
              <controlPr defaultSize="0" autoFill="0" autoLine="0" autoPict="0">
                <anchor moveWithCells="1">
                  <from>
                    <xdr:col>4</xdr:col>
                    <xdr:colOff>30480</xdr:colOff>
                    <xdr:row>9</xdr:row>
                    <xdr:rowOff>22860</xdr:rowOff>
                  </from>
                  <to>
                    <xdr:col>7</xdr:col>
                    <xdr:colOff>45720</xdr:colOff>
                    <xdr:row>9</xdr:row>
                    <xdr:rowOff>152400</xdr:rowOff>
                  </to>
                </anchor>
              </controlPr>
            </control>
          </mc:Choice>
        </mc:AlternateContent>
        <mc:AlternateContent xmlns:mc="http://schemas.openxmlformats.org/markup-compatibility/2006">
          <mc:Choice Requires="x14">
            <control shapeId="68611" r:id="rId6" name="Check Box 3">
              <controlPr defaultSize="0" autoFill="0" autoLine="0" autoPict="0">
                <anchor moveWithCells="1">
                  <from>
                    <xdr:col>4</xdr:col>
                    <xdr:colOff>30480</xdr:colOff>
                    <xdr:row>10</xdr:row>
                    <xdr:rowOff>22860</xdr:rowOff>
                  </from>
                  <to>
                    <xdr:col>7</xdr:col>
                    <xdr:colOff>45720</xdr:colOff>
                    <xdr:row>10</xdr:row>
                    <xdr:rowOff>152400</xdr:rowOff>
                  </to>
                </anchor>
              </controlPr>
            </control>
          </mc:Choice>
        </mc:AlternateContent>
        <mc:AlternateContent xmlns:mc="http://schemas.openxmlformats.org/markup-compatibility/2006">
          <mc:Choice Requires="x14">
            <control shapeId="68612" r:id="rId7" name="Check Box 4">
              <controlPr defaultSize="0" autoFill="0" autoLine="0" autoPict="0">
                <anchor moveWithCells="1">
                  <from>
                    <xdr:col>4</xdr:col>
                    <xdr:colOff>38100</xdr:colOff>
                    <xdr:row>8</xdr:row>
                    <xdr:rowOff>22860</xdr:rowOff>
                  </from>
                  <to>
                    <xdr:col>7</xdr:col>
                    <xdr:colOff>53340</xdr:colOff>
                    <xdr:row>8</xdr:row>
                    <xdr:rowOff>152400</xdr:rowOff>
                  </to>
                </anchor>
              </controlPr>
            </control>
          </mc:Choice>
        </mc:AlternateContent>
        <mc:AlternateContent xmlns:mc="http://schemas.openxmlformats.org/markup-compatibility/2006">
          <mc:Choice Requires="x14">
            <control shapeId="68613" r:id="rId8" name="Check Box 5">
              <controlPr defaultSize="0" autoFill="0" autoLine="0" autoPict="0">
                <anchor moveWithCells="1">
                  <from>
                    <xdr:col>4</xdr:col>
                    <xdr:colOff>30480</xdr:colOff>
                    <xdr:row>7</xdr:row>
                    <xdr:rowOff>22860</xdr:rowOff>
                  </from>
                  <to>
                    <xdr:col>7</xdr:col>
                    <xdr:colOff>45720</xdr:colOff>
                    <xdr:row>7</xdr:row>
                    <xdr:rowOff>152400</xdr:rowOff>
                  </to>
                </anchor>
              </controlPr>
            </control>
          </mc:Choice>
        </mc:AlternateContent>
        <mc:AlternateContent xmlns:mc="http://schemas.openxmlformats.org/markup-compatibility/2006">
          <mc:Choice Requires="x14">
            <control shapeId="68614" r:id="rId9" name="Check Box 6">
              <controlPr defaultSize="0" autoFill="0" autoLine="0" autoPict="0">
                <anchor moveWithCells="1">
                  <from>
                    <xdr:col>7</xdr:col>
                    <xdr:colOff>30480</xdr:colOff>
                    <xdr:row>6</xdr:row>
                    <xdr:rowOff>30480</xdr:rowOff>
                  </from>
                  <to>
                    <xdr:col>10</xdr:col>
                    <xdr:colOff>45720</xdr:colOff>
                    <xdr:row>7</xdr:row>
                    <xdr:rowOff>0</xdr:rowOff>
                  </to>
                </anchor>
              </controlPr>
            </control>
          </mc:Choice>
        </mc:AlternateContent>
        <mc:AlternateContent xmlns:mc="http://schemas.openxmlformats.org/markup-compatibility/2006">
          <mc:Choice Requires="x14">
            <control shapeId="68615" r:id="rId10" name="Check Box 7">
              <controlPr defaultSize="0" autoFill="0" autoLine="0" autoPict="0">
                <anchor moveWithCells="1">
                  <from>
                    <xdr:col>7</xdr:col>
                    <xdr:colOff>30480</xdr:colOff>
                    <xdr:row>9</xdr:row>
                    <xdr:rowOff>22860</xdr:rowOff>
                  </from>
                  <to>
                    <xdr:col>10</xdr:col>
                    <xdr:colOff>45720</xdr:colOff>
                    <xdr:row>9</xdr:row>
                    <xdr:rowOff>152400</xdr:rowOff>
                  </to>
                </anchor>
              </controlPr>
            </control>
          </mc:Choice>
        </mc:AlternateContent>
        <mc:AlternateContent xmlns:mc="http://schemas.openxmlformats.org/markup-compatibility/2006">
          <mc:Choice Requires="x14">
            <control shapeId="68616" r:id="rId11" name="Check Box 8">
              <controlPr defaultSize="0" autoFill="0" autoLine="0" autoPict="0">
                <anchor moveWithCells="1">
                  <from>
                    <xdr:col>7</xdr:col>
                    <xdr:colOff>30480</xdr:colOff>
                    <xdr:row>7</xdr:row>
                    <xdr:rowOff>22860</xdr:rowOff>
                  </from>
                  <to>
                    <xdr:col>10</xdr:col>
                    <xdr:colOff>45720</xdr:colOff>
                    <xdr:row>7</xdr:row>
                    <xdr:rowOff>152400</xdr:rowOff>
                  </to>
                </anchor>
              </controlPr>
            </control>
          </mc:Choice>
        </mc:AlternateContent>
        <mc:AlternateContent xmlns:mc="http://schemas.openxmlformats.org/markup-compatibility/2006">
          <mc:Choice Requires="x14">
            <control shapeId="68617" r:id="rId12" name="Check Box 9">
              <controlPr defaultSize="0" autoFill="0" autoLine="0" autoPict="0">
                <anchor moveWithCells="1">
                  <from>
                    <xdr:col>7</xdr:col>
                    <xdr:colOff>30480</xdr:colOff>
                    <xdr:row>8</xdr:row>
                    <xdr:rowOff>22860</xdr:rowOff>
                  </from>
                  <to>
                    <xdr:col>10</xdr:col>
                    <xdr:colOff>45720</xdr:colOff>
                    <xdr:row>8</xdr:row>
                    <xdr:rowOff>152400</xdr:rowOff>
                  </to>
                </anchor>
              </controlPr>
            </control>
          </mc:Choice>
        </mc:AlternateContent>
        <mc:AlternateContent xmlns:mc="http://schemas.openxmlformats.org/markup-compatibility/2006">
          <mc:Choice Requires="x14">
            <control shapeId="68618" r:id="rId13" name="Check Box 10">
              <controlPr defaultSize="0" autoFill="0" autoLine="0" autoPict="0">
                <anchor moveWithCells="1">
                  <from>
                    <xdr:col>7</xdr:col>
                    <xdr:colOff>30480</xdr:colOff>
                    <xdr:row>10</xdr:row>
                    <xdr:rowOff>22860</xdr:rowOff>
                  </from>
                  <to>
                    <xdr:col>10</xdr:col>
                    <xdr:colOff>45720</xdr:colOff>
                    <xdr:row>10</xdr:row>
                    <xdr:rowOff>152400</xdr:rowOff>
                  </to>
                </anchor>
              </controlPr>
            </control>
          </mc:Choice>
        </mc:AlternateContent>
        <mc:AlternateContent xmlns:mc="http://schemas.openxmlformats.org/markup-compatibility/2006">
          <mc:Choice Requires="x14">
            <control shapeId="68619" r:id="rId14" name="Check Box 11">
              <controlPr defaultSize="0" autoFill="0" autoLine="0" autoPict="0">
                <anchor moveWithCells="1">
                  <from>
                    <xdr:col>10</xdr:col>
                    <xdr:colOff>30480</xdr:colOff>
                    <xdr:row>6</xdr:row>
                    <xdr:rowOff>30480</xdr:rowOff>
                  </from>
                  <to>
                    <xdr:col>13</xdr:col>
                    <xdr:colOff>45720</xdr:colOff>
                    <xdr:row>7</xdr:row>
                    <xdr:rowOff>0</xdr:rowOff>
                  </to>
                </anchor>
              </controlPr>
            </control>
          </mc:Choice>
        </mc:AlternateContent>
        <mc:AlternateContent xmlns:mc="http://schemas.openxmlformats.org/markup-compatibility/2006">
          <mc:Choice Requires="x14">
            <control shapeId="68620" r:id="rId15" name="Check Box 12">
              <controlPr defaultSize="0" autoFill="0" autoLine="0" autoPict="0">
                <anchor moveWithCells="1">
                  <from>
                    <xdr:col>10</xdr:col>
                    <xdr:colOff>30480</xdr:colOff>
                    <xdr:row>9</xdr:row>
                    <xdr:rowOff>30480</xdr:rowOff>
                  </from>
                  <to>
                    <xdr:col>13</xdr:col>
                    <xdr:colOff>45720</xdr:colOff>
                    <xdr:row>10</xdr:row>
                    <xdr:rowOff>0</xdr:rowOff>
                  </to>
                </anchor>
              </controlPr>
            </control>
          </mc:Choice>
        </mc:AlternateContent>
        <mc:AlternateContent xmlns:mc="http://schemas.openxmlformats.org/markup-compatibility/2006">
          <mc:Choice Requires="x14">
            <control shapeId="68621" r:id="rId16" name="Check Box 13">
              <controlPr defaultSize="0" autoFill="0" autoLine="0" autoPict="0">
                <anchor moveWithCells="1">
                  <from>
                    <xdr:col>10</xdr:col>
                    <xdr:colOff>30480</xdr:colOff>
                    <xdr:row>8</xdr:row>
                    <xdr:rowOff>30480</xdr:rowOff>
                  </from>
                  <to>
                    <xdr:col>13</xdr:col>
                    <xdr:colOff>45720</xdr:colOff>
                    <xdr:row>9</xdr:row>
                    <xdr:rowOff>0</xdr:rowOff>
                  </to>
                </anchor>
              </controlPr>
            </control>
          </mc:Choice>
        </mc:AlternateContent>
        <mc:AlternateContent xmlns:mc="http://schemas.openxmlformats.org/markup-compatibility/2006">
          <mc:Choice Requires="x14">
            <control shapeId="68622" r:id="rId17" name="Check Box 14">
              <controlPr defaultSize="0" autoFill="0" autoLine="0" autoPict="0">
                <anchor moveWithCells="1">
                  <from>
                    <xdr:col>10</xdr:col>
                    <xdr:colOff>30480</xdr:colOff>
                    <xdr:row>7</xdr:row>
                    <xdr:rowOff>22860</xdr:rowOff>
                  </from>
                  <to>
                    <xdr:col>13</xdr:col>
                    <xdr:colOff>45720</xdr:colOff>
                    <xdr:row>7</xdr:row>
                    <xdr:rowOff>152400</xdr:rowOff>
                  </to>
                </anchor>
              </controlPr>
            </control>
          </mc:Choice>
        </mc:AlternateContent>
        <mc:AlternateContent xmlns:mc="http://schemas.openxmlformats.org/markup-compatibility/2006">
          <mc:Choice Requires="x14">
            <control shapeId="68623" r:id="rId18" name="Check Box 15">
              <controlPr defaultSize="0" autoFill="0" autoLine="0" autoPict="0">
                <anchor moveWithCells="1">
                  <from>
                    <xdr:col>10</xdr:col>
                    <xdr:colOff>30480</xdr:colOff>
                    <xdr:row>10</xdr:row>
                    <xdr:rowOff>22860</xdr:rowOff>
                  </from>
                  <to>
                    <xdr:col>13</xdr:col>
                    <xdr:colOff>45720</xdr:colOff>
                    <xdr:row>10</xdr:row>
                    <xdr:rowOff>152400</xdr:rowOff>
                  </to>
                </anchor>
              </controlPr>
            </control>
          </mc:Choice>
        </mc:AlternateContent>
        <mc:AlternateContent xmlns:mc="http://schemas.openxmlformats.org/markup-compatibility/2006">
          <mc:Choice Requires="x14">
            <control shapeId="68624" r:id="rId19" name="Check Box 16">
              <controlPr defaultSize="0" autoFill="0" autoLine="0" autoPict="0">
                <anchor moveWithCells="1">
                  <from>
                    <xdr:col>13</xdr:col>
                    <xdr:colOff>30480</xdr:colOff>
                    <xdr:row>6</xdr:row>
                    <xdr:rowOff>22860</xdr:rowOff>
                  </from>
                  <to>
                    <xdr:col>16</xdr:col>
                    <xdr:colOff>45720</xdr:colOff>
                    <xdr:row>6</xdr:row>
                    <xdr:rowOff>152400</xdr:rowOff>
                  </to>
                </anchor>
              </controlPr>
            </control>
          </mc:Choice>
        </mc:AlternateContent>
        <mc:AlternateContent xmlns:mc="http://schemas.openxmlformats.org/markup-compatibility/2006">
          <mc:Choice Requires="x14">
            <control shapeId="68625" r:id="rId20" name="Check Box 17">
              <controlPr defaultSize="0" autoFill="0" autoLine="0" autoPict="0">
                <anchor moveWithCells="1">
                  <from>
                    <xdr:col>13</xdr:col>
                    <xdr:colOff>30480</xdr:colOff>
                    <xdr:row>8</xdr:row>
                    <xdr:rowOff>30480</xdr:rowOff>
                  </from>
                  <to>
                    <xdr:col>16</xdr:col>
                    <xdr:colOff>45720</xdr:colOff>
                    <xdr:row>9</xdr:row>
                    <xdr:rowOff>0</xdr:rowOff>
                  </to>
                </anchor>
              </controlPr>
            </control>
          </mc:Choice>
        </mc:AlternateContent>
        <mc:AlternateContent xmlns:mc="http://schemas.openxmlformats.org/markup-compatibility/2006">
          <mc:Choice Requires="x14">
            <control shapeId="68626" r:id="rId21" name="Check Box 18">
              <controlPr defaultSize="0" autoFill="0" autoLine="0" autoPict="0">
                <anchor moveWithCells="1">
                  <from>
                    <xdr:col>13</xdr:col>
                    <xdr:colOff>30480</xdr:colOff>
                    <xdr:row>7</xdr:row>
                    <xdr:rowOff>22860</xdr:rowOff>
                  </from>
                  <to>
                    <xdr:col>16</xdr:col>
                    <xdr:colOff>45720</xdr:colOff>
                    <xdr:row>7</xdr:row>
                    <xdr:rowOff>152400</xdr:rowOff>
                  </to>
                </anchor>
              </controlPr>
            </control>
          </mc:Choice>
        </mc:AlternateContent>
        <mc:AlternateContent xmlns:mc="http://schemas.openxmlformats.org/markup-compatibility/2006">
          <mc:Choice Requires="x14">
            <control shapeId="68627" r:id="rId22" name="Check Box 19">
              <controlPr defaultSize="0" autoFill="0" autoLine="0" autoPict="0">
                <anchor moveWithCells="1">
                  <from>
                    <xdr:col>16</xdr:col>
                    <xdr:colOff>30480</xdr:colOff>
                    <xdr:row>6</xdr:row>
                    <xdr:rowOff>22860</xdr:rowOff>
                  </from>
                  <to>
                    <xdr:col>19</xdr:col>
                    <xdr:colOff>45720</xdr:colOff>
                    <xdr:row>6</xdr:row>
                    <xdr:rowOff>152400</xdr:rowOff>
                  </to>
                </anchor>
              </controlPr>
            </control>
          </mc:Choice>
        </mc:AlternateContent>
        <mc:AlternateContent xmlns:mc="http://schemas.openxmlformats.org/markup-compatibility/2006">
          <mc:Choice Requires="x14">
            <control shapeId="68628" r:id="rId23" name="Check Box 20">
              <controlPr defaultSize="0" autoFill="0" autoLine="0" autoPict="0">
                <anchor moveWithCells="1">
                  <from>
                    <xdr:col>13</xdr:col>
                    <xdr:colOff>38100</xdr:colOff>
                    <xdr:row>9</xdr:row>
                    <xdr:rowOff>30480</xdr:rowOff>
                  </from>
                  <to>
                    <xdr:col>16</xdr:col>
                    <xdr:colOff>53340</xdr:colOff>
                    <xdr:row>10</xdr:row>
                    <xdr:rowOff>0</xdr:rowOff>
                  </to>
                </anchor>
              </controlPr>
            </control>
          </mc:Choice>
        </mc:AlternateContent>
        <mc:AlternateContent xmlns:mc="http://schemas.openxmlformats.org/markup-compatibility/2006">
          <mc:Choice Requires="x14">
            <control shapeId="68629" r:id="rId24" name="Check Box 21">
              <controlPr defaultSize="0" autoFill="0" autoLine="0" autoPict="0">
                <anchor moveWithCells="1">
                  <from>
                    <xdr:col>22</xdr:col>
                    <xdr:colOff>30480</xdr:colOff>
                    <xdr:row>6</xdr:row>
                    <xdr:rowOff>7620</xdr:rowOff>
                  </from>
                  <to>
                    <xdr:col>25</xdr:col>
                    <xdr:colOff>45720</xdr:colOff>
                    <xdr:row>6</xdr:row>
                    <xdr:rowOff>152400</xdr:rowOff>
                  </to>
                </anchor>
              </controlPr>
            </control>
          </mc:Choice>
        </mc:AlternateContent>
        <mc:AlternateContent xmlns:mc="http://schemas.openxmlformats.org/markup-compatibility/2006">
          <mc:Choice Requires="x14">
            <control shapeId="68630" r:id="rId25" name="Check Box 22">
              <controlPr defaultSize="0" autoFill="0" autoLine="0" autoPict="0">
                <anchor moveWithCells="1">
                  <from>
                    <xdr:col>19</xdr:col>
                    <xdr:colOff>38100</xdr:colOff>
                    <xdr:row>6</xdr:row>
                    <xdr:rowOff>22860</xdr:rowOff>
                  </from>
                  <to>
                    <xdr:col>22</xdr:col>
                    <xdr:colOff>53340</xdr:colOff>
                    <xdr:row>6</xdr:row>
                    <xdr:rowOff>152400</xdr:rowOff>
                  </to>
                </anchor>
              </controlPr>
            </control>
          </mc:Choice>
        </mc:AlternateContent>
        <mc:AlternateContent xmlns:mc="http://schemas.openxmlformats.org/markup-compatibility/2006">
          <mc:Choice Requires="x14">
            <control shapeId="68631" r:id="rId26" name="Check Box 23">
              <controlPr defaultSize="0" autoFill="0" autoLine="0" autoPict="0">
                <anchor moveWithCells="1">
                  <from>
                    <xdr:col>13</xdr:col>
                    <xdr:colOff>30480</xdr:colOff>
                    <xdr:row>10</xdr:row>
                    <xdr:rowOff>22860</xdr:rowOff>
                  </from>
                  <to>
                    <xdr:col>16</xdr:col>
                    <xdr:colOff>45720</xdr:colOff>
                    <xdr:row>10</xdr:row>
                    <xdr:rowOff>152400</xdr:rowOff>
                  </to>
                </anchor>
              </controlPr>
            </control>
          </mc:Choice>
        </mc:AlternateContent>
        <mc:AlternateContent xmlns:mc="http://schemas.openxmlformats.org/markup-compatibility/2006">
          <mc:Choice Requires="x14">
            <control shapeId="68632" r:id="rId27" name="Check Box 24">
              <controlPr defaultSize="0" autoFill="0" autoLine="0" autoPict="0">
                <anchor moveWithCells="1">
                  <from>
                    <xdr:col>16</xdr:col>
                    <xdr:colOff>30480</xdr:colOff>
                    <xdr:row>7</xdr:row>
                    <xdr:rowOff>22860</xdr:rowOff>
                  </from>
                  <to>
                    <xdr:col>19</xdr:col>
                    <xdr:colOff>45720</xdr:colOff>
                    <xdr:row>7</xdr:row>
                    <xdr:rowOff>152400</xdr:rowOff>
                  </to>
                </anchor>
              </controlPr>
            </control>
          </mc:Choice>
        </mc:AlternateContent>
        <mc:AlternateContent xmlns:mc="http://schemas.openxmlformats.org/markup-compatibility/2006">
          <mc:Choice Requires="x14">
            <control shapeId="68633" r:id="rId28" name="Check Box 25">
              <controlPr defaultSize="0" autoFill="0" autoLine="0" autoPict="0">
                <anchor moveWithCells="1">
                  <from>
                    <xdr:col>16</xdr:col>
                    <xdr:colOff>30480</xdr:colOff>
                    <xdr:row>8</xdr:row>
                    <xdr:rowOff>30480</xdr:rowOff>
                  </from>
                  <to>
                    <xdr:col>19</xdr:col>
                    <xdr:colOff>45720</xdr:colOff>
                    <xdr:row>9</xdr:row>
                    <xdr:rowOff>0</xdr:rowOff>
                  </to>
                </anchor>
              </controlPr>
            </control>
          </mc:Choice>
        </mc:AlternateContent>
        <mc:AlternateContent xmlns:mc="http://schemas.openxmlformats.org/markup-compatibility/2006">
          <mc:Choice Requires="x14">
            <control shapeId="68634" r:id="rId29" name="Check Box 26">
              <controlPr defaultSize="0" autoFill="0" autoLine="0" autoPict="0">
                <anchor moveWithCells="1">
                  <from>
                    <xdr:col>16</xdr:col>
                    <xdr:colOff>30480</xdr:colOff>
                    <xdr:row>9</xdr:row>
                    <xdr:rowOff>22860</xdr:rowOff>
                  </from>
                  <to>
                    <xdr:col>19</xdr:col>
                    <xdr:colOff>45720</xdr:colOff>
                    <xdr:row>9</xdr:row>
                    <xdr:rowOff>152400</xdr:rowOff>
                  </to>
                </anchor>
              </controlPr>
            </control>
          </mc:Choice>
        </mc:AlternateContent>
        <mc:AlternateContent xmlns:mc="http://schemas.openxmlformats.org/markup-compatibility/2006">
          <mc:Choice Requires="x14">
            <control shapeId="68635" r:id="rId30" name="Check Box 27">
              <controlPr defaultSize="0" autoFill="0" autoLine="0" autoPict="0">
                <anchor moveWithCells="1">
                  <from>
                    <xdr:col>16</xdr:col>
                    <xdr:colOff>30480</xdr:colOff>
                    <xdr:row>10</xdr:row>
                    <xdr:rowOff>22860</xdr:rowOff>
                  </from>
                  <to>
                    <xdr:col>19</xdr:col>
                    <xdr:colOff>45720</xdr:colOff>
                    <xdr:row>10</xdr:row>
                    <xdr:rowOff>152400</xdr:rowOff>
                  </to>
                </anchor>
              </controlPr>
            </control>
          </mc:Choice>
        </mc:AlternateContent>
        <mc:AlternateContent xmlns:mc="http://schemas.openxmlformats.org/markup-compatibility/2006">
          <mc:Choice Requires="x14">
            <control shapeId="68636" r:id="rId31" name="Check Box 28">
              <controlPr defaultSize="0" autoFill="0" autoLine="0" autoPict="0">
                <anchor moveWithCells="1">
                  <from>
                    <xdr:col>19</xdr:col>
                    <xdr:colOff>38100</xdr:colOff>
                    <xdr:row>7</xdr:row>
                    <xdr:rowOff>22860</xdr:rowOff>
                  </from>
                  <to>
                    <xdr:col>22</xdr:col>
                    <xdr:colOff>53340</xdr:colOff>
                    <xdr:row>7</xdr:row>
                    <xdr:rowOff>152400</xdr:rowOff>
                  </to>
                </anchor>
              </controlPr>
            </control>
          </mc:Choice>
        </mc:AlternateContent>
        <mc:AlternateContent xmlns:mc="http://schemas.openxmlformats.org/markup-compatibility/2006">
          <mc:Choice Requires="x14">
            <control shapeId="68637" r:id="rId32" name="Check Box 29">
              <controlPr defaultSize="0" autoFill="0" autoLine="0" autoPict="0">
                <anchor moveWithCells="1">
                  <from>
                    <xdr:col>19</xdr:col>
                    <xdr:colOff>30480</xdr:colOff>
                    <xdr:row>8</xdr:row>
                    <xdr:rowOff>22860</xdr:rowOff>
                  </from>
                  <to>
                    <xdr:col>22</xdr:col>
                    <xdr:colOff>45720</xdr:colOff>
                    <xdr:row>8</xdr:row>
                    <xdr:rowOff>152400</xdr:rowOff>
                  </to>
                </anchor>
              </controlPr>
            </control>
          </mc:Choice>
        </mc:AlternateContent>
        <mc:AlternateContent xmlns:mc="http://schemas.openxmlformats.org/markup-compatibility/2006">
          <mc:Choice Requires="x14">
            <control shapeId="68638" r:id="rId33" name="Check Box 30">
              <controlPr defaultSize="0" autoFill="0" autoLine="0" autoPict="0">
                <anchor moveWithCells="1">
                  <from>
                    <xdr:col>19</xdr:col>
                    <xdr:colOff>30480</xdr:colOff>
                    <xdr:row>9</xdr:row>
                    <xdr:rowOff>22860</xdr:rowOff>
                  </from>
                  <to>
                    <xdr:col>22</xdr:col>
                    <xdr:colOff>45720</xdr:colOff>
                    <xdr:row>9</xdr:row>
                    <xdr:rowOff>152400</xdr:rowOff>
                  </to>
                </anchor>
              </controlPr>
            </control>
          </mc:Choice>
        </mc:AlternateContent>
        <mc:AlternateContent xmlns:mc="http://schemas.openxmlformats.org/markup-compatibility/2006">
          <mc:Choice Requires="x14">
            <control shapeId="68639" r:id="rId34" name="Check Box 31">
              <controlPr defaultSize="0" autoFill="0" autoLine="0" autoPict="0">
                <anchor moveWithCells="1">
                  <from>
                    <xdr:col>19</xdr:col>
                    <xdr:colOff>30480</xdr:colOff>
                    <xdr:row>10</xdr:row>
                    <xdr:rowOff>22860</xdr:rowOff>
                  </from>
                  <to>
                    <xdr:col>22</xdr:col>
                    <xdr:colOff>45720</xdr:colOff>
                    <xdr:row>10</xdr:row>
                    <xdr:rowOff>152400</xdr:rowOff>
                  </to>
                </anchor>
              </controlPr>
            </control>
          </mc:Choice>
        </mc:AlternateContent>
        <mc:AlternateContent xmlns:mc="http://schemas.openxmlformats.org/markup-compatibility/2006">
          <mc:Choice Requires="x14">
            <control shapeId="68640" r:id="rId35" name="Check Box 32">
              <controlPr defaultSize="0" autoFill="0" autoLine="0" autoPict="0">
                <anchor moveWithCells="1">
                  <from>
                    <xdr:col>22</xdr:col>
                    <xdr:colOff>38100</xdr:colOff>
                    <xdr:row>7</xdr:row>
                    <xdr:rowOff>22860</xdr:rowOff>
                  </from>
                  <to>
                    <xdr:col>25</xdr:col>
                    <xdr:colOff>53340</xdr:colOff>
                    <xdr:row>7</xdr:row>
                    <xdr:rowOff>152400</xdr:rowOff>
                  </to>
                </anchor>
              </controlPr>
            </control>
          </mc:Choice>
        </mc:AlternateContent>
        <mc:AlternateContent xmlns:mc="http://schemas.openxmlformats.org/markup-compatibility/2006">
          <mc:Choice Requires="x14">
            <control shapeId="68641" r:id="rId36" name="Check Box 33">
              <controlPr defaultSize="0" autoFill="0" autoLine="0" autoPict="0">
                <anchor moveWithCells="1">
                  <from>
                    <xdr:col>22</xdr:col>
                    <xdr:colOff>30480</xdr:colOff>
                    <xdr:row>8</xdr:row>
                    <xdr:rowOff>30480</xdr:rowOff>
                  </from>
                  <to>
                    <xdr:col>25</xdr:col>
                    <xdr:colOff>45720</xdr:colOff>
                    <xdr:row>9</xdr:row>
                    <xdr:rowOff>0</xdr:rowOff>
                  </to>
                </anchor>
              </controlPr>
            </control>
          </mc:Choice>
        </mc:AlternateContent>
        <mc:AlternateContent xmlns:mc="http://schemas.openxmlformats.org/markup-compatibility/2006">
          <mc:Choice Requires="x14">
            <control shapeId="68642" r:id="rId37" name="Check Box 34">
              <controlPr defaultSize="0" autoFill="0" autoLine="0" autoPict="0">
                <anchor moveWithCells="1">
                  <from>
                    <xdr:col>22</xdr:col>
                    <xdr:colOff>30480</xdr:colOff>
                    <xdr:row>9</xdr:row>
                    <xdr:rowOff>22860</xdr:rowOff>
                  </from>
                  <to>
                    <xdr:col>25</xdr:col>
                    <xdr:colOff>45720</xdr:colOff>
                    <xdr:row>9</xdr:row>
                    <xdr:rowOff>152400</xdr:rowOff>
                  </to>
                </anchor>
              </controlPr>
            </control>
          </mc:Choice>
        </mc:AlternateContent>
        <mc:AlternateContent xmlns:mc="http://schemas.openxmlformats.org/markup-compatibility/2006">
          <mc:Choice Requires="x14">
            <control shapeId="68643" r:id="rId38" name="Check Box 35">
              <controlPr defaultSize="0" autoFill="0" autoLine="0" autoPict="0">
                <anchor moveWithCells="1">
                  <from>
                    <xdr:col>22</xdr:col>
                    <xdr:colOff>30480</xdr:colOff>
                    <xdr:row>10</xdr:row>
                    <xdr:rowOff>22860</xdr:rowOff>
                  </from>
                  <to>
                    <xdr:col>25</xdr:col>
                    <xdr:colOff>45720</xdr:colOff>
                    <xdr:row>10</xdr:row>
                    <xdr:rowOff>152400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ABF23-76A0-4265-B6B1-107D3EFC3600}">
  <sheetPr codeName="Sheet6"/>
  <dimension ref="A1:Q101"/>
  <sheetViews>
    <sheetView topLeftCell="G1" workbookViewId="0">
      <selection activeCell="N3" sqref="N3"/>
    </sheetView>
  </sheetViews>
  <sheetFormatPr defaultRowHeight="18"/>
  <cols>
    <col min="1" max="1" width="13" bestFit="1" customWidth="1"/>
    <col min="2" max="2" width="28.09765625" bestFit="1" customWidth="1"/>
    <col min="3" max="3" width="22.5" bestFit="1" customWidth="1"/>
    <col min="4" max="4" width="21.59765625" customWidth="1"/>
    <col min="5" max="5" width="37.796875" bestFit="1" customWidth="1"/>
    <col min="6" max="6" width="67.796875" bestFit="1" customWidth="1"/>
    <col min="12" max="12" width="22.5" bestFit="1" customWidth="1"/>
    <col min="16" max="16" width="11.5" style="409" bestFit="1" customWidth="1"/>
    <col min="17" max="17" width="20.19921875" style="409" bestFit="1" customWidth="1"/>
  </cols>
  <sheetData>
    <row r="1" spans="1:17">
      <c r="A1" s="405" t="s">
        <v>360</v>
      </c>
      <c r="B1" s="405" t="s">
        <v>355</v>
      </c>
      <c r="C1" s="405" t="s">
        <v>357</v>
      </c>
      <c r="D1" s="406" t="s">
        <v>16115</v>
      </c>
      <c r="E1" s="405" t="s">
        <v>356</v>
      </c>
      <c r="F1" s="406" t="s">
        <v>358</v>
      </c>
      <c r="G1" s="405" t="s">
        <v>316</v>
      </c>
      <c r="H1" s="406" t="s">
        <v>363</v>
      </c>
      <c r="I1" s="405" t="s">
        <v>12</v>
      </c>
      <c r="J1" s="406" t="s">
        <v>11</v>
      </c>
      <c r="K1" s="405" t="s">
        <v>364</v>
      </c>
      <c r="L1" s="405" t="s">
        <v>3676</v>
      </c>
      <c r="M1" s="361" t="s">
        <v>1515</v>
      </c>
      <c r="N1" s="361" t="s">
        <v>6663</v>
      </c>
      <c r="O1" s="361" t="s">
        <v>6690</v>
      </c>
      <c r="P1" s="626" t="s">
        <v>16162</v>
      </c>
      <c r="Q1" s="627" t="s">
        <v>16168</v>
      </c>
    </row>
    <row r="2" spans="1:17">
      <c r="A2" s="405"/>
      <c r="B2" s="405"/>
      <c r="C2" s="405"/>
      <c r="D2" s="406"/>
      <c r="E2" s="405"/>
      <c r="F2" s="406"/>
      <c r="G2" s="405"/>
      <c r="H2" s="406"/>
      <c r="I2" s="405"/>
      <c r="J2" s="406"/>
      <c r="K2" s="405"/>
      <c r="L2" s="405"/>
      <c r="P2" s="409" t="s">
        <v>16169</v>
      </c>
      <c r="Q2" s="409" t="s">
        <v>16178</v>
      </c>
    </row>
    <row r="3" spans="1:17">
      <c r="A3" s="405" t="s">
        <v>361</v>
      </c>
      <c r="B3" s="405" t="s">
        <v>69</v>
      </c>
      <c r="C3" s="405" t="s">
        <v>108</v>
      </c>
      <c r="D3" s="406" t="s">
        <v>16116</v>
      </c>
      <c r="E3" s="405" t="s">
        <v>118</v>
      </c>
      <c r="F3" s="406" t="s">
        <v>292</v>
      </c>
      <c r="G3" s="407" t="s">
        <v>2385</v>
      </c>
      <c r="H3" s="406" t="s">
        <v>365</v>
      </c>
      <c r="I3" s="405">
        <v>1</v>
      </c>
      <c r="J3" s="406">
        <v>1</v>
      </c>
      <c r="K3" s="405">
        <v>1</v>
      </c>
      <c r="L3" s="405" t="s">
        <v>3672</v>
      </c>
      <c r="M3" t="s">
        <v>6658</v>
      </c>
      <c r="N3" t="s">
        <v>6663</v>
      </c>
      <c r="O3" s="408" t="s">
        <v>6691</v>
      </c>
      <c r="P3" s="409" t="s">
        <v>16170</v>
      </c>
      <c r="Q3" s="409" t="s">
        <v>16179</v>
      </c>
    </row>
    <row r="4" spans="1:17">
      <c r="A4" s="405" t="s">
        <v>362</v>
      </c>
      <c r="B4" s="405" t="s">
        <v>70</v>
      </c>
      <c r="C4" s="405" t="s">
        <v>109</v>
      </c>
      <c r="D4" s="406" t="s">
        <v>16117</v>
      </c>
      <c r="E4" s="405" t="s">
        <v>119</v>
      </c>
      <c r="F4" s="406" t="s">
        <v>293</v>
      </c>
      <c r="G4" s="407" t="s">
        <v>2386</v>
      </c>
      <c r="H4" s="406" t="s">
        <v>366</v>
      </c>
      <c r="I4" s="405">
        <v>2</v>
      </c>
      <c r="J4" s="406">
        <v>2</v>
      </c>
      <c r="K4" s="405">
        <v>2</v>
      </c>
      <c r="L4" s="405" t="s">
        <v>3673</v>
      </c>
      <c r="P4" s="409" t="s">
        <v>16171</v>
      </c>
      <c r="Q4" s="409" t="s">
        <v>16180</v>
      </c>
    </row>
    <row r="5" spans="1:17">
      <c r="B5" s="405" t="s">
        <v>71</v>
      </c>
      <c r="D5" s="406" t="s">
        <v>16118</v>
      </c>
      <c r="E5" s="405" t="s">
        <v>120</v>
      </c>
      <c r="F5" s="406" t="s">
        <v>294</v>
      </c>
      <c r="G5" s="407" t="s">
        <v>2387</v>
      </c>
      <c r="H5" s="406" t="s">
        <v>367</v>
      </c>
      <c r="I5" s="405">
        <v>3</v>
      </c>
      <c r="J5" s="406">
        <v>3</v>
      </c>
      <c r="K5" s="405">
        <v>3</v>
      </c>
      <c r="L5" s="405" t="s">
        <v>3674</v>
      </c>
      <c r="P5" s="628" t="s">
        <v>16172</v>
      </c>
      <c r="Q5" s="628" t="s">
        <v>16181</v>
      </c>
    </row>
    <row r="6" spans="1:17">
      <c r="B6" s="405" t="s">
        <v>72</v>
      </c>
      <c r="E6" s="405" t="s">
        <v>121</v>
      </c>
      <c r="F6" s="406" t="s">
        <v>295</v>
      </c>
      <c r="G6" s="407" t="s">
        <v>2388</v>
      </c>
      <c r="I6" s="405">
        <v>4</v>
      </c>
      <c r="J6" s="406">
        <v>4</v>
      </c>
      <c r="K6" s="405">
        <v>4</v>
      </c>
      <c r="L6" s="405" t="s">
        <v>3675</v>
      </c>
      <c r="P6" s="409" t="s">
        <v>16173</v>
      </c>
      <c r="Q6" s="409" t="s">
        <v>16182</v>
      </c>
    </row>
    <row r="7" spans="1:17">
      <c r="B7" s="405" t="s">
        <v>73</v>
      </c>
      <c r="E7" s="405" t="s">
        <v>122</v>
      </c>
      <c r="F7" s="406" t="s">
        <v>296</v>
      </c>
      <c r="G7" s="407" t="s">
        <v>2389</v>
      </c>
      <c r="I7" s="405">
        <v>5</v>
      </c>
      <c r="J7" s="406">
        <v>5</v>
      </c>
      <c r="K7" s="405">
        <v>5</v>
      </c>
      <c r="P7" s="409" t="s">
        <v>16174</v>
      </c>
      <c r="Q7" s="409" t="s">
        <v>16183</v>
      </c>
    </row>
    <row r="8" spans="1:17">
      <c r="B8" s="405" t="s">
        <v>74</v>
      </c>
      <c r="E8" s="405" t="s">
        <v>123</v>
      </c>
      <c r="F8" s="406" t="s">
        <v>297</v>
      </c>
      <c r="G8" s="407" t="s">
        <v>2390</v>
      </c>
      <c r="I8" s="405">
        <v>6</v>
      </c>
      <c r="J8" s="406">
        <v>6</v>
      </c>
      <c r="K8" s="405">
        <v>6</v>
      </c>
      <c r="P8" s="409" t="s">
        <v>16175</v>
      </c>
      <c r="Q8" s="409" t="s">
        <v>16184</v>
      </c>
    </row>
    <row r="9" spans="1:17">
      <c r="B9" s="405" t="s">
        <v>75</v>
      </c>
      <c r="E9" s="405" t="s">
        <v>124</v>
      </c>
      <c r="F9" s="406" t="s">
        <v>298</v>
      </c>
      <c r="G9" s="407" t="s">
        <v>2391</v>
      </c>
      <c r="I9" s="405">
        <v>7</v>
      </c>
      <c r="J9" s="406">
        <v>7</v>
      </c>
      <c r="K9" s="405">
        <v>7</v>
      </c>
      <c r="P9" s="409" t="s">
        <v>16176</v>
      </c>
      <c r="Q9" s="409" t="s">
        <v>16185</v>
      </c>
    </row>
    <row r="10" spans="1:17">
      <c r="B10" s="405" t="s">
        <v>76</v>
      </c>
      <c r="E10" s="405" t="s">
        <v>125</v>
      </c>
      <c r="G10" s="407" t="s">
        <v>2392</v>
      </c>
      <c r="I10" s="405">
        <v>8</v>
      </c>
      <c r="J10" s="406">
        <v>8</v>
      </c>
      <c r="K10" s="405">
        <v>8</v>
      </c>
      <c r="P10" s="409" t="s">
        <v>16177</v>
      </c>
      <c r="Q10" s="409" t="s">
        <v>16186</v>
      </c>
    </row>
    <row r="11" spans="1:17">
      <c r="B11" s="405" t="s">
        <v>77</v>
      </c>
      <c r="E11" s="405" t="s">
        <v>126</v>
      </c>
      <c r="G11" s="407" t="s">
        <v>2393</v>
      </c>
      <c r="I11" s="405">
        <v>9</v>
      </c>
      <c r="J11" s="406">
        <v>9</v>
      </c>
      <c r="K11" s="405">
        <v>9</v>
      </c>
    </row>
    <row r="12" spans="1:17">
      <c r="B12" s="405" t="s">
        <v>78</v>
      </c>
      <c r="E12" s="405" t="s">
        <v>127</v>
      </c>
      <c r="G12" s="407" t="s">
        <v>2394</v>
      </c>
      <c r="I12" s="405">
        <v>10</v>
      </c>
      <c r="J12" s="406">
        <v>10</v>
      </c>
      <c r="K12" s="405">
        <v>10</v>
      </c>
    </row>
    <row r="13" spans="1:17">
      <c r="B13" s="405" t="s">
        <v>79</v>
      </c>
      <c r="E13" s="405" t="s">
        <v>128</v>
      </c>
      <c r="G13" s="407" t="s">
        <v>2395</v>
      </c>
      <c r="I13" s="405">
        <v>11</v>
      </c>
      <c r="J13" s="406">
        <v>11</v>
      </c>
      <c r="K13" s="405">
        <v>11</v>
      </c>
    </row>
    <row r="14" spans="1:17">
      <c r="B14" s="405" t="s">
        <v>80</v>
      </c>
      <c r="E14" s="405" t="s">
        <v>129</v>
      </c>
      <c r="G14" s="407" t="s">
        <v>2396</v>
      </c>
      <c r="I14" s="405">
        <v>12</v>
      </c>
      <c r="J14" s="406">
        <v>12</v>
      </c>
      <c r="K14" s="405">
        <v>12</v>
      </c>
    </row>
    <row r="15" spans="1:17">
      <c r="B15" s="405" t="s">
        <v>81</v>
      </c>
      <c r="E15" s="405" t="s">
        <v>130</v>
      </c>
      <c r="G15" s="407" t="s">
        <v>2397</v>
      </c>
      <c r="I15" s="405">
        <v>13</v>
      </c>
      <c r="K15" s="405">
        <v>13</v>
      </c>
    </row>
    <row r="16" spans="1:17">
      <c r="B16" s="405" t="s">
        <v>82</v>
      </c>
      <c r="E16" s="405" t="s">
        <v>131</v>
      </c>
      <c r="G16" s="407" t="s">
        <v>2398</v>
      </c>
      <c r="I16" s="405">
        <v>14</v>
      </c>
      <c r="K16" s="405">
        <v>14</v>
      </c>
    </row>
    <row r="17" spans="2:11">
      <c r="B17" s="405" t="s">
        <v>83</v>
      </c>
      <c r="E17" s="405" t="s">
        <v>132</v>
      </c>
      <c r="G17" s="407" t="s">
        <v>2399</v>
      </c>
      <c r="I17" s="405">
        <v>15</v>
      </c>
      <c r="K17" s="405">
        <v>15</v>
      </c>
    </row>
    <row r="18" spans="2:11">
      <c r="B18" s="405" t="s">
        <v>84</v>
      </c>
      <c r="E18" s="405" t="s">
        <v>133</v>
      </c>
      <c r="G18" s="407" t="s">
        <v>2400</v>
      </c>
      <c r="I18" s="405">
        <v>16</v>
      </c>
      <c r="K18" s="405">
        <v>16</v>
      </c>
    </row>
    <row r="19" spans="2:11">
      <c r="B19" s="405" t="s">
        <v>85</v>
      </c>
      <c r="E19" s="405" t="s">
        <v>134</v>
      </c>
      <c r="G19" s="407" t="s">
        <v>2401</v>
      </c>
      <c r="I19" s="405">
        <v>17</v>
      </c>
      <c r="K19" s="405">
        <v>17</v>
      </c>
    </row>
    <row r="20" spans="2:11">
      <c r="B20" s="405" t="s">
        <v>86</v>
      </c>
      <c r="E20" s="405" t="s">
        <v>135</v>
      </c>
      <c r="G20" s="407" t="s">
        <v>2402</v>
      </c>
      <c r="I20" s="405">
        <v>18</v>
      </c>
      <c r="K20" s="405">
        <v>18</v>
      </c>
    </row>
    <row r="21" spans="2:11">
      <c r="E21" s="405" t="s">
        <v>136</v>
      </c>
      <c r="G21" s="407" t="s">
        <v>2403</v>
      </c>
      <c r="I21" s="405">
        <v>19</v>
      </c>
      <c r="K21" s="405">
        <v>19</v>
      </c>
    </row>
    <row r="22" spans="2:11">
      <c r="E22" s="405" t="s">
        <v>137</v>
      </c>
      <c r="G22" s="407" t="s">
        <v>2404</v>
      </c>
      <c r="I22" s="405">
        <v>20</v>
      </c>
      <c r="K22" s="405">
        <v>20</v>
      </c>
    </row>
    <row r="23" spans="2:11">
      <c r="E23" s="405" t="s">
        <v>138</v>
      </c>
      <c r="G23" s="407" t="s">
        <v>2405</v>
      </c>
      <c r="I23" s="405">
        <v>21</v>
      </c>
      <c r="K23" s="405">
        <v>21</v>
      </c>
    </row>
    <row r="24" spans="2:11">
      <c r="E24" s="405" t="s">
        <v>139</v>
      </c>
      <c r="G24" s="407" t="s">
        <v>2406</v>
      </c>
      <c r="I24" s="405">
        <v>22</v>
      </c>
      <c r="K24" s="405">
        <v>22</v>
      </c>
    </row>
    <row r="25" spans="2:11">
      <c r="E25" s="405" t="s">
        <v>140</v>
      </c>
      <c r="G25" s="407" t="s">
        <v>2407</v>
      </c>
      <c r="I25" s="405">
        <v>23</v>
      </c>
      <c r="K25" s="405">
        <v>23</v>
      </c>
    </row>
    <row r="26" spans="2:11">
      <c r="E26" s="405" t="s">
        <v>141</v>
      </c>
      <c r="G26" s="407" t="s">
        <v>2408</v>
      </c>
      <c r="I26" s="405">
        <v>24</v>
      </c>
      <c r="K26" s="405">
        <v>24</v>
      </c>
    </row>
    <row r="27" spans="2:11">
      <c r="E27" s="405" t="s">
        <v>142</v>
      </c>
      <c r="G27" s="407" t="s">
        <v>2409</v>
      </c>
      <c r="I27" s="405">
        <v>25</v>
      </c>
      <c r="K27" s="405">
        <v>25</v>
      </c>
    </row>
    <row r="28" spans="2:11">
      <c r="E28" s="405" t="s">
        <v>143</v>
      </c>
      <c r="G28" s="407" t="s">
        <v>2410</v>
      </c>
      <c r="I28" s="405">
        <v>26</v>
      </c>
      <c r="K28" s="405">
        <v>26</v>
      </c>
    </row>
    <row r="29" spans="2:11">
      <c r="E29" s="405" t="s">
        <v>144</v>
      </c>
      <c r="G29" s="407" t="s">
        <v>2411</v>
      </c>
      <c r="I29" s="405">
        <v>27</v>
      </c>
      <c r="K29" s="405">
        <v>27</v>
      </c>
    </row>
    <row r="30" spans="2:11">
      <c r="E30" s="405" t="s">
        <v>145</v>
      </c>
      <c r="G30" s="407" t="s">
        <v>2412</v>
      </c>
      <c r="I30" s="405">
        <v>28</v>
      </c>
      <c r="K30" s="405">
        <v>28</v>
      </c>
    </row>
    <row r="31" spans="2:11">
      <c r="E31" s="405" t="s">
        <v>146</v>
      </c>
      <c r="G31" s="407" t="s">
        <v>2413</v>
      </c>
      <c r="I31" s="405">
        <v>29</v>
      </c>
      <c r="K31" s="405">
        <v>29</v>
      </c>
    </row>
    <row r="32" spans="2:11">
      <c r="E32" s="405" t="s">
        <v>147</v>
      </c>
      <c r="G32" s="407" t="s">
        <v>2414</v>
      </c>
      <c r="I32" s="405">
        <v>30</v>
      </c>
      <c r="K32" s="405">
        <v>30</v>
      </c>
    </row>
    <row r="33" spans="5:11">
      <c r="E33" s="405" t="s">
        <v>148</v>
      </c>
      <c r="G33" s="407" t="s">
        <v>2415</v>
      </c>
      <c r="I33" s="405">
        <v>31</v>
      </c>
      <c r="K33" s="405">
        <v>31</v>
      </c>
    </row>
    <row r="34" spans="5:11">
      <c r="E34" s="405" t="s">
        <v>149</v>
      </c>
      <c r="G34" s="407" t="s">
        <v>2416</v>
      </c>
      <c r="I34" s="405">
        <v>32</v>
      </c>
    </row>
    <row r="35" spans="5:11">
      <c r="E35" s="405" t="s">
        <v>150</v>
      </c>
      <c r="G35" s="407" t="s">
        <v>2417</v>
      </c>
      <c r="I35" s="405">
        <v>33</v>
      </c>
    </row>
    <row r="36" spans="5:11">
      <c r="E36" s="405" t="s">
        <v>151</v>
      </c>
      <c r="G36" s="407" t="s">
        <v>2418</v>
      </c>
      <c r="I36" s="405">
        <v>34</v>
      </c>
    </row>
    <row r="37" spans="5:11">
      <c r="E37" s="405" t="s">
        <v>152</v>
      </c>
      <c r="G37" s="407" t="s">
        <v>2419</v>
      </c>
      <c r="I37" s="405">
        <v>35</v>
      </c>
    </row>
    <row r="38" spans="5:11">
      <c r="E38" s="405" t="s">
        <v>153</v>
      </c>
      <c r="G38" s="407" t="s">
        <v>2420</v>
      </c>
      <c r="I38" s="405">
        <v>36</v>
      </c>
    </row>
    <row r="39" spans="5:11">
      <c r="E39" s="405" t="s">
        <v>154</v>
      </c>
      <c r="G39" s="407" t="s">
        <v>2421</v>
      </c>
      <c r="I39" s="405">
        <v>37</v>
      </c>
    </row>
    <row r="40" spans="5:11">
      <c r="E40" s="405" t="s">
        <v>155</v>
      </c>
      <c r="G40" s="407" t="s">
        <v>2422</v>
      </c>
      <c r="I40" s="405">
        <v>38</v>
      </c>
    </row>
    <row r="41" spans="5:11">
      <c r="E41" s="405" t="s">
        <v>156</v>
      </c>
      <c r="G41" s="407" t="s">
        <v>2423</v>
      </c>
      <c r="I41" s="405">
        <v>39</v>
      </c>
    </row>
    <row r="42" spans="5:11">
      <c r="E42" s="405" t="s">
        <v>157</v>
      </c>
      <c r="G42" s="407" t="s">
        <v>2424</v>
      </c>
      <c r="I42" s="405">
        <v>40</v>
      </c>
    </row>
    <row r="43" spans="5:11">
      <c r="E43" s="405" t="s">
        <v>158</v>
      </c>
      <c r="G43" s="407" t="s">
        <v>2425</v>
      </c>
      <c r="I43" s="405">
        <v>41</v>
      </c>
    </row>
    <row r="44" spans="5:11">
      <c r="E44" s="405" t="s">
        <v>159</v>
      </c>
      <c r="G44" s="407" t="s">
        <v>2426</v>
      </c>
      <c r="I44" s="405">
        <v>42</v>
      </c>
    </row>
    <row r="45" spans="5:11">
      <c r="E45" s="405" t="s">
        <v>160</v>
      </c>
      <c r="G45" s="407" t="s">
        <v>2427</v>
      </c>
      <c r="I45" s="405">
        <v>43</v>
      </c>
    </row>
    <row r="46" spans="5:11">
      <c r="E46" s="405" t="s">
        <v>161</v>
      </c>
      <c r="G46" s="407" t="s">
        <v>2428</v>
      </c>
      <c r="I46" s="405">
        <v>44</v>
      </c>
    </row>
    <row r="47" spans="5:11">
      <c r="E47" s="405" t="s">
        <v>162</v>
      </c>
      <c r="G47" s="407" t="s">
        <v>2429</v>
      </c>
      <c r="I47" s="405">
        <v>45</v>
      </c>
    </row>
    <row r="48" spans="5:11">
      <c r="E48" s="405" t="s">
        <v>163</v>
      </c>
      <c r="G48" s="407" t="s">
        <v>2430</v>
      </c>
      <c r="I48" s="405">
        <v>46</v>
      </c>
    </row>
    <row r="49" spans="5:9">
      <c r="E49" s="405" t="s">
        <v>164</v>
      </c>
      <c r="G49" s="407" t="s">
        <v>2431</v>
      </c>
      <c r="I49" s="405">
        <v>47</v>
      </c>
    </row>
    <row r="50" spans="5:9">
      <c r="G50" s="407" t="s">
        <v>2432</v>
      </c>
      <c r="I50" s="405">
        <v>48</v>
      </c>
    </row>
    <row r="51" spans="5:9">
      <c r="G51" s="407" t="s">
        <v>2433</v>
      </c>
      <c r="I51" s="405">
        <v>49</v>
      </c>
    </row>
    <row r="52" spans="5:9">
      <c r="G52" s="407" t="s">
        <v>2434</v>
      </c>
      <c r="I52" s="405">
        <v>50</v>
      </c>
    </row>
    <row r="53" spans="5:9">
      <c r="G53" s="407" t="s">
        <v>2435</v>
      </c>
      <c r="I53" s="405">
        <v>51</v>
      </c>
    </row>
    <row r="54" spans="5:9">
      <c r="G54" s="407" t="s">
        <v>2436</v>
      </c>
      <c r="I54" s="405">
        <v>52</v>
      </c>
    </row>
    <row r="55" spans="5:9">
      <c r="G55" s="407" t="s">
        <v>2437</v>
      </c>
      <c r="I55" s="405">
        <v>53</v>
      </c>
    </row>
    <row r="56" spans="5:9">
      <c r="G56" s="407" t="s">
        <v>2438</v>
      </c>
      <c r="I56" s="405">
        <v>54</v>
      </c>
    </row>
    <row r="57" spans="5:9">
      <c r="G57" s="407" t="s">
        <v>2439</v>
      </c>
      <c r="I57" s="405">
        <v>55</v>
      </c>
    </row>
    <row r="58" spans="5:9">
      <c r="G58" s="407" t="s">
        <v>2440</v>
      </c>
      <c r="I58" s="405">
        <v>56</v>
      </c>
    </row>
    <row r="59" spans="5:9">
      <c r="G59" s="407" t="s">
        <v>2441</v>
      </c>
      <c r="I59" s="405">
        <v>57</v>
      </c>
    </row>
    <row r="60" spans="5:9">
      <c r="G60" s="407" t="s">
        <v>2442</v>
      </c>
      <c r="I60" s="405">
        <v>58</v>
      </c>
    </row>
    <row r="61" spans="5:9">
      <c r="G61" s="407" t="s">
        <v>2443</v>
      </c>
      <c r="I61" s="405">
        <v>59</v>
      </c>
    </row>
    <row r="62" spans="5:9">
      <c r="G62" s="407" t="s">
        <v>2444</v>
      </c>
      <c r="I62" s="405">
        <v>60</v>
      </c>
    </row>
    <row r="63" spans="5:9">
      <c r="G63" s="407" t="s">
        <v>2445</v>
      </c>
      <c r="I63" s="405">
        <v>61</v>
      </c>
    </row>
    <row r="64" spans="5:9">
      <c r="G64" s="407" t="s">
        <v>2446</v>
      </c>
      <c r="I64" s="405">
        <v>62</v>
      </c>
    </row>
    <row r="65" spans="7:9">
      <c r="G65" s="407" t="s">
        <v>2447</v>
      </c>
      <c r="I65" s="405">
        <v>63</v>
      </c>
    </row>
    <row r="66" spans="7:9">
      <c r="G66" s="407" t="s">
        <v>2448</v>
      </c>
      <c r="I66" s="405">
        <v>64</v>
      </c>
    </row>
    <row r="67" spans="7:9">
      <c r="G67" s="407" t="s">
        <v>2449</v>
      </c>
      <c r="I67" s="405">
        <v>65</v>
      </c>
    </row>
    <row r="68" spans="7:9">
      <c r="G68" s="407" t="s">
        <v>2450</v>
      </c>
      <c r="I68" s="405">
        <v>66</v>
      </c>
    </row>
    <row r="69" spans="7:9">
      <c r="G69" s="407" t="s">
        <v>2451</v>
      </c>
      <c r="I69" s="405">
        <v>67</v>
      </c>
    </row>
    <row r="70" spans="7:9">
      <c r="G70" s="407" t="s">
        <v>2452</v>
      </c>
      <c r="I70" s="405">
        <v>68</v>
      </c>
    </row>
    <row r="71" spans="7:9">
      <c r="G71" s="407" t="s">
        <v>2453</v>
      </c>
      <c r="I71" s="405">
        <v>69</v>
      </c>
    </row>
    <row r="72" spans="7:9">
      <c r="G72" s="407" t="s">
        <v>2454</v>
      </c>
      <c r="I72" s="405">
        <v>70</v>
      </c>
    </row>
    <row r="73" spans="7:9">
      <c r="G73" s="407" t="s">
        <v>2455</v>
      </c>
      <c r="I73" s="405">
        <v>71</v>
      </c>
    </row>
    <row r="74" spans="7:9">
      <c r="G74" s="407" t="s">
        <v>2456</v>
      </c>
      <c r="I74" s="405">
        <v>72</v>
      </c>
    </row>
    <row r="75" spans="7:9">
      <c r="G75" s="407" t="s">
        <v>2457</v>
      </c>
      <c r="I75" s="405">
        <v>73</v>
      </c>
    </row>
    <row r="76" spans="7:9">
      <c r="G76" s="407" t="s">
        <v>2458</v>
      </c>
      <c r="I76" s="405">
        <v>74</v>
      </c>
    </row>
    <row r="77" spans="7:9">
      <c r="G77" s="407" t="s">
        <v>2459</v>
      </c>
      <c r="I77" s="405">
        <v>75</v>
      </c>
    </row>
    <row r="78" spans="7:9">
      <c r="G78" s="407" t="s">
        <v>2460</v>
      </c>
      <c r="I78" s="405">
        <v>76</v>
      </c>
    </row>
    <row r="79" spans="7:9">
      <c r="G79" s="407" t="s">
        <v>2461</v>
      </c>
      <c r="I79" s="405">
        <v>77</v>
      </c>
    </row>
    <row r="80" spans="7:9">
      <c r="G80" s="407" t="s">
        <v>2462</v>
      </c>
      <c r="I80" s="405">
        <v>78</v>
      </c>
    </row>
    <row r="81" spans="7:9">
      <c r="G81" s="407" t="s">
        <v>2463</v>
      </c>
      <c r="I81" s="405">
        <v>79</v>
      </c>
    </row>
    <row r="82" spans="7:9">
      <c r="G82" s="407" t="s">
        <v>2464</v>
      </c>
      <c r="I82" s="405">
        <v>80</v>
      </c>
    </row>
    <row r="83" spans="7:9">
      <c r="G83" s="407" t="s">
        <v>2465</v>
      </c>
      <c r="I83" s="405">
        <v>81</v>
      </c>
    </row>
    <row r="84" spans="7:9">
      <c r="G84" s="407" t="s">
        <v>2466</v>
      </c>
      <c r="I84" s="405">
        <v>82</v>
      </c>
    </row>
    <row r="85" spans="7:9">
      <c r="G85" s="407" t="s">
        <v>2467</v>
      </c>
      <c r="I85" s="405">
        <v>83</v>
      </c>
    </row>
    <row r="86" spans="7:9">
      <c r="G86" s="407" t="s">
        <v>2468</v>
      </c>
      <c r="I86" s="405">
        <v>84</v>
      </c>
    </row>
    <row r="87" spans="7:9">
      <c r="G87" s="407" t="s">
        <v>2469</v>
      </c>
      <c r="I87" s="405">
        <v>85</v>
      </c>
    </row>
    <row r="88" spans="7:9">
      <c r="G88" s="407" t="s">
        <v>2470</v>
      </c>
      <c r="I88" s="405">
        <v>86</v>
      </c>
    </row>
    <row r="89" spans="7:9">
      <c r="G89" s="407" t="s">
        <v>2471</v>
      </c>
      <c r="I89" s="405">
        <v>87</v>
      </c>
    </row>
    <row r="90" spans="7:9">
      <c r="G90" s="407" t="s">
        <v>2472</v>
      </c>
      <c r="I90" s="405">
        <v>88</v>
      </c>
    </row>
    <row r="91" spans="7:9">
      <c r="G91" s="407" t="s">
        <v>2473</v>
      </c>
      <c r="I91" s="405">
        <v>89</v>
      </c>
    </row>
    <row r="92" spans="7:9">
      <c r="G92" s="407" t="s">
        <v>2474</v>
      </c>
      <c r="I92" s="405">
        <v>90</v>
      </c>
    </row>
    <row r="93" spans="7:9">
      <c r="G93" s="407" t="s">
        <v>2475</v>
      </c>
      <c r="I93" s="405">
        <v>91</v>
      </c>
    </row>
    <row r="94" spans="7:9">
      <c r="G94" s="407" t="s">
        <v>2476</v>
      </c>
      <c r="I94" s="405">
        <v>92</v>
      </c>
    </row>
    <row r="95" spans="7:9">
      <c r="G95" s="407" t="s">
        <v>2477</v>
      </c>
      <c r="I95" s="405">
        <v>93</v>
      </c>
    </row>
    <row r="96" spans="7:9">
      <c r="G96" s="407" t="s">
        <v>2478</v>
      </c>
      <c r="I96" s="405">
        <v>94</v>
      </c>
    </row>
    <row r="97" spans="7:9">
      <c r="G97" s="407" t="s">
        <v>2479</v>
      </c>
      <c r="I97" s="405">
        <v>95</v>
      </c>
    </row>
    <row r="98" spans="7:9">
      <c r="G98" s="407" t="s">
        <v>2480</v>
      </c>
      <c r="I98" s="405">
        <v>96</v>
      </c>
    </row>
    <row r="99" spans="7:9">
      <c r="I99" s="405">
        <v>97</v>
      </c>
    </row>
    <row r="100" spans="7:9">
      <c r="I100" s="405">
        <v>98</v>
      </c>
    </row>
    <row r="101" spans="7:9">
      <c r="I101" s="405">
        <v>99</v>
      </c>
    </row>
  </sheetData>
  <phoneticPr fontId="3"/>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F4E323-AD6A-4B71-9484-AF01059FBA7D}">
  <sheetPr codeName="Sheet8"/>
  <dimension ref="A2:AB73"/>
  <sheetViews>
    <sheetView view="pageBreakPreview" zoomScaleNormal="100" zoomScaleSheetLayoutView="100" workbookViewId="0"/>
  </sheetViews>
  <sheetFormatPr defaultColWidth="8.59765625" defaultRowHeight="14.55" customHeight="1"/>
  <cols>
    <col min="1" max="1" width="1.69921875" style="2" customWidth="1"/>
    <col min="2" max="26" width="3.09765625" style="2" customWidth="1"/>
    <col min="27" max="27" width="1.09765625" style="2" customWidth="1"/>
    <col min="28" max="16384" width="8.59765625" style="2"/>
  </cols>
  <sheetData>
    <row r="2" spans="2:28" ht="14.55" customHeight="1">
      <c r="B2" s="1" t="s">
        <v>3764</v>
      </c>
      <c r="C2" s="1"/>
    </row>
    <row r="4" spans="2:28" ht="14.55" customHeight="1">
      <c r="G4" s="166"/>
      <c r="N4" s="167" t="s">
        <v>3762</v>
      </c>
      <c r="T4" s="861"/>
      <c r="U4" s="861"/>
    </row>
    <row r="5" spans="2:28" ht="14.55" customHeight="1">
      <c r="C5" s="121"/>
      <c r="D5" s="121"/>
      <c r="E5" s="121"/>
      <c r="F5" s="1"/>
      <c r="G5" s="1"/>
      <c r="H5" s="1"/>
      <c r="I5" s="1"/>
      <c r="J5" s="1"/>
    </row>
    <row r="6" spans="2:28" ht="14.55" customHeight="1">
      <c r="B6" s="895" t="s">
        <v>3765</v>
      </c>
      <c r="C6" s="896"/>
      <c r="D6" s="896"/>
      <c r="E6" s="896"/>
      <c r="F6" s="896"/>
      <c r="G6" s="896"/>
      <c r="H6" s="896"/>
      <c r="I6" s="896"/>
      <c r="J6" s="896"/>
      <c r="K6" s="897"/>
      <c r="L6" s="852"/>
      <c r="M6" s="853"/>
      <c r="N6" s="853"/>
      <c r="O6" s="853"/>
      <c r="P6" s="853"/>
      <c r="Q6" s="853"/>
      <c r="R6" s="853"/>
      <c r="S6" s="853"/>
      <c r="T6" s="853"/>
      <c r="U6" s="853"/>
      <c r="V6" s="853"/>
      <c r="W6" s="853"/>
      <c r="X6" s="853"/>
      <c r="Y6" s="853"/>
      <c r="Z6" s="854"/>
    </row>
    <row r="7" spans="2:28" ht="14.55" customHeight="1">
      <c r="B7" s="898"/>
      <c r="C7" s="899"/>
      <c r="D7" s="899"/>
      <c r="E7" s="899"/>
      <c r="F7" s="899"/>
      <c r="G7" s="899"/>
      <c r="H7" s="899"/>
      <c r="I7" s="899"/>
      <c r="J7" s="899"/>
      <c r="K7" s="900"/>
      <c r="L7" s="858"/>
      <c r="M7" s="859"/>
      <c r="N7" s="859"/>
      <c r="O7" s="859"/>
      <c r="P7" s="859"/>
      <c r="Q7" s="859"/>
      <c r="R7" s="859"/>
      <c r="S7" s="859"/>
      <c r="T7" s="859"/>
      <c r="U7" s="859"/>
      <c r="V7" s="859"/>
      <c r="W7" s="859"/>
      <c r="X7" s="859"/>
      <c r="Y7" s="859"/>
      <c r="Z7" s="860"/>
    </row>
    <row r="8" spans="2:28" ht="14.55" customHeight="1">
      <c r="B8" s="901" t="s">
        <v>3793</v>
      </c>
      <c r="C8" s="902"/>
      <c r="D8" s="902"/>
      <c r="E8" s="902"/>
      <c r="F8" s="902"/>
      <c r="G8" s="902"/>
      <c r="H8" s="902"/>
      <c r="I8" s="902"/>
      <c r="J8" s="902"/>
      <c r="K8" s="903"/>
      <c r="L8" s="852"/>
      <c r="M8" s="853"/>
      <c r="N8" s="853"/>
      <c r="O8" s="853"/>
      <c r="P8" s="853"/>
      <c r="Q8" s="853"/>
      <c r="R8" s="853"/>
      <c r="S8" s="853"/>
      <c r="T8" s="853"/>
      <c r="U8" s="853"/>
      <c r="V8" s="853"/>
      <c r="W8" s="853"/>
      <c r="X8" s="853"/>
      <c r="Y8" s="853"/>
      <c r="Z8" s="854"/>
    </row>
    <row r="9" spans="2:28" ht="14.55" customHeight="1">
      <c r="B9" s="904"/>
      <c r="C9" s="905"/>
      <c r="D9" s="905"/>
      <c r="E9" s="905"/>
      <c r="F9" s="905"/>
      <c r="G9" s="905"/>
      <c r="H9" s="905"/>
      <c r="I9" s="905"/>
      <c r="J9" s="905"/>
      <c r="K9" s="906"/>
      <c r="L9" s="858"/>
      <c r="M9" s="859"/>
      <c r="N9" s="859"/>
      <c r="O9" s="859"/>
      <c r="P9" s="859"/>
      <c r="Q9" s="859"/>
      <c r="R9" s="859"/>
      <c r="S9" s="859"/>
      <c r="T9" s="859"/>
      <c r="U9" s="859"/>
      <c r="V9" s="859"/>
      <c r="W9" s="859"/>
      <c r="X9" s="859"/>
      <c r="Y9" s="859"/>
      <c r="Z9" s="860"/>
    </row>
    <row r="10" spans="2:28" ht="14.55" customHeight="1">
      <c r="B10" s="907" t="s">
        <v>3792</v>
      </c>
      <c r="C10" s="908"/>
      <c r="D10" s="908"/>
      <c r="E10" s="908"/>
      <c r="F10" s="908"/>
      <c r="G10" s="908"/>
      <c r="H10" s="908"/>
      <c r="I10" s="908"/>
      <c r="J10" s="908"/>
      <c r="K10" s="909"/>
      <c r="L10" s="916"/>
      <c r="M10" s="917"/>
      <c r="N10" s="917"/>
      <c r="O10" s="917"/>
      <c r="P10" s="917"/>
      <c r="Q10" s="917"/>
      <c r="R10" s="917"/>
      <c r="S10" s="917"/>
      <c r="T10" s="917"/>
      <c r="U10" s="917"/>
      <c r="V10" s="917"/>
      <c r="W10" s="917"/>
      <c r="X10" s="917"/>
      <c r="Y10" s="918"/>
      <c r="Z10" s="430"/>
      <c r="AB10" s="2" t="s">
        <v>16114</v>
      </c>
    </row>
    <row r="11" spans="2:28" ht="14.55" customHeight="1">
      <c r="B11" s="910"/>
      <c r="C11" s="911"/>
      <c r="D11" s="911"/>
      <c r="E11" s="911"/>
      <c r="F11" s="911"/>
      <c r="G11" s="911"/>
      <c r="H11" s="911"/>
      <c r="I11" s="911"/>
      <c r="J11" s="911"/>
      <c r="K11" s="912"/>
      <c r="L11" s="919"/>
      <c r="M11" s="920"/>
      <c r="N11" s="920"/>
      <c r="O11" s="920"/>
      <c r="P11" s="920"/>
      <c r="Q11" s="920"/>
      <c r="R11" s="920"/>
      <c r="S11" s="920"/>
      <c r="T11" s="920"/>
      <c r="U11" s="920"/>
      <c r="V11" s="920"/>
      <c r="W11" s="920"/>
      <c r="X11" s="920"/>
      <c r="Y11" s="920"/>
      <c r="Z11" s="432"/>
    </row>
    <row r="12" spans="2:28" ht="14.55" customHeight="1">
      <c r="B12" s="910"/>
      <c r="C12" s="911"/>
      <c r="D12" s="911"/>
      <c r="E12" s="911"/>
      <c r="F12" s="911"/>
      <c r="G12" s="911"/>
      <c r="H12" s="911"/>
      <c r="I12" s="911"/>
      <c r="J12" s="911"/>
      <c r="K12" s="912"/>
      <c r="L12" s="919"/>
      <c r="M12" s="920"/>
      <c r="N12" s="920"/>
      <c r="O12" s="920"/>
      <c r="P12" s="920"/>
      <c r="Q12" s="920"/>
      <c r="R12" s="920"/>
      <c r="S12" s="920"/>
      <c r="T12" s="920"/>
      <c r="U12" s="920"/>
      <c r="V12" s="920"/>
      <c r="W12" s="920"/>
      <c r="X12" s="920"/>
      <c r="Y12" s="920"/>
      <c r="Z12" s="432"/>
    </row>
    <row r="13" spans="2:28" ht="14.55" customHeight="1">
      <c r="B13" s="910"/>
      <c r="C13" s="911"/>
      <c r="D13" s="911"/>
      <c r="E13" s="911"/>
      <c r="F13" s="911"/>
      <c r="G13" s="911"/>
      <c r="H13" s="911"/>
      <c r="I13" s="911"/>
      <c r="J13" s="911"/>
      <c r="K13" s="912"/>
      <c r="L13" s="919"/>
      <c r="M13" s="920"/>
      <c r="N13" s="920"/>
      <c r="O13" s="920"/>
      <c r="P13" s="920"/>
      <c r="Q13" s="920"/>
      <c r="R13" s="920"/>
      <c r="S13" s="920"/>
      <c r="T13" s="920"/>
      <c r="U13" s="920"/>
      <c r="V13" s="920"/>
      <c r="W13" s="920"/>
      <c r="X13" s="920"/>
      <c r="Y13" s="920"/>
      <c r="Z13" s="432"/>
    </row>
    <row r="14" spans="2:28" ht="14.55" customHeight="1">
      <c r="B14" s="913"/>
      <c r="C14" s="914"/>
      <c r="D14" s="914"/>
      <c r="E14" s="914"/>
      <c r="F14" s="914"/>
      <c r="G14" s="914"/>
      <c r="H14" s="914"/>
      <c r="I14" s="914"/>
      <c r="J14" s="914"/>
      <c r="K14" s="915"/>
      <c r="L14" s="921"/>
      <c r="M14" s="922"/>
      <c r="N14" s="922"/>
      <c r="O14" s="922"/>
      <c r="P14" s="922"/>
      <c r="Q14" s="922"/>
      <c r="R14" s="922"/>
      <c r="S14" s="922"/>
      <c r="T14" s="922"/>
      <c r="U14" s="922"/>
      <c r="V14" s="922"/>
      <c r="W14" s="922"/>
      <c r="X14" s="922"/>
      <c r="Y14" s="922"/>
      <c r="Z14" s="433"/>
    </row>
    <row r="15" spans="2:28" ht="14.55" customHeight="1">
      <c r="B15" s="895" t="s">
        <v>3766</v>
      </c>
      <c r="C15" s="896"/>
      <c r="D15" s="896"/>
      <c r="E15" s="896"/>
      <c r="F15" s="896"/>
      <c r="G15" s="896"/>
      <c r="H15" s="896"/>
      <c r="I15" s="896"/>
      <c r="J15" s="896"/>
      <c r="K15" s="897"/>
      <c r="L15" s="889"/>
      <c r="M15" s="890"/>
      <c r="N15" s="890"/>
      <c r="O15" s="890"/>
      <c r="P15" s="890"/>
      <c r="Q15" s="890"/>
      <c r="R15" s="890"/>
      <c r="S15" s="890"/>
      <c r="T15" s="890"/>
      <c r="U15" s="890"/>
      <c r="V15" s="890"/>
      <c r="W15" s="890"/>
      <c r="X15" s="890"/>
      <c r="Y15" s="890"/>
      <c r="Z15" s="891"/>
    </row>
    <row r="16" spans="2:28" ht="14.55" customHeight="1">
      <c r="B16" s="898"/>
      <c r="C16" s="899"/>
      <c r="D16" s="899"/>
      <c r="E16" s="899"/>
      <c r="F16" s="899"/>
      <c r="G16" s="899"/>
      <c r="H16" s="899"/>
      <c r="I16" s="899"/>
      <c r="J16" s="899"/>
      <c r="K16" s="900"/>
      <c r="L16" s="892"/>
      <c r="M16" s="893"/>
      <c r="N16" s="893"/>
      <c r="O16" s="893"/>
      <c r="P16" s="893"/>
      <c r="Q16" s="893"/>
      <c r="R16" s="893"/>
      <c r="S16" s="893"/>
      <c r="T16" s="893"/>
      <c r="U16" s="893"/>
      <c r="V16" s="893"/>
      <c r="W16" s="893"/>
      <c r="X16" s="893"/>
      <c r="Y16" s="893"/>
      <c r="Z16" s="894"/>
    </row>
    <row r="17" spans="2:26" ht="14.55" customHeight="1">
      <c r="B17" s="895" t="s">
        <v>3767</v>
      </c>
      <c r="C17" s="896"/>
      <c r="D17" s="896"/>
      <c r="E17" s="896"/>
      <c r="F17" s="896"/>
      <c r="G17" s="896"/>
      <c r="H17" s="896"/>
      <c r="I17" s="896"/>
      <c r="J17" s="896"/>
      <c r="K17" s="897"/>
      <c r="L17" s="856"/>
      <c r="M17" s="856"/>
      <c r="N17" s="856"/>
      <c r="O17" s="856"/>
      <c r="P17" s="856"/>
      <c r="Q17" s="856"/>
      <c r="R17" s="856"/>
      <c r="S17" s="856"/>
      <c r="T17" s="856"/>
      <c r="U17" s="856"/>
      <c r="V17" s="856"/>
      <c r="W17" s="856"/>
      <c r="X17" s="856"/>
      <c r="Y17" s="856"/>
      <c r="Z17" s="857"/>
    </row>
    <row r="18" spans="2:26" ht="14.55" customHeight="1">
      <c r="B18" s="898"/>
      <c r="C18" s="899"/>
      <c r="D18" s="899"/>
      <c r="E18" s="899"/>
      <c r="F18" s="899"/>
      <c r="G18" s="899"/>
      <c r="H18" s="899"/>
      <c r="I18" s="899"/>
      <c r="J18" s="899"/>
      <c r="K18" s="900"/>
      <c r="L18" s="859"/>
      <c r="M18" s="859"/>
      <c r="N18" s="859"/>
      <c r="O18" s="859"/>
      <c r="P18" s="859"/>
      <c r="Q18" s="859"/>
      <c r="R18" s="859"/>
      <c r="S18" s="859"/>
      <c r="T18" s="859"/>
      <c r="U18" s="859"/>
      <c r="V18" s="859"/>
      <c r="W18" s="859"/>
      <c r="X18" s="859"/>
      <c r="Y18" s="859"/>
      <c r="Z18" s="860"/>
    </row>
    <row r="19" spans="2:26" ht="14.55" customHeight="1">
      <c r="B19" s="959" t="s">
        <v>3775</v>
      </c>
      <c r="C19" s="960"/>
      <c r="D19" s="877" t="s">
        <v>3768</v>
      </c>
      <c r="E19" s="879" t="s">
        <v>3776</v>
      </c>
      <c r="F19" s="880"/>
      <c r="G19" s="880"/>
      <c r="H19" s="880"/>
      <c r="I19" s="880"/>
      <c r="J19" s="880"/>
      <c r="K19" s="880"/>
      <c r="L19" s="880"/>
      <c r="M19" s="880"/>
      <c r="N19" s="880"/>
      <c r="O19" s="880"/>
      <c r="P19" s="880"/>
      <c r="Q19" s="880"/>
      <c r="R19" s="880"/>
      <c r="S19" s="880"/>
      <c r="T19" s="881"/>
      <c r="U19" s="852"/>
      <c r="V19" s="853"/>
      <c r="W19" s="853"/>
      <c r="X19" s="853"/>
      <c r="Y19" s="853"/>
      <c r="Z19" s="854"/>
    </row>
    <row r="20" spans="2:26" ht="14.55" customHeight="1">
      <c r="B20" s="961"/>
      <c r="C20" s="962"/>
      <c r="D20" s="878"/>
      <c r="E20" s="882"/>
      <c r="F20" s="883"/>
      <c r="G20" s="883"/>
      <c r="H20" s="883"/>
      <c r="I20" s="883"/>
      <c r="J20" s="883"/>
      <c r="K20" s="883"/>
      <c r="L20" s="883"/>
      <c r="M20" s="883"/>
      <c r="N20" s="883"/>
      <c r="O20" s="883"/>
      <c r="P20" s="883"/>
      <c r="Q20" s="883"/>
      <c r="R20" s="883"/>
      <c r="S20" s="883"/>
      <c r="T20" s="884"/>
      <c r="U20" s="858"/>
      <c r="V20" s="859"/>
      <c r="W20" s="859"/>
      <c r="X20" s="859"/>
      <c r="Y20" s="859"/>
      <c r="Z20" s="860"/>
    </row>
    <row r="21" spans="2:26" ht="14.55" customHeight="1">
      <c r="B21" s="961"/>
      <c r="C21" s="962"/>
      <c r="D21" s="877" t="s">
        <v>3769</v>
      </c>
      <c r="E21" s="879" t="s">
        <v>3777</v>
      </c>
      <c r="F21" s="880"/>
      <c r="G21" s="880"/>
      <c r="H21" s="880"/>
      <c r="I21" s="880"/>
      <c r="J21" s="880"/>
      <c r="K21" s="880"/>
      <c r="L21" s="880"/>
      <c r="M21" s="880"/>
      <c r="N21" s="880"/>
      <c r="O21" s="880"/>
      <c r="P21" s="880"/>
      <c r="Q21" s="880"/>
      <c r="R21" s="880"/>
      <c r="S21" s="880"/>
      <c r="T21" s="881"/>
      <c r="U21" s="852"/>
      <c r="V21" s="853"/>
      <c r="W21" s="853"/>
      <c r="X21" s="853"/>
      <c r="Y21" s="853"/>
      <c r="Z21" s="854"/>
    </row>
    <row r="22" spans="2:26" ht="14.55" customHeight="1">
      <c r="B22" s="961"/>
      <c r="C22" s="962"/>
      <c r="D22" s="878"/>
      <c r="E22" s="882"/>
      <c r="F22" s="883"/>
      <c r="G22" s="883"/>
      <c r="H22" s="883"/>
      <c r="I22" s="883"/>
      <c r="J22" s="883"/>
      <c r="K22" s="883"/>
      <c r="L22" s="883"/>
      <c r="M22" s="883"/>
      <c r="N22" s="883"/>
      <c r="O22" s="883"/>
      <c r="P22" s="883"/>
      <c r="Q22" s="883"/>
      <c r="R22" s="883"/>
      <c r="S22" s="883"/>
      <c r="T22" s="884"/>
      <c r="U22" s="858"/>
      <c r="V22" s="859"/>
      <c r="W22" s="859"/>
      <c r="X22" s="859"/>
      <c r="Y22" s="859"/>
      <c r="Z22" s="860"/>
    </row>
    <row r="23" spans="2:26" ht="14.55" customHeight="1">
      <c r="B23" s="961"/>
      <c r="C23" s="962"/>
      <c r="D23" s="877" t="s">
        <v>3770</v>
      </c>
      <c r="E23" s="879" t="s">
        <v>16221</v>
      </c>
      <c r="F23" s="880"/>
      <c r="G23" s="880"/>
      <c r="H23" s="880"/>
      <c r="I23" s="880"/>
      <c r="J23" s="880"/>
      <c r="K23" s="880"/>
      <c r="L23" s="880"/>
      <c r="M23" s="880"/>
      <c r="N23" s="880"/>
      <c r="O23" s="880"/>
      <c r="P23" s="880"/>
      <c r="Q23" s="880"/>
      <c r="R23" s="880"/>
      <c r="S23" s="880"/>
      <c r="T23" s="881"/>
      <c r="U23" s="852"/>
      <c r="V23" s="853"/>
      <c r="W23" s="853"/>
      <c r="X23" s="853"/>
      <c r="Y23" s="853"/>
      <c r="Z23" s="854"/>
    </row>
    <row r="24" spans="2:26" ht="14.55" customHeight="1">
      <c r="B24" s="961"/>
      <c r="C24" s="962"/>
      <c r="D24" s="878"/>
      <c r="E24" s="882"/>
      <c r="F24" s="883"/>
      <c r="G24" s="883"/>
      <c r="H24" s="883"/>
      <c r="I24" s="883"/>
      <c r="J24" s="883"/>
      <c r="K24" s="883"/>
      <c r="L24" s="883"/>
      <c r="M24" s="883"/>
      <c r="N24" s="883"/>
      <c r="O24" s="883"/>
      <c r="P24" s="883"/>
      <c r="Q24" s="883"/>
      <c r="R24" s="883"/>
      <c r="S24" s="883"/>
      <c r="T24" s="884"/>
      <c r="U24" s="858"/>
      <c r="V24" s="859"/>
      <c r="W24" s="859"/>
      <c r="X24" s="859"/>
      <c r="Y24" s="859"/>
      <c r="Z24" s="860"/>
    </row>
    <row r="25" spans="2:26" ht="14.55" customHeight="1">
      <c r="B25" s="961"/>
      <c r="C25" s="962"/>
      <c r="D25" s="877" t="s">
        <v>3771</v>
      </c>
      <c r="E25" s="879" t="s">
        <v>3779</v>
      </c>
      <c r="F25" s="880"/>
      <c r="G25" s="880"/>
      <c r="H25" s="880"/>
      <c r="I25" s="880"/>
      <c r="J25" s="880"/>
      <c r="K25" s="880"/>
      <c r="L25" s="880"/>
      <c r="M25" s="880"/>
      <c r="N25" s="880"/>
      <c r="O25" s="880"/>
      <c r="P25" s="880"/>
      <c r="Q25" s="880"/>
      <c r="R25" s="880"/>
      <c r="S25" s="880"/>
      <c r="T25" s="881"/>
      <c r="U25" s="852"/>
      <c r="V25" s="853"/>
      <c r="W25" s="853"/>
      <c r="X25" s="853"/>
      <c r="Y25" s="853"/>
      <c r="Z25" s="854"/>
    </row>
    <row r="26" spans="2:26" ht="14.55" customHeight="1">
      <c r="B26" s="961"/>
      <c r="C26" s="962"/>
      <c r="D26" s="885"/>
      <c r="E26" s="886"/>
      <c r="F26" s="887"/>
      <c r="G26" s="887"/>
      <c r="H26" s="887"/>
      <c r="I26" s="887"/>
      <c r="J26" s="887"/>
      <c r="K26" s="887"/>
      <c r="L26" s="887"/>
      <c r="M26" s="887"/>
      <c r="N26" s="887"/>
      <c r="O26" s="887"/>
      <c r="P26" s="887"/>
      <c r="Q26" s="887"/>
      <c r="R26" s="887"/>
      <c r="S26" s="887"/>
      <c r="T26" s="888"/>
      <c r="U26" s="855"/>
      <c r="V26" s="856"/>
      <c r="W26" s="856"/>
      <c r="X26" s="856"/>
      <c r="Y26" s="856"/>
      <c r="Z26" s="857"/>
    </row>
    <row r="27" spans="2:26" ht="14.55" customHeight="1">
      <c r="B27" s="961"/>
      <c r="C27" s="962"/>
      <c r="D27" s="885"/>
      <c r="E27" s="886"/>
      <c r="F27" s="887"/>
      <c r="G27" s="887"/>
      <c r="H27" s="887"/>
      <c r="I27" s="887"/>
      <c r="J27" s="887"/>
      <c r="K27" s="887"/>
      <c r="L27" s="887"/>
      <c r="M27" s="887"/>
      <c r="N27" s="887"/>
      <c r="O27" s="887"/>
      <c r="P27" s="887"/>
      <c r="Q27" s="887"/>
      <c r="R27" s="887"/>
      <c r="S27" s="887"/>
      <c r="T27" s="888"/>
      <c r="U27" s="855"/>
      <c r="V27" s="856"/>
      <c r="W27" s="856"/>
      <c r="X27" s="856"/>
      <c r="Y27" s="856"/>
      <c r="Z27" s="857"/>
    </row>
    <row r="28" spans="2:26" ht="14.55" customHeight="1">
      <c r="B28" s="961"/>
      <c r="C28" s="962"/>
      <c r="D28" s="878"/>
      <c r="E28" s="882"/>
      <c r="F28" s="883"/>
      <c r="G28" s="883"/>
      <c r="H28" s="883"/>
      <c r="I28" s="883"/>
      <c r="J28" s="883"/>
      <c r="K28" s="883"/>
      <c r="L28" s="883"/>
      <c r="M28" s="883"/>
      <c r="N28" s="883"/>
      <c r="O28" s="883"/>
      <c r="P28" s="883"/>
      <c r="Q28" s="883"/>
      <c r="R28" s="883"/>
      <c r="S28" s="883"/>
      <c r="T28" s="884"/>
      <c r="U28" s="858"/>
      <c r="V28" s="859"/>
      <c r="W28" s="859"/>
      <c r="X28" s="859"/>
      <c r="Y28" s="859"/>
      <c r="Z28" s="860"/>
    </row>
    <row r="29" spans="2:26" ht="14.55" customHeight="1">
      <c r="B29" s="961"/>
      <c r="C29" s="962"/>
      <c r="D29" s="184" t="s">
        <v>3772</v>
      </c>
      <c r="E29" s="848" t="s">
        <v>3780</v>
      </c>
      <c r="F29" s="849"/>
      <c r="G29" s="849"/>
      <c r="H29" s="849"/>
      <c r="I29" s="849"/>
      <c r="J29" s="849"/>
      <c r="K29" s="849"/>
      <c r="L29" s="849"/>
      <c r="M29" s="849"/>
      <c r="N29" s="849"/>
      <c r="O29" s="849"/>
      <c r="P29" s="849"/>
      <c r="Q29" s="849"/>
      <c r="R29" s="849"/>
      <c r="S29" s="849"/>
      <c r="T29" s="850"/>
      <c r="U29" s="848"/>
      <c r="V29" s="849"/>
      <c r="W29" s="849"/>
      <c r="X29" s="849"/>
      <c r="Y29" s="849"/>
      <c r="Z29" s="850"/>
    </row>
    <row r="30" spans="2:26" ht="14.55" customHeight="1">
      <c r="B30" s="961"/>
      <c r="C30" s="962"/>
      <c r="D30" s="877" t="s">
        <v>3773</v>
      </c>
      <c r="E30" s="950" t="s">
        <v>3781</v>
      </c>
      <c r="F30" s="951"/>
      <c r="G30" s="951"/>
      <c r="H30" s="951"/>
      <c r="I30" s="951"/>
      <c r="J30" s="951"/>
      <c r="K30" s="951"/>
      <c r="L30" s="951"/>
      <c r="M30" s="951"/>
      <c r="N30" s="951"/>
      <c r="O30" s="951"/>
      <c r="P30" s="951"/>
      <c r="Q30" s="951"/>
      <c r="R30" s="951"/>
      <c r="S30" s="951"/>
      <c r="T30" s="952"/>
      <c r="U30" s="852"/>
      <c r="V30" s="853"/>
      <c r="W30" s="853"/>
      <c r="X30" s="853"/>
      <c r="Y30" s="853"/>
      <c r="Z30" s="854"/>
    </row>
    <row r="31" spans="2:26" ht="14.55" customHeight="1">
      <c r="B31" s="961"/>
      <c r="C31" s="962"/>
      <c r="D31" s="885"/>
      <c r="E31" s="953"/>
      <c r="F31" s="954"/>
      <c r="G31" s="954"/>
      <c r="H31" s="954"/>
      <c r="I31" s="954"/>
      <c r="J31" s="954"/>
      <c r="K31" s="954"/>
      <c r="L31" s="954"/>
      <c r="M31" s="954"/>
      <c r="N31" s="954"/>
      <c r="O31" s="954"/>
      <c r="P31" s="954"/>
      <c r="Q31" s="954"/>
      <c r="R31" s="954"/>
      <c r="S31" s="954"/>
      <c r="T31" s="955"/>
      <c r="U31" s="855"/>
      <c r="V31" s="856"/>
      <c r="W31" s="856"/>
      <c r="X31" s="856"/>
      <c r="Y31" s="856"/>
      <c r="Z31" s="857"/>
    </row>
    <row r="32" spans="2:26" ht="14.55" customHeight="1">
      <c r="B32" s="961"/>
      <c r="C32" s="962"/>
      <c r="D32" s="878"/>
      <c r="E32" s="956"/>
      <c r="F32" s="957"/>
      <c r="G32" s="957"/>
      <c r="H32" s="957"/>
      <c r="I32" s="957"/>
      <c r="J32" s="957"/>
      <c r="K32" s="957"/>
      <c r="L32" s="957"/>
      <c r="M32" s="957"/>
      <c r="N32" s="957"/>
      <c r="O32" s="957"/>
      <c r="P32" s="957"/>
      <c r="Q32" s="957"/>
      <c r="R32" s="957"/>
      <c r="S32" s="957"/>
      <c r="T32" s="958"/>
      <c r="U32" s="858"/>
      <c r="V32" s="859"/>
      <c r="W32" s="859"/>
      <c r="X32" s="859"/>
      <c r="Y32" s="859"/>
      <c r="Z32" s="860"/>
    </row>
    <row r="33" spans="2:26" ht="14.55" customHeight="1">
      <c r="B33" s="961"/>
      <c r="C33" s="962"/>
      <c r="D33" s="877" t="s">
        <v>3774</v>
      </c>
      <c r="E33" s="950" t="s">
        <v>3782</v>
      </c>
      <c r="F33" s="951"/>
      <c r="G33" s="951"/>
      <c r="H33" s="951"/>
      <c r="I33" s="951"/>
      <c r="J33" s="951"/>
      <c r="K33" s="951"/>
      <c r="L33" s="951"/>
      <c r="M33" s="951"/>
      <c r="N33" s="951"/>
      <c r="O33" s="951"/>
      <c r="P33" s="951"/>
      <c r="Q33" s="951"/>
      <c r="R33" s="951"/>
      <c r="S33" s="951"/>
      <c r="T33" s="952"/>
      <c r="U33" s="852"/>
      <c r="V33" s="853"/>
      <c r="W33" s="853"/>
      <c r="X33" s="853"/>
      <c r="Y33" s="853"/>
      <c r="Z33" s="854"/>
    </row>
    <row r="34" spans="2:26" ht="14.55" customHeight="1">
      <c r="B34" s="963"/>
      <c r="C34" s="964"/>
      <c r="D34" s="878"/>
      <c r="E34" s="956"/>
      <c r="F34" s="957"/>
      <c r="G34" s="957"/>
      <c r="H34" s="957"/>
      <c r="I34" s="957"/>
      <c r="J34" s="957"/>
      <c r="K34" s="957"/>
      <c r="L34" s="957"/>
      <c r="M34" s="957"/>
      <c r="N34" s="957"/>
      <c r="O34" s="957"/>
      <c r="P34" s="957"/>
      <c r="Q34" s="957"/>
      <c r="R34" s="957"/>
      <c r="S34" s="957"/>
      <c r="T34" s="958"/>
      <c r="U34" s="858"/>
      <c r="V34" s="859"/>
      <c r="W34" s="859"/>
      <c r="X34" s="859"/>
      <c r="Y34" s="859"/>
      <c r="Z34" s="860"/>
    </row>
    <row r="35" spans="2:26" ht="14.55" customHeight="1">
      <c r="B35" s="965" t="s">
        <v>67</v>
      </c>
      <c r="C35" s="966"/>
      <c r="D35" s="966"/>
      <c r="E35" s="966"/>
      <c r="F35" s="966"/>
      <c r="G35" s="967"/>
      <c r="H35" s="121"/>
      <c r="I35" s="121"/>
      <c r="J35" s="1"/>
      <c r="K35" s="1"/>
      <c r="L35" s="1"/>
      <c r="M35" s="1"/>
      <c r="N35" s="1"/>
      <c r="O35" s="1"/>
      <c r="P35" s="1"/>
      <c r="Q35" s="1"/>
      <c r="R35" s="1"/>
      <c r="S35" s="1"/>
      <c r="T35" s="1"/>
      <c r="U35" s="1"/>
      <c r="V35" s="1"/>
      <c r="W35" s="1"/>
      <c r="X35" s="1"/>
      <c r="Y35" s="1"/>
      <c r="Z35" s="182"/>
    </row>
    <row r="36" spans="2:26" ht="14.55" customHeight="1">
      <c r="B36" s="965"/>
      <c r="C36" s="966"/>
      <c r="D36" s="966"/>
      <c r="E36" s="966"/>
      <c r="F36" s="966"/>
      <c r="G36" s="967"/>
      <c r="H36" s="1" t="s">
        <v>3784</v>
      </c>
      <c r="I36" s="121"/>
      <c r="K36" s="1"/>
      <c r="L36" s="1"/>
      <c r="M36" s="1"/>
      <c r="N36" s="1"/>
      <c r="O36" s="1"/>
      <c r="P36" s="188"/>
      <c r="Q36" s="1" t="s">
        <v>3785</v>
      </c>
      <c r="R36" s="1"/>
      <c r="S36" s="1"/>
      <c r="T36" s="1"/>
      <c r="U36" s="188"/>
      <c r="V36" s="2" t="s">
        <v>3786</v>
      </c>
      <c r="W36" s="1"/>
      <c r="X36" s="1"/>
      <c r="Y36" s="1"/>
      <c r="Z36" s="182"/>
    </row>
    <row r="37" spans="2:26" ht="14.55" customHeight="1">
      <c r="B37" s="965"/>
      <c r="C37" s="966"/>
      <c r="D37" s="966"/>
      <c r="E37" s="966"/>
      <c r="F37" s="966"/>
      <c r="G37" s="967"/>
      <c r="H37" s="121"/>
      <c r="I37" s="121"/>
      <c r="J37" s="1"/>
      <c r="K37" s="1"/>
      <c r="L37" s="1"/>
      <c r="M37" s="1"/>
      <c r="N37" s="1"/>
      <c r="O37" s="1"/>
      <c r="P37" s="188"/>
      <c r="Q37" s="1" t="s">
        <v>3787</v>
      </c>
      <c r="R37" s="1"/>
      <c r="S37" s="1"/>
      <c r="T37" s="1"/>
      <c r="U37" s="188"/>
      <c r="V37" s="1" t="s">
        <v>3788</v>
      </c>
      <c r="W37" s="1"/>
      <c r="X37" s="1"/>
      <c r="Y37" s="1"/>
      <c r="Z37" s="182"/>
    </row>
    <row r="38" spans="2:26" ht="14.55" customHeight="1">
      <c r="B38" s="898"/>
      <c r="C38" s="899"/>
      <c r="D38" s="899"/>
      <c r="E38" s="899"/>
      <c r="F38" s="899"/>
      <c r="G38" s="900"/>
      <c r="H38" s="189"/>
      <c r="I38" s="189"/>
      <c r="J38" s="177"/>
      <c r="K38" s="177"/>
      <c r="L38" s="177"/>
      <c r="M38" s="177"/>
      <c r="N38" s="177"/>
      <c r="O38" s="177"/>
      <c r="P38" s="177"/>
      <c r="Q38" s="177"/>
      <c r="R38" s="177"/>
      <c r="S38" s="177"/>
      <c r="T38" s="177"/>
      <c r="U38" s="177"/>
      <c r="V38" s="177"/>
      <c r="W38" s="177"/>
      <c r="X38" s="177"/>
      <c r="Y38" s="177"/>
      <c r="Z38" s="178"/>
    </row>
    <row r="39" spans="2:26" ht="14.55" customHeight="1">
      <c r="B39" s="187"/>
      <c r="C39" s="187"/>
      <c r="D39" s="187"/>
      <c r="E39" s="187"/>
      <c r="F39" s="187"/>
      <c r="G39" s="187"/>
      <c r="H39" s="121"/>
      <c r="I39" s="121"/>
      <c r="J39" s="1"/>
      <c r="K39" s="1"/>
      <c r="L39" s="1"/>
      <c r="M39" s="1"/>
      <c r="N39" s="1"/>
      <c r="O39" s="1"/>
      <c r="P39" s="1"/>
      <c r="Q39" s="1"/>
      <c r="R39" s="1"/>
      <c r="S39" s="1"/>
      <c r="T39" s="1"/>
      <c r="U39" s="1"/>
      <c r="V39" s="1"/>
      <c r="W39" s="1"/>
      <c r="X39" s="1"/>
      <c r="Y39" s="1"/>
      <c r="Z39" s="1"/>
    </row>
    <row r="40" spans="2:26" ht="14.55" customHeight="1">
      <c r="B40" s="1"/>
      <c r="C40" s="1" t="s">
        <v>3789</v>
      </c>
      <c r="D40" s="1"/>
      <c r="E40" s="1"/>
      <c r="F40" s="1"/>
      <c r="G40" s="1"/>
      <c r="H40" s="1"/>
      <c r="I40" s="1"/>
      <c r="J40" s="1"/>
      <c r="K40" s="1"/>
      <c r="L40" s="1"/>
      <c r="M40" s="1"/>
      <c r="N40" s="1"/>
      <c r="O40" s="1"/>
      <c r="P40" s="1"/>
      <c r="Q40" s="1"/>
      <c r="R40" s="1"/>
      <c r="S40" s="1"/>
      <c r="T40" s="1"/>
      <c r="U40" s="1"/>
      <c r="V40" s="1"/>
      <c r="W40" s="1"/>
      <c r="X40" s="1"/>
      <c r="Y40" s="1"/>
      <c r="Z40" s="1"/>
    </row>
    <row r="41" spans="2:26" ht="14.55" customHeight="1">
      <c r="B41" s="1"/>
      <c r="C41" s="1"/>
      <c r="D41" s="1"/>
      <c r="E41" s="1"/>
      <c r="F41" s="1"/>
      <c r="G41" s="1"/>
      <c r="H41" s="1"/>
      <c r="I41" s="1"/>
      <c r="J41" s="1"/>
      <c r="K41" s="1"/>
      <c r="L41" s="1"/>
      <c r="M41" s="1"/>
      <c r="N41" s="1"/>
      <c r="O41" s="1"/>
      <c r="P41" s="1"/>
      <c r="Q41" s="1"/>
      <c r="R41" s="1"/>
      <c r="S41" s="1"/>
      <c r="T41" s="1"/>
      <c r="U41" s="1"/>
      <c r="V41" s="1"/>
      <c r="W41" s="1"/>
      <c r="X41" s="1"/>
      <c r="Y41" s="1"/>
      <c r="Z41" s="1"/>
    </row>
    <row r="42" spans="2:26" ht="14.55" customHeight="1">
      <c r="B42" s="1"/>
      <c r="C42" s="862"/>
      <c r="D42" s="862"/>
      <c r="E42" s="1"/>
      <c r="F42" s="1" t="s">
        <v>12</v>
      </c>
      <c r="G42" s="1"/>
      <c r="H42" s="1" t="s">
        <v>11</v>
      </c>
      <c r="I42" s="1"/>
      <c r="J42" s="1" t="s">
        <v>227</v>
      </c>
      <c r="K42" s="1"/>
      <c r="L42" s="1"/>
      <c r="M42" s="1"/>
      <c r="N42" s="1"/>
      <c r="O42" s="1"/>
      <c r="P42" s="1"/>
      <c r="Q42" s="1"/>
      <c r="R42" s="1"/>
      <c r="S42" s="1"/>
      <c r="T42" s="1"/>
      <c r="U42" s="1"/>
      <c r="V42" s="1"/>
      <c r="W42" s="1"/>
      <c r="X42" s="1"/>
      <c r="Y42" s="1"/>
      <c r="Z42" s="1"/>
    </row>
    <row r="43" spans="2:26" ht="14.55" customHeight="1">
      <c r="B43" s="1"/>
      <c r="C43" s="1"/>
      <c r="D43" s="1"/>
      <c r="E43" s="1"/>
      <c r="F43" s="1"/>
      <c r="G43" s="1"/>
      <c r="H43" s="1"/>
      <c r="I43" s="1"/>
      <c r="J43" s="1"/>
      <c r="K43" s="1"/>
      <c r="L43" s="1"/>
      <c r="M43" s="1"/>
      <c r="N43" s="1"/>
      <c r="O43" s="1"/>
      <c r="P43" s="1"/>
      <c r="Q43" s="1"/>
      <c r="R43" s="1"/>
      <c r="S43" s="1"/>
      <c r="T43" s="1"/>
      <c r="U43" s="1"/>
      <c r="V43" s="1"/>
      <c r="W43" s="1"/>
      <c r="X43" s="1"/>
      <c r="Y43" s="1"/>
      <c r="Z43" s="1"/>
    </row>
    <row r="44" spans="2:26" ht="14.55" customHeight="1">
      <c r="B44" s="932" t="s">
        <v>23</v>
      </c>
      <c r="C44" s="933"/>
      <c r="D44" s="933"/>
      <c r="E44" s="934"/>
      <c r="F44" s="941" t="s">
        <v>3794</v>
      </c>
      <c r="G44" s="942"/>
      <c r="H44" s="942"/>
      <c r="I44" s="942"/>
      <c r="J44" s="942"/>
      <c r="K44" s="943"/>
      <c r="L44" s="864" t="s">
        <v>3918</v>
      </c>
      <c r="M44" s="865"/>
      <c r="N44" s="865"/>
      <c r="O44" s="866"/>
      <c r="P44" s="867"/>
      <c r="Q44" s="192" t="s">
        <v>3919</v>
      </c>
      <c r="R44" s="868"/>
      <c r="S44" s="869"/>
      <c r="T44" s="191"/>
      <c r="U44" s="191"/>
      <c r="V44" s="191"/>
      <c r="W44" s="191"/>
      <c r="X44" s="191"/>
      <c r="Y44" s="193"/>
      <c r="Z44" s="1"/>
    </row>
    <row r="45" spans="2:26" ht="14.55" customHeight="1">
      <c r="B45" s="935"/>
      <c r="C45" s="936"/>
      <c r="D45" s="936"/>
      <c r="E45" s="937"/>
      <c r="F45" s="944"/>
      <c r="G45" s="945"/>
      <c r="H45" s="945"/>
      <c r="I45" s="945"/>
      <c r="J45" s="945"/>
      <c r="K45" s="946"/>
      <c r="L45" s="864" t="s">
        <v>3920</v>
      </c>
      <c r="M45" s="865"/>
      <c r="N45" s="865"/>
      <c r="O45" s="866"/>
      <c r="P45" s="870"/>
      <c r="Q45" s="867"/>
      <c r="R45" s="865" t="s">
        <v>3921</v>
      </c>
      <c r="S45" s="865"/>
      <c r="T45" s="865"/>
      <c r="U45" s="868"/>
      <c r="V45" s="871"/>
      <c r="W45" s="871"/>
      <c r="X45" s="871"/>
      <c r="Y45" s="869"/>
      <c r="Z45" s="1"/>
    </row>
    <row r="46" spans="2:26" ht="14.55" customHeight="1">
      <c r="B46" s="935"/>
      <c r="C46" s="936"/>
      <c r="D46" s="936"/>
      <c r="E46" s="937"/>
      <c r="F46" s="944"/>
      <c r="G46" s="945"/>
      <c r="H46" s="945"/>
      <c r="I46" s="945"/>
      <c r="J46" s="945"/>
      <c r="K46" s="946"/>
      <c r="L46" s="872" t="s">
        <v>3922</v>
      </c>
      <c r="M46" s="873"/>
      <c r="N46" s="873"/>
      <c r="O46" s="866"/>
      <c r="P46" s="870"/>
      <c r="Q46" s="867"/>
      <c r="R46" s="872" t="s">
        <v>3923</v>
      </c>
      <c r="S46" s="873"/>
      <c r="T46" s="874"/>
      <c r="U46" s="866"/>
      <c r="V46" s="870"/>
      <c r="W46" s="870"/>
      <c r="X46" s="870"/>
      <c r="Y46" s="867"/>
      <c r="Z46" s="1"/>
    </row>
    <row r="47" spans="2:26" ht="14.55" customHeight="1">
      <c r="B47" s="938"/>
      <c r="C47" s="939"/>
      <c r="D47" s="939"/>
      <c r="E47" s="940"/>
      <c r="F47" s="947"/>
      <c r="G47" s="948"/>
      <c r="H47" s="948"/>
      <c r="I47" s="948"/>
      <c r="J47" s="948"/>
      <c r="K47" s="949"/>
      <c r="L47" s="875" t="s">
        <v>3924</v>
      </c>
      <c r="M47" s="876"/>
      <c r="N47" s="876"/>
      <c r="O47" s="929"/>
      <c r="P47" s="930"/>
      <c r="Q47" s="930"/>
      <c r="R47" s="930"/>
      <c r="S47" s="930"/>
      <c r="T47" s="930"/>
      <c r="U47" s="930"/>
      <c r="V47" s="930"/>
      <c r="W47" s="930"/>
      <c r="X47" s="930"/>
      <c r="Y47" s="931"/>
      <c r="Z47" s="1"/>
    </row>
    <row r="48" spans="2:26" ht="14.55" customHeight="1">
      <c r="B48" s="923" t="s">
        <v>7284</v>
      </c>
      <c r="C48" s="924"/>
      <c r="D48" s="924"/>
      <c r="E48" s="924"/>
      <c r="F48" s="924"/>
      <c r="G48" s="924"/>
      <c r="H48" s="924"/>
      <c r="I48" s="924"/>
      <c r="J48" s="924"/>
      <c r="K48" s="925"/>
      <c r="L48" s="863"/>
      <c r="M48" s="863"/>
      <c r="N48" s="863"/>
      <c r="O48" s="863"/>
      <c r="P48" s="863"/>
      <c r="Q48" s="863"/>
      <c r="R48" s="863"/>
      <c r="S48" s="863"/>
      <c r="T48" s="863"/>
      <c r="U48" s="863"/>
      <c r="V48" s="863"/>
      <c r="W48" s="863"/>
      <c r="X48" s="863"/>
      <c r="Y48" s="863"/>
      <c r="Z48" s="1"/>
    </row>
    <row r="49" spans="1:27" ht="14.55" customHeight="1">
      <c r="B49" s="926"/>
      <c r="C49" s="927"/>
      <c r="D49" s="927"/>
      <c r="E49" s="927"/>
      <c r="F49" s="927"/>
      <c r="G49" s="927"/>
      <c r="H49" s="927"/>
      <c r="I49" s="927"/>
      <c r="J49" s="927"/>
      <c r="K49" s="928"/>
      <c r="L49" s="863"/>
      <c r="M49" s="863"/>
      <c r="N49" s="863"/>
      <c r="O49" s="863"/>
      <c r="P49" s="863"/>
      <c r="Q49" s="863"/>
      <c r="R49" s="863"/>
      <c r="S49" s="863"/>
      <c r="T49" s="863"/>
      <c r="U49" s="863"/>
      <c r="V49" s="863"/>
      <c r="W49" s="863"/>
      <c r="X49" s="863"/>
      <c r="Y49" s="863"/>
      <c r="Z49" s="1"/>
    </row>
    <row r="50" spans="1:27" ht="14.55" customHeight="1">
      <c r="B50" s="923" t="s">
        <v>7285</v>
      </c>
      <c r="C50" s="924"/>
      <c r="D50" s="924"/>
      <c r="E50" s="924"/>
      <c r="F50" s="924"/>
      <c r="G50" s="924"/>
      <c r="H50" s="924"/>
      <c r="I50" s="924"/>
      <c r="J50" s="924"/>
      <c r="K50" s="925"/>
      <c r="L50" s="923"/>
      <c r="M50" s="924"/>
      <c r="N50" s="924"/>
      <c r="O50" s="924"/>
      <c r="P50" s="924"/>
      <c r="Q50" s="924"/>
      <c r="R50" s="924"/>
      <c r="S50" s="924"/>
      <c r="T50" s="924"/>
      <c r="U50" s="924"/>
      <c r="V50" s="924"/>
      <c r="W50" s="924"/>
      <c r="X50" s="924"/>
      <c r="Y50" s="925"/>
      <c r="Z50" s="1"/>
    </row>
    <row r="51" spans="1:27" ht="14.55" customHeight="1">
      <c r="B51" s="926"/>
      <c r="C51" s="927"/>
      <c r="D51" s="927"/>
      <c r="E51" s="927"/>
      <c r="F51" s="927"/>
      <c r="G51" s="927"/>
      <c r="H51" s="927"/>
      <c r="I51" s="927"/>
      <c r="J51" s="927"/>
      <c r="K51" s="928"/>
      <c r="L51" s="926"/>
      <c r="M51" s="927"/>
      <c r="N51" s="927"/>
      <c r="O51" s="927"/>
      <c r="P51" s="927"/>
      <c r="Q51" s="927"/>
      <c r="R51" s="927"/>
      <c r="S51" s="927"/>
      <c r="T51" s="927"/>
      <c r="U51" s="927"/>
      <c r="V51" s="927"/>
      <c r="W51" s="927"/>
      <c r="X51" s="927"/>
      <c r="Y51" s="928"/>
      <c r="Z51" s="1"/>
    </row>
    <row r="52" spans="1:27" ht="14.55" customHeight="1">
      <c r="B52" s="1"/>
      <c r="C52" s="1"/>
      <c r="D52" s="1"/>
      <c r="E52" s="1"/>
      <c r="F52" s="1"/>
      <c r="G52" s="1"/>
      <c r="H52" s="1"/>
      <c r="I52" s="1"/>
      <c r="J52" s="1"/>
      <c r="K52" s="1"/>
      <c r="L52" s="1"/>
      <c r="M52" s="1"/>
      <c r="N52" s="1"/>
      <c r="O52" s="1"/>
      <c r="P52" s="1"/>
      <c r="Q52" s="1"/>
      <c r="R52" s="1"/>
      <c r="S52" s="1"/>
      <c r="T52" s="1"/>
      <c r="U52" s="1"/>
      <c r="V52" s="1"/>
      <c r="W52" s="1"/>
      <c r="X52" s="1"/>
      <c r="Y52" s="1"/>
      <c r="Z52" s="1"/>
    </row>
    <row r="53" spans="1:27" ht="14.55" customHeight="1">
      <c r="B53" s="1"/>
      <c r="C53" s="1" t="s">
        <v>3790</v>
      </c>
      <c r="D53" s="1"/>
      <c r="E53" s="1"/>
      <c r="F53" s="1"/>
      <c r="G53" s="1"/>
      <c r="H53" s="1"/>
      <c r="I53" s="1"/>
      <c r="J53" s="1"/>
      <c r="K53" s="1"/>
      <c r="L53" s="1"/>
      <c r="M53" s="1"/>
      <c r="N53" s="1"/>
      <c r="O53" s="1"/>
      <c r="P53" s="1"/>
      <c r="Q53" s="1"/>
      <c r="R53" s="1"/>
      <c r="S53" s="1"/>
      <c r="T53" s="1"/>
      <c r="U53" s="1"/>
      <c r="V53" s="1"/>
      <c r="W53" s="1"/>
      <c r="X53" s="1"/>
      <c r="Y53" s="1"/>
      <c r="Z53" s="1"/>
    </row>
    <row r="54" spans="1:27" ht="14.55" customHeight="1">
      <c r="B54" s="1"/>
      <c r="C54" s="1" t="s">
        <v>3791</v>
      </c>
      <c r="E54" s="1"/>
      <c r="F54" s="1"/>
      <c r="G54" s="1"/>
      <c r="H54" s="1"/>
      <c r="I54" s="1"/>
      <c r="J54" s="1"/>
      <c r="K54" s="1"/>
      <c r="L54" s="1"/>
      <c r="M54" s="1"/>
      <c r="N54" s="1"/>
      <c r="O54" s="1"/>
      <c r="P54" s="1"/>
      <c r="Q54" s="1"/>
      <c r="R54" s="1"/>
      <c r="S54" s="1"/>
      <c r="T54" s="1"/>
      <c r="U54" s="1"/>
      <c r="V54" s="1"/>
      <c r="W54" s="1"/>
      <c r="X54" s="1"/>
      <c r="Y54" s="1"/>
      <c r="Z54" s="1"/>
    </row>
    <row r="55" spans="1:27" ht="14.55" customHeight="1">
      <c r="B55" s="1"/>
      <c r="C55" s="1"/>
      <c r="D55" s="1"/>
      <c r="E55" s="1"/>
      <c r="F55" s="1"/>
      <c r="G55" s="1"/>
      <c r="H55" s="1"/>
      <c r="I55" s="1"/>
      <c r="J55" s="1"/>
      <c r="K55" s="1"/>
      <c r="L55" s="1"/>
      <c r="M55" s="1"/>
      <c r="N55" s="1"/>
      <c r="O55" s="1"/>
      <c r="P55" s="1"/>
      <c r="Q55" s="1"/>
      <c r="R55" s="1"/>
      <c r="S55" s="1"/>
      <c r="T55" s="1"/>
      <c r="U55" s="1"/>
      <c r="V55" s="1"/>
      <c r="W55" s="1"/>
      <c r="X55" s="1"/>
      <c r="Y55" s="1"/>
      <c r="Z55" s="1"/>
    </row>
    <row r="56" spans="1:27" ht="14.55" customHeight="1">
      <c r="B56" s="1"/>
      <c r="C56" s="1"/>
      <c r="D56" s="1"/>
      <c r="E56" s="1"/>
      <c r="F56" s="1"/>
      <c r="G56" s="1"/>
      <c r="H56" s="1"/>
      <c r="I56" s="1"/>
      <c r="J56" s="1"/>
      <c r="K56" s="1"/>
      <c r="L56" s="1"/>
      <c r="M56" s="1"/>
      <c r="N56" s="1"/>
      <c r="O56" s="1"/>
      <c r="P56" s="1"/>
      <c r="Q56" s="1"/>
      <c r="R56" s="1"/>
      <c r="S56" s="1"/>
      <c r="T56" s="1"/>
      <c r="U56" s="1"/>
      <c r="V56" s="1"/>
      <c r="W56" s="1"/>
      <c r="X56" s="1"/>
      <c r="Y56" s="1"/>
      <c r="Z56" s="1"/>
    </row>
    <row r="57" spans="1:27" ht="14.55" customHeight="1">
      <c r="B57" s="1"/>
      <c r="C57" s="1"/>
      <c r="D57" s="1"/>
      <c r="E57" s="1"/>
      <c r="F57" s="1"/>
      <c r="G57" s="1"/>
      <c r="H57" s="1"/>
      <c r="I57" s="1"/>
      <c r="J57" s="1"/>
      <c r="K57" s="1"/>
      <c r="L57" s="1"/>
      <c r="M57" s="1"/>
      <c r="N57" s="1"/>
      <c r="O57" s="1"/>
      <c r="P57" s="1"/>
      <c r="Q57" s="1"/>
      <c r="R57" s="1"/>
      <c r="S57" s="1"/>
      <c r="T57" s="1"/>
      <c r="U57" s="1"/>
      <c r="V57" s="1"/>
      <c r="W57" s="1"/>
      <c r="X57" s="1"/>
      <c r="Y57" s="1"/>
      <c r="Z57" s="1"/>
    </row>
    <row r="58" spans="1:27" ht="14.55" customHeight="1">
      <c r="A58" s="1" t="s">
        <v>3763</v>
      </c>
      <c r="B58" s="1"/>
      <c r="C58" s="1"/>
      <c r="F58" s="1"/>
      <c r="G58" s="1"/>
      <c r="H58" s="1"/>
      <c r="I58" s="1"/>
      <c r="J58" s="1"/>
      <c r="K58" s="1"/>
      <c r="L58" s="1"/>
      <c r="M58" s="1"/>
      <c r="N58" s="1"/>
      <c r="O58" s="1"/>
      <c r="P58" s="1"/>
      <c r="Q58" s="1"/>
      <c r="R58" s="1"/>
      <c r="S58" s="1"/>
      <c r="T58" s="1"/>
      <c r="U58" s="1"/>
      <c r="V58" s="1"/>
      <c r="W58" s="1"/>
      <c r="X58" s="1"/>
      <c r="Y58" s="1"/>
      <c r="Z58" s="1"/>
    </row>
    <row r="59" spans="1:27" ht="14.55" customHeight="1">
      <c r="A59" s="1"/>
      <c r="B59" s="117">
        <v>1</v>
      </c>
      <c r="C59" s="851" t="s">
        <v>4109</v>
      </c>
      <c r="D59" s="851"/>
      <c r="E59" s="851"/>
      <c r="F59" s="851"/>
      <c r="G59" s="851"/>
      <c r="H59" s="851"/>
      <c r="I59" s="851"/>
      <c r="J59" s="851"/>
      <c r="K59" s="851"/>
      <c r="L59" s="851"/>
      <c r="M59" s="851"/>
      <c r="N59" s="851"/>
      <c r="O59" s="851"/>
      <c r="P59" s="851"/>
      <c r="Q59" s="851"/>
      <c r="R59" s="851"/>
      <c r="S59" s="851"/>
      <c r="T59" s="851"/>
      <c r="U59" s="851"/>
      <c r="V59" s="851"/>
      <c r="W59" s="851"/>
      <c r="X59" s="851"/>
      <c r="Y59" s="851"/>
      <c r="Z59" s="851"/>
      <c r="AA59" s="851"/>
    </row>
    <row r="60" spans="1:27" ht="4.5" customHeight="1">
      <c r="A60" s="1"/>
      <c r="B60" s="117"/>
      <c r="C60" s="118"/>
      <c r="D60" s="118"/>
      <c r="E60" s="118"/>
      <c r="F60" s="118"/>
      <c r="G60" s="118"/>
      <c r="H60" s="118"/>
      <c r="I60" s="118"/>
      <c r="J60" s="118"/>
      <c r="K60" s="118"/>
      <c r="L60" s="118"/>
      <c r="M60" s="118"/>
      <c r="N60" s="118"/>
      <c r="O60" s="118"/>
      <c r="P60" s="118"/>
      <c r="Q60" s="118"/>
      <c r="R60" s="118"/>
      <c r="S60" s="118"/>
      <c r="T60" s="118"/>
      <c r="U60" s="118"/>
      <c r="V60" s="118"/>
      <c r="W60" s="118"/>
      <c r="X60" s="118"/>
      <c r="Y60" s="118"/>
      <c r="Z60" s="118"/>
      <c r="AA60" s="118"/>
    </row>
    <row r="61" spans="1:27" ht="14.55" customHeight="1">
      <c r="A61" s="1"/>
      <c r="B61" s="117">
        <v>2</v>
      </c>
      <c r="C61" s="851" t="s">
        <v>4110</v>
      </c>
      <c r="D61" s="851"/>
      <c r="E61" s="851"/>
      <c r="F61" s="851"/>
      <c r="G61" s="851"/>
      <c r="H61" s="851"/>
      <c r="I61" s="851"/>
      <c r="J61" s="851"/>
      <c r="K61" s="851"/>
      <c r="L61" s="851"/>
      <c r="M61" s="851"/>
      <c r="N61" s="851"/>
      <c r="O61" s="851"/>
      <c r="P61" s="851"/>
      <c r="Q61" s="851"/>
      <c r="R61" s="851"/>
      <c r="S61" s="851"/>
      <c r="T61" s="851"/>
      <c r="U61" s="851"/>
      <c r="V61" s="851"/>
      <c r="W61" s="851"/>
      <c r="X61" s="851"/>
      <c r="Y61" s="851"/>
      <c r="Z61" s="851"/>
      <c r="AA61" s="851"/>
    </row>
    <row r="62" spans="1:27" ht="4.5" customHeight="1">
      <c r="A62" s="1"/>
      <c r="B62" s="117"/>
      <c r="C62" s="118"/>
      <c r="D62" s="118"/>
      <c r="E62" s="118"/>
      <c r="F62" s="118"/>
      <c r="G62" s="118"/>
      <c r="H62" s="118"/>
      <c r="I62" s="118"/>
      <c r="J62" s="118"/>
      <c r="K62" s="118"/>
      <c r="L62" s="118"/>
      <c r="M62" s="118"/>
      <c r="N62" s="118"/>
      <c r="O62" s="118"/>
      <c r="P62" s="118"/>
      <c r="Q62" s="118"/>
      <c r="R62" s="118"/>
      <c r="S62" s="118"/>
      <c r="T62" s="118"/>
      <c r="U62" s="118"/>
      <c r="V62" s="118"/>
      <c r="W62" s="118"/>
      <c r="X62" s="118"/>
      <c r="Y62" s="118"/>
      <c r="Z62" s="118"/>
      <c r="AA62" s="118"/>
    </row>
    <row r="63" spans="1:27" ht="34.200000000000003" customHeight="1">
      <c r="A63" s="1"/>
      <c r="B63" s="117">
        <v>3</v>
      </c>
      <c r="C63" s="851" t="s">
        <v>16058</v>
      </c>
      <c r="D63" s="851"/>
      <c r="E63" s="851"/>
      <c r="F63" s="851"/>
      <c r="G63" s="851"/>
      <c r="H63" s="851"/>
      <c r="I63" s="851"/>
      <c r="J63" s="851"/>
      <c r="K63" s="851"/>
      <c r="L63" s="851"/>
      <c r="M63" s="851"/>
      <c r="N63" s="851"/>
      <c r="O63" s="851"/>
      <c r="P63" s="851"/>
      <c r="Q63" s="851"/>
      <c r="R63" s="851"/>
      <c r="S63" s="851"/>
      <c r="T63" s="851"/>
      <c r="U63" s="851"/>
      <c r="V63" s="851"/>
      <c r="W63" s="851"/>
      <c r="X63" s="851"/>
      <c r="Y63" s="851"/>
      <c r="Z63" s="851"/>
      <c r="AA63" s="851"/>
    </row>
    <row r="64" spans="1:27" ht="4.5" customHeight="1">
      <c r="A64" s="1"/>
      <c r="B64" s="117"/>
      <c r="C64" s="118"/>
      <c r="D64" s="118"/>
      <c r="E64" s="118"/>
      <c r="F64" s="118"/>
      <c r="G64" s="118"/>
      <c r="H64" s="118"/>
      <c r="I64" s="118"/>
      <c r="J64" s="118"/>
      <c r="K64" s="118"/>
      <c r="L64" s="118"/>
      <c r="M64" s="118"/>
      <c r="N64" s="118"/>
      <c r="O64" s="118"/>
      <c r="P64" s="118"/>
      <c r="Q64" s="118"/>
      <c r="R64" s="118"/>
      <c r="S64" s="118"/>
      <c r="T64" s="118"/>
      <c r="U64" s="118"/>
      <c r="V64" s="118"/>
      <c r="W64" s="118"/>
      <c r="X64" s="118"/>
      <c r="Y64" s="118"/>
      <c r="Z64" s="118"/>
      <c r="AA64" s="118"/>
    </row>
    <row r="65" spans="1:27" ht="33.6" customHeight="1">
      <c r="A65" s="1"/>
      <c r="B65" s="117">
        <v>4</v>
      </c>
      <c r="C65" s="851" t="s">
        <v>16059</v>
      </c>
      <c r="D65" s="851"/>
      <c r="E65" s="851"/>
      <c r="F65" s="851"/>
      <c r="G65" s="851"/>
      <c r="H65" s="851"/>
      <c r="I65" s="851"/>
      <c r="J65" s="851"/>
      <c r="K65" s="851"/>
      <c r="L65" s="851"/>
      <c r="M65" s="851"/>
      <c r="N65" s="851"/>
      <c r="O65" s="851"/>
      <c r="P65" s="851"/>
      <c r="Q65" s="851"/>
      <c r="R65" s="851"/>
      <c r="S65" s="851"/>
      <c r="T65" s="851"/>
      <c r="U65" s="851"/>
      <c r="V65" s="851"/>
      <c r="W65" s="851"/>
      <c r="X65" s="851"/>
      <c r="Y65" s="851"/>
      <c r="Z65" s="851"/>
      <c r="AA65" s="851"/>
    </row>
    <row r="66" spans="1:27" ht="4.5" customHeight="1">
      <c r="A66" s="1"/>
      <c r="B66" s="117"/>
      <c r="C66" s="118"/>
      <c r="D66" s="118"/>
      <c r="E66" s="118"/>
      <c r="F66" s="118"/>
      <c r="G66" s="118"/>
      <c r="H66" s="118"/>
      <c r="I66" s="118"/>
      <c r="J66" s="118"/>
      <c r="K66" s="118"/>
      <c r="L66" s="118"/>
      <c r="M66" s="118"/>
      <c r="N66" s="118"/>
      <c r="O66" s="118"/>
      <c r="P66" s="118"/>
      <c r="Q66" s="118"/>
      <c r="R66" s="118"/>
      <c r="S66" s="118"/>
      <c r="T66" s="118"/>
      <c r="U66" s="118"/>
      <c r="V66" s="118"/>
      <c r="W66" s="118"/>
      <c r="X66" s="118"/>
      <c r="Y66" s="118"/>
      <c r="Z66" s="118"/>
      <c r="AA66" s="118"/>
    </row>
    <row r="67" spans="1:27" ht="88.8" customHeight="1">
      <c r="A67" s="1"/>
      <c r="B67" s="117">
        <v>5</v>
      </c>
      <c r="C67" s="851" t="s">
        <v>16060</v>
      </c>
      <c r="D67" s="851"/>
      <c r="E67" s="851"/>
      <c r="F67" s="851"/>
      <c r="G67" s="851"/>
      <c r="H67" s="851"/>
      <c r="I67" s="851"/>
      <c r="J67" s="851"/>
      <c r="K67" s="851"/>
      <c r="L67" s="851"/>
      <c r="M67" s="851"/>
      <c r="N67" s="851"/>
      <c r="O67" s="851"/>
      <c r="P67" s="851"/>
      <c r="Q67" s="851"/>
      <c r="R67" s="851"/>
      <c r="S67" s="851"/>
      <c r="T67" s="851"/>
      <c r="U67" s="851"/>
      <c r="V67" s="851"/>
      <c r="W67" s="851"/>
      <c r="X67" s="851"/>
      <c r="Y67" s="851"/>
      <c r="Z67" s="851"/>
      <c r="AA67" s="851"/>
    </row>
    <row r="68" spans="1:27" ht="14.55" customHeight="1">
      <c r="A68" s="1"/>
      <c r="B68" s="1"/>
      <c r="C68" s="1"/>
      <c r="F68" s="1"/>
      <c r="G68" s="1"/>
      <c r="H68" s="1"/>
      <c r="I68" s="1"/>
      <c r="J68" s="1"/>
      <c r="K68" s="1"/>
      <c r="L68" s="1"/>
      <c r="M68" s="1"/>
      <c r="N68" s="1"/>
      <c r="O68" s="1"/>
      <c r="P68" s="1"/>
      <c r="Q68" s="1"/>
      <c r="R68" s="1"/>
      <c r="S68" s="1"/>
      <c r="T68" s="1"/>
      <c r="U68" s="1"/>
      <c r="V68" s="1"/>
      <c r="W68" s="1"/>
      <c r="X68" s="1"/>
      <c r="Y68" s="1"/>
      <c r="Z68" s="1"/>
    </row>
    <row r="69" spans="1:27" ht="14.55" customHeight="1">
      <c r="A69" s="1"/>
      <c r="B69" s="1"/>
      <c r="C69" s="1"/>
      <c r="F69" s="1"/>
      <c r="G69" s="1"/>
      <c r="H69" s="1"/>
      <c r="I69" s="1"/>
      <c r="J69" s="1"/>
      <c r="K69" s="1"/>
      <c r="L69" s="1"/>
      <c r="M69" s="1"/>
      <c r="N69" s="1"/>
      <c r="O69" s="1"/>
      <c r="P69" s="1"/>
      <c r="Q69" s="1"/>
      <c r="R69" s="1"/>
      <c r="S69" s="1"/>
      <c r="T69" s="1"/>
      <c r="U69" s="1"/>
      <c r="V69" s="1"/>
      <c r="W69" s="1"/>
      <c r="X69" s="1"/>
      <c r="Y69" s="1"/>
      <c r="Z69" s="1"/>
    </row>
    <row r="70" spans="1:27" ht="14.55" customHeight="1">
      <c r="A70" s="1"/>
      <c r="B70" s="1"/>
      <c r="C70" s="1"/>
      <c r="F70" s="1"/>
      <c r="G70" s="1"/>
      <c r="H70" s="1"/>
      <c r="I70" s="1"/>
      <c r="J70" s="1"/>
      <c r="K70" s="1"/>
      <c r="L70" s="1"/>
      <c r="M70" s="1"/>
      <c r="N70" s="1"/>
      <c r="O70" s="1"/>
      <c r="P70" s="1"/>
      <c r="Q70" s="1"/>
      <c r="R70" s="1"/>
      <c r="S70" s="1"/>
      <c r="T70" s="1"/>
      <c r="U70" s="1"/>
      <c r="V70" s="1"/>
      <c r="W70" s="1"/>
      <c r="X70" s="1"/>
      <c r="Y70" s="1"/>
      <c r="Z70" s="1"/>
    </row>
    <row r="73" spans="1:27" ht="14.55" customHeight="1">
      <c r="B73" s="1"/>
    </row>
  </sheetData>
  <mergeCells count="62">
    <mergeCell ref="L12:Y12"/>
    <mergeCell ref="L13:Y13"/>
    <mergeCell ref="L14:Y14"/>
    <mergeCell ref="L50:Y51"/>
    <mergeCell ref="B48:K49"/>
    <mergeCell ref="B50:K51"/>
    <mergeCell ref="O47:Y47"/>
    <mergeCell ref="B44:E47"/>
    <mergeCell ref="F44:K47"/>
    <mergeCell ref="U33:Z34"/>
    <mergeCell ref="E30:T32"/>
    <mergeCell ref="E33:T34"/>
    <mergeCell ref="B19:C34"/>
    <mergeCell ref="B35:G38"/>
    <mergeCell ref="D23:D24"/>
    <mergeCell ref="D30:D32"/>
    <mergeCell ref="L6:Z7"/>
    <mergeCell ref="L8:Z9"/>
    <mergeCell ref="E25:T28"/>
    <mergeCell ref="L15:Z16"/>
    <mergeCell ref="B17:K18"/>
    <mergeCell ref="L17:Z18"/>
    <mergeCell ref="B6:K7"/>
    <mergeCell ref="B8:K9"/>
    <mergeCell ref="B15:K16"/>
    <mergeCell ref="B10:K14"/>
    <mergeCell ref="L10:Y10"/>
    <mergeCell ref="L11:Y11"/>
    <mergeCell ref="U19:Z20"/>
    <mergeCell ref="U21:Z22"/>
    <mergeCell ref="U23:Z24"/>
    <mergeCell ref="U25:Z28"/>
    <mergeCell ref="E19:T20"/>
    <mergeCell ref="E21:T22"/>
    <mergeCell ref="E23:T24"/>
    <mergeCell ref="D19:D20"/>
    <mergeCell ref="E29:T29"/>
    <mergeCell ref="D25:D28"/>
    <mergeCell ref="D21:D22"/>
    <mergeCell ref="T4:U4"/>
    <mergeCell ref="C42:D42"/>
    <mergeCell ref="L48:Y49"/>
    <mergeCell ref="L44:N44"/>
    <mergeCell ref="O44:P44"/>
    <mergeCell ref="R44:S44"/>
    <mergeCell ref="L45:N45"/>
    <mergeCell ref="O45:Q45"/>
    <mergeCell ref="R45:T45"/>
    <mergeCell ref="U45:Y45"/>
    <mergeCell ref="L46:N46"/>
    <mergeCell ref="O46:Q46"/>
    <mergeCell ref="R46:T46"/>
    <mergeCell ref="U46:Y46"/>
    <mergeCell ref="L47:N47"/>
    <mergeCell ref="D33:D34"/>
    <mergeCell ref="U29:Z29"/>
    <mergeCell ref="C67:AA67"/>
    <mergeCell ref="C65:AA65"/>
    <mergeCell ref="C63:AA63"/>
    <mergeCell ref="C61:AA61"/>
    <mergeCell ref="C59:AA59"/>
    <mergeCell ref="U30:Z32"/>
  </mergeCells>
  <phoneticPr fontId="3"/>
  <dataValidations count="6">
    <dataValidation type="list" allowBlank="1" showInputMessage="1" showErrorMessage="1" sqref="C42:D42" xr:uid="{2C05C8BB-C620-49DA-81EF-82F82704A3FE}">
      <formula1>元号</formula1>
    </dataValidation>
    <dataValidation type="list" allowBlank="1" showInputMessage="1" showErrorMessage="1" sqref="T4:U4" xr:uid="{9E72F60E-349D-4774-BED7-C1F6A8F03973}">
      <formula1>選択</formula1>
    </dataValidation>
    <dataValidation type="list" allowBlank="1" showInputMessage="1" showErrorMessage="1" sqref="E42" xr:uid="{60417860-6BD1-4792-B95F-F27C89FDFD7E}">
      <formula1>年</formula1>
    </dataValidation>
    <dataValidation type="list" allowBlank="1" showInputMessage="1" showErrorMessage="1" sqref="G42" xr:uid="{1C0F32AA-0E75-45B7-969A-C28432290AD2}">
      <formula1>月</formula1>
    </dataValidation>
    <dataValidation type="list" allowBlank="1" showInputMessage="1" showErrorMessage="1" sqref="I42" xr:uid="{E1F929CB-7772-4473-B4FA-899942DF1D76}">
      <formula1>日</formula1>
    </dataValidation>
    <dataValidation type="list" allowBlank="1" showInputMessage="1" showErrorMessage="1" sqref="P36:P37 U36:U37 Z10:Z14" xr:uid="{AA614E82-CB25-4420-9FC1-2356CA45F575}">
      <formula1>チェック</formula1>
    </dataValidation>
  </dataValidations>
  <pageMargins left="0.7" right="0.7" top="0.75" bottom="0.75" header="0.3" footer="0.3"/>
  <pageSetup paperSize="9" scale="97" orientation="portrait" r:id="rId1"/>
  <rowBreaks count="1" manualBreakCount="1">
    <brk id="38" max="26"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A2423-EBAD-430A-ACD6-4BF2970C36F4}">
  <sheetPr codeName="Sheet9">
    <pageSetUpPr fitToPage="1"/>
  </sheetPr>
  <dimension ref="A1:AK1702"/>
  <sheetViews>
    <sheetView view="pageBreakPreview" zoomScaleNormal="100" zoomScaleSheetLayoutView="100" zoomScalePageLayoutView="130" workbookViewId="0"/>
  </sheetViews>
  <sheetFormatPr defaultColWidth="2.796875" defaultRowHeight="18" customHeight="1"/>
  <cols>
    <col min="1" max="19" width="2.796875" style="236"/>
    <col min="20" max="20" width="3.19921875" style="236" customWidth="1"/>
    <col min="21" max="22" width="2.796875" style="236"/>
    <col min="23" max="27" width="3.19921875" style="236" customWidth="1"/>
    <col min="28" max="28" width="2.796875" style="236"/>
    <col min="29" max="29" width="3" style="236" bestFit="1" customWidth="1"/>
    <col min="30" max="16384" width="2.796875" style="236"/>
  </cols>
  <sheetData>
    <row r="1" spans="1:37" ht="18" customHeight="1">
      <c r="A1" s="434" t="s">
        <v>3913</v>
      </c>
      <c r="B1" s="435"/>
      <c r="C1" s="436"/>
      <c r="D1" s="436"/>
      <c r="E1" s="436"/>
      <c r="F1" s="436"/>
      <c r="G1" s="436"/>
      <c r="H1" s="436"/>
      <c r="I1" s="436"/>
      <c r="J1" s="436"/>
      <c r="K1" s="436"/>
      <c r="L1" s="436"/>
      <c r="M1" s="861"/>
      <c r="N1" s="861"/>
      <c r="O1" s="436"/>
      <c r="P1" s="436"/>
      <c r="Q1" s="436"/>
      <c r="R1" s="436"/>
      <c r="S1" s="436"/>
      <c r="T1" s="436"/>
      <c r="U1" s="436"/>
      <c r="V1" s="436"/>
      <c r="W1" s="436"/>
      <c r="X1" s="436"/>
      <c r="Y1" s="436"/>
      <c r="Z1" s="436"/>
      <c r="AA1" s="436"/>
    </row>
    <row r="2" spans="1:37" ht="18" customHeight="1">
      <c r="B2" s="435"/>
      <c r="C2" s="436"/>
      <c r="D2" s="436"/>
      <c r="E2" s="436"/>
      <c r="F2" s="436"/>
      <c r="G2" s="436"/>
      <c r="H2" s="436"/>
      <c r="I2" s="436"/>
      <c r="J2" s="436"/>
      <c r="K2" s="436"/>
      <c r="L2" s="436"/>
      <c r="M2" s="436"/>
      <c r="N2" s="436"/>
      <c r="O2" s="436"/>
      <c r="P2" s="436"/>
      <c r="Q2" s="436"/>
      <c r="R2" s="436"/>
      <c r="S2" s="436"/>
      <c r="T2" s="436"/>
      <c r="U2" s="436"/>
      <c r="V2" s="436"/>
      <c r="W2" s="436"/>
      <c r="X2" s="436"/>
      <c r="Y2" s="436"/>
      <c r="Z2" s="436"/>
      <c r="AA2" s="436"/>
    </row>
    <row r="4" spans="1:37" ht="18" customHeight="1">
      <c r="K4" s="437" t="s">
        <v>3914</v>
      </c>
      <c r="L4" s="438"/>
      <c r="M4" s="1047" t="s">
        <v>3918</v>
      </c>
      <c r="N4" s="1047"/>
      <c r="O4" s="1047"/>
      <c r="P4" s="1046"/>
      <c r="Q4" s="1046"/>
      <c r="R4" s="427" t="s">
        <v>3919</v>
      </c>
      <c r="S4" s="1046"/>
      <c r="T4" s="1046"/>
      <c r="U4" s="439"/>
      <c r="V4" s="237"/>
      <c r="W4" s="237"/>
      <c r="X4" s="237"/>
      <c r="Y4" s="237"/>
      <c r="Z4" s="238"/>
    </row>
    <row r="5" spans="1:37" ht="18" customHeight="1">
      <c r="K5" s="437"/>
      <c r="L5" s="438"/>
      <c r="M5" s="1047" t="s">
        <v>3920</v>
      </c>
      <c r="N5" s="1047"/>
      <c r="O5" s="1047"/>
      <c r="P5" s="1046"/>
      <c r="Q5" s="1046"/>
      <c r="R5" s="1046"/>
      <c r="S5" s="1046"/>
      <c r="T5" s="1047" t="s">
        <v>3921</v>
      </c>
      <c r="U5" s="1047"/>
      <c r="V5" s="1047"/>
      <c r="W5" s="1046"/>
      <c r="X5" s="1046"/>
      <c r="Y5" s="1046"/>
      <c r="Z5" s="1046"/>
    </row>
    <row r="6" spans="1:37" ht="18" customHeight="1">
      <c r="K6" s="437"/>
      <c r="L6" s="438"/>
      <c r="M6" s="1047" t="s">
        <v>3922</v>
      </c>
      <c r="N6" s="1047"/>
      <c r="O6" s="1047"/>
      <c r="P6" s="1046"/>
      <c r="Q6" s="1046"/>
      <c r="R6" s="1046"/>
      <c r="S6" s="1046"/>
      <c r="T6" s="1047" t="s">
        <v>3923</v>
      </c>
      <c r="U6" s="1047"/>
      <c r="V6" s="1047"/>
      <c r="W6" s="1046"/>
      <c r="X6" s="1046"/>
      <c r="Y6" s="1046"/>
      <c r="Z6" s="1046"/>
    </row>
    <row r="7" spans="1:37" ht="18" customHeight="1">
      <c r="K7" s="437"/>
      <c r="L7" s="438"/>
      <c r="M7" s="1047" t="s">
        <v>3924</v>
      </c>
      <c r="N7" s="1047"/>
      <c r="O7" s="1047"/>
      <c r="P7" s="1046"/>
      <c r="Q7" s="1046"/>
      <c r="R7" s="1046"/>
      <c r="S7" s="1046"/>
      <c r="T7" s="1046"/>
      <c r="U7" s="1046"/>
      <c r="V7" s="1046"/>
      <c r="W7" s="1046"/>
      <c r="X7" s="1046"/>
      <c r="Y7" s="1046"/>
      <c r="Z7" s="1046"/>
    </row>
    <row r="8" spans="1:37" ht="18" customHeight="1">
      <c r="C8" s="440"/>
      <c r="D8" s="440"/>
      <c r="E8" s="440"/>
      <c r="F8" s="440"/>
      <c r="G8" s="440"/>
      <c r="H8" s="437" t="s">
        <v>3915</v>
      </c>
      <c r="I8" s="440"/>
      <c r="J8" s="440"/>
      <c r="K8" s="440"/>
      <c r="M8" s="1024"/>
      <c r="N8" s="1024"/>
      <c r="O8" s="1024"/>
      <c r="P8" s="1024"/>
      <c r="Q8" s="1024"/>
      <c r="R8" s="1024"/>
      <c r="S8" s="1024"/>
      <c r="T8" s="1024"/>
      <c r="U8" s="1024"/>
      <c r="V8" s="1024"/>
      <c r="W8" s="1024"/>
      <c r="X8" s="1024"/>
      <c r="Y8" s="1024"/>
      <c r="Z8" s="1024"/>
    </row>
    <row r="9" spans="1:37" ht="25.35" customHeight="1">
      <c r="A9" s="441" t="s">
        <v>3916</v>
      </c>
      <c r="B9" s="442"/>
      <c r="C9" s="442"/>
      <c r="D9" s="442"/>
      <c r="E9" s="442"/>
      <c r="F9" s="442"/>
      <c r="G9" s="442"/>
      <c r="H9" s="442"/>
      <c r="I9" s="442"/>
      <c r="J9" s="442"/>
      <c r="K9" s="442"/>
      <c r="L9" s="442"/>
      <c r="M9" s="442"/>
      <c r="N9" s="442"/>
      <c r="O9" s="442"/>
      <c r="P9" s="442"/>
      <c r="Q9" s="442"/>
      <c r="R9" s="442"/>
      <c r="S9" s="443"/>
      <c r="T9" s="442"/>
      <c r="U9" s="442"/>
      <c r="V9" s="442"/>
      <c r="W9" s="442"/>
      <c r="X9" s="442"/>
      <c r="Y9" s="442"/>
      <c r="Z9" s="442"/>
      <c r="AA9" s="442"/>
    </row>
    <row r="10" spans="1:37" ht="12.45" customHeight="1">
      <c r="A10" s="1014" t="s">
        <v>3917</v>
      </c>
      <c r="B10" s="1015"/>
      <c r="C10" s="1015"/>
      <c r="D10" s="1015"/>
      <c r="E10" s="1015"/>
      <c r="F10" s="1015"/>
      <c r="G10" s="1015"/>
      <c r="H10" s="1016"/>
      <c r="I10" s="1017"/>
      <c r="J10" s="1018"/>
      <c r="K10" s="1018"/>
      <c r="L10" s="1018"/>
      <c r="M10" s="1018"/>
      <c r="N10" s="1018"/>
      <c r="O10" s="1018"/>
      <c r="P10" s="1018"/>
      <c r="Q10" s="1018"/>
      <c r="R10" s="1018"/>
      <c r="S10" s="1018"/>
      <c r="T10" s="1018"/>
      <c r="U10" s="1018"/>
      <c r="V10" s="1018"/>
      <c r="W10" s="1018"/>
      <c r="X10" s="1018"/>
      <c r="Y10" s="1018"/>
      <c r="Z10" s="1018"/>
      <c r="AA10" s="1019"/>
    </row>
    <row r="11" spans="1:37" ht="22.5" customHeight="1">
      <c r="A11" s="1036" t="s">
        <v>8</v>
      </c>
      <c r="B11" s="1037"/>
      <c r="C11" s="1037"/>
      <c r="D11" s="1037"/>
      <c r="E11" s="1037"/>
      <c r="F11" s="1037"/>
      <c r="G11" s="1037"/>
      <c r="H11" s="1038"/>
      <c r="I11" s="1039"/>
      <c r="J11" s="1040"/>
      <c r="K11" s="1040"/>
      <c r="L11" s="1040"/>
      <c r="M11" s="1040"/>
      <c r="N11" s="1040"/>
      <c r="O11" s="1040"/>
      <c r="P11" s="1040"/>
      <c r="Q11" s="1040"/>
      <c r="R11" s="1040"/>
      <c r="S11" s="1040"/>
      <c r="T11" s="1040"/>
      <c r="U11" s="1040"/>
      <c r="V11" s="1040"/>
      <c r="W11" s="1040"/>
      <c r="X11" s="1040"/>
      <c r="Y11" s="1040"/>
      <c r="Z11" s="1040"/>
      <c r="AA11" s="1041"/>
      <c r="AC11" s="236" t="s">
        <v>4147</v>
      </c>
    </row>
    <row r="12" spans="1:37" ht="25.2" customHeight="1">
      <c r="A12" s="1027" t="s">
        <v>23</v>
      </c>
      <c r="B12" s="1028"/>
      <c r="C12" s="1028"/>
      <c r="D12" s="1028"/>
      <c r="E12" s="1028"/>
      <c r="F12" s="1028"/>
      <c r="G12" s="1028"/>
      <c r="H12" s="1029"/>
      <c r="I12" s="972" t="s">
        <v>3918</v>
      </c>
      <c r="J12" s="973"/>
      <c r="K12" s="974"/>
      <c r="L12" s="975"/>
      <c r="M12" s="977"/>
      <c r="N12" s="239" t="s">
        <v>3919</v>
      </c>
      <c r="O12" s="975"/>
      <c r="P12" s="977"/>
      <c r="Q12" s="972"/>
      <c r="R12" s="973"/>
      <c r="S12" s="973"/>
      <c r="T12" s="973"/>
      <c r="U12" s="973"/>
      <c r="V12" s="973"/>
      <c r="W12" s="973"/>
      <c r="X12" s="973"/>
      <c r="Y12" s="973"/>
      <c r="Z12" s="973"/>
      <c r="AA12" s="974"/>
    </row>
    <row r="13" spans="1:37" ht="25.2" customHeight="1">
      <c r="A13" s="1030"/>
      <c r="B13" s="1025"/>
      <c r="C13" s="1025"/>
      <c r="D13" s="1025"/>
      <c r="E13" s="1025"/>
      <c r="F13" s="1025"/>
      <c r="G13" s="1025"/>
      <c r="H13" s="1031"/>
      <c r="I13" s="972" t="s">
        <v>3920</v>
      </c>
      <c r="J13" s="973"/>
      <c r="K13" s="974"/>
      <c r="L13" s="975"/>
      <c r="M13" s="976"/>
      <c r="N13" s="976"/>
      <c r="O13" s="976"/>
      <c r="P13" s="977"/>
      <c r="Q13" s="972" t="s">
        <v>3921</v>
      </c>
      <c r="R13" s="973"/>
      <c r="S13" s="974"/>
      <c r="T13" s="975"/>
      <c r="U13" s="976"/>
      <c r="V13" s="976"/>
      <c r="W13" s="976"/>
      <c r="X13" s="976"/>
      <c r="Y13" s="976"/>
      <c r="Z13" s="976"/>
      <c r="AA13" s="977"/>
    </row>
    <row r="14" spans="1:37" ht="25.2" customHeight="1">
      <c r="A14" s="1030"/>
      <c r="B14" s="1025"/>
      <c r="C14" s="1025"/>
      <c r="D14" s="1025"/>
      <c r="E14" s="1025"/>
      <c r="F14" s="1025"/>
      <c r="G14" s="1025"/>
      <c r="H14" s="1031"/>
      <c r="I14" s="972" t="s">
        <v>3922</v>
      </c>
      <c r="J14" s="973"/>
      <c r="K14" s="974"/>
      <c r="L14" s="975"/>
      <c r="M14" s="976"/>
      <c r="N14" s="976"/>
      <c r="O14" s="976"/>
      <c r="P14" s="977"/>
      <c r="Q14" s="972" t="s">
        <v>3923</v>
      </c>
      <c r="R14" s="973"/>
      <c r="S14" s="974"/>
      <c r="T14" s="975"/>
      <c r="U14" s="976"/>
      <c r="V14" s="976"/>
      <c r="W14" s="976"/>
      <c r="X14" s="976"/>
      <c r="Y14" s="976"/>
      <c r="Z14" s="976"/>
      <c r="AA14" s="977"/>
    </row>
    <row r="15" spans="1:37" ht="25.2" customHeight="1">
      <c r="A15" s="1023"/>
      <c r="B15" s="1024"/>
      <c r="C15" s="1024"/>
      <c r="D15" s="1024"/>
      <c r="E15" s="1024"/>
      <c r="F15" s="1024"/>
      <c r="G15" s="1024"/>
      <c r="H15" s="1026"/>
      <c r="I15" s="972" t="s">
        <v>3924</v>
      </c>
      <c r="J15" s="973"/>
      <c r="K15" s="974"/>
      <c r="L15" s="975"/>
      <c r="M15" s="976"/>
      <c r="N15" s="976"/>
      <c r="O15" s="976"/>
      <c r="P15" s="976"/>
      <c r="Q15" s="976"/>
      <c r="R15" s="976"/>
      <c r="S15" s="976"/>
      <c r="T15" s="976"/>
      <c r="U15" s="976"/>
      <c r="V15" s="976"/>
      <c r="W15" s="976"/>
      <c r="X15" s="976"/>
      <c r="Y15" s="976"/>
      <c r="Z15" s="976"/>
      <c r="AA15" s="977"/>
    </row>
    <row r="16" spans="1:37" ht="30" customHeight="1">
      <c r="A16" s="982" t="s">
        <v>3925</v>
      </c>
      <c r="B16" s="983"/>
      <c r="C16" s="983"/>
      <c r="D16" s="983"/>
      <c r="E16" s="983"/>
      <c r="F16" s="983"/>
      <c r="G16" s="983"/>
      <c r="H16" s="984"/>
      <c r="I16" s="444"/>
      <c r="J16" s="445"/>
      <c r="K16" s="446" t="s">
        <v>388</v>
      </c>
      <c r="L16" s="447"/>
      <c r="M16" s="448" t="s">
        <v>112</v>
      </c>
      <c r="N16" s="449"/>
      <c r="O16" s="450"/>
      <c r="U16" s="451"/>
      <c r="V16" s="451"/>
      <c r="W16" s="451"/>
      <c r="X16" s="451"/>
      <c r="Y16" s="451"/>
      <c r="Z16" s="451"/>
      <c r="AA16" s="452"/>
      <c r="AK16" s="240"/>
    </row>
    <row r="17" spans="1:33" ht="15" customHeight="1">
      <c r="A17" s="985"/>
      <c r="B17" s="986"/>
      <c r="C17" s="986"/>
      <c r="D17" s="986"/>
      <c r="E17" s="986"/>
      <c r="F17" s="986"/>
      <c r="G17" s="986"/>
      <c r="H17" s="987"/>
      <c r="I17" s="453" t="s">
        <v>3926</v>
      </c>
      <c r="J17" s="454"/>
      <c r="K17" s="454"/>
      <c r="L17" s="454"/>
      <c r="M17" s="454"/>
      <c r="N17" s="454"/>
      <c r="O17" s="454"/>
      <c r="P17" s="454"/>
      <c r="Q17" s="454"/>
      <c r="R17" s="449"/>
      <c r="S17" s="455"/>
      <c r="T17" s="456"/>
      <c r="U17" s="457"/>
      <c r="V17" s="458"/>
      <c r="W17" s="459" t="s">
        <v>388</v>
      </c>
      <c r="X17" s="460"/>
      <c r="Y17" s="461" t="s">
        <v>112</v>
      </c>
      <c r="Z17" s="461"/>
      <c r="AA17" s="462"/>
    </row>
    <row r="18" spans="1:33" ht="15" customHeight="1">
      <c r="A18" s="988"/>
      <c r="B18" s="989"/>
      <c r="C18" s="989"/>
      <c r="D18" s="989"/>
      <c r="E18" s="989"/>
      <c r="F18" s="989"/>
      <c r="G18" s="989"/>
      <c r="H18" s="990"/>
      <c r="I18" s="463" t="s">
        <v>3927</v>
      </c>
      <c r="J18" s="464"/>
      <c r="K18" s="464"/>
      <c r="L18" s="464"/>
      <c r="M18" s="464"/>
      <c r="N18" s="464"/>
      <c r="O18" s="464"/>
      <c r="P18" s="464"/>
      <c r="Q18" s="464"/>
      <c r="R18" s="465"/>
      <c r="S18" s="466"/>
      <c r="T18" s="467"/>
      <c r="U18" s="468"/>
      <c r="V18" s="469"/>
      <c r="W18" s="464" t="s">
        <v>388</v>
      </c>
      <c r="X18" s="470"/>
      <c r="Y18" s="466" t="s">
        <v>112</v>
      </c>
      <c r="Z18" s="466"/>
      <c r="AA18" s="471"/>
    </row>
    <row r="19" spans="1:33" ht="18" customHeight="1">
      <c r="A19" s="991" t="s">
        <v>3928</v>
      </c>
      <c r="B19" s="992"/>
      <c r="C19" s="992"/>
      <c r="D19" s="992"/>
      <c r="E19" s="992"/>
      <c r="F19" s="992"/>
      <c r="G19" s="992"/>
      <c r="H19" s="993"/>
      <c r="I19" s="472" t="s">
        <v>3783</v>
      </c>
      <c r="J19" s="473" t="s">
        <v>3929</v>
      </c>
      <c r="K19" s="474"/>
      <c r="L19" s="474"/>
      <c r="M19" s="474"/>
      <c r="N19" s="472" t="s">
        <v>3783</v>
      </c>
      <c r="O19" s="473" t="s">
        <v>3930</v>
      </c>
      <c r="P19" s="474"/>
      <c r="Q19" s="474"/>
      <c r="R19" s="474"/>
      <c r="S19" s="474"/>
      <c r="T19" s="474"/>
      <c r="U19" s="474"/>
      <c r="V19" s="474"/>
      <c r="W19" s="474"/>
      <c r="X19" s="474"/>
      <c r="Y19" s="474"/>
      <c r="Z19" s="474"/>
      <c r="AA19" s="475"/>
    </row>
    <row r="20" spans="1:33" ht="15" customHeight="1">
      <c r="A20" s="994" t="s">
        <v>3931</v>
      </c>
      <c r="B20" s="995"/>
      <c r="C20" s="995"/>
      <c r="D20" s="995"/>
      <c r="E20" s="995"/>
      <c r="F20" s="995"/>
      <c r="G20" s="995"/>
      <c r="H20" s="996"/>
      <c r="I20" s="1000" t="s">
        <v>3932</v>
      </c>
      <c r="J20" s="1001"/>
      <c r="K20" s="1004"/>
      <c r="L20" s="1005"/>
      <c r="M20" s="1005"/>
      <c r="N20" s="1044"/>
      <c r="O20" s="1004"/>
      <c r="P20" s="1044"/>
      <c r="Q20" s="1045"/>
      <c r="R20" s="1006"/>
      <c r="S20" s="1006"/>
      <c r="T20" s="1007"/>
      <c r="U20" s="1008" t="s">
        <v>3933</v>
      </c>
      <c r="V20" s="1008"/>
      <c r="W20" s="1008"/>
      <c r="X20" s="1008"/>
      <c r="Y20" s="1008"/>
      <c r="Z20" s="1008"/>
      <c r="AA20" s="1009"/>
    </row>
    <row r="21" spans="1:33" ht="15" customHeight="1">
      <c r="A21" s="997"/>
      <c r="B21" s="998"/>
      <c r="C21" s="998"/>
      <c r="D21" s="998"/>
      <c r="E21" s="998"/>
      <c r="F21" s="998"/>
      <c r="G21" s="998"/>
      <c r="H21" s="999"/>
      <c r="I21" s="1002"/>
      <c r="J21" s="1003"/>
      <c r="K21" s="1004"/>
      <c r="L21" s="1005"/>
      <c r="M21" s="1005"/>
      <c r="N21" s="1044"/>
      <c r="O21" s="1004"/>
      <c r="P21" s="1044"/>
      <c r="Q21" s="1045"/>
      <c r="R21" s="1006"/>
      <c r="S21" s="1006"/>
      <c r="T21" s="1007"/>
      <c r="U21" s="1010"/>
      <c r="V21" s="1010"/>
      <c r="W21" s="1010"/>
      <c r="X21" s="1010"/>
      <c r="Y21" s="1010"/>
      <c r="Z21" s="1010"/>
      <c r="AA21" s="1011"/>
      <c r="AB21" s="241"/>
      <c r="AC21" s="241"/>
      <c r="AD21" s="241"/>
      <c r="AE21" s="241"/>
      <c r="AF21" s="241"/>
      <c r="AG21" s="241"/>
    </row>
    <row r="22" spans="1:33" ht="15" customHeight="1">
      <c r="A22" s="994" t="s">
        <v>3934</v>
      </c>
      <c r="B22" s="995"/>
      <c r="C22" s="995"/>
      <c r="D22" s="995"/>
      <c r="E22" s="995"/>
      <c r="F22" s="995"/>
      <c r="G22" s="995"/>
      <c r="H22" s="995"/>
      <c r="I22" s="968"/>
      <c r="J22" s="969"/>
      <c r="K22" s="1012"/>
      <c r="L22" s="1012" t="s">
        <v>12</v>
      </c>
      <c r="M22" s="1012"/>
      <c r="N22" s="1012" t="s">
        <v>11</v>
      </c>
      <c r="O22" s="1012"/>
      <c r="P22" s="1012" t="s">
        <v>227</v>
      </c>
      <c r="R22" s="476"/>
      <c r="S22" s="476"/>
      <c r="T22" s="476"/>
      <c r="U22" s="476"/>
      <c r="V22" s="476"/>
      <c r="W22" s="476"/>
      <c r="X22" s="476"/>
      <c r="Y22" s="476"/>
      <c r="Z22" s="476"/>
      <c r="AA22" s="477"/>
      <c r="AB22" s="241"/>
      <c r="AC22" s="241"/>
      <c r="AD22" s="241"/>
      <c r="AE22" s="241"/>
      <c r="AF22" s="241"/>
      <c r="AG22" s="241"/>
    </row>
    <row r="23" spans="1:33" ht="15" customHeight="1">
      <c r="A23" s="997"/>
      <c r="B23" s="998"/>
      <c r="C23" s="998"/>
      <c r="D23" s="998"/>
      <c r="E23" s="998"/>
      <c r="F23" s="998"/>
      <c r="G23" s="998"/>
      <c r="H23" s="998"/>
      <c r="I23" s="970"/>
      <c r="J23" s="971"/>
      <c r="K23" s="1013"/>
      <c r="L23" s="1013"/>
      <c r="M23" s="1013"/>
      <c r="N23" s="1013"/>
      <c r="O23" s="1013"/>
      <c r="P23" s="1013"/>
      <c r="Q23" s="481"/>
      <c r="R23" s="479"/>
      <c r="S23" s="479"/>
      <c r="T23" s="479"/>
      <c r="U23" s="479"/>
      <c r="V23" s="479"/>
      <c r="W23" s="479"/>
      <c r="X23" s="479"/>
      <c r="Y23" s="479"/>
      <c r="Z23" s="479"/>
      <c r="AA23" s="480"/>
      <c r="AB23" s="241"/>
      <c r="AC23" s="241"/>
      <c r="AD23" s="241"/>
      <c r="AE23" s="241"/>
      <c r="AF23" s="241"/>
      <c r="AG23" s="241"/>
    </row>
    <row r="24" spans="1:33" ht="20.100000000000001" customHeight="1">
      <c r="A24" s="1042" t="s">
        <v>4151</v>
      </c>
      <c r="B24" s="1042"/>
      <c r="C24" s="1042"/>
      <c r="D24" s="1042"/>
      <c r="E24" s="1042"/>
      <c r="F24" s="1042"/>
      <c r="G24" s="1042"/>
      <c r="H24" s="1042"/>
      <c r="I24" s="1042"/>
      <c r="J24" s="1042"/>
      <c r="K24" s="1042"/>
      <c r="L24" s="1042"/>
      <c r="M24" s="1042"/>
      <c r="N24" s="1042"/>
      <c r="O24" s="1042"/>
      <c r="P24" s="1042"/>
      <c r="Q24" s="1042"/>
      <c r="R24" s="1042"/>
      <c r="S24" s="1042"/>
      <c r="T24" s="1042"/>
      <c r="U24" s="1042"/>
      <c r="V24" s="1042"/>
      <c r="W24" s="1042"/>
      <c r="X24" s="1042"/>
      <c r="Y24" s="1042"/>
      <c r="Z24" s="1042"/>
      <c r="AA24" s="1042"/>
      <c r="AB24" s="241"/>
      <c r="AC24" s="241"/>
      <c r="AD24" s="241"/>
      <c r="AE24" s="241"/>
      <c r="AF24" s="241"/>
      <c r="AG24" s="241"/>
    </row>
    <row r="25" spans="1:33" ht="30" customHeight="1">
      <c r="A25" s="1043"/>
      <c r="B25" s="1043"/>
      <c r="C25" s="1043"/>
      <c r="D25" s="1043"/>
      <c r="E25" s="1043"/>
      <c r="F25" s="1043"/>
      <c r="G25" s="1043"/>
      <c r="H25" s="1043"/>
      <c r="I25" s="1043"/>
      <c r="J25" s="1043"/>
      <c r="K25" s="1043"/>
      <c r="L25" s="1043"/>
      <c r="M25" s="1043"/>
      <c r="N25" s="1043"/>
      <c r="O25" s="1043"/>
      <c r="P25" s="1043"/>
      <c r="Q25" s="1043"/>
      <c r="R25" s="1043"/>
      <c r="S25" s="1043"/>
      <c r="T25" s="1043"/>
      <c r="U25" s="1043"/>
      <c r="V25" s="1043"/>
      <c r="W25" s="1043"/>
      <c r="X25" s="1043"/>
      <c r="Y25" s="1043"/>
      <c r="Z25" s="1043"/>
      <c r="AA25" s="1043"/>
      <c r="AB25" s="241"/>
      <c r="AC25" s="241"/>
      <c r="AD25" s="241"/>
      <c r="AE25" s="241"/>
      <c r="AF25" s="241"/>
      <c r="AG25" s="241"/>
    </row>
    <row r="26" spans="1:33" ht="12.45" customHeight="1">
      <c r="A26" s="1014" t="s">
        <v>3917</v>
      </c>
      <c r="B26" s="1015"/>
      <c r="C26" s="1015"/>
      <c r="D26" s="1015"/>
      <c r="E26" s="1015"/>
      <c r="F26" s="1015"/>
      <c r="G26" s="1015"/>
      <c r="H26" s="1016"/>
      <c r="I26" s="1017"/>
      <c r="J26" s="1018"/>
      <c r="K26" s="1018"/>
      <c r="L26" s="1018"/>
      <c r="M26" s="1018"/>
      <c r="N26" s="1018"/>
      <c r="O26" s="1018"/>
      <c r="P26" s="1018"/>
      <c r="Q26" s="1018"/>
      <c r="R26" s="1018"/>
      <c r="S26" s="1018"/>
      <c r="T26" s="1018"/>
      <c r="U26" s="1018"/>
      <c r="V26" s="1018"/>
      <c r="W26" s="1018"/>
      <c r="X26" s="1018"/>
      <c r="Y26" s="1018"/>
      <c r="Z26" s="1018"/>
      <c r="AA26" s="1019"/>
    </row>
    <row r="27" spans="1:33" ht="22.5" customHeight="1">
      <c r="A27" s="1020" t="s">
        <v>8</v>
      </c>
      <c r="B27" s="1021"/>
      <c r="C27" s="1021"/>
      <c r="D27" s="1021"/>
      <c r="E27" s="1021"/>
      <c r="F27" s="1021"/>
      <c r="G27" s="1021"/>
      <c r="H27" s="1022"/>
      <c r="I27" s="1023"/>
      <c r="J27" s="1024"/>
      <c r="K27" s="1024"/>
      <c r="L27" s="1025"/>
      <c r="M27" s="1025"/>
      <c r="N27" s="1024"/>
      <c r="O27" s="1025"/>
      <c r="P27" s="1025"/>
      <c r="Q27" s="1024"/>
      <c r="R27" s="1024"/>
      <c r="S27" s="1024"/>
      <c r="T27" s="1024"/>
      <c r="U27" s="1024"/>
      <c r="V27" s="1024"/>
      <c r="W27" s="1024"/>
      <c r="X27" s="1024"/>
      <c r="Y27" s="1024"/>
      <c r="Z27" s="1024"/>
      <c r="AA27" s="1026"/>
      <c r="AC27" s="236" t="s">
        <v>4148</v>
      </c>
    </row>
    <row r="28" spans="1:33" ht="25.2" customHeight="1">
      <c r="A28" s="1027" t="s">
        <v>23</v>
      </c>
      <c r="B28" s="1028"/>
      <c r="C28" s="1028"/>
      <c r="D28" s="1028"/>
      <c r="E28" s="1028"/>
      <c r="F28" s="1028"/>
      <c r="G28" s="1028"/>
      <c r="H28" s="1029"/>
      <c r="I28" s="972" t="s">
        <v>3918</v>
      </c>
      <c r="J28" s="973"/>
      <c r="K28" s="973"/>
      <c r="L28" s="975"/>
      <c r="M28" s="977"/>
      <c r="N28" s="239" t="s">
        <v>3919</v>
      </c>
      <c r="O28" s="975"/>
      <c r="P28" s="977"/>
      <c r="Q28" s="973"/>
      <c r="R28" s="973"/>
      <c r="S28" s="973"/>
      <c r="T28" s="973"/>
      <c r="U28" s="973"/>
      <c r="V28" s="973"/>
      <c r="W28" s="973"/>
      <c r="X28" s="973"/>
      <c r="Y28" s="973"/>
      <c r="Z28" s="973"/>
      <c r="AA28" s="974"/>
    </row>
    <row r="29" spans="1:33" ht="25.2" customHeight="1">
      <c r="A29" s="1030"/>
      <c r="B29" s="1025"/>
      <c r="C29" s="1025"/>
      <c r="D29" s="1025"/>
      <c r="E29" s="1025"/>
      <c r="F29" s="1025"/>
      <c r="G29" s="1025"/>
      <c r="H29" s="1031"/>
      <c r="I29" s="972" t="s">
        <v>3920</v>
      </c>
      <c r="J29" s="973"/>
      <c r="K29" s="973"/>
      <c r="L29" s="975"/>
      <c r="M29" s="976"/>
      <c r="N29" s="976"/>
      <c r="O29" s="976"/>
      <c r="P29" s="977"/>
      <c r="Q29" s="972" t="s">
        <v>3921</v>
      </c>
      <c r="R29" s="973"/>
      <c r="S29" s="974"/>
      <c r="T29" s="975"/>
      <c r="U29" s="976"/>
      <c r="V29" s="976"/>
      <c r="W29" s="976"/>
      <c r="X29" s="976"/>
      <c r="Y29" s="976"/>
      <c r="Z29" s="976"/>
      <c r="AA29" s="977"/>
    </row>
    <row r="30" spans="1:33" ht="25.2" customHeight="1">
      <c r="A30" s="1030"/>
      <c r="B30" s="1025"/>
      <c r="C30" s="1025"/>
      <c r="D30" s="1025"/>
      <c r="E30" s="1025"/>
      <c r="F30" s="1025"/>
      <c r="G30" s="1025"/>
      <c r="H30" s="1031"/>
      <c r="I30" s="972" t="s">
        <v>3922</v>
      </c>
      <c r="J30" s="973"/>
      <c r="K30" s="973"/>
      <c r="L30" s="978"/>
      <c r="M30" s="979"/>
      <c r="N30" s="979"/>
      <c r="O30" s="979"/>
      <c r="P30" s="980"/>
      <c r="Q30" s="972" t="s">
        <v>3923</v>
      </c>
      <c r="R30" s="973"/>
      <c r="S30" s="974"/>
      <c r="T30" s="975"/>
      <c r="U30" s="976"/>
      <c r="V30" s="976"/>
      <c r="W30" s="976"/>
      <c r="X30" s="976"/>
      <c r="Y30" s="976"/>
      <c r="Z30" s="976"/>
      <c r="AA30" s="977"/>
      <c r="AG30" s="240"/>
    </row>
    <row r="31" spans="1:33" ht="25.2" customHeight="1">
      <c r="A31" s="1023"/>
      <c r="B31" s="1024"/>
      <c r="C31" s="1024"/>
      <c r="D31" s="1024"/>
      <c r="E31" s="1024"/>
      <c r="F31" s="1024"/>
      <c r="G31" s="1024"/>
      <c r="H31" s="1026"/>
      <c r="I31" s="972" t="s">
        <v>3924</v>
      </c>
      <c r="J31" s="973"/>
      <c r="K31" s="973"/>
      <c r="L31" s="981"/>
      <c r="M31" s="981"/>
      <c r="N31" s="981"/>
      <c r="O31" s="981"/>
      <c r="P31" s="981"/>
      <c r="Q31" s="981"/>
      <c r="R31" s="981"/>
      <c r="S31" s="981"/>
      <c r="T31" s="981"/>
      <c r="U31" s="981"/>
      <c r="V31" s="981"/>
      <c r="W31" s="981"/>
      <c r="X31" s="981"/>
      <c r="Y31" s="981"/>
      <c r="Z31" s="981"/>
      <c r="AA31" s="981"/>
    </row>
    <row r="32" spans="1:33" ht="25.2" customHeight="1">
      <c r="A32" s="240"/>
      <c r="B32" s="240"/>
      <c r="C32" s="240"/>
      <c r="D32" s="240"/>
      <c r="E32" s="240"/>
      <c r="F32" s="240"/>
      <c r="G32" s="240"/>
      <c r="H32" s="240"/>
      <c r="I32" s="120"/>
      <c r="J32" s="120"/>
      <c r="K32" s="120"/>
      <c r="L32" s="242"/>
      <c r="M32" s="242"/>
      <c r="N32" s="242"/>
      <c r="O32" s="242"/>
      <c r="P32" s="242"/>
      <c r="Q32" s="242"/>
      <c r="R32" s="242"/>
      <c r="S32" s="242"/>
      <c r="T32" s="242"/>
      <c r="U32" s="242"/>
      <c r="V32" s="242"/>
      <c r="W32" s="242"/>
      <c r="X32" s="242"/>
      <c r="Y32" s="242"/>
      <c r="Z32" s="242"/>
      <c r="AA32" s="242"/>
    </row>
    <row r="33" spans="1:37" ht="25.05" customHeight="1">
      <c r="A33" s="441" t="s">
        <v>3939</v>
      </c>
      <c r="H33" s="442"/>
      <c r="I33" s="442"/>
      <c r="V33" s="442"/>
      <c r="W33" s="442"/>
      <c r="X33" s="442"/>
      <c r="Y33" s="442"/>
      <c r="Z33" s="442"/>
      <c r="AA33" s="442"/>
    </row>
    <row r="34" spans="1:37" ht="12.45" customHeight="1">
      <c r="A34" s="1014" t="s">
        <v>3917</v>
      </c>
      <c r="B34" s="1015"/>
      <c r="C34" s="1015"/>
      <c r="D34" s="1015"/>
      <c r="E34" s="1015"/>
      <c r="F34" s="1015"/>
      <c r="G34" s="1015"/>
      <c r="H34" s="1016"/>
      <c r="I34" s="1017"/>
      <c r="J34" s="1018"/>
      <c r="K34" s="1018"/>
      <c r="L34" s="1018"/>
      <c r="M34" s="1018"/>
      <c r="N34" s="1018"/>
      <c r="O34" s="1018"/>
      <c r="P34" s="1018"/>
      <c r="Q34" s="1018"/>
      <c r="R34" s="1018"/>
      <c r="S34" s="1018"/>
      <c r="T34" s="1018"/>
      <c r="U34" s="1018"/>
      <c r="V34" s="1018"/>
      <c r="W34" s="1018"/>
      <c r="X34" s="1018"/>
      <c r="Y34" s="1018"/>
      <c r="Z34" s="1018"/>
      <c r="AA34" s="1019"/>
    </row>
    <row r="35" spans="1:37" ht="22.5" customHeight="1">
      <c r="A35" s="1020" t="s">
        <v>8</v>
      </c>
      <c r="B35" s="1021"/>
      <c r="C35" s="1021"/>
      <c r="D35" s="1021"/>
      <c r="E35" s="1021"/>
      <c r="F35" s="1021"/>
      <c r="G35" s="1021"/>
      <c r="H35" s="1022"/>
      <c r="I35" s="1023"/>
      <c r="J35" s="1024"/>
      <c r="K35" s="1024"/>
      <c r="L35" s="1025"/>
      <c r="M35" s="1025"/>
      <c r="N35" s="1024"/>
      <c r="O35" s="1025"/>
      <c r="P35" s="1025"/>
      <c r="Q35" s="1024"/>
      <c r="R35" s="1024"/>
      <c r="S35" s="1024"/>
      <c r="T35" s="1024"/>
      <c r="U35" s="1024"/>
      <c r="V35" s="1024"/>
      <c r="W35" s="1024"/>
      <c r="X35" s="1024"/>
      <c r="Y35" s="1024"/>
      <c r="Z35" s="1024"/>
      <c r="AA35" s="1026"/>
      <c r="AC35" s="236">
        <v>3</v>
      </c>
    </row>
    <row r="36" spans="1:37" ht="25.2" customHeight="1">
      <c r="A36" s="1027" t="s">
        <v>23</v>
      </c>
      <c r="B36" s="1028"/>
      <c r="C36" s="1028"/>
      <c r="D36" s="1028"/>
      <c r="E36" s="1028"/>
      <c r="F36" s="1028"/>
      <c r="G36" s="1028"/>
      <c r="H36" s="1029"/>
      <c r="I36" s="972" t="s">
        <v>3918</v>
      </c>
      <c r="J36" s="973"/>
      <c r="K36" s="973"/>
      <c r="L36" s="975"/>
      <c r="M36" s="977"/>
      <c r="N36" s="239" t="s">
        <v>3919</v>
      </c>
      <c r="O36" s="975"/>
      <c r="P36" s="977"/>
      <c r="Q36" s="973"/>
      <c r="R36" s="973"/>
      <c r="S36" s="973"/>
      <c r="T36" s="973"/>
      <c r="U36" s="973"/>
      <c r="V36" s="973"/>
      <c r="W36" s="973"/>
      <c r="X36" s="973"/>
      <c r="Y36" s="973"/>
      <c r="Z36" s="973"/>
      <c r="AA36" s="974"/>
    </row>
    <row r="37" spans="1:37" ht="25.2" customHeight="1">
      <c r="A37" s="1030"/>
      <c r="B37" s="1025"/>
      <c r="C37" s="1025"/>
      <c r="D37" s="1025"/>
      <c r="E37" s="1025"/>
      <c r="F37" s="1025"/>
      <c r="G37" s="1025"/>
      <c r="H37" s="1031"/>
      <c r="I37" s="972" t="s">
        <v>3920</v>
      </c>
      <c r="J37" s="973"/>
      <c r="K37" s="973"/>
      <c r="L37" s="975"/>
      <c r="M37" s="976"/>
      <c r="N37" s="976"/>
      <c r="O37" s="976"/>
      <c r="P37" s="977"/>
      <c r="Q37" s="972" t="s">
        <v>3921</v>
      </c>
      <c r="R37" s="973"/>
      <c r="S37" s="974"/>
      <c r="T37" s="975"/>
      <c r="U37" s="976"/>
      <c r="V37" s="976"/>
      <c r="W37" s="976"/>
      <c r="X37" s="976"/>
      <c r="Y37" s="976"/>
      <c r="Z37" s="976"/>
      <c r="AA37" s="977"/>
    </row>
    <row r="38" spans="1:37" ht="25.2" customHeight="1">
      <c r="A38" s="1030"/>
      <c r="B38" s="1025"/>
      <c r="C38" s="1025"/>
      <c r="D38" s="1025"/>
      <c r="E38" s="1025"/>
      <c r="F38" s="1025"/>
      <c r="G38" s="1025"/>
      <c r="H38" s="1031"/>
      <c r="I38" s="972" t="s">
        <v>3922</v>
      </c>
      <c r="J38" s="973"/>
      <c r="K38" s="973"/>
      <c r="L38" s="978"/>
      <c r="M38" s="979"/>
      <c r="N38" s="979"/>
      <c r="O38" s="979"/>
      <c r="P38" s="980"/>
      <c r="Q38" s="972" t="s">
        <v>3923</v>
      </c>
      <c r="R38" s="973"/>
      <c r="S38" s="974"/>
      <c r="T38" s="975"/>
      <c r="U38" s="976"/>
      <c r="V38" s="976"/>
      <c r="W38" s="976"/>
      <c r="X38" s="976"/>
      <c r="Y38" s="976"/>
      <c r="Z38" s="976"/>
      <c r="AA38" s="977"/>
    </row>
    <row r="39" spans="1:37" ht="25.2" customHeight="1">
      <c r="A39" s="1023"/>
      <c r="B39" s="1024"/>
      <c r="C39" s="1024"/>
      <c r="D39" s="1024"/>
      <c r="E39" s="1024"/>
      <c r="F39" s="1024"/>
      <c r="G39" s="1024"/>
      <c r="H39" s="1026"/>
      <c r="I39" s="972" t="s">
        <v>3924</v>
      </c>
      <c r="J39" s="973"/>
      <c r="K39" s="973"/>
      <c r="L39" s="981"/>
      <c r="M39" s="981"/>
      <c r="N39" s="981"/>
      <c r="O39" s="981"/>
      <c r="P39" s="981"/>
      <c r="Q39" s="981"/>
      <c r="R39" s="981"/>
      <c r="S39" s="981"/>
      <c r="T39" s="981"/>
      <c r="U39" s="981"/>
      <c r="V39" s="981"/>
      <c r="W39" s="981"/>
      <c r="X39" s="981"/>
      <c r="Y39" s="981"/>
      <c r="Z39" s="981"/>
      <c r="AA39" s="981"/>
    </row>
    <row r="40" spans="1:37" ht="30" customHeight="1">
      <c r="A40" s="982" t="s">
        <v>3925</v>
      </c>
      <c r="B40" s="983"/>
      <c r="C40" s="983"/>
      <c r="D40" s="983"/>
      <c r="E40" s="983"/>
      <c r="F40" s="983"/>
      <c r="G40" s="983"/>
      <c r="H40" s="984"/>
      <c r="I40" s="444"/>
      <c r="J40" s="445"/>
      <c r="K40" s="446" t="s">
        <v>388</v>
      </c>
      <c r="L40" s="447"/>
      <c r="M40" s="448" t="s">
        <v>112</v>
      </c>
      <c r="N40" s="449"/>
      <c r="O40" s="450"/>
      <c r="U40" s="451"/>
      <c r="V40" s="451"/>
      <c r="W40" s="451"/>
      <c r="X40" s="451"/>
      <c r="Y40" s="451"/>
      <c r="Z40" s="451"/>
      <c r="AA40" s="452"/>
      <c r="AK40" s="240"/>
    </row>
    <row r="41" spans="1:37" ht="15" customHeight="1">
      <c r="A41" s="985"/>
      <c r="B41" s="986"/>
      <c r="C41" s="986"/>
      <c r="D41" s="986"/>
      <c r="E41" s="986"/>
      <c r="F41" s="986"/>
      <c r="G41" s="986"/>
      <c r="H41" s="987"/>
      <c r="I41" s="453" t="s">
        <v>3926</v>
      </c>
      <c r="J41" s="454"/>
      <c r="K41" s="454"/>
      <c r="L41" s="454"/>
      <c r="M41" s="454"/>
      <c r="N41" s="454"/>
      <c r="O41" s="454"/>
      <c r="P41" s="454"/>
      <c r="Q41" s="454"/>
      <c r="R41" s="449"/>
      <c r="S41" s="455"/>
      <c r="T41" s="456"/>
      <c r="U41" s="457"/>
      <c r="V41" s="458"/>
      <c r="W41" s="459" t="s">
        <v>388</v>
      </c>
      <c r="X41" s="460"/>
      <c r="Y41" s="461" t="s">
        <v>112</v>
      </c>
      <c r="Z41" s="461"/>
      <c r="AA41" s="462"/>
    </row>
    <row r="42" spans="1:37" ht="15" customHeight="1">
      <c r="A42" s="988"/>
      <c r="B42" s="989"/>
      <c r="C42" s="989"/>
      <c r="D42" s="989"/>
      <c r="E42" s="989"/>
      <c r="F42" s="989"/>
      <c r="G42" s="989"/>
      <c r="H42" s="990"/>
      <c r="I42" s="463" t="s">
        <v>3927</v>
      </c>
      <c r="J42" s="464"/>
      <c r="K42" s="464"/>
      <c r="L42" s="464"/>
      <c r="M42" s="464"/>
      <c r="N42" s="464"/>
      <c r="O42" s="464"/>
      <c r="P42" s="464"/>
      <c r="Q42" s="464"/>
      <c r="R42" s="465"/>
      <c r="S42" s="466"/>
      <c r="T42" s="467"/>
      <c r="U42" s="468"/>
      <c r="V42" s="469"/>
      <c r="W42" s="464" t="s">
        <v>388</v>
      </c>
      <c r="X42" s="470"/>
      <c r="Y42" s="466" t="s">
        <v>112</v>
      </c>
      <c r="Z42" s="466"/>
      <c r="AA42" s="471"/>
    </row>
    <row r="43" spans="1:37" ht="18" customHeight="1">
      <c r="A43" s="991" t="s">
        <v>3928</v>
      </c>
      <c r="B43" s="992"/>
      <c r="C43" s="992"/>
      <c r="D43" s="992"/>
      <c r="E43" s="992"/>
      <c r="F43" s="992"/>
      <c r="G43" s="992"/>
      <c r="H43" s="993"/>
      <c r="I43" s="472" t="s">
        <v>3783</v>
      </c>
      <c r="J43" s="473" t="s">
        <v>3929</v>
      </c>
      <c r="K43" s="474"/>
      <c r="L43" s="474"/>
      <c r="M43" s="474"/>
      <c r="N43" s="472" t="s">
        <v>3783</v>
      </c>
      <c r="O43" s="473" t="s">
        <v>3930</v>
      </c>
      <c r="P43" s="474"/>
      <c r="Q43" s="474"/>
      <c r="S43" s="461" t="s">
        <v>3935</v>
      </c>
      <c r="T43" s="472" t="s">
        <v>3783</v>
      </c>
      <c r="U43" s="461" t="s">
        <v>3936</v>
      </c>
      <c r="W43" s="473"/>
      <c r="X43" s="474"/>
      <c r="Y43" s="474"/>
      <c r="Z43" s="474"/>
      <c r="AA43" s="475"/>
      <c r="AG43" s="243"/>
    </row>
    <row r="44" spans="1:37" ht="15" customHeight="1">
      <c r="A44" s="994" t="s">
        <v>3931</v>
      </c>
      <c r="B44" s="995"/>
      <c r="C44" s="995"/>
      <c r="D44" s="995"/>
      <c r="E44" s="995"/>
      <c r="F44" s="995"/>
      <c r="G44" s="995"/>
      <c r="H44" s="996"/>
      <c r="I44" s="1000" t="s">
        <v>3932</v>
      </c>
      <c r="J44" s="1001"/>
      <c r="K44" s="1004"/>
      <c r="L44" s="1005"/>
      <c r="M44" s="1005"/>
      <c r="N44" s="1005"/>
      <c r="O44" s="1005"/>
      <c r="P44" s="1005"/>
      <c r="Q44" s="1006"/>
      <c r="R44" s="1006"/>
      <c r="S44" s="1006"/>
      <c r="T44" s="1007"/>
      <c r="U44" s="1008" t="s">
        <v>3933</v>
      </c>
      <c r="V44" s="1008"/>
      <c r="W44" s="1008"/>
      <c r="X44" s="1008"/>
      <c r="Y44" s="1008"/>
      <c r="Z44" s="1008"/>
      <c r="AA44" s="1009"/>
    </row>
    <row r="45" spans="1:37" ht="15" customHeight="1">
      <c r="A45" s="997"/>
      <c r="B45" s="998"/>
      <c r="C45" s="998"/>
      <c r="D45" s="998"/>
      <c r="E45" s="998"/>
      <c r="F45" s="998"/>
      <c r="G45" s="998"/>
      <c r="H45" s="999"/>
      <c r="I45" s="1002"/>
      <c r="J45" s="1003"/>
      <c r="K45" s="1004"/>
      <c r="L45" s="1005"/>
      <c r="M45" s="1005"/>
      <c r="N45" s="1005"/>
      <c r="O45" s="1005"/>
      <c r="P45" s="1005"/>
      <c r="Q45" s="1006"/>
      <c r="R45" s="1006"/>
      <c r="S45" s="1006"/>
      <c r="T45" s="1007"/>
      <c r="U45" s="1010"/>
      <c r="V45" s="1010"/>
      <c r="W45" s="1010"/>
      <c r="X45" s="1010"/>
      <c r="Y45" s="1010"/>
      <c r="Z45" s="1010"/>
      <c r="AA45" s="1011"/>
      <c r="AB45" s="241"/>
      <c r="AC45" s="241"/>
      <c r="AD45" s="241"/>
      <c r="AE45" s="241"/>
      <c r="AF45" s="241"/>
      <c r="AG45" s="241"/>
    </row>
    <row r="46" spans="1:37" ht="15" customHeight="1">
      <c r="A46" s="994" t="s">
        <v>3934</v>
      </c>
      <c r="B46" s="995"/>
      <c r="C46" s="995"/>
      <c r="D46" s="995"/>
      <c r="E46" s="995"/>
      <c r="F46" s="995"/>
      <c r="G46" s="995"/>
      <c r="H46" s="996"/>
      <c r="I46" s="968"/>
      <c r="J46" s="969"/>
      <c r="K46" s="1012"/>
      <c r="L46" s="1012" t="s">
        <v>12</v>
      </c>
      <c r="M46" s="1012"/>
      <c r="N46" s="1012" t="s">
        <v>11</v>
      </c>
      <c r="O46" s="1012"/>
      <c r="P46" s="1012" t="s">
        <v>227</v>
      </c>
      <c r="R46" s="476"/>
      <c r="S46" s="476"/>
      <c r="T46" s="476"/>
      <c r="U46" s="476"/>
      <c r="V46" s="476"/>
      <c r="W46" s="476"/>
      <c r="X46" s="476"/>
      <c r="Y46" s="476"/>
      <c r="Z46" s="476"/>
      <c r="AA46" s="477"/>
      <c r="AB46" s="241"/>
      <c r="AC46" s="241"/>
      <c r="AD46" s="241"/>
      <c r="AE46" s="241"/>
      <c r="AF46" s="241"/>
      <c r="AG46" s="241"/>
    </row>
    <row r="47" spans="1:37" ht="15" customHeight="1">
      <c r="A47" s="997"/>
      <c r="B47" s="998"/>
      <c r="C47" s="998"/>
      <c r="D47" s="998"/>
      <c r="E47" s="998"/>
      <c r="F47" s="998"/>
      <c r="G47" s="998"/>
      <c r="H47" s="999"/>
      <c r="I47" s="970"/>
      <c r="J47" s="971"/>
      <c r="K47" s="1013"/>
      <c r="L47" s="1013"/>
      <c r="M47" s="1013"/>
      <c r="N47" s="1013"/>
      <c r="O47" s="1013"/>
      <c r="P47" s="1013"/>
      <c r="Q47" s="481"/>
      <c r="R47" s="479"/>
      <c r="S47" s="479"/>
      <c r="T47" s="479"/>
      <c r="U47" s="479"/>
      <c r="V47" s="479"/>
      <c r="W47" s="479"/>
      <c r="X47" s="479"/>
      <c r="Y47" s="479"/>
      <c r="Z47" s="479"/>
      <c r="AA47" s="480"/>
      <c r="AB47" s="241"/>
      <c r="AC47" s="241"/>
      <c r="AD47" s="241"/>
      <c r="AE47" s="241"/>
      <c r="AF47" s="241"/>
      <c r="AG47" s="241"/>
    </row>
    <row r="48" spans="1:37" ht="20.100000000000001" customHeight="1">
      <c r="A48" s="482"/>
      <c r="B48" s="482"/>
      <c r="C48" s="482"/>
      <c r="D48" s="482"/>
      <c r="E48" s="482"/>
      <c r="F48" s="482"/>
      <c r="G48" s="482"/>
      <c r="H48" s="482"/>
      <c r="I48" s="482"/>
      <c r="J48" s="482"/>
      <c r="K48" s="482"/>
      <c r="L48" s="482"/>
      <c r="M48" s="482"/>
      <c r="N48" s="482"/>
      <c r="O48" s="482"/>
      <c r="P48" s="482"/>
      <c r="Q48" s="482"/>
      <c r="R48" s="482"/>
      <c r="S48" s="482"/>
      <c r="T48" s="482"/>
      <c r="U48" s="482"/>
      <c r="V48" s="482"/>
      <c r="W48" s="482"/>
      <c r="X48" s="478"/>
      <c r="Y48" s="478"/>
      <c r="Z48" s="478"/>
      <c r="AA48" s="478"/>
      <c r="AB48" s="241"/>
      <c r="AC48" s="241"/>
      <c r="AD48" s="241"/>
      <c r="AE48" s="241"/>
      <c r="AF48" s="241"/>
      <c r="AG48" s="241"/>
    </row>
    <row r="49" spans="1:37" ht="12.45" customHeight="1">
      <c r="A49" s="1014" t="s">
        <v>3917</v>
      </c>
      <c r="B49" s="1015"/>
      <c r="C49" s="1015"/>
      <c r="D49" s="1015"/>
      <c r="E49" s="1015"/>
      <c r="F49" s="1015"/>
      <c r="G49" s="1015"/>
      <c r="H49" s="1016"/>
      <c r="I49" s="1017"/>
      <c r="J49" s="1018"/>
      <c r="K49" s="1018"/>
      <c r="L49" s="1018"/>
      <c r="M49" s="1018"/>
      <c r="N49" s="1018"/>
      <c r="O49" s="1018"/>
      <c r="P49" s="1018"/>
      <c r="Q49" s="1018"/>
      <c r="R49" s="1018"/>
      <c r="S49" s="1018"/>
      <c r="T49" s="1018"/>
      <c r="U49" s="1018"/>
      <c r="V49" s="1018"/>
      <c r="W49" s="1018"/>
      <c r="X49" s="1018"/>
      <c r="Y49" s="1018"/>
      <c r="Z49" s="1018"/>
      <c r="AA49" s="1019"/>
    </row>
    <row r="50" spans="1:37" ht="22.5" customHeight="1">
      <c r="A50" s="1020" t="s">
        <v>8</v>
      </c>
      <c r="B50" s="1021"/>
      <c r="C50" s="1021"/>
      <c r="D50" s="1021"/>
      <c r="E50" s="1021"/>
      <c r="F50" s="1021"/>
      <c r="G50" s="1021"/>
      <c r="H50" s="1022"/>
      <c r="I50" s="1023"/>
      <c r="J50" s="1024"/>
      <c r="K50" s="1024"/>
      <c r="L50" s="1025"/>
      <c r="M50" s="1025"/>
      <c r="N50" s="1024"/>
      <c r="O50" s="1025"/>
      <c r="P50" s="1025"/>
      <c r="Q50" s="1024"/>
      <c r="R50" s="1024"/>
      <c r="S50" s="1024"/>
      <c r="T50" s="1024"/>
      <c r="U50" s="1024"/>
      <c r="V50" s="1024"/>
      <c r="W50" s="1024"/>
      <c r="X50" s="1024"/>
      <c r="Y50" s="1024"/>
      <c r="Z50" s="1024"/>
      <c r="AA50" s="1026"/>
      <c r="AC50" s="236">
        <v>4</v>
      </c>
    </row>
    <row r="51" spans="1:37" ht="25.2" customHeight="1">
      <c r="A51" s="1027" t="s">
        <v>23</v>
      </c>
      <c r="B51" s="1028"/>
      <c r="C51" s="1028"/>
      <c r="D51" s="1028"/>
      <c r="E51" s="1028"/>
      <c r="F51" s="1028"/>
      <c r="G51" s="1028"/>
      <c r="H51" s="1029"/>
      <c r="I51" s="972" t="s">
        <v>3918</v>
      </c>
      <c r="J51" s="973"/>
      <c r="K51" s="973"/>
      <c r="L51" s="975"/>
      <c r="M51" s="977"/>
      <c r="N51" s="239" t="s">
        <v>3919</v>
      </c>
      <c r="O51" s="975"/>
      <c r="P51" s="977"/>
      <c r="Q51" s="973"/>
      <c r="R51" s="973"/>
      <c r="S51" s="973"/>
      <c r="T51" s="973"/>
      <c r="U51" s="973"/>
      <c r="V51" s="973"/>
      <c r="W51" s="973"/>
      <c r="X51" s="973"/>
      <c r="Y51" s="973"/>
      <c r="Z51" s="973"/>
      <c r="AA51" s="974"/>
    </row>
    <row r="52" spans="1:37" ht="25.2" customHeight="1">
      <c r="A52" s="1030"/>
      <c r="B52" s="1025"/>
      <c r="C52" s="1025"/>
      <c r="D52" s="1025"/>
      <c r="E52" s="1025"/>
      <c r="F52" s="1025"/>
      <c r="G52" s="1025"/>
      <c r="H52" s="1031"/>
      <c r="I52" s="972" t="s">
        <v>3920</v>
      </c>
      <c r="J52" s="973"/>
      <c r="K52" s="973"/>
      <c r="L52" s="975"/>
      <c r="M52" s="976"/>
      <c r="N52" s="976"/>
      <c r="O52" s="976"/>
      <c r="P52" s="977"/>
      <c r="Q52" s="972" t="s">
        <v>3921</v>
      </c>
      <c r="R52" s="973"/>
      <c r="S52" s="974"/>
      <c r="T52" s="975"/>
      <c r="U52" s="976"/>
      <c r="V52" s="976"/>
      <c r="W52" s="976"/>
      <c r="X52" s="976"/>
      <c r="Y52" s="976"/>
      <c r="Z52" s="976"/>
      <c r="AA52" s="977"/>
    </row>
    <row r="53" spans="1:37" ht="25.2" customHeight="1">
      <c r="A53" s="1030"/>
      <c r="B53" s="1025"/>
      <c r="C53" s="1025"/>
      <c r="D53" s="1025"/>
      <c r="E53" s="1025"/>
      <c r="F53" s="1025"/>
      <c r="G53" s="1025"/>
      <c r="H53" s="1031"/>
      <c r="I53" s="972" t="s">
        <v>3922</v>
      </c>
      <c r="J53" s="973"/>
      <c r="K53" s="973"/>
      <c r="L53" s="978"/>
      <c r="M53" s="979"/>
      <c r="N53" s="979"/>
      <c r="O53" s="979"/>
      <c r="P53" s="980"/>
      <c r="Q53" s="972" t="s">
        <v>3923</v>
      </c>
      <c r="R53" s="973"/>
      <c r="S53" s="974"/>
      <c r="T53" s="975"/>
      <c r="U53" s="976"/>
      <c r="V53" s="976"/>
      <c r="W53" s="976"/>
      <c r="X53" s="976"/>
      <c r="Y53" s="976"/>
      <c r="Z53" s="976"/>
      <c r="AA53" s="977"/>
    </row>
    <row r="54" spans="1:37" ht="25.2" customHeight="1">
      <c r="A54" s="1023"/>
      <c r="B54" s="1024"/>
      <c r="C54" s="1024"/>
      <c r="D54" s="1024"/>
      <c r="E54" s="1024"/>
      <c r="F54" s="1024"/>
      <c r="G54" s="1024"/>
      <c r="H54" s="1026"/>
      <c r="I54" s="972" t="s">
        <v>3924</v>
      </c>
      <c r="J54" s="973"/>
      <c r="K54" s="973"/>
      <c r="L54" s="981"/>
      <c r="M54" s="981"/>
      <c r="N54" s="981"/>
      <c r="O54" s="981"/>
      <c r="P54" s="981"/>
      <c r="Q54" s="981"/>
      <c r="R54" s="981"/>
      <c r="S54" s="981"/>
      <c r="T54" s="981"/>
      <c r="U54" s="981"/>
      <c r="V54" s="981"/>
      <c r="W54" s="981"/>
      <c r="X54" s="981"/>
      <c r="Y54" s="981"/>
      <c r="Z54" s="981"/>
      <c r="AA54" s="981"/>
    </row>
    <row r="55" spans="1:37" ht="30" customHeight="1">
      <c r="A55" s="982" t="s">
        <v>3925</v>
      </c>
      <c r="B55" s="983"/>
      <c r="C55" s="983"/>
      <c r="D55" s="983"/>
      <c r="E55" s="983"/>
      <c r="F55" s="983"/>
      <c r="G55" s="983"/>
      <c r="H55" s="984"/>
      <c r="I55" s="444"/>
      <c r="J55" s="445"/>
      <c r="K55" s="446" t="s">
        <v>388</v>
      </c>
      <c r="L55" s="447"/>
      <c r="M55" s="448" t="s">
        <v>112</v>
      </c>
      <c r="N55" s="449"/>
      <c r="O55" s="450"/>
      <c r="U55" s="451"/>
      <c r="V55" s="451"/>
      <c r="W55" s="451"/>
      <c r="X55" s="451"/>
      <c r="Y55" s="451"/>
      <c r="Z55" s="451"/>
      <c r="AA55" s="452"/>
      <c r="AK55" s="240"/>
    </row>
    <row r="56" spans="1:37" ht="15" customHeight="1">
      <c r="A56" s="985"/>
      <c r="B56" s="986"/>
      <c r="C56" s="986"/>
      <c r="D56" s="986"/>
      <c r="E56" s="986"/>
      <c r="F56" s="986"/>
      <c r="G56" s="986"/>
      <c r="H56" s="987"/>
      <c r="I56" s="453" t="s">
        <v>3926</v>
      </c>
      <c r="J56" s="454"/>
      <c r="K56" s="454"/>
      <c r="L56" s="454"/>
      <c r="M56" s="454"/>
      <c r="N56" s="454"/>
      <c r="O56" s="454"/>
      <c r="P56" s="454"/>
      <c r="Q56" s="454"/>
      <c r="R56" s="449"/>
      <c r="S56" s="455"/>
      <c r="T56" s="456"/>
      <c r="U56" s="457"/>
      <c r="V56" s="458"/>
      <c r="W56" s="459" t="s">
        <v>388</v>
      </c>
      <c r="X56" s="460"/>
      <c r="Y56" s="461" t="s">
        <v>112</v>
      </c>
      <c r="Z56" s="461"/>
      <c r="AA56" s="462"/>
    </row>
    <row r="57" spans="1:37" ht="15" customHeight="1">
      <c r="A57" s="988"/>
      <c r="B57" s="989"/>
      <c r="C57" s="989"/>
      <c r="D57" s="989"/>
      <c r="E57" s="989"/>
      <c r="F57" s="989"/>
      <c r="G57" s="989"/>
      <c r="H57" s="990"/>
      <c r="I57" s="463" t="s">
        <v>3927</v>
      </c>
      <c r="J57" s="464"/>
      <c r="K57" s="464"/>
      <c r="L57" s="464"/>
      <c r="M57" s="464"/>
      <c r="N57" s="464"/>
      <c r="O57" s="464"/>
      <c r="P57" s="464"/>
      <c r="Q57" s="464"/>
      <c r="R57" s="465"/>
      <c r="S57" s="466"/>
      <c r="T57" s="467"/>
      <c r="U57" s="468"/>
      <c r="V57" s="469"/>
      <c r="W57" s="464" t="s">
        <v>388</v>
      </c>
      <c r="X57" s="470"/>
      <c r="Y57" s="466" t="s">
        <v>112</v>
      </c>
      <c r="Z57" s="466"/>
      <c r="AA57" s="471"/>
    </row>
    <row r="58" spans="1:37" ht="18" customHeight="1">
      <c r="A58" s="991" t="s">
        <v>3928</v>
      </c>
      <c r="B58" s="992"/>
      <c r="C58" s="992"/>
      <c r="D58" s="992"/>
      <c r="E58" s="992"/>
      <c r="F58" s="992"/>
      <c r="G58" s="992"/>
      <c r="H58" s="993"/>
      <c r="I58" s="472" t="s">
        <v>3783</v>
      </c>
      <c r="J58" s="473" t="s">
        <v>3929</v>
      </c>
      <c r="K58" s="474"/>
      <c r="L58" s="474"/>
      <c r="M58" s="474"/>
      <c r="N58" s="472" t="s">
        <v>3783</v>
      </c>
      <c r="O58" s="473" t="s">
        <v>3930</v>
      </c>
      <c r="P58" s="474"/>
      <c r="Q58" s="474"/>
      <c r="S58" s="461" t="s">
        <v>3935</v>
      </c>
      <c r="T58" s="472" t="s">
        <v>3783</v>
      </c>
      <c r="U58" s="461" t="s">
        <v>3936</v>
      </c>
      <c r="W58" s="473"/>
      <c r="X58" s="474"/>
      <c r="Y58" s="474"/>
      <c r="Z58" s="474"/>
      <c r="AA58" s="475"/>
      <c r="AG58" s="243"/>
    </row>
    <row r="59" spans="1:37" ht="15" customHeight="1">
      <c r="A59" s="994" t="s">
        <v>3931</v>
      </c>
      <c r="B59" s="995"/>
      <c r="C59" s="995"/>
      <c r="D59" s="995"/>
      <c r="E59" s="995"/>
      <c r="F59" s="995"/>
      <c r="G59" s="995"/>
      <c r="H59" s="996"/>
      <c r="I59" s="1000" t="s">
        <v>3932</v>
      </c>
      <c r="J59" s="1001"/>
      <c r="K59" s="1004"/>
      <c r="L59" s="1005"/>
      <c r="M59" s="1005"/>
      <c r="N59" s="1005"/>
      <c r="O59" s="1005"/>
      <c r="P59" s="1005"/>
      <c r="Q59" s="1006"/>
      <c r="R59" s="1006"/>
      <c r="S59" s="1006"/>
      <c r="T59" s="1007"/>
      <c r="U59" s="1008" t="s">
        <v>3933</v>
      </c>
      <c r="V59" s="1008"/>
      <c r="W59" s="1008"/>
      <c r="X59" s="1008"/>
      <c r="Y59" s="1008"/>
      <c r="Z59" s="1008"/>
      <c r="AA59" s="1009"/>
    </row>
    <row r="60" spans="1:37" ht="15" customHeight="1">
      <c r="A60" s="997"/>
      <c r="B60" s="998"/>
      <c r="C60" s="998"/>
      <c r="D60" s="998"/>
      <c r="E60" s="998"/>
      <c r="F60" s="998"/>
      <c r="G60" s="998"/>
      <c r="H60" s="999"/>
      <c r="I60" s="1002"/>
      <c r="J60" s="1003"/>
      <c r="K60" s="1004"/>
      <c r="L60" s="1005"/>
      <c r="M60" s="1005"/>
      <c r="N60" s="1005"/>
      <c r="O60" s="1005"/>
      <c r="P60" s="1005"/>
      <c r="Q60" s="1006"/>
      <c r="R60" s="1006"/>
      <c r="S60" s="1006"/>
      <c r="T60" s="1007"/>
      <c r="U60" s="1010"/>
      <c r="V60" s="1010"/>
      <c r="W60" s="1010"/>
      <c r="X60" s="1010"/>
      <c r="Y60" s="1010"/>
      <c r="Z60" s="1010"/>
      <c r="AA60" s="1011"/>
      <c r="AB60" s="241"/>
      <c r="AC60" s="241"/>
      <c r="AD60" s="241"/>
      <c r="AE60" s="241"/>
      <c r="AF60" s="241"/>
      <c r="AG60" s="241"/>
    </row>
    <row r="61" spans="1:37" ht="15" customHeight="1">
      <c r="A61" s="994" t="s">
        <v>3934</v>
      </c>
      <c r="B61" s="995"/>
      <c r="C61" s="995"/>
      <c r="D61" s="995"/>
      <c r="E61" s="995"/>
      <c r="F61" s="995"/>
      <c r="G61" s="995"/>
      <c r="H61" s="996"/>
      <c r="I61" s="968"/>
      <c r="J61" s="969"/>
      <c r="K61" s="1012"/>
      <c r="L61" s="1012" t="s">
        <v>12</v>
      </c>
      <c r="M61" s="1012"/>
      <c r="N61" s="1012" t="s">
        <v>11</v>
      </c>
      <c r="O61" s="1012"/>
      <c r="P61" s="1012" t="s">
        <v>227</v>
      </c>
      <c r="R61" s="476"/>
      <c r="S61" s="476"/>
      <c r="T61" s="476"/>
      <c r="U61" s="476"/>
      <c r="V61" s="476"/>
      <c r="W61" s="476"/>
      <c r="X61" s="476"/>
      <c r="Y61" s="476"/>
      <c r="Z61" s="476"/>
      <c r="AA61" s="477"/>
      <c r="AB61" s="241"/>
      <c r="AC61" s="241"/>
      <c r="AD61" s="241"/>
      <c r="AE61" s="241"/>
      <c r="AF61" s="241"/>
      <c r="AG61" s="241"/>
    </row>
    <row r="62" spans="1:37" ht="15" customHeight="1">
      <c r="A62" s="997"/>
      <c r="B62" s="998"/>
      <c r="C62" s="998"/>
      <c r="D62" s="998"/>
      <c r="E62" s="998"/>
      <c r="F62" s="998"/>
      <c r="G62" s="998"/>
      <c r="H62" s="999"/>
      <c r="I62" s="970"/>
      <c r="J62" s="971"/>
      <c r="K62" s="1013"/>
      <c r="L62" s="1013"/>
      <c r="M62" s="1013"/>
      <c r="N62" s="1013"/>
      <c r="O62" s="1013"/>
      <c r="P62" s="1013"/>
      <c r="Q62" s="481"/>
      <c r="R62" s="479"/>
      <c r="S62" s="479"/>
      <c r="T62" s="479"/>
      <c r="U62" s="479"/>
      <c r="V62" s="479"/>
      <c r="W62" s="479"/>
      <c r="X62" s="479"/>
      <c r="Y62" s="479"/>
      <c r="Z62" s="479"/>
      <c r="AA62" s="480"/>
      <c r="AB62" s="241"/>
      <c r="AC62" s="241"/>
      <c r="AD62" s="241"/>
      <c r="AE62" s="241"/>
      <c r="AF62" s="241"/>
      <c r="AG62" s="241"/>
    </row>
    <row r="63" spans="1:37" ht="20.100000000000001" customHeight="1">
      <c r="A63" s="482"/>
      <c r="B63" s="482"/>
      <c r="C63" s="482"/>
      <c r="D63" s="482"/>
      <c r="E63" s="482"/>
      <c r="F63" s="482"/>
      <c r="G63" s="482"/>
      <c r="H63" s="482"/>
      <c r="I63" s="482"/>
      <c r="J63" s="482"/>
      <c r="K63" s="482"/>
      <c r="L63" s="482"/>
      <c r="M63" s="482"/>
      <c r="N63" s="482"/>
      <c r="O63" s="482"/>
      <c r="P63" s="482"/>
      <c r="Q63" s="482"/>
      <c r="R63" s="482"/>
      <c r="S63" s="482"/>
      <c r="T63" s="482"/>
      <c r="U63" s="482"/>
      <c r="V63" s="482"/>
      <c r="W63" s="482"/>
      <c r="X63" s="482"/>
      <c r="Y63" s="482"/>
      <c r="Z63" s="482"/>
      <c r="AA63" s="482"/>
      <c r="AB63" s="241"/>
      <c r="AC63" s="241"/>
      <c r="AD63" s="241"/>
      <c r="AE63" s="241"/>
      <c r="AF63" s="241"/>
      <c r="AG63" s="241"/>
    </row>
    <row r="64" spans="1:37" ht="18" customHeight="1">
      <c r="B64" s="437" t="s">
        <v>3937</v>
      </c>
      <c r="C64" s="243" t="s">
        <v>16092</v>
      </c>
      <c r="E64" s="243"/>
      <c r="F64" s="243"/>
      <c r="G64" s="243"/>
      <c r="H64" s="243"/>
      <c r="I64" s="483"/>
      <c r="J64" s="483"/>
      <c r="K64" s="483"/>
      <c r="L64" s="483"/>
      <c r="M64" s="483"/>
      <c r="N64" s="483"/>
      <c r="O64" s="483"/>
      <c r="P64" s="483"/>
      <c r="Q64" s="483"/>
      <c r="R64" s="484"/>
      <c r="S64" s="483"/>
      <c r="T64" s="483"/>
      <c r="U64" s="483"/>
      <c r="V64" s="483"/>
      <c r="W64" s="243"/>
      <c r="X64" s="243"/>
      <c r="Y64" s="243"/>
      <c r="Z64" s="243"/>
      <c r="AA64" s="243"/>
      <c r="AB64" s="243"/>
      <c r="AE64" s="244"/>
    </row>
    <row r="65" spans="1:37" ht="30" customHeight="1">
      <c r="B65" s="485" t="s">
        <v>3938</v>
      </c>
      <c r="C65" s="1032" t="s">
        <v>16093</v>
      </c>
      <c r="D65" s="1032"/>
      <c r="E65" s="1032"/>
      <c r="F65" s="1032"/>
      <c r="G65" s="1032"/>
      <c r="H65" s="1032"/>
      <c r="I65" s="1032"/>
      <c r="J65" s="1032"/>
      <c r="K65" s="1032"/>
      <c r="L65" s="1032"/>
      <c r="M65" s="1032"/>
      <c r="N65" s="1032"/>
      <c r="O65" s="1032"/>
      <c r="P65" s="1032"/>
      <c r="Q65" s="1032"/>
      <c r="R65" s="1032"/>
      <c r="S65" s="1032"/>
      <c r="T65" s="1032"/>
      <c r="U65" s="1032"/>
      <c r="V65" s="1032"/>
      <c r="W65" s="1032"/>
      <c r="X65" s="1032"/>
      <c r="Y65" s="1032"/>
      <c r="Z65" s="1032"/>
      <c r="AA65" s="1032"/>
      <c r="AE65" s="244"/>
    </row>
    <row r="66" spans="1:37" ht="7.95" customHeight="1">
      <c r="D66" s="486"/>
      <c r="E66" s="486"/>
      <c r="F66" s="486"/>
      <c r="G66" s="486"/>
      <c r="H66" s="486"/>
      <c r="I66" s="486"/>
      <c r="J66" s="486"/>
      <c r="K66" s="486"/>
      <c r="L66" s="486"/>
      <c r="M66" s="486"/>
      <c r="N66" s="486"/>
      <c r="O66" s="486"/>
      <c r="P66" s="486"/>
      <c r="Q66" s="486"/>
      <c r="R66" s="486"/>
      <c r="S66" s="486"/>
      <c r="T66" s="486"/>
      <c r="U66" s="486"/>
      <c r="V66" s="486"/>
      <c r="W66" s="486"/>
      <c r="X66" s="486"/>
      <c r="Y66" s="486"/>
      <c r="Z66" s="486"/>
      <c r="AA66" s="486"/>
    </row>
    <row r="67" spans="1:37" ht="25.05" customHeight="1">
      <c r="A67" s="441" t="s">
        <v>3939</v>
      </c>
      <c r="H67" s="442"/>
      <c r="I67" s="442"/>
      <c r="V67" s="442"/>
      <c r="W67" s="442"/>
      <c r="X67" s="442"/>
      <c r="Y67" s="442"/>
      <c r="Z67" s="442"/>
      <c r="AA67" s="442"/>
    </row>
    <row r="68" spans="1:37" ht="12.45" customHeight="1">
      <c r="A68" s="1014" t="s">
        <v>3917</v>
      </c>
      <c r="B68" s="1015"/>
      <c r="C68" s="1015"/>
      <c r="D68" s="1015"/>
      <c r="E68" s="1015"/>
      <c r="F68" s="1015"/>
      <c r="G68" s="1015"/>
      <c r="H68" s="1016"/>
      <c r="I68" s="1017"/>
      <c r="J68" s="1018"/>
      <c r="K68" s="1018"/>
      <c r="L68" s="1018"/>
      <c r="M68" s="1018"/>
      <c r="N68" s="1018"/>
      <c r="O68" s="1018"/>
      <c r="P68" s="1018"/>
      <c r="Q68" s="1018"/>
      <c r="R68" s="1018"/>
      <c r="S68" s="1018"/>
      <c r="T68" s="1018"/>
      <c r="U68" s="1018"/>
      <c r="V68" s="1018"/>
      <c r="W68" s="1018"/>
      <c r="X68" s="1018"/>
      <c r="Y68" s="1018"/>
      <c r="Z68" s="1018"/>
      <c r="AA68" s="1019"/>
    </row>
    <row r="69" spans="1:37" ht="22.5" customHeight="1">
      <c r="A69" s="1020" t="s">
        <v>8</v>
      </c>
      <c r="B69" s="1021"/>
      <c r="C69" s="1021"/>
      <c r="D69" s="1021"/>
      <c r="E69" s="1021"/>
      <c r="F69" s="1021"/>
      <c r="G69" s="1021"/>
      <c r="H69" s="1022"/>
      <c r="I69" s="1023"/>
      <c r="J69" s="1024"/>
      <c r="K69" s="1024"/>
      <c r="L69" s="1025"/>
      <c r="M69" s="1025"/>
      <c r="N69" s="1024"/>
      <c r="O69" s="1025"/>
      <c r="P69" s="1025"/>
      <c r="Q69" s="1024"/>
      <c r="R69" s="1024"/>
      <c r="S69" s="1024"/>
      <c r="T69" s="1024"/>
      <c r="U69" s="1024"/>
      <c r="V69" s="1024"/>
      <c r="W69" s="1024"/>
      <c r="X69" s="1024"/>
      <c r="Y69" s="1024"/>
      <c r="Z69" s="1024"/>
      <c r="AA69" s="1026"/>
      <c r="AC69" s="236" t="s">
        <v>6664</v>
      </c>
    </row>
    <row r="70" spans="1:37" ht="25.2" customHeight="1">
      <c r="A70" s="1027" t="s">
        <v>23</v>
      </c>
      <c r="B70" s="1028"/>
      <c r="C70" s="1028"/>
      <c r="D70" s="1028"/>
      <c r="E70" s="1028"/>
      <c r="F70" s="1028"/>
      <c r="G70" s="1028"/>
      <c r="H70" s="1029"/>
      <c r="I70" s="972" t="s">
        <v>3918</v>
      </c>
      <c r="J70" s="973"/>
      <c r="K70" s="973"/>
      <c r="L70" s="975"/>
      <c r="M70" s="977"/>
      <c r="N70" s="239" t="s">
        <v>3919</v>
      </c>
      <c r="O70" s="975"/>
      <c r="P70" s="977"/>
      <c r="Q70" s="973"/>
      <c r="R70" s="973"/>
      <c r="S70" s="973"/>
      <c r="T70" s="973"/>
      <c r="U70" s="973"/>
      <c r="V70" s="973"/>
      <c r="W70" s="973"/>
      <c r="X70" s="973"/>
      <c r="Y70" s="973"/>
      <c r="Z70" s="973"/>
      <c r="AA70" s="974"/>
    </row>
    <row r="71" spans="1:37" ht="25.2" customHeight="1">
      <c r="A71" s="1030"/>
      <c r="B71" s="1025"/>
      <c r="C71" s="1025"/>
      <c r="D71" s="1025"/>
      <c r="E71" s="1025"/>
      <c r="F71" s="1025"/>
      <c r="G71" s="1025"/>
      <c r="H71" s="1031"/>
      <c r="I71" s="972" t="s">
        <v>3920</v>
      </c>
      <c r="J71" s="973"/>
      <c r="K71" s="973"/>
      <c r="L71" s="975"/>
      <c r="M71" s="976"/>
      <c r="N71" s="976"/>
      <c r="O71" s="976"/>
      <c r="P71" s="977"/>
      <c r="Q71" s="972" t="s">
        <v>3921</v>
      </c>
      <c r="R71" s="973"/>
      <c r="S71" s="974"/>
      <c r="T71" s="975"/>
      <c r="U71" s="976"/>
      <c r="V71" s="976"/>
      <c r="W71" s="976"/>
      <c r="X71" s="976"/>
      <c r="Y71" s="976"/>
      <c r="Z71" s="976"/>
      <c r="AA71" s="977"/>
    </row>
    <row r="72" spans="1:37" ht="25.2" customHeight="1">
      <c r="A72" s="1030"/>
      <c r="B72" s="1025"/>
      <c r="C72" s="1025"/>
      <c r="D72" s="1025"/>
      <c r="E72" s="1025"/>
      <c r="F72" s="1025"/>
      <c r="G72" s="1025"/>
      <c r="H72" s="1031"/>
      <c r="I72" s="972" t="s">
        <v>3922</v>
      </c>
      <c r="J72" s="973"/>
      <c r="K72" s="973"/>
      <c r="L72" s="978"/>
      <c r="M72" s="979"/>
      <c r="N72" s="979"/>
      <c r="O72" s="979"/>
      <c r="P72" s="980"/>
      <c r="Q72" s="972" t="s">
        <v>3923</v>
      </c>
      <c r="R72" s="973"/>
      <c r="S72" s="974"/>
      <c r="T72" s="975"/>
      <c r="U72" s="976"/>
      <c r="V72" s="976"/>
      <c r="W72" s="976"/>
      <c r="X72" s="976"/>
      <c r="Y72" s="976"/>
      <c r="Z72" s="976"/>
      <c r="AA72" s="977"/>
    </row>
    <row r="73" spans="1:37" ht="25.2" customHeight="1">
      <c r="A73" s="1023"/>
      <c r="B73" s="1024"/>
      <c r="C73" s="1024"/>
      <c r="D73" s="1024"/>
      <c r="E73" s="1024"/>
      <c r="F73" s="1024"/>
      <c r="G73" s="1024"/>
      <c r="H73" s="1026"/>
      <c r="I73" s="972" t="s">
        <v>3924</v>
      </c>
      <c r="J73" s="973"/>
      <c r="K73" s="973"/>
      <c r="L73" s="981"/>
      <c r="M73" s="981"/>
      <c r="N73" s="981"/>
      <c r="O73" s="981"/>
      <c r="P73" s="981"/>
      <c r="Q73" s="981"/>
      <c r="R73" s="981"/>
      <c r="S73" s="981"/>
      <c r="T73" s="981"/>
      <c r="U73" s="981"/>
      <c r="V73" s="981"/>
      <c r="W73" s="981"/>
      <c r="X73" s="981"/>
      <c r="Y73" s="981"/>
      <c r="Z73" s="981"/>
      <c r="AA73" s="981"/>
    </row>
    <row r="74" spans="1:37" ht="30" customHeight="1">
      <c r="A74" s="982" t="s">
        <v>3925</v>
      </c>
      <c r="B74" s="983"/>
      <c r="C74" s="983"/>
      <c r="D74" s="983"/>
      <c r="E74" s="983"/>
      <c r="F74" s="983"/>
      <c r="G74" s="983"/>
      <c r="H74" s="984"/>
      <c r="I74" s="444"/>
      <c r="J74" s="445"/>
      <c r="K74" s="446" t="s">
        <v>388</v>
      </c>
      <c r="L74" s="447"/>
      <c r="M74" s="448" t="s">
        <v>112</v>
      </c>
      <c r="N74" s="449"/>
      <c r="O74" s="450"/>
      <c r="U74" s="451"/>
      <c r="V74" s="451"/>
      <c r="W74" s="451"/>
      <c r="X74" s="451"/>
      <c r="Y74" s="451"/>
      <c r="Z74" s="451"/>
      <c r="AA74" s="452"/>
      <c r="AK74" s="240"/>
    </row>
    <row r="75" spans="1:37" ht="15" customHeight="1">
      <c r="A75" s="985"/>
      <c r="B75" s="986"/>
      <c r="C75" s="986"/>
      <c r="D75" s="986"/>
      <c r="E75" s="986"/>
      <c r="F75" s="986"/>
      <c r="G75" s="986"/>
      <c r="H75" s="987"/>
      <c r="I75" s="453" t="s">
        <v>3926</v>
      </c>
      <c r="J75" s="454"/>
      <c r="K75" s="454"/>
      <c r="L75" s="454"/>
      <c r="M75" s="454"/>
      <c r="N75" s="454"/>
      <c r="O75" s="454"/>
      <c r="P75" s="454"/>
      <c r="Q75" s="454"/>
      <c r="R75" s="449"/>
      <c r="S75" s="455"/>
      <c r="T75" s="456"/>
      <c r="U75" s="457"/>
      <c r="V75" s="458"/>
      <c r="W75" s="459" t="s">
        <v>388</v>
      </c>
      <c r="X75" s="460"/>
      <c r="Y75" s="461" t="s">
        <v>112</v>
      </c>
      <c r="Z75" s="461"/>
      <c r="AA75" s="462"/>
    </row>
    <row r="76" spans="1:37" ht="15" customHeight="1">
      <c r="A76" s="988"/>
      <c r="B76" s="989"/>
      <c r="C76" s="989"/>
      <c r="D76" s="989"/>
      <c r="E76" s="989"/>
      <c r="F76" s="989"/>
      <c r="G76" s="989"/>
      <c r="H76" s="990"/>
      <c r="I76" s="463" t="s">
        <v>3927</v>
      </c>
      <c r="J76" s="464"/>
      <c r="K76" s="464"/>
      <c r="L76" s="464"/>
      <c r="M76" s="464"/>
      <c r="N76" s="464"/>
      <c r="O76" s="464"/>
      <c r="P76" s="464"/>
      <c r="Q76" s="464"/>
      <c r="R76" s="465"/>
      <c r="S76" s="466"/>
      <c r="T76" s="467"/>
      <c r="U76" s="468"/>
      <c r="V76" s="469"/>
      <c r="W76" s="464" t="s">
        <v>388</v>
      </c>
      <c r="X76" s="470"/>
      <c r="Y76" s="466" t="s">
        <v>112</v>
      </c>
      <c r="Z76" s="466"/>
      <c r="AA76" s="471"/>
    </row>
    <row r="77" spans="1:37" ht="18" customHeight="1">
      <c r="A77" s="991" t="s">
        <v>3928</v>
      </c>
      <c r="B77" s="992"/>
      <c r="C77" s="992"/>
      <c r="D77" s="992"/>
      <c r="E77" s="992"/>
      <c r="F77" s="992"/>
      <c r="G77" s="992"/>
      <c r="H77" s="993"/>
      <c r="I77" s="472" t="s">
        <v>3783</v>
      </c>
      <c r="J77" s="473" t="s">
        <v>3929</v>
      </c>
      <c r="K77" s="474"/>
      <c r="L77" s="474"/>
      <c r="M77" s="474"/>
      <c r="N77" s="472" t="s">
        <v>3783</v>
      </c>
      <c r="O77" s="473" t="s">
        <v>3930</v>
      </c>
      <c r="P77" s="474"/>
      <c r="Q77" s="474"/>
      <c r="S77" s="461" t="s">
        <v>3935</v>
      </c>
      <c r="T77" s="472" t="s">
        <v>3783</v>
      </c>
      <c r="U77" s="461" t="s">
        <v>3936</v>
      </c>
      <c r="W77" s="473"/>
      <c r="X77" s="474"/>
      <c r="Y77" s="474"/>
      <c r="Z77" s="474"/>
      <c r="AA77" s="475"/>
      <c r="AG77" s="243"/>
    </row>
    <row r="78" spans="1:37" ht="15" customHeight="1">
      <c r="A78" s="994" t="s">
        <v>3931</v>
      </c>
      <c r="B78" s="995"/>
      <c r="C78" s="995"/>
      <c r="D78" s="995"/>
      <c r="E78" s="995"/>
      <c r="F78" s="995"/>
      <c r="G78" s="995"/>
      <c r="H78" s="996"/>
      <c r="I78" s="1000" t="s">
        <v>3932</v>
      </c>
      <c r="J78" s="1001"/>
      <c r="K78" s="1004"/>
      <c r="L78" s="1005"/>
      <c r="M78" s="1005"/>
      <c r="N78" s="1005"/>
      <c r="O78" s="1005"/>
      <c r="P78" s="1005"/>
      <c r="Q78" s="1006"/>
      <c r="R78" s="1006"/>
      <c r="S78" s="1006"/>
      <c r="T78" s="1007"/>
      <c r="U78" s="1008" t="s">
        <v>3933</v>
      </c>
      <c r="V78" s="1008"/>
      <c r="W78" s="1008"/>
      <c r="X78" s="1008"/>
      <c r="Y78" s="1008"/>
      <c r="Z78" s="1008"/>
      <c r="AA78" s="1009"/>
    </row>
    <row r="79" spans="1:37" ht="15" customHeight="1">
      <c r="A79" s="997"/>
      <c r="B79" s="998"/>
      <c r="C79" s="998"/>
      <c r="D79" s="998"/>
      <c r="E79" s="998"/>
      <c r="F79" s="998"/>
      <c r="G79" s="998"/>
      <c r="H79" s="999"/>
      <c r="I79" s="1002"/>
      <c r="J79" s="1003"/>
      <c r="K79" s="1004"/>
      <c r="L79" s="1005"/>
      <c r="M79" s="1005"/>
      <c r="N79" s="1005"/>
      <c r="O79" s="1005"/>
      <c r="P79" s="1005"/>
      <c r="Q79" s="1006"/>
      <c r="R79" s="1006"/>
      <c r="S79" s="1006"/>
      <c r="T79" s="1007"/>
      <c r="U79" s="1010"/>
      <c r="V79" s="1010"/>
      <c r="W79" s="1010"/>
      <c r="X79" s="1010"/>
      <c r="Y79" s="1010"/>
      <c r="Z79" s="1010"/>
      <c r="AA79" s="1011"/>
      <c r="AB79" s="241"/>
      <c r="AC79" s="241"/>
      <c r="AD79" s="241"/>
      <c r="AE79" s="241"/>
      <c r="AF79" s="241"/>
      <c r="AG79" s="241"/>
    </row>
    <row r="80" spans="1:37" ht="15" customHeight="1">
      <c r="A80" s="994" t="s">
        <v>3934</v>
      </c>
      <c r="B80" s="995"/>
      <c r="C80" s="995"/>
      <c r="D80" s="995"/>
      <c r="E80" s="995"/>
      <c r="F80" s="995"/>
      <c r="G80" s="995"/>
      <c r="H80" s="996"/>
      <c r="I80" s="968"/>
      <c r="J80" s="969"/>
      <c r="K80" s="1012"/>
      <c r="L80" s="1012" t="s">
        <v>12</v>
      </c>
      <c r="M80" s="1012"/>
      <c r="N80" s="1012" t="s">
        <v>11</v>
      </c>
      <c r="O80" s="1012"/>
      <c r="P80" s="1012" t="s">
        <v>227</v>
      </c>
      <c r="R80" s="476"/>
      <c r="S80" s="476"/>
      <c r="T80" s="476"/>
      <c r="U80" s="476"/>
      <c r="V80" s="476"/>
      <c r="W80" s="476"/>
      <c r="X80" s="476"/>
      <c r="Y80" s="476"/>
      <c r="Z80" s="476"/>
      <c r="AA80" s="477"/>
      <c r="AB80" s="241"/>
      <c r="AC80" s="241"/>
      <c r="AD80" s="241"/>
      <c r="AE80" s="241"/>
      <c r="AF80" s="241"/>
      <c r="AG80" s="241"/>
    </row>
    <row r="81" spans="1:37" ht="15" customHeight="1">
      <c r="A81" s="997"/>
      <c r="B81" s="998"/>
      <c r="C81" s="998"/>
      <c r="D81" s="998"/>
      <c r="E81" s="998"/>
      <c r="F81" s="998"/>
      <c r="G81" s="998"/>
      <c r="H81" s="999"/>
      <c r="I81" s="970"/>
      <c r="J81" s="971"/>
      <c r="K81" s="1013"/>
      <c r="L81" s="1013"/>
      <c r="M81" s="1013"/>
      <c r="N81" s="1013"/>
      <c r="O81" s="1013"/>
      <c r="P81" s="1013"/>
      <c r="Q81" s="481"/>
      <c r="R81" s="479"/>
      <c r="S81" s="479"/>
      <c r="T81" s="479"/>
      <c r="U81" s="479"/>
      <c r="V81" s="479"/>
      <c r="W81" s="479"/>
      <c r="X81" s="479"/>
      <c r="Y81" s="479"/>
      <c r="Z81" s="479"/>
      <c r="AA81" s="480"/>
      <c r="AB81" s="241"/>
      <c r="AC81" s="241"/>
      <c r="AD81" s="241"/>
      <c r="AE81" s="241"/>
      <c r="AF81" s="241"/>
      <c r="AG81" s="241"/>
    </row>
    <row r="82" spans="1:37" ht="20.100000000000001" customHeight="1">
      <c r="A82" s="482"/>
      <c r="B82" s="482"/>
      <c r="C82" s="482"/>
      <c r="D82" s="482"/>
      <c r="E82" s="482"/>
      <c r="F82" s="482"/>
      <c r="G82" s="482"/>
      <c r="H82" s="482"/>
      <c r="I82" s="482"/>
      <c r="J82" s="482"/>
      <c r="K82" s="482"/>
      <c r="L82" s="482"/>
      <c r="M82" s="482"/>
      <c r="N82" s="482"/>
      <c r="O82" s="482"/>
      <c r="P82" s="482"/>
      <c r="Q82" s="482"/>
      <c r="R82" s="482"/>
      <c r="S82" s="482"/>
      <c r="T82" s="482"/>
      <c r="U82" s="482"/>
      <c r="V82" s="482"/>
      <c r="W82" s="482"/>
      <c r="X82" s="478"/>
      <c r="Y82" s="478"/>
      <c r="Z82" s="478"/>
      <c r="AA82" s="478"/>
      <c r="AB82" s="241"/>
      <c r="AC82" s="241"/>
      <c r="AD82" s="241"/>
      <c r="AE82" s="241"/>
      <c r="AF82" s="241"/>
      <c r="AG82" s="241"/>
    </row>
    <row r="83" spans="1:37" ht="12.45" customHeight="1">
      <c r="A83" s="1014" t="s">
        <v>3917</v>
      </c>
      <c r="B83" s="1015"/>
      <c r="C83" s="1015"/>
      <c r="D83" s="1015"/>
      <c r="E83" s="1015"/>
      <c r="F83" s="1015"/>
      <c r="G83" s="1015"/>
      <c r="H83" s="1016"/>
      <c r="I83" s="1017"/>
      <c r="J83" s="1018"/>
      <c r="K83" s="1018"/>
      <c r="L83" s="1018"/>
      <c r="M83" s="1018"/>
      <c r="N83" s="1018"/>
      <c r="O83" s="1018"/>
      <c r="P83" s="1018"/>
      <c r="Q83" s="1018"/>
      <c r="R83" s="1018"/>
      <c r="S83" s="1018"/>
      <c r="T83" s="1018"/>
      <c r="U83" s="1018"/>
      <c r="V83" s="1018"/>
      <c r="W83" s="1018"/>
      <c r="X83" s="1018"/>
      <c r="Y83" s="1018"/>
      <c r="Z83" s="1018"/>
      <c r="AA83" s="1019"/>
    </row>
    <row r="84" spans="1:37" ht="22.5" customHeight="1">
      <c r="A84" s="1020" t="s">
        <v>8</v>
      </c>
      <c r="B84" s="1021"/>
      <c r="C84" s="1021"/>
      <c r="D84" s="1021"/>
      <c r="E84" s="1021"/>
      <c r="F84" s="1021"/>
      <c r="G84" s="1021"/>
      <c r="H84" s="1022"/>
      <c r="I84" s="1023"/>
      <c r="J84" s="1024"/>
      <c r="K84" s="1024"/>
      <c r="L84" s="1025"/>
      <c r="M84" s="1025"/>
      <c r="N84" s="1024"/>
      <c r="O84" s="1025"/>
      <c r="P84" s="1025"/>
      <c r="Q84" s="1024"/>
      <c r="R84" s="1024"/>
      <c r="S84" s="1024"/>
      <c r="T84" s="1024"/>
      <c r="U84" s="1024"/>
      <c r="V84" s="1024"/>
      <c r="W84" s="1024"/>
      <c r="X84" s="1024"/>
      <c r="Y84" s="1024"/>
      <c r="Z84" s="1024"/>
      <c r="AA84" s="1026"/>
      <c r="AC84" s="236" t="s">
        <v>6665</v>
      </c>
    </row>
    <row r="85" spans="1:37" ht="25.2" customHeight="1">
      <c r="A85" s="1027" t="s">
        <v>23</v>
      </c>
      <c r="B85" s="1028"/>
      <c r="C85" s="1028"/>
      <c r="D85" s="1028"/>
      <c r="E85" s="1028"/>
      <c r="F85" s="1028"/>
      <c r="G85" s="1028"/>
      <c r="H85" s="1029"/>
      <c r="I85" s="972" t="s">
        <v>3918</v>
      </c>
      <c r="J85" s="973"/>
      <c r="K85" s="973"/>
      <c r="L85" s="975"/>
      <c r="M85" s="977"/>
      <c r="N85" s="239" t="s">
        <v>3919</v>
      </c>
      <c r="O85" s="975"/>
      <c r="P85" s="977"/>
      <c r="Q85" s="973"/>
      <c r="R85" s="973"/>
      <c r="S85" s="973"/>
      <c r="T85" s="973"/>
      <c r="U85" s="973"/>
      <c r="V85" s="973"/>
      <c r="W85" s="973"/>
      <c r="X85" s="973"/>
      <c r="Y85" s="973"/>
      <c r="Z85" s="973"/>
      <c r="AA85" s="974"/>
    </row>
    <row r="86" spans="1:37" ht="25.2" customHeight="1">
      <c r="A86" s="1030"/>
      <c r="B86" s="1025"/>
      <c r="C86" s="1025"/>
      <c r="D86" s="1025"/>
      <c r="E86" s="1025"/>
      <c r="F86" s="1025"/>
      <c r="G86" s="1025"/>
      <c r="H86" s="1031"/>
      <c r="I86" s="972" t="s">
        <v>3920</v>
      </c>
      <c r="J86" s="973"/>
      <c r="K86" s="973"/>
      <c r="L86" s="975"/>
      <c r="M86" s="976"/>
      <c r="N86" s="976"/>
      <c r="O86" s="976"/>
      <c r="P86" s="977"/>
      <c r="Q86" s="972" t="s">
        <v>3921</v>
      </c>
      <c r="R86" s="973"/>
      <c r="S86" s="974"/>
      <c r="T86" s="975"/>
      <c r="U86" s="976"/>
      <c r="V86" s="976"/>
      <c r="W86" s="976"/>
      <c r="X86" s="976"/>
      <c r="Y86" s="976"/>
      <c r="Z86" s="976"/>
      <c r="AA86" s="977"/>
    </row>
    <row r="87" spans="1:37" ht="25.2" customHeight="1">
      <c r="A87" s="1030"/>
      <c r="B87" s="1025"/>
      <c r="C87" s="1025"/>
      <c r="D87" s="1025"/>
      <c r="E87" s="1025"/>
      <c r="F87" s="1025"/>
      <c r="G87" s="1025"/>
      <c r="H87" s="1031"/>
      <c r="I87" s="972" t="s">
        <v>3922</v>
      </c>
      <c r="J87" s="973"/>
      <c r="K87" s="973"/>
      <c r="L87" s="978"/>
      <c r="M87" s="979"/>
      <c r="N87" s="979"/>
      <c r="O87" s="979"/>
      <c r="P87" s="980"/>
      <c r="Q87" s="972" t="s">
        <v>3923</v>
      </c>
      <c r="R87" s="973"/>
      <c r="S87" s="974"/>
      <c r="T87" s="975"/>
      <c r="U87" s="976"/>
      <c r="V87" s="976"/>
      <c r="W87" s="976"/>
      <c r="X87" s="976"/>
      <c r="Y87" s="976"/>
      <c r="Z87" s="976"/>
      <c r="AA87" s="977"/>
    </row>
    <row r="88" spans="1:37" ht="25.2" customHeight="1">
      <c r="A88" s="1023"/>
      <c r="B88" s="1024"/>
      <c r="C88" s="1024"/>
      <c r="D88" s="1024"/>
      <c r="E88" s="1024"/>
      <c r="F88" s="1024"/>
      <c r="G88" s="1024"/>
      <c r="H88" s="1026"/>
      <c r="I88" s="972" t="s">
        <v>3924</v>
      </c>
      <c r="J88" s="973"/>
      <c r="K88" s="973"/>
      <c r="L88" s="981"/>
      <c r="M88" s="981"/>
      <c r="N88" s="981"/>
      <c r="O88" s="981"/>
      <c r="P88" s="981"/>
      <c r="Q88" s="981"/>
      <c r="R88" s="981"/>
      <c r="S88" s="981"/>
      <c r="T88" s="981"/>
      <c r="U88" s="981"/>
      <c r="V88" s="981"/>
      <c r="W88" s="981"/>
      <c r="X88" s="981"/>
      <c r="Y88" s="981"/>
      <c r="Z88" s="981"/>
      <c r="AA88" s="981"/>
    </row>
    <row r="89" spans="1:37" ht="30" customHeight="1">
      <c r="A89" s="982" t="s">
        <v>3925</v>
      </c>
      <c r="B89" s="983"/>
      <c r="C89" s="983"/>
      <c r="D89" s="983"/>
      <c r="E89" s="983"/>
      <c r="F89" s="983"/>
      <c r="G89" s="983"/>
      <c r="H89" s="984"/>
      <c r="I89" s="444"/>
      <c r="J89" s="445"/>
      <c r="K89" s="446" t="s">
        <v>388</v>
      </c>
      <c r="L89" s="447"/>
      <c r="M89" s="448" t="s">
        <v>112</v>
      </c>
      <c r="N89" s="449"/>
      <c r="O89" s="450"/>
      <c r="U89" s="451"/>
      <c r="V89" s="451"/>
      <c r="W89" s="451"/>
      <c r="X89" s="451"/>
      <c r="Y89" s="451"/>
      <c r="Z89" s="451"/>
      <c r="AA89" s="452"/>
      <c r="AK89" s="240"/>
    </row>
    <row r="90" spans="1:37" ht="15" customHeight="1">
      <c r="A90" s="985"/>
      <c r="B90" s="986"/>
      <c r="C90" s="986"/>
      <c r="D90" s="986"/>
      <c r="E90" s="986"/>
      <c r="F90" s="986"/>
      <c r="G90" s="986"/>
      <c r="H90" s="987"/>
      <c r="I90" s="453" t="s">
        <v>3926</v>
      </c>
      <c r="J90" s="454"/>
      <c r="K90" s="454"/>
      <c r="L90" s="454"/>
      <c r="M90" s="454"/>
      <c r="N90" s="454"/>
      <c r="O90" s="454"/>
      <c r="P90" s="454"/>
      <c r="Q90" s="454"/>
      <c r="R90" s="449"/>
      <c r="S90" s="455"/>
      <c r="T90" s="456"/>
      <c r="U90" s="457"/>
      <c r="V90" s="458"/>
      <c r="W90" s="459" t="s">
        <v>388</v>
      </c>
      <c r="X90" s="460"/>
      <c r="Y90" s="461" t="s">
        <v>112</v>
      </c>
      <c r="Z90" s="461"/>
      <c r="AA90" s="462"/>
    </row>
    <row r="91" spans="1:37" ht="15" customHeight="1">
      <c r="A91" s="988"/>
      <c r="B91" s="989"/>
      <c r="C91" s="989"/>
      <c r="D91" s="989"/>
      <c r="E91" s="989"/>
      <c r="F91" s="989"/>
      <c r="G91" s="989"/>
      <c r="H91" s="990"/>
      <c r="I91" s="463" t="s">
        <v>3927</v>
      </c>
      <c r="J91" s="464"/>
      <c r="K91" s="464"/>
      <c r="L91" s="464"/>
      <c r="M91" s="464"/>
      <c r="N91" s="464"/>
      <c r="O91" s="464"/>
      <c r="P91" s="464"/>
      <c r="Q91" s="464"/>
      <c r="R91" s="465"/>
      <c r="S91" s="466"/>
      <c r="T91" s="467"/>
      <c r="U91" s="468"/>
      <c r="V91" s="469"/>
      <c r="W91" s="464" t="s">
        <v>388</v>
      </c>
      <c r="X91" s="470"/>
      <c r="Y91" s="466" t="s">
        <v>112</v>
      </c>
      <c r="Z91" s="466"/>
      <c r="AA91" s="471"/>
    </row>
    <row r="92" spans="1:37" ht="18" customHeight="1">
      <c r="A92" s="991" t="s">
        <v>3928</v>
      </c>
      <c r="B92" s="992"/>
      <c r="C92" s="992"/>
      <c r="D92" s="992"/>
      <c r="E92" s="992"/>
      <c r="F92" s="992"/>
      <c r="G92" s="992"/>
      <c r="H92" s="993"/>
      <c r="I92" s="472" t="s">
        <v>3783</v>
      </c>
      <c r="J92" s="473" t="s">
        <v>3929</v>
      </c>
      <c r="K92" s="474"/>
      <c r="L92" s="474"/>
      <c r="M92" s="474"/>
      <c r="N92" s="472" t="s">
        <v>3783</v>
      </c>
      <c r="O92" s="473" t="s">
        <v>3930</v>
      </c>
      <c r="P92" s="474"/>
      <c r="Q92" s="474"/>
      <c r="S92" s="461" t="s">
        <v>3935</v>
      </c>
      <c r="T92" s="472" t="s">
        <v>3783</v>
      </c>
      <c r="U92" s="461" t="s">
        <v>3936</v>
      </c>
      <c r="W92" s="473"/>
      <c r="X92" s="474"/>
      <c r="Y92" s="474"/>
      <c r="Z92" s="474"/>
      <c r="AA92" s="475"/>
      <c r="AG92" s="243"/>
    </row>
    <row r="93" spans="1:37" ht="15" customHeight="1">
      <c r="A93" s="994" t="s">
        <v>3931</v>
      </c>
      <c r="B93" s="995"/>
      <c r="C93" s="995"/>
      <c r="D93" s="995"/>
      <c r="E93" s="995"/>
      <c r="F93" s="995"/>
      <c r="G93" s="995"/>
      <c r="H93" s="996"/>
      <c r="I93" s="1000" t="s">
        <v>3932</v>
      </c>
      <c r="J93" s="1001"/>
      <c r="K93" s="1004"/>
      <c r="L93" s="1005"/>
      <c r="M93" s="1005"/>
      <c r="N93" s="1005"/>
      <c r="O93" s="1005"/>
      <c r="P93" s="1005"/>
      <c r="Q93" s="1006"/>
      <c r="R93" s="1006"/>
      <c r="S93" s="1006"/>
      <c r="T93" s="1007"/>
      <c r="U93" s="1008" t="s">
        <v>3933</v>
      </c>
      <c r="V93" s="1008"/>
      <c r="W93" s="1008"/>
      <c r="X93" s="1008"/>
      <c r="Y93" s="1008"/>
      <c r="Z93" s="1008"/>
      <c r="AA93" s="1009"/>
    </row>
    <row r="94" spans="1:37" ht="15" customHeight="1">
      <c r="A94" s="997"/>
      <c r="B94" s="998"/>
      <c r="C94" s="998"/>
      <c r="D94" s="998"/>
      <c r="E94" s="998"/>
      <c r="F94" s="998"/>
      <c r="G94" s="998"/>
      <c r="H94" s="999"/>
      <c r="I94" s="1002"/>
      <c r="J94" s="1003"/>
      <c r="K94" s="1004"/>
      <c r="L94" s="1005"/>
      <c r="M94" s="1005"/>
      <c r="N94" s="1005"/>
      <c r="O94" s="1005"/>
      <c r="P94" s="1005"/>
      <c r="Q94" s="1006"/>
      <c r="R94" s="1006"/>
      <c r="S94" s="1006"/>
      <c r="T94" s="1007"/>
      <c r="U94" s="1010"/>
      <c r="V94" s="1010"/>
      <c r="W94" s="1010"/>
      <c r="X94" s="1010"/>
      <c r="Y94" s="1010"/>
      <c r="Z94" s="1010"/>
      <c r="AA94" s="1011"/>
      <c r="AB94" s="241"/>
      <c r="AC94" s="241"/>
      <c r="AD94" s="241"/>
      <c r="AE94" s="241"/>
      <c r="AF94" s="241"/>
      <c r="AG94" s="241"/>
    </row>
    <row r="95" spans="1:37" ht="15" customHeight="1">
      <c r="A95" s="994" t="s">
        <v>3934</v>
      </c>
      <c r="B95" s="995"/>
      <c r="C95" s="995"/>
      <c r="D95" s="995"/>
      <c r="E95" s="995"/>
      <c r="F95" s="995"/>
      <c r="G95" s="995"/>
      <c r="H95" s="996"/>
      <c r="I95" s="968"/>
      <c r="J95" s="969"/>
      <c r="K95" s="1012"/>
      <c r="L95" s="1012" t="s">
        <v>12</v>
      </c>
      <c r="M95" s="1012"/>
      <c r="N95" s="1012" t="s">
        <v>11</v>
      </c>
      <c r="O95" s="1012"/>
      <c r="P95" s="1012" t="s">
        <v>227</v>
      </c>
      <c r="R95" s="476"/>
      <c r="S95" s="476"/>
      <c r="T95" s="476"/>
      <c r="U95" s="476"/>
      <c r="V95" s="476"/>
      <c r="W95" s="476"/>
      <c r="X95" s="476"/>
      <c r="Y95" s="476"/>
      <c r="Z95" s="476"/>
      <c r="AA95" s="477"/>
      <c r="AB95" s="241"/>
      <c r="AC95" s="241"/>
      <c r="AD95" s="241"/>
      <c r="AE95" s="241"/>
      <c r="AF95" s="241"/>
      <c r="AG95" s="241"/>
    </row>
    <row r="96" spans="1:37" ht="15" customHeight="1">
      <c r="A96" s="997"/>
      <c r="B96" s="998"/>
      <c r="C96" s="998"/>
      <c r="D96" s="998"/>
      <c r="E96" s="998"/>
      <c r="F96" s="998"/>
      <c r="G96" s="998"/>
      <c r="H96" s="999"/>
      <c r="I96" s="970"/>
      <c r="J96" s="971"/>
      <c r="K96" s="1013"/>
      <c r="L96" s="1013"/>
      <c r="M96" s="1013"/>
      <c r="N96" s="1013"/>
      <c r="O96" s="1013"/>
      <c r="P96" s="1013"/>
      <c r="Q96" s="481"/>
      <c r="R96" s="479"/>
      <c r="S96" s="479"/>
      <c r="T96" s="479"/>
      <c r="U96" s="479"/>
      <c r="V96" s="479"/>
      <c r="W96" s="479"/>
      <c r="X96" s="479"/>
      <c r="Y96" s="479"/>
      <c r="Z96" s="479"/>
      <c r="AA96" s="480"/>
      <c r="AB96" s="241"/>
      <c r="AC96" s="241"/>
      <c r="AD96" s="241"/>
      <c r="AE96" s="241"/>
      <c r="AF96" s="241"/>
      <c r="AG96" s="241"/>
    </row>
    <row r="97" spans="1:37" ht="20.100000000000001" customHeight="1">
      <c r="A97" s="482"/>
      <c r="B97" s="482"/>
      <c r="C97" s="482"/>
      <c r="D97" s="482"/>
      <c r="E97" s="482"/>
      <c r="F97" s="482"/>
      <c r="G97" s="482"/>
      <c r="H97" s="482"/>
      <c r="I97" s="482"/>
      <c r="J97" s="482"/>
      <c r="K97" s="482"/>
      <c r="L97" s="482"/>
      <c r="M97" s="482"/>
      <c r="N97" s="482"/>
      <c r="O97" s="482"/>
      <c r="P97" s="482"/>
      <c r="Q97" s="482"/>
      <c r="R97" s="482"/>
      <c r="S97" s="482"/>
      <c r="T97" s="482"/>
      <c r="U97" s="482"/>
      <c r="V97" s="482"/>
      <c r="W97" s="482"/>
      <c r="X97" s="482"/>
      <c r="Y97" s="482"/>
      <c r="Z97" s="482"/>
      <c r="AA97" s="482"/>
      <c r="AB97" s="241"/>
      <c r="AC97" s="241"/>
      <c r="AD97" s="241"/>
      <c r="AE97" s="241"/>
      <c r="AF97" s="241"/>
      <c r="AG97" s="241"/>
    </row>
    <row r="98" spans="1:37" ht="18" customHeight="1">
      <c r="B98" s="437" t="s">
        <v>3937</v>
      </c>
      <c r="C98" s="243" t="s">
        <v>16092</v>
      </c>
      <c r="E98" s="243"/>
      <c r="F98" s="243"/>
      <c r="G98" s="243"/>
      <c r="H98" s="243"/>
      <c r="I98" s="483"/>
      <c r="J98" s="483"/>
      <c r="K98" s="483"/>
      <c r="L98" s="483"/>
      <c r="M98" s="483"/>
      <c r="N98" s="483"/>
      <c r="O98" s="483"/>
      <c r="P98" s="483"/>
      <c r="Q98" s="483"/>
      <c r="R98" s="484"/>
      <c r="S98" s="483"/>
      <c r="T98" s="483"/>
      <c r="U98" s="483"/>
      <c r="V98" s="483"/>
      <c r="W98" s="243"/>
      <c r="X98" s="243"/>
      <c r="Y98" s="243"/>
      <c r="Z98" s="243"/>
      <c r="AA98" s="243"/>
      <c r="AB98" s="243"/>
      <c r="AE98" s="244"/>
    </row>
    <row r="99" spans="1:37" ht="30" customHeight="1">
      <c r="B99" s="485" t="s">
        <v>3938</v>
      </c>
      <c r="C99" s="1032" t="s">
        <v>16093</v>
      </c>
      <c r="D99" s="1032"/>
      <c r="E99" s="1032"/>
      <c r="F99" s="1032"/>
      <c r="G99" s="1032"/>
      <c r="H99" s="1032"/>
      <c r="I99" s="1032"/>
      <c r="J99" s="1032"/>
      <c r="K99" s="1032"/>
      <c r="L99" s="1032"/>
      <c r="M99" s="1032"/>
      <c r="N99" s="1032"/>
      <c r="O99" s="1032"/>
      <c r="P99" s="1032"/>
      <c r="Q99" s="1032"/>
      <c r="R99" s="1032"/>
      <c r="S99" s="1032"/>
      <c r="T99" s="1032"/>
      <c r="U99" s="1032"/>
      <c r="V99" s="1032"/>
      <c r="W99" s="1032"/>
      <c r="X99" s="1032"/>
      <c r="Y99" s="1032"/>
      <c r="Z99" s="1032"/>
      <c r="AA99" s="1032"/>
      <c r="AE99" s="244"/>
    </row>
    <row r="100" spans="1:37" ht="7.95" customHeight="1">
      <c r="D100" s="486"/>
      <c r="E100" s="486"/>
      <c r="F100" s="486"/>
      <c r="G100" s="486"/>
      <c r="H100" s="486"/>
      <c r="I100" s="486"/>
      <c r="J100" s="486"/>
      <c r="K100" s="486"/>
      <c r="L100" s="486"/>
      <c r="M100" s="486"/>
      <c r="N100" s="486"/>
      <c r="O100" s="486"/>
      <c r="P100" s="486"/>
      <c r="Q100" s="486"/>
      <c r="R100" s="486"/>
      <c r="S100" s="486"/>
      <c r="T100" s="486"/>
      <c r="U100" s="486"/>
      <c r="V100" s="486"/>
      <c r="W100" s="486"/>
      <c r="X100" s="486"/>
      <c r="Y100" s="486"/>
      <c r="Z100" s="486"/>
      <c r="AA100" s="486"/>
    </row>
    <row r="101" spans="1:37" ht="25.05" customHeight="1">
      <c r="A101" s="441" t="s">
        <v>3939</v>
      </c>
      <c r="H101" s="442"/>
      <c r="I101" s="442"/>
      <c r="V101" s="442"/>
      <c r="W101" s="442"/>
      <c r="X101" s="442"/>
      <c r="Y101" s="442"/>
      <c r="Z101" s="442"/>
      <c r="AA101" s="442"/>
    </row>
    <row r="102" spans="1:37" ht="12.45" customHeight="1">
      <c r="A102" s="1014" t="s">
        <v>3917</v>
      </c>
      <c r="B102" s="1015"/>
      <c r="C102" s="1015"/>
      <c r="D102" s="1015"/>
      <c r="E102" s="1015"/>
      <c r="F102" s="1015"/>
      <c r="G102" s="1015"/>
      <c r="H102" s="1016"/>
      <c r="I102" s="1017"/>
      <c r="J102" s="1018"/>
      <c r="K102" s="1018"/>
      <c r="L102" s="1018"/>
      <c r="M102" s="1018"/>
      <c r="N102" s="1018"/>
      <c r="O102" s="1018"/>
      <c r="P102" s="1018"/>
      <c r="Q102" s="1018"/>
      <c r="R102" s="1018"/>
      <c r="S102" s="1018"/>
      <c r="T102" s="1018"/>
      <c r="U102" s="1018"/>
      <c r="V102" s="1018"/>
      <c r="W102" s="1018"/>
      <c r="X102" s="1018"/>
      <c r="Y102" s="1018"/>
      <c r="Z102" s="1018"/>
      <c r="AA102" s="1019"/>
    </row>
    <row r="103" spans="1:37" ht="22.5" customHeight="1">
      <c r="A103" s="1020" t="s">
        <v>8</v>
      </c>
      <c r="B103" s="1021"/>
      <c r="C103" s="1021"/>
      <c r="D103" s="1021"/>
      <c r="E103" s="1021"/>
      <c r="F103" s="1021"/>
      <c r="G103" s="1021"/>
      <c r="H103" s="1022"/>
      <c r="I103" s="1023"/>
      <c r="J103" s="1024"/>
      <c r="K103" s="1024"/>
      <c r="L103" s="1025"/>
      <c r="M103" s="1025"/>
      <c r="N103" s="1024"/>
      <c r="O103" s="1025"/>
      <c r="P103" s="1025"/>
      <c r="Q103" s="1024"/>
      <c r="R103" s="1024"/>
      <c r="S103" s="1024"/>
      <c r="T103" s="1024"/>
      <c r="U103" s="1024"/>
      <c r="V103" s="1024"/>
      <c r="W103" s="1024"/>
      <c r="X103" s="1024"/>
      <c r="Y103" s="1024"/>
      <c r="Z103" s="1024"/>
      <c r="AA103" s="1026"/>
      <c r="AC103" s="236" t="s">
        <v>6666</v>
      </c>
    </row>
    <row r="104" spans="1:37" ht="25.2" customHeight="1">
      <c r="A104" s="1027" t="s">
        <v>23</v>
      </c>
      <c r="B104" s="1028"/>
      <c r="C104" s="1028"/>
      <c r="D104" s="1028"/>
      <c r="E104" s="1028"/>
      <c r="F104" s="1028"/>
      <c r="G104" s="1028"/>
      <c r="H104" s="1029"/>
      <c r="I104" s="972" t="s">
        <v>3918</v>
      </c>
      <c r="J104" s="973"/>
      <c r="K104" s="973"/>
      <c r="L104" s="975"/>
      <c r="M104" s="977"/>
      <c r="N104" s="239" t="s">
        <v>3919</v>
      </c>
      <c r="O104" s="975"/>
      <c r="P104" s="977"/>
      <c r="Q104" s="973"/>
      <c r="R104" s="973"/>
      <c r="S104" s="973"/>
      <c r="T104" s="973"/>
      <c r="U104" s="973"/>
      <c r="V104" s="973"/>
      <c r="W104" s="973"/>
      <c r="X104" s="973"/>
      <c r="Y104" s="973"/>
      <c r="Z104" s="973"/>
      <c r="AA104" s="974"/>
    </row>
    <row r="105" spans="1:37" ht="25.2" customHeight="1">
      <c r="A105" s="1030"/>
      <c r="B105" s="1025"/>
      <c r="C105" s="1025"/>
      <c r="D105" s="1025"/>
      <c r="E105" s="1025"/>
      <c r="F105" s="1025"/>
      <c r="G105" s="1025"/>
      <c r="H105" s="1031"/>
      <c r="I105" s="972" t="s">
        <v>3920</v>
      </c>
      <c r="J105" s="973"/>
      <c r="K105" s="973"/>
      <c r="L105" s="975"/>
      <c r="M105" s="976"/>
      <c r="N105" s="976"/>
      <c r="O105" s="976"/>
      <c r="P105" s="977"/>
      <c r="Q105" s="972" t="s">
        <v>3921</v>
      </c>
      <c r="R105" s="973"/>
      <c r="S105" s="974"/>
      <c r="T105" s="975"/>
      <c r="U105" s="976"/>
      <c r="V105" s="976"/>
      <c r="W105" s="976"/>
      <c r="X105" s="976"/>
      <c r="Y105" s="976"/>
      <c r="Z105" s="976"/>
      <c r="AA105" s="977"/>
    </row>
    <row r="106" spans="1:37" ht="25.2" customHeight="1">
      <c r="A106" s="1030"/>
      <c r="B106" s="1025"/>
      <c r="C106" s="1025"/>
      <c r="D106" s="1025"/>
      <c r="E106" s="1025"/>
      <c r="F106" s="1025"/>
      <c r="G106" s="1025"/>
      <c r="H106" s="1031"/>
      <c r="I106" s="972" t="s">
        <v>3922</v>
      </c>
      <c r="J106" s="973"/>
      <c r="K106" s="973"/>
      <c r="L106" s="978"/>
      <c r="M106" s="979"/>
      <c r="N106" s="979"/>
      <c r="O106" s="979"/>
      <c r="P106" s="980"/>
      <c r="Q106" s="972" t="s">
        <v>3923</v>
      </c>
      <c r="R106" s="973"/>
      <c r="S106" s="974"/>
      <c r="T106" s="975"/>
      <c r="U106" s="976"/>
      <c r="V106" s="976"/>
      <c r="W106" s="976"/>
      <c r="X106" s="976"/>
      <c r="Y106" s="976"/>
      <c r="Z106" s="976"/>
      <c r="AA106" s="977"/>
    </row>
    <row r="107" spans="1:37" ht="25.2" customHeight="1">
      <c r="A107" s="1023"/>
      <c r="B107" s="1024"/>
      <c r="C107" s="1024"/>
      <c r="D107" s="1024"/>
      <c r="E107" s="1024"/>
      <c r="F107" s="1024"/>
      <c r="G107" s="1024"/>
      <c r="H107" s="1026"/>
      <c r="I107" s="972" t="s">
        <v>3924</v>
      </c>
      <c r="J107" s="973"/>
      <c r="K107" s="973"/>
      <c r="L107" s="981"/>
      <c r="M107" s="981"/>
      <c r="N107" s="981"/>
      <c r="O107" s="981"/>
      <c r="P107" s="981"/>
      <c r="Q107" s="981"/>
      <c r="R107" s="981"/>
      <c r="S107" s="981"/>
      <c r="T107" s="981"/>
      <c r="U107" s="981"/>
      <c r="V107" s="981"/>
      <c r="W107" s="981"/>
      <c r="X107" s="981"/>
      <c r="Y107" s="981"/>
      <c r="Z107" s="981"/>
      <c r="AA107" s="981"/>
    </row>
    <row r="108" spans="1:37" ht="30" customHeight="1">
      <c r="A108" s="982" t="s">
        <v>3925</v>
      </c>
      <c r="B108" s="983"/>
      <c r="C108" s="983"/>
      <c r="D108" s="983"/>
      <c r="E108" s="983"/>
      <c r="F108" s="983"/>
      <c r="G108" s="983"/>
      <c r="H108" s="984"/>
      <c r="I108" s="444"/>
      <c r="J108" s="445"/>
      <c r="K108" s="446" t="s">
        <v>388</v>
      </c>
      <c r="L108" s="447"/>
      <c r="M108" s="448" t="s">
        <v>112</v>
      </c>
      <c r="N108" s="449"/>
      <c r="O108" s="450"/>
      <c r="U108" s="451"/>
      <c r="V108" s="451"/>
      <c r="W108" s="451"/>
      <c r="X108" s="451"/>
      <c r="Y108" s="451"/>
      <c r="Z108" s="451"/>
      <c r="AA108" s="452"/>
      <c r="AK108" s="240"/>
    </row>
    <row r="109" spans="1:37" ht="15" customHeight="1">
      <c r="A109" s="985"/>
      <c r="B109" s="986"/>
      <c r="C109" s="986"/>
      <c r="D109" s="986"/>
      <c r="E109" s="986"/>
      <c r="F109" s="986"/>
      <c r="G109" s="986"/>
      <c r="H109" s="987"/>
      <c r="I109" s="453" t="s">
        <v>3926</v>
      </c>
      <c r="J109" s="454"/>
      <c r="K109" s="454"/>
      <c r="L109" s="454"/>
      <c r="M109" s="454"/>
      <c r="N109" s="454"/>
      <c r="O109" s="454"/>
      <c r="P109" s="454"/>
      <c r="Q109" s="454"/>
      <c r="R109" s="449"/>
      <c r="S109" s="455"/>
      <c r="T109" s="456"/>
      <c r="U109" s="457"/>
      <c r="V109" s="458"/>
      <c r="W109" s="459" t="s">
        <v>388</v>
      </c>
      <c r="X109" s="460"/>
      <c r="Y109" s="461" t="s">
        <v>112</v>
      </c>
      <c r="Z109" s="461"/>
      <c r="AA109" s="462"/>
    </row>
    <row r="110" spans="1:37" ht="15" customHeight="1">
      <c r="A110" s="988"/>
      <c r="B110" s="989"/>
      <c r="C110" s="989"/>
      <c r="D110" s="989"/>
      <c r="E110" s="989"/>
      <c r="F110" s="989"/>
      <c r="G110" s="989"/>
      <c r="H110" s="990"/>
      <c r="I110" s="463" t="s">
        <v>3927</v>
      </c>
      <c r="J110" s="464"/>
      <c r="K110" s="464"/>
      <c r="L110" s="464"/>
      <c r="M110" s="464"/>
      <c r="N110" s="464"/>
      <c r="O110" s="464"/>
      <c r="P110" s="464"/>
      <c r="Q110" s="464"/>
      <c r="R110" s="465"/>
      <c r="S110" s="466"/>
      <c r="T110" s="467"/>
      <c r="U110" s="468"/>
      <c r="V110" s="469"/>
      <c r="W110" s="464" t="s">
        <v>388</v>
      </c>
      <c r="X110" s="470"/>
      <c r="Y110" s="466" t="s">
        <v>112</v>
      </c>
      <c r="Z110" s="466"/>
      <c r="AA110" s="471"/>
    </row>
    <row r="111" spans="1:37" ht="18" customHeight="1">
      <c r="A111" s="991" t="s">
        <v>3928</v>
      </c>
      <c r="B111" s="992"/>
      <c r="C111" s="992"/>
      <c r="D111" s="992"/>
      <c r="E111" s="992"/>
      <c r="F111" s="992"/>
      <c r="G111" s="992"/>
      <c r="H111" s="993"/>
      <c r="I111" s="472" t="s">
        <v>3783</v>
      </c>
      <c r="J111" s="473" t="s">
        <v>3929</v>
      </c>
      <c r="K111" s="474"/>
      <c r="L111" s="474"/>
      <c r="M111" s="474"/>
      <c r="N111" s="472" t="s">
        <v>3783</v>
      </c>
      <c r="O111" s="473" t="s">
        <v>3930</v>
      </c>
      <c r="P111" s="474"/>
      <c r="Q111" s="474"/>
      <c r="S111" s="461" t="s">
        <v>3935</v>
      </c>
      <c r="T111" s="472" t="s">
        <v>3783</v>
      </c>
      <c r="U111" s="461" t="s">
        <v>3936</v>
      </c>
      <c r="W111" s="473"/>
      <c r="X111" s="474"/>
      <c r="Y111" s="474"/>
      <c r="Z111" s="474"/>
      <c r="AA111" s="475"/>
      <c r="AG111" s="243"/>
    </row>
    <row r="112" spans="1:37" ht="15" customHeight="1">
      <c r="A112" s="994" t="s">
        <v>3931</v>
      </c>
      <c r="B112" s="995"/>
      <c r="C112" s="995"/>
      <c r="D112" s="995"/>
      <c r="E112" s="995"/>
      <c r="F112" s="995"/>
      <c r="G112" s="995"/>
      <c r="H112" s="996"/>
      <c r="I112" s="1000" t="s">
        <v>3932</v>
      </c>
      <c r="J112" s="1001"/>
      <c r="K112" s="1004"/>
      <c r="L112" s="1005"/>
      <c r="M112" s="1005"/>
      <c r="N112" s="1005"/>
      <c r="O112" s="1005"/>
      <c r="P112" s="1005"/>
      <c r="Q112" s="1006"/>
      <c r="R112" s="1006"/>
      <c r="S112" s="1006"/>
      <c r="T112" s="1007"/>
      <c r="U112" s="1008" t="s">
        <v>3933</v>
      </c>
      <c r="V112" s="1008"/>
      <c r="W112" s="1008"/>
      <c r="X112" s="1008"/>
      <c r="Y112" s="1008"/>
      <c r="Z112" s="1008"/>
      <c r="AA112" s="1009"/>
    </row>
    <row r="113" spans="1:37" ht="15" customHeight="1">
      <c r="A113" s="997"/>
      <c r="B113" s="998"/>
      <c r="C113" s="998"/>
      <c r="D113" s="998"/>
      <c r="E113" s="998"/>
      <c r="F113" s="998"/>
      <c r="G113" s="998"/>
      <c r="H113" s="999"/>
      <c r="I113" s="1002"/>
      <c r="J113" s="1003"/>
      <c r="K113" s="1004"/>
      <c r="L113" s="1005"/>
      <c r="M113" s="1005"/>
      <c r="N113" s="1005"/>
      <c r="O113" s="1005"/>
      <c r="P113" s="1005"/>
      <c r="Q113" s="1006"/>
      <c r="R113" s="1006"/>
      <c r="S113" s="1006"/>
      <c r="T113" s="1007"/>
      <c r="U113" s="1010"/>
      <c r="V113" s="1010"/>
      <c r="W113" s="1010"/>
      <c r="X113" s="1010"/>
      <c r="Y113" s="1010"/>
      <c r="Z113" s="1010"/>
      <c r="AA113" s="1011"/>
      <c r="AB113" s="241"/>
      <c r="AC113" s="241"/>
      <c r="AD113" s="241"/>
      <c r="AE113" s="241"/>
      <c r="AF113" s="241"/>
      <c r="AG113" s="241"/>
    </row>
    <row r="114" spans="1:37" ht="15" customHeight="1">
      <c r="A114" s="994" t="s">
        <v>3934</v>
      </c>
      <c r="B114" s="995"/>
      <c r="C114" s="995"/>
      <c r="D114" s="995"/>
      <c r="E114" s="995"/>
      <c r="F114" s="995"/>
      <c r="G114" s="995"/>
      <c r="H114" s="996"/>
      <c r="I114" s="968"/>
      <c r="J114" s="969"/>
      <c r="K114" s="1012"/>
      <c r="L114" s="1012" t="s">
        <v>12</v>
      </c>
      <c r="M114" s="1012"/>
      <c r="N114" s="1012" t="s">
        <v>11</v>
      </c>
      <c r="O114" s="1012"/>
      <c r="P114" s="1012" t="s">
        <v>227</v>
      </c>
      <c r="R114" s="476"/>
      <c r="S114" s="476"/>
      <c r="T114" s="476"/>
      <c r="U114" s="476"/>
      <c r="V114" s="476"/>
      <c r="W114" s="476"/>
      <c r="X114" s="476"/>
      <c r="Y114" s="476"/>
      <c r="Z114" s="476"/>
      <c r="AA114" s="477"/>
      <c r="AB114" s="241"/>
      <c r="AC114" s="241"/>
      <c r="AD114" s="241"/>
      <c r="AE114" s="241"/>
      <c r="AF114" s="241"/>
      <c r="AG114" s="241"/>
    </row>
    <row r="115" spans="1:37" ht="15" customHeight="1">
      <c r="A115" s="997"/>
      <c r="B115" s="998"/>
      <c r="C115" s="998"/>
      <c r="D115" s="998"/>
      <c r="E115" s="998"/>
      <c r="F115" s="998"/>
      <c r="G115" s="998"/>
      <c r="H115" s="999"/>
      <c r="I115" s="970"/>
      <c r="J115" s="971"/>
      <c r="K115" s="1013"/>
      <c r="L115" s="1013"/>
      <c r="M115" s="1013"/>
      <c r="N115" s="1013"/>
      <c r="O115" s="1013"/>
      <c r="P115" s="1013"/>
      <c r="Q115" s="481"/>
      <c r="R115" s="479"/>
      <c r="S115" s="479"/>
      <c r="T115" s="479"/>
      <c r="U115" s="479"/>
      <c r="V115" s="479"/>
      <c r="W115" s="479"/>
      <c r="X115" s="479"/>
      <c r="Y115" s="479"/>
      <c r="Z115" s="479"/>
      <c r="AA115" s="480"/>
      <c r="AB115" s="241"/>
      <c r="AC115" s="241"/>
      <c r="AD115" s="241"/>
      <c r="AE115" s="241"/>
      <c r="AF115" s="241"/>
      <c r="AG115" s="241"/>
    </row>
    <row r="116" spans="1:37" ht="20.100000000000001" customHeight="1">
      <c r="A116" s="482"/>
      <c r="B116" s="482"/>
      <c r="C116" s="482"/>
      <c r="D116" s="482"/>
      <c r="E116" s="482"/>
      <c r="F116" s="482"/>
      <c r="G116" s="482"/>
      <c r="H116" s="482"/>
      <c r="I116" s="482"/>
      <c r="J116" s="482"/>
      <c r="K116" s="482"/>
      <c r="L116" s="482"/>
      <c r="M116" s="482"/>
      <c r="N116" s="482"/>
      <c r="O116" s="482"/>
      <c r="P116" s="482"/>
      <c r="Q116" s="482"/>
      <c r="R116" s="482"/>
      <c r="S116" s="482"/>
      <c r="T116" s="482"/>
      <c r="U116" s="482"/>
      <c r="V116" s="482"/>
      <c r="W116" s="482"/>
      <c r="X116" s="478"/>
      <c r="Y116" s="478"/>
      <c r="Z116" s="478"/>
      <c r="AA116" s="478"/>
      <c r="AB116" s="241"/>
      <c r="AC116" s="241"/>
      <c r="AD116" s="241"/>
      <c r="AE116" s="241"/>
      <c r="AF116" s="241"/>
      <c r="AG116" s="241"/>
    </row>
    <row r="117" spans="1:37" ht="12.45" customHeight="1">
      <c r="A117" s="1014" t="s">
        <v>3917</v>
      </c>
      <c r="B117" s="1015"/>
      <c r="C117" s="1015"/>
      <c r="D117" s="1015"/>
      <c r="E117" s="1015"/>
      <c r="F117" s="1015"/>
      <c r="G117" s="1015"/>
      <c r="H117" s="1016"/>
      <c r="I117" s="1017"/>
      <c r="J117" s="1018"/>
      <c r="K117" s="1018"/>
      <c r="L117" s="1018"/>
      <c r="M117" s="1018"/>
      <c r="N117" s="1018"/>
      <c r="O117" s="1018"/>
      <c r="P117" s="1018"/>
      <c r="Q117" s="1018"/>
      <c r="R117" s="1018"/>
      <c r="S117" s="1018"/>
      <c r="T117" s="1018"/>
      <c r="U117" s="1018"/>
      <c r="V117" s="1018"/>
      <c r="W117" s="1018"/>
      <c r="X117" s="1018"/>
      <c r="Y117" s="1018"/>
      <c r="Z117" s="1018"/>
      <c r="AA117" s="1019"/>
    </row>
    <row r="118" spans="1:37" ht="22.5" customHeight="1">
      <c r="A118" s="1020" t="s">
        <v>8</v>
      </c>
      <c r="B118" s="1021"/>
      <c r="C118" s="1021"/>
      <c r="D118" s="1021"/>
      <c r="E118" s="1021"/>
      <c r="F118" s="1021"/>
      <c r="G118" s="1021"/>
      <c r="H118" s="1022"/>
      <c r="I118" s="1023"/>
      <c r="J118" s="1024"/>
      <c r="K118" s="1024"/>
      <c r="L118" s="1025"/>
      <c r="M118" s="1025"/>
      <c r="N118" s="1024"/>
      <c r="O118" s="1025"/>
      <c r="P118" s="1025"/>
      <c r="Q118" s="1024"/>
      <c r="R118" s="1024"/>
      <c r="S118" s="1024"/>
      <c r="T118" s="1024"/>
      <c r="U118" s="1024"/>
      <c r="V118" s="1024"/>
      <c r="W118" s="1024"/>
      <c r="X118" s="1024"/>
      <c r="Y118" s="1024"/>
      <c r="Z118" s="1024"/>
      <c r="AA118" s="1026"/>
      <c r="AC118" s="236" t="s">
        <v>6667</v>
      </c>
    </row>
    <row r="119" spans="1:37" ht="25.2" customHeight="1">
      <c r="A119" s="1027" t="s">
        <v>23</v>
      </c>
      <c r="B119" s="1028"/>
      <c r="C119" s="1028"/>
      <c r="D119" s="1028"/>
      <c r="E119" s="1028"/>
      <c r="F119" s="1028"/>
      <c r="G119" s="1028"/>
      <c r="H119" s="1029"/>
      <c r="I119" s="972" t="s">
        <v>3918</v>
      </c>
      <c r="J119" s="973"/>
      <c r="K119" s="973"/>
      <c r="L119" s="975"/>
      <c r="M119" s="977"/>
      <c r="N119" s="239" t="s">
        <v>3919</v>
      </c>
      <c r="O119" s="975"/>
      <c r="P119" s="977"/>
      <c r="Q119" s="973"/>
      <c r="R119" s="973"/>
      <c r="S119" s="973"/>
      <c r="T119" s="973"/>
      <c r="U119" s="973"/>
      <c r="V119" s="973"/>
      <c r="W119" s="973"/>
      <c r="X119" s="973"/>
      <c r="Y119" s="973"/>
      <c r="Z119" s="973"/>
      <c r="AA119" s="974"/>
    </row>
    <row r="120" spans="1:37" ht="25.2" customHeight="1">
      <c r="A120" s="1030"/>
      <c r="B120" s="1025"/>
      <c r="C120" s="1025"/>
      <c r="D120" s="1025"/>
      <c r="E120" s="1025"/>
      <c r="F120" s="1025"/>
      <c r="G120" s="1025"/>
      <c r="H120" s="1031"/>
      <c r="I120" s="972" t="s">
        <v>3920</v>
      </c>
      <c r="J120" s="973"/>
      <c r="K120" s="973"/>
      <c r="L120" s="975"/>
      <c r="M120" s="976"/>
      <c r="N120" s="976"/>
      <c r="O120" s="976"/>
      <c r="P120" s="977"/>
      <c r="Q120" s="972" t="s">
        <v>3921</v>
      </c>
      <c r="R120" s="973"/>
      <c r="S120" s="974"/>
      <c r="T120" s="975"/>
      <c r="U120" s="976"/>
      <c r="V120" s="976"/>
      <c r="W120" s="976"/>
      <c r="X120" s="976"/>
      <c r="Y120" s="976"/>
      <c r="Z120" s="976"/>
      <c r="AA120" s="977"/>
    </row>
    <row r="121" spans="1:37" ht="25.2" customHeight="1">
      <c r="A121" s="1030"/>
      <c r="B121" s="1025"/>
      <c r="C121" s="1025"/>
      <c r="D121" s="1025"/>
      <c r="E121" s="1025"/>
      <c r="F121" s="1025"/>
      <c r="G121" s="1025"/>
      <c r="H121" s="1031"/>
      <c r="I121" s="972" t="s">
        <v>3922</v>
      </c>
      <c r="J121" s="973"/>
      <c r="K121" s="973"/>
      <c r="L121" s="978"/>
      <c r="M121" s="979"/>
      <c r="N121" s="979"/>
      <c r="O121" s="979"/>
      <c r="P121" s="980"/>
      <c r="Q121" s="972" t="s">
        <v>3923</v>
      </c>
      <c r="R121" s="973"/>
      <c r="S121" s="974"/>
      <c r="T121" s="975"/>
      <c r="U121" s="976"/>
      <c r="V121" s="976"/>
      <c r="W121" s="976"/>
      <c r="X121" s="976"/>
      <c r="Y121" s="976"/>
      <c r="Z121" s="976"/>
      <c r="AA121" s="977"/>
    </row>
    <row r="122" spans="1:37" ht="25.2" customHeight="1">
      <c r="A122" s="1023"/>
      <c r="B122" s="1024"/>
      <c r="C122" s="1024"/>
      <c r="D122" s="1024"/>
      <c r="E122" s="1024"/>
      <c r="F122" s="1024"/>
      <c r="G122" s="1024"/>
      <c r="H122" s="1026"/>
      <c r="I122" s="972" t="s">
        <v>3924</v>
      </c>
      <c r="J122" s="973"/>
      <c r="K122" s="973"/>
      <c r="L122" s="981"/>
      <c r="M122" s="981"/>
      <c r="N122" s="981"/>
      <c r="O122" s="981"/>
      <c r="P122" s="981"/>
      <c r="Q122" s="981"/>
      <c r="R122" s="981"/>
      <c r="S122" s="981"/>
      <c r="T122" s="981"/>
      <c r="U122" s="981"/>
      <c r="V122" s="981"/>
      <c r="W122" s="981"/>
      <c r="X122" s="981"/>
      <c r="Y122" s="981"/>
      <c r="Z122" s="981"/>
      <c r="AA122" s="981"/>
    </row>
    <row r="123" spans="1:37" ht="30" customHeight="1">
      <c r="A123" s="982" t="s">
        <v>3925</v>
      </c>
      <c r="B123" s="983"/>
      <c r="C123" s="983"/>
      <c r="D123" s="983"/>
      <c r="E123" s="983"/>
      <c r="F123" s="983"/>
      <c r="G123" s="983"/>
      <c r="H123" s="984"/>
      <c r="I123" s="444"/>
      <c r="J123" s="445"/>
      <c r="K123" s="446" t="s">
        <v>388</v>
      </c>
      <c r="L123" s="447"/>
      <c r="M123" s="448" t="s">
        <v>112</v>
      </c>
      <c r="N123" s="449"/>
      <c r="O123" s="450"/>
      <c r="U123" s="451"/>
      <c r="V123" s="451"/>
      <c r="W123" s="451"/>
      <c r="X123" s="451"/>
      <c r="Y123" s="451"/>
      <c r="Z123" s="451"/>
      <c r="AA123" s="452"/>
      <c r="AK123" s="240"/>
    </row>
    <row r="124" spans="1:37" ht="15" customHeight="1">
      <c r="A124" s="985"/>
      <c r="B124" s="986"/>
      <c r="C124" s="986"/>
      <c r="D124" s="986"/>
      <c r="E124" s="986"/>
      <c r="F124" s="986"/>
      <c r="G124" s="986"/>
      <c r="H124" s="987"/>
      <c r="I124" s="453" t="s">
        <v>3926</v>
      </c>
      <c r="J124" s="454"/>
      <c r="K124" s="454"/>
      <c r="L124" s="454"/>
      <c r="M124" s="454"/>
      <c r="N124" s="454"/>
      <c r="O124" s="454"/>
      <c r="P124" s="454"/>
      <c r="Q124" s="454"/>
      <c r="R124" s="449"/>
      <c r="S124" s="455"/>
      <c r="T124" s="456"/>
      <c r="U124" s="457"/>
      <c r="V124" s="458"/>
      <c r="W124" s="459" t="s">
        <v>388</v>
      </c>
      <c r="X124" s="460"/>
      <c r="Y124" s="461" t="s">
        <v>112</v>
      </c>
      <c r="Z124" s="461"/>
      <c r="AA124" s="462"/>
    </row>
    <row r="125" spans="1:37" ht="15" customHeight="1">
      <c r="A125" s="988"/>
      <c r="B125" s="989"/>
      <c r="C125" s="989"/>
      <c r="D125" s="989"/>
      <c r="E125" s="989"/>
      <c r="F125" s="989"/>
      <c r="G125" s="989"/>
      <c r="H125" s="990"/>
      <c r="I125" s="463" t="s">
        <v>3927</v>
      </c>
      <c r="J125" s="464"/>
      <c r="K125" s="464"/>
      <c r="L125" s="464"/>
      <c r="M125" s="464"/>
      <c r="N125" s="464"/>
      <c r="O125" s="464"/>
      <c r="P125" s="464"/>
      <c r="Q125" s="464"/>
      <c r="R125" s="465"/>
      <c r="S125" s="466"/>
      <c r="T125" s="467"/>
      <c r="U125" s="468"/>
      <c r="V125" s="469"/>
      <c r="W125" s="464" t="s">
        <v>388</v>
      </c>
      <c r="X125" s="470"/>
      <c r="Y125" s="466" t="s">
        <v>112</v>
      </c>
      <c r="Z125" s="466"/>
      <c r="AA125" s="471"/>
    </row>
    <row r="126" spans="1:37" ht="18" customHeight="1">
      <c r="A126" s="991" t="s">
        <v>3928</v>
      </c>
      <c r="B126" s="992"/>
      <c r="C126" s="992"/>
      <c r="D126" s="992"/>
      <c r="E126" s="992"/>
      <c r="F126" s="992"/>
      <c r="G126" s="992"/>
      <c r="H126" s="993"/>
      <c r="I126" s="472" t="s">
        <v>3783</v>
      </c>
      <c r="J126" s="473" t="s">
        <v>3929</v>
      </c>
      <c r="K126" s="474"/>
      <c r="L126" s="474"/>
      <c r="M126" s="474"/>
      <c r="N126" s="472" t="s">
        <v>3783</v>
      </c>
      <c r="O126" s="473" t="s">
        <v>3930</v>
      </c>
      <c r="P126" s="474"/>
      <c r="Q126" s="474"/>
      <c r="S126" s="461" t="s">
        <v>3935</v>
      </c>
      <c r="T126" s="472" t="s">
        <v>3783</v>
      </c>
      <c r="U126" s="461" t="s">
        <v>3936</v>
      </c>
      <c r="W126" s="473"/>
      <c r="X126" s="474"/>
      <c r="Y126" s="474"/>
      <c r="Z126" s="474"/>
      <c r="AA126" s="475"/>
      <c r="AG126" s="243"/>
    </row>
    <row r="127" spans="1:37" ht="15" customHeight="1">
      <c r="A127" s="994" t="s">
        <v>3931</v>
      </c>
      <c r="B127" s="995"/>
      <c r="C127" s="995"/>
      <c r="D127" s="995"/>
      <c r="E127" s="995"/>
      <c r="F127" s="995"/>
      <c r="G127" s="995"/>
      <c r="H127" s="996"/>
      <c r="I127" s="1000" t="s">
        <v>3932</v>
      </c>
      <c r="J127" s="1001"/>
      <c r="K127" s="1004"/>
      <c r="L127" s="1005"/>
      <c r="M127" s="1005"/>
      <c r="N127" s="1005"/>
      <c r="O127" s="1005"/>
      <c r="P127" s="1005"/>
      <c r="Q127" s="1006"/>
      <c r="R127" s="1006"/>
      <c r="S127" s="1006"/>
      <c r="T127" s="1007"/>
      <c r="U127" s="1008" t="s">
        <v>3933</v>
      </c>
      <c r="V127" s="1008"/>
      <c r="W127" s="1008"/>
      <c r="X127" s="1008"/>
      <c r="Y127" s="1008"/>
      <c r="Z127" s="1008"/>
      <c r="AA127" s="1009"/>
    </row>
    <row r="128" spans="1:37" ht="15" customHeight="1">
      <c r="A128" s="997"/>
      <c r="B128" s="998"/>
      <c r="C128" s="998"/>
      <c r="D128" s="998"/>
      <c r="E128" s="998"/>
      <c r="F128" s="998"/>
      <c r="G128" s="998"/>
      <c r="H128" s="999"/>
      <c r="I128" s="1002"/>
      <c r="J128" s="1003"/>
      <c r="K128" s="1004"/>
      <c r="L128" s="1005"/>
      <c r="M128" s="1005"/>
      <c r="N128" s="1005"/>
      <c r="O128" s="1005"/>
      <c r="P128" s="1005"/>
      <c r="Q128" s="1006"/>
      <c r="R128" s="1006"/>
      <c r="S128" s="1006"/>
      <c r="T128" s="1007"/>
      <c r="U128" s="1010"/>
      <c r="V128" s="1010"/>
      <c r="W128" s="1010"/>
      <c r="X128" s="1010"/>
      <c r="Y128" s="1010"/>
      <c r="Z128" s="1010"/>
      <c r="AA128" s="1011"/>
      <c r="AB128" s="241"/>
      <c r="AC128" s="241"/>
      <c r="AD128" s="241"/>
      <c r="AE128" s="241"/>
      <c r="AF128" s="241"/>
      <c r="AG128" s="241"/>
    </row>
    <row r="129" spans="1:37" ht="15" customHeight="1">
      <c r="A129" s="994" t="s">
        <v>3934</v>
      </c>
      <c r="B129" s="995"/>
      <c r="C129" s="995"/>
      <c r="D129" s="995"/>
      <c r="E129" s="995"/>
      <c r="F129" s="995"/>
      <c r="G129" s="995"/>
      <c r="H129" s="996"/>
      <c r="I129" s="968"/>
      <c r="J129" s="969"/>
      <c r="K129" s="1012"/>
      <c r="L129" s="1012" t="s">
        <v>12</v>
      </c>
      <c r="M129" s="1012"/>
      <c r="N129" s="1012" t="s">
        <v>11</v>
      </c>
      <c r="O129" s="1012"/>
      <c r="P129" s="1012" t="s">
        <v>227</v>
      </c>
      <c r="R129" s="476"/>
      <c r="S129" s="476"/>
      <c r="T129" s="476"/>
      <c r="U129" s="476"/>
      <c r="V129" s="476"/>
      <c r="W129" s="476"/>
      <c r="X129" s="476"/>
      <c r="Y129" s="476"/>
      <c r="Z129" s="476"/>
      <c r="AA129" s="477"/>
      <c r="AB129" s="241"/>
      <c r="AC129" s="241"/>
      <c r="AD129" s="241"/>
      <c r="AE129" s="241"/>
      <c r="AF129" s="241"/>
      <c r="AG129" s="241"/>
    </row>
    <row r="130" spans="1:37" ht="15" customHeight="1">
      <c r="A130" s="997"/>
      <c r="B130" s="998"/>
      <c r="C130" s="998"/>
      <c r="D130" s="998"/>
      <c r="E130" s="998"/>
      <c r="F130" s="998"/>
      <c r="G130" s="998"/>
      <c r="H130" s="999"/>
      <c r="I130" s="970"/>
      <c r="J130" s="971"/>
      <c r="K130" s="1013"/>
      <c r="L130" s="1013"/>
      <c r="M130" s="1013"/>
      <c r="N130" s="1013"/>
      <c r="O130" s="1013"/>
      <c r="P130" s="1013"/>
      <c r="Q130" s="481"/>
      <c r="R130" s="479"/>
      <c r="S130" s="479"/>
      <c r="T130" s="479"/>
      <c r="U130" s="479"/>
      <c r="V130" s="479"/>
      <c r="W130" s="479"/>
      <c r="X130" s="479"/>
      <c r="Y130" s="479"/>
      <c r="Z130" s="479"/>
      <c r="AA130" s="480"/>
      <c r="AB130" s="241"/>
      <c r="AC130" s="241"/>
      <c r="AD130" s="241"/>
      <c r="AE130" s="241"/>
      <c r="AF130" s="241"/>
      <c r="AG130" s="241"/>
    </row>
    <row r="131" spans="1:37" ht="20.100000000000001" customHeight="1">
      <c r="A131" s="482"/>
      <c r="B131" s="482"/>
      <c r="C131" s="482"/>
      <c r="D131" s="482"/>
      <c r="E131" s="482"/>
      <c r="F131" s="482"/>
      <c r="G131" s="482"/>
      <c r="H131" s="482"/>
      <c r="I131" s="482"/>
      <c r="J131" s="482"/>
      <c r="K131" s="482"/>
      <c r="L131" s="482"/>
      <c r="M131" s="482"/>
      <c r="N131" s="482"/>
      <c r="O131" s="482"/>
      <c r="P131" s="482"/>
      <c r="Q131" s="482"/>
      <c r="R131" s="482"/>
      <c r="S131" s="482"/>
      <c r="T131" s="482"/>
      <c r="U131" s="482"/>
      <c r="V131" s="482"/>
      <c r="W131" s="482"/>
      <c r="X131" s="482"/>
      <c r="Y131" s="482"/>
      <c r="Z131" s="482"/>
      <c r="AA131" s="482"/>
      <c r="AB131" s="241"/>
      <c r="AC131" s="241"/>
      <c r="AD131" s="241"/>
      <c r="AE131" s="241"/>
      <c r="AF131" s="241"/>
      <c r="AG131" s="241"/>
    </row>
    <row r="132" spans="1:37" ht="18" customHeight="1">
      <c r="B132" s="437" t="s">
        <v>3937</v>
      </c>
      <c r="C132" s="243" t="s">
        <v>16092</v>
      </c>
      <c r="E132" s="243"/>
      <c r="F132" s="243"/>
      <c r="G132" s="243"/>
      <c r="H132" s="243"/>
      <c r="I132" s="483"/>
      <c r="J132" s="483"/>
      <c r="K132" s="483"/>
      <c r="L132" s="483"/>
      <c r="M132" s="483"/>
      <c r="N132" s="483"/>
      <c r="O132" s="483"/>
      <c r="P132" s="483"/>
      <c r="Q132" s="483"/>
      <c r="R132" s="484"/>
      <c r="S132" s="483"/>
      <c r="T132" s="483"/>
      <c r="U132" s="483"/>
      <c r="V132" s="483"/>
      <c r="W132" s="243"/>
      <c r="X132" s="243"/>
      <c r="Y132" s="243"/>
      <c r="Z132" s="243"/>
      <c r="AA132" s="243"/>
      <c r="AB132" s="243"/>
      <c r="AE132" s="244"/>
    </row>
    <row r="133" spans="1:37" ht="30" customHeight="1">
      <c r="B133" s="485" t="s">
        <v>3938</v>
      </c>
      <c r="C133" s="1032" t="s">
        <v>16093</v>
      </c>
      <c r="D133" s="1032"/>
      <c r="E133" s="1032"/>
      <c r="F133" s="1032"/>
      <c r="G133" s="1032"/>
      <c r="H133" s="1032"/>
      <c r="I133" s="1032"/>
      <c r="J133" s="1032"/>
      <c r="K133" s="1032"/>
      <c r="L133" s="1032"/>
      <c r="M133" s="1032"/>
      <c r="N133" s="1032"/>
      <c r="O133" s="1032"/>
      <c r="P133" s="1032"/>
      <c r="Q133" s="1032"/>
      <c r="R133" s="1032"/>
      <c r="S133" s="1032"/>
      <c r="T133" s="1032"/>
      <c r="U133" s="1032"/>
      <c r="V133" s="1032"/>
      <c r="W133" s="1032"/>
      <c r="X133" s="1032"/>
      <c r="Y133" s="1032"/>
      <c r="Z133" s="1032"/>
      <c r="AA133" s="1032"/>
      <c r="AE133" s="244"/>
    </row>
    <row r="134" spans="1:37" ht="7.95" customHeight="1">
      <c r="D134" s="486"/>
      <c r="E134" s="486"/>
      <c r="F134" s="486"/>
      <c r="G134" s="486"/>
      <c r="H134" s="486"/>
      <c r="I134" s="486"/>
      <c r="J134" s="486"/>
      <c r="K134" s="486"/>
      <c r="L134" s="486"/>
      <c r="M134" s="486"/>
      <c r="N134" s="486"/>
      <c r="O134" s="486"/>
      <c r="P134" s="486"/>
      <c r="Q134" s="486"/>
      <c r="R134" s="486"/>
      <c r="S134" s="486"/>
      <c r="T134" s="486"/>
      <c r="U134" s="486"/>
      <c r="V134" s="486"/>
      <c r="W134" s="486"/>
      <c r="X134" s="486"/>
      <c r="Y134" s="486"/>
      <c r="Z134" s="486"/>
      <c r="AA134" s="486"/>
    </row>
    <row r="135" spans="1:37" ht="25.05" customHeight="1">
      <c r="A135" s="441" t="s">
        <v>3939</v>
      </c>
      <c r="H135" s="442"/>
      <c r="I135" s="442"/>
      <c r="V135" s="442"/>
      <c r="W135" s="442"/>
      <c r="X135" s="442"/>
      <c r="Y135" s="442"/>
      <c r="Z135" s="442"/>
      <c r="AA135" s="442"/>
    </row>
    <row r="136" spans="1:37" ht="12.45" customHeight="1">
      <c r="A136" s="1014" t="s">
        <v>3917</v>
      </c>
      <c r="B136" s="1015"/>
      <c r="C136" s="1015"/>
      <c r="D136" s="1015"/>
      <c r="E136" s="1015"/>
      <c r="F136" s="1015"/>
      <c r="G136" s="1015"/>
      <c r="H136" s="1016"/>
      <c r="I136" s="1017"/>
      <c r="J136" s="1018"/>
      <c r="K136" s="1018"/>
      <c r="L136" s="1018"/>
      <c r="M136" s="1018"/>
      <c r="N136" s="1018"/>
      <c r="O136" s="1018"/>
      <c r="P136" s="1018"/>
      <c r="Q136" s="1018"/>
      <c r="R136" s="1018"/>
      <c r="S136" s="1018"/>
      <c r="T136" s="1018"/>
      <c r="U136" s="1018"/>
      <c r="V136" s="1018"/>
      <c r="W136" s="1018"/>
      <c r="X136" s="1018"/>
      <c r="Y136" s="1018"/>
      <c r="Z136" s="1018"/>
      <c r="AA136" s="1019"/>
    </row>
    <row r="137" spans="1:37" ht="22.5" customHeight="1">
      <c r="A137" s="1020" t="s">
        <v>8</v>
      </c>
      <c r="B137" s="1021"/>
      <c r="C137" s="1021"/>
      <c r="D137" s="1021"/>
      <c r="E137" s="1021"/>
      <c r="F137" s="1021"/>
      <c r="G137" s="1021"/>
      <c r="H137" s="1022"/>
      <c r="I137" s="1023"/>
      <c r="J137" s="1024"/>
      <c r="K137" s="1024"/>
      <c r="L137" s="1025"/>
      <c r="M137" s="1025"/>
      <c r="N137" s="1024"/>
      <c r="O137" s="1025"/>
      <c r="P137" s="1025"/>
      <c r="Q137" s="1024"/>
      <c r="R137" s="1024"/>
      <c r="S137" s="1024"/>
      <c r="T137" s="1024"/>
      <c r="U137" s="1024"/>
      <c r="V137" s="1024"/>
      <c r="W137" s="1024"/>
      <c r="X137" s="1024"/>
      <c r="Y137" s="1024"/>
      <c r="Z137" s="1024"/>
      <c r="AA137" s="1026"/>
      <c r="AC137" s="236" t="s">
        <v>6668</v>
      </c>
    </row>
    <row r="138" spans="1:37" ht="25.2" customHeight="1">
      <c r="A138" s="1027" t="s">
        <v>23</v>
      </c>
      <c r="B138" s="1028"/>
      <c r="C138" s="1028"/>
      <c r="D138" s="1028"/>
      <c r="E138" s="1028"/>
      <c r="F138" s="1028"/>
      <c r="G138" s="1028"/>
      <c r="H138" s="1029"/>
      <c r="I138" s="972" t="s">
        <v>3918</v>
      </c>
      <c r="J138" s="973"/>
      <c r="K138" s="973"/>
      <c r="L138" s="975"/>
      <c r="M138" s="977"/>
      <c r="N138" s="239" t="s">
        <v>3919</v>
      </c>
      <c r="O138" s="975"/>
      <c r="P138" s="977"/>
      <c r="Q138" s="973"/>
      <c r="R138" s="973"/>
      <c r="S138" s="973"/>
      <c r="T138" s="973"/>
      <c r="U138" s="973"/>
      <c r="V138" s="973"/>
      <c r="W138" s="973"/>
      <c r="X138" s="973"/>
      <c r="Y138" s="973"/>
      <c r="Z138" s="973"/>
      <c r="AA138" s="974"/>
    </row>
    <row r="139" spans="1:37" ht="25.2" customHeight="1">
      <c r="A139" s="1030"/>
      <c r="B139" s="1025"/>
      <c r="C139" s="1025"/>
      <c r="D139" s="1025"/>
      <c r="E139" s="1025"/>
      <c r="F139" s="1025"/>
      <c r="G139" s="1025"/>
      <c r="H139" s="1031"/>
      <c r="I139" s="972" t="s">
        <v>3920</v>
      </c>
      <c r="J139" s="973"/>
      <c r="K139" s="973"/>
      <c r="L139" s="975"/>
      <c r="M139" s="976"/>
      <c r="N139" s="976"/>
      <c r="O139" s="976"/>
      <c r="P139" s="977"/>
      <c r="Q139" s="972" t="s">
        <v>3921</v>
      </c>
      <c r="R139" s="973"/>
      <c r="S139" s="974"/>
      <c r="T139" s="975"/>
      <c r="U139" s="976"/>
      <c r="V139" s="976"/>
      <c r="W139" s="976"/>
      <c r="X139" s="976"/>
      <c r="Y139" s="976"/>
      <c r="Z139" s="976"/>
      <c r="AA139" s="977"/>
    </row>
    <row r="140" spans="1:37" ht="25.2" customHeight="1">
      <c r="A140" s="1030"/>
      <c r="B140" s="1025"/>
      <c r="C140" s="1025"/>
      <c r="D140" s="1025"/>
      <c r="E140" s="1025"/>
      <c r="F140" s="1025"/>
      <c r="G140" s="1025"/>
      <c r="H140" s="1031"/>
      <c r="I140" s="972" t="s">
        <v>3922</v>
      </c>
      <c r="J140" s="973"/>
      <c r="K140" s="973"/>
      <c r="L140" s="978"/>
      <c r="M140" s="979"/>
      <c r="N140" s="979"/>
      <c r="O140" s="979"/>
      <c r="P140" s="980"/>
      <c r="Q140" s="972" t="s">
        <v>3923</v>
      </c>
      <c r="R140" s="973"/>
      <c r="S140" s="974"/>
      <c r="T140" s="975"/>
      <c r="U140" s="976"/>
      <c r="V140" s="976"/>
      <c r="W140" s="976"/>
      <c r="X140" s="976"/>
      <c r="Y140" s="976"/>
      <c r="Z140" s="976"/>
      <c r="AA140" s="977"/>
    </row>
    <row r="141" spans="1:37" ht="25.2" customHeight="1">
      <c r="A141" s="1023"/>
      <c r="B141" s="1024"/>
      <c r="C141" s="1024"/>
      <c r="D141" s="1024"/>
      <c r="E141" s="1024"/>
      <c r="F141" s="1024"/>
      <c r="G141" s="1024"/>
      <c r="H141" s="1026"/>
      <c r="I141" s="972" t="s">
        <v>3924</v>
      </c>
      <c r="J141" s="973"/>
      <c r="K141" s="973"/>
      <c r="L141" s="981"/>
      <c r="M141" s="981"/>
      <c r="N141" s="981"/>
      <c r="O141" s="981"/>
      <c r="P141" s="981"/>
      <c r="Q141" s="981"/>
      <c r="R141" s="981"/>
      <c r="S141" s="981"/>
      <c r="T141" s="981"/>
      <c r="U141" s="981"/>
      <c r="V141" s="981"/>
      <c r="W141" s="981"/>
      <c r="X141" s="981"/>
      <c r="Y141" s="981"/>
      <c r="Z141" s="981"/>
      <c r="AA141" s="981"/>
    </row>
    <row r="142" spans="1:37" ht="30" customHeight="1">
      <c r="A142" s="982" t="s">
        <v>3925</v>
      </c>
      <c r="B142" s="983"/>
      <c r="C142" s="983"/>
      <c r="D142" s="983"/>
      <c r="E142" s="983"/>
      <c r="F142" s="983"/>
      <c r="G142" s="983"/>
      <c r="H142" s="984"/>
      <c r="I142" s="444"/>
      <c r="J142" s="445"/>
      <c r="K142" s="446" t="s">
        <v>388</v>
      </c>
      <c r="L142" s="447"/>
      <c r="M142" s="448" t="s">
        <v>112</v>
      </c>
      <c r="N142" s="449"/>
      <c r="O142" s="450"/>
      <c r="U142" s="451"/>
      <c r="V142" s="451"/>
      <c r="W142" s="451"/>
      <c r="X142" s="451"/>
      <c r="Y142" s="451"/>
      <c r="Z142" s="451"/>
      <c r="AA142" s="452"/>
      <c r="AK142" s="240"/>
    </row>
    <row r="143" spans="1:37" ht="15" customHeight="1">
      <c r="A143" s="985"/>
      <c r="B143" s="986"/>
      <c r="C143" s="986"/>
      <c r="D143" s="986"/>
      <c r="E143" s="986"/>
      <c r="F143" s="986"/>
      <c r="G143" s="986"/>
      <c r="H143" s="987"/>
      <c r="I143" s="453" t="s">
        <v>3926</v>
      </c>
      <c r="J143" s="454"/>
      <c r="K143" s="454"/>
      <c r="L143" s="454"/>
      <c r="M143" s="454"/>
      <c r="N143" s="454"/>
      <c r="O143" s="454"/>
      <c r="P143" s="454"/>
      <c r="Q143" s="454"/>
      <c r="R143" s="449"/>
      <c r="S143" s="455"/>
      <c r="T143" s="456"/>
      <c r="U143" s="457"/>
      <c r="V143" s="458"/>
      <c r="W143" s="459" t="s">
        <v>388</v>
      </c>
      <c r="X143" s="460"/>
      <c r="Y143" s="461" t="s">
        <v>112</v>
      </c>
      <c r="Z143" s="461"/>
      <c r="AA143" s="462"/>
    </row>
    <row r="144" spans="1:37" ht="15" customHeight="1">
      <c r="A144" s="988"/>
      <c r="B144" s="989"/>
      <c r="C144" s="989"/>
      <c r="D144" s="989"/>
      <c r="E144" s="989"/>
      <c r="F144" s="989"/>
      <c r="G144" s="989"/>
      <c r="H144" s="990"/>
      <c r="I144" s="463" t="s">
        <v>3927</v>
      </c>
      <c r="J144" s="464"/>
      <c r="K144" s="464"/>
      <c r="L144" s="464"/>
      <c r="M144" s="464"/>
      <c r="N144" s="464"/>
      <c r="O144" s="464"/>
      <c r="P144" s="464"/>
      <c r="Q144" s="464"/>
      <c r="R144" s="465"/>
      <c r="S144" s="466"/>
      <c r="T144" s="467"/>
      <c r="U144" s="468"/>
      <c r="V144" s="469"/>
      <c r="W144" s="464" t="s">
        <v>388</v>
      </c>
      <c r="X144" s="470"/>
      <c r="Y144" s="466" t="s">
        <v>112</v>
      </c>
      <c r="Z144" s="466"/>
      <c r="AA144" s="471"/>
    </row>
    <row r="145" spans="1:37" ht="18" customHeight="1">
      <c r="A145" s="991" t="s">
        <v>3928</v>
      </c>
      <c r="B145" s="992"/>
      <c r="C145" s="992"/>
      <c r="D145" s="992"/>
      <c r="E145" s="992"/>
      <c r="F145" s="992"/>
      <c r="G145" s="992"/>
      <c r="H145" s="993"/>
      <c r="I145" s="472" t="s">
        <v>3783</v>
      </c>
      <c r="J145" s="473" t="s">
        <v>3929</v>
      </c>
      <c r="K145" s="474"/>
      <c r="L145" s="474"/>
      <c r="M145" s="474"/>
      <c r="N145" s="472" t="s">
        <v>3783</v>
      </c>
      <c r="O145" s="473" t="s">
        <v>3930</v>
      </c>
      <c r="P145" s="474"/>
      <c r="Q145" s="474"/>
      <c r="S145" s="461" t="s">
        <v>3935</v>
      </c>
      <c r="T145" s="472" t="s">
        <v>3783</v>
      </c>
      <c r="U145" s="461" t="s">
        <v>3936</v>
      </c>
      <c r="W145" s="473"/>
      <c r="X145" s="474"/>
      <c r="Y145" s="474"/>
      <c r="Z145" s="474"/>
      <c r="AA145" s="475"/>
      <c r="AG145" s="243"/>
    </row>
    <row r="146" spans="1:37" ht="15" customHeight="1">
      <c r="A146" s="994" t="s">
        <v>3931</v>
      </c>
      <c r="B146" s="995"/>
      <c r="C146" s="995"/>
      <c r="D146" s="995"/>
      <c r="E146" s="995"/>
      <c r="F146" s="995"/>
      <c r="G146" s="995"/>
      <c r="H146" s="996"/>
      <c r="I146" s="1000" t="s">
        <v>3932</v>
      </c>
      <c r="J146" s="1001"/>
      <c r="K146" s="1004"/>
      <c r="L146" s="1005"/>
      <c r="M146" s="1005"/>
      <c r="N146" s="1005"/>
      <c r="O146" s="1005"/>
      <c r="P146" s="1005"/>
      <c r="Q146" s="1006"/>
      <c r="R146" s="1006"/>
      <c r="S146" s="1006"/>
      <c r="T146" s="1007"/>
      <c r="U146" s="1008" t="s">
        <v>3933</v>
      </c>
      <c r="V146" s="1008"/>
      <c r="W146" s="1008"/>
      <c r="X146" s="1008"/>
      <c r="Y146" s="1008"/>
      <c r="Z146" s="1008"/>
      <c r="AA146" s="1009"/>
    </row>
    <row r="147" spans="1:37" ht="15" customHeight="1">
      <c r="A147" s="997"/>
      <c r="B147" s="998"/>
      <c r="C147" s="998"/>
      <c r="D147" s="998"/>
      <c r="E147" s="998"/>
      <c r="F147" s="998"/>
      <c r="G147" s="998"/>
      <c r="H147" s="999"/>
      <c r="I147" s="1002"/>
      <c r="J147" s="1003"/>
      <c r="K147" s="1004"/>
      <c r="L147" s="1005"/>
      <c r="M147" s="1005"/>
      <c r="N147" s="1005"/>
      <c r="O147" s="1005"/>
      <c r="P147" s="1005"/>
      <c r="Q147" s="1006"/>
      <c r="R147" s="1006"/>
      <c r="S147" s="1006"/>
      <c r="T147" s="1007"/>
      <c r="U147" s="1010"/>
      <c r="V147" s="1010"/>
      <c r="W147" s="1010"/>
      <c r="X147" s="1010"/>
      <c r="Y147" s="1010"/>
      <c r="Z147" s="1010"/>
      <c r="AA147" s="1011"/>
      <c r="AB147" s="241"/>
      <c r="AC147" s="241"/>
      <c r="AD147" s="241"/>
      <c r="AE147" s="241"/>
      <c r="AF147" s="241"/>
      <c r="AG147" s="241"/>
    </row>
    <row r="148" spans="1:37" ht="15" customHeight="1">
      <c r="A148" s="994" t="s">
        <v>3934</v>
      </c>
      <c r="B148" s="995"/>
      <c r="C148" s="995"/>
      <c r="D148" s="995"/>
      <c r="E148" s="995"/>
      <c r="F148" s="995"/>
      <c r="G148" s="995"/>
      <c r="H148" s="996"/>
      <c r="I148" s="968"/>
      <c r="J148" s="969"/>
      <c r="K148" s="1012"/>
      <c r="L148" s="1012" t="s">
        <v>12</v>
      </c>
      <c r="M148" s="1012"/>
      <c r="N148" s="1012" t="s">
        <v>11</v>
      </c>
      <c r="O148" s="1012"/>
      <c r="P148" s="1012" t="s">
        <v>227</v>
      </c>
      <c r="R148" s="476"/>
      <c r="S148" s="476"/>
      <c r="T148" s="476"/>
      <c r="U148" s="476"/>
      <c r="V148" s="476"/>
      <c r="W148" s="476"/>
      <c r="X148" s="476"/>
      <c r="Y148" s="476"/>
      <c r="Z148" s="476"/>
      <c r="AA148" s="477"/>
      <c r="AB148" s="241"/>
      <c r="AC148" s="241"/>
      <c r="AD148" s="241"/>
      <c r="AE148" s="241"/>
      <c r="AF148" s="241"/>
      <c r="AG148" s="241"/>
    </row>
    <row r="149" spans="1:37" ht="15" customHeight="1">
      <c r="A149" s="997"/>
      <c r="B149" s="998"/>
      <c r="C149" s="998"/>
      <c r="D149" s="998"/>
      <c r="E149" s="998"/>
      <c r="F149" s="998"/>
      <c r="G149" s="998"/>
      <c r="H149" s="999"/>
      <c r="I149" s="970"/>
      <c r="J149" s="971"/>
      <c r="K149" s="1013"/>
      <c r="L149" s="1013"/>
      <c r="M149" s="1013"/>
      <c r="N149" s="1013"/>
      <c r="O149" s="1013"/>
      <c r="P149" s="1013"/>
      <c r="Q149" s="481"/>
      <c r="R149" s="479"/>
      <c r="S149" s="479"/>
      <c r="T149" s="479"/>
      <c r="U149" s="479"/>
      <c r="V149" s="479"/>
      <c r="W149" s="479"/>
      <c r="X149" s="479"/>
      <c r="Y149" s="479"/>
      <c r="Z149" s="479"/>
      <c r="AA149" s="480"/>
      <c r="AB149" s="241"/>
      <c r="AC149" s="241"/>
      <c r="AD149" s="241"/>
      <c r="AE149" s="241"/>
      <c r="AF149" s="241"/>
      <c r="AG149" s="241"/>
    </row>
    <row r="150" spans="1:37" ht="20.100000000000001" customHeight="1">
      <c r="A150" s="482"/>
      <c r="B150" s="482"/>
      <c r="C150" s="482"/>
      <c r="D150" s="482"/>
      <c r="E150" s="482"/>
      <c r="F150" s="482"/>
      <c r="G150" s="482"/>
      <c r="H150" s="482"/>
      <c r="I150" s="482"/>
      <c r="J150" s="482"/>
      <c r="K150" s="482"/>
      <c r="L150" s="482"/>
      <c r="M150" s="482"/>
      <c r="N150" s="482"/>
      <c r="O150" s="482"/>
      <c r="P150" s="482"/>
      <c r="Q150" s="482"/>
      <c r="R150" s="482"/>
      <c r="S150" s="482"/>
      <c r="T150" s="482"/>
      <c r="U150" s="482"/>
      <c r="V150" s="482"/>
      <c r="W150" s="482"/>
      <c r="X150" s="478"/>
      <c r="Y150" s="478"/>
      <c r="Z150" s="478"/>
      <c r="AA150" s="478"/>
      <c r="AB150" s="241"/>
      <c r="AC150" s="241"/>
      <c r="AD150" s="241"/>
      <c r="AE150" s="241"/>
      <c r="AF150" s="241"/>
      <c r="AG150" s="241"/>
    </row>
    <row r="151" spans="1:37" ht="12.45" customHeight="1">
      <c r="A151" s="1014" t="s">
        <v>3917</v>
      </c>
      <c r="B151" s="1015"/>
      <c r="C151" s="1015"/>
      <c r="D151" s="1015"/>
      <c r="E151" s="1015"/>
      <c r="F151" s="1015"/>
      <c r="G151" s="1015"/>
      <c r="H151" s="1016"/>
      <c r="I151" s="1017"/>
      <c r="J151" s="1018"/>
      <c r="K151" s="1018"/>
      <c r="L151" s="1018"/>
      <c r="M151" s="1018"/>
      <c r="N151" s="1018"/>
      <c r="O151" s="1018"/>
      <c r="P151" s="1018"/>
      <c r="Q151" s="1018"/>
      <c r="R151" s="1018"/>
      <c r="S151" s="1018"/>
      <c r="T151" s="1018"/>
      <c r="U151" s="1018"/>
      <c r="V151" s="1018"/>
      <c r="W151" s="1018"/>
      <c r="X151" s="1018"/>
      <c r="Y151" s="1018"/>
      <c r="Z151" s="1018"/>
      <c r="AA151" s="1019"/>
    </row>
    <row r="152" spans="1:37" ht="22.5" customHeight="1">
      <c r="A152" s="1020" t="s">
        <v>8</v>
      </c>
      <c r="B152" s="1021"/>
      <c r="C152" s="1021"/>
      <c r="D152" s="1021"/>
      <c r="E152" s="1021"/>
      <c r="F152" s="1021"/>
      <c r="G152" s="1021"/>
      <c r="H152" s="1022"/>
      <c r="I152" s="1023"/>
      <c r="J152" s="1024"/>
      <c r="K152" s="1024"/>
      <c r="L152" s="1025"/>
      <c r="M152" s="1025"/>
      <c r="N152" s="1024"/>
      <c r="O152" s="1025"/>
      <c r="P152" s="1025"/>
      <c r="Q152" s="1024"/>
      <c r="R152" s="1024"/>
      <c r="S152" s="1024"/>
      <c r="T152" s="1024"/>
      <c r="U152" s="1024"/>
      <c r="V152" s="1024"/>
      <c r="W152" s="1024"/>
      <c r="X152" s="1024"/>
      <c r="Y152" s="1024"/>
      <c r="Z152" s="1024"/>
      <c r="AA152" s="1026"/>
      <c r="AC152" s="236" t="s">
        <v>6669</v>
      </c>
    </row>
    <row r="153" spans="1:37" ht="25.2" customHeight="1">
      <c r="A153" s="1027" t="s">
        <v>23</v>
      </c>
      <c r="B153" s="1028"/>
      <c r="C153" s="1028"/>
      <c r="D153" s="1028"/>
      <c r="E153" s="1028"/>
      <c r="F153" s="1028"/>
      <c r="G153" s="1028"/>
      <c r="H153" s="1029"/>
      <c r="I153" s="972" t="s">
        <v>3918</v>
      </c>
      <c r="J153" s="973"/>
      <c r="K153" s="973"/>
      <c r="L153" s="975"/>
      <c r="M153" s="977"/>
      <c r="N153" s="239" t="s">
        <v>3919</v>
      </c>
      <c r="O153" s="975"/>
      <c r="P153" s="977"/>
      <c r="Q153" s="973"/>
      <c r="R153" s="973"/>
      <c r="S153" s="973"/>
      <c r="T153" s="973"/>
      <c r="U153" s="973"/>
      <c r="V153" s="973"/>
      <c r="W153" s="973"/>
      <c r="X153" s="973"/>
      <c r="Y153" s="973"/>
      <c r="Z153" s="973"/>
      <c r="AA153" s="974"/>
    </row>
    <row r="154" spans="1:37" ht="25.2" customHeight="1">
      <c r="A154" s="1030"/>
      <c r="B154" s="1025"/>
      <c r="C154" s="1025"/>
      <c r="D154" s="1025"/>
      <c r="E154" s="1025"/>
      <c r="F154" s="1025"/>
      <c r="G154" s="1025"/>
      <c r="H154" s="1031"/>
      <c r="I154" s="972" t="s">
        <v>3920</v>
      </c>
      <c r="J154" s="973"/>
      <c r="K154" s="973"/>
      <c r="L154" s="975"/>
      <c r="M154" s="976"/>
      <c r="N154" s="976"/>
      <c r="O154" s="976"/>
      <c r="P154" s="977"/>
      <c r="Q154" s="972" t="s">
        <v>3921</v>
      </c>
      <c r="R154" s="973"/>
      <c r="S154" s="974"/>
      <c r="T154" s="975"/>
      <c r="U154" s="976"/>
      <c r="V154" s="976"/>
      <c r="W154" s="976"/>
      <c r="X154" s="976"/>
      <c r="Y154" s="976"/>
      <c r="Z154" s="976"/>
      <c r="AA154" s="977"/>
    </row>
    <row r="155" spans="1:37" ht="25.2" customHeight="1">
      <c r="A155" s="1030"/>
      <c r="B155" s="1025"/>
      <c r="C155" s="1025"/>
      <c r="D155" s="1025"/>
      <c r="E155" s="1025"/>
      <c r="F155" s="1025"/>
      <c r="G155" s="1025"/>
      <c r="H155" s="1031"/>
      <c r="I155" s="972" t="s">
        <v>3922</v>
      </c>
      <c r="J155" s="973"/>
      <c r="K155" s="973"/>
      <c r="L155" s="978"/>
      <c r="M155" s="979"/>
      <c r="N155" s="979"/>
      <c r="O155" s="979"/>
      <c r="P155" s="980"/>
      <c r="Q155" s="972" t="s">
        <v>3923</v>
      </c>
      <c r="R155" s="973"/>
      <c r="S155" s="974"/>
      <c r="T155" s="975"/>
      <c r="U155" s="976"/>
      <c r="V155" s="976"/>
      <c r="W155" s="976"/>
      <c r="X155" s="976"/>
      <c r="Y155" s="976"/>
      <c r="Z155" s="976"/>
      <c r="AA155" s="977"/>
    </row>
    <row r="156" spans="1:37" ht="25.2" customHeight="1">
      <c r="A156" s="1023"/>
      <c r="B156" s="1024"/>
      <c r="C156" s="1024"/>
      <c r="D156" s="1024"/>
      <c r="E156" s="1024"/>
      <c r="F156" s="1024"/>
      <c r="G156" s="1024"/>
      <c r="H156" s="1026"/>
      <c r="I156" s="972" t="s">
        <v>3924</v>
      </c>
      <c r="J156" s="973"/>
      <c r="K156" s="973"/>
      <c r="L156" s="981"/>
      <c r="M156" s="981"/>
      <c r="N156" s="981"/>
      <c r="O156" s="981"/>
      <c r="P156" s="981"/>
      <c r="Q156" s="981"/>
      <c r="R156" s="981"/>
      <c r="S156" s="981"/>
      <c r="T156" s="981"/>
      <c r="U156" s="981"/>
      <c r="V156" s="981"/>
      <c r="W156" s="981"/>
      <c r="X156" s="981"/>
      <c r="Y156" s="981"/>
      <c r="Z156" s="981"/>
      <c r="AA156" s="981"/>
    </row>
    <row r="157" spans="1:37" ht="30" customHeight="1">
      <c r="A157" s="982" t="s">
        <v>3925</v>
      </c>
      <c r="B157" s="983"/>
      <c r="C157" s="983"/>
      <c r="D157" s="983"/>
      <c r="E157" s="983"/>
      <c r="F157" s="983"/>
      <c r="G157" s="983"/>
      <c r="H157" s="984"/>
      <c r="I157" s="444"/>
      <c r="J157" s="445"/>
      <c r="K157" s="446" t="s">
        <v>388</v>
      </c>
      <c r="L157" s="447"/>
      <c r="M157" s="448" t="s">
        <v>112</v>
      </c>
      <c r="N157" s="449"/>
      <c r="O157" s="450"/>
      <c r="U157" s="451"/>
      <c r="V157" s="451"/>
      <c r="W157" s="451"/>
      <c r="X157" s="451"/>
      <c r="Y157" s="451"/>
      <c r="Z157" s="451"/>
      <c r="AA157" s="452"/>
      <c r="AK157" s="240"/>
    </row>
    <row r="158" spans="1:37" ht="15" customHeight="1">
      <c r="A158" s="985"/>
      <c r="B158" s="986"/>
      <c r="C158" s="986"/>
      <c r="D158" s="986"/>
      <c r="E158" s="986"/>
      <c r="F158" s="986"/>
      <c r="G158" s="986"/>
      <c r="H158" s="987"/>
      <c r="I158" s="453" t="s">
        <v>3926</v>
      </c>
      <c r="J158" s="454"/>
      <c r="K158" s="454"/>
      <c r="L158" s="454"/>
      <c r="M158" s="454"/>
      <c r="N158" s="454"/>
      <c r="O158" s="454"/>
      <c r="P158" s="454"/>
      <c r="Q158" s="454"/>
      <c r="R158" s="449"/>
      <c r="S158" s="455"/>
      <c r="T158" s="456"/>
      <c r="U158" s="457"/>
      <c r="V158" s="458"/>
      <c r="W158" s="459" t="s">
        <v>388</v>
      </c>
      <c r="X158" s="460"/>
      <c r="Y158" s="461" t="s">
        <v>112</v>
      </c>
      <c r="Z158" s="461"/>
      <c r="AA158" s="462"/>
    </row>
    <row r="159" spans="1:37" ht="15" customHeight="1">
      <c r="A159" s="988"/>
      <c r="B159" s="989"/>
      <c r="C159" s="989"/>
      <c r="D159" s="989"/>
      <c r="E159" s="989"/>
      <c r="F159" s="989"/>
      <c r="G159" s="989"/>
      <c r="H159" s="990"/>
      <c r="I159" s="463" t="s">
        <v>3927</v>
      </c>
      <c r="J159" s="464"/>
      <c r="K159" s="464"/>
      <c r="L159" s="464"/>
      <c r="M159" s="464"/>
      <c r="N159" s="464"/>
      <c r="O159" s="464"/>
      <c r="P159" s="464"/>
      <c r="Q159" s="464"/>
      <c r="R159" s="465"/>
      <c r="S159" s="466"/>
      <c r="T159" s="467"/>
      <c r="U159" s="468"/>
      <c r="V159" s="469"/>
      <c r="W159" s="464" t="s">
        <v>388</v>
      </c>
      <c r="X159" s="470"/>
      <c r="Y159" s="466" t="s">
        <v>112</v>
      </c>
      <c r="Z159" s="466"/>
      <c r="AA159" s="471"/>
    </row>
    <row r="160" spans="1:37" ht="18" customHeight="1">
      <c r="A160" s="991" t="s">
        <v>3928</v>
      </c>
      <c r="B160" s="992"/>
      <c r="C160" s="992"/>
      <c r="D160" s="992"/>
      <c r="E160" s="992"/>
      <c r="F160" s="992"/>
      <c r="G160" s="992"/>
      <c r="H160" s="993"/>
      <c r="I160" s="472" t="s">
        <v>3783</v>
      </c>
      <c r="J160" s="473" t="s">
        <v>3929</v>
      </c>
      <c r="K160" s="474"/>
      <c r="L160" s="474"/>
      <c r="M160" s="474"/>
      <c r="N160" s="472" t="s">
        <v>3783</v>
      </c>
      <c r="O160" s="473" t="s">
        <v>3930</v>
      </c>
      <c r="P160" s="474"/>
      <c r="Q160" s="474"/>
      <c r="S160" s="461" t="s">
        <v>3935</v>
      </c>
      <c r="T160" s="472" t="s">
        <v>3783</v>
      </c>
      <c r="U160" s="461" t="s">
        <v>3936</v>
      </c>
      <c r="W160" s="473"/>
      <c r="X160" s="474"/>
      <c r="Y160" s="474"/>
      <c r="Z160" s="474"/>
      <c r="AA160" s="475"/>
      <c r="AG160" s="243"/>
    </row>
    <row r="161" spans="1:37" ht="15" customHeight="1">
      <c r="A161" s="994" t="s">
        <v>3931</v>
      </c>
      <c r="B161" s="995"/>
      <c r="C161" s="995"/>
      <c r="D161" s="995"/>
      <c r="E161" s="995"/>
      <c r="F161" s="995"/>
      <c r="G161" s="995"/>
      <c r="H161" s="996"/>
      <c r="I161" s="1000" t="s">
        <v>3932</v>
      </c>
      <c r="J161" s="1001"/>
      <c r="K161" s="1004"/>
      <c r="L161" s="1005"/>
      <c r="M161" s="1005"/>
      <c r="N161" s="1005"/>
      <c r="O161" s="1005"/>
      <c r="P161" s="1005"/>
      <c r="Q161" s="1006"/>
      <c r="R161" s="1006"/>
      <c r="S161" s="1006"/>
      <c r="T161" s="1007"/>
      <c r="U161" s="1008" t="s">
        <v>3933</v>
      </c>
      <c r="V161" s="1008"/>
      <c r="W161" s="1008"/>
      <c r="X161" s="1008"/>
      <c r="Y161" s="1008"/>
      <c r="Z161" s="1008"/>
      <c r="AA161" s="1009"/>
    </row>
    <row r="162" spans="1:37" ht="15" customHeight="1">
      <c r="A162" s="997"/>
      <c r="B162" s="998"/>
      <c r="C162" s="998"/>
      <c r="D162" s="998"/>
      <c r="E162" s="998"/>
      <c r="F162" s="998"/>
      <c r="G162" s="998"/>
      <c r="H162" s="999"/>
      <c r="I162" s="1002"/>
      <c r="J162" s="1003"/>
      <c r="K162" s="1004"/>
      <c r="L162" s="1005"/>
      <c r="M162" s="1005"/>
      <c r="N162" s="1005"/>
      <c r="O162" s="1005"/>
      <c r="P162" s="1005"/>
      <c r="Q162" s="1006"/>
      <c r="R162" s="1006"/>
      <c r="S162" s="1006"/>
      <c r="T162" s="1007"/>
      <c r="U162" s="1010"/>
      <c r="V162" s="1010"/>
      <c r="W162" s="1010"/>
      <c r="X162" s="1010"/>
      <c r="Y162" s="1010"/>
      <c r="Z162" s="1010"/>
      <c r="AA162" s="1011"/>
      <c r="AB162" s="241"/>
      <c r="AC162" s="241"/>
      <c r="AD162" s="241"/>
      <c r="AE162" s="241"/>
      <c r="AF162" s="241"/>
      <c r="AG162" s="241"/>
    </row>
    <row r="163" spans="1:37" ht="15" customHeight="1">
      <c r="A163" s="994" t="s">
        <v>3934</v>
      </c>
      <c r="B163" s="995"/>
      <c r="C163" s="995"/>
      <c r="D163" s="995"/>
      <c r="E163" s="995"/>
      <c r="F163" s="995"/>
      <c r="G163" s="995"/>
      <c r="H163" s="996"/>
      <c r="I163" s="968"/>
      <c r="J163" s="969"/>
      <c r="K163" s="1012"/>
      <c r="L163" s="1012" t="s">
        <v>12</v>
      </c>
      <c r="M163" s="1012"/>
      <c r="N163" s="1012" t="s">
        <v>11</v>
      </c>
      <c r="O163" s="1012"/>
      <c r="P163" s="1012" t="s">
        <v>227</v>
      </c>
      <c r="R163" s="476"/>
      <c r="S163" s="476"/>
      <c r="T163" s="476"/>
      <c r="U163" s="476"/>
      <c r="V163" s="476"/>
      <c r="W163" s="476"/>
      <c r="X163" s="476"/>
      <c r="Y163" s="476"/>
      <c r="Z163" s="476"/>
      <c r="AA163" s="477"/>
      <c r="AB163" s="241"/>
      <c r="AC163" s="241"/>
      <c r="AD163" s="241"/>
      <c r="AE163" s="241"/>
      <c r="AF163" s="241"/>
      <c r="AG163" s="241"/>
    </row>
    <row r="164" spans="1:37" ht="15" customHeight="1">
      <c r="A164" s="997"/>
      <c r="B164" s="998"/>
      <c r="C164" s="998"/>
      <c r="D164" s="998"/>
      <c r="E164" s="998"/>
      <c r="F164" s="998"/>
      <c r="G164" s="998"/>
      <c r="H164" s="999"/>
      <c r="I164" s="970"/>
      <c r="J164" s="971"/>
      <c r="K164" s="1013"/>
      <c r="L164" s="1013"/>
      <c r="M164" s="1013"/>
      <c r="N164" s="1013"/>
      <c r="O164" s="1013"/>
      <c r="P164" s="1013"/>
      <c r="Q164" s="481"/>
      <c r="R164" s="479"/>
      <c r="S164" s="479"/>
      <c r="T164" s="479"/>
      <c r="U164" s="479"/>
      <c r="V164" s="479"/>
      <c r="W164" s="479"/>
      <c r="X164" s="479"/>
      <c r="Y164" s="479"/>
      <c r="Z164" s="479"/>
      <c r="AA164" s="480"/>
      <c r="AB164" s="241"/>
      <c r="AC164" s="241"/>
      <c r="AD164" s="241"/>
      <c r="AE164" s="241"/>
      <c r="AF164" s="241"/>
      <c r="AG164" s="241"/>
    </row>
    <row r="165" spans="1:37" ht="20.100000000000001" customHeight="1">
      <c r="A165" s="482"/>
      <c r="B165" s="482"/>
      <c r="C165" s="482"/>
      <c r="D165" s="482"/>
      <c r="E165" s="482"/>
      <c r="F165" s="482"/>
      <c r="G165" s="482"/>
      <c r="H165" s="482"/>
      <c r="I165" s="482"/>
      <c r="J165" s="482"/>
      <c r="K165" s="482"/>
      <c r="L165" s="482"/>
      <c r="M165" s="482"/>
      <c r="N165" s="482"/>
      <c r="O165" s="482"/>
      <c r="P165" s="482"/>
      <c r="Q165" s="482"/>
      <c r="R165" s="482"/>
      <c r="S165" s="482"/>
      <c r="T165" s="482"/>
      <c r="U165" s="482"/>
      <c r="V165" s="482"/>
      <c r="W165" s="482"/>
      <c r="X165" s="482"/>
      <c r="Y165" s="482"/>
      <c r="Z165" s="482"/>
      <c r="AA165" s="482"/>
      <c r="AB165" s="241"/>
      <c r="AC165" s="241"/>
      <c r="AD165" s="241"/>
      <c r="AE165" s="241"/>
      <c r="AF165" s="241"/>
      <c r="AG165" s="241"/>
    </row>
    <row r="166" spans="1:37" ht="18" customHeight="1">
      <c r="B166" s="437" t="s">
        <v>3937</v>
      </c>
      <c r="C166" s="243" t="s">
        <v>16092</v>
      </c>
      <c r="E166" s="243"/>
      <c r="F166" s="243"/>
      <c r="G166" s="243"/>
      <c r="H166" s="243"/>
      <c r="I166" s="483"/>
      <c r="J166" s="483"/>
      <c r="K166" s="483"/>
      <c r="L166" s="483"/>
      <c r="M166" s="483"/>
      <c r="N166" s="483"/>
      <c r="O166" s="483"/>
      <c r="P166" s="483"/>
      <c r="Q166" s="483"/>
      <c r="R166" s="484"/>
      <c r="S166" s="483"/>
      <c r="T166" s="483"/>
      <c r="U166" s="483"/>
      <c r="V166" s="483"/>
      <c r="W166" s="243"/>
      <c r="X166" s="243"/>
      <c r="Y166" s="243"/>
      <c r="Z166" s="243"/>
      <c r="AA166" s="243"/>
      <c r="AB166" s="243"/>
      <c r="AE166" s="244"/>
    </row>
    <row r="167" spans="1:37" ht="30" customHeight="1">
      <c r="B167" s="485" t="s">
        <v>3938</v>
      </c>
      <c r="C167" s="1032" t="s">
        <v>16093</v>
      </c>
      <c r="D167" s="1032"/>
      <c r="E167" s="1032"/>
      <c r="F167" s="1032"/>
      <c r="G167" s="1032"/>
      <c r="H167" s="1032"/>
      <c r="I167" s="1032"/>
      <c r="J167" s="1032"/>
      <c r="K167" s="1032"/>
      <c r="L167" s="1032"/>
      <c r="M167" s="1032"/>
      <c r="N167" s="1032"/>
      <c r="O167" s="1032"/>
      <c r="P167" s="1032"/>
      <c r="Q167" s="1032"/>
      <c r="R167" s="1032"/>
      <c r="S167" s="1032"/>
      <c r="T167" s="1032"/>
      <c r="U167" s="1032"/>
      <c r="V167" s="1032"/>
      <c r="W167" s="1032"/>
      <c r="X167" s="1032"/>
      <c r="Y167" s="1032"/>
      <c r="Z167" s="1032"/>
      <c r="AA167" s="1032"/>
      <c r="AE167" s="244"/>
    </row>
    <row r="168" spans="1:37" ht="7.95" customHeight="1">
      <c r="D168" s="486"/>
      <c r="E168" s="486"/>
      <c r="F168" s="486"/>
      <c r="G168" s="486"/>
      <c r="H168" s="486"/>
      <c r="I168" s="486"/>
      <c r="J168" s="486"/>
      <c r="K168" s="486"/>
      <c r="L168" s="486"/>
      <c r="M168" s="486"/>
      <c r="N168" s="486"/>
      <c r="O168" s="486"/>
      <c r="P168" s="486"/>
      <c r="Q168" s="486"/>
      <c r="R168" s="486"/>
      <c r="S168" s="486"/>
      <c r="T168" s="486"/>
      <c r="U168" s="486"/>
      <c r="V168" s="486"/>
      <c r="W168" s="486"/>
      <c r="X168" s="486"/>
      <c r="Y168" s="486"/>
      <c r="Z168" s="486"/>
      <c r="AA168" s="486"/>
    </row>
    <row r="169" spans="1:37" ht="25.05" customHeight="1">
      <c r="A169" s="441" t="s">
        <v>3939</v>
      </c>
      <c r="H169" s="442"/>
      <c r="I169" s="442"/>
      <c r="V169" s="442"/>
      <c r="W169" s="442"/>
      <c r="X169" s="442"/>
      <c r="Y169" s="442"/>
      <c r="Z169" s="442"/>
      <c r="AA169" s="442"/>
    </row>
    <row r="170" spans="1:37" ht="12.45" customHeight="1">
      <c r="A170" s="1014" t="s">
        <v>3917</v>
      </c>
      <c r="B170" s="1015"/>
      <c r="C170" s="1015"/>
      <c r="D170" s="1015"/>
      <c r="E170" s="1015"/>
      <c r="F170" s="1015"/>
      <c r="G170" s="1015"/>
      <c r="H170" s="1016"/>
      <c r="I170" s="1017"/>
      <c r="J170" s="1018"/>
      <c r="K170" s="1018"/>
      <c r="L170" s="1018"/>
      <c r="M170" s="1018"/>
      <c r="N170" s="1018"/>
      <c r="O170" s="1018"/>
      <c r="P170" s="1018"/>
      <c r="Q170" s="1018"/>
      <c r="R170" s="1018"/>
      <c r="S170" s="1018"/>
      <c r="T170" s="1018"/>
      <c r="U170" s="1018"/>
      <c r="V170" s="1018"/>
      <c r="W170" s="1018"/>
      <c r="X170" s="1018"/>
      <c r="Y170" s="1018"/>
      <c r="Z170" s="1018"/>
      <c r="AA170" s="1019"/>
    </row>
    <row r="171" spans="1:37" ht="22.5" customHeight="1">
      <c r="A171" s="1020" t="s">
        <v>8</v>
      </c>
      <c r="B171" s="1021"/>
      <c r="C171" s="1021"/>
      <c r="D171" s="1021"/>
      <c r="E171" s="1021"/>
      <c r="F171" s="1021"/>
      <c r="G171" s="1021"/>
      <c r="H171" s="1022"/>
      <c r="I171" s="1023"/>
      <c r="J171" s="1024"/>
      <c r="K171" s="1024"/>
      <c r="L171" s="1025"/>
      <c r="M171" s="1025"/>
      <c r="N171" s="1024"/>
      <c r="O171" s="1025"/>
      <c r="P171" s="1025"/>
      <c r="Q171" s="1024"/>
      <c r="R171" s="1024"/>
      <c r="S171" s="1024"/>
      <c r="T171" s="1024"/>
      <c r="U171" s="1024"/>
      <c r="V171" s="1024"/>
      <c r="W171" s="1024"/>
      <c r="X171" s="1024"/>
      <c r="Y171" s="1024"/>
      <c r="Z171" s="1024"/>
      <c r="AA171" s="1026"/>
      <c r="AC171" s="236" t="s">
        <v>4157</v>
      </c>
    </row>
    <row r="172" spans="1:37" ht="25.2" customHeight="1">
      <c r="A172" s="1027" t="s">
        <v>23</v>
      </c>
      <c r="B172" s="1028"/>
      <c r="C172" s="1028"/>
      <c r="D172" s="1028"/>
      <c r="E172" s="1028"/>
      <c r="F172" s="1028"/>
      <c r="G172" s="1028"/>
      <c r="H172" s="1029"/>
      <c r="I172" s="972" t="s">
        <v>3918</v>
      </c>
      <c r="J172" s="973"/>
      <c r="K172" s="973"/>
      <c r="L172" s="975"/>
      <c r="M172" s="977"/>
      <c r="N172" s="239" t="s">
        <v>3919</v>
      </c>
      <c r="O172" s="975"/>
      <c r="P172" s="977"/>
      <c r="Q172" s="973"/>
      <c r="R172" s="973"/>
      <c r="S172" s="973"/>
      <c r="T172" s="973"/>
      <c r="U172" s="973"/>
      <c r="V172" s="973"/>
      <c r="W172" s="973"/>
      <c r="X172" s="973"/>
      <c r="Y172" s="973"/>
      <c r="Z172" s="973"/>
      <c r="AA172" s="974"/>
    </row>
    <row r="173" spans="1:37" ht="25.2" customHeight="1">
      <c r="A173" s="1030"/>
      <c r="B173" s="1025"/>
      <c r="C173" s="1025"/>
      <c r="D173" s="1025"/>
      <c r="E173" s="1025"/>
      <c r="F173" s="1025"/>
      <c r="G173" s="1025"/>
      <c r="H173" s="1031"/>
      <c r="I173" s="972" t="s">
        <v>3920</v>
      </c>
      <c r="J173" s="973"/>
      <c r="K173" s="973"/>
      <c r="L173" s="975"/>
      <c r="M173" s="976"/>
      <c r="N173" s="976"/>
      <c r="O173" s="976"/>
      <c r="P173" s="977"/>
      <c r="Q173" s="972" t="s">
        <v>3921</v>
      </c>
      <c r="R173" s="973"/>
      <c r="S173" s="974"/>
      <c r="T173" s="975"/>
      <c r="U173" s="976"/>
      <c r="V173" s="976"/>
      <c r="W173" s="976"/>
      <c r="X173" s="976"/>
      <c r="Y173" s="976"/>
      <c r="Z173" s="976"/>
      <c r="AA173" s="977"/>
    </row>
    <row r="174" spans="1:37" ht="25.2" customHeight="1">
      <c r="A174" s="1030"/>
      <c r="B174" s="1025"/>
      <c r="C174" s="1025"/>
      <c r="D174" s="1025"/>
      <c r="E174" s="1025"/>
      <c r="F174" s="1025"/>
      <c r="G174" s="1025"/>
      <c r="H174" s="1031"/>
      <c r="I174" s="972" t="s">
        <v>3922</v>
      </c>
      <c r="J174" s="973"/>
      <c r="K174" s="973"/>
      <c r="L174" s="978"/>
      <c r="M174" s="979"/>
      <c r="N174" s="979"/>
      <c r="O174" s="979"/>
      <c r="P174" s="980"/>
      <c r="Q174" s="972" t="s">
        <v>3923</v>
      </c>
      <c r="R174" s="973"/>
      <c r="S174" s="974"/>
      <c r="T174" s="975"/>
      <c r="U174" s="976"/>
      <c r="V174" s="976"/>
      <c r="W174" s="976"/>
      <c r="X174" s="976"/>
      <c r="Y174" s="976"/>
      <c r="Z174" s="976"/>
      <c r="AA174" s="977"/>
    </row>
    <row r="175" spans="1:37" ht="25.2" customHeight="1">
      <c r="A175" s="1023"/>
      <c r="B175" s="1024"/>
      <c r="C175" s="1024"/>
      <c r="D175" s="1024"/>
      <c r="E175" s="1024"/>
      <c r="F175" s="1024"/>
      <c r="G175" s="1024"/>
      <c r="H175" s="1026"/>
      <c r="I175" s="972" t="s">
        <v>3924</v>
      </c>
      <c r="J175" s="973"/>
      <c r="K175" s="973"/>
      <c r="L175" s="981"/>
      <c r="M175" s="981"/>
      <c r="N175" s="981"/>
      <c r="O175" s="981"/>
      <c r="P175" s="981"/>
      <c r="Q175" s="981"/>
      <c r="R175" s="981"/>
      <c r="S175" s="981"/>
      <c r="T175" s="981"/>
      <c r="U175" s="981"/>
      <c r="V175" s="981"/>
      <c r="W175" s="981"/>
      <c r="X175" s="981"/>
      <c r="Y175" s="981"/>
      <c r="Z175" s="981"/>
      <c r="AA175" s="981"/>
    </row>
    <row r="176" spans="1:37" ht="30" customHeight="1">
      <c r="A176" s="982" t="s">
        <v>3925</v>
      </c>
      <c r="B176" s="983"/>
      <c r="C176" s="983"/>
      <c r="D176" s="983"/>
      <c r="E176" s="983"/>
      <c r="F176" s="983"/>
      <c r="G176" s="983"/>
      <c r="H176" s="984"/>
      <c r="I176" s="444"/>
      <c r="J176" s="445"/>
      <c r="K176" s="446" t="s">
        <v>388</v>
      </c>
      <c r="L176" s="447"/>
      <c r="M176" s="448" t="s">
        <v>112</v>
      </c>
      <c r="N176" s="449"/>
      <c r="O176" s="450"/>
      <c r="U176" s="451"/>
      <c r="V176" s="451"/>
      <c r="W176" s="451"/>
      <c r="X176" s="451"/>
      <c r="Y176" s="451"/>
      <c r="Z176" s="451"/>
      <c r="AA176" s="452"/>
      <c r="AK176" s="240"/>
    </row>
    <row r="177" spans="1:37" ht="15" customHeight="1">
      <c r="A177" s="985"/>
      <c r="B177" s="986"/>
      <c r="C177" s="986"/>
      <c r="D177" s="986"/>
      <c r="E177" s="986"/>
      <c r="F177" s="986"/>
      <c r="G177" s="986"/>
      <c r="H177" s="987"/>
      <c r="I177" s="453" t="s">
        <v>3926</v>
      </c>
      <c r="J177" s="454"/>
      <c r="K177" s="454"/>
      <c r="L177" s="454"/>
      <c r="M177" s="454"/>
      <c r="N177" s="454"/>
      <c r="O177" s="454"/>
      <c r="P177" s="454"/>
      <c r="Q177" s="454"/>
      <c r="R177" s="449"/>
      <c r="S177" s="455"/>
      <c r="T177" s="456"/>
      <c r="U177" s="457"/>
      <c r="V177" s="458"/>
      <c r="W177" s="459" t="s">
        <v>388</v>
      </c>
      <c r="X177" s="460"/>
      <c r="Y177" s="461" t="s">
        <v>112</v>
      </c>
      <c r="Z177" s="461"/>
      <c r="AA177" s="462"/>
    </row>
    <row r="178" spans="1:37" ht="15" customHeight="1">
      <c r="A178" s="988"/>
      <c r="B178" s="989"/>
      <c r="C178" s="989"/>
      <c r="D178" s="989"/>
      <c r="E178" s="989"/>
      <c r="F178" s="989"/>
      <c r="G178" s="989"/>
      <c r="H178" s="990"/>
      <c r="I178" s="463" t="s">
        <v>3927</v>
      </c>
      <c r="J178" s="464"/>
      <c r="K178" s="464"/>
      <c r="L178" s="464"/>
      <c r="M178" s="464"/>
      <c r="N178" s="464"/>
      <c r="O178" s="464"/>
      <c r="P178" s="464"/>
      <c r="Q178" s="464"/>
      <c r="R178" s="465"/>
      <c r="S178" s="466"/>
      <c r="T178" s="467"/>
      <c r="U178" s="468"/>
      <c r="V178" s="469"/>
      <c r="W178" s="464" t="s">
        <v>388</v>
      </c>
      <c r="X178" s="470"/>
      <c r="Y178" s="466" t="s">
        <v>112</v>
      </c>
      <c r="Z178" s="466"/>
      <c r="AA178" s="471"/>
    </row>
    <row r="179" spans="1:37" ht="18" customHeight="1">
      <c r="A179" s="991" t="s">
        <v>3928</v>
      </c>
      <c r="B179" s="992"/>
      <c r="C179" s="992"/>
      <c r="D179" s="992"/>
      <c r="E179" s="992"/>
      <c r="F179" s="992"/>
      <c r="G179" s="992"/>
      <c r="H179" s="993"/>
      <c r="I179" s="472" t="s">
        <v>3783</v>
      </c>
      <c r="J179" s="473" t="s">
        <v>3929</v>
      </c>
      <c r="K179" s="474"/>
      <c r="L179" s="474"/>
      <c r="M179" s="474"/>
      <c r="N179" s="472" t="s">
        <v>3783</v>
      </c>
      <c r="O179" s="473" t="s">
        <v>3930</v>
      </c>
      <c r="P179" s="474"/>
      <c r="Q179" s="474"/>
      <c r="S179" s="461" t="s">
        <v>3935</v>
      </c>
      <c r="T179" s="472" t="s">
        <v>3783</v>
      </c>
      <c r="U179" s="461" t="s">
        <v>3936</v>
      </c>
      <c r="W179" s="473"/>
      <c r="X179" s="474"/>
      <c r="Y179" s="474"/>
      <c r="Z179" s="474"/>
      <c r="AA179" s="475"/>
      <c r="AG179" s="243"/>
    </row>
    <row r="180" spans="1:37" ht="15" customHeight="1">
      <c r="A180" s="994" t="s">
        <v>3931</v>
      </c>
      <c r="B180" s="995"/>
      <c r="C180" s="995"/>
      <c r="D180" s="995"/>
      <c r="E180" s="995"/>
      <c r="F180" s="995"/>
      <c r="G180" s="995"/>
      <c r="H180" s="996"/>
      <c r="I180" s="1000" t="s">
        <v>3932</v>
      </c>
      <c r="J180" s="1001"/>
      <c r="K180" s="1004"/>
      <c r="L180" s="1005"/>
      <c r="M180" s="1005"/>
      <c r="N180" s="1005"/>
      <c r="O180" s="1005"/>
      <c r="P180" s="1005"/>
      <c r="Q180" s="1006"/>
      <c r="R180" s="1006"/>
      <c r="S180" s="1006"/>
      <c r="T180" s="1007"/>
      <c r="U180" s="1008" t="s">
        <v>3933</v>
      </c>
      <c r="V180" s="1008"/>
      <c r="W180" s="1008"/>
      <c r="X180" s="1008"/>
      <c r="Y180" s="1008"/>
      <c r="Z180" s="1008"/>
      <c r="AA180" s="1009"/>
    </row>
    <row r="181" spans="1:37" ht="15" customHeight="1">
      <c r="A181" s="997"/>
      <c r="B181" s="998"/>
      <c r="C181" s="998"/>
      <c r="D181" s="998"/>
      <c r="E181" s="998"/>
      <c r="F181" s="998"/>
      <c r="G181" s="998"/>
      <c r="H181" s="999"/>
      <c r="I181" s="1002"/>
      <c r="J181" s="1003"/>
      <c r="K181" s="1004"/>
      <c r="L181" s="1005"/>
      <c r="M181" s="1005"/>
      <c r="N181" s="1005"/>
      <c r="O181" s="1005"/>
      <c r="P181" s="1005"/>
      <c r="Q181" s="1006"/>
      <c r="R181" s="1006"/>
      <c r="S181" s="1006"/>
      <c r="T181" s="1007"/>
      <c r="U181" s="1010"/>
      <c r="V181" s="1010"/>
      <c r="W181" s="1010"/>
      <c r="X181" s="1010"/>
      <c r="Y181" s="1010"/>
      <c r="Z181" s="1010"/>
      <c r="AA181" s="1011"/>
      <c r="AB181" s="241"/>
      <c r="AC181" s="241"/>
      <c r="AD181" s="241"/>
      <c r="AE181" s="241"/>
      <c r="AF181" s="241"/>
      <c r="AG181" s="241"/>
    </row>
    <row r="182" spans="1:37" ht="15" customHeight="1">
      <c r="A182" s="994" t="s">
        <v>3934</v>
      </c>
      <c r="B182" s="995"/>
      <c r="C182" s="995"/>
      <c r="D182" s="995"/>
      <c r="E182" s="995"/>
      <c r="F182" s="995"/>
      <c r="G182" s="995"/>
      <c r="H182" s="996"/>
      <c r="I182" s="968"/>
      <c r="J182" s="969"/>
      <c r="K182" s="1012"/>
      <c r="L182" s="1012" t="s">
        <v>12</v>
      </c>
      <c r="M182" s="1012"/>
      <c r="N182" s="1012" t="s">
        <v>11</v>
      </c>
      <c r="O182" s="1012"/>
      <c r="P182" s="1012" t="s">
        <v>227</v>
      </c>
      <c r="R182" s="476"/>
      <c r="S182" s="476"/>
      <c r="T182" s="476"/>
      <c r="U182" s="476"/>
      <c r="V182" s="476"/>
      <c r="W182" s="476"/>
      <c r="X182" s="476"/>
      <c r="Y182" s="476"/>
      <c r="Z182" s="476"/>
      <c r="AA182" s="477"/>
      <c r="AB182" s="241"/>
      <c r="AC182" s="241"/>
      <c r="AD182" s="241"/>
      <c r="AE182" s="241"/>
      <c r="AF182" s="241"/>
      <c r="AG182" s="241"/>
    </row>
    <row r="183" spans="1:37" ht="15" customHeight="1">
      <c r="A183" s="997"/>
      <c r="B183" s="998"/>
      <c r="C183" s="998"/>
      <c r="D183" s="998"/>
      <c r="E183" s="998"/>
      <c r="F183" s="998"/>
      <c r="G183" s="998"/>
      <c r="H183" s="999"/>
      <c r="I183" s="970"/>
      <c r="J183" s="971"/>
      <c r="K183" s="1013"/>
      <c r="L183" s="1013"/>
      <c r="M183" s="1013"/>
      <c r="N183" s="1013"/>
      <c r="O183" s="1013"/>
      <c r="P183" s="1013"/>
      <c r="Q183" s="481"/>
      <c r="R183" s="479"/>
      <c r="S183" s="479"/>
      <c r="T183" s="479"/>
      <c r="U183" s="479"/>
      <c r="V183" s="479"/>
      <c r="W183" s="479"/>
      <c r="X183" s="479"/>
      <c r="Y183" s="479"/>
      <c r="Z183" s="479"/>
      <c r="AA183" s="480"/>
      <c r="AB183" s="241"/>
      <c r="AC183" s="241"/>
      <c r="AD183" s="241"/>
      <c r="AE183" s="241"/>
      <c r="AF183" s="241"/>
      <c r="AG183" s="241"/>
    </row>
    <row r="184" spans="1:37" ht="20.100000000000001" customHeight="1">
      <c r="A184" s="482"/>
      <c r="B184" s="482"/>
      <c r="C184" s="482"/>
      <c r="D184" s="482"/>
      <c r="E184" s="482"/>
      <c r="F184" s="482"/>
      <c r="G184" s="482"/>
      <c r="H184" s="482"/>
      <c r="I184" s="482"/>
      <c r="J184" s="482"/>
      <c r="K184" s="482"/>
      <c r="L184" s="482"/>
      <c r="M184" s="482"/>
      <c r="N184" s="482"/>
      <c r="O184" s="482"/>
      <c r="P184" s="482"/>
      <c r="Q184" s="482"/>
      <c r="R184" s="482"/>
      <c r="S184" s="482"/>
      <c r="T184" s="482"/>
      <c r="U184" s="482"/>
      <c r="V184" s="482"/>
      <c r="W184" s="482"/>
      <c r="X184" s="478"/>
      <c r="Y184" s="478"/>
      <c r="Z184" s="478"/>
      <c r="AA184" s="478"/>
      <c r="AB184" s="241"/>
      <c r="AC184" s="241"/>
      <c r="AD184" s="241"/>
      <c r="AE184" s="241"/>
      <c r="AF184" s="241"/>
      <c r="AG184" s="241"/>
    </row>
    <row r="185" spans="1:37" ht="12.45" customHeight="1">
      <c r="A185" s="1014" t="s">
        <v>3917</v>
      </c>
      <c r="B185" s="1015"/>
      <c r="C185" s="1015"/>
      <c r="D185" s="1015"/>
      <c r="E185" s="1015"/>
      <c r="F185" s="1015"/>
      <c r="G185" s="1015"/>
      <c r="H185" s="1016"/>
      <c r="I185" s="1017"/>
      <c r="J185" s="1018"/>
      <c r="K185" s="1018"/>
      <c r="L185" s="1018"/>
      <c r="M185" s="1018"/>
      <c r="N185" s="1018"/>
      <c r="O185" s="1018"/>
      <c r="P185" s="1018"/>
      <c r="Q185" s="1018"/>
      <c r="R185" s="1018"/>
      <c r="S185" s="1018"/>
      <c r="T185" s="1018"/>
      <c r="U185" s="1018"/>
      <c r="V185" s="1018"/>
      <c r="W185" s="1018"/>
      <c r="X185" s="1018"/>
      <c r="Y185" s="1018"/>
      <c r="Z185" s="1018"/>
      <c r="AA185" s="1019"/>
    </row>
    <row r="186" spans="1:37" ht="22.5" customHeight="1">
      <c r="A186" s="1020" t="s">
        <v>8</v>
      </c>
      <c r="B186" s="1021"/>
      <c r="C186" s="1021"/>
      <c r="D186" s="1021"/>
      <c r="E186" s="1021"/>
      <c r="F186" s="1021"/>
      <c r="G186" s="1021"/>
      <c r="H186" s="1022"/>
      <c r="I186" s="1023"/>
      <c r="J186" s="1024"/>
      <c r="K186" s="1024"/>
      <c r="L186" s="1025"/>
      <c r="M186" s="1025"/>
      <c r="N186" s="1024"/>
      <c r="O186" s="1025"/>
      <c r="P186" s="1025"/>
      <c r="Q186" s="1024"/>
      <c r="R186" s="1024"/>
      <c r="S186" s="1024"/>
      <c r="T186" s="1024"/>
      <c r="U186" s="1024"/>
      <c r="V186" s="1024"/>
      <c r="W186" s="1024"/>
      <c r="X186" s="1024"/>
      <c r="Y186" s="1024"/>
      <c r="Z186" s="1024"/>
      <c r="AA186" s="1026"/>
      <c r="AC186" s="236" t="s">
        <v>6670</v>
      </c>
    </row>
    <row r="187" spans="1:37" ht="25.2" customHeight="1">
      <c r="A187" s="1027" t="s">
        <v>23</v>
      </c>
      <c r="B187" s="1028"/>
      <c r="C187" s="1028"/>
      <c r="D187" s="1028"/>
      <c r="E187" s="1028"/>
      <c r="F187" s="1028"/>
      <c r="G187" s="1028"/>
      <c r="H187" s="1029"/>
      <c r="I187" s="972" t="s">
        <v>3918</v>
      </c>
      <c r="J187" s="973"/>
      <c r="K187" s="973"/>
      <c r="L187" s="975"/>
      <c r="M187" s="977"/>
      <c r="N187" s="239" t="s">
        <v>3919</v>
      </c>
      <c r="O187" s="975"/>
      <c r="P187" s="977"/>
      <c r="Q187" s="973"/>
      <c r="R187" s="973"/>
      <c r="S187" s="973"/>
      <c r="T187" s="973"/>
      <c r="U187" s="973"/>
      <c r="V187" s="973"/>
      <c r="W187" s="973"/>
      <c r="X187" s="973"/>
      <c r="Y187" s="973"/>
      <c r="Z187" s="973"/>
      <c r="AA187" s="974"/>
    </row>
    <row r="188" spans="1:37" ht="25.2" customHeight="1">
      <c r="A188" s="1030"/>
      <c r="B188" s="1025"/>
      <c r="C188" s="1025"/>
      <c r="D188" s="1025"/>
      <c r="E188" s="1025"/>
      <c r="F188" s="1025"/>
      <c r="G188" s="1025"/>
      <c r="H188" s="1031"/>
      <c r="I188" s="972" t="s">
        <v>3920</v>
      </c>
      <c r="J188" s="973"/>
      <c r="K188" s="973"/>
      <c r="L188" s="975"/>
      <c r="M188" s="976"/>
      <c r="N188" s="976"/>
      <c r="O188" s="976"/>
      <c r="P188" s="977"/>
      <c r="Q188" s="972" t="s">
        <v>3921</v>
      </c>
      <c r="R188" s="973"/>
      <c r="S188" s="974"/>
      <c r="T188" s="975"/>
      <c r="U188" s="976"/>
      <c r="V188" s="976"/>
      <c r="W188" s="976"/>
      <c r="X188" s="976"/>
      <c r="Y188" s="976"/>
      <c r="Z188" s="976"/>
      <c r="AA188" s="977"/>
    </row>
    <row r="189" spans="1:37" ht="25.2" customHeight="1">
      <c r="A189" s="1030"/>
      <c r="B189" s="1025"/>
      <c r="C189" s="1025"/>
      <c r="D189" s="1025"/>
      <c r="E189" s="1025"/>
      <c r="F189" s="1025"/>
      <c r="G189" s="1025"/>
      <c r="H189" s="1031"/>
      <c r="I189" s="972" t="s">
        <v>3922</v>
      </c>
      <c r="J189" s="973"/>
      <c r="K189" s="973"/>
      <c r="L189" s="978"/>
      <c r="M189" s="979"/>
      <c r="N189" s="979"/>
      <c r="O189" s="979"/>
      <c r="P189" s="980"/>
      <c r="Q189" s="972" t="s">
        <v>3923</v>
      </c>
      <c r="R189" s="973"/>
      <c r="S189" s="974"/>
      <c r="T189" s="975"/>
      <c r="U189" s="976"/>
      <c r="V189" s="976"/>
      <c r="W189" s="976"/>
      <c r="X189" s="976"/>
      <c r="Y189" s="976"/>
      <c r="Z189" s="976"/>
      <c r="AA189" s="977"/>
    </row>
    <row r="190" spans="1:37" ht="25.2" customHeight="1">
      <c r="A190" s="1023"/>
      <c r="B190" s="1024"/>
      <c r="C190" s="1024"/>
      <c r="D190" s="1024"/>
      <c r="E190" s="1024"/>
      <c r="F190" s="1024"/>
      <c r="G190" s="1024"/>
      <c r="H190" s="1026"/>
      <c r="I190" s="972" t="s">
        <v>3924</v>
      </c>
      <c r="J190" s="973"/>
      <c r="K190" s="973"/>
      <c r="L190" s="981"/>
      <c r="M190" s="981"/>
      <c r="N190" s="981"/>
      <c r="O190" s="981"/>
      <c r="P190" s="981"/>
      <c r="Q190" s="981"/>
      <c r="R190" s="981"/>
      <c r="S190" s="981"/>
      <c r="T190" s="981"/>
      <c r="U190" s="981"/>
      <c r="V190" s="981"/>
      <c r="W190" s="981"/>
      <c r="X190" s="981"/>
      <c r="Y190" s="981"/>
      <c r="Z190" s="981"/>
      <c r="AA190" s="981"/>
    </row>
    <row r="191" spans="1:37" ht="30" customHeight="1">
      <c r="A191" s="982" t="s">
        <v>3925</v>
      </c>
      <c r="B191" s="983"/>
      <c r="C191" s="983"/>
      <c r="D191" s="983"/>
      <c r="E191" s="983"/>
      <c r="F191" s="983"/>
      <c r="G191" s="983"/>
      <c r="H191" s="984"/>
      <c r="I191" s="444"/>
      <c r="J191" s="445"/>
      <c r="K191" s="446" t="s">
        <v>388</v>
      </c>
      <c r="L191" s="447"/>
      <c r="M191" s="448" t="s">
        <v>112</v>
      </c>
      <c r="N191" s="449"/>
      <c r="O191" s="450"/>
      <c r="U191" s="451"/>
      <c r="V191" s="451"/>
      <c r="W191" s="451"/>
      <c r="X191" s="451"/>
      <c r="Y191" s="451"/>
      <c r="Z191" s="451"/>
      <c r="AA191" s="452"/>
      <c r="AK191" s="240"/>
    </row>
    <row r="192" spans="1:37" ht="15" customHeight="1">
      <c r="A192" s="985"/>
      <c r="B192" s="986"/>
      <c r="C192" s="986"/>
      <c r="D192" s="986"/>
      <c r="E192" s="986"/>
      <c r="F192" s="986"/>
      <c r="G192" s="986"/>
      <c r="H192" s="987"/>
      <c r="I192" s="453" t="s">
        <v>3926</v>
      </c>
      <c r="J192" s="454"/>
      <c r="K192" s="454"/>
      <c r="L192" s="454"/>
      <c r="M192" s="454"/>
      <c r="N192" s="454"/>
      <c r="O192" s="454"/>
      <c r="P192" s="454"/>
      <c r="Q192" s="454"/>
      <c r="R192" s="449"/>
      <c r="S192" s="455"/>
      <c r="T192" s="456"/>
      <c r="U192" s="457"/>
      <c r="V192" s="458"/>
      <c r="W192" s="459" t="s">
        <v>388</v>
      </c>
      <c r="X192" s="460"/>
      <c r="Y192" s="461" t="s">
        <v>112</v>
      </c>
      <c r="Z192" s="461"/>
      <c r="AA192" s="462"/>
    </row>
    <row r="193" spans="1:33" ht="15" customHeight="1">
      <c r="A193" s="988"/>
      <c r="B193" s="989"/>
      <c r="C193" s="989"/>
      <c r="D193" s="989"/>
      <c r="E193" s="989"/>
      <c r="F193" s="989"/>
      <c r="G193" s="989"/>
      <c r="H193" s="990"/>
      <c r="I193" s="463" t="s">
        <v>3927</v>
      </c>
      <c r="J193" s="464"/>
      <c r="K193" s="464"/>
      <c r="L193" s="464"/>
      <c r="M193" s="464"/>
      <c r="N193" s="464"/>
      <c r="O193" s="464"/>
      <c r="P193" s="464"/>
      <c r="Q193" s="464"/>
      <c r="R193" s="465"/>
      <c r="S193" s="466"/>
      <c r="T193" s="467"/>
      <c r="U193" s="468"/>
      <c r="V193" s="469"/>
      <c r="W193" s="464" t="s">
        <v>388</v>
      </c>
      <c r="X193" s="470"/>
      <c r="Y193" s="466" t="s">
        <v>112</v>
      </c>
      <c r="Z193" s="466"/>
      <c r="AA193" s="471"/>
    </row>
    <row r="194" spans="1:33" ht="18" customHeight="1">
      <c r="A194" s="991" t="s">
        <v>3928</v>
      </c>
      <c r="B194" s="992"/>
      <c r="C194" s="992"/>
      <c r="D194" s="992"/>
      <c r="E194" s="992"/>
      <c r="F194" s="992"/>
      <c r="G194" s="992"/>
      <c r="H194" s="993"/>
      <c r="I194" s="472" t="s">
        <v>3783</v>
      </c>
      <c r="J194" s="473" t="s">
        <v>3929</v>
      </c>
      <c r="K194" s="474"/>
      <c r="L194" s="474"/>
      <c r="M194" s="474"/>
      <c r="N194" s="472" t="s">
        <v>3783</v>
      </c>
      <c r="O194" s="473" t="s">
        <v>3930</v>
      </c>
      <c r="P194" s="474"/>
      <c r="Q194" s="474"/>
      <c r="S194" s="461" t="s">
        <v>3935</v>
      </c>
      <c r="T194" s="472" t="s">
        <v>3783</v>
      </c>
      <c r="U194" s="461" t="s">
        <v>3936</v>
      </c>
      <c r="W194" s="473"/>
      <c r="X194" s="474"/>
      <c r="Y194" s="474"/>
      <c r="Z194" s="474"/>
      <c r="AA194" s="475"/>
      <c r="AG194" s="243"/>
    </row>
    <row r="195" spans="1:33" ht="15" customHeight="1">
      <c r="A195" s="994" t="s">
        <v>3931</v>
      </c>
      <c r="B195" s="995"/>
      <c r="C195" s="995"/>
      <c r="D195" s="995"/>
      <c r="E195" s="995"/>
      <c r="F195" s="995"/>
      <c r="G195" s="995"/>
      <c r="H195" s="996"/>
      <c r="I195" s="1000" t="s">
        <v>3932</v>
      </c>
      <c r="J195" s="1001"/>
      <c r="K195" s="1004"/>
      <c r="L195" s="1005"/>
      <c r="M195" s="1005"/>
      <c r="N195" s="1005"/>
      <c r="O195" s="1005"/>
      <c r="P195" s="1005"/>
      <c r="Q195" s="1006"/>
      <c r="R195" s="1006"/>
      <c r="S195" s="1006"/>
      <c r="T195" s="1007"/>
      <c r="U195" s="1008" t="s">
        <v>3933</v>
      </c>
      <c r="V195" s="1008"/>
      <c r="W195" s="1008"/>
      <c r="X195" s="1008"/>
      <c r="Y195" s="1008"/>
      <c r="Z195" s="1008"/>
      <c r="AA195" s="1009"/>
    </row>
    <row r="196" spans="1:33" ht="15" customHeight="1">
      <c r="A196" s="997"/>
      <c r="B196" s="998"/>
      <c r="C196" s="998"/>
      <c r="D196" s="998"/>
      <c r="E196" s="998"/>
      <c r="F196" s="998"/>
      <c r="G196" s="998"/>
      <c r="H196" s="999"/>
      <c r="I196" s="1002"/>
      <c r="J196" s="1003"/>
      <c r="K196" s="1004"/>
      <c r="L196" s="1005"/>
      <c r="M196" s="1005"/>
      <c r="N196" s="1005"/>
      <c r="O196" s="1005"/>
      <c r="P196" s="1005"/>
      <c r="Q196" s="1006"/>
      <c r="R196" s="1006"/>
      <c r="S196" s="1006"/>
      <c r="T196" s="1007"/>
      <c r="U196" s="1010"/>
      <c r="V196" s="1010"/>
      <c r="W196" s="1010"/>
      <c r="X196" s="1010"/>
      <c r="Y196" s="1010"/>
      <c r="Z196" s="1010"/>
      <c r="AA196" s="1011"/>
      <c r="AB196" s="241"/>
      <c r="AC196" s="241"/>
      <c r="AD196" s="241"/>
      <c r="AE196" s="241"/>
      <c r="AF196" s="241"/>
      <c r="AG196" s="241"/>
    </row>
    <row r="197" spans="1:33" ht="15" customHeight="1">
      <c r="A197" s="994" t="s">
        <v>3934</v>
      </c>
      <c r="B197" s="995"/>
      <c r="C197" s="995"/>
      <c r="D197" s="995"/>
      <c r="E197" s="995"/>
      <c r="F197" s="995"/>
      <c r="G197" s="995"/>
      <c r="H197" s="996"/>
      <c r="I197" s="968"/>
      <c r="J197" s="969"/>
      <c r="K197" s="1012"/>
      <c r="L197" s="1012" t="s">
        <v>12</v>
      </c>
      <c r="M197" s="1012"/>
      <c r="N197" s="1012" t="s">
        <v>11</v>
      </c>
      <c r="O197" s="1012"/>
      <c r="P197" s="1012" t="s">
        <v>227</v>
      </c>
      <c r="R197" s="476"/>
      <c r="S197" s="476"/>
      <c r="T197" s="476"/>
      <c r="U197" s="476"/>
      <c r="V197" s="476"/>
      <c r="W197" s="476"/>
      <c r="X197" s="476"/>
      <c r="Y197" s="476"/>
      <c r="Z197" s="476"/>
      <c r="AA197" s="477"/>
      <c r="AB197" s="241"/>
      <c r="AC197" s="241"/>
      <c r="AD197" s="241"/>
      <c r="AE197" s="241"/>
      <c r="AF197" s="241"/>
      <c r="AG197" s="241"/>
    </row>
    <row r="198" spans="1:33" ht="15" customHeight="1">
      <c r="A198" s="997"/>
      <c r="B198" s="998"/>
      <c r="C198" s="998"/>
      <c r="D198" s="998"/>
      <c r="E198" s="998"/>
      <c r="F198" s="998"/>
      <c r="G198" s="998"/>
      <c r="H198" s="999"/>
      <c r="I198" s="970"/>
      <c r="J198" s="971"/>
      <c r="K198" s="1013"/>
      <c r="L198" s="1013"/>
      <c r="M198" s="1013"/>
      <c r="N198" s="1013"/>
      <c r="O198" s="1013"/>
      <c r="P198" s="1013"/>
      <c r="Q198" s="481"/>
      <c r="R198" s="479"/>
      <c r="S198" s="479"/>
      <c r="T198" s="479"/>
      <c r="U198" s="479"/>
      <c r="V198" s="479"/>
      <c r="W198" s="479"/>
      <c r="X198" s="479"/>
      <c r="Y198" s="479"/>
      <c r="Z198" s="479"/>
      <c r="AA198" s="480"/>
      <c r="AB198" s="241"/>
      <c r="AC198" s="241"/>
      <c r="AD198" s="241"/>
      <c r="AE198" s="241"/>
      <c r="AF198" s="241"/>
      <c r="AG198" s="241"/>
    </row>
    <row r="199" spans="1:33" ht="20.100000000000001" customHeight="1">
      <c r="A199" s="482"/>
      <c r="B199" s="482"/>
      <c r="C199" s="482"/>
      <c r="D199" s="482"/>
      <c r="E199" s="482"/>
      <c r="F199" s="482"/>
      <c r="G199" s="482"/>
      <c r="H199" s="482"/>
      <c r="I199" s="482"/>
      <c r="J199" s="482"/>
      <c r="K199" s="482"/>
      <c r="L199" s="482"/>
      <c r="M199" s="482"/>
      <c r="N199" s="482"/>
      <c r="O199" s="482"/>
      <c r="P199" s="482"/>
      <c r="Q199" s="482"/>
      <c r="R199" s="482"/>
      <c r="S199" s="482"/>
      <c r="T199" s="482"/>
      <c r="U199" s="482"/>
      <c r="V199" s="482"/>
      <c r="W199" s="482"/>
      <c r="X199" s="482"/>
      <c r="Y199" s="482"/>
      <c r="Z199" s="482"/>
      <c r="AA199" s="482"/>
      <c r="AB199" s="241"/>
      <c r="AC199" s="241"/>
      <c r="AD199" s="241"/>
      <c r="AE199" s="241"/>
      <c r="AF199" s="241"/>
      <c r="AG199" s="241"/>
    </row>
    <row r="200" spans="1:33" ht="18" customHeight="1">
      <c r="B200" s="437" t="s">
        <v>3937</v>
      </c>
      <c r="C200" s="243" t="s">
        <v>16092</v>
      </c>
      <c r="E200" s="243"/>
      <c r="F200" s="243"/>
      <c r="G200" s="243"/>
      <c r="H200" s="243"/>
      <c r="I200" s="483"/>
      <c r="J200" s="483"/>
      <c r="K200" s="483"/>
      <c r="L200" s="483"/>
      <c r="M200" s="483"/>
      <c r="N200" s="483"/>
      <c r="O200" s="483"/>
      <c r="P200" s="483"/>
      <c r="Q200" s="483"/>
      <c r="R200" s="484"/>
      <c r="S200" s="483"/>
      <c r="T200" s="483"/>
      <c r="U200" s="483"/>
      <c r="V200" s="483"/>
      <c r="W200" s="243"/>
      <c r="X200" s="243"/>
      <c r="Y200" s="243"/>
      <c r="Z200" s="243"/>
      <c r="AA200" s="243"/>
      <c r="AB200" s="243"/>
      <c r="AE200" s="244"/>
    </row>
    <row r="201" spans="1:33" ht="30" customHeight="1">
      <c r="B201" s="485" t="s">
        <v>3938</v>
      </c>
      <c r="C201" s="1032" t="s">
        <v>16093</v>
      </c>
      <c r="D201" s="1032"/>
      <c r="E201" s="1032"/>
      <c r="F201" s="1032"/>
      <c r="G201" s="1032"/>
      <c r="H201" s="1032"/>
      <c r="I201" s="1032"/>
      <c r="J201" s="1032"/>
      <c r="K201" s="1032"/>
      <c r="L201" s="1032"/>
      <c r="M201" s="1032"/>
      <c r="N201" s="1032"/>
      <c r="O201" s="1032"/>
      <c r="P201" s="1032"/>
      <c r="Q201" s="1032"/>
      <c r="R201" s="1032"/>
      <c r="S201" s="1032"/>
      <c r="T201" s="1032"/>
      <c r="U201" s="1032"/>
      <c r="V201" s="1032"/>
      <c r="W201" s="1032"/>
      <c r="X201" s="1032"/>
      <c r="Y201" s="1032"/>
      <c r="Z201" s="1032"/>
      <c r="AA201" s="1032"/>
      <c r="AE201" s="244"/>
    </row>
    <row r="202" spans="1:33" ht="7.95" customHeight="1">
      <c r="D202" s="486"/>
      <c r="E202" s="486"/>
      <c r="F202" s="486"/>
      <c r="G202" s="486"/>
      <c r="H202" s="486"/>
      <c r="I202" s="486"/>
      <c r="J202" s="486"/>
      <c r="K202" s="486"/>
      <c r="L202" s="486"/>
      <c r="M202" s="486"/>
      <c r="N202" s="486"/>
      <c r="O202" s="486"/>
      <c r="P202" s="486"/>
      <c r="Q202" s="486"/>
      <c r="R202" s="486"/>
      <c r="S202" s="486"/>
      <c r="T202" s="486"/>
      <c r="U202" s="486"/>
      <c r="V202" s="486"/>
      <c r="W202" s="486"/>
      <c r="X202" s="486"/>
      <c r="Y202" s="486"/>
      <c r="Z202" s="486"/>
      <c r="AA202" s="486"/>
    </row>
    <row r="203" spans="1:33" ht="25.05" customHeight="1">
      <c r="A203" s="441" t="s">
        <v>3939</v>
      </c>
      <c r="H203" s="442"/>
      <c r="I203" s="442"/>
      <c r="V203" s="442"/>
      <c r="W203" s="442"/>
      <c r="X203" s="442"/>
      <c r="Y203" s="442"/>
      <c r="Z203" s="442"/>
      <c r="AA203" s="442"/>
    </row>
    <row r="204" spans="1:33" ht="12.45" customHeight="1">
      <c r="A204" s="1014" t="s">
        <v>3917</v>
      </c>
      <c r="B204" s="1015"/>
      <c r="C204" s="1015"/>
      <c r="D204" s="1015"/>
      <c r="E204" s="1015"/>
      <c r="F204" s="1015"/>
      <c r="G204" s="1015"/>
      <c r="H204" s="1016"/>
      <c r="I204" s="1017"/>
      <c r="J204" s="1018"/>
      <c r="K204" s="1018"/>
      <c r="L204" s="1018"/>
      <c r="M204" s="1018"/>
      <c r="N204" s="1018"/>
      <c r="O204" s="1018"/>
      <c r="P204" s="1018"/>
      <c r="Q204" s="1018"/>
      <c r="R204" s="1018"/>
      <c r="S204" s="1018"/>
      <c r="T204" s="1018"/>
      <c r="U204" s="1018"/>
      <c r="V204" s="1018"/>
      <c r="W204" s="1018"/>
      <c r="X204" s="1018"/>
      <c r="Y204" s="1018"/>
      <c r="Z204" s="1018"/>
      <c r="AA204" s="1019"/>
    </row>
    <row r="205" spans="1:33" ht="22.5" customHeight="1">
      <c r="A205" s="1020" t="s">
        <v>8</v>
      </c>
      <c r="B205" s="1021"/>
      <c r="C205" s="1021"/>
      <c r="D205" s="1021"/>
      <c r="E205" s="1021"/>
      <c r="F205" s="1021"/>
      <c r="G205" s="1021"/>
      <c r="H205" s="1022"/>
      <c r="I205" s="1023"/>
      <c r="J205" s="1024"/>
      <c r="K205" s="1024"/>
      <c r="L205" s="1025"/>
      <c r="M205" s="1025"/>
      <c r="N205" s="1024"/>
      <c r="O205" s="1025"/>
      <c r="P205" s="1025"/>
      <c r="Q205" s="1024"/>
      <c r="R205" s="1024"/>
      <c r="S205" s="1024"/>
      <c r="T205" s="1024"/>
      <c r="U205" s="1024"/>
      <c r="V205" s="1024"/>
      <c r="W205" s="1024"/>
      <c r="X205" s="1024"/>
      <c r="Y205" s="1024"/>
      <c r="Z205" s="1024"/>
      <c r="AA205" s="1026"/>
      <c r="AC205" s="236" t="s">
        <v>6671</v>
      </c>
    </row>
    <row r="206" spans="1:33" ht="25.2" customHeight="1">
      <c r="A206" s="1027" t="s">
        <v>23</v>
      </c>
      <c r="B206" s="1028"/>
      <c r="C206" s="1028"/>
      <c r="D206" s="1028"/>
      <c r="E206" s="1028"/>
      <c r="F206" s="1028"/>
      <c r="G206" s="1028"/>
      <c r="H206" s="1029"/>
      <c r="I206" s="972" t="s">
        <v>3918</v>
      </c>
      <c r="J206" s="973"/>
      <c r="K206" s="973"/>
      <c r="L206" s="975"/>
      <c r="M206" s="977"/>
      <c r="N206" s="239" t="s">
        <v>3919</v>
      </c>
      <c r="O206" s="975"/>
      <c r="P206" s="977"/>
      <c r="Q206" s="973"/>
      <c r="R206" s="973"/>
      <c r="S206" s="973"/>
      <c r="T206" s="973"/>
      <c r="U206" s="973"/>
      <c r="V206" s="973"/>
      <c r="W206" s="973"/>
      <c r="X206" s="973"/>
      <c r="Y206" s="973"/>
      <c r="Z206" s="973"/>
      <c r="AA206" s="974"/>
    </row>
    <row r="207" spans="1:33" ht="25.2" customHeight="1">
      <c r="A207" s="1030"/>
      <c r="B207" s="1025"/>
      <c r="C207" s="1025"/>
      <c r="D207" s="1025"/>
      <c r="E207" s="1025"/>
      <c r="F207" s="1025"/>
      <c r="G207" s="1025"/>
      <c r="H207" s="1031"/>
      <c r="I207" s="972" t="s">
        <v>3920</v>
      </c>
      <c r="J207" s="973"/>
      <c r="K207" s="973"/>
      <c r="L207" s="975"/>
      <c r="M207" s="976"/>
      <c r="N207" s="976"/>
      <c r="O207" s="976"/>
      <c r="P207" s="977"/>
      <c r="Q207" s="972" t="s">
        <v>3921</v>
      </c>
      <c r="R207" s="973"/>
      <c r="S207" s="974"/>
      <c r="T207" s="975"/>
      <c r="U207" s="976"/>
      <c r="V207" s="976"/>
      <c r="W207" s="976"/>
      <c r="X207" s="976"/>
      <c r="Y207" s="976"/>
      <c r="Z207" s="976"/>
      <c r="AA207" s="977"/>
    </row>
    <row r="208" spans="1:33" ht="25.2" customHeight="1">
      <c r="A208" s="1030"/>
      <c r="B208" s="1025"/>
      <c r="C208" s="1025"/>
      <c r="D208" s="1025"/>
      <c r="E208" s="1025"/>
      <c r="F208" s="1025"/>
      <c r="G208" s="1025"/>
      <c r="H208" s="1031"/>
      <c r="I208" s="972" t="s">
        <v>3922</v>
      </c>
      <c r="J208" s="973"/>
      <c r="K208" s="973"/>
      <c r="L208" s="978"/>
      <c r="M208" s="979"/>
      <c r="N208" s="979"/>
      <c r="O208" s="979"/>
      <c r="P208" s="980"/>
      <c r="Q208" s="972" t="s">
        <v>3923</v>
      </c>
      <c r="R208" s="973"/>
      <c r="S208" s="974"/>
      <c r="T208" s="975"/>
      <c r="U208" s="976"/>
      <c r="V208" s="976"/>
      <c r="W208" s="976"/>
      <c r="X208" s="976"/>
      <c r="Y208" s="976"/>
      <c r="Z208" s="976"/>
      <c r="AA208" s="977"/>
    </row>
    <row r="209" spans="1:37" ht="25.2" customHeight="1">
      <c r="A209" s="1023"/>
      <c r="B209" s="1024"/>
      <c r="C209" s="1024"/>
      <c r="D209" s="1024"/>
      <c r="E209" s="1024"/>
      <c r="F209" s="1024"/>
      <c r="G209" s="1024"/>
      <c r="H209" s="1026"/>
      <c r="I209" s="972" t="s">
        <v>3924</v>
      </c>
      <c r="J209" s="973"/>
      <c r="K209" s="973"/>
      <c r="L209" s="981"/>
      <c r="M209" s="981"/>
      <c r="N209" s="981"/>
      <c r="O209" s="981"/>
      <c r="P209" s="981"/>
      <c r="Q209" s="981"/>
      <c r="R209" s="981"/>
      <c r="S209" s="981"/>
      <c r="T209" s="981"/>
      <c r="U209" s="981"/>
      <c r="V209" s="981"/>
      <c r="W209" s="981"/>
      <c r="X209" s="981"/>
      <c r="Y209" s="981"/>
      <c r="Z209" s="981"/>
      <c r="AA209" s="981"/>
    </row>
    <row r="210" spans="1:37" ht="30" customHeight="1">
      <c r="A210" s="982" t="s">
        <v>3925</v>
      </c>
      <c r="B210" s="983"/>
      <c r="C210" s="983"/>
      <c r="D210" s="983"/>
      <c r="E210" s="983"/>
      <c r="F210" s="983"/>
      <c r="G210" s="983"/>
      <c r="H210" s="984"/>
      <c r="I210" s="444"/>
      <c r="J210" s="445"/>
      <c r="K210" s="446" t="s">
        <v>388</v>
      </c>
      <c r="L210" s="447"/>
      <c r="M210" s="448" t="s">
        <v>112</v>
      </c>
      <c r="N210" s="449"/>
      <c r="O210" s="450"/>
      <c r="U210" s="451"/>
      <c r="V210" s="451"/>
      <c r="W210" s="451"/>
      <c r="X210" s="451"/>
      <c r="Y210" s="451"/>
      <c r="Z210" s="451"/>
      <c r="AA210" s="452"/>
      <c r="AK210" s="240"/>
    </row>
    <row r="211" spans="1:37" ht="15" customHeight="1">
      <c r="A211" s="985"/>
      <c r="B211" s="986"/>
      <c r="C211" s="986"/>
      <c r="D211" s="986"/>
      <c r="E211" s="986"/>
      <c r="F211" s="986"/>
      <c r="G211" s="986"/>
      <c r="H211" s="987"/>
      <c r="I211" s="453" t="s">
        <v>3926</v>
      </c>
      <c r="J211" s="454"/>
      <c r="K211" s="454"/>
      <c r="L211" s="454"/>
      <c r="M211" s="454"/>
      <c r="N211" s="454"/>
      <c r="O211" s="454"/>
      <c r="P211" s="454"/>
      <c r="Q211" s="454"/>
      <c r="R211" s="449"/>
      <c r="S211" s="455"/>
      <c r="T211" s="456"/>
      <c r="U211" s="457"/>
      <c r="V211" s="458"/>
      <c r="W211" s="459" t="s">
        <v>388</v>
      </c>
      <c r="X211" s="460"/>
      <c r="Y211" s="461" t="s">
        <v>112</v>
      </c>
      <c r="Z211" s="461"/>
      <c r="AA211" s="462"/>
    </row>
    <row r="212" spans="1:37" ht="15" customHeight="1">
      <c r="A212" s="988"/>
      <c r="B212" s="989"/>
      <c r="C212" s="989"/>
      <c r="D212" s="989"/>
      <c r="E212" s="989"/>
      <c r="F212" s="989"/>
      <c r="G212" s="989"/>
      <c r="H212" s="990"/>
      <c r="I212" s="463" t="s">
        <v>3927</v>
      </c>
      <c r="J212" s="464"/>
      <c r="K212" s="464"/>
      <c r="L212" s="464"/>
      <c r="M212" s="464"/>
      <c r="N212" s="464"/>
      <c r="O212" s="464"/>
      <c r="P212" s="464"/>
      <c r="Q212" s="464"/>
      <c r="R212" s="465"/>
      <c r="S212" s="466"/>
      <c r="T212" s="467"/>
      <c r="U212" s="468"/>
      <c r="V212" s="469"/>
      <c r="W212" s="464" t="s">
        <v>388</v>
      </c>
      <c r="X212" s="470"/>
      <c r="Y212" s="466" t="s">
        <v>112</v>
      </c>
      <c r="Z212" s="466"/>
      <c r="AA212" s="471"/>
    </row>
    <row r="213" spans="1:37" ht="18" customHeight="1">
      <c r="A213" s="991" t="s">
        <v>3928</v>
      </c>
      <c r="B213" s="992"/>
      <c r="C213" s="992"/>
      <c r="D213" s="992"/>
      <c r="E213" s="992"/>
      <c r="F213" s="992"/>
      <c r="G213" s="992"/>
      <c r="H213" s="993"/>
      <c r="I213" s="472" t="s">
        <v>3783</v>
      </c>
      <c r="J213" s="473" t="s">
        <v>3929</v>
      </c>
      <c r="K213" s="474"/>
      <c r="L213" s="474"/>
      <c r="M213" s="474"/>
      <c r="N213" s="472" t="s">
        <v>3783</v>
      </c>
      <c r="O213" s="473" t="s">
        <v>3930</v>
      </c>
      <c r="P213" s="474"/>
      <c r="Q213" s="474"/>
      <c r="S213" s="461" t="s">
        <v>3935</v>
      </c>
      <c r="T213" s="472" t="s">
        <v>3783</v>
      </c>
      <c r="U213" s="461" t="s">
        <v>3936</v>
      </c>
      <c r="W213" s="473"/>
      <c r="X213" s="474"/>
      <c r="Y213" s="474"/>
      <c r="Z213" s="474"/>
      <c r="AA213" s="475"/>
      <c r="AG213" s="243"/>
    </row>
    <row r="214" spans="1:37" ht="15" customHeight="1">
      <c r="A214" s="994" t="s">
        <v>3931</v>
      </c>
      <c r="B214" s="995"/>
      <c r="C214" s="995"/>
      <c r="D214" s="995"/>
      <c r="E214" s="995"/>
      <c r="F214" s="995"/>
      <c r="G214" s="995"/>
      <c r="H214" s="996"/>
      <c r="I214" s="1000" t="s">
        <v>3932</v>
      </c>
      <c r="J214" s="1001"/>
      <c r="K214" s="1004"/>
      <c r="L214" s="1005"/>
      <c r="M214" s="1005"/>
      <c r="N214" s="1005"/>
      <c r="O214" s="1005"/>
      <c r="P214" s="1005"/>
      <c r="Q214" s="1006"/>
      <c r="R214" s="1006"/>
      <c r="S214" s="1006"/>
      <c r="T214" s="1007"/>
      <c r="U214" s="1008" t="s">
        <v>3933</v>
      </c>
      <c r="V214" s="1008"/>
      <c r="W214" s="1008"/>
      <c r="X214" s="1008"/>
      <c r="Y214" s="1008"/>
      <c r="Z214" s="1008"/>
      <c r="AA214" s="1009"/>
    </row>
    <row r="215" spans="1:37" ht="15" customHeight="1">
      <c r="A215" s="997"/>
      <c r="B215" s="998"/>
      <c r="C215" s="998"/>
      <c r="D215" s="998"/>
      <c r="E215" s="998"/>
      <c r="F215" s="998"/>
      <c r="G215" s="998"/>
      <c r="H215" s="999"/>
      <c r="I215" s="1002"/>
      <c r="J215" s="1003"/>
      <c r="K215" s="1004"/>
      <c r="L215" s="1005"/>
      <c r="M215" s="1005"/>
      <c r="N215" s="1005"/>
      <c r="O215" s="1005"/>
      <c r="P215" s="1005"/>
      <c r="Q215" s="1006"/>
      <c r="R215" s="1006"/>
      <c r="S215" s="1006"/>
      <c r="T215" s="1007"/>
      <c r="U215" s="1010"/>
      <c r="V215" s="1010"/>
      <c r="W215" s="1010"/>
      <c r="X215" s="1010"/>
      <c r="Y215" s="1010"/>
      <c r="Z215" s="1010"/>
      <c r="AA215" s="1011"/>
      <c r="AB215" s="241"/>
      <c r="AC215" s="241"/>
      <c r="AD215" s="241"/>
      <c r="AE215" s="241"/>
      <c r="AF215" s="241"/>
      <c r="AG215" s="241"/>
    </row>
    <row r="216" spans="1:37" ht="15" customHeight="1">
      <c r="A216" s="994" t="s">
        <v>3934</v>
      </c>
      <c r="B216" s="995"/>
      <c r="C216" s="995"/>
      <c r="D216" s="995"/>
      <c r="E216" s="995"/>
      <c r="F216" s="995"/>
      <c r="G216" s="995"/>
      <c r="H216" s="996"/>
      <c r="I216" s="968"/>
      <c r="J216" s="969"/>
      <c r="K216" s="1012"/>
      <c r="L216" s="1012" t="s">
        <v>12</v>
      </c>
      <c r="M216" s="1012"/>
      <c r="N216" s="1012" t="s">
        <v>11</v>
      </c>
      <c r="O216" s="1012"/>
      <c r="P216" s="1012" t="s">
        <v>227</v>
      </c>
      <c r="R216" s="476"/>
      <c r="S216" s="476"/>
      <c r="T216" s="476"/>
      <c r="U216" s="476"/>
      <c r="V216" s="476"/>
      <c r="W216" s="476"/>
      <c r="X216" s="476"/>
      <c r="Y216" s="476"/>
      <c r="Z216" s="476"/>
      <c r="AA216" s="477"/>
      <c r="AB216" s="241"/>
      <c r="AC216" s="241"/>
      <c r="AD216" s="241"/>
      <c r="AE216" s="241"/>
      <c r="AF216" s="241"/>
      <c r="AG216" s="241"/>
    </row>
    <row r="217" spans="1:37" ht="15" customHeight="1">
      <c r="A217" s="997"/>
      <c r="B217" s="998"/>
      <c r="C217" s="998"/>
      <c r="D217" s="998"/>
      <c r="E217" s="998"/>
      <c r="F217" s="998"/>
      <c r="G217" s="998"/>
      <c r="H217" s="999"/>
      <c r="I217" s="970"/>
      <c r="J217" s="971"/>
      <c r="K217" s="1013"/>
      <c r="L217" s="1013"/>
      <c r="M217" s="1013"/>
      <c r="N217" s="1013"/>
      <c r="O217" s="1013"/>
      <c r="P217" s="1013"/>
      <c r="Q217" s="481"/>
      <c r="R217" s="479"/>
      <c r="S217" s="479"/>
      <c r="T217" s="479"/>
      <c r="U217" s="479"/>
      <c r="V217" s="479"/>
      <c r="W217" s="479"/>
      <c r="X217" s="479"/>
      <c r="Y217" s="479"/>
      <c r="Z217" s="479"/>
      <c r="AA217" s="480"/>
      <c r="AB217" s="241"/>
      <c r="AC217" s="241"/>
      <c r="AD217" s="241"/>
      <c r="AE217" s="241"/>
      <c r="AF217" s="241"/>
      <c r="AG217" s="241"/>
    </row>
    <row r="218" spans="1:37" ht="20.100000000000001" customHeight="1">
      <c r="A218" s="482"/>
      <c r="B218" s="482"/>
      <c r="C218" s="482"/>
      <c r="D218" s="482"/>
      <c r="E218" s="482"/>
      <c r="F218" s="482"/>
      <c r="G218" s="482"/>
      <c r="H218" s="482"/>
      <c r="I218" s="482"/>
      <c r="J218" s="482"/>
      <c r="K218" s="482"/>
      <c r="L218" s="482"/>
      <c r="M218" s="482"/>
      <c r="N218" s="482"/>
      <c r="O218" s="482"/>
      <c r="P218" s="482"/>
      <c r="Q218" s="482"/>
      <c r="R218" s="482"/>
      <c r="S218" s="482"/>
      <c r="T218" s="482"/>
      <c r="U218" s="482"/>
      <c r="V218" s="482"/>
      <c r="W218" s="482"/>
      <c r="X218" s="478"/>
      <c r="Y218" s="478"/>
      <c r="Z218" s="478"/>
      <c r="AA218" s="478"/>
      <c r="AB218" s="241"/>
      <c r="AC218" s="241"/>
      <c r="AD218" s="241"/>
      <c r="AE218" s="241"/>
      <c r="AF218" s="241"/>
      <c r="AG218" s="241"/>
    </row>
    <row r="219" spans="1:37" ht="12.45" customHeight="1">
      <c r="A219" s="1014" t="s">
        <v>3917</v>
      </c>
      <c r="B219" s="1015"/>
      <c r="C219" s="1015"/>
      <c r="D219" s="1015"/>
      <c r="E219" s="1015"/>
      <c r="F219" s="1015"/>
      <c r="G219" s="1015"/>
      <c r="H219" s="1016"/>
      <c r="I219" s="1017"/>
      <c r="J219" s="1018"/>
      <c r="K219" s="1018"/>
      <c r="L219" s="1018"/>
      <c r="M219" s="1018"/>
      <c r="N219" s="1018"/>
      <c r="O219" s="1018"/>
      <c r="P219" s="1018"/>
      <c r="Q219" s="1018"/>
      <c r="R219" s="1018"/>
      <c r="S219" s="1018"/>
      <c r="T219" s="1018"/>
      <c r="U219" s="1018"/>
      <c r="V219" s="1018"/>
      <c r="W219" s="1018"/>
      <c r="X219" s="1018"/>
      <c r="Y219" s="1018"/>
      <c r="Z219" s="1018"/>
      <c r="AA219" s="1019"/>
    </row>
    <row r="220" spans="1:37" ht="22.5" customHeight="1">
      <c r="A220" s="1020" t="s">
        <v>8</v>
      </c>
      <c r="B220" s="1021"/>
      <c r="C220" s="1021"/>
      <c r="D220" s="1021"/>
      <c r="E220" s="1021"/>
      <c r="F220" s="1021"/>
      <c r="G220" s="1021"/>
      <c r="H220" s="1022"/>
      <c r="I220" s="1023"/>
      <c r="J220" s="1024"/>
      <c r="K220" s="1024"/>
      <c r="L220" s="1025"/>
      <c r="M220" s="1025"/>
      <c r="N220" s="1024"/>
      <c r="O220" s="1025"/>
      <c r="P220" s="1025"/>
      <c r="Q220" s="1024"/>
      <c r="R220" s="1024"/>
      <c r="S220" s="1024"/>
      <c r="T220" s="1024"/>
      <c r="U220" s="1024"/>
      <c r="V220" s="1024"/>
      <c r="W220" s="1024"/>
      <c r="X220" s="1024"/>
      <c r="Y220" s="1024"/>
      <c r="Z220" s="1024"/>
      <c r="AA220" s="1026"/>
      <c r="AC220" s="236" t="s">
        <v>6672</v>
      </c>
    </row>
    <row r="221" spans="1:37" ht="25.2" customHeight="1">
      <c r="A221" s="1027" t="s">
        <v>23</v>
      </c>
      <c r="B221" s="1028"/>
      <c r="C221" s="1028"/>
      <c r="D221" s="1028"/>
      <c r="E221" s="1028"/>
      <c r="F221" s="1028"/>
      <c r="G221" s="1028"/>
      <c r="H221" s="1029"/>
      <c r="I221" s="972" t="s">
        <v>3918</v>
      </c>
      <c r="J221" s="973"/>
      <c r="K221" s="973"/>
      <c r="L221" s="975"/>
      <c r="M221" s="977"/>
      <c r="N221" s="239" t="s">
        <v>3919</v>
      </c>
      <c r="O221" s="975"/>
      <c r="P221" s="977"/>
      <c r="Q221" s="973"/>
      <c r="R221" s="973"/>
      <c r="S221" s="973"/>
      <c r="T221" s="973"/>
      <c r="U221" s="973"/>
      <c r="V221" s="973"/>
      <c r="W221" s="973"/>
      <c r="X221" s="973"/>
      <c r="Y221" s="973"/>
      <c r="Z221" s="973"/>
      <c r="AA221" s="974"/>
    </row>
    <row r="222" spans="1:37" ht="25.2" customHeight="1">
      <c r="A222" s="1030"/>
      <c r="B222" s="1025"/>
      <c r="C222" s="1025"/>
      <c r="D222" s="1025"/>
      <c r="E222" s="1025"/>
      <c r="F222" s="1025"/>
      <c r="G222" s="1025"/>
      <c r="H222" s="1031"/>
      <c r="I222" s="972" t="s">
        <v>3920</v>
      </c>
      <c r="J222" s="973"/>
      <c r="K222" s="973"/>
      <c r="L222" s="975"/>
      <c r="M222" s="976"/>
      <c r="N222" s="976"/>
      <c r="O222" s="976"/>
      <c r="P222" s="977"/>
      <c r="Q222" s="972" t="s">
        <v>3921</v>
      </c>
      <c r="R222" s="973"/>
      <c r="S222" s="974"/>
      <c r="T222" s="975"/>
      <c r="U222" s="976"/>
      <c r="V222" s="976"/>
      <c r="W222" s="976"/>
      <c r="X222" s="976"/>
      <c r="Y222" s="976"/>
      <c r="Z222" s="976"/>
      <c r="AA222" s="977"/>
    </row>
    <row r="223" spans="1:37" ht="25.2" customHeight="1">
      <c r="A223" s="1030"/>
      <c r="B223" s="1025"/>
      <c r="C223" s="1025"/>
      <c r="D223" s="1025"/>
      <c r="E223" s="1025"/>
      <c r="F223" s="1025"/>
      <c r="G223" s="1025"/>
      <c r="H223" s="1031"/>
      <c r="I223" s="972" t="s">
        <v>3922</v>
      </c>
      <c r="J223" s="973"/>
      <c r="K223" s="973"/>
      <c r="L223" s="978"/>
      <c r="M223" s="979"/>
      <c r="N223" s="979"/>
      <c r="O223" s="979"/>
      <c r="P223" s="980"/>
      <c r="Q223" s="972" t="s">
        <v>3923</v>
      </c>
      <c r="R223" s="973"/>
      <c r="S223" s="974"/>
      <c r="T223" s="975"/>
      <c r="U223" s="976"/>
      <c r="V223" s="976"/>
      <c r="W223" s="976"/>
      <c r="X223" s="976"/>
      <c r="Y223" s="976"/>
      <c r="Z223" s="976"/>
      <c r="AA223" s="977"/>
    </row>
    <row r="224" spans="1:37" ht="25.2" customHeight="1">
      <c r="A224" s="1023"/>
      <c r="B224" s="1024"/>
      <c r="C224" s="1024"/>
      <c r="D224" s="1024"/>
      <c r="E224" s="1024"/>
      <c r="F224" s="1024"/>
      <c r="G224" s="1024"/>
      <c r="H224" s="1026"/>
      <c r="I224" s="972" t="s">
        <v>3924</v>
      </c>
      <c r="J224" s="973"/>
      <c r="K224" s="973"/>
      <c r="L224" s="981"/>
      <c r="M224" s="981"/>
      <c r="N224" s="981"/>
      <c r="O224" s="981"/>
      <c r="P224" s="981"/>
      <c r="Q224" s="981"/>
      <c r="R224" s="981"/>
      <c r="S224" s="981"/>
      <c r="T224" s="981"/>
      <c r="U224" s="981"/>
      <c r="V224" s="981"/>
      <c r="W224" s="981"/>
      <c r="X224" s="981"/>
      <c r="Y224" s="981"/>
      <c r="Z224" s="981"/>
      <c r="AA224" s="981"/>
    </row>
    <row r="225" spans="1:37" ht="30" customHeight="1">
      <c r="A225" s="982" t="s">
        <v>3925</v>
      </c>
      <c r="B225" s="983"/>
      <c r="C225" s="983"/>
      <c r="D225" s="983"/>
      <c r="E225" s="983"/>
      <c r="F225" s="983"/>
      <c r="G225" s="983"/>
      <c r="H225" s="984"/>
      <c r="I225" s="444"/>
      <c r="J225" s="445"/>
      <c r="K225" s="446" t="s">
        <v>388</v>
      </c>
      <c r="L225" s="447"/>
      <c r="M225" s="448" t="s">
        <v>112</v>
      </c>
      <c r="N225" s="449"/>
      <c r="O225" s="450"/>
      <c r="U225" s="451"/>
      <c r="V225" s="451"/>
      <c r="W225" s="451"/>
      <c r="X225" s="451"/>
      <c r="Y225" s="451"/>
      <c r="Z225" s="451"/>
      <c r="AA225" s="452"/>
      <c r="AK225" s="240"/>
    </row>
    <row r="226" spans="1:37" ht="15" customHeight="1">
      <c r="A226" s="985"/>
      <c r="B226" s="986"/>
      <c r="C226" s="986"/>
      <c r="D226" s="986"/>
      <c r="E226" s="986"/>
      <c r="F226" s="986"/>
      <c r="G226" s="986"/>
      <c r="H226" s="987"/>
      <c r="I226" s="453" t="s">
        <v>3926</v>
      </c>
      <c r="J226" s="454"/>
      <c r="K226" s="454"/>
      <c r="L226" s="454"/>
      <c r="M226" s="454"/>
      <c r="N226" s="454"/>
      <c r="O226" s="454"/>
      <c r="P226" s="454"/>
      <c r="Q226" s="454"/>
      <c r="R226" s="449"/>
      <c r="S226" s="455"/>
      <c r="T226" s="456"/>
      <c r="U226" s="457"/>
      <c r="V226" s="458"/>
      <c r="W226" s="459" t="s">
        <v>388</v>
      </c>
      <c r="X226" s="460"/>
      <c r="Y226" s="461" t="s">
        <v>112</v>
      </c>
      <c r="Z226" s="461"/>
      <c r="AA226" s="462"/>
    </row>
    <row r="227" spans="1:37" ht="15" customHeight="1">
      <c r="A227" s="988"/>
      <c r="B227" s="989"/>
      <c r="C227" s="989"/>
      <c r="D227" s="989"/>
      <c r="E227" s="989"/>
      <c r="F227" s="989"/>
      <c r="G227" s="989"/>
      <c r="H227" s="990"/>
      <c r="I227" s="463" t="s">
        <v>3927</v>
      </c>
      <c r="J227" s="464"/>
      <c r="K227" s="464"/>
      <c r="L227" s="464"/>
      <c r="M227" s="464"/>
      <c r="N227" s="464"/>
      <c r="O227" s="464"/>
      <c r="P227" s="464"/>
      <c r="Q227" s="464"/>
      <c r="R227" s="465"/>
      <c r="S227" s="466"/>
      <c r="T227" s="467"/>
      <c r="U227" s="468"/>
      <c r="V227" s="469"/>
      <c r="W227" s="464" t="s">
        <v>388</v>
      </c>
      <c r="X227" s="470"/>
      <c r="Y227" s="466" t="s">
        <v>112</v>
      </c>
      <c r="Z227" s="466"/>
      <c r="AA227" s="471"/>
    </row>
    <row r="228" spans="1:37" ht="18" customHeight="1">
      <c r="A228" s="991" t="s">
        <v>3928</v>
      </c>
      <c r="B228" s="992"/>
      <c r="C228" s="992"/>
      <c r="D228" s="992"/>
      <c r="E228" s="992"/>
      <c r="F228" s="992"/>
      <c r="G228" s="992"/>
      <c r="H228" s="993"/>
      <c r="I228" s="472" t="s">
        <v>3783</v>
      </c>
      <c r="J228" s="473" t="s">
        <v>3929</v>
      </c>
      <c r="K228" s="474"/>
      <c r="L228" s="474"/>
      <c r="M228" s="474"/>
      <c r="N228" s="472" t="s">
        <v>3783</v>
      </c>
      <c r="O228" s="473" t="s">
        <v>3930</v>
      </c>
      <c r="P228" s="474"/>
      <c r="Q228" s="474"/>
      <c r="S228" s="461" t="s">
        <v>3935</v>
      </c>
      <c r="T228" s="472" t="s">
        <v>3783</v>
      </c>
      <c r="U228" s="461" t="s">
        <v>3936</v>
      </c>
      <c r="W228" s="473"/>
      <c r="X228" s="474"/>
      <c r="Y228" s="474"/>
      <c r="Z228" s="474"/>
      <c r="AA228" s="475"/>
      <c r="AG228" s="243"/>
    </row>
    <row r="229" spans="1:37" ht="15" customHeight="1">
      <c r="A229" s="994" t="s">
        <v>3931</v>
      </c>
      <c r="B229" s="995"/>
      <c r="C229" s="995"/>
      <c r="D229" s="995"/>
      <c r="E229" s="995"/>
      <c r="F229" s="995"/>
      <c r="G229" s="995"/>
      <c r="H229" s="996"/>
      <c r="I229" s="1000" t="s">
        <v>3932</v>
      </c>
      <c r="J229" s="1001"/>
      <c r="K229" s="1004"/>
      <c r="L229" s="1005"/>
      <c r="M229" s="1005"/>
      <c r="N229" s="1005"/>
      <c r="O229" s="1005"/>
      <c r="P229" s="1005"/>
      <c r="Q229" s="1006"/>
      <c r="R229" s="1006"/>
      <c r="S229" s="1006"/>
      <c r="T229" s="1007"/>
      <c r="U229" s="1008" t="s">
        <v>3933</v>
      </c>
      <c r="V229" s="1008"/>
      <c r="W229" s="1008"/>
      <c r="X229" s="1008"/>
      <c r="Y229" s="1008"/>
      <c r="Z229" s="1008"/>
      <c r="AA229" s="1009"/>
    </row>
    <row r="230" spans="1:37" ht="15" customHeight="1">
      <c r="A230" s="997"/>
      <c r="B230" s="998"/>
      <c r="C230" s="998"/>
      <c r="D230" s="998"/>
      <c r="E230" s="998"/>
      <c r="F230" s="998"/>
      <c r="G230" s="998"/>
      <c r="H230" s="999"/>
      <c r="I230" s="1002"/>
      <c r="J230" s="1003"/>
      <c r="K230" s="1004"/>
      <c r="L230" s="1005"/>
      <c r="M230" s="1005"/>
      <c r="N230" s="1005"/>
      <c r="O230" s="1005"/>
      <c r="P230" s="1005"/>
      <c r="Q230" s="1006"/>
      <c r="R230" s="1006"/>
      <c r="S230" s="1006"/>
      <c r="T230" s="1007"/>
      <c r="U230" s="1010"/>
      <c r="V230" s="1010"/>
      <c r="W230" s="1010"/>
      <c r="X230" s="1010"/>
      <c r="Y230" s="1010"/>
      <c r="Z230" s="1010"/>
      <c r="AA230" s="1011"/>
      <c r="AB230" s="241"/>
      <c r="AC230" s="241"/>
      <c r="AD230" s="241"/>
      <c r="AE230" s="241"/>
      <c r="AF230" s="241"/>
      <c r="AG230" s="241"/>
    </row>
    <row r="231" spans="1:37" ht="15" customHeight="1">
      <c r="A231" s="994" t="s">
        <v>3934</v>
      </c>
      <c r="B231" s="995"/>
      <c r="C231" s="995"/>
      <c r="D231" s="995"/>
      <c r="E231" s="995"/>
      <c r="F231" s="995"/>
      <c r="G231" s="995"/>
      <c r="H231" s="996"/>
      <c r="I231" s="968"/>
      <c r="J231" s="969"/>
      <c r="K231" s="1012"/>
      <c r="L231" s="1012" t="s">
        <v>12</v>
      </c>
      <c r="M231" s="1012"/>
      <c r="N231" s="1012" t="s">
        <v>11</v>
      </c>
      <c r="O231" s="1012"/>
      <c r="P231" s="1012" t="s">
        <v>227</v>
      </c>
      <c r="R231" s="476"/>
      <c r="S231" s="476"/>
      <c r="T231" s="476"/>
      <c r="U231" s="476"/>
      <c r="V231" s="476"/>
      <c r="W231" s="476"/>
      <c r="X231" s="476"/>
      <c r="Y231" s="476"/>
      <c r="Z231" s="476"/>
      <c r="AA231" s="477"/>
      <c r="AB231" s="241"/>
      <c r="AC231" s="241"/>
      <c r="AD231" s="241"/>
      <c r="AE231" s="241"/>
      <c r="AF231" s="241"/>
      <c r="AG231" s="241"/>
    </row>
    <row r="232" spans="1:37" ht="15" customHeight="1">
      <c r="A232" s="997"/>
      <c r="B232" s="998"/>
      <c r="C232" s="998"/>
      <c r="D232" s="998"/>
      <c r="E232" s="998"/>
      <c r="F232" s="998"/>
      <c r="G232" s="998"/>
      <c r="H232" s="999"/>
      <c r="I232" s="970"/>
      <c r="J232" s="971"/>
      <c r="K232" s="1013"/>
      <c r="L232" s="1013"/>
      <c r="M232" s="1013"/>
      <c r="N232" s="1013"/>
      <c r="O232" s="1013"/>
      <c r="P232" s="1013"/>
      <c r="Q232" s="481"/>
      <c r="R232" s="479"/>
      <c r="S232" s="479"/>
      <c r="T232" s="479"/>
      <c r="U232" s="479"/>
      <c r="V232" s="479"/>
      <c r="W232" s="479"/>
      <c r="X232" s="479"/>
      <c r="Y232" s="479"/>
      <c r="Z232" s="479"/>
      <c r="AA232" s="480"/>
      <c r="AB232" s="241"/>
      <c r="AC232" s="241"/>
      <c r="AD232" s="241"/>
      <c r="AE232" s="241"/>
      <c r="AF232" s="241"/>
      <c r="AG232" s="241"/>
    </row>
    <row r="233" spans="1:37" ht="20.100000000000001" customHeight="1">
      <c r="A233" s="482"/>
      <c r="B233" s="482"/>
      <c r="C233" s="482"/>
      <c r="D233" s="482"/>
      <c r="E233" s="482"/>
      <c r="F233" s="482"/>
      <c r="G233" s="482"/>
      <c r="H233" s="482"/>
      <c r="I233" s="482"/>
      <c r="J233" s="482"/>
      <c r="K233" s="482"/>
      <c r="L233" s="482"/>
      <c r="M233" s="482"/>
      <c r="N233" s="482"/>
      <c r="O233" s="482"/>
      <c r="P233" s="482"/>
      <c r="Q233" s="482"/>
      <c r="R233" s="482"/>
      <c r="S233" s="482"/>
      <c r="T233" s="482"/>
      <c r="U233" s="482"/>
      <c r="V233" s="482"/>
      <c r="W233" s="482"/>
      <c r="X233" s="482"/>
      <c r="Y233" s="482"/>
      <c r="Z233" s="482"/>
      <c r="AA233" s="482"/>
      <c r="AB233" s="241"/>
      <c r="AC233" s="241"/>
      <c r="AD233" s="241"/>
      <c r="AE233" s="241"/>
      <c r="AF233" s="241"/>
      <c r="AG233" s="241"/>
    </row>
    <row r="234" spans="1:37" ht="18" customHeight="1">
      <c r="B234" s="437" t="s">
        <v>3937</v>
      </c>
      <c r="C234" s="243" t="s">
        <v>16092</v>
      </c>
      <c r="E234" s="243"/>
      <c r="F234" s="243"/>
      <c r="G234" s="243"/>
      <c r="H234" s="243"/>
      <c r="I234" s="483"/>
      <c r="J234" s="483"/>
      <c r="K234" s="483"/>
      <c r="L234" s="483"/>
      <c r="M234" s="483"/>
      <c r="N234" s="483"/>
      <c r="O234" s="483"/>
      <c r="P234" s="483"/>
      <c r="Q234" s="483"/>
      <c r="R234" s="484"/>
      <c r="S234" s="483"/>
      <c r="T234" s="483"/>
      <c r="U234" s="483"/>
      <c r="V234" s="483"/>
      <c r="W234" s="243"/>
      <c r="X234" s="243"/>
      <c r="Y234" s="243"/>
      <c r="Z234" s="243"/>
      <c r="AA234" s="243"/>
      <c r="AB234" s="243"/>
      <c r="AE234" s="244"/>
    </row>
    <row r="235" spans="1:37" ht="30" customHeight="1">
      <c r="B235" s="485" t="s">
        <v>3938</v>
      </c>
      <c r="C235" s="1032" t="s">
        <v>16093</v>
      </c>
      <c r="D235" s="1032"/>
      <c r="E235" s="1032"/>
      <c r="F235" s="1032"/>
      <c r="G235" s="1032"/>
      <c r="H235" s="1032"/>
      <c r="I235" s="1032"/>
      <c r="J235" s="1032"/>
      <c r="K235" s="1032"/>
      <c r="L235" s="1032"/>
      <c r="M235" s="1032"/>
      <c r="N235" s="1032"/>
      <c r="O235" s="1032"/>
      <c r="P235" s="1032"/>
      <c r="Q235" s="1032"/>
      <c r="R235" s="1032"/>
      <c r="S235" s="1032"/>
      <c r="T235" s="1032"/>
      <c r="U235" s="1032"/>
      <c r="V235" s="1032"/>
      <c r="W235" s="1032"/>
      <c r="X235" s="1032"/>
      <c r="Y235" s="1032"/>
      <c r="Z235" s="1032"/>
      <c r="AA235" s="1032"/>
      <c r="AE235" s="244"/>
    </row>
    <row r="236" spans="1:37" ht="7.95" customHeight="1">
      <c r="D236" s="486"/>
      <c r="E236" s="486"/>
      <c r="F236" s="486"/>
      <c r="G236" s="486"/>
      <c r="H236" s="486"/>
      <c r="I236" s="486"/>
      <c r="J236" s="486"/>
      <c r="K236" s="486"/>
      <c r="L236" s="486"/>
      <c r="M236" s="486"/>
      <c r="N236" s="486"/>
      <c r="O236" s="486"/>
      <c r="P236" s="486"/>
      <c r="Q236" s="486"/>
      <c r="R236" s="486"/>
      <c r="S236" s="486"/>
      <c r="T236" s="486"/>
      <c r="U236" s="486"/>
      <c r="V236" s="486"/>
      <c r="W236" s="486"/>
      <c r="X236" s="486"/>
      <c r="Y236" s="486"/>
      <c r="Z236" s="486"/>
      <c r="AA236" s="486"/>
    </row>
    <row r="237" spans="1:37" ht="25.05" customHeight="1">
      <c r="A237" s="441" t="s">
        <v>3939</v>
      </c>
      <c r="H237" s="442"/>
      <c r="I237" s="442"/>
      <c r="V237" s="442"/>
      <c r="W237" s="442"/>
      <c r="X237" s="442"/>
      <c r="Y237" s="442"/>
      <c r="Z237" s="442"/>
      <c r="AA237" s="442"/>
    </row>
    <row r="238" spans="1:37" ht="12.45" customHeight="1">
      <c r="A238" s="1014" t="s">
        <v>3917</v>
      </c>
      <c r="B238" s="1015"/>
      <c r="C238" s="1015"/>
      <c r="D238" s="1015"/>
      <c r="E238" s="1015"/>
      <c r="F238" s="1015"/>
      <c r="G238" s="1015"/>
      <c r="H238" s="1016"/>
      <c r="I238" s="1017"/>
      <c r="J238" s="1018"/>
      <c r="K238" s="1018"/>
      <c r="L238" s="1018"/>
      <c r="M238" s="1018"/>
      <c r="N238" s="1018"/>
      <c r="O238" s="1018"/>
      <c r="P238" s="1018"/>
      <c r="Q238" s="1018"/>
      <c r="R238" s="1018"/>
      <c r="S238" s="1018"/>
      <c r="T238" s="1018"/>
      <c r="U238" s="1018"/>
      <c r="V238" s="1018"/>
      <c r="W238" s="1018"/>
      <c r="X238" s="1018"/>
      <c r="Y238" s="1018"/>
      <c r="Z238" s="1018"/>
      <c r="AA238" s="1019"/>
    </row>
    <row r="239" spans="1:37" ht="22.5" customHeight="1">
      <c r="A239" s="1020" t="s">
        <v>8</v>
      </c>
      <c r="B239" s="1021"/>
      <c r="C239" s="1021"/>
      <c r="D239" s="1021"/>
      <c r="E239" s="1021"/>
      <c r="F239" s="1021"/>
      <c r="G239" s="1021"/>
      <c r="H239" s="1022"/>
      <c r="I239" s="1023"/>
      <c r="J239" s="1024"/>
      <c r="K239" s="1024"/>
      <c r="L239" s="1025"/>
      <c r="M239" s="1025"/>
      <c r="N239" s="1024"/>
      <c r="O239" s="1025"/>
      <c r="P239" s="1025"/>
      <c r="Q239" s="1024"/>
      <c r="R239" s="1024"/>
      <c r="S239" s="1024"/>
      <c r="T239" s="1024"/>
      <c r="U239" s="1024"/>
      <c r="V239" s="1024"/>
      <c r="W239" s="1024"/>
      <c r="X239" s="1024"/>
      <c r="Y239" s="1024"/>
      <c r="Z239" s="1024"/>
      <c r="AA239" s="1026"/>
      <c r="AC239" s="236" t="s">
        <v>6673</v>
      </c>
    </row>
    <row r="240" spans="1:37" ht="25.2" customHeight="1">
      <c r="A240" s="1027" t="s">
        <v>23</v>
      </c>
      <c r="B240" s="1028"/>
      <c r="C240" s="1028"/>
      <c r="D240" s="1028"/>
      <c r="E240" s="1028"/>
      <c r="F240" s="1028"/>
      <c r="G240" s="1028"/>
      <c r="H240" s="1029"/>
      <c r="I240" s="972" t="s">
        <v>3918</v>
      </c>
      <c r="J240" s="973"/>
      <c r="K240" s="973"/>
      <c r="L240" s="975"/>
      <c r="M240" s="977"/>
      <c r="N240" s="239" t="s">
        <v>3919</v>
      </c>
      <c r="O240" s="975"/>
      <c r="P240" s="977"/>
      <c r="Q240" s="973"/>
      <c r="R240" s="973"/>
      <c r="S240" s="973"/>
      <c r="T240" s="973"/>
      <c r="U240" s="973"/>
      <c r="V240" s="973"/>
      <c r="W240" s="973"/>
      <c r="X240" s="973"/>
      <c r="Y240" s="973"/>
      <c r="Z240" s="973"/>
      <c r="AA240" s="974"/>
    </row>
    <row r="241" spans="1:37" ht="25.2" customHeight="1">
      <c r="A241" s="1030"/>
      <c r="B241" s="1025"/>
      <c r="C241" s="1025"/>
      <c r="D241" s="1025"/>
      <c r="E241" s="1025"/>
      <c r="F241" s="1025"/>
      <c r="G241" s="1025"/>
      <c r="H241" s="1031"/>
      <c r="I241" s="972" t="s">
        <v>3920</v>
      </c>
      <c r="J241" s="973"/>
      <c r="K241" s="973"/>
      <c r="L241" s="975"/>
      <c r="M241" s="976"/>
      <c r="N241" s="976"/>
      <c r="O241" s="976"/>
      <c r="P241" s="977"/>
      <c r="Q241" s="972" t="s">
        <v>3921</v>
      </c>
      <c r="R241" s="973"/>
      <c r="S241" s="974"/>
      <c r="T241" s="975"/>
      <c r="U241" s="976"/>
      <c r="V241" s="976"/>
      <c r="W241" s="976"/>
      <c r="X241" s="976"/>
      <c r="Y241" s="976"/>
      <c r="Z241" s="976"/>
      <c r="AA241" s="977"/>
    </row>
    <row r="242" spans="1:37" ht="25.2" customHeight="1">
      <c r="A242" s="1030"/>
      <c r="B242" s="1025"/>
      <c r="C242" s="1025"/>
      <c r="D242" s="1025"/>
      <c r="E242" s="1025"/>
      <c r="F242" s="1025"/>
      <c r="G242" s="1025"/>
      <c r="H242" s="1031"/>
      <c r="I242" s="972" t="s">
        <v>3922</v>
      </c>
      <c r="J242" s="973"/>
      <c r="K242" s="973"/>
      <c r="L242" s="978"/>
      <c r="M242" s="979"/>
      <c r="N242" s="979"/>
      <c r="O242" s="979"/>
      <c r="P242" s="980"/>
      <c r="Q242" s="972" t="s">
        <v>3923</v>
      </c>
      <c r="R242" s="973"/>
      <c r="S242" s="974"/>
      <c r="T242" s="975"/>
      <c r="U242" s="976"/>
      <c r="V242" s="976"/>
      <c r="W242" s="976"/>
      <c r="X242" s="976"/>
      <c r="Y242" s="976"/>
      <c r="Z242" s="976"/>
      <c r="AA242" s="977"/>
    </row>
    <row r="243" spans="1:37" ht="25.2" customHeight="1">
      <c r="A243" s="1023"/>
      <c r="B243" s="1024"/>
      <c r="C243" s="1024"/>
      <c r="D243" s="1024"/>
      <c r="E243" s="1024"/>
      <c r="F243" s="1024"/>
      <c r="G243" s="1024"/>
      <c r="H243" s="1026"/>
      <c r="I243" s="972" t="s">
        <v>3924</v>
      </c>
      <c r="J243" s="973"/>
      <c r="K243" s="973"/>
      <c r="L243" s="981"/>
      <c r="M243" s="981"/>
      <c r="N243" s="981"/>
      <c r="O243" s="981"/>
      <c r="P243" s="981"/>
      <c r="Q243" s="981"/>
      <c r="R243" s="981"/>
      <c r="S243" s="981"/>
      <c r="T243" s="981"/>
      <c r="U243" s="981"/>
      <c r="V243" s="981"/>
      <c r="W243" s="981"/>
      <c r="X243" s="981"/>
      <c r="Y243" s="981"/>
      <c r="Z243" s="981"/>
      <c r="AA243" s="981"/>
    </row>
    <row r="244" spans="1:37" ht="30" customHeight="1">
      <c r="A244" s="982" t="s">
        <v>3925</v>
      </c>
      <c r="B244" s="983"/>
      <c r="C244" s="983"/>
      <c r="D244" s="983"/>
      <c r="E244" s="983"/>
      <c r="F244" s="983"/>
      <c r="G244" s="983"/>
      <c r="H244" s="984"/>
      <c r="I244" s="444"/>
      <c r="J244" s="445"/>
      <c r="K244" s="446" t="s">
        <v>388</v>
      </c>
      <c r="L244" s="447"/>
      <c r="M244" s="448" t="s">
        <v>112</v>
      </c>
      <c r="N244" s="449"/>
      <c r="O244" s="450"/>
      <c r="U244" s="451"/>
      <c r="V244" s="451"/>
      <c r="W244" s="451"/>
      <c r="X244" s="451"/>
      <c r="Y244" s="451"/>
      <c r="Z244" s="451"/>
      <c r="AA244" s="452"/>
      <c r="AK244" s="240"/>
    </row>
    <row r="245" spans="1:37" ht="15" customHeight="1">
      <c r="A245" s="985"/>
      <c r="B245" s="986"/>
      <c r="C245" s="986"/>
      <c r="D245" s="986"/>
      <c r="E245" s="986"/>
      <c r="F245" s="986"/>
      <c r="G245" s="986"/>
      <c r="H245" s="987"/>
      <c r="I245" s="453" t="s">
        <v>3926</v>
      </c>
      <c r="J245" s="454"/>
      <c r="K245" s="454"/>
      <c r="L245" s="454"/>
      <c r="M245" s="454"/>
      <c r="N245" s="454"/>
      <c r="O245" s="454"/>
      <c r="P245" s="454"/>
      <c r="Q245" s="454"/>
      <c r="R245" s="449"/>
      <c r="S245" s="455"/>
      <c r="T245" s="456"/>
      <c r="U245" s="457"/>
      <c r="V245" s="458"/>
      <c r="W245" s="459" t="s">
        <v>388</v>
      </c>
      <c r="X245" s="460"/>
      <c r="Y245" s="461" t="s">
        <v>112</v>
      </c>
      <c r="Z245" s="461"/>
      <c r="AA245" s="462"/>
    </row>
    <row r="246" spans="1:37" ht="15" customHeight="1">
      <c r="A246" s="988"/>
      <c r="B246" s="989"/>
      <c r="C246" s="989"/>
      <c r="D246" s="989"/>
      <c r="E246" s="989"/>
      <c r="F246" s="989"/>
      <c r="G246" s="989"/>
      <c r="H246" s="990"/>
      <c r="I246" s="463" t="s">
        <v>3927</v>
      </c>
      <c r="J246" s="464"/>
      <c r="K246" s="464"/>
      <c r="L246" s="464"/>
      <c r="M246" s="464"/>
      <c r="N246" s="464"/>
      <c r="O246" s="464"/>
      <c r="P246" s="464"/>
      <c r="Q246" s="464"/>
      <c r="R246" s="465"/>
      <c r="S246" s="466"/>
      <c r="T246" s="467"/>
      <c r="U246" s="468"/>
      <c r="V246" s="469"/>
      <c r="W246" s="464" t="s">
        <v>388</v>
      </c>
      <c r="X246" s="470"/>
      <c r="Y246" s="466" t="s">
        <v>112</v>
      </c>
      <c r="Z246" s="466"/>
      <c r="AA246" s="471"/>
    </row>
    <row r="247" spans="1:37" ht="18" customHeight="1">
      <c r="A247" s="991" t="s">
        <v>3928</v>
      </c>
      <c r="B247" s="992"/>
      <c r="C247" s="992"/>
      <c r="D247" s="992"/>
      <c r="E247" s="992"/>
      <c r="F247" s="992"/>
      <c r="G247" s="992"/>
      <c r="H247" s="993"/>
      <c r="I247" s="472" t="s">
        <v>3783</v>
      </c>
      <c r="J247" s="473" t="s">
        <v>3929</v>
      </c>
      <c r="K247" s="474"/>
      <c r="L247" s="474"/>
      <c r="M247" s="474"/>
      <c r="N247" s="472" t="s">
        <v>3783</v>
      </c>
      <c r="O247" s="473" t="s">
        <v>3930</v>
      </c>
      <c r="P247" s="474"/>
      <c r="Q247" s="474"/>
      <c r="S247" s="461" t="s">
        <v>3935</v>
      </c>
      <c r="T247" s="472" t="s">
        <v>3783</v>
      </c>
      <c r="U247" s="461" t="s">
        <v>3936</v>
      </c>
      <c r="W247" s="473"/>
      <c r="X247" s="474"/>
      <c r="Y247" s="474"/>
      <c r="Z247" s="474"/>
      <c r="AA247" s="475"/>
      <c r="AG247" s="243"/>
    </row>
    <row r="248" spans="1:37" ht="15" customHeight="1">
      <c r="A248" s="994" t="s">
        <v>3931</v>
      </c>
      <c r="B248" s="995"/>
      <c r="C248" s="995"/>
      <c r="D248" s="995"/>
      <c r="E248" s="995"/>
      <c r="F248" s="995"/>
      <c r="G248" s="995"/>
      <c r="H248" s="996"/>
      <c r="I248" s="1000" t="s">
        <v>3932</v>
      </c>
      <c r="J248" s="1001"/>
      <c r="K248" s="1004"/>
      <c r="L248" s="1005"/>
      <c r="M248" s="1005"/>
      <c r="N248" s="1005"/>
      <c r="O248" s="1005"/>
      <c r="P248" s="1005"/>
      <c r="Q248" s="1006"/>
      <c r="R248" s="1006"/>
      <c r="S248" s="1006"/>
      <c r="T248" s="1007"/>
      <c r="U248" s="1008" t="s">
        <v>3933</v>
      </c>
      <c r="V248" s="1008"/>
      <c r="W248" s="1008"/>
      <c r="X248" s="1008"/>
      <c r="Y248" s="1008"/>
      <c r="Z248" s="1008"/>
      <c r="AA248" s="1009"/>
    </row>
    <row r="249" spans="1:37" ht="15" customHeight="1">
      <c r="A249" s="997"/>
      <c r="B249" s="998"/>
      <c r="C249" s="998"/>
      <c r="D249" s="998"/>
      <c r="E249" s="998"/>
      <c r="F249" s="998"/>
      <c r="G249" s="998"/>
      <c r="H249" s="999"/>
      <c r="I249" s="1002"/>
      <c r="J249" s="1003"/>
      <c r="K249" s="1004"/>
      <c r="L249" s="1005"/>
      <c r="M249" s="1005"/>
      <c r="N249" s="1005"/>
      <c r="O249" s="1005"/>
      <c r="P249" s="1005"/>
      <c r="Q249" s="1006"/>
      <c r="R249" s="1006"/>
      <c r="S249" s="1006"/>
      <c r="T249" s="1007"/>
      <c r="U249" s="1010"/>
      <c r="V249" s="1010"/>
      <c r="W249" s="1010"/>
      <c r="X249" s="1010"/>
      <c r="Y249" s="1010"/>
      <c r="Z249" s="1010"/>
      <c r="AA249" s="1011"/>
      <c r="AB249" s="241"/>
      <c r="AC249" s="241"/>
      <c r="AD249" s="241"/>
      <c r="AE249" s="241"/>
      <c r="AF249" s="241"/>
      <c r="AG249" s="241"/>
    </row>
    <row r="250" spans="1:37" ht="15" customHeight="1">
      <c r="A250" s="994" t="s">
        <v>3934</v>
      </c>
      <c r="B250" s="995"/>
      <c r="C250" s="995"/>
      <c r="D250" s="995"/>
      <c r="E250" s="995"/>
      <c r="F250" s="995"/>
      <c r="G250" s="995"/>
      <c r="H250" s="996"/>
      <c r="I250" s="968"/>
      <c r="J250" s="969"/>
      <c r="K250" s="1012"/>
      <c r="L250" s="1012" t="s">
        <v>12</v>
      </c>
      <c r="M250" s="1012"/>
      <c r="N250" s="1012" t="s">
        <v>11</v>
      </c>
      <c r="O250" s="1012"/>
      <c r="P250" s="1012" t="s">
        <v>227</v>
      </c>
      <c r="R250" s="476"/>
      <c r="S250" s="476"/>
      <c r="T250" s="476"/>
      <c r="U250" s="476"/>
      <c r="V250" s="476"/>
      <c r="W250" s="476"/>
      <c r="X250" s="476"/>
      <c r="Y250" s="476"/>
      <c r="Z250" s="476"/>
      <c r="AA250" s="477"/>
      <c r="AB250" s="241"/>
      <c r="AC250" s="241"/>
      <c r="AD250" s="241"/>
      <c r="AE250" s="241"/>
      <c r="AF250" s="241"/>
      <c r="AG250" s="241"/>
    </row>
    <row r="251" spans="1:37" ht="15" customHeight="1">
      <c r="A251" s="997"/>
      <c r="B251" s="998"/>
      <c r="C251" s="998"/>
      <c r="D251" s="998"/>
      <c r="E251" s="998"/>
      <c r="F251" s="998"/>
      <c r="G251" s="998"/>
      <c r="H251" s="999"/>
      <c r="I251" s="970"/>
      <c r="J251" s="971"/>
      <c r="K251" s="1013"/>
      <c r="L251" s="1013"/>
      <c r="M251" s="1013"/>
      <c r="N251" s="1013"/>
      <c r="O251" s="1013"/>
      <c r="P251" s="1013"/>
      <c r="Q251" s="481"/>
      <c r="R251" s="479"/>
      <c r="S251" s="479"/>
      <c r="T251" s="479"/>
      <c r="U251" s="479"/>
      <c r="V251" s="479"/>
      <c r="W251" s="479"/>
      <c r="X251" s="479"/>
      <c r="Y251" s="479"/>
      <c r="Z251" s="479"/>
      <c r="AA251" s="480"/>
      <c r="AB251" s="241"/>
      <c r="AC251" s="241"/>
      <c r="AD251" s="241"/>
      <c r="AE251" s="241"/>
      <c r="AF251" s="241"/>
      <c r="AG251" s="241"/>
    </row>
    <row r="252" spans="1:37" ht="20.100000000000001" customHeight="1">
      <c r="A252" s="482"/>
      <c r="B252" s="482"/>
      <c r="C252" s="482"/>
      <c r="D252" s="482"/>
      <c r="E252" s="482"/>
      <c r="F252" s="482"/>
      <c r="G252" s="482"/>
      <c r="H252" s="482"/>
      <c r="I252" s="482"/>
      <c r="J252" s="482"/>
      <c r="K252" s="482"/>
      <c r="L252" s="482"/>
      <c r="M252" s="482"/>
      <c r="N252" s="482"/>
      <c r="O252" s="482"/>
      <c r="P252" s="482"/>
      <c r="Q252" s="482"/>
      <c r="R252" s="482"/>
      <c r="S252" s="482"/>
      <c r="T252" s="482"/>
      <c r="U252" s="482"/>
      <c r="V252" s="482"/>
      <c r="W252" s="482"/>
      <c r="X252" s="478"/>
      <c r="Y252" s="478"/>
      <c r="Z252" s="478"/>
      <c r="AA252" s="478"/>
      <c r="AB252" s="241"/>
      <c r="AC252" s="241"/>
      <c r="AD252" s="241"/>
      <c r="AE252" s="241"/>
      <c r="AF252" s="241"/>
      <c r="AG252" s="241"/>
    </row>
    <row r="253" spans="1:37" ht="12.45" customHeight="1">
      <c r="A253" s="1014" t="s">
        <v>3917</v>
      </c>
      <c r="B253" s="1015"/>
      <c r="C253" s="1015"/>
      <c r="D253" s="1015"/>
      <c r="E253" s="1015"/>
      <c r="F253" s="1015"/>
      <c r="G253" s="1015"/>
      <c r="H253" s="1016"/>
      <c r="I253" s="1017"/>
      <c r="J253" s="1018"/>
      <c r="K253" s="1018"/>
      <c r="L253" s="1018"/>
      <c r="M253" s="1018"/>
      <c r="N253" s="1018"/>
      <c r="O253" s="1018"/>
      <c r="P253" s="1018"/>
      <c r="Q253" s="1018"/>
      <c r="R253" s="1018"/>
      <c r="S253" s="1018"/>
      <c r="T253" s="1018"/>
      <c r="U253" s="1018"/>
      <c r="V253" s="1018"/>
      <c r="W253" s="1018"/>
      <c r="X253" s="1018"/>
      <c r="Y253" s="1018"/>
      <c r="Z253" s="1018"/>
      <c r="AA253" s="1019"/>
    </row>
    <row r="254" spans="1:37" ht="22.5" customHeight="1">
      <c r="A254" s="1020" t="s">
        <v>8</v>
      </c>
      <c r="B254" s="1021"/>
      <c r="C254" s="1021"/>
      <c r="D254" s="1021"/>
      <c r="E254" s="1021"/>
      <c r="F254" s="1021"/>
      <c r="G254" s="1021"/>
      <c r="H254" s="1022"/>
      <c r="I254" s="1023"/>
      <c r="J254" s="1024"/>
      <c r="K254" s="1024"/>
      <c r="L254" s="1025"/>
      <c r="M254" s="1025"/>
      <c r="N254" s="1024"/>
      <c r="O254" s="1025"/>
      <c r="P254" s="1025"/>
      <c r="Q254" s="1024"/>
      <c r="R254" s="1024"/>
      <c r="S254" s="1024"/>
      <c r="T254" s="1024"/>
      <c r="U254" s="1024"/>
      <c r="V254" s="1024"/>
      <c r="W254" s="1024"/>
      <c r="X254" s="1024"/>
      <c r="Y254" s="1024"/>
      <c r="Z254" s="1024"/>
      <c r="AA254" s="1026"/>
      <c r="AC254" s="236" t="s">
        <v>6674</v>
      </c>
    </row>
    <row r="255" spans="1:37" ht="25.2" customHeight="1">
      <c r="A255" s="1027" t="s">
        <v>23</v>
      </c>
      <c r="B255" s="1028"/>
      <c r="C255" s="1028"/>
      <c r="D255" s="1028"/>
      <c r="E255" s="1028"/>
      <c r="F255" s="1028"/>
      <c r="G255" s="1028"/>
      <c r="H255" s="1029"/>
      <c r="I255" s="972" t="s">
        <v>3918</v>
      </c>
      <c r="J255" s="973"/>
      <c r="K255" s="973"/>
      <c r="L255" s="975"/>
      <c r="M255" s="977"/>
      <c r="N255" s="239" t="s">
        <v>3919</v>
      </c>
      <c r="O255" s="975"/>
      <c r="P255" s="977"/>
      <c r="Q255" s="973"/>
      <c r="R255" s="973"/>
      <c r="S255" s="973"/>
      <c r="T255" s="973"/>
      <c r="U255" s="973"/>
      <c r="V255" s="973"/>
      <c r="W255" s="973"/>
      <c r="X255" s="973"/>
      <c r="Y255" s="973"/>
      <c r="Z255" s="973"/>
      <c r="AA255" s="974"/>
    </row>
    <row r="256" spans="1:37" ht="25.2" customHeight="1">
      <c r="A256" s="1030"/>
      <c r="B256" s="1025"/>
      <c r="C256" s="1025"/>
      <c r="D256" s="1025"/>
      <c r="E256" s="1025"/>
      <c r="F256" s="1025"/>
      <c r="G256" s="1025"/>
      <c r="H256" s="1031"/>
      <c r="I256" s="972" t="s">
        <v>3920</v>
      </c>
      <c r="J256" s="973"/>
      <c r="K256" s="973"/>
      <c r="L256" s="975"/>
      <c r="M256" s="976"/>
      <c r="N256" s="976"/>
      <c r="O256" s="976"/>
      <c r="P256" s="977"/>
      <c r="Q256" s="972" t="s">
        <v>3921</v>
      </c>
      <c r="R256" s="973"/>
      <c r="S256" s="974"/>
      <c r="T256" s="975"/>
      <c r="U256" s="976"/>
      <c r="V256" s="976"/>
      <c r="W256" s="976"/>
      <c r="X256" s="976"/>
      <c r="Y256" s="976"/>
      <c r="Z256" s="976"/>
      <c r="AA256" s="977"/>
    </row>
    <row r="257" spans="1:37" ht="25.2" customHeight="1">
      <c r="A257" s="1030"/>
      <c r="B257" s="1025"/>
      <c r="C257" s="1025"/>
      <c r="D257" s="1025"/>
      <c r="E257" s="1025"/>
      <c r="F257" s="1025"/>
      <c r="G257" s="1025"/>
      <c r="H257" s="1031"/>
      <c r="I257" s="972" t="s">
        <v>3922</v>
      </c>
      <c r="J257" s="973"/>
      <c r="K257" s="973"/>
      <c r="L257" s="978"/>
      <c r="M257" s="979"/>
      <c r="N257" s="979"/>
      <c r="O257" s="979"/>
      <c r="P257" s="980"/>
      <c r="Q257" s="972" t="s">
        <v>3923</v>
      </c>
      <c r="R257" s="973"/>
      <c r="S257" s="974"/>
      <c r="T257" s="975"/>
      <c r="U257" s="976"/>
      <c r="V257" s="976"/>
      <c r="W257" s="976"/>
      <c r="X257" s="976"/>
      <c r="Y257" s="976"/>
      <c r="Z257" s="976"/>
      <c r="AA257" s="977"/>
    </row>
    <row r="258" spans="1:37" ht="25.2" customHeight="1">
      <c r="A258" s="1023"/>
      <c r="B258" s="1024"/>
      <c r="C258" s="1024"/>
      <c r="D258" s="1024"/>
      <c r="E258" s="1024"/>
      <c r="F258" s="1024"/>
      <c r="G258" s="1024"/>
      <c r="H258" s="1026"/>
      <c r="I258" s="972" t="s">
        <v>3924</v>
      </c>
      <c r="J258" s="973"/>
      <c r="K258" s="973"/>
      <c r="L258" s="981"/>
      <c r="M258" s="981"/>
      <c r="N258" s="981"/>
      <c r="O258" s="981"/>
      <c r="P258" s="981"/>
      <c r="Q258" s="981"/>
      <c r="R258" s="981"/>
      <c r="S258" s="981"/>
      <c r="T258" s="981"/>
      <c r="U258" s="981"/>
      <c r="V258" s="981"/>
      <c r="W258" s="981"/>
      <c r="X258" s="981"/>
      <c r="Y258" s="981"/>
      <c r="Z258" s="981"/>
      <c r="AA258" s="981"/>
    </row>
    <row r="259" spans="1:37" ht="30" customHeight="1">
      <c r="A259" s="982" t="s">
        <v>3925</v>
      </c>
      <c r="B259" s="983"/>
      <c r="C259" s="983"/>
      <c r="D259" s="983"/>
      <c r="E259" s="983"/>
      <c r="F259" s="983"/>
      <c r="G259" s="983"/>
      <c r="H259" s="984"/>
      <c r="I259" s="444"/>
      <c r="J259" s="445"/>
      <c r="K259" s="446" t="s">
        <v>388</v>
      </c>
      <c r="L259" s="447"/>
      <c r="M259" s="448" t="s">
        <v>112</v>
      </c>
      <c r="N259" s="449"/>
      <c r="O259" s="450"/>
      <c r="U259" s="451"/>
      <c r="V259" s="451"/>
      <c r="W259" s="451"/>
      <c r="X259" s="451"/>
      <c r="Y259" s="451"/>
      <c r="Z259" s="451"/>
      <c r="AA259" s="452"/>
      <c r="AK259" s="240"/>
    </row>
    <row r="260" spans="1:37" ht="15" customHeight="1">
      <c r="A260" s="985"/>
      <c r="B260" s="986"/>
      <c r="C260" s="986"/>
      <c r="D260" s="986"/>
      <c r="E260" s="986"/>
      <c r="F260" s="986"/>
      <c r="G260" s="986"/>
      <c r="H260" s="987"/>
      <c r="I260" s="453" t="s">
        <v>3926</v>
      </c>
      <c r="J260" s="454"/>
      <c r="K260" s="454"/>
      <c r="L260" s="454"/>
      <c r="M260" s="454"/>
      <c r="N260" s="454"/>
      <c r="O260" s="454"/>
      <c r="P260" s="454"/>
      <c r="Q260" s="454"/>
      <c r="R260" s="449"/>
      <c r="S260" s="455"/>
      <c r="T260" s="456"/>
      <c r="U260" s="457"/>
      <c r="V260" s="458"/>
      <c r="W260" s="459" t="s">
        <v>388</v>
      </c>
      <c r="X260" s="460"/>
      <c r="Y260" s="461" t="s">
        <v>112</v>
      </c>
      <c r="Z260" s="461"/>
      <c r="AA260" s="462"/>
    </row>
    <row r="261" spans="1:37" ht="15" customHeight="1">
      <c r="A261" s="988"/>
      <c r="B261" s="989"/>
      <c r="C261" s="989"/>
      <c r="D261" s="989"/>
      <c r="E261" s="989"/>
      <c r="F261" s="989"/>
      <c r="G261" s="989"/>
      <c r="H261" s="990"/>
      <c r="I261" s="463" t="s">
        <v>3927</v>
      </c>
      <c r="J261" s="464"/>
      <c r="K261" s="464"/>
      <c r="L261" s="464"/>
      <c r="M261" s="464"/>
      <c r="N261" s="464"/>
      <c r="O261" s="464"/>
      <c r="P261" s="464"/>
      <c r="Q261" s="464"/>
      <c r="R261" s="465"/>
      <c r="S261" s="466"/>
      <c r="T261" s="467"/>
      <c r="U261" s="468"/>
      <c r="V261" s="469"/>
      <c r="W261" s="464" t="s">
        <v>388</v>
      </c>
      <c r="X261" s="470"/>
      <c r="Y261" s="466" t="s">
        <v>112</v>
      </c>
      <c r="Z261" s="466"/>
      <c r="AA261" s="471"/>
    </row>
    <row r="262" spans="1:37" ht="18" customHeight="1">
      <c r="A262" s="991" t="s">
        <v>3928</v>
      </c>
      <c r="B262" s="992"/>
      <c r="C262" s="992"/>
      <c r="D262" s="992"/>
      <c r="E262" s="992"/>
      <c r="F262" s="992"/>
      <c r="G262" s="992"/>
      <c r="H262" s="993"/>
      <c r="I262" s="472" t="s">
        <v>3783</v>
      </c>
      <c r="J262" s="473" t="s">
        <v>3929</v>
      </c>
      <c r="K262" s="474"/>
      <c r="L262" s="474"/>
      <c r="M262" s="474"/>
      <c r="N262" s="472" t="s">
        <v>3783</v>
      </c>
      <c r="O262" s="473" t="s">
        <v>3930</v>
      </c>
      <c r="P262" s="474"/>
      <c r="Q262" s="474"/>
      <c r="S262" s="461" t="s">
        <v>3935</v>
      </c>
      <c r="T262" s="472" t="s">
        <v>3783</v>
      </c>
      <c r="U262" s="461" t="s">
        <v>3936</v>
      </c>
      <c r="W262" s="473"/>
      <c r="X262" s="474"/>
      <c r="Y262" s="474"/>
      <c r="Z262" s="474"/>
      <c r="AA262" s="475"/>
      <c r="AG262" s="243"/>
    </row>
    <row r="263" spans="1:37" ht="15" customHeight="1">
      <c r="A263" s="994" t="s">
        <v>3931</v>
      </c>
      <c r="B263" s="995"/>
      <c r="C263" s="995"/>
      <c r="D263" s="995"/>
      <c r="E263" s="995"/>
      <c r="F263" s="995"/>
      <c r="G263" s="995"/>
      <c r="H263" s="996"/>
      <c r="I263" s="1000" t="s">
        <v>3932</v>
      </c>
      <c r="J263" s="1001"/>
      <c r="K263" s="1004"/>
      <c r="L263" s="1005"/>
      <c r="M263" s="1005"/>
      <c r="N263" s="1005"/>
      <c r="O263" s="1005"/>
      <c r="P263" s="1005"/>
      <c r="Q263" s="1006"/>
      <c r="R263" s="1006"/>
      <c r="S263" s="1006"/>
      <c r="T263" s="1007"/>
      <c r="U263" s="1008" t="s">
        <v>3933</v>
      </c>
      <c r="V263" s="1008"/>
      <c r="W263" s="1008"/>
      <c r="X263" s="1008"/>
      <c r="Y263" s="1008"/>
      <c r="Z263" s="1008"/>
      <c r="AA263" s="1009"/>
    </row>
    <row r="264" spans="1:37" ht="15" customHeight="1">
      <c r="A264" s="997"/>
      <c r="B264" s="998"/>
      <c r="C264" s="998"/>
      <c r="D264" s="998"/>
      <c r="E264" s="998"/>
      <c r="F264" s="998"/>
      <c r="G264" s="998"/>
      <c r="H264" s="999"/>
      <c r="I264" s="1002"/>
      <c r="J264" s="1003"/>
      <c r="K264" s="1004"/>
      <c r="L264" s="1005"/>
      <c r="M264" s="1005"/>
      <c r="N264" s="1005"/>
      <c r="O264" s="1005"/>
      <c r="P264" s="1005"/>
      <c r="Q264" s="1006"/>
      <c r="R264" s="1006"/>
      <c r="S264" s="1006"/>
      <c r="T264" s="1007"/>
      <c r="U264" s="1010"/>
      <c r="V264" s="1010"/>
      <c r="W264" s="1010"/>
      <c r="X264" s="1010"/>
      <c r="Y264" s="1010"/>
      <c r="Z264" s="1010"/>
      <c r="AA264" s="1011"/>
      <c r="AB264" s="241"/>
      <c r="AC264" s="241"/>
      <c r="AD264" s="241"/>
      <c r="AE264" s="241"/>
      <c r="AF264" s="241"/>
      <c r="AG264" s="241"/>
    </row>
    <row r="265" spans="1:37" ht="15" customHeight="1">
      <c r="A265" s="994" t="s">
        <v>3934</v>
      </c>
      <c r="B265" s="995"/>
      <c r="C265" s="995"/>
      <c r="D265" s="995"/>
      <c r="E265" s="995"/>
      <c r="F265" s="995"/>
      <c r="G265" s="995"/>
      <c r="H265" s="996"/>
      <c r="I265" s="968"/>
      <c r="J265" s="969"/>
      <c r="K265" s="1012"/>
      <c r="L265" s="1012" t="s">
        <v>12</v>
      </c>
      <c r="M265" s="1012"/>
      <c r="N265" s="1012" t="s">
        <v>11</v>
      </c>
      <c r="O265" s="1012"/>
      <c r="P265" s="1012" t="s">
        <v>227</v>
      </c>
      <c r="R265" s="476"/>
      <c r="S265" s="476"/>
      <c r="T265" s="476"/>
      <c r="U265" s="476"/>
      <c r="V265" s="476"/>
      <c r="W265" s="476"/>
      <c r="X265" s="476"/>
      <c r="Y265" s="476"/>
      <c r="Z265" s="476"/>
      <c r="AA265" s="477"/>
      <c r="AB265" s="241"/>
      <c r="AC265" s="241"/>
      <c r="AD265" s="241"/>
      <c r="AE265" s="241"/>
      <c r="AF265" s="241"/>
      <c r="AG265" s="241"/>
    </row>
    <row r="266" spans="1:37" ht="15" customHeight="1">
      <c r="A266" s="997"/>
      <c r="B266" s="998"/>
      <c r="C266" s="998"/>
      <c r="D266" s="998"/>
      <c r="E266" s="998"/>
      <c r="F266" s="998"/>
      <c r="G266" s="998"/>
      <c r="H266" s="999"/>
      <c r="I266" s="970"/>
      <c r="J266" s="971"/>
      <c r="K266" s="1013"/>
      <c r="L266" s="1013"/>
      <c r="M266" s="1013"/>
      <c r="N266" s="1013"/>
      <c r="O266" s="1013"/>
      <c r="P266" s="1013"/>
      <c r="Q266" s="481"/>
      <c r="R266" s="479"/>
      <c r="S266" s="479"/>
      <c r="T266" s="479"/>
      <c r="U266" s="479"/>
      <c r="V266" s="479"/>
      <c r="W266" s="479"/>
      <c r="X266" s="479"/>
      <c r="Y266" s="479"/>
      <c r="Z266" s="479"/>
      <c r="AA266" s="480"/>
      <c r="AB266" s="241"/>
      <c r="AC266" s="241"/>
      <c r="AD266" s="241"/>
      <c r="AE266" s="241"/>
      <c r="AF266" s="241"/>
      <c r="AG266" s="241"/>
    </row>
    <row r="267" spans="1:37" ht="20.100000000000001" customHeight="1">
      <c r="A267" s="482"/>
      <c r="B267" s="482"/>
      <c r="C267" s="482"/>
      <c r="D267" s="482"/>
      <c r="E267" s="482"/>
      <c r="F267" s="482"/>
      <c r="G267" s="482"/>
      <c r="H267" s="482"/>
      <c r="I267" s="482"/>
      <c r="J267" s="482"/>
      <c r="K267" s="482"/>
      <c r="L267" s="482"/>
      <c r="M267" s="482"/>
      <c r="N267" s="482"/>
      <c r="O267" s="482"/>
      <c r="P267" s="482"/>
      <c r="Q267" s="482"/>
      <c r="R267" s="482"/>
      <c r="S267" s="482"/>
      <c r="T267" s="482"/>
      <c r="U267" s="482"/>
      <c r="V267" s="482"/>
      <c r="W267" s="482"/>
      <c r="X267" s="482"/>
      <c r="Y267" s="482"/>
      <c r="Z267" s="482"/>
      <c r="AA267" s="482"/>
      <c r="AB267" s="241"/>
      <c r="AC267" s="241"/>
      <c r="AD267" s="241"/>
      <c r="AE267" s="241"/>
      <c r="AF267" s="241"/>
      <c r="AG267" s="241"/>
    </row>
    <row r="268" spans="1:37" ht="18" customHeight="1">
      <c r="B268" s="437" t="s">
        <v>3937</v>
      </c>
      <c r="C268" s="243" t="s">
        <v>16092</v>
      </c>
      <c r="E268" s="243"/>
      <c r="F268" s="243"/>
      <c r="G268" s="243"/>
      <c r="H268" s="243"/>
      <c r="I268" s="483"/>
      <c r="J268" s="483"/>
      <c r="K268" s="483"/>
      <c r="L268" s="483"/>
      <c r="M268" s="483"/>
      <c r="N268" s="483"/>
      <c r="O268" s="483"/>
      <c r="P268" s="483"/>
      <c r="Q268" s="483"/>
      <c r="R268" s="484"/>
      <c r="S268" s="483"/>
      <c r="T268" s="483"/>
      <c r="U268" s="483"/>
      <c r="V268" s="483"/>
      <c r="W268" s="243"/>
      <c r="X268" s="243"/>
      <c r="Y268" s="243"/>
      <c r="Z268" s="243"/>
      <c r="AA268" s="243"/>
      <c r="AB268" s="243"/>
      <c r="AE268" s="244"/>
    </row>
    <row r="269" spans="1:37" ht="30" customHeight="1">
      <c r="B269" s="485" t="s">
        <v>3938</v>
      </c>
      <c r="C269" s="1032" t="s">
        <v>16093</v>
      </c>
      <c r="D269" s="1032"/>
      <c r="E269" s="1032"/>
      <c r="F269" s="1032"/>
      <c r="G269" s="1032"/>
      <c r="H269" s="1032"/>
      <c r="I269" s="1032"/>
      <c r="J269" s="1032"/>
      <c r="K269" s="1032"/>
      <c r="L269" s="1032"/>
      <c r="M269" s="1032"/>
      <c r="N269" s="1032"/>
      <c r="O269" s="1032"/>
      <c r="P269" s="1032"/>
      <c r="Q269" s="1032"/>
      <c r="R269" s="1032"/>
      <c r="S269" s="1032"/>
      <c r="T269" s="1032"/>
      <c r="U269" s="1032"/>
      <c r="V269" s="1032"/>
      <c r="W269" s="1032"/>
      <c r="X269" s="1032"/>
      <c r="Y269" s="1032"/>
      <c r="Z269" s="1032"/>
      <c r="AA269" s="1032"/>
      <c r="AE269" s="244"/>
    </row>
    <row r="270" spans="1:37" ht="7.95" customHeight="1">
      <c r="D270" s="486"/>
      <c r="E270" s="486"/>
      <c r="F270" s="486"/>
      <c r="G270" s="486"/>
      <c r="H270" s="486"/>
      <c r="I270" s="486"/>
      <c r="J270" s="486"/>
      <c r="K270" s="486"/>
      <c r="L270" s="486"/>
      <c r="M270" s="486"/>
      <c r="N270" s="486"/>
      <c r="O270" s="486"/>
      <c r="P270" s="486"/>
      <c r="Q270" s="486"/>
      <c r="R270" s="486"/>
      <c r="S270" s="486"/>
      <c r="T270" s="486"/>
      <c r="U270" s="486"/>
      <c r="V270" s="486"/>
      <c r="W270" s="486"/>
      <c r="X270" s="486"/>
      <c r="Y270" s="486"/>
      <c r="Z270" s="486"/>
      <c r="AA270" s="486"/>
    </row>
    <row r="271" spans="1:37" ht="25.35" customHeight="1">
      <c r="A271" s="441" t="s">
        <v>3939</v>
      </c>
      <c r="H271" s="442"/>
      <c r="I271" s="442"/>
      <c r="V271" s="442"/>
      <c r="W271" s="442"/>
      <c r="X271" s="442"/>
      <c r="Y271" s="442"/>
      <c r="Z271" s="442"/>
      <c r="AA271" s="442"/>
    </row>
    <row r="272" spans="1:37" ht="12.45" customHeight="1">
      <c r="A272" s="1014" t="s">
        <v>3917</v>
      </c>
      <c r="B272" s="1015"/>
      <c r="C272" s="1015"/>
      <c r="D272" s="1015"/>
      <c r="E272" s="1015"/>
      <c r="F272" s="1015"/>
      <c r="G272" s="1015"/>
      <c r="H272" s="1016"/>
      <c r="I272" s="1017"/>
      <c r="J272" s="1018"/>
      <c r="K272" s="1018"/>
      <c r="L272" s="1018"/>
      <c r="M272" s="1018"/>
      <c r="N272" s="1018"/>
      <c r="O272" s="1018"/>
      <c r="P272" s="1018"/>
      <c r="Q272" s="1018"/>
      <c r="R272" s="1018"/>
      <c r="S272" s="1018"/>
      <c r="T272" s="1018"/>
      <c r="U272" s="1018"/>
      <c r="V272" s="1018"/>
      <c r="W272" s="1018"/>
      <c r="X272" s="1018"/>
      <c r="Y272" s="1018"/>
      <c r="Z272" s="1018"/>
      <c r="AA272" s="1019"/>
    </row>
    <row r="273" spans="1:37" ht="22.5" customHeight="1">
      <c r="A273" s="1020" t="s">
        <v>8</v>
      </c>
      <c r="B273" s="1021"/>
      <c r="C273" s="1021"/>
      <c r="D273" s="1021"/>
      <c r="E273" s="1021"/>
      <c r="F273" s="1021"/>
      <c r="G273" s="1021"/>
      <c r="H273" s="1022"/>
      <c r="I273" s="1023"/>
      <c r="J273" s="1024"/>
      <c r="K273" s="1024"/>
      <c r="L273" s="1025"/>
      <c r="M273" s="1025"/>
      <c r="N273" s="1024"/>
      <c r="O273" s="1025"/>
      <c r="P273" s="1025"/>
      <c r="Q273" s="1024"/>
      <c r="R273" s="1024"/>
      <c r="S273" s="1024"/>
      <c r="T273" s="1024"/>
      <c r="U273" s="1024"/>
      <c r="V273" s="1024"/>
      <c r="W273" s="1024"/>
      <c r="X273" s="1024"/>
      <c r="Y273" s="1024"/>
      <c r="Z273" s="1024"/>
      <c r="AA273" s="1026"/>
      <c r="AC273" s="236" t="s">
        <v>6675</v>
      </c>
    </row>
    <row r="274" spans="1:37" ht="25.2" customHeight="1">
      <c r="A274" s="1027" t="s">
        <v>23</v>
      </c>
      <c r="B274" s="1028"/>
      <c r="C274" s="1028"/>
      <c r="D274" s="1028"/>
      <c r="E274" s="1028"/>
      <c r="F274" s="1028"/>
      <c r="G274" s="1028"/>
      <c r="H274" s="1029"/>
      <c r="I274" s="972" t="s">
        <v>3918</v>
      </c>
      <c r="J274" s="973"/>
      <c r="K274" s="973"/>
      <c r="L274" s="975"/>
      <c r="M274" s="977"/>
      <c r="N274" s="239" t="s">
        <v>3919</v>
      </c>
      <c r="O274" s="975"/>
      <c r="P274" s="977"/>
      <c r="Q274" s="973"/>
      <c r="R274" s="973"/>
      <c r="S274" s="973"/>
      <c r="T274" s="973"/>
      <c r="U274" s="973"/>
      <c r="V274" s="973"/>
      <c r="W274" s="973"/>
      <c r="X274" s="973"/>
      <c r="Y274" s="973"/>
      <c r="Z274" s="973"/>
      <c r="AA274" s="974"/>
    </row>
    <row r="275" spans="1:37" ht="25.2" customHeight="1">
      <c r="A275" s="1030"/>
      <c r="B275" s="1025"/>
      <c r="C275" s="1025"/>
      <c r="D275" s="1025"/>
      <c r="E275" s="1025"/>
      <c r="F275" s="1025"/>
      <c r="G275" s="1025"/>
      <c r="H275" s="1031"/>
      <c r="I275" s="972" t="s">
        <v>3920</v>
      </c>
      <c r="J275" s="973"/>
      <c r="K275" s="973"/>
      <c r="L275" s="975"/>
      <c r="M275" s="976"/>
      <c r="N275" s="976"/>
      <c r="O275" s="976"/>
      <c r="P275" s="977"/>
      <c r="Q275" s="972" t="s">
        <v>3921</v>
      </c>
      <c r="R275" s="973"/>
      <c r="S275" s="974"/>
      <c r="T275" s="975"/>
      <c r="U275" s="976"/>
      <c r="V275" s="976"/>
      <c r="W275" s="976"/>
      <c r="X275" s="976"/>
      <c r="Y275" s="976"/>
      <c r="Z275" s="976"/>
      <c r="AA275" s="977"/>
    </row>
    <row r="276" spans="1:37" ht="25.2" customHeight="1">
      <c r="A276" s="1030"/>
      <c r="B276" s="1025"/>
      <c r="C276" s="1025"/>
      <c r="D276" s="1025"/>
      <c r="E276" s="1025"/>
      <c r="F276" s="1025"/>
      <c r="G276" s="1025"/>
      <c r="H276" s="1031"/>
      <c r="I276" s="972" t="s">
        <v>3922</v>
      </c>
      <c r="J276" s="973"/>
      <c r="K276" s="973"/>
      <c r="L276" s="978"/>
      <c r="M276" s="979"/>
      <c r="N276" s="979"/>
      <c r="O276" s="979"/>
      <c r="P276" s="980"/>
      <c r="Q276" s="972" t="s">
        <v>3923</v>
      </c>
      <c r="R276" s="973"/>
      <c r="S276" s="974"/>
      <c r="T276" s="975"/>
      <c r="U276" s="976"/>
      <c r="V276" s="976"/>
      <c r="W276" s="976"/>
      <c r="X276" s="976"/>
      <c r="Y276" s="976"/>
      <c r="Z276" s="976"/>
      <c r="AA276" s="977"/>
    </row>
    <row r="277" spans="1:37" ht="25.2" customHeight="1">
      <c r="A277" s="1023"/>
      <c r="B277" s="1024"/>
      <c r="C277" s="1024"/>
      <c r="D277" s="1024"/>
      <c r="E277" s="1024"/>
      <c r="F277" s="1024"/>
      <c r="G277" s="1024"/>
      <c r="H277" s="1026"/>
      <c r="I277" s="972" t="s">
        <v>3924</v>
      </c>
      <c r="J277" s="973"/>
      <c r="K277" s="973"/>
      <c r="L277" s="981"/>
      <c r="M277" s="981"/>
      <c r="N277" s="981"/>
      <c r="O277" s="981"/>
      <c r="P277" s="981"/>
      <c r="Q277" s="981"/>
      <c r="R277" s="981"/>
      <c r="S277" s="981"/>
      <c r="T277" s="981"/>
      <c r="U277" s="981"/>
      <c r="V277" s="981"/>
      <c r="W277" s="981"/>
      <c r="X277" s="981"/>
      <c r="Y277" s="981"/>
      <c r="Z277" s="981"/>
      <c r="AA277" s="981"/>
    </row>
    <row r="278" spans="1:37" ht="30" customHeight="1">
      <c r="A278" s="982" t="s">
        <v>3925</v>
      </c>
      <c r="B278" s="983"/>
      <c r="C278" s="983"/>
      <c r="D278" s="983"/>
      <c r="E278" s="983"/>
      <c r="F278" s="983"/>
      <c r="G278" s="983"/>
      <c r="H278" s="984"/>
      <c r="I278" s="444"/>
      <c r="J278" s="445"/>
      <c r="K278" s="446" t="s">
        <v>388</v>
      </c>
      <c r="L278" s="447"/>
      <c r="M278" s="448" t="s">
        <v>112</v>
      </c>
      <c r="N278" s="449"/>
      <c r="O278" s="450"/>
      <c r="U278" s="451"/>
      <c r="V278" s="451"/>
      <c r="W278" s="451"/>
      <c r="X278" s="451"/>
      <c r="Y278" s="451"/>
      <c r="Z278" s="451"/>
      <c r="AA278" s="452"/>
      <c r="AK278" s="240"/>
    </row>
    <row r="279" spans="1:37" ht="15" customHeight="1">
      <c r="A279" s="985"/>
      <c r="B279" s="986"/>
      <c r="C279" s="986"/>
      <c r="D279" s="986"/>
      <c r="E279" s="986"/>
      <c r="F279" s="986"/>
      <c r="G279" s="986"/>
      <c r="H279" s="987"/>
      <c r="I279" s="453" t="s">
        <v>3926</v>
      </c>
      <c r="J279" s="454"/>
      <c r="K279" s="454"/>
      <c r="L279" s="454"/>
      <c r="M279" s="454"/>
      <c r="N279" s="454"/>
      <c r="O279" s="454"/>
      <c r="P279" s="454"/>
      <c r="Q279" s="454"/>
      <c r="R279" s="449"/>
      <c r="S279" s="455"/>
      <c r="T279" s="456"/>
      <c r="U279" s="457"/>
      <c r="V279" s="458"/>
      <c r="W279" s="459" t="s">
        <v>388</v>
      </c>
      <c r="X279" s="460"/>
      <c r="Y279" s="461" t="s">
        <v>112</v>
      </c>
      <c r="Z279" s="461"/>
      <c r="AA279" s="462"/>
    </row>
    <row r="280" spans="1:37" ht="15" customHeight="1">
      <c r="A280" s="988"/>
      <c r="B280" s="989"/>
      <c r="C280" s="989"/>
      <c r="D280" s="989"/>
      <c r="E280" s="989"/>
      <c r="F280" s="989"/>
      <c r="G280" s="989"/>
      <c r="H280" s="990"/>
      <c r="I280" s="463" t="s">
        <v>3927</v>
      </c>
      <c r="J280" s="464"/>
      <c r="K280" s="464"/>
      <c r="L280" s="464"/>
      <c r="M280" s="464"/>
      <c r="N280" s="464"/>
      <c r="O280" s="464"/>
      <c r="P280" s="464"/>
      <c r="Q280" s="464"/>
      <c r="R280" s="465"/>
      <c r="S280" s="466"/>
      <c r="T280" s="467"/>
      <c r="U280" s="468"/>
      <c r="V280" s="469"/>
      <c r="W280" s="464" t="s">
        <v>388</v>
      </c>
      <c r="X280" s="470"/>
      <c r="Y280" s="466" t="s">
        <v>112</v>
      </c>
      <c r="Z280" s="466"/>
      <c r="AA280" s="471"/>
    </row>
    <row r="281" spans="1:37" ht="18" customHeight="1">
      <c r="A281" s="991" t="s">
        <v>3928</v>
      </c>
      <c r="B281" s="992"/>
      <c r="C281" s="992"/>
      <c r="D281" s="992"/>
      <c r="E281" s="992"/>
      <c r="F281" s="992"/>
      <c r="G281" s="992"/>
      <c r="H281" s="993"/>
      <c r="I281" s="472" t="s">
        <v>3783</v>
      </c>
      <c r="J281" s="473" t="s">
        <v>3929</v>
      </c>
      <c r="K281" s="474"/>
      <c r="L281" s="474"/>
      <c r="M281" s="474"/>
      <c r="N281" s="472" t="s">
        <v>3783</v>
      </c>
      <c r="O281" s="473" t="s">
        <v>3930</v>
      </c>
      <c r="P281" s="474"/>
      <c r="Q281" s="474"/>
      <c r="S281" s="461" t="s">
        <v>3935</v>
      </c>
      <c r="T281" s="472" t="s">
        <v>3783</v>
      </c>
      <c r="U281" s="461" t="s">
        <v>3936</v>
      </c>
      <c r="W281" s="473"/>
      <c r="X281" s="474"/>
      <c r="Y281" s="474"/>
      <c r="Z281" s="474"/>
      <c r="AA281" s="475"/>
      <c r="AG281" s="243"/>
    </row>
    <row r="282" spans="1:37" ht="15" customHeight="1">
      <c r="A282" s="994" t="s">
        <v>3931</v>
      </c>
      <c r="B282" s="995"/>
      <c r="C282" s="995"/>
      <c r="D282" s="995"/>
      <c r="E282" s="995"/>
      <c r="F282" s="995"/>
      <c r="G282" s="995"/>
      <c r="H282" s="996"/>
      <c r="I282" s="1000" t="s">
        <v>3932</v>
      </c>
      <c r="J282" s="1001"/>
      <c r="K282" s="1004"/>
      <c r="L282" s="1005"/>
      <c r="M282" s="1005"/>
      <c r="N282" s="1005"/>
      <c r="O282" s="1005"/>
      <c r="P282" s="1005"/>
      <c r="Q282" s="1006"/>
      <c r="R282" s="1006"/>
      <c r="S282" s="1006"/>
      <c r="T282" s="1007"/>
      <c r="U282" s="1008" t="s">
        <v>3933</v>
      </c>
      <c r="V282" s="1008"/>
      <c r="W282" s="1008"/>
      <c r="X282" s="1008"/>
      <c r="Y282" s="1008"/>
      <c r="Z282" s="1008"/>
      <c r="AA282" s="1009"/>
    </row>
    <row r="283" spans="1:37" ht="15" customHeight="1">
      <c r="A283" s="997"/>
      <c r="B283" s="998"/>
      <c r="C283" s="998"/>
      <c r="D283" s="998"/>
      <c r="E283" s="998"/>
      <c r="F283" s="998"/>
      <c r="G283" s="998"/>
      <c r="H283" s="999"/>
      <c r="I283" s="1002"/>
      <c r="J283" s="1003"/>
      <c r="K283" s="1004"/>
      <c r="L283" s="1005"/>
      <c r="M283" s="1005"/>
      <c r="N283" s="1005"/>
      <c r="O283" s="1005"/>
      <c r="P283" s="1005"/>
      <c r="Q283" s="1006"/>
      <c r="R283" s="1006"/>
      <c r="S283" s="1006"/>
      <c r="T283" s="1007"/>
      <c r="U283" s="1010"/>
      <c r="V283" s="1010"/>
      <c r="W283" s="1010"/>
      <c r="X283" s="1010"/>
      <c r="Y283" s="1010"/>
      <c r="Z283" s="1010"/>
      <c r="AA283" s="1011"/>
      <c r="AB283" s="241"/>
      <c r="AC283" s="241"/>
      <c r="AD283" s="241"/>
      <c r="AE283" s="241"/>
      <c r="AF283" s="241"/>
      <c r="AG283" s="241"/>
    </row>
    <row r="284" spans="1:37" ht="15" customHeight="1">
      <c r="A284" s="994" t="s">
        <v>3934</v>
      </c>
      <c r="B284" s="995"/>
      <c r="C284" s="995"/>
      <c r="D284" s="995"/>
      <c r="E284" s="995"/>
      <c r="F284" s="995"/>
      <c r="G284" s="995"/>
      <c r="H284" s="996"/>
      <c r="I284" s="968"/>
      <c r="J284" s="969"/>
      <c r="K284" s="1012"/>
      <c r="L284" s="1012" t="s">
        <v>12</v>
      </c>
      <c r="M284" s="1012"/>
      <c r="N284" s="1012" t="s">
        <v>11</v>
      </c>
      <c r="O284" s="1012"/>
      <c r="P284" s="1012" t="s">
        <v>227</v>
      </c>
      <c r="R284" s="476"/>
      <c r="S284" s="476"/>
      <c r="T284" s="476"/>
      <c r="U284" s="476"/>
      <c r="V284" s="476"/>
      <c r="W284" s="476"/>
      <c r="X284" s="476"/>
      <c r="Y284" s="476"/>
      <c r="Z284" s="476"/>
      <c r="AA284" s="477"/>
      <c r="AB284" s="241"/>
      <c r="AC284" s="241"/>
      <c r="AD284" s="241"/>
      <c r="AE284" s="241"/>
      <c r="AF284" s="241"/>
      <c r="AG284" s="241"/>
    </row>
    <row r="285" spans="1:37" ht="15" customHeight="1">
      <c r="A285" s="997"/>
      <c r="B285" s="998"/>
      <c r="C285" s="998"/>
      <c r="D285" s="998"/>
      <c r="E285" s="998"/>
      <c r="F285" s="998"/>
      <c r="G285" s="998"/>
      <c r="H285" s="999"/>
      <c r="I285" s="970"/>
      <c r="J285" s="971"/>
      <c r="K285" s="1013"/>
      <c r="L285" s="1013"/>
      <c r="M285" s="1013"/>
      <c r="N285" s="1013"/>
      <c r="O285" s="1013"/>
      <c r="P285" s="1013"/>
      <c r="Q285" s="481"/>
      <c r="R285" s="479"/>
      <c r="S285" s="479"/>
      <c r="T285" s="479"/>
      <c r="U285" s="479"/>
      <c r="V285" s="479"/>
      <c r="W285" s="479"/>
      <c r="X285" s="479"/>
      <c r="Y285" s="479"/>
      <c r="Z285" s="479"/>
      <c r="AA285" s="480"/>
      <c r="AB285" s="241"/>
      <c r="AC285" s="241"/>
      <c r="AD285" s="241"/>
      <c r="AE285" s="241"/>
      <c r="AF285" s="241"/>
      <c r="AG285" s="241"/>
    </row>
    <row r="286" spans="1:37" ht="20.100000000000001" customHeight="1">
      <c r="A286" s="482"/>
      <c r="B286" s="482"/>
      <c r="C286" s="482"/>
      <c r="D286" s="482"/>
      <c r="E286" s="482"/>
      <c r="F286" s="482"/>
      <c r="G286" s="482"/>
      <c r="H286" s="482"/>
      <c r="I286" s="482"/>
      <c r="J286" s="482"/>
      <c r="K286" s="482"/>
      <c r="L286" s="482"/>
      <c r="M286" s="482"/>
      <c r="N286" s="482"/>
      <c r="O286" s="482"/>
      <c r="P286" s="482"/>
      <c r="Q286" s="482"/>
      <c r="R286" s="482"/>
      <c r="S286" s="482"/>
      <c r="T286" s="482"/>
      <c r="U286" s="482"/>
      <c r="V286" s="482"/>
      <c r="W286" s="482"/>
      <c r="X286" s="478"/>
      <c r="Y286" s="478"/>
      <c r="Z286" s="478"/>
      <c r="AA286" s="478"/>
      <c r="AB286" s="241"/>
      <c r="AC286" s="241"/>
      <c r="AD286" s="241"/>
      <c r="AE286" s="241"/>
      <c r="AF286" s="241"/>
      <c r="AG286" s="241"/>
    </row>
    <row r="287" spans="1:37" ht="12.45" customHeight="1">
      <c r="A287" s="1014" t="s">
        <v>3917</v>
      </c>
      <c r="B287" s="1015"/>
      <c r="C287" s="1015"/>
      <c r="D287" s="1015"/>
      <c r="E287" s="1015"/>
      <c r="F287" s="1015"/>
      <c r="G287" s="1015"/>
      <c r="H287" s="1016"/>
      <c r="I287" s="1017"/>
      <c r="J287" s="1018"/>
      <c r="K287" s="1018"/>
      <c r="L287" s="1018"/>
      <c r="M287" s="1018"/>
      <c r="N287" s="1018"/>
      <c r="O287" s="1018"/>
      <c r="P287" s="1018"/>
      <c r="Q287" s="1018"/>
      <c r="R287" s="1018"/>
      <c r="S287" s="1018"/>
      <c r="T287" s="1018"/>
      <c r="U287" s="1018"/>
      <c r="V287" s="1018"/>
      <c r="W287" s="1018"/>
      <c r="X287" s="1018"/>
      <c r="Y287" s="1018"/>
      <c r="Z287" s="1018"/>
      <c r="AA287" s="1019"/>
    </row>
    <row r="288" spans="1:37" ht="22.5" customHeight="1">
      <c r="A288" s="1020" t="s">
        <v>8</v>
      </c>
      <c r="B288" s="1021"/>
      <c r="C288" s="1021"/>
      <c r="D288" s="1021"/>
      <c r="E288" s="1021"/>
      <c r="F288" s="1021"/>
      <c r="G288" s="1021"/>
      <c r="H288" s="1022"/>
      <c r="I288" s="1023"/>
      <c r="J288" s="1024"/>
      <c r="K288" s="1024"/>
      <c r="L288" s="1025"/>
      <c r="M288" s="1025"/>
      <c r="N288" s="1024"/>
      <c r="O288" s="1025"/>
      <c r="P288" s="1025"/>
      <c r="Q288" s="1024"/>
      <c r="R288" s="1024"/>
      <c r="S288" s="1024"/>
      <c r="T288" s="1024"/>
      <c r="U288" s="1024"/>
      <c r="V288" s="1024"/>
      <c r="W288" s="1024"/>
      <c r="X288" s="1024"/>
      <c r="Y288" s="1024"/>
      <c r="Z288" s="1024"/>
      <c r="AA288" s="1026"/>
      <c r="AC288" s="236" t="s">
        <v>6676</v>
      </c>
    </row>
    <row r="289" spans="1:37" ht="25.2" customHeight="1">
      <c r="A289" s="1027" t="s">
        <v>23</v>
      </c>
      <c r="B289" s="1028"/>
      <c r="C289" s="1028"/>
      <c r="D289" s="1028"/>
      <c r="E289" s="1028"/>
      <c r="F289" s="1028"/>
      <c r="G289" s="1028"/>
      <c r="H289" s="1029"/>
      <c r="I289" s="972" t="s">
        <v>3918</v>
      </c>
      <c r="J289" s="973"/>
      <c r="K289" s="973"/>
      <c r="L289" s="975"/>
      <c r="M289" s="977"/>
      <c r="N289" s="239" t="s">
        <v>3919</v>
      </c>
      <c r="O289" s="975"/>
      <c r="P289" s="977"/>
      <c r="Q289" s="973"/>
      <c r="R289" s="973"/>
      <c r="S289" s="973"/>
      <c r="T289" s="973"/>
      <c r="U289" s="973"/>
      <c r="V289" s="973"/>
      <c r="W289" s="973"/>
      <c r="X289" s="973"/>
      <c r="Y289" s="973"/>
      <c r="Z289" s="973"/>
      <c r="AA289" s="974"/>
    </row>
    <row r="290" spans="1:37" ht="25.2" customHeight="1">
      <c r="A290" s="1030"/>
      <c r="B290" s="1025"/>
      <c r="C290" s="1025"/>
      <c r="D290" s="1025"/>
      <c r="E290" s="1025"/>
      <c r="F290" s="1025"/>
      <c r="G290" s="1025"/>
      <c r="H290" s="1031"/>
      <c r="I290" s="972" t="s">
        <v>3920</v>
      </c>
      <c r="J290" s="973"/>
      <c r="K290" s="973"/>
      <c r="L290" s="975"/>
      <c r="M290" s="976"/>
      <c r="N290" s="976"/>
      <c r="O290" s="976"/>
      <c r="P290" s="977"/>
      <c r="Q290" s="972" t="s">
        <v>3921</v>
      </c>
      <c r="R290" s="973"/>
      <c r="S290" s="974"/>
      <c r="T290" s="975"/>
      <c r="U290" s="976"/>
      <c r="V290" s="976"/>
      <c r="W290" s="976"/>
      <c r="X290" s="976"/>
      <c r="Y290" s="976"/>
      <c r="Z290" s="976"/>
      <c r="AA290" s="977"/>
    </row>
    <row r="291" spans="1:37" ht="25.2" customHeight="1">
      <c r="A291" s="1030"/>
      <c r="B291" s="1025"/>
      <c r="C291" s="1025"/>
      <c r="D291" s="1025"/>
      <c r="E291" s="1025"/>
      <c r="F291" s="1025"/>
      <c r="G291" s="1025"/>
      <c r="H291" s="1031"/>
      <c r="I291" s="972" t="s">
        <v>3922</v>
      </c>
      <c r="J291" s="973"/>
      <c r="K291" s="973"/>
      <c r="L291" s="978"/>
      <c r="M291" s="979"/>
      <c r="N291" s="979"/>
      <c r="O291" s="979"/>
      <c r="P291" s="980"/>
      <c r="Q291" s="972" t="s">
        <v>3923</v>
      </c>
      <c r="R291" s="973"/>
      <c r="S291" s="974"/>
      <c r="T291" s="975"/>
      <c r="U291" s="976"/>
      <c r="V291" s="976"/>
      <c r="W291" s="976"/>
      <c r="X291" s="976"/>
      <c r="Y291" s="976"/>
      <c r="Z291" s="976"/>
      <c r="AA291" s="977"/>
    </row>
    <row r="292" spans="1:37" ht="25.2" customHeight="1">
      <c r="A292" s="1023"/>
      <c r="B292" s="1024"/>
      <c r="C292" s="1024"/>
      <c r="D292" s="1024"/>
      <c r="E292" s="1024"/>
      <c r="F292" s="1024"/>
      <c r="G292" s="1024"/>
      <c r="H292" s="1026"/>
      <c r="I292" s="972" t="s">
        <v>3924</v>
      </c>
      <c r="J292" s="973"/>
      <c r="K292" s="973"/>
      <c r="L292" s="981"/>
      <c r="M292" s="981"/>
      <c r="N292" s="981"/>
      <c r="O292" s="981"/>
      <c r="P292" s="981"/>
      <c r="Q292" s="981"/>
      <c r="R292" s="981"/>
      <c r="S292" s="981"/>
      <c r="T292" s="981"/>
      <c r="U292" s="981"/>
      <c r="V292" s="981"/>
      <c r="W292" s="981"/>
      <c r="X292" s="981"/>
      <c r="Y292" s="981"/>
      <c r="Z292" s="981"/>
      <c r="AA292" s="981"/>
    </row>
    <row r="293" spans="1:37" ht="30" customHeight="1">
      <c r="A293" s="982" t="s">
        <v>3925</v>
      </c>
      <c r="B293" s="983"/>
      <c r="C293" s="983"/>
      <c r="D293" s="983"/>
      <c r="E293" s="983"/>
      <c r="F293" s="983"/>
      <c r="G293" s="983"/>
      <c r="H293" s="984"/>
      <c r="I293" s="444"/>
      <c r="J293" s="445"/>
      <c r="K293" s="446" t="s">
        <v>388</v>
      </c>
      <c r="L293" s="447"/>
      <c r="M293" s="448" t="s">
        <v>112</v>
      </c>
      <c r="N293" s="449"/>
      <c r="O293" s="450"/>
      <c r="U293" s="451"/>
      <c r="V293" s="451"/>
      <c r="W293" s="451"/>
      <c r="X293" s="451"/>
      <c r="Y293" s="451"/>
      <c r="Z293" s="451"/>
      <c r="AA293" s="452"/>
      <c r="AK293" s="240"/>
    </row>
    <row r="294" spans="1:37" ht="15" customHeight="1">
      <c r="A294" s="985"/>
      <c r="B294" s="986"/>
      <c r="C294" s="986"/>
      <c r="D294" s="986"/>
      <c r="E294" s="986"/>
      <c r="F294" s="986"/>
      <c r="G294" s="986"/>
      <c r="H294" s="987"/>
      <c r="I294" s="453" t="s">
        <v>3926</v>
      </c>
      <c r="J294" s="454"/>
      <c r="K294" s="454"/>
      <c r="L294" s="454"/>
      <c r="M294" s="454"/>
      <c r="N294" s="454"/>
      <c r="O294" s="454"/>
      <c r="P294" s="454"/>
      <c r="Q294" s="454"/>
      <c r="R294" s="449"/>
      <c r="S294" s="455"/>
      <c r="T294" s="456"/>
      <c r="U294" s="457"/>
      <c r="V294" s="458"/>
      <c r="W294" s="459" t="s">
        <v>388</v>
      </c>
      <c r="X294" s="460"/>
      <c r="Y294" s="461" t="s">
        <v>112</v>
      </c>
      <c r="Z294" s="461"/>
      <c r="AA294" s="462"/>
    </row>
    <row r="295" spans="1:37" ht="15" customHeight="1">
      <c r="A295" s="988"/>
      <c r="B295" s="989"/>
      <c r="C295" s="989"/>
      <c r="D295" s="989"/>
      <c r="E295" s="989"/>
      <c r="F295" s="989"/>
      <c r="G295" s="989"/>
      <c r="H295" s="990"/>
      <c r="I295" s="463" t="s">
        <v>3927</v>
      </c>
      <c r="J295" s="464"/>
      <c r="K295" s="464"/>
      <c r="L295" s="464"/>
      <c r="M295" s="464"/>
      <c r="N295" s="464"/>
      <c r="O295" s="464"/>
      <c r="P295" s="464"/>
      <c r="Q295" s="464"/>
      <c r="R295" s="465"/>
      <c r="S295" s="466"/>
      <c r="T295" s="467"/>
      <c r="U295" s="468"/>
      <c r="V295" s="469"/>
      <c r="W295" s="464" t="s">
        <v>388</v>
      </c>
      <c r="X295" s="470"/>
      <c r="Y295" s="466" t="s">
        <v>112</v>
      </c>
      <c r="Z295" s="466"/>
      <c r="AA295" s="471"/>
    </row>
    <row r="296" spans="1:37" ht="18" customHeight="1">
      <c r="A296" s="991" t="s">
        <v>3928</v>
      </c>
      <c r="B296" s="992"/>
      <c r="C296" s="992"/>
      <c r="D296" s="992"/>
      <c r="E296" s="992"/>
      <c r="F296" s="992"/>
      <c r="G296" s="992"/>
      <c r="H296" s="993"/>
      <c r="I296" s="472" t="s">
        <v>3783</v>
      </c>
      <c r="J296" s="473" t="s">
        <v>3929</v>
      </c>
      <c r="K296" s="474"/>
      <c r="L296" s="474"/>
      <c r="M296" s="474"/>
      <c r="N296" s="472" t="s">
        <v>3783</v>
      </c>
      <c r="O296" s="473" t="s">
        <v>3930</v>
      </c>
      <c r="P296" s="474"/>
      <c r="Q296" s="474"/>
      <c r="S296" s="461" t="s">
        <v>3935</v>
      </c>
      <c r="T296" s="472" t="s">
        <v>3783</v>
      </c>
      <c r="U296" s="461" t="s">
        <v>3936</v>
      </c>
      <c r="W296" s="473"/>
      <c r="X296" s="474"/>
      <c r="Y296" s="474"/>
      <c r="Z296" s="474"/>
      <c r="AA296" s="475"/>
      <c r="AG296" s="243"/>
    </row>
    <row r="297" spans="1:37" ht="15" customHeight="1">
      <c r="A297" s="994" t="s">
        <v>3931</v>
      </c>
      <c r="B297" s="995"/>
      <c r="C297" s="995"/>
      <c r="D297" s="995"/>
      <c r="E297" s="995"/>
      <c r="F297" s="995"/>
      <c r="G297" s="995"/>
      <c r="H297" s="996"/>
      <c r="I297" s="1000" t="s">
        <v>3932</v>
      </c>
      <c r="J297" s="1001"/>
      <c r="K297" s="1004"/>
      <c r="L297" s="1005"/>
      <c r="M297" s="1005"/>
      <c r="N297" s="1005"/>
      <c r="O297" s="1005"/>
      <c r="P297" s="1005"/>
      <c r="Q297" s="1006"/>
      <c r="R297" s="1006"/>
      <c r="S297" s="1006"/>
      <c r="T297" s="1007"/>
      <c r="U297" s="1008" t="s">
        <v>3933</v>
      </c>
      <c r="V297" s="1008"/>
      <c r="W297" s="1008"/>
      <c r="X297" s="1008"/>
      <c r="Y297" s="1008"/>
      <c r="Z297" s="1008"/>
      <c r="AA297" s="1009"/>
    </row>
    <row r="298" spans="1:37" ht="15" customHeight="1">
      <c r="A298" s="997"/>
      <c r="B298" s="998"/>
      <c r="C298" s="998"/>
      <c r="D298" s="998"/>
      <c r="E298" s="998"/>
      <c r="F298" s="998"/>
      <c r="G298" s="998"/>
      <c r="H298" s="999"/>
      <c r="I298" s="1002"/>
      <c r="J298" s="1003"/>
      <c r="K298" s="1004"/>
      <c r="L298" s="1005"/>
      <c r="M298" s="1005"/>
      <c r="N298" s="1005"/>
      <c r="O298" s="1005"/>
      <c r="P298" s="1005"/>
      <c r="Q298" s="1006"/>
      <c r="R298" s="1006"/>
      <c r="S298" s="1006"/>
      <c r="T298" s="1007"/>
      <c r="U298" s="1010"/>
      <c r="V298" s="1010"/>
      <c r="W298" s="1010"/>
      <c r="X298" s="1010"/>
      <c r="Y298" s="1010"/>
      <c r="Z298" s="1010"/>
      <c r="AA298" s="1011"/>
      <c r="AB298" s="241"/>
      <c r="AC298" s="241"/>
      <c r="AD298" s="241"/>
      <c r="AE298" s="241"/>
      <c r="AF298" s="241"/>
      <c r="AG298" s="241"/>
    </row>
    <row r="299" spans="1:37" ht="15" customHeight="1">
      <c r="A299" s="994" t="s">
        <v>3934</v>
      </c>
      <c r="B299" s="995"/>
      <c r="C299" s="995"/>
      <c r="D299" s="995"/>
      <c r="E299" s="995"/>
      <c r="F299" s="995"/>
      <c r="G299" s="995"/>
      <c r="H299" s="996"/>
      <c r="I299" s="968"/>
      <c r="J299" s="969"/>
      <c r="K299" s="1012"/>
      <c r="L299" s="1012" t="s">
        <v>12</v>
      </c>
      <c r="M299" s="1012"/>
      <c r="N299" s="1012" t="s">
        <v>11</v>
      </c>
      <c r="O299" s="1012"/>
      <c r="P299" s="1012" t="s">
        <v>227</v>
      </c>
      <c r="R299" s="476"/>
      <c r="S299" s="476"/>
      <c r="T299" s="476"/>
      <c r="U299" s="476"/>
      <c r="V299" s="476"/>
      <c r="W299" s="476"/>
      <c r="X299" s="476"/>
      <c r="Y299" s="476"/>
      <c r="Z299" s="476"/>
      <c r="AA299" s="477"/>
      <c r="AB299" s="241"/>
      <c r="AC299" s="241"/>
      <c r="AD299" s="241"/>
      <c r="AE299" s="241"/>
      <c r="AF299" s="241"/>
      <c r="AG299" s="241"/>
    </row>
    <row r="300" spans="1:37" ht="15" customHeight="1">
      <c r="A300" s="997"/>
      <c r="B300" s="998"/>
      <c r="C300" s="998"/>
      <c r="D300" s="998"/>
      <c r="E300" s="998"/>
      <c r="F300" s="998"/>
      <c r="G300" s="998"/>
      <c r="H300" s="999"/>
      <c r="I300" s="970"/>
      <c r="J300" s="971"/>
      <c r="K300" s="1013"/>
      <c r="L300" s="1013"/>
      <c r="M300" s="1013"/>
      <c r="N300" s="1013"/>
      <c r="O300" s="1013"/>
      <c r="P300" s="1013"/>
      <c r="Q300" s="481"/>
      <c r="R300" s="479"/>
      <c r="S300" s="479"/>
      <c r="T300" s="479"/>
      <c r="U300" s="479"/>
      <c r="V300" s="479"/>
      <c r="W300" s="479"/>
      <c r="X300" s="479"/>
      <c r="Y300" s="479"/>
      <c r="Z300" s="479"/>
      <c r="AA300" s="480"/>
      <c r="AB300" s="241"/>
      <c r="AC300" s="241"/>
      <c r="AD300" s="241"/>
      <c r="AE300" s="241"/>
      <c r="AF300" s="241"/>
      <c r="AG300" s="241"/>
    </row>
    <row r="301" spans="1:37" ht="20.100000000000001" customHeight="1">
      <c r="A301" s="482"/>
      <c r="B301" s="482"/>
      <c r="C301" s="482"/>
      <c r="D301" s="482"/>
      <c r="E301" s="482"/>
      <c r="F301" s="482"/>
      <c r="G301" s="482"/>
      <c r="H301" s="482"/>
      <c r="I301" s="482"/>
      <c r="J301" s="482"/>
      <c r="K301" s="482"/>
      <c r="L301" s="482"/>
      <c r="M301" s="482"/>
      <c r="N301" s="482"/>
      <c r="O301" s="482"/>
      <c r="P301" s="482"/>
      <c r="Q301" s="482"/>
      <c r="R301" s="482"/>
      <c r="S301" s="482"/>
      <c r="T301" s="482"/>
      <c r="U301" s="482"/>
      <c r="V301" s="482"/>
      <c r="W301" s="482"/>
      <c r="X301" s="482"/>
      <c r="Y301" s="482"/>
      <c r="Z301" s="482"/>
      <c r="AA301" s="482"/>
      <c r="AB301" s="241"/>
      <c r="AC301" s="241"/>
      <c r="AD301" s="241"/>
      <c r="AE301" s="241"/>
      <c r="AF301" s="241"/>
      <c r="AG301" s="241"/>
    </row>
    <row r="302" spans="1:37" ht="18" customHeight="1">
      <c r="B302" s="437" t="s">
        <v>3937</v>
      </c>
      <c r="C302" s="243" t="s">
        <v>16092</v>
      </c>
      <c r="E302" s="243"/>
      <c r="F302" s="243"/>
      <c r="G302" s="243"/>
      <c r="H302" s="243"/>
      <c r="I302" s="483"/>
      <c r="J302" s="483"/>
      <c r="K302" s="483"/>
      <c r="L302" s="483"/>
      <c r="M302" s="483"/>
      <c r="N302" s="483"/>
      <c r="O302" s="483"/>
      <c r="P302" s="483"/>
      <c r="Q302" s="483"/>
      <c r="R302" s="484"/>
      <c r="S302" s="483"/>
      <c r="T302" s="483"/>
      <c r="U302" s="483"/>
      <c r="V302" s="483"/>
      <c r="W302" s="243"/>
      <c r="X302" s="243"/>
      <c r="Y302" s="243"/>
      <c r="Z302" s="243"/>
      <c r="AA302" s="243"/>
      <c r="AB302" s="243"/>
      <c r="AE302" s="244"/>
    </row>
    <row r="303" spans="1:37" ht="30" customHeight="1">
      <c r="B303" s="485" t="s">
        <v>3938</v>
      </c>
      <c r="C303" s="1032" t="s">
        <v>16093</v>
      </c>
      <c r="D303" s="1032"/>
      <c r="E303" s="1032"/>
      <c r="F303" s="1032"/>
      <c r="G303" s="1032"/>
      <c r="H303" s="1032"/>
      <c r="I303" s="1032"/>
      <c r="J303" s="1032"/>
      <c r="K303" s="1032"/>
      <c r="L303" s="1032"/>
      <c r="M303" s="1032"/>
      <c r="N303" s="1032"/>
      <c r="O303" s="1032"/>
      <c r="P303" s="1032"/>
      <c r="Q303" s="1032"/>
      <c r="R303" s="1032"/>
      <c r="S303" s="1032"/>
      <c r="T303" s="1032"/>
      <c r="U303" s="1032"/>
      <c r="V303" s="1032"/>
      <c r="W303" s="1032"/>
      <c r="X303" s="1032"/>
      <c r="Y303" s="1032"/>
      <c r="Z303" s="1032"/>
      <c r="AA303" s="1032"/>
      <c r="AE303" s="244"/>
    </row>
    <row r="304" spans="1:37" ht="7.95" customHeight="1">
      <c r="D304" s="486"/>
      <c r="E304" s="486"/>
      <c r="F304" s="486"/>
      <c r="G304" s="486"/>
      <c r="H304" s="486"/>
      <c r="I304" s="486"/>
      <c r="J304" s="486"/>
      <c r="K304" s="486"/>
      <c r="L304" s="486"/>
      <c r="M304" s="486"/>
      <c r="N304" s="486"/>
      <c r="O304" s="486"/>
      <c r="P304" s="486"/>
      <c r="Q304" s="486"/>
      <c r="R304" s="486"/>
      <c r="S304" s="486"/>
      <c r="T304" s="486"/>
      <c r="U304" s="486"/>
      <c r="V304" s="486"/>
      <c r="W304" s="486"/>
      <c r="X304" s="486"/>
      <c r="Y304" s="486"/>
      <c r="Z304" s="486"/>
      <c r="AA304" s="486"/>
    </row>
    <row r="305" spans="1:37" ht="25.35" customHeight="1">
      <c r="A305" s="441" t="s">
        <v>3939</v>
      </c>
      <c r="H305" s="442"/>
      <c r="I305" s="442"/>
      <c r="V305" s="442"/>
      <c r="W305" s="442"/>
      <c r="X305" s="442"/>
      <c r="Y305" s="442"/>
      <c r="Z305" s="442"/>
      <c r="AA305" s="442"/>
    </row>
    <row r="306" spans="1:37" ht="12.45" customHeight="1">
      <c r="A306" s="1014" t="s">
        <v>3917</v>
      </c>
      <c r="B306" s="1015"/>
      <c r="C306" s="1015"/>
      <c r="D306" s="1015"/>
      <c r="E306" s="1015"/>
      <c r="F306" s="1015"/>
      <c r="G306" s="1015"/>
      <c r="H306" s="1016"/>
      <c r="I306" s="1017"/>
      <c r="J306" s="1018"/>
      <c r="K306" s="1018"/>
      <c r="L306" s="1018"/>
      <c r="M306" s="1018"/>
      <c r="N306" s="1018"/>
      <c r="O306" s="1018"/>
      <c r="P306" s="1018"/>
      <c r="Q306" s="1018"/>
      <c r="R306" s="1018"/>
      <c r="S306" s="1018"/>
      <c r="T306" s="1018"/>
      <c r="U306" s="1018"/>
      <c r="V306" s="1018"/>
      <c r="W306" s="1018"/>
      <c r="X306" s="1018"/>
      <c r="Y306" s="1018"/>
      <c r="Z306" s="1018"/>
      <c r="AA306" s="1019"/>
    </row>
    <row r="307" spans="1:37" ht="22.5" customHeight="1">
      <c r="A307" s="1020" t="s">
        <v>8</v>
      </c>
      <c r="B307" s="1021"/>
      <c r="C307" s="1021"/>
      <c r="D307" s="1021"/>
      <c r="E307" s="1021"/>
      <c r="F307" s="1021"/>
      <c r="G307" s="1021"/>
      <c r="H307" s="1022"/>
      <c r="I307" s="1023"/>
      <c r="J307" s="1024"/>
      <c r="K307" s="1024"/>
      <c r="L307" s="1025"/>
      <c r="M307" s="1025"/>
      <c r="N307" s="1024"/>
      <c r="O307" s="1025"/>
      <c r="P307" s="1025"/>
      <c r="Q307" s="1024"/>
      <c r="R307" s="1024"/>
      <c r="S307" s="1024"/>
      <c r="T307" s="1024"/>
      <c r="U307" s="1024"/>
      <c r="V307" s="1024"/>
      <c r="W307" s="1024"/>
      <c r="X307" s="1024"/>
      <c r="Y307" s="1024"/>
      <c r="Z307" s="1024"/>
      <c r="AA307" s="1026"/>
      <c r="AC307" s="236" t="s">
        <v>6689</v>
      </c>
    </row>
    <row r="308" spans="1:37" ht="25.2" customHeight="1">
      <c r="A308" s="1027" t="s">
        <v>23</v>
      </c>
      <c r="B308" s="1028"/>
      <c r="C308" s="1028"/>
      <c r="D308" s="1028"/>
      <c r="E308" s="1028"/>
      <c r="F308" s="1028"/>
      <c r="G308" s="1028"/>
      <c r="H308" s="1029"/>
      <c r="I308" s="972" t="s">
        <v>3918</v>
      </c>
      <c r="J308" s="973"/>
      <c r="K308" s="973"/>
      <c r="L308" s="975"/>
      <c r="M308" s="977"/>
      <c r="N308" s="239" t="s">
        <v>3919</v>
      </c>
      <c r="O308" s="975"/>
      <c r="P308" s="977"/>
      <c r="Q308" s="973"/>
      <c r="R308" s="973"/>
      <c r="S308" s="973"/>
      <c r="T308" s="973"/>
      <c r="U308" s="973"/>
      <c r="V308" s="973"/>
      <c r="W308" s="973"/>
      <c r="X308" s="973"/>
      <c r="Y308" s="973"/>
      <c r="Z308" s="973"/>
      <c r="AA308" s="974"/>
    </row>
    <row r="309" spans="1:37" ht="25.2" customHeight="1">
      <c r="A309" s="1030"/>
      <c r="B309" s="1025"/>
      <c r="C309" s="1025"/>
      <c r="D309" s="1025"/>
      <c r="E309" s="1025"/>
      <c r="F309" s="1025"/>
      <c r="G309" s="1025"/>
      <c r="H309" s="1031"/>
      <c r="I309" s="972" t="s">
        <v>3920</v>
      </c>
      <c r="J309" s="973"/>
      <c r="K309" s="973"/>
      <c r="L309" s="975"/>
      <c r="M309" s="976"/>
      <c r="N309" s="976"/>
      <c r="O309" s="976"/>
      <c r="P309" s="977"/>
      <c r="Q309" s="972" t="s">
        <v>3921</v>
      </c>
      <c r="R309" s="973"/>
      <c r="S309" s="974"/>
      <c r="T309" s="975"/>
      <c r="U309" s="976"/>
      <c r="V309" s="976"/>
      <c r="W309" s="976"/>
      <c r="X309" s="976"/>
      <c r="Y309" s="976"/>
      <c r="Z309" s="976"/>
      <c r="AA309" s="977"/>
    </row>
    <row r="310" spans="1:37" ht="25.2" customHeight="1">
      <c r="A310" s="1030"/>
      <c r="B310" s="1025"/>
      <c r="C310" s="1025"/>
      <c r="D310" s="1025"/>
      <c r="E310" s="1025"/>
      <c r="F310" s="1025"/>
      <c r="G310" s="1025"/>
      <c r="H310" s="1031"/>
      <c r="I310" s="972" t="s">
        <v>3922</v>
      </c>
      <c r="J310" s="973"/>
      <c r="K310" s="973"/>
      <c r="L310" s="978"/>
      <c r="M310" s="979"/>
      <c r="N310" s="979"/>
      <c r="O310" s="979"/>
      <c r="P310" s="980"/>
      <c r="Q310" s="972" t="s">
        <v>3923</v>
      </c>
      <c r="R310" s="973"/>
      <c r="S310" s="974"/>
      <c r="T310" s="975"/>
      <c r="U310" s="976"/>
      <c r="V310" s="976"/>
      <c r="W310" s="976"/>
      <c r="X310" s="976"/>
      <c r="Y310" s="976"/>
      <c r="Z310" s="976"/>
      <c r="AA310" s="977"/>
    </row>
    <row r="311" spans="1:37" ht="25.2" customHeight="1">
      <c r="A311" s="1023"/>
      <c r="B311" s="1024"/>
      <c r="C311" s="1024"/>
      <c r="D311" s="1024"/>
      <c r="E311" s="1024"/>
      <c r="F311" s="1024"/>
      <c r="G311" s="1024"/>
      <c r="H311" s="1026"/>
      <c r="I311" s="972" t="s">
        <v>3924</v>
      </c>
      <c r="J311" s="973"/>
      <c r="K311" s="973"/>
      <c r="L311" s="981"/>
      <c r="M311" s="981"/>
      <c r="N311" s="981"/>
      <c r="O311" s="981"/>
      <c r="P311" s="981"/>
      <c r="Q311" s="981"/>
      <c r="R311" s="981"/>
      <c r="S311" s="981"/>
      <c r="T311" s="981"/>
      <c r="U311" s="981"/>
      <c r="V311" s="981"/>
      <c r="W311" s="981"/>
      <c r="X311" s="981"/>
      <c r="Y311" s="981"/>
      <c r="Z311" s="981"/>
      <c r="AA311" s="981"/>
    </row>
    <row r="312" spans="1:37" ht="30" customHeight="1">
      <c r="A312" s="982" t="s">
        <v>3925</v>
      </c>
      <c r="B312" s="983"/>
      <c r="C312" s="983"/>
      <c r="D312" s="983"/>
      <c r="E312" s="983"/>
      <c r="F312" s="983"/>
      <c r="G312" s="983"/>
      <c r="H312" s="984"/>
      <c r="I312" s="444"/>
      <c r="J312" s="445"/>
      <c r="K312" s="446" t="s">
        <v>388</v>
      </c>
      <c r="L312" s="447"/>
      <c r="M312" s="448" t="s">
        <v>112</v>
      </c>
      <c r="N312" s="449"/>
      <c r="O312" s="450"/>
      <c r="U312" s="451"/>
      <c r="V312" s="451"/>
      <c r="W312" s="451"/>
      <c r="X312" s="451"/>
      <c r="Y312" s="451"/>
      <c r="Z312" s="451"/>
      <c r="AA312" s="452"/>
      <c r="AK312" s="240"/>
    </row>
    <row r="313" spans="1:37" ht="15" customHeight="1">
      <c r="A313" s="985"/>
      <c r="B313" s="986"/>
      <c r="C313" s="986"/>
      <c r="D313" s="986"/>
      <c r="E313" s="986"/>
      <c r="F313" s="986"/>
      <c r="G313" s="986"/>
      <c r="H313" s="987"/>
      <c r="I313" s="453" t="s">
        <v>3926</v>
      </c>
      <c r="J313" s="454"/>
      <c r="K313" s="454"/>
      <c r="L313" s="454"/>
      <c r="M313" s="454"/>
      <c r="N313" s="454"/>
      <c r="O313" s="454"/>
      <c r="P313" s="454"/>
      <c r="Q313" s="454"/>
      <c r="R313" s="449"/>
      <c r="S313" s="455"/>
      <c r="T313" s="456"/>
      <c r="U313" s="457"/>
      <c r="V313" s="458"/>
      <c r="W313" s="459" t="s">
        <v>388</v>
      </c>
      <c r="X313" s="460"/>
      <c r="Y313" s="461" t="s">
        <v>112</v>
      </c>
      <c r="Z313" s="461"/>
      <c r="AA313" s="462"/>
    </row>
    <row r="314" spans="1:37" ht="15" customHeight="1">
      <c r="A314" s="988"/>
      <c r="B314" s="989"/>
      <c r="C314" s="989"/>
      <c r="D314" s="989"/>
      <c r="E314" s="989"/>
      <c r="F314" s="989"/>
      <c r="G314" s="989"/>
      <c r="H314" s="990"/>
      <c r="I314" s="463" t="s">
        <v>3927</v>
      </c>
      <c r="J314" s="464"/>
      <c r="K314" s="464"/>
      <c r="L314" s="464"/>
      <c r="M314" s="464"/>
      <c r="N314" s="464"/>
      <c r="O314" s="464"/>
      <c r="P314" s="464"/>
      <c r="Q314" s="464"/>
      <c r="R314" s="465"/>
      <c r="S314" s="466"/>
      <c r="T314" s="467"/>
      <c r="U314" s="468"/>
      <c r="V314" s="469"/>
      <c r="W314" s="464" t="s">
        <v>388</v>
      </c>
      <c r="X314" s="470"/>
      <c r="Y314" s="466" t="s">
        <v>112</v>
      </c>
      <c r="Z314" s="466"/>
      <c r="AA314" s="471"/>
    </row>
    <row r="315" spans="1:37" ht="18" customHeight="1">
      <c r="A315" s="991" t="s">
        <v>3928</v>
      </c>
      <c r="B315" s="992"/>
      <c r="C315" s="992"/>
      <c r="D315" s="992"/>
      <c r="E315" s="992"/>
      <c r="F315" s="992"/>
      <c r="G315" s="992"/>
      <c r="H315" s="993"/>
      <c r="I315" s="472" t="s">
        <v>3783</v>
      </c>
      <c r="J315" s="473" t="s">
        <v>3929</v>
      </c>
      <c r="K315" s="474"/>
      <c r="L315" s="474"/>
      <c r="M315" s="474"/>
      <c r="N315" s="472" t="s">
        <v>3783</v>
      </c>
      <c r="O315" s="473" t="s">
        <v>3930</v>
      </c>
      <c r="P315" s="474"/>
      <c r="Q315" s="474"/>
      <c r="S315" s="461" t="s">
        <v>3935</v>
      </c>
      <c r="T315" s="472" t="s">
        <v>3783</v>
      </c>
      <c r="U315" s="461" t="s">
        <v>3936</v>
      </c>
      <c r="W315" s="473"/>
      <c r="X315" s="474"/>
      <c r="Y315" s="474"/>
      <c r="Z315" s="474"/>
      <c r="AA315" s="475"/>
      <c r="AG315" s="243"/>
    </row>
    <row r="316" spans="1:37" ht="15" customHeight="1">
      <c r="A316" s="994" t="s">
        <v>3931</v>
      </c>
      <c r="B316" s="995"/>
      <c r="C316" s="995"/>
      <c r="D316" s="995"/>
      <c r="E316" s="995"/>
      <c r="F316" s="995"/>
      <c r="G316" s="995"/>
      <c r="H316" s="996"/>
      <c r="I316" s="1000" t="s">
        <v>3932</v>
      </c>
      <c r="J316" s="1001"/>
      <c r="K316" s="1004"/>
      <c r="L316" s="1005"/>
      <c r="M316" s="1005"/>
      <c r="N316" s="1005"/>
      <c r="O316" s="1005"/>
      <c r="P316" s="1005"/>
      <c r="Q316" s="1006"/>
      <c r="R316" s="1006"/>
      <c r="S316" s="1006"/>
      <c r="T316" s="1007"/>
      <c r="U316" s="1008" t="s">
        <v>3933</v>
      </c>
      <c r="V316" s="1008"/>
      <c r="W316" s="1008"/>
      <c r="X316" s="1008"/>
      <c r="Y316" s="1008"/>
      <c r="Z316" s="1008"/>
      <c r="AA316" s="1009"/>
    </row>
    <row r="317" spans="1:37" ht="15" customHeight="1">
      <c r="A317" s="997"/>
      <c r="B317" s="998"/>
      <c r="C317" s="998"/>
      <c r="D317" s="998"/>
      <c r="E317" s="998"/>
      <c r="F317" s="998"/>
      <c r="G317" s="998"/>
      <c r="H317" s="999"/>
      <c r="I317" s="1002"/>
      <c r="J317" s="1003"/>
      <c r="K317" s="1004"/>
      <c r="L317" s="1005"/>
      <c r="M317" s="1005"/>
      <c r="N317" s="1005"/>
      <c r="O317" s="1005"/>
      <c r="P317" s="1005"/>
      <c r="Q317" s="1006"/>
      <c r="R317" s="1006"/>
      <c r="S317" s="1006"/>
      <c r="T317" s="1007"/>
      <c r="U317" s="1010"/>
      <c r="V317" s="1010"/>
      <c r="W317" s="1010"/>
      <c r="X317" s="1010"/>
      <c r="Y317" s="1010"/>
      <c r="Z317" s="1010"/>
      <c r="AA317" s="1011"/>
      <c r="AB317" s="241"/>
      <c r="AC317" s="241"/>
      <c r="AD317" s="241"/>
      <c r="AE317" s="241"/>
      <c r="AF317" s="241"/>
      <c r="AG317" s="241"/>
    </row>
    <row r="318" spans="1:37" ht="15" customHeight="1">
      <c r="A318" s="994" t="s">
        <v>3934</v>
      </c>
      <c r="B318" s="995"/>
      <c r="C318" s="995"/>
      <c r="D318" s="995"/>
      <c r="E318" s="995"/>
      <c r="F318" s="995"/>
      <c r="G318" s="995"/>
      <c r="H318" s="996"/>
      <c r="I318" s="968"/>
      <c r="J318" s="969"/>
      <c r="K318" s="1012"/>
      <c r="L318" s="1012" t="s">
        <v>12</v>
      </c>
      <c r="M318" s="1012"/>
      <c r="N318" s="1012" t="s">
        <v>11</v>
      </c>
      <c r="O318" s="1012"/>
      <c r="P318" s="1012" t="s">
        <v>227</v>
      </c>
      <c r="R318" s="476"/>
      <c r="S318" s="476"/>
      <c r="T318" s="476"/>
      <c r="U318" s="476"/>
      <c r="V318" s="476"/>
      <c r="W318" s="476"/>
      <c r="X318" s="476"/>
      <c r="Y318" s="476"/>
      <c r="Z318" s="476"/>
      <c r="AA318" s="477"/>
      <c r="AB318" s="241"/>
      <c r="AC318" s="241"/>
      <c r="AD318" s="241"/>
      <c r="AE318" s="241"/>
      <c r="AF318" s="241"/>
      <c r="AG318" s="241"/>
    </row>
    <row r="319" spans="1:37" ht="15" customHeight="1">
      <c r="A319" s="997"/>
      <c r="B319" s="998"/>
      <c r="C319" s="998"/>
      <c r="D319" s="998"/>
      <c r="E319" s="998"/>
      <c r="F319" s="998"/>
      <c r="G319" s="998"/>
      <c r="H319" s="999"/>
      <c r="I319" s="970"/>
      <c r="J319" s="971"/>
      <c r="K319" s="1013"/>
      <c r="L319" s="1013"/>
      <c r="M319" s="1013"/>
      <c r="N319" s="1013"/>
      <c r="O319" s="1013"/>
      <c r="P319" s="1013"/>
      <c r="Q319" s="481"/>
      <c r="R319" s="479"/>
      <c r="S319" s="479"/>
      <c r="T319" s="479"/>
      <c r="U319" s="479"/>
      <c r="V319" s="479"/>
      <c r="W319" s="479"/>
      <c r="X319" s="479"/>
      <c r="Y319" s="479"/>
      <c r="Z319" s="479"/>
      <c r="AA319" s="480"/>
      <c r="AB319" s="241"/>
      <c r="AC319" s="241"/>
      <c r="AD319" s="241"/>
      <c r="AE319" s="241"/>
      <c r="AF319" s="241"/>
      <c r="AG319" s="241"/>
    </row>
    <row r="320" spans="1:37" ht="20.100000000000001" customHeight="1">
      <c r="A320" s="482"/>
      <c r="B320" s="482"/>
      <c r="C320" s="482"/>
      <c r="D320" s="482"/>
      <c r="E320" s="482"/>
      <c r="F320" s="482"/>
      <c r="G320" s="482"/>
      <c r="H320" s="482"/>
      <c r="I320" s="482"/>
      <c r="J320" s="482"/>
      <c r="K320" s="482"/>
      <c r="L320" s="482"/>
      <c r="M320" s="482"/>
      <c r="N320" s="482"/>
      <c r="O320" s="482"/>
      <c r="P320" s="482"/>
      <c r="Q320" s="482"/>
      <c r="R320" s="482"/>
      <c r="S320" s="482"/>
      <c r="T320" s="482"/>
      <c r="U320" s="482"/>
      <c r="V320" s="482"/>
      <c r="W320" s="482"/>
      <c r="X320" s="478"/>
      <c r="Y320" s="478"/>
      <c r="Z320" s="478"/>
      <c r="AA320" s="478"/>
      <c r="AB320" s="241"/>
      <c r="AC320" s="241"/>
      <c r="AD320" s="241"/>
      <c r="AE320" s="241"/>
      <c r="AF320" s="241"/>
      <c r="AG320" s="241"/>
    </row>
    <row r="321" spans="1:37" ht="12.45" customHeight="1">
      <c r="A321" s="1014" t="s">
        <v>3917</v>
      </c>
      <c r="B321" s="1015"/>
      <c r="C321" s="1015"/>
      <c r="D321" s="1015"/>
      <c r="E321" s="1015"/>
      <c r="F321" s="1015"/>
      <c r="G321" s="1015"/>
      <c r="H321" s="1016"/>
      <c r="I321" s="1017"/>
      <c r="J321" s="1018"/>
      <c r="K321" s="1018"/>
      <c r="L321" s="1018"/>
      <c r="M321" s="1018"/>
      <c r="N321" s="1018"/>
      <c r="O321" s="1018"/>
      <c r="P321" s="1018"/>
      <c r="Q321" s="1018"/>
      <c r="R321" s="1018"/>
      <c r="S321" s="1018"/>
      <c r="T321" s="1018"/>
      <c r="U321" s="1018"/>
      <c r="V321" s="1018"/>
      <c r="W321" s="1018"/>
      <c r="X321" s="1018"/>
      <c r="Y321" s="1018"/>
      <c r="Z321" s="1018"/>
      <c r="AA321" s="1019"/>
    </row>
    <row r="322" spans="1:37" ht="22.5" customHeight="1">
      <c r="A322" s="1020" t="s">
        <v>8</v>
      </c>
      <c r="B322" s="1021"/>
      <c r="C322" s="1021"/>
      <c r="D322" s="1021"/>
      <c r="E322" s="1021"/>
      <c r="F322" s="1021"/>
      <c r="G322" s="1021"/>
      <c r="H322" s="1022"/>
      <c r="I322" s="1023"/>
      <c r="J322" s="1024"/>
      <c r="K322" s="1024"/>
      <c r="L322" s="1025"/>
      <c r="M322" s="1025"/>
      <c r="N322" s="1024"/>
      <c r="O322" s="1025"/>
      <c r="P322" s="1025"/>
      <c r="Q322" s="1024"/>
      <c r="R322" s="1024"/>
      <c r="S322" s="1024"/>
      <c r="T322" s="1024"/>
      <c r="U322" s="1024"/>
      <c r="V322" s="1024"/>
      <c r="W322" s="1024"/>
      <c r="X322" s="1024"/>
      <c r="Y322" s="1024"/>
      <c r="Z322" s="1024"/>
      <c r="AA322" s="1026"/>
      <c r="AC322" s="236" t="s">
        <v>6688</v>
      </c>
    </row>
    <row r="323" spans="1:37" ht="25.2" customHeight="1">
      <c r="A323" s="1027" t="s">
        <v>23</v>
      </c>
      <c r="B323" s="1028"/>
      <c r="C323" s="1028"/>
      <c r="D323" s="1028"/>
      <c r="E323" s="1028"/>
      <c r="F323" s="1028"/>
      <c r="G323" s="1028"/>
      <c r="H323" s="1029"/>
      <c r="I323" s="972" t="s">
        <v>3918</v>
      </c>
      <c r="J323" s="973"/>
      <c r="K323" s="973"/>
      <c r="L323" s="975"/>
      <c r="M323" s="977"/>
      <c r="N323" s="239" t="s">
        <v>3919</v>
      </c>
      <c r="O323" s="975"/>
      <c r="P323" s="977"/>
      <c r="Q323" s="973"/>
      <c r="R323" s="973"/>
      <c r="S323" s="973"/>
      <c r="T323" s="973"/>
      <c r="U323" s="973"/>
      <c r="V323" s="973"/>
      <c r="W323" s="973"/>
      <c r="X323" s="973"/>
      <c r="Y323" s="973"/>
      <c r="Z323" s="973"/>
      <c r="AA323" s="974"/>
    </row>
    <row r="324" spans="1:37" ht="25.2" customHeight="1">
      <c r="A324" s="1030"/>
      <c r="B324" s="1025"/>
      <c r="C324" s="1025"/>
      <c r="D324" s="1025"/>
      <c r="E324" s="1025"/>
      <c r="F324" s="1025"/>
      <c r="G324" s="1025"/>
      <c r="H324" s="1031"/>
      <c r="I324" s="972" t="s">
        <v>3920</v>
      </c>
      <c r="J324" s="973"/>
      <c r="K324" s="973"/>
      <c r="L324" s="975"/>
      <c r="M324" s="976"/>
      <c r="N324" s="976"/>
      <c r="O324" s="976"/>
      <c r="P324" s="977"/>
      <c r="Q324" s="972" t="s">
        <v>3921</v>
      </c>
      <c r="R324" s="973"/>
      <c r="S324" s="974"/>
      <c r="T324" s="975"/>
      <c r="U324" s="976"/>
      <c r="V324" s="976"/>
      <c r="W324" s="976"/>
      <c r="X324" s="976"/>
      <c r="Y324" s="976"/>
      <c r="Z324" s="976"/>
      <c r="AA324" s="977"/>
    </row>
    <row r="325" spans="1:37" ht="25.2" customHeight="1">
      <c r="A325" s="1030"/>
      <c r="B325" s="1025"/>
      <c r="C325" s="1025"/>
      <c r="D325" s="1025"/>
      <c r="E325" s="1025"/>
      <c r="F325" s="1025"/>
      <c r="G325" s="1025"/>
      <c r="H325" s="1031"/>
      <c r="I325" s="972" t="s">
        <v>3922</v>
      </c>
      <c r="J325" s="973"/>
      <c r="K325" s="973"/>
      <c r="L325" s="978"/>
      <c r="M325" s="979"/>
      <c r="N325" s="979"/>
      <c r="O325" s="979"/>
      <c r="P325" s="980"/>
      <c r="Q325" s="972" t="s">
        <v>3923</v>
      </c>
      <c r="R325" s="973"/>
      <c r="S325" s="974"/>
      <c r="T325" s="975"/>
      <c r="U325" s="976"/>
      <c r="V325" s="976"/>
      <c r="W325" s="976"/>
      <c r="X325" s="976"/>
      <c r="Y325" s="976"/>
      <c r="Z325" s="976"/>
      <c r="AA325" s="977"/>
    </row>
    <row r="326" spans="1:37" ht="25.2" customHeight="1">
      <c r="A326" s="1023"/>
      <c r="B326" s="1024"/>
      <c r="C326" s="1024"/>
      <c r="D326" s="1024"/>
      <c r="E326" s="1024"/>
      <c r="F326" s="1024"/>
      <c r="G326" s="1024"/>
      <c r="H326" s="1026"/>
      <c r="I326" s="972" t="s">
        <v>3924</v>
      </c>
      <c r="J326" s="973"/>
      <c r="K326" s="973"/>
      <c r="L326" s="981"/>
      <c r="M326" s="981"/>
      <c r="N326" s="981"/>
      <c r="O326" s="981"/>
      <c r="P326" s="981"/>
      <c r="Q326" s="981"/>
      <c r="R326" s="981"/>
      <c r="S326" s="981"/>
      <c r="T326" s="981"/>
      <c r="U326" s="981"/>
      <c r="V326" s="981"/>
      <c r="W326" s="981"/>
      <c r="X326" s="981"/>
      <c r="Y326" s="981"/>
      <c r="Z326" s="981"/>
      <c r="AA326" s="981"/>
    </row>
    <row r="327" spans="1:37" ht="30" customHeight="1">
      <c r="A327" s="982" t="s">
        <v>3925</v>
      </c>
      <c r="B327" s="983"/>
      <c r="C327" s="983"/>
      <c r="D327" s="983"/>
      <c r="E327" s="983"/>
      <c r="F327" s="983"/>
      <c r="G327" s="983"/>
      <c r="H327" s="984"/>
      <c r="I327" s="444"/>
      <c r="J327" s="445"/>
      <c r="K327" s="446" t="s">
        <v>388</v>
      </c>
      <c r="L327" s="447"/>
      <c r="M327" s="448" t="s">
        <v>112</v>
      </c>
      <c r="N327" s="449"/>
      <c r="O327" s="450"/>
      <c r="U327" s="451"/>
      <c r="V327" s="451"/>
      <c r="W327" s="451"/>
      <c r="X327" s="451"/>
      <c r="Y327" s="451"/>
      <c r="Z327" s="451"/>
      <c r="AA327" s="452"/>
      <c r="AK327" s="240"/>
    </row>
    <row r="328" spans="1:37" ht="15" customHeight="1">
      <c r="A328" s="985"/>
      <c r="B328" s="986"/>
      <c r="C328" s="986"/>
      <c r="D328" s="986"/>
      <c r="E328" s="986"/>
      <c r="F328" s="986"/>
      <c r="G328" s="986"/>
      <c r="H328" s="987"/>
      <c r="I328" s="453" t="s">
        <v>3926</v>
      </c>
      <c r="J328" s="454"/>
      <c r="K328" s="454"/>
      <c r="L328" s="454"/>
      <c r="M328" s="454"/>
      <c r="N328" s="454"/>
      <c r="O328" s="454"/>
      <c r="P328" s="454"/>
      <c r="Q328" s="454"/>
      <c r="R328" s="449"/>
      <c r="S328" s="455"/>
      <c r="T328" s="456"/>
      <c r="U328" s="457"/>
      <c r="V328" s="458"/>
      <c r="W328" s="459" t="s">
        <v>388</v>
      </c>
      <c r="X328" s="460"/>
      <c r="Y328" s="461" t="s">
        <v>112</v>
      </c>
      <c r="Z328" s="461"/>
      <c r="AA328" s="462"/>
    </row>
    <row r="329" spans="1:37" ht="15" customHeight="1">
      <c r="A329" s="988"/>
      <c r="B329" s="989"/>
      <c r="C329" s="989"/>
      <c r="D329" s="989"/>
      <c r="E329" s="989"/>
      <c r="F329" s="989"/>
      <c r="G329" s="989"/>
      <c r="H329" s="990"/>
      <c r="I329" s="463" t="s">
        <v>3927</v>
      </c>
      <c r="J329" s="464"/>
      <c r="K329" s="464"/>
      <c r="L329" s="464"/>
      <c r="M329" s="464"/>
      <c r="N329" s="464"/>
      <c r="O329" s="464"/>
      <c r="P329" s="464"/>
      <c r="Q329" s="464"/>
      <c r="R329" s="465"/>
      <c r="S329" s="466"/>
      <c r="T329" s="467"/>
      <c r="U329" s="468"/>
      <c r="V329" s="469"/>
      <c r="W329" s="464" t="s">
        <v>388</v>
      </c>
      <c r="X329" s="470"/>
      <c r="Y329" s="466" t="s">
        <v>112</v>
      </c>
      <c r="Z329" s="466"/>
      <c r="AA329" s="471"/>
    </row>
    <row r="330" spans="1:37" ht="18" customHeight="1">
      <c r="A330" s="991" t="s">
        <v>3928</v>
      </c>
      <c r="B330" s="992"/>
      <c r="C330" s="992"/>
      <c r="D330" s="992"/>
      <c r="E330" s="992"/>
      <c r="F330" s="992"/>
      <c r="G330" s="992"/>
      <c r="H330" s="993"/>
      <c r="I330" s="472" t="s">
        <v>3783</v>
      </c>
      <c r="J330" s="473" t="s">
        <v>3929</v>
      </c>
      <c r="K330" s="474"/>
      <c r="L330" s="474"/>
      <c r="M330" s="474"/>
      <c r="N330" s="472" t="s">
        <v>3783</v>
      </c>
      <c r="O330" s="473" t="s">
        <v>3930</v>
      </c>
      <c r="P330" s="474"/>
      <c r="Q330" s="474"/>
      <c r="S330" s="461" t="s">
        <v>3935</v>
      </c>
      <c r="T330" s="472" t="s">
        <v>3783</v>
      </c>
      <c r="U330" s="461" t="s">
        <v>3936</v>
      </c>
      <c r="W330" s="473"/>
      <c r="X330" s="474"/>
      <c r="Y330" s="474"/>
      <c r="Z330" s="474"/>
      <c r="AA330" s="475"/>
      <c r="AG330" s="243"/>
    </row>
    <row r="331" spans="1:37" ht="15" customHeight="1">
      <c r="A331" s="994" t="s">
        <v>3931</v>
      </c>
      <c r="B331" s="995"/>
      <c r="C331" s="995"/>
      <c r="D331" s="995"/>
      <c r="E331" s="995"/>
      <c r="F331" s="995"/>
      <c r="G331" s="995"/>
      <c r="H331" s="996"/>
      <c r="I331" s="1000" t="s">
        <v>3932</v>
      </c>
      <c r="J331" s="1001"/>
      <c r="K331" s="1004"/>
      <c r="L331" s="1005"/>
      <c r="M331" s="1005"/>
      <c r="N331" s="1005"/>
      <c r="O331" s="1005"/>
      <c r="P331" s="1005"/>
      <c r="Q331" s="1006"/>
      <c r="R331" s="1006"/>
      <c r="S331" s="1006"/>
      <c r="T331" s="1007"/>
      <c r="U331" s="1008" t="s">
        <v>3933</v>
      </c>
      <c r="V331" s="1008"/>
      <c r="W331" s="1008"/>
      <c r="X331" s="1008"/>
      <c r="Y331" s="1008"/>
      <c r="Z331" s="1008"/>
      <c r="AA331" s="1009"/>
    </row>
    <row r="332" spans="1:37" ht="15" customHeight="1">
      <c r="A332" s="997"/>
      <c r="B332" s="998"/>
      <c r="C332" s="998"/>
      <c r="D332" s="998"/>
      <c r="E332" s="998"/>
      <c r="F332" s="998"/>
      <c r="G332" s="998"/>
      <c r="H332" s="999"/>
      <c r="I332" s="1002"/>
      <c r="J332" s="1003"/>
      <c r="K332" s="1004"/>
      <c r="L332" s="1005"/>
      <c r="M332" s="1005"/>
      <c r="N332" s="1005"/>
      <c r="O332" s="1005"/>
      <c r="P332" s="1005"/>
      <c r="Q332" s="1006"/>
      <c r="R332" s="1006"/>
      <c r="S332" s="1006"/>
      <c r="T332" s="1007"/>
      <c r="U332" s="1010"/>
      <c r="V332" s="1010"/>
      <c r="W332" s="1010"/>
      <c r="X332" s="1010"/>
      <c r="Y332" s="1010"/>
      <c r="Z332" s="1010"/>
      <c r="AA332" s="1011"/>
      <c r="AB332" s="241"/>
      <c r="AC332" s="241"/>
      <c r="AD332" s="241"/>
      <c r="AE332" s="241"/>
      <c r="AF332" s="241"/>
      <c r="AG332" s="241"/>
    </row>
    <row r="333" spans="1:37" ht="15" customHeight="1">
      <c r="A333" s="994" t="s">
        <v>3934</v>
      </c>
      <c r="B333" s="995"/>
      <c r="C333" s="995"/>
      <c r="D333" s="995"/>
      <c r="E333" s="995"/>
      <c r="F333" s="995"/>
      <c r="G333" s="995"/>
      <c r="H333" s="996"/>
      <c r="I333" s="968"/>
      <c r="J333" s="969"/>
      <c r="K333" s="1012"/>
      <c r="L333" s="1012" t="s">
        <v>12</v>
      </c>
      <c r="M333" s="1012"/>
      <c r="N333" s="1012" t="s">
        <v>11</v>
      </c>
      <c r="O333" s="1012"/>
      <c r="P333" s="1012" t="s">
        <v>227</v>
      </c>
      <c r="R333" s="476"/>
      <c r="S333" s="476"/>
      <c r="T333" s="476"/>
      <c r="U333" s="476"/>
      <c r="V333" s="476"/>
      <c r="W333" s="476"/>
      <c r="X333" s="476"/>
      <c r="Y333" s="476"/>
      <c r="Z333" s="476"/>
      <c r="AA333" s="477"/>
      <c r="AB333" s="241"/>
      <c r="AC333" s="241"/>
      <c r="AD333" s="241"/>
      <c r="AE333" s="241"/>
      <c r="AF333" s="241"/>
      <c r="AG333" s="241"/>
    </row>
    <row r="334" spans="1:37" ht="15" customHeight="1">
      <c r="A334" s="997"/>
      <c r="B334" s="998"/>
      <c r="C334" s="998"/>
      <c r="D334" s="998"/>
      <c r="E334" s="998"/>
      <c r="F334" s="998"/>
      <c r="G334" s="998"/>
      <c r="H334" s="999"/>
      <c r="I334" s="970"/>
      <c r="J334" s="971"/>
      <c r="K334" s="1013"/>
      <c r="L334" s="1013"/>
      <c r="M334" s="1013"/>
      <c r="N334" s="1013"/>
      <c r="O334" s="1013"/>
      <c r="P334" s="1013"/>
      <c r="Q334" s="481"/>
      <c r="R334" s="479"/>
      <c r="S334" s="479"/>
      <c r="T334" s="479"/>
      <c r="U334" s="479"/>
      <c r="V334" s="479"/>
      <c r="W334" s="479"/>
      <c r="X334" s="479"/>
      <c r="Y334" s="479"/>
      <c r="Z334" s="479"/>
      <c r="AA334" s="480"/>
      <c r="AB334" s="241"/>
      <c r="AC334" s="241"/>
      <c r="AD334" s="241"/>
      <c r="AE334" s="241"/>
      <c r="AF334" s="241"/>
      <c r="AG334" s="241"/>
    </row>
    <row r="335" spans="1:37" ht="20.100000000000001" customHeight="1">
      <c r="A335" s="482"/>
      <c r="B335" s="482"/>
      <c r="C335" s="482"/>
      <c r="D335" s="482"/>
      <c r="E335" s="482"/>
      <c r="F335" s="482"/>
      <c r="G335" s="482"/>
      <c r="H335" s="482"/>
      <c r="I335" s="482"/>
      <c r="J335" s="482"/>
      <c r="K335" s="482"/>
      <c r="L335" s="482"/>
      <c r="M335" s="482"/>
      <c r="N335" s="482"/>
      <c r="O335" s="482"/>
      <c r="P335" s="482"/>
      <c r="Q335" s="482"/>
      <c r="R335" s="482"/>
      <c r="S335" s="482"/>
      <c r="T335" s="482"/>
      <c r="U335" s="482"/>
      <c r="V335" s="482"/>
      <c r="W335" s="482"/>
      <c r="X335" s="482"/>
      <c r="Y335" s="482"/>
      <c r="Z335" s="482"/>
      <c r="AA335" s="482"/>
      <c r="AB335" s="241"/>
      <c r="AC335" s="241"/>
      <c r="AD335" s="241"/>
      <c r="AE335" s="241"/>
      <c r="AF335" s="241"/>
      <c r="AG335" s="241"/>
    </row>
    <row r="336" spans="1:37" ht="18" customHeight="1">
      <c r="B336" s="437" t="s">
        <v>3937</v>
      </c>
      <c r="C336" s="243" t="s">
        <v>16092</v>
      </c>
      <c r="E336" s="243"/>
      <c r="F336" s="243"/>
      <c r="G336" s="243"/>
      <c r="H336" s="243"/>
      <c r="I336" s="483"/>
      <c r="J336" s="483"/>
      <c r="K336" s="483"/>
      <c r="L336" s="483"/>
      <c r="M336" s="483"/>
      <c r="N336" s="483"/>
      <c r="O336" s="483"/>
      <c r="P336" s="483"/>
      <c r="Q336" s="483"/>
      <c r="R336" s="484"/>
      <c r="S336" s="483"/>
      <c r="T336" s="483"/>
      <c r="U336" s="483"/>
      <c r="V336" s="483"/>
      <c r="W336" s="243"/>
      <c r="X336" s="243"/>
      <c r="Y336" s="243"/>
      <c r="Z336" s="243"/>
      <c r="AA336" s="243"/>
      <c r="AB336" s="243"/>
      <c r="AE336" s="244"/>
    </row>
    <row r="337" spans="1:37" ht="30" customHeight="1">
      <c r="B337" s="485" t="s">
        <v>3938</v>
      </c>
      <c r="C337" s="1032" t="s">
        <v>16093</v>
      </c>
      <c r="D337" s="1032"/>
      <c r="E337" s="1032"/>
      <c r="F337" s="1032"/>
      <c r="G337" s="1032"/>
      <c r="H337" s="1032"/>
      <c r="I337" s="1032"/>
      <c r="J337" s="1032"/>
      <c r="K337" s="1032"/>
      <c r="L337" s="1032"/>
      <c r="M337" s="1032"/>
      <c r="N337" s="1032"/>
      <c r="O337" s="1032"/>
      <c r="P337" s="1032"/>
      <c r="Q337" s="1032"/>
      <c r="R337" s="1032"/>
      <c r="S337" s="1032"/>
      <c r="T337" s="1032"/>
      <c r="U337" s="1032"/>
      <c r="V337" s="1032"/>
      <c r="W337" s="1032"/>
      <c r="X337" s="1032"/>
      <c r="Y337" s="1032"/>
      <c r="Z337" s="1032"/>
      <c r="AA337" s="1032"/>
      <c r="AE337" s="244"/>
    </row>
    <row r="338" spans="1:37" ht="7.95" customHeight="1">
      <c r="D338" s="486"/>
      <c r="E338" s="486"/>
      <c r="F338" s="486"/>
      <c r="G338" s="486"/>
      <c r="H338" s="486"/>
      <c r="I338" s="486"/>
      <c r="J338" s="486"/>
      <c r="K338" s="486"/>
      <c r="L338" s="486"/>
      <c r="M338" s="486"/>
      <c r="N338" s="486"/>
      <c r="O338" s="486"/>
      <c r="P338" s="486"/>
      <c r="Q338" s="486"/>
      <c r="R338" s="486"/>
      <c r="S338" s="486"/>
      <c r="T338" s="486"/>
      <c r="U338" s="486"/>
      <c r="V338" s="486"/>
      <c r="W338" s="486"/>
      <c r="X338" s="486"/>
      <c r="Y338" s="486"/>
      <c r="Z338" s="486"/>
      <c r="AA338" s="486"/>
    </row>
    <row r="339" spans="1:37" ht="25.35" customHeight="1">
      <c r="A339" s="441" t="s">
        <v>3939</v>
      </c>
      <c r="H339" s="442"/>
      <c r="I339" s="442"/>
      <c r="V339" s="442"/>
      <c r="W339" s="442"/>
      <c r="X339" s="442"/>
      <c r="Y339" s="442"/>
      <c r="Z339" s="442"/>
      <c r="AA339" s="442"/>
    </row>
    <row r="340" spans="1:37" ht="12.45" customHeight="1">
      <c r="A340" s="1014" t="s">
        <v>3917</v>
      </c>
      <c r="B340" s="1015"/>
      <c r="C340" s="1015"/>
      <c r="D340" s="1015"/>
      <c r="E340" s="1015"/>
      <c r="F340" s="1015"/>
      <c r="G340" s="1015"/>
      <c r="H340" s="1016"/>
      <c r="I340" s="1017"/>
      <c r="J340" s="1018"/>
      <c r="K340" s="1018"/>
      <c r="L340" s="1018"/>
      <c r="M340" s="1018"/>
      <c r="N340" s="1018"/>
      <c r="O340" s="1018"/>
      <c r="P340" s="1018"/>
      <c r="Q340" s="1018"/>
      <c r="R340" s="1018"/>
      <c r="S340" s="1018"/>
      <c r="T340" s="1018"/>
      <c r="U340" s="1018"/>
      <c r="V340" s="1018"/>
      <c r="W340" s="1018"/>
      <c r="X340" s="1018"/>
      <c r="Y340" s="1018"/>
      <c r="Z340" s="1018"/>
      <c r="AA340" s="1019"/>
    </row>
    <row r="341" spans="1:37" ht="22.5" customHeight="1">
      <c r="A341" s="1020" t="s">
        <v>8</v>
      </c>
      <c r="B341" s="1021"/>
      <c r="C341" s="1021"/>
      <c r="D341" s="1021"/>
      <c r="E341" s="1021"/>
      <c r="F341" s="1021"/>
      <c r="G341" s="1021"/>
      <c r="H341" s="1022"/>
      <c r="I341" s="1023"/>
      <c r="J341" s="1024"/>
      <c r="K341" s="1024"/>
      <c r="L341" s="1025"/>
      <c r="M341" s="1025"/>
      <c r="N341" s="1024"/>
      <c r="O341" s="1025"/>
      <c r="P341" s="1025"/>
      <c r="Q341" s="1024"/>
      <c r="R341" s="1024"/>
      <c r="S341" s="1024"/>
      <c r="T341" s="1024"/>
      <c r="U341" s="1024"/>
      <c r="V341" s="1024"/>
      <c r="W341" s="1024"/>
      <c r="X341" s="1024"/>
      <c r="Y341" s="1024"/>
      <c r="Z341" s="1024"/>
      <c r="AA341" s="1026"/>
      <c r="AC341" s="236" t="s">
        <v>6687</v>
      </c>
    </row>
    <row r="342" spans="1:37" ht="25.2" customHeight="1">
      <c r="A342" s="1027" t="s">
        <v>23</v>
      </c>
      <c r="B342" s="1028"/>
      <c r="C342" s="1028"/>
      <c r="D342" s="1028"/>
      <c r="E342" s="1028"/>
      <c r="F342" s="1028"/>
      <c r="G342" s="1028"/>
      <c r="H342" s="1029"/>
      <c r="I342" s="972" t="s">
        <v>3918</v>
      </c>
      <c r="J342" s="973"/>
      <c r="K342" s="973"/>
      <c r="L342" s="975"/>
      <c r="M342" s="977"/>
      <c r="N342" s="239" t="s">
        <v>3919</v>
      </c>
      <c r="O342" s="975"/>
      <c r="P342" s="977"/>
      <c r="Q342" s="973"/>
      <c r="R342" s="973"/>
      <c r="S342" s="973"/>
      <c r="T342" s="973"/>
      <c r="U342" s="973"/>
      <c r="V342" s="973"/>
      <c r="W342" s="973"/>
      <c r="X342" s="973"/>
      <c r="Y342" s="973"/>
      <c r="Z342" s="973"/>
      <c r="AA342" s="974"/>
    </row>
    <row r="343" spans="1:37" ht="25.2" customHeight="1">
      <c r="A343" s="1030"/>
      <c r="B343" s="1025"/>
      <c r="C343" s="1025"/>
      <c r="D343" s="1025"/>
      <c r="E343" s="1025"/>
      <c r="F343" s="1025"/>
      <c r="G343" s="1025"/>
      <c r="H343" s="1031"/>
      <c r="I343" s="972" t="s">
        <v>3920</v>
      </c>
      <c r="J343" s="973"/>
      <c r="K343" s="973"/>
      <c r="L343" s="975"/>
      <c r="M343" s="976"/>
      <c r="N343" s="976"/>
      <c r="O343" s="976"/>
      <c r="P343" s="977"/>
      <c r="Q343" s="972" t="s">
        <v>3921</v>
      </c>
      <c r="R343" s="973"/>
      <c r="S343" s="974"/>
      <c r="T343" s="975"/>
      <c r="U343" s="976"/>
      <c r="V343" s="976"/>
      <c r="W343" s="976"/>
      <c r="X343" s="976"/>
      <c r="Y343" s="976"/>
      <c r="Z343" s="976"/>
      <c r="AA343" s="977"/>
    </row>
    <row r="344" spans="1:37" ht="25.2" customHeight="1">
      <c r="A344" s="1030"/>
      <c r="B344" s="1025"/>
      <c r="C344" s="1025"/>
      <c r="D344" s="1025"/>
      <c r="E344" s="1025"/>
      <c r="F344" s="1025"/>
      <c r="G344" s="1025"/>
      <c r="H344" s="1031"/>
      <c r="I344" s="972" t="s">
        <v>3922</v>
      </c>
      <c r="J344" s="973"/>
      <c r="K344" s="973"/>
      <c r="L344" s="978"/>
      <c r="M344" s="979"/>
      <c r="N344" s="979"/>
      <c r="O344" s="979"/>
      <c r="P344" s="980"/>
      <c r="Q344" s="972" t="s">
        <v>3923</v>
      </c>
      <c r="R344" s="973"/>
      <c r="S344" s="974"/>
      <c r="T344" s="975"/>
      <c r="U344" s="976"/>
      <c r="V344" s="976"/>
      <c r="W344" s="976"/>
      <c r="X344" s="976"/>
      <c r="Y344" s="976"/>
      <c r="Z344" s="976"/>
      <c r="AA344" s="977"/>
    </row>
    <row r="345" spans="1:37" ht="25.2" customHeight="1">
      <c r="A345" s="1023"/>
      <c r="B345" s="1024"/>
      <c r="C345" s="1024"/>
      <c r="D345" s="1024"/>
      <c r="E345" s="1024"/>
      <c r="F345" s="1024"/>
      <c r="G345" s="1024"/>
      <c r="H345" s="1026"/>
      <c r="I345" s="972" t="s">
        <v>3924</v>
      </c>
      <c r="J345" s="973"/>
      <c r="K345" s="973"/>
      <c r="L345" s="981"/>
      <c r="M345" s="981"/>
      <c r="N345" s="981"/>
      <c r="O345" s="981"/>
      <c r="P345" s="981"/>
      <c r="Q345" s="981"/>
      <c r="R345" s="981"/>
      <c r="S345" s="981"/>
      <c r="T345" s="981"/>
      <c r="U345" s="981"/>
      <c r="V345" s="981"/>
      <c r="W345" s="981"/>
      <c r="X345" s="981"/>
      <c r="Y345" s="981"/>
      <c r="Z345" s="981"/>
      <c r="AA345" s="981"/>
    </row>
    <row r="346" spans="1:37" ht="30" customHeight="1">
      <c r="A346" s="982" t="s">
        <v>3925</v>
      </c>
      <c r="B346" s="983"/>
      <c r="C346" s="983"/>
      <c r="D346" s="983"/>
      <c r="E346" s="983"/>
      <c r="F346" s="983"/>
      <c r="G346" s="983"/>
      <c r="H346" s="984"/>
      <c r="I346" s="444"/>
      <c r="J346" s="445"/>
      <c r="K346" s="446" t="s">
        <v>388</v>
      </c>
      <c r="L346" s="447"/>
      <c r="M346" s="448" t="s">
        <v>112</v>
      </c>
      <c r="N346" s="449"/>
      <c r="O346" s="450"/>
      <c r="U346" s="451"/>
      <c r="V346" s="451"/>
      <c r="W346" s="451"/>
      <c r="X346" s="451"/>
      <c r="Y346" s="451"/>
      <c r="Z346" s="451"/>
      <c r="AA346" s="452"/>
      <c r="AK346" s="240"/>
    </row>
    <row r="347" spans="1:37" ht="15" customHeight="1">
      <c r="A347" s="985"/>
      <c r="B347" s="986"/>
      <c r="C347" s="986"/>
      <c r="D347" s="986"/>
      <c r="E347" s="986"/>
      <c r="F347" s="986"/>
      <c r="G347" s="986"/>
      <c r="H347" s="987"/>
      <c r="I347" s="453" t="s">
        <v>3926</v>
      </c>
      <c r="J347" s="454"/>
      <c r="K347" s="454"/>
      <c r="L347" s="454"/>
      <c r="M347" s="454"/>
      <c r="N347" s="454"/>
      <c r="O347" s="454"/>
      <c r="P347" s="454"/>
      <c r="Q347" s="454"/>
      <c r="R347" s="449"/>
      <c r="S347" s="455"/>
      <c r="T347" s="456"/>
      <c r="U347" s="457"/>
      <c r="V347" s="458"/>
      <c r="W347" s="459" t="s">
        <v>388</v>
      </c>
      <c r="X347" s="460"/>
      <c r="Y347" s="461" t="s">
        <v>112</v>
      </c>
      <c r="Z347" s="461"/>
      <c r="AA347" s="462"/>
    </row>
    <row r="348" spans="1:37" ht="15" customHeight="1">
      <c r="A348" s="988"/>
      <c r="B348" s="989"/>
      <c r="C348" s="989"/>
      <c r="D348" s="989"/>
      <c r="E348" s="989"/>
      <c r="F348" s="989"/>
      <c r="G348" s="989"/>
      <c r="H348" s="990"/>
      <c r="I348" s="463" t="s">
        <v>3927</v>
      </c>
      <c r="J348" s="464"/>
      <c r="K348" s="464"/>
      <c r="L348" s="464"/>
      <c r="M348" s="464"/>
      <c r="N348" s="464"/>
      <c r="O348" s="464"/>
      <c r="P348" s="464"/>
      <c r="Q348" s="464"/>
      <c r="R348" s="465"/>
      <c r="S348" s="466"/>
      <c r="T348" s="467"/>
      <c r="U348" s="468"/>
      <c r="V348" s="469"/>
      <c r="W348" s="464" t="s">
        <v>388</v>
      </c>
      <c r="X348" s="470"/>
      <c r="Y348" s="466" t="s">
        <v>112</v>
      </c>
      <c r="Z348" s="466"/>
      <c r="AA348" s="471"/>
    </row>
    <row r="349" spans="1:37" ht="18" customHeight="1">
      <c r="A349" s="991" t="s">
        <v>3928</v>
      </c>
      <c r="B349" s="992"/>
      <c r="C349" s="992"/>
      <c r="D349" s="992"/>
      <c r="E349" s="992"/>
      <c r="F349" s="992"/>
      <c r="G349" s="992"/>
      <c r="H349" s="993"/>
      <c r="I349" s="472" t="s">
        <v>3783</v>
      </c>
      <c r="J349" s="473" t="s">
        <v>3929</v>
      </c>
      <c r="K349" s="474"/>
      <c r="L349" s="474"/>
      <c r="M349" s="474"/>
      <c r="N349" s="472" t="s">
        <v>3783</v>
      </c>
      <c r="O349" s="473" t="s">
        <v>3930</v>
      </c>
      <c r="P349" s="474"/>
      <c r="Q349" s="474"/>
      <c r="S349" s="461" t="s">
        <v>3935</v>
      </c>
      <c r="T349" s="472" t="s">
        <v>3783</v>
      </c>
      <c r="U349" s="461" t="s">
        <v>3936</v>
      </c>
      <c r="W349" s="473"/>
      <c r="X349" s="474"/>
      <c r="Y349" s="474"/>
      <c r="Z349" s="474"/>
      <c r="AA349" s="475"/>
      <c r="AG349" s="243"/>
    </row>
    <row r="350" spans="1:37" ht="15" customHeight="1">
      <c r="A350" s="994" t="s">
        <v>3931</v>
      </c>
      <c r="B350" s="995"/>
      <c r="C350" s="995"/>
      <c r="D350" s="995"/>
      <c r="E350" s="995"/>
      <c r="F350" s="995"/>
      <c r="G350" s="995"/>
      <c r="H350" s="996"/>
      <c r="I350" s="1000" t="s">
        <v>3932</v>
      </c>
      <c r="J350" s="1001"/>
      <c r="K350" s="1004"/>
      <c r="L350" s="1005"/>
      <c r="M350" s="1005"/>
      <c r="N350" s="1005"/>
      <c r="O350" s="1005"/>
      <c r="P350" s="1005"/>
      <c r="Q350" s="1006"/>
      <c r="R350" s="1006"/>
      <c r="S350" s="1006"/>
      <c r="T350" s="1007"/>
      <c r="U350" s="1008" t="s">
        <v>3933</v>
      </c>
      <c r="V350" s="1008"/>
      <c r="W350" s="1008"/>
      <c r="X350" s="1008"/>
      <c r="Y350" s="1008"/>
      <c r="Z350" s="1008"/>
      <c r="AA350" s="1009"/>
    </row>
    <row r="351" spans="1:37" ht="15" customHeight="1">
      <c r="A351" s="997"/>
      <c r="B351" s="998"/>
      <c r="C351" s="998"/>
      <c r="D351" s="998"/>
      <c r="E351" s="998"/>
      <c r="F351" s="998"/>
      <c r="G351" s="998"/>
      <c r="H351" s="999"/>
      <c r="I351" s="1002"/>
      <c r="J351" s="1003"/>
      <c r="K351" s="1004"/>
      <c r="L351" s="1005"/>
      <c r="M351" s="1005"/>
      <c r="N351" s="1005"/>
      <c r="O351" s="1005"/>
      <c r="P351" s="1005"/>
      <c r="Q351" s="1006"/>
      <c r="R351" s="1006"/>
      <c r="S351" s="1006"/>
      <c r="T351" s="1007"/>
      <c r="U351" s="1010"/>
      <c r="V351" s="1010"/>
      <c r="W351" s="1010"/>
      <c r="X351" s="1010"/>
      <c r="Y351" s="1010"/>
      <c r="Z351" s="1010"/>
      <c r="AA351" s="1011"/>
      <c r="AB351" s="241"/>
      <c r="AC351" s="241"/>
      <c r="AD351" s="241"/>
      <c r="AE351" s="241"/>
      <c r="AF351" s="241"/>
      <c r="AG351" s="241"/>
    </row>
    <row r="352" spans="1:37" ht="15" customHeight="1">
      <c r="A352" s="994" t="s">
        <v>3934</v>
      </c>
      <c r="B352" s="995"/>
      <c r="C352" s="995"/>
      <c r="D352" s="995"/>
      <c r="E352" s="995"/>
      <c r="F352" s="995"/>
      <c r="G352" s="995"/>
      <c r="H352" s="996"/>
      <c r="I352" s="968"/>
      <c r="J352" s="969"/>
      <c r="K352" s="1012"/>
      <c r="L352" s="1012" t="s">
        <v>12</v>
      </c>
      <c r="M352" s="1012"/>
      <c r="N352" s="1012" t="s">
        <v>11</v>
      </c>
      <c r="O352" s="1012"/>
      <c r="P352" s="1012" t="s">
        <v>227</v>
      </c>
      <c r="R352" s="476"/>
      <c r="S352" s="476"/>
      <c r="T352" s="476"/>
      <c r="U352" s="476"/>
      <c r="V352" s="476"/>
      <c r="W352" s="476"/>
      <c r="X352" s="476"/>
      <c r="Y352" s="476"/>
      <c r="Z352" s="476"/>
      <c r="AA352" s="477"/>
      <c r="AB352" s="241"/>
      <c r="AC352" s="241"/>
      <c r="AD352" s="241"/>
      <c r="AE352" s="241"/>
      <c r="AF352" s="241"/>
      <c r="AG352" s="241"/>
    </row>
    <row r="353" spans="1:37" ht="15" customHeight="1">
      <c r="A353" s="997"/>
      <c r="B353" s="998"/>
      <c r="C353" s="998"/>
      <c r="D353" s="998"/>
      <c r="E353" s="998"/>
      <c r="F353" s="998"/>
      <c r="G353" s="998"/>
      <c r="H353" s="999"/>
      <c r="I353" s="970"/>
      <c r="J353" s="971"/>
      <c r="K353" s="1013"/>
      <c r="L353" s="1013"/>
      <c r="M353" s="1013"/>
      <c r="N353" s="1013"/>
      <c r="O353" s="1013"/>
      <c r="P353" s="1013"/>
      <c r="Q353" s="481"/>
      <c r="R353" s="479"/>
      <c r="S353" s="479"/>
      <c r="T353" s="479"/>
      <c r="U353" s="479"/>
      <c r="V353" s="479"/>
      <c r="W353" s="479"/>
      <c r="X353" s="479"/>
      <c r="Y353" s="479"/>
      <c r="Z353" s="479"/>
      <c r="AA353" s="480"/>
      <c r="AB353" s="241"/>
      <c r="AC353" s="241"/>
      <c r="AD353" s="241"/>
      <c r="AE353" s="241"/>
      <c r="AF353" s="241"/>
      <c r="AG353" s="241"/>
    </row>
    <row r="354" spans="1:37" ht="20.100000000000001" customHeight="1">
      <c r="A354" s="482"/>
      <c r="B354" s="482"/>
      <c r="C354" s="482"/>
      <c r="D354" s="482"/>
      <c r="E354" s="482"/>
      <c r="F354" s="482"/>
      <c r="G354" s="482"/>
      <c r="H354" s="482"/>
      <c r="I354" s="482"/>
      <c r="J354" s="482"/>
      <c r="K354" s="482"/>
      <c r="L354" s="482"/>
      <c r="M354" s="482"/>
      <c r="N354" s="482"/>
      <c r="O354" s="482"/>
      <c r="P354" s="482"/>
      <c r="Q354" s="482"/>
      <c r="R354" s="482"/>
      <c r="S354" s="482"/>
      <c r="T354" s="482"/>
      <c r="U354" s="482"/>
      <c r="V354" s="482"/>
      <c r="W354" s="482"/>
      <c r="X354" s="478"/>
      <c r="Y354" s="478"/>
      <c r="Z354" s="478"/>
      <c r="AA354" s="478"/>
      <c r="AB354" s="241"/>
      <c r="AC354" s="241"/>
      <c r="AD354" s="241"/>
      <c r="AE354" s="241"/>
      <c r="AF354" s="241"/>
      <c r="AG354" s="241"/>
    </row>
    <row r="355" spans="1:37" ht="12.45" customHeight="1">
      <c r="A355" s="1014" t="s">
        <v>3917</v>
      </c>
      <c r="B355" s="1015"/>
      <c r="C355" s="1015"/>
      <c r="D355" s="1015"/>
      <c r="E355" s="1015"/>
      <c r="F355" s="1015"/>
      <c r="G355" s="1015"/>
      <c r="H355" s="1016"/>
      <c r="I355" s="1017"/>
      <c r="J355" s="1018"/>
      <c r="K355" s="1018"/>
      <c r="L355" s="1018"/>
      <c r="M355" s="1018"/>
      <c r="N355" s="1018"/>
      <c r="O355" s="1018"/>
      <c r="P355" s="1018"/>
      <c r="Q355" s="1018"/>
      <c r="R355" s="1018"/>
      <c r="S355" s="1018"/>
      <c r="T355" s="1018"/>
      <c r="U355" s="1018"/>
      <c r="V355" s="1018"/>
      <c r="W355" s="1018"/>
      <c r="X355" s="1018"/>
      <c r="Y355" s="1018"/>
      <c r="Z355" s="1018"/>
      <c r="AA355" s="1019"/>
    </row>
    <row r="356" spans="1:37" ht="22.5" customHeight="1">
      <c r="A356" s="1020" t="s">
        <v>8</v>
      </c>
      <c r="B356" s="1021"/>
      <c r="C356" s="1021"/>
      <c r="D356" s="1021"/>
      <c r="E356" s="1021"/>
      <c r="F356" s="1021"/>
      <c r="G356" s="1021"/>
      <c r="H356" s="1022"/>
      <c r="I356" s="1023"/>
      <c r="J356" s="1024"/>
      <c r="K356" s="1024"/>
      <c r="L356" s="1025"/>
      <c r="M356" s="1025"/>
      <c r="N356" s="1024"/>
      <c r="O356" s="1025"/>
      <c r="P356" s="1025"/>
      <c r="Q356" s="1024"/>
      <c r="R356" s="1024"/>
      <c r="S356" s="1024"/>
      <c r="T356" s="1024"/>
      <c r="U356" s="1024"/>
      <c r="V356" s="1024"/>
      <c r="W356" s="1024"/>
      <c r="X356" s="1024"/>
      <c r="Y356" s="1024"/>
      <c r="Z356" s="1024"/>
      <c r="AA356" s="1026"/>
      <c r="AC356" s="236" t="s">
        <v>6686</v>
      </c>
    </row>
    <row r="357" spans="1:37" ht="25.2" customHeight="1">
      <c r="A357" s="1027" t="s">
        <v>23</v>
      </c>
      <c r="B357" s="1028"/>
      <c r="C357" s="1028"/>
      <c r="D357" s="1028"/>
      <c r="E357" s="1028"/>
      <c r="F357" s="1028"/>
      <c r="G357" s="1028"/>
      <c r="H357" s="1029"/>
      <c r="I357" s="972" t="s">
        <v>3918</v>
      </c>
      <c r="J357" s="973"/>
      <c r="K357" s="973"/>
      <c r="L357" s="975"/>
      <c r="M357" s="977"/>
      <c r="N357" s="239" t="s">
        <v>3919</v>
      </c>
      <c r="O357" s="975"/>
      <c r="P357" s="977"/>
      <c r="Q357" s="973"/>
      <c r="R357" s="973"/>
      <c r="S357" s="973"/>
      <c r="T357" s="973"/>
      <c r="U357" s="973"/>
      <c r="V357" s="973"/>
      <c r="W357" s="973"/>
      <c r="X357" s="973"/>
      <c r="Y357" s="973"/>
      <c r="Z357" s="973"/>
      <c r="AA357" s="974"/>
    </row>
    <row r="358" spans="1:37" ht="25.2" customHeight="1">
      <c r="A358" s="1030"/>
      <c r="B358" s="1025"/>
      <c r="C358" s="1025"/>
      <c r="D358" s="1025"/>
      <c r="E358" s="1025"/>
      <c r="F358" s="1025"/>
      <c r="G358" s="1025"/>
      <c r="H358" s="1031"/>
      <c r="I358" s="972" t="s">
        <v>3920</v>
      </c>
      <c r="J358" s="973"/>
      <c r="K358" s="973"/>
      <c r="L358" s="975"/>
      <c r="M358" s="976"/>
      <c r="N358" s="976"/>
      <c r="O358" s="976"/>
      <c r="P358" s="977"/>
      <c r="Q358" s="972" t="s">
        <v>3921</v>
      </c>
      <c r="R358" s="973"/>
      <c r="S358" s="974"/>
      <c r="T358" s="975"/>
      <c r="U358" s="976"/>
      <c r="V358" s="976"/>
      <c r="W358" s="976"/>
      <c r="X358" s="976"/>
      <c r="Y358" s="976"/>
      <c r="Z358" s="976"/>
      <c r="AA358" s="977"/>
    </row>
    <row r="359" spans="1:37" ht="25.2" customHeight="1">
      <c r="A359" s="1030"/>
      <c r="B359" s="1025"/>
      <c r="C359" s="1025"/>
      <c r="D359" s="1025"/>
      <c r="E359" s="1025"/>
      <c r="F359" s="1025"/>
      <c r="G359" s="1025"/>
      <c r="H359" s="1031"/>
      <c r="I359" s="972" t="s">
        <v>3922</v>
      </c>
      <c r="J359" s="973"/>
      <c r="K359" s="973"/>
      <c r="L359" s="978"/>
      <c r="M359" s="979"/>
      <c r="N359" s="979"/>
      <c r="O359" s="979"/>
      <c r="P359" s="980"/>
      <c r="Q359" s="972" t="s">
        <v>3923</v>
      </c>
      <c r="R359" s="973"/>
      <c r="S359" s="974"/>
      <c r="T359" s="975"/>
      <c r="U359" s="976"/>
      <c r="V359" s="976"/>
      <c r="W359" s="976"/>
      <c r="X359" s="976"/>
      <c r="Y359" s="976"/>
      <c r="Z359" s="976"/>
      <c r="AA359" s="977"/>
    </row>
    <row r="360" spans="1:37" ht="25.2" customHeight="1">
      <c r="A360" s="1023"/>
      <c r="B360" s="1024"/>
      <c r="C360" s="1024"/>
      <c r="D360" s="1024"/>
      <c r="E360" s="1024"/>
      <c r="F360" s="1024"/>
      <c r="G360" s="1024"/>
      <c r="H360" s="1026"/>
      <c r="I360" s="972" t="s">
        <v>3924</v>
      </c>
      <c r="J360" s="973"/>
      <c r="K360" s="973"/>
      <c r="L360" s="981"/>
      <c r="M360" s="981"/>
      <c r="N360" s="981"/>
      <c r="O360" s="981"/>
      <c r="P360" s="981"/>
      <c r="Q360" s="981"/>
      <c r="R360" s="981"/>
      <c r="S360" s="981"/>
      <c r="T360" s="981"/>
      <c r="U360" s="981"/>
      <c r="V360" s="981"/>
      <c r="W360" s="981"/>
      <c r="X360" s="981"/>
      <c r="Y360" s="981"/>
      <c r="Z360" s="981"/>
      <c r="AA360" s="981"/>
    </row>
    <row r="361" spans="1:37" ht="30" customHeight="1">
      <c r="A361" s="982" t="s">
        <v>3925</v>
      </c>
      <c r="B361" s="983"/>
      <c r="C361" s="983"/>
      <c r="D361" s="983"/>
      <c r="E361" s="983"/>
      <c r="F361" s="983"/>
      <c r="G361" s="983"/>
      <c r="H361" s="984"/>
      <c r="I361" s="444"/>
      <c r="J361" s="445"/>
      <c r="K361" s="446" t="s">
        <v>388</v>
      </c>
      <c r="L361" s="447"/>
      <c r="M361" s="448" t="s">
        <v>112</v>
      </c>
      <c r="N361" s="449"/>
      <c r="O361" s="450"/>
      <c r="U361" s="451"/>
      <c r="V361" s="451"/>
      <c r="W361" s="451"/>
      <c r="X361" s="451"/>
      <c r="Y361" s="451"/>
      <c r="Z361" s="451"/>
      <c r="AA361" s="452"/>
      <c r="AK361" s="240"/>
    </row>
    <row r="362" spans="1:37" ht="15" customHeight="1">
      <c r="A362" s="985"/>
      <c r="B362" s="986"/>
      <c r="C362" s="986"/>
      <c r="D362" s="986"/>
      <c r="E362" s="986"/>
      <c r="F362" s="986"/>
      <c r="G362" s="986"/>
      <c r="H362" s="987"/>
      <c r="I362" s="453" t="s">
        <v>3926</v>
      </c>
      <c r="J362" s="454"/>
      <c r="K362" s="454"/>
      <c r="L362" s="454"/>
      <c r="M362" s="454"/>
      <c r="N362" s="454"/>
      <c r="O362" s="454"/>
      <c r="P362" s="454"/>
      <c r="Q362" s="454"/>
      <c r="R362" s="449"/>
      <c r="S362" s="455"/>
      <c r="T362" s="456"/>
      <c r="U362" s="457"/>
      <c r="V362" s="458"/>
      <c r="W362" s="459" t="s">
        <v>388</v>
      </c>
      <c r="X362" s="460"/>
      <c r="Y362" s="461" t="s">
        <v>112</v>
      </c>
      <c r="Z362" s="461"/>
      <c r="AA362" s="462"/>
    </row>
    <row r="363" spans="1:37" ht="15" customHeight="1">
      <c r="A363" s="988"/>
      <c r="B363" s="989"/>
      <c r="C363" s="989"/>
      <c r="D363" s="989"/>
      <c r="E363" s="989"/>
      <c r="F363" s="989"/>
      <c r="G363" s="989"/>
      <c r="H363" s="990"/>
      <c r="I363" s="463" t="s">
        <v>3927</v>
      </c>
      <c r="J363" s="464"/>
      <c r="K363" s="464"/>
      <c r="L363" s="464"/>
      <c r="M363" s="464"/>
      <c r="N363" s="464"/>
      <c r="O363" s="464"/>
      <c r="P363" s="464"/>
      <c r="Q363" s="464"/>
      <c r="R363" s="465"/>
      <c r="S363" s="466"/>
      <c r="T363" s="467"/>
      <c r="U363" s="468"/>
      <c r="V363" s="469"/>
      <c r="W363" s="464" t="s">
        <v>388</v>
      </c>
      <c r="X363" s="470"/>
      <c r="Y363" s="466" t="s">
        <v>112</v>
      </c>
      <c r="Z363" s="466"/>
      <c r="AA363" s="471"/>
    </row>
    <row r="364" spans="1:37" ht="18" customHeight="1">
      <c r="A364" s="991" t="s">
        <v>3928</v>
      </c>
      <c r="B364" s="992"/>
      <c r="C364" s="992"/>
      <c r="D364" s="992"/>
      <c r="E364" s="992"/>
      <c r="F364" s="992"/>
      <c r="G364" s="992"/>
      <c r="H364" s="993"/>
      <c r="I364" s="472" t="s">
        <v>3783</v>
      </c>
      <c r="J364" s="473" t="s">
        <v>3929</v>
      </c>
      <c r="K364" s="474"/>
      <c r="L364" s="474"/>
      <c r="M364" s="474"/>
      <c r="N364" s="472" t="s">
        <v>3783</v>
      </c>
      <c r="O364" s="473" t="s">
        <v>3930</v>
      </c>
      <c r="P364" s="474"/>
      <c r="Q364" s="474"/>
      <c r="S364" s="461" t="s">
        <v>3935</v>
      </c>
      <c r="T364" s="472" t="s">
        <v>3783</v>
      </c>
      <c r="U364" s="461" t="s">
        <v>3936</v>
      </c>
      <c r="W364" s="473"/>
      <c r="X364" s="474"/>
      <c r="Y364" s="474"/>
      <c r="Z364" s="474"/>
      <c r="AA364" s="475"/>
      <c r="AG364" s="243"/>
    </row>
    <row r="365" spans="1:37" ht="15" customHeight="1">
      <c r="A365" s="994" t="s">
        <v>3931</v>
      </c>
      <c r="B365" s="995"/>
      <c r="C365" s="995"/>
      <c r="D365" s="995"/>
      <c r="E365" s="995"/>
      <c r="F365" s="995"/>
      <c r="G365" s="995"/>
      <c r="H365" s="996"/>
      <c r="I365" s="1000" t="s">
        <v>3932</v>
      </c>
      <c r="J365" s="1001"/>
      <c r="K365" s="1004"/>
      <c r="L365" s="1005"/>
      <c r="M365" s="1005"/>
      <c r="N365" s="1005"/>
      <c r="O365" s="1005"/>
      <c r="P365" s="1005"/>
      <c r="Q365" s="1006"/>
      <c r="R365" s="1006"/>
      <c r="S365" s="1006"/>
      <c r="T365" s="1007"/>
      <c r="U365" s="1008" t="s">
        <v>3933</v>
      </c>
      <c r="V365" s="1008"/>
      <c r="W365" s="1008"/>
      <c r="X365" s="1008"/>
      <c r="Y365" s="1008"/>
      <c r="Z365" s="1008"/>
      <c r="AA365" s="1009"/>
    </row>
    <row r="366" spans="1:37" ht="15" customHeight="1">
      <c r="A366" s="997"/>
      <c r="B366" s="998"/>
      <c r="C366" s="998"/>
      <c r="D366" s="998"/>
      <c r="E366" s="998"/>
      <c r="F366" s="998"/>
      <c r="G366" s="998"/>
      <c r="H366" s="999"/>
      <c r="I366" s="1002"/>
      <c r="J366" s="1003"/>
      <c r="K366" s="1004"/>
      <c r="L366" s="1005"/>
      <c r="M366" s="1005"/>
      <c r="N366" s="1005"/>
      <c r="O366" s="1005"/>
      <c r="P366" s="1005"/>
      <c r="Q366" s="1006"/>
      <c r="R366" s="1006"/>
      <c r="S366" s="1006"/>
      <c r="T366" s="1007"/>
      <c r="U366" s="1010"/>
      <c r="V366" s="1010"/>
      <c r="W366" s="1010"/>
      <c r="X366" s="1010"/>
      <c r="Y366" s="1010"/>
      <c r="Z366" s="1010"/>
      <c r="AA366" s="1011"/>
      <c r="AB366" s="241"/>
      <c r="AC366" s="241"/>
      <c r="AD366" s="241"/>
      <c r="AE366" s="241"/>
      <c r="AF366" s="241"/>
      <c r="AG366" s="241"/>
    </row>
    <row r="367" spans="1:37" ht="15" customHeight="1">
      <c r="A367" s="994" t="s">
        <v>3934</v>
      </c>
      <c r="B367" s="995"/>
      <c r="C367" s="995"/>
      <c r="D367" s="995"/>
      <c r="E367" s="995"/>
      <c r="F367" s="995"/>
      <c r="G367" s="995"/>
      <c r="H367" s="996"/>
      <c r="I367" s="968"/>
      <c r="J367" s="969"/>
      <c r="K367" s="1012"/>
      <c r="L367" s="1012" t="s">
        <v>12</v>
      </c>
      <c r="M367" s="1012"/>
      <c r="N367" s="1012" t="s">
        <v>11</v>
      </c>
      <c r="O367" s="1012"/>
      <c r="P367" s="1012" t="s">
        <v>227</v>
      </c>
      <c r="R367" s="476"/>
      <c r="S367" s="476"/>
      <c r="T367" s="476"/>
      <c r="U367" s="476"/>
      <c r="V367" s="476"/>
      <c r="W367" s="476"/>
      <c r="X367" s="476"/>
      <c r="Y367" s="476"/>
      <c r="Z367" s="476"/>
      <c r="AA367" s="477"/>
      <c r="AB367" s="241"/>
      <c r="AC367" s="241"/>
      <c r="AD367" s="241"/>
      <c r="AE367" s="241"/>
      <c r="AF367" s="241"/>
      <c r="AG367" s="241"/>
    </row>
    <row r="368" spans="1:37" ht="15" customHeight="1">
      <c r="A368" s="997"/>
      <c r="B368" s="998"/>
      <c r="C368" s="998"/>
      <c r="D368" s="998"/>
      <c r="E368" s="998"/>
      <c r="F368" s="998"/>
      <c r="G368" s="998"/>
      <c r="H368" s="999"/>
      <c r="I368" s="970"/>
      <c r="J368" s="971"/>
      <c r="K368" s="1013"/>
      <c r="L368" s="1013"/>
      <c r="M368" s="1013"/>
      <c r="N368" s="1013"/>
      <c r="O368" s="1013"/>
      <c r="P368" s="1013"/>
      <c r="Q368" s="481"/>
      <c r="R368" s="479"/>
      <c r="S368" s="479"/>
      <c r="T368" s="479"/>
      <c r="U368" s="479"/>
      <c r="V368" s="479"/>
      <c r="W368" s="479"/>
      <c r="X368" s="479"/>
      <c r="Y368" s="479"/>
      <c r="Z368" s="479"/>
      <c r="AA368" s="480"/>
      <c r="AB368" s="241"/>
      <c r="AC368" s="241"/>
      <c r="AD368" s="241"/>
      <c r="AE368" s="241"/>
      <c r="AF368" s="241"/>
      <c r="AG368" s="241"/>
    </row>
    <row r="369" spans="1:37" ht="20.100000000000001" customHeight="1">
      <c r="A369" s="482"/>
      <c r="B369" s="482"/>
      <c r="C369" s="482"/>
      <c r="D369" s="482"/>
      <c r="E369" s="482"/>
      <c r="F369" s="482"/>
      <c r="G369" s="482"/>
      <c r="H369" s="482"/>
      <c r="I369" s="482"/>
      <c r="J369" s="482"/>
      <c r="K369" s="482"/>
      <c r="L369" s="482"/>
      <c r="M369" s="482"/>
      <c r="N369" s="482"/>
      <c r="O369" s="482"/>
      <c r="P369" s="482"/>
      <c r="Q369" s="482"/>
      <c r="R369" s="482"/>
      <c r="S369" s="482"/>
      <c r="T369" s="482"/>
      <c r="U369" s="482"/>
      <c r="V369" s="482"/>
      <c r="W369" s="482"/>
      <c r="X369" s="482"/>
      <c r="Y369" s="482"/>
      <c r="Z369" s="482"/>
      <c r="AA369" s="482"/>
      <c r="AB369" s="241"/>
      <c r="AC369" s="241"/>
      <c r="AD369" s="241"/>
      <c r="AE369" s="241"/>
      <c r="AF369" s="241"/>
      <c r="AG369" s="241"/>
    </row>
    <row r="370" spans="1:37" ht="18" customHeight="1">
      <c r="B370" s="437" t="s">
        <v>3937</v>
      </c>
      <c r="C370" s="243" t="s">
        <v>16092</v>
      </c>
      <c r="E370" s="243"/>
      <c r="F370" s="243"/>
      <c r="G370" s="243"/>
      <c r="H370" s="243"/>
      <c r="I370" s="483"/>
      <c r="J370" s="483"/>
      <c r="K370" s="483"/>
      <c r="L370" s="483"/>
      <c r="M370" s="483"/>
      <c r="N370" s="483"/>
      <c r="O370" s="483"/>
      <c r="P370" s="483"/>
      <c r="Q370" s="483"/>
      <c r="R370" s="484"/>
      <c r="S370" s="483"/>
      <c r="T370" s="483"/>
      <c r="U370" s="483"/>
      <c r="V370" s="483"/>
      <c r="W370" s="243"/>
      <c r="X370" s="243"/>
      <c r="Y370" s="243"/>
      <c r="Z370" s="243"/>
      <c r="AA370" s="243"/>
      <c r="AB370" s="243"/>
      <c r="AE370" s="244"/>
    </row>
    <row r="371" spans="1:37" ht="30" customHeight="1">
      <c r="B371" s="485" t="s">
        <v>3938</v>
      </c>
      <c r="C371" s="1032" t="s">
        <v>16093</v>
      </c>
      <c r="D371" s="1032"/>
      <c r="E371" s="1032"/>
      <c r="F371" s="1032"/>
      <c r="G371" s="1032"/>
      <c r="H371" s="1032"/>
      <c r="I371" s="1032"/>
      <c r="J371" s="1032"/>
      <c r="K371" s="1032"/>
      <c r="L371" s="1032"/>
      <c r="M371" s="1032"/>
      <c r="N371" s="1032"/>
      <c r="O371" s="1032"/>
      <c r="P371" s="1032"/>
      <c r="Q371" s="1032"/>
      <c r="R371" s="1032"/>
      <c r="S371" s="1032"/>
      <c r="T371" s="1032"/>
      <c r="U371" s="1032"/>
      <c r="V371" s="1032"/>
      <c r="W371" s="1032"/>
      <c r="X371" s="1032"/>
      <c r="Y371" s="1032"/>
      <c r="Z371" s="1032"/>
      <c r="AA371" s="1032"/>
      <c r="AE371" s="244"/>
    </row>
    <row r="372" spans="1:37" ht="7.95" customHeight="1">
      <c r="D372" s="486"/>
      <c r="E372" s="486"/>
      <c r="F372" s="486"/>
      <c r="G372" s="486"/>
      <c r="H372" s="486"/>
      <c r="I372" s="486"/>
      <c r="J372" s="486"/>
      <c r="K372" s="486"/>
      <c r="L372" s="486"/>
      <c r="M372" s="486"/>
      <c r="N372" s="486"/>
      <c r="O372" s="486"/>
      <c r="P372" s="486"/>
      <c r="Q372" s="486"/>
      <c r="R372" s="486"/>
      <c r="S372" s="486"/>
      <c r="T372" s="486"/>
      <c r="U372" s="486"/>
      <c r="V372" s="486"/>
      <c r="W372" s="486"/>
      <c r="X372" s="486"/>
      <c r="Y372" s="486"/>
      <c r="Z372" s="486"/>
      <c r="AA372" s="486"/>
    </row>
    <row r="373" spans="1:37" ht="25.35" customHeight="1">
      <c r="A373" s="441" t="s">
        <v>3939</v>
      </c>
      <c r="H373" s="442"/>
      <c r="I373" s="442"/>
      <c r="V373" s="442"/>
      <c r="W373" s="442"/>
      <c r="X373" s="442"/>
      <c r="Y373" s="442"/>
      <c r="Z373" s="442"/>
      <c r="AA373" s="442"/>
    </row>
    <row r="374" spans="1:37" ht="12.45" customHeight="1">
      <c r="A374" s="1014" t="s">
        <v>3917</v>
      </c>
      <c r="B374" s="1015"/>
      <c r="C374" s="1015"/>
      <c r="D374" s="1015"/>
      <c r="E374" s="1015"/>
      <c r="F374" s="1015"/>
      <c r="G374" s="1015"/>
      <c r="H374" s="1016"/>
      <c r="I374" s="1017"/>
      <c r="J374" s="1018"/>
      <c r="K374" s="1018"/>
      <c r="L374" s="1018"/>
      <c r="M374" s="1018"/>
      <c r="N374" s="1018"/>
      <c r="O374" s="1018"/>
      <c r="P374" s="1018"/>
      <c r="Q374" s="1018"/>
      <c r="R374" s="1018"/>
      <c r="S374" s="1018"/>
      <c r="T374" s="1018"/>
      <c r="U374" s="1018"/>
      <c r="V374" s="1018"/>
      <c r="W374" s="1018"/>
      <c r="X374" s="1018"/>
      <c r="Y374" s="1018"/>
      <c r="Z374" s="1018"/>
      <c r="AA374" s="1019"/>
    </row>
    <row r="375" spans="1:37" ht="22.5" customHeight="1">
      <c r="A375" s="1020" t="s">
        <v>8</v>
      </c>
      <c r="B375" s="1021"/>
      <c r="C375" s="1021"/>
      <c r="D375" s="1021"/>
      <c r="E375" s="1021"/>
      <c r="F375" s="1021"/>
      <c r="G375" s="1021"/>
      <c r="H375" s="1022"/>
      <c r="I375" s="1023"/>
      <c r="J375" s="1024"/>
      <c r="K375" s="1024"/>
      <c r="L375" s="1025"/>
      <c r="M375" s="1025"/>
      <c r="N375" s="1024"/>
      <c r="O375" s="1025"/>
      <c r="P375" s="1025"/>
      <c r="Q375" s="1024"/>
      <c r="R375" s="1024"/>
      <c r="S375" s="1024"/>
      <c r="T375" s="1024"/>
      <c r="U375" s="1024"/>
      <c r="V375" s="1024"/>
      <c r="W375" s="1024"/>
      <c r="X375" s="1024"/>
      <c r="Y375" s="1024"/>
      <c r="Z375" s="1024"/>
      <c r="AA375" s="1026"/>
      <c r="AC375" s="236" t="s">
        <v>6685</v>
      </c>
    </row>
    <row r="376" spans="1:37" ht="25.2" customHeight="1">
      <c r="A376" s="1027" t="s">
        <v>23</v>
      </c>
      <c r="B376" s="1028"/>
      <c r="C376" s="1028"/>
      <c r="D376" s="1028"/>
      <c r="E376" s="1028"/>
      <c r="F376" s="1028"/>
      <c r="G376" s="1028"/>
      <c r="H376" s="1029"/>
      <c r="I376" s="972" t="s">
        <v>3918</v>
      </c>
      <c r="J376" s="973"/>
      <c r="K376" s="973"/>
      <c r="L376" s="975"/>
      <c r="M376" s="977"/>
      <c r="N376" s="239" t="s">
        <v>3919</v>
      </c>
      <c r="O376" s="975"/>
      <c r="P376" s="977"/>
      <c r="Q376" s="973"/>
      <c r="R376" s="973"/>
      <c r="S376" s="973"/>
      <c r="T376" s="973"/>
      <c r="U376" s="973"/>
      <c r="V376" s="973"/>
      <c r="W376" s="973"/>
      <c r="X376" s="973"/>
      <c r="Y376" s="973"/>
      <c r="Z376" s="973"/>
      <c r="AA376" s="974"/>
    </row>
    <row r="377" spans="1:37" ht="25.2" customHeight="1">
      <c r="A377" s="1030"/>
      <c r="B377" s="1025"/>
      <c r="C377" s="1025"/>
      <c r="D377" s="1025"/>
      <c r="E377" s="1025"/>
      <c r="F377" s="1025"/>
      <c r="G377" s="1025"/>
      <c r="H377" s="1031"/>
      <c r="I377" s="972" t="s">
        <v>3920</v>
      </c>
      <c r="J377" s="973"/>
      <c r="K377" s="973"/>
      <c r="L377" s="975"/>
      <c r="M377" s="976"/>
      <c r="N377" s="976"/>
      <c r="O377" s="976"/>
      <c r="P377" s="977"/>
      <c r="Q377" s="972" t="s">
        <v>3921</v>
      </c>
      <c r="R377" s="973"/>
      <c r="S377" s="974"/>
      <c r="T377" s="975"/>
      <c r="U377" s="976"/>
      <c r="V377" s="976"/>
      <c r="W377" s="976"/>
      <c r="X377" s="976"/>
      <c r="Y377" s="976"/>
      <c r="Z377" s="976"/>
      <c r="AA377" s="977"/>
    </row>
    <row r="378" spans="1:37" ht="25.2" customHeight="1">
      <c r="A378" s="1030"/>
      <c r="B378" s="1025"/>
      <c r="C378" s="1025"/>
      <c r="D378" s="1025"/>
      <c r="E378" s="1025"/>
      <c r="F378" s="1025"/>
      <c r="G378" s="1025"/>
      <c r="H378" s="1031"/>
      <c r="I378" s="972" t="s">
        <v>3922</v>
      </c>
      <c r="J378" s="973"/>
      <c r="K378" s="973"/>
      <c r="L378" s="978"/>
      <c r="M378" s="979"/>
      <c r="N378" s="979"/>
      <c r="O378" s="979"/>
      <c r="P378" s="980"/>
      <c r="Q378" s="972" t="s">
        <v>3923</v>
      </c>
      <c r="R378" s="973"/>
      <c r="S378" s="974"/>
      <c r="T378" s="975"/>
      <c r="U378" s="976"/>
      <c r="V378" s="976"/>
      <c r="W378" s="976"/>
      <c r="X378" s="976"/>
      <c r="Y378" s="976"/>
      <c r="Z378" s="976"/>
      <c r="AA378" s="977"/>
    </row>
    <row r="379" spans="1:37" ht="25.2" customHeight="1">
      <c r="A379" s="1023"/>
      <c r="B379" s="1024"/>
      <c r="C379" s="1024"/>
      <c r="D379" s="1024"/>
      <c r="E379" s="1024"/>
      <c r="F379" s="1024"/>
      <c r="G379" s="1024"/>
      <c r="H379" s="1026"/>
      <c r="I379" s="972" t="s">
        <v>3924</v>
      </c>
      <c r="J379" s="973"/>
      <c r="K379" s="973"/>
      <c r="L379" s="981"/>
      <c r="M379" s="981"/>
      <c r="N379" s="981"/>
      <c r="O379" s="981"/>
      <c r="P379" s="981"/>
      <c r="Q379" s="981"/>
      <c r="R379" s="981"/>
      <c r="S379" s="981"/>
      <c r="T379" s="981"/>
      <c r="U379" s="981"/>
      <c r="V379" s="981"/>
      <c r="W379" s="981"/>
      <c r="X379" s="981"/>
      <c r="Y379" s="981"/>
      <c r="Z379" s="981"/>
      <c r="AA379" s="981"/>
    </row>
    <row r="380" spans="1:37" ht="30" customHeight="1">
      <c r="A380" s="982" t="s">
        <v>3925</v>
      </c>
      <c r="B380" s="983"/>
      <c r="C380" s="983"/>
      <c r="D380" s="983"/>
      <c r="E380" s="983"/>
      <c r="F380" s="983"/>
      <c r="G380" s="983"/>
      <c r="H380" s="984"/>
      <c r="I380" s="444"/>
      <c r="J380" s="445"/>
      <c r="K380" s="446" t="s">
        <v>388</v>
      </c>
      <c r="L380" s="447"/>
      <c r="M380" s="448" t="s">
        <v>112</v>
      </c>
      <c r="N380" s="449"/>
      <c r="O380" s="450"/>
      <c r="U380" s="451"/>
      <c r="V380" s="451"/>
      <c r="W380" s="451"/>
      <c r="X380" s="451"/>
      <c r="Y380" s="451"/>
      <c r="Z380" s="451"/>
      <c r="AA380" s="452"/>
      <c r="AK380" s="240"/>
    </row>
    <row r="381" spans="1:37" ht="15" customHeight="1">
      <c r="A381" s="985"/>
      <c r="B381" s="986"/>
      <c r="C381" s="986"/>
      <c r="D381" s="986"/>
      <c r="E381" s="986"/>
      <c r="F381" s="986"/>
      <c r="G381" s="986"/>
      <c r="H381" s="987"/>
      <c r="I381" s="453" t="s">
        <v>3926</v>
      </c>
      <c r="J381" s="454"/>
      <c r="K381" s="454"/>
      <c r="L381" s="454"/>
      <c r="M381" s="454"/>
      <c r="N381" s="454"/>
      <c r="O381" s="454"/>
      <c r="P381" s="454"/>
      <c r="Q381" s="454"/>
      <c r="R381" s="449"/>
      <c r="S381" s="455"/>
      <c r="T381" s="456"/>
      <c r="U381" s="457"/>
      <c r="V381" s="458"/>
      <c r="W381" s="459" t="s">
        <v>388</v>
      </c>
      <c r="X381" s="460"/>
      <c r="Y381" s="461" t="s">
        <v>112</v>
      </c>
      <c r="Z381" s="461"/>
      <c r="AA381" s="462"/>
    </row>
    <row r="382" spans="1:37" ht="15" customHeight="1">
      <c r="A382" s="988"/>
      <c r="B382" s="989"/>
      <c r="C382" s="989"/>
      <c r="D382" s="989"/>
      <c r="E382" s="989"/>
      <c r="F382" s="989"/>
      <c r="G382" s="989"/>
      <c r="H382" s="990"/>
      <c r="I382" s="463" t="s">
        <v>3927</v>
      </c>
      <c r="J382" s="464"/>
      <c r="K382" s="464"/>
      <c r="L382" s="464"/>
      <c r="M382" s="464"/>
      <c r="N382" s="464"/>
      <c r="O382" s="464"/>
      <c r="P382" s="464"/>
      <c r="Q382" s="464"/>
      <c r="R382" s="465"/>
      <c r="S382" s="466"/>
      <c r="T382" s="467"/>
      <c r="U382" s="468"/>
      <c r="V382" s="469"/>
      <c r="W382" s="464" t="s">
        <v>388</v>
      </c>
      <c r="X382" s="470"/>
      <c r="Y382" s="466" t="s">
        <v>112</v>
      </c>
      <c r="Z382" s="466"/>
      <c r="AA382" s="471"/>
    </row>
    <row r="383" spans="1:37" ht="18" customHeight="1">
      <c r="A383" s="991" t="s">
        <v>3928</v>
      </c>
      <c r="B383" s="992"/>
      <c r="C383" s="992"/>
      <c r="D383" s="992"/>
      <c r="E383" s="992"/>
      <c r="F383" s="992"/>
      <c r="G383" s="992"/>
      <c r="H383" s="993"/>
      <c r="I383" s="472" t="s">
        <v>3783</v>
      </c>
      <c r="J383" s="473" t="s">
        <v>3929</v>
      </c>
      <c r="K383" s="474"/>
      <c r="L383" s="474"/>
      <c r="M383" s="474"/>
      <c r="N383" s="472" t="s">
        <v>3783</v>
      </c>
      <c r="O383" s="473" t="s">
        <v>3930</v>
      </c>
      <c r="P383" s="474"/>
      <c r="Q383" s="474"/>
      <c r="S383" s="461" t="s">
        <v>3935</v>
      </c>
      <c r="T383" s="472" t="s">
        <v>3783</v>
      </c>
      <c r="U383" s="461" t="s">
        <v>3936</v>
      </c>
      <c r="W383" s="473"/>
      <c r="X383" s="474"/>
      <c r="Y383" s="474"/>
      <c r="Z383" s="474"/>
      <c r="AA383" s="475"/>
      <c r="AG383" s="243"/>
    </row>
    <row r="384" spans="1:37" ht="15" customHeight="1">
      <c r="A384" s="994" t="s">
        <v>3931</v>
      </c>
      <c r="B384" s="995"/>
      <c r="C384" s="995"/>
      <c r="D384" s="995"/>
      <c r="E384" s="995"/>
      <c r="F384" s="995"/>
      <c r="G384" s="995"/>
      <c r="H384" s="996"/>
      <c r="I384" s="1000" t="s">
        <v>3932</v>
      </c>
      <c r="J384" s="1001"/>
      <c r="K384" s="1004"/>
      <c r="L384" s="1005"/>
      <c r="M384" s="1005"/>
      <c r="N384" s="1005"/>
      <c r="O384" s="1005"/>
      <c r="P384" s="1005"/>
      <c r="Q384" s="1006"/>
      <c r="R384" s="1006"/>
      <c r="S384" s="1006"/>
      <c r="T384" s="1007"/>
      <c r="U384" s="1008" t="s">
        <v>3933</v>
      </c>
      <c r="V384" s="1008"/>
      <c r="W384" s="1008"/>
      <c r="X384" s="1008"/>
      <c r="Y384" s="1008"/>
      <c r="Z384" s="1008"/>
      <c r="AA384" s="1009"/>
    </row>
    <row r="385" spans="1:37" ht="15" customHeight="1">
      <c r="A385" s="997"/>
      <c r="B385" s="998"/>
      <c r="C385" s="998"/>
      <c r="D385" s="998"/>
      <c r="E385" s="998"/>
      <c r="F385" s="998"/>
      <c r="G385" s="998"/>
      <c r="H385" s="999"/>
      <c r="I385" s="1002"/>
      <c r="J385" s="1003"/>
      <c r="K385" s="1004"/>
      <c r="L385" s="1005"/>
      <c r="M385" s="1005"/>
      <c r="N385" s="1005"/>
      <c r="O385" s="1005"/>
      <c r="P385" s="1005"/>
      <c r="Q385" s="1006"/>
      <c r="R385" s="1006"/>
      <c r="S385" s="1006"/>
      <c r="T385" s="1007"/>
      <c r="U385" s="1010"/>
      <c r="V385" s="1010"/>
      <c r="W385" s="1010"/>
      <c r="X385" s="1010"/>
      <c r="Y385" s="1010"/>
      <c r="Z385" s="1010"/>
      <c r="AA385" s="1011"/>
      <c r="AB385" s="241"/>
      <c r="AC385" s="241"/>
      <c r="AD385" s="241"/>
      <c r="AE385" s="241"/>
      <c r="AF385" s="241"/>
      <c r="AG385" s="241"/>
    </row>
    <row r="386" spans="1:37" ht="15" customHeight="1">
      <c r="A386" s="994" t="s">
        <v>3934</v>
      </c>
      <c r="B386" s="995"/>
      <c r="C386" s="995"/>
      <c r="D386" s="995"/>
      <c r="E386" s="995"/>
      <c r="F386" s="995"/>
      <c r="G386" s="995"/>
      <c r="H386" s="996"/>
      <c r="I386" s="968"/>
      <c r="J386" s="969"/>
      <c r="K386" s="1012"/>
      <c r="L386" s="1012" t="s">
        <v>12</v>
      </c>
      <c r="M386" s="1012"/>
      <c r="N386" s="1012" t="s">
        <v>11</v>
      </c>
      <c r="O386" s="1012"/>
      <c r="P386" s="1012" t="s">
        <v>227</v>
      </c>
      <c r="R386" s="476"/>
      <c r="S386" s="476"/>
      <c r="T386" s="476"/>
      <c r="U386" s="476"/>
      <c r="V386" s="476"/>
      <c r="W386" s="476"/>
      <c r="X386" s="476"/>
      <c r="Y386" s="476"/>
      <c r="Z386" s="476"/>
      <c r="AA386" s="477"/>
      <c r="AB386" s="241"/>
      <c r="AC386" s="241"/>
      <c r="AD386" s="241"/>
      <c r="AE386" s="241"/>
      <c r="AF386" s="241"/>
      <c r="AG386" s="241"/>
    </row>
    <row r="387" spans="1:37" ht="15" customHeight="1">
      <c r="A387" s="997"/>
      <c r="B387" s="998"/>
      <c r="C387" s="998"/>
      <c r="D387" s="998"/>
      <c r="E387" s="998"/>
      <c r="F387" s="998"/>
      <c r="G387" s="998"/>
      <c r="H387" s="999"/>
      <c r="I387" s="970"/>
      <c r="J387" s="971"/>
      <c r="K387" s="1013"/>
      <c r="L387" s="1013"/>
      <c r="M387" s="1013"/>
      <c r="N387" s="1013"/>
      <c r="O387" s="1013"/>
      <c r="P387" s="1013"/>
      <c r="Q387" s="481"/>
      <c r="R387" s="479"/>
      <c r="S387" s="479"/>
      <c r="T387" s="479"/>
      <c r="U387" s="479"/>
      <c r="V387" s="479"/>
      <c r="W387" s="479"/>
      <c r="X387" s="479"/>
      <c r="Y387" s="479"/>
      <c r="Z387" s="479"/>
      <c r="AA387" s="480"/>
      <c r="AB387" s="241"/>
      <c r="AC387" s="241"/>
      <c r="AD387" s="241"/>
      <c r="AE387" s="241"/>
      <c r="AF387" s="241"/>
      <c r="AG387" s="241"/>
    </row>
    <row r="388" spans="1:37" ht="20.100000000000001" customHeight="1">
      <c r="A388" s="482"/>
      <c r="B388" s="482"/>
      <c r="C388" s="482"/>
      <c r="D388" s="482"/>
      <c r="E388" s="482"/>
      <c r="F388" s="482"/>
      <c r="G388" s="482"/>
      <c r="H388" s="482"/>
      <c r="I388" s="482"/>
      <c r="J388" s="482"/>
      <c r="K388" s="482"/>
      <c r="L388" s="482"/>
      <c r="M388" s="482"/>
      <c r="N388" s="482"/>
      <c r="O388" s="482"/>
      <c r="P388" s="482"/>
      <c r="Q388" s="482"/>
      <c r="R388" s="482"/>
      <c r="S388" s="482"/>
      <c r="T388" s="482"/>
      <c r="U388" s="482"/>
      <c r="V388" s="482"/>
      <c r="W388" s="482"/>
      <c r="X388" s="478"/>
      <c r="Y388" s="478"/>
      <c r="Z388" s="478"/>
      <c r="AA388" s="478"/>
      <c r="AB388" s="241"/>
      <c r="AC388" s="241"/>
      <c r="AD388" s="241"/>
      <c r="AE388" s="241"/>
      <c r="AF388" s="241"/>
      <c r="AG388" s="241"/>
    </row>
    <row r="389" spans="1:37" ht="12.45" customHeight="1">
      <c r="A389" s="1014" t="s">
        <v>3917</v>
      </c>
      <c r="B389" s="1015"/>
      <c r="C389" s="1015"/>
      <c r="D389" s="1015"/>
      <c r="E389" s="1015"/>
      <c r="F389" s="1015"/>
      <c r="G389" s="1015"/>
      <c r="H389" s="1016"/>
      <c r="I389" s="1017"/>
      <c r="J389" s="1018"/>
      <c r="K389" s="1018"/>
      <c r="L389" s="1018"/>
      <c r="M389" s="1018"/>
      <c r="N389" s="1018"/>
      <c r="O389" s="1018"/>
      <c r="P389" s="1018"/>
      <c r="Q389" s="1018"/>
      <c r="R389" s="1018"/>
      <c r="S389" s="1018"/>
      <c r="T389" s="1018"/>
      <c r="U389" s="1018"/>
      <c r="V389" s="1018"/>
      <c r="W389" s="1018"/>
      <c r="X389" s="1018"/>
      <c r="Y389" s="1018"/>
      <c r="Z389" s="1018"/>
      <c r="AA389" s="1019"/>
    </row>
    <row r="390" spans="1:37" ht="22.5" customHeight="1">
      <c r="A390" s="1020" t="s">
        <v>8</v>
      </c>
      <c r="B390" s="1021"/>
      <c r="C390" s="1021"/>
      <c r="D390" s="1021"/>
      <c r="E390" s="1021"/>
      <c r="F390" s="1021"/>
      <c r="G390" s="1021"/>
      <c r="H390" s="1022"/>
      <c r="I390" s="1023"/>
      <c r="J390" s="1024"/>
      <c r="K390" s="1024"/>
      <c r="L390" s="1025"/>
      <c r="M390" s="1025"/>
      <c r="N390" s="1024"/>
      <c r="O390" s="1025"/>
      <c r="P390" s="1025"/>
      <c r="Q390" s="1024"/>
      <c r="R390" s="1024"/>
      <c r="S390" s="1024"/>
      <c r="T390" s="1024"/>
      <c r="U390" s="1024"/>
      <c r="V390" s="1024"/>
      <c r="W390" s="1024"/>
      <c r="X390" s="1024"/>
      <c r="Y390" s="1024"/>
      <c r="Z390" s="1024"/>
      <c r="AA390" s="1026"/>
      <c r="AC390" s="236" t="s">
        <v>6684</v>
      </c>
    </row>
    <row r="391" spans="1:37" ht="25.2" customHeight="1">
      <c r="A391" s="1027" t="s">
        <v>23</v>
      </c>
      <c r="B391" s="1028"/>
      <c r="C391" s="1028"/>
      <c r="D391" s="1028"/>
      <c r="E391" s="1028"/>
      <c r="F391" s="1028"/>
      <c r="G391" s="1028"/>
      <c r="H391" s="1029"/>
      <c r="I391" s="972" t="s">
        <v>3918</v>
      </c>
      <c r="J391" s="973"/>
      <c r="K391" s="973"/>
      <c r="L391" s="975"/>
      <c r="M391" s="977"/>
      <c r="N391" s="239" t="s">
        <v>3919</v>
      </c>
      <c r="O391" s="975"/>
      <c r="P391" s="977"/>
      <c r="Q391" s="973"/>
      <c r="R391" s="973"/>
      <c r="S391" s="973"/>
      <c r="T391" s="973"/>
      <c r="U391" s="973"/>
      <c r="V391" s="973"/>
      <c r="W391" s="973"/>
      <c r="X391" s="973"/>
      <c r="Y391" s="973"/>
      <c r="Z391" s="973"/>
      <c r="AA391" s="974"/>
    </row>
    <row r="392" spans="1:37" ht="25.2" customHeight="1">
      <c r="A392" s="1030"/>
      <c r="B392" s="1025"/>
      <c r="C392" s="1025"/>
      <c r="D392" s="1025"/>
      <c r="E392" s="1025"/>
      <c r="F392" s="1025"/>
      <c r="G392" s="1025"/>
      <c r="H392" s="1031"/>
      <c r="I392" s="972" t="s">
        <v>3920</v>
      </c>
      <c r="J392" s="973"/>
      <c r="K392" s="973"/>
      <c r="L392" s="975"/>
      <c r="M392" s="976"/>
      <c r="N392" s="976"/>
      <c r="O392" s="976"/>
      <c r="P392" s="977"/>
      <c r="Q392" s="972" t="s">
        <v>3921</v>
      </c>
      <c r="R392" s="973"/>
      <c r="S392" s="974"/>
      <c r="T392" s="975"/>
      <c r="U392" s="976"/>
      <c r="V392" s="976"/>
      <c r="W392" s="976"/>
      <c r="X392" s="976"/>
      <c r="Y392" s="976"/>
      <c r="Z392" s="976"/>
      <c r="AA392" s="977"/>
    </row>
    <row r="393" spans="1:37" ht="25.2" customHeight="1">
      <c r="A393" s="1030"/>
      <c r="B393" s="1025"/>
      <c r="C393" s="1025"/>
      <c r="D393" s="1025"/>
      <c r="E393" s="1025"/>
      <c r="F393" s="1025"/>
      <c r="G393" s="1025"/>
      <c r="H393" s="1031"/>
      <c r="I393" s="972" t="s">
        <v>3922</v>
      </c>
      <c r="J393" s="973"/>
      <c r="K393" s="973"/>
      <c r="L393" s="978"/>
      <c r="M393" s="979"/>
      <c r="N393" s="979"/>
      <c r="O393" s="979"/>
      <c r="P393" s="980"/>
      <c r="Q393" s="972" t="s">
        <v>3923</v>
      </c>
      <c r="R393" s="973"/>
      <c r="S393" s="974"/>
      <c r="T393" s="975"/>
      <c r="U393" s="976"/>
      <c r="V393" s="976"/>
      <c r="W393" s="976"/>
      <c r="X393" s="976"/>
      <c r="Y393" s="976"/>
      <c r="Z393" s="976"/>
      <c r="AA393" s="977"/>
    </row>
    <row r="394" spans="1:37" ht="25.2" customHeight="1">
      <c r="A394" s="1023"/>
      <c r="B394" s="1024"/>
      <c r="C394" s="1024"/>
      <c r="D394" s="1024"/>
      <c r="E394" s="1024"/>
      <c r="F394" s="1024"/>
      <c r="G394" s="1024"/>
      <c r="H394" s="1026"/>
      <c r="I394" s="972" t="s">
        <v>3924</v>
      </c>
      <c r="J394" s="973"/>
      <c r="K394" s="973"/>
      <c r="L394" s="981"/>
      <c r="M394" s="981"/>
      <c r="N394" s="981"/>
      <c r="O394" s="981"/>
      <c r="P394" s="981"/>
      <c r="Q394" s="981"/>
      <c r="R394" s="981"/>
      <c r="S394" s="981"/>
      <c r="T394" s="981"/>
      <c r="U394" s="981"/>
      <c r="V394" s="981"/>
      <c r="W394" s="981"/>
      <c r="X394" s="981"/>
      <c r="Y394" s="981"/>
      <c r="Z394" s="981"/>
      <c r="AA394" s="981"/>
    </row>
    <row r="395" spans="1:37" ht="30" customHeight="1">
      <c r="A395" s="982" t="s">
        <v>3925</v>
      </c>
      <c r="B395" s="983"/>
      <c r="C395" s="983"/>
      <c r="D395" s="983"/>
      <c r="E395" s="983"/>
      <c r="F395" s="983"/>
      <c r="G395" s="983"/>
      <c r="H395" s="984"/>
      <c r="I395" s="444"/>
      <c r="J395" s="445"/>
      <c r="K395" s="446" t="s">
        <v>388</v>
      </c>
      <c r="L395" s="447"/>
      <c r="M395" s="448" t="s">
        <v>112</v>
      </c>
      <c r="N395" s="449"/>
      <c r="O395" s="450"/>
      <c r="U395" s="451"/>
      <c r="V395" s="451"/>
      <c r="W395" s="451"/>
      <c r="X395" s="451"/>
      <c r="Y395" s="451"/>
      <c r="Z395" s="451"/>
      <c r="AA395" s="452"/>
      <c r="AK395" s="240"/>
    </row>
    <row r="396" spans="1:37" ht="15" customHeight="1">
      <c r="A396" s="985"/>
      <c r="B396" s="986"/>
      <c r="C396" s="986"/>
      <c r="D396" s="986"/>
      <c r="E396" s="986"/>
      <c r="F396" s="986"/>
      <c r="G396" s="986"/>
      <c r="H396" s="987"/>
      <c r="I396" s="453" t="s">
        <v>3926</v>
      </c>
      <c r="J396" s="454"/>
      <c r="K396" s="454"/>
      <c r="L396" s="454"/>
      <c r="M396" s="454"/>
      <c r="N396" s="454"/>
      <c r="O396" s="454"/>
      <c r="P396" s="454"/>
      <c r="Q396" s="454"/>
      <c r="R396" s="449"/>
      <c r="S396" s="455"/>
      <c r="T396" s="456"/>
      <c r="U396" s="457"/>
      <c r="V396" s="458"/>
      <c r="W396" s="459" t="s">
        <v>388</v>
      </c>
      <c r="X396" s="460"/>
      <c r="Y396" s="461" t="s">
        <v>112</v>
      </c>
      <c r="Z396" s="461"/>
      <c r="AA396" s="462"/>
    </row>
    <row r="397" spans="1:37" ht="15" customHeight="1">
      <c r="A397" s="988"/>
      <c r="B397" s="989"/>
      <c r="C397" s="989"/>
      <c r="D397" s="989"/>
      <c r="E397" s="989"/>
      <c r="F397" s="989"/>
      <c r="G397" s="989"/>
      <c r="H397" s="990"/>
      <c r="I397" s="463" t="s">
        <v>3927</v>
      </c>
      <c r="J397" s="464"/>
      <c r="K397" s="464"/>
      <c r="L397" s="464"/>
      <c r="M397" s="464"/>
      <c r="N397" s="464"/>
      <c r="O397" s="464"/>
      <c r="P397" s="464"/>
      <c r="Q397" s="464"/>
      <c r="R397" s="465"/>
      <c r="S397" s="466"/>
      <c r="T397" s="467"/>
      <c r="U397" s="468"/>
      <c r="V397" s="469"/>
      <c r="W397" s="464" t="s">
        <v>388</v>
      </c>
      <c r="X397" s="470"/>
      <c r="Y397" s="466" t="s">
        <v>112</v>
      </c>
      <c r="Z397" s="466"/>
      <c r="AA397" s="471"/>
    </row>
    <row r="398" spans="1:37" ht="18" customHeight="1">
      <c r="A398" s="991" t="s">
        <v>3928</v>
      </c>
      <c r="B398" s="992"/>
      <c r="C398" s="992"/>
      <c r="D398" s="992"/>
      <c r="E398" s="992"/>
      <c r="F398" s="992"/>
      <c r="G398" s="992"/>
      <c r="H398" s="993"/>
      <c r="I398" s="472" t="s">
        <v>3783</v>
      </c>
      <c r="J398" s="473" t="s">
        <v>3929</v>
      </c>
      <c r="K398" s="474"/>
      <c r="L398" s="474"/>
      <c r="M398" s="474"/>
      <c r="N398" s="472" t="s">
        <v>3783</v>
      </c>
      <c r="O398" s="473" t="s">
        <v>3930</v>
      </c>
      <c r="P398" s="474"/>
      <c r="Q398" s="474"/>
      <c r="S398" s="461" t="s">
        <v>3935</v>
      </c>
      <c r="T398" s="472" t="s">
        <v>3783</v>
      </c>
      <c r="U398" s="461" t="s">
        <v>3936</v>
      </c>
      <c r="W398" s="473"/>
      <c r="X398" s="474"/>
      <c r="Y398" s="474"/>
      <c r="Z398" s="474"/>
      <c r="AA398" s="475"/>
      <c r="AG398" s="243"/>
    </row>
    <row r="399" spans="1:37" ht="15" customHeight="1">
      <c r="A399" s="994" t="s">
        <v>3931</v>
      </c>
      <c r="B399" s="995"/>
      <c r="C399" s="995"/>
      <c r="D399" s="995"/>
      <c r="E399" s="995"/>
      <c r="F399" s="995"/>
      <c r="G399" s="995"/>
      <c r="H399" s="996"/>
      <c r="I399" s="1000" t="s">
        <v>3932</v>
      </c>
      <c r="J399" s="1001"/>
      <c r="K399" s="1004"/>
      <c r="L399" s="1005"/>
      <c r="M399" s="1005"/>
      <c r="N399" s="1005"/>
      <c r="O399" s="1005"/>
      <c r="P399" s="1005"/>
      <c r="Q399" s="1006"/>
      <c r="R399" s="1006"/>
      <c r="S399" s="1006"/>
      <c r="T399" s="1007"/>
      <c r="U399" s="1008" t="s">
        <v>3933</v>
      </c>
      <c r="V399" s="1008"/>
      <c r="W399" s="1008"/>
      <c r="X399" s="1008"/>
      <c r="Y399" s="1008"/>
      <c r="Z399" s="1008"/>
      <c r="AA399" s="1009"/>
    </row>
    <row r="400" spans="1:37" ht="15" customHeight="1">
      <c r="A400" s="997"/>
      <c r="B400" s="998"/>
      <c r="C400" s="998"/>
      <c r="D400" s="998"/>
      <c r="E400" s="998"/>
      <c r="F400" s="998"/>
      <c r="G400" s="998"/>
      <c r="H400" s="999"/>
      <c r="I400" s="1002"/>
      <c r="J400" s="1003"/>
      <c r="K400" s="1004"/>
      <c r="L400" s="1005"/>
      <c r="M400" s="1005"/>
      <c r="N400" s="1005"/>
      <c r="O400" s="1005"/>
      <c r="P400" s="1005"/>
      <c r="Q400" s="1006"/>
      <c r="R400" s="1006"/>
      <c r="S400" s="1006"/>
      <c r="T400" s="1007"/>
      <c r="U400" s="1010"/>
      <c r="V400" s="1010"/>
      <c r="W400" s="1010"/>
      <c r="X400" s="1010"/>
      <c r="Y400" s="1010"/>
      <c r="Z400" s="1010"/>
      <c r="AA400" s="1011"/>
      <c r="AB400" s="241"/>
      <c r="AC400" s="241"/>
      <c r="AD400" s="241"/>
      <c r="AE400" s="241"/>
      <c r="AF400" s="241"/>
      <c r="AG400" s="241"/>
    </row>
    <row r="401" spans="1:37" ht="15" customHeight="1">
      <c r="A401" s="994" t="s">
        <v>3934</v>
      </c>
      <c r="B401" s="995"/>
      <c r="C401" s="995"/>
      <c r="D401" s="995"/>
      <c r="E401" s="995"/>
      <c r="F401" s="995"/>
      <c r="G401" s="995"/>
      <c r="H401" s="996"/>
      <c r="I401" s="968"/>
      <c r="J401" s="969"/>
      <c r="K401" s="1012"/>
      <c r="L401" s="1012" t="s">
        <v>12</v>
      </c>
      <c r="M401" s="1012"/>
      <c r="N401" s="1012" t="s">
        <v>11</v>
      </c>
      <c r="O401" s="1012"/>
      <c r="P401" s="1012" t="s">
        <v>227</v>
      </c>
      <c r="R401" s="476"/>
      <c r="S401" s="476"/>
      <c r="T401" s="476"/>
      <c r="U401" s="476"/>
      <c r="V401" s="476"/>
      <c r="W401" s="476"/>
      <c r="X401" s="476"/>
      <c r="Y401" s="476"/>
      <c r="Z401" s="476"/>
      <c r="AA401" s="477"/>
      <c r="AB401" s="241"/>
      <c r="AC401" s="241"/>
      <c r="AD401" s="241"/>
      <c r="AE401" s="241"/>
      <c r="AF401" s="241"/>
      <c r="AG401" s="241"/>
    </row>
    <row r="402" spans="1:37" ht="15" customHeight="1">
      <c r="A402" s="997"/>
      <c r="B402" s="998"/>
      <c r="C402" s="998"/>
      <c r="D402" s="998"/>
      <c r="E402" s="998"/>
      <c r="F402" s="998"/>
      <c r="G402" s="998"/>
      <c r="H402" s="999"/>
      <c r="I402" s="970"/>
      <c r="J402" s="971"/>
      <c r="K402" s="1013"/>
      <c r="L402" s="1013"/>
      <c r="M402" s="1013"/>
      <c r="N402" s="1013"/>
      <c r="O402" s="1013"/>
      <c r="P402" s="1013"/>
      <c r="Q402" s="481"/>
      <c r="R402" s="479"/>
      <c r="S402" s="479"/>
      <c r="T402" s="479"/>
      <c r="U402" s="479"/>
      <c r="V402" s="479"/>
      <c r="W402" s="479"/>
      <c r="X402" s="479"/>
      <c r="Y402" s="479"/>
      <c r="Z402" s="479"/>
      <c r="AA402" s="480"/>
      <c r="AB402" s="241"/>
      <c r="AC402" s="241"/>
      <c r="AD402" s="241"/>
      <c r="AE402" s="241"/>
      <c r="AF402" s="241"/>
      <c r="AG402" s="241"/>
    </row>
    <row r="403" spans="1:37" ht="20.100000000000001" customHeight="1">
      <c r="A403" s="482"/>
      <c r="B403" s="482"/>
      <c r="C403" s="482"/>
      <c r="D403" s="482"/>
      <c r="E403" s="482"/>
      <c r="F403" s="482"/>
      <c r="G403" s="482"/>
      <c r="H403" s="482"/>
      <c r="I403" s="482"/>
      <c r="J403" s="482"/>
      <c r="K403" s="482"/>
      <c r="L403" s="482"/>
      <c r="M403" s="482"/>
      <c r="N403" s="482"/>
      <c r="O403" s="482"/>
      <c r="P403" s="482"/>
      <c r="Q403" s="482"/>
      <c r="R403" s="482"/>
      <c r="S403" s="482"/>
      <c r="T403" s="482"/>
      <c r="U403" s="482"/>
      <c r="V403" s="482"/>
      <c r="W403" s="482"/>
      <c r="X403" s="482"/>
      <c r="Y403" s="482"/>
      <c r="Z403" s="482"/>
      <c r="AA403" s="482"/>
      <c r="AB403" s="241"/>
      <c r="AC403" s="241"/>
      <c r="AD403" s="241"/>
      <c r="AE403" s="241"/>
      <c r="AF403" s="241"/>
      <c r="AG403" s="241"/>
    </row>
    <row r="404" spans="1:37" ht="18" customHeight="1">
      <c r="B404" s="437" t="s">
        <v>3937</v>
      </c>
      <c r="C404" s="243" t="s">
        <v>16092</v>
      </c>
      <c r="E404" s="243"/>
      <c r="F404" s="243"/>
      <c r="G404" s="243"/>
      <c r="H404" s="243"/>
      <c r="I404" s="483"/>
      <c r="J404" s="483"/>
      <c r="K404" s="483"/>
      <c r="L404" s="483"/>
      <c r="M404" s="483"/>
      <c r="N404" s="483"/>
      <c r="O404" s="483"/>
      <c r="P404" s="483"/>
      <c r="Q404" s="483"/>
      <c r="R404" s="484"/>
      <c r="S404" s="483"/>
      <c r="T404" s="483"/>
      <c r="U404" s="483"/>
      <c r="V404" s="483"/>
      <c r="W404" s="243"/>
      <c r="X404" s="243"/>
      <c r="Y404" s="243"/>
      <c r="Z404" s="243"/>
      <c r="AA404" s="243"/>
      <c r="AB404" s="243"/>
      <c r="AE404" s="244"/>
    </row>
    <row r="405" spans="1:37" ht="30" customHeight="1">
      <c r="B405" s="485" t="s">
        <v>3938</v>
      </c>
      <c r="C405" s="1032" t="s">
        <v>16093</v>
      </c>
      <c r="D405" s="1032"/>
      <c r="E405" s="1032"/>
      <c r="F405" s="1032"/>
      <c r="G405" s="1032"/>
      <c r="H405" s="1032"/>
      <c r="I405" s="1032"/>
      <c r="J405" s="1032"/>
      <c r="K405" s="1032"/>
      <c r="L405" s="1032"/>
      <c r="M405" s="1032"/>
      <c r="N405" s="1032"/>
      <c r="O405" s="1032"/>
      <c r="P405" s="1032"/>
      <c r="Q405" s="1032"/>
      <c r="R405" s="1032"/>
      <c r="S405" s="1032"/>
      <c r="T405" s="1032"/>
      <c r="U405" s="1032"/>
      <c r="V405" s="1032"/>
      <c r="W405" s="1032"/>
      <c r="X405" s="1032"/>
      <c r="Y405" s="1032"/>
      <c r="Z405" s="1032"/>
      <c r="AA405" s="1032"/>
      <c r="AE405" s="244"/>
    </row>
    <row r="406" spans="1:37" ht="7.95" customHeight="1">
      <c r="D406" s="486"/>
      <c r="E406" s="486"/>
      <c r="F406" s="486"/>
      <c r="G406" s="486"/>
      <c r="H406" s="486"/>
      <c r="I406" s="486"/>
      <c r="J406" s="486"/>
      <c r="K406" s="486"/>
      <c r="L406" s="486"/>
      <c r="M406" s="486"/>
      <c r="N406" s="486"/>
      <c r="O406" s="486"/>
      <c r="P406" s="486"/>
      <c r="Q406" s="486"/>
      <c r="R406" s="486"/>
      <c r="S406" s="486"/>
      <c r="T406" s="486"/>
      <c r="U406" s="486"/>
      <c r="V406" s="486"/>
      <c r="W406" s="486"/>
      <c r="X406" s="486"/>
      <c r="Y406" s="486"/>
      <c r="Z406" s="486"/>
      <c r="AA406" s="486"/>
    </row>
    <row r="407" spans="1:37" ht="25.35" customHeight="1">
      <c r="A407" s="441" t="s">
        <v>3939</v>
      </c>
      <c r="H407" s="442"/>
      <c r="I407" s="442"/>
      <c r="V407" s="442"/>
      <c r="W407" s="442"/>
      <c r="X407" s="442"/>
      <c r="Y407" s="442"/>
      <c r="Z407" s="442"/>
      <c r="AA407" s="442"/>
    </row>
    <row r="408" spans="1:37" ht="12.45" customHeight="1">
      <c r="A408" s="1014" t="s">
        <v>3917</v>
      </c>
      <c r="B408" s="1015"/>
      <c r="C408" s="1015"/>
      <c r="D408" s="1015"/>
      <c r="E408" s="1015"/>
      <c r="F408" s="1015"/>
      <c r="G408" s="1015"/>
      <c r="H408" s="1016"/>
      <c r="I408" s="1017"/>
      <c r="J408" s="1018"/>
      <c r="K408" s="1018"/>
      <c r="L408" s="1018"/>
      <c r="M408" s="1018"/>
      <c r="N408" s="1018"/>
      <c r="O408" s="1018"/>
      <c r="P408" s="1018"/>
      <c r="Q408" s="1018"/>
      <c r="R408" s="1018"/>
      <c r="S408" s="1018"/>
      <c r="T408" s="1018"/>
      <c r="U408" s="1018"/>
      <c r="V408" s="1018"/>
      <c r="W408" s="1018"/>
      <c r="X408" s="1018"/>
      <c r="Y408" s="1018"/>
      <c r="Z408" s="1018"/>
      <c r="AA408" s="1019"/>
    </row>
    <row r="409" spans="1:37" ht="22.5" customHeight="1">
      <c r="A409" s="1020" t="s">
        <v>8</v>
      </c>
      <c r="B409" s="1021"/>
      <c r="C409" s="1021"/>
      <c r="D409" s="1021"/>
      <c r="E409" s="1021"/>
      <c r="F409" s="1021"/>
      <c r="G409" s="1021"/>
      <c r="H409" s="1022"/>
      <c r="I409" s="1023"/>
      <c r="J409" s="1024"/>
      <c r="K409" s="1024"/>
      <c r="L409" s="1025"/>
      <c r="M409" s="1025"/>
      <c r="N409" s="1024"/>
      <c r="O409" s="1025"/>
      <c r="P409" s="1025"/>
      <c r="Q409" s="1024"/>
      <c r="R409" s="1024"/>
      <c r="S409" s="1024"/>
      <c r="T409" s="1024"/>
      <c r="U409" s="1024"/>
      <c r="V409" s="1024"/>
      <c r="W409" s="1024"/>
      <c r="X409" s="1024"/>
      <c r="Y409" s="1024"/>
      <c r="Z409" s="1024"/>
      <c r="AA409" s="1026"/>
      <c r="AC409" s="236" t="s">
        <v>6683</v>
      </c>
    </row>
    <row r="410" spans="1:37" ht="25.2" customHeight="1">
      <c r="A410" s="1027" t="s">
        <v>23</v>
      </c>
      <c r="B410" s="1028"/>
      <c r="C410" s="1028"/>
      <c r="D410" s="1028"/>
      <c r="E410" s="1028"/>
      <c r="F410" s="1028"/>
      <c r="G410" s="1028"/>
      <c r="H410" s="1029"/>
      <c r="I410" s="972" t="s">
        <v>3918</v>
      </c>
      <c r="J410" s="973"/>
      <c r="K410" s="973"/>
      <c r="L410" s="975"/>
      <c r="M410" s="977"/>
      <c r="N410" s="239" t="s">
        <v>3919</v>
      </c>
      <c r="O410" s="975"/>
      <c r="P410" s="977"/>
      <c r="Q410" s="973"/>
      <c r="R410" s="973"/>
      <c r="S410" s="973"/>
      <c r="T410" s="973"/>
      <c r="U410" s="973"/>
      <c r="V410" s="973"/>
      <c r="W410" s="973"/>
      <c r="X410" s="973"/>
      <c r="Y410" s="973"/>
      <c r="Z410" s="973"/>
      <c r="AA410" s="974"/>
    </row>
    <row r="411" spans="1:37" ht="25.2" customHeight="1">
      <c r="A411" s="1030"/>
      <c r="B411" s="1025"/>
      <c r="C411" s="1025"/>
      <c r="D411" s="1025"/>
      <c r="E411" s="1025"/>
      <c r="F411" s="1025"/>
      <c r="G411" s="1025"/>
      <c r="H411" s="1031"/>
      <c r="I411" s="972" t="s">
        <v>3920</v>
      </c>
      <c r="J411" s="973"/>
      <c r="K411" s="973"/>
      <c r="L411" s="975"/>
      <c r="M411" s="976"/>
      <c r="N411" s="976"/>
      <c r="O411" s="976"/>
      <c r="P411" s="977"/>
      <c r="Q411" s="972" t="s">
        <v>3921</v>
      </c>
      <c r="R411" s="973"/>
      <c r="S411" s="974"/>
      <c r="T411" s="975"/>
      <c r="U411" s="976"/>
      <c r="V411" s="976"/>
      <c r="W411" s="976"/>
      <c r="X411" s="976"/>
      <c r="Y411" s="976"/>
      <c r="Z411" s="976"/>
      <c r="AA411" s="977"/>
    </row>
    <row r="412" spans="1:37" ht="25.2" customHeight="1">
      <c r="A412" s="1030"/>
      <c r="B412" s="1025"/>
      <c r="C412" s="1025"/>
      <c r="D412" s="1025"/>
      <c r="E412" s="1025"/>
      <c r="F412" s="1025"/>
      <c r="G412" s="1025"/>
      <c r="H412" s="1031"/>
      <c r="I412" s="972" t="s">
        <v>3922</v>
      </c>
      <c r="J412" s="973"/>
      <c r="K412" s="973"/>
      <c r="L412" s="978"/>
      <c r="M412" s="979"/>
      <c r="N412" s="979"/>
      <c r="O412" s="979"/>
      <c r="P412" s="980"/>
      <c r="Q412" s="972" t="s">
        <v>3923</v>
      </c>
      <c r="R412" s="973"/>
      <c r="S412" s="974"/>
      <c r="T412" s="975"/>
      <c r="U412" s="976"/>
      <c r="V412" s="976"/>
      <c r="W412" s="976"/>
      <c r="X412" s="976"/>
      <c r="Y412" s="976"/>
      <c r="Z412" s="976"/>
      <c r="AA412" s="977"/>
    </row>
    <row r="413" spans="1:37" ht="25.2" customHeight="1">
      <c r="A413" s="1023"/>
      <c r="B413" s="1024"/>
      <c r="C413" s="1024"/>
      <c r="D413" s="1024"/>
      <c r="E413" s="1024"/>
      <c r="F413" s="1024"/>
      <c r="G413" s="1024"/>
      <c r="H413" s="1026"/>
      <c r="I413" s="972" t="s">
        <v>3924</v>
      </c>
      <c r="J413" s="973"/>
      <c r="K413" s="973"/>
      <c r="L413" s="981"/>
      <c r="M413" s="981"/>
      <c r="N413" s="981"/>
      <c r="O413" s="981"/>
      <c r="P413" s="981"/>
      <c r="Q413" s="981"/>
      <c r="R413" s="981"/>
      <c r="S413" s="981"/>
      <c r="T413" s="981"/>
      <c r="U413" s="981"/>
      <c r="V413" s="981"/>
      <c r="W413" s="981"/>
      <c r="X413" s="981"/>
      <c r="Y413" s="981"/>
      <c r="Z413" s="981"/>
      <c r="AA413" s="981"/>
    </row>
    <row r="414" spans="1:37" ht="30" customHeight="1">
      <c r="A414" s="982" t="s">
        <v>3925</v>
      </c>
      <c r="B414" s="983"/>
      <c r="C414" s="983"/>
      <c r="D414" s="983"/>
      <c r="E414" s="983"/>
      <c r="F414" s="983"/>
      <c r="G414" s="983"/>
      <c r="H414" s="984"/>
      <c r="I414" s="444"/>
      <c r="J414" s="445"/>
      <c r="K414" s="446" t="s">
        <v>388</v>
      </c>
      <c r="L414" s="447"/>
      <c r="M414" s="448" t="s">
        <v>112</v>
      </c>
      <c r="N414" s="449"/>
      <c r="O414" s="450"/>
      <c r="U414" s="451"/>
      <c r="V414" s="451"/>
      <c r="W414" s="451"/>
      <c r="X414" s="451"/>
      <c r="Y414" s="451"/>
      <c r="Z414" s="451"/>
      <c r="AA414" s="452"/>
      <c r="AK414" s="240"/>
    </row>
    <row r="415" spans="1:37" ht="15" customHeight="1">
      <c r="A415" s="985"/>
      <c r="B415" s="986"/>
      <c r="C415" s="986"/>
      <c r="D415" s="986"/>
      <c r="E415" s="986"/>
      <c r="F415" s="986"/>
      <c r="G415" s="986"/>
      <c r="H415" s="987"/>
      <c r="I415" s="453" t="s">
        <v>3926</v>
      </c>
      <c r="J415" s="454"/>
      <c r="K415" s="454"/>
      <c r="L415" s="454"/>
      <c r="M415" s="454"/>
      <c r="N415" s="454"/>
      <c r="O415" s="454"/>
      <c r="P415" s="454"/>
      <c r="Q415" s="454"/>
      <c r="R415" s="449"/>
      <c r="S415" s="455"/>
      <c r="T415" s="456"/>
      <c r="U415" s="457"/>
      <c r="V415" s="458"/>
      <c r="W415" s="459" t="s">
        <v>388</v>
      </c>
      <c r="X415" s="460"/>
      <c r="Y415" s="461" t="s">
        <v>112</v>
      </c>
      <c r="Z415" s="461"/>
      <c r="AA415" s="462"/>
    </row>
    <row r="416" spans="1:37" ht="15" customHeight="1">
      <c r="A416" s="988"/>
      <c r="B416" s="989"/>
      <c r="C416" s="989"/>
      <c r="D416" s="989"/>
      <c r="E416" s="989"/>
      <c r="F416" s="989"/>
      <c r="G416" s="989"/>
      <c r="H416" s="990"/>
      <c r="I416" s="463" t="s">
        <v>3927</v>
      </c>
      <c r="J416" s="464"/>
      <c r="K416" s="464"/>
      <c r="L416" s="464"/>
      <c r="M416" s="464"/>
      <c r="N416" s="464"/>
      <c r="O416" s="464"/>
      <c r="P416" s="464"/>
      <c r="Q416" s="464"/>
      <c r="R416" s="465"/>
      <c r="S416" s="466"/>
      <c r="T416" s="467"/>
      <c r="U416" s="468"/>
      <c r="V416" s="469"/>
      <c r="W416" s="464" t="s">
        <v>388</v>
      </c>
      <c r="X416" s="470"/>
      <c r="Y416" s="466" t="s">
        <v>112</v>
      </c>
      <c r="Z416" s="466"/>
      <c r="AA416" s="471"/>
    </row>
    <row r="417" spans="1:37" ht="18" customHeight="1">
      <c r="A417" s="991" t="s">
        <v>3928</v>
      </c>
      <c r="B417" s="992"/>
      <c r="C417" s="992"/>
      <c r="D417" s="992"/>
      <c r="E417" s="992"/>
      <c r="F417" s="992"/>
      <c r="G417" s="992"/>
      <c r="H417" s="993"/>
      <c r="I417" s="472" t="s">
        <v>3783</v>
      </c>
      <c r="J417" s="473" t="s">
        <v>3929</v>
      </c>
      <c r="K417" s="474"/>
      <c r="L417" s="474"/>
      <c r="M417" s="474"/>
      <c r="N417" s="472" t="s">
        <v>3783</v>
      </c>
      <c r="O417" s="473" t="s">
        <v>3930</v>
      </c>
      <c r="P417" s="474"/>
      <c r="Q417" s="474"/>
      <c r="S417" s="461" t="s">
        <v>3935</v>
      </c>
      <c r="T417" s="472" t="s">
        <v>3783</v>
      </c>
      <c r="U417" s="461" t="s">
        <v>3936</v>
      </c>
      <c r="W417" s="473"/>
      <c r="X417" s="474"/>
      <c r="Y417" s="474"/>
      <c r="Z417" s="474"/>
      <c r="AA417" s="475"/>
      <c r="AG417" s="243"/>
    </row>
    <row r="418" spans="1:37" ht="15" customHeight="1">
      <c r="A418" s="994" t="s">
        <v>3931</v>
      </c>
      <c r="B418" s="995"/>
      <c r="C418" s="995"/>
      <c r="D418" s="995"/>
      <c r="E418" s="995"/>
      <c r="F418" s="995"/>
      <c r="G418" s="995"/>
      <c r="H418" s="996"/>
      <c r="I418" s="1000" t="s">
        <v>3932</v>
      </c>
      <c r="J418" s="1001"/>
      <c r="K418" s="1004"/>
      <c r="L418" s="1005"/>
      <c r="M418" s="1005"/>
      <c r="N418" s="1005"/>
      <c r="O418" s="1005"/>
      <c r="P418" s="1005"/>
      <c r="Q418" s="1006"/>
      <c r="R418" s="1006"/>
      <c r="S418" s="1006"/>
      <c r="T418" s="1007"/>
      <c r="U418" s="1008" t="s">
        <v>3933</v>
      </c>
      <c r="V418" s="1008"/>
      <c r="W418" s="1008"/>
      <c r="X418" s="1008"/>
      <c r="Y418" s="1008"/>
      <c r="Z418" s="1008"/>
      <c r="AA418" s="1009"/>
    </row>
    <row r="419" spans="1:37" ht="15" customHeight="1">
      <c r="A419" s="997"/>
      <c r="B419" s="998"/>
      <c r="C419" s="998"/>
      <c r="D419" s="998"/>
      <c r="E419" s="998"/>
      <c r="F419" s="998"/>
      <c r="G419" s="998"/>
      <c r="H419" s="999"/>
      <c r="I419" s="1002"/>
      <c r="J419" s="1003"/>
      <c r="K419" s="1004"/>
      <c r="L419" s="1005"/>
      <c r="M419" s="1005"/>
      <c r="N419" s="1005"/>
      <c r="O419" s="1005"/>
      <c r="P419" s="1005"/>
      <c r="Q419" s="1006"/>
      <c r="R419" s="1006"/>
      <c r="S419" s="1006"/>
      <c r="T419" s="1007"/>
      <c r="U419" s="1010"/>
      <c r="V419" s="1010"/>
      <c r="W419" s="1010"/>
      <c r="X419" s="1010"/>
      <c r="Y419" s="1010"/>
      <c r="Z419" s="1010"/>
      <c r="AA419" s="1011"/>
      <c r="AB419" s="241"/>
      <c r="AC419" s="241"/>
      <c r="AD419" s="241"/>
      <c r="AE419" s="241"/>
      <c r="AF419" s="241"/>
      <c r="AG419" s="241"/>
    </row>
    <row r="420" spans="1:37" ht="15" customHeight="1">
      <c r="A420" s="994" t="s">
        <v>3934</v>
      </c>
      <c r="B420" s="995"/>
      <c r="C420" s="995"/>
      <c r="D420" s="995"/>
      <c r="E420" s="995"/>
      <c r="F420" s="995"/>
      <c r="G420" s="995"/>
      <c r="H420" s="996"/>
      <c r="I420" s="968"/>
      <c r="J420" s="969"/>
      <c r="K420" s="1012"/>
      <c r="L420" s="1012" t="s">
        <v>12</v>
      </c>
      <c r="M420" s="1012"/>
      <c r="N420" s="1012" t="s">
        <v>11</v>
      </c>
      <c r="O420" s="1012"/>
      <c r="P420" s="1012" t="s">
        <v>227</v>
      </c>
      <c r="R420" s="476"/>
      <c r="S420" s="476"/>
      <c r="T420" s="476"/>
      <c r="U420" s="476"/>
      <c r="V420" s="476"/>
      <c r="W420" s="476"/>
      <c r="X420" s="476"/>
      <c r="Y420" s="476"/>
      <c r="Z420" s="476"/>
      <c r="AA420" s="477"/>
      <c r="AB420" s="241"/>
      <c r="AC420" s="241"/>
      <c r="AD420" s="241"/>
      <c r="AE420" s="241"/>
      <c r="AF420" s="241"/>
      <c r="AG420" s="241"/>
    </row>
    <row r="421" spans="1:37" ht="15" customHeight="1">
      <c r="A421" s="997"/>
      <c r="B421" s="998"/>
      <c r="C421" s="998"/>
      <c r="D421" s="998"/>
      <c r="E421" s="998"/>
      <c r="F421" s="998"/>
      <c r="G421" s="998"/>
      <c r="H421" s="999"/>
      <c r="I421" s="970"/>
      <c r="J421" s="971"/>
      <c r="K421" s="1013"/>
      <c r="L421" s="1013"/>
      <c r="M421" s="1013"/>
      <c r="N421" s="1013"/>
      <c r="O421" s="1013"/>
      <c r="P421" s="1013"/>
      <c r="Q421" s="481"/>
      <c r="R421" s="479"/>
      <c r="S421" s="479"/>
      <c r="T421" s="479"/>
      <c r="U421" s="479"/>
      <c r="V421" s="479"/>
      <c r="W421" s="479"/>
      <c r="X421" s="479"/>
      <c r="Y421" s="479"/>
      <c r="Z421" s="479"/>
      <c r="AA421" s="480"/>
      <c r="AB421" s="241"/>
      <c r="AC421" s="241"/>
      <c r="AD421" s="241"/>
      <c r="AE421" s="241"/>
      <c r="AF421" s="241"/>
      <c r="AG421" s="241"/>
    </row>
    <row r="422" spans="1:37" ht="20.100000000000001" customHeight="1">
      <c r="A422" s="482"/>
      <c r="B422" s="482"/>
      <c r="C422" s="482"/>
      <c r="D422" s="482"/>
      <c r="E422" s="482"/>
      <c r="F422" s="482"/>
      <c r="G422" s="482"/>
      <c r="H422" s="482"/>
      <c r="I422" s="482"/>
      <c r="J422" s="482"/>
      <c r="K422" s="482"/>
      <c r="L422" s="482"/>
      <c r="M422" s="482"/>
      <c r="N422" s="482"/>
      <c r="O422" s="482"/>
      <c r="P422" s="482"/>
      <c r="Q422" s="482"/>
      <c r="R422" s="482"/>
      <c r="S422" s="482"/>
      <c r="T422" s="482"/>
      <c r="U422" s="482"/>
      <c r="V422" s="482"/>
      <c r="W422" s="482"/>
      <c r="X422" s="478"/>
      <c r="Y422" s="478"/>
      <c r="Z422" s="478"/>
      <c r="AA422" s="478"/>
      <c r="AB422" s="241"/>
      <c r="AC422" s="241"/>
      <c r="AD422" s="241"/>
      <c r="AE422" s="241"/>
      <c r="AF422" s="241"/>
      <c r="AG422" s="241"/>
    </row>
    <row r="423" spans="1:37" ht="12.45" customHeight="1">
      <c r="A423" s="1014" t="s">
        <v>3917</v>
      </c>
      <c r="B423" s="1015"/>
      <c r="C423" s="1015"/>
      <c r="D423" s="1015"/>
      <c r="E423" s="1015"/>
      <c r="F423" s="1015"/>
      <c r="G423" s="1015"/>
      <c r="H423" s="1016"/>
      <c r="I423" s="1017"/>
      <c r="J423" s="1018"/>
      <c r="K423" s="1018"/>
      <c r="L423" s="1018"/>
      <c r="M423" s="1018"/>
      <c r="N423" s="1018"/>
      <c r="O423" s="1018"/>
      <c r="P423" s="1018"/>
      <c r="Q423" s="1018"/>
      <c r="R423" s="1018"/>
      <c r="S423" s="1018"/>
      <c r="T423" s="1018"/>
      <c r="U423" s="1018"/>
      <c r="V423" s="1018"/>
      <c r="W423" s="1018"/>
      <c r="X423" s="1018"/>
      <c r="Y423" s="1018"/>
      <c r="Z423" s="1018"/>
      <c r="AA423" s="1019"/>
    </row>
    <row r="424" spans="1:37" ht="22.5" customHeight="1">
      <c r="A424" s="1020" t="s">
        <v>8</v>
      </c>
      <c r="B424" s="1021"/>
      <c r="C424" s="1021"/>
      <c r="D424" s="1021"/>
      <c r="E424" s="1021"/>
      <c r="F424" s="1021"/>
      <c r="G424" s="1021"/>
      <c r="H424" s="1022"/>
      <c r="I424" s="1023"/>
      <c r="J424" s="1024"/>
      <c r="K424" s="1024"/>
      <c r="L424" s="1025"/>
      <c r="M424" s="1025"/>
      <c r="N424" s="1024"/>
      <c r="O424" s="1025"/>
      <c r="P424" s="1025"/>
      <c r="Q424" s="1024"/>
      <c r="R424" s="1024"/>
      <c r="S424" s="1024"/>
      <c r="T424" s="1024"/>
      <c r="U424" s="1024"/>
      <c r="V424" s="1024"/>
      <c r="W424" s="1024"/>
      <c r="X424" s="1024"/>
      <c r="Y424" s="1024"/>
      <c r="Z424" s="1024"/>
      <c r="AA424" s="1026"/>
      <c r="AC424" s="236" t="s">
        <v>6682</v>
      </c>
    </row>
    <row r="425" spans="1:37" ht="25.2" customHeight="1">
      <c r="A425" s="1027" t="s">
        <v>23</v>
      </c>
      <c r="B425" s="1028"/>
      <c r="C425" s="1028"/>
      <c r="D425" s="1028"/>
      <c r="E425" s="1028"/>
      <c r="F425" s="1028"/>
      <c r="G425" s="1028"/>
      <c r="H425" s="1029"/>
      <c r="I425" s="972" t="s">
        <v>3918</v>
      </c>
      <c r="J425" s="973"/>
      <c r="K425" s="973"/>
      <c r="L425" s="975"/>
      <c r="M425" s="977"/>
      <c r="N425" s="239" t="s">
        <v>3919</v>
      </c>
      <c r="O425" s="975"/>
      <c r="P425" s="977"/>
      <c r="Q425" s="973"/>
      <c r="R425" s="973"/>
      <c r="S425" s="973"/>
      <c r="T425" s="973"/>
      <c r="U425" s="973"/>
      <c r="V425" s="973"/>
      <c r="W425" s="973"/>
      <c r="X425" s="973"/>
      <c r="Y425" s="973"/>
      <c r="Z425" s="973"/>
      <c r="AA425" s="974"/>
    </row>
    <row r="426" spans="1:37" ht="25.2" customHeight="1">
      <c r="A426" s="1030"/>
      <c r="B426" s="1025"/>
      <c r="C426" s="1025"/>
      <c r="D426" s="1025"/>
      <c r="E426" s="1025"/>
      <c r="F426" s="1025"/>
      <c r="G426" s="1025"/>
      <c r="H426" s="1031"/>
      <c r="I426" s="972" t="s">
        <v>3920</v>
      </c>
      <c r="J426" s="973"/>
      <c r="K426" s="973"/>
      <c r="L426" s="975"/>
      <c r="M426" s="976"/>
      <c r="N426" s="976"/>
      <c r="O426" s="976"/>
      <c r="P426" s="977"/>
      <c r="Q426" s="972" t="s">
        <v>3921</v>
      </c>
      <c r="R426" s="973"/>
      <c r="S426" s="974"/>
      <c r="T426" s="975"/>
      <c r="U426" s="976"/>
      <c r="V426" s="976"/>
      <c r="W426" s="976"/>
      <c r="X426" s="976"/>
      <c r="Y426" s="976"/>
      <c r="Z426" s="976"/>
      <c r="AA426" s="977"/>
    </row>
    <row r="427" spans="1:37" ht="25.2" customHeight="1">
      <c r="A427" s="1030"/>
      <c r="B427" s="1025"/>
      <c r="C427" s="1025"/>
      <c r="D427" s="1025"/>
      <c r="E427" s="1025"/>
      <c r="F427" s="1025"/>
      <c r="G427" s="1025"/>
      <c r="H427" s="1031"/>
      <c r="I427" s="972" t="s">
        <v>3922</v>
      </c>
      <c r="J427" s="973"/>
      <c r="K427" s="973"/>
      <c r="L427" s="978"/>
      <c r="M427" s="979"/>
      <c r="N427" s="979"/>
      <c r="O427" s="979"/>
      <c r="P427" s="980"/>
      <c r="Q427" s="972" t="s">
        <v>3923</v>
      </c>
      <c r="R427" s="973"/>
      <c r="S427" s="974"/>
      <c r="T427" s="975"/>
      <c r="U427" s="976"/>
      <c r="V427" s="976"/>
      <c r="W427" s="976"/>
      <c r="X427" s="976"/>
      <c r="Y427" s="976"/>
      <c r="Z427" s="976"/>
      <c r="AA427" s="977"/>
    </row>
    <row r="428" spans="1:37" ht="25.2" customHeight="1">
      <c r="A428" s="1023"/>
      <c r="B428" s="1024"/>
      <c r="C428" s="1024"/>
      <c r="D428" s="1024"/>
      <c r="E428" s="1024"/>
      <c r="F428" s="1024"/>
      <c r="G428" s="1024"/>
      <c r="H428" s="1026"/>
      <c r="I428" s="972" t="s">
        <v>3924</v>
      </c>
      <c r="J428" s="973"/>
      <c r="K428" s="973"/>
      <c r="L428" s="981"/>
      <c r="M428" s="981"/>
      <c r="N428" s="981"/>
      <c r="O428" s="981"/>
      <c r="P428" s="981"/>
      <c r="Q428" s="981"/>
      <c r="R428" s="981"/>
      <c r="S428" s="981"/>
      <c r="T428" s="981"/>
      <c r="U428" s="981"/>
      <c r="V428" s="981"/>
      <c r="W428" s="981"/>
      <c r="X428" s="981"/>
      <c r="Y428" s="981"/>
      <c r="Z428" s="981"/>
      <c r="AA428" s="981"/>
    </row>
    <row r="429" spans="1:37" ht="30" customHeight="1">
      <c r="A429" s="982" t="s">
        <v>3925</v>
      </c>
      <c r="B429" s="983"/>
      <c r="C429" s="983"/>
      <c r="D429" s="983"/>
      <c r="E429" s="983"/>
      <c r="F429" s="983"/>
      <c r="G429" s="983"/>
      <c r="H429" s="984"/>
      <c r="I429" s="444"/>
      <c r="J429" s="445"/>
      <c r="K429" s="446" t="s">
        <v>388</v>
      </c>
      <c r="L429" s="447"/>
      <c r="M429" s="448" t="s">
        <v>112</v>
      </c>
      <c r="N429" s="449"/>
      <c r="O429" s="450"/>
      <c r="U429" s="451"/>
      <c r="V429" s="451"/>
      <c r="W429" s="451"/>
      <c r="X429" s="451"/>
      <c r="Y429" s="451"/>
      <c r="Z429" s="451"/>
      <c r="AA429" s="452"/>
      <c r="AK429" s="240"/>
    </row>
    <row r="430" spans="1:37" ht="15" customHeight="1">
      <c r="A430" s="985"/>
      <c r="B430" s="986"/>
      <c r="C430" s="986"/>
      <c r="D430" s="986"/>
      <c r="E430" s="986"/>
      <c r="F430" s="986"/>
      <c r="G430" s="986"/>
      <c r="H430" s="987"/>
      <c r="I430" s="453" t="s">
        <v>3926</v>
      </c>
      <c r="J430" s="454"/>
      <c r="K430" s="454"/>
      <c r="L430" s="454"/>
      <c r="M430" s="454"/>
      <c r="N430" s="454"/>
      <c r="O430" s="454"/>
      <c r="P430" s="454"/>
      <c r="Q430" s="454"/>
      <c r="R430" s="449"/>
      <c r="S430" s="455"/>
      <c r="T430" s="456"/>
      <c r="U430" s="457"/>
      <c r="V430" s="458"/>
      <c r="W430" s="459" t="s">
        <v>388</v>
      </c>
      <c r="X430" s="460"/>
      <c r="Y430" s="461" t="s">
        <v>112</v>
      </c>
      <c r="Z430" s="461"/>
      <c r="AA430" s="462"/>
    </row>
    <row r="431" spans="1:37" ht="15" customHeight="1">
      <c r="A431" s="988"/>
      <c r="B431" s="989"/>
      <c r="C431" s="989"/>
      <c r="D431" s="989"/>
      <c r="E431" s="989"/>
      <c r="F431" s="989"/>
      <c r="G431" s="989"/>
      <c r="H431" s="990"/>
      <c r="I431" s="463" t="s">
        <v>3927</v>
      </c>
      <c r="J431" s="464"/>
      <c r="K431" s="464"/>
      <c r="L431" s="464"/>
      <c r="M431" s="464"/>
      <c r="N431" s="464"/>
      <c r="O431" s="464"/>
      <c r="P431" s="464"/>
      <c r="Q431" s="464"/>
      <c r="R431" s="465"/>
      <c r="S431" s="466"/>
      <c r="T431" s="467"/>
      <c r="U431" s="468"/>
      <c r="V431" s="469"/>
      <c r="W431" s="464" t="s">
        <v>388</v>
      </c>
      <c r="X431" s="470"/>
      <c r="Y431" s="466" t="s">
        <v>112</v>
      </c>
      <c r="Z431" s="466"/>
      <c r="AA431" s="471"/>
    </row>
    <row r="432" spans="1:37" ht="18" customHeight="1">
      <c r="A432" s="991" t="s">
        <v>3928</v>
      </c>
      <c r="B432" s="992"/>
      <c r="C432" s="992"/>
      <c r="D432" s="992"/>
      <c r="E432" s="992"/>
      <c r="F432" s="992"/>
      <c r="G432" s="992"/>
      <c r="H432" s="993"/>
      <c r="I432" s="472" t="s">
        <v>3783</v>
      </c>
      <c r="J432" s="473" t="s">
        <v>3929</v>
      </c>
      <c r="K432" s="474"/>
      <c r="L432" s="474"/>
      <c r="M432" s="474"/>
      <c r="N432" s="472" t="s">
        <v>3783</v>
      </c>
      <c r="O432" s="473" t="s">
        <v>3930</v>
      </c>
      <c r="P432" s="474"/>
      <c r="Q432" s="474"/>
      <c r="S432" s="461" t="s">
        <v>3935</v>
      </c>
      <c r="T432" s="472" t="s">
        <v>3783</v>
      </c>
      <c r="U432" s="461" t="s">
        <v>3936</v>
      </c>
      <c r="W432" s="473"/>
      <c r="X432" s="474"/>
      <c r="Y432" s="474"/>
      <c r="Z432" s="474"/>
      <c r="AA432" s="475"/>
      <c r="AG432" s="243"/>
    </row>
    <row r="433" spans="1:37" ht="15" customHeight="1">
      <c r="A433" s="994" t="s">
        <v>3931</v>
      </c>
      <c r="B433" s="995"/>
      <c r="C433" s="995"/>
      <c r="D433" s="995"/>
      <c r="E433" s="995"/>
      <c r="F433" s="995"/>
      <c r="G433" s="995"/>
      <c r="H433" s="996"/>
      <c r="I433" s="1000" t="s">
        <v>3932</v>
      </c>
      <c r="J433" s="1001"/>
      <c r="K433" s="1004"/>
      <c r="L433" s="1005"/>
      <c r="M433" s="1005"/>
      <c r="N433" s="1005"/>
      <c r="O433" s="1005"/>
      <c r="P433" s="1005"/>
      <c r="Q433" s="1006"/>
      <c r="R433" s="1006"/>
      <c r="S433" s="1006"/>
      <c r="T433" s="1007"/>
      <c r="U433" s="1008" t="s">
        <v>3933</v>
      </c>
      <c r="V433" s="1008"/>
      <c r="W433" s="1008"/>
      <c r="X433" s="1008"/>
      <c r="Y433" s="1008"/>
      <c r="Z433" s="1008"/>
      <c r="AA433" s="1009"/>
    </row>
    <row r="434" spans="1:37" ht="15" customHeight="1">
      <c r="A434" s="997"/>
      <c r="B434" s="998"/>
      <c r="C434" s="998"/>
      <c r="D434" s="998"/>
      <c r="E434" s="998"/>
      <c r="F434" s="998"/>
      <c r="G434" s="998"/>
      <c r="H434" s="999"/>
      <c r="I434" s="1002"/>
      <c r="J434" s="1003"/>
      <c r="K434" s="1004"/>
      <c r="L434" s="1005"/>
      <c r="M434" s="1005"/>
      <c r="N434" s="1005"/>
      <c r="O434" s="1005"/>
      <c r="P434" s="1005"/>
      <c r="Q434" s="1006"/>
      <c r="R434" s="1006"/>
      <c r="S434" s="1006"/>
      <c r="T434" s="1007"/>
      <c r="U434" s="1010"/>
      <c r="V434" s="1010"/>
      <c r="W434" s="1010"/>
      <c r="X434" s="1010"/>
      <c r="Y434" s="1010"/>
      <c r="Z434" s="1010"/>
      <c r="AA434" s="1011"/>
      <c r="AB434" s="241"/>
      <c r="AC434" s="241"/>
      <c r="AD434" s="241"/>
      <c r="AE434" s="241"/>
      <c r="AF434" s="241"/>
      <c r="AG434" s="241"/>
    </row>
    <row r="435" spans="1:37" ht="15" customHeight="1">
      <c r="A435" s="994" t="s">
        <v>3934</v>
      </c>
      <c r="B435" s="995"/>
      <c r="C435" s="995"/>
      <c r="D435" s="995"/>
      <c r="E435" s="995"/>
      <c r="F435" s="995"/>
      <c r="G435" s="995"/>
      <c r="H435" s="996"/>
      <c r="I435" s="968"/>
      <c r="J435" s="969"/>
      <c r="K435" s="1012"/>
      <c r="L435" s="1012" t="s">
        <v>12</v>
      </c>
      <c r="M435" s="1012"/>
      <c r="N435" s="1012" t="s">
        <v>11</v>
      </c>
      <c r="O435" s="1012"/>
      <c r="P435" s="1012" t="s">
        <v>227</v>
      </c>
      <c r="R435" s="476"/>
      <c r="S435" s="476"/>
      <c r="T435" s="476"/>
      <c r="U435" s="476"/>
      <c r="V435" s="476"/>
      <c r="W435" s="476"/>
      <c r="X435" s="476"/>
      <c r="Y435" s="476"/>
      <c r="Z435" s="476"/>
      <c r="AA435" s="477"/>
      <c r="AB435" s="241"/>
      <c r="AC435" s="241"/>
      <c r="AD435" s="241"/>
      <c r="AE435" s="241"/>
      <c r="AF435" s="241"/>
      <c r="AG435" s="241"/>
    </row>
    <row r="436" spans="1:37" ht="15" customHeight="1">
      <c r="A436" s="997"/>
      <c r="B436" s="998"/>
      <c r="C436" s="998"/>
      <c r="D436" s="998"/>
      <c r="E436" s="998"/>
      <c r="F436" s="998"/>
      <c r="G436" s="998"/>
      <c r="H436" s="999"/>
      <c r="I436" s="970"/>
      <c r="J436" s="971"/>
      <c r="K436" s="1013"/>
      <c r="L436" s="1013"/>
      <c r="M436" s="1013"/>
      <c r="N436" s="1013"/>
      <c r="O436" s="1013"/>
      <c r="P436" s="1013"/>
      <c r="Q436" s="481"/>
      <c r="R436" s="479"/>
      <c r="S436" s="479"/>
      <c r="T436" s="479"/>
      <c r="U436" s="479"/>
      <c r="V436" s="479"/>
      <c r="W436" s="479"/>
      <c r="X436" s="479"/>
      <c r="Y436" s="479"/>
      <c r="Z436" s="479"/>
      <c r="AA436" s="480"/>
      <c r="AB436" s="241"/>
      <c r="AC436" s="241"/>
      <c r="AD436" s="241"/>
      <c r="AE436" s="241"/>
      <c r="AF436" s="241"/>
      <c r="AG436" s="241"/>
    </row>
    <row r="437" spans="1:37" ht="20.100000000000001" customHeight="1">
      <c r="A437" s="482"/>
      <c r="B437" s="482"/>
      <c r="C437" s="482"/>
      <c r="D437" s="482"/>
      <c r="E437" s="482"/>
      <c r="F437" s="482"/>
      <c r="G437" s="482"/>
      <c r="H437" s="482"/>
      <c r="I437" s="482"/>
      <c r="J437" s="482"/>
      <c r="K437" s="482"/>
      <c r="L437" s="482"/>
      <c r="M437" s="482"/>
      <c r="N437" s="482"/>
      <c r="O437" s="482"/>
      <c r="P437" s="482"/>
      <c r="Q437" s="482"/>
      <c r="R437" s="482"/>
      <c r="S437" s="482"/>
      <c r="T437" s="482"/>
      <c r="U437" s="482"/>
      <c r="V437" s="482"/>
      <c r="W437" s="482"/>
      <c r="X437" s="482"/>
      <c r="Y437" s="482"/>
      <c r="Z437" s="482"/>
      <c r="AA437" s="482"/>
      <c r="AB437" s="241"/>
      <c r="AC437" s="241"/>
      <c r="AD437" s="241"/>
      <c r="AE437" s="241"/>
      <c r="AF437" s="241"/>
      <c r="AG437" s="241"/>
    </row>
    <row r="438" spans="1:37" ht="18" customHeight="1">
      <c r="B438" s="437" t="s">
        <v>3937</v>
      </c>
      <c r="C438" s="243" t="s">
        <v>16092</v>
      </c>
      <c r="E438" s="243"/>
      <c r="F438" s="243"/>
      <c r="G438" s="243"/>
      <c r="H438" s="243"/>
      <c r="I438" s="483"/>
      <c r="J438" s="483"/>
      <c r="K438" s="483"/>
      <c r="L438" s="483"/>
      <c r="M438" s="483"/>
      <c r="N438" s="483"/>
      <c r="O438" s="483"/>
      <c r="P438" s="483"/>
      <c r="Q438" s="483"/>
      <c r="R438" s="484"/>
      <c r="S438" s="483"/>
      <c r="T438" s="483"/>
      <c r="U438" s="483"/>
      <c r="V438" s="483"/>
      <c r="W438" s="243"/>
      <c r="X438" s="243"/>
      <c r="Y438" s="243"/>
      <c r="Z438" s="243"/>
      <c r="AA438" s="243"/>
      <c r="AB438" s="243"/>
      <c r="AE438" s="244"/>
    </row>
    <row r="439" spans="1:37" ht="30" customHeight="1">
      <c r="B439" s="485" t="s">
        <v>3938</v>
      </c>
      <c r="C439" s="1032" t="s">
        <v>16093</v>
      </c>
      <c r="D439" s="1032"/>
      <c r="E439" s="1032"/>
      <c r="F439" s="1032"/>
      <c r="G439" s="1032"/>
      <c r="H439" s="1032"/>
      <c r="I439" s="1032"/>
      <c r="J439" s="1032"/>
      <c r="K439" s="1032"/>
      <c r="L439" s="1032"/>
      <c r="M439" s="1032"/>
      <c r="N439" s="1032"/>
      <c r="O439" s="1032"/>
      <c r="P439" s="1032"/>
      <c r="Q439" s="1032"/>
      <c r="R439" s="1032"/>
      <c r="S439" s="1032"/>
      <c r="T439" s="1032"/>
      <c r="U439" s="1032"/>
      <c r="V439" s="1032"/>
      <c r="W439" s="1032"/>
      <c r="X439" s="1032"/>
      <c r="Y439" s="1032"/>
      <c r="Z439" s="1032"/>
      <c r="AA439" s="1032"/>
      <c r="AE439" s="244"/>
    </row>
    <row r="440" spans="1:37" ht="7.95" customHeight="1">
      <c r="D440" s="486"/>
      <c r="E440" s="486"/>
      <c r="F440" s="486"/>
      <c r="G440" s="486"/>
      <c r="H440" s="486"/>
      <c r="I440" s="486"/>
      <c r="J440" s="486"/>
      <c r="K440" s="486"/>
      <c r="L440" s="486"/>
      <c r="M440" s="486"/>
      <c r="N440" s="486"/>
      <c r="O440" s="486"/>
      <c r="P440" s="486"/>
      <c r="Q440" s="486"/>
      <c r="R440" s="486"/>
      <c r="S440" s="486"/>
      <c r="T440" s="486"/>
      <c r="U440" s="486"/>
      <c r="V440" s="486"/>
      <c r="W440" s="486"/>
      <c r="X440" s="486"/>
      <c r="Y440" s="486"/>
      <c r="Z440" s="486"/>
      <c r="AA440" s="486"/>
    </row>
    <row r="441" spans="1:37" ht="25.35" customHeight="1">
      <c r="A441" s="441" t="s">
        <v>3939</v>
      </c>
      <c r="H441" s="442"/>
      <c r="I441" s="442"/>
      <c r="V441" s="442"/>
      <c r="W441" s="442"/>
      <c r="X441" s="442"/>
      <c r="Y441" s="442"/>
      <c r="Z441" s="442"/>
      <c r="AA441" s="442"/>
    </row>
    <row r="442" spans="1:37" ht="12.45" customHeight="1">
      <c r="A442" s="1014" t="s">
        <v>3917</v>
      </c>
      <c r="B442" s="1015"/>
      <c r="C442" s="1015"/>
      <c r="D442" s="1015"/>
      <c r="E442" s="1015"/>
      <c r="F442" s="1015"/>
      <c r="G442" s="1015"/>
      <c r="H442" s="1016"/>
      <c r="I442" s="1017"/>
      <c r="J442" s="1018"/>
      <c r="K442" s="1018"/>
      <c r="L442" s="1018"/>
      <c r="M442" s="1018"/>
      <c r="N442" s="1018"/>
      <c r="O442" s="1018"/>
      <c r="P442" s="1018"/>
      <c r="Q442" s="1018"/>
      <c r="R442" s="1018"/>
      <c r="S442" s="1018"/>
      <c r="T442" s="1018"/>
      <c r="U442" s="1018"/>
      <c r="V442" s="1018"/>
      <c r="W442" s="1018"/>
      <c r="X442" s="1018"/>
      <c r="Y442" s="1018"/>
      <c r="Z442" s="1018"/>
      <c r="AA442" s="1019"/>
    </row>
    <row r="443" spans="1:37" ht="22.5" customHeight="1">
      <c r="A443" s="1020" t="s">
        <v>8</v>
      </c>
      <c r="B443" s="1021"/>
      <c r="C443" s="1021"/>
      <c r="D443" s="1021"/>
      <c r="E443" s="1021"/>
      <c r="F443" s="1021"/>
      <c r="G443" s="1021"/>
      <c r="H443" s="1022"/>
      <c r="I443" s="1023"/>
      <c r="J443" s="1024"/>
      <c r="K443" s="1024"/>
      <c r="L443" s="1025"/>
      <c r="M443" s="1025"/>
      <c r="N443" s="1024"/>
      <c r="O443" s="1025"/>
      <c r="P443" s="1025"/>
      <c r="Q443" s="1024"/>
      <c r="R443" s="1024"/>
      <c r="S443" s="1024"/>
      <c r="T443" s="1024"/>
      <c r="U443" s="1024"/>
      <c r="V443" s="1024"/>
      <c r="W443" s="1024"/>
      <c r="X443" s="1024"/>
      <c r="Y443" s="1024"/>
      <c r="Z443" s="1024"/>
      <c r="AA443" s="1026"/>
      <c r="AC443" s="236" t="s">
        <v>6681</v>
      </c>
    </row>
    <row r="444" spans="1:37" ht="25.2" customHeight="1">
      <c r="A444" s="1027" t="s">
        <v>23</v>
      </c>
      <c r="B444" s="1028"/>
      <c r="C444" s="1028"/>
      <c r="D444" s="1028"/>
      <c r="E444" s="1028"/>
      <c r="F444" s="1028"/>
      <c r="G444" s="1028"/>
      <c r="H444" s="1029"/>
      <c r="I444" s="972" t="s">
        <v>3918</v>
      </c>
      <c r="J444" s="973"/>
      <c r="K444" s="973"/>
      <c r="L444" s="975"/>
      <c r="M444" s="977"/>
      <c r="N444" s="239" t="s">
        <v>3919</v>
      </c>
      <c r="O444" s="975"/>
      <c r="P444" s="977"/>
      <c r="Q444" s="973"/>
      <c r="R444" s="973"/>
      <c r="S444" s="973"/>
      <c r="T444" s="973"/>
      <c r="U444" s="973"/>
      <c r="V444" s="973"/>
      <c r="W444" s="973"/>
      <c r="X444" s="973"/>
      <c r="Y444" s="973"/>
      <c r="Z444" s="973"/>
      <c r="AA444" s="974"/>
    </row>
    <row r="445" spans="1:37" ht="25.2" customHeight="1">
      <c r="A445" s="1030"/>
      <c r="B445" s="1025"/>
      <c r="C445" s="1025"/>
      <c r="D445" s="1025"/>
      <c r="E445" s="1025"/>
      <c r="F445" s="1025"/>
      <c r="G445" s="1025"/>
      <c r="H445" s="1031"/>
      <c r="I445" s="972" t="s">
        <v>3920</v>
      </c>
      <c r="J445" s="973"/>
      <c r="K445" s="973"/>
      <c r="L445" s="975"/>
      <c r="M445" s="976"/>
      <c r="N445" s="976"/>
      <c r="O445" s="976"/>
      <c r="P445" s="977"/>
      <c r="Q445" s="972" t="s">
        <v>3921</v>
      </c>
      <c r="R445" s="973"/>
      <c r="S445" s="974"/>
      <c r="T445" s="975"/>
      <c r="U445" s="976"/>
      <c r="V445" s="976"/>
      <c r="W445" s="976"/>
      <c r="X445" s="976"/>
      <c r="Y445" s="976"/>
      <c r="Z445" s="976"/>
      <c r="AA445" s="977"/>
    </row>
    <row r="446" spans="1:37" ht="25.2" customHeight="1">
      <c r="A446" s="1030"/>
      <c r="B446" s="1025"/>
      <c r="C446" s="1025"/>
      <c r="D446" s="1025"/>
      <c r="E446" s="1025"/>
      <c r="F446" s="1025"/>
      <c r="G446" s="1025"/>
      <c r="H446" s="1031"/>
      <c r="I446" s="972" t="s">
        <v>3922</v>
      </c>
      <c r="J446" s="973"/>
      <c r="K446" s="973"/>
      <c r="L446" s="978"/>
      <c r="M446" s="979"/>
      <c r="N446" s="979"/>
      <c r="O446" s="979"/>
      <c r="P446" s="980"/>
      <c r="Q446" s="972" t="s">
        <v>3923</v>
      </c>
      <c r="R446" s="973"/>
      <c r="S446" s="974"/>
      <c r="T446" s="975"/>
      <c r="U446" s="976"/>
      <c r="V446" s="976"/>
      <c r="W446" s="976"/>
      <c r="X446" s="976"/>
      <c r="Y446" s="976"/>
      <c r="Z446" s="976"/>
      <c r="AA446" s="977"/>
    </row>
    <row r="447" spans="1:37" ht="25.2" customHeight="1">
      <c r="A447" s="1023"/>
      <c r="B447" s="1024"/>
      <c r="C447" s="1024"/>
      <c r="D447" s="1024"/>
      <c r="E447" s="1024"/>
      <c r="F447" s="1024"/>
      <c r="G447" s="1024"/>
      <c r="H447" s="1026"/>
      <c r="I447" s="972" t="s">
        <v>3924</v>
      </c>
      <c r="J447" s="973"/>
      <c r="K447" s="973"/>
      <c r="L447" s="981"/>
      <c r="M447" s="981"/>
      <c r="N447" s="981"/>
      <c r="O447" s="981"/>
      <c r="P447" s="981"/>
      <c r="Q447" s="981"/>
      <c r="R447" s="981"/>
      <c r="S447" s="981"/>
      <c r="T447" s="981"/>
      <c r="U447" s="981"/>
      <c r="V447" s="981"/>
      <c r="W447" s="981"/>
      <c r="X447" s="981"/>
      <c r="Y447" s="981"/>
      <c r="Z447" s="981"/>
      <c r="AA447" s="981"/>
    </row>
    <row r="448" spans="1:37" ht="30" customHeight="1">
      <c r="A448" s="982" t="s">
        <v>3925</v>
      </c>
      <c r="B448" s="983"/>
      <c r="C448" s="983"/>
      <c r="D448" s="983"/>
      <c r="E448" s="983"/>
      <c r="F448" s="983"/>
      <c r="G448" s="983"/>
      <c r="H448" s="984"/>
      <c r="I448" s="444"/>
      <c r="J448" s="445"/>
      <c r="K448" s="446" t="s">
        <v>388</v>
      </c>
      <c r="L448" s="447"/>
      <c r="M448" s="448" t="s">
        <v>112</v>
      </c>
      <c r="N448" s="449"/>
      <c r="O448" s="450"/>
      <c r="U448" s="451"/>
      <c r="V448" s="451"/>
      <c r="W448" s="451"/>
      <c r="X448" s="451"/>
      <c r="Y448" s="451"/>
      <c r="Z448" s="451"/>
      <c r="AA448" s="452"/>
      <c r="AK448" s="240"/>
    </row>
    <row r="449" spans="1:37" ht="15" customHeight="1">
      <c r="A449" s="985"/>
      <c r="B449" s="986"/>
      <c r="C449" s="986"/>
      <c r="D449" s="986"/>
      <c r="E449" s="986"/>
      <c r="F449" s="986"/>
      <c r="G449" s="986"/>
      <c r="H449" s="987"/>
      <c r="I449" s="453" t="s">
        <v>3926</v>
      </c>
      <c r="J449" s="454"/>
      <c r="K449" s="454"/>
      <c r="L449" s="454"/>
      <c r="M449" s="454"/>
      <c r="N449" s="454"/>
      <c r="O449" s="454"/>
      <c r="P449" s="454"/>
      <c r="Q449" s="454"/>
      <c r="R449" s="449"/>
      <c r="S449" s="455"/>
      <c r="T449" s="456"/>
      <c r="U449" s="457"/>
      <c r="V449" s="458"/>
      <c r="W449" s="459" t="s">
        <v>388</v>
      </c>
      <c r="X449" s="460"/>
      <c r="Y449" s="461" t="s">
        <v>112</v>
      </c>
      <c r="Z449" s="461"/>
      <c r="AA449" s="462"/>
    </row>
    <row r="450" spans="1:37" ht="15" customHeight="1">
      <c r="A450" s="988"/>
      <c r="B450" s="989"/>
      <c r="C450" s="989"/>
      <c r="D450" s="989"/>
      <c r="E450" s="989"/>
      <c r="F450" s="989"/>
      <c r="G450" s="989"/>
      <c r="H450" s="990"/>
      <c r="I450" s="463" t="s">
        <v>3927</v>
      </c>
      <c r="J450" s="464"/>
      <c r="K450" s="464"/>
      <c r="L450" s="464"/>
      <c r="M450" s="464"/>
      <c r="N450" s="464"/>
      <c r="O450" s="464"/>
      <c r="P450" s="464"/>
      <c r="Q450" s="464"/>
      <c r="R450" s="465"/>
      <c r="S450" s="466"/>
      <c r="T450" s="467"/>
      <c r="U450" s="468"/>
      <c r="V450" s="469"/>
      <c r="W450" s="464" t="s">
        <v>388</v>
      </c>
      <c r="X450" s="470"/>
      <c r="Y450" s="466" t="s">
        <v>112</v>
      </c>
      <c r="Z450" s="466"/>
      <c r="AA450" s="471"/>
    </row>
    <row r="451" spans="1:37" ht="18" customHeight="1">
      <c r="A451" s="991" t="s">
        <v>3928</v>
      </c>
      <c r="B451" s="992"/>
      <c r="C451" s="992"/>
      <c r="D451" s="992"/>
      <c r="E451" s="992"/>
      <c r="F451" s="992"/>
      <c r="G451" s="992"/>
      <c r="H451" s="993"/>
      <c r="I451" s="472" t="s">
        <v>3783</v>
      </c>
      <c r="J451" s="473" t="s">
        <v>3929</v>
      </c>
      <c r="K451" s="474"/>
      <c r="L451" s="474"/>
      <c r="M451" s="474"/>
      <c r="N451" s="472" t="s">
        <v>3783</v>
      </c>
      <c r="O451" s="473" t="s">
        <v>3930</v>
      </c>
      <c r="P451" s="474"/>
      <c r="Q451" s="474"/>
      <c r="S451" s="461" t="s">
        <v>3935</v>
      </c>
      <c r="T451" s="472" t="s">
        <v>3783</v>
      </c>
      <c r="U451" s="461" t="s">
        <v>3936</v>
      </c>
      <c r="W451" s="473"/>
      <c r="X451" s="474"/>
      <c r="Y451" s="474"/>
      <c r="Z451" s="474"/>
      <c r="AA451" s="475"/>
      <c r="AG451" s="243"/>
    </row>
    <row r="452" spans="1:37" ht="15" customHeight="1">
      <c r="A452" s="994" t="s">
        <v>3931</v>
      </c>
      <c r="B452" s="995"/>
      <c r="C452" s="995"/>
      <c r="D452" s="995"/>
      <c r="E452" s="995"/>
      <c r="F452" s="995"/>
      <c r="G452" s="995"/>
      <c r="H452" s="996"/>
      <c r="I452" s="1000" t="s">
        <v>3932</v>
      </c>
      <c r="J452" s="1001"/>
      <c r="K452" s="1004"/>
      <c r="L452" s="1005"/>
      <c r="M452" s="1005"/>
      <c r="N452" s="1005"/>
      <c r="O452" s="1005"/>
      <c r="P452" s="1005"/>
      <c r="Q452" s="1006"/>
      <c r="R452" s="1006"/>
      <c r="S452" s="1006"/>
      <c r="T452" s="1007"/>
      <c r="U452" s="1008" t="s">
        <v>3933</v>
      </c>
      <c r="V452" s="1008"/>
      <c r="W452" s="1008"/>
      <c r="X452" s="1008"/>
      <c r="Y452" s="1008"/>
      <c r="Z452" s="1008"/>
      <c r="AA452" s="1009"/>
    </row>
    <row r="453" spans="1:37" ht="15" customHeight="1">
      <c r="A453" s="997"/>
      <c r="B453" s="998"/>
      <c r="C453" s="998"/>
      <c r="D453" s="998"/>
      <c r="E453" s="998"/>
      <c r="F453" s="998"/>
      <c r="G453" s="998"/>
      <c r="H453" s="999"/>
      <c r="I453" s="1002"/>
      <c r="J453" s="1003"/>
      <c r="K453" s="1004"/>
      <c r="L453" s="1005"/>
      <c r="M453" s="1005"/>
      <c r="N453" s="1005"/>
      <c r="O453" s="1005"/>
      <c r="P453" s="1005"/>
      <c r="Q453" s="1006"/>
      <c r="R453" s="1006"/>
      <c r="S453" s="1006"/>
      <c r="T453" s="1007"/>
      <c r="U453" s="1010"/>
      <c r="V453" s="1010"/>
      <c r="W453" s="1010"/>
      <c r="X453" s="1010"/>
      <c r="Y453" s="1010"/>
      <c r="Z453" s="1010"/>
      <c r="AA453" s="1011"/>
      <c r="AB453" s="241"/>
      <c r="AC453" s="241"/>
      <c r="AD453" s="241"/>
      <c r="AE453" s="241"/>
      <c r="AF453" s="241"/>
      <c r="AG453" s="241"/>
    </row>
    <row r="454" spans="1:37" ht="15" customHeight="1">
      <c r="A454" s="994" t="s">
        <v>3934</v>
      </c>
      <c r="B454" s="995"/>
      <c r="C454" s="995"/>
      <c r="D454" s="995"/>
      <c r="E454" s="995"/>
      <c r="F454" s="995"/>
      <c r="G454" s="995"/>
      <c r="H454" s="996"/>
      <c r="I454" s="968"/>
      <c r="J454" s="969"/>
      <c r="K454" s="1012"/>
      <c r="L454" s="1012" t="s">
        <v>12</v>
      </c>
      <c r="M454" s="1012"/>
      <c r="N454" s="1012" t="s">
        <v>11</v>
      </c>
      <c r="O454" s="1012"/>
      <c r="P454" s="1012" t="s">
        <v>227</v>
      </c>
      <c r="R454" s="476"/>
      <c r="S454" s="476"/>
      <c r="T454" s="476"/>
      <c r="U454" s="476"/>
      <c r="V454" s="476"/>
      <c r="W454" s="476"/>
      <c r="X454" s="476"/>
      <c r="Y454" s="476"/>
      <c r="Z454" s="476"/>
      <c r="AA454" s="477"/>
      <c r="AB454" s="241"/>
      <c r="AC454" s="241"/>
      <c r="AD454" s="241"/>
      <c r="AE454" s="241"/>
      <c r="AF454" s="241"/>
      <c r="AG454" s="241"/>
    </row>
    <row r="455" spans="1:37" ht="15" customHeight="1">
      <c r="A455" s="997"/>
      <c r="B455" s="998"/>
      <c r="C455" s="998"/>
      <c r="D455" s="998"/>
      <c r="E455" s="998"/>
      <c r="F455" s="998"/>
      <c r="G455" s="998"/>
      <c r="H455" s="999"/>
      <c r="I455" s="970"/>
      <c r="J455" s="971"/>
      <c r="K455" s="1013"/>
      <c r="L455" s="1013"/>
      <c r="M455" s="1013"/>
      <c r="N455" s="1013"/>
      <c r="O455" s="1013"/>
      <c r="P455" s="1013"/>
      <c r="Q455" s="481"/>
      <c r="R455" s="479"/>
      <c r="S455" s="479"/>
      <c r="T455" s="479"/>
      <c r="U455" s="479"/>
      <c r="V455" s="479"/>
      <c r="W455" s="479"/>
      <c r="X455" s="479"/>
      <c r="Y455" s="479"/>
      <c r="Z455" s="479"/>
      <c r="AA455" s="480"/>
      <c r="AB455" s="241"/>
      <c r="AC455" s="241"/>
      <c r="AD455" s="241"/>
      <c r="AE455" s="241"/>
      <c r="AF455" s="241"/>
      <c r="AG455" s="241"/>
    </row>
    <row r="456" spans="1:37" ht="20.100000000000001" customHeight="1">
      <c r="A456" s="482"/>
      <c r="B456" s="482"/>
      <c r="C456" s="482"/>
      <c r="D456" s="482"/>
      <c r="E456" s="482"/>
      <c r="F456" s="482"/>
      <c r="G456" s="482"/>
      <c r="H456" s="482"/>
      <c r="I456" s="482"/>
      <c r="J456" s="482"/>
      <c r="K456" s="482"/>
      <c r="L456" s="482"/>
      <c r="M456" s="482"/>
      <c r="N456" s="482"/>
      <c r="O456" s="482"/>
      <c r="P456" s="482"/>
      <c r="Q456" s="482"/>
      <c r="R456" s="482"/>
      <c r="S456" s="482"/>
      <c r="T456" s="482"/>
      <c r="U456" s="482"/>
      <c r="V456" s="482"/>
      <c r="W456" s="482"/>
      <c r="X456" s="478"/>
      <c r="Y456" s="478"/>
      <c r="Z456" s="478"/>
      <c r="AA456" s="478"/>
      <c r="AB456" s="241"/>
      <c r="AC456" s="241"/>
      <c r="AD456" s="241"/>
      <c r="AE456" s="241"/>
      <c r="AF456" s="241"/>
      <c r="AG456" s="241"/>
    </row>
    <row r="457" spans="1:37" ht="12.45" customHeight="1">
      <c r="A457" s="1014" t="s">
        <v>3917</v>
      </c>
      <c r="B457" s="1015"/>
      <c r="C457" s="1015"/>
      <c r="D457" s="1015"/>
      <c r="E457" s="1015"/>
      <c r="F457" s="1015"/>
      <c r="G457" s="1015"/>
      <c r="H457" s="1016"/>
      <c r="I457" s="1017"/>
      <c r="J457" s="1018"/>
      <c r="K457" s="1018"/>
      <c r="L457" s="1018"/>
      <c r="M457" s="1018"/>
      <c r="N457" s="1018"/>
      <c r="O457" s="1018"/>
      <c r="P457" s="1018"/>
      <c r="Q457" s="1018"/>
      <c r="R457" s="1018"/>
      <c r="S457" s="1018"/>
      <c r="T457" s="1018"/>
      <c r="U457" s="1018"/>
      <c r="V457" s="1018"/>
      <c r="W457" s="1018"/>
      <c r="X457" s="1018"/>
      <c r="Y457" s="1018"/>
      <c r="Z457" s="1018"/>
      <c r="AA457" s="1019"/>
    </row>
    <row r="458" spans="1:37" ht="22.5" customHeight="1">
      <c r="A458" s="1020" t="s">
        <v>8</v>
      </c>
      <c r="B458" s="1021"/>
      <c r="C458" s="1021"/>
      <c r="D458" s="1021"/>
      <c r="E458" s="1021"/>
      <c r="F458" s="1021"/>
      <c r="G458" s="1021"/>
      <c r="H458" s="1022"/>
      <c r="I458" s="1023"/>
      <c r="J458" s="1024"/>
      <c r="K458" s="1024"/>
      <c r="L458" s="1025"/>
      <c r="M458" s="1025"/>
      <c r="N458" s="1024"/>
      <c r="O458" s="1025"/>
      <c r="P458" s="1025"/>
      <c r="Q458" s="1024"/>
      <c r="R458" s="1024"/>
      <c r="S458" s="1024"/>
      <c r="T458" s="1024"/>
      <c r="U458" s="1024"/>
      <c r="V458" s="1024"/>
      <c r="W458" s="1024"/>
      <c r="X458" s="1024"/>
      <c r="Y458" s="1024"/>
      <c r="Z458" s="1024"/>
      <c r="AA458" s="1026"/>
      <c r="AC458" s="236" t="s">
        <v>6680</v>
      </c>
    </row>
    <row r="459" spans="1:37" ht="25.2" customHeight="1">
      <c r="A459" s="1027" t="s">
        <v>23</v>
      </c>
      <c r="B459" s="1028"/>
      <c r="C459" s="1028"/>
      <c r="D459" s="1028"/>
      <c r="E459" s="1028"/>
      <c r="F459" s="1028"/>
      <c r="G459" s="1028"/>
      <c r="H459" s="1029"/>
      <c r="I459" s="972" t="s">
        <v>3918</v>
      </c>
      <c r="J459" s="973"/>
      <c r="K459" s="973"/>
      <c r="L459" s="975"/>
      <c r="M459" s="977"/>
      <c r="N459" s="239" t="s">
        <v>3919</v>
      </c>
      <c r="O459" s="975"/>
      <c r="P459" s="977"/>
      <c r="Q459" s="973"/>
      <c r="R459" s="973"/>
      <c r="S459" s="973"/>
      <c r="T459" s="973"/>
      <c r="U459" s="973"/>
      <c r="V459" s="973"/>
      <c r="W459" s="973"/>
      <c r="X459" s="973"/>
      <c r="Y459" s="973"/>
      <c r="Z459" s="973"/>
      <c r="AA459" s="974"/>
    </row>
    <row r="460" spans="1:37" ht="25.2" customHeight="1">
      <c r="A460" s="1030"/>
      <c r="B460" s="1025"/>
      <c r="C460" s="1025"/>
      <c r="D460" s="1025"/>
      <c r="E460" s="1025"/>
      <c r="F460" s="1025"/>
      <c r="G460" s="1025"/>
      <c r="H460" s="1031"/>
      <c r="I460" s="972" t="s">
        <v>3920</v>
      </c>
      <c r="J460" s="973"/>
      <c r="K460" s="973"/>
      <c r="L460" s="975"/>
      <c r="M460" s="976"/>
      <c r="N460" s="976"/>
      <c r="O460" s="976"/>
      <c r="P460" s="977"/>
      <c r="Q460" s="972" t="s">
        <v>3921</v>
      </c>
      <c r="R460" s="973"/>
      <c r="S460" s="974"/>
      <c r="T460" s="975"/>
      <c r="U460" s="976"/>
      <c r="V460" s="976"/>
      <c r="W460" s="976"/>
      <c r="X460" s="976"/>
      <c r="Y460" s="976"/>
      <c r="Z460" s="976"/>
      <c r="AA460" s="977"/>
    </row>
    <row r="461" spans="1:37" ht="25.2" customHeight="1">
      <c r="A461" s="1030"/>
      <c r="B461" s="1025"/>
      <c r="C461" s="1025"/>
      <c r="D461" s="1025"/>
      <c r="E461" s="1025"/>
      <c r="F461" s="1025"/>
      <c r="G461" s="1025"/>
      <c r="H461" s="1031"/>
      <c r="I461" s="972" t="s">
        <v>3922</v>
      </c>
      <c r="J461" s="973"/>
      <c r="K461" s="973"/>
      <c r="L461" s="978"/>
      <c r="M461" s="979"/>
      <c r="N461" s="979"/>
      <c r="O461" s="979"/>
      <c r="P461" s="980"/>
      <c r="Q461" s="972" t="s">
        <v>3923</v>
      </c>
      <c r="R461" s="973"/>
      <c r="S461" s="974"/>
      <c r="T461" s="975"/>
      <c r="U461" s="976"/>
      <c r="V461" s="976"/>
      <c r="W461" s="976"/>
      <c r="X461" s="976"/>
      <c r="Y461" s="976"/>
      <c r="Z461" s="976"/>
      <c r="AA461" s="977"/>
    </row>
    <row r="462" spans="1:37" ht="25.2" customHeight="1">
      <c r="A462" s="1023"/>
      <c r="B462" s="1024"/>
      <c r="C462" s="1024"/>
      <c r="D462" s="1024"/>
      <c r="E462" s="1024"/>
      <c r="F462" s="1024"/>
      <c r="G462" s="1024"/>
      <c r="H462" s="1026"/>
      <c r="I462" s="972" t="s">
        <v>3924</v>
      </c>
      <c r="J462" s="973"/>
      <c r="K462" s="973"/>
      <c r="L462" s="981"/>
      <c r="M462" s="981"/>
      <c r="N462" s="981"/>
      <c r="O462" s="981"/>
      <c r="P462" s="981"/>
      <c r="Q462" s="981"/>
      <c r="R462" s="981"/>
      <c r="S462" s="981"/>
      <c r="T462" s="981"/>
      <c r="U462" s="981"/>
      <c r="V462" s="981"/>
      <c r="W462" s="981"/>
      <c r="X462" s="981"/>
      <c r="Y462" s="981"/>
      <c r="Z462" s="981"/>
      <c r="AA462" s="981"/>
    </row>
    <row r="463" spans="1:37" ht="30" customHeight="1">
      <c r="A463" s="982" t="s">
        <v>3925</v>
      </c>
      <c r="B463" s="983"/>
      <c r="C463" s="983"/>
      <c r="D463" s="983"/>
      <c r="E463" s="983"/>
      <c r="F463" s="983"/>
      <c r="G463" s="983"/>
      <c r="H463" s="984"/>
      <c r="I463" s="444"/>
      <c r="J463" s="445"/>
      <c r="K463" s="446" t="s">
        <v>388</v>
      </c>
      <c r="L463" s="447"/>
      <c r="M463" s="448" t="s">
        <v>112</v>
      </c>
      <c r="N463" s="449"/>
      <c r="O463" s="450"/>
      <c r="U463" s="451"/>
      <c r="V463" s="451"/>
      <c r="W463" s="451"/>
      <c r="X463" s="451"/>
      <c r="Y463" s="451"/>
      <c r="Z463" s="451"/>
      <c r="AA463" s="452"/>
      <c r="AK463" s="240"/>
    </row>
    <row r="464" spans="1:37" ht="15" customHeight="1">
      <c r="A464" s="985"/>
      <c r="B464" s="986"/>
      <c r="C464" s="986"/>
      <c r="D464" s="986"/>
      <c r="E464" s="986"/>
      <c r="F464" s="986"/>
      <c r="G464" s="986"/>
      <c r="H464" s="987"/>
      <c r="I464" s="453" t="s">
        <v>3926</v>
      </c>
      <c r="J464" s="454"/>
      <c r="K464" s="454"/>
      <c r="L464" s="454"/>
      <c r="M464" s="454"/>
      <c r="N464" s="454"/>
      <c r="O464" s="454"/>
      <c r="P464" s="454"/>
      <c r="Q464" s="454"/>
      <c r="R464" s="449"/>
      <c r="S464" s="455"/>
      <c r="T464" s="456"/>
      <c r="U464" s="457"/>
      <c r="V464" s="458"/>
      <c r="W464" s="459" t="s">
        <v>388</v>
      </c>
      <c r="X464" s="460"/>
      <c r="Y464" s="461" t="s">
        <v>112</v>
      </c>
      <c r="Z464" s="461"/>
      <c r="AA464" s="462"/>
    </row>
    <row r="465" spans="1:33" ht="15" customHeight="1">
      <c r="A465" s="988"/>
      <c r="B465" s="989"/>
      <c r="C465" s="989"/>
      <c r="D465" s="989"/>
      <c r="E465" s="989"/>
      <c r="F465" s="989"/>
      <c r="G465" s="989"/>
      <c r="H465" s="990"/>
      <c r="I465" s="463" t="s">
        <v>3927</v>
      </c>
      <c r="J465" s="464"/>
      <c r="K465" s="464"/>
      <c r="L465" s="464"/>
      <c r="M465" s="464"/>
      <c r="N465" s="464"/>
      <c r="O465" s="464"/>
      <c r="P465" s="464"/>
      <c r="Q465" s="464"/>
      <c r="R465" s="465"/>
      <c r="S465" s="466"/>
      <c r="T465" s="467"/>
      <c r="U465" s="468"/>
      <c r="V465" s="469"/>
      <c r="W465" s="464" t="s">
        <v>388</v>
      </c>
      <c r="X465" s="470"/>
      <c r="Y465" s="466" t="s">
        <v>112</v>
      </c>
      <c r="Z465" s="466"/>
      <c r="AA465" s="471"/>
    </row>
    <row r="466" spans="1:33" ht="18" customHeight="1">
      <c r="A466" s="991" t="s">
        <v>3928</v>
      </c>
      <c r="B466" s="992"/>
      <c r="C466" s="992"/>
      <c r="D466" s="992"/>
      <c r="E466" s="992"/>
      <c r="F466" s="992"/>
      <c r="G466" s="992"/>
      <c r="H466" s="993"/>
      <c r="I466" s="472" t="s">
        <v>3783</v>
      </c>
      <c r="J466" s="473" t="s">
        <v>3929</v>
      </c>
      <c r="K466" s="474"/>
      <c r="L466" s="474"/>
      <c r="M466" s="474"/>
      <c r="N466" s="472" t="s">
        <v>3783</v>
      </c>
      <c r="O466" s="473" t="s">
        <v>3930</v>
      </c>
      <c r="P466" s="474"/>
      <c r="Q466" s="474"/>
      <c r="S466" s="461" t="s">
        <v>3935</v>
      </c>
      <c r="T466" s="472" t="s">
        <v>3783</v>
      </c>
      <c r="U466" s="461" t="s">
        <v>3936</v>
      </c>
      <c r="W466" s="473"/>
      <c r="X466" s="474"/>
      <c r="Y466" s="474"/>
      <c r="Z466" s="474"/>
      <c r="AA466" s="475"/>
      <c r="AG466" s="243"/>
    </row>
    <row r="467" spans="1:33" ht="15" customHeight="1">
      <c r="A467" s="994" t="s">
        <v>3931</v>
      </c>
      <c r="B467" s="995"/>
      <c r="C467" s="995"/>
      <c r="D467" s="995"/>
      <c r="E467" s="995"/>
      <c r="F467" s="995"/>
      <c r="G467" s="995"/>
      <c r="H467" s="996"/>
      <c r="I467" s="1000" t="s">
        <v>3932</v>
      </c>
      <c r="J467" s="1001"/>
      <c r="K467" s="1004"/>
      <c r="L467" s="1005"/>
      <c r="M467" s="1005"/>
      <c r="N467" s="1005"/>
      <c r="O467" s="1005"/>
      <c r="P467" s="1005"/>
      <c r="Q467" s="1006"/>
      <c r="R467" s="1006"/>
      <c r="S467" s="1006"/>
      <c r="T467" s="1007"/>
      <c r="U467" s="1008" t="s">
        <v>3933</v>
      </c>
      <c r="V467" s="1008"/>
      <c r="W467" s="1008"/>
      <c r="X467" s="1008"/>
      <c r="Y467" s="1008"/>
      <c r="Z467" s="1008"/>
      <c r="AA467" s="1009"/>
    </row>
    <row r="468" spans="1:33" ht="15" customHeight="1">
      <c r="A468" s="997"/>
      <c r="B468" s="998"/>
      <c r="C468" s="998"/>
      <c r="D468" s="998"/>
      <c r="E468" s="998"/>
      <c r="F468" s="998"/>
      <c r="G468" s="998"/>
      <c r="H468" s="999"/>
      <c r="I468" s="1002"/>
      <c r="J468" s="1003"/>
      <c r="K468" s="1004"/>
      <c r="L468" s="1005"/>
      <c r="M468" s="1005"/>
      <c r="N468" s="1005"/>
      <c r="O468" s="1005"/>
      <c r="P468" s="1005"/>
      <c r="Q468" s="1006"/>
      <c r="R468" s="1006"/>
      <c r="S468" s="1006"/>
      <c r="T468" s="1007"/>
      <c r="U468" s="1010"/>
      <c r="V468" s="1010"/>
      <c r="W468" s="1010"/>
      <c r="X468" s="1010"/>
      <c r="Y468" s="1010"/>
      <c r="Z468" s="1010"/>
      <c r="AA468" s="1011"/>
      <c r="AB468" s="241"/>
      <c r="AC468" s="241"/>
      <c r="AD468" s="241"/>
      <c r="AE468" s="241"/>
      <c r="AF468" s="241"/>
      <c r="AG468" s="241"/>
    </row>
    <row r="469" spans="1:33" ht="15" customHeight="1">
      <c r="A469" s="994" t="s">
        <v>3934</v>
      </c>
      <c r="B469" s="995"/>
      <c r="C469" s="995"/>
      <c r="D469" s="995"/>
      <c r="E469" s="995"/>
      <c r="F469" s="995"/>
      <c r="G469" s="995"/>
      <c r="H469" s="996"/>
      <c r="I469" s="968"/>
      <c r="J469" s="969"/>
      <c r="K469" s="1012"/>
      <c r="L469" s="1012" t="s">
        <v>12</v>
      </c>
      <c r="M469" s="1012"/>
      <c r="N469" s="1012" t="s">
        <v>11</v>
      </c>
      <c r="O469" s="1012"/>
      <c r="P469" s="1012" t="s">
        <v>227</v>
      </c>
      <c r="R469" s="476"/>
      <c r="S469" s="476"/>
      <c r="T469" s="476"/>
      <c r="U469" s="476"/>
      <c r="V469" s="476"/>
      <c r="W469" s="476"/>
      <c r="X469" s="476"/>
      <c r="Y469" s="476"/>
      <c r="Z469" s="476"/>
      <c r="AA469" s="477"/>
      <c r="AB469" s="241"/>
      <c r="AC469" s="241"/>
      <c r="AD469" s="241"/>
      <c r="AE469" s="241"/>
      <c r="AF469" s="241"/>
      <c r="AG469" s="241"/>
    </row>
    <row r="470" spans="1:33" ht="15" customHeight="1">
      <c r="A470" s="997"/>
      <c r="B470" s="998"/>
      <c r="C470" s="998"/>
      <c r="D470" s="998"/>
      <c r="E470" s="998"/>
      <c r="F470" s="998"/>
      <c r="G470" s="998"/>
      <c r="H470" s="999"/>
      <c r="I470" s="970"/>
      <c r="J470" s="971"/>
      <c r="K470" s="1013"/>
      <c r="L470" s="1013"/>
      <c r="M470" s="1013"/>
      <c r="N470" s="1013"/>
      <c r="O470" s="1013"/>
      <c r="P470" s="1013"/>
      <c r="Q470" s="481"/>
      <c r="R470" s="479"/>
      <c r="S470" s="479"/>
      <c r="T470" s="479"/>
      <c r="U470" s="479"/>
      <c r="V470" s="479"/>
      <c r="W470" s="479"/>
      <c r="X470" s="479"/>
      <c r="Y470" s="479"/>
      <c r="Z470" s="479"/>
      <c r="AA470" s="480"/>
      <c r="AB470" s="241"/>
      <c r="AC470" s="241"/>
      <c r="AD470" s="241"/>
      <c r="AE470" s="241"/>
      <c r="AF470" s="241"/>
      <c r="AG470" s="241"/>
    </row>
    <row r="471" spans="1:33" ht="20.100000000000001" customHeight="1">
      <c r="A471" s="482"/>
      <c r="B471" s="482"/>
      <c r="C471" s="482"/>
      <c r="D471" s="482"/>
      <c r="E471" s="482"/>
      <c r="F471" s="482"/>
      <c r="G471" s="482"/>
      <c r="H471" s="482"/>
      <c r="I471" s="482"/>
      <c r="J471" s="482"/>
      <c r="K471" s="482"/>
      <c r="L471" s="482"/>
      <c r="M471" s="482"/>
      <c r="N471" s="482"/>
      <c r="O471" s="482"/>
      <c r="P471" s="482"/>
      <c r="Q471" s="482"/>
      <c r="R471" s="482"/>
      <c r="S471" s="482"/>
      <c r="T471" s="482"/>
      <c r="U471" s="482"/>
      <c r="V471" s="482"/>
      <c r="W471" s="482"/>
      <c r="X471" s="482"/>
      <c r="Y471" s="482"/>
      <c r="Z471" s="482"/>
      <c r="AA471" s="482"/>
      <c r="AB471" s="241"/>
      <c r="AC471" s="241"/>
      <c r="AD471" s="241"/>
      <c r="AE471" s="241"/>
      <c r="AF471" s="241"/>
      <c r="AG471" s="241"/>
    </row>
    <row r="472" spans="1:33" ht="18" customHeight="1">
      <c r="B472" s="437" t="s">
        <v>3937</v>
      </c>
      <c r="C472" s="243" t="s">
        <v>16092</v>
      </c>
      <c r="E472" s="243"/>
      <c r="F472" s="243"/>
      <c r="G472" s="243"/>
      <c r="H472" s="243"/>
      <c r="I472" s="483"/>
      <c r="J472" s="483"/>
      <c r="K472" s="483"/>
      <c r="L472" s="483"/>
      <c r="M472" s="483"/>
      <c r="N472" s="483"/>
      <c r="O472" s="483"/>
      <c r="P472" s="483"/>
      <c r="Q472" s="483"/>
      <c r="R472" s="484"/>
      <c r="S472" s="483"/>
      <c r="T472" s="483"/>
      <c r="U472" s="483"/>
      <c r="V472" s="483"/>
      <c r="W472" s="243"/>
      <c r="X472" s="243"/>
      <c r="Y472" s="243"/>
      <c r="Z472" s="243"/>
      <c r="AA472" s="243"/>
      <c r="AB472" s="243"/>
      <c r="AE472" s="244"/>
    </row>
    <row r="473" spans="1:33" ht="30" customHeight="1">
      <c r="B473" s="485" t="s">
        <v>3938</v>
      </c>
      <c r="C473" s="1032" t="s">
        <v>16093</v>
      </c>
      <c r="D473" s="1032"/>
      <c r="E473" s="1032"/>
      <c r="F473" s="1032"/>
      <c r="G473" s="1032"/>
      <c r="H473" s="1032"/>
      <c r="I473" s="1032"/>
      <c r="J473" s="1032"/>
      <c r="K473" s="1032"/>
      <c r="L473" s="1032"/>
      <c r="M473" s="1032"/>
      <c r="N473" s="1032"/>
      <c r="O473" s="1032"/>
      <c r="P473" s="1032"/>
      <c r="Q473" s="1032"/>
      <c r="R473" s="1032"/>
      <c r="S473" s="1032"/>
      <c r="T473" s="1032"/>
      <c r="U473" s="1032"/>
      <c r="V473" s="1032"/>
      <c r="W473" s="1032"/>
      <c r="X473" s="1032"/>
      <c r="Y473" s="1032"/>
      <c r="Z473" s="1032"/>
      <c r="AA473" s="1032"/>
      <c r="AE473" s="244"/>
    </row>
    <row r="474" spans="1:33" ht="7.95" customHeight="1">
      <c r="D474" s="486"/>
      <c r="E474" s="486"/>
      <c r="F474" s="486"/>
      <c r="G474" s="486"/>
      <c r="H474" s="486"/>
      <c r="I474" s="486"/>
      <c r="J474" s="486"/>
      <c r="K474" s="486"/>
      <c r="L474" s="486"/>
      <c r="M474" s="486"/>
      <c r="N474" s="486"/>
      <c r="O474" s="486"/>
      <c r="P474" s="486"/>
      <c r="Q474" s="486"/>
      <c r="R474" s="486"/>
      <c r="S474" s="486"/>
      <c r="T474" s="486"/>
      <c r="U474" s="486"/>
      <c r="V474" s="486"/>
      <c r="W474" s="486"/>
      <c r="X474" s="486"/>
      <c r="Y474" s="486"/>
      <c r="Z474" s="486"/>
      <c r="AA474" s="486"/>
    </row>
    <row r="475" spans="1:33" ht="25.35" customHeight="1">
      <c r="A475" s="441" t="s">
        <v>3939</v>
      </c>
      <c r="H475" s="442"/>
      <c r="I475" s="442"/>
      <c r="V475" s="442"/>
      <c r="W475" s="442"/>
      <c r="X475" s="442"/>
      <c r="Y475" s="442"/>
      <c r="Z475" s="442"/>
      <c r="AA475" s="442"/>
    </row>
    <row r="476" spans="1:33" ht="12.45" customHeight="1">
      <c r="A476" s="1014" t="s">
        <v>3917</v>
      </c>
      <c r="B476" s="1015"/>
      <c r="C476" s="1015"/>
      <c r="D476" s="1015"/>
      <c r="E476" s="1015"/>
      <c r="F476" s="1015"/>
      <c r="G476" s="1015"/>
      <c r="H476" s="1016"/>
      <c r="I476" s="1017"/>
      <c r="J476" s="1018"/>
      <c r="K476" s="1018"/>
      <c r="L476" s="1018"/>
      <c r="M476" s="1018"/>
      <c r="N476" s="1018"/>
      <c r="O476" s="1018"/>
      <c r="P476" s="1018"/>
      <c r="Q476" s="1018"/>
      <c r="R476" s="1018"/>
      <c r="S476" s="1018"/>
      <c r="T476" s="1018"/>
      <c r="U476" s="1018"/>
      <c r="V476" s="1018"/>
      <c r="W476" s="1018"/>
      <c r="X476" s="1018"/>
      <c r="Y476" s="1018"/>
      <c r="Z476" s="1018"/>
      <c r="AA476" s="1019"/>
    </row>
    <row r="477" spans="1:33" ht="22.5" customHeight="1">
      <c r="A477" s="1020" t="s">
        <v>8</v>
      </c>
      <c r="B477" s="1021"/>
      <c r="C477" s="1021"/>
      <c r="D477" s="1021"/>
      <c r="E477" s="1021"/>
      <c r="F477" s="1021"/>
      <c r="G477" s="1021"/>
      <c r="H477" s="1022"/>
      <c r="I477" s="1023"/>
      <c r="J477" s="1024"/>
      <c r="K477" s="1024"/>
      <c r="L477" s="1025"/>
      <c r="M477" s="1025"/>
      <c r="N477" s="1024"/>
      <c r="O477" s="1025"/>
      <c r="P477" s="1025"/>
      <c r="Q477" s="1024"/>
      <c r="R477" s="1024"/>
      <c r="S477" s="1024"/>
      <c r="T477" s="1024"/>
      <c r="U477" s="1024"/>
      <c r="V477" s="1024"/>
      <c r="W477" s="1024"/>
      <c r="X477" s="1024"/>
      <c r="Y477" s="1024"/>
      <c r="Z477" s="1024"/>
      <c r="AA477" s="1026"/>
      <c r="AC477" s="236" t="s">
        <v>6679</v>
      </c>
    </row>
    <row r="478" spans="1:33" ht="25.2" customHeight="1">
      <c r="A478" s="1027" t="s">
        <v>23</v>
      </c>
      <c r="B478" s="1028"/>
      <c r="C478" s="1028"/>
      <c r="D478" s="1028"/>
      <c r="E478" s="1028"/>
      <c r="F478" s="1028"/>
      <c r="G478" s="1028"/>
      <c r="H478" s="1029"/>
      <c r="I478" s="972" t="s">
        <v>3918</v>
      </c>
      <c r="J478" s="973"/>
      <c r="K478" s="973"/>
      <c r="L478" s="975"/>
      <c r="M478" s="977"/>
      <c r="N478" s="239" t="s">
        <v>3919</v>
      </c>
      <c r="O478" s="975"/>
      <c r="P478" s="977"/>
      <c r="Q478" s="973"/>
      <c r="R478" s="973"/>
      <c r="S478" s="973"/>
      <c r="T478" s="973"/>
      <c r="U478" s="973"/>
      <c r="V478" s="973"/>
      <c r="W478" s="973"/>
      <c r="X478" s="973"/>
      <c r="Y478" s="973"/>
      <c r="Z478" s="973"/>
      <c r="AA478" s="974"/>
    </row>
    <row r="479" spans="1:33" ht="25.2" customHeight="1">
      <c r="A479" s="1030"/>
      <c r="B479" s="1025"/>
      <c r="C479" s="1025"/>
      <c r="D479" s="1025"/>
      <c r="E479" s="1025"/>
      <c r="F479" s="1025"/>
      <c r="G479" s="1025"/>
      <c r="H479" s="1031"/>
      <c r="I479" s="972" t="s">
        <v>3920</v>
      </c>
      <c r="J479" s="973"/>
      <c r="K479" s="973"/>
      <c r="L479" s="975"/>
      <c r="M479" s="976"/>
      <c r="N479" s="976"/>
      <c r="O479" s="976"/>
      <c r="P479" s="977"/>
      <c r="Q479" s="972" t="s">
        <v>3921</v>
      </c>
      <c r="R479" s="973"/>
      <c r="S479" s="974"/>
      <c r="T479" s="975"/>
      <c r="U479" s="976"/>
      <c r="V479" s="976"/>
      <c r="W479" s="976"/>
      <c r="X479" s="976"/>
      <c r="Y479" s="976"/>
      <c r="Z479" s="976"/>
      <c r="AA479" s="977"/>
    </row>
    <row r="480" spans="1:33" ht="25.2" customHeight="1">
      <c r="A480" s="1030"/>
      <c r="B480" s="1025"/>
      <c r="C480" s="1025"/>
      <c r="D480" s="1025"/>
      <c r="E480" s="1025"/>
      <c r="F480" s="1025"/>
      <c r="G480" s="1025"/>
      <c r="H480" s="1031"/>
      <c r="I480" s="972" t="s">
        <v>3922</v>
      </c>
      <c r="J480" s="973"/>
      <c r="K480" s="973"/>
      <c r="L480" s="978"/>
      <c r="M480" s="979"/>
      <c r="N480" s="979"/>
      <c r="O480" s="979"/>
      <c r="P480" s="980"/>
      <c r="Q480" s="972" t="s">
        <v>3923</v>
      </c>
      <c r="R480" s="973"/>
      <c r="S480" s="974"/>
      <c r="T480" s="975"/>
      <c r="U480" s="976"/>
      <c r="V480" s="976"/>
      <c r="W480" s="976"/>
      <c r="X480" s="976"/>
      <c r="Y480" s="976"/>
      <c r="Z480" s="976"/>
      <c r="AA480" s="977"/>
    </row>
    <row r="481" spans="1:37" ht="25.2" customHeight="1">
      <c r="A481" s="1023"/>
      <c r="B481" s="1024"/>
      <c r="C481" s="1024"/>
      <c r="D481" s="1024"/>
      <c r="E481" s="1024"/>
      <c r="F481" s="1024"/>
      <c r="G481" s="1024"/>
      <c r="H481" s="1026"/>
      <c r="I481" s="972" t="s">
        <v>3924</v>
      </c>
      <c r="J481" s="973"/>
      <c r="K481" s="973"/>
      <c r="L481" s="981"/>
      <c r="M481" s="981"/>
      <c r="N481" s="981"/>
      <c r="O481" s="981"/>
      <c r="P481" s="981"/>
      <c r="Q481" s="981"/>
      <c r="R481" s="981"/>
      <c r="S481" s="981"/>
      <c r="T481" s="981"/>
      <c r="U481" s="981"/>
      <c r="V481" s="981"/>
      <c r="W481" s="981"/>
      <c r="X481" s="981"/>
      <c r="Y481" s="981"/>
      <c r="Z481" s="981"/>
      <c r="AA481" s="981"/>
    </row>
    <row r="482" spans="1:37" ht="30" customHeight="1">
      <c r="A482" s="982" t="s">
        <v>3925</v>
      </c>
      <c r="B482" s="983"/>
      <c r="C482" s="983"/>
      <c r="D482" s="983"/>
      <c r="E482" s="983"/>
      <c r="F482" s="983"/>
      <c r="G482" s="983"/>
      <c r="H482" s="984"/>
      <c r="I482" s="444"/>
      <c r="J482" s="445"/>
      <c r="K482" s="446" t="s">
        <v>388</v>
      </c>
      <c r="L482" s="447"/>
      <c r="M482" s="448" t="s">
        <v>112</v>
      </c>
      <c r="N482" s="449"/>
      <c r="O482" s="450"/>
      <c r="U482" s="451"/>
      <c r="V482" s="451"/>
      <c r="W482" s="451"/>
      <c r="X482" s="451"/>
      <c r="Y482" s="451"/>
      <c r="Z482" s="451"/>
      <c r="AA482" s="452"/>
      <c r="AK482" s="240"/>
    </row>
    <row r="483" spans="1:37" ht="15" customHeight="1">
      <c r="A483" s="985"/>
      <c r="B483" s="986"/>
      <c r="C483" s="986"/>
      <c r="D483" s="986"/>
      <c r="E483" s="986"/>
      <c r="F483" s="986"/>
      <c r="G483" s="986"/>
      <c r="H483" s="987"/>
      <c r="I483" s="453" t="s">
        <v>3926</v>
      </c>
      <c r="J483" s="454"/>
      <c r="K483" s="454"/>
      <c r="L483" s="454"/>
      <c r="M483" s="454"/>
      <c r="N483" s="454"/>
      <c r="O483" s="454"/>
      <c r="P483" s="454"/>
      <c r="Q483" s="454"/>
      <c r="R483" s="449"/>
      <c r="S483" s="455"/>
      <c r="T483" s="456"/>
      <c r="U483" s="457"/>
      <c r="V483" s="458"/>
      <c r="W483" s="459" t="s">
        <v>388</v>
      </c>
      <c r="X483" s="460"/>
      <c r="Y483" s="461" t="s">
        <v>112</v>
      </c>
      <c r="Z483" s="461"/>
      <c r="AA483" s="462"/>
    </row>
    <row r="484" spans="1:37" ht="15" customHeight="1">
      <c r="A484" s="988"/>
      <c r="B484" s="989"/>
      <c r="C484" s="989"/>
      <c r="D484" s="989"/>
      <c r="E484" s="989"/>
      <c r="F484" s="989"/>
      <c r="G484" s="989"/>
      <c r="H484" s="990"/>
      <c r="I484" s="463" t="s">
        <v>3927</v>
      </c>
      <c r="J484" s="464"/>
      <c r="K484" s="464"/>
      <c r="L484" s="464"/>
      <c r="M484" s="464"/>
      <c r="N484" s="464"/>
      <c r="O484" s="464"/>
      <c r="P484" s="464"/>
      <c r="Q484" s="464"/>
      <c r="R484" s="465"/>
      <c r="S484" s="466"/>
      <c r="T484" s="467"/>
      <c r="U484" s="468"/>
      <c r="V484" s="469"/>
      <c r="W484" s="464" t="s">
        <v>388</v>
      </c>
      <c r="X484" s="470"/>
      <c r="Y484" s="466" t="s">
        <v>112</v>
      </c>
      <c r="Z484" s="466"/>
      <c r="AA484" s="471"/>
    </row>
    <row r="485" spans="1:37" ht="18" customHeight="1">
      <c r="A485" s="991" t="s">
        <v>3928</v>
      </c>
      <c r="B485" s="992"/>
      <c r="C485" s="992"/>
      <c r="D485" s="992"/>
      <c r="E485" s="992"/>
      <c r="F485" s="992"/>
      <c r="G485" s="992"/>
      <c r="H485" s="993"/>
      <c r="I485" s="472" t="s">
        <v>3783</v>
      </c>
      <c r="J485" s="473" t="s">
        <v>3929</v>
      </c>
      <c r="K485" s="474"/>
      <c r="L485" s="474"/>
      <c r="M485" s="474"/>
      <c r="N485" s="472" t="s">
        <v>3783</v>
      </c>
      <c r="O485" s="473" t="s">
        <v>3930</v>
      </c>
      <c r="P485" s="474"/>
      <c r="Q485" s="474"/>
      <c r="S485" s="461" t="s">
        <v>3935</v>
      </c>
      <c r="T485" s="472" t="s">
        <v>3783</v>
      </c>
      <c r="U485" s="461" t="s">
        <v>3936</v>
      </c>
      <c r="W485" s="473"/>
      <c r="X485" s="474"/>
      <c r="Y485" s="474"/>
      <c r="Z485" s="474"/>
      <c r="AA485" s="475"/>
      <c r="AG485" s="243"/>
    </row>
    <row r="486" spans="1:37" ht="15" customHeight="1">
      <c r="A486" s="994" t="s">
        <v>3931</v>
      </c>
      <c r="B486" s="995"/>
      <c r="C486" s="995"/>
      <c r="D486" s="995"/>
      <c r="E486" s="995"/>
      <c r="F486" s="995"/>
      <c r="G486" s="995"/>
      <c r="H486" s="996"/>
      <c r="I486" s="1000" t="s">
        <v>3932</v>
      </c>
      <c r="J486" s="1001"/>
      <c r="K486" s="1004"/>
      <c r="L486" s="1005"/>
      <c r="M486" s="1005"/>
      <c r="N486" s="1005"/>
      <c r="O486" s="1005"/>
      <c r="P486" s="1005"/>
      <c r="Q486" s="1006"/>
      <c r="R486" s="1006"/>
      <c r="S486" s="1006"/>
      <c r="T486" s="1007"/>
      <c r="U486" s="1008" t="s">
        <v>3933</v>
      </c>
      <c r="V486" s="1008"/>
      <c r="W486" s="1008"/>
      <c r="X486" s="1008"/>
      <c r="Y486" s="1008"/>
      <c r="Z486" s="1008"/>
      <c r="AA486" s="1009"/>
    </row>
    <row r="487" spans="1:37" ht="15" customHeight="1">
      <c r="A487" s="997"/>
      <c r="B487" s="998"/>
      <c r="C487" s="998"/>
      <c r="D487" s="998"/>
      <c r="E487" s="998"/>
      <c r="F487" s="998"/>
      <c r="G487" s="998"/>
      <c r="H487" s="999"/>
      <c r="I487" s="1002"/>
      <c r="J487" s="1003"/>
      <c r="K487" s="1004"/>
      <c r="L487" s="1005"/>
      <c r="M487" s="1005"/>
      <c r="N487" s="1005"/>
      <c r="O487" s="1005"/>
      <c r="P487" s="1005"/>
      <c r="Q487" s="1006"/>
      <c r="R487" s="1006"/>
      <c r="S487" s="1006"/>
      <c r="T487" s="1007"/>
      <c r="U487" s="1010"/>
      <c r="V487" s="1010"/>
      <c r="W487" s="1010"/>
      <c r="X487" s="1010"/>
      <c r="Y487" s="1010"/>
      <c r="Z487" s="1010"/>
      <c r="AA487" s="1011"/>
      <c r="AB487" s="241"/>
      <c r="AC487" s="241"/>
      <c r="AD487" s="241"/>
      <c r="AE487" s="241"/>
      <c r="AF487" s="241"/>
      <c r="AG487" s="241"/>
    </row>
    <row r="488" spans="1:37" ht="15" customHeight="1">
      <c r="A488" s="994" t="s">
        <v>3934</v>
      </c>
      <c r="B488" s="995"/>
      <c r="C488" s="995"/>
      <c r="D488" s="995"/>
      <c r="E488" s="995"/>
      <c r="F488" s="995"/>
      <c r="G488" s="995"/>
      <c r="H488" s="996"/>
      <c r="I488" s="968"/>
      <c r="J488" s="969"/>
      <c r="K488" s="1012"/>
      <c r="L488" s="1012" t="s">
        <v>12</v>
      </c>
      <c r="M488" s="1012"/>
      <c r="N488" s="1012" t="s">
        <v>11</v>
      </c>
      <c r="O488" s="1012"/>
      <c r="P488" s="1012" t="s">
        <v>227</v>
      </c>
      <c r="R488" s="476"/>
      <c r="S488" s="476"/>
      <c r="T488" s="476"/>
      <c r="U488" s="476"/>
      <c r="V488" s="476"/>
      <c r="W488" s="476"/>
      <c r="X488" s="476"/>
      <c r="Y488" s="476"/>
      <c r="Z488" s="476"/>
      <c r="AA488" s="477"/>
      <c r="AB488" s="241"/>
      <c r="AC488" s="241"/>
      <c r="AD488" s="241"/>
      <c r="AE488" s="241"/>
      <c r="AF488" s="241"/>
      <c r="AG488" s="241"/>
    </row>
    <row r="489" spans="1:37" ht="15" customHeight="1">
      <c r="A489" s="997"/>
      <c r="B489" s="998"/>
      <c r="C489" s="998"/>
      <c r="D489" s="998"/>
      <c r="E489" s="998"/>
      <c r="F489" s="998"/>
      <c r="G489" s="998"/>
      <c r="H489" s="999"/>
      <c r="I489" s="970"/>
      <c r="J489" s="971"/>
      <c r="K489" s="1013"/>
      <c r="L489" s="1013"/>
      <c r="M489" s="1013"/>
      <c r="N489" s="1013"/>
      <c r="O489" s="1013"/>
      <c r="P489" s="1013"/>
      <c r="Q489" s="481"/>
      <c r="R489" s="479"/>
      <c r="S489" s="479"/>
      <c r="T489" s="479"/>
      <c r="U489" s="479"/>
      <c r="V489" s="479"/>
      <c r="W489" s="479"/>
      <c r="X489" s="479"/>
      <c r="Y489" s="479"/>
      <c r="Z489" s="479"/>
      <c r="AA489" s="480"/>
      <c r="AB489" s="241"/>
      <c r="AC489" s="241"/>
      <c r="AD489" s="241"/>
      <c r="AE489" s="241"/>
      <c r="AF489" s="241"/>
      <c r="AG489" s="241"/>
    </row>
    <row r="490" spans="1:37" ht="20.100000000000001" customHeight="1">
      <c r="A490" s="482"/>
      <c r="B490" s="482"/>
      <c r="C490" s="482"/>
      <c r="D490" s="482"/>
      <c r="E490" s="482"/>
      <c r="F490" s="482"/>
      <c r="G490" s="482"/>
      <c r="H490" s="482"/>
      <c r="I490" s="482"/>
      <c r="J490" s="482"/>
      <c r="K490" s="482"/>
      <c r="L490" s="482"/>
      <c r="M490" s="482"/>
      <c r="N490" s="482"/>
      <c r="O490" s="482"/>
      <c r="P490" s="482"/>
      <c r="Q490" s="482"/>
      <c r="R490" s="482"/>
      <c r="S490" s="482"/>
      <c r="T490" s="482"/>
      <c r="U490" s="482"/>
      <c r="V490" s="482"/>
      <c r="W490" s="482"/>
      <c r="X490" s="478"/>
      <c r="Y490" s="478"/>
      <c r="Z490" s="478"/>
      <c r="AA490" s="478"/>
      <c r="AB490" s="241"/>
      <c r="AC490" s="241"/>
      <c r="AD490" s="241"/>
      <c r="AE490" s="241"/>
      <c r="AF490" s="241"/>
      <c r="AG490" s="241"/>
    </row>
    <row r="491" spans="1:37" ht="12.45" customHeight="1">
      <c r="A491" s="1014" t="s">
        <v>3917</v>
      </c>
      <c r="B491" s="1015"/>
      <c r="C491" s="1015"/>
      <c r="D491" s="1015"/>
      <c r="E491" s="1015"/>
      <c r="F491" s="1015"/>
      <c r="G491" s="1015"/>
      <c r="H491" s="1016"/>
      <c r="I491" s="1017"/>
      <c r="J491" s="1018"/>
      <c r="K491" s="1018"/>
      <c r="L491" s="1018"/>
      <c r="M491" s="1018"/>
      <c r="N491" s="1018"/>
      <c r="O491" s="1018"/>
      <c r="P491" s="1018"/>
      <c r="Q491" s="1018"/>
      <c r="R491" s="1018"/>
      <c r="S491" s="1018"/>
      <c r="T491" s="1018"/>
      <c r="U491" s="1018"/>
      <c r="V491" s="1018"/>
      <c r="W491" s="1018"/>
      <c r="X491" s="1018"/>
      <c r="Y491" s="1018"/>
      <c r="Z491" s="1018"/>
      <c r="AA491" s="1019"/>
    </row>
    <row r="492" spans="1:37" ht="22.5" customHeight="1">
      <c r="A492" s="1020" t="s">
        <v>8</v>
      </c>
      <c r="B492" s="1021"/>
      <c r="C492" s="1021"/>
      <c r="D492" s="1021"/>
      <c r="E492" s="1021"/>
      <c r="F492" s="1021"/>
      <c r="G492" s="1021"/>
      <c r="H492" s="1022"/>
      <c r="I492" s="1023"/>
      <c r="J492" s="1024"/>
      <c r="K492" s="1024"/>
      <c r="L492" s="1025"/>
      <c r="M492" s="1025"/>
      <c r="N492" s="1024"/>
      <c r="O492" s="1025"/>
      <c r="P492" s="1025"/>
      <c r="Q492" s="1024"/>
      <c r="R492" s="1024"/>
      <c r="S492" s="1024"/>
      <c r="T492" s="1024"/>
      <c r="U492" s="1024"/>
      <c r="V492" s="1024"/>
      <c r="W492" s="1024"/>
      <c r="X492" s="1024"/>
      <c r="Y492" s="1024"/>
      <c r="Z492" s="1024"/>
      <c r="AA492" s="1026"/>
      <c r="AC492" s="236" t="s">
        <v>6678</v>
      </c>
    </row>
    <row r="493" spans="1:37" ht="25.2" customHeight="1">
      <c r="A493" s="1027" t="s">
        <v>23</v>
      </c>
      <c r="B493" s="1028"/>
      <c r="C493" s="1028"/>
      <c r="D493" s="1028"/>
      <c r="E493" s="1028"/>
      <c r="F493" s="1028"/>
      <c r="G493" s="1028"/>
      <c r="H493" s="1029"/>
      <c r="I493" s="972" t="s">
        <v>3918</v>
      </c>
      <c r="J493" s="973"/>
      <c r="K493" s="973"/>
      <c r="L493" s="975"/>
      <c r="M493" s="977"/>
      <c r="N493" s="239" t="s">
        <v>3919</v>
      </c>
      <c r="O493" s="975"/>
      <c r="P493" s="977"/>
      <c r="Q493" s="973"/>
      <c r="R493" s="973"/>
      <c r="S493" s="973"/>
      <c r="T493" s="973"/>
      <c r="U493" s="973"/>
      <c r="V493" s="973"/>
      <c r="W493" s="973"/>
      <c r="X493" s="973"/>
      <c r="Y493" s="973"/>
      <c r="Z493" s="973"/>
      <c r="AA493" s="974"/>
    </row>
    <row r="494" spans="1:37" ht="25.2" customHeight="1">
      <c r="A494" s="1030"/>
      <c r="B494" s="1025"/>
      <c r="C494" s="1025"/>
      <c r="D494" s="1025"/>
      <c r="E494" s="1025"/>
      <c r="F494" s="1025"/>
      <c r="G494" s="1025"/>
      <c r="H494" s="1031"/>
      <c r="I494" s="972" t="s">
        <v>3920</v>
      </c>
      <c r="J494" s="973"/>
      <c r="K494" s="973"/>
      <c r="L494" s="975"/>
      <c r="M494" s="976"/>
      <c r="N494" s="976"/>
      <c r="O494" s="976"/>
      <c r="P494" s="977"/>
      <c r="Q494" s="972" t="s">
        <v>3921</v>
      </c>
      <c r="R494" s="973"/>
      <c r="S494" s="974"/>
      <c r="T494" s="975"/>
      <c r="U494" s="976"/>
      <c r="V494" s="976"/>
      <c r="W494" s="976"/>
      <c r="X494" s="976"/>
      <c r="Y494" s="976"/>
      <c r="Z494" s="976"/>
      <c r="AA494" s="977"/>
    </row>
    <row r="495" spans="1:37" ht="25.2" customHeight="1">
      <c r="A495" s="1030"/>
      <c r="B495" s="1025"/>
      <c r="C495" s="1025"/>
      <c r="D495" s="1025"/>
      <c r="E495" s="1025"/>
      <c r="F495" s="1025"/>
      <c r="G495" s="1025"/>
      <c r="H495" s="1031"/>
      <c r="I495" s="972" t="s">
        <v>3922</v>
      </c>
      <c r="J495" s="973"/>
      <c r="K495" s="973"/>
      <c r="L495" s="978"/>
      <c r="M495" s="979"/>
      <c r="N495" s="979"/>
      <c r="O495" s="979"/>
      <c r="P495" s="980"/>
      <c r="Q495" s="972" t="s">
        <v>3923</v>
      </c>
      <c r="R495" s="973"/>
      <c r="S495" s="974"/>
      <c r="T495" s="975"/>
      <c r="U495" s="976"/>
      <c r="V495" s="976"/>
      <c r="W495" s="976"/>
      <c r="X495" s="976"/>
      <c r="Y495" s="976"/>
      <c r="Z495" s="976"/>
      <c r="AA495" s="977"/>
    </row>
    <row r="496" spans="1:37" ht="25.2" customHeight="1">
      <c r="A496" s="1023"/>
      <c r="B496" s="1024"/>
      <c r="C496" s="1024"/>
      <c r="D496" s="1024"/>
      <c r="E496" s="1024"/>
      <c r="F496" s="1024"/>
      <c r="G496" s="1024"/>
      <c r="H496" s="1026"/>
      <c r="I496" s="972" t="s">
        <v>3924</v>
      </c>
      <c r="J496" s="973"/>
      <c r="K496" s="973"/>
      <c r="L496" s="981"/>
      <c r="M496" s="981"/>
      <c r="N496" s="981"/>
      <c r="O496" s="981"/>
      <c r="P496" s="981"/>
      <c r="Q496" s="981"/>
      <c r="R496" s="981"/>
      <c r="S496" s="981"/>
      <c r="T496" s="981"/>
      <c r="U496" s="981"/>
      <c r="V496" s="981"/>
      <c r="W496" s="981"/>
      <c r="X496" s="981"/>
      <c r="Y496" s="981"/>
      <c r="Z496" s="981"/>
      <c r="AA496" s="981"/>
    </row>
    <row r="497" spans="1:37" ht="30" customHeight="1">
      <c r="A497" s="982" t="s">
        <v>3925</v>
      </c>
      <c r="B497" s="983"/>
      <c r="C497" s="983"/>
      <c r="D497" s="983"/>
      <c r="E497" s="983"/>
      <c r="F497" s="983"/>
      <c r="G497" s="983"/>
      <c r="H497" s="984"/>
      <c r="I497" s="444"/>
      <c r="J497" s="445"/>
      <c r="K497" s="446" t="s">
        <v>388</v>
      </c>
      <c r="L497" s="447"/>
      <c r="M497" s="448" t="s">
        <v>112</v>
      </c>
      <c r="N497" s="449"/>
      <c r="O497" s="450"/>
      <c r="U497" s="451"/>
      <c r="V497" s="451"/>
      <c r="W497" s="451"/>
      <c r="X497" s="451"/>
      <c r="Y497" s="451"/>
      <c r="Z497" s="451"/>
      <c r="AA497" s="452"/>
      <c r="AK497" s="240"/>
    </row>
    <row r="498" spans="1:37" ht="15" customHeight="1">
      <c r="A498" s="985"/>
      <c r="B498" s="986"/>
      <c r="C498" s="986"/>
      <c r="D498" s="986"/>
      <c r="E498" s="986"/>
      <c r="F498" s="986"/>
      <c r="G498" s="986"/>
      <c r="H498" s="987"/>
      <c r="I498" s="453" t="s">
        <v>3926</v>
      </c>
      <c r="J498" s="454"/>
      <c r="K498" s="454"/>
      <c r="L498" s="454"/>
      <c r="M498" s="454"/>
      <c r="N498" s="454"/>
      <c r="O498" s="454"/>
      <c r="P498" s="454"/>
      <c r="Q498" s="454"/>
      <c r="R498" s="449"/>
      <c r="S498" s="455"/>
      <c r="T498" s="456"/>
      <c r="U498" s="457"/>
      <c r="V498" s="458"/>
      <c r="W498" s="459" t="s">
        <v>388</v>
      </c>
      <c r="X498" s="460"/>
      <c r="Y498" s="461" t="s">
        <v>112</v>
      </c>
      <c r="Z498" s="461"/>
      <c r="AA498" s="462"/>
    </row>
    <row r="499" spans="1:37" ht="15" customHeight="1">
      <c r="A499" s="988"/>
      <c r="B499" s="989"/>
      <c r="C499" s="989"/>
      <c r="D499" s="989"/>
      <c r="E499" s="989"/>
      <c r="F499" s="989"/>
      <c r="G499" s="989"/>
      <c r="H499" s="990"/>
      <c r="I499" s="463" t="s">
        <v>3927</v>
      </c>
      <c r="J499" s="464"/>
      <c r="K499" s="464"/>
      <c r="L499" s="464"/>
      <c r="M499" s="464"/>
      <c r="N499" s="464"/>
      <c r="O499" s="464"/>
      <c r="P499" s="464"/>
      <c r="Q499" s="464"/>
      <c r="R499" s="465"/>
      <c r="S499" s="466"/>
      <c r="T499" s="467"/>
      <c r="U499" s="468"/>
      <c r="V499" s="469"/>
      <c r="W499" s="464" t="s">
        <v>388</v>
      </c>
      <c r="X499" s="470"/>
      <c r="Y499" s="466" t="s">
        <v>112</v>
      </c>
      <c r="Z499" s="466"/>
      <c r="AA499" s="471"/>
    </row>
    <row r="500" spans="1:37" ht="18" customHeight="1">
      <c r="A500" s="991" t="s">
        <v>3928</v>
      </c>
      <c r="B500" s="992"/>
      <c r="C500" s="992"/>
      <c r="D500" s="992"/>
      <c r="E500" s="992"/>
      <c r="F500" s="992"/>
      <c r="G500" s="992"/>
      <c r="H500" s="993"/>
      <c r="I500" s="472" t="s">
        <v>3783</v>
      </c>
      <c r="J500" s="473" t="s">
        <v>3929</v>
      </c>
      <c r="K500" s="474"/>
      <c r="L500" s="474"/>
      <c r="M500" s="474"/>
      <c r="N500" s="472" t="s">
        <v>3783</v>
      </c>
      <c r="O500" s="473" t="s">
        <v>3930</v>
      </c>
      <c r="P500" s="474"/>
      <c r="Q500" s="474"/>
      <c r="S500" s="461" t="s">
        <v>3935</v>
      </c>
      <c r="T500" s="472" t="s">
        <v>3783</v>
      </c>
      <c r="U500" s="461" t="s">
        <v>3936</v>
      </c>
      <c r="W500" s="473"/>
      <c r="X500" s="474"/>
      <c r="Y500" s="474"/>
      <c r="Z500" s="474"/>
      <c r="AA500" s="475"/>
      <c r="AG500" s="243"/>
    </row>
    <row r="501" spans="1:37" ht="15" customHeight="1">
      <c r="A501" s="994" t="s">
        <v>3931</v>
      </c>
      <c r="B501" s="995"/>
      <c r="C501" s="995"/>
      <c r="D501" s="995"/>
      <c r="E501" s="995"/>
      <c r="F501" s="995"/>
      <c r="G501" s="995"/>
      <c r="H501" s="996"/>
      <c r="I501" s="1000" t="s">
        <v>3932</v>
      </c>
      <c r="J501" s="1001"/>
      <c r="K501" s="1004"/>
      <c r="L501" s="1005"/>
      <c r="M501" s="1005"/>
      <c r="N501" s="1005"/>
      <c r="O501" s="1005"/>
      <c r="P501" s="1005"/>
      <c r="Q501" s="1006"/>
      <c r="R501" s="1006"/>
      <c r="S501" s="1006"/>
      <c r="T501" s="1007"/>
      <c r="U501" s="1008" t="s">
        <v>3933</v>
      </c>
      <c r="V501" s="1008"/>
      <c r="W501" s="1008"/>
      <c r="X501" s="1008"/>
      <c r="Y501" s="1008"/>
      <c r="Z501" s="1008"/>
      <c r="AA501" s="1009"/>
    </row>
    <row r="502" spans="1:37" ht="15" customHeight="1">
      <c r="A502" s="997"/>
      <c r="B502" s="998"/>
      <c r="C502" s="998"/>
      <c r="D502" s="998"/>
      <c r="E502" s="998"/>
      <c r="F502" s="998"/>
      <c r="G502" s="998"/>
      <c r="H502" s="999"/>
      <c r="I502" s="1002"/>
      <c r="J502" s="1003"/>
      <c r="K502" s="1004"/>
      <c r="L502" s="1005"/>
      <c r="M502" s="1005"/>
      <c r="N502" s="1005"/>
      <c r="O502" s="1005"/>
      <c r="P502" s="1005"/>
      <c r="Q502" s="1006"/>
      <c r="R502" s="1006"/>
      <c r="S502" s="1006"/>
      <c r="T502" s="1007"/>
      <c r="U502" s="1010"/>
      <c r="V502" s="1010"/>
      <c r="W502" s="1010"/>
      <c r="X502" s="1010"/>
      <c r="Y502" s="1010"/>
      <c r="Z502" s="1010"/>
      <c r="AA502" s="1011"/>
      <c r="AB502" s="241"/>
      <c r="AC502" s="241"/>
      <c r="AD502" s="241"/>
      <c r="AE502" s="241"/>
      <c r="AF502" s="241"/>
      <c r="AG502" s="241"/>
    </row>
    <row r="503" spans="1:37" ht="15" customHeight="1">
      <c r="A503" s="994" t="s">
        <v>3934</v>
      </c>
      <c r="B503" s="995"/>
      <c r="C503" s="995"/>
      <c r="D503" s="995"/>
      <c r="E503" s="995"/>
      <c r="F503" s="995"/>
      <c r="G503" s="995"/>
      <c r="H503" s="996"/>
      <c r="I503" s="968"/>
      <c r="J503" s="969"/>
      <c r="K503" s="1012"/>
      <c r="L503" s="1012" t="s">
        <v>12</v>
      </c>
      <c r="M503" s="1012"/>
      <c r="N503" s="1012" t="s">
        <v>11</v>
      </c>
      <c r="O503" s="1012"/>
      <c r="P503" s="1012" t="s">
        <v>227</v>
      </c>
      <c r="R503" s="476"/>
      <c r="S503" s="476"/>
      <c r="T503" s="476"/>
      <c r="U503" s="476"/>
      <c r="V503" s="476"/>
      <c r="W503" s="476"/>
      <c r="X503" s="476"/>
      <c r="Y503" s="476"/>
      <c r="Z503" s="476"/>
      <c r="AA503" s="477"/>
      <c r="AB503" s="241"/>
      <c r="AC503" s="241"/>
      <c r="AD503" s="241"/>
      <c r="AE503" s="241"/>
      <c r="AF503" s="241"/>
      <c r="AG503" s="241"/>
    </row>
    <row r="504" spans="1:37" ht="15" customHeight="1">
      <c r="A504" s="997"/>
      <c r="B504" s="998"/>
      <c r="C504" s="998"/>
      <c r="D504" s="998"/>
      <c r="E504" s="998"/>
      <c r="F504" s="998"/>
      <c r="G504" s="998"/>
      <c r="H504" s="999"/>
      <c r="I504" s="970"/>
      <c r="J504" s="971"/>
      <c r="K504" s="1013"/>
      <c r="L504" s="1013"/>
      <c r="M504" s="1013"/>
      <c r="N504" s="1013"/>
      <c r="O504" s="1013"/>
      <c r="P504" s="1013"/>
      <c r="Q504" s="481"/>
      <c r="R504" s="479"/>
      <c r="S504" s="479"/>
      <c r="T504" s="479"/>
      <c r="U504" s="479"/>
      <c r="V504" s="479"/>
      <c r="W504" s="479"/>
      <c r="X504" s="479"/>
      <c r="Y504" s="479"/>
      <c r="Z504" s="479"/>
      <c r="AA504" s="480"/>
      <c r="AB504" s="241"/>
      <c r="AC504" s="241"/>
      <c r="AD504" s="241"/>
      <c r="AE504" s="241"/>
      <c r="AF504" s="241"/>
      <c r="AG504" s="241"/>
    </row>
    <row r="505" spans="1:37" ht="20.100000000000001" customHeight="1">
      <c r="A505" s="482"/>
      <c r="B505" s="482"/>
      <c r="C505" s="482"/>
      <c r="D505" s="482"/>
      <c r="E505" s="482"/>
      <c r="F505" s="482"/>
      <c r="G505" s="482"/>
      <c r="H505" s="482"/>
      <c r="I505" s="482"/>
      <c r="J505" s="482"/>
      <c r="K505" s="482"/>
      <c r="L505" s="482"/>
      <c r="M505" s="482"/>
      <c r="N505" s="482"/>
      <c r="O505" s="482"/>
      <c r="P505" s="482"/>
      <c r="Q505" s="482"/>
      <c r="R505" s="482"/>
      <c r="S505" s="482"/>
      <c r="T505" s="482"/>
      <c r="U505" s="482"/>
      <c r="V505" s="482"/>
      <c r="W505" s="482"/>
      <c r="X505" s="482"/>
      <c r="Y505" s="482"/>
      <c r="Z505" s="482"/>
      <c r="AA505" s="482"/>
      <c r="AB505" s="241"/>
      <c r="AC505" s="241"/>
      <c r="AD505" s="241"/>
      <c r="AE505" s="241"/>
      <c r="AF505" s="241"/>
      <c r="AG505" s="241"/>
    </row>
    <row r="506" spans="1:37" ht="18" customHeight="1">
      <c r="B506" s="437" t="s">
        <v>3937</v>
      </c>
      <c r="C506" s="243" t="s">
        <v>16092</v>
      </c>
      <c r="E506" s="243"/>
      <c r="F506" s="243"/>
      <c r="G506" s="243"/>
      <c r="H506" s="243"/>
      <c r="I506" s="483"/>
      <c r="J506" s="483"/>
      <c r="K506" s="483"/>
      <c r="L506" s="483"/>
      <c r="M506" s="483"/>
      <c r="N506" s="483"/>
      <c r="O506" s="483"/>
      <c r="P506" s="483"/>
      <c r="Q506" s="483"/>
      <c r="R506" s="484"/>
      <c r="S506" s="483"/>
      <c r="T506" s="483"/>
      <c r="U506" s="483"/>
      <c r="V506" s="483"/>
      <c r="W506" s="243"/>
      <c r="X506" s="243"/>
      <c r="Y506" s="243"/>
      <c r="Z506" s="243"/>
      <c r="AA506" s="243"/>
      <c r="AB506" s="243"/>
      <c r="AE506" s="244"/>
    </row>
    <row r="507" spans="1:37" ht="30" customHeight="1">
      <c r="B507" s="485" t="s">
        <v>3938</v>
      </c>
      <c r="C507" s="1032" t="s">
        <v>16093</v>
      </c>
      <c r="D507" s="1032"/>
      <c r="E507" s="1032"/>
      <c r="F507" s="1032"/>
      <c r="G507" s="1032"/>
      <c r="H507" s="1032"/>
      <c r="I507" s="1032"/>
      <c r="J507" s="1032"/>
      <c r="K507" s="1032"/>
      <c r="L507" s="1032"/>
      <c r="M507" s="1032"/>
      <c r="N507" s="1032"/>
      <c r="O507" s="1032"/>
      <c r="P507" s="1032"/>
      <c r="Q507" s="1032"/>
      <c r="R507" s="1032"/>
      <c r="S507" s="1032"/>
      <c r="T507" s="1032"/>
      <c r="U507" s="1032"/>
      <c r="V507" s="1032"/>
      <c r="W507" s="1032"/>
      <c r="X507" s="1032"/>
      <c r="Y507" s="1032"/>
      <c r="Z507" s="1032"/>
      <c r="AA507" s="1032"/>
      <c r="AE507" s="244"/>
    </row>
    <row r="508" spans="1:37" ht="7.95" customHeight="1">
      <c r="D508" s="486"/>
      <c r="E508" s="486"/>
      <c r="F508" s="486"/>
      <c r="G508" s="486"/>
      <c r="H508" s="486"/>
      <c r="I508" s="486"/>
      <c r="J508" s="486"/>
      <c r="K508" s="486"/>
      <c r="L508" s="486"/>
      <c r="M508" s="486"/>
      <c r="N508" s="486"/>
      <c r="O508" s="486"/>
      <c r="P508" s="486"/>
      <c r="Q508" s="486"/>
      <c r="R508" s="486"/>
      <c r="S508" s="486"/>
      <c r="T508" s="486"/>
      <c r="U508" s="486"/>
      <c r="V508" s="486"/>
      <c r="W508" s="486"/>
      <c r="X508" s="486"/>
      <c r="Y508" s="486"/>
      <c r="Z508" s="486"/>
      <c r="AA508" s="486"/>
    </row>
    <row r="509" spans="1:37" ht="25.35" customHeight="1">
      <c r="A509" s="441" t="s">
        <v>3939</v>
      </c>
      <c r="H509" s="442"/>
      <c r="I509" s="442"/>
      <c r="V509" s="442"/>
      <c r="W509" s="442"/>
      <c r="X509" s="442"/>
      <c r="Y509" s="442"/>
      <c r="Z509" s="442"/>
      <c r="AA509" s="442"/>
    </row>
    <row r="510" spans="1:37" ht="12.45" customHeight="1">
      <c r="A510" s="1014" t="s">
        <v>3917</v>
      </c>
      <c r="B510" s="1015"/>
      <c r="C510" s="1015"/>
      <c r="D510" s="1015"/>
      <c r="E510" s="1015"/>
      <c r="F510" s="1015"/>
      <c r="G510" s="1015"/>
      <c r="H510" s="1016"/>
      <c r="I510" s="1017"/>
      <c r="J510" s="1018"/>
      <c r="K510" s="1018"/>
      <c r="L510" s="1018"/>
      <c r="M510" s="1018"/>
      <c r="N510" s="1018"/>
      <c r="O510" s="1018"/>
      <c r="P510" s="1018"/>
      <c r="Q510" s="1018"/>
      <c r="R510" s="1018"/>
      <c r="S510" s="1018"/>
      <c r="T510" s="1018"/>
      <c r="U510" s="1018"/>
      <c r="V510" s="1018"/>
      <c r="W510" s="1018"/>
      <c r="X510" s="1018"/>
      <c r="Y510" s="1018"/>
      <c r="Z510" s="1018"/>
      <c r="AA510" s="1019"/>
    </row>
    <row r="511" spans="1:37" ht="22.5" customHeight="1">
      <c r="A511" s="1020" t="s">
        <v>8</v>
      </c>
      <c r="B511" s="1021"/>
      <c r="C511" s="1021"/>
      <c r="D511" s="1021"/>
      <c r="E511" s="1021"/>
      <c r="F511" s="1021"/>
      <c r="G511" s="1021"/>
      <c r="H511" s="1022"/>
      <c r="I511" s="1023"/>
      <c r="J511" s="1024"/>
      <c r="K511" s="1024"/>
      <c r="L511" s="1025"/>
      <c r="M511" s="1025"/>
      <c r="N511" s="1024"/>
      <c r="O511" s="1025"/>
      <c r="P511" s="1025"/>
      <c r="Q511" s="1024"/>
      <c r="R511" s="1024"/>
      <c r="S511" s="1024"/>
      <c r="T511" s="1024"/>
      <c r="U511" s="1024"/>
      <c r="V511" s="1024"/>
      <c r="W511" s="1024"/>
      <c r="X511" s="1024"/>
      <c r="Y511" s="1024"/>
      <c r="Z511" s="1024"/>
      <c r="AA511" s="1026"/>
      <c r="AC511" s="236" t="s">
        <v>6677</v>
      </c>
    </row>
    <row r="512" spans="1:37" ht="25.2" customHeight="1">
      <c r="A512" s="1027" t="s">
        <v>23</v>
      </c>
      <c r="B512" s="1028"/>
      <c r="C512" s="1028"/>
      <c r="D512" s="1028"/>
      <c r="E512" s="1028"/>
      <c r="F512" s="1028"/>
      <c r="G512" s="1028"/>
      <c r="H512" s="1029"/>
      <c r="I512" s="972" t="s">
        <v>3918</v>
      </c>
      <c r="J512" s="973"/>
      <c r="K512" s="973"/>
      <c r="L512" s="975"/>
      <c r="M512" s="977"/>
      <c r="N512" s="239" t="s">
        <v>3919</v>
      </c>
      <c r="O512" s="975"/>
      <c r="P512" s="977"/>
      <c r="Q512" s="973"/>
      <c r="R512" s="973"/>
      <c r="S512" s="973"/>
      <c r="T512" s="973"/>
      <c r="U512" s="973"/>
      <c r="V512" s="973"/>
      <c r="W512" s="973"/>
      <c r="X512" s="973"/>
      <c r="Y512" s="973"/>
      <c r="Z512" s="973"/>
      <c r="AA512" s="974"/>
    </row>
    <row r="513" spans="1:37" ht="25.2" customHeight="1">
      <c r="A513" s="1030"/>
      <c r="B513" s="1025"/>
      <c r="C513" s="1025"/>
      <c r="D513" s="1025"/>
      <c r="E513" s="1025"/>
      <c r="F513" s="1025"/>
      <c r="G513" s="1025"/>
      <c r="H513" s="1031"/>
      <c r="I513" s="972" t="s">
        <v>3920</v>
      </c>
      <c r="J513" s="973"/>
      <c r="K513" s="973"/>
      <c r="L513" s="975"/>
      <c r="M513" s="976"/>
      <c r="N513" s="976"/>
      <c r="O513" s="976"/>
      <c r="P513" s="977"/>
      <c r="Q513" s="972" t="s">
        <v>3921</v>
      </c>
      <c r="R513" s="973"/>
      <c r="S513" s="974"/>
      <c r="T513" s="975"/>
      <c r="U513" s="976"/>
      <c r="V513" s="976"/>
      <c r="W513" s="976"/>
      <c r="X513" s="976"/>
      <c r="Y513" s="976"/>
      <c r="Z513" s="976"/>
      <c r="AA513" s="977"/>
    </row>
    <row r="514" spans="1:37" ht="25.2" customHeight="1">
      <c r="A514" s="1030"/>
      <c r="B514" s="1025"/>
      <c r="C514" s="1025"/>
      <c r="D514" s="1025"/>
      <c r="E514" s="1025"/>
      <c r="F514" s="1025"/>
      <c r="G514" s="1025"/>
      <c r="H514" s="1031"/>
      <c r="I514" s="972" t="s">
        <v>3922</v>
      </c>
      <c r="J514" s="973"/>
      <c r="K514" s="973"/>
      <c r="L514" s="978"/>
      <c r="M514" s="979"/>
      <c r="N514" s="979"/>
      <c r="O514" s="979"/>
      <c r="P514" s="980"/>
      <c r="Q514" s="972" t="s">
        <v>3923</v>
      </c>
      <c r="R514" s="973"/>
      <c r="S514" s="974"/>
      <c r="T514" s="975"/>
      <c r="U514" s="976"/>
      <c r="V514" s="976"/>
      <c r="W514" s="976"/>
      <c r="X514" s="976"/>
      <c r="Y514" s="976"/>
      <c r="Z514" s="976"/>
      <c r="AA514" s="977"/>
    </row>
    <row r="515" spans="1:37" ht="25.2" customHeight="1">
      <c r="A515" s="1023"/>
      <c r="B515" s="1024"/>
      <c r="C515" s="1024"/>
      <c r="D515" s="1024"/>
      <c r="E515" s="1024"/>
      <c r="F515" s="1024"/>
      <c r="G515" s="1024"/>
      <c r="H515" s="1026"/>
      <c r="I515" s="972" t="s">
        <v>3924</v>
      </c>
      <c r="J515" s="973"/>
      <c r="K515" s="973"/>
      <c r="L515" s="981"/>
      <c r="M515" s="981"/>
      <c r="N515" s="981"/>
      <c r="O515" s="981"/>
      <c r="P515" s="981"/>
      <c r="Q515" s="981"/>
      <c r="R515" s="981"/>
      <c r="S515" s="981"/>
      <c r="T515" s="981"/>
      <c r="U515" s="981"/>
      <c r="V515" s="981"/>
      <c r="W515" s="981"/>
      <c r="X515" s="981"/>
      <c r="Y515" s="981"/>
      <c r="Z515" s="981"/>
      <c r="AA515" s="981"/>
    </row>
    <row r="516" spans="1:37" ht="30" customHeight="1">
      <c r="A516" s="982" t="s">
        <v>3925</v>
      </c>
      <c r="B516" s="983"/>
      <c r="C516" s="983"/>
      <c r="D516" s="983"/>
      <c r="E516" s="983"/>
      <c r="F516" s="983"/>
      <c r="G516" s="983"/>
      <c r="H516" s="984"/>
      <c r="I516" s="444"/>
      <c r="J516" s="445"/>
      <c r="K516" s="446" t="s">
        <v>388</v>
      </c>
      <c r="L516" s="447"/>
      <c r="M516" s="448" t="s">
        <v>112</v>
      </c>
      <c r="N516" s="449"/>
      <c r="O516" s="450"/>
      <c r="U516" s="451"/>
      <c r="V516" s="451"/>
      <c r="W516" s="451"/>
      <c r="X516" s="451"/>
      <c r="Y516" s="451"/>
      <c r="Z516" s="451"/>
      <c r="AA516" s="452"/>
      <c r="AK516" s="240"/>
    </row>
    <row r="517" spans="1:37" ht="15" customHeight="1">
      <c r="A517" s="985"/>
      <c r="B517" s="986"/>
      <c r="C517" s="986"/>
      <c r="D517" s="986"/>
      <c r="E517" s="986"/>
      <c r="F517" s="986"/>
      <c r="G517" s="986"/>
      <c r="H517" s="987"/>
      <c r="I517" s="453" t="s">
        <v>3926</v>
      </c>
      <c r="J517" s="454"/>
      <c r="K517" s="454"/>
      <c r="L517" s="454"/>
      <c r="M517" s="454"/>
      <c r="N517" s="454"/>
      <c r="O517" s="454"/>
      <c r="P517" s="454"/>
      <c r="Q517" s="454"/>
      <c r="R517" s="449"/>
      <c r="S517" s="455"/>
      <c r="T517" s="456"/>
      <c r="U517" s="457"/>
      <c r="V517" s="458"/>
      <c r="W517" s="459" t="s">
        <v>388</v>
      </c>
      <c r="X517" s="460"/>
      <c r="Y517" s="461" t="s">
        <v>112</v>
      </c>
      <c r="Z517" s="461"/>
      <c r="AA517" s="462"/>
    </row>
    <row r="518" spans="1:37" ht="15" customHeight="1">
      <c r="A518" s="988"/>
      <c r="B518" s="989"/>
      <c r="C518" s="989"/>
      <c r="D518" s="989"/>
      <c r="E518" s="989"/>
      <c r="F518" s="989"/>
      <c r="G518" s="989"/>
      <c r="H518" s="990"/>
      <c r="I518" s="463" t="s">
        <v>3927</v>
      </c>
      <c r="J518" s="464"/>
      <c r="K518" s="464"/>
      <c r="L518" s="464"/>
      <c r="M518" s="464"/>
      <c r="N518" s="464"/>
      <c r="O518" s="464"/>
      <c r="P518" s="464"/>
      <c r="Q518" s="464"/>
      <c r="R518" s="465"/>
      <c r="S518" s="466"/>
      <c r="T518" s="467"/>
      <c r="U518" s="468"/>
      <c r="V518" s="469"/>
      <c r="W518" s="464" t="s">
        <v>388</v>
      </c>
      <c r="X518" s="470"/>
      <c r="Y518" s="466" t="s">
        <v>112</v>
      </c>
      <c r="Z518" s="466"/>
      <c r="AA518" s="471"/>
    </row>
    <row r="519" spans="1:37" ht="18" customHeight="1">
      <c r="A519" s="991" t="s">
        <v>3928</v>
      </c>
      <c r="B519" s="992"/>
      <c r="C519" s="992"/>
      <c r="D519" s="992"/>
      <c r="E519" s="992"/>
      <c r="F519" s="992"/>
      <c r="G519" s="992"/>
      <c r="H519" s="993"/>
      <c r="I519" s="472" t="s">
        <v>3783</v>
      </c>
      <c r="J519" s="473" t="s">
        <v>3929</v>
      </c>
      <c r="K519" s="474"/>
      <c r="L519" s="474"/>
      <c r="M519" s="474"/>
      <c r="N519" s="472" t="s">
        <v>3783</v>
      </c>
      <c r="O519" s="473" t="s">
        <v>3930</v>
      </c>
      <c r="P519" s="474"/>
      <c r="Q519" s="474"/>
      <c r="S519" s="461" t="s">
        <v>3935</v>
      </c>
      <c r="T519" s="472" t="s">
        <v>3783</v>
      </c>
      <c r="U519" s="461" t="s">
        <v>3936</v>
      </c>
      <c r="W519" s="473"/>
      <c r="X519" s="474"/>
      <c r="Y519" s="474"/>
      <c r="Z519" s="474"/>
      <c r="AA519" s="475"/>
      <c r="AG519" s="243"/>
    </row>
    <row r="520" spans="1:37" ht="15" customHeight="1">
      <c r="A520" s="994" t="s">
        <v>3931</v>
      </c>
      <c r="B520" s="995"/>
      <c r="C520" s="995"/>
      <c r="D520" s="995"/>
      <c r="E520" s="995"/>
      <c r="F520" s="995"/>
      <c r="G520" s="995"/>
      <c r="H520" s="996"/>
      <c r="I520" s="1000" t="s">
        <v>3932</v>
      </c>
      <c r="J520" s="1001"/>
      <c r="K520" s="1004"/>
      <c r="L520" s="1005"/>
      <c r="M520" s="1005"/>
      <c r="N520" s="1005"/>
      <c r="O520" s="1005"/>
      <c r="P520" s="1005"/>
      <c r="Q520" s="1006"/>
      <c r="R520" s="1006"/>
      <c r="S520" s="1006"/>
      <c r="T520" s="1007"/>
      <c r="U520" s="1008" t="s">
        <v>3933</v>
      </c>
      <c r="V520" s="1008"/>
      <c r="W520" s="1008"/>
      <c r="X520" s="1008"/>
      <c r="Y520" s="1008"/>
      <c r="Z520" s="1008"/>
      <c r="AA520" s="1009"/>
    </row>
    <row r="521" spans="1:37" ht="15" customHeight="1">
      <c r="A521" s="997"/>
      <c r="B521" s="998"/>
      <c r="C521" s="998"/>
      <c r="D521" s="998"/>
      <c r="E521" s="998"/>
      <c r="F521" s="998"/>
      <c r="G521" s="998"/>
      <c r="H521" s="999"/>
      <c r="I521" s="1002"/>
      <c r="J521" s="1003"/>
      <c r="K521" s="1004"/>
      <c r="L521" s="1005"/>
      <c r="M521" s="1005"/>
      <c r="N521" s="1005"/>
      <c r="O521" s="1005"/>
      <c r="P521" s="1005"/>
      <c r="Q521" s="1006"/>
      <c r="R521" s="1006"/>
      <c r="S521" s="1006"/>
      <c r="T521" s="1007"/>
      <c r="U521" s="1010"/>
      <c r="V521" s="1010"/>
      <c r="W521" s="1010"/>
      <c r="X521" s="1010"/>
      <c r="Y521" s="1010"/>
      <c r="Z521" s="1010"/>
      <c r="AA521" s="1011"/>
      <c r="AB521" s="241"/>
      <c r="AC521" s="241"/>
      <c r="AD521" s="241"/>
      <c r="AE521" s="241"/>
      <c r="AF521" s="241"/>
      <c r="AG521" s="241"/>
    </row>
    <row r="522" spans="1:37" ht="15" customHeight="1">
      <c r="A522" s="994" t="s">
        <v>3934</v>
      </c>
      <c r="B522" s="995"/>
      <c r="C522" s="995"/>
      <c r="D522" s="995"/>
      <c r="E522" s="995"/>
      <c r="F522" s="995"/>
      <c r="G522" s="995"/>
      <c r="H522" s="996"/>
      <c r="I522" s="968"/>
      <c r="J522" s="969"/>
      <c r="K522" s="1012"/>
      <c r="L522" s="1012" t="s">
        <v>12</v>
      </c>
      <c r="M522" s="1012"/>
      <c r="N522" s="1012" t="s">
        <v>11</v>
      </c>
      <c r="O522" s="1012"/>
      <c r="P522" s="1012" t="s">
        <v>227</v>
      </c>
      <c r="R522" s="476"/>
      <c r="S522" s="476"/>
      <c r="T522" s="476"/>
      <c r="U522" s="476"/>
      <c r="V522" s="476"/>
      <c r="W522" s="476"/>
      <c r="X522" s="476"/>
      <c r="Y522" s="476"/>
      <c r="Z522" s="476"/>
      <c r="AA522" s="477"/>
      <c r="AB522" s="241"/>
      <c r="AC522" s="241"/>
      <c r="AD522" s="241"/>
      <c r="AE522" s="241"/>
      <c r="AF522" s="241"/>
      <c r="AG522" s="241"/>
    </row>
    <row r="523" spans="1:37" ht="15" customHeight="1">
      <c r="A523" s="997"/>
      <c r="B523" s="998"/>
      <c r="C523" s="998"/>
      <c r="D523" s="998"/>
      <c r="E523" s="998"/>
      <c r="F523" s="998"/>
      <c r="G523" s="998"/>
      <c r="H523" s="999"/>
      <c r="I523" s="970"/>
      <c r="J523" s="971"/>
      <c r="K523" s="1013"/>
      <c r="L523" s="1013"/>
      <c r="M523" s="1013"/>
      <c r="N523" s="1013"/>
      <c r="O523" s="1013"/>
      <c r="P523" s="1013"/>
      <c r="Q523" s="481"/>
      <c r="R523" s="479"/>
      <c r="S523" s="479"/>
      <c r="T523" s="479"/>
      <c r="U523" s="479"/>
      <c r="V523" s="479"/>
      <c r="W523" s="479"/>
      <c r="X523" s="479"/>
      <c r="Y523" s="479"/>
      <c r="Z523" s="479"/>
      <c r="AA523" s="480"/>
      <c r="AB523" s="241"/>
      <c r="AC523" s="241"/>
      <c r="AD523" s="241"/>
      <c r="AE523" s="241"/>
      <c r="AF523" s="241"/>
      <c r="AG523" s="241"/>
    </row>
    <row r="524" spans="1:37" ht="20.100000000000001" customHeight="1">
      <c r="A524" s="482"/>
      <c r="B524" s="482"/>
      <c r="C524" s="482"/>
      <c r="D524" s="482"/>
      <c r="E524" s="482"/>
      <c r="F524" s="482"/>
      <c r="G524" s="482"/>
      <c r="H524" s="482"/>
      <c r="I524" s="482"/>
      <c r="J524" s="482"/>
      <c r="K524" s="482"/>
      <c r="L524" s="482"/>
      <c r="M524" s="482"/>
      <c r="N524" s="482"/>
      <c r="O524" s="482"/>
      <c r="P524" s="482"/>
      <c r="Q524" s="482"/>
      <c r="R524" s="482"/>
      <c r="S524" s="482"/>
      <c r="T524" s="482"/>
      <c r="U524" s="482"/>
      <c r="V524" s="482"/>
      <c r="W524" s="482"/>
      <c r="X524" s="478"/>
      <c r="Y524" s="478"/>
      <c r="Z524" s="478"/>
      <c r="AA524" s="478"/>
      <c r="AB524" s="241"/>
      <c r="AC524" s="241"/>
      <c r="AD524" s="241"/>
      <c r="AE524" s="241"/>
      <c r="AF524" s="241"/>
      <c r="AG524" s="241"/>
    </row>
    <row r="525" spans="1:37" ht="12.45" customHeight="1">
      <c r="A525" s="1014" t="s">
        <v>3917</v>
      </c>
      <c r="B525" s="1015"/>
      <c r="C525" s="1015"/>
      <c r="D525" s="1015"/>
      <c r="E525" s="1015"/>
      <c r="F525" s="1015"/>
      <c r="G525" s="1015"/>
      <c r="H525" s="1016"/>
      <c r="I525" s="1017"/>
      <c r="J525" s="1018"/>
      <c r="K525" s="1018"/>
      <c r="L525" s="1018"/>
      <c r="M525" s="1018"/>
      <c r="N525" s="1018"/>
      <c r="O525" s="1018"/>
      <c r="P525" s="1018"/>
      <c r="Q525" s="1018"/>
      <c r="R525" s="1018"/>
      <c r="S525" s="1018"/>
      <c r="T525" s="1018"/>
      <c r="U525" s="1018"/>
      <c r="V525" s="1018"/>
      <c r="W525" s="1018"/>
      <c r="X525" s="1018"/>
      <c r="Y525" s="1018"/>
      <c r="Z525" s="1018"/>
      <c r="AA525" s="1019"/>
    </row>
    <row r="526" spans="1:37" ht="22.5" customHeight="1">
      <c r="A526" s="1020" t="s">
        <v>8</v>
      </c>
      <c r="B526" s="1021"/>
      <c r="C526" s="1021"/>
      <c r="D526" s="1021"/>
      <c r="E526" s="1021"/>
      <c r="F526" s="1021"/>
      <c r="G526" s="1021"/>
      <c r="H526" s="1022"/>
      <c r="I526" s="1023"/>
      <c r="J526" s="1024"/>
      <c r="K526" s="1024"/>
      <c r="L526" s="1025"/>
      <c r="M526" s="1025"/>
      <c r="N526" s="1024"/>
      <c r="O526" s="1025"/>
      <c r="P526" s="1025"/>
      <c r="Q526" s="1024"/>
      <c r="R526" s="1024"/>
      <c r="S526" s="1024"/>
      <c r="T526" s="1024"/>
      <c r="U526" s="1024"/>
      <c r="V526" s="1024"/>
      <c r="W526" s="1024"/>
      <c r="X526" s="1024"/>
      <c r="Y526" s="1024"/>
      <c r="Z526" s="1024"/>
      <c r="AA526" s="1026"/>
      <c r="AC526" s="236">
        <v>32</v>
      </c>
    </row>
    <row r="527" spans="1:37" ht="25.2" customHeight="1">
      <c r="A527" s="1027" t="s">
        <v>23</v>
      </c>
      <c r="B527" s="1028"/>
      <c r="C527" s="1028"/>
      <c r="D527" s="1028"/>
      <c r="E527" s="1028"/>
      <c r="F527" s="1028"/>
      <c r="G527" s="1028"/>
      <c r="H527" s="1029"/>
      <c r="I527" s="972" t="s">
        <v>3918</v>
      </c>
      <c r="J527" s="973"/>
      <c r="K527" s="973"/>
      <c r="L527" s="975"/>
      <c r="M527" s="977"/>
      <c r="N527" s="239" t="s">
        <v>3919</v>
      </c>
      <c r="O527" s="975"/>
      <c r="P527" s="977"/>
      <c r="Q527" s="973"/>
      <c r="R527" s="973"/>
      <c r="S527" s="973"/>
      <c r="T527" s="973"/>
      <c r="U527" s="973"/>
      <c r="V527" s="973"/>
      <c r="W527" s="973"/>
      <c r="X527" s="973"/>
      <c r="Y527" s="973"/>
      <c r="Z527" s="973"/>
      <c r="AA527" s="974"/>
    </row>
    <row r="528" spans="1:37" ht="25.2" customHeight="1">
      <c r="A528" s="1030"/>
      <c r="B528" s="1025"/>
      <c r="C528" s="1025"/>
      <c r="D528" s="1025"/>
      <c r="E528" s="1025"/>
      <c r="F528" s="1025"/>
      <c r="G528" s="1025"/>
      <c r="H528" s="1031"/>
      <c r="I528" s="972" t="s">
        <v>3920</v>
      </c>
      <c r="J528" s="973"/>
      <c r="K528" s="973"/>
      <c r="L528" s="975"/>
      <c r="M528" s="976"/>
      <c r="N528" s="976"/>
      <c r="O528" s="976"/>
      <c r="P528" s="977"/>
      <c r="Q528" s="972" t="s">
        <v>3921</v>
      </c>
      <c r="R528" s="973"/>
      <c r="S528" s="974"/>
      <c r="T528" s="975"/>
      <c r="U528" s="976"/>
      <c r="V528" s="976"/>
      <c r="W528" s="976"/>
      <c r="X528" s="976"/>
      <c r="Y528" s="976"/>
      <c r="Z528" s="976"/>
      <c r="AA528" s="977"/>
    </row>
    <row r="529" spans="1:37" ht="25.2" customHeight="1">
      <c r="A529" s="1030"/>
      <c r="B529" s="1025"/>
      <c r="C529" s="1025"/>
      <c r="D529" s="1025"/>
      <c r="E529" s="1025"/>
      <c r="F529" s="1025"/>
      <c r="G529" s="1025"/>
      <c r="H529" s="1031"/>
      <c r="I529" s="972" t="s">
        <v>3922</v>
      </c>
      <c r="J529" s="973"/>
      <c r="K529" s="973"/>
      <c r="L529" s="978"/>
      <c r="M529" s="979"/>
      <c r="N529" s="979"/>
      <c r="O529" s="979"/>
      <c r="P529" s="980"/>
      <c r="Q529" s="972" t="s">
        <v>3923</v>
      </c>
      <c r="R529" s="973"/>
      <c r="S529" s="974"/>
      <c r="T529" s="975"/>
      <c r="U529" s="976"/>
      <c r="V529" s="976"/>
      <c r="W529" s="976"/>
      <c r="X529" s="976"/>
      <c r="Y529" s="976"/>
      <c r="Z529" s="976"/>
      <c r="AA529" s="977"/>
    </row>
    <row r="530" spans="1:37" ht="25.2" customHeight="1">
      <c r="A530" s="1023"/>
      <c r="B530" s="1024"/>
      <c r="C530" s="1024"/>
      <c r="D530" s="1024"/>
      <c r="E530" s="1024"/>
      <c r="F530" s="1024"/>
      <c r="G530" s="1024"/>
      <c r="H530" s="1026"/>
      <c r="I530" s="972" t="s">
        <v>3924</v>
      </c>
      <c r="J530" s="973"/>
      <c r="K530" s="973"/>
      <c r="L530" s="981"/>
      <c r="M530" s="981"/>
      <c r="N530" s="981"/>
      <c r="O530" s="981"/>
      <c r="P530" s="981"/>
      <c r="Q530" s="981"/>
      <c r="R530" s="981"/>
      <c r="S530" s="981"/>
      <c r="T530" s="981"/>
      <c r="U530" s="981"/>
      <c r="V530" s="981"/>
      <c r="W530" s="981"/>
      <c r="X530" s="981"/>
      <c r="Y530" s="981"/>
      <c r="Z530" s="981"/>
      <c r="AA530" s="981"/>
    </row>
    <row r="531" spans="1:37" ht="30" customHeight="1">
      <c r="A531" s="982" t="s">
        <v>3925</v>
      </c>
      <c r="B531" s="983"/>
      <c r="C531" s="983"/>
      <c r="D531" s="983"/>
      <c r="E531" s="983"/>
      <c r="F531" s="983"/>
      <c r="G531" s="983"/>
      <c r="H531" s="984"/>
      <c r="I531" s="444"/>
      <c r="J531" s="445"/>
      <c r="K531" s="446" t="s">
        <v>388</v>
      </c>
      <c r="L531" s="447"/>
      <c r="M531" s="448" t="s">
        <v>112</v>
      </c>
      <c r="N531" s="449"/>
      <c r="O531" s="450"/>
      <c r="U531" s="451"/>
      <c r="V531" s="451"/>
      <c r="W531" s="451"/>
      <c r="X531" s="451"/>
      <c r="Y531" s="451"/>
      <c r="Z531" s="451"/>
      <c r="AA531" s="452"/>
      <c r="AK531" s="240"/>
    </row>
    <row r="532" spans="1:37" ht="15" customHeight="1">
      <c r="A532" s="985"/>
      <c r="B532" s="986"/>
      <c r="C532" s="986"/>
      <c r="D532" s="986"/>
      <c r="E532" s="986"/>
      <c r="F532" s="986"/>
      <c r="G532" s="986"/>
      <c r="H532" s="987"/>
      <c r="I532" s="453" t="s">
        <v>3926</v>
      </c>
      <c r="J532" s="454"/>
      <c r="K532" s="454"/>
      <c r="L532" s="454"/>
      <c r="M532" s="454"/>
      <c r="N532" s="454"/>
      <c r="O532" s="454"/>
      <c r="P532" s="454"/>
      <c r="Q532" s="454"/>
      <c r="R532" s="449"/>
      <c r="S532" s="455"/>
      <c r="T532" s="456"/>
      <c r="U532" s="457"/>
      <c r="V532" s="458"/>
      <c r="W532" s="459" t="s">
        <v>388</v>
      </c>
      <c r="X532" s="460"/>
      <c r="Y532" s="461" t="s">
        <v>112</v>
      </c>
      <c r="Z532" s="461"/>
      <c r="AA532" s="462"/>
    </row>
    <row r="533" spans="1:37" ht="15" customHeight="1">
      <c r="A533" s="988"/>
      <c r="B533" s="989"/>
      <c r="C533" s="989"/>
      <c r="D533" s="989"/>
      <c r="E533" s="989"/>
      <c r="F533" s="989"/>
      <c r="G533" s="989"/>
      <c r="H533" s="990"/>
      <c r="I533" s="463" t="s">
        <v>3927</v>
      </c>
      <c r="J533" s="464"/>
      <c r="K533" s="464"/>
      <c r="L533" s="464"/>
      <c r="M533" s="464"/>
      <c r="N533" s="464"/>
      <c r="O533" s="464"/>
      <c r="P533" s="464"/>
      <c r="Q533" s="464"/>
      <c r="R533" s="465"/>
      <c r="S533" s="466"/>
      <c r="T533" s="467"/>
      <c r="U533" s="468"/>
      <c r="V533" s="469"/>
      <c r="W533" s="464" t="s">
        <v>388</v>
      </c>
      <c r="X533" s="470"/>
      <c r="Y533" s="466" t="s">
        <v>112</v>
      </c>
      <c r="Z533" s="466"/>
      <c r="AA533" s="471"/>
    </row>
    <row r="534" spans="1:37" ht="18" customHeight="1">
      <c r="A534" s="991" t="s">
        <v>3928</v>
      </c>
      <c r="B534" s="992"/>
      <c r="C534" s="992"/>
      <c r="D534" s="992"/>
      <c r="E534" s="992"/>
      <c r="F534" s="992"/>
      <c r="G534" s="992"/>
      <c r="H534" s="993"/>
      <c r="I534" s="472" t="s">
        <v>3783</v>
      </c>
      <c r="J534" s="473" t="s">
        <v>3929</v>
      </c>
      <c r="K534" s="474"/>
      <c r="L534" s="474"/>
      <c r="M534" s="474"/>
      <c r="N534" s="472" t="s">
        <v>3783</v>
      </c>
      <c r="O534" s="473" t="s">
        <v>3930</v>
      </c>
      <c r="P534" s="474"/>
      <c r="Q534" s="474"/>
      <c r="S534" s="461" t="s">
        <v>3935</v>
      </c>
      <c r="T534" s="472" t="s">
        <v>3783</v>
      </c>
      <c r="U534" s="461" t="s">
        <v>3936</v>
      </c>
      <c r="W534" s="473"/>
      <c r="X534" s="474"/>
      <c r="Y534" s="474"/>
      <c r="Z534" s="474"/>
      <c r="AA534" s="475"/>
      <c r="AG534" s="243"/>
    </row>
    <row r="535" spans="1:37" ht="15" customHeight="1">
      <c r="A535" s="994" t="s">
        <v>3931</v>
      </c>
      <c r="B535" s="995"/>
      <c r="C535" s="995"/>
      <c r="D535" s="995"/>
      <c r="E535" s="995"/>
      <c r="F535" s="995"/>
      <c r="G535" s="995"/>
      <c r="H535" s="996"/>
      <c r="I535" s="1000" t="s">
        <v>3932</v>
      </c>
      <c r="J535" s="1001"/>
      <c r="K535" s="1004"/>
      <c r="L535" s="1005"/>
      <c r="M535" s="1005"/>
      <c r="N535" s="1005"/>
      <c r="O535" s="1005"/>
      <c r="P535" s="1005"/>
      <c r="Q535" s="1006"/>
      <c r="R535" s="1006"/>
      <c r="S535" s="1006"/>
      <c r="T535" s="1007"/>
      <c r="U535" s="1008" t="s">
        <v>3933</v>
      </c>
      <c r="V535" s="1008"/>
      <c r="W535" s="1008"/>
      <c r="X535" s="1008"/>
      <c r="Y535" s="1008"/>
      <c r="Z535" s="1008"/>
      <c r="AA535" s="1009"/>
    </row>
    <row r="536" spans="1:37" ht="15" customHeight="1">
      <c r="A536" s="997"/>
      <c r="B536" s="998"/>
      <c r="C536" s="998"/>
      <c r="D536" s="998"/>
      <c r="E536" s="998"/>
      <c r="F536" s="998"/>
      <c r="G536" s="998"/>
      <c r="H536" s="999"/>
      <c r="I536" s="1002"/>
      <c r="J536" s="1003"/>
      <c r="K536" s="1004"/>
      <c r="L536" s="1005"/>
      <c r="M536" s="1005"/>
      <c r="N536" s="1005"/>
      <c r="O536" s="1005"/>
      <c r="P536" s="1005"/>
      <c r="Q536" s="1006"/>
      <c r="R536" s="1006"/>
      <c r="S536" s="1006"/>
      <c r="T536" s="1007"/>
      <c r="U536" s="1010"/>
      <c r="V536" s="1010"/>
      <c r="W536" s="1010"/>
      <c r="X536" s="1010"/>
      <c r="Y536" s="1010"/>
      <c r="Z536" s="1010"/>
      <c r="AA536" s="1011"/>
      <c r="AB536" s="241"/>
      <c r="AC536" s="241"/>
      <c r="AD536" s="241"/>
      <c r="AE536" s="241"/>
      <c r="AF536" s="241"/>
      <c r="AG536" s="241"/>
    </row>
    <row r="537" spans="1:37" ht="15" customHeight="1">
      <c r="A537" s="994" t="s">
        <v>3934</v>
      </c>
      <c r="B537" s="995"/>
      <c r="C537" s="995"/>
      <c r="D537" s="995"/>
      <c r="E537" s="995"/>
      <c r="F537" s="995"/>
      <c r="G537" s="995"/>
      <c r="H537" s="996"/>
      <c r="I537" s="968"/>
      <c r="J537" s="969"/>
      <c r="K537" s="1012"/>
      <c r="L537" s="1012" t="s">
        <v>12</v>
      </c>
      <c r="M537" s="1012"/>
      <c r="N537" s="1012" t="s">
        <v>11</v>
      </c>
      <c r="O537" s="1012"/>
      <c r="P537" s="1012" t="s">
        <v>227</v>
      </c>
      <c r="R537" s="476"/>
      <c r="S537" s="476"/>
      <c r="T537" s="476"/>
      <c r="U537" s="476"/>
      <c r="V537" s="476"/>
      <c r="W537" s="476"/>
      <c r="X537" s="476"/>
      <c r="Y537" s="476"/>
      <c r="Z537" s="476"/>
      <c r="AA537" s="477"/>
      <c r="AB537" s="241"/>
      <c r="AC537" s="241"/>
      <c r="AD537" s="241"/>
      <c r="AE537" s="241"/>
      <c r="AF537" s="241"/>
      <c r="AG537" s="241"/>
    </row>
    <row r="538" spans="1:37" ht="15" customHeight="1">
      <c r="A538" s="997"/>
      <c r="B538" s="998"/>
      <c r="C538" s="998"/>
      <c r="D538" s="998"/>
      <c r="E538" s="998"/>
      <c r="F538" s="998"/>
      <c r="G538" s="998"/>
      <c r="H538" s="999"/>
      <c r="I538" s="970"/>
      <c r="J538" s="971"/>
      <c r="K538" s="1013"/>
      <c r="L538" s="1013"/>
      <c r="M538" s="1013"/>
      <c r="N538" s="1013"/>
      <c r="O538" s="1013"/>
      <c r="P538" s="1013"/>
      <c r="Q538" s="481"/>
      <c r="R538" s="479"/>
      <c r="S538" s="479"/>
      <c r="T538" s="479"/>
      <c r="U538" s="479"/>
      <c r="V538" s="479"/>
      <c r="W538" s="479"/>
      <c r="X538" s="479"/>
      <c r="Y538" s="479"/>
      <c r="Z538" s="479"/>
      <c r="AA538" s="480"/>
      <c r="AB538" s="241"/>
      <c r="AC538" s="241"/>
      <c r="AD538" s="241"/>
      <c r="AE538" s="241"/>
      <c r="AF538" s="241"/>
      <c r="AG538" s="241"/>
    </row>
    <row r="539" spans="1:37" ht="20.100000000000001" customHeight="1">
      <c r="A539" s="482"/>
      <c r="B539" s="482"/>
      <c r="C539" s="482"/>
      <c r="D539" s="482"/>
      <c r="E539" s="482"/>
      <c r="F539" s="482"/>
      <c r="G539" s="482"/>
      <c r="H539" s="482"/>
      <c r="I539" s="482"/>
      <c r="J539" s="482"/>
      <c r="K539" s="482"/>
      <c r="L539" s="482"/>
      <c r="M539" s="482"/>
      <c r="N539" s="482"/>
      <c r="O539" s="482"/>
      <c r="P539" s="482"/>
      <c r="Q539" s="482"/>
      <c r="R539" s="482"/>
      <c r="S539" s="482"/>
      <c r="T539" s="482"/>
      <c r="U539" s="482"/>
      <c r="V539" s="482"/>
      <c r="W539" s="482"/>
      <c r="X539" s="482"/>
      <c r="Y539" s="482"/>
      <c r="Z539" s="482"/>
      <c r="AA539" s="482"/>
      <c r="AB539" s="241"/>
      <c r="AC539" s="241"/>
      <c r="AD539" s="241"/>
      <c r="AE539" s="241"/>
      <c r="AF539" s="241"/>
      <c r="AG539" s="241"/>
    </row>
    <row r="540" spans="1:37" ht="18" customHeight="1">
      <c r="B540" s="437" t="s">
        <v>3937</v>
      </c>
      <c r="C540" s="243" t="s">
        <v>16092</v>
      </c>
      <c r="E540" s="243"/>
      <c r="F540" s="243"/>
      <c r="G540" s="243"/>
      <c r="H540" s="243"/>
      <c r="I540" s="483"/>
      <c r="J540" s="483"/>
      <c r="K540" s="483"/>
      <c r="L540" s="483"/>
      <c r="M540" s="483"/>
      <c r="N540" s="483"/>
      <c r="O540" s="483"/>
      <c r="P540" s="483"/>
      <c r="Q540" s="483"/>
      <c r="R540" s="484"/>
      <c r="S540" s="483"/>
      <c r="T540" s="483"/>
      <c r="U540" s="483"/>
      <c r="V540" s="483"/>
      <c r="W540" s="243"/>
      <c r="X540" s="243"/>
      <c r="Y540" s="243"/>
      <c r="Z540" s="243"/>
      <c r="AA540" s="243"/>
      <c r="AB540" s="243"/>
      <c r="AE540" s="244"/>
    </row>
    <row r="541" spans="1:37" ht="30" customHeight="1">
      <c r="B541" s="485" t="s">
        <v>3938</v>
      </c>
      <c r="C541" s="1032" t="s">
        <v>16093</v>
      </c>
      <c r="D541" s="1032"/>
      <c r="E541" s="1032"/>
      <c r="F541" s="1032"/>
      <c r="G541" s="1032"/>
      <c r="H541" s="1032"/>
      <c r="I541" s="1032"/>
      <c r="J541" s="1032"/>
      <c r="K541" s="1032"/>
      <c r="L541" s="1032"/>
      <c r="M541" s="1032"/>
      <c r="N541" s="1032"/>
      <c r="O541" s="1032"/>
      <c r="P541" s="1032"/>
      <c r="Q541" s="1032"/>
      <c r="R541" s="1032"/>
      <c r="S541" s="1032"/>
      <c r="T541" s="1032"/>
      <c r="U541" s="1032"/>
      <c r="V541" s="1032"/>
      <c r="W541" s="1032"/>
      <c r="X541" s="1032"/>
      <c r="Y541" s="1032"/>
      <c r="Z541" s="1032"/>
      <c r="AA541" s="1032"/>
      <c r="AE541" s="244"/>
    </row>
    <row r="542" spans="1:37" ht="7.95" customHeight="1">
      <c r="D542" s="486"/>
      <c r="E542" s="486"/>
      <c r="F542" s="486"/>
      <c r="G542" s="486"/>
      <c r="H542" s="486"/>
      <c r="I542" s="486"/>
      <c r="J542" s="486"/>
      <c r="K542" s="486"/>
      <c r="L542" s="486"/>
      <c r="M542" s="486"/>
      <c r="N542" s="486"/>
      <c r="O542" s="486"/>
      <c r="P542" s="486"/>
      <c r="Q542" s="486"/>
      <c r="R542" s="486"/>
      <c r="S542" s="486"/>
      <c r="T542" s="486"/>
      <c r="U542" s="486"/>
      <c r="V542" s="486"/>
      <c r="W542" s="486"/>
      <c r="X542" s="486"/>
      <c r="Y542" s="486"/>
      <c r="Z542" s="486"/>
      <c r="AA542" s="486"/>
    </row>
    <row r="543" spans="1:37" ht="25.35" customHeight="1">
      <c r="A543" s="441" t="s">
        <v>3939</v>
      </c>
      <c r="H543" s="442"/>
      <c r="I543" s="442"/>
      <c r="V543" s="442"/>
      <c r="W543" s="442"/>
      <c r="X543" s="442"/>
      <c r="Y543" s="442"/>
      <c r="Z543" s="442"/>
      <c r="AA543" s="442"/>
    </row>
    <row r="544" spans="1:37" ht="12.45" customHeight="1">
      <c r="A544" s="1014" t="s">
        <v>3917</v>
      </c>
      <c r="B544" s="1015"/>
      <c r="C544" s="1015"/>
      <c r="D544" s="1015"/>
      <c r="E544" s="1015"/>
      <c r="F544" s="1015"/>
      <c r="G544" s="1015"/>
      <c r="H544" s="1016"/>
      <c r="I544" s="1017"/>
      <c r="J544" s="1018"/>
      <c r="K544" s="1018"/>
      <c r="L544" s="1018"/>
      <c r="M544" s="1018"/>
      <c r="N544" s="1018"/>
      <c r="O544" s="1018"/>
      <c r="P544" s="1018"/>
      <c r="Q544" s="1018"/>
      <c r="R544" s="1018"/>
      <c r="S544" s="1018"/>
      <c r="T544" s="1018"/>
      <c r="U544" s="1018"/>
      <c r="V544" s="1018"/>
      <c r="W544" s="1018"/>
      <c r="X544" s="1018"/>
      <c r="Y544" s="1018"/>
      <c r="Z544" s="1018"/>
      <c r="AA544" s="1019"/>
    </row>
    <row r="545" spans="1:37" ht="22.5" customHeight="1">
      <c r="A545" s="1020" t="s">
        <v>8</v>
      </c>
      <c r="B545" s="1021"/>
      <c r="C545" s="1021"/>
      <c r="D545" s="1021"/>
      <c r="E545" s="1021"/>
      <c r="F545" s="1021"/>
      <c r="G545" s="1021"/>
      <c r="H545" s="1022"/>
      <c r="I545" s="1023"/>
      <c r="J545" s="1024"/>
      <c r="K545" s="1024"/>
      <c r="L545" s="1025"/>
      <c r="M545" s="1025"/>
      <c r="N545" s="1024"/>
      <c r="O545" s="1025"/>
      <c r="P545" s="1025"/>
      <c r="Q545" s="1024"/>
      <c r="R545" s="1024"/>
      <c r="S545" s="1024"/>
      <c r="T545" s="1024"/>
      <c r="U545" s="1024"/>
      <c r="V545" s="1024"/>
      <c r="W545" s="1024"/>
      <c r="X545" s="1024"/>
      <c r="Y545" s="1024"/>
      <c r="Z545" s="1024"/>
      <c r="AA545" s="1026"/>
      <c r="AC545" s="236">
        <v>33</v>
      </c>
    </row>
    <row r="546" spans="1:37" ht="25.2" customHeight="1">
      <c r="A546" s="1027" t="s">
        <v>23</v>
      </c>
      <c r="B546" s="1028"/>
      <c r="C546" s="1028"/>
      <c r="D546" s="1028"/>
      <c r="E546" s="1028"/>
      <c r="F546" s="1028"/>
      <c r="G546" s="1028"/>
      <c r="H546" s="1029"/>
      <c r="I546" s="972" t="s">
        <v>3918</v>
      </c>
      <c r="J546" s="973"/>
      <c r="K546" s="973"/>
      <c r="L546" s="975"/>
      <c r="M546" s="977"/>
      <c r="N546" s="239" t="s">
        <v>3919</v>
      </c>
      <c r="O546" s="975"/>
      <c r="P546" s="977"/>
      <c r="Q546" s="973"/>
      <c r="R546" s="973"/>
      <c r="S546" s="973"/>
      <c r="T546" s="973"/>
      <c r="U546" s="973"/>
      <c r="V546" s="973"/>
      <c r="W546" s="973"/>
      <c r="X546" s="973"/>
      <c r="Y546" s="973"/>
      <c r="Z546" s="973"/>
      <c r="AA546" s="974"/>
    </row>
    <row r="547" spans="1:37" ht="25.2" customHeight="1">
      <c r="A547" s="1030"/>
      <c r="B547" s="1025"/>
      <c r="C547" s="1025"/>
      <c r="D547" s="1025"/>
      <c r="E547" s="1025"/>
      <c r="F547" s="1025"/>
      <c r="G547" s="1025"/>
      <c r="H547" s="1031"/>
      <c r="I547" s="972" t="s">
        <v>3920</v>
      </c>
      <c r="J547" s="973"/>
      <c r="K547" s="973"/>
      <c r="L547" s="975"/>
      <c r="M547" s="976"/>
      <c r="N547" s="976"/>
      <c r="O547" s="976"/>
      <c r="P547" s="977"/>
      <c r="Q547" s="972" t="s">
        <v>3921</v>
      </c>
      <c r="R547" s="973"/>
      <c r="S547" s="974"/>
      <c r="T547" s="975"/>
      <c r="U547" s="976"/>
      <c r="V547" s="976"/>
      <c r="W547" s="976"/>
      <c r="X547" s="976"/>
      <c r="Y547" s="976"/>
      <c r="Z547" s="976"/>
      <c r="AA547" s="977"/>
    </row>
    <row r="548" spans="1:37" ht="25.2" customHeight="1">
      <c r="A548" s="1030"/>
      <c r="B548" s="1025"/>
      <c r="C548" s="1025"/>
      <c r="D548" s="1025"/>
      <c r="E548" s="1025"/>
      <c r="F548" s="1025"/>
      <c r="G548" s="1025"/>
      <c r="H548" s="1031"/>
      <c r="I548" s="972" t="s">
        <v>3922</v>
      </c>
      <c r="J548" s="973"/>
      <c r="K548" s="973"/>
      <c r="L548" s="978"/>
      <c r="M548" s="979"/>
      <c r="N548" s="979"/>
      <c r="O548" s="979"/>
      <c r="P548" s="980"/>
      <c r="Q548" s="972" t="s">
        <v>3923</v>
      </c>
      <c r="R548" s="973"/>
      <c r="S548" s="974"/>
      <c r="T548" s="975"/>
      <c r="U548" s="976"/>
      <c r="V548" s="976"/>
      <c r="W548" s="976"/>
      <c r="X548" s="976"/>
      <c r="Y548" s="976"/>
      <c r="Z548" s="976"/>
      <c r="AA548" s="977"/>
    </row>
    <row r="549" spans="1:37" ht="25.2" customHeight="1">
      <c r="A549" s="1023"/>
      <c r="B549" s="1024"/>
      <c r="C549" s="1024"/>
      <c r="D549" s="1024"/>
      <c r="E549" s="1024"/>
      <c r="F549" s="1024"/>
      <c r="G549" s="1024"/>
      <c r="H549" s="1026"/>
      <c r="I549" s="972" t="s">
        <v>3924</v>
      </c>
      <c r="J549" s="973"/>
      <c r="K549" s="973"/>
      <c r="L549" s="981"/>
      <c r="M549" s="981"/>
      <c r="N549" s="981"/>
      <c r="O549" s="981"/>
      <c r="P549" s="981"/>
      <c r="Q549" s="981"/>
      <c r="R549" s="981"/>
      <c r="S549" s="981"/>
      <c r="T549" s="981"/>
      <c r="U549" s="981"/>
      <c r="V549" s="981"/>
      <c r="W549" s="981"/>
      <c r="X549" s="981"/>
      <c r="Y549" s="981"/>
      <c r="Z549" s="981"/>
      <c r="AA549" s="981"/>
    </row>
    <row r="550" spans="1:37" ht="30" customHeight="1">
      <c r="A550" s="982" t="s">
        <v>3925</v>
      </c>
      <c r="B550" s="983"/>
      <c r="C550" s="983"/>
      <c r="D550" s="983"/>
      <c r="E550" s="983"/>
      <c r="F550" s="983"/>
      <c r="G550" s="983"/>
      <c r="H550" s="984"/>
      <c r="I550" s="444"/>
      <c r="J550" s="445"/>
      <c r="K550" s="446" t="s">
        <v>388</v>
      </c>
      <c r="L550" s="447"/>
      <c r="M550" s="448" t="s">
        <v>112</v>
      </c>
      <c r="N550" s="449"/>
      <c r="O550" s="450"/>
      <c r="U550" s="451"/>
      <c r="V550" s="451"/>
      <c r="W550" s="451"/>
      <c r="X550" s="451"/>
      <c r="Y550" s="451"/>
      <c r="Z550" s="451"/>
      <c r="AA550" s="452"/>
      <c r="AK550" s="240"/>
    </row>
    <row r="551" spans="1:37" ht="15" customHeight="1">
      <c r="A551" s="985"/>
      <c r="B551" s="986"/>
      <c r="C551" s="986"/>
      <c r="D551" s="986"/>
      <c r="E551" s="986"/>
      <c r="F551" s="986"/>
      <c r="G551" s="986"/>
      <c r="H551" s="987"/>
      <c r="I551" s="453" t="s">
        <v>3926</v>
      </c>
      <c r="J551" s="454"/>
      <c r="K551" s="454"/>
      <c r="L551" s="454"/>
      <c r="M551" s="454"/>
      <c r="N551" s="454"/>
      <c r="O551" s="454"/>
      <c r="P551" s="454"/>
      <c r="Q551" s="454"/>
      <c r="R551" s="449"/>
      <c r="S551" s="455"/>
      <c r="T551" s="456"/>
      <c r="U551" s="457"/>
      <c r="V551" s="458"/>
      <c r="W551" s="459" t="s">
        <v>388</v>
      </c>
      <c r="X551" s="460"/>
      <c r="Y551" s="461" t="s">
        <v>112</v>
      </c>
      <c r="Z551" s="461"/>
      <c r="AA551" s="462"/>
    </row>
    <row r="552" spans="1:37" ht="15" customHeight="1">
      <c r="A552" s="988"/>
      <c r="B552" s="989"/>
      <c r="C552" s="989"/>
      <c r="D552" s="989"/>
      <c r="E552" s="989"/>
      <c r="F552" s="989"/>
      <c r="G552" s="989"/>
      <c r="H552" s="990"/>
      <c r="I552" s="463" t="s">
        <v>3927</v>
      </c>
      <c r="J552" s="464"/>
      <c r="K552" s="464"/>
      <c r="L552" s="464"/>
      <c r="M552" s="464"/>
      <c r="N552" s="464"/>
      <c r="O552" s="464"/>
      <c r="P552" s="464"/>
      <c r="Q552" s="464"/>
      <c r="R552" s="465"/>
      <c r="S552" s="466"/>
      <c r="T552" s="467"/>
      <c r="U552" s="468"/>
      <c r="V552" s="469"/>
      <c r="W552" s="464" t="s">
        <v>388</v>
      </c>
      <c r="X552" s="470"/>
      <c r="Y552" s="466" t="s">
        <v>112</v>
      </c>
      <c r="Z552" s="466"/>
      <c r="AA552" s="471"/>
    </row>
    <row r="553" spans="1:37" ht="18" customHeight="1">
      <c r="A553" s="991" t="s">
        <v>3928</v>
      </c>
      <c r="B553" s="992"/>
      <c r="C553" s="992"/>
      <c r="D553" s="992"/>
      <c r="E553" s="992"/>
      <c r="F553" s="992"/>
      <c r="G553" s="992"/>
      <c r="H553" s="993"/>
      <c r="I553" s="472" t="s">
        <v>3783</v>
      </c>
      <c r="J553" s="473" t="s">
        <v>3929</v>
      </c>
      <c r="K553" s="474"/>
      <c r="L553" s="474"/>
      <c r="M553" s="474"/>
      <c r="N553" s="472" t="s">
        <v>3783</v>
      </c>
      <c r="O553" s="473" t="s">
        <v>3930</v>
      </c>
      <c r="P553" s="474"/>
      <c r="Q553" s="474"/>
      <c r="S553" s="461" t="s">
        <v>3935</v>
      </c>
      <c r="T553" s="472" t="s">
        <v>3783</v>
      </c>
      <c r="U553" s="461" t="s">
        <v>3936</v>
      </c>
      <c r="W553" s="473"/>
      <c r="X553" s="474"/>
      <c r="Y553" s="474"/>
      <c r="Z553" s="474"/>
      <c r="AA553" s="475"/>
      <c r="AG553" s="243"/>
    </row>
    <row r="554" spans="1:37" ht="15" customHeight="1">
      <c r="A554" s="994" t="s">
        <v>3931</v>
      </c>
      <c r="B554" s="995"/>
      <c r="C554" s="995"/>
      <c r="D554" s="995"/>
      <c r="E554" s="995"/>
      <c r="F554" s="995"/>
      <c r="G554" s="995"/>
      <c r="H554" s="996"/>
      <c r="I554" s="1000" t="s">
        <v>3932</v>
      </c>
      <c r="J554" s="1001"/>
      <c r="K554" s="1004"/>
      <c r="L554" s="1005"/>
      <c r="M554" s="1005"/>
      <c r="N554" s="1005"/>
      <c r="O554" s="1005"/>
      <c r="P554" s="1005"/>
      <c r="Q554" s="1006"/>
      <c r="R554" s="1006"/>
      <c r="S554" s="1006"/>
      <c r="T554" s="1007"/>
      <c r="U554" s="1008" t="s">
        <v>3933</v>
      </c>
      <c r="V554" s="1008"/>
      <c r="W554" s="1008"/>
      <c r="X554" s="1008"/>
      <c r="Y554" s="1008"/>
      <c r="Z554" s="1008"/>
      <c r="AA554" s="1009"/>
    </row>
    <row r="555" spans="1:37" ht="15" customHeight="1">
      <c r="A555" s="997"/>
      <c r="B555" s="998"/>
      <c r="C555" s="998"/>
      <c r="D555" s="998"/>
      <c r="E555" s="998"/>
      <c r="F555" s="998"/>
      <c r="G555" s="998"/>
      <c r="H555" s="999"/>
      <c r="I555" s="1002"/>
      <c r="J555" s="1003"/>
      <c r="K555" s="1004"/>
      <c r="L555" s="1005"/>
      <c r="M555" s="1005"/>
      <c r="N555" s="1005"/>
      <c r="O555" s="1005"/>
      <c r="P555" s="1005"/>
      <c r="Q555" s="1006"/>
      <c r="R555" s="1006"/>
      <c r="S555" s="1006"/>
      <c r="T555" s="1007"/>
      <c r="U555" s="1010"/>
      <c r="V555" s="1010"/>
      <c r="W555" s="1010"/>
      <c r="X555" s="1010"/>
      <c r="Y555" s="1010"/>
      <c r="Z555" s="1010"/>
      <c r="AA555" s="1011"/>
      <c r="AB555" s="241"/>
      <c r="AC555" s="241"/>
      <c r="AD555" s="241"/>
      <c r="AE555" s="241"/>
      <c r="AF555" s="241"/>
      <c r="AG555" s="241"/>
    </row>
    <row r="556" spans="1:37" ht="15" customHeight="1">
      <c r="A556" s="994" t="s">
        <v>3934</v>
      </c>
      <c r="B556" s="995"/>
      <c r="C556" s="995"/>
      <c r="D556" s="995"/>
      <c r="E556" s="995"/>
      <c r="F556" s="995"/>
      <c r="G556" s="995"/>
      <c r="H556" s="996"/>
      <c r="I556" s="968"/>
      <c r="J556" s="969"/>
      <c r="K556" s="1012"/>
      <c r="L556" s="1012" t="s">
        <v>12</v>
      </c>
      <c r="M556" s="1012"/>
      <c r="N556" s="1012" t="s">
        <v>11</v>
      </c>
      <c r="O556" s="1012"/>
      <c r="P556" s="1012" t="s">
        <v>227</v>
      </c>
      <c r="R556" s="476"/>
      <c r="S556" s="476"/>
      <c r="T556" s="476"/>
      <c r="U556" s="476"/>
      <c r="V556" s="476"/>
      <c r="W556" s="476"/>
      <c r="X556" s="476"/>
      <c r="Y556" s="476"/>
      <c r="Z556" s="476"/>
      <c r="AA556" s="477"/>
      <c r="AB556" s="241"/>
      <c r="AC556" s="241"/>
      <c r="AD556" s="241"/>
      <c r="AE556" s="241"/>
      <c r="AF556" s="241"/>
      <c r="AG556" s="241"/>
    </row>
    <row r="557" spans="1:37" ht="15" customHeight="1">
      <c r="A557" s="997"/>
      <c r="B557" s="998"/>
      <c r="C557" s="998"/>
      <c r="D557" s="998"/>
      <c r="E557" s="998"/>
      <c r="F557" s="998"/>
      <c r="G557" s="998"/>
      <c r="H557" s="999"/>
      <c r="I557" s="970"/>
      <c r="J557" s="971"/>
      <c r="K557" s="1013"/>
      <c r="L557" s="1013"/>
      <c r="M557" s="1013"/>
      <c r="N557" s="1013"/>
      <c r="O557" s="1013"/>
      <c r="P557" s="1013"/>
      <c r="Q557" s="481"/>
      <c r="R557" s="479"/>
      <c r="S557" s="479"/>
      <c r="T557" s="479"/>
      <c r="U557" s="479"/>
      <c r="V557" s="479"/>
      <c r="W557" s="479"/>
      <c r="X557" s="479"/>
      <c r="Y557" s="479"/>
      <c r="Z557" s="479"/>
      <c r="AA557" s="480"/>
      <c r="AB557" s="241"/>
      <c r="AC557" s="241"/>
      <c r="AD557" s="241"/>
      <c r="AE557" s="241"/>
      <c r="AF557" s="241"/>
      <c r="AG557" s="241"/>
    </row>
    <row r="558" spans="1:37" ht="20.100000000000001" customHeight="1">
      <c r="A558" s="482"/>
      <c r="B558" s="482"/>
      <c r="C558" s="482"/>
      <c r="D558" s="482"/>
      <c r="E558" s="482"/>
      <c r="F558" s="482"/>
      <c r="G558" s="482"/>
      <c r="H558" s="482"/>
      <c r="I558" s="482"/>
      <c r="J558" s="482"/>
      <c r="K558" s="482"/>
      <c r="L558" s="482"/>
      <c r="M558" s="482"/>
      <c r="N558" s="482"/>
      <c r="O558" s="482"/>
      <c r="P558" s="482"/>
      <c r="Q558" s="482"/>
      <c r="R558" s="482"/>
      <c r="S558" s="482"/>
      <c r="T558" s="482"/>
      <c r="U558" s="482"/>
      <c r="V558" s="482"/>
      <c r="W558" s="482"/>
      <c r="X558" s="478"/>
      <c r="Y558" s="478"/>
      <c r="Z558" s="478"/>
      <c r="AA558" s="478"/>
      <c r="AB558" s="241"/>
      <c r="AC558" s="241"/>
      <c r="AD558" s="241"/>
      <c r="AE558" s="241"/>
      <c r="AF558" s="241"/>
      <c r="AG558" s="241"/>
    </row>
    <row r="559" spans="1:37" ht="12.45" customHeight="1">
      <c r="A559" s="1014" t="s">
        <v>3917</v>
      </c>
      <c r="B559" s="1015"/>
      <c r="C559" s="1015"/>
      <c r="D559" s="1015"/>
      <c r="E559" s="1015"/>
      <c r="F559" s="1015"/>
      <c r="G559" s="1015"/>
      <c r="H559" s="1016"/>
      <c r="I559" s="1017"/>
      <c r="J559" s="1018"/>
      <c r="K559" s="1018"/>
      <c r="L559" s="1018"/>
      <c r="M559" s="1018"/>
      <c r="N559" s="1018"/>
      <c r="O559" s="1018"/>
      <c r="P559" s="1018"/>
      <c r="Q559" s="1018"/>
      <c r="R559" s="1018"/>
      <c r="S559" s="1018"/>
      <c r="T559" s="1018"/>
      <c r="U559" s="1018"/>
      <c r="V559" s="1018"/>
      <c r="W559" s="1018"/>
      <c r="X559" s="1018"/>
      <c r="Y559" s="1018"/>
      <c r="Z559" s="1018"/>
      <c r="AA559" s="1019"/>
    </row>
    <row r="560" spans="1:37" ht="22.5" customHeight="1">
      <c r="A560" s="1020" t="s">
        <v>8</v>
      </c>
      <c r="B560" s="1021"/>
      <c r="C560" s="1021"/>
      <c r="D560" s="1021"/>
      <c r="E560" s="1021"/>
      <c r="F560" s="1021"/>
      <c r="G560" s="1021"/>
      <c r="H560" s="1022"/>
      <c r="I560" s="1023"/>
      <c r="J560" s="1024"/>
      <c r="K560" s="1024"/>
      <c r="L560" s="1025"/>
      <c r="M560" s="1025"/>
      <c r="N560" s="1024"/>
      <c r="O560" s="1025"/>
      <c r="P560" s="1025"/>
      <c r="Q560" s="1024"/>
      <c r="R560" s="1024"/>
      <c r="S560" s="1024"/>
      <c r="T560" s="1024"/>
      <c r="U560" s="1024"/>
      <c r="V560" s="1024"/>
      <c r="W560" s="1024"/>
      <c r="X560" s="1024"/>
      <c r="Y560" s="1024"/>
      <c r="Z560" s="1024"/>
      <c r="AA560" s="1026"/>
      <c r="AC560" s="236">
        <v>34</v>
      </c>
    </row>
    <row r="561" spans="1:37" ht="25.2" customHeight="1">
      <c r="A561" s="1027" t="s">
        <v>23</v>
      </c>
      <c r="B561" s="1028"/>
      <c r="C561" s="1028"/>
      <c r="D561" s="1028"/>
      <c r="E561" s="1028"/>
      <c r="F561" s="1028"/>
      <c r="G561" s="1028"/>
      <c r="H561" s="1029"/>
      <c r="I561" s="972" t="s">
        <v>3918</v>
      </c>
      <c r="J561" s="973"/>
      <c r="K561" s="973"/>
      <c r="L561" s="975"/>
      <c r="M561" s="977"/>
      <c r="N561" s="239" t="s">
        <v>3919</v>
      </c>
      <c r="O561" s="975"/>
      <c r="P561" s="977"/>
      <c r="Q561" s="973"/>
      <c r="R561" s="973"/>
      <c r="S561" s="973"/>
      <c r="T561" s="973"/>
      <c r="U561" s="973"/>
      <c r="V561" s="973"/>
      <c r="W561" s="973"/>
      <c r="X561" s="973"/>
      <c r="Y561" s="973"/>
      <c r="Z561" s="973"/>
      <c r="AA561" s="974"/>
    </row>
    <row r="562" spans="1:37" ht="25.2" customHeight="1">
      <c r="A562" s="1030"/>
      <c r="B562" s="1025"/>
      <c r="C562" s="1025"/>
      <c r="D562" s="1025"/>
      <c r="E562" s="1025"/>
      <c r="F562" s="1025"/>
      <c r="G562" s="1025"/>
      <c r="H562" s="1031"/>
      <c r="I562" s="972" t="s">
        <v>3920</v>
      </c>
      <c r="J562" s="973"/>
      <c r="K562" s="973"/>
      <c r="L562" s="975"/>
      <c r="M562" s="976"/>
      <c r="N562" s="976"/>
      <c r="O562" s="976"/>
      <c r="P562" s="977"/>
      <c r="Q562" s="972" t="s">
        <v>3921</v>
      </c>
      <c r="R562" s="973"/>
      <c r="S562" s="974"/>
      <c r="T562" s="975"/>
      <c r="U562" s="976"/>
      <c r="V562" s="976"/>
      <c r="W562" s="976"/>
      <c r="X562" s="976"/>
      <c r="Y562" s="976"/>
      <c r="Z562" s="976"/>
      <c r="AA562" s="977"/>
    </row>
    <row r="563" spans="1:37" ht="25.2" customHeight="1">
      <c r="A563" s="1030"/>
      <c r="B563" s="1025"/>
      <c r="C563" s="1025"/>
      <c r="D563" s="1025"/>
      <c r="E563" s="1025"/>
      <c r="F563" s="1025"/>
      <c r="G563" s="1025"/>
      <c r="H563" s="1031"/>
      <c r="I563" s="972" t="s">
        <v>3922</v>
      </c>
      <c r="J563" s="973"/>
      <c r="K563" s="973"/>
      <c r="L563" s="978"/>
      <c r="M563" s="979"/>
      <c r="N563" s="979"/>
      <c r="O563" s="979"/>
      <c r="P563" s="980"/>
      <c r="Q563" s="972" t="s">
        <v>3923</v>
      </c>
      <c r="R563" s="973"/>
      <c r="S563" s="974"/>
      <c r="T563" s="975"/>
      <c r="U563" s="976"/>
      <c r="V563" s="976"/>
      <c r="W563" s="976"/>
      <c r="X563" s="976"/>
      <c r="Y563" s="976"/>
      <c r="Z563" s="976"/>
      <c r="AA563" s="977"/>
    </row>
    <row r="564" spans="1:37" ht="25.2" customHeight="1">
      <c r="A564" s="1023"/>
      <c r="B564" s="1024"/>
      <c r="C564" s="1024"/>
      <c r="D564" s="1024"/>
      <c r="E564" s="1024"/>
      <c r="F564" s="1024"/>
      <c r="G564" s="1024"/>
      <c r="H564" s="1026"/>
      <c r="I564" s="972" t="s">
        <v>3924</v>
      </c>
      <c r="J564" s="973"/>
      <c r="K564" s="973"/>
      <c r="L564" s="981"/>
      <c r="M564" s="981"/>
      <c r="N564" s="981"/>
      <c r="O564" s="981"/>
      <c r="P564" s="981"/>
      <c r="Q564" s="981"/>
      <c r="R564" s="981"/>
      <c r="S564" s="981"/>
      <c r="T564" s="981"/>
      <c r="U564" s="981"/>
      <c r="V564" s="981"/>
      <c r="W564" s="981"/>
      <c r="X564" s="981"/>
      <c r="Y564" s="981"/>
      <c r="Z564" s="981"/>
      <c r="AA564" s="981"/>
    </row>
    <row r="565" spans="1:37" ht="30" customHeight="1">
      <c r="A565" s="982" t="s">
        <v>3925</v>
      </c>
      <c r="B565" s="983"/>
      <c r="C565" s="983"/>
      <c r="D565" s="983"/>
      <c r="E565" s="983"/>
      <c r="F565" s="983"/>
      <c r="G565" s="983"/>
      <c r="H565" s="984"/>
      <c r="I565" s="444"/>
      <c r="J565" s="445"/>
      <c r="K565" s="446" t="s">
        <v>388</v>
      </c>
      <c r="L565" s="447"/>
      <c r="M565" s="448" t="s">
        <v>112</v>
      </c>
      <c r="N565" s="449"/>
      <c r="O565" s="450"/>
      <c r="U565" s="451"/>
      <c r="V565" s="451"/>
      <c r="W565" s="451"/>
      <c r="X565" s="451"/>
      <c r="Y565" s="451"/>
      <c r="Z565" s="451"/>
      <c r="AA565" s="452"/>
      <c r="AK565" s="240"/>
    </row>
    <row r="566" spans="1:37" ht="15" customHeight="1">
      <c r="A566" s="985"/>
      <c r="B566" s="986"/>
      <c r="C566" s="986"/>
      <c r="D566" s="986"/>
      <c r="E566" s="986"/>
      <c r="F566" s="986"/>
      <c r="G566" s="986"/>
      <c r="H566" s="987"/>
      <c r="I566" s="453" t="s">
        <v>3926</v>
      </c>
      <c r="J566" s="454"/>
      <c r="K566" s="454"/>
      <c r="L566" s="454"/>
      <c r="M566" s="454"/>
      <c r="N566" s="454"/>
      <c r="O566" s="454"/>
      <c r="P566" s="454"/>
      <c r="Q566" s="454"/>
      <c r="R566" s="449"/>
      <c r="S566" s="455"/>
      <c r="T566" s="456"/>
      <c r="U566" s="457"/>
      <c r="V566" s="458"/>
      <c r="W566" s="459" t="s">
        <v>388</v>
      </c>
      <c r="X566" s="460"/>
      <c r="Y566" s="461" t="s">
        <v>112</v>
      </c>
      <c r="Z566" s="461"/>
      <c r="AA566" s="462"/>
    </row>
    <row r="567" spans="1:37" ht="15" customHeight="1">
      <c r="A567" s="988"/>
      <c r="B567" s="989"/>
      <c r="C567" s="989"/>
      <c r="D567" s="989"/>
      <c r="E567" s="989"/>
      <c r="F567" s="989"/>
      <c r="G567" s="989"/>
      <c r="H567" s="990"/>
      <c r="I567" s="463" t="s">
        <v>3927</v>
      </c>
      <c r="J567" s="464"/>
      <c r="K567" s="464"/>
      <c r="L567" s="464"/>
      <c r="M567" s="464"/>
      <c r="N567" s="464"/>
      <c r="O567" s="464"/>
      <c r="P567" s="464"/>
      <c r="Q567" s="464"/>
      <c r="R567" s="465"/>
      <c r="S567" s="466"/>
      <c r="T567" s="467"/>
      <c r="U567" s="468"/>
      <c r="V567" s="469"/>
      <c r="W567" s="464" t="s">
        <v>388</v>
      </c>
      <c r="X567" s="470"/>
      <c r="Y567" s="466" t="s">
        <v>112</v>
      </c>
      <c r="Z567" s="466"/>
      <c r="AA567" s="471"/>
    </row>
    <row r="568" spans="1:37" ht="18" customHeight="1">
      <c r="A568" s="991" t="s">
        <v>3928</v>
      </c>
      <c r="B568" s="992"/>
      <c r="C568" s="992"/>
      <c r="D568" s="992"/>
      <c r="E568" s="992"/>
      <c r="F568" s="992"/>
      <c r="G568" s="992"/>
      <c r="H568" s="993"/>
      <c r="I568" s="472" t="s">
        <v>3783</v>
      </c>
      <c r="J568" s="473" t="s">
        <v>3929</v>
      </c>
      <c r="K568" s="474"/>
      <c r="L568" s="474"/>
      <c r="M568" s="474"/>
      <c r="N568" s="472" t="s">
        <v>3783</v>
      </c>
      <c r="O568" s="473" t="s">
        <v>3930</v>
      </c>
      <c r="P568" s="474"/>
      <c r="Q568" s="474"/>
      <c r="S568" s="461" t="s">
        <v>3935</v>
      </c>
      <c r="T568" s="472" t="s">
        <v>3783</v>
      </c>
      <c r="U568" s="461" t="s">
        <v>3936</v>
      </c>
      <c r="W568" s="473"/>
      <c r="X568" s="474"/>
      <c r="Y568" s="474"/>
      <c r="Z568" s="474"/>
      <c r="AA568" s="475"/>
      <c r="AG568" s="243"/>
    </row>
    <row r="569" spans="1:37" ht="15" customHeight="1">
      <c r="A569" s="994" t="s">
        <v>3931</v>
      </c>
      <c r="B569" s="995"/>
      <c r="C569" s="995"/>
      <c r="D569" s="995"/>
      <c r="E569" s="995"/>
      <c r="F569" s="995"/>
      <c r="G569" s="995"/>
      <c r="H569" s="996"/>
      <c r="I569" s="1000" t="s">
        <v>3932</v>
      </c>
      <c r="J569" s="1001"/>
      <c r="K569" s="1004"/>
      <c r="L569" s="1005"/>
      <c r="M569" s="1005"/>
      <c r="N569" s="1005"/>
      <c r="O569" s="1005"/>
      <c r="P569" s="1005"/>
      <c r="Q569" s="1006"/>
      <c r="R569" s="1006"/>
      <c r="S569" s="1006"/>
      <c r="T569" s="1007"/>
      <c r="U569" s="1008" t="s">
        <v>3933</v>
      </c>
      <c r="V569" s="1008"/>
      <c r="W569" s="1008"/>
      <c r="X569" s="1008"/>
      <c r="Y569" s="1008"/>
      <c r="Z569" s="1008"/>
      <c r="AA569" s="1009"/>
    </row>
    <row r="570" spans="1:37" ht="15" customHeight="1">
      <c r="A570" s="997"/>
      <c r="B570" s="998"/>
      <c r="C570" s="998"/>
      <c r="D570" s="998"/>
      <c r="E570" s="998"/>
      <c r="F570" s="998"/>
      <c r="G570" s="998"/>
      <c r="H570" s="999"/>
      <c r="I570" s="1002"/>
      <c r="J570" s="1003"/>
      <c r="K570" s="1004"/>
      <c r="L570" s="1005"/>
      <c r="M570" s="1005"/>
      <c r="N570" s="1005"/>
      <c r="O570" s="1005"/>
      <c r="P570" s="1005"/>
      <c r="Q570" s="1006"/>
      <c r="R570" s="1006"/>
      <c r="S570" s="1006"/>
      <c r="T570" s="1007"/>
      <c r="U570" s="1010"/>
      <c r="V570" s="1010"/>
      <c r="W570" s="1010"/>
      <c r="X570" s="1010"/>
      <c r="Y570" s="1010"/>
      <c r="Z570" s="1010"/>
      <c r="AA570" s="1011"/>
      <c r="AB570" s="241"/>
      <c r="AC570" s="241"/>
      <c r="AD570" s="241"/>
      <c r="AE570" s="241"/>
      <c r="AF570" s="241"/>
      <c r="AG570" s="241"/>
    </row>
    <row r="571" spans="1:37" ht="15" customHeight="1">
      <c r="A571" s="994" t="s">
        <v>3934</v>
      </c>
      <c r="B571" s="995"/>
      <c r="C571" s="995"/>
      <c r="D571" s="995"/>
      <c r="E571" s="995"/>
      <c r="F571" s="995"/>
      <c r="G571" s="995"/>
      <c r="H571" s="996"/>
      <c r="I571" s="968"/>
      <c r="J571" s="969"/>
      <c r="K571" s="1012"/>
      <c r="L571" s="1012" t="s">
        <v>12</v>
      </c>
      <c r="M571" s="1012"/>
      <c r="N571" s="1012" t="s">
        <v>11</v>
      </c>
      <c r="O571" s="1012"/>
      <c r="P571" s="1012" t="s">
        <v>227</v>
      </c>
      <c r="R571" s="476"/>
      <c r="S571" s="476"/>
      <c r="T571" s="476"/>
      <c r="U571" s="476"/>
      <c r="V571" s="476"/>
      <c r="W571" s="476"/>
      <c r="X571" s="476"/>
      <c r="Y571" s="476"/>
      <c r="Z571" s="476"/>
      <c r="AA571" s="477"/>
      <c r="AB571" s="241"/>
      <c r="AC571" s="241"/>
      <c r="AD571" s="241"/>
      <c r="AE571" s="241"/>
      <c r="AF571" s="241"/>
      <c r="AG571" s="241"/>
    </row>
    <row r="572" spans="1:37" ht="15" customHeight="1">
      <c r="A572" s="997"/>
      <c r="B572" s="998"/>
      <c r="C572" s="998"/>
      <c r="D572" s="998"/>
      <c r="E572" s="998"/>
      <c r="F572" s="998"/>
      <c r="G572" s="998"/>
      <c r="H572" s="999"/>
      <c r="I572" s="970"/>
      <c r="J572" s="971"/>
      <c r="K572" s="1013"/>
      <c r="L572" s="1013"/>
      <c r="M572" s="1013"/>
      <c r="N572" s="1013"/>
      <c r="O572" s="1013"/>
      <c r="P572" s="1013"/>
      <c r="Q572" s="481"/>
      <c r="R572" s="479"/>
      <c r="S572" s="479"/>
      <c r="T572" s="479"/>
      <c r="U572" s="479"/>
      <c r="V572" s="479"/>
      <c r="W572" s="479"/>
      <c r="X572" s="479"/>
      <c r="Y572" s="479"/>
      <c r="Z572" s="479"/>
      <c r="AA572" s="480"/>
      <c r="AB572" s="241"/>
      <c r="AC572" s="241"/>
      <c r="AD572" s="241"/>
      <c r="AE572" s="241"/>
      <c r="AF572" s="241"/>
      <c r="AG572" s="241"/>
    </row>
    <row r="573" spans="1:37" ht="20.100000000000001" customHeight="1">
      <c r="A573" s="482"/>
      <c r="B573" s="482"/>
      <c r="C573" s="482"/>
      <c r="D573" s="482"/>
      <c r="E573" s="482"/>
      <c r="F573" s="482"/>
      <c r="G573" s="482"/>
      <c r="H573" s="482"/>
      <c r="I573" s="482"/>
      <c r="J573" s="482"/>
      <c r="K573" s="482"/>
      <c r="L573" s="482"/>
      <c r="M573" s="482"/>
      <c r="N573" s="482"/>
      <c r="O573" s="482"/>
      <c r="P573" s="482"/>
      <c r="Q573" s="482"/>
      <c r="R573" s="482"/>
      <c r="S573" s="482"/>
      <c r="T573" s="482"/>
      <c r="U573" s="482"/>
      <c r="V573" s="482"/>
      <c r="W573" s="482"/>
      <c r="X573" s="482"/>
      <c r="Y573" s="482"/>
      <c r="Z573" s="482"/>
      <c r="AA573" s="482"/>
      <c r="AB573" s="241"/>
      <c r="AC573" s="241"/>
      <c r="AD573" s="241"/>
      <c r="AE573" s="241"/>
      <c r="AF573" s="241"/>
      <c r="AG573" s="241"/>
    </row>
    <row r="574" spans="1:37" ht="18" customHeight="1">
      <c r="B574" s="437" t="s">
        <v>3937</v>
      </c>
      <c r="C574" s="243" t="s">
        <v>16092</v>
      </c>
      <c r="E574" s="243"/>
      <c r="F574" s="243"/>
      <c r="G574" s="243"/>
      <c r="H574" s="243"/>
      <c r="I574" s="483"/>
      <c r="J574" s="483"/>
      <c r="K574" s="483"/>
      <c r="L574" s="483"/>
      <c r="M574" s="483"/>
      <c r="N574" s="483"/>
      <c r="O574" s="483"/>
      <c r="P574" s="483"/>
      <c r="Q574" s="483"/>
      <c r="R574" s="484"/>
      <c r="S574" s="483"/>
      <c r="T574" s="483"/>
      <c r="U574" s="483"/>
      <c r="V574" s="483"/>
      <c r="W574" s="243"/>
      <c r="X574" s="243"/>
      <c r="Y574" s="243"/>
      <c r="Z574" s="243"/>
      <c r="AA574" s="243"/>
      <c r="AB574" s="243"/>
      <c r="AE574" s="244"/>
    </row>
    <row r="575" spans="1:37" ht="30" customHeight="1">
      <c r="B575" s="485" t="s">
        <v>3938</v>
      </c>
      <c r="C575" s="1032" t="s">
        <v>16093</v>
      </c>
      <c r="D575" s="1032"/>
      <c r="E575" s="1032"/>
      <c r="F575" s="1032"/>
      <c r="G575" s="1032"/>
      <c r="H575" s="1032"/>
      <c r="I575" s="1032"/>
      <c r="J575" s="1032"/>
      <c r="K575" s="1032"/>
      <c r="L575" s="1032"/>
      <c r="M575" s="1032"/>
      <c r="N575" s="1032"/>
      <c r="O575" s="1032"/>
      <c r="P575" s="1032"/>
      <c r="Q575" s="1032"/>
      <c r="R575" s="1032"/>
      <c r="S575" s="1032"/>
      <c r="T575" s="1032"/>
      <c r="U575" s="1032"/>
      <c r="V575" s="1032"/>
      <c r="W575" s="1032"/>
      <c r="X575" s="1032"/>
      <c r="Y575" s="1032"/>
      <c r="Z575" s="1032"/>
      <c r="AA575" s="1032"/>
      <c r="AE575" s="244"/>
    </row>
    <row r="576" spans="1:37" ht="7.95" customHeight="1">
      <c r="D576" s="486"/>
      <c r="E576" s="486"/>
      <c r="F576" s="486"/>
      <c r="G576" s="486"/>
      <c r="H576" s="486"/>
      <c r="I576" s="486"/>
      <c r="J576" s="486"/>
      <c r="K576" s="486"/>
      <c r="L576" s="486"/>
      <c r="M576" s="486"/>
      <c r="N576" s="486"/>
      <c r="O576" s="486"/>
      <c r="P576" s="486"/>
      <c r="Q576" s="486"/>
      <c r="R576" s="486"/>
      <c r="S576" s="486"/>
      <c r="T576" s="486"/>
      <c r="U576" s="486"/>
      <c r="V576" s="486"/>
      <c r="W576" s="486"/>
      <c r="X576" s="486"/>
      <c r="Y576" s="486"/>
      <c r="Z576" s="486"/>
      <c r="AA576" s="486"/>
    </row>
    <row r="577" spans="1:37" ht="25.35" customHeight="1">
      <c r="A577" s="441" t="s">
        <v>3939</v>
      </c>
      <c r="H577" s="442"/>
      <c r="I577" s="442"/>
      <c r="V577" s="442"/>
      <c r="W577" s="442"/>
      <c r="X577" s="442"/>
      <c r="Y577" s="442"/>
      <c r="Z577" s="442"/>
      <c r="AA577" s="442"/>
    </row>
    <row r="578" spans="1:37" ht="12.45" customHeight="1">
      <c r="A578" s="1014" t="s">
        <v>3917</v>
      </c>
      <c r="B578" s="1015"/>
      <c r="C578" s="1015"/>
      <c r="D578" s="1015"/>
      <c r="E578" s="1015"/>
      <c r="F578" s="1015"/>
      <c r="G578" s="1015"/>
      <c r="H578" s="1016"/>
      <c r="I578" s="1017"/>
      <c r="J578" s="1018"/>
      <c r="K578" s="1018"/>
      <c r="L578" s="1018"/>
      <c r="M578" s="1018"/>
      <c r="N578" s="1018"/>
      <c r="O578" s="1018"/>
      <c r="P578" s="1018"/>
      <c r="Q578" s="1018"/>
      <c r="R578" s="1018"/>
      <c r="S578" s="1018"/>
      <c r="T578" s="1018"/>
      <c r="U578" s="1018"/>
      <c r="V578" s="1018"/>
      <c r="W578" s="1018"/>
      <c r="X578" s="1018"/>
      <c r="Y578" s="1018"/>
      <c r="Z578" s="1018"/>
      <c r="AA578" s="1019"/>
    </row>
    <row r="579" spans="1:37" ht="22.5" customHeight="1">
      <c r="A579" s="1020" t="s">
        <v>8</v>
      </c>
      <c r="B579" s="1021"/>
      <c r="C579" s="1021"/>
      <c r="D579" s="1021"/>
      <c r="E579" s="1021"/>
      <c r="F579" s="1021"/>
      <c r="G579" s="1021"/>
      <c r="H579" s="1022"/>
      <c r="I579" s="1023"/>
      <c r="J579" s="1024"/>
      <c r="K579" s="1024"/>
      <c r="L579" s="1025"/>
      <c r="M579" s="1025"/>
      <c r="N579" s="1024"/>
      <c r="O579" s="1025"/>
      <c r="P579" s="1025"/>
      <c r="Q579" s="1024"/>
      <c r="R579" s="1024"/>
      <c r="S579" s="1024"/>
      <c r="T579" s="1024"/>
      <c r="U579" s="1024"/>
      <c r="V579" s="1024"/>
      <c r="W579" s="1024"/>
      <c r="X579" s="1024"/>
      <c r="Y579" s="1024"/>
      <c r="Z579" s="1024"/>
      <c r="AA579" s="1026"/>
      <c r="AC579" s="236">
        <v>35</v>
      </c>
    </row>
    <row r="580" spans="1:37" ht="25.2" customHeight="1">
      <c r="A580" s="1027" t="s">
        <v>23</v>
      </c>
      <c r="B580" s="1028"/>
      <c r="C580" s="1028"/>
      <c r="D580" s="1028"/>
      <c r="E580" s="1028"/>
      <c r="F580" s="1028"/>
      <c r="G580" s="1028"/>
      <c r="H580" s="1029"/>
      <c r="I580" s="972" t="s">
        <v>3918</v>
      </c>
      <c r="J580" s="973"/>
      <c r="K580" s="973"/>
      <c r="L580" s="975"/>
      <c r="M580" s="977"/>
      <c r="N580" s="239" t="s">
        <v>3919</v>
      </c>
      <c r="O580" s="975"/>
      <c r="P580" s="977"/>
      <c r="Q580" s="973"/>
      <c r="R580" s="973"/>
      <c r="S580" s="973"/>
      <c r="T580" s="973"/>
      <c r="U580" s="973"/>
      <c r="V580" s="973"/>
      <c r="W580" s="973"/>
      <c r="X580" s="973"/>
      <c r="Y580" s="973"/>
      <c r="Z580" s="973"/>
      <c r="AA580" s="974"/>
    </row>
    <row r="581" spans="1:37" ht="25.2" customHeight="1">
      <c r="A581" s="1030"/>
      <c r="B581" s="1025"/>
      <c r="C581" s="1025"/>
      <c r="D581" s="1025"/>
      <c r="E581" s="1025"/>
      <c r="F581" s="1025"/>
      <c r="G581" s="1025"/>
      <c r="H581" s="1031"/>
      <c r="I581" s="972" t="s">
        <v>3920</v>
      </c>
      <c r="J581" s="973"/>
      <c r="K581" s="973"/>
      <c r="L581" s="975"/>
      <c r="M581" s="976"/>
      <c r="N581" s="976"/>
      <c r="O581" s="976"/>
      <c r="P581" s="977"/>
      <c r="Q581" s="972" t="s">
        <v>3921</v>
      </c>
      <c r="R581" s="973"/>
      <c r="S581" s="974"/>
      <c r="T581" s="975"/>
      <c r="U581" s="976"/>
      <c r="V581" s="976"/>
      <c r="W581" s="976"/>
      <c r="X581" s="976"/>
      <c r="Y581" s="976"/>
      <c r="Z581" s="976"/>
      <c r="AA581" s="977"/>
    </row>
    <row r="582" spans="1:37" ht="25.2" customHeight="1">
      <c r="A582" s="1030"/>
      <c r="B582" s="1025"/>
      <c r="C582" s="1025"/>
      <c r="D582" s="1025"/>
      <c r="E582" s="1025"/>
      <c r="F582" s="1025"/>
      <c r="G582" s="1025"/>
      <c r="H582" s="1031"/>
      <c r="I582" s="972" t="s">
        <v>3922</v>
      </c>
      <c r="J582" s="973"/>
      <c r="K582" s="973"/>
      <c r="L582" s="978"/>
      <c r="M582" s="979"/>
      <c r="N582" s="979"/>
      <c r="O582" s="979"/>
      <c r="P582" s="980"/>
      <c r="Q582" s="972" t="s">
        <v>3923</v>
      </c>
      <c r="R582" s="973"/>
      <c r="S582" s="974"/>
      <c r="T582" s="975"/>
      <c r="U582" s="976"/>
      <c r="V582" s="976"/>
      <c r="W582" s="976"/>
      <c r="X582" s="976"/>
      <c r="Y582" s="976"/>
      <c r="Z582" s="976"/>
      <c r="AA582" s="977"/>
    </row>
    <row r="583" spans="1:37" ht="25.2" customHeight="1">
      <c r="A583" s="1023"/>
      <c r="B583" s="1024"/>
      <c r="C583" s="1024"/>
      <c r="D583" s="1024"/>
      <c r="E583" s="1024"/>
      <c r="F583" s="1024"/>
      <c r="G583" s="1024"/>
      <c r="H583" s="1026"/>
      <c r="I583" s="972" t="s">
        <v>3924</v>
      </c>
      <c r="J583" s="973"/>
      <c r="K583" s="973"/>
      <c r="L583" s="981"/>
      <c r="M583" s="981"/>
      <c r="N583" s="981"/>
      <c r="O583" s="981"/>
      <c r="P583" s="981"/>
      <c r="Q583" s="981"/>
      <c r="R583" s="981"/>
      <c r="S583" s="981"/>
      <c r="T583" s="981"/>
      <c r="U583" s="981"/>
      <c r="V583" s="981"/>
      <c r="W583" s="981"/>
      <c r="X583" s="981"/>
      <c r="Y583" s="981"/>
      <c r="Z583" s="981"/>
      <c r="AA583" s="981"/>
    </row>
    <row r="584" spans="1:37" ht="30" customHeight="1">
      <c r="A584" s="982" t="s">
        <v>3925</v>
      </c>
      <c r="B584" s="983"/>
      <c r="C584" s="983"/>
      <c r="D584" s="983"/>
      <c r="E584" s="983"/>
      <c r="F584" s="983"/>
      <c r="G584" s="983"/>
      <c r="H584" s="984"/>
      <c r="I584" s="444"/>
      <c r="J584" s="445"/>
      <c r="K584" s="446" t="s">
        <v>388</v>
      </c>
      <c r="L584" s="447"/>
      <c r="M584" s="448" t="s">
        <v>112</v>
      </c>
      <c r="N584" s="449"/>
      <c r="O584" s="450"/>
      <c r="U584" s="451"/>
      <c r="V584" s="451"/>
      <c r="W584" s="451"/>
      <c r="X584" s="451"/>
      <c r="Y584" s="451"/>
      <c r="Z584" s="451"/>
      <c r="AA584" s="452"/>
      <c r="AK584" s="240"/>
    </row>
    <row r="585" spans="1:37" ht="15" customHeight="1">
      <c r="A585" s="985"/>
      <c r="B585" s="986"/>
      <c r="C585" s="986"/>
      <c r="D585" s="986"/>
      <c r="E585" s="986"/>
      <c r="F585" s="986"/>
      <c r="G585" s="986"/>
      <c r="H585" s="987"/>
      <c r="I585" s="453" t="s">
        <v>3926</v>
      </c>
      <c r="J585" s="454"/>
      <c r="K585" s="454"/>
      <c r="L585" s="454"/>
      <c r="M585" s="454"/>
      <c r="N585" s="454"/>
      <c r="O585" s="454"/>
      <c r="P585" s="454"/>
      <c r="Q585" s="454"/>
      <c r="R585" s="449"/>
      <c r="S585" s="455"/>
      <c r="T585" s="456"/>
      <c r="U585" s="457"/>
      <c r="V585" s="458"/>
      <c r="W585" s="459" t="s">
        <v>388</v>
      </c>
      <c r="X585" s="460"/>
      <c r="Y585" s="461" t="s">
        <v>112</v>
      </c>
      <c r="Z585" s="461"/>
      <c r="AA585" s="462"/>
    </row>
    <row r="586" spans="1:37" ht="15" customHeight="1">
      <c r="A586" s="988"/>
      <c r="B586" s="989"/>
      <c r="C586" s="989"/>
      <c r="D586" s="989"/>
      <c r="E586" s="989"/>
      <c r="F586" s="989"/>
      <c r="G586" s="989"/>
      <c r="H586" s="990"/>
      <c r="I586" s="463" t="s">
        <v>3927</v>
      </c>
      <c r="J586" s="464"/>
      <c r="K586" s="464"/>
      <c r="L586" s="464"/>
      <c r="M586" s="464"/>
      <c r="N586" s="464"/>
      <c r="O586" s="464"/>
      <c r="P586" s="464"/>
      <c r="Q586" s="464"/>
      <c r="R586" s="465"/>
      <c r="S586" s="466"/>
      <c r="T586" s="467"/>
      <c r="U586" s="468"/>
      <c r="V586" s="469"/>
      <c r="W586" s="464" t="s">
        <v>388</v>
      </c>
      <c r="X586" s="470"/>
      <c r="Y586" s="466" t="s">
        <v>112</v>
      </c>
      <c r="Z586" s="466"/>
      <c r="AA586" s="471"/>
    </row>
    <row r="587" spans="1:37" ht="18" customHeight="1">
      <c r="A587" s="991" t="s">
        <v>3928</v>
      </c>
      <c r="B587" s="992"/>
      <c r="C587" s="992"/>
      <c r="D587" s="992"/>
      <c r="E587" s="992"/>
      <c r="F587" s="992"/>
      <c r="G587" s="992"/>
      <c r="H587" s="993"/>
      <c r="I587" s="472" t="s">
        <v>3783</v>
      </c>
      <c r="J587" s="473" t="s">
        <v>3929</v>
      </c>
      <c r="K587" s="474"/>
      <c r="L587" s="474"/>
      <c r="M587" s="474"/>
      <c r="N587" s="472" t="s">
        <v>3783</v>
      </c>
      <c r="O587" s="473" t="s">
        <v>3930</v>
      </c>
      <c r="P587" s="474"/>
      <c r="Q587" s="474"/>
      <c r="S587" s="461" t="s">
        <v>3935</v>
      </c>
      <c r="T587" s="472" t="s">
        <v>3783</v>
      </c>
      <c r="U587" s="461" t="s">
        <v>3936</v>
      </c>
      <c r="W587" s="473"/>
      <c r="X587" s="474"/>
      <c r="Y587" s="474"/>
      <c r="Z587" s="474"/>
      <c r="AA587" s="475"/>
      <c r="AG587" s="243"/>
    </row>
    <row r="588" spans="1:37" ht="15" customHeight="1">
      <c r="A588" s="994" t="s">
        <v>3931</v>
      </c>
      <c r="B588" s="995"/>
      <c r="C588" s="995"/>
      <c r="D588" s="995"/>
      <c r="E588" s="995"/>
      <c r="F588" s="995"/>
      <c r="G588" s="995"/>
      <c r="H588" s="996"/>
      <c r="I588" s="1000" t="s">
        <v>3932</v>
      </c>
      <c r="J588" s="1001"/>
      <c r="K588" s="1004"/>
      <c r="L588" s="1005"/>
      <c r="M588" s="1005"/>
      <c r="N588" s="1005"/>
      <c r="O588" s="1005"/>
      <c r="P588" s="1005"/>
      <c r="Q588" s="1006"/>
      <c r="R588" s="1006"/>
      <c r="S588" s="1006"/>
      <c r="T588" s="1007"/>
      <c r="U588" s="1008" t="s">
        <v>3933</v>
      </c>
      <c r="V588" s="1008"/>
      <c r="W588" s="1008"/>
      <c r="X588" s="1008"/>
      <c r="Y588" s="1008"/>
      <c r="Z588" s="1008"/>
      <c r="AA588" s="1009"/>
    </row>
    <row r="589" spans="1:37" ht="15" customHeight="1">
      <c r="A589" s="997"/>
      <c r="B589" s="998"/>
      <c r="C589" s="998"/>
      <c r="D589" s="998"/>
      <c r="E589" s="998"/>
      <c r="F589" s="998"/>
      <c r="G589" s="998"/>
      <c r="H589" s="999"/>
      <c r="I589" s="1002"/>
      <c r="J589" s="1003"/>
      <c r="K589" s="1004"/>
      <c r="L589" s="1005"/>
      <c r="M589" s="1005"/>
      <c r="N589" s="1005"/>
      <c r="O589" s="1005"/>
      <c r="P589" s="1005"/>
      <c r="Q589" s="1006"/>
      <c r="R589" s="1006"/>
      <c r="S589" s="1006"/>
      <c r="T589" s="1007"/>
      <c r="U589" s="1010"/>
      <c r="V589" s="1010"/>
      <c r="W589" s="1010"/>
      <c r="X589" s="1010"/>
      <c r="Y589" s="1010"/>
      <c r="Z589" s="1010"/>
      <c r="AA589" s="1011"/>
      <c r="AB589" s="241"/>
      <c r="AC589" s="241"/>
      <c r="AD589" s="241"/>
      <c r="AE589" s="241"/>
      <c r="AF589" s="241"/>
      <c r="AG589" s="241"/>
    </row>
    <row r="590" spans="1:37" ht="15" customHeight="1">
      <c r="A590" s="994" t="s">
        <v>3934</v>
      </c>
      <c r="B590" s="995"/>
      <c r="C590" s="995"/>
      <c r="D590" s="995"/>
      <c r="E590" s="995"/>
      <c r="F590" s="995"/>
      <c r="G590" s="995"/>
      <c r="H590" s="996"/>
      <c r="I590" s="968"/>
      <c r="J590" s="969"/>
      <c r="K590" s="1012"/>
      <c r="L590" s="1012" t="s">
        <v>12</v>
      </c>
      <c r="M590" s="1012"/>
      <c r="N590" s="1012" t="s">
        <v>11</v>
      </c>
      <c r="O590" s="1012"/>
      <c r="P590" s="1012" t="s">
        <v>227</v>
      </c>
      <c r="R590" s="476"/>
      <c r="S590" s="476"/>
      <c r="T590" s="476"/>
      <c r="U590" s="476"/>
      <c r="V590" s="476"/>
      <c r="W590" s="476"/>
      <c r="X590" s="476"/>
      <c r="Y590" s="476"/>
      <c r="Z590" s="476"/>
      <c r="AA590" s="477"/>
      <c r="AB590" s="241"/>
      <c r="AC590" s="241"/>
      <c r="AD590" s="241"/>
      <c r="AE590" s="241"/>
      <c r="AF590" s="241"/>
      <c r="AG590" s="241"/>
    </row>
    <row r="591" spans="1:37" ht="15" customHeight="1">
      <c r="A591" s="997"/>
      <c r="B591" s="998"/>
      <c r="C591" s="998"/>
      <c r="D591" s="998"/>
      <c r="E591" s="998"/>
      <c r="F591" s="998"/>
      <c r="G591" s="998"/>
      <c r="H591" s="999"/>
      <c r="I591" s="970"/>
      <c r="J591" s="971"/>
      <c r="K591" s="1013"/>
      <c r="L591" s="1013"/>
      <c r="M591" s="1013"/>
      <c r="N591" s="1013"/>
      <c r="O591" s="1013"/>
      <c r="P591" s="1013"/>
      <c r="Q591" s="481"/>
      <c r="R591" s="479"/>
      <c r="S591" s="479"/>
      <c r="T591" s="479"/>
      <c r="U591" s="479"/>
      <c r="V591" s="479"/>
      <c r="W591" s="479"/>
      <c r="X591" s="479"/>
      <c r="Y591" s="479"/>
      <c r="Z591" s="479"/>
      <c r="AA591" s="480"/>
      <c r="AB591" s="241"/>
      <c r="AC591" s="241"/>
      <c r="AD591" s="241"/>
      <c r="AE591" s="241"/>
      <c r="AF591" s="241"/>
      <c r="AG591" s="241"/>
    </row>
    <row r="592" spans="1:37" ht="20.100000000000001" customHeight="1">
      <c r="A592" s="482"/>
      <c r="B592" s="482"/>
      <c r="C592" s="482"/>
      <c r="D592" s="482"/>
      <c r="E592" s="482"/>
      <c r="F592" s="482"/>
      <c r="G592" s="482"/>
      <c r="H592" s="482"/>
      <c r="I592" s="482"/>
      <c r="J592" s="482"/>
      <c r="K592" s="482"/>
      <c r="L592" s="482"/>
      <c r="M592" s="482"/>
      <c r="N592" s="482"/>
      <c r="O592" s="482"/>
      <c r="P592" s="482"/>
      <c r="Q592" s="482"/>
      <c r="R592" s="482"/>
      <c r="S592" s="482"/>
      <c r="T592" s="482"/>
      <c r="U592" s="482"/>
      <c r="V592" s="482"/>
      <c r="W592" s="482"/>
      <c r="X592" s="478"/>
      <c r="Y592" s="478"/>
      <c r="Z592" s="478"/>
      <c r="AA592" s="478"/>
      <c r="AB592" s="241"/>
      <c r="AC592" s="241"/>
      <c r="AD592" s="241"/>
      <c r="AE592" s="241"/>
      <c r="AF592" s="241"/>
      <c r="AG592" s="241"/>
    </row>
    <row r="593" spans="1:37" ht="12.45" customHeight="1">
      <c r="A593" s="1014" t="s">
        <v>3917</v>
      </c>
      <c r="B593" s="1015"/>
      <c r="C593" s="1015"/>
      <c r="D593" s="1015"/>
      <c r="E593" s="1015"/>
      <c r="F593" s="1015"/>
      <c r="G593" s="1015"/>
      <c r="H593" s="1016"/>
      <c r="I593" s="1017"/>
      <c r="J593" s="1018"/>
      <c r="K593" s="1018"/>
      <c r="L593" s="1018"/>
      <c r="M593" s="1018"/>
      <c r="N593" s="1018"/>
      <c r="O593" s="1018"/>
      <c r="P593" s="1018"/>
      <c r="Q593" s="1018"/>
      <c r="R593" s="1018"/>
      <c r="S593" s="1018"/>
      <c r="T593" s="1018"/>
      <c r="U593" s="1018"/>
      <c r="V593" s="1018"/>
      <c r="W593" s="1018"/>
      <c r="X593" s="1018"/>
      <c r="Y593" s="1018"/>
      <c r="Z593" s="1018"/>
      <c r="AA593" s="1019"/>
    </row>
    <row r="594" spans="1:37" ht="22.5" customHeight="1">
      <c r="A594" s="1020" t="s">
        <v>8</v>
      </c>
      <c r="B594" s="1021"/>
      <c r="C594" s="1021"/>
      <c r="D594" s="1021"/>
      <c r="E594" s="1021"/>
      <c r="F594" s="1021"/>
      <c r="G594" s="1021"/>
      <c r="H594" s="1022"/>
      <c r="I594" s="1023"/>
      <c r="J594" s="1024"/>
      <c r="K594" s="1024"/>
      <c r="L594" s="1025"/>
      <c r="M594" s="1025"/>
      <c r="N594" s="1024"/>
      <c r="O594" s="1025"/>
      <c r="P594" s="1025"/>
      <c r="Q594" s="1024"/>
      <c r="R594" s="1024"/>
      <c r="S594" s="1024"/>
      <c r="T594" s="1024"/>
      <c r="U594" s="1024"/>
      <c r="V594" s="1024"/>
      <c r="W594" s="1024"/>
      <c r="X594" s="1024"/>
      <c r="Y594" s="1024"/>
      <c r="Z594" s="1024"/>
      <c r="AA594" s="1026"/>
      <c r="AC594" s="236">
        <v>36</v>
      </c>
    </row>
    <row r="595" spans="1:37" ht="25.2" customHeight="1">
      <c r="A595" s="1027" t="s">
        <v>23</v>
      </c>
      <c r="B595" s="1028"/>
      <c r="C595" s="1028"/>
      <c r="D595" s="1028"/>
      <c r="E595" s="1028"/>
      <c r="F595" s="1028"/>
      <c r="G595" s="1028"/>
      <c r="H595" s="1029"/>
      <c r="I595" s="972" t="s">
        <v>3918</v>
      </c>
      <c r="J595" s="973"/>
      <c r="K595" s="973"/>
      <c r="L595" s="975"/>
      <c r="M595" s="977"/>
      <c r="N595" s="239" t="s">
        <v>3919</v>
      </c>
      <c r="O595" s="975"/>
      <c r="P595" s="977"/>
      <c r="Q595" s="973"/>
      <c r="R595" s="973"/>
      <c r="S595" s="973"/>
      <c r="T595" s="973"/>
      <c r="U595" s="973"/>
      <c r="V595" s="973"/>
      <c r="W595" s="973"/>
      <c r="X595" s="973"/>
      <c r="Y595" s="973"/>
      <c r="Z595" s="973"/>
      <c r="AA595" s="974"/>
    </row>
    <row r="596" spans="1:37" ht="25.2" customHeight="1">
      <c r="A596" s="1030"/>
      <c r="B596" s="1025"/>
      <c r="C596" s="1025"/>
      <c r="D596" s="1025"/>
      <c r="E596" s="1025"/>
      <c r="F596" s="1025"/>
      <c r="G596" s="1025"/>
      <c r="H596" s="1031"/>
      <c r="I596" s="972" t="s">
        <v>3920</v>
      </c>
      <c r="J596" s="973"/>
      <c r="K596" s="973"/>
      <c r="L596" s="975"/>
      <c r="M596" s="976"/>
      <c r="N596" s="976"/>
      <c r="O596" s="976"/>
      <c r="P596" s="977"/>
      <c r="Q596" s="972" t="s">
        <v>3921</v>
      </c>
      <c r="R596" s="973"/>
      <c r="S596" s="974"/>
      <c r="T596" s="975"/>
      <c r="U596" s="976"/>
      <c r="V596" s="976"/>
      <c r="W596" s="976"/>
      <c r="X596" s="976"/>
      <c r="Y596" s="976"/>
      <c r="Z596" s="976"/>
      <c r="AA596" s="977"/>
    </row>
    <row r="597" spans="1:37" ht="25.2" customHeight="1">
      <c r="A597" s="1030"/>
      <c r="B597" s="1025"/>
      <c r="C597" s="1025"/>
      <c r="D597" s="1025"/>
      <c r="E597" s="1025"/>
      <c r="F597" s="1025"/>
      <c r="G597" s="1025"/>
      <c r="H597" s="1031"/>
      <c r="I597" s="972" t="s">
        <v>3922</v>
      </c>
      <c r="J597" s="973"/>
      <c r="K597" s="973"/>
      <c r="L597" s="978"/>
      <c r="M597" s="979"/>
      <c r="N597" s="979"/>
      <c r="O597" s="979"/>
      <c r="P597" s="980"/>
      <c r="Q597" s="972" t="s">
        <v>3923</v>
      </c>
      <c r="R597" s="973"/>
      <c r="S597" s="974"/>
      <c r="T597" s="975"/>
      <c r="U597" s="976"/>
      <c r="V597" s="976"/>
      <c r="W597" s="976"/>
      <c r="X597" s="976"/>
      <c r="Y597" s="976"/>
      <c r="Z597" s="976"/>
      <c r="AA597" s="977"/>
    </row>
    <row r="598" spans="1:37" ht="25.2" customHeight="1">
      <c r="A598" s="1023"/>
      <c r="B598" s="1024"/>
      <c r="C598" s="1024"/>
      <c r="D598" s="1024"/>
      <c r="E598" s="1024"/>
      <c r="F598" s="1024"/>
      <c r="G598" s="1024"/>
      <c r="H598" s="1026"/>
      <c r="I598" s="972" t="s">
        <v>3924</v>
      </c>
      <c r="J598" s="973"/>
      <c r="K598" s="973"/>
      <c r="L598" s="981"/>
      <c r="M598" s="981"/>
      <c r="N598" s="981"/>
      <c r="O598" s="981"/>
      <c r="P598" s="981"/>
      <c r="Q598" s="981"/>
      <c r="R598" s="981"/>
      <c r="S598" s="981"/>
      <c r="T598" s="981"/>
      <c r="U598" s="981"/>
      <c r="V598" s="981"/>
      <c r="W598" s="981"/>
      <c r="X598" s="981"/>
      <c r="Y598" s="981"/>
      <c r="Z598" s="981"/>
      <c r="AA598" s="981"/>
    </row>
    <row r="599" spans="1:37" ht="30" customHeight="1">
      <c r="A599" s="982" t="s">
        <v>3925</v>
      </c>
      <c r="B599" s="983"/>
      <c r="C599" s="983"/>
      <c r="D599" s="983"/>
      <c r="E599" s="983"/>
      <c r="F599" s="983"/>
      <c r="G599" s="983"/>
      <c r="H599" s="984"/>
      <c r="I599" s="444"/>
      <c r="J599" s="445"/>
      <c r="K599" s="446" t="s">
        <v>388</v>
      </c>
      <c r="L599" s="447"/>
      <c r="M599" s="448" t="s">
        <v>112</v>
      </c>
      <c r="N599" s="449"/>
      <c r="O599" s="450"/>
      <c r="U599" s="451"/>
      <c r="V599" s="451"/>
      <c r="W599" s="451"/>
      <c r="X599" s="451"/>
      <c r="Y599" s="451"/>
      <c r="Z599" s="451"/>
      <c r="AA599" s="452"/>
      <c r="AK599" s="240"/>
    </row>
    <row r="600" spans="1:37" ht="15" customHeight="1">
      <c r="A600" s="985"/>
      <c r="B600" s="986"/>
      <c r="C600" s="986"/>
      <c r="D600" s="986"/>
      <c r="E600" s="986"/>
      <c r="F600" s="986"/>
      <c r="G600" s="986"/>
      <c r="H600" s="987"/>
      <c r="I600" s="453" t="s">
        <v>3926</v>
      </c>
      <c r="J600" s="454"/>
      <c r="K600" s="454"/>
      <c r="L600" s="454"/>
      <c r="M600" s="454"/>
      <c r="N600" s="454"/>
      <c r="O600" s="454"/>
      <c r="P600" s="454"/>
      <c r="Q600" s="454"/>
      <c r="R600" s="449"/>
      <c r="S600" s="455"/>
      <c r="T600" s="456"/>
      <c r="U600" s="457"/>
      <c r="V600" s="458"/>
      <c r="W600" s="459" t="s">
        <v>388</v>
      </c>
      <c r="X600" s="460"/>
      <c r="Y600" s="461" t="s">
        <v>112</v>
      </c>
      <c r="Z600" s="461"/>
      <c r="AA600" s="462"/>
    </row>
    <row r="601" spans="1:37" ht="15" customHeight="1">
      <c r="A601" s="988"/>
      <c r="B601" s="989"/>
      <c r="C601" s="989"/>
      <c r="D601" s="989"/>
      <c r="E601" s="989"/>
      <c r="F601" s="989"/>
      <c r="G601" s="989"/>
      <c r="H601" s="990"/>
      <c r="I601" s="463" t="s">
        <v>3927</v>
      </c>
      <c r="J601" s="464"/>
      <c r="K601" s="464"/>
      <c r="L601" s="464"/>
      <c r="M601" s="464"/>
      <c r="N601" s="464"/>
      <c r="O601" s="464"/>
      <c r="P601" s="464"/>
      <c r="Q601" s="464"/>
      <c r="R601" s="465"/>
      <c r="S601" s="466"/>
      <c r="T601" s="467"/>
      <c r="U601" s="468"/>
      <c r="V601" s="469"/>
      <c r="W601" s="464" t="s">
        <v>388</v>
      </c>
      <c r="X601" s="470"/>
      <c r="Y601" s="466" t="s">
        <v>112</v>
      </c>
      <c r="Z601" s="466"/>
      <c r="AA601" s="471"/>
    </row>
    <row r="602" spans="1:37" ht="18" customHeight="1">
      <c r="A602" s="991" t="s">
        <v>3928</v>
      </c>
      <c r="B602" s="992"/>
      <c r="C602" s="992"/>
      <c r="D602" s="992"/>
      <c r="E602" s="992"/>
      <c r="F602" s="992"/>
      <c r="G602" s="992"/>
      <c r="H602" s="993"/>
      <c r="I602" s="472" t="s">
        <v>3783</v>
      </c>
      <c r="J602" s="473" t="s">
        <v>3929</v>
      </c>
      <c r="K602" s="474"/>
      <c r="L602" s="474"/>
      <c r="M602" s="474"/>
      <c r="N602" s="472" t="s">
        <v>3783</v>
      </c>
      <c r="O602" s="473" t="s">
        <v>3930</v>
      </c>
      <c r="P602" s="474"/>
      <c r="Q602" s="474"/>
      <c r="S602" s="461" t="s">
        <v>3935</v>
      </c>
      <c r="T602" s="472" t="s">
        <v>3783</v>
      </c>
      <c r="U602" s="461" t="s">
        <v>3936</v>
      </c>
      <c r="W602" s="473"/>
      <c r="X602" s="474"/>
      <c r="Y602" s="474"/>
      <c r="Z602" s="474"/>
      <c r="AA602" s="475"/>
      <c r="AG602" s="243"/>
    </row>
    <row r="603" spans="1:37" ht="15" customHeight="1">
      <c r="A603" s="994" t="s">
        <v>3931</v>
      </c>
      <c r="B603" s="995"/>
      <c r="C603" s="995"/>
      <c r="D603" s="995"/>
      <c r="E603" s="995"/>
      <c r="F603" s="995"/>
      <c r="G603" s="995"/>
      <c r="H603" s="996"/>
      <c r="I603" s="1000" t="s">
        <v>3932</v>
      </c>
      <c r="J603" s="1001"/>
      <c r="K603" s="1004"/>
      <c r="L603" s="1005"/>
      <c r="M603" s="1005"/>
      <c r="N603" s="1005"/>
      <c r="O603" s="1005"/>
      <c r="P603" s="1005"/>
      <c r="Q603" s="1006"/>
      <c r="R603" s="1006"/>
      <c r="S603" s="1006"/>
      <c r="T603" s="1007"/>
      <c r="U603" s="1008" t="s">
        <v>3933</v>
      </c>
      <c r="V603" s="1008"/>
      <c r="W603" s="1008"/>
      <c r="X603" s="1008"/>
      <c r="Y603" s="1008"/>
      <c r="Z603" s="1008"/>
      <c r="AA603" s="1009"/>
    </row>
    <row r="604" spans="1:37" ht="15" customHeight="1">
      <c r="A604" s="997"/>
      <c r="B604" s="998"/>
      <c r="C604" s="998"/>
      <c r="D604" s="998"/>
      <c r="E604" s="998"/>
      <c r="F604" s="998"/>
      <c r="G604" s="998"/>
      <c r="H604" s="999"/>
      <c r="I604" s="1002"/>
      <c r="J604" s="1003"/>
      <c r="K604" s="1004"/>
      <c r="L604" s="1005"/>
      <c r="M604" s="1005"/>
      <c r="N604" s="1005"/>
      <c r="O604" s="1005"/>
      <c r="P604" s="1005"/>
      <c r="Q604" s="1006"/>
      <c r="R604" s="1006"/>
      <c r="S604" s="1006"/>
      <c r="T604" s="1007"/>
      <c r="U604" s="1010"/>
      <c r="V604" s="1010"/>
      <c r="W604" s="1010"/>
      <c r="X604" s="1010"/>
      <c r="Y604" s="1010"/>
      <c r="Z604" s="1010"/>
      <c r="AA604" s="1011"/>
      <c r="AB604" s="241"/>
      <c r="AC604" s="241"/>
      <c r="AD604" s="241"/>
      <c r="AE604" s="241"/>
      <c r="AF604" s="241"/>
      <c r="AG604" s="241"/>
    </row>
    <row r="605" spans="1:37" ht="15" customHeight="1">
      <c r="A605" s="994" t="s">
        <v>3934</v>
      </c>
      <c r="B605" s="995"/>
      <c r="C605" s="995"/>
      <c r="D605" s="995"/>
      <c r="E605" s="995"/>
      <c r="F605" s="995"/>
      <c r="G605" s="995"/>
      <c r="H605" s="996"/>
      <c r="I605" s="968"/>
      <c r="J605" s="969"/>
      <c r="K605" s="1012"/>
      <c r="L605" s="1012" t="s">
        <v>12</v>
      </c>
      <c r="M605" s="1012"/>
      <c r="N605" s="1012" t="s">
        <v>11</v>
      </c>
      <c r="O605" s="1012"/>
      <c r="P605" s="1012" t="s">
        <v>227</v>
      </c>
      <c r="R605" s="476"/>
      <c r="S605" s="476"/>
      <c r="T605" s="476"/>
      <c r="U605" s="476"/>
      <c r="V605" s="476"/>
      <c r="W605" s="476"/>
      <c r="X605" s="476"/>
      <c r="Y605" s="476"/>
      <c r="Z605" s="476"/>
      <c r="AA605" s="477"/>
      <c r="AB605" s="241"/>
      <c r="AC605" s="241"/>
      <c r="AD605" s="241"/>
      <c r="AE605" s="241"/>
      <c r="AF605" s="241"/>
      <c r="AG605" s="241"/>
    </row>
    <row r="606" spans="1:37" ht="15" customHeight="1">
      <c r="A606" s="997"/>
      <c r="B606" s="998"/>
      <c r="C606" s="998"/>
      <c r="D606" s="998"/>
      <c r="E606" s="998"/>
      <c r="F606" s="998"/>
      <c r="G606" s="998"/>
      <c r="H606" s="999"/>
      <c r="I606" s="970"/>
      <c r="J606" s="971"/>
      <c r="K606" s="1013"/>
      <c r="L606" s="1013"/>
      <c r="M606" s="1013"/>
      <c r="N606" s="1013"/>
      <c r="O606" s="1013"/>
      <c r="P606" s="1013"/>
      <c r="Q606" s="481"/>
      <c r="R606" s="479"/>
      <c r="S606" s="479"/>
      <c r="T606" s="479"/>
      <c r="U606" s="479"/>
      <c r="V606" s="479"/>
      <c r="W606" s="479"/>
      <c r="X606" s="479"/>
      <c r="Y606" s="479"/>
      <c r="Z606" s="479"/>
      <c r="AA606" s="480"/>
      <c r="AB606" s="241"/>
      <c r="AC606" s="241"/>
      <c r="AD606" s="241"/>
      <c r="AE606" s="241"/>
      <c r="AF606" s="241"/>
      <c r="AG606" s="241"/>
    </row>
    <row r="607" spans="1:37" ht="20.100000000000001" customHeight="1">
      <c r="A607" s="482"/>
      <c r="B607" s="482"/>
      <c r="C607" s="482"/>
      <c r="D607" s="482"/>
      <c r="E607" s="482"/>
      <c r="F607" s="482"/>
      <c r="G607" s="482"/>
      <c r="H607" s="482"/>
      <c r="I607" s="482"/>
      <c r="J607" s="482"/>
      <c r="K607" s="482"/>
      <c r="L607" s="482"/>
      <c r="M607" s="482"/>
      <c r="N607" s="482"/>
      <c r="O607" s="482"/>
      <c r="P607" s="482"/>
      <c r="Q607" s="482"/>
      <c r="R607" s="482"/>
      <c r="S607" s="482"/>
      <c r="T607" s="482"/>
      <c r="U607" s="482"/>
      <c r="V607" s="482"/>
      <c r="W607" s="482"/>
      <c r="X607" s="482"/>
      <c r="Y607" s="482"/>
      <c r="Z607" s="482"/>
      <c r="AA607" s="482"/>
      <c r="AB607" s="241"/>
      <c r="AC607" s="241"/>
      <c r="AD607" s="241"/>
      <c r="AE607" s="241"/>
      <c r="AF607" s="241"/>
      <c r="AG607" s="241"/>
    </row>
    <row r="608" spans="1:37" ht="18" customHeight="1">
      <c r="B608" s="437" t="s">
        <v>3937</v>
      </c>
      <c r="C608" s="243" t="s">
        <v>16092</v>
      </c>
      <c r="E608" s="243"/>
      <c r="F608" s="243"/>
      <c r="G608" s="243"/>
      <c r="H608" s="243"/>
      <c r="I608" s="483"/>
      <c r="J608" s="483"/>
      <c r="K608" s="483"/>
      <c r="L608" s="483"/>
      <c r="M608" s="483"/>
      <c r="N608" s="483"/>
      <c r="O608" s="483"/>
      <c r="P608" s="483"/>
      <c r="Q608" s="483"/>
      <c r="R608" s="484"/>
      <c r="S608" s="483"/>
      <c r="T608" s="483"/>
      <c r="U608" s="483"/>
      <c r="V608" s="483"/>
      <c r="W608" s="243"/>
      <c r="X608" s="243"/>
      <c r="Y608" s="243"/>
      <c r="Z608" s="243"/>
      <c r="AA608" s="243"/>
      <c r="AB608" s="243"/>
      <c r="AE608" s="244"/>
    </row>
    <row r="609" spans="1:37" ht="30" customHeight="1">
      <c r="B609" s="485" t="s">
        <v>3938</v>
      </c>
      <c r="C609" s="1032" t="s">
        <v>16093</v>
      </c>
      <c r="D609" s="1032"/>
      <c r="E609" s="1032"/>
      <c r="F609" s="1032"/>
      <c r="G609" s="1032"/>
      <c r="H609" s="1032"/>
      <c r="I609" s="1032"/>
      <c r="J609" s="1032"/>
      <c r="K609" s="1032"/>
      <c r="L609" s="1032"/>
      <c r="M609" s="1032"/>
      <c r="N609" s="1032"/>
      <c r="O609" s="1032"/>
      <c r="P609" s="1032"/>
      <c r="Q609" s="1032"/>
      <c r="R609" s="1032"/>
      <c r="S609" s="1032"/>
      <c r="T609" s="1032"/>
      <c r="U609" s="1032"/>
      <c r="V609" s="1032"/>
      <c r="W609" s="1032"/>
      <c r="X609" s="1032"/>
      <c r="Y609" s="1032"/>
      <c r="Z609" s="1032"/>
      <c r="AA609" s="1032"/>
      <c r="AE609" s="244"/>
    </row>
    <row r="610" spans="1:37" ht="7.95" customHeight="1">
      <c r="D610" s="486"/>
      <c r="E610" s="486"/>
      <c r="F610" s="486"/>
      <c r="G610" s="486"/>
      <c r="H610" s="486"/>
      <c r="I610" s="486"/>
      <c r="J610" s="486"/>
      <c r="K610" s="486"/>
      <c r="L610" s="486"/>
      <c r="M610" s="486"/>
      <c r="N610" s="486"/>
      <c r="O610" s="486"/>
      <c r="P610" s="486"/>
      <c r="Q610" s="486"/>
      <c r="R610" s="486"/>
      <c r="S610" s="486"/>
      <c r="T610" s="486"/>
      <c r="U610" s="486"/>
      <c r="V610" s="486"/>
      <c r="W610" s="486"/>
      <c r="X610" s="486"/>
      <c r="Y610" s="486"/>
      <c r="Z610" s="486"/>
      <c r="AA610" s="486"/>
    </row>
    <row r="611" spans="1:37" ht="25.35" customHeight="1">
      <c r="A611" s="441" t="s">
        <v>3939</v>
      </c>
      <c r="H611" s="442"/>
      <c r="I611" s="442"/>
      <c r="V611" s="442"/>
      <c r="W611" s="442"/>
      <c r="X611" s="442"/>
      <c r="Y611" s="442"/>
      <c r="Z611" s="442"/>
      <c r="AA611" s="442"/>
    </row>
    <row r="612" spans="1:37" ht="12.45" customHeight="1">
      <c r="A612" s="1014" t="s">
        <v>3917</v>
      </c>
      <c r="B612" s="1015"/>
      <c r="C612" s="1015"/>
      <c r="D612" s="1015"/>
      <c r="E612" s="1015"/>
      <c r="F612" s="1015"/>
      <c r="G612" s="1015"/>
      <c r="H612" s="1016"/>
      <c r="I612" s="1017"/>
      <c r="J612" s="1018"/>
      <c r="K612" s="1018"/>
      <c r="L612" s="1018"/>
      <c r="M612" s="1018"/>
      <c r="N612" s="1018"/>
      <c r="O612" s="1018"/>
      <c r="P612" s="1018"/>
      <c r="Q612" s="1018"/>
      <c r="R612" s="1018"/>
      <c r="S612" s="1018"/>
      <c r="T612" s="1018"/>
      <c r="U612" s="1018"/>
      <c r="V612" s="1018"/>
      <c r="W612" s="1018"/>
      <c r="X612" s="1018"/>
      <c r="Y612" s="1018"/>
      <c r="Z612" s="1018"/>
      <c r="AA612" s="1019"/>
    </row>
    <row r="613" spans="1:37" ht="22.5" customHeight="1">
      <c r="A613" s="1020" t="s">
        <v>8</v>
      </c>
      <c r="B613" s="1021"/>
      <c r="C613" s="1021"/>
      <c r="D613" s="1021"/>
      <c r="E613" s="1021"/>
      <c r="F613" s="1021"/>
      <c r="G613" s="1021"/>
      <c r="H613" s="1022"/>
      <c r="I613" s="1023"/>
      <c r="J613" s="1024"/>
      <c r="K613" s="1024"/>
      <c r="L613" s="1025"/>
      <c r="M613" s="1025"/>
      <c r="N613" s="1024"/>
      <c r="O613" s="1025"/>
      <c r="P613" s="1025"/>
      <c r="Q613" s="1024"/>
      <c r="R613" s="1024"/>
      <c r="S613" s="1024"/>
      <c r="T613" s="1024"/>
      <c r="U613" s="1024"/>
      <c r="V613" s="1024"/>
      <c r="W613" s="1024"/>
      <c r="X613" s="1024"/>
      <c r="Y613" s="1024"/>
      <c r="Z613" s="1024"/>
      <c r="AA613" s="1026"/>
      <c r="AC613" s="236">
        <v>37</v>
      </c>
    </row>
    <row r="614" spans="1:37" ht="25.2" customHeight="1">
      <c r="A614" s="1027" t="s">
        <v>23</v>
      </c>
      <c r="B614" s="1028"/>
      <c r="C614" s="1028"/>
      <c r="D614" s="1028"/>
      <c r="E614" s="1028"/>
      <c r="F614" s="1028"/>
      <c r="G614" s="1028"/>
      <c r="H614" s="1029"/>
      <c r="I614" s="972" t="s">
        <v>3918</v>
      </c>
      <c r="J614" s="973"/>
      <c r="K614" s="973"/>
      <c r="L614" s="975"/>
      <c r="M614" s="977"/>
      <c r="N614" s="239" t="s">
        <v>3919</v>
      </c>
      <c r="O614" s="975"/>
      <c r="P614" s="977"/>
      <c r="Q614" s="973"/>
      <c r="R614" s="973"/>
      <c r="S614" s="973"/>
      <c r="T614" s="973"/>
      <c r="U614" s="973"/>
      <c r="V614" s="973"/>
      <c r="W614" s="973"/>
      <c r="X614" s="973"/>
      <c r="Y614" s="973"/>
      <c r="Z614" s="973"/>
      <c r="AA614" s="974"/>
    </row>
    <row r="615" spans="1:37" ht="25.2" customHeight="1">
      <c r="A615" s="1030"/>
      <c r="B615" s="1025"/>
      <c r="C615" s="1025"/>
      <c r="D615" s="1025"/>
      <c r="E615" s="1025"/>
      <c r="F615" s="1025"/>
      <c r="G615" s="1025"/>
      <c r="H615" s="1031"/>
      <c r="I615" s="972" t="s">
        <v>3920</v>
      </c>
      <c r="J615" s="973"/>
      <c r="K615" s="973"/>
      <c r="L615" s="975"/>
      <c r="M615" s="976"/>
      <c r="N615" s="976"/>
      <c r="O615" s="976"/>
      <c r="P615" s="977"/>
      <c r="Q615" s="972" t="s">
        <v>3921</v>
      </c>
      <c r="R615" s="973"/>
      <c r="S615" s="974"/>
      <c r="T615" s="975"/>
      <c r="U615" s="976"/>
      <c r="V615" s="976"/>
      <c r="W615" s="976"/>
      <c r="X615" s="976"/>
      <c r="Y615" s="976"/>
      <c r="Z615" s="976"/>
      <c r="AA615" s="977"/>
    </row>
    <row r="616" spans="1:37" ht="25.2" customHeight="1">
      <c r="A616" s="1030"/>
      <c r="B616" s="1025"/>
      <c r="C616" s="1025"/>
      <c r="D616" s="1025"/>
      <c r="E616" s="1025"/>
      <c r="F616" s="1025"/>
      <c r="G616" s="1025"/>
      <c r="H616" s="1031"/>
      <c r="I616" s="972" t="s">
        <v>3922</v>
      </c>
      <c r="J616" s="973"/>
      <c r="K616" s="973"/>
      <c r="L616" s="978"/>
      <c r="M616" s="979"/>
      <c r="N616" s="979"/>
      <c r="O616" s="979"/>
      <c r="P616" s="980"/>
      <c r="Q616" s="972" t="s">
        <v>3923</v>
      </c>
      <c r="R616" s="973"/>
      <c r="S616" s="974"/>
      <c r="T616" s="975"/>
      <c r="U616" s="976"/>
      <c r="V616" s="976"/>
      <c r="W616" s="976"/>
      <c r="X616" s="976"/>
      <c r="Y616" s="976"/>
      <c r="Z616" s="976"/>
      <c r="AA616" s="977"/>
    </row>
    <row r="617" spans="1:37" ht="25.2" customHeight="1">
      <c r="A617" s="1023"/>
      <c r="B617" s="1024"/>
      <c r="C617" s="1024"/>
      <c r="D617" s="1024"/>
      <c r="E617" s="1024"/>
      <c r="F617" s="1024"/>
      <c r="G617" s="1024"/>
      <c r="H617" s="1026"/>
      <c r="I617" s="972" t="s">
        <v>3924</v>
      </c>
      <c r="J617" s="973"/>
      <c r="K617" s="973"/>
      <c r="L617" s="981"/>
      <c r="M617" s="981"/>
      <c r="N617" s="981"/>
      <c r="O617" s="981"/>
      <c r="P617" s="981"/>
      <c r="Q617" s="981"/>
      <c r="R617" s="981"/>
      <c r="S617" s="981"/>
      <c r="T617" s="981"/>
      <c r="U617" s="981"/>
      <c r="V617" s="981"/>
      <c r="W617" s="981"/>
      <c r="X617" s="981"/>
      <c r="Y617" s="981"/>
      <c r="Z617" s="981"/>
      <c r="AA617" s="981"/>
    </row>
    <row r="618" spans="1:37" ht="30" customHeight="1">
      <c r="A618" s="982" t="s">
        <v>3925</v>
      </c>
      <c r="B618" s="983"/>
      <c r="C618" s="983"/>
      <c r="D618" s="983"/>
      <c r="E618" s="983"/>
      <c r="F618" s="983"/>
      <c r="G618" s="983"/>
      <c r="H618" s="984"/>
      <c r="I618" s="444"/>
      <c r="J618" s="445"/>
      <c r="K618" s="446" t="s">
        <v>388</v>
      </c>
      <c r="L618" s="447"/>
      <c r="M618" s="448" t="s">
        <v>112</v>
      </c>
      <c r="N618" s="449"/>
      <c r="O618" s="450"/>
      <c r="U618" s="451"/>
      <c r="V618" s="451"/>
      <c r="W618" s="451"/>
      <c r="X618" s="451"/>
      <c r="Y618" s="451"/>
      <c r="Z618" s="451"/>
      <c r="AA618" s="452"/>
      <c r="AK618" s="240"/>
    </row>
    <row r="619" spans="1:37" ht="15" customHeight="1">
      <c r="A619" s="985"/>
      <c r="B619" s="986"/>
      <c r="C619" s="986"/>
      <c r="D619" s="986"/>
      <c r="E619" s="986"/>
      <c r="F619" s="986"/>
      <c r="G619" s="986"/>
      <c r="H619" s="987"/>
      <c r="I619" s="453" t="s">
        <v>3926</v>
      </c>
      <c r="J619" s="454"/>
      <c r="K619" s="454"/>
      <c r="L619" s="454"/>
      <c r="M619" s="454"/>
      <c r="N619" s="454"/>
      <c r="O619" s="454"/>
      <c r="P619" s="454"/>
      <c r="Q619" s="454"/>
      <c r="R619" s="449"/>
      <c r="S619" s="455"/>
      <c r="T619" s="456"/>
      <c r="U619" s="457"/>
      <c r="V619" s="458"/>
      <c r="W619" s="459" t="s">
        <v>388</v>
      </c>
      <c r="X619" s="460"/>
      <c r="Y619" s="461" t="s">
        <v>112</v>
      </c>
      <c r="Z619" s="461"/>
      <c r="AA619" s="462"/>
    </row>
    <row r="620" spans="1:37" ht="15" customHeight="1">
      <c r="A620" s="988"/>
      <c r="B620" s="989"/>
      <c r="C620" s="989"/>
      <c r="D620" s="989"/>
      <c r="E620" s="989"/>
      <c r="F620" s="989"/>
      <c r="G620" s="989"/>
      <c r="H620" s="990"/>
      <c r="I620" s="463" t="s">
        <v>3927</v>
      </c>
      <c r="J620" s="464"/>
      <c r="K620" s="464"/>
      <c r="L620" s="464"/>
      <c r="M620" s="464"/>
      <c r="N620" s="464"/>
      <c r="O620" s="464"/>
      <c r="P620" s="464"/>
      <c r="Q620" s="464"/>
      <c r="R620" s="465"/>
      <c r="S620" s="466"/>
      <c r="T620" s="467"/>
      <c r="U620" s="468"/>
      <c r="V620" s="469"/>
      <c r="W620" s="464" t="s">
        <v>388</v>
      </c>
      <c r="X620" s="470"/>
      <c r="Y620" s="466" t="s">
        <v>112</v>
      </c>
      <c r="Z620" s="466"/>
      <c r="AA620" s="471"/>
    </row>
    <row r="621" spans="1:37" ht="18" customHeight="1">
      <c r="A621" s="991" t="s">
        <v>3928</v>
      </c>
      <c r="B621" s="992"/>
      <c r="C621" s="992"/>
      <c r="D621" s="992"/>
      <c r="E621" s="992"/>
      <c r="F621" s="992"/>
      <c r="G621" s="992"/>
      <c r="H621" s="993"/>
      <c r="I621" s="472" t="s">
        <v>3783</v>
      </c>
      <c r="J621" s="473" t="s">
        <v>3929</v>
      </c>
      <c r="K621" s="474"/>
      <c r="L621" s="474"/>
      <c r="M621" s="474"/>
      <c r="N621" s="472" t="s">
        <v>3783</v>
      </c>
      <c r="O621" s="473" t="s">
        <v>3930</v>
      </c>
      <c r="P621" s="474"/>
      <c r="Q621" s="474"/>
      <c r="S621" s="461" t="s">
        <v>3935</v>
      </c>
      <c r="T621" s="472" t="s">
        <v>3783</v>
      </c>
      <c r="U621" s="461" t="s">
        <v>3936</v>
      </c>
      <c r="W621" s="473"/>
      <c r="X621" s="474"/>
      <c r="Y621" s="474"/>
      <c r="Z621" s="474"/>
      <c r="AA621" s="475"/>
      <c r="AG621" s="243"/>
    </row>
    <row r="622" spans="1:37" ht="15" customHeight="1">
      <c r="A622" s="994" t="s">
        <v>3931</v>
      </c>
      <c r="B622" s="995"/>
      <c r="C622" s="995"/>
      <c r="D622" s="995"/>
      <c r="E622" s="995"/>
      <c r="F622" s="995"/>
      <c r="G622" s="995"/>
      <c r="H622" s="996"/>
      <c r="I622" s="1000" t="s">
        <v>3932</v>
      </c>
      <c r="J622" s="1001"/>
      <c r="K622" s="1004"/>
      <c r="L622" s="1005"/>
      <c r="M622" s="1005"/>
      <c r="N622" s="1005"/>
      <c r="O622" s="1005"/>
      <c r="P622" s="1005"/>
      <c r="Q622" s="1006"/>
      <c r="R622" s="1006"/>
      <c r="S622" s="1006"/>
      <c r="T622" s="1007"/>
      <c r="U622" s="1008" t="s">
        <v>3933</v>
      </c>
      <c r="V622" s="1008"/>
      <c r="W622" s="1008"/>
      <c r="X622" s="1008"/>
      <c r="Y622" s="1008"/>
      <c r="Z622" s="1008"/>
      <c r="AA622" s="1009"/>
    </row>
    <row r="623" spans="1:37" ht="15" customHeight="1">
      <c r="A623" s="997"/>
      <c r="B623" s="998"/>
      <c r="C623" s="998"/>
      <c r="D623" s="998"/>
      <c r="E623" s="998"/>
      <c r="F623" s="998"/>
      <c r="G623" s="998"/>
      <c r="H623" s="999"/>
      <c r="I623" s="1002"/>
      <c r="J623" s="1003"/>
      <c r="K623" s="1004"/>
      <c r="L623" s="1005"/>
      <c r="M623" s="1005"/>
      <c r="N623" s="1005"/>
      <c r="O623" s="1005"/>
      <c r="P623" s="1005"/>
      <c r="Q623" s="1006"/>
      <c r="R623" s="1006"/>
      <c r="S623" s="1006"/>
      <c r="T623" s="1007"/>
      <c r="U623" s="1010"/>
      <c r="V623" s="1010"/>
      <c r="W623" s="1010"/>
      <c r="X623" s="1010"/>
      <c r="Y623" s="1010"/>
      <c r="Z623" s="1010"/>
      <c r="AA623" s="1011"/>
      <c r="AB623" s="241"/>
      <c r="AC623" s="241"/>
      <c r="AD623" s="241"/>
      <c r="AE623" s="241"/>
      <c r="AF623" s="241"/>
      <c r="AG623" s="241"/>
    </row>
    <row r="624" spans="1:37" ht="15" customHeight="1">
      <c r="A624" s="994" t="s">
        <v>3934</v>
      </c>
      <c r="B624" s="995"/>
      <c r="C624" s="995"/>
      <c r="D624" s="995"/>
      <c r="E624" s="995"/>
      <c r="F624" s="995"/>
      <c r="G624" s="995"/>
      <c r="H624" s="996"/>
      <c r="I624" s="968"/>
      <c r="J624" s="969"/>
      <c r="K624" s="1012"/>
      <c r="L624" s="1012" t="s">
        <v>12</v>
      </c>
      <c r="M624" s="1012"/>
      <c r="N624" s="1012" t="s">
        <v>11</v>
      </c>
      <c r="O624" s="1012"/>
      <c r="P624" s="1012" t="s">
        <v>227</v>
      </c>
      <c r="R624" s="476"/>
      <c r="S624" s="476"/>
      <c r="T624" s="476"/>
      <c r="U624" s="476"/>
      <c r="V624" s="476"/>
      <c r="W624" s="476"/>
      <c r="X624" s="476"/>
      <c r="Y624" s="476"/>
      <c r="Z624" s="476"/>
      <c r="AA624" s="477"/>
      <c r="AB624" s="241"/>
      <c r="AC624" s="241"/>
      <c r="AD624" s="241"/>
      <c r="AE624" s="241"/>
      <c r="AF624" s="241"/>
      <c r="AG624" s="241"/>
    </row>
    <row r="625" spans="1:37" ht="15" customHeight="1">
      <c r="A625" s="997"/>
      <c r="B625" s="998"/>
      <c r="C625" s="998"/>
      <c r="D625" s="998"/>
      <c r="E625" s="998"/>
      <c r="F625" s="998"/>
      <c r="G625" s="998"/>
      <c r="H625" s="999"/>
      <c r="I625" s="970"/>
      <c r="J625" s="971"/>
      <c r="K625" s="1013"/>
      <c r="L625" s="1013"/>
      <c r="M625" s="1013"/>
      <c r="N625" s="1013"/>
      <c r="O625" s="1013"/>
      <c r="P625" s="1013"/>
      <c r="Q625" s="481"/>
      <c r="R625" s="479"/>
      <c r="S625" s="479"/>
      <c r="T625" s="479"/>
      <c r="U625" s="479"/>
      <c r="V625" s="479"/>
      <c r="W625" s="479"/>
      <c r="X625" s="479"/>
      <c r="Y625" s="479"/>
      <c r="Z625" s="479"/>
      <c r="AA625" s="480"/>
      <c r="AB625" s="241"/>
      <c r="AC625" s="241"/>
      <c r="AD625" s="241"/>
      <c r="AE625" s="241"/>
      <c r="AF625" s="241"/>
      <c r="AG625" s="241"/>
    </row>
    <row r="626" spans="1:37" ht="20.100000000000001" customHeight="1">
      <c r="A626" s="482"/>
      <c r="B626" s="482"/>
      <c r="C626" s="482"/>
      <c r="D626" s="482"/>
      <c r="E626" s="482"/>
      <c r="F626" s="482"/>
      <c r="G626" s="482"/>
      <c r="H626" s="482"/>
      <c r="I626" s="482"/>
      <c r="J626" s="482"/>
      <c r="K626" s="482"/>
      <c r="L626" s="482"/>
      <c r="M626" s="482"/>
      <c r="N626" s="482"/>
      <c r="O626" s="482"/>
      <c r="P626" s="482"/>
      <c r="Q626" s="482"/>
      <c r="R626" s="482"/>
      <c r="S626" s="482"/>
      <c r="T626" s="482"/>
      <c r="U626" s="482"/>
      <c r="V626" s="482"/>
      <c r="W626" s="482"/>
      <c r="X626" s="478"/>
      <c r="Y626" s="478"/>
      <c r="Z626" s="478"/>
      <c r="AA626" s="478"/>
      <c r="AB626" s="241"/>
      <c r="AC626" s="241"/>
      <c r="AD626" s="241"/>
      <c r="AE626" s="241"/>
      <c r="AF626" s="241"/>
      <c r="AG626" s="241"/>
    </row>
    <row r="627" spans="1:37" ht="12.45" customHeight="1">
      <c r="A627" s="1014" t="s">
        <v>3917</v>
      </c>
      <c r="B627" s="1015"/>
      <c r="C627" s="1015"/>
      <c r="D627" s="1015"/>
      <c r="E627" s="1015"/>
      <c r="F627" s="1015"/>
      <c r="G627" s="1015"/>
      <c r="H627" s="1016"/>
      <c r="I627" s="1017"/>
      <c r="J627" s="1018"/>
      <c r="K627" s="1018"/>
      <c r="L627" s="1018"/>
      <c r="M627" s="1018"/>
      <c r="N627" s="1018"/>
      <c r="O627" s="1018"/>
      <c r="P627" s="1018"/>
      <c r="Q627" s="1018"/>
      <c r="R627" s="1018"/>
      <c r="S627" s="1018"/>
      <c r="T627" s="1018"/>
      <c r="U627" s="1018"/>
      <c r="V627" s="1018"/>
      <c r="W627" s="1018"/>
      <c r="X627" s="1018"/>
      <c r="Y627" s="1018"/>
      <c r="Z627" s="1018"/>
      <c r="AA627" s="1019"/>
    </row>
    <row r="628" spans="1:37" ht="22.5" customHeight="1">
      <c r="A628" s="1020" t="s">
        <v>8</v>
      </c>
      <c r="B628" s="1021"/>
      <c r="C628" s="1021"/>
      <c r="D628" s="1021"/>
      <c r="E628" s="1021"/>
      <c r="F628" s="1021"/>
      <c r="G628" s="1021"/>
      <c r="H628" s="1022"/>
      <c r="I628" s="1023"/>
      <c r="J628" s="1024"/>
      <c r="K628" s="1024"/>
      <c r="L628" s="1025"/>
      <c r="M628" s="1025"/>
      <c r="N628" s="1024"/>
      <c r="O628" s="1025"/>
      <c r="P628" s="1025"/>
      <c r="Q628" s="1024"/>
      <c r="R628" s="1024"/>
      <c r="S628" s="1024"/>
      <c r="T628" s="1024"/>
      <c r="U628" s="1024"/>
      <c r="V628" s="1024"/>
      <c r="W628" s="1024"/>
      <c r="X628" s="1024"/>
      <c r="Y628" s="1024"/>
      <c r="Z628" s="1024"/>
      <c r="AA628" s="1026"/>
      <c r="AC628" s="236">
        <v>38</v>
      </c>
    </row>
    <row r="629" spans="1:37" ht="25.2" customHeight="1">
      <c r="A629" s="1027" t="s">
        <v>23</v>
      </c>
      <c r="B629" s="1028"/>
      <c r="C629" s="1028"/>
      <c r="D629" s="1028"/>
      <c r="E629" s="1028"/>
      <c r="F629" s="1028"/>
      <c r="G629" s="1028"/>
      <c r="H629" s="1029"/>
      <c r="I629" s="972" t="s">
        <v>3918</v>
      </c>
      <c r="J629" s="973"/>
      <c r="K629" s="973"/>
      <c r="L629" s="975"/>
      <c r="M629" s="977"/>
      <c r="N629" s="239" t="s">
        <v>3919</v>
      </c>
      <c r="O629" s="975"/>
      <c r="P629" s="977"/>
      <c r="Q629" s="973"/>
      <c r="R629" s="973"/>
      <c r="S629" s="973"/>
      <c r="T629" s="973"/>
      <c r="U629" s="973"/>
      <c r="V629" s="973"/>
      <c r="W629" s="973"/>
      <c r="X629" s="973"/>
      <c r="Y629" s="973"/>
      <c r="Z629" s="973"/>
      <c r="AA629" s="974"/>
    </row>
    <row r="630" spans="1:37" ht="25.2" customHeight="1">
      <c r="A630" s="1030"/>
      <c r="B630" s="1025"/>
      <c r="C630" s="1025"/>
      <c r="D630" s="1025"/>
      <c r="E630" s="1025"/>
      <c r="F630" s="1025"/>
      <c r="G630" s="1025"/>
      <c r="H630" s="1031"/>
      <c r="I630" s="972" t="s">
        <v>3920</v>
      </c>
      <c r="J630" s="973"/>
      <c r="K630" s="973"/>
      <c r="L630" s="975"/>
      <c r="M630" s="976"/>
      <c r="N630" s="976"/>
      <c r="O630" s="976"/>
      <c r="P630" s="977"/>
      <c r="Q630" s="972" t="s">
        <v>3921</v>
      </c>
      <c r="R630" s="973"/>
      <c r="S630" s="974"/>
      <c r="T630" s="975"/>
      <c r="U630" s="976"/>
      <c r="V630" s="976"/>
      <c r="W630" s="976"/>
      <c r="X630" s="976"/>
      <c r="Y630" s="976"/>
      <c r="Z630" s="976"/>
      <c r="AA630" s="977"/>
    </row>
    <row r="631" spans="1:37" ht="25.2" customHeight="1">
      <c r="A631" s="1030"/>
      <c r="B631" s="1025"/>
      <c r="C631" s="1025"/>
      <c r="D631" s="1025"/>
      <c r="E631" s="1025"/>
      <c r="F631" s="1025"/>
      <c r="G631" s="1025"/>
      <c r="H631" s="1031"/>
      <c r="I631" s="972" t="s">
        <v>3922</v>
      </c>
      <c r="J631" s="973"/>
      <c r="K631" s="973"/>
      <c r="L631" s="978"/>
      <c r="M631" s="979"/>
      <c r="N631" s="979"/>
      <c r="O631" s="979"/>
      <c r="P631" s="980"/>
      <c r="Q631" s="972" t="s">
        <v>3923</v>
      </c>
      <c r="R631" s="973"/>
      <c r="S631" s="974"/>
      <c r="T631" s="975"/>
      <c r="U631" s="976"/>
      <c r="V631" s="976"/>
      <c r="W631" s="976"/>
      <c r="X631" s="976"/>
      <c r="Y631" s="976"/>
      <c r="Z631" s="976"/>
      <c r="AA631" s="977"/>
    </row>
    <row r="632" spans="1:37" ht="25.2" customHeight="1">
      <c r="A632" s="1023"/>
      <c r="B632" s="1024"/>
      <c r="C632" s="1024"/>
      <c r="D632" s="1024"/>
      <c r="E632" s="1024"/>
      <c r="F632" s="1024"/>
      <c r="G632" s="1024"/>
      <c r="H632" s="1026"/>
      <c r="I632" s="972" t="s">
        <v>3924</v>
      </c>
      <c r="J632" s="973"/>
      <c r="K632" s="973"/>
      <c r="L632" s="981"/>
      <c r="M632" s="981"/>
      <c r="N632" s="981"/>
      <c r="O632" s="981"/>
      <c r="P632" s="981"/>
      <c r="Q632" s="981"/>
      <c r="R632" s="981"/>
      <c r="S632" s="981"/>
      <c r="T632" s="981"/>
      <c r="U632" s="981"/>
      <c r="V632" s="981"/>
      <c r="W632" s="981"/>
      <c r="X632" s="981"/>
      <c r="Y632" s="981"/>
      <c r="Z632" s="981"/>
      <c r="AA632" s="981"/>
    </row>
    <row r="633" spans="1:37" ht="30" customHeight="1">
      <c r="A633" s="982" t="s">
        <v>3925</v>
      </c>
      <c r="B633" s="983"/>
      <c r="C633" s="983"/>
      <c r="D633" s="983"/>
      <c r="E633" s="983"/>
      <c r="F633" s="983"/>
      <c r="G633" s="983"/>
      <c r="H633" s="984"/>
      <c r="I633" s="444"/>
      <c r="J633" s="445"/>
      <c r="K633" s="446" t="s">
        <v>388</v>
      </c>
      <c r="L633" s="447"/>
      <c r="M633" s="448" t="s">
        <v>112</v>
      </c>
      <c r="N633" s="449"/>
      <c r="O633" s="450"/>
      <c r="U633" s="451"/>
      <c r="V633" s="451"/>
      <c r="W633" s="451"/>
      <c r="X633" s="451"/>
      <c r="Y633" s="451"/>
      <c r="Z633" s="451"/>
      <c r="AA633" s="452"/>
      <c r="AK633" s="240"/>
    </row>
    <row r="634" spans="1:37" ht="15" customHeight="1">
      <c r="A634" s="985"/>
      <c r="B634" s="986"/>
      <c r="C634" s="986"/>
      <c r="D634" s="986"/>
      <c r="E634" s="986"/>
      <c r="F634" s="986"/>
      <c r="G634" s="986"/>
      <c r="H634" s="987"/>
      <c r="I634" s="453" t="s">
        <v>3926</v>
      </c>
      <c r="J634" s="454"/>
      <c r="K634" s="454"/>
      <c r="L634" s="454"/>
      <c r="M634" s="454"/>
      <c r="N634" s="454"/>
      <c r="O634" s="454"/>
      <c r="P634" s="454"/>
      <c r="Q634" s="454"/>
      <c r="R634" s="449"/>
      <c r="S634" s="455"/>
      <c r="T634" s="456"/>
      <c r="U634" s="457"/>
      <c r="V634" s="458"/>
      <c r="W634" s="459" t="s">
        <v>388</v>
      </c>
      <c r="X634" s="460"/>
      <c r="Y634" s="461" t="s">
        <v>112</v>
      </c>
      <c r="Z634" s="461"/>
      <c r="AA634" s="462"/>
    </row>
    <row r="635" spans="1:37" ht="15" customHeight="1">
      <c r="A635" s="988"/>
      <c r="B635" s="989"/>
      <c r="C635" s="989"/>
      <c r="D635" s="989"/>
      <c r="E635" s="989"/>
      <c r="F635" s="989"/>
      <c r="G635" s="989"/>
      <c r="H635" s="990"/>
      <c r="I635" s="463" t="s">
        <v>3927</v>
      </c>
      <c r="J635" s="464"/>
      <c r="K635" s="464"/>
      <c r="L635" s="464"/>
      <c r="M635" s="464"/>
      <c r="N635" s="464"/>
      <c r="O635" s="464"/>
      <c r="P635" s="464"/>
      <c r="Q635" s="464"/>
      <c r="R635" s="465"/>
      <c r="S635" s="466"/>
      <c r="T635" s="467"/>
      <c r="U635" s="468"/>
      <c r="V635" s="469"/>
      <c r="W635" s="464" t="s">
        <v>388</v>
      </c>
      <c r="X635" s="470"/>
      <c r="Y635" s="466" t="s">
        <v>112</v>
      </c>
      <c r="Z635" s="466"/>
      <c r="AA635" s="471"/>
    </row>
    <row r="636" spans="1:37" ht="18" customHeight="1">
      <c r="A636" s="991" t="s">
        <v>3928</v>
      </c>
      <c r="B636" s="992"/>
      <c r="C636" s="992"/>
      <c r="D636" s="992"/>
      <c r="E636" s="992"/>
      <c r="F636" s="992"/>
      <c r="G636" s="992"/>
      <c r="H636" s="993"/>
      <c r="I636" s="472" t="s">
        <v>3783</v>
      </c>
      <c r="J636" s="473" t="s">
        <v>3929</v>
      </c>
      <c r="K636" s="474"/>
      <c r="L636" s="474"/>
      <c r="M636" s="474"/>
      <c r="N636" s="472" t="s">
        <v>3783</v>
      </c>
      <c r="O636" s="473" t="s">
        <v>3930</v>
      </c>
      <c r="P636" s="474"/>
      <c r="Q636" s="474"/>
      <c r="S636" s="461" t="s">
        <v>3935</v>
      </c>
      <c r="T636" s="472" t="s">
        <v>3783</v>
      </c>
      <c r="U636" s="461" t="s">
        <v>3936</v>
      </c>
      <c r="W636" s="473"/>
      <c r="X636" s="474"/>
      <c r="Y636" s="474"/>
      <c r="Z636" s="474"/>
      <c r="AA636" s="475"/>
      <c r="AG636" s="243"/>
    </row>
    <row r="637" spans="1:37" ht="15" customHeight="1">
      <c r="A637" s="994" t="s">
        <v>3931</v>
      </c>
      <c r="B637" s="995"/>
      <c r="C637" s="995"/>
      <c r="D637" s="995"/>
      <c r="E637" s="995"/>
      <c r="F637" s="995"/>
      <c r="G637" s="995"/>
      <c r="H637" s="996"/>
      <c r="I637" s="1000" t="s">
        <v>3932</v>
      </c>
      <c r="J637" s="1001"/>
      <c r="K637" s="1004"/>
      <c r="L637" s="1005"/>
      <c r="M637" s="1005"/>
      <c r="N637" s="1005"/>
      <c r="O637" s="1005"/>
      <c r="P637" s="1005"/>
      <c r="Q637" s="1006"/>
      <c r="R637" s="1006"/>
      <c r="S637" s="1006"/>
      <c r="T637" s="1007"/>
      <c r="U637" s="1008" t="s">
        <v>3933</v>
      </c>
      <c r="V637" s="1008"/>
      <c r="W637" s="1008"/>
      <c r="X637" s="1008"/>
      <c r="Y637" s="1008"/>
      <c r="Z637" s="1008"/>
      <c r="AA637" s="1009"/>
    </row>
    <row r="638" spans="1:37" ht="15" customHeight="1">
      <c r="A638" s="997"/>
      <c r="B638" s="998"/>
      <c r="C638" s="998"/>
      <c r="D638" s="998"/>
      <c r="E638" s="998"/>
      <c r="F638" s="998"/>
      <c r="G638" s="998"/>
      <c r="H638" s="999"/>
      <c r="I638" s="1002"/>
      <c r="J638" s="1003"/>
      <c r="K638" s="1004"/>
      <c r="L638" s="1005"/>
      <c r="M638" s="1005"/>
      <c r="N638" s="1005"/>
      <c r="O638" s="1005"/>
      <c r="P638" s="1005"/>
      <c r="Q638" s="1006"/>
      <c r="R638" s="1006"/>
      <c r="S638" s="1006"/>
      <c r="T638" s="1007"/>
      <c r="U638" s="1010"/>
      <c r="V638" s="1010"/>
      <c r="W638" s="1010"/>
      <c r="X638" s="1010"/>
      <c r="Y638" s="1010"/>
      <c r="Z638" s="1010"/>
      <c r="AA638" s="1011"/>
      <c r="AB638" s="241"/>
      <c r="AC638" s="241"/>
      <c r="AD638" s="241"/>
      <c r="AE638" s="241"/>
      <c r="AF638" s="241"/>
      <c r="AG638" s="241"/>
    </row>
    <row r="639" spans="1:37" ht="15" customHeight="1">
      <c r="A639" s="994" t="s">
        <v>3934</v>
      </c>
      <c r="B639" s="995"/>
      <c r="C639" s="995"/>
      <c r="D639" s="995"/>
      <c r="E639" s="995"/>
      <c r="F639" s="995"/>
      <c r="G639" s="995"/>
      <c r="H639" s="996"/>
      <c r="I639" s="968"/>
      <c r="J639" s="969"/>
      <c r="K639" s="1012"/>
      <c r="L639" s="1012" t="s">
        <v>12</v>
      </c>
      <c r="M639" s="1012"/>
      <c r="N639" s="1012" t="s">
        <v>11</v>
      </c>
      <c r="O639" s="1012"/>
      <c r="P639" s="1012" t="s">
        <v>227</v>
      </c>
      <c r="R639" s="476"/>
      <c r="S639" s="476"/>
      <c r="T639" s="476"/>
      <c r="U639" s="476"/>
      <c r="V639" s="476"/>
      <c r="W639" s="476"/>
      <c r="X639" s="476"/>
      <c r="Y639" s="476"/>
      <c r="Z639" s="476"/>
      <c r="AA639" s="477"/>
      <c r="AB639" s="241"/>
      <c r="AC639" s="241"/>
      <c r="AD639" s="241"/>
      <c r="AE639" s="241"/>
      <c r="AF639" s="241"/>
      <c r="AG639" s="241"/>
    </row>
    <row r="640" spans="1:37" ht="15" customHeight="1">
      <c r="A640" s="997"/>
      <c r="B640" s="998"/>
      <c r="C640" s="998"/>
      <c r="D640" s="998"/>
      <c r="E640" s="998"/>
      <c r="F640" s="998"/>
      <c r="G640" s="998"/>
      <c r="H640" s="999"/>
      <c r="I640" s="970"/>
      <c r="J640" s="971"/>
      <c r="K640" s="1013"/>
      <c r="L640" s="1013"/>
      <c r="M640" s="1013"/>
      <c r="N640" s="1013"/>
      <c r="O640" s="1013"/>
      <c r="P640" s="1013"/>
      <c r="Q640" s="481"/>
      <c r="R640" s="479"/>
      <c r="S640" s="479"/>
      <c r="T640" s="479"/>
      <c r="U640" s="479"/>
      <c r="V640" s="479"/>
      <c r="W640" s="479"/>
      <c r="X640" s="479"/>
      <c r="Y640" s="479"/>
      <c r="Z640" s="479"/>
      <c r="AA640" s="480"/>
      <c r="AB640" s="241"/>
      <c r="AC640" s="241"/>
      <c r="AD640" s="241"/>
      <c r="AE640" s="241"/>
      <c r="AF640" s="241"/>
      <c r="AG640" s="241"/>
    </row>
    <row r="641" spans="1:37" ht="20.100000000000001" customHeight="1">
      <c r="A641" s="482"/>
      <c r="B641" s="482"/>
      <c r="C641" s="482"/>
      <c r="D641" s="482"/>
      <c r="E641" s="482"/>
      <c r="F641" s="482"/>
      <c r="G641" s="482"/>
      <c r="H641" s="482"/>
      <c r="I641" s="482"/>
      <c r="J641" s="482"/>
      <c r="K641" s="482"/>
      <c r="L641" s="482"/>
      <c r="M641" s="482"/>
      <c r="N641" s="482"/>
      <c r="O641" s="482"/>
      <c r="P641" s="482"/>
      <c r="Q641" s="482"/>
      <c r="R641" s="482"/>
      <c r="S641" s="482"/>
      <c r="T641" s="482"/>
      <c r="U641" s="482"/>
      <c r="V641" s="482"/>
      <c r="W641" s="482"/>
      <c r="X641" s="482"/>
      <c r="Y641" s="482"/>
      <c r="Z641" s="482"/>
      <c r="AA641" s="482"/>
      <c r="AB641" s="241"/>
      <c r="AC641" s="241"/>
      <c r="AD641" s="241"/>
      <c r="AE641" s="241"/>
      <c r="AF641" s="241"/>
      <c r="AG641" s="241"/>
    </row>
    <row r="642" spans="1:37" ht="18" customHeight="1">
      <c r="B642" s="437" t="s">
        <v>3937</v>
      </c>
      <c r="C642" s="243" t="s">
        <v>16092</v>
      </c>
      <c r="E642" s="243"/>
      <c r="F642" s="243"/>
      <c r="G642" s="243"/>
      <c r="H642" s="243"/>
      <c r="I642" s="483"/>
      <c r="J642" s="483"/>
      <c r="K642" s="483"/>
      <c r="L642" s="483"/>
      <c r="M642" s="483"/>
      <c r="N642" s="483"/>
      <c r="O642" s="483"/>
      <c r="P642" s="483"/>
      <c r="Q642" s="483"/>
      <c r="R642" s="484"/>
      <c r="S642" s="483"/>
      <c r="T642" s="483"/>
      <c r="U642" s="483"/>
      <c r="V642" s="483"/>
      <c r="W642" s="243"/>
      <c r="X642" s="243"/>
      <c r="Y642" s="243"/>
      <c r="Z642" s="243"/>
      <c r="AA642" s="243"/>
      <c r="AB642" s="243"/>
      <c r="AE642" s="244"/>
    </row>
    <row r="643" spans="1:37" ht="30" customHeight="1">
      <c r="B643" s="485" t="s">
        <v>3938</v>
      </c>
      <c r="C643" s="1032" t="s">
        <v>16093</v>
      </c>
      <c r="D643" s="1032"/>
      <c r="E643" s="1032"/>
      <c r="F643" s="1032"/>
      <c r="G643" s="1032"/>
      <c r="H643" s="1032"/>
      <c r="I643" s="1032"/>
      <c r="J643" s="1032"/>
      <c r="K643" s="1032"/>
      <c r="L643" s="1032"/>
      <c r="M643" s="1032"/>
      <c r="N643" s="1032"/>
      <c r="O643" s="1032"/>
      <c r="P643" s="1032"/>
      <c r="Q643" s="1032"/>
      <c r="R643" s="1032"/>
      <c r="S643" s="1032"/>
      <c r="T643" s="1032"/>
      <c r="U643" s="1032"/>
      <c r="V643" s="1032"/>
      <c r="W643" s="1032"/>
      <c r="X643" s="1032"/>
      <c r="Y643" s="1032"/>
      <c r="Z643" s="1032"/>
      <c r="AA643" s="1032"/>
      <c r="AE643" s="244"/>
    </row>
    <row r="644" spans="1:37" ht="7.95" customHeight="1">
      <c r="D644" s="486"/>
      <c r="E644" s="486"/>
      <c r="F644" s="486"/>
      <c r="G644" s="486"/>
      <c r="H644" s="486"/>
      <c r="I644" s="486"/>
      <c r="J644" s="486"/>
      <c r="K644" s="486"/>
      <c r="L644" s="486"/>
      <c r="M644" s="486"/>
      <c r="N644" s="486"/>
      <c r="O644" s="486"/>
      <c r="P644" s="486"/>
      <c r="Q644" s="486"/>
      <c r="R644" s="486"/>
      <c r="S644" s="486"/>
      <c r="T644" s="486"/>
      <c r="U644" s="486"/>
      <c r="V644" s="486"/>
      <c r="W644" s="486"/>
      <c r="X644" s="486"/>
      <c r="Y644" s="486"/>
      <c r="Z644" s="486"/>
      <c r="AA644" s="486"/>
    </row>
    <row r="645" spans="1:37" ht="25.35" customHeight="1">
      <c r="A645" s="441" t="s">
        <v>3939</v>
      </c>
      <c r="H645" s="442"/>
      <c r="I645" s="442"/>
      <c r="V645" s="442"/>
      <c r="W645" s="442"/>
      <c r="X645" s="442"/>
      <c r="Y645" s="442"/>
      <c r="Z645" s="442"/>
      <c r="AA645" s="442"/>
    </row>
    <row r="646" spans="1:37" ht="12.45" customHeight="1">
      <c r="A646" s="1014" t="s">
        <v>3917</v>
      </c>
      <c r="B646" s="1015"/>
      <c r="C646" s="1015"/>
      <c r="D646" s="1015"/>
      <c r="E646" s="1015"/>
      <c r="F646" s="1015"/>
      <c r="G646" s="1015"/>
      <c r="H646" s="1016"/>
      <c r="I646" s="1017"/>
      <c r="J646" s="1018"/>
      <c r="K646" s="1018"/>
      <c r="L646" s="1018"/>
      <c r="M646" s="1018"/>
      <c r="N646" s="1018"/>
      <c r="O646" s="1018"/>
      <c r="P646" s="1018"/>
      <c r="Q646" s="1018"/>
      <c r="R646" s="1018"/>
      <c r="S646" s="1018"/>
      <c r="T646" s="1018"/>
      <c r="U646" s="1018"/>
      <c r="V646" s="1018"/>
      <c r="W646" s="1018"/>
      <c r="X646" s="1018"/>
      <c r="Y646" s="1018"/>
      <c r="Z646" s="1018"/>
      <c r="AA646" s="1019"/>
    </row>
    <row r="647" spans="1:37" ht="22.5" customHeight="1">
      <c r="A647" s="1020" t="s">
        <v>8</v>
      </c>
      <c r="B647" s="1021"/>
      <c r="C647" s="1021"/>
      <c r="D647" s="1021"/>
      <c r="E647" s="1021"/>
      <c r="F647" s="1021"/>
      <c r="G647" s="1021"/>
      <c r="H647" s="1022"/>
      <c r="I647" s="1023"/>
      <c r="J647" s="1024"/>
      <c r="K647" s="1024"/>
      <c r="L647" s="1025"/>
      <c r="M647" s="1025"/>
      <c r="N647" s="1024"/>
      <c r="O647" s="1025"/>
      <c r="P647" s="1025"/>
      <c r="Q647" s="1024"/>
      <c r="R647" s="1024"/>
      <c r="S647" s="1024"/>
      <c r="T647" s="1024"/>
      <c r="U647" s="1024"/>
      <c r="V647" s="1024"/>
      <c r="W647" s="1024"/>
      <c r="X647" s="1024"/>
      <c r="Y647" s="1024"/>
      <c r="Z647" s="1024"/>
      <c r="AA647" s="1026"/>
      <c r="AC647" s="236">
        <v>39</v>
      </c>
    </row>
    <row r="648" spans="1:37" ht="25.2" customHeight="1">
      <c r="A648" s="1027" t="s">
        <v>23</v>
      </c>
      <c r="B648" s="1028"/>
      <c r="C648" s="1028"/>
      <c r="D648" s="1028"/>
      <c r="E648" s="1028"/>
      <c r="F648" s="1028"/>
      <c r="G648" s="1028"/>
      <c r="H648" s="1029"/>
      <c r="I648" s="972" t="s">
        <v>3918</v>
      </c>
      <c r="J648" s="973"/>
      <c r="K648" s="973"/>
      <c r="L648" s="975"/>
      <c r="M648" s="977"/>
      <c r="N648" s="239" t="s">
        <v>3919</v>
      </c>
      <c r="O648" s="975"/>
      <c r="P648" s="977"/>
      <c r="Q648" s="973"/>
      <c r="R648" s="973"/>
      <c r="S648" s="973"/>
      <c r="T648" s="973"/>
      <c r="U648" s="973"/>
      <c r="V648" s="973"/>
      <c r="W648" s="973"/>
      <c r="X648" s="973"/>
      <c r="Y648" s="973"/>
      <c r="Z648" s="973"/>
      <c r="AA648" s="974"/>
    </row>
    <row r="649" spans="1:37" ht="25.2" customHeight="1">
      <c r="A649" s="1030"/>
      <c r="B649" s="1025"/>
      <c r="C649" s="1025"/>
      <c r="D649" s="1025"/>
      <c r="E649" s="1025"/>
      <c r="F649" s="1025"/>
      <c r="G649" s="1025"/>
      <c r="H649" s="1031"/>
      <c r="I649" s="972" t="s">
        <v>3920</v>
      </c>
      <c r="J649" s="973"/>
      <c r="K649" s="973"/>
      <c r="L649" s="975"/>
      <c r="M649" s="976"/>
      <c r="N649" s="976"/>
      <c r="O649" s="976"/>
      <c r="P649" s="977"/>
      <c r="Q649" s="972" t="s">
        <v>3921</v>
      </c>
      <c r="R649" s="973"/>
      <c r="S649" s="974"/>
      <c r="T649" s="975"/>
      <c r="U649" s="976"/>
      <c r="V649" s="976"/>
      <c r="W649" s="976"/>
      <c r="X649" s="976"/>
      <c r="Y649" s="976"/>
      <c r="Z649" s="976"/>
      <c r="AA649" s="977"/>
    </row>
    <row r="650" spans="1:37" ht="25.2" customHeight="1">
      <c r="A650" s="1030"/>
      <c r="B650" s="1025"/>
      <c r="C650" s="1025"/>
      <c r="D650" s="1025"/>
      <c r="E650" s="1025"/>
      <c r="F650" s="1025"/>
      <c r="G650" s="1025"/>
      <c r="H650" s="1031"/>
      <c r="I650" s="972" t="s">
        <v>3922</v>
      </c>
      <c r="J650" s="973"/>
      <c r="K650" s="973"/>
      <c r="L650" s="978"/>
      <c r="M650" s="979"/>
      <c r="N650" s="979"/>
      <c r="O650" s="979"/>
      <c r="P650" s="980"/>
      <c r="Q650" s="972" t="s">
        <v>3923</v>
      </c>
      <c r="R650" s="973"/>
      <c r="S650" s="974"/>
      <c r="T650" s="975"/>
      <c r="U650" s="976"/>
      <c r="V650" s="976"/>
      <c r="W650" s="976"/>
      <c r="X650" s="976"/>
      <c r="Y650" s="976"/>
      <c r="Z650" s="976"/>
      <c r="AA650" s="977"/>
    </row>
    <row r="651" spans="1:37" ht="25.2" customHeight="1">
      <c r="A651" s="1023"/>
      <c r="B651" s="1024"/>
      <c r="C651" s="1024"/>
      <c r="D651" s="1024"/>
      <c r="E651" s="1024"/>
      <c r="F651" s="1024"/>
      <c r="G651" s="1024"/>
      <c r="H651" s="1026"/>
      <c r="I651" s="972" t="s">
        <v>3924</v>
      </c>
      <c r="J651" s="973"/>
      <c r="K651" s="973"/>
      <c r="L651" s="981"/>
      <c r="M651" s="981"/>
      <c r="N651" s="981"/>
      <c r="O651" s="981"/>
      <c r="P651" s="981"/>
      <c r="Q651" s="981"/>
      <c r="R651" s="981"/>
      <c r="S651" s="981"/>
      <c r="T651" s="981"/>
      <c r="U651" s="981"/>
      <c r="V651" s="981"/>
      <c r="W651" s="981"/>
      <c r="X651" s="981"/>
      <c r="Y651" s="981"/>
      <c r="Z651" s="981"/>
      <c r="AA651" s="981"/>
    </row>
    <row r="652" spans="1:37" ht="30" customHeight="1">
      <c r="A652" s="982" t="s">
        <v>3925</v>
      </c>
      <c r="B652" s="983"/>
      <c r="C652" s="983"/>
      <c r="D652" s="983"/>
      <c r="E652" s="983"/>
      <c r="F652" s="983"/>
      <c r="G652" s="983"/>
      <c r="H652" s="984"/>
      <c r="I652" s="444"/>
      <c r="J652" s="445"/>
      <c r="K652" s="446" t="s">
        <v>388</v>
      </c>
      <c r="L652" s="447"/>
      <c r="M652" s="448" t="s">
        <v>112</v>
      </c>
      <c r="N652" s="449"/>
      <c r="O652" s="450"/>
      <c r="U652" s="451"/>
      <c r="V652" s="451"/>
      <c r="W652" s="451"/>
      <c r="X652" s="451"/>
      <c r="Y652" s="451"/>
      <c r="Z652" s="451"/>
      <c r="AA652" s="452"/>
      <c r="AK652" s="240"/>
    </row>
    <row r="653" spans="1:37" ht="15" customHeight="1">
      <c r="A653" s="985"/>
      <c r="B653" s="986"/>
      <c r="C653" s="986"/>
      <c r="D653" s="986"/>
      <c r="E653" s="986"/>
      <c r="F653" s="986"/>
      <c r="G653" s="986"/>
      <c r="H653" s="987"/>
      <c r="I653" s="453" t="s">
        <v>3926</v>
      </c>
      <c r="J653" s="454"/>
      <c r="K653" s="454"/>
      <c r="L653" s="454"/>
      <c r="M653" s="454"/>
      <c r="N653" s="454"/>
      <c r="O653" s="454"/>
      <c r="P653" s="454"/>
      <c r="Q653" s="454"/>
      <c r="R653" s="449"/>
      <c r="S653" s="455"/>
      <c r="T653" s="456"/>
      <c r="U653" s="457"/>
      <c r="V653" s="458"/>
      <c r="W653" s="459" t="s">
        <v>388</v>
      </c>
      <c r="X653" s="460"/>
      <c r="Y653" s="461" t="s">
        <v>112</v>
      </c>
      <c r="Z653" s="461"/>
      <c r="AA653" s="462"/>
    </row>
    <row r="654" spans="1:37" ht="15" customHeight="1">
      <c r="A654" s="988"/>
      <c r="B654" s="989"/>
      <c r="C654" s="989"/>
      <c r="D654" s="989"/>
      <c r="E654" s="989"/>
      <c r="F654" s="989"/>
      <c r="G654" s="989"/>
      <c r="H654" s="990"/>
      <c r="I654" s="463" t="s">
        <v>3927</v>
      </c>
      <c r="J654" s="464"/>
      <c r="K654" s="464"/>
      <c r="L654" s="464"/>
      <c r="M654" s="464"/>
      <c r="N654" s="464"/>
      <c r="O654" s="464"/>
      <c r="P654" s="464"/>
      <c r="Q654" s="464"/>
      <c r="R654" s="465"/>
      <c r="S654" s="466"/>
      <c r="T654" s="467"/>
      <c r="U654" s="468"/>
      <c r="V654" s="469"/>
      <c r="W654" s="464" t="s">
        <v>388</v>
      </c>
      <c r="X654" s="470"/>
      <c r="Y654" s="466" t="s">
        <v>112</v>
      </c>
      <c r="Z654" s="466"/>
      <c r="AA654" s="471"/>
    </row>
    <row r="655" spans="1:37" ht="18" customHeight="1">
      <c r="A655" s="991" t="s">
        <v>3928</v>
      </c>
      <c r="B655" s="992"/>
      <c r="C655" s="992"/>
      <c r="D655" s="992"/>
      <c r="E655" s="992"/>
      <c r="F655" s="992"/>
      <c r="G655" s="992"/>
      <c r="H655" s="993"/>
      <c r="I655" s="472" t="s">
        <v>3783</v>
      </c>
      <c r="J655" s="473" t="s">
        <v>3929</v>
      </c>
      <c r="K655" s="474"/>
      <c r="L655" s="474"/>
      <c r="M655" s="474"/>
      <c r="N655" s="472" t="s">
        <v>3783</v>
      </c>
      <c r="O655" s="473" t="s">
        <v>3930</v>
      </c>
      <c r="P655" s="474"/>
      <c r="Q655" s="474"/>
      <c r="S655" s="461" t="s">
        <v>3935</v>
      </c>
      <c r="T655" s="472" t="s">
        <v>3783</v>
      </c>
      <c r="U655" s="461" t="s">
        <v>3936</v>
      </c>
      <c r="W655" s="473"/>
      <c r="X655" s="474"/>
      <c r="Y655" s="474"/>
      <c r="Z655" s="474"/>
      <c r="AA655" s="475"/>
      <c r="AG655" s="243"/>
    </row>
    <row r="656" spans="1:37" ht="15" customHeight="1">
      <c r="A656" s="994" t="s">
        <v>3931</v>
      </c>
      <c r="B656" s="995"/>
      <c r="C656" s="995"/>
      <c r="D656" s="995"/>
      <c r="E656" s="995"/>
      <c r="F656" s="995"/>
      <c r="G656" s="995"/>
      <c r="H656" s="996"/>
      <c r="I656" s="1000" t="s">
        <v>3932</v>
      </c>
      <c r="J656" s="1001"/>
      <c r="K656" s="1004"/>
      <c r="L656" s="1005"/>
      <c r="M656" s="1005"/>
      <c r="N656" s="1005"/>
      <c r="O656" s="1005"/>
      <c r="P656" s="1005"/>
      <c r="Q656" s="1006"/>
      <c r="R656" s="1006"/>
      <c r="S656" s="1006"/>
      <c r="T656" s="1007"/>
      <c r="U656" s="1008" t="s">
        <v>3933</v>
      </c>
      <c r="V656" s="1008"/>
      <c r="W656" s="1008"/>
      <c r="X656" s="1008"/>
      <c r="Y656" s="1008"/>
      <c r="Z656" s="1008"/>
      <c r="AA656" s="1009"/>
    </row>
    <row r="657" spans="1:37" ht="15" customHeight="1">
      <c r="A657" s="997"/>
      <c r="B657" s="998"/>
      <c r="C657" s="998"/>
      <c r="D657" s="998"/>
      <c r="E657" s="998"/>
      <c r="F657" s="998"/>
      <c r="G657" s="998"/>
      <c r="H657" s="999"/>
      <c r="I657" s="1002"/>
      <c r="J657" s="1003"/>
      <c r="K657" s="1004"/>
      <c r="L657" s="1005"/>
      <c r="M657" s="1005"/>
      <c r="N657" s="1005"/>
      <c r="O657" s="1005"/>
      <c r="P657" s="1005"/>
      <c r="Q657" s="1006"/>
      <c r="R657" s="1006"/>
      <c r="S657" s="1006"/>
      <c r="T657" s="1007"/>
      <c r="U657" s="1010"/>
      <c r="V657" s="1010"/>
      <c r="W657" s="1010"/>
      <c r="X657" s="1010"/>
      <c r="Y657" s="1010"/>
      <c r="Z657" s="1010"/>
      <c r="AA657" s="1011"/>
      <c r="AB657" s="241"/>
      <c r="AC657" s="241"/>
      <c r="AD657" s="241"/>
      <c r="AE657" s="241"/>
      <c r="AF657" s="241"/>
      <c r="AG657" s="241"/>
    </row>
    <row r="658" spans="1:37" ht="15" customHeight="1">
      <c r="A658" s="994" t="s">
        <v>3934</v>
      </c>
      <c r="B658" s="995"/>
      <c r="C658" s="995"/>
      <c r="D658" s="995"/>
      <c r="E658" s="995"/>
      <c r="F658" s="995"/>
      <c r="G658" s="995"/>
      <c r="H658" s="996"/>
      <c r="I658" s="968"/>
      <c r="J658" s="969"/>
      <c r="K658" s="1012"/>
      <c r="L658" s="1012" t="s">
        <v>12</v>
      </c>
      <c r="M658" s="1012"/>
      <c r="N658" s="1012" t="s">
        <v>11</v>
      </c>
      <c r="O658" s="1012"/>
      <c r="P658" s="1012" t="s">
        <v>227</v>
      </c>
      <c r="R658" s="476"/>
      <c r="S658" s="476"/>
      <c r="T658" s="476"/>
      <c r="U658" s="476"/>
      <c r="V658" s="476"/>
      <c r="W658" s="476"/>
      <c r="X658" s="476"/>
      <c r="Y658" s="476"/>
      <c r="Z658" s="476"/>
      <c r="AA658" s="477"/>
      <c r="AB658" s="241"/>
      <c r="AC658" s="241"/>
      <c r="AD658" s="241"/>
      <c r="AE658" s="241"/>
      <c r="AF658" s="241"/>
      <c r="AG658" s="241"/>
    </row>
    <row r="659" spans="1:37" ht="15" customHeight="1">
      <c r="A659" s="997"/>
      <c r="B659" s="998"/>
      <c r="C659" s="998"/>
      <c r="D659" s="998"/>
      <c r="E659" s="998"/>
      <c r="F659" s="998"/>
      <c r="G659" s="998"/>
      <c r="H659" s="999"/>
      <c r="I659" s="970"/>
      <c r="J659" s="971"/>
      <c r="K659" s="1013"/>
      <c r="L659" s="1013"/>
      <c r="M659" s="1013"/>
      <c r="N659" s="1013"/>
      <c r="O659" s="1013"/>
      <c r="P659" s="1013"/>
      <c r="Q659" s="481"/>
      <c r="R659" s="479"/>
      <c r="S659" s="479"/>
      <c r="T659" s="479"/>
      <c r="U659" s="479"/>
      <c r="V659" s="479"/>
      <c r="W659" s="479"/>
      <c r="X659" s="479"/>
      <c r="Y659" s="479"/>
      <c r="Z659" s="479"/>
      <c r="AA659" s="480"/>
      <c r="AB659" s="241"/>
      <c r="AC659" s="241"/>
      <c r="AD659" s="241"/>
      <c r="AE659" s="241"/>
      <c r="AF659" s="241"/>
      <c r="AG659" s="241"/>
    </row>
    <row r="660" spans="1:37" ht="20.100000000000001" customHeight="1">
      <c r="A660" s="482"/>
      <c r="B660" s="482"/>
      <c r="C660" s="482"/>
      <c r="D660" s="482"/>
      <c r="E660" s="482"/>
      <c r="F660" s="482"/>
      <c r="G660" s="482"/>
      <c r="H660" s="482"/>
      <c r="I660" s="482"/>
      <c r="J660" s="482"/>
      <c r="K660" s="482"/>
      <c r="L660" s="482"/>
      <c r="M660" s="482"/>
      <c r="N660" s="482"/>
      <c r="O660" s="482"/>
      <c r="P660" s="482"/>
      <c r="Q660" s="482"/>
      <c r="R660" s="482"/>
      <c r="S660" s="482"/>
      <c r="T660" s="482"/>
      <c r="U660" s="482"/>
      <c r="V660" s="482"/>
      <c r="W660" s="482"/>
      <c r="X660" s="478"/>
      <c r="Y660" s="478"/>
      <c r="Z660" s="478"/>
      <c r="AA660" s="478"/>
      <c r="AB660" s="241"/>
      <c r="AC660" s="241"/>
      <c r="AD660" s="241"/>
      <c r="AE660" s="241"/>
      <c r="AF660" s="241"/>
      <c r="AG660" s="241"/>
    </row>
    <row r="661" spans="1:37" ht="12.45" customHeight="1">
      <c r="A661" s="1014" t="s">
        <v>3917</v>
      </c>
      <c r="B661" s="1015"/>
      <c r="C661" s="1015"/>
      <c r="D661" s="1015"/>
      <c r="E661" s="1015"/>
      <c r="F661" s="1015"/>
      <c r="G661" s="1015"/>
      <c r="H661" s="1016"/>
      <c r="I661" s="1017"/>
      <c r="J661" s="1018"/>
      <c r="K661" s="1018"/>
      <c r="L661" s="1018"/>
      <c r="M661" s="1018"/>
      <c r="N661" s="1018"/>
      <c r="O661" s="1018"/>
      <c r="P661" s="1018"/>
      <c r="Q661" s="1018"/>
      <c r="R661" s="1018"/>
      <c r="S661" s="1018"/>
      <c r="T661" s="1018"/>
      <c r="U661" s="1018"/>
      <c r="V661" s="1018"/>
      <c r="W661" s="1018"/>
      <c r="X661" s="1018"/>
      <c r="Y661" s="1018"/>
      <c r="Z661" s="1018"/>
      <c r="AA661" s="1019"/>
    </row>
    <row r="662" spans="1:37" ht="22.5" customHeight="1">
      <c r="A662" s="1020" t="s">
        <v>8</v>
      </c>
      <c r="B662" s="1021"/>
      <c r="C662" s="1021"/>
      <c r="D662" s="1021"/>
      <c r="E662" s="1021"/>
      <c r="F662" s="1021"/>
      <c r="G662" s="1021"/>
      <c r="H662" s="1022"/>
      <c r="I662" s="1023"/>
      <c r="J662" s="1024"/>
      <c r="K662" s="1024"/>
      <c r="L662" s="1025"/>
      <c r="M662" s="1025"/>
      <c r="N662" s="1024"/>
      <c r="O662" s="1025"/>
      <c r="P662" s="1025"/>
      <c r="Q662" s="1024"/>
      <c r="R662" s="1024"/>
      <c r="S662" s="1024"/>
      <c r="T662" s="1024"/>
      <c r="U662" s="1024"/>
      <c r="V662" s="1024"/>
      <c r="W662" s="1024"/>
      <c r="X662" s="1024"/>
      <c r="Y662" s="1024"/>
      <c r="Z662" s="1024"/>
      <c r="AA662" s="1026"/>
      <c r="AC662" s="236">
        <v>40</v>
      </c>
    </row>
    <row r="663" spans="1:37" ht="25.2" customHeight="1">
      <c r="A663" s="1027" t="s">
        <v>23</v>
      </c>
      <c r="B663" s="1028"/>
      <c r="C663" s="1028"/>
      <c r="D663" s="1028"/>
      <c r="E663" s="1028"/>
      <c r="F663" s="1028"/>
      <c r="G663" s="1028"/>
      <c r="H663" s="1029"/>
      <c r="I663" s="972" t="s">
        <v>3918</v>
      </c>
      <c r="J663" s="973"/>
      <c r="K663" s="973"/>
      <c r="L663" s="975"/>
      <c r="M663" s="977"/>
      <c r="N663" s="239" t="s">
        <v>3919</v>
      </c>
      <c r="O663" s="975"/>
      <c r="P663" s="977"/>
      <c r="Q663" s="973"/>
      <c r="R663" s="973"/>
      <c r="S663" s="973"/>
      <c r="T663" s="973"/>
      <c r="U663" s="973"/>
      <c r="V663" s="973"/>
      <c r="W663" s="973"/>
      <c r="X663" s="973"/>
      <c r="Y663" s="973"/>
      <c r="Z663" s="973"/>
      <c r="AA663" s="974"/>
    </row>
    <row r="664" spans="1:37" ht="25.2" customHeight="1">
      <c r="A664" s="1030"/>
      <c r="B664" s="1025"/>
      <c r="C664" s="1025"/>
      <c r="D664" s="1025"/>
      <c r="E664" s="1025"/>
      <c r="F664" s="1025"/>
      <c r="G664" s="1025"/>
      <c r="H664" s="1031"/>
      <c r="I664" s="972" t="s">
        <v>3920</v>
      </c>
      <c r="J664" s="973"/>
      <c r="K664" s="973"/>
      <c r="L664" s="975"/>
      <c r="M664" s="976"/>
      <c r="N664" s="976"/>
      <c r="O664" s="976"/>
      <c r="P664" s="977"/>
      <c r="Q664" s="972" t="s">
        <v>3921</v>
      </c>
      <c r="R664" s="973"/>
      <c r="S664" s="974"/>
      <c r="T664" s="975"/>
      <c r="U664" s="976"/>
      <c r="V664" s="976"/>
      <c r="W664" s="976"/>
      <c r="X664" s="976"/>
      <c r="Y664" s="976"/>
      <c r="Z664" s="976"/>
      <c r="AA664" s="977"/>
    </row>
    <row r="665" spans="1:37" ht="25.2" customHeight="1">
      <c r="A665" s="1030"/>
      <c r="B665" s="1025"/>
      <c r="C665" s="1025"/>
      <c r="D665" s="1025"/>
      <c r="E665" s="1025"/>
      <c r="F665" s="1025"/>
      <c r="G665" s="1025"/>
      <c r="H665" s="1031"/>
      <c r="I665" s="972" t="s">
        <v>3922</v>
      </c>
      <c r="J665" s="973"/>
      <c r="K665" s="973"/>
      <c r="L665" s="978"/>
      <c r="M665" s="979"/>
      <c r="N665" s="979"/>
      <c r="O665" s="979"/>
      <c r="P665" s="980"/>
      <c r="Q665" s="972" t="s">
        <v>3923</v>
      </c>
      <c r="R665" s="973"/>
      <c r="S665" s="974"/>
      <c r="T665" s="975"/>
      <c r="U665" s="976"/>
      <c r="V665" s="976"/>
      <c r="W665" s="976"/>
      <c r="X665" s="976"/>
      <c r="Y665" s="976"/>
      <c r="Z665" s="976"/>
      <c r="AA665" s="977"/>
    </row>
    <row r="666" spans="1:37" ht="25.2" customHeight="1">
      <c r="A666" s="1023"/>
      <c r="B666" s="1024"/>
      <c r="C666" s="1024"/>
      <c r="D666" s="1024"/>
      <c r="E666" s="1024"/>
      <c r="F666" s="1024"/>
      <c r="G666" s="1024"/>
      <c r="H666" s="1026"/>
      <c r="I666" s="972" t="s">
        <v>3924</v>
      </c>
      <c r="J666" s="973"/>
      <c r="K666" s="973"/>
      <c r="L666" s="981"/>
      <c r="M666" s="981"/>
      <c r="N666" s="981"/>
      <c r="O666" s="981"/>
      <c r="P666" s="981"/>
      <c r="Q666" s="981"/>
      <c r="R666" s="981"/>
      <c r="S666" s="981"/>
      <c r="T666" s="981"/>
      <c r="U666" s="981"/>
      <c r="V666" s="981"/>
      <c r="W666" s="981"/>
      <c r="X666" s="981"/>
      <c r="Y666" s="981"/>
      <c r="Z666" s="981"/>
      <c r="AA666" s="981"/>
    </row>
    <row r="667" spans="1:37" ht="30" customHeight="1">
      <c r="A667" s="982" t="s">
        <v>3925</v>
      </c>
      <c r="B667" s="983"/>
      <c r="C667" s="983"/>
      <c r="D667" s="983"/>
      <c r="E667" s="983"/>
      <c r="F667" s="983"/>
      <c r="G667" s="983"/>
      <c r="H667" s="984"/>
      <c r="I667" s="444"/>
      <c r="J667" s="445"/>
      <c r="K667" s="446" t="s">
        <v>388</v>
      </c>
      <c r="L667" s="447"/>
      <c r="M667" s="448" t="s">
        <v>112</v>
      </c>
      <c r="N667" s="449"/>
      <c r="O667" s="450"/>
      <c r="U667" s="451"/>
      <c r="V667" s="451"/>
      <c r="W667" s="451"/>
      <c r="X667" s="451"/>
      <c r="Y667" s="451"/>
      <c r="Z667" s="451"/>
      <c r="AA667" s="452"/>
      <c r="AK667" s="240"/>
    </row>
    <row r="668" spans="1:37" ht="15" customHeight="1">
      <c r="A668" s="985"/>
      <c r="B668" s="986"/>
      <c r="C668" s="986"/>
      <c r="D668" s="986"/>
      <c r="E668" s="986"/>
      <c r="F668" s="986"/>
      <c r="G668" s="986"/>
      <c r="H668" s="987"/>
      <c r="I668" s="453" t="s">
        <v>3926</v>
      </c>
      <c r="J668" s="454"/>
      <c r="K668" s="454"/>
      <c r="L668" s="454"/>
      <c r="M668" s="454"/>
      <c r="N668" s="454"/>
      <c r="O668" s="454"/>
      <c r="P668" s="454"/>
      <c r="Q668" s="454"/>
      <c r="R668" s="449"/>
      <c r="S668" s="455"/>
      <c r="T668" s="456"/>
      <c r="U668" s="457"/>
      <c r="V668" s="458"/>
      <c r="W668" s="459" t="s">
        <v>388</v>
      </c>
      <c r="X668" s="460"/>
      <c r="Y668" s="461" t="s">
        <v>112</v>
      </c>
      <c r="Z668" s="461"/>
      <c r="AA668" s="462"/>
    </row>
    <row r="669" spans="1:37" ht="15" customHeight="1">
      <c r="A669" s="988"/>
      <c r="B669" s="989"/>
      <c r="C669" s="989"/>
      <c r="D669" s="989"/>
      <c r="E669" s="989"/>
      <c r="F669" s="989"/>
      <c r="G669" s="989"/>
      <c r="H669" s="990"/>
      <c r="I669" s="463" t="s">
        <v>3927</v>
      </c>
      <c r="J669" s="464"/>
      <c r="K669" s="464"/>
      <c r="L669" s="464"/>
      <c r="M669" s="464"/>
      <c r="N669" s="464"/>
      <c r="O669" s="464"/>
      <c r="P669" s="464"/>
      <c r="Q669" s="464"/>
      <c r="R669" s="465"/>
      <c r="S669" s="466"/>
      <c r="T669" s="467"/>
      <c r="U669" s="468"/>
      <c r="V669" s="469"/>
      <c r="W669" s="464" t="s">
        <v>388</v>
      </c>
      <c r="X669" s="470"/>
      <c r="Y669" s="466" t="s">
        <v>112</v>
      </c>
      <c r="Z669" s="466"/>
      <c r="AA669" s="471"/>
    </row>
    <row r="670" spans="1:37" ht="18" customHeight="1">
      <c r="A670" s="991" t="s">
        <v>3928</v>
      </c>
      <c r="B670" s="992"/>
      <c r="C670" s="992"/>
      <c r="D670" s="992"/>
      <c r="E670" s="992"/>
      <c r="F670" s="992"/>
      <c r="G670" s="992"/>
      <c r="H670" s="993"/>
      <c r="I670" s="472" t="s">
        <v>3783</v>
      </c>
      <c r="J670" s="473" t="s">
        <v>3929</v>
      </c>
      <c r="K670" s="474"/>
      <c r="L670" s="474"/>
      <c r="M670" s="474"/>
      <c r="N670" s="472" t="s">
        <v>3783</v>
      </c>
      <c r="O670" s="473" t="s">
        <v>3930</v>
      </c>
      <c r="P670" s="474"/>
      <c r="Q670" s="474"/>
      <c r="S670" s="461" t="s">
        <v>3935</v>
      </c>
      <c r="T670" s="472" t="s">
        <v>3783</v>
      </c>
      <c r="U670" s="461" t="s">
        <v>3936</v>
      </c>
      <c r="W670" s="473"/>
      <c r="X670" s="474"/>
      <c r="Y670" s="474"/>
      <c r="Z670" s="474"/>
      <c r="AA670" s="475"/>
      <c r="AG670" s="243"/>
    </row>
    <row r="671" spans="1:37" ht="15" customHeight="1">
      <c r="A671" s="994" t="s">
        <v>3931</v>
      </c>
      <c r="B671" s="995"/>
      <c r="C671" s="995"/>
      <c r="D671" s="995"/>
      <c r="E671" s="995"/>
      <c r="F671" s="995"/>
      <c r="G671" s="995"/>
      <c r="H671" s="996"/>
      <c r="I671" s="1000" t="s">
        <v>3932</v>
      </c>
      <c r="J671" s="1001"/>
      <c r="K671" s="1004"/>
      <c r="L671" s="1005"/>
      <c r="M671" s="1005"/>
      <c r="N671" s="1005"/>
      <c r="O671" s="1005"/>
      <c r="P671" s="1005"/>
      <c r="Q671" s="1006"/>
      <c r="R671" s="1006"/>
      <c r="S671" s="1006"/>
      <c r="T671" s="1007"/>
      <c r="U671" s="1008" t="s">
        <v>3933</v>
      </c>
      <c r="V671" s="1008"/>
      <c r="W671" s="1008"/>
      <c r="X671" s="1008"/>
      <c r="Y671" s="1008"/>
      <c r="Z671" s="1008"/>
      <c r="AA671" s="1009"/>
    </row>
    <row r="672" spans="1:37" ht="15" customHeight="1">
      <c r="A672" s="997"/>
      <c r="B672" s="998"/>
      <c r="C672" s="998"/>
      <c r="D672" s="998"/>
      <c r="E672" s="998"/>
      <c r="F672" s="998"/>
      <c r="G672" s="998"/>
      <c r="H672" s="999"/>
      <c r="I672" s="1002"/>
      <c r="J672" s="1003"/>
      <c r="K672" s="1004"/>
      <c r="L672" s="1005"/>
      <c r="M672" s="1005"/>
      <c r="N672" s="1005"/>
      <c r="O672" s="1005"/>
      <c r="P672" s="1005"/>
      <c r="Q672" s="1006"/>
      <c r="R672" s="1006"/>
      <c r="S672" s="1006"/>
      <c r="T672" s="1007"/>
      <c r="U672" s="1010"/>
      <c r="V672" s="1010"/>
      <c r="W672" s="1010"/>
      <c r="X672" s="1010"/>
      <c r="Y672" s="1010"/>
      <c r="Z672" s="1010"/>
      <c r="AA672" s="1011"/>
      <c r="AB672" s="241"/>
      <c r="AC672" s="241"/>
      <c r="AD672" s="241"/>
      <c r="AE672" s="241"/>
      <c r="AF672" s="241"/>
      <c r="AG672" s="241"/>
    </row>
    <row r="673" spans="1:37" ht="15" customHeight="1">
      <c r="A673" s="994" t="s">
        <v>3934</v>
      </c>
      <c r="B673" s="995"/>
      <c r="C673" s="995"/>
      <c r="D673" s="995"/>
      <c r="E673" s="995"/>
      <c r="F673" s="995"/>
      <c r="G673" s="995"/>
      <c r="H673" s="996"/>
      <c r="I673" s="968"/>
      <c r="J673" s="969"/>
      <c r="K673" s="1012"/>
      <c r="L673" s="1012" t="s">
        <v>12</v>
      </c>
      <c r="M673" s="1012"/>
      <c r="N673" s="1012" t="s">
        <v>11</v>
      </c>
      <c r="O673" s="1012"/>
      <c r="P673" s="1012" t="s">
        <v>227</v>
      </c>
      <c r="R673" s="476"/>
      <c r="S673" s="476"/>
      <c r="T673" s="476"/>
      <c r="U673" s="476"/>
      <c r="V673" s="476"/>
      <c r="W673" s="476"/>
      <c r="X673" s="476"/>
      <c r="Y673" s="476"/>
      <c r="Z673" s="476"/>
      <c r="AA673" s="477"/>
      <c r="AB673" s="241"/>
      <c r="AC673" s="241"/>
      <c r="AD673" s="241"/>
      <c r="AE673" s="241"/>
      <c r="AF673" s="241"/>
      <c r="AG673" s="241"/>
    </row>
    <row r="674" spans="1:37" ht="15" customHeight="1">
      <c r="A674" s="997"/>
      <c r="B674" s="998"/>
      <c r="C674" s="998"/>
      <c r="D674" s="998"/>
      <c r="E674" s="998"/>
      <c r="F674" s="998"/>
      <c r="G674" s="998"/>
      <c r="H674" s="999"/>
      <c r="I674" s="970"/>
      <c r="J674" s="971"/>
      <c r="K674" s="1013"/>
      <c r="L674" s="1013"/>
      <c r="M674" s="1013"/>
      <c r="N674" s="1013"/>
      <c r="O674" s="1013"/>
      <c r="P674" s="1013"/>
      <c r="Q674" s="481"/>
      <c r="R674" s="479"/>
      <c r="S674" s="479"/>
      <c r="T674" s="479"/>
      <c r="U674" s="479"/>
      <c r="V674" s="479"/>
      <c r="W674" s="479"/>
      <c r="X674" s="479"/>
      <c r="Y674" s="479"/>
      <c r="Z674" s="479"/>
      <c r="AA674" s="480"/>
      <c r="AB674" s="241"/>
      <c r="AC674" s="241"/>
      <c r="AD674" s="241"/>
      <c r="AE674" s="241"/>
      <c r="AF674" s="241"/>
      <c r="AG674" s="241"/>
    </row>
    <row r="675" spans="1:37" ht="20.100000000000001" customHeight="1">
      <c r="A675" s="482"/>
      <c r="B675" s="482"/>
      <c r="C675" s="482"/>
      <c r="D675" s="482"/>
      <c r="E675" s="482"/>
      <c r="F675" s="482"/>
      <c r="G675" s="482"/>
      <c r="H675" s="482"/>
      <c r="I675" s="482"/>
      <c r="J675" s="482"/>
      <c r="K675" s="482"/>
      <c r="L675" s="482"/>
      <c r="M675" s="482"/>
      <c r="N675" s="482"/>
      <c r="O675" s="482"/>
      <c r="P675" s="482"/>
      <c r="Q675" s="482"/>
      <c r="R675" s="482"/>
      <c r="S675" s="482"/>
      <c r="T675" s="482"/>
      <c r="U675" s="482"/>
      <c r="V675" s="482"/>
      <c r="W675" s="482"/>
      <c r="X675" s="482"/>
      <c r="Y675" s="482"/>
      <c r="Z675" s="482"/>
      <c r="AA675" s="482"/>
      <c r="AB675" s="241"/>
      <c r="AC675" s="241"/>
      <c r="AD675" s="241"/>
      <c r="AE675" s="241"/>
      <c r="AF675" s="241"/>
      <c r="AG675" s="241"/>
    </row>
    <row r="676" spans="1:37" ht="18" customHeight="1">
      <c r="B676" s="437" t="s">
        <v>3937</v>
      </c>
      <c r="C676" s="243" t="s">
        <v>16092</v>
      </c>
      <c r="E676" s="243"/>
      <c r="F676" s="243"/>
      <c r="G676" s="243"/>
      <c r="H676" s="243"/>
      <c r="I676" s="483"/>
      <c r="J676" s="483"/>
      <c r="K676" s="483"/>
      <c r="L676" s="483"/>
      <c r="M676" s="483"/>
      <c r="N676" s="483"/>
      <c r="O676" s="483"/>
      <c r="P676" s="483"/>
      <c r="Q676" s="483"/>
      <c r="R676" s="484"/>
      <c r="S676" s="483"/>
      <c r="T676" s="483"/>
      <c r="U676" s="483"/>
      <c r="V676" s="483"/>
      <c r="W676" s="243"/>
      <c r="X676" s="243"/>
      <c r="Y676" s="243"/>
      <c r="Z676" s="243"/>
      <c r="AA676" s="243"/>
      <c r="AB676" s="243"/>
      <c r="AE676" s="244"/>
    </row>
    <row r="677" spans="1:37" ht="30" customHeight="1">
      <c r="B677" s="485" t="s">
        <v>3938</v>
      </c>
      <c r="C677" s="1032" t="s">
        <v>16093</v>
      </c>
      <c r="D677" s="1032"/>
      <c r="E677" s="1032"/>
      <c r="F677" s="1032"/>
      <c r="G677" s="1032"/>
      <c r="H677" s="1032"/>
      <c r="I677" s="1032"/>
      <c r="J677" s="1032"/>
      <c r="K677" s="1032"/>
      <c r="L677" s="1032"/>
      <c r="M677" s="1032"/>
      <c r="N677" s="1032"/>
      <c r="O677" s="1032"/>
      <c r="P677" s="1032"/>
      <c r="Q677" s="1032"/>
      <c r="R677" s="1032"/>
      <c r="S677" s="1032"/>
      <c r="T677" s="1032"/>
      <c r="U677" s="1032"/>
      <c r="V677" s="1032"/>
      <c r="W677" s="1032"/>
      <c r="X677" s="1032"/>
      <c r="Y677" s="1032"/>
      <c r="Z677" s="1032"/>
      <c r="AA677" s="1032"/>
      <c r="AE677" s="244"/>
    </row>
    <row r="678" spans="1:37" ht="7.95" customHeight="1">
      <c r="D678" s="486"/>
      <c r="E678" s="486"/>
      <c r="F678" s="486"/>
      <c r="G678" s="486"/>
      <c r="H678" s="486"/>
      <c r="I678" s="486"/>
      <c r="J678" s="486"/>
      <c r="K678" s="486"/>
      <c r="L678" s="486"/>
      <c r="M678" s="486"/>
      <c r="N678" s="486"/>
      <c r="O678" s="486"/>
      <c r="P678" s="486"/>
      <c r="Q678" s="486"/>
      <c r="R678" s="486"/>
      <c r="S678" s="486"/>
      <c r="T678" s="486"/>
      <c r="U678" s="486"/>
      <c r="V678" s="486"/>
      <c r="W678" s="486"/>
      <c r="X678" s="486"/>
      <c r="Y678" s="486"/>
      <c r="Z678" s="486"/>
      <c r="AA678" s="486"/>
    </row>
    <row r="679" spans="1:37" ht="25.35" customHeight="1">
      <c r="A679" s="441" t="s">
        <v>3939</v>
      </c>
      <c r="H679" s="442"/>
      <c r="I679" s="442"/>
      <c r="V679" s="442"/>
      <c r="W679" s="442"/>
      <c r="X679" s="442"/>
      <c r="Y679" s="442"/>
      <c r="Z679" s="442"/>
      <c r="AA679" s="442"/>
    </row>
    <row r="680" spans="1:37" ht="12.45" customHeight="1">
      <c r="A680" s="1014" t="s">
        <v>3917</v>
      </c>
      <c r="B680" s="1015"/>
      <c r="C680" s="1015"/>
      <c r="D680" s="1015"/>
      <c r="E680" s="1015"/>
      <c r="F680" s="1015"/>
      <c r="G680" s="1015"/>
      <c r="H680" s="1016"/>
      <c r="I680" s="1017"/>
      <c r="J680" s="1018"/>
      <c r="K680" s="1018"/>
      <c r="L680" s="1018"/>
      <c r="M680" s="1018"/>
      <c r="N680" s="1018"/>
      <c r="O680" s="1018"/>
      <c r="P680" s="1018"/>
      <c r="Q680" s="1018"/>
      <c r="R680" s="1018"/>
      <c r="S680" s="1018"/>
      <c r="T680" s="1018"/>
      <c r="U680" s="1018"/>
      <c r="V680" s="1018"/>
      <c r="W680" s="1018"/>
      <c r="X680" s="1018"/>
      <c r="Y680" s="1018"/>
      <c r="Z680" s="1018"/>
      <c r="AA680" s="1019"/>
    </row>
    <row r="681" spans="1:37" ht="22.5" customHeight="1">
      <c r="A681" s="1020" t="s">
        <v>8</v>
      </c>
      <c r="B681" s="1021"/>
      <c r="C681" s="1021"/>
      <c r="D681" s="1021"/>
      <c r="E681" s="1021"/>
      <c r="F681" s="1021"/>
      <c r="G681" s="1021"/>
      <c r="H681" s="1022"/>
      <c r="I681" s="1023"/>
      <c r="J681" s="1024"/>
      <c r="K681" s="1024"/>
      <c r="L681" s="1025"/>
      <c r="M681" s="1025"/>
      <c r="N681" s="1024"/>
      <c r="O681" s="1025"/>
      <c r="P681" s="1025"/>
      <c r="Q681" s="1024"/>
      <c r="R681" s="1024"/>
      <c r="S681" s="1024"/>
      <c r="T681" s="1024"/>
      <c r="U681" s="1024"/>
      <c r="V681" s="1024"/>
      <c r="W681" s="1024"/>
      <c r="X681" s="1024"/>
      <c r="Y681" s="1024"/>
      <c r="Z681" s="1024"/>
      <c r="AA681" s="1026"/>
      <c r="AC681" s="236">
        <v>41</v>
      </c>
    </row>
    <row r="682" spans="1:37" ht="25.2" customHeight="1">
      <c r="A682" s="1027" t="s">
        <v>23</v>
      </c>
      <c r="B682" s="1028"/>
      <c r="C682" s="1028"/>
      <c r="D682" s="1028"/>
      <c r="E682" s="1028"/>
      <c r="F682" s="1028"/>
      <c r="G682" s="1028"/>
      <c r="H682" s="1029"/>
      <c r="I682" s="972" t="s">
        <v>3918</v>
      </c>
      <c r="J682" s="973"/>
      <c r="K682" s="973"/>
      <c r="L682" s="975"/>
      <c r="M682" s="977"/>
      <c r="N682" s="239" t="s">
        <v>3919</v>
      </c>
      <c r="O682" s="975"/>
      <c r="P682" s="977"/>
      <c r="Q682" s="973"/>
      <c r="R682" s="973"/>
      <c r="S682" s="973"/>
      <c r="T682" s="973"/>
      <c r="U682" s="973"/>
      <c r="V682" s="973"/>
      <c r="W682" s="973"/>
      <c r="X682" s="973"/>
      <c r="Y682" s="973"/>
      <c r="Z682" s="973"/>
      <c r="AA682" s="974"/>
    </row>
    <row r="683" spans="1:37" ht="25.2" customHeight="1">
      <c r="A683" s="1030"/>
      <c r="B683" s="1025"/>
      <c r="C683" s="1025"/>
      <c r="D683" s="1025"/>
      <c r="E683" s="1025"/>
      <c r="F683" s="1025"/>
      <c r="G683" s="1025"/>
      <c r="H683" s="1031"/>
      <c r="I683" s="972" t="s">
        <v>3920</v>
      </c>
      <c r="J683" s="973"/>
      <c r="K683" s="973"/>
      <c r="L683" s="975"/>
      <c r="M683" s="976"/>
      <c r="N683" s="976"/>
      <c r="O683" s="976"/>
      <c r="P683" s="977"/>
      <c r="Q683" s="972" t="s">
        <v>3921</v>
      </c>
      <c r="R683" s="973"/>
      <c r="S683" s="974"/>
      <c r="T683" s="975"/>
      <c r="U683" s="976"/>
      <c r="V683" s="976"/>
      <c r="W683" s="976"/>
      <c r="X683" s="976"/>
      <c r="Y683" s="976"/>
      <c r="Z683" s="976"/>
      <c r="AA683" s="977"/>
    </row>
    <row r="684" spans="1:37" ht="25.2" customHeight="1">
      <c r="A684" s="1030"/>
      <c r="B684" s="1025"/>
      <c r="C684" s="1025"/>
      <c r="D684" s="1025"/>
      <c r="E684" s="1025"/>
      <c r="F684" s="1025"/>
      <c r="G684" s="1025"/>
      <c r="H684" s="1031"/>
      <c r="I684" s="972" t="s">
        <v>3922</v>
      </c>
      <c r="J684" s="973"/>
      <c r="K684" s="973"/>
      <c r="L684" s="978"/>
      <c r="M684" s="979"/>
      <c r="N684" s="979"/>
      <c r="O684" s="979"/>
      <c r="P684" s="980"/>
      <c r="Q684" s="972" t="s">
        <v>3923</v>
      </c>
      <c r="R684" s="973"/>
      <c r="S684" s="974"/>
      <c r="T684" s="975"/>
      <c r="U684" s="976"/>
      <c r="V684" s="976"/>
      <c r="W684" s="976"/>
      <c r="X684" s="976"/>
      <c r="Y684" s="976"/>
      <c r="Z684" s="976"/>
      <c r="AA684" s="977"/>
    </row>
    <row r="685" spans="1:37" ht="25.2" customHeight="1">
      <c r="A685" s="1023"/>
      <c r="B685" s="1024"/>
      <c r="C685" s="1024"/>
      <c r="D685" s="1024"/>
      <c r="E685" s="1024"/>
      <c r="F685" s="1024"/>
      <c r="G685" s="1024"/>
      <c r="H685" s="1026"/>
      <c r="I685" s="972" t="s">
        <v>3924</v>
      </c>
      <c r="J685" s="973"/>
      <c r="K685" s="973"/>
      <c r="L685" s="981"/>
      <c r="M685" s="981"/>
      <c r="N685" s="981"/>
      <c r="O685" s="981"/>
      <c r="P685" s="981"/>
      <c r="Q685" s="981"/>
      <c r="R685" s="981"/>
      <c r="S685" s="981"/>
      <c r="T685" s="981"/>
      <c r="U685" s="981"/>
      <c r="V685" s="981"/>
      <c r="W685" s="981"/>
      <c r="X685" s="981"/>
      <c r="Y685" s="981"/>
      <c r="Z685" s="981"/>
      <c r="AA685" s="981"/>
    </row>
    <row r="686" spans="1:37" ht="30" customHeight="1">
      <c r="A686" s="982" t="s">
        <v>3925</v>
      </c>
      <c r="B686" s="983"/>
      <c r="C686" s="983"/>
      <c r="D686" s="983"/>
      <c r="E686" s="983"/>
      <c r="F686" s="983"/>
      <c r="G686" s="983"/>
      <c r="H686" s="984"/>
      <c r="I686" s="444"/>
      <c r="J686" s="445"/>
      <c r="K686" s="446" t="s">
        <v>388</v>
      </c>
      <c r="L686" s="447"/>
      <c r="M686" s="448" t="s">
        <v>112</v>
      </c>
      <c r="N686" s="449"/>
      <c r="O686" s="450"/>
      <c r="U686" s="451"/>
      <c r="V686" s="451"/>
      <c r="W686" s="451"/>
      <c r="X686" s="451"/>
      <c r="Y686" s="451"/>
      <c r="Z686" s="451"/>
      <c r="AA686" s="452"/>
      <c r="AK686" s="240"/>
    </row>
    <row r="687" spans="1:37" ht="15" customHeight="1">
      <c r="A687" s="985"/>
      <c r="B687" s="986"/>
      <c r="C687" s="986"/>
      <c r="D687" s="986"/>
      <c r="E687" s="986"/>
      <c r="F687" s="986"/>
      <c r="G687" s="986"/>
      <c r="H687" s="987"/>
      <c r="I687" s="453" t="s">
        <v>3926</v>
      </c>
      <c r="J687" s="454"/>
      <c r="K687" s="454"/>
      <c r="L687" s="454"/>
      <c r="M687" s="454"/>
      <c r="N687" s="454"/>
      <c r="O687" s="454"/>
      <c r="P687" s="454"/>
      <c r="Q687" s="454"/>
      <c r="R687" s="449"/>
      <c r="S687" s="455"/>
      <c r="T687" s="456"/>
      <c r="U687" s="457"/>
      <c r="V687" s="458"/>
      <c r="W687" s="459" t="s">
        <v>388</v>
      </c>
      <c r="X687" s="460"/>
      <c r="Y687" s="461" t="s">
        <v>112</v>
      </c>
      <c r="Z687" s="461"/>
      <c r="AA687" s="462"/>
    </row>
    <row r="688" spans="1:37" ht="15" customHeight="1">
      <c r="A688" s="988"/>
      <c r="B688" s="989"/>
      <c r="C688" s="989"/>
      <c r="D688" s="989"/>
      <c r="E688" s="989"/>
      <c r="F688" s="989"/>
      <c r="G688" s="989"/>
      <c r="H688" s="990"/>
      <c r="I688" s="463" t="s">
        <v>3927</v>
      </c>
      <c r="J688" s="464"/>
      <c r="K688" s="464"/>
      <c r="L688" s="464"/>
      <c r="M688" s="464"/>
      <c r="N688" s="464"/>
      <c r="O688" s="464"/>
      <c r="P688" s="464"/>
      <c r="Q688" s="464"/>
      <c r="R688" s="465"/>
      <c r="S688" s="466"/>
      <c r="T688" s="467"/>
      <c r="U688" s="468"/>
      <c r="V688" s="469"/>
      <c r="W688" s="464" t="s">
        <v>388</v>
      </c>
      <c r="X688" s="470"/>
      <c r="Y688" s="466" t="s">
        <v>112</v>
      </c>
      <c r="Z688" s="466"/>
      <c r="AA688" s="471"/>
    </row>
    <row r="689" spans="1:37" ht="18" customHeight="1">
      <c r="A689" s="991" t="s">
        <v>3928</v>
      </c>
      <c r="B689" s="992"/>
      <c r="C689" s="992"/>
      <c r="D689" s="992"/>
      <c r="E689" s="992"/>
      <c r="F689" s="992"/>
      <c r="G689" s="992"/>
      <c r="H689" s="993"/>
      <c r="I689" s="472" t="s">
        <v>3783</v>
      </c>
      <c r="J689" s="473" t="s">
        <v>3929</v>
      </c>
      <c r="K689" s="474"/>
      <c r="L689" s="474"/>
      <c r="M689" s="474"/>
      <c r="N689" s="472" t="s">
        <v>3783</v>
      </c>
      <c r="O689" s="473" t="s">
        <v>3930</v>
      </c>
      <c r="P689" s="474"/>
      <c r="Q689" s="474"/>
      <c r="S689" s="461" t="s">
        <v>3935</v>
      </c>
      <c r="T689" s="472" t="s">
        <v>3783</v>
      </c>
      <c r="U689" s="461" t="s">
        <v>3936</v>
      </c>
      <c r="W689" s="473"/>
      <c r="X689" s="474"/>
      <c r="Y689" s="474"/>
      <c r="Z689" s="474"/>
      <c r="AA689" s="475"/>
      <c r="AG689" s="243"/>
    </row>
    <row r="690" spans="1:37" ht="15" customHeight="1">
      <c r="A690" s="994" t="s">
        <v>3931</v>
      </c>
      <c r="B690" s="995"/>
      <c r="C690" s="995"/>
      <c r="D690" s="995"/>
      <c r="E690" s="995"/>
      <c r="F690" s="995"/>
      <c r="G690" s="995"/>
      <c r="H690" s="996"/>
      <c r="I690" s="1000" t="s">
        <v>3932</v>
      </c>
      <c r="J690" s="1001"/>
      <c r="K690" s="1004"/>
      <c r="L690" s="1005"/>
      <c r="M690" s="1005"/>
      <c r="N690" s="1005"/>
      <c r="O690" s="1005"/>
      <c r="P690" s="1005"/>
      <c r="Q690" s="1006"/>
      <c r="R690" s="1006"/>
      <c r="S690" s="1006"/>
      <c r="T690" s="1007"/>
      <c r="U690" s="1008" t="s">
        <v>3933</v>
      </c>
      <c r="V690" s="1008"/>
      <c r="W690" s="1008"/>
      <c r="X690" s="1008"/>
      <c r="Y690" s="1008"/>
      <c r="Z690" s="1008"/>
      <c r="AA690" s="1009"/>
    </row>
    <row r="691" spans="1:37" ht="15" customHeight="1">
      <c r="A691" s="997"/>
      <c r="B691" s="998"/>
      <c r="C691" s="998"/>
      <c r="D691" s="998"/>
      <c r="E691" s="998"/>
      <c r="F691" s="998"/>
      <c r="G691" s="998"/>
      <c r="H691" s="999"/>
      <c r="I691" s="1002"/>
      <c r="J691" s="1003"/>
      <c r="K691" s="1004"/>
      <c r="L691" s="1005"/>
      <c r="M691" s="1005"/>
      <c r="N691" s="1005"/>
      <c r="O691" s="1005"/>
      <c r="P691" s="1005"/>
      <c r="Q691" s="1006"/>
      <c r="R691" s="1006"/>
      <c r="S691" s="1006"/>
      <c r="T691" s="1007"/>
      <c r="U691" s="1010"/>
      <c r="V691" s="1010"/>
      <c r="W691" s="1010"/>
      <c r="X691" s="1010"/>
      <c r="Y691" s="1010"/>
      <c r="Z691" s="1010"/>
      <c r="AA691" s="1011"/>
      <c r="AB691" s="241"/>
      <c r="AC691" s="241"/>
      <c r="AD691" s="241"/>
      <c r="AE691" s="241"/>
      <c r="AF691" s="241"/>
      <c r="AG691" s="241"/>
    </row>
    <row r="692" spans="1:37" ht="15" customHeight="1">
      <c r="A692" s="994" t="s">
        <v>3934</v>
      </c>
      <c r="B692" s="995"/>
      <c r="C692" s="995"/>
      <c r="D692" s="995"/>
      <c r="E692" s="995"/>
      <c r="F692" s="995"/>
      <c r="G692" s="995"/>
      <c r="H692" s="996"/>
      <c r="I692" s="968"/>
      <c r="J692" s="969"/>
      <c r="K692" s="1012"/>
      <c r="L692" s="1012" t="s">
        <v>12</v>
      </c>
      <c r="M692" s="1012"/>
      <c r="N692" s="1012" t="s">
        <v>11</v>
      </c>
      <c r="O692" s="1012"/>
      <c r="P692" s="1012" t="s">
        <v>227</v>
      </c>
      <c r="R692" s="476"/>
      <c r="S692" s="476"/>
      <c r="T692" s="476"/>
      <c r="U692" s="476"/>
      <c r="V692" s="476"/>
      <c r="W692" s="476"/>
      <c r="X692" s="476"/>
      <c r="Y692" s="476"/>
      <c r="Z692" s="476"/>
      <c r="AA692" s="477"/>
      <c r="AB692" s="241"/>
      <c r="AC692" s="241"/>
      <c r="AD692" s="241"/>
      <c r="AE692" s="241"/>
      <c r="AF692" s="241"/>
      <c r="AG692" s="241"/>
    </row>
    <row r="693" spans="1:37" ht="15" customHeight="1">
      <c r="A693" s="997"/>
      <c r="B693" s="998"/>
      <c r="C693" s="998"/>
      <c r="D693" s="998"/>
      <c r="E693" s="998"/>
      <c r="F693" s="998"/>
      <c r="G693" s="998"/>
      <c r="H693" s="999"/>
      <c r="I693" s="970"/>
      <c r="J693" s="971"/>
      <c r="K693" s="1013"/>
      <c r="L693" s="1013"/>
      <c r="M693" s="1013"/>
      <c r="N693" s="1013"/>
      <c r="O693" s="1013"/>
      <c r="P693" s="1013"/>
      <c r="Q693" s="481"/>
      <c r="R693" s="479"/>
      <c r="S693" s="479"/>
      <c r="T693" s="479"/>
      <c r="U693" s="479"/>
      <c r="V693" s="479"/>
      <c r="W693" s="479"/>
      <c r="X693" s="479"/>
      <c r="Y693" s="479"/>
      <c r="Z693" s="479"/>
      <c r="AA693" s="480"/>
      <c r="AB693" s="241"/>
      <c r="AC693" s="241"/>
      <c r="AD693" s="241"/>
      <c r="AE693" s="241"/>
      <c r="AF693" s="241"/>
      <c r="AG693" s="241"/>
    </row>
    <row r="694" spans="1:37" ht="20.100000000000001" customHeight="1">
      <c r="A694" s="482"/>
      <c r="B694" s="482"/>
      <c r="C694" s="482"/>
      <c r="D694" s="482"/>
      <c r="E694" s="482"/>
      <c r="F694" s="482"/>
      <c r="G694" s="482"/>
      <c r="H694" s="482"/>
      <c r="I694" s="482"/>
      <c r="J694" s="482"/>
      <c r="K694" s="482"/>
      <c r="L694" s="482"/>
      <c r="M694" s="482"/>
      <c r="N694" s="482"/>
      <c r="O694" s="482"/>
      <c r="P694" s="482"/>
      <c r="Q694" s="482"/>
      <c r="R694" s="482"/>
      <c r="S694" s="482"/>
      <c r="T694" s="482"/>
      <c r="U694" s="482"/>
      <c r="V694" s="482"/>
      <c r="W694" s="482"/>
      <c r="X694" s="478"/>
      <c r="Y694" s="478"/>
      <c r="Z694" s="478"/>
      <c r="AA694" s="478"/>
      <c r="AB694" s="241"/>
      <c r="AC694" s="241"/>
      <c r="AD694" s="241"/>
      <c r="AE694" s="241"/>
      <c r="AF694" s="241"/>
      <c r="AG694" s="241"/>
    </row>
    <row r="695" spans="1:37" ht="12.45" customHeight="1">
      <c r="A695" s="1014" t="s">
        <v>3917</v>
      </c>
      <c r="B695" s="1015"/>
      <c r="C695" s="1015"/>
      <c r="D695" s="1015"/>
      <c r="E695" s="1015"/>
      <c r="F695" s="1015"/>
      <c r="G695" s="1015"/>
      <c r="H695" s="1016"/>
      <c r="I695" s="1017"/>
      <c r="J695" s="1018"/>
      <c r="K695" s="1018"/>
      <c r="L695" s="1018"/>
      <c r="M695" s="1018"/>
      <c r="N695" s="1018"/>
      <c r="O695" s="1018"/>
      <c r="P695" s="1018"/>
      <c r="Q695" s="1018"/>
      <c r="R695" s="1018"/>
      <c r="S695" s="1018"/>
      <c r="T695" s="1018"/>
      <c r="U695" s="1018"/>
      <c r="V695" s="1018"/>
      <c r="W695" s="1018"/>
      <c r="X695" s="1018"/>
      <c r="Y695" s="1018"/>
      <c r="Z695" s="1018"/>
      <c r="AA695" s="1019"/>
    </row>
    <row r="696" spans="1:37" ht="22.5" customHeight="1">
      <c r="A696" s="1020" t="s">
        <v>8</v>
      </c>
      <c r="B696" s="1021"/>
      <c r="C696" s="1021"/>
      <c r="D696" s="1021"/>
      <c r="E696" s="1021"/>
      <c r="F696" s="1021"/>
      <c r="G696" s="1021"/>
      <c r="H696" s="1022"/>
      <c r="I696" s="1023"/>
      <c r="J696" s="1024"/>
      <c r="K696" s="1024"/>
      <c r="L696" s="1025"/>
      <c r="M696" s="1025"/>
      <c r="N696" s="1024"/>
      <c r="O696" s="1025"/>
      <c r="P696" s="1025"/>
      <c r="Q696" s="1024"/>
      <c r="R696" s="1024"/>
      <c r="S696" s="1024"/>
      <c r="T696" s="1024"/>
      <c r="U696" s="1024"/>
      <c r="V696" s="1024"/>
      <c r="W696" s="1024"/>
      <c r="X696" s="1024"/>
      <c r="Y696" s="1024"/>
      <c r="Z696" s="1024"/>
      <c r="AA696" s="1026"/>
      <c r="AC696" s="236">
        <v>42</v>
      </c>
    </row>
    <row r="697" spans="1:37" ht="25.2" customHeight="1">
      <c r="A697" s="1027" t="s">
        <v>23</v>
      </c>
      <c r="B697" s="1028"/>
      <c r="C697" s="1028"/>
      <c r="D697" s="1028"/>
      <c r="E697" s="1028"/>
      <c r="F697" s="1028"/>
      <c r="G697" s="1028"/>
      <c r="H697" s="1029"/>
      <c r="I697" s="972" t="s">
        <v>3918</v>
      </c>
      <c r="J697" s="973"/>
      <c r="K697" s="973"/>
      <c r="L697" s="975"/>
      <c r="M697" s="977"/>
      <c r="N697" s="239" t="s">
        <v>3919</v>
      </c>
      <c r="O697" s="975"/>
      <c r="P697" s="977"/>
      <c r="Q697" s="973"/>
      <c r="R697" s="973"/>
      <c r="S697" s="973"/>
      <c r="T697" s="973"/>
      <c r="U697" s="973"/>
      <c r="V697" s="973"/>
      <c r="W697" s="973"/>
      <c r="X697" s="973"/>
      <c r="Y697" s="973"/>
      <c r="Z697" s="973"/>
      <c r="AA697" s="974"/>
    </row>
    <row r="698" spans="1:37" ht="25.2" customHeight="1">
      <c r="A698" s="1030"/>
      <c r="B698" s="1025"/>
      <c r="C698" s="1025"/>
      <c r="D698" s="1025"/>
      <c r="E698" s="1025"/>
      <c r="F698" s="1025"/>
      <c r="G698" s="1025"/>
      <c r="H698" s="1031"/>
      <c r="I698" s="972" t="s">
        <v>3920</v>
      </c>
      <c r="J698" s="973"/>
      <c r="K698" s="973"/>
      <c r="L698" s="975"/>
      <c r="M698" s="976"/>
      <c r="N698" s="976"/>
      <c r="O698" s="976"/>
      <c r="P698" s="977"/>
      <c r="Q698" s="972" t="s">
        <v>3921</v>
      </c>
      <c r="R698" s="973"/>
      <c r="S698" s="974"/>
      <c r="T698" s="975"/>
      <c r="U698" s="976"/>
      <c r="V698" s="976"/>
      <c r="W698" s="976"/>
      <c r="X698" s="976"/>
      <c r="Y698" s="976"/>
      <c r="Z698" s="976"/>
      <c r="AA698" s="977"/>
    </row>
    <row r="699" spans="1:37" ht="25.2" customHeight="1">
      <c r="A699" s="1030"/>
      <c r="B699" s="1025"/>
      <c r="C699" s="1025"/>
      <c r="D699" s="1025"/>
      <c r="E699" s="1025"/>
      <c r="F699" s="1025"/>
      <c r="G699" s="1025"/>
      <c r="H699" s="1031"/>
      <c r="I699" s="972" t="s">
        <v>3922</v>
      </c>
      <c r="J699" s="973"/>
      <c r="K699" s="973"/>
      <c r="L699" s="978"/>
      <c r="M699" s="979"/>
      <c r="N699" s="979"/>
      <c r="O699" s="979"/>
      <c r="P699" s="980"/>
      <c r="Q699" s="972" t="s">
        <v>3923</v>
      </c>
      <c r="R699" s="973"/>
      <c r="S699" s="974"/>
      <c r="T699" s="975"/>
      <c r="U699" s="976"/>
      <c r="V699" s="976"/>
      <c r="W699" s="976"/>
      <c r="X699" s="976"/>
      <c r="Y699" s="976"/>
      <c r="Z699" s="976"/>
      <c r="AA699" s="977"/>
    </row>
    <row r="700" spans="1:37" ht="25.2" customHeight="1">
      <c r="A700" s="1023"/>
      <c r="B700" s="1024"/>
      <c r="C700" s="1024"/>
      <c r="D700" s="1024"/>
      <c r="E700" s="1024"/>
      <c r="F700" s="1024"/>
      <c r="G700" s="1024"/>
      <c r="H700" s="1026"/>
      <c r="I700" s="972" t="s">
        <v>3924</v>
      </c>
      <c r="J700" s="973"/>
      <c r="K700" s="973"/>
      <c r="L700" s="981"/>
      <c r="M700" s="981"/>
      <c r="N700" s="981"/>
      <c r="O700" s="981"/>
      <c r="P700" s="981"/>
      <c r="Q700" s="981"/>
      <c r="R700" s="981"/>
      <c r="S700" s="981"/>
      <c r="T700" s="981"/>
      <c r="U700" s="981"/>
      <c r="V700" s="981"/>
      <c r="W700" s="981"/>
      <c r="X700" s="981"/>
      <c r="Y700" s="981"/>
      <c r="Z700" s="981"/>
      <c r="AA700" s="981"/>
    </row>
    <row r="701" spans="1:37" ht="30" customHeight="1">
      <c r="A701" s="982" t="s">
        <v>3925</v>
      </c>
      <c r="B701" s="983"/>
      <c r="C701" s="983"/>
      <c r="D701" s="983"/>
      <c r="E701" s="983"/>
      <c r="F701" s="983"/>
      <c r="G701" s="983"/>
      <c r="H701" s="984"/>
      <c r="I701" s="444"/>
      <c r="J701" s="445"/>
      <c r="K701" s="446" t="s">
        <v>388</v>
      </c>
      <c r="L701" s="447"/>
      <c r="M701" s="448" t="s">
        <v>112</v>
      </c>
      <c r="N701" s="449"/>
      <c r="O701" s="450"/>
      <c r="U701" s="451"/>
      <c r="V701" s="451"/>
      <c r="W701" s="451"/>
      <c r="X701" s="451"/>
      <c r="Y701" s="451"/>
      <c r="Z701" s="451"/>
      <c r="AA701" s="452"/>
      <c r="AK701" s="240"/>
    </row>
    <row r="702" spans="1:37" ht="15" customHeight="1">
      <c r="A702" s="985"/>
      <c r="B702" s="986"/>
      <c r="C702" s="986"/>
      <c r="D702" s="986"/>
      <c r="E702" s="986"/>
      <c r="F702" s="986"/>
      <c r="G702" s="986"/>
      <c r="H702" s="987"/>
      <c r="I702" s="453" t="s">
        <v>3926</v>
      </c>
      <c r="J702" s="454"/>
      <c r="K702" s="454"/>
      <c r="L702" s="454"/>
      <c r="M702" s="454"/>
      <c r="N702" s="454"/>
      <c r="O702" s="454"/>
      <c r="P702" s="454"/>
      <c r="Q702" s="454"/>
      <c r="R702" s="449"/>
      <c r="S702" s="455"/>
      <c r="T702" s="456"/>
      <c r="U702" s="457"/>
      <c r="V702" s="458"/>
      <c r="W702" s="459" t="s">
        <v>388</v>
      </c>
      <c r="X702" s="460"/>
      <c r="Y702" s="461" t="s">
        <v>112</v>
      </c>
      <c r="Z702" s="461"/>
      <c r="AA702" s="462"/>
    </row>
    <row r="703" spans="1:37" ht="15" customHeight="1">
      <c r="A703" s="988"/>
      <c r="B703" s="989"/>
      <c r="C703" s="989"/>
      <c r="D703" s="989"/>
      <c r="E703" s="989"/>
      <c r="F703" s="989"/>
      <c r="G703" s="989"/>
      <c r="H703" s="990"/>
      <c r="I703" s="463" t="s">
        <v>3927</v>
      </c>
      <c r="J703" s="464"/>
      <c r="K703" s="464"/>
      <c r="L703" s="464"/>
      <c r="M703" s="464"/>
      <c r="N703" s="464"/>
      <c r="O703" s="464"/>
      <c r="P703" s="464"/>
      <c r="Q703" s="464"/>
      <c r="R703" s="465"/>
      <c r="S703" s="466"/>
      <c r="T703" s="467"/>
      <c r="U703" s="468"/>
      <c r="V703" s="469"/>
      <c r="W703" s="464" t="s">
        <v>388</v>
      </c>
      <c r="X703" s="470"/>
      <c r="Y703" s="466" t="s">
        <v>112</v>
      </c>
      <c r="Z703" s="466"/>
      <c r="AA703" s="471"/>
    </row>
    <row r="704" spans="1:37" ht="18" customHeight="1">
      <c r="A704" s="991" t="s">
        <v>3928</v>
      </c>
      <c r="B704" s="992"/>
      <c r="C704" s="992"/>
      <c r="D704" s="992"/>
      <c r="E704" s="992"/>
      <c r="F704" s="992"/>
      <c r="G704" s="992"/>
      <c r="H704" s="993"/>
      <c r="I704" s="472" t="s">
        <v>3783</v>
      </c>
      <c r="J704" s="473" t="s">
        <v>3929</v>
      </c>
      <c r="K704" s="474"/>
      <c r="L704" s="474"/>
      <c r="M704" s="474"/>
      <c r="N704" s="472" t="s">
        <v>3783</v>
      </c>
      <c r="O704" s="473" t="s">
        <v>3930</v>
      </c>
      <c r="P704" s="474"/>
      <c r="Q704" s="474"/>
      <c r="S704" s="461" t="s">
        <v>3935</v>
      </c>
      <c r="T704" s="472" t="s">
        <v>3783</v>
      </c>
      <c r="U704" s="461" t="s">
        <v>3936</v>
      </c>
      <c r="W704" s="473"/>
      <c r="X704" s="474"/>
      <c r="Y704" s="474"/>
      <c r="Z704" s="474"/>
      <c r="AA704" s="475"/>
      <c r="AG704" s="243"/>
    </row>
    <row r="705" spans="1:37" ht="15" customHeight="1">
      <c r="A705" s="994" t="s">
        <v>3931</v>
      </c>
      <c r="B705" s="995"/>
      <c r="C705" s="995"/>
      <c r="D705" s="995"/>
      <c r="E705" s="995"/>
      <c r="F705" s="995"/>
      <c r="G705" s="995"/>
      <c r="H705" s="996"/>
      <c r="I705" s="1000" t="s">
        <v>3932</v>
      </c>
      <c r="J705" s="1001"/>
      <c r="K705" s="1004"/>
      <c r="L705" s="1005"/>
      <c r="M705" s="1005"/>
      <c r="N705" s="1005"/>
      <c r="O705" s="1005"/>
      <c r="P705" s="1005"/>
      <c r="Q705" s="1006"/>
      <c r="R705" s="1006"/>
      <c r="S705" s="1006"/>
      <c r="T705" s="1007"/>
      <c r="U705" s="1008" t="s">
        <v>3933</v>
      </c>
      <c r="V705" s="1008"/>
      <c r="W705" s="1008"/>
      <c r="X705" s="1008"/>
      <c r="Y705" s="1008"/>
      <c r="Z705" s="1008"/>
      <c r="AA705" s="1009"/>
    </row>
    <row r="706" spans="1:37" ht="15" customHeight="1">
      <c r="A706" s="997"/>
      <c r="B706" s="998"/>
      <c r="C706" s="998"/>
      <c r="D706" s="998"/>
      <c r="E706" s="998"/>
      <c r="F706" s="998"/>
      <c r="G706" s="998"/>
      <c r="H706" s="999"/>
      <c r="I706" s="1002"/>
      <c r="J706" s="1003"/>
      <c r="K706" s="1004"/>
      <c r="L706" s="1005"/>
      <c r="M706" s="1005"/>
      <c r="N706" s="1005"/>
      <c r="O706" s="1005"/>
      <c r="P706" s="1005"/>
      <c r="Q706" s="1006"/>
      <c r="R706" s="1006"/>
      <c r="S706" s="1006"/>
      <c r="T706" s="1007"/>
      <c r="U706" s="1010"/>
      <c r="V706" s="1010"/>
      <c r="W706" s="1010"/>
      <c r="X706" s="1010"/>
      <c r="Y706" s="1010"/>
      <c r="Z706" s="1010"/>
      <c r="AA706" s="1011"/>
      <c r="AB706" s="241"/>
      <c r="AC706" s="241"/>
      <c r="AD706" s="241"/>
      <c r="AE706" s="241"/>
      <c r="AF706" s="241"/>
      <c r="AG706" s="241"/>
    </row>
    <row r="707" spans="1:37" ht="15" customHeight="1">
      <c r="A707" s="994" t="s">
        <v>3934</v>
      </c>
      <c r="B707" s="995"/>
      <c r="C707" s="995"/>
      <c r="D707" s="995"/>
      <c r="E707" s="995"/>
      <c r="F707" s="995"/>
      <c r="G707" s="995"/>
      <c r="H707" s="996"/>
      <c r="I707" s="968"/>
      <c r="J707" s="969"/>
      <c r="K707" s="1012"/>
      <c r="L707" s="1012" t="s">
        <v>12</v>
      </c>
      <c r="M707" s="1012"/>
      <c r="N707" s="1012" t="s">
        <v>11</v>
      </c>
      <c r="O707" s="1012"/>
      <c r="P707" s="1012" t="s">
        <v>227</v>
      </c>
      <c r="R707" s="476"/>
      <c r="S707" s="476"/>
      <c r="T707" s="476"/>
      <c r="U707" s="476"/>
      <c r="V707" s="476"/>
      <c r="W707" s="476"/>
      <c r="X707" s="476"/>
      <c r="Y707" s="476"/>
      <c r="Z707" s="476"/>
      <c r="AA707" s="477"/>
      <c r="AB707" s="241"/>
      <c r="AC707" s="241"/>
      <c r="AD707" s="241"/>
      <c r="AE707" s="241"/>
      <c r="AF707" s="241"/>
      <c r="AG707" s="241"/>
    </row>
    <row r="708" spans="1:37" ht="15" customHeight="1">
      <c r="A708" s="997"/>
      <c r="B708" s="998"/>
      <c r="C708" s="998"/>
      <c r="D708" s="998"/>
      <c r="E708" s="998"/>
      <c r="F708" s="998"/>
      <c r="G708" s="998"/>
      <c r="H708" s="999"/>
      <c r="I708" s="970"/>
      <c r="J708" s="971"/>
      <c r="K708" s="1013"/>
      <c r="L708" s="1013"/>
      <c r="M708" s="1013"/>
      <c r="N708" s="1013"/>
      <c r="O708" s="1013"/>
      <c r="P708" s="1013"/>
      <c r="Q708" s="481"/>
      <c r="R708" s="479"/>
      <c r="S708" s="479"/>
      <c r="T708" s="479"/>
      <c r="U708" s="479"/>
      <c r="V708" s="479"/>
      <c r="W708" s="479"/>
      <c r="X708" s="479"/>
      <c r="Y708" s="479"/>
      <c r="Z708" s="479"/>
      <c r="AA708" s="480"/>
      <c r="AB708" s="241"/>
      <c r="AC708" s="241"/>
      <c r="AD708" s="241"/>
      <c r="AE708" s="241"/>
      <c r="AF708" s="241"/>
      <c r="AG708" s="241"/>
    </row>
    <row r="709" spans="1:37" ht="20.100000000000001" customHeight="1">
      <c r="A709" s="482"/>
      <c r="B709" s="482"/>
      <c r="C709" s="482"/>
      <c r="D709" s="482"/>
      <c r="E709" s="482"/>
      <c r="F709" s="482"/>
      <c r="G709" s="482"/>
      <c r="H709" s="482"/>
      <c r="I709" s="482"/>
      <c r="J709" s="482"/>
      <c r="K709" s="482"/>
      <c r="L709" s="482"/>
      <c r="M709" s="482"/>
      <c r="N709" s="482"/>
      <c r="O709" s="482"/>
      <c r="P709" s="482"/>
      <c r="Q709" s="482"/>
      <c r="R709" s="482"/>
      <c r="S709" s="482"/>
      <c r="T709" s="482"/>
      <c r="U709" s="482"/>
      <c r="V709" s="482"/>
      <c r="W709" s="482"/>
      <c r="X709" s="482"/>
      <c r="Y709" s="482"/>
      <c r="Z709" s="482"/>
      <c r="AA709" s="482"/>
      <c r="AB709" s="241"/>
      <c r="AC709" s="241"/>
      <c r="AD709" s="241"/>
      <c r="AE709" s="241"/>
      <c r="AF709" s="241"/>
      <c r="AG709" s="241"/>
    </row>
    <row r="710" spans="1:37" ht="18" customHeight="1">
      <c r="B710" s="437" t="s">
        <v>3937</v>
      </c>
      <c r="C710" s="243" t="s">
        <v>16092</v>
      </c>
      <c r="E710" s="243"/>
      <c r="F710" s="243"/>
      <c r="G710" s="243"/>
      <c r="H710" s="243"/>
      <c r="I710" s="483"/>
      <c r="J710" s="483"/>
      <c r="K710" s="483"/>
      <c r="L710" s="483"/>
      <c r="M710" s="483"/>
      <c r="N710" s="483"/>
      <c r="O710" s="483"/>
      <c r="P710" s="483"/>
      <c r="Q710" s="483"/>
      <c r="R710" s="484"/>
      <c r="S710" s="483"/>
      <c r="T710" s="483"/>
      <c r="U710" s="483"/>
      <c r="V710" s="483"/>
      <c r="W710" s="243"/>
      <c r="X710" s="243"/>
      <c r="Y710" s="243"/>
      <c r="Z710" s="243"/>
      <c r="AA710" s="243"/>
      <c r="AB710" s="243"/>
      <c r="AE710" s="244"/>
    </row>
    <row r="711" spans="1:37" ht="30" customHeight="1">
      <c r="B711" s="485" t="s">
        <v>3938</v>
      </c>
      <c r="C711" s="1032" t="s">
        <v>16093</v>
      </c>
      <c r="D711" s="1032"/>
      <c r="E711" s="1032"/>
      <c r="F711" s="1032"/>
      <c r="G711" s="1032"/>
      <c r="H711" s="1032"/>
      <c r="I711" s="1032"/>
      <c r="J711" s="1032"/>
      <c r="K711" s="1032"/>
      <c r="L711" s="1032"/>
      <c r="M711" s="1032"/>
      <c r="N711" s="1032"/>
      <c r="O711" s="1032"/>
      <c r="P711" s="1032"/>
      <c r="Q711" s="1032"/>
      <c r="R711" s="1032"/>
      <c r="S711" s="1032"/>
      <c r="T711" s="1032"/>
      <c r="U711" s="1032"/>
      <c r="V711" s="1032"/>
      <c r="W711" s="1032"/>
      <c r="X711" s="1032"/>
      <c r="Y711" s="1032"/>
      <c r="Z711" s="1032"/>
      <c r="AA711" s="1032"/>
      <c r="AE711" s="244"/>
    </row>
    <row r="712" spans="1:37" ht="7.95" customHeight="1">
      <c r="D712" s="486"/>
      <c r="E712" s="486"/>
      <c r="F712" s="486"/>
      <c r="G712" s="486"/>
      <c r="H712" s="486"/>
      <c r="I712" s="486"/>
      <c r="J712" s="486"/>
      <c r="K712" s="486"/>
      <c r="L712" s="486"/>
      <c r="M712" s="486"/>
      <c r="N712" s="486"/>
      <c r="O712" s="486"/>
      <c r="P712" s="486"/>
      <c r="Q712" s="486"/>
      <c r="R712" s="486"/>
      <c r="S712" s="486"/>
      <c r="T712" s="486"/>
      <c r="U712" s="486"/>
      <c r="V712" s="486"/>
      <c r="W712" s="486"/>
      <c r="X712" s="486"/>
      <c r="Y712" s="486"/>
      <c r="Z712" s="486"/>
      <c r="AA712" s="486"/>
    </row>
    <row r="713" spans="1:37" ht="25.35" customHeight="1">
      <c r="A713" s="441" t="s">
        <v>3939</v>
      </c>
      <c r="H713" s="442"/>
      <c r="I713" s="442"/>
      <c r="V713" s="442"/>
      <c r="W713" s="442"/>
      <c r="X713" s="442"/>
      <c r="Y713" s="442"/>
      <c r="Z713" s="442"/>
      <c r="AA713" s="442"/>
    </row>
    <row r="714" spans="1:37" ht="12.45" customHeight="1">
      <c r="A714" s="1014" t="s">
        <v>3917</v>
      </c>
      <c r="B714" s="1015"/>
      <c r="C714" s="1015"/>
      <c r="D714" s="1015"/>
      <c r="E714" s="1015"/>
      <c r="F714" s="1015"/>
      <c r="G714" s="1015"/>
      <c r="H714" s="1016"/>
      <c r="I714" s="1017"/>
      <c r="J714" s="1018"/>
      <c r="K714" s="1018"/>
      <c r="L714" s="1018"/>
      <c r="M714" s="1018"/>
      <c r="N714" s="1018"/>
      <c r="O714" s="1018"/>
      <c r="P714" s="1018"/>
      <c r="Q714" s="1018"/>
      <c r="R714" s="1018"/>
      <c r="S714" s="1018"/>
      <c r="T714" s="1018"/>
      <c r="U714" s="1018"/>
      <c r="V714" s="1018"/>
      <c r="W714" s="1018"/>
      <c r="X714" s="1018"/>
      <c r="Y714" s="1018"/>
      <c r="Z714" s="1018"/>
      <c r="AA714" s="1019"/>
    </row>
    <row r="715" spans="1:37" ht="22.5" customHeight="1">
      <c r="A715" s="1020" t="s">
        <v>8</v>
      </c>
      <c r="B715" s="1021"/>
      <c r="C715" s="1021"/>
      <c r="D715" s="1021"/>
      <c r="E715" s="1021"/>
      <c r="F715" s="1021"/>
      <c r="G715" s="1021"/>
      <c r="H715" s="1022"/>
      <c r="I715" s="1023"/>
      <c r="J715" s="1024"/>
      <c r="K715" s="1024"/>
      <c r="L715" s="1025"/>
      <c r="M715" s="1025"/>
      <c r="N715" s="1024"/>
      <c r="O715" s="1025"/>
      <c r="P715" s="1025"/>
      <c r="Q715" s="1024"/>
      <c r="R715" s="1024"/>
      <c r="S715" s="1024"/>
      <c r="T715" s="1024"/>
      <c r="U715" s="1024"/>
      <c r="V715" s="1024"/>
      <c r="W715" s="1024"/>
      <c r="X715" s="1024"/>
      <c r="Y715" s="1024"/>
      <c r="Z715" s="1024"/>
      <c r="AA715" s="1026"/>
      <c r="AC715" s="236">
        <v>43</v>
      </c>
    </row>
    <row r="716" spans="1:37" ht="25.2" customHeight="1">
      <c r="A716" s="1027" t="s">
        <v>23</v>
      </c>
      <c r="B716" s="1028"/>
      <c r="C716" s="1028"/>
      <c r="D716" s="1028"/>
      <c r="E716" s="1028"/>
      <c r="F716" s="1028"/>
      <c r="G716" s="1028"/>
      <c r="H716" s="1029"/>
      <c r="I716" s="972" t="s">
        <v>3918</v>
      </c>
      <c r="J716" s="973"/>
      <c r="K716" s="973"/>
      <c r="L716" s="975"/>
      <c r="M716" s="977"/>
      <c r="N716" s="239" t="s">
        <v>3919</v>
      </c>
      <c r="O716" s="975"/>
      <c r="P716" s="977"/>
      <c r="Q716" s="973"/>
      <c r="R716" s="973"/>
      <c r="S716" s="973"/>
      <c r="T716" s="973"/>
      <c r="U716" s="973"/>
      <c r="V716" s="973"/>
      <c r="W716" s="973"/>
      <c r="X716" s="973"/>
      <c r="Y716" s="973"/>
      <c r="Z716" s="973"/>
      <c r="AA716" s="974"/>
    </row>
    <row r="717" spans="1:37" ht="25.2" customHeight="1">
      <c r="A717" s="1030"/>
      <c r="B717" s="1025"/>
      <c r="C717" s="1025"/>
      <c r="D717" s="1025"/>
      <c r="E717" s="1025"/>
      <c r="F717" s="1025"/>
      <c r="G717" s="1025"/>
      <c r="H717" s="1031"/>
      <c r="I717" s="972" t="s">
        <v>3920</v>
      </c>
      <c r="J717" s="973"/>
      <c r="K717" s="973"/>
      <c r="L717" s="975"/>
      <c r="M717" s="976"/>
      <c r="N717" s="976"/>
      <c r="O717" s="976"/>
      <c r="P717" s="977"/>
      <c r="Q717" s="972" t="s">
        <v>3921</v>
      </c>
      <c r="R717" s="973"/>
      <c r="S717" s="974"/>
      <c r="T717" s="975"/>
      <c r="U717" s="976"/>
      <c r="V717" s="976"/>
      <c r="W717" s="976"/>
      <c r="X717" s="976"/>
      <c r="Y717" s="976"/>
      <c r="Z717" s="976"/>
      <c r="AA717" s="977"/>
    </row>
    <row r="718" spans="1:37" ht="25.2" customHeight="1">
      <c r="A718" s="1030"/>
      <c r="B718" s="1025"/>
      <c r="C718" s="1025"/>
      <c r="D718" s="1025"/>
      <c r="E718" s="1025"/>
      <c r="F718" s="1025"/>
      <c r="G718" s="1025"/>
      <c r="H718" s="1031"/>
      <c r="I718" s="972" t="s">
        <v>3922</v>
      </c>
      <c r="J718" s="973"/>
      <c r="K718" s="973"/>
      <c r="L718" s="978"/>
      <c r="M718" s="979"/>
      <c r="N718" s="979"/>
      <c r="O718" s="979"/>
      <c r="P718" s="980"/>
      <c r="Q718" s="972" t="s">
        <v>3923</v>
      </c>
      <c r="R718" s="973"/>
      <c r="S718" s="974"/>
      <c r="T718" s="975"/>
      <c r="U718" s="976"/>
      <c r="V718" s="976"/>
      <c r="W718" s="976"/>
      <c r="X718" s="976"/>
      <c r="Y718" s="976"/>
      <c r="Z718" s="976"/>
      <c r="AA718" s="977"/>
    </row>
    <row r="719" spans="1:37" ht="25.2" customHeight="1">
      <c r="A719" s="1023"/>
      <c r="B719" s="1024"/>
      <c r="C719" s="1024"/>
      <c r="D719" s="1024"/>
      <c r="E719" s="1024"/>
      <c r="F719" s="1024"/>
      <c r="G719" s="1024"/>
      <c r="H719" s="1026"/>
      <c r="I719" s="972" t="s">
        <v>3924</v>
      </c>
      <c r="J719" s="973"/>
      <c r="K719" s="973"/>
      <c r="L719" s="981"/>
      <c r="M719" s="981"/>
      <c r="N719" s="981"/>
      <c r="O719" s="981"/>
      <c r="P719" s="981"/>
      <c r="Q719" s="981"/>
      <c r="R719" s="981"/>
      <c r="S719" s="981"/>
      <c r="T719" s="981"/>
      <c r="U719" s="981"/>
      <c r="V719" s="981"/>
      <c r="W719" s="981"/>
      <c r="X719" s="981"/>
      <c r="Y719" s="981"/>
      <c r="Z719" s="981"/>
      <c r="AA719" s="981"/>
    </row>
    <row r="720" spans="1:37" ht="30" customHeight="1">
      <c r="A720" s="982" t="s">
        <v>3925</v>
      </c>
      <c r="B720" s="983"/>
      <c r="C720" s="983"/>
      <c r="D720" s="983"/>
      <c r="E720" s="983"/>
      <c r="F720" s="983"/>
      <c r="G720" s="983"/>
      <c r="H720" s="984"/>
      <c r="I720" s="444"/>
      <c r="J720" s="445"/>
      <c r="K720" s="446" t="s">
        <v>388</v>
      </c>
      <c r="L720" s="447"/>
      <c r="M720" s="448" t="s">
        <v>112</v>
      </c>
      <c r="N720" s="449"/>
      <c r="O720" s="450"/>
      <c r="U720" s="451"/>
      <c r="V720" s="451"/>
      <c r="W720" s="451"/>
      <c r="X720" s="451"/>
      <c r="Y720" s="451"/>
      <c r="Z720" s="451"/>
      <c r="AA720" s="452"/>
      <c r="AK720" s="240"/>
    </row>
    <row r="721" spans="1:37" ht="15" customHeight="1">
      <c r="A721" s="985"/>
      <c r="B721" s="986"/>
      <c r="C721" s="986"/>
      <c r="D721" s="986"/>
      <c r="E721" s="986"/>
      <c r="F721" s="986"/>
      <c r="G721" s="986"/>
      <c r="H721" s="987"/>
      <c r="I721" s="453" t="s">
        <v>3926</v>
      </c>
      <c r="J721" s="454"/>
      <c r="K721" s="454"/>
      <c r="L721" s="454"/>
      <c r="M721" s="454"/>
      <c r="N721" s="454"/>
      <c r="O721" s="454"/>
      <c r="P721" s="454"/>
      <c r="Q721" s="454"/>
      <c r="R721" s="449"/>
      <c r="S721" s="455"/>
      <c r="T721" s="456"/>
      <c r="U721" s="457"/>
      <c r="V721" s="458"/>
      <c r="W721" s="459" t="s">
        <v>388</v>
      </c>
      <c r="X721" s="460"/>
      <c r="Y721" s="461" t="s">
        <v>112</v>
      </c>
      <c r="Z721" s="461"/>
      <c r="AA721" s="462"/>
    </row>
    <row r="722" spans="1:37" ht="15" customHeight="1">
      <c r="A722" s="988"/>
      <c r="B722" s="989"/>
      <c r="C722" s="989"/>
      <c r="D722" s="989"/>
      <c r="E722" s="989"/>
      <c r="F722" s="989"/>
      <c r="G722" s="989"/>
      <c r="H722" s="990"/>
      <c r="I722" s="463" t="s">
        <v>3927</v>
      </c>
      <c r="J722" s="464"/>
      <c r="K722" s="464"/>
      <c r="L722" s="464"/>
      <c r="M722" s="464"/>
      <c r="N722" s="464"/>
      <c r="O722" s="464"/>
      <c r="P722" s="464"/>
      <c r="Q722" s="464"/>
      <c r="R722" s="465"/>
      <c r="S722" s="466"/>
      <c r="T722" s="467"/>
      <c r="U722" s="468"/>
      <c r="V722" s="469"/>
      <c r="W722" s="464" t="s">
        <v>388</v>
      </c>
      <c r="X722" s="470"/>
      <c r="Y722" s="466" t="s">
        <v>112</v>
      </c>
      <c r="Z722" s="466"/>
      <c r="AA722" s="471"/>
    </row>
    <row r="723" spans="1:37" ht="18" customHeight="1">
      <c r="A723" s="991" t="s">
        <v>3928</v>
      </c>
      <c r="B723" s="992"/>
      <c r="C723" s="992"/>
      <c r="D723" s="992"/>
      <c r="E723" s="992"/>
      <c r="F723" s="992"/>
      <c r="G723" s="992"/>
      <c r="H723" s="993"/>
      <c r="I723" s="472" t="s">
        <v>3783</v>
      </c>
      <c r="J723" s="473" t="s">
        <v>3929</v>
      </c>
      <c r="K723" s="474"/>
      <c r="L723" s="474"/>
      <c r="M723" s="474"/>
      <c r="N723" s="472" t="s">
        <v>3783</v>
      </c>
      <c r="O723" s="473" t="s">
        <v>3930</v>
      </c>
      <c r="P723" s="474"/>
      <c r="Q723" s="474"/>
      <c r="S723" s="461" t="s">
        <v>3935</v>
      </c>
      <c r="T723" s="472" t="s">
        <v>3783</v>
      </c>
      <c r="U723" s="461" t="s">
        <v>3936</v>
      </c>
      <c r="W723" s="473"/>
      <c r="X723" s="474"/>
      <c r="Y723" s="474"/>
      <c r="Z723" s="474"/>
      <c r="AA723" s="475"/>
      <c r="AG723" s="243"/>
    </row>
    <row r="724" spans="1:37" ht="15" customHeight="1">
      <c r="A724" s="994" t="s">
        <v>3931</v>
      </c>
      <c r="B724" s="995"/>
      <c r="C724" s="995"/>
      <c r="D724" s="995"/>
      <c r="E724" s="995"/>
      <c r="F724" s="995"/>
      <c r="G724" s="995"/>
      <c r="H724" s="996"/>
      <c r="I724" s="1000" t="s">
        <v>3932</v>
      </c>
      <c r="J724" s="1001"/>
      <c r="K724" s="1004"/>
      <c r="L724" s="1005"/>
      <c r="M724" s="1005"/>
      <c r="N724" s="1005"/>
      <c r="O724" s="1005"/>
      <c r="P724" s="1005"/>
      <c r="Q724" s="1006"/>
      <c r="R724" s="1006"/>
      <c r="S724" s="1006"/>
      <c r="T724" s="1007"/>
      <c r="U724" s="1008" t="s">
        <v>3933</v>
      </c>
      <c r="V724" s="1008"/>
      <c r="W724" s="1008"/>
      <c r="X724" s="1008"/>
      <c r="Y724" s="1008"/>
      <c r="Z724" s="1008"/>
      <c r="AA724" s="1009"/>
    </row>
    <row r="725" spans="1:37" ht="15" customHeight="1">
      <c r="A725" s="997"/>
      <c r="B725" s="998"/>
      <c r="C725" s="998"/>
      <c r="D725" s="998"/>
      <c r="E725" s="998"/>
      <c r="F725" s="998"/>
      <c r="G725" s="998"/>
      <c r="H725" s="999"/>
      <c r="I725" s="1002"/>
      <c r="J725" s="1003"/>
      <c r="K725" s="1004"/>
      <c r="L725" s="1005"/>
      <c r="M725" s="1005"/>
      <c r="N725" s="1005"/>
      <c r="O725" s="1005"/>
      <c r="P725" s="1005"/>
      <c r="Q725" s="1006"/>
      <c r="R725" s="1006"/>
      <c r="S725" s="1006"/>
      <c r="T725" s="1007"/>
      <c r="U725" s="1010"/>
      <c r="V725" s="1010"/>
      <c r="W725" s="1010"/>
      <c r="X725" s="1010"/>
      <c r="Y725" s="1010"/>
      <c r="Z725" s="1010"/>
      <c r="AA725" s="1011"/>
      <c r="AB725" s="241"/>
      <c r="AC725" s="241"/>
      <c r="AD725" s="241"/>
      <c r="AE725" s="241"/>
      <c r="AF725" s="241"/>
      <c r="AG725" s="241"/>
    </row>
    <row r="726" spans="1:37" ht="15" customHeight="1">
      <c r="A726" s="994" t="s">
        <v>3934</v>
      </c>
      <c r="B726" s="995"/>
      <c r="C726" s="995"/>
      <c r="D726" s="995"/>
      <c r="E726" s="995"/>
      <c r="F726" s="995"/>
      <c r="G726" s="995"/>
      <c r="H726" s="996"/>
      <c r="I726" s="968"/>
      <c r="J726" s="969"/>
      <c r="K726" s="1012"/>
      <c r="L726" s="1012" t="s">
        <v>12</v>
      </c>
      <c r="M726" s="1012"/>
      <c r="N726" s="1012" t="s">
        <v>11</v>
      </c>
      <c r="O726" s="1012"/>
      <c r="P726" s="1012" t="s">
        <v>227</v>
      </c>
      <c r="R726" s="476"/>
      <c r="S726" s="476"/>
      <c r="T726" s="476"/>
      <c r="U726" s="476"/>
      <c r="V726" s="476"/>
      <c r="W726" s="476"/>
      <c r="X726" s="476"/>
      <c r="Y726" s="476"/>
      <c r="Z726" s="476"/>
      <c r="AA726" s="477"/>
      <c r="AB726" s="241"/>
      <c r="AC726" s="241"/>
      <c r="AD726" s="241"/>
      <c r="AE726" s="241"/>
      <c r="AF726" s="241"/>
      <c r="AG726" s="241"/>
    </row>
    <row r="727" spans="1:37" ht="15" customHeight="1">
      <c r="A727" s="997"/>
      <c r="B727" s="998"/>
      <c r="C727" s="998"/>
      <c r="D727" s="998"/>
      <c r="E727" s="998"/>
      <c r="F727" s="998"/>
      <c r="G727" s="998"/>
      <c r="H727" s="999"/>
      <c r="I727" s="970"/>
      <c r="J727" s="971"/>
      <c r="K727" s="1013"/>
      <c r="L727" s="1013"/>
      <c r="M727" s="1013"/>
      <c r="N727" s="1013"/>
      <c r="O727" s="1013"/>
      <c r="P727" s="1013"/>
      <c r="Q727" s="481"/>
      <c r="R727" s="479"/>
      <c r="S727" s="479"/>
      <c r="T727" s="479"/>
      <c r="U727" s="479"/>
      <c r="V727" s="479"/>
      <c r="W727" s="479"/>
      <c r="X727" s="479"/>
      <c r="Y727" s="479"/>
      <c r="Z727" s="479"/>
      <c r="AA727" s="480"/>
      <c r="AB727" s="241"/>
      <c r="AC727" s="241"/>
      <c r="AD727" s="241"/>
      <c r="AE727" s="241"/>
      <c r="AF727" s="241"/>
      <c r="AG727" s="241"/>
    </row>
    <row r="728" spans="1:37" ht="20.100000000000001" customHeight="1">
      <c r="A728" s="482"/>
      <c r="B728" s="482"/>
      <c r="C728" s="482"/>
      <c r="D728" s="482"/>
      <c r="E728" s="482"/>
      <c r="F728" s="482"/>
      <c r="G728" s="482"/>
      <c r="H728" s="482"/>
      <c r="I728" s="482"/>
      <c r="J728" s="482"/>
      <c r="K728" s="482"/>
      <c r="L728" s="482"/>
      <c r="M728" s="482"/>
      <c r="N728" s="482"/>
      <c r="O728" s="482"/>
      <c r="P728" s="482"/>
      <c r="Q728" s="482"/>
      <c r="R728" s="482"/>
      <c r="S728" s="482"/>
      <c r="T728" s="482"/>
      <c r="U728" s="482"/>
      <c r="V728" s="482"/>
      <c r="W728" s="482"/>
      <c r="X728" s="478"/>
      <c r="Y728" s="478"/>
      <c r="Z728" s="478"/>
      <c r="AA728" s="478"/>
      <c r="AB728" s="241"/>
      <c r="AC728" s="241"/>
      <c r="AD728" s="241"/>
      <c r="AE728" s="241"/>
      <c r="AF728" s="241"/>
      <c r="AG728" s="241"/>
    </row>
    <row r="729" spans="1:37" ht="12.45" customHeight="1">
      <c r="A729" s="1014" t="s">
        <v>3917</v>
      </c>
      <c r="B729" s="1015"/>
      <c r="C729" s="1015"/>
      <c r="D729" s="1015"/>
      <c r="E729" s="1015"/>
      <c r="F729" s="1015"/>
      <c r="G729" s="1015"/>
      <c r="H729" s="1016"/>
      <c r="I729" s="1017"/>
      <c r="J729" s="1018"/>
      <c r="K729" s="1018"/>
      <c r="L729" s="1018"/>
      <c r="M729" s="1018"/>
      <c r="N729" s="1018"/>
      <c r="O729" s="1018"/>
      <c r="P729" s="1018"/>
      <c r="Q729" s="1018"/>
      <c r="R729" s="1018"/>
      <c r="S729" s="1018"/>
      <c r="T729" s="1018"/>
      <c r="U729" s="1018"/>
      <c r="V729" s="1018"/>
      <c r="W729" s="1018"/>
      <c r="X729" s="1018"/>
      <c r="Y729" s="1018"/>
      <c r="Z729" s="1018"/>
      <c r="AA729" s="1019"/>
    </row>
    <row r="730" spans="1:37" ht="22.5" customHeight="1">
      <c r="A730" s="1020" t="s">
        <v>8</v>
      </c>
      <c r="B730" s="1021"/>
      <c r="C730" s="1021"/>
      <c r="D730" s="1021"/>
      <c r="E730" s="1021"/>
      <c r="F730" s="1021"/>
      <c r="G730" s="1021"/>
      <c r="H730" s="1022"/>
      <c r="I730" s="1023"/>
      <c r="J730" s="1024"/>
      <c r="K730" s="1024"/>
      <c r="L730" s="1025"/>
      <c r="M730" s="1025"/>
      <c r="N730" s="1024"/>
      <c r="O730" s="1025"/>
      <c r="P730" s="1025"/>
      <c r="Q730" s="1024"/>
      <c r="R730" s="1024"/>
      <c r="S730" s="1024"/>
      <c r="T730" s="1024"/>
      <c r="U730" s="1024"/>
      <c r="V730" s="1024"/>
      <c r="W730" s="1024"/>
      <c r="X730" s="1024"/>
      <c r="Y730" s="1024"/>
      <c r="Z730" s="1024"/>
      <c r="AA730" s="1026"/>
      <c r="AC730" s="236">
        <v>44</v>
      </c>
    </row>
    <row r="731" spans="1:37" ht="25.2" customHeight="1">
      <c r="A731" s="1027" t="s">
        <v>23</v>
      </c>
      <c r="B731" s="1028"/>
      <c r="C731" s="1028"/>
      <c r="D731" s="1028"/>
      <c r="E731" s="1028"/>
      <c r="F731" s="1028"/>
      <c r="G731" s="1028"/>
      <c r="H731" s="1029"/>
      <c r="I731" s="972" t="s">
        <v>3918</v>
      </c>
      <c r="J731" s="973"/>
      <c r="K731" s="973"/>
      <c r="L731" s="975"/>
      <c r="M731" s="977"/>
      <c r="N731" s="239" t="s">
        <v>3919</v>
      </c>
      <c r="O731" s="975"/>
      <c r="P731" s="977"/>
      <c r="Q731" s="973"/>
      <c r="R731" s="973"/>
      <c r="S731" s="973"/>
      <c r="T731" s="973"/>
      <c r="U731" s="973"/>
      <c r="V731" s="973"/>
      <c r="W731" s="973"/>
      <c r="X731" s="973"/>
      <c r="Y731" s="973"/>
      <c r="Z731" s="973"/>
      <c r="AA731" s="974"/>
    </row>
    <row r="732" spans="1:37" ht="25.2" customHeight="1">
      <c r="A732" s="1030"/>
      <c r="B732" s="1025"/>
      <c r="C732" s="1025"/>
      <c r="D732" s="1025"/>
      <c r="E732" s="1025"/>
      <c r="F732" s="1025"/>
      <c r="G732" s="1025"/>
      <c r="H732" s="1031"/>
      <c r="I732" s="972" t="s">
        <v>3920</v>
      </c>
      <c r="J732" s="973"/>
      <c r="K732" s="973"/>
      <c r="L732" s="975"/>
      <c r="M732" s="976"/>
      <c r="N732" s="976"/>
      <c r="O732" s="976"/>
      <c r="P732" s="977"/>
      <c r="Q732" s="972" t="s">
        <v>3921</v>
      </c>
      <c r="R732" s="973"/>
      <c r="S732" s="974"/>
      <c r="T732" s="975"/>
      <c r="U732" s="976"/>
      <c r="V732" s="976"/>
      <c r="W732" s="976"/>
      <c r="X732" s="976"/>
      <c r="Y732" s="976"/>
      <c r="Z732" s="976"/>
      <c r="AA732" s="977"/>
    </row>
    <row r="733" spans="1:37" ht="25.2" customHeight="1">
      <c r="A733" s="1030"/>
      <c r="B733" s="1025"/>
      <c r="C733" s="1025"/>
      <c r="D733" s="1025"/>
      <c r="E733" s="1025"/>
      <c r="F733" s="1025"/>
      <c r="G733" s="1025"/>
      <c r="H733" s="1031"/>
      <c r="I733" s="972" t="s">
        <v>3922</v>
      </c>
      <c r="J733" s="973"/>
      <c r="K733" s="973"/>
      <c r="L733" s="978"/>
      <c r="M733" s="979"/>
      <c r="N733" s="979"/>
      <c r="O733" s="979"/>
      <c r="P733" s="980"/>
      <c r="Q733" s="972" t="s">
        <v>3923</v>
      </c>
      <c r="R733" s="973"/>
      <c r="S733" s="974"/>
      <c r="T733" s="975"/>
      <c r="U733" s="976"/>
      <c r="V733" s="976"/>
      <c r="W733" s="976"/>
      <c r="X733" s="976"/>
      <c r="Y733" s="976"/>
      <c r="Z733" s="976"/>
      <c r="AA733" s="977"/>
    </row>
    <row r="734" spans="1:37" ht="25.2" customHeight="1">
      <c r="A734" s="1023"/>
      <c r="B734" s="1024"/>
      <c r="C734" s="1024"/>
      <c r="D734" s="1024"/>
      <c r="E734" s="1024"/>
      <c r="F734" s="1024"/>
      <c r="G734" s="1024"/>
      <c r="H734" s="1026"/>
      <c r="I734" s="972" t="s">
        <v>3924</v>
      </c>
      <c r="J734" s="973"/>
      <c r="K734" s="973"/>
      <c r="L734" s="981"/>
      <c r="M734" s="981"/>
      <c r="N734" s="981"/>
      <c r="O734" s="981"/>
      <c r="P734" s="981"/>
      <c r="Q734" s="981"/>
      <c r="R734" s="981"/>
      <c r="S734" s="981"/>
      <c r="T734" s="981"/>
      <c r="U734" s="981"/>
      <c r="V734" s="981"/>
      <c r="W734" s="981"/>
      <c r="X734" s="981"/>
      <c r="Y734" s="981"/>
      <c r="Z734" s="981"/>
      <c r="AA734" s="981"/>
    </row>
    <row r="735" spans="1:37" ht="30" customHeight="1">
      <c r="A735" s="982" t="s">
        <v>3925</v>
      </c>
      <c r="B735" s="983"/>
      <c r="C735" s="983"/>
      <c r="D735" s="983"/>
      <c r="E735" s="983"/>
      <c r="F735" s="983"/>
      <c r="G735" s="983"/>
      <c r="H735" s="984"/>
      <c r="I735" s="444"/>
      <c r="J735" s="445"/>
      <c r="K735" s="446" t="s">
        <v>388</v>
      </c>
      <c r="L735" s="447"/>
      <c r="M735" s="448" t="s">
        <v>112</v>
      </c>
      <c r="N735" s="449"/>
      <c r="O735" s="450"/>
      <c r="U735" s="451"/>
      <c r="V735" s="451"/>
      <c r="W735" s="451"/>
      <c r="X735" s="451"/>
      <c r="Y735" s="451"/>
      <c r="Z735" s="451"/>
      <c r="AA735" s="452"/>
      <c r="AK735" s="240"/>
    </row>
    <row r="736" spans="1:37" ht="15" customHeight="1">
      <c r="A736" s="985"/>
      <c r="B736" s="986"/>
      <c r="C736" s="986"/>
      <c r="D736" s="986"/>
      <c r="E736" s="986"/>
      <c r="F736" s="986"/>
      <c r="G736" s="986"/>
      <c r="H736" s="987"/>
      <c r="I736" s="453" t="s">
        <v>3926</v>
      </c>
      <c r="J736" s="454"/>
      <c r="K736" s="454"/>
      <c r="L736" s="454"/>
      <c r="M736" s="454"/>
      <c r="N736" s="454"/>
      <c r="O736" s="454"/>
      <c r="P736" s="454"/>
      <c r="Q736" s="454"/>
      <c r="R736" s="449"/>
      <c r="S736" s="455"/>
      <c r="T736" s="456"/>
      <c r="U736" s="457"/>
      <c r="V736" s="458"/>
      <c r="W736" s="459" t="s">
        <v>388</v>
      </c>
      <c r="X736" s="460"/>
      <c r="Y736" s="461" t="s">
        <v>112</v>
      </c>
      <c r="Z736" s="461"/>
      <c r="AA736" s="462"/>
    </row>
    <row r="737" spans="1:33" ht="15" customHeight="1">
      <c r="A737" s="988"/>
      <c r="B737" s="989"/>
      <c r="C737" s="989"/>
      <c r="D737" s="989"/>
      <c r="E737" s="989"/>
      <c r="F737" s="989"/>
      <c r="G737" s="989"/>
      <c r="H737" s="990"/>
      <c r="I737" s="463" t="s">
        <v>3927</v>
      </c>
      <c r="J737" s="464"/>
      <c r="K737" s="464"/>
      <c r="L737" s="464"/>
      <c r="M737" s="464"/>
      <c r="N737" s="464"/>
      <c r="O737" s="464"/>
      <c r="P737" s="464"/>
      <c r="Q737" s="464"/>
      <c r="R737" s="465"/>
      <c r="S737" s="466"/>
      <c r="T737" s="467"/>
      <c r="U737" s="468"/>
      <c r="V737" s="469"/>
      <c r="W737" s="464" t="s">
        <v>388</v>
      </c>
      <c r="X737" s="470"/>
      <c r="Y737" s="466" t="s">
        <v>112</v>
      </c>
      <c r="Z737" s="466"/>
      <c r="AA737" s="471"/>
    </row>
    <row r="738" spans="1:33" ht="18" customHeight="1">
      <c r="A738" s="991" t="s">
        <v>3928</v>
      </c>
      <c r="B738" s="992"/>
      <c r="C738" s="992"/>
      <c r="D738" s="992"/>
      <c r="E738" s="992"/>
      <c r="F738" s="992"/>
      <c r="G738" s="992"/>
      <c r="H738" s="993"/>
      <c r="I738" s="472" t="s">
        <v>3783</v>
      </c>
      <c r="J738" s="473" t="s">
        <v>3929</v>
      </c>
      <c r="K738" s="474"/>
      <c r="L738" s="474"/>
      <c r="M738" s="474"/>
      <c r="N738" s="472" t="s">
        <v>3783</v>
      </c>
      <c r="O738" s="473" t="s">
        <v>3930</v>
      </c>
      <c r="P738" s="474"/>
      <c r="Q738" s="474"/>
      <c r="S738" s="461" t="s">
        <v>3935</v>
      </c>
      <c r="T738" s="472" t="s">
        <v>3783</v>
      </c>
      <c r="U738" s="461" t="s">
        <v>3936</v>
      </c>
      <c r="W738" s="473"/>
      <c r="X738" s="474"/>
      <c r="Y738" s="474"/>
      <c r="Z738" s="474"/>
      <c r="AA738" s="475"/>
      <c r="AG738" s="243"/>
    </row>
    <row r="739" spans="1:33" ht="15" customHeight="1">
      <c r="A739" s="994" t="s">
        <v>3931</v>
      </c>
      <c r="B739" s="995"/>
      <c r="C739" s="995"/>
      <c r="D739" s="995"/>
      <c r="E739" s="995"/>
      <c r="F739" s="995"/>
      <c r="G739" s="995"/>
      <c r="H739" s="996"/>
      <c r="I739" s="1000" t="s">
        <v>3932</v>
      </c>
      <c r="J739" s="1001"/>
      <c r="K739" s="1004"/>
      <c r="L739" s="1005"/>
      <c r="M739" s="1005"/>
      <c r="N739" s="1005"/>
      <c r="O739" s="1005"/>
      <c r="P739" s="1005"/>
      <c r="Q739" s="1006"/>
      <c r="R739" s="1006"/>
      <c r="S739" s="1006"/>
      <c r="T739" s="1007"/>
      <c r="U739" s="1008" t="s">
        <v>3933</v>
      </c>
      <c r="V739" s="1008"/>
      <c r="W739" s="1008"/>
      <c r="X739" s="1008"/>
      <c r="Y739" s="1008"/>
      <c r="Z739" s="1008"/>
      <c r="AA739" s="1009"/>
    </row>
    <row r="740" spans="1:33" ht="15" customHeight="1">
      <c r="A740" s="997"/>
      <c r="B740" s="998"/>
      <c r="C740" s="998"/>
      <c r="D740" s="998"/>
      <c r="E740" s="998"/>
      <c r="F740" s="998"/>
      <c r="G740" s="998"/>
      <c r="H740" s="999"/>
      <c r="I740" s="1002"/>
      <c r="J740" s="1003"/>
      <c r="K740" s="1004"/>
      <c r="L740" s="1005"/>
      <c r="M740" s="1005"/>
      <c r="N740" s="1005"/>
      <c r="O740" s="1005"/>
      <c r="P740" s="1005"/>
      <c r="Q740" s="1006"/>
      <c r="R740" s="1006"/>
      <c r="S740" s="1006"/>
      <c r="T740" s="1007"/>
      <c r="U740" s="1010"/>
      <c r="V740" s="1010"/>
      <c r="W740" s="1010"/>
      <c r="X740" s="1010"/>
      <c r="Y740" s="1010"/>
      <c r="Z740" s="1010"/>
      <c r="AA740" s="1011"/>
      <c r="AB740" s="241"/>
      <c r="AC740" s="241"/>
      <c r="AD740" s="241"/>
      <c r="AE740" s="241"/>
      <c r="AF740" s="241"/>
      <c r="AG740" s="241"/>
    </row>
    <row r="741" spans="1:33" ht="15" customHeight="1">
      <c r="A741" s="994" t="s">
        <v>3934</v>
      </c>
      <c r="B741" s="995"/>
      <c r="C741" s="995"/>
      <c r="D741" s="995"/>
      <c r="E741" s="995"/>
      <c r="F741" s="995"/>
      <c r="G741" s="995"/>
      <c r="H741" s="996"/>
      <c r="I741" s="968"/>
      <c r="J741" s="969"/>
      <c r="K741" s="1012"/>
      <c r="L741" s="1012" t="s">
        <v>12</v>
      </c>
      <c r="M741" s="1012"/>
      <c r="N741" s="1012" t="s">
        <v>11</v>
      </c>
      <c r="O741" s="1012"/>
      <c r="P741" s="1012" t="s">
        <v>227</v>
      </c>
      <c r="R741" s="476"/>
      <c r="S741" s="476"/>
      <c r="T741" s="476"/>
      <c r="U741" s="476"/>
      <c r="V741" s="476"/>
      <c r="W741" s="476"/>
      <c r="X741" s="476"/>
      <c r="Y741" s="476"/>
      <c r="Z741" s="476"/>
      <c r="AA741" s="477"/>
      <c r="AB741" s="241"/>
      <c r="AC741" s="241"/>
      <c r="AD741" s="241"/>
      <c r="AE741" s="241"/>
      <c r="AF741" s="241"/>
      <c r="AG741" s="241"/>
    </row>
    <row r="742" spans="1:33" ht="15" customHeight="1">
      <c r="A742" s="997"/>
      <c r="B742" s="998"/>
      <c r="C742" s="998"/>
      <c r="D742" s="998"/>
      <c r="E742" s="998"/>
      <c r="F742" s="998"/>
      <c r="G742" s="998"/>
      <c r="H742" s="999"/>
      <c r="I742" s="970"/>
      <c r="J742" s="971"/>
      <c r="K742" s="1013"/>
      <c r="L742" s="1013"/>
      <c r="M742" s="1013"/>
      <c r="N742" s="1013"/>
      <c r="O742" s="1013"/>
      <c r="P742" s="1013"/>
      <c r="Q742" s="481"/>
      <c r="R742" s="479"/>
      <c r="S742" s="479"/>
      <c r="T742" s="479"/>
      <c r="U742" s="479"/>
      <c r="V742" s="479"/>
      <c r="W742" s="479"/>
      <c r="X742" s="479"/>
      <c r="Y742" s="479"/>
      <c r="Z742" s="479"/>
      <c r="AA742" s="480"/>
      <c r="AB742" s="241"/>
      <c r="AC742" s="241"/>
      <c r="AD742" s="241"/>
      <c r="AE742" s="241"/>
      <c r="AF742" s="241"/>
      <c r="AG742" s="241"/>
    </row>
    <row r="743" spans="1:33" ht="20.100000000000001" customHeight="1">
      <c r="A743" s="482"/>
      <c r="B743" s="482"/>
      <c r="C743" s="482"/>
      <c r="D743" s="482"/>
      <c r="E743" s="482"/>
      <c r="F743" s="482"/>
      <c r="G743" s="482"/>
      <c r="H743" s="482"/>
      <c r="I743" s="482"/>
      <c r="J743" s="482"/>
      <c r="K743" s="482"/>
      <c r="L743" s="482"/>
      <c r="M743" s="482"/>
      <c r="N743" s="482"/>
      <c r="O743" s="482"/>
      <c r="P743" s="482"/>
      <c r="Q743" s="482"/>
      <c r="R743" s="482"/>
      <c r="S743" s="482"/>
      <c r="T743" s="482"/>
      <c r="U743" s="482"/>
      <c r="V743" s="482"/>
      <c r="W743" s="482"/>
      <c r="X743" s="482"/>
      <c r="Y743" s="482"/>
      <c r="Z743" s="482"/>
      <c r="AA743" s="482"/>
      <c r="AB743" s="241"/>
      <c r="AC743" s="241"/>
      <c r="AD743" s="241"/>
      <c r="AE743" s="241"/>
      <c r="AF743" s="241"/>
      <c r="AG743" s="241"/>
    </row>
    <row r="744" spans="1:33" ht="18" customHeight="1">
      <c r="B744" s="437" t="s">
        <v>3937</v>
      </c>
      <c r="C744" s="243" t="s">
        <v>16092</v>
      </c>
      <c r="E744" s="243"/>
      <c r="F744" s="243"/>
      <c r="G744" s="243"/>
      <c r="H744" s="243"/>
      <c r="I744" s="483"/>
      <c r="J744" s="483"/>
      <c r="K744" s="483"/>
      <c r="L744" s="483"/>
      <c r="M744" s="483"/>
      <c r="N744" s="483"/>
      <c r="O744" s="483"/>
      <c r="P744" s="483"/>
      <c r="Q744" s="483"/>
      <c r="R744" s="484"/>
      <c r="S744" s="483"/>
      <c r="T744" s="483"/>
      <c r="U744" s="483"/>
      <c r="V744" s="483"/>
      <c r="W744" s="243"/>
      <c r="X744" s="243"/>
      <c r="Y744" s="243"/>
      <c r="Z744" s="243"/>
      <c r="AA744" s="243"/>
      <c r="AB744" s="243"/>
      <c r="AE744" s="244"/>
    </row>
    <row r="745" spans="1:33" ht="30" customHeight="1">
      <c r="B745" s="485" t="s">
        <v>3938</v>
      </c>
      <c r="C745" s="1032" t="s">
        <v>16093</v>
      </c>
      <c r="D745" s="1032"/>
      <c r="E745" s="1032"/>
      <c r="F745" s="1032"/>
      <c r="G745" s="1032"/>
      <c r="H745" s="1032"/>
      <c r="I745" s="1032"/>
      <c r="J745" s="1032"/>
      <c r="K745" s="1032"/>
      <c r="L745" s="1032"/>
      <c r="M745" s="1032"/>
      <c r="N745" s="1032"/>
      <c r="O745" s="1032"/>
      <c r="P745" s="1032"/>
      <c r="Q745" s="1032"/>
      <c r="R745" s="1032"/>
      <c r="S745" s="1032"/>
      <c r="T745" s="1032"/>
      <c r="U745" s="1032"/>
      <c r="V745" s="1032"/>
      <c r="W745" s="1032"/>
      <c r="X745" s="1032"/>
      <c r="Y745" s="1032"/>
      <c r="Z745" s="1032"/>
      <c r="AA745" s="1032"/>
      <c r="AE745" s="244"/>
    </row>
    <row r="746" spans="1:33" ht="7.95" customHeight="1">
      <c r="D746" s="486"/>
      <c r="E746" s="486"/>
      <c r="F746" s="486"/>
      <c r="G746" s="486"/>
      <c r="H746" s="486"/>
      <c r="I746" s="486"/>
      <c r="J746" s="486"/>
      <c r="K746" s="486"/>
      <c r="L746" s="486"/>
      <c r="M746" s="486"/>
      <c r="N746" s="486"/>
      <c r="O746" s="486"/>
      <c r="P746" s="486"/>
      <c r="Q746" s="486"/>
      <c r="R746" s="486"/>
      <c r="S746" s="486"/>
      <c r="T746" s="486"/>
      <c r="U746" s="486"/>
      <c r="V746" s="486"/>
      <c r="W746" s="486"/>
      <c r="X746" s="486"/>
      <c r="Y746" s="486"/>
      <c r="Z746" s="486"/>
      <c r="AA746" s="486"/>
    </row>
    <row r="747" spans="1:33" ht="25.35" customHeight="1">
      <c r="A747" s="441" t="s">
        <v>3939</v>
      </c>
      <c r="H747" s="442"/>
      <c r="I747" s="442"/>
      <c r="V747" s="442"/>
      <c r="W747" s="442"/>
      <c r="X747" s="442"/>
      <c r="Y747" s="442"/>
      <c r="Z747" s="442"/>
      <c r="AA747" s="442"/>
    </row>
    <row r="748" spans="1:33" ht="12.45" customHeight="1">
      <c r="A748" s="1014" t="s">
        <v>3917</v>
      </c>
      <c r="B748" s="1015"/>
      <c r="C748" s="1015"/>
      <c r="D748" s="1015"/>
      <c r="E748" s="1015"/>
      <c r="F748" s="1015"/>
      <c r="G748" s="1015"/>
      <c r="H748" s="1016"/>
      <c r="I748" s="1017"/>
      <c r="J748" s="1018"/>
      <c r="K748" s="1018"/>
      <c r="L748" s="1018"/>
      <c r="M748" s="1018"/>
      <c r="N748" s="1018"/>
      <c r="O748" s="1018"/>
      <c r="P748" s="1018"/>
      <c r="Q748" s="1018"/>
      <c r="R748" s="1018"/>
      <c r="S748" s="1018"/>
      <c r="T748" s="1018"/>
      <c r="U748" s="1018"/>
      <c r="V748" s="1018"/>
      <c r="W748" s="1018"/>
      <c r="X748" s="1018"/>
      <c r="Y748" s="1018"/>
      <c r="Z748" s="1018"/>
      <c r="AA748" s="1019"/>
    </row>
    <row r="749" spans="1:33" ht="22.5" customHeight="1">
      <c r="A749" s="1020" t="s">
        <v>8</v>
      </c>
      <c r="B749" s="1021"/>
      <c r="C749" s="1021"/>
      <c r="D749" s="1021"/>
      <c r="E749" s="1021"/>
      <c r="F749" s="1021"/>
      <c r="G749" s="1021"/>
      <c r="H749" s="1022"/>
      <c r="I749" s="1023"/>
      <c r="J749" s="1024"/>
      <c r="K749" s="1024"/>
      <c r="L749" s="1025"/>
      <c r="M749" s="1025"/>
      <c r="N749" s="1024"/>
      <c r="O749" s="1025"/>
      <c r="P749" s="1025"/>
      <c r="Q749" s="1024"/>
      <c r="R749" s="1024"/>
      <c r="S749" s="1024"/>
      <c r="T749" s="1024"/>
      <c r="U749" s="1024"/>
      <c r="V749" s="1024"/>
      <c r="W749" s="1024"/>
      <c r="X749" s="1024"/>
      <c r="Y749" s="1024"/>
      <c r="Z749" s="1024"/>
      <c r="AA749" s="1026"/>
      <c r="AC749" s="236">
        <v>45</v>
      </c>
    </row>
    <row r="750" spans="1:33" ht="25.2" customHeight="1">
      <c r="A750" s="1027" t="s">
        <v>23</v>
      </c>
      <c r="B750" s="1028"/>
      <c r="C750" s="1028"/>
      <c r="D750" s="1028"/>
      <c r="E750" s="1028"/>
      <c r="F750" s="1028"/>
      <c r="G750" s="1028"/>
      <c r="H750" s="1029"/>
      <c r="I750" s="972" t="s">
        <v>3918</v>
      </c>
      <c r="J750" s="973"/>
      <c r="K750" s="973"/>
      <c r="L750" s="975"/>
      <c r="M750" s="977"/>
      <c r="N750" s="239" t="s">
        <v>3919</v>
      </c>
      <c r="O750" s="975"/>
      <c r="P750" s="977"/>
      <c r="Q750" s="973"/>
      <c r="R750" s="973"/>
      <c r="S750" s="973"/>
      <c r="T750" s="973"/>
      <c r="U750" s="973"/>
      <c r="V750" s="973"/>
      <c r="W750" s="973"/>
      <c r="X750" s="973"/>
      <c r="Y750" s="973"/>
      <c r="Z750" s="973"/>
      <c r="AA750" s="974"/>
    </row>
    <row r="751" spans="1:33" ht="25.2" customHeight="1">
      <c r="A751" s="1030"/>
      <c r="B751" s="1025"/>
      <c r="C751" s="1025"/>
      <c r="D751" s="1025"/>
      <c r="E751" s="1025"/>
      <c r="F751" s="1025"/>
      <c r="G751" s="1025"/>
      <c r="H751" s="1031"/>
      <c r="I751" s="972" t="s">
        <v>3920</v>
      </c>
      <c r="J751" s="973"/>
      <c r="K751" s="973"/>
      <c r="L751" s="975"/>
      <c r="M751" s="976"/>
      <c r="N751" s="976"/>
      <c r="O751" s="976"/>
      <c r="P751" s="977"/>
      <c r="Q751" s="972" t="s">
        <v>3921</v>
      </c>
      <c r="R751" s="973"/>
      <c r="S751" s="974"/>
      <c r="T751" s="975"/>
      <c r="U751" s="976"/>
      <c r="V751" s="976"/>
      <c r="W751" s="976"/>
      <c r="X751" s="976"/>
      <c r="Y751" s="976"/>
      <c r="Z751" s="976"/>
      <c r="AA751" s="977"/>
    </row>
    <row r="752" spans="1:33" ht="25.2" customHeight="1">
      <c r="A752" s="1030"/>
      <c r="B752" s="1025"/>
      <c r="C752" s="1025"/>
      <c r="D752" s="1025"/>
      <c r="E752" s="1025"/>
      <c r="F752" s="1025"/>
      <c r="G752" s="1025"/>
      <c r="H752" s="1031"/>
      <c r="I752" s="972" t="s">
        <v>3922</v>
      </c>
      <c r="J752" s="973"/>
      <c r="K752" s="973"/>
      <c r="L752" s="978"/>
      <c r="M752" s="979"/>
      <c r="N752" s="979"/>
      <c r="O752" s="979"/>
      <c r="P752" s="980"/>
      <c r="Q752" s="972" t="s">
        <v>3923</v>
      </c>
      <c r="R752" s="973"/>
      <c r="S752" s="974"/>
      <c r="T752" s="975"/>
      <c r="U752" s="976"/>
      <c r="V752" s="976"/>
      <c r="W752" s="976"/>
      <c r="X752" s="976"/>
      <c r="Y752" s="976"/>
      <c r="Z752" s="976"/>
      <c r="AA752" s="977"/>
    </row>
    <row r="753" spans="1:37" ht="25.2" customHeight="1">
      <c r="A753" s="1023"/>
      <c r="B753" s="1024"/>
      <c r="C753" s="1024"/>
      <c r="D753" s="1024"/>
      <c r="E753" s="1024"/>
      <c r="F753" s="1024"/>
      <c r="G753" s="1024"/>
      <c r="H753" s="1026"/>
      <c r="I753" s="972" t="s">
        <v>3924</v>
      </c>
      <c r="J753" s="973"/>
      <c r="K753" s="973"/>
      <c r="L753" s="981"/>
      <c r="M753" s="981"/>
      <c r="N753" s="981"/>
      <c r="O753" s="981"/>
      <c r="P753" s="981"/>
      <c r="Q753" s="981"/>
      <c r="R753" s="981"/>
      <c r="S753" s="981"/>
      <c r="T753" s="981"/>
      <c r="U753" s="981"/>
      <c r="V753" s="981"/>
      <c r="W753" s="981"/>
      <c r="X753" s="981"/>
      <c r="Y753" s="981"/>
      <c r="Z753" s="981"/>
      <c r="AA753" s="981"/>
    </row>
    <row r="754" spans="1:37" ht="30" customHeight="1">
      <c r="A754" s="982" t="s">
        <v>3925</v>
      </c>
      <c r="B754" s="983"/>
      <c r="C754" s="983"/>
      <c r="D754" s="983"/>
      <c r="E754" s="983"/>
      <c r="F754" s="983"/>
      <c r="G754" s="983"/>
      <c r="H754" s="984"/>
      <c r="I754" s="444"/>
      <c r="J754" s="445"/>
      <c r="K754" s="446" t="s">
        <v>388</v>
      </c>
      <c r="L754" s="447"/>
      <c r="M754" s="448" t="s">
        <v>112</v>
      </c>
      <c r="N754" s="449"/>
      <c r="O754" s="450"/>
      <c r="U754" s="451"/>
      <c r="V754" s="451"/>
      <c r="W754" s="451"/>
      <c r="X754" s="451"/>
      <c r="Y754" s="451"/>
      <c r="Z754" s="451"/>
      <c r="AA754" s="452"/>
      <c r="AK754" s="240"/>
    </row>
    <row r="755" spans="1:37" ht="15" customHeight="1">
      <c r="A755" s="985"/>
      <c r="B755" s="986"/>
      <c r="C755" s="986"/>
      <c r="D755" s="986"/>
      <c r="E755" s="986"/>
      <c r="F755" s="986"/>
      <c r="G755" s="986"/>
      <c r="H755" s="987"/>
      <c r="I755" s="453" t="s">
        <v>3926</v>
      </c>
      <c r="J755" s="454"/>
      <c r="K755" s="454"/>
      <c r="L755" s="454"/>
      <c r="M755" s="454"/>
      <c r="N755" s="454"/>
      <c r="O755" s="454"/>
      <c r="P755" s="454"/>
      <c r="Q755" s="454"/>
      <c r="R755" s="449"/>
      <c r="S755" s="455"/>
      <c r="T755" s="456"/>
      <c r="U755" s="457"/>
      <c r="V755" s="458"/>
      <c r="W755" s="459" t="s">
        <v>388</v>
      </c>
      <c r="X755" s="460"/>
      <c r="Y755" s="461" t="s">
        <v>112</v>
      </c>
      <c r="Z755" s="461"/>
      <c r="AA755" s="462"/>
    </row>
    <row r="756" spans="1:37" ht="15" customHeight="1">
      <c r="A756" s="988"/>
      <c r="B756" s="989"/>
      <c r="C756" s="989"/>
      <c r="D756" s="989"/>
      <c r="E756" s="989"/>
      <c r="F756" s="989"/>
      <c r="G756" s="989"/>
      <c r="H756" s="990"/>
      <c r="I756" s="463" t="s">
        <v>3927</v>
      </c>
      <c r="J756" s="464"/>
      <c r="K756" s="464"/>
      <c r="L756" s="464"/>
      <c r="M756" s="464"/>
      <c r="N756" s="464"/>
      <c r="O756" s="464"/>
      <c r="P756" s="464"/>
      <c r="Q756" s="464"/>
      <c r="R756" s="465"/>
      <c r="S756" s="466"/>
      <c r="T756" s="467"/>
      <c r="U756" s="468"/>
      <c r="V756" s="469"/>
      <c r="W756" s="464" t="s">
        <v>388</v>
      </c>
      <c r="X756" s="470"/>
      <c r="Y756" s="466" t="s">
        <v>112</v>
      </c>
      <c r="Z756" s="466"/>
      <c r="AA756" s="471"/>
    </row>
    <row r="757" spans="1:37" ht="18" customHeight="1">
      <c r="A757" s="991" t="s">
        <v>3928</v>
      </c>
      <c r="B757" s="992"/>
      <c r="C757" s="992"/>
      <c r="D757" s="992"/>
      <c r="E757" s="992"/>
      <c r="F757" s="992"/>
      <c r="G757" s="992"/>
      <c r="H757" s="993"/>
      <c r="I757" s="472" t="s">
        <v>3783</v>
      </c>
      <c r="J757" s="473" t="s">
        <v>3929</v>
      </c>
      <c r="K757" s="474"/>
      <c r="L757" s="474"/>
      <c r="M757" s="474"/>
      <c r="N757" s="472" t="s">
        <v>3783</v>
      </c>
      <c r="O757" s="473" t="s">
        <v>3930</v>
      </c>
      <c r="P757" s="474"/>
      <c r="Q757" s="474"/>
      <c r="S757" s="461" t="s">
        <v>3935</v>
      </c>
      <c r="T757" s="472" t="s">
        <v>3783</v>
      </c>
      <c r="U757" s="461" t="s">
        <v>3936</v>
      </c>
      <c r="W757" s="473"/>
      <c r="X757" s="474"/>
      <c r="Y757" s="474"/>
      <c r="Z757" s="474"/>
      <c r="AA757" s="475"/>
      <c r="AG757" s="243"/>
    </row>
    <row r="758" spans="1:37" ht="15" customHeight="1">
      <c r="A758" s="994" t="s">
        <v>3931</v>
      </c>
      <c r="B758" s="995"/>
      <c r="C758" s="995"/>
      <c r="D758" s="995"/>
      <c r="E758" s="995"/>
      <c r="F758" s="995"/>
      <c r="G758" s="995"/>
      <c r="H758" s="996"/>
      <c r="I758" s="1000" t="s">
        <v>3932</v>
      </c>
      <c r="J758" s="1001"/>
      <c r="K758" s="1004"/>
      <c r="L758" s="1005"/>
      <c r="M758" s="1005"/>
      <c r="N758" s="1005"/>
      <c r="O758" s="1005"/>
      <c r="P758" s="1005"/>
      <c r="Q758" s="1006"/>
      <c r="R758" s="1006"/>
      <c r="S758" s="1006"/>
      <c r="T758" s="1007"/>
      <c r="U758" s="1008" t="s">
        <v>3933</v>
      </c>
      <c r="V758" s="1008"/>
      <c r="W758" s="1008"/>
      <c r="X758" s="1008"/>
      <c r="Y758" s="1008"/>
      <c r="Z758" s="1008"/>
      <c r="AA758" s="1009"/>
    </row>
    <row r="759" spans="1:37" ht="15" customHeight="1">
      <c r="A759" s="997"/>
      <c r="B759" s="998"/>
      <c r="C759" s="998"/>
      <c r="D759" s="998"/>
      <c r="E759" s="998"/>
      <c r="F759" s="998"/>
      <c r="G759" s="998"/>
      <c r="H759" s="999"/>
      <c r="I759" s="1002"/>
      <c r="J759" s="1003"/>
      <c r="K759" s="1004"/>
      <c r="L759" s="1005"/>
      <c r="M759" s="1005"/>
      <c r="N759" s="1005"/>
      <c r="O759" s="1005"/>
      <c r="P759" s="1005"/>
      <c r="Q759" s="1006"/>
      <c r="R759" s="1006"/>
      <c r="S759" s="1006"/>
      <c r="T759" s="1007"/>
      <c r="U759" s="1010"/>
      <c r="V759" s="1010"/>
      <c r="W759" s="1010"/>
      <c r="X759" s="1010"/>
      <c r="Y759" s="1010"/>
      <c r="Z759" s="1010"/>
      <c r="AA759" s="1011"/>
      <c r="AB759" s="241"/>
      <c r="AC759" s="241"/>
      <c r="AD759" s="241"/>
      <c r="AE759" s="241"/>
      <c r="AF759" s="241"/>
      <c r="AG759" s="241"/>
    </row>
    <row r="760" spans="1:37" ht="15" customHeight="1">
      <c r="A760" s="994" t="s">
        <v>3934</v>
      </c>
      <c r="B760" s="995"/>
      <c r="C760" s="995"/>
      <c r="D760" s="995"/>
      <c r="E760" s="995"/>
      <c r="F760" s="995"/>
      <c r="G760" s="995"/>
      <c r="H760" s="996"/>
      <c r="I760" s="968"/>
      <c r="J760" s="969"/>
      <c r="K760" s="1012"/>
      <c r="L760" s="1012" t="s">
        <v>12</v>
      </c>
      <c r="M760" s="1012"/>
      <c r="N760" s="1012" t="s">
        <v>11</v>
      </c>
      <c r="O760" s="1012"/>
      <c r="P760" s="1012" t="s">
        <v>227</v>
      </c>
      <c r="R760" s="476"/>
      <c r="S760" s="476"/>
      <c r="T760" s="476"/>
      <c r="U760" s="476"/>
      <c r="V760" s="476"/>
      <c r="W760" s="476"/>
      <c r="X760" s="476"/>
      <c r="Y760" s="476"/>
      <c r="Z760" s="476"/>
      <c r="AA760" s="477"/>
      <c r="AB760" s="241"/>
      <c r="AC760" s="241"/>
      <c r="AD760" s="241"/>
      <c r="AE760" s="241"/>
      <c r="AF760" s="241"/>
      <c r="AG760" s="241"/>
    </row>
    <row r="761" spans="1:37" ht="15" customHeight="1">
      <c r="A761" s="997"/>
      <c r="B761" s="998"/>
      <c r="C761" s="998"/>
      <c r="D761" s="998"/>
      <c r="E761" s="998"/>
      <c r="F761" s="998"/>
      <c r="G761" s="998"/>
      <c r="H761" s="999"/>
      <c r="I761" s="970"/>
      <c r="J761" s="971"/>
      <c r="K761" s="1013"/>
      <c r="L761" s="1013"/>
      <c r="M761" s="1013"/>
      <c r="N761" s="1013"/>
      <c r="O761" s="1013"/>
      <c r="P761" s="1013"/>
      <c r="Q761" s="481"/>
      <c r="R761" s="479"/>
      <c r="S761" s="479"/>
      <c r="T761" s="479"/>
      <c r="U761" s="479"/>
      <c r="V761" s="479"/>
      <c r="W761" s="479"/>
      <c r="X761" s="479"/>
      <c r="Y761" s="479"/>
      <c r="Z761" s="479"/>
      <c r="AA761" s="480"/>
      <c r="AB761" s="241"/>
      <c r="AC761" s="241"/>
      <c r="AD761" s="241"/>
      <c r="AE761" s="241"/>
      <c r="AF761" s="241"/>
      <c r="AG761" s="241"/>
    </row>
    <row r="762" spans="1:37" ht="20.100000000000001" customHeight="1">
      <c r="A762" s="482"/>
      <c r="B762" s="482"/>
      <c r="C762" s="482"/>
      <c r="D762" s="482"/>
      <c r="E762" s="482"/>
      <c r="F762" s="482"/>
      <c r="G762" s="482"/>
      <c r="H762" s="482"/>
      <c r="I762" s="482"/>
      <c r="J762" s="482"/>
      <c r="K762" s="482"/>
      <c r="L762" s="482"/>
      <c r="M762" s="482"/>
      <c r="N762" s="482"/>
      <c r="O762" s="482"/>
      <c r="P762" s="482"/>
      <c r="Q762" s="482"/>
      <c r="R762" s="482"/>
      <c r="S762" s="482"/>
      <c r="T762" s="482"/>
      <c r="U762" s="482"/>
      <c r="V762" s="482"/>
      <c r="W762" s="482"/>
      <c r="X762" s="478"/>
      <c r="Y762" s="478"/>
      <c r="Z762" s="478"/>
      <c r="AA762" s="478"/>
      <c r="AB762" s="241"/>
      <c r="AC762" s="241"/>
      <c r="AD762" s="241"/>
      <c r="AE762" s="241"/>
      <c r="AF762" s="241"/>
      <c r="AG762" s="241"/>
    </row>
    <row r="763" spans="1:37" ht="12.45" customHeight="1">
      <c r="A763" s="1014" t="s">
        <v>3917</v>
      </c>
      <c r="B763" s="1015"/>
      <c r="C763" s="1015"/>
      <c r="D763" s="1015"/>
      <c r="E763" s="1015"/>
      <c r="F763" s="1015"/>
      <c r="G763" s="1015"/>
      <c r="H763" s="1016"/>
      <c r="I763" s="1017"/>
      <c r="J763" s="1018"/>
      <c r="K763" s="1018"/>
      <c r="L763" s="1018"/>
      <c r="M763" s="1018"/>
      <c r="N763" s="1018"/>
      <c r="O763" s="1018"/>
      <c r="P763" s="1018"/>
      <c r="Q763" s="1018"/>
      <c r="R763" s="1018"/>
      <c r="S763" s="1018"/>
      <c r="T763" s="1018"/>
      <c r="U763" s="1018"/>
      <c r="V763" s="1018"/>
      <c r="W763" s="1018"/>
      <c r="X763" s="1018"/>
      <c r="Y763" s="1018"/>
      <c r="Z763" s="1018"/>
      <c r="AA763" s="1019"/>
    </row>
    <row r="764" spans="1:37" ht="22.5" customHeight="1">
      <c r="A764" s="1020" t="s">
        <v>8</v>
      </c>
      <c r="B764" s="1021"/>
      <c r="C764" s="1021"/>
      <c r="D764" s="1021"/>
      <c r="E764" s="1021"/>
      <c r="F764" s="1021"/>
      <c r="G764" s="1021"/>
      <c r="H764" s="1022"/>
      <c r="I764" s="1023"/>
      <c r="J764" s="1024"/>
      <c r="K764" s="1024"/>
      <c r="L764" s="1025"/>
      <c r="M764" s="1025"/>
      <c r="N764" s="1024"/>
      <c r="O764" s="1025"/>
      <c r="P764" s="1025"/>
      <c r="Q764" s="1024"/>
      <c r="R764" s="1024"/>
      <c r="S764" s="1024"/>
      <c r="T764" s="1024"/>
      <c r="U764" s="1024"/>
      <c r="V764" s="1024"/>
      <c r="W764" s="1024"/>
      <c r="X764" s="1024"/>
      <c r="Y764" s="1024"/>
      <c r="Z764" s="1024"/>
      <c r="AA764" s="1026"/>
      <c r="AC764" s="236">
        <v>46</v>
      </c>
    </row>
    <row r="765" spans="1:37" ht="25.2" customHeight="1">
      <c r="A765" s="1027" t="s">
        <v>23</v>
      </c>
      <c r="B765" s="1028"/>
      <c r="C765" s="1028"/>
      <c r="D765" s="1028"/>
      <c r="E765" s="1028"/>
      <c r="F765" s="1028"/>
      <c r="G765" s="1028"/>
      <c r="H765" s="1029"/>
      <c r="I765" s="972" t="s">
        <v>3918</v>
      </c>
      <c r="J765" s="973"/>
      <c r="K765" s="973"/>
      <c r="L765" s="975"/>
      <c r="M765" s="977"/>
      <c r="N765" s="239" t="s">
        <v>3919</v>
      </c>
      <c r="O765" s="975"/>
      <c r="P765" s="977"/>
      <c r="Q765" s="973"/>
      <c r="R765" s="973"/>
      <c r="S765" s="973"/>
      <c r="T765" s="973"/>
      <c r="U765" s="973"/>
      <c r="V765" s="973"/>
      <c r="W765" s="973"/>
      <c r="X765" s="973"/>
      <c r="Y765" s="973"/>
      <c r="Z765" s="973"/>
      <c r="AA765" s="974"/>
    </row>
    <row r="766" spans="1:37" ht="25.2" customHeight="1">
      <c r="A766" s="1030"/>
      <c r="B766" s="1025"/>
      <c r="C766" s="1025"/>
      <c r="D766" s="1025"/>
      <c r="E766" s="1025"/>
      <c r="F766" s="1025"/>
      <c r="G766" s="1025"/>
      <c r="H766" s="1031"/>
      <c r="I766" s="972" t="s">
        <v>3920</v>
      </c>
      <c r="J766" s="973"/>
      <c r="K766" s="973"/>
      <c r="L766" s="975"/>
      <c r="M766" s="976"/>
      <c r="N766" s="976"/>
      <c r="O766" s="976"/>
      <c r="P766" s="977"/>
      <c r="Q766" s="972" t="s">
        <v>3921</v>
      </c>
      <c r="R766" s="973"/>
      <c r="S766" s="974"/>
      <c r="T766" s="975"/>
      <c r="U766" s="976"/>
      <c r="V766" s="976"/>
      <c r="W766" s="976"/>
      <c r="X766" s="976"/>
      <c r="Y766" s="976"/>
      <c r="Z766" s="976"/>
      <c r="AA766" s="977"/>
    </row>
    <row r="767" spans="1:37" ht="25.2" customHeight="1">
      <c r="A767" s="1030"/>
      <c r="B767" s="1025"/>
      <c r="C767" s="1025"/>
      <c r="D767" s="1025"/>
      <c r="E767" s="1025"/>
      <c r="F767" s="1025"/>
      <c r="G767" s="1025"/>
      <c r="H767" s="1031"/>
      <c r="I767" s="972" t="s">
        <v>3922</v>
      </c>
      <c r="J767" s="973"/>
      <c r="K767" s="973"/>
      <c r="L767" s="978"/>
      <c r="M767" s="979"/>
      <c r="N767" s="979"/>
      <c r="O767" s="979"/>
      <c r="P767" s="980"/>
      <c r="Q767" s="972" t="s">
        <v>3923</v>
      </c>
      <c r="R767" s="973"/>
      <c r="S767" s="974"/>
      <c r="T767" s="975"/>
      <c r="U767" s="976"/>
      <c r="V767" s="976"/>
      <c r="W767" s="976"/>
      <c r="X767" s="976"/>
      <c r="Y767" s="976"/>
      <c r="Z767" s="976"/>
      <c r="AA767" s="977"/>
    </row>
    <row r="768" spans="1:37" ht="25.2" customHeight="1">
      <c r="A768" s="1023"/>
      <c r="B768" s="1024"/>
      <c r="C768" s="1024"/>
      <c r="D768" s="1024"/>
      <c r="E768" s="1024"/>
      <c r="F768" s="1024"/>
      <c r="G768" s="1024"/>
      <c r="H768" s="1026"/>
      <c r="I768" s="972" t="s">
        <v>3924</v>
      </c>
      <c r="J768" s="973"/>
      <c r="K768" s="973"/>
      <c r="L768" s="981"/>
      <c r="M768" s="981"/>
      <c r="N768" s="981"/>
      <c r="O768" s="981"/>
      <c r="P768" s="981"/>
      <c r="Q768" s="981"/>
      <c r="R768" s="981"/>
      <c r="S768" s="981"/>
      <c r="T768" s="981"/>
      <c r="U768" s="981"/>
      <c r="V768" s="981"/>
      <c r="W768" s="981"/>
      <c r="X768" s="981"/>
      <c r="Y768" s="981"/>
      <c r="Z768" s="981"/>
      <c r="AA768" s="981"/>
    </row>
    <row r="769" spans="1:37" ht="30" customHeight="1">
      <c r="A769" s="982" t="s">
        <v>3925</v>
      </c>
      <c r="B769" s="983"/>
      <c r="C769" s="983"/>
      <c r="D769" s="983"/>
      <c r="E769" s="983"/>
      <c r="F769" s="983"/>
      <c r="G769" s="983"/>
      <c r="H769" s="984"/>
      <c r="I769" s="444"/>
      <c r="J769" s="445"/>
      <c r="K769" s="446" t="s">
        <v>388</v>
      </c>
      <c r="L769" s="447"/>
      <c r="M769" s="448" t="s">
        <v>112</v>
      </c>
      <c r="N769" s="449"/>
      <c r="O769" s="450"/>
      <c r="U769" s="451"/>
      <c r="V769" s="451"/>
      <c r="W769" s="451"/>
      <c r="X769" s="451"/>
      <c r="Y769" s="451"/>
      <c r="Z769" s="451"/>
      <c r="AA769" s="452"/>
      <c r="AK769" s="240"/>
    </row>
    <row r="770" spans="1:37" ht="15" customHeight="1">
      <c r="A770" s="985"/>
      <c r="B770" s="986"/>
      <c r="C770" s="986"/>
      <c r="D770" s="986"/>
      <c r="E770" s="986"/>
      <c r="F770" s="986"/>
      <c r="G770" s="986"/>
      <c r="H770" s="987"/>
      <c r="I770" s="453" t="s">
        <v>3926</v>
      </c>
      <c r="J770" s="454"/>
      <c r="K770" s="454"/>
      <c r="L770" s="454"/>
      <c r="M770" s="454"/>
      <c r="N770" s="454"/>
      <c r="O770" s="454"/>
      <c r="P770" s="454"/>
      <c r="Q770" s="454"/>
      <c r="R770" s="449"/>
      <c r="S770" s="455"/>
      <c r="T770" s="456"/>
      <c r="U770" s="457"/>
      <c r="V770" s="458"/>
      <c r="W770" s="459" t="s">
        <v>388</v>
      </c>
      <c r="X770" s="460"/>
      <c r="Y770" s="461" t="s">
        <v>112</v>
      </c>
      <c r="Z770" s="461"/>
      <c r="AA770" s="462"/>
    </row>
    <row r="771" spans="1:37" ht="15" customHeight="1">
      <c r="A771" s="988"/>
      <c r="B771" s="989"/>
      <c r="C771" s="989"/>
      <c r="D771" s="989"/>
      <c r="E771" s="989"/>
      <c r="F771" s="989"/>
      <c r="G771" s="989"/>
      <c r="H771" s="990"/>
      <c r="I771" s="463" t="s">
        <v>3927</v>
      </c>
      <c r="J771" s="464"/>
      <c r="K771" s="464"/>
      <c r="L771" s="464"/>
      <c r="M771" s="464"/>
      <c r="N771" s="464"/>
      <c r="O771" s="464"/>
      <c r="P771" s="464"/>
      <c r="Q771" s="464"/>
      <c r="R771" s="465"/>
      <c r="S771" s="466"/>
      <c r="T771" s="467"/>
      <c r="U771" s="468"/>
      <c r="V771" s="469"/>
      <c r="W771" s="464" t="s">
        <v>388</v>
      </c>
      <c r="X771" s="470"/>
      <c r="Y771" s="466" t="s">
        <v>112</v>
      </c>
      <c r="Z771" s="466"/>
      <c r="AA771" s="471"/>
    </row>
    <row r="772" spans="1:37" ht="18" customHeight="1">
      <c r="A772" s="991" t="s">
        <v>3928</v>
      </c>
      <c r="B772" s="992"/>
      <c r="C772" s="992"/>
      <c r="D772" s="992"/>
      <c r="E772" s="992"/>
      <c r="F772" s="992"/>
      <c r="G772" s="992"/>
      <c r="H772" s="993"/>
      <c r="I772" s="472" t="s">
        <v>3783</v>
      </c>
      <c r="J772" s="473" t="s">
        <v>3929</v>
      </c>
      <c r="K772" s="474"/>
      <c r="L772" s="474"/>
      <c r="M772" s="474"/>
      <c r="N772" s="472" t="s">
        <v>3783</v>
      </c>
      <c r="O772" s="473" t="s">
        <v>3930</v>
      </c>
      <c r="P772" s="474"/>
      <c r="Q772" s="474"/>
      <c r="S772" s="461" t="s">
        <v>3935</v>
      </c>
      <c r="T772" s="472" t="s">
        <v>3783</v>
      </c>
      <c r="U772" s="461" t="s">
        <v>3936</v>
      </c>
      <c r="W772" s="473"/>
      <c r="X772" s="474"/>
      <c r="Y772" s="474"/>
      <c r="Z772" s="474"/>
      <c r="AA772" s="475"/>
      <c r="AG772" s="243"/>
    </row>
    <row r="773" spans="1:37" ht="15" customHeight="1">
      <c r="A773" s="994" t="s">
        <v>3931</v>
      </c>
      <c r="B773" s="995"/>
      <c r="C773" s="995"/>
      <c r="D773" s="995"/>
      <c r="E773" s="995"/>
      <c r="F773" s="995"/>
      <c r="G773" s="995"/>
      <c r="H773" s="996"/>
      <c r="I773" s="1000" t="s">
        <v>3932</v>
      </c>
      <c r="J773" s="1001"/>
      <c r="K773" s="1004"/>
      <c r="L773" s="1005"/>
      <c r="M773" s="1005"/>
      <c r="N773" s="1005"/>
      <c r="O773" s="1005"/>
      <c r="P773" s="1005"/>
      <c r="Q773" s="1006"/>
      <c r="R773" s="1006"/>
      <c r="S773" s="1006"/>
      <c r="T773" s="1007"/>
      <c r="U773" s="1008" t="s">
        <v>3933</v>
      </c>
      <c r="V773" s="1008"/>
      <c r="W773" s="1008"/>
      <c r="X773" s="1008"/>
      <c r="Y773" s="1008"/>
      <c r="Z773" s="1008"/>
      <c r="AA773" s="1009"/>
    </row>
    <row r="774" spans="1:37" ht="15" customHeight="1">
      <c r="A774" s="997"/>
      <c r="B774" s="998"/>
      <c r="C774" s="998"/>
      <c r="D774" s="998"/>
      <c r="E774" s="998"/>
      <c r="F774" s="998"/>
      <c r="G774" s="998"/>
      <c r="H774" s="999"/>
      <c r="I774" s="1002"/>
      <c r="J774" s="1003"/>
      <c r="K774" s="1004"/>
      <c r="L774" s="1005"/>
      <c r="M774" s="1005"/>
      <c r="N774" s="1005"/>
      <c r="O774" s="1005"/>
      <c r="P774" s="1005"/>
      <c r="Q774" s="1006"/>
      <c r="R774" s="1006"/>
      <c r="S774" s="1006"/>
      <c r="T774" s="1007"/>
      <c r="U774" s="1010"/>
      <c r="V774" s="1010"/>
      <c r="W774" s="1010"/>
      <c r="X774" s="1010"/>
      <c r="Y774" s="1010"/>
      <c r="Z774" s="1010"/>
      <c r="AA774" s="1011"/>
      <c r="AB774" s="241"/>
      <c r="AC774" s="241"/>
      <c r="AD774" s="241"/>
      <c r="AE774" s="241"/>
      <c r="AF774" s="241"/>
      <c r="AG774" s="241"/>
    </row>
    <row r="775" spans="1:37" ht="15" customHeight="1">
      <c r="A775" s="994" t="s">
        <v>3934</v>
      </c>
      <c r="B775" s="995"/>
      <c r="C775" s="995"/>
      <c r="D775" s="995"/>
      <c r="E775" s="995"/>
      <c r="F775" s="995"/>
      <c r="G775" s="995"/>
      <c r="H775" s="996"/>
      <c r="I775" s="968"/>
      <c r="J775" s="969"/>
      <c r="K775" s="1012"/>
      <c r="L775" s="1012" t="s">
        <v>12</v>
      </c>
      <c r="M775" s="1012"/>
      <c r="N775" s="1012" t="s">
        <v>11</v>
      </c>
      <c r="O775" s="1012"/>
      <c r="P775" s="1012" t="s">
        <v>227</v>
      </c>
      <c r="R775" s="476"/>
      <c r="S775" s="476"/>
      <c r="T775" s="476"/>
      <c r="U775" s="476"/>
      <c r="V775" s="476"/>
      <c r="W775" s="476"/>
      <c r="X775" s="476"/>
      <c r="Y775" s="476"/>
      <c r="Z775" s="476"/>
      <c r="AA775" s="477"/>
      <c r="AB775" s="241"/>
      <c r="AC775" s="241"/>
      <c r="AD775" s="241"/>
      <c r="AE775" s="241"/>
      <c r="AF775" s="241"/>
      <c r="AG775" s="241"/>
    </row>
    <row r="776" spans="1:37" ht="15" customHeight="1">
      <c r="A776" s="997"/>
      <c r="B776" s="998"/>
      <c r="C776" s="998"/>
      <c r="D776" s="998"/>
      <c r="E776" s="998"/>
      <c r="F776" s="998"/>
      <c r="G776" s="998"/>
      <c r="H776" s="999"/>
      <c r="I776" s="970"/>
      <c r="J776" s="971"/>
      <c r="K776" s="1013"/>
      <c r="L776" s="1013"/>
      <c r="M776" s="1013"/>
      <c r="N776" s="1013"/>
      <c r="O776" s="1013"/>
      <c r="P776" s="1013"/>
      <c r="Q776" s="481"/>
      <c r="R776" s="479"/>
      <c r="S776" s="479"/>
      <c r="T776" s="479"/>
      <c r="U776" s="479"/>
      <c r="V776" s="479"/>
      <c r="W776" s="479"/>
      <c r="X776" s="479"/>
      <c r="Y776" s="479"/>
      <c r="Z776" s="479"/>
      <c r="AA776" s="480"/>
      <c r="AB776" s="241"/>
      <c r="AC776" s="241"/>
      <c r="AD776" s="241"/>
      <c r="AE776" s="241"/>
      <c r="AF776" s="241"/>
      <c r="AG776" s="241"/>
    </row>
    <row r="777" spans="1:37" ht="20.100000000000001" customHeight="1">
      <c r="A777" s="482"/>
      <c r="B777" s="482"/>
      <c r="C777" s="482"/>
      <c r="D777" s="482"/>
      <c r="E777" s="482"/>
      <c r="F777" s="482"/>
      <c r="G777" s="482"/>
      <c r="H777" s="482"/>
      <c r="I777" s="482"/>
      <c r="J777" s="482"/>
      <c r="K777" s="482"/>
      <c r="L777" s="482"/>
      <c r="M777" s="482"/>
      <c r="N777" s="482"/>
      <c r="O777" s="482"/>
      <c r="P777" s="482"/>
      <c r="Q777" s="482"/>
      <c r="R777" s="482"/>
      <c r="S777" s="482"/>
      <c r="T777" s="482"/>
      <c r="U777" s="482"/>
      <c r="V777" s="482"/>
      <c r="W777" s="482"/>
      <c r="X777" s="482"/>
      <c r="Y777" s="482"/>
      <c r="Z777" s="482"/>
      <c r="AA777" s="482"/>
      <c r="AB777" s="241"/>
      <c r="AC777" s="241"/>
      <c r="AD777" s="241"/>
      <c r="AE777" s="241"/>
      <c r="AF777" s="241"/>
      <c r="AG777" s="241"/>
    </row>
    <row r="778" spans="1:37" ht="18" customHeight="1">
      <c r="B778" s="437" t="s">
        <v>3937</v>
      </c>
      <c r="C778" s="243" t="s">
        <v>16092</v>
      </c>
      <c r="E778" s="243"/>
      <c r="F778" s="243"/>
      <c r="G778" s="243"/>
      <c r="H778" s="243"/>
      <c r="I778" s="483"/>
      <c r="J778" s="483"/>
      <c r="K778" s="483"/>
      <c r="L778" s="483"/>
      <c r="M778" s="483"/>
      <c r="N778" s="483"/>
      <c r="O778" s="483"/>
      <c r="P778" s="483"/>
      <c r="Q778" s="483"/>
      <c r="R778" s="484"/>
      <c r="S778" s="483"/>
      <c r="T778" s="483"/>
      <c r="U778" s="483"/>
      <c r="V778" s="483"/>
      <c r="W778" s="243"/>
      <c r="X778" s="243"/>
      <c r="Y778" s="243"/>
      <c r="Z778" s="243"/>
      <c r="AA778" s="243"/>
      <c r="AB778" s="243"/>
      <c r="AE778" s="244"/>
    </row>
    <row r="779" spans="1:37" ht="30" customHeight="1">
      <c r="B779" s="485" t="s">
        <v>3938</v>
      </c>
      <c r="C779" s="1032" t="s">
        <v>16093</v>
      </c>
      <c r="D779" s="1032"/>
      <c r="E779" s="1032"/>
      <c r="F779" s="1032"/>
      <c r="G779" s="1032"/>
      <c r="H779" s="1032"/>
      <c r="I779" s="1032"/>
      <c r="J779" s="1032"/>
      <c r="K779" s="1032"/>
      <c r="L779" s="1032"/>
      <c r="M779" s="1032"/>
      <c r="N779" s="1032"/>
      <c r="O779" s="1032"/>
      <c r="P779" s="1032"/>
      <c r="Q779" s="1032"/>
      <c r="R779" s="1032"/>
      <c r="S779" s="1032"/>
      <c r="T779" s="1032"/>
      <c r="U779" s="1032"/>
      <c r="V779" s="1032"/>
      <c r="W779" s="1032"/>
      <c r="X779" s="1032"/>
      <c r="Y779" s="1032"/>
      <c r="Z779" s="1032"/>
      <c r="AA779" s="1032"/>
      <c r="AE779" s="244"/>
    </row>
    <row r="780" spans="1:37" ht="7.95" customHeight="1">
      <c r="D780" s="486"/>
      <c r="E780" s="486"/>
      <c r="F780" s="486"/>
      <c r="G780" s="486"/>
      <c r="H780" s="486"/>
      <c r="I780" s="486"/>
      <c r="J780" s="486"/>
      <c r="K780" s="486"/>
      <c r="L780" s="486"/>
      <c r="M780" s="486"/>
      <c r="N780" s="486"/>
      <c r="O780" s="486"/>
      <c r="P780" s="486"/>
      <c r="Q780" s="486"/>
      <c r="R780" s="486"/>
      <c r="S780" s="486"/>
      <c r="T780" s="486"/>
      <c r="U780" s="486"/>
      <c r="V780" s="486"/>
      <c r="W780" s="486"/>
      <c r="X780" s="486"/>
      <c r="Y780" s="486"/>
      <c r="Z780" s="486"/>
      <c r="AA780" s="486"/>
    </row>
    <row r="781" spans="1:37" ht="25.35" customHeight="1">
      <c r="A781" s="441" t="s">
        <v>3939</v>
      </c>
      <c r="H781" s="442"/>
      <c r="I781" s="442"/>
      <c r="V781" s="442"/>
      <c r="W781" s="442"/>
      <c r="X781" s="442"/>
      <c r="Y781" s="442"/>
      <c r="Z781" s="442"/>
      <c r="AA781" s="442"/>
    </row>
    <row r="782" spans="1:37" ht="12.45" customHeight="1">
      <c r="A782" s="1014" t="s">
        <v>3917</v>
      </c>
      <c r="B782" s="1015"/>
      <c r="C782" s="1015"/>
      <c r="D782" s="1015"/>
      <c r="E782" s="1015"/>
      <c r="F782" s="1015"/>
      <c r="G782" s="1015"/>
      <c r="H782" s="1016"/>
      <c r="I782" s="1017"/>
      <c r="J782" s="1018"/>
      <c r="K782" s="1018"/>
      <c r="L782" s="1018"/>
      <c r="M782" s="1018"/>
      <c r="N782" s="1018"/>
      <c r="O782" s="1018"/>
      <c r="P782" s="1018"/>
      <c r="Q782" s="1018"/>
      <c r="R782" s="1018"/>
      <c r="S782" s="1018"/>
      <c r="T782" s="1018"/>
      <c r="U782" s="1018"/>
      <c r="V782" s="1018"/>
      <c r="W782" s="1018"/>
      <c r="X782" s="1018"/>
      <c r="Y782" s="1018"/>
      <c r="Z782" s="1018"/>
      <c r="AA782" s="1019"/>
    </row>
    <row r="783" spans="1:37" ht="22.5" customHeight="1">
      <c r="A783" s="1020" t="s">
        <v>8</v>
      </c>
      <c r="B783" s="1021"/>
      <c r="C783" s="1021"/>
      <c r="D783" s="1021"/>
      <c r="E783" s="1021"/>
      <c r="F783" s="1021"/>
      <c r="G783" s="1021"/>
      <c r="H783" s="1022"/>
      <c r="I783" s="1023"/>
      <c r="J783" s="1024"/>
      <c r="K783" s="1024"/>
      <c r="L783" s="1025"/>
      <c r="M783" s="1025"/>
      <c r="N783" s="1024"/>
      <c r="O783" s="1025"/>
      <c r="P783" s="1025"/>
      <c r="Q783" s="1024"/>
      <c r="R783" s="1024"/>
      <c r="S783" s="1024"/>
      <c r="T783" s="1024"/>
      <c r="U783" s="1024"/>
      <c r="V783" s="1024"/>
      <c r="W783" s="1024"/>
      <c r="X783" s="1024"/>
      <c r="Y783" s="1024"/>
      <c r="Z783" s="1024"/>
      <c r="AA783" s="1026"/>
      <c r="AC783" s="236">
        <v>47</v>
      </c>
    </row>
    <row r="784" spans="1:37" ht="25.2" customHeight="1">
      <c r="A784" s="1027" t="s">
        <v>23</v>
      </c>
      <c r="B784" s="1028"/>
      <c r="C784" s="1028"/>
      <c r="D784" s="1028"/>
      <c r="E784" s="1028"/>
      <c r="F784" s="1028"/>
      <c r="G784" s="1028"/>
      <c r="H784" s="1029"/>
      <c r="I784" s="972" t="s">
        <v>3918</v>
      </c>
      <c r="J784" s="973"/>
      <c r="K784" s="973"/>
      <c r="L784" s="975"/>
      <c r="M784" s="977"/>
      <c r="N784" s="239" t="s">
        <v>3919</v>
      </c>
      <c r="O784" s="975"/>
      <c r="P784" s="977"/>
      <c r="Q784" s="973"/>
      <c r="R784" s="973"/>
      <c r="S784" s="973"/>
      <c r="T784" s="973"/>
      <c r="U784" s="973"/>
      <c r="V784" s="973"/>
      <c r="W784" s="973"/>
      <c r="X784" s="973"/>
      <c r="Y784" s="973"/>
      <c r="Z784" s="973"/>
      <c r="AA784" s="974"/>
    </row>
    <row r="785" spans="1:37" ht="25.2" customHeight="1">
      <c r="A785" s="1030"/>
      <c r="B785" s="1025"/>
      <c r="C785" s="1025"/>
      <c r="D785" s="1025"/>
      <c r="E785" s="1025"/>
      <c r="F785" s="1025"/>
      <c r="G785" s="1025"/>
      <c r="H785" s="1031"/>
      <c r="I785" s="972" t="s">
        <v>3920</v>
      </c>
      <c r="J785" s="973"/>
      <c r="K785" s="973"/>
      <c r="L785" s="975"/>
      <c r="M785" s="976"/>
      <c r="N785" s="976"/>
      <c r="O785" s="976"/>
      <c r="P785" s="977"/>
      <c r="Q785" s="972" t="s">
        <v>3921</v>
      </c>
      <c r="R785" s="973"/>
      <c r="S785" s="974"/>
      <c r="T785" s="975"/>
      <c r="U785" s="976"/>
      <c r="V785" s="976"/>
      <c r="W785" s="976"/>
      <c r="X785" s="976"/>
      <c r="Y785" s="976"/>
      <c r="Z785" s="976"/>
      <c r="AA785" s="977"/>
    </row>
    <row r="786" spans="1:37" ht="25.2" customHeight="1">
      <c r="A786" s="1030"/>
      <c r="B786" s="1025"/>
      <c r="C786" s="1025"/>
      <c r="D786" s="1025"/>
      <c r="E786" s="1025"/>
      <c r="F786" s="1025"/>
      <c r="G786" s="1025"/>
      <c r="H786" s="1031"/>
      <c r="I786" s="972" t="s">
        <v>3922</v>
      </c>
      <c r="J786" s="973"/>
      <c r="K786" s="973"/>
      <c r="L786" s="978"/>
      <c r="M786" s="979"/>
      <c r="N786" s="979"/>
      <c r="O786" s="979"/>
      <c r="P786" s="980"/>
      <c r="Q786" s="972" t="s">
        <v>3923</v>
      </c>
      <c r="R786" s="973"/>
      <c r="S786" s="974"/>
      <c r="T786" s="975"/>
      <c r="U786" s="976"/>
      <c r="V786" s="976"/>
      <c r="W786" s="976"/>
      <c r="X786" s="976"/>
      <c r="Y786" s="976"/>
      <c r="Z786" s="976"/>
      <c r="AA786" s="977"/>
    </row>
    <row r="787" spans="1:37" ht="25.2" customHeight="1">
      <c r="A787" s="1023"/>
      <c r="B787" s="1024"/>
      <c r="C787" s="1024"/>
      <c r="D787" s="1024"/>
      <c r="E787" s="1024"/>
      <c r="F787" s="1024"/>
      <c r="G787" s="1024"/>
      <c r="H787" s="1026"/>
      <c r="I787" s="972" t="s">
        <v>3924</v>
      </c>
      <c r="J787" s="973"/>
      <c r="K787" s="973"/>
      <c r="L787" s="981"/>
      <c r="M787" s="981"/>
      <c r="N787" s="981"/>
      <c r="O787" s="981"/>
      <c r="P787" s="981"/>
      <c r="Q787" s="981"/>
      <c r="R787" s="981"/>
      <c r="S787" s="981"/>
      <c r="T787" s="981"/>
      <c r="U787" s="981"/>
      <c r="V787" s="981"/>
      <c r="W787" s="981"/>
      <c r="X787" s="981"/>
      <c r="Y787" s="981"/>
      <c r="Z787" s="981"/>
      <c r="AA787" s="981"/>
    </row>
    <row r="788" spans="1:37" ht="30" customHeight="1">
      <c r="A788" s="982" t="s">
        <v>3925</v>
      </c>
      <c r="B788" s="983"/>
      <c r="C788" s="983"/>
      <c r="D788" s="983"/>
      <c r="E788" s="983"/>
      <c r="F788" s="983"/>
      <c r="G788" s="983"/>
      <c r="H788" s="984"/>
      <c r="I788" s="444"/>
      <c r="J788" s="445"/>
      <c r="K788" s="446" t="s">
        <v>388</v>
      </c>
      <c r="L788" s="447"/>
      <c r="M788" s="448" t="s">
        <v>112</v>
      </c>
      <c r="N788" s="449"/>
      <c r="O788" s="450"/>
      <c r="U788" s="451"/>
      <c r="V788" s="451"/>
      <c r="W788" s="451"/>
      <c r="X788" s="451"/>
      <c r="Y788" s="451"/>
      <c r="Z788" s="451"/>
      <c r="AA788" s="452"/>
      <c r="AK788" s="240"/>
    </row>
    <row r="789" spans="1:37" ht="15" customHeight="1">
      <c r="A789" s="985"/>
      <c r="B789" s="986"/>
      <c r="C789" s="986"/>
      <c r="D789" s="986"/>
      <c r="E789" s="986"/>
      <c r="F789" s="986"/>
      <c r="G789" s="986"/>
      <c r="H789" s="987"/>
      <c r="I789" s="453" t="s">
        <v>3926</v>
      </c>
      <c r="J789" s="454"/>
      <c r="K789" s="454"/>
      <c r="L789" s="454"/>
      <c r="M789" s="454"/>
      <c r="N789" s="454"/>
      <c r="O789" s="454"/>
      <c r="P789" s="454"/>
      <c r="Q789" s="454"/>
      <c r="R789" s="449"/>
      <c r="S789" s="455"/>
      <c r="T789" s="456"/>
      <c r="U789" s="457"/>
      <c r="V789" s="458"/>
      <c r="W789" s="459" t="s">
        <v>388</v>
      </c>
      <c r="X789" s="460"/>
      <c r="Y789" s="461" t="s">
        <v>112</v>
      </c>
      <c r="Z789" s="461"/>
      <c r="AA789" s="462"/>
    </row>
    <row r="790" spans="1:37" ht="15" customHeight="1">
      <c r="A790" s="988"/>
      <c r="B790" s="989"/>
      <c r="C790" s="989"/>
      <c r="D790" s="989"/>
      <c r="E790" s="989"/>
      <c r="F790" s="989"/>
      <c r="G790" s="989"/>
      <c r="H790" s="990"/>
      <c r="I790" s="463" t="s">
        <v>3927</v>
      </c>
      <c r="J790" s="464"/>
      <c r="K790" s="464"/>
      <c r="L790" s="464"/>
      <c r="M790" s="464"/>
      <c r="N790" s="464"/>
      <c r="O790" s="464"/>
      <c r="P790" s="464"/>
      <c r="Q790" s="464"/>
      <c r="R790" s="465"/>
      <c r="S790" s="466"/>
      <c r="T790" s="467"/>
      <c r="U790" s="468"/>
      <c r="V790" s="469"/>
      <c r="W790" s="464" t="s">
        <v>388</v>
      </c>
      <c r="X790" s="470"/>
      <c r="Y790" s="466" t="s">
        <v>112</v>
      </c>
      <c r="Z790" s="466"/>
      <c r="AA790" s="471"/>
    </row>
    <row r="791" spans="1:37" ht="18" customHeight="1">
      <c r="A791" s="991" t="s">
        <v>3928</v>
      </c>
      <c r="B791" s="992"/>
      <c r="C791" s="992"/>
      <c r="D791" s="992"/>
      <c r="E791" s="992"/>
      <c r="F791" s="992"/>
      <c r="G791" s="992"/>
      <c r="H791" s="993"/>
      <c r="I791" s="472" t="s">
        <v>3783</v>
      </c>
      <c r="J791" s="473" t="s">
        <v>3929</v>
      </c>
      <c r="K791" s="474"/>
      <c r="L791" s="474"/>
      <c r="M791" s="474"/>
      <c r="N791" s="472" t="s">
        <v>3783</v>
      </c>
      <c r="O791" s="473" t="s">
        <v>3930</v>
      </c>
      <c r="P791" s="474"/>
      <c r="Q791" s="474"/>
      <c r="S791" s="461" t="s">
        <v>3935</v>
      </c>
      <c r="T791" s="472" t="s">
        <v>3783</v>
      </c>
      <c r="U791" s="461" t="s">
        <v>3936</v>
      </c>
      <c r="W791" s="473"/>
      <c r="X791" s="474"/>
      <c r="Y791" s="474"/>
      <c r="Z791" s="474"/>
      <c r="AA791" s="475"/>
      <c r="AG791" s="243"/>
    </row>
    <row r="792" spans="1:37" ht="15" customHeight="1">
      <c r="A792" s="994" t="s">
        <v>3931</v>
      </c>
      <c r="B792" s="995"/>
      <c r="C792" s="995"/>
      <c r="D792" s="995"/>
      <c r="E792" s="995"/>
      <c r="F792" s="995"/>
      <c r="G792" s="995"/>
      <c r="H792" s="996"/>
      <c r="I792" s="1000" t="s">
        <v>3932</v>
      </c>
      <c r="J792" s="1001"/>
      <c r="K792" s="1004"/>
      <c r="L792" s="1005"/>
      <c r="M792" s="1005"/>
      <c r="N792" s="1005"/>
      <c r="O792" s="1005"/>
      <c r="P792" s="1005"/>
      <c r="Q792" s="1006"/>
      <c r="R792" s="1006"/>
      <c r="S792" s="1006"/>
      <c r="T792" s="1007"/>
      <c r="U792" s="1008" t="s">
        <v>3933</v>
      </c>
      <c r="V792" s="1008"/>
      <c r="W792" s="1008"/>
      <c r="X792" s="1008"/>
      <c r="Y792" s="1008"/>
      <c r="Z792" s="1008"/>
      <c r="AA792" s="1009"/>
    </row>
    <row r="793" spans="1:37" ht="15" customHeight="1">
      <c r="A793" s="997"/>
      <c r="B793" s="998"/>
      <c r="C793" s="998"/>
      <c r="D793" s="998"/>
      <c r="E793" s="998"/>
      <c r="F793" s="998"/>
      <c r="G793" s="998"/>
      <c r="H793" s="999"/>
      <c r="I793" s="1002"/>
      <c r="J793" s="1003"/>
      <c r="K793" s="1004"/>
      <c r="L793" s="1005"/>
      <c r="M793" s="1005"/>
      <c r="N793" s="1005"/>
      <c r="O793" s="1005"/>
      <c r="P793" s="1005"/>
      <c r="Q793" s="1006"/>
      <c r="R793" s="1006"/>
      <c r="S793" s="1006"/>
      <c r="T793" s="1007"/>
      <c r="U793" s="1010"/>
      <c r="V793" s="1010"/>
      <c r="W793" s="1010"/>
      <c r="X793" s="1010"/>
      <c r="Y793" s="1010"/>
      <c r="Z793" s="1010"/>
      <c r="AA793" s="1011"/>
      <c r="AB793" s="241"/>
      <c r="AC793" s="241"/>
      <c r="AD793" s="241"/>
      <c r="AE793" s="241"/>
      <c r="AF793" s="241"/>
      <c r="AG793" s="241"/>
    </row>
    <row r="794" spans="1:37" ht="15" customHeight="1">
      <c r="A794" s="994" t="s">
        <v>3934</v>
      </c>
      <c r="B794" s="995"/>
      <c r="C794" s="995"/>
      <c r="D794" s="995"/>
      <c r="E794" s="995"/>
      <c r="F794" s="995"/>
      <c r="G794" s="995"/>
      <c r="H794" s="996"/>
      <c r="I794" s="968"/>
      <c r="J794" s="969"/>
      <c r="K794" s="1012"/>
      <c r="L794" s="1012" t="s">
        <v>12</v>
      </c>
      <c r="M794" s="1012"/>
      <c r="N794" s="1012" t="s">
        <v>11</v>
      </c>
      <c r="O794" s="1012"/>
      <c r="P794" s="1012" t="s">
        <v>227</v>
      </c>
      <c r="R794" s="476"/>
      <c r="S794" s="476"/>
      <c r="T794" s="476"/>
      <c r="U794" s="476"/>
      <c r="V794" s="476"/>
      <c r="W794" s="476"/>
      <c r="X794" s="476"/>
      <c r="Y794" s="476"/>
      <c r="Z794" s="476"/>
      <c r="AA794" s="477"/>
      <c r="AB794" s="241"/>
      <c r="AC794" s="241"/>
      <c r="AD794" s="241"/>
      <c r="AE794" s="241"/>
      <c r="AF794" s="241"/>
      <c r="AG794" s="241"/>
    </row>
    <row r="795" spans="1:37" ht="15" customHeight="1">
      <c r="A795" s="997"/>
      <c r="B795" s="998"/>
      <c r="C795" s="998"/>
      <c r="D795" s="998"/>
      <c r="E795" s="998"/>
      <c r="F795" s="998"/>
      <c r="G795" s="998"/>
      <c r="H795" s="999"/>
      <c r="I795" s="970"/>
      <c r="J795" s="971"/>
      <c r="K795" s="1013"/>
      <c r="L795" s="1013"/>
      <c r="M795" s="1013"/>
      <c r="N795" s="1013"/>
      <c r="O795" s="1013"/>
      <c r="P795" s="1013"/>
      <c r="Q795" s="481"/>
      <c r="R795" s="479"/>
      <c r="S795" s="479"/>
      <c r="T795" s="479"/>
      <c r="U795" s="479"/>
      <c r="V795" s="479"/>
      <c r="W795" s="479"/>
      <c r="X795" s="479"/>
      <c r="Y795" s="479"/>
      <c r="Z795" s="479"/>
      <c r="AA795" s="480"/>
      <c r="AB795" s="241"/>
      <c r="AC795" s="241"/>
      <c r="AD795" s="241"/>
      <c r="AE795" s="241"/>
      <c r="AF795" s="241"/>
      <c r="AG795" s="241"/>
    </row>
    <row r="796" spans="1:37" ht="20.100000000000001" customHeight="1">
      <c r="A796" s="482"/>
      <c r="B796" s="482"/>
      <c r="C796" s="482"/>
      <c r="D796" s="482"/>
      <c r="E796" s="482"/>
      <c r="F796" s="482"/>
      <c r="G796" s="482"/>
      <c r="H796" s="482"/>
      <c r="I796" s="482"/>
      <c r="J796" s="482"/>
      <c r="K796" s="482"/>
      <c r="L796" s="482"/>
      <c r="M796" s="482"/>
      <c r="N796" s="482"/>
      <c r="O796" s="482"/>
      <c r="P796" s="482"/>
      <c r="Q796" s="482"/>
      <c r="R796" s="482"/>
      <c r="S796" s="482"/>
      <c r="T796" s="482"/>
      <c r="U796" s="482"/>
      <c r="V796" s="482"/>
      <c r="W796" s="482"/>
      <c r="X796" s="478"/>
      <c r="Y796" s="478"/>
      <c r="Z796" s="478"/>
      <c r="AA796" s="478"/>
      <c r="AB796" s="241"/>
      <c r="AC796" s="241"/>
      <c r="AD796" s="241"/>
      <c r="AE796" s="241"/>
      <c r="AF796" s="241"/>
      <c r="AG796" s="241"/>
    </row>
    <row r="797" spans="1:37" ht="12.45" customHeight="1">
      <c r="A797" s="1014" t="s">
        <v>3917</v>
      </c>
      <c r="B797" s="1015"/>
      <c r="C797" s="1015"/>
      <c r="D797" s="1015"/>
      <c r="E797" s="1015"/>
      <c r="F797" s="1015"/>
      <c r="G797" s="1015"/>
      <c r="H797" s="1016"/>
      <c r="I797" s="1017"/>
      <c r="J797" s="1018"/>
      <c r="K797" s="1018"/>
      <c r="L797" s="1018"/>
      <c r="M797" s="1018"/>
      <c r="N797" s="1018"/>
      <c r="O797" s="1018"/>
      <c r="P797" s="1018"/>
      <c r="Q797" s="1018"/>
      <c r="R797" s="1018"/>
      <c r="S797" s="1018"/>
      <c r="T797" s="1018"/>
      <c r="U797" s="1018"/>
      <c r="V797" s="1018"/>
      <c r="W797" s="1018"/>
      <c r="X797" s="1018"/>
      <c r="Y797" s="1018"/>
      <c r="Z797" s="1018"/>
      <c r="AA797" s="1019"/>
    </row>
    <row r="798" spans="1:37" ht="22.5" customHeight="1">
      <c r="A798" s="1020" t="s">
        <v>8</v>
      </c>
      <c r="B798" s="1021"/>
      <c r="C798" s="1021"/>
      <c r="D798" s="1021"/>
      <c r="E798" s="1021"/>
      <c r="F798" s="1021"/>
      <c r="G798" s="1021"/>
      <c r="H798" s="1022"/>
      <c r="I798" s="1023"/>
      <c r="J798" s="1024"/>
      <c r="K798" s="1024"/>
      <c r="L798" s="1025"/>
      <c r="M798" s="1025"/>
      <c r="N798" s="1024"/>
      <c r="O798" s="1025"/>
      <c r="P798" s="1025"/>
      <c r="Q798" s="1024"/>
      <c r="R798" s="1024"/>
      <c r="S798" s="1024"/>
      <c r="T798" s="1024"/>
      <c r="U798" s="1024"/>
      <c r="V798" s="1024"/>
      <c r="W798" s="1024"/>
      <c r="X798" s="1024"/>
      <c r="Y798" s="1024"/>
      <c r="Z798" s="1024"/>
      <c r="AA798" s="1026"/>
      <c r="AC798" s="236">
        <v>48</v>
      </c>
    </row>
    <row r="799" spans="1:37" ht="25.2" customHeight="1">
      <c r="A799" s="1027" t="s">
        <v>23</v>
      </c>
      <c r="B799" s="1028"/>
      <c r="C799" s="1028"/>
      <c r="D799" s="1028"/>
      <c r="E799" s="1028"/>
      <c r="F799" s="1028"/>
      <c r="G799" s="1028"/>
      <c r="H799" s="1029"/>
      <c r="I799" s="972" t="s">
        <v>3918</v>
      </c>
      <c r="J799" s="973"/>
      <c r="K799" s="973"/>
      <c r="L799" s="975"/>
      <c r="M799" s="977"/>
      <c r="N799" s="239" t="s">
        <v>3919</v>
      </c>
      <c r="O799" s="975"/>
      <c r="P799" s="977"/>
      <c r="Q799" s="973"/>
      <c r="R799" s="973"/>
      <c r="S799" s="973"/>
      <c r="T799" s="973"/>
      <c r="U799" s="973"/>
      <c r="V799" s="973"/>
      <c r="W799" s="973"/>
      <c r="X799" s="973"/>
      <c r="Y799" s="973"/>
      <c r="Z799" s="973"/>
      <c r="AA799" s="974"/>
    </row>
    <row r="800" spans="1:37" ht="25.2" customHeight="1">
      <c r="A800" s="1030"/>
      <c r="B800" s="1025"/>
      <c r="C800" s="1025"/>
      <c r="D800" s="1025"/>
      <c r="E800" s="1025"/>
      <c r="F800" s="1025"/>
      <c r="G800" s="1025"/>
      <c r="H800" s="1031"/>
      <c r="I800" s="972" t="s">
        <v>3920</v>
      </c>
      <c r="J800" s="973"/>
      <c r="K800" s="973"/>
      <c r="L800" s="975"/>
      <c r="M800" s="976"/>
      <c r="N800" s="976"/>
      <c r="O800" s="976"/>
      <c r="P800" s="977"/>
      <c r="Q800" s="972" t="s">
        <v>3921</v>
      </c>
      <c r="R800" s="973"/>
      <c r="S800" s="974"/>
      <c r="T800" s="975"/>
      <c r="U800" s="976"/>
      <c r="V800" s="976"/>
      <c r="W800" s="976"/>
      <c r="X800" s="976"/>
      <c r="Y800" s="976"/>
      <c r="Z800" s="976"/>
      <c r="AA800" s="977"/>
    </row>
    <row r="801" spans="1:37" ht="25.2" customHeight="1">
      <c r="A801" s="1030"/>
      <c r="B801" s="1025"/>
      <c r="C801" s="1025"/>
      <c r="D801" s="1025"/>
      <c r="E801" s="1025"/>
      <c r="F801" s="1025"/>
      <c r="G801" s="1025"/>
      <c r="H801" s="1031"/>
      <c r="I801" s="972" t="s">
        <v>3922</v>
      </c>
      <c r="J801" s="973"/>
      <c r="K801" s="973"/>
      <c r="L801" s="978"/>
      <c r="M801" s="979"/>
      <c r="N801" s="979"/>
      <c r="O801" s="979"/>
      <c r="P801" s="980"/>
      <c r="Q801" s="972" t="s">
        <v>3923</v>
      </c>
      <c r="R801" s="973"/>
      <c r="S801" s="974"/>
      <c r="T801" s="975"/>
      <c r="U801" s="976"/>
      <c r="V801" s="976"/>
      <c r="W801" s="976"/>
      <c r="X801" s="976"/>
      <c r="Y801" s="976"/>
      <c r="Z801" s="976"/>
      <c r="AA801" s="977"/>
    </row>
    <row r="802" spans="1:37" ht="25.2" customHeight="1">
      <c r="A802" s="1023"/>
      <c r="B802" s="1024"/>
      <c r="C802" s="1024"/>
      <c r="D802" s="1024"/>
      <c r="E802" s="1024"/>
      <c r="F802" s="1024"/>
      <c r="G802" s="1024"/>
      <c r="H802" s="1026"/>
      <c r="I802" s="972" t="s">
        <v>3924</v>
      </c>
      <c r="J802" s="973"/>
      <c r="K802" s="973"/>
      <c r="L802" s="981"/>
      <c r="M802" s="981"/>
      <c r="N802" s="981"/>
      <c r="O802" s="981"/>
      <c r="P802" s="981"/>
      <c r="Q802" s="981"/>
      <c r="R802" s="981"/>
      <c r="S802" s="981"/>
      <c r="T802" s="981"/>
      <c r="U802" s="981"/>
      <c r="V802" s="981"/>
      <c r="W802" s="981"/>
      <c r="X802" s="981"/>
      <c r="Y802" s="981"/>
      <c r="Z802" s="981"/>
      <c r="AA802" s="981"/>
    </row>
    <row r="803" spans="1:37" ht="30" customHeight="1">
      <c r="A803" s="982" t="s">
        <v>3925</v>
      </c>
      <c r="B803" s="983"/>
      <c r="C803" s="983"/>
      <c r="D803" s="983"/>
      <c r="E803" s="983"/>
      <c r="F803" s="983"/>
      <c r="G803" s="983"/>
      <c r="H803" s="984"/>
      <c r="I803" s="444"/>
      <c r="J803" s="445"/>
      <c r="K803" s="446" t="s">
        <v>388</v>
      </c>
      <c r="L803" s="447"/>
      <c r="M803" s="448" t="s">
        <v>112</v>
      </c>
      <c r="N803" s="449"/>
      <c r="O803" s="450"/>
      <c r="U803" s="451"/>
      <c r="V803" s="451"/>
      <c r="W803" s="451"/>
      <c r="X803" s="451"/>
      <c r="Y803" s="451"/>
      <c r="Z803" s="451"/>
      <c r="AA803" s="452"/>
      <c r="AK803" s="240"/>
    </row>
    <row r="804" spans="1:37" ht="15" customHeight="1">
      <c r="A804" s="985"/>
      <c r="B804" s="986"/>
      <c r="C804" s="986"/>
      <c r="D804" s="986"/>
      <c r="E804" s="986"/>
      <c r="F804" s="986"/>
      <c r="G804" s="986"/>
      <c r="H804" s="987"/>
      <c r="I804" s="453" t="s">
        <v>3926</v>
      </c>
      <c r="J804" s="454"/>
      <c r="K804" s="454"/>
      <c r="L804" s="454"/>
      <c r="M804" s="454"/>
      <c r="N804" s="454"/>
      <c r="O804" s="454"/>
      <c r="P804" s="454"/>
      <c r="Q804" s="454"/>
      <c r="R804" s="449"/>
      <c r="S804" s="455"/>
      <c r="T804" s="456"/>
      <c r="U804" s="457"/>
      <c r="V804" s="458"/>
      <c r="W804" s="459" t="s">
        <v>388</v>
      </c>
      <c r="X804" s="460"/>
      <c r="Y804" s="461" t="s">
        <v>112</v>
      </c>
      <c r="Z804" s="461"/>
      <c r="AA804" s="462"/>
    </row>
    <row r="805" spans="1:37" ht="15" customHeight="1">
      <c r="A805" s="988"/>
      <c r="B805" s="989"/>
      <c r="C805" s="989"/>
      <c r="D805" s="989"/>
      <c r="E805" s="989"/>
      <c r="F805" s="989"/>
      <c r="G805" s="989"/>
      <c r="H805" s="990"/>
      <c r="I805" s="463" t="s">
        <v>3927</v>
      </c>
      <c r="J805" s="464"/>
      <c r="K805" s="464"/>
      <c r="L805" s="464"/>
      <c r="M805" s="464"/>
      <c r="N805" s="464"/>
      <c r="O805" s="464"/>
      <c r="P805" s="464"/>
      <c r="Q805" s="464"/>
      <c r="R805" s="465"/>
      <c r="S805" s="466"/>
      <c r="T805" s="467"/>
      <c r="U805" s="468"/>
      <c r="V805" s="469"/>
      <c r="W805" s="464" t="s">
        <v>388</v>
      </c>
      <c r="X805" s="470"/>
      <c r="Y805" s="466" t="s">
        <v>112</v>
      </c>
      <c r="Z805" s="466"/>
      <c r="AA805" s="471"/>
    </row>
    <row r="806" spans="1:37" ht="18" customHeight="1">
      <c r="A806" s="991" t="s">
        <v>3928</v>
      </c>
      <c r="B806" s="992"/>
      <c r="C806" s="992"/>
      <c r="D806" s="992"/>
      <c r="E806" s="992"/>
      <c r="F806" s="992"/>
      <c r="G806" s="992"/>
      <c r="H806" s="993"/>
      <c r="I806" s="472" t="s">
        <v>3783</v>
      </c>
      <c r="J806" s="473" t="s">
        <v>3929</v>
      </c>
      <c r="K806" s="474"/>
      <c r="L806" s="474"/>
      <c r="M806" s="474"/>
      <c r="N806" s="472" t="s">
        <v>3783</v>
      </c>
      <c r="O806" s="473" t="s">
        <v>3930</v>
      </c>
      <c r="P806" s="474"/>
      <c r="Q806" s="474"/>
      <c r="S806" s="461" t="s">
        <v>3935</v>
      </c>
      <c r="T806" s="472" t="s">
        <v>3783</v>
      </c>
      <c r="U806" s="461" t="s">
        <v>3936</v>
      </c>
      <c r="W806" s="473"/>
      <c r="X806" s="474"/>
      <c r="Y806" s="474"/>
      <c r="Z806" s="474"/>
      <c r="AA806" s="475"/>
      <c r="AG806" s="243"/>
    </row>
    <row r="807" spans="1:37" ht="15" customHeight="1">
      <c r="A807" s="994" t="s">
        <v>3931</v>
      </c>
      <c r="B807" s="995"/>
      <c r="C807" s="995"/>
      <c r="D807" s="995"/>
      <c r="E807" s="995"/>
      <c r="F807" s="995"/>
      <c r="G807" s="995"/>
      <c r="H807" s="996"/>
      <c r="I807" s="1000" t="s">
        <v>3932</v>
      </c>
      <c r="J807" s="1001"/>
      <c r="K807" s="1004"/>
      <c r="L807" s="1005"/>
      <c r="M807" s="1005"/>
      <c r="N807" s="1005"/>
      <c r="O807" s="1005"/>
      <c r="P807" s="1005"/>
      <c r="Q807" s="1006"/>
      <c r="R807" s="1006"/>
      <c r="S807" s="1006"/>
      <c r="T807" s="1007"/>
      <c r="U807" s="1008" t="s">
        <v>3933</v>
      </c>
      <c r="V807" s="1008"/>
      <c r="W807" s="1008"/>
      <c r="X807" s="1008"/>
      <c r="Y807" s="1008"/>
      <c r="Z807" s="1008"/>
      <c r="AA807" s="1009"/>
    </row>
    <row r="808" spans="1:37" ht="15" customHeight="1">
      <c r="A808" s="997"/>
      <c r="B808" s="998"/>
      <c r="C808" s="998"/>
      <c r="D808" s="998"/>
      <c r="E808" s="998"/>
      <c r="F808" s="998"/>
      <c r="G808" s="998"/>
      <c r="H808" s="999"/>
      <c r="I808" s="1002"/>
      <c r="J808" s="1003"/>
      <c r="K808" s="1004"/>
      <c r="L808" s="1005"/>
      <c r="M808" s="1005"/>
      <c r="N808" s="1005"/>
      <c r="O808" s="1005"/>
      <c r="P808" s="1005"/>
      <c r="Q808" s="1006"/>
      <c r="R808" s="1006"/>
      <c r="S808" s="1006"/>
      <c r="T808" s="1007"/>
      <c r="U808" s="1010"/>
      <c r="V808" s="1010"/>
      <c r="W808" s="1010"/>
      <c r="X808" s="1010"/>
      <c r="Y808" s="1010"/>
      <c r="Z808" s="1010"/>
      <c r="AA808" s="1011"/>
      <c r="AB808" s="241"/>
      <c r="AC808" s="241"/>
      <c r="AD808" s="241"/>
      <c r="AE808" s="241"/>
      <c r="AF808" s="241"/>
      <c r="AG808" s="241"/>
    </row>
    <row r="809" spans="1:37" ht="15" customHeight="1">
      <c r="A809" s="994" t="s">
        <v>3934</v>
      </c>
      <c r="B809" s="995"/>
      <c r="C809" s="995"/>
      <c r="D809" s="995"/>
      <c r="E809" s="995"/>
      <c r="F809" s="995"/>
      <c r="G809" s="995"/>
      <c r="H809" s="996"/>
      <c r="I809" s="968"/>
      <c r="J809" s="969"/>
      <c r="K809" s="1012"/>
      <c r="L809" s="1012" t="s">
        <v>12</v>
      </c>
      <c r="M809" s="1012"/>
      <c r="N809" s="1012" t="s">
        <v>11</v>
      </c>
      <c r="O809" s="1012"/>
      <c r="P809" s="1012" t="s">
        <v>227</v>
      </c>
      <c r="R809" s="476"/>
      <c r="S809" s="476"/>
      <c r="T809" s="476"/>
      <c r="U809" s="476"/>
      <c r="V809" s="476"/>
      <c r="W809" s="476"/>
      <c r="X809" s="476"/>
      <c r="Y809" s="476"/>
      <c r="Z809" s="476"/>
      <c r="AA809" s="477"/>
      <c r="AB809" s="241"/>
      <c r="AC809" s="241"/>
      <c r="AD809" s="241"/>
      <c r="AE809" s="241"/>
      <c r="AF809" s="241"/>
      <c r="AG809" s="241"/>
    </row>
    <row r="810" spans="1:37" ht="15" customHeight="1">
      <c r="A810" s="997"/>
      <c r="B810" s="998"/>
      <c r="C810" s="998"/>
      <c r="D810" s="998"/>
      <c r="E810" s="998"/>
      <c r="F810" s="998"/>
      <c r="G810" s="998"/>
      <c r="H810" s="999"/>
      <c r="I810" s="970"/>
      <c r="J810" s="971"/>
      <c r="K810" s="1013"/>
      <c r="L810" s="1013"/>
      <c r="M810" s="1013"/>
      <c r="N810" s="1013"/>
      <c r="O810" s="1013"/>
      <c r="P810" s="1013"/>
      <c r="Q810" s="481"/>
      <c r="R810" s="479"/>
      <c r="S810" s="479"/>
      <c r="T810" s="479"/>
      <c r="U810" s="479"/>
      <c r="V810" s="479"/>
      <c r="W810" s="479"/>
      <c r="X810" s="479"/>
      <c r="Y810" s="479"/>
      <c r="Z810" s="479"/>
      <c r="AA810" s="480"/>
      <c r="AB810" s="241"/>
      <c r="AC810" s="241"/>
      <c r="AD810" s="241"/>
      <c r="AE810" s="241"/>
      <c r="AF810" s="241"/>
      <c r="AG810" s="241"/>
    </row>
    <row r="811" spans="1:37" ht="20.100000000000001" customHeight="1">
      <c r="A811" s="482"/>
      <c r="B811" s="482"/>
      <c r="C811" s="482"/>
      <c r="D811" s="482"/>
      <c r="E811" s="482"/>
      <c r="F811" s="482"/>
      <c r="G811" s="482"/>
      <c r="H811" s="482"/>
      <c r="I811" s="482"/>
      <c r="J811" s="482"/>
      <c r="K811" s="482"/>
      <c r="L811" s="482"/>
      <c r="M811" s="482"/>
      <c r="N811" s="482"/>
      <c r="O811" s="482"/>
      <c r="P811" s="482"/>
      <c r="Q811" s="482"/>
      <c r="R811" s="482"/>
      <c r="S811" s="482"/>
      <c r="T811" s="482"/>
      <c r="U811" s="482"/>
      <c r="V811" s="482"/>
      <c r="W811" s="482"/>
      <c r="X811" s="482"/>
      <c r="Y811" s="482"/>
      <c r="Z811" s="482"/>
      <c r="AA811" s="482"/>
      <c r="AB811" s="241"/>
      <c r="AC811" s="241"/>
      <c r="AD811" s="241"/>
      <c r="AE811" s="241"/>
      <c r="AF811" s="241"/>
      <c r="AG811" s="241"/>
    </row>
    <row r="812" spans="1:37" ht="18" customHeight="1">
      <c r="B812" s="437" t="s">
        <v>3937</v>
      </c>
      <c r="C812" s="243" t="s">
        <v>16092</v>
      </c>
      <c r="E812" s="243"/>
      <c r="F812" s="243"/>
      <c r="G812" s="243"/>
      <c r="H812" s="243"/>
      <c r="I812" s="483"/>
      <c r="J812" s="483"/>
      <c r="K812" s="483"/>
      <c r="L812" s="483"/>
      <c r="M812" s="483"/>
      <c r="N812" s="483"/>
      <c r="O812" s="483"/>
      <c r="P812" s="483"/>
      <c r="Q812" s="483"/>
      <c r="R812" s="484"/>
      <c r="S812" s="483"/>
      <c r="T812" s="483"/>
      <c r="U812" s="483"/>
      <c r="V812" s="483"/>
      <c r="W812" s="243"/>
      <c r="X812" s="243"/>
      <c r="Y812" s="243"/>
      <c r="Z812" s="243"/>
      <c r="AA812" s="243"/>
      <c r="AB812" s="243"/>
      <c r="AE812" s="244"/>
    </row>
    <row r="813" spans="1:37" ht="30" customHeight="1">
      <c r="B813" s="485" t="s">
        <v>3938</v>
      </c>
      <c r="C813" s="1032" t="s">
        <v>16093</v>
      </c>
      <c r="D813" s="1032"/>
      <c r="E813" s="1032"/>
      <c r="F813" s="1032"/>
      <c r="G813" s="1032"/>
      <c r="H813" s="1032"/>
      <c r="I813" s="1032"/>
      <c r="J813" s="1032"/>
      <c r="K813" s="1032"/>
      <c r="L813" s="1032"/>
      <c r="M813" s="1032"/>
      <c r="N813" s="1032"/>
      <c r="O813" s="1032"/>
      <c r="P813" s="1032"/>
      <c r="Q813" s="1032"/>
      <c r="R813" s="1032"/>
      <c r="S813" s="1032"/>
      <c r="T813" s="1032"/>
      <c r="U813" s="1032"/>
      <c r="V813" s="1032"/>
      <c r="W813" s="1032"/>
      <c r="X813" s="1032"/>
      <c r="Y813" s="1032"/>
      <c r="Z813" s="1032"/>
      <c r="AA813" s="1032"/>
      <c r="AE813" s="244"/>
    </row>
    <row r="814" spans="1:37" ht="7.95" customHeight="1">
      <c r="D814" s="486"/>
      <c r="E814" s="486"/>
      <c r="F814" s="486"/>
      <c r="G814" s="486"/>
      <c r="H814" s="486"/>
      <c r="I814" s="486"/>
      <c r="J814" s="486"/>
      <c r="K814" s="486"/>
      <c r="L814" s="486"/>
      <c r="M814" s="486"/>
      <c r="N814" s="486"/>
      <c r="O814" s="486"/>
      <c r="P814" s="486"/>
      <c r="Q814" s="486"/>
      <c r="R814" s="486"/>
      <c r="S814" s="486"/>
      <c r="T814" s="486"/>
      <c r="U814" s="486"/>
      <c r="V814" s="486"/>
      <c r="W814" s="486"/>
      <c r="X814" s="486"/>
      <c r="Y814" s="486"/>
      <c r="Z814" s="486"/>
      <c r="AA814" s="486"/>
    </row>
    <row r="815" spans="1:37" ht="25.35" customHeight="1">
      <c r="A815" s="441" t="s">
        <v>3939</v>
      </c>
      <c r="H815" s="442"/>
      <c r="I815" s="442"/>
      <c r="V815" s="442"/>
      <c r="W815" s="442"/>
      <c r="X815" s="442"/>
      <c r="Y815" s="442"/>
      <c r="Z815" s="442"/>
      <c r="AA815" s="442"/>
    </row>
    <row r="816" spans="1:37" ht="12.45" customHeight="1">
      <c r="A816" s="1014" t="s">
        <v>3917</v>
      </c>
      <c r="B816" s="1015"/>
      <c r="C816" s="1015"/>
      <c r="D816" s="1015"/>
      <c r="E816" s="1015"/>
      <c r="F816" s="1015"/>
      <c r="G816" s="1015"/>
      <c r="H816" s="1016"/>
      <c r="I816" s="1017"/>
      <c r="J816" s="1018"/>
      <c r="K816" s="1018"/>
      <c r="L816" s="1018"/>
      <c r="M816" s="1018"/>
      <c r="N816" s="1018"/>
      <c r="O816" s="1018"/>
      <c r="P816" s="1018"/>
      <c r="Q816" s="1018"/>
      <c r="R816" s="1018"/>
      <c r="S816" s="1018"/>
      <c r="T816" s="1018"/>
      <c r="U816" s="1018"/>
      <c r="V816" s="1018"/>
      <c r="W816" s="1018"/>
      <c r="X816" s="1018"/>
      <c r="Y816" s="1018"/>
      <c r="Z816" s="1018"/>
      <c r="AA816" s="1019"/>
    </row>
    <row r="817" spans="1:37" ht="22.5" customHeight="1">
      <c r="A817" s="1020" t="s">
        <v>8</v>
      </c>
      <c r="B817" s="1021"/>
      <c r="C817" s="1021"/>
      <c r="D817" s="1021"/>
      <c r="E817" s="1021"/>
      <c r="F817" s="1021"/>
      <c r="G817" s="1021"/>
      <c r="H817" s="1022"/>
      <c r="I817" s="1023"/>
      <c r="J817" s="1024"/>
      <c r="K817" s="1024"/>
      <c r="L817" s="1025"/>
      <c r="M817" s="1025"/>
      <c r="N817" s="1024"/>
      <c r="O817" s="1025"/>
      <c r="P817" s="1025"/>
      <c r="Q817" s="1024"/>
      <c r="R817" s="1024"/>
      <c r="S817" s="1024"/>
      <c r="T817" s="1024"/>
      <c r="U817" s="1024"/>
      <c r="V817" s="1024"/>
      <c r="W817" s="1024"/>
      <c r="X817" s="1024"/>
      <c r="Y817" s="1024"/>
      <c r="Z817" s="1024"/>
      <c r="AA817" s="1026"/>
      <c r="AC817" s="236">
        <v>49</v>
      </c>
    </row>
    <row r="818" spans="1:37" ht="25.2" customHeight="1">
      <c r="A818" s="1027" t="s">
        <v>23</v>
      </c>
      <c r="B818" s="1028"/>
      <c r="C818" s="1028"/>
      <c r="D818" s="1028"/>
      <c r="E818" s="1028"/>
      <c r="F818" s="1028"/>
      <c r="G818" s="1028"/>
      <c r="H818" s="1029"/>
      <c r="I818" s="972" t="s">
        <v>3918</v>
      </c>
      <c r="J818" s="973"/>
      <c r="K818" s="973"/>
      <c r="L818" s="975"/>
      <c r="M818" s="977"/>
      <c r="N818" s="239" t="s">
        <v>3919</v>
      </c>
      <c r="O818" s="975"/>
      <c r="P818" s="977"/>
      <c r="Q818" s="973"/>
      <c r="R818" s="973"/>
      <c r="S818" s="973"/>
      <c r="T818" s="973"/>
      <c r="U818" s="973"/>
      <c r="V818" s="973"/>
      <c r="W818" s="973"/>
      <c r="X818" s="973"/>
      <c r="Y818" s="973"/>
      <c r="Z818" s="973"/>
      <c r="AA818" s="974"/>
    </row>
    <row r="819" spans="1:37" ht="25.2" customHeight="1">
      <c r="A819" s="1030"/>
      <c r="B819" s="1025"/>
      <c r="C819" s="1025"/>
      <c r="D819" s="1025"/>
      <c r="E819" s="1025"/>
      <c r="F819" s="1025"/>
      <c r="G819" s="1025"/>
      <c r="H819" s="1031"/>
      <c r="I819" s="972" t="s">
        <v>3920</v>
      </c>
      <c r="J819" s="973"/>
      <c r="K819" s="973"/>
      <c r="L819" s="975"/>
      <c r="M819" s="976"/>
      <c r="N819" s="976"/>
      <c r="O819" s="976"/>
      <c r="P819" s="977"/>
      <c r="Q819" s="972" t="s">
        <v>3921</v>
      </c>
      <c r="R819" s="973"/>
      <c r="S819" s="974"/>
      <c r="T819" s="975"/>
      <c r="U819" s="976"/>
      <c r="V819" s="976"/>
      <c r="W819" s="976"/>
      <c r="X819" s="976"/>
      <c r="Y819" s="976"/>
      <c r="Z819" s="976"/>
      <c r="AA819" s="977"/>
    </row>
    <row r="820" spans="1:37" ht="25.2" customHeight="1">
      <c r="A820" s="1030"/>
      <c r="B820" s="1025"/>
      <c r="C820" s="1025"/>
      <c r="D820" s="1025"/>
      <c r="E820" s="1025"/>
      <c r="F820" s="1025"/>
      <c r="G820" s="1025"/>
      <c r="H820" s="1031"/>
      <c r="I820" s="972" t="s">
        <v>3922</v>
      </c>
      <c r="J820" s="973"/>
      <c r="K820" s="973"/>
      <c r="L820" s="978"/>
      <c r="M820" s="979"/>
      <c r="N820" s="979"/>
      <c r="O820" s="979"/>
      <c r="P820" s="980"/>
      <c r="Q820" s="972" t="s">
        <v>3923</v>
      </c>
      <c r="R820" s="973"/>
      <c r="S820" s="974"/>
      <c r="T820" s="975"/>
      <c r="U820" s="976"/>
      <c r="V820" s="976"/>
      <c r="W820" s="976"/>
      <c r="X820" s="976"/>
      <c r="Y820" s="976"/>
      <c r="Z820" s="976"/>
      <c r="AA820" s="977"/>
    </row>
    <row r="821" spans="1:37" ht="25.2" customHeight="1">
      <c r="A821" s="1023"/>
      <c r="B821" s="1024"/>
      <c r="C821" s="1024"/>
      <c r="D821" s="1024"/>
      <c r="E821" s="1024"/>
      <c r="F821" s="1024"/>
      <c r="G821" s="1024"/>
      <c r="H821" s="1026"/>
      <c r="I821" s="972" t="s">
        <v>3924</v>
      </c>
      <c r="J821" s="973"/>
      <c r="K821" s="973"/>
      <c r="L821" s="981"/>
      <c r="M821" s="981"/>
      <c r="N821" s="981"/>
      <c r="O821" s="981"/>
      <c r="P821" s="981"/>
      <c r="Q821" s="981"/>
      <c r="R821" s="981"/>
      <c r="S821" s="981"/>
      <c r="T821" s="981"/>
      <c r="U821" s="981"/>
      <c r="V821" s="981"/>
      <c r="W821" s="981"/>
      <c r="X821" s="981"/>
      <c r="Y821" s="981"/>
      <c r="Z821" s="981"/>
      <c r="AA821" s="981"/>
    </row>
    <row r="822" spans="1:37" ht="30" customHeight="1">
      <c r="A822" s="982" t="s">
        <v>3925</v>
      </c>
      <c r="B822" s="983"/>
      <c r="C822" s="983"/>
      <c r="D822" s="983"/>
      <c r="E822" s="983"/>
      <c r="F822" s="983"/>
      <c r="G822" s="983"/>
      <c r="H822" s="984"/>
      <c r="I822" s="444"/>
      <c r="J822" s="445"/>
      <c r="K822" s="446" t="s">
        <v>388</v>
      </c>
      <c r="L822" s="447"/>
      <c r="M822" s="448" t="s">
        <v>112</v>
      </c>
      <c r="N822" s="449"/>
      <c r="O822" s="450"/>
      <c r="U822" s="451"/>
      <c r="V822" s="451"/>
      <c r="W822" s="451"/>
      <c r="X822" s="451"/>
      <c r="Y822" s="451"/>
      <c r="Z822" s="451"/>
      <c r="AA822" s="452"/>
      <c r="AK822" s="240"/>
    </row>
    <row r="823" spans="1:37" ht="15" customHeight="1">
      <c r="A823" s="985"/>
      <c r="B823" s="986"/>
      <c r="C823" s="986"/>
      <c r="D823" s="986"/>
      <c r="E823" s="986"/>
      <c r="F823" s="986"/>
      <c r="G823" s="986"/>
      <c r="H823" s="987"/>
      <c r="I823" s="453" t="s">
        <v>3926</v>
      </c>
      <c r="J823" s="454"/>
      <c r="K823" s="454"/>
      <c r="L823" s="454"/>
      <c r="M823" s="454"/>
      <c r="N823" s="454"/>
      <c r="O823" s="454"/>
      <c r="P823" s="454"/>
      <c r="Q823" s="454"/>
      <c r="R823" s="449"/>
      <c r="S823" s="455"/>
      <c r="T823" s="456"/>
      <c r="U823" s="457"/>
      <c r="V823" s="458"/>
      <c r="W823" s="459" t="s">
        <v>388</v>
      </c>
      <c r="X823" s="460"/>
      <c r="Y823" s="461" t="s">
        <v>112</v>
      </c>
      <c r="Z823" s="461"/>
      <c r="AA823" s="462"/>
    </row>
    <row r="824" spans="1:37" ht="15" customHeight="1">
      <c r="A824" s="988"/>
      <c r="B824" s="989"/>
      <c r="C824" s="989"/>
      <c r="D824" s="989"/>
      <c r="E824" s="989"/>
      <c r="F824" s="989"/>
      <c r="G824" s="989"/>
      <c r="H824" s="990"/>
      <c r="I824" s="463" t="s">
        <v>3927</v>
      </c>
      <c r="J824" s="464"/>
      <c r="K824" s="464"/>
      <c r="L824" s="464"/>
      <c r="M824" s="464"/>
      <c r="N824" s="464"/>
      <c r="O824" s="464"/>
      <c r="P824" s="464"/>
      <c r="Q824" s="464"/>
      <c r="R824" s="465"/>
      <c r="S824" s="466"/>
      <c r="T824" s="467"/>
      <c r="U824" s="468"/>
      <c r="V824" s="469"/>
      <c r="W824" s="464" t="s">
        <v>388</v>
      </c>
      <c r="X824" s="470"/>
      <c r="Y824" s="466" t="s">
        <v>112</v>
      </c>
      <c r="Z824" s="466"/>
      <c r="AA824" s="471"/>
    </row>
    <row r="825" spans="1:37" ht="18" customHeight="1">
      <c r="A825" s="991" t="s">
        <v>3928</v>
      </c>
      <c r="B825" s="992"/>
      <c r="C825" s="992"/>
      <c r="D825" s="992"/>
      <c r="E825" s="992"/>
      <c r="F825" s="992"/>
      <c r="G825" s="992"/>
      <c r="H825" s="993"/>
      <c r="I825" s="472" t="s">
        <v>3783</v>
      </c>
      <c r="J825" s="473" t="s">
        <v>3929</v>
      </c>
      <c r="K825" s="474"/>
      <c r="L825" s="474"/>
      <c r="M825" s="474"/>
      <c r="N825" s="472" t="s">
        <v>3783</v>
      </c>
      <c r="O825" s="473" t="s">
        <v>3930</v>
      </c>
      <c r="P825" s="474"/>
      <c r="Q825" s="474"/>
      <c r="S825" s="461" t="s">
        <v>3935</v>
      </c>
      <c r="T825" s="472" t="s">
        <v>3783</v>
      </c>
      <c r="U825" s="461" t="s">
        <v>3936</v>
      </c>
      <c r="W825" s="473"/>
      <c r="X825" s="474"/>
      <c r="Y825" s="474"/>
      <c r="Z825" s="474"/>
      <c r="AA825" s="475"/>
      <c r="AG825" s="243"/>
    </row>
    <row r="826" spans="1:37" ht="15" customHeight="1">
      <c r="A826" s="994" t="s">
        <v>3931</v>
      </c>
      <c r="B826" s="995"/>
      <c r="C826" s="995"/>
      <c r="D826" s="995"/>
      <c r="E826" s="995"/>
      <c r="F826" s="995"/>
      <c r="G826" s="995"/>
      <c r="H826" s="996"/>
      <c r="I826" s="1000" t="s">
        <v>3932</v>
      </c>
      <c r="J826" s="1001"/>
      <c r="K826" s="1004"/>
      <c r="L826" s="1005"/>
      <c r="M826" s="1005"/>
      <c r="N826" s="1005"/>
      <c r="O826" s="1005"/>
      <c r="P826" s="1005"/>
      <c r="Q826" s="1006"/>
      <c r="R826" s="1006"/>
      <c r="S826" s="1006"/>
      <c r="T826" s="1007"/>
      <c r="U826" s="1008" t="s">
        <v>3933</v>
      </c>
      <c r="V826" s="1008"/>
      <c r="W826" s="1008"/>
      <c r="X826" s="1008"/>
      <c r="Y826" s="1008"/>
      <c r="Z826" s="1008"/>
      <c r="AA826" s="1009"/>
    </row>
    <row r="827" spans="1:37" ht="15" customHeight="1">
      <c r="A827" s="997"/>
      <c r="B827" s="998"/>
      <c r="C827" s="998"/>
      <c r="D827" s="998"/>
      <c r="E827" s="998"/>
      <c r="F827" s="998"/>
      <c r="G827" s="998"/>
      <c r="H827" s="999"/>
      <c r="I827" s="1002"/>
      <c r="J827" s="1003"/>
      <c r="K827" s="1004"/>
      <c r="L827" s="1005"/>
      <c r="M827" s="1005"/>
      <c r="N827" s="1005"/>
      <c r="O827" s="1005"/>
      <c r="P827" s="1005"/>
      <c r="Q827" s="1006"/>
      <c r="R827" s="1006"/>
      <c r="S827" s="1006"/>
      <c r="T827" s="1007"/>
      <c r="U827" s="1010"/>
      <c r="V827" s="1010"/>
      <c r="W827" s="1010"/>
      <c r="X827" s="1010"/>
      <c r="Y827" s="1010"/>
      <c r="Z827" s="1010"/>
      <c r="AA827" s="1011"/>
      <c r="AB827" s="241"/>
      <c r="AC827" s="241"/>
      <c r="AD827" s="241"/>
      <c r="AE827" s="241"/>
      <c r="AF827" s="241"/>
      <c r="AG827" s="241"/>
    </row>
    <row r="828" spans="1:37" ht="15" customHeight="1">
      <c r="A828" s="994" t="s">
        <v>3934</v>
      </c>
      <c r="B828" s="995"/>
      <c r="C828" s="995"/>
      <c r="D828" s="995"/>
      <c r="E828" s="995"/>
      <c r="F828" s="995"/>
      <c r="G828" s="995"/>
      <c r="H828" s="996"/>
      <c r="I828" s="968"/>
      <c r="J828" s="969"/>
      <c r="K828" s="1012"/>
      <c r="L828" s="1012" t="s">
        <v>12</v>
      </c>
      <c r="M828" s="1012"/>
      <c r="N828" s="1012" t="s">
        <v>11</v>
      </c>
      <c r="O828" s="1012"/>
      <c r="P828" s="1012" t="s">
        <v>227</v>
      </c>
      <c r="R828" s="476"/>
      <c r="S828" s="476"/>
      <c r="T828" s="476"/>
      <c r="U828" s="476"/>
      <c r="V828" s="476"/>
      <c r="W828" s="476"/>
      <c r="X828" s="476"/>
      <c r="Y828" s="476"/>
      <c r="Z828" s="476"/>
      <c r="AA828" s="477"/>
      <c r="AB828" s="241"/>
      <c r="AC828" s="241"/>
      <c r="AD828" s="241"/>
      <c r="AE828" s="241"/>
      <c r="AF828" s="241"/>
      <c r="AG828" s="241"/>
    </row>
    <row r="829" spans="1:37" ht="15" customHeight="1">
      <c r="A829" s="997"/>
      <c r="B829" s="998"/>
      <c r="C829" s="998"/>
      <c r="D829" s="998"/>
      <c r="E829" s="998"/>
      <c r="F829" s="998"/>
      <c r="G829" s="998"/>
      <c r="H829" s="999"/>
      <c r="I829" s="970"/>
      <c r="J829" s="971"/>
      <c r="K829" s="1013"/>
      <c r="L829" s="1013"/>
      <c r="M829" s="1013"/>
      <c r="N829" s="1013"/>
      <c r="O829" s="1013"/>
      <c r="P829" s="1013"/>
      <c r="Q829" s="481"/>
      <c r="R829" s="479"/>
      <c r="S829" s="479"/>
      <c r="T829" s="479"/>
      <c r="U829" s="479"/>
      <c r="V829" s="479"/>
      <c r="W829" s="479"/>
      <c r="X829" s="479"/>
      <c r="Y829" s="479"/>
      <c r="Z829" s="479"/>
      <c r="AA829" s="480"/>
      <c r="AB829" s="241"/>
      <c r="AC829" s="241"/>
      <c r="AD829" s="241"/>
      <c r="AE829" s="241"/>
      <c r="AF829" s="241"/>
      <c r="AG829" s="241"/>
    </row>
    <row r="830" spans="1:37" ht="20.100000000000001" customHeight="1">
      <c r="A830" s="482"/>
      <c r="B830" s="482"/>
      <c r="C830" s="482"/>
      <c r="D830" s="482"/>
      <c r="E830" s="482"/>
      <c r="F830" s="482"/>
      <c r="G830" s="482"/>
      <c r="H830" s="482"/>
      <c r="I830" s="482"/>
      <c r="J830" s="482"/>
      <c r="K830" s="482"/>
      <c r="L830" s="482"/>
      <c r="M830" s="482"/>
      <c r="N830" s="482"/>
      <c r="O830" s="482"/>
      <c r="P830" s="482"/>
      <c r="Q830" s="482"/>
      <c r="R830" s="482"/>
      <c r="S830" s="482"/>
      <c r="T830" s="482"/>
      <c r="U830" s="482"/>
      <c r="V830" s="482"/>
      <c r="W830" s="482"/>
      <c r="X830" s="478"/>
      <c r="Y830" s="478"/>
      <c r="Z830" s="478"/>
      <c r="AA830" s="478"/>
      <c r="AB830" s="241"/>
      <c r="AC830" s="241"/>
      <c r="AD830" s="241"/>
      <c r="AE830" s="241"/>
      <c r="AF830" s="241"/>
      <c r="AG830" s="241"/>
    </row>
    <row r="831" spans="1:37" ht="12.45" customHeight="1">
      <c r="A831" s="1014" t="s">
        <v>3917</v>
      </c>
      <c r="B831" s="1015"/>
      <c r="C831" s="1015"/>
      <c r="D831" s="1015"/>
      <c r="E831" s="1015"/>
      <c r="F831" s="1015"/>
      <c r="G831" s="1015"/>
      <c r="H831" s="1016"/>
      <c r="I831" s="1017"/>
      <c r="J831" s="1018"/>
      <c r="K831" s="1018"/>
      <c r="L831" s="1018"/>
      <c r="M831" s="1018"/>
      <c r="N831" s="1018"/>
      <c r="O831" s="1018"/>
      <c r="P831" s="1018"/>
      <c r="Q831" s="1018"/>
      <c r="R831" s="1018"/>
      <c r="S831" s="1018"/>
      <c r="T831" s="1018"/>
      <c r="U831" s="1018"/>
      <c r="V831" s="1018"/>
      <c r="W831" s="1018"/>
      <c r="X831" s="1018"/>
      <c r="Y831" s="1018"/>
      <c r="Z831" s="1018"/>
      <c r="AA831" s="1019"/>
    </row>
    <row r="832" spans="1:37" ht="22.5" customHeight="1">
      <c r="A832" s="1020" t="s">
        <v>8</v>
      </c>
      <c r="B832" s="1021"/>
      <c r="C832" s="1021"/>
      <c r="D832" s="1021"/>
      <c r="E832" s="1021"/>
      <c r="F832" s="1021"/>
      <c r="G832" s="1021"/>
      <c r="H832" s="1022"/>
      <c r="I832" s="1023"/>
      <c r="J832" s="1024"/>
      <c r="K832" s="1024"/>
      <c r="L832" s="1025"/>
      <c r="M832" s="1025"/>
      <c r="N832" s="1024"/>
      <c r="O832" s="1025"/>
      <c r="P832" s="1025"/>
      <c r="Q832" s="1024"/>
      <c r="R832" s="1024"/>
      <c r="S832" s="1024"/>
      <c r="T832" s="1024"/>
      <c r="U832" s="1024"/>
      <c r="V832" s="1024"/>
      <c r="W832" s="1024"/>
      <c r="X832" s="1024"/>
      <c r="Y832" s="1024"/>
      <c r="Z832" s="1024"/>
      <c r="AA832" s="1026"/>
      <c r="AC832" s="236">
        <v>50</v>
      </c>
    </row>
    <row r="833" spans="1:37" ht="25.2" customHeight="1">
      <c r="A833" s="1027" t="s">
        <v>23</v>
      </c>
      <c r="B833" s="1028"/>
      <c r="C833" s="1028"/>
      <c r="D833" s="1028"/>
      <c r="E833" s="1028"/>
      <c r="F833" s="1028"/>
      <c r="G833" s="1028"/>
      <c r="H833" s="1029"/>
      <c r="I833" s="972" t="s">
        <v>3918</v>
      </c>
      <c r="J833" s="973"/>
      <c r="K833" s="973"/>
      <c r="L833" s="975"/>
      <c r="M833" s="977"/>
      <c r="N833" s="239" t="s">
        <v>3919</v>
      </c>
      <c r="O833" s="975"/>
      <c r="P833" s="977"/>
      <c r="Q833" s="973"/>
      <c r="R833" s="973"/>
      <c r="S833" s="973"/>
      <c r="T833" s="973"/>
      <c r="U833" s="973"/>
      <c r="V833" s="973"/>
      <c r="W833" s="973"/>
      <c r="X833" s="973"/>
      <c r="Y833" s="973"/>
      <c r="Z833" s="973"/>
      <c r="AA833" s="974"/>
    </row>
    <row r="834" spans="1:37" ht="25.2" customHeight="1">
      <c r="A834" s="1030"/>
      <c r="B834" s="1025"/>
      <c r="C834" s="1025"/>
      <c r="D834" s="1025"/>
      <c r="E834" s="1025"/>
      <c r="F834" s="1025"/>
      <c r="G834" s="1025"/>
      <c r="H834" s="1031"/>
      <c r="I834" s="972" t="s">
        <v>3920</v>
      </c>
      <c r="J834" s="973"/>
      <c r="K834" s="973"/>
      <c r="L834" s="975"/>
      <c r="M834" s="976"/>
      <c r="N834" s="976"/>
      <c r="O834" s="976"/>
      <c r="P834" s="977"/>
      <c r="Q834" s="972" t="s">
        <v>3921</v>
      </c>
      <c r="R834" s="973"/>
      <c r="S834" s="974"/>
      <c r="T834" s="975"/>
      <c r="U834" s="976"/>
      <c r="V834" s="976"/>
      <c r="W834" s="976"/>
      <c r="X834" s="976"/>
      <c r="Y834" s="976"/>
      <c r="Z834" s="976"/>
      <c r="AA834" s="977"/>
    </row>
    <row r="835" spans="1:37" ht="25.2" customHeight="1">
      <c r="A835" s="1030"/>
      <c r="B835" s="1025"/>
      <c r="C835" s="1025"/>
      <c r="D835" s="1025"/>
      <c r="E835" s="1025"/>
      <c r="F835" s="1025"/>
      <c r="G835" s="1025"/>
      <c r="H835" s="1031"/>
      <c r="I835" s="972" t="s">
        <v>3922</v>
      </c>
      <c r="J835" s="973"/>
      <c r="K835" s="973"/>
      <c r="L835" s="978"/>
      <c r="M835" s="979"/>
      <c r="N835" s="979"/>
      <c r="O835" s="979"/>
      <c r="P835" s="980"/>
      <c r="Q835" s="972" t="s">
        <v>3923</v>
      </c>
      <c r="R835" s="973"/>
      <c r="S835" s="974"/>
      <c r="T835" s="975"/>
      <c r="U835" s="976"/>
      <c r="V835" s="976"/>
      <c r="W835" s="976"/>
      <c r="X835" s="976"/>
      <c r="Y835" s="976"/>
      <c r="Z835" s="976"/>
      <c r="AA835" s="977"/>
    </row>
    <row r="836" spans="1:37" ht="25.2" customHeight="1">
      <c r="A836" s="1023"/>
      <c r="B836" s="1024"/>
      <c r="C836" s="1024"/>
      <c r="D836" s="1024"/>
      <c r="E836" s="1024"/>
      <c r="F836" s="1024"/>
      <c r="G836" s="1024"/>
      <c r="H836" s="1026"/>
      <c r="I836" s="972" t="s">
        <v>3924</v>
      </c>
      <c r="J836" s="973"/>
      <c r="K836" s="973"/>
      <c r="L836" s="981"/>
      <c r="M836" s="981"/>
      <c r="N836" s="981"/>
      <c r="O836" s="981"/>
      <c r="P836" s="981"/>
      <c r="Q836" s="981"/>
      <c r="R836" s="981"/>
      <c r="S836" s="981"/>
      <c r="T836" s="981"/>
      <c r="U836" s="981"/>
      <c r="V836" s="981"/>
      <c r="W836" s="981"/>
      <c r="X836" s="981"/>
      <c r="Y836" s="981"/>
      <c r="Z836" s="981"/>
      <c r="AA836" s="981"/>
    </row>
    <row r="837" spans="1:37" ht="30" customHeight="1">
      <c r="A837" s="982" t="s">
        <v>3925</v>
      </c>
      <c r="B837" s="983"/>
      <c r="C837" s="983"/>
      <c r="D837" s="983"/>
      <c r="E837" s="983"/>
      <c r="F837" s="983"/>
      <c r="G837" s="983"/>
      <c r="H837" s="984"/>
      <c r="I837" s="444"/>
      <c r="J837" s="445"/>
      <c r="K837" s="446" t="s">
        <v>388</v>
      </c>
      <c r="L837" s="447"/>
      <c r="M837" s="448" t="s">
        <v>112</v>
      </c>
      <c r="N837" s="449"/>
      <c r="O837" s="450"/>
      <c r="U837" s="451"/>
      <c r="V837" s="451"/>
      <c r="W837" s="451"/>
      <c r="X837" s="451"/>
      <c r="Y837" s="451"/>
      <c r="Z837" s="451"/>
      <c r="AA837" s="452"/>
      <c r="AK837" s="240"/>
    </row>
    <row r="838" spans="1:37" ht="15" customHeight="1">
      <c r="A838" s="985"/>
      <c r="B838" s="986"/>
      <c r="C838" s="986"/>
      <c r="D838" s="986"/>
      <c r="E838" s="986"/>
      <c r="F838" s="986"/>
      <c r="G838" s="986"/>
      <c r="H838" s="987"/>
      <c r="I838" s="453" t="s">
        <v>3926</v>
      </c>
      <c r="J838" s="454"/>
      <c r="K838" s="454"/>
      <c r="L838" s="454"/>
      <c r="M838" s="454"/>
      <c r="N838" s="454"/>
      <c r="O838" s="454"/>
      <c r="P838" s="454"/>
      <c r="Q838" s="454"/>
      <c r="R838" s="449"/>
      <c r="S838" s="455"/>
      <c r="T838" s="456"/>
      <c r="U838" s="457"/>
      <c r="V838" s="458"/>
      <c r="W838" s="459" t="s">
        <v>388</v>
      </c>
      <c r="X838" s="460"/>
      <c r="Y838" s="461" t="s">
        <v>112</v>
      </c>
      <c r="Z838" s="461"/>
      <c r="AA838" s="462"/>
    </row>
    <row r="839" spans="1:37" ht="15" customHeight="1">
      <c r="A839" s="988"/>
      <c r="B839" s="989"/>
      <c r="C839" s="989"/>
      <c r="D839" s="989"/>
      <c r="E839" s="989"/>
      <c r="F839" s="989"/>
      <c r="G839" s="989"/>
      <c r="H839" s="990"/>
      <c r="I839" s="463" t="s">
        <v>3927</v>
      </c>
      <c r="J839" s="464"/>
      <c r="K839" s="464"/>
      <c r="L839" s="464"/>
      <c r="M839" s="464"/>
      <c r="N839" s="464"/>
      <c r="O839" s="464"/>
      <c r="P839" s="464"/>
      <c r="Q839" s="464"/>
      <c r="R839" s="465"/>
      <c r="S839" s="466"/>
      <c r="T839" s="467"/>
      <c r="U839" s="468"/>
      <c r="V839" s="469"/>
      <c r="W839" s="464" t="s">
        <v>388</v>
      </c>
      <c r="X839" s="470"/>
      <c r="Y839" s="466" t="s">
        <v>112</v>
      </c>
      <c r="Z839" s="466"/>
      <c r="AA839" s="471"/>
    </row>
    <row r="840" spans="1:37" ht="18" customHeight="1">
      <c r="A840" s="991" t="s">
        <v>3928</v>
      </c>
      <c r="B840" s="992"/>
      <c r="C840" s="992"/>
      <c r="D840" s="992"/>
      <c r="E840" s="992"/>
      <c r="F840" s="992"/>
      <c r="G840" s="992"/>
      <c r="H840" s="993"/>
      <c r="I840" s="472" t="s">
        <v>3783</v>
      </c>
      <c r="J840" s="473" t="s">
        <v>3929</v>
      </c>
      <c r="K840" s="474"/>
      <c r="L840" s="474"/>
      <c r="M840" s="474"/>
      <c r="N840" s="472" t="s">
        <v>3783</v>
      </c>
      <c r="O840" s="473" t="s">
        <v>3930</v>
      </c>
      <c r="P840" s="474"/>
      <c r="Q840" s="474"/>
      <c r="S840" s="461" t="s">
        <v>3935</v>
      </c>
      <c r="T840" s="472" t="s">
        <v>3783</v>
      </c>
      <c r="U840" s="461" t="s">
        <v>3936</v>
      </c>
      <c r="W840" s="473"/>
      <c r="X840" s="474"/>
      <c r="Y840" s="474"/>
      <c r="Z840" s="474"/>
      <c r="AA840" s="475"/>
      <c r="AG840" s="243"/>
    </row>
    <row r="841" spans="1:37" ht="15" customHeight="1">
      <c r="A841" s="994" t="s">
        <v>3931</v>
      </c>
      <c r="B841" s="995"/>
      <c r="C841" s="995"/>
      <c r="D841" s="995"/>
      <c r="E841" s="995"/>
      <c r="F841" s="995"/>
      <c r="G841" s="995"/>
      <c r="H841" s="996"/>
      <c r="I841" s="1000" t="s">
        <v>3932</v>
      </c>
      <c r="J841" s="1001"/>
      <c r="K841" s="1004"/>
      <c r="L841" s="1005"/>
      <c r="M841" s="1005"/>
      <c r="N841" s="1005"/>
      <c r="O841" s="1005"/>
      <c r="P841" s="1005"/>
      <c r="Q841" s="1006"/>
      <c r="R841" s="1006"/>
      <c r="S841" s="1006"/>
      <c r="T841" s="1007"/>
      <c r="U841" s="1008" t="s">
        <v>3933</v>
      </c>
      <c r="V841" s="1008"/>
      <c r="W841" s="1008"/>
      <c r="X841" s="1008"/>
      <c r="Y841" s="1008"/>
      <c r="Z841" s="1008"/>
      <c r="AA841" s="1009"/>
    </row>
    <row r="842" spans="1:37" ht="15" customHeight="1">
      <c r="A842" s="997"/>
      <c r="B842" s="998"/>
      <c r="C842" s="998"/>
      <c r="D842" s="998"/>
      <c r="E842" s="998"/>
      <c r="F842" s="998"/>
      <c r="G842" s="998"/>
      <c r="H842" s="999"/>
      <c r="I842" s="1002"/>
      <c r="J842" s="1003"/>
      <c r="K842" s="1004"/>
      <c r="L842" s="1005"/>
      <c r="M842" s="1005"/>
      <c r="N842" s="1005"/>
      <c r="O842" s="1005"/>
      <c r="P842" s="1005"/>
      <c r="Q842" s="1006"/>
      <c r="R842" s="1006"/>
      <c r="S842" s="1006"/>
      <c r="T842" s="1007"/>
      <c r="U842" s="1010"/>
      <c r="V842" s="1010"/>
      <c r="W842" s="1010"/>
      <c r="X842" s="1010"/>
      <c r="Y842" s="1010"/>
      <c r="Z842" s="1010"/>
      <c r="AA842" s="1011"/>
      <c r="AB842" s="241"/>
      <c r="AC842" s="241"/>
      <c r="AD842" s="241"/>
      <c r="AE842" s="241"/>
      <c r="AF842" s="241"/>
      <c r="AG842" s="241"/>
    </row>
    <row r="843" spans="1:37" ht="15" customHeight="1">
      <c r="A843" s="994" t="s">
        <v>3934</v>
      </c>
      <c r="B843" s="995"/>
      <c r="C843" s="995"/>
      <c r="D843" s="995"/>
      <c r="E843" s="995"/>
      <c r="F843" s="995"/>
      <c r="G843" s="995"/>
      <c r="H843" s="996"/>
      <c r="I843" s="968"/>
      <c r="J843" s="969"/>
      <c r="K843" s="1012"/>
      <c r="L843" s="1012" t="s">
        <v>12</v>
      </c>
      <c r="M843" s="1012"/>
      <c r="N843" s="1012" t="s">
        <v>11</v>
      </c>
      <c r="O843" s="1012"/>
      <c r="P843" s="1012" t="s">
        <v>227</v>
      </c>
      <c r="R843" s="476"/>
      <c r="S843" s="476"/>
      <c r="T843" s="476"/>
      <c r="U843" s="476"/>
      <c r="V843" s="476"/>
      <c r="W843" s="476"/>
      <c r="X843" s="476"/>
      <c r="Y843" s="476"/>
      <c r="Z843" s="476"/>
      <c r="AA843" s="477"/>
      <c r="AB843" s="241"/>
      <c r="AC843" s="241"/>
      <c r="AD843" s="241"/>
      <c r="AE843" s="241"/>
      <c r="AF843" s="241"/>
      <c r="AG843" s="241"/>
    </row>
    <row r="844" spans="1:37" ht="15" customHeight="1">
      <c r="A844" s="997"/>
      <c r="B844" s="998"/>
      <c r="C844" s="998"/>
      <c r="D844" s="998"/>
      <c r="E844" s="998"/>
      <c r="F844" s="998"/>
      <c r="G844" s="998"/>
      <c r="H844" s="999"/>
      <c r="I844" s="970"/>
      <c r="J844" s="971"/>
      <c r="K844" s="1013"/>
      <c r="L844" s="1013"/>
      <c r="M844" s="1013"/>
      <c r="N844" s="1013"/>
      <c r="O844" s="1013"/>
      <c r="P844" s="1013"/>
      <c r="Q844" s="481"/>
      <c r="R844" s="479"/>
      <c r="S844" s="479"/>
      <c r="T844" s="479"/>
      <c r="U844" s="479"/>
      <c r="V844" s="479"/>
      <c r="W844" s="479"/>
      <c r="X844" s="479"/>
      <c r="Y844" s="479"/>
      <c r="Z844" s="479"/>
      <c r="AA844" s="480"/>
      <c r="AB844" s="241"/>
      <c r="AC844" s="241"/>
      <c r="AD844" s="241"/>
      <c r="AE844" s="241"/>
      <c r="AF844" s="241"/>
      <c r="AG844" s="241"/>
    </row>
    <row r="845" spans="1:37" ht="20.100000000000001" customHeight="1">
      <c r="A845" s="482"/>
      <c r="B845" s="482"/>
      <c r="C845" s="482"/>
      <c r="D845" s="482"/>
      <c r="E845" s="482"/>
      <c r="F845" s="482"/>
      <c r="G845" s="482"/>
      <c r="H845" s="482"/>
      <c r="I845" s="482"/>
      <c r="J845" s="482"/>
      <c r="K845" s="482"/>
      <c r="L845" s="482"/>
      <c r="M845" s="482"/>
      <c r="N845" s="482"/>
      <c r="O845" s="482"/>
      <c r="P845" s="482"/>
      <c r="Q845" s="482"/>
      <c r="R845" s="482"/>
      <c r="S845" s="482"/>
      <c r="T845" s="482"/>
      <c r="U845" s="482"/>
      <c r="V845" s="482"/>
      <c r="W845" s="482"/>
      <c r="X845" s="482"/>
      <c r="Y845" s="482"/>
      <c r="Z845" s="482"/>
      <c r="AA845" s="482"/>
      <c r="AB845" s="241"/>
      <c r="AC845" s="241"/>
      <c r="AD845" s="241"/>
      <c r="AE845" s="241"/>
      <c r="AF845" s="241"/>
      <c r="AG845" s="241"/>
    </row>
    <row r="846" spans="1:37" ht="18" customHeight="1">
      <c r="B846" s="437" t="s">
        <v>3937</v>
      </c>
      <c r="C846" s="243" t="s">
        <v>16092</v>
      </c>
      <c r="E846" s="243"/>
      <c r="F846" s="243"/>
      <c r="G846" s="243"/>
      <c r="H846" s="243"/>
      <c r="I846" s="483"/>
      <c r="J846" s="483"/>
      <c r="K846" s="483"/>
      <c r="L846" s="483"/>
      <c r="M846" s="483"/>
      <c r="N846" s="483"/>
      <c r="O846" s="483"/>
      <c r="P846" s="483"/>
      <c r="Q846" s="483"/>
      <c r="R846" s="484"/>
      <c r="S846" s="483"/>
      <c r="T846" s="483"/>
      <c r="U846" s="483"/>
      <c r="V846" s="483"/>
      <c r="W846" s="243"/>
      <c r="X846" s="243"/>
      <c r="Y846" s="243"/>
      <c r="Z846" s="243"/>
      <c r="AA846" s="243"/>
      <c r="AB846" s="243"/>
      <c r="AE846" s="244"/>
    </row>
    <row r="847" spans="1:37" ht="30" customHeight="1">
      <c r="B847" s="485" t="s">
        <v>3938</v>
      </c>
      <c r="C847" s="1032" t="s">
        <v>16093</v>
      </c>
      <c r="D847" s="1032"/>
      <c r="E847" s="1032"/>
      <c r="F847" s="1032"/>
      <c r="G847" s="1032"/>
      <c r="H847" s="1032"/>
      <c r="I847" s="1032"/>
      <c r="J847" s="1032"/>
      <c r="K847" s="1032"/>
      <c r="L847" s="1032"/>
      <c r="M847" s="1032"/>
      <c r="N847" s="1032"/>
      <c r="O847" s="1032"/>
      <c r="P847" s="1032"/>
      <c r="Q847" s="1032"/>
      <c r="R847" s="1032"/>
      <c r="S847" s="1032"/>
      <c r="T847" s="1032"/>
      <c r="U847" s="1032"/>
      <c r="V847" s="1032"/>
      <c r="W847" s="1032"/>
      <c r="X847" s="1032"/>
      <c r="Y847" s="1032"/>
      <c r="Z847" s="1032"/>
      <c r="AA847" s="1032"/>
      <c r="AE847" s="244"/>
    </row>
    <row r="848" spans="1:37" ht="7.95" customHeight="1">
      <c r="D848" s="486"/>
      <c r="E848" s="486"/>
      <c r="F848" s="486"/>
      <c r="G848" s="486"/>
      <c r="H848" s="486"/>
      <c r="I848" s="486"/>
      <c r="J848" s="486"/>
      <c r="K848" s="486"/>
      <c r="L848" s="486"/>
      <c r="M848" s="486"/>
      <c r="N848" s="486"/>
      <c r="O848" s="486"/>
      <c r="P848" s="486"/>
      <c r="Q848" s="486"/>
      <c r="R848" s="486"/>
      <c r="S848" s="486"/>
      <c r="T848" s="486"/>
      <c r="U848" s="486"/>
      <c r="V848" s="486"/>
      <c r="W848" s="486"/>
      <c r="X848" s="486"/>
      <c r="Y848" s="486"/>
      <c r="Z848" s="486"/>
      <c r="AA848" s="486"/>
    </row>
    <row r="849" spans="1:37" ht="25.35" customHeight="1">
      <c r="A849" s="441" t="s">
        <v>3939</v>
      </c>
      <c r="H849" s="442"/>
      <c r="I849" s="442"/>
      <c r="V849" s="442"/>
      <c r="W849" s="442"/>
      <c r="X849" s="442"/>
      <c r="Y849" s="442"/>
      <c r="Z849" s="442"/>
      <c r="AA849" s="442"/>
    </row>
    <row r="850" spans="1:37" ht="12.45" customHeight="1">
      <c r="A850" s="1014" t="s">
        <v>3917</v>
      </c>
      <c r="B850" s="1015"/>
      <c r="C850" s="1015"/>
      <c r="D850" s="1015"/>
      <c r="E850" s="1015"/>
      <c r="F850" s="1015"/>
      <c r="G850" s="1015"/>
      <c r="H850" s="1016"/>
      <c r="I850" s="1017"/>
      <c r="J850" s="1018"/>
      <c r="K850" s="1018"/>
      <c r="L850" s="1018"/>
      <c r="M850" s="1018"/>
      <c r="N850" s="1018"/>
      <c r="O850" s="1018"/>
      <c r="P850" s="1018"/>
      <c r="Q850" s="1018"/>
      <c r="R850" s="1018"/>
      <c r="S850" s="1018"/>
      <c r="T850" s="1018"/>
      <c r="U850" s="1018"/>
      <c r="V850" s="1018"/>
      <c r="W850" s="1018"/>
      <c r="X850" s="1018"/>
      <c r="Y850" s="1018"/>
      <c r="Z850" s="1018"/>
      <c r="AA850" s="1019"/>
    </row>
    <row r="851" spans="1:37" ht="22.5" customHeight="1">
      <c r="A851" s="1020" t="s">
        <v>8</v>
      </c>
      <c r="B851" s="1021"/>
      <c r="C851" s="1021"/>
      <c r="D851" s="1021"/>
      <c r="E851" s="1021"/>
      <c r="F851" s="1021"/>
      <c r="G851" s="1021"/>
      <c r="H851" s="1022"/>
      <c r="I851" s="1023"/>
      <c r="J851" s="1024"/>
      <c r="K851" s="1024"/>
      <c r="L851" s="1025"/>
      <c r="M851" s="1025"/>
      <c r="N851" s="1024"/>
      <c r="O851" s="1025"/>
      <c r="P851" s="1025"/>
      <c r="Q851" s="1024"/>
      <c r="R851" s="1024"/>
      <c r="S851" s="1024"/>
      <c r="T851" s="1024"/>
      <c r="U851" s="1024"/>
      <c r="V851" s="1024"/>
      <c r="W851" s="1024"/>
      <c r="X851" s="1024"/>
      <c r="Y851" s="1024"/>
      <c r="Z851" s="1024"/>
      <c r="AA851" s="1026"/>
      <c r="AC851" s="236">
        <v>51</v>
      </c>
    </row>
    <row r="852" spans="1:37" ht="25.2" customHeight="1">
      <c r="A852" s="1027" t="s">
        <v>23</v>
      </c>
      <c r="B852" s="1028"/>
      <c r="C852" s="1028"/>
      <c r="D852" s="1028"/>
      <c r="E852" s="1028"/>
      <c r="F852" s="1028"/>
      <c r="G852" s="1028"/>
      <c r="H852" s="1029"/>
      <c r="I852" s="972" t="s">
        <v>3918</v>
      </c>
      <c r="J852" s="973"/>
      <c r="K852" s="973"/>
      <c r="L852" s="975"/>
      <c r="M852" s="977"/>
      <c r="N852" s="239" t="s">
        <v>3919</v>
      </c>
      <c r="O852" s="975"/>
      <c r="P852" s="977"/>
      <c r="Q852" s="973"/>
      <c r="R852" s="973"/>
      <c r="S852" s="973"/>
      <c r="T852" s="973"/>
      <c r="U852" s="973"/>
      <c r="V852" s="973"/>
      <c r="W852" s="973"/>
      <c r="X852" s="973"/>
      <c r="Y852" s="973"/>
      <c r="Z852" s="973"/>
      <c r="AA852" s="974"/>
    </row>
    <row r="853" spans="1:37" ht="25.2" customHeight="1">
      <c r="A853" s="1030"/>
      <c r="B853" s="1025"/>
      <c r="C853" s="1025"/>
      <c r="D853" s="1025"/>
      <c r="E853" s="1025"/>
      <c r="F853" s="1025"/>
      <c r="G853" s="1025"/>
      <c r="H853" s="1031"/>
      <c r="I853" s="972" t="s">
        <v>3920</v>
      </c>
      <c r="J853" s="973"/>
      <c r="K853" s="973"/>
      <c r="L853" s="975"/>
      <c r="M853" s="976"/>
      <c r="N853" s="976"/>
      <c r="O853" s="976"/>
      <c r="P853" s="977"/>
      <c r="Q853" s="972" t="s">
        <v>3921</v>
      </c>
      <c r="R853" s="973"/>
      <c r="S853" s="974"/>
      <c r="T853" s="975"/>
      <c r="U853" s="976"/>
      <c r="V853" s="976"/>
      <c r="W853" s="976"/>
      <c r="X853" s="976"/>
      <c r="Y853" s="976"/>
      <c r="Z853" s="976"/>
      <c r="AA853" s="977"/>
    </row>
    <row r="854" spans="1:37" ht="25.2" customHeight="1">
      <c r="A854" s="1030"/>
      <c r="B854" s="1025"/>
      <c r="C854" s="1025"/>
      <c r="D854" s="1025"/>
      <c r="E854" s="1025"/>
      <c r="F854" s="1025"/>
      <c r="G854" s="1025"/>
      <c r="H854" s="1031"/>
      <c r="I854" s="972" t="s">
        <v>3922</v>
      </c>
      <c r="J854" s="973"/>
      <c r="K854" s="973"/>
      <c r="L854" s="978"/>
      <c r="M854" s="979"/>
      <c r="N854" s="979"/>
      <c r="O854" s="979"/>
      <c r="P854" s="980"/>
      <c r="Q854" s="972" t="s">
        <v>3923</v>
      </c>
      <c r="R854" s="973"/>
      <c r="S854" s="974"/>
      <c r="T854" s="975"/>
      <c r="U854" s="976"/>
      <c r="V854" s="976"/>
      <c r="W854" s="976"/>
      <c r="X854" s="976"/>
      <c r="Y854" s="976"/>
      <c r="Z854" s="976"/>
      <c r="AA854" s="977"/>
    </row>
    <row r="855" spans="1:37" ht="25.2" customHeight="1">
      <c r="A855" s="1023"/>
      <c r="B855" s="1024"/>
      <c r="C855" s="1024"/>
      <c r="D855" s="1024"/>
      <c r="E855" s="1024"/>
      <c r="F855" s="1024"/>
      <c r="G855" s="1024"/>
      <c r="H855" s="1026"/>
      <c r="I855" s="972" t="s">
        <v>3924</v>
      </c>
      <c r="J855" s="973"/>
      <c r="K855" s="973"/>
      <c r="L855" s="981"/>
      <c r="M855" s="981"/>
      <c r="N855" s="981"/>
      <c r="O855" s="981"/>
      <c r="P855" s="981"/>
      <c r="Q855" s="981"/>
      <c r="R855" s="981"/>
      <c r="S855" s="981"/>
      <c r="T855" s="981"/>
      <c r="U855" s="981"/>
      <c r="V855" s="981"/>
      <c r="W855" s="981"/>
      <c r="X855" s="981"/>
      <c r="Y855" s="981"/>
      <c r="Z855" s="981"/>
      <c r="AA855" s="981"/>
    </row>
    <row r="856" spans="1:37" ht="30" customHeight="1">
      <c r="A856" s="982" t="s">
        <v>3925</v>
      </c>
      <c r="B856" s="983"/>
      <c r="C856" s="983"/>
      <c r="D856" s="983"/>
      <c r="E856" s="983"/>
      <c r="F856" s="983"/>
      <c r="G856" s="983"/>
      <c r="H856" s="984"/>
      <c r="I856" s="444"/>
      <c r="J856" s="445"/>
      <c r="K856" s="446" t="s">
        <v>388</v>
      </c>
      <c r="L856" s="447"/>
      <c r="M856" s="448" t="s">
        <v>112</v>
      </c>
      <c r="N856" s="449"/>
      <c r="O856" s="450"/>
      <c r="U856" s="451"/>
      <c r="V856" s="451"/>
      <c r="W856" s="451"/>
      <c r="X856" s="451"/>
      <c r="Y856" s="451"/>
      <c r="Z856" s="451"/>
      <c r="AA856" s="452"/>
      <c r="AK856" s="240"/>
    </row>
    <row r="857" spans="1:37" ht="15" customHeight="1">
      <c r="A857" s="985"/>
      <c r="B857" s="986"/>
      <c r="C857" s="986"/>
      <c r="D857" s="986"/>
      <c r="E857" s="986"/>
      <c r="F857" s="986"/>
      <c r="G857" s="986"/>
      <c r="H857" s="987"/>
      <c r="I857" s="453" t="s">
        <v>3926</v>
      </c>
      <c r="J857" s="454"/>
      <c r="K857" s="454"/>
      <c r="L857" s="454"/>
      <c r="M857" s="454"/>
      <c r="N857" s="454"/>
      <c r="O857" s="454"/>
      <c r="P857" s="454"/>
      <c r="Q857" s="454"/>
      <c r="R857" s="449"/>
      <c r="S857" s="455"/>
      <c r="T857" s="456"/>
      <c r="U857" s="457"/>
      <c r="V857" s="458"/>
      <c r="W857" s="459" t="s">
        <v>388</v>
      </c>
      <c r="X857" s="460"/>
      <c r="Y857" s="461" t="s">
        <v>112</v>
      </c>
      <c r="Z857" s="461"/>
      <c r="AA857" s="462"/>
    </row>
    <row r="858" spans="1:37" ht="15" customHeight="1">
      <c r="A858" s="988"/>
      <c r="B858" s="989"/>
      <c r="C858" s="989"/>
      <c r="D858" s="989"/>
      <c r="E858" s="989"/>
      <c r="F858" s="989"/>
      <c r="G858" s="989"/>
      <c r="H858" s="990"/>
      <c r="I858" s="463" t="s">
        <v>3927</v>
      </c>
      <c r="J858" s="464"/>
      <c r="K858" s="464"/>
      <c r="L858" s="464"/>
      <c r="M858" s="464"/>
      <c r="N858" s="464"/>
      <c r="O858" s="464"/>
      <c r="P858" s="464"/>
      <c r="Q858" s="464"/>
      <c r="R858" s="465"/>
      <c r="S858" s="466"/>
      <c r="T858" s="467"/>
      <c r="U858" s="468"/>
      <c r="V858" s="469"/>
      <c r="W858" s="464" t="s">
        <v>388</v>
      </c>
      <c r="X858" s="470"/>
      <c r="Y858" s="466" t="s">
        <v>112</v>
      </c>
      <c r="Z858" s="466"/>
      <c r="AA858" s="471"/>
    </row>
    <row r="859" spans="1:37" ht="18" customHeight="1">
      <c r="A859" s="991" t="s">
        <v>3928</v>
      </c>
      <c r="B859" s="992"/>
      <c r="C859" s="992"/>
      <c r="D859" s="992"/>
      <c r="E859" s="992"/>
      <c r="F859" s="992"/>
      <c r="G859" s="992"/>
      <c r="H859" s="993"/>
      <c r="I859" s="472" t="s">
        <v>3783</v>
      </c>
      <c r="J859" s="473" t="s">
        <v>3929</v>
      </c>
      <c r="K859" s="474"/>
      <c r="L859" s="474"/>
      <c r="M859" s="474"/>
      <c r="N859" s="472" t="s">
        <v>3783</v>
      </c>
      <c r="O859" s="473" t="s">
        <v>3930</v>
      </c>
      <c r="P859" s="474"/>
      <c r="Q859" s="474"/>
      <c r="S859" s="461" t="s">
        <v>3935</v>
      </c>
      <c r="T859" s="472" t="s">
        <v>3783</v>
      </c>
      <c r="U859" s="461" t="s">
        <v>3936</v>
      </c>
      <c r="W859" s="473"/>
      <c r="X859" s="474"/>
      <c r="Y859" s="474"/>
      <c r="Z859" s="474"/>
      <c r="AA859" s="475"/>
      <c r="AG859" s="243"/>
    </row>
    <row r="860" spans="1:37" ht="15" customHeight="1">
      <c r="A860" s="994" t="s">
        <v>3931</v>
      </c>
      <c r="B860" s="995"/>
      <c r="C860" s="995"/>
      <c r="D860" s="995"/>
      <c r="E860" s="995"/>
      <c r="F860" s="995"/>
      <c r="G860" s="995"/>
      <c r="H860" s="996"/>
      <c r="I860" s="1000" t="s">
        <v>3932</v>
      </c>
      <c r="J860" s="1001"/>
      <c r="K860" s="1004"/>
      <c r="L860" s="1005"/>
      <c r="M860" s="1005"/>
      <c r="N860" s="1005"/>
      <c r="O860" s="1005"/>
      <c r="P860" s="1005"/>
      <c r="Q860" s="1006"/>
      <c r="R860" s="1006"/>
      <c r="S860" s="1006"/>
      <c r="T860" s="1007"/>
      <c r="U860" s="1008" t="s">
        <v>3933</v>
      </c>
      <c r="V860" s="1008"/>
      <c r="W860" s="1008"/>
      <c r="X860" s="1008"/>
      <c r="Y860" s="1008"/>
      <c r="Z860" s="1008"/>
      <c r="AA860" s="1009"/>
    </row>
    <row r="861" spans="1:37" ht="15" customHeight="1">
      <c r="A861" s="997"/>
      <c r="B861" s="998"/>
      <c r="C861" s="998"/>
      <c r="D861" s="998"/>
      <c r="E861" s="998"/>
      <c r="F861" s="998"/>
      <c r="G861" s="998"/>
      <c r="H861" s="999"/>
      <c r="I861" s="1002"/>
      <c r="J861" s="1003"/>
      <c r="K861" s="1004"/>
      <c r="L861" s="1005"/>
      <c r="M861" s="1005"/>
      <c r="N861" s="1005"/>
      <c r="O861" s="1005"/>
      <c r="P861" s="1005"/>
      <c r="Q861" s="1006"/>
      <c r="R861" s="1006"/>
      <c r="S861" s="1006"/>
      <c r="T861" s="1007"/>
      <c r="U861" s="1010"/>
      <c r="V861" s="1010"/>
      <c r="W861" s="1010"/>
      <c r="X861" s="1010"/>
      <c r="Y861" s="1010"/>
      <c r="Z861" s="1010"/>
      <c r="AA861" s="1011"/>
      <c r="AB861" s="241"/>
      <c r="AC861" s="241"/>
      <c r="AD861" s="241"/>
      <c r="AE861" s="241"/>
      <c r="AF861" s="241"/>
      <c r="AG861" s="241"/>
    </row>
    <row r="862" spans="1:37" ht="15" customHeight="1">
      <c r="A862" s="994" t="s">
        <v>3934</v>
      </c>
      <c r="B862" s="995"/>
      <c r="C862" s="995"/>
      <c r="D862" s="995"/>
      <c r="E862" s="995"/>
      <c r="F862" s="995"/>
      <c r="G862" s="995"/>
      <c r="H862" s="996"/>
      <c r="I862" s="968"/>
      <c r="J862" s="969"/>
      <c r="K862" s="1012"/>
      <c r="L862" s="1012" t="s">
        <v>12</v>
      </c>
      <c r="M862" s="1012"/>
      <c r="N862" s="1012" t="s">
        <v>11</v>
      </c>
      <c r="O862" s="1012"/>
      <c r="P862" s="1012" t="s">
        <v>227</v>
      </c>
      <c r="R862" s="476"/>
      <c r="S862" s="476"/>
      <c r="T862" s="476"/>
      <c r="U862" s="476"/>
      <c r="V862" s="476"/>
      <c r="W862" s="476"/>
      <c r="X862" s="476"/>
      <c r="Y862" s="476"/>
      <c r="Z862" s="476"/>
      <c r="AA862" s="477"/>
      <c r="AB862" s="241"/>
      <c r="AC862" s="241"/>
      <c r="AD862" s="241"/>
      <c r="AE862" s="241"/>
      <c r="AF862" s="241"/>
      <c r="AG862" s="241"/>
    </row>
    <row r="863" spans="1:37" ht="15" customHeight="1">
      <c r="A863" s="997"/>
      <c r="B863" s="998"/>
      <c r="C863" s="998"/>
      <c r="D863" s="998"/>
      <c r="E863" s="998"/>
      <c r="F863" s="998"/>
      <c r="G863" s="998"/>
      <c r="H863" s="999"/>
      <c r="I863" s="970"/>
      <c r="J863" s="971"/>
      <c r="K863" s="1013"/>
      <c r="L863" s="1013"/>
      <c r="M863" s="1013"/>
      <c r="N863" s="1013"/>
      <c r="O863" s="1013"/>
      <c r="P863" s="1013"/>
      <c r="Q863" s="481"/>
      <c r="R863" s="479"/>
      <c r="S863" s="479"/>
      <c r="T863" s="479"/>
      <c r="U863" s="479"/>
      <c r="V863" s="479"/>
      <c r="W863" s="479"/>
      <c r="X863" s="479"/>
      <c r="Y863" s="479"/>
      <c r="Z863" s="479"/>
      <c r="AA863" s="480"/>
      <c r="AB863" s="241"/>
      <c r="AC863" s="241"/>
      <c r="AD863" s="241"/>
      <c r="AE863" s="241"/>
      <c r="AF863" s="241"/>
      <c r="AG863" s="241"/>
    </row>
    <row r="864" spans="1:37" ht="20.100000000000001" customHeight="1">
      <c r="A864" s="482"/>
      <c r="B864" s="482"/>
      <c r="C864" s="482"/>
      <c r="D864" s="482"/>
      <c r="E864" s="482"/>
      <c r="F864" s="482"/>
      <c r="G864" s="482"/>
      <c r="H864" s="482"/>
      <c r="I864" s="482"/>
      <c r="J864" s="482"/>
      <c r="K864" s="482"/>
      <c r="L864" s="482"/>
      <c r="M864" s="482"/>
      <c r="N864" s="482"/>
      <c r="O864" s="482"/>
      <c r="P864" s="482"/>
      <c r="Q864" s="482"/>
      <c r="R864" s="482"/>
      <c r="S864" s="482"/>
      <c r="T864" s="482"/>
      <c r="U864" s="482"/>
      <c r="V864" s="482"/>
      <c r="W864" s="482"/>
      <c r="X864" s="478"/>
      <c r="Y864" s="478"/>
      <c r="Z864" s="478"/>
      <c r="AA864" s="478"/>
      <c r="AB864" s="241"/>
      <c r="AC864" s="241"/>
      <c r="AD864" s="241"/>
      <c r="AE864" s="241"/>
      <c r="AF864" s="241"/>
      <c r="AG864" s="241"/>
    </row>
    <row r="865" spans="1:37" ht="12.45" customHeight="1">
      <c r="A865" s="1014" t="s">
        <v>3917</v>
      </c>
      <c r="B865" s="1015"/>
      <c r="C865" s="1015"/>
      <c r="D865" s="1015"/>
      <c r="E865" s="1015"/>
      <c r="F865" s="1015"/>
      <c r="G865" s="1015"/>
      <c r="H865" s="1016"/>
      <c r="I865" s="1017"/>
      <c r="J865" s="1018"/>
      <c r="K865" s="1018"/>
      <c r="L865" s="1018"/>
      <c r="M865" s="1018"/>
      <c r="N865" s="1018"/>
      <c r="O865" s="1018"/>
      <c r="P865" s="1018"/>
      <c r="Q865" s="1018"/>
      <c r="R865" s="1018"/>
      <c r="S865" s="1018"/>
      <c r="T865" s="1018"/>
      <c r="U865" s="1018"/>
      <c r="V865" s="1018"/>
      <c r="W865" s="1018"/>
      <c r="X865" s="1018"/>
      <c r="Y865" s="1018"/>
      <c r="Z865" s="1018"/>
      <c r="AA865" s="1019"/>
    </row>
    <row r="866" spans="1:37" ht="22.5" customHeight="1">
      <c r="A866" s="1020" t="s">
        <v>8</v>
      </c>
      <c r="B866" s="1021"/>
      <c r="C866" s="1021"/>
      <c r="D866" s="1021"/>
      <c r="E866" s="1021"/>
      <c r="F866" s="1021"/>
      <c r="G866" s="1021"/>
      <c r="H866" s="1022"/>
      <c r="I866" s="1023"/>
      <c r="J866" s="1024"/>
      <c r="K866" s="1024"/>
      <c r="L866" s="1025"/>
      <c r="M866" s="1025"/>
      <c r="N866" s="1024"/>
      <c r="O866" s="1025"/>
      <c r="P866" s="1025"/>
      <c r="Q866" s="1024"/>
      <c r="R866" s="1024"/>
      <c r="S866" s="1024"/>
      <c r="T866" s="1024"/>
      <c r="U866" s="1024"/>
      <c r="V866" s="1024"/>
      <c r="W866" s="1024"/>
      <c r="X866" s="1024"/>
      <c r="Y866" s="1024"/>
      <c r="Z866" s="1024"/>
      <c r="AA866" s="1026"/>
      <c r="AC866" s="236">
        <v>52</v>
      </c>
    </row>
    <row r="867" spans="1:37" ht="25.2" customHeight="1">
      <c r="A867" s="1027" t="s">
        <v>23</v>
      </c>
      <c r="B867" s="1028"/>
      <c r="C867" s="1028"/>
      <c r="D867" s="1028"/>
      <c r="E867" s="1028"/>
      <c r="F867" s="1028"/>
      <c r="G867" s="1028"/>
      <c r="H867" s="1029"/>
      <c r="I867" s="972" t="s">
        <v>3918</v>
      </c>
      <c r="J867" s="973"/>
      <c r="K867" s="973"/>
      <c r="L867" s="975"/>
      <c r="M867" s="977"/>
      <c r="N867" s="239" t="s">
        <v>3919</v>
      </c>
      <c r="O867" s="975"/>
      <c r="P867" s="977"/>
      <c r="Q867" s="973"/>
      <c r="R867" s="973"/>
      <c r="S867" s="973"/>
      <c r="T867" s="973"/>
      <c r="U867" s="973"/>
      <c r="V867" s="973"/>
      <c r="W867" s="973"/>
      <c r="X867" s="973"/>
      <c r="Y867" s="973"/>
      <c r="Z867" s="973"/>
      <c r="AA867" s="974"/>
    </row>
    <row r="868" spans="1:37" ht="25.2" customHeight="1">
      <c r="A868" s="1030"/>
      <c r="B868" s="1025"/>
      <c r="C868" s="1025"/>
      <c r="D868" s="1025"/>
      <c r="E868" s="1025"/>
      <c r="F868" s="1025"/>
      <c r="G868" s="1025"/>
      <c r="H868" s="1031"/>
      <c r="I868" s="972" t="s">
        <v>3920</v>
      </c>
      <c r="J868" s="973"/>
      <c r="K868" s="973"/>
      <c r="L868" s="975"/>
      <c r="M868" s="976"/>
      <c r="N868" s="976"/>
      <c r="O868" s="976"/>
      <c r="P868" s="977"/>
      <c r="Q868" s="972" t="s">
        <v>3921</v>
      </c>
      <c r="R868" s="973"/>
      <c r="S868" s="974"/>
      <c r="T868" s="975"/>
      <c r="U868" s="976"/>
      <c r="V868" s="976"/>
      <c r="W868" s="976"/>
      <c r="X868" s="976"/>
      <c r="Y868" s="976"/>
      <c r="Z868" s="976"/>
      <c r="AA868" s="977"/>
    </row>
    <row r="869" spans="1:37" ht="25.2" customHeight="1">
      <c r="A869" s="1030"/>
      <c r="B869" s="1025"/>
      <c r="C869" s="1025"/>
      <c r="D869" s="1025"/>
      <c r="E869" s="1025"/>
      <c r="F869" s="1025"/>
      <c r="G869" s="1025"/>
      <c r="H869" s="1031"/>
      <c r="I869" s="972" t="s">
        <v>3922</v>
      </c>
      <c r="J869" s="973"/>
      <c r="K869" s="973"/>
      <c r="L869" s="978"/>
      <c r="M869" s="979"/>
      <c r="N869" s="979"/>
      <c r="O869" s="979"/>
      <c r="P869" s="980"/>
      <c r="Q869" s="972" t="s">
        <v>3923</v>
      </c>
      <c r="R869" s="973"/>
      <c r="S869" s="974"/>
      <c r="T869" s="975"/>
      <c r="U869" s="976"/>
      <c r="V869" s="976"/>
      <c r="W869" s="976"/>
      <c r="X869" s="976"/>
      <c r="Y869" s="976"/>
      <c r="Z869" s="976"/>
      <c r="AA869" s="977"/>
    </row>
    <row r="870" spans="1:37" ht="25.2" customHeight="1">
      <c r="A870" s="1023"/>
      <c r="B870" s="1024"/>
      <c r="C870" s="1024"/>
      <c r="D870" s="1024"/>
      <c r="E870" s="1024"/>
      <c r="F870" s="1024"/>
      <c r="G870" s="1024"/>
      <c r="H870" s="1026"/>
      <c r="I870" s="972" t="s">
        <v>3924</v>
      </c>
      <c r="J870" s="973"/>
      <c r="K870" s="973"/>
      <c r="L870" s="981"/>
      <c r="M870" s="981"/>
      <c r="N870" s="981"/>
      <c r="O870" s="981"/>
      <c r="P870" s="981"/>
      <c r="Q870" s="981"/>
      <c r="R870" s="981"/>
      <c r="S870" s="981"/>
      <c r="T870" s="981"/>
      <c r="U870" s="981"/>
      <c r="V870" s="981"/>
      <c r="W870" s="981"/>
      <c r="X870" s="981"/>
      <c r="Y870" s="981"/>
      <c r="Z870" s="981"/>
      <c r="AA870" s="981"/>
    </row>
    <row r="871" spans="1:37" ht="30" customHeight="1">
      <c r="A871" s="982" t="s">
        <v>3925</v>
      </c>
      <c r="B871" s="983"/>
      <c r="C871" s="983"/>
      <c r="D871" s="983"/>
      <c r="E871" s="983"/>
      <c r="F871" s="983"/>
      <c r="G871" s="983"/>
      <c r="H871" s="984"/>
      <c r="I871" s="444"/>
      <c r="J871" s="445"/>
      <c r="K871" s="446" t="s">
        <v>388</v>
      </c>
      <c r="L871" s="447"/>
      <c r="M871" s="448" t="s">
        <v>112</v>
      </c>
      <c r="N871" s="449"/>
      <c r="O871" s="450"/>
      <c r="U871" s="451"/>
      <c r="V871" s="451"/>
      <c r="W871" s="451"/>
      <c r="X871" s="451"/>
      <c r="Y871" s="451"/>
      <c r="Z871" s="451"/>
      <c r="AA871" s="452"/>
      <c r="AK871" s="240"/>
    </row>
    <row r="872" spans="1:37" ht="15" customHeight="1">
      <c r="A872" s="985"/>
      <c r="B872" s="986"/>
      <c r="C872" s="986"/>
      <c r="D872" s="986"/>
      <c r="E872" s="986"/>
      <c r="F872" s="986"/>
      <c r="G872" s="986"/>
      <c r="H872" s="987"/>
      <c r="I872" s="453" t="s">
        <v>3926</v>
      </c>
      <c r="J872" s="454"/>
      <c r="K872" s="454"/>
      <c r="L872" s="454"/>
      <c r="M872" s="454"/>
      <c r="N872" s="454"/>
      <c r="O872" s="454"/>
      <c r="P872" s="454"/>
      <c r="Q872" s="454"/>
      <c r="R872" s="449"/>
      <c r="S872" s="455"/>
      <c r="T872" s="456"/>
      <c r="U872" s="457"/>
      <c r="V872" s="458"/>
      <c r="W872" s="459" t="s">
        <v>388</v>
      </c>
      <c r="X872" s="460"/>
      <c r="Y872" s="461" t="s">
        <v>112</v>
      </c>
      <c r="Z872" s="461"/>
      <c r="AA872" s="462"/>
    </row>
    <row r="873" spans="1:37" ht="15" customHeight="1">
      <c r="A873" s="988"/>
      <c r="B873" s="989"/>
      <c r="C873" s="989"/>
      <c r="D873" s="989"/>
      <c r="E873" s="989"/>
      <c r="F873" s="989"/>
      <c r="G873" s="989"/>
      <c r="H873" s="990"/>
      <c r="I873" s="463" t="s">
        <v>3927</v>
      </c>
      <c r="J873" s="464"/>
      <c r="K873" s="464"/>
      <c r="L873" s="464"/>
      <c r="M873" s="464"/>
      <c r="N873" s="464"/>
      <c r="O873" s="464"/>
      <c r="P873" s="464"/>
      <c r="Q873" s="464"/>
      <c r="R873" s="465"/>
      <c r="S873" s="466"/>
      <c r="T873" s="467"/>
      <c r="U873" s="468"/>
      <c r="V873" s="469"/>
      <c r="W873" s="464" t="s">
        <v>388</v>
      </c>
      <c r="X873" s="470"/>
      <c r="Y873" s="466" t="s">
        <v>112</v>
      </c>
      <c r="Z873" s="466"/>
      <c r="AA873" s="471"/>
    </row>
    <row r="874" spans="1:37" ht="18" customHeight="1">
      <c r="A874" s="991" t="s">
        <v>3928</v>
      </c>
      <c r="B874" s="992"/>
      <c r="C874" s="992"/>
      <c r="D874" s="992"/>
      <c r="E874" s="992"/>
      <c r="F874" s="992"/>
      <c r="G874" s="992"/>
      <c r="H874" s="993"/>
      <c r="I874" s="472" t="s">
        <v>3783</v>
      </c>
      <c r="J874" s="473" t="s">
        <v>3929</v>
      </c>
      <c r="K874" s="474"/>
      <c r="L874" s="474"/>
      <c r="M874" s="474"/>
      <c r="N874" s="472" t="s">
        <v>3783</v>
      </c>
      <c r="O874" s="473" t="s">
        <v>3930</v>
      </c>
      <c r="P874" s="474"/>
      <c r="Q874" s="474"/>
      <c r="S874" s="461" t="s">
        <v>3935</v>
      </c>
      <c r="T874" s="472" t="s">
        <v>3783</v>
      </c>
      <c r="U874" s="461" t="s">
        <v>3936</v>
      </c>
      <c r="W874" s="473"/>
      <c r="X874" s="474"/>
      <c r="Y874" s="474"/>
      <c r="Z874" s="474"/>
      <c r="AA874" s="475"/>
      <c r="AG874" s="243"/>
    </row>
    <row r="875" spans="1:37" ht="15" customHeight="1">
      <c r="A875" s="994" t="s">
        <v>3931</v>
      </c>
      <c r="B875" s="995"/>
      <c r="C875" s="995"/>
      <c r="D875" s="995"/>
      <c r="E875" s="995"/>
      <c r="F875" s="995"/>
      <c r="G875" s="995"/>
      <c r="H875" s="996"/>
      <c r="I875" s="1000" t="s">
        <v>3932</v>
      </c>
      <c r="J875" s="1001"/>
      <c r="K875" s="1004"/>
      <c r="L875" s="1005"/>
      <c r="M875" s="1005"/>
      <c r="N875" s="1005"/>
      <c r="O875" s="1005"/>
      <c r="P875" s="1005"/>
      <c r="Q875" s="1006"/>
      <c r="R875" s="1006"/>
      <c r="S875" s="1006"/>
      <c r="T875" s="1007"/>
      <c r="U875" s="1008" t="s">
        <v>3933</v>
      </c>
      <c r="V875" s="1008"/>
      <c r="W875" s="1008"/>
      <c r="X875" s="1008"/>
      <c r="Y875" s="1008"/>
      <c r="Z875" s="1008"/>
      <c r="AA875" s="1009"/>
    </row>
    <row r="876" spans="1:37" ht="15" customHeight="1">
      <c r="A876" s="997"/>
      <c r="B876" s="998"/>
      <c r="C876" s="998"/>
      <c r="D876" s="998"/>
      <c r="E876" s="998"/>
      <c r="F876" s="998"/>
      <c r="G876" s="998"/>
      <c r="H876" s="999"/>
      <c r="I876" s="1002"/>
      <c r="J876" s="1003"/>
      <c r="K876" s="1004"/>
      <c r="L876" s="1005"/>
      <c r="M876" s="1005"/>
      <c r="N876" s="1005"/>
      <c r="O876" s="1005"/>
      <c r="P876" s="1005"/>
      <c r="Q876" s="1006"/>
      <c r="R876" s="1006"/>
      <c r="S876" s="1006"/>
      <c r="T876" s="1007"/>
      <c r="U876" s="1010"/>
      <c r="V876" s="1010"/>
      <c r="W876" s="1010"/>
      <c r="X876" s="1010"/>
      <c r="Y876" s="1010"/>
      <c r="Z876" s="1010"/>
      <c r="AA876" s="1011"/>
      <c r="AB876" s="241"/>
      <c r="AC876" s="241"/>
      <c r="AD876" s="241"/>
      <c r="AE876" s="241"/>
      <c r="AF876" s="241"/>
      <c r="AG876" s="241"/>
    </row>
    <row r="877" spans="1:37" ht="15" customHeight="1">
      <c r="A877" s="994" t="s">
        <v>3934</v>
      </c>
      <c r="B877" s="995"/>
      <c r="C877" s="995"/>
      <c r="D877" s="995"/>
      <c r="E877" s="995"/>
      <c r="F877" s="995"/>
      <c r="G877" s="995"/>
      <c r="H877" s="996"/>
      <c r="I877" s="968"/>
      <c r="J877" s="969"/>
      <c r="K877" s="1012"/>
      <c r="L877" s="1012" t="s">
        <v>12</v>
      </c>
      <c r="M877" s="1012"/>
      <c r="N877" s="1012" t="s">
        <v>11</v>
      </c>
      <c r="O877" s="1012"/>
      <c r="P877" s="1012" t="s">
        <v>227</v>
      </c>
      <c r="R877" s="476"/>
      <c r="S877" s="476"/>
      <c r="T877" s="476"/>
      <c r="U877" s="476"/>
      <c r="V877" s="476"/>
      <c r="W877" s="476"/>
      <c r="X877" s="476"/>
      <c r="Y877" s="476"/>
      <c r="Z877" s="476"/>
      <c r="AA877" s="477"/>
      <c r="AB877" s="241"/>
      <c r="AC877" s="241"/>
      <c r="AD877" s="241"/>
      <c r="AE877" s="241"/>
      <c r="AF877" s="241"/>
      <c r="AG877" s="241"/>
    </row>
    <row r="878" spans="1:37" ht="15" customHeight="1">
      <c r="A878" s="997"/>
      <c r="B878" s="998"/>
      <c r="C878" s="998"/>
      <c r="D878" s="998"/>
      <c r="E878" s="998"/>
      <c r="F878" s="998"/>
      <c r="G878" s="998"/>
      <c r="H878" s="999"/>
      <c r="I878" s="970"/>
      <c r="J878" s="971"/>
      <c r="K878" s="1013"/>
      <c r="L878" s="1013"/>
      <c r="M878" s="1013"/>
      <c r="N878" s="1013"/>
      <c r="O878" s="1013"/>
      <c r="P878" s="1013"/>
      <c r="Q878" s="481"/>
      <c r="R878" s="479"/>
      <c r="S878" s="479"/>
      <c r="T878" s="479"/>
      <c r="U878" s="479"/>
      <c r="V878" s="479"/>
      <c r="W878" s="479"/>
      <c r="X878" s="479"/>
      <c r="Y878" s="479"/>
      <c r="Z878" s="479"/>
      <c r="AA878" s="480"/>
      <c r="AB878" s="241"/>
      <c r="AC878" s="241"/>
      <c r="AD878" s="241"/>
      <c r="AE878" s="241"/>
      <c r="AF878" s="241"/>
      <c r="AG878" s="241"/>
    </row>
    <row r="879" spans="1:37" ht="20.100000000000001" customHeight="1">
      <c r="A879" s="482"/>
      <c r="B879" s="482"/>
      <c r="C879" s="482"/>
      <c r="D879" s="482"/>
      <c r="E879" s="482"/>
      <c r="F879" s="482"/>
      <c r="G879" s="482"/>
      <c r="H879" s="482"/>
      <c r="I879" s="482"/>
      <c r="J879" s="482"/>
      <c r="K879" s="482"/>
      <c r="L879" s="482"/>
      <c r="M879" s="482"/>
      <c r="N879" s="482"/>
      <c r="O879" s="482"/>
      <c r="P879" s="482"/>
      <c r="Q879" s="482"/>
      <c r="R879" s="482"/>
      <c r="S879" s="482"/>
      <c r="T879" s="482"/>
      <c r="U879" s="482"/>
      <c r="V879" s="482"/>
      <c r="W879" s="482"/>
      <c r="X879" s="482"/>
      <c r="Y879" s="482"/>
      <c r="Z879" s="482"/>
      <c r="AA879" s="482"/>
      <c r="AB879" s="241"/>
      <c r="AC879" s="241"/>
      <c r="AD879" s="241"/>
      <c r="AE879" s="241"/>
      <c r="AF879" s="241"/>
      <c r="AG879" s="241"/>
    </row>
    <row r="880" spans="1:37" ht="18" customHeight="1">
      <c r="B880" s="437" t="s">
        <v>3937</v>
      </c>
      <c r="C880" s="243" t="s">
        <v>16092</v>
      </c>
      <c r="E880" s="243"/>
      <c r="F880" s="243"/>
      <c r="G880" s="243"/>
      <c r="H880" s="243"/>
      <c r="I880" s="483"/>
      <c r="J880" s="483"/>
      <c r="K880" s="483"/>
      <c r="L880" s="483"/>
      <c r="M880" s="483"/>
      <c r="N880" s="483"/>
      <c r="O880" s="483"/>
      <c r="P880" s="483"/>
      <c r="Q880" s="483"/>
      <c r="R880" s="484"/>
      <c r="S880" s="483"/>
      <c r="T880" s="483"/>
      <c r="U880" s="483"/>
      <c r="V880" s="483"/>
      <c r="W880" s="243"/>
      <c r="X880" s="243"/>
      <c r="Y880" s="243"/>
      <c r="Z880" s="243"/>
      <c r="AA880" s="243"/>
      <c r="AB880" s="243"/>
      <c r="AE880" s="244"/>
    </row>
    <row r="881" spans="1:37" ht="30" customHeight="1">
      <c r="B881" s="485" t="s">
        <v>3938</v>
      </c>
      <c r="C881" s="1032" t="s">
        <v>16093</v>
      </c>
      <c r="D881" s="1032"/>
      <c r="E881" s="1032"/>
      <c r="F881" s="1032"/>
      <c r="G881" s="1032"/>
      <c r="H881" s="1032"/>
      <c r="I881" s="1032"/>
      <c r="J881" s="1032"/>
      <c r="K881" s="1032"/>
      <c r="L881" s="1032"/>
      <c r="M881" s="1032"/>
      <c r="N881" s="1032"/>
      <c r="O881" s="1032"/>
      <c r="P881" s="1032"/>
      <c r="Q881" s="1032"/>
      <c r="R881" s="1032"/>
      <c r="S881" s="1032"/>
      <c r="T881" s="1032"/>
      <c r="U881" s="1032"/>
      <c r="V881" s="1032"/>
      <c r="W881" s="1032"/>
      <c r="X881" s="1032"/>
      <c r="Y881" s="1032"/>
      <c r="Z881" s="1032"/>
      <c r="AA881" s="1032"/>
      <c r="AE881" s="244"/>
    </row>
    <row r="882" spans="1:37" ht="7.95" customHeight="1">
      <c r="D882" s="486"/>
      <c r="E882" s="486"/>
      <c r="F882" s="486"/>
      <c r="G882" s="486"/>
      <c r="H882" s="486"/>
      <c r="I882" s="486"/>
      <c r="J882" s="486"/>
      <c r="K882" s="486"/>
      <c r="L882" s="486"/>
      <c r="M882" s="486"/>
      <c r="N882" s="486"/>
      <c r="O882" s="486"/>
      <c r="P882" s="486"/>
      <c r="Q882" s="486"/>
      <c r="R882" s="486"/>
      <c r="S882" s="486"/>
      <c r="T882" s="486"/>
      <c r="U882" s="486"/>
      <c r="V882" s="486"/>
      <c r="W882" s="486"/>
      <c r="X882" s="486"/>
      <c r="Y882" s="486"/>
      <c r="Z882" s="486"/>
      <c r="AA882" s="486"/>
    </row>
    <row r="883" spans="1:37" ht="25.35" customHeight="1">
      <c r="A883" s="441" t="s">
        <v>3939</v>
      </c>
      <c r="H883" s="442"/>
      <c r="I883" s="442"/>
      <c r="V883" s="442"/>
      <c r="W883" s="442"/>
      <c r="X883" s="442"/>
      <c r="Y883" s="442"/>
      <c r="Z883" s="442"/>
      <c r="AA883" s="442"/>
    </row>
    <row r="884" spans="1:37" ht="12.45" customHeight="1">
      <c r="A884" s="1014" t="s">
        <v>3917</v>
      </c>
      <c r="B884" s="1015"/>
      <c r="C884" s="1015"/>
      <c r="D884" s="1015"/>
      <c r="E884" s="1015"/>
      <c r="F884" s="1015"/>
      <c r="G884" s="1015"/>
      <c r="H884" s="1016"/>
      <c r="I884" s="1017"/>
      <c r="J884" s="1018"/>
      <c r="K884" s="1018"/>
      <c r="L884" s="1018"/>
      <c r="M884" s="1018"/>
      <c r="N884" s="1018"/>
      <c r="O884" s="1018"/>
      <c r="P884" s="1018"/>
      <c r="Q884" s="1018"/>
      <c r="R884" s="1018"/>
      <c r="S884" s="1018"/>
      <c r="T884" s="1018"/>
      <c r="U884" s="1018"/>
      <c r="V884" s="1018"/>
      <c r="W884" s="1018"/>
      <c r="X884" s="1018"/>
      <c r="Y884" s="1018"/>
      <c r="Z884" s="1018"/>
      <c r="AA884" s="1019"/>
    </row>
    <row r="885" spans="1:37" ht="22.5" customHeight="1">
      <c r="A885" s="1020" t="s">
        <v>8</v>
      </c>
      <c r="B885" s="1021"/>
      <c r="C885" s="1021"/>
      <c r="D885" s="1021"/>
      <c r="E885" s="1021"/>
      <c r="F885" s="1021"/>
      <c r="G885" s="1021"/>
      <c r="H885" s="1022"/>
      <c r="I885" s="1023"/>
      <c r="J885" s="1024"/>
      <c r="K885" s="1024"/>
      <c r="L885" s="1025"/>
      <c r="M885" s="1025"/>
      <c r="N885" s="1024"/>
      <c r="O885" s="1025"/>
      <c r="P885" s="1025"/>
      <c r="Q885" s="1024"/>
      <c r="R885" s="1024"/>
      <c r="S885" s="1024"/>
      <c r="T885" s="1024"/>
      <c r="U885" s="1024"/>
      <c r="V885" s="1024"/>
      <c r="W885" s="1024"/>
      <c r="X885" s="1024"/>
      <c r="Y885" s="1024"/>
      <c r="Z885" s="1024"/>
      <c r="AA885" s="1026"/>
      <c r="AC885" s="236">
        <v>53</v>
      </c>
    </row>
    <row r="886" spans="1:37" ht="25.2" customHeight="1">
      <c r="A886" s="1027" t="s">
        <v>23</v>
      </c>
      <c r="B886" s="1028"/>
      <c r="C886" s="1028"/>
      <c r="D886" s="1028"/>
      <c r="E886" s="1028"/>
      <c r="F886" s="1028"/>
      <c r="G886" s="1028"/>
      <c r="H886" s="1029"/>
      <c r="I886" s="972" t="s">
        <v>3918</v>
      </c>
      <c r="J886" s="973"/>
      <c r="K886" s="973"/>
      <c r="L886" s="975"/>
      <c r="M886" s="977"/>
      <c r="N886" s="239" t="s">
        <v>3919</v>
      </c>
      <c r="O886" s="975"/>
      <c r="P886" s="977"/>
      <c r="Q886" s="973"/>
      <c r="R886" s="973"/>
      <c r="S886" s="973"/>
      <c r="T886" s="973"/>
      <c r="U886" s="973"/>
      <c r="V886" s="973"/>
      <c r="W886" s="973"/>
      <c r="X886" s="973"/>
      <c r="Y886" s="973"/>
      <c r="Z886" s="973"/>
      <c r="AA886" s="974"/>
    </row>
    <row r="887" spans="1:37" ht="25.2" customHeight="1">
      <c r="A887" s="1030"/>
      <c r="B887" s="1025"/>
      <c r="C887" s="1025"/>
      <c r="D887" s="1025"/>
      <c r="E887" s="1025"/>
      <c r="F887" s="1025"/>
      <c r="G887" s="1025"/>
      <c r="H887" s="1031"/>
      <c r="I887" s="972" t="s">
        <v>3920</v>
      </c>
      <c r="J887" s="973"/>
      <c r="K887" s="973"/>
      <c r="L887" s="975"/>
      <c r="M887" s="976"/>
      <c r="N887" s="976"/>
      <c r="O887" s="976"/>
      <c r="P887" s="977"/>
      <c r="Q887" s="972" t="s">
        <v>3921</v>
      </c>
      <c r="R887" s="973"/>
      <c r="S887" s="974"/>
      <c r="T887" s="975"/>
      <c r="U887" s="976"/>
      <c r="V887" s="976"/>
      <c r="W887" s="976"/>
      <c r="X887" s="976"/>
      <c r="Y887" s="976"/>
      <c r="Z887" s="976"/>
      <c r="AA887" s="977"/>
    </row>
    <row r="888" spans="1:37" ht="25.2" customHeight="1">
      <c r="A888" s="1030"/>
      <c r="B888" s="1025"/>
      <c r="C888" s="1025"/>
      <c r="D888" s="1025"/>
      <c r="E888" s="1025"/>
      <c r="F888" s="1025"/>
      <c r="G888" s="1025"/>
      <c r="H888" s="1031"/>
      <c r="I888" s="972" t="s">
        <v>3922</v>
      </c>
      <c r="J888" s="973"/>
      <c r="K888" s="973"/>
      <c r="L888" s="978"/>
      <c r="M888" s="979"/>
      <c r="N888" s="979"/>
      <c r="O888" s="979"/>
      <c r="P888" s="980"/>
      <c r="Q888" s="972" t="s">
        <v>3923</v>
      </c>
      <c r="R888" s="973"/>
      <c r="S888" s="974"/>
      <c r="T888" s="975"/>
      <c r="U888" s="976"/>
      <c r="V888" s="976"/>
      <c r="W888" s="976"/>
      <c r="X888" s="976"/>
      <c r="Y888" s="976"/>
      <c r="Z888" s="976"/>
      <c r="AA888" s="977"/>
    </row>
    <row r="889" spans="1:37" ht="25.2" customHeight="1">
      <c r="A889" s="1023"/>
      <c r="B889" s="1024"/>
      <c r="C889" s="1024"/>
      <c r="D889" s="1024"/>
      <c r="E889" s="1024"/>
      <c r="F889" s="1024"/>
      <c r="G889" s="1024"/>
      <c r="H889" s="1026"/>
      <c r="I889" s="972" t="s">
        <v>3924</v>
      </c>
      <c r="J889" s="973"/>
      <c r="K889" s="973"/>
      <c r="L889" s="981"/>
      <c r="M889" s="981"/>
      <c r="N889" s="981"/>
      <c r="O889" s="981"/>
      <c r="P889" s="981"/>
      <c r="Q889" s="981"/>
      <c r="R889" s="981"/>
      <c r="S889" s="981"/>
      <c r="T889" s="981"/>
      <c r="U889" s="981"/>
      <c r="V889" s="981"/>
      <c r="W889" s="981"/>
      <c r="X889" s="981"/>
      <c r="Y889" s="981"/>
      <c r="Z889" s="981"/>
      <c r="AA889" s="981"/>
    </row>
    <row r="890" spans="1:37" ht="30" customHeight="1">
      <c r="A890" s="982" t="s">
        <v>3925</v>
      </c>
      <c r="B890" s="983"/>
      <c r="C890" s="983"/>
      <c r="D890" s="983"/>
      <c r="E890" s="983"/>
      <c r="F890" s="983"/>
      <c r="G890" s="983"/>
      <c r="H890" s="984"/>
      <c r="I890" s="444"/>
      <c r="J890" s="445"/>
      <c r="K890" s="446" t="s">
        <v>388</v>
      </c>
      <c r="L890" s="447"/>
      <c r="M890" s="448" t="s">
        <v>112</v>
      </c>
      <c r="N890" s="449"/>
      <c r="O890" s="450"/>
      <c r="U890" s="451"/>
      <c r="V890" s="451"/>
      <c r="W890" s="451"/>
      <c r="X890" s="451"/>
      <c r="Y890" s="451"/>
      <c r="Z890" s="451"/>
      <c r="AA890" s="452"/>
      <c r="AK890" s="240"/>
    </row>
    <row r="891" spans="1:37" ht="15" customHeight="1">
      <c r="A891" s="985"/>
      <c r="B891" s="986"/>
      <c r="C891" s="986"/>
      <c r="D891" s="986"/>
      <c r="E891" s="986"/>
      <c r="F891" s="986"/>
      <c r="G891" s="986"/>
      <c r="H891" s="987"/>
      <c r="I891" s="453" t="s">
        <v>3926</v>
      </c>
      <c r="J891" s="454"/>
      <c r="K891" s="454"/>
      <c r="L891" s="454"/>
      <c r="M891" s="454"/>
      <c r="N891" s="454"/>
      <c r="O891" s="454"/>
      <c r="P891" s="454"/>
      <c r="Q891" s="454"/>
      <c r="R891" s="449"/>
      <c r="S891" s="455"/>
      <c r="T891" s="456"/>
      <c r="U891" s="457"/>
      <c r="V891" s="458"/>
      <c r="W891" s="459" t="s">
        <v>388</v>
      </c>
      <c r="X891" s="460"/>
      <c r="Y891" s="461" t="s">
        <v>112</v>
      </c>
      <c r="Z891" s="461"/>
      <c r="AA891" s="462"/>
    </row>
    <row r="892" spans="1:37" ht="15" customHeight="1">
      <c r="A892" s="988"/>
      <c r="B892" s="989"/>
      <c r="C892" s="989"/>
      <c r="D892" s="989"/>
      <c r="E892" s="989"/>
      <c r="F892" s="989"/>
      <c r="G892" s="989"/>
      <c r="H892" s="990"/>
      <c r="I892" s="463" t="s">
        <v>3927</v>
      </c>
      <c r="J892" s="464"/>
      <c r="K892" s="464"/>
      <c r="L892" s="464"/>
      <c r="M892" s="464"/>
      <c r="N892" s="464"/>
      <c r="O892" s="464"/>
      <c r="P892" s="464"/>
      <c r="Q892" s="464"/>
      <c r="R892" s="465"/>
      <c r="S892" s="466"/>
      <c r="T892" s="467"/>
      <c r="U892" s="468"/>
      <c r="V892" s="469"/>
      <c r="W892" s="464" t="s">
        <v>388</v>
      </c>
      <c r="X892" s="470"/>
      <c r="Y892" s="466" t="s">
        <v>112</v>
      </c>
      <c r="Z892" s="466"/>
      <c r="AA892" s="471"/>
    </row>
    <row r="893" spans="1:37" ht="18" customHeight="1">
      <c r="A893" s="991" t="s">
        <v>3928</v>
      </c>
      <c r="B893" s="992"/>
      <c r="C893" s="992"/>
      <c r="D893" s="992"/>
      <c r="E893" s="992"/>
      <c r="F893" s="992"/>
      <c r="G893" s="992"/>
      <c r="H893" s="993"/>
      <c r="I893" s="472" t="s">
        <v>3783</v>
      </c>
      <c r="J893" s="473" t="s">
        <v>3929</v>
      </c>
      <c r="K893" s="474"/>
      <c r="L893" s="474"/>
      <c r="M893" s="474"/>
      <c r="N893" s="472" t="s">
        <v>3783</v>
      </c>
      <c r="O893" s="473" t="s">
        <v>3930</v>
      </c>
      <c r="P893" s="474"/>
      <c r="Q893" s="474"/>
      <c r="S893" s="461" t="s">
        <v>3935</v>
      </c>
      <c r="T893" s="472" t="s">
        <v>3783</v>
      </c>
      <c r="U893" s="461" t="s">
        <v>3936</v>
      </c>
      <c r="W893" s="473"/>
      <c r="X893" s="474"/>
      <c r="Y893" s="474"/>
      <c r="Z893" s="474"/>
      <c r="AA893" s="475"/>
      <c r="AG893" s="243"/>
    </row>
    <row r="894" spans="1:37" ht="15" customHeight="1">
      <c r="A894" s="994" t="s">
        <v>3931</v>
      </c>
      <c r="B894" s="995"/>
      <c r="C894" s="995"/>
      <c r="D894" s="995"/>
      <c r="E894" s="995"/>
      <c r="F894" s="995"/>
      <c r="G894" s="995"/>
      <c r="H894" s="996"/>
      <c r="I894" s="1000" t="s">
        <v>3932</v>
      </c>
      <c r="J894" s="1001"/>
      <c r="K894" s="1004"/>
      <c r="L894" s="1005"/>
      <c r="M894" s="1005"/>
      <c r="N894" s="1005"/>
      <c r="O894" s="1005"/>
      <c r="P894" s="1005"/>
      <c r="Q894" s="1006"/>
      <c r="R894" s="1006"/>
      <c r="S894" s="1006"/>
      <c r="T894" s="1007"/>
      <c r="U894" s="1008" t="s">
        <v>3933</v>
      </c>
      <c r="V894" s="1008"/>
      <c r="W894" s="1008"/>
      <c r="X894" s="1008"/>
      <c r="Y894" s="1008"/>
      <c r="Z894" s="1008"/>
      <c r="AA894" s="1009"/>
    </row>
    <row r="895" spans="1:37" ht="15" customHeight="1">
      <c r="A895" s="997"/>
      <c r="B895" s="998"/>
      <c r="C895" s="998"/>
      <c r="D895" s="998"/>
      <c r="E895" s="998"/>
      <c r="F895" s="998"/>
      <c r="G895" s="998"/>
      <c r="H895" s="999"/>
      <c r="I895" s="1002"/>
      <c r="J895" s="1003"/>
      <c r="K895" s="1004"/>
      <c r="L895" s="1005"/>
      <c r="M895" s="1005"/>
      <c r="N895" s="1005"/>
      <c r="O895" s="1005"/>
      <c r="P895" s="1005"/>
      <c r="Q895" s="1006"/>
      <c r="R895" s="1006"/>
      <c r="S895" s="1006"/>
      <c r="T895" s="1007"/>
      <c r="U895" s="1010"/>
      <c r="V895" s="1010"/>
      <c r="W895" s="1010"/>
      <c r="X895" s="1010"/>
      <c r="Y895" s="1010"/>
      <c r="Z895" s="1010"/>
      <c r="AA895" s="1011"/>
      <c r="AB895" s="241"/>
      <c r="AC895" s="241"/>
      <c r="AD895" s="241"/>
      <c r="AE895" s="241"/>
      <c r="AF895" s="241"/>
      <c r="AG895" s="241"/>
    </row>
    <row r="896" spans="1:37" ht="15" customHeight="1">
      <c r="A896" s="994" t="s">
        <v>3934</v>
      </c>
      <c r="B896" s="995"/>
      <c r="C896" s="995"/>
      <c r="D896" s="995"/>
      <c r="E896" s="995"/>
      <c r="F896" s="995"/>
      <c r="G896" s="995"/>
      <c r="H896" s="996"/>
      <c r="I896" s="968"/>
      <c r="J896" s="969"/>
      <c r="K896" s="1012"/>
      <c r="L896" s="1012" t="s">
        <v>12</v>
      </c>
      <c r="M896" s="1012"/>
      <c r="N896" s="1012" t="s">
        <v>11</v>
      </c>
      <c r="O896" s="1012"/>
      <c r="P896" s="1012" t="s">
        <v>227</v>
      </c>
      <c r="R896" s="476"/>
      <c r="S896" s="476"/>
      <c r="T896" s="476"/>
      <c r="U896" s="476"/>
      <c r="V896" s="476"/>
      <c r="W896" s="476"/>
      <c r="X896" s="476"/>
      <c r="Y896" s="476"/>
      <c r="Z896" s="476"/>
      <c r="AA896" s="477"/>
      <c r="AB896" s="241"/>
      <c r="AC896" s="241"/>
      <c r="AD896" s="241"/>
      <c r="AE896" s="241"/>
      <c r="AF896" s="241"/>
      <c r="AG896" s="241"/>
    </row>
    <row r="897" spans="1:37" ht="15" customHeight="1">
      <c r="A897" s="997"/>
      <c r="B897" s="998"/>
      <c r="C897" s="998"/>
      <c r="D897" s="998"/>
      <c r="E897" s="998"/>
      <c r="F897" s="998"/>
      <c r="G897" s="998"/>
      <c r="H897" s="999"/>
      <c r="I897" s="970"/>
      <c r="J897" s="971"/>
      <c r="K897" s="1013"/>
      <c r="L897" s="1013"/>
      <c r="M897" s="1013"/>
      <c r="N897" s="1013"/>
      <c r="O897" s="1013"/>
      <c r="P897" s="1013"/>
      <c r="Q897" s="481"/>
      <c r="R897" s="479"/>
      <c r="S897" s="479"/>
      <c r="T897" s="479"/>
      <c r="U897" s="479"/>
      <c r="V897" s="479"/>
      <c r="W897" s="479"/>
      <c r="X897" s="479"/>
      <c r="Y897" s="479"/>
      <c r="Z897" s="479"/>
      <c r="AA897" s="480"/>
      <c r="AB897" s="241"/>
      <c r="AC897" s="241"/>
      <c r="AD897" s="241"/>
      <c r="AE897" s="241"/>
      <c r="AF897" s="241"/>
      <c r="AG897" s="241"/>
    </row>
    <row r="898" spans="1:37" ht="20.100000000000001" customHeight="1">
      <c r="A898" s="482"/>
      <c r="B898" s="482"/>
      <c r="C898" s="482"/>
      <c r="D898" s="482"/>
      <c r="E898" s="482"/>
      <c r="F898" s="482"/>
      <c r="G898" s="482"/>
      <c r="H898" s="482"/>
      <c r="I898" s="482"/>
      <c r="J898" s="482"/>
      <c r="K898" s="482"/>
      <c r="L898" s="482"/>
      <c r="M898" s="482"/>
      <c r="N898" s="482"/>
      <c r="O898" s="482"/>
      <c r="P898" s="482"/>
      <c r="Q898" s="482"/>
      <c r="R898" s="482"/>
      <c r="S898" s="482"/>
      <c r="T898" s="482"/>
      <c r="U898" s="482"/>
      <c r="V898" s="482"/>
      <c r="W898" s="482"/>
      <c r="X898" s="478"/>
      <c r="Y898" s="478"/>
      <c r="Z898" s="478"/>
      <c r="AA898" s="478"/>
      <c r="AB898" s="241"/>
      <c r="AC898" s="241"/>
      <c r="AD898" s="241"/>
      <c r="AE898" s="241"/>
      <c r="AF898" s="241"/>
      <c r="AG898" s="241"/>
    </row>
    <row r="899" spans="1:37" ht="12.45" customHeight="1">
      <c r="A899" s="1014" t="s">
        <v>3917</v>
      </c>
      <c r="B899" s="1015"/>
      <c r="C899" s="1015"/>
      <c r="D899" s="1015"/>
      <c r="E899" s="1015"/>
      <c r="F899" s="1015"/>
      <c r="G899" s="1015"/>
      <c r="H899" s="1016"/>
      <c r="I899" s="1017"/>
      <c r="J899" s="1018"/>
      <c r="K899" s="1018"/>
      <c r="L899" s="1018"/>
      <c r="M899" s="1018"/>
      <c r="N899" s="1018"/>
      <c r="O899" s="1018"/>
      <c r="P899" s="1018"/>
      <c r="Q899" s="1018"/>
      <c r="R899" s="1018"/>
      <c r="S899" s="1018"/>
      <c r="T899" s="1018"/>
      <c r="U899" s="1018"/>
      <c r="V899" s="1018"/>
      <c r="W899" s="1018"/>
      <c r="X899" s="1018"/>
      <c r="Y899" s="1018"/>
      <c r="Z899" s="1018"/>
      <c r="AA899" s="1019"/>
    </row>
    <row r="900" spans="1:37" ht="22.5" customHeight="1">
      <c r="A900" s="1020" t="s">
        <v>8</v>
      </c>
      <c r="B900" s="1021"/>
      <c r="C900" s="1021"/>
      <c r="D900" s="1021"/>
      <c r="E900" s="1021"/>
      <c r="F900" s="1021"/>
      <c r="G900" s="1021"/>
      <c r="H900" s="1022"/>
      <c r="I900" s="1023"/>
      <c r="J900" s="1024"/>
      <c r="K900" s="1024"/>
      <c r="L900" s="1025"/>
      <c r="M900" s="1025"/>
      <c r="N900" s="1024"/>
      <c r="O900" s="1025"/>
      <c r="P900" s="1025"/>
      <c r="Q900" s="1024"/>
      <c r="R900" s="1024"/>
      <c r="S900" s="1024"/>
      <c r="T900" s="1024"/>
      <c r="U900" s="1024"/>
      <c r="V900" s="1024"/>
      <c r="W900" s="1024"/>
      <c r="X900" s="1024"/>
      <c r="Y900" s="1024"/>
      <c r="Z900" s="1024"/>
      <c r="AA900" s="1026"/>
      <c r="AC900" s="236">
        <v>54</v>
      </c>
    </row>
    <row r="901" spans="1:37" ht="25.2" customHeight="1">
      <c r="A901" s="1027" t="s">
        <v>23</v>
      </c>
      <c r="B901" s="1028"/>
      <c r="C901" s="1028"/>
      <c r="D901" s="1028"/>
      <c r="E901" s="1028"/>
      <c r="F901" s="1028"/>
      <c r="G901" s="1028"/>
      <c r="H901" s="1029"/>
      <c r="I901" s="972" t="s">
        <v>3918</v>
      </c>
      <c r="J901" s="973"/>
      <c r="K901" s="973"/>
      <c r="L901" s="975"/>
      <c r="M901" s="977"/>
      <c r="N901" s="239" t="s">
        <v>3919</v>
      </c>
      <c r="O901" s="975"/>
      <c r="P901" s="977"/>
      <c r="Q901" s="973"/>
      <c r="R901" s="973"/>
      <c r="S901" s="973"/>
      <c r="T901" s="973"/>
      <c r="U901" s="973"/>
      <c r="V901" s="973"/>
      <c r="W901" s="973"/>
      <c r="X901" s="973"/>
      <c r="Y901" s="973"/>
      <c r="Z901" s="973"/>
      <c r="AA901" s="974"/>
    </row>
    <row r="902" spans="1:37" ht="25.2" customHeight="1">
      <c r="A902" s="1030"/>
      <c r="B902" s="1025"/>
      <c r="C902" s="1025"/>
      <c r="D902" s="1025"/>
      <c r="E902" s="1025"/>
      <c r="F902" s="1025"/>
      <c r="G902" s="1025"/>
      <c r="H902" s="1031"/>
      <c r="I902" s="972" t="s">
        <v>3920</v>
      </c>
      <c r="J902" s="973"/>
      <c r="K902" s="973"/>
      <c r="L902" s="975"/>
      <c r="M902" s="976"/>
      <c r="N902" s="976"/>
      <c r="O902" s="976"/>
      <c r="P902" s="977"/>
      <c r="Q902" s="972" t="s">
        <v>3921</v>
      </c>
      <c r="R902" s="973"/>
      <c r="S902" s="974"/>
      <c r="T902" s="975"/>
      <c r="U902" s="976"/>
      <c r="V902" s="976"/>
      <c r="W902" s="976"/>
      <c r="X902" s="976"/>
      <c r="Y902" s="976"/>
      <c r="Z902" s="976"/>
      <c r="AA902" s="977"/>
    </row>
    <row r="903" spans="1:37" ht="25.2" customHeight="1">
      <c r="A903" s="1030"/>
      <c r="B903" s="1025"/>
      <c r="C903" s="1025"/>
      <c r="D903" s="1025"/>
      <c r="E903" s="1025"/>
      <c r="F903" s="1025"/>
      <c r="G903" s="1025"/>
      <c r="H903" s="1031"/>
      <c r="I903" s="972" t="s">
        <v>3922</v>
      </c>
      <c r="J903" s="973"/>
      <c r="K903" s="973"/>
      <c r="L903" s="978"/>
      <c r="M903" s="979"/>
      <c r="N903" s="979"/>
      <c r="O903" s="979"/>
      <c r="P903" s="980"/>
      <c r="Q903" s="972" t="s">
        <v>3923</v>
      </c>
      <c r="R903" s="973"/>
      <c r="S903" s="974"/>
      <c r="T903" s="975"/>
      <c r="U903" s="976"/>
      <c r="V903" s="976"/>
      <c r="W903" s="976"/>
      <c r="X903" s="976"/>
      <c r="Y903" s="976"/>
      <c r="Z903" s="976"/>
      <c r="AA903" s="977"/>
    </row>
    <row r="904" spans="1:37" ht="25.2" customHeight="1">
      <c r="A904" s="1023"/>
      <c r="B904" s="1024"/>
      <c r="C904" s="1024"/>
      <c r="D904" s="1024"/>
      <c r="E904" s="1024"/>
      <c r="F904" s="1024"/>
      <c r="G904" s="1024"/>
      <c r="H904" s="1026"/>
      <c r="I904" s="972" t="s">
        <v>3924</v>
      </c>
      <c r="J904" s="973"/>
      <c r="K904" s="973"/>
      <c r="L904" s="981"/>
      <c r="M904" s="981"/>
      <c r="N904" s="981"/>
      <c r="O904" s="981"/>
      <c r="P904" s="981"/>
      <c r="Q904" s="981"/>
      <c r="R904" s="981"/>
      <c r="S904" s="981"/>
      <c r="T904" s="981"/>
      <c r="U904" s="981"/>
      <c r="V904" s="981"/>
      <c r="W904" s="981"/>
      <c r="X904" s="981"/>
      <c r="Y904" s="981"/>
      <c r="Z904" s="981"/>
      <c r="AA904" s="981"/>
    </row>
    <row r="905" spans="1:37" ht="30" customHeight="1">
      <c r="A905" s="982" t="s">
        <v>3925</v>
      </c>
      <c r="B905" s="983"/>
      <c r="C905" s="983"/>
      <c r="D905" s="983"/>
      <c r="E905" s="983"/>
      <c r="F905" s="983"/>
      <c r="G905" s="983"/>
      <c r="H905" s="984"/>
      <c r="I905" s="444"/>
      <c r="J905" s="445"/>
      <c r="K905" s="446" t="s">
        <v>388</v>
      </c>
      <c r="L905" s="447"/>
      <c r="M905" s="448" t="s">
        <v>112</v>
      </c>
      <c r="N905" s="449"/>
      <c r="O905" s="450"/>
      <c r="U905" s="451"/>
      <c r="V905" s="451"/>
      <c r="W905" s="451"/>
      <c r="X905" s="451"/>
      <c r="Y905" s="451"/>
      <c r="Z905" s="451"/>
      <c r="AA905" s="452"/>
      <c r="AK905" s="240"/>
    </row>
    <row r="906" spans="1:37" ht="15" customHeight="1">
      <c r="A906" s="985"/>
      <c r="B906" s="986"/>
      <c r="C906" s="986"/>
      <c r="D906" s="986"/>
      <c r="E906" s="986"/>
      <c r="F906" s="986"/>
      <c r="G906" s="986"/>
      <c r="H906" s="987"/>
      <c r="I906" s="453" t="s">
        <v>3926</v>
      </c>
      <c r="J906" s="454"/>
      <c r="K906" s="454"/>
      <c r="L906" s="454"/>
      <c r="M906" s="454"/>
      <c r="N906" s="454"/>
      <c r="O906" s="454"/>
      <c r="P906" s="454"/>
      <c r="Q906" s="454"/>
      <c r="R906" s="449"/>
      <c r="S906" s="455"/>
      <c r="T906" s="456"/>
      <c r="U906" s="457"/>
      <c r="V906" s="458"/>
      <c r="W906" s="459" t="s">
        <v>388</v>
      </c>
      <c r="X906" s="460"/>
      <c r="Y906" s="461" t="s">
        <v>112</v>
      </c>
      <c r="Z906" s="461"/>
      <c r="AA906" s="462"/>
    </row>
    <row r="907" spans="1:37" ht="15" customHeight="1">
      <c r="A907" s="988"/>
      <c r="B907" s="989"/>
      <c r="C907" s="989"/>
      <c r="D907" s="989"/>
      <c r="E907" s="989"/>
      <c r="F907" s="989"/>
      <c r="G907" s="989"/>
      <c r="H907" s="990"/>
      <c r="I907" s="463" t="s">
        <v>3927</v>
      </c>
      <c r="J907" s="464"/>
      <c r="K907" s="464"/>
      <c r="L907" s="464"/>
      <c r="M907" s="464"/>
      <c r="N907" s="464"/>
      <c r="O907" s="464"/>
      <c r="P907" s="464"/>
      <c r="Q907" s="464"/>
      <c r="R907" s="465"/>
      <c r="S907" s="466"/>
      <c r="T907" s="467"/>
      <c r="U907" s="468"/>
      <c r="V907" s="469"/>
      <c r="W907" s="464" t="s">
        <v>388</v>
      </c>
      <c r="X907" s="470"/>
      <c r="Y907" s="466" t="s">
        <v>112</v>
      </c>
      <c r="Z907" s="466"/>
      <c r="AA907" s="471"/>
    </row>
    <row r="908" spans="1:37" ht="18" customHeight="1">
      <c r="A908" s="991" t="s">
        <v>3928</v>
      </c>
      <c r="B908" s="992"/>
      <c r="C908" s="992"/>
      <c r="D908" s="992"/>
      <c r="E908" s="992"/>
      <c r="F908" s="992"/>
      <c r="G908" s="992"/>
      <c r="H908" s="993"/>
      <c r="I908" s="472" t="s">
        <v>3783</v>
      </c>
      <c r="J908" s="473" t="s">
        <v>3929</v>
      </c>
      <c r="K908" s="474"/>
      <c r="L908" s="474"/>
      <c r="M908" s="474"/>
      <c r="N908" s="472" t="s">
        <v>3783</v>
      </c>
      <c r="O908" s="473" t="s">
        <v>3930</v>
      </c>
      <c r="P908" s="474"/>
      <c r="Q908" s="474"/>
      <c r="S908" s="461" t="s">
        <v>3935</v>
      </c>
      <c r="T908" s="472" t="s">
        <v>3783</v>
      </c>
      <c r="U908" s="461" t="s">
        <v>3936</v>
      </c>
      <c r="W908" s="473"/>
      <c r="X908" s="474"/>
      <c r="Y908" s="474"/>
      <c r="Z908" s="474"/>
      <c r="AA908" s="475"/>
      <c r="AG908" s="243"/>
    </row>
    <row r="909" spans="1:37" ht="15" customHeight="1">
      <c r="A909" s="994" t="s">
        <v>3931</v>
      </c>
      <c r="B909" s="995"/>
      <c r="C909" s="995"/>
      <c r="D909" s="995"/>
      <c r="E909" s="995"/>
      <c r="F909" s="995"/>
      <c r="G909" s="995"/>
      <c r="H909" s="996"/>
      <c r="I909" s="1000" t="s">
        <v>3932</v>
      </c>
      <c r="J909" s="1001"/>
      <c r="K909" s="1004"/>
      <c r="L909" s="1005"/>
      <c r="M909" s="1005"/>
      <c r="N909" s="1005"/>
      <c r="O909" s="1005"/>
      <c r="P909" s="1005"/>
      <c r="Q909" s="1006"/>
      <c r="R909" s="1006"/>
      <c r="S909" s="1006"/>
      <c r="T909" s="1007"/>
      <c r="U909" s="1008" t="s">
        <v>3933</v>
      </c>
      <c r="V909" s="1008"/>
      <c r="W909" s="1008"/>
      <c r="X909" s="1008"/>
      <c r="Y909" s="1008"/>
      <c r="Z909" s="1008"/>
      <c r="AA909" s="1009"/>
    </row>
    <row r="910" spans="1:37" ht="15" customHeight="1">
      <c r="A910" s="997"/>
      <c r="B910" s="998"/>
      <c r="C910" s="998"/>
      <c r="D910" s="998"/>
      <c r="E910" s="998"/>
      <c r="F910" s="998"/>
      <c r="G910" s="998"/>
      <c r="H910" s="999"/>
      <c r="I910" s="1002"/>
      <c r="J910" s="1003"/>
      <c r="K910" s="1004"/>
      <c r="L910" s="1005"/>
      <c r="M910" s="1005"/>
      <c r="N910" s="1005"/>
      <c r="O910" s="1005"/>
      <c r="P910" s="1005"/>
      <c r="Q910" s="1006"/>
      <c r="R910" s="1006"/>
      <c r="S910" s="1006"/>
      <c r="T910" s="1007"/>
      <c r="U910" s="1010"/>
      <c r="V910" s="1010"/>
      <c r="W910" s="1010"/>
      <c r="X910" s="1010"/>
      <c r="Y910" s="1010"/>
      <c r="Z910" s="1010"/>
      <c r="AA910" s="1011"/>
      <c r="AB910" s="241"/>
      <c r="AC910" s="241"/>
      <c r="AD910" s="241"/>
      <c r="AE910" s="241"/>
      <c r="AF910" s="241"/>
      <c r="AG910" s="241"/>
    </row>
    <row r="911" spans="1:37" ht="15" customHeight="1">
      <c r="A911" s="994" t="s">
        <v>3934</v>
      </c>
      <c r="B911" s="995"/>
      <c r="C911" s="995"/>
      <c r="D911" s="995"/>
      <c r="E911" s="995"/>
      <c r="F911" s="995"/>
      <c r="G911" s="995"/>
      <c r="H911" s="996"/>
      <c r="I911" s="968"/>
      <c r="J911" s="969"/>
      <c r="K911" s="1012"/>
      <c r="L911" s="1012" t="s">
        <v>12</v>
      </c>
      <c r="M911" s="1012"/>
      <c r="N911" s="1012" t="s">
        <v>11</v>
      </c>
      <c r="O911" s="1012"/>
      <c r="P911" s="1012" t="s">
        <v>227</v>
      </c>
      <c r="R911" s="476"/>
      <c r="S911" s="476"/>
      <c r="T911" s="476"/>
      <c r="U911" s="476"/>
      <c r="V911" s="476"/>
      <c r="W911" s="476"/>
      <c r="X911" s="476"/>
      <c r="Y911" s="476"/>
      <c r="Z911" s="476"/>
      <c r="AA911" s="477"/>
      <c r="AB911" s="241"/>
      <c r="AC911" s="241"/>
      <c r="AD911" s="241"/>
      <c r="AE911" s="241"/>
      <c r="AF911" s="241"/>
      <c r="AG911" s="241"/>
    </row>
    <row r="912" spans="1:37" ht="15" customHeight="1">
      <c r="A912" s="997"/>
      <c r="B912" s="998"/>
      <c r="C912" s="998"/>
      <c r="D912" s="998"/>
      <c r="E912" s="998"/>
      <c r="F912" s="998"/>
      <c r="G912" s="998"/>
      <c r="H912" s="999"/>
      <c r="I912" s="970"/>
      <c r="J912" s="971"/>
      <c r="K912" s="1013"/>
      <c r="L912" s="1013"/>
      <c r="M912" s="1013"/>
      <c r="N912" s="1013"/>
      <c r="O912" s="1013"/>
      <c r="P912" s="1013"/>
      <c r="Q912" s="481"/>
      <c r="R912" s="479"/>
      <c r="S912" s="479"/>
      <c r="T912" s="479"/>
      <c r="U912" s="479"/>
      <c r="V912" s="479"/>
      <c r="W912" s="479"/>
      <c r="X912" s="479"/>
      <c r="Y912" s="479"/>
      <c r="Z912" s="479"/>
      <c r="AA912" s="480"/>
      <c r="AB912" s="241"/>
      <c r="AC912" s="241"/>
      <c r="AD912" s="241"/>
      <c r="AE912" s="241"/>
      <c r="AF912" s="241"/>
      <c r="AG912" s="241"/>
    </row>
    <row r="913" spans="1:37" ht="20.100000000000001" customHeight="1">
      <c r="A913" s="482"/>
      <c r="B913" s="482"/>
      <c r="C913" s="482"/>
      <c r="D913" s="482"/>
      <c r="E913" s="482"/>
      <c r="F913" s="482"/>
      <c r="G913" s="482"/>
      <c r="H913" s="482"/>
      <c r="I913" s="482"/>
      <c r="J913" s="482"/>
      <c r="K913" s="482"/>
      <c r="L913" s="482"/>
      <c r="M913" s="482"/>
      <c r="N913" s="482"/>
      <c r="O913" s="482"/>
      <c r="P913" s="482"/>
      <c r="Q913" s="482"/>
      <c r="R913" s="482"/>
      <c r="S913" s="482"/>
      <c r="T913" s="482"/>
      <c r="U913" s="482"/>
      <c r="V913" s="482"/>
      <c r="W913" s="482"/>
      <c r="X913" s="482"/>
      <c r="Y913" s="482"/>
      <c r="Z913" s="482"/>
      <c r="AA913" s="482"/>
      <c r="AB913" s="241"/>
      <c r="AC913" s="241"/>
      <c r="AD913" s="241"/>
      <c r="AE913" s="241"/>
      <c r="AF913" s="241"/>
      <c r="AG913" s="241"/>
    </row>
    <row r="914" spans="1:37" ht="18" customHeight="1">
      <c r="B914" s="437" t="s">
        <v>3937</v>
      </c>
      <c r="C914" s="243" t="s">
        <v>16092</v>
      </c>
      <c r="E914" s="243"/>
      <c r="F914" s="243"/>
      <c r="G914" s="243"/>
      <c r="H914" s="243"/>
      <c r="I914" s="483"/>
      <c r="J914" s="483"/>
      <c r="K914" s="483"/>
      <c r="L914" s="483"/>
      <c r="M914" s="483"/>
      <c r="N914" s="483"/>
      <c r="O914" s="483"/>
      <c r="P914" s="483"/>
      <c r="Q914" s="483"/>
      <c r="R914" s="484"/>
      <c r="S914" s="483"/>
      <c r="T914" s="483"/>
      <c r="U914" s="483"/>
      <c r="V914" s="483"/>
      <c r="W914" s="243"/>
      <c r="X914" s="243"/>
      <c r="Y914" s="243"/>
      <c r="Z914" s="243"/>
      <c r="AA914" s="243"/>
      <c r="AB914" s="243"/>
      <c r="AE914" s="244"/>
    </row>
    <row r="915" spans="1:37" ht="30" customHeight="1">
      <c r="B915" s="485" t="s">
        <v>3938</v>
      </c>
      <c r="C915" s="1032" t="s">
        <v>16093</v>
      </c>
      <c r="D915" s="1032"/>
      <c r="E915" s="1032"/>
      <c r="F915" s="1032"/>
      <c r="G915" s="1032"/>
      <c r="H915" s="1032"/>
      <c r="I915" s="1032"/>
      <c r="J915" s="1032"/>
      <c r="K915" s="1032"/>
      <c r="L915" s="1032"/>
      <c r="M915" s="1032"/>
      <c r="N915" s="1032"/>
      <c r="O915" s="1032"/>
      <c r="P915" s="1032"/>
      <c r="Q915" s="1032"/>
      <c r="R915" s="1032"/>
      <c r="S915" s="1032"/>
      <c r="T915" s="1032"/>
      <c r="U915" s="1032"/>
      <c r="V915" s="1032"/>
      <c r="W915" s="1032"/>
      <c r="X915" s="1032"/>
      <c r="Y915" s="1032"/>
      <c r="Z915" s="1032"/>
      <c r="AA915" s="1032"/>
      <c r="AE915" s="244"/>
    </row>
    <row r="916" spans="1:37" ht="7.95" customHeight="1">
      <c r="D916" s="486"/>
      <c r="E916" s="486"/>
      <c r="F916" s="486"/>
      <c r="G916" s="486"/>
      <c r="H916" s="486"/>
      <c r="I916" s="486"/>
      <c r="J916" s="486"/>
      <c r="K916" s="486"/>
      <c r="L916" s="486"/>
      <c r="M916" s="486"/>
      <c r="N916" s="486"/>
      <c r="O916" s="486"/>
      <c r="P916" s="486"/>
      <c r="Q916" s="486"/>
      <c r="R916" s="486"/>
      <c r="S916" s="486"/>
      <c r="T916" s="486"/>
      <c r="U916" s="486"/>
      <c r="V916" s="486"/>
      <c r="W916" s="486"/>
      <c r="X916" s="486"/>
      <c r="Y916" s="486"/>
      <c r="Z916" s="486"/>
      <c r="AA916" s="486"/>
    </row>
    <row r="917" spans="1:37" ht="25.35" customHeight="1">
      <c r="A917" s="441" t="s">
        <v>3939</v>
      </c>
      <c r="H917" s="442"/>
      <c r="I917" s="442"/>
      <c r="V917" s="442"/>
      <c r="W917" s="442"/>
      <c r="X917" s="442"/>
      <c r="Y917" s="442"/>
      <c r="Z917" s="442"/>
      <c r="AA917" s="442"/>
    </row>
    <row r="918" spans="1:37" ht="12.45" customHeight="1">
      <c r="A918" s="1014" t="s">
        <v>3917</v>
      </c>
      <c r="B918" s="1015"/>
      <c r="C918" s="1015"/>
      <c r="D918" s="1015"/>
      <c r="E918" s="1015"/>
      <c r="F918" s="1015"/>
      <c r="G918" s="1015"/>
      <c r="H918" s="1016"/>
      <c r="I918" s="1017"/>
      <c r="J918" s="1018"/>
      <c r="K918" s="1018"/>
      <c r="L918" s="1018"/>
      <c r="M918" s="1018"/>
      <c r="N918" s="1018"/>
      <c r="O918" s="1018"/>
      <c r="P918" s="1018"/>
      <c r="Q918" s="1018"/>
      <c r="R918" s="1018"/>
      <c r="S918" s="1018"/>
      <c r="T918" s="1018"/>
      <c r="U918" s="1018"/>
      <c r="V918" s="1018"/>
      <c r="W918" s="1018"/>
      <c r="X918" s="1018"/>
      <c r="Y918" s="1018"/>
      <c r="Z918" s="1018"/>
      <c r="AA918" s="1019"/>
    </row>
    <row r="919" spans="1:37" ht="22.5" customHeight="1">
      <c r="A919" s="1020" t="s">
        <v>8</v>
      </c>
      <c r="B919" s="1021"/>
      <c r="C919" s="1021"/>
      <c r="D919" s="1021"/>
      <c r="E919" s="1021"/>
      <c r="F919" s="1021"/>
      <c r="G919" s="1021"/>
      <c r="H919" s="1022"/>
      <c r="I919" s="1023"/>
      <c r="J919" s="1024"/>
      <c r="K919" s="1024"/>
      <c r="L919" s="1025"/>
      <c r="M919" s="1025"/>
      <c r="N919" s="1024"/>
      <c r="O919" s="1025"/>
      <c r="P919" s="1025"/>
      <c r="Q919" s="1024"/>
      <c r="R919" s="1024"/>
      <c r="S919" s="1024"/>
      <c r="T919" s="1024"/>
      <c r="U919" s="1024"/>
      <c r="V919" s="1024"/>
      <c r="W919" s="1024"/>
      <c r="X919" s="1024"/>
      <c r="Y919" s="1024"/>
      <c r="Z919" s="1024"/>
      <c r="AA919" s="1026"/>
      <c r="AC919" s="236">
        <v>55</v>
      </c>
    </row>
    <row r="920" spans="1:37" ht="25.2" customHeight="1">
      <c r="A920" s="1027" t="s">
        <v>23</v>
      </c>
      <c r="B920" s="1028"/>
      <c r="C920" s="1028"/>
      <c r="D920" s="1028"/>
      <c r="E920" s="1028"/>
      <c r="F920" s="1028"/>
      <c r="G920" s="1028"/>
      <c r="H920" s="1029"/>
      <c r="I920" s="972" t="s">
        <v>3918</v>
      </c>
      <c r="J920" s="973"/>
      <c r="K920" s="973"/>
      <c r="L920" s="975"/>
      <c r="M920" s="977"/>
      <c r="N920" s="239" t="s">
        <v>3919</v>
      </c>
      <c r="O920" s="975"/>
      <c r="P920" s="977"/>
      <c r="Q920" s="973"/>
      <c r="R920" s="973"/>
      <c r="S920" s="973"/>
      <c r="T920" s="973"/>
      <c r="U920" s="973"/>
      <c r="V920" s="973"/>
      <c r="W920" s="973"/>
      <c r="X920" s="973"/>
      <c r="Y920" s="973"/>
      <c r="Z920" s="973"/>
      <c r="AA920" s="974"/>
    </row>
    <row r="921" spans="1:37" ht="25.2" customHeight="1">
      <c r="A921" s="1030"/>
      <c r="B921" s="1025"/>
      <c r="C921" s="1025"/>
      <c r="D921" s="1025"/>
      <c r="E921" s="1025"/>
      <c r="F921" s="1025"/>
      <c r="G921" s="1025"/>
      <c r="H921" s="1031"/>
      <c r="I921" s="972" t="s">
        <v>3920</v>
      </c>
      <c r="J921" s="973"/>
      <c r="K921" s="973"/>
      <c r="L921" s="975"/>
      <c r="M921" s="976"/>
      <c r="N921" s="976"/>
      <c r="O921" s="976"/>
      <c r="P921" s="977"/>
      <c r="Q921" s="972" t="s">
        <v>3921</v>
      </c>
      <c r="R921" s="973"/>
      <c r="S921" s="974"/>
      <c r="T921" s="975"/>
      <c r="U921" s="976"/>
      <c r="V921" s="976"/>
      <c r="W921" s="976"/>
      <c r="X921" s="976"/>
      <c r="Y921" s="976"/>
      <c r="Z921" s="976"/>
      <c r="AA921" s="977"/>
    </row>
    <row r="922" spans="1:37" ht="25.2" customHeight="1">
      <c r="A922" s="1030"/>
      <c r="B922" s="1025"/>
      <c r="C922" s="1025"/>
      <c r="D922" s="1025"/>
      <c r="E922" s="1025"/>
      <c r="F922" s="1025"/>
      <c r="G922" s="1025"/>
      <c r="H922" s="1031"/>
      <c r="I922" s="972" t="s">
        <v>3922</v>
      </c>
      <c r="J922" s="973"/>
      <c r="K922" s="973"/>
      <c r="L922" s="978"/>
      <c r="M922" s="979"/>
      <c r="N922" s="979"/>
      <c r="O922" s="979"/>
      <c r="P922" s="980"/>
      <c r="Q922" s="972" t="s">
        <v>3923</v>
      </c>
      <c r="R922" s="973"/>
      <c r="S922" s="974"/>
      <c r="T922" s="975"/>
      <c r="U922" s="976"/>
      <c r="V922" s="976"/>
      <c r="W922" s="976"/>
      <c r="X922" s="976"/>
      <c r="Y922" s="976"/>
      <c r="Z922" s="976"/>
      <c r="AA922" s="977"/>
    </row>
    <row r="923" spans="1:37" ht="25.2" customHeight="1">
      <c r="A923" s="1023"/>
      <c r="B923" s="1024"/>
      <c r="C923" s="1024"/>
      <c r="D923" s="1024"/>
      <c r="E923" s="1024"/>
      <c r="F923" s="1024"/>
      <c r="G923" s="1024"/>
      <c r="H923" s="1026"/>
      <c r="I923" s="972" t="s">
        <v>3924</v>
      </c>
      <c r="J923" s="973"/>
      <c r="K923" s="973"/>
      <c r="L923" s="981"/>
      <c r="M923" s="981"/>
      <c r="N923" s="981"/>
      <c r="O923" s="981"/>
      <c r="P923" s="981"/>
      <c r="Q923" s="981"/>
      <c r="R923" s="981"/>
      <c r="S923" s="981"/>
      <c r="T923" s="981"/>
      <c r="U923" s="981"/>
      <c r="V923" s="981"/>
      <c r="W923" s="981"/>
      <c r="X923" s="981"/>
      <c r="Y923" s="981"/>
      <c r="Z923" s="981"/>
      <c r="AA923" s="981"/>
    </row>
    <row r="924" spans="1:37" ht="30" customHeight="1">
      <c r="A924" s="982" t="s">
        <v>3925</v>
      </c>
      <c r="B924" s="983"/>
      <c r="C924" s="983"/>
      <c r="D924" s="983"/>
      <c r="E924" s="983"/>
      <c r="F924" s="983"/>
      <c r="G924" s="983"/>
      <c r="H924" s="984"/>
      <c r="I924" s="444"/>
      <c r="J924" s="445"/>
      <c r="K924" s="446" t="s">
        <v>388</v>
      </c>
      <c r="L924" s="447"/>
      <c r="M924" s="448" t="s">
        <v>112</v>
      </c>
      <c r="N924" s="449"/>
      <c r="O924" s="450"/>
      <c r="U924" s="451"/>
      <c r="V924" s="451"/>
      <c r="W924" s="451"/>
      <c r="X924" s="451"/>
      <c r="Y924" s="451"/>
      <c r="Z924" s="451"/>
      <c r="AA924" s="452"/>
      <c r="AK924" s="240"/>
    </row>
    <row r="925" spans="1:37" ht="15" customHeight="1">
      <c r="A925" s="985"/>
      <c r="B925" s="986"/>
      <c r="C925" s="986"/>
      <c r="D925" s="986"/>
      <c r="E925" s="986"/>
      <c r="F925" s="986"/>
      <c r="G925" s="986"/>
      <c r="H925" s="987"/>
      <c r="I925" s="453" t="s">
        <v>3926</v>
      </c>
      <c r="J925" s="454"/>
      <c r="K925" s="454"/>
      <c r="L925" s="454"/>
      <c r="M925" s="454"/>
      <c r="N925" s="454"/>
      <c r="O925" s="454"/>
      <c r="P925" s="454"/>
      <c r="Q925" s="454"/>
      <c r="R925" s="449"/>
      <c r="S925" s="455"/>
      <c r="T925" s="456"/>
      <c r="U925" s="457"/>
      <c r="V925" s="458"/>
      <c r="W925" s="459" t="s">
        <v>388</v>
      </c>
      <c r="X925" s="460"/>
      <c r="Y925" s="461" t="s">
        <v>112</v>
      </c>
      <c r="Z925" s="461"/>
      <c r="AA925" s="462"/>
    </row>
    <row r="926" spans="1:37" ht="15" customHeight="1">
      <c r="A926" s="988"/>
      <c r="B926" s="989"/>
      <c r="C926" s="989"/>
      <c r="D926" s="989"/>
      <c r="E926" s="989"/>
      <c r="F926" s="989"/>
      <c r="G926" s="989"/>
      <c r="H926" s="990"/>
      <c r="I926" s="463" t="s">
        <v>3927</v>
      </c>
      <c r="J926" s="464"/>
      <c r="K926" s="464"/>
      <c r="L926" s="464"/>
      <c r="M926" s="464"/>
      <c r="N926" s="464"/>
      <c r="O926" s="464"/>
      <c r="P926" s="464"/>
      <c r="Q926" s="464"/>
      <c r="R926" s="465"/>
      <c r="S926" s="466"/>
      <c r="T926" s="467"/>
      <c r="U926" s="468"/>
      <c r="V926" s="469"/>
      <c r="W926" s="464" t="s">
        <v>388</v>
      </c>
      <c r="X926" s="470"/>
      <c r="Y926" s="466" t="s">
        <v>112</v>
      </c>
      <c r="Z926" s="466"/>
      <c r="AA926" s="471"/>
    </row>
    <row r="927" spans="1:37" ht="18" customHeight="1">
      <c r="A927" s="991" t="s">
        <v>3928</v>
      </c>
      <c r="B927" s="992"/>
      <c r="C927" s="992"/>
      <c r="D927" s="992"/>
      <c r="E927" s="992"/>
      <c r="F927" s="992"/>
      <c r="G927" s="992"/>
      <c r="H927" s="993"/>
      <c r="I927" s="472" t="s">
        <v>3783</v>
      </c>
      <c r="J927" s="473" t="s">
        <v>3929</v>
      </c>
      <c r="K927" s="474"/>
      <c r="L927" s="474"/>
      <c r="M927" s="474"/>
      <c r="N927" s="472" t="s">
        <v>3783</v>
      </c>
      <c r="O927" s="473" t="s">
        <v>3930</v>
      </c>
      <c r="P927" s="474"/>
      <c r="Q927" s="474"/>
      <c r="S927" s="461" t="s">
        <v>3935</v>
      </c>
      <c r="T927" s="472" t="s">
        <v>3783</v>
      </c>
      <c r="U927" s="461" t="s">
        <v>3936</v>
      </c>
      <c r="W927" s="473"/>
      <c r="X927" s="474"/>
      <c r="Y927" s="474"/>
      <c r="Z927" s="474"/>
      <c r="AA927" s="475"/>
      <c r="AG927" s="243"/>
    </row>
    <row r="928" spans="1:37" ht="15" customHeight="1">
      <c r="A928" s="994" t="s">
        <v>3931</v>
      </c>
      <c r="B928" s="995"/>
      <c r="C928" s="995"/>
      <c r="D928" s="995"/>
      <c r="E928" s="995"/>
      <c r="F928" s="995"/>
      <c r="G928" s="995"/>
      <c r="H928" s="996"/>
      <c r="I928" s="1000" t="s">
        <v>3932</v>
      </c>
      <c r="J928" s="1001"/>
      <c r="K928" s="1004"/>
      <c r="L928" s="1005"/>
      <c r="M928" s="1005"/>
      <c r="N928" s="1005"/>
      <c r="O928" s="1005"/>
      <c r="P928" s="1005"/>
      <c r="Q928" s="1006"/>
      <c r="R928" s="1006"/>
      <c r="S928" s="1006"/>
      <c r="T928" s="1007"/>
      <c r="U928" s="1008" t="s">
        <v>3933</v>
      </c>
      <c r="V928" s="1008"/>
      <c r="W928" s="1008"/>
      <c r="X928" s="1008"/>
      <c r="Y928" s="1008"/>
      <c r="Z928" s="1008"/>
      <c r="AA928" s="1009"/>
    </row>
    <row r="929" spans="1:37" ht="15" customHeight="1">
      <c r="A929" s="997"/>
      <c r="B929" s="998"/>
      <c r="C929" s="998"/>
      <c r="D929" s="998"/>
      <c r="E929" s="998"/>
      <c r="F929" s="998"/>
      <c r="G929" s="998"/>
      <c r="H929" s="999"/>
      <c r="I929" s="1002"/>
      <c r="J929" s="1003"/>
      <c r="K929" s="1004"/>
      <c r="L929" s="1005"/>
      <c r="M929" s="1005"/>
      <c r="N929" s="1005"/>
      <c r="O929" s="1005"/>
      <c r="P929" s="1005"/>
      <c r="Q929" s="1006"/>
      <c r="R929" s="1006"/>
      <c r="S929" s="1006"/>
      <c r="T929" s="1007"/>
      <c r="U929" s="1010"/>
      <c r="V929" s="1010"/>
      <c r="W929" s="1010"/>
      <c r="X929" s="1010"/>
      <c r="Y929" s="1010"/>
      <c r="Z929" s="1010"/>
      <c r="AA929" s="1011"/>
      <c r="AB929" s="241"/>
      <c r="AC929" s="241"/>
      <c r="AD929" s="241"/>
      <c r="AE929" s="241"/>
      <c r="AF929" s="241"/>
      <c r="AG929" s="241"/>
    </row>
    <row r="930" spans="1:37" ht="15" customHeight="1">
      <c r="A930" s="994" t="s">
        <v>3934</v>
      </c>
      <c r="B930" s="995"/>
      <c r="C930" s="995"/>
      <c r="D930" s="995"/>
      <c r="E930" s="995"/>
      <c r="F930" s="995"/>
      <c r="G930" s="995"/>
      <c r="H930" s="996"/>
      <c r="I930" s="968"/>
      <c r="J930" s="969"/>
      <c r="K930" s="1012"/>
      <c r="L930" s="1012" t="s">
        <v>12</v>
      </c>
      <c r="M930" s="1012"/>
      <c r="N930" s="1012" t="s">
        <v>11</v>
      </c>
      <c r="O930" s="1012"/>
      <c r="P930" s="1012" t="s">
        <v>227</v>
      </c>
      <c r="R930" s="476"/>
      <c r="S930" s="476"/>
      <c r="T930" s="476"/>
      <c r="U930" s="476"/>
      <c r="V930" s="476"/>
      <c r="W930" s="476"/>
      <c r="X930" s="476"/>
      <c r="Y930" s="476"/>
      <c r="Z930" s="476"/>
      <c r="AA930" s="477"/>
      <c r="AB930" s="241"/>
      <c r="AC930" s="241"/>
      <c r="AD930" s="241"/>
      <c r="AE930" s="241"/>
      <c r="AF930" s="241"/>
      <c r="AG930" s="241"/>
    </row>
    <row r="931" spans="1:37" ht="15" customHeight="1">
      <c r="A931" s="997"/>
      <c r="B931" s="998"/>
      <c r="C931" s="998"/>
      <c r="D931" s="998"/>
      <c r="E931" s="998"/>
      <c r="F931" s="998"/>
      <c r="G931" s="998"/>
      <c r="H931" s="999"/>
      <c r="I931" s="970"/>
      <c r="J931" s="971"/>
      <c r="K931" s="1013"/>
      <c r="L931" s="1013"/>
      <c r="M931" s="1013"/>
      <c r="N931" s="1013"/>
      <c r="O931" s="1013"/>
      <c r="P931" s="1013"/>
      <c r="Q931" s="481"/>
      <c r="R931" s="479"/>
      <c r="S931" s="479"/>
      <c r="T931" s="479"/>
      <c r="U931" s="479"/>
      <c r="V931" s="479"/>
      <c r="W931" s="479"/>
      <c r="X931" s="479"/>
      <c r="Y931" s="479"/>
      <c r="Z931" s="479"/>
      <c r="AA931" s="480"/>
      <c r="AB931" s="241"/>
      <c r="AC931" s="241"/>
      <c r="AD931" s="241"/>
      <c r="AE931" s="241"/>
      <c r="AF931" s="241"/>
      <c r="AG931" s="241"/>
    </row>
    <row r="932" spans="1:37" ht="20.100000000000001" customHeight="1">
      <c r="A932" s="482"/>
      <c r="B932" s="482"/>
      <c r="C932" s="482"/>
      <c r="D932" s="482"/>
      <c r="E932" s="482"/>
      <c r="F932" s="482"/>
      <c r="G932" s="482"/>
      <c r="H932" s="482"/>
      <c r="I932" s="482"/>
      <c r="J932" s="482"/>
      <c r="K932" s="482"/>
      <c r="L932" s="482"/>
      <c r="M932" s="482"/>
      <c r="N932" s="482"/>
      <c r="O932" s="482"/>
      <c r="P932" s="482"/>
      <c r="Q932" s="482"/>
      <c r="R932" s="482"/>
      <c r="S932" s="482"/>
      <c r="T932" s="482"/>
      <c r="U932" s="482"/>
      <c r="V932" s="482"/>
      <c r="W932" s="482"/>
      <c r="X932" s="478"/>
      <c r="Y932" s="478"/>
      <c r="Z932" s="478"/>
      <c r="AA932" s="478"/>
      <c r="AB932" s="241"/>
      <c r="AC932" s="241"/>
      <c r="AD932" s="241"/>
      <c r="AE932" s="241"/>
      <c r="AF932" s="241"/>
      <c r="AG932" s="241"/>
    </row>
    <row r="933" spans="1:37" ht="12.45" customHeight="1">
      <c r="A933" s="1014" t="s">
        <v>3917</v>
      </c>
      <c r="B933" s="1015"/>
      <c r="C933" s="1015"/>
      <c r="D933" s="1015"/>
      <c r="E933" s="1015"/>
      <c r="F933" s="1015"/>
      <c r="G933" s="1015"/>
      <c r="H933" s="1016"/>
      <c r="I933" s="1017"/>
      <c r="J933" s="1018"/>
      <c r="K933" s="1018"/>
      <c r="L933" s="1018"/>
      <c r="M933" s="1018"/>
      <c r="N933" s="1018"/>
      <c r="O933" s="1018"/>
      <c r="P933" s="1018"/>
      <c r="Q933" s="1018"/>
      <c r="R933" s="1018"/>
      <c r="S933" s="1018"/>
      <c r="T933" s="1018"/>
      <c r="U933" s="1018"/>
      <c r="V933" s="1018"/>
      <c r="W933" s="1018"/>
      <c r="X933" s="1018"/>
      <c r="Y933" s="1018"/>
      <c r="Z933" s="1018"/>
      <c r="AA933" s="1019"/>
    </row>
    <row r="934" spans="1:37" ht="22.5" customHeight="1">
      <c r="A934" s="1020" t="s">
        <v>8</v>
      </c>
      <c r="B934" s="1021"/>
      <c r="C934" s="1021"/>
      <c r="D934" s="1021"/>
      <c r="E934" s="1021"/>
      <c r="F934" s="1021"/>
      <c r="G934" s="1021"/>
      <c r="H934" s="1022"/>
      <c r="I934" s="1023"/>
      <c r="J934" s="1024"/>
      <c r="K934" s="1024"/>
      <c r="L934" s="1025"/>
      <c r="M934" s="1025"/>
      <c r="N934" s="1024"/>
      <c r="O934" s="1025"/>
      <c r="P934" s="1025"/>
      <c r="Q934" s="1024"/>
      <c r="R934" s="1024"/>
      <c r="S934" s="1024"/>
      <c r="T934" s="1024"/>
      <c r="U934" s="1024"/>
      <c r="V934" s="1024"/>
      <c r="W934" s="1024"/>
      <c r="X934" s="1024"/>
      <c r="Y934" s="1024"/>
      <c r="Z934" s="1024"/>
      <c r="AA934" s="1026"/>
      <c r="AC934" s="236">
        <v>56</v>
      </c>
    </row>
    <row r="935" spans="1:37" ht="25.2" customHeight="1">
      <c r="A935" s="1027" t="s">
        <v>23</v>
      </c>
      <c r="B935" s="1028"/>
      <c r="C935" s="1028"/>
      <c r="D935" s="1028"/>
      <c r="E935" s="1028"/>
      <c r="F935" s="1028"/>
      <c r="G935" s="1028"/>
      <c r="H935" s="1029"/>
      <c r="I935" s="972" t="s">
        <v>3918</v>
      </c>
      <c r="J935" s="973"/>
      <c r="K935" s="973"/>
      <c r="L935" s="975"/>
      <c r="M935" s="977"/>
      <c r="N935" s="239" t="s">
        <v>3919</v>
      </c>
      <c r="O935" s="975"/>
      <c r="P935" s="977"/>
      <c r="Q935" s="973"/>
      <c r="R935" s="973"/>
      <c r="S935" s="973"/>
      <c r="T935" s="973"/>
      <c r="U935" s="973"/>
      <c r="V935" s="973"/>
      <c r="W935" s="973"/>
      <c r="X935" s="973"/>
      <c r="Y935" s="973"/>
      <c r="Z935" s="973"/>
      <c r="AA935" s="974"/>
    </row>
    <row r="936" spans="1:37" ht="25.2" customHeight="1">
      <c r="A936" s="1030"/>
      <c r="B936" s="1025"/>
      <c r="C936" s="1025"/>
      <c r="D936" s="1025"/>
      <c r="E936" s="1025"/>
      <c r="F936" s="1025"/>
      <c r="G936" s="1025"/>
      <c r="H936" s="1031"/>
      <c r="I936" s="972" t="s">
        <v>3920</v>
      </c>
      <c r="J936" s="973"/>
      <c r="K936" s="973"/>
      <c r="L936" s="975"/>
      <c r="M936" s="976"/>
      <c r="N936" s="976"/>
      <c r="O936" s="976"/>
      <c r="P936" s="977"/>
      <c r="Q936" s="972" t="s">
        <v>3921</v>
      </c>
      <c r="R936" s="973"/>
      <c r="S936" s="974"/>
      <c r="T936" s="975"/>
      <c r="U936" s="976"/>
      <c r="V936" s="976"/>
      <c r="W936" s="976"/>
      <c r="X936" s="976"/>
      <c r="Y936" s="976"/>
      <c r="Z936" s="976"/>
      <c r="AA936" s="977"/>
    </row>
    <row r="937" spans="1:37" ht="25.2" customHeight="1">
      <c r="A937" s="1030"/>
      <c r="B937" s="1025"/>
      <c r="C937" s="1025"/>
      <c r="D937" s="1025"/>
      <c r="E937" s="1025"/>
      <c r="F937" s="1025"/>
      <c r="G937" s="1025"/>
      <c r="H937" s="1031"/>
      <c r="I937" s="972" t="s">
        <v>3922</v>
      </c>
      <c r="J937" s="973"/>
      <c r="K937" s="973"/>
      <c r="L937" s="978"/>
      <c r="M937" s="979"/>
      <c r="N937" s="979"/>
      <c r="O937" s="979"/>
      <c r="P937" s="980"/>
      <c r="Q937" s="972" t="s">
        <v>3923</v>
      </c>
      <c r="R937" s="973"/>
      <c r="S937" s="974"/>
      <c r="T937" s="975"/>
      <c r="U937" s="976"/>
      <c r="V937" s="976"/>
      <c r="W937" s="976"/>
      <c r="X937" s="976"/>
      <c r="Y937" s="976"/>
      <c r="Z937" s="976"/>
      <c r="AA937" s="977"/>
    </row>
    <row r="938" spans="1:37" ht="25.2" customHeight="1">
      <c r="A938" s="1023"/>
      <c r="B938" s="1024"/>
      <c r="C938" s="1024"/>
      <c r="D938" s="1024"/>
      <c r="E938" s="1024"/>
      <c r="F938" s="1024"/>
      <c r="G938" s="1024"/>
      <c r="H938" s="1026"/>
      <c r="I938" s="972" t="s">
        <v>3924</v>
      </c>
      <c r="J938" s="973"/>
      <c r="K938" s="973"/>
      <c r="L938" s="981"/>
      <c r="M938" s="981"/>
      <c r="N938" s="981"/>
      <c r="O938" s="981"/>
      <c r="P938" s="981"/>
      <c r="Q938" s="981"/>
      <c r="R938" s="981"/>
      <c r="S938" s="981"/>
      <c r="T938" s="981"/>
      <c r="U938" s="981"/>
      <c r="V938" s="981"/>
      <c r="W938" s="981"/>
      <c r="X938" s="981"/>
      <c r="Y938" s="981"/>
      <c r="Z938" s="981"/>
      <c r="AA938" s="981"/>
    </row>
    <row r="939" spans="1:37" ht="30" customHeight="1">
      <c r="A939" s="982" t="s">
        <v>3925</v>
      </c>
      <c r="B939" s="983"/>
      <c r="C939" s="983"/>
      <c r="D939" s="983"/>
      <c r="E939" s="983"/>
      <c r="F939" s="983"/>
      <c r="G939" s="983"/>
      <c r="H939" s="984"/>
      <c r="I939" s="444"/>
      <c r="J939" s="445"/>
      <c r="K939" s="446" t="s">
        <v>388</v>
      </c>
      <c r="L939" s="447"/>
      <c r="M939" s="448" t="s">
        <v>112</v>
      </c>
      <c r="N939" s="449"/>
      <c r="O939" s="450"/>
      <c r="U939" s="451"/>
      <c r="V939" s="451"/>
      <c r="W939" s="451"/>
      <c r="X939" s="451"/>
      <c r="Y939" s="451"/>
      <c r="Z939" s="451"/>
      <c r="AA939" s="452"/>
      <c r="AK939" s="240"/>
    </row>
    <row r="940" spans="1:37" ht="15" customHeight="1">
      <c r="A940" s="985"/>
      <c r="B940" s="986"/>
      <c r="C940" s="986"/>
      <c r="D940" s="986"/>
      <c r="E940" s="986"/>
      <c r="F940" s="986"/>
      <c r="G940" s="986"/>
      <c r="H940" s="987"/>
      <c r="I940" s="453" t="s">
        <v>3926</v>
      </c>
      <c r="J940" s="454"/>
      <c r="K940" s="454"/>
      <c r="L940" s="454"/>
      <c r="M940" s="454"/>
      <c r="N940" s="454"/>
      <c r="O940" s="454"/>
      <c r="P940" s="454"/>
      <c r="Q940" s="454"/>
      <c r="R940" s="449"/>
      <c r="S940" s="455"/>
      <c r="T940" s="456"/>
      <c r="U940" s="457"/>
      <c r="V940" s="458"/>
      <c r="W940" s="459" t="s">
        <v>388</v>
      </c>
      <c r="X940" s="460"/>
      <c r="Y940" s="461" t="s">
        <v>112</v>
      </c>
      <c r="Z940" s="461"/>
      <c r="AA940" s="462"/>
    </row>
    <row r="941" spans="1:37" ht="15" customHeight="1">
      <c r="A941" s="988"/>
      <c r="B941" s="989"/>
      <c r="C941" s="989"/>
      <c r="D941" s="989"/>
      <c r="E941" s="989"/>
      <c r="F941" s="989"/>
      <c r="G941" s="989"/>
      <c r="H941" s="990"/>
      <c r="I941" s="463" t="s">
        <v>3927</v>
      </c>
      <c r="J941" s="464"/>
      <c r="K941" s="464"/>
      <c r="L941" s="464"/>
      <c r="M941" s="464"/>
      <c r="N941" s="464"/>
      <c r="O941" s="464"/>
      <c r="P941" s="464"/>
      <c r="Q941" s="464"/>
      <c r="R941" s="465"/>
      <c r="S941" s="466"/>
      <c r="T941" s="467"/>
      <c r="U941" s="468"/>
      <c r="V941" s="469"/>
      <c r="W941" s="464" t="s">
        <v>388</v>
      </c>
      <c r="X941" s="470"/>
      <c r="Y941" s="466" t="s">
        <v>112</v>
      </c>
      <c r="Z941" s="466"/>
      <c r="AA941" s="471"/>
    </row>
    <row r="942" spans="1:37" ht="18" customHeight="1">
      <c r="A942" s="991" t="s">
        <v>3928</v>
      </c>
      <c r="B942" s="992"/>
      <c r="C942" s="992"/>
      <c r="D942" s="992"/>
      <c r="E942" s="992"/>
      <c r="F942" s="992"/>
      <c r="G942" s="992"/>
      <c r="H942" s="993"/>
      <c r="I942" s="472" t="s">
        <v>3783</v>
      </c>
      <c r="J942" s="473" t="s">
        <v>3929</v>
      </c>
      <c r="K942" s="474"/>
      <c r="L942" s="474"/>
      <c r="M942" s="474"/>
      <c r="N942" s="472" t="s">
        <v>3783</v>
      </c>
      <c r="O942" s="473" t="s">
        <v>3930</v>
      </c>
      <c r="P942" s="474"/>
      <c r="Q942" s="474"/>
      <c r="S942" s="461" t="s">
        <v>3935</v>
      </c>
      <c r="T942" s="472" t="s">
        <v>3783</v>
      </c>
      <c r="U942" s="461" t="s">
        <v>3936</v>
      </c>
      <c r="W942" s="473"/>
      <c r="X942" s="474"/>
      <c r="Y942" s="474"/>
      <c r="Z942" s="474"/>
      <c r="AA942" s="475"/>
      <c r="AG942" s="243"/>
    </row>
    <row r="943" spans="1:37" ht="15" customHeight="1">
      <c r="A943" s="994" t="s">
        <v>3931</v>
      </c>
      <c r="B943" s="995"/>
      <c r="C943" s="995"/>
      <c r="D943" s="995"/>
      <c r="E943" s="995"/>
      <c r="F943" s="995"/>
      <c r="G943" s="995"/>
      <c r="H943" s="996"/>
      <c r="I943" s="1000" t="s">
        <v>3932</v>
      </c>
      <c r="J943" s="1001"/>
      <c r="K943" s="1004"/>
      <c r="L943" s="1005"/>
      <c r="M943" s="1005"/>
      <c r="N943" s="1005"/>
      <c r="O943" s="1005"/>
      <c r="P943" s="1005"/>
      <c r="Q943" s="1006"/>
      <c r="R943" s="1006"/>
      <c r="S943" s="1006"/>
      <c r="T943" s="1007"/>
      <c r="U943" s="1008" t="s">
        <v>3933</v>
      </c>
      <c r="V943" s="1008"/>
      <c r="W943" s="1008"/>
      <c r="X943" s="1008"/>
      <c r="Y943" s="1008"/>
      <c r="Z943" s="1008"/>
      <c r="AA943" s="1009"/>
    </row>
    <row r="944" spans="1:37" ht="15" customHeight="1">
      <c r="A944" s="997"/>
      <c r="B944" s="998"/>
      <c r="C944" s="998"/>
      <c r="D944" s="998"/>
      <c r="E944" s="998"/>
      <c r="F944" s="998"/>
      <c r="G944" s="998"/>
      <c r="H944" s="999"/>
      <c r="I944" s="1002"/>
      <c r="J944" s="1003"/>
      <c r="K944" s="1004"/>
      <c r="L944" s="1005"/>
      <c r="M944" s="1005"/>
      <c r="N944" s="1005"/>
      <c r="O944" s="1005"/>
      <c r="P944" s="1005"/>
      <c r="Q944" s="1006"/>
      <c r="R944" s="1006"/>
      <c r="S944" s="1006"/>
      <c r="T944" s="1007"/>
      <c r="U944" s="1010"/>
      <c r="V944" s="1010"/>
      <c r="W944" s="1010"/>
      <c r="X944" s="1010"/>
      <c r="Y944" s="1010"/>
      <c r="Z944" s="1010"/>
      <c r="AA944" s="1011"/>
      <c r="AB944" s="241"/>
      <c r="AC944" s="241"/>
      <c r="AD944" s="241"/>
      <c r="AE944" s="241"/>
      <c r="AF944" s="241"/>
      <c r="AG944" s="241"/>
    </row>
    <row r="945" spans="1:37" ht="15" customHeight="1">
      <c r="A945" s="994" t="s">
        <v>3934</v>
      </c>
      <c r="B945" s="995"/>
      <c r="C945" s="995"/>
      <c r="D945" s="995"/>
      <c r="E945" s="995"/>
      <c r="F945" s="995"/>
      <c r="G945" s="995"/>
      <c r="H945" s="996"/>
      <c r="I945" s="968"/>
      <c r="J945" s="969"/>
      <c r="K945" s="1012"/>
      <c r="L945" s="1012" t="s">
        <v>12</v>
      </c>
      <c r="M945" s="1012"/>
      <c r="N945" s="1012" t="s">
        <v>11</v>
      </c>
      <c r="O945" s="1012"/>
      <c r="P945" s="1012" t="s">
        <v>227</v>
      </c>
      <c r="R945" s="476"/>
      <c r="S945" s="476"/>
      <c r="T945" s="476"/>
      <c r="U945" s="476"/>
      <c r="V945" s="476"/>
      <c r="W945" s="476"/>
      <c r="X945" s="476"/>
      <c r="Y945" s="476"/>
      <c r="Z945" s="476"/>
      <c r="AA945" s="477"/>
      <c r="AB945" s="241"/>
      <c r="AC945" s="241"/>
      <c r="AD945" s="241"/>
      <c r="AE945" s="241"/>
      <c r="AF945" s="241"/>
      <c r="AG945" s="241"/>
    </row>
    <row r="946" spans="1:37" ht="15" customHeight="1">
      <c r="A946" s="997"/>
      <c r="B946" s="998"/>
      <c r="C946" s="998"/>
      <c r="D946" s="998"/>
      <c r="E946" s="998"/>
      <c r="F946" s="998"/>
      <c r="G946" s="998"/>
      <c r="H946" s="999"/>
      <c r="I946" s="970"/>
      <c r="J946" s="971"/>
      <c r="K946" s="1013"/>
      <c r="L946" s="1013"/>
      <c r="M946" s="1013"/>
      <c r="N946" s="1013"/>
      <c r="O946" s="1013"/>
      <c r="P946" s="1013"/>
      <c r="Q946" s="481"/>
      <c r="R946" s="479"/>
      <c r="S946" s="479"/>
      <c r="T946" s="479"/>
      <c r="U946" s="479"/>
      <c r="V946" s="479"/>
      <c r="W946" s="479"/>
      <c r="X946" s="479"/>
      <c r="Y946" s="479"/>
      <c r="Z946" s="479"/>
      <c r="AA946" s="480"/>
      <c r="AB946" s="241"/>
      <c r="AC946" s="241"/>
      <c r="AD946" s="241"/>
      <c r="AE946" s="241"/>
      <c r="AF946" s="241"/>
      <c r="AG946" s="241"/>
    </row>
    <row r="947" spans="1:37" ht="20.100000000000001" customHeight="1">
      <c r="A947" s="482"/>
      <c r="B947" s="482"/>
      <c r="C947" s="482"/>
      <c r="D947" s="482"/>
      <c r="E947" s="482"/>
      <c r="F947" s="482"/>
      <c r="G947" s="482"/>
      <c r="H947" s="482"/>
      <c r="I947" s="482"/>
      <c r="J947" s="482"/>
      <c r="K947" s="482"/>
      <c r="L947" s="482"/>
      <c r="M947" s="482"/>
      <c r="N947" s="482"/>
      <c r="O947" s="482"/>
      <c r="P947" s="482"/>
      <c r="Q947" s="482"/>
      <c r="R947" s="482"/>
      <c r="S947" s="482"/>
      <c r="T947" s="482"/>
      <c r="U947" s="482"/>
      <c r="V947" s="482"/>
      <c r="W947" s="482"/>
      <c r="X947" s="482"/>
      <c r="Y947" s="482"/>
      <c r="Z947" s="482"/>
      <c r="AA947" s="482"/>
      <c r="AB947" s="241"/>
      <c r="AC947" s="241"/>
      <c r="AD947" s="241"/>
      <c r="AE947" s="241"/>
      <c r="AF947" s="241"/>
      <c r="AG947" s="241"/>
    </row>
    <row r="948" spans="1:37" ht="18" customHeight="1">
      <c r="B948" s="437" t="s">
        <v>3937</v>
      </c>
      <c r="C948" s="243" t="s">
        <v>16092</v>
      </c>
      <c r="E948" s="243"/>
      <c r="F948" s="243"/>
      <c r="G948" s="243"/>
      <c r="H948" s="243"/>
      <c r="I948" s="483"/>
      <c r="J948" s="483"/>
      <c r="K948" s="483"/>
      <c r="L948" s="483"/>
      <c r="M948" s="483"/>
      <c r="N948" s="483"/>
      <c r="O948" s="483"/>
      <c r="P948" s="483"/>
      <c r="Q948" s="483"/>
      <c r="R948" s="484"/>
      <c r="S948" s="483"/>
      <c r="T948" s="483"/>
      <c r="U948" s="483"/>
      <c r="V948" s="483"/>
      <c r="W948" s="243"/>
      <c r="X948" s="243"/>
      <c r="Y948" s="243"/>
      <c r="Z948" s="243"/>
      <c r="AA948" s="243"/>
      <c r="AB948" s="243"/>
      <c r="AE948" s="244"/>
    </row>
    <row r="949" spans="1:37" ht="30" customHeight="1">
      <c r="B949" s="485" t="s">
        <v>3938</v>
      </c>
      <c r="C949" s="1032" t="s">
        <v>16093</v>
      </c>
      <c r="D949" s="1032"/>
      <c r="E949" s="1032"/>
      <c r="F949" s="1032"/>
      <c r="G949" s="1032"/>
      <c r="H949" s="1032"/>
      <c r="I949" s="1032"/>
      <c r="J949" s="1032"/>
      <c r="K949" s="1032"/>
      <c r="L949" s="1032"/>
      <c r="M949" s="1032"/>
      <c r="N949" s="1032"/>
      <c r="O949" s="1032"/>
      <c r="P949" s="1032"/>
      <c r="Q949" s="1032"/>
      <c r="R949" s="1032"/>
      <c r="S949" s="1032"/>
      <c r="T949" s="1032"/>
      <c r="U949" s="1032"/>
      <c r="V949" s="1032"/>
      <c r="W949" s="1032"/>
      <c r="X949" s="1032"/>
      <c r="Y949" s="1032"/>
      <c r="Z949" s="1032"/>
      <c r="AA949" s="1032"/>
      <c r="AE949" s="244"/>
    </row>
    <row r="950" spans="1:37" ht="7.95" customHeight="1">
      <c r="D950" s="486"/>
      <c r="E950" s="486"/>
      <c r="F950" s="486"/>
      <c r="G950" s="486"/>
      <c r="H950" s="486"/>
      <c r="I950" s="486"/>
      <c r="J950" s="486"/>
      <c r="K950" s="486"/>
      <c r="L950" s="486"/>
      <c r="M950" s="486"/>
      <c r="N950" s="486"/>
      <c r="O950" s="486"/>
      <c r="P950" s="486"/>
      <c r="Q950" s="486"/>
      <c r="R950" s="486"/>
      <c r="S950" s="486"/>
      <c r="T950" s="486"/>
      <c r="U950" s="486"/>
      <c r="V950" s="486"/>
      <c r="W950" s="486"/>
      <c r="X950" s="486"/>
      <c r="Y950" s="486"/>
      <c r="Z950" s="486"/>
      <c r="AA950" s="486"/>
    </row>
    <row r="951" spans="1:37" ht="25.35" customHeight="1">
      <c r="A951" s="441" t="s">
        <v>3939</v>
      </c>
      <c r="H951" s="442"/>
      <c r="I951" s="442"/>
      <c r="V951" s="442"/>
      <c r="W951" s="442"/>
      <c r="X951" s="442"/>
      <c r="Y951" s="442"/>
      <c r="Z951" s="442"/>
      <c r="AA951" s="442"/>
    </row>
    <row r="952" spans="1:37" ht="12.45" customHeight="1">
      <c r="A952" s="1014" t="s">
        <v>3917</v>
      </c>
      <c r="B952" s="1015"/>
      <c r="C952" s="1015"/>
      <c r="D952" s="1015"/>
      <c r="E952" s="1015"/>
      <c r="F952" s="1015"/>
      <c r="G952" s="1015"/>
      <c r="H952" s="1016"/>
      <c r="I952" s="1017"/>
      <c r="J952" s="1018"/>
      <c r="K952" s="1018"/>
      <c r="L952" s="1018"/>
      <c r="M952" s="1018"/>
      <c r="N952" s="1018"/>
      <c r="O952" s="1018"/>
      <c r="P952" s="1018"/>
      <c r="Q952" s="1018"/>
      <c r="R952" s="1018"/>
      <c r="S952" s="1018"/>
      <c r="T952" s="1018"/>
      <c r="U952" s="1018"/>
      <c r="V952" s="1018"/>
      <c r="W952" s="1018"/>
      <c r="X952" s="1018"/>
      <c r="Y952" s="1018"/>
      <c r="Z952" s="1018"/>
      <c r="AA952" s="1019"/>
    </row>
    <row r="953" spans="1:37" ht="22.5" customHeight="1">
      <c r="A953" s="1020" t="s">
        <v>8</v>
      </c>
      <c r="B953" s="1021"/>
      <c r="C953" s="1021"/>
      <c r="D953" s="1021"/>
      <c r="E953" s="1021"/>
      <c r="F953" s="1021"/>
      <c r="G953" s="1021"/>
      <c r="H953" s="1022"/>
      <c r="I953" s="1023"/>
      <c r="J953" s="1024"/>
      <c r="K953" s="1024"/>
      <c r="L953" s="1025"/>
      <c r="M953" s="1025"/>
      <c r="N953" s="1024"/>
      <c r="O953" s="1025"/>
      <c r="P953" s="1025"/>
      <c r="Q953" s="1024"/>
      <c r="R953" s="1024"/>
      <c r="S953" s="1024"/>
      <c r="T953" s="1024"/>
      <c r="U953" s="1024"/>
      <c r="V953" s="1024"/>
      <c r="W953" s="1024"/>
      <c r="X953" s="1024"/>
      <c r="Y953" s="1024"/>
      <c r="Z953" s="1024"/>
      <c r="AA953" s="1026"/>
      <c r="AC953" s="236">
        <v>57</v>
      </c>
    </row>
    <row r="954" spans="1:37" ht="25.2" customHeight="1">
      <c r="A954" s="1027" t="s">
        <v>23</v>
      </c>
      <c r="B954" s="1028"/>
      <c r="C954" s="1028"/>
      <c r="D954" s="1028"/>
      <c r="E954" s="1028"/>
      <c r="F954" s="1028"/>
      <c r="G954" s="1028"/>
      <c r="H954" s="1029"/>
      <c r="I954" s="972" t="s">
        <v>3918</v>
      </c>
      <c r="J954" s="973"/>
      <c r="K954" s="973"/>
      <c r="L954" s="975"/>
      <c r="M954" s="977"/>
      <c r="N954" s="239" t="s">
        <v>3919</v>
      </c>
      <c r="O954" s="975"/>
      <c r="P954" s="977"/>
      <c r="Q954" s="973"/>
      <c r="R954" s="973"/>
      <c r="S954" s="973"/>
      <c r="T954" s="973"/>
      <c r="U954" s="973"/>
      <c r="V954" s="973"/>
      <c r="W954" s="973"/>
      <c r="X954" s="973"/>
      <c r="Y954" s="973"/>
      <c r="Z954" s="973"/>
      <c r="AA954" s="974"/>
    </row>
    <row r="955" spans="1:37" ht="25.2" customHeight="1">
      <c r="A955" s="1030"/>
      <c r="B955" s="1025"/>
      <c r="C955" s="1025"/>
      <c r="D955" s="1025"/>
      <c r="E955" s="1025"/>
      <c r="F955" s="1025"/>
      <c r="G955" s="1025"/>
      <c r="H955" s="1031"/>
      <c r="I955" s="972" t="s">
        <v>3920</v>
      </c>
      <c r="J955" s="973"/>
      <c r="K955" s="973"/>
      <c r="L955" s="975"/>
      <c r="M955" s="976"/>
      <c r="N955" s="976"/>
      <c r="O955" s="976"/>
      <c r="P955" s="977"/>
      <c r="Q955" s="972" t="s">
        <v>3921</v>
      </c>
      <c r="R955" s="973"/>
      <c r="S955" s="974"/>
      <c r="T955" s="975"/>
      <c r="U955" s="976"/>
      <c r="V955" s="976"/>
      <c r="W955" s="976"/>
      <c r="X955" s="976"/>
      <c r="Y955" s="976"/>
      <c r="Z955" s="976"/>
      <c r="AA955" s="977"/>
    </row>
    <row r="956" spans="1:37" ht="25.2" customHeight="1">
      <c r="A956" s="1030"/>
      <c r="B956" s="1025"/>
      <c r="C956" s="1025"/>
      <c r="D956" s="1025"/>
      <c r="E956" s="1025"/>
      <c r="F956" s="1025"/>
      <c r="G956" s="1025"/>
      <c r="H956" s="1031"/>
      <c r="I956" s="972" t="s">
        <v>3922</v>
      </c>
      <c r="J956" s="973"/>
      <c r="K956" s="973"/>
      <c r="L956" s="978"/>
      <c r="M956" s="979"/>
      <c r="N956" s="979"/>
      <c r="O956" s="979"/>
      <c r="P956" s="980"/>
      <c r="Q956" s="972" t="s">
        <v>3923</v>
      </c>
      <c r="R956" s="973"/>
      <c r="S956" s="974"/>
      <c r="T956" s="975"/>
      <c r="U956" s="976"/>
      <c r="V956" s="976"/>
      <c r="W956" s="976"/>
      <c r="X956" s="976"/>
      <c r="Y956" s="976"/>
      <c r="Z956" s="976"/>
      <c r="AA956" s="977"/>
    </row>
    <row r="957" spans="1:37" ht="25.2" customHeight="1">
      <c r="A957" s="1023"/>
      <c r="B957" s="1024"/>
      <c r="C957" s="1024"/>
      <c r="D957" s="1024"/>
      <c r="E957" s="1024"/>
      <c r="F957" s="1024"/>
      <c r="G957" s="1024"/>
      <c r="H957" s="1026"/>
      <c r="I957" s="972" t="s">
        <v>3924</v>
      </c>
      <c r="J957" s="973"/>
      <c r="K957" s="973"/>
      <c r="L957" s="981"/>
      <c r="M957" s="981"/>
      <c r="N957" s="981"/>
      <c r="O957" s="981"/>
      <c r="P957" s="981"/>
      <c r="Q957" s="981"/>
      <c r="R957" s="981"/>
      <c r="S957" s="981"/>
      <c r="T957" s="981"/>
      <c r="U957" s="981"/>
      <c r="V957" s="981"/>
      <c r="W957" s="981"/>
      <c r="X957" s="981"/>
      <c r="Y957" s="981"/>
      <c r="Z957" s="981"/>
      <c r="AA957" s="981"/>
    </row>
    <row r="958" spans="1:37" ht="30" customHeight="1">
      <c r="A958" s="982" t="s">
        <v>3925</v>
      </c>
      <c r="B958" s="983"/>
      <c r="C958" s="983"/>
      <c r="D958" s="983"/>
      <c r="E958" s="983"/>
      <c r="F958" s="983"/>
      <c r="G958" s="983"/>
      <c r="H958" s="984"/>
      <c r="I958" s="444"/>
      <c r="J958" s="445"/>
      <c r="K958" s="446" t="s">
        <v>388</v>
      </c>
      <c r="L958" s="447"/>
      <c r="M958" s="448" t="s">
        <v>112</v>
      </c>
      <c r="N958" s="449"/>
      <c r="O958" s="450"/>
      <c r="U958" s="451"/>
      <c r="V958" s="451"/>
      <c r="W958" s="451"/>
      <c r="X958" s="451"/>
      <c r="Y958" s="451"/>
      <c r="Z958" s="451"/>
      <c r="AA958" s="452"/>
      <c r="AK958" s="240"/>
    </row>
    <row r="959" spans="1:37" ht="15" customHeight="1">
      <c r="A959" s="985"/>
      <c r="B959" s="986"/>
      <c r="C959" s="986"/>
      <c r="D959" s="986"/>
      <c r="E959" s="986"/>
      <c r="F959" s="986"/>
      <c r="G959" s="986"/>
      <c r="H959" s="987"/>
      <c r="I959" s="453" t="s">
        <v>3926</v>
      </c>
      <c r="J959" s="454"/>
      <c r="K959" s="454"/>
      <c r="L959" s="454"/>
      <c r="M959" s="454"/>
      <c r="N959" s="454"/>
      <c r="O959" s="454"/>
      <c r="P959" s="454"/>
      <c r="Q959" s="454"/>
      <c r="R959" s="449"/>
      <c r="S959" s="455"/>
      <c r="T959" s="456"/>
      <c r="U959" s="457"/>
      <c r="V959" s="458"/>
      <c r="W959" s="459" t="s">
        <v>388</v>
      </c>
      <c r="X959" s="460"/>
      <c r="Y959" s="461" t="s">
        <v>112</v>
      </c>
      <c r="Z959" s="461"/>
      <c r="AA959" s="462"/>
    </row>
    <row r="960" spans="1:37" ht="15" customHeight="1">
      <c r="A960" s="988"/>
      <c r="B960" s="989"/>
      <c r="C960" s="989"/>
      <c r="D960" s="989"/>
      <c r="E960" s="989"/>
      <c r="F960" s="989"/>
      <c r="G960" s="989"/>
      <c r="H960" s="990"/>
      <c r="I960" s="463" t="s">
        <v>3927</v>
      </c>
      <c r="J960" s="464"/>
      <c r="K960" s="464"/>
      <c r="L960" s="464"/>
      <c r="M960" s="464"/>
      <c r="N960" s="464"/>
      <c r="O960" s="464"/>
      <c r="P960" s="464"/>
      <c r="Q960" s="464"/>
      <c r="R960" s="465"/>
      <c r="S960" s="466"/>
      <c r="T960" s="467"/>
      <c r="U960" s="468"/>
      <c r="V960" s="469"/>
      <c r="W960" s="464" t="s">
        <v>388</v>
      </c>
      <c r="X960" s="470"/>
      <c r="Y960" s="466" t="s">
        <v>112</v>
      </c>
      <c r="Z960" s="466"/>
      <c r="AA960" s="471"/>
    </row>
    <row r="961" spans="1:37" ht="18" customHeight="1">
      <c r="A961" s="991" t="s">
        <v>3928</v>
      </c>
      <c r="B961" s="992"/>
      <c r="C961" s="992"/>
      <c r="D961" s="992"/>
      <c r="E961" s="992"/>
      <c r="F961" s="992"/>
      <c r="G961" s="992"/>
      <c r="H961" s="993"/>
      <c r="I961" s="472" t="s">
        <v>3783</v>
      </c>
      <c r="J961" s="473" t="s">
        <v>3929</v>
      </c>
      <c r="K961" s="474"/>
      <c r="L961" s="474"/>
      <c r="M961" s="474"/>
      <c r="N961" s="472" t="s">
        <v>3783</v>
      </c>
      <c r="O961" s="473" t="s">
        <v>3930</v>
      </c>
      <c r="P961" s="474"/>
      <c r="Q961" s="474"/>
      <c r="S961" s="461" t="s">
        <v>3935</v>
      </c>
      <c r="T961" s="472" t="s">
        <v>3783</v>
      </c>
      <c r="U961" s="461" t="s">
        <v>3936</v>
      </c>
      <c r="W961" s="473"/>
      <c r="X961" s="474"/>
      <c r="Y961" s="474"/>
      <c r="Z961" s="474"/>
      <c r="AA961" s="475"/>
      <c r="AG961" s="243"/>
    </row>
    <row r="962" spans="1:37" ht="15" customHeight="1">
      <c r="A962" s="994" t="s">
        <v>3931</v>
      </c>
      <c r="B962" s="995"/>
      <c r="C962" s="995"/>
      <c r="D962" s="995"/>
      <c r="E962" s="995"/>
      <c r="F962" s="995"/>
      <c r="G962" s="995"/>
      <c r="H962" s="996"/>
      <c r="I962" s="1000" t="s">
        <v>3932</v>
      </c>
      <c r="J962" s="1001"/>
      <c r="K962" s="1004"/>
      <c r="L962" s="1005"/>
      <c r="M962" s="1005"/>
      <c r="N962" s="1005"/>
      <c r="O962" s="1005"/>
      <c r="P962" s="1005"/>
      <c r="Q962" s="1006"/>
      <c r="R962" s="1006"/>
      <c r="S962" s="1006"/>
      <c r="T962" s="1007"/>
      <c r="U962" s="1008" t="s">
        <v>3933</v>
      </c>
      <c r="V962" s="1008"/>
      <c r="W962" s="1008"/>
      <c r="X962" s="1008"/>
      <c r="Y962" s="1008"/>
      <c r="Z962" s="1008"/>
      <c r="AA962" s="1009"/>
    </row>
    <row r="963" spans="1:37" ht="15" customHeight="1">
      <c r="A963" s="997"/>
      <c r="B963" s="998"/>
      <c r="C963" s="998"/>
      <c r="D963" s="998"/>
      <c r="E963" s="998"/>
      <c r="F963" s="998"/>
      <c r="G963" s="998"/>
      <c r="H963" s="999"/>
      <c r="I963" s="1002"/>
      <c r="J963" s="1003"/>
      <c r="K963" s="1004"/>
      <c r="L963" s="1005"/>
      <c r="M963" s="1005"/>
      <c r="N963" s="1005"/>
      <c r="O963" s="1005"/>
      <c r="P963" s="1005"/>
      <c r="Q963" s="1006"/>
      <c r="R963" s="1006"/>
      <c r="S963" s="1006"/>
      <c r="T963" s="1007"/>
      <c r="U963" s="1010"/>
      <c r="V963" s="1010"/>
      <c r="W963" s="1010"/>
      <c r="X963" s="1010"/>
      <c r="Y963" s="1010"/>
      <c r="Z963" s="1010"/>
      <c r="AA963" s="1011"/>
      <c r="AB963" s="241"/>
      <c r="AC963" s="241"/>
      <c r="AD963" s="241"/>
      <c r="AE963" s="241"/>
      <c r="AF963" s="241"/>
      <c r="AG963" s="241"/>
    </row>
    <row r="964" spans="1:37" ht="15" customHeight="1">
      <c r="A964" s="994" t="s">
        <v>3934</v>
      </c>
      <c r="B964" s="995"/>
      <c r="C964" s="995"/>
      <c r="D964" s="995"/>
      <c r="E964" s="995"/>
      <c r="F964" s="995"/>
      <c r="G964" s="995"/>
      <c r="H964" s="996"/>
      <c r="I964" s="968"/>
      <c r="J964" s="969"/>
      <c r="K964" s="1012"/>
      <c r="L964" s="1012" t="s">
        <v>12</v>
      </c>
      <c r="M964" s="1012"/>
      <c r="N964" s="1012" t="s">
        <v>11</v>
      </c>
      <c r="O964" s="1012"/>
      <c r="P964" s="1012" t="s">
        <v>227</v>
      </c>
      <c r="R964" s="476"/>
      <c r="S964" s="476"/>
      <c r="T964" s="476"/>
      <c r="U964" s="476"/>
      <c r="V964" s="476"/>
      <c r="W964" s="476"/>
      <c r="X964" s="476"/>
      <c r="Y964" s="476"/>
      <c r="Z964" s="476"/>
      <c r="AA964" s="477"/>
      <c r="AB964" s="241"/>
      <c r="AC964" s="241"/>
      <c r="AD964" s="241"/>
      <c r="AE964" s="241"/>
      <c r="AF964" s="241"/>
      <c r="AG964" s="241"/>
    </row>
    <row r="965" spans="1:37" ht="15" customHeight="1">
      <c r="A965" s="997"/>
      <c r="B965" s="998"/>
      <c r="C965" s="998"/>
      <c r="D965" s="998"/>
      <c r="E965" s="998"/>
      <c r="F965" s="998"/>
      <c r="G965" s="998"/>
      <c r="H965" s="999"/>
      <c r="I965" s="970"/>
      <c r="J965" s="971"/>
      <c r="K965" s="1013"/>
      <c r="L965" s="1013"/>
      <c r="M965" s="1013"/>
      <c r="N965" s="1013"/>
      <c r="O965" s="1013"/>
      <c r="P965" s="1013"/>
      <c r="Q965" s="481"/>
      <c r="R965" s="479"/>
      <c r="S965" s="479"/>
      <c r="T965" s="479"/>
      <c r="U965" s="479"/>
      <c r="V965" s="479"/>
      <c r="W965" s="479"/>
      <c r="X965" s="479"/>
      <c r="Y965" s="479"/>
      <c r="Z965" s="479"/>
      <c r="AA965" s="480"/>
      <c r="AB965" s="241"/>
      <c r="AC965" s="241"/>
      <c r="AD965" s="241"/>
      <c r="AE965" s="241"/>
      <c r="AF965" s="241"/>
      <c r="AG965" s="241"/>
    </row>
    <row r="966" spans="1:37" ht="20.100000000000001" customHeight="1">
      <c r="A966" s="482"/>
      <c r="B966" s="482"/>
      <c r="C966" s="482"/>
      <c r="D966" s="482"/>
      <c r="E966" s="482"/>
      <c r="F966" s="482"/>
      <c r="G966" s="482"/>
      <c r="H966" s="482"/>
      <c r="I966" s="482"/>
      <c r="J966" s="482"/>
      <c r="K966" s="482"/>
      <c r="L966" s="482"/>
      <c r="M966" s="482"/>
      <c r="N966" s="482"/>
      <c r="O966" s="482"/>
      <c r="P966" s="482"/>
      <c r="Q966" s="482"/>
      <c r="R966" s="482"/>
      <c r="S966" s="482"/>
      <c r="T966" s="482"/>
      <c r="U966" s="482"/>
      <c r="V966" s="482"/>
      <c r="W966" s="482"/>
      <c r="X966" s="478"/>
      <c r="Y966" s="478"/>
      <c r="Z966" s="478"/>
      <c r="AA966" s="478"/>
      <c r="AB966" s="241"/>
      <c r="AC966" s="241"/>
      <c r="AD966" s="241"/>
      <c r="AE966" s="241"/>
      <c r="AF966" s="241"/>
      <c r="AG966" s="241"/>
    </row>
    <row r="967" spans="1:37" ht="12.45" customHeight="1">
      <c r="A967" s="1014" t="s">
        <v>3917</v>
      </c>
      <c r="B967" s="1015"/>
      <c r="C967" s="1015"/>
      <c r="D967" s="1015"/>
      <c r="E967" s="1015"/>
      <c r="F967" s="1015"/>
      <c r="G967" s="1015"/>
      <c r="H967" s="1016"/>
      <c r="I967" s="1017"/>
      <c r="J967" s="1018"/>
      <c r="K967" s="1018"/>
      <c r="L967" s="1018"/>
      <c r="M967" s="1018"/>
      <c r="N967" s="1018"/>
      <c r="O967" s="1018"/>
      <c r="P967" s="1018"/>
      <c r="Q967" s="1018"/>
      <c r="R967" s="1018"/>
      <c r="S967" s="1018"/>
      <c r="T967" s="1018"/>
      <c r="U967" s="1018"/>
      <c r="V967" s="1018"/>
      <c r="W967" s="1018"/>
      <c r="X967" s="1018"/>
      <c r="Y967" s="1018"/>
      <c r="Z967" s="1018"/>
      <c r="AA967" s="1019"/>
    </row>
    <row r="968" spans="1:37" ht="22.5" customHeight="1">
      <c r="A968" s="1020" t="s">
        <v>8</v>
      </c>
      <c r="B968" s="1021"/>
      <c r="C968" s="1021"/>
      <c r="D968" s="1021"/>
      <c r="E968" s="1021"/>
      <c r="F968" s="1021"/>
      <c r="G968" s="1021"/>
      <c r="H968" s="1022"/>
      <c r="I968" s="1023"/>
      <c r="J968" s="1024"/>
      <c r="K968" s="1024"/>
      <c r="L968" s="1025"/>
      <c r="M968" s="1025"/>
      <c r="N968" s="1024"/>
      <c r="O968" s="1025"/>
      <c r="P968" s="1025"/>
      <c r="Q968" s="1024"/>
      <c r="R968" s="1024"/>
      <c r="S968" s="1024"/>
      <c r="T968" s="1024"/>
      <c r="U968" s="1024"/>
      <c r="V968" s="1024"/>
      <c r="W968" s="1024"/>
      <c r="X968" s="1024"/>
      <c r="Y968" s="1024"/>
      <c r="Z968" s="1024"/>
      <c r="AA968" s="1026"/>
      <c r="AC968" s="236">
        <v>58</v>
      </c>
    </row>
    <row r="969" spans="1:37" ht="25.2" customHeight="1">
      <c r="A969" s="1027" t="s">
        <v>23</v>
      </c>
      <c r="B969" s="1028"/>
      <c r="C969" s="1028"/>
      <c r="D969" s="1028"/>
      <c r="E969" s="1028"/>
      <c r="F969" s="1028"/>
      <c r="G969" s="1028"/>
      <c r="H969" s="1029"/>
      <c r="I969" s="972" t="s">
        <v>3918</v>
      </c>
      <c r="J969" s="973"/>
      <c r="K969" s="973"/>
      <c r="L969" s="975"/>
      <c r="M969" s="977"/>
      <c r="N969" s="239" t="s">
        <v>3919</v>
      </c>
      <c r="O969" s="975"/>
      <c r="P969" s="977"/>
      <c r="Q969" s="973"/>
      <c r="R969" s="973"/>
      <c r="S969" s="973"/>
      <c r="T969" s="973"/>
      <c r="U969" s="973"/>
      <c r="V969" s="973"/>
      <c r="W969" s="973"/>
      <c r="X969" s="973"/>
      <c r="Y969" s="973"/>
      <c r="Z969" s="973"/>
      <c r="AA969" s="974"/>
    </row>
    <row r="970" spans="1:37" ht="25.2" customHeight="1">
      <c r="A970" s="1030"/>
      <c r="B970" s="1025"/>
      <c r="C970" s="1025"/>
      <c r="D970" s="1025"/>
      <c r="E970" s="1025"/>
      <c r="F970" s="1025"/>
      <c r="G970" s="1025"/>
      <c r="H970" s="1031"/>
      <c r="I970" s="972" t="s">
        <v>3920</v>
      </c>
      <c r="J970" s="973"/>
      <c r="K970" s="973"/>
      <c r="L970" s="975"/>
      <c r="M970" s="976"/>
      <c r="N970" s="976"/>
      <c r="O970" s="976"/>
      <c r="P970" s="977"/>
      <c r="Q970" s="972" t="s">
        <v>3921</v>
      </c>
      <c r="R970" s="973"/>
      <c r="S970" s="974"/>
      <c r="T970" s="975"/>
      <c r="U970" s="976"/>
      <c r="V970" s="976"/>
      <c r="W970" s="976"/>
      <c r="X970" s="976"/>
      <c r="Y970" s="976"/>
      <c r="Z970" s="976"/>
      <c r="AA970" s="977"/>
    </row>
    <row r="971" spans="1:37" ht="25.2" customHeight="1">
      <c r="A971" s="1030"/>
      <c r="B971" s="1025"/>
      <c r="C971" s="1025"/>
      <c r="D971" s="1025"/>
      <c r="E971" s="1025"/>
      <c r="F971" s="1025"/>
      <c r="G971" s="1025"/>
      <c r="H971" s="1031"/>
      <c r="I971" s="972" t="s">
        <v>3922</v>
      </c>
      <c r="J971" s="973"/>
      <c r="K971" s="973"/>
      <c r="L971" s="978"/>
      <c r="M971" s="979"/>
      <c r="N971" s="979"/>
      <c r="O971" s="979"/>
      <c r="P971" s="980"/>
      <c r="Q971" s="972" t="s">
        <v>3923</v>
      </c>
      <c r="R971" s="973"/>
      <c r="S971" s="974"/>
      <c r="T971" s="975"/>
      <c r="U971" s="976"/>
      <c r="V971" s="976"/>
      <c r="W971" s="976"/>
      <c r="X971" s="976"/>
      <c r="Y971" s="976"/>
      <c r="Z971" s="976"/>
      <c r="AA971" s="977"/>
    </row>
    <row r="972" spans="1:37" ht="25.2" customHeight="1">
      <c r="A972" s="1023"/>
      <c r="B972" s="1024"/>
      <c r="C972" s="1024"/>
      <c r="D972" s="1024"/>
      <c r="E972" s="1024"/>
      <c r="F972" s="1024"/>
      <c r="G972" s="1024"/>
      <c r="H972" s="1026"/>
      <c r="I972" s="972" t="s">
        <v>3924</v>
      </c>
      <c r="J972" s="973"/>
      <c r="K972" s="973"/>
      <c r="L972" s="981"/>
      <c r="M972" s="981"/>
      <c r="N972" s="981"/>
      <c r="O972" s="981"/>
      <c r="P972" s="981"/>
      <c r="Q972" s="981"/>
      <c r="R972" s="981"/>
      <c r="S972" s="981"/>
      <c r="T972" s="981"/>
      <c r="U972" s="981"/>
      <c r="V972" s="981"/>
      <c r="W972" s="981"/>
      <c r="X972" s="981"/>
      <c r="Y972" s="981"/>
      <c r="Z972" s="981"/>
      <c r="AA972" s="981"/>
    </row>
    <row r="973" spans="1:37" ht="30" customHeight="1">
      <c r="A973" s="982" t="s">
        <v>3925</v>
      </c>
      <c r="B973" s="983"/>
      <c r="C973" s="983"/>
      <c r="D973" s="983"/>
      <c r="E973" s="983"/>
      <c r="F973" s="983"/>
      <c r="G973" s="983"/>
      <c r="H973" s="984"/>
      <c r="I973" s="444"/>
      <c r="J973" s="445"/>
      <c r="K973" s="446" t="s">
        <v>388</v>
      </c>
      <c r="L973" s="447"/>
      <c r="M973" s="448" t="s">
        <v>112</v>
      </c>
      <c r="N973" s="449"/>
      <c r="O973" s="450"/>
      <c r="U973" s="451"/>
      <c r="V973" s="451"/>
      <c r="W973" s="451"/>
      <c r="X973" s="451"/>
      <c r="Y973" s="451"/>
      <c r="Z973" s="451"/>
      <c r="AA973" s="452"/>
      <c r="AK973" s="240"/>
    </row>
    <row r="974" spans="1:37" ht="15" customHeight="1">
      <c r="A974" s="985"/>
      <c r="B974" s="986"/>
      <c r="C974" s="986"/>
      <c r="D974" s="986"/>
      <c r="E974" s="986"/>
      <c r="F974" s="986"/>
      <c r="G974" s="986"/>
      <c r="H974" s="987"/>
      <c r="I974" s="453" t="s">
        <v>3926</v>
      </c>
      <c r="J974" s="454"/>
      <c r="K974" s="454"/>
      <c r="L974" s="454"/>
      <c r="M974" s="454"/>
      <c r="N974" s="454"/>
      <c r="O974" s="454"/>
      <c r="P974" s="454"/>
      <c r="Q974" s="454"/>
      <c r="R974" s="449"/>
      <c r="S974" s="455"/>
      <c r="T974" s="456"/>
      <c r="U974" s="457"/>
      <c r="V974" s="458"/>
      <c r="W974" s="459" t="s">
        <v>388</v>
      </c>
      <c r="X974" s="460"/>
      <c r="Y974" s="461" t="s">
        <v>112</v>
      </c>
      <c r="Z974" s="461"/>
      <c r="AA974" s="462"/>
    </row>
    <row r="975" spans="1:37" ht="15" customHeight="1">
      <c r="A975" s="988"/>
      <c r="B975" s="989"/>
      <c r="C975" s="989"/>
      <c r="D975" s="989"/>
      <c r="E975" s="989"/>
      <c r="F975" s="989"/>
      <c r="G975" s="989"/>
      <c r="H975" s="990"/>
      <c r="I975" s="463" t="s">
        <v>3927</v>
      </c>
      <c r="J975" s="464"/>
      <c r="K975" s="464"/>
      <c r="L975" s="464"/>
      <c r="M975" s="464"/>
      <c r="N975" s="464"/>
      <c r="O975" s="464"/>
      <c r="P975" s="464"/>
      <c r="Q975" s="464"/>
      <c r="R975" s="465"/>
      <c r="S975" s="466"/>
      <c r="T975" s="467"/>
      <c r="U975" s="468"/>
      <c r="V975" s="469"/>
      <c r="W975" s="464" t="s">
        <v>388</v>
      </c>
      <c r="X975" s="470"/>
      <c r="Y975" s="466" t="s">
        <v>112</v>
      </c>
      <c r="Z975" s="466"/>
      <c r="AA975" s="471"/>
    </row>
    <row r="976" spans="1:37" ht="18" customHeight="1">
      <c r="A976" s="991" t="s">
        <v>3928</v>
      </c>
      <c r="B976" s="992"/>
      <c r="C976" s="992"/>
      <c r="D976" s="992"/>
      <c r="E976" s="992"/>
      <c r="F976" s="992"/>
      <c r="G976" s="992"/>
      <c r="H976" s="993"/>
      <c r="I976" s="472" t="s">
        <v>3783</v>
      </c>
      <c r="J976" s="473" t="s">
        <v>3929</v>
      </c>
      <c r="K976" s="474"/>
      <c r="L976" s="474"/>
      <c r="M976" s="474"/>
      <c r="N976" s="472" t="s">
        <v>3783</v>
      </c>
      <c r="O976" s="473" t="s">
        <v>3930</v>
      </c>
      <c r="P976" s="474"/>
      <c r="Q976" s="474"/>
      <c r="S976" s="461" t="s">
        <v>3935</v>
      </c>
      <c r="T976" s="472" t="s">
        <v>3783</v>
      </c>
      <c r="U976" s="461" t="s">
        <v>3936</v>
      </c>
      <c r="W976" s="473"/>
      <c r="X976" s="474"/>
      <c r="Y976" s="474"/>
      <c r="Z976" s="474"/>
      <c r="AA976" s="475"/>
      <c r="AG976" s="243"/>
    </row>
    <row r="977" spans="1:37" ht="15" customHeight="1">
      <c r="A977" s="994" t="s">
        <v>3931</v>
      </c>
      <c r="B977" s="995"/>
      <c r="C977" s="995"/>
      <c r="D977" s="995"/>
      <c r="E977" s="995"/>
      <c r="F977" s="995"/>
      <c r="G977" s="995"/>
      <c r="H977" s="996"/>
      <c r="I977" s="1000" t="s">
        <v>3932</v>
      </c>
      <c r="J977" s="1001"/>
      <c r="K977" s="1004"/>
      <c r="L977" s="1005"/>
      <c r="M977" s="1005"/>
      <c r="N977" s="1005"/>
      <c r="O977" s="1005"/>
      <c r="P977" s="1005"/>
      <c r="Q977" s="1006"/>
      <c r="R977" s="1006"/>
      <c r="S977" s="1006"/>
      <c r="T977" s="1007"/>
      <c r="U977" s="1008" t="s">
        <v>3933</v>
      </c>
      <c r="V977" s="1008"/>
      <c r="W977" s="1008"/>
      <c r="X977" s="1008"/>
      <c r="Y977" s="1008"/>
      <c r="Z977" s="1008"/>
      <c r="AA977" s="1009"/>
    </row>
    <row r="978" spans="1:37" ht="15" customHeight="1">
      <c r="A978" s="997"/>
      <c r="B978" s="998"/>
      <c r="C978" s="998"/>
      <c r="D978" s="998"/>
      <c r="E978" s="998"/>
      <c r="F978" s="998"/>
      <c r="G978" s="998"/>
      <c r="H978" s="999"/>
      <c r="I978" s="1002"/>
      <c r="J978" s="1003"/>
      <c r="K978" s="1004"/>
      <c r="L978" s="1005"/>
      <c r="M978" s="1005"/>
      <c r="N978" s="1005"/>
      <c r="O978" s="1005"/>
      <c r="P978" s="1005"/>
      <c r="Q978" s="1006"/>
      <c r="R978" s="1006"/>
      <c r="S978" s="1006"/>
      <c r="T978" s="1007"/>
      <c r="U978" s="1010"/>
      <c r="V978" s="1010"/>
      <c r="W978" s="1010"/>
      <c r="X978" s="1010"/>
      <c r="Y978" s="1010"/>
      <c r="Z978" s="1010"/>
      <c r="AA978" s="1011"/>
      <c r="AB978" s="241"/>
      <c r="AC978" s="241"/>
      <c r="AD978" s="241"/>
      <c r="AE978" s="241"/>
      <c r="AF978" s="241"/>
      <c r="AG978" s="241"/>
    </row>
    <row r="979" spans="1:37" ht="15" customHeight="1">
      <c r="A979" s="994" t="s">
        <v>3934</v>
      </c>
      <c r="B979" s="995"/>
      <c r="C979" s="995"/>
      <c r="D979" s="995"/>
      <c r="E979" s="995"/>
      <c r="F979" s="995"/>
      <c r="G979" s="995"/>
      <c r="H979" s="996"/>
      <c r="I979" s="968"/>
      <c r="J979" s="969"/>
      <c r="K979" s="1012"/>
      <c r="L979" s="1012" t="s">
        <v>12</v>
      </c>
      <c r="M979" s="1012"/>
      <c r="N979" s="1012" t="s">
        <v>11</v>
      </c>
      <c r="O979" s="1012"/>
      <c r="P979" s="1012" t="s">
        <v>227</v>
      </c>
      <c r="R979" s="476"/>
      <c r="S979" s="476"/>
      <c r="T979" s="476"/>
      <c r="U979" s="476"/>
      <c r="V979" s="476"/>
      <c r="W979" s="476"/>
      <c r="X979" s="476"/>
      <c r="Y979" s="476"/>
      <c r="Z979" s="476"/>
      <c r="AA979" s="477"/>
      <c r="AB979" s="241"/>
      <c r="AC979" s="241"/>
      <c r="AD979" s="241"/>
      <c r="AE979" s="241"/>
      <c r="AF979" s="241"/>
      <c r="AG979" s="241"/>
    </row>
    <row r="980" spans="1:37" ht="15" customHeight="1">
      <c r="A980" s="997"/>
      <c r="B980" s="998"/>
      <c r="C980" s="998"/>
      <c r="D980" s="998"/>
      <c r="E980" s="998"/>
      <c r="F980" s="998"/>
      <c r="G980" s="998"/>
      <c r="H980" s="999"/>
      <c r="I980" s="970"/>
      <c r="J980" s="971"/>
      <c r="K980" s="1013"/>
      <c r="L980" s="1013"/>
      <c r="M980" s="1013"/>
      <c r="N980" s="1013"/>
      <c r="O980" s="1013"/>
      <c r="P980" s="1013"/>
      <c r="Q980" s="481"/>
      <c r="R980" s="479"/>
      <c r="S980" s="479"/>
      <c r="T980" s="479"/>
      <c r="U980" s="479"/>
      <c r="V980" s="479"/>
      <c r="W980" s="479"/>
      <c r="X980" s="479"/>
      <c r="Y980" s="479"/>
      <c r="Z980" s="479"/>
      <c r="AA980" s="480"/>
      <c r="AB980" s="241"/>
      <c r="AC980" s="241"/>
      <c r="AD980" s="241"/>
      <c r="AE980" s="241"/>
      <c r="AF980" s="241"/>
      <c r="AG980" s="241"/>
    </row>
    <row r="981" spans="1:37" ht="20.100000000000001" customHeight="1">
      <c r="A981" s="482"/>
      <c r="B981" s="482"/>
      <c r="C981" s="482"/>
      <c r="D981" s="482"/>
      <c r="E981" s="482"/>
      <c r="F981" s="482"/>
      <c r="G981" s="482"/>
      <c r="H981" s="482"/>
      <c r="I981" s="482"/>
      <c r="J981" s="482"/>
      <c r="K981" s="482"/>
      <c r="L981" s="482"/>
      <c r="M981" s="482"/>
      <c r="N981" s="482"/>
      <c r="O981" s="482"/>
      <c r="P981" s="482"/>
      <c r="Q981" s="482"/>
      <c r="R981" s="482"/>
      <c r="S981" s="482"/>
      <c r="T981" s="482"/>
      <c r="U981" s="482"/>
      <c r="V981" s="482"/>
      <c r="W981" s="482"/>
      <c r="X981" s="482"/>
      <c r="Y981" s="482"/>
      <c r="Z981" s="482"/>
      <c r="AA981" s="482"/>
      <c r="AB981" s="241"/>
      <c r="AC981" s="241"/>
      <c r="AD981" s="241"/>
      <c r="AE981" s="241"/>
      <c r="AF981" s="241"/>
      <c r="AG981" s="241"/>
    </row>
    <row r="982" spans="1:37" ht="18" customHeight="1">
      <c r="B982" s="437" t="s">
        <v>3937</v>
      </c>
      <c r="C982" s="243" t="s">
        <v>16092</v>
      </c>
      <c r="E982" s="243"/>
      <c r="F982" s="243"/>
      <c r="G982" s="243"/>
      <c r="H982" s="243"/>
      <c r="I982" s="483"/>
      <c r="J982" s="483"/>
      <c r="K982" s="483"/>
      <c r="L982" s="483"/>
      <c r="M982" s="483"/>
      <c r="N982" s="483"/>
      <c r="O982" s="483"/>
      <c r="P982" s="483"/>
      <c r="Q982" s="483"/>
      <c r="R982" s="484"/>
      <c r="S982" s="483"/>
      <c r="T982" s="483"/>
      <c r="U982" s="483"/>
      <c r="V982" s="483"/>
      <c r="W982" s="243"/>
      <c r="X982" s="243"/>
      <c r="Y982" s="243"/>
      <c r="Z982" s="243"/>
      <c r="AA982" s="243"/>
      <c r="AB982" s="243"/>
      <c r="AE982" s="244"/>
    </row>
    <row r="983" spans="1:37" ht="30" customHeight="1">
      <c r="B983" s="485" t="s">
        <v>3938</v>
      </c>
      <c r="C983" s="1032" t="s">
        <v>16093</v>
      </c>
      <c r="D983" s="1032"/>
      <c r="E983" s="1032"/>
      <c r="F983" s="1032"/>
      <c r="G983" s="1032"/>
      <c r="H983" s="1032"/>
      <c r="I983" s="1032"/>
      <c r="J983" s="1032"/>
      <c r="K983" s="1032"/>
      <c r="L983" s="1032"/>
      <c r="M983" s="1032"/>
      <c r="N983" s="1032"/>
      <c r="O983" s="1032"/>
      <c r="P983" s="1032"/>
      <c r="Q983" s="1032"/>
      <c r="R983" s="1032"/>
      <c r="S983" s="1032"/>
      <c r="T983" s="1032"/>
      <c r="U983" s="1032"/>
      <c r="V983" s="1032"/>
      <c r="W983" s="1032"/>
      <c r="X983" s="1032"/>
      <c r="Y983" s="1032"/>
      <c r="Z983" s="1032"/>
      <c r="AA983" s="1032"/>
      <c r="AE983" s="244"/>
    </row>
    <row r="984" spans="1:37" ht="7.95" customHeight="1">
      <c r="D984" s="486"/>
      <c r="E984" s="486"/>
      <c r="F984" s="486"/>
      <c r="G984" s="486"/>
      <c r="H984" s="486"/>
      <c r="I984" s="486"/>
      <c r="J984" s="486"/>
      <c r="K984" s="486"/>
      <c r="L984" s="486"/>
      <c r="M984" s="486"/>
      <c r="N984" s="486"/>
      <c r="O984" s="486"/>
      <c r="P984" s="486"/>
      <c r="Q984" s="486"/>
      <c r="R984" s="486"/>
      <c r="S984" s="486"/>
      <c r="T984" s="486"/>
      <c r="U984" s="486"/>
      <c r="V984" s="486"/>
      <c r="W984" s="486"/>
      <c r="X984" s="486"/>
      <c r="Y984" s="486"/>
      <c r="Z984" s="486"/>
      <c r="AA984" s="486"/>
    </row>
    <row r="985" spans="1:37" ht="25.35" customHeight="1">
      <c r="A985" s="441" t="s">
        <v>3939</v>
      </c>
      <c r="H985" s="442"/>
      <c r="I985" s="442"/>
      <c r="V985" s="442"/>
      <c r="W985" s="442"/>
      <c r="X985" s="442"/>
      <c r="Y985" s="442"/>
      <c r="Z985" s="442"/>
      <c r="AA985" s="442"/>
    </row>
    <row r="986" spans="1:37" ht="12.45" customHeight="1">
      <c r="A986" s="1014" t="s">
        <v>3917</v>
      </c>
      <c r="B986" s="1015"/>
      <c r="C986" s="1015"/>
      <c r="D986" s="1015"/>
      <c r="E986" s="1015"/>
      <c r="F986" s="1015"/>
      <c r="G986" s="1015"/>
      <c r="H986" s="1016"/>
      <c r="I986" s="1017"/>
      <c r="J986" s="1018"/>
      <c r="K986" s="1018"/>
      <c r="L986" s="1018"/>
      <c r="M986" s="1018"/>
      <c r="N986" s="1018"/>
      <c r="O986" s="1018"/>
      <c r="P986" s="1018"/>
      <c r="Q986" s="1018"/>
      <c r="R986" s="1018"/>
      <c r="S986" s="1018"/>
      <c r="T986" s="1018"/>
      <c r="U986" s="1018"/>
      <c r="V986" s="1018"/>
      <c r="W986" s="1018"/>
      <c r="X986" s="1018"/>
      <c r="Y986" s="1018"/>
      <c r="Z986" s="1018"/>
      <c r="AA986" s="1019"/>
    </row>
    <row r="987" spans="1:37" ht="22.5" customHeight="1">
      <c r="A987" s="1020" t="s">
        <v>8</v>
      </c>
      <c r="B987" s="1021"/>
      <c r="C987" s="1021"/>
      <c r="D987" s="1021"/>
      <c r="E987" s="1021"/>
      <c r="F987" s="1021"/>
      <c r="G987" s="1021"/>
      <c r="H987" s="1022"/>
      <c r="I987" s="1023"/>
      <c r="J987" s="1024"/>
      <c r="K987" s="1024"/>
      <c r="L987" s="1025"/>
      <c r="M987" s="1025"/>
      <c r="N987" s="1024"/>
      <c r="O987" s="1025"/>
      <c r="P987" s="1025"/>
      <c r="Q987" s="1024"/>
      <c r="R987" s="1024"/>
      <c r="S987" s="1024"/>
      <c r="T987" s="1024"/>
      <c r="U987" s="1024"/>
      <c r="V987" s="1024"/>
      <c r="W987" s="1024"/>
      <c r="X987" s="1024"/>
      <c r="Y987" s="1024"/>
      <c r="Z987" s="1024"/>
      <c r="AA987" s="1026"/>
      <c r="AC987" s="236">
        <v>59</v>
      </c>
    </row>
    <row r="988" spans="1:37" ht="25.2" customHeight="1">
      <c r="A988" s="1027" t="s">
        <v>23</v>
      </c>
      <c r="B988" s="1028"/>
      <c r="C988" s="1028"/>
      <c r="D988" s="1028"/>
      <c r="E988" s="1028"/>
      <c r="F988" s="1028"/>
      <c r="G988" s="1028"/>
      <c r="H988" s="1029"/>
      <c r="I988" s="972" t="s">
        <v>3918</v>
      </c>
      <c r="J988" s="973"/>
      <c r="K988" s="973"/>
      <c r="L988" s="975"/>
      <c r="M988" s="977"/>
      <c r="N988" s="239" t="s">
        <v>3919</v>
      </c>
      <c r="O988" s="975"/>
      <c r="P988" s="977"/>
      <c r="Q988" s="973"/>
      <c r="R988" s="973"/>
      <c r="S988" s="973"/>
      <c r="T988" s="973"/>
      <c r="U988" s="973"/>
      <c r="V988" s="973"/>
      <c r="W988" s="973"/>
      <c r="X988" s="973"/>
      <c r="Y988" s="973"/>
      <c r="Z988" s="973"/>
      <c r="AA988" s="974"/>
    </row>
    <row r="989" spans="1:37" ht="25.2" customHeight="1">
      <c r="A989" s="1030"/>
      <c r="B989" s="1025"/>
      <c r="C989" s="1025"/>
      <c r="D989" s="1025"/>
      <c r="E989" s="1025"/>
      <c r="F989" s="1025"/>
      <c r="G989" s="1025"/>
      <c r="H989" s="1031"/>
      <c r="I989" s="972" t="s">
        <v>3920</v>
      </c>
      <c r="J989" s="973"/>
      <c r="K989" s="973"/>
      <c r="L989" s="975"/>
      <c r="M989" s="976"/>
      <c r="N989" s="976"/>
      <c r="O989" s="976"/>
      <c r="P989" s="977"/>
      <c r="Q989" s="972" t="s">
        <v>3921</v>
      </c>
      <c r="R989" s="973"/>
      <c r="S989" s="974"/>
      <c r="T989" s="975"/>
      <c r="U989" s="976"/>
      <c r="V989" s="976"/>
      <c r="W989" s="976"/>
      <c r="X989" s="976"/>
      <c r="Y989" s="976"/>
      <c r="Z989" s="976"/>
      <c r="AA989" s="977"/>
    </row>
    <row r="990" spans="1:37" ht="25.2" customHeight="1">
      <c r="A990" s="1030"/>
      <c r="B990" s="1025"/>
      <c r="C990" s="1025"/>
      <c r="D990" s="1025"/>
      <c r="E990" s="1025"/>
      <c r="F990" s="1025"/>
      <c r="G990" s="1025"/>
      <c r="H990" s="1031"/>
      <c r="I990" s="972" t="s">
        <v>3922</v>
      </c>
      <c r="J990" s="973"/>
      <c r="K990" s="973"/>
      <c r="L990" s="978"/>
      <c r="M990" s="979"/>
      <c r="N990" s="979"/>
      <c r="O990" s="979"/>
      <c r="P990" s="980"/>
      <c r="Q990" s="972" t="s">
        <v>3923</v>
      </c>
      <c r="R990" s="973"/>
      <c r="S990" s="974"/>
      <c r="T990" s="975"/>
      <c r="U990" s="976"/>
      <c r="V990" s="976"/>
      <c r="W990" s="976"/>
      <c r="X990" s="976"/>
      <c r="Y990" s="976"/>
      <c r="Z990" s="976"/>
      <c r="AA990" s="977"/>
    </row>
    <row r="991" spans="1:37" ht="25.2" customHeight="1">
      <c r="A991" s="1023"/>
      <c r="B991" s="1024"/>
      <c r="C991" s="1024"/>
      <c r="D991" s="1024"/>
      <c r="E991" s="1024"/>
      <c r="F991" s="1024"/>
      <c r="G991" s="1024"/>
      <c r="H991" s="1026"/>
      <c r="I991" s="972" t="s">
        <v>3924</v>
      </c>
      <c r="J991" s="973"/>
      <c r="K991" s="973"/>
      <c r="L991" s="981"/>
      <c r="M991" s="981"/>
      <c r="N991" s="981"/>
      <c r="O991" s="981"/>
      <c r="P991" s="981"/>
      <c r="Q991" s="981"/>
      <c r="R991" s="981"/>
      <c r="S991" s="981"/>
      <c r="T991" s="981"/>
      <c r="U991" s="981"/>
      <c r="V991" s="981"/>
      <c r="W991" s="981"/>
      <c r="X991" s="981"/>
      <c r="Y991" s="981"/>
      <c r="Z991" s="981"/>
      <c r="AA991" s="981"/>
    </row>
    <row r="992" spans="1:37" ht="30" customHeight="1">
      <c r="A992" s="982" t="s">
        <v>3925</v>
      </c>
      <c r="B992" s="983"/>
      <c r="C992" s="983"/>
      <c r="D992" s="983"/>
      <c r="E992" s="983"/>
      <c r="F992" s="983"/>
      <c r="G992" s="983"/>
      <c r="H992" s="984"/>
      <c r="I992" s="444"/>
      <c r="J992" s="445"/>
      <c r="K992" s="446" t="s">
        <v>388</v>
      </c>
      <c r="L992" s="447"/>
      <c r="M992" s="448" t="s">
        <v>112</v>
      </c>
      <c r="N992" s="449"/>
      <c r="O992" s="450"/>
      <c r="U992" s="451"/>
      <c r="V992" s="451"/>
      <c r="W992" s="451"/>
      <c r="X992" s="451"/>
      <c r="Y992" s="451"/>
      <c r="Z992" s="451"/>
      <c r="AA992" s="452"/>
      <c r="AK992" s="240"/>
    </row>
    <row r="993" spans="1:37" ht="15" customHeight="1">
      <c r="A993" s="985"/>
      <c r="B993" s="986"/>
      <c r="C993" s="986"/>
      <c r="D993" s="986"/>
      <c r="E993" s="986"/>
      <c r="F993" s="986"/>
      <c r="G993" s="986"/>
      <c r="H993" s="987"/>
      <c r="I993" s="453" t="s">
        <v>3926</v>
      </c>
      <c r="J993" s="454"/>
      <c r="K993" s="454"/>
      <c r="L993" s="454"/>
      <c r="M993" s="454"/>
      <c r="N993" s="454"/>
      <c r="O993" s="454"/>
      <c r="P993" s="454"/>
      <c r="Q993" s="454"/>
      <c r="R993" s="449"/>
      <c r="S993" s="455"/>
      <c r="T993" s="456"/>
      <c r="U993" s="457"/>
      <c r="V993" s="458"/>
      <c r="W993" s="459" t="s">
        <v>388</v>
      </c>
      <c r="X993" s="460"/>
      <c r="Y993" s="461" t="s">
        <v>112</v>
      </c>
      <c r="Z993" s="461"/>
      <c r="AA993" s="462"/>
    </row>
    <row r="994" spans="1:37" ht="15" customHeight="1">
      <c r="A994" s="988"/>
      <c r="B994" s="989"/>
      <c r="C994" s="989"/>
      <c r="D994" s="989"/>
      <c r="E994" s="989"/>
      <c r="F994" s="989"/>
      <c r="G994" s="989"/>
      <c r="H994" s="990"/>
      <c r="I994" s="463" t="s">
        <v>3927</v>
      </c>
      <c r="J994" s="464"/>
      <c r="K994" s="464"/>
      <c r="L994" s="464"/>
      <c r="M994" s="464"/>
      <c r="N994" s="464"/>
      <c r="O994" s="464"/>
      <c r="P994" s="464"/>
      <c r="Q994" s="464"/>
      <c r="R994" s="465"/>
      <c r="S994" s="466"/>
      <c r="T994" s="467"/>
      <c r="U994" s="468"/>
      <c r="V994" s="469"/>
      <c r="W994" s="464" t="s">
        <v>388</v>
      </c>
      <c r="X994" s="470"/>
      <c r="Y994" s="466" t="s">
        <v>112</v>
      </c>
      <c r="Z994" s="466"/>
      <c r="AA994" s="471"/>
    </row>
    <row r="995" spans="1:37" ht="18" customHeight="1">
      <c r="A995" s="991" t="s">
        <v>3928</v>
      </c>
      <c r="B995" s="992"/>
      <c r="C995" s="992"/>
      <c r="D995" s="992"/>
      <c r="E995" s="992"/>
      <c r="F995" s="992"/>
      <c r="G995" s="992"/>
      <c r="H995" s="993"/>
      <c r="I995" s="472" t="s">
        <v>3783</v>
      </c>
      <c r="J995" s="473" t="s">
        <v>3929</v>
      </c>
      <c r="K995" s="474"/>
      <c r="L995" s="474"/>
      <c r="M995" s="474"/>
      <c r="N995" s="472" t="s">
        <v>3783</v>
      </c>
      <c r="O995" s="473" t="s">
        <v>3930</v>
      </c>
      <c r="P995" s="474"/>
      <c r="Q995" s="474"/>
      <c r="S995" s="461" t="s">
        <v>3935</v>
      </c>
      <c r="T995" s="472" t="s">
        <v>3783</v>
      </c>
      <c r="U995" s="461" t="s">
        <v>3936</v>
      </c>
      <c r="W995" s="473"/>
      <c r="X995" s="474"/>
      <c r="Y995" s="474"/>
      <c r="Z995" s="474"/>
      <c r="AA995" s="475"/>
      <c r="AG995" s="243"/>
    </row>
    <row r="996" spans="1:37" ht="15" customHeight="1">
      <c r="A996" s="994" t="s">
        <v>3931</v>
      </c>
      <c r="B996" s="995"/>
      <c r="C996" s="995"/>
      <c r="D996" s="995"/>
      <c r="E996" s="995"/>
      <c r="F996" s="995"/>
      <c r="G996" s="995"/>
      <c r="H996" s="996"/>
      <c r="I996" s="1000" t="s">
        <v>3932</v>
      </c>
      <c r="J996" s="1001"/>
      <c r="K996" s="1004"/>
      <c r="L996" s="1005"/>
      <c r="M996" s="1005"/>
      <c r="N996" s="1005"/>
      <c r="O996" s="1005"/>
      <c r="P996" s="1005"/>
      <c r="Q996" s="1006"/>
      <c r="R996" s="1006"/>
      <c r="S996" s="1006"/>
      <c r="T996" s="1007"/>
      <c r="U996" s="1008" t="s">
        <v>3933</v>
      </c>
      <c r="V996" s="1008"/>
      <c r="W996" s="1008"/>
      <c r="X996" s="1008"/>
      <c r="Y996" s="1008"/>
      <c r="Z996" s="1008"/>
      <c r="AA996" s="1009"/>
    </row>
    <row r="997" spans="1:37" ht="15" customHeight="1">
      <c r="A997" s="997"/>
      <c r="B997" s="998"/>
      <c r="C997" s="998"/>
      <c r="D997" s="998"/>
      <c r="E997" s="998"/>
      <c r="F997" s="998"/>
      <c r="G997" s="998"/>
      <c r="H997" s="999"/>
      <c r="I997" s="1002"/>
      <c r="J997" s="1003"/>
      <c r="K997" s="1004"/>
      <c r="L997" s="1005"/>
      <c r="M997" s="1005"/>
      <c r="N997" s="1005"/>
      <c r="O997" s="1005"/>
      <c r="P997" s="1005"/>
      <c r="Q997" s="1006"/>
      <c r="R997" s="1006"/>
      <c r="S997" s="1006"/>
      <c r="T997" s="1007"/>
      <c r="U997" s="1010"/>
      <c r="V997" s="1010"/>
      <c r="W997" s="1010"/>
      <c r="X997" s="1010"/>
      <c r="Y997" s="1010"/>
      <c r="Z997" s="1010"/>
      <c r="AA997" s="1011"/>
      <c r="AB997" s="241"/>
      <c r="AC997" s="241"/>
      <c r="AD997" s="241"/>
      <c r="AE997" s="241"/>
      <c r="AF997" s="241"/>
      <c r="AG997" s="241"/>
    </row>
    <row r="998" spans="1:37" ht="15" customHeight="1">
      <c r="A998" s="994" t="s">
        <v>3934</v>
      </c>
      <c r="B998" s="995"/>
      <c r="C998" s="995"/>
      <c r="D998" s="995"/>
      <c r="E998" s="995"/>
      <c r="F998" s="995"/>
      <c r="G998" s="995"/>
      <c r="H998" s="996"/>
      <c r="I998" s="968"/>
      <c r="J998" s="969"/>
      <c r="K998" s="1012"/>
      <c r="L998" s="1012" t="s">
        <v>12</v>
      </c>
      <c r="M998" s="1012"/>
      <c r="N998" s="1012" t="s">
        <v>11</v>
      </c>
      <c r="O998" s="1012"/>
      <c r="P998" s="1012" t="s">
        <v>227</v>
      </c>
      <c r="R998" s="476"/>
      <c r="S998" s="476"/>
      <c r="T998" s="476"/>
      <c r="U998" s="476"/>
      <c r="V998" s="476"/>
      <c r="W998" s="476"/>
      <c r="X998" s="476"/>
      <c r="Y998" s="476"/>
      <c r="Z998" s="476"/>
      <c r="AA998" s="477"/>
      <c r="AB998" s="241"/>
      <c r="AC998" s="241"/>
      <c r="AD998" s="241"/>
      <c r="AE998" s="241"/>
      <c r="AF998" s="241"/>
      <c r="AG998" s="241"/>
    </row>
    <row r="999" spans="1:37" ht="15" customHeight="1">
      <c r="A999" s="997"/>
      <c r="B999" s="998"/>
      <c r="C999" s="998"/>
      <c r="D999" s="998"/>
      <c r="E999" s="998"/>
      <c r="F999" s="998"/>
      <c r="G999" s="998"/>
      <c r="H999" s="999"/>
      <c r="I999" s="970"/>
      <c r="J999" s="971"/>
      <c r="K999" s="1013"/>
      <c r="L999" s="1013"/>
      <c r="M999" s="1013"/>
      <c r="N999" s="1013"/>
      <c r="O999" s="1013"/>
      <c r="P999" s="1013"/>
      <c r="Q999" s="481"/>
      <c r="R999" s="479"/>
      <c r="S999" s="479"/>
      <c r="T999" s="479"/>
      <c r="U999" s="479"/>
      <c r="V999" s="479"/>
      <c r="W999" s="479"/>
      <c r="X999" s="479"/>
      <c r="Y999" s="479"/>
      <c r="Z999" s="479"/>
      <c r="AA999" s="480"/>
      <c r="AB999" s="241"/>
      <c r="AC999" s="241"/>
      <c r="AD999" s="241"/>
      <c r="AE999" s="241"/>
      <c r="AF999" s="241"/>
      <c r="AG999" s="241"/>
    </row>
    <row r="1000" spans="1:37" ht="20.100000000000001" customHeight="1">
      <c r="A1000" s="482"/>
      <c r="B1000" s="482"/>
      <c r="C1000" s="482"/>
      <c r="D1000" s="482"/>
      <c r="E1000" s="482"/>
      <c r="F1000" s="482"/>
      <c r="G1000" s="482"/>
      <c r="H1000" s="482"/>
      <c r="I1000" s="482"/>
      <c r="J1000" s="482"/>
      <c r="K1000" s="482"/>
      <c r="L1000" s="482"/>
      <c r="M1000" s="482"/>
      <c r="N1000" s="482"/>
      <c r="O1000" s="482"/>
      <c r="P1000" s="482"/>
      <c r="Q1000" s="482"/>
      <c r="R1000" s="482"/>
      <c r="S1000" s="482"/>
      <c r="T1000" s="482"/>
      <c r="U1000" s="482"/>
      <c r="V1000" s="482"/>
      <c r="W1000" s="482"/>
      <c r="X1000" s="478"/>
      <c r="Y1000" s="478"/>
      <c r="Z1000" s="478"/>
      <c r="AA1000" s="478"/>
      <c r="AB1000" s="241"/>
      <c r="AC1000" s="241"/>
      <c r="AD1000" s="241"/>
      <c r="AE1000" s="241"/>
      <c r="AF1000" s="241"/>
      <c r="AG1000" s="241"/>
    </row>
    <row r="1001" spans="1:37" ht="12.45" customHeight="1">
      <c r="A1001" s="1014" t="s">
        <v>3917</v>
      </c>
      <c r="B1001" s="1015"/>
      <c r="C1001" s="1015"/>
      <c r="D1001" s="1015"/>
      <c r="E1001" s="1015"/>
      <c r="F1001" s="1015"/>
      <c r="G1001" s="1015"/>
      <c r="H1001" s="1016"/>
      <c r="I1001" s="1017"/>
      <c r="J1001" s="1018"/>
      <c r="K1001" s="1018"/>
      <c r="L1001" s="1018"/>
      <c r="M1001" s="1018"/>
      <c r="N1001" s="1018"/>
      <c r="O1001" s="1018"/>
      <c r="P1001" s="1018"/>
      <c r="Q1001" s="1018"/>
      <c r="R1001" s="1018"/>
      <c r="S1001" s="1018"/>
      <c r="T1001" s="1018"/>
      <c r="U1001" s="1018"/>
      <c r="V1001" s="1018"/>
      <c r="W1001" s="1018"/>
      <c r="X1001" s="1018"/>
      <c r="Y1001" s="1018"/>
      <c r="Z1001" s="1018"/>
      <c r="AA1001" s="1019"/>
    </row>
    <row r="1002" spans="1:37" ht="22.5" customHeight="1">
      <c r="A1002" s="1020" t="s">
        <v>8</v>
      </c>
      <c r="B1002" s="1021"/>
      <c r="C1002" s="1021"/>
      <c r="D1002" s="1021"/>
      <c r="E1002" s="1021"/>
      <c r="F1002" s="1021"/>
      <c r="G1002" s="1021"/>
      <c r="H1002" s="1022"/>
      <c r="I1002" s="1023"/>
      <c r="J1002" s="1024"/>
      <c r="K1002" s="1024"/>
      <c r="L1002" s="1025"/>
      <c r="M1002" s="1025"/>
      <c r="N1002" s="1024"/>
      <c r="O1002" s="1025"/>
      <c r="P1002" s="1025"/>
      <c r="Q1002" s="1024"/>
      <c r="R1002" s="1024"/>
      <c r="S1002" s="1024"/>
      <c r="T1002" s="1024"/>
      <c r="U1002" s="1024"/>
      <c r="V1002" s="1024"/>
      <c r="W1002" s="1024"/>
      <c r="X1002" s="1024"/>
      <c r="Y1002" s="1024"/>
      <c r="Z1002" s="1024"/>
      <c r="AA1002" s="1026"/>
      <c r="AC1002" s="236">
        <v>60</v>
      </c>
    </row>
    <row r="1003" spans="1:37" ht="25.2" customHeight="1">
      <c r="A1003" s="1027" t="s">
        <v>23</v>
      </c>
      <c r="B1003" s="1028"/>
      <c r="C1003" s="1028"/>
      <c r="D1003" s="1028"/>
      <c r="E1003" s="1028"/>
      <c r="F1003" s="1028"/>
      <c r="G1003" s="1028"/>
      <c r="H1003" s="1029"/>
      <c r="I1003" s="972" t="s">
        <v>3918</v>
      </c>
      <c r="J1003" s="973"/>
      <c r="K1003" s="973"/>
      <c r="L1003" s="975"/>
      <c r="M1003" s="977"/>
      <c r="N1003" s="239" t="s">
        <v>3919</v>
      </c>
      <c r="O1003" s="975"/>
      <c r="P1003" s="977"/>
      <c r="Q1003" s="973"/>
      <c r="R1003" s="973"/>
      <c r="S1003" s="973"/>
      <c r="T1003" s="973"/>
      <c r="U1003" s="973"/>
      <c r="V1003" s="973"/>
      <c r="W1003" s="973"/>
      <c r="X1003" s="973"/>
      <c r="Y1003" s="973"/>
      <c r="Z1003" s="973"/>
      <c r="AA1003" s="974"/>
    </row>
    <row r="1004" spans="1:37" ht="25.2" customHeight="1">
      <c r="A1004" s="1030"/>
      <c r="B1004" s="1025"/>
      <c r="C1004" s="1025"/>
      <c r="D1004" s="1025"/>
      <c r="E1004" s="1025"/>
      <c r="F1004" s="1025"/>
      <c r="G1004" s="1025"/>
      <c r="H1004" s="1031"/>
      <c r="I1004" s="972" t="s">
        <v>3920</v>
      </c>
      <c r="J1004" s="973"/>
      <c r="K1004" s="973"/>
      <c r="L1004" s="975"/>
      <c r="M1004" s="976"/>
      <c r="N1004" s="976"/>
      <c r="O1004" s="976"/>
      <c r="P1004" s="977"/>
      <c r="Q1004" s="972" t="s">
        <v>3921</v>
      </c>
      <c r="R1004" s="973"/>
      <c r="S1004" s="974"/>
      <c r="T1004" s="975"/>
      <c r="U1004" s="976"/>
      <c r="V1004" s="976"/>
      <c r="W1004" s="976"/>
      <c r="X1004" s="976"/>
      <c r="Y1004" s="976"/>
      <c r="Z1004" s="976"/>
      <c r="AA1004" s="977"/>
    </row>
    <row r="1005" spans="1:37" ht="25.2" customHeight="1">
      <c r="A1005" s="1030"/>
      <c r="B1005" s="1025"/>
      <c r="C1005" s="1025"/>
      <c r="D1005" s="1025"/>
      <c r="E1005" s="1025"/>
      <c r="F1005" s="1025"/>
      <c r="G1005" s="1025"/>
      <c r="H1005" s="1031"/>
      <c r="I1005" s="972" t="s">
        <v>3922</v>
      </c>
      <c r="J1005" s="973"/>
      <c r="K1005" s="973"/>
      <c r="L1005" s="978"/>
      <c r="M1005" s="979"/>
      <c r="N1005" s="979"/>
      <c r="O1005" s="979"/>
      <c r="P1005" s="980"/>
      <c r="Q1005" s="972" t="s">
        <v>3923</v>
      </c>
      <c r="R1005" s="973"/>
      <c r="S1005" s="974"/>
      <c r="T1005" s="975"/>
      <c r="U1005" s="976"/>
      <c r="V1005" s="976"/>
      <c r="W1005" s="976"/>
      <c r="X1005" s="976"/>
      <c r="Y1005" s="976"/>
      <c r="Z1005" s="976"/>
      <c r="AA1005" s="977"/>
    </row>
    <row r="1006" spans="1:37" ht="25.2" customHeight="1">
      <c r="A1006" s="1023"/>
      <c r="B1006" s="1024"/>
      <c r="C1006" s="1024"/>
      <c r="D1006" s="1024"/>
      <c r="E1006" s="1024"/>
      <c r="F1006" s="1024"/>
      <c r="G1006" s="1024"/>
      <c r="H1006" s="1026"/>
      <c r="I1006" s="972" t="s">
        <v>3924</v>
      </c>
      <c r="J1006" s="973"/>
      <c r="K1006" s="973"/>
      <c r="L1006" s="981"/>
      <c r="M1006" s="981"/>
      <c r="N1006" s="981"/>
      <c r="O1006" s="981"/>
      <c r="P1006" s="981"/>
      <c r="Q1006" s="981"/>
      <c r="R1006" s="981"/>
      <c r="S1006" s="981"/>
      <c r="T1006" s="981"/>
      <c r="U1006" s="981"/>
      <c r="V1006" s="981"/>
      <c r="W1006" s="981"/>
      <c r="X1006" s="981"/>
      <c r="Y1006" s="981"/>
      <c r="Z1006" s="981"/>
      <c r="AA1006" s="981"/>
    </row>
    <row r="1007" spans="1:37" ht="30" customHeight="1">
      <c r="A1007" s="982" t="s">
        <v>3925</v>
      </c>
      <c r="B1007" s="983"/>
      <c r="C1007" s="983"/>
      <c r="D1007" s="983"/>
      <c r="E1007" s="983"/>
      <c r="F1007" s="983"/>
      <c r="G1007" s="983"/>
      <c r="H1007" s="984"/>
      <c r="I1007" s="444"/>
      <c r="J1007" s="445"/>
      <c r="K1007" s="446" t="s">
        <v>388</v>
      </c>
      <c r="L1007" s="447"/>
      <c r="M1007" s="448" t="s">
        <v>112</v>
      </c>
      <c r="N1007" s="449"/>
      <c r="O1007" s="450"/>
      <c r="U1007" s="451"/>
      <c r="V1007" s="451"/>
      <c r="W1007" s="451"/>
      <c r="X1007" s="451"/>
      <c r="Y1007" s="451"/>
      <c r="Z1007" s="451"/>
      <c r="AA1007" s="452"/>
      <c r="AK1007" s="240"/>
    </row>
    <row r="1008" spans="1:37" ht="15" customHeight="1">
      <c r="A1008" s="985"/>
      <c r="B1008" s="986"/>
      <c r="C1008" s="986"/>
      <c r="D1008" s="986"/>
      <c r="E1008" s="986"/>
      <c r="F1008" s="986"/>
      <c r="G1008" s="986"/>
      <c r="H1008" s="987"/>
      <c r="I1008" s="453" t="s">
        <v>3926</v>
      </c>
      <c r="J1008" s="454"/>
      <c r="K1008" s="454"/>
      <c r="L1008" s="454"/>
      <c r="M1008" s="454"/>
      <c r="N1008" s="454"/>
      <c r="O1008" s="454"/>
      <c r="P1008" s="454"/>
      <c r="Q1008" s="454"/>
      <c r="R1008" s="449"/>
      <c r="S1008" s="455"/>
      <c r="T1008" s="456"/>
      <c r="U1008" s="457"/>
      <c r="V1008" s="458"/>
      <c r="W1008" s="459" t="s">
        <v>388</v>
      </c>
      <c r="X1008" s="460"/>
      <c r="Y1008" s="461" t="s">
        <v>112</v>
      </c>
      <c r="Z1008" s="461"/>
      <c r="AA1008" s="462"/>
    </row>
    <row r="1009" spans="1:33" ht="15" customHeight="1">
      <c r="A1009" s="988"/>
      <c r="B1009" s="989"/>
      <c r="C1009" s="989"/>
      <c r="D1009" s="989"/>
      <c r="E1009" s="989"/>
      <c r="F1009" s="989"/>
      <c r="G1009" s="989"/>
      <c r="H1009" s="990"/>
      <c r="I1009" s="463" t="s">
        <v>3927</v>
      </c>
      <c r="J1009" s="464"/>
      <c r="K1009" s="464"/>
      <c r="L1009" s="464"/>
      <c r="M1009" s="464"/>
      <c r="N1009" s="464"/>
      <c r="O1009" s="464"/>
      <c r="P1009" s="464"/>
      <c r="Q1009" s="464"/>
      <c r="R1009" s="465"/>
      <c r="S1009" s="466"/>
      <c r="T1009" s="467"/>
      <c r="U1009" s="468"/>
      <c r="V1009" s="469"/>
      <c r="W1009" s="464" t="s">
        <v>388</v>
      </c>
      <c r="X1009" s="470"/>
      <c r="Y1009" s="466" t="s">
        <v>112</v>
      </c>
      <c r="Z1009" s="466"/>
      <c r="AA1009" s="471"/>
    </row>
    <row r="1010" spans="1:33" ht="18" customHeight="1">
      <c r="A1010" s="991" t="s">
        <v>3928</v>
      </c>
      <c r="B1010" s="992"/>
      <c r="C1010" s="992"/>
      <c r="D1010" s="992"/>
      <c r="E1010" s="992"/>
      <c r="F1010" s="992"/>
      <c r="G1010" s="992"/>
      <c r="H1010" s="993"/>
      <c r="I1010" s="472" t="s">
        <v>3783</v>
      </c>
      <c r="J1010" s="473" t="s">
        <v>3929</v>
      </c>
      <c r="K1010" s="474"/>
      <c r="L1010" s="474"/>
      <c r="M1010" s="474"/>
      <c r="N1010" s="472" t="s">
        <v>3783</v>
      </c>
      <c r="O1010" s="473" t="s">
        <v>3930</v>
      </c>
      <c r="P1010" s="474"/>
      <c r="Q1010" s="474"/>
      <c r="S1010" s="461" t="s">
        <v>3935</v>
      </c>
      <c r="T1010" s="472" t="s">
        <v>3783</v>
      </c>
      <c r="U1010" s="461" t="s">
        <v>3936</v>
      </c>
      <c r="W1010" s="473"/>
      <c r="X1010" s="474"/>
      <c r="Y1010" s="474"/>
      <c r="Z1010" s="474"/>
      <c r="AA1010" s="475"/>
      <c r="AG1010" s="243"/>
    </row>
    <row r="1011" spans="1:33" ht="15" customHeight="1">
      <c r="A1011" s="994" t="s">
        <v>3931</v>
      </c>
      <c r="B1011" s="995"/>
      <c r="C1011" s="995"/>
      <c r="D1011" s="995"/>
      <c r="E1011" s="995"/>
      <c r="F1011" s="995"/>
      <c r="G1011" s="995"/>
      <c r="H1011" s="996"/>
      <c r="I1011" s="1000" t="s">
        <v>3932</v>
      </c>
      <c r="J1011" s="1001"/>
      <c r="K1011" s="1004"/>
      <c r="L1011" s="1005"/>
      <c r="M1011" s="1005"/>
      <c r="N1011" s="1005"/>
      <c r="O1011" s="1005"/>
      <c r="P1011" s="1005"/>
      <c r="Q1011" s="1006"/>
      <c r="R1011" s="1006"/>
      <c r="S1011" s="1006"/>
      <c r="T1011" s="1007"/>
      <c r="U1011" s="1008" t="s">
        <v>3933</v>
      </c>
      <c r="V1011" s="1008"/>
      <c r="W1011" s="1008"/>
      <c r="X1011" s="1008"/>
      <c r="Y1011" s="1008"/>
      <c r="Z1011" s="1008"/>
      <c r="AA1011" s="1009"/>
    </row>
    <row r="1012" spans="1:33" ht="15" customHeight="1">
      <c r="A1012" s="997"/>
      <c r="B1012" s="998"/>
      <c r="C1012" s="998"/>
      <c r="D1012" s="998"/>
      <c r="E1012" s="998"/>
      <c r="F1012" s="998"/>
      <c r="G1012" s="998"/>
      <c r="H1012" s="999"/>
      <c r="I1012" s="1002"/>
      <c r="J1012" s="1003"/>
      <c r="K1012" s="1004"/>
      <c r="L1012" s="1005"/>
      <c r="M1012" s="1005"/>
      <c r="N1012" s="1005"/>
      <c r="O1012" s="1005"/>
      <c r="P1012" s="1005"/>
      <c r="Q1012" s="1006"/>
      <c r="R1012" s="1006"/>
      <c r="S1012" s="1006"/>
      <c r="T1012" s="1007"/>
      <c r="U1012" s="1010"/>
      <c r="V1012" s="1010"/>
      <c r="W1012" s="1010"/>
      <c r="X1012" s="1010"/>
      <c r="Y1012" s="1010"/>
      <c r="Z1012" s="1010"/>
      <c r="AA1012" s="1011"/>
      <c r="AB1012" s="241"/>
      <c r="AC1012" s="241"/>
      <c r="AD1012" s="241"/>
      <c r="AE1012" s="241"/>
      <c r="AF1012" s="241"/>
      <c r="AG1012" s="241"/>
    </row>
    <row r="1013" spans="1:33" ht="15" customHeight="1">
      <c r="A1013" s="994" t="s">
        <v>3934</v>
      </c>
      <c r="B1013" s="995"/>
      <c r="C1013" s="995"/>
      <c r="D1013" s="995"/>
      <c r="E1013" s="995"/>
      <c r="F1013" s="995"/>
      <c r="G1013" s="995"/>
      <c r="H1013" s="996"/>
      <c r="I1013" s="968"/>
      <c r="J1013" s="969"/>
      <c r="K1013" s="1012"/>
      <c r="L1013" s="1012" t="s">
        <v>12</v>
      </c>
      <c r="M1013" s="1012"/>
      <c r="N1013" s="1012" t="s">
        <v>11</v>
      </c>
      <c r="O1013" s="1012"/>
      <c r="P1013" s="1012" t="s">
        <v>227</v>
      </c>
      <c r="R1013" s="476"/>
      <c r="S1013" s="476"/>
      <c r="T1013" s="476"/>
      <c r="U1013" s="476"/>
      <c r="V1013" s="476"/>
      <c r="W1013" s="476"/>
      <c r="X1013" s="476"/>
      <c r="Y1013" s="476"/>
      <c r="Z1013" s="476"/>
      <c r="AA1013" s="477"/>
      <c r="AB1013" s="241"/>
      <c r="AC1013" s="241"/>
      <c r="AD1013" s="241"/>
      <c r="AE1013" s="241"/>
      <c r="AF1013" s="241"/>
      <c r="AG1013" s="241"/>
    </row>
    <row r="1014" spans="1:33" ht="15" customHeight="1">
      <c r="A1014" s="997"/>
      <c r="B1014" s="998"/>
      <c r="C1014" s="998"/>
      <c r="D1014" s="998"/>
      <c r="E1014" s="998"/>
      <c r="F1014" s="998"/>
      <c r="G1014" s="998"/>
      <c r="H1014" s="999"/>
      <c r="I1014" s="970"/>
      <c r="J1014" s="971"/>
      <c r="K1014" s="1013"/>
      <c r="L1014" s="1013"/>
      <c r="M1014" s="1013"/>
      <c r="N1014" s="1013"/>
      <c r="O1014" s="1013"/>
      <c r="P1014" s="1013"/>
      <c r="Q1014" s="481"/>
      <c r="R1014" s="479"/>
      <c r="S1014" s="479"/>
      <c r="T1014" s="479"/>
      <c r="U1014" s="479"/>
      <c r="V1014" s="479"/>
      <c r="W1014" s="479"/>
      <c r="X1014" s="479"/>
      <c r="Y1014" s="479"/>
      <c r="Z1014" s="479"/>
      <c r="AA1014" s="480"/>
      <c r="AB1014" s="241"/>
      <c r="AC1014" s="241"/>
      <c r="AD1014" s="241"/>
      <c r="AE1014" s="241"/>
      <c r="AF1014" s="241"/>
      <c r="AG1014" s="241"/>
    </row>
    <row r="1015" spans="1:33" ht="20.100000000000001" customHeight="1">
      <c r="A1015" s="482"/>
      <c r="B1015" s="482"/>
      <c r="C1015" s="482"/>
      <c r="D1015" s="482"/>
      <c r="E1015" s="482"/>
      <c r="F1015" s="482"/>
      <c r="G1015" s="482"/>
      <c r="H1015" s="482"/>
      <c r="I1015" s="482"/>
      <c r="J1015" s="482"/>
      <c r="K1015" s="482"/>
      <c r="L1015" s="482"/>
      <c r="M1015" s="482"/>
      <c r="N1015" s="482"/>
      <c r="O1015" s="482"/>
      <c r="P1015" s="482"/>
      <c r="Q1015" s="482"/>
      <c r="R1015" s="482"/>
      <c r="S1015" s="482"/>
      <c r="T1015" s="482"/>
      <c r="U1015" s="482"/>
      <c r="V1015" s="482"/>
      <c r="W1015" s="482"/>
      <c r="X1015" s="482"/>
      <c r="Y1015" s="482"/>
      <c r="Z1015" s="482"/>
      <c r="AA1015" s="482"/>
      <c r="AB1015" s="241"/>
      <c r="AC1015" s="241"/>
      <c r="AD1015" s="241"/>
      <c r="AE1015" s="241"/>
      <c r="AF1015" s="241"/>
      <c r="AG1015" s="241"/>
    </row>
    <row r="1016" spans="1:33" ht="18" customHeight="1">
      <c r="B1016" s="437" t="s">
        <v>3937</v>
      </c>
      <c r="C1016" s="243" t="s">
        <v>16092</v>
      </c>
      <c r="E1016" s="243"/>
      <c r="F1016" s="243"/>
      <c r="G1016" s="243"/>
      <c r="H1016" s="243"/>
      <c r="I1016" s="483"/>
      <c r="J1016" s="483"/>
      <c r="K1016" s="483"/>
      <c r="L1016" s="483"/>
      <c r="M1016" s="483"/>
      <c r="N1016" s="483"/>
      <c r="O1016" s="483"/>
      <c r="P1016" s="483"/>
      <c r="Q1016" s="483"/>
      <c r="R1016" s="484"/>
      <c r="S1016" s="483"/>
      <c r="T1016" s="483"/>
      <c r="U1016" s="483"/>
      <c r="V1016" s="483"/>
      <c r="W1016" s="243"/>
      <c r="X1016" s="243"/>
      <c r="Y1016" s="243"/>
      <c r="Z1016" s="243"/>
      <c r="AA1016" s="243"/>
      <c r="AB1016" s="243"/>
      <c r="AE1016" s="244"/>
    </row>
    <row r="1017" spans="1:33" ht="30" customHeight="1">
      <c r="B1017" s="485" t="s">
        <v>3938</v>
      </c>
      <c r="C1017" s="1032" t="s">
        <v>16093</v>
      </c>
      <c r="D1017" s="1032"/>
      <c r="E1017" s="1032"/>
      <c r="F1017" s="1032"/>
      <c r="G1017" s="1032"/>
      <c r="H1017" s="1032"/>
      <c r="I1017" s="1032"/>
      <c r="J1017" s="1032"/>
      <c r="K1017" s="1032"/>
      <c r="L1017" s="1032"/>
      <c r="M1017" s="1032"/>
      <c r="N1017" s="1032"/>
      <c r="O1017" s="1032"/>
      <c r="P1017" s="1032"/>
      <c r="Q1017" s="1032"/>
      <c r="R1017" s="1032"/>
      <c r="S1017" s="1032"/>
      <c r="T1017" s="1032"/>
      <c r="U1017" s="1032"/>
      <c r="V1017" s="1032"/>
      <c r="W1017" s="1032"/>
      <c r="X1017" s="1032"/>
      <c r="Y1017" s="1032"/>
      <c r="Z1017" s="1032"/>
      <c r="AA1017" s="1032"/>
      <c r="AE1017" s="244"/>
    </row>
    <row r="1018" spans="1:33" ht="7.95" customHeight="1">
      <c r="D1018" s="486"/>
      <c r="E1018" s="486"/>
      <c r="F1018" s="486"/>
      <c r="G1018" s="486"/>
      <c r="H1018" s="486"/>
      <c r="I1018" s="486"/>
      <c r="J1018" s="486"/>
      <c r="K1018" s="486"/>
      <c r="L1018" s="486"/>
      <c r="M1018" s="486"/>
      <c r="N1018" s="486"/>
      <c r="O1018" s="486"/>
      <c r="P1018" s="486"/>
      <c r="Q1018" s="486"/>
      <c r="R1018" s="486"/>
      <c r="S1018" s="486"/>
      <c r="T1018" s="486"/>
      <c r="U1018" s="486"/>
      <c r="V1018" s="486"/>
      <c r="W1018" s="486"/>
      <c r="X1018" s="486"/>
      <c r="Y1018" s="486"/>
      <c r="Z1018" s="486"/>
      <c r="AA1018" s="486"/>
    </row>
    <row r="1019" spans="1:33" ht="25.35" customHeight="1">
      <c r="A1019" s="441" t="s">
        <v>3939</v>
      </c>
      <c r="H1019" s="442"/>
      <c r="I1019" s="442"/>
      <c r="V1019" s="442"/>
      <c r="W1019" s="442"/>
      <c r="X1019" s="442"/>
      <c r="Y1019" s="442"/>
      <c r="Z1019" s="442"/>
      <c r="AA1019" s="442"/>
    </row>
    <row r="1020" spans="1:33" ht="12.45" customHeight="1">
      <c r="A1020" s="1014" t="s">
        <v>3917</v>
      </c>
      <c r="B1020" s="1015"/>
      <c r="C1020" s="1015"/>
      <c r="D1020" s="1015"/>
      <c r="E1020" s="1015"/>
      <c r="F1020" s="1015"/>
      <c r="G1020" s="1015"/>
      <c r="H1020" s="1016"/>
      <c r="I1020" s="1017"/>
      <c r="J1020" s="1018"/>
      <c r="K1020" s="1018"/>
      <c r="L1020" s="1018"/>
      <c r="M1020" s="1018"/>
      <c r="N1020" s="1018"/>
      <c r="O1020" s="1018"/>
      <c r="P1020" s="1018"/>
      <c r="Q1020" s="1018"/>
      <c r="R1020" s="1018"/>
      <c r="S1020" s="1018"/>
      <c r="T1020" s="1018"/>
      <c r="U1020" s="1018"/>
      <c r="V1020" s="1018"/>
      <c r="W1020" s="1018"/>
      <c r="X1020" s="1018"/>
      <c r="Y1020" s="1018"/>
      <c r="Z1020" s="1018"/>
      <c r="AA1020" s="1019"/>
    </row>
    <row r="1021" spans="1:33" ht="22.5" customHeight="1">
      <c r="A1021" s="1020" t="s">
        <v>8</v>
      </c>
      <c r="B1021" s="1021"/>
      <c r="C1021" s="1021"/>
      <c r="D1021" s="1021"/>
      <c r="E1021" s="1021"/>
      <c r="F1021" s="1021"/>
      <c r="G1021" s="1021"/>
      <c r="H1021" s="1022"/>
      <c r="I1021" s="1023"/>
      <c r="J1021" s="1024"/>
      <c r="K1021" s="1024"/>
      <c r="L1021" s="1025"/>
      <c r="M1021" s="1025"/>
      <c r="N1021" s="1024"/>
      <c r="O1021" s="1025"/>
      <c r="P1021" s="1025"/>
      <c r="Q1021" s="1024"/>
      <c r="R1021" s="1024"/>
      <c r="S1021" s="1024"/>
      <c r="T1021" s="1024"/>
      <c r="U1021" s="1024"/>
      <c r="V1021" s="1024"/>
      <c r="W1021" s="1024"/>
      <c r="X1021" s="1024"/>
      <c r="Y1021" s="1024"/>
      <c r="Z1021" s="1024"/>
      <c r="AA1021" s="1026"/>
      <c r="AC1021" s="236">
        <v>61</v>
      </c>
    </row>
    <row r="1022" spans="1:33" ht="25.2" customHeight="1">
      <c r="A1022" s="1027" t="s">
        <v>23</v>
      </c>
      <c r="B1022" s="1028"/>
      <c r="C1022" s="1028"/>
      <c r="D1022" s="1028"/>
      <c r="E1022" s="1028"/>
      <c r="F1022" s="1028"/>
      <c r="G1022" s="1028"/>
      <c r="H1022" s="1029"/>
      <c r="I1022" s="972" t="s">
        <v>3918</v>
      </c>
      <c r="J1022" s="973"/>
      <c r="K1022" s="973"/>
      <c r="L1022" s="975"/>
      <c r="M1022" s="977"/>
      <c r="N1022" s="239" t="s">
        <v>3919</v>
      </c>
      <c r="O1022" s="975"/>
      <c r="P1022" s="977"/>
      <c r="Q1022" s="973"/>
      <c r="R1022" s="973"/>
      <c r="S1022" s="973"/>
      <c r="T1022" s="973"/>
      <c r="U1022" s="973"/>
      <c r="V1022" s="973"/>
      <c r="W1022" s="973"/>
      <c r="X1022" s="973"/>
      <c r="Y1022" s="973"/>
      <c r="Z1022" s="973"/>
      <c r="AA1022" s="974"/>
    </row>
    <row r="1023" spans="1:33" ht="25.2" customHeight="1">
      <c r="A1023" s="1030"/>
      <c r="B1023" s="1025"/>
      <c r="C1023" s="1025"/>
      <c r="D1023" s="1025"/>
      <c r="E1023" s="1025"/>
      <c r="F1023" s="1025"/>
      <c r="G1023" s="1025"/>
      <c r="H1023" s="1031"/>
      <c r="I1023" s="972" t="s">
        <v>3920</v>
      </c>
      <c r="J1023" s="973"/>
      <c r="K1023" s="973"/>
      <c r="L1023" s="975"/>
      <c r="M1023" s="976"/>
      <c r="N1023" s="976"/>
      <c r="O1023" s="976"/>
      <c r="P1023" s="977"/>
      <c r="Q1023" s="972" t="s">
        <v>3921</v>
      </c>
      <c r="R1023" s="973"/>
      <c r="S1023" s="974"/>
      <c r="T1023" s="975"/>
      <c r="U1023" s="976"/>
      <c r="V1023" s="976"/>
      <c r="W1023" s="976"/>
      <c r="X1023" s="976"/>
      <c r="Y1023" s="976"/>
      <c r="Z1023" s="976"/>
      <c r="AA1023" s="977"/>
    </row>
    <row r="1024" spans="1:33" ht="25.2" customHeight="1">
      <c r="A1024" s="1030"/>
      <c r="B1024" s="1025"/>
      <c r="C1024" s="1025"/>
      <c r="D1024" s="1025"/>
      <c r="E1024" s="1025"/>
      <c r="F1024" s="1025"/>
      <c r="G1024" s="1025"/>
      <c r="H1024" s="1031"/>
      <c r="I1024" s="972" t="s">
        <v>3922</v>
      </c>
      <c r="J1024" s="973"/>
      <c r="K1024" s="973"/>
      <c r="L1024" s="978"/>
      <c r="M1024" s="979"/>
      <c r="N1024" s="979"/>
      <c r="O1024" s="979"/>
      <c r="P1024" s="980"/>
      <c r="Q1024" s="972" t="s">
        <v>3923</v>
      </c>
      <c r="R1024" s="973"/>
      <c r="S1024" s="974"/>
      <c r="T1024" s="975"/>
      <c r="U1024" s="976"/>
      <c r="V1024" s="976"/>
      <c r="W1024" s="976"/>
      <c r="X1024" s="976"/>
      <c r="Y1024" s="976"/>
      <c r="Z1024" s="976"/>
      <c r="AA1024" s="977"/>
    </row>
    <row r="1025" spans="1:37" ht="25.2" customHeight="1">
      <c r="A1025" s="1023"/>
      <c r="B1025" s="1024"/>
      <c r="C1025" s="1024"/>
      <c r="D1025" s="1024"/>
      <c r="E1025" s="1024"/>
      <c r="F1025" s="1024"/>
      <c r="G1025" s="1024"/>
      <c r="H1025" s="1026"/>
      <c r="I1025" s="972" t="s">
        <v>3924</v>
      </c>
      <c r="J1025" s="973"/>
      <c r="K1025" s="973"/>
      <c r="L1025" s="981"/>
      <c r="M1025" s="981"/>
      <c r="N1025" s="981"/>
      <c r="O1025" s="981"/>
      <c r="P1025" s="981"/>
      <c r="Q1025" s="981"/>
      <c r="R1025" s="981"/>
      <c r="S1025" s="981"/>
      <c r="T1025" s="981"/>
      <c r="U1025" s="981"/>
      <c r="V1025" s="981"/>
      <c r="W1025" s="981"/>
      <c r="X1025" s="981"/>
      <c r="Y1025" s="981"/>
      <c r="Z1025" s="981"/>
      <c r="AA1025" s="981"/>
    </row>
    <row r="1026" spans="1:37" ht="30" customHeight="1">
      <c r="A1026" s="982" t="s">
        <v>3925</v>
      </c>
      <c r="B1026" s="983"/>
      <c r="C1026" s="983"/>
      <c r="D1026" s="983"/>
      <c r="E1026" s="983"/>
      <c r="F1026" s="983"/>
      <c r="G1026" s="983"/>
      <c r="H1026" s="984"/>
      <c r="I1026" s="444"/>
      <c r="J1026" s="445"/>
      <c r="K1026" s="446" t="s">
        <v>388</v>
      </c>
      <c r="L1026" s="447"/>
      <c r="M1026" s="448" t="s">
        <v>112</v>
      </c>
      <c r="N1026" s="449"/>
      <c r="O1026" s="450"/>
      <c r="U1026" s="451"/>
      <c r="V1026" s="451"/>
      <c r="W1026" s="451"/>
      <c r="X1026" s="451"/>
      <c r="Y1026" s="451"/>
      <c r="Z1026" s="451"/>
      <c r="AA1026" s="452"/>
      <c r="AK1026" s="240"/>
    </row>
    <row r="1027" spans="1:37" ht="15" customHeight="1">
      <c r="A1027" s="985"/>
      <c r="B1027" s="986"/>
      <c r="C1027" s="986"/>
      <c r="D1027" s="986"/>
      <c r="E1027" s="986"/>
      <c r="F1027" s="986"/>
      <c r="G1027" s="986"/>
      <c r="H1027" s="987"/>
      <c r="I1027" s="453" t="s">
        <v>3926</v>
      </c>
      <c r="J1027" s="454"/>
      <c r="K1027" s="454"/>
      <c r="L1027" s="454"/>
      <c r="M1027" s="454"/>
      <c r="N1027" s="454"/>
      <c r="O1027" s="454"/>
      <c r="P1027" s="454"/>
      <c r="Q1027" s="454"/>
      <c r="R1027" s="449"/>
      <c r="S1027" s="455"/>
      <c r="T1027" s="456"/>
      <c r="U1027" s="457"/>
      <c r="V1027" s="458"/>
      <c r="W1027" s="459" t="s">
        <v>388</v>
      </c>
      <c r="X1027" s="460"/>
      <c r="Y1027" s="461" t="s">
        <v>112</v>
      </c>
      <c r="Z1027" s="461"/>
      <c r="AA1027" s="462"/>
    </row>
    <row r="1028" spans="1:37" ht="15" customHeight="1">
      <c r="A1028" s="988"/>
      <c r="B1028" s="989"/>
      <c r="C1028" s="989"/>
      <c r="D1028" s="989"/>
      <c r="E1028" s="989"/>
      <c r="F1028" s="989"/>
      <c r="G1028" s="989"/>
      <c r="H1028" s="990"/>
      <c r="I1028" s="463" t="s">
        <v>3927</v>
      </c>
      <c r="J1028" s="464"/>
      <c r="K1028" s="464"/>
      <c r="L1028" s="464"/>
      <c r="M1028" s="464"/>
      <c r="N1028" s="464"/>
      <c r="O1028" s="464"/>
      <c r="P1028" s="464"/>
      <c r="Q1028" s="464"/>
      <c r="R1028" s="465"/>
      <c r="S1028" s="466"/>
      <c r="T1028" s="467"/>
      <c r="U1028" s="468"/>
      <c r="V1028" s="469"/>
      <c r="W1028" s="464" t="s">
        <v>388</v>
      </c>
      <c r="X1028" s="470"/>
      <c r="Y1028" s="466" t="s">
        <v>112</v>
      </c>
      <c r="Z1028" s="466"/>
      <c r="AA1028" s="471"/>
    </row>
    <row r="1029" spans="1:37" ht="18" customHeight="1">
      <c r="A1029" s="991" t="s">
        <v>3928</v>
      </c>
      <c r="B1029" s="992"/>
      <c r="C1029" s="992"/>
      <c r="D1029" s="992"/>
      <c r="E1029" s="992"/>
      <c r="F1029" s="992"/>
      <c r="G1029" s="992"/>
      <c r="H1029" s="993"/>
      <c r="I1029" s="472" t="s">
        <v>3783</v>
      </c>
      <c r="J1029" s="473" t="s">
        <v>3929</v>
      </c>
      <c r="K1029" s="474"/>
      <c r="L1029" s="474"/>
      <c r="M1029" s="474"/>
      <c r="N1029" s="472" t="s">
        <v>3783</v>
      </c>
      <c r="O1029" s="473" t="s">
        <v>3930</v>
      </c>
      <c r="P1029" s="474"/>
      <c r="Q1029" s="474"/>
      <c r="S1029" s="461" t="s">
        <v>3935</v>
      </c>
      <c r="T1029" s="472" t="s">
        <v>3783</v>
      </c>
      <c r="U1029" s="461" t="s">
        <v>3936</v>
      </c>
      <c r="W1029" s="473"/>
      <c r="X1029" s="474"/>
      <c r="Y1029" s="474"/>
      <c r="Z1029" s="474"/>
      <c r="AA1029" s="475"/>
      <c r="AG1029" s="243"/>
    </row>
    <row r="1030" spans="1:37" ht="15" customHeight="1">
      <c r="A1030" s="994" t="s">
        <v>3931</v>
      </c>
      <c r="B1030" s="995"/>
      <c r="C1030" s="995"/>
      <c r="D1030" s="995"/>
      <c r="E1030" s="995"/>
      <c r="F1030" s="995"/>
      <c r="G1030" s="995"/>
      <c r="H1030" s="996"/>
      <c r="I1030" s="1000" t="s">
        <v>3932</v>
      </c>
      <c r="J1030" s="1001"/>
      <c r="K1030" s="1004"/>
      <c r="L1030" s="1005"/>
      <c r="M1030" s="1005"/>
      <c r="N1030" s="1005"/>
      <c r="O1030" s="1005"/>
      <c r="P1030" s="1005"/>
      <c r="Q1030" s="1006"/>
      <c r="R1030" s="1006"/>
      <c r="S1030" s="1006"/>
      <c r="T1030" s="1007"/>
      <c r="U1030" s="1008" t="s">
        <v>3933</v>
      </c>
      <c r="V1030" s="1008"/>
      <c r="W1030" s="1008"/>
      <c r="X1030" s="1008"/>
      <c r="Y1030" s="1008"/>
      <c r="Z1030" s="1008"/>
      <c r="AA1030" s="1009"/>
    </row>
    <row r="1031" spans="1:37" ht="15" customHeight="1">
      <c r="A1031" s="997"/>
      <c r="B1031" s="998"/>
      <c r="C1031" s="998"/>
      <c r="D1031" s="998"/>
      <c r="E1031" s="998"/>
      <c r="F1031" s="998"/>
      <c r="G1031" s="998"/>
      <c r="H1031" s="999"/>
      <c r="I1031" s="1002"/>
      <c r="J1031" s="1003"/>
      <c r="K1031" s="1004"/>
      <c r="L1031" s="1005"/>
      <c r="M1031" s="1005"/>
      <c r="N1031" s="1005"/>
      <c r="O1031" s="1005"/>
      <c r="P1031" s="1005"/>
      <c r="Q1031" s="1006"/>
      <c r="R1031" s="1006"/>
      <c r="S1031" s="1006"/>
      <c r="T1031" s="1007"/>
      <c r="U1031" s="1010"/>
      <c r="V1031" s="1010"/>
      <c r="W1031" s="1010"/>
      <c r="X1031" s="1010"/>
      <c r="Y1031" s="1010"/>
      <c r="Z1031" s="1010"/>
      <c r="AA1031" s="1011"/>
      <c r="AB1031" s="241"/>
      <c r="AC1031" s="241"/>
      <c r="AD1031" s="241"/>
      <c r="AE1031" s="241"/>
      <c r="AF1031" s="241"/>
      <c r="AG1031" s="241"/>
    </row>
    <row r="1032" spans="1:37" ht="15" customHeight="1">
      <c r="A1032" s="994" t="s">
        <v>3934</v>
      </c>
      <c r="B1032" s="995"/>
      <c r="C1032" s="995"/>
      <c r="D1032" s="995"/>
      <c r="E1032" s="995"/>
      <c r="F1032" s="995"/>
      <c r="G1032" s="995"/>
      <c r="H1032" s="996"/>
      <c r="I1032" s="968"/>
      <c r="J1032" s="969"/>
      <c r="K1032" s="1012"/>
      <c r="L1032" s="1012" t="s">
        <v>12</v>
      </c>
      <c r="M1032" s="1012"/>
      <c r="N1032" s="1012" t="s">
        <v>11</v>
      </c>
      <c r="O1032" s="1012"/>
      <c r="P1032" s="1012" t="s">
        <v>227</v>
      </c>
      <c r="R1032" s="476"/>
      <c r="S1032" s="476"/>
      <c r="T1032" s="476"/>
      <c r="U1032" s="476"/>
      <c r="V1032" s="476"/>
      <c r="W1032" s="476"/>
      <c r="X1032" s="476"/>
      <c r="Y1032" s="476"/>
      <c r="Z1032" s="476"/>
      <c r="AA1032" s="477"/>
      <c r="AB1032" s="241"/>
      <c r="AC1032" s="241"/>
      <c r="AD1032" s="241"/>
      <c r="AE1032" s="241"/>
      <c r="AF1032" s="241"/>
      <c r="AG1032" s="241"/>
    </row>
    <row r="1033" spans="1:37" ht="15" customHeight="1">
      <c r="A1033" s="997"/>
      <c r="B1033" s="998"/>
      <c r="C1033" s="998"/>
      <c r="D1033" s="998"/>
      <c r="E1033" s="998"/>
      <c r="F1033" s="998"/>
      <c r="G1033" s="998"/>
      <c r="H1033" s="999"/>
      <c r="I1033" s="970"/>
      <c r="J1033" s="971"/>
      <c r="K1033" s="1013"/>
      <c r="L1033" s="1013"/>
      <c r="M1033" s="1013"/>
      <c r="N1033" s="1013"/>
      <c r="O1033" s="1013"/>
      <c r="P1033" s="1013"/>
      <c r="Q1033" s="481"/>
      <c r="R1033" s="479"/>
      <c r="S1033" s="479"/>
      <c r="T1033" s="479"/>
      <c r="U1033" s="479"/>
      <c r="V1033" s="479"/>
      <c r="W1033" s="479"/>
      <c r="X1033" s="479"/>
      <c r="Y1033" s="479"/>
      <c r="Z1033" s="479"/>
      <c r="AA1033" s="480"/>
      <c r="AB1033" s="241"/>
      <c r="AC1033" s="241"/>
      <c r="AD1033" s="241"/>
      <c r="AE1033" s="241"/>
      <c r="AF1033" s="241"/>
      <c r="AG1033" s="241"/>
    </row>
    <row r="1034" spans="1:37" ht="20.100000000000001" customHeight="1">
      <c r="A1034" s="482"/>
      <c r="B1034" s="482"/>
      <c r="C1034" s="482"/>
      <c r="D1034" s="482"/>
      <c r="E1034" s="482"/>
      <c r="F1034" s="482"/>
      <c r="G1034" s="482"/>
      <c r="H1034" s="482"/>
      <c r="I1034" s="482"/>
      <c r="J1034" s="482"/>
      <c r="K1034" s="482"/>
      <c r="L1034" s="482"/>
      <c r="M1034" s="482"/>
      <c r="N1034" s="482"/>
      <c r="O1034" s="482"/>
      <c r="P1034" s="482"/>
      <c r="Q1034" s="482"/>
      <c r="R1034" s="482"/>
      <c r="S1034" s="482"/>
      <c r="T1034" s="482"/>
      <c r="U1034" s="482"/>
      <c r="V1034" s="482"/>
      <c r="W1034" s="482"/>
      <c r="X1034" s="478"/>
      <c r="Y1034" s="478"/>
      <c r="Z1034" s="478"/>
      <c r="AA1034" s="478"/>
      <c r="AB1034" s="241"/>
      <c r="AC1034" s="241"/>
      <c r="AD1034" s="241"/>
      <c r="AE1034" s="241"/>
      <c r="AF1034" s="241"/>
      <c r="AG1034" s="241"/>
    </row>
    <row r="1035" spans="1:37" ht="12.45" customHeight="1">
      <c r="A1035" s="1014" t="s">
        <v>3917</v>
      </c>
      <c r="B1035" s="1015"/>
      <c r="C1035" s="1015"/>
      <c r="D1035" s="1015"/>
      <c r="E1035" s="1015"/>
      <c r="F1035" s="1015"/>
      <c r="G1035" s="1015"/>
      <c r="H1035" s="1016"/>
      <c r="I1035" s="1017"/>
      <c r="J1035" s="1018"/>
      <c r="K1035" s="1018"/>
      <c r="L1035" s="1018"/>
      <c r="M1035" s="1018"/>
      <c r="N1035" s="1018"/>
      <c r="O1035" s="1018"/>
      <c r="P1035" s="1018"/>
      <c r="Q1035" s="1018"/>
      <c r="R1035" s="1018"/>
      <c r="S1035" s="1018"/>
      <c r="T1035" s="1018"/>
      <c r="U1035" s="1018"/>
      <c r="V1035" s="1018"/>
      <c r="W1035" s="1018"/>
      <c r="X1035" s="1018"/>
      <c r="Y1035" s="1018"/>
      <c r="Z1035" s="1018"/>
      <c r="AA1035" s="1019"/>
    </row>
    <row r="1036" spans="1:37" ht="22.5" customHeight="1">
      <c r="A1036" s="1020" t="s">
        <v>8</v>
      </c>
      <c r="B1036" s="1021"/>
      <c r="C1036" s="1021"/>
      <c r="D1036" s="1021"/>
      <c r="E1036" s="1021"/>
      <c r="F1036" s="1021"/>
      <c r="G1036" s="1021"/>
      <c r="H1036" s="1022"/>
      <c r="I1036" s="1023"/>
      <c r="J1036" s="1024"/>
      <c r="K1036" s="1024"/>
      <c r="L1036" s="1025"/>
      <c r="M1036" s="1025"/>
      <c r="N1036" s="1024"/>
      <c r="O1036" s="1025"/>
      <c r="P1036" s="1025"/>
      <c r="Q1036" s="1024"/>
      <c r="R1036" s="1024"/>
      <c r="S1036" s="1024"/>
      <c r="T1036" s="1024"/>
      <c r="U1036" s="1024"/>
      <c r="V1036" s="1024"/>
      <c r="W1036" s="1024"/>
      <c r="X1036" s="1024"/>
      <c r="Y1036" s="1024"/>
      <c r="Z1036" s="1024"/>
      <c r="AA1036" s="1026"/>
      <c r="AC1036" s="236">
        <v>62</v>
      </c>
    </row>
    <row r="1037" spans="1:37" ht="25.2" customHeight="1">
      <c r="A1037" s="1027" t="s">
        <v>23</v>
      </c>
      <c r="B1037" s="1028"/>
      <c r="C1037" s="1028"/>
      <c r="D1037" s="1028"/>
      <c r="E1037" s="1028"/>
      <c r="F1037" s="1028"/>
      <c r="G1037" s="1028"/>
      <c r="H1037" s="1029"/>
      <c r="I1037" s="972" t="s">
        <v>3918</v>
      </c>
      <c r="J1037" s="973"/>
      <c r="K1037" s="973"/>
      <c r="L1037" s="975"/>
      <c r="M1037" s="977"/>
      <c r="N1037" s="239" t="s">
        <v>3919</v>
      </c>
      <c r="O1037" s="975"/>
      <c r="P1037" s="977"/>
      <c r="Q1037" s="973"/>
      <c r="R1037" s="973"/>
      <c r="S1037" s="973"/>
      <c r="T1037" s="973"/>
      <c r="U1037" s="973"/>
      <c r="V1037" s="973"/>
      <c r="W1037" s="973"/>
      <c r="X1037" s="973"/>
      <c r="Y1037" s="973"/>
      <c r="Z1037" s="973"/>
      <c r="AA1037" s="974"/>
    </row>
    <row r="1038" spans="1:37" ht="25.2" customHeight="1">
      <c r="A1038" s="1030"/>
      <c r="B1038" s="1025"/>
      <c r="C1038" s="1025"/>
      <c r="D1038" s="1025"/>
      <c r="E1038" s="1025"/>
      <c r="F1038" s="1025"/>
      <c r="G1038" s="1025"/>
      <c r="H1038" s="1031"/>
      <c r="I1038" s="972" t="s">
        <v>3920</v>
      </c>
      <c r="J1038" s="973"/>
      <c r="K1038" s="973"/>
      <c r="L1038" s="975"/>
      <c r="M1038" s="976"/>
      <c r="N1038" s="976"/>
      <c r="O1038" s="976"/>
      <c r="P1038" s="977"/>
      <c r="Q1038" s="972" t="s">
        <v>3921</v>
      </c>
      <c r="R1038" s="973"/>
      <c r="S1038" s="974"/>
      <c r="T1038" s="975"/>
      <c r="U1038" s="976"/>
      <c r="V1038" s="976"/>
      <c r="W1038" s="976"/>
      <c r="X1038" s="976"/>
      <c r="Y1038" s="976"/>
      <c r="Z1038" s="976"/>
      <c r="AA1038" s="977"/>
    </row>
    <row r="1039" spans="1:37" ht="25.2" customHeight="1">
      <c r="A1039" s="1030"/>
      <c r="B1039" s="1025"/>
      <c r="C1039" s="1025"/>
      <c r="D1039" s="1025"/>
      <c r="E1039" s="1025"/>
      <c r="F1039" s="1025"/>
      <c r="G1039" s="1025"/>
      <c r="H1039" s="1031"/>
      <c r="I1039" s="972" t="s">
        <v>3922</v>
      </c>
      <c r="J1039" s="973"/>
      <c r="K1039" s="973"/>
      <c r="L1039" s="978"/>
      <c r="M1039" s="979"/>
      <c r="N1039" s="979"/>
      <c r="O1039" s="979"/>
      <c r="P1039" s="980"/>
      <c r="Q1039" s="972" t="s">
        <v>3923</v>
      </c>
      <c r="R1039" s="973"/>
      <c r="S1039" s="974"/>
      <c r="T1039" s="975"/>
      <c r="U1039" s="976"/>
      <c r="V1039" s="976"/>
      <c r="W1039" s="976"/>
      <c r="X1039" s="976"/>
      <c r="Y1039" s="976"/>
      <c r="Z1039" s="976"/>
      <c r="AA1039" s="977"/>
    </row>
    <row r="1040" spans="1:37" ht="25.2" customHeight="1">
      <c r="A1040" s="1023"/>
      <c r="B1040" s="1024"/>
      <c r="C1040" s="1024"/>
      <c r="D1040" s="1024"/>
      <c r="E1040" s="1024"/>
      <c r="F1040" s="1024"/>
      <c r="G1040" s="1024"/>
      <c r="H1040" s="1026"/>
      <c r="I1040" s="972" t="s">
        <v>3924</v>
      </c>
      <c r="J1040" s="973"/>
      <c r="K1040" s="973"/>
      <c r="L1040" s="981"/>
      <c r="M1040" s="981"/>
      <c r="N1040" s="981"/>
      <c r="O1040" s="981"/>
      <c r="P1040" s="981"/>
      <c r="Q1040" s="981"/>
      <c r="R1040" s="981"/>
      <c r="S1040" s="981"/>
      <c r="T1040" s="981"/>
      <c r="U1040" s="981"/>
      <c r="V1040" s="981"/>
      <c r="W1040" s="981"/>
      <c r="X1040" s="981"/>
      <c r="Y1040" s="981"/>
      <c r="Z1040" s="981"/>
      <c r="AA1040" s="981"/>
    </row>
    <row r="1041" spans="1:37" ht="30" customHeight="1">
      <c r="A1041" s="982" t="s">
        <v>3925</v>
      </c>
      <c r="B1041" s="983"/>
      <c r="C1041" s="983"/>
      <c r="D1041" s="983"/>
      <c r="E1041" s="983"/>
      <c r="F1041" s="983"/>
      <c r="G1041" s="983"/>
      <c r="H1041" s="984"/>
      <c r="I1041" s="444"/>
      <c r="J1041" s="445"/>
      <c r="K1041" s="446" t="s">
        <v>388</v>
      </c>
      <c r="L1041" s="447"/>
      <c r="M1041" s="448" t="s">
        <v>112</v>
      </c>
      <c r="N1041" s="449"/>
      <c r="O1041" s="450"/>
      <c r="U1041" s="451"/>
      <c r="V1041" s="451"/>
      <c r="W1041" s="451"/>
      <c r="X1041" s="451"/>
      <c r="Y1041" s="451"/>
      <c r="Z1041" s="451"/>
      <c r="AA1041" s="452"/>
      <c r="AK1041" s="240"/>
    </row>
    <row r="1042" spans="1:37" ht="15" customHeight="1">
      <c r="A1042" s="985"/>
      <c r="B1042" s="986"/>
      <c r="C1042" s="986"/>
      <c r="D1042" s="986"/>
      <c r="E1042" s="986"/>
      <c r="F1042" s="986"/>
      <c r="G1042" s="986"/>
      <c r="H1042" s="987"/>
      <c r="I1042" s="453" t="s">
        <v>3926</v>
      </c>
      <c r="J1042" s="454"/>
      <c r="K1042" s="454"/>
      <c r="L1042" s="454"/>
      <c r="M1042" s="454"/>
      <c r="N1042" s="454"/>
      <c r="O1042" s="454"/>
      <c r="P1042" s="454"/>
      <c r="Q1042" s="454"/>
      <c r="R1042" s="449"/>
      <c r="S1042" s="455"/>
      <c r="T1042" s="456"/>
      <c r="U1042" s="457"/>
      <c r="V1042" s="458"/>
      <c r="W1042" s="459" t="s">
        <v>388</v>
      </c>
      <c r="X1042" s="460"/>
      <c r="Y1042" s="461" t="s">
        <v>112</v>
      </c>
      <c r="Z1042" s="461"/>
      <c r="AA1042" s="462"/>
    </row>
    <row r="1043" spans="1:37" ht="15" customHeight="1">
      <c r="A1043" s="988"/>
      <c r="B1043" s="989"/>
      <c r="C1043" s="989"/>
      <c r="D1043" s="989"/>
      <c r="E1043" s="989"/>
      <c r="F1043" s="989"/>
      <c r="G1043" s="989"/>
      <c r="H1043" s="990"/>
      <c r="I1043" s="463" t="s">
        <v>3927</v>
      </c>
      <c r="J1043" s="464"/>
      <c r="K1043" s="464"/>
      <c r="L1043" s="464"/>
      <c r="M1043" s="464"/>
      <c r="N1043" s="464"/>
      <c r="O1043" s="464"/>
      <c r="P1043" s="464"/>
      <c r="Q1043" s="464"/>
      <c r="R1043" s="465"/>
      <c r="S1043" s="466"/>
      <c r="T1043" s="467"/>
      <c r="U1043" s="468"/>
      <c r="V1043" s="469"/>
      <c r="W1043" s="464" t="s">
        <v>388</v>
      </c>
      <c r="X1043" s="470"/>
      <c r="Y1043" s="466" t="s">
        <v>112</v>
      </c>
      <c r="Z1043" s="466"/>
      <c r="AA1043" s="471"/>
    </row>
    <row r="1044" spans="1:37" ht="18" customHeight="1">
      <c r="A1044" s="991" t="s">
        <v>3928</v>
      </c>
      <c r="B1044" s="992"/>
      <c r="C1044" s="992"/>
      <c r="D1044" s="992"/>
      <c r="E1044" s="992"/>
      <c r="F1044" s="992"/>
      <c r="G1044" s="992"/>
      <c r="H1044" s="993"/>
      <c r="I1044" s="472" t="s">
        <v>3783</v>
      </c>
      <c r="J1044" s="473" t="s">
        <v>3929</v>
      </c>
      <c r="K1044" s="474"/>
      <c r="L1044" s="474"/>
      <c r="M1044" s="474"/>
      <c r="N1044" s="472" t="s">
        <v>3783</v>
      </c>
      <c r="O1044" s="473" t="s">
        <v>3930</v>
      </c>
      <c r="P1044" s="474"/>
      <c r="Q1044" s="474"/>
      <c r="S1044" s="461" t="s">
        <v>3935</v>
      </c>
      <c r="T1044" s="472" t="s">
        <v>3783</v>
      </c>
      <c r="U1044" s="461" t="s">
        <v>3936</v>
      </c>
      <c r="W1044" s="473"/>
      <c r="X1044" s="474"/>
      <c r="Y1044" s="474"/>
      <c r="Z1044" s="474"/>
      <c r="AA1044" s="475"/>
      <c r="AG1044" s="243"/>
    </row>
    <row r="1045" spans="1:37" ht="15" customHeight="1">
      <c r="A1045" s="994" t="s">
        <v>3931</v>
      </c>
      <c r="B1045" s="995"/>
      <c r="C1045" s="995"/>
      <c r="D1045" s="995"/>
      <c r="E1045" s="995"/>
      <c r="F1045" s="995"/>
      <c r="G1045" s="995"/>
      <c r="H1045" s="996"/>
      <c r="I1045" s="1000" t="s">
        <v>3932</v>
      </c>
      <c r="J1045" s="1001"/>
      <c r="K1045" s="1004"/>
      <c r="L1045" s="1005"/>
      <c r="M1045" s="1005"/>
      <c r="N1045" s="1005"/>
      <c r="O1045" s="1005"/>
      <c r="P1045" s="1005"/>
      <c r="Q1045" s="1006"/>
      <c r="R1045" s="1006"/>
      <c r="S1045" s="1006"/>
      <c r="T1045" s="1007"/>
      <c r="U1045" s="1008" t="s">
        <v>3933</v>
      </c>
      <c r="V1045" s="1008"/>
      <c r="W1045" s="1008"/>
      <c r="X1045" s="1008"/>
      <c r="Y1045" s="1008"/>
      <c r="Z1045" s="1008"/>
      <c r="AA1045" s="1009"/>
    </row>
    <row r="1046" spans="1:37" ht="15" customHeight="1">
      <c r="A1046" s="997"/>
      <c r="B1046" s="998"/>
      <c r="C1046" s="998"/>
      <c r="D1046" s="998"/>
      <c r="E1046" s="998"/>
      <c r="F1046" s="998"/>
      <c r="G1046" s="998"/>
      <c r="H1046" s="999"/>
      <c r="I1046" s="1002"/>
      <c r="J1046" s="1003"/>
      <c r="K1046" s="1004"/>
      <c r="L1046" s="1005"/>
      <c r="M1046" s="1005"/>
      <c r="N1046" s="1005"/>
      <c r="O1046" s="1005"/>
      <c r="P1046" s="1005"/>
      <c r="Q1046" s="1006"/>
      <c r="R1046" s="1006"/>
      <c r="S1046" s="1006"/>
      <c r="T1046" s="1007"/>
      <c r="U1046" s="1010"/>
      <c r="V1046" s="1010"/>
      <c r="W1046" s="1010"/>
      <c r="X1046" s="1010"/>
      <c r="Y1046" s="1010"/>
      <c r="Z1046" s="1010"/>
      <c r="AA1046" s="1011"/>
      <c r="AB1046" s="241"/>
      <c r="AC1046" s="241"/>
      <c r="AD1046" s="241"/>
      <c r="AE1046" s="241"/>
      <c r="AF1046" s="241"/>
      <c r="AG1046" s="241"/>
    </row>
    <row r="1047" spans="1:37" ht="15" customHeight="1">
      <c r="A1047" s="994" t="s">
        <v>3934</v>
      </c>
      <c r="B1047" s="995"/>
      <c r="C1047" s="995"/>
      <c r="D1047" s="995"/>
      <c r="E1047" s="995"/>
      <c r="F1047" s="995"/>
      <c r="G1047" s="995"/>
      <c r="H1047" s="996"/>
      <c r="I1047" s="968"/>
      <c r="J1047" s="969"/>
      <c r="K1047" s="1012"/>
      <c r="L1047" s="1012" t="s">
        <v>12</v>
      </c>
      <c r="M1047" s="1012"/>
      <c r="N1047" s="1012" t="s">
        <v>11</v>
      </c>
      <c r="O1047" s="1012"/>
      <c r="P1047" s="1012" t="s">
        <v>227</v>
      </c>
      <c r="R1047" s="476"/>
      <c r="S1047" s="476"/>
      <c r="T1047" s="476"/>
      <c r="U1047" s="476"/>
      <c r="V1047" s="476"/>
      <c r="W1047" s="476"/>
      <c r="X1047" s="476"/>
      <c r="Y1047" s="476"/>
      <c r="Z1047" s="476"/>
      <c r="AA1047" s="477"/>
      <c r="AB1047" s="241"/>
      <c r="AC1047" s="241"/>
      <c r="AD1047" s="241"/>
      <c r="AE1047" s="241"/>
      <c r="AF1047" s="241"/>
      <c r="AG1047" s="241"/>
    </row>
    <row r="1048" spans="1:37" ht="15" customHeight="1">
      <c r="A1048" s="997"/>
      <c r="B1048" s="998"/>
      <c r="C1048" s="998"/>
      <c r="D1048" s="998"/>
      <c r="E1048" s="998"/>
      <c r="F1048" s="998"/>
      <c r="G1048" s="998"/>
      <c r="H1048" s="999"/>
      <c r="I1048" s="970"/>
      <c r="J1048" s="971"/>
      <c r="K1048" s="1013"/>
      <c r="L1048" s="1013"/>
      <c r="M1048" s="1013"/>
      <c r="N1048" s="1013"/>
      <c r="O1048" s="1013"/>
      <c r="P1048" s="1013"/>
      <c r="Q1048" s="481"/>
      <c r="R1048" s="479"/>
      <c r="S1048" s="479"/>
      <c r="T1048" s="479"/>
      <c r="U1048" s="479"/>
      <c r="V1048" s="479"/>
      <c r="W1048" s="479"/>
      <c r="X1048" s="479"/>
      <c r="Y1048" s="479"/>
      <c r="Z1048" s="479"/>
      <c r="AA1048" s="480"/>
      <c r="AB1048" s="241"/>
      <c r="AC1048" s="241"/>
      <c r="AD1048" s="241"/>
      <c r="AE1048" s="241"/>
      <c r="AF1048" s="241"/>
      <c r="AG1048" s="241"/>
    </row>
    <row r="1049" spans="1:37" ht="20.100000000000001" customHeight="1">
      <c r="A1049" s="482"/>
      <c r="B1049" s="482"/>
      <c r="C1049" s="482"/>
      <c r="D1049" s="482"/>
      <c r="E1049" s="482"/>
      <c r="F1049" s="482"/>
      <c r="G1049" s="482"/>
      <c r="H1049" s="482"/>
      <c r="I1049" s="482"/>
      <c r="J1049" s="482"/>
      <c r="K1049" s="482"/>
      <c r="L1049" s="482"/>
      <c r="M1049" s="482"/>
      <c r="N1049" s="482"/>
      <c r="O1049" s="482"/>
      <c r="P1049" s="482"/>
      <c r="Q1049" s="482"/>
      <c r="R1049" s="482"/>
      <c r="S1049" s="482"/>
      <c r="T1049" s="482"/>
      <c r="U1049" s="482"/>
      <c r="V1049" s="482"/>
      <c r="W1049" s="482"/>
      <c r="X1049" s="482"/>
      <c r="Y1049" s="482"/>
      <c r="Z1049" s="482"/>
      <c r="AA1049" s="482"/>
      <c r="AB1049" s="241"/>
      <c r="AC1049" s="241"/>
      <c r="AD1049" s="241"/>
      <c r="AE1049" s="241"/>
      <c r="AF1049" s="241"/>
      <c r="AG1049" s="241"/>
    </row>
    <row r="1050" spans="1:37" ht="18" customHeight="1">
      <c r="B1050" s="437" t="s">
        <v>3937</v>
      </c>
      <c r="C1050" s="243" t="s">
        <v>16092</v>
      </c>
      <c r="E1050" s="243"/>
      <c r="F1050" s="243"/>
      <c r="G1050" s="243"/>
      <c r="H1050" s="243"/>
      <c r="I1050" s="483"/>
      <c r="J1050" s="483"/>
      <c r="K1050" s="483"/>
      <c r="L1050" s="483"/>
      <c r="M1050" s="483"/>
      <c r="N1050" s="483"/>
      <c r="O1050" s="483"/>
      <c r="P1050" s="483"/>
      <c r="Q1050" s="483"/>
      <c r="R1050" s="484"/>
      <c r="S1050" s="483"/>
      <c r="T1050" s="483"/>
      <c r="U1050" s="483"/>
      <c r="V1050" s="483"/>
      <c r="W1050" s="243"/>
      <c r="X1050" s="243"/>
      <c r="Y1050" s="243"/>
      <c r="Z1050" s="243"/>
      <c r="AA1050" s="243"/>
      <c r="AB1050" s="243"/>
      <c r="AE1050" s="244"/>
    </row>
    <row r="1051" spans="1:37" ht="30" customHeight="1">
      <c r="B1051" s="485" t="s">
        <v>3938</v>
      </c>
      <c r="C1051" s="1032" t="s">
        <v>16093</v>
      </c>
      <c r="D1051" s="1032"/>
      <c r="E1051" s="1032"/>
      <c r="F1051" s="1032"/>
      <c r="G1051" s="1032"/>
      <c r="H1051" s="1032"/>
      <c r="I1051" s="1032"/>
      <c r="J1051" s="1032"/>
      <c r="K1051" s="1032"/>
      <c r="L1051" s="1032"/>
      <c r="M1051" s="1032"/>
      <c r="N1051" s="1032"/>
      <c r="O1051" s="1032"/>
      <c r="P1051" s="1032"/>
      <c r="Q1051" s="1032"/>
      <c r="R1051" s="1032"/>
      <c r="S1051" s="1032"/>
      <c r="T1051" s="1032"/>
      <c r="U1051" s="1032"/>
      <c r="V1051" s="1032"/>
      <c r="W1051" s="1032"/>
      <c r="X1051" s="1032"/>
      <c r="Y1051" s="1032"/>
      <c r="Z1051" s="1032"/>
      <c r="AA1051" s="1032"/>
      <c r="AE1051" s="244"/>
    </row>
    <row r="1052" spans="1:37" ht="7.95" customHeight="1">
      <c r="D1052" s="486"/>
      <c r="E1052" s="486"/>
      <c r="F1052" s="486"/>
      <c r="G1052" s="486"/>
      <c r="H1052" s="486"/>
      <c r="I1052" s="486"/>
      <c r="J1052" s="486"/>
      <c r="K1052" s="486"/>
      <c r="L1052" s="486"/>
      <c r="M1052" s="486"/>
      <c r="N1052" s="486"/>
      <c r="O1052" s="486"/>
      <c r="P1052" s="486"/>
      <c r="Q1052" s="486"/>
      <c r="R1052" s="486"/>
      <c r="S1052" s="486"/>
      <c r="T1052" s="486"/>
      <c r="U1052" s="486"/>
      <c r="V1052" s="486"/>
      <c r="W1052" s="486"/>
      <c r="X1052" s="486"/>
      <c r="Y1052" s="486"/>
      <c r="Z1052" s="486"/>
      <c r="AA1052" s="486"/>
    </row>
    <row r="1053" spans="1:37" ht="25.35" customHeight="1">
      <c r="A1053" s="441" t="s">
        <v>3939</v>
      </c>
      <c r="H1053" s="442"/>
      <c r="I1053" s="442"/>
      <c r="V1053" s="442"/>
      <c r="W1053" s="442"/>
      <c r="X1053" s="442"/>
      <c r="Y1053" s="442"/>
      <c r="Z1053" s="442"/>
      <c r="AA1053" s="442"/>
    </row>
    <row r="1054" spans="1:37" ht="12.45" customHeight="1">
      <c r="A1054" s="1014" t="s">
        <v>3917</v>
      </c>
      <c r="B1054" s="1015"/>
      <c r="C1054" s="1015"/>
      <c r="D1054" s="1015"/>
      <c r="E1054" s="1015"/>
      <c r="F1054" s="1015"/>
      <c r="G1054" s="1015"/>
      <c r="H1054" s="1016"/>
      <c r="I1054" s="1017"/>
      <c r="J1054" s="1018"/>
      <c r="K1054" s="1018"/>
      <c r="L1054" s="1018"/>
      <c r="M1054" s="1018"/>
      <c r="N1054" s="1018"/>
      <c r="O1054" s="1018"/>
      <c r="P1054" s="1018"/>
      <c r="Q1054" s="1018"/>
      <c r="R1054" s="1018"/>
      <c r="S1054" s="1018"/>
      <c r="T1054" s="1018"/>
      <c r="U1054" s="1018"/>
      <c r="V1054" s="1018"/>
      <c r="W1054" s="1018"/>
      <c r="X1054" s="1018"/>
      <c r="Y1054" s="1018"/>
      <c r="Z1054" s="1018"/>
      <c r="AA1054" s="1019"/>
    </row>
    <row r="1055" spans="1:37" ht="22.5" customHeight="1">
      <c r="A1055" s="1020" t="s">
        <v>8</v>
      </c>
      <c r="B1055" s="1021"/>
      <c r="C1055" s="1021"/>
      <c r="D1055" s="1021"/>
      <c r="E1055" s="1021"/>
      <c r="F1055" s="1021"/>
      <c r="G1055" s="1021"/>
      <c r="H1055" s="1022"/>
      <c r="I1055" s="1023"/>
      <c r="J1055" s="1024"/>
      <c r="K1055" s="1024"/>
      <c r="L1055" s="1025"/>
      <c r="M1055" s="1025"/>
      <c r="N1055" s="1024"/>
      <c r="O1055" s="1025"/>
      <c r="P1055" s="1025"/>
      <c r="Q1055" s="1024"/>
      <c r="R1055" s="1024"/>
      <c r="S1055" s="1024"/>
      <c r="T1055" s="1024"/>
      <c r="U1055" s="1024"/>
      <c r="V1055" s="1024"/>
      <c r="W1055" s="1024"/>
      <c r="X1055" s="1024"/>
      <c r="Y1055" s="1024"/>
      <c r="Z1055" s="1024"/>
      <c r="AA1055" s="1026"/>
      <c r="AC1055" s="236">
        <v>63</v>
      </c>
    </row>
    <row r="1056" spans="1:37" ht="25.2" customHeight="1">
      <c r="A1056" s="1027" t="s">
        <v>23</v>
      </c>
      <c r="B1056" s="1028"/>
      <c r="C1056" s="1028"/>
      <c r="D1056" s="1028"/>
      <c r="E1056" s="1028"/>
      <c r="F1056" s="1028"/>
      <c r="G1056" s="1028"/>
      <c r="H1056" s="1029"/>
      <c r="I1056" s="972" t="s">
        <v>3918</v>
      </c>
      <c r="J1056" s="973"/>
      <c r="K1056" s="973"/>
      <c r="L1056" s="975"/>
      <c r="M1056" s="977"/>
      <c r="N1056" s="239" t="s">
        <v>3919</v>
      </c>
      <c r="O1056" s="975"/>
      <c r="P1056" s="977"/>
      <c r="Q1056" s="973"/>
      <c r="R1056" s="973"/>
      <c r="S1056" s="973"/>
      <c r="T1056" s="973"/>
      <c r="U1056" s="973"/>
      <c r="V1056" s="973"/>
      <c r="W1056" s="973"/>
      <c r="X1056" s="973"/>
      <c r="Y1056" s="973"/>
      <c r="Z1056" s="973"/>
      <c r="AA1056" s="974"/>
    </row>
    <row r="1057" spans="1:37" ht="25.2" customHeight="1">
      <c r="A1057" s="1030"/>
      <c r="B1057" s="1025"/>
      <c r="C1057" s="1025"/>
      <c r="D1057" s="1025"/>
      <c r="E1057" s="1025"/>
      <c r="F1057" s="1025"/>
      <c r="G1057" s="1025"/>
      <c r="H1057" s="1031"/>
      <c r="I1057" s="972" t="s">
        <v>3920</v>
      </c>
      <c r="J1057" s="973"/>
      <c r="K1057" s="973"/>
      <c r="L1057" s="975"/>
      <c r="M1057" s="976"/>
      <c r="N1057" s="976"/>
      <c r="O1057" s="976"/>
      <c r="P1057" s="977"/>
      <c r="Q1057" s="972" t="s">
        <v>3921</v>
      </c>
      <c r="R1057" s="973"/>
      <c r="S1057" s="974"/>
      <c r="T1057" s="975"/>
      <c r="U1057" s="976"/>
      <c r="V1057" s="976"/>
      <c r="W1057" s="976"/>
      <c r="X1057" s="976"/>
      <c r="Y1057" s="976"/>
      <c r="Z1057" s="976"/>
      <c r="AA1057" s="977"/>
    </row>
    <row r="1058" spans="1:37" ht="25.2" customHeight="1">
      <c r="A1058" s="1030"/>
      <c r="B1058" s="1025"/>
      <c r="C1058" s="1025"/>
      <c r="D1058" s="1025"/>
      <c r="E1058" s="1025"/>
      <c r="F1058" s="1025"/>
      <c r="G1058" s="1025"/>
      <c r="H1058" s="1031"/>
      <c r="I1058" s="972" t="s">
        <v>3922</v>
      </c>
      <c r="J1058" s="973"/>
      <c r="K1058" s="973"/>
      <c r="L1058" s="978"/>
      <c r="M1058" s="979"/>
      <c r="N1058" s="979"/>
      <c r="O1058" s="979"/>
      <c r="P1058" s="980"/>
      <c r="Q1058" s="972" t="s">
        <v>3923</v>
      </c>
      <c r="R1058" s="973"/>
      <c r="S1058" s="974"/>
      <c r="T1058" s="975"/>
      <c r="U1058" s="976"/>
      <c r="V1058" s="976"/>
      <c r="W1058" s="976"/>
      <c r="X1058" s="976"/>
      <c r="Y1058" s="976"/>
      <c r="Z1058" s="976"/>
      <c r="AA1058" s="977"/>
    </row>
    <row r="1059" spans="1:37" ht="25.2" customHeight="1">
      <c r="A1059" s="1023"/>
      <c r="B1059" s="1024"/>
      <c r="C1059" s="1024"/>
      <c r="D1059" s="1024"/>
      <c r="E1059" s="1024"/>
      <c r="F1059" s="1024"/>
      <c r="G1059" s="1024"/>
      <c r="H1059" s="1026"/>
      <c r="I1059" s="972" t="s">
        <v>3924</v>
      </c>
      <c r="J1059" s="973"/>
      <c r="K1059" s="973"/>
      <c r="L1059" s="981"/>
      <c r="M1059" s="981"/>
      <c r="N1059" s="981"/>
      <c r="O1059" s="981"/>
      <c r="P1059" s="981"/>
      <c r="Q1059" s="981"/>
      <c r="R1059" s="981"/>
      <c r="S1059" s="981"/>
      <c r="T1059" s="981"/>
      <c r="U1059" s="981"/>
      <c r="V1059" s="981"/>
      <c r="W1059" s="981"/>
      <c r="X1059" s="981"/>
      <c r="Y1059" s="981"/>
      <c r="Z1059" s="981"/>
      <c r="AA1059" s="981"/>
    </row>
    <row r="1060" spans="1:37" ht="30" customHeight="1">
      <c r="A1060" s="982" t="s">
        <v>3925</v>
      </c>
      <c r="B1060" s="983"/>
      <c r="C1060" s="983"/>
      <c r="D1060" s="983"/>
      <c r="E1060" s="983"/>
      <c r="F1060" s="983"/>
      <c r="G1060" s="983"/>
      <c r="H1060" s="984"/>
      <c r="I1060" s="444"/>
      <c r="J1060" s="445"/>
      <c r="K1060" s="446" t="s">
        <v>388</v>
      </c>
      <c r="L1060" s="447"/>
      <c r="M1060" s="448" t="s">
        <v>112</v>
      </c>
      <c r="N1060" s="449"/>
      <c r="O1060" s="450"/>
      <c r="U1060" s="451"/>
      <c r="V1060" s="451"/>
      <c r="W1060" s="451"/>
      <c r="X1060" s="451"/>
      <c r="Y1060" s="451"/>
      <c r="Z1060" s="451"/>
      <c r="AA1060" s="452"/>
      <c r="AK1060" s="240"/>
    </row>
    <row r="1061" spans="1:37" ht="15" customHeight="1">
      <c r="A1061" s="985"/>
      <c r="B1061" s="986"/>
      <c r="C1061" s="986"/>
      <c r="D1061" s="986"/>
      <c r="E1061" s="986"/>
      <c r="F1061" s="986"/>
      <c r="G1061" s="986"/>
      <c r="H1061" s="987"/>
      <c r="I1061" s="453" t="s">
        <v>3926</v>
      </c>
      <c r="J1061" s="454"/>
      <c r="K1061" s="454"/>
      <c r="L1061" s="454"/>
      <c r="M1061" s="454"/>
      <c r="N1061" s="454"/>
      <c r="O1061" s="454"/>
      <c r="P1061" s="454"/>
      <c r="Q1061" s="454"/>
      <c r="R1061" s="449"/>
      <c r="S1061" s="455"/>
      <c r="T1061" s="456"/>
      <c r="U1061" s="457"/>
      <c r="V1061" s="458"/>
      <c r="W1061" s="459" t="s">
        <v>388</v>
      </c>
      <c r="X1061" s="460"/>
      <c r="Y1061" s="461" t="s">
        <v>112</v>
      </c>
      <c r="Z1061" s="461"/>
      <c r="AA1061" s="462"/>
    </row>
    <row r="1062" spans="1:37" ht="15" customHeight="1">
      <c r="A1062" s="988"/>
      <c r="B1062" s="989"/>
      <c r="C1062" s="989"/>
      <c r="D1062" s="989"/>
      <c r="E1062" s="989"/>
      <c r="F1062" s="989"/>
      <c r="G1062" s="989"/>
      <c r="H1062" s="990"/>
      <c r="I1062" s="463" t="s">
        <v>3927</v>
      </c>
      <c r="J1062" s="464"/>
      <c r="K1062" s="464"/>
      <c r="L1062" s="464"/>
      <c r="M1062" s="464"/>
      <c r="N1062" s="464"/>
      <c r="O1062" s="464"/>
      <c r="P1062" s="464"/>
      <c r="Q1062" s="464"/>
      <c r="R1062" s="465"/>
      <c r="S1062" s="466"/>
      <c r="T1062" s="467"/>
      <c r="U1062" s="468"/>
      <c r="V1062" s="469"/>
      <c r="W1062" s="464" t="s">
        <v>388</v>
      </c>
      <c r="X1062" s="470"/>
      <c r="Y1062" s="466" t="s">
        <v>112</v>
      </c>
      <c r="Z1062" s="466"/>
      <c r="AA1062" s="471"/>
    </row>
    <row r="1063" spans="1:37" ht="18" customHeight="1">
      <c r="A1063" s="991" t="s">
        <v>3928</v>
      </c>
      <c r="B1063" s="992"/>
      <c r="C1063" s="992"/>
      <c r="D1063" s="992"/>
      <c r="E1063" s="992"/>
      <c r="F1063" s="992"/>
      <c r="G1063" s="992"/>
      <c r="H1063" s="993"/>
      <c r="I1063" s="472" t="s">
        <v>3783</v>
      </c>
      <c r="J1063" s="473" t="s">
        <v>3929</v>
      </c>
      <c r="K1063" s="474"/>
      <c r="L1063" s="474"/>
      <c r="M1063" s="474"/>
      <c r="N1063" s="472" t="s">
        <v>3783</v>
      </c>
      <c r="O1063" s="473" t="s">
        <v>3930</v>
      </c>
      <c r="P1063" s="474"/>
      <c r="Q1063" s="474"/>
      <c r="S1063" s="461" t="s">
        <v>3935</v>
      </c>
      <c r="T1063" s="472" t="s">
        <v>3783</v>
      </c>
      <c r="U1063" s="461" t="s">
        <v>3936</v>
      </c>
      <c r="W1063" s="473"/>
      <c r="X1063" s="474"/>
      <c r="Y1063" s="474"/>
      <c r="Z1063" s="474"/>
      <c r="AA1063" s="475"/>
      <c r="AG1063" s="243"/>
    </row>
    <row r="1064" spans="1:37" ht="15" customHeight="1">
      <c r="A1064" s="994" t="s">
        <v>3931</v>
      </c>
      <c r="B1064" s="995"/>
      <c r="C1064" s="995"/>
      <c r="D1064" s="995"/>
      <c r="E1064" s="995"/>
      <c r="F1064" s="995"/>
      <c r="G1064" s="995"/>
      <c r="H1064" s="996"/>
      <c r="I1064" s="1000" t="s">
        <v>3932</v>
      </c>
      <c r="J1064" s="1001"/>
      <c r="K1064" s="1004"/>
      <c r="L1064" s="1005"/>
      <c r="M1064" s="1005"/>
      <c r="N1064" s="1005"/>
      <c r="O1064" s="1005"/>
      <c r="P1064" s="1005"/>
      <c r="Q1064" s="1006"/>
      <c r="R1064" s="1006"/>
      <c r="S1064" s="1006"/>
      <c r="T1064" s="1007"/>
      <c r="U1064" s="1008" t="s">
        <v>3933</v>
      </c>
      <c r="V1064" s="1008"/>
      <c r="W1064" s="1008"/>
      <c r="X1064" s="1008"/>
      <c r="Y1064" s="1008"/>
      <c r="Z1064" s="1008"/>
      <c r="AA1064" s="1009"/>
    </row>
    <row r="1065" spans="1:37" ht="15" customHeight="1">
      <c r="A1065" s="997"/>
      <c r="B1065" s="998"/>
      <c r="C1065" s="998"/>
      <c r="D1065" s="998"/>
      <c r="E1065" s="998"/>
      <c r="F1065" s="998"/>
      <c r="G1065" s="998"/>
      <c r="H1065" s="999"/>
      <c r="I1065" s="1002"/>
      <c r="J1065" s="1003"/>
      <c r="K1065" s="1004"/>
      <c r="L1065" s="1005"/>
      <c r="M1065" s="1005"/>
      <c r="N1065" s="1005"/>
      <c r="O1065" s="1005"/>
      <c r="P1065" s="1005"/>
      <c r="Q1065" s="1006"/>
      <c r="R1065" s="1006"/>
      <c r="S1065" s="1006"/>
      <c r="T1065" s="1007"/>
      <c r="U1065" s="1010"/>
      <c r="V1065" s="1010"/>
      <c r="W1065" s="1010"/>
      <c r="X1065" s="1010"/>
      <c r="Y1065" s="1010"/>
      <c r="Z1065" s="1010"/>
      <c r="AA1065" s="1011"/>
      <c r="AB1065" s="241"/>
      <c r="AC1065" s="241"/>
      <c r="AD1065" s="241"/>
      <c r="AE1065" s="241"/>
      <c r="AF1065" s="241"/>
      <c r="AG1065" s="241"/>
    </row>
    <row r="1066" spans="1:37" ht="15" customHeight="1">
      <c r="A1066" s="994" t="s">
        <v>3934</v>
      </c>
      <c r="B1066" s="995"/>
      <c r="C1066" s="995"/>
      <c r="D1066" s="995"/>
      <c r="E1066" s="995"/>
      <c r="F1066" s="995"/>
      <c r="G1066" s="995"/>
      <c r="H1066" s="996"/>
      <c r="I1066" s="968"/>
      <c r="J1066" s="969"/>
      <c r="K1066" s="1012"/>
      <c r="L1066" s="1012" t="s">
        <v>12</v>
      </c>
      <c r="M1066" s="1012"/>
      <c r="N1066" s="1012" t="s">
        <v>11</v>
      </c>
      <c r="O1066" s="1012"/>
      <c r="P1066" s="1012" t="s">
        <v>227</v>
      </c>
      <c r="R1066" s="476"/>
      <c r="S1066" s="476"/>
      <c r="T1066" s="476"/>
      <c r="U1066" s="476"/>
      <c r="V1066" s="476"/>
      <c r="W1066" s="476"/>
      <c r="X1066" s="476"/>
      <c r="Y1066" s="476"/>
      <c r="Z1066" s="476"/>
      <c r="AA1066" s="477"/>
      <c r="AB1066" s="241"/>
      <c r="AC1066" s="241"/>
      <c r="AD1066" s="241"/>
      <c r="AE1066" s="241"/>
      <c r="AF1066" s="241"/>
      <c r="AG1066" s="241"/>
    </row>
    <row r="1067" spans="1:37" ht="15" customHeight="1">
      <c r="A1067" s="997"/>
      <c r="B1067" s="998"/>
      <c r="C1067" s="998"/>
      <c r="D1067" s="998"/>
      <c r="E1067" s="998"/>
      <c r="F1067" s="998"/>
      <c r="G1067" s="998"/>
      <c r="H1067" s="999"/>
      <c r="I1067" s="970"/>
      <c r="J1067" s="971"/>
      <c r="K1067" s="1013"/>
      <c r="L1067" s="1013"/>
      <c r="M1067" s="1013"/>
      <c r="N1067" s="1013"/>
      <c r="O1067" s="1013"/>
      <c r="P1067" s="1013"/>
      <c r="Q1067" s="481"/>
      <c r="R1067" s="479"/>
      <c r="S1067" s="479"/>
      <c r="T1067" s="479"/>
      <c r="U1067" s="479"/>
      <c r="V1067" s="479"/>
      <c r="W1067" s="479"/>
      <c r="X1067" s="479"/>
      <c r="Y1067" s="479"/>
      <c r="Z1067" s="479"/>
      <c r="AA1067" s="480"/>
      <c r="AB1067" s="241"/>
      <c r="AC1067" s="241"/>
      <c r="AD1067" s="241"/>
      <c r="AE1067" s="241"/>
      <c r="AF1067" s="241"/>
      <c r="AG1067" s="241"/>
    </row>
    <row r="1068" spans="1:37" ht="20.100000000000001" customHeight="1">
      <c r="A1068" s="482"/>
      <c r="B1068" s="482"/>
      <c r="C1068" s="482"/>
      <c r="D1068" s="482"/>
      <c r="E1068" s="482"/>
      <c r="F1068" s="482"/>
      <c r="G1068" s="482"/>
      <c r="H1068" s="482"/>
      <c r="I1068" s="482"/>
      <c r="J1068" s="482"/>
      <c r="K1068" s="482"/>
      <c r="L1068" s="482"/>
      <c r="M1068" s="482"/>
      <c r="N1068" s="482"/>
      <c r="O1068" s="482"/>
      <c r="P1068" s="482"/>
      <c r="Q1068" s="482"/>
      <c r="R1068" s="482"/>
      <c r="S1068" s="482"/>
      <c r="T1068" s="482"/>
      <c r="U1068" s="482"/>
      <c r="V1068" s="482"/>
      <c r="W1068" s="482"/>
      <c r="X1068" s="478"/>
      <c r="Y1068" s="478"/>
      <c r="Z1068" s="478"/>
      <c r="AA1068" s="478"/>
      <c r="AB1068" s="241"/>
      <c r="AC1068" s="241"/>
      <c r="AD1068" s="241"/>
      <c r="AE1068" s="241"/>
      <c r="AF1068" s="241"/>
      <c r="AG1068" s="241"/>
    </row>
    <row r="1069" spans="1:37" ht="12.45" customHeight="1">
      <c r="A1069" s="1014" t="s">
        <v>3917</v>
      </c>
      <c r="B1069" s="1015"/>
      <c r="C1069" s="1015"/>
      <c r="D1069" s="1015"/>
      <c r="E1069" s="1015"/>
      <c r="F1069" s="1015"/>
      <c r="G1069" s="1015"/>
      <c r="H1069" s="1016"/>
      <c r="I1069" s="1017"/>
      <c r="J1069" s="1018"/>
      <c r="K1069" s="1018"/>
      <c r="L1069" s="1018"/>
      <c r="M1069" s="1018"/>
      <c r="N1069" s="1018"/>
      <c r="O1069" s="1018"/>
      <c r="P1069" s="1018"/>
      <c r="Q1069" s="1018"/>
      <c r="R1069" s="1018"/>
      <c r="S1069" s="1018"/>
      <c r="T1069" s="1018"/>
      <c r="U1069" s="1018"/>
      <c r="V1069" s="1018"/>
      <c r="W1069" s="1018"/>
      <c r="X1069" s="1018"/>
      <c r="Y1069" s="1018"/>
      <c r="Z1069" s="1018"/>
      <c r="AA1069" s="1019"/>
    </row>
    <row r="1070" spans="1:37" ht="22.5" customHeight="1">
      <c r="A1070" s="1020" t="s">
        <v>8</v>
      </c>
      <c r="B1070" s="1021"/>
      <c r="C1070" s="1021"/>
      <c r="D1070" s="1021"/>
      <c r="E1070" s="1021"/>
      <c r="F1070" s="1021"/>
      <c r="G1070" s="1021"/>
      <c r="H1070" s="1022"/>
      <c r="I1070" s="1023"/>
      <c r="J1070" s="1024"/>
      <c r="K1070" s="1024"/>
      <c r="L1070" s="1025"/>
      <c r="M1070" s="1025"/>
      <c r="N1070" s="1024"/>
      <c r="O1070" s="1025"/>
      <c r="P1070" s="1025"/>
      <c r="Q1070" s="1024"/>
      <c r="R1070" s="1024"/>
      <c r="S1070" s="1024"/>
      <c r="T1070" s="1024"/>
      <c r="U1070" s="1024"/>
      <c r="V1070" s="1024"/>
      <c r="W1070" s="1024"/>
      <c r="X1070" s="1024"/>
      <c r="Y1070" s="1024"/>
      <c r="Z1070" s="1024"/>
      <c r="AA1070" s="1026"/>
      <c r="AC1070" s="236">
        <v>64</v>
      </c>
    </row>
    <row r="1071" spans="1:37" ht="25.2" customHeight="1">
      <c r="A1071" s="1027" t="s">
        <v>23</v>
      </c>
      <c r="B1071" s="1028"/>
      <c r="C1071" s="1028"/>
      <c r="D1071" s="1028"/>
      <c r="E1071" s="1028"/>
      <c r="F1071" s="1028"/>
      <c r="G1071" s="1028"/>
      <c r="H1071" s="1029"/>
      <c r="I1071" s="972" t="s">
        <v>3918</v>
      </c>
      <c r="J1071" s="973"/>
      <c r="K1071" s="973"/>
      <c r="L1071" s="975"/>
      <c r="M1071" s="977"/>
      <c r="N1071" s="239" t="s">
        <v>3919</v>
      </c>
      <c r="O1071" s="975"/>
      <c r="P1071" s="977"/>
      <c r="Q1071" s="973"/>
      <c r="R1071" s="973"/>
      <c r="S1071" s="973"/>
      <c r="T1071" s="973"/>
      <c r="U1071" s="973"/>
      <c r="V1071" s="973"/>
      <c r="W1071" s="973"/>
      <c r="X1071" s="973"/>
      <c r="Y1071" s="973"/>
      <c r="Z1071" s="973"/>
      <c r="AA1071" s="974"/>
    </row>
    <row r="1072" spans="1:37" ht="25.2" customHeight="1">
      <c r="A1072" s="1030"/>
      <c r="B1072" s="1025"/>
      <c r="C1072" s="1025"/>
      <c r="D1072" s="1025"/>
      <c r="E1072" s="1025"/>
      <c r="F1072" s="1025"/>
      <c r="G1072" s="1025"/>
      <c r="H1072" s="1031"/>
      <c r="I1072" s="972" t="s">
        <v>3920</v>
      </c>
      <c r="J1072" s="973"/>
      <c r="K1072" s="973"/>
      <c r="L1072" s="975"/>
      <c r="M1072" s="976"/>
      <c r="N1072" s="976"/>
      <c r="O1072" s="976"/>
      <c r="P1072" s="977"/>
      <c r="Q1072" s="972" t="s">
        <v>3921</v>
      </c>
      <c r="R1072" s="973"/>
      <c r="S1072" s="974"/>
      <c r="T1072" s="975"/>
      <c r="U1072" s="976"/>
      <c r="V1072" s="976"/>
      <c r="W1072" s="976"/>
      <c r="X1072" s="976"/>
      <c r="Y1072" s="976"/>
      <c r="Z1072" s="976"/>
      <c r="AA1072" s="977"/>
    </row>
    <row r="1073" spans="1:37" ht="25.2" customHeight="1">
      <c r="A1073" s="1030"/>
      <c r="B1073" s="1025"/>
      <c r="C1073" s="1025"/>
      <c r="D1073" s="1025"/>
      <c r="E1073" s="1025"/>
      <c r="F1073" s="1025"/>
      <c r="G1073" s="1025"/>
      <c r="H1073" s="1031"/>
      <c r="I1073" s="972" t="s">
        <v>3922</v>
      </c>
      <c r="J1073" s="973"/>
      <c r="K1073" s="973"/>
      <c r="L1073" s="978"/>
      <c r="M1073" s="979"/>
      <c r="N1073" s="979"/>
      <c r="O1073" s="979"/>
      <c r="P1073" s="980"/>
      <c r="Q1073" s="972" t="s">
        <v>3923</v>
      </c>
      <c r="R1073" s="973"/>
      <c r="S1073" s="974"/>
      <c r="T1073" s="975"/>
      <c r="U1073" s="976"/>
      <c r="V1073" s="976"/>
      <c r="W1073" s="976"/>
      <c r="X1073" s="976"/>
      <c r="Y1073" s="976"/>
      <c r="Z1073" s="976"/>
      <c r="AA1073" s="977"/>
    </row>
    <row r="1074" spans="1:37" ht="25.2" customHeight="1">
      <c r="A1074" s="1023"/>
      <c r="B1074" s="1024"/>
      <c r="C1074" s="1024"/>
      <c r="D1074" s="1024"/>
      <c r="E1074" s="1024"/>
      <c r="F1074" s="1024"/>
      <c r="G1074" s="1024"/>
      <c r="H1074" s="1026"/>
      <c r="I1074" s="972" t="s">
        <v>3924</v>
      </c>
      <c r="J1074" s="973"/>
      <c r="K1074" s="973"/>
      <c r="L1074" s="981"/>
      <c r="M1074" s="981"/>
      <c r="N1074" s="981"/>
      <c r="O1074" s="981"/>
      <c r="P1074" s="981"/>
      <c r="Q1074" s="981"/>
      <c r="R1074" s="981"/>
      <c r="S1074" s="981"/>
      <c r="T1074" s="981"/>
      <c r="U1074" s="981"/>
      <c r="V1074" s="981"/>
      <c r="W1074" s="981"/>
      <c r="X1074" s="981"/>
      <c r="Y1074" s="981"/>
      <c r="Z1074" s="981"/>
      <c r="AA1074" s="981"/>
    </row>
    <row r="1075" spans="1:37" ht="30" customHeight="1">
      <c r="A1075" s="982" t="s">
        <v>3925</v>
      </c>
      <c r="B1075" s="983"/>
      <c r="C1075" s="983"/>
      <c r="D1075" s="983"/>
      <c r="E1075" s="983"/>
      <c r="F1075" s="983"/>
      <c r="G1075" s="983"/>
      <c r="H1075" s="984"/>
      <c r="I1075" s="444"/>
      <c r="J1075" s="445"/>
      <c r="K1075" s="446" t="s">
        <v>388</v>
      </c>
      <c r="L1075" s="447"/>
      <c r="M1075" s="448" t="s">
        <v>112</v>
      </c>
      <c r="N1075" s="449"/>
      <c r="O1075" s="450"/>
      <c r="U1075" s="451"/>
      <c r="V1075" s="451"/>
      <c r="W1075" s="451"/>
      <c r="X1075" s="451"/>
      <c r="Y1075" s="451"/>
      <c r="Z1075" s="451"/>
      <c r="AA1075" s="452"/>
      <c r="AK1075" s="240"/>
    </row>
    <row r="1076" spans="1:37" ht="15" customHeight="1">
      <c r="A1076" s="985"/>
      <c r="B1076" s="986"/>
      <c r="C1076" s="986"/>
      <c r="D1076" s="986"/>
      <c r="E1076" s="986"/>
      <c r="F1076" s="986"/>
      <c r="G1076" s="986"/>
      <c r="H1076" s="987"/>
      <c r="I1076" s="453" t="s">
        <v>3926</v>
      </c>
      <c r="J1076" s="454"/>
      <c r="K1076" s="454"/>
      <c r="L1076" s="454"/>
      <c r="M1076" s="454"/>
      <c r="N1076" s="454"/>
      <c r="O1076" s="454"/>
      <c r="P1076" s="454"/>
      <c r="Q1076" s="454"/>
      <c r="R1076" s="449"/>
      <c r="S1076" s="455"/>
      <c r="T1076" s="456"/>
      <c r="U1076" s="457"/>
      <c r="V1076" s="458"/>
      <c r="W1076" s="459" t="s">
        <v>388</v>
      </c>
      <c r="X1076" s="460"/>
      <c r="Y1076" s="461" t="s">
        <v>112</v>
      </c>
      <c r="Z1076" s="461"/>
      <c r="AA1076" s="462"/>
    </row>
    <row r="1077" spans="1:37" ht="15" customHeight="1">
      <c r="A1077" s="988"/>
      <c r="B1077" s="989"/>
      <c r="C1077" s="989"/>
      <c r="D1077" s="989"/>
      <c r="E1077" s="989"/>
      <c r="F1077" s="989"/>
      <c r="G1077" s="989"/>
      <c r="H1077" s="990"/>
      <c r="I1077" s="463" t="s">
        <v>3927</v>
      </c>
      <c r="J1077" s="464"/>
      <c r="K1077" s="464"/>
      <c r="L1077" s="464"/>
      <c r="M1077" s="464"/>
      <c r="N1077" s="464"/>
      <c r="O1077" s="464"/>
      <c r="P1077" s="464"/>
      <c r="Q1077" s="464"/>
      <c r="R1077" s="465"/>
      <c r="S1077" s="466"/>
      <c r="T1077" s="467"/>
      <c r="U1077" s="468"/>
      <c r="V1077" s="469"/>
      <c r="W1077" s="464" t="s">
        <v>388</v>
      </c>
      <c r="X1077" s="470"/>
      <c r="Y1077" s="466" t="s">
        <v>112</v>
      </c>
      <c r="Z1077" s="466"/>
      <c r="AA1077" s="471"/>
    </row>
    <row r="1078" spans="1:37" ht="18" customHeight="1">
      <c r="A1078" s="991" t="s">
        <v>3928</v>
      </c>
      <c r="B1078" s="992"/>
      <c r="C1078" s="992"/>
      <c r="D1078" s="992"/>
      <c r="E1078" s="992"/>
      <c r="F1078" s="992"/>
      <c r="G1078" s="992"/>
      <c r="H1078" s="993"/>
      <c r="I1078" s="472" t="s">
        <v>3783</v>
      </c>
      <c r="J1078" s="473" t="s">
        <v>3929</v>
      </c>
      <c r="K1078" s="474"/>
      <c r="L1078" s="474"/>
      <c r="M1078" s="474"/>
      <c r="N1078" s="472" t="s">
        <v>3783</v>
      </c>
      <c r="O1078" s="473" t="s">
        <v>3930</v>
      </c>
      <c r="P1078" s="474"/>
      <c r="Q1078" s="474"/>
      <c r="S1078" s="461" t="s">
        <v>3935</v>
      </c>
      <c r="T1078" s="472" t="s">
        <v>3783</v>
      </c>
      <c r="U1078" s="461" t="s">
        <v>3936</v>
      </c>
      <c r="W1078" s="473"/>
      <c r="X1078" s="474"/>
      <c r="Y1078" s="474"/>
      <c r="Z1078" s="474"/>
      <c r="AA1078" s="475"/>
      <c r="AG1078" s="243"/>
    </row>
    <row r="1079" spans="1:37" ht="15" customHeight="1">
      <c r="A1079" s="994" t="s">
        <v>3931</v>
      </c>
      <c r="B1079" s="995"/>
      <c r="C1079" s="995"/>
      <c r="D1079" s="995"/>
      <c r="E1079" s="995"/>
      <c r="F1079" s="995"/>
      <c r="G1079" s="995"/>
      <c r="H1079" s="996"/>
      <c r="I1079" s="1000" t="s">
        <v>3932</v>
      </c>
      <c r="J1079" s="1001"/>
      <c r="K1079" s="1004"/>
      <c r="L1079" s="1005"/>
      <c r="M1079" s="1005"/>
      <c r="N1079" s="1005"/>
      <c r="O1079" s="1005"/>
      <c r="P1079" s="1005"/>
      <c r="Q1079" s="1006"/>
      <c r="R1079" s="1006"/>
      <c r="S1079" s="1006"/>
      <c r="T1079" s="1007"/>
      <c r="U1079" s="1008" t="s">
        <v>3933</v>
      </c>
      <c r="V1079" s="1008"/>
      <c r="W1079" s="1008"/>
      <c r="X1079" s="1008"/>
      <c r="Y1079" s="1008"/>
      <c r="Z1079" s="1008"/>
      <c r="AA1079" s="1009"/>
    </row>
    <row r="1080" spans="1:37" ht="15" customHeight="1">
      <c r="A1080" s="997"/>
      <c r="B1080" s="998"/>
      <c r="C1080" s="998"/>
      <c r="D1080" s="998"/>
      <c r="E1080" s="998"/>
      <c r="F1080" s="998"/>
      <c r="G1080" s="998"/>
      <c r="H1080" s="999"/>
      <c r="I1080" s="1002"/>
      <c r="J1080" s="1003"/>
      <c r="K1080" s="1004"/>
      <c r="L1080" s="1005"/>
      <c r="M1080" s="1005"/>
      <c r="N1080" s="1005"/>
      <c r="O1080" s="1005"/>
      <c r="P1080" s="1005"/>
      <c r="Q1080" s="1006"/>
      <c r="R1080" s="1006"/>
      <c r="S1080" s="1006"/>
      <c r="T1080" s="1007"/>
      <c r="U1080" s="1010"/>
      <c r="V1080" s="1010"/>
      <c r="W1080" s="1010"/>
      <c r="X1080" s="1010"/>
      <c r="Y1080" s="1010"/>
      <c r="Z1080" s="1010"/>
      <c r="AA1080" s="1011"/>
      <c r="AB1080" s="241"/>
      <c r="AC1080" s="241"/>
      <c r="AD1080" s="241"/>
      <c r="AE1080" s="241"/>
      <c r="AF1080" s="241"/>
      <c r="AG1080" s="241"/>
    </row>
    <row r="1081" spans="1:37" ht="15" customHeight="1">
      <c r="A1081" s="994" t="s">
        <v>3934</v>
      </c>
      <c r="B1081" s="995"/>
      <c r="C1081" s="995"/>
      <c r="D1081" s="995"/>
      <c r="E1081" s="995"/>
      <c r="F1081" s="995"/>
      <c r="G1081" s="995"/>
      <c r="H1081" s="996"/>
      <c r="I1081" s="968"/>
      <c r="J1081" s="969"/>
      <c r="K1081" s="1012"/>
      <c r="L1081" s="1012" t="s">
        <v>12</v>
      </c>
      <c r="M1081" s="1012"/>
      <c r="N1081" s="1012" t="s">
        <v>11</v>
      </c>
      <c r="O1081" s="1012"/>
      <c r="P1081" s="1012" t="s">
        <v>227</v>
      </c>
      <c r="R1081" s="476"/>
      <c r="S1081" s="476"/>
      <c r="T1081" s="476"/>
      <c r="U1081" s="476"/>
      <c r="V1081" s="476"/>
      <c r="W1081" s="476"/>
      <c r="X1081" s="476"/>
      <c r="Y1081" s="476"/>
      <c r="Z1081" s="476"/>
      <c r="AA1081" s="477"/>
      <c r="AB1081" s="241"/>
      <c r="AC1081" s="241"/>
      <c r="AD1081" s="241"/>
      <c r="AE1081" s="241"/>
      <c r="AF1081" s="241"/>
      <c r="AG1081" s="241"/>
    </row>
    <row r="1082" spans="1:37" ht="15" customHeight="1">
      <c r="A1082" s="997"/>
      <c r="B1082" s="998"/>
      <c r="C1082" s="998"/>
      <c r="D1082" s="998"/>
      <c r="E1082" s="998"/>
      <c r="F1082" s="998"/>
      <c r="G1082" s="998"/>
      <c r="H1082" s="999"/>
      <c r="I1082" s="970"/>
      <c r="J1082" s="971"/>
      <c r="K1082" s="1013"/>
      <c r="L1082" s="1013"/>
      <c r="M1082" s="1013"/>
      <c r="N1082" s="1013"/>
      <c r="O1082" s="1013"/>
      <c r="P1082" s="1013"/>
      <c r="Q1082" s="481"/>
      <c r="R1082" s="479"/>
      <c r="S1082" s="479"/>
      <c r="T1082" s="479"/>
      <c r="U1082" s="479"/>
      <c r="V1082" s="479"/>
      <c r="W1082" s="479"/>
      <c r="X1082" s="479"/>
      <c r="Y1082" s="479"/>
      <c r="Z1082" s="479"/>
      <c r="AA1082" s="480"/>
      <c r="AB1082" s="241"/>
      <c r="AC1082" s="241"/>
      <c r="AD1082" s="241"/>
      <c r="AE1082" s="241"/>
      <c r="AF1082" s="241"/>
      <c r="AG1082" s="241"/>
    </row>
    <row r="1083" spans="1:37" ht="20.100000000000001" customHeight="1">
      <c r="A1083" s="482"/>
      <c r="B1083" s="482"/>
      <c r="C1083" s="482"/>
      <c r="D1083" s="482"/>
      <c r="E1083" s="482"/>
      <c r="F1083" s="482"/>
      <c r="G1083" s="482"/>
      <c r="H1083" s="482"/>
      <c r="I1083" s="482"/>
      <c r="J1083" s="482"/>
      <c r="K1083" s="482"/>
      <c r="L1083" s="482"/>
      <c r="M1083" s="482"/>
      <c r="N1083" s="482"/>
      <c r="O1083" s="482"/>
      <c r="P1083" s="482"/>
      <c r="Q1083" s="482"/>
      <c r="R1083" s="482"/>
      <c r="S1083" s="482"/>
      <c r="T1083" s="482"/>
      <c r="U1083" s="482"/>
      <c r="V1083" s="482"/>
      <c r="W1083" s="482"/>
      <c r="X1083" s="482"/>
      <c r="Y1083" s="482"/>
      <c r="Z1083" s="482"/>
      <c r="AA1083" s="482"/>
      <c r="AB1083" s="241"/>
      <c r="AC1083" s="241"/>
      <c r="AD1083" s="241"/>
      <c r="AE1083" s="241"/>
      <c r="AF1083" s="241"/>
      <c r="AG1083" s="241"/>
    </row>
    <row r="1084" spans="1:37" ht="18" customHeight="1">
      <c r="B1084" s="437" t="s">
        <v>3937</v>
      </c>
      <c r="C1084" s="243" t="s">
        <v>16092</v>
      </c>
      <c r="E1084" s="243"/>
      <c r="F1084" s="243"/>
      <c r="G1084" s="243"/>
      <c r="H1084" s="243"/>
      <c r="I1084" s="483"/>
      <c r="J1084" s="483"/>
      <c r="K1084" s="483"/>
      <c r="L1084" s="483"/>
      <c r="M1084" s="483"/>
      <c r="N1084" s="483"/>
      <c r="O1084" s="483"/>
      <c r="P1084" s="483"/>
      <c r="Q1084" s="483"/>
      <c r="R1084" s="484"/>
      <c r="S1084" s="483"/>
      <c r="T1084" s="483"/>
      <c r="U1084" s="483"/>
      <c r="V1084" s="483"/>
      <c r="W1084" s="243"/>
      <c r="X1084" s="243"/>
      <c r="Y1084" s="243"/>
      <c r="Z1084" s="243"/>
      <c r="AA1084" s="243"/>
      <c r="AB1084" s="243"/>
      <c r="AE1084" s="244"/>
    </row>
    <row r="1085" spans="1:37" ht="30" customHeight="1">
      <c r="B1085" s="485" t="s">
        <v>3938</v>
      </c>
      <c r="C1085" s="1032" t="s">
        <v>16093</v>
      </c>
      <c r="D1085" s="1032"/>
      <c r="E1085" s="1032"/>
      <c r="F1085" s="1032"/>
      <c r="G1085" s="1032"/>
      <c r="H1085" s="1032"/>
      <c r="I1085" s="1032"/>
      <c r="J1085" s="1032"/>
      <c r="K1085" s="1032"/>
      <c r="L1085" s="1032"/>
      <c r="M1085" s="1032"/>
      <c r="N1085" s="1032"/>
      <c r="O1085" s="1032"/>
      <c r="P1085" s="1032"/>
      <c r="Q1085" s="1032"/>
      <c r="R1085" s="1032"/>
      <c r="S1085" s="1032"/>
      <c r="T1085" s="1032"/>
      <c r="U1085" s="1032"/>
      <c r="V1085" s="1032"/>
      <c r="W1085" s="1032"/>
      <c r="X1085" s="1032"/>
      <c r="Y1085" s="1032"/>
      <c r="Z1085" s="1032"/>
      <c r="AA1085" s="1032"/>
      <c r="AE1085" s="244"/>
    </row>
    <row r="1086" spans="1:37" ht="7.95" customHeight="1">
      <c r="D1086" s="486"/>
      <c r="E1086" s="486"/>
      <c r="F1086" s="486"/>
      <c r="G1086" s="486"/>
      <c r="H1086" s="486"/>
      <c r="I1086" s="486"/>
      <c r="J1086" s="486"/>
      <c r="K1086" s="486"/>
      <c r="L1086" s="486"/>
      <c r="M1086" s="486"/>
      <c r="N1086" s="486"/>
      <c r="O1086" s="486"/>
      <c r="P1086" s="486"/>
      <c r="Q1086" s="486"/>
      <c r="R1086" s="486"/>
      <c r="S1086" s="486"/>
      <c r="T1086" s="486"/>
      <c r="U1086" s="486"/>
      <c r="V1086" s="486"/>
      <c r="W1086" s="486"/>
      <c r="X1086" s="486"/>
      <c r="Y1086" s="486"/>
      <c r="Z1086" s="486"/>
      <c r="AA1086" s="486"/>
    </row>
    <row r="1087" spans="1:37" ht="25.35" customHeight="1">
      <c r="A1087" s="441" t="s">
        <v>3939</v>
      </c>
      <c r="H1087" s="442"/>
      <c r="I1087" s="442"/>
      <c r="V1087" s="442"/>
      <c r="W1087" s="442"/>
      <c r="X1087" s="442"/>
      <c r="Y1087" s="442"/>
      <c r="Z1087" s="442"/>
      <c r="AA1087" s="442"/>
    </row>
    <row r="1088" spans="1:37" ht="12.45" customHeight="1">
      <c r="A1088" s="1014" t="s">
        <v>3917</v>
      </c>
      <c r="B1088" s="1015"/>
      <c r="C1088" s="1015"/>
      <c r="D1088" s="1015"/>
      <c r="E1088" s="1015"/>
      <c r="F1088" s="1015"/>
      <c r="G1088" s="1015"/>
      <c r="H1088" s="1016"/>
      <c r="I1088" s="1017"/>
      <c r="J1088" s="1018"/>
      <c r="K1088" s="1018"/>
      <c r="L1088" s="1018"/>
      <c r="M1088" s="1018"/>
      <c r="N1088" s="1018"/>
      <c r="O1088" s="1018"/>
      <c r="P1088" s="1018"/>
      <c r="Q1088" s="1018"/>
      <c r="R1088" s="1018"/>
      <c r="S1088" s="1018"/>
      <c r="T1088" s="1018"/>
      <c r="U1088" s="1018"/>
      <c r="V1088" s="1018"/>
      <c r="W1088" s="1018"/>
      <c r="X1088" s="1018"/>
      <c r="Y1088" s="1018"/>
      <c r="Z1088" s="1018"/>
      <c r="AA1088" s="1019"/>
    </row>
    <row r="1089" spans="1:37" ht="22.5" customHeight="1">
      <c r="A1089" s="1020" t="s">
        <v>8</v>
      </c>
      <c r="B1089" s="1021"/>
      <c r="C1089" s="1021"/>
      <c r="D1089" s="1021"/>
      <c r="E1089" s="1021"/>
      <c r="F1089" s="1021"/>
      <c r="G1089" s="1021"/>
      <c r="H1089" s="1022"/>
      <c r="I1089" s="1023"/>
      <c r="J1089" s="1024"/>
      <c r="K1089" s="1024"/>
      <c r="L1089" s="1025"/>
      <c r="M1089" s="1025"/>
      <c r="N1089" s="1024"/>
      <c r="O1089" s="1025"/>
      <c r="P1089" s="1025"/>
      <c r="Q1089" s="1024"/>
      <c r="R1089" s="1024"/>
      <c r="S1089" s="1024"/>
      <c r="T1089" s="1024"/>
      <c r="U1089" s="1024"/>
      <c r="V1089" s="1024"/>
      <c r="W1089" s="1024"/>
      <c r="X1089" s="1024"/>
      <c r="Y1089" s="1024"/>
      <c r="Z1089" s="1024"/>
      <c r="AA1089" s="1026"/>
      <c r="AC1089" s="236">
        <v>65</v>
      </c>
    </row>
    <row r="1090" spans="1:37" ht="25.2" customHeight="1">
      <c r="A1090" s="1027" t="s">
        <v>23</v>
      </c>
      <c r="B1090" s="1028"/>
      <c r="C1090" s="1028"/>
      <c r="D1090" s="1028"/>
      <c r="E1090" s="1028"/>
      <c r="F1090" s="1028"/>
      <c r="G1090" s="1028"/>
      <c r="H1090" s="1029"/>
      <c r="I1090" s="972" t="s">
        <v>3918</v>
      </c>
      <c r="J1090" s="973"/>
      <c r="K1090" s="973"/>
      <c r="L1090" s="975"/>
      <c r="M1090" s="977"/>
      <c r="N1090" s="239" t="s">
        <v>3919</v>
      </c>
      <c r="O1090" s="975"/>
      <c r="P1090" s="977"/>
      <c r="Q1090" s="973"/>
      <c r="R1090" s="973"/>
      <c r="S1090" s="973"/>
      <c r="T1090" s="973"/>
      <c r="U1090" s="973"/>
      <c r="V1090" s="973"/>
      <c r="W1090" s="973"/>
      <c r="X1090" s="973"/>
      <c r="Y1090" s="973"/>
      <c r="Z1090" s="973"/>
      <c r="AA1090" s="974"/>
    </row>
    <row r="1091" spans="1:37" ht="25.2" customHeight="1">
      <c r="A1091" s="1030"/>
      <c r="B1091" s="1025"/>
      <c r="C1091" s="1025"/>
      <c r="D1091" s="1025"/>
      <c r="E1091" s="1025"/>
      <c r="F1091" s="1025"/>
      <c r="G1091" s="1025"/>
      <c r="H1091" s="1031"/>
      <c r="I1091" s="972" t="s">
        <v>3920</v>
      </c>
      <c r="J1091" s="973"/>
      <c r="K1091" s="973"/>
      <c r="L1091" s="975"/>
      <c r="M1091" s="976"/>
      <c r="N1091" s="976"/>
      <c r="O1091" s="976"/>
      <c r="P1091" s="977"/>
      <c r="Q1091" s="972" t="s">
        <v>3921</v>
      </c>
      <c r="R1091" s="973"/>
      <c r="S1091" s="974"/>
      <c r="T1091" s="975"/>
      <c r="U1091" s="976"/>
      <c r="V1091" s="976"/>
      <c r="W1091" s="976"/>
      <c r="X1091" s="976"/>
      <c r="Y1091" s="976"/>
      <c r="Z1091" s="976"/>
      <c r="AA1091" s="977"/>
    </row>
    <row r="1092" spans="1:37" ht="25.2" customHeight="1">
      <c r="A1092" s="1030"/>
      <c r="B1092" s="1025"/>
      <c r="C1092" s="1025"/>
      <c r="D1092" s="1025"/>
      <c r="E1092" s="1025"/>
      <c r="F1092" s="1025"/>
      <c r="G1092" s="1025"/>
      <c r="H1092" s="1031"/>
      <c r="I1092" s="972" t="s">
        <v>3922</v>
      </c>
      <c r="J1092" s="973"/>
      <c r="K1092" s="973"/>
      <c r="L1092" s="978"/>
      <c r="M1092" s="979"/>
      <c r="N1092" s="979"/>
      <c r="O1092" s="979"/>
      <c r="P1092" s="980"/>
      <c r="Q1092" s="972" t="s">
        <v>3923</v>
      </c>
      <c r="R1092" s="973"/>
      <c r="S1092" s="974"/>
      <c r="T1092" s="975"/>
      <c r="U1092" s="976"/>
      <c r="V1092" s="976"/>
      <c r="W1092" s="976"/>
      <c r="X1092" s="976"/>
      <c r="Y1092" s="976"/>
      <c r="Z1092" s="976"/>
      <c r="AA1092" s="977"/>
    </row>
    <row r="1093" spans="1:37" ht="25.2" customHeight="1">
      <c r="A1093" s="1023"/>
      <c r="B1093" s="1024"/>
      <c r="C1093" s="1024"/>
      <c r="D1093" s="1024"/>
      <c r="E1093" s="1024"/>
      <c r="F1093" s="1024"/>
      <c r="G1093" s="1024"/>
      <c r="H1093" s="1026"/>
      <c r="I1093" s="972" t="s">
        <v>3924</v>
      </c>
      <c r="J1093" s="973"/>
      <c r="K1093" s="973"/>
      <c r="L1093" s="981"/>
      <c r="M1093" s="981"/>
      <c r="N1093" s="981"/>
      <c r="O1093" s="981"/>
      <c r="P1093" s="981"/>
      <c r="Q1093" s="981"/>
      <c r="R1093" s="981"/>
      <c r="S1093" s="981"/>
      <c r="T1093" s="981"/>
      <c r="U1093" s="981"/>
      <c r="V1093" s="981"/>
      <c r="W1093" s="981"/>
      <c r="X1093" s="981"/>
      <c r="Y1093" s="981"/>
      <c r="Z1093" s="981"/>
      <c r="AA1093" s="981"/>
    </row>
    <row r="1094" spans="1:37" ht="30" customHeight="1">
      <c r="A1094" s="982" t="s">
        <v>3925</v>
      </c>
      <c r="B1094" s="983"/>
      <c r="C1094" s="983"/>
      <c r="D1094" s="983"/>
      <c r="E1094" s="983"/>
      <c r="F1094" s="983"/>
      <c r="G1094" s="983"/>
      <c r="H1094" s="984"/>
      <c r="I1094" s="444"/>
      <c r="J1094" s="445"/>
      <c r="K1094" s="446" t="s">
        <v>388</v>
      </c>
      <c r="L1094" s="447"/>
      <c r="M1094" s="448" t="s">
        <v>112</v>
      </c>
      <c r="N1094" s="449"/>
      <c r="O1094" s="450"/>
      <c r="U1094" s="451"/>
      <c r="V1094" s="451"/>
      <c r="W1094" s="451"/>
      <c r="X1094" s="451"/>
      <c r="Y1094" s="451"/>
      <c r="Z1094" s="451"/>
      <c r="AA1094" s="452"/>
      <c r="AK1094" s="240"/>
    </row>
    <row r="1095" spans="1:37" ht="15" customHeight="1">
      <c r="A1095" s="985"/>
      <c r="B1095" s="986"/>
      <c r="C1095" s="986"/>
      <c r="D1095" s="986"/>
      <c r="E1095" s="986"/>
      <c r="F1095" s="986"/>
      <c r="G1095" s="986"/>
      <c r="H1095" s="987"/>
      <c r="I1095" s="453" t="s">
        <v>3926</v>
      </c>
      <c r="J1095" s="454"/>
      <c r="K1095" s="454"/>
      <c r="L1095" s="454"/>
      <c r="M1095" s="454"/>
      <c r="N1095" s="454"/>
      <c r="O1095" s="454"/>
      <c r="P1095" s="454"/>
      <c r="Q1095" s="454"/>
      <c r="R1095" s="449"/>
      <c r="S1095" s="455"/>
      <c r="T1095" s="456"/>
      <c r="U1095" s="457"/>
      <c r="V1095" s="458"/>
      <c r="W1095" s="459" t="s">
        <v>388</v>
      </c>
      <c r="X1095" s="460"/>
      <c r="Y1095" s="461" t="s">
        <v>112</v>
      </c>
      <c r="Z1095" s="461"/>
      <c r="AA1095" s="462"/>
    </row>
    <row r="1096" spans="1:37" ht="15" customHeight="1">
      <c r="A1096" s="988"/>
      <c r="B1096" s="989"/>
      <c r="C1096" s="989"/>
      <c r="D1096" s="989"/>
      <c r="E1096" s="989"/>
      <c r="F1096" s="989"/>
      <c r="G1096" s="989"/>
      <c r="H1096" s="990"/>
      <c r="I1096" s="463" t="s">
        <v>3927</v>
      </c>
      <c r="J1096" s="464"/>
      <c r="K1096" s="464"/>
      <c r="L1096" s="464"/>
      <c r="M1096" s="464"/>
      <c r="N1096" s="464"/>
      <c r="O1096" s="464"/>
      <c r="P1096" s="464"/>
      <c r="Q1096" s="464"/>
      <c r="R1096" s="465"/>
      <c r="S1096" s="466"/>
      <c r="T1096" s="467"/>
      <c r="U1096" s="468"/>
      <c r="V1096" s="469"/>
      <c r="W1096" s="464" t="s">
        <v>388</v>
      </c>
      <c r="X1096" s="470"/>
      <c r="Y1096" s="466" t="s">
        <v>112</v>
      </c>
      <c r="Z1096" s="466"/>
      <c r="AA1096" s="471"/>
    </row>
    <row r="1097" spans="1:37" ht="18" customHeight="1">
      <c r="A1097" s="991" t="s">
        <v>3928</v>
      </c>
      <c r="B1097" s="992"/>
      <c r="C1097" s="992"/>
      <c r="D1097" s="992"/>
      <c r="E1097" s="992"/>
      <c r="F1097" s="992"/>
      <c r="G1097" s="992"/>
      <c r="H1097" s="993"/>
      <c r="I1097" s="472" t="s">
        <v>3783</v>
      </c>
      <c r="J1097" s="473" t="s">
        <v>3929</v>
      </c>
      <c r="K1097" s="474"/>
      <c r="L1097" s="474"/>
      <c r="M1097" s="474"/>
      <c r="N1097" s="472" t="s">
        <v>3783</v>
      </c>
      <c r="O1097" s="473" t="s">
        <v>3930</v>
      </c>
      <c r="P1097" s="474"/>
      <c r="Q1097" s="474"/>
      <c r="S1097" s="461" t="s">
        <v>3935</v>
      </c>
      <c r="T1097" s="472" t="s">
        <v>3783</v>
      </c>
      <c r="U1097" s="461" t="s">
        <v>3936</v>
      </c>
      <c r="W1097" s="473"/>
      <c r="X1097" s="474"/>
      <c r="Y1097" s="474"/>
      <c r="Z1097" s="474"/>
      <c r="AA1097" s="475"/>
      <c r="AG1097" s="243"/>
    </row>
    <row r="1098" spans="1:37" ht="15" customHeight="1">
      <c r="A1098" s="994" t="s">
        <v>3931</v>
      </c>
      <c r="B1098" s="995"/>
      <c r="C1098" s="995"/>
      <c r="D1098" s="995"/>
      <c r="E1098" s="995"/>
      <c r="F1098" s="995"/>
      <c r="G1098" s="995"/>
      <c r="H1098" s="996"/>
      <c r="I1098" s="1000" t="s">
        <v>3932</v>
      </c>
      <c r="J1098" s="1001"/>
      <c r="K1098" s="1004"/>
      <c r="L1098" s="1005"/>
      <c r="M1098" s="1005"/>
      <c r="N1098" s="1005"/>
      <c r="O1098" s="1005"/>
      <c r="P1098" s="1005"/>
      <c r="Q1098" s="1006"/>
      <c r="R1098" s="1006"/>
      <c r="S1098" s="1006"/>
      <c r="T1098" s="1007"/>
      <c r="U1098" s="1008" t="s">
        <v>3933</v>
      </c>
      <c r="V1098" s="1008"/>
      <c r="W1098" s="1008"/>
      <c r="X1098" s="1008"/>
      <c r="Y1098" s="1008"/>
      <c r="Z1098" s="1008"/>
      <c r="AA1098" s="1009"/>
    </row>
    <row r="1099" spans="1:37" ht="15" customHeight="1">
      <c r="A1099" s="997"/>
      <c r="B1099" s="998"/>
      <c r="C1099" s="998"/>
      <c r="D1099" s="998"/>
      <c r="E1099" s="998"/>
      <c r="F1099" s="998"/>
      <c r="G1099" s="998"/>
      <c r="H1099" s="999"/>
      <c r="I1099" s="1002"/>
      <c r="J1099" s="1003"/>
      <c r="K1099" s="1004"/>
      <c r="L1099" s="1005"/>
      <c r="M1099" s="1005"/>
      <c r="N1099" s="1005"/>
      <c r="O1099" s="1005"/>
      <c r="P1099" s="1005"/>
      <c r="Q1099" s="1006"/>
      <c r="R1099" s="1006"/>
      <c r="S1099" s="1006"/>
      <c r="T1099" s="1007"/>
      <c r="U1099" s="1010"/>
      <c r="V1099" s="1010"/>
      <c r="W1099" s="1010"/>
      <c r="X1099" s="1010"/>
      <c r="Y1099" s="1010"/>
      <c r="Z1099" s="1010"/>
      <c r="AA1099" s="1011"/>
      <c r="AB1099" s="241"/>
      <c r="AC1099" s="241"/>
      <c r="AD1099" s="241"/>
      <c r="AE1099" s="241"/>
      <c r="AF1099" s="241"/>
      <c r="AG1099" s="241"/>
    </row>
    <row r="1100" spans="1:37" ht="15" customHeight="1">
      <c r="A1100" s="994" t="s">
        <v>3934</v>
      </c>
      <c r="B1100" s="995"/>
      <c r="C1100" s="995"/>
      <c r="D1100" s="995"/>
      <c r="E1100" s="995"/>
      <c r="F1100" s="995"/>
      <c r="G1100" s="995"/>
      <c r="H1100" s="996"/>
      <c r="I1100" s="968"/>
      <c r="J1100" s="969"/>
      <c r="K1100" s="1012"/>
      <c r="L1100" s="1012" t="s">
        <v>12</v>
      </c>
      <c r="M1100" s="1012"/>
      <c r="N1100" s="1012" t="s">
        <v>11</v>
      </c>
      <c r="O1100" s="1012"/>
      <c r="P1100" s="1012" t="s">
        <v>227</v>
      </c>
      <c r="R1100" s="476"/>
      <c r="S1100" s="476"/>
      <c r="T1100" s="476"/>
      <c r="U1100" s="476"/>
      <c r="V1100" s="476"/>
      <c r="W1100" s="476"/>
      <c r="X1100" s="476"/>
      <c r="Y1100" s="476"/>
      <c r="Z1100" s="476"/>
      <c r="AA1100" s="477"/>
      <c r="AB1100" s="241"/>
      <c r="AC1100" s="241"/>
      <c r="AD1100" s="241"/>
      <c r="AE1100" s="241"/>
      <c r="AF1100" s="241"/>
      <c r="AG1100" s="241"/>
    </row>
    <row r="1101" spans="1:37" ht="15" customHeight="1">
      <c r="A1101" s="997"/>
      <c r="B1101" s="998"/>
      <c r="C1101" s="998"/>
      <c r="D1101" s="998"/>
      <c r="E1101" s="998"/>
      <c r="F1101" s="998"/>
      <c r="G1101" s="998"/>
      <c r="H1101" s="999"/>
      <c r="I1101" s="970"/>
      <c r="J1101" s="971"/>
      <c r="K1101" s="1013"/>
      <c r="L1101" s="1013"/>
      <c r="M1101" s="1013"/>
      <c r="N1101" s="1013"/>
      <c r="O1101" s="1013"/>
      <c r="P1101" s="1013"/>
      <c r="Q1101" s="481"/>
      <c r="R1101" s="479"/>
      <c r="S1101" s="479"/>
      <c r="T1101" s="479"/>
      <c r="U1101" s="479"/>
      <c r="V1101" s="479"/>
      <c r="W1101" s="479"/>
      <c r="X1101" s="479"/>
      <c r="Y1101" s="479"/>
      <c r="Z1101" s="479"/>
      <c r="AA1101" s="480"/>
      <c r="AB1101" s="241"/>
      <c r="AC1101" s="241"/>
      <c r="AD1101" s="241"/>
      <c r="AE1101" s="241"/>
      <c r="AF1101" s="241"/>
      <c r="AG1101" s="241"/>
    </row>
    <row r="1102" spans="1:37" ht="20.100000000000001" customHeight="1">
      <c r="A1102" s="482"/>
      <c r="B1102" s="482"/>
      <c r="C1102" s="482"/>
      <c r="D1102" s="482"/>
      <c r="E1102" s="482"/>
      <c r="F1102" s="482"/>
      <c r="G1102" s="482"/>
      <c r="H1102" s="482"/>
      <c r="I1102" s="482"/>
      <c r="J1102" s="482"/>
      <c r="K1102" s="482"/>
      <c r="L1102" s="482"/>
      <c r="M1102" s="482"/>
      <c r="N1102" s="482"/>
      <c r="O1102" s="482"/>
      <c r="P1102" s="482"/>
      <c r="Q1102" s="482"/>
      <c r="R1102" s="482"/>
      <c r="S1102" s="482"/>
      <c r="T1102" s="482"/>
      <c r="U1102" s="482"/>
      <c r="V1102" s="482"/>
      <c r="W1102" s="482"/>
      <c r="X1102" s="478"/>
      <c r="Y1102" s="478"/>
      <c r="Z1102" s="478"/>
      <c r="AA1102" s="478"/>
      <c r="AB1102" s="241"/>
      <c r="AC1102" s="241"/>
      <c r="AD1102" s="241"/>
      <c r="AE1102" s="241"/>
      <c r="AF1102" s="241"/>
      <c r="AG1102" s="241"/>
    </row>
    <row r="1103" spans="1:37" ht="12.45" customHeight="1">
      <c r="A1103" s="1014" t="s">
        <v>3917</v>
      </c>
      <c r="B1103" s="1015"/>
      <c r="C1103" s="1015"/>
      <c r="D1103" s="1015"/>
      <c r="E1103" s="1015"/>
      <c r="F1103" s="1015"/>
      <c r="G1103" s="1015"/>
      <c r="H1103" s="1016"/>
      <c r="I1103" s="1017"/>
      <c r="J1103" s="1018"/>
      <c r="K1103" s="1018"/>
      <c r="L1103" s="1018"/>
      <c r="M1103" s="1018"/>
      <c r="N1103" s="1018"/>
      <c r="O1103" s="1018"/>
      <c r="P1103" s="1018"/>
      <c r="Q1103" s="1018"/>
      <c r="R1103" s="1018"/>
      <c r="S1103" s="1018"/>
      <c r="T1103" s="1018"/>
      <c r="U1103" s="1018"/>
      <c r="V1103" s="1018"/>
      <c r="W1103" s="1018"/>
      <c r="X1103" s="1018"/>
      <c r="Y1103" s="1018"/>
      <c r="Z1103" s="1018"/>
      <c r="AA1103" s="1019"/>
    </row>
    <row r="1104" spans="1:37" ht="22.5" customHeight="1">
      <c r="A1104" s="1020" t="s">
        <v>8</v>
      </c>
      <c r="B1104" s="1021"/>
      <c r="C1104" s="1021"/>
      <c r="D1104" s="1021"/>
      <c r="E1104" s="1021"/>
      <c r="F1104" s="1021"/>
      <c r="G1104" s="1021"/>
      <c r="H1104" s="1022"/>
      <c r="I1104" s="1023"/>
      <c r="J1104" s="1024"/>
      <c r="K1104" s="1024"/>
      <c r="L1104" s="1025"/>
      <c r="M1104" s="1025"/>
      <c r="N1104" s="1024"/>
      <c r="O1104" s="1025"/>
      <c r="P1104" s="1025"/>
      <c r="Q1104" s="1024"/>
      <c r="R1104" s="1024"/>
      <c r="S1104" s="1024"/>
      <c r="T1104" s="1024"/>
      <c r="U1104" s="1024"/>
      <c r="V1104" s="1024"/>
      <c r="W1104" s="1024"/>
      <c r="X1104" s="1024"/>
      <c r="Y1104" s="1024"/>
      <c r="Z1104" s="1024"/>
      <c r="AA1104" s="1026"/>
      <c r="AC1104" s="236">
        <v>66</v>
      </c>
    </row>
    <row r="1105" spans="1:37" ht="25.2" customHeight="1">
      <c r="A1105" s="1027" t="s">
        <v>23</v>
      </c>
      <c r="B1105" s="1028"/>
      <c r="C1105" s="1028"/>
      <c r="D1105" s="1028"/>
      <c r="E1105" s="1028"/>
      <c r="F1105" s="1028"/>
      <c r="G1105" s="1028"/>
      <c r="H1105" s="1029"/>
      <c r="I1105" s="972" t="s">
        <v>3918</v>
      </c>
      <c r="J1105" s="973"/>
      <c r="K1105" s="973"/>
      <c r="L1105" s="975"/>
      <c r="M1105" s="977"/>
      <c r="N1105" s="239" t="s">
        <v>3919</v>
      </c>
      <c r="O1105" s="975"/>
      <c r="P1105" s="977"/>
      <c r="Q1105" s="973"/>
      <c r="R1105" s="973"/>
      <c r="S1105" s="973"/>
      <c r="T1105" s="973"/>
      <c r="U1105" s="973"/>
      <c r="V1105" s="973"/>
      <c r="W1105" s="973"/>
      <c r="X1105" s="973"/>
      <c r="Y1105" s="973"/>
      <c r="Z1105" s="973"/>
      <c r="AA1105" s="974"/>
    </row>
    <row r="1106" spans="1:37" ht="25.2" customHeight="1">
      <c r="A1106" s="1030"/>
      <c r="B1106" s="1025"/>
      <c r="C1106" s="1025"/>
      <c r="D1106" s="1025"/>
      <c r="E1106" s="1025"/>
      <c r="F1106" s="1025"/>
      <c r="G1106" s="1025"/>
      <c r="H1106" s="1031"/>
      <c r="I1106" s="972" t="s">
        <v>3920</v>
      </c>
      <c r="J1106" s="973"/>
      <c r="K1106" s="973"/>
      <c r="L1106" s="975"/>
      <c r="M1106" s="976"/>
      <c r="N1106" s="976"/>
      <c r="O1106" s="976"/>
      <c r="P1106" s="977"/>
      <c r="Q1106" s="972" t="s">
        <v>3921</v>
      </c>
      <c r="R1106" s="973"/>
      <c r="S1106" s="974"/>
      <c r="T1106" s="975"/>
      <c r="U1106" s="976"/>
      <c r="V1106" s="976"/>
      <c r="W1106" s="976"/>
      <c r="X1106" s="976"/>
      <c r="Y1106" s="976"/>
      <c r="Z1106" s="976"/>
      <c r="AA1106" s="977"/>
    </row>
    <row r="1107" spans="1:37" ht="25.2" customHeight="1">
      <c r="A1107" s="1030"/>
      <c r="B1107" s="1025"/>
      <c r="C1107" s="1025"/>
      <c r="D1107" s="1025"/>
      <c r="E1107" s="1025"/>
      <c r="F1107" s="1025"/>
      <c r="G1107" s="1025"/>
      <c r="H1107" s="1031"/>
      <c r="I1107" s="972" t="s">
        <v>3922</v>
      </c>
      <c r="J1107" s="973"/>
      <c r="K1107" s="973"/>
      <c r="L1107" s="978"/>
      <c r="M1107" s="979"/>
      <c r="N1107" s="979"/>
      <c r="O1107" s="979"/>
      <c r="P1107" s="980"/>
      <c r="Q1107" s="972" t="s">
        <v>3923</v>
      </c>
      <c r="R1107" s="973"/>
      <c r="S1107" s="974"/>
      <c r="T1107" s="975"/>
      <c r="U1107" s="976"/>
      <c r="V1107" s="976"/>
      <c r="W1107" s="976"/>
      <c r="X1107" s="976"/>
      <c r="Y1107" s="976"/>
      <c r="Z1107" s="976"/>
      <c r="AA1107" s="977"/>
    </row>
    <row r="1108" spans="1:37" ht="25.2" customHeight="1">
      <c r="A1108" s="1023"/>
      <c r="B1108" s="1024"/>
      <c r="C1108" s="1024"/>
      <c r="D1108" s="1024"/>
      <c r="E1108" s="1024"/>
      <c r="F1108" s="1024"/>
      <c r="G1108" s="1024"/>
      <c r="H1108" s="1026"/>
      <c r="I1108" s="972" t="s">
        <v>3924</v>
      </c>
      <c r="J1108" s="973"/>
      <c r="K1108" s="973"/>
      <c r="L1108" s="981"/>
      <c r="M1108" s="981"/>
      <c r="N1108" s="981"/>
      <c r="O1108" s="981"/>
      <c r="P1108" s="981"/>
      <c r="Q1108" s="981"/>
      <c r="R1108" s="981"/>
      <c r="S1108" s="981"/>
      <c r="T1108" s="981"/>
      <c r="U1108" s="981"/>
      <c r="V1108" s="981"/>
      <c r="W1108" s="981"/>
      <c r="X1108" s="981"/>
      <c r="Y1108" s="981"/>
      <c r="Z1108" s="981"/>
      <c r="AA1108" s="981"/>
    </row>
    <row r="1109" spans="1:37" ht="30" customHeight="1">
      <c r="A1109" s="982" t="s">
        <v>3925</v>
      </c>
      <c r="B1109" s="983"/>
      <c r="C1109" s="983"/>
      <c r="D1109" s="983"/>
      <c r="E1109" s="983"/>
      <c r="F1109" s="983"/>
      <c r="G1109" s="983"/>
      <c r="H1109" s="984"/>
      <c r="I1109" s="444"/>
      <c r="J1109" s="445"/>
      <c r="K1109" s="446" t="s">
        <v>388</v>
      </c>
      <c r="L1109" s="447"/>
      <c r="M1109" s="448" t="s">
        <v>112</v>
      </c>
      <c r="N1109" s="449"/>
      <c r="O1109" s="450"/>
      <c r="U1109" s="451"/>
      <c r="V1109" s="451"/>
      <c r="W1109" s="451"/>
      <c r="X1109" s="451"/>
      <c r="Y1109" s="451"/>
      <c r="Z1109" s="451"/>
      <c r="AA1109" s="452"/>
      <c r="AK1109" s="240"/>
    </row>
    <row r="1110" spans="1:37" ht="15" customHeight="1">
      <c r="A1110" s="985"/>
      <c r="B1110" s="986"/>
      <c r="C1110" s="986"/>
      <c r="D1110" s="986"/>
      <c r="E1110" s="986"/>
      <c r="F1110" s="986"/>
      <c r="G1110" s="986"/>
      <c r="H1110" s="987"/>
      <c r="I1110" s="453" t="s">
        <v>3926</v>
      </c>
      <c r="J1110" s="454"/>
      <c r="K1110" s="454"/>
      <c r="L1110" s="454"/>
      <c r="M1110" s="454"/>
      <c r="N1110" s="454"/>
      <c r="O1110" s="454"/>
      <c r="P1110" s="454"/>
      <c r="Q1110" s="454"/>
      <c r="R1110" s="449"/>
      <c r="S1110" s="455"/>
      <c r="T1110" s="456"/>
      <c r="U1110" s="457"/>
      <c r="V1110" s="458"/>
      <c r="W1110" s="459" t="s">
        <v>388</v>
      </c>
      <c r="X1110" s="460"/>
      <c r="Y1110" s="461" t="s">
        <v>112</v>
      </c>
      <c r="Z1110" s="461"/>
      <c r="AA1110" s="462"/>
    </row>
    <row r="1111" spans="1:37" ht="15" customHeight="1">
      <c r="A1111" s="988"/>
      <c r="B1111" s="989"/>
      <c r="C1111" s="989"/>
      <c r="D1111" s="989"/>
      <c r="E1111" s="989"/>
      <c r="F1111" s="989"/>
      <c r="G1111" s="989"/>
      <c r="H1111" s="990"/>
      <c r="I1111" s="463" t="s">
        <v>3927</v>
      </c>
      <c r="J1111" s="464"/>
      <c r="K1111" s="464"/>
      <c r="L1111" s="464"/>
      <c r="M1111" s="464"/>
      <c r="N1111" s="464"/>
      <c r="O1111" s="464"/>
      <c r="P1111" s="464"/>
      <c r="Q1111" s="464"/>
      <c r="R1111" s="465"/>
      <c r="S1111" s="466"/>
      <c r="T1111" s="467"/>
      <c r="U1111" s="468"/>
      <c r="V1111" s="469"/>
      <c r="W1111" s="464" t="s">
        <v>388</v>
      </c>
      <c r="X1111" s="470"/>
      <c r="Y1111" s="466" t="s">
        <v>112</v>
      </c>
      <c r="Z1111" s="466"/>
      <c r="AA1111" s="471"/>
    </row>
    <row r="1112" spans="1:37" ht="18" customHeight="1">
      <c r="A1112" s="991" t="s">
        <v>3928</v>
      </c>
      <c r="B1112" s="992"/>
      <c r="C1112" s="992"/>
      <c r="D1112" s="992"/>
      <c r="E1112" s="992"/>
      <c r="F1112" s="992"/>
      <c r="G1112" s="992"/>
      <c r="H1112" s="993"/>
      <c r="I1112" s="472" t="s">
        <v>3783</v>
      </c>
      <c r="J1112" s="473" t="s">
        <v>3929</v>
      </c>
      <c r="K1112" s="474"/>
      <c r="L1112" s="474"/>
      <c r="M1112" s="474"/>
      <c r="N1112" s="472" t="s">
        <v>3783</v>
      </c>
      <c r="O1112" s="473" t="s">
        <v>3930</v>
      </c>
      <c r="P1112" s="474"/>
      <c r="Q1112" s="474"/>
      <c r="S1112" s="461" t="s">
        <v>3935</v>
      </c>
      <c r="T1112" s="472" t="s">
        <v>3783</v>
      </c>
      <c r="U1112" s="461" t="s">
        <v>3936</v>
      </c>
      <c r="W1112" s="473"/>
      <c r="X1112" s="474"/>
      <c r="Y1112" s="474"/>
      <c r="Z1112" s="474"/>
      <c r="AA1112" s="475"/>
      <c r="AG1112" s="243"/>
    </row>
    <row r="1113" spans="1:37" ht="15" customHeight="1">
      <c r="A1113" s="994" t="s">
        <v>3931</v>
      </c>
      <c r="B1113" s="995"/>
      <c r="C1113" s="995"/>
      <c r="D1113" s="995"/>
      <c r="E1113" s="995"/>
      <c r="F1113" s="995"/>
      <c r="G1113" s="995"/>
      <c r="H1113" s="996"/>
      <c r="I1113" s="1000" t="s">
        <v>3932</v>
      </c>
      <c r="J1113" s="1001"/>
      <c r="K1113" s="1004"/>
      <c r="L1113" s="1005"/>
      <c r="M1113" s="1005"/>
      <c r="N1113" s="1005"/>
      <c r="O1113" s="1005"/>
      <c r="P1113" s="1005"/>
      <c r="Q1113" s="1006"/>
      <c r="R1113" s="1006"/>
      <c r="S1113" s="1006"/>
      <c r="T1113" s="1007"/>
      <c r="U1113" s="1008" t="s">
        <v>3933</v>
      </c>
      <c r="V1113" s="1008"/>
      <c r="W1113" s="1008"/>
      <c r="X1113" s="1008"/>
      <c r="Y1113" s="1008"/>
      <c r="Z1113" s="1008"/>
      <c r="AA1113" s="1009"/>
    </row>
    <row r="1114" spans="1:37" ht="15" customHeight="1">
      <c r="A1114" s="997"/>
      <c r="B1114" s="998"/>
      <c r="C1114" s="998"/>
      <c r="D1114" s="998"/>
      <c r="E1114" s="998"/>
      <c r="F1114" s="998"/>
      <c r="G1114" s="998"/>
      <c r="H1114" s="999"/>
      <c r="I1114" s="1002"/>
      <c r="J1114" s="1003"/>
      <c r="K1114" s="1004"/>
      <c r="L1114" s="1005"/>
      <c r="M1114" s="1005"/>
      <c r="N1114" s="1005"/>
      <c r="O1114" s="1005"/>
      <c r="P1114" s="1005"/>
      <c r="Q1114" s="1006"/>
      <c r="R1114" s="1006"/>
      <c r="S1114" s="1006"/>
      <c r="T1114" s="1007"/>
      <c r="U1114" s="1010"/>
      <c r="V1114" s="1010"/>
      <c r="W1114" s="1010"/>
      <c r="X1114" s="1010"/>
      <c r="Y1114" s="1010"/>
      <c r="Z1114" s="1010"/>
      <c r="AA1114" s="1011"/>
      <c r="AB1114" s="241"/>
      <c r="AC1114" s="241"/>
      <c r="AD1114" s="241"/>
      <c r="AE1114" s="241"/>
      <c r="AF1114" s="241"/>
      <c r="AG1114" s="241"/>
    </row>
    <row r="1115" spans="1:37" ht="15" customHeight="1">
      <c r="A1115" s="994" t="s">
        <v>3934</v>
      </c>
      <c r="B1115" s="995"/>
      <c r="C1115" s="995"/>
      <c r="D1115" s="995"/>
      <c r="E1115" s="995"/>
      <c r="F1115" s="995"/>
      <c r="G1115" s="995"/>
      <c r="H1115" s="996"/>
      <c r="I1115" s="968"/>
      <c r="J1115" s="969"/>
      <c r="K1115" s="1012"/>
      <c r="L1115" s="1012" t="s">
        <v>12</v>
      </c>
      <c r="M1115" s="1012"/>
      <c r="N1115" s="1012" t="s">
        <v>11</v>
      </c>
      <c r="O1115" s="1012"/>
      <c r="P1115" s="1012" t="s">
        <v>227</v>
      </c>
      <c r="R1115" s="476"/>
      <c r="S1115" s="476"/>
      <c r="T1115" s="476"/>
      <c r="U1115" s="476"/>
      <c r="V1115" s="476"/>
      <c r="W1115" s="476"/>
      <c r="X1115" s="476"/>
      <c r="Y1115" s="476"/>
      <c r="Z1115" s="476"/>
      <c r="AA1115" s="477"/>
      <c r="AB1115" s="241"/>
      <c r="AC1115" s="241"/>
      <c r="AD1115" s="241"/>
      <c r="AE1115" s="241"/>
      <c r="AF1115" s="241"/>
      <c r="AG1115" s="241"/>
    </row>
    <row r="1116" spans="1:37" ht="15" customHeight="1">
      <c r="A1116" s="997"/>
      <c r="B1116" s="998"/>
      <c r="C1116" s="998"/>
      <c r="D1116" s="998"/>
      <c r="E1116" s="998"/>
      <c r="F1116" s="998"/>
      <c r="G1116" s="998"/>
      <c r="H1116" s="999"/>
      <c r="I1116" s="970"/>
      <c r="J1116" s="971"/>
      <c r="K1116" s="1013"/>
      <c r="L1116" s="1013"/>
      <c r="M1116" s="1013"/>
      <c r="N1116" s="1013"/>
      <c r="O1116" s="1013"/>
      <c r="P1116" s="1013"/>
      <c r="Q1116" s="481"/>
      <c r="R1116" s="479"/>
      <c r="S1116" s="479"/>
      <c r="T1116" s="479"/>
      <c r="U1116" s="479"/>
      <c r="V1116" s="479"/>
      <c r="W1116" s="479"/>
      <c r="X1116" s="479"/>
      <c r="Y1116" s="479"/>
      <c r="Z1116" s="479"/>
      <c r="AA1116" s="480"/>
      <c r="AB1116" s="241"/>
      <c r="AC1116" s="241"/>
      <c r="AD1116" s="241"/>
      <c r="AE1116" s="241"/>
      <c r="AF1116" s="241"/>
      <c r="AG1116" s="241"/>
    </row>
    <row r="1117" spans="1:37" ht="20.100000000000001" customHeight="1">
      <c r="A1117" s="482"/>
      <c r="B1117" s="482"/>
      <c r="C1117" s="482"/>
      <c r="D1117" s="482"/>
      <c r="E1117" s="482"/>
      <c r="F1117" s="482"/>
      <c r="G1117" s="482"/>
      <c r="H1117" s="482"/>
      <c r="I1117" s="482"/>
      <c r="J1117" s="482"/>
      <c r="K1117" s="482"/>
      <c r="L1117" s="482"/>
      <c r="M1117" s="482"/>
      <c r="N1117" s="482"/>
      <c r="O1117" s="482"/>
      <c r="P1117" s="482"/>
      <c r="Q1117" s="482"/>
      <c r="R1117" s="482"/>
      <c r="S1117" s="482"/>
      <c r="T1117" s="482"/>
      <c r="U1117" s="482"/>
      <c r="V1117" s="482"/>
      <c r="W1117" s="482"/>
      <c r="X1117" s="482"/>
      <c r="Y1117" s="482"/>
      <c r="Z1117" s="482"/>
      <c r="AA1117" s="482"/>
      <c r="AB1117" s="241"/>
      <c r="AC1117" s="241"/>
      <c r="AD1117" s="241"/>
      <c r="AE1117" s="241"/>
      <c r="AF1117" s="241"/>
      <c r="AG1117" s="241"/>
    </row>
    <row r="1118" spans="1:37" ht="18" customHeight="1">
      <c r="B1118" s="437" t="s">
        <v>3937</v>
      </c>
      <c r="C1118" s="243" t="s">
        <v>16092</v>
      </c>
      <c r="E1118" s="243"/>
      <c r="F1118" s="243"/>
      <c r="G1118" s="243"/>
      <c r="H1118" s="243"/>
      <c r="I1118" s="483"/>
      <c r="J1118" s="483"/>
      <c r="K1118" s="483"/>
      <c r="L1118" s="483"/>
      <c r="M1118" s="483"/>
      <c r="N1118" s="483"/>
      <c r="O1118" s="483"/>
      <c r="P1118" s="483"/>
      <c r="Q1118" s="483"/>
      <c r="R1118" s="484"/>
      <c r="S1118" s="483"/>
      <c r="T1118" s="483"/>
      <c r="U1118" s="483"/>
      <c r="V1118" s="483"/>
      <c r="W1118" s="243"/>
      <c r="X1118" s="243"/>
      <c r="Y1118" s="243"/>
      <c r="Z1118" s="243"/>
      <c r="AA1118" s="243"/>
      <c r="AB1118" s="243"/>
      <c r="AE1118" s="244"/>
    </row>
    <row r="1119" spans="1:37" ht="30" customHeight="1">
      <c r="B1119" s="485" t="s">
        <v>3938</v>
      </c>
      <c r="C1119" s="1032" t="s">
        <v>16093</v>
      </c>
      <c r="D1119" s="1032"/>
      <c r="E1119" s="1032"/>
      <c r="F1119" s="1032"/>
      <c r="G1119" s="1032"/>
      <c r="H1119" s="1032"/>
      <c r="I1119" s="1032"/>
      <c r="J1119" s="1032"/>
      <c r="K1119" s="1032"/>
      <c r="L1119" s="1032"/>
      <c r="M1119" s="1032"/>
      <c r="N1119" s="1032"/>
      <c r="O1119" s="1032"/>
      <c r="P1119" s="1032"/>
      <c r="Q1119" s="1032"/>
      <c r="R1119" s="1032"/>
      <c r="S1119" s="1032"/>
      <c r="T1119" s="1032"/>
      <c r="U1119" s="1032"/>
      <c r="V1119" s="1032"/>
      <c r="W1119" s="1032"/>
      <c r="X1119" s="1032"/>
      <c r="Y1119" s="1032"/>
      <c r="Z1119" s="1032"/>
      <c r="AA1119" s="1032"/>
      <c r="AE1119" s="244"/>
    </row>
    <row r="1120" spans="1:37" ht="7.95" customHeight="1">
      <c r="D1120" s="486"/>
      <c r="E1120" s="486"/>
      <c r="F1120" s="486"/>
      <c r="G1120" s="486"/>
      <c r="H1120" s="486"/>
      <c r="I1120" s="486"/>
      <c r="J1120" s="486"/>
      <c r="K1120" s="486"/>
      <c r="L1120" s="486"/>
      <c r="M1120" s="486"/>
      <c r="N1120" s="486"/>
      <c r="O1120" s="486"/>
      <c r="P1120" s="486"/>
      <c r="Q1120" s="486"/>
      <c r="R1120" s="486"/>
      <c r="S1120" s="486"/>
      <c r="T1120" s="486"/>
      <c r="U1120" s="486"/>
      <c r="V1120" s="486"/>
      <c r="W1120" s="486"/>
      <c r="X1120" s="486"/>
      <c r="Y1120" s="486"/>
      <c r="Z1120" s="486"/>
      <c r="AA1120" s="486"/>
    </row>
    <row r="1121" spans="1:37" ht="25.35" customHeight="1">
      <c r="A1121" s="441" t="s">
        <v>3939</v>
      </c>
      <c r="H1121" s="442"/>
      <c r="I1121" s="442"/>
      <c r="V1121" s="442"/>
      <c r="W1121" s="442"/>
      <c r="X1121" s="442"/>
      <c r="Y1121" s="442"/>
      <c r="Z1121" s="442"/>
      <c r="AA1121" s="442"/>
    </row>
    <row r="1122" spans="1:37" ht="12.45" customHeight="1">
      <c r="A1122" s="1014" t="s">
        <v>3917</v>
      </c>
      <c r="B1122" s="1015"/>
      <c r="C1122" s="1015"/>
      <c r="D1122" s="1015"/>
      <c r="E1122" s="1015"/>
      <c r="F1122" s="1015"/>
      <c r="G1122" s="1015"/>
      <c r="H1122" s="1016"/>
      <c r="I1122" s="1017"/>
      <c r="J1122" s="1018"/>
      <c r="K1122" s="1018"/>
      <c r="L1122" s="1018"/>
      <c r="M1122" s="1018"/>
      <c r="N1122" s="1018"/>
      <c r="O1122" s="1018"/>
      <c r="P1122" s="1018"/>
      <c r="Q1122" s="1018"/>
      <c r="R1122" s="1018"/>
      <c r="S1122" s="1018"/>
      <c r="T1122" s="1018"/>
      <c r="U1122" s="1018"/>
      <c r="V1122" s="1018"/>
      <c r="W1122" s="1018"/>
      <c r="X1122" s="1018"/>
      <c r="Y1122" s="1018"/>
      <c r="Z1122" s="1018"/>
      <c r="AA1122" s="1019"/>
    </row>
    <row r="1123" spans="1:37" ht="22.5" customHeight="1">
      <c r="A1123" s="1020" t="s">
        <v>8</v>
      </c>
      <c r="B1123" s="1021"/>
      <c r="C1123" s="1021"/>
      <c r="D1123" s="1021"/>
      <c r="E1123" s="1021"/>
      <c r="F1123" s="1021"/>
      <c r="G1123" s="1021"/>
      <c r="H1123" s="1022"/>
      <c r="I1123" s="1023"/>
      <c r="J1123" s="1024"/>
      <c r="K1123" s="1024"/>
      <c r="L1123" s="1025"/>
      <c r="M1123" s="1025"/>
      <c r="N1123" s="1024"/>
      <c r="O1123" s="1025"/>
      <c r="P1123" s="1025"/>
      <c r="Q1123" s="1024"/>
      <c r="R1123" s="1024"/>
      <c r="S1123" s="1024"/>
      <c r="T1123" s="1024"/>
      <c r="U1123" s="1024"/>
      <c r="V1123" s="1024"/>
      <c r="W1123" s="1024"/>
      <c r="X1123" s="1024"/>
      <c r="Y1123" s="1024"/>
      <c r="Z1123" s="1024"/>
      <c r="AA1123" s="1026"/>
      <c r="AC1123" s="236">
        <v>67</v>
      </c>
    </row>
    <row r="1124" spans="1:37" ht="25.2" customHeight="1">
      <c r="A1124" s="1027" t="s">
        <v>23</v>
      </c>
      <c r="B1124" s="1028"/>
      <c r="C1124" s="1028"/>
      <c r="D1124" s="1028"/>
      <c r="E1124" s="1028"/>
      <c r="F1124" s="1028"/>
      <c r="G1124" s="1028"/>
      <c r="H1124" s="1029"/>
      <c r="I1124" s="972" t="s">
        <v>3918</v>
      </c>
      <c r="J1124" s="973"/>
      <c r="K1124" s="973"/>
      <c r="L1124" s="975"/>
      <c r="M1124" s="977"/>
      <c r="N1124" s="239" t="s">
        <v>3919</v>
      </c>
      <c r="O1124" s="975"/>
      <c r="P1124" s="977"/>
      <c r="Q1124" s="973"/>
      <c r="R1124" s="973"/>
      <c r="S1124" s="973"/>
      <c r="T1124" s="973"/>
      <c r="U1124" s="973"/>
      <c r="V1124" s="973"/>
      <c r="W1124" s="973"/>
      <c r="X1124" s="973"/>
      <c r="Y1124" s="973"/>
      <c r="Z1124" s="973"/>
      <c r="AA1124" s="974"/>
    </row>
    <row r="1125" spans="1:37" ht="25.2" customHeight="1">
      <c r="A1125" s="1030"/>
      <c r="B1125" s="1025"/>
      <c r="C1125" s="1025"/>
      <c r="D1125" s="1025"/>
      <c r="E1125" s="1025"/>
      <c r="F1125" s="1025"/>
      <c r="G1125" s="1025"/>
      <c r="H1125" s="1031"/>
      <c r="I1125" s="972" t="s">
        <v>3920</v>
      </c>
      <c r="J1125" s="973"/>
      <c r="K1125" s="973"/>
      <c r="L1125" s="975"/>
      <c r="M1125" s="976"/>
      <c r="N1125" s="976"/>
      <c r="O1125" s="976"/>
      <c r="P1125" s="977"/>
      <c r="Q1125" s="972" t="s">
        <v>3921</v>
      </c>
      <c r="R1125" s="973"/>
      <c r="S1125" s="974"/>
      <c r="T1125" s="975"/>
      <c r="U1125" s="976"/>
      <c r="V1125" s="976"/>
      <c r="W1125" s="976"/>
      <c r="X1125" s="976"/>
      <c r="Y1125" s="976"/>
      <c r="Z1125" s="976"/>
      <c r="AA1125" s="977"/>
    </row>
    <row r="1126" spans="1:37" ht="25.2" customHeight="1">
      <c r="A1126" s="1030"/>
      <c r="B1126" s="1025"/>
      <c r="C1126" s="1025"/>
      <c r="D1126" s="1025"/>
      <c r="E1126" s="1025"/>
      <c r="F1126" s="1025"/>
      <c r="G1126" s="1025"/>
      <c r="H1126" s="1031"/>
      <c r="I1126" s="972" t="s">
        <v>3922</v>
      </c>
      <c r="J1126" s="973"/>
      <c r="K1126" s="973"/>
      <c r="L1126" s="978"/>
      <c r="M1126" s="979"/>
      <c r="N1126" s="979"/>
      <c r="O1126" s="979"/>
      <c r="P1126" s="980"/>
      <c r="Q1126" s="972" t="s">
        <v>3923</v>
      </c>
      <c r="R1126" s="973"/>
      <c r="S1126" s="974"/>
      <c r="T1126" s="975"/>
      <c r="U1126" s="976"/>
      <c r="V1126" s="976"/>
      <c r="W1126" s="976"/>
      <c r="X1126" s="976"/>
      <c r="Y1126" s="976"/>
      <c r="Z1126" s="976"/>
      <c r="AA1126" s="977"/>
    </row>
    <row r="1127" spans="1:37" ht="25.2" customHeight="1">
      <c r="A1127" s="1023"/>
      <c r="B1127" s="1024"/>
      <c r="C1127" s="1024"/>
      <c r="D1127" s="1024"/>
      <c r="E1127" s="1024"/>
      <c r="F1127" s="1024"/>
      <c r="G1127" s="1024"/>
      <c r="H1127" s="1026"/>
      <c r="I1127" s="972" t="s">
        <v>3924</v>
      </c>
      <c r="J1127" s="973"/>
      <c r="K1127" s="973"/>
      <c r="L1127" s="981"/>
      <c r="M1127" s="981"/>
      <c r="N1127" s="981"/>
      <c r="O1127" s="981"/>
      <c r="P1127" s="981"/>
      <c r="Q1127" s="981"/>
      <c r="R1127" s="981"/>
      <c r="S1127" s="981"/>
      <c r="T1127" s="981"/>
      <c r="U1127" s="981"/>
      <c r="V1127" s="981"/>
      <c r="W1127" s="981"/>
      <c r="X1127" s="981"/>
      <c r="Y1127" s="981"/>
      <c r="Z1127" s="981"/>
      <c r="AA1127" s="981"/>
    </row>
    <row r="1128" spans="1:37" ht="30" customHeight="1">
      <c r="A1128" s="982" t="s">
        <v>3925</v>
      </c>
      <c r="B1128" s="983"/>
      <c r="C1128" s="983"/>
      <c r="D1128" s="983"/>
      <c r="E1128" s="983"/>
      <c r="F1128" s="983"/>
      <c r="G1128" s="983"/>
      <c r="H1128" s="984"/>
      <c r="I1128" s="444"/>
      <c r="J1128" s="445"/>
      <c r="K1128" s="446" t="s">
        <v>388</v>
      </c>
      <c r="L1128" s="447"/>
      <c r="M1128" s="448" t="s">
        <v>112</v>
      </c>
      <c r="N1128" s="449"/>
      <c r="O1128" s="450"/>
      <c r="U1128" s="451"/>
      <c r="V1128" s="451"/>
      <c r="W1128" s="451"/>
      <c r="X1128" s="451"/>
      <c r="Y1128" s="451"/>
      <c r="Z1128" s="451"/>
      <c r="AA1128" s="452"/>
      <c r="AK1128" s="240"/>
    </row>
    <row r="1129" spans="1:37" ht="15" customHeight="1">
      <c r="A1129" s="985"/>
      <c r="B1129" s="986"/>
      <c r="C1129" s="986"/>
      <c r="D1129" s="986"/>
      <c r="E1129" s="986"/>
      <c r="F1129" s="986"/>
      <c r="G1129" s="986"/>
      <c r="H1129" s="987"/>
      <c r="I1129" s="453" t="s">
        <v>3926</v>
      </c>
      <c r="J1129" s="454"/>
      <c r="K1129" s="454"/>
      <c r="L1129" s="454"/>
      <c r="M1129" s="454"/>
      <c r="N1129" s="454"/>
      <c r="O1129" s="454"/>
      <c r="P1129" s="454"/>
      <c r="Q1129" s="454"/>
      <c r="R1129" s="449"/>
      <c r="S1129" s="455"/>
      <c r="T1129" s="456"/>
      <c r="U1129" s="457"/>
      <c r="V1129" s="458"/>
      <c r="W1129" s="459" t="s">
        <v>388</v>
      </c>
      <c r="X1129" s="460"/>
      <c r="Y1129" s="461" t="s">
        <v>112</v>
      </c>
      <c r="Z1129" s="461"/>
      <c r="AA1129" s="462"/>
    </row>
    <row r="1130" spans="1:37" ht="15" customHeight="1">
      <c r="A1130" s="988"/>
      <c r="B1130" s="989"/>
      <c r="C1130" s="989"/>
      <c r="D1130" s="989"/>
      <c r="E1130" s="989"/>
      <c r="F1130" s="989"/>
      <c r="G1130" s="989"/>
      <c r="H1130" s="990"/>
      <c r="I1130" s="463" t="s">
        <v>3927</v>
      </c>
      <c r="J1130" s="464"/>
      <c r="K1130" s="464"/>
      <c r="L1130" s="464"/>
      <c r="M1130" s="464"/>
      <c r="N1130" s="464"/>
      <c r="O1130" s="464"/>
      <c r="P1130" s="464"/>
      <c r="Q1130" s="464"/>
      <c r="R1130" s="465"/>
      <c r="S1130" s="466"/>
      <c r="T1130" s="467"/>
      <c r="U1130" s="468"/>
      <c r="V1130" s="469"/>
      <c r="W1130" s="464" t="s">
        <v>388</v>
      </c>
      <c r="X1130" s="470"/>
      <c r="Y1130" s="466" t="s">
        <v>112</v>
      </c>
      <c r="Z1130" s="466"/>
      <c r="AA1130" s="471"/>
    </row>
    <row r="1131" spans="1:37" ht="18" customHeight="1">
      <c r="A1131" s="991" t="s">
        <v>3928</v>
      </c>
      <c r="B1131" s="992"/>
      <c r="C1131" s="992"/>
      <c r="D1131" s="992"/>
      <c r="E1131" s="992"/>
      <c r="F1131" s="992"/>
      <c r="G1131" s="992"/>
      <c r="H1131" s="993"/>
      <c r="I1131" s="472" t="s">
        <v>3783</v>
      </c>
      <c r="J1131" s="473" t="s">
        <v>3929</v>
      </c>
      <c r="K1131" s="474"/>
      <c r="L1131" s="474"/>
      <c r="M1131" s="474"/>
      <c r="N1131" s="472" t="s">
        <v>3783</v>
      </c>
      <c r="O1131" s="473" t="s">
        <v>3930</v>
      </c>
      <c r="P1131" s="474"/>
      <c r="Q1131" s="474"/>
      <c r="S1131" s="461" t="s">
        <v>3935</v>
      </c>
      <c r="T1131" s="472" t="s">
        <v>3783</v>
      </c>
      <c r="U1131" s="461" t="s">
        <v>3936</v>
      </c>
      <c r="W1131" s="473"/>
      <c r="X1131" s="474"/>
      <c r="Y1131" s="474"/>
      <c r="Z1131" s="474"/>
      <c r="AA1131" s="475"/>
      <c r="AG1131" s="243"/>
    </row>
    <row r="1132" spans="1:37" ht="15" customHeight="1">
      <c r="A1132" s="994" t="s">
        <v>3931</v>
      </c>
      <c r="B1132" s="995"/>
      <c r="C1132" s="995"/>
      <c r="D1132" s="995"/>
      <c r="E1132" s="995"/>
      <c r="F1132" s="995"/>
      <c r="G1132" s="995"/>
      <c r="H1132" s="996"/>
      <c r="I1132" s="1000" t="s">
        <v>3932</v>
      </c>
      <c r="J1132" s="1001"/>
      <c r="K1132" s="1004"/>
      <c r="L1132" s="1005"/>
      <c r="M1132" s="1005"/>
      <c r="N1132" s="1005"/>
      <c r="O1132" s="1005"/>
      <c r="P1132" s="1005"/>
      <c r="Q1132" s="1006"/>
      <c r="R1132" s="1006"/>
      <c r="S1132" s="1006"/>
      <c r="T1132" s="1007"/>
      <c r="U1132" s="1008" t="s">
        <v>3933</v>
      </c>
      <c r="V1132" s="1008"/>
      <c r="W1132" s="1008"/>
      <c r="X1132" s="1008"/>
      <c r="Y1132" s="1008"/>
      <c r="Z1132" s="1008"/>
      <c r="AA1132" s="1009"/>
    </row>
    <row r="1133" spans="1:37" ht="15" customHeight="1">
      <c r="A1133" s="997"/>
      <c r="B1133" s="998"/>
      <c r="C1133" s="998"/>
      <c r="D1133" s="998"/>
      <c r="E1133" s="998"/>
      <c r="F1133" s="998"/>
      <c r="G1133" s="998"/>
      <c r="H1133" s="999"/>
      <c r="I1133" s="1002"/>
      <c r="J1133" s="1003"/>
      <c r="K1133" s="1004"/>
      <c r="L1133" s="1005"/>
      <c r="M1133" s="1005"/>
      <c r="N1133" s="1005"/>
      <c r="O1133" s="1005"/>
      <c r="P1133" s="1005"/>
      <c r="Q1133" s="1006"/>
      <c r="R1133" s="1006"/>
      <c r="S1133" s="1006"/>
      <c r="T1133" s="1007"/>
      <c r="U1133" s="1010"/>
      <c r="V1133" s="1010"/>
      <c r="W1133" s="1010"/>
      <c r="X1133" s="1010"/>
      <c r="Y1133" s="1010"/>
      <c r="Z1133" s="1010"/>
      <c r="AA1133" s="1011"/>
      <c r="AB1133" s="241"/>
      <c r="AC1133" s="241"/>
      <c r="AD1133" s="241"/>
      <c r="AE1133" s="241"/>
      <c r="AF1133" s="241"/>
      <c r="AG1133" s="241"/>
    </row>
    <row r="1134" spans="1:37" ht="15" customHeight="1">
      <c r="A1134" s="994" t="s">
        <v>3934</v>
      </c>
      <c r="B1134" s="995"/>
      <c r="C1134" s="995"/>
      <c r="D1134" s="995"/>
      <c r="E1134" s="995"/>
      <c r="F1134" s="995"/>
      <c r="G1134" s="995"/>
      <c r="H1134" s="996"/>
      <c r="I1134" s="968"/>
      <c r="J1134" s="969"/>
      <c r="K1134" s="1012"/>
      <c r="L1134" s="1012" t="s">
        <v>12</v>
      </c>
      <c r="M1134" s="1012"/>
      <c r="N1134" s="1012" t="s">
        <v>11</v>
      </c>
      <c r="O1134" s="1012"/>
      <c r="P1134" s="1012" t="s">
        <v>227</v>
      </c>
      <c r="R1134" s="476"/>
      <c r="S1134" s="476"/>
      <c r="T1134" s="476"/>
      <c r="U1134" s="476"/>
      <c r="V1134" s="476"/>
      <c r="W1134" s="476"/>
      <c r="X1134" s="476"/>
      <c r="Y1134" s="476"/>
      <c r="Z1134" s="476"/>
      <c r="AA1134" s="477"/>
      <c r="AB1134" s="241"/>
      <c r="AC1134" s="241"/>
      <c r="AD1134" s="241"/>
      <c r="AE1134" s="241"/>
      <c r="AF1134" s="241"/>
      <c r="AG1134" s="241"/>
    </row>
    <row r="1135" spans="1:37" ht="15" customHeight="1">
      <c r="A1135" s="997"/>
      <c r="B1135" s="998"/>
      <c r="C1135" s="998"/>
      <c r="D1135" s="998"/>
      <c r="E1135" s="998"/>
      <c r="F1135" s="998"/>
      <c r="G1135" s="998"/>
      <c r="H1135" s="999"/>
      <c r="I1135" s="970"/>
      <c r="J1135" s="971"/>
      <c r="K1135" s="1013"/>
      <c r="L1135" s="1013"/>
      <c r="M1135" s="1013"/>
      <c r="N1135" s="1013"/>
      <c r="O1135" s="1013"/>
      <c r="P1135" s="1013"/>
      <c r="Q1135" s="481"/>
      <c r="R1135" s="479"/>
      <c r="S1135" s="479"/>
      <c r="T1135" s="479"/>
      <c r="U1135" s="479"/>
      <c r="V1135" s="479"/>
      <c r="W1135" s="479"/>
      <c r="X1135" s="479"/>
      <c r="Y1135" s="479"/>
      <c r="Z1135" s="479"/>
      <c r="AA1135" s="480"/>
      <c r="AB1135" s="241"/>
      <c r="AC1135" s="241"/>
      <c r="AD1135" s="241"/>
      <c r="AE1135" s="241"/>
      <c r="AF1135" s="241"/>
      <c r="AG1135" s="241"/>
    </row>
    <row r="1136" spans="1:37" ht="20.100000000000001" customHeight="1">
      <c r="A1136" s="482"/>
      <c r="B1136" s="482"/>
      <c r="C1136" s="482"/>
      <c r="D1136" s="482"/>
      <c r="E1136" s="482"/>
      <c r="F1136" s="482"/>
      <c r="G1136" s="482"/>
      <c r="H1136" s="482"/>
      <c r="I1136" s="482"/>
      <c r="J1136" s="482"/>
      <c r="K1136" s="482"/>
      <c r="L1136" s="482"/>
      <c r="M1136" s="482"/>
      <c r="N1136" s="482"/>
      <c r="O1136" s="482"/>
      <c r="P1136" s="482"/>
      <c r="Q1136" s="482"/>
      <c r="R1136" s="482"/>
      <c r="S1136" s="482"/>
      <c r="T1136" s="482"/>
      <c r="U1136" s="482"/>
      <c r="V1136" s="482"/>
      <c r="W1136" s="482"/>
      <c r="X1136" s="478"/>
      <c r="Y1136" s="478"/>
      <c r="Z1136" s="478"/>
      <c r="AA1136" s="478"/>
      <c r="AB1136" s="241"/>
      <c r="AC1136" s="241"/>
      <c r="AD1136" s="241"/>
      <c r="AE1136" s="241"/>
      <c r="AF1136" s="241"/>
      <c r="AG1136" s="241"/>
    </row>
    <row r="1137" spans="1:37" ht="12.45" customHeight="1">
      <c r="A1137" s="1014" t="s">
        <v>3917</v>
      </c>
      <c r="B1137" s="1015"/>
      <c r="C1137" s="1015"/>
      <c r="D1137" s="1015"/>
      <c r="E1137" s="1015"/>
      <c r="F1137" s="1015"/>
      <c r="G1137" s="1015"/>
      <c r="H1137" s="1016"/>
      <c r="I1137" s="1017"/>
      <c r="J1137" s="1018"/>
      <c r="K1137" s="1018"/>
      <c r="L1137" s="1018"/>
      <c r="M1137" s="1018"/>
      <c r="N1137" s="1018"/>
      <c r="O1137" s="1018"/>
      <c r="P1137" s="1018"/>
      <c r="Q1137" s="1018"/>
      <c r="R1137" s="1018"/>
      <c r="S1137" s="1018"/>
      <c r="T1137" s="1018"/>
      <c r="U1137" s="1018"/>
      <c r="V1137" s="1018"/>
      <c r="W1137" s="1018"/>
      <c r="X1137" s="1018"/>
      <c r="Y1137" s="1018"/>
      <c r="Z1137" s="1018"/>
      <c r="AA1137" s="1019"/>
    </row>
    <row r="1138" spans="1:37" ht="22.5" customHeight="1">
      <c r="A1138" s="1020" t="s">
        <v>8</v>
      </c>
      <c r="B1138" s="1021"/>
      <c r="C1138" s="1021"/>
      <c r="D1138" s="1021"/>
      <c r="E1138" s="1021"/>
      <c r="F1138" s="1021"/>
      <c r="G1138" s="1021"/>
      <c r="H1138" s="1022"/>
      <c r="I1138" s="1023"/>
      <c r="J1138" s="1024"/>
      <c r="K1138" s="1024"/>
      <c r="L1138" s="1025"/>
      <c r="M1138" s="1025"/>
      <c r="N1138" s="1024"/>
      <c r="O1138" s="1025"/>
      <c r="P1138" s="1025"/>
      <c r="Q1138" s="1024"/>
      <c r="R1138" s="1024"/>
      <c r="S1138" s="1024"/>
      <c r="T1138" s="1024"/>
      <c r="U1138" s="1024"/>
      <c r="V1138" s="1024"/>
      <c r="W1138" s="1024"/>
      <c r="X1138" s="1024"/>
      <c r="Y1138" s="1024"/>
      <c r="Z1138" s="1024"/>
      <c r="AA1138" s="1026"/>
      <c r="AC1138" s="236">
        <v>68</v>
      </c>
    </row>
    <row r="1139" spans="1:37" ht="25.2" customHeight="1">
      <c r="A1139" s="1027" t="s">
        <v>23</v>
      </c>
      <c r="B1139" s="1028"/>
      <c r="C1139" s="1028"/>
      <c r="D1139" s="1028"/>
      <c r="E1139" s="1028"/>
      <c r="F1139" s="1028"/>
      <c r="G1139" s="1028"/>
      <c r="H1139" s="1029"/>
      <c r="I1139" s="972" t="s">
        <v>3918</v>
      </c>
      <c r="J1139" s="973"/>
      <c r="K1139" s="973"/>
      <c r="L1139" s="975"/>
      <c r="M1139" s="977"/>
      <c r="N1139" s="239" t="s">
        <v>3919</v>
      </c>
      <c r="O1139" s="975"/>
      <c r="P1139" s="977"/>
      <c r="Q1139" s="973"/>
      <c r="R1139" s="973"/>
      <c r="S1139" s="973"/>
      <c r="T1139" s="973"/>
      <c r="U1139" s="973"/>
      <c r="V1139" s="973"/>
      <c r="W1139" s="973"/>
      <c r="X1139" s="973"/>
      <c r="Y1139" s="973"/>
      <c r="Z1139" s="973"/>
      <c r="AA1139" s="974"/>
    </row>
    <row r="1140" spans="1:37" ht="25.2" customHeight="1">
      <c r="A1140" s="1030"/>
      <c r="B1140" s="1025"/>
      <c r="C1140" s="1025"/>
      <c r="D1140" s="1025"/>
      <c r="E1140" s="1025"/>
      <c r="F1140" s="1025"/>
      <c r="G1140" s="1025"/>
      <c r="H1140" s="1031"/>
      <c r="I1140" s="972" t="s">
        <v>3920</v>
      </c>
      <c r="J1140" s="973"/>
      <c r="K1140" s="973"/>
      <c r="L1140" s="975"/>
      <c r="M1140" s="976"/>
      <c r="N1140" s="976"/>
      <c r="O1140" s="976"/>
      <c r="P1140" s="977"/>
      <c r="Q1140" s="972" t="s">
        <v>3921</v>
      </c>
      <c r="R1140" s="973"/>
      <c r="S1140" s="974"/>
      <c r="T1140" s="975"/>
      <c r="U1140" s="976"/>
      <c r="V1140" s="976"/>
      <c r="W1140" s="976"/>
      <c r="X1140" s="976"/>
      <c r="Y1140" s="976"/>
      <c r="Z1140" s="976"/>
      <c r="AA1140" s="977"/>
    </row>
    <row r="1141" spans="1:37" ht="25.2" customHeight="1">
      <c r="A1141" s="1030"/>
      <c r="B1141" s="1025"/>
      <c r="C1141" s="1025"/>
      <c r="D1141" s="1025"/>
      <c r="E1141" s="1025"/>
      <c r="F1141" s="1025"/>
      <c r="G1141" s="1025"/>
      <c r="H1141" s="1031"/>
      <c r="I1141" s="972" t="s">
        <v>3922</v>
      </c>
      <c r="J1141" s="973"/>
      <c r="K1141" s="973"/>
      <c r="L1141" s="978"/>
      <c r="M1141" s="979"/>
      <c r="N1141" s="979"/>
      <c r="O1141" s="979"/>
      <c r="P1141" s="980"/>
      <c r="Q1141" s="972" t="s">
        <v>3923</v>
      </c>
      <c r="R1141" s="973"/>
      <c r="S1141" s="974"/>
      <c r="T1141" s="975"/>
      <c r="U1141" s="976"/>
      <c r="V1141" s="976"/>
      <c r="W1141" s="976"/>
      <c r="X1141" s="976"/>
      <c r="Y1141" s="976"/>
      <c r="Z1141" s="976"/>
      <c r="AA1141" s="977"/>
    </row>
    <row r="1142" spans="1:37" ht="25.2" customHeight="1">
      <c r="A1142" s="1023"/>
      <c r="B1142" s="1024"/>
      <c r="C1142" s="1024"/>
      <c r="D1142" s="1024"/>
      <c r="E1142" s="1024"/>
      <c r="F1142" s="1024"/>
      <c r="G1142" s="1024"/>
      <c r="H1142" s="1026"/>
      <c r="I1142" s="972" t="s">
        <v>3924</v>
      </c>
      <c r="J1142" s="973"/>
      <c r="K1142" s="973"/>
      <c r="L1142" s="981"/>
      <c r="M1142" s="981"/>
      <c r="N1142" s="981"/>
      <c r="O1142" s="981"/>
      <c r="P1142" s="981"/>
      <c r="Q1142" s="981"/>
      <c r="R1142" s="981"/>
      <c r="S1142" s="981"/>
      <c r="T1142" s="981"/>
      <c r="U1142" s="981"/>
      <c r="V1142" s="981"/>
      <c r="W1142" s="981"/>
      <c r="X1142" s="981"/>
      <c r="Y1142" s="981"/>
      <c r="Z1142" s="981"/>
      <c r="AA1142" s="981"/>
    </row>
    <row r="1143" spans="1:37" ht="30" customHeight="1">
      <c r="A1143" s="982" t="s">
        <v>3925</v>
      </c>
      <c r="B1143" s="983"/>
      <c r="C1143" s="983"/>
      <c r="D1143" s="983"/>
      <c r="E1143" s="983"/>
      <c r="F1143" s="983"/>
      <c r="G1143" s="983"/>
      <c r="H1143" s="984"/>
      <c r="I1143" s="444"/>
      <c r="J1143" s="445"/>
      <c r="K1143" s="446" t="s">
        <v>388</v>
      </c>
      <c r="L1143" s="447"/>
      <c r="M1143" s="448" t="s">
        <v>112</v>
      </c>
      <c r="N1143" s="449"/>
      <c r="O1143" s="450"/>
      <c r="U1143" s="451"/>
      <c r="V1143" s="451"/>
      <c r="W1143" s="451"/>
      <c r="X1143" s="451"/>
      <c r="Y1143" s="451"/>
      <c r="Z1143" s="451"/>
      <c r="AA1143" s="452"/>
      <c r="AK1143" s="240"/>
    </row>
    <row r="1144" spans="1:37" ht="15" customHeight="1">
      <c r="A1144" s="985"/>
      <c r="B1144" s="986"/>
      <c r="C1144" s="986"/>
      <c r="D1144" s="986"/>
      <c r="E1144" s="986"/>
      <c r="F1144" s="986"/>
      <c r="G1144" s="986"/>
      <c r="H1144" s="987"/>
      <c r="I1144" s="453" t="s">
        <v>3926</v>
      </c>
      <c r="J1144" s="454"/>
      <c r="K1144" s="454"/>
      <c r="L1144" s="454"/>
      <c r="M1144" s="454"/>
      <c r="N1144" s="454"/>
      <c r="O1144" s="454"/>
      <c r="P1144" s="454"/>
      <c r="Q1144" s="454"/>
      <c r="R1144" s="449"/>
      <c r="S1144" s="455"/>
      <c r="T1144" s="456"/>
      <c r="U1144" s="457"/>
      <c r="V1144" s="458"/>
      <c r="W1144" s="459" t="s">
        <v>388</v>
      </c>
      <c r="X1144" s="460"/>
      <c r="Y1144" s="461" t="s">
        <v>112</v>
      </c>
      <c r="Z1144" s="461"/>
      <c r="AA1144" s="462"/>
    </row>
    <row r="1145" spans="1:37" ht="15" customHeight="1">
      <c r="A1145" s="988"/>
      <c r="B1145" s="989"/>
      <c r="C1145" s="989"/>
      <c r="D1145" s="989"/>
      <c r="E1145" s="989"/>
      <c r="F1145" s="989"/>
      <c r="G1145" s="989"/>
      <c r="H1145" s="990"/>
      <c r="I1145" s="463" t="s">
        <v>3927</v>
      </c>
      <c r="J1145" s="464"/>
      <c r="K1145" s="464"/>
      <c r="L1145" s="464"/>
      <c r="M1145" s="464"/>
      <c r="N1145" s="464"/>
      <c r="O1145" s="464"/>
      <c r="P1145" s="464"/>
      <c r="Q1145" s="464"/>
      <c r="R1145" s="465"/>
      <c r="S1145" s="466"/>
      <c r="T1145" s="467"/>
      <c r="U1145" s="468"/>
      <c r="V1145" s="469"/>
      <c r="W1145" s="464" t="s">
        <v>388</v>
      </c>
      <c r="X1145" s="470"/>
      <c r="Y1145" s="466" t="s">
        <v>112</v>
      </c>
      <c r="Z1145" s="466"/>
      <c r="AA1145" s="471"/>
    </row>
    <row r="1146" spans="1:37" ht="18" customHeight="1">
      <c r="A1146" s="991" t="s">
        <v>3928</v>
      </c>
      <c r="B1146" s="992"/>
      <c r="C1146" s="992"/>
      <c r="D1146" s="992"/>
      <c r="E1146" s="992"/>
      <c r="F1146" s="992"/>
      <c r="G1146" s="992"/>
      <c r="H1146" s="993"/>
      <c r="I1146" s="472" t="s">
        <v>3783</v>
      </c>
      <c r="J1146" s="473" t="s">
        <v>3929</v>
      </c>
      <c r="K1146" s="474"/>
      <c r="L1146" s="474"/>
      <c r="M1146" s="474"/>
      <c r="N1146" s="472" t="s">
        <v>3783</v>
      </c>
      <c r="O1146" s="473" t="s">
        <v>3930</v>
      </c>
      <c r="P1146" s="474"/>
      <c r="Q1146" s="474"/>
      <c r="S1146" s="461" t="s">
        <v>3935</v>
      </c>
      <c r="T1146" s="472" t="s">
        <v>3783</v>
      </c>
      <c r="U1146" s="461" t="s">
        <v>3936</v>
      </c>
      <c r="W1146" s="473"/>
      <c r="X1146" s="474"/>
      <c r="Y1146" s="474"/>
      <c r="Z1146" s="474"/>
      <c r="AA1146" s="475"/>
      <c r="AG1146" s="243"/>
    </row>
    <row r="1147" spans="1:37" ht="15" customHeight="1">
      <c r="A1147" s="994" t="s">
        <v>3931</v>
      </c>
      <c r="B1147" s="995"/>
      <c r="C1147" s="995"/>
      <c r="D1147" s="995"/>
      <c r="E1147" s="995"/>
      <c r="F1147" s="995"/>
      <c r="G1147" s="995"/>
      <c r="H1147" s="996"/>
      <c r="I1147" s="1000" t="s">
        <v>3932</v>
      </c>
      <c r="J1147" s="1001"/>
      <c r="K1147" s="1004"/>
      <c r="L1147" s="1005"/>
      <c r="M1147" s="1005"/>
      <c r="N1147" s="1005"/>
      <c r="O1147" s="1005"/>
      <c r="P1147" s="1005"/>
      <c r="Q1147" s="1006"/>
      <c r="R1147" s="1006"/>
      <c r="S1147" s="1006"/>
      <c r="T1147" s="1007"/>
      <c r="U1147" s="1008" t="s">
        <v>3933</v>
      </c>
      <c r="V1147" s="1008"/>
      <c r="W1147" s="1008"/>
      <c r="X1147" s="1008"/>
      <c r="Y1147" s="1008"/>
      <c r="Z1147" s="1008"/>
      <c r="AA1147" s="1009"/>
    </row>
    <row r="1148" spans="1:37" ht="15" customHeight="1">
      <c r="A1148" s="997"/>
      <c r="B1148" s="998"/>
      <c r="C1148" s="998"/>
      <c r="D1148" s="998"/>
      <c r="E1148" s="998"/>
      <c r="F1148" s="998"/>
      <c r="G1148" s="998"/>
      <c r="H1148" s="999"/>
      <c r="I1148" s="1002"/>
      <c r="J1148" s="1003"/>
      <c r="K1148" s="1004"/>
      <c r="L1148" s="1005"/>
      <c r="M1148" s="1005"/>
      <c r="N1148" s="1005"/>
      <c r="O1148" s="1005"/>
      <c r="P1148" s="1005"/>
      <c r="Q1148" s="1006"/>
      <c r="R1148" s="1006"/>
      <c r="S1148" s="1006"/>
      <c r="T1148" s="1007"/>
      <c r="U1148" s="1010"/>
      <c r="V1148" s="1010"/>
      <c r="W1148" s="1010"/>
      <c r="X1148" s="1010"/>
      <c r="Y1148" s="1010"/>
      <c r="Z1148" s="1010"/>
      <c r="AA1148" s="1011"/>
      <c r="AB1148" s="241"/>
      <c r="AC1148" s="241"/>
      <c r="AD1148" s="241"/>
      <c r="AE1148" s="241"/>
      <c r="AF1148" s="241"/>
      <c r="AG1148" s="241"/>
    </row>
    <row r="1149" spans="1:37" ht="15" customHeight="1">
      <c r="A1149" s="994" t="s">
        <v>3934</v>
      </c>
      <c r="B1149" s="995"/>
      <c r="C1149" s="995"/>
      <c r="D1149" s="995"/>
      <c r="E1149" s="995"/>
      <c r="F1149" s="995"/>
      <c r="G1149" s="995"/>
      <c r="H1149" s="996"/>
      <c r="I1149" s="968"/>
      <c r="J1149" s="969"/>
      <c r="K1149" s="1012"/>
      <c r="L1149" s="1012" t="s">
        <v>12</v>
      </c>
      <c r="M1149" s="1012"/>
      <c r="N1149" s="1012" t="s">
        <v>11</v>
      </c>
      <c r="O1149" s="1012"/>
      <c r="P1149" s="1012" t="s">
        <v>227</v>
      </c>
      <c r="R1149" s="476"/>
      <c r="S1149" s="476"/>
      <c r="T1149" s="476"/>
      <c r="U1149" s="476"/>
      <c r="V1149" s="476"/>
      <c r="W1149" s="476"/>
      <c r="X1149" s="476"/>
      <c r="Y1149" s="476"/>
      <c r="Z1149" s="476"/>
      <c r="AA1149" s="477"/>
      <c r="AB1149" s="241"/>
      <c r="AC1149" s="241"/>
      <c r="AD1149" s="241"/>
      <c r="AE1149" s="241"/>
      <c r="AF1149" s="241"/>
      <c r="AG1149" s="241"/>
    </row>
    <row r="1150" spans="1:37" ht="15" customHeight="1">
      <c r="A1150" s="997"/>
      <c r="B1150" s="998"/>
      <c r="C1150" s="998"/>
      <c r="D1150" s="998"/>
      <c r="E1150" s="998"/>
      <c r="F1150" s="998"/>
      <c r="G1150" s="998"/>
      <c r="H1150" s="999"/>
      <c r="I1150" s="970"/>
      <c r="J1150" s="971"/>
      <c r="K1150" s="1013"/>
      <c r="L1150" s="1013"/>
      <c r="M1150" s="1013"/>
      <c r="N1150" s="1013"/>
      <c r="O1150" s="1013"/>
      <c r="P1150" s="1013"/>
      <c r="Q1150" s="481"/>
      <c r="R1150" s="479"/>
      <c r="S1150" s="479"/>
      <c r="T1150" s="479"/>
      <c r="U1150" s="479"/>
      <c r="V1150" s="479"/>
      <c r="W1150" s="479"/>
      <c r="X1150" s="479"/>
      <c r="Y1150" s="479"/>
      <c r="Z1150" s="479"/>
      <c r="AA1150" s="480"/>
      <c r="AB1150" s="241"/>
      <c r="AC1150" s="241"/>
      <c r="AD1150" s="241"/>
      <c r="AE1150" s="241"/>
      <c r="AF1150" s="241"/>
      <c r="AG1150" s="241"/>
    </row>
    <row r="1151" spans="1:37" ht="20.100000000000001" customHeight="1">
      <c r="A1151" s="482"/>
      <c r="B1151" s="482"/>
      <c r="C1151" s="482"/>
      <c r="D1151" s="482"/>
      <c r="E1151" s="482"/>
      <c r="F1151" s="482"/>
      <c r="G1151" s="482"/>
      <c r="H1151" s="482"/>
      <c r="I1151" s="482"/>
      <c r="J1151" s="482"/>
      <c r="K1151" s="482"/>
      <c r="L1151" s="482"/>
      <c r="M1151" s="482"/>
      <c r="N1151" s="482"/>
      <c r="O1151" s="482"/>
      <c r="P1151" s="482"/>
      <c r="Q1151" s="482"/>
      <c r="R1151" s="482"/>
      <c r="S1151" s="482"/>
      <c r="T1151" s="482"/>
      <c r="U1151" s="482"/>
      <c r="V1151" s="482"/>
      <c r="W1151" s="482"/>
      <c r="X1151" s="482"/>
      <c r="Y1151" s="482"/>
      <c r="Z1151" s="482"/>
      <c r="AA1151" s="482"/>
      <c r="AB1151" s="241"/>
      <c r="AC1151" s="241"/>
      <c r="AD1151" s="241"/>
      <c r="AE1151" s="241"/>
      <c r="AF1151" s="241"/>
      <c r="AG1151" s="241"/>
    </row>
    <row r="1152" spans="1:37" ht="18" customHeight="1">
      <c r="B1152" s="437" t="s">
        <v>3937</v>
      </c>
      <c r="C1152" s="243" t="s">
        <v>16092</v>
      </c>
      <c r="E1152" s="243"/>
      <c r="F1152" s="243"/>
      <c r="G1152" s="243"/>
      <c r="H1152" s="243"/>
      <c r="I1152" s="483"/>
      <c r="J1152" s="483"/>
      <c r="K1152" s="483"/>
      <c r="L1152" s="483"/>
      <c r="M1152" s="483"/>
      <c r="N1152" s="483"/>
      <c r="O1152" s="483"/>
      <c r="P1152" s="483"/>
      <c r="Q1152" s="483"/>
      <c r="R1152" s="484"/>
      <c r="S1152" s="483"/>
      <c r="T1152" s="483"/>
      <c r="U1152" s="483"/>
      <c r="V1152" s="483"/>
      <c r="W1152" s="243"/>
      <c r="X1152" s="243"/>
      <c r="Y1152" s="243"/>
      <c r="Z1152" s="243"/>
      <c r="AA1152" s="243"/>
      <c r="AB1152" s="243"/>
      <c r="AE1152" s="244"/>
    </row>
    <row r="1153" spans="1:37" ht="30" customHeight="1">
      <c r="B1153" s="485" t="s">
        <v>3938</v>
      </c>
      <c r="C1153" s="1032" t="s">
        <v>16093</v>
      </c>
      <c r="D1153" s="1032"/>
      <c r="E1153" s="1032"/>
      <c r="F1153" s="1032"/>
      <c r="G1153" s="1032"/>
      <c r="H1153" s="1032"/>
      <c r="I1153" s="1032"/>
      <c r="J1153" s="1032"/>
      <c r="K1153" s="1032"/>
      <c r="L1153" s="1032"/>
      <c r="M1153" s="1032"/>
      <c r="N1153" s="1032"/>
      <c r="O1153" s="1032"/>
      <c r="P1153" s="1032"/>
      <c r="Q1153" s="1032"/>
      <c r="R1153" s="1032"/>
      <c r="S1153" s="1032"/>
      <c r="T1153" s="1032"/>
      <c r="U1153" s="1032"/>
      <c r="V1153" s="1032"/>
      <c r="W1153" s="1032"/>
      <c r="X1153" s="1032"/>
      <c r="Y1153" s="1032"/>
      <c r="Z1153" s="1032"/>
      <c r="AA1153" s="1032"/>
      <c r="AE1153" s="244"/>
    </row>
    <row r="1154" spans="1:37" ht="7.95" customHeight="1">
      <c r="D1154" s="486"/>
      <c r="E1154" s="486"/>
      <c r="F1154" s="486"/>
      <c r="G1154" s="486"/>
      <c r="H1154" s="486"/>
      <c r="I1154" s="486"/>
      <c r="J1154" s="486"/>
      <c r="K1154" s="486"/>
      <c r="L1154" s="486"/>
      <c r="M1154" s="486"/>
      <c r="N1154" s="486"/>
      <c r="O1154" s="486"/>
      <c r="P1154" s="486"/>
      <c r="Q1154" s="486"/>
      <c r="R1154" s="486"/>
      <c r="S1154" s="486"/>
      <c r="T1154" s="486"/>
      <c r="U1154" s="486"/>
      <c r="V1154" s="486"/>
      <c r="W1154" s="486"/>
      <c r="X1154" s="486"/>
      <c r="Y1154" s="486"/>
      <c r="Z1154" s="486"/>
      <c r="AA1154" s="486"/>
    </row>
    <row r="1155" spans="1:37" ht="25.35" customHeight="1">
      <c r="A1155" s="441" t="s">
        <v>3939</v>
      </c>
      <c r="H1155" s="442"/>
      <c r="I1155" s="442"/>
      <c r="V1155" s="442"/>
      <c r="W1155" s="442"/>
      <c r="X1155" s="442"/>
      <c r="Y1155" s="442"/>
      <c r="Z1155" s="442"/>
      <c r="AA1155" s="442"/>
    </row>
    <row r="1156" spans="1:37" ht="12.45" customHeight="1">
      <c r="A1156" s="1014" t="s">
        <v>3917</v>
      </c>
      <c r="B1156" s="1015"/>
      <c r="C1156" s="1015"/>
      <c r="D1156" s="1015"/>
      <c r="E1156" s="1015"/>
      <c r="F1156" s="1015"/>
      <c r="G1156" s="1015"/>
      <c r="H1156" s="1016"/>
      <c r="I1156" s="1017"/>
      <c r="J1156" s="1018"/>
      <c r="K1156" s="1018"/>
      <c r="L1156" s="1018"/>
      <c r="M1156" s="1018"/>
      <c r="N1156" s="1018"/>
      <c r="O1156" s="1018"/>
      <c r="P1156" s="1018"/>
      <c r="Q1156" s="1018"/>
      <c r="R1156" s="1018"/>
      <c r="S1156" s="1018"/>
      <c r="T1156" s="1018"/>
      <c r="U1156" s="1018"/>
      <c r="V1156" s="1018"/>
      <c r="W1156" s="1018"/>
      <c r="X1156" s="1018"/>
      <c r="Y1156" s="1018"/>
      <c r="Z1156" s="1018"/>
      <c r="AA1156" s="1019"/>
    </row>
    <row r="1157" spans="1:37" ht="22.5" customHeight="1">
      <c r="A1157" s="1020" t="s">
        <v>8</v>
      </c>
      <c r="B1157" s="1021"/>
      <c r="C1157" s="1021"/>
      <c r="D1157" s="1021"/>
      <c r="E1157" s="1021"/>
      <c r="F1157" s="1021"/>
      <c r="G1157" s="1021"/>
      <c r="H1157" s="1022"/>
      <c r="I1157" s="1023"/>
      <c r="J1157" s="1024"/>
      <c r="K1157" s="1024"/>
      <c r="L1157" s="1025"/>
      <c r="M1157" s="1025"/>
      <c r="N1157" s="1024"/>
      <c r="O1157" s="1025"/>
      <c r="P1157" s="1025"/>
      <c r="Q1157" s="1024"/>
      <c r="R1157" s="1024"/>
      <c r="S1157" s="1024"/>
      <c r="T1157" s="1024"/>
      <c r="U1157" s="1024"/>
      <c r="V1157" s="1024"/>
      <c r="W1157" s="1024"/>
      <c r="X1157" s="1024"/>
      <c r="Y1157" s="1024"/>
      <c r="Z1157" s="1024"/>
      <c r="AA1157" s="1026"/>
      <c r="AC1157" s="236">
        <v>69</v>
      </c>
    </row>
    <row r="1158" spans="1:37" ht="25.2" customHeight="1">
      <c r="A1158" s="1027" t="s">
        <v>23</v>
      </c>
      <c r="B1158" s="1028"/>
      <c r="C1158" s="1028"/>
      <c r="D1158" s="1028"/>
      <c r="E1158" s="1028"/>
      <c r="F1158" s="1028"/>
      <c r="G1158" s="1028"/>
      <c r="H1158" s="1029"/>
      <c r="I1158" s="972" t="s">
        <v>3918</v>
      </c>
      <c r="J1158" s="973"/>
      <c r="K1158" s="973"/>
      <c r="L1158" s="975"/>
      <c r="M1158" s="977"/>
      <c r="N1158" s="239" t="s">
        <v>3919</v>
      </c>
      <c r="O1158" s="975"/>
      <c r="P1158" s="977"/>
      <c r="Q1158" s="973"/>
      <c r="R1158" s="973"/>
      <c r="S1158" s="973"/>
      <c r="T1158" s="973"/>
      <c r="U1158" s="973"/>
      <c r="V1158" s="973"/>
      <c r="W1158" s="973"/>
      <c r="X1158" s="973"/>
      <c r="Y1158" s="973"/>
      <c r="Z1158" s="973"/>
      <c r="AA1158" s="974"/>
    </row>
    <row r="1159" spans="1:37" ht="25.2" customHeight="1">
      <c r="A1159" s="1030"/>
      <c r="B1159" s="1025"/>
      <c r="C1159" s="1025"/>
      <c r="D1159" s="1025"/>
      <c r="E1159" s="1025"/>
      <c r="F1159" s="1025"/>
      <c r="G1159" s="1025"/>
      <c r="H1159" s="1031"/>
      <c r="I1159" s="972" t="s">
        <v>3920</v>
      </c>
      <c r="J1159" s="973"/>
      <c r="K1159" s="973"/>
      <c r="L1159" s="975"/>
      <c r="M1159" s="976"/>
      <c r="N1159" s="976"/>
      <c r="O1159" s="976"/>
      <c r="P1159" s="977"/>
      <c r="Q1159" s="972" t="s">
        <v>3921</v>
      </c>
      <c r="R1159" s="973"/>
      <c r="S1159" s="974"/>
      <c r="T1159" s="975"/>
      <c r="U1159" s="976"/>
      <c r="V1159" s="976"/>
      <c r="W1159" s="976"/>
      <c r="X1159" s="976"/>
      <c r="Y1159" s="976"/>
      <c r="Z1159" s="976"/>
      <c r="AA1159" s="977"/>
    </row>
    <row r="1160" spans="1:37" ht="25.2" customHeight="1">
      <c r="A1160" s="1030"/>
      <c r="B1160" s="1025"/>
      <c r="C1160" s="1025"/>
      <c r="D1160" s="1025"/>
      <c r="E1160" s="1025"/>
      <c r="F1160" s="1025"/>
      <c r="G1160" s="1025"/>
      <c r="H1160" s="1031"/>
      <c r="I1160" s="972" t="s">
        <v>3922</v>
      </c>
      <c r="J1160" s="973"/>
      <c r="K1160" s="973"/>
      <c r="L1160" s="978"/>
      <c r="M1160" s="979"/>
      <c r="N1160" s="979"/>
      <c r="O1160" s="979"/>
      <c r="P1160" s="980"/>
      <c r="Q1160" s="972" t="s">
        <v>3923</v>
      </c>
      <c r="R1160" s="973"/>
      <c r="S1160" s="974"/>
      <c r="T1160" s="975"/>
      <c r="U1160" s="976"/>
      <c r="V1160" s="976"/>
      <c r="W1160" s="976"/>
      <c r="X1160" s="976"/>
      <c r="Y1160" s="976"/>
      <c r="Z1160" s="976"/>
      <c r="AA1160" s="977"/>
    </row>
    <row r="1161" spans="1:37" ht="25.2" customHeight="1">
      <c r="A1161" s="1023"/>
      <c r="B1161" s="1024"/>
      <c r="C1161" s="1024"/>
      <c r="D1161" s="1024"/>
      <c r="E1161" s="1024"/>
      <c r="F1161" s="1024"/>
      <c r="G1161" s="1024"/>
      <c r="H1161" s="1026"/>
      <c r="I1161" s="972" t="s">
        <v>3924</v>
      </c>
      <c r="J1161" s="973"/>
      <c r="K1161" s="973"/>
      <c r="L1161" s="981"/>
      <c r="M1161" s="981"/>
      <c r="N1161" s="981"/>
      <c r="O1161" s="981"/>
      <c r="P1161" s="981"/>
      <c r="Q1161" s="981"/>
      <c r="R1161" s="981"/>
      <c r="S1161" s="981"/>
      <c r="T1161" s="981"/>
      <c r="U1161" s="981"/>
      <c r="V1161" s="981"/>
      <c r="W1161" s="981"/>
      <c r="X1161" s="981"/>
      <c r="Y1161" s="981"/>
      <c r="Z1161" s="981"/>
      <c r="AA1161" s="981"/>
    </row>
    <row r="1162" spans="1:37" ht="30" customHeight="1">
      <c r="A1162" s="982" t="s">
        <v>3925</v>
      </c>
      <c r="B1162" s="983"/>
      <c r="C1162" s="983"/>
      <c r="D1162" s="983"/>
      <c r="E1162" s="983"/>
      <c r="F1162" s="983"/>
      <c r="G1162" s="983"/>
      <c r="H1162" s="984"/>
      <c r="I1162" s="444"/>
      <c r="J1162" s="445"/>
      <c r="K1162" s="446" t="s">
        <v>388</v>
      </c>
      <c r="L1162" s="447"/>
      <c r="M1162" s="448" t="s">
        <v>112</v>
      </c>
      <c r="N1162" s="449"/>
      <c r="O1162" s="450"/>
      <c r="U1162" s="451"/>
      <c r="V1162" s="451"/>
      <c r="W1162" s="451"/>
      <c r="X1162" s="451"/>
      <c r="Y1162" s="451"/>
      <c r="Z1162" s="451"/>
      <c r="AA1162" s="452"/>
      <c r="AK1162" s="240"/>
    </row>
    <row r="1163" spans="1:37" ht="15" customHeight="1">
      <c r="A1163" s="985"/>
      <c r="B1163" s="986"/>
      <c r="C1163" s="986"/>
      <c r="D1163" s="986"/>
      <c r="E1163" s="986"/>
      <c r="F1163" s="986"/>
      <c r="G1163" s="986"/>
      <c r="H1163" s="987"/>
      <c r="I1163" s="453" t="s">
        <v>3926</v>
      </c>
      <c r="J1163" s="454"/>
      <c r="K1163" s="454"/>
      <c r="L1163" s="454"/>
      <c r="M1163" s="454"/>
      <c r="N1163" s="454"/>
      <c r="O1163" s="454"/>
      <c r="P1163" s="454"/>
      <c r="Q1163" s="454"/>
      <c r="R1163" s="449"/>
      <c r="S1163" s="455"/>
      <c r="T1163" s="456"/>
      <c r="U1163" s="457"/>
      <c r="V1163" s="458"/>
      <c r="W1163" s="459" t="s">
        <v>388</v>
      </c>
      <c r="X1163" s="460"/>
      <c r="Y1163" s="461" t="s">
        <v>112</v>
      </c>
      <c r="Z1163" s="461"/>
      <c r="AA1163" s="462"/>
    </row>
    <row r="1164" spans="1:37" ht="15" customHeight="1">
      <c r="A1164" s="988"/>
      <c r="B1164" s="989"/>
      <c r="C1164" s="989"/>
      <c r="D1164" s="989"/>
      <c r="E1164" s="989"/>
      <c r="F1164" s="989"/>
      <c r="G1164" s="989"/>
      <c r="H1164" s="990"/>
      <c r="I1164" s="463" t="s">
        <v>3927</v>
      </c>
      <c r="J1164" s="464"/>
      <c r="K1164" s="464"/>
      <c r="L1164" s="464"/>
      <c r="M1164" s="464"/>
      <c r="N1164" s="464"/>
      <c r="O1164" s="464"/>
      <c r="P1164" s="464"/>
      <c r="Q1164" s="464"/>
      <c r="R1164" s="465"/>
      <c r="S1164" s="466"/>
      <c r="T1164" s="467"/>
      <c r="U1164" s="468"/>
      <c r="V1164" s="469"/>
      <c r="W1164" s="464" t="s">
        <v>388</v>
      </c>
      <c r="X1164" s="470"/>
      <c r="Y1164" s="466" t="s">
        <v>112</v>
      </c>
      <c r="Z1164" s="466"/>
      <c r="AA1164" s="471"/>
    </row>
    <row r="1165" spans="1:37" ht="18" customHeight="1">
      <c r="A1165" s="991" t="s">
        <v>3928</v>
      </c>
      <c r="B1165" s="992"/>
      <c r="C1165" s="992"/>
      <c r="D1165" s="992"/>
      <c r="E1165" s="992"/>
      <c r="F1165" s="992"/>
      <c r="G1165" s="992"/>
      <c r="H1165" s="993"/>
      <c r="I1165" s="472" t="s">
        <v>3783</v>
      </c>
      <c r="J1165" s="473" t="s">
        <v>3929</v>
      </c>
      <c r="K1165" s="474"/>
      <c r="L1165" s="474"/>
      <c r="M1165" s="474"/>
      <c r="N1165" s="472" t="s">
        <v>3783</v>
      </c>
      <c r="O1165" s="473" t="s">
        <v>3930</v>
      </c>
      <c r="P1165" s="474"/>
      <c r="Q1165" s="474"/>
      <c r="S1165" s="461" t="s">
        <v>3935</v>
      </c>
      <c r="T1165" s="472" t="s">
        <v>3783</v>
      </c>
      <c r="U1165" s="461" t="s">
        <v>3936</v>
      </c>
      <c r="W1165" s="473"/>
      <c r="X1165" s="474"/>
      <c r="Y1165" s="474"/>
      <c r="Z1165" s="474"/>
      <c r="AA1165" s="475"/>
      <c r="AG1165" s="243"/>
    </row>
    <row r="1166" spans="1:37" ht="15" customHeight="1">
      <c r="A1166" s="994" t="s">
        <v>3931</v>
      </c>
      <c r="B1166" s="995"/>
      <c r="C1166" s="995"/>
      <c r="D1166" s="995"/>
      <c r="E1166" s="995"/>
      <c r="F1166" s="995"/>
      <c r="G1166" s="995"/>
      <c r="H1166" s="996"/>
      <c r="I1166" s="1000" t="s">
        <v>3932</v>
      </c>
      <c r="J1166" s="1001"/>
      <c r="K1166" s="1004"/>
      <c r="L1166" s="1005"/>
      <c r="M1166" s="1005"/>
      <c r="N1166" s="1005"/>
      <c r="O1166" s="1005"/>
      <c r="P1166" s="1005"/>
      <c r="Q1166" s="1006"/>
      <c r="R1166" s="1006"/>
      <c r="S1166" s="1006"/>
      <c r="T1166" s="1007"/>
      <c r="U1166" s="1008" t="s">
        <v>3933</v>
      </c>
      <c r="V1166" s="1008"/>
      <c r="W1166" s="1008"/>
      <c r="X1166" s="1008"/>
      <c r="Y1166" s="1008"/>
      <c r="Z1166" s="1008"/>
      <c r="AA1166" s="1009"/>
    </row>
    <row r="1167" spans="1:37" ht="15" customHeight="1">
      <c r="A1167" s="997"/>
      <c r="B1167" s="998"/>
      <c r="C1167" s="998"/>
      <c r="D1167" s="998"/>
      <c r="E1167" s="998"/>
      <c r="F1167" s="998"/>
      <c r="G1167" s="998"/>
      <c r="H1167" s="999"/>
      <c r="I1167" s="1002"/>
      <c r="J1167" s="1003"/>
      <c r="K1167" s="1004"/>
      <c r="L1167" s="1005"/>
      <c r="M1167" s="1005"/>
      <c r="N1167" s="1005"/>
      <c r="O1167" s="1005"/>
      <c r="P1167" s="1005"/>
      <c r="Q1167" s="1006"/>
      <c r="R1167" s="1006"/>
      <c r="S1167" s="1006"/>
      <c r="T1167" s="1007"/>
      <c r="U1167" s="1010"/>
      <c r="V1167" s="1010"/>
      <c r="W1167" s="1010"/>
      <c r="X1167" s="1010"/>
      <c r="Y1167" s="1010"/>
      <c r="Z1167" s="1010"/>
      <c r="AA1167" s="1011"/>
      <c r="AB1167" s="241"/>
      <c r="AC1167" s="241"/>
      <c r="AD1167" s="241"/>
      <c r="AE1167" s="241"/>
      <c r="AF1167" s="241"/>
      <c r="AG1167" s="241"/>
    </row>
    <row r="1168" spans="1:37" ht="15" customHeight="1">
      <c r="A1168" s="994" t="s">
        <v>3934</v>
      </c>
      <c r="B1168" s="995"/>
      <c r="C1168" s="995"/>
      <c r="D1168" s="995"/>
      <c r="E1168" s="995"/>
      <c r="F1168" s="995"/>
      <c r="G1168" s="995"/>
      <c r="H1168" s="996"/>
      <c r="I1168" s="968"/>
      <c r="J1168" s="969"/>
      <c r="K1168" s="1012"/>
      <c r="L1168" s="1012" t="s">
        <v>12</v>
      </c>
      <c r="M1168" s="1012"/>
      <c r="N1168" s="1012" t="s">
        <v>11</v>
      </c>
      <c r="O1168" s="1012"/>
      <c r="P1168" s="1012" t="s">
        <v>227</v>
      </c>
      <c r="R1168" s="476"/>
      <c r="S1168" s="476"/>
      <c r="T1168" s="476"/>
      <c r="U1168" s="476"/>
      <c r="V1168" s="476"/>
      <c r="W1168" s="476"/>
      <c r="X1168" s="476"/>
      <c r="Y1168" s="476"/>
      <c r="Z1168" s="476"/>
      <c r="AA1168" s="477"/>
      <c r="AB1168" s="241"/>
      <c r="AC1168" s="241"/>
      <c r="AD1168" s="241"/>
      <c r="AE1168" s="241"/>
      <c r="AF1168" s="241"/>
      <c r="AG1168" s="241"/>
    </row>
    <row r="1169" spans="1:37" ht="15" customHeight="1">
      <c r="A1169" s="997"/>
      <c r="B1169" s="998"/>
      <c r="C1169" s="998"/>
      <c r="D1169" s="998"/>
      <c r="E1169" s="998"/>
      <c r="F1169" s="998"/>
      <c r="G1169" s="998"/>
      <c r="H1169" s="999"/>
      <c r="I1169" s="970"/>
      <c r="J1169" s="971"/>
      <c r="K1169" s="1013"/>
      <c r="L1169" s="1013"/>
      <c r="M1169" s="1013"/>
      <c r="N1169" s="1013"/>
      <c r="O1169" s="1013"/>
      <c r="P1169" s="1013"/>
      <c r="Q1169" s="481"/>
      <c r="R1169" s="479"/>
      <c r="S1169" s="479"/>
      <c r="T1169" s="479"/>
      <c r="U1169" s="479"/>
      <c r="V1169" s="479"/>
      <c r="W1169" s="479"/>
      <c r="X1169" s="479"/>
      <c r="Y1169" s="479"/>
      <c r="Z1169" s="479"/>
      <c r="AA1169" s="480"/>
      <c r="AB1169" s="241"/>
      <c r="AC1169" s="241"/>
      <c r="AD1169" s="241"/>
      <c r="AE1169" s="241"/>
      <c r="AF1169" s="241"/>
      <c r="AG1169" s="241"/>
    </row>
    <row r="1170" spans="1:37" ht="20.100000000000001" customHeight="1">
      <c r="A1170" s="482"/>
      <c r="B1170" s="482"/>
      <c r="C1170" s="482"/>
      <c r="D1170" s="482"/>
      <c r="E1170" s="482"/>
      <c r="F1170" s="482"/>
      <c r="G1170" s="482"/>
      <c r="H1170" s="482"/>
      <c r="I1170" s="482"/>
      <c r="J1170" s="482"/>
      <c r="K1170" s="482"/>
      <c r="L1170" s="482"/>
      <c r="M1170" s="482"/>
      <c r="N1170" s="482"/>
      <c r="O1170" s="482"/>
      <c r="P1170" s="482"/>
      <c r="Q1170" s="482"/>
      <c r="R1170" s="482"/>
      <c r="S1170" s="482"/>
      <c r="T1170" s="482"/>
      <c r="U1170" s="482"/>
      <c r="V1170" s="482"/>
      <c r="W1170" s="482"/>
      <c r="X1170" s="478"/>
      <c r="Y1170" s="478"/>
      <c r="Z1170" s="478"/>
      <c r="AA1170" s="478"/>
      <c r="AB1170" s="241"/>
      <c r="AC1170" s="241"/>
      <c r="AD1170" s="241"/>
      <c r="AE1170" s="241"/>
      <c r="AF1170" s="241"/>
      <c r="AG1170" s="241"/>
    </row>
    <row r="1171" spans="1:37" ht="12.45" customHeight="1">
      <c r="A1171" s="1014" t="s">
        <v>3917</v>
      </c>
      <c r="B1171" s="1015"/>
      <c r="C1171" s="1015"/>
      <c r="D1171" s="1015"/>
      <c r="E1171" s="1015"/>
      <c r="F1171" s="1015"/>
      <c r="G1171" s="1015"/>
      <c r="H1171" s="1016"/>
      <c r="I1171" s="1017"/>
      <c r="J1171" s="1018"/>
      <c r="K1171" s="1018"/>
      <c r="L1171" s="1018"/>
      <c r="M1171" s="1018"/>
      <c r="N1171" s="1018"/>
      <c r="O1171" s="1018"/>
      <c r="P1171" s="1018"/>
      <c r="Q1171" s="1018"/>
      <c r="R1171" s="1018"/>
      <c r="S1171" s="1018"/>
      <c r="T1171" s="1018"/>
      <c r="U1171" s="1018"/>
      <c r="V1171" s="1018"/>
      <c r="W1171" s="1018"/>
      <c r="X1171" s="1018"/>
      <c r="Y1171" s="1018"/>
      <c r="Z1171" s="1018"/>
      <c r="AA1171" s="1019"/>
    </row>
    <row r="1172" spans="1:37" ht="22.5" customHeight="1">
      <c r="A1172" s="1020" t="s">
        <v>8</v>
      </c>
      <c r="B1172" s="1021"/>
      <c r="C1172" s="1021"/>
      <c r="D1172" s="1021"/>
      <c r="E1172" s="1021"/>
      <c r="F1172" s="1021"/>
      <c r="G1172" s="1021"/>
      <c r="H1172" s="1022"/>
      <c r="I1172" s="1023"/>
      <c r="J1172" s="1024"/>
      <c r="K1172" s="1024"/>
      <c r="L1172" s="1025"/>
      <c r="M1172" s="1025"/>
      <c r="N1172" s="1024"/>
      <c r="O1172" s="1025"/>
      <c r="P1172" s="1025"/>
      <c r="Q1172" s="1024"/>
      <c r="R1172" s="1024"/>
      <c r="S1172" s="1024"/>
      <c r="T1172" s="1024"/>
      <c r="U1172" s="1024"/>
      <c r="V1172" s="1024"/>
      <c r="W1172" s="1024"/>
      <c r="X1172" s="1024"/>
      <c r="Y1172" s="1024"/>
      <c r="Z1172" s="1024"/>
      <c r="AA1172" s="1026"/>
      <c r="AC1172" s="236">
        <v>70</v>
      </c>
    </row>
    <row r="1173" spans="1:37" ht="25.2" customHeight="1">
      <c r="A1173" s="1027" t="s">
        <v>23</v>
      </c>
      <c r="B1173" s="1028"/>
      <c r="C1173" s="1028"/>
      <c r="D1173" s="1028"/>
      <c r="E1173" s="1028"/>
      <c r="F1173" s="1028"/>
      <c r="G1173" s="1028"/>
      <c r="H1173" s="1029"/>
      <c r="I1173" s="972" t="s">
        <v>3918</v>
      </c>
      <c r="J1173" s="973"/>
      <c r="K1173" s="973"/>
      <c r="L1173" s="975"/>
      <c r="M1173" s="977"/>
      <c r="N1173" s="239" t="s">
        <v>3919</v>
      </c>
      <c r="O1173" s="975"/>
      <c r="P1173" s="977"/>
      <c r="Q1173" s="973"/>
      <c r="R1173" s="973"/>
      <c r="S1173" s="973"/>
      <c r="T1173" s="973"/>
      <c r="U1173" s="973"/>
      <c r="V1173" s="973"/>
      <c r="W1173" s="973"/>
      <c r="X1173" s="973"/>
      <c r="Y1173" s="973"/>
      <c r="Z1173" s="973"/>
      <c r="AA1173" s="974"/>
    </row>
    <row r="1174" spans="1:37" ht="25.2" customHeight="1">
      <c r="A1174" s="1030"/>
      <c r="B1174" s="1025"/>
      <c r="C1174" s="1025"/>
      <c r="D1174" s="1025"/>
      <c r="E1174" s="1025"/>
      <c r="F1174" s="1025"/>
      <c r="G1174" s="1025"/>
      <c r="H1174" s="1031"/>
      <c r="I1174" s="972" t="s">
        <v>3920</v>
      </c>
      <c r="J1174" s="973"/>
      <c r="K1174" s="973"/>
      <c r="L1174" s="975"/>
      <c r="M1174" s="976"/>
      <c r="N1174" s="976"/>
      <c r="O1174" s="976"/>
      <c r="P1174" s="977"/>
      <c r="Q1174" s="972" t="s">
        <v>3921</v>
      </c>
      <c r="R1174" s="973"/>
      <c r="S1174" s="974"/>
      <c r="T1174" s="975"/>
      <c r="U1174" s="976"/>
      <c r="V1174" s="976"/>
      <c r="W1174" s="976"/>
      <c r="X1174" s="976"/>
      <c r="Y1174" s="976"/>
      <c r="Z1174" s="976"/>
      <c r="AA1174" s="977"/>
    </row>
    <row r="1175" spans="1:37" ht="25.2" customHeight="1">
      <c r="A1175" s="1030"/>
      <c r="B1175" s="1025"/>
      <c r="C1175" s="1025"/>
      <c r="D1175" s="1025"/>
      <c r="E1175" s="1025"/>
      <c r="F1175" s="1025"/>
      <c r="G1175" s="1025"/>
      <c r="H1175" s="1031"/>
      <c r="I1175" s="972" t="s">
        <v>3922</v>
      </c>
      <c r="J1175" s="973"/>
      <c r="K1175" s="973"/>
      <c r="L1175" s="978"/>
      <c r="M1175" s="979"/>
      <c r="N1175" s="979"/>
      <c r="O1175" s="979"/>
      <c r="P1175" s="980"/>
      <c r="Q1175" s="972" t="s">
        <v>3923</v>
      </c>
      <c r="R1175" s="973"/>
      <c r="S1175" s="974"/>
      <c r="T1175" s="975"/>
      <c r="U1175" s="976"/>
      <c r="V1175" s="976"/>
      <c r="W1175" s="976"/>
      <c r="X1175" s="976"/>
      <c r="Y1175" s="976"/>
      <c r="Z1175" s="976"/>
      <c r="AA1175" s="977"/>
    </row>
    <row r="1176" spans="1:37" ht="25.2" customHeight="1">
      <c r="A1176" s="1023"/>
      <c r="B1176" s="1024"/>
      <c r="C1176" s="1024"/>
      <c r="D1176" s="1024"/>
      <c r="E1176" s="1024"/>
      <c r="F1176" s="1024"/>
      <c r="G1176" s="1024"/>
      <c r="H1176" s="1026"/>
      <c r="I1176" s="972" t="s">
        <v>3924</v>
      </c>
      <c r="J1176" s="973"/>
      <c r="K1176" s="973"/>
      <c r="L1176" s="981"/>
      <c r="M1176" s="981"/>
      <c r="N1176" s="981"/>
      <c r="O1176" s="981"/>
      <c r="P1176" s="981"/>
      <c r="Q1176" s="981"/>
      <c r="R1176" s="981"/>
      <c r="S1176" s="981"/>
      <c r="T1176" s="981"/>
      <c r="U1176" s="981"/>
      <c r="V1176" s="981"/>
      <c r="W1176" s="981"/>
      <c r="X1176" s="981"/>
      <c r="Y1176" s="981"/>
      <c r="Z1176" s="981"/>
      <c r="AA1176" s="981"/>
    </row>
    <row r="1177" spans="1:37" ht="30" customHeight="1">
      <c r="A1177" s="982" t="s">
        <v>3925</v>
      </c>
      <c r="B1177" s="983"/>
      <c r="C1177" s="983"/>
      <c r="D1177" s="983"/>
      <c r="E1177" s="983"/>
      <c r="F1177" s="983"/>
      <c r="G1177" s="983"/>
      <c r="H1177" s="984"/>
      <c r="I1177" s="444"/>
      <c r="J1177" s="445"/>
      <c r="K1177" s="446" t="s">
        <v>388</v>
      </c>
      <c r="L1177" s="447"/>
      <c r="M1177" s="448" t="s">
        <v>112</v>
      </c>
      <c r="N1177" s="449"/>
      <c r="O1177" s="450"/>
      <c r="U1177" s="451"/>
      <c r="V1177" s="451"/>
      <c r="W1177" s="451"/>
      <c r="X1177" s="451"/>
      <c r="Y1177" s="451"/>
      <c r="Z1177" s="451"/>
      <c r="AA1177" s="452"/>
      <c r="AK1177" s="240"/>
    </row>
    <row r="1178" spans="1:37" ht="15" customHeight="1">
      <c r="A1178" s="985"/>
      <c r="B1178" s="986"/>
      <c r="C1178" s="986"/>
      <c r="D1178" s="986"/>
      <c r="E1178" s="986"/>
      <c r="F1178" s="986"/>
      <c r="G1178" s="986"/>
      <c r="H1178" s="987"/>
      <c r="I1178" s="453" t="s">
        <v>3926</v>
      </c>
      <c r="J1178" s="454"/>
      <c r="K1178" s="454"/>
      <c r="L1178" s="454"/>
      <c r="M1178" s="454"/>
      <c r="N1178" s="454"/>
      <c r="O1178" s="454"/>
      <c r="P1178" s="454"/>
      <c r="Q1178" s="454"/>
      <c r="R1178" s="449"/>
      <c r="S1178" s="455"/>
      <c r="T1178" s="456"/>
      <c r="U1178" s="457"/>
      <c r="V1178" s="458"/>
      <c r="W1178" s="459" t="s">
        <v>388</v>
      </c>
      <c r="X1178" s="460"/>
      <c r="Y1178" s="461" t="s">
        <v>112</v>
      </c>
      <c r="Z1178" s="461"/>
      <c r="AA1178" s="462"/>
    </row>
    <row r="1179" spans="1:37" ht="15" customHeight="1">
      <c r="A1179" s="988"/>
      <c r="B1179" s="989"/>
      <c r="C1179" s="989"/>
      <c r="D1179" s="989"/>
      <c r="E1179" s="989"/>
      <c r="F1179" s="989"/>
      <c r="G1179" s="989"/>
      <c r="H1179" s="990"/>
      <c r="I1179" s="463" t="s">
        <v>3927</v>
      </c>
      <c r="J1179" s="464"/>
      <c r="K1179" s="464"/>
      <c r="L1179" s="464"/>
      <c r="M1179" s="464"/>
      <c r="N1179" s="464"/>
      <c r="O1179" s="464"/>
      <c r="P1179" s="464"/>
      <c r="Q1179" s="464"/>
      <c r="R1179" s="465"/>
      <c r="S1179" s="466"/>
      <c r="T1179" s="467"/>
      <c r="U1179" s="468"/>
      <c r="V1179" s="469"/>
      <c r="W1179" s="464" t="s">
        <v>388</v>
      </c>
      <c r="X1179" s="470"/>
      <c r="Y1179" s="466" t="s">
        <v>112</v>
      </c>
      <c r="Z1179" s="466"/>
      <c r="AA1179" s="471"/>
    </row>
    <row r="1180" spans="1:37" ht="18" customHeight="1">
      <c r="A1180" s="991" t="s">
        <v>3928</v>
      </c>
      <c r="B1180" s="992"/>
      <c r="C1180" s="992"/>
      <c r="D1180" s="992"/>
      <c r="E1180" s="992"/>
      <c r="F1180" s="992"/>
      <c r="G1180" s="992"/>
      <c r="H1180" s="993"/>
      <c r="I1180" s="472" t="s">
        <v>3783</v>
      </c>
      <c r="J1180" s="473" t="s">
        <v>3929</v>
      </c>
      <c r="K1180" s="474"/>
      <c r="L1180" s="474"/>
      <c r="M1180" s="474"/>
      <c r="N1180" s="472" t="s">
        <v>3783</v>
      </c>
      <c r="O1180" s="473" t="s">
        <v>3930</v>
      </c>
      <c r="P1180" s="474"/>
      <c r="Q1180" s="474"/>
      <c r="S1180" s="461" t="s">
        <v>3935</v>
      </c>
      <c r="T1180" s="472" t="s">
        <v>3783</v>
      </c>
      <c r="U1180" s="461" t="s">
        <v>3936</v>
      </c>
      <c r="W1180" s="473"/>
      <c r="X1180" s="474"/>
      <c r="Y1180" s="474"/>
      <c r="Z1180" s="474"/>
      <c r="AA1180" s="475"/>
      <c r="AG1180" s="243"/>
    </row>
    <row r="1181" spans="1:37" ht="15" customHeight="1">
      <c r="A1181" s="994" t="s">
        <v>3931</v>
      </c>
      <c r="B1181" s="995"/>
      <c r="C1181" s="995"/>
      <c r="D1181" s="995"/>
      <c r="E1181" s="995"/>
      <c r="F1181" s="995"/>
      <c r="G1181" s="995"/>
      <c r="H1181" s="996"/>
      <c r="I1181" s="1000" t="s">
        <v>3932</v>
      </c>
      <c r="J1181" s="1001"/>
      <c r="K1181" s="1004"/>
      <c r="L1181" s="1005"/>
      <c r="M1181" s="1005"/>
      <c r="N1181" s="1005"/>
      <c r="O1181" s="1005"/>
      <c r="P1181" s="1005"/>
      <c r="Q1181" s="1006"/>
      <c r="R1181" s="1006"/>
      <c r="S1181" s="1006"/>
      <c r="T1181" s="1007"/>
      <c r="U1181" s="1008" t="s">
        <v>3933</v>
      </c>
      <c r="V1181" s="1008"/>
      <c r="W1181" s="1008"/>
      <c r="X1181" s="1008"/>
      <c r="Y1181" s="1008"/>
      <c r="Z1181" s="1008"/>
      <c r="AA1181" s="1009"/>
    </row>
    <row r="1182" spans="1:37" ht="15" customHeight="1">
      <c r="A1182" s="997"/>
      <c r="B1182" s="998"/>
      <c r="C1182" s="998"/>
      <c r="D1182" s="998"/>
      <c r="E1182" s="998"/>
      <c r="F1182" s="998"/>
      <c r="G1182" s="998"/>
      <c r="H1182" s="999"/>
      <c r="I1182" s="1002"/>
      <c r="J1182" s="1003"/>
      <c r="K1182" s="1004"/>
      <c r="L1182" s="1005"/>
      <c r="M1182" s="1005"/>
      <c r="N1182" s="1005"/>
      <c r="O1182" s="1005"/>
      <c r="P1182" s="1005"/>
      <c r="Q1182" s="1006"/>
      <c r="R1182" s="1006"/>
      <c r="S1182" s="1006"/>
      <c r="T1182" s="1007"/>
      <c r="U1182" s="1010"/>
      <c r="V1182" s="1010"/>
      <c r="W1182" s="1010"/>
      <c r="X1182" s="1010"/>
      <c r="Y1182" s="1010"/>
      <c r="Z1182" s="1010"/>
      <c r="AA1182" s="1011"/>
      <c r="AB1182" s="241"/>
      <c r="AC1182" s="241"/>
      <c r="AD1182" s="241"/>
      <c r="AE1182" s="241"/>
      <c r="AF1182" s="241"/>
      <c r="AG1182" s="241"/>
    </row>
    <row r="1183" spans="1:37" ht="15" customHeight="1">
      <c r="A1183" s="994" t="s">
        <v>3934</v>
      </c>
      <c r="B1183" s="995"/>
      <c r="C1183" s="995"/>
      <c r="D1183" s="995"/>
      <c r="E1183" s="995"/>
      <c r="F1183" s="995"/>
      <c r="G1183" s="995"/>
      <c r="H1183" s="996"/>
      <c r="I1183" s="968"/>
      <c r="J1183" s="969"/>
      <c r="K1183" s="1012"/>
      <c r="L1183" s="1012" t="s">
        <v>12</v>
      </c>
      <c r="M1183" s="1012"/>
      <c r="N1183" s="1012" t="s">
        <v>11</v>
      </c>
      <c r="O1183" s="1012"/>
      <c r="P1183" s="1012" t="s">
        <v>227</v>
      </c>
      <c r="R1183" s="476"/>
      <c r="S1183" s="476"/>
      <c r="T1183" s="476"/>
      <c r="U1183" s="476"/>
      <c r="V1183" s="476"/>
      <c r="W1183" s="476"/>
      <c r="X1183" s="476"/>
      <c r="Y1183" s="476"/>
      <c r="Z1183" s="476"/>
      <c r="AA1183" s="477"/>
      <c r="AB1183" s="241"/>
      <c r="AC1183" s="241"/>
      <c r="AD1183" s="241"/>
      <c r="AE1183" s="241"/>
      <c r="AF1183" s="241"/>
      <c r="AG1183" s="241"/>
    </row>
    <row r="1184" spans="1:37" ht="15" customHeight="1">
      <c r="A1184" s="997"/>
      <c r="B1184" s="998"/>
      <c r="C1184" s="998"/>
      <c r="D1184" s="998"/>
      <c r="E1184" s="998"/>
      <c r="F1184" s="998"/>
      <c r="G1184" s="998"/>
      <c r="H1184" s="999"/>
      <c r="I1184" s="970"/>
      <c r="J1184" s="971"/>
      <c r="K1184" s="1013"/>
      <c r="L1184" s="1013"/>
      <c r="M1184" s="1013"/>
      <c r="N1184" s="1013"/>
      <c r="O1184" s="1013"/>
      <c r="P1184" s="1013"/>
      <c r="Q1184" s="481"/>
      <c r="R1184" s="479"/>
      <c r="S1184" s="479"/>
      <c r="T1184" s="479"/>
      <c r="U1184" s="479"/>
      <c r="V1184" s="479"/>
      <c r="W1184" s="479"/>
      <c r="X1184" s="479"/>
      <c r="Y1184" s="479"/>
      <c r="Z1184" s="479"/>
      <c r="AA1184" s="480"/>
      <c r="AB1184" s="241"/>
      <c r="AC1184" s="241"/>
      <c r="AD1184" s="241"/>
      <c r="AE1184" s="241"/>
      <c r="AF1184" s="241"/>
      <c r="AG1184" s="241"/>
    </row>
    <row r="1185" spans="1:37" ht="20.100000000000001" customHeight="1">
      <c r="A1185" s="482"/>
      <c r="B1185" s="482"/>
      <c r="C1185" s="482"/>
      <c r="D1185" s="482"/>
      <c r="E1185" s="482"/>
      <c r="F1185" s="482"/>
      <c r="G1185" s="482"/>
      <c r="H1185" s="482"/>
      <c r="I1185" s="482"/>
      <c r="J1185" s="482"/>
      <c r="K1185" s="482"/>
      <c r="L1185" s="482"/>
      <c r="M1185" s="482"/>
      <c r="N1185" s="482"/>
      <c r="O1185" s="482"/>
      <c r="P1185" s="482"/>
      <c r="Q1185" s="482"/>
      <c r="R1185" s="482"/>
      <c r="S1185" s="482"/>
      <c r="T1185" s="482"/>
      <c r="U1185" s="482"/>
      <c r="V1185" s="482"/>
      <c r="W1185" s="482"/>
      <c r="X1185" s="482"/>
      <c r="Y1185" s="482"/>
      <c r="Z1185" s="482"/>
      <c r="AA1185" s="482"/>
      <c r="AB1185" s="241"/>
      <c r="AC1185" s="241"/>
      <c r="AD1185" s="241"/>
      <c r="AE1185" s="241"/>
      <c r="AF1185" s="241"/>
      <c r="AG1185" s="241"/>
    </row>
    <row r="1186" spans="1:37" ht="18" customHeight="1">
      <c r="B1186" s="437" t="s">
        <v>3937</v>
      </c>
      <c r="C1186" s="243" t="s">
        <v>16092</v>
      </c>
      <c r="E1186" s="243"/>
      <c r="F1186" s="243"/>
      <c r="G1186" s="243"/>
      <c r="H1186" s="243"/>
      <c r="I1186" s="483"/>
      <c r="J1186" s="483"/>
      <c r="K1186" s="483"/>
      <c r="L1186" s="483"/>
      <c r="M1186" s="483"/>
      <c r="N1186" s="483"/>
      <c r="O1186" s="483"/>
      <c r="P1186" s="483"/>
      <c r="Q1186" s="483"/>
      <c r="R1186" s="484"/>
      <c r="S1186" s="483"/>
      <c r="T1186" s="483"/>
      <c r="U1186" s="483"/>
      <c r="V1186" s="483"/>
      <c r="W1186" s="243"/>
      <c r="X1186" s="243"/>
      <c r="Y1186" s="243"/>
      <c r="Z1186" s="243"/>
      <c r="AA1186" s="243"/>
      <c r="AB1186" s="243"/>
      <c r="AE1186" s="244"/>
    </row>
    <row r="1187" spans="1:37" ht="30" customHeight="1">
      <c r="B1187" s="485" t="s">
        <v>3938</v>
      </c>
      <c r="C1187" s="1032" t="s">
        <v>16093</v>
      </c>
      <c r="D1187" s="1032"/>
      <c r="E1187" s="1032"/>
      <c r="F1187" s="1032"/>
      <c r="G1187" s="1032"/>
      <c r="H1187" s="1032"/>
      <c r="I1187" s="1032"/>
      <c r="J1187" s="1032"/>
      <c r="K1187" s="1032"/>
      <c r="L1187" s="1032"/>
      <c r="M1187" s="1032"/>
      <c r="N1187" s="1032"/>
      <c r="O1187" s="1032"/>
      <c r="P1187" s="1032"/>
      <c r="Q1187" s="1032"/>
      <c r="R1187" s="1032"/>
      <c r="S1187" s="1032"/>
      <c r="T1187" s="1032"/>
      <c r="U1187" s="1032"/>
      <c r="V1187" s="1032"/>
      <c r="W1187" s="1032"/>
      <c r="X1187" s="1032"/>
      <c r="Y1187" s="1032"/>
      <c r="Z1187" s="1032"/>
      <c r="AA1187" s="1032"/>
      <c r="AE1187" s="244"/>
    </row>
    <row r="1188" spans="1:37" ht="7.95" customHeight="1">
      <c r="D1188" s="486"/>
      <c r="E1188" s="486"/>
      <c r="F1188" s="486"/>
      <c r="G1188" s="486"/>
      <c r="H1188" s="486"/>
      <c r="I1188" s="486"/>
      <c r="J1188" s="486"/>
      <c r="K1188" s="486"/>
      <c r="L1188" s="486"/>
      <c r="M1188" s="486"/>
      <c r="N1188" s="486"/>
      <c r="O1188" s="486"/>
      <c r="P1188" s="486"/>
      <c r="Q1188" s="486"/>
      <c r="R1188" s="486"/>
      <c r="S1188" s="486"/>
      <c r="T1188" s="486"/>
      <c r="U1188" s="486"/>
      <c r="V1188" s="486"/>
      <c r="W1188" s="486"/>
      <c r="X1188" s="486"/>
      <c r="Y1188" s="486"/>
      <c r="Z1188" s="486"/>
      <c r="AA1188" s="486"/>
    </row>
    <row r="1189" spans="1:37" ht="25.35" customHeight="1">
      <c r="A1189" s="441" t="s">
        <v>3939</v>
      </c>
      <c r="H1189" s="442"/>
      <c r="I1189" s="442"/>
      <c r="V1189" s="442"/>
      <c r="W1189" s="442"/>
      <c r="X1189" s="442"/>
      <c r="Y1189" s="442"/>
      <c r="Z1189" s="442"/>
      <c r="AA1189" s="442"/>
    </row>
    <row r="1190" spans="1:37" ht="12.45" customHeight="1">
      <c r="A1190" s="1014" t="s">
        <v>3917</v>
      </c>
      <c r="B1190" s="1015"/>
      <c r="C1190" s="1015"/>
      <c r="D1190" s="1015"/>
      <c r="E1190" s="1015"/>
      <c r="F1190" s="1015"/>
      <c r="G1190" s="1015"/>
      <c r="H1190" s="1016"/>
      <c r="I1190" s="1017"/>
      <c r="J1190" s="1018"/>
      <c r="K1190" s="1018"/>
      <c r="L1190" s="1018"/>
      <c r="M1190" s="1018"/>
      <c r="N1190" s="1018"/>
      <c r="O1190" s="1018"/>
      <c r="P1190" s="1018"/>
      <c r="Q1190" s="1018"/>
      <c r="R1190" s="1018"/>
      <c r="S1190" s="1018"/>
      <c r="T1190" s="1018"/>
      <c r="U1190" s="1018"/>
      <c r="V1190" s="1018"/>
      <c r="W1190" s="1018"/>
      <c r="X1190" s="1018"/>
      <c r="Y1190" s="1018"/>
      <c r="Z1190" s="1018"/>
      <c r="AA1190" s="1019"/>
    </row>
    <row r="1191" spans="1:37" ht="22.5" customHeight="1">
      <c r="A1191" s="1020" t="s">
        <v>8</v>
      </c>
      <c r="B1191" s="1021"/>
      <c r="C1191" s="1021"/>
      <c r="D1191" s="1021"/>
      <c r="E1191" s="1021"/>
      <c r="F1191" s="1021"/>
      <c r="G1191" s="1021"/>
      <c r="H1191" s="1022"/>
      <c r="I1191" s="1023"/>
      <c r="J1191" s="1024"/>
      <c r="K1191" s="1024"/>
      <c r="L1191" s="1025"/>
      <c r="M1191" s="1025"/>
      <c r="N1191" s="1024"/>
      <c r="O1191" s="1025"/>
      <c r="P1191" s="1025"/>
      <c r="Q1191" s="1024"/>
      <c r="R1191" s="1024"/>
      <c r="S1191" s="1024"/>
      <c r="T1191" s="1024"/>
      <c r="U1191" s="1024"/>
      <c r="V1191" s="1024"/>
      <c r="W1191" s="1024"/>
      <c r="X1191" s="1024"/>
      <c r="Y1191" s="1024"/>
      <c r="Z1191" s="1024"/>
      <c r="AA1191" s="1026"/>
      <c r="AC1191" s="236">
        <v>71</v>
      </c>
    </row>
    <row r="1192" spans="1:37" ht="25.2" customHeight="1">
      <c r="A1192" s="1027" t="s">
        <v>23</v>
      </c>
      <c r="B1192" s="1028"/>
      <c r="C1192" s="1028"/>
      <c r="D1192" s="1028"/>
      <c r="E1192" s="1028"/>
      <c r="F1192" s="1028"/>
      <c r="G1192" s="1028"/>
      <c r="H1192" s="1029"/>
      <c r="I1192" s="972" t="s">
        <v>3918</v>
      </c>
      <c r="J1192" s="973"/>
      <c r="K1192" s="973"/>
      <c r="L1192" s="975"/>
      <c r="M1192" s="977"/>
      <c r="N1192" s="239" t="s">
        <v>3919</v>
      </c>
      <c r="O1192" s="975"/>
      <c r="P1192" s="977"/>
      <c r="Q1192" s="973"/>
      <c r="R1192" s="973"/>
      <c r="S1192" s="973"/>
      <c r="T1192" s="973"/>
      <c r="U1192" s="973"/>
      <c r="V1192" s="973"/>
      <c r="W1192" s="973"/>
      <c r="X1192" s="973"/>
      <c r="Y1192" s="973"/>
      <c r="Z1192" s="973"/>
      <c r="AA1192" s="974"/>
    </row>
    <row r="1193" spans="1:37" ht="25.2" customHeight="1">
      <c r="A1193" s="1030"/>
      <c r="B1193" s="1025"/>
      <c r="C1193" s="1025"/>
      <c r="D1193" s="1025"/>
      <c r="E1193" s="1025"/>
      <c r="F1193" s="1025"/>
      <c r="G1193" s="1025"/>
      <c r="H1193" s="1031"/>
      <c r="I1193" s="972" t="s">
        <v>3920</v>
      </c>
      <c r="J1193" s="973"/>
      <c r="K1193" s="973"/>
      <c r="L1193" s="975"/>
      <c r="M1193" s="976"/>
      <c r="N1193" s="976"/>
      <c r="O1193" s="976"/>
      <c r="P1193" s="977"/>
      <c r="Q1193" s="972" t="s">
        <v>3921</v>
      </c>
      <c r="R1193" s="973"/>
      <c r="S1193" s="974"/>
      <c r="T1193" s="975"/>
      <c r="U1193" s="976"/>
      <c r="V1193" s="976"/>
      <c r="W1193" s="976"/>
      <c r="X1193" s="976"/>
      <c r="Y1193" s="976"/>
      <c r="Z1193" s="976"/>
      <c r="AA1193" s="977"/>
    </row>
    <row r="1194" spans="1:37" ht="25.2" customHeight="1">
      <c r="A1194" s="1030"/>
      <c r="B1194" s="1025"/>
      <c r="C1194" s="1025"/>
      <c r="D1194" s="1025"/>
      <c r="E1194" s="1025"/>
      <c r="F1194" s="1025"/>
      <c r="G1194" s="1025"/>
      <c r="H1194" s="1031"/>
      <c r="I1194" s="972" t="s">
        <v>3922</v>
      </c>
      <c r="J1194" s="973"/>
      <c r="K1194" s="973"/>
      <c r="L1194" s="978"/>
      <c r="M1194" s="979"/>
      <c r="N1194" s="979"/>
      <c r="O1194" s="979"/>
      <c r="P1194" s="980"/>
      <c r="Q1194" s="972" t="s">
        <v>3923</v>
      </c>
      <c r="R1194" s="973"/>
      <c r="S1194" s="974"/>
      <c r="T1194" s="975"/>
      <c r="U1194" s="976"/>
      <c r="V1194" s="976"/>
      <c r="W1194" s="976"/>
      <c r="X1194" s="976"/>
      <c r="Y1194" s="976"/>
      <c r="Z1194" s="976"/>
      <c r="AA1194" s="977"/>
    </row>
    <row r="1195" spans="1:37" ht="25.2" customHeight="1">
      <c r="A1195" s="1023"/>
      <c r="B1195" s="1024"/>
      <c r="C1195" s="1024"/>
      <c r="D1195" s="1024"/>
      <c r="E1195" s="1024"/>
      <c r="F1195" s="1024"/>
      <c r="G1195" s="1024"/>
      <c r="H1195" s="1026"/>
      <c r="I1195" s="972" t="s">
        <v>3924</v>
      </c>
      <c r="J1195" s="973"/>
      <c r="K1195" s="973"/>
      <c r="L1195" s="981"/>
      <c r="M1195" s="981"/>
      <c r="N1195" s="981"/>
      <c r="O1195" s="981"/>
      <c r="P1195" s="981"/>
      <c r="Q1195" s="981"/>
      <c r="R1195" s="981"/>
      <c r="S1195" s="981"/>
      <c r="T1195" s="981"/>
      <c r="U1195" s="981"/>
      <c r="V1195" s="981"/>
      <c r="W1195" s="981"/>
      <c r="X1195" s="981"/>
      <c r="Y1195" s="981"/>
      <c r="Z1195" s="981"/>
      <c r="AA1195" s="981"/>
    </row>
    <row r="1196" spans="1:37" ht="30" customHeight="1">
      <c r="A1196" s="982" t="s">
        <v>3925</v>
      </c>
      <c r="B1196" s="983"/>
      <c r="C1196" s="983"/>
      <c r="D1196" s="983"/>
      <c r="E1196" s="983"/>
      <c r="F1196" s="983"/>
      <c r="G1196" s="983"/>
      <c r="H1196" s="984"/>
      <c r="I1196" s="444"/>
      <c r="J1196" s="445"/>
      <c r="K1196" s="446" t="s">
        <v>388</v>
      </c>
      <c r="L1196" s="447"/>
      <c r="M1196" s="448" t="s">
        <v>112</v>
      </c>
      <c r="N1196" s="449"/>
      <c r="O1196" s="450"/>
      <c r="U1196" s="451"/>
      <c r="V1196" s="451"/>
      <c r="W1196" s="451"/>
      <c r="X1196" s="451"/>
      <c r="Y1196" s="451"/>
      <c r="Z1196" s="451"/>
      <c r="AA1196" s="452"/>
      <c r="AK1196" s="240"/>
    </row>
    <row r="1197" spans="1:37" ht="15" customHeight="1">
      <c r="A1197" s="985"/>
      <c r="B1197" s="986"/>
      <c r="C1197" s="986"/>
      <c r="D1197" s="986"/>
      <c r="E1197" s="986"/>
      <c r="F1197" s="986"/>
      <c r="G1197" s="986"/>
      <c r="H1197" s="987"/>
      <c r="I1197" s="453" t="s">
        <v>3926</v>
      </c>
      <c r="J1197" s="454"/>
      <c r="K1197" s="454"/>
      <c r="L1197" s="454"/>
      <c r="M1197" s="454"/>
      <c r="N1197" s="454"/>
      <c r="O1197" s="454"/>
      <c r="P1197" s="454"/>
      <c r="Q1197" s="454"/>
      <c r="R1197" s="449"/>
      <c r="S1197" s="455"/>
      <c r="T1197" s="456"/>
      <c r="U1197" s="457"/>
      <c r="V1197" s="458"/>
      <c r="W1197" s="459" t="s">
        <v>388</v>
      </c>
      <c r="X1197" s="460"/>
      <c r="Y1197" s="461" t="s">
        <v>112</v>
      </c>
      <c r="Z1197" s="461"/>
      <c r="AA1197" s="462"/>
    </row>
    <row r="1198" spans="1:37" ht="15" customHeight="1">
      <c r="A1198" s="988"/>
      <c r="B1198" s="989"/>
      <c r="C1198" s="989"/>
      <c r="D1198" s="989"/>
      <c r="E1198" s="989"/>
      <c r="F1198" s="989"/>
      <c r="G1198" s="989"/>
      <c r="H1198" s="990"/>
      <c r="I1198" s="463" t="s">
        <v>3927</v>
      </c>
      <c r="J1198" s="464"/>
      <c r="K1198" s="464"/>
      <c r="L1198" s="464"/>
      <c r="M1198" s="464"/>
      <c r="N1198" s="464"/>
      <c r="O1198" s="464"/>
      <c r="P1198" s="464"/>
      <c r="Q1198" s="464"/>
      <c r="R1198" s="465"/>
      <c r="S1198" s="466"/>
      <c r="T1198" s="467"/>
      <c r="U1198" s="468"/>
      <c r="V1198" s="469"/>
      <c r="W1198" s="464" t="s">
        <v>388</v>
      </c>
      <c r="X1198" s="470"/>
      <c r="Y1198" s="466" t="s">
        <v>112</v>
      </c>
      <c r="Z1198" s="466"/>
      <c r="AA1198" s="471"/>
    </row>
    <row r="1199" spans="1:37" ht="18" customHeight="1">
      <c r="A1199" s="991" t="s">
        <v>3928</v>
      </c>
      <c r="B1199" s="992"/>
      <c r="C1199" s="992"/>
      <c r="D1199" s="992"/>
      <c r="E1199" s="992"/>
      <c r="F1199" s="992"/>
      <c r="G1199" s="992"/>
      <c r="H1199" s="993"/>
      <c r="I1199" s="472" t="s">
        <v>3783</v>
      </c>
      <c r="J1199" s="473" t="s">
        <v>3929</v>
      </c>
      <c r="K1199" s="474"/>
      <c r="L1199" s="474"/>
      <c r="M1199" s="474"/>
      <c r="N1199" s="472" t="s">
        <v>3783</v>
      </c>
      <c r="O1199" s="473" t="s">
        <v>3930</v>
      </c>
      <c r="P1199" s="474"/>
      <c r="Q1199" s="474"/>
      <c r="S1199" s="461" t="s">
        <v>3935</v>
      </c>
      <c r="T1199" s="472" t="s">
        <v>3783</v>
      </c>
      <c r="U1199" s="461" t="s">
        <v>3936</v>
      </c>
      <c r="W1199" s="473"/>
      <c r="X1199" s="474"/>
      <c r="Y1199" s="474"/>
      <c r="Z1199" s="474"/>
      <c r="AA1199" s="475"/>
      <c r="AG1199" s="243"/>
    </row>
    <row r="1200" spans="1:37" ht="15" customHeight="1">
      <c r="A1200" s="994" t="s">
        <v>3931</v>
      </c>
      <c r="B1200" s="995"/>
      <c r="C1200" s="995"/>
      <c r="D1200" s="995"/>
      <c r="E1200" s="995"/>
      <c r="F1200" s="995"/>
      <c r="G1200" s="995"/>
      <c r="H1200" s="996"/>
      <c r="I1200" s="1000" t="s">
        <v>3932</v>
      </c>
      <c r="J1200" s="1001"/>
      <c r="K1200" s="1004"/>
      <c r="L1200" s="1005"/>
      <c r="M1200" s="1005"/>
      <c r="N1200" s="1005"/>
      <c r="O1200" s="1005"/>
      <c r="P1200" s="1005"/>
      <c r="Q1200" s="1006"/>
      <c r="R1200" s="1006"/>
      <c r="S1200" s="1006"/>
      <c r="T1200" s="1007"/>
      <c r="U1200" s="1008" t="s">
        <v>3933</v>
      </c>
      <c r="V1200" s="1008"/>
      <c r="W1200" s="1008"/>
      <c r="X1200" s="1008"/>
      <c r="Y1200" s="1008"/>
      <c r="Z1200" s="1008"/>
      <c r="AA1200" s="1009"/>
    </row>
    <row r="1201" spans="1:37" ht="15" customHeight="1">
      <c r="A1201" s="997"/>
      <c r="B1201" s="998"/>
      <c r="C1201" s="998"/>
      <c r="D1201" s="998"/>
      <c r="E1201" s="998"/>
      <c r="F1201" s="998"/>
      <c r="G1201" s="998"/>
      <c r="H1201" s="999"/>
      <c r="I1201" s="1002"/>
      <c r="J1201" s="1003"/>
      <c r="K1201" s="1004"/>
      <c r="L1201" s="1005"/>
      <c r="M1201" s="1005"/>
      <c r="N1201" s="1005"/>
      <c r="O1201" s="1005"/>
      <c r="P1201" s="1005"/>
      <c r="Q1201" s="1006"/>
      <c r="R1201" s="1006"/>
      <c r="S1201" s="1006"/>
      <c r="T1201" s="1007"/>
      <c r="U1201" s="1010"/>
      <c r="V1201" s="1010"/>
      <c r="W1201" s="1010"/>
      <c r="X1201" s="1010"/>
      <c r="Y1201" s="1010"/>
      <c r="Z1201" s="1010"/>
      <c r="AA1201" s="1011"/>
      <c r="AB1201" s="241"/>
      <c r="AC1201" s="241"/>
      <c r="AD1201" s="241"/>
      <c r="AE1201" s="241"/>
      <c r="AF1201" s="241"/>
      <c r="AG1201" s="241"/>
    </row>
    <row r="1202" spans="1:37" ht="15" customHeight="1">
      <c r="A1202" s="994" t="s">
        <v>3934</v>
      </c>
      <c r="B1202" s="995"/>
      <c r="C1202" s="995"/>
      <c r="D1202" s="995"/>
      <c r="E1202" s="995"/>
      <c r="F1202" s="995"/>
      <c r="G1202" s="995"/>
      <c r="H1202" s="996"/>
      <c r="I1202" s="968"/>
      <c r="J1202" s="969"/>
      <c r="K1202" s="1012"/>
      <c r="L1202" s="1012" t="s">
        <v>12</v>
      </c>
      <c r="M1202" s="1012"/>
      <c r="N1202" s="1012" t="s">
        <v>11</v>
      </c>
      <c r="O1202" s="1012"/>
      <c r="P1202" s="1012" t="s">
        <v>227</v>
      </c>
      <c r="R1202" s="476"/>
      <c r="S1202" s="476"/>
      <c r="T1202" s="476"/>
      <c r="U1202" s="476"/>
      <c r="V1202" s="476"/>
      <c r="W1202" s="476"/>
      <c r="X1202" s="476"/>
      <c r="Y1202" s="476"/>
      <c r="Z1202" s="476"/>
      <c r="AA1202" s="477"/>
      <c r="AB1202" s="241"/>
      <c r="AC1202" s="241"/>
      <c r="AD1202" s="241"/>
      <c r="AE1202" s="241"/>
      <c r="AF1202" s="241"/>
      <c r="AG1202" s="241"/>
    </row>
    <row r="1203" spans="1:37" ht="15" customHeight="1">
      <c r="A1203" s="997"/>
      <c r="B1203" s="998"/>
      <c r="C1203" s="998"/>
      <c r="D1203" s="998"/>
      <c r="E1203" s="998"/>
      <c r="F1203" s="998"/>
      <c r="G1203" s="998"/>
      <c r="H1203" s="999"/>
      <c r="I1203" s="970"/>
      <c r="J1203" s="971"/>
      <c r="K1203" s="1013"/>
      <c r="L1203" s="1013"/>
      <c r="M1203" s="1013"/>
      <c r="N1203" s="1013"/>
      <c r="O1203" s="1013"/>
      <c r="P1203" s="1013"/>
      <c r="Q1203" s="481"/>
      <c r="R1203" s="479"/>
      <c r="S1203" s="479"/>
      <c r="T1203" s="479"/>
      <c r="U1203" s="479"/>
      <c r="V1203" s="479"/>
      <c r="W1203" s="479"/>
      <c r="X1203" s="479"/>
      <c r="Y1203" s="479"/>
      <c r="Z1203" s="479"/>
      <c r="AA1203" s="480"/>
      <c r="AB1203" s="241"/>
      <c r="AC1203" s="241"/>
      <c r="AD1203" s="241"/>
      <c r="AE1203" s="241"/>
      <c r="AF1203" s="241"/>
      <c r="AG1203" s="241"/>
    </row>
    <row r="1204" spans="1:37" ht="20.100000000000001" customHeight="1">
      <c r="A1204" s="482"/>
      <c r="B1204" s="482"/>
      <c r="C1204" s="482"/>
      <c r="D1204" s="482"/>
      <c r="E1204" s="482"/>
      <c r="F1204" s="482"/>
      <c r="G1204" s="482"/>
      <c r="H1204" s="482"/>
      <c r="I1204" s="482"/>
      <c r="J1204" s="482"/>
      <c r="K1204" s="482"/>
      <c r="L1204" s="482"/>
      <c r="M1204" s="482"/>
      <c r="N1204" s="482"/>
      <c r="O1204" s="482"/>
      <c r="P1204" s="482"/>
      <c r="Q1204" s="482"/>
      <c r="R1204" s="482"/>
      <c r="S1204" s="482"/>
      <c r="T1204" s="482"/>
      <c r="U1204" s="482"/>
      <c r="V1204" s="482"/>
      <c r="W1204" s="482"/>
      <c r="X1204" s="478"/>
      <c r="Y1204" s="478"/>
      <c r="Z1204" s="478"/>
      <c r="AA1204" s="478"/>
      <c r="AB1204" s="241"/>
      <c r="AC1204" s="241"/>
      <c r="AD1204" s="241"/>
      <c r="AE1204" s="241"/>
      <c r="AF1204" s="241"/>
      <c r="AG1204" s="241"/>
    </row>
    <row r="1205" spans="1:37" ht="12.45" customHeight="1">
      <c r="A1205" s="1014" t="s">
        <v>3917</v>
      </c>
      <c r="B1205" s="1015"/>
      <c r="C1205" s="1015"/>
      <c r="D1205" s="1015"/>
      <c r="E1205" s="1015"/>
      <c r="F1205" s="1015"/>
      <c r="G1205" s="1015"/>
      <c r="H1205" s="1016"/>
      <c r="I1205" s="1017"/>
      <c r="J1205" s="1018"/>
      <c r="K1205" s="1018"/>
      <c r="L1205" s="1018"/>
      <c r="M1205" s="1018"/>
      <c r="N1205" s="1018"/>
      <c r="O1205" s="1018"/>
      <c r="P1205" s="1018"/>
      <c r="Q1205" s="1018"/>
      <c r="R1205" s="1018"/>
      <c r="S1205" s="1018"/>
      <c r="T1205" s="1018"/>
      <c r="U1205" s="1018"/>
      <c r="V1205" s="1018"/>
      <c r="W1205" s="1018"/>
      <c r="X1205" s="1018"/>
      <c r="Y1205" s="1018"/>
      <c r="Z1205" s="1018"/>
      <c r="AA1205" s="1019"/>
    </row>
    <row r="1206" spans="1:37" ht="22.5" customHeight="1">
      <c r="A1206" s="1020" t="s">
        <v>8</v>
      </c>
      <c r="B1206" s="1021"/>
      <c r="C1206" s="1021"/>
      <c r="D1206" s="1021"/>
      <c r="E1206" s="1021"/>
      <c r="F1206" s="1021"/>
      <c r="G1206" s="1021"/>
      <c r="H1206" s="1022"/>
      <c r="I1206" s="1023"/>
      <c r="J1206" s="1024"/>
      <c r="K1206" s="1024"/>
      <c r="L1206" s="1025"/>
      <c r="M1206" s="1025"/>
      <c r="N1206" s="1024"/>
      <c r="O1206" s="1025"/>
      <c r="P1206" s="1025"/>
      <c r="Q1206" s="1024"/>
      <c r="R1206" s="1024"/>
      <c r="S1206" s="1024"/>
      <c r="T1206" s="1024"/>
      <c r="U1206" s="1024"/>
      <c r="V1206" s="1024"/>
      <c r="W1206" s="1024"/>
      <c r="X1206" s="1024"/>
      <c r="Y1206" s="1024"/>
      <c r="Z1206" s="1024"/>
      <c r="AA1206" s="1026"/>
      <c r="AC1206" s="236">
        <v>72</v>
      </c>
    </row>
    <row r="1207" spans="1:37" ht="25.2" customHeight="1">
      <c r="A1207" s="1027" t="s">
        <v>23</v>
      </c>
      <c r="B1207" s="1028"/>
      <c r="C1207" s="1028"/>
      <c r="D1207" s="1028"/>
      <c r="E1207" s="1028"/>
      <c r="F1207" s="1028"/>
      <c r="G1207" s="1028"/>
      <c r="H1207" s="1029"/>
      <c r="I1207" s="972" t="s">
        <v>3918</v>
      </c>
      <c r="J1207" s="973"/>
      <c r="K1207" s="973"/>
      <c r="L1207" s="975"/>
      <c r="M1207" s="977"/>
      <c r="N1207" s="239" t="s">
        <v>3919</v>
      </c>
      <c r="O1207" s="975"/>
      <c r="P1207" s="977"/>
      <c r="Q1207" s="973"/>
      <c r="R1207" s="973"/>
      <c r="S1207" s="973"/>
      <c r="T1207" s="973"/>
      <c r="U1207" s="973"/>
      <c r="V1207" s="973"/>
      <c r="W1207" s="973"/>
      <c r="X1207" s="973"/>
      <c r="Y1207" s="973"/>
      <c r="Z1207" s="973"/>
      <c r="AA1207" s="974"/>
    </row>
    <row r="1208" spans="1:37" ht="25.2" customHeight="1">
      <c r="A1208" s="1030"/>
      <c r="B1208" s="1025"/>
      <c r="C1208" s="1025"/>
      <c r="D1208" s="1025"/>
      <c r="E1208" s="1025"/>
      <c r="F1208" s="1025"/>
      <c r="G1208" s="1025"/>
      <c r="H1208" s="1031"/>
      <c r="I1208" s="972" t="s">
        <v>3920</v>
      </c>
      <c r="J1208" s="973"/>
      <c r="K1208" s="973"/>
      <c r="L1208" s="975"/>
      <c r="M1208" s="976"/>
      <c r="N1208" s="976"/>
      <c r="O1208" s="976"/>
      <c r="P1208" s="977"/>
      <c r="Q1208" s="972" t="s">
        <v>3921</v>
      </c>
      <c r="R1208" s="973"/>
      <c r="S1208" s="974"/>
      <c r="T1208" s="975"/>
      <c r="U1208" s="976"/>
      <c r="V1208" s="976"/>
      <c r="W1208" s="976"/>
      <c r="X1208" s="976"/>
      <c r="Y1208" s="976"/>
      <c r="Z1208" s="976"/>
      <c r="AA1208" s="977"/>
    </row>
    <row r="1209" spans="1:37" ht="25.2" customHeight="1">
      <c r="A1209" s="1030"/>
      <c r="B1209" s="1025"/>
      <c r="C1209" s="1025"/>
      <c r="D1209" s="1025"/>
      <c r="E1209" s="1025"/>
      <c r="F1209" s="1025"/>
      <c r="G1209" s="1025"/>
      <c r="H1209" s="1031"/>
      <c r="I1209" s="972" t="s">
        <v>3922</v>
      </c>
      <c r="J1209" s="973"/>
      <c r="K1209" s="973"/>
      <c r="L1209" s="978"/>
      <c r="M1209" s="979"/>
      <c r="N1209" s="979"/>
      <c r="O1209" s="979"/>
      <c r="P1209" s="980"/>
      <c r="Q1209" s="972" t="s">
        <v>3923</v>
      </c>
      <c r="R1209" s="973"/>
      <c r="S1209" s="974"/>
      <c r="T1209" s="975"/>
      <c r="U1209" s="976"/>
      <c r="V1209" s="976"/>
      <c r="W1209" s="976"/>
      <c r="X1209" s="976"/>
      <c r="Y1209" s="976"/>
      <c r="Z1209" s="976"/>
      <c r="AA1209" s="977"/>
    </row>
    <row r="1210" spans="1:37" ht="25.2" customHeight="1">
      <c r="A1210" s="1023"/>
      <c r="B1210" s="1024"/>
      <c r="C1210" s="1024"/>
      <c r="D1210" s="1024"/>
      <c r="E1210" s="1024"/>
      <c r="F1210" s="1024"/>
      <c r="G1210" s="1024"/>
      <c r="H1210" s="1026"/>
      <c r="I1210" s="972" t="s">
        <v>3924</v>
      </c>
      <c r="J1210" s="973"/>
      <c r="K1210" s="973"/>
      <c r="L1210" s="981"/>
      <c r="M1210" s="981"/>
      <c r="N1210" s="981"/>
      <c r="O1210" s="981"/>
      <c r="P1210" s="981"/>
      <c r="Q1210" s="981"/>
      <c r="R1210" s="981"/>
      <c r="S1210" s="981"/>
      <c r="T1210" s="981"/>
      <c r="U1210" s="981"/>
      <c r="V1210" s="981"/>
      <c r="W1210" s="981"/>
      <c r="X1210" s="981"/>
      <c r="Y1210" s="981"/>
      <c r="Z1210" s="981"/>
      <c r="AA1210" s="981"/>
    </row>
    <row r="1211" spans="1:37" ht="30" customHeight="1">
      <c r="A1211" s="982" t="s">
        <v>3925</v>
      </c>
      <c r="B1211" s="983"/>
      <c r="C1211" s="983"/>
      <c r="D1211" s="983"/>
      <c r="E1211" s="983"/>
      <c r="F1211" s="983"/>
      <c r="G1211" s="983"/>
      <c r="H1211" s="984"/>
      <c r="I1211" s="444"/>
      <c r="J1211" s="445"/>
      <c r="K1211" s="446" t="s">
        <v>388</v>
      </c>
      <c r="L1211" s="447"/>
      <c r="M1211" s="448" t="s">
        <v>112</v>
      </c>
      <c r="N1211" s="449"/>
      <c r="O1211" s="450"/>
      <c r="U1211" s="451"/>
      <c r="V1211" s="451"/>
      <c r="W1211" s="451"/>
      <c r="X1211" s="451"/>
      <c r="Y1211" s="451"/>
      <c r="Z1211" s="451"/>
      <c r="AA1211" s="452"/>
      <c r="AK1211" s="240"/>
    </row>
    <row r="1212" spans="1:37" ht="15" customHeight="1">
      <c r="A1212" s="985"/>
      <c r="B1212" s="986"/>
      <c r="C1212" s="986"/>
      <c r="D1212" s="986"/>
      <c r="E1212" s="986"/>
      <c r="F1212" s="986"/>
      <c r="G1212" s="986"/>
      <c r="H1212" s="987"/>
      <c r="I1212" s="453" t="s">
        <v>3926</v>
      </c>
      <c r="J1212" s="454"/>
      <c r="K1212" s="454"/>
      <c r="L1212" s="454"/>
      <c r="M1212" s="454"/>
      <c r="N1212" s="454"/>
      <c r="O1212" s="454"/>
      <c r="P1212" s="454"/>
      <c r="Q1212" s="454"/>
      <c r="R1212" s="449"/>
      <c r="S1212" s="455"/>
      <c r="T1212" s="456"/>
      <c r="U1212" s="457"/>
      <c r="V1212" s="458"/>
      <c r="W1212" s="459" t="s">
        <v>388</v>
      </c>
      <c r="X1212" s="460"/>
      <c r="Y1212" s="461" t="s">
        <v>112</v>
      </c>
      <c r="Z1212" s="461"/>
      <c r="AA1212" s="462"/>
    </row>
    <row r="1213" spans="1:37" ht="15" customHeight="1">
      <c r="A1213" s="988"/>
      <c r="B1213" s="989"/>
      <c r="C1213" s="989"/>
      <c r="D1213" s="989"/>
      <c r="E1213" s="989"/>
      <c r="F1213" s="989"/>
      <c r="G1213" s="989"/>
      <c r="H1213" s="990"/>
      <c r="I1213" s="463" t="s">
        <v>3927</v>
      </c>
      <c r="J1213" s="464"/>
      <c r="K1213" s="464"/>
      <c r="L1213" s="464"/>
      <c r="M1213" s="464"/>
      <c r="N1213" s="464"/>
      <c r="O1213" s="464"/>
      <c r="P1213" s="464"/>
      <c r="Q1213" s="464"/>
      <c r="R1213" s="465"/>
      <c r="S1213" s="466"/>
      <c r="T1213" s="467"/>
      <c r="U1213" s="468"/>
      <c r="V1213" s="469"/>
      <c r="W1213" s="464" t="s">
        <v>388</v>
      </c>
      <c r="X1213" s="470"/>
      <c r="Y1213" s="466" t="s">
        <v>112</v>
      </c>
      <c r="Z1213" s="466"/>
      <c r="AA1213" s="471"/>
    </row>
    <row r="1214" spans="1:37" ht="18" customHeight="1">
      <c r="A1214" s="991" t="s">
        <v>3928</v>
      </c>
      <c r="B1214" s="992"/>
      <c r="C1214" s="992"/>
      <c r="D1214" s="992"/>
      <c r="E1214" s="992"/>
      <c r="F1214" s="992"/>
      <c r="G1214" s="992"/>
      <c r="H1214" s="993"/>
      <c r="I1214" s="472" t="s">
        <v>3783</v>
      </c>
      <c r="J1214" s="473" t="s">
        <v>3929</v>
      </c>
      <c r="K1214" s="474"/>
      <c r="L1214" s="474"/>
      <c r="M1214" s="474"/>
      <c r="N1214" s="472" t="s">
        <v>3783</v>
      </c>
      <c r="O1214" s="473" t="s">
        <v>3930</v>
      </c>
      <c r="P1214" s="474"/>
      <c r="Q1214" s="474"/>
      <c r="S1214" s="461" t="s">
        <v>3935</v>
      </c>
      <c r="T1214" s="472" t="s">
        <v>3783</v>
      </c>
      <c r="U1214" s="461" t="s">
        <v>3936</v>
      </c>
      <c r="W1214" s="473"/>
      <c r="X1214" s="474"/>
      <c r="Y1214" s="474"/>
      <c r="Z1214" s="474"/>
      <c r="AA1214" s="475"/>
      <c r="AG1214" s="243"/>
    </row>
    <row r="1215" spans="1:37" ht="15" customHeight="1">
      <c r="A1215" s="994" t="s">
        <v>3931</v>
      </c>
      <c r="B1215" s="995"/>
      <c r="C1215" s="995"/>
      <c r="D1215" s="995"/>
      <c r="E1215" s="995"/>
      <c r="F1215" s="995"/>
      <c r="G1215" s="995"/>
      <c r="H1215" s="996"/>
      <c r="I1215" s="1000" t="s">
        <v>3932</v>
      </c>
      <c r="J1215" s="1001"/>
      <c r="K1215" s="1004"/>
      <c r="L1215" s="1005"/>
      <c r="M1215" s="1005"/>
      <c r="N1215" s="1005"/>
      <c r="O1215" s="1005"/>
      <c r="P1215" s="1005"/>
      <c r="Q1215" s="1006"/>
      <c r="R1215" s="1006"/>
      <c r="S1215" s="1006"/>
      <c r="T1215" s="1007"/>
      <c r="U1215" s="1008" t="s">
        <v>3933</v>
      </c>
      <c r="V1215" s="1008"/>
      <c r="W1215" s="1008"/>
      <c r="X1215" s="1008"/>
      <c r="Y1215" s="1008"/>
      <c r="Z1215" s="1008"/>
      <c r="AA1215" s="1009"/>
    </row>
    <row r="1216" spans="1:37" ht="15" customHeight="1">
      <c r="A1216" s="997"/>
      <c r="B1216" s="998"/>
      <c r="C1216" s="998"/>
      <c r="D1216" s="998"/>
      <c r="E1216" s="998"/>
      <c r="F1216" s="998"/>
      <c r="G1216" s="998"/>
      <c r="H1216" s="999"/>
      <c r="I1216" s="1002"/>
      <c r="J1216" s="1003"/>
      <c r="K1216" s="1004"/>
      <c r="L1216" s="1005"/>
      <c r="M1216" s="1005"/>
      <c r="N1216" s="1005"/>
      <c r="O1216" s="1005"/>
      <c r="P1216" s="1005"/>
      <c r="Q1216" s="1006"/>
      <c r="R1216" s="1006"/>
      <c r="S1216" s="1006"/>
      <c r="T1216" s="1007"/>
      <c r="U1216" s="1010"/>
      <c r="V1216" s="1010"/>
      <c r="W1216" s="1010"/>
      <c r="X1216" s="1010"/>
      <c r="Y1216" s="1010"/>
      <c r="Z1216" s="1010"/>
      <c r="AA1216" s="1011"/>
      <c r="AB1216" s="241"/>
      <c r="AC1216" s="241"/>
      <c r="AD1216" s="241"/>
      <c r="AE1216" s="241"/>
      <c r="AF1216" s="241"/>
      <c r="AG1216" s="241"/>
    </row>
    <row r="1217" spans="1:37" ht="15" customHeight="1">
      <c r="A1217" s="994" t="s">
        <v>3934</v>
      </c>
      <c r="B1217" s="995"/>
      <c r="C1217" s="995"/>
      <c r="D1217" s="995"/>
      <c r="E1217" s="995"/>
      <c r="F1217" s="995"/>
      <c r="G1217" s="995"/>
      <c r="H1217" s="996"/>
      <c r="I1217" s="968"/>
      <c r="J1217" s="969"/>
      <c r="K1217" s="1012"/>
      <c r="L1217" s="1012" t="s">
        <v>12</v>
      </c>
      <c r="M1217" s="1012"/>
      <c r="N1217" s="1012" t="s">
        <v>11</v>
      </c>
      <c r="O1217" s="1012"/>
      <c r="P1217" s="1012" t="s">
        <v>227</v>
      </c>
      <c r="R1217" s="476"/>
      <c r="S1217" s="476"/>
      <c r="T1217" s="476"/>
      <c r="U1217" s="476"/>
      <c r="V1217" s="476"/>
      <c r="W1217" s="476"/>
      <c r="X1217" s="476"/>
      <c r="Y1217" s="476"/>
      <c r="Z1217" s="476"/>
      <c r="AA1217" s="477"/>
      <c r="AB1217" s="241"/>
      <c r="AC1217" s="241"/>
      <c r="AD1217" s="241"/>
      <c r="AE1217" s="241"/>
      <c r="AF1217" s="241"/>
      <c r="AG1217" s="241"/>
    </row>
    <row r="1218" spans="1:37" ht="15" customHeight="1">
      <c r="A1218" s="997"/>
      <c r="B1218" s="998"/>
      <c r="C1218" s="998"/>
      <c r="D1218" s="998"/>
      <c r="E1218" s="998"/>
      <c r="F1218" s="998"/>
      <c r="G1218" s="998"/>
      <c r="H1218" s="999"/>
      <c r="I1218" s="970"/>
      <c r="J1218" s="971"/>
      <c r="K1218" s="1013"/>
      <c r="L1218" s="1013"/>
      <c r="M1218" s="1013"/>
      <c r="N1218" s="1013"/>
      <c r="O1218" s="1013"/>
      <c r="P1218" s="1013"/>
      <c r="Q1218" s="481"/>
      <c r="R1218" s="479"/>
      <c r="S1218" s="479"/>
      <c r="T1218" s="479"/>
      <c r="U1218" s="479"/>
      <c r="V1218" s="479"/>
      <c r="W1218" s="479"/>
      <c r="X1218" s="479"/>
      <c r="Y1218" s="479"/>
      <c r="Z1218" s="479"/>
      <c r="AA1218" s="480"/>
      <c r="AB1218" s="241"/>
      <c r="AC1218" s="241"/>
      <c r="AD1218" s="241"/>
      <c r="AE1218" s="241"/>
      <c r="AF1218" s="241"/>
      <c r="AG1218" s="241"/>
    </row>
    <row r="1219" spans="1:37" ht="20.100000000000001" customHeight="1">
      <c r="A1219" s="482"/>
      <c r="B1219" s="482"/>
      <c r="C1219" s="482"/>
      <c r="D1219" s="482"/>
      <c r="E1219" s="482"/>
      <c r="F1219" s="482"/>
      <c r="G1219" s="482"/>
      <c r="H1219" s="482"/>
      <c r="I1219" s="482"/>
      <c r="J1219" s="482"/>
      <c r="K1219" s="482"/>
      <c r="L1219" s="482"/>
      <c r="M1219" s="482"/>
      <c r="N1219" s="482"/>
      <c r="O1219" s="482"/>
      <c r="P1219" s="482"/>
      <c r="Q1219" s="482"/>
      <c r="R1219" s="482"/>
      <c r="S1219" s="482"/>
      <c r="T1219" s="482"/>
      <c r="U1219" s="482"/>
      <c r="V1219" s="482"/>
      <c r="W1219" s="482"/>
      <c r="X1219" s="482"/>
      <c r="Y1219" s="482"/>
      <c r="Z1219" s="482"/>
      <c r="AA1219" s="482"/>
      <c r="AB1219" s="241"/>
      <c r="AC1219" s="241"/>
      <c r="AD1219" s="241"/>
      <c r="AE1219" s="241"/>
      <c r="AF1219" s="241"/>
      <c r="AG1219" s="241"/>
    </row>
    <row r="1220" spans="1:37" ht="18" customHeight="1">
      <c r="B1220" s="437" t="s">
        <v>3937</v>
      </c>
      <c r="C1220" s="243" t="s">
        <v>16092</v>
      </c>
      <c r="E1220" s="243"/>
      <c r="F1220" s="243"/>
      <c r="G1220" s="243"/>
      <c r="H1220" s="243"/>
      <c r="I1220" s="483"/>
      <c r="J1220" s="483"/>
      <c r="K1220" s="483"/>
      <c r="L1220" s="483"/>
      <c r="M1220" s="483"/>
      <c r="N1220" s="483"/>
      <c r="O1220" s="483"/>
      <c r="P1220" s="483"/>
      <c r="Q1220" s="483"/>
      <c r="R1220" s="484"/>
      <c r="S1220" s="483"/>
      <c r="T1220" s="483"/>
      <c r="U1220" s="483"/>
      <c r="V1220" s="483"/>
      <c r="W1220" s="243"/>
      <c r="X1220" s="243"/>
      <c r="Y1220" s="243"/>
      <c r="Z1220" s="243"/>
      <c r="AA1220" s="243"/>
      <c r="AB1220" s="243"/>
      <c r="AE1220" s="244"/>
    </row>
    <row r="1221" spans="1:37" ht="30" customHeight="1">
      <c r="B1221" s="485" t="s">
        <v>3938</v>
      </c>
      <c r="C1221" s="1032" t="s">
        <v>16093</v>
      </c>
      <c r="D1221" s="1032"/>
      <c r="E1221" s="1032"/>
      <c r="F1221" s="1032"/>
      <c r="G1221" s="1032"/>
      <c r="H1221" s="1032"/>
      <c r="I1221" s="1032"/>
      <c r="J1221" s="1032"/>
      <c r="K1221" s="1032"/>
      <c r="L1221" s="1032"/>
      <c r="M1221" s="1032"/>
      <c r="N1221" s="1032"/>
      <c r="O1221" s="1032"/>
      <c r="P1221" s="1032"/>
      <c r="Q1221" s="1032"/>
      <c r="R1221" s="1032"/>
      <c r="S1221" s="1032"/>
      <c r="T1221" s="1032"/>
      <c r="U1221" s="1032"/>
      <c r="V1221" s="1032"/>
      <c r="W1221" s="1032"/>
      <c r="X1221" s="1032"/>
      <c r="Y1221" s="1032"/>
      <c r="Z1221" s="1032"/>
      <c r="AA1221" s="1032"/>
      <c r="AE1221" s="244"/>
    </row>
    <row r="1222" spans="1:37" ht="7.95" customHeight="1">
      <c r="D1222" s="486"/>
      <c r="E1222" s="486"/>
      <c r="F1222" s="486"/>
      <c r="G1222" s="486"/>
      <c r="H1222" s="486"/>
      <c r="I1222" s="486"/>
      <c r="J1222" s="486"/>
      <c r="K1222" s="486"/>
      <c r="L1222" s="486"/>
      <c r="M1222" s="486"/>
      <c r="N1222" s="486"/>
      <c r="O1222" s="486"/>
      <c r="P1222" s="486"/>
      <c r="Q1222" s="486"/>
      <c r="R1222" s="486"/>
      <c r="S1222" s="486"/>
      <c r="T1222" s="486"/>
      <c r="U1222" s="486"/>
      <c r="V1222" s="486"/>
      <c r="W1222" s="486"/>
      <c r="X1222" s="486"/>
      <c r="Y1222" s="486"/>
      <c r="Z1222" s="486"/>
      <c r="AA1222" s="486"/>
    </row>
    <row r="1223" spans="1:37" ht="25.35" customHeight="1">
      <c r="A1223" s="441" t="s">
        <v>3939</v>
      </c>
      <c r="H1223" s="442"/>
      <c r="I1223" s="442"/>
      <c r="V1223" s="442"/>
      <c r="W1223" s="442"/>
      <c r="X1223" s="442"/>
      <c r="Y1223" s="442"/>
      <c r="Z1223" s="442"/>
      <c r="AA1223" s="442"/>
    </row>
    <row r="1224" spans="1:37" ht="12.45" customHeight="1">
      <c r="A1224" s="1014" t="s">
        <v>3917</v>
      </c>
      <c r="B1224" s="1015"/>
      <c r="C1224" s="1015"/>
      <c r="D1224" s="1015"/>
      <c r="E1224" s="1015"/>
      <c r="F1224" s="1015"/>
      <c r="G1224" s="1015"/>
      <c r="H1224" s="1016"/>
      <c r="I1224" s="1017"/>
      <c r="J1224" s="1018"/>
      <c r="K1224" s="1018"/>
      <c r="L1224" s="1018"/>
      <c r="M1224" s="1018"/>
      <c r="N1224" s="1018"/>
      <c r="O1224" s="1018"/>
      <c r="P1224" s="1018"/>
      <c r="Q1224" s="1018"/>
      <c r="R1224" s="1018"/>
      <c r="S1224" s="1018"/>
      <c r="T1224" s="1018"/>
      <c r="U1224" s="1018"/>
      <c r="V1224" s="1018"/>
      <c r="W1224" s="1018"/>
      <c r="X1224" s="1018"/>
      <c r="Y1224" s="1018"/>
      <c r="Z1224" s="1018"/>
      <c r="AA1224" s="1019"/>
    </row>
    <row r="1225" spans="1:37" ht="22.5" customHeight="1">
      <c r="A1225" s="1020" t="s">
        <v>8</v>
      </c>
      <c r="B1225" s="1021"/>
      <c r="C1225" s="1021"/>
      <c r="D1225" s="1021"/>
      <c r="E1225" s="1021"/>
      <c r="F1225" s="1021"/>
      <c r="G1225" s="1021"/>
      <c r="H1225" s="1022"/>
      <c r="I1225" s="1023"/>
      <c r="J1225" s="1024"/>
      <c r="K1225" s="1024"/>
      <c r="L1225" s="1025"/>
      <c r="M1225" s="1025"/>
      <c r="N1225" s="1024"/>
      <c r="O1225" s="1025"/>
      <c r="P1225" s="1025"/>
      <c r="Q1225" s="1024"/>
      <c r="R1225" s="1024"/>
      <c r="S1225" s="1024"/>
      <c r="T1225" s="1024"/>
      <c r="U1225" s="1024"/>
      <c r="V1225" s="1024"/>
      <c r="W1225" s="1024"/>
      <c r="X1225" s="1024"/>
      <c r="Y1225" s="1024"/>
      <c r="Z1225" s="1024"/>
      <c r="AA1225" s="1026"/>
      <c r="AC1225" s="236">
        <v>73</v>
      </c>
    </row>
    <row r="1226" spans="1:37" ht="25.2" customHeight="1">
      <c r="A1226" s="1027" t="s">
        <v>23</v>
      </c>
      <c r="B1226" s="1028"/>
      <c r="C1226" s="1028"/>
      <c r="D1226" s="1028"/>
      <c r="E1226" s="1028"/>
      <c r="F1226" s="1028"/>
      <c r="G1226" s="1028"/>
      <c r="H1226" s="1029"/>
      <c r="I1226" s="972" t="s">
        <v>3918</v>
      </c>
      <c r="J1226" s="973"/>
      <c r="K1226" s="973"/>
      <c r="L1226" s="975"/>
      <c r="M1226" s="977"/>
      <c r="N1226" s="239" t="s">
        <v>3919</v>
      </c>
      <c r="O1226" s="975"/>
      <c r="P1226" s="977"/>
      <c r="Q1226" s="973"/>
      <c r="R1226" s="973"/>
      <c r="S1226" s="973"/>
      <c r="T1226" s="973"/>
      <c r="U1226" s="973"/>
      <c r="V1226" s="973"/>
      <c r="W1226" s="973"/>
      <c r="X1226" s="973"/>
      <c r="Y1226" s="973"/>
      <c r="Z1226" s="973"/>
      <c r="AA1226" s="974"/>
    </row>
    <row r="1227" spans="1:37" ht="25.2" customHeight="1">
      <c r="A1227" s="1030"/>
      <c r="B1227" s="1025"/>
      <c r="C1227" s="1025"/>
      <c r="D1227" s="1025"/>
      <c r="E1227" s="1025"/>
      <c r="F1227" s="1025"/>
      <c r="G1227" s="1025"/>
      <c r="H1227" s="1031"/>
      <c r="I1227" s="972" t="s">
        <v>3920</v>
      </c>
      <c r="J1227" s="973"/>
      <c r="K1227" s="973"/>
      <c r="L1227" s="975"/>
      <c r="M1227" s="976"/>
      <c r="N1227" s="976"/>
      <c r="O1227" s="976"/>
      <c r="P1227" s="977"/>
      <c r="Q1227" s="972" t="s">
        <v>3921</v>
      </c>
      <c r="R1227" s="973"/>
      <c r="S1227" s="974"/>
      <c r="T1227" s="975"/>
      <c r="U1227" s="976"/>
      <c r="V1227" s="976"/>
      <c r="W1227" s="976"/>
      <c r="X1227" s="976"/>
      <c r="Y1227" s="976"/>
      <c r="Z1227" s="976"/>
      <c r="AA1227" s="977"/>
    </row>
    <row r="1228" spans="1:37" ht="25.2" customHeight="1">
      <c r="A1228" s="1030"/>
      <c r="B1228" s="1025"/>
      <c r="C1228" s="1025"/>
      <c r="D1228" s="1025"/>
      <c r="E1228" s="1025"/>
      <c r="F1228" s="1025"/>
      <c r="G1228" s="1025"/>
      <c r="H1228" s="1031"/>
      <c r="I1228" s="972" t="s">
        <v>3922</v>
      </c>
      <c r="J1228" s="973"/>
      <c r="K1228" s="973"/>
      <c r="L1228" s="978"/>
      <c r="M1228" s="979"/>
      <c r="N1228" s="979"/>
      <c r="O1228" s="979"/>
      <c r="P1228" s="980"/>
      <c r="Q1228" s="972" t="s">
        <v>3923</v>
      </c>
      <c r="R1228" s="973"/>
      <c r="S1228" s="974"/>
      <c r="T1228" s="975"/>
      <c r="U1228" s="976"/>
      <c r="V1228" s="976"/>
      <c r="W1228" s="976"/>
      <c r="X1228" s="976"/>
      <c r="Y1228" s="976"/>
      <c r="Z1228" s="976"/>
      <c r="AA1228" s="977"/>
    </row>
    <row r="1229" spans="1:37" ht="25.2" customHeight="1">
      <c r="A1229" s="1023"/>
      <c r="B1229" s="1024"/>
      <c r="C1229" s="1024"/>
      <c r="D1229" s="1024"/>
      <c r="E1229" s="1024"/>
      <c r="F1229" s="1024"/>
      <c r="G1229" s="1024"/>
      <c r="H1229" s="1026"/>
      <c r="I1229" s="972" t="s">
        <v>3924</v>
      </c>
      <c r="J1229" s="973"/>
      <c r="K1229" s="973"/>
      <c r="L1229" s="981"/>
      <c r="M1229" s="981"/>
      <c r="N1229" s="981"/>
      <c r="O1229" s="981"/>
      <c r="P1229" s="981"/>
      <c r="Q1229" s="981"/>
      <c r="R1229" s="981"/>
      <c r="S1229" s="981"/>
      <c r="T1229" s="981"/>
      <c r="U1229" s="981"/>
      <c r="V1229" s="981"/>
      <c r="W1229" s="981"/>
      <c r="X1229" s="981"/>
      <c r="Y1229" s="981"/>
      <c r="Z1229" s="981"/>
      <c r="AA1229" s="981"/>
    </row>
    <row r="1230" spans="1:37" ht="30" customHeight="1">
      <c r="A1230" s="982" t="s">
        <v>3925</v>
      </c>
      <c r="B1230" s="983"/>
      <c r="C1230" s="983"/>
      <c r="D1230" s="983"/>
      <c r="E1230" s="983"/>
      <c r="F1230" s="983"/>
      <c r="G1230" s="983"/>
      <c r="H1230" s="984"/>
      <c r="I1230" s="444"/>
      <c r="J1230" s="445"/>
      <c r="K1230" s="446" t="s">
        <v>388</v>
      </c>
      <c r="L1230" s="447"/>
      <c r="M1230" s="448" t="s">
        <v>112</v>
      </c>
      <c r="N1230" s="449"/>
      <c r="O1230" s="450"/>
      <c r="U1230" s="451"/>
      <c r="V1230" s="451"/>
      <c r="W1230" s="451"/>
      <c r="X1230" s="451"/>
      <c r="Y1230" s="451"/>
      <c r="Z1230" s="451"/>
      <c r="AA1230" s="452"/>
      <c r="AK1230" s="240"/>
    </row>
    <row r="1231" spans="1:37" ht="15" customHeight="1">
      <c r="A1231" s="985"/>
      <c r="B1231" s="986"/>
      <c r="C1231" s="986"/>
      <c r="D1231" s="986"/>
      <c r="E1231" s="986"/>
      <c r="F1231" s="986"/>
      <c r="G1231" s="986"/>
      <c r="H1231" s="987"/>
      <c r="I1231" s="453" t="s">
        <v>3926</v>
      </c>
      <c r="J1231" s="454"/>
      <c r="K1231" s="454"/>
      <c r="L1231" s="454"/>
      <c r="M1231" s="454"/>
      <c r="N1231" s="454"/>
      <c r="O1231" s="454"/>
      <c r="P1231" s="454"/>
      <c r="Q1231" s="454"/>
      <c r="R1231" s="449"/>
      <c r="S1231" s="455"/>
      <c r="T1231" s="456"/>
      <c r="U1231" s="457"/>
      <c r="V1231" s="458"/>
      <c r="W1231" s="459" t="s">
        <v>388</v>
      </c>
      <c r="X1231" s="460"/>
      <c r="Y1231" s="461" t="s">
        <v>112</v>
      </c>
      <c r="Z1231" s="461"/>
      <c r="AA1231" s="462"/>
    </row>
    <row r="1232" spans="1:37" ht="15" customHeight="1">
      <c r="A1232" s="988"/>
      <c r="B1232" s="989"/>
      <c r="C1232" s="989"/>
      <c r="D1232" s="989"/>
      <c r="E1232" s="989"/>
      <c r="F1232" s="989"/>
      <c r="G1232" s="989"/>
      <c r="H1232" s="990"/>
      <c r="I1232" s="463" t="s">
        <v>3927</v>
      </c>
      <c r="J1232" s="464"/>
      <c r="K1232" s="464"/>
      <c r="L1232" s="464"/>
      <c r="M1232" s="464"/>
      <c r="N1232" s="464"/>
      <c r="O1232" s="464"/>
      <c r="P1232" s="464"/>
      <c r="Q1232" s="464"/>
      <c r="R1232" s="465"/>
      <c r="S1232" s="466"/>
      <c r="T1232" s="467"/>
      <c r="U1232" s="468"/>
      <c r="V1232" s="469"/>
      <c r="W1232" s="464" t="s">
        <v>388</v>
      </c>
      <c r="X1232" s="470"/>
      <c r="Y1232" s="466" t="s">
        <v>112</v>
      </c>
      <c r="Z1232" s="466"/>
      <c r="AA1232" s="471"/>
    </row>
    <row r="1233" spans="1:37" ht="18" customHeight="1">
      <c r="A1233" s="991" t="s">
        <v>3928</v>
      </c>
      <c r="B1233" s="992"/>
      <c r="C1233" s="992"/>
      <c r="D1233" s="992"/>
      <c r="E1233" s="992"/>
      <c r="F1233" s="992"/>
      <c r="G1233" s="992"/>
      <c r="H1233" s="993"/>
      <c r="I1233" s="472" t="s">
        <v>3783</v>
      </c>
      <c r="J1233" s="473" t="s">
        <v>3929</v>
      </c>
      <c r="K1233" s="474"/>
      <c r="L1233" s="474"/>
      <c r="M1233" s="474"/>
      <c r="N1233" s="472" t="s">
        <v>3783</v>
      </c>
      <c r="O1233" s="473" t="s">
        <v>3930</v>
      </c>
      <c r="P1233" s="474"/>
      <c r="Q1233" s="474"/>
      <c r="S1233" s="461" t="s">
        <v>3935</v>
      </c>
      <c r="T1233" s="472" t="s">
        <v>3783</v>
      </c>
      <c r="U1233" s="461" t="s">
        <v>3936</v>
      </c>
      <c r="W1233" s="473"/>
      <c r="X1233" s="474"/>
      <c r="Y1233" s="474"/>
      <c r="Z1233" s="474"/>
      <c r="AA1233" s="475"/>
      <c r="AG1233" s="243"/>
    </row>
    <row r="1234" spans="1:37" ht="15" customHeight="1">
      <c r="A1234" s="994" t="s">
        <v>3931</v>
      </c>
      <c r="B1234" s="995"/>
      <c r="C1234" s="995"/>
      <c r="D1234" s="995"/>
      <c r="E1234" s="995"/>
      <c r="F1234" s="995"/>
      <c r="G1234" s="995"/>
      <c r="H1234" s="996"/>
      <c r="I1234" s="1000" t="s">
        <v>3932</v>
      </c>
      <c r="J1234" s="1001"/>
      <c r="K1234" s="1004"/>
      <c r="L1234" s="1005"/>
      <c r="M1234" s="1005"/>
      <c r="N1234" s="1005"/>
      <c r="O1234" s="1005"/>
      <c r="P1234" s="1005"/>
      <c r="Q1234" s="1006"/>
      <c r="R1234" s="1006"/>
      <c r="S1234" s="1006"/>
      <c r="T1234" s="1007"/>
      <c r="U1234" s="1008" t="s">
        <v>3933</v>
      </c>
      <c r="V1234" s="1008"/>
      <c r="W1234" s="1008"/>
      <c r="X1234" s="1008"/>
      <c r="Y1234" s="1008"/>
      <c r="Z1234" s="1008"/>
      <c r="AA1234" s="1009"/>
    </row>
    <row r="1235" spans="1:37" ht="15" customHeight="1">
      <c r="A1235" s="997"/>
      <c r="B1235" s="998"/>
      <c r="C1235" s="998"/>
      <c r="D1235" s="998"/>
      <c r="E1235" s="998"/>
      <c r="F1235" s="998"/>
      <c r="G1235" s="998"/>
      <c r="H1235" s="999"/>
      <c r="I1235" s="1002"/>
      <c r="J1235" s="1003"/>
      <c r="K1235" s="1004"/>
      <c r="L1235" s="1005"/>
      <c r="M1235" s="1005"/>
      <c r="N1235" s="1005"/>
      <c r="O1235" s="1005"/>
      <c r="P1235" s="1005"/>
      <c r="Q1235" s="1006"/>
      <c r="R1235" s="1006"/>
      <c r="S1235" s="1006"/>
      <c r="T1235" s="1007"/>
      <c r="U1235" s="1010"/>
      <c r="V1235" s="1010"/>
      <c r="W1235" s="1010"/>
      <c r="X1235" s="1010"/>
      <c r="Y1235" s="1010"/>
      <c r="Z1235" s="1010"/>
      <c r="AA1235" s="1011"/>
      <c r="AB1235" s="241"/>
      <c r="AC1235" s="241"/>
      <c r="AD1235" s="241"/>
      <c r="AE1235" s="241"/>
      <c r="AF1235" s="241"/>
      <c r="AG1235" s="241"/>
    </row>
    <row r="1236" spans="1:37" ht="15" customHeight="1">
      <c r="A1236" s="994" t="s">
        <v>3934</v>
      </c>
      <c r="B1236" s="995"/>
      <c r="C1236" s="995"/>
      <c r="D1236" s="995"/>
      <c r="E1236" s="995"/>
      <c r="F1236" s="995"/>
      <c r="G1236" s="995"/>
      <c r="H1236" s="996"/>
      <c r="I1236" s="968"/>
      <c r="J1236" s="969"/>
      <c r="K1236" s="1012"/>
      <c r="L1236" s="1012" t="s">
        <v>12</v>
      </c>
      <c r="M1236" s="1012"/>
      <c r="N1236" s="1012" t="s">
        <v>11</v>
      </c>
      <c r="O1236" s="1012"/>
      <c r="P1236" s="1012" t="s">
        <v>227</v>
      </c>
      <c r="R1236" s="476"/>
      <c r="S1236" s="476"/>
      <c r="T1236" s="476"/>
      <c r="U1236" s="476"/>
      <c r="V1236" s="476"/>
      <c r="W1236" s="476"/>
      <c r="X1236" s="476"/>
      <c r="Y1236" s="476"/>
      <c r="Z1236" s="476"/>
      <c r="AA1236" s="477"/>
      <c r="AB1236" s="241"/>
      <c r="AC1236" s="241"/>
      <c r="AD1236" s="241"/>
      <c r="AE1236" s="241"/>
      <c r="AF1236" s="241"/>
      <c r="AG1236" s="241"/>
    </row>
    <row r="1237" spans="1:37" ht="15" customHeight="1">
      <c r="A1237" s="997"/>
      <c r="B1237" s="998"/>
      <c r="C1237" s="998"/>
      <c r="D1237" s="998"/>
      <c r="E1237" s="998"/>
      <c r="F1237" s="998"/>
      <c r="G1237" s="998"/>
      <c r="H1237" s="999"/>
      <c r="I1237" s="970"/>
      <c r="J1237" s="971"/>
      <c r="K1237" s="1013"/>
      <c r="L1237" s="1013"/>
      <c r="M1237" s="1013"/>
      <c r="N1237" s="1013"/>
      <c r="O1237" s="1013"/>
      <c r="P1237" s="1013"/>
      <c r="Q1237" s="481"/>
      <c r="R1237" s="479"/>
      <c r="S1237" s="479"/>
      <c r="T1237" s="479"/>
      <c r="U1237" s="479"/>
      <c r="V1237" s="479"/>
      <c r="W1237" s="479"/>
      <c r="X1237" s="479"/>
      <c r="Y1237" s="479"/>
      <c r="Z1237" s="479"/>
      <c r="AA1237" s="480"/>
      <c r="AB1237" s="241"/>
      <c r="AC1237" s="241"/>
      <c r="AD1237" s="241"/>
      <c r="AE1237" s="241"/>
      <c r="AF1237" s="241"/>
      <c r="AG1237" s="241"/>
    </row>
    <row r="1238" spans="1:37" ht="20.100000000000001" customHeight="1">
      <c r="A1238" s="482"/>
      <c r="B1238" s="482"/>
      <c r="C1238" s="482"/>
      <c r="D1238" s="482"/>
      <c r="E1238" s="482"/>
      <c r="F1238" s="482"/>
      <c r="G1238" s="482"/>
      <c r="H1238" s="482"/>
      <c r="I1238" s="482"/>
      <c r="J1238" s="482"/>
      <c r="K1238" s="482"/>
      <c r="L1238" s="482"/>
      <c r="M1238" s="482"/>
      <c r="N1238" s="482"/>
      <c r="O1238" s="482"/>
      <c r="P1238" s="482"/>
      <c r="Q1238" s="482"/>
      <c r="R1238" s="482"/>
      <c r="S1238" s="482"/>
      <c r="T1238" s="482"/>
      <c r="U1238" s="482"/>
      <c r="V1238" s="482"/>
      <c r="W1238" s="482"/>
      <c r="X1238" s="478"/>
      <c r="Y1238" s="478"/>
      <c r="Z1238" s="478"/>
      <c r="AA1238" s="478"/>
      <c r="AB1238" s="241"/>
      <c r="AC1238" s="241"/>
      <c r="AD1238" s="241"/>
      <c r="AE1238" s="241"/>
      <c r="AF1238" s="241"/>
      <c r="AG1238" s="241"/>
    </row>
    <row r="1239" spans="1:37" ht="12.45" customHeight="1">
      <c r="A1239" s="1014" t="s">
        <v>3917</v>
      </c>
      <c r="B1239" s="1015"/>
      <c r="C1239" s="1015"/>
      <c r="D1239" s="1015"/>
      <c r="E1239" s="1015"/>
      <c r="F1239" s="1015"/>
      <c r="G1239" s="1015"/>
      <c r="H1239" s="1016"/>
      <c r="I1239" s="1017"/>
      <c r="J1239" s="1018"/>
      <c r="K1239" s="1018"/>
      <c r="L1239" s="1018"/>
      <c r="M1239" s="1018"/>
      <c r="N1239" s="1018"/>
      <c r="O1239" s="1018"/>
      <c r="P1239" s="1018"/>
      <c r="Q1239" s="1018"/>
      <c r="R1239" s="1018"/>
      <c r="S1239" s="1018"/>
      <c r="T1239" s="1018"/>
      <c r="U1239" s="1018"/>
      <c r="V1239" s="1018"/>
      <c r="W1239" s="1018"/>
      <c r="X1239" s="1018"/>
      <c r="Y1239" s="1018"/>
      <c r="Z1239" s="1018"/>
      <c r="AA1239" s="1019"/>
    </row>
    <row r="1240" spans="1:37" ht="22.5" customHeight="1">
      <c r="A1240" s="1020" t="s">
        <v>8</v>
      </c>
      <c r="B1240" s="1021"/>
      <c r="C1240" s="1021"/>
      <c r="D1240" s="1021"/>
      <c r="E1240" s="1021"/>
      <c r="F1240" s="1021"/>
      <c r="G1240" s="1021"/>
      <c r="H1240" s="1022"/>
      <c r="I1240" s="1023"/>
      <c r="J1240" s="1024"/>
      <c r="K1240" s="1024"/>
      <c r="L1240" s="1025"/>
      <c r="M1240" s="1025"/>
      <c r="N1240" s="1024"/>
      <c r="O1240" s="1025"/>
      <c r="P1240" s="1025"/>
      <c r="Q1240" s="1024"/>
      <c r="R1240" s="1024"/>
      <c r="S1240" s="1024"/>
      <c r="T1240" s="1024"/>
      <c r="U1240" s="1024"/>
      <c r="V1240" s="1024"/>
      <c r="W1240" s="1024"/>
      <c r="X1240" s="1024"/>
      <c r="Y1240" s="1024"/>
      <c r="Z1240" s="1024"/>
      <c r="AA1240" s="1026"/>
      <c r="AC1240" s="236">
        <v>74</v>
      </c>
    </row>
    <row r="1241" spans="1:37" ht="25.2" customHeight="1">
      <c r="A1241" s="1027" t="s">
        <v>23</v>
      </c>
      <c r="B1241" s="1028"/>
      <c r="C1241" s="1028"/>
      <c r="D1241" s="1028"/>
      <c r="E1241" s="1028"/>
      <c r="F1241" s="1028"/>
      <c r="G1241" s="1028"/>
      <c r="H1241" s="1029"/>
      <c r="I1241" s="972" t="s">
        <v>3918</v>
      </c>
      <c r="J1241" s="973"/>
      <c r="K1241" s="973"/>
      <c r="L1241" s="975"/>
      <c r="M1241" s="977"/>
      <c r="N1241" s="239" t="s">
        <v>3919</v>
      </c>
      <c r="O1241" s="975"/>
      <c r="P1241" s="977"/>
      <c r="Q1241" s="973"/>
      <c r="R1241" s="973"/>
      <c r="S1241" s="973"/>
      <c r="T1241" s="973"/>
      <c r="U1241" s="973"/>
      <c r="V1241" s="973"/>
      <c r="W1241" s="973"/>
      <c r="X1241" s="973"/>
      <c r="Y1241" s="973"/>
      <c r="Z1241" s="973"/>
      <c r="AA1241" s="974"/>
    </row>
    <row r="1242" spans="1:37" ht="25.2" customHeight="1">
      <c r="A1242" s="1030"/>
      <c r="B1242" s="1025"/>
      <c r="C1242" s="1025"/>
      <c r="D1242" s="1025"/>
      <c r="E1242" s="1025"/>
      <c r="F1242" s="1025"/>
      <c r="G1242" s="1025"/>
      <c r="H1242" s="1031"/>
      <c r="I1242" s="972" t="s">
        <v>3920</v>
      </c>
      <c r="J1242" s="973"/>
      <c r="K1242" s="973"/>
      <c r="L1242" s="975"/>
      <c r="M1242" s="976"/>
      <c r="N1242" s="976"/>
      <c r="O1242" s="976"/>
      <c r="P1242" s="977"/>
      <c r="Q1242" s="972" t="s">
        <v>3921</v>
      </c>
      <c r="R1242" s="973"/>
      <c r="S1242" s="974"/>
      <c r="T1242" s="975"/>
      <c r="U1242" s="976"/>
      <c r="V1242" s="976"/>
      <c r="W1242" s="976"/>
      <c r="X1242" s="976"/>
      <c r="Y1242" s="976"/>
      <c r="Z1242" s="976"/>
      <c r="AA1242" s="977"/>
    </row>
    <row r="1243" spans="1:37" ht="25.2" customHeight="1">
      <c r="A1243" s="1030"/>
      <c r="B1243" s="1025"/>
      <c r="C1243" s="1025"/>
      <c r="D1243" s="1025"/>
      <c r="E1243" s="1025"/>
      <c r="F1243" s="1025"/>
      <c r="G1243" s="1025"/>
      <c r="H1243" s="1031"/>
      <c r="I1243" s="972" t="s">
        <v>3922</v>
      </c>
      <c r="J1243" s="973"/>
      <c r="K1243" s="973"/>
      <c r="L1243" s="978"/>
      <c r="M1243" s="979"/>
      <c r="N1243" s="979"/>
      <c r="O1243" s="979"/>
      <c r="P1243" s="980"/>
      <c r="Q1243" s="972" t="s">
        <v>3923</v>
      </c>
      <c r="R1243" s="973"/>
      <c r="S1243" s="974"/>
      <c r="T1243" s="975"/>
      <c r="U1243" s="976"/>
      <c r="V1243" s="976"/>
      <c r="W1243" s="976"/>
      <c r="X1243" s="976"/>
      <c r="Y1243" s="976"/>
      <c r="Z1243" s="976"/>
      <c r="AA1243" s="977"/>
    </row>
    <row r="1244" spans="1:37" ht="25.2" customHeight="1">
      <c r="A1244" s="1023"/>
      <c r="B1244" s="1024"/>
      <c r="C1244" s="1024"/>
      <c r="D1244" s="1024"/>
      <c r="E1244" s="1024"/>
      <c r="F1244" s="1024"/>
      <c r="G1244" s="1024"/>
      <c r="H1244" s="1026"/>
      <c r="I1244" s="972" t="s">
        <v>3924</v>
      </c>
      <c r="J1244" s="973"/>
      <c r="K1244" s="973"/>
      <c r="L1244" s="981"/>
      <c r="M1244" s="981"/>
      <c r="N1244" s="981"/>
      <c r="O1244" s="981"/>
      <c r="P1244" s="981"/>
      <c r="Q1244" s="981"/>
      <c r="R1244" s="981"/>
      <c r="S1244" s="981"/>
      <c r="T1244" s="981"/>
      <c r="U1244" s="981"/>
      <c r="V1244" s="981"/>
      <c r="W1244" s="981"/>
      <c r="X1244" s="981"/>
      <c r="Y1244" s="981"/>
      <c r="Z1244" s="981"/>
      <c r="AA1244" s="981"/>
    </row>
    <row r="1245" spans="1:37" ht="30" customHeight="1">
      <c r="A1245" s="982" t="s">
        <v>3925</v>
      </c>
      <c r="B1245" s="983"/>
      <c r="C1245" s="983"/>
      <c r="D1245" s="983"/>
      <c r="E1245" s="983"/>
      <c r="F1245" s="983"/>
      <c r="G1245" s="983"/>
      <c r="H1245" s="984"/>
      <c r="I1245" s="444"/>
      <c r="J1245" s="445"/>
      <c r="K1245" s="446" t="s">
        <v>388</v>
      </c>
      <c r="L1245" s="447"/>
      <c r="M1245" s="448" t="s">
        <v>112</v>
      </c>
      <c r="N1245" s="449"/>
      <c r="O1245" s="450"/>
      <c r="U1245" s="451"/>
      <c r="V1245" s="451"/>
      <c r="W1245" s="451"/>
      <c r="X1245" s="451"/>
      <c r="Y1245" s="451"/>
      <c r="Z1245" s="451"/>
      <c r="AA1245" s="452"/>
      <c r="AK1245" s="240"/>
    </row>
    <row r="1246" spans="1:37" ht="15" customHeight="1">
      <c r="A1246" s="985"/>
      <c r="B1246" s="986"/>
      <c r="C1246" s="986"/>
      <c r="D1246" s="986"/>
      <c r="E1246" s="986"/>
      <c r="F1246" s="986"/>
      <c r="G1246" s="986"/>
      <c r="H1246" s="987"/>
      <c r="I1246" s="453" t="s">
        <v>3926</v>
      </c>
      <c r="J1246" s="454"/>
      <c r="K1246" s="454"/>
      <c r="L1246" s="454"/>
      <c r="M1246" s="454"/>
      <c r="N1246" s="454"/>
      <c r="O1246" s="454"/>
      <c r="P1246" s="454"/>
      <c r="Q1246" s="454"/>
      <c r="R1246" s="449"/>
      <c r="S1246" s="455"/>
      <c r="T1246" s="456"/>
      <c r="U1246" s="457"/>
      <c r="V1246" s="458"/>
      <c r="W1246" s="459" t="s">
        <v>388</v>
      </c>
      <c r="X1246" s="460"/>
      <c r="Y1246" s="461" t="s">
        <v>112</v>
      </c>
      <c r="Z1246" s="461"/>
      <c r="AA1246" s="462"/>
    </row>
    <row r="1247" spans="1:37" ht="15" customHeight="1">
      <c r="A1247" s="988"/>
      <c r="B1247" s="989"/>
      <c r="C1247" s="989"/>
      <c r="D1247" s="989"/>
      <c r="E1247" s="989"/>
      <c r="F1247" s="989"/>
      <c r="G1247" s="989"/>
      <c r="H1247" s="990"/>
      <c r="I1247" s="463" t="s">
        <v>3927</v>
      </c>
      <c r="J1247" s="464"/>
      <c r="K1247" s="464"/>
      <c r="L1247" s="464"/>
      <c r="M1247" s="464"/>
      <c r="N1247" s="464"/>
      <c r="O1247" s="464"/>
      <c r="P1247" s="464"/>
      <c r="Q1247" s="464"/>
      <c r="R1247" s="465"/>
      <c r="S1247" s="466"/>
      <c r="T1247" s="467"/>
      <c r="U1247" s="468"/>
      <c r="V1247" s="469"/>
      <c r="W1247" s="464" t="s">
        <v>388</v>
      </c>
      <c r="X1247" s="470"/>
      <c r="Y1247" s="466" t="s">
        <v>112</v>
      </c>
      <c r="Z1247" s="466"/>
      <c r="AA1247" s="471"/>
    </row>
    <row r="1248" spans="1:37" ht="18" customHeight="1">
      <c r="A1248" s="991" t="s">
        <v>3928</v>
      </c>
      <c r="B1248" s="992"/>
      <c r="C1248" s="992"/>
      <c r="D1248" s="992"/>
      <c r="E1248" s="992"/>
      <c r="F1248" s="992"/>
      <c r="G1248" s="992"/>
      <c r="H1248" s="993"/>
      <c r="I1248" s="472" t="s">
        <v>3783</v>
      </c>
      <c r="J1248" s="473" t="s">
        <v>3929</v>
      </c>
      <c r="K1248" s="474"/>
      <c r="L1248" s="474"/>
      <c r="M1248" s="474"/>
      <c r="N1248" s="472" t="s">
        <v>3783</v>
      </c>
      <c r="O1248" s="473" t="s">
        <v>3930</v>
      </c>
      <c r="P1248" s="474"/>
      <c r="Q1248" s="474"/>
      <c r="S1248" s="461" t="s">
        <v>3935</v>
      </c>
      <c r="T1248" s="472" t="s">
        <v>3783</v>
      </c>
      <c r="U1248" s="461" t="s">
        <v>3936</v>
      </c>
      <c r="W1248" s="473"/>
      <c r="X1248" s="474"/>
      <c r="Y1248" s="474"/>
      <c r="Z1248" s="474"/>
      <c r="AA1248" s="475"/>
      <c r="AG1248" s="243"/>
    </row>
    <row r="1249" spans="1:37" ht="15" customHeight="1">
      <c r="A1249" s="994" t="s">
        <v>3931</v>
      </c>
      <c r="B1249" s="995"/>
      <c r="C1249" s="995"/>
      <c r="D1249" s="995"/>
      <c r="E1249" s="995"/>
      <c r="F1249" s="995"/>
      <c r="G1249" s="995"/>
      <c r="H1249" s="996"/>
      <c r="I1249" s="1000" t="s">
        <v>3932</v>
      </c>
      <c r="J1249" s="1001"/>
      <c r="K1249" s="1004"/>
      <c r="L1249" s="1005"/>
      <c r="M1249" s="1005"/>
      <c r="N1249" s="1005"/>
      <c r="O1249" s="1005"/>
      <c r="P1249" s="1005"/>
      <c r="Q1249" s="1006"/>
      <c r="R1249" s="1006"/>
      <c r="S1249" s="1006"/>
      <c r="T1249" s="1007"/>
      <c r="U1249" s="1008" t="s">
        <v>3933</v>
      </c>
      <c r="V1249" s="1008"/>
      <c r="W1249" s="1008"/>
      <c r="X1249" s="1008"/>
      <c r="Y1249" s="1008"/>
      <c r="Z1249" s="1008"/>
      <c r="AA1249" s="1009"/>
    </row>
    <row r="1250" spans="1:37" ht="15" customHeight="1">
      <c r="A1250" s="997"/>
      <c r="B1250" s="998"/>
      <c r="C1250" s="998"/>
      <c r="D1250" s="998"/>
      <c r="E1250" s="998"/>
      <c r="F1250" s="998"/>
      <c r="G1250" s="998"/>
      <c r="H1250" s="999"/>
      <c r="I1250" s="1002"/>
      <c r="J1250" s="1003"/>
      <c r="K1250" s="1004"/>
      <c r="L1250" s="1005"/>
      <c r="M1250" s="1005"/>
      <c r="N1250" s="1005"/>
      <c r="O1250" s="1005"/>
      <c r="P1250" s="1005"/>
      <c r="Q1250" s="1006"/>
      <c r="R1250" s="1006"/>
      <c r="S1250" s="1006"/>
      <c r="T1250" s="1007"/>
      <c r="U1250" s="1010"/>
      <c r="V1250" s="1010"/>
      <c r="W1250" s="1010"/>
      <c r="X1250" s="1010"/>
      <c r="Y1250" s="1010"/>
      <c r="Z1250" s="1010"/>
      <c r="AA1250" s="1011"/>
      <c r="AB1250" s="241"/>
      <c r="AC1250" s="241"/>
      <c r="AD1250" s="241"/>
      <c r="AE1250" s="241"/>
      <c r="AF1250" s="241"/>
      <c r="AG1250" s="241"/>
    </row>
    <row r="1251" spans="1:37" ht="15" customHeight="1">
      <c r="A1251" s="994" t="s">
        <v>3934</v>
      </c>
      <c r="B1251" s="995"/>
      <c r="C1251" s="995"/>
      <c r="D1251" s="995"/>
      <c r="E1251" s="995"/>
      <c r="F1251" s="995"/>
      <c r="G1251" s="995"/>
      <c r="H1251" s="996"/>
      <c r="I1251" s="968"/>
      <c r="J1251" s="969"/>
      <c r="K1251" s="1012"/>
      <c r="L1251" s="1012" t="s">
        <v>12</v>
      </c>
      <c r="M1251" s="1012"/>
      <c r="N1251" s="1012" t="s">
        <v>11</v>
      </c>
      <c r="O1251" s="1012"/>
      <c r="P1251" s="1012" t="s">
        <v>227</v>
      </c>
      <c r="R1251" s="476"/>
      <c r="S1251" s="476"/>
      <c r="T1251" s="476"/>
      <c r="U1251" s="476"/>
      <c r="V1251" s="476"/>
      <c r="W1251" s="476"/>
      <c r="X1251" s="476"/>
      <c r="Y1251" s="476"/>
      <c r="Z1251" s="476"/>
      <c r="AA1251" s="477"/>
      <c r="AB1251" s="241"/>
      <c r="AC1251" s="241"/>
      <c r="AD1251" s="241"/>
      <c r="AE1251" s="241"/>
      <c r="AF1251" s="241"/>
      <c r="AG1251" s="241"/>
    </row>
    <row r="1252" spans="1:37" ht="15" customHeight="1">
      <c r="A1252" s="997"/>
      <c r="B1252" s="998"/>
      <c r="C1252" s="998"/>
      <c r="D1252" s="998"/>
      <c r="E1252" s="998"/>
      <c r="F1252" s="998"/>
      <c r="G1252" s="998"/>
      <c r="H1252" s="999"/>
      <c r="I1252" s="970"/>
      <c r="J1252" s="971"/>
      <c r="K1252" s="1013"/>
      <c r="L1252" s="1013"/>
      <c r="M1252" s="1013"/>
      <c r="N1252" s="1013"/>
      <c r="O1252" s="1013"/>
      <c r="P1252" s="1013"/>
      <c r="Q1252" s="481"/>
      <c r="R1252" s="479"/>
      <c r="S1252" s="479"/>
      <c r="T1252" s="479"/>
      <c r="U1252" s="479"/>
      <c r="V1252" s="479"/>
      <c r="W1252" s="479"/>
      <c r="X1252" s="479"/>
      <c r="Y1252" s="479"/>
      <c r="Z1252" s="479"/>
      <c r="AA1252" s="480"/>
      <c r="AB1252" s="241"/>
      <c r="AC1252" s="241"/>
      <c r="AD1252" s="241"/>
      <c r="AE1252" s="241"/>
      <c r="AF1252" s="241"/>
      <c r="AG1252" s="241"/>
    </row>
    <row r="1253" spans="1:37" ht="20.100000000000001" customHeight="1">
      <c r="A1253" s="482"/>
      <c r="B1253" s="482"/>
      <c r="C1253" s="482"/>
      <c r="D1253" s="482"/>
      <c r="E1253" s="482"/>
      <c r="F1253" s="482"/>
      <c r="G1253" s="482"/>
      <c r="H1253" s="482"/>
      <c r="I1253" s="482"/>
      <c r="J1253" s="482"/>
      <c r="K1253" s="482"/>
      <c r="L1253" s="482"/>
      <c r="M1253" s="482"/>
      <c r="N1253" s="482"/>
      <c r="O1253" s="482"/>
      <c r="P1253" s="482"/>
      <c r="Q1253" s="482"/>
      <c r="R1253" s="482"/>
      <c r="S1253" s="482"/>
      <c r="T1253" s="482"/>
      <c r="U1253" s="482"/>
      <c r="V1253" s="482"/>
      <c r="W1253" s="482"/>
      <c r="X1253" s="482"/>
      <c r="Y1253" s="482"/>
      <c r="Z1253" s="482"/>
      <c r="AA1253" s="482"/>
      <c r="AB1253" s="241"/>
      <c r="AC1253" s="241"/>
      <c r="AD1253" s="241"/>
      <c r="AE1253" s="241"/>
      <c r="AF1253" s="241"/>
      <c r="AG1253" s="241"/>
    </row>
    <row r="1254" spans="1:37" ht="18" customHeight="1">
      <c r="B1254" s="437" t="s">
        <v>3937</v>
      </c>
      <c r="C1254" s="243" t="s">
        <v>16092</v>
      </c>
      <c r="E1254" s="243"/>
      <c r="F1254" s="243"/>
      <c r="G1254" s="243"/>
      <c r="H1254" s="243"/>
      <c r="I1254" s="483"/>
      <c r="J1254" s="483"/>
      <c r="K1254" s="483"/>
      <c r="L1254" s="483"/>
      <c r="M1254" s="483"/>
      <c r="N1254" s="483"/>
      <c r="O1254" s="483"/>
      <c r="P1254" s="483"/>
      <c r="Q1254" s="483"/>
      <c r="R1254" s="484"/>
      <c r="S1254" s="483"/>
      <c r="T1254" s="483"/>
      <c r="U1254" s="483"/>
      <c r="V1254" s="483"/>
      <c r="W1254" s="243"/>
      <c r="X1254" s="243"/>
      <c r="Y1254" s="243"/>
      <c r="Z1254" s="243"/>
      <c r="AA1254" s="243"/>
      <c r="AB1254" s="243"/>
      <c r="AE1254" s="244"/>
    </row>
    <row r="1255" spans="1:37" ht="30" customHeight="1">
      <c r="B1255" s="485" t="s">
        <v>3938</v>
      </c>
      <c r="C1255" s="1032" t="s">
        <v>16093</v>
      </c>
      <c r="D1255" s="1032"/>
      <c r="E1255" s="1032"/>
      <c r="F1255" s="1032"/>
      <c r="G1255" s="1032"/>
      <c r="H1255" s="1032"/>
      <c r="I1255" s="1032"/>
      <c r="J1255" s="1032"/>
      <c r="K1255" s="1032"/>
      <c r="L1255" s="1032"/>
      <c r="M1255" s="1032"/>
      <c r="N1255" s="1032"/>
      <c r="O1255" s="1032"/>
      <c r="P1255" s="1032"/>
      <c r="Q1255" s="1032"/>
      <c r="R1255" s="1032"/>
      <c r="S1255" s="1032"/>
      <c r="T1255" s="1032"/>
      <c r="U1255" s="1032"/>
      <c r="V1255" s="1032"/>
      <c r="W1255" s="1032"/>
      <c r="X1255" s="1032"/>
      <c r="Y1255" s="1032"/>
      <c r="Z1255" s="1032"/>
      <c r="AA1255" s="1032"/>
      <c r="AE1255" s="244"/>
    </row>
    <row r="1256" spans="1:37" ht="7.95" customHeight="1">
      <c r="D1256" s="486"/>
      <c r="E1256" s="486"/>
      <c r="F1256" s="486"/>
      <c r="G1256" s="486"/>
      <c r="H1256" s="486"/>
      <c r="I1256" s="486"/>
      <c r="J1256" s="486"/>
      <c r="K1256" s="486"/>
      <c r="L1256" s="486"/>
      <c r="M1256" s="486"/>
      <c r="N1256" s="486"/>
      <c r="O1256" s="486"/>
      <c r="P1256" s="486"/>
      <c r="Q1256" s="486"/>
      <c r="R1256" s="486"/>
      <c r="S1256" s="486"/>
      <c r="T1256" s="486"/>
      <c r="U1256" s="486"/>
      <c r="V1256" s="486"/>
      <c r="W1256" s="486"/>
      <c r="X1256" s="486"/>
      <c r="Y1256" s="486"/>
      <c r="Z1256" s="486"/>
      <c r="AA1256" s="486"/>
    </row>
    <row r="1257" spans="1:37" ht="25.35" customHeight="1">
      <c r="A1257" s="441" t="s">
        <v>3939</v>
      </c>
      <c r="H1257" s="442"/>
      <c r="I1257" s="442"/>
      <c r="V1257" s="442"/>
      <c r="W1257" s="442"/>
      <c r="X1257" s="442"/>
      <c r="Y1257" s="442"/>
      <c r="Z1257" s="442"/>
      <c r="AA1257" s="442"/>
    </row>
    <row r="1258" spans="1:37" ht="12.45" customHeight="1">
      <c r="A1258" s="1014" t="s">
        <v>3917</v>
      </c>
      <c r="B1258" s="1015"/>
      <c r="C1258" s="1015"/>
      <c r="D1258" s="1015"/>
      <c r="E1258" s="1015"/>
      <c r="F1258" s="1015"/>
      <c r="G1258" s="1015"/>
      <c r="H1258" s="1016"/>
      <c r="I1258" s="1017"/>
      <c r="J1258" s="1018"/>
      <c r="K1258" s="1018"/>
      <c r="L1258" s="1018"/>
      <c r="M1258" s="1018"/>
      <c r="N1258" s="1018"/>
      <c r="O1258" s="1018"/>
      <c r="P1258" s="1018"/>
      <c r="Q1258" s="1018"/>
      <c r="R1258" s="1018"/>
      <c r="S1258" s="1018"/>
      <c r="T1258" s="1018"/>
      <c r="U1258" s="1018"/>
      <c r="V1258" s="1018"/>
      <c r="W1258" s="1018"/>
      <c r="X1258" s="1018"/>
      <c r="Y1258" s="1018"/>
      <c r="Z1258" s="1018"/>
      <c r="AA1258" s="1019"/>
    </row>
    <row r="1259" spans="1:37" ht="22.5" customHeight="1">
      <c r="A1259" s="1020" t="s">
        <v>8</v>
      </c>
      <c r="B1259" s="1021"/>
      <c r="C1259" s="1021"/>
      <c r="D1259" s="1021"/>
      <c r="E1259" s="1021"/>
      <c r="F1259" s="1021"/>
      <c r="G1259" s="1021"/>
      <c r="H1259" s="1022"/>
      <c r="I1259" s="1023"/>
      <c r="J1259" s="1024"/>
      <c r="K1259" s="1024"/>
      <c r="L1259" s="1025"/>
      <c r="M1259" s="1025"/>
      <c r="N1259" s="1024"/>
      <c r="O1259" s="1025"/>
      <c r="P1259" s="1025"/>
      <c r="Q1259" s="1024"/>
      <c r="R1259" s="1024"/>
      <c r="S1259" s="1024"/>
      <c r="T1259" s="1024"/>
      <c r="U1259" s="1024"/>
      <c r="V1259" s="1024"/>
      <c r="W1259" s="1024"/>
      <c r="X1259" s="1024"/>
      <c r="Y1259" s="1024"/>
      <c r="Z1259" s="1024"/>
      <c r="AA1259" s="1026"/>
      <c r="AC1259" s="236">
        <v>75</v>
      </c>
    </row>
    <row r="1260" spans="1:37" ht="25.2" customHeight="1">
      <c r="A1260" s="1027" t="s">
        <v>23</v>
      </c>
      <c r="B1260" s="1028"/>
      <c r="C1260" s="1028"/>
      <c r="D1260" s="1028"/>
      <c r="E1260" s="1028"/>
      <c r="F1260" s="1028"/>
      <c r="G1260" s="1028"/>
      <c r="H1260" s="1029"/>
      <c r="I1260" s="972" t="s">
        <v>3918</v>
      </c>
      <c r="J1260" s="973"/>
      <c r="K1260" s="973"/>
      <c r="L1260" s="975"/>
      <c r="M1260" s="977"/>
      <c r="N1260" s="239" t="s">
        <v>3919</v>
      </c>
      <c r="O1260" s="975"/>
      <c r="P1260" s="977"/>
      <c r="Q1260" s="973"/>
      <c r="R1260" s="973"/>
      <c r="S1260" s="973"/>
      <c r="T1260" s="973"/>
      <c r="U1260" s="973"/>
      <c r="V1260" s="973"/>
      <c r="W1260" s="973"/>
      <c r="X1260" s="973"/>
      <c r="Y1260" s="973"/>
      <c r="Z1260" s="973"/>
      <c r="AA1260" s="974"/>
    </row>
    <row r="1261" spans="1:37" ht="25.2" customHeight="1">
      <c r="A1261" s="1030"/>
      <c r="B1261" s="1025"/>
      <c r="C1261" s="1025"/>
      <c r="D1261" s="1025"/>
      <c r="E1261" s="1025"/>
      <c r="F1261" s="1025"/>
      <c r="G1261" s="1025"/>
      <c r="H1261" s="1031"/>
      <c r="I1261" s="972" t="s">
        <v>3920</v>
      </c>
      <c r="J1261" s="973"/>
      <c r="K1261" s="973"/>
      <c r="L1261" s="975"/>
      <c r="M1261" s="976"/>
      <c r="N1261" s="976"/>
      <c r="O1261" s="976"/>
      <c r="P1261" s="977"/>
      <c r="Q1261" s="972" t="s">
        <v>3921</v>
      </c>
      <c r="R1261" s="973"/>
      <c r="S1261" s="974"/>
      <c r="T1261" s="975"/>
      <c r="U1261" s="976"/>
      <c r="V1261" s="976"/>
      <c r="W1261" s="976"/>
      <c r="X1261" s="976"/>
      <c r="Y1261" s="976"/>
      <c r="Z1261" s="976"/>
      <c r="AA1261" s="977"/>
    </row>
    <row r="1262" spans="1:37" ht="25.2" customHeight="1">
      <c r="A1262" s="1030"/>
      <c r="B1262" s="1025"/>
      <c r="C1262" s="1025"/>
      <c r="D1262" s="1025"/>
      <c r="E1262" s="1025"/>
      <c r="F1262" s="1025"/>
      <c r="G1262" s="1025"/>
      <c r="H1262" s="1031"/>
      <c r="I1262" s="972" t="s">
        <v>3922</v>
      </c>
      <c r="J1262" s="973"/>
      <c r="K1262" s="973"/>
      <c r="L1262" s="978"/>
      <c r="M1262" s="979"/>
      <c r="N1262" s="979"/>
      <c r="O1262" s="979"/>
      <c r="P1262" s="980"/>
      <c r="Q1262" s="972" t="s">
        <v>3923</v>
      </c>
      <c r="R1262" s="973"/>
      <c r="S1262" s="974"/>
      <c r="T1262" s="975"/>
      <c r="U1262" s="976"/>
      <c r="V1262" s="976"/>
      <c r="W1262" s="976"/>
      <c r="X1262" s="976"/>
      <c r="Y1262" s="976"/>
      <c r="Z1262" s="976"/>
      <c r="AA1262" s="977"/>
    </row>
    <row r="1263" spans="1:37" ht="25.2" customHeight="1">
      <c r="A1263" s="1023"/>
      <c r="B1263" s="1024"/>
      <c r="C1263" s="1024"/>
      <c r="D1263" s="1024"/>
      <c r="E1263" s="1024"/>
      <c r="F1263" s="1024"/>
      <c r="G1263" s="1024"/>
      <c r="H1263" s="1026"/>
      <c r="I1263" s="972" t="s">
        <v>3924</v>
      </c>
      <c r="J1263" s="973"/>
      <c r="K1263" s="973"/>
      <c r="L1263" s="981"/>
      <c r="M1263" s="981"/>
      <c r="N1263" s="981"/>
      <c r="O1263" s="981"/>
      <c r="P1263" s="981"/>
      <c r="Q1263" s="981"/>
      <c r="R1263" s="981"/>
      <c r="S1263" s="981"/>
      <c r="T1263" s="981"/>
      <c r="U1263" s="981"/>
      <c r="V1263" s="981"/>
      <c r="W1263" s="981"/>
      <c r="X1263" s="981"/>
      <c r="Y1263" s="981"/>
      <c r="Z1263" s="981"/>
      <c r="AA1263" s="981"/>
    </row>
    <row r="1264" spans="1:37" ht="30" customHeight="1">
      <c r="A1264" s="982" t="s">
        <v>3925</v>
      </c>
      <c r="B1264" s="983"/>
      <c r="C1264" s="983"/>
      <c r="D1264" s="983"/>
      <c r="E1264" s="983"/>
      <c r="F1264" s="983"/>
      <c r="G1264" s="983"/>
      <c r="H1264" s="984"/>
      <c r="I1264" s="444"/>
      <c r="J1264" s="445"/>
      <c r="K1264" s="446" t="s">
        <v>388</v>
      </c>
      <c r="L1264" s="447"/>
      <c r="M1264" s="448" t="s">
        <v>112</v>
      </c>
      <c r="N1264" s="449"/>
      <c r="O1264" s="450"/>
      <c r="U1264" s="451"/>
      <c r="V1264" s="451"/>
      <c r="W1264" s="451"/>
      <c r="X1264" s="451"/>
      <c r="Y1264" s="451"/>
      <c r="Z1264" s="451"/>
      <c r="AA1264" s="452"/>
      <c r="AK1264" s="240"/>
    </row>
    <row r="1265" spans="1:37" ht="15" customHeight="1">
      <c r="A1265" s="985"/>
      <c r="B1265" s="986"/>
      <c r="C1265" s="986"/>
      <c r="D1265" s="986"/>
      <c r="E1265" s="986"/>
      <c r="F1265" s="986"/>
      <c r="G1265" s="986"/>
      <c r="H1265" s="987"/>
      <c r="I1265" s="453" t="s">
        <v>3926</v>
      </c>
      <c r="J1265" s="454"/>
      <c r="K1265" s="454"/>
      <c r="L1265" s="454"/>
      <c r="M1265" s="454"/>
      <c r="N1265" s="454"/>
      <c r="O1265" s="454"/>
      <c r="P1265" s="454"/>
      <c r="Q1265" s="454"/>
      <c r="R1265" s="449"/>
      <c r="S1265" s="455"/>
      <c r="T1265" s="456"/>
      <c r="U1265" s="457"/>
      <c r="V1265" s="458"/>
      <c r="W1265" s="459" t="s">
        <v>388</v>
      </c>
      <c r="X1265" s="460"/>
      <c r="Y1265" s="461" t="s">
        <v>112</v>
      </c>
      <c r="Z1265" s="461"/>
      <c r="AA1265" s="462"/>
    </row>
    <row r="1266" spans="1:37" ht="15" customHeight="1">
      <c r="A1266" s="988"/>
      <c r="B1266" s="989"/>
      <c r="C1266" s="989"/>
      <c r="D1266" s="989"/>
      <c r="E1266" s="989"/>
      <c r="F1266" s="989"/>
      <c r="G1266" s="989"/>
      <c r="H1266" s="990"/>
      <c r="I1266" s="463" t="s">
        <v>3927</v>
      </c>
      <c r="J1266" s="464"/>
      <c r="K1266" s="464"/>
      <c r="L1266" s="464"/>
      <c r="M1266" s="464"/>
      <c r="N1266" s="464"/>
      <c r="O1266" s="464"/>
      <c r="P1266" s="464"/>
      <c r="Q1266" s="464"/>
      <c r="R1266" s="465"/>
      <c r="S1266" s="466"/>
      <c r="T1266" s="467"/>
      <c r="U1266" s="468"/>
      <c r="V1266" s="469"/>
      <c r="W1266" s="464" t="s">
        <v>388</v>
      </c>
      <c r="X1266" s="470"/>
      <c r="Y1266" s="466" t="s">
        <v>112</v>
      </c>
      <c r="Z1266" s="466"/>
      <c r="AA1266" s="471"/>
    </row>
    <row r="1267" spans="1:37" ht="18" customHeight="1">
      <c r="A1267" s="991" t="s">
        <v>3928</v>
      </c>
      <c r="B1267" s="992"/>
      <c r="C1267" s="992"/>
      <c r="D1267" s="992"/>
      <c r="E1267" s="992"/>
      <c r="F1267" s="992"/>
      <c r="G1267" s="992"/>
      <c r="H1267" s="993"/>
      <c r="I1267" s="472" t="s">
        <v>3783</v>
      </c>
      <c r="J1267" s="473" t="s">
        <v>3929</v>
      </c>
      <c r="K1267" s="474"/>
      <c r="L1267" s="474"/>
      <c r="M1267" s="474"/>
      <c r="N1267" s="472" t="s">
        <v>3783</v>
      </c>
      <c r="O1267" s="473" t="s">
        <v>3930</v>
      </c>
      <c r="P1267" s="474"/>
      <c r="Q1267" s="474"/>
      <c r="S1267" s="461" t="s">
        <v>3935</v>
      </c>
      <c r="T1267" s="472" t="s">
        <v>3783</v>
      </c>
      <c r="U1267" s="461" t="s">
        <v>3936</v>
      </c>
      <c r="W1267" s="473"/>
      <c r="X1267" s="474"/>
      <c r="Y1267" s="474"/>
      <c r="Z1267" s="474"/>
      <c r="AA1267" s="475"/>
      <c r="AG1267" s="243"/>
    </row>
    <row r="1268" spans="1:37" ht="15" customHeight="1">
      <c r="A1268" s="994" t="s">
        <v>3931</v>
      </c>
      <c r="B1268" s="995"/>
      <c r="C1268" s="995"/>
      <c r="D1268" s="995"/>
      <c r="E1268" s="995"/>
      <c r="F1268" s="995"/>
      <c r="G1268" s="995"/>
      <c r="H1268" s="996"/>
      <c r="I1268" s="1000" t="s">
        <v>3932</v>
      </c>
      <c r="J1268" s="1001"/>
      <c r="K1268" s="1004"/>
      <c r="L1268" s="1005"/>
      <c r="M1268" s="1005"/>
      <c r="N1268" s="1005"/>
      <c r="O1268" s="1005"/>
      <c r="P1268" s="1005"/>
      <c r="Q1268" s="1006"/>
      <c r="R1268" s="1006"/>
      <c r="S1268" s="1006"/>
      <c r="T1268" s="1007"/>
      <c r="U1268" s="1008" t="s">
        <v>3933</v>
      </c>
      <c r="V1268" s="1008"/>
      <c r="W1268" s="1008"/>
      <c r="X1268" s="1008"/>
      <c r="Y1268" s="1008"/>
      <c r="Z1268" s="1008"/>
      <c r="AA1268" s="1009"/>
    </row>
    <row r="1269" spans="1:37" ht="15" customHeight="1">
      <c r="A1269" s="997"/>
      <c r="B1269" s="998"/>
      <c r="C1269" s="998"/>
      <c r="D1269" s="998"/>
      <c r="E1269" s="998"/>
      <c r="F1269" s="998"/>
      <c r="G1269" s="998"/>
      <c r="H1269" s="999"/>
      <c r="I1269" s="1002"/>
      <c r="J1269" s="1003"/>
      <c r="K1269" s="1004"/>
      <c r="L1269" s="1005"/>
      <c r="M1269" s="1005"/>
      <c r="N1269" s="1005"/>
      <c r="O1269" s="1005"/>
      <c r="P1269" s="1005"/>
      <c r="Q1269" s="1006"/>
      <c r="R1269" s="1006"/>
      <c r="S1269" s="1006"/>
      <c r="T1269" s="1007"/>
      <c r="U1269" s="1010"/>
      <c r="V1269" s="1010"/>
      <c r="W1269" s="1010"/>
      <c r="X1269" s="1010"/>
      <c r="Y1269" s="1010"/>
      <c r="Z1269" s="1010"/>
      <c r="AA1269" s="1011"/>
      <c r="AB1269" s="241"/>
      <c r="AC1269" s="241"/>
      <c r="AD1269" s="241"/>
      <c r="AE1269" s="241"/>
      <c r="AF1269" s="241"/>
      <c r="AG1269" s="241"/>
    </row>
    <row r="1270" spans="1:37" ht="15" customHeight="1">
      <c r="A1270" s="994" t="s">
        <v>3934</v>
      </c>
      <c r="B1270" s="995"/>
      <c r="C1270" s="995"/>
      <c r="D1270" s="995"/>
      <c r="E1270" s="995"/>
      <c r="F1270" s="995"/>
      <c r="G1270" s="995"/>
      <c r="H1270" s="996"/>
      <c r="I1270" s="968"/>
      <c r="J1270" s="969"/>
      <c r="K1270" s="1012"/>
      <c r="L1270" s="1012" t="s">
        <v>12</v>
      </c>
      <c r="M1270" s="1012"/>
      <c r="N1270" s="1012" t="s">
        <v>11</v>
      </c>
      <c r="O1270" s="1012"/>
      <c r="P1270" s="1012" t="s">
        <v>227</v>
      </c>
      <c r="R1270" s="476"/>
      <c r="S1270" s="476"/>
      <c r="T1270" s="476"/>
      <c r="U1270" s="476"/>
      <c r="V1270" s="476"/>
      <c r="W1270" s="476"/>
      <c r="X1270" s="476"/>
      <c r="Y1270" s="476"/>
      <c r="Z1270" s="476"/>
      <c r="AA1270" s="477"/>
      <c r="AB1270" s="241"/>
      <c r="AC1270" s="241"/>
      <c r="AD1270" s="241"/>
      <c r="AE1270" s="241"/>
      <c r="AF1270" s="241"/>
      <c r="AG1270" s="241"/>
    </row>
    <row r="1271" spans="1:37" ht="15" customHeight="1">
      <c r="A1271" s="997"/>
      <c r="B1271" s="998"/>
      <c r="C1271" s="998"/>
      <c r="D1271" s="998"/>
      <c r="E1271" s="998"/>
      <c r="F1271" s="998"/>
      <c r="G1271" s="998"/>
      <c r="H1271" s="999"/>
      <c r="I1271" s="970"/>
      <c r="J1271" s="971"/>
      <c r="K1271" s="1013"/>
      <c r="L1271" s="1013"/>
      <c r="M1271" s="1013"/>
      <c r="N1271" s="1013"/>
      <c r="O1271" s="1013"/>
      <c r="P1271" s="1013"/>
      <c r="Q1271" s="481"/>
      <c r="R1271" s="479"/>
      <c r="S1271" s="479"/>
      <c r="T1271" s="479"/>
      <c r="U1271" s="479"/>
      <c r="V1271" s="479"/>
      <c r="W1271" s="479"/>
      <c r="X1271" s="479"/>
      <c r="Y1271" s="479"/>
      <c r="Z1271" s="479"/>
      <c r="AA1271" s="480"/>
      <c r="AB1271" s="241"/>
      <c r="AC1271" s="241"/>
      <c r="AD1271" s="241"/>
      <c r="AE1271" s="241"/>
      <c r="AF1271" s="241"/>
      <c r="AG1271" s="241"/>
    </row>
    <row r="1272" spans="1:37" ht="20.100000000000001" customHeight="1">
      <c r="A1272" s="482"/>
      <c r="B1272" s="482"/>
      <c r="C1272" s="482"/>
      <c r="D1272" s="482"/>
      <c r="E1272" s="482"/>
      <c r="F1272" s="482"/>
      <c r="G1272" s="482"/>
      <c r="H1272" s="482"/>
      <c r="I1272" s="482"/>
      <c r="J1272" s="482"/>
      <c r="K1272" s="482"/>
      <c r="L1272" s="482"/>
      <c r="M1272" s="482"/>
      <c r="N1272" s="482"/>
      <c r="O1272" s="482"/>
      <c r="P1272" s="482"/>
      <c r="Q1272" s="482"/>
      <c r="R1272" s="482"/>
      <c r="S1272" s="482"/>
      <c r="T1272" s="482"/>
      <c r="U1272" s="482"/>
      <c r="V1272" s="482"/>
      <c r="W1272" s="482"/>
      <c r="X1272" s="478"/>
      <c r="Y1272" s="478"/>
      <c r="Z1272" s="478"/>
      <c r="AA1272" s="478"/>
      <c r="AB1272" s="241"/>
      <c r="AC1272" s="241"/>
      <c r="AD1272" s="241"/>
      <c r="AE1272" s="241"/>
      <c r="AF1272" s="241"/>
      <c r="AG1272" s="241"/>
    </row>
    <row r="1273" spans="1:37" ht="12.45" customHeight="1">
      <c r="A1273" s="1014" t="s">
        <v>3917</v>
      </c>
      <c r="B1273" s="1015"/>
      <c r="C1273" s="1015"/>
      <c r="D1273" s="1015"/>
      <c r="E1273" s="1015"/>
      <c r="F1273" s="1015"/>
      <c r="G1273" s="1015"/>
      <c r="H1273" s="1016"/>
      <c r="I1273" s="1017"/>
      <c r="J1273" s="1018"/>
      <c r="K1273" s="1018"/>
      <c r="L1273" s="1018"/>
      <c r="M1273" s="1018"/>
      <c r="N1273" s="1018"/>
      <c r="O1273" s="1018"/>
      <c r="P1273" s="1018"/>
      <c r="Q1273" s="1018"/>
      <c r="R1273" s="1018"/>
      <c r="S1273" s="1018"/>
      <c r="T1273" s="1018"/>
      <c r="U1273" s="1018"/>
      <c r="V1273" s="1018"/>
      <c r="W1273" s="1018"/>
      <c r="X1273" s="1018"/>
      <c r="Y1273" s="1018"/>
      <c r="Z1273" s="1018"/>
      <c r="AA1273" s="1019"/>
    </row>
    <row r="1274" spans="1:37" ht="22.5" customHeight="1">
      <c r="A1274" s="1020" t="s">
        <v>8</v>
      </c>
      <c r="B1274" s="1021"/>
      <c r="C1274" s="1021"/>
      <c r="D1274" s="1021"/>
      <c r="E1274" s="1021"/>
      <c r="F1274" s="1021"/>
      <c r="G1274" s="1021"/>
      <c r="H1274" s="1022"/>
      <c r="I1274" s="1023"/>
      <c r="J1274" s="1024"/>
      <c r="K1274" s="1024"/>
      <c r="L1274" s="1025"/>
      <c r="M1274" s="1025"/>
      <c r="N1274" s="1024"/>
      <c r="O1274" s="1025"/>
      <c r="P1274" s="1025"/>
      <c r="Q1274" s="1024"/>
      <c r="R1274" s="1024"/>
      <c r="S1274" s="1024"/>
      <c r="T1274" s="1024"/>
      <c r="U1274" s="1024"/>
      <c r="V1274" s="1024"/>
      <c r="W1274" s="1024"/>
      <c r="X1274" s="1024"/>
      <c r="Y1274" s="1024"/>
      <c r="Z1274" s="1024"/>
      <c r="AA1274" s="1026"/>
      <c r="AC1274" s="236">
        <v>76</v>
      </c>
    </row>
    <row r="1275" spans="1:37" ht="25.2" customHeight="1">
      <c r="A1275" s="1027" t="s">
        <v>23</v>
      </c>
      <c r="B1275" s="1028"/>
      <c r="C1275" s="1028"/>
      <c r="D1275" s="1028"/>
      <c r="E1275" s="1028"/>
      <c r="F1275" s="1028"/>
      <c r="G1275" s="1028"/>
      <c r="H1275" s="1029"/>
      <c r="I1275" s="972" t="s">
        <v>3918</v>
      </c>
      <c r="J1275" s="973"/>
      <c r="K1275" s="973"/>
      <c r="L1275" s="975"/>
      <c r="M1275" s="977"/>
      <c r="N1275" s="239" t="s">
        <v>3919</v>
      </c>
      <c r="O1275" s="975"/>
      <c r="P1275" s="977"/>
      <c r="Q1275" s="973"/>
      <c r="R1275" s="973"/>
      <c r="S1275" s="973"/>
      <c r="T1275" s="973"/>
      <c r="U1275" s="973"/>
      <c r="V1275" s="973"/>
      <c r="W1275" s="973"/>
      <c r="X1275" s="973"/>
      <c r="Y1275" s="973"/>
      <c r="Z1275" s="973"/>
      <c r="AA1275" s="974"/>
    </row>
    <row r="1276" spans="1:37" ht="25.2" customHeight="1">
      <c r="A1276" s="1030"/>
      <c r="B1276" s="1025"/>
      <c r="C1276" s="1025"/>
      <c r="D1276" s="1025"/>
      <c r="E1276" s="1025"/>
      <c r="F1276" s="1025"/>
      <c r="G1276" s="1025"/>
      <c r="H1276" s="1031"/>
      <c r="I1276" s="972" t="s">
        <v>3920</v>
      </c>
      <c r="J1276" s="973"/>
      <c r="K1276" s="973"/>
      <c r="L1276" s="975"/>
      <c r="M1276" s="976"/>
      <c r="N1276" s="976"/>
      <c r="O1276" s="976"/>
      <c r="P1276" s="977"/>
      <c r="Q1276" s="972" t="s">
        <v>3921</v>
      </c>
      <c r="R1276" s="973"/>
      <c r="S1276" s="974"/>
      <c r="T1276" s="975"/>
      <c r="U1276" s="976"/>
      <c r="V1276" s="976"/>
      <c r="W1276" s="976"/>
      <c r="X1276" s="976"/>
      <c r="Y1276" s="976"/>
      <c r="Z1276" s="976"/>
      <c r="AA1276" s="977"/>
    </row>
    <row r="1277" spans="1:37" ht="25.2" customHeight="1">
      <c r="A1277" s="1030"/>
      <c r="B1277" s="1025"/>
      <c r="C1277" s="1025"/>
      <c r="D1277" s="1025"/>
      <c r="E1277" s="1025"/>
      <c r="F1277" s="1025"/>
      <c r="G1277" s="1025"/>
      <c r="H1277" s="1031"/>
      <c r="I1277" s="972" t="s">
        <v>3922</v>
      </c>
      <c r="J1277" s="973"/>
      <c r="K1277" s="973"/>
      <c r="L1277" s="978"/>
      <c r="M1277" s="979"/>
      <c r="N1277" s="979"/>
      <c r="O1277" s="979"/>
      <c r="P1277" s="980"/>
      <c r="Q1277" s="972" t="s">
        <v>3923</v>
      </c>
      <c r="R1277" s="973"/>
      <c r="S1277" s="974"/>
      <c r="T1277" s="975"/>
      <c r="U1277" s="976"/>
      <c r="V1277" s="976"/>
      <c r="W1277" s="976"/>
      <c r="X1277" s="976"/>
      <c r="Y1277" s="976"/>
      <c r="Z1277" s="976"/>
      <c r="AA1277" s="977"/>
    </row>
    <row r="1278" spans="1:37" ht="25.2" customHeight="1">
      <c r="A1278" s="1023"/>
      <c r="B1278" s="1024"/>
      <c r="C1278" s="1024"/>
      <c r="D1278" s="1024"/>
      <c r="E1278" s="1024"/>
      <c r="F1278" s="1024"/>
      <c r="G1278" s="1024"/>
      <c r="H1278" s="1026"/>
      <c r="I1278" s="972" t="s">
        <v>3924</v>
      </c>
      <c r="J1278" s="973"/>
      <c r="K1278" s="973"/>
      <c r="L1278" s="981"/>
      <c r="M1278" s="981"/>
      <c r="N1278" s="981"/>
      <c r="O1278" s="981"/>
      <c r="P1278" s="981"/>
      <c r="Q1278" s="981"/>
      <c r="R1278" s="981"/>
      <c r="S1278" s="981"/>
      <c r="T1278" s="981"/>
      <c r="U1278" s="981"/>
      <c r="V1278" s="981"/>
      <c r="W1278" s="981"/>
      <c r="X1278" s="981"/>
      <c r="Y1278" s="981"/>
      <c r="Z1278" s="981"/>
      <c r="AA1278" s="981"/>
    </row>
    <row r="1279" spans="1:37" ht="30" customHeight="1">
      <c r="A1279" s="982" t="s">
        <v>3925</v>
      </c>
      <c r="B1279" s="983"/>
      <c r="C1279" s="983"/>
      <c r="D1279" s="983"/>
      <c r="E1279" s="983"/>
      <c r="F1279" s="983"/>
      <c r="G1279" s="983"/>
      <c r="H1279" s="984"/>
      <c r="I1279" s="444"/>
      <c r="J1279" s="445"/>
      <c r="K1279" s="446" t="s">
        <v>388</v>
      </c>
      <c r="L1279" s="447"/>
      <c r="M1279" s="448" t="s">
        <v>112</v>
      </c>
      <c r="N1279" s="449"/>
      <c r="O1279" s="450"/>
      <c r="U1279" s="451"/>
      <c r="V1279" s="451"/>
      <c r="W1279" s="451"/>
      <c r="X1279" s="451"/>
      <c r="Y1279" s="451"/>
      <c r="Z1279" s="451"/>
      <c r="AA1279" s="452"/>
      <c r="AK1279" s="240"/>
    </row>
    <row r="1280" spans="1:37" ht="15" customHeight="1">
      <c r="A1280" s="985"/>
      <c r="B1280" s="986"/>
      <c r="C1280" s="986"/>
      <c r="D1280" s="986"/>
      <c r="E1280" s="986"/>
      <c r="F1280" s="986"/>
      <c r="G1280" s="986"/>
      <c r="H1280" s="987"/>
      <c r="I1280" s="453" t="s">
        <v>3926</v>
      </c>
      <c r="J1280" s="454"/>
      <c r="K1280" s="454"/>
      <c r="L1280" s="454"/>
      <c r="M1280" s="454"/>
      <c r="N1280" s="454"/>
      <c r="O1280" s="454"/>
      <c r="P1280" s="454"/>
      <c r="Q1280" s="454"/>
      <c r="R1280" s="449"/>
      <c r="S1280" s="455"/>
      <c r="T1280" s="456"/>
      <c r="U1280" s="457"/>
      <c r="V1280" s="458"/>
      <c r="W1280" s="459" t="s">
        <v>388</v>
      </c>
      <c r="X1280" s="460"/>
      <c r="Y1280" s="461" t="s">
        <v>112</v>
      </c>
      <c r="Z1280" s="461"/>
      <c r="AA1280" s="462"/>
    </row>
    <row r="1281" spans="1:33" ht="15" customHeight="1">
      <c r="A1281" s="988"/>
      <c r="B1281" s="989"/>
      <c r="C1281" s="989"/>
      <c r="D1281" s="989"/>
      <c r="E1281" s="989"/>
      <c r="F1281" s="989"/>
      <c r="G1281" s="989"/>
      <c r="H1281" s="990"/>
      <c r="I1281" s="463" t="s">
        <v>3927</v>
      </c>
      <c r="J1281" s="464"/>
      <c r="K1281" s="464"/>
      <c r="L1281" s="464"/>
      <c r="M1281" s="464"/>
      <c r="N1281" s="464"/>
      <c r="O1281" s="464"/>
      <c r="P1281" s="464"/>
      <c r="Q1281" s="464"/>
      <c r="R1281" s="465"/>
      <c r="S1281" s="466"/>
      <c r="T1281" s="467"/>
      <c r="U1281" s="468"/>
      <c r="V1281" s="469"/>
      <c r="W1281" s="464" t="s">
        <v>388</v>
      </c>
      <c r="X1281" s="470"/>
      <c r="Y1281" s="466" t="s">
        <v>112</v>
      </c>
      <c r="Z1281" s="466"/>
      <c r="AA1281" s="471"/>
    </row>
    <row r="1282" spans="1:33" ht="18" customHeight="1">
      <c r="A1282" s="991" t="s">
        <v>3928</v>
      </c>
      <c r="B1282" s="992"/>
      <c r="C1282" s="992"/>
      <c r="D1282" s="992"/>
      <c r="E1282" s="992"/>
      <c r="F1282" s="992"/>
      <c r="G1282" s="992"/>
      <c r="H1282" s="993"/>
      <c r="I1282" s="472" t="s">
        <v>3783</v>
      </c>
      <c r="J1282" s="473" t="s">
        <v>3929</v>
      </c>
      <c r="K1282" s="474"/>
      <c r="L1282" s="474"/>
      <c r="M1282" s="474"/>
      <c r="N1282" s="472" t="s">
        <v>3783</v>
      </c>
      <c r="O1282" s="473" t="s">
        <v>3930</v>
      </c>
      <c r="P1282" s="474"/>
      <c r="Q1282" s="474"/>
      <c r="S1282" s="461" t="s">
        <v>3935</v>
      </c>
      <c r="T1282" s="472" t="s">
        <v>3783</v>
      </c>
      <c r="U1282" s="461" t="s">
        <v>3936</v>
      </c>
      <c r="W1282" s="473"/>
      <c r="X1282" s="474"/>
      <c r="Y1282" s="474"/>
      <c r="Z1282" s="474"/>
      <c r="AA1282" s="475"/>
      <c r="AG1282" s="243"/>
    </row>
    <row r="1283" spans="1:33" ht="15" customHeight="1">
      <c r="A1283" s="994" t="s">
        <v>3931</v>
      </c>
      <c r="B1283" s="995"/>
      <c r="C1283" s="995"/>
      <c r="D1283" s="995"/>
      <c r="E1283" s="995"/>
      <c r="F1283" s="995"/>
      <c r="G1283" s="995"/>
      <c r="H1283" s="996"/>
      <c r="I1283" s="1000" t="s">
        <v>3932</v>
      </c>
      <c r="J1283" s="1001"/>
      <c r="K1283" s="1004"/>
      <c r="L1283" s="1005"/>
      <c r="M1283" s="1005"/>
      <c r="N1283" s="1005"/>
      <c r="O1283" s="1005"/>
      <c r="P1283" s="1005"/>
      <c r="Q1283" s="1006"/>
      <c r="R1283" s="1006"/>
      <c r="S1283" s="1006"/>
      <c r="T1283" s="1007"/>
      <c r="U1283" s="1008" t="s">
        <v>3933</v>
      </c>
      <c r="V1283" s="1008"/>
      <c r="W1283" s="1008"/>
      <c r="X1283" s="1008"/>
      <c r="Y1283" s="1008"/>
      <c r="Z1283" s="1008"/>
      <c r="AA1283" s="1009"/>
    </row>
    <row r="1284" spans="1:33" ht="15" customHeight="1">
      <c r="A1284" s="997"/>
      <c r="B1284" s="998"/>
      <c r="C1284" s="998"/>
      <c r="D1284" s="998"/>
      <c r="E1284" s="998"/>
      <c r="F1284" s="998"/>
      <c r="G1284" s="998"/>
      <c r="H1284" s="999"/>
      <c r="I1284" s="1002"/>
      <c r="J1284" s="1003"/>
      <c r="K1284" s="1004"/>
      <c r="L1284" s="1005"/>
      <c r="M1284" s="1005"/>
      <c r="N1284" s="1005"/>
      <c r="O1284" s="1005"/>
      <c r="P1284" s="1005"/>
      <c r="Q1284" s="1006"/>
      <c r="R1284" s="1006"/>
      <c r="S1284" s="1006"/>
      <c r="T1284" s="1007"/>
      <c r="U1284" s="1010"/>
      <c r="V1284" s="1010"/>
      <c r="W1284" s="1010"/>
      <c r="X1284" s="1010"/>
      <c r="Y1284" s="1010"/>
      <c r="Z1284" s="1010"/>
      <c r="AA1284" s="1011"/>
      <c r="AB1284" s="241"/>
      <c r="AC1284" s="241"/>
      <c r="AD1284" s="241"/>
      <c r="AE1284" s="241"/>
      <c r="AF1284" s="241"/>
      <c r="AG1284" s="241"/>
    </row>
    <row r="1285" spans="1:33" ht="15" customHeight="1">
      <c r="A1285" s="994" t="s">
        <v>3934</v>
      </c>
      <c r="B1285" s="995"/>
      <c r="C1285" s="995"/>
      <c r="D1285" s="995"/>
      <c r="E1285" s="995"/>
      <c r="F1285" s="995"/>
      <c r="G1285" s="995"/>
      <c r="H1285" s="996"/>
      <c r="I1285" s="968"/>
      <c r="J1285" s="969"/>
      <c r="K1285" s="1012"/>
      <c r="L1285" s="1012" t="s">
        <v>12</v>
      </c>
      <c r="M1285" s="1012"/>
      <c r="N1285" s="1012" t="s">
        <v>11</v>
      </c>
      <c r="O1285" s="1012"/>
      <c r="P1285" s="1012" t="s">
        <v>227</v>
      </c>
      <c r="R1285" s="476"/>
      <c r="S1285" s="476"/>
      <c r="T1285" s="476"/>
      <c r="U1285" s="476"/>
      <c r="V1285" s="476"/>
      <c r="W1285" s="476"/>
      <c r="X1285" s="476"/>
      <c r="Y1285" s="476"/>
      <c r="Z1285" s="476"/>
      <c r="AA1285" s="477"/>
      <c r="AB1285" s="241"/>
      <c r="AC1285" s="241"/>
      <c r="AD1285" s="241"/>
      <c r="AE1285" s="241"/>
      <c r="AF1285" s="241"/>
      <c r="AG1285" s="241"/>
    </row>
    <row r="1286" spans="1:33" ht="15" customHeight="1">
      <c r="A1286" s="997"/>
      <c r="B1286" s="998"/>
      <c r="C1286" s="998"/>
      <c r="D1286" s="998"/>
      <c r="E1286" s="998"/>
      <c r="F1286" s="998"/>
      <c r="G1286" s="998"/>
      <c r="H1286" s="999"/>
      <c r="I1286" s="970"/>
      <c r="J1286" s="971"/>
      <c r="K1286" s="1013"/>
      <c r="L1286" s="1013"/>
      <c r="M1286" s="1013"/>
      <c r="N1286" s="1013"/>
      <c r="O1286" s="1013"/>
      <c r="P1286" s="1013"/>
      <c r="Q1286" s="481"/>
      <c r="R1286" s="479"/>
      <c r="S1286" s="479"/>
      <c r="T1286" s="479"/>
      <c r="U1286" s="479"/>
      <c r="V1286" s="479"/>
      <c r="W1286" s="479"/>
      <c r="X1286" s="479"/>
      <c r="Y1286" s="479"/>
      <c r="Z1286" s="479"/>
      <c r="AA1286" s="480"/>
      <c r="AB1286" s="241"/>
      <c r="AC1286" s="241"/>
      <c r="AD1286" s="241"/>
      <c r="AE1286" s="241"/>
      <c r="AF1286" s="241"/>
      <c r="AG1286" s="241"/>
    </row>
    <row r="1287" spans="1:33" ht="20.100000000000001" customHeight="1">
      <c r="A1287" s="482"/>
      <c r="B1287" s="482"/>
      <c r="C1287" s="482"/>
      <c r="D1287" s="482"/>
      <c r="E1287" s="482"/>
      <c r="F1287" s="482"/>
      <c r="G1287" s="482"/>
      <c r="H1287" s="482"/>
      <c r="I1287" s="482"/>
      <c r="J1287" s="482"/>
      <c r="K1287" s="482"/>
      <c r="L1287" s="482"/>
      <c r="M1287" s="482"/>
      <c r="N1287" s="482"/>
      <c r="O1287" s="482"/>
      <c r="P1287" s="482"/>
      <c r="Q1287" s="482"/>
      <c r="R1287" s="482"/>
      <c r="S1287" s="482"/>
      <c r="T1287" s="482"/>
      <c r="U1287" s="482"/>
      <c r="V1287" s="482"/>
      <c r="W1287" s="482"/>
      <c r="X1287" s="482"/>
      <c r="Y1287" s="482"/>
      <c r="Z1287" s="482"/>
      <c r="AA1287" s="482"/>
      <c r="AB1287" s="241"/>
      <c r="AC1287" s="241"/>
      <c r="AD1287" s="241"/>
      <c r="AE1287" s="241"/>
      <c r="AF1287" s="241"/>
      <c r="AG1287" s="241"/>
    </row>
    <row r="1288" spans="1:33" ht="18" customHeight="1">
      <c r="B1288" s="437" t="s">
        <v>3937</v>
      </c>
      <c r="C1288" s="243" t="s">
        <v>16092</v>
      </c>
      <c r="E1288" s="243"/>
      <c r="F1288" s="243"/>
      <c r="G1288" s="243"/>
      <c r="H1288" s="243"/>
      <c r="I1288" s="483"/>
      <c r="J1288" s="483"/>
      <c r="K1288" s="483"/>
      <c r="L1288" s="483"/>
      <c r="M1288" s="483"/>
      <c r="N1288" s="483"/>
      <c r="O1288" s="483"/>
      <c r="P1288" s="483"/>
      <c r="Q1288" s="483"/>
      <c r="R1288" s="484"/>
      <c r="S1288" s="483"/>
      <c r="T1288" s="483"/>
      <c r="U1288" s="483"/>
      <c r="V1288" s="483"/>
      <c r="W1288" s="243"/>
      <c r="X1288" s="243"/>
      <c r="Y1288" s="243"/>
      <c r="Z1288" s="243"/>
      <c r="AA1288" s="243"/>
      <c r="AB1288" s="243"/>
      <c r="AE1288" s="244"/>
    </row>
    <row r="1289" spans="1:33" ht="30" customHeight="1">
      <c r="B1289" s="485" t="s">
        <v>3938</v>
      </c>
      <c r="C1289" s="1032" t="s">
        <v>16093</v>
      </c>
      <c r="D1289" s="1032"/>
      <c r="E1289" s="1032"/>
      <c r="F1289" s="1032"/>
      <c r="G1289" s="1032"/>
      <c r="H1289" s="1032"/>
      <c r="I1289" s="1032"/>
      <c r="J1289" s="1032"/>
      <c r="K1289" s="1032"/>
      <c r="L1289" s="1032"/>
      <c r="M1289" s="1032"/>
      <c r="N1289" s="1032"/>
      <c r="O1289" s="1032"/>
      <c r="P1289" s="1032"/>
      <c r="Q1289" s="1032"/>
      <c r="R1289" s="1032"/>
      <c r="S1289" s="1032"/>
      <c r="T1289" s="1032"/>
      <c r="U1289" s="1032"/>
      <c r="V1289" s="1032"/>
      <c r="W1289" s="1032"/>
      <c r="X1289" s="1032"/>
      <c r="Y1289" s="1032"/>
      <c r="Z1289" s="1032"/>
      <c r="AA1289" s="1032"/>
      <c r="AE1289" s="244"/>
    </row>
    <row r="1290" spans="1:33" ht="7.95" customHeight="1">
      <c r="D1290" s="486"/>
      <c r="E1290" s="486"/>
      <c r="F1290" s="486"/>
      <c r="G1290" s="486"/>
      <c r="H1290" s="486"/>
      <c r="I1290" s="486"/>
      <c r="J1290" s="486"/>
      <c r="K1290" s="486"/>
      <c r="L1290" s="486"/>
      <c r="M1290" s="486"/>
      <c r="N1290" s="486"/>
      <c r="O1290" s="486"/>
      <c r="P1290" s="486"/>
      <c r="Q1290" s="486"/>
      <c r="R1290" s="486"/>
      <c r="S1290" s="486"/>
      <c r="T1290" s="486"/>
      <c r="U1290" s="486"/>
      <c r="V1290" s="486"/>
      <c r="W1290" s="486"/>
      <c r="X1290" s="486"/>
      <c r="Y1290" s="486"/>
      <c r="Z1290" s="486"/>
      <c r="AA1290" s="486"/>
    </row>
    <row r="1291" spans="1:33" ht="25.35" customHeight="1">
      <c r="A1291" s="441" t="s">
        <v>3939</v>
      </c>
      <c r="H1291" s="442"/>
      <c r="I1291" s="442"/>
      <c r="V1291" s="442"/>
      <c r="W1291" s="442"/>
      <c r="X1291" s="442"/>
      <c r="Y1291" s="442"/>
      <c r="Z1291" s="442"/>
      <c r="AA1291" s="442"/>
    </row>
    <row r="1292" spans="1:33" ht="12.45" customHeight="1">
      <c r="A1292" s="1014" t="s">
        <v>3917</v>
      </c>
      <c r="B1292" s="1015"/>
      <c r="C1292" s="1015"/>
      <c r="D1292" s="1015"/>
      <c r="E1292" s="1015"/>
      <c r="F1292" s="1015"/>
      <c r="G1292" s="1015"/>
      <c r="H1292" s="1016"/>
      <c r="I1292" s="1017"/>
      <c r="J1292" s="1018"/>
      <c r="K1292" s="1018"/>
      <c r="L1292" s="1018"/>
      <c r="M1292" s="1018"/>
      <c r="N1292" s="1018"/>
      <c r="O1292" s="1018"/>
      <c r="P1292" s="1018"/>
      <c r="Q1292" s="1018"/>
      <c r="R1292" s="1018"/>
      <c r="S1292" s="1018"/>
      <c r="T1292" s="1018"/>
      <c r="U1292" s="1018"/>
      <c r="V1292" s="1018"/>
      <c r="W1292" s="1018"/>
      <c r="X1292" s="1018"/>
      <c r="Y1292" s="1018"/>
      <c r="Z1292" s="1018"/>
      <c r="AA1292" s="1019"/>
    </row>
    <row r="1293" spans="1:33" ht="22.5" customHeight="1">
      <c r="A1293" s="1020" t="s">
        <v>8</v>
      </c>
      <c r="B1293" s="1021"/>
      <c r="C1293" s="1021"/>
      <c r="D1293" s="1021"/>
      <c r="E1293" s="1021"/>
      <c r="F1293" s="1021"/>
      <c r="G1293" s="1021"/>
      <c r="H1293" s="1022"/>
      <c r="I1293" s="1023"/>
      <c r="J1293" s="1024"/>
      <c r="K1293" s="1024"/>
      <c r="L1293" s="1025"/>
      <c r="M1293" s="1025"/>
      <c r="N1293" s="1024"/>
      <c r="O1293" s="1025"/>
      <c r="P1293" s="1025"/>
      <c r="Q1293" s="1024"/>
      <c r="R1293" s="1024"/>
      <c r="S1293" s="1024"/>
      <c r="T1293" s="1024"/>
      <c r="U1293" s="1024"/>
      <c r="V1293" s="1024"/>
      <c r="W1293" s="1024"/>
      <c r="X1293" s="1024"/>
      <c r="Y1293" s="1024"/>
      <c r="Z1293" s="1024"/>
      <c r="AA1293" s="1026"/>
      <c r="AC1293" s="236">
        <v>77</v>
      </c>
    </row>
    <row r="1294" spans="1:33" ht="25.2" customHeight="1">
      <c r="A1294" s="1027" t="s">
        <v>23</v>
      </c>
      <c r="B1294" s="1028"/>
      <c r="C1294" s="1028"/>
      <c r="D1294" s="1028"/>
      <c r="E1294" s="1028"/>
      <c r="F1294" s="1028"/>
      <c r="G1294" s="1028"/>
      <c r="H1294" s="1029"/>
      <c r="I1294" s="972" t="s">
        <v>3918</v>
      </c>
      <c r="J1294" s="973"/>
      <c r="K1294" s="973"/>
      <c r="L1294" s="975"/>
      <c r="M1294" s="977"/>
      <c r="N1294" s="239" t="s">
        <v>3919</v>
      </c>
      <c r="O1294" s="975"/>
      <c r="P1294" s="977"/>
      <c r="Q1294" s="973"/>
      <c r="R1294" s="973"/>
      <c r="S1294" s="973"/>
      <c r="T1294" s="973"/>
      <c r="U1294" s="973"/>
      <c r="V1294" s="973"/>
      <c r="W1294" s="973"/>
      <c r="X1294" s="973"/>
      <c r="Y1294" s="973"/>
      <c r="Z1294" s="973"/>
      <c r="AA1294" s="974"/>
    </row>
    <row r="1295" spans="1:33" ht="25.2" customHeight="1">
      <c r="A1295" s="1030"/>
      <c r="B1295" s="1025"/>
      <c r="C1295" s="1025"/>
      <c r="D1295" s="1025"/>
      <c r="E1295" s="1025"/>
      <c r="F1295" s="1025"/>
      <c r="G1295" s="1025"/>
      <c r="H1295" s="1031"/>
      <c r="I1295" s="972" t="s">
        <v>3920</v>
      </c>
      <c r="J1295" s="973"/>
      <c r="K1295" s="973"/>
      <c r="L1295" s="975"/>
      <c r="M1295" s="976"/>
      <c r="N1295" s="976"/>
      <c r="O1295" s="976"/>
      <c r="P1295" s="977"/>
      <c r="Q1295" s="972" t="s">
        <v>3921</v>
      </c>
      <c r="R1295" s="973"/>
      <c r="S1295" s="974"/>
      <c r="T1295" s="975"/>
      <c r="U1295" s="976"/>
      <c r="V1295" s="976"/>
      <c r="W1295" s="976"/>
      <c r="X1295" s="976"/>
      <c r="Y1295" s="976"/>
      <c r="Z1295" s="976"/>
      <c r="AA1295" s="977"/>
    </row>
    <row r="1296" spans="1:33" ht="25.2" customHeight="1">
      <c r="A1296" s="1030"/>
      <c r="B1296" s="1025"/>
      <c r="C1296" s="1025"/>
      <c r="D1296" s="1025"/>
      <c r="E1296" s="1025"/>
      <c r="F1296" s="1025"/>
      <c r="G1296" s="1025"/>
      <c r="H1296" s="1031"/>
      <c r="I1296" s="972" t="s">
        <v>3922</v>
      </c>
      <c r="J1296" s="973"/>
      <c r="K1296" s="973"/>
      <c r="L1296" s="978"/>
      <c r="M1296" s="979"/>
      <c r="N1296" s="979"/>
      <c r="O1296" s="979"/>
      <c r="P1296" s="980"/>
      <c r="Q1296" s="972" t="s">
        <v>3923</v>
      </c>
      <c r="R1296" s="973"/>
      <c r="S1296" s="974"/>
      <c r="T1296" s="975"/>
      <c r="U1296" s="976"/>
      <c r="V1296" s="976"/>
      <c r="W1296" s="976"/>
      <c r="X1296" s="976"/>
      <c r="Y1296" s="976"/>
      <c r="Z1296" s="976"/>
      <c r="AA1296" s="977"/>
    </row>
    <row r="1297" spans="1:37" ht="25.2" customHeight="1">
      <c r="A1297" s="1023"/>
      <c r="B1297" s="1024"/>
      <c r="C1297" s="1024"/>
      <c r="D1297" s="1024"/>
      <c r="E1297" s="1024"/>
      <c r="F1297" s="1024"/>
      <c r="G1297" s="1024"/>
      <c r="H1297" s="1026"/>
      <c r="I1297" s="972" t="s">
        <v>3924</v>
      </c>
      <c r="J1297" s="973"/>
      <c r="K1297" s="973"/>
      <c r="L1297" s="981"/>
      <c r="M1297" s="981"/>
      <c r="N1297" s="981"/>
      <c r="O1297" s="981"/>
      <c r="P1297" s="981"/>
      <c r="Q1297" s="981"/>
      <c r="R1297" s="981"/>
      <c r="S1297" s="981"/>
      <c r="T1297" s="981"/>
      <c r="U1297" s="981"/>
      <c r="V1297" s="981"/>
      <c r="W1297" s="981"/>
      <c r="X1297" s="981"/>
      <c r="Y1297" s="981"/>
      <c r="Z1297" s="981"/>
      <c r="AA1297" s="981"/>
    </row>
    <row r="1298" spans="1:37" ht="30" customHeight="1">
      <c r="A1298" s="982" t="s">
        <v>3925</v>
      </c>
      <c r="B1298" s="983"/>
      <c r="C1298" s="983"/>
      <c r="D1298" s="983"/>
      <c r="E1298" s="983"/>
      <c r="F1298" s="983"/>
      <c r="G1298" s="983"/>
      <c r="H1298" s="984"/>
      <c r="I1298" s="444"/>
      <c r="J1298" s="445"/>
      <c r="K1298" s="446" t="s">
        <v>388</v>
      </c>
      <c r="L1298" s="447"/>
      <c r="M1298" s="448" t="s">
        <v>112</v>
      </c>
      <c r="N1298" s="449"/>
      <c r="O1298" s="450"/>
      <c r="U1298" s="451"/>
      <c r="V1298" s="451"/>
      <c r="W1298" s="451"/>
      <c r="X1298" s="451"/>
      <c r="Y1298" s="451"/>
      <c r="Z1298" s="451"/>
      <c r="AA1298" s="452"/>
      <c r="AK1298" s="240"/>
    </row>
    <row r="1299" spans="1:37" ht="15" customHeight="1">
      <c r="A1299" s="985"/>
      <c r="B1299" s="986"/>
      <c r="C1299" s="986"/>
      <c r="D1299" s="986"/>
      <c r="E1299" s="986"/>
      <c r="F1299" s="986"/>
      <c r="G1299" s="986"/>
      <c r="H1299" s="987"/>
      <c r="I1299" s="453" t="s">
        <v>3926</v>
      </c>
      <c r="J1299" s="454"/>
      <c r="K1299" s="454"/>
      <c r="L1299" s="454"/>
      <c r="M1299" s="454"/>
      <c r="N1299" s="454"/>
      <c r="O1299" s="454"/>
      <c r="P1299" s="454"/>
      <c r="Q1299" s="454"/>
      <c r="R1299" s="449"/>
      <c r="S1299" s="455"/>
      <c r="T1299" s="456"/>
      <c r="U1299" s="457"/>
      <c r="V1299" s="458"/>
      <c r="W1299" s="459" t="s">
        <v>388</v>
      </c>
      <c r="X1299" s="460"/>
      <c r="Y1299" s="461" t="s">
        <v>112</v>
      </c>
      <c r="Z1299" s="461"/>
      <c r="AA1299" s="462"/>
    </row>
    <row r="1300" spans="1:37" ht="15" customHeight="1">
      <c r="A1300" s="988"/>
      <c r="B1300" s="989"/>
      <c r="C1300" s="989"/>
      <c r="D1300" s="989"/>
      <c r="E1300" s="989"/>
      <c r="F1300" s="989"/>
      <c r="G1300" s="989"/>
      <c r="H1300" s="990"/>
      <c r="I1300" s="463" t="s">
        <v>3927</v>
      </c>
      <c r="J1300" s="464"/>
      <c r="K1300" s="464"/>
      <c r="L1300" s="464"/>
      <c r="M1300" s="464"/>
      <c r="N1300" s="464"/>
      <c r="O1300" s="464"/>
      <c r="P1300" s="464"/>
      <c r="Q1300" s="464"/>
      <c r="R1300" s="465"/>
      <c r="S1300" s="466"/>
      <c r="T1300" s="467"/>
      <c r="U1300" s="468"/>
      <c r="V1300" s="469"/>
      <c r="W1300" s="464" t="s">
        <v>388</v>
      </c>
      <c r="X1300" s="470"/>
      <c r="Y1300" s="466" t="s">
        <v>112</v>
      </c>
      <c r="Z1300" s="466"/>
      <c r="AA1300" s="471"/>
    </row>
    <row r="1301" spans="1:37" ht="18" customHeight="1">
      <c r="A1301" s="991" t="s">
        <v>3928</v>
      </c>
      <c r="B1301" s="992"/>
      <c r="C1301" s="992"/>
      <c r="D1301" s="992"/>
      <c r="E1301" s="992"/>
      <c r="F1301" s="992"/>
      <c r="G1301" s="992"/>
      <c r="H1301" s="993"/>
      <c r="I1301" s="472" t="s">
        <v>3783</v>
      </c>
      <c r="J1301" s="473" t="s">
        <v>3929</v>
      </c>
      <c r="K1301" s="474"/>
      <c r="L1301" s="474"/>
      <c r="M1301" s="474"/>
      <c r="N1301" s="472" t="s">
        <v>3783</v>
      </c>
      <c r="O1301" s="473" t="s">
        <v>3930</v>
      </c>
      <c r="P1301" s="474"/>
      <c r="Q1301" s="474"/>
      <c r="S1301" s="461" t="s">
        <v>3935</v>
      </c>
      <c r="T1301" s="472" t="s">
        <v>3783</v>
      </c>
      <c r="U1301" s="461" t="s">
        <v>3936</v>
      </c>
      <c r="W1301" s="473"/>
      <c r="X1301" s="474"/>
      <c r="Y1301" s="474"/>
      <c r="Z1301" s="474"/>
      <c r="AA1301" s="475"/>
      <c r="AG1301" s="243"/>
    </row>
    <row r="1302" spans="1:37" ht="15" customHeight="1">
      <c r="A1302" s="994" t="s">
        <v>3931</v>
      </c>
      <c r="B1302" s="995"/>
      <c r="C1302" s="995"/>
      <c r="D1302" s="995"/>
      <c r="E1302" s="995"/>
      <c r="F1302" s="995"/>
      <c r="G1302" s="995"/>
      <c r="H1302" s="996"/>
      <c r="I1302" s="1000" t="s">
        <v>3932</v>
      </c>
      <c r="J1302" s="1001"/>
      <c r="K1302" s="1004"/>
      <c r="L1302" s="1005"/>
      <c r="M1302" s="1005"/>
      <c r="N1302" s="1005"/>
      <c r="O1302" s="1005"/>
      <c r="P1302" s="1005"/>
      <c r="Q1302" s="1006"/>
      <c r="R1302" s="1006"/>
      <c r="S1302" s="1006"/>
      <c r="T1302" s="1007"/>
      <c r="U1302" s="1008" t="s">
        <v>3933</v>
      </c>
      <c r="V1302" s="1008"/>
      <c r="W1302" s="1008"/>
      <c r="X1302" s="1008"/>
      <c r="Y1302" s="1008"/>
      <c r="Z1302" s="1008"/>
      <c r="AA1302" s="1009"/>
    </row>
    <row r="1303" spans="1:37" ht="15" customHeight="1">
      <c r="A1303" s="997"/>
      <c r="B1303" s="998"/>
      <c r="C1303" s="998"/>
      <c r="D1303" s="998"/>
      <c r="E1303" s="998"/>
      <c r="F1303" s="998"/>
      <c r="G1303" s="998"/>
      <c r="H1303" s="999"/>
      <c r="I1303" s="1002"/>
      <c r="J1303" s="1003"/>
      <c r="K1303" s="1004"/>
      <c r="L1303" s="1005"/>
      <c r="M1303" s="1005"/>
      <c r="N1303" s="1005"/>
      <c r="O1303" s="1005"/>
      <c r="P1303" s="1005"/>
      <c r="Q1303" s="1006"/>
      <c r="R1303" s="1006"/>
      <c r="S1303" s="1006"/>
      <c r="T1303" s="1007"/>
      <c r="U1303" s="1010"/>
      <c r="V1303" s="1010"/>
      <c r="W1303" s="1010"/>
      <c r="X1303" s="1010"/>
      <c r="Y1303" s="1010"/>
      <c r="Z1303" s="1010"/>
      <c r="AA1303" s="1011"/>
      <c r="AB1303" s="241"/>
      <c r="AC1303" s="241"/>
      <c r="AD1303" s="241"/>
      <c r="AE1303" s="241"/>
      <c r="AF1303" s="241"/>
      <c r="AG1303" s="241"/>
    </row>
    <row r="1304" spans="1:37" ht="15" customHeight="1">
      <c r="A1304" s="994" t="s">
        <v>3934</v>
      </c>
      <c r="B1304" s="995"/>
      <c r="C1304" s="995"/>
      <c r="D1304" s="995"/>
      <c r="E1304" s="995"/>
      <c r="F1304" s="995"/>
      <c r="G1304" s="995"/>
      <c r="H1304" s="996"/>
      <c r="I1304" s="968"/>
      <c r="J1304" s="969"/>
      <c r="K1304" s="1012"/>
      <c r="L1304" s="1012" t="s">
        <v>12</v>
      </c>
      <c r="M1304" s="1012"/>
      <c r="N1304" s="1012" t="s">
        <v>11</v>
      </c>
      <c r="O1304" s="1012"/>
      <c r="P1304" s="1012" t="s">
        <v>227</v>
      </c>
      <c r="R1304" s="476"/>
      <c r="S1304" s="476"/>
      <c r="T1304" s="476"/>
      <c r="U1304" s="476"/>
      <c r="V1304" s="476"/>
      <c r="W1304" s="476"/>
      <c r="X1304" s="476"/>
      <c r="Y1304" s="476"/>
      <c r="Z1304" s="476"/>
      <c r="AA1304" s="477"/>
      <c r="AB1304" s="241"/>
      <c r="AC1304" s="241"/>
      <c r="AD1304" s="241"/>
      <c r="AE1304" s="241"/>
      <c r="AF1304" s="241"/>
      <c r="AG1304" s="241"/>
    </row>
    <row r="1305" spans="1:37" ht="15" customHeight="1">
      <c r="A1305" s="997"/>
      <c r="B1305" s="998"/>
      <c r="C1305" s="998"/>
      <c r="D1305" s="998"/>
      <c r="E1305" s="998"/>
      <c r="F1305" s="998"/>
      <c r="G1305" s="998"/>
      <c r="H1305" s="999"/>
      <c r="I1305" s="970"/>
      <c r="J1305" s="971"/>
      <c r="K1305" s="1013"/>
      <c r="L1305" s="1013"/>
      <c r="M1305" s="1013"/>
      <c r="N1305" s="1013"/>
      <c r="O1305" s="1013"/>
      <c r="P1305" s="1013"/>
      <c r="Q1305" s="481"/>
      <c r="R1305" s="479"/>
      <c r="S1305" s="479"/>
      <c r="T1305" s="479"/>
      <c r="U1305" s="479"/>
      <c r="V1305" s="479"/>
      <c r="W1305" s="479"/>
      <c r="X1305" s="479"/>
      <c r="Y1305" s="479"/>
      <c r="Z1305" s="479"/>
      <c r="AA1305" s="480"/>
      <c r="AB1305" s="241"/>
      <c r="AC1305" s="241"/>
      <c r="AD1305" s="241"/>
      <c r="AE1305" s="241"/>
      <c r="AF1305" s="241"/>
      <c r="AG1305" s="241"/>
    </row>
    <row r="1306" spans="1:37" ht="20.100000000000001" customHeight="1">
      <c r="A1306" s="482"/>
      <c r="B1306" s="482"/>
      <c r="C1306" s="482"/>
      <c r="D1306" s="482"/>
      <c r="E1306" s="482"/>
      <c r="F1306" s="482"/>
      <c r="G1306" s="482"/>
      <c r="H1306" s="482"/>
      <c r="I1306" s="482"/>
      <c r="J1306" s="482"/>
      <c r="K1306" s="482"/>
      <c r="L1306" s="482"/>
      <c r="M1306" s="482"/>
      <c r="N1306" s="482"/>
      <c r="O1306" s="482"/>
      <c r="P1306" s="482"/>
      <c r="Q1306" s="482"/>
      <c r="R1306" s="482"/>
      <c r="S1306" s="482"/>
      <c r="T1306" s="482"/>
      <c r="U1306" s="482"/>
      <c r="V1306" s="482"/>
      <c r="W1306" s="482"/>
      <c r="X1306" s="478"/>
      <c r="Y1306" s="478"/>
      <c r="Z1306" s="478"/>
      <c r="AA1306" s="478"/>
      <c r="AB1306" s="241"/>
      <c r="AC1306" s="241"/>
      <c r="AD1306" s="241"/>
      <c r="AE1306" s="241"/>
      <c r="AF1306" s="241"/>
      <c r="AG1306" s="241"/>
    </row>
    <row r="1307" spans="1:37" ht="12.45" customHeight="1">
      <c r="A1307" s="1014" t="s">
        <v>3917</v>
      </c>
      <c r="B1307" s="1015"/>
      <c r="C1307" s="1015"/>
      <c r="D1307" s="1015"/>
      <c r="E1307" s="1015"/>
      <c r="F1307" s="1015"/>
      <c r="G1307" s="1015"/>
      <c r="H1307" s="1016"/>
      <c r="I1307" s="1017"/>
      <c r="J1307" s="1018"/>
      <c r="K1307" s="1018"/>
      <c r="L1307" s="1018"/>
      <c r="M1307" s="1018"/>
      <c r="N1307" s="1018"/>
      <c r="O1307" s="1018"/>
      <c r="P1307" s="1018"/>
      <c r="Q1307" s="1018"/>
      <c r="R1307" s="1018"/>
      <c r="S1307" s="1018"/>
      <c r="T1307" s="1018"/>
      <c r="U1307" s="1018"/>
      <c r="V1307" s="1018"/>
      <c r="W1307" s="1018"/>
      <c r="X1307" s="1018"/>
      <c r="Y1307" s="1018"/>
      <c r="Z1307" s="1018"/>
      <c r="AA1307" s="1019"/>
    </row>
    <row r="1308" spans="1:37" ht="22.5" customHeight="1">
      <c r="A1308" s="1020" t="s">
        <v>8</v>
      </c>
      <c r="B1308" s="1021"/>
      <c r="C1308" s="1021"/>
      <c r="D1308" s="1021"/>
      <c r="E1308" s="1021"/>
      <c r="F1308" s="1021"/>
      <c r="G1308" s="1021"/>
      <c r="H1308" s="1022"/>
      <c r="I1308" s="1023"/>
      <c r="J1308" s="1024"/>
      <c r="K1308" s="1024"/>
      <c r="L1308" s="1025"/>
      <c r="M1308" s="1025"/>
      <c r="N1308" s="1024"/>
      <c r="O1308" s="1025"/>
      <c r="P1308" s="1025"/>
      <c r="Q1308" s="1024"/>
      <c r="R1308" s="1024"/>
      <c r="S1308" s="1024"/>
      <c r="T1308" s="1024"/>
      <c r="U1308" s="1024"/>
      <c r="V1308" s="1024"/>
      <c r="W1308" s="1024"/>
      <c r="X1308" s="1024"/>
      <c r="Y1308" s="1024"/>
      <c r="Z1308" s="1024"/>
      <c r="AA1308" s="1026"/>
      <c r="AC1308" s="236">
        <v>78</v>
      </c>
    </row>
    <row r="1309" spans="1:37" ht="25.2" customHeight="1">
      <c r="A1309" s="1027" t="s">
        <v>23</v>
      </c>
      <c r="B1309" s="1028"/>
      <c r="C1309" s="1028"/>
      <c r="D1309" s="1028"/>
      <c r="E1309" s="1028"/>
      <c r="F1309" s="1028"/>
      <c r="G1309" s="1028"/>
      <c r="H1309" s="1029"/>
      <c r="I1309" s="972" t="s">
        <v>3918</v>
      </c>
      <c r="J1309" s="973"/>
      <c r="K1309" s="973"/>
      <c r="L1309" s="975"/>
      <c r="M1309" s="977"/>
      <c r="N1309" s="239" t="s">
        <v>3919</v>
      </c>
      <c r="O1309" s="975"/>
      <c r="P1309" s="977"/>
      <c r="Q1309" s="973"/>
      <c r="R1309" s="973"/>
      <c r="S1309" s="973"/>
      <c r="T1309" s="973"/>
      <c r="U1309" s="973"/>
      <c r="V1309" s="973"/>
      <c r="W1309" s="973"/>
      <c r="X1309" s="973"/>
      <c r="Y1309" s="973"/>
      <c r="Z1309" s="973"/>
      <c r="AA1309" s="974"/>
    </row>
    <row r="1310" spans="1:37" ht="25.2" customHeight="1">
      <c r="A1310" s="1030"/>
      <c r="B1310" s="1025"/>
      <c r="C1310" s="1025"/>
      <c r="D1310" s="1025"/>
      <c r="E1310" s="1025"/>
      <c r="F1310" s="1025"/>
      <c r="G1310" s="1025"/>
      <c r="H1310" s="1031"/>
      <c r="I1310" s="972" t="s">
        <v>3920</v>
      </c>
      <c r="J1310" s="973"/>
      <c r="K1310" s="973"/>
      <c r="L1310" s="975"/>
      <c r="M1310" s="976"/>
      <c r="N1310" s="976"/>
      <c r="O1310" s="976"/>
      <c r="P1310" s="977"/>
      <c r="Q1310" s="972" t="s">
        <v>3921</v>
      </c>
      <c r="R1310" s="973"/>
      <c r="S1310" s="974"/>
      <c r="T1310" s="975"/>
      <c r="U1310" s="976"/>
      <c r="V1310" s="976"/>
      <c r="W1310" s="976"/>
      <c r="X1310" s="976"/>
      <c r="Y1310" s="976"/>
      <c r="Z1310" s="976"/>
      <c r="AA1310" s="977"/>
    </row>
    <row r="1311" spans="1:37" ht="25.2" customHeight="1">
      <c r="A1311" s="1030"/>
      <c r="B1311" s="1025"/>
      <c r="C1311" s="1025"/>
      <c r="D1311" s="1025"/>
      <c r="E1311" s="1025"/>
      <c r="F1311" s="1025"/>
      <c r="G1311" s="1025"/>
      <c r="H1311" s="1031"/>
      <c r="I1311" s="972" t="s">
        <v>3922</v>
      </c>
      <c r="J1311" s="973"/>
      <c r="K1311" s="973"/>
      <c r="L1311" s="978"/>
      <c r="M1311" s="979"/>
      <c r="N1311" s="979"/>
      <c r="O1311" s="979"/>
      <c r="P1311" s="980"/>
      <c r="Q1311" s="972" t="s">
        <v>3923</v>
      </c>
      <c r="R1311" s="973"/>
      <c r="S1311" s="974"/>
      <c r="T1311" s="975"/>
      <c r="U1311" s="976"/>
      <c r="V1311" s="976"/>
      <c r="W1311" s="976"/>
      <c r="X1311" s="976"/>
      <c r="Y1311" s="976"/>
      <c r="Z1311" s="976"/>
      <c r="AA1311" s="977"/>
    </row>
    <row r="1312" spans="1:37" ht="25.2" customHeight="1">
      <c r="A1312" s="1023"/>
      <c r="B1312" s="1024"/>
      <c r="C1312" s="1024"/>
      <c r="D1312" s="1024"/>
      <c r="E1312" s="1024"/>
      <c r="F1312" s="1024"/>
      <c r="G1312" s="1024"/>
      <c r="H1312" s="1026"/>
      <c r="I1312" s="972" t="s">
        <v>3924</v>
      </c>
      <c r="J1312" s="973"/>
      <c r="K1312" s="973"/>
      <c r="L1312" s="981"/>
      <c r="M1312" s="981"/>
      <c r="N1312" s="981"/>
      <c r="O1312" s="981"/>
      <c r="P1312" s="981"/>
      <c r="Q1312" s="981"/>
      <c r="R1312" s="981"/>
      <c r="S1312" s="981"/>
      <c r="T1312" s="981"/>
      <c r="U1312" s="981"/>
      <c r="V1312" s="981"/>
      <c r="W1312" s="981"/>
      <c r="X1312" s="981"/>
      <c r="Y1312" s="981"/>
      <c r="Z1312" s="981"/>
      <c r="AA1312" s="981"/>
    </row>
    <row r="1313" spans="1:37" ht="30" customHeight="1">
      <c r="A1313" s="982" t="s">
        <v>3925</v>
      </c>
      <c r="B1313" s="983"/>
      <c r="C1313" s="983"/>
      <c r="D1313" s="983"/>
      <c r="E1313" s="983"/>
      <c r="F1313" s="983"/>
      <c r="G1313" s="983"/>
      <c r="H1313" s="984"/>
      <c r="I1313" s="444"/>
      <c r="J1313" s="445"/>
      <c r="K1313" s="446" t="s">
        <v>388</v>
      </c>
      <c r="L1313" s="447"/>
      <c r="M1313" s="448" t="s">
        <v>112</v>
      </c>
      <c r="N1313" s="449"/>
      <c r="O1313" s="450"/>
      <c r="U1313" s="451"/>
      <c r="V1313" s="451"/>
      <c r="W1313" s="451"/>
      <c r="X1313" s="451"/>
      <c r="Y1313" s="451"/>
      <c r="Z1313" s="451"/>
      <c r="AA1313" s="452"/>
      <c r="AK1313" s="240"/>
    </row>
    <row r="1314" spans="1:37" ht="15" customHeight="1">
      <c r="A1314" s="985"/>
      <c r="B1314" s="986"/>
      <c r="C1314" s="986"/>
      <c r="D1314" s="986"/>
      <c r="E1314" s="986"/>
      <c r="F1314" s="986"/>
      <c r="G1314" s="986"/>
      <c r="H1314" s="987"/>
      <c r="I1314" s="453" t="s">
        <v>3926</v>
      </c>
      <c r="J1314" s="454"/>
      <c r="K1314" s="454"/>
      <c r="L1314" s="454"/>
      <c r="M1314" s="454"/>
      <c r="N1314" s="454"/>
      <c r="O1314" s="454"/>
      <c r="P1314" s="454"/>
      <c r="Q1314" s="454"/>
      <c r="R1314" s="449"/>
      <c r="S1314" s="455"/>
      <c r="T1314" s="456"/>
      <c r="U1314" s="457"/>
      <c r="V1314" s="458"/>
      <c r="W1314" s="459" t="s">
        <v>388</v>
      </c>
      <c r="X1314" s="460"/>
      <c r="Y1314" s="461" t="s">
        <v>112</v>
      </c>
      <c r="Z1314" s="461"/>
      <c r="AA1314" s="462"/>
    </row>
    <row r="1315" spans="1:37" ht="15" customHeight="1">
      <c r="A1315" s="988"/>
      <c r="B1315" s="989"/>
      <c r="C1315" s="989"/>
      <c r="D1315" s="989"/>
      <c r="E1315" s="989"/>
      <c r="F1315" s="989"/>
      <c r="G1315" s="989"/>
      <c r="H1315" s="990"/>
      <c r="I1315" s="463" t="s">
        <v>3927</v>
      </c>
      <c r="J1315" s="464"/>
      <c r="K1315" s="464"/>
      <c r="L1315" s="464"/>
      <c r="M1315" s="464"/>
      <c r="N1315" s="464"/>
      <c r="O1315" s="464"/>
      <c r="P1315" s="464"/>
      <c r="Q1315" s="464"/>
      <c r="R1315" s="465"/>
      <c r="S1315" s="466"/>
      <c r="T1315" s="467"/>
      <c r="U1315" s="468"/>
      <c r="V1315" s="469"/>
      <c r="W1315" s="464" t="s">
        <v>388</v>
      </c>
      <c r="X1315" s="470"/>
      <c r="Y1315" s="466" t="s">
        <v>112</v>
      </c>
      <c r="Z1315" s="466"/>
      <c r="AA1315" s="471"/>
    </row>
    <row r="1316" spans="1:37" ht="18" customHeight="1">
      <c r="A1316" s="991" t="s">
        <v>3928</v>
      </c>
      <c r="B1316" s="992"/>
      <c r="C1316" s="992"/>
      <c r="D1316" s="992"/>
      <c r="E1316" s="992"/>
      <c r="F1316" s="992"/>
      <c r="G1316" s="992"/>
      <c r="H1316" s="993"/>
      <c r="I1316" s="472" t="s">
        <v>3783</v>
      </c>
      <c r="J1316" s="473" t="s">
        <v>3929</v>
      </c>
      <c r="K1316" s="474"/>
      <c r="L1316" s="474"/>
      <c r="M1316" s="474"/>
      <c r="N1316" s="472" t="s">
        <v>3783</v>
      </c>
      <c r="O1316" s="473" t="s">
        <v>3930</v>
      </c>
      <c r="P1316" s="474"/>
      <c r="Q1316" s="474"/>
      <c r="S1316" s="461" t="s">
        <v>3935</v>
      </c>
      <c r="T1316" s="472" t="s">
        <v>3783</v>
      </c>
      <c r="U1316" s="461" t="s">
        <v>3936</v>
      </c>
      <c r="W1316" s="473"/>
      <c r="X1316" s="474"/>
      <c r="Y1316" s="474"/>
      <c r="Z1316" s="474"/>
      <c r="AA1316" s="475"/>
      <c r="AG1316" s="243"/>
    </row>
    <row r="1317" spans="1:37" ht="15" customHeight="1">
      <c r="A1317" s="994" t="s">
        <v>3931</v>
      </c>
      <c r="B1317" s="995"/>
      <c r="C1317" s="995"/>
      <c r="D1317" s="995"/>
      <c r="E1317" s="995"/>
      <c r="F1317" s="995"/>
      <c r="G1317" s="995"/>
      <c r="H1317" s="996"/>
      <c r="I1317" s="1000" t="s">
        <v>3932</v>
      </c>
      <c r="J1317" s="1001"/>
      <c r="K1317" s="1004"/>
      <c r="L1317" s="1005"/>
      <c r="M1317" s="1005"/>
      <c r="N1317" s="1005"/>
      <c r="O1317" s="1005"/>
      <c r="P1317" s="1005"/>
      <c r="Q1317" s="1006"/>
      <c r="R1317" s="1006"/>
      <c r="S1317" s="1006"/>
      <c r="T1317" s="1007"/>
      <c r="U1317" s="1008" t="s">
        <v>3933</v>
      </c>
      <c r="V1317" s="1008"/>
      <c r="W1317" s="1008"/>
      <c r="X1317" s="1008"/>
      <c r="Y1317" s="1008"/>
      <c r="Z1317" s="1008"/>
      <c r="AA1317" s="1009"/>
    </row>
    <row r="1318" spans="1:37" ht="15" customHeight="1">
      <c r="A1318" s="997"/>
      <c r="B1318" s="998"/>
      <c r="C1318" s="998"/>
      <c r="D1318" s="998"/>
      <c r="E1318" s="998"/>
      <c r="F1318" s="998"/>
      <c r="G1318" s="998"/>
      <c r="H1318" s="999"/>
      <c r="I1318" s="1002"/>
      <c r="J1318" s="1003"/>
      <c r="K1318" s="1004"/>
      <c r="L1318" s="1005"/>
      <c r="M1318" s="1005"/>
      <c r="N1318" s="1005"/>
      <c r="O1318" s="1005"/>
      <c r="P1318" s="1005"/>
      <c r="Q1318" s="1006"/>
      <c r="R1318" s="1006"/>
      <c r="S1318" s="1006"/>
      <c r="T1318" s="1007"/>
      <c r="U1318" s="1010"/>
      <c r="V1318" s="1010"/>
      <c r="W1318" s="1010"/>
      <c r="X1318" s="1010"/>
      <c r="Y1318" s="1010"/>
      <c r="Z1318" s="1010"/>
      <c r="AA1318" s="1011"/>
      <c r="AB1318" s="241"/>
      <c r="AC1318" s="241"/>
      <c r="AD1318" s="241"/>
      <c r="AE1318" s="241"/>
      <c r="AF1318" s="241"/>
      <c r="AG1318" s="241"/>
    </row>
    <row r="1319" spans="1:37" ht="15" customHeight="1">
      <c r="A1319" s="994" t="s">
        <v>3934</v>
      </c>
      <c r="B1319" s="995"/>
      <c r="C1319" s="995"/>
      <c r="D1319" s="995"/>
      <c r="E1319" s="995"/>
      <c r="F1319" s="995"/>
      <c r="G1319" s="995"/>
      <c r="H1319" s="996"/>
      <c r="I1319" s="968"/>
      <c r="J1319" s="969"/>
      <c r="K1319" s="1012"/>
      <c r="L1319" s="1012" t="s">
        <v>12</v>
      </c>
      <c r="M1319" s="1012"/>
      <c r="N1319" s="1012" t="s">
        <v>11</v>
      </c>
      <c r="O1319" s="1012"/>
      <c r="P1319" s="1012" t="s">
        <v>227</v>
      </c>
      <c r="R1319" s="476"/>
      <c r="S1319" s="476"/>
      <c r="T1319" s="476"/>
      <c r="U1319" s="476"/>
      <c r="V1319" s="476"/>
      <c r="W1319" s="476"/>
      <c r="X1319" s="476"/>
      <c r="Y1319" s="476"/>
      <c r="Z1319" s="476"/>
      <c r="AA1319" s="477"/>
      <c r="AB1319" s="241"/>
      <c r="AC1319" s="241"/>
      <c r="AD1319" s="241"/>
      <c r="AE1319" s="241"/>
      <c r="AF1319" s="241"/>
      <c r="AG1319" s="241"/>
    </row>
    <row r="1320" spans="1:37" ht="15" customHeight="1">
      <c r="A1320" s="997"/>
      <c r="B1320" s="998"/>
      <c r="C1320" s="998"/>
      <c r="D1320" s="998"/>
      <c r="E1320" s="998"/>
      <c r="F1320" s="998"/>
      <c r="G1320" s="998"/>
      <c r="H1320" s="999"/>
      <c r="I1320" s="970"/>
      <c r="J1320" s="971"/>
      <c r="K1320" s="1013"/>
      <c r="L1320" s="1013"/>
      <c r="M1320" s="1013"/>
      <c r="N1320" s="1013"/>
      <c r="O1320" s="1013"/>
      <c r="P1320" s="1013"/>
      <c r="Q1320" s="481"/>
      <c r="R1320" s="479"/>
      <c r="S1320" s="479"/>
      <c r="T1320" s="479"/>
      <c r="U1320" s="479"/>
      <c r="V1320" s="479"/>
      <c r="W1320" s="479"/>
      <c r="X1320" s="479"/>
      <c r="Y1320" s="479"/>
      <c r="Z1320" s="479"/>
      <c r="AA1320" s="480"/>
      <c r="AB1320" s="241"/>
      <c r="AC1320" s="241"/>
      <c r="AD1320" s="241"/>
      <c r="AE1320" s="241"/>
      <c r="AF1320" s="241"/>
      <c r="AG1320" s="241"/>
    </row>
    <row r="1321" spans="1:37" ht="20.100000000000001" customHeight="1">
      <c r="A1321" s="482"/>
      <c r="B1321" s="482"/>
      <c r="C1321" s="482"/>
      <c r="D1321" s="482"/>
      <c r="E1321" s="482"/>
      <c r="F1321" s="482"/>
      <c r="G1321" s="482"/>
      <c r="H1321" s="482"/>
      <c r="I1321" s="482"/>
      <c r="J1321" s="482"/>
      <c r="K1321" s="482"/>
      <c r="L1321" s="482"/>
      <c r="M1321" s="482"/>
      <c r="N1321" s="482"/>
      <c r="O1321" s="482"/>
      <c r="P1321" s="482"/>
      <c r="Q1321" s="482"/>
      <c r="R1321" s="482"/>
      <c r="S1321" s="482"/>
      <c r="T1321" s="482"/>
      <c r="U1321" s="482"/>
      <c r="V1321" s="482"/>
      <c r="W1321" s="482"/>
      <c r="X1321" s="482"/>
      <c r="Y1321" s="482"/>
      <c r="Z1321" s="482"/>
      <c r="AA1321" s="482"/>
      <c r="AB1321" s="241"/>
      <c r="AC1321" s="241"/>
      <c r="AD1321" s="241"/>
      <c r="AE1321" s="241"/>
      <c r="AF1321" s="241"/>
      <c r="AG1321" s="241"/>
    </row>
    <row r="1322" spans="1:37" ht="18" customHeight="1">
      <c r="B1322" s="437" t="s">
        <v>3937</v>
      </c>
      <c r="C1322" s="243" t="s">
        <v>16092</v>
      </c>
      <c r="E1322" s="243"/>
      <c r="F1322" s="243"/>
      <c r="G1322" s="243"/>
      <c r="H1322" s="243"/>
      <c r="I1322" s="483"/>
      <c r="J1322" s="483"/>
      <c r="K1322" s="483"/>
      <c r="L1322" s="483"/>
      <c r="M1322" s="483"/>
      <c r="N1322" s="483"/>
      <c r="O1322" s="483"/>
      <c r="P1322" s="483"/>
      <c r="Q1322" s="483"/>
      <c r="R1322" s="484"/>
      <c r="S1322" s="483"/>
      <c r="T1322" s="483"/>
      <c r="U1322" s="483"/>
      <c r="V1322" s="483"/>
      <c r="W1322" s="243"/>
      <c r="X1322" s="243"/>
      <c r="Y1322" s="243"/>
      <c r="Z1322" s="243"/>
      <c r="AA1322" s="243"/>
      <c r="AB1322" s="243"/>
      <c r="AE1322" s="244"/>
    </row>
    <row r="1323" spans="1:37" ht="30" customHeight="1">
      <c r="B1323" s="485" t="s">
        <v>3938</v>
      </c>
      <c r="C1323" s="1032" t="s">
        <v>16093</v>
      </c>
      <c r="D1323" s="1032"/>
      <c r="E1323" s="1032"/>
      <c r="F1323" s="1032"/>
      <c r="G1323" s="1032"/>
      <c r="H1323" s="1032"/>
      <c r="I1323" s="1032"/>
      <c r="J1323" s="1032"/>
      <c r="K1323" s="1032"/>
      <c r="L1323" s="1032"/>
      <c r="M1323" s="1032"/>
      <c r="N1323" s="1032"/>
      <c r="O1323" s="1032"/>
      <c r="P1323" s="1032"/>
      <c r="Q1323" s="1032"/>
      <c r="R1323" s="1032"/>
      <c r="S1323" s="1032"/>
      <c r="T1323" s="1032"/>
      <c r="U1323" s="1032"/>
      <c r="V1323" s="1032"/>
      <c r="W1323" s="1032"/>
      <c r="X1323" s="1032"/>
      <c r="Y1323" s="1032"/>
      <c r="Z1323" s="1032"/>
      <c r="AA1323" s="1032"/>
      <c r="AE1323" s="244"/>
    </row>
    <row r="1324" spans="1:37" ht="7.95" customHeight="1">
      <c r="D1324" s="486"/>
      <c r="E1324" s="486"/>
      <c r="F1324" s="486"/>
      <c r="G1324" s="486"/>
      <c r="H1324" s="486"/>
      <c r="I1324" s="486"/>
      <c r="J1324" s="486"/>
      <c r="K1324" s="486"/>
      <c r="L1324" s="486"/>
      <c r="M1324" s="486"/>
      <c r="N1324" s="486"/>
      <c r="O1324" s="486"/>
      <c r="P1324" s="486"/>
      <c r="Q1324" s="486"/>
      <c r="R1324" s="486"/>
      <c r="S1324" s="486"/>
      <c r="T1324" s="486"/>
      <c r="U1324" s="486"/>
      <c r="V1324" s="486"/>
      <c r="W1324" s="486"/>
      <c r="X1324" s="486"/>
      <c r="Y1324" s="486"/>
      <c r="Z1324" s="486"/>
      <c r="AA1324" s="486"/>
    </row>
    <row r="1325" spans="1:37" ht="25.35" customHeight="1">
      <c r="A1325" s="441" t="s">
        <v>3939</v>
      </c>
      <c r="H1325" s="442"/>
      <c r="I1325" s="442"/>
      <c r="V1325" s="442"/>
      <c r="W1325" s="442"/>
      <c r="X1325" s="442"/>
      <c r="Y1325" s="442"/>
      <c r="Z1325" s="442"/>
      <c r="AA1325" s="442"/>
    </row>
    <row r="1326" spans="1:37" ht="12.45" customHeight="1">
      <c r="A1326" s="1014" t="s">
        <v>3917</v>
      </c>
      <c r="B1326" s="1015"/>
      <c r="C1326" s="1015"/>
      <c r="D1326" s="1015"/>
      <c r="E1326" s="1015"/>
      <c r="F1326" s="1015"/>
      <c r="G1326" s="1015"/>
      <c r="H1326" s="1016"/>
      <c r="I1326" s="1017"/>
      <c r="J1326" s="1018"/>
      <c r="K1326" s="1018"/>
      <c r="L1326" s="1018"/>
      <c r="M1326" s="1018"/>
      <c r="N1326" s="1018"/>
      <c r="O1326" s="1018"/>
      <c r="P1326" s="1018"/>
      <c r="Q1326" s="1018"/>
      <c r="R1326" s="1018"/>
      <c r="S1326" s="1018"/>
      <c r="T1326" s="1018"/>
      <c r="U1326" s="1018"/>
      <c r="V1326" s="1018"/>
      <c r="W1326" s="1018"/>
      <c r="X1326" s="1018"/>
      <c r="Y1326" s="1018"/>
      <c r="Z1326" s="1018"/>
      <c r="AA1326" s="1019"/>
    </row>
    <row r="1327" spans="1:37" ht="22.5" customHeight="1">
      <c r="A1327" s="1020" t="s">
        <v>8</v>
      </c>
      <c r="B1327" s="1021"/>
      <c r="C1327" s="1021"/>
      <c r="D1327" s="1021"/>
      <c r="E1327" s="1021"/>
      <c r="F1327" s="1021"/>
      <c r="G1327" s="1021"/>
      <c r="H1327" s="1022"/>
      <c r="I1327" s="1023"/>
      <c r="J1327" s="1024"/>
      <c r="K1327" s="1024"/>
      <c r="L1327" s="1025"/>
      <c r="M1327" s="1025"/>
      <c r="N1327" s="1024"/>
      <c r="O1327" s="1025"/>
      <c r="P1327" s="1025"/>
      <c r="Q1327" s="1024"/>
      <c r="R1327" s="1024"/>
      <c r="S1327" s="1024"/>
      <c r="T1327" s="1024"/>
      <c r="U1327" s="1024"/>
      <c r="V1327" s="1024"/>
      <c r="W1327" s="1024"/>
      <c r="X1327" s="1024"/>
      <c r="Y1327" s="1024"/>
      <c r="Z1327" s="1024"/>
      <c r="AA1327" s="1026"/>
      <c r="AC1327" s="236">
        <v>79</v>
      </c>
    </row>
    <row r="1328" spans="1:37" ht="25.2" customHeight="1">
      <c r="A1328" s="1027" t="s">
        <v>23</v>
      </c>
      <c r="B1328" s="1028"/>
      <c r="C1328" s="1028"/>
      <c r="D1328" s="1028"/>
      <c r="E1328" s="1028"/>
      <c r="F1328" s="1028"/>
      <c r="G1328" s="1028"/>
      <c r="H1328" s="1029"/>
      <c r="I1328" s="972" t="s">
        <v>3918</v>
      </c>
      <c r="J1328" s="973"/>
      <c r="K1328" s="973"/>
      <c r="L1328" s="975"/>
      <c r="M1328" s="977"/>
      <c r="N1328" s="239" t="s">
        <v>3919</v>
      </c>
      <c r="O1328" s="975"/>
      <c r="P1328" s="977"/>
      <c r="Q1328" s="973"/>
      <c r="R1328" s="973"/>
      <c r="S1328" s="973"/>
      <c r="T1328" s="973"/>
      <c r="U1328" s="973"/>
      <c r="V1328" s="973"/>
      <c r="W1328" s="973"/>
      <c r="X1328" s="973"/>
      <c r="Y1328" s="973"/>
      <c r="Z1328" s="973"/>
      <c r="AA1328" s="974"/>
    </row>
    <row r="1329" spans="1:37" ht="25.2" customHeight="1">
      <c r="A1329" s="1030"/>
      <c r="B1329" s="1025"/>
      <c r="C1329" s="1025"/>
      <c r="D1329" s="1025"/>
      <c r="E1329" s="1025"/>
      <c r="F1329" s="1025"/>
      <c r="G1329" s="1025"/>
      <c r="H1329" s="1031"/>
      <c r="I1329" s="972" t="s">
        <v>3920</v>
      </c>
      <c r="J1329" s="973"/>
      <c r="K1329" s="973"/>
      <c r="L1329" s="975"/>
      <c r="M1329" s="976"/>
      <c r="N1329" s="976"/>
      <c r="O1329" s="976"/>
      <c r="P1329" s="977"/>
      <c r="Q1329" s="972" t="s">
        <v>3921</v>
      </c>
      <c r="R1329" s="973"/>
      <c r="S1329" s="974"/>
      <c r="T1329" s="975"/>
      <c r="U1329" s="976"/>
      <c r="V1329" s="976"/>
      <c r="W1329" s="976"/>
      <c r="X1329" s="976"/>
      <c r="Y1329" s="976"/>
      <c r="Z1329" s="976"/>
      <c r="AA1329" s="977"/>
    </row>
    <row r="1330" spans="1:37" ht="25.2" customHeight="1">
      <c r="A1330" s="1030"/>
      <c r="B1330" s="1025"/>
      <c r="C1330" s="1025"/>
      <c r="D1330" s="1025"/>
      <c r="E1330" s="1025"/>
      <c r="F1330" s="1025"/>
      <c r="G1330" s="1025"/>
      <c r="H1330" s="1031"/>
      <c r="I1330" s="972" t="s">
        <v>3922</v>
      </c>
      <c r="J1330" s="973"/>
      <c r="K1330" s="973"/>
      <c r="L1330" s="978"/>
      <c r="M1330" s="979"/>
      <c r="N1330" s="979"/>
      <c r="O1330" s="979"/>
      <c r="P1330" s="980"/>
      <c r="Q1330" s="972" t="s">
        <v>3923</v>
      </c>
      <c r="R1330" s="973"/>
      <c r="S1330" s="974"/>
      <c r="T1330" s="975"/>
      <c r="U1330" s="976"/>
      <c r="V1330" s="976"/>
      <c r="W1330" s="976"/>
      <c r="X1330" s="976"/>
      <c r="Y1330" s="976"/>
      <c r="Z1330" s="976"/>
      <c r="AA1330" s="977"/>
    </row>
    <row r="1331" spans="1:37" ht="25.2" customHeight="1">
      <c r="A1331" s="1023"/>
      <c r="B1331" s="1024"/>
      <c r="C1331" s="1024"/>
      <c r="D1331" s="1024"/>
      <c r="E1331" s="1024"/>
      <c r="F1331" s="1024"/>
      <c r="G1331" s="1024"/>
      <c r="H1331" s="1026"/>
      <c r="I1331" s="972" t="s">
        <v>3924</v>
      </c>
      <c r="J1331" s="973"/>
      <c r="K1331" s="973"/>
      <c r="L1331" s="981"/>
      <c r="M1331" s="981"/>
      <c r="N1331" s="981"/>
      <c r="O1331" s="981"/>
      <c r="P1331" s="981"/>
      <c r="Q1331" s="981"/>
      <c r="R1331" s="981"/>
      <c r="S1331" s="981"/>
      <c r="T1331" s="981"/>
      <c r="U1331" s="981"/>
      <c r="V1331" s="981"/>
      <c r="W1331" s="981"/>
      <c r="X1331" s="981"/>
      <c r="Y1331" s="981"/>
      <c r="Z1331" s="981"/>
      <c r="AA1331" s="981"/>
    </row>
    <row r="1332" spans="1:37" ht="30" customHeight="1">
      <c r="A1332" s="982" t="s">
        <v>3925</v>
      </c>
      <c r="B1332" s="983"/>
      <c r="C1332" s="983"/>
      <c r="D1332" s="983"/>
      <c r="E1332" s="983"/>
      <c r="F1332" s="983"/>
      <c r="G1332" s="983"/>
      <c r="H1332" s="984"/>
      <c r="I1332" s="444"/>
      <c r="J1332" s="445"/>
      <c r="K1332" s="446" t="s">
        <v>388</v>
      </c>
      <c r="L1332" s="447"/>
      <c r="M1332" s="448" t="s">
        <v>112</v>
      </c>
      <c r="N1332" s="449"/>
      <c r="O1332" s="450"/>
      <c r="U1332" s="451"/>
      <c r="V1332" s="451"/>
      <c r="W1332" s="451"/>
      <c r="X1332" s="451"/>
      <c r="Y1332" s="451"/>
      <c r="Z1332" s="451"/>
      <c r="AA1332" s="452"/>
      <c r="AK1332" s="240"/>
    </row>
    <row r="1333" spans="1:37" ht="15" customHeight="1">
      <c r="A1333" s="985"/>
      <c r="B1333" s="986"/>
      <c r="C1333" s="986"/>
      <c r="D1333" s="986"/>
      <c r="E1333" s="986"/>
      <c r="F1333" s="986"/>
      <c r="G1333" s="986"/>
      <c r="H1333" s="987"/>
      <c r="I1333" s="453" t="s">
        <v>3926</v>
      </c>
      <c r="J1333" s="454"/>
      <c r="K1333" s="454"/>
      <c r="L1333" s="454"/>
      <c r="M1333" s="454"/>
      <c r="N1333" s="454"/>
      <c r="O1333" s="454"/>
      <c r="P1333" s="454"/>
      <c r="Q1333" s="454"/>
      <c r="R1333" s="449"/>
      <c r="S1333" s="455"/>
      <c r="T1333" s="456"/>
      <c r="U1333" s="457"/>
      <c r="V1333" s="458"/>
      <c r="W1333" s="459" t="s">
        <v>388</v>
      </c>
      <c r="X1333" s="460"/>
      <c r="Y1333" s="461" t="s">
        <v>112</v>
      </c>
      <c r="Z1333" s="461"/>
      <c r="AA1333" s="462"/>
    </row>
    <row r="1334" spans="1:37" ht="15" customHeight="1">
      <c r="A1334" s="988"/>
      <c r="B1334" s="989"/>
      <c r="C1334" s="989"/>
      <c r="D1334" s="989"/>
      <c r="E1334" s="989"/>
      <c r="F1334" s="989"/>
      <c r="G1334" s="989"/>
      <c r="H1334" s="990"/>
      <c r="I1334" s="463" t="s">
        <v>3927</v>
      </c>
      <c r="J1334" s="464"/>
      <c r="K1334" s="464"/>
      <c r="L1334" s="464"/>
      <c r="M1334" s="464"/>
      <c r="N1334" s="464"/>
      <c r="O1334" s="464"/>
      <c r="P1334" s="464"/>
      <c r="Q1334" s="464"/>
      <c r="R1334" s="465"/>
      <c r="S1334" s="466"/>
      <c r="T1334" s="467"/>
      <c r="U1334" s="468"/>
      <c r="V1334" s="469"/>
      <c r="W1334" s="464" t="s">
        <v>388</v>
      </c>
      <c r="X1334" s="470"/>
      <c r="Y1334" s="466" t="s">
        <v>112</v>
      </c>
      <c r="Z1334" s="466"/>
      <c r="AA1334" s="471"/>
    </row>
    <row r="1335" spans="1:37" ht="18" customHeight="1">
      <c r="A1335" s="991" t="s">
        <v>3928</v>
      </c>
      <c r="B1335" s="992"/>
      <c r="C1335" s="992"/>
      <c r="D1335" s="992"/>
      <c r="E1335" s="992"/>
      <c r="F1335" s="992"/>
      <c r="G1335" s="992"/>
      <c r="H1335" s="993"/>
      <c r="I1335" s="472" t="s">
        <v>3783</v>
      </c>
      <c r="J1335" s="473" t="s">
        <v>3929</v>
      </c>
      <c r="K1335" s="474"/>
      <c r="L1335" s="474"/>
      <c r="M1335" s="474"/>
      <c r="N1335" s="472" t="s">
        <v>3783</v>
      </c>
      <c r="O1335" s="473" t="s">
        <v>3930</v>
      </c>
      <c r="P1335" s="474"/>
      <c r="Q1335" s="474"/>
      <c r="S1335" s="461" t="s">
        <v>3935</v>
      </c>
      <c r="T1335" s="472" t="s">
        <v>3783</v>
      </c>
      <c r="U1335" s="461" t="s">
        <v>3936</v>
      </c>
      <c r="W1335" s="473"/>
      <c r="X1335" s="474"/>
      <c r="Y1335" s="474"/>
      <c r="Z1335" s="474"/>
      <c r="AA1335" s="475"/>
      <c r="AG1335" s="243"/>
    </row>
    <row r="1336" spans="1:37" ht="15" customHeight="1">
      <c r="A1336" s="994" t="s">
        <v>3931</v>
      </c>
      <c r="B1336" s="995"/>
      <c r="C1336" s="995"/>
      <c r="D1336" s="995"/>
      <c r="E1336" s="995"/>
      <c r="F1336" s="995"/>
      <c r="G1336" s="995"/>
      <c r="H1336" s="996"/>
      <c r="I1336" s="1000" t="s">
        <v>3932</v>
      </c>
      <c r="J1336" s="1001"/>
      <c r="K1336" s="1004"/>
      <c r="L1336" s="1005"/>
      <c r="M1336" s="1005"/>
      <c r="N1336" s="1005"/>
      <c r="O1336" s="1005"/>
      <c r="P1336" s="1005"/>
      <c r="Q1336" s="1006"/>
      <c r="R1336" s="1006"/>
      <c r="S1336" s="1006"/>
      <c r="T1336" s="1007"/>
      <c r="U1336" s="1008" t="s">
        <v>3933</v>
      </c>
      <c r="V1336" s="1008"/>
      <c r="W1336" s="1008"/>
      <c r="X1336" s="1008"/>
      <c r="Y1336" s="1008"/>
      <c r="Z1336" s="1008"/>
      <c r="AA1336" s="1009"/>
    </row>
    <row r="1337" spans="1:37" ht="15" customHeight="1">
      <c r="A1337" s="997"/>
      <c r="B1337" s="998"/>
      <c r="C1337" s="998"/>
      <c r="D1337" s="998"/>
      <c r="E1337" s="998"/>
      <c r="F1337" s="998"/>
      <c r="G1337" s="998"/>
      <c r="H1337" s="999"/>
      <c r="I1337" s="1002"/>
      <c r="J1337" s="1003"/>
      <c r="K1337" s="1004"/>
      <c r="L1337" s="1005"/>
      <c r="M1337" s="1005"/>
      <c r="N1337" s="1005"/>
      <c r="O1337" s="1005"/>
      <c r="P1337" s="1005"/>
      <c r="Q1337" s="1006"/>
      <c r="R1337" s="1006"/>
      <c r="S1337" s="1006"/>
      <c r="T1337" s="1007"/>
      <c r="U1337" s="1010"/>
      <c r="V1337" s="1010"/>
      <c r="W1337" s="1010"/>
      <c r="X1337" s="1010"/>
      <c r="Y1337" s="1010"/>
      <c r="Z1337" s="1010"/>
      <c r="AA1337" s="1011"/>
      <c r="AB1337" s="241"/>
      <c r="AC1337" s="241"/>
      <c r="AD1337" s="241"/>
      <c r="AE1337" s="241"/>
      <c r="AF1337" s="241"/>
      <c r="AG1337" s="241"/>
    </row>
    <row r="1338" spans="1:37" ht="15" customHeight="1">
      <c r="A1338" s="994" t="s">
        <v>3934</v>
      </c>
      <c r="B1338" s="995"/>
      <c r="C1338" s="995"/>
      <c r="D1338" s="995"/>
      <c r="E1338" s="995"/>
      <c r="F1338" s="995"/>
      <c r="G1338" s="995"/>
      <c r="H1338" s="996"/>
      <c r="I1338" s="968"/>
      <c r="J1338" s="969"/>
      <c r="K1338" s="1012"/>
      <c r="L1338" s="1012" t="s">
        <v>12</v>
      </c>
      <c r="M1338" s="1012"/>
      <c r="N1338" s="1012" t="s">
        <v>11</v>
      </c>
      <c r="O1338" s="1012"/>
      <c r="P1338" s="1012" t="s">
        <v>227</v>
      </c>
      <c r="R1338" s="476"/>
      <c r="S1338" s="476"/>
      <c r="T1338" s="476"/>
      <c r="U1338" s="476"/>
      <c r="V1338" s="476"/>
      <c r="W1338" s="476"/>
      <c r="X1338" s="476"/>
      <c r="Y1338" s="476"/>
      <c r="Z1338" s="476"/>
      <c r="AA1338" s="477"/>
      <c r="AB1338" s="241"/>
      <c r="AC1338" s="241"/>
      <c r="AD1338" s="241"/>
      <c r="AE1338" s="241"/>
      <c r="AF1338" s="241"/>
      <c r="AG1338" s="241"/>
    </row>
    <row r="1339" spans="1:37" ht="15" customHeight="1">
      <c r="A1339" s="997"/>
      <c r="B1339" s="998"/>
      <c r="C1339" s="998"/>
      <c r="D1339" s="998"/>
      <c r="E1339" s="998"/>
      <c r="F1339" s="998"/>
      <c r="G1339" s="998"/>
      <c r="H1339" s="999"/>
      <c r="I1339" s="970"/>
      <c r="J1339" s="971"/>
      <c r="K1339" s="1013"/>
      <c r="L1339" s="1013"/>
      <c r="M1339" s="1013"/>
      <c r="N1339" s="1013"/>
      <c r="O1339" s="1013"/>
      <c r="P1339" s="1013"/>
      <c r="Q1339" s="481"/>
      <c r="R1339" s="479"/>
      <c r="S1339" s="479"/>
      <c r="T1339" s="479"/>
      <c r="U1339" s="479"/>
      <c r="V1339" s="479"/>
      <c r="W1339" s="479"/>
      <c r="X1339" s="479"/>
      <c r="Y1339" s="479"/>
      <c r="Z1339" s="479"/>
      <c r="AA1339" s="480"/>
      <c r="AB1339" s="241"/>
      <c r="AC1339" s="241"/>
      <c r="AD1339" s="241"/>
      <c r="AE1339" s="241"/>
      <c r="AF1339" s="241"/>
      <c r="AG1339" s="241"/>
    </row>
    <row r="1340" spans="1:37" ht="20.100000000000001" customHeight="1">
      <c r="A1340" s="482"/>
      <c r="B1340" s="482"/>
      <c r="C1340" s="482"/>
      <c r="D1340" s="482"/>
      <c r="E1340" s="482"/>
      <c r="F1340" s="482"/>
      <c r="G1340" s="482"/>
      <c r="H1340" s="482"/>
      <c r="I1340" s="482"/>
      <c r="J1340" s="482"/>
      <c r="K1340" s="482"/>
      <c r="L1340" s="482"/>
      <c r="M1340" s="482"/>
      <c r="N1340" s="482"/>
      <c r="O1340" s="482"/>
      <c r="P1340" s="482"/>
      <c r="Q1340" s="482"/>
      <c r="R1340" s="482"/>
      <c r="S1340" s="482"/>
      <c r="T1340" s="482"/>
      <c r="U1340" s="482"/>
      <c r="V1340" s="482"/>
      <c r="W1340" s="482"/>
      <c r="X1340" s="478"/>
      <c r="Y1340" s="478"/>
      <c r="Z1340" s="478"/>
      <c r="AA1340" s="478"/>
      <c r="AB1340" s="241"/>
      <c r="AC1340" s="241"/>
      <c r="AD1340" s="241"/>
      <c r="AE1340" s="241"/>
      <c r="AF1340" s="241"/>
      <c r="AG1340" s="241"/>
    </row>
    <row r="1341" spans="1:37" ht="12.45" customHeight="1">
      <c r="A1341" s="1014" t="s">
        <v>3917</v>
      </c>
      <c r="B1341" s="1015"/>
      <c r="C1341" s="1015"/>
      <c r="D1341" s="1015"/>
      <c r="E1341" s="1015"/>
      <c r="F1341" s="1015"/>
      <c r="G1341" s="1015"/>
      <c r="H1341" s="1016"/>
      <c r="I1341" s="1017"/>
      <c r="J1341" s="1018"/>
      <c r="K1341" s="1018"/>
      <c r="L1341" s="1018"/>
      <c r="M1341" s="1018"/>
      <c r="N1341" s="1018"/>
      <c r="O1341" s="1018"/>
      <c r="P1341" s="1018"/>
      <c r="Q1341" s="1018"/>
      <c r="R1341" s="1018"/>
      <c r="S1341" s="1018"/>
      <c r="T1341" s="1018"/>
      <c r="U1341" s="1018"/>
      <c r="V1341" s="1018"/>
      <c r="W1341" s="1018"/>
      <c r="X1341" s="1018"/>
      <c r="Y1341" s="1018"/>
      <c r="Z1341" s="1018"/>
      <c r="AA1341" s="1019"/>
    </row>
    <row r="1342" spans="1:37" ht="22.5" customHeight="1">
      <c r="A1342" s="1020" t="s">
        <v>8</v>
      </c>
      <c r="B1342" s="1021"/>
      <c r="C1342" s="1021"/>
      <c r="D1342" s="1021"/>
      <c r="E1342" s="1021"/>
      <c r="F1342" s="1021"/>
      <c r="G1342" s="1021"/>
      <c r="H1342" s="1022"/>
      <c r="I1342" s="1023"/>
      <c r="J1342" s="1024"/>
      <c r="K1342" s="1024"/>
      <c r="L1342" s="1025"/>
      <c r="M1342" s="1025"/>
      <c r="N1342" s="1024"/>
      <c r="O1342" s="1025"/>
      <c r="P1342" s="1025"/>
      <c r="Q1342" s="1024"/>
      <c r="R1342" s="1024"/>
      <c r="S1342" s="1024"/>
      <c r="T1342" s="1024"/>
      <c r="U1342" s="1024"/>
      <c r="V1342" s="1024"/>
      <c r="W1342" s="1024"/>
      <c r="X1342" s="1024"/>
      <c r="Y1342" s="1024"/>
      <c r="Z1342" s="1024"/>
      <c r="AA1342" s="1026"/>
      <c r="AC1342" s="236">
        <v>80</v>
      </c>
    </row>
    <row r="1343" spans="1:37" ht="25.2" customHeight="1">
      <c r="A1343" s="1027" t="s">
        <v>23</v>
      </c>
      <c r="B1343" s="1028"/>
      <c r="C1343" s="1028"/>
      <c r="D1343" s="1028"/>
      <c r="E1343" s="1028"/>
      <c r="F1343" s="1028"/>
      <c r="G1343" s="1028"/>
      <c r="H1343" s="1029"/>
      <c r="I1343" s="972" t="s">
        <v>3918</v>
      </c>
      <c r="J1343" s="973"/>
      <c r="K1343" s="973"/>
      <c r="L1343" s="975"/>
      <c r="M1343" s="977"/>
      <c r="N1343" s="239" t="s">
        <v>3919</v>
      </c>
      <c r="O1343" s="975"/>
      <c r="P1343" s="977"/>
      <c r="Q1343" s="973"/>
      <c r="R1343" s="973"/>
      <c r="S1343" s="973"/>
      <c r="T1343" s="973"/>
      <c r="U1343" s="973"/>
      <c r="V1343" s="973"/>
      <c r="W1343" s="973"/>
      <c r="X1343" s="973"/>
      <c r="Y1343" s="973"/>
      <c r="Z1343" s="973"/>
      <c r="AA1343" s="974"/>
    </row>
    <row r="1344" spans="1:37" ht="25.2" customHeight="1">
      <c r="A1344" s="1030"/>
      <c r="B1344" s="1025"/>
      <c r="C1344" s="1025"/>
      <c r="D1344" s="1025"/>
      <c r="E1344" s="1025"/>
      <c r="F1344" s="1025"/>
      <c r="G1344" s="1025"/>
      <c r="H1344" s="1031"/>
      <c r="I1344" s="972" t="s">
        <v>3920</v>
      </c>
      <c r="J1344" s="973"/>
      <c r="K1344" s="973"/>
      <c r="L1344" s="975"/>
      <c r="M1344" s="976"/>
      <c r="N1344" s="976"/>
      <c r="O1344" s="976"/>
      <c r="P1344" s="977"/>
      <c r="Q1344" s="972" t="s">
        <v>3921</v>
      </c>
      <c r="R1344" s="973"/>
      <c r="S1344" s="974"/>
      <c r="T1344" s="975"/>
      <c r="U1344" s="976"/>
      <c r="V1344" s="976"/>
      <c r="W1344" s="976"/>
      <c r="X1344" s="976"/>
      <c r="Y1344" s="976"/>
      <c r="Z1344" s="976"/>
      <c r="AA1344" s="977"/>
    </row>
    <row r="1345" spans="1:37" ht="25.2" customHeight="1">
      <c r="A1345" s="1030"/>
      <c r="B1345" s="1025"/>
      <c r="C1345" s="1025"/>
      <c r="D1345" s="1025"/>
      <c r="E1345" s="1025"/>
      <c r="F1345" s="1025"/>
      <c r="G1345" s="1025"/>
      <c r="H1345" s="1031"/>
      <c r="I1345" s="972" t="s">
        <v>3922</v>
      </c>
      <c r="J1345" s="973"/>
      <c r="K1345" s="973"/>
      <c r="L1345" s="978"/>
      <c r="M1345" s="979"/>
      <c r="N1345" s="979"/>
      <c r="O1345" s="979"/>
      <c r="P1345" s="980"/>
      <c r="Q1345" s="972" t="s">
        <v>3923</v>
      </c>
      <c r="R1345" s="973"/>
      <c r="S1345" s="974"/>
      <c r="T1345" s="975"/>
      <c r="U1345" s="976"/>
      <c r="V1345" s="976"/>
      <c r="W1345" s="976"/>
      <c r="X1345" s="976"/>
      <c r="Y1345" s="976"/>
      <c r="Z1345" s="976"/>
      <c r="AA1345" s="977"/>
    </row>
    <row r="1346" spans="1:37" ht="25.2" customHeight="1">
      <c r="A1346" s="1023"/>
      <c r="B1346" s="1024"/>
      <c r="C1346" s="1024"/>
      <c r="D1346" s="1024"/>
      <c r="E1346" s="1024"/>
      <c r="F1346" s="1024"/>
      <c r="G1346" s="1024"/>
      <c r="H1346" s="1026"/>
      <c r="I1346" s="972" t="s">
        <v>3924</v>
      </c>
      <c r="J1346" s="973"/>
      <c r="K1346" s="973"/>
      <c r="L1346" s="981"/>
      <c r="M1346" s="981"/>
      <c r="N1346" s="981"/>
      <c r="O1346" s="981"/>
      <c r="P1346" s="981"/>
      <c r="Q1346" s="981"/>
      <c r="R1346" s="981"/>
      <c r="S1346" s="981"/>
      <c r="T1346" s="981"/>
      <c r="U1346" s="981"/>
      <c r="V1346" s="981"/>
      <c r="W1346" s="981"/>
      <c r="X1346" s="981"/>
      <c r="Y1346" s="981"/>
      <c r="Z1346" s="981"/>
      <c r="AA1346" s="981"/>
    </row>
    <row r="1347" spans="1:37" ht="30" customHeight="1">
      <c r="A1347" s="982" t="s">
        <v>3925</v>
      </c>
      <c r="B1347" s="983"/>
      <c r="C1347" s="983"/>
      <c r="D1347" s="983"/>
      <c r="E1347" s="983"/>
      <c r="F1347" s="983"/>
      <c r="G1347" s="983"/>
      <c r="H1347" s="984"/>
      <c r="I1347" s="444"/>
      <c r="J1347" s="445"/>
      <c r="K1347" s="446" t="s">
        <v>388</v>
      </c>
      <c r="L1347" s="447"/>
      <c r="M1347" s="448" t="s">
        <v>112</v>
      </c>
      <c r="N1347" s="449"/>
      <c r="O1347" s="450"/>
      <c r="U1347" s="451"/>
      <c r="V1347" s="451"/>
      <c r="W1347" s="451"/>
      <c r="X1347" s="451"/>
      <c r="Y1347" s="451"/>
      <c r="Z1347" s="451"/>
      <c r="AA1347" s="452"/>
      <c r="AK1347" s="240"/>
    </row>
    <row r="1348" spans="1:37" ht="15" customHeight="1">
      <c r="A1348" s="985"/>
      <c r="B1348" s="986"/>
      <c r="C1348" s="986"/>
      <c r="D1348" s="986"/>
      <c r="E1348" s="986"/>
      <c r="F1348" s="986"/>
      <c r="G1348" s="986"/>
      <c r="H1348" s="987"/>
      <c r="I1348" s="453" t="s">
        <v>3926</v>
      </c>
      <c r="J1348" s="454"/>
      <c r="K1348" s="454"/>
      <c r="L1348" s="454"/>
      <c r="M1348" s="454"/>
      <c r="N1348" s="454"/>
      <c r="O1348" s="454"/>
      <c r="P1348" s="454"/>
      <c r="Q1348" s="454"/>
      <c r="R1348" s="449"/>
      <c r="S1348" s="455"/>
      <c r="T1348" s="456"/>
      <c r="U1348" s="457"/>
      <c r="V1348" s="458"/>
      <c r="W1348" s="459" t="s">
        <v>388</v>
      </c>
      <c r="X1348" s="460"/>
      <c r="Y1348" s="461" t="s">
        <v>112</v>
      </c>
      <c r="Z1348" s="461"/>
      <c r="AA1348" s="462"/>
    </row>
    <row r="1349" spans="1:37" ht="15" customHeight="1">
      <c r="A1349" s="988"/>
      <c r="B1349" s="989"/>
      <c r="C1349" s="989"/>
      <c r="D1349" s="989"/>
      <c r="E1349" s="989"/>
      <c r="F1349" s="989"/>
      <c r="G1349" s="989"/>
      <c r="H1349" s="990"/>
      <c r="I1349" s="463" t="s">
        <v>3927</v>
      </c>
      <c r="J1349" s="464"/>
      <c r="K1349" s="464"/>
      <c r="L1349" s="464"/>
      <c r="M1349" s="464"/>
      <c r="N1349" s="464"/>
      <c r="O1349" s="464"/>
      <c r="P1349" s="464"/>
      <c r="Q1349" s="464"/>
      <c r="R1349" s="465"/>
      <c r="S1349" s="466"/>
      <c r="T1349" s="467"/>
      <c r="U1349" s="468"/>
      <c r="V1349" s="469"/>
      <c r="W1349" s="464" t="s">
        <v>388</v>
      </c>
      <c r="X1349" s="470"/>
      <c r="Y1349" s="466" t="s">
        <v>112</v>
      </c>
      <c r="Z1349" s="466"/>
      <c r="AA1349" s="471"/>
    </row>
    <row r="1350" spans="1:37" ht="18" customHeight="1">
      <c r="A1350" s="991" t="s">
        <v>3928</v>
      </c>
      <c r="B1350" s="992"/>
      <c r="C1350" s="992"/>
      <c r="D1350" s="992"/>
      <c r="E1350" s="992"/>
      <c r="F1350" s="992"/>
      <c r="G1350" s="992"/>
      <c r="H1350" s="993"/>
      <c r="I1350" s="472" t="s">
        <v>3783</v>
      </c>
      <c r="J1350" s="473" t="s">
        <v>3929</v>
      </c>
      <c r="K1350" s="474"/>
      <c r="L1350" s="474"/>
      <c r="M1350" s="474"/>
      <c r="N1350" s="472" t="s">
        <v>3783</v>
      </c>
      <c r="O1350" s="473" t="s">
        <v>3930</v>
      </c>
      <c r="P1350" s="474"/>
      <c r="Q1350" s="474"/>
      <c r="S1350" s="461" t="s">
        <v>3935</v>
      </c>
      <c r="T1350" s="472" t="s">
        <v>3783</v>
      </c>
      <c r="U1350" s="461" t="s">
        <v>3936</v>
      </c>
      <c r="W1350" s="473"/>
      <c r="X1350" s="474"/>
      <c r="Y1350" s="474"/>
      <c r="Z1350" s="474"/>
      <c r="AA1350" s="475"/>
      <c r="AG1350" s="243"/>
    </row>
    <row r="1351" spans="1:37" ht="15" customHeight="1">
      <c r="A1351" s="994" t="s">
        <v>3931</v>
      </c>
      <c r="B1351" s="995"/>
      <c r="C1351" s="995"/>
      <c r="D1351" s="995"/>
      <c r="E1351" s="995"/>
      <c r="F1351" s="995"/>
      <c r="G1351" s="995"/>
      <c r="H1351" s="996"/>
      <c r="I1351" s="1000" t="s">
        <v>3932</v>
      </c>
      <c r="J1351" s="1001"/>
      <c r="K1351" s="1004"/>
      <c r="L1351" s="1005"/>
      <c r="M1351" s="1005"/>
      <c r="N1351" s="1005"/>
      <c r="O1351" s="1005"/>
      <c r="P1351" s="1005"/>
      <c r="Q1351" s="1006"/>
      <c r="R1351" s="1006"/>
      <c r="S1351" s="1006"/>
      <c r="T1351" s="1007"/>
      <c r="U1351" s="1008" t="s">
        <v>3933</v>
      </c>
      <c r="V1351" s="1008"/>
      <c r="W1351" s="1008"/>
      <c r="X1351" s="1008"/>
      <c r="Y1351" s="1008"/>
      <c r="Z1351" s="1008"/>
      <c r="AA1351" s="1009"/>
    </row>
    <row r="1352" spans="1:37" ht="15" customHeight="1">
      <c r="A1352" s="997"/>
      <c r="B1352" s="998"/>
      <c r="C1352" s="998"/>
      <c r="D1352" s="998"/>
      <c r="E1352" s="998"/>
      <c r="F1352" s="998"/>
      <c r="G1352" s="998"/>
      <c r="H1352" s="999"/>
      <c r="I1352" s="1002"/>
      <c r="J1352" s="1003"/>
      <c r="K1352" s="1004"/>
      <c r="L1352" s="1005"/>
      <c r="M1352" s="1005"/>
      <c r="N1352" s="1005"/>
      <c r="O1352" s="1005"/>
      <c r="P1352" s="1005"/>
      <c r="Q1352" s="1006"/>
      <c r="R1352" s="1006"/>
      <c r="S1352" s="1006"/>
      <c r="T1352" s="1007"/>
      <c r="U1352" s="1010"/>
      <c r="V1352" s="1010"/>
      <c r="W1352" s="1010"/>
      <c r="X1352" s="1010"/>
      <c r="Y1352" s="1010"/>
      <c r="Z1352" s="1010"/>
      <c r="AA1352" s="1011"/>
      <c r="AB1352" s="241"/>
      <c r="AC1352" s="241"/>
      <c r="AD1352" s="241"/>
      <c r="AE1352" s="241"/>
      <c r="AF1352" s="241"/>
      <c r="AG1352" s="241"/>
    </row>
    <row r="1353" spans="1:37" ht="15" customHeight="1">
      <c r="A1353" s="994" t="s">
        <v>3934</v>
      </c>
      <c r="B1353" s="995"/>
      <c r="C1353" s="995"/>
      <c r="D1353" s="995"/>
      <c r="E1353" s="995"/>
      <c r="F1353" s="995"/>
      <c r="G1353" s="995"/>
      <c r="H1353" s="996"/>
      <c r="I1353" s="968"/>
      <c r="J1353" s="969"/>
      <c r="K1353" s="1012"/>
      <c r="L1353" s="1012" t="s">
        <v>12</v>
      </c>
      <c r="M1353" s="1012"/>
      <c r="N1353" s="1012" t="s">
        <v>11</v>
      </c>
      <c r="O1353" s="1012"/>
      <c r="P1353" s="1012" t="s">
        <v>227</v>
      </c>
      <c r="R1353" s="476"/>
      <c r="S1353" s="476"/>
      <c r="T1353" s="476"/>
      <c r="U1353" s="476"/>
      <c r="V1353" s="476"/>
      <c r="W1353" s="476"/>
      <c r="X1353" s="476"/>
      <c r="Y1353" s="476"/>
      <c r="Z1353" s="476"/>
      <c r="AA1353" s="477"/>
      <c r="AB1353" s="241"/>
      <c r="AC1353" s="241"/>
      <c r="AD1353" s="241"/>
      <c r="AE1353" s="241"/>
      <c r="AF1353" s="241"/>
      <c r="AG1353" s="241"/>
    </row>
    <row r="1354" spans="1:37" ht="15" customHeight="1">
      <c r="A1354" s="997"/>
      <c r="B1354" s="998"/>
      <c r="C1354" s="998"/>
      <c r="D1354" s="998"/>
      <c r="E1354" s="998"/>
      <c r="F1354" s="998"/>
      <c r="G1354" s="998"/>
      <c r="H1354" s="999"/>
      <c r="I1354" s="970"/>
      <c r="J1354" s="971"/>
      <c r="K1354" s="1013"/>
      <c r="L1354" s="1013"/>
      <c r="M1354" s="1013"/>
      <c r="N1354" s="1013"/>
      <c r="O1354" s="1013"/>
      <c r="P1354" s="1013"/>
      <c r="Q1354" s="481"/>
      <c r="R1354" s="479"/>
      <c r="S1354" s="479"/>
      <c r="T1354" s="479"/>
      <c r="U1354" s="479"/>
      <c r="V1354" s="479"/>
      <c r="W1354" s="479"/>
      <c r="X1354" s="479"/>
      <c r="Y1354" s="479"/>
      <c r="Z1354" s="479"/>
      <c r="AA1354" s="480"/>
      <c r="AB1354" s="241"/>
      <c r="AC1354" s="241"/>
      <c r="AD1354" s="241"/>
      <c r="AE1354" s="241"/>
      <c r="AF1354" s="241"/>
      <c r="AG1354" s="241"/>
    </row>
    <row r="1355" spans="1:37" ht="20.100000000000001" customHeight="1">
      <c r="A1355" s="482"/>
      <c r="B1355" s="482"/>
      <c r="C1355" s="482"/>
      <c r="D1355" s="482"/>
      <c r="E1355" s="482"/>
      <c r="F1355" s="482"/>
      <c r="G1355" s="482"/>
      <c r="H1355" s="482"/>
      <c r="I1355" s="482"/>
      <c r="J1355" s="482"/>
      <c r="K1355" s="482"/>
      <c r="L1355" s="482"/>
      <c r="M1355" s="482"/>
      <c r="N1355" s="482"/>
      <c r="O1355" s="482"/>
      <c r="P1355" s="482"/>
      <c r="Q1355" s="482"/>
      <c r="R1355" s="482"/>
      <c r="S1355" s="482"/>
      <c r="T1355" s="482"/>
      <c r="U1355" s="482"/>
      <c r="V1355" s="482"/>
      <c r="W1355" s="482"/>
      <c r="X1355" s="482"/>
      <c r="Y1355" s="482"/>
      <c r="Z1355" s="482"/>
      <c r="AA1355" s="482"/>
      <c r="AB1355" s="241"/>
      <c r="AC1355" s="241"/>
      <c r="AD1355" s="241"/>
      <c r="AE1355" s="241"/>
      <c r="AF1355" s="241"/>
      <c r="AG1355" s="241"/>
    </row>
    <row r="1356" spans="1:37" ht="18" customHeight="1">
      <c r="B1356" s="437" t="s">
        <v>3937</v>
      </c>
      <c r="C1356" s="243" t="s">
        <v>16092</v>
      </c>
      <c r="E1356" s="243"/>
      <c r="F1356" s="243"/>
      <c r="G1356" s="243"/>
      <c r="H1356" s="243"/>
      <c r="I1356" s="483"/>
      <c r="J1356" s="483"/>
      <c r="K1356" s="483"/>
      <c r="L1356" s="483"/>
      <c r="M1356" s="483"/>
      <c r="N1356" s="483"/>
      <c r="O1356" s="483"/>
      <c r="P1356" s="483"/>
      <c r="Q1356" s="483"/>
      <c r="R1356" s="484"/>
      <c r="S1356" s="483"/>
      <c r="T1356" s="483"/>
      <c r="U1356" s="483"/>
      <c r="V1356" s="483"/>
      <c r="W1356" s="243"/>
      <c r="X1356" s="243"/>
      <c r="Y1356" s="243"/>
      <c r="Z1356" s="243"/>
      <c r="AA1356" s="243"/>
      <c r="AB1356" s="243"/>
      <c r="AE1356" s="244"/>
    </row>
    <row r="1357" spans="1:37" ht="30" customHeight="1">
      <c r="B1357" s="485" t="s">
        <v>3938</v>
      </c>
      <c r="C1357" s="1032" t="s">
        <v>16093</v>
      </c>
      <c r="D1357" s="1032"/>
      <c r="E1357" s="1032"/>
      <c r="F1357" s="1032"/>
      <c r="G1357" s="1032"/>
      <c r="H1357" s="1032"/>
      <c r="I1357" s="1032"/>
      <c r="J1357" s="1032"/>
      <c r="K1357" s="1032"/>
      <c r="L1357" s="1032"/>
      <c r="M1357" s="1032"/>
      <c r="N1357" s="1032"/>
      <c r="O1357" s="1032"/>
      <c r="P1357" s="1032"/>
      <c r="Q1357" s="1032"/>
      <c r="R1357" s="1032"/>
      <c r="S1357" s="1032"/>
      <c r="T1357" s="1032"/>
      <c r="U1357" s="1032"/>
      <c r="V1357" s="1032"/>
      <c r="W1357" s="1032"/>
      <c r="X1357" s="1032"/>
      <c r="Y1357" s="1032"/>
      <c r="Z1357" s="1032"/>
      <c r="AA1357" s="1032"/>
      <c r="AE1357" s="244"/>
    </row>
    <row r="1358" spans="1:37" ht="7.95" customHeight="1">
      <c r="D1358" s="486"/>
      <c r="E1358" s="486"/>
      <c r="F1358" s="486"/>
      <c r="G1358" s="486"/>
      <c r="H1358" s="486"/>
      <c r="I1358" s="486"/>
      <c r="J1358" s="486"/>
      <c r="K1358" s="486"/>
      <c r="L1358" s="486"/>
      <c r="M1358" s="486"/>
      <c r="N1358" s="486"/>
      <c r="O1358" s="486"/>
      <c r="P1358" s="486"/>
      <c r="Q1358" s="486"/>
      <c r="R1358" s="486"/>
      <c r="S1358" s="486"/>
      <c r="T1358" s="486"/>
      <c r="U1358" s="486"/>
      <c r="V1358" s="486"/>
      <c r="W1358" s="486"/>
      <c r="X1358" s="486"/>
      <c r="Y1358" s="486"/>
      <c r="Z1358" s="486"/>
      <c r="AA1358" s="486"/>
    </row>
    <row r="1359" spans="1:37" ht="25.35" customHeight="1">
      <c r="A1359" s="441" t="s">
        <v>3939</v>
      </c>
      <c r="H1359" s="442"/>
      <c r="I1359" s="442"/>
      <c r="V1359" s="442"/>
      <c r="W1359" s="442"/>
      <c r="X1359" s="442"/>
      <c r="Y1359" s="442"/>
      <c r="Z1359" s="442"/>
      <c r="AA1359" s="442"/>
    </row>
    <row r="1360" spans="1:37" ht="12.45" customHeight="1">
      <c r="A1360" s="1014" t="s">
        <v>3917</v>
      </c>
      <c r="B1360" s="1015"/>
      <c r="C1360" s="1015"/>
      <c r="D1360" s="1015"/>
      <c r="E1360" s="1015"/>
      <c r="F1360" s="1015"/>
      <c r="G1360" s="1015"/>
      <c r="H1360" s="1016"/>
      <c r="I1360" s="1017"/>
      <c r="J1360" s="1018"/>
      <c r="K1360" s="1018"/>
      <c r="L1360" s="1018"/>
      <c r="M1360" s="1018"/>
      <c r="N1360" s="1018"/>
      <c r="O1360" s="1018"/>
      <c r="P1360" s="1018"/>
      <c r="Q1360" s="1018"/>
      <c r="R1360" s="1018"/>
      <c r="S1360" s="1018"/>
      <c r="T1360" s="1018"/>
      <c r="U1360" s="1018"/>
      <c r="V1360" s="1018"/>
      <c r="W1360" s="1018"/>
      <c r="X1360" s="1018"/>
      <c r="Y1360" s="1018"/>
      <c r="Z1360" s="1018"/>
      <c r="AA1360" s="1019"/>
    </row>
    <row r="1361" spans="1:37" ht="22.5" customHeight="1">
      <c r="A1361" s="1020" t="s">
        <v>8</v>
      </c>
      <c r="B1361" s="1021"/>
      <c r="C1361" s="1021"/>
      <c r="D1361" s="1021"/>
      <c r="E1361" s="1021"/>
      <c r="F1361" s="1021"/>
      <c r="G1361" s="1021"/>
      <c r="H1361" s="1022"/>
      <c r="I1361" s="1023"/>
      <c r="J1361" s="1024"/>
      <c r="K1361" s="1024"/>
      <c r="L1361" s="1025"/>
      <c r="M1361" s="1025"/>
      <c r="N1361" s="1024"/>
      <c r="O1361" s="1025"/>
      <c r="P1361" s="1025"/>
      <c r="Q1361" s="1024"/>
      <c r="R1361" s="1024"/>
      <c r="S1361" s="1024"/>
      <c r="T1361" s="1024"/>
      <c r="U1361" s="1024"/>
      <c r="V1361" s="1024"/>
      <c r="W1361" s="1024"/>
      <c r="X1361" s="1024"/>
      <c r="Y1361" s="1024"/>
      <c r="Z1361" s="1024"/>
      <c r="AA1361" s="1026"/>
      <c r="AC1361" s="236">
        <v>81</v>
      </c>
    </row>
    <row r="1362" spans="1:37" ht="25.2" customHeight="1">
      <c r="A1362" s="1027" t="s">
        <v>23</v>
      </c>
      <c r="B1362" s="1028"/>
      <c r="C1362" s="1028"/>
      <c r="D1362" s="1028"/>
      <c r="E1362" s="1028"/>
      <c r="F1362" s="1028"/>
      <c r="G1362" s="1028"/>
      <c r="H1362" s="1029"/>
      <c r="I1362" s="972" t="s">
        <v>3918</v>
      </c>
      <c r="J1362" s="973"/>
      <c r="K1362" s="973"/>
      <c r="L1362" s="975"/>
      <c r="M1362" s="977"/>
      <c r="N1362" s="239" t="s">
        <v>3919</v>
      </c>
      <c r="O1362" s="975"/>
      <c r="P1362" s="977"/>
      <c r="Q1362" s="973"/>
      <c r="R1362" s="973"/>
      <c r="S1362" s="973"/>
      <c r="T1362" s="973"/>
      <c r="U1362" s="973"/>
      <c r="V1362" s="973"/>
      <c r="W1362" s="973"/>
      <c r="X1362" s="973"/>
      <c r="Y1362" s="973"/>
      <c r="Z1362" s="973"/>
      <c r="AA1362" s="974"/>
    </row>
    <row r="1363" spans="1:37" ht="25.2" customHeight="1">
      <c r="A1363" s="1030"/>
      <c r="B1363" s="1025"/>
      <c r="C1363" s="1025"/>
      <c r="D1363" s="1025"/>
      <c r="E1363" s="1025"/>
      <c r="F1363" s="1025"/>
      <c r="G1363" s="1025"/>
      <c r="H1363" s="1031"/>
      <c r="I1363" s="972" t="s">
        <v>3920</v>
      </c>
      <c r="J1363" s="973"/>
      <c r="K1363" s="973"/>
      <c r="L1363" s="975"/>
      <c r="M1363" s="976"/>
      <c r="N1363" s="976"/>
      <c r="O1363" s="976"/>
      <c r="P1363" s="977"/>
      <c r="Q1363" s="972" t="s">
        <v>3921</v>
      </c>
      <c r="R1363" s="973"/>
      <c r="S1363" s="974"/>
      <c r="T1363" s="975"/>
      <c r="U1363" s="976"/>
      <c r="V1363" s="976"/>
      <c r="W1363" s="976"/>
      <c r="X1363" s="976"/>
      <c r="Y1363" s="976"/>
      <c r="Z1363" s="976"/>
      <c r="AA1363" s="977"/>
    </row>
    <row r="1364" spans="1:37" ht="25.2" customHeight="1">
      <c r="A1364" s="1030"/>
      <c r="B1364" s="1025"/>
      <c r="C1364" s="1025"/>
      <c r="D1364" s="1025"/>
      <c r="E1364" s="1025"/>
      <c r="F1364" s="1025"/>
      <c r="G1364" s="1025"/>
      <c r="H1364" s="1031"/>
      <c r="I1364" s="972" t="s">
        <v>3922</v>
      </c>
      <c r="J1364" s="973"/>
      <c r="K1364" s="973"/>
      <c r="L1364" s="978"/>
      <c r="M1364" s="979"/>
      <c r="N1364" s="979"/>
      <c r="O1364" s="979"/>
      <c r="P1364" s="980"/>
      <c r="Q1364" s="972" t="s">
        <v>3923</v>
      </c>
      <c r="R1364" s="973"/>
      <c r="S1364" s="974"/>
      <c r="T1364" s="975"/>
      <c r="U1364" s="976"/>
      <c r="V1364" s="976"/>
      <c r="W1364" s="976"/>
      <c r="X1364" s="976"/>
      <c r="Y1364" s="976"/>
      <c r="Z1364" s="976"/>
      <c r="AA1364" s="977"/>
    </row>
    <row r="1365" spans="1:37" ht="25.2" customHeight="1">
      <c r="A1365" s="1023"/>
      <c r="B1365" s="1024"/>
      <c r="C1365" s="1024"/>
      <c r="D1365" s="1024"/>
      <c r="E1365" s="1024"/>
      <c r="F1365" s="1024"/>
      <c r="G1365" s="1024"/>
      <c r="H1365" s="1026"/>
      <c r="I1365" s="972" t="s">
        <v>3924</v>
      </c>
      <c r="J1365" s="973"/>
      <c r="K1365" s="973"/>
      <c r="L1365" s="981"/>
      <c r="M1365" s="981"/>
      <c r="N1365" s="981"/>
      <c r="O1365" s="981"/>
      <c r="P1365" s="981"/>
      <c r="Q1365" s="981"/>
      <c r="R1365" s="981"/>
      <c r="S1365" s="981"/>
      <c r="T1365" s="981"/>
      <c r="U1365" s="981"/>
      <c r="V1365" s="981"/>
      <c r="W1365" s="981"/>
      <c r="X1365" s="981"/>
      <c r="Y1365" s="981"/>
      <c r="Z1365" s="981"/>
      <c r="AA1365" s="981"/>
    </row>
    <row r="1366" spans="1:37" ht="30" customHeight="1">
      <c r="A1366" s="982" t="s">
        <v>3925</v>
      </c>
      <c r="B1366" s="983"/>
      <c r="C1366" s="983"/>
      <c r="D1366" s="983"/>
      <c r="E1366" s="983"/>
      <c r="F1366" s="983"/>
      <c r="G1366" s="983"/>
      <c r="H1366" s="984"/>
      <c r="I1366" s="444"/>
      <c r="J1366" s="445"/>
      <c r="K1366" s="446" t="s">
        <v>388</v>
      </c>
      <c r="L1366" s="447"/>
      <c r="M1366" s="448" t="s">
        <v>112</v>
      </c>
      <c r="N1366" s="449"/>
      <c r="O1366" s="450"/>
      <c r="U1366" s="451"/>
      <c r="V1366" s="451"/>
      <c r="W1366" s="451"/>
      <c r="X1366" s="451"/>
      <c r="Y1366" s="451"/>
      <c r="Z1366" s="451"/>
      <c r="AA1366" s="452"/>
      <c r="AK1366" s="240"/>
    </row>
    <row r="1367" spans="1:37" ht="15" customHeight="1">
      <c r="A1367" s="985"/>
      <c r="B1367" s="986"/>
      <c r="C1367" s="986"/>
      <c r="D1367" s="986"/>
      <c r="E1367" s="986"/>
      <c r="F1367" s="986"/>
      <c r="G1367" s="986"/>
      <c r="H1367" s="987"/>
      <c r="I1367" s="453" t="s">
        <v>3926</v>
      </c>
      <c r="J1367" s="454"/>
      <c r="K1367" s="454"/>
      <c r="L1367" s="454"/>
      <c r="M1367" s="454"/>
      <c r="N1367" s="454"/>
      <c r="O1367" s="454"/>
      <c r="P1367" s="454"/>
      <c r="Q1367" s="454"/>
      <c r="R1367" s="449"/>
      <c r="S1367" s="455"/>
      <c r="T1367" s="456"/>
      <c r="U1367" s="457"/>
      <c r="V1367" s="458"/>
      <c r="W1367" s="459" t="s">
        <v>388</v>
      </c>
      <c r="X1367" s="460"/>
      <c r="Y1367" s="461" t="s">
        <v>112</v>
      </c>
      <c r="Z1367" s="461"/>
      <c r="AA1367" s="462"/>
    </row>
    <row r="1368" spans="1:37" ht="15" customHeight="1">
      <c r="A1368" s="988"/>
      <c r="B1368" s="989"/>
      <c r="C1368" s="989"/>
      <c r="D1368" s="989"/>
      <c r="E1368" s="989"/>
      <c r="F1368" s="989"/>
      <c r="G1368" s="989"/>
      <c r="H1368" s="990"/>
      <c r="I1368" s="463" t="s">
        <v>3927</v>
      </c>
      <c r="J1368" s="464"/>
      <c r="K1368" s="464"/>
      <c r="L1368" s="464"/>
      <c r="M1368" s="464"/>
      <c r="N1368" s="464"/>
      <c r="O1368" s="464"/>
      <c r="P1368" s="464"/>
      <c r="Q1368" s="464"/>
      <c r="R1368" s="465"/>
      <c r="S1368" s="466"/>
      <c r="T1368" s="467"/>
      <c r="U1368" s="468"/>
      <c r="V1368" s="469"/>
      <c r="W1368" s="464" t="s">
        <v>388</v>
      </c>
      <c r="X1368" s="470"/>
      <c r="Y1368" s="466" t="s">
        <v>112</v>
      </c>
      <c r="Z1368" s="466"/>
      <c r="AA1368" s="471"/>
    </row>
    <row r="1369" spans="1:37" ht="18" customHeight="1">
      <c r="A1369" s="991" t="s">
        <v>3928</v>
      </c>
      <c r="B1369" s="992"/>
      <c r="C1369" s="992"/>
      <c r="D1369" s="992"/>
      <c r="E1369" s="992"/>
      <c r="F1369" s="992"/>
      <c r="G1369" s="992"/>
      <c r="H1369" s="993"/>
      <c r="I1369" s="472" t="s">
        <v>3783</v>
      </c>
      <c r="J1369" s="473" t="s">
        <v>3929</v>
      </c>
      <c r="K1369" s="474"/>
      <c r="L1369" s="474"/>
      <c r="M1369" s="474"/>
      <c r="N1369" s="472" t="s">
        <v>3783</v>
      </c>
      <c r="O1369" s="473" t="s">
        <v>3930</v>
      </c>
      <c r="P1369" s="474"/>
      <c r="Q1369" s="474"/>
      <c r="S1369" s="461" t="s">
        <v>3935</v>
      </c>
      <c r="T1369" s="472" t="s">
        <v>3783</v>
      </c>
      <c r="U1369" s="461" t="s">
        <v>3936</v>
      </c>
      <c r="W1369" s="473"/>
      <c r="X1369" s="474"/>
      <c r="Y1369" s="474"/>
      <c r="Z1369" s="474"/>
      <c r="AA1369" s="475"/>
      <c r="AG1369" s="243"/>
    </row>
    <row r="1370" spans="1:37" ht="15" customHeight="1">
      <c r="A1370" s="994" t="s">
        <v>3931</v>
      </c>
      <c r="B1370" s="995"/>
      <c r="C1370" s="995"/>
      <c r="D1370" s="995"/>
      <c r="E1370" s="995"/>
      <c r="F1370" s="995"/>
      <c r="G1370" s="995"/>
      <c r="H1370" s="996"/>
      <c r="I1370" s="1000" t="s">
        <v>3932</v>
      </c>
      <c r="J1370" s="1001"/>
      <c r="K1370" s="1004"/>
      <c r="L1370" s="1005"/>
      <c r="M1370" s="1005"/>
      <c r="N1370" s="1005"/>
      <c r="O1370" s="1005"/>
      <c r="P1370" s="1005"/>
      <c r="Q1370" s="1006"/>
      <c r="R1370" s="1006"/>
      <c r="S1370" s="1006"/>
      <c r="T1370" s="1007"/>
      <c r="U1370" s="1008" t="s">
        <v>3933</v>
      </c>
      <c r="V1370" s="1008"/>
      <c r="W1370" s="1008"/>
      <c r="X1370" s="1008"/>
      <c r="Y1370" s="1008"/>
      <c r="Z1370" s="1008"/>
      <c r="AA1370" s="1009"/>
    </row>
    <row r="1371" spans="1:37" ht="15" customHeight="1">
      <c r="A1371" s="997"/>
      <c r="B1371" s="998"/>
      <c r="C1371" s="998"/>
      <c r="D1371" s="998"/>
      <c r="E1371" s="998"/>
      <c r="F1371" s="998"/>
      <c r="G1371" s="998"/>
      <c r="H1371" s="999"/>
      <c r="I1371" s="1002"/>
      <c r="J1371" s="1003"/>
      <c r="K1371" s="1004"/>
      <c r="L1371" s="1005"/>
      <c r="M1371" s="1005"/>
      <c r="N1371" s="1005"/>
      <c r="O1371" s="1005"/>
      <c r="P1371" s="1005"/>
      <c r="Q1371" s="1006"/>
      <c r="R1371" s="1006"/>
      <c r="S1371" s="1006"/>
      <c r="T1371" s="1007"/>
      <c r="U1371" s="1010"/>
      <c r="V1371" s="1010"/>
      <c r="W1371" s="1010"/>
      <c r="X1371" s="1010"/>
      <c r="Y1371" s="1010"/>
      <c r="Z1371" s="1010"/>
      <c r="AA1371" s="1011"/>
      <c r="AB1371" s="241"/>
      <c r="AC1371" s="241"/>
      <c r="AD1371" s="241"/>
      <c r="AE1371" s="241"/>
      <c r="AF1371" s="241"/>
      <c r="AG1371" s="241"/>
    </row>
    <row r="1372" spans="1:37" ht="15" customHeight="1">
      <c r="A1372" s="994" t="s">
        <v>3934</v>
      </c>
      <c r="B1372" s="995"/>
      <c r="C1372" s="995"/>
      <c r="D1372" s="995"/>
      <c r="E1372" s="995"/>
      <c r="F1372" s="995"/>
      <c r="G1372" s="995"/>
      <c r="H1372" s="996"/>
      <c r="I1372" s="968"/>
      <c r="J1372" s="969"/>
      <c r="K1372" s="1012"/>
      <c r="L1372" s="1012" t="s">
        <v>12</v>
      </c>
      <c r="M1372" s="1012"/>
      <c r="N1372" s="1012" t="s">
        <v>11</v>
      </c>
      <c r="O1372" s="1012"/>
      <c r="P1372" s="1012" t="s">
        <v>227</v>
      </c>
      <c r="R1372" s="476"/>
      <c r="S1372" s="476"/>
      <c r="T1372" s="476"/>
      <c r="U1372" s="476"/>
      <c r="V1372" s="476"/>
      <c r="W1372" s="476"/>
      <c r="X1372" s="476"/>
      <c r="Y1372" s="476"/>
      <c r="Z1372" s="476"/>
      <c r="AA1372" s="477"/>
      <c r="AB1372" s="241"/>
      <c r="AC1372" s="241"/>
      <c r="AD1372" s="241"/>
      <c r="AE1372" s="241"/>
      <c r="AF1372" s="241"/>
      <c r="AG1372" s="241"/>
    </row>
    <row r="1373" spans="1:37" ht="15" customHeight="1">
      <c r="A1373" s="997"/>
      <c r="B1373" s="998"/>
      <c r="C1373" s="998"/>
      <c r="D1373" s="998"/>
      <c r="E1373" s="998"/>
      <c r="F1373" s="998"/>
      <c r="G1373" s="998"/>
      <c r="H1373" s="999"/>
      <c r="I1373" s="970"/>
      <c r="J1373" s="971"/>
      <c r="K1373" s="1013"/>
      <c r="L1373" s="1013"/>
      <c r="M1373" s="1013"/>
      <c r="N1373" s="1013"/>
      <c r="O1373" s="1013"/>
      <c r="P1373" s="1013"/>
      <c r="Q1373" s="481"/>
      <c r="R1373" s="479"/>
      <c r="S1373" s="479"/>
      <c r="T1373" s="479"/>
      <c r="U1373" s="479"/>
      <c r="V1373" s="479"/>
      <c r="W1373" s="479"/>
      <c r="X1373" s="479"/>
      <c r="Y1373" s="479"/>
      <c r="Z1373" s="479"/>
      <c r="AA1373" s="480"/>
      <c r="AB1373" s="241"/>
      <c r="AC1373" s="241"/>
      <c r="AD1373" s="241"/>
      <c r="AE1373" s="241"/>
      <c r="AF1373" s="241"/>
      <c r="AG1373" s="241"/>
    </row>
    <row r="1374" spans="1:37" ht="20.100000000000001" customHeight="1">
      <c r="A1374" s="482"/>
      <c r="B1374" s="482"/>
      <c r="C1374" s="482"/>
      <c r="D1374" s="482"/>
      <c r="E1374" s="482"/>
      <c r="F1374" s="482"/>
      <c r="G1374" s="482"/>
      <c r="H1374" s="482"/>
      <c r="I1374" s="482"/>
      <c r="J1374" s="482"/>
      <c r="K1374" s="482"/>
      <c r="L1374" s="482"/>
      <c r="M1374" s="482"/>
      <c r="N1374" s="482"/>
      <c r="O1374" s="482"/>
      <c r="P1374" s="482"/>
      <c r="Q1374" s="482"/>
      <c r="R1374" s="482"/>
      <c r="S1374" s="482"/>
      <c r="T1374" s="482"/>
      <c r="U1374" s="482"/>
      <c r="V1374" s="482"/>
      <c r="W1374" s="482"/>
      <c r="X1374" s="478"/>
      <c r="Y1374" s="478"/>
      <c r="Z1374" s="478"/>
      <c r="AA1374" s="478"/>
      <c r="AB1374" s="241"/>
      <c r="AC1374" s="241"/>
      <c r="AD1374" s="241"/>
      <c r="AE1374" s="241"/>
      <c r="AF1374" s="241"/>
      <c r="AG1374" s="241"/>
    </row>
    <row r="1375" spans="1:37" ht="12.45" customHeight="1">
      <c r="A1375" s="1014" t="s">
        <v>3917</v>
      </c>
      <c r="B1375" s="1015"/>
      <c r="C1375" s="1015"/>
      <c r="D1375" s="1015"/>
      <c r="E1375" s="1015"/>
      <c r="F1375" s="1015"/>
      <c r="G1375" s="1015"/>
      <c r="H1375" s="1016"/>
      <c r="I1375" s="1017"/>
      <c r="J1375" s="1018"/>
      <c r="K1375" s="1018"/>
      <c r="L1375" s="1018"/>
      <c r="M1375" s="1018"/>
      <c r="N1375" s="1018"/>
      <c r="O1375" s="1018"/>
      <c r="P1375" s="1018"/>
      <c r="Q1375" s="1018"/>
      <c r="R1375" s="1018"/>
      <c r="S1375" s="1018"/>
      <c r="T1375" s="1018"/>
      <c r="U1375" s="1018"/>
      <c r="V1375" s="1018"/>
      <c r="W1375" s="1018"/>
      <c r="X1375" s="1018"/>
      <c r="Y1375" s="1018"/>
      <c r="Z1375" s="1018"/>
      <c r="AA1375" s="1019"/>
    </row>
    <row r="1376" spans="1:37" ht="22.5" customHeight="1">
      <c r="A1376" s="1020" t="s">
        <v>8</v>
      </c>
      <c r="B1376" s="1021"/>
      <c r="C1376" s="1021"/>
      <c r="D1376" s="1021"/>
      <c r="E1376" s="1021"/>
      <c r="F1376" s="1021"/>
      <c r="G1376" s="1021"/>
      <c r="H1376" s="1022"/>
      <c r="I1376" s="1023"/>
      <c r="J1376" s="1024"/>
      <c r="K1376" s="1024"/>
      <c r="L1376" s="1025"/>
      <c r="M1376" s="1025"/>
      <c r="N1376" s="1024"/>
      <c r="O1376" s="1025"/>
      <c r="P1376" s="1025"/>
      <c r="Q1376" s="1024"/>
      <c r="R1376" s="1024"/>
      <c r="S1376" s="1024"/>
      <c r="T1376" s="1024"/>
      <c r="U1376" s="1024"/>
      <c r="V1376" s="1024"/>
      <c r="W1376" s="1024"/>
      <c r="X1376" s="1024"/>
      <c r="Y1376" s="1024"/>
      <c r="Z1376" s="1024"/>
      <c r="AA1376" s="1026"/>
      <c r="AC1376" s="236">
        <v>82</v>
      </c>
    </row>
    <row r="1377" spans="1:37" ht="25.2" customHeight="1">
      <c r="A1377" s="1027" t="s">
        <v>23</v>
      </c>
      <c r="B1377" s="1028"/>
      <c r="C1377" s="1028"/>
      <c r="D1377" s="1028"/>
      <c r="E1377" s="1028"/>
      <c r="F1377" s="1028"/>
      <c r="G1377" s="1028"/>
      <c r="H1377" s="1029"/>
      <c r="I1377" s="972" t="s">
        <v>3918</v>
      </c>
      <c r="J1377" s="973"/>
      <c r="K1377" s="973"/>
      <c r="L1377" s="975"/>
      <c r="M1377" s="977"/>
      <c r="N1377" s="239" t="s">
        <v>3919</v>
      </c>
      <c r="O1377" s="975"/>
      <c r="P1377" s="977"/>
      <c r="Q1377" s="973"/>
      <c r="R1377" s="973"/>
      <c r="S1377" s="973"/>
      <c r="T1377" s="973"/>
      <c r="U1377" s="973"/>
      <c r="V1377" s="973"/>
      <c r="W1377" s="973"/>
      <c r="X1377" s="973"/>
      <c r="Y1377" s="973"/>
      <c r="Z1377" s="973"/>
      <c r="AA1377" s="974"/>
    </row>
    <row r="1378" spans="1:37" ht="25.2" customHeight="1">
      <c r="A1378" s="1030"/>
      <c r="B1378" s="1025"/>
      <c r="C1378" s="1025"/>
      <c r="D1378" s="1025"/>
      <c r="E1378" s="1025"/>
      <c r="F1378" s="1025"/>
      <c r="G1378" s="1025"/>
      <c r="H1378" s="1031"/>
      <c r="I1378" s="972" t="s">
        <v>3920</v>
      </c>
      <c r="J1378" s="973"/>
      <c r="K1378" s="973"/>
      <c r="L1378" s="975"/>
      <c r="M1378" s="976"/>
      <c r="N1378" s="976"/>
      <c r="O1378" s="976"/>
      <c r="P1378" s="977"/>
      <c r="Q1378" s="972" t="s">
        <v>3921</v>
      </c>
      <c r="R1378" s="973"/>
      <c r="S1378" s="974"/>
      <c r="T1378" s="975"/>
      <c r="U1378" s="976"/>
      <c r="V1378" s="976"/>
      <c r="W1378" s="976"/>
      <c r="X1378" s="976"/>
      <c r="Y1378" s="976"/>
      <c r="Z1378" s="976"/>
      <c r="AA1378" s="977"/>
    </row>
    <row r="1379" spans="1:37" ht="25.2" customHeight="1">
      <c r="A1379" s="1030"/>
      <c r="B1379" s="1025"/>
      <c r="C1379" s="1025"/>
      <c r="D1379" s="1025"/>
      <c r="E1379" s="1025"/>
      <c r="F1379" s="1025"/>
      <c r="G1379" s="1025"/>
      <c r="H1379" s="1031"/>
      <c r="I1379" s="972" t="s">
        <v>3922</v>
      </c>
      <c r="J1379" s="973"/>
      <c r="K1379" s="973"/>
      <c r="L1379" s="978"/>
      <c r="M1379" s="979"/>
      <c r="N1379" s="979"/>
      <c r="O1379" s="979"/>
      <c r="P1379" s="980"/>
      <c r="Q1379" s="972" t="s">
        <v>3923</v>
      </c>
      <c r="R1379" s="973"/>
      <c r="S1379" s="974"/>
      <c r="T1379" s="975"/>
      <c r="U1379" s="976"/>
      <c r="V1379" s="976"/>
      <c r="W1379" s="976"/>
      <c r="X1379" s="976"/>
      <c r="Y1379" s="976"/>
      <c r="Z1379" s="976"/>
      <c r="AA1379" s="977"/>
    </row>
    <row r="1380" spans="1:37" ht="25.2" customHeight="1">
      <c r="A1380" s="1023"/>
      <c r="B1380" s="1024"/>
      <c r="C1380" s="1024"/>
      <c r="D1380" s="1024"/>
      <c r="E1380" s="1024"/>
      <c r="F1380" s="1024"/>
      <c r="G1380" s="1024"/>
      <c r="H1380" s="1026"/>
      <c r="I1380" s="972" t="s">
        <v>3924</v>
      </c>
      <c r="J1380" s="973"/>
      <c r="K1380" s="973"/>
      <c r="L1380" s="981"/>
      <c r="M1380" s="981"/>
      <c r="N1380" s="981"/>
      <c r="O1380" s="981"/>
      <c r="P1380" s="981"/>
      <c r="Q1380" s="981"/>
      <c r="R1380" s="981"/>
      <c r="S1380" s="981"/>
      <c r="T1380" s="981"/>
      <c r="U1380" s="981"/>
      <c r="V1380" s="981"/>
      <c r="W1380" s="981"/>
      <c r="X1380" s="981"/>
      <c r="Y1380" s="981"/>
      <c r="Z1380" s="981"/>
      <c r="AA1380" s="981"/>
    </row>
    <row r="1381" spans="1:37" ht="30" customHeight="1">
      <c r="A1381" s="982" t="s">
        <v>3925</v>
      </c>
      <c r="B1381" s="983"/>
      <c r="C1381" s="983"/>
      <c r="D1381" s="983"/>
      <c r="E1381" s="983"/>
      <c r="F1381" s="983"/>
      <c r="G1381" s="983"/>
      <c r="H1381" s="984"/>
      <c r="I1381" s="444"/>
      <c r="J1381" s="445"/>
      <c r="K1381" s="446" t="s">
        <v>388</v>
      </c>
      <c r="L1381" s="447"/>
      <c r="M1381" s="448" t="s">
        <v>112</v>
      </c>
      <c r="N1381" s="449"/>
      <c r="O1381" s="450"/>
      <c r="U1381" s="451"/>
      <c r="V1381" s="451"/>
      <c r="W1381" s="451"/>
      <c r="X1381" s="451"/>
      <c r="Y1381" s="451"/>
      <c r="Z1381" s="451"/>
      <c r="AA1381" s="452"/>
      <c r="AK1381" s="240"/>
    </row>
    <row r="1382" spans="1:37" ht="15" customHeight="1">
      <c r="A1382" s="985"/>
      <c r="B1382" s="986"/>
      <c r="C1382" s="986"/>
      <c r="D1382" s="986"/>
      <c r="E1382" s="986"/>
      <c r="F1382" s="986"/>
      <c r="G1382" s="986"/>
      <c r="H1382" s="987"/>
      <c r="I1382" s="453" t="s">
        <v>3926</v>
      </c>
      <c r="J1382" s="454"/>
      <c r="K1382" s="454"/>
      <c r="L1382" s="454"/>
      <c r="M1382" s="454"/>
      <c r="N1382" s="454"/>
      <c r="O1382" s="454"/>
      <c r="P1382" s="454"/>
      <c r="Q1382" s="454"/>
      <c r="R1382" s="449"/>
      <c r="S1382" s="455"/>
      <c r="T1382" s="456"/>
      <c r="U1382" s="457"/>
      <c r="V1382" s="458"/>
      <c r="W1382" s="459" t="s">
        <v>388</v>
      </c>
      <c r="X1382" s="460"/>
      <c r="Y1382" s="461" t="s">
        <v>112</v>
      </c>
      <c r="Z1382" s="461"/>
      <c r="AA1382" s="462"/>
    </row>
    <row r="1383" spans="1:37" ht="15" customHeight="1">
      <c r="A1383" s="988"/>
      <c r="B1383" s="989"/>
      <c r="C1383" s="989"/>
      <c r="D1383" s="989"/>
      <c r="E1383" s="989"/>
      <c r="F1383" s="989"/>
      <c r="G1383" s="989"/>
      <c r="H1383" s="990"/>
      <c r="I1383" s="463" t="s">
        <v>3927</v>
      </c>
      <c r="J1383" s="464"/>
      <c r="K1383" s="464"/>
      <c r="L1383" s="464"/>
      <c r="M1383" s="464"/>
      <c r="N1383" s="464"/>
      <c r="O1383" s="464"/>
      <c r="P1383" s="464"/>
      <c r="Q1383" s="464"/>
      <c r="R1383" s="465"/>
      <c r="S1383" s="466"/>
      <c r="T1383" s="467"/>
      <c r="U1383" s="468"/>
      <c r="V1383" s="469"/>
      <c r="W1383" s="464" t="s">
        <v>388</v>
      </c>
      <c r="X1383" s="470"/>
      <c r="Y1383" s="466" t="s">
        <v>112</v>
      </c>
      <c r="Z1383" s="466"/>
      <c r="AA1383" s="471"/>
    </row>
    <row r="1384" spans="1:37" ht="18" customHeight="1">
      <c r="A1384" s="991" t="s">
        <v>3928</v>
      </c>
      <c r="B1384" s="992"/>
      <c r="C1384" s="992"/>
      <c r="D1384" s="992"/>
      <c r="E1384" s="992"/>
      <c r="F1384" s="992"/>
      <c r="G1384" s="992"/>
      <c r="H1384" s="993"/>
      <c r="I1384" s="472" t="s">
        <v>3783</v>
      </c>
      <c r="J1384" s="473" t="s">
        <v>3929</v>
      </c>
      <c r="K1384" s="474"/>
      <c r="L1384" s="474"/>
      <c r="M1384" s="474"/>
      <c r="N1384" s="472" t="s">
        <v>3783</v>
      </c>
      <c r="O1384" s="473" t="s">
        <v>3930</v>
      </c>
      <c r="P1384" s="474"/>
      <c r="Q1384" s="474"/>
      <c r="S1384" s="461" t="s">
        <v>3935</v>
      </c>
      <c r="T1384" s="472" t="s">
        <v>3783</v>
      </c>
      <c r="U1384" s="461" t="s">
        <v>3936</v>
      </c>
      <c r="W1384" s="473"/>
      <c r="X1384" s="474"/>
      <c r="Y1384" s="474"/>
      <c r="Z1384" s="474"/>
      <c r="AA1384" s="475"/>
      <c r="AG1384" s="243"/>
    </row>
    <row r="1385" spans="1:37" ht="15" customHeight="1">
      <c r="A1385" s="994" t="s">
        <v>3931</v>
      </c>
      <c r="B1385" s="995"/>
      <c r="C1385" s="995"/>
      <c r="D1385" s="995"/>
      <c r="E1385" s="995"/>
      <c r="F1385" s="995"/>
      <c r="G1385" s="995"/>
      <c r="H1385" s="996"/>
      <c r="I1385" s="1000" t="s">
        <v>3932</v>
      </c>
      <c r="J1385" s="1001"/>
      <c r="K1385" s="1004"/>
      <c r="L1385" s="1005"/>
      <c r="M1385" s="1005"/>
      <c r="N1385" s="1005"/>
      <c r="O1385" s="1005"/>
      <c r="P1385" s="1005"/>
      <c r="Q1385" s="1006"/>
      <c r="R1385" s="1006"/>
      <c r="S1385" s="1006"/>
      <c r="T1385" s="1007"/>
      <c r="U1385" s="1008" t="s">
        <v>3933</v>
      </c>
      <c r="V1385" s="1008"/>
      <c r="W1385" s="1008"/>
      <c r="X1385" s="1008"/>
      <c r="Y1385" s="1008"/>
      <c r="Z1385" s="1008"/>
      <c r="AA1385" s="1009"/>
    </row>
    <row r="1386" spans="1:37" ht="15" customHeight="1">
      <c r="A1386" s="997"/>
      <c r="B1386" s="998"/>
      <c r="C1386" s="998"/>
      <c r="D1386" s="998"/>
      <c r="E1386" s="998"/>
      <c r="F1386" s="998"/>
      <c r="G1386" s="998"/>
      <c r="H1386" s="999"/>
      <c r="I1386" s="1002"/>
      <c r="J1386" s="1003"/>
      <c r="K1386" s="1004"/>
      <c r="L1386" s="1005"/>
      <c r="M1386" s="1005"/>
      <c r="N1386" s="1005"/>
      <c r="O1386" s="1005"/>
      <c r="P1386" s="1005"/>
      <c r="Q1386" s="1006"/>
      <c r="R1386" s="1006"/>
      <c r="S1386" s="1006"/>
      <c r="T1386" s="1007"/>
      <c r="U1386" s="1010"/>
      <c r="V1386" s="1010"/>
      <c r="W1386" s="1010"/>
      <c r="X1386" s="1010"/>
      <c r="Y1386" s="1010"/>
      <c r="Z1386" s="1010"/>
      <c r="AA1386" s="1011"/>
      <c r="AB1386" s="241"/>
      <c r="AC1386" s="241"/>
      <c r="AD1386" s="241"/>
      <c r="AE1386" s="241"/>
      <c r="AF1386" s="241"/>
      <c r="AG1386" s="241"/>
    </row>
    <row r="1387" spans="1:37" ht="15" customHeight="1">
      <c r="A1387" s="994" t="s">
        <v>3934</v>
      </c>
      <c r="B1387" s="995"/>
      <c r="C1387" s="995"/>
      <c r="D1387" s="995"/>
      <c r="E1387" s="995"/>
      <c r="F1387" s="995"/>
      <c r="G1387" s="995"/>
      <c r="H1387" s="996"/>
      <c r="I1387" s="968"/>
      <c r="J1387" s="969"/>
      <c r="K1387" s="1012"/>
      <c r="L1387" s="1012" t="s">
        <v>12</v>
      </c>
      <c r="M1387" s="1012"/>
      <c r="N1387" s="1012" t="s">
        <v>11</v>
      </c>
      <c r="O1387" s="1012"/>
      <c r="P1387" s="1012" t="s">
        <v>227</v>
      </c>
      <c r="R1387" s="476"/>
      <c r="S1387" s="476"/>
      <c r="T1387" s="476"/>
      <c r="U1387" s="476"/>
      <c r="V1387" s="476"/>
      <c r="W1387" s="476"/>
      <c r="X1387" s="476"/>
      <c r="Y1387" s="476"/>
      <c r="Z1387" s="476"/>
      <c r="AA1387" s="477"/>
      <c r="AB1387" s="241"/>
      <c r="AC1387" s="241"/>
      <c r="AD1387" s="241"/>
      <c r="AE1387" s="241"/>
      <c r="AF1387" s="241"/>
      <c r="AG1387" s="241"/>
    </row>
    <row r="1388" spans="1:37" ht="15" customHeight="1">
      <c r="A1388" s="997"/>
      <c r="B1388" s="998"/>
      <c r="C1388" s="998"/>
      <c r="D1388" s="998"/>
      <c r="E1388" s="998"/>
      <c r="F1388" s="998"/>
      <c r="G1388" s="998"/>
      <c r="H1388" s="999"/>
      <c r="I1388" s="970"/>
      <c r="J1388" s="971"/>
      <c r="K1388" s="1013"/>
      <c r="L1388" s="1013"/>
      <c r="M1388" s="1013"/>
      <c r="N1388" s="1013"/>
      <c r="O1388" s="1013"/>
      <c r="P1388" s="1013"/>
      <c r="Q1388" s="481"/>
      <c r="R1388" s="479"/>
      <c r="S1388" s="479"/>
      <c r="T1388" s="479"/>
      <c r="U1388" s="479"/>
      <c r="V1388" s="479"/>
      <c r="W1388" s="479"/>
      <c r="X1388" s="479"/>
      <c r="Y1388" s="479"/>
      <c r="Z1388" s="479"/>
      <c r="AA1388" s="480"/>
      <c r="AB1388" s="241"/>
      <c r="AC1388" s="241"/>
      <c r="AD1388" s="241"/>
      <c r="AE1388" s="241"/>
      <c r="AF1388" s="241"/>
      <c r="AG1388" s="241"/>
    </row>
    <row r="1389" spans="1:37" ht="20.100000000000001" customHeight="1">
      <c r="A1389" s="482"/>
      <c r="B1389" s="482"/>
      <c r="C1389" s="482"/>
      <c r="D1389" s="482"/>
      <c r="E1389" s="482"/>
      <c r="F1389" s="482"/>
      <c r="G1389" s="482"/>
      <c r="H1389" s="482"/>
      <c r="I1389" s="482"/>
      <c r="J1389" s="482"/>
      <c r="K1389" s="482"/>
      <c r="L1389" s="482"/>
      <c r="M1389" s="482"/>
      <c r="N1389" s="482"/>
      <c r="O1389" s="482"/>
      <c r="P1389" s="482"/>
      <c r="Q1389" s="482"/>
      <c r="R1389" s="482"/>
      <c r="S1389" s="482"/>
      <c r="T1389" s="482"/>
      <c r="U1389" s="482"/>
      <c r="V1389" s="482"/>
      <c r="W1389" s="482"/>
      <c r="X1389" s="482"/>
      <c r="Y1389" s="482"/>
      <c r="Z1389" s="482"/>
      <c r="AA1389" s="482"/>
      <c r="AB1389" s="241"/>
      <c r="AC1389" s="241"/>
      <c r="AD1389" s="241"/>
      <c r="AE1389" s="241"/>
      <c r="AF1389" s="241"/>
      <c r="AG1389" s="241"/>
    </row>
    <row r="1390" spans="1:37" ht="18" customHeight="1">
      <c r="B1390" s="437" t="s">
        <v>3937</v>
      </c>
      <c r="C1390" s="243" t="s">
        <v>16092</v>
      </c>
      <c r="E1390" s="243"/>
      <c r="F1390" s="243"/>
      <c r="G1390" s="243"/>
      <c r="H1390" s="243"/>
      <c r="I1390" s="483"/>
      <c r="J1390" s="483"/>
      <c r="K1390" s="483"/>
      <c r="L1390" s="483"/>
      <c r="M1390" s="483"/>
      <c r="N1390" s="483"/>
      <c r="O1390" s="483"/>
      <c r="P1390" s="483"/>
      <c r="Q1390" s="483"/>
      <c r="R1390" s="484"/>
      <c r="S1390" s="483"/>
      <c r="T1390" s="483"/>
      <c r="U1390" s="483"/>
      <c r="V1390" s="483"/>
      <c r="W1390" s="243"/>
      <c r="X1390" s="243"/>
      <c r="Y1390" s="243"/>
      <c r="Z1390" s="243"/>
      <c r="AA1390" s="243"/>
      <c r="AB1390" s="243"/>
      <c r="AE1390" s="244"/>
    </row>
    <row r="1391" spans="1:37" ht="30" customHeight="1">
      <c r="B1391" s="485" t="s">
        <v>3938</v>
      </c>
      <c r="C1391" s="1032" t="s">
        <v>16093</v>
      </c>
      <c r="D1391" s="1032"/>
      <c r="E1391" s="1032"/>
      <c r="F1391" s="1032"/>
      <c r="G1391" s="1032"/>
      <c r="H1391" s="1032"/>
      <c r="I1391" s="1032"/>
      <c r="J1391" s="1032"/>
      <c r="K1391" s="1032"/>
      <c r="L1391" s="1032"/>
      <c r="M1391" s="1032"/>
      <c r="N1391" s="1032"/>
      <c r="O1391" s="1032"/>
      <c r="P1391" s="1032"/>
      <c r="Q1391" s="1032"/>
      <c r="R1391" s="1032"/>
      <c r="S1391" s="1032"/>
      <c r="T1391" s="1032"/>
      <c r="U1391" s="1032"/>
      <c r="V1391" s="1032"/>
      <c r="W1391" s="1032"/>
      <c r="X1391" s="1032"/>
      <c r="Y1391" s="1032"/>
      <c r="Z1391" s="1032"/>
      <c r="AA1391" s="1032"/>
      <c r="AE1391" s="244"/>
    </row>
    <row r="1392" spans="1:37" ht="7.95" customHeight="1">
      <c r="D1392" s="486"/>
      <c r="E1392" s="486"/>
      <c r="F1392" s="486"/>
      <c r="G1392" s="486"/>
      <c r="H1392" s="486"/>
      <c r="I1392" s="486"/>
      <c r="J1392" s="486"/>
      <c r="K1392" s="486"/>
      <c r="L1392" s="486"/>
      <c r="M1392" s="486"/>
      <c r="N1392" s="486"/>
      <c r="O1392" s="486"/>
      <c r="P1392" s="486"/>
      <c r="Q1392" s="486"/>
      <c r="R1392" s="486"/>
      <c r="S1392" s="486"/>
      <c r="T1392" s="486"/>
      <c r="U1392" s="486"/>
      <c r="V1392" s="486"/>
      <c r="W1392" s="486"/>
      <c r="X1392" s="486"/>
      <c r="Y1392" s="486"/>
      <c r="Z1392" s="486"/>
      <c r="AA1392" s="486"/>
    </row>
    <row r="1393" spans="1:37" ht="25.35" customHeight="1">
      <c r="A1393" s="441" t="s">
        <v>3939</v>
      </c>
      <c r="H1393" s="442"/>
      <c r="I1393" s="442"/>
      <c r="V1393" s="442"/>
      <c r="W1393" s="442"/>
      <c r="X1393" s="442"/>
      <c r="Y1393" s="442"/>
      <c r="Z1393" s="442"/>
      <c r="AA1393" s="442"/>
    </row>
    <row r="1394" spans="1:37" ht="12.45" customHeight="1">
      <c r="A1394" s="1014" t="s">
        <v>3917</v>
      </c>
      <c r="B1394" s="1015"/>
      <c r="C1394" s="1015"/>
      <c r="D1394" s="1015"/>
      <c r="E1394" s="1015"/>
      <c r="F1394" s="1015"/>
      <c r="G1394" s="1015"/>
      <c r="H1394" s="1016"/>
      <c r="I1394" s="1017"/>
      <c r="J1394" s="1018"/>
      <c r="K1394" s="1018"/>
      <c r="L1394" s="1018"/>
      <c r="M1394" s="1018"/>
      <c r="N1394" s="1018"/>
      <c r="O1394" s="1018"/>
      <c r="P1394" s="1018"/>
      <c r="Q1394" s="1018"/>
      <c r="R1394" s="1018"/>
      <c r="S1394" s="1018"/>
      <c r="T1394" s="1018"/>
      <c r="U1394" s="1018"/>
      <c r="V1394" s="1018"/>
      <c r="W1394" s="1018"/>
      <c r="X1394" s="1018"/>
      <c r="Y1394" s="1018"/>
      <c r="Z1394" s="1018"/>
      <c r="AA1394" s="1019"/>
    </row>
    <row r="1395" spans="1:37" ht="22.5" customHeight="1">
      <c r="A1395" s="1020" t="s">
        <v>8</v>
      </c>
      <c r="B1395" s="1021"/>
      <c r="C1395" s="1021"/>
      <c r="D1395" s="1021"/>
      <c r="E1395" s="1021"/>
      <c r="F1395" s="1021"/>
      <c r="G1395" s="1021"/>
      <c r="H1395" s="1022"/>
      <c r="I1395" s="1023"/>
      <c r="J1395" s="1024"/>
      <c r="K1395" s="1024"/>
      <c r="L1395" s="1025"/>
      <c r="M1395" s="1025"/>
      <c r="N1395" s="1024"/>
      <c r="O1395" s="1025"/>
      <c r="P1395" s="1025"/>
      <c r="Q1395" s="1024"/>
      <c r="R1395" s="1024"/>
      <c r="S1395" s="1024"/>
      <c r="T1395" s="1024"/>
      <c r="U1395" s="1024"/>
      <c r="V1395" s="1024"/>
      <c r="W1395" s="1024"/>
      <c r="X1395" s="1024"/>
      <c r="Y1395" s="1024"/>
      <c r="Z1395" s="1024"/>
      <c r="AA1395" s="1026"/>
      <c r="AC1395" s="236">
        <v>83</v>
      </c>
    </row>
    <row r="1396" spans="1:37" ht="25.2" customHeight="1">
      <c r="A1396" s="1027" t="s">
        <v>23</v>
      </c>
      <c r="B1396" s="1028"/>
      <c r="C1396" s="1028"/>
      <c r="D1396" s="1028"/>
      <c r="E1396" s="1028"/>
      <c r="F1396" s="1028"/>
      <c r="G1396" s="1028"/>
      <c r="H1396" s="1029"/>
      <c r="I1396" s="972" t="s">
        <v>3918</v>
      </c>
      <c r="J1396" s="973"/>
      <c r="K1396" s="973"/>
      <c r="L1396" s="975"/>
      <c r="M1396" s="977"/>
      <c r="N1396" s="239" t="s">
        <v>3919</v>
      </c>
      <c r="O1396" s="975"/>
      <c r="P1396" s="977"/>
      <c r="Q1396" s="973"/>
      <c r="R1396" s="973"/>
      <c r="S1396" s="973"/>
      <c r="T1396" s="973"/>
      <c r="U1396" s="973"/>
      <c r="V1396" s="973"/>
      <c r="W1396" s="973"/>
      <c r="X1396" s="973"/>
      <c r="Y1396" s="973"/>
      <c r="Z1396" s="973"/>
      <c r="AA1396" s="974"/>
    </row>
    <row r="1397" spans="1:37" ht="25.2" customHeight="1">
      <c r="A1397" s="1030"/>
      <c r="B1397" s="1025"/>
      <c r="C1397" s="1025"/>
      <c r="D1397" s="1025"/>
      <c r="E1397" s="1025"/>
      <c r="F1397" s="1025"/>
      <c r="G1397" s="1025"/>
      <c r="H1397" s="1031"/>
      <c r="I1397" s="972" t="s">
        <v>3920</v>
      </c>
      <c r="J1397" s="973"/>
      <c r="K1397" s="973"/>
      <c r="L1397" s="975"/>
      <c r="M1397" s="976"/>
      <c r="N1397" s="976"/>
      <c r="O1397" s="976"/>
      <c r="P1397" s="977"/>
      <c r="Q1397" s="972" t="s">
        <v>3921</v>
      </c>
      <c r="R1397" s="973"/>
      <c r="S1397" s="974"/>
      <c r="T1397" s="975"/>
      <c r="U1397" s="976"/>
      <c r="V1397" s="976"/>
      <c r="W1397" s="976"/>
      <c r="X1397" s="976"/>
      <c r="Y1397" s="976"/>
      <c r="Z1397" s="976"/>
      <c r="AA1397" s="977"/>
    </row>
    <row r="1398" spans="1:37" ht="25.2" customHeight="1">
      <c r="A1398" s="1030"/>
      <c r="B1398" s="1025"/>
      <c r="C1398" s="1025"/>
      <c r="D1398" s="1025"/>
      <c r="E1398" s="1025"/>
      <c r="F1398" s="1025"/>
      <c r="G1398" s="1025"/>
      <c r="H1398" s="1031"/>
      <c r="I1398" s="972" t="s">
        <v>3922</v>
      </c>
      <c r="J1398" s="973"/>
      <c r="K1398" s="973"/>
      <c r="L1398" s="978"/>
      <c r="M1398" s="979"/>
      <c r="N1398" s="979"/>
      <c r="O1398" s="979"/>
      <c r="P1398" s="980"/>
      <c r="Q1398" s="972" t="s">
        <v>3923</v>
      </c>
      <c r="R1398" s="973"/>
      <c r="S1398" s="974"/>
      <c r="T1398" s="975"/>
      <c r="U1398" s="976"/>
      <c r="V1398" s="976"/>
      <c r="W1398" s="976"/>
      <c r="X1398" s="976"/>
      <c r="Y1398" s="976"/>
      <c r="Z1398" s="976"/>
      <c r="AA1398" s="977"/>
    </row>
    <row r="1399" spans="1:37" ht="25.2" customHeight="1">
      <c r="A1399" s="1023"/>
      <c r="B1399" s="1024"/>
      <c r="C1399" s="1024"/>
      <c r="D1399" s="1024"/>
      <c r="E1399" s="1024"/>
      <c r="F1399" s="1024"/>
      <c r="G1399" s="1024"/>
      <c r="H1399" s="1026"/>
      <c r="I1399" s="972" t="s">
        <v>3924</v>
      </c>
      <c r="J1399" s="973"/>
      <c r="K1399" s="973"/>
      <c r="L1399" s="981"/>
      <c r="M1399" s="981"/>
      <c r="N1399" s="981"/>
      <c r="O1399" s="981"/>
      <c r="P1399" s="981"/>
      <c r="Q1399" s="981"/>
      <c r="R1399" s="981"/>
      <c r="S1399" s="981"/>
      <c r="T1399" s="981"/>
      <c r="U1399" s="981"/>
      <c r="V1399" s="981"/>
      <c r="W1399" s="981"/>
      <c r="X1399" s="981"/>
      <c r="Y1399" s="981"/>
      <c r="Z1399" s="981"/>
      <c r="AA1399" s="981"/>
    </row>
    <row r="1400" spans="1:37" ht="30" customHeight="1">
      <c r="A1400" s="982" t="s">
        <v>3925</v>
      </c>
      <c r="B1400" s="983"/>
      <c r="C1400" s="983"/>
      <c r="D1400" s="983"/>
      <c r="E1400" s="983"/>
      <c r="F1400" s="983"/>
      <c r="G1400" s="983"/>
      <c r="H1400" s="984"/>
      <c r="I1400" s="444"/>
      <c r="J1400" s="445"/>
      <c r="K1400" s="446" t="s">
        <v>388</v>
      </c>
      <c r="L1400" s="447"/>
      <c r="M1400" s="448" t="s">
        <v>112</v>
      </c>
      <c r="N1400" s="449"/>
      <c r="O1400" s="450"/>
      <c r="U1400" s="451"/>
      <c r="V1400" s="451"/>
      <c r="W1400" s="451"/>
      <c r="X1400" s="451"/>
      <c r="Y1400" s="451"/>
      <c r="Z1400" s="451"/>
      <c r="AA1400" s="452"/>
      <c r="AK1400" s="240"/>
    </row>
    <row r="1401" spans="1:37" ht="15" customHeight="1">
      <c r="A1401" s="985"/>
      <c r="B1401" s="986"/>
      <c r="C1401" s="986"/>
      <c r="D1401" s="986"/>
      <c r="E1401" s="986"/>
      <c r="F1401" s="986"/>
      <c r="G1401" s="986"/>
      <c r="H1401" s="987"/>
      <c r="I1401" s="453" t="s">
        <v>3926</v>
      </c>
      <c r="J1401" s="454"/>
      <c r="K1401" s="454"/>
      <c r="L1401" s="454"/>
      <c r="M1401" s="454"/>
      <c r="N1401" s="454"/>
      <c r="O1401" s="454"/>
      <c r="P1401" s="454"/>
      <c r="Q1401" s="454"/>
      <c r="R1401" s="449"/>
      <c r="S1401" s="455"/>
      <c r="T1401" s="456"/>
      <c r="U1401" s="457"/>
      <c r="V1401" s="458"/>
      <c r="W1401" s="459" t="s">
        <v>388</v>
      </c>
      <c r="X1401" s="460"/>
      <c r="Y1401" s="461" t="s">
        <v>112</v>
      </c>
      <c r="Z1401" s="461"/>
      <c r="AA1401" s="462"/>
    </row>
    <row r="1402" spans="1:37" ht="15" customHeight="1">
      <c r="A1402" s="988"/>
      <c r="B1402" s="989"/>
      <c r="C1402" s="989"/>
      <c r="D1402" s="989"/>
      <c r="E1402" s="989"/>
      <c r="F1402" s="989"/>
      <c r="G1402" s="989"/>
      <c r="H1402" s="990"/>
      <c r="I1402" s="463" t="s">
        <v>3927</v>
      </c>
      <c r="J1402" s="464"/>
      <c r="K1402" s="464"/>
      <c r="L1402" s="464"/>
      <c r="M1402" s="464"/>
      <c r="N1402" s="464"/>
      <c r="O1402" s="464"/>
      <c r="P1402" s="464"/>
      <c r="Q1402" s="464"/>
      <c r="R1402" s="465"/>
      <c r="S1402" s="466"/>
      <c r="T1402" s="467"/>
      <c r="U1402" s="468"/>
      <c r="V1402" s="469"/>
      <c r="W1402" s="464" t="s">
        <v>388</v>
      </c>
      <c r="X1402" s="470"/>
      <c r="Y1402" s="466" t="s">
        <v>112</v>
      </c>
      <c r="Z1402" s="466"/>
      <c r="AA1402" s="471"/>
    </row>
    <row r="1403" spans="1:37" ht="18" customHeight="1">
      <c r="A1403" s="991" t="s">
        <v>3928</v>
      </c>
      <c r="B1403" s="992"/>
      <c r="C1403" s="992"/>
      <c r="D1403" s="992"/>
      <c r="E1403" s="992"/>
      <c r="F1403" s="992"/>
      <c r="G1403" s="992"/>
      <c r="H1403" s="993"/>
      <c r="I1403" s="472" t="s">
        <v>3783</v>
      </c>
      <c r="J1403" s="473" t="s">
        <v>3929</v>
      </c>
      <c r="K1403" s="474"/>
      <c r="L1403" s="474"/>
      <c r="M1403" s="474"/>
      <c r="N1403" s="472" t="s">
        <v>3783</v>
      </c>
      <c r="O1403" s="473" t="s">
        <v>3930</v>
      </c>
      <c r="P1403" s="474"/>
      <c r="Q1403" s="474"/>
      <c r="S1403" s="461" t="s">
        <v>3935</v>
      </c>
      <c r="T1403" s="472" t="s">
        <v>3783</v>
      </c>
      <c r="U1403" s="461" t="s">
        <v>3936</v>
      </c>
      <c r="W1403" s="473"/>
      <c r="X1403" s="474"/>
      <c r="Y1403" s="474"/>
      <c r="Z1403" s="474"/>
      <c r="AA1403" s="475"/>
      <c r="AG1403" s="243"/>
    </row>
    <row r="1404" spans="1:37" ht="15" customHeight="1">
      <c r="A1404" s="994" t="s">
        <v>3931</v>
      </c>
      <c r="B1404" s="995"/>
      <c r="C1404" s="995"/>
      <c r="D1404" s="995"/>
      <c r="E1404" s="995"/>
      <c r="F1404" s="995"/>
      <c r="G1404" s="995"/>
      <c r="H1404" s="996"/>
      <c r="I1404" s="1000" t="s">
        <v>3932</v>
      </c>
      <c r="J1404" s="1001"/>
      <c r="K1404" s="1004"/>
      <c r="L1404" s="1005"/>
      <c r="M1404" s="1005"/>
      <c r="N1404" s="1005"/>
      <c r="O1404" s="1005"/>
      <c r="P1404" s="1005"/>
      <c r="Q1404" s="1006"/>
      <c r="R1404" s="1006"/>
      <c r="S1404" s="1006"/>
      <c r="T1404" s="1007"/>
      <c r="U1404" s="1008" t="s">
        <v>3933</v>
      </c>
      <c r="V1404" s="1008"/>
      <c r="W1404" s="1008"/>
      <c r="X1404" s="1008"/>
      <c r="Y1404" s="1008"/>
      <c r="Z1404" s="1008"/>
      <c r="AA1404" s="1009"/>
    </row>
    <row r="1405" spans="1:37" ht="15" customHeight="1">
      <c r="A1405" s="997"/>
      <c r="B1405" s="998"/>
      <c r="C1405" s="998"/>
      <c r="D1405" s="998"/>
      <c r="E1405" s="998"/>
      <c r="F1405" s="998"/>
      <c r="G1405" s="998"/>
      <c r="H1405" s="999"/>
      <c r="I1405" s="1002"/>
      <c r="J1405" s="1003"/>
      <c r="K1405" s="1004"/>
      <c r="L1405" s="1005"/>
      <c r="M1405" s="1005"/>
      <c r="N1405" s="1005"/>
      <c r="O1405" s="1005"/>
      <c r="P1405" s="1005"/>
      <c r="Q1405" s="1006"/>
      <c r="R1405" s="1006"/>
      <c r="S1405" s="1006"/>
      <c r="T1405" s="1007"/>
      <c r="U1405" s="1010"/>
      <c r="V1405" s="1010"/>
      <c r="W1405" s="1010"/>
      <c r="X1405" s="1010"/>
      <c r="Y1405" s="1010"/>
      <c r="Z1405" s="1010"/>
      <c r="AA1405" s="1011"/>
      <c r="AB1405" s="241"/>
      <c r="AC1405" s="241"/>
      <c r="AD1405" s="241"/>
      <c r="AE1405" s="241"/>
      <c r="AF1405" s="241"/>
      <c r="AG1405" s="241"/>
    </row>
    <row r="1406" spans="1:37" ht="15" customHeight="1">
      <c r="A1406" s="994" t="s">
        <v>3934</v>
      </c>
      <c r="B1406" s="995"/>
      <c r="C1406" s="995"/>
      <c r="D1406" s="995"/>
      <c r="E1406" s="995"/>
      <c r="F1406" s="995"/>
      <c r="G1406" s="995"/>
      <c r="H1406" s="996"/>
      <c r="I1406" s="968"/>
      <c r="J1406" s="969"/>
      <c r="K1406" s="1012"/>
      <c r="L1406" s="1012" t="s">
        <v>12</v>
      </c>
      <c r="M1406" s="1012"/>
      <c r="N1406" s="1012" t="s">
        <v>11</v>
      </c>
      <c r="O1406" s="1012"/>
      <c r="P1406" s="1012" t="s">
        <v>227</v>
      </c>
      <c r="R1406" s="476"/>
      <c r="S1406" s="476"/>
      <c r="T1406" s="476"/>
      <c r="U1406" s="476"/>
      <c r="V1406" s="476"/>
      <c r="W1406" s="476"/>
      <c r="X1406" s="476"/>
      <c r="Y1406" s="476"/>
      <c r="Z1406" s="476"/>
      <c r="AA1406" s="477"/>
      <c r="AB1406" s="241"/>
      <c r="AC1406" s="241"/>
      <c r="AD1406" s="241"/>
      <c r="AE1406" s="241"/>
      <c r="AF1406" s="241"/>
      <c r="AG1406" s="241"/>
    </row>
    <row r="1407" spans="1:37" ht="15" customHeight="1">
      <c r="A1407" s="997"/>
      <c r="B1407" s="998"/>
      <c r="C1407" s="998"/>
      <c r="D1407" s="998"/>
      <c r="E1407" s="998"/>
      <c r="F1407" s="998"/>
      <c r="G1407" s="998"/>
      <c r="H1407" s="999"/>
      <c r="I1407" s="970"/>
      <c r="J1407" s="971"/>
      <c r="K1407" s="1013"/>
      <c r="L1407" s="1013"/>
      <c r="M1407" s="1013"/>
      <c r="N1407" s="1013"/>
      <c r="O1407" s="1013"/>
      <c r="P1407" s="1013"/>
      <c r="Q1407" s="481"/>
      <c r="R1407" s="479"/>
      <c r="S1407" s="479"/>
      <c r="T1407" s="479"/>
      <c r="U1407" s="479"/>
      <c r="V1407" s="479"/>
      <c r="W1407" s="479"/>
      <c r="X1407" s="479"/>
      <c r="Y1407" s="479"/>
      <c r="Z1407" s="479"/>
      <c r="AA1407" s="480"/>
      <c r="AB1407" s="241"/>
      <c r="AC1407" s="241"/>
      <c r="AD1407" s="241"/>
      <c r="AE1407" s="241"/>
      <c r="AF1407" s="241"/>
      <c r="AG1407" s="241"/>
    </row>
    <row r="1408" spans="1:37" ht="20.100000000000001" customHeight="1">
      <c r="A1408" s="482"/>
      <c r="B1408" s="482"/>
      <c r="C1408" s="482"/>
      <c r="D1408" s="482"/>
      <c r="E1408" s="482"/>
      <c r="F1408" s="482"/>
      <c r="G1408" s="482"/>
      <c r="H1408" s="482"/>
      <c r="I1408" s="482"/>
      <c r="J1408" s="482"/>
      <c r="K1408" s="482"/>
      <c r="L1408" s="482"/>
      <c r="M1408" s="482"/>
      <c r="N1408" s="482"/>
      <c r="O1408" s="482"/>
      <c r="P1408" s="482"/>
      <c r="Q1408" s="482"/>
      <c r="R1408" s="482"/>
      <c r="S1408" s="482"/>
      <c r="T1408" s="482"/>
      <c r="U1408" s="482"/>
      <c r="V1408" s="482"/>
      <c r="W1408" s="482"/>
      <c r="X1408" s="478"/>
      <c r="Y1408" s="478"/>
      <c r="Z1408" s="478"/>
      <c r="AA1408" s="478"/>
      <c r="AB1408" s="241"/>
      <c r="AC1408" s="241"/>
      <c r="AD1408" s="241"/>
      <c r="AE1408" s="241"/>
      <c r="AF1408" s="241"/>
      <c r="AG1408" s="241"/>
    </row>
    <row r="1409" spans="1:37" ht="12.45" customHeight="1">
      <c r="A1409" s="1014" t="s">
        <v>3917</v>
      </c>
      <c r="B1409" s="1015"/>
      <c r="C1409" s="1015"/>
      <c r="D1409" s="1015"/>
      <c r="E1409" s="1015"/>
      <c r="F1409" s="1015"/>
      <c r="G1409" s="1015"/>
      <c r="H1409" s="1016"/>
      <c r="I1409" s="1017"/>
      <c r="J1409" s="1018"/>
      <c r="K1409" s="1018"/>
      <c r="L1409" s="1018"/>
      <c r="M1409" s="1018"/>
      <c r="N1409" s="1018"/>
      <c r="O1409" s="1018"/>
      <c r="P1409" s="1018"/>
      <c r="Q1409" s="1018"/>
      <c r="R1409" s="1018"/>
      <c r="S1409" s="1018"/>
      <c r="T1409" s="1018"/>
      <c r="U1409" s="1018"/>
      <c r="V1409" s="1018"/>
      <c r="W1409" s="1018"/>
      <c r="X1409" s="1018"/>
      <c r="Y1409" s="1018"/>
      <c r="Z1409" s="1018"/>
      <c r="AA1409" s="1019"/>
    </row>
    <row r="1410" spans="1:37" ht="22.5" customHeight="1">
      <c r="A1410" s="1020" t="s">
        <v>8</v>
      </c>
      <c r="B1410" s="1021"/>
      <c r="C1410" s="1021"/>
      <c r="D1410" s="1021"/>
      <c r="E1410" s="1021"/>
      <c r="F1410" s="1021"/>
      <c r="G1410" s="1021"/>
      <c r="H1410" s="1022"/>
      <c r="I1410" s="1023"/>
      <c r="J1410" s="1024"/>
      <c r="K1410" s="1024"/>
      <c r="L1410" s="1025"/>
      <c r="M1410" s="1025"/>
      <c r="N1410" s="1024"/>
      <c r="O1410" s="1025"/>
      <c r="P1410" s="1025"/>
      <c r="Q1410" s="1024"/>
      <c r="R1410" s="1024"/>
      <c r="S1410" s="1024"/>
      <c r="T1410" s="1024"/>
      <c r="U1410" s="1024"/>
      <c r="V1410" s="1024"/>
      <c r="W1410" s="1024"/>
      <c r="X1410" s="1024"/>
      <c r="Y1410" s="1024"/>
      <c r="Z1410" s="1024"/>
      <c r="AA1410" s="1026"/>
      <c r="AC1410" s="236">
        <v>84</v>
      </c>
    </row>
    <row r="1411" spans="1:37" ht="25.2" customHeight="1">
      <c r="A1411" s="1027" t="s">
        <v>23</v>
      </c>
      <c r="B1411" s="1028"/>
      <c r="C1411" s="1028"/>
      <c r="D1411" s="1028"/>
      <c r="E1411" s="1028"/>
      <c r="F1411" s="1028"/>
      <c r="G1411" s="1028"/>
      <c r="H1411" s="1029"/>
      <c r="I1411" s="972" t="s">
        <v>3918</v>
      </c>
      <c r="J1411" s="973"/>
      <c r="K1411" s="973"/>
      <c r="L1411" s="975"/>
      <c r="M1411" s="977"/>
      <c r="N1411" s="239" t="s">
        <v>3919</v>
      </c>
      <c r="O1411" s="975"/>
      <c r="P1411" s="977"/>
      <c r="Q1411" s="973"/>
      <c r="R1411" s="973"/>
      <c r="S1411" s="973"/>
      <c r="T1411" s="973"/>
      <c r="U1411" s="973"/>
      <c r="V1411" s="973"/>
      <c r="W1411" s="973"/>
      <c r="X1411" s="973"/>
      <c r="Y1411" s="973"/>
      <c r="Z1411" s="973"/>
      <c r="AA1411" s="974"/>
    </row>
    <row r="1412" spans="1:37" ht="25.2" customHeight="1">
      <c r="A1412" s="1030"/>
      <c r="B1412" s="1025"/>
      <c r="C1412" s="1025"/>
      <c r="D1412" s="1025"/>
      <c r="E1412" s="1025"/>
      <c r="F1412" s="1025"/>
      <c r="G1412" s="1025"/>
      <c r="H1412" s="1031"/>
      <c r="I1412" s="972" t="s">
        <v>3920</v>
      </c>
      <c r="J1412" s="973"/>
      <c r="K1412" s="973"/>
      <c r="L1412" s="975"/>
      <c r="M1412" s="976"/>
      <c r="N1412" s="976"/>
      <c r="O1412" s="976"/>
      <c r="P1412" s="977"/>
      <c r="Q1412" s="972" t="s">
        <v>3921</v>
      </c>
      <c r="R1412" s="973"/>
      <c r="S1412" s="974"/>
      <c r="T1412" s="975"/>
      <c r="U1412" s="976"/>
      <c r="V1412" s="976"/>
      <c r="W1412" s="976"/>
      <c r="X1412" s="976"/>
      <c r="Y1412" s="976"/>
      <c r="Z1412" s="976"/>
      <c r="AA1412" s="977"/>
    </row>
    <row r="1413" spans="1:37" ht="25.2" customHeight="1">
      <c r="A1413" s="1030"/>
      <c r="B1413" s="1025"/>
      <c r="C1413" s="1025"/>
      <c r="D1413" s="1025"/>
      <c r="E1413" s="1025"/>
      <c r="F1413" s="1025"/>
      <c r="G1413" s="1025"/>
      <c r="H1413" s="1031"/>
      <c r="I1413" s="972" t="s">
        <v>3922</v>
      </c>
      <c r="J1413" s="973"/>
      <c r="K1413" s="973"/>
      <c r="L1413" s="978"/>
      <c r="M1413" s="979"/>
      <c r="N1413" s="979"/>
      <c r="O1413" s="979"/>
      <c r="P1413" s="980"/>
      <c r="Q1413" s="972" t="s">
        <v>3923</v>
      </c>
      <c r="R1413" s="973"/>
      <c r="S1413" s="974"/>
      <c r="T1413" s="975"/>
      <c r="U1413" s="976"/>
      <c r="V1413" s="976"/>
      <c r="W1413" s="976"/>
      <c r="X1413" s="976"/>
      <c r="Y1413" s="976"/>
      <c r="Z1413" s="976"/>
      <c r="AA1413" s="977"/>
    </row>
    <row r="1414" spans="1:37" ht="25.2" customHeight="1">
      <c r="A1414" s="1023"/>
      <c r="B1414" s="1024"/>
      <c r="C1414" s="1024"/>
      <c r="D1414" s="1024"/>
      <c r="E1414" s="1024"/>
      <c r="F1414" s="1024"/>
      <c r="G1414" s="1024"/>
      <c r="H1414" s="1026"/>
      <c r="I1414" s="972" t="s">
        <v>3924</v>
      </c>
      <c r="J1414" s="973"/>
      <c r="K1414" s="973"/>
      <c r="L1414" s="981"/>
      <c r="M1414" s="981"/>
      <c r="N1414" s="981"/>
      <c r="O1414" s="981"/>
      <c r="P1414" s="981"/>
      <c r="Q1414" s="981"/>
      <c r="R1414" s="981"/>
      <c r="S1414" s="981"/>
      <c r="T1414" s="981"/>
      <c r="U1414" s="981"/>
      <c r="V1414" s="981"/>
      <c r="W1414" s="981"/>
      <c r="X1414" s="981"/>
      <c r="Y1414" s="981"/>
      <c r="Z1414" s="981"/>
      <c r="AA1414" s="981"/>
    </row>
    <row r="1415" spans="1:37" ht="30" customHeight="1">
      <c r="A1415" s="982" t="s">
        <v>3925</v>
      </c>
      <c r="B1415" s="983"/>
      <c r="C1415" s="983"/>
      <c r="D1415" s="983"/>
      <c r="E1415" s="983"/>
      <c r="F1415" s="983"/>
      <c r="G1415" s="983"/>
      <c r="H1415" s="984"/>
      <c r="I1415" s="444"/>
      <c r="J1415" s="445"/>
      <c r="K1415" s="446" t="s">
        <v>388</v>
      </c>
      <c r="L1415" s="447"/>
      <c r="M1415" s="448" t="s">
        <v>112</v>
      </c>
      <c r="N1415" s="449"/>
      <c r="O1415" s="450"/>
      <c r="U1415" s="451"/>
      <c r="V1415" s="451"/>
      <c r="W1415" s="451"/>
      <c r="X1415" s="451"/>
      <c r="Y1415" s="451"/>
      <c r="Z1415" s="451"/>
      <c r="AA1415" s="452"/>
      <c r="AK1415" s="240"/>
    </row>
    <row r="1416" spans="1:37" ht="15" customHeight="1">
      <c r="A1416" s="985"/>
      <c r="B1416" s="986"/>
      <c r="C1416" s="986"/>
      <c r="D1416" s="986"/>
      <c r="E1416" s="986"/>
      <c r="F1416" s="986"/>
      <c r="G1416" s="986"/>
      <c r="H1416" s="987"/>
      <c r="I1416" s="453" t="s">
        <v>3926</v>
      </c>
      <c r="J1416" s="454"/>
      <c r="K1416" s="454"/>
      <c r="L1416" s="454"/>
      <c r="M1416" s="454"/>
      <c r="N1416" s="454"/>
      <c r="O1416" s="454"/>
      <c r="P1416" s="454"/>
      <c r="Q1416" s="454"/>
      <c r="R1416" s="449"/>
      <c r="S1416" s="455"/>
      <c r="T1416" s="456"/>
      <c r="U1416" s="457"/>
      <c r="V1416" s="458"/>
      <c r="W1416" s="459" t="s">
        <v>388</v>
      </c>
      <c r="X1416" s="460"/>
      <c r="Y1416" s="461" t="s">
        <v>112</v>
      </c>
      <c r="Z1416" s="461"/>
      <c r="AA1416" s="462"/>
    </row>
    <row r="1417" spans="1:37" ht="15" customHeight="1">
      <c r="A1417" s="988"/>
      <c r="B1417" s="989"/>
      <c r="C1417" s="989"/>
      <c r="D1417" s="989"/>
      <c r="E1417" s="989"/>
      <c r="F1417" s="989"/>
      <c r="G1417" s="989"/>
      <c r="H1417" s="990"/>
      <c r="I1417" s="463" t="s">
        <v>3927</v>
      </c>
      <c r="J1417" s="464"/>
      <c r="K1417" s="464"/>
      <c r="L1417" s="464"/>
      <c r="M1417" s="464"/>
      <c r="N1417" s="464"/>
      <c r="O1417" s="464"/>
      <c r="P1417" s="464"/>
      <c r="Q1417" s="464"/>
      <c r="R1417" s="465"/>
      <c r="S1417" s="466"/>
      <c r="T1417" s="467"/>
      <c r="U1417" s="468"/>
      <c r="V1417" s="469"/>
      <c r="W1417" s="464" t="s">
        <v>388</v>
      </c>
      <c r="X1417" s="470"/>
      <c r="Y1417" s="466" t="s">
        <v>112</v>
      </c>
      <c r="Z1417" s="466"/>
      <c r="AA1417" s="471"/>
    </row>
    <row r="1418" spans="1:37" ht="18" customHeight="1">
      <c r="A1418" s="991" t="s">
        <v>3928</v>
      </c>
      <c r="B1418" s="992"/>
      <c r="C1418" s="992"/>
      <c r="D1418" s="992"/>
      <c r="E1418" s="992"/>
      <c r="F1418" s="992"/>
      <c r="G1418" s="992"/>
      <c r="H1418" s="993"/>
      <c r="I1418" s="472" t="s">
        <v>3783</v>
      </c>
      <c r="J1418" s="473" t="s">
        <v>3929</v>
      </c>
      <c r="K1418" s="474"/>
      <c r="L1418" s="474"/>
      <c r="M1418" s="474"/>
      <c r="N1418" s="472" t="s">
        <v>3783</v>
      </c>
      <c r="O1418" s="473" t="s">
        <v>3930</v>
      </c>
      <c r="P1418" s="474"/>
      <c r="Q1418" s="474"/>
      <c r="S1418" s="461" t="s">
        <v>3935</v>
      </c>
      <c r="T1418" s="472" t="s">
        <v>3783</v>
      </c>
      <c r="U1418" s="461" t="s">
        <v>3936</v>
      </c>
      <c r="W1418" s="473"/>
      <c r="X1418" s="474"/>
      <c r="Y1418" s="474"/>
      <c r="Z1418" s="474"/>
      <c r="AA1418" s="475"/>
      <c r="AG1418" s="243"/>
    </row>
    <row r="1419" spans="1:37" ht="15" customHeight="1">
      <c r="A1419" s="994" t="s">
        <v>3931</v>
      </c>
      <c r="B1419" s="995"/>
      <c r="C1419" s="995"/>
      <c r="D1419" s="995"/>
      <c r="E1419" s="995"/>
      <c r="F1419" s="995"/>
      <c r="G1419" s="995"/>
      <c r="H1419" s="996"/>
      <c r="I1419" s="1000" t="s">
        <v>3932</v>
      </c>
      <c r="J1419" s="1001"/>
      <c r="K1419" s="1004"/>
      <c r="L1419" s="1005"/>
      <c r="M1419" s="1005"/>
      <c r="N1419" s="1005"/>
      <c r="O1419" s="1005"/>
      <c r="P1419" s="1005"/>
      <c r="Q1419" s="1006"/>
      <c r="R1419" s="1006"/>
      <c r="S1419" s="1006"/>
      <c r="T1419" s="1007"/>
      <c r="U1419" s="1008" t="s">
        <v>3933</v>
      </c>
      <c r="V1419" s="1008"/>
      <c r="W1419" s="1008"/>
      <c r="X1419" s="1008"/>
      <c r="Y1419" s="1008"/>
      <c r="Z1419" s="1008"/>
      <c r="AA1419" s="1009"/>
    </row>
    <row r="1420" spans="1:37" ht="15" customHeight="1">
      <c r="A1420" s="997"/>
      <c r="B1420" s="998"/>
      <c r="C1420" s="998"/>
      <c r="D1420" s="998"/>
      <c r="E1420" s="998"/>
      <c r="F1420" s="998"/>
      <c r="G1420" s="998"/>
      <c r="H1420" s="999"/>
      <c r="I1420" s="1002"/>
      <c r="J1420" s="1003"/>
      <c r="K1420" s="1004"/>
      <c r="L1420" s="1005"/>
      <c r="M1420" s="1005"/>
      <c r="N1420" s="1005"/>
      <c r="O1420" s="1005"/>
      <c r="P1420" s="1005"/>
      <c r="Q1420" s="1006"/>
      <c r="R1420" s="1006"/>
      <c r="S1420" s="1006"/>
      <c r="T1420" s="1007"/>
      <c r="U1420" s="1010"/>
      <c r="V1420" s="1010"/>
      <c r="W1420" s="1010"/>
      <c r="X1420" s="1010"/>
      <c r="Y1420" s="1010"/>
      <c r="Z1420" s="1010"/>
      <c r="AA1420" s="1011"/>
      <c r="AB1420" s="241"/>
      <c r="AC1420" s="241"/>
      <c r="AD1420" s="241"/>
      <c r="AE1420" s="241"/>
      <c r="AF1420" s="241"/>
      <c r="AG1420" s="241"/>
    </row>
    <row r="1421" spans="1:37" ht="15" customHeight="1">
      <c r="A1421" s="994" t="s">
        <v>3934</v>
      </c>
      <c r="B1421" s="995"/>
      <c r="C1421" s="995"/>
      <c r="D1421" s="995"/>
      <c r="E1421" s="995"/>
      <c r="F1421" s="995"/>
      <c r="G1421" s="995"/>
      <c r="H1421" s="996"/>
      <c r="I1421" s="968"/>
      <c r="J1421" s="969"/>
      <c r="K1421" s="1012"/>
      <c r="L1421" s="1012" t="s">
        <v>12</v>
      </c>
      <c r="M1421" s="1012"/>
      <c r="N1421" s="1012" t="s">
        <v>11</v>
      </c>
      <c r="O1421" s="1012"/>
      <c r="P1421" s="1012" t="s">
        <v>227</v>
      </c>
      <c r="R1421" s="476"/>
      <c r="S1421" s="476"/>
      <c r="T1421" s="476"/>
      <c r="U1421" s="476"/>
      <c r="V1421" s="476"/>
      <c r="W1421" s="476"/>
      <c r="X1421" s="476"/>
      <c r="Y1421" s="476"/>
      <c r="Z1421" s="476"/>
      <c r="AA1421" s="477"/>
      <c r="AB1421" s="241"/>
      <c r="AC1421" s="241"/>
      <c r="AD1421" s="241"/>
      <c r="AE1421" s="241"/>
      <c r="AF1421" s="241"/>
      <c r="AG1421" s="241"/>
    </row>
    <row r="1422" spans="1:37" ht="15" customHeight="1">
      <c r="A1422" s="997"/>
      <c r="B1422" s="998"/>
      <c r="C1422" s="998"/>
      <c r="D1422" s="998"/>
      <c r="E1422" s="998"/>
      <c r="F1422" s="998"/>
      <c r="G1422" s="998"/>
      <c r="H1422" s="999"/>
      <c r="I1422" s="970"/>
      <c r="J1422" s="971"/>
      <c r="K1422" s="1013"/>
      <c r="L1422" s="1013"/>
      <c r="M1422" s="1013"/>
      <c r="N1422" s="1013"/>
      <c r="O1422" s="1013"/>
      <c r="P1422" s="1013"/>
      <c r="Q1422" s="481"/>
      <c r="R1422" s="479"/>
      <c r="S1422" s="479"/>
      <c r="T1422" s="479"/>
      <c r="U1422" s="479"/>
      <c r="V1422" s="479"/>
      <c r="W1422" s="479"/>
      <c r="X1422" s="479"/>
      <c r="Y1422" s="479"/>
      <c r="Z1422" s="479"/>
      <c r="AA1422" s="480"/>
      <c r="AB1422" s="241"/>
      <c r="AC1422" s="241"/>
      <c r="AD1422" s="241"/>
      <c r="AE1422" s="241"/>
      <c r="AF1422" s="241"/>
      <c r="AG1422" s="241"/>
    </row>
    <row r="1423" spans="1:37" ht="20.100000000000001" customHeight="1">
      <c r="A1423" s="482"/>
      <c r="B1423" s="482"/>
      <c r="C1423" s="482"/>
      <c r="D1423" s="482"/>
      <c r="E1423" s="482"/>
      <c r="F1423" s="482"/>
      <c r="G1423" s="482"/>
      <c r="H1423" s="482"/>
      <c r="I1423" s="482"/>
      <c r="J1423" s="482"/>
      <c r="K1423" s="482"/>
      <c r="L1423" s="482"/>
      <c r="M1423" s="482"/>
      <c r="N1423" s="482"/>
      <c r="O1423" s="482"/>
      <c r="P1423" s="482"/>
      <c r="Q1423" s="482"/>
      <c r="R1423" s="482"/>
      <c r="S1423" s="482"/>
      <c r="T1423" s="482"/>
      <c r="U1423" s="482"/>
      <c r="V1423" s="482"/>
      <c r="W1423" s="482"/>
      <c r="X1423" s="482"/>
      <c r="Y1423" s="482"/>
      <c r="Z1423" s="482"/>
      <c r="AA1423" s="482"/>
      <c r="AB1423" s="241"/>
      <c r="AC1423" s="241"/>
      <c r="AD1423" s="241"/>
      <c r="AE1423" s="241"/>
      <c r="AF1423" s="241"/>
      <c r="AG1423" s="241"/>
    </row>
    <row r="1424" spans="1:37" ht="18" customHeight="1">
      <c r="B1424" s="437" t="s">
        <v>3937</v>
      </c>
      <c r="C1424" s="243" t="s">
        <v>16092</v>
      </c>
      <c r="E1424" s="243"/>
      <c r="F1424" s="243"/>
      <c r="G1424" s="243"/>
      <c r="H1424" s="243"/>
      <c r="I1424" s="483"/>
      <c r="J1424" s="483"/>
      <c r="K1424" s="483"/>
      <c r="L1424" s="483"/>
      <c r="M1424" s="483"/>
      <c r="N1424" s="483"/>
      <c r="O1424" s="483"/>
      <c r="P1424" s="483"/>
      <c r="Q1424" s="483"/>
      <c r="R1424" s="484"/>
      <c r="S1424" s="483"/>
      <c r="T1424" s="483"/>
      <c r="U1424" s="483"/>
      <c r="V1424" s="483"/>
      <c r="W1424" s="243"/>
      <c r="X1424" s="243"/>
      <c r="Y1424" s="243"/>
      <c r="Z1424" s="243"/>
      <c r="AA1424" s="243"/>
      <c r="AB1424" s="243"/>
      <c r="AE1424" s="244"/>
    </row>
    <row r="1425" spans="1:37" ht="30" customHeight="1">
      <c r="B1425" s="485" t="s">
        <v>3938</v>
      </c>
      <c r="C1425" s="1032" t="s">
        <v>16093</v>
      </c>
      <c r="D1425" s="1032"/>
      <c r="E1425" s="1032"/>
      <c r="F1425" s="1032"/>
      <c r="G1425" s="1032"/>
      <c r="H1425" s="1032"/>
      <c r="I1425" s="1032"/>
      <c r="J1425" s="1032"/>
      <c r="K1425" s="1032"/>
      <c r="L1425" s="1032"/>
      <c r="M1425" s="1032"/>
      <c r="N1425" s="1032"/>
      <c r="O1425" s="1032"/>
      <c r="P1425" s="1032"/>
      <c r="Q1425" s="1032"/>
      <c r="R1425" s="1032"/>
      <c r="S1425" s="1032"/>
      <c r="T1425" s="1032"/>
      <c r="U1425" s="1032"/>
      <c r="V1425" s="1032"/>
      <c r="W1425" s="1032"/>
      <c r="X1425" s="1032"/>
      <c r="Y1425" s="1032"/>
      <c r="Z1425" s="1032"/>
      <c r="AA1425" s="1032"/>
      <c r="AE1425" s="244"/>
    </row>
    <row r="1426" spans="1:37" ht="7.95" customHeight="1">
      <c r="D1426" s="486"/>
      <c r="E1426" s="486"/>
      <c r="F1426" s="486"/>
      <c r="G1426" s="486"/>
      <c r="H1426" s="486"/>
      <c r="I1426" s="486"/>
      <c r="J1426" s="486"/>
      <c r="K1426" s="486"/>
      <c r="L1426" s="486"/>
      <c r="M1426" s="486"/>
      <c r="N1426" s="486"/>
      <c r="O1426" s="486"/>
      <c r="P1426" s="486"/>
      <c r="Q1426" s="486"/>
      <c r="R1426" s="486"/>
      <c r="S1426" s="486"/>
      <c r="T1426" s="486"/>
      <c r="U1426" s="486"/>
      <c r="V1426" s="486"/>
      <c r="W1426" s="486"/>
      <c r="X1426" s="486"/>
      <c r="Y1426" s="486"/>
      <c r="Z1426" s="486"/>
      <c r="AA1426" s="486"/>
    </row>
    <row r="1427" spans="1:37" ht="25.35" customHeight="1">
      <c r="A1427" s="441" t="s">
        <v>3939</v>
      </c>
      <c r="H1427" s="442"/>
      <c r="I1427" s="442"/>
      <c r="V1427" s="442"/>
      <c r="W1427" s="442"/>
      <c r="X1427" s="442"/>
      <c r="Y1427" s="442"/>
      <c r="Z1427" s="442"/>
      <c r="AA1427" s="442"/>
    </row>
    <row r="1428" spans="1:37" ht="12.45" customHeight="1">
      <c r="A1428" s="1014" t="s">
        <v>3917</v>
      </c>
      <c r="B1428" s="1015"/>
      <c r="C1428" s="1015"/>
      <c r="D1428" s="1015"/>
      <c r="E1428" s="1015"/>
      <c r="F1428" s="1015"/>
      <c r="G1428" s="1015"/>
      <c r="H1428" s="1016"/>
      <c r="I1428" s="1017"/>
      <c r="J1428" s="1018"/>
      <c r="K1428" s="1018"/>
      <c r="L1428" s="1018"/>
      <c r="M1428" s="1018"/>
      <c r="N1428" s="1018"/>
      <c r="O1428" s="1018"/>
      <c r="P1428" s="1018"/>
      <c r="Q1428" s="1018"/>
      <c r="R1428" s="1018"/>
      <c r="S1428" s="1018"/>
      <c r="T1428" s="1018"/>
      <c r="U1428" s="1018"/>
      <c r="V1428" s="1018"/>
      <c r="W1428" s="1018"/>
      <c r="X1428" s="1018"/>
      <c r="Y1428" s="1018"/>
      <c r="Z1428" s="1018"/>
      <c r="AA1428" s="1019"/>
    </row>
    <row r="1429" spans="1:37" ht="22.5" customHeight="1">
      <c r="A1429" s="1020" t="s">
        <v>8</v>
      </c>
      <c r="B1429" s="1021"/>
      <c r="C1429" s="1021"/>
      <c r="D1429" s="1021"/>
      <c r="E1429" s="1021"/>
      <c r="F1429" s="1021"/>
      <c r="G1429" s="1021"/>
      <c r="H1429" s="1022"/>
      <c r="I1429" s="1023"/>
      <c r="J1429" s="1024"/>
      <c r="K1429" s="1024"/>
      <c r="L1429" s="1025"/>
      <c r="M1429" s="1025"/>
      <c r="N1429" s="1024"/>
      <c r="O1429" s="1025"/>
      <c r="P1429" s="1025"/>
      <c r="Q1429" s="1024"/>
      <c r="R1429" s="1024"/>
      <c r="S1429" s="1024"/>
      <c r="T1429" s="1024"/>
      <c r="U1429" s="1024"/>
      <c r="V1429" s="1024"/>
      <c r="W1429" s="1024"/>
      <c r="X1429" s="1024"/>
      <c r="Y1429" s="1024"/>
      <c r="Z1429" s="1024"/>
      <c r="AA1429" s="1026"/>
      <c r="AC1429" s="236">
        <v>85</v>
      </c>
    </row>
    <row r="1430" spans="1:37" ht="25.2" customHeight="1">
      <c r="A1430" s="1027" t="s">
        <v>23</v>
      </c>
      <c r="B1430" s="1028"/>
      <c r="C1430" s="1028"/>
      <c r="D1430" s="1028"/>
      <c r="E1430" s="1028"/>
      <c r="F1430" s="1028"/>
      <c r="G1430" s="1028"/>
      <c r="H1430" s="1029"/>
      <c r="I1430" s="972" t="s">
        <v>3918</v>
      </c>
      <c r="J1430" s="973"/>
      <c r="K1430" s="973"/>
      <c r="L1430" s="975"/>
      <c r="M1430" s="977"/>
      <c r="N1430" s="239" t="s">
        <v>3919</v>
      </c>
      <c r="O1430" s="975"/>
      <c r="P1430" s="977"/>
      <c r="Q1430" s="973"/>
      <c r="R1430" s="973"/>
      <c r="S1430" s="973"/>
      <c r="T1430" s="973"/>
      <c r="U1430" s="973"/>
      <c r="V1430" s="973"/>
      <c r="W1430" s="973"/>
      <c r="X1430" s="973"/>
      <c r="Y1430" s="973"/>
      <c r="Z1430" s="973"/>
      <c r="AA1430" s="974"/>
    </row>
    <row r="1431" spans="1:37" ht="25.2" customHeight="1">
      <c r="A1431" s="1030"/>
      <c r="B1431" s="1025"/>
      <c r="C1431" s="1025"/>
      <c r="D1431" s="1025"/>
      <c r="E1431" s="1025"/>
      <c r="F1431" s="1025"/>
      <c r="G1431" s="1025"/>
      <c r="H1431" s="1031"/>
      <c r="I1431" s="972" t="s">
        <v>3920</v>
      </c>
      <c r="J1431" s="973"/>
      <c r="K1431" s="973"/>
      <c r="L1431" s="975"/>
      <c r="M1431" s="976"/>
      <c r="N1431" s="976"/>
      <c r="O1431" s="976"/>
      <c r="P1431" s="977"/>
      <c r="Q1431" s="972" t="s">
        <v>3921</v>
      </c>
      <c r="R1431" s="973"/>
      <c r="S1431" s="974"/>
      <c r="T1431" s="975"/>
      <c r="U1431" s="976"/>
      <c r="V1431" s="976"/>
      <c r="W1431" s="976"/>
      <c r="X1431" s="976"/>
      <c r="Y1431" s="976"/>
      <c r="Z1431" s="976"/>
      <c r="AA1431" s="977"/>
    </row>
    <row r="1432" spans="1:37" ht="25.2" customHeight="1">
      <c r="A1432" s="1030"/>
      <c r="B1432" s="1025"/>
      <c r="C1432" s="1025"/>
      <c r="D1432" s="1025"/>
      <c r="E1432" s="1025"/>
      <c r="F1432" s="1025"/>
      <c r="G1432" s="1025"/>
      <c r="H1432" s="1031"/>
      <c r="I1432" s="972" t="s">
        <v>3922</v>
      </c>
      <c r="J1432" s="973"/>
      <c r="K1432" s="973"/>
      <c r="L1432" s="978"/>
      <c r="M1432" s="979"/>
      <c r="N1432" s="979"/>
      <c r="O1432" s="979"/>
      <c r="P1432" s="980"/>
      <c r="Q1432" s="972" t="s">
        <v>3923</v>
      </c>
      <c r="R1432" s="973"/>
      <c r="S1432" s="974"/>
      <c r="T1432" s="975"/>
      <c r="U1432" s="976"/>
      <c r="V1432" s="976"/>
      <c r="W1432" s="976"/>
      <c r="X1432" s="976"/>
      <c r="Y1432" s="976"/>
      <c r="Z1432" s="976"/>
      <c r="AA1432" s="977"/>
    </row>
    <row r="1433" spans="1:37" ht="25.2" customHeight="1">
      <c r="A1433" s="1023"/>
      <c r="B1433" s="1024"/>
      <c r="C1433" s="1024"/>
      <c r="D1433" s="1024"/>
      <c r="E1433" s="1024"/>
      <c r="F1433" s="1024"/>
      <c r="G1433" s="1024"/>
      <c r="H1433" s="1026"/>
      <c r="I1433" s="972" t="s">
        <v>3924</v>
      </c>
      <c r="J1433" s="973"/>
      <c r="K1433" s="973"/>
      <c r="L1433" s="981"/>
      <c r="M1433" s="981"/>
      <c r="N1433" s="981"/>
      <c r="O1433" s="981"/>
      <c r="P1433" s="981"/>
      <c r="Q1433" s="981"/>
      <c r="R1433" s="981"/>
      <c r="S1433" s="981"/>
      <c r="T1433" s="981"/>
      <c r="U1433" s="981"/>
      <c r="V1433" s="981"/>
      <c r="W1433" s="981"/>
      <c r="X1433" s="981"/>
      <c r="Y1433" s="981"/>
      <c r="Z1433" s="981"/>
      <c r="AA1433" s="981"/>
    </row>
    <row r="1434" spans="1:37" ht="30" customHeight="1">
      <c r="A1434" s="982" t="s">
        <v>3925</v>
      </c>
      <c r="B1434" s="983"/>
      <c r="C1434" s="983"/>
      <c r="D1434" s="983"/>
      <c r="E1434" s="983"/>
      <c r="F1434" s="983"/>
      <c r="G1434" s="983"/>
      <c r="H1434" s="984"/>
      <c r="I1434" s="444"/>
      <c r="J1434" s="445"/>
      <c r="K1434" s="446" t="s">
        <v>388</v>
      </c>
      <c r="L1434" s="447"/>
      <c r="M1434" s="448" t="s">
        <v>112</v>
      </c>
      <c r="N1434" s="449"/>
      <c r="O1434" s="450"/>
      <c r="U1434" s="451"/>
      <c r="V1434" s="451"/>
      <c r="W1434" s="451"/>
      <c r="X1434" s="451"/>
      <c r="Y1434" s="451"/>
      <c r="Z1434" s="451"/>
      <c r="AA1434" s="452"/>
      <c r="AK1434" s="240"/>
    </row>
    <row r="1435" spans="1:37" ht="15" customHeight="1">
      <c r="A1435" s="985"/>
      <c r="B1435" s="986"/>
      <c r="C1435" s="986"/>
      <c r="D1435" s="986"/>
      <c r="E1435" s="986"/>
      <c r="F1435" s="986"/>
      <c r="G1435" s="986"/>
      <c r="H1435" s="987"/>
      <c r="I1435" s="453" t="s">
        <v>3926</v>
      </c>
      <c r="J1435" s="454"/>
      <c r="K1435" s="454"/>
      <c r="L1435" s="454"/>
      <c r="M1435" s="454"/>
      <c r="N1435" s="454"/>
      <c r="O1435" s="454"/>
      <c r="P1435" s="454"/>
      <c r="Q1435" s="454"/>
      <c r="R1435" s="449"/>
      <c r="S1435" s="455"/>
      <c r="T1435" s="456"/>
      <c r="U1435" s="457"/>
      <c r="V1435" s="458"/>
      <c r="W1435" s="459" t="s">
        <v>388</v>
      </c>
      <c r="X1435" s="460"/>
      <c r="Y1435" s="461" t="s">
        <v>112</v>
      </c>
      <c r="Z1435" s="461"/>
      <c r="AA1435" s="462"/>
    </row>
    <row r="1436" spans="1:37" ht="15" customHeight="1">
      <c r="A1436" s="988"/>
      <c r="B1436" s="989"/>
      <c r="C1436" s="989"/>
      <c r="D1436" s="989"/>
      <c r="E1436" s="989"/>
      <c r="F1436" s="989"/>
      <c r="G1436" s="989"/>
      <c r="H1436" s="990"/>
      <c r="I1436" s="463" t="s">
        <v>3927</v>
      </c>
      <c r="J1436" s="464"/>
      <c r="K1436" s="464"/>
      <c r="L1436" s="464"/>
      <c r="M1436" s="464"/>
      <c r="N1436" s="464"/>
      <c r="O1436" s="464"/>
      <c r="P1436" s="464"/>
      <c r="Q1436" s="464"/>
      <c r="R1436" s="465"/>
      <c r="S1436" s="466"/>
      <c r="T1436" s="467"/>
      <c r="U1436" s="468"/>
      <c r="V1436" s="469"/>
      <c r="W1436" s="464" t="s">
        <v>388</v>
      </c>
      <c r="X1436" s="470"/>
      <c r="Y1436" s="466" t="s">
        <v>112</v>
      </c>
      <c r="Z1436" s="466"/>
      <c r="AA1436" s="471"/>
    </row>
    <row r="1437" spans="1:37" ht="18" customHeight="1">
      <c r="A1437" s="991" t="s">
        <v>3928</v>
      </c>
      <c r="B1437" s="992"/>
      <c r="C1437" s="992"/>
      <c r="D1437" s="992"/>
      <c r="E1437" s="992"/>
      <c r="F1437" s="992"/>
      <c r="G1437" s="992"/>
      <c r="H1437" s="993"/>
      <c r="I1437" s="472" t="s">
        <v>3783</v>
      </c>
      <c r="J1437" s="473" t="s">
        <v>3929</v>
      </c>
      <c r="K1437" s="474"/>
      <c r="L1437" s="474"/>
      <c r="M1437" s="474"/>
      <c r="N1437" s="472" t="s">
        <v>3783</v>
      </c>
      <c r="O1437" s="473" t="s">
        <v>3930</v>
      </c>
      <c r="P1437" s="474"/>
      <c r="Q1437" s="474"/>
      <c r="S1437" s="461" t="s">
        <v>3935</v>
      </c>
      <c r="T1437" s="472" t="s">
        <v>3783</v>
      </c>
      <c r="U1437" s="461" t="s">
        <v>3936</v>
      </c>
      <c r="W1437" s="473"/>
      <c r="X1437" s="474"/>
      <c r="Y1437" s="474"/>
      <c r="Z1437" s="474"/>
      <c r="AA1437" s="475"/>
      <c r="AG1437" s="243"/>
    </row>
    <row r="1438" spans="1:37" ht="15" customHeight="1">
      <c r="A1438" s="994" t="s">
        <v>3931</v>
      </c>
      <c r="B1438" s="995"/>
      <c r="C1438" s="995"/>
      <c r="D1438" s="995"/>
      <c r="E1438" s="995"/>
      <c r="F1438" s="995"/>
      <c r="G1438" s="995"/>
      <c r="H1438" s="996"/>
      <c r="I1438" s="1000" t="s">
        <v>3932</v>
      </c>
      <c r="J1438" s="1001"/>
      <c r="K1438" s="1004"/>
      <c r="L1438" s="1005"/>
      <c r="M1438" s="1005"/>
      <c r="N1438" s="1005"/>
      <c r="O1438" s="1005"/>
      <c r="P1438" s="1005"/>
      <c r="Q1438" s="1006"/>
      <c r="R1438" s="1006"/>
      <c r="S1438" s="1006"/>
      <c r="T1438" s="1007"/>
      <c r="U1438" s="1008" t="s">
        <v>3933</v>
      </c>
      <c r="V1438" s="1008"/>
      <c r="W1438" s="1008"/>
      <c r="X1438" s="1008"/>
      <c r="Y1438" s="1008"/>
      <c r="Z1438" s="1008"/>
      <c r="AA1438" s="1009"/>
    </row>
    <row r="1439" spans="1:37" ht="15" customHeight="1">
      <c r="A1439" s="997"/>
      <c r="B1439" s="998"/>
      <c r="C1439" s="998"/>
      <c r="D1439" s="998"/>
      <c r="E1439" s="998"/>
      <c r="F1439" s="998"/>
      <c r="G1439" s="998"/>
      <c r="H1439" s="999"/>
      <c r="I1439" s="1002"/>
      <c r="J1439" s="1003"/>
      <c r="K1439" s="1004"/>
      <c r="L1439" s="1005"/>
      <c r="M1439" s="1005"/>
      <c r="N1439" s="1005"/>
      <c r="O1439" s="1005"/>
      <c r="P1439" s="1005"/>
      <c r="Q1439" s="1006"/>
      <c r="R1439" s="1006"/>
      <c r="S1439" s="1006"/>
      <c r="T1439" s="1007"/>
      <c r="U1439" s="1010"/>
      <c r="V1439" s="1010"/>
      <c r="W1439" s="1010"/>
      <c r="X1439" s="1010"/>
      <c r="Y1439" s="1010"/>
      <c r="Z1439" s="1010"/>
      <c r="AA1439" s="1011"/>
      <c r="AB1439" s="241"/>
      <c r="AC1439" s="241"/>
      <c r="AD1439" s="241"/>
      <c r="AE1439" s="241"/>
      <c r="AF1439" s="241"/>
      <c r="AG1439" s="241"/>
    </row>
    <row r="1440" spans="1:37" ht="15" customHeight="1">
      <c r="A1440" s="994" t="s">
        <v>3934</v>
      </c>
      <c r="B1440" s="995"/>
      <c r="C1440" s="995"/>
      <c r="D1440" s="995"/>
      <c r="E1440" s="995"/>
      <c r="F1440" s="995"/>
      <c r="G1440" s="995"/>
      <c r="H1440" s="996"/>
      <c r="I1440" s="968"/>
      <c r="J1440" s="969"/>
      <c r="K1440" s="1012"/>
      <c r="L1440" s="1012" t="s">
        <v>12</v>
      </c>
      <c r="M1440" s="1012"/>
      <c r="N1440" s="1012" t="s">
        <v>11</v>
      </c>
      <c r="O1440" s="1012"/>
      <c r="P1440" s="1012" t="s">
        <v>227</v>
      </c>
      <c r="R1440" s="476"/>
      <c r="S1440" s="476"/>
      <c r="T1440" s="476"/>
      <c r="U1440" s="476"/>
      <c r="V1440" s="476"/>
      <c r="W1440" s="476"/>
      <c r="X1440" s="476"/>
      <c r="Y1440" s="476"/>
      <c r="Z1440" s="476"/>
      <c r="AA1440" s="477"/>
      <c r="AB1440" s="241"/>
      <c r="AC1440" s="241"/>
      <c r="AD1440" s="241"/>
      <c r="AE1440" s="241"/>
      <c r="AF1440" s="241"/>
      <c r="AG1440" s="241"/>
    </row>
    <row r="1441" spans="1:37" ht="15" customHeight="1">
      <c r="A1441" s="997"/>
      <c r="B1441" s="998"/>
      <c r="C1441" s="998"/>
      <c r="D1441" s="998"/>
      <c r="E1441" s="998"/>
      <c r="F1441" s="998"/>
      <c r="G1441" s="998"/>
      <c r="H1441" s="999"/>
      <c r="I1441" s="970"/>
      <c r="J1441" s="971"/>
      <c r="K1441" s="1013"/>
      <c r="L1441" s="1013"/>
      <c r="M1441" s="1013"/>
      <c r="N1441" s="1013"/>
      <c r="O1441" s="1013"/>
      <c r="P1441" s="1013"/>
      <c r="Q1441" s="481"/>
      <c r="R1441" s="479"/>
      <c r="S1441" s="479"/>
      <c r="T1441" s="479"/>
      <c r="U1441" s="479"/>
      <c r="V1441" s="479"/>
      <c r="W1441" s="479"/>
      <c r="X1441" s="479"/>
      <c r="Y1441" s="479"/>
      <c r="Z1441" s="479"/>
      <c r="AA1441" s="480"/>
      <c r="AB1441" s="241"/>
      <c r="AC1441" s="241"/>
      <c r="AD1441" s="241"/>
      <c r="AE1441" s="241"/>
      <c r="AF1441" s="241"/>
      <c r="AG1441" s="241"/>
    </row>
    <row r="1442" spans="1:37" ht="20.100000000000001" customHeight="1">
      <c r="A1442" s="482"/>
      <c r="B1442" s="482"/>
      <c r="C1442" s="482"/>
      <c r="D1442" s="482"/>
      <c r="E1442" s="482"/>
      <c r="F1442" s="482"/>
      <c r="G1442" s="482"/>
      <c r="H1442" s="482"/>
      <c r="I1442" s="482"/>
      <c r="J1442" s="482"/>
      <c r="K1442" s="482"/>
      <c r="L1442" s="482"/>
      <c r="M1442" s="482"/>
      <c r="N1442" s="482"/>
      <c r="O1442" s="482"/>
      <c r="P1442" s="482"/>
      <c r="Q1442" s="482"/>
      <c r="R1442" s="482"/>
      <c r="S1442" s="482"/>
      <c r="T1442" s="482"/>
      <c r="U1442" s="482"/>
      <c r="V1442" s="482"/>
      <c r="W1442" s="482"/>
      <c r="X1442" s="478"/>
      <c r="Y1442" s="478"/>
      <c r="Z1442" s="478"/>
      <c r="AA1442" s="478"/>
      <c r="AB1442" s="241"/>
      <c r="AC1442" s="241"/>
      <c r="AD1442" s="241"/>
      <c r="AE1442" s="241"/>
      <c r="AF1442" s="241"/>
      <c r="AG1442" s="241"/>
    </row>
    <row r="1443" spans="1:37" ht="12.45" customHeight="1">
      <c r="A1443" s="1014" t="s">
        <v>3917</v>
      </c>
      <c r="B1443" s="1015"/>
      <c r="C1443" s="1015"/>
      <c r="D1443" s="1015"/>
      <c r="E1443" s="1015"/>
      <c r="F1443" s="1015"/>
      <c r="G1443" s="1015"/>
      <c r="H1443" s="1016"/>
      <c r="I1443" s="1017"/>
      <c r="J1443" s="1018"/>
      <c r="K1443" s="1018"/>
      <c r="L1443" s="1018"/>
      <c r="M1443" s="1018"/>
      <c r="N1443" s="1018"/>
      <c r="O1443" s="1018"/>
      <c r="P1443" s="1018"/>
      <c r="Q1443" s="1018"/>
      <c r="R1443" s="1018"/>
      <c r="S1443" s="1018"/>
      <c r="T1443" s="1018"/>
      <c r="U1443" s="1018"/>
      <c r="V1443" s="1018"/>
      <c r="W1443" s="1018"/>
      <c r="X1443" s="1018"/>
      <c r="Y1443" s="1018"/>
      <c r="Z1443" s="1018"/>
      <c r="AA1443" s="1019"/>
    </row>
    <row r="1444" spans="1:37" ht="22.5" customHeight="1">
      <c r="A1444" s="1020" t="s">
        <v>8</v>
      </c>
      <c r="B1444" s="1021"/>
      <c r="C1444" s="1021"/>
      <c r="D1444" s="1021"/>
      <c r="E1444" s="1021"/>
      <c r="F1444" s="1021"/>
      <c r="G1444" s="1021"/>
      <c r="H1444" s="1022"/>
      <c r="I1444" s="1023"/>
      <c r="J1444" s="1024"/>
      <c r="K1444" s="1024"/>
      <c r="L1444" s="1025"/>
      <c r="M1444" s="1025"/>
      <c r="N1444" s="1024"/>
      <c r="O1444" s="1025"/>
      <c r="P1444" s="1025"/>
      <c r="Q1444" s="1024"/>
      <c r="R1444" s="1024"/>
      <c r="S1444" s="1024"/>
      <c r="T1444" s="1024"/>
      <c r="U1444" s="1024"/>
      <c r="V1444" s="1024"/>
      <c r="W1444" s="1024"/>
      <c r="X1444" s="1024"/>
      <c r="Y1444" s="1024"/>
      <c r="Z1444" s="1024"/>
      <c r="AA1444" s="1026"/>
      <c r="AC1444" s="236">
        <v>86</v>
      </c>
    </row>
    <row r="1445" spans="1:37" ht="25.2" customHeight="1">
      <c r="A1445" s="1027" t="s">
        <v>23</v>
      </c>
      <c r="B1445" s="1028"/>
      <c r="C1445" s="1028"/>
      <c r="D1445" s="1028"/>
      <c r="E1445" s="1028"/>
      <c r="F1445" s="1028"/>
      <c r="G1445" s="1028"/>
      <c r="H1445" s="1029"/>
      <c r="I1445" s="972" t="s">
        <v>3918</v>
      </c>
      <c r="J1445" s="973"/>
      <c r="K1445" s="973"/>
      <c r="L1445" s="975"/>
      <c r="M1445" s="977"/>
      <c r="N1445" s="239" t="s">
        <v>3919</v>
      </c>
      <c r="O1445" s="975"/>
      <c r="P1445" s="977"/>
      <c r="Q1445" s="973"/>
      <c r="R1445" s="973"/>
      <c r="S1445" s="973"/>
      <c r="T1445" s="973"/>
      <c r="U1445" s="973"/>
      <c r="V1445" s="973"/>
      <c r="W1445" s="973"/>
      <c r="X1445" s="973"/>
      <c r="Y1445" s="973"/>
      <c r="Z1445" s="973"/>
      <c r="AA1445" s="974"/>
    </row>
    <row r="1446" spans="1:37" ht="25.2" customHeight="1">
      <c r="A1446" s="1030"/>
      <c r="B1446" s="1025"/>
      <c r="C1446" s="1025"/>
      <c r="D1446" s="1025"/>
      <c r="E1446" s="1025"/>
      <c r="F1446" s="1025"/>
      <c r="G1446" s="1025"/>
      <c r="H1446" s="1031"/>
      <c r="I1446" s="972" t="s">
        <v>3920</v>
      </c>
      <c r="J1446" s="973"/>
      <c r="K1446" s="973"/>
      <c r="L1446" s="975"/>
      <c r="M1446" s="976"/>
      <c r="N1446" s="976"/>
      <c r="O1446" s="976"/>
      <c r="P1446" s="977"/>
      <c r="Q1446" s="972" t="s">
        <v>3921</v>
      </c>
      <c r="R1446" s="973"/>
      <c r="S1446" s="974"/>
      <c r="T1446" s="975"/>
      <c r="U1446" s="976"/>
      <c r="V1446" s="976"/>
      <c r="W1446" s="976"/>
      <c r="X1446" s="976"/>
      <c r="Y1446" s="976"/>
      <c r="Z1446" s="976"/>
      <c r="AA1446" s="977"/>
    </row>
    <row r="1447" spans="1:37" ht="25.2" customHeight="1">
      <c r="A1447" s="1030"/>
      <c r="B1447" s="1025"/>
      <c r="C1447" s="1025"/>
      <c r="D1447" s="1025"/>
      <c r="E1447" s="1025"/>
      <c r="F1447" s="1025"/>
      <c r="G1447" s="1025"/>
      <c r="H1447" s="1031"/>
      <c r="I1447" s="972" t="s">
        <v>3922</v>
      </c>
      <c r="J1447" s="973"/>
      <c r="K1447" s="973"/>
      <c r="L1447" s="978"/>
      <c r="M1447" s="979"/>
      <c r="N1447" s="979"/>
      <c r="O1447" s="979"/>
      <c r="P1447" s="980"/>
      <c r="Q1447" s="972" t="s">
        <v>3923</v>
      </c>
      <c r="R1447" s="973"/>
      <c r="S1447" s="974"/>
      <c r="T1447" s="975"/>
      <c r="U1447" s="976"/>
      <c r="V1447" s="976"/>
      <c r="W1447" s="976"/>
      <c r="X1447" s="976"/>
      <c r="Y1447" s="976"/>
      <c r="Z1447" s="976"/>
      <c r="AA1447" s="977"/>
    </row>
    <row r="1448" spans="1:37" ht="25.2" customHeight="1">
      <c r="A1448" s="1023"/>
      <c r="B1448" s="1024"/>
      <c r="C1448" s="1024"/>
      <c r="D1448" s="1024"/>
      <c r="E1448" s="1024"/>
      <c r="F1448" s="1024"/>
      <c r="G1448" s="1024"/>
      <c r="H1448" s="1026"/>
      <c r="I1448" s="972" t="s">
        <v>3924</v>
      </c>
      <c r="J1448" s="973"/>
      <c r="K1448" s="973"/>
      <c r="L1448" s="981"/>
      <c r="M1448" s="981"/>
      <c r="N1448" s="981"/>
      <c r="O1448" s="981"/>
      <c r="P1448" s="981"/>
      <c r="Q1448" s="981"/>
      <c r="R1448" s="981"/>
      <c r="S1448" s="981"/>
      <c r="T1448" s="981"/>
      <c r="U1448" s="981"/>
      <c r="V1448" s="981"/>
      <c r="W1448" s="981"/>
      <c r="X1448" s="981"/>
      <c r="Y1448" s="981"/>
      <c r="Z1448" s="981"/>
      <c r="AA1448" s="981"/>
    </row>
    <row r="1449" spans="1:37" ht="30" customHeight="1">
      <c r="A1449" s="982" t="s">
        <v>3925</v>
      </c>
      <c r="B1449" s="983"/>
      <c r="C1449" s="983"/>
      <c r="D1449" s="983"/>
      <c r="E1449" s="983"/>
      <c r="F1449" s="983"/>
      <c r="G1449" s="983"/>
      <c r="H1449" s="984"/>
      <c r="I1449" s="444"/>
      <c r="J1449" s="445"/>
      <c r="K1449" s="446" t="s">
        <v>388</v>
      </c>
      <c r="L1449" s="447"/>
      <c r="M1449" s="448" t="s">
        <v>112</v>
      </c>
      <c r="N1449" s="449"/>
      <c r="O1449" s="450"/>
      <c r="U1449" s="451"/>
      <c r="V1449" s="451"/>
      <c r="W1449" s="451"/>
      <c r="X1449" s="451"/>
      <c r="Y1449" s="451"/>
      <c r="Z1449" s="451"/>
      <c r="AA1449" s="452"/>
      <c r="AK1449" s="240"/>
    </row>
    <row r="1450" spans="1:37" ht="15" customHeight="1">
      <c r="A1450" s="985"/>
      <c r="B1450" s="986"/>
      <c r="C1450" s="986"/>
      <c r="D1450" s="986"/>
      <c r="E1450" s="986"/>
      <c r="F1450" s="986"/>
      <c r="G1450" s="986"/>
      <c r="H1450" s="987"/>
      <c r="I1450" s="453" t="s">
        <v>3926</v>
      </c>
      <c r="J1450" s="454"/>
      <c r="K1450" s="454"/>
      <c r="L1450" s="454"/>
      <c r="M1450" s="454"/>
      <c r="N1450" s="454"/>
      <c r="O1450" s="454"/>
      <c r="P1450" s="454"/>
      <c r="Q1450" s="454"/>
      <c r="R1450" s="449"/>
      <c r="S1450" s="455"/>
      <c r="T1450" s="456"/>
      <c r="U1450" s="457"/>
      <c r="V1450" s="458"/>
      <c r="W1450" s="459" t="s">
        <v>388</v>
      </c>
      <c r="X1450" s="460"/>
      <c r="Y1450" s="461" t="s">
        <v>112</v>
      </c>
      <c r="Z1450" s="461"/>
      <c r="AA1450" s="462"/>
    </row>
    <row r="1451" spans="1:37" ht="15" customHeight="1">
      <c r="A1451" s="988"/>
      <c r="B1451" s="989"/>
      <c r="C1451" s="989"/>
      <c r="D1451" s="989"/>
      <c r="E1451" s="989"/>
      <c r="F1451" s="989"/>
      <c r="G1451" s="989"/>
      <c r="H1451" s="990"/>
      <c r="I1451" s="463" t="s">
        <v>3927</v>
      </c>
      <c r="J1451" s="464"/>
      <c r="K1451" s="464"/>
      <c r="L1451" s="464"/>
      <c r="M1451" s="464"/>
      <c r="N1451" s="464"/>
      <c r="O1451" s="464"/>
      <c r="P1451" s="464"/>
      <c r="Q1451" s="464"/>
      <c r="R1451" s="465"/>
      <c r="S1451" s="466"/>
      <c r="T1451" s="467"/>
      <c r="U1451" s="468"/>
      <c r="V1451" s="469"/>
      <c r="W1451" s="464" t="s">
        <v>388</v>
      </c>
      <c r="X1451" s="470"/>
      <c r="Y1451" s="466" t="s">
        <v>112</v>
      </c>
      <c r="Z1451" s="466"/>
      <c r="AA1451" s="471"/>
    </row>
    <row r="1452" spans="1:37" ht="18" customHeight="1">
      <c r="A1452" s="991" t="s">
        <v>3928</v>
      </c>
      <c r="B1452" s="992"/>
      <c r="C1452" s="992"/>
      <c r="D1452" s="992"/>
      <c r="E1452" s="992"/>
      <c r="F1452" s="992"/>
      <c r="G1452" s="992"/>
      <c r="H1452" s="993"/>
      <c r="I1452" s="472" t="s">
        <v>3783</v>
      </c>
      <c r="J1452" s="473" t="s">
        <v>3929</v>
      </c>
      <c r="K1452" s="474"/>
      <c r="L1452" s="474"/>
      <c r="M1452" s="474"/>
      <c r="N1452" s="472" t="s">
        <v>3783</v>
      </c>
      <c r="O1452" s="473" t="s">
        <v>3930</v>
      </c>
      <c r="P1452" s="474"/>
      <c r="Q1452" s="474"/>
      <c r="S1452" s="461" t="s">
        <v>3935</v>
      </c>
      <c r="T1452" s="472" t="s">
        <v>3783</v>
      </c>
      <c r="U1452" s="461" t="s">
        <v>3936</v>
      </c>
      <c r="W1452" s="473"/>
      <c r="X1452" s="474"/>
      <c r="Y1452" s="474"/>
      <c r="Z1452" s="474"/>
      <c r="AA1452" s="475"/>
      <c r="AG1452" s="243"/>
    </row>
    <row r="1453" spans="1:37" ht="15" customHeight="1">
      <c r="A1453" s="994" t="s">
        <v>3931</v>
      </c>
      <c r="B1453" s="995"/>
      <c r="C1453" s="995"/>
      <c r="D1453" s="995"/>
      <c r="E1453" s="995"/>
      <c r="F1453" s="995"/>
      <c r="G1453" s="995"/>
      <c r="H1453" s="996"/>
      <c r="I1453" s="1000" t="s">
        <v>3932</v>
      </c>
      <c r="J1453" s="1001"/>
      <c r="K1453" s="1004"/>
      <c r="L1453" s="1005"/>
      <c r="M1453" s="1005"/>
      <c r="N1453" s="1005"/>
      <c r="O1453" s="1005"/>
      <c r="P1453" s="1005"/>
      <c r="Q1453" s="1006"/>
      <c r="R1453" s="1006"/>
      <c r="S1453" s="1006"/>
      <c r="T1453" s="1007"/>
      <c r="U1453" s="1008" t="s">
        <v>3933</v>
      </c>
      <c r="V1453" s="1008"/>
      <c r="W1453" s="1008"/>
      <c r="X1453" s="1008"/>
      <c r="Y1453" s="1008"/>
      <c r="Z1453" s="1008"/>
      <c r="AA1453" s="1009"/>
    </row>
    <row r="1454" spans="1:37" ht="15" customHeight="1">
      <c r="A1454" s="997"/>
      <c r="B1454" s="998"/>
      <c r="C1454" s="998"/>
      <c r="D1454" s="998"/>
      <c r="E1454" s="998"/>
      <c r="F1454" s="998"/>
      <c r="G1454" s="998"/>
      <c r="H1454" s="999"/>
      <c r="I1454" s="1002"/>
      <c r="J1454" s="1003"/>
      <c r="K1454" s="1004"/>
      <c r="L1454" s="1005"/>
      <c r="M1454" s="1005"/>
      <c r="N1454" s="1005"/>
      <c r="O1454" s="1005"/>
      <c r="P1454" s="1005"/>
      <c r="Q1454" s="1006"/>
      <c r="R1454" s="1006"/>
      <c r="S1454" s="1006"/>
      <c r="T1454" s="1007"/>
      <c r="U1454" s="1010"/>
      <c r="V1454" s="1010"/>
      <c r="W1454" s="1010"/>
      <c r="X1454" s="1010"/>
      <c r="Y1454" s="1010"/>
      <c r="Z1454" s="1010"/>
      <c r="AA1454" s="1011"/>
      <c r="AB1454" s="241"/>
      <c r="AC1454" s="241"/>
      <c r="AD1454" s="241"/>
      <c r="AE1454" s="241"/>
      <c r="AF1454" s="241"/>
      <c r="AG1454" s="241"/>
    </row>
    <row r="1455" spans="1:37" ht="15" customHeight="1">
      <c r="A1455" s="994" t="s">
        <v>3934</v>
      </c>
      <c r="B1455" s="995"/>
      <c r="C1455" s="995"/>
      <c r="D1455" s="995"/>
      <c r="E1455" s="995"/>
      <c r="F1455" s="995"/>
      <c r="G1455" s="995"/>
      <c r="H1455" s="996"/>
      <c r="I1455" s="968"/>
      <c r="J1455" s="969"/>
      <c r="K1455" s="1012"/>
      <c r="L1455" s="1012" t="s">
        <v>12</v>
      </c>
      <c r="M1455" s="1012"/>
      <c r="N1455" s="1012" t="s">
        <v>11</v>
      </c>
      <c r="O1455" s="1012"/>
      <c r="P1455" s="1012" t="s">
        <v>227</v>
      </c>
      <c r="R1455" s="476"/>
      <c r="S1455" s="476"/>
      <c r="T1455" s="476"/>
      <c r="U1455" s="476"/>
      <c r="V1455" s="476"/>
      <c r="W1455" s="476"/>
      <c r="X1455" s="476"/>
      <c r="Y1455" s="476"/>
      <c r="Z1455" s="476"/>
      <c r="AA1455" s="477"/>
      <c r="AB1455" s="241"/>
      <c r="AC1455" s="241"/>
      <c r="AD1455" s="241"/>
      <c r="AE1455" s="241"/>
      <c r="AF1455" s="241"/>
      <c r="AG1455" s="241"/>
    </row>
    <row r="1456" spans="1:37" ht="15" customHeight="1">
      <c r="A1456" s="997"/>
      <c r="B1456" s="998"/>
      <c r="C1456" s="998"/>
      <c r="D1456" s="998"/>
      <c r="E1456" s="998"/>
      <c r="F1456" s="998"/>
      <c r="G1456" s="998"/>
      <c r="H1456" s="999"/>
      <c r="I1456" s="970"/>
      <c r="J1456" s="971"/>
      <c r="K1456" s="1013"/>
      <c r="L1456" s="1013"/>
      <c r="M1456" s="1013"/>
      <c r="N1456" s="1013"/>
      <c r="O1456" s="1013"/>
      <c r="P1456" s="1013"/>
      <c r="Q1456" s="481"/>
      <c r="R1456" s="479"/>
      <c r="S1456" s="479"/>
      <c r="T1456" s="479"/>
      <c r="U1456" s="479"/>
      <c r="V1456" s="479"/>
      <c r="W1456" s="479"/>
      <c r="X1456" s="479"/>
      <c r="Y1456" s="479"/>
      <c r="Z1456" s="479"/>
      <c r="AA1456" s="480"/>
      <c r="AB1456" s="241"/>
      <c r="AC1456" s="241"/>
      <c r="AD1456" s="241"/>
      <c r="AE1456" s="241"/>
      <c r="AF1456" s="241"/>
      <c r="AG1456" s="241"/>
    </row>
    <row r="1457" spans="1:37" ht="20.100000000000001" customHeight="1">
      <c r="A1457" s="482"/>
      <c r="B1457" s="482"/>
      <c r="C1457" s="482"/>
      <c r="D1457" s="482"/>
      <c r="E1457" s="482"/>
      <c r="F1457" s="482"/>
      <c r="G1457" s="482"/>
      <c r="H1457" s="482"/>
      <c r="I1457" s="482"/>
      <c r="J1457" s="482"/>
      <c r="K1457" s="482"/>
      <c r="L1457" s="482"/>
      <c r="M1457" s="482"/>
      <c r="N1457" s="482"/>
      <c r="O1457" s="482"/>
      <c r="P1457" s="482"/>
      <c r="Q1457" s="482"/>
      <c r="R1457" s="482"/>
      <c r="S1457" s="482"/>
      <c r="T1457" s="482"/>
      <c r="U1457" s="482"/>
      <c r="V1457" s="482"/>
      <c r="W1457" s="482"/>
      <c r="X1457" s="482"/>
      <c r="Y1457" s="482"/>
      <c r="Z1457" s="482"/>
      <c r="AA1457" s="482"/>
      <c r="AB1457" s="241"/>
      <c r="AC1457" s="241"/>
      <c r="AD1457" s="241"/>
      <c r="AE1457" s="241"/>
      <c r="AF1457" s="241"/>
      <c r="AG1457" s="241"/>
    </row>
    <row r="1458" spans="1:37" ht="18" customHeight="1">
      <c r="B1458" s="437" t="s">
        <v>3937</v>
      </c>
      <c r="C1458" s="243" t="s">
        <v>16092</v>
      </c>
      <c r="E1458" s="243"/>
      <c r="F1458" s="243"/>
      <c r="G1458" s="243"/>
      <c r="H1458" s="243"/>
      <c r="I1458" s="483"/>
      <c r="J1458" s="483"/>
      <c r="K1458" s="483"/>
      <c r="L1458" s="483"/>
      <c r="M1458" s="483"/>
      <c r="N1458" s="483"/>
      <c r="O1458" s="483"/>
      <c r="P1458" s="483"/>
      <c r="Q1458" s="483"/>
      <c r="R1458" s="484"/>
      <c r="S1458" s="483"/>
      <c r="T1458" s="483"/>
      <c r="U1458" s="483"/>
      <c r="V1458" s="483"/>
      <c r="W1458" s="243"/>
      <c r="X1458" s="243"/>
      <c r="Y1458" s="243"/>
      <c r="Z1458" s="243"/>
      <c r="AA1458" s="243"/>
      <c r="AB1458" s="243"/>
      <c r="AE1458" s="244"/>
    </row>
    <row r="1459" spans="1:37" ht="30" customHeight="1">
      <c r="B1459" s="485" t="s">
        <v>3938</v>
      </c>
      <c r="C1459" s="1032" t="s">
        <v>16093</v>
      </c>
      <c r="D1459" s="1032"/>
      <c r="E1459" s="1032"/>
      <c r="F1459" s="1032"/>
      <c r="G1459" s="1032"/>
      <c r="H1459" s="1032"/>
      <c r="I1459" s="1032"/>
      <c r="J1459" s="1032"/>
      <c r="K1459" s="1032"/>
      <c r="L1459" s="1032"/>
      <c r="M1459" s="1032"/>
      <c r="N1459" s="1032"/>
      <c r="O1459" s="1032"/>
      <c r="P1459" s="1032"/>
      <c r="Q1459" s="1032"/>
      <c r="R1459" s="1032"/>
      <c r="S1459" s="1032"/>
      <c r="T1459" s="1032"/>
      <c r="U1459" s="1032"/>
      <c r="V1459" s="1032"/>
      <c r="W1459" s="1032"/>
      <c r="X1459" s="1032"/>
      <c r="Y1459" s="1032"/>
      <c r="Z1459" s="1032"/>
      <c r="AA1459" s="1032"/>
      <c r="AE1459" s="244"/>
    </row>
    <row r="1460" spans="1:37" ht="7.95" customHeight="1">
      <c r="D1460" s="486"/>
      <c r="E1460" s="486"/>
      <c r="F1460" s="486"/>
      <c r="G1460" s="486"/>
      <c r="H1460" s="486"/>
      <c r="I1460" s="486"/>
      <c r="J1460" s="486"/>
      <c r="K1460" s="486"/>
      <c r="L1460" s="486"/>
      <c r="M1460" s="486"/>
      <c r="N1460" s="486"/>
      <c r="O1460" s="486"/>
      <c r="P1460" s="486"/>
      <c r="Q1460" s="486"/>
      <c r="R1460" s="486"/>
      <c r="S1460" s="486"/>
      <c r="T1460" s="486"/>
      <c r="U1460" s="486"/>
      <c r="V1460" s="486"/>
      <c r="W1460" s="486"/>
      <c r="X1460" s="486"/>
      <c r="Y1460" s="486"/>
      <c r="Z1460" s="486"/>
      <c r="AA1460" s="486"/>
    </row>
    <row r="1461" spans="1:37" ht="25.35" customHeight="1">
      <c r="A1461" s="441" t="s">
        <v>3939</v>
      </c>
      <c r="H1461" s="442"/>
      <c r="I1461" s="442"/>
      <c r="V1461" s="442"/>
      <c r="W1461" s="442"/>
      <c r="X1461" s="442"/>
      <c r="Y1461" s="442"/>
      <c r="Z1461" s="442"/>
      <c r="AA1461" s="442"/>
    </row>
    <row r="1462" spans="1:37" ht="12.45" customHeight="1">
      <c r="A1462" s="1014" t="s">
        <v>3917</v>
      </c>
      <c r="B1462" s="1015"/>
      <c r="C1462" s="1015"/>
      <c r="D1462" s="1015"/>
      <c r="E1462" s="1015"/>
      <c r="F1462" s="1015"/>
      <c r="G1462" s="1015"/>
      <c r="H1462" s="1016"/>
      <c r="I1462" s="1017"/>
      <c r="J1462" s="1018"/>
      <c r="K1462" s="1018"/>
      <c r="L1462" s="1018"/>
      <c r="M1462" s="1018"/>
      <c r="N1462" s="1018"/>
      <c r="O1462" s="1018"/>
      <c r="P1462" s="1018"/>
      <c r="Q1462" s="1018"/>
      <c r="R1462" s="1018"/>
      <c r="S1462" s="1018"/>
      <c r="T1462" s="1018"/>
      <c r="U1462" s="1018"/>
      <c r="V1462" s="1018"/>
      <c r="W1462" s="1018"/>
      <c r="X1462" s="1018"/>
      <c r="Y1462" s="1018"/>
      <c r="Z1462" s="1018"/>
      <c r="AA1462" s="1019"/>
    </row>
    <row r="1463" spans="1:37" ht="22.5" customHeight="1">
      <c r="A1463" s="1020" t="s">
        <v>8</v>
      </c>
      <c r="B1463" s="1021"/>
      <c r="C1463" s="1021"/>
      <c r="D1463" s="1021"/>
      <c r="E1463" s="1021"/>
      <c r="F1463" s="1021"/>
      <c r="G1463" s="1021"/>
      <c r="H1463" s="1022"/>
      <c r="I1463" s="1023"/>
      <c r="J1463" s="1024"/>
      <c r="K1463" s="1024"/>
      <c r="L1463" s="1025"/>
      <c r="M1463" s="1025"/>
      <c r="N1463" s="1024"/>
      <c r="O1463" s="1025"/>
      <c r="P1463" s="1025"/>
      <c r="Q1463" s="1024"/>
      <c r="R1463" s="1024"/>
      <c r="S1463" s="1024"/>
      <c r="T1463" s="1024"/>
      <c r="U1463" s="1024"/>
      <c r="V1463" s="1024"/>
      <c r="W1463" s="1024"/>
      <c r="X1463" s="1024"/>
      <c r="Y1463" s="1024"/>
      <c r="Z1463" s="1024"/>
      <c r="AA1463" s="1026"/>
      <c r="AC1463" s="236">
        <v>87</v>
      </c>
    </row>
    <row r="1464" spans="1:37" ht="25.2" customHeight="1">
      <c r="A1464" s="1027" t="s">
        <v>23</v>
      </c>
      <c r="B1464" s="1028"/>
      <c r="C1464" s="1028"/>
      <c r="D1464" s="1028"/>
      <c r="E1464" s="1028"/>
      <c r="F1464" s="1028"/>
      <c r="G1464" s="1028"/>
      <c r="H1464" s="1029"/>
      <c r="I1464" s="972" t="s">
        <v>3918</v>
      </c>
      <c r="J1464" s="973"/>
      <c r="K1464" s="973"/>
      <c r="L1464" s="975"/>
      <c r="M1464" s="977"/>
      <c r="N1464" s="239" t="s">
        <v>3919</v>
      </c>
      <c r="O1464" s="975"/>
      <c r="P1464" s="977"/>
      <c r="Q1464" s="973"/>
      <c r="R1464" s="973"/>
      <c r="S1464" s="973"/>
      <c r="T1464" s="973"/>
      <c r="U1464" s="973"/>
      <c r="V1464" s="973"/>
      <c r="W1464" s="973"/>
      <c r="X1464" s="973"/>
      <c r="Y1464" s="973"/>
      <c r="Z1464" s="973"/>
      <c r="AA1464" s="974"/>
    </row>
    <row r="1465" spans="1:37" ht="25.2" customHeight="1">
      <c r="A1465" s="1030"/>
      <c r="B1465" s="1025"/>
      <c r="C1465" s="1025"/>
      <c r="D1465" s="1025"/>
      <c r="E1465" s="1025"/>
      <c r="F1465" s="1025"/>
      <c r="G1465" s="1025"/>
      <c r="H1465" s="1031"/>
      <c r="I1465" s="972" t="s">
        <v>3920</v>
      </c>
      <c r="J1465" s="973"/>
      <c r="K1465" s="973"/>
      <c r="L1465" s="975"/>
      <c r="M1465" s="976"/>
      <c r="N1465" s="976"/>
      <c r="O1465" s="976"/>
      <c r="P1465" s="977"/>
      <c r="Q1465" s="972" t="s">
        <v>3921</v>
      </c>
      <c r="R1465" s="973"/>
      <c r="S1465" s="974"/>
      <c r="T1465" s="975"/>
      <c r="U1465" s="976"/>
      <c r="V1465" s="976"/>
      <c r="W1465" s="976"/>
      <c r="X1465" s="976"/>
      <c r="Y1465" s="976"/>
      <c r="Z1465" s="976"/>
      <c r="AA1465" s="977"/>
    </row>
    <row r="1466" spans="1:37" ht="25.2" customHeight="1">
      <c r="A1466" s="1030"/>
      <c r="B1466" s="1025"/>
      <c r="C1466" s="1025"/>
      <c r="D1466" s="1025"/>
      <c r="E1466" s="1025"/>
      <c r="F1466" s="1025"/>
      <c r="G1466" s="1025"/>
      <c r="H1466" s="1031"/>
      <c r="I1466" s="972" t="s">
        <v>3922</v>
      </c>
      <c r="J1466" s="973"/>
      <c r="K1466" s="973"/>
      <c r="L1466" s="978"/>
      <c r="M1466" s="979"/>
      <c r="N1466" s="979"/>
      <c r="O1466" s="979"/>
      <c r="P1466" s="980"/>
      <c r="Q1466" s="972" t="s">
        <v>3923</v>
      </c>
      <c r="R1466" s="973"/>
      <c r="S1466" s="974"/>
      <c r="T1466" s="975"/>
      <c r="U1466" s="976"/>
      <c r="V1466" s="976"/>
      <c r="W1466" s="976"/>
      <c r="X1466" s="976"/>
      <c r="Y1466" s="976"/>
      <c r="Z1466" s="976"/>
      <c r="AA1466" s="977"/>
    </row>
    <row r="1467" spans="1:37" ht="25.2" customHeight="1">
      <c r="A1467" s="1023"/>
      <c r="B1467" s="1024"/>
      <c r="C1467" s="1024"/>
      <c r="D1467" s="1024"/>
      <c r="E1467" s="1024"/>
      <c r="F1467" s="1024"/>
      <c r="G1467" s="1024"/>
      <c r="H1467" s="1026"/>
      <c r="I1467" s="972" t="s">
        <v>3924</v>
      </c>
      <c r="J1467" s="973"/>
      <c r="K1467" s="973"/>
      <c r="L1467" s="981"/>
      <c r="M1467" s="981"/>
      <c r="N1467" s="981"/>
      <c r="O1467" s="981"/>
      <c r="P1467" s="981"/>
      <c r="Q1467" s="981"/>
      <c r="R1467" s="981"/>
      <c r="S1467" s="981"/>
      <c r="T1467" s="981"/>
      <c r="U1467" s="981"/>
      <c r="V1467" s="981"/>
      <c r="W1467" s="981"/>
      <c r="X1467" s="981"/>
      <c r="Y1467" s="981"/>
      <c r="Z1467" s="981"/>
      <c r="AA1467" s="981"/>
    </row>
    <row r="1468" spans="1:37" ht="30" customHeight="1">
      <c r="A1468" s="982" t="s">
        <v>3925</v>
      </c>
      <c r="B1468" s="983"/>
      <c r="C1468" s="983"/>
      <c r="D1468" s="983"/>
      <c r="E1468" s="983"/>
      <c r="F1468" s="983"/>
      <c r="G1468" s="983"/>
      <c r="H1468" s="984"/>
      <c r="I1468" s="444"/>
      <c r="J1468" s="445"/>
      <c r="K1468" s="446" t="s">
        <v>388</v>
      </c>
      <c r="L1468" s="447"/>
      <c r="M1468" s="448" t="s">
        <v>112</v>
      </c>
      <c r="N1468" s="449"/>
      <c r="O1468" s="450"/>
      <c r="U1468" s="451"/>
      <c r="V1468" s="451"/>
      <c r="W1468" s="451"/>
      <c r="X1468" s="451"/>
      <c r="Y1468" s="451"/>
      <c r="Z1468" s="451"/>
      <c r="AA1468" s="452"/>
      <c r="AK1468" s="240"/>
    </row>
    <row r="1469" spans="1:37" ht="15" customHeight="1">
      <c r="A1469" s="985"/>
      <c r="B1469" s="986"/>
      <c r="C1469" s="986"/>
      <c r="D1469" s="986"/>
      <c r="E1469" s="986"/>
      <c r="F1469" s="986"/>
      <c r="G1469" s="986"/>
      <c r="H1469" s="987"/>
      <c r="I1469" s="453" t="s">
        <v>3926</v>
      </c>
      <c r="J1469" s="454"/>
      <c r="K1469" s="454"/>
      <c r="L1469" s="454"/>
      <c r="M1469" s="454"/>
      <c r="N1469" s="454"/>
      <c r="O1469" s="454"/>
      <c r="P1469" s="454"/>
      <c r="Q1469" s="454"/>
      <c r="R1469" s="449"/>
      <c r="S1469" s="455"/>
      <c r="T1469" s="456"/>
      <c r="U1469" s="457"/>
      <c r="V1469" s="458"/>
      <c r="W1469" s="459" t="s">
        <v>388</v>
      </c>
      <c r="X1469" s="460"/>
      <c r="Y1469" s="461" t="s">
        <v>112</v>
      </c>
      <c r="Z1469" s="461"/>
      <c r="AA1469" s="462"/>
    </row>
    <row r="1470" spans="1:37" ht="15" customHeight="1">
      <c r="A1470" s="988"/>
      <c r="B1470" s="989"/>
      <c r="C1470" s="989"/>
      <c r="D1470" s="989"/>
      <c r="E1470" s="989"/>
      <c r="F1470" s="989"/>
      <c r="G1470" s="989"/>
      <c r="H1470" s="990"/>
      <c r="I1470" s="463" t="s">
        <v>3927</v>
      </c>
      <c r="J1470" s="464"/>
      <c r="K1470" s="464"/>
      <c r="L1470" s="464"/>
      <c r="M1470" s="464"/>
      <c r="N1470" s="464"/>
      <c r="O1470" s="464"/>
      <c r="P1470" s="464"/>
      <c r="Q1470" s="464"/>
      <c r="R1470" s="465"/>
      <c r="S1470" s="466"/>
      <c r="T1470" s="467"/>
      <c r="U1470" s="468"/>
      <c r="V1470" s="469"/>
      <c r="W1470" s="464" t="s">
        <v>388</v>
      </c>
      <c r="X1470" s="470"/>
      <c r="Y1470" s="466" t="s">
        <v>112</v>
      </c>
      <c r="Z1470" s="466"/>
      <c r="AA1470" s="471"/>
    </row>
    <row r="1471" spans="1:37" ht="18" customHeight="1">
      <c r="A1471" s="991" t="s">
        <v>3928</v>
      </c>
      <c r="B1471" s="992"/>
      <c r="C1471" s="992"/>
      <c r="D1471" s="992"/>
      <c r="E1471" s="992"/>
      <c r="F1471" s="992"/>
      <c r="G1471" s="992"/>
      <c r="H1471" s="993"/>
      <c r="I1471" s="472" t="s">
        <v>3783</v>
      </c>
      <c r="J1471" s="473" t="s">
        <v>3929</v>
      </c>
      <c r="K1471" s="474"/>
      <c r="L1471" s="474"/>
      <c r="M1471" s="474"/>
      <c r="N1471" s="472" t="s">
        <v>3783</v>
      </c>
      <c r="O1471" s="473" t="s">
        <v>3930</v>
      </c>
      <c r="P1471" s="474"/>
      <c r="Q1471" s="474"/>
      <c r="S1471" s="461" t="s">
        <v>3935</v>
      </c>
      <c r="T1471" s="472" t="s">
        <v>3783</v>
      </c>
      <c r="U1471" s="461" t="s">
        <v>3936</v>
      </c>
      <c r="W1471" s="473"/>
      <c r="X1471" s="474"/>
      <c r="Y1471" s="474"/>
      <c r="Z1471" s="474"/>
      <c r="AA1471" s="475"/>
      <c r="AG1471" s="243"/>
    </row>
    <row r="1472" spans="1:37" ht="15" customHeight="1">
      <c r="A1472" s="994" t="s">
        <v>3931</v>
      </c>
      <c r="B1472" s="995"/>
      <c r="C1472" s="995"/>
      <c r="D1472" s="995"/>
      <c r="E1472" s="995"/>
      <c r="F1472" s="995"/>
      <c r="G1472" s="995"/>
      <c r="H1472" s="996"/>
      <c r="I1472" s="1000" t="s">
        <v>3932</v>
      </c>
      <c r="J1472" s="1001"/>
      <c r="K1472" s="1004"/>
      <c r="L1472" s="1005"/>
      <c r="M1472" s="1005"/>
      <c r="N1472" s="1005"/>
      <c r="O1472" s="1005"/>
      <c r="P1472" s="1005"/>
      <c r="Q1472" s="1006"/>
      <c r="R1472" s="1006"/>
      <c r="S1472" s="1006"/>
      <c r="T1472" s="1007"/>
      <c r="U1472" s="1008" t="s">
        <v>3933</v>
      </c>
      <c r="V1472" s="1008"/>
      <c r="W1472" s="1008"/>
      <c r="X1472" s="1008"/>
      <c r="Y1472" s="1008"/>
      <c r="Z1472" s="1008"/>
      <c r="AA1472" s="1009"/>
    </row>
    <row r="1473" spans="1:37" ht="15" customHeight="1">
      <c r="A1473" s="997"/>
      <c r="B1473" s="998"/>
      <c r="C1473" s="998"/>
      <c r="D1473" s="998"/>
      <c r="E1473" s="998"/>
      <c r="F1473" s="998"/>
      <c r="G1473" s="998"/>
      <c r="H1473" s="999"/>
      <c r="I1473" s="1002"/>
      <c r="J1473" s="1003"/>
      <c r="K1473" s="1004"/>
      <c r="L1473" s="1005"/>
      <c r="M1473" s="1005"/>
      <c r="N1473" s="1005"/>
      <c r="O1473" s="1005"/>
      <c r="P1473" s="1005"/>
      <c r="Q1473" s="1006"/>
      <c r="R1473" s="1006"/>
      <c r="S1473" s="1006"/>
      <c r="T1473" s="1007"/>
      <c r="U1473" s="1010"/>
      <c r="V1473" s="1010"/>
      <c r="W1473" s="1010"/>
      <c r="X1473" s="1010"/>
      <c r="Y1473" s="1010"/>
      <c r="Z1473" s="1010"/>
      <c r="AA1473" s="1011"/>
      <c r="AB1473" s="241"/>
      <c r="AC1473" s="241"/>
      <c r="AD1473" s="241"/>
      <c r="AE1473" s="241"/>
      <c r="AF1473" s="241"/>
      <c r="AG1473" s="241"/>
    </row>
    <row r="1474" spans="1:37" ht="15" customHeight="1">
      <c r="A1474" s="994" t="s">
        <v>3934</v>
      </c>
      <c r="B1474" s="995"/>
      <c r="C1474" s="995"/>
      <c r="D1474" s="995"/>
      <c r="E1474" s="995"/>
      <c r="F1474" s="995"/>
      <c r="G1474" s="995"/>
      <c r="H1474" s="996"/>
      <c r="I1474" s="968"/>
      <c r="J1474" s="969"/>
      <c r="K1474" s="1012"/>
      <c r="L1474" s="1012" t="s">
        <v>12</v>
      </c>
      <c r="M1474" s="1012"/>
      <c r="N1474" s="1012" t="s">
        <v>11</v>
      </c>
      <c r="O1474" s="1012"/>
      <c r="P1474" s="1012" t="s">
        <v>227</v>
      </c>
      <c r="R1474" s="476"/>
      <c r="S1474" s="476"/>
      <c r="T1474" s="476"/>
      <c r="U1474" s="476"/>
      <c r="V1474" s="476"/>
      <c r="W1474" s="476"/>
      <c r="X1474" s="476"/>
      <c r="Y1474" s="476"/>
      <c r="Z1474" s="476"/>
      <c r="AA1474" s="477"/>
      <c r="AB1474" s="241"/>
      <c r="AC1474" s="241"/>
      <c r="AD1474" s="241"/>
      <c r="AE1474" s="241"/>
      <c r="AF1474" s="241"/>
      <c r="AG1474" s="241"/>
    </row>
    <row r="1475" spans="1:37" ht="15" customHeight="1">
      <c r="A1475" s="997"/>
      <c r="B1475" s="998"/>
      <c r="C1475" s="998"/>
      <c r="D1475" s="998"/>
      <c r="E1475" s="998"/>
      <c r="F1475" s="998"/>
      <c r="G1475" s="998"/>
      <c r="H1475" s="999"/>
      <c r="I1475" s="970"/>
      <c r="J1475" s="971"/>
      <c r="K1475" s="1013"/>
      <c r="L1475" s="1013"/>
      <c r="M1475" s="1013"/>
      <c r="N1475" s="1013"/>
      <c r="O1475" s="1013"/>
      <c r="P1475" s="1013"/>
      <c r="Q1475" s="481"/>
      <c r="R1475" s="479"/>
      <c r="S1475" s="479"/>
      <c r="T1475" s="479"/>
      <c r="U1475" s="479"/>
      <c r="V1475" s="479"/>
      <c r="W1475" s="479"/>
      <c r="X1475" s="479"/>
      <c r="Y1475" s="479"/>
      <c r="Z1475" s="479"/>
      <c r="AA1475" s="480"/>
      <c r="AB1475" s="241"/>
      <c r="AC1475" s="241"/>
      <c r="AD1475" s="241"/>
      <c r="AE1475" s="241"/>
      <c r="AF1475" s="241"/>
      <c r="AG1475" s="241"/>
    </row>
    <row r="1476" spans="1:37" ht="20.100000000000001" customHeight="1">
      <c r="A1476" s="482"/>
      <c r="B1476" s="482"/>
      <c r="C1476" s="482"/>
      <c r="D1476" s="482"/>
      <c r="E1476" s="482"/>
      <c r="F1476" s="482"/>
      <c r="G1476" s="482"/>
      <c r="H1476" s="482"/>
      <c r="I1476" s="482"/>
      <c r="J1476" s="482"/>
      <c r="K1476" s="482"/>
      <c r="L1476" s="482"/>
      <c r="M1476" s="482"/>
      <c r="N1476" s="482"/>
      <c r="O1476" s="482"/>
      <c r="P1476" s="482"/>
      <c r="Q1476" s="482"/>
      <c r="R1476" s="482"/>
      <c r="S1476" s="482"/>
      <c r="T1476" s="482"/>
      <c r="U1476" s="482"/>
      <c r="V1476" s="482"/>
      <c r="W1476" s="482"/>
      <c r="X1476" s="478"/>
      <c r="Y1476" s="478"/>
      <c r="Z1476" s="478"/>
      <c r="AA1476" s="478"/>
      <c r="AB1476" s="241"/>
      <c r="AC1476" s="241"/>
      <c r="AD1476" s="241"/>
      <c r="AE1476" s="241"/>
      <c r="AF1476" s="241"/>
      <c r="AG1476" s="241"/>
    </row>
    <row r="1477" spans="1:37" ht="12.45" customHeight="1">
      <c r="A1477" s="1014" t="s">
        <v>3917</v>
      </c>
      <c r="B1477" s="1015"/>
      <c r="C1477" s="1015"/>
      <c r="D1477" s="1015"/>
      <c r="E1477" s="1015"/>
      <c r="F1477" s="1015"/>
      <c r="G1477" s="1015"/>
      <c r="H1477" s="1016"/>
      <c r="I1477" s="1017"/>
      <c r="J1477" s="1018"/>
      <c r="K1477" s="1018"/>
      <c r="L1477" s="1018"/>
      <c r="M1477" s="1018"/>
      <c r="N1477" s="1018"/>
      <c r="O1477" s="1018"/>
      <c r="P1477" s="1018"/>
      <c r="Q1477" s="1018"/>
      <c r="R1477" s="1018"/>
      <c r="S1477" s="1018"/>
      <c r="T1477" s="1018"/>
      <c r="U1477" s="1018"/>
      <c r="V1477" s="1018"/>
      <c r="W1477" s="1018"/>
      <c r="X1477" s="1018"/>
      <c r="Y1477" s="1018"/>
      <c r="Z1477" s="1018"/>
      <c r="AA1477" s="1019"/>
    </row>
    <row r="1478" spans="1:37" ht="22.5" customHeight="1">
      <c r="A1478" s="1020" t="s">
        <v>8</v>
      </c>
      <c r="B1478" s="1021"/>
      <c r="C1478" s="1021"/>
      <c r="D1478" s="1021"/>
      <c r="E1478" s="1021"/>
      <c r="F1478" s="1021"/>
      <c r="G1478" s="1021"/>
      <c r="H1478" s="1022"/>
      <c r="I1478" s="1023"/>
      <c r="J1478" s="1024"/>
      <c r="K1478" s="1024"/>
      <c r="L1478" s="1025"/>
      <c r="M1478" s="1025"/>
      <c r="N1478" s="1024"/>
      <c r="O1478" s="1025"/>
      <c r="P1478" s="1025"/>
      <c r="Q1478" s="1024"/>
      <c r="R1478" s="1024"/>
      <c r="S1478" s="1024"/>
      <c r="T1478" s="1024"/>
      <c r="U1478" s="1024"/>
      <c r="V1478" s="1024"/>
      <c r="W1478" s="1024"/>
      <c r="X1478" s="1024"/>
      <c r="Y1478" s="1024"/>
      <c r="Z1478" s="1024"/>
      <c r="AA1478" s="1026"/>
      <c r="AC1478" s="236">
        <v>88</v>
      </c>
    </row>
    <row r="1479" spans="1:37" ht="25.2" customHeight="1">
      <c r="A1479" s="1027" t="s">
        <v>23</v>
      </c>
      <c r="B1479" s="1028"/>
      <c r="C1479" s="1028"/>
      <c r="D1479" s="1028"/>
      <c r="E1479" s="1028"/>
      <c r="F1479" s="1028"/>
      <c r="G1479" s="1028"/>
      <c r="H1479" s="1029"/>
      <c r="I1479" s="972" t="s">
        <v>3918</v>
      </c>
      <c r="J1479" s="973"/>
      <c r="K1479" s="973"/>
      <c r="L1479" s="975"/>
      <c r="M1479" s="977"/>
      <c r="N1479" s="239" t="s">
        <v>3919</v>
      </c>
      <c r="O1479" s="975"/>
      <c r="P1479" s="977"/>
      <c r="Q1479" s="973"/>
      <c r="R1479" s="973"/>
      <c r="S1479" s="973"/>
      <c r="T1479" s="973"/>
      <c r="U1479" s="973"/>
      <c r="V1479" s="973"/>
      <c r="W1479" s="973"/>
      <c r="X1479" s="973"/>
      <c r="Y1479" s="973"/>
      <c r="Z1479" s="973"/>
      <c r="AA1479" s="974"/>
    </row>
    <row r="1480" spans="1:37" ht="25.2" customHeight="1">
      <c r="A1480" s="1030"/>
      <c r="B1480" s="1025"/>
      <c r="C1480" s="1025"/>
      <c r="D1480" s="1025"/>
      <c r="E1480" s="1025"/>
      <c r="F1480" s="1025"/>
      <c r="G1480" s="1025"/>
      <c r="H1480" s="1031"/>
      <c r="I1480" s="972" t="s">
        <v>3920</v>
      </c>
      <c r="J1480" s="973"/>
      <c r="K1480" s="973"/>
      <c r="L1480" s="975"/>
      <c r="M1480" s="976"/>
      <c r="N1480" s="976"/>
      <c r="O1480" s="976"/>
      <c r="P1480" s="977"/>
      <c r="Q1480" s="972" t="s">
        <v>3921</v>
      </c>
      <c r="R1480" s="973"/>
      <c r="S1480" s="974"/>
      <c r="T1480" s="975"/>
      <c r="U1480" s="976"/>
      <c r="V1480" s="976"/>
      <c r="W1480" s="976"/>
      <c r="X1480" s="976"/>
      <c r="Y1480" s="976"/>
      <c r="Z1480" s="976"/>
      <c r="AA1480" s="977"/>
    </row>
    <row r="1481" spans="1:37" ht="25.2" customHeight="1">
      <c r="A1481" s="1030"/>
      <c r="B1481" s="1025"/>
      <c r="C1481" s="1025"/>
      <c r="D1481" s="1025"/>
      <c r="E1481" s="1025"/>
      <c r="F1481" s="1025"/>
      <c r="G1481" s="1025"/>
      <c r="H1481" s="1031"/>
      <c r="I1481" s="972" t="s">
        <v>3922</v>
      </c>
      <c r="J1481" s="973"/>
      <c r="K1481" s="973"/>
      <c r="L1481" s="978"/>
      <c r="M1481" s="979"/>
      <c r="N1481" s="979"/>
      <c r="O1481" s="979"/>
      <c r="P1481" s="980"/>
      <c r="Q1481" s="972" t="s">
        <v>3923</v>
      </c>
      <c r="R1481" s="973"/>
      <c r="S1481" s="974"/>
      <c r="T1481" s="975"/>
      <c r="U1481" s="976"/>
      <c r="V1481" s="976"/>
      <c r="W1481" s="976"/>
      <c r="X1481" s="976"/>
      <c r="Y1481" s="976"/>
      <c r="Z1481" s="976"/>
      <c r="AA1481" s="977"/>
    </row>
    <row r="1482" spans="1:37" ht="25.2" customHeight="1">
      <c r="A1482" s="1023"/>
      <c r="B1482" s="1024"/>
      <c r="C1482" s="1024"/>
      <c r="D1482" s="1024"/>
      <c r="E1482" s="1024"/>
      <c r="F1482" s="1024"/>
      <c r="G1482" s="1024"/>
      <c r="H1482" s="1026"/>
      <c r="I1482" s="972" t="s">
        <v>3924</v>
      </c>
      <c r="J1482" s="973"/>
      <c r="K1482" s="973"/>
      <c r="L1482" s="981"/>
      <c r="M1482" s="981"/>
      <c r="N1482" s="981"/>
      <c r="O1482" s="981"/>
      <c r="P1482" s="981"/>
      <c r="Q1482" s="981"/>
      <c r="R1482" s="981"/>
      <c r="S1482" s="981"/>
      <c r="T1482" s="981"/>
      <c r="U1482" s="981"/>
      <c r="V1482" s="981"/>
      <c r="W1482" s="981"/>
      <c r="X1482" s="981"/>
      <c r="Y1482" s="981"/>
      <c r="Z1482" s="981"/>
      <c r="AA1482" s="981"/>
    </row>
    <row r="1483" spans="1:37" ht="30" customHeight="1">
      <c r="A1483" s="982" t="s">
        <v>3925</v>
      </c>
      <c r="B1483" s="983"/>
      <c r="C1483" s="983"/>
      <c r="D1483" s="983"/>
      <c r="E1483" s="983"/>
      <c r="F1483" s="983"/>
      <c r="G1483" s="983"/>
      <c r="H1483" s="984"/>
      <c r="I1483" s="444"/>
      <c r="J1483" s="445"/>
      <c r="K1483" s="446" t="s">
        <v>388</v>
      </c>
      <c r="L1483" s="447"/>
      <c r="M1483" s="448" t="s">
        <v>112</v>
      </c>
      <c r="N1483" s="449"/>
      <c r="O1483" s="450"/>
      <c r="U1483" s="451"/>
      <c r="V1483" s="451"/>
      <c r="W1483" s="451"/>
      <c r="X1483" s="451"/>
      <c r="Y1483" s="451"/>
      <c r="Z1483" s="451"/>
      <c r="AA1483" s="452"/>
      <c r="AK1483" s="240"/>
    </row>
    <row r="1484" spans="1:37" ht="15" customHeight="1">
      <c r="A1484" s="985"/>
      <c r="B1484" s="986"/>
      <c r="C1484" s="986"/>
      <c r="D1484" s="986"/>
      <c r="E1484" s="986"/>
      <c r="F1484" s="986"/>
      <c r="G1484" s="986"/>
      <c r="H1484" s="987"/>
      <c r="I1484" s="453" t="s">
        <v>3926</v>
      </c>
      <c r="J1484" s="454"/>
      <c r="K1484" s="454"/>
      <c r="L1484" s="454"/>
      <c r="M1484" s="454"/>
      <c r="N1484" s="454"/>
      <c r="O1484" s="454"/>
      <c r="P1484" s="454"/>
      <c r="Q1484" s="454"/>
      <c r="R1484" s="449"/>
      <c r="S1484" s="455"/>
      <c r="T1484" s="456"/>
      <c r="U1484" s="457"/>
      <c r="V1484" s="458"/>
      <c r="W1484" s="459" t="s">
        <v>388</v>
      </c>
      <c r="X1484" s="460"/>
      <c r="Y1484" s="461" t="s">
        <v>112</v>
      </c>
      <c r="Z1484" s="461"/>
      <c r="AA1484" s="462"/>
    </row>
    <row r="1485" spans="1:37" ht="15" customHeight="1">
      <c r="A1485" s="988"/>
      <c r="B1485" s="989"/>
      <c r="C1485" s="989"/>
      <c r="D1485" s="989"/>
      <c r="E1485" s="989"/>
      <c r="F1485" s="989"/>
      <c r="G1485" s="989"/>
      <c r="H1485" s="990"/>
      <c r="I1485" s="463" t="s">
        <v>3927</v>
      </c>
      <c r="J1485" s="464"/>
      <c r="K1485" s="464"/>
      <c r="L1485" s="464"/>
      <c r="M1485" s="464"/>
      <c r="N1485" s="464"/>
      <c r="O1485" s="464"/>
      <c r="P1485" s="464"/>
      <c r="Q1485" s="464"/>
      <c r="R1485" s="465"/>
      <c r="S1485" s="466"/>
      <c r="T1485" s="467"/>
      <c r="U1485" s="468"/>
      <c r="V1485" s="469"/>
      <c r="W1485" s="464" t="s">
        <v>388</v>
      </c>
      <c r="X1485" s="470"/>
      <c r="Y1485" s="466" t="s">
        <v>112</v>
      </c>
      <c r="Z1485" s="466"/>
      <c r="AA1485" s="471"/>
    </row>
    <row r="1486" spans="1:37" ht="18" customHeight="1">
      <c r="A1486" s="991" t="s">
        <v>3928</v>
      </c>
      <c r="B1486" s="992"/>
      <c r="C1486" s="992"/>
      <c r="D1486" s="992"/>
      <c r="E1486" s="992"/>
      <c r="F1486" s="992"/>
      <c r="G1486" s="992"/>
      <c r="H1486" s="993"/>
      <c r="I1486" s="472" t="s">
        <v>3783</v>
      </c>
      <c r="J1486" s="473" t="s">
        <v>3929</v>
      </c>
      <c r="K1486" s="474"/>
      <c r="L1486" s="474"/>
      <c r="M1486" s="474"/>
      <c r="N1486" s="472" t="s">
        <v>3783</v>
      </c>
      <c r="O1486" s="473" t="s">
        <v>3930</v>
      </c>
      <c r="P1486" s="474"/>
      <c r="Q1486" s="474"/>
      <c r="S1486" s="461" t="s">
        <v>3935</v>
      </c>
      <c r="T1486" s="472" t="s">
        <v>3783</v>
      </c>
      <c r="U1486" s="461" t="s">
        <v>3936</v>
      </c>
      <c r="W1486" s="473"/>
      <c r="X1486" s="474"/>
      <c r="Y1486" s="474"/>
      <c r="Z1486" s="474"/>
      <c r="AA1486" s="475"/>
      <c r="AG1486" s="243"/>
    </row>
    <row r="1487" spans="1:37" ht="15" customHeight="1">
      <c r="A1487" s="994" t="s">
        <v>3931</v>
      </c>
      <c r="B1487" s="995"/>
      <c r="C1487" s="995"/>
      <c r="D1487" s="995"/>
      <c r="E1487" s="995"/>
      <c r="F1487" s="995"/>
      <c r="G1487" s="995"/>
      <c r="H1487" s="996"/>
      <c r="I1487" s="1000" t="s">
        <v>3932</v>
      </c>
      <c r="J1487" s="1001"/>
      <c r="K1487" s="1004"/>
      <c r="L1487" s="1005"/>
      <c r="M1487" s="1005"/>
      <c r="N1487" s="1005"/>
      <c r="O1487" s="1005"/>
      <c r="P1487" s="1005"/>
      <c r="Q1487" s="1006"/>
      <c r="R1487" s="1006"/>
      <c r="S1487" s="1006"/>
      <c r="T1487" s="1007"/>
      <c r="U1487" s="1008" t="s">
        <v>3933</v>
      </c>
      <c r="V1487" s="1008"/>
      <c r="W1487" s="1008"/>
      <c r="X1487" s="1008"/>
      <c r="Y1487" s="1008"/>
      <c r="Z1487" s="1008"/>
      <c r="AA1487" s="1009"/>
    </row>
    <row r="1488" spans="1:37" ht="15" customHeight="1">
      <c r="A1488" s="997"/>
      <c r="B1488" s="998"/>
      <c r="C1488" s="998"/>
      <c r="D1488" s="998"/>
      <c r="E1488" s="998"/>
      <c r="F1488" s="998"/>
      <c r="G1488" s="998"/>
      <c r="H1488" s="999"/>
      <c r="I1488" s="1002"/>
      <c r="J1488" s="1003"/>
      <c r="K1488" s="1004"/>
      <c r="L1488" s="1005"/>
      <c r="M1488" s="1005"/>
      <c r="N1488" s="1005"/>
      <c r="O1488" s="1005"/>
      <c r="P1488" s="1005"/>
      <c r="Q1488" s="1006"/>
      <c r="R1488" s="1006"/>
      <c r="S1488" s="1006"/>
      <c r="T1488" s="1007"/>
      <c r="U1488" s="1010"/>
      <c r="V1488" s="1010"/>
      <c r="W1488" s="1010"/>
      <c r="X1488" s="1010"/>
      <c r="Y1488" s="1010"/>
      <c r="Z1488" s="1010"/>
      <c r="AA1488" s="1011"/>
      <c r="AB1488" s="241"/>
      <c r="AC1488" s="241"/>
      <c r="AD1488" s="241"/>
      <c r="AE1488" s="241"/>
      <c r="AF1488" s="241"/>
      <c r="AG1488" s="241"/>
    </row>
    <row r="1489" spans="1:37" ht="15" customHeight="1">
      <c r="A1489" s="994" t="s">
        <v>3934</v>
      </c>
      <c r="B1489" s="995"/>
      <c r="C1489" s="995"/>
      <c r="D1489" s="995"/>
      <c r="E1489" s="995"/>
      <c r="F1489" s="995"/>
      <c r="G1489" s="995"/>
      <c r="H1489" s="996"/>
      <c r="I1489" s="968"/>
      <c r="J1489" s="969"/>
      <c r="K1489" s="1012"/>
      <c r="L1489" s="1012" t="s">
        <v>12</v>
      </c>
      <c r="M1489" s="1012"/>
      <c r="N1489" s="1012" t="s">
        <v>11</v>
      </c>
      <c r="O1489" s="1012"/>
      <c r="P1489" s="1012" t="s">
        <v>227</v>
      </c>
      <c r="R1489" s="476"/>
      <c r="S1489" s="476"/>
      <c r="T1489" s="476"/>
      <c r="U1489" s="476"/>
      <c r="V1489" s="476"/>
      <c r="W1489" s="476"/>
      <c r="X1489" s="476"/>
      <c r="Y1489" s="476"/>
      <c r="Z1489" s="476"/>
      <c r="AA1489" s="477"/>
      <c r="AB1489" s="241"/>
      <c r="AC1489" s="241"/>
      <c r="AD1489" s="241"/>
      <c r="AE1489" s="241"/>
      <c r="AF1489" s="241"/>
      <c r="AG1489" s="241"/>
    </row>
    <row r="1490" spans="1:37" ht="15" customHeight="1">
      <c r="A1490" s="997"/>
      <c r="B1490" s="998"/>
      <c r="C1490" s="998"/>
      <c r="D1490" s="998"/>
      <c r="E1490" s="998"/>
      <c r="F1490" s="998"/>
      <c r="G1490" s="998"/>
      <c r="H1490" s="999"/>
      <c r="I1490" s="970"/>
      <c r="J1490" s="971"/>
      <c r="K1490" s="1013"/>
      <c r="L1490" s="1013"/>
      <c r="M1490" s="1013"/>
      <c r="N1490" s="1013"/>
      <c r="O1490" s="1013"/>
      <c r="P1490" s="1013"/>
      <c r="Q1490" s="481"/>
      <c r="R1490" s="479"/>
      <c r="S1490" s="479"/>
      <c r="T1490" s="479"/>
      <c r="U1490" s="479"/>
      <c r="V1490" s="479"/>
      <c r="W1490" s="479"/>
      <c r="X1490" s="479"/>
      <c r="Y1490" s="479"/>
      <c r="Z1490" s="479"/>
      <c r="AA1490" s="480"/>
      <c r="AB1490" s="241"/>
      <c r="AC1490" s="241"/>
      <c r="AD1490" s="241"/>
      <c r="AE1490" s="241"/>
      <c r="AF1490" s="241"/>
      <c r="AG1490" s="241"/>
    </row>
    <row r="1491" spans="1:37" ht="20.100000000000001" customHeight="1">
      <c r="A1491" s="482"/>
      <c r="B1491" s="482"/>
      <c r="C1491" s="482"/>
      <c r="D1491" s="482"/>
      <c r="E1491" s="482"/>
      <c r="F1491" s="482"/>
      <c r="G1491" s="482"/>
      <c r="H1491" s="482"/>
      <c r="I1491" s="482"/>
      <c r="J1491" s="482"/>
      <c r="K1491" s="482"/>
      <c r="L1491" s="482"/>
      <c r="M1491" s="482"/>
      <c r="N1491" s="482"/>
      <c r="O1491" s="482"/>
      <c r="P1491" s="482"/>
      <c r="Q1491" s="482"/>
      <c r="R1491" s="482"/>
      <c r="S1491" s="482"/>
      <c r="T1491" s="482"/>
      <c r="U1491" s="482"/>
      <c r="V1491" s="482"/>
      <c r="W1491" s="482"/>
      <c r="X1491" s="482"/>
      <c r="Y1491" s="482"/>
      <c r="Z1491" s="482"/>
      <c r="AA1491" s="482"/>
      <c r="AB1491" s="241"/>
      <c r="AC1491" s="241"/>
      <c r="AD1491" s="241"/>
      <c r="AE1491" s="241"/>
      <c r="AF1491" s="241"/>
      <c r="AG1491" s="241"/>
    </row>
    <row r="1492" spans="1:37" ht="18" customHeight="1">
      <c r="B1492" s="437" t="s">
        <v>3937</v>
      </c>
      <c r="C1492" s="243" t="s">
        <v>16092</v>
      </c>
      <c r="E1492" s="243"/>
      <c r="F1492" s="243"/>
      <c r="G1492" s="243"/>
      <c r="H1492" s="243"/>
      <c r="I1492" s="483"/>
      <c r="J1492" s="483"/>
      <c r="K1492" s="483"/>
      <c r="L1492" s="483"/>
      <c r="M1492" s="483"/>
      <c r="N1492" s="483"/>
      <c r="O1492" s="483"/>
      <c r="P1492" s="483"/>
      <c r="Q1492" s="483"/>
      <c r="R1492" s="484"/>
      <c r="S1492" s="483"/>
      <c r="T1492" s="483"/>
      <c r="U1492" s="483"/>
      <c r="V1492" s="483"/>
      <c r="W1492" s="243"/>
      <c r="X1492" s="243"/>
      <c r="Y1492" s="243"/>
      <c r="Z1492" s="243"/>
      <c r="AA1492" s="243"/>
      <c r="AB1492" s="243"/>
      <c r="AE1492" s="244"/>
    </row>
    <row r="1493" spans="1:37" ht="30" customHeight="1">
      <c r="B1493" s="485" t="s">
        <v>3938</v>
      </c>
      <c r="C1493" s="1032" t="s">
        <v>16093</v>
      </c>
      <c r="D1493" s="1032"/>
      <c r="E1493" s="1032"/>
      <c r="F1493" s="1032"/>
      <c r="G1493" s="1032"/>
      <c r="H1493" s="1032"/>
      <c r="I1493" s="1032"/>
      <c r="J1493" s="1032"/>
      <c r="K1493" s="1032"/>
      <c r="L1493" s="1032"/>
      <c r="M1493" s="1032"/>
      <c r="N1493" s="1032"/>
      <c r="O1493" s="1032"/>
      <c r="P1493" s="1032"/>
      <c r="Q1493" s="1032"/>
      <c r="R1493" s="1032"/>
      <c r="S1493" s="1032"/>
      <c r="T1493" s="1032"/>
      <c r="U1493" s="1032"/>
      <c r="V1493" s="1032"/>
      <c r="W1493" s="1032"/>
      <c r="X1493" s="1032"/>
      <c r="Y1493" s="1032"/>
      <c r="Z1493" s="1032"/>
      <c r="AA1493" s="1032"/>
      <c r="AE1493" s="244"/>
    </row>
    <row r="1494" spans="1:37" ht="7.95" customHeight="1">
      <c r="D1494" s="486"/>
      <c r="E1494" s="486"/>
      <c r="F1494" s="486"/>
      <c r="G1494" s="486"/>
      <c r="H1494" s="486"/>
      <c r="I1494" s="486"/>
      <c r="J1494" s="486"/>
      <c r="K1494" s="486"/>
      <c r="L1494" s="486"/>
      <c r="M1494" s="486"/>
      <c r="N1494" s="486"/>
      <c r="O1494" s="486"/>
      <c r="P1494" s="486"/>
      <c r="Q1494" s="486"/>
      <c r="R1494" s="486"/>
      <c r="S1494" s="486"/>
      <c r="T1494" s="486"/>
      <c r="U1494" s="486"/>
      <c r="V1494" s="486"/>
      <c r="W1494" s="486"/>
      <c r="X1494" s="486"/>
      <c r="Y1494" s="486"/>
      <c r="Z1494" s="486"/>
      <c r="AA1494" s="486"/>
    </row>
    <row r="1495" spans="1:37" ht="25.35" customHeight="1">
      <c r="A1495" s="441" t="s">
        <v>3939</v>
      </c>
      <c r="H1495" s="442"/>
      <c r="I1495" s="442"/>
      <c r="V1495" s="442"/>
      <c r="W1495" s="442"/>
      <c r="X1495" s="442"/>
      <c r="Y1495" s="442"/>
      <c r="Z1495" s="442"/>
      <c r="AA1495" s="442"/>
    </row>
    <row r="1496" spans="1:37" ht="12.45" customHeight="1">
      <c r="A1496" s="1014" t="s">
        <v>3917</v>
      </c>
      <c r="B1496" s="1015"/>
      <c r="C1496" s="1015"/>
      <c r="D1496" s="1015"/>
      <c r="E1496" s="1015"/>
      <c r="F1496" s="1015"/>
      <c r="G1496" s="1015"/>
      <c r="H1496" s="1016"/>
      <c r="I1496" s="1017"/>
      <c r="J1496" s="1018"/>
      <c r="K1496" s="1018"/>
      <c r="L1496" s="1018"/>
      <c r="M1496" s="1018"/>
      <c r="N1496" s="1018"/>
      <c r="O1496" s="1018"/>
      <c r="P1496" s="1018"/>
      <c r="Q1496" s="1018"/>
      <c r="R1496" s="1018"/>
      <c r="S1496" s="1018"/>
      <c r="T1496" s="1018"/>
      <c r="U1496" s="1018"/>
      <c r="V1496" s="1018"/>
      <c r="W1496" s="1018"/>
      <c r="X1496" s="1018"/>
      <c r="Y1496" s="1018"/>
      <c r="Z1496" s="1018"/>
      <c r="AA1496" s="1019"/>
    </row>
    <row r="1497" spans="1:37" ht="22.5" customHeight="1">
      <c r="A1497" s="1020" t="s">
        <v>8</v>
      </c>
      <c r="B1497" s="1021"/>
      <c r="C1497" s="1021"/>
      <c r="D1497" s="1021"/>
      <c r="E1497" s="1021"/>
      <c r="F1497" s="1021"/>
      <c r="G1497" s="1021"/>
      <c r="H1497" s="1022"/>
      <c r="I1497" s="1023"/>
      <c r="J1497" s="1024"/>
      <c r="K1497" s="1024"/>
      <c r="L1497" s="1025"/>
      <c r="M1497" s="1025"/>
      <c r="N1497" s="1024"/>
      <c r="O1497" s="1025"/>
      <c r="P1497" s="1025"/>
      <c r="Q1497" s="1024"/>
      <c r="R1497" s="1024"/>
      <c r="S1497" s="1024"/>
      <c r="T1497" s="1024"/>
      <c r="U1497" s="1024"/>
      <c r="V1497" s="1024"/>
      <c r="W1497" s="1024"/>
      <c r="X1497" s="1024"/>
      <c r="Y1497" s="1024"/>
      <c r="Z1497" s="1024"/>
      <c r="AA1497" s="1026"/>
      <c r="AC1497" s="236">
        <v>89</v>
      </c>
    </row>
    <row r="1498" spans="1:37" ht="25.2" customHeight="1">
      <c r="A1498" s="1027" t="s">
        <v>23</v>
      </c>
      <c r="B1498" s="1028"/>
      <c r="C1498" s="1028"/>
      <c r="D1498" s="1028"/>
      <c r="E1498" s="1028"/>
      <c r="F1498" s="1028"/>
      <c r="G1498" s="1028"/>
      <c r="H1498" s="1029"/>
      <c r="I1498" s="972" t="s">
        <v>3918</v>
      </c>
      <c r="J1498" s="973"/>
      <c r="K1498" s="973"/>
      <c r="L1498" s="975"/>
      <c r="M1498" s="977"/>
      <c r="N1498" s="239" t="s">
        <v>3919</v>
      </c>
      <c r="O1498" s="975"/>
      <c r="P1498" s="977"/>
      <c r="Q1498" s="973"/>
      <c r="R1498" s="973"/>
      <c r="S1498" s="973"/>
      <c r="T1498" s="973"/>
      <c r="U1498" s="973"/>
      <c r="V1498" s="973"/>
      <c r="W1498" s="973"/>
      <c r="X1498" s="973"/>
      <c r="Y1498" s="973"/>
      <c r="Z1498" s="973"/>
      <c r="AA1498" s="974"/>
    </row>
    <row r="1499" spans="1:37" ht="25.2" customHeight="1">
      <c r="A1499" s="1030"/>
      <c r="B1499" s="1025"/>
      <c r="C1499" s="1025"/>
      <c r="D1499" s="1025"/>
      <c r="E1499" s="1025"/>
      <c r="F1499" s="1025"/>
      <c r="G1499" s="1025"/>
      <c r="H1499" s="1031"/>
      <c r="I1499" s="972" t="s">
        <v>3920</v>
      </c>
      <c r="J1499" s="973"/>
      <c r="K1499" s="973"/>
      <c r="L1499" s="975"/>
      <c r="M1499" s="976"/>
      <c r="N1499" s="976"/>
      <c r="O1499" s="976"/>
      <c r="P1499" s="977"/>
      <c r="Q1499" s="972" t="s">
        <v>3921</v>
      </c>
      <c r="R1499" s="973"/>
      <c r="S1499" s="974"/>
      <c r="T1499" s="975"/>
      <c r="U1499" s="976"/>
      <c r="V1499" s="976"/>
      <c r="W1499" s="976"/>
      <c r="X1499" s="976"/>
      <c r="Y1499" s="976"/>
      <c r="Z1499" s="976"/>
      <c r="AA1499" s="977"/>
    </row>
    <row r="1500" spans="1:37" ht="25.2" customHeight="1">
      <c r="A1500" s="1030"/>
      <c r="B1500" s="1025"/>
      <c r="C1500" s="1025"/>
      <c r="D1500" s="1025"/>
      <c r="E1500" s="1025"/>
      <c r="F1500" s="1025"/>
      <c r="G1500" s="1025"/>
      <c r="H1500" s="1031"/>
      <c r="I1500" s="972" t="s">
        <v>3922</v>
      </c>
      <c r="J1500" s="973"/>
      <c r="K1500" s="973"/>
      <c r="L1500" s="978"/>
      <c r="M1500" s="979"/>
      <c r="N1500" s="979"/>
      <c r="O1500" s="979"/>
      <c r="P1500" s="980"/>
      <c r="Q1500" s="972" t="s">
        <v>3923</v>
      </c>
      <c r="R1500" s="973"/>
      <c r="S1500" s="974"/>
      <c r="T1500" s="975"/>
      <c r="U1500" s="976"/>
      <c r="V1500" s="976"/>
      <c r="W1500" s="976"/>
      <c r="X1500" s="976"/>
      <c r="Y1500" s="976"/>
      <c r="Z1500" s="976"/>
      <c r="AA1500" s="977"/>
    </row>
    <row r="1501" spans="1:37" ht="25.2" customHeight="1">
      <c r="A1501" s="1023"/>
      <c r="B1501" s="1024"/>
      <c r="C1501" s="1024"/>
      <c r="D1501" s="1024"/>
      <c r="E1501" s="1024"/>
      <c r="F1501" s="1024"/>
      <c r="G1501" s="1024"/>
      <c r="H1501" s="1026"/>
      <c r="I1501" s="972" t="s">
        <v>3924</v>
      </c>
      <c r="J1501" s="973"/>
      <c r="K1501" s="973"/>
      <c r="L1501" s="981"/>
      <c r="M1501" s="981"/>
      <c r="N1501" s="981"/>
      <c r="O1501" s="981"/>
      <c r="P1501" s="981"/>
      <c r="Q1501" s="981"/>
      <c r="R1501" s="981"/>
      <c r="S1501" s="981"/>
      <c r="T1501" s="981"/>
      <c r="U1501" s="981"/>
      <c r="V1501" s="981"/>
      <c r="W1501" s="981"/>
      <c r="X1501" s="981"/>
      <c r="Y1501" s="981"/>
      <c r="Z1501" s="981"/>
      <c r="AA1501" s="981"/>
    </row>
    <row r="1502" spans="1:37" ht="30" customHeight="1">
      <c r="A1502" s="982" t="s">
        <v>3925</v>
      </c>
      <c r="B1502" s="983"/>
      <c r="C1502" s="983"/>
      <c r="D1502" s="983"/>
      <c r="E1502" s="983"/>
      <c r="F1502" s="983"/>
      <c r="G1502" s="983"/>
      <c r="H1502" s="984"/>
      <c r="I1502" s="444"/>
      <c r="J1502" s="445"/>
      <c r="K1502" s="446" t="s">
        <v>388</v>
      </c>
      <c r="L1502" s="447"/>
      <c r="M1502" s="448" t="s">
        <v>112</v>
      </c>
      <c r="N1502" s="449"/>
      <c r="O1502" s="450"/>
      <c r="U1502" s="451"/>
      <c r="V1502" s="451"/>
      <c r="W1502" s="451"/>
      <c r="X1502" s="451"/>
      <c r="Y1502" s="451"/>
      <c r="Z1502" s="451"/>
      <c r="AA1502" s="452"/>
      <c r="AK1502" s="240"/>
    </row>
    <row r="1503" spans="1:37" ht="15" customHeight="1">
      <c r="A1503" s="985"/>
      <c r="B1503" s="986"/>
      <c r="C1503" s="986"/>
      <c r="D1503" s="986"/>
      <c r="E1503" s="986"/>
      <c r="F1503" s="986"/>
      <c r="G1503" s="986"/>
      <c r="H1503" s="987"/>
      <c r="I1503" s="453" t="s">
        <v>3926</v>
      </c>
      <c r="J1503" s="454"/>
      <c r="K1503" s="454"/>
      <c r="L1503" s="454"/>
      <c r="M1503" s="454"/>
      <c r="N1503" s="454"/>
      <c r="O1503" s="454"/>
      <c r="P1503" s="454"/>
      <c r="Q1503" s="454"/>
      <c r="R1503" s="449"/>
      <c r="S1503" s="455"/>
      <c r="T1503" s="456"/>
      <c r="U1503" s="457"/>
      <c r="V1503" s="458"/>
      <c r="W1503" s="459" t="s">
        <v>388</v>
      </c>
      <c r="X1503" s="460"/>
      <c r="Y1503" s="461" t="s">
        <v>112</v>
      </c>
      <c r="Z1503" s="461"/>
      <c r="AA1503" s="462"/>
    </row>
    <row r="1504" spans="1:37" ht="15" customHeight="1">
      <c r="A1504" s="988"/>
      <c r="B1504" s="989"/>
      <c r="C1504" s="989"/>
      <c r="D1504" s="989"/>
      <c r="E1504" s="989"/>
      <c r="F1504" s="989"/>
      <c r="G1504" s="989"/>
      <c r="H1504" s="990"/>
      <c r="I1504" s="463" t="s">
        <v>3927</v>
      </c>
      <c r="J1504" s="464"/>
      <c r="K1504" s="464"/>
      <c r="L1504" s="464"/>
      <c r="M1504" s="464"/>
      <c r="N1504" s="464"/>
      <c r="O1504" s="464"/>
      <c r="P1504" s="464"/>
      <c r="Q1504" s="464"/>
      <c r="R1504" s="465"/>
      <c r="S1504" s="466"/>
      <c r="T1504" s="467"/>
      <c r="U1504" s="468"/>
      <c r="V1504" s="469"/>
      <c r="W1504" s="464" t="s">
        <v>388</v>
      </c>
      <c r="X1504" s="470"/>
      <c r="Y1504" s="466" t="s">
        <v>112</v>
      </c>
      <c r="Z1504" s="466"/>
      <c r="AA1504" s="471"/>
    </row>
    <row r="1505" spans="1:37" ht="18" customHeight="1">
      <c r="A1505" s="991" t="s">
        <v>3928</v>
      </c>
      <c r="B1505" s="992"/>
      <c r="C1505" s="992"/>
      <c r="D1505" s="992"/>
      <c r="E1505" s="992"/>
      <c r="F1505" s="992"/>
      <c r="G1505" s="992"/>
      <c r="H1505" s="993"/>
      <c r="I1505" s="472" t="s">
        <v>3783</v>
      </c>
      <c r="J1505" s="473" t="s">
        <v>3929</v>
      </c>
      <c r="K1505" s="474"/>
      <c r="L1505" s="474"/>
      <c r="M1505" s="474"/>
      <c r="N1505" s="472" t="s">
        <v>3783</v>
      </c>
      <c r="O1505" s="473" t="s">
        <v>3930</v>
      </c>
      <c r="P1505" s="474"/>
      <c r="Q1505" s="474"/>
      <c r="S1505" s="461" t="s">
        <v>3935</v>
      </c>
      <c r="T1505" s="472" t="s">
        <v>3783</v>
      </c>
      <c r="U1505" s="461" t="s">
        <v>3936</v>
      </c>
      <c r="W1505" s="473"/>
      <c r="X1505" s="474"/>
      <c r="Y1505" s="474"/>
      <c r="Z1505" s="474"/>
      <c r="AA1505" s="475"/>
      <c r="AG1505" s="243"/>
    </row>
    <row r="1506" spans="1:37" ht="15" customHeight="1">
      <c r="A1506" s="994" t="s">
        <v>3931</v>
      </c>
      <c r="B1506" s="995"/>
      <c r="C1506" s="995"/>
      <c r="D1506" s="995"/>
      <c r="E1506" s="995"/>
      <c r="F1506" s="995"/>
      <c r="G1506" s="995"/>
      <c r="H1506" s="996"/>
      <c r="I1506" s="1000" t="s">
        <v>3932</v>
      </c>
      <c r="J1506" s="1001"/>
      <c r="K1506" s="1004"/>
      <c r="L1506" s="1005"/>
      <c r="M1506" s="1005"/>
      <c r="N1506" s="1005"/>
      <c r="O1506" s="1005"/>
      <c r="P1506" s="1005"/>
      <c r="Q1506" s="1006"/>
      <c r="R1506" s="1006"/>
      <c r="S1506" s="1006"/>
      <c r="T1506" s="1007"/>
      <c r="U1506" s="1008" t="s">
        <v>3933</v>
      </c>
      <c r="V1506" s="1008"/>
      <c r="W1506" s="1008"/>
      <c r="X1506" s="1008"/>
      <c r="Y1506" s="1008"/>
      <c r="Z1506" s="1008"/>
      <c r="AA1506" s="1009"/>
    </row>
    <row r="1507" spans="1:37" ht="15" customHeight="1">
      <c r="A1507" s="997"/>
      <c r="B1507" s="998"/>
      <c r="C1507" s="998"/>
      <c r="D1507" s="998"/>
      <c r="E1507" s="998"/>
      <c r="F1507" s="998"/>
      <c r="G1507" s="998"/>
      <c r="H1507" s="999"/>
      <c r="I1507" s="1002"/>
      <c r="J1507" s="1003"/>
      <c r="K1507" s="1004"/>
      <c r="L1507" s="1005"/>
      <c r="M1507" s="1005"/>
      <c r="N1507" s="1005"/>
      <c r="O1507" s="1005"/>
      <c r="P1507" s="1005"/>
      <c r="Q1507" s="1006"/>
      <c r="R1507" s="1006"/>
      <c r="S1507" s="1006"/>
      <c r="T1507" s="1007"/>
      <c r="U1507" s="1010"/>
      <c r="V1507" s="1010"/>
      <c r="W1507" s="1010"/>
      <c r="X1507" s="1010"/>
      <c r="Y1507" s="1010"/>
      <c r="Z1507" s="1010"/>
      <c r="AA1507" s="1011"/>
      <c r="AB1507" s="241"/>
      <c r="AC1507" s="241"/>
      <c r="AD1507" s="241"/>
      <c r="AE1507" s="241"/>
      <c r="AF1507" s="241"/>
      <c r="AG1507" s="241"/>
    </row>
    <row r="1508" spans="1:37" ht="15" customHeight="1">
      <c r="A1508" s="994" t="s">
        <v>3934</v>
      </c>
      <c r="B1508" s="995"/>
      <c r="C1508" s="995"/>
      <c r="D1508" s="995"/>
      <c r="E1508" s="995"/>
      <c r="F1508" s="995"/>
      <c r="G1508" s="995"/>
      <c r="H1508" s="996"/>
      <c r="I1508" s="968"/>
      <c r="J1508" s="969"/>
      <c r="K1508" s="1012"/>
      <c r="L1508" s="1012" t="s">
        <v>12</v>
      </c>
      <c r="M1508" s="1012"/>
      <c r="N1508" s="1012" t="s">
        <v>11</v>
      </c>
      <c r="O1508" s="1012"/>
      <c r="P1508" s="1012" t="s">
        <v>227</v>
      </c>
      <c r="R1508" s="476"/>
      <c r="S1508" s="476"/>
      <c r="T1508" s="476"/>
      <c r="U1508" s="476"/>
      <c r="V1508" s="476"/>
      <c r="W1508" s="476"/>
      <c r="X1508" s="476"/>
      <c r="Y1508" s="476"/>
      <c r="Z1508" s="476"/>
      <c r="AA1508" s="477"/>
      <c r="AB1508" s="241"/>
      <c r="AC1508" s="241"/>
      <c r="AD1508" s="241"/>
      <c r="AE1508" s="241"/>
      <c r="AF1508" s="241"/>
      <c r="AG1508" s="241"/>
    </row>
    <row r="1509" spans="1:37" ht="15" customHeight="1">
      <c r="A1509" s="997"/>
      <c r="B1509" s="998"/>
      <c r="C1509" s="998"/>
      <c r="D1509" s="998"/>
      <c r="E1509" s="998"/>
      <c r="F1509" s="998"/>
      <c r="G1509" s="998"/>
      <c r="H1509" s="999"/>
      <c r="I1509" s="970"/>
      <c r="J1509" s="971"/>
      <c r="K1509" s="1013"/>
      <c r="L1509" s="1013"/>
      <c r="M1509" s="1013"/>
      <c r="N1509" s="1013"/>
      <c r="O1509" s="1013"/>
      <c r="P1509" s="1013"/>
      <c r="Q1509" s="481"/>
      <c r="R1509" s="479"/>
      <c r="S1509" s="479"/>
      <c r="T1509" s="479"/>
      <c r="U1509" s="479"/>
      <c r="V1509" s="479"/>
      <c r="W1509" s="479"/>
      <c r="X1509" s="479"/>
      <c r="Y1509" s="479"/>
      <c r="Z1509" s="479"/>
      <c r="AA1509" s="480"/>
      <c r="AB1509" s="241"/>
      <c r="AC1509" s="241"/>
      <c r="AD1509" s="241"/>
      <c r="AE1509" s="241"/>
      <c r="AF1509" s="241"/>
      <c r="AG1509" s="241"/>
    </row>
    <row r="1510" spans="1:37" ht="20.100000000000001" customHeight="1">
      <c r="A1510" s="482"/>
      <c r="B1510" s="482"/>
      <c r="C1510" s="482"/>
      <c r="D1510" s="482"/>
      <c r="E1510" s="482"/>
      <c r="F1510" s="482"/>
      <c r="G1510" s="482"/>
      <c r="H1510" s="482"/>
      <c r="I1510" s="482"/>
      <c r="J1510" s="482"/>
      <c r="K1510" s="482"/>
      <c r="L1510" s="482"/>
      <c r="M1510" s="482"/>
      <c r="N1510" s="482"/>
      <c r="O1510" s="482"/>
      <c r="P1510" s="482"/>
      <c r="Q1510" s="482"/>
      <c r="R1510" s="482"/>
      <c r="S1510" s="482"/>
      <c r="T1510" s="482"/>
      <c r="U1510" s="482"/>
      <c r="V1510" s="482"/>
      <c r="W1510" s="482"/>
      <c r="X1510" s="478"/>
      <c r="Y1510" s="478"/>
      <c r="Z1510" s="478"/>
      <c r="AA1510" s="478"/>
      <c r="AB1510" s="241"/>
      <c r="AC1510" s="241"/>
      <c r="AD1510" s="241"/>
      <c r="AE1510" s="241"/>
      <c r="AF1510" s="241"/>
      <c r="AG1510" s="241"/>
    </row>
    <row r="1511" spans="1:37" ht="12.45" customHeight="1">
      <c r="A1511" s="1014" t="s">
        <v>3917</v>
      </c>
      <c r="B1511" s="1015"/>
      <c r="C1511" s="1015"/>
      <c r="D1511" s="1015"/>
      <c r="E1511" s="1015"/>
      <c r="F1511" s="1015"/>
      <c r="G1511" s="1015"/>
      <c r="H1511" s="1016"/>
      <c r="I1511" s="1017"/>
      <c r="J1511" s="1018"/>
      <c r="K1511" s="1018"/>
      <c r="L1511" s="1018"/>
      <c r="M1511" s="1018"/>
      <c r="N1511" s="1018"/>
      <c r="O1511" s="1018"/>
      <c r="P1511" s="1018"/>
      <c r="Q1511" s="1018"/>
      <c r="R1511" s="1018"/>
      <c r="S1511" s="1018"/>
      <c r="T1511" s="1018"/>
      <c r="U1511" s="1018"/>
      <c r="V1511" s="1018"/>
      <c r="W1511" s="1018"/>
      <c r="X1511" s="1018"/>
      <c r="Y1511" s="1018"/>
      <c r="Z1511" s="1018"/>
      <c r="AA1511" s="1019"/>
    </row>
    <row r="1512" spans="1:37" ht="22.5" customHeight="1">
      <c r="A1512" s="1020" t="s">
        <v>8</v>
      </c>
      <c r="B1512" s="1021"/>
      <c r="C1512" s="1021"/>
      <c r="D1512" s="1021"/>
      <c r="E1512" s="1021"/>
      <c r="F1512" s="1021"/>
      <c r="G1512" s="1021"/>
      <c r="H1512" s="1022"/>
      <c r="I1512" s="1023"/>
      <c r="J1512" s="1024"/>
      <c r="K1512" s="1024"/>
      <c r="L1512" s="1025"/>
      <c r="M1512" s="1025"/>
      <c r="N1512" s="1024"/>
      <c r="O1512" s="1025"/>
      <c r="P1512" s="1025"/>
      <c r="Q1512" s="1024"/>
      <c r="R1512" s="1024"/>
      <c r="S1512" s="1024"/>
      <c r="T1512" s="1024"/>
      <c r="U1512" s="1024"/>
      <c r="V1512" s="1024"/>
      <c r="W1512" s="1024"/>
      <c r="X1512" s="1024"/>
      <c r="Y1512" s="1024"/>
      <c r="Z1512" s="1024"/>
      <c r="AA1512" s="1026"/>
      <c r="AC1512" s="236">
        <v>90</v>
      </c>
    </row>
    <row r="1513" spans="1:37" ht="25.2" customHeight="1">
      <c r="A1513" s="1027" t="s">
        <v>23</v>
      </c>
      <c r="B1513" s="1028"/>
      <c r="C1513" s="1028"/>
      <c r="D1513" s="1028"/>
      <c r="E1513" s="1028"/>
      <c r="F1513" s="1028"/>
      <c r="G1513" s="1028"/>
      <c r="H1513" s="1029"/>
      <c r="I1513" s="972" t="s">
        <v>3918</v>
      </c>
      <c r="J1513" s="973"/>
      <c r="K1513" s="973"/>
      <c r="L1513" s="975"/>
      <c r="M1513" s="977"/>
      <c r="N1513" s="239" t="s">
        <v>3919</v>
      </c>
      <c r="O1513" s="975"/>
      <c r="P1513" s="977"/>
      <c r="Q1513" s="973"/>
      <c r="R1513" s="973"/>
      <c r="S1513" s="973"/>
      <c r="T1513" s="973"/>
      <c r="U1513" s="973"/>
      <c r="V1513" s="973"/>
      <c r="W1513" s="973"/>
      <c r="X1513" s="973"/>
      <c r="Y1513" s="973"/>
      <c r="Z1513" s="973"/>
      <c r="AA1513" s="974"/>
    </row>
    <row r="1514" spans="1:37" ht="25.2" customHeight="1">
      <c r="A1514" s="1030"/>
      <c r="B1514" s="1025"/>
      <c r="C1514" s="1025"/>
      <c r="D1514" s="1025"/>
      <c r="E1514" s="1025"/>
      <c r="F1514" s="1025"/>
      <c r="G1514" s="1025"/>
      <c r="H1514" s="1031"/>
      <c r="I1514" s="972" t="s">
        <v>3920</v>
      </c>
      <c r="J1514" s="973"/>
      <c r="K1514" s="973"/>
      <c r="L1514" s="975"/>
      <c r="M1514" s="976"/>
      <c r="N1514" s="976"/>
      <c r="O1514" s="976"/>
      <c r="P1514" s="977"/>
      <c r="Q1514" s="972" t="s">
        <v>3921</v>
      </c>
      <c r="R1514" s="973"/>
      <c r="S1514" s="974"/>
      <c r="T1514" s="975"/>
      <c r="U1514" s="976"/>
      <c r="V1514" s="976"/>
      <c r="W1514" s="976"/>
      <c r="X1514" s="976"/>
      <c r="Y1514" s="976"/>
      <c r="Z1514" s="976"/>
      <c r="AA1514" s="977"/>
    </row>
    <row r="1515" spans="1:37" ht="25.2" customHeight="1">
      <c r="A1515" s="1030"/>
      <c r="B1515" s="1025"/>
      <c r="C1515" s="1025"/>
      <c r="D1515" s="1025"/>
      <c r="E1515" s="1025"/>
      <c r="F1515" s="1025"/>
      <c r="G1515" s="1025"/>
      <c r="H1515" s="1031"/>
      <c r="I1515" s="972" t="s">
        <v>3922</v>
      </c>
      <c r="J1515" s="973"/>
      <c r="K1515" s="973"/>
      <c r="L1515" s="978"/>
      <c r="M1515" s="979"/>
      <c r="N1515" s="979"/>
      <c r="O1515" s="979"/>
      <c r="P1515" s="980"/>
      <c r="Q1515" s="972" t="s">
        <v>3923</v>
      </c>
      <c r="R1515" s="973"/>
      <c r="S1515" s="974"/>
      <c r="T1515" s="975"/>
      <c r="U1515" s="976"/>
      <c r="V1515" s="976"/>
      <c r="W1515" s="976"/>
      <c r="X1515" s="976"/>
      <c r="Y1515" s="976"/>
      <c r="Z1515" s="976"/>
      <c r="AA1515" s="977"/>
    </row>
    <row r="1516" spans="1:37" ht="25.2" customHeight="1">
      <c r="A1516" s="1023"/>
      <c r="B1516" s="1024"/>
      <c r="C1516" s="1024"/>
      <c r="D1516" s="1024"/>
      <c r="E1516" s="1024"/>
      <c r="F1516" s="1024"/>
      <c r="G1516" s="1024"/>
      <c r="H1516" s="1026"/>
      <c r="I1516" s="972" t="s">
        <v>3924</v>
      </c>
      <c r="J1516" s="973"/>
      <c r="K1516" s="973"/>
      <c r="L1516" s="981"/>
      <c r="M1516" s="981"/>
      <c r="N1516" s="981"/>
      <c r="O1516" s="981"/>
      <c r="P1516" s="981"/>
      <c r="Q1516" s="981"/>
      <c r="R1516" s="981"/>
      <c r="S1516" s="981"/>
      <c r="T1516" s="981"/>
      <c r="U1516" s="981"/>
      <c r="V1516" s="981"/>
      <c r="W1516" s="981"/>
      <c r="X1516" s="981"/>
      <c r="Y1516" s="981"/>
      <c r="Z1516" s="981"/>
      <c r="AA1516" s="981"/>
    </row>
    <row r="1517" spans="1:37" ht="30" customHeight="1">
      <c r="A1517" s="982" t="s">
        <v>3925</v>
      </c>
      <c r="B1517" s="983"/>
      <c r="C1517" s="983"/>
      <c r="D1517" s="983"/>
      <c r="E1517" s="983"/>
      <c r="F1517" s="983"/>
      <c r="G1517" s="983"/>
      <c r="H1517" s="984"/>
      <c r="I1517" s="444"/>
      <c r="J1517" s="445"/>
      <c r="K1517" s="446" t="s">
        <v>388</v>
      </c>
      <c r="L1517" s="447"/>
      <c r="M1517" s="448" t="s">
        <v>112</v>
      </c>
      <c r="N1517" s="449"/>
      <c r="O1517" s="450"/>
      <c r="U1517" s="451"/>
      <c r="V1517" s="451"/>
      <c r="W1517" s="451"/>
      <c r="X1517" s="451"/>
      <c r="Y1517" s="451"/>
      <c r="Z1517" s="451"/>
      <c r="AA1517" s="452"/>
      <c r="AK1517" s="240"/>
    </row>
    <row r="1518" spans="1:37" ht="15" customHeight="1">
      <c r="A1518" s="985"/>
      <c r="B1518" s="986"/>
      <c r="C1518" s="986"/>
      <c r="D1518" s="986"/>
      <c r="E1518" s="986"/>
      <c r="F1518" s="986"/>
      <c r="G1518" s="986"/>
      <c r="H1518" s="987"/>
      <c r="I1518" s="453" t="s">
        <v>3926</v>
      </c>
      <c r="J1518" s="454"/>
      <c r="K1518" s="454"/>
      <c r="L1518" s="454"/>
      <c r="M1518" s="454"/>
      <c r="N1518" s="454"/>
      <c r="O1518" s="454"/>
      <c r="P1518" s="454"/>
      <c r="Q1518" s="454"/>
      <c r="R1518" s="449"/>
      <c r="S1518" s="455"/>
      <c r="T1518" s="456"/>
      <c r="U1518" s="457"/>
      <c r="V1518" s="458"/>
      <c r="W1518" s="459" t="s">
        <v>388</v>
      </c>
      <c r="X1518" s="460"/>
      <c r="Y1518" s="461" t="s">
        <v>112</v>
      </c>
      <c r="Z1518" s="461"/>
      <c r="AA1518" s="462"/>
    </row>
    <row r="1519" spans="1:37" ht="15" customHeight="1">
      <c r="A1519" s="988"/>
      <c r="B1519" s="989"/>
      <c r="C1519" s="989"/>
      <c r="D1519" s="989"/>
      <c r="E1519" s="989"/>
      <c r="F1519" s="989"/>
      <c r="G1519" s="989"/>
      <c r="H1519" s="990"/>
      <c r="I1519" s="463" t="s">
        <v>3927</v>
      </c>
      <c r="J1519" s="464"/>
      <c r="K1519" s="464"/>
      <c r="L1519" s="464"/>
      <c r="M1519" s="464"/>
      <c r="N1519" s="464"/>
      <c r="O1519" s="464"/>
      <c r="P1519" s="464"/>
      <c r="Q1519" s="464"/>
      <c r="R1519" s="465"/>
      <c r="S1519" s="466"/>
      <c r="T1519" s="467"/>
      <c r="U1519" s="468"/>
      <c r="V1519" s="469"/>
      <c r="W1519" s="464" t="s">
        <v>388</v>
      </c>
      <c r="X1519" s="470"/>
      <c r="Y1519" s="466" t="s">
        <v>112</v>
      </c>
      <c r="Z1519" s="466"/>
      <c r="AA1519" s="471"/>
    </row>
    <row r="1520" spans="1:37" ht="18" customHeight="1">
      <c r="A1520" s="991" t="s">
        <v>3928</v>
      </c>
      <c r="B1520" s="992"/>
      <c r="C1520" s="992"/>
      <c r="D1520" s="992"/>
      <c r="E1520" s="992"/>
      <c r="F1520" s="992"/>
      <c r="G1520" s="992"/>
      <c r="H1520" s="993"/>
      <c r="I1520" s="472" t="s">
        <v>3783</v>
      </c>
      <c r="J1520" s="473" t="s">
        <v>3929</v>
      </c>
      <c r="K1520" s="474"/>
      <c r="L1520" s="474"/>
      <c r="M1520" s="474"/>
      <c r="N1520" s="472" t="s">
        <v>3783</v>
      </c>
      <c r="O1520" s="473" t="s">
        <v>3930</v>
      </c>
      <c r="P1520" s="474"/>
      <c r="Q1520" s="474"/>
      <c r="S1520" s="461" t="s">
        <v>3935</v>
      </c>
      <c r="T1520" s="472" t="s">
        <v>3783</v>
      </c>
      <c r="U1520" s="461" t="s">
        <v>3936</v>
      </c>
      <c r="W1520" s="473"/>
      <c r="X1520" s="474"/>
      <c r="Y1520" s="474"/>
      <c r="Z1520" s="474"/>
      <c r="AA1520" s="475"/>
      <c r="AG1520" s="243"/>
    </row>
    <row r="1521" spans="1:37" ht="15" customHeight="1">
      <c r="A1521" s="994" t="s">
        <v>3931</v>
      </c>
      <c r="B1521" s="995"/>
      <c r="C1521" s="995"/>
      <c r="D1521" s="995"/>
      <c r="E1521" s="995"/>
      <c r="F1521" s="995"/>
      <c r="G1521" s="995"/>
      <c r="H1521" s="996"/>
      <c r="I1521" s="1000" t="s">
        <v>3932</v>
      </c>
      <c r="J1521" s="1001"/>
      <c r="K1521" s="1004"/>
      <c r="L1521" s="1005"/>
      <c r="M1521" s="1005"/>
      <c r="N1521" s="1005"/>
      <c r="O1521" s="1005"/>
      <c r="P1521" s="1005"/>
      <c r="Q1521" s="1006"/>
      <c r="R1521" s="1006"/>
      <c r="S1521" s="1006"/>
      <c r="T1521" s="1007"/>
      <c r="U1521" s="1008" t="s">
        <v>3933</v>
      </c>
      <c r="V1521" s="1008"/>
      <c r="W1521" s="1008"/>
      <c r="X1521" s="1008"/>
      <c r="Y1521" s="1008"/>
      <c r="Z1521" s="1008"/>
      <c r="AA1521" s="1009"/>
    </row>
    <row r="1522" spans="1:37" ht="15" customHeight="1">
      <c r="A1522" s="997"/>
      <c r="B1522" s="998"/>
      <c r="C1522" s="998"/>
      <c r="D1522" s="998"/>
      <c r="E1522" s="998"/>
      <c r="F1522" s="998"/>
      <c r="G1522" s="998"/>
      <c r="H1522" s="999"/>
      <c r="I1522" s="1002"/>
      <c r="J1522" s="1003"/>
      <c r="K1522" s="1004"/>
      <c r="L1522" s="1005"/>
      <c r="M1522" s="1005"/>
      <c r="N1522" s="1005"/>
      <c r="O1522" s="1005"/>
      <c r="P1522" s="1005"/>
      <c r="Q1522" s="1006"/>
      <c r="R1522" s="1006"/>
      <c r="S1522" s="1006"/>
      <c r="T1522" s="1007"/>
      <c r="U1522" s="1010"/>
      <c r="V1522" s="1010"/>
      <c r="W1522" s="1010"/>
      <c r="X1522" s="1010"/>
      <c r="Y1522" s="1010"/>
      <c r="Z1522" s="1010"/>
      <c r="AA1522" s="1011"/>
      <c r="AB1522" s="241"/>
      <c r="AC1522" s="241"/>
      <c r="AD1522" s="241"/>
      <c r="AE1522" s="241"/>
      <c r="AF1522" s="241"/>
      <c r="AG1522" s="241"/>
    </row>
    <row r="1523" spans="1:37" ht="15" customHeight="1">
      <c r="A1523" s="994" t="s">
        <v>3934</v>
      </c>
      <c r="B1523" s="995"/>
      <c r="C1523" s="995"/>
      <c r="D1523" s="995"/>
      <c r="E1523" s="995"/>
      <c r="F1523" s="995"/>
      <c r="G1523" s="995"/>
      <c r="H1523" s="996"/>
      <c r="I1523" s="968"/>
      <c r="J1523" s="969"/>
      <c r="K1523" s="1012"/>
      <c r="L1523" s="1012" t="s">
        <v>12</v>
      </c>
      <c r="M1523" s="1012"/>
      <c r="N1523" s="1012" t="s">
        <v>11</v>
      </c>
      <c r="O1523" s="1012"/>
      <c r="P1523" s="1012" t="s">
        <v>227</v>
      </c>
      <c r="R1523" s="476"/>
      <c r="S1523" s="476"/>
      <c r="T1523" s="476"/>
      <c r="U1523" s="476"/>
      <c r="V1523" s="476"/>
      <c r="W1523" s="476"/>
      <c r="X1523" s="476"/>
      <c r="Y1523" s="476"/>
      <c r="Z1523" s="476"/>
      <c r="AA1523" s="477"/>
      <c r="AB1523" s="241"/>
      <c r="AC1523" s="241"/>
      <c r="AD1523" s="241"/>
      <c r="AE1523" s="241"/>
      <c r="AF1523" s="241"/>
      <c r="AG1523" s="241"/>
    </row>
    <row r="1524" spans="1:37" ht="15" customHeight="1">
      <c r="A1524" s="997"/>
      <c r="B1524" s="998"/>
      <c r="C1524" s="998"/>
      <c r="D1524" s="998"/>
      <c r="E1524" s="998"/>
      <c r="F1524" s="998"/>
      <c r="G1524" s="998"/>
      <c r="H1524" s="999"/>
      <c r="I1524" s="970"/>
      <c r="J1524" s="971"/>
      <c r="K1524" s="1013"/>
      <c r="L1524" s="1013"/>
      <c r="M1524" s="1013"/>
      <c r="N1524" s="1013"/>
      <c r="O1524" s="1013"/>
      <c r="P1524" s="1013"/>
      <c r="Q1524" s="481"/>
      <c r="R1524" s="479"/>
      <c r="S1524" s="479"/>
      <c r="T1524" s="479"/>
      <c r="U1524" s="479"/>
      <c r="V1524" s="479"/>
      <c r="W1524" s="479"/>
      <c r="X1524" s="479"/>
      <c r="Y1524" s="479"/>
      <c r="Z1524" s="479"/>
      <c r="AA1524" s="480"/>
      <c r="AB1524" s="241"/>
      <c r="AC1524" s="241"/>
      <c r="AD1524" s="241"/>
      <c r="AE1524" s="241"/>
      <c r="AF1524" s="241"/>
      <c r="AG1524" s="241"/>
    </row>
    <row r="1525" spans="1:37" ht="20.100000000000001" customHeight="1">
      <c r="A1525" s="482"/>
      <c r="B1525" s="482"/>
      <c r="C1525" s="482"/>
      <c r="D1525" s="482"/>
      <c r="E1525" s="482"/>
      <c r="F1525" s="482"/>
      <c r="G1525" s="482"/>
      <c r="H1525" s="482"/>
      <c r="I1525" s="482"/>
      <c r="J1525" s="482"/>
      <c r="K1525" s="482"/>
      <c r="L1525" s="482"/>
      <c r="M1525" s="482"/>
      <c r="N1525" s="482"/>
      <c r="O1525" s="482"/>
      <c r="P1525" s="482"/>
      <c r="Q1525" s="482"/>
      <c r="R1525" s="482"/>
      <c r="S1525" s="482"/>
      <c r="T1525" s="482"/>
      <c r="U1525" s="482"/>
      <c r="V1525" s="482"/>
      <c r="W1525" s="482"/>
      <c r="X1525" s="482"/>
      <c r="Y1525" s="482"/>
      <c r="Z1525" s="482"/>
      <c r="AA1525" s="482"/>
      <c r="AB1525" s="241"/>
      <c r="AC1525" s="241"/>
      <c r="AD1525" s="241"/>
      <c r="AE1525" s="241"/>
      <c r="AF1525" s="241"/>
      <c r="AG1525" s="241"/>
    </row>
    <row r="1526" spans="1:37" ht="18" customHeight="1">
      <c r="B1526" s="437" t="s">
        <v>3937</v>
      </c>
      <c r="C1526" s="243" t="s">
        <v>16092</v>
      </c>
      <c r="E1526" s="243"/>
      <c r="F1526" s="243"/>
      <c r="G1526" s="243"/>
      <c r="H1526" s="243"/>
      <c r="I1526" s="483"/>
      <c r="J1526" s="483"/>
      <c r="K1526" s="483"/>
      <c r="L1526" s="483"/>
      <c r="M1526" s="483"/>
      <c r="N1526" s="483"/>
      <c r="O1526" s="483"/>
      <c r="P1526" s="483"/>
      <c r="Q1526" s="483"/>
      <c r="R1526" s="484"/>
      <c r="S1526" s="483"/>
      <c r="T1526" s="483"/>
      <c r="U1526" s="483"/>
      <c r="V1526" s="483"/>
      <c r="W1526" s="243"/>
      <c r="X1526" s="243"/>
      <c r="Y1526" s="243"/>
      <c r="Z1526" s="243"/>
      <c r="AA1526" s="243"/>
      <c r="AB1526" s="243"/>
      <c r="AE1526" s="244"/>
    </row>
    <row r="1527" spans="1:37" ht="30" customHeight="1">
      <c r="B1527" s="485" t="s">
        <v>3938</v>
      </c>
      <c r="C1527" s="1032" t="s">
        <v>16093</v>
      </c>
      <c r="D1527" s="1032"/>
      <c r="E1527" s="1032"/>
      <c r="F1527" s="1032"/>
      <c r="G1527" s="1032"/>
      <c r="H1527" s="1032"/>
      <c r="I1527" s="1032"/>
      <c r="J1527" s="1032"/>
      <c r="K1527" s="1032"/>
      <c r="L1527" s="1032"/>
      <c r="M1527" s="1032"/>
      <c r="N1527" s="1032"/>
      <c r="O1527" s="1032"/>
      <c r="P1527" s="1032"/>
      <c r="Q1527" s="1032"/>
      <c r="R1527" s="1032"/>
      <c r="S1527" s="1032"/>
      <c r="T1527" s="1032"/>
      <c r="U1527" s="1032"/>
      <c r="V1527" s="1032"/>
      <c r="W1527" s="1032"/>
      <c r="X1527" s="1032"/>
      <c r="Y1527" s="1032"/>
      <c r="Z1527" s="1032"/>
      <c r="AA1527" s="1032"/>
      <c r="AE1527" s="244"/>
    </row>
    <row r="1528" spans="1:37" ht="7.95" customHeight="1">
      <c r="D1528" s="486"/>
      <c r="E1528" s="486"/>
      <c r="F1528" s="486"/>
      <c r="G1528" s="486"/>
      <c r="H1528" s="486"/>
      <c r="I1528" s="486"/>
      <c r="J1528" s="486"/>
      <c r="K1528" s="486"/>
      <c r="L1528" s="486"/>
      <c r="M1528" s="486"/>
      <c r="N1528" s="486"/>
      <c r="O1528" s="486"/>
      <c r="P1528" s="486"/>
      <c r="Q1528" s="486"/>
      <c r="R1528" s="486"/>
      <c r="S1528" s="486"/>
      <c r="T1528" s="486"/>
      <c r="U1528" s="486"/>
      <c r="V1528" s="486"/>
      <c r="W1528" s="486"/>
      <c r="X1528" s="486"/>
      <c r="Y1528" s="486"/>
      <c r="Z1528" s="486"/>
      <c r="AA1528" s="486"/>
    </row>
    <row r="1529" spans="1:37" ht="25.35" customHeight="1">
      <c r="A1529" s="441" t="s">
        <v>3939</v>
      </c>
      <c r="H1529" s="442"/>
      <c r="I1529" s="442"/>
      <c r="V1529" s="442"/>
      <c r="W1529" s="442"/>
      <c r="X1529" s="442"/>
      <c r="Y1529" s="442"/>
      <c r="Z1529" s="442"/>
      <c r="AA1529" s="442"/>
    </row>
    <row r="1530" spans="1:37" ht="12.45" customHeight="1">
      <c r="A1530" s="1014" t="s">
        <v>3917</v>
      </c>
      <c r="B1530" s="1015"/>
      <c r="C1530" s="1015"/>
      <c r="D1530" s="1015"/>
      <c r="E1530" s="1015"/>
      <c r="F1530" s="1015"/>
      <c r="G1530" s="1015"/>
      <c r="H1530" s="1016"/>
      <c r="I1530" s="1017"/>
      <c r="J1530" s="1018"/>
      <c r="K1530" s="1018"/>
      <c r="L1530" s="1018"/>
      <c r="M1530" s="1018"/>
      <c r="N1530" s="1018"/>
      <c r="O1530" s="1018"/>
      <c r="P1530" s="1018"/>
      <c r="Q1530" s="1018"/>
      <c r="R1530" s="1018"/>
      <c r="S1530" s="1018"/>
      <c r="T1530" s="1018"/>
      <c r="U1530" s="1018"/>
      <c r="V1530" s="1018"/>
      <c r="W1530" s="1018"/>
      <c r="X1530" s="1018"/>
      <c r="Y1530" s="1018"/>
      <c r="Z1530" s="1018"/>
      <c r="AA1530" s="1019"/>
    </row>
    <row r="1531" spans="1:37" ht="22.5" customHeight="1">
      <c r="A1531" s="1020" t="s">
        <v>8</v>
      </c>
      <c r="B1531" s="1021"/>
      <c r="C1531" s="1021"/>
      <c r="D1531" s="1021"/>
      <c r="E1531" s="1021"/>
      <c r="F1531" s="1021"/>
      <c r="G1531" s="1021"/>
      <c r="H1531" s="1022"/>
      <c r="I1531" s="1023"/>
      <c r="J1531" s="1024"/>
      <c r="K1531" s="1024"/>
      <c r="L1531" s="1025"/>
      <c r="M1531" s="1025"/>
      <c r="N1531" s="1024"/>
      <c r="O1531" s="1025"/>
      <c r="P1531" s="1025"/>
      <c r="Q1531" s="1024"/>
      <c r="R1531" s="1024"/>
      <c r="S1531" s="1024"/>
      <c r="T1531" s="1024"/>
      <c r="U1531" s="1024"/>
      <c r="V1531" s="1024"/>
      <c r="W1531" s="1024"/>
      <c r="X1531" s="1024"/>
      <c r="Y1531" s="1024"/>
      <c r="Z1531" s="1024"/>
      <c r="AA1531" s="1026"/>
      <c r="AC1531" s="236">
        <v>91</v>
      </c>
    </row>
    <row r="1532" spans="1:37" ht="25.2" customHeight="1">
      <c r="A1532" s="1027" t="s">
        <v>23</v>
      </c>
      <c r="B1532" s="1028"/>
      <c r="C1532" s="1028"/>
      <c r="D1532" s="1028"/>
      <c r="E1532" s="1028"/>
      <c r="F1532" s="1028"/>
      <c r="G1532" s="1028"/>
      <c r="H1532" s="1029"/>
      <c r="I1532" s="972" t="s">
        <v>3918</v>
      </c>
      <c r="J1532" s="973"/>
      <c r="K1532" s="973"/>
      <c r="L1532" s="975"/>
      <c r="M1532" s="977"/>
      <c r="N1532" s="239" t="s">
        <v>3919</v>
      </c>
      <c r="O1532" s="975"/>
      <c r="P1532" s="977"/>
      <c r="Q1532" s="973"/>
      <c r="R1532" s="973"/>
      <c r="S1532" s="973"/>
      <c r="T1532" s="973"/>
      <c r="U1532" s="973"/>
      <c r="V1532" s="973"/>
      <c r="W1532" s="973"/>
      <c r="X1532" s="973"/>
      <c r="Y1532" s="973"/>
      <c r="Z1532" s="973"/>
      <c r="AA1532" s="974"/>
    </row>
    <row r="1533" spans="1:37" ht="25.2" customHeight="1">
      <c r="A1533" s="1030"/>
      <c r="B1533" s="1025"/>
      <c r="C1533" s="1025"/>
      <c r="D1533" s="1025"/>
      <c r="E1533" s="1025"/>
      <c r="F1533" s="1025"/>
      <c r="G1533" s="1025"/>
      <c r="H1533" s="1031"/>
      <c r="I1533" s="972" t="s">
        <v>3920</v>
      </c>
      <c r="J1533" s="973"/>
      <c r="K1533" s="973"/>
      <c r="L1533" s="975"/>
      <c r="M1533" s="976"/>
      <c r="N1533" s="976"/>
      <c r="O1533" s="976"/>
      <c r="P1533" s="977"/>
      <c r="Q1533" s="972" t="s">
        <v>3921</v>
      </c>
      <c r="R1533" s="973"/>
      <c r="S1533" s="974"/>
      <c r="T1533" s="975"/>
      <c r="U1533" s="976"/>
      <c r="V1533" s="976"/>
      <c r="W1533" s="976"/>
      <c r="X1533" s="976"/>
      <c r="Y1533" s="976"/>
      <c r="Z1533" s="976"/>
      <c r="AA1533" s="977"/>
    </row>
    <row r="1534" spans="1:37" ht="25.2" customHeight="1">
      <c r="A1534" s="1030"/>
      <c r="B1534" s="1025"/>
      <c r="C1534" s="1025"/>
      <c r="D1534" s="1025"/>
      <c r="E1534" s="1025"/>
      <c r="F1534" s="1025"/>
      <c r="G1534" s="1025"/>
      <c r="H1534" s="1031"/>
      <c r="I1534" s="972" t="s">
        <v>3922</v>
      </c>
      <c r="J1534" s="973"/>
      <c r="K1534" s="973"/>
      <c r="L1534" s="978"/>
      <c r="M1534" s="979"/>
      <c r="N1534" s="979"/>
      <c r="O1534" s="979"/>
      <c r="P1534" s="980"/>
      <c r="Q1534" s="972" t="s">
        <v>3923</v>
      </c>
      <c r="R1534" s="973"/>
      <c r="S1534" s="974"/>
      <c r="T1534" s="975"/>
      <c r="U1534" s="976"/>
      <c r="V1534" s="976"/>
      <c r="W1534" s="976"/>
      <c r="X1534" s="976"/>
      <c r="Y1534" s="976"/>
      <c r="Z1534" s="976"/>
      <c r="AA1534" s="977"/>
    </row>
    <row r="1535" spans="1:37" ht="25.2" customHeight="1">
      <c r="A1535" s="1023"/>
      <c r="B1535" s="1024"/>
      <c r="C1535" s="1024"/>
      <c r="D1535" s="1024"/>
      <c r="E1535" s="1024"/>
      <c r="F1535" s="1024"/>
      <c r="G1535" s="1024"/>
      <c r="H1535" s="1026"/>
      <c r="I1535" s="972" t="s">
        <v>3924</v>
      </c>
      <c r="J1535" s="973"/>
      <c r="K1535" s="973"/>
      <c r="L1535" s="981"/>
      <c r="M1535" s="981"/>
      <c r="N1535" s="981"/>
      <c r="O1535" s="981"/>
      <c r="P1535" s="981"/>
      <c r="Q1535" s="981"/>
      <c r="R1535" s="981"/>
      <c r="S1535" s="981"/>
      <c r="T1535" s="981"/>
      <c r="U1535" s="981"/>
      <c r="V1535" s="981"/>
      <c r="W1535" s="981"/>
      <c r="X1535" s="981"/>
      <c r="Y1535" s="981"/>
      <c r="Z1535" s="981"/>
      <c r="AA1535" s="981"/>
    </row>
    <row r="1536" spans="1:37" ht="30" customHeight="1">
      <c r="A1536" s="982" t="s">
        <v>3925</v>
      </c>
      <c r="B1536" s="983"/>
      <c r="C1536" s="983"/>
      <c r="D1536" s="983"/>
      <c r="E1536" s="983"/>
      <c r="F1536" s="983"/>
      <c r="G1536" s="983"/>
      <c r="H1536" s="984"/>
      <c r="I1536" s="444"/>
      <c r="J1536" s="445"/>
      <c r="K1536" s="446" t="s">
        <v>388</v>
      </c>
      <c r="L1536" s="447"/>
      <c r="M1536" s="448" t="s">
        <v>112</v>
      </c>
      <c r="N1536" s="449"/>
      <c r="O1536" s="450"/>
      <c r="U1536" s="451"/>
      <c r="V1536" s="451"/>
      <c r="W1536" s="451"/>
      <c r="X1536" s="451"/>
      <c r="Y1536" s="451"/>
      <c r="Z1536" s="451"/>
      <c r="AA1536" s="452"/>
      <c r="AK1536" s="240"/>
    </row>
    <row r="1537" spans="1:37" ht="15" customHeight="1">
      <c r="A1537" s="985"/>
      <c r="B1537" s="986"/>
      <c r="C1537" s="986"/>
      <c r="D1537" s="986"/>
      <c r="E1537" s="986"/>
      <c r="F1537" s="986"/>
      <c r="G1537" s="986"/>
      <c r="H1537" s="987"/>
      <c r="I1537" s="453" t="s">
        <v>3926</v>
      </c>
      <c r="J1537" s="454"/>
      <c r="K1537" s="454"/>
      <c r="L1537" s="454"/>
      <c r="M1537" s="454"/>
      <c r="N1537" s="454"/>
      <c r="O1537" s="454"/>
      <c r="P1537" s="454"/>
      <c r="Q1537" s="454"/>
      <c r="R1537" s="449"/>
      <c r="S1537" s="455"/>
      <c r="T1537" s="456"/>
      <c r="U1537" s="457"/>
      <c r="V1537" s="458"/>
      <c r="W1537" s="459" t="s">
        <v>388</v>
      </c>
      <c r="X1537" s="460"/>
      <c r="Y1537" s="461" t="s">
        <v>112</v>
      </c>
      <c r="Z1537" s="461"/>
      <c r="AA1537" s="462"/>
    </row>
    <row r="1538" spans="1:37" ht="15" customHeight="1">
      <c r="A1538" s="988"/>
      <c r="B1538" s="989"/>
      <c r="C1538" s="989"/>
      <c r="D1538" s="989"/>
      <c r="E1538" s="989"/>
      <c r="F1538" s="989"/>
      <c r="G1538" s="989"/>
      <c r="H1538" s="990"/>
      <c r="I1538" s="463" t="s">
        <v>3927</v>
      </c>
      <c r="J1538" s="464"/>
      <c r="K1538" s="464"/>
      <c r="L1538" s="464"/>
      <c r="M1538" s="464"/>
      <c r="N1538" s="464"/>
      <c r="O1538" s="464"/>
      <c r="P1538" s="464"/>
      <c r="Q1538" s="464"/>
      <c r="R1538" s="465"/>
      <c r="S1538" s="466"/>
      <c r="T1538" s="467"/>
      <c r="U1538" s="468"/>
      <c r="V1538" s="469"/>
      <c r="W1538" s="464" t="s">
        <v>388</v>
      </c>
      <c r="X1538" s="470"/>
      <c r="Y1538" s="466" t="s">
        <v>112</v>
      </c>
      <c r="Z1538" s="466"/>
      <c r="AA1538" s="471"/>
    </row>
    <row r="1539" spans="1:37" ht="18" customHeight="1">
      <c r="A1539" s="991" t="s">
        <v>3928</v>
      </c>
      <c r="B1539" s="992"/>
      <c r="C1539" s="992"/>
      <c r="D1539" s="992"/>
      <c r="E1539" s="992"/>
      <c r="F1539" s="992"/>
      <c r="G1539" s="992"/>
      <c r="H1539" s="993"/>
      <c r="I1539" s="472" t="s">
        <v>3783</v>
      </c>
      <c r="J1539" s="473" t="s">
        <v>3929</v>
      </c>
      <c r="K1539" s="474"/>
      <c r="L1539" s="474"/>
      <c r="M1539" s="474"/>
      <c r="N1539" s="472" t="s">
        <v>3783</v>
      </c>
      <c r="O1539" s="473" t="s">
        <v>3930</v>
      </c>
      <c r="P1539" s="474"/>
      <c r="Q1539" s="474"/>
      <c r="S1539" s="461" t="s">
        <v>3935</v>
      </c>
      <c r="T1539" s="472" t="s">
        <v>3783</v>
      </c>
      <c r="U1539" s="461" t="s">
        <v>3936</v>
      </c>
      <c r="W1539" s="473"/>
      <c r="X1539" s="474"/>
      <c r="Y1539" s="474"/>
      <c r="Z1539" s="474"/>
      <c r="AA1539" s="475"/>
      <c r="AG1539" s="243"/>
    </row>
    <row r="1540" spans="1:37" ht="15" customHeight="1">
      <c r="A1540" s="994" t="s">
        <v>3931</v>
      </c>
      <c r="B1540" s="995"/>
      <c r="C1540" s="995"/>
      <c r="D1540" s="995"/>
      <c r="E1540" s="995"/>
      <c r="F1540" s="995"/>
      <c r="G1540" s="995"/>
      <c r="H1540" s="996"/>
      <c r="I1540" s="1000" t="s">
        <v>3932</v>
      </c>
      <c r="J1540" s="1001"/>
      <c r="K1540" s="1004"/>
      <c r="L1540" s="1005"/>
      <c r="M1540" s="1005"/>
      <c r="N1540" s="1005"/>
      <c r="O1540" s="1005"/>
      <c r="P1540" s="1005"/>
      <c r="Q1540" s="1006"/>
      <c r="R1540" s="1006"/>
      <c r="S1540" s="1006"/>
      <c r="T1540" s="1007"/>
      <c r="U1540" s="1008" t="s">
        <v>3933</v>
      </c>
      <c r="V1540" s="1008"/>
      <c r="W1540" s="1008"/>
      <c r="X1540" s="1008"/>
      <c r="Y1540" s="1008"/>
      <c r="Z1540" s="1008"/>
      <c r="AA1540" s="1009"/>
    </row>
    <row r="1541" spans="1:37" ht="15" customHeight="1">
      <c r="A1541" s="997"/>
      <c r="B1541" s="998"/>
      <c r="C1541" s="998"/>
      <c r="D1541" s="998"/>
      <c r="E1541" s="998"/>
      <c r="F1541" s="998"/>
      <c r="G1541" s="998"/>
      <c r="H1541" s="999"/>
      <c r="I1541" s="1002"/>
      <c r="J1541" s="1003"/>
      <c r="K1541" s="1004"/>
      <c r="L1541" s="1005"/>
      <c r="M1541" s="1005"/>
      <c r="N1541" s="1005"/>
      <c r="O1541" s="1005"/>
      <c r="P1541" s="1005"/>
      <c r="Q1541" s="1006"/>
      <c r="R1541" s="1006"/>
      <c r="S1541" s="1006"/>
      <c r="T1541" s="1007"/>
      <c r="U1541" s="1010"/>
      <c r="V1541" s="1010"/>
      <c r="W1541" s="1010"/>
      <c r="X1541" s="1010"/>
      <c r="Y1541" s="1010"/>
      <c r="Z1541" s="1010"/>
      <c r="AA1541" s="1011"/>
      <c r="AB1541" s="241"/>
      <c r="AC1541" s="241"/>
      <c r="AD1541" s="241"/>
      <c r="AE1541" s="241"/>
      <c r="AF1541" s="241"/>
      <c r="AG1541" s="241"/>
    </row>
    <row r="1542" spans="1:37" ht="15" customHeight="1">
      <c r="A1542" s="994" t="s">
        <v>3934</v>
      </c>
      <c r="B1542" s="995"/>
      <c r="C1542" s="995"/>
      <c r="D1542" s="995"/>
      <c r="E1542" s="995"/>
      <c r="F1542" s="995"/>
      <c r="G1542" s="995"/>
      <c r="H1542" s="996"/>
      <c r="I1542" s="968"/>
      <c r="J1542" s="969"/>
      <c r="K1542" s="1012"/>
      <c r="L1542" s="1012" t="s">
        <v>12</v>
      </c>
      <c r="M1542" s="1012"/>
      <c r="N1542" s="1012" t="s">
        <v>11</v>
      </c>
      <c r="O1542" s="1012"/>
      <c r="P1542" s="1012" t="s">
        <v>227</v>
      </c>
      <c r="R1542" s="476"/>
      <c r="S1542" s="476"/>
      <c r="T1542" s="476"/>
      <c r="U1542" s="476"/>
      <c r="V1542" s="476"/>
      <c r="W1542" s="476"/>
      <c r="X1542" s="476"/>
      <c r="Y1542" s="476"/>
      <c r="Z1542" s="476"/>
      <c r="AA1542" s="477"/>
      <c r="AB1542" s="241"/>
      <c r="AC1542" s="241"/>
      <c r="AD1542" s="241"/>
      <c r="AE1542" s="241"/>
      <c r="AF1542" s="241"/>
      <c r="AG1542" s="241"/>
    </row>
    <row r="1543" spans="1:37" ht="15" customHeight="1">
      <c r="A1543" s="997"/>
      <c r="B1543" s="998"/>
      <c r="C1543" s="998"/>
      <c r="D1543" s="998"/>
      <c r="E1543" s="998"/>
      <c r="F1543" s="998"/>
      <c r="G1543" s="998"/>
      <c r="H1543" s="999"/>
      <c r="I1543" s="970"/>
      <c r="J1543" s="971"/>
      <c r="K1543" s="1013"/>
      <c r="L1543" s="1013"/>
      <c r="M1543" s="1013"/>
      <c r="N1543" s="1013"/>
      <c r="O1543" s="1013"/>
      <c r="P1543" s="1013"/>
      <c r="Q1543" s="481"/>
      <c r="R1543" s="479"/>
      <c r="S1543" s="479"/>
      <c r="T1543" s="479"/>
      <c r="U1543" s="479"/>
      <c r="V1543" s="479"/>
      <c r="W1543" s="479"/>
      <c r="X1543" s="479"/>
      <c r="Y1543" s="479"/>
      <c r="Z1543" s="479"/>
      <c r="AA1543" s="480"/>
      <c r="AB1543" s="241"/>
      <c r="AC1543" s="241"/>
      <c r="AD1543" s="241"/>
      <c r="AE1543" s="241"/>
      <c r="AF1543" s="241"/>
      <c r="AG1543" s="241"/>
    </row>
    <row r="1544" spans="1:37" ht="20.100000000000001" customHeight="1">
      <c r="A1544" s="482"/>
      <c r="B1544" s="482"/>
      <c r="C1544" s="482"/>
      <c r="D1544" s="482"/>
      <c r="E1544" s="482"/>
      <c r="F1544" s="482"/>
      <c r="G1544" s="482"/>
      <c r="H1544" s="482"/>
      <c r="I1544" s="482"/>
      <c r="J1544" s="482"/>
      <c r="K1544" s="482"/>
      <c r="L1544" s="482"/>
      <c r="M1544" s="482"/>
      <c r="N1544" s="482"/>
      <c r="O1544" s="482"/>
      <c r="P1544" s="482"/>
      <c r="Q1544" s="482"/>
      <c r="R1544" s="482"/>
      <c r="S1544" s="482"/>
      <c r="T1544" s="482"/>
      <c r="U1544" s="482"/>
      <c r="V1544" s="482"/>
      <c r="W1544" s="482"/>
      <c r="X1544" s="478"/>
      <c r="Y1544" s="478"/>
      <c r="Z1544" s="478"/>
      <c r="AA1544" s="478"/>
      <c r="AB1544" s="241"/>
      <c r="AC1544" s="241"/>
      <c r="AD1544" s="241"/>
      <c r="AE1544" s="241"/>
      <c r="AF1544" s="241"/>
      <c r="AG1544" s="241"/>
    </row>
    <row r="1545" spans="1:37" ht="12.45" customHeight="1">
      <c r="A1545" s="1014" t="s">
        <v>3917</v>
      </c>
      <c r="B1545" s="1015"/>
      <c r="C1545" s="1015"/>
      <c r="D1545" s="1015"/>
      <c r="E1545" s="1015"/>
      <c r="F1545" s="1015"/>
      <c r="G1545" s="1015"/>
      <c r="H1545" s="1016"/>
      <c r="I1545" s="1017"/>
      <c r="J1545" s="1018"/>
      <c r="K1545" s="1018"/>
      <c r="L1545" s="1018"/>
      <c r="M1545" s="1018"/>
      <c r="N1545" s="1018"/>
      <c r="O1545" s="1018"/>
      <c r="P1545" s="1018"/>
      <c r="Q1545" s="1018"/>
      <c r="R1545" s="1018"/>
      <c r="S1545" s="1018"/>
      <c r="T1545" s="1018"/>
      <c r="U1545" s="1018"/>
      <c r="V1545" s="1018"/>
      <c r="W1545" s="1018"/>
      <c r="X1545" s="1018"/>
      <c r="Y1545" s="1018"/>
      <c r="Z1545" s="1018"/>
      <c r="AA1545" s="1019"/>
    </row>
    <row r="1546" spans="1:37" ht="22.5" customHeight="1">
      <c r="A1546" s="1020" t="s">
        <v>8</v>
      </c>
      <c r="B1546" s="1021"/>
      <c r="C1546" s="1021"/>
      <c r="D1546" s="1021"/>
      <c r="E1546" s="1021"/>
      <c r="F1546" s="1021"/>
      <c r="G1546" s="1021"/>
      <c r="H1546" s="1022"/>
      <c r="I1546" s="1023"/>
      <c r="J1546" s="1024"/>
      <c r="K1546" s="1024"/>
      <c r="L1546" s="1025"/>
      <c r="M1546" s="1025"/>
      <c r="N1546" s="1024"/>
      <c r="O1546" s="1025"/>
      <c r="P1546" s="1025"/>
      <c r="Q1546" s="1024"/>
      <c r="R1546" s="1024"/>
      <c r="S1546" s="1024"/>
      <c r="T1546" s="1024"/>
      <c r="U1546" s="1024"/>
      <c r="V1546" s="1024"/>
      <c r="W1546" s="1024"/>
      <c r="X1546" s="1024"/>
      <c r="Y1546" s="1024"/>
      <c r="Z1546" s="1024"/>
      <c r="AA1546" s="1026"/>
      <c r="AC1546" s="236">
        <v>92</v>
      </c>
    </row>
    <row r="1547" spans="1:37" ht="25.2" customHeight="1">
      <c r="A1547" s="1027" t="s">
        <v>23</v>
      </c>
      <c r="B1547" s="1028"/>
      <c r="C1547" s="1028"/>
      <c r="D1547" s="1028"/>
      <c r="E1547" s="1028"/>
      <c r="F1547" s="1028"/>
      <c r="G1547" s="1028"/>
      <c r="H1547" s="1029"/>
      <c r="I1547" s="972" t="s">
        <v>3918</v>
      </c>
      <c r="J1547" s="973"/>
      <c r="K1547" s="973"/>
      <c r="L1547" s="975"/>
      <c r="M1547" s="977"/>
      <c r="N1547" s="239" t="s">
        <v>3919</v>
      </c>
      <c r="O1547" s="975"/>
      <c r="P1547" s="977"/>
      <c r="Q1547" s="973"/>
      <c r="R1547" s="973"/>
      <c r="S1547" s="973"/>
      <c r="T1547" s="973"/>
      <c r="U1547" s="973"/>
      <c r="V1547" s="973"/>
      <c r="W1547" s="973"/>
      <c r="X1547" s="973"/>
      <c r="Y1547" s="973"/>
      <c r="Z1547" s="973"/>
      <c r="AA1547" s="974"/>
    </row>
    <row r="1548" spans="1:37" ht="25.2" customHeight="1">
      <c r="A1548" s="1030"/>
      <c r="B1548" s="1025"/>
      <c r="C1548" s="1025"/>
      <c r="D1548" s="1025"/>
      <c r="E1548" s="1025"/>
      <c r="F1548" s="1025"/>
      <c r="G1548" s="1025"/>
      <c r="H1548" s="1031"/>
      <c r="I1548" s="972" t="s">
        <v>3920</v>
      </c>
      <c r="J1548" s="973"/>
      <c r="K1548" s="973"/>
      <c r="L1548" s="975"/>
      <c r="M1548" s="976"/>
      <c r="N1548" s="976"/>
      <c r="O1548" s="976"/>
      <c r="P1548" s="977"/>
      <c r="Q1548" s="972" t="s">
        <v>3921</v>
      </c>
      <c r="R1548" s="973"/>
      <c r="S1548" s="974"/>
      <c r="T1548" s="975"/>
      <c r="U1548" s="976"/>
      <c r="V1548" s="976"/>
      <c r="W1548" s="976"/>
      <c r="X1548" s="976"/>
      <c r="Y1548" s="976"/>
      <c r="Z1548" s="976"/>
      <c r="AA1548" s="977"/>
    </row>
    <row r="1549" spans="1:37" ht="25.2" customHeight="1">
      <c r="A1549" s="1030"/>
      <c r="B1549" s="1025"/>
      <c r="C1549" s="1025"/>
      <c r="D1549" s="1025"/>
      <c r="E1549" s="1025"/>
      <c r="F1549" s="1025"/>
      <c r="G1549" s="1025"/>
      <c r="H1549" s="1031"/>
      <c r="I1549" s="972" t="s">
        <v>3922</v>
      </c>
      <c r="J1549" s="973"/>
      <c r="K1549" s="973"/>
      <c r="L1549" s="978"/>
      <c r="M1549" s="979"/>
      <c r="N1549" s="979"/>
      <c r="O1549" s="979"/>
      <c r="P1549" s="980"/>
      <c r="Q1549" s="972" t="s">
        <v>3923</v>
      </c>
      <c r="R1549" s="973"/>
      <c r="S1549" s="974"/>
      <c r="T1549" s="975"/>
      <c r="U1549" s="976"/>
      <c r="V1549" s="976"/>
      <c r="W1549" s="976"/>
      <c r="X1549" s="976"/>
      <c r="Y1549" s="976"/>
      <c r="Z1549" s="976"/>
      <c r="AA1549" s="977"/>
    </row>
    <row r="1550" spans="1:37" ht="25.2" customHeight="1">
      <c r="A1550" s="1023"/>
      <c r="B1550" s="1024"/>
      <c r="C1550" s="1024"/>
      <c r="D1550" s="1024"/>
      <c r="E1550" s="1024"/>
      <c r="F1550" s="1024"/>
      <c r="G1550" s="1024"/>
      <c r="H1550" s="1026"/>
      <c r="I1550" s="972" t="s">
        <v>3924</v>
      </c>
      <c r="J1550" s="973"/>
      <c r="K1550" s="973"/>
      <c r="L1550" s="981"/>
      <c r="M1550" s="981"/>
      <c r="N1550" s="981"/>
      <c r="O1550" s="981"/>
      <c r="P1550" s="981"/>
      <c r="Q1550" s="981"/>
      <c r="R1550" s="981"/>
      <c r="S1550" s="981"/>
      <c r="T1550" s="981"/>
      <c r="U1550" s="981"/>
      <c r="V1550" s="981"/>
      <c r="W1550" s="981"/>
      <c r="X1550" s="981"/>
      <c r="Y1550" s="981"/>
      <c r="Z1550" s="981"/>
      <c r="AA1550" s="981"/>
    </row>
    <row r="1551" spans="1:37" ht="30" customHeight="1">
      <c r="A1551" s="982" t="s">
        <v>3925</v>
      </c>
      <c r="B1551" s="983"/>
      <c r="C1551" s="983"/>
      <c r="D1551" s="983"/>
      <c r="E1551" s="983"/>
      <c r="F1551" s="983"/>
      <c r="G1551" s="983"/>
      <c r="H1551" s="984"/>
      <c r="I1551" s="444"/>
      <c r="J1551" s="445"/>
      <c r="K1551" s="446" t="s">
        <v>388</v>
      </c>
      <c r="L1551" s="447"/>
      <c r="M1551" s="448" t="s">
        <v>112</v>
      </c>
      <c r="N1551" s="449"/>
      <c r="O1551" s="450"/>
      <c r="U1551" s="451"/>
      <c r="V1551" s="451"/>
      <c r="W1551" s="451"/>
      <c r="X1551" s="451"/>
      <c r="Y1551" s="451"/>
      <c r="Z1551" s="451"/>
      <c r="AA1551" s="452"/>
      <c r="AK1551" s="240"/>
    </row>
    <row r="1552" spans="1:37" ht="15" customHeight="1">
      <c r="A1552" s="985"/>
      <c r="B1552" s="986"/>
      <c r="C1552" s="986"/>
      <c r="D1552" s="986"/>
      <c r="E1552" s="986"/>
      <c r="F1552" s="986"/>
      <c r="G1552" s="986"/>
      <c r="H1552" s="987"/>
      <c r="I1552" s="453" t="s">
        <v>3926</v>
      </c>
      <c r="J1552" s="454"/>
      <c r="K1552" s="454"/>
      <c r="L1552" s="454"/>
      <c r="M1552" s="454"/>
      <c r="N1552" s="454"/>
      <c r="O1552" s="454"/>
      <c r="P1552" s="454"/>
      <c r="Q1552" s="454"/>
      <c r="R1552" s="449"/>
      <c r="S1552" s="455"/>
      <c r="T1552" s="456"/>
      <c r="U1552" s="457"/>
      <c r="V1552" s="458"/>
      <c r="W1552" s="459" t="s">
        <v>388</v>
      </c>
      <c r="X1552" s="460"/>
      <c r="Y1552" s="461" t="s">
        <v>112</v>
      </c>
      <c r="Z1552" s="461"/>
      <c r="AA1552" s="462"/>
    </row>
    <row r="1553" spans="1:33" ht="15" customHeight="1">
      <c r="A1553" s="988"/>
      <c r="B1553" s="989"/>
      <c r="C1553" s="989"/>
      <c r="D1553" s="989"/>
      <c r="E1553" s="989"/>
      <c r="F1553" s="989"/>
      <c r="G1553" s="989"/>
      <c r="H1553" s="990"/>
      <c r="I1553" s="463" t="s">
        <v>3927</v>
      </c>
      <c r="J1553" s="464"/>
      <c r="K1553" s="464"/>
      <c r="L1553" s="464"/>
      <c r="M1553" s="464"/>
      <c r="N1553" s="464"/>
      <c r="O1553" s="464"/>
      <c r="P1553" s="464"/>
      <c r="Q1553" s="464"/>
      <c r="R1553" s="465"/>
      <c r="S1553" s="466"/>
      <c r="T1553" s="467"/>
      <c r="U1553" s="468"/>
      <c r="V1553" s="469"/>
      <c r="W1553" s="464" t="s">
        <v>388</v>
      </c>
      <c r="X1553" s="470"/>
      <c r="Y1553" s="466" t="s">
        <v>112</v>
      </c>
      <c r="Z1553" s="466"/>
      <c r="AA1553" s="471"/>
    </row>
    <row r="1554" spans="1:33" ht="18" customHeight="1">
      <c r="A1554" s="991" t="s">
        <v>3928</v>
      </c>
      <c r="B1554" s="992"/>
      <c r="C1554" s="992"/>
      <c r="D1554" s="992"/>
      <c r="E1554" s="992"/>
      <c r="F1554" s="992"/>
      <c r="G1554" s="992"/>
      <c r="H1554" s="993"/>
      <c r="I1554" s="472" t="s">
        <v>3783</v>
      </c>
      <c r="J1554" s="473" t="s">
        <v>3929</v>
      </c>
      <c r="K1554" s="474"/>
      <c r="L1554" s="474"/>
      <c r="M1554" s="474"/>
      <c r="N1554" s="472" t="s">
        <v>3783</v>
      </c>
      <c r="O1554" s="473" t="s">
        <v>3930</v>
      </c>
      <c r="P1554" s="474"/>
      <c r="Q1554" s="474"/>
      <c r="S1554" s="461" t="s">
        <v>3935</v>
      </c>
      <c r="T1554" s="472" t="s">
        <v>3783</v>
      </c>
      <c r="U1554" s="461" t="s">
        <v>3936</v>
      </c>
      <c r="W1554" s="473"/>
      <c r="X1554" s="474"/>
      <c r="Y1554" s="474"/>
      <c r="Z1554" s="474"/>
      <c r="AA1554" s="475"/>
      <c r="AG1554" s="243"/>
    </row>
    <row r="1555" spans="1:33" ht="15" customHeight="1">
      <c r="A1555" s="994" t="s">
        <v>3931</v>
      </c>
      <c r="B1555" s="995"/>
      <c r="C1555" s="995"/>
      <c r="D1555" s="995"/>
      <c r="E1555" s="995"/>
      <c r="F1555" s="995"/>
      <c r="G1555" s="995"/>
      <c r="H1555" s="996"/>
      <c r="I1555" s="1000" t="s">
        <v>3932</v>
      </c>
      <c r="J1555" s="1001"/>
      <c r="K1555" s="1004"/>
      <c r="L1555" s="1005"/>
      <c r="M1555" s="1005"/>
      <c r="N1555" s="1005"/>
      <c r="O1555" s="1005"/>
      <c r="P1555" s="1005"/>
      <c r="Q1555" s="1006"/>
      <c r="R1555" s="1006"/>
      <c r="S1555" s="1006"/>
      <c r="T1555" s="1007"/>
      <c r="U1555" s="1008" t="s">
        <v>3933</v>
      </c>
      <c r="V1555" s="1008"/>
      <c r="W1555" s="1008"/>
      <c r="X1555" s="1008"/>
      <c r="Y1555" s="1008"/>
      <c r="Z1555" s="1008"/>
      <c r="AA1555" s="1009"/>
    </row>
    <row r="1556" spans="1:33" ht="15" customHeight="1">
      <c r="A1556" s="997"/>
      <c r="B1556" s="998"/>
      <c r="C1556" s="998"/>
      <c r="D1556" s="998"/>
      <c r="E1556" s="998"/>
      <c r="F1556" s="998"/>
      <c r="G1556" s="998"/>
      <c r="H1556" s="999"/>
      <c r="I1556" s="1002"/>
      <c r="J1556" s="1003"/>
      <c r="K1556" s="1004"/>
      <c r="L1556" s="1005"/>
      <c r="M1556" s="1005"/>
      <c r="N1556" s="1005"/>
      <c r="O1556" s="1005"/>
      <c r="P1556" s="1005"/>
      <c r="Q1556" s="1006"/>
      <c r="R1556" s="1006"/>
      <c r="S1556" s="1006"/>
      <c r="T1556" s="1007"/>
      <c r="U1556" s="1010"/>
      <c r="V1556" s="1010"/>
      <c r="W1556" s="1010"/>
      <c r="X1556" s="1010"/>
      <c r="Y1556" s="1010"/>
      <c r="Z1556" s="1010"/>
      <c r="AA1556" s="1011"/>
      <c r="AB1556" s="241"/>
      <c r="AC1556" s="241"/>
      <c r="AD1556" s="241"/>
      <c r="AE1556" s="241"/>
      <c r="AF1556" s="241"/>
      <c r="AG1556" s="241"/>
    </row>
    <row r="1557" spans="1:33" ht="15" customHeight="1">
      <c r="A1557" s="994" t="s">
        <v>3934</v>
      </c>
      <c r="B1557" s="995"/>
      <c r="C1557" s="995"/>
      <c r="D1557" s="995"/>
      <c r="E1557" s="995"/>
      <c r="F1557" s="995"/>
      <c r="G1557" s="995"/>
      <c r="H1557" s="996"/>
      <c r="I1557" s="968"/>
      <c r="J1557" s="969"/>
      <c r="K1557" s="1012"/>
      <c r="L1557" s="1012" t="s">
        <v>12</v>
      </c>
      <c r="M1557" s="1012"/>
      <c r="N1557" s="1012" t="s">
        <v>11</v>
      </c>
      <c r="O1557" s="1012"/>
      <c r="P1557" s="1012" t="s">
        <v>227</v>
      </c>
      <c r="R1557" s="476"/>
      <c r="S1557" s="476"/>
      <c r="T1557" s="476"/>
      <c r="U1557" s="476"/>
      <c r="V1557" s="476"/>
      <c r="W1557" s="476"/>
      <c r="X1557" s="476"/>
      <c r="Y1557" s="476"/>
      <c r="Z1557" s="476"/>
      <c r="AA1557" s="477"/>
      <c r="AB1557" s="241"/>
      <c r="AC1557" s="241"/>
      <c r="AD1557" s="241"/>
      <c r="AE1557" s="241"/>
      <c r="AF1557" s="241"/>
      <c r="AG1557" s="241"/>
    </row>
    <row r="1558" spans="1:33" ht="15" customHeight="1">
      <c r="A1558" s="997"/>
      <c r="B1558" s="998"/>
      <c r="C1558" s="998"/>
      <c r="D1558" s="998"/>
      <c r="E1558" s="998"/>
      <c r="F1558" s="998"/>
      <c r="G1558" s="998"/>
      <c r="H1558" s="999"/>
      <c r="I1558" s="970"/>
      <c r="J1558" s="971"/>
      <c r="K1558" s="1013"/>
      <c r="L1558" s="1013"/>
      <c r="M1558" s="1013"/>
      <c r="N1558" s="1013"/>
      <c r="O1558" s="1013"/>
      <c r="P1558" s="1013"/>
      <c r="Q1558" s="481"/>
      <c r="R1558" s="479"/>
      <c r="S1558" s="479"/>
      <c r="T1558" s="479"/>
      <c r="U1558" s="479"/>
      <c r="V1558" s="479"/>
      <c r="W1558" s="479"/>
      <c r="X1558" s="479"/>
      <c r="Y1558" s="479"/>
      <c r="Z1558" s="479"/>
      <c r="AA1558" s="480"/>
      <c r="AB1558" s="241"/>
      <c r="AC1558" s="241"/>
      <c r="AD1558" s="241"/>
      <c r="AE1558" s="241"/>
      <c r="AF1558" s="241"/>
      <c r="AG1558" s="241"/>
    </row>
    <row r="1559" spans="1:33" ht="20.100000000000001" customHeight="1">
      <c r="A1559" s="482"/>
      <c r="B1559" s="482"/>
      <c r="C1559" s="482"/>
      <c r="D1559" s="482"/>
      <c r="E1559" s="482"/>
      <c r="F1559" s="482"/>
      <c r="G1559" s="482"/>
      <c r="H1559" s="482"/>
      <c r="I1559" s="482"/>
      <c r="J1559" s="482"/>
      <c r="K1559" s="482"/>
      <c r="L1559" s="482"/>
      <c r="M1559" s="482"/>
      <c r="N1559" s="482"/>
      <c r="O1559" s="482"/>
      <c r="P1559" s="482"/>
      <c r="Q1559" s="482"/>
      <c r="R1559" s="482"/>
      <c r="S1559" s="482"/>
      <c r="T1559" s="482"/>
      <c r="U1559" s="482"/>
      <c r="V1559" s="482"/>
      <c r="W1559" s="482"/>
      <c r="X1559" s="482"/>
      <c r="Y1559" s="482"/>
      <c r="Z1559" s="482"/>
      <c r="AA1559" s="482"/>
      <c r="AB1559" s="241"/>
      <c r="AC1559" s="241"/>
      <c r="AD1559" s="241"/>
      <c r="AE1559" s="241"/>
      <c r="AF1559" s="241"/>
      <c r="AG1559" s="241"/>
    </row>
    <row r="1560" spans="1:33" ht="18" customHeight="1">
      <c r="B1560" s="437" t="s">
        <v>3937</v>
      </c>
      <c r="C1560" s="243" t="s">
        <v>16092</v>
      </c>
      <c r="E1560" s="243"/>
      <c r="F1560" s="243"/>
      <c r="G1560" s="243"/>
      <c r="H1560" s="243"/>
      <c r="I1560" s="483"/>
      <c r="J1560" s="483"/>
      <c r="K1560" s="483"/>
      <c r="L1560" s="483"/>
      <c r="M1560" s="483"/>
      <c r="N1560" s="483"/>
      <c r="O1560" s="483"/>
      <c r="P1560" s="483"/>
      <c r="Q1560" s="483"/>
      <c r="R1560" s="484"/>
      <c r="S1560" s="483"/>
      <c r="T1560" s="483"/>
      <c r="U1560" s="483"/>
      <c r="V1560" s="483"/>
      <c r="W1560" s="243"/>
      <c r="X1560" s="243"/>
      <c r="Y1560" s="243"/>
      <c r="Z1560" s="243"/>
      <c r="AA1560" s="243"/>
      <c r="AB1560" s="243"/>
      <c r="AE1560" s="244"/>
    </row>
    <row r="1561" spans="1:33" ht="30" customHeight="1">
      <c r="B1561" s="485" t="s">
        <v>3938</v>
      </c>
      <c r="C1561" s="1032" t="s">
        <v>16093</v>
      </c>
      <c r="D1561" s="1032"/>
      <c r="E1561" s="1032"/>
      <c r="F1561" s="1032"/>
      <c r="G1561" s="1032"/>
      <c r="H1561" s="1032"/>
      <c r="I1561" s="1032"/>
      <c r="J1561" s="1032"/>
      <c r="K1561" s="1032"/>
      <c r="L1561" s="1032"/>
      <c r="M1561" s="1032"/>
      <c r="N1561" s="1032"/>
      <c r="O1561" s="1032"/>
      <c r="P1561" s="1032"/>
      <c r="Q1561" s="1032"/>
      <c r="R1561" s="1032"/>
      <c r="S1561" s="1032"/>
      <c r="T1561" s="1032"/>
      <c r="U1561" s="1032"/>
      <c r="V1561" s="1032"/>
      <c r="W1561" s="1032"/>
      <c r="X1561" s="1032"/>
      <c r="Y1561" s="1032"/>
      <c r="Z1561" s="1032"/>
      <c r="AA1561" s="1032"/>
      <c r="AE1561" s="244"/>
    </row>
    <row r="1562" spans="1:33" ht="7.95" customHeight="1">
      <c r="D1562" s="486"/>
      <c r="E1562" s="486"/>
      <c r="F1562" s="486"/>
      <c r="G1562" s="486"/>
      <c r="H1562" s="486"/>
      <c r="I1562" s="486"/>
      <c r="J1562" s="486"/>
      <c r="K1562" s="486"/>
      <c r="L1562" s="486"/>
      <c r="M1562" s="486"/>
      <c r="N1562" s="486"/>
      <c r="O1562" s="486"/>
      <c r="P1562" s="486"/>
      <c r="Q1562" s="486"/>
      <c r="R1562" s="486"/>
      <c r="S1562" s="486"/>
      <c r="T1562" s="486"/>
      <c r="U1562" s="486"/>
      <c r="V1562" s="486"/>
      <c r="W1562" s="486"/>
      <c r="X1562" s="486"/>
      <c r="Y1562" s="486"/>
      <c r="Z1562" s="486"/>
      <c r="AA1562" s="486"/>
    </row>
    <row r="1563" spans="1:33" ht="25.35" customHeight="1">
      <c r="A1563" s="441" t="s">
        <v>3939</v>
      </c>
      <c r="H1563" s="442"/>
      <c r="I1563" s="442"/>
      <c r="V1563" s="442"/>
      <c r="W1563" s="442"/>
      <c r="X1563" s="442"/>
      <c r="Y1563" s="442"/>
      <c r="Z1563" s="442"/>
      <c r="AA1563" s="442"/>
    </row>
    <row r="1564" spans="1:33" ht="12.45" customHeight="1">
      <c r="A1564" s="1014" t="s">
        <v>3917</v>
      </c>
      <c r="B1564" s="1015"/>
      <c r="C1564" s="1015"/>
      <c r="D1564" s="1015"/>
      <c r="E1564" s="1015"/>
      <c r="F1564" s="1015"/>
      <c r="G1564" s="1015"/>
      <c r="H1564" s="1016"/>
      <c r="I1564" s="1017"/>
      <c r="J1564" s="1018"/>
      <c r="K1564" s="1018"/>
      <c r="L1564" s="1018"/>
      <c r="M1564" s="1018"/>
      <c r="N1564" s="1018"/>
      <c r="O1564" s="1018"/>
      <c r="P1564" s="1018"/>
      <c r="Q1564" s="1018"/>
      <c r="R1564" s="1018"/>
      <c r="S1564" s="1018"/>
      <c r="T1564" s="1018"/>
      <c r="U1564" s="1018"/>
      <c r="V1564" s="1018"/>
      <c r="W1564" s="1018"/>
      <c r="X1564" s="1018"/>
      <c r="Y1564" s="1018"/>
      <c r="Z1564" s="1018"/>
      <c r="AA1564" s="1019"/>
    </row>
    <row r="1565" spans="1:33" ht="22.5" customHeight="1">
      <c r="A1565" s="1020" t="s">
        <v>8</v>
      </c>
      <c r="B1565" s="1021"/>
      <c r="C1565" s="1021"/>
      <c r="D1565" s="1021"/>
      <c r="E1565" s="1021"/>
      <c r="F1565" s="1021"/>
      <c r="G1565" s="1021"/>
      <c r="H1565" s="1022"/>
      <c r="I1565" s="1023"/>
      <c r="J1565" s="1024"/>
      <c r="K1565" s="1024"/>
      <c r="L1565" s="1025"/>
      <c r="M1565" s="1025"/>
      <c r="N1565" s="1024"/>
      <c r="O1565" s="1025"/>
      <c r="P1565" s="1025"/>
      <c r="Q1565" s="1024"/>
      <c r="R1565" s="1024"/>
      <c r="S1565" s="1024"/>
      <c r="T1565" s="1024"/>
      <c r="U1565" s="1024"/>
      <c r="V1565" s="1024"/>
      <c r="W1565" s="1024"/>
      <c r="X1565" s="1024"/>
      <c r="Y1565" s="1024"/>
      <c r="Z1565" s="1024"/>
      <c r="AA1565" s="1026"/>
      <c r="AC1565" s="236">
        <v>93</v>
      </c>
    </row>
    <row r="1566" spans="1:33" ht="25.2" customHeight="1">
      <c r="A1566" s="1027" t="s">
        <v>23</v>
      </c>
      <c r="B1566" s="1028"/>
      <c r="C1566" s="1028"/>
      <c r="D1566" s="1028"/>
      <c r="E1566" s="1028"/>
      <c r="F1566" s="1028"/>
      <c r="G1566" s="1028"/>
      <c r="H1566" s="1029"/>
      <c r="I1566" s="972" t="s">
        <v>3918</v>
      </c>
      <c r="J1566" s="973"/>
      <c r="K1566" s="973"/>
      <c r="L1566" s="975"/>
      <c r="M1566" s="977"/>
      <c r="N1566" s="239" t="s">
        <v>3919</v>
      </c>
      <c r="O1566" s="975"/>
      <c r="P1566" s="977"/>
      <c r="Q1566" s="973"/>
      <c r="R1566" s="973"/>
      <c r="S1566" s="973"/>
      <c r="T1566" s="973"/>
      <c r="U1566" s="973"/>
      <c r="V1566" s="973"/>
      <c r="W1566" s="973"/>
      <c r="X1566" s="973"/>
      <c r="Y1566" s="973"/>
      <c r="Z1566" s="973"/>
      <c r="AA1566" s="974"/>
    </row>
    <row r="1567" spans="1:33" ht="25.2" customHeight="1">
      <c r="A1567" s="1030"/>
      <c r="B1567" s="1025"/>
      <c r="C1567" s="1025"/>
      <c r="D1567" s="1025"/>
      <c r="E1567" s="1025"/>
      <c r="F1567" s="1025"/>
      <c r="G1567" s="1025"/>
      <c r="H1567" s="1031"/>
      <c r="I1567" s="972" t="s">
        <v>3920</v>
      </c>
      <c r="J1567" s="973"/>
      <c r="K1567" s="973"/>
      <c r="L1567" s="975"/>
      <c r="M1567" s="976"/>
      <c r="N1567" s="976"/>
      <c r="O1567" s="976"/>
      <c r="P1567" s="977"/>
      <c r="Q1567" s="972" t="s">
        <v>3921</v>
      </c>
      <c r="R1567" s="973"/>
      <c r="S1567" s="974"/>
      <c r="T1567" s="975"/>
      <c r="U1567" s="976"/>
      <c r="V1567" s="976"/>
      <c r="W1567" s="976"/>
      <c r="X1567" s="976"/>
      <c r="Y1567" s="976"/>
      <c r="Z1567" s="976"/>
      <c r="AA1567" s="977"/>
    </row>
    <row r="1568" spans="1:33" ht="25.2" customHeight="1">
      <c r="A1568" s="1030"/>
      <c r="B1568" s="1025"/>
      <c r="C1568" s="1025"/>
      <c r="D1568" s="1025"/>
      <c r="E1568" s="1025"/>
      <c r="F1568" s="1025"/>
      <c r="G1568" s="1025"/>
      <c r="H1568" s="1031"/>
      <c r="I1568" s="972" t="s">
        <v>3922</v>
      </c>
      <c r="J1568" s="973"/>
      <c r="K1568" s="973"/>
      <c r="L1568" s="978"/>
      <c r="M1568" s="979"/>
      <c r="N1568" s="979"/>
      <c r="O1568" s="979"/>
      <c r="P1568" s="980"/>
      <c r="Q1568" s="972" t="s">
        <v>3923</v>
      </c>
      <c r="R1568" s="973"/>
      <c r="S1568" s="974"/>
      <c r="T1568" s="975"/>
      <c r="U1568" s="976"/>
      <c r="V1568" s="976"/>
      <c r="W1568" s="976"/>
      <c r="X1568" s="976"/>
      <c r="Y1568" s="976"/>
      <c r="Z1568" s="976"/>
      <c r="AA1568" s="977"/>
    </row>
    <row r="1569" spans="1:37" ht="25.2" customHeight="1">
      <c r="A1569" s="1023"/>
      <c r="B1569" s="1024"/>
      <c r="C1569" s="1024"/>
      <c r="D1569" s="1024"/>
      <c r="E1569" s="1024"/>
      <c r="F1569" s="1024"/>
      <c r="G1569" s="1024"/>
      <c r="H1569" s="1026"/>
      <c r="I1569" s="972" t="s">
        <v>3924</v>
      </c>
      <c r="J1569" s="973"/>
      <c r="K1569" s="973"/>
      <c r="L1569" s="981"/>
      <c r="M1569" s="981"/>
      <c r="N1569" s="981"/>
      <c r="O1569" s="981"/>
      <c r="P1569" s="981"/>
      <c r="Q1569" s="981"/>
      <c r="R1569" s="981"/>
      <c r="S1569" s="981"/>
      <c r="T1569" s="981"/>
      <c r="U1569" s="981"/>
      <c r="V1569" s="981"/>
      <c r="W1569" s="981"/>
      <c r="X1569" s="981"/>
      <c r="Y1569" s="981"/>
      <c r="Z1569" s="981"/>
      <c r="AA1569" s="981"/>
    </row>
    <row r="1570" spans="1:37" ht="30" customHeight="1">
      <c r="A1570" s="982" t="s">
        <v>3925</v>
      </c>
      <c r="B1570" s="983"/>
      <c r="C1570" s="983"/>
      <c r="D1570" s="983"/>
      <c r="E1570" s="983"/>
      <c r="F1570" s="983"/>
      <c r="G1570" s="983"/>
      <c r="H1570" s="984"/>
      <c r="I1570" s="444"/>
      <c r="J1570" s="445"/>
      <c r="K1570" s="446" t="s">
        <v>388</v>
      </c>
      <c r="L1570" s="447"/>
      <c r="M1570" s="448" t="s">
        <v>112</v>
      </c>
      <c r="N1570" s="449"/>
      <c r="O1570" s="450"/>
      <c r="U1570" s="451"/>
      <c r="V1570" s="451"/>
      <c r="W1570" s="451"/>
      <c r="X1570" s="451"/>
      <c r="Y1570" s="451"/>
      <c r="Z1570" s="451"/>
      <c r="AA1570" s="452"/>
      <c r="AK1570" s="240"/>
    </row>
    <row r="1571" spans="1:37" ht="15" customHeight="1">
      <c r="A1571" s="985"/>
      <c r="B1571" s="986"/>
      <c r="C1571" s="986"/>
      <c r="D1571" s="986"/>
      <c r="E1571" s="986"/>
      <c r="F1571" s="986"/>
      <c r="G1571" s="986"/>
      <c r="H1571" s="987"/>
      <c r="I1571" s="453" t="s">
        <v>3926</v>
      </c>
      <c r="J1571" s="454"/>
      <c r="K1571" s="454"/>
      <c r="L1571" s="454"/>
      <c r="M1571" s="454"/>
      <c r="N1571" s="454"/>
      <c r="O1571" s="454"/>
      <c r="P1571" s="454"/>
      <c r="Q1571" s="454"/>
      <c r="R1571" s="449"/>
      <c r="S1571" s="455"/>
      <c r="T1571" s="456"/>
      <c r="U1571" s="457"/>
      <c r="V1571" s="458"/>
      <c r="W1571" s="459" t="s">
        <v>388</v>
      </c>
      <c r="X1571" s="460"/>
      <c r="Y1571" s="461" t="s">
        <v>112</v>
      </c>
      <c r="Z1571" s="461"/>
      <c r="AA1571" s="462"/>
    </row>
    <row r="1572" spans="1:37" ht="15" customHeight="1">
      <c r="A1572" s="988"/>
      <c r="B1572" s="989"/>
      <c r="C1572" s="989"/>
      <c r="D1572" s="989"/>
      <c r="E1572" s="989"/>
      <c r="F1572" s="989"/>
      <c r="G1572" s="989"/>
      <c r="H1572" s="990"/>
      <c r="I1572" s="463" t="s">
        <v>3927</v>
      </c>
      <c r="J1572" s="464"/>
      <c r="K1572" s="464"/>
      <c r="L1572" s="464"/>
      <c r="M1572" s="464"/>
      <c r="N1572" s="464"/>
      <c r="O1572" s="464"/>
      <c r="P1572" s="464"/>
      <c r="Q1572" s="464"/>
      <c r="R1572" s="465"/>
      <c r="S1572" s="466"/>
      <c r="T1572" s="467"/>
      <c r="U1572" s="468"/>
      <c r="V1572" s="469"/>
      <c r="W1572" s="464" t="s">
        <v>388</v>
      </c>
      <c r="X1572" s="470"/>
      <c r="Y1572" s="466" t="s">
        <v>112</v>
      </c>
      <c r="Z1572" s="466"/>
      <c r="AA1572" s="471"/>
    </row>
    <row r="1573" spans="1:37" ht="18" customHeight="1">
      <c r="A1573" s="991" t="s">
        <v>3928</v>
      </c>
      <c r="B1573" s="992"/>
      <c r="C1573" s="992"/>
      <c r="D1573" s="992"/>
      <c r="E1573" s="992"/>
      <c r="F1573" s="992"/>
      <c r="G1573" s="992"/>
      <c r="H1573" s="993"/>
      <c r="I1573" s="472" t="s">
        <v>3783</v>
      </c>
      <c r="J1573" s="473" t="s">
        <v>3929</v>
      </c>
      <c r="K1573" s="474"/>
      <c r="L1573" s="474"/>
      <c r="M1573" s="474"/>
      <c r="N1573" s="472" t="s">
        <v>3783</v>
      </c>
      <c r="O1573" s="473" t="s">
        <v>3930</v>
      </c>
      <c r="P1573" s="474"/>
      <c r="Q1573" s="474"/>
      <c r="S1573" s="461" t="s">
        <v>3935</v>
      </c>
      <c r="T1573" s="472" t="s">
        <v>3783</v>
      </c>
      <c r="U1573" s="461" t="s">
        <v>3936</v>
      </c>
      <c r="W1573" s="473"/>
      <c r="X1573" s="474"/>
      <c r="Y1573" s="474"/>
      <c r="Z1573" s="474"/>
      <c r="AA1573" s="475"/>
      <c r="AG1573" s="243"/>
    </row>
    <row r="1574" spans="1:37" ht="15" customHeight="1">
      <c r="A1574" s="994" t="s">
        <v>3931</v>
      </c>
      <c r="B1574" s="995"/>
      <c r="C1574" s="995"/>
      <c r="D1574" s="995"/>
      <c r="E1574" s="995"/>
      <c r="F1574" s="995"/>
      <c r="G1574" s="995"/>
      <c r="H1574" s="996"/>
      <c r="I1574" s="1000" t="s">
        <v>3932</v>
      </c>
      <c r="J1574" s="1001"/>
      <c r="K1574" s="1004"/>
      <c r="L1574" s="1005"/>
      <c r="M1574" s="1005"/>
      <c r="N1574" s="1005"/>
      <c r="O1574" s="1005"/>
      <c r="P1574" s="1005"/>
      <c r="Q1574" s="1006"/>
      <c r="R1574" s="1006"/>
      <c r="S1574" s="1006"/>
      <c r="T1574" s="1007"/>
      <c r="U1574" s="1008" t="s">
        <v>3933</v>
      </c>
      <c r="V1574" s="1008"/>
      <c r="W1574" s="1008"/>
      <c r="X1574" s="1008"/>
      <c r="Y1574" s="1008"/>
      <c r="Z1574" s="1008"/>
      <c r="AA1574" s="1009"/>
    </row>
    <row r="1575" spans="1:37" ht="15" customHeight="1">
      <c r="A1575" s="997"/>
      <c r="B1575" s="998"/>
      <c r="C1575" s="998"/>
      <c r="D1575" s="998"/>
      <c r="E1575" s="998"/>
      <c r="F1575" s="998"/>
      <c r="G1575" s="998"/>
      <c r="H1575" s="999"/>
      <c r="I1575" s="1002"/>
      <c r="J1575" s="1003"/>
      <c r="K1575" s="1004"/>
      <c r="L1575" s="1005"/>
      <c r="M1575" s="1005"/>
      <c r="N1575" s="1005"/>
      <c r="O1575" s="1005"/>
      <c r="P1575" s="1005"/>
      <c r="Q1575" s="1006"/>
      <c r="R1575" s="1006"/>
      <c r="S1575" s="1006"/>
      <c r="T1575" s="1007"/>
      <c r="U1575" s="1010"/>
      <c r="V1575" s="1010"/>
      <c r="W1575" s="1010"/>
      <c r="X1575" s="1010"/>
      <c r="Y1575" s="1010"/>
      <c r="Z1575" s="1010"/>
      <c r="AA1575" s="1011"/>
      <c r="AB1575" s="241"/>
      <c r="AC1575" s="241"/>
      <c r="AD1575" s="241"/>
      <c r="AE1575" s="241"/>
      <c r="AF1575" s="241"/>
      <c r="AG1575" s="241"/>
    </row>
    <row r="1576" spans="1:37" ht="15" customHeight="1">
      <c r="A1576" s="994" t="s">
        <v>3934</v>
      </c>
      <c r="B1576" s="995"/>
      <c r="C1576" s="995"/>
      <c r="D1576" s="995"/>
      <c r="E1576" s="995"/>
      <c r="F1576" s="995"/>
      <c r="G1576" s="995"/>
      <c r="H1576" s="996"/>
      <c r="I1576" s="968"/>
      <c r="J1576" s="969"/>
      <c r="K1576" s="1012"/>
      <c r="L1576" s="1012" t="s">
        <v>12</v>
      </c>
      <c r="M1576" s="1012"/>
      <c r="N1576" s="1012" t="s">
        <v>11</v>
      </c>
      <c r="O1576" s="1012"/>
      <c r="P1576" s="1012" t="s">
        <v>227</v>
      </c>
      <c r="R1576" s="476"/>
      <c r="S1576" s="476"/>
      <c r="T1576" s="476"/>
      <c r="U1576" s="476"/>
      <c r="V1576" s="476"/>
      <c r="W1576" s="476"/>
      <c r="X1576" s="476"/>
      <c r="Y1576" s="476"/>
      <c r="Z1576" s="476"/>
      <c r="AA1576" s="477"/>
      <c r="AB1576" s="241"/>
      <c r="AC1576" s="241"/>
      <c r="AD1576" s="241"/>
      <c r="AE1576" s="241"/>
      <c r="AF1576" s="241"/>
      <c r="AG1576" s="241"/>
    </row>
    <row r="1577" spans="1:37" ht="15" customHeight="1">
      <c r="A1577" s="997"/>
      <c r="B1577" s="998"/>
      <c r="C1577" s="998"/>
      <c r="D1577" s="998"/>
      <c r="E1577" s="998"/>
      <c r="F1577" s="998"/>
      <c r="G1577" s="998"/>
      <c r="H1577" s="999"/>
      <c r="I1577" s="970"/>
      <c r="J1577" s="971"/>
      <c r="K1577" s="1013"/>
      <c r="L1577" s="1013"/>
      <c r="M1577" s="1013"/>
      <c r="N1577" s="1013"/>
      <c r="O1577" s="1013"/>
      <c r="P1577" s="1013"/>
      <c r="Q1577" s="481"/>
      <c r="R1577" s="479"/>
      <c r="S1577" s="479"/>
      <c r="T1577" s="479"/>
      <c r="U1577" s="479"/>
      <c r="V1577" s="479"/>
      <c r="W1577" s="479"/>
      <c r="X1577" s="479"/>
      <c r="Y1577" s="479"/>
      <c r="Z1577" s="479"/>
      <c r="AA1577" s="480"/>
      <c r="AB1577" s="241"/>
      <c r="AC1577" s="241"/>
      <c r="AD1577" s="241"/>
      <c r="AE1577" s="241"/>
      <c r="AF1577" s="241"/>
      <c r="AG1577" s="241"/>
    </row>
    <row r="1578" spans="1:37" ht="20.100000000000001" customHeight="1">
      <c r="A1578" s="482"/>
      <c r="B1578" s="482"/>
      <c r="C1578" s="482"/>
      <c r="D1578" s="482"/>
      <c r="E1578" s="482"/>
      <c r="F1578" s="482"/>
      <c r="G1578" s="482"/>
      <c r="H1578" s="482"/>
      <c r="I1578" s="482"/>
      <c r="J1578" s="482"/>
      <c r="K1578" s="482"/>
      <c r="L1578" s="482"/>
      <c r="M1578" s="482"/>
      <c r="N1578" s="482"/>
      <c r="O1578" s="482"/>
      <c r="P1578" s="482"/>
      <c r="Q1578" s="482"/>
      <c r="R1578" s="482"/>
      <c r="S1578" s="482"/>
      <c r="T1578" s="482"/>
      <c r="U1578" s="482"/>
      <c r="V1578" s="482"/>
      <c r="W1578" s="482"/>
      <c r="X1578" s="478"/>
      <c r="Y1578" s="478"/>
      <c r="Z1578" s="478"/>
      <c r="AA1578" s="478"/>
      <c r="AB1578" s="241"/>
      <c r="AC1578" s="241"/>
      <c r="AD1578" s="241"/>
      <c r="AE1578" s="241"/>
      <c r="AF1578" s="241"/>
      <c r="AG1578" s="241"/>
    </row>
    <row r="1579" spans="1:37" ht="12.45" customHeight="1">
      <c r="A1579" s="1014" t="s">
        <v>3917</v>
      </c>
      <c r="B1579" s="1015"/>
      <c r="C1579" s="1015"/>
      <c r="D1579" s="1015"/>
      <c r="E1579" s="1015"/>
      <c r="F1579" s="1015"/>
      <c r="G1579" s="1015"/>
      <c r="H1579" s="1016"/>
      <c r="I1579" s="1017"/>
      <c r="J1579" s="1018"/>
      <c r="K1579" s="1018"/>
      <c r="L1579" s="1018"/>
      <c r="M1579" s="1018"/>
      <c r="N1579" s="1018"/>
      <c r="O1579" s="1018"/>
      <c r="P1579" s="1018"/>
      <c r="Q1579" s="1018"/>
      <c r="R1579" s="1018"/>
      <c r="S1579" s="1018"/>
      <c r="T1579" s="1018"/>
      <c r="U1579" s="1018"/>
      <c r="V1579" s="1018"/>
      <c r="W1579" s="1018"/>
      <c r="X1579" s="1018"/>
      <c r="Y1579" s="1018"/>
      <c r="Z1579" s="1018"/>
      <c r="AA1579" s="1019"/>
    </row>
    <row r="1580" spans="1:37" ht="22.5" customHeight="1">
      <c r="A1580" s="1020" t="s">
        <v>8</v>
      </c>
      <c r="B1580" s="1021"/>
      <c r="C1580" s="1021"/>
      <c r="D1580" s="1021"/>
      <c r="E1580" s="1021"/>
      <c r="F1580" s="1021"/>
      <c r="G1580" s="1021"/>
      <c r="H1580" s="1022"/>
      <c r="I1580" s="1023"/>
      <c r="J1580" s="1024"/>
      <c r="K1580" s="1024"/>
      <c r="L1580" s="1025"/>
      <c r="M1580" s="1025"/>
      <c r="N1580" s="1024"/>
      <c r="O1580" s="1025"/>
      <c r="P1580" s="1025"/>
      <c r="Q1580" s="1024"/>
      <c r="R1580" s="1024"/>
      <c r="S1580" s="1024"/>
      <c r="T1580" s="1024"/>
      <c r="U1580" s="1024"/>
      <c r="V1580" s="1024"/>
      <c r="W1580" s="1024"/>
      <c r="X1580" s="1024"/>
      <c r="Y1580" s="1024"/>
      <c r="Z1580" s="1024"/>
      <c r="AA1580" s="1026"/>
      <c r="AC1580" s="236">
        <v>94</v>
      </c>
    </row>
    <row r="1581" spans="1:37" ht="25.2" customHeight="1">
      <c r="A1581" s="1027" t="s">
        <v>23</v>
      </c>
      <c r="B1581" s="1028"/>
      <c r="C1581" s="1028"/>
      <c r="D1581" s="1028"/>
      <c r="E1581" s="1028"/>
      <c r="F1581" s="1028"/>
      <c r="G1581" s="1028"/>
      <c r="H1581" s="1029"/>
      <c r="I1581" s="972" t="s">
        <v>3918</v>
      </c>
      <c r="J1581" s="973"/>
      <c r="K1581" s="973"/>
      <c r="L1581" s="975"/>
      <c r="M1581" s="977"/>
      <c r="N1581" s="239" t="s">
        <v>3919</v>
      </c>
      <c r="O1581" s="975"/>
      <c r="P1581" s="977"/>
      <c r="Q1581" s="973"/>
      <c r="R1581" s="973"/>
      <c r="S1581" s="973"/>
      <c r="T1581" s="973"/>
      <c r="U1581" s="973"/>
      <c r="V1581" s="973"/>
      <c r="W1581" s="973"/>
      <c r="X1581" s="973"/>
      <c r="Y1581" s="973"/>
      <c r="Z1581" s="973"/>
      <c r="AA1581" s="974"/>
    </row>
    <row r="1582" spans="1:37" ht="25.2" customHeight="1">
      <c r="A1582" s="1030"/>
      <c r="B1582" s="1025"/>
      <c r="C1582" s="1025"/>
      <c r="D1582" s="1025"/>
      <c r="E1582" s="1025"/>
      <c r="F1582" s="1025"/>
      <c r="G1582" s="1025"/>
      <c r="H1582" s="1031"/>
      <c r="I1582" s="972" t="s">
        <v>3920</v>
      </c>
      <c r="J1582" s="973"/>
      <c r="K1582" s="973"/>
      <c r="L1582" s="975"/>
      <c r="M1582" s="976"/>
      <c r="N1582" s="976"/>
      <c r="O1582" s="976"/>
      <c r="P1582" s="977"/>
      <c r="Q1582" s="972" t="s">
        <v>3921</v>
      </c>
      <c r="R1582" s="973"/>
      <c r="S1582" s="974"/>
      <c r="T1582" s="975"/>
      <c r="U1582" s="976"/>
      <c r="V1582" s="976"/>
      <c r="W1582" s="976"/>
      <c r="X1582" s="976"/>
      <c r="Y1582" s="976"/>
      <c r="Z1582" s="976"/>
      <c r="AA1582" s="977"/>
    </row>
    <row r="1583" spans="1:37" ht="25.2" customHeight="1">
      <c r="A1583" s="1030"/>
      <c r="B1583" s="1025"/>
      <c r="C1583" s="1025"/>
      <c r="D1583" s="1025"/>
      <c r="E1583" s="1025"/>
      <c r="F1583" s="1025"/>
      <c r="G1583" s="1025"/>
      <c r="H1583" s="1031"/>
      <c r="I1583" s="972" t="s">
        <v>3922</v>
      </c>
      <c r="J1583" s="973"/>
      <c r="K1583" s="973"/>
      <c r="L1583" s="978"/>
      <c r="M1583" s="979"/>
      <c r="N1583" s="979"/>
      <c r="O1583" s="979"/>
      <c r="P1583" s="980"/>
      <c r="Q1583" s="972" t="s">
        <v>3923</v>
      </c>
      <c r="R1583" s="973"/>
      <c r="S1583" s="974"/>
      <c r="T1583" s="975"/>
      <c r="U1583" s="976"/>
      <c r="V1583" s="976"/>
      <c r="W1583" s="976"/>
      <c r="X1583" s="976"/>
      <c r="Y1583" s="976"/>
      <c r="Z1583" s="976"/>
      <c r="AA1583" s="977"/>
    </row>
    <row r="1584" spans="1:37" ht="25.2" customHeight="1">
      <c r="A1584" s="1023"/>
      <c r="B1584" s="1024"/>
      <c r="C1584" s="1024"/>
      <c r="D1584" s="1024"/>
      <c r="E1584" s="1024"/>
      <c r="F1584" s="1024"/>
      <c r="G1584" s="1024"/>
      <c r="H1584" s="1026"/>
      <c r="I1584" s="972" t="s">
        <v>3924</v>
      </c>
      <c r="J1584" s="973"/>
      <c r="K1584" s="973"/>
      <c r="L1584" s="981"/>
      <c r="M1584" s="981"/>
      <c r="N1584" s="981"/>
      <c r="O1584" s="981"/>
      <c r="P1584" s="981"/>
      <c r="Q1584" s="981"/>
      <c r="R1584" s="981"/>
      <c r="S1584" s="981"/>
      <c r="T1584" s="981"/>
      <c r="U1584" s="981"/>
      <c r="V1584" s="981"/>
      <c r="W1584" s="981"/>
      <c r="X1584" s="981"/>
      <c r="Y1584" s="981"/>
      <c r="Z1584" s="981"/>
      <c r="AA1584" s="981"/>
    </row>
    <row r="1585" spans="1:37" ht="30" customHeight="1">
      <c r="A1585" s="982" t="s">
        <v>3925</v>
      </c>
      <c r="B1585" s="983"/>
      <c r="C1585" s="983"/>
      <c r="D1585" s="983"/>
      <c r="E1585" s="983"/>
      <c r="F1585" s="983"/>
      <c r="G1585" s="983"/>
      <c r="H1585" s="984"/>
      <c r="I1585" s="444"/>
      <c r="J1585" s="445"/>
      <c r="K1585" s="446" t="s">
        <v>388</v>
      </c>
      <c r="L1585" s="447"/>
      <c r="M1585" s="448" t="s">
        <v>112</v>
      </c>
      <c r="N1585" s="449"/>
      <c r="O1585" s="450"/>
      <c r="U1585" s="451"/>
      <c r="V1585" s="451"/>
      <c r="W1585" s="451"/>
      <c r="X1585" s="451"/>
      <c r="Y1585" s="451"/>
      <c r="Z1585" s="451"/>
      <c r="AA1585" s="452"/>
      <c r="AK1585" s="240"/>
    </row>
    <row r="1586" spans="1:37" ht="15" customHeight="1">
      <c r="A1586" s="985"/>
      <c r="B1586" s="986"/>
      <c r="C1586" s="986"/>
      <c r="D1586" s="986"/>
      <c r="E1586" s="986"/>
      <c r="F1586" s="986"/>
      <c r="G1586" s="986"/>
      <c r="H1586" s="987"/>
      <c r="I1586" s="453" t="s">
        <v>3926</v>
      </c>
      <c r="J1586" s="454"/>
      <c r="K1586" s="454"/>
      <c r="L1586" s="454"/>
      <c r="M1586" s="454"/>
      <c r="N1586" s="454"/>
      <c r="O1586" s="454"/>
      <c r="P1586" s="454"/>
      <c r="Q1586" s="454"/>
      <c r="R1586" s="449"/>
      <c r="S1586" s="455"/>
      <c r="T1586" s="456"/>
      <c r="U1586" s="457"/>
      <c r="V1586" s="458"/>
      <c r="W1586" s="459" t="s">
        <v>388</v>
      </c>
      <c r="X1586" s="460"/>
      <c r="Y1586" s="461" t="s">
        <v>112</v>
      </c>
      <c r="Z1586" s="461"/>
      <c r="AA1586" s="462"/>
    </row>
    <row r="1587" spans="1:37" ht="15" customHeight="1">
      <c r="A1587" s="988"/>
      <c r="B1587" s="989"/>
      <c r="C1587" s="989"/>
      <c r="D1587" s="989"/>
      <c r="E1587" s="989"/>
      <c r="F1587" s="989"/>
      <c r="G1587" s="989"/>
      <c r="H1587" s="990"/>
      <c r="I1587" s="463" t="s">
        <v>3927</v>
      </c>
      <c r="J1587" s="464"/>
      <c r="K1587" s="464"/>
      <c r="L1587" s="464"/>
      <c r="M1587" s="464"/>
      <c r="N1587" s="464"/>
      <c r="O1587" s="464"/>
      <c r="P1587" s="464"/>
      <c r="Q1587" s="464"/>
      <c r="R1587" s="465"/>
      <c r="S1587" s="466"/>
      <c r="T1587" s="467"/>
      <c r="U1587" s="468"/>
      <c r="V1587" s="469"/>
      <c r="W1587" s="464" t="s">
        <v>388</v>
      </c>
      <c r="X1587" s="470"/>
      <c r="Y1587" s="466" t="s">
        <v>112</v>
      </c>
      <c r="Z1587" s="466"/>
      <c r="AA1587" s="471"/>
    </row>
    <row r="1588" spans="1:37" ht="18" customHeight="1">
      <c r="A1588" s="991" t="s">
        <v>3928</v>
      </c>
      <c r="B1588" s="992"/>
      <c r="C1588" s="992"/>
      <c r="D1588" s="992"/>
      <c r="E1588" s="992"/>
      <c r="F1588" s="992"/>
      <c r="G1588" s="992"/>
      <c r="H1588" s="993"/>
      <c r="I1588" s="472" t="s">
        <v>3783</v>
      </c>
      <c r="J1588" s="473" t="s">
        <v>3929</v>
      </c>
      <c r="K1588" s="474"/>
      <c r="L1588" s="474"/>
      <c r="M1588" s="474"/>
      <c r="N1588" s="472" t="s">
        <v>3783</v>
      </c>
      <c r="O1588" s="473" t="s">
        <v>3930</v>
      </c>
      <c r="P1588" s="474"/>
      <c r="Q1588" s="474"/>
      <c r="S1588" s="461" t="s">
        <v>3935</v>
      </c>
      <c r="T1588" s="472" t="s">
        <v>3783</v>
      </c>
      <c r="U1588" s="461" t="s">
        <v>3936</v>
      </c>
      <c r="W1588" s="473"/>
      <c r="X1588" s="474"/>
      <c r="Y1588" s="474"/>
      <c r="Z1588" s="474"/>
      <c r="AA1588" s="475"/>
      <c r="AG1588" s="243"/>
    </row>
    <row r="1589" spans="1:37" ht="15" customHeight="1">
      <c r="A1589" s="994" t="s">
        <v>3931</v>
      </c>
      <c r="B1589" s="995"/>
      <c r="C1589" s="995"/>
      <c r="D1589" s="995"/>
      <c r="E1589" s="995"/>
      <c r="F1589" s="995"/>
      <c r="G1589" s="995"/>
      <c r="H1589" s="996"/>
      <c r="I1589" s="1000" t="s">
        <v>3932</v>
      </c>
      <c r="J1589" s="1001"/>
      <c r="K1589" s="1004"/>
      <c r="L1589" s="1005"/>
      <c r="M1589" s="1005"/>
      <c r="N1589" s="1005"/>
      <c r="O1589" s="1005"/>
      <c r="P1589" s="1005"/>
      <c r="Q1589" s="1006"/>
      <c r="R1589" s="1006"/>
      <c r="S1589" s="1006"/>
      <c r="T1589" s="1007"/>
      <c r="U1589" s="1008" t="s">
        <v>3933</v>
      </c>
      <c r="V1589" s="1008"/>
      <c r="W1589" s="1008"/>
      <c r="X1589" s="1008"/>
      <c r="Y1589" s="1008"/>
      <c r="Z1589" s="1008"/>
      <c r="AA1589" s="1009"/>
    </row>
    <row r="1590" spans="1:37" ht="15" customHeight="1">
      <c r="A1590" s="997"/>
      <c r="B1590" s="998"/>
      <c r="C1590" s="998"/>
      <c r="D1590" s="998"/>
      <c r="E1590" s="998"/>
      <c r="F1590" s="998"/>
      <c r="G1590" s="998"/>
      <c r="H1590" s="999"/>
      <c r="I1590" s="1002"/>
      <c r="J1590" s="1003"/>
      <c r="K1590" s="1004"/>
      <c r="L1590" s="1005"/>
      <c r="M1590" s="1005"/>
      <c r="N1590" s="1005"/>
      <c r="O1590" s="1005"/>
      <c r="P1590" s="1005"/>
      <c r="Q1590" s="1006"/>
      <c r="R1590" s="1006"/>
      <c r="S1590" s="1006"/>
      <c r="T1590" s="1007"/>
      <c r="U1590" s="1010"/>
      <c r="V1590" s="1010"/>
      <c r="W1590" s="1010"/>
      <c r="X1590" s="1010"/>
      <c r="Y1590" s="1010"/>
      <c r="Z1590" s="1010"/>
      <c r="AA1590" s="1011"/>
      <c r="AB1590" s="241"/>
      <c r="AC1590" s="241"/>
      <c r="AD1590" s="241"/>
      <c r="AE1590" s="241"/>
      <c r="AF1590" s="241"/>
      <c r="AG1590" s="241"/>
    </row>
    <row r="1591" spans="1:37" ht="15" customHeight="1">
      <c r="A1591" s="994" t="s">
        <v>3934</v>
      </c>
      <c r="B1591" s="995"/>
      <c r="C1591" s="995"/>
      <c r="D1591" s="995"/>
      <c r="E1591" s="995"/>
      <c r="F1591" s="995"/>
      <c r="G1591" s="995"/>
      <c r="H1591" s="996"/>
      <c r="I1591" s="968"/>
      <c r="J1591" s="969"/>
      <c r="K1591" s="1012"/>
      <c r="L1591" s="1012" t="s">
        <v>12</v>
      </c>
      <c r="M1591" s="1012"/>
      <c r="N1591" s="1012" t="s">
        <v>11</v>
      </c>
      <c r="O1591" s="1012"/>
      <c r="P1591" s="1012" t="s">
        <v>227</v>
      </c>
      <c r="R1591" s="476"/>
      <c r="S1591" s="476"/>
      <c r="T1591" s="476"/>
      <c r="U1591" s="476"/>
      <c r="V1591" s="476"/>
      <c r="W1591" s="476"/>
      <c r="X1591" s="476"/>
      <c r="Y1591" s="476"/>
      <c r="Z1591" s="476"/>
      <c r="AA1591" s="477"/>
      <c r="AB1591" s="241"/>
      <c r="AC1591" s="241"/>
      <c r="AD1591" s="241"/>
      <c r="AE1591" s="241"/>
      <c r="AF1591" s="241"/>
      <c r="AG1591" s="241"/>
    </row>
    <row r="1592" spans="1:37" ht="15" customHeight="1">
      <c r="A1592" s="997"/>
      <c r="B1592" s="998"/>
      <c r="C1592" s="998"/>
      <c r="D1592" s="998"/>
      <c r="E1592" s="998"/>
      <c r="F1592" s="998"/>
      <c r="G1592" s="998"/>
      <c r="H1592" s="999"/>
      <c r="I1592" s="970"/>
      <c r="J1592" s="971"/>
      <c r="K1592" s="1013"/>
      <c r="L1592" s="1013"/>
      <c r="M1592" s="1013"/>
      <c r="N1592" s="1013"/>
      <c r="O1592" s="1013"/>
      <c r="P1592" s="1013"/>
      <c r="Q1592" s="481"/>
      <c r="R1592" s="479"/>
      <c r="S1592" s="479"/>
      <c r="T1592" s="479"/>
      <c r="U1592" s="479"/>
      <c r="V1592" s="479"/>
      <c r="W1592" s="479"/>
      <c r="X1592" s="479"/>
      <c r="Y1592" s="479"/>
      <c r="Z1592" s="479"/>
      <c r="AA1592" s="480"/>
      <c r="AB1592" s="241"/>
      <c r="AC1592" s="241"/>
      <c r="AD1592" s="241"/>
      <c r="AE1592" s="241"/>
      <c r="AF1592" s="241"/>
      <c r="AG1592" s="241"/>
    </row>
    <row r="1593" spans="1:37" ht="20.100000000000001" customHeight="1">
      <c r="A1593" s="482"/>
      <c r="B1593" s="482"/>
      <c r="C1593" s="482"/>
      <c r="D1593" s="482"/>
      <c r="E1593" s="482"/>
      <c r="F1593" s="482"/>
      <c r="G1593" s="482"/>
      <c r="H1593" s="482"/>
      <c r="I1593" s="482"/>
      <c r="J1593" s="482"/>
      <c r="K1593" s="482"/>
      <c r="L1593" s="482"/>
      <c r="M1593" s="482"/>
      <c r="N1593" s="482"/>
      <c r="O1593" s="482"/>
      <c r="P1593" s="482"/>
      <c r="Q1593" s="482"/>
      <c r="R1593" s="482"/>
      <c r="S1593" s="482"/>
      <c r="T1593" s="482"/>
      <c r="U1593" s="482"/>
      <c r="V1593" s="482"/>
      <c r="W1593" s="482"/>
      <c r="X1593" s="482"/>
      <c r="Y1593" s="482"/>
      <c r="Z1593" s="482"/>
      <c r="AA1593" s="482"/>
      <c r="AB1593" s="241"/>
      <c r="AC1593" s="241"/>
      <c r="AD1593" s="241"/>
      <c r="AE1593" s="241"/>
      <c r="AF1593" s="241"/>
      <c r="AG1593" s="241"/>
    </row>
    <row r="1594" spans="1:37" ht="18" customHeight="1">
      <c r="B1594" s="437" t="s">
        <v>3937</v>
      </c>
      <c r="C1594" s="243" t="s">
        <v>16092</v>
      </c>
      <c r="E1594" s="243"/>
      <c r="F1594" s="243"/>
      <c r="G1594" s="243"/>
      <c r="H1594" s="243"/>
      <c r="I1594" s="483"/>
      <c r="J1594" s="483"/>
      <c r="K1594" s="483"/>
      <c r="L1594" s="483"/>
      <c r="M1594" s="483"/>
      <c r="N1594" s="483"/>
      <c r="O1594" s="483"/>
      <c r="P1594" s="483"/>
      <c r="Q1594" s="483"/>
      <c r="R1594" s="484"/>
      <c r="S1594" s="483"/>
      <c r="T1594" s="483"/>
      <c r="U1594" s="483"/>
      <c r="V1594" s="483"/>
      <c r="W1594" s="243"/>
      <c r="X1594" s="243"/>
      <c r="Y1594" s="243"/>
      <c r="Z1594" s="243"/>
      <c r="AA1594" s="243"/>
      <c r="AB1594" s="243"/>
      <c r="AE1594" s="244"/>
    </row>
    <row r="1595" spans="1:37" ht="30" customHeight="1">
      <c r="B1595" s="485" t="s">
        <v>3938</v>
      </c>
      <c r="C1595" s="1032" t="s">
        <v>16093</v>
      </c>
      <c r="D1595" s="1032"/>
      <c r="E1595" s="1032"/>
      <c r="F1595" s="1032"/>
      <c r="G1595" s="1032"/>
      <c r="H1595" s="1032"/>
      <c r="I1595" s="1032"/>
      <c r="J1595" s="1032"/>
      <c r="K1595" s="1032"/>
      <c r="L1595" s="1032"/>
      <c r="M1595" s="1032"/>
      <c r="N1595" s="1032"/>
      <c r="O1595" s="1032"/>
      <c r="P1595" s="1032"/>
      <c r="Q1595" s="1032"/>
      <c r="R1595" s="1032"/>
      <c r="S1595" s="1032"/>
      <c r="T1595" s="1032"/>
      <c r="U1595" s="1032"/>
      <c r="V1595" s="1032"/>
      <c r="W1595" s="1032"/>
      <c r="X1595" s="1032"/>
      <c r="Y1595" s="1032"/>
      <c r="Z1595" s="1032"/>
      <c r="AA1595" s="1032"/>
      <c r="AE1595" s="244"/>
    </row>
    <row r="1596" spans="1:37" ht="7.95" customHeight="1">
      <c r="D1596" s="486"/>
      <c r="E1596" s="486"/>
      <c r="F1596" s="486"/>
      <c r="G1596" s="486"/>
      <c r="H1596" s="486"/>
      <c r="I1596" s="486"/>
      <c r="J1596" s="486"/>
      <c r="K1596" s="486"/>
      <c r="L1596" s="486"/>
      <c r="M1596" s="486"/>
      <c r="N1596" s="486"/>
      <c r="O1596" s="486"/>
      <c r="P1596" s="486"/>
      <c r="Q1596" s="486"/>
      <c r="R1596" s="486"/>
      <c r="S1596" s="486"/>
      <c r="T1596" s="486"/>
      <c r="U1596" s="486"/>
      <c r="V1596" s="486"/>
      <c r="W1596" s="486"/>
      <c r="X1596" s="486"/>
      <c r="Y1596" s="486"/>
      <c r="Z1596" s="486"/>
      <c r="AA1596" s="486"/>
    </row>
    <row r="1597" spans="1:37" ht="25.35" customHeight="1">
      <c r="A1597" s="441" t="s">
        <v>3939</v>
      </c>
      <c r="H1597" s="442"/>
      <c r="I1597" s="442"/>
      <c r="V1597" s="442"/>
      <c r="W1597" s="442"/>
      <c r="X1597" s="442"/>
      <c r="Y1597" s="442"/>
      <c r="Z1597" s="442"/>
      <c r="AA1597" s="442"/>
    </row>
    <row r="1598" spans="1:37" ht="12.45" customHeight="1">
      <c r="A1598" s="1014" t="s">
        <v>3917</v>
      </c>
      <c r="B1598" s="1015"/>
      <c r="C1598" s="1015"/>
      <c r="D1598" s="1015"/>
      <c r="E1598" s="1015"/>
      <c r="F1598" s="1015"/>
      <c r="G1598" s="1015"/>
      <c r="H1598" s="1016"/>
      <c r="I1598" s="1017"/>
      <c r="J1598" s="1018"/>
      <c r="K1598" s="1018"/>
      <c r="L1598" s="1018"/>
      <c r="M1598" s="1018"/>
      <c r="N1598" s="1018"/>
      <c r="O1598" s="1018"/>
      <c r="P1598" s="1018"/>
      <c r="Q1598" s="1018"/>
      <c r="R1598" s="1018"/>
      <c r="S1598" s="1018"/>
      <c r="T1598" s="1018"/>
      <c r="U1598" s="1018"/>
      <c r="V1598" s="1018"/>
      <c r="W1598" s="1018"/>
      <c r="X1598" s="1018"/>
      <c r="Y1598" s="1018"/>
      <c r="Z1598" s="1018"/>
      <c r="AA1598" s="1019"/>
    </row>
    <row r="1599" spans="1:37" ht="22.5" customHeight="1">
      <c r="A1599" s="1020" t="s">
        <v>8</v>
      </c>
      <c r="B1599" s="1021"/>
      <c r="C1599" s="1021"/>
      <c r="D1599" s="1021"/>
      <c r="E1599" s="1021"/>
      <c r="F1599" s="1021"/>
      <c r="G1599" s="1021"/>
      <c r="H1599" s="1022"/>
      <c r="I1599" s="1023"/>
      <c r="J1599" s="1024"/>
      <c r="K1599" s="1024"/>
      <c r="L1599" s="1025"/>
      <c r="M1599" s="1025"/>
      <c r="N1599" s="1024"/>
      <c r="O1599" s="1025"/>
      <c r="P1599" s="1025"/>
      <c r="Q1599" s="1024"/>
      <c r="R1599" s="1024"/>
      <c r="S1599" s="1024"/>
      <c r="T1599" s="1024"/>
      <c r="U1599" s="1024"/>
      <c r="V1599" s="1024"/>
      <c r="W1599" s="1024"/>
      <c r="X1599" s="1024"/>
      <c r="Y1599" s="1024"/>
      <c r="Z1599" s="1024"/>
      <c r="AA1599" s="1026"/>
      <c r="AC1599" s="236">
        <v>95</v>
      </c>
    </row>
    <row r="1600" spans="1:37" ht="25.2" customHeight="1">
      <c r="A1600" s="1027" t="s">
        <v>23</v>
      </c>
      <c r="B1600" s="1028"/>
      <c r="C1600" s="1028"/>
      <c r="D1600" s="1028"/>
      <c r="E1600" s="1028"/>
      <c r="F1600" s="1028"/>
      <c r="G1600" s="1028"/>
      <c r="H1600" s="1029"/>
      <c r="I1600" s="972" t="s">
        <v>3918</v>
      </c>
      <c r="J1600" s="973"/>
      <c r="K1600" s="973"/>
      <c r="L1600" s="975"/>
      <c r="M1600" s="977"/>
      <c r="N1600" s="239" t="s">
        <v>3919</v>
      </c>
      <c r="O1600" s="975"/>
      <c r="P1600" s="977"/>
      <c r="Q1600" s="973"/>
      <c r="R1600" s="973"/>
      <c r="S1600" s="973"/>
      <c r="T1600" s="973"/>
      <c r="U1600" s="973"/>
      <c r="V1600" s="973"/>
      <c r="W1600" s="973"/>
      <c r="X1600" s="973"/>
      <c r="Y1600" s="973"/>
      <c r="Z1600" s="973"/>
      <c r="AA1600" s="974"/>
    </row>
    <row r="1601" spans="1:37" ht="25.2" customHeight="1">
      <c r="A1601" s="1030"/>
      <c r="B1601" s="1025"/>
      <c r="C1601" s="1025"/>
      <c r="D1601" s="1025"/>
      <c r="E1601" s="1025"/>
      <c r="F1601" s="1025"/>
      <c r="G1601" s="1025"/>
      <c r="H1601" s="1031"/>
      <c r="I1601" s="972" t="s">
        <v>3920</v>
      </c>
      <c r="J1601" s="973"/>
      <c r="K1601" s="973"/>
      <c r="L1601" s="975"/>
      <c r="M1601" s="976"/>
      <c r="N1601" s="976"/>
      <c r="O1601" s="976"/>
      <c r="P1601" s="977"/>
      <c r="Q1601" s="972" t="s">
        <v>3921</v>
      </c>
      <c r="R1601" s="973"/>
      <c r="S1601" s="974"/>
      <c r="T1601" s="975"/>
      <c r="U1601" s="976"/>
      <c r="V1601" s="976"/>
      <c r="W1601" s="976"/>
      <c r="X1601" s="976"/>
      <c r="Y1601" s="976"/>
      <c r="Z1601" s="976"/>
      <c r="AA1601" s="977"/>
    </row>
    <row r="1602" spans="1:37" ht="25.2" customHeight="1">
      <c r="A1602" s="1030"/>
      <c r="B1602" s="1025"/>
      <c r="C1602" s="1025"/>
      <c r="D1602" s="1025"/>
      <c r="E1602" s="1025"/>
      <c r="F1602" s="1025"/>
      <c r="G1602" s="1025"/>
      <c r="H1602" s="1031"/>
      <c r="I1602" s="972" t="s">
        <v>3922</v>
      </c>
      <c r="J1602" s="973"/>
      <c r="K1602" s="973"/>
      <c r="L1602" s="978"/>
      <c r="M1602" s="979"/>
      <c r="N1602" s="979"/>
      <c r="O1602" s="979"/>
      <c r="P1602" s="980"/>
      <c r="Q1602" s="972" t="s">
        <v>3923</v>
      </c>
      <c r="R1602" s="973"/>
      <c r="S1602" s="974"/>
      <c r="T1602" s="975"/>
      <c r="U1602" s="976"/>
      <c r="V1602" s="976"/>
      <c r="W1602" s="976"/>
      <c r="X1602" s="976"/>
      <c r="Y1602" s="976"/>
      <c r="Z1602" s="976"/>
      <c r="AA1602" s="977"/>
    </row>
    <row r="1603" spans="1:37" ht="25.2" customHeight="1">
      <c r="A1603" s="1023"/>
      <c r="B1603" s="1024"/>
      <c r="C1603" s="1024"/>
      <c r="D1603" s="1024"/>
      <c r="E1603" s="1024"/>
      <c r="F1603" s="1024"/>
      <c r="G1603" s="1024"/>
      <c r="H1603" s="1026"/>
      <c r="I1603" s="972" t="s">
        <v>3924</v>
      </c>
      <c r="J1603" s="973"/>
      <c r="K1603" s="973"/>
      <c r="L1603" s="981"/>
      <c r="M1603" s="981"/>
      <c r="N1603" s="981"/>
      <c r="O1603" s="981"/>
      <c r="P1603" s="981"/>
      <c r="Q1603" s="981"/>
      <c r="R1603" s="981"/>
      <c r="S1603" s="981"/>
      <c r="T1603" s="981"/>
      <c r="U1603" s="981"/>
      <c r="V1603" s="981"/>
      <c r="W1603" s="981"/>
      <c r="X1603" s="981"/>
      <c r="Y1603" s="981"/>
      <c r="Z1603" s="981"/>
      <c r="AA1603" s="981"/>
    </row>
    <row r="1604" spans="1:37" ht="30" customHeight="1">
      <c r="A1604" s="982" t="s">
        <v>3925</v>
      </c>
      <c r="B1604" s="983"/>
      <c r="C1604" s="983"/>
      <c r="D1604" s="983"/>
      <c r="E1604" s="983"/>
      <c r="F1604" s="983"/>
      <c r="G1604" s="983"/>
      <c r="H1604" s="984"/>
      <c r="I1604" s="444"/>
      <c r="J1604" s="445"/>
      <c r="K1604" s="446" t="s">
        <v>388</v>
      </c>
      <c r="L1604" s="447"/>
      <c r="M1604" s="448" t="s">
        <v>112</v>
      </c>
      <c r="N1604" s="449"/>
      <c r="O1604" s="450"/>
      <c r="U1604" s="451"/>
      <c r="V1604" s="451"/>
      <c r="W1604" s="451"/>
      <c r="X1604" s="451"/>
      <c r="Y1604" s="451"/>
      <c r="Z1604" s="451"/>
      <c r="AA1604" s="452"/>
      <c r="AK1604" s="240"/>
    </row>
    <row r="1605" spans="1:37" ht="15" customHeight="1">
      <c r="A1605" s="985"/>
      <c r="B1605" s="986"/>
      <c r="C1605" s="986"/>
      <c r="D1605" s="986"/>
      <c r="E1605" s="986"/>
      <c r="F1605" s="986"/>
      <c r="G1605" s="986"/>
      <c r="H1605" s="987"/>
      <c r="I1605" s="453" t="s">
        <v>3926</v>
      </c>
      <c r="J1605" s="454"/>
      <c r="K1605" s="454"/>
      <c r="L1605" s="454"/>
      <c r="M1605" s="454"/>
      <c r="N1605" s="454"/>
      <c r="O1605" s="454"/>
      <c r="P1605" s="454"/>
      <c r="Q1605" s="454"/>
      <c r="R1605" s="449"/>
      <c r="S1605" s="455"/>
      <c r="T1605" s="456"/>
      <c r="U1605" s="457"/>
      <c r="V1605" s="458"/>
      <c r="W1605" s="459" t="s">
        <v>388</v>
      </c>
      <c r="X1605" s="460"/>
      <c r="Y1605" s="461" t="s">
        <v>112</v>
      </c>
      <c r="Z1605" s="461"/>
      <c r="AA1605" s="462"/>
    </row>
    <row r="1606" spans="1:37" ht="15" customHeight="1">
      <c r="A1606" s="988"/>
      <c r="B1606" s="989"/>
      <c r="C1606" s="989"/>
      <c r="D1606" s="989"/>
      <c r="E1606" s="989"/>
      <c r="F1606" s="989"/>
      <c r="G1606" s="989"/>
      <c r="H1606" s="990"/>
      <c r="I1606" s="463" t="s">
        <v>3927</v>
      </c>
      <c r="J1606" s="464"/>
      <c r="K1606" s="464"/>
      <c r="L1606" s="464"/>
      <c r="M1606" s="464"/>
      <c r="N1606" s="464"/>
      <c r="O1606" s="464"/>
      <c r="P1606" s="464"/>
      <c r="Q1606" s="464"/>
      <c r="R1606" s="465"/>
      <c r="S1606" s="466"/>
      <c r="T1606" s="467"/>
      <c r="U1606" s="468"/>
      <c r="V1606" s="469"/>
      <c r="W1606" s="464" t="s">
        <v>388</v>
      </c>
      <c r="X1606" s="470"/>
      <c r="Y1606" s="466" t="s">
        <v>112</v>
      </c>
      <c r="Z1606" s="466"/>
      <c r="AA1606" s="471"/>
    </row>
    <row r="1607" spans="1:37" ht="18" customHeight="1">
      <c r="A1607" s="991" t="s">
        <v>3928</v>
      </c>
      <c r="B1607" s="992"/>
      <c r="C1607" s="992"/>
      <c r="D1607" s="992"/>
      <c r="E1607" s="992"/>
      <c r="F1607" s="992"/>
      <c r="G1607" s="992"/>
      <c r="H1607" s="993"/>
      <c r="I1607" s="472" t="s">
        <v>3783</v>
      </c>
      <c r="J1607" s="473" t="s">
        <v>3929</v>
      </c>
      <c r="K1607" s="474"/>
      <c r="L1607" s="474"/>
      <c r="M1607" s="474"/>
      <c r="N1607" s="472" t="s">
        <v>3783</v>
      </c>
      <c r="O1607" s="473" t="s">
        <v>3930</v>
      </c>
      <c r="P1607" s="474"/>
      <c r="Q1607" s="474"/>
      <c r="S1607" s="461" t="s">
        <v>3935</v>
      </c>
      <c r="T1607" s="472" t="s">
        <v>3783</v>
      </c>
      <c r="U1607" s="461" t="s">
        <v>3936</v>
      </c>
      <c r="W1607" s="473"/>
      <c r="X1607" s="474"/>
      <c r="Y1607" s="474"/>
      <c r="Z1607" s="474"/>
      <c r="AA1607" s="475"/>
      <c r="AG1607" s="243"/>
    </row>
    <row r="1608" spans="1:37" ht="15" customHeight="1">
      <c r="A1608" s="994" t="s">
        <v>3931</v>
      </c>
      <c r="B1608" s="995"/>
      <c r="C1608" s="995"/>
      <c r="D1608" s="995"/>
      <c r="E1608" s="995"/>
      <c r="F1608" s="995"/>
      <c r="G1608" s="995"/>
      <c r="H1608" s="996"/>
      <c r="I1608" s="1000" t="s">
        <v>3932</v>
      </c>
      <c r="J1608" s="1001"/>
      <c r="K1608" s="1004"/>
      <c r="L1608" s="1005"/>
      <c r="M1608" s="1005"/>
      <c r="N1608" s="1005"/>
      <c r="O1608" s="1005"/>
      <c r="P1608" s="1005"/>
      <c r="Q1608" s="1006"/>
      <c r="R1608" s="1006"/>
      <c r="S1608" s="1006"/>
      <c r="T1608" s="1007"/>
      <c r="U1608" s="1008" t="s">
        <v>3933</v>
      </c>
      <c r="V1608" s="1008"/>
      <c r="W1608" s="1008"/>
      <c r="X1608" s="1008"/>
      <c r="Y1608" s="1008"/>
      <c r="Z1608" s="1008"/>
      <c r="AA1608" s="1009"/>
    </row>
    <row r="1609" spans="1:37" ht="15" customHeight="1">
      <c r="A1609" s="997"/>
      <c r="B1609" s="998"/>
      <c r="C1609" s="998"/>
      <c r="D1609" s="998"/>
      <c r="E1609" s="998"/>
      <c r="F1609" s="998"/>
      <c r="G1609" s="998"/>
      <c r="H1609" s="999"/>
      <c r="I1609" s="1002"/>
      <c r="J1609" s="1003"/>
      <c r="K1609" s="1004"/>
      <c r="L1609" s="1005"/>
      <c r="M1609" s="1005"/>
      <c r="N1609" s="1005"/>
      <c r="O1609" s="1005"/>
      <c r="P1609" s="1005"/>
      <c r="Q1609" s="1006"/>
      <c r="R1609" s="1006"/>
      <c r="S1609" s="1006"/>
      <c r="T1609" s="1007"/>
      <c r="U1609" s="1010"/>
      <c r="V1609" s="1010"/>
      <c r="W1609" s="1010"/>
      <c r="X1609" s="1010"/>
      <c r="Y1609" s="1010"/>
      <c r="Z1609" s="1010"/>
      <c r="AA1609" s="1011"/>
      <c r="AB1609" s="241"/>
      <c r="AC1609" s="241"/>
      <c r="AD1609" s="241"/>
      <c r="AE1609" s="241"/>
      <c r="AF1609" s="241"/>
      <c r="AG1609" s="241"/>
    </row>
    <row r="1610" spans="1:37" ht="15" customHeight="1">
      <c r="A1610" s="994" t="s">
        <v>3934</v>
      </c>
      <c r="B1610" s="995"/>
      <c r="C1610" s="995"/>
      <c r="D1610" s="995"/>
      <c r="E1610" s="995"/>
      <c r="F1610" s="995"/>
      <c r="G1610" s="995"/>
      <c r="H1610" s="996"/>
      <c r="I1610" s="968"/>
      <c r="J1610" s="969"/>
      <c r="K1610" s="1012"/>
      <c r="L1610" s="1012" t="s">
        <v>12</v>
      </c>
      <c r="M1610" s="1012"/>
      <c r="N1610" s="1012" t="s">
        <v>11</v>
      </c>
      <c r="O1610" s="1012"/>
      <c r="P1610" s="1012" t="s">
        <v>227</v>
      </c>
      <c r="R1610" s="476"/>
      <c r="S1610" s="476"/>
      <c r="T1610" s="476"/>
      <c r="U1610" s="476"/>
      <c r="V1610" s="476"/>
      <c r="W1610" s="476"/>
      <c r="X1610" s="476"/>
      <c r="Y1610" s="476"/>
      <c r="Z1610" s="476"/>
      <c r="AA1610" s="477"/>
      <c r="AB1610" s="241"/>
      <c r="AC1610" s="241"/>
      <c r="AD1610" s="241"/>
      <c r="AE1610" s="241"/>
      <c r="AF1610" s="241"/>
      <c r="AG1610" s="241"/>
    </row>
    <row r="1611" spans="1:37" ht="15" customHeight="1">
      <c r="A1611" s="997"/>
      <c r="B1611" s="998"/>
      <c r="C1611" s="998"/>
      <c r="D1611" s="998"/>
      <c r="E1611" s="998"/>
      <c r="F1611" s="998"/>
      <c r="G1611" s="998"/>
      <c r="H1611" s="999"/>
      <c r="I1611" s="970"/>
      <c r="J1611" s="971"/>
      <c r="K1611" s="1013"/>
      <c r="L1611" s="1013"/>
      <c r="M1611" s="1013"/>
      <c r="N1611" s="1013"/>
      <c r="O1611" s="1013"/>
      <c r="P1611" s="1013"/>
      <c r="Q1611" s="481"/>
      <c r="R1611" s="479"/>
      <c r="S1611" s="479"/>
      <c r="T1611" s="479"/>
      <c r="U1611" s="479"/>
      <c r="V1611" s="479"/>
      <c r="W1611" s="479"/>
      <c r="X1611" s="479"/>
      <c r="Y1611" s="479"/>
      <c r="Z1611" s="479"/>
      <c r="AA1611" s="480"/>
      <c r="AB1611" s="241"/>
      <c r="AC1611" s="241"/>
      <c r="AD1611" s="241"/>
      <c r="AE1611" s="241"/>
      <c r="AF1611" s="241"/>
      <c r="AG1611" s="241"/>
    </row>
    <row r="1612" spans="1:37" ht="20.100000000000001" customHeight="1">
      <c r="A1612" s="482"/>
      <c r="B1612" s="482"/>
      <c r="C1612" s="482"/>
      <c r="D1612" s="482"/>
      <c r="E1612" s="482"/>
      <c r="F1612" s="482"/>
      <c r="G1612" s="482"/>
      <c r="H1612" s="482"/>
      <c r="I1612" s="482"/>
      <c r="J1612" s="482"/>
      <c r="K1612" s="482"/>
      <c r="L1612" s="482"/>
      <c r="M1612" s="482"/>
      <c r="N1612" s="482"/>
      <c r="O1612" s="482"/>
      <c r="P1612" s="482"/>
      <c r="Q1612" s="482"/>
      <c r="R1612" s="482"/>
      <c r="S1612" s="482"/>
      <c r="T1612" s="482"/>
      <c r="U1612" s="482"/>
      <c r="V1612" s="482"/>
      <c r="W1612" s="482"/>
      <c r="X1612" s="478"/>
      <c r="Y1612" s="478"/>
      <c r="Z1612" s="478"/>
      <c r="AA1612" s="478"/>
      <c r="AB1612" s="241"/>
      <c r="AC1612" s="241"/>
      <c r="AD1612" s="241"/>
      <c r="AE1612" s="241"/>
      <c r="AF1612" s="241"/>
      <c r="AG1612" s="241"/>
    </row>
    <row r="1613" spans="1:37" ht="12.45" customHeight="1">
      <c r="A1613" s="1014" t="s">
        <v>3917</v>
      </c>
      <c r="B1613" s="1015"/>
      <c r="C1613" s="1015"/>
      <c r="D1613" s="1015"/>
      <c r="E1613" s="1015"/>
      <c r="F1613" s="1015"/>
      <c r="G1613" s="1015"/>
      <c r="H1613" s="1016"/>
      <c r="I1613" s="1017"/>
      <c r="J1613" s="1018"/>
      <c r="K1613" s="1018"/>
      <c r="L1613" s="1018"/>
      <c r="M1613" s="1018"/>
      <c r="N1613" s="1018"/>
      <c r="O1613" s="1018"/>
      <c r="P1613" s="1018"/>
      <c r="Q1613" s="1018"/>
      <c r="R1613" s="1018"/>
      <c r="S1613" s="1018"/>
      <c r="T1613" s="1018"/>
      <c r="U1613" s="1018"/>
      <c r="V1613" s="1018"/>
      <c r="W1613" s="1018"/>
      <c r="X1613" s="1018"/>
      <c r="Y1613" s="1018"/>
      <c r="Z1613" s="1018"/>
      <c r="AA1613" s="1019"/>
    </row>
    <row r="1614" spans="1:37" ht="22.5" customHeight="1">
      <c r="A1614" s="1020" t="s">
        <v>8</v>
      </c>
      <c r="B1614" s="1021"/>
      <c r="C1614" s="1021"/>
      <c r="D1614" s="1021"/>
      <c r="E1614" s="1021"/>
      <c r="F1614" s="1021"/>
      <c r="G1614" s="1021"/>
      <c r="H1614" s="1022"/>
      <c r="I1614" s="1023"/>
      <c r="J1614" s="1024"/>
      <c r="K1614" s="1024"/>
      <c r="L1614" s="1025"/>
      <c r="M1614" s="1025"/>
      <c r="N1614" s="1024"/>
      <c r="O1614" s="1025"/>
      <c r="P1614" s="1025"/>
      <c r="Q1614" s="1024"/>
      <c r="R1614" s="1024"/>
      <c r="S1614" s="1024"/>
      <c r="T1614" s="1024"/>
      <c r="U1614" s="1024"/>
      <c r="V1614" s="1024"/>
      <c r="W1614" s="1024"/>
      <c r="X1614" s="1024"/>
      <c r="Y1614" s="1024"/>
      <c r="Z1614" s="1024"/>
      <c r="AA1614" s="1026"/>
      <c r="AC1614" s="236">
        <v>96</v>
      </c>
    </row>
    <row r="1615" spans="1:37" ht="25.2" customHeight="1">
      <c r="A1615" s="1027" t="s">
        <v>23</v>
      </c>
      <c r="B1615" s="1028"/>
      <c r="C1615" s="1028"/>
      <c r="D1615" s="1028"/>
      <c r="E1615" s="1028"/>
      <c r="F1615" s="1028"/>
      <c r="G1615" s="1028"/>
      <c r="H1615" s="1029"/>
      <c r="I1615" s="972" t="s">
        <v>3918</v>
      </c>
      <c r="J1615" s="973"/>
      <c r="K1615" s="973"/>
      <c r="L1615" s="975"/>
      <c r="M1615" s="977"/>
      <c r="N1615" s="239" t="s">
        <v>3919</v>
      </c>
      <c r="O1615" s="975"/>
      <c r="P1615" s="977"/>
      <c r="Q1615" s="973"/>
      <c r="R1615" s="973"/>
      <c r="S1615" s="973"/>
      <c r="T1615" s="973"/>
      <c r="U1615" s="973"/>
      <c r="V1615" s="973"/>
      <c r="W1615" s="973"/>
      <c r="X1615" s="973"/>
      <c r="Y1615" s="973"/>
      <c r="Z1615" s="973"/>
      <c r="AA1615" s="974"/>
    </row>
    <row r="1616" spans="1:37" ht="25.2" customHeight="1">
      <c r="A1616" s="1030"/>
      <c r="B1616" s="1025"/>
      <c r="C1616" s="1025"/>
      <c r="D1616" s="1025"/>
      <c r="E1616" s="1025"/>
      <c r="F1616" s="1025"/>
      <c r="G1616" s="1025"/>
      <c r="H1616" s="1031"/>
      <c r="I1616" s="972" t="s">
        <v>3920</v>
      </c>
      <c r="J1616" s="973"/>
      <c r="K1616" s="973"/>
      <c r="L1616" s="975"/>
      <c r="M1616" s="976"/>
      <c r="N1616" s="976"/>
      <c r="O1616" s="976"/>
      <c r="P1616" s="977"/>
      <c r="Q1616" s="972" t="s">
        <v>3921</v>
      </c>
      <c r="R1616" s="973"/>
      <c r="S1616" s="974"/>
      <c r="T1616" s="975"/>
      <c r="U1616" s="976"/>
      <c r="V1616" s="976"/>
      <c r="W1616" s="976"/>
      <c r="X1616" s="976"/>
      <c r="Y1616" s="976"/>
      <c r="Z1616" s="976"/>
      <c r="AA1616" s="977"/>
    </row>
    <row r="1617" spans="1:37" ht="25.2" customHeight="1">
      <c r="A1617" s="1030"/>
      <c r="B1617" s="1025"/>
      <c r="C1617" s="1025"/>
      <c r="D1617" s="1025"/>
      <c r="E1617" s="1025"/>
      <c r="F1617" s="1025"/>
      <c r="G1617" s="1025"/>
      <c r="H1617" s="1031"/>
      <c r="I1617" s="972" t="s">
        <v>3922</v>
      </c>
      <c r="J1617" s="973"/>
      <c r="K1617" s="973"/>
      <c r="L1617" s="978"/>
      <c r="M1617" s="979"/>
      <c r="N1617" s="979"/>
      <c r="O1617" s="979"/>
      <c r="P1617" s="980"/>
      <c r="Q1617" s="972" t="s">
        <v>3923</v>
      </c>
      <c r="R1617" s="973"/>
      <c r="S1617" s="974"/>
      <c r="T1617" s="975"/>
      <c r="U1617" s="976"/>
      <c r="V1617" s="976"/>
      <c r="W1617" s="976"/>
      <c r="X1617" s="976"/>
      <c r="Y1617" s="976"/>
      <c r="Z1617" s="976"/>
      <c r="AA1617" s="977"/>
    </row>
    <row r="1618" spans="1:37" ht="25.2" customHeight="1">
      <c r="A1618" s="1023"/>
      <c r="B1618" s="1024"/>
      <c r="C1618" s="1024"/>
      <c r="D1618" s="1024"/>
      <c r="E1618" s="1024"/>
      <c r="F1618" s="1024"/>
      <c r="G1618" s="1024"/>
      <c r="H1618" s="1026"/>
      <c r="I1618" s="972" t="s">
        <v>3924</v>
      </c>
      <c r="J1618" s="973"/>
      <c r="K1618" s="973"/>
      <c r="L1618" s="981"/>
      <c r="M1618" s="981"/>
      <c r="N1618" s="981"/>
      <c r="O1618" s="981"/>
      <c r="P1618" s="981"/>
      <c r="Q1618" s="981"/>
      <c r="R1618" s="981"/>
      <c r="S1618" s="981"/>
      <c r="T1618" s="981"/>
      <c r="U1618" s="981"/>
      <c r="V1618" s="981"/>
      <c r="W1618" s="981"/>
      <c r="X1618" s="981"/>
      <c r="Y1618" s="981"/>
      <c r="Z1618" s="981"/>
      <c r="AA1618" s="981"/>
    </row>
    <row r="1619" spans="1:37" ht="30" customHeight="1">
      <c r="A1619" s="982" t="s">
        <v>3925</v>
      </c>
      <c r="B1619" s="983"/>
      <c r="C1619" s="983"/>
      <c r="D1619" s="983"/>
      <c r="E1619" s="983"/>
      <c r="F1619" s="983"/>
      <c r="G1619" s="983"/>
      <c r="H1619" s="984"/>
      <c r="I1619" s="444"/>
      <c r="J1619" s="445"/>
      <c r="K1619" s="446" t="s">
        <v>388</v>
      </c>
      <c r="L1619" s="447"/>
      <c r="M1619" s="448" t="s">
        <v>112</v>
      </c>
      <c r="N1619" s="449"/>
      <c r="O1619" s="450"/>
      <c r="U1619" s="451"/>
      <c r="V1619" s="451"/>
      <c r="W1619" s="451"/>
      <c r="X1619" s="451"/>
      <c r="Y1619" s="451"/>
      <c r="Z1619" s="451"/>
      <c r="AA1619" s="452"/>
      <c r="AK1619" s="240"/>
    </row>
    <row r="1620" spans="1:37" ht="15" customHeight="1">
      <c r="A1620" s="985"/>
      <c r="B1620" s="986"/>
      <c r="C1620" s="986"/>
      <c r="D1620" s="986"/>
      <c r="E1620" s="986"/>
      <c r="F1620" s="986"/>
      <c r="G1620" s="986"/>
      <c r="H1620" s="987"/>
      <c r="I1620" s="453" t="s">
        <v>3926</v>
      </c>
      <c r="J1620" s="454"/>
      <c r="K1620" s="454"/>
      <c r="L1620" s="454"/>
      <c r="M1620" s="454"/>
      <c r="N1620" s="454"/>
      <c r="O1620" s="454"/>
      <c r="P1620" s="454"/>
      <c r="Q1620" s="454"/>
      <c r="R1620" s="449"/>
      <c r="S1620" s="455"/>
      <c r="T1620" s="456"/>
      <c r="U1620" s="457"/>
      <c r="V1620" s="458"/>
      <c r="W1620" s="459" t="s">
        <v>388</v>
      </c>
      <c r="X1620" s="460"/>
      <c r="Y1620" s="461" t="s">
        <v>112</v>
      </c>
      <c r="Z1620" s="461"/>
      <c r="AA1620" s="462"/>
    </row>
    <row r="1621" spans="1:37" ht="15" customHeight="1">
      <c r="A1621" s="988"/>
      <c r="B1621" s="989"/>
      <c r="C1621" s="989"/>
      <c r="D1621" s="989"/>
      <c r="E1621" s="989"/>
      <c r="F1621" s="989"/>
      <c r="G1621" s="989"/>
      <c r="H1621" s="990"/>
      <c r="I1621" s="463" t="s">
        <v>3927</v>
      </c>
      <c r="J1621" s="464"/>
      <c r="K1621" s="464"/>
      <c r="L1621" s="464"/>
      <c r="M1621" s="464"/>
      <c r="N1621" s="464"/>
      <c r="O1621" s="464"/>
      <c r="P1621" s="464"/>
      <c r="Q1621" s="464"/>
      <c r="R1621" s="465"/>
      <c r="S1621" s="466"/>
      <c r="T1621" s="467"/>
      <c r="U1621" s="468"/>
      <c r="V1621" s="469"/>
      <c r="W1621" s="464" t="s">
        <v>388</v>
      </c>
      <c r="X1621" s="470"/>
      <c r="Y1621" s="466" t="s">
        <v>112</v>
      </c>
      <c r="Z1621" s="466"/>
      <c r="AA1621" s="471"/>
    </row>
    <row r="1622" spans="1:37" ht="18" customHeight="1">
      <c r="A1622" s="991" t="s">
        <v>3928</v>
      </c>
      <c r="B1622" s="992"/>
      <c r="C1622" s="992"/>
      <c r="D1622" s="992"/>
      <c r="E1622" s="992"/>
      <c r="F1622" s="992"/>
      <c r="G1622" s="992"/>
      <c r="H1622" s="993"/>
      <c r="I1622" s="472" t="s">
        <v>3783</v>
      </c>
      <c r="J1622" s="473" t="s">
        <v>3929</v>
      </c>
      <c r="K1622" s="474"/>
      <c r="L1622" s="474"/>
      <c r="M1622" s="474"/>
      <c r="N1622" s="472" t="s">
        <v>3783</v>
      </c>
      <c r="O1622" s="473" t="s">
        <v>3930</v>
      </c>
      <c r="P1622" s="474"/>
      <c r="Q1622" s="474"/>
      <c r="S1622" s="461" t="s">
        <v>3935</v>
      </c>
      <c r="T1622" s="472" t="s">
        <v>3783</v>
      </c>
      <c r="U1622" s="461" t="s">
        <v>3936</v>
      </c>
      <c r="W1622" s="473"/>
      <c r="X1622" s="474"/>
      <c r="Y1622" s="474"/>
      <c r="Z1622" s="474"/>
      <c r="AA1622" s="475"/>
      <c r="AG1622" s="243"/>
    </row>
    <row r="1623" spans="1:37" ht="15" customHeight="1">
      <c r="A1623" s="994" t="s">
        <v>3931</v>
      </c>
      <c r="B1623" s="995"/>
      <c r="C1623" s="995"/>
      <c r="D1623" s="995"/>
      <c r="E1623" s="995"/>
      <c r="F1623" s="995"/>
      <c r="G1623" s="995"/>
      <c r="H1623" s="996"/>
      <c r="I1623" s="1000" t="s">
        <v>3932</v>
      </c>
      <c r="J1623" s="1001"/>
      <c r="K1623" s="1004"/>
      <c r="L1623" s="1005"/>
      <c r="M1623" s="1005"/>
      <c r="N1623" s="1005"/>
      <c r="O1623" s="1005"/>
      <c r="P1623" s="1005"/>
      <c r="Q1623" s="1006"/>
      <c r="R1623" s="1006"/>
      <c r="S1623" s="1006"/>
      <c r="T1623" s="1007"/>
      <c r="U1623" s="1008" t="s">
        <v>3933</v>
      </c>
      <c r="V1623" s="1008"/>
      <c r="W1623" s="1008"/>
      <c r="X1623" s="1008"/>
      <c r="Y1623" s="1008"/>
      <c r="Z1623" s="1008"/>
      <c r="AA1623" s="1009"/>
    </row>
    <row r="1624" spans="1:37" ht="15" customHeight="1">
      <c r="A1624" s="997"/>
      <c r="B1624" s="998"/>
      <c r="C1624" s="998"/>
      <c r="D1624" s="998"/>
      <c r="E1624" s="998"/>
      <c r="F1624" s="998"/>
      <c r="G1624" s="998"/>
      <c r="H1624" s="999"/>
      <c r="I1624" s="1002"/>
      <c r="J1624" s="1003"/>
      <c r="K1624" s="1004"/>
      <c r="L1624" s="1005"/>
      <c r="M1624" s="1005"/>
      <c r="N1624" s="1005"/>
      <c r="O1624" s="1005"/>
      <c r="P1624" s="1005"/>
      <c r="Q1624" s="1006"/>
      <c r="R1624" s="1006"/>
      <c r="S1624" s="1006"/>
      <c r="T1624" s="1007"/>
      <c r="U1624" s="1010"/>
      <c r="V1624" s="1010"/>
      <c r="W1624" s="1010"/>
      <c r="X1624" s="1010"/>
      <c r="Y1624" s="1010"/>
      <c r="Z1624" s="1010"/>
      <c r="AA1624" s="1011"/>
      <c r="AB1624" s="241"/>
      <c r="AC1624" s="241"/>
      <c r="AD1624" s="241"/>
      <c r="AE1624" s="241"/>
      <c r="AF1624" s="241"/>
      <c r="AG1624" s="241"/>
    </row>
    <row r="1625" spans="1:37" ht="15" customHeight="1">
      <c r="A1625" s="994" t="s">
        <v>3934</v>
      </c>
      <c r="B1625" s="995"/>
      <c r="C1625" s="995"/>
      <c r="D1625" s="995"/>
      <c r="E1625" s="995"/>
      <c r="F1625" s="995"/>
      <c r="G1625" s="995"/>
      <c r="H1625" s="996"/>
      <c r="I1625" s="968"/>
      <c r="J1625" s="969"/>
      <c r="K1625" s="1012"/>
      <c r="L1625" s="1012" t="s">
        <v>12</v>
      </c>
      <c r="M1625" s="1012"/>
      <c r="N1625" s="1012" t="s">
        <v>11</v>
      </c>
      <c r="O1625" s="1012"/>
      <c r="P1625" s="1012" t="s">
        <v>227</v>
      </c>
      <c r="R1625" s="476"/>
      <c r="S1625" s="476"/>
      <c r="T1625" s="476"/>
      <c r="U1625" s="476"/>
      <c r="V1625" s="476"/>
      <c r="W1625" s="476"/>
      <c r="X1625" s="476"/>
      <c r="Y1625" s="476"/>
      <c r="Z1625" s="476"/>
      <c r="AA1625" s="477"/>
      <c r="AB1625" s="241"/>
      <c r="AC1625" s="241"/>
      <c r="AD1625" s="241"/>
      <c r="AE1625" s="241"/>
      <c r="AF1625" s="241"/>
      <c r="AG1625" s="241"/>
    </row>
    <row r="1626" spans="1:37" ht="15" customHeight="1">
      <c r="A1626" s="997"/>
      <c r="B1626" s="998"/>
      <c r="C1626" s="998"/>
      <c r="D1626" s="998"/>
      <c r="E1626" s="998"/>
      <c r="F1626" s="998"/>
      <c r="G1626" s="998"/>
      <c r="H1626" s="999"/>
      <c r="I1626" s="970"/>
      <c r="J1626" s="971"/>
      <c r="K1626" s="1013"/>
      <c r="L1626" s="1013"/>
      <c r="M1626" s="1013"/>
      <c r="N1626" s="1013"/>
      <c r="O1626" s="1013"/>
      <c r="P1626" s="1013"/>
      <c r="Q1626" s="481"/>
      <c r="R1626" s="479"/>
      <c r="S1626" s="479"/>
      <c r="T1626" s="479"/>
      <c r="U1626" s="479"/>
      <c r="V1626" s="479"/>
      <c r="W1626" s="479"/>
      <c r="X1626" s="479"/>
      <c r="Y1626" s="479"/>
      <c r="Z1626" s="479"/>
      <c r="AA1626" s="480"/>
      <c r="AB1626" s="241"/>
      <c r="AC1626" s="241"/>
      <c r="AD1626" s="241"/>
      <c r="AE1626" s="241"/>
      <c r="AF1626" s="241"/>
      <c r="AG1626" s="241"/>
    </row>
    <row r="1627" spans="1:37" ht="20.100000000000001" customHeight="1">
      <c r="A1627" s="482"/>
      <c r="B1627" s="482"/>
      <c r="C1627" s="482"/>
      <c r="D1627" s="482"/>
      <c r="E1627" s="482"/>
      <c r="F1627" s="482"/>
      <c r="G1627" s="482"/>
      <c r="H1627" s="482"/>
      <c r="I1627" s="482"/>
      <c r="J1627" s="482"/>
      <c r="K1627" s="482"/>
      <c r="L1627" s="482"/>
      <c r="M1627" s="482"/>
      <c r="N1627" s="482"/>
      <c r="O1627" s="482"/>
      <c r="P1627" s="482"/>
      <c r="Q1627" s="482"/>
      <c r="R1627" s="482"/>
      <c r="S1627" s="482"/>
      <c r="T1627" s="482"/>
      <c r="U1627" s="482"/>
      <c r="V1627" s="482"/>
      <c r="W1627" s="482"/>
      <c r="X1627" s="482"/>
      <c r="Y1627" s="482"/>
      <c r="Z1627" s="482"/>
      <c r="AA1627" s="482"/>
      <c r="AB1627" s="241"/>
      <c r="AC1627" s="241"/>
      <c r="AD1627" s="241"/>
      <c r="AE1627" s="241"/>
      <c r="AF1627" s="241"/>
      <c r="AG1627" s="241"/>
    </row>
    <row r="1628" spans="1:37" ht="18" customHeight="1">
      <c r="B1628" s="437" t="s">
        <v>3937</v>
      </c>
      <c r="C1628" s="243" t="s">
        <v>16092</v>
      </c>
      <c r="E1628" s="243"/>
      <c r="F1628" s="243"/>
      <c r="G1628" s="243"/>
      <c r="H1628" s="243"/>
      <c r="I1628" s="483"/>
      <c r="J1628" s="483"/>
      <c r="K1628" s="483"/>
      <c r="L1628" s="483"/>
      <c r="M1628" s="483"/>
      <c r="N1628" s="483"/>
      <c r="O1628" s="483"/>
      <c r="P1628" s="483"/>
      <c r="Q1628" s="483"/>
      <c r="R1628" s="484"/>
      <c r="S1628" s="483"/>
      <c r="T1628" s="483"/>
      <c r="U1628" s="483"/>
      <c r="V1628" s="483"/>
      <c r="W1628" s="243"/>
      <c r="X1628" s="243"/>
      <c r="Y1628" s="243"/>
      <c r="Z1628" s="243"/>
      <c r="AA1628" s="243"/>
      <c r="AB1628" s="243"/>
      <c r="AE1628" s="244"/>
    </row>
    <row r="1629" spans="1:37" ht="30" customHeight="1">
      <c r="B1629" s="485" t="s">
        <v>3938</v>
      </c>
      <c r="C1629" s="1032" t="s">
        <v>16093</v>
      </c>
      <c r="D1629" s="1032"/>
      <c r="E1629" s="1032"/>
      <c r="F1629" s="1032"/>
      <c r="G1629" s="1032"/>
      <c r="H1629" s="1032"/>
      <c r="I1629" s="1032"/>
      <c r="J1629" s="1032"/>
      <c r="K1629" s="1032"/>
      <c r="L1629" s="1032"/>
      <c r="M1629" s="1032"/>
      <c r="N1629" s="1032"/>
      <c r="O1629" s="1032"/>
      <c r="P1629" s="1032"/>
      <c r="Q1629" s="1032"/>
      <c r="R1629" s="1032"/>
      <c r="S1629" s="1032"/>
      <c r="T1629" s="1032"/>
      <c r="U1629" s="1032"/>
      <c r="V1629" s="1032"/>
      <c r="W1629" s="1032"/>
      <c r="X1629" s="1032"/>
      <c r="Y1629" s="1032"/>
      <c r="Z1629" s="1032"/>
      <c r="AA1629" s="1032"/>
      <c r="AE1629" s="244"/>
    </row>
    <row r="1630" spans="1:37" ht="8.5500000000000007" customHeight="1">
      <c r="D1630" s="486"/>
      <c r="E1630" s="486"/>
      <c r="F1630" s="486"/>
      <c r="G1630" s="486"/>
      <c r="H1630" s="486"/>
      <c r="I1630" s="486"/>
      <c r="J1630" s="486"/>
      <c r="K1630" s="486"/>
      <c r="L1630" s="486"/>
      <c r="M1630" s="486"/>
      <c r="N1630" s="486"/>
      <c r="O1630" s="486"/>
      <c r="P1630" s="486"/>
      <c r="Q1630" s="486"/>
      <c r="R1630" s="486"/>
      <c r="S1630" s="486"/>
      <c r="T1630" s="486"/>
      <c r="U1630" s="486"/>
      <c r="V1630" s="486"/>
      <c r="W1630" s="486"/>
      <c r="X1630" s="486"/>
      <c r="Y1630" s="486"/>
      <c r="Z1630" s="486"/>
      <c r="AA1630" s="486"/>
    </row>
    <row r="1631" spans="1:37" ht="25.35" customHeight="1">
      <c r="A1631" s="441" t="s">
        <v>3939</v>
      </c>
      <c r="H1631" s="442"/>
      <c r="I1631" s="442"/>
      <c r="V1631" s="442"/>
      <c r="W1631" s="442"/>
      <c r="X1631" s="442"/>
      <c r="Y1631" s="442"/>
      <c r="Z1631" s="442"/>
      <c r="AA1631" s="442"/>
    </row>
    <row r="1632" spans="1:37" ht="12.45" customHeight="1">
      <c r="A1632" s="1014" t="s">
        <v>3917</v>
      </c>
      <c r="B1632" s="1015"/>
      <c r="C1632" s="1015"/>
      <c r="D1632" s="1015"/>
      <c r="E1632" s="1015"/>
      <c r="F1632" s="1015"/>
      <c r="G1632" s="1015"/>
      <c r="H1632" s="1016"/>
      <c r="I1632" s="1017"/>
      <c r="J1632" s="1018"/>
      <c r="K1632" s="1018"/>
      <c r="L1632" s="1018"/>
      <c r="M1632" s="1018"/>
      <c r="N1632" s="1018"/>
      <c r="O1632" s="1018"/>
      <c r="P1632" s="1018"/>
      <c r="Q1632" s="1018"/>
      <c r="R1632" s="1018"/>
      <c r="S1632" s="1018"/>
      <c r="T1632" s="1018"/>
      <c r="U1632" s="1018"/>
      <c r="V1632" s="1018"/>
      <c r="W1632" s="1018"/>
      <c r="X1632" s="1018"/>
      <c r="Y1632" s="1018"/>
      <c r="Z1632" s="1018"/>
      <c r="AA1632" s="1019"/>
    </row>
    <row r="1633" spans="1:37" ht="22.5" customHeight="1">
      <c r="A1633" s="1020" t="s">
        <v>8</v>
      </c>
      <c r="B1633" s="1021"/>
      <c r="C1633" s="1021"/>
      <c r="D1633" s="1021"/>
      <c r="E1633" s="1021"/>
      <c r="F1633" s="1021"/>
      <c r="G1633" s="1021"/>
      <c r="H1633" s="1022"/>
      <c r="I1633" s="1023"/>
      <c r="J1633" s="1024"/>
      <c r="K1633" s="1024"/>
      <c r="L1633" s="1025"/>
      <c r="M1633" s="1025"/>
      <c r="N1633" s="1024"/>
      <c r="O1633" s="1025"/>
      <c r="P1633" s="1025"/>
      <c r="Q1633" s="1024"/>
      <c r="R1633" s="1024"/>
      <c r="S1633" s="1024"/>
      <c r="T1633" s="1024"/>
      <c r="U1633" s="1024"/>
      <c r="V1633" s="1024"/>
      <c r="W1633" s="1024"/>
      <c r="X1633" s="1024"/>
      <c r="Y1633" s="1024"/>
      <c r="Z1633" s="1024"/>
      <c r="AA1633" s="1026"/>
      <c r="AC1633" s="236" t="s">
        <v>4153</v>
      </c>
    </row>
    <row r="1634" spans="1:37" ht="25.2" customHeight="1">
      <c r="A1634" s="1027" t="s">
        <v>23</v>
      </c>
      <c r="B1634" s="1028"/>
      <c r="C1634" s="1028"/>
      <c r="D1634" s="1028"/>
      <c r="E1634" s="1028"/>
      <c r="F1634" s="1028"/>
      <c r="G1634" s="1028"/>
      <c r="H1634" s="1029"/>
      <c r="I1634" s="972" t="s">
        <v>3918</v>
      </c>
      <c r="J1634" s="973"/>
      <c r="K1634" s="973"/>
      <c r="L1634" s="975"/>
      <c r="M1634" s="977"/>
      <c r="N1634" s="239" t="s">
        <v>3919</v>
      </c>
      <c r="O1634" s="975"/>
      <c r="P1634" s="977"/>
      <c r="Q1634" s="973"/>
      <c r="R1634" s="973"/>
      <c r="S1634" s="973"/>
      <c r="T1634" s="973"/>
      <c r="U1634" s="973"/>
      <c r="V1634" s="973"/>
      <c r="W1634" s="973"/>
      <c r="X1634" s="973"/>
      <c r="Y1634" s="973"/>
      <c r="Z1634" s="973"/>
      <c r="AA1634" s="974"/>
    </row>
    <row r="1635" spans="1:37" ht="25.2" customHeight="1">
      <c r="A1635" s="1030"/>
      <c r="B1635" s="1025"/>
      <c r="C1635" s="1025"/>
      <c r="D1635" s="1025"/>
      <c r="E1635" s="1025"/>
      <c r="F1635" s="1025"/>
      <c r="G1635" s="1025"/>
      <c r="H1635" s="1031"/>
      <c r="I1635" s="972" t="s">
        <v>3920</v>
      </c>
      <c r="J1635" s="973"/>
      <c r="K1635" s="973"/>
      <c r="L1635" s="975"/>
      <c r="M1635" s="976"/>
      <c r="N1635" s="976"/>
      <c r="O1635" s="976"/>
      <c r="P1635" s="977"/>
      <c r="Q1635" s="972" t="s">
        <v>3921</v>
      </c>
      <c r="R1635" s="973"/>
      <c r="S1635" s="974"/>
      <c r="T1635" s="975"/>
      <c r="U1635" s="976"/>
      <c r="V1635" s="976"/>
      <c r="W1635" s="976"/>
      <c r="X1635" s="976"/>
      <c r="Y1635" s="976"/>
      <c r="Z1635" s="976"/>
      <c r="AA1635" s="977"/>
    </row>
    <row r="1636" spans="1:37" ht="25.2" customHeight="1">
      <c r="A1636" s="1030"/>
      <c r="B1636" s="1025"/>
      <c r="C1636" s="1025"/>
      <c r="D1636" s="1025"/>
      <c r="E1636" s="1025"/>
      <c r="F1636" s="1025"/>
      <c r="G1636" s="1025"/>
      <c r="H1636" s="1031"/>
      <c r="I1636" s="972" t="s">
        <v>3922</v>
      </c>
      <c r="J1636" s="973"/>
      <c r="K1636" s="973"/>
      <c r="L1636" s="978"/>
      <c r="M1636" s="979"/>
      <c r="N1636" s="979"/>
      <c r="O1636" s="979"/>
      <c r="P1636" s="980"/>
      <c r="Q1636" s="972" t="s">
        <v>3923</v>
      </c>
      <c r="R1636" s="973"/>
      <c r="S1636" s="974"/>
      <c r="T1636" s="975"/>
      <c r="U1636" s="976"/>
      <c r="V1636" s="976"/>
      <c r="W1636" s="976"/>
      <c r="X1636" s="976"/>
      <c r="Y1636" s="976"/>
      <c r="Z1636" s="976"/>
      <c r="AA1636" s="977"/>
    </row>
    <row r="1637" spans="1:37" ht="25.2" customHeight="1">
      <c r="A1637" s="1023"/>
      <c r="B1637" s="1024"/>
      <c r="C1637" s="1024"/>
      <c r="D1637" s="1024"/>
      <c r="E1637" s="1024"/>
      <c r="F1637" s="1024"/>
      <c r="G1637" s="1024"/>
      <c r="H1637" s="1026"/>
      <c r="I1637" s="972" t="s">
        <v>3924</v>
      </c>
      <c r="J1637" s="973"/>
      <c r="K1637" s="973"/>
      <c r="L1637" s="981"/>
      <c r="M1637" s="981"/>
      <c r="N1637" s="981"/>
      <c r="O1637" s="981"/>
      <c r="P1637" s="981"/>
      <c r="Q1637" s="981"/>
      <c r="R1637" s="981"/>
      <c r="S1637" s="981"/>
      <c r="T1637" s="981"/>
      <c r="U1637" s="981"/>
      <c r="V1637" s="981"/>
      <c r="W1637" s="981"/>
      <c r="X1637" s="981"/>
      <c r="Y1637" s="981"/>
      <c r="Z1637" s="981"/>
      <c r="AA1637" s="981"/>
    </row>
    <row r="1638" spans="1:37" ht="30" customHeight="1">
      <c r="A1638" s="982" t="s">
        <v>3925</v>
      </c>
      <c r="B1638" s="983"/>
      <c r="C1638" s="983"/>
      <c r="D1638" s="983"/>
      <c r="E1638" s="983"/>
      <c r="F1638" s="983"/>
      <c r="G1638" s="983"/>
      <c r="H1638" s="984"/>
      <c r="I1638" s="444"/>
      <c r="J1638" s="445"/>
      <c r="K1638" s="446" t="s">
        <v>388</v>
      </c>
      <c r="L1638" s="447"/>
      <c r="M1638" s="448" t="s">
        <v>112</v>
      </c>
      <c r="N1638" s="449"/>
      <c r="O1638" s="450"/>
      <c r="U1638" s="451"/>
      <c r="V1638" s="451"/>
      <c r="W1638" s="451"/>
      <c r="X1638" s="451"/>
      <c r="Y1638" s="451"/>
      <c r="Z1638" s="451"/>
      <c r="AA1638" s="452"/>
      <c r="AK1638" s="240"/>
    </row>
    <row r="1639" spans="1:37" ht="15" customHeight="1">
      <c r="A1639" s="985"/>
      <c r="B1639" s="986"/>
      <c r="C1639" s="986"/>
      <c r="D1639" s="986"/>
      <c r="E1639" s="986"/>
      <c r="F1639" s="986"/>
      <c r="G1639" s="986"/>
      <c r="H1639" s="987"/>
      <c r="I1639" s="453" t="s">
        <v>3926</v>
      </c>
      <c r="J1639" s="454"/>
      <c r="K1639" s="454"/>
      <c r="L1639" s="454"/>
      <c r="M1639" s="454"/>
      <c r="N1639" s="454"/>
      <c r="O1639" s="454"/>
      <c r="P1639" s="454"/>
      <c r="Q1639" s="454"/>
      <c r="R1639" s="449"/>
      <c r="S1639" s="455"/>
      <c r="T1639" s="456"/>
      <c r="U1639" s="457"/>
      <c r="V1639" s="458"/>
      <c r="W1639" s="459" t="s">
        <v>388</v>
      </c>
      <c r="X1639" s="460"/>
      <c r="Y1639" s="461" t="s">
        <v>112</v>
      </c>
      <c r="Z1639" s="461"/>
      <c r="AA1639" s="462"/>
    </row>
    <row r="1640" spans="1:37" ht="15" customHeight="1">
      <c r="A1640" s="988"/>
      <c r="B1640" s="989"/>
      <c r="C1640" s="989"/>
      <c r="D1640" s="989"/>
      <c r="E1640" s="989"/>
      <c r="F1640" s="989"/>
      <c r="G1640" s="989"/>
      <c r="H1640" s="990"/>
      <c r="I1640" s="463" t="s">
        <v>3927</v>
      </c>
      <c r="J1640" s="464"/>
      <c r="K1640" s="464"/>
      <c r="L1640" s="464"/>
      <c r="M1640" s="464"/>
      <c r="N1640" s="464"/>
      <c r="O1640" s="464"/>
      <c r="P1640" s="464"/>
      <c r="Q1640" s="464"/>
      <c r="R1640" s="465"/>
      <c r="S1640" s="466"/>
      <c r="T1640" s="467"/>
      <c r="U1640" s="468"/>
      <c r="V1640" s="469"/>
      <c r="W1640" s="464" t="s">
        <v>388</v>
      </c>
      <c r="X1640" s="470"/>
      <c r="Y1640" s="466" t="s">
        <v>112</v>
      </c>
      <c r="Z1640" s="466"/>
      <c r="AA1640" s="471"/>
    </row>
    <row r="1641" spans="1:37" ht="18" customHeight="1">
      <c r="A1641" s="991" t="s">
        <v>3928</v>
      </c>
      <c r="B1641" s="992"/>
      <c r="C1641" s="992"/>
      <c r="D1641" s="992"/>
      <c r="E1641" s="992"/>
      <c r="F1641" s="992"/>
      <c r="G1641" s="992"/>
      <c r="H1641" s="993"/>
      <c r="I1641" s="472" t="s">
        <v>3783</v>
      </c>
      <c r="J1641" s="473" t="s">
        <v>3929</v>
      </c>
      <c r="K1641" s="474"/>
      <c r="L1641" s="474"/>
      <c r="M1641" s="474"/>
      <c r="N1641" s="472" t="s">
        <v>3783</v>
      </c>
      <c r="O1641" s="473" t="s">
        <v>3930</v>
      </c>
      <c r="P1641" s="474"/>
      <c r="Q1641" s="474"/>
      <c r="S1641" s="461" t="s">
        <v>3935</v>
      </c>
      <c r="T1641" s="472" t="s">
        <v>3783</v>
      </c>
      <c r="U1641" s="461" t="s">
        <v>3936</v>
      </c>
      <c r="W1641" s="473"/>
      <c r="X1641" s="474"/>
      <c r="Y1641" s="474"/>
      <c r="Z1641" s="474"/>
      <c r="AA1641" s="475"/>
      <c r="AG1641" s="243"/>
    </row>
    <row r="1642" spans="1:37" ht="15" customHeight="1">
      <c r="A1642" s="994" t="s">
        <v>3931</v>
      </c>
      <c r="B1642" s="995"/>
      <c r="C1642" s="995"/>
      <c r="D1642" s="995"/>
      <c r="E1642" s="995"/>
      <c r="F1642" s="995"/>
      <c r="G1642" s="995"/>
      <c r="H1642" s="996"/>
      <c r="I1642" s="1000" t="s">
        <v>3932</v>
      </c>
      <c r="J1642" s="1001"/>
      <c r="K1642" s="1004"/>
      <c r="L1642" s="1005"/>
      <c r="M1642" s="1005"/>
      <c r="N1642" s="1005"/>
      <c r="O1642" s="1005"/>
      <c r="P1642" s="1005"/>
      <c r="Q1642" s="1006"/>
      <c r="R1642" s="1006"/>
      <c r="S1642" s="1006"/>
      <c r="T1642" s="1007"/>
      <c r="U1642" s="1008" t="s">
        <v>3933</v>
      </c>
      <c r="V1642" s="1008"/>
      <c r="W1642" s="1008"/>
      <c r="X1642" s="1008"/>
      <c r="Y1642" s="1008"/>
      <c r="Z1642" s="1008"/>
      <c r="AA1642" s="1009"/>
    </row>
    <row r="1643" spans="1:37" ht="15" customHeight="1">
      <c r="A1643" s="997"/>
      <c r="B1643" s="998"/>
      <c r="C1643" s="998"/>
      <c r="D1643" s="998"/>
      <c r="E1643" s="998"/>
      <c r="F1643" s="998"/>
      <c r="G1643" s="998"/>
      <c r="H1643" s="999"/>
      <c r="I1643" s="1002"/>
      <c r="J1643" s="1003"/>
      <c r="K1643" s="1004"/>
      <c r="L1643" s="1005"/>
      <c r="M1643" s="1005"/>
      <c r="N1643" s="1005"/>
      <c r="O1643" s="1005"/>
      <c r="P1643" s="1005"/>
      <c r="Q1643" s="1006"/>
      <c r="R1643" s="1006"/>
      <c r="S1643" s="1006"/>
      <c r="T1643" s="1007"/>
      <c r="U1643" s="1010"/>
      <c r="V1643" s="1010"/>
      <c r="W1643" s="1010"/>
      <c r="X1643" s="1010"/>
      <c r="Y1643" s="1010"/>
      <c r="Z1643" s="1010"/>
      <c r="AA1643" s="1011"/>
      <c r="AB1643" s="241"/>
      <c r="AC1643" s="241"/>
      <c r="AD1643" s="241"/>
      <c r="AE1643" s="241"/>
      <c r="AF1643" s="241"/>
      <c r="AG1643" s="241"/>
    </row>
    <row r="1644" spans="1:37" ht="15" customHeight="1">
      <c r="A1644" s="994" t="s">
        <v>3934</v>
      </c>
      <c r="B1644" s="995"/>
      <c r="C1644" s="995"/>
      <c r="D1644" s="995"/>
      <c r="E1644" s="995"/>
      <c r="F1644" s="995"/>
      <c r="G1644" s="995"/>
      <c r="H1644" s="996"/>
      <c r="I1644" s="968"/>
      <c r="J1644" s="969"/>
      <c r="K1644" s="1012"/>
      <c r="L1644" s="1012" t="s">
        <v>12</v>
      </c>
      <c r="M1644" s="1012"/>
      <c r="N1644" s="1012" t="s">
        <v>11</v>
      </c>
      <c r="O1644" s="1012"/>
      <c r="P1644" s="1012" t="s">
        <v>227</v>
      </c>
      <c r="R1644" s="476"/>
      <c r="S1644" s="476"/>
      <c r="T1644" s="476"/>
      <c r="U1644" s="476"/>
      <c r="V1644" s="476"/>
      <c r="W1644" s="476"/>
      <c r="X1644" s="476"/>
      <c r="Y1644" s="476"/>
      <c r="Z1644" s="476"/>
      <c r="AA1644" s="477"/>
      <c r="AB1644" s="241"/>
      <c r="AC1644" s="241"/>
      <c r="AD1644" s="241"/>
      <c r="AE1644" s="241"/>
      <c r="AF1644" s="241"/>
      <c r="AG1644" s="241"/>
    </row>
    <row r="1645" spans="1:37" ht="15" customHeight="1">
      <c r="A1645" s="997"/>
      <c r="B1645" s="998"/>
      <c r="C1645" s="998"/>
      <c r="D1645" s="998"/>
      <c r="E1645" s="998"/>
      <c r="F1645" s="998"/>
      <c r="G1645" s="998"/>
      <c r="H1645" s="999"/>
      <c r="I1645" s="970"/>
      <c r="J1645" s="971"/>
      <c r="K1645" s="1013"/>
      <c r="L1645" s="1013"/>
      <c r="M1645" s="1013"/>
      <c r="N1645" s="1013"/>
      <c r="O1645" s="1013"/>
      <c r="P1645" s="1013"/>
      <c r="Q1645" s="481"/>
      <c r="R1645" s="479"/>
      <c r="S1645" s="479"/>
      <c r="T1645" s="479"/>
      <c r="U1645" s="479"/>
      <c r="V1645" s="479"/>
      <c r="W1645" s="479"/>
      <c r="X1645" s="479"/>
      <c r="Y1645" s="479"/>
      <c r="Z1645" s="479"/>
      <c r="AA1645" s="480"/>
      <c r="AB1645" s="241"/>
      <c r="AC1645" s="241"/>
      <c r="AD1645" s="241"/>
      <c r="AE1645" s="241"/>
      <c r="AF1645" s="241"/>
      <c r="AG1645" s="241"/>
    </row>
    <row r="1646" spans="1:37" ht="20.100000000000001" customHeight="1">
      <c r="A1646" s="482"/>
      <c r="B1646" s="482"/>
      <c r="C1646" s="482"/>
      <c r="D1646" s="482"/>
      <c r="E1646" s="482"/>
      <c r="F1646" s="482"/>
      <c r="G1646" s="482"/>
      <c r="H1646" s="482"/>
      <c r="I1646" s="482"/>
      <c r="J1646" s="482"/>
      <c r="K1646" s="482"/>
      <c r="L1646" s="482"/>
      <c r="M1646" s="482"/>
      <c r="N1646" s="482"/>
      <c r="O1646" s="482"/>
      <c r="P1646" s="482"/>
      <c r="Q1646" s="482"/>
      <c r="R1646" s="482"/>
      <c r="S1646" s="482"/>
      <c r="T1646" s="482"/>
      <c r="U1646" s="482"/>
      <c r="V1646" s="482"/>
      <c r="W1646" s="482"/>
      <c r="X1646" s="478"/>
      <c r="Y1646" s="478"/>
      <c r="Z1646" s="478"/>
      <c r="AA1646" s="478"/>
      <c r="AB1646" s="241"/>
      <c r="AC1646" s="241"/>
      <c r="AD1646" s="241"/>
      <c r="AE1646" s="241"/>
      <c r="AF1646" s="241"/>
      <c r="AG1646" s="241"/>
    </row>
    <row r="1647" spans="1:37" ht="12.45" customHeight="1">
      <c r="A1647" s="1014" t="s">
        <v>3917</v>
      </c>
      <c r="B1647" s="1015"/>
      <c r="C1647" s="1015"/>
      <c r="D1647" s="1015"/>
      <c r="E1647" s="1015"/>
      <c r="F1647" s="1015"/>
      <c r="G1647" s="1015"/>
      <c r="H1647" s="1016"/>
      <c r="I1647" s="1017"/>
      <c r="J1647" s="1018"/>
      <c r="K1647" s="1018"/>
      <c r="L1647" s="1018"/>
      <c r="M1647" s="1018"/>
      <c r="N1647" s="1018"/>
      <c r="O1647" s="1018"/>
      <c r="P1647" s="1018"/>
      <c r="Q1647" s="1018"/>
      <c r="R1647" s="1018"/>
      <c r="S1647" s="1018"/>
      <c r="T1647" s="1018"/>
      <c r="U1647" s="1018"/>
      <c r="V1647" s="1018"/>
      <c r="W1647" s="1018"/>
      <c r="X1647" s="1018"/>
      <c r="Y1647" s="1018"/>
      <c r="Z1647" s="1018"/>
      <c r="AA1647" s="1019"/>
    </row>
    <row r="1648" spans="1:37" ht="22.5" customHeight="1">
      <c r="A1648" s="1020" t="s">
        <v>8</v>
      </c>
      <c r="B1648" s="1021"/>
      <c r="C1648" s="1021"/>
      <c r="D1648" s="1021"/>
      <c r="E1648" s="1021"/>
      <c r="F1648" s="1021"/>
      <c r="G1648" s="1021"/>
      <c r="H1648" s="1022"/>
      <c r="I1648" s="1023"/>
      <c r="J1648" s="1024"/>
      <c r="K1648" s="1024"/>
      <c r="L1648" s="1025"/>
      <c r="M1648" s="1025"/>
      <c r="N1648" s="1024"/>
      <c r="O1648" s="1025"/>
      <c r="P1648" s="1025"/>
      <c r="Q1648" s="1024"/>
      <c r="R1648" s="1024"/>
      <c r="S1648" s="1024"/>
      <c r="T1648" s="1024"/>
      <c r="U1648" s="1024"/>
      <c r="V1648" s="1024"/>
      <c r="W1648" s="1024"/>
      <c r="X1648" s="1024"/>
      <c r="Y1648" s="1024"/>
      <c r="Z1648" s="1024"/>
      <c r="AA1648" s="1026"/>
      <c r="AC1648" s="236" t="s">
        <v>4154</v>
      </c>
    </row>
    <row r="1649" spans="1:37" ht="25.2" customHeight="1">
      <c r="A1649" s="1027" t="s">
        <v>23</v>
      </c>
      <c r="B1649" s="1028"/>
      <c r="C1649" s="1028"/>
      <c r="D1649" s="1028"/>
      <c r="E1649" s="1028"/>
      <c r="F1649" s="1028"/>
      <c r="G1649" s="1028"/>
      <c r="H1649" s="1029"/>
      <c r="I1649" s="972" t="s">
        <v>3918</v>
      </c>
      <c r="J1649" s="973"/>
      <c r="K1649" s="973"/>
      <c r="L1649" s="975"/>
      <c r="M1649" s="977"/>
      <c r="N1649" s="239" t="s">
        <v>3919</v>
      </c>
      <c r="O1649" s="975"/>
      <c r="P1649" s="977"/>
      <c r="Q1649" s="973"/>
      <c r="R1649" s="973"/>
      <c r="S1649" s="973"/>
      <c r="T1649" s="973"/>
      <c r="U1649" s="973"/>
      <c r="V1649" s="973"/>
      <c r="W1649" s="973"/>
      <c r="X1649" s="973"/>
      <c r="Y1649" s="973"/>
      <c r="Z1649" s="973"/>
      <c r="AA1649" s="974"/>
    </row>
    <row r="1650" spans="1:37" ht="25.2" customHeight="1">
      <c r="A1650" s="1030"/>
      <c r="B1650" s="1025"/>
      <c r="C1650" s="1025"/>
      <c r="D1650" s="1025"/>
      <c r="E1650" s="1025"/>
      <c r="F1650" s="1025"/>
      <c r="G1650" s="1025"/>
      <c r="H1650" s="1031"/>
      <c r="I1650" s="972" t="s">
        <v>3920</v>
      </c>
      <c r="J1650" s="973"/>
      <c r="K1650" s="973"/>
      <c r="L1650" s="975"/>
      <c r="M1650" s="976"/>
      <c r="N1650" s="976"/>
      <c r="O1650" s="976"/>
      <c r="P1650" s="977"/>
      <c r="Q1650" s="972" t="s">
        <v>3921</v>
      </c>
      <c r="R1650" s="973"/>
      <c r="S1650" s="974"/>
      <c r="T1650" s="975"/>
      <c r="U1650" s="976"/>
      <c r="V1650" s="976"/>
      <c r="W1650" s="976"/>
      <c r="X1650" s="976"/>
      <c r="Y1650" s="976"/>
      <c r="Z1650" s="976"/>
      <c r="AA1650" s="977"/>
    </row>
    <row r="1651" spans="1:37" ht="25.2" customHeight="1">
      <c r="A1651" s="1030"/>
      <c r="B1651" s="1025"/>
      <c r="C1651" s="1025"/>
      <c r="D1651" s="1025"/>
      <c r="E1651" s="1025"/>
      <c r="F1651" s="1025"/>
      <c r="G1651" s="1025"/>
      <c r="H1651" s="1031"/>
      <c r="I1651" s="972" t="s">
        <v>3922</v>
      </c>
      <c r="J1651" s="973"/>
      <c r="K1651" s="973"/>
      <c r="L1651" s="978"/>
      <c r="M1651" s="979"/>
      <c r="N1651" s="979"/>
      <c r="O1651" s="979"/>
      <c r="P1651" s="980"/>
      <c r="Q1651" s="972" t="s">
        <v>3923</v>
      </c>
      <c r="R1651" s="973"/>
      <c r="S1651" s="974"/>
      <c r="T1651" s="975"/>
      <c r="U1651" s="976"/>
      <c r="V1651" s="976"/>
      <c r="W1651" s="976"/>
      <c r="X1651" s="976"/>
      <c r="Y1651" s="976"/>
      <c r="Z1651" s="976"/>
      <c r="AA1651" s="977"/>
    </row>
    <row r="1652" spans="1:37" ht="25.2" customHeight="1">
      <c r="A1652" s="1023"/>
      <c r="B1652" s="1024"/>
      <c r="C1652" s="1024"/>
      <c r="D1652" s="1024"/>
      <c r="E1652" s="1024"/>
      <c r="F1652" s="1024"/>
      <c r="G1652" s="1024"/>
      <c r="H1652" s="1026"/>
      <c r="I1652" s="972" t="s">
        <v>3924</v>
      </c>
      <c r="J1652" s="973"/>
      <c r="K1652" s="973"/>
      <c r="L1652" s="981"/>
      <c r="M1652" s="981"/>
      <c r="N1652" s="981"/>
      <c r="O1652" s="981"/>
      <c r="P1652" s="981"/>
      <c r="Q1652" s="981"/>
      <c r="R1652" s="981"/>
      <c r="S1652" s="981"/>
      <c r="T1652" s="981"/>
      <c r="U1652" s="981"/>
      <c r="V1652" s="981"/>
      <c r="W1652" s="981"/>
      <c r="X1652" s="981"/>
      <c r="Y1652" s="981"/>
      <c r="Z1652" s="981"/>
      <c r="AA1652" s="981"/>
    </row>
    <row r="1653" spans="1:37" ht="30" customHeight="1">
      <c r="A1653" s="982" t="s">
        <v>3925</v>
      </c>
      <c r="B1653" s="983"/>
      <c r="C1653" s="983"/>
      <c r="D1653" s="983"/>
      <c r="E1653" s="983"/>
      <c r="F1653" s="983"/>
      <c r="G1653" s="983"/>
      <c r="H1653" s="984"/>
      <c r="I1653" s="444"/>
      <c r="J1653" s="445"/>
      <c r="K1653" s="446" t="s">
        <v>388</v>
      </c>
      <c r="L1653" s="447"/>
      <c r="M1653" s="448" t="s">
        <v>112</v>
      </c>
      <c r="N1653" s="449"/>
      <c r="O1653" s="450"/>
      <c r="U1653" s="451"/>
      <c r="V1653" s="451"/>
      <c r="W1653" s="451"/>
      <c r="X1653" s="451"/>
      <c r="Y1653" s="451"/>
      <c r="Z1653" s="451"/>
      <c r="AA1653" s="452"/>
      <c r="AK1653" s="240"/>
    </row>
    <row r="1654" spans="1:37" ht="15" customHeight="1">
      <c r="A1654" s="985"/>
      <c r="B1654" s="986"/>
      <c r="C1654" s="986"/>
      <c r="D1654" s="986"/>
      <c r="E1654" s="986"/>
      <c r="F1654" s="986"/>
      <c r="G1654" s="986"/>
      <c r="H1654" s="987"/>
      <c r="I1654" s="453" t="s">
        <v>3926</v>
      </c>
      <c r="J1654" s="454"/>
      <c r="K1654" s="454"/>
      <c r="L1654" s="454"/>
      <c r="M1654" s="454"/>
      <c r="N1654" s="454"/>
      <c r="O1654" s="454"/>
      <c r="P1654" s="454"/>
      <c r="Q1654" s="454"/>
      <c r="R1654" s="449"/>
      <c r="S1654" s="455"/>
      <c r="T1654" s="456"/>
      <c r="U1654" s="457"/>
      <c r="V1654" s="458"/>
      <c r="W1654" s="459" t="s">
        <v>388</v>
      </c>
      <c r="X1654" s="460"/>
      <c r="Y1654" s="461" t="s">
        <v>112</v>
      </c>
      <c r="Z1654" s="461"/>
      <c r="AA1654" s="462"/>
    </row>
    <row r="1655" spans="1:37" ht="15" customHeight="1">
      <c r="A1655" s="988"/>
      <c r="B1655" s="989"/>
      <c r="C1655" s="989"/>
      <c r="D1655" s="989"/>
      <c r="E1655" s="989"/>
      <c r="F1655" s="989"/>
      <c r="G1655" s="989"/>
      <c r="H1655" s="990"/>
      <c r="I1655" s="463" t="s">
        <v>3927</v>
      </c>
      <c r="J1655" s="464"/>
      <c r="K1655" s="464"/>
      <c r="L1655" s="464"/>
      <c r="M1655" s="464"/>
      <c r="N1655" s="464"/>
      <c r="O1655" s="464"/>
      <c r="P1655" s="464"/>
      <c r="Q1655" s="464"/>
      <c r="R1655" s="465"/>
      <c r="S1655" s="466"/>
      <c r="T1655" s="467"/>
      <c r="U1655" s="468"/>
      <c r="V1655" s="469"/>
      <c r="W1655" s="464" t="s">
        <v>388</v>
      </c>
      <c r="X1655" s="470"/>
      <c r="Y1655" s="466" t="s">
        <v>112</v>
      </c>
      <c r="Z1655" s="466"/>
      <c r="AA1655" s="471"/>
    </row>
    <row r="1656" spans="1:37" ht="18" customHeight="1">
      <c r="A1656" s="991" t="s">
        <v>3928</v>
      </c>
      <c r="B1656" s="992"/>
      <c r="C1656" s="992"/>
      <c r="D1656" s="992"/>
      <c r="E1656" s="992"/>
      <c r="F1656" s="992"/>
      <c r="G1656" s="992"/>
      <c r="H1656" s="993"/>
      <c r="I1656" s="472" t="s">
        <v>3783</v>
      </c>
      <c r="J1656" s="473" t="s">
        <v>3929</v>
      </c>
      <c r="K1656" s="474"/>
      <c r="L1656" s="474"/>
      <c r="M1656" s="474"/>
      <c r="N1656" s="472" t="s">
        <v>3783</v>
      </c>
      <c r="O1656" s="473" t="s">
        <v>3930</v>
      </c>
      <c r="P1656" s="474"/>
      <c r="Q1656" s="474"/>
      <c r="S1656" s="461" t="s">
        <v>3935</v>
      </c>
      <c r="T1656" s="472" t="s">
        <v>3783</v>
      </c>
      <c r="U1656" s="461" t="s">
        <v>3936</v>
      </c>
      <c r="W1656" s="473"/>
      <c r="X1656" s="474"/>
      <c r="Y1656" s="474"/>
      <c r="Z1656" s="474"/>
      <c r="AA1656" s="475"/>
      <c r="AG1656" s="243"/>
    </row>
    <row r="1657" spans="1:37" ht="15" customHeight="1">
      <c r="A1657" s="994" t="s">
        <v>3931</v>
      </c>
      <c r="B1657" s="995"/>
      <c r="C1657" s="995"/>
      <c r="D1657" s="995"/>
      <c r="E1657" s="995"/>
      <c r="F1657" s="995"/>
      <c r="G1657" s="995"/>
      <c r="H1657" s="996"/>
      <c r="I1657" s="1000" t="s">
        <v>3932</v>
      </c>
      <c r="J1657" s="1001"/>
      <c r="K1657" s="1004"/>
      <c r="L1657" s="1005"/>
      <c r="M1657" s="1005"/>
      <c r="N1657" s="1005"/>
      <c r="O1657" s="1005"/>
      <c r="P1657" s="1005"/>
      <c r="Q1657" s="1006"/>
      <c r="R1657" s="1006"/>
      <c r="S1657" s="1006"/>
      <c r="T1657" s="1007"/>
      <c r="U1657" s="1008" t="s">
        <v>3933</v>
      </c>
      <c r="V1657" s="1008"/>
      <c r="W1657" s="1008"/>
      <c r="X1657" s="1008"/>
      <c r="Y1657" s="1008"/>
      <c r="Z1657" s="1008"/>
      <c r="AA1657" s="1009"/>
    </row>
    <row r="1658" spans="1:37" ht="15" customHeight="1">
      <c r="A1658" s="997"/>
      <c r="B1658" s="998"/>
      <c r="C1658" s="998"/>
      <c r="D1658" s="998"/>
      <c r="E1658" s="998"/>
      <c r="F1658" s="998"/>
      <c r="G1658" s="998"/>
      <c r="H1658" s="999"/>
      <c r="I1658" s="1002"/>
      <c r="J1658" s="1003"/>
      <c r="K1658" s="1004"/>
      <c r="L1658" s="1005"/>
      <c r="M1658" s="1005"/>
      <c r="N1658" s="1005"/>
      <c r="O1658" s="1005"/>
      <c r="P1658" s="1005"/>
      <c r="Q1658" s="1006"/>
      <c r="R1658" s="1006"/>
      <c r="S1658" s="1006"/>
      <c r="T1658" s="1007"/>
      <c r="U1658" s="1010"/>
      <c r="V1658" s="1010"/>
      <c r="W1658" s="1010"/>
      <c r="X1658" s="1010"/>
      <c r="Y1658" s="1010"/>
      <c r="Z1658" s="1010"/>
      <c r="AA1658" s="1011"/>
      <c r="AB1658" s="241"/>
      <c r="AC1658" s="241"/>
      <c r="AD1658" s="241"/>
      <c r="AE1658" s="241"/>
      <c r="AF1658" s="241"/>
      <c r="AG1658" s="241"/>
    </row>
    <row r="1659" spans="1:37" ht="15" customHeight="1">
      <c r="A1659" s="994" t="s">
        <v>3934</v>
      </c>
      <c r="B1659" s="995"/>
      <c r="C1659" s="995"/>
      <c r="D1659" s="995"/>
      <c r="E1659" s="995"/>
      <c r="F1659" s="995"/>
      <c r="G1659" s="995"/>
      <c r="H1659" s="996"/>
      <c r="I1659" s="968"/>
      <c r="J1659" s="969"/>
      <c r="K1659" s="1012"/>
      <c r="L1659" s="1012" t="s">
        <v>12</v>
      </c>
      <c r="M1659" s="1012"/>
      <c r="N1659" s="1012" t="s">
        <v>11</v>
      </c>
      <c r="O1659" s="1012"/>
      <c r="P1659" s="1012" t="s">
        <v>227</v>
      </c>
      <c r="R1659" s="476"/>
      <c r="S1659" s="476"/>
      <c r="T1659" s="476"/>
      <c r="U1659" s="476"/>
      <c r="V1659" s="476"/>
      <c r="W1659" s="476"/>
      <c r="X1659" s="476"/>
      <c r="Y1659" s="476"/>
      <c r="Z1659" s="476"/>
      <c r="AA1659" s="477"/>
      <c r="AB1659" s="241"/>
      <c r="AC1659" s="241"/>
      <c r="AD1659" s="241"/>
      <c r="AE1659" s="241"/>
      <c r="AF1659" s="241"/>
      <c r="AG1659" s="241"/>
    </row>
    <row r="1660" spans="1:37" ht="15" customHeight="1">
      <c r="A1660" s="997"/>
      <c r="B1660" s="998"/>
      <c r="C1660" s="998"/>
      <c r="D1660" s="998"/>
      <c r="E1660" s="998"/>
      <c r="F1660" s="998"/>
      <c r="G1660" s="998"/>
      <c r="H1660" s="999"/>
      <c r="I1660" s="970"/>
      <c r="J1660" s="971"/>
      <c r="K1660" s="1013"/>
      <c r="L1660" s="1013"/>
      <c r="M1660" s="1013"/>
      <c r="N1660" s="1013"/>
      <c r="O1660" s="1013"/>
      <c r="P1660" s="1013"/>
      <c r="Q1660" s="481"/>
      <c r="R1660" s="479"/>
      <c r="S1660" s="479"/>
      <c r="T1660" s="479"/>
      <c r="U1660" s="479"/>
      <c r="V1660" s="479"/>
      <c r="W1660" s="479"/>
      <c r="X1660" s="479"/>
      <c r="Y1660" s="479"/>
      <c r="Z1660" s="479"/>
      <c r="AA1660" s="480"/>
      <c r="AB1660" s="241"/>
      <c r="AC1660" s="241"/>
      <c r="AD1660" s="241"/>
      <c r="AE1660" s="241"/>
      <c r="AF1660" s="241"/>
      <c r="AG1660" s="241"/>
    </row>
    <row r="1661" spans="1:37" ht="20.100000000000001" customHeight="1">
      <c r="A1661" s="482"/>
      <c r="B1661" s="482"/>
      <c r="C1661" s="482"/>
      <c r="D1661" s="482"/>
      <c r="E1661" s="482"/>
      <c r="F1661" s="482"/>
      <c r="G1661" s="482"/>
      <c r="H1661" s="482"/>
      <c r="I1661" s="482"/>
      <c r="J1661" s="482"/>
      <c r="K1661" s="482"/>
      <c r="L1661" s="482"/>
      <c r="M1661" s="482"/>
      <c r="N1661" s="482"/>
      <c r="O1661" s="482"/>
      <c r="P1661" s="482"/>
      <c r="Q1661" s="482"/>
      <c r="R1661" s="482"/>
      <c r="S1661" s="482"/>
      <c r="T1661" s="482"/>
      <c r="U1661" s="482"/>
      <c r="V1661" s="482"/>
      <c r="W1661" s="482"/>
      <c r="X1661" s="482"/>
      <c r="Y1661" s="482"/>
      <c r="Z1661" s="482"/>
      <c r="AA1661" s="482"/>
      <c r="AB1661" s="241"/>
      <c r="AC1661" s="241"/>
      <c r="AD1661" s="241"/>
      <c r="AE1661" s="241"/>
      <c r="AF1661" s="241"/>
      <c r="AG1661" s="241"/>
    </row>
    <row r="1662" spans="1:37" ht="18" customHeight="1">
      <c r="B1662" s="437" t="s">
        <v>3937</v>
      </c>
      <c r="C1662" s="243" t="s">
        <v>16092</v>
      </c>
      <c r="E1662" s="243"/>
      <c r="F1662" s="243"/>
      <c r="G1662" s="243"/>
      <c r="H1662" s="243"/>
      <c r="I1662" s="483"/>
      <c r="J1662" s="483"/>
      <c r="K1662" s="483"/>
      <c r="L1662" s="483"/>
      <c r="M1662" s="483"/>
      <c r="N1662" s="483"/>
      <c r="O1662" s="483"/>
      <c r="P1662" s="483"/>
      <c r="Q1662" s="483"/>
      <c r="R1662" s="484"/>
      <c r="S1662" s="483"/>
      <c r="T1662" s="483"/>
      <c r="U1662" s="483"/>
      <c r="V1662" s="483"/>
      <c r="W1662" s="243"/>
      <c r="X1662" s="243"/>
      <c r="Y1662" s="243"/>
      <c r="Z1662" s="243"/>
      <c r="AA1662" s="243"/>
      <c r="AB1662" s="243"/>
      <c r="AE1662" s="244"/>
    </row>
    <row r="1663" spans="1:37" ht="30" customHeight="1">
      <c r="B1663" s="485" t="s">
        <v>3938</v>
      </c>
      <c r="C1663" s="1032" t="s">
        <v>16093</v>
      </c>
      <c r="D1663" s="1032"/>
      <c r="E1663" s="1032"/>
      <c r="F1663" s="1032"/>
      <c r="G1663" s="1032"/>
      <c r="H1663" s="1032"/>
      <c r="I1663" s="1032"/>
      <c r="J1663" s="1032"/>
      <c r="K1663" s="1032"/>
      <c r="L1663" s="1032"/>
      <c r="M1663" s="1032"/>
      <c r="N1663" s="1032"/>
      <c r="O1663" s="1032"/>
      <c r="P1663" s="1032"/>
      <c r="Q1663" s="1032"/>
      <c r="R1663" s="1032"/>
      <c r="S1663" s="1032"/>
      <c r="T1663" s="1032"/>
      <c r="U1663" s="1032"/>
      <c r="V1663" s="1032"/>
      <c r="W1663" s="1032"/>
      <c r="X1663" s="1032"/>
      <c r="Y1663" s="1032"/>
      <c r="Z1663" s="1032"/>
      <c r="AA1663" s="1032"/>
      <c r="AE1663" s="244"/>
    </row>
    <row r="1664" spans="1:37" ht="7.95" customHeight="1">
      <c r="D1664" s="486"/>
      <c r="E1664" s="486"/>
      <c r="F1664" s="486"/>
      <c r="G1664" s="486"/>
      <c r="H1664" s="486"/>
      <c r="I1664" s="486"/>
      <c r="J1664" s="486"/>
      <c r="K1664" s="486"/>
      <c r="L1664" s="486"/>
      <c r="M1664" s="486"/>
      <c r="N1664" s="486"/>
      <c r="O1664" s="486"/>
      <c r="P1664" s="486"/>
      <c r="Q1664" s="486"/>
      <c r="R1664" s="486"/>
      <c r="S1664" s="486"/>
      <c r="T1664" s="486"/>
      <c r="U1664" s="486"/>
      <c r="V1664" s="486"/>
      <c r="W1664" s="486"/>
      <c r="X1664" s="486"/>
      <c r="Y1664" s="486"/>
      <c r="Z1664" s="486"/>
      <c r="AA1664" s="486"/>
    </row>
    <row r="1665" spans="1:37" ht="25.35" customHeight="1">
      <c r="A1665" s="441" t="s">
        <v>3939</v>
      </c>
      <c r="H1665" s="442"/>
      <c r="I1665" s="442"/>
      <c r="V1665" s="442"/>
      <c r="W1665" s="442"/>
      <c r="X1665" s="442"/>
      <c r="Y1665" s="442"/>
      <c r="Z1665" s="442"/>
      <c r="AA1665" s="442"/>
    </row>
    <row r="1666" spans="1:37" ht="12.45" customHeight="1">
      <c r="A1666" s="1014" t="s">
        <v>3917</v>
      </c>
      <c r="B1666" s="1015"/>
      <c r="C1666" s="1015"/>
      <c r="D1666" s="1015"/>
      <c r="E1666" s="1015"/>
      <c r="F1666" s="1015"/>
      <c r="G1666" s="1015"/>
      <c r="H1666" s="1016"/>
      <c r="I1666" s="1017"/>
      <c r="J1666" s="1018"/>
      <c r="K1666" s="1018"/>
      <c r="L1666" s="1018"/>
      <c r="M1666" s="1018"/>
      <c r="N1666" s="1018"/>
      <c r="O1666" s="1018"/>
      <c r="P1666" s="1018"/>
      <c r="Q1666" s="1018"/>
      <c r="R1666" s="1018"/>
      <c r="S1666" s="1018"/>
      <c r="T1666" s="1018"/>
      <c r="U1666" s="1018"/>
      <c r="V1666" s="1018"/>
      <c r="W1666" s="1018"/>
      <c r="X1666" s="1018"/>
      <c r="Y1666" s="1018"/>
      <c r="Z1666" s="1018"/>
      <c r="AA1666" s="1019"/>
    </row>
    <row r="1667" spans="1:37" ht="22.5" customHeight="1">
      <c r="A1667" s="1020" t="s">
        <v>8</v>
      </c>
      <c r="B1667" s="1021"/>
      <c r="C1667" s="1021"/>
      <c r="D1667" s="1021"/>
      <c r="E1667" s="1021"/>
      <c r="F1667" s="1021"/>
      <c r="G1667" s="1021"/>
      <c r="H1667" s="1022"/>
      <c r="I1667" s="1023"/>
      <c r="J1667" s="1024"/>
      <c r="K1667" s="1024"/>
      <c r="L1667" s="1025"/>
      <c r="M1667" s="1025"/>
      <c r="N1667" s="1024"/>
      <c r="O1667" s="1025"/>
      <c r="P1667" s="1025"/>
      <c r="Q1667" s="1024"/>
      <c r="R1667" s="1024"/>
      <c r="S1667" s="1024"/>
      <c r="T1667" s="1024"/>
      <c r="U1667" s="1024"/>
      <c r="V1667" s="1024"/>
      <c r="W1667" s="1024"/>
      <c r="X1667" s="1024"/>
      <c r="Y1667" s="1024"/>
      <c r="Z1667" s="1024"/>
      <c r="AA1667" s="1026"/>
      <c r="AC1667" s="236" t="s">
        <v>4155</v>
      </c>
    </row>
    <row r="1668" spans="1:37" ht="25.2" customHeight="1">
      <c r="A1668" s="1027" t="s">
        <v>23</v>
      </c>
      <c r="B1668" s="1028"/>
      <c r="C1668" s="1028"/>
      <c r="D1668" s="1028"/>
      <c r="E1668" s="1028"/>
      <c r="F1668" s="1028"/>
      <c r="G1668" s="1028"/>
      <c r="H1668" s="1029"/>
      <c r="I1668" s="972" t="s">
        <v>3918</v>
      </c>
      <c r="J1668" s="973"/>
      <c r="K1668" s="973"/>
      <c r="L1668" s="975"/>
      <c r="M1668" s="977"/>
      <c r="N1668" s="239" t="s">
        <v>3919</v>
      </c>
      <c r="O1668" s="975"/>
      <c r="P1668" s="977"/>
      <c r="Q1668" s="973"/>
      <c r="R1668" s="973"/>
      <c r="S1668" s="973"/>
      <c r="T1668" s="973"/>
      <c r="U1668" s="973"/>
      <c r="V1668" s="973"/>
      <c r="W1668" s="973"/>
      <c r="X1668" s="973"/>
      <c r="Y1668" s="973"/>
      <c r="Z1668" s="973"/>
      <c r="AA1668" s="974"/>
    </row>
    <row r="1669" spans="1:37" ht="25.2" customHeight="1">
      <c r="A1669" s="1030"/>
      <c r="B1669" s="1025"/>
      <c r="C1669" s="1025"/>
      <c r="D1669" s="1025"/>
      <c r="E1669" s="1025"/>
      <c r="F1669" s="1025"/>
      <c r="G1669" s="1025"/>
      <c r="H1669" s="1031"/>
      <c r="I1669" s="972" t="s">
        <v>3920</v>
      </c>
      <c r="J1669" s="973"/>
      <c r="K1669" s="973"/>
      <c r="L1669" s="975"/>
      <c r="M1669" s="976"/>
      <c r="N1669" s="976"/>
      <c r="O1669" s="976"/>
      <c r="P1669" s="977"/>
      <c r="Q1669" s="972" t="s">
        <v>3921</v>
      </c>
      <c r="R1669" s="973"/>
      <c r="S1669" s="974"/>
      <c r="T1669" s="975"/>
      <c r="U1669" s="976"/>
      <c r="V1669" s="976"/>
      <c r="W1669" s="976"/>
      <c r="X1669" s="976"/>
      <c r="Y1669" s="976"/>
      <c r="Z1669" s="976"/>
      <c r="AA1669" s="977"/>
    </row>
    <row r="1670" spans="1:37" ht="25.2" customHeight="1">
      <c r="A1670" s="1030"/>
      <c r="B1670" s="1025"/>
      <c r="C1670" s="1025"/>
      <c r="D1670" s="1025"/>
      <c r="E1670" s="1025"/>
      <c r="F1670" s="1025"/>
      <c r="G1670" s="1025"/>
      <c r="H1670" s="1031"/>
      <c r="I1670" s="972" t="s">
        <v>3922</v>
      </c>
      <c r="J1670" s="973"/>
      <c r="K1670" s="973"/>
      <c r="L1670" s="978"/>
      <c r="M1670" s="979"/>
      <c r="N1670" s="979"/>
      <c r="O1670" s="979"/>
      <c r="P1670" s="980"/>
      <c r="Q1670" s="972" t="s">
        <v>3923</v>
      </c>
      <c r="R1670" s="973"/>
      <c r="S1670" s="974"/>
      <c r="T1670" s="975"/>
      <c r="U1670" s="976"/>
      <c r="V1670" s="976"/>
      <c r="W1670" s="976"/>
      <c r="X1670" s="976"/>
      <c r="Y1670" s="976"/>
      <c r="Z1670" s="976"/>
      <c r="AA1670" s="977"/>
    </row>
    <row r="1671" spans="1:37" ht="25.2" customHeight="1">
      <c r="A1671" s="1023"/>
      <c r="B1671" s="1024"/>
      <c r="C1671" s="1024"/>
      <c r="D1671" s="1024"/>
      <c r="E1671" s="1024"/>
      <c r="F1671" s="1024"/>
      <c r="G1671" s="1024"/>
      <c r="H1671" s="1026"/>
      <c r="I1671" s="972" t="s">
        <v>3924</v>
      </c>
      <c r="J1671" s="973"/>
      <c r="K1671" s="973"/>
      <c r="L1671" s="981"/>
      <c r="M1671" s="981"/>
      <c r="N1671" s="981"/>
      <c r="O1671" s="981"/>
      <c r="P1671" s="981"/>
      <c r="Q1671" s="981"/>
      <c r="R1671" s="981"/>
      <c r="S1671" s="981"/>
      <c r="T1671" s="981"/>
      <c r="U1671" s="981"/>
      <c r="V1671" s="981"/>
      <c r="W1671" s="981"/>
      <c r="X1671" s="981"/>
      <c r="Y1671" s="981"/>
      <c r="Z1671" s="981"/>
      <c r="AA1671" s="981"/>
    </row>
    <row r="1672" spans="1:37" ht="30" customHeight="1">
      <c r="A1672" s="982" t="s">
        <v>3925</v>
      </c>
      <c r="B1672" s="983"/>
      <c r="C1672" s="983"/>
      <c r="D1672" s="983"/>
      <c r="E1672" s="983"/>
      <c r="F1672" s="983"/>
      <c r="G1672" s="983"/>
      <c r="H1672" s="984"/>
      <c r="I1672" s="444"/>
      <c r="J1672" s="445"/>
      <c r="K1672" s="446" t="s">
        <v>388</v>
      </c>
      <c r="L1672" s="447"/>
      <c r="M1672" s="448" t="s">
        <v>112</v>
      </c>
      <c r="N1672" s="449"/>
      <c r="O1672" s="450"/>
      <c r="U1672" s="451"/>
      <c r="V1672" s="451"/>
      <c r="W1672" s="451"/>
      <c r="X1672" s="451"/>
      <c r="Y1672" s="451"/>
      <c r="Z1672" s="451"/>
      <c r="AA1672" s="452"/>
      <c r="AK1672" s="240"/>
    </row>
    <row r="1673" spans="1:37" ht="15" customHeight="1">
      <c r="A1673" s="985"/>
      <c r="B1673" s="986"/>
      <c r="C1673" s="986"/>
      <c r="D1673" s="986"/>
      <c r="E1673" s="986"/>
      <c r="F1673" s="986"/>
      <c r="G1673" s="986"/>
      <c r="H1673" s="987"/>
      <c r="I1673" s="453" t="s">
        <v>3926</v>
      </c>
      <c r="J1673" s="454"/>
      <c r="K1673" s="454"/>
      <c r="L1673" s="454"/>
      <c r="M1673" s="454"/>
      <c r="N1673" s="454"/>
      <c r="O1673" s="454"/>
      <c r="P1673" s="454"/>
      <c r="Q1673" s="454"/>
      <c r="R1673" s="449"/>
      <c r="S1673" s="455"/>
      <c r="T1673" s="456"/>
      <c r="U1673" s="457"/>
      <c r="V1673" s="458"/>
      <c r="W1673" s="459" t="s">
        <v>388</v>
      </c>
      <c r="X1673" s="460"/>
      <c r="Y1673" s="461" t="s">
        <v>112</v>
      </c>
      <c r="Z1673" s="461"/>
      <c r="AA1673" s="462"/>
    </row>
    <row r="1674" spans="1:37" ht="15" customHeight="1">
      <c r="A1674" s="988"/>
      <c r="B1674" s="989"/>
      <c r="C1674" s="989"/>
      <c r="D1674" s="989"/>
      <c r="E1674" s="989"/>
      <c r="F1674" s="989"/>
      <c r="G1674" s="989"/>
      <c r="H1674" s="990"/>
      <c r="I1674" s="463" t="s">
        <v>3927</v>
      </c>
      <c r="J1674" s="464"/>
      <c r="K1674" s="464"/>
      <c r="L1674" s="464"/>
      <c r="M1674" s="464"/>
      <c r="N1674" s="464"/>
      <c r="O1674" s="464"/>
      <c r="P1674" s="464"/>
      <c r="Q1674" s="464"/>
      <c r="R1674" s="465"/>
      <c r="S1674" s="466"/>
      <c r="T1674" s="467"/>
      <c r="U1674" s="468"/>
      <c r="V1674" s="469"/>
      <c r="W1674" s="464" t="s">
        <v>388</v>
      </c>
      <c r="X1674" s="470"/>
      <c r="Y1674" s="466" t="s">
        <v>112</v>
      </c>
      <c r="Z1674" s="466"/>
      <c r="AA1674" s="471"/>
    </row>
    <row r="1675" spans="1:37" ht="18" customHeight="1">
      <c r="A1675" s="991" t="s">
        <v>3928</v>
      </c>
      <c r="B1675" s="992"/>
      <c r="C1675" s="992"/>
      <c r="D1675" s="992"/>
      <c r="E1675" s="992"/>
      <c r="F1675" s="992"/>
      <c r="G1675" s="992"/>
      <c r="H1675" s="993"/>
      <c r="I1675" s="472" t="s">
        <v>3783</v>
      </c>
      <c r="J1675" s="473" t="s">
        <v>3929</v>
      </c>
      <c r="K1675" s="474"/>
      <c r="L1675" s="474"/>
      <c r="M1675" s="474"/>
      <c r="N1675" s="472" t="s">
        <v>3783</v>
      </c>
      <c r="O1675" s="473" t="s">
        <v>3930</v>
      </c>
      <c r="P1675" s="474"/>
      <c r="Q1675" s="474"/>
      <c r="S1675" s="461" t="s">
        <v>3935</v>
      </c>
      <c r="T1675" s="472" t="s">
        <v>3783</v>
      </c>
      <c r="U1675" s="461" t="s">
        <v>3936</v>
      </c>
      <c r="W1675" s="473"/>
      <c r="X1675" s="474"/>
      <c r="Y1675" s="474"/>
      <c r="Z1675" s="474"/>
      <c r="AA1675" s="475"/>
      <c r="AG1675" s="243"/>
    </row>
    <row r="1676" spans="1:37" ht="15" customHeight="1">
      <c r="A1676" s="994" t="s">
        <v>3931</v>
      </c>
      <c r="B1676" s="995"/>
      <c r="C1676" s="995"/>
      <c r="D1676" s="995"/>
      <c r="E1676" s="995"/>
      <c r="F1676" s="995"/>
      <c r="G1676" s="995"/>
      <c r="H1676" s="996"/>
      <c r="I1676" s="1000" t="s">
        <v>3932</v>
      </c>
      <c r="J1676" s="1033"/>
      <c r="K1676" s="1004"/>
      <c r="L1676" s="1005"/>
      <c r="M1676" s="1005"/>
      <c r="N1676" s="1005"/>
      <c r="O1676" s="1005"/>
      <c r="P1676" s="1005"/>
      <c r="Q1676" s="1006"/>
      <c r="R1676" s="1006"/>
      <c r="S1676" s="1006"/>
      <c r="T1676" s="1007"/>
      <c r="U1676" s="1008" t="s">
        <v>3933</v>
      </c>
      <c r="V1676" s="1008"/>
      <c r="W1676" s="1008"/>
      <c r="X1676" s="1008"/>
      <c r="Y1676" s="1008"/>
      <c r="Z1676" s="1008"/>
      <c r="AA1676" s="1009"/>
    </row>
    <row r="1677" spans="1:37" ht="15" customHeight="1">
      <c r="A1677" s="997"/>
      <c r="B1677" s="998"/>
      <c r="C1677" s="998"/>
      <c r="D1677" s="998"/>
      <c r="E1677" s="998"/>
      <c r="F1677" s="998"/>
      <c r="G1677" s="998"/>
      <c r="H1677" s="999"/>
      <c r="I1677" s="1034"/>
      <c r="J1677" s="1035"/>
      <c r="K1677" s="1004"/>
      <c r="L1677" s="1005"/>
      <c r="M1677" s="1005"/>
      <c r="N1677" s="1005"/>
      <c r="O1677" s="1005"/>
      <c r="P1677" s="1005"/>
      <c r="Q1677" s="1006"/>
      <c r="R1677" s="1006"/>
      <c r="S1677" s="1006"/>
      <c r="T1677" s="1007"/>
      <c r="U1677" s="1010"/>
      <c r="V1677" s="1010"/>
      <c r="W1677" s="1010"/>
      <c r="X1677" s="1010"/>
      <c r="Y1677" s="1010"/>
      <c r="Z1677" s="1010"/>
      <c r="AA1677" s="1011"/>
      <c r="AB1677" s="241"/>
      <c r="AC1677" s="241"/>
      <c r="AD1677" s="241"/>
      <c r="AE1677" s="241"/>
      <c r="AF1677" s="241"/>
      <c r="AG1677" s="241"/>
    </row>
    <row r="1678" spans="1:37" ht="15" customHeight="1">
      <c r="A1678" s="994" t="s">
        <v>3934</v>
      </c>
      <c r="B1678" s="995"/>
      <c r="C1678" s="995"/>
      <c r="D1678" s="995"/>
      <c r="E1678" s="995"/>
      <c r="F1678" s="995"/>
      <c r="G1678" s="995"/>
      <c r="H1678" s="996"/>
      <c r="I1678" s="968"/>
      <c r="J1678" s="969"/>
      <c r="K1678" s="1012"/>
      <c r="L1678" s="1012" t="s">
        <v>12</v>
      </c>
      <c r="M1678" s="1012"/>
      <c r="N1678" s="1012" t="s">
        <v>11</v>
      </c>
      <c r="O1678" s="1012"/>
      <c r="P1678" s="1012" t="s">
        <v>227</v>
      </c>
      <c r="R1678" s="476"/>
      <c r="S1678" s="476"/>
      <c r="T1678" s="476"/>
      <c r="U1678" s="476"/>
      <c r="V1678" s="476"/>
      <c r="W1678" s="476"/>
      <c r="X1678" s="476"/>
      <c r="Y1678" s="476"/>
      <c r="Z1678" s="476"/>
      <c r="AA1678" s="477"/>
      <c r="AB1678" s="241"/>
      <c r="AC1678" s="241"/>
      <c r="AD1678" s="241"/>
      <c r="AE1678" s="241"/>
      <c r="AF1678" s="241"/>
      <c r="AG1678" s="241"/>
    </row>
    <row r="1679" spans="1:37" ht="15" customHeight="1">
      <c r="A1679" s="997"/>
      <c r="B1679" s="998"/>
      <c r="C1679" s="998"/>
      <c r="D1679" s="998"/>
      <c r="E1679" s="998"/>
      <c r="F1679" s="998"/>
      <c r="G1679" s="998"/>
      <c r="H1679" s="999"/>
      <c r="I1679" s="970"/>
      <c r="J1679" s="971"/>
      <c r="K1679" s="1013"/>
      <c r="L1679" s="1013"/>
      <c r="M1679" s="1013"/>
      <c r="N1679" s="1013"/>
      <c r="O1679" s="1013"/>
      <c r="P1679" s="1013"/>
      <c r="Q1679" s="481"/>
      <c r="R1679" s="479"/>
      <c r="S1679" s="479"/>
      <c r="T1679" s="479"/>
      <c r="U1679" s="479"/>
      <c r="V1679" s="479"/>
      <c r="W1679" s="479"/>
      <c r="X1679" s="479"/>
      <c r="Y1679" s="479"/>
      <c r="Z1679" s="479"/>
      <c r="AA1679" s="480"/>
      <c r="AB1679" s="241"/>
      <c r="AC1679" s="241"/>
      <c r="AD1679" s="241"/>
      <c r="AE1679" s="241"/>
      <c r="AF1679" s="241"/>
      <c r="AG1679" s="241"/>
    </row>
    <row r="1680" spans="1:37" ht="20.100000000000001" customHeight="1">
      <c r="A1680" s="482"/>
      <c r="B1680" s="482"/>
      <c r="C1680" s="482"/>
      <c r="D1680" s="482"/>
      <c r="E1680" s="482"/>
      <c r="F1680" s="482"/>
      <c r="G1680" s="482"/>
      <c r="H1680" s="482"/>
      <c r="I1680" s="487"/>
      <c r="J1680" s="487"/>
      <c r="K1680" s="488"/>
      <c r="L1680" s="487"/>
      <c r="M1680" s="488"/>
      <c r="N1680" s="487"/>
      <c r="O1680" s="488"/>
      <c r="P1680" s="487"/>
      <c r="Q1680" s="488"/>
      <c r="R1680" s="478"/>
      <c r="S1680" s="478"/>
      <c r="T1680" s="478"/>
      <c r="U1680" s="478"/>
      <c r="V1680" s="478"/>
      <c r="W1680" s="478"/>
      <c r="X1680" s="478"/>
      <c r="Y1680" s="478"/>
      <c r="Z1680" s="478"/>
      <c r="AA1680" s="478"/>
      <c r="AB1680" s="241"/>
      <c r="AC1680" s="241"/>
      <c r="AD1680" s="241"/>
      <c r="AE1680" s="241"/>
      <c r="AF1680" s="241"/>
      <c r="AG1680" s="241"/>
    </row>
    <row r="1681" spans="1:37" ht="12.45" customHeight="1">
      <c r="A1681" s="1014" t="s">
        <v>3917</v>
      </c>
      <c r="B1681" s="1015"/>
      <c r="C1681" s="1015"/>
      <c r="D1681" s="1015"/>
      <c r="E1681" s="1015"/>
      <c r="F1681" s="1015"/>
      <c r="G1681" s="1015"/>
      <c r="H1681" s="1016"/>
      <c r="I1681" s="1017"/>
      <c r="J1681" s="1018"/>
      <c r="K1681" s="1018"/>
      <c r="L1681" s="1018"/>
      <c r="M1681" s="1018"/>
      <c r="N1681" s="1018"/>
      <c r="O1681" s="1018"/>
      <c r="P1681" s="1018"/>
      <c r="Q1681" s="1018"/>
      <c r="R1681" s="1018"/>
      <c r="S1681" s="1018"/>
      <c r="T1681" s="1018"/>
      <c r="U1681" s="1018"/>
      <c r="V1681" s="1018"/>
      <c r="W1681" s="1018"/>
      <c r="X1681" s="1018"/>
      <c r="Y1681" s="1018"/>
      <c r="Z1681" s="1018"/>
      <c r="AA1681" s="1019"/>
    </row>
    <row r="1682" spans="1:37" ht="22.5" customHeight="1">
      <c r="A1682" s="1020" t="s">
        <v>8</v>
      </c>
      <c r="B1682" s="1021"/>
      <c r="C1682" s="1021"/>
      <c r="D1682" s="1021"/>
      <c r="E1682" s="1021"/>
      <c r="F1682" s="1021"/>
      <c r="G1682" s="1021"/>
      <c r="H1682" s="1022"/>
      <c r="I1682" s="1023"/>
      <c r="J1682" s="1024"/>
      <c r="K1682" s="1024"/>
      <c r="L1682" s="1025"/>
      <c r="M1682" s="1025"/>
      <c r="N1682" s="1024"/>
      <c r="O1682" s="1025"/>
      <c r="P1682" s="1025"/>
      <c r="Q1682" s="1024"/>
      <c r="R1682" s="1024"/>
      <c r="S1682" s="1024"/>
      <c r="T1682" s="1024"/>
      <c r="U1682" s="1024"/>
      <c r="V1682" s="1024"/>
      <c r="W1682" s="1024"/>
      <c r="X1682" s="1024"/>
      <c r="Y1682" s="1024"/>
      <c r="Z1682" s="1024"/>
      <c r="AA1682" s="1026"/>
      <c r="AC1682" s="236" t="s">
        <v>4156</v>
      </c>
    </row>
    <row r="1683" spans="1:37" ht="25.2" customHeight="1">
      <c r="A1683" s="1027" t="s">
        <v>23</v>
      </c>
      <c r="B1683" s="1028"/>
      <c r="C1683" s="1028"/>
      <c r="D1683" s="1028"/>
      <c r="E1683" s="1028"/>
      <c r="F1683" s="1028"/>
      <c r="G1683" s="1028"/>
      <c r="H1683" s="1029"/>
      <c r="I1683" s="972" t="s">
        <v>3918</v>
      </c>
      <c r="J1683" s="973"/>
      <c r="K1683" s="973"/>
      <c r="L1683" s="975"/>
      <c r="M1683" s="977"/>
      <c r="N1683" s="239" t="s">
        <v>3919</v>
      </c>
      <c r="O1683" s="975"/>
      <c r="P1683" s="977"/>
      <c r="Q1683" s="973"/>
      <c r="R1683" s="973"/>
      <c r="S1683" s="973"/>
      <c r="T1683" s="973"/>
      <c r="U1683" s="973"/>
      <c r="V1683" s="973"/>
      <c r="W1683" s="973"/>
      <c r="X1683" s="973"/>
      <c r="Y1683" s="973"/>
      <c r="Z1683" s="973"/>
      <c r="AA1683" s="974"/>
    </row>
    <row r="1684" spans="1:37" ht="25.2" customHeight="1">
      <c r="A1684" s="1030"/>
      <c r="B1684" s="1025"/>
      <c r="C1684" s="1025"/>
      <c r="D1684" s="1025"/>
      <c r="E1684" s="1025"/>
      <c r="F1684" s="1025"/>
      <c r="G1684" s="1025"/>
      <c r="H1684" s="1031"/>
      <c r="I1684" s="972" t="s">
        <v>3920</v>
      </c>
      <c r="J1684" s="973"/>
      <c r="K1684" s="973"/>
      <c r="L1684" s="975"/>
      <c r="M1684" s="976"/>
      <c r="N1684" s="976"/>
      <c r="O1684" s="976"/>
      <c r="P1684" s="977"/>
      <c r="Q1684" s="972" t="s">
        <v>3921</v>
      </c>
      <c r="R1684" s="973"/>
      <c r="S1684" s="974"/>
      <c r="T1684" s="975"/>
      <c r="U1684" s="976"/>
      <c r="V1684" s="976"/>
      <c r="W1684" s="976"/>
      <c r="X1684" s="976"/>
      <c r="Y1684" s="976"/>
      <c r="Z1684" s="976"/>
      <c r="AA1684" s="977"/>
    </row>
    <row r="1685" spans="1:37" ht="25.2" customHeight="1">
      <c r="A1685" s="1030"/>
      <c r="B1685" s="1025"/>
      <c r="C1685" s="1025"/>
      <c r="D1685" s="1025"/>
      <c r="E1685" s="1025"/>
      <c r="F1685" s="1025"/>
      <c r="G1685" s="1025"/>
      <c r="H1685" s="1031"/>
      <c r="I1685" s="972" t="s">
        <v>3922</v>
      </c>
      <c r="J1685" s="973"/>
      <c r="K1685" s="973"/>
      <c r="L1685" s="978"/>
      <c r="M1685" s="979"/>
      <c r="N1685" s="979"/>
      <c r="O1685" s="979"/>
      <c r="P1685" s="980"/>
      <c r="Q1685" s="972" t="s">
        <v>3923</v>
      </c>
      <c r="R1685" s="973"/>
      <c r="S1685" s="974"/>
      <c r="T1685" s="975"/>
      <c r="U1685" s="976"/>
      <c r="V1685" s="976"/>
      <c r="W1685" s="976"/>
      <c r="X1685" s="976"/>
      <c r="Y1685" s="976"/>
      <c r="Z1685" s="976"/>
      <c r="AA1685" s="977"/>
    </row>
    <row r="1686" spans="1:37" ht="25.2" customHeight="1">
      <c r="A1686" s="1023"/>
      <c r="B1686" s="1024"/>
      <c r="C1686" s="1024"/>
      <c r="D1686" s="1024"/>
      <c r="E1686" s="1024"/>
      <c r="F1686" s="1024"/>
      <c r="G1686" s="1024"/>
      <c r="H1686" s="1026"/>
      <c r="I1686" s="972" t="s">
        <v>3924</v>
      </c>
      <c r="J1686" s="973"/>
      <c r="K1686" s="973"/>
      <c r="L1686" s="981"/>
      <c r="M1686" s="981"/>
      <c r="N1686" s="981"/>
      <c r="O1686" s="981"/>
      <c r="P1686" s="981"/>
      <c r="Q1686" s="981"/>
      <c r="R1686" s="981"/>
      <c r="S1686" s="981"/>
      <c r="T1686" s="981"/>
      <c r="U1686" s="981"/>
      <c r="V1686" s="981"/>
      <c r="W1686" s="981"/>
      <c r="X1686" s="981"/>
      <c r="Y1686" s="981"/>
      <c r="Z1686" s="981"/>
      <c r="AA1686" s="981"/>
    </row>
    <row r="1687" spans="1:37" ht="30" customHeight="1">
      <c r="A1687" s="982" t="s">
        <v>3925</v>
      </c>
      <c r="B1687" s="983"/>
      <c r="C1687" s="983"/>
      <c r="D1687" s="983"/>
      <c r="E1687" s="983"/>
      <c r="F1687" s="983"/>
      <c r="G1687" s="983"/>
      <c r="H1687" s="984"/>
      <c r="I1687" s="444"/>
      <c r="J1687" s="445"/>
      <c r="K1687" s="446" t="s">
        <v>388</v>
      </c>
      <c r="L1687" s="447"/>
      <c r="M1687" s="448" t="s">
        <v>112</v>
      </c>
      <c r="N1687" s="449"/>
      <c r="O1687" s="450"/>
      <c r="U1687" s="451"/>
      <c r="V1687" s="451"/>
      <c r="W1687" s="451"/>
      <c r="X1687" s="451"/>
      <c r="Y1687" s="451"/>
      <c r="Z1687" s="451"/>
      <c r="AA1687" s="452"/>
      <c r="AK1687" s="240"/>
    </row>
    <row r="1688" spans="1:37" ht="15" customHeight="1">
      <c r="A1688" s="985"/>
      <c r="B1688" s="986"/>
      <c r="C1688" s="986"/>
      <c r="D1688" s="986"/>
      <c r="E1688" s="986"/>
      <c r="F1688" s="986"/>
      <c r="G1688" s="986"/>
      <c r="H1688" s="987"/>
      <c r="I1688" s="453" t="s">
        <v>3926</v>
      </c>
      <c r="J1688" s="454"/>
      <c r="K1688" s="454"/>
      <c r="L1688" s="454"/>
      <c r="M1688" s="454"/>
      <c r="N1688" s="454"/>
      <c r="O1688" s="454"/>
      <c r="P1688" s="454"/>
      <c r="Q1688" s="454"/>
      <c r="R1688" s="449"/>
      <c r="S1688" s="455"/>
      <c r="T1688" s="456"/>
      <c r="U1688" s="457"/>
      <c r="V1688" s="458"/>
      <c r="W1688" s="459" t="s">
        <v>388</v>
      </c>
      <c r="X1688" s="460"/>
      <c r="Y1688" s="461" t="s">
        <v>112</v>
      </c>
      <c r="Z1688" s="461"/>
      <c r="AA1688" s="462"/>
    </row>
    <row r="1689" spans="1:37" ht="15" customHeight="1">
      <c r="A1689" s="988"/>
      <c r="B1689" s="989"/>
      <c r="C1689" s="989"/>
      <c r="D1689" s="989"/>
      <c r="E1689" s="989"/>
      <c r="F1689" s="989"/>
      <c r="G1689" s="989"/>
      <c r="H1689" s="990"/>
      <c r="I1689" s="463" t="s">
        <v>3927</v>
      </c>
      <c r="J1689" s="464"/>
      <c r="K1689" s="464"/>
      <c r="L1689" s="464"/>
      <c r="M1689" s="464"/>
      <c r="N1689" s="464"/>
      <c r="O1689" s="464"/>
      <c r="P1689" s="464"/>
      <c r="Q1689" s="464"/>
      <c r="R1689" s="465"/>
      <c r="S1689" s="466"/>
      <c r="T1689" s="467"/>
      <c r="U1689" s="468"/>
      <c r="V1689" s="469"/>
      <c r="W1689" s="464" t="s">
        <v>388</v>
      </c>
      <c r="X1689" s="470"/>
      <c r="Y1689" s="466" t="s">
        <v>112</v>
      </c>
      <c r="Z1689" s="466"/>
      <c r="AA1689" s="471"/>
    </row>
    <row r="1690" spans="1:37" ht="18" customHeight="1">
      <c r="A1690" s="991" t="s">
        <v>3928</v>
      </c>
      <c r="B1690" s="992"/>
      <c r="C1690" s="992"/>
      <c r="D1690" s="992"/>
      <c r="E1690" s="992"/>
      <c r="F1690" s="992"/>
      <c r="G1690" s="992"/>
      <c r="H1690" s="993"/>
      <c r="I1690" s="472" t="s">
        <v>3783</v>
      </c>
      <c r="J1690" s="473" t="s">
        <v>3929</v>
      </c>
      <c r="K1690" s="474"/>
      <c r="L1690" s="474"/>
      <c r="M1690" s="474"/>
      <c r="N1690" s="472" t="s">
        <v>3783</v>
      </c>
      <c r="O1690" s="473" t="s">
        <v>3930</v>
      </c>
      <c r="P1690" s="474"/>
      <c r="Q1690" s="474"/>
      <c r="S1690" s="461" t="s">
        <v>3935</v>
      </c>
      <c r="T1690" s="472" t="s">
        <v>3783</v>
      </c>
      <c r="U1690" s="461" t="s">
        <v>3936</v>
      </c>
      <c r="W1690" s="473"/>
      <c r="X1690" s="474"/>
      <c r="Y1690" s="474"/>
      <c r="Z1690" s="474"/>
      <c r="AA1690" s="475"/>
      <c r="AG1690" s="243"/>
    </row>
    <row r="1691" spans="1:37" ht="15" customHeight="1">
      <c r="A1691" s="994" t="s">
        <v>3931</v>
      </c>
      <c r="B1691" s="995"/>
      <c r="C1691" s="995"/>
      <c r="D1691" s="995"/>
      <c r="E1691" s="995"/>
      <c r="F1691" s="995"/>
      <c r="G1691" s="995"/>
      <c r="H1691" s="996"/>
      <c r="I1691" s="1000" t="s">
        <v>3932</v>
      </c>
      <c r="J1691" s="1001"/>
      <c r="K1691" s="1004"/>
      <c r="L1691" s="1005"/>
      <c r="M1691" s="1005"/>
      <c r="N1691" s="1005"/>
      <c r="O1691" s="1005"/>
      <c r="P1691" s="1005"/>
      <c r="Q1691" s="1006"/>
      <c r="R1691" s="1006"/>
      <c r="S1691" s="1006"/>
      <c r="T1691" s="1007"/>
      <c r="U1691" s="1008" t="s">
        <v>3933</v>
      </c>
      <c r="V1691" s="1008"/>
      <c r="W1691" s="1008"/>
      <c r="X1691" s="1008"/>
      <c r="Y1691" s="1008"/>
      <c r="Z1691" s="1008"/>
      <c r="AA1691" s="1009"/>
    </row>
    <row r="1692" spans="1:37" ht="15" customHeight="1">
      <c r="A1692" s="997"/>
      <c r="B1692" s="998"/>
      <c r="C1692" s="998"/>
      <c r="D1692" s="998"/>
      <c r="E1692" s="998"/>
      <c r="F1692" s="998"/>
      <c r="G1692" s="998"/>
      <c r="H1692" s="999"/>
      <c r="I1692" s="1002"/>
      <c r="J1692" s="1003"/>
      <c r="K1692" s="1004"/>
      <c r="L1692" s="1005"/>
      <c r="M1692" s="1005"/>
      <c r="N1692" s="1005"/>
      <c r="O1692" s="1005"/>
      <c r="P1692" s="1005"/>
      <c r="Q1692" s="1006"/>
      <c r="R1692" s="1006"/>
      <c r="S1692" s="1006"/>
      <c r="T1692" s="1007"/>
      <c r="U1692" s="1010"/>
      <c r="V1692" s="1010"/>
      <c r="W1692" s="1010"/>
      <c r="X1692" s="1010"/>
      <c r="Y1692" s="1010"/>
      <c r="Z1692" s="1010"/>
      <c r="AA1692" s="1011"/>
      <c r="AB1692" s="241"/>
      <c r="AC1692" s="241"/>
      <c r="AD1692" s="241"/>
      <c r="AE1692" s="241"/>
      <c r="AF1692" s="241"/>
      <c r="AG1692" s="241"/>
    </row>
    <row r="1693" spans="1:37" ht="15" customHeight="1">
      <c r="A1693" s="994" t="s">
        <v>3934</v>
      </c>
      <c r="B1693" s="995"/>
      <c r="C1693" s="995"/>
      <c r="D1693" s="995"/>
      <c r="E1693" s="995"/>
      <c r="F1693" s="995"/>
      <c r="G1693" s="995"/>
      <c r="H1693" s="995"/>
      <c r="I1693" s="968"/>
      <c r="J1693" s="969"/>
      <c r="K1693" s="1012"/>
      <c r="L1693" s="1012" t="s">
        <v>12</v>
      </c>
      <c r="M1693" s="1012"/>
      <c r="N1693" s="1012" t="s">
        <v>11</v>
      </c>
      <c r="O1693" s="1012"/>
      <c r="P1693" s="1012" t="s">
        <v>227</v>
      </c>
      <c r="R1693" s="476"/>
      <c r="S1693" s="476"/>
      <c r="T1693" s="476"/>
      <c r="U1693" s="476"/>
      <c r="V1693" s="476"/>
      <c r="W1693" s="476"/>
      <c r="X1693" s="476"/>
      <c r="Y1693" s="476"/>
      <c r="Z1693" s="476"/>
      <c r="AA1693" s="477"/>
      <c r="AB1693" s="241"/>
      <c r="AC1693" s="241"/>
      <c r="AD1693" s="241"/>
      <c r="AE1693" s="241"/>
      <c r="AF1693" s="241"/>
      <c r="AG1693" s="241"/>
    </row>
    <row r="1694" spans="1:37" ht="15" customHeight="1">
      <c r="A1694" s="997"/>
      <c r="B1694" s="998"/>
      <c r="C1694" s="998"/>
      <c r="D1694" s="998"/>
      <c r="E1694" s="998"/>
      <c r="F1694" s="998"/>
      <c r="G1694" s="998"/>
      <c r="H1694" s="998"/>
      <c r="I1694" s="970"/>
      <c r="J1694" s="971"/>
      <c r="K1694" s="1013"/>
      <c r="L1694" s="1013"/>
      <c r="M1694" s="1013"/>
      <c r="N1694" s="1013"/>
      <c r="O1694" s="1013"/>
      <c r="P1694" s="1013"/>
      <c r="Q1694" s="481"/>
      <c r="R1694" s="479"/>
      <c r="S1694" s="479"/>
      <c r="T1694" s="479"/>
      <c r="U1694" s="479"/>
      <c r="V1694" s="479"/>
      <c r="W1694" s="479"/>
      <c r="X1694" s="479"/>
      <c r="Y1694" s="479"/>
      <c r="Z1694" s="479"/>
      <c r="AA1694" s="480"/>
      <c r="AB1694" s="241"/>
      <c r="AC1694" s="241"/>
      <c r="AD1694" s="241"/>
      <c r="AE1694" s="241"/>
      <c r="AF1694" s="241"/>
      <c r="AG1694" s="241"/>
    </row>
    <row r="1695" spans="1:37" ht="19.8" customHeight="1">
      <c r="A1695" s="482"/>
      <c r="B1695" s="482"/>
      <c r="C1695" s="482"/>
      <c r="D1695" s="482"/>
      <c r="E1695" s="482"/>
      <c r="F1695" s="482"/>
      <c r="G1695" s="482"/>
      <c r="H1695" s="482"/>
      <c r="I1695" s="487"/>
      <c r="J1695" s="487"/>
      <c r="K1695" s="488"/>
      <c r="L1695" s="487"/>
      <c r="M1695" s="488"/>
      <c r="N1695" s="487"/>
      <c r="O1695" s="488"/>
      <c r="P1695" s="487"/>
      <c r="Q1695" s="488"/>
      <c r="R1695" s="478"/>
      <c r="S1695" s="478"/>
      <c r="T1695" s="478"/>
      <c r="U1695" s="478"/>
      <c r="V1695" s="478"/>
      <c r="W1695" s="478"/>
      <c r="X1695" s="478"/>
      <c r="Y1695" s="478"/>
      <c r="Z1695" s="478"/>
      <c r="AA1695" s="478"/>
      <c r="AB1695" s="241"/>
      <c r="AC1695" s="241"/>
      <c r="AD1695" s="241"/>
      <c r="AE1695" s="241"/>
      <c r="AF1695" s="241"/>
      <c r="AG1695" s="241"/>
    </row>
    <row r="1696" spans="1:37" ht="18" customHeight="1">
      <c r="B1696" s="437" t="s">
        <v>3937</v>
      </c>
      <c r="C1696" s="243" t="s">
        <v>16092</v>
      </c>
      <c r="E1696" s="243"/>
      <c r="F1696" s="243"/>
      <c r="G1696" s="243"/>
      <c r="H1696" s="243"/>
      <c r="I1696" s="483"/>
      <c r="J1696" s="483"/>
      <c r="K1696" s="483"/>
      <c r="L1696" s="483"/>
      <c r="M1696" s="483"/>
      <c r="N1696" s="483"/>
      <c r="O1696" s="483"/>
      <c r="P1696" s="483"/>
      <c r="Q1696" s="483"/>
      <c r="R1696" s="484"/>
      <c r="S1696" s="483"/>
      <c r="T1696" s="483"/>
      <c r="U1696" s="483"/>
      <c r="V1696" s="483"/>
      <c r="W1696" s="243"/>
      <c r="X1696" s="243"/>
      <c r="Y1696" s="243"/>
      <c r="Z1696" s="243"/>
      <c r="AA1696" s="243"/>
      <c r="AB1696" s="243"/>
      <c r="AE1696" s="244"/>
    </row>
    <row r="1697" spans="1:31" ht="30" customHeight="1">
      <c r="B1697" s="485" t="s">
        <v>3938</v>
      </c>
      <c r="C1697" s="1032" t="s">
        <v>16093</v>
      </c>
      <c r="D1697" s="1032"/>
      <c r="E1697" s="1032"/>
      <c r="F1697" s="1032"/>
      <c r="G1697" s="1032"/>
      <c r="H1697" s="1032"/>
      <c r="I1697" s="1032"/>
      <c r="J1697" s="1032"/>
      <c r="K1697" s="1032"/>
      <c r="L1697" s="1032"/>
      <c r="M1697" s="1032"/>
      <c r="N1697" s="1032"/>
      <c r="O1697" s="1032"/>
      <c r="P1697" s="1032"/>
      <c r="Q1697" s="1032"/>
      <c r="R1697" s="1032"/>
      <c r="S1697" s="1032"/>
      <c r="T1697" s="1032"/>
      <c r="U1697" s="1032"/>
      <c r="V1697" s="1032"/>
      <c r="W1697" s="1032"/>
      <c r="X1697" s="1032"/>
      <c r="Y1697" s="1032"/>
      <c r="Z1697" s="1032"/>
      <c r="AA1697" s="1032"/>
      <c r="AE1697" s="244"/>
    </row>
    <row r="1698" spans="1:31" ht="7.95" customHeight="1">
      <c r="D1698" s="486"/>
      <c r="E1698" s="486"/>
      <c r="F1698" s="486"/>
      <c r="G1698" s="486"/>
      <c r="H1698" s="486"/>
      <c r="I1698" s="486"/>
      <c r="J1698" s="486"/>
      <c r="K1698" s="486"/>
      <c r="L1698" s="486"/>
      <c r="M1698" s="486"/>
      <c r="N1698" s="486"/>
      <c r="O1698" s="486"/>
      <c r="P1698" s="486"/>
      <c r="Q1698" s="486"/>
      <c r="R1698" s="486"/>
      <c r="S1698" s="486"/>
      <c r="T1698" s="486"/>
      <c r="U1698" s="486"/>
      <c r="V1698" s="486"/>
      <c r="W1698" s="486"/>
      <c r="X1698" s="486"/>
      <c r="Y1698" s="486"/>
      <c r="Z1698" s="486"/>
      <c r="AA1698" s="486"/>
    </row>
    <row r="1699" spans="1:31" s="243" customFormat="1" ht="18" customHeight="1">
      <c r="A1699" s="243" t="s">
        <v>16222</v>
      </c>
    </row>
    <row r="1700" spans="1:31" s="243" customFormat="1" ht="18" customHeight="1">
      <c r="A1700" s="243" t="s">
        <v>16223</v>
      </c>
    </row>
    <row r="1701" spans="1:31" s="243" customFormat="1" ht="18" customHeight="1">
      <c r="A1701" s="243" t="s">
        <v>16224</v>
      </c>
    </row>
    <row r="1702" spans="1:31" s="243" customFormat="1" ht="18" customHeight="1">
      <c r="A1702" s="243" t="s">
        <v>16225</v>
      </c>
    </row>
  </sheetData>
  <mergeCells count="3649">
    <mergeCell ref="C1255:AA1255"/>
    <mergeCell ref="A1242:H1244"/>
    <mergeCell ref="I1241:K1241"/>
    <mergeCell ref="I1243:K1243"/>
    <mergeCell ref="L1243:P1243"/>
    <mergeCell ref="Q1243:S1243"/>
    <mergeCell ref="T1243:AA1243"/>
    <mergeCell ref="I1244:K1244"/>
    <mergeCell ref="A1226:H1226"/>
    <mergeCell ref="C541:AA541"/>
    <mergeCell ref="A494:H496"/>
    <mergeCell ref="I494:K494"/>
    <mergeCell ref="L494:P494"/>
    <mergeCell ref="Q494:S494"/>
    <mergeCell ref="T494:AA494"/>
    <mergeCell ref="I495:K495"/>
    <mergeCell ref="L495:P495"/>
    <mergeCell ref="Q495:S495"/>
    <mergeCell ref="T495:AA495"/>
    <mergeCell ref="I496:K496"/>
    <mergeCell ref="L496:AA496"/>
    <mergeCell ref="A503:H504"/>
    <mergeCell ref="A550:H552"/>
    <mergeCell ref="A553:H553"/>
    <mergeCell ref="A554:H555"/>
    <mergeCell ref="I554:J555"/>
    <mergeCell ref="K554:N555"/>
    <mergeCell ref="O554:P555"/>
    <mergeCell ref="Q554:T555"/>
    <mergeCell ref="U554:AA555"/>
    <mergeCell ref="N556:N557"/>
    <mergeCell ref="O556:O557"/>
    <mergeCell ref="P7:Z7"/>
    <mergeCell ref="S4:T4"/>
    <mergeCell ref="P4:Q4"/>
    <mergeCell ref="M8:Z8"/>
    <mergeCell ref="M6:O6"/>
    <mergeCell ref="P5:S5"/>
    <mergeCell ref="P6:S6"/>
    <mergeCell ref="M5:O5"/>
    <mergeCell ref="T6:V6"/>
    <mergeCell ref="T5:V5"/>
    <mergeCell ref="M7:O7"/>
    <mergeCell ref="M4:O4"/>
    <mergeCell ref="W6:Z6"/>
    <mergeCell ref="W5:Z5"/>
    <mergeCell ref="A346:H348"/>
    <mergeCell ref="A349:H349"/>
    <mergeCell ref="A350:H351"/>
    <mergeCell ref="I350:J351"/>
    <mergeCell ref="K350:N351"/>
    <mergeCell ref="O350:P351"/>
    <mergeCell ref="I344:K344"/>
    <mergeCell ref="L344:P344"/>
    <mergeCell ref="Q344:S344"/>
    <mergeCell ref="Q350:T351"/>
    <mergeCell ref="U350:AA351"/>
    <mergeCell ref="Q343:S343"/>
    <mergeCell ref="T343:AA343"/>
    <mergeCell ref="L326:AA326"/>
    <mergeCell ref="A327:H329"/>
    <mergeCell ref="A330:H330"/>
    <mergeCell ref="I331:J332"/>
    <mergeCell ref="K331:N332"/>
    <mergeCell ref="K352:K353"/>
    <mergeCell ref="L352:L353"/>
    <mergeCell ref="M352:M353"/>
    <mergeCell ref="N352:N353"/>
    <mergeCell ref="O352:O353"/>
    <mergeCell ref="P352:P353"/>
    <mergeCell ref="O333:O334"/>
    <mergeCell ref="P333:P334"/>
    <mergeCell ref="C337:AA337"/>
    <mergeCell ref="A340:H340"/>
    <mergeCell ref="I340:AA340"/>
    <mergeCell ref="A341:H341"/>
    <mergeCell ref="I341:AA341"/>
    <mergeCell ref="A333:H334"/>
    <mergeCell ref="K333:K334"/>
    <mergeCell ref="L333:L334"/>
    <mergeCell ref="M333:M334"/>
    <mergeCell ref="N333:N334"/>
    <mergeCell ref="T344:AA344"/>
    <mergeCell ref="I345:K345"/>
    <mergeCell ref="L345:AA345"/>
    <mergeCell ref="A342:H342"/>
    <mergeCell ref="I342:K342"/>
    <mergeCell ref="L342:M342"/>
    <mergeCell ref="O342:P342"/>
    <mergeCell ref="Q342:AA342"/>
    <mergeCell ref="A343:H345"/>
    <mergeCell ref="I343:K343"/>
    <mergeCell ref="L343:P343"/>
    <mergeCell ref="I333:J334"/>
    <mergeCell ref="A352:H353"/>
    <mergeCell ref="I352:J353"/>
    <mergeCell ref="O331:P332"/>
    <mergeCell ref="Q331:T332"/>
    <mergeCell ref="U331:AA332"/>
    <mergeCell ref="A324:H326"/>
    <mergeCell ref="I324:K324"/>
    <mergeCell ref="L324:P324"/>
    <mergeCell ref="Q324:S324"/>
    <mergeCell ref="T324:AA324"/>
    <mergeCell ref="I325:K325"/>
    <mergeCell ref="L325:P325"/>
    <mergeCell ref="Q325:S325"/>
    <mergeCell ref="T325:AA325"/>
    <mergeCell ref="I326:K326"/>
    <mergeCell ref="A318:H319"/>
    <mergeCell ref="I318:J319"/>
    <mergeCell ref="K318:K319"/>
    <mergeCell ref="L318:L319"/>
    <mergeCell ref="M318:M319"/>
    <mergeCell ref="N318:N319"/>
    <mergeCell ref="O318:O319"/>
    <mergeCell ref="P318:P319"/>
    <mergeCell ref="A321:H321"/>
    <mergeCell ref="I321:AA321"/>
    <mergeCell ref="A322:H322"/>
    <mergeCell ref="I322:AA322"/>
    <mergeCell ref="A323:H323"/>
    <mergeCell ref="I323:K323"/>
    <mergeCell ref="L323:M323"/>
    <mergeCell ref="O323:P323"/>
    <mergeCell ref="Q323:AA323"/>
    <mergeCell ref="A331:H332"/>
    <mergeCell ref="A309:H311"/>
    <mergeCell ref="I309:K309"/>
    <mergeCell ref="L309:P309"/>
    <mergeCell ref="Q309:S309"/>
    <mergeCell ref="T309:AA309"/>
    <mergeCell ref="A312:H314"/>
    <mergeCell ref="A315:H315"/>
    <mergeCell ref="A316:H317"/>
    <mergeCell ref="I316:J317"/>
    <mergeCell ref="K316:N317"/>
    <mergeCell ref="O316:P317"/>
    <mergeCell ref="I310:K310"/>
    <mergeCell ref="L310:P310"/>
    <mergeCell ref="Q310:S310"/>
    <mergeCell ref="Q316:T317"/>
    <mergeCell ref="T310:AA310"/>
    <mergeCell ref="I311:K311"/>
    <mergeCell ref="L311:AA311"/>
    <mergeCell ref="U316:AA317"/>
    <mergeCell ref="O299:O300"/>
    <mergeCell ref="P299:P300"/>
    <mergeCell ref="C303:AA303"/>
    <mergeCell ref="A306:H306"/>
    <mergeCell ref="I306:AA306"/>
    <mergeCell ref="A307:H307"/>
    <mergeCell ref="I307:AA307"/>
    <mergeCell ref="A299:H300"/>
    <mergeCell ref="I299:J300"/>
    <mergeCell ref="K299:K300"/>
    <mergeCell ref="L299:L300"/>
    <mergeCell ref="M299:M300"/>
    <mergeCell ref="N299:N300"/>
    <mergeCell ref="A308:H308"/>
    <mergeCell ref="I308:K308"/>
    <mergeCell ref="L308:M308"/>
    <mergeCell ref="O308:P308"/>
    <mergeCell ref="Q308:AA308"/>
    <mergeCell ref="L292:AA292"/>
    <mergeCell ref="A293:H295"/>
    <mergeCell ref="A296:H296"/>
    <mergeCell ref="A297:H298"/>
    <mergeCell ref="I297:J298"/>
    <mergeCell ref="K297:N298"/>
    <mergeCell ref="O297:P298"/>
    <mergeCell ref="Q297:T298"/>
    <mergeCell ref="U297:AA298"/>
    <mergeCell ref="A290:H292"/>
    <mergeCell ref="I290:K290"/>
    <mergeCell ref="L290:P290"/>
    <mergeCell ref="Q290:S290"/>
    <mergeCell ref="T290:AA290"/>
    <mergeCell ref="I291:K291"/>
    <mergeCell ref="L291:P291"/>
    <mergeCell ref="Q291:S291"/>
    <mergeCell ref="T291:AA291"/>
    <mergeCell ref="I292:K292"/>
    <mergeCell ref="A284:H285"/>
    <mergeCell ref="I284:J285"/>
    <mergeCell ref="K284:K285"/>
    <mergeCell ref="L284:L285"/>
    <mergeCell ref="M284:M285"/>
    <mergeCell ref="N284:N285"/>
    <mergeCell ref="O284:O285"/>
    <mergeCell ref="P284:P285"/>
    <mergeCell ref="A287:H287"/>
    <mergeCell ref="I287:AA287"/>
    <mergeCell ref="A288:H288"/>
    <mergeCell ref="I288:AA288"/>
    <mergeCell ref="A289:H289"/>
    <mergeCell ref="I289:K289"/>
    <mergeCell ref="L289:M289"/>
    <mergeCell ref="O289:P289"/>
    <mergeCell ref="Q289:AA289"/>
    <mergeCell ref="A275:H277"/>
    <mergeCell ref="I275:K275"/>
    <mergeCell ref="L275:P275"/>
    <mergeCell ref="Q275:S275"/>
    <mergeCell ref="T275:AA275"/>
    <mergeCell ref="A278:H280"/>
    <mergeCell ref="A281:H281"/>
    <mergeCell ref="A282:H283"/>
    <mergeCell ref="I282:J283"/>
    <mergeCell ref="K282:N283"/>
    <mergeCell ref="O282:P283"/>
    <mergeCell ref="I276:K276"/>
    <mergeCell ref="L276:P276"/>
    <mergeCell ref="Q276:S276"/>
    <mergeCell ref="Q282:T283"/>
    <mergeCell ref="T276:AA276"/>
    <mergeCell ref="I277:K277"/>
    <mergeCell ref="L277:AA277"/>
    <mergeCell ref="U282:AA283"/>
    <mergeCell ref="O265:O266"/>
    <mergeCell ref="P265:P266"/>
    <mergeCell ref="C269:AA269"/>
    <mergeCell ref="A272:H272"/>
    <mergeCell ref="I272:AA272"/>
    <mergeCell ref="A273:H273"/>
    <mergeCell ref="I273:AA273"/>
    <mergeCell ref="A265:H266"/>
    <mergeCell ref="I265:J266"/>
    <mergeCell ref="K265:K266"/>
    <mergeCell ref="L265:L266"/>
    <mergeCell ref="M265:M266"/>
    <mergeCell ref="N265:N266"/>
    <mergeCell ref="A274:H274"/>
    <mergeCell ref="I274:K274"/>
    <mergeCell ref="L274:M274"/>
    <mergeCell ref="O274:P274"/>
    <mergeCell ref="Q274:AA274"/>
    <mergeCell ref="L258:AA258"/>
    <mergeCell ref="A259:H261"/>
    <mergeCell ref="A262:H262"/>
    <mergeCell ref="A263:H264"/>
    <mergeCell ref="I263:J264"/>
    <mergeCell ref="K263:N264"/>
    <mergeCell ref="O263:P264"/>
    <mergeCell ref="Q263:T264"/>
    <mergeCell ref="U263:AA264"/>
    <mergeCell ref="A256:H258"/>
    <mergeCell ref="I256:K256"/>
    <mergeCell ref="L256:P256"/>
    <mergeCell ref="Q256:S256"/>
    <mergeCell ref="T256:AA256"/>
    <mergeCell ref="I257:K257"/>
    <mergeCell ref="L257:P257"/>
    <mergeCell ref="Q257:S257"/>
    <mergeCell ref="T257:AA257"/>
    <mergeCell ref="I258:K258"/>
    <mergeCell ref="A250:H251"/>
    <mergeCell ref="I250:J251"/>
    <mergeCell ref="K250:K251"/>
    <mergeCell ref="L250:L251"/>
    <mergeCell ref="M250:M251"/>
    <mergeCell ref="N250:N251"/>
    <mergeCell ref="O250:O251"/>
    <mergeCell ref="P250:P251"/>
    <mergeCell ref="A253:H253"/>
    <mergeCell ref="I253:AA253"/>
    <mergeCell ref="A254:H254"/>
    <mergeCell ref="I254:AA254"/>
    <mergeCell ref="A255:H255"/>
    <mergeCell ref="I255:K255"/>
    <mergeCell ref="L255:M255"/>
    <mergeCell ref="O255:P255"/>
    <mergeCell ref="Q255:AA255"/>
    <mergeCell ref="A241:H243"/>
    <mergeCell ref="I241:K241"/>
    <mergeCell ref="L241:P241"/>
    <mergeCell ref="Q241:S241"/>
    <mergeCell ref="T241:AA241"/>
    <mergeCell ref="A244:H246"/>
    <mergeCell ref="A247:H247"/>
    <mergeCell ref="A248:H249"/>
    <mergeCell ref="I248:J249"/>
    <mergeCell ref="K248:N249"/>
    <mergeCell ref="O248:P249"/>
    <mergeCell ref="I242:K242"/>
    <mergeCell ref="L242:P242"/>
    <mergeCell ref="Q242:S242"/>
    <mergeCell ref="Q248:T249"/>
    <mergeCell ref="T242:AA242"/>
    <mergeCell ref="I243:K243"/>
    <mergeCell ref="L243:AA243"/>
    <mergeCell ref="U248:AA249"/>
    <mergeCell ref="O231:O232"/>
    <mergeCell ref="P231:P232"/>
    <mergeCell ref="C235:AA235"/>
    <mergeCell ref="A238:H238"/>
    <mergeCell ref="I238:AA238"/>
    <mergeCell ref="A239:H239"/>
    <mergeCell ref="I239:AA239"/>
    <mergeCell ref="A231:H232"/>
    <mergeCell ref="I231:J232"/>
    <mergeCell ref="K231:K232"/>
    <mergeCell ref="L231:L232"/>
    <mergeCell ref="M231:M232"/>
    <mergeCell ref="N231:N232"/>
    <mergeCell ref="A240:H240"/>
    <mergeCell ref="I240:K240"/>
    <mergeCell ref="L240:M240"/>
    <mergeCell ref="O240:P240"/>
    <mergeCell ref="Q240:AA240"/>
    <mergeCell ref="L224:AA224"/>
    <mergeCell ref="A225:H227"/>
    <mergeCell ref="A228:H228"/>
    <mergeCell ref="A229:H230"/>
    <mergeCell ref="I229:J230"/>
    <mergeCell ref="K229:N230"/>
    <mergeCell ref="O229:P230"/>
    <mergeCell ref="Q229:T230"/>
    <mergeCell ref="U229:AA230"/>
    <mergeCell ref="A222:H224"/>
    <mergeCell ref="I222:K222"/>
    <mergeCell ref="L222:P222"/>
    <mergeCell ref="Q222:S222"/>
    <mergeCell ref="T222:AA222"/>
    <mergeCell ref="I223:K223"/>
    <mergeCell ref="L223:P223"/>
    <mergeCell ref="Q223:S223"/>
    <mergeCell ref="T223:AA223"/>
    <mergeCell ref="I224:K224"/>
    <mergeCell ref="A216:H217"/>
    <mergeCell ref="I216:J217"/>
    <mergeCell ref="K216:K217"/>
    <mergeCell ref="L216:L217"/>
    <mergeCell ref="M216:M217"/>
    <mergeCell ref="N216:N217"/>
    <mergeCell ref="O216:O217"/>
    <mergeCell ref="P216:P217"/>
    <mergeCell ref="A219:H219"/>
    <mergeCell ref="I219:AA219"/>
    <mergeCell ref="A220:H220"/>
    <mergeCell ref="I220:AA220"/>
    <mergeCell ref="A221:H221"/>
    <mergeCell ref="I221:K221"/>
    <mergeCell ref="L221:M221"/>
    <mergeCell ref="O221:P221"/>
    <mergeCell ref="Q221:AA221"/>
    <mergeCell ref="A207:H209"/>
    <mergeCell ref="I207:K207"/>
    <mergeCell ref="L207:P207"/>
    <mergeCell ref="Q207:S207"/>
    <mergeCell ref="T207:AA207"/>
    <mergeCell ref="A210:H212"/>
    <mergeCell ref="A213:H213"/>
    <mergeCell ref="A214:H215"/>
    <mergeCell ref="I214:J215"/>
    <mergeCell ref="K214:N215"/>
    <mergeCell ref="O214:P215"/>
    <mergeCell ref="I208:K208"/>
    <mergeCell ref="L208:P208"/>
    <mergeCell ref="Q208:S208"/>
    <mergeCell ref="Q214:T215"/>
    <mergeCell ref="T208:AA208"/>
    <mergeCell ref="I209:K209"/>
    <mergeCell ref="L209:AA209"/>
    <mergeCell ref="U214:AA215"/>
    <mergeCell ref="O197:O198"/>
    <mergeCell ref="P197:P198"/>
    <mergeCell ref="C201:AA201"/>
    <mergeCell ref="A204:H204"/>
    <mergeCell ref="I204:AA204"/>
    <mergeCell ref="A205:H205"/>
    <mergeCell ref="I205:AA205"/>
    <mergeCell ref="A197:H198"/>
    <mergeCell ref="I197:J198"/>
    <mergeCell ref="K197:K198"/>
    <mergeCell ref="L197:L198"/>
    <mergeCell ref="M197:M198"/>
    <mergeCell ref="N197:N198"/>
    <mergeCell ref="A206:H206"/>
    <mergeCell ref="I206:K206"/>
    <mergeCell ref="L206:M206"/>
    <mergeCell ref="O206:P206"/>
    <mergeCell ref="Q206:AA206"/>
    <mergeCell ref="L190:AA190"/>
    <mergeCell ref="A191:H193"/>
    <mergeCell ref="A194:H194"/>
    <mergeCell ref="A195:H196"/>
    <mergeCell ref="I195:J196"/>
    <mergeCell ref="K195:N196"/>
    <mergeCell ref="O195:P196"/>
    <mergeCell ref="Q195:T196"/>
    <mergeCell ref="U195:AA196"/>
    <mergeCell ref="A188:H190"/>
    <mergeCell ref="I188:K188"/>
    <mergeCell ref="L188:P188"/>
    <mergeCell ref="Q188:S188"/>
    <mergeCell ref="T188:AA188"/>
    <mergeCell ref="I189:K189"/>
    <mergeCell ref="L189:P189"/>
    <mergeCell ref="Q189:S189"/>
    <mergeCell ref="T189:AA189"/>
    <mergeCell ref="I190:K190"/>
    <mergeCell ref="A182:H183"/>
    <mergeCell ref="I182:J183"/>
    <mergeCell ref="K182:K183"/>
    <mergeCell ref="L182:L183"/>
    <mergeCell ref="M182:M183"/>
    <mergeCell ref="N182:N183"/>
    <mergeCell ref="O182:O183"/>
    <mergeCell ref="P182:P183"/>
    <mergeCell ref="A185:H185"/>
    <mergeCell ref="I185:AA185"/>
    <mergeCell ref="A186:H186"/>
    <mergeCell ref="I186:AA186"/>
    <mergeCell ref="A187:H187"/>
    <mergeCell ref="I187:K187"/>
    <mergeCell ref="L187:M187"/>
    <mergeCell ref="O187:P187"/>
    <mergeCell ref="Q187:AA187"/>
    <mergeCell ref="A173:H175"/>
    <mergeCell ref="I173:K173"/>
    <mergeCell ref="L173:P173"/>
    <mergeCell ref="Q173:S173"/>
    <mergeCell ref="T173:AA173"/>
    <mergeCell ref="A176:H178"/>
    <mergeCell ref="A179:H179"/>
    <mergeCell ref="A180:H181"/>
    <mergeCell ref="I180:J181"/>
    <mergeCell ref="K180:N181"/>
    <mergeCell ref="O180:P181"/>
    <mergeCell ref="I174:K174"/>
    <mergeCell ref="L174:P174"/>
    <mergeCell ref="Q174:S174"/>
    <mergeCell ref="Q180:T181"/>
    <mergeCell ref="T174:AA174"/>
    <mergeCell ref="I175:K175"/>
    <mergeCell ref="L175:AA175"/>
    <mergeCell ref="U180:AA181"/>
    <mergeCell ref="O163:O164"/>
    <mergeCell ref="P163:P164"/>
    <mergeCell ref="C167:AA167"/>
    <mergeCell ref="A170:H170"/>
    <mergeCell ref="I170:AA170"/>
    <mergeCell ref="A171:H171"/>
    <mergeCell ref="I171:AA171"/>
    <mergeCell ref="A163:H164"/>
    <mergeCell ref="I163:J164"/>
    <mergeCell ref="K163:K164"/>
    <mergeCell ref="L163:L164"/>
    <mergeCell ref="M163:M164"/>
    <mergeCell ref="N163:N164"/>
    <mergeCell ref="A172:H172"/>
    <mergeCell ref="I172:K172"/>
    <mergeCell ref="L172:M172"/>
    <mergeCell ref="O172:P172"/>
    <mergeCell ref="Q172:AA172"/>
    <mergeCell ref="L156:AA156"/>
    <mergeCell ref="A157:H159"/>
    <mergeCell ref="A160:H160"/>
    <mergeCell ref="A161:H162"/>
    <mergeCell ref="I161:J162"/>
    <mergeCell ref="K161:N162"/>
    <mergeCell ref="O161:P162"/>
    <mergeCell ref="Q161:T162"/>
    <mergeCell ref="U161:AA162"/>
    <mergeCell ref="A154:H156"/>
    <mergeCell ref="I154:K154"/>
    <mergeCell ref="L154:P154"/>
    <mergeCell ref="Q154:S154"/>
    <mergeCell ref="T154:AA154"/>
    <mergeCell ref="I155:K155"/>
    <mergeCell ref="L155:P155"/>
    <mergeCell ref="Q155:S155"/>
    <mergeCell ref="T155:AA155"/>
    <mergeCell ref="I156:K156"/>
    <mergeCell ref="A148:H149"/>
    <mergeCell ref="I148:J149"/>
    <mergeCell ref="K148:K149"/>
    <mergeCell ref="L148:L149"/>
    <mergeCell ref="M148:M149"/>
    <mergeCell ref="N148:N149"/>
    <mergeCell ref="O148:O149"/>
    <mergeCell ref="P148:P149"/>
    <mergeCell ref="A151:H151"/>
    <mergeCell ref="I151:AA151"/>
    <mergeCell ref="A152:H152"/>
    <mergeCell ref="I152:AA152"/>
    <mergeCell ref="A153:H153"/>
    <mergeCell ref="I153:K153"/>
    <mergeCell ref="L153:M153"/>
    <mergeCell ref="O153:P153"/>
    <mergeCell ref="Q153:AA153"/>
    <mergeCell ref="A139:H141"/>
    <mergeCell ref="I139:K139"/>
    <mergeCell ref="L139:P139"/>
    <mergeCell ref="Q139:S139"/>
    <mergeCell ref="T139:AA139"/>
    <mergeCell ref="A142:H144"/>
    <mergeCell ref="A145:H145"/>
    <mergeCell ref="A146:H147"/>
    <mergeCell ref="I146:J147"/>
    <mergeCell ref="K146:N147"/>
    <mergeCell ref="O146:P147"/>
    <mergeCell ref="I140:K140"/>
    <mergeCell ref="L140:P140"/>
    <mergeCell ref="Q140:S140"/>
    <mergeCell ref="Q146:T147"/>
    <mergeCell ref="T140:AA140"/>
    <mergeCell ref="I141:K141"/>
    <mergeCell ref="L141:AA141"/>
    <mergeCell ref="U146:AA147"/>
    <mergeCell ref="O129:O130"/>
    <mergeCell ref="P129:P130"/>
    <mergeCell ref="C133:AA133"/>
    <mergeCell ref="A136:H136"/>
    <mergeCell ref="I136:AA136"/>
    <mergeCell ref="A137:H137"/>
    <mergeCell ref="I137:AA137"/>
    <mergeCell ref="A129:H130"/>
    <mergeCell ref="I129:J130"/>
    <mergeCell ref="K129:K130"/>
    <mergeCell ref="L129:L130"/>
    <mergeCell ref="M129:M130"/>
    <mergeCell ref="N129:N130"/>
    <mergeCell ref="A138:H138"/>
    <mergeCell ref="I138:K138"/>
    <mergeCell ref="L138:M138"/>
    <mergeCell ref="O138:P138"/>
    <mergeCell ref="Q138:AA138"/>
    <mergeCell ref="L122:AA122"/>
    <mergeCell ref="A123:H125"/>
    <mergeCell ref="A126:H126"/>
    <mergeCell ref="A127:H128"/>
    <mergeCell ref="I127:J128"/>
    <mergeCell ref="K127:N128"/>
    <mergeCell ref="O127:P128"/>
    <mergeCell ref="Q127:T128"/>
    <mergeCell ref="U127:AA128"/>
    <mergeCell ref="A120:H122"/>
    <mergeCell ref="I120:K120"/>
    <mergeCell ref="L120:P120"/>
    <mergeCell ref="Q120:S120"/>
    <mergeCell ref="T120:AA120"/>
    <mergeCell ref="I121:K121"/>
    <mergeCell ref="L121:P121"/>
    <mergeCell ref="Q121:S121"/>
    <mergeCell ref="T121:AA121"/>
    <mergeCell ref="I122:K122"/>
    <mergeCell ref="A114:H115"/>
    <mergeCell ref="I114:J115"/>
    <mergeCell ref="K114:K115"/>
    <mergeCell ref="L114:L115"/>
    <mergeCell ref="M114:M115"/>
    <mergeCell ref="N114:N115"/>
    <mergeCell ref="O114:O115"/>
    <mergeCell ref="P114:P115"/>
    <mergeCell ref="A117:H117"/>
    <mergeCell ref="I117:AA117"/>
    <mergeCell ref="A118:H118"/>
    <mergeCell ref="I118:AA118"/>
    <mergeCell ref="A119:H119"/>
    <mergeCell ref="I119:K119"/>
    <mergeCell ref="L119:M119"/>
    <mergeCell ref="O119:P119"/>
    <mergeCell ref="Q119:AA119"/>
    <mergeCell ref="A105:H107"/>
    <mergeCell ref="I105:K105"/>
    <mergeCell ref="L105:P105"/>
    <mergeCell ref="Q105:S105"/>
    <mergeCell ref="T105:AA105"/>
    <mergeCell ref="A108:H110"/>
    <mergeCell ref="A111:H111"/>
    <mergeCell ref="A112:H113"/>
    <mergeCell ref="I112:J113"/>
    <mergeCell ref="K112:N113"/>
    <mergeCell ref="O112:P113"/>
    <mergeCell ref="I106:K106"/>
    <mergeCell ref="L106:P106"/>
    <mergeCell ref="Q106:S106"/>
    <mergeCell ref="Q112:T113"/>
    <mergeCell ref="T106:AA106"/>
    <mergeCell ref="I107:K107"/>
    <mergeCell ref="L107:AA107"/>
    <mergeCell ref="U112:AA113"/>
    <mergeCell ref="O95:O96"/>
    <mergeCell ref="P95:P96"/>
    <mergeCell ref="C99:AA99"/>
    <mergeCell ref="A102:H102"/>
    <mergeCell ref="I102:AA102"/>
    <mergeCell ref="A103:H103"/>
    <mergeCell ref="I103:AA103"/>
    <mergeCell ref="A95:H96"/>
    <mergeCell ref="I95:J96"/>
    <mergeCell ref="K95:K96"/>
    <mergeCell ref="L95:L96"/>
    <mergeCell ref="M95:M96"/>
    <mergeCell ref="N95:N96"/>
    <mergeCell ref="A104:H104"/>
    <mergeCell ref="I104:K104"/>
    <mergeCell ref="L104:M104"/>
    <mergeCell ref="O104:P104"/>
    <mergeCell ref="Q104:AA104"/>
    <mergeCell ref="A83:H83"/>
    <mergeCell ref="I83:AA83"/>
    <mergeCell ref="A84:H84"/>
    <mergeCell ref="I84:AA84"/>
    <mergeCell ref="A85:H85"/>
    <mergeCell ref="I85:K85"/>
    <mergeCell ref="L85:M85"/>
    <mergeCell ref="O85:P85"/>
    <mergeCell ref="Q85:AA85"/>
    <mergeCell ref="L88:AA88"/>
    <mergeCell ref="A89:H91"/>
    <mergeCell ref="A92:H92"/>
    <mergeCell ref="A93:H94"/>
    <mergeCell ref="I93:J94"/>
    <mergeCell ref="K93:N94"/>
    <mergeCell ref="O93:P94"/>
    <mergeCell ref="Q93:T94"/>
    <mergeCell ref="U93:AA94"/>
    <mergeCell ref="A86:H88"/>
    <mergeCell ref="I86:K86"/>
    <mergeCell ref="L86:P86"/>
    <mergeCell ref="Q86:S86"/>
    <mergeCell ref="T86:AA86"/>
    <mergeCell ref="I87:K87"/>
    <mergeCell ref="L87:P87"/>
    <mergeCell ref="Q87:S87"/>
    <mergeCell ref="T87:AA87"/>
    <mergeCell ref="I88:K88"/>
    <mergeCell ref="A74:H76"/>
    <mergeCell ref="A77:H77"/>
    <mergeCell ref="A78:H79"/>
    <mergeCell ref="I78:J79"/>
    <mergeCell ref="K78:N79"/>
    <mergeCell ref="O78:P79"/>
    <mergeCell ref="I72:K72"/>
    <mergeCell ref="L72:P72"/>
    <mergeCell ref="Q72:S72"/>
    <mergeCell ref="Q78:T79"/>
    <mergeCell ref="T72:AA72"/>
    <mergeCell ref="I73:K73"/>
    <mergeCell ref="L73:AA73"/>
    <mergeCell ref="U78:AA79"/>
    <mergeCell ref="A80:H81"/>
    <mergeCell ref="I80:J81"/>
    <mergeCell ref="K80:K81"/>
    <mergeCell ref="L80:L81"/>
    <mergeCell ref="M80:M81"/>
    <mergeCell ref="N80:N81"/>
    <mergeCell ref="O80:O81"/>
    <mergeCell ref="P80:P81"/>
    <mergeCell ref="A34:H34"/>
    <mergeCell ref="I34:AA34"/>
    <mergeCell ref="A35:H35"/>
    <mergeCell ref="A68:H68"/>
    <mergeCell ref="I68:AA68"/>
    <mergeCell ref="A69:H69"/>
    <mergeCell ref="I69:AA69"/>
    <mergeCell ref="A70:H70"/>
    <mergeCell ref="I70:K70"/>
    <mergeCell ref="L70:M70"/>
    <mergeCell ref="O70:P70"/>
    <mergeCell ref="Q70:AA70"/>
    <mergeCell ref="A71:H73"/>
    <mergeCell ref="I71:K71"/>
    <mergeCell ref="L71:P71"/>
    <mergeCell ref="Q71:S71"/>
    <mergeCell ref="T71:AA71"/>
    <mergeCell ref="I35:AA35"/>
    <mergeCell ref="A36:H36"/>
    <mergeCell ref="I36:K36"/>
    <mergeCell ref="L36:M36"/>
    <mergeCell ref="O36:P36"/>
    <mergeCell ref="Q36:AA36"/>
    <mergeCell ref="A37:H39"/>
    <mergeCell ref="I37:K37"/>
    <mergeCell ref="L37:P37"/>
    <mergeCell ref="Q37:S37"/>
    <mergeCell ref="T37:AA37"/>
    <mergeCell ref="I38:K38"/>
    <mergeCell ref="L38:P38"/>
    <mergeCell ref="Q38:S38"/>
    <mergeCell ref="T38:AA38"/>
    <mergeCell ref="A26:H26"/>
    <mergeCell ref="I26:AA26"/>
    <mergeCell ref="A27:H27"/>
    <mergeCell ref="I27:AA27"/>
    <mergeCell ref="A28:H28"/>
    <mergeCell ref="I28:K28"/>
    <mergeCell ref="L28:M28"/>
    <mergeCell ref="O28:P28"/>
    <mergeCell ref="Q28:AA28"/>
    <mergeCell ref="L31:AA31"/>
    <mergeCell ref="A29:H31"/>
    <mergeCell ref="I29:K29"/>
    <mergeCell ref="L29:P29"/>
    <mergeCell ref="Q29:S29"/>
    <mergeCell ref="T29:AA29"/>
    <mergeCell ref="I30:K30"/>
    <mergeCell ref="L30:P30"/>
    <mergeCell ref="Q30:S30"/>
    <mergeCell ref="T30:AA30"/>
    <mergeCell ref="I31:K31"/>
    <mergeCell ref="A24:AA25"/>
    <mergeCell ref="A16:H18"/>
    <mergeCell ref="A19:H19"/>
    <mergeCell ref="A20:H21"/>
    <mergeCell ref="I20:J21"/>
    <mergeCell ref="K20:N21"/>
    <mergeCell ref="O20:P21"/>
    <mergeCell ref="I14:K14"/>
    <mergeCell ref="L14:P14"/>
    <mergeCell ref="Q14:S14"/>
    <mergeCell ref="Q20:T21"/>
    <mergeCell ref="U20:AA21"/>
    <mergeCell ref="A22:H23"/>
    <mergeCell ref="I22:J23"/>
    <mergeCell ref="K22:K23"/>
    <mergeCell ref="L22:L23"/>
    <mergeCell ref="M22:M23"/>
    <mergeCell ref="N22:N23"/>
    <mergeCell ref="O22:O23"/>
    <mergeCell ref="P22:P23"/>
    <mergeCell ref="A10:H10"/>
    <mergeCell ref="I10:AA10"/>
    <mergeCell ref="A11:H11"/>
    <mergeCell ref="I11:AA11"/>
    <mergeCell ref="T14:AA14"/>
    <mergeCell ref="I15:K15"/>
    <mergeCell ref="L15:AA15"/>
    <mergeCell ref="A12:H12"/>
    <mergeCell ref="I12:K12"/>
    <mergeCell ref="L12:M12"/>
    <mergeCell ref="O12:P12"/>
    <mergeCell ref="Q12:AA12"/>
    <mergeCell ref="A13:H15"/>
    <mergeCell ref="I13:K13"/>
    <mergeCell ref="L13:P13"/>
    <mergeCell ref="Q13:S13"/>
    <mergeCell ref="T13:AA13"/>
    <mergeCell ref="A358:H360"/>
    <mergeCell ref="I358:K358"/>
    <mergeCell ref="L358:P358"/>
    <mergeCell ref="Q358:S358"/>
    <mergeCell ref="T358:AA358"/>
    <mergeCell ref="I359:K359"/>
    <mergeCell ref="L359:P359"/>
    <mergeCell ref="Q359:S359"/>
    <mergeCell ref="T359:AA359"/>
    <mergeCell ref="I360:K360"/>
    <mergeCell ref="L360:AA360"/>
    <mergeCell ref="A355:H355"/>
    <mergeCell ref="I355:AA355"/>
    <mergeCell ref="A356:H356"/>
    <mergeCell ref="I356:AA356"/>
    <mergeCell ref="A357:H357"/>
    <mergeCell ref="I357:K357"/>
    <mergeCell ref="L357:M357"/>
    <mergeCell ref="O357:P357"/>
    <mergeCell ref="Q357:AA357"/>
    <mergeCell ref="T378:AA378"/>
    <mergeCell ref="I379:K379"/>
    <mergeCell ref="L379:AA379"/>
    <mergeCell ref="C371:AA371"/>
    <mergeCell ref="A361:H363"/>
    <mergeCell ref="A364:H364"/>
    <mergeCell ref="A365:H366"/>
    <mergeCell ref="I365:J366"/>
    <mergeCell ref="K365:N366"/>
    <mergeCell ref="O365:P366"/>
    <mergeCell ref="Q365:T366"/>
    <mergeCell ref="U365:AA366"/>
    <mergeCell ref="A367:H368"/>
    <mergeCell ref="I367:J368"/>
    <mergeCell ref="K367:K368"/>
    <mergeCell ref="L367:L368"/>
    <mergeCell ref="M367:M368"/>
    <mergeCell ref="N367:N368"/>
    <mergeCell ref="O367:O368"/>
    <mergeCell ref="P367:P368"/>
    <mergeCell ref="A374:H374"/>
    <mergeCell ref="I374:AA374"/>
    <mergeCell ref="A375:H375"/>
    <mergeCell ref="I375:AA375"/>
    <mergeCell ref="A376:H376"/>
    <mergeCell ref="I376:K376"/>
    <mergeCell ref="L376:M376"/>
    <mergeCell ref="O376:P376"/>
    <mergeCell ref="Q376:AA376"/>
    <mergeCell ref="A377:H379"/>
    <mergeCell ref="I377:K377"/>
    <mergeCell ref="L377:P377"/>
    <mergeCell ref="A383:H383"/>
    <mergeCell ref="A384:H385"/>
    <mergeCell ref="I384:J385"/>
    <mergeCell ref="K384:N385"/>
    <mergeCell ref="O384:P385"/>
    <mergeCell ref="Q384:T385"/>
    <mergeCell ref="U384:AA385"/>
    <mergeCell ref="A386:H387"/>
    <mergeCell ref="I386:J387"/>
    <mergeCell ref="K386:K387"/>
    <mergeCell ref="L386:L387"/>
    <mergeCell ref="M386:M387"/>
    <mergeCell ref="N386:N387"/>
    <mergeCell ref="O386:O387"/>
    <mergeCell ref="P386:P387"/>
    <mergeCell ref="L413:AA413"/>
    <mergeCell ref="A408:H408"/>
    <mergeCell ref="I408:AA408"/>
    <mergeCell ref="A409:H409"/>
    <mergeCell ref="I409:AA409"/>
    <mergeCell ref="L393:P393"/>
    <mergeCell ref="Q393:S393"/>
    <mergeCell ref="T393:AA393"/>
    <mergeCell ref="I394:K394"/>
    <mergeCell ref="L394:AA394"/>
    <mergeCell ref="A389:H389"/>
    <mergeCell ref="I389:AA389"/>
    <mergeCell ref="A390:H390"/>
    <mergeCell ref="I390:AA390"/>
    <mergeCell ref="A391:H391"/>
    <mergeCell ref="I391:K391"/>
    <mergeCell ref="L391:M391"/>
    <mergeCell ref="A401:H402"/>
    <mergeCell ref="I401:J402"/>
    <mergeCell ref="K401:K402"/>
    <mergeCell ref="L401:L402"/>
    <mergeCell ref="M401:M402"/>
    <mergeCell ref="N401:N402"/>
    <mergeCell ref="O401:O402"/>
    <mergeCell ref="P401:P402"/>
    <mergeCell ref="A411:H413"/>
    <mergeCell ref="I411:K411"/>
    <mergeCell ref="L411:P411"/>
    <mergeCell ref="Q411:S411"/>
    <mergeCell ref="T411:AA411"/>
    <mergeCell ref="I412:K412"/>
    <mergeCell ref="L412:P412"/>
    <mergeCell ref="Q412:S412"/>
    <mergeCell ref="T412:AA412"/>
    <mergeCell ref="I413:K413"/>
    <mergeCell ref="A537:H538"/>
    <mergeCell ref="I537:J538"/>
    <mergeCell ref="K537:K538"/>
    <mergeCell ref="L537:L538"/>
    <mergeCell ref="M537:M538"/>
    <mergeCell ref="A528:H530"/>
    <mergeCell ref="I528:K528"/>
    <mergeCell ref="L528:P528"/>
    <mergeCell ref="Q528:S528"/>
    <mergeCell ref="T528:AA528"/>
    <mergeCell ref="I529:K529"/>
    <mergeCell ref="L529:P529"/>
    <mergeCell ref="Q529:S529"/>
    <mergeCell ref="T529:AA529"/>
    <mergeCell ref="I530:K530"/>
    <mergeCell ref="C473:AA473"/>
    <mergeCell ref="A476:H476"/>
    <mergeCell ref="I476:AA476"/>
    <mergeCell ref="A477:H477"/>
    <mergeCell ref="I477:AA477"/>
    <mergeCell ref="A478:H478"/>
    <mergeCell ref="I478:K478"/>
    <mergeCell ref="L478:M478"/>
    <mergeCell ref="O478:P478"/>
    <mergeCell ref="Q478:AA478"/>
    <mergeCell ref="A479:H481"/>
    <mergeCell ref="I479:K479"/>
    <mergeCell ref="L479:P479"/>
    <mergeCell ref="T479:AA479"/>
    <mergeCell ref="I480:K480"/>
    <mergeCell ref="L480:P480"/>
    <mergeCell ref="Q480:S480"/>
    <mergeCell ref="A596:H598"/>
    <mergeCell ref="I596:K596"/>
    <mergeCell ref="L596:P596"/>
    <mergeCell ref="Q596:S596"/>
    <mergeCell ref="T596:AA596"/>
    <mergeCell ref="I597:K597"/>
    <mergeCell ref="L597:P597"/>
    <mergeCell ref="Q597:S597"/>
    <mergeCell ref="T597:AA597"/>
    <mergeCell ref="I598:K598"/>
    <mergeCell ref="L598:AA598"/>
    <mergeCell ref="A605:H606"/>
    <mergeCell ref="A569:H570"/>
    <mergeCell ref="I569:J570"/>
    <mergeCell ref="K569:N570"/>
    <mergeCell ref="O569:P570"/>
    <mergeCell ref="Q569:T570"/>
    <mergeCell ref="U569:AA570"/>
    <mergeCell ref="A571:H572"/>
    <mergeCell ref="K571:K572"/>
    <mergeCell ref="L571:L572"/>
    <mergeCell ref="M571:M572"/>
    <mergeCell ref="N571:N572"/>
    <mergeCell ref="O571:O572"/>
    <mergeCell ref="P571:P572"/>
    <mergeCell ref="A584:H586"/>
    <mergeCell ref="A587:H587"/>
    <mergeCell ref="A588:H589"/>
    <mergeCell ref="I588:J589"/>
    <mergeCell ref="K588:N589"/>
    <mergeCell ref="O588:P589"/>
    <mergeCell ref="Q588:T589"/>
    <mergeCell ref="A647:H647"/>
    <mergeCell ref="I647:AA647"/>
    <mergeCell ref="A633:H635"/>
    <mergeCell ref="A636:H636"/>
    <mergeCell ref="A624:H625"/>
    <mergeCell ref="I624:J625"/>
    <mergeCell ref="K624:K625"/>
    <mergeCell ref="L624:L625"/>
    <mergeCell ref="M624:M625"/>
    <mergeCell ref="A603:H604"/>
    <mergeCell ref="I603:J604"/>
    <mergeCell ref="K603:N604"/>
    <mergeCell ref="O603:P604"/>
    <mergeCell ref="Q603:T604"/>
    <mergeCell ref="U603:AA604"/>
    <mergeCell ref="A599:H601"/>
    <mergeCell ref="A602:H602"/>
    <mergeCell ref="A637:H638"/>
    <mergeCell ref="I637:J638"/>
    <mergeCell ref="K637:N638"/>
    <mergeCell ref="O637:P638"/>
    <mergeCell ref="Q637:T638"/>
    <mergeCell ref="U637:AA638"/>
    <mergeCell ref="A639:H640"/>
    <mergeCell ref="I639:J640"/>
    <mergeCell ref="K639:K640"/>
    <mergeCell ref="L639:L640"/>
    <mergeCell ref="M639:M640"/>
    <mergeCell ref="N639:N640"/>
    <mergeCell ref="O639:O640"/>
    <mergeCell ref="P639:P640"/>
    <mergeCell ref="C643:AA643"/>
    <mergeCell ref="A646:H646"/>
    <mergeCell ref="I646:AA646"/>
    <mergeCell ref="A701:H703"/>
    <mergeCell ref="A704:H704"/>
    <mergeCell ref="A692:H693"/>
    <mergeCell ref="I692:J693"/>
    <mergeCell ref="K692:K693"/>
    <mergeCell ref="L692:L693"/>
    <mergeCell ref="M692:M693"/>
    <mergeCell ref="A698:H700"/>
    <mergeCell ref="I698:K698"/>
    <mergeCell ref="L698:P698"/>
    <mergeCell ref="Q698:S698"/>
    <mergeCell ref="T698:AA698"/>
    <mergeCell ref="I699:K699"/>
    <mergeCell ref="L699:P699"/>
    <mergeCell ref="Q699:S699"/>
    <mergeCell ref="T699:AA699"/>
    <mergeCell ref="I700:K700"/>
    <mergeCell ref="L700:AA700"/>
    <mergeCell ref="A648:H648"/>
    <mergeCell ref="I648:K648"/>
    <mergeCell ref="L648:M648"/>
    <mergeCell ref="O648:P648"/>
    <mergeCell ref="Q648:AA648"/>
    <mergeCell ref="A649:H651"/>
    <mergeCell ref="I649:K649"/>
    <mergeCell ref="L649:P649"/>
    <mergeCell ref="Q649:S649"/>
    <mergeCell ref="T649:AA649"/>
    <mergeCell ref="I650:K650"/>
    <mergeCell ref="L650:P650"/>
    <mergeCell ref="A782:H782"/>
    <mergeCell ref="I782:AA782"/>
    <mergeCell ref="A783:H783"/>
    <mergeCell ref="I783:AA783"/>
    <mergeCell ref="A784:H784"/>
    <mergeCell ref="I784:K784"/>
    <mergeCell ref="L784:M784"/>
    <mergeCell ref="A735:H737"/>
    <mergeCell ref="A738:H738"/>
    <mergeCell ref="A726:H727"/>
    <mergeCell ref="I726:J727"/>
    <mergeCell ref="K726:K727"/>
    <mergeCell ref="L726:L727"/>
    <mergeCell ref="M726:M727"/>
    <mergeCell ref="A705:H706"/>
    <mergeCell ref="I705:J706"/>
    <mergeCell ref="K705:N706"/>
    <mergeCell ref="O705:P706"/>
    <mergeCell ref="Q705:T706"/>
    <mergeCell ref="U705:AA706"/>
    <mergeCell ref="A707:H708"/>
    <mergeCell ref="I707:J708"/>
    <mergeCell ref="K707:K708"/>
    <mergeCell ref="L707:L708"/>
    <mergeCell ref="M707:M708"/>
    <mergeCell ref="N707:N708"/>
    <mergeCell ref="O707:O708"/>
    <mergeCell ref="P707:P708"/>
    <mergeCell ref="C711:AA711"/>
    <mergeCell ref="A714:H714"/>
    <mergeCell ref="I714:AA714"/>
    <mergeCell ref="A715:H715"/>
    <mergeCell ref="A816:H816"/>
    <mergeCell ref="I816:AA816"/>
    <mergeCell ref="A817:H817"/>
    <mergeCell ref="I817:AA817"/>
    <mergeCell ref="A818:H818"/>
    <mergeCell ref="I818:K818"/>
    <mergeCell ref="L818:M818"/>
    <mergeCell ref="A792:H793"/>
    <mergeCell ref="I792:J793"/>
    <mergeCell ref="K792:N793"/>
    <mergeCell ref="O792:P793"/>
    <mergeCell ref="Q792:T793"/>
    <mergeCell ref="A791:H791"/>
    <mergeCell ref="A788:H790"/>
    <mergeCell ref="U792:AA793"/>
    <mergeCell ref="A772:H772"/>
    <mergeCell ref="A769:H771"/>
    <mergeCell ref="A773:H774"/>
    <mergeCell ref="I773:J774"/>
    <mergeCell ref="K773:N774"/>
    <mergeCell ref="O773:P774"/>
    <mergeCell ref="Q773:T774"/>
    <mergeCell ref="U773:AA774"/>
    <mergeCell ref="A775:H776"/>
    <mergeCell ref="I775:J776"/>
    <mergeCell ref="K775:K776"/>
    <mergeCell ref="L775:L776"/>
    <mergeCell ref="M775:M776"/>
    <mergeCell ref="N775:N776"/>
    <mergeCell ref="O775:O776"/>
    <mergeCell ref="P775:P776"/>
    <mergeCell ref="C779:AA779"/>
    <mergeCell ref="A850:H850"/>
    <mergeCell ref="I850:AA850"/>
    <mergeCell ref="A851:H851"/>
    <mergeCell ref="I851:AA851"/>
    <mergeCell ref="A852:H852"/>
    <mergeCell ref="I852:K852"/>
    <mergeCell ref="L852:M852"/>
    <mergeCell ref="A826:H827"/>
    <mergeCell ref="I826:J827"/>
    <mergeCell ref="K826:N827"/>
    <mergeCell ref="O826:P827"/>
    <mergeCell ref="Q826:T827"/>
    <mergeCell ref="A825:H825"/>
    <mergeCell ref="A822:H824"/>
    <mergeCell ref="U826:AA827"/>
    <mergeCell ref="A806:H806"/>
    <mergeCell ref="A803:H805"/>
    <mergeCell ref="A807:H808"/>
    <mergeCell ref="I807:J808"/>
    <mergeCell ref="K807:N808"/>
    <mergeCell ref="O807:P808"/>
    <mergeCell ref="Q807:T808"/>
    <mergeCell ref="U807:AA808"/>
    <mergeCell ref="A809:H810"/>
    <mergeCell ref="I809:J810"/>
    <mergeCell ref="K809:K810"/>
    <mergeCell ref="L809:L810"/>
    <mergeCell ref="M809:M810"/>
    <mergeCell ref="N809:N810"/>
    <mergeCell ref="O809:O810"/>
    <mergeCell ref="P809:P810"/>
    <mergeCell ref="C813:AA813"/>
    <mergeCell ref="A884:H884"/>
    <mergeCell ref="I884:AA884"/>
    <mergeCell ref="A885:H885"/>
    <mergeCell ref="I885:AA885"/>
    <mergeCell ref="A886:H886"/>
    <mergeCell ref="I886:K886"/>
    <mergeCell ref="L886:M886"/>
    <mergeCell ref="A860:H861"/>
    <mergeCell ref="I860:J861"/>
    <mergeCell ref="K860:N861"/>
    <mergeCell ref="O860:P861"/>
    <mergeCell ref="Q860:T861"/>
    <mergeCell ref="A859:H859"/>
    <mergeCell ref="A856:H858"/>
    <mergeCell ref="U860:AA861"/>
    <mergeCell ref="A840:H840"/>
    <mergeCell ref="A837:H839"/>
    <mergeCell ref="A841:H842"/>
    <mergeCell ref="I841:J842"/>
    <mergeCell ref="K841:N842"/>
    <mergeCell ref="O841:P842"/>
    <mergeCell ref="Q841:T842"/>
    <mergeCell ref="U841:AA842"/>
    <mergeCell ref="A843:H844"/>
    <mergeCell ref="I843:J844"/>
    <mergeCell ref="K843:K844"/>
    <mergeCell ref="L843:L844"/>
    <mergeCell ref="M843:M844"/>
    <mergeCell ref="N843:N844"/>
    <mergeCell ref="O843:O844"/>
    <mergeCell ref="P843:P844"/>
    <mergeCell ref="C847:AA847"/>
    <mergeCell ref="A918:H918"/>
    <mergeCell ref="I918:AA918"/>
    <mergeCell ref="A919:H919"/>
    <mergeCell ref="I919:AA919"/>
    <mergeCell ref="A920:H920"/>
    <mergeCell ref="I920:K920"/>
    <mergeCell ref="L920:M920"/>
    <mergeCell ref="A894:H895"/>
    <mergeCell ref="I894:J895"/>
    <mergeCell ref="K894:N895"/>
    <mergeCell ref="O894:P895"/>
    <mergeCell ref="Q894:T895"/>
    <mergeCell ref="A893:H893"/>
    <mergeCell ref="A890:H892"/>
    <mergeCell ref="U894:AA895"/>
    <mergeCell ref="A874:H874"/>
    <mergeCell ref="A871:H873"/>
    <mergeCell ref="A875:H876"/>
    <mergeCell ref="I875:J876"/>
    <mergeCell ref="K875:N876"/>
    <mergeCell ref="O875:P876"/>
    <mergeCell ref="Q875:T876"/>
    <mergeCell ref="U875:AA876"/>
    <mergeCell ref="A877:H878"/>
    <mergeCell ref="K877:K878"/>
    <mergeCell ref="L877:L878"/>
    <mergeCell ref="M877:M878"/>
    <mergeCell ref="N877:N878"/>
    <mergeCell ref="O877:O878"/>
    <mergeCell ref="P877:P878"/>
    <mergeCell ref="C881:AA881"/>
    <mergeCell ref="O886:P886"/>
    <mergeCell ref="A952:H952"/>
    <mergeCell ref="I952:AA952"/>
    <mergeCell ref="A953:H953"/>
    <mergeCell ref="I953:AA953"/>
    <mergeCell ref="A954:H954"/>
    <mergeCell ref="I954:K954"/>
    <mergeCell ref="L954:M954"/>
    <mergeCell ref="A928:H929"/>
    <mergeCell ref="I928:J929"/>
    <mergeCell ref="K928:N929"/>
    <mergeCell ref="O928:P929"/>
    <mergeCell ref="Q928:T929"/>
    <mergeCell ref="A927:H927"/>
    <mergeCell ref="A924:H926"/>
    <mergeCell ref="U928:AA929"/>
    <mergeCell ref="A908:H908"/>
    <mergeCell ref="A905:H907"/>
    <mergeCell ref="A909:H910"/>
    <mergeCell ref="I909:J910"/>
    <mergeCell ref="K909:N910"/>
    <mergeCell ref="O909:P910"/>
    <mergeCell ref="Q909:T910"/>
    <mergeCell ref="U909:AA910"/>
    <mergeCell ref="A911:H912"/>
    <mergeCell ref="I911:J912"/>
    <mergeCell ref="K911:K912"/>
    <mergeCell ref="L911:L912"/>
    <mergeCell ref="M911:M912"/>
    <mergeCell ref="N911:N912"/>
    <mergeCell ref="O911:O912"/>
    <mergeCell ref="P911:P912"/>
    <mergeCell ref="C915:AA915"/>
    <mergeCell ref="A986:H986"/>
    <mergeCell ref="I986:AA986"/>
    <mergeCell ref="A987:H987"/>
    <mergeCell ref="I987:AA987"/>
    <mergeCell ref="A988:H988"/>
    <mergeCell ref="I988:K988"/>
    <mergeCell ref="L988:M988"/>
    <mergeCell ref="A962:H963"/>
    <mergeCell ref="I962:J963"/>
    <mergeCell ref="K962:N963"/>
    <mergeCell ref="O962:P963"/>
    <mergeCell ref="Q962:T963"/>
    <mergeCell ref="A961:H961"/>
    <mergeCell ref="A958:H960"/>
    <mergeCell ref="U962:AA963"/>
    <mergeCell ref="A942:H942"/>
    <mergeCell ref="A939:H941"/>
    <mergeCell ref="A943:H944"/>
    <mergeCell ref="I943:J944"/>
    <mergeCell ref="K943:N944"/>
    <mergeCell ref="O943:P944"/>
    <mergeCell ref="Q943:T944"/>
    <mergeCell ref="U943:AA944"/>
    <mergeCell ref="A945:H946"/>
    <mergeCell ref="I945:J946"/>
    <mergeCell ref="K945:K946"/>
    <mergeCell ref="L945:L946"/>
    <mergeCell ref="M945:M946"/>
    <mergeCell ref="N945:N946"/>
    <mergeCell ref="O945:O946"/>
    <mergeCell ref="P945:P946"/>
    <mergeCell ref="C949:AA949"/>
    <mergeCell ref="A1020:H1020"/>
    <mergeCell ref="I1020:AA1020"/>
    <mergeCell ref="A1021:H1021"/>
    <mergeCell ref="I1021:AA1021"/>
    <mergeCell ref="A1022:H1022"/>
    <mergeCell ref="I1022:K1022"/>
    <mergeCell ref="L1022:M1022"/>
    <mergeCell ref="A996:H997"/>
    <mergeCell ref="I996:J997"/>
    <mergeCell ref="K996:N997"/>
    <mergeCell ref="O996:P997"/>
    <mergeCell ref="Q996:T997"/>
    <mergeCell ref="A995:H995"/>
    <mergeCell ref="A992:H994"/>
    <mergeCell ref="U996:AA997"/>
    <mergeCell ref="A976:H976"/>
    <mergeCell ref="A973:H975"/>
    <mergeCell ref="A977:H978"/>
    <mergeCell ref="I977:J978"/>
    <mergeCell ref="K977:N978"/>
    <mergeCell ref="O977:P978"/>
    <mergeCell ref="Q977:T978"/>
    <mergeCell ref="U977:AA978"/>
    <mergeCell ref="A979:H980"/>
    <mergeCell ref="I979:J980"/>
    <mergeCell ref="K979:K980"/>
    <mergeCell ref="L979:L980"/>
    <mergeCell ref="M979:M980"/>
    <mergeCell ref="N979:N980"/>
    <mergeCell ref="O979:O980"/>
    <mergeCell ref="P979:P980"/>
    <mergeCell ref="C983:AA983"/>
    <mergeCell ref="A1054:H1054"/>
    <mergeCell ref="I1054:AA1054"/>
    <mergeCell ref="A1055:H1055"/>
    <mergeCell ref="I1055:AA1055"/>
    <mergeCell ref="A1056:H1056"/>
    <mergeCell ref="I1056:K1056"/>
    <mergeCell ref="L1056:M1056"/>
    <mergeCell ref="A1030:H1031"/>
    <mergeCell ref="I1030:J1031"/>
    <mergeCell ref="K1030:N1031"/>
    <mergeCell ref="O1030:P1031"/>
    <mergeCell ref="Q1030:T1031"/>
    <mergeCell ref="A1029:H1029"/>
    <mergeCell ref="A1026:H1028"/>
    <mergeCell ref="U1030:AA1031"/>
    <mergeCell ref="A1010:H1010"/>
    <mergeCell ref="A1007:H1009"/>
    <mergeCell ref="A1011:H1012"/>
    <mergeCell ref="I1011:J1012"/>
    <mergeCell ref="K1011:N1012"/>
    <mergeCell ref="O1011:P1012"/>
    <mergeCell ref="Q1011:T1012"/>
    <mergeCell ref="U1011:AA1012"/>
    <mergeCell ref="A1013:H1014"/>
    <mergeCell ref="I1013:J1014"/>
    <mergeCell ref="K1013:K1014"/>
    <mergeCell ref="L1013:L1014"/>
    <mergeCell ref="M1013:M1014"/>
    <mergeCell ref="N1013:N1014"/>
    <mergeCell ref="O1013:O1014"/>
    <mergeCell ref="P1013:P1014"/>
    <mergeCell ref="C1017:AA1017"/>
    <mergeCell ref="A1044:H1044"/>
    <mergeCell ref="A1041:H1043"/>
    <mergeCell ref="A1045:H1046"/>
    <mergeCell ref="I1045:J1046"/>
    <mergeCell ref="K1045:N1046"/>
    <mergeCell ref="O1045:P1046"/>
    <mergeCell ref="Q1045:T1046"/>
    <mergeCell ref="U1045:AA1046"/>
    <mergeCell ref="A1047:H1048"/>
    <mergeCell ref="I1047:J1048"/>
    <mergeCell ref="K1047:K1048"/>
    <mergeCell ref="L1047:L1048"/>
    <mergeCell ref="M1047:M1048"/>
    <mergeCell ref="N1047:N1048"/>
    <mergeCell ref="O1047:O1048"/>
    <mergeCell ref="P1047:P1048"/>
    <mergeCell ref="C1051:AA1051"/>
    <mergeCell ref="A1088:H1088"/>
    <mergeCell ref="I1088:AA1088"/>
    <mergeCell ref="A1089:H1089"/>
    <mergeCell ref="I1089:AA1089"/>
    <mergeCell ref="A1090:H1090"/>
    <mergeCell ref="I1090:K1090"/>
    <mergeCell ref="L1090:M1090"/>
    <mergeCell ref="O1090:P1090"/>
    <mergeCell ref="Q1090:AA1090"/>
    <mergeCell ref="A1091:H1093"/>
    <mergeCell ref="A1064:H1065"/>
    <mergeCell ref="I1064:J1065"/>
    <mergeCell ref="K1064:N1065"/>
    <mergeCell ref="O1064:P1065"/>
    <mergeCell ref="Q1064:T1065"/>
    <mergeCell ref="A1063:H1063"/>
    <mergeCell ref="A1060:H1062"/>
    <mergeCell ref="U1064:AA1065"/>
    <mergeCell ref="A1078:H1078"/>
    <mergeCell ref="A1075:H1077"/>
    <mergeCell ref="A1079:H1080"/>
    <mergeCell ref="I1079:J1080"/>
    <mergeCell ref="K1079:N1080"/>
    <mergeCell ref="O1079:P1080"/>
    <mergeCell ref="Q1079:T1080"/>
    <mergeCell ref="U1079:AA1080"/>
    <mergeCell ref="A1081:H1082"/>
    <mergeCell ref="I1081:J1082"/>
    <mergeCell ref="K1081:K1082"/>
    <mergeCell ref="L1081:L1082"/>
    <mergeCell ref="M1081:M1082"/>
    <mergeCell ref="N1081:N1082"/>
    <mergeCell ref="O1081:O1082"/>
    <mergeCell ref="P1081:P1082"/>
    <mergeCell ref="C1085:AA1085"/>
    <mergeCell ref="C1153:AA1153"/>
    <mergeCell ref="A1140:H1142"/>
    <mergeCell ref="I1139:K1139"/>
    <mergeCell ref="I1141:K1141"/>
    <mergeCell ref="L1141:P1141"/>
    <mergeCell ref="Q1141:S1141"/>
    <mergeCell ref="T1141:AA1141"/>
    <mergeCell ref="I1142:K1142"/>
    <mergeCell ref="A1124:H1124"/>
    <mergeCell ref="A1122:H1122"/>
    <mergeCell ref="I1122:AA1122"/>
    <mergeCell ref="A1123:H1123"/>
    <mergeCell ref="I1123:AA1123"/>
    <mergeCell ref="I1124:K1124"/>
    <mergeCell ref="L1124:M1124"/>
    <mergeCell ref="C1119:AA1119"/>
    <mergeCell ref="A1106:H1108"/>
    <mergeCell ref="I1106:K1106"/>
    <mergeCell ref="L1106:P1106"/>
    <mergeCell ref="Q1106:S1106"/>
    <mergeCell ref="T1106:AA1106"/>
    <mergeCell ref="I1107:K1107"/>
    <mergeCell ref="A1115:H1116"/>
    <mergeCell ref="K1115:K1116"/>
    <mergeCell ref="L1115:L1116"/>
    <mergeCell ref="M1115:M1116"/>
    <mergeCell ref="N1115:N1116"/>
    <mergeCell ref="O1115:O1116"/>
    <mergeCell ref="P1115:P1116"/>
    <mergeCell ref="O1124:P1124"/>
    <mergeCell ref="Q1124:AA1124"/>
    <mergeCell ref="A1158:H1158"/>
    <mergeCell ref="A1156:H1156"/>
    <mergeCell ref="I1156:AA1156"/>
    <mergeCell ref="A1157:H1157"/>
    <mergeCell ref="I1157:AA1157"/>
    <mergeCell ref="I1158:K1158"/>
    <mergeCell ref="L1158:M1158"/>
    <mergeCell ref="O1158:P1158"/>
    <mergeCell ref="Q1158:AA1158"/>
    <mergeCell ref="A1159:H1161"/>
    <mergeCell ref="I1159:K1159"/>
    <mergeCell ref="L1159:P1159"/>
    <mergeCell ref="Q1159:S1159"/>
    <mergeCell ref="T1159:AA1159"/>
    <mergeCell ref="I1160:K1160"/>
    <mergeCell ref="L1160:P1160"/>
    <mergeCell ref="Q1160:S1160"/>
    <mergeCell ref="T1160:AA1160"/>
    <mergeCell ref="A1125:H1127"/>
    <mergeCell ref="I1125:K1125"/>
    <mergeCell ref="L1125:P1125"/>
    <mergeCell ref="Q1125:S1125"/>
    <mergeCell ref="T1125:AA1125"/>
    <mergeCell ref="I1126:K1126"/>
    <mergeCell ref="L1126:P1126"/>
    <mergeCell ref="Q1126:S1126"/>
    <mergeCell ref="T1126:AA1126"/>
    <mergeCell ref="I1127:K1127"/>
    <mergeCell ref="L1127:AA1127"/>
    <mergeCell ref="A1128:H1130"/>
    <mergeCell ref="A1224:H1224"/>
    <mergeCell ref="I1224:AA1224"/>
    <mergeCell ref="A1225:H1225"/>
    <mergeCell ref="I1225:AA1225"/>
    <mergeCell ref="I1226:K1226"/>
    <mergeCell ref="L1226:M1226"/>
    <mergeCell ref="C1221:AA1221"/>
    <mergeCell ref="A1208:H1210"/>
    <mergeCell ref="I1209:K1209"/>
    <mergeCell ref="L1209:P1209"/>
    <mergeCell ref="Q1209:S1209"/>
    <mergeCell ref="T1209:AA1209"/>
    <mergeCell ref="I1210:K1210"/>
    <mergeCell ref="A1217:H1218"/>
    <mergeCell ref="I1217:J1218"/>
    <mergeCell ref="K1217:K1218"/>
    <mergeCell ref="L1217:L1218"/>
    <mergeCell ref="M1217:M1218"/>
    <mergeCell ref="N1217:N1218"/>
    <mergeCell ref="O1217:O1218"/>
    <mergeCell ref="P1217:P1218"/>
    <mergeCell ref="O1226:P1226"/>
    <mergeCell ref="Q1226:AA1226"/>
    <mergeCell ref="A1260:H1260"/>
    <mergeCell ref="A1258:H1258"/>
    <mergeCell ref="I1258:AA1258"/>
    <mergeCell ref="A1259:H1259"/>
    <mergeCell ref="I1259:AA1259"/>
    <mergeCell ref="I1260:K1260"/>
    <mergeCell ref="L1260:M1260"/>
    <mergeCell ref="O1260:P1260"/>
    <mergeCell ref="Q1260:AA1260"/>
    <mergeCell ref="A1261:H1263"/>
    <mergeCell ref="I1261:K1261"/>
    <mergeCell ref="L1261:P1261"/>
    <mergeCell ref="Q1261:S1261"/>
    <mergeCell ref="T1261:AA1261"/>
    <mergeCell ref="I1262:K1262"/>
    <mergeCell ref="L1262:P1262"/>
    <mergeCell ref="Q1262:S1262"/>
    <mergeCell ref="T1262:AA1262"/>
    <mergeCell ref="I1263:K1263"/>
    <mergeCell ref="L1263:AA1263"/>
    <mergeCell ref="C1357:AA1357"/>
    <mergeCell ref="A1344:H1346"/>
    <mergeCell ref="I1343:K1343"/>
    <mergeCell ref="I1345:K1345"/>
    <mergeCell ref="L1345:P1345"/>
    <mergeCell ref="Q1345:S1345"/>
    <mergeCell ref="T1345:AA1345"/>
    <mergeCell ref="I1346:K1346"/>
    <mergeCell ref="A1328:H1328"/>
    <mergeCell ref="A1326:H1326"/>
    <mergeCell ref="I1326:AA1326"/>
    <mergeCell ref="A1327:H1327"/>
    <mergeCell ref="I1327:AA1327"/>
    <mergeCell ref="I1328:K1328"/>
    <mergeCell ref="L1328:M1328"/>
    <mergeCell ref="C1323:AA1323"/>
    <mergeCell ref="A1310:H1312"/>
    <mergeCell ref="I1311:K1311"/>
    <mergeCell ref="L1311:P1311"/>
    <mergeCell ref="Q1311:S1311"/>
    <mergeCell ref="T1311:AA1311"/>
    <mergeCell ref="I1312:K1312"/>
    <mergeCell ref="A1319:H1320"/>
    <mergeCell ref="I1319:J1320"/>
    <mergeCell ref="K1319:K1320"/>
    <mergeCell ref="L1319:L1320"/>
    <mergeCell ref="M1319:M1320"/>
    <mergeCell ref="N1319:N1320"/>
    <mergeCell ref="O1319:O1320"/>
    <mergeCell ref="P1319:P1320"/>
    <mergeCell ref="O1328:P1328"/>
    <mergeCell ref="Q1328:AA1328"/>
    <mergeCell ref="A1362:H1362"/>
    <mergeCell ref="A1360:H1360"/>
    <mergeCell ref="I1360:AA1360"/>
    <mergeCell ref="A1361:H1361"/>
    <mergeCell ref="I1361:AA1361"/>
    <mergeCell ref="I1362:K1362"/>
    <mergeCell ref="L1362:M1362"/>
    <mergeCell ref="O1362:P1362"/>
    <mergeCell ref="Q1362:AA1362"/>
    <mergeCell ref="A1363:H1365"/>
    <mergeCell ref="I1363:K1363"/>
    <mergeCell ref="L1363:P1363"/>
    <mergeCell ref="Q1363:S1363"/>
    <mergeCell ref="T1363:AA1363"/>
    <mergeCell ref="I1364:K1364"/>
    <mergeCell ref="L1364:P1364"/>
    <mergeCell ref="Q1364:S1364"/>
    <mergeCell ref="T1364:AA1364"/>
    <mergeCell ref="I1365:K1365"/>
    <mergeCell ref="L1365:AA1365"/>
    <mergeCell ref="A1449:H1451"/>
    <mergeCell ref="A1452:H1452"/>
    <mergeCell ref="A1453:H1454"/>
    <mergeCell ref="I1453:J1454"/>
    <mergeCell ref="K1453:N1454"/>
    <mergeCell ref="A1444:H1444"/>
    <mergeCell ref="I1444:AA1444"/>
    <mergeCell ref="A1445:H1445"/>
    <mergeCell ref="I1446:K1446"/>
    <mergeCell ref="A1430:H1430"/>
    <mergeCell ref="A1428:H1428"/>
    <mergeCell ref="I1428:AA1428"/>
    <mergeCell ref="A1429:H1429"/>
    <mergeCell ref="I1429:AA1429"/>
    <mergeCell ref="I1430:K1430"/>
    <mergeCell ref="C1425:AA1425"/>
    <mergeCell ref="A1412:H1414"/>
    <mergeCell ref="I1413:K1413"/>
    <mergeCell ref="L1413:P1413"/>
    <mergeCell ref="Q1413:S1413"/>
    <mergeCell ref="T1413:AA1413"/>
    <mergeCell ref="I1414:K1414"/>
    <mergeCell ref="A1421:H1422"/>
    <mergeCell ref="K1421:K1422"/>
    <mergeCell ref="L1421:L1422"/>
    <mergeCell ref="M1421:M1422"/>
    <mergeCell ref="N1421:N1422"/>
    <mergeCell ref="O1421:O1422"/>
    <mergeCell ref="P1421:P1422"/>
    <mergeCell ref="L1430:M1430"/>
    <mergeCell ref="O1430:P1430"/>
    <mergeCell ref="Q1430:AA1430"/>
    <mergeCell ref="I1498:K1498"/>
    <mergeCell ref="I1481:K1481"/>
    <mergeCell ref="L1481:P1481"/>
    <mergeCell ref="Q1481:S1481"/>
    <mergeCell ref="T1481:AA1481"/>
    <mergeCell ref="I1482:K1482"/>
    <mergeCell ref="A1489:H1490"/>
    <mergeCell ref="I1489:J1490"/>
    <mergeCell ref="K1489:K1490"/>
    <mergeCell ref="L1489:L1490"/>
    <mergeCell ref="M1489:M1490"/>
    <mergeCell ref="A1478:H1478"/>
    <mergeCell ref="I1478:AA1478"/>
    <mergeCell ref="A1479:H1479"/>
    <mergeCell ref="I1480:K1480"/>
    <mergeCell ref="N1489:N1490"/>
    <mergeCell ref="O1489:O1490"/>
    <mergeCell ref="P1489:P1490"/>
    <mergeCell ref="C1493:AA1493"/>
    <mergeCell ref="A1496:H1496"/>
    <mergeCell ref="I1496:AA1496"/>
    <mergeCell ref="A1497:H1497"/>
    <mergeCell ref="I1497:AA1497"/>
    <mergeCell ref="A1498:H1498"/>
    <mergeCell ref="L1498:M1498"/>
    <mergeCell ref="O1498:P1498"/>
    <mergeCell ref="Q1498:AA1498"/>
    <mergeCell ref="I1532:K1532"/>
    <mergeCell ref="A1530:H1530"/>
    <mergeCell ref="I1530:AA1530"/>
    <mergeCell ref="A1531:H1531"/>
    <mergeCell ref="I1531:AA1531"/>
    <mergeCell ref="A1532:H1532"/>
    <mergeCell ref="L1532:M1532"/>
    <mergeCell ref="O1532:P1532"/>
    <mergeCell ref="Q1532:AA1532"/>
    <mergeCell ref="I1515:K1515"/>
    <mergeCell ref="L1515:P1515"/>
    <mergeCell ref="Q1515:S1515"/>
    <mergeCell ref="T1515:AA1515"/>
    <mergeCell ref="I1516:K1516"/>
    <mergeCell ref="A1514:H1516"/>
    <mergeCell ref="L1514:P1514"/>
    <mergeCell ref="Q1514:S1514"/>
    <mergeCell ref="T1514:AA1514"/>
    <mergeCell ref="L1516:AA1516"/>
    <mergeCell ref="I1514:K1514"/>
    <mergeCell ref="A1523:H1524"/>
    <mergeCell ref="I1523:J1524"/>
    <mergeCell ref="K1523:K1524"/>
    <mergeCell ref="L1523:L1524"/>
    <mergeCell ref="M1523:M1524"/>
    <mergeCell ref="N1523:N1524"/>
    <mergeCell ref="O1523:O1524"/>
    <mergeCell ref="P1523:P1524"/>
    <mergeCell ref="C1527:AA1527"/>
    <mergeCell ref="A1580:H1580"/>
    <mergeCell ref="I1580:AA1580"/>
    <mergeCell ref="A1581:H1581"/>
    <mergeCell ref="I1582:K1582"/>
    <mergeCell ref="A1567:H1569"/>
    <mergeCell ref="I1569:K1569"/>
    <mergeCell ref="L1569:AA1569"/>
    <mergeCell ref="A1570:H1572"/>
    <mergeCell ref="A1573:H1573"/>
    <mergeCell ref="A1574:H1575"/>
    <mergeCell ref="I1574:J1575"/>
    <mergeCell ref="K1574:N1575"/>
    <mergeCell ref="O1574:P1575"/>
    <mergeCell ref="Q1574:T1575"/>
    <mergeCell ref="U1574:AA1575"/>
    <mergeCell ref="A1576:H1577"/>
    <mergeCell ref="I1576:J1577"/>
    <mergeCell ref="K1576:K1577"/>
    <mergeCell ref="L1576:L1577"/>
    <mergeCell ref="M1576:M1577"/>
    <mergeCell ref="N1576:N1577"/>
    <mergeCell ref="O1576:O1577"/>
    <mergeCell ref="P1576:P1577"/>
    <mergeCell ref="A1579:H1579"/>
    <mergeCell ref="I1579:AA1579"/>
    <mergeCell ref="I1581:K1581"/>
    <mergeCell ref="L1581:M1581"/>
    <mergeCell ref="O1581:P1581"/>
    <mergeCell ref="Q1581:AA1581"/>
    <mergeCell ref="I1650:K1650"/>
    <mergeCell ref="P1644:P1645"/>
    <mergeCell ref="A1647:H1647"/>
    <mergeCell ref="I1647:AA1647"/>
    <mergeCell ref="O1644:O1645"/>
    <mergeCell ref="I1649:K1649"/>
    <mergeCell ref="L1649:M1649"/>
    <mergeCell ref="O1649:P1649"/>
    <mergeCell ref="Q1649:AA1649"/>
    <mergeCell ref="A1615:H1615"/>
    <mergeCell ref="I1616:K1616"/>
    <mergeCell ref="A1601:H1603"/>
    <mergeCell ref="I1601:K1601"/>
    <mergeCell ref="L1601:P1601"/>
    <mergeCell ref="Q1601:S1601"/>
    <mergeCell ref="T1601:AA1601"/>
    <mergeCell ref="I1602:K1602"/>
    <mergeCell ref="L1602:P1602"/>
    <mergeCell ref="A1613:H1613"/>
    <mergeCell ref="I1613:AA1613"/>
    <mergeCell ref="I1615:K1615"/>
    <mergeCell ref="L1615:M1615"/>
    <mergeCell ref="O1615:P1615"/>
    <mergeCell ref="Q1615:AA1615"/>
    <mergeCell ref="A1616:H1618"/>
    <mergeCell ref="L1616:P1616"/>
    <mergeCell ref="Q1616:S1616"/>
    <mergeCell ref="T1616:AA1616"/>
    <mergeCell ref="L1618:AA1618"/>
    <mergeCell ref="A1614:H1614"/>
    <mergeCell ref="I1614:AA1614"/>
    <mergeCell ref="M1644:M1645"/>
    <mergeCell ref="I39:K39"/>
    <mergeCell ref="L39:AA39"/>
    <mergeCell ref="A40:H42"/>
    <mergeCell ref="A43:H43"/>
    <mergeCell ref="A44:H45"/>
    <mergeCell ref="I44:J45"/>
    <mergeCell ref="K44:N45"/>
    <mergeCell ref="O44:P45"/>
    <mergeCell ref="Q44:T45"/>
    <mergeCell ref="U44:AA45"/>
    <mergeCell ref="A46:H47"/>
    <mergeCell ref="I46:J47"/>
    <mergeCell ref="K46:K47"/>
    <mergeCell ref="L46:L47"/>
    <mergeCell ref="M46:M47"/>
    <mergeCell ref="N46:N47"/>
    <mergeCell ref="O46:O47"/>
    <mergeCell ref="P46:P47"/>
    <mergeCell ref="A49:H49"/>
    <mergeCell ref="I49:AA49"/>
    <mergeCell ref="A50:H50"/>
    <mergeCell ref="I50:AA50"/>
    <mergeCell ref="A51:H51"/>
    <mergeCell ref="I51:K51"/>
    <mergeCell ref="L51:M51"/>
    <mergeCell ref="O51:P51"/>
    <mergeCell ref="Q51:AA51"/>
    <mergeCell ref="A52:H54"/>
    <mergeCell ref="I52:K52"/>
    <mergeCell ref="L52:P52"/>
    <mergeCell ref="Q52:S52"/>
    <mergeCell ref="T52:AA52"/>
    <mergeCell ref="I53:K53"/>
    <mergeCell ref="L53:P53"/>
    <mergeCell ref="Q53:S53"/>
    <mergeCell ref="T53:AA53"/>
    <mergeCell ref="I54:K54"/>
    <mergeCell ref="L54:AA54"/>
    <mergeCell ref="A55:H57"/>
    <mergeCell ref="A58:H58"/>
    <mergeCell ref="A59:H60"/>
    <mergeCell ref="I59:J60"/>
    <mergeCell ref="K59:N60"/>
    <mergeCell ref="O59:P60"/>
    <mergeCell ref="Q59:T60"/>
    <mergeCell ref="U59:AA60"/>
    <mergeCell ref="A61:H62"/>
    <mergeCell ref="I61:J62"/>
    <mergeCell ref="K61:K62"/>
    <mergeCell ref="L61:L62"/>
    <mergeCell ref="M61:M62"/>
    <mergeCell ref="N61:N62"/>
    <mergeCell ref="O61:O62"/>
    <mergeCell ref="P61:P62"/>
    <mergeCell ref="C65:AA65"/>
    <mergeCell ref="O391:P391"/>
    <mergeCell ref="Q391:AA391"/>
    <mergeCell ref="A380:H382"/>
    <mergeCell ref="Q377:S377"/>
    <mergeCell ref="T377:AA377"/>
    <mergeCell ref="I378:K378"/>
    <mergeCell ref="L378:P378"/>
    <mergeCell ref="Q378:S378"/>
    <mergeCell ref="A414:H416"/>
    <mergeCell ref="A417:H417"/>
    <mergeCell ref="A418:H419"/>
    <mergeCell ref="I418:J419"/>
    <mergeCell ref="K418:N419"/>
    <mergeCell ref="O418:P419"/>
    <mergeCell ref="Q418:T419"/>
    <mergeCell ref="U418:AA419"/>
    <mergeCell ref="A420:H421"/>
    <mergeCell ref="I420:J421"/>
    <mergeCell ref="K420:K421"/>
    <mergeCell ref="L420:L421"/>
    <mergeCell ref="M420:M421"/>
    <mergeCell ref="N420:N421"/>
    <mergeCell ref="O420:O421"/>
    <mergeCell ref="P420:P421"/>
    <mergeCell ref="A410:H410"/>
    <mergeCell ref="I410:K410"/>
    <mergeCell ref="L410:M410"/>
    <mergeCell ref="O410:P410"/>
    <mergeCell ref="Q410:AA410"/>
    <mergeCell ref="A392:H394"/>
    <mergeCell ref="I392:K392"/>
    <mergeCell ref="L392:P392"/>
    <mergeCell ref="Q392:S392"/>
    <mergeCell ref="T392:AA392"/>
    <mergeCell ref="I393:K393"/>
    <mergeCell ref="I425:K425"/>
    <mergeCell ref="L425:M425"/>
    <mergeCell ref="O425:P425"/>
    <mergeCell ref="Q425:AA425"/>
    <mergeCell ref="A426:H428"/>
    <mergeCell ref="I426:K426"/>
    <mergeCell ref="L426:P426"/>
    <mergeCell ref="Q426:S426"/>
    <mergeCell ref="T426:AA426"/>
    <mergeCell ref="I427:K427"/>
    <mergeCell ref="L427:P427"/>
    <mergeCell ref="Q427:S427"/>
    <mergeCell ref="T427:AA427"/>
    <mergeCell ref="I428:K428"/>
    <mergeCell ref="L428:AA428"/>
    <mergeCell ref="A423:H423"/>
    <mergeCell ref="I423:AA423"/>
    <mergeCell ref="A424:H424"/>
    <mergeCell ref="I424:AA424"/>
    <mergeCell ref="A425:H425"/>
    <mergeCell ref="C405:AA405"/>
    <mergeCell ref="A395:H397"/>
    <mergeCell ref="A398:H398"/>
    <mergeCell ref="A399:H400"/>
    <mergeCell ref="I399:J400"/>
    <mergeCell ref="K399:N400"/>
    <mergeCell ref="O399:P400"/>
    <mergeCell ref="Q399:T400"/>
    <mergeCell ref="U399:AA400"/>
    <mergeCell ref="A429:H431"/>
    <mergeCell ref="A432:H432"/>
    <mergeCell ref="A444:H444"/>
    <mergeCell ref="I444:K444"/>
    <mergeCell ref="L444:M444"/>
    <mergeCell ref="O444:P444"/>
    <mergeCell ref="Q444:AA444"/>
    <mergeCell ref="A433:H434"/>
    <mergeCell ref="I433:J434"/>
    <mergeCell ref="K433:N434"/>
    <mergeCell ref="O433:P434"/>
    <mergeCell ref="Q433:T434"/>
    <mergeCell ref="U433:AA434"/>
    <mergeCell ref="A435:H436"/>
    <mergeCell ref="I435:J436"/>
    <mergeCell ref="K435:K436"/>
    <mergeCell ref="L435:L436"/>
    <mergeCell ref="M435:M436"/>
    <mergeCell ref="N435:N436"/>
    <mergeCell ref="O435:O436"/>
    <mergeCell ref="P435:P436"/>
    <mergeCell ref="C439:AA439"/>
    <mergeCell ref="A442:H442"/>
    <mergeCell ref="I442:AA442"/>
    <mergeCell ref="A443:H443"/>
    <mergeCell ref="I443:AA443"/>
    <mergeCell ref="A445:H447"/>
    <mergeCell ref="I445:K445"/>
    <mergeCell ref="L445:P445"/>
    <mergeCell ref="Q445:S445"/>
    <mergeCell ref="T445:AA445"/>
    <mergeCell ref="I446:K446"/>
    <mergeCell ref="L446:P446"/>
    <mergeCell ref="Q446:S446"/>
    <mergeCell ref="T446:AA446"/>
    <mergeCell ref="I447:K447"/>
    <mergeCell ref="L447:AA447"/>
    <mergeCell ref="A448:H450"/>
    <mergeCell ref="A451:H451"/>
    <mergeCell ref="A452:H453"/>
    <mergeCell ref="I452:J453"/>
    <mergeCell ref="K452:N453"/>
    <mergeCell ref="O452:P453"/>
    <mergeCell ref="Q452:T453"/>
    <mergeCell ref="U452:AA453"/>
    <mergeCell ref="N454:N455"/>
    <mergeCell ref="O454:O455"/>
    <mergeCell ref="P454:P455"/>
    <mergeCell ref="A457:H457"/>
    <mergeCell ref="I457:AA457"/>
    <mergeCell ref="A458:H458"/>
    <mergeCell ref="I458:AA458"/>
    <mergeCell ref="A459:H459"/>
    <mergeCell ref="I459:K459"/>
    <mergeCell ref="L459:M459"/>
    <mergeCell ref="O459:P459"/>
    <mergeCell ref="Q459:AA459"/>
    <mergeCell ref="A454:H455"/>
    <mergeCell ref="I454:J455"/>
    <mergeCell ref="K454:K455"/>
    <mergeCell ref="L454:L455"/>
    <mergeCell ref="M454:M455"/>
    <mergeCell ref="A460:H462"/>
    <mergeCell ref="I460:K460"/>
    <mergeCell ref="L460:P460"/>
    <mergeCell ref="Q460:S460"/>
    <mergeCell ref="T460:AA460"/>
    <mergeCell ref="I461:K461"/>
    <mergeCell ref="L461:P461"/>
    <mergeCell ref="Q461:S461"/>
    <mergeCell ref="T461:AA461"/>
    <mergeCell ref="I462:K462"/>
    <mergeCell ref="L462:AA462"/>
    <mergeCell ref="A469:H470"/>
    <mergeCell ref="I469:J470"/>
    <mergeCell ref="K469:K470"/>
    <mergeCell ref="L469:L470"/>
    <mergeCell ref="M469:M470"/>
    <mergeCell ref="N469:N470"/>
    <mergeCell ref="O469:O470"/>
    <mergeCell ref="P469:P470"/>
    <mergeCell ref="A463:H465"/>
    <mergeCell ref="A466:H466"/>
    <mergeCell ref="K467:N468"/>
    <mergeCell ref="O467:P468"/>
    <mergeCell ref="Q467:T468"/>
    <mergeCell ref="U467:AA468"/>
    <mergeCell ref="A467:H468"/>
    <mergeCell ref="I467:J468"/>
    <mergeCell ref="A482:H484"/>
    <mergeCell ref="A485:H485"/>
    <mergeCell ref="A486:H487"/>
    <mergeCell ref="I486:J487"/>
    <mergeCell ref="K486:N487"/>
    <mergeCell ref="O486:P487"/>
    <mergeCell ref="Q486:T487"/>
    <mergeCell ref="U486:AA487"/>
    <mergeCell ref="N488:N489"/>
    <mergeCell ref="O488:O489"/>
    <mergeCell ref="P488:P489"/>
    <mergeCell ref="Q479:S479"/>
    <mergeCell ref="A491:H491"/>
    <mergeCell ref="I491:AA491"/>
    <mergeCell ref="A492:H492"/>
    <mergeCell ref="I492:AA492"/>
    <mergeCell ref="A493:H493"/>
    <mergeCell ref="I493:K493"/>
    <mergeCell ref="L493:M493"/>
    <mergeCell ref="O493:P493"/>
    <mergeCell ref="Q493:AA493"/>
    <mergeCell ref="A488:H489"/>
    <mergeCell ref="I488:J489"/>
    <mergeCell ref="K488:K489"/>
    <mergeCell ref="L488:L489"/>
    <mergeCell ref="M488:M489"/>
    <mergeCell ref="T480:AA480"/>
    <mergeCell ref="I481:K481"/>
    <mergeCell ref="L481:AA481"/>
    <mergeCell ref="I503:J504"/>
    <mergeCell ref="K503:K504"/>
    <mergeCell ref="L503:L504"/>
    <mergeCell ref="M503:M504"/>
    <mergeCell ref="N503:N504"/>
    <mergeCell ref="O503:O504"/>
    <mergeCell ref="P503:P504"/>
    <mergeCell ref="A501:H502"/>
    <mergeCell ref="I501:J502"/>
    <mergeCell ref="K501:N502"/>
    <mergeCell ref="O501:P502"/>
    <mergeCell ref="Q501:T502"/>
    <mergeCell ref="U501:AA502"/>
    <mergeCell ref="A497:H499"/>
    <mergeCell ref="A500:H500"/>
    <mergeCell ref="C507:AA507"/>
    <mergeCell ref="A510:H510"/>
    <mergeCell ref="I510:AA510"/>
    <mergeCell ref="A511:H511"/>
    <mergeCell ref="I511:AA511"/>
    <mergeCell ref="A512:H512"/>
    <mergeCell ref="I512:K512"/>
    <mergeCell ref="L512:M512"/>
    <mergeCell ref="O512:P512"/>
    <mergeCell ref="Q512:AA512"/>
    <mergeCell ref="A513:H515"/>
    <mergeCell ref="I513:K513"/>
    <mergeCell ref="L513:P513"/>
    <mergeCell ref="Q513:S513"/>
    <mergeCell ref="T513:AA513"/>
    <mergeCell ref="I514:K514"/>
    <mergeCell ref="L514:P514"/>
    <mergeCell ref="Q514:S514"/>
    <mergeCell ref="T514:AA514"/>
    <mergeCell ref="I515:K515"/>
    <mergeCell ref="L515:AA515"/>
    <mergeCell ref="A516:H518"/>
    <mergeCell ref="A519:H519"/>
    <mergeCell ref="A520:H521"/>
    <mergeCell ref="I520:J521"/>
    <mergeCell ref="K520:N521"/>
    <mergeCell ref="O520:P521"/>
    <mergeCell ref="Q520:T521"/>
    <mergeCell ref="U520:AA521"/>
    <mergeCell ref="N522:N523"/>
    <mergeCell ref="O522:O523"/>
    <mergeCell ref="P522:P523"/>
    <mergeCell ref="A525:H525"/>
    <mergeCell ref="I525:AA525"/>
    <mergeCell ref="A526:H526"/>
    <mergeCell ref="I526:AA526"/>
    <mergeCell ref="A527:H527"/>
    <mergeCell ref="I527:K527"/>
    <mergeCell ref="L527:M527"/>
    <mergeCell ref="O527:P527"/>
    <mergeCell ref="Q527:AA527"/>
    <mergeCell ref="A522:H523"/>
    <mergeCell ref="I522:J523"/>
    <mergeCell ref="K522:K523"/>
    <mergeCell ref="L522:L523"/>
    <mergeCell ref="M522:M523"/>
    <mergeCell ref="L530:AA530"/>
    <mergeCell ref="A546:H546"/>
    <mergeCell ref="I546:K546"/>
    <mergeCell ref="L546:M546"/>
    <mergeCell ref="O546:P546"/>
    <mergeCell ref="Q546:AA546"/>
    <mergeCell ref="A547:H549"/>
    <mergeCell ref="I547:K547"/>
    <mergeCell ref="L547:P547"/>
    <mergeCell ref="Q547:S547"/>
    <mergeCell ref="T547:AA547"/>
    <mergeCell ref="I548:K548"/>
    <mergeCell ref="L548:P548"/>
    <mergeCell ref="Q548:S548"/>
    <mergeCell ref="T548:AA548"/>
    <mergeCell ref="I549:K549"/>
    <mergeCell ref="L549:AA549"/>
    <mergeCell ref="A544:H544"/>
    <mergeCell ref="I544:AA544"/>
    <mergeCell ref="N537:N538"/>
    <mergeCell ref="O537:O538"/>
    <mergeCell ref="P537:P538"/>
    <mergeCell ref="A545:H545"/>
    <mergeCell ref="I545:AA545"/>
    <mergeCell ref="A531:H533"/>
    <mergeCell ref="A534:H534"/>
    <mergeCell ref="A535:H536"/>
    <mergeCell ref="I535:J536"/>
    <mergeCell ref="K535:N536"/>
    <mergeCell ref="O535:P536"/>
    <mergeCell ref="Q535:T536"/>
    <mergeCell ref="U535:AA536"/>
    <mergeCell ref="I559:AA559"/>
    <mergeCell ref="A560:H560"/>
    <mergeCell ref="I560:AA560"/>
    <mergeCell ref="A561:H561"/>
    <mergeCell ref="I561:K561"/>
    <mergeCell ref="L561:M561"/>
    <mergeCell ref="O561:P561"/>
    <mergeCell ref="Q561:AA561"/>
    <mergeCell ref="A556:H557"/>
    <mergeCell ref="I556:J557"/>
    <mergeCell ref="K556:K557"/>
    <mergeCell ref="L556:L557"/>
    <mergeCell ref="M556:M557"/>
    <mergeCell ref="A562:H564"/>
    <mergeCell ref="I562:K562"/>
    <mergeCell ref="L562:P562"/>
    <mergeCell ref="Q562:S562"/>
    <mergeCell ref="T562:AA562"/>
    <mergeCell ref="I563:K563"/>
    <mergeCell ref="L563:P563"/>
    <mergeCell ref="Q563:S563"/>
    <mergeCell ref="T563:AA563"/>
    <mergeCell ref="I564:K564"/>
    <mergeCell ref="L564:AA564"/>
    <mergeCell ref="P556:P557"/>
    <mergeCell ref="A559:H559"/>
    <mergeCell ref="A565:H567"/>
    <mergeCell ref="A568:H568"/>
    <mergeCell ref="C575:AA575"/>
    <mergeCell ref="A578:H578"/>
    <mergeCell ref="I578:AA578"/>
    <mergeCell ref="A579:H579"/>
    <mergeCell ref="I579:AA579"/>
    <mergeCell ref="A580:H580"/>
    <mergeCell ref="I580:K580"/>
    <mergeCell ref="L580:M580"/>
    <mergeCell ref="O580:P580"/>
    <mergeCell ref="Q580:AA580"/>
    <mergeCell ref="A581:H583"/>
    <mergeCell ref="I581:K581"/>
    <mergeCell ref="L581:P581"/>
    <mergeCell ref="Q581:S581"/>
    <mergeCell ref="T581:AA581"/>
    <mergeCell ref="I582:K582"/>
    <mergeCell ref="L582:P582"/>
    <mergeCell ref="Q582:S582"/>
    <mergeCell ref="T582:AA582"/>
    <mergeCell ref="I583:K583"/>
    <mergeCell ref="L583:AA583"/>
    <mergeCell ref="I571:J572"/>
    <mergeCell ref="U588:AA589"/>
    <mergeCell ref="N590:N591"/>
    <mergeCell ref="O590:O591"/>
    <mergeCell ref="P590:P591"/>
    <mergeCell ref="A593:H593"/>
    <mergeCell ref="I593:AA593"/>
    <mergeCell ref="A594:H594"/>
    <mergeCell ref="I594:AA594"/>
    <mergeCell ref="A595:H595"/>
    <mergeCell ref="I595:K595"/>
    <mergeCell ref="L595:M595"/>
    <mergeCell ref="O595:P595"/>
    <mergeCell ref="Q595:AA595"/>
    <mergeCell ref="A590:H591"/>
    <mergeCell ref="K590:K591"/>
    <mergeCell ref="L590:L591"/>
    <mergeCell ref="M590:M591"/>
    <mergeCell ref="I590:J591"/>
    <mergeCell ref="I605:J606"/>
    <mergeCell ref="K605:K606"/>
    <mergeCell ref="L605:L606"/>
    <mergeCell ref="M605:M606"/>
    <mergeCell ref="N605:N606"/>
    <mergeCell ref="O605:O606"/>
    <mergeCell ref="P605:P606"/>
    <mergeCell ref="C609:AA609"/>
    <mergeCell ref="A612:H612"/>
    <mergeCell ref="I612:AA612"/>
    <mergeCell ref="A613:H613"/>
    <mergeCell ref="I613:AA613"/>
    <mergeCell ref="A614:H614"/>
    <mergeCell ref="I614:K614"/>
    <mergeCell ref="L614:M614"/>
    <mergeCell ref="O614:P614"/>
    <mergeCell ref="Q614:AA614"/>
    <mergeCell ref="A615:H617"/>
    <mergeCell ref="I615:K615"/>
    <mergeCell ref="L615:P615"/>
    <mergeCell ref="Q615:S615"/>
    <mergeCell ref="T615:AA615"/>
    <mergeCell ref="I616:K616"/>
    <mergeCell ref="L616:P616"/>
    <mergeCell ref="Q616:S616"/>
    <mergeCell ref="T616:AA616"/>
    <mergeCell ref="I617:K617"/>
    <mergeCell ref="L617:AA617"/>
    <mergeCell ref="A618:H620"/>
    <mergeCell ref="A621:H621"/>
    <mergeCell ref="A622:H623"/>
    <mergeCell ref="I622:J623"/>
    <mergeCell ref="K622:N623"/>
    <mergeCell ref="O622:P623"/>
    <mergeCell ref="Q622:T623"/>
    <mergeCell ref="U622:AA623"/>
    <mergeCell ref="N624:N625"/>
    <mergeCell ref="O624:O625"/>
    <mergeCell ref="P624:P625"/>
    <mergeCell ref="A627:H627"/>
    <mergeCell ref="I627:AA627"/>
    <mergeCell ref="A628:H628"/>
    <mergeCell ref="I628:AA628"/>
    <mergeCell ref="A629:H629"/>
    <mergeCell ref="I629:K629"/>
    <mergeCell ref="L629:M629"/>
    <mergeCell ref="O629:P629"/>
    <mergeCell ref="Q629:AA629"/>
    <mergeCell ref="A630:H632"/>
    <mergeCell ref="I630:K630"/>
    <mergeCell ref="L630:P630"/>
    <mergeCell ref="Q630:S630"/>
    <mergeCell ref="T630:AA630"/>
    <mergeCell ref="I631:K631"/>
    <mergeCell ref="L631:P631"/>
    <mergeCell ref="Q631:S631"/>
    <mergeCell ref="T631:AA631"/>
    <mergeCell ref="I632:K632"/>
    <mergeCell ref="L632:AA632"/>
    <mergeCell ref="Q650:S650"/>
    <mergeCell ref="T650:AA650"/>
    <mergeCell ref="I651:K651"/>
    <mergeCell ref="L651:AA651"/>
    <mergeCell ref="A652:H654"/>
    <mergeCell ref="A655:H655"/>
    <mergeCell ref="A656:H657"/>
    <mergeCell ref="I656:J657"/>
    <mergeCell ref="K656:N657"/>
    <mergeCell ref="O656:P657"/>
    <mergeCell ref="Q656:T657"/>
    <mergeCell ref="U656:AA657"/>
    <mergeCell ref="N658:N659"/>
    <mergeCell ref="O658:O659"/>
    <mergeCell ref="P658:P659"/>
    <mergeCell ref="A661:H661"/>
    <mergeCell ref="I661:AA661"/>
    <mergeCell ref="A662:H662"/>
    <mergeCell ref="I662:AA662"/>
    <mergeCell ref="A663:H663"/>
    <mergeCell ref="I663:K663"/>
    <mergeCell ref="L663:M663"/>
    <mergeCell ref="O663:P663"/>
    <mergeCell ref="Q663:AA663"/>
    <mergeCell ref="A658:H659"/>
    <mergeCell ref="I658:J659"/>
    <mergeCell ref="K658:K659"/>
    <mergeCell ref="L658:L659"/>
    <mergeCell ref="M658:M659"/>
    <mergeCell ref="A664:H666"/>
    <mergeCell ref="I664:K664"/>
    <mergeCell ref="L664:P664"/>
    <mergeCell ref="Q664:S664"/>
    <mergeCell ref="T664:AA664"/>
    <mergeCell ref="I665:K665"/>
    <mergeCell ref="L665:P665"/>
    <mergeCell ref="Q665:S665"/>
    <mergeCell ref="T665:AA665"/>
    <mergeCell ref="I666:K666"/>
    <mergeCell ref="L666:AA666"/>
    <mergeCell ref="A673:H674"/>
    <mergeCell ref="I673:J674"/>
    <mergeCell ref="K673:K674"/>
    <mergeCell ref="L673:L674"/>
    <mergeCell ref="M673:M674"/>
    <mergeCell ref="N673:N674"/>
    <mergeCell ref="O673:O674"/>
    <mergeCell ref="P673:P674"/>
    <mergeCell ref="A671:H672"/>
    <mergeCell ref="I671:J672"/>
    <mergeCell ref="K671:N672"/>
    <mergeCell ref="O671:P672"/>
    <mergeCell ref="Q671:T672"/>
    <mergeCell ref="U671:AA672"/>
    <mergeCell ref="A667:H669"/>
    <mergeCell ref="A670:H670"/>
    <mergeCell ref="C677:AA677"/>
    <mergeCell ref="A680:H680"/>
    <mergeCell ref="I680:AA680"/>
    <mergeCell ref="A681:H681"/>
    <mergeCell ref="I681:AA681"/>
    <mergeCell ref="A682:H682"/>
    <mergeCell ref="I682:K682"/>
    <mergeCell ref="L682:M682"/>
    <mergeCell ref="O682:P682"/>
    <mergeCell ref="Q682:AA682"/>
    <mergeCell ref="A683:H685"/>
    <mergeCell ref="I683:K683"/>
    <mergeCell ref="L683:P683"/>
    <mergeCell ref="Q683:S683"/>
    <mergeCell ref="T683:AA683"/>
    <mergeCell ref="I684:K684"/>
    <mergeCell ref="L684:P684"/>
    <mergeCell ref="Q684:S684"/>
    <mergeCell ref="T684:AA684"/>
    <mergeCell ref="I685:K685"/>
    <mergeCell ref="L685:AA685"/>
    <mergeCell ref="A686:H688"/>
    <mergeCell ref="A689:H689"/>
    <mergeCell ref="A690:H691"/>
    <mergeCell ref="I690:J691"/>
    <mergeCell ref="K690:N691"/>
    <mergeCell ref="O690:P691"/>
    <mergeCell ref="Q690:T691"/>
    <mergeCell ref="U690:AA691"/>
    <mergeCell ref="N692:N693"/>
    <mergeCell ref="O692:O693"/>
    <mergeCell ref="P692:P693"/>
    <mergeCell ref="A695:H695"/>
    <mergeCell ref="I695:AA695"/>
    <mergeCell ref="A696:H696"/>
    <mergeCell ref="I696:AA696"/>
    <mergeCell ref="A697:H697"/>
    <mergeCell ref="I697:K697"/>
    <mergeCell ref="L697:M697"/>
    <mergeCell ref="O697:P697"/>
    <mergeCell ref="Q697:AA697"/>
    <mergeCell ref="I715:AA715"/>
    <mergeCell ref="A716:H716"/>
    <mergeCell ref="I716:K716"/>
    <mergeCell ref="L716:M716"/>
    <mergeCell ref="O716:P716"/>
    <mergeCell ref="Q716:AA716"/>
    <mergeCell ref="A717:H719"/>
    <mergeCell ref="I717:K717"/>
    <mergeCell ref="L717:P717"/>
    <mergeCell ref="Q717:S717"/>
    <mergeCell ref="T717:AA717"/>
    <mergeCell ref="I718:K718"/>
    <mergeCell ref="L718:P718"/>
    <mergeCell ref="Q718:S718"/>
    <mergeCell ref="T718:AA718"/>
    <mergeCell ref="I719:K719"/>
    <mergeCell ref="L719:AA719"/>
    <mergeCell ref="A720:H722"/>
    <mergeCell ref="A723:H723"/>
    <mergeCell ref="A724:H725"/>
    <mergeCell ref="I724:J725"/>
    <mergeCell ref="K724:N725"/>
    <mergeCell ref="O724:P725"/>
    <mergeCell ref="Q724:T725"/>
    <mergeCell ref="U724:AA725"/>
    <mergeCell ref="N726:N727"/>
    <mergeCell ref="O726:O727"/>
    <mergeCell ref="P726:P727"/>
    <mergeCell ref="A729:H729"/>
    <mergeCell ref="I729:AA729"/>
    <mergeCell ref="A730:H730"/>
    <mergeCell ref="I730:AA730"/>
    <mergeCell ref="A731:H731"/>
    <mergeCell ref="I731:K731"/>
    <mergeCell ref="L731:M731"/>
    <mergeCell ref="O731:P731"/>
    <mergeCell ref="Q731:AA731"/>
    <mergeCell ref="A732:H734"/>
    <mergeCell ref="I732:K732"/>
    <mergeCell ref="L732:P732"/>
    <mergeCell ref="Q732:S732"/>
    <mergeCell ref="T732:AA732"/>
    <mergeCell ref="I733:K733"/>
    <mergeCell ref="L733:P733"/>
    <mergeCell ref="Q733:S733"/>
    <mergeCell ref="T733:AA733"/>
    <mergeCell ref="I734:K734"/>
    <mergeCell ref="L734:AA734"/>
    <mergeCell ref="U739:AA740"/>
    <mergeCell ref="A741:H742"/>
    <mergeCell ref="I741:J742"/>
    <mergeCell ref="K741:K742"/>
    <mergeCell ref="L741:L742"/>
    <mergeCell ref="M741:M742"/>
    <mergeCell ref="N741:N742"/>
    <mergeCell ref="O741:O742"/>
    <mergeCell ref="P741:P742"/>
    <mergeCell ref="C745:AA745"/>
    <mergeCell ref="A748:H748"/>
    <mergeCell ref="I748:AA748"/>
    <mergeCell ref="A749:H749"/>
    <mergeCell ref="I749:AA749"/>
    <mergeCell ref="A750:H750"/>
    <mergeCell ref="I750:K750"/>
    <mergeCell ref="L750:M750"/>
    <mergeCell ref="O750:P750"/>
    <mergeCell ref="Q750:AA750"/>
    <mergeCell ref="A739:H740"/>
    <mergeCell ref="I739:J740"/>
    <mergeCell ref="K739:N740"/>
    <mergeCell ref="O739:P740"/>
    <mergeCell ref="Q739:T740"/>
    <mergeCell ref="A751:H753"/>
    <mergeCell ref="I751:K751"/>
    <mergeCell ref="L751:P751"/>
    <mergeCell ref="Q751:S751"/>
    <mergeCell ref="T751:AA751"/>
    <mergeCell ref="I752:K752"/>
    <mergeCell ref="L752:P752"/>
    <mergeCell ref="Q752:S752"/>
    <mergeCell ref="T752:AA752"/>
    <mergeCell ref="I753:K753"/>
    <mergeCell ref="L753:AA753"/>
    <mergeCell ref="A754:H756"/>
    <mergeCell ref="A758:H759"/>
    <mergeCell ref="I758:J759"/>
    <mergeCell ref="K758:N759"/>
    <mergeCell ref="O758:P759"/>
    <mergeCell ref="Q758:T759"/>
    <mergeCell ref="U758:AA759"/>
    <mergeCell ref="A757:H757"/>
    <mergeCell ref="N760:N761"/>
    <mergeCell ref="O760:O761"/>
    <mergeCell ref="P760:P761"/>
    <mergeCell ref="A763:H763"/>
    <mergeCell ref="I763:AA763"/>
    <mergeCell ref="A764:H764"/>
    <mergeCell ref="I764:AA764"/>
    <mergeCell ref="I765:K765"/>
    <mergeCell ref="L765:M765"/>
    <mergeCell ref="O765:P765"/>
    <mergeCell ref="Q765:AA765"/>
    <mergeCell ref="A766:H768"/>
    <mergeCell ref="I766:K766"/>
    <mergeCell ref="L766:P766"/>
    <mergeCell ref="Q766:S766"/>
    <mergeCell ref="T766:AA766"/>
    <mergeCell ref="I767:K767"/>
    <mergeCell ref="L767:P767"/>
    <mergeCell ref="Q767:S767"/>
    <mergeCell ref="T767:AA767"/>
    <mergeCell ref="I768:K768"/>
    <mergeCell ref="L768:AA768"/>
    <mergeCell ref="A765:H765"/>
    <mergeCell ref="A760:H761"/>
    <mergeCell ref="I760:J761"/>
    <mergeCell ref="K760:K761"/>
    <mergeCell ref="L760:L761"/>
    <mergeCell ref="M760:M761"/>
    <mergeCell ref="O784:P784"/>
    <mergeCell ref="Q784:AA784"/>
    <mergeCell ref="A785:H787"/>
    <mergeCell ref="I785:K785"/>
    <mergeCell ref="L785:P785"/>
    <mergeCell ref="Q785:S785"/>
    <mergeCell ref="T785:AA785"/>
    <mergeCell ref="I786:K786"/>
    <mergeCell ref="L786:P786"/>
    <mergeCell ref="Q786:S786"/>
    <mergeCell ref="T786:AA786"/>
    <mergeCell ref="I787:K787"/>
    <mergeCell ref="L787:AA787"/>
    <mergeCell ref="A794:H795"/>
    <mergeCell ref="I794:J795"/>
    <mergeCell ref="K794:K795"/>
    <mergeCell ref="L794:L795"/>
    <mergeCell ref="M794:M795"/>
    <mergeCell ref="N794:N795"/>
    <mergeCell ref="O794:O795"/>
    <mergeCell ref="P794:P795"/>
    <mergeCell ref="A797:H797"/>
    <mergeCell ref="I797:AA797"/>
    <mergeCell ref="A798:H798"/>
    <mergeCell ref="I798:AA798"/>
    <mergeCell ref="I799:K799"/>
    <mergeCell ref="L799:M799"/>
    <mergeCell ref="O799:P799"/>
    <mergeCell ref="Q799:AA799"/>
    <mergeCell ref="A800:H802"/>
    <mergeCell ref="I800:K800"/>
    <mergeCell ref="L800:P800"/>
    <mergeCell ref="Q800:S800"/>
    <mergeCell ref="T800:AA800"/>
    <mergeCell ref="I801:K801"/>
    <mergeCell ref="L801:P801"/>
    <mergeCell ref="Q801:S801"/>
    <mergeCell ref="T801:AA801"/>
    <mergeCell ref="I802:K802"/>
    <mergeCell ref="L802:AA802"/>
    <mergeCell ref="A799:H799"/>
    <mergeCell ref="O818:P818"/>
    <mergeCell ref="Q818:AA818"/>
    <mergeCell ref="A819:H821"/>
    <mergeCell ref="I819:K819"/>
    <mergeCell ref="L819:P819"/>
    <mergeCell ref="Q819:S819"/>
    <mergeCell ref="T819:AA819"/>
    <mergeCell ref="I820:K820"/>
    <mergeCell ref="L820:P820"/>
    <mergeCell ref="Q820:S820"/>
    <mergeCell ref="T820:AA820"/>
    <mergeCell ref="I821:K821"/>
    <mergeCell ref="L821:AA821"/>
    <mergeCell ref="A828:H829"/>
    <mergeCell ref="K828:K829"/>
    <mergeCell ref="L828:L829"/>
    <mergeCell ref="M828:M829"/>
    <mergeCell ref="N828:N829"/>
    <mergeCell ref="O828:O829"/>
    <mergeCell ref="P828:P829"/>
    <mergeCell ref="I828:J829"/>
    <mergeCell ref="A831:H831"/>
    <mergeCell ref="I831:AA831"/>
    <mergeCell ref="A832:H832"/>
    <mergeCell ref="I832:AA832"/>
    <mergeCell ref="I833:K833"/>
    <mergeCell ref="L833:M833"/>
    <mergeCell ref="O833:P833"/>
    <mergeCell ref="Q833:AA833"/>
    <mergeCell ref="A834:H836"/>
    <mergeCell ref="I834:K834"/>
    <mergeCell ref="L834:P834"/>
    <mergeCell ref="Q834:S834"/>
    <mergeCell ref="T834:AA834"/>
    <mergeCell ref="I835:K835"/>
    <mergeCell ref="L835:P835"/>
    <mergeCell ref="Q835:S835"/>
    <mergeCell ref="T835:AA835"/>
    <mergeCell ref="I836:K836"/>
    <mergeCell ref="L836:AA836"/>
    <mergeCell ref="A833:H833"/>
    <mergeCell ref="O852:P852"/>
    <mergeCell ref="Q852:AA852"/>
    <mergeCell ref="A853:H855"/>
    <mergeCell ref="I853:K853"/>
    <mergeCell ref="L853:P853"/>
    <mergeCell ref="Q853:S853"/>
    <mergeCell ref="T853:AA853"/>
    <mergeCell ref="I854:K854"/>
    <mergeCell ref="L854:P854"/>
    <mergeCell ref="Q854:S854"/>
    <mergeCell ref="T854:AA854"/>
    <mergeCell ref="I855:K855"/>
    <mergeCell ref="L855:AA855"/>
    <mergeCell ref="A862:H863"/>
    <mergeCell ref="I862:J863"/>
    <mergeCell ref="K862:K863"/>
    <mergeCell ref="L862:L863"/>
    <mergeCell ref="M862:M863"/>
    <mergeCell ref="N862:N863"/>
    <mergeCell ref="O862:O863"/>
    <mergeCell ref="P862:P863"/>
    <mergeCell ref="A865:H865"/>
    <mergeCell ref="I865:AA865"/>
    <mergeCell ref="A866:H866"/>
    <mergeCell ref="I866:AA866"/>
    <mergeCell ref="I867:K867"/>
    <mergeCell ref="L867:M867"/>
    <mergeCell ref="O867:P867"/>
    <mergeCell ref="Q867:AA867"/>
    <mergeCell ref="A868:H870"/>
    <mergeCell ref="I868:K868"/>
    <mergeCell ref="L868:P868"/>
    <mergeCell ref="Q868:S868"/>
    <mergeCell ref="T868:AA868"/>
    <mergeCell ref="I869:K869"/>
    <mergeCell ref="L869:P869"/>
    <mergeCell ref="Q869:S869"/>
    <mergeCell ref="T869:AA869"/>
    <mergeCell ref="I870:K870"/>
    <mergeCell ref="L870:AA870"/>
    <mergeCell ref="A867:H867"/>
    <mergeCell ref="Q886:AA886"/>
    <mergeCell ref="A887:H889"/>
    <mergeCell ref="I887:K887"/>
    <mergeCell ref="L887:P887"/>
    <mergeCell ref="Q887:S887"/>
    <mergeCell ref="T887:AA887"/>
    <mergeCell ref="I888:K888"/>
    <mergeCell ref="L888:P888"/>
    <mergeCell ref="Q888:S888"/>
    <mergeCell ref="T888:AA888"/>
    <mergeCell ref="I889:K889"/>
    <mergeCell ref="L889:AA889"/>
    <mergeCell ref="A896:H897"/>
    <mergeCell ref="I896:J897"/>
    <mergeCell ref="K896:K897"/>
    <mergeCell ref="L896:L897"/>
    <mergeCell ref="M896:M897"/>
    <mergeCell ref="N896:N897"/>
    <mergeCell ref="O896:O897"/>
    <mergeCell ref="P896:P897"/>
    <mergeCell ref="A899:H899"/>
    <mergeCell ref="I899:AA899"/>
    <mergeCell ref="A900:H900"/>
    <mergeCell ref="I900:AA900"/>
    <mergeCell ref="I901:K901"/>
    <mergeCell ref="L901:M901"/>
    <mergeCell ref="O901:P901"/>
    <mergeCell ref="Q901:AA901"/>
    <mergeCell ref="A902:H904"/>
    <mergeCell ref="I902:K902"/>
    <mergeCell ref="L902:P902"/>
    <mergeCell ref="Q902:S902"/>
    <mergeCell ref="T902:AA902"/>
    <mergeCell ref="I903:K903"/>
    <mergeCell ref="L903:P903"/>
    <mergeCell ref="Q903:S903"/>
    <mergeCell ref="T903:AA903"/>
    <mergeCell ref="I904:K904"/>
    <mergeCell ref="L904:AA904"/>
    <mergeCell ref="A901:H901"/>
    <mergeCell ref="O920:P920"/>
    <mergeCell ref="Q920:AA920"/>
    <mergeCell ref="A921:H923"/>
    <mergeCell ref="I921:K921"/>
    <mergeCell ref="L921:P921"/>
    <mergeCell ref="Q921:S921"/>
    <mergeCell ref="T921:AA921"/>
    <mergeCell ref="I922:K922"/>
    <mergeCell ref="L922:P922"/>
    <mergeCell ref="Q922:S922"/>
    <mergeCell ref="T922:AA922"/>
    <mergeCell ref="I923:K923"/>
    <mergeCell ref="L923:AA923"/>
    <mergeCell ref="A930:H931"/>
    <mergeCell ref="I930:J931"/>
    <mergeCell ref="K930:K931"/>
    <mergeCell ref="L930:L931"/>
    <mergeCell ref="M930:M931"/>
    <mergeCell ref="N930:N931"/>
    <mergeCell ref="O930:O931"/>
    <mergeCell ref="P930:P931"/>
    <mergeCell ref="A933:H933"/>
    <mergeCell ref="I933:AA933"/>
    <mergeCell ref="A934:H934"/>
    <mergeCell ref="I934:AA934"/>
    <mergeCell ref="I935:K935"/>
    <mergeCell ref="L935:M935"/>
    <mergeCell ref="O935:P935"/>
    <mergeCell ref="Q935:AA935"/>
    <mergeCell ref="A936:H938"/>
    <mergeCell ref="I936:K936"/>
    <mergeCell ref="L936:P936"/>
    <mergeCell ref="Q936:S936"/>
    <mergeCell ref="T936:AA936"/>
    <mergeCell ref="I937:K937"/>
    <mergeCell ref="L937:P937"/>
    <mergeCell ref="Q937:S937"/>
    <mergeCell ref="T937:AA937"/>
    <mergeCell ref="I938:K938"/>
    <mergeCell ref="L938:AA938"/>
    <mergeCell ref="A935:H935"/>
    <mergeCell ref="O954:P954"/>
    <mergeCell ref="Q954:AA954"/>
    <mergeCell ref="A955:H957"/>
    <mergeCell ref="I955:K955"/>
    <mergeCell ref="L955:P955"/>
    <mergeCell ref="Q955:S955"/>
    <mergeCell ref="T955:AA955"/>
    <mergeCell ref="I956:K956"/>
    <mergeCell ref="L956:P956"/>
    <mergeCell ref="Q956:S956"/>
    <mergeCell ref="T956:AA956"/>
    <mergeCell ref="I957:K957"/>
    <mergeCell ref="L957:AA957"/>
    <mergeCell ref="A964:H965"/>
    <mergeCell ref="I964:J965"/>
    <mergeCell ref="K964:K965"/>
    <mergeCell ref="L964:L965"/>
    <mergeCell ref="M964:M965"/>
    <mergeCell ref="N964:N965"/>
    <mergeCell ref="O964:O965"/>
    <mergeCell ref="P964:P965"/>
    <mergeCell ref="A967:H967"/>
    <mergeCell ref="I967:AA967"/>
    <mergeCell ref="A968:H968"/>
    <mergeCell ref="I968:AA968"/>
    <mergeCell ref="I969:K969"/>
    <mergeCell ref="L969:M969"/>
    <mergeCell ref="O969:P969"/>
    <mergeCell ref="Q969:AA969"/>
    <mergeCell ref="A970:H972"/>
    <mergeCell ref="I970:K970"/>
    <mergeCell ref="L970:P970"/>
    <mergeCell ref="Q970:S970"/>
    <mergeCell ref="T970:AA970"/>
    <mergeCell ref="I971:K971"/>
    <mergeCell ref="L971:P971"/>
    <mergeCell ref="Q971:S971"/>
    <mergeCell ref="T971:AA971"/>
    <mergeCell ref="I972:K972"/>
    <mergeCell ref="L972:AA972"/>
    <mergeCell ref="A969:H969"/>
    <mergeCell ref="O988:P988"/>
    <mergeCell ref="Q988:AA988"/>
    <mergeCell ref="A989:H991"/>
    <mergeCell ref="I989:K989"/>
    <mergeCell ref="L989:P989"/>
    <mergeCell ref="Q989:S989"/>
    <mergeCell ref="T989:AA989"/>
    <mergeCell ref="I990:K990"/>
    <mergeCell ref="L990:P990"/>
    <mergeCell ref="Q990:S990"/>
    <mergeCell ref="T990:AA990"/>
    <mergeCell ref="I991:K991"/>
    <mergeCell ref="L991:AA991"/>
    <mergeCell ref="A998:H999"/>
    <mergeCell ref="I998:J999"/>
    <mergeCell ref="K998:K999"/>
    <mergeCell ref="L998:L999"/>
    <mergeCell ref="M998:M999"/>
    <mergeCell ref="N998:N999"/>
    <mergeCell ref="O998:O999"/>
    <mergeCell ref="P998:P999"/>
    <mergeCell ref="A1001:H1001"/>
    <mergeCell ref="I1001:AA1001"/>
    <mergeCell ref="A1002:H1002"/>
    <mergeCell ref="I1002:AA1002"/>
    <mergeCell ref="I1003:K1003"/>
    <mergeCell ref="L1003:M1003"/>
    <mergeCell ref="O1003:P1003"/>
    <mergeCell ref="Q1003:AA1003"/>
    <mergeCell ref="A1004:H1006"/>
    <mergeCell ref="I1004:K1004"/>
    <mergeCell ref="L1004:P1004"/>
    <mergeCell ref="Q1004:S1004"/>
    <mergeCell ref="T1004:AA1004"/>
    <mergeCell ref="I1005:K1005"/>
    <mergeCell ref="L1005:P1005"/>
    <mergeCell ref="Q1005:S1005"/>
    <mergeCell ref="T1005:AA1005"/>
    <mergeCell ref="I1006:K1006"/>
    <mergeCell ref="L1006:AA1006"/>
    <mergeCell ref="A1003:H1003"/>
    <mergeCell ref="O1022:P1022"/>
    <mergeCell ref="Q1022:AA1022"/>
    <mergeCell ref="A1023:H1025"/>
    <mergeCell ref="I1023:K1023"/>
    <mergeCell ref="L1023:P1023"/>
    <mergeCell ref="Q1023:S1023"/>
    <mergeCell ref="T1023:AA1023"/>
    <mergeCell ref="I1024:K1024"/>
    <mergeCell ref="L1024:P1024"/>
    <mergeCell ref="Q1024:S1024"/>
    <mergeCell ref="T1024:AA1024"/>
    <mergeCell ref="I1025:K1025"/>
    <mergeCell ref="L1025:AA1025"/>
    <mergeCell ref="A1032:H1033"/>
    <mergeCell ref="I1032:J1033"/>
    <mergeCell ref="K1032:K1033"/>
    <mergeCell ref="L1032:L1033"/>
    <mergeCell ref="M1032:M1033"/>
    <mergeCell ref="N1032:N1033"/>
    <mergeCell ref="O1032:O1033"/>
    <mergeCell ref="P1032:P1033"/>
    <mergeCell ref="A1035:H1035"/>
    <mergeCell ref="I1035:AA1035"/>
    <mergeCell ref="A1036:H1036"/>
    <mergeCell ref="I1036:AA1036"/>
    <mergeCell ref="I1037:K1037"/>
    <mergeCell ref="L1037:M1037"/>
    <mergeCell ref="O1037:P1037"/>
    <mergeCell ref="Q1037:AA1037"/>
    <mergeCell ref="A1038:H1040"/>
    <mergeCell ref="I1038:K1038"/>
    <mergeCell ref="L1038:P1038"/>
    <mergeCell ref="Q1038:S1038"/>
    <mergeCell ref="T1038:AA1038"/>
    <mergeCell ref="I1039:K1039"/>
    <mergeCell ref="L1039:P1039"/>
    <mergeCell ref="Q1039:S1039"/>
    <mergeCell ref="T1039:AA1039"/>
    <mergeCell ref="I1040:K1040"/>
    <mergeCell ref="L1040:AA1040"/>
    <mergeCell ref="A1037:H1037"/>
    <mergeCell ref="O1056:P1056"/>
    <mergeCell ref="Q1056:AA1056"/>
    <mergeCell ref="A1057:H1059"/>
    <mergeCell ref="I1057:K1057"/>
    <mergeCell ref="L1057:P1057"/>
    <mergeCell ref="Q1057:S1057"/>
    <mergeCell ref="T1057:AA1057"/>
    <mergeCell ref="I1058:K1058"/>
    <mergeCell ref="L1058:P1058"/>
    <mergeCell ref="Q1058:S1058"/>
    <mergeCell ref="T1058:AA1058"/>
    <mergeCell ref="I1059:K1059"/>
    <mergeCell ref="L1059:AA1059"/>
    <mergeCell ref="A1066:H1067"/>
    <mergeCell ref="I1066:J1067"/>
    <mergeCell ref="K1066:K1067"/>
    <mergeCell ref="L1066:L1067"/>
    <mergeCell ref="M1066:M1067"/>
    <mergeCell ref="N1066:N1067"/>
    <mergeCell ref="O1066:O1067"/>
    <mergeCell ref="P1066:P1067"/>
    <mergeCell ref="A1069:H1069"/>
    <mergeCell ref="I1069:AA1069"/>
    <mergeCell ref="A1070:H1070"/>
    <mergeCell ref="I1070:AA1070"/>
    <mergeCell ref="I1071:K1071"/>
    <mergeCell ref="L1071:M1071"/>
    <mergeCell ref="O1071:P1071"/>
    <mergeCell ref="Q1071:AA1071"/>
    <mergeCell ref="A1072:H1074"/>
    <mergeCell ref="I1072:K1072"/>
    <mergeCell ref="L1072:P1072"/>
    <mergeCell ref="Q1072:S1072"/>
    <mergeCell ref="T1072:AA1072"/>
    <mergeCell ref="I1073:K1073"/>
    <mergeCell ref="L1073:P1073"/>
    <mergeCell ref="Q1073:S1073"/>
    <mergeCell ref="T1073:AA1073"/>
    <mergeCell ref="I1074:K1074"/>
    <mergeCell ref="L1074:AA1074"/>
    <mergeCell ref="A1071:H1071"/>
    <mergeCell ref="I1091:K1091"/>
    <mergeCell ref="L1091:P1091"/>
    <mergeCell ref="Q1091:S1091"/>
    <mergeCell ref="T1091:AA1091"/>
    <mergeCell ref="I1092:K1092"/>
    <mergeCell ref="L1092:P1092"/>
    <mergeCell ref="Q1092:S1092"/>
    <mergeCell ref="T1092:AA1092"/>
    <mergeCell ref="I1093:K1093"/>
    <mergeCell ref="L1093:AA1093"/>
    <mergeCell ref="O1098:P1099"/>
    <mergeCell ref="Q1098:T1099"/>
    <mergeCell ref="U1098:AA1099"/>
    <mergeCell ref="A1100:H1101"/>
    <mergeCell ref="I1100:J1101"/>
    <mergeCell ref="K1100:K1101"/>
    <mergeCell ref="L1100:L1101"/>
    <mergeCell ref="M1100:M1101"/>
    <mergeCell ref="N1100:N1101"/>
    <mergeCell ref="O1100:O1101"/>
    <mergeCell ref="P1100:P1101"/>
    <mergeCell ref="A1094:H1096"/>
    <mergeCell ref="A1097:H1097"/>
    <mergeCell ref="A1098:H1099"/>
    <mergeCell ref="I1098:J1099"/>
    <mergeCell ref="K1098:N1099"/>
    <mergeCell ref="A1103:H1103"/>
    <mergeCell ref="I1103:AA1103"/>
    <mergeCell ref="A1104:H1104"/>
    <mergeCell ref="I1104:AA1104"/>
    <mergeCell ref="A1105:H1105"/>
    <mergeCell ref="L1105:M1105"/>
    <mergeCell ref="O1105:P1105"/>
    <mergeCell ref="Q1105:AA1105"/>
    <mergeCell ref="I1105:K1105"/>
    <mergeCell ref="L1107:P1107"/>
    <mergeCell ref="Q1107:S1107"/>
    <mergeCell ref="T1107:AA1107"/>
    <mergeCell ref="I1108:K1108"/>
    <mergeCell ref="L1108:AA1108"/>
    <mergeCell ref="A1109:H1111"/>
    <mergeCell ref="A1112:H1112"/>
    <mergeCell ref="A1113:H1114"/>
    <mergeCell ref="I1113:J1114"/>
    <mergeCell ref="K1113:N1114"/>
    <mergeCell ref="O1113:P1114"/>
    <mergeCell ref="Q1113:T1114"/>
    <mergeCell ref="U1113:AA1114"/>
    <mergeCell ref="A1131:H1131"/>
    <mergeCell ref="A1132:H1133"/>
    <mergeCell ref="I1132:J1133"/>
    <mergeCell ref="K1132:N1133"/>
    <mergeCell ref="O1132:P1133"/>
    <mergeCell ref="Q1132:T1133"/>
    <mergeCell ref="U1132:AA1133"/>
    <mergeCell ref="A1134:H1135"/>
    <mergeCell ref="K1134:K1135"/>
    <mergeCell ref="L1134:L1135"/>
    <mergeCell ref="M1134:M1135"/>
    <mergeCell ref="N1134:N1135"/>
    <mergeCell ref="O1134:O1135"/>
    <mergeCell ref="P1134:P1135"/>
    <mergeCell ref="A1137:H1137"/>
    <mergeCell ref="I1137:AA1137"/>
    <mergeCell ref="A1138:H1138"/>
    <mergeCell ref="I1138:AA1138"/>
    <mergeCell ref="A1139:H1139"/>
    <mergeCell ref="L1139:M1139"/>
    <mergeCell ref="O1139:P1139"/>
    <mergeCell ref="Q1139:AA1139"/>
    <mergeCell ref="I1140:K1140"/>
    <mergeCell ref="L1140:P1140"/>
    <mergeCell ref="Q1140:S1140"/>
    <mergeCell ref="T1140:AA1140"/>
    <mergeCell ref="L1142:AA1142"/>
    <mergeCell ref="A1143:H1145"/>
    <mergeCell ref="A1146:H1146"/>
    <mergeCell ref="A1147:H1148"/>
    <mergeCell ref="I1147:J1148"/>
    <mergeCell ref="K1147:N1148"/>
    <mergeCell ref="O1147:P1148"/>
    <mergeCell ref="Q1147:T1148"/>
    <mergeCell ref="U1147:AA1148"/>
    <mergeCell ref="A1149:H1150"/>
    <mergeCell ref="I1149:J1150"/>
    <mergeCell ref="K1149:K1150"/>
    <mergeCell ref="L1149:L1150"/>
    <mergeCell ref="M1149:M1150"/>
    <mergeCell ref="N1149:N1150"/>
    <mergeCell ref="O1149:O1150"/>
    <mergeCell ref="P1149:P1150"/>
    <mergeCell ref="I1161:K1161"/>
    <mergeCell ref="L1161:AA1161"/>
    <mergeCell ref="A1162:H1164"/>
    <mergeCell ref="A1165:H1165"/>
    <mergeCell ref="A1166:H1167"/>
    <mergeCell ref="I1166:J1167"/>
    <mergeCell ref="K1166:N1167"/>
    <mergeCell ref="O1166:P1167"/>
    <mergeCell ref="Q1166:T1167"/>
    <mergeCell ref="U1166:AA1167"/>
    <mergeCell ref="A1168:H1169"/>
    <mergeCell ref="I1168:J1169"/>
    <mergeCell ref="K1168:K1169"/>
    <mergeCell ref="L1168:L1169"/>
    <mergeCell ref="M1168:M1169"/>
    <mergeCell ref="N1168:N1169"/>
    <mergeCell ref="O1168:O1169"/>
    <mergeCell ref="P1168:P1169"/>
    <mergeCell ref="A1171:H1171"/>
    <mergeCell ref="I1171:AA1171"/>
    <mergeCell ref="A1172:H1172"/>
    <mergeCell ref="I1172:AA1172"/>
    <mergeCell ref="A1173:H1173"/>
    <mergeCell ref="L1173:M1173"/>
    <mergeCell ref="O1173:P1173"/>
    <mergeCell ref="Q1173:AA1173"/>
    <mergeCell ref="I1174:K1174"/>
    <mergeCell ref="L1174:P1174"/>
    <mergeCell ref="Q1174:S1174"/>
    <mergeCell ref="T1174:AA1174"/>
    <mergeCell ref="I1190:AA1190"/>
    <mergeCell ref="A1191:H1191"/>
    <mergeCell ref="I1191:AA1191"/>
    <mergeCell ref="I1192:K1192"/>
    <mergeCell ref="L1192:M1192"/>
    <mergeCell ref="L1176:AA1176"/>
    <mergeCell ref="A1177:H1179"/>
    <mergeCell ref="A1180:H1180"/>
    <mergeCell ref="A1181:H1182"/>
    <mergeCell ref="I1181:J1182"/>
    <mergeCell ref="K1181:N1182"/>
    <mergeCell ref="O1181:P1182"/>
    <mergeCell ref="Q1181:T1182"/>
    <mergeCell ref="U1181:AA1182"/>
    <mergeCell ref="A1174:H1176"/>
    <mergeCell ref="I1173:K1173"/>
    <mergeCell ref="I1175:K1175"/>
    <mergeCell ref="L1175:P1175"/>
    <mergeCell ref="Q1175:S1175"/>
    <mergeCell ref="T1175:AA1175"/>
    <mergeCell ref="I1176:K1176"/>
    <mergeCell ref="A1183:H1184"/>
    <mergeCell ref="I1183:J1184"/>
    <mergeCell ref="K1183:K1184"/>
    <mergeCell ref="L1183:L1184"/>
    <mergeCell ref="M1183:M1184"/>
    <mergeCell ref="N1183:N1184"/>
    <mergeCell ref="O1183:O1184"/>
    <mergeCell ref="P1183:P1184"/>
    <mergeCell ref="C1187:AA1187"/>
    <mergeCell ref="A1190:H1190"/>
    <mergeCell ref="A1196:H1198"/>
    <mergeCell ref="A1199:H1199"/>
    <mergeCell ref="A1200:H1201"/>
    <mergeCell ref="I1200:J1201"/>
    <mergeCell ref="K1200:N1201"/>
    <mergeCell ref="O1200:P1201"/>
    <mergeCell ref="Q1200:T1201"/>
    <mergeCell ref="U1200:AA1201"/>
    <mergeCell ref="A1192:H1192"/>
    <mergeCell ref="A1202:H1203"/>
    <mergeCell ref="I1202:J1203"/>
    <mergeCell ref="K1202:K1203"/>
    <mergeCell ref="L1202:L1203"/>
    <mergeCell ref="M1202:M1203"/>
    <mergeCell ref="N1202:N1203"/>
    <mergeCell ref="O1202:O1203"/>
    <mergeCell ref="P1202:P1203"/>
    <mergeCell ref="O1192:P1192"/>
    <mergeCell ref="Q1192:AA1192"/>
    <mergeCell ref="A1193:H1195"/>
    <mergeCell ref="I1193:K1193"/>
    <mergeCell ref="L1193:P1193"/>
    <mergeCell ref="Q1193:S1193"/>
    <mergeCell ref="T1193:AA1193"/>
    <mergeCell ref="I1194:K1194"/>
    <mergeCell ref="L1194:P1194"/>
    <mergeCell ref="Q1194:S1194"/>
    <mergeCell ref="T1194:AA1194"/>
    <mergeCell ref="I1195:K1195"/>
    <mergeCell ref="L1195:AA1195"/>
    <mergeCell ref="A1205:H1205"/>
    <mergeCell ref="I1205:AA1205"/>
    <mergeCell ref="A1206:H1206"/>
    <mergeCell ref="I1206:AA1206"/>
    <mergeCell ref="A1207:H1207"/>
    <mergeCell ref="L1207:M1207"/>
    <mergeCell ref="O1207:P1207"/>
    <mergeCell ref="Q1207:AA1207"/>
    <mergeCell ref="I1208:K1208"/>
    <mergeCell ref="L1208:P1208"/>
    <mergeCell ref="Q1208:S1208"/>
    <mergeCell ref="T1208:AA1208"/>
    <mergeCell ref="I1207:K1207"/>
    <mergeCell ref="L1210:AA1210"/>
    <mergeCell ref="A1211:H1213"/>
    <mergeCell ref="A1214:H1214"/>
    <mergeCell ref="A1215:H1216"/>
    <mergeCell ref="I1215:J1216"/>
    <mergeCell ref="K1215:N1216"/>
    <mergeCell ref="O1215:P1216"/>
    <mergeCell ref="Q1215:T1216"/>
    <mergeCell ref="U1215:AA1216"/>
    <mergeCell ref="A1227:H1229"/>
    <mergeCell ref="I1227:K1227"/>
    <mergeCell ref="L1227:P1227"/>
    <mergeCell ref="Q1227:S1227"/>
    <mergeCell ref="T1227:AA1227"/>
    <mergeCell ref="I1228:K1228"/>
    <mergeCell ref="L1228:P1228"/>
    <mergeCell ref="Q1228:S1228"/>
    <mergeCell ref="T1228:AA1228"/>
    <mergeCell ref="I1229:K1229"/>
    <mergeCell ref="L1229:AA1229"/>
    <mergeCell ref="A1230:H1232"/>
    <mergeCell ref="A1233:H1233"/>
    <mergeCell ref="A1234:H1235"/>
    <mergeCell ref="I1234:J1235"/>
    <mergeCell ref="K1234:N1235"/>
    <mergeCell ref="O1234:P1235"/>
    <mergeCell ref="Q1234:T1235"/>
    <mergeCell ref="U1234:AA1235"/>
    <mergeCell ref="A1236:H1237"/>
    <mergeCell ref="I1236:J1237"/>
    <mergeCell ref="K1236:K1237"/>
    <mergeCell ref="L1236:L1237"/>
    <mergeCell ref="M1236:M1237"/>
    <mergeCell ref="N1236:N1237"/>
    <mergeCell ref="O1236:O1237"/>
    <mergeCell ref="P1236:P1237"/>
    <mergeCell ref="A1239:H1239"/>
    <mergeCell ref="I1239:AA1239"/>
    <mergeCell ref="A1240:H1240"/>
    <mergeCell ref="I1240:AA1240"/>
    <mergeCell ref="A1241:H1241"/>
    <mergeCell ref="L1241:M1241"/>
    <mergeCell ref="O1241:P1241"/>
    <mergeCell ref="Q1241:AA1241"/>
    <mergeCell ref="I1242:K1242"/>
    <mergeCell ref="L1242:P1242"/>
    <mergeCell ref="Q1242:S1242"/>
    <mergeCell ref="T1242:AA1242"/>
    <mergeCell ref="L1244:AA1244"/>
    <mergeCell ref="A1245:H1247"/>
    <mergeCell ref="A1248:H1248"/>
    <mergeCell ref="A1249:H1250"/>
    <mergeCell ref="I1249:J1250"/>
    <mergeCell ref="K1249:N1250"/>
    <mergeCell ref="O1249:P1250"/>
    <mergeCell ref="Q1249:T1250"/>
    <mergeCell ref="U1249:AA1250"/>
    <mergeCell ref="A1251:H1252"/>
    <mergeCell ref="I1251:J1252"/>
    <mergeCell ref="K1251:K1252"/>
    <mergeCell ref="L1251:L1252"/>
    <mergeCell ref="M1251:M1252"/>
    <mergeCell ref="N1251:N1252"/>
    <mergeCell ref="O1251:O1252"/>
    <mergeCell ref="P1251:P1252"/>
    <mergeCell ref="A1264:H1266"/>
    <mergeCell ref="A1267:H1267"/>
    <mergeCell ref="A1268:H1269"/>
    <mergeCell ref="I1268:J1269"/>
    <mergeCell ref="K1268:N1269"/>
    <mergeCell ref="O1268:P1269"/>
    <mergeCell ref="Q1268:T1269"/>
    <mergeCell ref="U1268:AA1269"/>
    <mergeCell ref="A1270:H1271"/>
    <mergeCell ref="I1270:J1271"/>
    <mergeCell ref="K1270:K1271"/>
    <mergeCell ref="L1270:L1271"/>
    <mergeCell ref="M1270:M1271"/>
    <mergeCell ref="N1270:N1271"/>
    <mergeCell ref="O1270:O1271"/>
    <mergeCell ref="P1270:P1271"/>
    <mergeCell ref="A1273:H1273"/>
    <mergeCell ref="I1273:AA1273"/>
    <mergeCell ref="A1274:H1274"/>
    <mergeCell ref="I1274:AA1274"/>
    <mergeCell ref="A1275:H1275"/>
    <mergeCell ref="L1275:M1275"/>
    <mergeCell ref="O1275:P1275"/>
    <mergeCell ref="Q1275:AA1275"/>
    <mergeCell ref="I1276:K1276"/>
    <mergeCell ref="L1276:P1276"/>
    <mergeCell ref="Q1276:S1276"/>
    <mergeCell ref="T1276:AA1276"/>
    <mergeCell ref="L1278:AA1278"/>
    <mergeCell ref="A1279:H1281"/>
    <mergeCell ref="A1282:H1282"/>
    <mergeCell ref="A1283:H1284"/>
    <mergeCell ref="I1283:J1284"/>
    <mergeCell ref="K1283:N1284"/>
    <mergeCell ref="O1283:P1284"/>
    <mergeCell ref="Q1283:T1284"/>
    <mergeCell ref="U1283:AA1284"/>
    <mergeCell ref="A1276:H1278"/>
    <mergeCell ref="I1275:K1275"/>
    <mergeCell ref="I1277:K1277"/>
    <mergeCell ref="L1277:P1277"/>
    <mergeCell ref="Q1277:S1277"/>
    <mergeCell ref="T1277:AA1277"/>
    <mergeCell ref="I1278:K1278"/>
    <mergeCell ref="A1285:H1286"/>
    <mergeCell ref="I1285:J1286"/>
    <mergeCell ref="K1285:K1286"/>
    <mergeCell ref="L1285:L1286"/>
    <mergeCell ref="M1285:M1286"/>
    <mergeCell ref="N1285:N1286"/>
    <mergeCell ref="O1285:O1286"/>
    <mergeCell ref="P1285:P1286"/>
    <mergeCell ref="O1294:P1294"/>
    <mergeCell ref="Q1294:AA1294"/>
    <mergeCell ref="A1295:H1297"/>
    <mergeCell ref="I1295:K1295"/>
    <mergeCell ref="L1295:P1295"/>
    <mergeCell ref="Q1295:S1295"/>
    <mergeCell ref="T1295:AA1295"/>
    <mergeCell ref="I1296:K1296"/>
    <mergeCell ref="L1296:P1296"/>
    <mergeCell ref="Q1296:S1296"/>
    <mergeCell ref="T1296:AA1296"/>
    <mergeCell ref="I1297:K1297"/>
    <mergeCell ref="L1297:AA1297"/>
    <mergeCell ref="A1292:H1292"/>
    <mergeCell ref="I1292:AA1292"/>
    <mergeCell ref="A1293:H1293"/>
    <mergeCell ref="I1293:AA1293"/>
    <mergeCell ref="I1294:K1294"/>
    <mergeCell ref="L1294:M1294"/>
    <mergeCell ref="C1289:AA1289"/>
    <mergeCell ref="A1298:H1300"/>
    <mergeCell ref="A1301:H1301"/>
    <mergeCell ref="A1302:H1303"/>
    <mergeCell ref="I1302:J1303"/>
    <mergeCell ref="K1302:N1303"/>
    <mergeCell ref="O1302:P1303"/>
    <mergeCell ref="Q1302:T1303"/>
    <mergeCell ref="U1302:AA1303"/>
    <mergeCell ref="A1294:H1294"/>
    <mergeCell ref="A1304:H1305"/>
    <mergeCell ref="I1304:J1305"/>
    <mergeCell ref="K1304:K1305"/>
    <mergeCell ref="L1304:L1305"/>
    <mergeCell ref="M1304:M1305"/>
    <mergeCell ref="N1304:N1305"/>
    <mergeCell ref="O1304:O1305"/>
    <mergeCell ref="P1304:P1305"/>
    <mergeCell ref="A1307:H1307"/>
    <mergeCell ref="I1307:AA1307"/>
    <mergeCell ref="A1308:H1308"/>
    <mergeCell ref="I1308:AA1308"/>
    <mergeCell ref="A1309:H1309"/>
    <mergeCell ref="L1309:M1309"/>
    <mergeCell ref="O1309:P1309"/>
    <mergeCell ref="Q1309:AA1309"/>
    <mergeCell ref="I1310:K1310"/>
    <mergeCell ref="L1310:P1310"/>
    <mergeCell ref="Q1310:S1310"/>
    <mergeCell ref="T1310:AA1310"/>
    <mergeCell ref="I1309:K1309"/>
    <mergeCell ref="L1312:AA1312"/>
    <mergeCell ref="A1313:H1315"/>
    <mergeCell ref="A1316:H1316"/>
    <mergeCell ref="A1317:H1318"/>
    <mergeCell ref="I1317:J1318"/>
    <mergeCell ref="K1317:N1318"/>
    <mergeCell ref="O1317:P1318"/>
    <mergeCell ref="Q1317:T1318"/>
    <mergeCell ref="U1317:AA1318"/>
    <mergeCell ref="A1329:H1331"/>
    <mergeCell ref="I1329:K1329"/>
    <mergeCell ref="L1329:P1329"/>
    <mergeCell ref="Q1329:S1329"/>
    <mergeCell ref="T1329:AA1329"/>
    <mergeCell ref="I1330:K1330"/>
    <mergeCell ref="L1330:P1330"/>
    <mergeCell ref="Q1330:S1330"/>
    <mergeCell ref="T1330:AA1330"/>
    <mergeCell ref="I1331:K1331"/>
    <mergeCell ref="L1331:AA1331"/>
    <mergeCell ref="A1332:H1334"/>
    <mergeCell ref="A1335:H1335"/>
    <mergeCell ref="A1336:H1337"/>
    <mergeCell ref="I1336:J1337"/>
    <mergeCell ref="K1336:N1337"/>
    <mergeCell ref="O1336:P1337"/>
    <mergeCell ref="Q1336:T1337"/>
    <mergeCell ref="U1336:AA1337"/>
    <mergeCell ref="A1338:H1339"/>
    <mergeCell ref="I1338:J1339"/>
    <mergeCell ref="K1338:K1339"/>
    <mergeCell ref="L1338:L1339"/>
    <mergeCell ref="M1338:M1339"/>
    <mergeCell ref="N1338:N1339"/>
    <mergeCell ref="O1338:O1339"/>
    <mergeCell ref="P1338:P1339"/>
    <mergeCell ref="A1341:H1341"/>
    <mergeCell ref="I1341:AA1341"/>
    <mergeCell ref="A1342:H1342"/>
    <mergeCell ref="I1342:AA1342"/>
    <mergeCell ref="A1343:H1343"/>
    <mergeCell ref="L1343:M1343"/>
    <mergeCell ref="O1343:P1343"/>
    <mergeCell ref="Q1343:AA1343"/>
    <mergeCell ref="I1344:K1344"/>
    <mergeCell ref="L1344:P1344"/>
    <mergeCell ref="Q1344:S1344"/>
    <mergeCell ref="T1344:AA1344"/>
    <mergeCell ref="L1346:AA1346"/>
    <mergeCell ref="A1347:H1349"/>
    <mergeCell ref="A1350:H1350"/>
    <mergeCell ref="A1351:H1352"/>
    <mergeCell ref="I1351:J1352"/>
    <mergeCell ref="K1351:N1352"/>
    <mergeCell ref="O1351:P1352"/>
    <mergeCell ref="Q1351:T1352"/>
    <mergeCell ref="U1351:AA1352"/>
    <mergeCell ref="A1353:H1354"/>
    <mergeCell ref="I1353:J1354"/>
    <mergeCell ref="K1353:K1354"/>
    <mergeCell ref="L1353:L1354"/>
    <mergeCell ref="M1353:M1354"/>
    <mergeCell ref="N1353:N1354"/>
    <mergeCell ref="O1353:O1354"/>
    <mergeCell ref="P1353:P1354"/>
    <mergeCell ref="A1366:H1368"/>
    <mergeCell ref="A1369:H1369"/>
    <mergeCell ref="A1370:H1371"/>
    <mergeCell ref="I1370:J1371"/>
    <mergeCell ref="K1370:N1371"/>
    <mergeCell ref="O1370:P1371"/>
    <mergeCell ref="Q1370:T1371"/>
    <mergeCell ref="U1370:AA1371"/>
    <mergeCell ref="A1372:H1373"/>
    <mergeCell ref="I1372:J1373"/>
    <mergeCell ref="K1372:K1373"/>
    <mergeCell ref="L1372:L1373"/>
    <mergeCell ref="M1372:M1373"/>
    <mergeCell ref="N1372:N1373"/>
    <mergeCell ref="O1372:O1373"/>
    <mergeCell ref="P1372:P1373"/>
    <mergeCell ref="A1375:H1375"/>
    <mergeCell ref="I1375:AA1375"/>
    <mergeCell ref="A1376:H1376"/>
    <mergeCell ref="I1376:AA1376"/>
    <mergeCell ref="A1377:H1377"/>
    <mergeCell ref="L1377:M1377"/>
    <mergeCell ref="O1377:P1377"/>
    <mergeCell ref="Q1377:AA1377"/>
    <mergeCell ref="I1378:K1378"/>
    <mergeCell ref="L1378:P1378"/>
    <mergeCell ref="Q1378:S1378"/>
    <mergeCell ref="T1378:AA1378"/>
    <mergeCell ref="L1380:AA1380"/>
    <mergeCell ref="A1381:H1383"/>
    <mergeCell ref="A1384:H1384"/>
    <mergeCell ref="A1385:H1386"/>
    <mergeCell ref="I1385:J1386"/>
    <mergeCell ref="K1385:N1386"/>
    <mergeCell ref="O1385:P1386"/>
    <mergeCell ref="Q1385:T1386"/>
    <mergeCell ref="U1385:AA1386"/>
    <mergeCell ref="A1378:H1380"/>
    <mergeCell ref="I1377:K1377"/>
    <mergeCell ref="I1379:K1379"/>
    <mergeCell ref="L1379:P1379"/>
    <mergeCell ref="Q1379:S1379"/>
    <mergeCell ref="T1379:AA1379"/>
    <mergeCell ref="I1380:K1380"/>
    <mergeCell ref="A1387:H1388"/>
    <mergeCell ref="I1387:J1388"/>
    <mergeCell ref="K1387:K1388"/>
    <mergeCell ref="L1387:L1388"/>
    <mergeCell ref="M1387:M1388"/>
    <mergeCell ref="N1387:N1388"/>
    <mergeCell ref="O1387:O1388"/>
    <mergeCell ref="P1387:P1388"/>
    <mergeCell ref="O1396:P1396"/>
    <mergeCell ref="Q1396:AA1396"/>
    <mergeCell ref="A1397:H1399"/>
    <mergeCell ref="I1397:K1397"/>
    <mergeCell ref="L1397:P1397"/>
    <mergeCell ref="Q1397:S1397"/>
    <mergeCell ref="T1397:AA1397"/>
    <mergeCell ref="I1398:K1398"/>
    <mergeCell ref="L1398:P1398"/>
    <mergeCell ref="Q1398:S1398"/>
    <mergeCell ref="T1398:AA1398"/>
    <mergeCell ref="I1399:K1399"/>
    <mergeCell ref="L1399:AA1399"/>
    <mergeCell ref="A1394:H1394"/>
    <mergeCell ref="I1394:AA1394"/>
    <mergeCell ref="A1395:H1395"/>
    <mergeCell ref="I1395:AA1395"/>
    <mergeCell ref="I1396:K1396"/>
    <mergeCell ref="L1396:M1396"/>
    <mergeCell ref="C1391:AA1391"/>
    <mergeCell ref="A1400:H1402"/>
    <mergeCell ref="A1403:H1403"/>
    <mergeCell ref="A1404:H1405"/>
    <mergeCell ref="I1404:J1405"/>
    <mergeCell ref="K1404:N1405"/>
    <mergeCell ref="O1404:P1405"/>
    <mergeCell ref="Q1404:T1405"/>
    <mergeCell ref="U1404:AA1405"/>
    <mergeCell ref="A1396:H1396"/>
    <mergeCell ref="A1406:H1407"/>
    <mergeCell ref="I1406:J1407"/>
    <mergeCell ref="K1406:K1407"/>
    <mergeCell ref="L1406:L1407"/>
    <mergeCell ref="M1406:M1407"/>
    <mergeCell ref="N1406:N1407"/>
    <mergeCell ref="O1406:O1407"/>
    <mergeCell ref="P1406:P1407"/>
    <mergeCell ref="A1409:H1409"/>
    <mergeCell ref="I1409:AA1409"/>
    <mergeCell ref="A1410:H1410"/>
    <mergeCell ref="I1410:AA1410"/>
    <mergeCell ref="A1411:H1411"/>
    <mergeCell ref="L1411:M1411"/>
    <mergeCell ref="O1411:P1411"/>
    <mergeCell ref="Q1411:AA1411"/>
    <mergeCell ref="I1412:K1412"/>
    <mergeCell ref="L1412:P1412"/>
    <mergeCell ref="Q1412:S1412"/>
    <mergeCell ref="T1412:AA1412"/>
    <mergeCell ref="I1411:K1411"/>
    <mergeCell ref="L1414:AA1414"/>
    <mergeCell ref="A1415:H1417"/>
    <mergeCell ref="A1418:H1418"/>
    <mergeCell ref="A1419:H1420"/>
    <mergeCell ref="I1419:J1420"/>
    <mergeCell ref="K1419:N1420"/>
    <mergeCell ref="O1419:P1420"/>
    <mergeCell ref="Q1419:T1420"/>
    <mergeCell ref="U1419:AA1420"/>
    <mergeCell ref="A1431:H1433"/>
    <mergeCell ref="I1431:K1431"/>
    <mergeCell ref="L1431:P1431"/>
    <mergeCell ref="Q1431:S1431"/>
    <mergeCell ref="T1431:AA1431"/>
    <mergeCell ref="I1432:K1432"/>
    <mergeCell ref="L1432:P1432"/>
    <mergeCell ref="Q1432:S1432"/>
    <mergeCell ref="T1432:AA1432"/>
    <mergeCell ref="I1433:K1433"/>
    <mergeCell ref="L1433:AA1433"/>
    <mergeCell ref="A1434:H1436"/>
    <mergeCell ref="A1437:H1437"/>
    <mergeCell ref="A1438:H1439"/>
    <mergeCell ref="I1438:J1439"/>
    <mergeCell ref="K1438:N1439"/>
    <mergeCell ref="O1438:P1439"/>
    <mergeCell ref="Q1438:T1439"/>
    <mergeCell ref="U1438:AA1439"/>
    <mergeCell ref="A1440:H1441"/>
    <mergeCell ref="I1440:J1441"/>
    <mergeCell ref="K1440:K1441"/>
    <mergeCell ref="L1440:L1441"/>
    <mergeCell ref="M1440:M1441"/>
    <mergeCell ref="N1440:N1441"/>
    <mergeCell ref="O1440:O1441"/>
    <mergeCell ref="P1440:P1441"/>
    <mergeCell ref="A1443:H1443"/>
    <mergeCell ref="I1443:AA1443"/>
    <mergeCell ref="I1445:K1445"/>
    <mergeCell ref="L1445:M1445"/>
    <mergeCell ref="O1445:P1445"/>
    <mergeCell ref="Q1445:AA1445"/>
    <mergeCell ref="A1446:H1448"/>
    <mergeCell ref="L1446:P1446"/>
    <mergeCell ref="Q1446:S1446"/>
    <mergeCell ref="T1446:AA1446"/>
    <mergeCell ref="L1448:AA1448"/>
    <mergeCell ref="I1447:K1447"/>
    <mergeCell ref="L1447:P1447"/>
    <mergeCell ref="Q1447:S1447"/>
    <mergeCell ref="T1447:AA1447"/>
    <mergeCell ref="I1448:K1448"/>
    <mergeCell ref="O1453:P1454"/>
    <mergeCell ref="Q1453:T1454"/>
    <mergeCell ref="U1453:AA1454"/>
    <mergeCell ref="A1455:H1456"/>
    <mergeCell ref="I1455:J1456"/>
    <mergeCell ref="K1455:K1456"/>
    <mergeCell ref="L1455:L1456"/>
    <mergeCell ref="M1455:M1456"/>
    <mergeCell ref="N1455:N1456"/>
    <mergeCell ref="O1455:O1456"/>
    <mergeCell ref="P1455:P1456"/>
    <mergeCell ref="C1459:AA1459"/>
    <mergeCell ref="A1462:H1462"/>
    <mergeCell ref="I1462:AA1462"/>
    <mergeCell ref="A1463:H1463"/>
    <mergeCell ref="I1463:AA1463"/>
    <mergeCell ref="A1464:H1464"/>
    <mergeCell ref="L1464:M1464"/>
    <mergeCell ref="O1464:P1464"/>
    <mergeCell ref="Q1464:AA1464"/>
    <mergeCell ref="I1464:K1464"/>
    <mergeCell ref="Q1466:S1466"/>
    <mergeCell ref="T1466:AA1466"/>
    <mergeCell ref="I1467:K1467"/>
    <mergeCell ref="L1467:AA1467"/>
    <mergeCell ref="A1468:H1470"/>
    <mergeCell ref="A1471:H1471"/>
    <mergeCell ref="A1472:H1473"/>
    <mergeCell ref="I1472:J1473"/>
    <mergeCell ref="K1472:N1473"/>
    <mergeCell ref="O1472:P1473"/>
    <mergeCell ref="Q1472:T1473"/>
    <mergeCell ref="U1472:AA1473"/>
    <mergeCell ref="A1474:H1475"/>
    <mergeCell ref="I1474:J1475"/>
    <mergeCell ref="K1474:K1475"/>
    <mergeCell ref="L1474:L1475"/>
    <mergeCell ref="M1474:M1475"/>
    <mergeCell ref="N1474:N1475"/>
    <mergeCell ref="O1474:O1475"/>
    <mergeCell ref="P1474:P1475"/>
    <mergeCell ref="A1465:H1467"/>
    <mergeCell ref="I1465:K1465"/>
    <mergeCell ref="L1465:P1465"/>
    <mergeCell ref="Q1465:S1465"/>
    <mergeCell ref="T1465:AA1465"/>
    <mergeCell ref="I1466:K1466"/>
    <mergeCell ref="L1466:P1466"/>
    <mergeCell ref="A1477:H1477"/>
    <mergeCell ref="I1477:AA1477"/>
    <mergeCell ref="I1479:K1479"/>
    <mergeCell ref="L1479:M1479"/>
    <mergeCell ref="O1479:P1479"/>
    <mergeCell ref="Q1479:AA1479"/>
    <mergeCell ref="A1480:H1482"/>
    <mergeCell ref="L1480:P1480"/>
    <mergeCell ref="Q1480:S1480"/>
    <mergeCell ref="T1480:AA1480"/>
    <mergeCell ref="L1482:AA1482"/>
    <mergeCell ref="A1483:H1485"/>
    <mergeCell ref="A1486:H1486"/>
    <mergeCell ref="A1487:H1488"/>
    <mergeCell ref="I1487:J1488"/>
    <mergeCell ref="K1487:N1488"/>
    <mergeCell ref="O1487:P1488"/>
    <mergeCell ref="Q1487:T1488"/>
    <mergeCell ref="U1487:AA1488"/>
    <mergeCell ref="L1499:P1499"/>
    <mergeCell ref="Q1499:S1499"/>
    <mergeCell ref="T1499:AA1499"/>
    <mergeCell ref="I1500:K1500"/>
    <mergeCell ref="L1500:P1500"/>
    <mergeCell ref="Q1500:S1500"/>
    <mergeCell ref="T1500:AA1500"/>
    <mergeCell ref="A1499:H1501"/>
    <mergeCell ref="I1501:K1501"/>
    <mergeCell ref="L1501:AA1501"/>
    <mergeCell ref="K1506:N1507"/>
    <mergeCell ref="O1506:P1507"/>
    <mergeCell ref="Q1506:T1507"/>
    <mergeCell ref="U1506:AA1507"/>
    <mergeCell ref="A1508:H1509"/>
    <mergeCell ref="I1508:J1509"/>
    <mergeCell ref="K1508:K1509"/>
    <mergeCell ref="L1508:L1509"/>
    <mergeCell ref="M1508:M1509"/>
    <mergeCell ref="N1508:N1509"/>
    <mergeCell ref="O1508:O1509"/>
    <mergeCell ref="P1508:P1509"/>
    <mergeCell ref="A1502:H1504"/>
    <mergeCell ref="A1505:H1505"/>
    <mergeCell ref="A1506:H1507"/>
    <mergeCell ref="I1506:J1507"/>
    <mergeCell ref="I1499:K1499"/>
    <mergeCell ref="A1511:H1511"/>
    <mergeCell ref="I1511:AA1511"/>
    <mergeCell ref="I1513:K1513"/>
    <mergeCell ref="L1513:M1513"/>
    <mergeCell ref="O1513:P1513"/>
    <mergeCell ref="Q1513:AA1513"/>
    <mergeCell ref="A1512:H1512"/>
    <mergeCell ref="I1512:AA1512"/>
    <mergeCell ref="A1513:H1513"/>
    <mergeCell ref="A1517:H1519"/>
    <mergeCell ref="A1520:H1520"/>
    <mergeCell ref="A1521:H1522"/>
    <mergeCell ref="I1521:J1522"/>
    <mergeCell ref="K1521:N1522"/>
    <mergeCell ref="O1521:P1522"/>
    <mergeCell ref="Q1521:T1522"/>
    <mergeCell ref="U1521:AA1522"/>
    <mergeCell ref="Q1534:S1534"/>
    <mergeCell ref="T1534:AA1534"/>
    <mergeCell ref="I1535:K1535"/>
    <mergeCell ref="L1535:AA1535"/>
    <mergeCell ref="A1536:H1538"/>
    <mergeCell ref="A1539:H1539"/>
    <mergeCell ref="A1540:H1541"/>
    <mergeCell ref="I1540:J1541"/>
    <mergeCell ref="K1540:N1541"/>
    <mergeCell ref="O1540:P1541"/>
    <mergeCell ref="Q1540:T1541"/>
    <mergeCell ref="U1540:AA1541"/>
    <mergeCell ref="A1542:H1543"/>
    <mergeCell ref="I1542:J1543"/>
    <mergeCell ref="K1542:K1543"/>
    <mergeCell ref="L1542:L1543"/>
    <mergeCell ref="M1542:M1543"/>
    <mergeCell ref="N1542:N1543"/>
    <mergeCell ref="O1542:O1543"/>
    <mergeCell ref="P1542:P1543"/>
    <mergeCell ref="A1533:H1535"/>
    <mergeCell ref="I1533:K1533"/>
    <mergeCell ref="L1533:P1533"/>
    <mergeCell ref="Q1533:S1533"/>
    <mergeCell ref="T1533:AA1533"/>
    <mergeCell ref="I1534:K1534"/>
    <mergeCell ref="L1534:P1534"/>
    <mergeCell ref="I1557:J1558"/>
    <mergeCell ref="K1557:K1558"/>
    <mergeCell ref="L1557:L1558"/>
    <mergeCell ref="M1557:M1558"/>
    <mergeCell ref="A1545:H1545"/>
    <mergeCell ref="I1545:AA1545"/>
    <mergeCell ref="I1547:K1547"/>
    <mergeCell ref="L1547:M1547"/>
    <mergeCell ref="O1547:P1547"/>
    <mergeCell ref="Q1547:AA1547"/>
    <mergeCell ref="A1548:H1550"/>
    <mergeCell ref="L1548:P1548"/>
    <mergeCell ref="Q1548:S1548"/>
    <mergeCell ref="T1548:AA1548"/>
    <mergeCell ref="L1550:AA1550"/>
    <mergeCell ref="A1551:H1553"/>
    <mergeCell ref="A1554:H1554"/>
    <mergeCell ref="A1555:H1556"/>
    <mergeCell ref="I1555:J1556"/>
    <mergeCell ref="K1555:N1556"/>
    <mergeCell ref="O1555:P1556"/>
    <mergeCell ref="Q1555:T1556"/>
    <mergeCell ref="U1555:AA1556"/>
    <mergeCell ref="I1549:K1549"/>
    <mergeCell ref="L1549:P1549"/>
    <mergeCell ref="Q1549:S1549"/>
    <mergeCell ref="T1549:AA1549"/>
    <mergeCell ref="I1550:K1550"/>
    <mergeCell ref="A1546:H1546"/>
    <mergeCell ref="I1546:AA1546"/>
    <mergeCell ref="A1547:H1547"/>
    <mergeCell ref="I1548:K1548"/>
    <mergeCell ref="I1583:K1583"/>
    <mergeCell ref="L1583:P1583"/>
    <mergeCell ref="Q1583:S1583"/>
    <mergeCell ref="T1583:AA1583"/>
    <mergeCell ref="I1584:K1584"/>
    <mergeCell ref="A1582:H1584"/>
    <mergeCell ref="L1582:P1582"/>
    <mergeCell ref="Q1582:S1582"/>
    <mergeCell ref="T1582:AA1582"/>
    <mergeCell ref="L1584:AA1584"/>
    <mergeCell ref="N1557:N1558"/>
    <mergeCell ref="O1557:O1558"/>
    <mergeCell ref="P1557:P1558"/>
    <mergeCell ref="C1561:AA1561"/>
    <mergeCell ref="A1564:H1564"/>
    <mergeCell ref="I1564:AA1564"/>
    <mergeCell ref="A1565:H1565"/>
    <mergeCell ref="I1565:AA1565"/>
    <mergeCell ref="A1566:H1566"/>
    <mergeCell ref="L1566:M1566"/>
    <mergeCell ref="O1566:P1566"/>
    <mergeCell ref="Q1566:AA1566"/>
    <mergeCell ref="I1567:K1567"/>
    <mergeCell ref="L1567:P1567"/>
    <mergeCell ref="Q1567:S1567"/>
    <mergeCell ref="T1567:AA1567"/>
    <mergeCell ref="I1568:K1568"/>
    <mergeCell ref="L1568:P1568"/>
    <mergeCell ref="Q1568:S1568"/>
    <mergeCell ref="T1568:AA1568"/>
    <mergeCell ref="I1566:K1566"/>
    <mergeCell ref="A1557:H1558"/>
    <mergeCell ref="Q1600:AA1600"/>
    <mergeCell ref="A1585:H1587"/>
    <mergeCell ref="A1588:H1588"/>
    <mergeCell ref="A1589:H1590"/>
    <mergeCell ref="I1589:J1590"/>
    <mergeCell ref="K1589:N1590"/>
    <mergeCell ref="O1589:P1590"/>
    <mergeCell ref="Q1589:T1590"/>
    <mergeCell ref="U1589:AA1590"/>
    <mergeCell ref="A1591:H1592"/>
    <mergeCell ref="I1591:J1592"/>
    <mergeCell ref="K1591:K1592"/>
    <mergeCell ref="L1591:L1592"/>
    <mergeCell ref="M1591:M1592"/>
    <mergeCell ref="N1591:N1592"/>
    <mergeCell ref="O1591:O1592"/>
    <mergeCell ref="P1591:P1592"/>
    <mergeCell ref="A1648:H1648"/>
    <mergeCell ref="I1648:AA1648"/>
    <mergeCell ref="A1649:H1649"/>
    <mergeCell ref="C1595:AA1595"/>
    <mergeCell ref="Q1602:S1602"/>
    <mergeCell ref="T1602:AA1602"/>
    <mergeCell ref="I1603:K1603"/>
    <mergeCell ref="L1603:AA1603"/>
    <mergeCell ref="A1604:H1606"/>
    <mergeCell ref="A1607:H1607"/>
    <mergeCell ref="A1608:H1609"/>
    <mergeCell ref="I1608:J1609"/>
    <mergeCell ref="K1608:N1609"/>
    <mergeCell ref="O1608:P1609"/>
    <mergeCell ref="Q1608:T1609"/>
    <mergeCell ref="U1608:AA1609"/>
    <mergeCell ref="A1610:H1611"/>
    <mergeCell ref="I1610:J1611"/>
    <mergeCell ref="K1610:K1611"/>
    <mergeCell ref="L1610:L1611"/>
    <mergeCell ref="M1610:M1611"/>
    <mergeCell ref="N1610:N1611"/>
    <mergeCell ref="O1610:O1611"/>
    <mergeCell ref="P1610:P1611"/>
    <mergeCell ref="I1600:K1600"/>
    <mergeCell ref="A1598:H1598"/>
    <mergeCell ref="I1598:AA1598"/>
    <mergeCell ref="A1599:H1599"/>
    <mergeCell ref="I1599:AA1599"/>
    <mergeCell ref="A1600:H1600"/>
    <mergeCell ref="L1600:M1600"/>
    <mergeCell ref="O1600:P1600"/>
    <mergeCell ref="A1676:H1677"/>
    <mergeCell ref="I1676:J1677"/>
    <mergeCell ref="O1676:P1677"/>
    <mergeCell ref="A1619:H1621"/>
    <mergeCell ref="A1622:H1622"/>
    <mergeCell ref="A1623:H1624"/>
    <mergeCell ref="I1623:J1624"/>
    <mergeCell ref="K1623:N1624"/>
    <mergeCell ref="O1623:P1624"/>
    <mergeCell ref="Q1623:T1624"/>
    <mergeCell ref="U1623:AA1624"/>
    <mergeCell ref="I1617:K1617"/>
    <mergeCell ref="L1617:P1617"/>
    <mergeCell ref="Q1617:S1617"/>
    <mergeCell ref="T1617:AA1617"/>
    <mergeCell ref="I1618:K1618"/>
    <mergeCell ref="A1625:H1626"/>
    <mergeCell ref="I1625:J1626"/>
    <mergeCell ref="K1625:K1626"/>
    <mergeCell ref="L1625:L1626"/>
    <mergeCell ref="M1625:M1626"/>
    <mergeCell ref="I1651:K1651"/>
    <mergeCell ref="L1651:P1651"/>
    <mergeCell ref="Q1651:S1651"/>
    <mergeCell ref="T1651:AA1651"/>
    <mergeCell ref="I1652:K1652"/>
    <mergeCell ref="A1650:H1652"/>
    <mergeCell ref="L1650:P1650"/>
    <mergeCell ref="Q1650:S1650"/>
    <mergeCell ref="T1650:AA1650"/>
    <mergeCell ref="A1675:H1675"/>
    <mergeCell ref="L1652:AA1652"/>
    <mergeCell ref="U1676:AA1677"/>
    <mergeCell ref="K1676:N1677"/>
    <mergeCell ref="P1659:P1660"/>
    <mergeCell ref="I1671:K1671"/>
    <mergeCell ref="A1678:H1679"/>
    <mergeCell ref="I1678:J1679"/>
    <mergeCell ref="K1678:K1679"/>
    <mergeCell ref="L1678:L1679"/>
    <mergeCell ref="M1678:M1679"/>
    <mergeCell ref="N1625:N1626"/>
    <mergeCell ref="O1625:O1626"/>
    <mergeCell ref="P1625:P1626"/>
    <mergeCell ref="C1629:AA1629"/>
    <mergeCell ref="A1667:H1667"/>
    <mergeCell ref="I1667:AA1667"/>
    <mergeCell ref="A1668:H1668"/>
    <mergeCell ref="I1669:K1669"/>
    <mergeCell ref="I1670:K1670"/>
    <mergeCell ref="L1670:P1670"/>
    <mergeCell ref="Q1670:S1670"/>
    <mergeCell ref="T1670:AA1670"/>
    <mergeCell ref="I1642:J1643"/>
    <mergeCell ref="K1642:N1643"/>
    <mergeCell ref="O1642:P1643"/>
    <mergeCell ref="Q1642:T1643"/>
    <mergeCell ref="U1642:AA1643"/>
    <mergeCell ref="A1644:H1645"/>
    <mergeCell ref="I1644:J1645"/>
    <mergeCell ref="K1644:K1645"/>
    <mergeCell ref="L1644:L1645"/>
    <mergeCell ref="A1638:H1640"/>
    <mergeCell ref="N1644:N1645"/>
    <mergeCell ref="A1642:H1643"/>
    <mergeCell ref="C1663:AA1663"/>
    <mergeCell ref="C1697:AA1697"/>
    <mergeCell ref="N1678:N1679"/>
    <mergeCell ref="O1678:O1679"/>
    <mergeCell ref="P1678:P1679"/>
    <mergeCell ref="A1681:H1681"/>
    <mergeCell ref="I1681:AA1681"/>
    <mergeCell ref="A1682:H1682"/>
    <mergeCell ref="I1682:AA1682"/>
    <mergeCell ref="A1683:H1683"/>
    <mergeCell ref="I1683:K1683"/>
    <mergeCell ref="L1683:M1683"/>
    <mergeCell ref="O1683:P1683"/>
    <mergeCell ref="Q1683:AA1683"/>
    <mergeCell ref="A1684:H1686"/>
    <mergeCell ref="I1684:K1684"/>
    <mergeCell ref="L1684:P1684"/>
    <mergeCell ref="A1666:H1666"/>
    <mergeCell ref="I1666:AA1666"/>
    <mergeCell ref="I1668:K1668"/>
    <mergeCell ref="L1668:M1668"/>
    <mergeCell ref="O1668:P1668"/>
    <mergeCell ref="Q1668:AA1668"/>
    <mergeCell ref="A1669:H1671"/>
    <mergeCell ref="L1669:P1669"/>
    <mergeCell ref="Q1669:S1669"/>
    <mergeCell ref="T1669:AA1669"/>
    <mergeCell ref="L1671:AA1671"/>
    <mergeCell ref="A1672:H1674"/>
    <mergeCell ref="L1659:L1660"/>
    <mergeCell ref="Q1676:T1677"/>
    <mergeCell ref="M1659:M1660"/>
    <mergeCell ref="N1659:N1660"/>
    <mergeCell ref="O1659:O1660"/>
    <mergeCell ref="A1693:H1694"/>
    <mergeCell ref="I1693:J1694"/>
    <mergeCell ref="K1693:K1694"/>
    <mergeCell ref="L1693:L1694"/>
    <mergeCell ref="M1693:M1694"/>
    <mergeCell ref="N1693:N1694"/>
    <mergeCell ref="O1693:O1694"/>
    <mergeCell ref="P1693:P1694"/>
    <mergeCell ref="A1632:H1632"/>
    <mergeCell ref="I1632:AA1632"/>
    <mergeCell ref="A1633:H1633"/>
    <mergeCell ref="I1633:AA1633"/>
    <mergeCell ref="A1634:H1634"/>
    <mergeCell ref="I1634:K1634"/>
    <mergeCell ref="L1634:M1634"/>
    <mergeCell ref="O1634:P1634"/>
    <mergeCell ref="Q1634:AA1634"/>
    <mergeCell ref="A1635:H1637"/>
    <mergeCell ref="I1635:K1635"/>
    <mergeCell ref="L1635:P1635"/>
    <mergeCell ref="Q1635:S1635"/>
    <mergeCell ref="T1635:AA1635"/>
    <mergeCell ref="I1636:K1636"/>
    <mergeCell ref="L1636:P1636"/>
    <mergeCell ref="Q1636:S1636"/>
    <mergeCell ref="T1636:AA1636"/>
    <mergeCell ref="I1637:K1637"/>
    <mergeCell ref="L1637:AA1637"/>
    <mergeCell ref="A1641:H1641"/>
    <mergeCell ref="I877:J878"/>
    <mergeCell ref="I1115:J1116"/>
    <mergeCell ref="I1134:J1135"/>
    <mergeCell ref="I1421:J1422"/>
    <mergeCell ref="M1:N1"/>
    <mergeCell ref="Q1684:S1684"/>
    <mergeCell ref="T1684:AA1684"/>
    <mergeCell ref="I1685:K1685"/>
    <mergeCell ref="L1685:P1685"/>
    <mergeCell ref="Q1685:S1685"/>
    <mergeCell ref="T1685:AA1685"/>
    <mergeCell ref="I1686:K1686"/>
    <mergeCell ref="L1686:AA1686"/>
    <mergeCell ref="A1687:H1689"/>
    <mergeCell ref="A1690:H1690"/>
    <mergeCell ref="A1691:H1692"/>
    <mergeCell ref="I1691:J1692"/>
    <mergeCell ref="K1691:N1692"/>
    <mergeCell ref="O1691:P1692"/>
    <mergeCell ref="Q1691:T1692"/>
    <mergeCell ref="U1691:AA1692"/>
    <mergeCell ref="A1653:H1655"/>
    <mergeCell ref="A1656:H1656"/>
    <mergeCell ref="A1657:H1658"/>
    <mergeCell ref="I1657:J1658"/>
    <mergeCell ref="K1657:N1658"/>
    <mergeCell ref="O1657:P1658"/>
    <mergeCell ref="Q1657:T1658"/>
    <mergeCell ref="U1657:AA1658"/>
    <mergeCell ref="A1659:H1660"/>
    <mergeCell ref="I1659:J1660"/>
    <mergeCell ref="K1659:K1660"/>
  </mergeCells>
  <phoneticPr fontId="3"/>
  <dataValidations count="6">
    <dataValidation type="list" allowBlank="1" showInputMessage="1" showErrorMessage="1" sqref="P1695 O22:O23 O469:O470 O420:O421 O435:O436 O46:O47 O61:O62 O673:O674 O216:O217 O231:O232 O95:O96 O843:O844 O182:O183 O197:O198 O250:O251 O265:O266 O299:O300 O333:O334 O352:O353 O367:O368 O80:O81 O454:O455 O401:O402 O809:O810 O503:O504 O537:O538 O114:O115 O129:O130 O148:O149 O828:O829 O163:O164 O318:O319 O488:O489 O522:O523 O556:O557 O571:O572 O590:O591 O605:O606 O624:O625 O639:O640 O386:O387 O658:O659 O692:O693 O707:O708 O726:O727 O741:O742 O760:O761 O775:O776 O284:O285 P1680 O794:O795 O1285:O1286 O1236:O1237 O1251:O1252 O862:O863 O877:O878 O1489:O1490 O1032:O1033 O1047:O1048 O911:O912 O1659:O1660 O998:O999 O1013:O1014 O1066:O1067 O1081:O1082 O1115:O1116 O1149:O1150 O1168:O1169 O1183:O1184 O896:O897 O1270:O1271 O1217:O1218 O1625:O1626 O1319:O1320 O1353:O1354 O930:O931 O945:O946 O964:O965 O1644:O1645 O979:O980 O1134:O1135 O1304:O1305 O1338:O1339 O1372:O1373 O1387:O1388 O1406:O1407 O1421:O1422 O1440:O1441 O1455:O1456 O1202:O1203 O1474:O1475 O1508:O1509 O1523:O1524 O1542:O1543 O1557:O1558 O1576:O1577 O1591:O1592 O1100:O1101 O1610:O1611 O1678:O1679 O1693:O1694" xr:uid="{FBD2133C-B829-4888-89A3-0B6B19223722}">
      <formula1>日</formula1>
    </dataValidation>
    <dataValidation type="list" allowBlank="1" showInputMessage="1" showErrorMessage="1" sqref="N1695 M22:M23 M469:M470 M420:M421 M435:M436 M46:M47 M61:M62 M775:M776 M216:M217 M231:M232 M197:M198 M843:M844 M80:M81 M182:M183 M250:M251 M265:M266 M299:M300 M333:M334 M352:M353 M367:M368 M95:M96 M454:M455 M401:M402 M809:M810 M522:M523 M537:M538 M114:M115 M129:M130 M148:M149 M828:M829 M163:M164 M318:M319 M503:M504 M488:M489 M556:M557 M571:M572 M590:M591 M605:M606 M624:M625 M639:M640 M386:M387 M658:M659 M692:M693 M707:M708 M726:M727 M741:M742 M673:M674 M760:M761 M284:M285 N1680 M794:M795 M1285:M1286 M1236:M1237 M1251:M1252 M862:M863 M877:M878 M1591:M1592 M1032:M1033 M1047:M1048 M1013:M1014 M1659:M1660 M896:M897 M998:M999 M1066:M1067 M1081:M1082 M1115:M1116 M1149:M1150 M1168:M1169 M1183:M1184 M911:M912 M1270:M1271 M1217:M1218 M1625:M1626 M1338:M1339 M1353:M1354 M930:M931 M945:M946 M964:M965 M1644:M1645 M979:M980 M1134:M1135 M1319:M1320 M1304:M1305 M1372:M1373 M1387:M1388 M1406:M1407 M1421:M1422 M1440:M1441 M1455:M1456 M1202:M1203 M1474:M1475 M1508:M1509 M1523:M1524 M1542:M1543 M1557:M1558 M1489:M1490 M1576:M1577 M1100:M1101 M1610:M1611 M1678:M1679 M1693:M1694" xr:uid="{16D5B0FF-0042-41F9-A822-D78ABF0C33CE}">
      <formula1>月</formula1>
    </dataValidation>
    <dataValidation type="list" allowBlank="1" showErrorMessage="1" promptTitle="【学校】運営単位" prompt="学校の場合どちらかを選択してください。_x000a_共同調理場：給食センター等_x000a_単独実施：自校給食" sqref="I19 N19 N1690 I587 I1690 T1675 N1675 I1675 N587 I825 N825 I213 N213 T213 I228 N228 T228 I77 N77 T77 I92 N92 T92 I111 N111 T111 I126 N126 T126 I145 N145 T145 I160 N160 T160 I179 N179 T179 I194 N194 T194 I247 N247 T247 I262 N262 T262 I281 N281 T281 I296 N296 T296 I315 N315 T315 I330 N330 T330 T1690 I43 N43 T43 I58 N58 T58 T349 I364 N364 T364 I383 N383 T383 I398 N398 T398 I417 N417 T417 I432 N432 T432 I451 N451 T451 I466 N466 T466 I485 N485 T485 I500 N500 T500 I519 N519 T519 I534 N534 T534 I553 N553 T553 I568 N568 T568 T587 I602 N602 T602 I621 N621 T621 I636 N636 T636 I655 N655 T655 I670 N670 T670 I689 N689 T689 I704 N704 T704 I723 N723 T723 I738 N738 T738 I757 N757 T757 I772 N772 T772 I791 N791 T791 I806 N806 T806 T825 I840 N840 T840 I349 N349 I1403 N1403 I1641 N1641 I1029 N1029 T1029 I1044 N1044 T1044 I893 N893 T893 I908 N908 T908 I927 N927 T927 I942 N942 T942 I961 N961 T961 I976 N976 T976 I995 N995 T995 I1010 N1010 T1010 I1063 N1063 T1063 I1078 N1078 T1078 I1097 N1097 T1097 I1112 N1112 T1112 I1131 N1131 T1131 I1146 N1146 T1146 I859 N859 T859 I874 N874 T874 T1165 I1180 N1180 T1180 I1199 N1199 T1199 I1214 N1214 T1214 I1233 N1233 T1233 I1248 N1248 T1248 I1267 N1267 T1267 I1282 N1282 T1282 I1301 N1301 T1301 I1316 N1316 T1316 I1335 N1335 T1335 I1350 N1350 T1350 I1369 N1369 T1369 I1384 N1384 T1384 T1403 I1418 N1418 T1418 I1437 N1437 T1437 I1452 N1452 T1452 I1471 N1471 T1471 I1486 N1486 T1486 I1505 N1505 T1505 I1520 N1520 T1520 I1539 N1539 T1539 I1554 N1554 T1554 I1573 N1573 T1573 I1588 N1588 T1588 I1607 N1607 T1607 I1622 N1622 T1622 T1641 I1656 N1656 T1656 I1165 N1165" xr:uid="{02D73D77-7C27-4B95-B337-7865B9AD0C12}">
      <formula1>"☐,☑"</formula1>
    </dataValidation>
    <dataValidation type="list" allowBlank="1" showInputMessage="1" showErrorMessage="1" sqref="L1695 K22:K23 K673:K674 K741:K742 K794:K795 K216:K217 K420:K421 K469:K470 K231:K232 K197:K198 K843:K844 K250:K251 K182:K183 K80:K81 K265:K266 K435:K436 K299:K300 K333:K334 K352:K353 K367:K368 K454:K455 K95:K96 K556:K557 K401:K402 K809:K810 K318:K319 K522:K523 K537:K538 K590:K591 K114:K115 K571:K572 K605:K606 K488:K489 K503:K504 K129:K130 K148:K149 K828:K829 K163:K164 K624:K625 K639:K640 K692:K693 K726:K727 K284:K285 K707:K708 K386:K387 K760:K761 K46:K47 K61:K62 K775:K776 K658:K659 L1680 K1489:K1490 K1557:K1558 K1610:K1611 K1032:K1033 K1236:K1237 K1285:K1286 K1047:K1048 K1013:K1014 K1659:K1660 K1066:K1067 K998:K999 K896:K897 K1081:K1082 K1251:K1252 K1115:K1116 K1149:K1150 K1168:K1169 K1183:K1184 K1270:K1271 K911:K912 K1372:K1373 K1217:K1218 K1625:K1626 K1134:K1135 K1338:K1339 K1353:K1354 K1406:K1407 K930:K931 K1387:K1388 K1421:K1422 K1304:K1305 K1319:K1320 K945:K946 K964:K965 K1644:K1645 K979:K980 K1440:K1441 K1455:K1456 K1508:K1509 K1542:K1543 K1100:K1101 K1523:K1524 K1202:K1203 K1576:K1577 K862:K863 K877:K878 K1591:K1592 K1474:K1475 K1678:K1679 K1693:K1694" xr:uid="{8A7D2293-9E58-4A57-A02D-80DACCBFD3DE}">
      <formula1>年</formula1>
    </dataValidation>
    <dataValidation type="list" allowBlank="1" showInputMessage="1" showErrorMessage="1" sqref="I1693:J1695 I22:J23 I522:J523 I95:J96 I556:J557 I61:J62 I435:J436 I265:J266 I197:J198 I809:J810 I469:J470 I590:J591 I250:J251 I775:J776 I80:J81 I624:J625 I129:J130 I284:J285 I114:J115 I46:J47 I163:J164 I148:J149 I299:J300 I333:J334 I503:J504 I605:J606 I488:J489 I571:J572 I231:J232 I216:J217 I182:J183 I454:J455 I639:J640 I760:J761 I401:J402 I420:J421 I673:J674 I843:J844 I658:J659 I828:J829 I707:J708 I692:J693 I318:J319 I741:J742 I726:J727 I367:J368 I794:J795 I352:J353 I386:J387 I537:J538 I1678:J1680 I1338:J1339 I911:J912 I1372:J1373 I877:J878 I1251:J1252 I1081:J1082 I1013:J1014 I1625:J1626 I1285:J1286 I1406:J1407 I1066:J1067 I1591:J1592 I896:J897 I1440:J1441 I945:J946 I1100:J1101 I930:J931 I862:J863 I979:J980 I964:J965 I1115:J1116 I1149:J1150 I1319:J1320 I1421:J1422 I1304:J1305 I1387:J1388 I1047:J1048 I1032:J1033 I998:J999 I1270:J1271 I1455:J1456 I1576:J1577 I1217:J1218 I1236:J1237 I1489:J1490 I1659:J1660 I1474:J1475 I1644:J1645 I1523:J1524 I1508:J1509 I1134:J1135 I1557:J1558 I1542:J1543 I1183:J1184 I1610:J1611 I1168:J1169 I1202:J1203 I1353:J1354" xr:uid="{698435FD-C913-4642-93DC-70A55CDC050C}">
      <formula1>元号</formula1>
    </dataValidation>
    <dataValidation type="list" allowBlank="1" showInputMessage="1" showErrorMessage="1" sqref="M1:N1" xr:uid="{8358600D-E002-4DEC-9E5D-74B72EB7EA5E}">
      <formula1>選択</formula1>
    </dataValidation>
  </dataValidations>
  <printOptions horizontalCentered="1"/>
  <pageMargins left="0.78740157480314965" right="0.78740157480314965" top="0.51181102362204722" bottom="0.51181102362204722" header="0" footer="0"/>
  <pageSetup paperSize="9" fitToHeight="0" orientation="portrait" r:id="rId1"/>
  <rowBreaks count="49" manualBreakCount="49">
    <brk id="32" max="26" man="1"/>
    <brk id="66" max="26" man="1"/>
    <brk id="100" max="26" man="1"/>
    <brk id="134" max="26" man="1"/>
    <brk id="168" max="26" man="1"/>
    <brk id="202" max="26" man="1"/>
    <brk id="236" max="26" man="1"/>
    <brk id="270" max="26" man="1"/>
    <brk id="304" max="26" man="1"/>
    <brk id="338" max="26" man="1"/>
    <brk id="372" max="26" man="1"/>
    <brk id="406" max="26" man="1"/>
    <brk id="440" max="26" man="1"/>
    <brk id="474" max="26" man="1"/>
    <brk id="508" max="26" man="1"/>
    <brk id="542" max="26" man="1"/>
    <brk id="576" max="26" man="1"/>
    <brk id="610" max="26" man="1"/>
    <brk id="644" max="26" man="1"/>
    <brk id="678" max="26" man="1"/>
    <brk id="712" max="26" man="1"/>
    <brk id="746" max="26" man="1"/>
    <brk id="780" max="26" man="1"/>
    <brk id="814" max="26" man="1"/>
    <brk id="848" max="26" man="1"/>
    <brk id="882" max="26" man="1"/>
    <brk id="916" max="26" man="1"/>
    <brk id="950" max="26" man="1"/>
    <brk id="984" max="26" man="1"/>
    <brk id="1018" max="26" man="1"/>
    <brk id="1052" max="26" man="1"/>
    <brk id="1086" max="26" man="1"/>
    <brk id="1120" max="26" man="1"/>
    <brk id="1154" max="26" man="1"/>
    <brk id="1188" max="26" man="1"/>
    <brk id="1222" max="26" man="1"/>
    <brk id="1256" max="26" man="1"/>
    <brk id="1290" max="26" man="1"/>
    <brk id="1324" max="26" man="1"/>
    <brk id="1358" max="26" man="1"/>
    <brk id="1392" max="26" man="1"/>
    <brk id="1426" max="26" man="1"/>
    <brk id="1460" max="26" man="1"/>
    <brk id="1494" max="26" man="1"/>
    <brk id="1528" max="26" man="1"/>
    <brk id="1562" max="26" man="1"/>
    <brk id="1596" max="26" man="1"/>
    <brk id="1630" max="26" man="1"/>
    <brk id="1664" max="26"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F2CE36-05A9-4220-9CD1-0F17802BBA55}">
  <sheetPr codeName="Sheet10"/>
  <dimension ref="A1:Z103"/>
  <sheetViews>
    <sheetView view="pageBreakPreview" zoomScaleNormal="100" zoomScaleSheetLayoutView="100" workbookViewId="0"/>
  </sheetViews>
  <sheetFormatPr defaultColWidth="8.296875" defaultRowHeight="12"/>
  <cols>
    <col min="1" max="1" width="2.5" style="3" customWidth="1"/>
    <col min="2" max="9" width="4.296875" style="3" customWidth="1"/>
    <col min="10" max="10" width="13" style="3" customWidth="1"/>
    <col min="11" max="12" width="4.296875" style="3" customWidth="1"/>
    <col min="13" max="13" width="13" style="3" customWidth="1"/>
    <col min="14" max="17" width="4.296875" style="3" customWidth="1"/>
    <col min="18" max="18" width="2.69921875" style="3" customWidth="1"/>
    <col min="19" max="25" width="8.296875" style="3" hidden="1" customWidth="1"/>
    <col min="26" max="26" width="10.09765625" style="3" hidden="1" customWidth="1"/>
    <col min="27" max="16384" width="8.296875" style="3"/>
  </cols>
  <sheetData>
    <row r="1" spans="1:26" ht="16.5" customHeight="1">
      <c r="A1" s="18"/>
      <c r="B1" s="245" t="s">
        <v>3809</v>
      </c>
      <c r="C1" s="245"/>
      <c r="D1" s="245"/>
      <c r="E1" s="245"/>
      <c r="F1" s="245"/>
      <c r="G1" s="245"/>
      <c r="H1" s="245"/>
      <c r="I1" s="245"/>
      <c r="J1" s="245"/>
      <c r="K1" s="245"/>
      <c r="L1" s="245"/>
      <c r="M1" s="245"/>
      <c r="N1" s="861"/>
      <c r="O1" s="861"/>
      <c r="P1" s="245"/>
      <c r="Q1" s="245"/>
      <c r="R1" s="18"/>
    </row>
    <row r="2" spans="1:26">
      <c r="A2" s="18"/>
      <c r="B2" s="246"/>
      <c r="C2" s="246"/>
      <c r="D2" s="246"/>
      <c r="E2" s="246"/>
      <c r="F2" s="246"/>
      <c r="G2" s="246"/>
      <c r="H2" s="246"/>
      <c r="I2" s="246"/>
      <c r="J2" s="246"/>
      <c r="K2" s="246"/>
      <c r="L2" s="246"/>
      <c r="M2" s="246"/>
      <c r="N2" s="246"/>
      <c r="O2" s="246"/>
      <c r="P2" s="246"/>
      <c r="Q2" s="246"/>
      <c r="R2" s="247"/>
    </row>
    <row r="3" spans="1:26" ht="13.2">
      <c r="A3" s="18"/>
      <c r="B3" s="248"/>
      <c r="C3" s="18"/>
      <c r="D3" s="18"/>
      <c r="E3" s="249"/>
      <c r="F3" s="249"/>
      <c r="G3" s="249"/>
      <c r="H3" s="249"/>
      <c r="I3" s="249" t="s">
        <v>3810</v>
      </c>
      <c r="J3" s="1051"/>
      <c r="K3" s="1052"/>
      <c r="L3" s="1052"/>
      <c r="M3" s="1052"/>
      <c r="N3" s="1052"/>
      <c r="O3" s="1052"/>
      <c r="P3" s="18"/>
      <c r="Q3" s="18"/>
      <c r="R3" s="18"/>
    </row>
    <row r="4" spans="1:26" ht="8.25" customHeight="1">
      <c r="A4" s="18"/>
      <c r="B4" s="248"/>
      <c r="C4" s="18"/>
      <c r="D4" s="18"/>
      <c r="E4" s="18"/>
      <c r="F4" s="18"/>
      <c r="G4" s="18"/>
      <c r="H4" s="18"/>
      <c r="I4" s="18"/>
      <c r="J4" s="18"/>
      <c r="K4" s="18"/>
      <c r="L4" s="18"/>
      <c r="M4" s="18"/>
      <c r="N4" s="18"/>
      <c r="O4" s="18"/>
      <c r="P4" s="18"/>
      <c r="Q4" s="18"/>
      <c r="R4" s="18"/>
    </row>
    <row r="5" spans="1:26" ht="13.05" customHeight="1">
      <c r="A5" s="18"/>
      <c r="B5" s="250" t="s">
        <v>3811</v>
      </c>
      <c r="C5" s="250"/>
      <c r="D5" s="250"/>
      <c r="E5" s="250"/>
      <c r="F5" s="250"/>
      <c r="G5" s="250"/>
      <c r="H5" s="250"/>
      <c r="I5" s="250"/>
      <c r="J5" s="250"/>
      <c r="K5" s="250"/>
      <c r="L5" s="250"/>
      <c r="M5" s="250"/>
      <c r="N5" s="250"/>
      <c r="O5" s="250"/>
      <c r="P5" s="250"/>
      <c r="Q5" s="250"/>
      <c r="R5" s="18"/>
    </row>
    <row r="6" spans="1:26" ht="6.45" customHeight="1">
      <c r="A6" s="18"/>
      <c r="B6" s="489"/>
      <c r="C6" s="490"/>
      <c r="D6" s="490"/>
      <c r="E6" s="490"/>
      <c r="F6" s="490"/>
      <c r="G6" s="490"/>
      <c r="H6" s="490"/>
      <c r="I6" s="490"/>
      <c r="J6" s="489"/>
      <c r="K6" s="490"/>
      <c r="L6" s="490"/>
      <c r="M6" s="490"/>
      <c r="N6" s="490"/>
      <c r="O6" s="491"/>
      <c r="P6" s="250"/>
      <c r="Q6" s="250"/>
      <c r="R6" s="18"/>
    </row>
    <row r="7" spans="1:26" ht="12" customHeight="1">
      <c r="A7" s="18"/>
      <c r="B7" s="251"/>
      <c r="C7" s="252"/>
      <c r="D7" s="250"/>
      <c r="E7" s="250"/>
      <c r="F7" s="250"/>
      <c r="G7" s="250"/>
      <c r="H7" s="492"/>
      <c r="I7" s="492"/>
      <c r="J7" s="493" t="s">
        <v>3812</v>
      </c>
      <c r="K7" s="494"/>
      <c r="L7" s="250"/>
      <c r="M7" s="253"/>
      <c r="N7" s="250"/>
      <c r="O7" s="495"/>
      <c r="P7" s="250"/>
      <c r="Q7" s="250"/>
      <c r="R7" s="18"/>
      <c r="Z7" s="3" t="s">
        <v>3813</v>
      </c>
    </row>
    <row r="8" spans="1:26" ht="12" customHeight="1">
      <c r="A8" s="18"/>
      <c r="B8" s="254"/>
      <c r="C8" s="496"/>
      <c r="D8" s="250"/>
      <c r="E8" s="250"/>
      <c r="F8" s="250"/>
      <c r="G8" s="250"/>
      <c r="H8" s="497"/>
      <c r="I8" s="492" t="s">
        <v>3814</v>
      </c>
      <c r="J8" s="493" t="s">
        <v>3815</v>
      </c>
      <c r="K8" s="494"/>
      <c r="L8" s="250"/>
      <c r="M8" s="253"/>
      <c r="N8" s="250"/>
      <c r="O8" s="495"/>
      <c r="P8" s="250"/>
      <c r="Q8" s="250"/>
      <c r="R8" s="18"/>
    </row>
    <row r="9" spans="1:26" ht="12" customHeight="1">
      <c r="A9" s="18"/>
      <c r="B9" s="498"/>
      <c r="C9" s="250"/>
      <c r="D9" s="250"/>
      <c r="E9" s="250"/>
      <c r="F9" s="250"/>
      <c r="G9" s="250"/>
      <c r="H9" s="250"/>
      <c r="I9" s="250"/>
      <c r="J9" s="493" t="s">
        <v>3816</v>
      </c>
      <c r="K9" s="494"/>
      <c r="L9" s="250"/>
      <c r="M9" s="253"/>
      <c r="N9" s="250"/>
      <c r="O9" s="495"/>
      <c r="P9" s="250"/>
      <c r="Q9" s="250"/>
      <c r="R9" s="18"/>
    </row>
    <row r="10" spans="1:26" ht="12" customHeight="1">
      <c r="A10" s="18"/>
      <c r="B10" s="498"/>
      <c r="C10" s="250"/>
      <c r="D10" s="250"/>
      <c r="E10" s="250"/>
      <c r="F10" s="250"/>
      <c r="G10" s="250"/>
      <c r="H10" s="250"/>
      <c r="I10" s="250"/>
      <c r="J10" s="493" t="s">
        <v>3817</v>
      </c>
      <c r="K10" s="494"/>
      <c r="L10" s="250"/>
      <c r="M10" s="253"/>
      <c r="N10" s="250"/>
      <c r="O10" s="495"/>
      <c r="P10" s="250"/>
      <c r="Q10" s="250"/>
      <c r="R10" s="18"/>
    </row>
    <row r="11" spans="1:26" ht="6" customHeight="1">
      <c r="A11" s="18"/>
      <c r="B11" s="498"/>
      <c r="C11" s="250"/>
      <c r="D11" s="250"/>
      <c r="E11" s="250"/>
      <c r="F11" s="250"/>
      <c r="G11" s="250"/>
      <c r="H11" s="250"/>
      <c r="I11" s="250"/>
      <c r="J11" s="498"/>
      <c r="K11" s="250"/>
      <c r="L11" s="250"/>
      <c r="M11" s="250"/>
      <c r="N11" s="250"/>
      <c r="O11" s="495"/>
      <c r="P11" s="250"/>
      <c r="Q11" s="250"/>
      <c r="R11" s="18"/>
    </row>
    <row r="12" spans="1:26" ht="6.45" customHeight="1">
      <c r="A12" s="18"/>
      <c r="B12" s="489"/>
      <c r="C12" s="490"/>
      <c r="D12" s="490"/>
      <c r="E12" s="490"/>
      <c r="F12" s="490"/>
      <c r="G12" s="490"/>
      <c r="H12" s="490"/>
      <c r="I12" s="490"/>
      <c r="J12" s="489"/>
      <c r="K12" s="490"/>
      <c r="L12" s="490"/>
      <c r="M12" s="490"/>
      <c r="N12" s="490"/>
      <c r="O12" s="491"/>
      <c r="P12" s="250"/>
      <c r="Q12" s="250"/>
      <c r="R12" s="18"/>
    </row>
    <row r="13" spans="1:26" ht="12" customHeight="1">
      <c r="A13" s="18"/>
      <c r="B13" s="251"/>
      <c r="C13" s="252"/>
      <c r="D13" s="250"/>
      <c r="E13" s="250"/>
      <c r="F13" s="250"/>
      <c r="G13" s="250"/>
      <c r="H13" s="492"/>
      <c r="I13" s="492"/>
      <c r="J13" s="493" t="s">
        <v>6694</v>
      </c>
      <c r="K13" s="494"/>
      <c r="L13" s="250"/>
      <c r="M13" s="253"/>
      <c r="N13" s="250"/>
      <c r="O13" s="495"/>
      <c r="P13" s="250"/>
      <c r="Q13" s="250"/>
      <c r="R13" s="18"/>
      <c r="Z13" s="3" t="s">
        <v>3813</v>
      </c>
    </row>
    <row r="14" spans="1:26" ht="12" customHeight="1">
      <c r="A14" s="18"/>
      <c r="B14" s="254"/>
      <c r="C14" s="496"/>
      <c r="D14" s="250"/>
      <c r="E14" s="250"/>
      <c r="F14" s="250"/>
      <c r="G14" s="250"/>
      <c r="H14" s="497"/>
      <c r="I14" s="492" t="s">
        <v>6693</v>
      </c>
      <c r="J14" s="493" t="s">
        <v>6695</v>
      </c>
      <c r="K14" s="494"/>
      <c r="L14" s="250"/>
      <c r="M14" s="253"/>
      <c r="N14" s="250"/>
      <c r="O14" s="495"/>
      <c r="P14" s="250"/>
      <c r="Q14" s="250"/>
      <c r="R14" s="18"/>
    </row>
    <row r="15" spans="1:26" ht="12" customHeight="1">
      <c r="A15" s="18"/>
      <c r="B15" s="498"/>
      <c r="C15" s="250"/>
      <c r="D15" s="250"/>
      <c r="E15" s="250"/>
      <c r="F15" s="250"/>
      <c r="G15" s="250"/>
      <c r="H15" s="250"/>
      <c r="I15" s="250"/>
      <c r="J15" s="493" t="s">
        <v>6696</v>
      </c>
      <c r="K15" s="494"/>
      <c r="L15" s="250"/>
      <c r="M15" s="253"/>
      <c r="N15" s="250"/>
      <c r="O15" s="495"/>
      <c r="P15" s="250"/>
      <c r="Q15" s="250"/>
      <c r="R15" s="18"/>
    </row>
    <row r="16" spans="1:26" ht="12" customHeight="1">
      <c r="A16" s="18"/>
      <c r="B16" s="498"/>
      <c r="C16" s="250"/>
      <c r="D16" s="250"/>
      <c r="E16" s="250"/>
      <c r="F16" s="250"/>
      <c r="G16" s="250"/>
      <c r="H16" s="250"/>
      <c r="I16" s="250"/>
      <c r="J16" s="493" t="s">
        <v>6697</v>
      </c>
      <c r="K16" s="494"/>
      <c r="L16" s="250"/>
      <c r="M16" s="253"/>
      <c r="N16" s="250"/>
      <c r="O16" s="495"/>
      <c r="P16" s="250"/>
      <c r="Q16" s="250"/>
      <c r="R16" s="18"/>
    </row>
    <row r="17" spans="1:18" ht="12" customHeight="1">
      <c r="A17" s="18"/>
      <c r="B17" s="498"/>
      <c r="C17" s="250"/>
      <c r="D17" s="250"/>
      <c r="E17" s="250"/>
      <c r="F17" s="250"/>
      <c r="G17" s="250"/>
      <c r="H17" s="250"/>
      <c r="I17" s="250"/>
      <c r="J17" s="493" t="s">
        <v>3730</v>
      </c>
      <c r="K17" s="494"/>
      <c r="L17" s="250"/>
      <c r="M17" s="253"/>
      <c r="N17" s="250"/>
      <c r="O17" s="495"/>
      <c r="P17" s="250"/>
      <c r="Q17" s="250"/>
      <c r="R17" s="18"/>
    </row>
    <row r="18" spans="1:18" ht="6" customHeight="1">
      <c r="A18" s="18"/>
      <c r="B18" s="498"/>
      <c r="C18" s="250"/>
      <c r="D18" s="250"/>
      <c r="E18" s="250"/>
      <c r="F18" s="250"/>
      <c r="G18" s="250"/>
      <c r="H18" s="250"/>
      <c r="I18" s="250"/>
      <c r="J18" s="498"/>
      <c r="K18" s="250"/>
      <c r="L18" s="250"/>
      <c r="M18" s="250"/>
      <c r="N18" s="250"/>
      <c r="O18" s="495"/>
      <c r="P18" s="250"/>
      <c r="Q18" s="250"/>
      <c r="R18" s="18"/>
    </row>
    <row r="19" spans="1:18" ht="13.05" customHeight="1">
      <c r="A19" s="18"/>
      <c r="B19" s="499"/>
      <c r="C19" s="500"/>
      <c r="D19" s="500"/>
      <c r="E19" s="500"/>
      <c r="F19" s="500"/>
      <c r="G19" s="500"/>
      <c r="H19" s="501"/>
      <c r="I19" s="501" t="s">
        <v>6692</v>
      </c>
      <c r="J19" s="1053"/>
      <c r="K19" s="1054"/>
      <c r="L19" s="1054"/>
      <c r="M19" s="1054"/>
      <c r="N19" s="1054"/>
      <c r="O19" s="1055"/>
      <c r="P19" s="250"/>
      <c r="Q19" s="250"/>
      <c r="R19" s="18"/>
    </row>
    <row r="20" spans="1:18" ht="13.05" customHeight="1">
      <c r="A20" s="18"/>
      <c r="B20" s="490"/>
      <c r="C20" s="502"/>
      <c r="D20" s="490"/>
      <c r="E20" s="490"/>
      <c r="F20" s="490"/>
      <c r="G20" s="490"/>
      <c r="H20" s="503"/>
      <c r="I20" s="503"/>
      <c r="J20" s="504"/>
      <c r="K20" s="505"/>
      <c r="L20" s="505"/>
      <c r="M20" s="505"/>
      <c r="N20" s="505"/>
      <c r="O20" s="505"/>
      <c r="P20" s="250"/>
      <c r="Q20" s="250"/>
      <c r="R20" s="18"/>
    </row>
    <row r="21" spans="1:18" ht="13.05" customHeight="1">
      <c r="A21" s="18"/>
      <c r="B21" s="250"/>
      <c r="C21" s="250"/>
      <c r="D21" s="250"/>
      <c r="E21" s="250"/>
      <c r="F21" s="250"/>
      <c r="G21" s="250"/>
      <c r="H21" s="250"/>
      <c r="I21" s="250"/>
      <c r="J21" s="250"/>
      <c r="K21" s="250"/>
      <c r="L21" s="250"/>
      <c r="M21" s="250"/>
      <c r="N21" s="250"/>
      <c r="O21" s="250"/>
      <c r="P21" s="250"/>
      <c r="Q21" s="250"/>
      <c r="R21" s="18"/>
    </row>
    <row r="22" spans="1:18" ht="13.05" customHeight="1">
      <c r="A22" s="18"/>
      <c r="B22" s="250" t="s">
        <v>3818</v>
      </c>
      <c r="C22" s="250"/>
      <c r="D22" s="250"/>
      <c r="E22" s="250"/>
      <c r="F22" s="250"/>
      <c r="G22" s="250"/>
      <c r="H22" s="250"/>
      <c r="I22" s="250"/>
      <c r="J22" s="250"/>
      <c r="K22" s="250"/>
      <c r="L22" s="250"/>
      <c r="M22" s="250"/>
      <c r="N22" s="250"/>
      <c r="O22" s="250"/>
      <c r="P22" s="250"/>
      <c r="Q22" s="250"/>
      <c r="R22" s="18"/>
    </row>
    <row r="23" spans="1:18" ht="13.05" customHeight="1">
      <c r="A23" s="18"/>
      <c r="B23" s="499"/>
      <c r="C23" s="500"/>
      <c r="D23" s="500"/>
      <c r="E23" s="500"/>
      <c r="F23" s="500"/>
      <c r="G23" s="500"/>
      <c r="H23" s="500"/>
      <c r="I23" s="500"/>
      <c r="J23" s="506"/>
      <c r="K23" s="506"/>
      <c r="L23" s="506" t="s">
        <v>3819</v>
      </c>
      <c r="M23" s="507"/>
      <c r="N23" s="506" t="s">
        <v>3820</v>
      </c>
      <c r="O23" s="506" t="s">
        <v>3821</v>
      </c>
      <c r="P23" s="508"/>
      <c r="Q23" s="492"/>
      <c r="R23" s="18"/>
    </row>
    <row r="24" spans="1:18" ht="13.05" customHeight="1">
      <c r="A24" s="18"/>
      <c r="B24" s="250"/>
      <c r="C24" s="250"/>
      <c r="D24" s="250"/>
      <c r="E24" s="250"/>
      <c r="F24" s="250"/>
      <c r="G24" s="250"/>
      <c r="H24" s="250"/>
      <c r="I24" s="250"/>
      <c r="J24" s="250"/>
      <c r="K24" s="250"/>
      <c r="L24" s="250"/>
      <c r="M24" s="250"/>
      <c r="N24" s="250"/>
      <c r="O24" s="250"/>
      <c r="P24" s="250"/>
      <c r="Q24" s="250"/>
      <c r="R24" s="18"/>
    </row>
    <row r="25" spans="1:18" ht="13.05" customHeight="1">
      <c r="A25" s="18"/>
      <c r="B25" s="250" t="s">
        <v>3822</v>
      </c>
      <c r="C25" s="250"/>
      <c r="D25" s="250"/>
      <c r="E25" s="250"/>
      <c r="F25" s="250"/>
      <c r="G25" s="250"/>
      <c r="H25" s="250"/>
      <c r="I25" s="250"/>
      <c r="J25" s="250"/>
      <c r="K25" s="250"/>
      <c r="L25" s="250"/>
      <c r="M25" s="250"/>
      <c r="N25" s="250"/>
      <c r="O25" s="250"/>
      <c r="P25" s="250"/>
      <c r="Q25" s="250"/>
      <c r="R25" s="18"/>
    </row>
    <row r="26" spans="1:18" ht="11.25" customHeight="1">
      <c r="A26" s="18"/>
      <c r="B26" s="250"/>
      <c r="C26" s="253" t="s">
        <v>3823</v>
      </c>
      <c r="D26" s="250"/>
      <c r="E26" s="250"/>
      <c r="F26" s="250"/>
      <c r="G26" s="250"/>
      <c r="H26" s="250"/>
      <c r="I26" s="250"/>
      <c r="J26" s="250"/>
      <c r="K26" s="250"/>
      <c r="L26" s="250"/>
      <c r="M26" s="250"/>
      <c r="N26" s="250"/>
      <c r="O26" s="250"/>
      <c r="P26" s="250"/>
      <c r="Q26" s="250"/>
      <c r="R26" s="18"/>
    </row>
    <row r="27" spans="1:18" ht="9.75" customHeight="1">
      <c r="A27" s="18"/>
      <c r="B27" s="250"/>
      <c r="C27" s="253" t="s">
        <v>3824</v>
      </c>
      <c r="D27" s="250"/>
      <c r="E27" s="250"/>
      <c r="F27" s="250"/>
      <c r="G27" s="250"/>
      <c r="H27" s="250"/>
      <c r="I27" s="250"/>
      <c r="J27" s="250"/>
      <c r="K27" s="250"/>
      <c r="L27" s="250"/>
      <c r="M27" s="250"/>
      <c r="N27" s="250"/>
      <c r="O27" s="250"/>
      <c r="P27" s="250"/>
      <c r="Q27" s="250"/>
      <c r="R27" s="18"/>
    </row>
    <row r="28" spans="1:18" ht="13.05" customHeight="1">
      <c r="A28" s="18"/>
      <c r="B28" s="489"/>
      <c r="C28" s="490"/>
      <c r="D28" s="490"/>
      <c r="E28" s="490"/>
      <c r="F28" s="509"/>
      <c r="G28" s="510" t="s">
        <v>3825</v>
      </c>
      <c r="H28" s="489"/>
      <c r="I28" s="503" t="s">
        <v>3826</v>
      </c>
      <c r="J28" s="511"/>
      <c r="K28" s="490" t="s">
        <v>3820</v>
      </c>
      <c r="L28" s="490"/>
      <c r="M28" s="490"/>
      <c r="N28" s="490"/>
      <c r="O28" s="491"/>
      <c r="P28" s="250"/>
      <c r="Q28" s="250"/>
      <c r="R28" s="18"/>
    </row>
    <row r="29" spans="1:18" ht="13.05" customHeight="1">
      <c r="A29" s="18"/>
      <c r="B29" s="512"/>
      <c r="C29" s="513"/>
      <c r="D29" s="513"/>
      <c r="E29" s="513"/>
      <c r="F29" s="514"/>
      <c r="G29" s="515"/>
      <c r="H29" s="512"/>
      <c r="I29" s="514" t="s">
        <v>3827</v>
      </c>
      <c r="J29" s="516"/>
      <c r="K29" s="513" t="s">
        <v>3820</v>
      </c>
      <c r="L29" s="517" t="s">
        <v>3828</v>
      </c>
      <c r="M29" s="518" t="str">
        <f>IF(ISNUMBER(J28),J28+J29,"")</f>
        <v/>
      </c>
      <c r="N29" s="517" t="s">
        <v>3820</v>
      </c>
      <c r="O29" s="495" t="s">
        <v>3829</v>
      </c>
      <c r="P29" s="250"/>
      <c r="Q29" s="250"/>
      <c r="R29" s="18"/>
    </row>
    <row r="30" spans="1:18" ht="13.05" customHeight="1">
      <c r="A30" s="18"/>
      <c r="B30" s="512"/>
      <c r="C30" s="513"/>
      <c r="D30" s="513"/>
      <c r="E30" s="513"/>
      <c r="F30" s="514"/>
      <c r="G30" s="515" t="s">
        <v>3830</v>
      </c>
      <c r="H30" s="513"/>
      <c r="I30" s="519" t="s">
        <v>3826</v>
      </c>
      <c r="J30" s="507"/>
      <c r="K30" s="513" t="s">
        <v>3820</v>
      </c>
      <c r="L30" s="513" t="s">
        <v>3831</v>
      </c>
      <c r="M30" s="513"/>
      <c r="N30" s="513"/>
      <c r="O30" s="520"/>
      <c r="P30" s="498"/>
      <c r="Q30" s="250"/>
      <c r="R30" s="18"/>
    </row>
    <row r="31" spans="1:18" ht="13.05" customHeight="1">
      <c r="A31" s="18"/>
      <c r="B31" s="250"/>
      <c r="C31" s="250"/>
      <c r="D31" s="250"/>
      <c r="E31" s="250"/>
      <c r="F31" s="250"/>
      <c r="G31" s="250"/>
      <c r="H31" s="250"/>
      <c r="I31" s="521"/>
      <c r="J31" s="250"/>
      <c r="K31" s="250"/>
      <c r="L31" s="250"/>
      <c r="M31" s="250"/>
      <c r="N31" s="250"/>
      <c r="O31" s="250"/>
      <c r="P31" s="250"/>
      <c r="Q31" s="250"/>
      <c r="R31" s="18"/>
    </row>
    <row r="32" spans="1:18" ht="13.05" customHeight="1">
      <c r="A32" s="18"/>
      <c r="B32" s="250"/>
      <c r="C32" s="250"/>
      <c r="D32" s="250"/>
      <c r="E32" s="250"/>
      <c r="F32" s="250"/>
      <c r="G32" s="250"/>
      <c r="H32" s="250"/>
      <c r="I32" s="521"/>
      <c r="J32" s="250"/>
      <c r="K32" s="250"/>
      <c r="L32" s="250"/>
      <c r="M32" s="250"/>
      <c r="N32" s="250"/>
      <c r="O32" s="250"/>
      <c r="P32" s="250"/>
      <c r="Q32" s="250"/>
      <c r="R32" s="18"/>
    </row>
    <row r="33" spans="1:18" ht="13.05" customHeight="1">
      <c r="A33" s="18"/>
      <c r="B33" s="250" t="s">
        <v>3832</v>
      </c>
      <c r="C33" s="250"/>
      <c r="D33" s="250"/>
      <c r="E33" s="250"/>
      <c r="F33" s="250"/>
      <c r="G33" s="247" t="s">
        <v>3833</v>
      </c>
      <c r="H33" s="250"/>
      <c r="I33" s="250"/>
      <c r="J33" s="250"/>
      <c r="K33" s="250"/>
      <c r="L33" s="250"/>
      <c r="M33" s="250"/>
      <c r="N33" s="250"/>
      <c r="O33" s="250"/>
      <c r="P33" s="250"/>
      <c r="Q33" s="250"/>
      <c r="R33" s="18"/>
    </row>
    <row r="34" spans="1:18" ht="13.05" customHeight="1">
      <c r="A34" s="18"/>
      <c r="B34" s="522" t="s">
        <v>3834</v>
      </c>
      <c r="C34" s="502"/>
      <c r="D34" s="523"/>
      <c r="E34" s="523"/>
      <c r="F34" s="523"/>
      <c r="G34" s="523"/>
      <c r="H34" s="509"/>
      <c r="I34" s="509"/>
      <c r="J34" s="523"/>
      <c r="K34" s="524"/>
      <c r="L34" s="503"/>
      <c r="M34" s="490"/>
      <c r="N34" s="524"/>
      <c r="O34" s="490"/>
      <c r="P34" s="525"/>
      <c r="Q34" s="492"/>
      <c r="R34" s="18"/>
    </row>
    <row r="35" spans="1:18" ht="8.25" customHeight="1">
      <c r="A35" s="18"/>
      <c r="B35" s="526"/>
      <c r="C35" s="255"/>
      <c r="D35" s="255"/>
      <c r="E35" s="255"/>
      <c r="F35" s="255"/>
      <c r="G35" s="255"/>
      <c r="H35" s="521"/>
      <c r="I35" s="521"/>
      <c r="J35" s="255"/>
      <c r="K35" s="527"/>
      <c r="L35" s="492"/>
      <c r="M35" s="250"/>
      <c r="N35" s="527"/>
      <c r="O35" s="250"/>
      <c r="P35" s="528"/>
      <c r="Q35" s="492"/>
      <c r="R35" s="18"/>
    </row>
    <row r="36" spans="1:18" ht="13.05" customHeight="1">
      <c r="A36" s="18"/>
      <c r="B36" s="529" t="s">
        <v>3835</v>
      </c>
      <c r="C36" s="530" t="str">
        <f>IF(ISNUMBER(M29),M29,"")</f>
        <v/>
      </c>
      <c r="D36" s="531" t="s">
        <v>3836</v>
      </c>
      <c r="E36" s="530" t="str">
        <f>IF(ISNUMBER(G36),G36/2,"")</f>
        <v/>
      </c>
      <c r="F36" s="532" t="s">
        <v>3837</v>
      </c>
      <c r="G36" s="530" t="str">
        <f>IF(ISNUMBER(M23),M23,"")</f>
        <v/>
      </c>
      <c r="H36" s="533" t="s">
        <v>3838</v>
      </c>
      <c r="J36" s="255" t="str">
        <f>IF(ISNUMBER(M21),M21,"")</f>
        <v/>
      </c>
      <c r="K36" s="250"/>
      <c r="L36" s="492"/>
      <c r="M36" s="250"/>
      <c r="N36" s="250"/>
      <c r="O36" s="250"/>
      <c r="P36" s="534" t="str">
        <f>IF(COUNT(C36,G36)=2,IF(C36&gt;=E36,"○",""),"")</f>
        <v/>
      </c>
      <c r="Q36" s="250"/>
      <c r="R36" s="18"/>
    </row>
    <row r="37" spans="1:18" ht="9" customHeight="1">
      <c r="A37" s="18"/>
      <c r="B37" s="535"/>
      <c r="C37" s="536"/>
      <c r="D37" s="536"/>
      <c r="E37" s="536"/>
      <c r="F37" s="536"/>
      <c r="G37" s="536"/>
      <c r="H37" s="514"/>
      <c r="I37" s="514"/>
      <c r="J37" s="537" t="s">
        <v>3839</v>
      </c>
      <c r="K37" s="538"/>
      <c r="L37" s="517"/>
      <c r="M37" s="513"/>
      <c r="N37" s="513"/>
      <c r="O37" s="513"/>
      <c r="P37" s="539"/>
      <c r="Q37" s="492"/>
      <c r="R37" s="18"/>
    </row>
    <row r="38" spans="1:18" ht="13.05" customHeight="1">
      <c r="A38" s="18"/>
      <c r="B38" s="522" t="s">
        <v>3840</v>
      </c>
      <c r="C38" s="502"/>
      <c r="D38" s="523"/>
      <c r="E38" s="523"/>
      <c r="F38" s="523"/>
      <c r="G38" s="523"/>
      <c r="H38" s="509"/>
      <c r="I38" s="509"/>
      <c r="J38" s="523"/>
      <c r="K38" s="524"/>
      <c r="L38" s="503"/>
      <c r="M38" s="490"/>
      <c r="N38" s="490"/>
      <c r="O38" s="490"/>
      <c r="P38" s="525"/>
      <c r="Q38" s="492"/>
      <c r="R38" s="18"/>
    </row>
    <row r="39" spans="1:18" ht="8.25" customHeight="1">
      <c r="A39" s="18"/>
      <c r="B39" s="529"/>
      <c r="C39" s="255"/>
      <c r="D39" s="255"/>
      <c r="E39" s="255"/>
      <c r="F39" s="255"/>
      <c r="G39" s="255"/>
      <c r="H39" s="255"/>
      <c r="I39" s="255"/>
      <c r="J39" s="255"/>
      <c r="K39" s="250"/>
      <c r="L39" s="250"/>
      <c r="M39" s="250"/>
      <c r="N39" s="250"/>
      <c r="O39" s="250"/>
      <c r="P39" s="528"/>
      <c r="Q39" s="250"/>
      <c r="R39" s="18"/>
    </row>
    <row r="40" spans="1:18" ht="13.05" customHeight="1">
      <c r="A40" s="18"/>
      <c r="B40" s="529" t="s">
        <v>3841</v>
      </c>
      <c r="C40" s="530" t="str">
        <f>IF(ISNUMBER(J30),J30,"")</f>
        <v/>
      </c>
      <c r="D40" s="531" t="s">
        <v>3836</v>
      </c>
      <c r="E40" s="530" t="str">
        <f>IF(ISNUMBER(G40),G40/2,"")</f>
        <v/>
      </c>
      <c r="F40" s="532" t="s">
        <v>3842</v>
      </c>
      <c r="G40" s="530" t="str">
        <f>IF(ISNUMBER(M29),M29,"")</f>
        <v/>
      </c>
      <c r="H40" s="533" t="s">
        <v>3838</v>
      </c>
      <c r="I40" s="255"/>
      <c r="J40" s="255"/>
      <c r="K40" s="250"/>
      <c r="L40" s="250"/>
      <c r="M40" s="250"/>
      <c r="N40" s="250"/>
      <c r="O40" s="250"/>
      <c r="P40" s="534" t="str">
        <f>IF(COUNT(C40,G40)=2,IF(C40&gt;=E40,"○",""),"")</f>
        <v/>
      </c>
      <c r="Q40" s="250"/>
      <c r="R40" s="18"/>
    </row>
    <row r="41" spans="1:18" ht="9" customHeight="1">
      <c r="A41" s="18"/>
      <c r="B41" s="512"/>
      <c r="C41" s="513"/>
      <c r="D41" s="513"/>
      <c r="E41" s="513"/>
      <c r="F41" s="513"/>
      <c r="G41" s="513"/>
      <c r="H41" s="513"/>
      <c r="I41" s="513"/>
      <c r="J41" s="537" t="s">
        <v>3843</v>
      </c>
      <c r="K41" s="513"/>
      <c r="L41" s="513"/>
      <c r="M41" s="513"/>
      <c r="N41" s="513"/>
      <c r="O41" s="513"/>
      <c r="P41" s="539"/>
      <c r="Q41" s="250"/>
      <c r="R41" s="18"/>
    </row>
    <row r="42" spans="1:18" ht="13.05" customHeight="1">
      <c r="A42" s="18"/>
      <c r="B42" s="250"/>
      <c r="C42" s="250"/>
      <c r="D42" s="250"/>
      <c r="E42" s="250"/>
      <c r="F42" s="250"/>
      <c r="G42" s="250"/>
      <c r="H42" s="250"/>
      <c r="I42" s="250"/>
      <c r="J42" s="250"/>
      <c r="K42" s="250"/>
      <c r="L42" s="250"/>
      <c r="M42" s="250"/>
      <c r="N42" s="250"/>
      <c r="O42" s="250"/>
      <c r="P42" s="250"/>
      <c r="Q42" s="250"/>
      <c r="R42" s="18"/>
    </row>
    <row r="43" spans="1:18" ht="13.05" customHeight="1">
      <c r="A43" s="18"/>
      <c r="B43" s="250"/>
      <c r="C43" s="250"/>
      <c r="D43" s="250"/>
      <c r="E43" s="250"/>
      <c r="F43" s="250"/>
      <c r="G43" s="250"/>
      <c r="H43" s="250"/>
      <c r="I43" s="250"/>
      <c r="J43" s="250"/>
      <c r="K43" s="250"/>
      <c r="L43" s="250"/>
      <c r="M43" s="250"/>
      <c r="N43" s="250"/>
      <c r="O43" s="250"/>
      <c r="P43" s="250"/>
      <c r="Q43" s="250"/>
      <c r="R43" s="18"/>
    </row>
    <row r="44" spans="1:18" ht="13.05" customHeight="1">
      <c r="A44" s="18"/>
      <c r="B44" s="250" t="s">
        <v>3844</v>
      </c>
      <c r="C44" s="250"/>
      <c r="D44" s="250"/>
      <c r="E44" s="250"/>
      <c r="F44" s="250"/>
      <c r="G44" s="250"/>
      <c r="H44" s="250"/>
      <c r="I44" s="250"/>
      <c r="J44" s="250"/>
      <c r="K44" s="250"/>
      <c r="L44" s="250"/>
      <c r="M44" s="250"/>
      <c r="N44" s="250"/>
      <c r="O44" s="250"/>
      <c r="P44" s="250"/>
      <c r="Q44" s="250"/>
      <c r="R44" s="18"/>
    </row>
    <row r="45" spans="1:18" ht="13.05" customHeight="1">
      <c r="A45" s="18"/>
      <c r="B45" s="250"/>
      <c r="C45" s="250"/>
      <c r="D45" s="250"/>
      <c r="E45" s="250"/>
      <c r="F45" s="250"/>
      <c r="G45" s="250"/>
      <c r="H45" s="250"/>
      <c r="I45" s="250"/>
      <c r="J45" s="250"/>
      <c r="K45" s="250"/>
      <c r="L45" s="250"/>
      <c r="M45" s="250"/>
      <c r="N45" s="250"/>
      <c r="O45" s="250"/>
      <c r="P45" s="250"/>
      <c r="Q45" s="540" t="s">
        <v>3845</v>
      </c>
      <c r="R45" s="18"/>
    </row>
    <row r="46" spans="1:18" ht="24" customHeight="1">
      <c r="A46" s="256"/>
      <c r="B46" s="541">
        <v>1</v>
      </c>
      <c r="C46" s="1050" t="s">
        <v>3846</v>
      </c>
      <c r="D46" s="1050"/>
      <c r="E46" s="1050"/>
      <c r="F46" s="1050"/>
      <c r="G46" s="1050"/>
      <c r="H46" s="1050"/>
      <c r="I46" s="1050"/>
      <c r="J46" s="1050"/>
      <c r="K46" s="1050"/>
      <c r="L46" s="1050"/>
      <c r="M46" s="1050"/>
      <c r="N46" s="1050"/>
      <c r="O46" s="1050"/>
      <c r="P46" s="1050"/>
      <c r="Q46" s="542"/>
      <c r="R46" s="18"/>
    </row>
    <row r="47" spans="1:18" ht="12.45" customHeight="1">
      <c r="A47" s="256"/>
      <c r="B47" s="543" t="s">
        <v>3847</v>
      </c>
      <c r="C47" s="1049" t="s">
        <v>3848</v>
      </c>
      <c r="D47" s="1049"/>
      <c r="E47" s="1049"/>
      <c r="F47" s="1049"/>
      <c r="G47" s="1049"/>
      <c r="H47" s="1049"/>
      <c r="I47" s="1049"/>
      <c r="J47" s="1049"/>
      <c r="K47" s="1049"/>
      <c r="L47" s="1049"/>
      <c r="M47" s="1049"/>
      <c r="N47" s="1049"/>
      <c r="O47" s="1049"/>
      <c r="P47" s="1049"/>
      <c r="Q47" s="544"/>
      <c r="R47" s="18"/>
    </row>
    <row r="48" spans="1:18" ht="12" customHeight="1">
      <c r="A48" s="256"/>
      <c r="B48" s="543" t="s">
        <v>3835</v>
      </c>
      <c r="C48" s="1049" t="s">
        <v>3849</v>
      </c>
      <c r="D48" s="1049"/>
      <c r="E48" s="1049"/>
      <c r="F48" s="1049"/>
      <c r="G48" s="1049"/>
      <c r="H48" s="1049"/>
      <c r="I48" s="1049"/>
      <c r="J48" s="1049"/>
      <c r="K48" s="1049"/>
      <c r="L48" s="1049"/>
      <c r="M48" s="1049"/>
      <c r="N48" s="1049"/>
      <c r="O48" s="1049"/>
      <c r="P48" s="1049"/>
      <c r="Q48" s="544"/>
      <c r="R48" s="18"/>
    </row>
    <row r="49" spans="1:18" ht="12" customHeight="1">
      <c r="A49" s="256"/>
      <c r="B49" s="545" t="s">
        <v>3841</v>
      </c>
      <c r="C49" s="1048" t="s">
        <v>3850</v>
      </c>
      <c r="D49" s="1048"/>
      <c r="E49" s="1048"/>
      <c r="F49" s="1048"/>
      <c r="G49" s="1048"/>
      <c r="H49" s="1048"/>
      <c r="I49" s="1048"/>
      <c r="J49" s="1048"/>
      <c r="K49" s="1048"/>
      <c r="L49" s="1048"/>
      <c r="M49" s="1048"/>
      <c r="N49" s="1048"/>
      <c r="O49" s="1048"/>
      <c r="P49" s="1048"/>
      <c r="Q49" s="546"/>
      <c r="R49" s="18"/>
    </row>
    <row r="50" spans="1:18" ht="12" customHeight="1">
      <c r="A50" s="256"/>
      <c r="B50" s="541">
        <v>2</v>
      </c>
      <c r="C50" s="1057" t="s">
        <v>3851</v>
      </c>
      <c r="D50" s="1057"/>
      <c r="E50" s="1057"/>
      <c r="F50" s="1057"/>
      <c r="G50" s="1057"/>
      <c r="H50" s="1057"/>
      <c r="I50" s="1057"/>
      <c r="J50" s="1057"/>
      <c r="K50" s="1057"/>
      <c r="L50" s="1057"/>
      <c r="M50" s="1057"/>
      <c r="N50" s="1057"/>
      <c r="O50" s="1057"/>
      <c r="P50" s="1057"/>
      <c r="Q50" s="547"/>
      <c r="R50" s="18"/>
    </row>
    <row r="51" spans="1:18" ht="12" customHeight="1">
      <c r="A51" s="256"/>
      <c r="B51" s="543" t="s">
        <v>3847</v>
      </c>
      <c r="C51" s="1058" t="s">
        <v>3852</v>
      </c>
      <c r="D51" s="1058"/>
      <c r="E51" s="1058"/>
      <c r="F51" s="1058"/>
      <c r="G51" s="1058"/>
      <c r="H51" s="1058"/>
      <c r="I51" s="1058"/>
      <c r="J51" s="1058"/>
      <c r="K51" s="1058"/>
      <c r="L51" s="1058"/>
      <c r="M51" s="1058"/>
      <c r="N51" s="1058"/>
      <c r="O51" s="1058"/>
      <c r="P51" s="1058"/>
      <c r="Q51" s="544"/>
      <c r="R51" s="18"/>
    </row>
    <row r="52" spans="1:18" ht="12" customHeight="1">
      <c r="A52" s="256"/>
      <c r="B52" s="543" t="s">
        <v>3835</v>
      </c>
      <c r="C52" s="1058" t="s">
        <v>3853</v>
      </c>
      <c r="D52" s="1058"/>
      <c r="E52" s="1058"/>
      <c r="F52" s="1058"/>
      <c r="G52" s="1058"/>
      <c r="H52" s="1058"/>
      <c r="I52" s="1058"/>
      <c r="J52" s="1058"/>
      <c r="K52" s="1058"/>
      <c r="L52" s="1058"/>
      <c r="M52" s="1058"/>
      <c r="N52" s="1058"/>
      <c r="O52" s="1058"/>
      <c r="P52" s="1058"/>
      <c r="Q52" s="544"/>
      <c r="R52" s="18"/>
    </row>
    <row r="53" spans="1:18" ht="24" customHeight="1">
      <c r="A53" s="256"/>
      <c r="B53" s="543" t="s">
        <v>3841</v>
      </c>
      <c r="C53" s="1058" t="s">
        <v>3854</v>
      </c>
      <c r="D53" s="1058"/>
      <c r="E53" s="1058"/>
      <c r="F53" s="1058"/>
      <c r="G53" s="1058"/>
      <c r="H53" s="1058"/>
      <c r="I53" s="1058"/>
      <c r="J53" s="1058"/>
      <c r="K53" s="1058"/>
      <c r="L53" s="1058"/>
      <c r="M53" s="1058"/>
      <c r="N53" s="1058"/>
      <c r="O53" s="1058"/>
      <c r="P53" s="1058"/>
      <c r="Q53" s="544"/>
      <c r="R53" s="18"/>
    </row>
    <row r="54" spans="1:18" ht="12" customHeight="1">
      <c r="A54" s="256"/>
      <c r="B54" s="543" t="s">
        <v>3855</v>
      </c>
      <c r="C54" s="1058" t="s">
        <v>3856</v>
      </c>
      <c r="D54" s="1058"/>
      <c r="E54" s="1058"/>
      <c r="F54" s="1058"/>
      <c r="G54" s="1058"/>
      <c r="H54" s="1058"/>
      <c r="I54" s="1058"/>
      <c r="J54" s="1058"/>
      <c r="K54" s="1058"/>
      <c r="L54" s="1058"/>
      <c r="M54" s="1058"/>
      <c r="N54" s="1058"/>
      <c r="O54" s="1058"/>
      <c r="P54" s="1058"/>
      <c r="Q54" s="544"/>
      <c r="R54" s="18"/>
    </row>
    <row r="55" spans="1:18" ht="12" customHeight="1">
      <c r="A55" s="256"/>
      <c r="B55" s="543" t="s">
        <v>3857</v>
      </c>
      <c r="C55" s="1058" t="s">
        <v>3858</v>
      </c>
      <c r="D55" s="1058"/>
      <c r="E55" s="1058"/>
      <c r="F55" s="1058"/>
      <c r="G55" s="1058"/>
      <c r="H55" s="1058"/>
      <c r="I55" s="1058"/>
      <c r="J55" s="1058"/>
      <c r="K55" s="1058"/>
      <c r="L55" s="1058"/>
      <c r="M55" s="1058"/>
      <c r="N55" s="1058"/>
      <c r="O55" s="1058"/>
      <c r="P55" s="1058"/>
      <c r="Q55" s="544"/>
      <c r="R55" s="18"/>
    </row>
    <row r="56" spans="1:18" ht="12" customHeight="1">
      <c r="A56" s="256"/>
      <c r="B56" s="543" t="s">
        <v>3859</v>
      </c>
      <c r="C56" s="1058" t="s">
        <v>3860</v>
      </c>
      <c r="D56" s="1058"/>
      <c r="E56" s="1058"/>
      <c r="F56" s="1058"/>
      <c r="G56" s="1058"/>
      <c r="H56" s="1058"/>
      <c r="I56" s="1058"/>
      <c r="J56" s="1058"/>
      <c r="K56" s="1058"/>
      <c r="L56" s="1058"/>
      <c r="M56" s="1058"/>
      <c r="N56" s="1058"/>
      <c r="O56" s="1058"/>
      <c r="P56" s="1058"/>
      <c r="Q56" s="544"/>
      <c r="R56" s="18"/>
    </row>
    <row r="57" spans="1:18" ht="12" customHeight="1">
      <c r="A57" s="256"/>
      <c r="B57" s="548" t="s">
        <v>3861</v>
      </c>
      <c r="C57" s="1058" t="s">
        <v>3862</v>
      </c>
      <c r="D57" s="1058"/>
      <c r="E57" s="1058"/>
      <c r="F57" s="1058"/>
      <c r="G57" s="1058"/>
      <c r="H57" s="1058"/>
      <c r="I57" s="1058"/>
      <c r="J57" s="1058"/>
      <c r="K57" s="1058"/>
      <c r="L57" s="1058"/>
      <c r="M57" s="1058"/>
      <c r="N57" s="1058"/>
      <c r="O57" s="1058"/>
      <c r="P57" s="1058"/>
      <c r="Q57" s="549"/>
      <c r="R57" s="18"/>
    </row>
    <row r="58" spans="1:18" ht="12" customHeight="1">
      <c r="A58" s="256"/>
      <c r="B58" s="543" t="s">
        <v>3863</v>
      </c>
      <c r="C58" s="1058" t="s">
        <v>3864</v>
      </c>
      <c r="D58" s="1058"/>
      <c r="E58" s="1058"/>
      <c r="F58" s="1058"/>
      <c r="G58" s="1058"/>
      <c r="H58" s="1058"/>
      <c r="I58" s="1058"/>
      <c r="J58" s="1058"/>
      <c r="K58" s="1058"/>
      <c r="L58" s="1058"/>
      <c r="M58" s="1058"/>
      <c r="N58" s="1058"/>
      <c r="O58" s="1058"/>
      <c r="P58" s="1058"/>
      <c r="Q58" s="544"/>
      <c r="R58" s="18"/>
    </row>
    <row r="59" spans="1:18" ht="12" customHeight="1">
      <c r="A59" s="256"/>
      <c r="B59" s="543" t="s">
        <v>3865</v>
      </c>
      <c r="C59" s="1058" t="s">
        <v>3866</v>
      </c>
      <c r="D59" s="1058"/>
      <c r="E59" s="1058"/>
      <c r="F59" s="1058"/>
      <c r="G59" s="1058"/>
      <c r="H59" s="1058"/>
      <c r="I59" s="1058"/>
      <c r="J59" s="1058"/>
      <c r="K59" s="1058"/>
      <c r="L59" s="1058"/>
      <c r="M59" s="1058"/>
      <c r="N59" s="1058"/>
      <c r="O59" s="1058"/>
      <c r="P59" s="1058"/>
      <c r="Q59" s="544"/>
      <c r="R59" s="18"/>
    </row>
    <row r="60" spans="1:18" ht="12" customHeight="1">
      <c r="A60" s="256"/>
      <c r="B60" s="543" t="s">
        <v>3867</v>
      </c>
      <c r="C60" s="1058" t="s">
        <v>3868</v>
      </c>
      <c r="D60" s="1058"/>
      <c r="E60" s="1058"/>
      <c r="F60" s="1058"/>
      <c r="G60" s="1058"/>
      <c r="H60" s="1058"/>
      <c r="I60" s="1058"/>
      <c r="J60" s="1058"/>
      <c r="K60" s="1058"/>
      <c r="L60" s="1058"/>
      <c r="M60" s="1058"/>
      <c r="N60" s="1058"/>
      <c r="O60" s="1058"/>
      <c r="P60" s="1058"/>
      <c r="Q60" s="544"/>
      <c r="R60" s="18"/>
    </row>
    <row r="61" spans="1:18" ht="22.5" customHeight="1">
      <c r="A61" s="256"/>
      <c r="B61" s="545" t="s">
        <v>3869</v>
      </c>
      <c r="C61" s="1056" t="s">
        <v>3870</v>
      </c>
      <c r="D61" s="1056"/>
      <c r="E61" s="1056"/>
      <c r="F61" s="1056"/>
      <c r="G61" s="1056"/>
      <c r="H61" s="1056"/>
      <c r="I61" s="1056"/>
      <c r="J61" s="1056"/>
      <c r="K61" s="1056"/>
      <c r="L61" s="1056"/>
      <c r="M61" s="1056"/>
      <c r="N61" s="1056"/>
      <c r="O61" s="1056"/>
      <c r="P61" s="1056"/>
      <c r="Q61" s="546"/>
      <c r="R61" s="18"/>
    </row>
    <row r="62" spans="1:18">
      <c r="A62" s="18"/>
      <c r="B62" s="248"/>
      <c r="C62" s="248"/>
      <c r="D62" s="248"/>
      <c r="E62" s="248"/>
      <c r="F62" s="248"/>
      <c r="G62" s="248"/>
      <c r="H62" s="248"/>
      <c r="I62" s="248"/>
      <c r="J62" s="248"/>
      <c r="K62" s="248"/>
      <c r="L62" s="248"/>
      <c r="M62" s="248"/>
      <c r="N62" s="248"/>
      <c r="O62" s="248"/>
      <c r="P62" s="248"/>
      <c r="Q62" s="248"/>
      <c r="R62" s="18"/>
    </row>
    <row r="63" spans="1:18">
      <c r="A63" s="18"/>
      <c r="B63" s="248"/>
      <c r="C63" s="248"/>
      <c r="D63" s="248"/>
      <c r="E63" s="248"/>
      <c r="F63" s="248"/>
      <c r="G63" s="248"/>
      <c r="H63" s="248"/>
      <c r="I63" s="248"/>
      <c r="J63" s="248"/>
      <c r="K63" s="248"/>
      <c r="L63" s="248"/>
      <c r="M63" s="248"/>
      <c r="N63" s="248"/>
      <c r="O63" s="248"/>
      <c r="P63" s="248"/>
      <c r="Q63" s="248"/>
      <c r="R63" s="18"/>
    </row>
    <row r="64" spans="1:18">
      <c r="A64" s="18"/>
      <c r="B64" s="248"/>
      <c r="C64" s="248"/>
      <c r="D64" s="248"/>
      <c r="E64" s="248"/>
      <c r="F64" s="248"/>
      <c r="G64" s="248"/>
      <c r="H64" s="248"/>
      <c r="I64" s="248"/>
      <c r="J64" s="248"/>
      <c r="K64" s="248"/>
      <c r="L64" s="248"/>
      <c r="M64" s="248"/>
      <c r="N64" s="248"/>
      <c r="O64" s="248"/>
      <c r="P64" s="248"/>
      <c r="Q64" s="248"/>
      <c r="R64" s="18"/>
    </row>
    <row r="65" spans="1:24">
      <c r="A65" s="18"/>
      <c r="B65" s="248"/>
      <c r="C65" s="248"/>
      <c r="D65" s="248"/>
      <c r="E65" s="248"/>
      <c r="F65" s="248"/>
      <c r="G65" s="248"/>
      <c r="H65" s="248"/>
      <c r="I65" s="248"/>
      <c r="J65" s="248"/>
      <c r="K65" s="248"/>
      <c r="L65" s="248"/>
      <c r="M65" s="248"/>
      <c r="N65" s="248"/>
      <c r="O65" s="248"/>
      <c r="P65" s="248"/>
      <c r="Q65" s="248"/>
      <c r="R65" s="18"/>
      <c r="X65" s="257"/>
    </row>
    <row r="66" spans="1:24">
      <c r="A66" s="18"/>
      <c r="B66" s="248"/>
      <c r="C66" s="249"/>
      <c r="D66" s="248"/>
      <c r="E66" s="248"/>
      <c r="F66" s="248"/>
      <c r="G66" s="248"/>
      <c r="H66" s="248"/>
      <c r="I66" s="248"/>
      <c r="J66" s="248"/>
      <c r="K66" s="248"/>
      <c r="L66" s="248"/>
      <c r="M66" s="248"/>
      <c r="N66" s="248"/>
      <c r="O66" s="248"/>
      <c r="P66" s="248"/>
      <c r="Q66" s="248"/>
      <c r="R66" s="18"/>
      <c r="X66" s="257"/>
    </row>
    <row r="67" spans="1:24">
      <c r="A67" s="18"/>
      <c r="B67" s="248"/>
      <c r="C67" s="249"/>
      <c r="D67" s="248"/>
      <c r="E67" s="248"/>
      <c r="F67" s="248"/>
      <c r="G67" s="248"/>
      <c r="H67" s="248"/>
      <c r="I67" s="248"/>
      <c r="J67" s="248"/>
      <c r="K67" s="248"/>
      <c r="L67" s="248"/>
      <c r="M67" s="248"/>
      <c r="N67" s="248"/>
      <c r="O67" s="248"/>
      <c r="P67" s="248"/>
      <c r="Q67" s="248"/>
      <c r="R67" s="18"/>
      <c r="X67" s="257"/>
    </row>
    <row r="68" spans="1:24">
      <c r="A68" s="18"/>
      <c r="B68" s="248"/>
      <c r="C68" s="249"/>
      <c r="D68" s="248"/>
      <c r="E68" s="550"/>
      <c r="F68" s="551"/>
      <c r="G68" s="248"/>
      <c r="H68" s="248"/>
      <c r="I68" s="248"/>
      <c r="J68" s="248"/>
      <c r="K68" s="248"/>
      <c r="L68" s="248"/>
      <c r="M68" s="248"/>
      <c r="N68" s="248"/>
      <c r="O68" s="248"/>
      <c r="P68" s="248"/>
      <c r="Q68" s="248"/>
      <c r="R68" s="18"/>
      <c r="X68" s="257"/>
    </row>
    <row r="69" spans="1:24">
      <c r="A69" s="18"/>
      <c r="B69" s="248"/>
      <c r="C69" s="249"/>
      <c r="D69" s="248"/>
      <c r="E69" s="248"/>
      <c r="F69" s="248"/>
      <c r="G69" s="248"/>
      <c r="H69" s="248"/>
      <c r="I69" s="248"/>
      <c r="J69" s="248"/>
      <c r="K69" s="248"/>
      <c r="L69" s="248"/>
      <c r="M69" s="248"/>
      <c r="N69" s="248"/>
      <c r="O69" s="248"/>
      <c r="P69" s="248"/>
      <c r="Q69" s="248"/>
      <c r="R69" s="18"/>
      <c r="X69" s="257"/>
    </row>
    <row r="70" spans="1:24">
      <c r="A70" s="18"/>
      <c r="B70" s="248"/>
      <c r="C70" s="249"/>
      <c r="D70" s="248"/>
      <c r="E70" s="248"/>
      <c r="F70" s="248"/>
      <c r="G70" s="248"/>
      <c r="H70" s="248"/>
      <c r="I70" s="248"/>
      <c r="J70" s="248"/>
      <c r="K70" s="248"/>
      <c r="L70" s="248"/>
      <c r="M70" s="248"/>
      <c r="N70" s="248"/>
      <c r="O70" s="248"/>
      <c r="P70" s="248"/>
      <c r="Q70" s="248"/>
      <c r="R70" s="18"/>
      <c r="X70" s="257"/>
    </row>
    <row r="71" spans="1:24">
      <c r="A71" s="18"/>
      <c r="B71" s="248"/>
      <c r="C71" s="249"/>
      <c r="D71" s="248"/>
      <c r="E71" s="248"/>
      <c r="F71" s="248"/>
      <c r="G71" s="248"/>
      <c r="H71" s="248"/>
      <c r="I71" s="248"/>
      <c r="J71" s="248"/>
      <c r="K71" s="248"/>
      <c r="L71" s="248"/>
      <c r="M71" s="248"/>
      <c r="N71" s="248"/>
      <c r="O71" s="248"/>
      <c r="P71" s="248"/>
      <c r="Q71" s="248"/>
      <c r="R71" s="18"/>
      <c r="X71" s="257"/>
    </row>
    <row r="72" spans="1:24">
      <c r="A72" s="18"/>
      <c r="B72" s="248"/>
      <c r="C72" s="249"/>
      <c r="D72" s="248"/>
      <c r="E72" s="248"/>
      <c r="F72" s="248"/>
      <c r="G72" s="248"/>
      <c r="H72" s="248"/>
      <c r="I72" s="248"/>
      <c r="J72" s="248"/>
      <c r="K72" s="248"/>
      <c r="L72" s="248"/>
      <c r="M72" s="248"/>
      <c r="N72" s="248"/>
      <c r="O72" s="248"/>
      <c r="P72" s="248"/>
      <c r="Q72" s="248"/>
      <c r="R72" s="18"/>
      <c r="X72" s="257"/>
    </row>
    <row r="73" spans="1:24">
      <c r="A73" s="18"/>
      <c r="B73" s="248"/>
      <c r="C73" s="249"/>
      <c r="D73" s="248"/>
      <c r="E73" s="248"/>
      <c r="F73" s="248"/>
      <c r="G73" s="248"/>
      <c r="H73" s="248"/>
      <c r="I73" s="248"/>
      <c r="J73" s="248"/>
      <c r="K73" s="248"/>
      <c r="L73" s="248"/>
      <c r="M73" s="248"/>
      <c r="N73" s="248"/>
      <c r="O73" s="248"/>
      <c r="P73" s="248"/>
      <c r="Q73" s="248"/>
      <c r="R73" s="18"/>
      <c r="X73" s="257"/>
    </row>
    <row r="74" spans="1:24">
      <c r="A74" s="18"/>
      <c r="B74" s="248"/>
      <c r="C74" s="249"/>
      <c r="D74" s="248"/>
      <c r="E74" s="248"/>
      <c r="F74" s="248"/>
      <c r="G74" s="248"/>
      <c r="H74" s="248"/>
      <c r="I74" s="248"/>
      <c r="J74" s="248"/>
      <c r="K74" s="248"/>
      <c r="L74" s="248"/>
      <c r="M74" s="248"/>
      <c r="N74" s="248"/>
      <c r="O74" s="248"/>
      <c r="P74" s="248"/>
      <c r="Q74" s="248"/>
      <c r="R74" s="18"/>
      <c r="X74" s="257"/>
    </row>
    <row r="75" spans="1:24">
      <c r="A75" s="18"/>
      <c r="B75" s="248"/>
      <c r="C75" s="249"/>
      <c r="D75" s="248"/>
      <c r="E75" s="248"/>
      <c r="F75" s="248"/>
      <c r="G75" s="248"/>
      <c r="H75" s="248"/>
      <c r="I75" s="248"/>
      <c r="J75" s="248"/>
      <c r="K75" s="248"/>
      <c r="L75" s="248"/>
      <c r="M75" s="248"/>
      <c r="N75" s="248"/>
      <c r="O75" s="248"/>
      <c r="P75" s="248"/>
      <c r="Q75" s="248"/>
      <c r="R75" s="18"/>
      <c r="X75" s="257"/>
    </row>
    <row r="76" spans="1:24">
      <c r="A76" s="18"/>
      <c r="B76" s="248"/>
      <c r="C76" s="249"/>
      <c r="D76" s="248"/>
      <c r="E76" s="248"/>
      <c r="F76" s="248"/>
      <c r="G76" s="248"/>
      <c r="H76" s="248"/>
      <c r="I76" s="248"/>
      <c r="J76" s="248"/>
      <c r="K76" s="248"/>
      <c r="L76" s="248"/>
      <c r="M76" s="248"/>
      <c r="N76" s="248"/>
      <c r="O76" s="248"/>
      <c r="P76" s="248"/>
      <c r="Q76" s="248"/>
      <c r="R76" s="18"/>
      <c r="X76" s="257"/>
    </row>
    <row r="77" spans="1:24">
      <c r="A77" s="18"/>
      <c r="B77" s="248"/>
      <c r="C77" s="249"/>
      <c r="D77" s="248"/>
      <c r="E77" s="248"/>
      <c r="F77" s="248"/>
      <c r="G77" s="248"/>
      <c r="H77" s="248"/>
      <c r="I77" s="248"/>
      <c r="J77" s="248"/>
      <c r="K77" s="248"/>
      <c r="L77" s="248"/>
      <c r="M77" s="248"/>
      <c r="N77" s="248"/>
      <c r="O77" s="248"/>
      <c r="P77" s="248"/>
      <c r="Q77" s="248"/>
      <c r="R77" s="18"/>
      <c r="X77" s="257"/>
    </row>
    <row r="78" spans="1:24">
      <c r="A78" s="18"/>
      <c r="B78" s="248"/>
      <c r="C78" s="249"/>
      <c r="D78" s="248"/>
      <c r="E78" s="248"/>
      <c r="F78" s="248"/>
      <c r="G78" s="248"/>
      <c r="H78" s="248"/>
      <c r="I78" s="248"/>
      <c r="J78" s="248"/>
      <c r="K78" s="248"/>
      <c r="L78" s="248"/>
      <c r="M78" s="248"/>
      <c r="N78" s="248"/>
      <c r="O78" s="248"/>
      <c r="P78" s="248"/>
      <c r="Q78" s="248"/>
      <c r="R78" s="18"/>
      <c r="X78" s="257"/>
    </row>
    <row r="79" spans="1:24">
      <c r="A79" s="18"/>
      <c r="B79" s="248"/>
      <c r="C79" s="249"/>
      <c r="D79" s="248"/>
      <c r="E79" s="248"/>
      <c r="F79" s="248"/>
      <c r="G79" s="248"/>
      <c r="H79" s="248"/>
      <c r="I79" s="248"/>
      <c r="J79" s="248"/>
      <c r="K79" s="248"/>
      <c r="L79" s="248"/>
      <c r="M79" s="248"/>
      <c r="N79" s="248"/>
      <c r="O79" s="248"/>
      <c r="P79" s="248"/>
      <c r="Q79" s="248"/>
      <c r="R79" s="18"/>
      <c r="X79" s="257"/>
    </row>
    <row r="80" spans="1:24">
      <c r="A80" s="18"/>
      <c r="B80" s="248"/>
      <c r="C80" s="249"/>
      <c r="D80" s="248"/>
      <c r="E80" s="248"/>
      <c r="F80" s="248"/>
      <c r="G80" s="248"/>
      <c r="H80" s="248"/>
      <c r="I80" s="248"/>
      <c r="J80" s="248"/>
      <c r="K80" s="248"/>
      <c r="L80" s="248"/>
      <c r="M80" s="248"/>
      <c r="N80" s="248"/>
      <c r="O80" s="248"/>
      <c r="P80" s="248"/>
      <c r="Q80" s="248"/>
      <c r="R80" s="18"/>
    </row>
    <row r="81" spans="1:18">
      <c r="A81" s="18"/>
      <c r="B81" s="248"/>
      <c r="C81" s="248"/>
      <c r="D81" s="248"/>
      <c r="E81" s="248"/>
      <c r="F81" s="248"/>
      <c r="G81" s="248"/>
      <c r="H81" s="248"/>
      <c r="I81" s="248"/>
      <c r="J81" s="248"/>
      <c r="K81" s="248"/>
      <c r="L81" s="248"/>
      <c r="M81" s="248"/>
      <c r="N81" s="248"/>
      <c r="O81" s="248"/>
      <c r="P81" s="248"/>
      <c r="Q81" s="248"/>
      <c r="R81" s="18"/>
    </row>
    <row r="82" spans="1:18">
      <c r="A82" s="18"/>
      <c r="B82" s="248"/>
      <c r="C82" s="248"/>
      <c r="D82" s="248"/>
      <c r="E82" s="248"/>
      <c r="F82" s="248"/>
      <c r="G82" s="248"/>
      <c r="H82" s="248"/>
      <c r="I82" s="248"/>
      <c r="J82" s="248"/>
      <c r="K82" s="248"/>
      <c r="L82" s="248"/>
      <c r="M82" s="248"/>
      <c r="N82" s="248"/>
      <c r="O82" s="248"/>
      <c r="P82" s="248"/>
      <c r="Q82" s="248"/>
      <c r="R82" s="18"/>
    </row>
    <row r="83" spans="1:18">
      <c r="A83" s="18"/>
      <c r="B83" s="248"/>
      <c r="C83" s="248"/>
      <c r="D83" s="248"/>
      <c r="E83" s="248"/>
      <c r="F83" s="248"/>
      <c r="G83" s="248"/>
      <c r="H83" s="248"/>
      <c r="I83" s="248"/>
      <c r="J83" s="248"/>
      <c r="K83" s="248"/>
      <c r="L83" s="248"/>
      <c r="M83" s="248"/>
      <c r="N83" s="248"/>
      <c r="O83" s="248"/>
      <c r="P83" s="248"/>
      <c r="Q83" s="248"/>
      <c r="R83" s="18"/>
    </row>
    <row r="84" spans="1:18">
      <c r="A84" s="18"/>
      <c r="B84" s="248"/>
      <c r="C84" s="248"/>
      <c r="D84" s="248"/>
      <c r="E84" s="248"/>
      <c r="F84" s="248"/>
      <c r="G84" s="248"/>
      <c r="H84" s="248"/>
      <c r="I84" s="248"/>
      <c r="J84" s="248"/>
      <c r="K84" s="248"/>
      <c r="L84" s="248"/>
      <c r="M84" s="248"/>
      <c r="N84" s="248"/>
      <c r="O84" s="248"/>
      <c r="P84" s="248"/>
      <c r="Q84" s="248"/>
      <c r="R84" s="18"/>
    </row>
    <row r="85" spans="1:18">
      <c r="A85" s="18"/>
      <c r="B85" s="248"/>
      <c r="C85" s="248"/>
      <c r="D85" s="248"/>
      <c r="E85" s="248"/>
      <c r="F85" s="248"/>
      <c r="G85" s="248"/>
      <c r="H85" s="248"/>
      <c r="I85" s="248"/>
      <c r="J85" s="248"/>
      <c r="K85" s="248"/>
      <c r="L85" s="248"/>
      <c r="M85" s="248"/>
      <c r="N85" s="248"/>
      <c r="O85" s="248"/>
      <c r="P85" s="248"/>
      <c r="Q85" s="248"/>
      <c r="R85" s="18"/>
    </row>
    <row r="86" spans="1:18">
      <c r="A86" s="18"/>
      <c r="B86" s="18"/>
      <c r="C86" s="18"/>
      <c r="D86" s="18"/>
      <c r="E86" s="18"/>
      <c r="F86" s="18"/>
      <c r="G86" s="18"/>
      <c r="H86" s="18"/>
      <c r="I86" s="18"/>
      <c r="J86" s="18"/>
      <c r="K86" s="18"/>
      <c r="L86" s="18"/>
      <c r="M86" s="18"/>
      <c r="N86" s="18"/>
      <c r="O86" s="18"/>
      <c r="P86" s="18"/>
      <c r="Q86" s="18"/>
      <c r="R86" s="18"/>
    </row>
    <row r="87" spans="1:18">
      <c r="A87" s="18"/>
      <c r="B87" s="18"/>
      <c r="C87" s="18"/>
      <c r="D87" s="18"/>
      <c r="E87" s="18"/>
      <c r="F87" s="18"/>
      <c r="G87" s="18"/>
      <c r="H87" s="18"/>
      <c r="I87" s="18"/>
      <c r="J87" s="18"/>
      <c r="K87" s="18"/>
      <c r="L87" s="18"/>
      <c r="M87" s="18"/>
      <c r="N87" s="18"/>
      <c r="O87" s="18"/>
      <c r="P87" s="18"/>
      <c r="Q87" s="18"/>
      <c r="R87" s="18"/>
    </row>
    <row r="88" spans="1:18">
      <c r="A88" s="18"/>
      <c r="B88" s="18"/>
      <c r="C88" s="18"/>
      <c r="D88" s="18"/>
      <c r="E88" s="18"/>
      <c r="F88" s="18"/>
      <c r="G88" s="18"/>
      <c r="H88" s="18"/>
      <c r="I88" s="18"/>
      <c r="J88" s="18"/>
      <c r="K88" s="18"/>
      <c r="L88" s="18"/>
      <c r="M88" s="18"/>
      <c r="N88" s="18"/>
      <c r="O88" s="18"/>
      <c r="P88" s="18"/>
      <c r="Q88" s="18"/>
      <c r="R88" s="18"/>
    </row>
    <row r="89" spans="1:18">
      <c r="A89" s="18"/>
      <c r="B89" s="18"/>
      <c r="C89" s="18"/>
      <c r="D89" s="18"/>
      <c r="E89" s="18"/>
      <c r="F89" s="18"/>
      <c r="G89" s="18"/>
      <c r="H89" s="18"/>
      <c r="I89" s="18"/>
      <c r="J89" s="18"/>
      <c r="K89" s="18"/>
      <c r="L89" s="18"/>
      <c r="M89" s="18"/>
      <c r="N89" s="18"/>
      <c r="O89" s="18"/>
      <c r="P89" s="18"/>
      <c r="Q89" s="18"/>
      <c r="R89" s="18"/>
    </row>
    <row r="98" spans="1:17">
      <c r="A98" s="258"/>
      <c r="B98" s="258"/>
      <c r="C98" s="258"/>
      <c r="D98" s="258"/>
      <c r="E98" s="258"/>
      <c r="F98" s="258"/>
      <c r="G98" s="258"/>
      <c r="H98" s="258"/>
      <c r="I98" s="258"/>
      <c r="J98" s="258"/>
      <c r="K98" s="258"/>
      <c r="L98" s="258"/>
      <c r="M98" s="258"/>
      <c r="N98" s="258"/>
      <c r="O98" s="258"/>
      <c r="P98" s="258"/>
      <c r="Q98" s="258"/>
    </row>
    <row r="99" spans="1:17">
      <c r="A99" s="258"/>
      <c r="B99" s="258"/>
      <c r="C99" s="258"/>
      <c r="D99" s="258"/>
      <c r="E99" s="258"/>
      <c r="F99" s="258"/>
      <c r="G99" s="258"/>
      <c r="H99" s="258"/>
      <c r="I99" s="258"/>
      <c r="J99" s="258"/>
      <c r="K99" s="258"/>
      <c r="L99" s="258"/>
      <c r="M99" s="258"/>
      <c r="N99" s="258"/>
      <c r="O99" s="258"/>
      <c r="P99" s="258"/>
      <c r="Q99" s="258"/>
    </row>
    <row r="100" spans="1:17">
      <c r="A100" s="258"/>
      <c r="B100" s="258"/>
      <c r="C100" s="258"/>
      <c r="D100" s="258"/>
      <c r="E100" s="258"/>
      <c r="F100" s="258"/>
      <c r="G100" s="258"/>
      <c r="H100" s="258"/>
      <c r="I100" s="258"/>
      <c r="J100" s="258"/>
      <c r="K100" s="258"/>
      <c r="L100" s="258"/>
      <c r="M100" s="258"/>
      <c r="N100" s="258"/>
      <c r="O100" s="258"/>
      <c r="P100" s="258"/>
      <c r="Q100" s="258"/>
    </row>
    <row r="101" spans="1:17">
      <c r="A101" s="258"/>
      <c r="B101" s="258"/>
      <c r="C101" s="258"/>
      <c r="D101" s="258"/>
      <c r="E101" s="258"/>
      <c r="F101" s="258"/>
      <c r="G101" s="258"/>
      <c r="H101" s="258"/>
      <c r="I101" s="258"/>
      <c r="J101" s="258"/>
      <c r="K101" s="258"/>
      <c r="L101" s="258"/>
      <c r="M101" s="258"/>
      <c r="N101" s="258"/>
      <c r="O101" s="258"/>
      <c r="P101" s="258"/>
      <c r="Q101" s="258"/>
    </row>
    <row r="102" spans="1:17">
      <c r="A102" s="258"/>
      <c r="B102" s="258"/>
      <c r="C102" s="258"/>
      <c r="D102" s="258"/>
      <c r="E102" s="258"/>
      <c r="F102" s="258"/>
      <c r="G102" s="258"/>
      <c r="H102" s="258"/>
      <c r="I102" s="258"/>
      <c r="J102" s="258"/>
      <c r="K102" s="258"/>
      <c r="L102" s="258"/>
      <c r="M102" s="258"/>
      <c r="N102" s="258"/>
      <c r="O102" s="258"/>
      <c r="P102" s="258"/>
      <c r="Q102" s="258"/>
    </row>
    <row r="103" spans="1:17">
      <c r="A103" s="258"/>
      <c r="B103" s="258"/>
      <c r="C103" s="258"/>
      <c r="D103" s="258"/>
      <c r="E103" s="258"/>
      <c r="F103" s="258"/>
      <c r="G103" s="258"/>
      <c r="H103" s="258"/>
      <c r="I103" s="258"/>
      <c r="J103" s="258"/>
      <c r="K103" s="258"/>
      <c r="L103" s="258"/>
      <c r="M103" s="258"/>
      <c r="N103" s="258"/>
      <c r="O103" s="258"/>
      <c r="P103" s="258"/>
      <c r="Q103" s="258"/>
    </row>
  </sheetData>
  <mergeCells count="19">
    <mergeCell ref="C61:P61"/>
    <mergeCell ref="C50:P50"/>
    <mergeCell ref="C51:P51"/>
    <mergeCell ref="C52:P52"/>
    <mergeCell ref="C53:P53"/>
    <mergeCell ref="C54:P54"/>
    <mergeCell ref="C55:P55"/>
    <mergeCell ref="C56:P56"/>
    <mergeCell ref="C57:P57"/>
    <mergeCell ref="C58:P58"/>
    <mergeCell ref="C59:P59"/>
    <mergeCell ref="C60:P60"/>
    <mergeCell ref="C49:P49"/>
    <mergeCell ref="C48:P48"/>
    <mergeCell ref="C47:P47"/>
    <mergeCell ref="C46:P46"/>
    <mergeCell ref="N1:O1"/>
    <mergeCell ref="J3:O3"/>
    <mergeCell ref="J19:O19"/>
  </mergeCells>
  <phoneticPr fontId="3"/>
  <dataValidations count="3">
    <dataValidation type="list" allowBlank="1" showInputMessage="1" showErrorMessage="1" sqref="Q51:Q61 Q47:Q49" xr:uid="{A85A67C2-DE7F-4382-97B4-3F86FA9276A4}">
      <formula1>$Z$7:$Z$8</formula1>
    </dataValidation>
    <dataValidation type="list" allowBlank="1" showInputMessage="1" showErrorMessage="1" sqref="N1:O1" xr:uid="{864F387B-761D-4F8E-A6D8-085F489F59BD}">
      <formula1>選択</formula1>
    </dataValidation>
    <dataValidation type="list" allowBlank="1" showInputMessage="1" showErrorMessage="1" sqref="K7:K10 K13:K17" xr:uid="{D354E4F7-C3F8-46C1-B714-F79B207DF1D2}">
      <formula1>チェック</formula1>
    </dataValidation>
  </dataValidations>
  <pageMargins left="0.7" right="0.7" top="0.75" bottom="0.75" header="0.3" footer="0.3"/>
  <pageSetup paperSize="9" scale="97" orientation="landscape" r:id="rId1"/>
  <rowBreaks count="1" manualBreakCount="1">
    <brk id="41" max="22"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6AAC94D9AF991B48953FF874834F2823" ma:contentTypeVersion="11" ma:contentTypeDescription="新しいドキュメントを作成します。" ma:contentTypeScope="" ma:versionID="4704973ed088db2c607c1ceabb875d13">
  <xsd:schema xmlns:xsd="http://www.w3.org/2001/XMLSchema" xmlns:xs="http://www.w3.org/2001/XMLSchema" xmlns:p="http://schemas.microsoft.com/office/2006/metadata/properties" xmlns:ns2="4d07243a-2786-4f63-aa32-b6aa4cc48e70" xmlns:ns3="1b986c06-7023-42f0-a50f-6c394af6188d" targetNamespace="http://schemas.microsoft.com/office/2006/metadata/properties" ma:root="true" ma:fieldsID="deccc3a03aefdd4e0a84fd24d9926b52" ns2:_="" ns3:_="">
    <xsd:import namespace="4d07243a-2786-4f63-aa32-b6aa4cc48e70"/>
    <xsd:import namespace="1b986c06-7023-42f0-a50f-6c394af6188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07243a-2786-4f63-aa32-b6aa4cc48e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e23a1247-e1bb-47bd-8102-ed6d2a2bea71"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b986c06-7023-42f0-a50f-6c394af6188d"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8" nillable="true" ma:displayName="Taxonomy Catch All Column" ma:hidden="true" ma:list="{354791c3-a046-4dda-aec1-a61c882fcabc}" ma:internalName="TaxCatchAll" ma:showField="CatchAllData" ma:web="1b986c06-7023-42f0-a50f-6c394af6188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CC69F8D-9EF9-4148-812D-067C1F0C72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07243a-2786-4f63-aa32-b6aa4cc48e70"/>
    <ds:schemaRef ds:uri="1b986c06-7023-42f0-a50f-6c394af6188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0D4D82B-06DF-48A4-B800-D104450D543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38</vt:i4>
      </vt:variant>
      <vt:variant>
        <vt:lpstr>名前付き一覧</vt:lpstr>
      </vt:variant>
      <vt:variant>
        <vt:i4>7778</vt:i4>
      </vt:variant>
    </vt:vector>
  </HeadingPairs>
  <TitlesOfParts>
    <vt:vector size="7816" baseType="lpstr">
      <vt:lpstr>注意事項</vt:lpstr>
      <vt:lpstr>Sheet1</vt:lpstr>
      <vt:lpstr>取込設定</vt:lpstr>
      <vt:lpstr>業務体制 ②</vt:lpstr>
      <vt:lpstr>業務体制 ② (2)</vt:lpstr>
      <vt:lpstr>コードマスタ</vt:lpstr>
      <vt:lpstr>新_新規_1</vt:lpstr>
      <vt:lpstr>新_新規_2</vt:lpstr>
      <vt:lpstr>新_新規_3</vt:lpstr>
      <vt:lpstr>新_新規_4</vt:lpstr>
      <vt:lpstr>新_更新_1</vt:lpstr>
      <vt:lpstr>新_書換_1</vt:lpstr>
      <vt:lpstr>新_再交付_1</vt:lpstr>
      <vt:lpstr>新_変更_1</vt:lpstr>
      <vt:lpstr>新_変更_2</vt:lpstr>
      <vt:lpstr>新_変更_3</vt:lpstr>
      <vt:lpstr>新_変更_4</vt:lpstr>
      <vt:lpstr>新_廃止_1</vt:lpstr>
      <vt:lpstr>新_休止_1</vt:lpstr>
      <vt:lpstr>新_再開_1</vt:lpstr>
      <vt:lpstr>旧_新規_1</vt:lpstr>
      <vt:lpstr>旧_更新_1</vt:lpstr>
      <vt:lpstr>旧_書換_1</vt:lpstr>
      <vt:lpstr>旧_再交付_1</vt:lpstr>
      <vt:lpstr>旧_変更_1</vt:lpstr>
      <vt:lpstr>旧_変更_2</vt:lpstr>
      <vt:lpstr>旧_変更_3</vt:lpstr>
      <vt:lpstr>Sheet1セル結合前</vt:lpstr>
      <vt:lpstr>Sheet1_TEST</vt:lpstr>
      <vt:lpstr>新_更新_1(未着手)</vt:lpstr>
      <vt:lpstr>新_変更_5</vt:lpstr>
      <vt:lpstr>新_変更_6</vt:lpstr>
      <vt:lpstr>旧_新規_2</vt:lpstr>
      <vt:lpstr>旧_変更_4</vt:lpstr>
      <vt:lpstr>旧_廃止_1</vt:lpstr>
      <vt:lpstr>旧_休止_1</vt:lpstr>
      <vt:lpstr>旧_再開_1</vt:lpstr>
      <vt:lpstr>取込設定_元</vt:lpstr>
      <vt:lpstr>〇</vt:lpstr>
      <vt:lpstr>Sheet1!NM_その他情報_旧管理番号</vt:lpstr>
      <vt:lpstr>Sheet1!NM_その他情報_種類</vt:lpstr>
      <vt:lpstr>Sheet1!NM_その他情報_放射性医薬品</vt:lpstr>
      <vt:lpstr>Sheet1!NM_その他情報_麻薬小売業</vt:lpstr>
      <vt:lpstr>Sheet1!NM_その他情報_麻薬小売業者間譲渡</vt:lpstr>
      <vt:lpstr>Sheet1!NM_その他情報_予備</vt:lpstr>
      <vt:lpstr>Sheet1!NM_その他情報_予備１</vt:lpstr>
      <vt:lpstr>Sheet1!NM_その他情報_予備１_キャッシュレス</vt:lpstr>
      <vt:lpstr>Sheet1!NM_その他情報_予備２</vt:lpstr>
      <vt:lpstr>Sheet1!NM_その他情報_予備２_チェック</vt:lpstr>
      <vt:lpstr>Sheet1!NM_その他情報_予備３</vt:lpstr>
      <vt:lpstr>Sheet1!NM_その他情報_予備３_チェック</vt:lpstr>
      <vt:lpstr>Sheet1!NM_その他情報_予備４</vt:lpstr>
      <vt:lpstr>Sheet1!NM_その他情報_予備４_チェック</vt:lpstr>
      <vt:lpstr>Sheet1!NM_その他情報_予備５_チェック</vt:lpstr>
      <vt:lpstr>Sheet1!NM_許可情報_休止年月日_月</vt:lpstr>
      <vt:lpstr>Sheet1!NM_許可情報_休止年月日_元号</vt:lpstr>
      <vt:lpstr>Sheet1!NM_許可情報_休止年月日_日</vt:lpstr>
      <vt:lpstr>Sheet1!NM_許可情報_休止年月日_年</vt:lpstr>
      <vt:lpstr>Sheet1!NM_許可情報_許可番号</vt:lpstr>
      <vt:lpstr>Sheet1!NM_許可情報_再開年月日_月</vt:lpstr>
      <vt:lpstr>Sheet1!NM_許可情報_再開年月日_元号</vt:lpstr>
      <vt:lpstr>Sheet1!NM_許可情報_再開年月日_日</vt:lpstr>
      <vt:lpstr>Sheet1!NM_許可情報_再開年月日_年</vt:lpstr>
      <vt:lpstr>Sheet1!NM_許可情報_再交付年月日_月</vt:lpstr>
      <vt:lpstr>Sheet1!NM_許可情報_再交付年月日_元号</vt:lpstr>
      <vt:lpstr>Sheet1!NM_許可情報_再交付年月日_日</vt:lpstr>
      <vt:lpstr>Sheet1!NM_許可情報_再交付年月日_年</vt:lpstr>
      <vt:lpstr>Sheet1!NM_許可情報_事由_その他</vt:lpstr>
      <vt:lpstr>Sheet1!NM_許可情報_事由_営業日・営業時間</vt:lpstr>
      <vt:lpstr>Sheet1!NM_許可情報_事由_改築</vt:lpstr>
      <vt:lpstr>Sheet1!NM_許可情報_事由_開設者氏名</vt:lpstr>
      <vt:lpstr>Sheet1!NM_許可情報_事由_開設者住所</vt:lpstr>
      <vt:lpstr>Sheet1!NM_許可情報_事由_開設者変更</vt:lpstr>
      <vt:lpstr>Sheet1!NM_許可情報_事由_完全廃業</vt:lpstr>
      <vt:lpstr>Sheet1!NM_許可情報_事由_管理者</vt:lpstr>
      <vt:lpstr>Sheet1!NM_許可情報_事由_管理者勤務時間</vt:lpstr>
      <vt:lpstr>Sheet1!NM_許可情報_事由_管理者氏名</vt:lpstr>
      <vt:lpstr>Sheet1!NM_許可情報_事由_管理者住所</vt:lpstr>
      <vt:lpstr>Sheet1!NM_許可情報_事由_期限切れ</vt:lpstr>
      <vt:lpstr>Sheet1!NM_許可情報_事由_業態変更</vt:lpstr>
      <vt:lpstr>Sheet1!NM_許可情報_事由_健康サポート薬局</vt:lpstr>
      <vt:lpstr>Sheet1!NM_許可情報_事由_兼営事業</vt:lpstr>
      <vt:lpstr>Sheet1!NM_許可情報_事由_更新切れ</vt:lpstr>
      <vt:lpstr>Sheet1!NM_許可情報_事由_構造設備</vt:lpstr>
      <vt:lpstr>Sheet1!NM_許可情報_事由_構造設備_調剤室</vt:lpstr>
      <vt:lpstr>Sheet1!NM_許可情報_事由_構造設備_無菌調剤室共同利用</vt:lpstr>
      <vt:lpstr>Sheet1!NM_許可情報_事由_従事者</vt:lpstr>
      <vt:lpstr>Sheet1!NM_許可情報_事由_従事者勤務時間</vt:lpstr>
      <vt:lpstr>Sheet1!NM_許可情報_事由_従事者氏名</vt:lpstr>
      <vt:lpstr>Sheet1!NM_許可情報_事由_新規</vt:lpstr>
      <vt:lpstr>Sheet1!NM_許可情報_事由_申請届出の内容</vt:lpstr>
      <vt:lpstr>Sheet1!NM_許可情報_事由_店舗移転</vt:lpstr>
      <vt:lpstr>Sheet1!NM_許可情報_事由_店舗名称</vt:lpstr>
      <vt:lpstr>Sheet1!NM_許可情報_事由_特定販売の実施に関する事項</vt:lpstr>
      <vt:lpstr>Sheet1!NM_許可情報_事由_特定販売の実施の有無</vt:lpstr>
      <vt:lpstr>Sheet1!NM_許可情報_事由_販売・授与する医薬品の区分</vt:lpstr>
      <vt:lpstr>Sheet1!NM_許可情報_事由_放射性医薬品の種類</vt:lpstr>
      <vt:lpstr>Sheet1!NM_許可情報_事由_法人切り替え</vt:lpstr>
      <vt:lpstr>Sheet1!NM_許可情報_事由_役員</vt:lpstr>
      <vt:lpstr>Sheet1!NM_許可情報_事由_薬剤師不在時間の有無</vt:lpstr>
      <vt:lpstr>Sheet1!NM_許可情報_書換年月日_月</vt:lpstr>
      <vt:lpstr>Sheet1!NM_許可情報_書換年月日_元号</vt:lpstr>
      <vt:lpstr>Sheet1!NM_許可情報_書換年月日_日</vt:lpstr>
      <vt:lpstr>Sheet1!NM_許可情報_書換年月日_年</vt:lpstr>
      <vt:lpstr>Sheet1!NM_許可情報_申請届出年月日_月</vt:lpstr>
      <vt:lpstr>Sheet1!NM_許可情報_申請届出年月日_元号</vt:lpstr>
      <vt:lpstr>Sheet1!NM_許可情報_申請届出年月日_日</vt:lpstr>
      <vt:lpstr>Sheet1!NM_許可情報_申請届出年月日_年</vt:lpstr>
      <vt:lpstr>Sheet1!NM_許可情報_廃止年月日_月</vt:lpstr>
      <vt:lpstr>Sheet1!NM_許可情報_廃止年月日_元号</vt:lpstr>
      <vt:lpstr>Sheet1!NM_許可情報_廃止年月日_日</vt:lpstr>
      <vt:lpstr>Sheet1!NM_許可情報_廃止年月日_年</vt:lpstr>
      <vt:lpstr>Sheet1!NM_許可情報_変更年月日_月</vt:lpstr>
      <vt:lpstr>Sheet1!NM_許可情報_変更年月日_元号</vt:lpstr>
      <vt:lpstr>Sheet1!NM_許可情報_変更年月日_日</vt:lpstr>
      <vt:lpstr>Sheet1!NM_許可情報_変更年月日_年</vt:lpstr>
      <vt:lpstr>取込設定!NM_業態コード</vt:lpstr>
      <vt:lpstr>取込設定_元!NM_業態コード</vt:lpstr>
      <vt:lpstr>Sheet1!NM_個別情報_その他営業日</vt:lpstr>
      <vt:lpstr>Sheet1!NM_個別情報_その他休業日</vt:lpstr>
      <vt:lpstr>Sheet1!NM_個別情報_医薬品販売時間_うち休憩時間_火_開始</vt:lpstr>
      <vt:lpstr>Sheet1!NM_個別情報_医薬品販売時間_うち休憩時間_火_終了</vt:lpstr>
      <vt:lpstr>Sheet1!NM_個別情報_医薬品販売時間_うち休憩時間_金_開始</vt:lpstr>
      <vt:lpstr>Sheet1!NM_個別情報_医薬品販売時間_うち休憩時間_金_終了</vt:lpstr>
      <vt:lpstr>Sheet1!NM_個別情報_医薬品販売時間_うち休憩時間_月_開始</vt:lpstr>
      <vt:lpstr>Sheet1!NM_個別情報_医薬品販売時間_うち休憩時間_月_終了</vt:lpstr>
      <vt:lpstr>Sheet1!NM_個別情報_医薬品販売時間_うち休憩時間_月_祝日</vt:lpstr>
      <vt:lpstr>Sheet1!NM_個別情報_医薬品販売時間_うち休憩時間_祝日_開始</vt:lpstr>
      <vt:lpstr>Sheet1!NM_個別情報_医薬品販売時間_うち休憩時間_水_開始</vt:lpstr>
      <vt:lpstr>Sheet1!NM_個別情報_医薬品販売時間_うち休憩時間_水_終了</vt:lpstr>
      <vt:lpstr>Sheet1!NM_個別情報_医薬品販売時間_うち休憩時間_土_開始</vt:lpstr>
      <vt:lpstr>Sheet1!NM_個別情報_医薬品販売時間_うち休憩時間_土_終了</vt:lpstr>
      <vt:lpstr>Sheet1!NM_個別情報_医薬品販売時間_うち休憩時間_日_開始</vt:lpstr>
      <vt:lpstr>Sheet1!NM_個別情報_医薬品販売時間_うち休憩時間_日_終了</vt:lpstr>
      <vt:lpstr>Sheet1!NM_個別情報_医薬品販売時間_うち休憩時間_木_開始</vt:lpstr>
      <vt:lpstr>Sheet1!NM_個別情報_医薬品販売時間_うち休憩時間_木_終了</vt:lpstr>
      <vt:lpstr>Sheet1!NM_個別情報_医薬品販売時間_火_開始</vt:lpstr>
      <vt:lpstr>Sheet1!NM_個別情報_医薬品販売時間_火_終了</vt:lpstr>
      <vt:lpstr>Sheet1!NM_個別情報_医薬品販売時間_金_開始</vt:lpstr>
      <vt:lpstr>Sheet1!NM_個別情報_医薬品販売時間_金_終了</vt:lpstr>
      <vt:lpstr>Sheet1!NM_個別情報_医薬品販売時間_月_開始</vt:lpstr>
      <vt:lpstr>Sheet1!NM_個別情報_医薬品販売時間_月_終了</vt:lpstr>
      <vt:lpstr>Sheet1!NM_個別情報_医薬品販売時間_週_小数1</vt:lpstr>
      <vt:lpstr>Sheet1!NM_個別情報_医薬品販売時間_週_整数1</vt:lpstr>
      <vt:lpstr>Sheet1!NM_個別情報_医薬品販売時間_週_整数2</vt:lpstr>
      <vt:lpstr>Sheet1!NM_個別情報_医薬品販売時間_週_整数3</vt:lpstr>
      <vt:lpstr>Sheet1!NM_個別情報_医薬品販売時間_祝日_開始</vt:lpstr>
      <vt:lpstr>Sheet1!NM_個別情報_医薬品販売時間_祝日_終了</vt:lpstr>
      <vt:lpstr>Sheet1!NM_個別情報_医薬品販売時間_水_開始</vt:lpstr>
      <vt:lpstr>Sheet1!NM_個別情報_医薬品販売時間_水_終了</vt:lpstr>
      <vt:lpstr>Sheet1!NM_個別情報_医薬品販売時間_土_開始</vt:lpstr>
      <vt:lpstr>Sheet1!NM_個別情報_医薬品販売時間_土_終了</vt:lpstr>
      <vt:lpstr>Sheet1!NM_個別情報_医薬品販売時間_日_開始</vt:lpstr>
      <vt:lpstr>Sheet1!NM_個別情報_医薬品販売時間_日_終了</vt:lpstr>
      <vt:lpstr>Sheet1!NM_個別情報_医薬品販売時間_木_開始</vt:lpstr>
      <vt:lpstr>Sheet1!NM_個別情報_医薬品販売時間_木_終了</vt:lpstr>
      <vt:lpstr>Sheet1!NM_個別情報_営業時間_うち休憩時間_火_開始</vt:lpstr>
      <vt:lpstr>Sheet1!NM_個別情報_営業時間_うち休憩時間_火_終了</vt:lpstr>
      <vt:lpstr>Sheet1!NM_個別情報_営業時間_うち休憩時間_金_開始</vt:lpstr>
      <vt:lpstr>Sheet1!NM_個別情報_営業時間_うち休憩時間_金_終了</vt:lpstr>
      <vt:lpstr>Sheet1!NM_個別情報_営業時間_うち休憩時間_月_開始</vt:lpstr>
      <vt:lpstr>Sheet1!NM_個別情報_営業時間_うち休憩時間_月_終了</vt:lpstr>
      <vt:lpstr>Sheet1!NM_個別情報_営業時間_うち休憩時間_祝日_開始</vt:lpstr>
      <vt:lpstr>Sheet1!NM_個別情報_営業時間_うち休憩時間_祝日_終了</vt:lpstr>
      <vt:lpstr>Sheet1!NM_個別情報_営業時間_うち休憩時間_水_開始</vt:lpstr>
      <vt:lpstr>Sheet1!NM_個別情報_営業時間_うち休憩時間_水_終了</vt:lpstr>
      <vt:lpstr>Sheet1!NM_個別情報_営業時間_うち休憩時間_土_開始</vt:lpstr>
      <vt:lpstr>Sheet1!NM_個別情報_営業時間_うち休憩時間_土_終了</vt:lpstr>
      <vt:lpstr>Sheet1!NM_個別情報_営業時間_うち休憩時間_日_開始</vt:lpstr>
      <vt:lpstr>Sheet1!NM_個別情報_営業時間_うち休憩時間_日_終了</vt:lpstr>
      <vt:lpstr>Sheet1!NM_個別情報_営業時間_うち休憩時間_木_開始</vt:lpstr>
      <vt:lpstr>Sheet1!NM_個別情報_営業時間_うち休憩時間_木_終了</vt:lpstr>
      <vt:lpstr>Sheet1!NM_個別情報_営業時間_火_開始</vt:lpstr>
      <vt:lpstr>Sheet1!NM_個別情報_営業時間_火_終了</vt:lpstr>
      <vt:lpstr>Sheet1!NM_個別情報_営業時間_金_開始</vt:lpstr>
      <vt:lpstr>Sheet1!NM_個別情報_営業時間_金_終了</vt:lpstr>
      <vt:lpstr>Sheet1!NM_個別情報_営業時間_月_開始</vt:lpstr>
      <vt:lpstr>Sheet1!NM_個別情報_営業時間_月_終了</vt:lpstr>
      <vt:lpstr>Sheet1!NM_個別情報_営業時間_週_小数1</vt:lpstr>
      <vt:lpstr>Sheet1!NM_個別情報_営業時間_週_整数1</vt:lpstr>
      <vt:lpstr>Sheet1!NM_個別情報_営業時間_週_整数2</vt:lpstr>
      <vt:lpstr>Sheet1!NM_個別情報_営業時間_週_整数3</vt:lpstr>
      <vt:lpstr>Sheet1!NM_個別情報_営業時間_祝日_開始</vt:lpstr>
      <vt:lpstr>Sheet1!NM_個別情報_営業時間_祝日_終了</vt:lpstr>
      <vt:lpstr>Sheet1!NM_個別情報_営業時間_水_開始</vt:lpstr>
      <vt:lpstr>Sheet1!NM_個別情報_営業時間_水_終了</vt:lpstr>
      <vt:lpstr>Sheet1!NM_個別情報_営業時間_土_開始</vt:lpstr>
      <vt:lpstr>Sheet1!NM_個別情報_営業時間_土_終了</vt:lpstr>
      <vt:lpstr>Sheet1!NM_個別情報_営業時間_日_開始</vt:lpstr>
      <vt:lpstr>Sheet1!NM_個別情報_営業時間_日_終了</vt:lpstr>
      <vt:lpstr>Sheet1!NM_個別情報_営業時間_木_開始</vt:lpstr>
      <vt:lpstr>Sheet1!NM_個別情報_営業時間_木_終了</vt:lpstr>
      <vt:lpstr>Sheet1!NM_個別情報_取扱品目_一括指定_佐賀県</vt:lpstr>
      <vt:lpstr>Sheet1!NM_個別情報_取扱品目_一括指定_滋賀県</vt:lpstr>
      <vt:lpstr>Sheet1!NM_個別情報_取扱品目_一括指定_奈良県</vt:lpstr>
      <vt:lpstr>Sheet1!NM_個別情報_取扱品目_一括指定_富山県</vt:lpstr>
      <vt:lpstr>Sheet1!NM_個別情報_取扱品目_個別指定</vt:lpstr>
      <vt:lpstr>Sheet1!NM_個別情報_取扱品目その他</vt:lpstr>
      <vt:lpstr>Sheet1!NM_個別情報_相談・緊急時の連絡先</vt:lpstr>
      <vt:lpstr>Sheet1!NM_個別情報_第１類医薬品販売時間_うち休憩時間_火_開始</vt:lpstr>
      <vt:lpstr>Sheet1!NM_個別情報_第１類医薬品販売時間_うち休憩時間_火_終了</vt:lpstr>
      <vt:lpstr>Sheet1!NM_個別情報_第１類医薬品販売時間_うち休憩時間_金_開始</vt:lpstr>
      <vt:lpstr>Sheet1!NM_個別情報_第１類医薬品販売時間_うち休憩時間_金_終了</vt:lpstr>
      <vt:lpstr>Sheet1!NM_個別情報_第１類医薬品販売時間_うち休憩時間_月_開始</vt:lpstr>
      <vt:lpstr>Sheet1!NM_個別情報_第１類医薬品販売時間_うち休憩時間_月_終了</vt:lpstr>
      <vt:lpstr>Sheet1!NM_個別情報_第１類医薬品販売時間_うち休憩時間_祝日_開始</vt:lpstr>
      <vt:lpstr>Sheet1!NM_個別情報_第１類医薬品販売時間_うち休憩時間_祝日_終了</vt:lpstr>
      <vt:lpstr>Sheet1!NM_個別情報_第１類医薬品販売時間_うち休憩時間_水_開始</vt:lpstr>
      <vt:lpstr>Sheet1!NM_個別情報_第１類医薬品販売時間_うち休憩時間_水_終了</vt:lpstr>
      <vt:lpstr>Sheet1!NM_個別情報_第１類医薬品販売時間_うち休憩時間_土_開始</vt:lpstr>
      <vt:lpstr>Sheet1!NM_個別情報_第１類医薬品販売時間_うち休憩時間_土_終了</vt:lpstr>
      <vt:lpstr>Sheet1!NM_個別情報_第１類医薬品販売時間_うち休憩時間_日_開始</vt:lpstr>
      <vt:lpstr>Sheet1!NM_個別情報_第１類医薬品販売時間_うち休憩時間_日_終了</vt:lpstr>
      <vt:lpstr>Sheet1!NM_個別情報_第１類医薬品販売時間_うち休憩時間_木_開始</vt:lpstr>
      <vt:lpstr>Sheet1!NM_個別情報_第１類医薬品販売時間_うち休憩時間_木_終了</vt:lpstr>
      <vt:lpstr>Sheet1!NM_個別情報_第１類医薬品販売時間_火_開始</vt:lpstr>
      <vt:lpstr>Sheet1!NM_個別情報_第１類医薬品販売時間_火_終了</vt:lpstr>
      <vt:lpstr>Sheet1!NM_個別情報_第１類医薬品販売時間_金_開始</vt:lpstr>
      <vt:lpstr>Sheet1!NM_個別情報_第１類医薬品販売時間_金_終了</vt:lpstr>
      <vt:lpstr>Sheet1!NM_個別情報_第１類医薬品販売時間_月_開始</vt:lpstr>
      <vt:lpstr>Sheet1!NM_個別情報_第１類医薬品販売時間_月_終了</vt:lpstr>
      <vt:lpstr>Sheet1!NM_個別情報_第１類医薬品販売時間_週_小数1</vt:lpstr>
      <vt:lpstr>Sheet1!NM_個別情報_第１類医薬品販売時間_週_整数1</vt:lpstr>
      <vt:lpstr>Sheet1!NM_個別情報_第１類医薬品販売時間_週_整数2</vt:lpstr>
      <vt:lpstr>Sheet1!NM_個別情報_第１類医薬品販売時間_週_整数3</vt:lpstr>
      <vt:lpstr>Sheet1!NM_個別情報_第１類医薬品販売時間_祝日_開始</vt:lpstr>
      <vt:lpstr>Sheet1!NM_個別情報_第１類医薬品販売時間_祝日_終了</vt:lpstr>
      <vt:lpstr>Sheet1!NM_個別情報_第１類医薬品販売時間_水_開始</vt:lpstr>
      <vt:lpstr>Sheet1!NM_個別情報_第１類医薬品販売時間_水_終了</vt:lpstr>
      <vt:lpstr>Sheet1!NM_個別情報_第１類医薬品販売時間_土_開始</vt:lpstr>
      <vt:lpstr>Sheet1!NM_個別情報_第１類医薬品販売時間_土_終了</vt:lpstr>
      <vt:lpstr>Sheet1!NM_個別情報_第１類医薬品販売時間_日_開始</vt:lpstr>
      <vt:lpstr>Sheet1!NM_個別情報_第１類医薬品販売時間_日_終了</vt:lpstr>
      <vt:lpstr>Sheet1!NM_個別情報_第１類医薬品販売時間_木_開始</vt:lpstr>
      <vt:lpstr>Sheet1!NM_個別情報_第１類医薬品販売時間_木_終了</vt:lpstr>
      <vt:lpstr>Sheet1!NM_個別情報_登録販売者滞在時間_うち休憩時間_火_開始</vt:lpstr>
      <vt:lpstr>Sheet1!NM_個別情報_登録販売者滞在時間_うち休憩時間_火_終了</vt:lpstr>
      <vt:lpstr>Sheet1!NM_個別情報_登録販売者滞在時間_うち休憩時間_金_開始</vt:lpstr>
      <vt:lpstr>Sheet1!NM_個別情報_登録販売者滞在時間_うち休憩時間_金_終了</vt:lpstr>
      <vt:lpstr>Sheet1!NM_個別情報_登録販売者滞在時間_うち休憩時間_月_開始</vt:lpstr>
      <vt:lpstr>Sheet1!NM_個別情報_登録販売者滞在時間_うち休憩時間_月_終了</vt:lpstr>
      <vt:lpstr>Sheet1!NM_個別情報_登録販売者滞在時間_うち休憩時間_祝日_開始</vt:lpstr>
      <vt:lpstr>Sheet1!NM_個別情報_登録販売者滞在時間_うち休憩時間_祝日_終了</vt:lpstr>
      <vt:lpstr>Sheet1!NM_個別情報_登録販売者滞在時間_うち休憩時間_水_開始</vt:lpstr>
      <vt:lpstr>Sheet1!NM_個別情報_登録販売者滞在時間_うち休憩時間_水_終了</vt:lpstr>
      <vt:lpstr>Sheet1!NM_個別情報_登録販売者滞在時間_うち休憩時間_土_開始</vt:lpstr>
      <vt:lpstr>Sheet1!NM_個別情報_登録販売者滞在時間_うち休憩時間_土_終了</vt:lpstr>
      <vt:lpstr>Sheet1!NM_個別情報_登録販売者滞在時間_うち休憩時間_日_開始</vt:lpstr>
      <vt:lpstr>Sheet1!NM_個別情報_登録販売者滞在時間_うち休憩時間_日_終了</vt:lpstr>
      <vt:lpstr>Sheet1!NM_個別情報_登録販売者滞在時間_うち休憩時間_木_開始</vt:lpstr>
      <vt:lpstr>Sheet1!NM_個別情報_登録販売者滞在時間_うち休憩時間_木_終了</vt:lpstr>
      <vt:lpstr>Sheet1!NM_個別情報_登録販売者滞在時間_火_開始</vt:lpstr>
      <vt:lpstr>Sheet1!NM_個別情報_登録販売者滞在時間_火_終了</vt:lpstr>
      <vt:lpstr>Sheet1!NM_個別情報_登録販売者滞在時間_金_開始</vt:lpstr>
      <vt:lpstr>Sheet1!NM_個別情報_登録販売者滞在時間_金_終了</vt:lpstr>
      <vt:lpstr>Sheet1!NM_個別情報_登録販売者滞在時間_月_開始</vt:lpstr>
      <vt:lpstr>Sheet1!NM_個別情報_登録販売者滞在時間_月_終了</vt:lpstr>
      <vt:lpstr>Sheet1!NM_個別情報_登録販売者滞在時間_祝日_開始</vt:lpstr>
      <vt:lpstr>Sheet1!NM_個別情報_登録販売者滞在時間_祝日_終了</vt:lpstr>
      <vt:lpstr>Sheet1!NM_個別情報_登録販売者滞在時間_水_開始</vt:lpstr>
      <vt:lpstr>Sheet1!NM_個別情報_登録販売者滞在時間_水_終了</vt:lpstr>
      <vt:lpstr>Sheet1!NM_個別情報_登録販売者滞在時間_土_開始</vt:lpstr>
      <vt:lpstr>Sheet1!NM_個別情報_登録販売者滞在時間_土_終了</vt:lpstr>
      <vt:lpstr>Sheet1!NM_個別情報_登録販売者滞在時間_日_開始</vt:lpstr>
      <vt:lpstr>Sheet1!NM_個別情報_登録販売者滞在時間_日_終了</vt:lpstr>
      <vt:lpstr>Sheet1!NM_個別情報_登録販売者滞在時間_木_開始</vt:lpstr>
      <vt:lpstr>Sheet1!NM_個別情報_登録販売者滞在時間_木_終了</vt:lpstr>
      <vt:lpstr>Sheet1!NM_個別情報_特定販売のみを行う時間_火</vt:lpstr>
      <vt:lpstr>Sheet1!NM_個別情報_特定販売のみを行う時間_金</vt:lpstr>
      <vt:lpstr>Sheet1!NM_個別情報_特定販売のみを行う時間_月</vt:lpstr>
      <vt:lpstr>Sheet1!NM_個別情報_特定販売のみを行う時間_祝日</vt:lpstr>
      <vt:lpstr>Sheet1!NM_個別情報_特定販売のみを行う時間_水</vt:lpstr>
      <vt:lpstr>Sheet1!NM_個別情報_特定販売のみを行う時間_土</vt:lpstr>
      <vt:lpstr>Sheet1!NM_個別情報_特定販売のみを行う時間_日</vt:lpstr>
      <vt:lpstr>Sheet1!NM_個別情報_特定販売のみを行う時間_木</vt:lpstr>
      <vt:lpstr>Sheet1!NM_個別情報_特定販売時間_火_開始</vt:lpstr>
      <vt:lpstr>Sheet1!NM_個別情報_特定販売時間_火_終了</vt:lpstr>
      <vt:lpstr>Sheet1!NM_個別情報_特定販売時間_金_開始</vt:lpstr>
      <vt:lpstr>Sheet1!NM_個別情報_特定販売時間_金_終了</vt:lpstr>
      <vt:lpstr>Sheet1!NM_個別情報_特定販売時間_月_開始</vt:lpstr>
      <vt:lpstr>Sheet1!NM_個別情報_特定販売時間_月_終了</vt:lpstr>
      <vt:lpstr>Sheet1!NM_個別情報_特定販売時間_祝日_開始</vt:lpstr>
      <vt:lpstr>Sheet1!NM_個別情報_特定販売時間_祝日_終了</vt:lpstr>
      <vt:lpstr>Sheet1!NM_個別情報_特定販売時間_水_開始</vt:lpstr>
      <vt:lpstr>Sheet1!NM_個別情報_特定販売時間_水_終了</vt:lpstr>
      <vt:lpstr>Sheet1!NM_個別情報_特定販売時間_土_開始</vt:lpstr>
      <vt:lpstr>Sheet1!NM_個別情報_特定販売時間_土_終了</vt:lpstr>
      <vt:lpstr>Sheet1!NM_個別情報_特定販売時間_日_開始</vt:lpstr>
      <vt:lpstr>Sheet1!NM_個別情報_特定販売時間_日_終了</vt:lpstr>
      <vt:lpstr>Sheet1!NM_個別情報_特定販売時間_木_開始</vt:lpstr>
      <vt:lpstr>Sheet1!NM_個別情報_特定販売時間_木_終了</vt:lpstr>
      <vt:lpstr>Sheet1!NM_個別情報_配置販売業の取扱品目</vt:lpstr>
      <vt:lpstr>Sheet1!NM_個別情報_販売・授与する医薬品の区分_指定第２類医薬品</vt:lpstr>
      <vt:lpstr>Sheet1!NM_個別情報_販売・授与する医薬品の区分_第１類医薬品</vt:lpstr>
      <vt:lpstr>Sheet1!NM_個別情報_販売・授与する医薬品の区分_第２類医薬品_指定第２類医薬品を除く</vt:lpstr>
      <vt:lpstr>Sheet1!NM_個別情報_販売・授与する医薬品の区分_第３類医薬品</vt:lpstr>
      <vt:lpstr>Sheet1!NM_個別情報_薬剤師滞在時間_うち休憩時間_火_開始</vt:lpstr>
      <vt:lpstr>Sheet1!NM_個別情報_薬剤師滞在時間_うち休憩時間_火_終了</vt:lpstr>
      <vt:lpstr>Sheet1!NM_個別情報_薬剤師滞在時間_うち休憩時間_金_開始</vt:lpstr>
      <vt:lpstr>Sheet1!NM_個別情報_薬剤師滞在時間_うち休憩時間_金_終了</vt:lpstr>
      <vt:lpstr>Sheet1!NM_個別情報_薬剤師滞在時間_うち休憩時間_月_開始</vt:lpstr>
      <vt:lpstr>Sheet1!NM_個別情報_薬剤師滞在時間_うち休憩時間_月_終了</vt:lpstr>
      <vt:lpstr>Sheet1!NM_個別情報_薬剤師滞在時間_うち休憩時間_祝日_開始</vt:lpstr>
      <vt:lpstr>Sheet1!NM_個別情報_薬剤師滞在時間_うち休憩時間_祝日_終了</vt:lpstr>
      <vt:lpstr>Sheet1!NM_個別情報_薬剤師滞在時間_うち休憩時間_水_開始</vt:lpstr>
      <vt:lpstr>Sheet1!NM_個別情報_薬剤師滞在時間_うち休憩時間_水_終了</vt:lpstr>
      <vt:lpstr>Sheet1!NM_個別情報_薬剤師滞在時間_うち休憩時間_土_開始</vt:lpstr>
      <vt:lpstr>Sheet1!NM_個別情報_薬剤師滞在時間_うち休憩時間_土_終了</vt:lpstr>
      <vt:lpstr>Sheet1!NM_個別情報_薬剤師滞在時間_うち休憩時間_日_開始</vt:lpstr>
      <vt:lpstr>Sheet1!NM_個別情報_薬剤師滞在時間_うち休憩時間_日_終了日</vt:lpstr>
      <vt:lpstr>Sheet1!NM_個別情報_薬剤師滞在時間_うち休憩時間_木_開始</vt:lpstr>
      <vt:lpstr>Sheet1!NM_個別情報_薬剤師滞在時間_うち休憩時間_木_終了</vt:lpstr>
      <vt:lpstr>Sheet1!NM_個別情報_薬剤師滞在時間_火_開始</vt:lpstr>
      <vt:lpstr>Sheet1!NM_個別情報_薬剤師滞在時間_火_終了</vt:lpstr>
      <vt:lpstr>Sheet1!NM_個別情報_薬剤師滞在時間_金_開始</vt:lpstr>
      <vt:lpstr>Sheet1!NM_個別情報_薬剤師滞在時間_金_終了</vt:lpstr>
      <vt:lpstr>Sheet1!NM_個別情報_薬剤師滞在時間_月_開始</vt:lpstr>
      <vt:lpstr>Sheet1!NM_個別情報_薬剤師滞在時間_月_終了</vt:lpstr>
      <vt:lpstr>Sheet1!NM_個別情報_薬剤師滞在時間_祝日_開始</vt:lpstr>
      <vt:lpstr>Sheet1!NM_個別情報_薬剤師滞在時間_祝日_終了</vt:lpstr>
      <vt:lpstr>Sheet1!NM_個別情報_薬剤師滞在時間_水_開始</vt:lpstr>
      <vt:lpstr>Sheet1!NM_個別情報_薬剤師滞在時間_水_終了</vt:lpstr>
      <vt:lpstr>Sheet1!NM_個別情報_薬剤師滞在時間_土_開始</vt:lpstr>
      <vt:lpstr>Sheet1!NM_個別情報_薬剤師滞在時間_土_終了</vt:lpstr>
      <vt:lpstr>Sheet1!NM_個別情報_薬剤師滞在時間_日_開始</vt:lpstr>
      <vt:lpstr>Sheet1!NM_個別情報_薬剤師滞在時間_日_終了</vt:lpstr>
      <vt:lpstr>Sheet1!NM_個別情報_薬剤師滞在時間_木_開始</vt:lpstr>
      <vt:lpstr>Sheet1!NM_個別情報_薬剤師滞在時間_木_終了</vt:lpstr>
      <vt:lpstr>Sheet1!NM_施設情報_EMAIL</vt:lpstr>
      <vt:lpstr>Sheet1!NM_施設情報_FAX</vt:lpstr>
      <vt:lpstr>Sheet1!NM_施設情報_TEL1</vt:lpstr>
      <vt:lpstr>Sheet1!NM_施設情報_TEL2</vt:lpstr>
      <vt:lpstr>Sheet1!NM_施設情報_カナ</vt:lpstr>
      <vt:lpstr>Sheet1!NM_施設情報_種別</vt:lpstr>
      <vt:lpstr>Sheet1!NM_施設情報_所在地_建物名</vt:lpstr>
      <vt:lpstr>Sheet1!NM_施設情報_所在地_市区町村</vt:lpstr>
      <vt:lpstr>Sheet1!NM_施設情報_所在地_字</vt:lpstr>
      <vt:lpstr>Sheet1!NM_施設情報_所在地_都道府県</vt:lpstr>
      <vt:lpstr>Sheet1!NM_施設情報_所在地_番地</vt:lpstr>
      <vt:lpstr>Sheet1!NM_施設情報_所在地_郵便番号_右</vt:lpstr>
      <vt:lpstr>Sheet1!NM_施設情報_所在地_郵便番号_左</vt:lpstr>
      <vt:lpstr>Sheet1!NM_施設情報_当て字</vt:lpstr>
      <vt:lpstr>Sheet1!NM_施設情報_名称</vt:lpstr>
      <vt:lpstr>Sheet1!NM_従事者_従事者1_カナ</vt:lpstr>
      <vt:lpstr>Sheet1!NM_従事者_従事者1_カナ_変更前</vt:lpstr>
      <vt:lpstr>Sheet1!NM_従事者_従事者1_建物名</vt:lpstr>
      <vt:lpstr>Sheet1!NM_従事者_従事者1_建物名_変更前</vt:lpstr>
      <vt:lpstr>Sheet1!NM_従事者_従事者1_市区町村</vt:lpstr>
      <vt:lpstr>Sheet1!NM_従事者_従事者1_市区町村_変更前</vt:lpstr>
      <vt:lpstr>Sheet1!NM_従事者_従事者1_氏名</vt:lpstr>
      <vt:lpstr>Sheet1!NM_従事者_従事者1_氏名_変更前</vt:lpstr>
      <vt:lpstr>Sheet1!NM_従事者_従事者1_資格</vt:lpstr>
      <vt:lpstr>Sheet1!NM_従事者_従事者1_資格_変更前</vt:lpstr>
      <vt:lpstr>Sheet1!NM_従事者_従事者1_字</vt:lpstr>
      <vt:lpstr>Sheet1!NM_従事者_従事者1_字_変更前</vt:lpstr>
      <vt:lpstr>Sheet1!NM_従事者_従事者1_就任年月日_月</vt:lpstr>
      <vt:lpstr>Sheet1!NM_従事者_従事者1_就任年月日_月_変更前</vt:lpstr>
      <vt:lpstr>Sheet1!NM_従事者_従事者1_就任年月日_元号</vt:lpstr>
      <vt:lpstr>Sheet1!NM_従事者_従事者1_就任年月日_元号_変更前</vt:lpstr>
      <vt:lpstr>Sheet1!NM_従事者_従事者1_就任年月日_日</vt:lpstr>
      <vt:lpstr>Sheet1!NM_従事者_従事者1_就任年月日_日_変更前</vt:lpstr>
      <vt:lpstr>Sheet1!NM_従事者_従事者1_就任年月日_年</vt:lpstr>
      <vt:lpstr>Sheet1!NM_従事者_従事者1_就任年月日_年_変更前</vt:lpstr>
      <vt:lpstr>Sheet1!NM_従事者_従事者1_週勤務時間_小数1</vt:lpstr>
      <vt:lpstr>Sheet1!NM_従事者_従事者1_週勤務時間_小数1_変更前</vt:lpstr>
      <vt:lpstr>Sheet1!NM_従事者_従事者1_週勤務時間_整数1</vt:lpstr>
      <vt:lpstr>Sheet1!NM_従事者_従事者1_週勤務時間_整数1_変更前</vt:lpstr>
      <vt:lpstr>Sheet1!NM_従事者_従事者1_週勤務時間_整数2</vt:lpstr>
      <vt:lpstr>Sheet1!NM_従事者_従事者1_週勤務時間_整数2_変更前</vt:lpstr>
      <vt:lpstr>Sheet1!NM_従事者_従事者1_住所_建物名</vt:lpstr>
      <vt:lpstr>Sheet1!NM_従事者_従事者1_住所_市区町村</vt:lpstr>
      <vt:lpstr>Sheet1!NM_従事者_従事者1_住所_字</vt:lpstr>
      <vt:lpstr>Sheet1!NM_従事者_従事者1_住所_都道府県</vt:lpstr>
      <vt:lpstr>Sheet1!NM_従事者_従事者1_住所_番地</vt:lpstr>
      <vt:lpstr>Sheet1!NM_従事者_従事者1_住所_郵便番号_右</vt:lpstr>
      <vt:lpstr>Sheet1!NM_従事者_従事者1_住所_郵便番号_左</vt:lpstr>
      <vt:lpstr>Sheet1!NM_従事者_従事者1_従事者区分</vt:lpstr>
      <vt:lpstr>Sheet1!NM_従事者_従事者1_従事者区分_変更前</vt:lpstr>
      <vt:lpstr>Sheet1!NM_従事者_従事者1_従事者備考</vt:lpstr>
      <vt:lpstr>Sheet1!NM_従事者_従事者1_従事者備考_変更前</vt:lpstr>
      <vt:lpstr>Sheet1!NM_従事者_従事者1_生年月日_月</vt:lpstr>
      <vt:lpstr>Sheet1!NM_従事者_従事者1_生年月日_月_変更前</vt:lpstr>
      <vt:lpstr>Sheet1!NM_従事者_従事者1_生年月日_元号</vt:lpstr>
      <vt:lpstr>Sheet1!NM_従事者_従事者1_生年月日_元号_変更前</vt:lpstr>
      <vt:lpstr>Sheet1!NM_従事者_従事者1_生年月日_日</vt:lpstr>
      <vt:lpstr>Sheet1!NM_従事者_従事者1_生年月日_日_変更前</vt:lpstr>
      <vt:lpstr>Sheet1!NM_従事者_従事者1_生年月日_年</vt:lpstr>
      <vt:lpstr>Sheet1!NM_従事者_従事者1_生年月日_年_変更前</vt:lpstr>
      <vt:lpstr>Sheet1!NM_従事者_従事者1_退任年月日_月</vt:lpstr>
      <vt:lpstr>Sheet1!NM_従事者_従事者1_退任年月日_月_変更前</vt:lpstr>
      <vt:lpstr>Sheet1!NM_従事者_従事者1_退任年月日_元号</vt:lpstr>
      <vt:lpstr>Sheet1!NM_従事者_従事者1_退任年月日_元号_変更前</vt:lpstr>
      <vt:lpstr>Sheet1!NM_従事者_従事者1_退任年月日_日</vt:lpstr>
      <vt:lpstr>Sheet1!NM_従事者_従事者1_退任年月日_日_変更前</vt:lpstr>
      <vt:lpstr>Sheet1!NM_従事者_従事者1_退任年月日_年</vt:lpstr>
      <vt:lpstr>Sheet1!NM_従事者_従事者1_退任年月日_年_変更前</vt:lpstr>
      <vt:lpstr>Sheet1!NM_従事者_従事者1_登録年月日_月</vt:lpstr>
      <vt:lpstr>Sheet1!NM_従事者_従事者1_登録年月日_月_変更前</vt:lpstr>
      <vt:lpstr>Sheet1!NM_従事者_従事者1_登録年月日_元号</vt:lpstr>
      <vt:lpstr>Sheet1!NM_従事者_従事者1_登録年月日_元号_変更前</vt:lpstr>
      <vt:lpstr>Sheet1!NM_従事者_従事者1_登録年月日_日</vt:lpstr>
      <vt:lpstr>Sheet1!NM_従事者_従事者1_登録年月日_日_変更前</vt:lpstr>
      <vt:lpstr>Sheet1!NM_従事者_従事者1_登録年月日_年</vt:lpstr>
      <vt:lpstr>Sheet1!NM_従事者_従事者1_登録年月日_年_変更前</vt:lpstr>
      <vt:lpstr>Sheet1!NM_従事者_従事者1_登録販売者登録都道府県</vt:lpstr>
      <vt:lpstr>Sheet1!NM_従事者_従事者1_登録販売者登録都道府県_変更前</vt:lpstr>
      <vt:lpstr>Sheet1!NM_従事者_従事者1_登録番号1</vt:lpstr>
      <vt:lpstr>Sheet1!NM_従事者_従事者1_登録番号1_変更前</vt:lpstr>
      <vt:lpstr>Sheet1!NM_従事者_従事者1_登録番号2</vt:lpstr>
      <vt:lpstr>Sheet1!NM_従事者_従事者1_登録番号2_変更前</vt:lpstr>
      <vt:lpstr>Sheet1!NM_従事者_従事者1_登録番号3</vt:lpstr>
      <vt:lpstr>Sheet1!NM_従事者_従事者1_登録番号3_変更前</vt:lpstr>
      <vt:lpstr>Sheet1!NM_従事者_従事者1_都道府県</vt:lpstr>
      <vt:lpstr>Sheet1!NM_従事者_従事者1_都道府県_変更前</vt:lpstr>
      <vt:lpstr>Sheet1!NM_従事者_従事者1_当て字</vt:lpstr>
      <vt:lpstr>Sheet1!NM_従事者_従事者1_当て字_変更前</vt:lpstr>
      <vt:lpstr>Sheet1!NM_従事者_従事者1_番地</vt:lpstr>
      <vt:lpstr>Sheet1!NM_従事者_従事者1_番地_変更前</vt:lpstr>
      <vt:lpstr>Sheet1!NM_従事者_従事者1_郵便番号_右</vt:lpstr>
      <vt:lpstr>Sheet1!NM_従事者_従事者1_郵便番号_右_変更前</vt:lpstr>
      <vt:lpstr>Sheet1!NM_従事者_従事者1_郵便番号_左</vt:lpstr>
      <vt:lpstr>Sheet1!NM_従事者_従事者1_郵便番号_左_変更前</vt:lpstr>
      <vt:lpstr>Sheet1!NM_従事者_従事者10_カナ</vt:lpstr>
      <vt:lpstr>Sheet1!NM_従事者_従事者10_カナ_変更前</vt:lpstr>
      <vt:lpstr>Sheet1!NM_従事者_従事者10_建物名</vt:lpstr>
      <vt:lpstr>Sheet1!NM_従事者_従事者10_建物名_変更前</vt:lpstr>
      <vt:lpstr>Sheet1!NM_従事者_従事者10_市区町村</vt:lpstr>
      <vt:lpstr>Sheet1!NM_従事者_従事者10_市区町村_変更前</vt:lpstr>
      <vt:lpstr>Sheet1!NM_従事者_従事者10_氏名</vt:lpstr>
      <vt:lpstr>Sheet1!NM_従事者_従事者10_氏名_変更前</vt:lpstr>
      <vt:lpstr>Sheet1!NM_従事者_従事者10_資格</vt:lpstr>
      <vt:lpstr>Sheet1!NM_従事者_従事者10_資格_変更前</vt:lpstr>
      <vt:lpstr>Sheet1!NM_従事者_従事者10_字</vt:lpstr>
      <vt:lpstr>Sheet1!NM_従事者_従事者10_字_変更前</vt:lpstr>
      <vt:lpstr>Sheet1!NM_従事者_従事者10_就任年月日_月</vt:lpstr>
      <vt:lpstr>Sheet1!NM_従事者_従事者10_就任年月日_月_変更前</vt:lpstr>
      <vt:lpstr>Sheet1!NM_従事者_従事者10_就任年月日_元号</vt:lpstr>
      <vt:lpstr>Sheet1!NM_従事者_従事者10_就任年月日_元号_変更前</vt:lpstr>
      <vt:lpstr>Sheet1!NM_従事者_従事者10_就任年月日_日</vt:lpstr>
      <vt:lpstr>Sheet1!NM_従事者_従事者10_就任年月日_日_変更前</vt:lpstr>
      <vt:lpstr>Sheet1!NM_従事者_従事者10_就任年月日_年</vt:lpstr>
      <vt:lpstr>Sheet1!NM_従事者_従事者10_就任年月日_年_変更前</vt:lpstr>
      <vt:lpstr>Sheet1!NM_従事者_従事者10_週勤務時間_小数1</vt:lpstr>
      <vt:lpstr>Sheet1!NM_従事者_従事者10_週勤務時間_小数1_変更前</vt:lpstr>
      <vt:lpstr>Sheet1!NM_従事者_従事者10_週勤務時間_整数1</vt:lpstr>
      <vt:lpstr>Sheet1!NM_従事者_従事者10_週勤務時間_整数1_変更前</vt:lpstr>
      <vt:lpstr>Sheet1!NM_従事者_従事者10_週勤務時間_整数2</vt:lpstr>
      <vt:lpstr>Sheet1!NM_従事者_従事者10_週勤務時間_整数2_変更前</vt:lpstr>
      <vt:lpstr>Sheet1!NM_従事者_従事者10_従事者区分</vt:lpstr>
      <vt:lpstr>Sheet1!NM_従事者_従事者10_従事者区分_変更前</vt:lpstr>
      <vt:lpstr>Sheet1!NM_従事者_従事者10_従事者備考</vt:lpstr>
      <vt:lpstr>Sheet1!NM_従事者_従事者10_従事者備考_変更前</vt:lpstr>
      <vt:lpstr>Sheet1!NM_従事者_従事者10_生年月日_月</vt:lpstr>
      <vt:lpstr>Sheet1!NM_従事者_従事者10_生年月日_月_変更前</vt:lpstr>
      <vt:lpstr>Sheet1!NM_従事者_従事者10_生年月日_元号</vt:lpstr>
      <vt:lpstr>Sheet1!NM_従事者_従事者10_生年月日_元号_変更前</vt:lpstr>
      <vt:lpstr>Sheet1!NM_従事者_従事者10_生年月日_日</vt:lpstr>
      <vt:lpstr>Sheet1!NM_従事者_従事者10_生年月日_日_変更前</vt:lpstr>
      <vt:lpstr>Sheet1!NM_従事者_従事者10_生年月日_年</vt:lpstr>
      <vt:lpstr>Sheet1!NM_従事者_従事者10_生年月日_年_変更前</vt:lpstr>
      <vt:lpstr>Sheet1!NM_従事者_従事者10_退任年月日_月</vt:lpstr>
      <vt:lpstr>Sheet1!NM_従事者_従事者10_退任年月日_月_変更前</vt:lpstr>
      <vt:lpstr>Sheet1!NM_従事者_従事者10_退任年月日_元号</vt:lpstr>
      <vt:lpstr>Sheet1!NM_従事者_従事者10_退任年月日_元号_変更前</vt:lpstr>
      <vt:lpstr>Sheet1!NM_従事者_従事者10_退任年月日_日</vt:lpstr>
      <vt:lpstr>Sheet1!NM_従事者_従事者10_退任年月日_日_変更前</vt:lpstr>
      <vt:lpstr>Sheet1!NM_従事者_従事者10_退任年月日_年</vt:lpstr>
      <vt:lpstr>Sheet1!NM_従事者_従事者10_退任年月日_年_変更前</vt:lpstr>
      <vt:lpstr>Sheet1!NM_従事者_従事者10_登録年月日_月</vt:lpstr>
      <vt:lpstr>Sheet1!NM_従事者_従事者10_登録年月日_月_変更前</vt:lpstr>
      <vt:lpstr>Sheet1!NM_従事者_従事者10_登録年月日_元号</vt:lpstr>
      <vt:lpstr>Sheet1!NM_従事者_従事者10_登録年月日_元号_変更前</vt:lpstr>
      <vt:lpstr>Sheet1!NM_従事者_従事者10_登録年月日_日</vt:lpstr>
      <vt:lpstr>Sheet1!NM_従事者_従事者10_登録年月日_日_変更前</vt:lpstr>
      <vt:lpstr>Sheet1!NM_従事者_従事者10_登録年月日_年</vt:lpstr>
      <vt:lpstr>Sheet1!NM_従事者_従事者10_登録年月日_年_変更前</vt:lpstr>
      <vt:lpstr>Sheet1!NM_従事者_従事者10_登録販売者登録都道府県</vt:lpstr>
      <vt:lpstr>Sheet1!NM_従事者_従事者10_登録販売者登録都道府県_変更前</vt:lpstr>
      <vt:lpstr>Sheet1!NM_従事者_従事者10_登録番号1</vt:lpstr>
      <vt:lpstr>Sheet1!NM_従事者_従事者10_登録番号1_変更前</vt:lpstr>
      <vt:lpstr>Sheet1!NM_従事者_従事者10_登録番号2</vt:lpstr>
      <vt:lpstr>Sheet1!NM_従事者_従事者10_登録番号2_変更前</vt:lpstr>
      <vt:lpstr>Sheet1!NM_従事者_従事者10_登録番号3</vt:lpstr>
      <vt:lpstr>Sheet1!NM_従事者_従事者10_登録番号3_変更前</vt:lpstr>
      <vt:lpstr>Sheet1!NM_従事者_従事者10_都道府県</vt:lpstr>
      <vt:lpstr>Sheet1!NM_従事者_従事者10_都道府県_変更前</vt:lpstr>
      <vt:lpstr>Sheet1!NM_従事者_従事者10_当て字</vt:lpstr>
      <vt:lpstr>Sheet1!NM_従事者_従事者10_当て字_変更前</vt:lpstr>
      <vt:lpstr>Sheet1!NM_従事者_従事者10_番地</vt:lpstr>
      <vt:lpstr>Sheet1!NM_従事者_従事者10_番地_変更前</vt:lpstr>
      <vt:lpstr>Sheet1!NM_従事者_従事者10_郵便番号_右</vt:lpstr>
      <vt:lpstr>Sheet1!NM_従事者_従事者10_郵便番号_右_変更前</vt:lpstr>
      <vt:lpstr>Sheet1!NM_従事者_従事者10_郵便番号_左</vt:lpstr>
      <vt:lpstr>Sheet1!NM_従事者_従事者10_郵便番号_左_変更前</vt:lpstr>
      <vt:lpstr>Sheet1!NM_従事者_従事者100_カナ</vt:lpstr>
      <vt:lpstr>Sheet1!NM_従事者_従事者100_カナ_変更前</vt:lpstr>
      <vt:lpstr>Sheet1!NM_従事者_従事者100_建物名</vt:lpstr>
      <vt:lpstr>Sheet1!NM_従事者_従事者100_建物名_変更前</vt:lpstr>
      <vt:lpstr>Sheet1!NM_従事者_従事者100_市区町村</vt:lpstr>
      <vt:lpstr>Sheet1!NM_従事者_従事者100_市区町村_変更前</vt:lpstr>
      <vt:lpstr>Sheet1!NM_従事者_従事者100_氏名</vt:lpstr>
      <vt:lpstr>Sheet1!NM_従事者_従事者100_氏名_変更前</vt:lpstr>
      <vt:lpstr>Sheet1!NM_従事者_従事者100_資格</vt:lpstr>
      <vt:lpstr>Sheet1!NM_従事者_従事者100_資格_変更前</vt:lpstr>
      <vt:lpstr>Sheet1!NM_従事者_従事者100_字</vt:lpstr>
      <vt:lpstr>Sheet1!NM_従事者_従事者100_字_変更前</vt:lpstr>
      <vt:lpstr>Sheet1!NM_従事者_従事者100_就任年月日_月</vt:lpstr>
      <vt:lpstr>Sheet1!NM_従事者_従事者100_就任年月日_月_変更前</vt:lpstr>
      <vt:lpstr>Sheet1!NM_従事者_従事者100_就任年月日_元号</vt:lpstr>
      <vt:lpstr>Sheet1!NM_従事者_従事者100_就任年月日_元号_変更前</vt:lpstr>
      <vt:lpstr>Sheet1!NM_従事者_従事者100_就任年月日_日</vt:lpstr>
      <vt:lpstr>Sheet1!NM_従事者_従事者100_就任年月日_日_変更前</vt:lpstr>
      <vt:lpstr>Sheet1!NM_従事者_従事者100_就任年月日_年</vt:lpstr>
      <vt:lpstr>Sheet1!NM_従事者_従事者100_就任年月日_年_変更前</vt:lpstr>
      <vt:lpstr>Sheet1!NM_従事者_従事者100_週勤務時間_小数1</vt:lpstr>
      <vt:lpstr>Sheet1!NM_従事者_従事者100_週勤務時間_小数1_変更前</vt:lpstr>
      <vt:lpstr>Sheet1!NM_従事者_従事者100_週勤務時間_整数1</vt:lpstr>
      <vt:lpstr>Sheet1!NM_従事者_従事者100_週勤務時間_整数1_変更前</vt:lpstr>
      <vt:lpstr>Sheet1!NM_従事者_従事者100_週勤務時間_整数2</vt:lpstr>
      <vt:lpstr>Sheet1!NM_従事者_従事者100_週勤務時間_整数2_変更前</vt:lpstr>
      <vt:lpstr>Sheet1!NM_従事者_従事者100_従事者区分</vt:lpstr>
      <vt:lpstr>Sheet1!NM_従事者_従事者100_従事者区分_変更前</vt:lpstr>
      <vt:lpstr>Sheet1!NM_従事者_従事者100_従事者備考</vt:lpstr>
      <vt:lpstr>Sheet1!NM_従事者_従事者100_従事者備考_変更前</vt:lpstr>
      <vt:lpstr>Sheet1!NM_従事者_従事者100_生年月日_月</vt:lpstr>
      <vt:lpstr>Sheet1!NM_従事者_従事者100_生年月日_月_変更前</vt:lpstr>
      <vt:lpstr>Sheet1!NM_従事者_従事者100_生年月日_元号</vt:lpstr>
      <vt:lpstr>Sheet1!NM_従事者_従事者100_生年月日_元号_変更前</vt:lpstr>
      <vt:lpstr>Sheet1!NM_従事者_従事者100_生年月日_日</vt:lpstr>
      <vt:lpstr>Sheet1!NM_従事者_従事者100_生年月日_日_変更前</vt:lpstr>
      <vt:lpstr>Sheet1!NM_従事者_従事者100_生年月日_年</vt:lpstr>
      <vt:lpstr>Sheet1!NM_従事者_従事者100_生年月日_年_変更前</vt:lpstr>
      <vt:lpstr>Sheet1!NM_従事者_従事者100_退任年月日_月</vt:lpstr>
      <vt:lpstr>Sheet1!NM_従事者_従事者100_退任年月日_月_変更前</vt:lpstr>
      <vt:lpstr>Sheet1!NM_従事者_従事者100_退任年月日_元号</vt:lpstr>
      <vt:lpstr>Sheet1!NM_従事者_従事者100_退任年月日_元号_変更前</vt:lpstr>
      <vt:lpstr>Sheet1!NM_従事者_従事者100_退任年月日_日</vt:lpstr>
      <vt:lpstr>Sheet1!NM_従事者_従事者100_退任年月日_日_変更前</vt:lpstr>
      <vt:lpstr>Sheet1!NM_従事者_従事者100_退任年月日_年</vt:lpstr>
      <vt:lpstr>Sheet1!NM_従事者_従事者100_退任年月日_年_変更前</vt:lpstr>
      <vt:lpstr>Sheet1!NM_従事者_従事者100_登録年月日_月</vt:lpstr>
      <vt:lpstr>Sheet1!NM_従事者_従事者100_登録年月日_月_変更前</vt:lpstr>
      <vt:lpstr>Sheet1!NM_従事者_従事者100_登録年月日_元号</vt:lpstr>
      <vt:lpstr>Sheet1!NM_従事者_従事者100_登録年月日_元号_変更前</vt:lpstr>
      <vt:lpstr>Sheet1!NM_従事者_従事者100_登録年月日_日</vt:lpstr>
      <vt:lpstr>Sheet1!NM_従事者_従事者100_登録年月日_日_変更前</vt:lpstr>
      <vt:lpstr>Sheet1!NM_従事者_従事者100_登録年月日_年</vt:lpstr>
      <vt:lpstr>Sheet1!NM_従事者_従事者100_登録年月日_年_変更前</vt:lpstr>
      <vt:lpstr>Sheet1!NM_従事者_従事者100_登録販売者登録都道府県</vt:lpstr>
      <vt:lpstr>Sheet1!NM_従事者_従事者100_登録販売者登録都道府県_変更前</vt:lpstr>
      <vt:lpstr>Sheet1!NM_従事者_従事者100_登録番号1</vt:lpstr>
      <vt:lpstr>Sheet1!NM_従事者_従事者100_登録番号1_変更前</vt:lpstr>
      <vt:lpstr>Sheet1!NM_従事者_従事者100_登録番号2</vt:lpstr>
      <vt:lpstr>Sheet1!NM_従事者_従事者100_登録番号2_変更前</vt:lpstr>
      <vt:lpstr>Sheet1!NM_従事者_従事者100_登録番号3</vt:lpstr>
      <vt:lpstr>Sheet1!NM_従事者_従事者100_登録番号3_変更前</vt:lpstr>
      <vt:lpstr>Sheet1!NM_従事者_従事者100_都道府県</vt:lpstr>
      <vt:lpstr>Sheet1!NM_従事者_従事者100_都道府県_変更前</vt:lpstr>
      <vt:lpstr>Sheet1!NM_従事者_従事者100_当て字</vt:lpstr>
      <vt:lpstr>Sheet1!NM_従事者_従事者100_当て字_変更前</vt:lpstr>
      <vt:lpstr>Sheet1!NM_従事者_従事者100_番地</vt:lpstr>
      <vt:lpstr>Sheet1!NM_従事者_従事者100_番地_変更前</vt:lpstr>
      <vt:lpstr>Sheet1!NM_従事者_従事者100_郵便番号_右</vt:lpstr>
      <vt:lpstr>Sheet1!NM_従事者_従事者100_郵便番号_右_変更前</vt:lpstr>
      <vt:lpstr>Sheet1!NM_従事者_従事者100_郵便番号_左</vt:lpstr>
      <vt:lpstr>Sheet1!NM_従事者_従事者100_郵便番号_左_変更前</vt:lpstr>
      <vt:lpstr>Sheet1!NM_従事者_従事者11_カナ</vt:lpstr>
      <vt:lpstr>Sheet1!NM_従事者_従事者11_カナ_変更前</vt:lpstr>
      <vt:lpstr>Sheet1!NM_従事者_従事者11_建物名</vt:lpstr>
      <vt:lpstr>Sheet1!NM_従事者_従事者11_建物名_変更前</vt:lpstr>
      <vt:lpstr>Sheet1!NM_従事者_従事者11_市区町村</vt:lpstr>
      <vt:lpstr>Sheet1!NM_従事者_従事者11_市区町村_変更前</vt:lpstr>
      <vt:lpstr>Sheet1!NM_従事者_従事者11_氏名</vt:lpstr>
      <vt:lpstr>Sheet1!NM_従事者_従事者11_氏名_変更前</vt:lpstr>
      <vt:lpstr>Sheet1!NM_従事者_従事者11_資格</vt:lpstr>
      <vt:lpstr>Sheet1!NM_従事者_従事者11_資格_変更前</vt:lpstr>
      <vt:lpstr>Sheet1!NM_従事者_従事者11_字</vt:lpstr>
      <vt:lpstr>Sheet1!NM_従事者_従事者11_字_変更前</vt:lpstr>
      <vt:lpstr>Sheet1!NM_従事者_従事者11_就任年月日_月</vt:lpstr>
      <vt:lpstr>Sheet1!NM_従事者_従事者11_就任年月日_月_変更前</vt:lpstr>
      <vt:lpstr>Sheet1!NM_従事者_従事者11_就任年月日_元号</vt:lpstr>
      <vt:lpstr>Sheet1!NM_従事者_従事者11_就任年月日_元号_変更前</vt:lpstr>
      <vt:lpstr>Sheet1!NM_従事者_従事者11_就任年月日_日</vt:lpstr>
      <vt:lpstr>Sheet1!NM_従事者_従事者11_就任年月日_日_変更前</vt:lpstr>
      <vt:lpstr>Sheet1!NM_従事者_従事者11_就任年月日_年</vt:lpstr>
      <vt:lpstr>Sheet1!NM_従事者_従事者11_就任年月日_年_変更前</vt:lpstr>
      <vt:lpstr>Sheet1!NM_従事者_従事者11_週勤務時間_小数1</vt:lpstr>
      <vt:lpstr>Sheet1!NM_従事者_従事者11_週勤務時間_小数1_変更前</vt:lpstr>
      <vt:lpstr>Sheet1!NM_従事者_従事者11_週勤務時間_整数1</vt:lpstr>
      <vt:lpstr>Sheet1!NM_従事者_従事者11_週勤務時間_整数1_変更前</vt:lpstr>
      <vt:lpstr>Sheet1!NM_従事者_従事者11_週勤務時間_整数2</vt:lpstr>
      <vt:lpstr>Sheet1!NM_従事者_従事者11_週勤務時間_整数2_変更前</vt:lpstr>
      <vt:lpstr>Sheet1!NM_従事者_従事者11_従事者区分</vt:lpstr>
      <vt:lpstr>Sheet1!NM_従事者_従事者11_従事者区分_変更前</vt:lpstr>
      <vt:lpstr>Sheet1!NM_従事者_従事者11_従事者備考</vt:lpstr>
      <vt:lpstr>Sheet1!NM_従事者_従事者11_従事者備考_変更前</vt:lpstr>
      <vt:lpstr>Sheet1!NM_従事者_従事者11_生年月日_月</vt:lpstr>
      <vt:lpstr>Sheet1!NM_従事者_従事者11_生年月日_月_変更前</vt:lpstr>
      <vt:lpstr>Sheet1!NM_従事者_従事者11_生年月日_元号</vt:lpstr>
      <vt:lpstr>Sheet1!NM_従事者_従事者11_生年月日_元号_変更前</vt:lpstr>
      <vt:lpstr>Sheet1!NM_従事者_従事者11_生年月日_日</vt:lpstr>
      <vt:lpstr>Sheet1!NM_従事者_従事者11_生年月日_日_変更前</vt:lpstr>
      <vt:lpstr>Sheet1!NM_従事者_従事者11_生年月日_年</vt:lpstr>
      <vt:lpstr>Sheet1!NM_従事者_従事者11_生年月日_年_変更前</vt:lpstr>
      <vt:lpstr>Sheet1!NM_従事者_従事者11_退任年月日_月</vt:lpstr>
      <vt:lpstr>Sheet1!NM_従事者_従事者11_退任年月日_月_変更前</vt:lpstr>
      <vt:lpstr>Sheet1!NM_従事者_従事者11_退任年月日_元号</vt:lpstr>
      <vt:lpstr>Sheet1!NM_従事者_従事者11_退任年月日_元号_変更前</vt:lpstr>
      <vt:lpstr>Sheet1!NM_従事者_従事者11_退任年月日_日</vt:lpstr>
      <vt:lpstr>Sheet1!NM_従事者_従事者11_退任年月日_日_変更前</vt:lpstr>
      <vt:lpstr>Sheet1!NM_従事者_従事者11_退任年月日_年</vt:lpstr>
      <vt:lpstr>Sheet1!NM_従事者_従事者11_退任年月日_年_変更前</vt:lpstr>
      <vt:lpstr>Sheet1!NM_従事者_従事者11_登録年月日_月</vt:lpstr>
      <vt:lpstr>Sheet1!NM_従事者_従事者11_登録年月日_月_変更前</vt:lpstr>
      <vt:lpstr>Sheet1!NM_従事者_従事者11_登録年月日_元号</vt:lpstr>
      <vt:lpstr>Sheet1!NM_従事者_従事者11_登録年月日_元号_変更前</vt:lpstr>
      <vt:lpstr>Sheet1!NM_従事者_従事者11_登録年月日_日</vt:lpstr>
      <vt:lpstr>Sheet1!NM_従事者_従事者11_登録年月日_日_変更前</vt:lpstr>
      <vt:lpstr>Sheet1!NM_従事者_従事者11_登録年月日_年</vt:lpstr>
      <vt:lpstr>Sheet1!NM_従事者_従事者11_登録年月日_年_変更前</vt:lpstr>
      <vt:lpstr>Sheet1!NM_従事者_従事者11_登録販売者登録都道府県</vt:lpstr>
      <vt:lpstr>Sheet1!NM_従事者_従事者11_登録販売者登録都道府県_変更前</vt:lpstr>
      <vt:lpstr>Sheet1!NM_従事者_従事者11_登録番号1</vt:lpstr>
      <vt:lpstr>Sheet1!NM_従事者_従事者11_登録番号1_変更前</vt:lpstr>
      <vt:lpstr>Sheet1!NM_従事者_従事者11_登録番号2</vt:lpstr>
      <vt:lpstr>Sheet1!NM_従事者_従事者11_登録番号2_変更前</vt:lpstr>
      <vt:lpstr>Sheet1!NM_従事者_従事者11_登録番号3</vt:lpstr>
      <vt:lpstr>Sheet1!NM_従事者_従事者11_登録番号3_変更前</vt:lpstr>
      <vt:lpstr>Sheet1!NM_従事者_従事者11_都道府県</vt:lpstr>
      <vt:lpstr>Sheet1!NM_従事者_従事者11_都道府県_変更前</vt:lpstr>
      <vt:lpstr>Sheet1!NM_従事者_従事者11_当て字</vt:lpstr>
      <vt:lpstr>Sheet1!NM_従事者_従事者11_当て字_変更前</vt:lpstr>
      <vt:lpstr>Sheet1!NM_従事者_従事者11_番地</vt:lpstr>
      <vt:lpstr>Sheet1!NM_従事者_従事者11_番地_変更前</vt:lpstr>
      <vt:lpstr>Sheet1!NM_従事者_従事者11_郵便番号_右</vt:lpstr>
      <vt:lpstr>Sheet1!NM_従事者_従事者11_郵便番号_右_変更前</vt:lpstr>
      <vt:lpstr>Sheet1!NM_従事者_従事者11_郵便番号_左</vt:lpstr>
      <vt:lpstr>Sheet1!NM_従事者_従事者11_郵便番号_左_変更前</vt:lpstr>
      <vt:lpstr>Sheet1!NM_従事者_従事者12_カナ</vt:lpstr>
      <vt:lpstr>Sheet1!NM_従事者_従事者12_カナ_変更前</vt:lpstr>
      <vt:lpstr>Sheet1!NM_従事者_従事者12_建物名</vt:lpstr>
      <vt:lpstr>Sheet1!NM_従事者_従事者12_建物名_変更前</vt:lpstr>
      <vt:lpstr>Sheet1!NM_従事者_従事者12_市区町村</vt:lpstr>
      <vt:lpstr>Sheet1!NM_従事者_従事者12_市区町村_変更前</vt:lpstr>
      <vt:lpstr>Sheet1!NM_従事者_従事者12_氏名</vt:lpstr>
      <vt:lpstr>Sheet1!NM_従事者_従事者12_氏名_変更前</vt:lpstr>
      <vt:lpstr>Sheet1!NM_従事者_従事者12_資格</vt:lpstr>
      <vt:lpstr>Sheet1!NM_従事者_従事者12_資格_変更前</vt:lpstr>
      <vt:lpstr>Sheet1!NM_従事者_従事者12_字</vt:lpstr>
      <vt:lpstr>Sheet1!NM_従事者_従事者12_字_変更前</vt:lpstr>
      <vt:lpstr>Sheet1!NM_従事者_従事者12_就任年月日_月</vt:lpstr>
      <vt:lpstr>Sheet1!NM_従事者_従事者12_就任年月日_月_変更前</vt:lpstr>
      <vt:lpstr>Sheet1!NM_従事者_従事者12_就任年月日_元号</vt:lpstr>
      <vt:lpstr>Sheet1!NM_従事者_従事者12_就任年月日_元号_変更前</vt:lpstr>
      <vt:lpstr>Sheet1!NM_従事者_従事者12_就任年月日_日</vt:lpstr>
      <vt:lpstr>Sheet1!NM_従事者_従事者12_就任年月日_日_変更前</vt:lpstr>
      <vt:lpstr>Sheet1!NM_従事者_従事者12_就任年月日_年</vt:lpstr>
      <vt:lpstr>Sheet1!NM_従事者_従事者12_就任年月日_年_変更前</vt:lpstr>
      <vt:lpstr>Sheet1!NM_従事者_従事者12_週勤務時間_小数1</vt:lpstr>
      <vt:lpstr>Sheet1!NM_従事者_従事者12_週勤務時間_小数1_変更前</vt:lpstr>
      <vt:lpstr>Sheet1!NM_従事者_従事者12_週勤務時間_整数1</vt:lpstr>
      <vt:lpstr>Sheet1!NM_従事者_従事者12_週勤務時間_整数1_変更前</vt:lpstr>
      <vt:lpstr>Sheet1!NM_従事者_従事者12_週勤務時間_整数2</vt:lpstr>
      <vt:lpstr>Sheet1!NM_従事者_従事者12_週勤務時間_整数2_変更前</vt:lpstr>
      <vt:lpstr>Sheet1!NM_従事者_従事者12_従事者区分</vt:lpstr>
      <vt:lpstr>Sheet1!NM_従事者_従事者12_従事者区分_変更前</vt:lpstr>
      <vt:lpstr>Sheet1!NM_従事者_従事者12_従事者備考</vt:lpstr>
      <vt:lpstr>Sheet1!NM_従事者_従事者12_従事者備考_変更前</vt:lpstr>
      <vt:lpstr>Sheet1!NM_従事者_従事者12_生年月日_月</vt:lpstr>
      <vt:lpstr>Sheet1!NM_従事者_従事者12_生年月日_月_変更前</vt:lpstr>
      <vt:lpstr>Sheet1!NM_従事者_従事者12_生年月日_元号</vt:lpstr>
      <vt:lpstr>Sheet1!NM_従事者_従事者12_生年月日_元号_変更前</vt:lpstr>
      <vt:lpstr>Sheet1!NM_従事者_従事者12_生年月日_日</vt:lpstr>
      <vt:lpstr>Sheet1!NM_従事者_従事者12_生年月日_日_変更前</vt:lpstr>
      <vt:lpstr>Sheet1!NM_従事者_従事者12_生年月日_年</vt:lpstr>
      <vt:lpstr>Sheet1!NM_従事者_従事者12_生年月日_年_変更前</vt:lpstr>
      <vt:lpstr>Sheet1!NM_従事者_従事者12_退任年月日_月</vt:lpstr>
      <vt:lpstr>Sheet1!NM_従事者_従事者12_退任年月日_月_変更前</vt:lpstr>
      <vt:lpstr>Sheet1!NM_従事者_従事者12_退任年月日_元号</vt:lpstr>
      <vt:lpstr>Sheet1!NM_従事者_従事者12_退任年月日_元号_変更前</vt:lpstr>
      <vt:lpstr>Sheet1!NM_従事者_従事者12_退任年月日_日</vt:lpstr>
      <vt:lpstr>Sheet1!NM_従事者_従事者12_退任年月日_日_変更前</vt:lpstr>
      <vt:lpstr>Sheet1!NM_従事者_従事者12_退任年月日_年</vt:lpstr>
      <vt:lpstr>Sheet1!NM_従事者_従事者12_退任年月日_年_変更前</vt:lpstr>
      <vt:lpstr>Sheet1!NM_従事者_従事者12_登録年月日_月</vt:lpstr>
      <vt:lpstr>Sheet1!NM_従事者_従事者12_登録年月日_月_変更前</vt:lpstr>
      <vt:lpstr>Sheet1!NM_従事者_従事者12_登録年月日_元号</vt:lpstr>
      <vt:lpstr>Sheet1!NM_従事者_従事者12_登録年月日_元号_変更前</vt:lpstr>
      <vt:lpstr>Sheet1!NM_従事者_従事者12_登録年月日_日</vt:lpstr>
      <vt:lpstr>Sheet1!NM_従事者_従事者12_登録年月日_日_変更前</vt:lpstr>
      <vt:lpstr>Sheet1!NM_従事者_従事者12_登録年月日_年</vt:lpstr>
      <vt:lpstr>Sheet1!NM_従事者_従事者12_登録年月日_年_変更前</vt:lpstr>
      <vt:lpstr>Sheet1!NM_従事者_従事者12_登録販売者登録都道府県</vt:lpstr>
      <vt:lpstr>Sheet1!NM_従事者_従事者12_登録販売者登録都道府県_変更前</vt:lpstr>
      <vt:lpstr>Sheet1!NM_従事者_従事者12_登録番号1</vt:lpstr>
      <vt:lpstr>Sheet1!NM_従事者_従事者12_登録番号1_変更前</vt:lpstr>
      <vt:lpstr>Sheet1!NM_従事者_従事者12_登録番号2</vt:lpstr>
      <vt:lpstr>Sheet1!NM_従事者_従事者12_登録番号2_変更前</vt:lpstr>
      <vt:lpstr>Sheet1!NM_従事者_従事者12_登録番号3</vt:lpstr>
      <vt:lpstr>Sheet1!NM_従事者_従事者12_登録番号3_変更前</vt:lpstr>
      <vt:lpstr>Sheet1!NM_従事者_従事者12_都道府県</vt:lpstr>
      <vt:lpstr>Sheet1!NM_従事者_従事者12_都道府県_変更前</vt:lpstr>
      <vt:lpstr>Sheet1!NM_従事者_従事者12_当て字</vt:lpstr>
      <vt:lpstr>Sheet1!NM_従事者_従事者12_当て字_変更前</vt:lpstr>
      <vt:lpstr>Sheet1!NM_従事者_従事者12_番地</vt:lpstr>
      <vt:lpstr>Sheet1!NM_従事者_従事者12_番地_変更前</vt:lpstr>
      <vt:lpstr>Sheet1!NM_従事者_従事者12_郵便番号_右</vt:lpstr>
      <vt:lpstr>Sheet1!NM_従事者_従事者12_郵便番号_右_変更前</vt:lpstr>
      <vt:lpstr>Sheet1!NM_従事者_従事者12_郵便番号_左</vt:lpstr>
      <vt:lpstr>Sheet1!NM_従事者_従事者12_郵便番号_左_変更前</vt:lpstr>
      <vt:lpstr>Sheet1!NM_従事者_従事者13_カナ</vt:lpstr>
      <vt:lpstr>Sheet1!NM_従事者_従事者13_カナ_変更前</vt:lpstr>
      <vt:lpstr>Sheet1!NM_従事者_従事者13_建物名</vt:lpstr>
      <vt:lpstr>Sheet1!NM_従事者_従事者13_建物名_変更前</vt:lpstr>
      <vt:lpstr>Sheet1!NM_従事者_従事者13_市区町村</vt:lpstr>
      <vt:lpstr>Sheet1!NM_従事者_従事者13_市区町村_変更前</vt:lpstr>
      <vt:lpstr>Sheet1!NM_従事者_従事者13_氏名</vt:lpstr>
      <vt:lpstr>Sheet1!NM_従事者_従事者13_氏名_変更前</vt:lpstr>
      <vt:lpstr>Sheet1!NM_従事者_従事者13_資格</vt:lpstr>
      <vt:lpstr>Sheet1!NM_従事者_従事者13_資格_変更前</vt:lpstr>
      <vt:lpstr>Sheet1!NM_従事者_従事者13_字</vt:lpstr>
      <vt:lpstr>Sheet1!NM_従事者_従事者13_字_変更前</vt:lpstr>
      <vt:lpstr>Sheet1!NM_従事者_従事者13_就任年月日_月</vt:lpstr>
      <vt:lpstr>Sheet1!NM_従事者_従事者13_就任年月日_月_変更前</vt:lpstr>
      <vt:lpstr>Sheet1!NM_従事者_従事者13_就任年月日_元号</vt:lpstr>
      <vt:lpstr>Sheet1!NM_従事者_従事者13_就任年月日_元号_変更前</vt:lpstr>
      <vt:lpstr>Sheet1!NM_従事者_従事者13_就任年月日_日</vt:lpstr>
      <vt:lpstr>Sheet1!NM_従事者_従事者13_就任年月日_日_変更前</vt:lpstr>
      <vt:lpstr>Sheet1!NM_従事者_従事者13_就任年月日_年</vt:lpstr>
      <vt:lpstr>Sheet1!NM_従事者_従事者13_就任年月日_年_変更前</vt:lpstr>
      <vt:lpstr>Sheet1!NM_従事者_従事者13_週勤務時間_小数1</vt:lpstr>
      <vt:lpstr>Sheet1!NM_従事者_従事者13_週勤務時間_小数1_変更前</vt:lpstr>
      <vt:lpstr>Sheet1!NM_従事者_従事者13_週勤務時間_整数1</vt:lpstr>
      <vt:lpstr>Sheet1!NM_従事者_従事者13_週勤務時間_整数1_変更前</vt:lpstr>
      <vt:lpstr>Sheet1!NM_従事者_従事者13_週勤務時間_整数2</vt:lpstr>
      <vt:lpstr>Sheet1!NM_従事者_従事者13_週勤務時間_整数2_変更前</vt:lpstr>
      <vt:lpstr>Sheet1!NM_従事者_従事者13_従事者区分</vt:lpstr>
      <vt:lpstr>Sheet1!NM_従事者_従事者13_従事者区分_変更前</vt:lpstr>
      <vt:lpstr>Sheet1!NM_従事者_従事者13_従事者備考</vt:lpstr>
      <vt:lpstr>Sheet1!NM_従事者_従事者13_従事者備考_変更前</vt:lpstr>
      <vt:lpstr>Sheet1!NM_従事者_従事者13_生年月日_月</vt:lpstr>
      <vt:lpstr>Sheet1!NM_従事者_従事者13_生年月日_月_変更前</vt:lpstr>
      <vt:lpstr>Sheet1!NM_従事者_従事者13_生年月日_元号</vt:lpstr>
      <vt:lpstr>Sheet1!NM_従事者_従事者13_生年月日_元号_変更前</vt:lpstr>
      <vt:lpstr>Sheet1!NM_従事者_従事者13_生年月日_日</vt:lpstr>
      <vt:lpstr>Sheet1!NM_従事者_従事者13_生年月日_日_変更前</vt:lpstr>
      <vt:lpstr>Sheet1!NM_従事者_従事者13_生年月日_年</vt:lpstr>
      <vt:lpstr>Sheet1!NM_従事者_従事者13_生年月日_年_変更前</vt:lpstr>
      <vt:lpstr>Sheet1!NM_従事者_従事者13_退任年月日_月</vt:lpstr>
      <vt:lpstr>Sheet1!NM_従事者_従事者13_退任年月日_月_変更前</vt:lpstr>
      <vt:lpstr>Sheet1!NM_従事者_従事者13_退任年月日_元号</vt:lpstr>
      <vt:lpstr>Sheet1!NM_従事者_従事者13_退任年月日_元号_変更前</vt:lpstr>
      <vt:lpstr>Sheet1!NM_従事者_従事者13_退任年月日_日</vt:lpstr>
      <vt:lpstr>Sheet1!NM_従事者_従事者13_退任年月日_日_変更前</vt:lpstr>
      <vt:lpstr>Sheet1!NM_従事者_従事者13_退任年月日_年</vt:lpstr>
      <vt:lpstr>Sheet1!NM_従事者_従事者13_退任年月日_年_変更前</vt:lpstr>
      <vt:lpstr>Sheet1!NM_従事者_従事者13_登録年月日_月</vt:lpstr>
      <vt:lpstr>Sheet1!NM_従事者_従事者13_登録年月日_月_変更前</vt:lpstr>
      <vt:lpstr>Sheet1!NM_従事者_従事者13_登録年月日_元号</vt:lpstr>
      <vt:lpstr>Sheet1!NM_従事者_従事者13_登録年月日_元号_変更前</vt:lpstr>
      <vt:lpstr>Sheet1!NM_従事者_従事者13_登録年月日_日</vt:lpstr>
      <vt:lpstr>Sheet1!NM_従事者_従事者13_登録年月日_日_変更前</vt:lpstr>
      <vt:lpstr>Sheet1!NM_従事者_従事者13_登録年月日_年</vt:lpstr>
      <vt:lpstr>Sheet1!NM_従事者_従事者13_登録年月日_年_変更前</vt:lpstr>
      <vt:lpstr>Sheet1!NM_従事者_従事者13_登録販売者登録都道府県</vt:lpstr>
      <vt:lpstr>Sheet1!NM_従事者_従事者13_登録販売者登録都道府県_変更前</vt:lpstr>
      <vt:lpstr>Sheet1!NM_従事者_従事者13_登録番号1</vt:lpstr>
      <vt:lpstr>Sheet1!NM_従事者_従事者13_登録番号1_変更前</vt:lpstr>
      <vt:lpstr>Sheet1!NM_従事者_従事者13_登録番号2</vt:lpstr>
      <vt:lpstr>Sheet1!NM_従事者_従事者13_登録番号2_変更前</vt:lpstr>
      <vt:lpstr>Sheet1!NM_従事者_従事者13_登録番号3</vt:lpstr>
      <vt:lpstr>Sheet1!NM_従事者_従事者13_登録番号3_変更前</vt:lpstr>
      <vt:lpstr>Sheet1!NM_従事者_従事者13_都道府県</vt:lpstr>
      <vt:lpstr>Sheet1!NM_従事者_従事者13_都道府県_変更前</vt:lpstr>
      <vt:lpstr>Sheet1!NM_従事者_従事者13_当て字</vt:lpstr>
      <vt:lpstr>Sheet1!NM_従事者_従事者13_当て字_変更前</vt:lpstr>
      <vt:lpstr>Sheet1!NM_従事者_従事者13_番地</vt:lpstr>
      <vt:lpstr>Sheet1!NM_従事者_従事者13_番地_変更前</vt:lpstr>
      <vt:lpstr>Sheet1!NM_従事者_従事者13_郵便番号_右</vt:lpstr>
      <vt:lpstr>Sheet1!NM_従事者_従事者13_郵便番号_右_変更前</vt:lpstr>
      <vt:lpstr>Sheet1!NM_従事者_従事者13_郵便番号_左</vt:lpstr>
      <vt:lpstr>Sheet1!NM_従事者_従事者13_郵便番号_左_変更前</vt:lpstr>
      <vt:lpstr>Sheet1!NM_従事者_従事者14_カナ</vt:lpstr>
      <vt:lpstr>Sheet1!NM_従事者_従事者14_カナ_変更前</vt:lpstr>
      <vt:lpstr>Sheet1!NM_従事者_従事者14_建物名</vt:lpstr>
      <vt:lpstr>Sheet1!NM_従事者_従事者14_建物名_変更前</vt:lpstr>
      <vt:lpstr>Sheet1!NM_従事者_従事者14_市区町村</vt:lpstr>
      <vt:lpstr>Sheet1!NM_従事者_従事者14_市区町村_変更前</vt:lpstr>
      <vt:lpstr>Sheet1!NM_従事者_従事者14_氏名</vt:lpstr>
      <vt:lpstr>Sheet1!NM_従事者_従事者14_氏名_変更前</vt:lpstr>
      <vt:lpstr>Sheet1!NM_従事者_従事者14_資格</vt:lpstr>
      <vt:lpstr>Sheet1!NM_従事者_従事者14_資格_変更前</vt:lpstr>
      <vt:lpstr>Sheet1!NM_従事者_従事者14_字</vt:lpstr>
      <vt:lpstr>Sheet1!NM_従事者_従事者14_字_変更前</vt:lpstr>
      <vt:lpstr>Sheet1!NM_従事者_従事者14_就任年月日_月</vt:lpstr>
      <vt:lpstr>Sheet1!NM_従事者_従事者14_就任年月日_月_変更前</vt:lpstr>
      <vt:lpstr>Sheet1!NM_従事者_従事者14_就任年月日_元号</vt:lpstr>
      <vt:lpstr>Sheet1!NM_従事者_従事者14_就任年月日_元号_変更前</vt:lpstr>
      <vt:lpstr>Sheet1!NM_従事者_従事者14_就任年月日_日</vt:lpstr>
      <vt:lpstr>Sheet1!NM_従事者_従事者14_就任年月日_日_変更前</vt:lpstr>
      <vt:lpstr>Sheet1!NM_従事者_従事者14_就任年月日_年</vt:lpstr>
      <vt:lpstr>Sheet1!NM_従事者_従事者14_就任年月日_年_変更前</vt:lpstr>
      <vt:lpstr>Sheet1!NM_従事者_従事者14_週勤務時間_小数1</vt:lpstr>
      <vt:lpstr>Sheet1!NM_従事者_従事者14_週勤務時間_小数1_変更前</vt:lpstr>
      <vt:lpstr>Sheet1!NM_従事者_従事者14_週勤務時間_整数1</vt:lpstr>
      <vt:lpstr>Sheet1!NM_従事者_従事者14_週勤務時間_整数1_変更前</vt:lpstr>
      <vt:lpstr>Sheet1!NM_従事者_従事者14_週勤務時間_整数2</vt:lpstr>
      <vt:lpstr>Sheet1!NM_従事者_従事者14_週勤務時間_整数2_変更前</vt:lpstr>
      <vt:lpstr>Sheet1!NM_従事者_従事者14_従事者区分</vt:lpstr>
      <vt:lpstr>Sheet1!NM_従事者_従事者14_従事者区分_変更前</vt:lpstr>
      <vt:lpstr>Sheet1!NM_従事者_従事者14_従事者備考</vt:lpstr>
      <vt:lpstr>Sheet1!NM_従事者_従事者14_従事者備考_変更前</vt:lpstr>
      <vt:lpstr>Sheet1!NM_従事者_従事者14_生年月日_月</vt:lpstr>
      <vt:lpstr>Sheet1!NM_従事者_従事者14_生年月日_月_変更前</vt:lpstr>
      <vt:lpstr>Sheet1!NM_従事者_従事者14_生年月日_元号</vt:lpstr>
      <vt:lpstr>Sheet1!NM_従事者_従事者14_生年月日_元号_変更前</vt:lpstr>
      <vt:lpstr>Sheet1!NM_従事者_従事者14_生年月日_日</vt:lpstr>
      <vt:lpstr>Sheet1!NM_従事者_従事者14_生年月日_日_変更前</vt:lpstr>
      <vt:lpstr>Sheet1!NM_従事者_従事者14_生年月日_年</vt:lpstr>
      <vt:lpstr>Sheet1!NM_従事者_従事者14_生年月日_年_変更前</vt:lpstr>
      <vt:lpstr>Sheet1!NM_従事者_従事者14_退任年月日_月</vt:lpstr>
      <vt:lpstr>Sheet1!NM_従事者_従事者14_退任年月日_月_変更前</vt:lpstr>
      <vt:lpstr>Sheet1!NM_従事者_従事者14_退任年月日_元号</vt:lpstr>
      <vt:lpstr>Sheet1!NM_従事者_従事者14_退任年月日_元号_変更前</vt:lpstr>
      <vt:lpstr>Sheet1!NM_従事者_従事者14_退任年月日_日</vt:lpstr>
      <vt:lpstr>Sheet1!NM_従事者_従事者14_退任年月日_日_変更前</vt:lpstr>
      <vt:lpstr>Sheet1!NM_従事者_従事者14_退任年月日_年</vt:lpstr>
      <vt:lpstr>Sheet1!NM_従事者_従事者14_退任年月日_年_変更前</vt:lpstr>
      <vt:lpstr>Sheet1!NM_従事者_従事者14_登録年月日_月</vt:lpstr>
      <vt:lpstr>Sheet1!NM_従事者_従事者14_登録年月日_月_変更前</vt:lpstr>
      <vt:lpstr>Sheet1!NM_従事者_従事者14_登録年月日_元号</vt:lpstr>
      <vt:lpstr>Sheet1!NM_従事者_従事者14_登録年月日_元号_変更前</vt:lpstr>
      <vt:lpstr>Sheet1!NM_従事者_従事者14_登録年月日_日</vt:lpstr>
      <vt:lpstr>Sheet1!NM_従事者_従事者14_登録年月日_日_変更前</vt:lpstr>
      <vt:lpstr>Sheet1!NM_従事者_従事者14_登録年月日_年</vt:lpstr>
      <vt:lpstr>Sheet1!NM_従事者_従事者14_登録年月日_年_変更前</vt:lpstr>
      <vt:lpstr>Sheet1!NM_従事者_従事者14_登録販売者登録都道府県</vt:lpstr>
      <vt:lpstr>Sheet1!NM_従事者_従事者14_登録販売者登録都道府県_変更前</vt:lpstr>
      <vt:lpstr>Sheet1!NM_従事者_従事者14_登録番号1</vt:lpstr>
      <vt:lpstr>Sheet1!NM_従事者_従事者14_登録番号1_変更前</vt:lpstr>
      <vt:lpstr>Sheet1!NM_従事者_従事者14_登録番号2</vt:lpstr>
      <vt:lpstr>Sheet1!NM_従事者_従事者14_登録番号2_変更前</vt:lpstr>
      <vt:lpstr>Sheet1!NM_従事者_従事者14_登録番号3</vt:lpstr>
      <vt:lpstr>Sheet1!NM_従事者_従事者14_登録番号3_変更前</vt:lpstr>
      <vt:lpstr>Sheet1!NM_従事者_従事者14_都道府県</vt:lpstr>
      <vt:lpstr>Sheet1!NM_従事者_従事者14_都道府県_変更前</vt:lpstr>
      <vt:lpstr>Sheet1!NM_従事者_従事者14_当て字</vt:lpstr>
      <vt:lpstr>Sheet1!NM_従事者_従事者14_当て字_変更前</vt:lpstr>
      <vt:lpstr>Sheet1!NM_従事者_従事者14_番地</vt:lpstr>
      <vt:lpstr>Sheet1!NM_従事者_従事者14_番地_変更前</vt:lpstr>
      <vt:lpstr>Sheet1!NM_従事者_従事者14_郵便番号_右</vt:lpstr>
      <vt:lpstr>Sheet1!NM_従事者_従事者14_郵便番号_右_変更前</vt:lpstr>
      <vt:lpstr>Sheet1!NM_従事者_従事者14_郵便番号_左</vt:lpstr>
      <vt:lpstr>Sheet1!NM_従事者_従事者14_郵便番号_左_変更前</vt:lpstr>
      <vt:lpstr>Sheet1!NM_従事者_従事者15_カナ</vt:lpstr>
      <vt:lpstr>Sheet1!NM_従事者_従事者15_カナ_変更前</vt:lpstr>
      <vt:lpstr>Sheet1!NM_従事者_従事者15_建物名</vt:lpstr>
      <vt:lpstr>Sheet1!NM_従事者_従事者15_建物名_変更前</vt:lpstr>
      <vt:lpstr>Sheet1!NM_従事者_従事者15_市区町村</vt:lpstr>
      <vt:lpstr>Sheet1!NM_従事者_従事者15_市区町村_変更前</vt:lpstr>
      <vt:lpstr>Sheet1!NM_従事者_従事者15_氏名</vt:lpstr>
      <vt:lpstr>Sheet1!NM_従事者_従事者15_氏名_変更前</vt:lpstr>
      <vt:lpstr>Sheet1!NM_従事者_従事者15_資格</vt:lpstr>
      <vt:lpstr>Sheet1!NM_従事者_従事者15_資格_変更前</vt:lpstr>
      <vt:lpstr>Sheet1!NM_従事者_従事者15_字</vt:lpstr>
      <vt:lpstr>Sheet1!NM_従事者_従事者15_字_変更前</vt:lpstr>
      <vt:lpstr>Sheet1!NM_従事者_従事者15_就任年月日_月</vt:lpstr>
      <vt:lpstr>Sheet1!NM_従事者_従事者15_就任年月日_月_変更前</vt:lpstr>
      <vt:lpstr>Sheet1!NM_従事者_従事者15_就任年月日_元号</vt:lpstr>
      <vt:lpstr>Sheet1!NM_従事者_従事者15_就任年月日_元号_変更前</vt:lpstr>
      <vt:lpstr>Sheet1!NM_従事者_従事者15_就任年月日_日</vt:lpstr>
      <vt:lpstr>Sheet1!NM_従事者_従事者15_就任年月日_日_変更前</vt:lpstr>
      <vt:lpstr>Sheet1!NM_従事者_従事者15_就任年月日_年</vt:lpstr>
      <vt:lpstr>Sheet1!NM_従事者_従事者15_就任年月日_年_変更前</vt:lpstr>
      <vt:lpstr>Sheet1!NM_従事者_従事者15_週勤務時間_小数1</vt:lpstr>
      <vt:lpstr>Sheet1!NM_従事者_従事者15_週勤務時間_小数1_変更前</vt:lpstr>
      <vt:lpstr>Sheet1!NM_従事者_従事者15_週勤務時間_整数1</vt:lpstr>
      <vt:lpstr>Sheet1!NM_従事者_従事者15_週勤務時間_整数1_変更前</vt:lpstr>
      <vt:lpstr>Sheet1!NM_従事者_従事者15_週勤務時間_整数2</vt:lpstr>
      <vt:lpstr>Sheet1!NM_従事者_従事者15_週勤務時間_整数2_変更前</vt:lpstr>
      <vt:lpstr>Sheet1!NM_従事者_従事者15_従事者区分</vt:lpstr>
      <vt:lpstr>Sheet1!NM_従事者_従事者15_従事者区分_変更前</vt:lpstr>
      <vt:lpstr>Sheet1!NM_従事者_従事者15_従事者備考</vt:lpstr>
      <vt:lpstr>Sheet1!NM_従事者_従事者15_従事者備考_変更前</vt:lpstr>
      <vt:lpstr>Sheet1!NM_従事者_従事者15_生年月日_月</vt:lpstr>
      <vt:lpstr>Sheet1!NM_従事者_従事者15_生年月日_月_変更前</vt:lpstr>
      <vt:lpstr>Sheet1!NM_従事者_従事者15_生年月日_元号</vt:lpstr>
      <vt:lpstr>Sheet1!NM_従事者_従事者15_生年月日_元号_変更前</vt:lpstr>
      <vt:lpstr>Sheet1!NM_従事者_従事者15_生年月日_日</vt:lpstr>
      <vt:lpstr>Sheet1!NM_従事者_従事者15_生年月日_日_変更前</vt:lpstr>
      <vt:lpstr>Sheet1!NM_従事者_従事者15_生年月日_年</vt:lpstr>
      <vt:lpstr>Sheet1!NM_従事者_従事者15_生年月日_年_変更前</vt:lpstr>
      <vt:lpstr>Sheet1!NM_従事者_従事者15_退任年月日_月</vt:lpstr>
      <vt:lpstr>Sheet1!NM_従事者_従事者15_退任年月日_月_変更前</vt:lpstr>
      <vt:lpstr>Sheet1!NM_従事者_従事者15_退任年月日_元号</vt:lpstr>
      <vt:lpstr>Sheet1!NM_従事者_従事者15_退任年月日_元号_変更前</vt:lpstr>
      <vt:lpstr>Sheet1!NM_従事者_従事者15_退任年月日_日</vt:lpstr>
      <vt:lpstr>Sheet1!NM_従事者_従事者15_退任年月日_日_変更前</vt:lpstr>
      <vt:lpstr>Sheet1!NM_従事者_従事者15_退任年月日_年</vt:lpstr>
      <vt:lpstr>Sheet1!NM_従事者_従事者15_退任年月日_年_変更前</vt:lpstr>
      <vt:lpstr>Sheet1!NM_従事者_従事者15_登録年月日_月</vt:lpstr>
      <vt:lpstr>Sheet1!NM_従事者_従事者15_登録年月日_月_変更前</vt:lpstr>
      <vt:lpstr>Sheet1!NM_従事者_従事者15_登録年月日_元号</vt:lpstr>
      <vt:lpstr>Sheet1!NM_従事者_従事者15_登録年月日_元号_変更前</vt:lpstr>
      <vt:lpstr>Sheet1!NM_従事者_従事者15_登録年月日_日</vt:lpstr>
      <vt:lpstr>Sheet1!NM_従事者_従事者15_登録年月日_日_変更前</vt:lpstr>
      <vt:lpstr>Sheet1!NM_従事者_従事者15_登録年月日_年</vt:lpstr>
      <vt:lpstr>Sheet1!NM_従事者_従事者15_登録年月日_年_変更前</vt:lpstr>
      <vt:lpstr>Sheet1!NM_従事者_従事者15_登録販売者登録都道府県</vt:lpstr>
      <vt:lpstr>Sheet1!NM_従事者_従事者15_登録販売者登録都道府県_変更前</vt:lpstr>
      <vt:lpstr>Sheet1!NM_従事者_従事者15_登録番号1</vt:lpstr>
      <vt:lpstr>Sheet1!NM_従事者_従事者15_登録番号1_変更前</vt:lpstr>
      <vt:lpstr>Sheet1!NM_従事者_従事者15_登録番号2</vt:lpstr>
      <vt:lpstr>Sheet1!NM_従事者_従事者15_登録番号2_変更前</vt:lpstr>
      <vt:lpstr>Sheet1!NM_従事者_従事者15_登録番号3</vt:lpstr>
      <vt:lpstr>Sheet1!NM_従事者_従事者15_登録番号3_変更前</vt:lpstr>
      <vt:lpstr>Sheet1!NM_従事者_従事者15_都道府県</vt:lpstr>
      <vt:lpstr>Sheet1!NM_従事者_従事者15_都道府県_変更前</vt:lpstr>
      <vt:lpstr>Sheet1!NM_従事者_従事者15_当て字</vt:lpstr>
      <vt:lpstr>Sheet1!NM_従事者_従事者15_当て字_変更前</vt:lpstr>
      <vt:lpstr>Sheet1!NM_従事者_従事者15_番地</vt:lpstr>
      <vt:lpstr>Sheet1!NM_従事者_従事者15_番地_変更前</vt:lpstr>
      <vt:lpstr>Sheet1!NM_従事者_従事者15_郵便番号_右</vt:lpstr>
      <vt:lpstr>Sheet1!NM_従事者_従事者15_郵便番号_右_変更前</vt:lpstr>
      <vt:lpstr>Sheet1!NM_従事者_従事者15_郵便番号_左</vt:lpstr>
      <vt:lpstr>Sheet1!NM_従事者_従事者15_郵便番号_左_変更前</vt:lpstr>
      <vt:lpstr>Sheet1!NM_従事者_従事者16_カナ</vt:lpstr>
      <vt:lpstr>Sheet1!NM_従事者_従事者16_カナ_変更前</vt:lpstr>
      <vt:lpstr>Sheet1!NM_従事者_従事者16_建物名</vt:lpstr>
      <vt:lpstr>Sheet1!NM_従事者_従事者16_建物名_変更前</vt:lpstr>
      <vt:lpstr>Sheet1!NM_従事者_従事者16_市区町村</vt:lpstr>
      <vt:lpstr>Sheet1!NM_従事者_従事者16_市区町村_変更前</vt:lpstr>
      <vt:lpstr>Sheet1!NM_従事者_従事者16_氏名</vt:lpstr>
      <vt:lpstr>Sheet1!NM_従事者_従事者16_氏名_変更前</vt:lpstr>
      <vt:lpstr>Sheet1!NM_従事者_従事者16_資格</vt:lpstr>
      <vt:lpstr>Sheet1!NM_従事者_従事者16_資格_変更前</vt:lpstr>
      <vt:lpstr>Sheet1!NM_従事者_従事者16_字</vt:lpstr>
      <vt:lpstr>Sheet1!NM_従事者_従事者16_字_変更前</vt:lpstr>
      <vt:lpstr>Sheet1!NM_従事者_従事者16_就任年月日_月</vt:lpstr>
      <vt:lpstr>Sheet1!NM_従事者_従事者16_就任年月日_月_変更前</vt:lpstr>
      <vt:lpstr>Sheet1!NM_従事者_従事者16_就任年月日_元号</vt:lpstr>
      <vt:lpstr>Sheet1!NM_従事者_従事者16_就任年月日_元号_変更前</vt:lpstr>
      <vt:lpstr>Sheet1!NM_従事者_従事者16_就任年月日_日</vt:lpstr>
      <vt:lpstr>Sheet1!NM_従事者_従事者16_就任年月日_日_変更前</vt:lpstr>
      <vt:lpstr>Sheet1!NM_従事者_従事者16_就任年月日_年</vt:lpstr>
      <vt:lpstr>Sheet1!NM_従事者_従事者16_就任年月日_年_変更前</vt:lpstr>
      <vt:lpstr>Sheet1!NM_従事者_従事者16_週勤務時間_小数1</vt:lpstr>
      <vt:lpstr>Sheet1!NM_従事者_従事者16_週勤務時間_小数1_変更前</vt:lpstr>
      <vt:lpstr>Sheet1!NM_従事者_従事者16_週勤務時間_整数1</vt:lpstr>
      <vt:lpstr>Sheet1!NM_従事者_従事者16_週勤務時間_整数1_変更前</vt:lpstr>
      <vt:lpstr>Sheet1!NM_従事者_従事者16_週勤務時間_整数2</vt:lpstr>
      <vt:lpstr>Sheet1!NM_従事者_従事者16_週勤務時間_整数2_変更前</vt:lpstr>
      <vt:lpstr>Sheet1!NM_従事者_従事者16_従事者区分</vt:lpstr>
      <vt:lpstr>Sheet1!NM_従事者_従事者16_従事者区分_変更前</vt:lpstr>
      <vt:lpstr>Sheet1!NM_従事者_従事者16_従事者備考</vt:lpstr>
      <vt:lpstr>Sheet1!NM_従事者_従事者16_従事者備考_変更前</vt:lpstr>
      <vt:lpstr>Sheet1!NM_従事者_従事者16_生年月日_月</vt:lpstr>
      <vt:lpstr>Sheet1!NM_従事者_従事者16_生年月日_月_変更前</vt:lpstr>
      <vt:lpstr>Sheet1!NM_従事者_従事者16_生年月日_元号</vt:lpstr>
      <vt:lpstr>Sheet1!NM_従事者_従事者16_生年月日_元号_変更前</vt:lpstr>
      <vt:lpstr>Sheet1!NM_従事者_従事者16_生年月日_日</vt:lpstr>
      <vt:lpstr>Sheet1!NM_従事者_従事者16_生年月日_日_変更前</vt:lpstr>
      <vt:lpstr>Sheet1!NM_従事者_従事者16_生年月日_年</vt:lpstr>
      <vt:lpstr>Sheet1!NM_従事者_従事者16_生年月日_年_変更前</vt:lpstr>
      <vt:lpstr>Sheet1!NM_従事者_従事者16_退任年月日_月</vt:lpstr>
      <vt:lpstr>Sheet1!NM_従事者_従事者16_退任年月日_月_変更前</vt:lpstr>
      <vt:lpstr>Sheet1!NM_従事者_従事者16_退任年月日_元号</vt:lpstr>
      <vt:lpstr>Sheet1!NM_従事者_従事者16_退任年月日_元号_変更前</vt:lpstr>
      <vt:lpstr>Sheet1!NM_従事者_従事者16_退任年月日_日</vt:lpstr>
      <vt:lpstr>Sheet1!NM_従事者_従事者16_退任年月日_日_変更前</vt:lpstr>
      <vt:lpstr>Sheet1!NM_従事者_従事者16_退任年月日_年</vt:lpstr>
      <vt:lpstr>Sheet1!NM_従事者_従事者16_退任年月日_年_変更前</vt:lpstr>
      <vt:lpstr>Sheet1!NM_従事者_従事者16_登録年月日_月</vt:lpstr>
      <vt:lpstr>Sheet1!NM_従事者_従事者16_登録年月日_月_変更前</vt:lpstr>
      <vt:lpstr>Sheet1!NM_従事者_従事者16_登録年月日_元号</vt:lpstr>
      <vt:lpstr>Sheet1!NM_従事者_従事者16_登録年月日_元号_変更前</vt:lpstr>
      <vt:lpstr>Sheet1!NM_従事者_従事者16_登録年月日_日</vt:lpstr>
      <vt:lpstr>Sheet1!NM_従事者_従事者16_登録年月日_日_変更前</vt:lpstr>
      <vt:lpstr>Sheet1!NM_従事者_従事者16_登録年月日_年</vt:lpstr>
      <vt:lpstr>Sheet1!NM_従事者_従事者16_登録年月日_年_変更前</vt:lpstr>
      <vt:lpstr>Sheet1!NM_従事者_従事者16_登録販売者登録都道府県</vt:lpstr>
      <vt:lpstr>Sheet1!NM_従事者_従事者16_登録販売者登録都道府県_変更前</vt:lpstr>
      <vt:lpstr>Sheet1!NM_従事者_従事者16_登録番号1</vt:lpstr>
      <vt:lpstr>Sheet1!NM_従事者_従事者16_登録番号1_変更前</vt:lpstr>
      <vt:lpstr>Sheet1!NM_従事者_従事者16_登録番号2</vt:lpstr>
      <vt:lpstr>Sheet1!NM_従事者_従事者16_登録番号2_変更前</vt:lpstr>
      <vt:lpstr>Sheet1!NM_従事者_従事者16_登録番号3</vt:lpstr>
      <vt:lpstr>Sheet1!NM_従事者_従事者16_登録番号3_変更前</vt:lpstr>
      <vt:lpstr>Sheet1!NM_従事者_従事者16_都道府県</vt:lpstr>
      <vt:lpstr>Sheet1!NM_従事者_従事者16_都道府県_変更前</vt:lpstr>
      <vt:lpstr>Sheet1!NM_従事者_従事者16_当て字</vt:lpstr>
      <vt:lpstr>Sheet1!NM_従事者_従事者16_当て字_変更前</vt:lpstr>
      <vt:lpstr>Sheet1!NM_従事者_従事者16_番地</vt:lpstr>
      <vt:lpstr>Sheet1!NM_従事者_従事者16_番地_変更前</vt:lpstr>
      <vt:lpstr>Sheet1!NM_従事者_従事者16_郵便番号_右</vt:lpstr>
      <vt:lpstr>Sheet1!NM_従事者_従事者16_郵便番号_右_変更前</vt:lpstr>
      <vt:lpstr>Sheet1!NM_従事者_従事者16_郵便番号_左</vt:lpstr>
      <vt:lpstr>Sheet1!NM_従事者_従事者16_郵便番号_左_変更前</vt:lpstr>
      <vt:lpstr>Sheet1!NM_従事者_従事者17_カナ</vt:lpstr>
      <vt:lpstr>Sheet1!NM_従事者_従事者17_カナ_変更前</vt:lpstr>
      <vt:lpstr>Sheet1!NM_従事者_従事者17_建物名</vt:lpstr>
      <vt:lpstr>Sheet1!NM_従事者_従事者17_建物名_変更前</vt:lpstr>
      <vt:lpstr>Sheet1!NM_従事者_従事者17_市区町村</vt:lpstr>
      <vt:lpstr>Sheet1!NM_従事者_従事者17_市区町村_変更前</vt:lpstr>
      <vt:lpstr>Sheet1!NM_従事者_従事者17_氏名</vt:lpstr>
      <vt:lpstr>Sheet1!NM_従事者_従事者17_氏名_変更前</vt:lpstr>
      <vt:lpstr>Sheet1!NM_従事者_従事者17_資格</vt:lpstr>
      <vt:lpstr>Sheet1!NM_従事者_従事者17_資格_変更前</vt:lpstr>
      <vt:lpstr>Sheet1!NM_従事者_従事者17_字</vt:lpstr>
      <vt:lpstr>Sheet1!NM_従事者_従事者17_字_変更前</vt:lpstr>
      <vt:lpstr>Sheet1!NM_従事者_従事者17_就任年月日_月</vt:lpstr>
      <vt:lpstr>Sheet1!NM_従事者_従事者17_就任年月日_月_変更前</vt:lpstr>
      <vt:lpstr>Sheet1!NM_従事者_従事者17_就任年月日_元号</vt:lpstr>
      <vt:lpstr>Sheet1!NM_従事者_従事者17_就任年月日_元号_変更前</vt:lpstr>
      <vt:lpstr>Sheet1!NM_従事者_従事者17_就任年月日_日</vt:lpstr>
      <vt:lpstr>Sheet1!NM_従事者_従事者17_就任年月日_日_変更前</vt:lpstr>
      <vt:lpstr>Sheet1!NM_従事者_従事者17_就任年月日_年</vt:lpstr>
      <vt:lpstr>Sheet1!NM_従事者_従事者17_就任年月日_年_変更前</vt:lpstr>
      <vt:lpstr>Sheet1!NM_従事者_従事者17_週勤務時間_小数1</vt:lpstr>
      <vt:lpstr>Sheet1!NM_従事者_従事者17_週勤務時間_小数1_変更前</vt:lpstr>
      <vt:lpstr>Sheet1!NM_従事者_従事者17_週勤務時間_整数1</vt:lpstr>
      <vt:lpstr>Sheet1!NM_従事者_従事者17_週勤務時間_整数1_変更前</vt:lpstr>
      <vt:lpstr>Sheet1!NM_従事者_従事者17_週勤務時間_整数2</vt:lpstr>
      <vt:lpstr>Sheet1!NM_従事者_従事者17_週勤務時間_整数2_変更前</vt:lpstr>
      <vt:lpstr>Sheet1!NM_従事者_従事者17_従事者区分</vt:lpstr>
      <vt:lpstr>Sheet1!NM_従事者_従事者17_従事者区分_変更前</vt:lpstr>
      <vt:lpstr>Sheet1!NM_従事者_従事者17_従事者備考</vt:lpstr>
      <vt:lpstr>Sheet1!NM_従事者_従事者17_従事者備考_変更前</vt:lpstr>
      <vt:lpstr>Sheet1!NM_従事者_従事者17_生年月日_月</vt:lpstr>
      <vt:lpstr>Sheet1!NM_従事者_従事者17_生年月日_月_変更前</vt:lpstr>
      <vt:lpstr>Sheet1!NM_従事者_従事者17_生年月日_元号</vt:lpstr>
      <vt:lpstr>Sheet1!NM_従事者_従事者17_生年月日_元号_変更前</vt:lpstr>
      <vt:lpstr>Sheet1!NM_従事者_従事者17_生年月日_日</vt:lpstr>
      <vt:lpstr>Sheet1!NM_従事者_従事者17_生年月日_日_変更前</vt:lpstr>
      <vt:lpstr>Sheet1!NM_従事者_従事者17_生年月日_年</vt:lpstr>
      <vt:lpstr>Sheet1!NM_従事者_従事者17_生年月日_年_変更前</vt:lpstr>
      <vt:lpstr>Sheet1!NM_従事者_従事者17_退任年月日_月</vt:lpstr>
      <vt:lpstr>Sheet1!NM_従事者_従事者17_退任年月日_月_変更前</vt:lpstr>
      <vt:lpstr>Sheet1!NM_従事者_従事者17_退任年月日_元号</vt:lpstr>
      <vt:lpstr>Sheet1!NM_従事者_従事者17_退任年月日_元号_変更前</vt:lpstr>
      <vt:lpstr>Sheet1!NM_従事者_従事者17_退任年月日_日</vt:lpstr>
      <vt:lpstr>Sheet1!NM_従事者_従事者17_退任年月日_日_変更前</vt:lpstr>
      <vt:lpstr>Sheet1!NM_従事者_従事者17_退任年月日_年</vt:lpstr>
      <vt:lpstr>Sheet1!NM_従事者_従事者17_退任年月日_年_変更前</vt:lpstr>
      <vt:lpstr>Sheet1!NM_従事者_従事者17_登録年月日_月</vt:lpstr>
      <vt:lpstr>Sheet1!NM_従事者_従事者17_登録年月日_月_変更前</vt:lpstr>
      <vt:lpstr>Sheet1!NM_従事者_従事者17_登録年月日_元号</vt:lpstr>
      <vt:lpstr>Sheet1!NM_従事者_従事者17_登録年月日_元号_変更前</vt:lpstr>
      <vt:lpstr>Sheet1!NM_従事者_従事者17_登録年月日_日</vt:lpstr>
      <vt:lpstr>Sheet1!NM_従事者_従事者17_登録年月日_日_変更前</vt:lpstr>
      <vt:lpstr>Sheet1!NM_従事者_従事者17_登録年月日_年</vt:lpstr>
      <vt:lpstr>Sheet1!NM_従事者_従事者17_登録年月日_年_変更前</vt:lpstr>
      <vt:lpstr>Sheet1!NM_従事者_従事者17_登録販売者登録都道府県</vt:lpstr>
      <vt:lpstr>Sheet1!NM_従事者_従事者17_登録販売者登録都道府県_変更前</vt:lpstr>
      <vt:lpstr>Sheet1!NM_従事者_従事者17_登録番号1</vt:lpstr>
      <vt:lpstr>Sheet1!NM_従事者_従事者17_登録番号1_変更前</vt:lpstr>
      <vt:lpstr>Sheet1!NM_従事者_従事者17_登録番号2</vt:lpstr>
      <vt:lpstr>Sheet1!NM_従事者_従事者17_登録番号2_変更前</vt:lpstr>
      <vt:lpstr>Sheet1!NM_従事者_従事者17_登録番号3</vt:lpstr>
      <vt:lpstr>Sheet1!NM_従事者_従事者17_登録番号3_変更前</vt:lpstr>
      <vt:lpstr>Sheet1!NM_従事者_従事者17_都道府県</vt:lpstr>
      <vt:lpstr>Sheet1!NM_従事者_従事者17_都道府県_変更前</vt:lpstr>
      <vt:lpstr>Sheet1!NM_従事者_従事者17_当て字</vt:lpstr>
      <vt:lpstr>Sheet1!NM_従事者_従事者17_当て字_変更前</vt:lpstr>
      <vt:lpstr>Sheet1!NM_従事者_従事者17_番地</vt:lpstr>
      <vt:lpstr>Sheet1!NM_従事者_従事者17_番地_変更前</vt:lpstr>
      <vt:lpstr>Sheet1!NM_従事者_従事者17_郵便番号_右</vt:lpstr>
      <vt:lpstr>Sheet1!NM_従事者_従事者17_郵便番号_右_変更前</vt:lpstr>
      <vt:lpstr>Sheet1!NM_従事者_従事者17_郵便番号_左</vt:lpstr>
      <vt:lpstr>Sheet1!NM_従事者_従事者17_郵便番号_左_変更前</vt:lpstr>
      <vt:lpstr>Sheet1!NM_従事者_従事者18_カナ</vt:lpstr>
      <vt:lpstr>Sheet1!NM_従事者_従事者18_カナ_変更前</vt:lpstr>
      <vt:lpstr>Sheet1!NM_従事者_従事者18_建物名</vt:lpstr>
      <vt:lpstr>Sheet1!NM_従事者_従事者18_建物名_変更前</vt:lpstr>
      <vt:lpstr>Sheet1!NM_従事者_従事者18_市区町村</vt:lpstr>
      <vt:lpstr>Sheet1!NM_従事者_従事者18_市区町村_変更前</vt:lpstr>
      <vt:lpstr>Sheet1!NM_従事者_従事者18_氏名</vt:lpstr>
      <vt:lpstr>Sheet1!NM_従事者_従事者18_氏名_変更前</vt:lpstr>
      <vt:lpstr>Sheet1!NM_従事者_従事者18_資格</vt:lpstr>
      <vt:lpstr>Sheet1!NM_従事者_従事者18_資格_変更前</vt:lpstr>
      <vt:lpstr>Sheet1!NM_従事者_従事者18_字</vt:lpstr>
      <vt:lpstr>Sheet1!NM_従事者_従事者18_字_変更前</vt:lpstr>
      <vt:lpstr>Sheet1!NM_従事者_従事者18_就任年月日_月</vt:lpstr>
      <vt:lpstr>Sheet1!NM_従事者_従事者18_就任年月日_月_変更前</vt:lpstr>
      <vt:lpstr>Sheet1!NM_従事者_従事者18_就任年月日_元号</vt:lpstr>
      <vt:lpstr>Sheet1!NM_従事者_従事者18_就任年月日_元号_変更前</vt:lpstr>
      <vt:lpstr>Sheet1!NM_従事者_従事者18_就任年月日_日</vt:lpstr>
      <vt:lpstr>Sheet1!NM_従事者_従事者18_就任年月日_日_変更前</vt:lpstr>
      <vt:lpstr>Sheet1!NM_従事者_従事者18_就任年月日_年</vt:lpstr>
      <vt:lpstr>Sheet1!NM_従事者_従事者18_就任年月日_年_変更前</vt:lpstr>
      <vt:lpstr>Sheet1!NM_従事者_従事者18_週勤務時間_小数1</vt:lpstr>
      <vt:lpstr>Sheet1!NM_従事者_従事者18_週勤務時間_小数1_変更前</vt:lpstr>
      <vt:lpstr>Sheet1!NM_従事者_従事者18_週勤務時間_整数1</vt:lpstr>
      <vt:lpstr>Sheet1!NM_従事者_従事者18_週勤務時間_整数1_変更前</vt:lpstr>
      <vt:lpstr>Sheet1!NM_従事者_従事者18_週勤務時間_整数2</vt:lpstr>
      <vt:lpstr>Sheet1!NM_従事者_従事者18_週勤務時間_整数2_変更前</vt:lpstr>
      <vt:lpstr>Sheet1!NM_従事者_従事者18_従事者区分</vt:lpstr>
      <vt:lpstr>Sheet1!NM_従事者_従事者18_従事者区分_変更前</vt:lpstr>
      <vt:lpstr>Sheet1!NM_従事者_従事者18_従事者備考</vt:lpstr>
      <vt:lpstr>Sheet1!NM_従事者_従事者18_従事者備考_変更前</vt:lpstr>
      <vt:lpstr>Sheet1!NM_従事者_従事者18_生年月日_月</vt:lpstr>
      <vt:lpstr>Sheet1!NM_従事者_従事者18_生年月日_月_変更前</vt:lpstr>
      <vt:lpstr>Sheet1!NM_従事者_従事者18_生年月日_元号</vt:lpstr>
      <vt:lpstr>Sheet1!NM_従事者_従事者18_生年月日_元号_変更前</vt:lpstr>
      <vt:lpstr>Sheet1!NM_従事者_従事者18_生年月日_日</vt:lpstr>
      <vt:lpstr>Sheet1!NM_従事者_従事者18_生年月日_日_変更前</vt:lpstr>
      <vt:lpstr>Sheet1!NM_従事者_従事者18_生年月日_年</vt:lpstr>
      <vt:lpstr>Sheet1!NM_従事者_従事者18_生年月日_年_変更前</vt:lpstr>
      <vt:lpstr>Sheet1!NM_従事者_従事者18_退任年月日_月</vt:lpstr>
      <vt:lpstr>Sheet1!NM_従事者_従事者18_退任年月日_月_変更前</vt:lpstr>
      <vt:lpstr>Sheet1!NM_従事者_従事者18_退任年月日_元号</vt:lpstr>
      <vt:lpstr>Sheet1!NM_従事者_従事者18_退任年月日_元号_変更前</vt:lpstr>
      <vt:lpstr>Sheet1!NM_従事者_従事者18_退任年月日_日</vt:lpstr>
      <vt:lpstr>Sheet1!NM_従事者_従事者18_退任年月日_日_変更前</vt:lpstr>
      <vt:lpstr>Sheet1!NM_従事者_従事者18_退任年月日_年</vt:lpstr>
      <vt:lpstr>Sheet1!NM_従事者_従事者18_退任年月日_年_変更前</vt:lpstr>
      <vt:lpstr>Sheet1!NM_従事者_従事者18_登録年月日_月</vt:lpstr>
      <vt:lpstr>Sheet1!NM_従事者_従事者18_登録年月日_月_変更前</vt:lpstr>
      <vt:lpstr>Sheet1!NM_従事者_従事者18_登録年月日_元号</vt:lpstr>
      <vt:lpstr>Sheet1!NM_従事者_従事者18_登録年月日_元号_変更前</vt:lpstr>
      <vt:lpstr>Sheet1!NM_従事者_従事者18_登録年月日_日</vt:lpstr>
      <vt:lpstr>Sheet1!NM_従事者_従事者18_登録年月日_日_変更前</vt:lpstr>
      <vt:lpstr>Sheet1!NM_従事者_従事者18_登録年月日_年</vt:lpstr>
      <vt:lpstr>Sheet1!NM_従事者_従事者18_登録年月日_年_変更前</vt:lpstr>
      <vt:lpstr>Sheet1!NM_従事者_従事者18_登録販売者登録都道府県</vt:lpstr>
      <vt:lpstr>Sheet1!NM_従事者_従事者18_登録販売者登録都道府県_変更前</vt:lpstr>
      <vt:lpstr>Sheet1!NM_従事者_従事者18_登録番号1</vt:lpstr>
      <vt:lpstr>Sheet1!NM_従事者_従事者18_登録番号1_変更前</vt:lpstr>
      <vt:lpstr>Sheet1!NM_従事者_従事者18_登録番号2</vt:lpstr>
      <vt:lpstr>Sheet1!NM_従事者_従事者18_登録番号2_変更前</vt:lpstr>
      <vt:lpstr>Sheet1!NM_従事者_従事者18_登録番号3</vt:lpstr>
      <vt:lpstr>Sheet1!NM_従事者_従事者18_登録番号3_変更前</vt:lpstr>
      <vt:lpstr>Sheet1!NM_従事者_従事者18_都道府県</vt:lpstr>
      <vt:lpstr>Sheet1!NM_従事者_従事者18_都道府県_変更前</vt:lpstr>
      <vt:lpstr>Sheet1!NM_従事者_従事者18_当て字</vt:lpstr>
      <vt:lpstr>Sheet1!NM_従事者_従事者18_当て字_変更前</vt:lpstr>
      <vt:lpstr>Sheet1!NM_従事者_従事者18_番地</vt:lpstr>
      <vt:lpstr>Sheet1!NM_従事者_従事者18_番地_変更前</vt:lpstr>
      <vt:lpstr>Sheet1!NM_従事者_従事者18_郵便番号_右</vt:lpstr>
      <vt:lpstr>Sheet1!NM_従事者_従事者18_郵便番号_右_変更前</vt:lpstr>
      <vt:lpstr>Sheet1!NM_従事者_従事者18_郵便番号_左</vt:lpstr>
      <vt:lpstr>Sheet1!NM_従事者_従事者18_郵便番号_左_変更前</vt:lpstr>
      <vt:lpstr>Sheet1!NM_従事者_従事者19_カナ</vt:lpstr>
      <vt:lpstr>Sheet1!NM_従事者_従事者19_カナ_変更前</vt:lpstr>
      <vt:lpstr>Sheet1!NM_従事者_従事者19_建物名</vt:lpstr>
      <vt:lpstr>Sheet1!NM_従事者_従事者19_建物名_変更前</vt:lpstr>
      <vt:lpstr>Sheet1!NM_従事者_従事者19_市区町村</vt:lpstr>
      <vt:lpstr>Sheet1!NM_従事者_従事者19_市区町村_変更前</vt:lpstr>
      <vt:lpstr>Sheet1!NM_従事者_従事者19_氏名</vt:lpstr>
      <vt:lpstr>Sheet1!NM_従事者_従事者19_氏名_変更前</vt:lpstr>
      <vt:lpstr>Sheet1!NM_従事者_従事者19_資格</vt:lpstr>
      <vt:lpstr>Sheet1!NM_従事者_従事者19_資格_変更前</vt:lpstr>
      <vt:lpstr>Sheet1!NM_従事者_従事者19_字</vt:lpstr>
      <vt:lpstr>Sheet1!NM_従事者_従事者19_字_変更前</vt:lpstr>
      <vt:lpstr>Sheet1!NM_従事者_従事者19_就任年月日_月</vt:lpstr>
      <vt:lpstr>Sheet1!NM_従事者_従事者19_就任年月日_月_変更前</vt:lpstr>
      <vt:lpstr>Sheet1!NM_従事者_従事者19_就任年月日_元号</vt:lpstr>
      <vt:lpstr>Sheet1!NM_従事者_従事者19_就任年月日_元号_変更前</vt:lpstr>
      <vt:lpstr>Sheet1!NM_従事者_従事者19_就任年月日_日</vt:lpstr>
      <vt:lpstr>Sheet1!NM_従事者_従事者19_就任年月日_日_変更前</vt:lpstr>
      <vt:lpstr>Sheet1!NM_従事者_従事者19_就任年月日_年</vt:lpstr>
      <vt:lpstr>Sheet1!NM_従事者_従事者19_就任年月日_年_変更前</vt:lpstr>
      <vt:lpstr>Sheet1!NM_従事者_従事者19_週勤務時間_小数1</vt:lpstr>
      <vt:lpstr>Sheet1!NM_従事者_従事者19_週勤務時間_小数1_変更前</vt:lpstr>
      <vt:lpstr>Sheet1!NM_従事者_従事者19_週勤務時間_整数1</vt:lpstr>
      <vt:lpstr>Sheet1!NM_従事者_従事者19_週勤務時間_整数1_変更前</vt:lpstr>
      <vt:lpstr>Sheet1!NM_従事者_従事者19_週勤務時間_整数2</vt:lpstr>
      <vt:lpstr>Sheet1!NM_従事者_従事者19_週勤務時間_整数2_変更前</vt:lpstr>
      <vt:lpstr>Sheet1!NM_従事者_従事者19_従事者区分</vt:lpstr>
      <vt:lpstr>Sheet1!NM_従事者_従事者19_従事者区分_変更前</vt:lpstr>
      <vt:lpstr>Sheet1!NM_従事者_従事者19_従事者備考</vt:lpstr>
      <vt:lpstr>Sheet1!NM_従事者_従事者19_従事者備考_変更前</vt:lpstr>
      <vt:lpstr>Sheet1!NM_従事者_従事者19_生年月日_月</vt:lpstr>
      <vt:lpstr>Sheet1!NM_従事者_従事者19_生年月日_月_変更前</vt:lpstr>
      <vt:lpstr>Sheet1!NM_従事者_従事者19_生年月日_元号</vt:lpstr>
      <vt:lpstr>Sheet1!NM_従事者_従事者19_生年月日_元号_変更前</vt:lpstr>
      <vt:lpstr>Sheet1!NM_従事者_従事者19_生年月日_日</vt:lpstr>
      <vt:lpstr>Sheet1!NM_従事者_従事者19_生年月日_日_変更前</vt:lpstr>
      <vt:lpstr>Sheet1!NM_従事者_従事者19_生年月日_年</vt:lpstr>
      <vt:lpstr>Sheet1!NM_従事者_従事者19_生年月日_年_変更前</vt:lpstr>
      <vt:lpstr>Sheet1!NM_従事者_従事者19_退任年月日_月</vt:lpstr>
      <vt:lpstr>Sheet1!NM_従事者_従事者19_退任年月日_月_変更前</vt:lpstr>
      <vt:lpstr>Sheet1!NM_従事者_従事者19_退任年月日_元号</vt:lpstr>
      <vt:lpstr>Sheet1!NM_従事者_従事者19_退任年月日_元号_変更前</vt:lpstr>
      <vt:lpstr>Sheet1!NM_従事者_従事者19_退任年月日_日</vt:lpstr>
      <vt:lpstr>Sheet1!NM_従事者_従事者19_退任年月日_日_変更前</vt:lpstr>
      <vt:lpstr>Sheet1!NM_従事者_従事者19_退任年月日_年</vt:lpstr>
      <vt:lpstr>Sheet1!NM_従事者_従事者19_退任年月日_年_変更前</vt:lpstr>
      <vt:lpstr>Sheet1!NM_従事者_従事者19_登録年月日_月</vt:lpstr>
      <vt:lpstr>Sheet1!NM_従事者_従事者19_登録年月日_月_変更前</vt:lpstr>
      <vt:lpstr>Sheet1!NM_従事者_従事者19_登録年月日_元号</vt:lpstr>
      <vt:lpstr>Sheet1!NM_従事者_従事者19_登録年月日_元号_変更前</vt:lpstr>
      <vt:lpstr>Sheet1!NM_従事者_従事者19_登録年月日_日</vt:lpstr>
      <vt:lpstr>Sheet1!NM_従事者_従事者19_登録年月日_日_変更前</vt:lpstr>
      <vt:lpstr>Sheet1!NM_従事者_従事者19_登録年月日_年</vt:lpstr>
      <vt:lpstr>Sheet1!NM_従事者_従事者19_登録年月日_年_変更前</vt:lpstr>
      <vt:lpstr>Sheet1!NM_従事者_従事者19_登録販売者登録都道府県</vt:lpstr>
      <vt:lpstr>Sheet1!NM_従事者_従事者19_登録販売者登録都道府県_変更前</vt:lpstr>
      <vt:lpstr>Sheet1!NM_従事者_従事者19_登録番号1</vt:lpstr>
      <vt:lpstr>Sheet1!NM_従事者_従事者19_登録番号1_変更前</vt:lpstr>
      <vt:lpstr>Sheet1!NM_従事者_従事者19_登録番号2</vt:lpstr>
      <vt:lpstr>Sheet1!NM_従事者_従事者19_登録番号2_変更前</vt:lpstr>
      <vt:lpstr>Sheet1!NM_従事者_従事者19_登録番号3</vt:lpstr>
      <vt:lpstr>Sheet1!NM_従事者_従事者19_登録番号3_変更前</vt:lpstr>
      <vt:lpstr>Sheet1!NM_従事者_従事者19_都道府県</vt:lpstr>
      <vt:lpstr>Sheet1!NM_従事者_従事者19_都道府県_変更前</vt:lpstr>
      <vt:lpstr>Sheet1!NM_従事者_従事者19_当て字</vt:lpstr>
      <vt:lpstr>Sheet1!NM_従事者_従事者19_当て字_変更前</vt:lpstr>
      <vt:lpstr>Sheet1!NM_従事者_従事者19_番地</vt:lpstr>
      <vt:lpstr>Sheet1!NM_従事者_従事者19_番地_変更前</vt:lpstr>
      <vt:lpstr>Sheet1!NM_従事者_従事者19_郵便番号_右</vt:lpstr>
      <vt:lpstr>Sheet1!NM_従事者_従事者19_郵便番号_右_変更前</vt:lpstr>
      <vt:lpstr>Sheet1!NM_従事者_従事者19_郵便番号_左</vt:lpstr>
      <vt:lpstr>Sheet1!NM_従事者_従事者19_郵便番号_左_変更前</vt:lpstr>
      <vt:lpstr>Sheet1!NM_従事者_従事者2_カナ</vt:lpstr>
      <vt:lpstr>Sheet1!NM_従事者_従事者2_カナ_変更前</vt:lpstr>
      <vt:lpstr>Sheet1!NM_従事者_従事者2_建物名</vt:lpstr>
      <vt:lpstr>Sheet1!NM_従事者_従事者2_建物名_変更前</vt:lpstr>
      <vt:lpstr>Sheet1!NM_従事者_従事者2_市区町村</vt:lpstr>
      <vt:lpstr>Sheet1!NM_従事者_従事者2_市区町村_変更前</vt:lpstr>
      <vt:lpstr>Sheet1!NM_従事者_従事者2_氏名</vt:lpstr>
      <vt:lpstr>Sheet1!NM_従事者_従事者2_氏名_変更前</vt:lpstr>
      <vt:lpstr>Sheet1!NM_従事者_従事者2_資格</vt:lpstr>
      <vt:lpstr>Sheet1!NM_従事者_従事者2_資格_変更前</vt:lpstr>
      <vt:lpstr>Sheet1!NM_従事者_従事者2_字</vt:lpstr>
      <vt:lpstr>Sheet1!NM_従事者_従事者2_字_変更前</vt:lpstr>
      <vt:lpstr>Sheet1!NM_従事者_従事者2_就任年月日_月</vt:lpstr>
      <vt:lpstr>Sheet1!NM_従事者_従事者2_就任年月日_月_変更前</vt:lpstr>
      <vt:lpstr>Sheet1!NM_従事者_従事者2_就任年月日_元号</vt:lpstr>
      <vt:lpstr>Sheet1!NM_従事者_従事者2_就任年月日_元号_変更前</vt:lpstr>
      <vt:lpstr>Sheet1!NM_従事者_従事者2_就任年月日_日</vt:lpstr>
      <vt:lpstr>Sheet1!NM_従事者_従事者2_就任年月日_日_変更前</vt:lpstr>
      <vt:lpstr>Sheet1!NM_従事者_従事者2_就任年月日_年</vt:lpstr>
      <vt:lpstr>Sheet1!NM_従事者_従事者2_就任年月日_年_変更前</vt:lpstr>
      <vt:lpstr>Sheet1!NM_従事者_従事者2_週勤務時間_小数1</vt:lpstr>
      <vt:lpstr>Sheet1!NM_従事者_従事者2_週勤務時間_小数1_変更前</vt:lpstr>
      <vt:lpstr>Sheet1!NM_従事者_従事者2_週勤務時間_整数1</vt:lpstr>
      <vt:lpstr>Sheet1!NM_従事者_従事者2_週勤務時間_整数1_変更前</vt:lpstr>
      <vt:lpstr>Sheet1!NM_従事者_従事者2_週勤務時間_整数2</vt:lpstr>
      <vt:lpstr>Sheet1!NM_従事者_従事者2_週勤務時間_整数2_変更前</vt:lpstr>
      <vt:lpstr>Sheet1!NM_従事者_従事者2_従事者区分</vt:lpstr>
      <vt:lpstr>Sheet1!NM_従事者_従事者2_従事者区分_変更前</vt:lpstr>
      <vt:lpstr>Sheet1!NM_従事者_従事者2_従事者備考</vt:lpstr>
      <vt:lpstr>Sheet1!NM_従事者_従事者2_従事者備考_変更前</vt:lpstr>
      <vt:lpstr>Sheet1!NM_従事者_従事者2_生年月日_月</vt:lpstr>
      <vt:lpstr>Sheet1!NM_従事者_従事者2_生年月日_月_変更前</vt:lpstr>
      <vt:lpstr>Sheet1!NM_従事者_従事者2_生年月日_元号</vt:lpstr>
      <vt:lpstr>Sheet1!NM_従事者_従事者2_生年月日_元号_変更前</vt:lpstr>
      <vt:lpstr>Sheet1!NM_従事者_従事者2_生年月日_日</vt:lpstr>
      <vt:lpstr>Sheet1!NM_従事者_従事者2_生年月日_日_変更前</vt:lpstr>
      <vt:lpstr>Sheet1!NM_従事者_従事者2_生年月日_年</vt:lpstr>
      <vt:lpstr>Sheet1!NM_従事者_従事者2_生年月日_年_変更前</vt:lpstr>
      <vt:lpstr>Sheet1!NM_従事者_従事者2_退任年月日_月</vt:lpstr>
      <vt:lpstr>Sheet1!NM_従事者_従事者2_退任年月日_月_変更前</vt:lpstr>
      <vt:lpstr>Sheet1!NM_従事者_従事者2_退任年月日_元号</vt:lpstr>
      <vt:lpstr>Sheet1!NM_従事者_従事者2_退任年月日_元号_変更前</vt:lpstr>
      <vt:lpstr>Sheet1!NM_従事者_従事者2_退任年月日_日</vt:lpstr>
      <vt:lpstr>Sheet1!NM_従事者_従事者2_退任年月日_日_変更前</vt:lpstr>
      <vt:lpstr>Sheet1!NM_従事者_従事者2_退任年月日_年</vt:lpstr>
      <vt:lpstr>Sheet1!NM_従事者_従事者2_退任年月日_年_変更前</vt:lpstr>
      <vt:lpstr>Sheet1!NM_従事者_従事者2_登録年月日_月</vt:lpstr>
      <vt:lpstr>Sheet1!NM_従事者_従事者2_登録年月日_月_変更前</vt:lpstr>
      <vt:lpstr>Sheet1!NM_従事者_従事者2_登録年月日_元号</vt:lpstr>
      <vt:lpstr>Sheet1!NM_従事者_従事者2_登録年月日_元号_変更前</vt:lpstr>
      <vt:lpstr>Sheet1!NM_従事者_従事者2_登録年月日_日</vt:lpstr>
      <vt:lpstr>Sheet1!NM_従事者_従事者2_登録年月日_日_変更前</vt:lpstr>
      <vt:lpstr>Sheet1!NM_従事者_従事者2_登録年月日_年</vt:lpstr>
      <vt:lpstr>Sheet1!NM_従事者_従事者2_登録年月日_年_変更前</vt:lpstr>
      <vt:lpstr>Sheet1!NM_従事者_従事者2_登録販売者登録都道府県</vt:lpstr>
      <vt:lpstr>Sheet1!NM_従事者_従事者2_登録販売者登録都道府県_変更前</vt:lpstr>
      <vt:lpstr>Sheet1!NM_従事者_従事者2_登録番号1</vt:lpstr>
      <vt:lpstr>Sheet1!NM_従事者_従事者2_登録番号1_変更前</vt:lpstr>
      <vt:lpstr>Sheet1!NM_従事者_従事者2_登録番号2</vt:lpstr>
      <vt:lpstr>Sheet1!NM_従事者_従事者2_登録番号2_変更前</vt:lpstr>
      <vt:lpstr>Sheet1!NM_従事者_従事者2_登録番号3</vt:lpstr>
      <vt:lpstr>Sheet1!NM_従事者_従事者2_登録番号3_変更前</vt:lpstr>
      <vt:lpstr>Sheet1!NM_従事者_従事者2_都道府県</vt:lpstr>
      <vt:lpstr>Sheet1!NM_従事者_従事者2_都道府県_変更前</vt:lpstr>
      <vt:lpstr>Sheet1!NM_従事者_従事者2_当て字</vt:lpstr>
      <vt:lpstr>Sheet1!NM_従事者_従事者2_当て字_変更前</vt:lpstr>
      <vt:lpstr>Sheet1!NM_従事者_従事者2_番地</vt:lpstr>
      <vt:lpstr>Sheet1!NM_従事者_従事者2_番地_変更前</vt:lpstr>
      <vt:lpstr>Sheet1!NM_従事者_従事者2_郵便番号_右</vt:lpstr>
      <vt:lpstr>Sheet1!NM_従事者_従事者2_郵便番号_右_変更前</vt:lpstr>
      <vt:lpstr>Sheet1!NM_従事者_従事者2_郵便番号_左</vt:lpstr>
      <vt:lpstr>Sheet1!NM_従事者_従事者2_郵便番号_左_変更前</vt:lpstr>
      <vt:lpstr>Sheet1!NM_従事者_従事者20_カナ</vt:lpstr>
      <vt:lpstr>Sheet1!NM_従事者_従事者20_カナ_変更前</vt:lpstr>
      <vt:lpstr>Sheet1!NM_従事者_従事者20_建物名</vt:lpstr>
      <vt:lpstr>Sheet1!NM_従事者_従事者20_建物名_変更前</vt:lpstr>
      <vt:lpstr>Sheet1!NM_従事者_従事者20_市区町村</vt:lpstr>
      <vt:lpstr>Sheet1!NM_従事者_従事者20_市区町村_変更前</vt:lpstr>
      <vt:lpstr>Sheet1!NM_従事者_従事者20_氏名</vt:lpstr>
      <vt:lpstr>Sheet1!NM_従事者_従事者20_氏名_変更前</vt:lpstr>
      <vt:lpstr>Sheet1!NM_従事者_従事者20_資格</vt:lpstr>
      <vt:lpstr>Sheet1!NM_従事者_従事者20_資格_変更前</vt:lpstr>
      <vt:lpstr>Sheet1!NM_従事者_従事者20_字</vt:lpstr>
      <vt:lpstr>Sheet1!NM_従事者_従事者20_字_変更前</vt:lpstr>
      <vt:lpstr>Sheet1!NM_従事者_従事者20_就任年月日_月</vt:lpstr>
      <vt:lpstr>Sheet1!NM_従事者_従事者20_就任年月日_月_変更前</vt:lpstr>
      <vt:lpstr>Sheet1!NM_従事者_従事者20_就任年月日_元号</vt:lpstr>
      <vt:lpstr>Sheet1!NM_従事者_従事者20_就任年月日_元号_変更前</vt:lpstr>
      <vt:lpstr>Sheet1!NM_従事者_従事者20_就任年月日_日</vt:lpstr>
      <vt:lpstr>Sheet1!NM_従事者_従事者20_就任年月日_日_変更前</vt:lpstr>
      <vt:lpstr>Sheet1!NM_従事者_従事者20_就任年月日_年</vt:lpstr>
      <vt:lpstr>Sheet1!NM_従事者_従事者20_就任年月日_年_変更前</vt:lpstr>
      <vt:lpstr>Sheet1!NM_従事者_従事者20_週勤務時間_小数1</vt:lpstr>
      <vt:lpstr>Sheet1!NM_従事者_従事者20_週勤務時間_小数1_変更前</vt:lpstr>
      <vt:lpstr>Sheet1!NM_従事者_従事者20_週勤務時間_整数1</vt:lpstr>
      <vt:lpstr>Sheet1!NM_従事者_従事者20_週勤務時間_整数1_変更前</vt:lpstr>
      <vt:lpstr>Sheet1!NM_従事者_従事者20_週勤務時間_整数2</vt:lpstr>
      <vt:lpstr>Sheet1!NM_従事者_従事者20_週勤務時間_整数2_変更前</vt:lpstr>
      <vt:lpstr>Sheet1!NM_従事者_従事者20_従事者区分</vt:lpstr>
      <vt:lpstr>Sheet1!NM_従事者_従事者20_従事者区分_変更前</vt:lpstr>
      <vt:lpstr>Sheet1!NM_従事者_従事者20_従事者備考</vt:lpstr>
      <vt:lpstr>Sheet1!NM_従事者_従事者20_従事者備考_変更前</vt:lpstr>
      <vt:lpstr>Sheet1!NM_従事者_従事者20_生年月日_月</vt:lpstr>
      <vt:lpstr>Sheet1!NM_従事者_従事者20_生年月日_月_変更前</vt:lpstr>
      <vt:lpstr>Sheet1!NM_従事者_従事者20_生年月日_元号</vt:lpstr>
      <vt:lpstr>Sheet1!NM_従事者_従事者20_生年月日_元号_変更前</vt:lpstr>
      <vt:lpstr>Sheet1!NM_従事者_従事者20_生年月日_日</vt:lpstr>
      <vt:lpstr>Sheet1!NM_従事者_従事者20_生年月日_日_変更前</vt:lpstr>
      <vt:lpstr>Sheet1!NM_従事者_従事者20_生年月日_年</vt:lpstr>
      <vt:lpstr>Sheet1!NM_従事者_従事者20_生年月日_年_変更前</vt:lpstr>
      <vt:lpstr>Sheet1!NM_従事者_従事者20_退任年月日_月</vt:lpstr>
      <vt:lpstr>Sheet1!NM_従事者_従事者20_退任年月日_月_変更前</vt:lpstr>
      <vt:lpstr>Sheet1!NM_従事者_従事者20_退任年月日_元号</vt:lpstr>
      <vt:lpstr>Sheet1!NM_従事者_従事者20_退任年月日_元号_変更前</vt:lpstr>
      <vt:lpstr>Sheet1!NM_従事者_従事者20_退任年月日_日</vt:lpstr>
      <vt:lpstr>Sheet1!NM_従事者_従事者20_退任年月日_日_変更前</vt:lpstr>
      <vt:lpstr>Sheet1!NM_従事者_従事者20_退任年月日_年</vt:lpstr>
      <vt:lpstr>Sheet1!NM_従事者_従事者20_退任年月日_年_変更前</vt:lpstr>
      <vt:lpstr>Sheet1!NM_従事者_従事者20_登録年月日_月</vt:lpstr>
      <vt:lpstr>Sheet1!NM_従事者_従事者20_登録年月日_月_変更前</vt:lpstr>
      <vt:lpstr>Sheet1!NM_従事者_従事者20_登録年月日_元号</vt:lpstr>
      <vt:lpstr>Sheet1!NM_従事者_従事者20_登録年月日_元号_変更前</vt:lpstr>
      <vt:lpstr>Sheet1!NM_従事者_従事者20_登録年月日_日</vt:lpstr>
      <vt:lpstr>Sheet1!NM_従事者_従事者20_登録年月日_日_変更前</vt:lpstr>
      <vt:lpstr>Sheet1!NM_従事者_従事者20_登録年月日_年</vt:lpstr>
      <vt:lpstr>Sheet1!NM_従事者_従事者20_登録年月日_年_変更前</vt:lpstr>
      <vt:lpstr>Sheet1!NM_従事者_従事者20_登録販売者登録都道府県</vt:lpstr>
      <vt:lpstr>Sheet1!NM_従事者_従事者20_登録販売者登録都道府県_変更前</vt:lpstr>
      <vt:lpstr>Sheet1!NM_従事者_従事者20_登録番号1</vt:lpstr>
      <vt:lpstr>Sheet1!NM_従事者_従事者20_登録番号1_変更前</vt:lpstr>
      <vt:lpstr>Sheet1!NM_従事者_従事者20_登録番号2</vt:lpstr>
      <vt:lpstr>Sheet1!NM_従事者_従事者20_登録番号2_変更前</vt:lpstr>
      <vt:lpstr>Sheet1!NM_従事者_従事者20_登録番号3</vt:lpstr>
      <vt:lpstr>Sheet1!NM_従事者_従事者20_登録番号3_変更前</vt:lpstr>
      <vt:lpstr>Sheet1!NM_従事者_従事者20_都道府県</vt:lpstr>
      <vt:lpstr>Sheet1!NM_従事者_従事者20_都道府県_変更前</vt:lpstr>
      <vt:lpstr>Sheet1!NM_従事者_従事者20_当て字</vt:lpstr>
      <vt:lpstr>Sheet1!NM_従事者_従事者20_当て字_変更前</vt:lpstr>
      <vt:lpstr>Sheet1!NM_従事者_従事者20_番地</vt:lpstr>
      <vt:lpstr>Sheet1!NM_従事者_従事者20_番地_変更前</vt:lpstr>
      <vt:lpstr>Sheet1!NM_従事者_従事者20_郵便番号_右</vt:lpstr>
      <vt:lpstr>Sheet1!NM_従事者_従事者20_郵便番号_右_変更前</vt:lpstr>
      <vt:lpstr>Sheet1!NM_従事者_従事者20_郵便番号_左</vt:lpstr>
      <vt:lpstr>Sheet1!NM_従事者_従事者20_郵便番号_左_変更前</vt:lpstr>
      <vt:lpstr>Sheet1!NM_従事者_従事者21_カナ</vt:lpstr>
      <vt:lpstr>Sheet1!NM_従事者_従事者21_カナ_変更前</vt:lpstr>
      <vt:lpstr>Sheet1!NM_従事者_従事者21_建物名</vt:lpstr>
      <vt:lpstr>Sheet1!NM_従事者_従事者21_建物名_変更前</vt:lpstr>
      <vt:lpstr>Sheet1!NM_従事者_従事者21_市区町村</vt:lpstr>
      <vt:lpstr>Sheet1!NM_従事者_従事者21_市区町村_変更前</vt:lpstr>
      <vt:lpstr>Sheet1!NM_従事者_従事者21_氏名</vt:lpstr>
      <vt:lpstr>Sheet1!NM_従事者_従事者21_氏名_変更前</vt:lpstr>
      <vt:lpstr>Sheet1!NM_従事者_従事者21_資格</vt:lpstr>
      <vt:lpstr>Sheet1!NM_従事者_従事者21_資格_変更前</vt:lpstr>
      <vt:lpstr>Sheet1!NM_従事者_従事者21_字</vt:lpstr>
      <vt:lpstr>Sheet1!NM_従事者_従事者21_字_変更前</vt:lpstr>
      <vt:lpstr>Sheet1!NM_従事者_従事者21_就任年月日_月</vt:lpstr>
      <vt:lpstr>Sheet1!NM_従事者_従事者21_就任年月日_月_変更前</vt:lpstr>
      <vt:lpstr>Sheet1!NM_従事者_従事者21_就任年月日_元号</vt:lpstr>
      <vt:lpstr>Sheet1!NM_従事者_従事者21_就任年月日_元号_変更前</vt:lpstr>
      <vt:lpstr>Sheet1!NM_従事者_従事者21_就任年月日_日</vt:lpstr>
      <vt:lpstr>Sheet1!NM_従事者_従事者21_就任年月日_日_変更前</vt:lpstr>
      <vt:lpstr>Sheet1!NM_従事者_従事者21_就任年月日_年</vt:lpstr>
      <vt:lpstr>Sheet1!NM_従事者_従事者21_就任年月日_年_変更前</vt:lpstr>
      <vt:lpstr>Sheet1!NM_従事者_従事者21_週勤務時間_小数1</vt:lpstr>
      <vt:lpstr>Sheet1!NM_従事者_従事者21_週勤務時間_小数1_変更前</vt:lpstr>
      <vt:lpstr>Sheet1!NM_従事者_従事者21_週勤務時間_整数1</vt:lpstr>
      <vt:lpstr>Sheet1!NM_従事者_従事者21_週勤務時間_整数1_変更前</vt:lpstr>
      <vt:lpstr>Sheet1!NM_従事者_従事者21_週勤務時間_整数2</vt:lpstr>
      <vt:lpstr>Sheet1!NM_従事者_従事者21_週勤務時間_整数2_変更前</vt:lpstr>
      <vt:lpstr>Sheet1!NM_従事者_従事者21_従事者区分</vt:lpstr>
      <vt:lpstr>Sheet1!NM_従事者_従事者21_従事者区分_変更前</vt:lpstr>
      <vt:lpstr>Sheet1!NM_従事者_従事者21_従事者備考</vt:lpstr>
      <vt:lpstr>Sheet1!NM_従事者_従事者21_従事者備考_変更前</vt:lpstr>
      <vt:lpstr>Sheet1!NM_従事者_従事者21_生年月日_月</vt:lpstr>
      <vt:lpstr>Sheet1!NM_従事者_従事者21_生年月日_月_変更前</vt:lpstr>
      <vt:lpstr>Sheet1!NM_従事者_従事者21_生年月日_元号</vt:lpstr>
      <vt:lpstr>Sheet1!NM_従事者_従事者21_生年月日_元号_変更前</vt:lpstr>
      <vt:lpstr>Sheet1!NM_従事者_従事者21_生年月日_日</vt:lpstr>
      <vt:lpstr>Sheet1!NM_従事者_従事者21_生年月日_日_変更前</vt:lpstr>
      <vt:lpstr>Sheet1!NM_従事者_従事者21_生年月日_年</vt:lpstr>
      <vt:lpstr>Sheet1!NM_従事者_従事者21_生年月日_年_変更前</vt:lpstr>
      <vt:lpstr>Sheet1!NM_従事者_従事者21_退任年月日_月</vt:lpstr>
      <vt:lpstr>Sheet1!NM_従事者_従事者21_退任年月日_月_変更前</vt:lpstr>
      <vt:lpstr>Sheet1!NM_従事者_従事者21_退任年月日_元号</vt:lpstr>
      <vt:lpstr>Sheet1!NM_従事者_従事者21_退任年月日_元号_変更前</vt:lpstr>
      <vt:lpstr>Sheet1!NM_従事者_従事者21_退任年月日_日</vt:lpstr>
      <vt:lpstr>Sheet1!NM_従事者_従事者21_退任年月日_日_変更前</vt:lpstr>
      <vt:lpstr>Sheet1!NM_従事者_従事者21_退任年月日_年</vt:lpstr>
      <vt:lpstr>Sheet1!NM_従事者_従事者21_退任年月日_年_変更前</vt:lpstr>
      <vt:lpstr>Sheet1!NM_従事者_従事者21_登録年月日_月</vt:lpstr>
      <vt:lpstr>Sheet1!NM_従事者_従事者21_登録年月日_月_変更前</vt:lpstr>
      <vt:lpstr>Sheet1!NM_従事者_従事者21_登録年月日_元号</vt:lpstr>
      <vt:lpstr>Sheet1!NM_従事者_従事者21_登録年月日_元号_変更前</vt:lpstr>
      <vt:lpstr>Sheet1!NM_従事者_従事者21_登録年月日_日</vt:lpstr>
      <vt:lpstr>Sheet1!NM_従事者_従事者21_登録年月日_日_変更前</vt:lpstr>
      <vt:lpstr>Sheet1!NM_従事者_従事者21_登録年月日_年</vt:lpstr>
      <vt:lpstr>Sheet1!NM_従事者_従事者21_登録年月日_年_変更前</vt:lpstr>
      <vt:lpstr>Sheet1!NM_従事者_従事者21_登録販売者登録都道府県</vt:lpstr>
      <vt:lpstr>Sheet1!NM_従事者_従事者21_登録販売者登録都道府県_変更前</vt:lpstr>
      <vt:lpstr>Sheet1!NM_従事者_従事者21_登録番号1</vt:lpstr>
      <vt:lpstr>Sheet1!NM_従事者_従事者21_登録番号1_変更前</vt:lpstr>
      <vt:lpstr>Sheet1!NM_従事者_従事者21_登録番号2</vt:lpstr>
      <vt:lpstr>Sheet1!NM_従事者_従事者21_登録番号2_変更前</vt:lpstr>
      <vt:lpstr>Sheet1!NM_従事者_従事者21_登録番号3</vt:lpstr>
      <vt:lpstr>Sheet1!NM_従事者_従事者21_登録番号3_変更前</vt:lpstr>
      <vt:lpstr>Sheet1!NM_従事者_従事者21_都道府県</vt:lpstr>
      <vt:lpstr>Sheet1!NM_従事者_従事者21_都道府県_変更前</vt:lpstr>
      <vt:lpstr>Sheet1!NM_従事者_従事者21_当て字</vt:lpstr>
      <vt:lpstr>Sheet1!NM_従事者_従事者21_当て字_変更前</vt:lpstr>
      <vt:lpstr>Sheet1!NM_従事者_従事者21_番地</vt:lpstr>
      <vt:lpstr>Sheet1!NM_従事者_従事者21_番地_変更前</vt:lpstr>
      <vt:lpstr>Sheet1!NM_従事者_従事者21_郵便番号_右</vt:lpstr>
      <vt:lpstr>Sheet1!NM_従事者_従事者21_郵便番号_右_変更前</vt:lpstr>
      <vt:lpstr>Sheet1!NM_従事者_従事者21_郵便番号_左</vt:lpstr>
      <vt:lpstr>Sheet1!NM_従事者_従事者21_郵便番号_左_変更前</vt:lpstr>
      <vt:lpstr>Sheet1!NM_従事者_従事者22_カナ</vt:lpstr>
      <vt:lpstr>Sheet1!NM_従事者_従事者22_カナ_変更前</vt:lpstr>
      <vt:lpstr>Sheet1!NM_従事者_従事者22_建物名</vt:lpstr>
      <vt:lpstr>Sheet1!NM_従事者_従事者22_建物名_変更前</vt:lpstr>
      <vt:lpstr>Sheet1!NM_従事者_従事者22_市区町村</vt:lpstr>
      <vt:lpstr>Sheet1!NM_従事者_従事者22_市区町村_変更前</vt:lpstr>
      <vt:lpstr>Sheet1!NM_従事者_従事者22_氏名</vt:lpstr>
      <vt:lpstr>Sheet1!NM_従事者_従事者22_氏名_変更前</vt:lpstr>
      <vt:lpstr>Sheet1!NM_従事者_従事者22_資格</vt:lpstr>
      <vt:lpstr>Sheet1!NM_従事者_従事者22_資格_変更前</vt:lpstr>
      <vt:lpstr>Sheet1!NM_従事者_従事者22_字</vt:lpstr>
      <vt:lpstr>Sheet1!NM_従事者_従事者22_字_変更前</vt:lpstr>
      <vt:lpstr>Sheet1!NM_従事者_従事者22_就任年月日_月</vt:lpstr>
      <vt:lpstr>Sheet1!NM_従事者_従事者22_就任年月日_月_変更前</vt:lpstr>
      <vt:lpstr>Sheet1!NM_従事者_従事者22_就任年月日_元号</vt:lpstr>
      <vt:lpstr>Sheet1!NM_従事者_従事者22_就任年月日_元号_変更前</vt:lpstr>
      <vt:lpstr>Sheet1!NM_従事者_従事者22_就任年月日_日</vt:lpstr>
      <vt:lpstr>Sheet1!NM_従事者_従事者22_就任年月日_日_変更前</vt:lpstr>
      <vt:lpstr>Sheet1!NM_従事者_従事者22_就任年月日_年</vt:lpstr>
      <vt:lpstr>Sheet1!NM_従事者_従事者22_就任年月日_年_変更前</vt:lpstr>
      <vt:lpstr>Sheet1!NM_従事者_従事者22_週勤務時間_小数1</vt:lpstr>
      <vt:lpstr>Sheet1!NM_従事者_従事者22_週勤務時間_小数1_変更前</vt:lpstr>
      <vt:lpstr>Sheet1!NM_従事者_従事者22_週勤務時間_整数1</vt:lpstr>
      <vt:lpstr>Sheet1!NM_従事者_従事者22_週勤務時間_整数1_変更前</vt:lpstr>
      <vt:lpstr>Sheet1!NM_従事者_従事者22_週勤務時間_整数2</vt:lpstr>
      <vt:lpstr>Sheet1!NM_従事者_従事者22_週勤務時間_整数2_変更前</vt:lpstr>
      <vt:lpstr>Sheet1!NM_従事者_従事者22_従事者区分</vt:lpstr>
      <vt:lpstr>Sheet1!NM_従事者_従事者22_従事者区分_変更前</vt:lpstr>
      <vt:lpstr>Sheet1!NM_従事者_従事者22_従事者備考</vt:lpstr>
      <vt:lpstr>Sheet1!NM_従事者_従事者22_従事者備考_変更前</vt:lpstr>
      <vt:lpstr>Sheet1!NM_従事者_従事者22_生年月日_月</vt:lpstr>
      <vt:lpstr>Sheet1!NM_従事者_従事者22_生年月日_月_変更前</vt:lpstr>
      <vt:lpstr>Sheet1!NM_従事者_従事者22_生年月日_元号</vt:lpstr>
      <vt:lpstr>Sheet1!NM_従事者_従事者22_生年月日_元号_変更前</vt:lpstr>
      <vt:lpstr>Sheet1!NM_従事者_従事者22_生年月日_日</vt:lpstr>
      <vt:lpstr>Sheet1!NM_従事者_従事者22_生年月日_日_変更前</vt:lpstr>
      <vt:lpstr>Sheet1!NM_従事者_従事者22_生年月日_年</vt:lpstr>
      <vt:lpstr>Sheet1!NM_従事者_従事者22_生年月日_年_変更前</vt:lpstr>
      <vt:lpstr>Sheet1!NM_従事者_従事者22_退任年月日_月</vt:lpstr>
      <vt:lpstr>Sheet1!NM_従事者_従事者22_退任年月日_月_変更前</vt:lpstr>
      <vt:lpstr>Sheet1!NM_従事者_従事者22_退任年月日_元号</vt:lpstr>
      <vt:lpstr>Sheet1!NM_従事者_従事者22_退任年月日_元号_変更前</vt:lpstr>
      <vt:lpstr>Sheet1!NM_従事者_従事者22_退任年月日_日</vt:lpstr>
      <vt:lpstr>Sheet1!NM_従事者_従事者22_退任年月日_日_変更前</vt:lpstr>
      <vt:lpstr>Sheet1!NM_従事者_従事者22_退任年月日_年</vt:lpstr>
      <vt:lpstr>Sheet1!NM_従事者_従事者22_退任年月日_年_変更前</vt:lpstr>
      <vt:lpstr>Sheet1!NM_従事者_従事者22_登録年月日_月</vt:lpstr>
      <vt:lpstr>Sheet1!NM_従事者_従事者22_登録年月日_月_変更前</vt:lpstr>
      <vt:lpstr>Sheet1!NM_従事者_従事者22_登録年月日_元号</vt:lpstr>
      <vt:lpstr>Sheet1!NM_従事者_従事者22_登録年月日_元号_変更前</vt:lpstr>
      <vt:lpstr>Sheet1!NM_従事者_従事者22_登録年月日_日</vt:lpstr>
      <vt:lpstr>Sheet1!NM_従事者_従事者22_登録年月日_日_変更前</vt:lpstr>
      <vt:lpstr>Sheet1!NM_従事者_従事者22_登録年月日_年</vt:lpstr>
      <vt:lpstr>Sheet1!NM_従事者_従事者22_登録年月日_年_変更前</vt:lpstr>
      <vt:lpstr>Sheet1!NM_従事者_従事者22_登録販売者登録都道府県</vt:lpstr>
      <vt:lpstr>Sheet1!NM_従事者_従事者22_登録販売者登録都道府県_変更前</vt:lpstr>
      <vt:lpstr>Sheet1!NM_従事者_従事者22_登録番号1</vt:lpstr>
      <vt:lpstr>Sheet1!NM_従事者_従事者22_登録番号1_変更前</vt:lpstr>
      <vt:lpstr>Sheet1!NM_従事者_従事者22_登録番号2</vt:lpstr>
      <vt:lpstr>Sheet1!NM_従事者_従事者22_登録番号2_変更前</vt:lpstr>
      <vt:lpstr>Sheet1!NM_従事者_従事者22_登録番号3</vt:lpstr>
      <vt:lpstr>Sheet1!NM_従事者_従事者22_登録番号3_変更前</vt:lpstr>
      <vt:lpstr>Sheet1!NM_従事者_従事者22_都道府県</vt:lpstr>
      <vt:lpstr>Sheet1!NM_従事者_従事者22_都道府県_変更前</vt:lpstr>
      <vt:lpstr>Sheet1!NM_従事者_従事者22_当て字</vt:lpstr>
      <vt:lpstr>Sheet1!NM_従事者_従事者22_当て字_変更前</vt:lpstr>
      <vt:lpstr>Sheet1!NM_従事者_従事者22_番地</vt:lpstr>
      <vt:lpstr>Sheet1!NM_従事者_従事者22_番地_変更前</vt:lpstr>
      <vt:lpstr>Sheet1!NM_従事者_従事者22_郵便番号_右</vt:lpstr>
      <vt:lpstr>Sheet1!NM_従事者_従事者22_郵便番号_右_変更前</vt:lpstr>
      <vt:lpstr>Sheet1!NM_従事者_従事者22_郵便番号_左</vt:lpstr>
      <vt:lpstr>Sheet1!NM_従事者_従事者22_郵便番号_左_変更前</vt:lpstr>
      <vt:lpstr>Sheet1!NM_従事者_従事者23_カナ</vt:lpstr>
      <vt:lpstr>Sheet1!NM_従事者_従事者23_カナ_変更前</vt:lpstr>
      <vt:lpstr>Sheet1!NM_従事者_従事者23_建物名</vt:lpstr>
      <vt:lpstr>Sheet1!NM_従事者_従事者23_建物名_変更前</vt:lpstr>
      <vt:lpstr>Sheet1!NM_従事者_従事者23_市区町村</vt:lpstr>
      <vt:lpstr>Sheet1!NM_従事者_従事者23_市区町村_変更前</vt:lpstr>
      <vt:lpstr>Sheet1!NM_従事者_従事者23_氏名</vt:lpstr>
      <vt:lpstr>Sheet1!NM_従事者_従事者23_氏名_変更前</vt:lpstr>
      <vt:lpstr>Sheet1!NM_従事者_従事者23_資格</vt:lpstr>
      <vt:lpstr>Sheet1!NM_従事者_従事者23_資格_変更前</vt:lpstr>
      <vt:lpstr>Sheet1!NM_従事者_従事者23_字</vt:lpstr>
      <vt:lpstr>Sheet1!NM_従事者_従事者23_字_変更前</vt:lpstr>
      <vt:lpstr>Sheet1!NM_従事者_従事者23_就任年月日_月</vt:lpstr>
      <vt:lpstr>Sheet1!NM_従事者_従事者23_就任年月日_月_変更前</vt:lpstr>
      <vt:lpstr>Sheet1!NM_従事者_従事者23_就任年月日_元号</vt:lpstr>
      <vt:lpstr>Sheet1!NM_従事者_従事者23_就任年月日_元号_変更前</vt:lpstr>
      <vt:lpstr>Sheet1!NM_従事者_従事者23_就任年月日_日</vt:lpstr>
      <vt:lpstr>Sheet1!NM_従事者_従事者23_就任年月日_日_変更前</vt:lpstr>
      <vt:lpstr>Sheet1!NM_従事者_従事者23_就任年月日_年</vt:lpstr>
      <vt:lpstr>Sheet1!NM_従事者_従事者23_就任年月日_年_変更前</vt:lpstr>
      <vt:lpstr>Sheet1!NM_従事者_従事者23_週勤務時間_小数1</vt:lpstr>
      <vt:lpstr>Sheet1!NM_従事者_従事者23_週勤務時間_小数1_変更前</vt:lpstr>
      <vt:lpstr>Sheet1!NM_従事者_従事者23_週勤務時間_整数1</vt:lpstr>
      <vt:lpstr>Sheet1!NM_従事者_従事者23_週勤務時間_整数1_変更前</vt:lpstr>
      <vt:lpstr>Sheet1!NM_従事者_従事者23_週勤務時間_整数2</vt:lpstr>
      <vt:lpstr>Sheet1!NM_従事者_従事者23_週勤務時間_整数2_変更前</vt:lpstr>
      <vt:lpstr>Sheet1!NM_従事者_従事者23_従事者区分</vt:lpstr>
      <vt:lpstr>Sheet1!NM_従事者_従事者23_従事者区分_変更前</vt:lpstr>
      <vt:lpstr>Sheet1!NM_従事者_従事者23_従事者備考</vt:lpstr>
      <vt:lpstr>Sheet1!NM_従事者_従事者23_従事者備考_変更前</vt:lpstr>
      <vt:lpstr>Sheet1!NM_従事者_従事者23_生年月日_月</vt:lpstr>
      <vt:lpstr>Sheet1!NM_従事者_従事者23_生年月日_月_変更前</vt:lpstr>
      <vt:lpstr>Sheet1!NM_従事者_従事者23_生年月日_元号</vt:lpstr>
      <vt:lpstr>Sheet1!NM_従事者_従事者23_生年月日_元号_変更前</vt:lpstr>
      <vt:lpstr>Sheet1!NM_従事者_従事者23_生年月日_日</vt:lpstr>
      <vt:lpstr>Sheet1!NM_従事者_従事者23_生年月日_日_変更前</vt:lpstr>
      <vt:lpstr>Sheet1!NM_従事者_従事者23_生年月日_年</vt:lpstr>
      <vt:lpstr>Sheet1!NM_従事者_従事者23_生年月日_年_変更前</vt:lpstr>
      <vt:lpstr>Sheet1!NM_従事者_従事者23_退任年月日_月</vt:lpstr>
      <vt:lpstr>Sheet1!NM_従事者_従事者23_退任年月日_月_変更前</vt:lpstr>
      <vt:lpstr>Sheet1!NM_従事者_従事者23_退任年月日_元号</vt:lpstr>
      <vt:lpstr>Sheet1!NM_従事者_従事者23_退任年月日_元号_変更前</vt:lpstr>
      <vt:lpstr>Sheet1!NM_従事者_従事者23_退任年月日_日</vt:lpstr>
      <vt:lpstr>Sheet1!NM_従事者_従事者23_退任年月日_日_変更前</vt:lpstr>
      <vt:lpstr>Sheet1!NM_従事者_従事者23_退任年月日_年</vt:lpstr>
      <vt:lpstr>Sheet1!NM_従事者_従事者23_退任年月日_年_変更前</vt:lpstr>
      <vt:lpstr>Sheet1!NM_従事者_従事者23_登録年月日_月</vt:lpstr>
      <vt:lpstr>Sheet1!NM_従事者_従事者23_登録年月日_月_変更前</vt:lpstr>
      <vt:lpstr>Sheet1!NM_従事者_従事者23_登録年月日_元号</vt:lpstr>
      <vt:lpstr>Sheet1!NM_従事者_従事者23_登録年月日_元号_変更前</vt:lpstr>
      <vt:lpstr>Sheet1!NM_従事者_従事者23_登録年月日_日</vt:lpstr>
      <vt:lpstr>Sheet1!NM_従事者_従事者23_登録年月日_日_変更前</vt:lpstr>
      <vt:lpstr>Sheet1!NM_従事者_従事者23_登録年月日_年</vt:lpstr>
      <vt:lpstr>Sheet1!NM_従事者_従事者23_登録年月日_年_変更前</vt:lpstr>
      <vt:lpstr>Sheet1!NM_従事者_従事者23_登録販売者登録都道府県</vt:lpstr>
      <vt:lpstr>Sheet1!NM_従事者_従事者23_登録販売者登録都道府県_変更前</vt:lpstr>
      <vt:lpstr>Sheet1!NM_従事者_従事者23_登録番号1</vt:lpstr>
      <vt:lpstr>Sheet1!NM_従事者_従事者23_登録番号1_変更前</vt:lpstr>
      <vt:lpstr>Sheet1!NM_従事者_従事者23_登録番号2</vt:lpstr>
      <vt:lpstr>Sheet1!NM_従事者_従事者23_登録番号2_変更前</vt:lpstr>
      <vt:lpstr>Sheet1!NM_従事者_従事者23_登録番号3</vt:lpstr>
      <vt:lpstr>Sheet1!NM_従事者_従事者23_登録番号3_変更前</vt:lpstr>
      <vt:lpstr>Sheet1!NM_従事者_従事者23_都道府県</vt:lpstr>
      <vt:lpstr>Sheet1!NM_従事者_従事者23_都道府県_変更前</vt:lpstr>
      <vt:lpstr>Sheet1!NM_従事者_従事者23_当て字</vt:lpstr>
      <vt:lpstr>Sheet1!NM_従事者_従事者23_当て字_変更前</vt:lpstr>
      <vt:lpstr>Sheet1!NM_従事者_従事者23_番地</vt:lpstr>
      <vt:lpstr>Sheet1!NM_従事者_従事者23_番地_変更前</vt:lpstr>
      <vt:lpstr>Sheet1!NM_従事者_従事者23_郵便番号_右</vt:lpstr>
      <vt:lpstr>Sheet1!NM_従事者_従事者23_郵便番号_右_変更前</vt:lpstr>
      <vt:lpstr>Sheet1!NM_従事者_従事者23_郵便番号_左</vt:lpstr>
      <vt:lpstr>Sheet1!NM_従事者_従事者23_郵便番号_左_変更前</vt:lpstr>
      <vt:lpstr>Sheet1!NM_従事者_従事者24_カナ</vt:lpstr>
      <vt:lpstr>Sheet1!NM_従事者_従事者24_カナ_変更前</vt:lpstr>
      <vt:lpstr>Sheet1!NM_従事者_従事者24_建物名</vt:lpstr>
      <vt:lpstr>Sheet1!NM_従事者_従事者24_建物名_変更前</vt:lpstr>
      <vt:lpstr>Sheet1!NM_従事者_従事者24_市区町村</vt:lpstr>
      <vt:lpstr>Sheet1!NM_従事者_従事者24_市区町村_変更前</vt:lpstr>
      <vt:lpstr>Sheet1!NM_従事者_従事者24_氏名</vt:lpstr>
      <vt:lpstr>Sheet1!NM_従事者_従事者24_氏名_変更前</vt:lpstr>
      <vt:lpstr>Sheet1!NM_従事者_従事者24_資格</vt:lpstr>
      <vt:lpstr>Sheet1!NM_従事者_従事者24_資格_変更前</vt:lpstr>
      <vt:lpstr>Sheet1!NM_従事者_従事者24_字</vt:lpstr>
      <vt:lpstr>Sheet1!NM_従事者_従事者24_字_変更前</vt:lpstr>
      <vt:lpstr>Sheet1!NM_従事者_従事者24_就任年月日_月</vt:lpstr>
      <vt:lpstr>Sheet1!NM_従事者_従事者24_就任年月日_月_変更前</vt:lpstr>
      <vt:lpstr>Sheet1!NM_従事者_従事者24_就任年月日_元号</vt:lpstr>
      <vt:lpstr>Sheet1!NM_従事者_従事者24_就任年月日_元号_変更前</vt:lpstr>
      <vt:lpstr>Sheet1!NM_従事者_従事者24_就任年月日_日</vt:lpstr>
      <vt:lpstr>Sheet1!NM_従事者_従事者24_就任年月日_日_変更前</vt:lpstr>
      <vt:lpstr>Sheet1!NM_従事者_従事者24_就任年月日_年</vt:lpstr>
      <vt:lpstr>Sheet1!NM_従事者_従事者24_就任年月日_年_変更前</vt:lpstr>
      <vt:lpstr>Sheet1!NM_従事者_従事者24_週勤務時間_小数1</vt:lpstr>
      <vt:lpstr>Sheet1!NM_従事者_従事者24_週勤務時間_小数1_変更前</vt:lpstr>
      <vt:lpstr>Sheet1!NM_従事者_従事者24_週勤務時間_整数1</vt:lpstr>
      <vt:lpstr>Sheet1!NM_従事者_従事者24_週勤務時間_整数1_変更前</vt:lpstr>
      <vt:lpstr>Sheet1!NM_従事者_従事者24_週勤務時間_整数2</vt:lpstr>
      <vt:lpstr>Sheet1!NM_従事者_従事者24_週勤務時間_整数2_変更前</vt:lpstr>
      <vt:lpstr>Sheet1!NM_従事者_従事者24_従事者区分</vt:lpstr>
      <vt:lpstr>Sheet1!NM_従事者_従事者24_従事者区分_変更前</vt:lpstr>
      <vt:lpstr>Sheet1!NM_従事者_従事者24_従事者備考</vt:lpstr>
      <vt:lpstr>Sheet1!NM_従事者_従事者24_従事者備考_変更前</vt:lpstr>
      <vt:lpstr>Sheet1!NM_従事者_従事者24_生年月日_月</vt:lpstr>
      <vt:lpstr>Sheet1!NM_従事者_従事者24_生年月日_月_変更前</vt:lpstr>
      <vt:lpstr>Sheet1!NM_従事者_従事者24_生年月日_元号</vt:lpstr>
      <vt:lpstr>Sheet1!NM_従事者_従事者24_生年月日_元号_変更前</vt:lpstr>
      <vt:lpstr>Sheet1!NM_従事者_従事者24_生年月日_日</vt:lpstr>
      <vt:lpstr>Sheet1!NM_従事者_従事者24_生年月日_日_変更前</vt:lpstr>
      <vt:lpstr>Sheet1!NM_従事者_従事者24_生年月日_年</vt:lpstr>
      <vt:lpstr>Sheet1!NM_従事者_従事者24_生年月日_年_変更前</vt:lpstr>
      <vt:lpstr>Sheet1!NM_従事者_従事者24_退任年月日_月</vt:lpstr>
      <vt:lpstr>Sheet1!NM_従事者_従事者24_退任年月日_月_変更前</vt:lpstr>
      <vt:lpstr>Sheet1!NM_従事者_従事者24_退任年月日_元号</vt:lpstr>
      <vt:lpstr>Sheet1!NM_従事者_従事者24_退任年月日_元号_変更前</vt:lpstr>
      <vt:lpstr>Sheet1!NM_従事者_従事者24_退任年月日_日</vt:lpstr>
      <vt:lpstr>Sheet1!NM_従事者_従事者24_退任年月日_日_変更前</vt:lpstr>
      <vt:lpstr>Sheet1!NM_従事者_従事者24_退任年月日_年</vt:lpstr>
      <vt:lpstr>Sheet1!NM_従事者_従事者24_退任年月日_年_変更前</vt:lpstr>
      <vt:lpstr>Sheet1!NM_従事者_従事者24_登録年月日_月</vt:lpstr>
      <vt:lpstr>Sheet1!NM_従事者_従事者24_登録年月日_月_変更前</vt:lpstr>
      <vt:lpstr>Sheet1!NM_従事者_従事者24_登録年月日_元号</vt:lpstr>
      <vt:lpstr>Sheet1!NM_従事者_従事者24_登録年月日_元号_変更前</vt:lpstr>
      <vt:lpstr>Sheet1!NM_従事者_従事者24_登録年月日_日</vt:lpstr>
      <vt:lpstr>Sheet1!NM_従事者_従事者24_登録年月日_日_変更前</vt:lpstr>
      <vt:lpstr>Sheet1!NM_従事者_従事者24_登録年月日_年</vt:lpstr>
      <vt:lpstr>Sheet1!NM_従事者_従事者24_登録年月日_年_変更前</vt:lpstr>
      <vt:lpstr>Sheet1!NM_従事者_従事者24_登録販売者登録都道府県</vt:lpstr>
      <vt:lpstr>Sheet1!NM_従事者_従事者24_登録販売者登録都道府県_変更前</vt:lpstr>
      <vt:lpstr>Sheet1!NM_従事者_従事者24_登録番号1</vt:lpstr>
      <vt:lpstr>Sheet1!NM_従事者_従事者24_登録番号1_変更前</vt:lpstr>
      <vt:lpstr>Sheet1!NM_従事者_従事者24_登録番号2</vt:lpstr>
      <vt:lpstr>Sheet1!NM_従事者_従事者24_登録番号2_変更前</vt:lpstr>
      <vt:lpstr>Sheet1!NM_従事者_従事者24_登録番号3</vt:lpstr>
      <vt:lpstr>Sheet1!NM_従事者_従事者24_登録番号3_変更前</vt:lpstr>
      <vt:lpstr>Sheet1!NM_従事者_従事者24_都道府県</vt:lpstr>
      <vt:lpstr>Sheet1!NM_従事者_従事者24_都道府県_変更前</vt:lpstr>
      <vt:lpstr>Sheet1!NM_従事者_従事者24_当て字</vt:lpstr>
      <vt:lpstr>Sheet1!NM_従事者_従事者24_当て字_変更前</vt:lpstr>
      <vt:lpstr>Sheet1!NM_従事者_従事者24_番地</vt:lpstr>
      <vt:lpstr>Sheet1!NM_従事者_従事者24_番地_変更前</vt:lpstr>
      <vt:lpstr>Sheet1!NM_従事者_従事者24_郵便番号_右</vt:lpstr>
      <vt:lpstr>Sheet1!NM_従事者_従事者24_郵便番号_右_変更前</vt:lpstr>
      <vt:lpstr>Sheet1!NM_従事者_従事者24_郵便番号_左</vt:lpstr>
      <vt:lpstr>Sheet1!NM_従事者_従事者24_郵便番号_左_変更前</vt:lpstr>
      <vt:lpstr>Sheet1!NM_従事者_従事者25_カナ</vt:lpstr>
      <vt:lpstr>Sheet1!NM_従事者_従事者25_カナ_変更前</vt:lpstr>
      <vt:lpstr>Sheet1!NM_従事者_従事者25_建物名</vt:lpstr>
      <vt:lpstr>Sheet1!NM_従事者_従事者25_建物名_変更前</vt:lpstr>
      <vt:lpstr>Sheet1!NM_従事者_従事者25_市区町村</vt:lpstr>
      <vt:lpstr>Sheet1!NM_従事者_従事者25_市区町村_変更前</vt:lpstr>
      <vt:lpstr>Sheet1!NM_従事者_従事者25_氏名</vt:lpstr>
      <vt:lpstr>Sheet1!NM_従事者_従事者25_氏名_変更前</vt:lpstr>
      <vt:lpstr>Sheet1!NM_従事者_従事者25_資格</vt:lpstr>
      <vt:lpstr>Sheet1!NM_従事者_従事者25_資格_変更前</vt:lpstr>
      <vt:lpstr>Sheet1!NM_従事者_従事者25_字</vt:lpstr>
      <vt:lpstr>Sheet1!NM_従事者_従事者25_字_変更前</vt:lpstr>
      <vt:lpstr>Sheet1!NM_従事者_従事者25_就任年月日_月</vt:lpstr>
      <vt:lpstr>Sheet1!NM_従事者_従事者25_就任年月日_月_変更前</vt:lpstr>
      <vt:lpstr>Sheet1!NM_従事者_従事者25_就任年月日_元号</vt:lpstr>
      <vt:lpstr>Sheet1!NM_従事者_従事者25_就任年月日_元号_変更前</vt:lpstr>
      <vt:lpstr>Sheet1!NM_従事者_従事者25_就任年月日_日</vt:lpstr>
      <vt:lpstr>Sheet1!NM_従事者_従事者25_就任年月日_日_変更前</vt:lpstr>
      <vt:lpstr>Sheet1!NM_従事者_従事者25_就任年月日_年</vt:lpstr>
      <vt:lpstr>Sheet1!NM_従事者_従事者25_就任年月日_年_変更前</vt:lpstr>
      <vt:lpstr>Sheet1!NM_従事者_従事者25_週勤務時間_小数1</vt:lpstr>
      <vt:lpstr>Sheet1!NM_従事者_従事者25_週勤務時間_小数1_変更前</vt:lpstr>
      <vt:lpstr>Sheet1!NM_従事者_従事者25_週勤務時間_整数1</vt:lpstr>
      <vt:lpstr>Sheet1!NM_従事者_従事者25_週勤務時間_整数1_変更前</vt:lpstr>
      <vt:lpstr>Sheet1!NM_従事者_従事者25_週勤務時間_整数2</vt:lpstr>
      <vt:lpstr>Sheet1!NM_従事者_従事者25_週勤務時間_整数2_変更前</vt:lpstr>
      <vt:lpstr>Sheet1!NM_従事者_従事者25_従事者区分</vt:lpstr>
      <vt:lpstr>Sheet1!NM_従事者_従事者25_従事者区分_変更前</vt:lpstr>
      <vt:lpstr>Sheet1!NM_従事者_従事者25_従事者備考</vt:lpstr>
      <vt:lpstr>Sheet1!NM_従事者_従事者25_従事者備考_変更前</vt:lpstr>
      <vt:lpstr>Sheet1!NM_従事者_従事者25_生年月日_月</vt:lpstr>
      <vt:lpstr>Sheet1!NM_従事者_従事者25_生年月日_月_変更前</vt:lpstr>
      <vt:lpstr>Sheet1!NM_従事者_従事者25_生年月日_元号</vt:lpstr>
      <vt:lpstr>Sheet1!NM_従事者_従事者25_生年月日_元号_変更前</vt:lpstr>
      <vt:lpstr>Sheet1!NM_従事者_従事者25_生年月日_日</vt:lpstr>
      <vt:lpstr>Sheet1!NM_従事者_従事者25_生年月日_日_変更前</vt:lpstr>
      <vt:lpstr>Sheet1!NM_従事者_従事者25_生年月日_年</vt:lpstr>
      <vt:lpstr>Sheet1!NM_従事者_従事者25_生年月日_年_変更前</vt:lpstr>
      <vt:lpstr>Sheet1!NM_従事者_従事者25_退任年月日_月</vt:lpstr>
      <vt:lpstr>Sheet1!NM_従事者_従事者25_退任年月日_月_変更前</vt:lpstr>
      <vt:lpstr>Sheet1!NM_従事者_従事者25_退任年月日_元号</vt:lpstr>
      <vt:lpstr>Sheet1!NM_従事者_従事者25_退任年月日_元号_変更前</vt:lpstr>
      <vt:lpstr>Sheet1!NM_従事者_従事者25_退任年月日_日</vt:lpstr>
      <vt:lpstr>Sheet1!NM_従事者_従事者25_退任年月日_日_変更前</vt:lpstr>
      <vt:lpstr>Sheet1!NM_従事者_従事者25_退任年月日_年</vt:lpstr>
      <vt:lpstr>Sheet1!NM_従事者_従事者25_退任年月日_年_変更前</vt:lpstr>
      <vt:lpstr>Sheet1!NM_従事者_従事者25_登録年月日_月</vt:lpstr>
      <vt:lpstr>Sheet1!NM_従事者_従事者25_登録年月日_月_変更前</vt:lpstr>
      <vt:lpstr>Sheet1!NM_従事者_従事者25_登録年月日_元号</vt:lpstr>
      <vt:lpstr>Sheet1!NM_従事者_従事者25_登録年月日_元号_変更前</vt:lpstr>
      <vt:lpstr>Sheet1!NM_従事者_従事者25_登録年月日_日</vt:lpstr>
      <vt:lpstr>Sheet1!NM_従事者_従事者25_登録年月日_日_変更前</vt:lpstr>
      <vt:lpstr>Sheet1!NM_従事者_従事者25_登録年月日_年</vt:lpstr>
      <vt:lpstr>Sheet1!NM_従事者_従事者25_登録年月日_年_変更前</vt:lpstr>
      <vt:lpstr>Sheet1!NM_従事者_従事者25_登録販売者登録都道府県</vt:lpstr>
      <vt:lpstr>Sheet1!NM_従事者_従事者25_登録販売者登録都道府県_変更前</vt:lpstr>
      <vt:lpstr>Sheet1!NM_従事者_従事者25_登録番号1</vt:lpstr>
      <vt:lpstr>Sheet1!NM_従事者_従事者25_登録番号1_変更前</vt:lpstr>
      <vt:lpstr>Sheet1!NM_従事者_従事者25_登録番号2</vt:lpstr>
      <vt:lpstr>Sheet1!NM_従事者_従事者25_登録番号2_変更前</vt:lpstr>
      <vt:lpstr>Sheet1!NM_従事者_従事者25_登録番号3</vt:lpstr>
      <vt:lpstr>Sheet1!NM_従事者_従事者25_登録番号3_変更前</vt:lpstr>
      <vt:lpstr>Sheet1!NM_従事者_従事者25_都道府県</vt:lpstr>
      <vt:lpstr>Sheet1!NM_従事者_従事者25_都道府県_変更前</vt:lpstr>
      <vt:lpstr>Sheet1!NM_従事者_従事者25_当て字</vt:lpstr>
      <vt:lpstr>Sheet1!NM_従事者_従事者25_当て字_変更前</vt:lpstr>
      <vt:lpstr>Sheet1!NM_従事者_従事者25_番地</vt:lpstr>
      <vt:lpstr>Sheet1!NM_従事者_従事者25_番地_変更前</vt:lpstr>
      <vt:lpstr>Sheet1!NM_従事者_従事者25_郵便番号_右</vt:lpstr>
      <vt:lpstr>Sheet1!NM_従事者_従事者25_郵便番号_右_変更前</vt:lpstr>
      <vt:lpstr>Sheet1!NM_従事者_従事者25_郵便番号_左</vt:lpstr>
      <vt:lpstr>Sheet1!NM_従事者_従事者25_郵便番号_左_変更前</vt:lpstr>
      <vt:lpstr>Sheet1!NM_従事者_従事者26_カナ</vt:lpstr>
      <vt:lpstr>Sheet1!NM_従事者_従事者26_カナ_変更前</vt:lpstr>
      <vt:lpstr>Sheet1!NM_従事者_従事者26_建物名</vt:lpstr>
      <vt:lpstr>Sheet1!NM_従事者_従事者26_建物名_変更前</vt:lpstr>
      <vt:lpstr>Sheet1!NM_従事者_従事者26_市区町村</vt:lpstr>
      <vt:lpstr>Sheet1!NM_従事者_従事者26_市区町村_変更前</vt:lpstr>
      <vt:lpstr>Sheet1!NM_従事者_従事者26_氏名</vt:lpstr>
      <vt:lpstr>Sheet1!NM_従事者_従事者26_氏名_変更前</vt:lpstr>
      <vt:lpstr>Sheet1!NM_従事者_従事者26_資格</vt:lpstr>
      <vt:lpstr>Sheet1!NM_従事者_従事者26_資格_変更前</vt:lpstr>
      <vt:lpstr>Sheet1!NM_従事者_従事者26_字</vt:lpstr>
      <vt:lpstr>Sheet1!NM_従事者_従事者26_字_変更前</vt:lpstr>
      <vt:lpstr>Sheet1!NM_従事者_従事者26_就任年月日_月</vt:lpstr>
      <vt:lpstr>Sheet1!NM_従事者_従事者26_就任年月日_月_変更前</vt:lpstr>
      <vt:lpstr>Sheet1!NM_従事者_従事者26_就任年月日_元号</vt:lpstr>
      <vt:lpstr>Sheet1!NM_従事者_従事者26_就任年月日_元号_変更前</vt:lpstr>
      <vt:lpstr>Sheet1!NM_従事者_従事者26_就任年月日_日</vt:lpstr>
      <vt:lpstr>Sheet1!NM_従事者_従事者26_就任年月日_日_変更前</vt:lpstr>
      <vt:lpstr>Sheet1!NM_従事者_従事者26_就任年月日_年</vt:lpstr>
      <vt:lpstr>Sheet1!NM_従事者_従事者26_就任年月日_年_変更前</vt:lpstr>
      <vt:lpstr>Sheet1!NM_従事者_従事者26_週勤務時間_小数1</vt:lpstr>
      <vt:lpstr>Sheet1!NM_従事者_従事者26_週勤務時間_小数1_変更前</vt:lpstr>
      <vt:lpstr>Sheet1!NM_従事者_従事者26_週勤務時間_整数1</vt:lpstr>
      <vt:lpstr>Sheet1!NM_従事者_従事者26_週勤務時間_整数1_変更前</vt:lpstr>
      <vt:lpstr>Sheet1!NM_従事者_従事者26_週勤務時間_整数2</vt:lpstr>
      <vt:lpstr>Sheet1!NM_従事者_従事者26_週勤務時間_整数2_変更前</vt:lpstr>
      <vt:lpstr>Sheet1!NM_従事者_従事者26_従事者区分</vt:lpstr>
      <vt:lpstr>Sheet1!NM_従事者_従事者26_従事者区分_変更前</vt:lpstr>
      <vt:lpstr>Sheet1!NM_従事者_従事者26_従事者備考</vt:lpstr>
      <vt:lpstr>Sheet1!NM_従事者_従事者26_従事者備考_変更前</vt:lpstr>
      <vt:lpstr>Sheet1!NM_従事者_従事者26_生年月日_月</vt:lpstr>
      <vt:lpstr>Sheet1!NM_従事者_従事者26_生年月日_月_変更前</vt:lpstr>
      <vt:lpstr>Sheet1!NM_従事者_従事者26_生年月日_元号</vt:lpstr>
      <vt:lpstr>Sheet1!NM_従事者_従事者26_生年月日_元号_変更前</vt:lpstr>
      <vt:lpstr>Sheet1!NM_従事者_従事者26_生年月日_日</vt:lpstr>
      <vt:lpstr>Sheet1!NM_従事者_従事者26_生年月日_日_変更前</vt:lpstr>
      <vt:lpstr>Sheet1!NM_従事者_従事者26_生年月日_年</vt:lpstr>
      <vt:lpstr>Sheet1!NM_従事者_従事者26_生年月日_年_変更前</vt:lpstr>
      <vt:lpstr>Sheet1!NM_従事者_従事者26_退任年月日_月</vt:lpstr>
      <vt:lpstr>Sheet1!NM_従事者_従事者26_退任年月日_月_変更前</vt:lpstr>
      <vt:lpstr>Sheet1!NM_従事者_従事者26_退任年月日_元号</vt:lpstr>
      <vt:lpstr>Sheet1!NM_従事者_従事者26_退任年月日_元号_変更前</vt:lpstr>
      <vt:lpstr>Sheet1!NM_従事者_従事者26_退任年月日_日</vt:lpstr>
      <vt:lpstr>Sheet1!NM_従事者_従事者26_退任年月日_日_変更前</vt:lpstr>
      <vt:lpstr>Sheet1!NM_従事者_従事者26_退任年月日_年</vt:lpstr>
      <vt:lpstr>Sheet1!NM_従事者_従事者26_退任年月日_年_変更前</vt:lpstr>
      <vt:lpstr>Sheet1!NM_従事者_従事者26_登録年月日_月</vt:lpstr>
      <vt:lpstr>Sheet1!NM_従事者_従事者26_登録年月日_月_変更前</vt:lpstr>
      <vt:lpstr>Sheet1!NM_従事者_従事者26_登録年月日_元号</vt:lpstr>
      <vt:lpstr>Sheet1!NM_従事者_従事者26_登録年月日_元号_変更前</vt:lpstr>
      <vt:lpstr>Sheet1!NM_従事者_従事者26_登録年月日_日</vt:lpstr>
      <vt:lpstr>Sheet1!NM_従事者_従事者26_登録年月日_日_変更前</vt:lpstr>
      <vt:lpstr>Sheet1!NM_従事者_従事者26_登録年月日_年</vt:lpstr>
      <vt:lpstr>Sheet1!NM_従事者_従事者26_登録年月日_年_変更前</vt:lpstr>
      <vt:lpstr>Sheet1!NM_従事者_従事者26_登録販売者登録都道府県</vt:lpstr>
      <vt:lpstr>Sheet1!NM_従事者_従事者26_登録販売者登録都道府県_変更前</vt:lpstr>
      <vt:lpstr>Sheet1!NM_従事者_従事者26_登録番号1</vt:lpstr>
      <vt:lpstr>Sheet1!NM_従事者_従事者26_登録番号1_変更前</vt:lpstr>
      <vt:lpstr>Sheet1!NM_従事者_従事者26_登録番号2</vt:lpstr>
      <vt:lpstr>Sheet1!NM_従事者_従事者26_登録番号2_変更前</vt:lpstr>
      <vt:lpstr>Sheet1!NM_従事者_従事者26_登録番号3</vt:lpstr>
      <vt:lpstr>Sheet1!NM_従事者_従事者26_登録番号3_変更前</vt:lpstr>
      <vt:lpstr>Sheet1!NM_従事者_従事者26_都道府県</vt:lpstr>
      <vt:lpstr>Sheet1!NM_従事者_従事者26_都道府県_変更前</vt:lpstr>
      <vt:lpstr>Sheet1!NM_従事者_従事者26_当て字</vt:lpstr>
      <vt:lpstr>Sheet1!NM_従事者_従事者26_当て字_変更前</vt:lpstr>
      <vt:lpstr>Sheet1!NM_従事者_従事者26_番地</vt:lpstr>
      <vt:lpstr>Sheet1!NM_従事者_従事者26_番地_変更前</vt:lpstr>
      <vt:lpstr>Sheet1!NM_従事者_従事者26_郵便番号_右</vt:lpstr>
      <vt:lpstr>Sheet1!NM_従事者_従事者26_郵便番号_右_変更前</vt:lpstr>
      <vt:lpstr>Sheet1!NM_従事者_従事者26_郵便番号_左</vt:lpstr>
      <vt:lpstr>Sheet1!NM_従事者_従事者26_郵便番号_左_変更前</vt:lpstr>
      <vt:lpstr>Sheet1!NM_従事者_従事者27_カナ</vt:lpstr>
      <vt:lpstr>Sheet1!NM_従事者_従事者27_カナ_変更前</vt:lpstr>
      <vt:lpstr>Sheet1!NM_従事者_従事者27_建物名</vt:lpstr>
      <vt:lpstr>Sheet1!NM_従事者_従事者27_建物名_変更前</vt:lpstr>
      <vt:lpstr>Sheet1!NM_従事者_従事者27_市区町村</vt:lpstr>
      <vt:lpstr>Sheet1!NM_従事者_従事者27_市区町村_変更前</vt:lpstr>
      <vt:lpstr>Sheet1!NM_従事者_従事者27_氏名</vt:lpstr>
      <vt:lpstr>Sheet1!NM_従事者_従事者27_氏名_変更前</vt:lpstr>
      <vt:lpstr>Sheet1!NM_従事者_従事者27_資格</vt:lpstr>
      <vt:lpstr>Sheet1!NM_従事者_従事者27_資格_変更前</vt:lpstr>
      <vt:lpstr>Sheet1!NM_従事者_従事者27_字</vt:lpstr>
      <vt:lpstr>Sheet1!NM_従事者_従事者27_字_変更前</vt:lpstr>
      <vt:lpstr>Sheet1!NM_従事者_従事者27_就任年月日_月</vt:lpstr>
      <vt:lpstr>Sheet1!NM_従事者_従事者27_就任年月日_月_変更前</vt:lpstr>
      <vt:lpstr>Sheet1!NM_従事者_従事者27_就任年月日_元号</vt:lpstr>
      <vt:lpstr>Sheet1!NM_従事者_従事者27_就任年月日_元号_変更前</vt:lpstr>
      <vt:lpstr>Sheet1!NM_従事者_従事者27_就任年月日_日</vt:lpstr>
      <vt:lpstr>Sheet1!NM_従事者_従事者27_就任年月日_日_変更前</vt:lpstr>
      <vt:lpstr>Sheet1!NM_従事者_従事者27_就任年月日_年</vt:lpstr>
      <vt:lpstr>Sheet1!NM_従事者_従事者27_就任年月日_年_変更前</vt:lpstr>
      <vt:lpstr>Sheet1!NM_従事者_従事者27_週勤務時間_小数1</vt:lpstr>
      <vt:lpstr>Sheet1!NM_従事者_従事者27_週勤務時間_小数1_変更前</vt:lpstr>
      <vt:lpstr>Sheet1!NM_従事者_従事者27_週勤務時間_整数1</vt:lpstr>
      <vt:lpstr>Sheet1!NM_従事者_従事者27_週勤務時間_整数1_変更前</vt:lpstr>
      <vt:lpstr>Sheet1!NM_従事者_従事者27_週勤務時間_整数2</vt:lpstr>
      <vt:lpstr>Sheet1!NM_従事者_従事者27_週勤務時間_整数2_変更前</vt:lpstr>
      <vt:lpstr>Sheet1!NM_従事者_従事者27_従事者区分</vt:lpstr>
      <vt:lpstr>Sheet1!NM_従事者_従事者27_従事者区分_変更前</vt:lpstr>
      <vt:lpstr>Sheet1!NM_従事者_従事者27_従事者備考</vt:lpstr>
      <vt:lpstr>Sheet1!NM_従事者_従事者27_従事者備考_変更前</vt:lpstr>
      <vt:lpstr>Sheet1!NM_従事者_従事者27_生年月日_月</vt:lpstr>
      <vt:lpstr>Sheet1!NM_従事者_従事者27_生年月日_月_変更前</vt:lpstr>
      <vt:lpstr>Sheet1!NM_従事者_従事者27_生年月日_元号</vt:lpstr>
      <vt:lpstr>Sheet1!NM_従事者_従事者27_生年月日_元号_変更前</vt:lpstr>
      <vt:lpstr>Sheet1!NM_従事者_従事者27_生年月日_日</vt:lpstr>
      <vt:lpstr>Sheet1!NM_従事者_従事者27_生年月日_日_変更前</vt:lpstr>
      <vt:lpstr>Sheet1!NM_従事者_従事者27_生年月日_年</vt:lpstr>
      <vt:lpstr>Sheet1!NM_従事者_従事者27_生年月日_年_変更前</vt:lpstr>
      <vt:lpstr>Sheet1!NM_従事者_従事者27_退任年月日_月</vt:lpstr>
      <vt:lpstr>Sheet1!NM_従事者_従事者27_退任年月日_月_変更前</vt:lpstr>
      <vt:lpstr>Sheet1!NM_従事者_従事者27_退任年月日_元号</vt:lpstr>
      <vt:lpstr>Sheet1!NM_従事者_従事者27_退任年月日_元号_変更前</vt:lpstr>
      <vt:lpstr>Sheet1!NM_従事者_従事者27_退任年月日_日</vt:lpstr>
      <vt:lpstr>Sheet1!NM_従事者_従事者27_退任年月日_日_変更前</vt:lpstr>
      <vt:lpstr>Sheet1!NM_従事者_従事者27_退任年月日_年</vt:lpstr>
      <vt:lpstr>Sheet1!NM_従事者_従事者27_退任年月日_年_変更前</vt:lpstr>
      <vt:lpstr>Sheet1!NM_従事者_従事者27_登録年月日_月</vt:lpstr>
      <vt:lpstr>Sheet1!NM_従事者_従事者27_登録年月日_月_変更前</vt:lpstr>
      <vt:lpstr>Sheet1!NM_従事者_従事者27_登録年月日_元号</vt:lpstr>
      <vt:lpstr>Sheet1!NM_従事者_従事者27_登録年月日_元号_変更前</vt:lpstr>
      <vt:lpstr>Sheet1!NM_従事者_従事者27_登録年月日_日</vt:lpstr>
      <vt:lpstr>Sheet1!NM_従事者_従事者27_登録年月日_日_変更前</vt:lpstr>
      <vt:lpstr>Sheet1!NM_従事者_従事者27_登録年月日_年</vt:lpstr>
      <vt:lpstr>Sheet1!NM_従事者_従事者27_登録年月日_年_変更前</vt:lpstr>
      <vt:lpstr>Sheet1!NM_従事者_従事者27_登録販売者登録都道府県</vt:lpstr>
      <vt:lpstr>Sheet1!NM_従事者_従事者27_登録販売者登録都道府県_変更前</vt:lpstr>
      <vt:lpstr>Sheet1!NM_従事者_従事者27_登録番号1</vt:lpstr>
      <vt:lpstr>Sheet1!NM_従事者_従事者27_登録番号1_変更前</vt:lpstr>
      <vt:lpstr>Sheet1!NM_従事者_従事者27_登録番号2</vt:lpstr>
      <vt:lpstr>Sheet1!NM_従事者_従事者27_登録番号2_変更前</vt:lpstr>
      <vt:lpstr>Sheet1!NM_従事者_従事者27_登録番号3</vt:lpstr>
      <vt:lpstr>Sheet1!NM_従事者_従事者27_登録番号3_変更前</vt:lpstr>
      <vt:lpstr>Sheet1!NM_従事者_従事者27_都道府県</vt:lpstr>
      <vt:lpstr>Sheet1!NM_従事者_従事者27_都道府県_変更前</vt:lpstr>
      <vt:lpstr>Sheet1!NM_従事者_従事者27_当て字</vt:lpstr>
      <vt:lpstr>Sheet1!NM_従事者_従事者27_当て字_変更前</vt:lpstr>
      <vt:lpstr>Sheet1!NM_従事者_従事者27_番地</vt:lpstr>
      <vt:lpstr>Sheet1!NM_従事者_従事者27_番地_変更前</vt:lpstr>
      <vt:lpstr>Sheet1!NM_従事者_従事者27_郵便番号_右</vt:lpstr>
      <vt:lpstr>Sheet1!NM_従事者_従事者27_郵便番号_右_変更前</vt:lpstr>
      <vt:lpstr>Sheet1!NM_従事者_従事者27_郵便番号_左</vt:lpstr>
      <vt:lpstr>Sheet1!NM_従事者_従事者27_郵便番号_左_変更前</vt:lpstr>
      <vt:lpstr>Sheet1!NM_従事者_従事者28_カナ</vt:lpstr>
      <vt:lpstr>Sheet1!NM_従事者_従事者28_カナ_変更前</vt:lpstr>
      <vt:lpstr>Sheet1!NM_従事者_従事者28_建物名</vt:lpstr>
      <vt:lpstr>Sheet1!NM_従事者_従事者28_建物名_変更前</vt:lpstr>
      <vt:lpstr>Sheet1!NM_従事者_従事者28_市区町村</vt:lpstr>
      <vt:lpstr>Sheet1!NM_従事者_従事者28_市区町村_変更前</vt:lpstr>
      <vt:lpstr>Sheet1!NM_従事者_従事者28_氏名</vt:lpstr>
      <vt:lpstr>Sheet1!NM_従事者_従事者28_氏名_変更前</vt:lpstr>
      <vt:lpstr>Sheet1!NM_従事者_従事者28_資格</vt:lpstr>
      <vt:lpstr>Sheet1!NM_従事者_従事者28_資格_変更前</vt:lpstr>
      <vt:lpstr>Sheet1!NM_従事者_従事者28_字</vt:lpstr>
      <vt:lpstr>Sheet1!NM_従事者_従事者28_字_変更前</vt:lpstr>
      <vt:lpstr>Sheet1!NM_従事者_従事者28_就任年月日_月</vt:lpstr>
      <vt:lpstr>Sheet1!NM_従事者_従事者28_就任年月日_月_変更前</vt:lpstr>
      <vt:lpstr>Sheet1!NM_従事者_従事者28_就任年月日_元号</vt:lpstr>
      <vt:lpstr>Sheet1!NM_従事者_従事者28_就任年月日_元号_変更前</vt:lpstr>
      <vt:lpstr>Sheet1!NM_従事者_従事者28_就任年月日_日</vt:lpstr>
      <vt:lpstr>Sheet1!NM_従事者_従事者28_就任年月日_日_変更前</vt:lpstr>
      <vt:lpstr>Sheet1!NM_従事者_従事者28_就任年月日_年</vt:lpstr>
      <vt:lpstr>Sheet1!NM_従事者_従事者28_就任年月日_年_変更前</vt:lpstr>
      <vt:lpstr>Sheet1!NM_従事者_従事者28_週勤務時間_小数1</vt:lpstr>
      <vt:lpstr>Sheet1!NM_従事者_従事者28_週勤務時間_小数1_変更前</vt:lpstr>
      <vt:lpstr>Sheet1!NM_従事者_従事者28_週勤務時間_整数1</vt:lpstr>
      <vt:lpstr>Sheet1!NM_従事者_従事者28_週勤務時間_整数1_変更前</vt:lpstr>
      <vt:lpstr>Sheet1!NM_従事者_従事者28_週勤務時間_整数2</vt:lpstr>
      <vt:lpstr>Sheet1!NM_従事者_従事者28_週勤務時間_整数2_変更前</vt:lpstr>
      <vt:lpstr>Sheet1!NM_従事者_従事者28_従事者区分</vt:lpstr>
      <vt:lpstr>Sheet1!NM_従事者_従事者28_従事者区分_変更前</vt:lpstr>
      <vt:lpstr>Sheet1!NM_従事者_従事者28_従事者備考</vt:lpstr>
      <vt:lpstr>Sheet1!NM_従事者_従事者28_従事者備考_変更前</vt:lpstr>
      <vt:lpstr>Sheet1!NM_従事者_従事者28_生年月日_月</vt:lpstr>
      <vt:lpstr>Sheet1!NM_従事者_従事者28_生年月日_月_変更前</vt:lpstr>
      <vt:lpstr>Sheet1!NM_従事者_従事者28_生年月日_元号</vt:lpstr>
      <vt:lpstr>Sheet1!NM_従事者_従事者28_生年月日_元号_変更前</vt:lpstr>
      <vt:lpstr>Sheet1!NM_従事者_従事者28_生年月日_日</vt:lpstr>
      <vt:lpstr>Sheet1!NM_従事者_従事者28_生年月日_日_変更前</vt:lpstr>
      <vt:lpstr>Sheet1!NM_従事者_従事者28_生年月日_年</vt:lpstr>
      <vt:lpstr>Sheet1!NM_従事者_従事者28_生年月日_年_変更前</vt:lpstr>
      <vt:lpstr>Sheet1!NM_従事者_従事者28_退任年月日_月</vt:lpstr>
      <vt:lpstr>Sheet1!NM_従事者_従事者28_退任年月日_月_変更前</vt:lpstr>
      <vt:lpstr>Sheet1!NM_従事者_従事者28_退任年月日_元号</vt:lpstr>
      <vt:lpstr>Sheet1!NM_従事者_従事者28_退任年月日_元号_変更前</vt:lpstr>
      <vt:lpstr>Sheet1!NM_従事者_従事者28_退任年月日_日</vt:lpstr>
      <vt:lpstr>Sheet1!NM_従事者_従事者28_退任年月日_日_変更前</vt:lpstr>
      <vt:lpstr>Sheet1!NM_従事者_従事者28_退任年月日_年</vt:lpstr>
      <vt:lpstr>Sheet1!NM_従事者_従事者28_退任年月日_年_変更前</vt:lpstr>
      <vt:lpstr>Sheet1!NM_従事者_従事者28_登録年月日_月</vt:lpstr>
      <vt:lpstr>Sheet1!NM_従事者_従事者28_登録年月日_月_変更前</vt:lpstr>
      <vt:lpstr>Sheet1!NM_従事者_従事者28_登録年月日_元号</vt:lpstr>
      <vt:lpstr>Sheet1!NM_従事者_従事者28_登録年月日_元号_変更前</vt:lpstr>
      <vt:lpstr>Sheet1!NM_従事者_従事者28_登録年月日_日</vt:lpstr>
      <vt:lpstr>Sheet1!NM_従事者_従事者28_登録年月日_日_変更前</vt:lpstr>
      <vt:lpstr>Sheet1!NM_従事者_従事者28_登録年月日_年</vt:lpstr>
      <vt:lpstr>Sheet1!NM_従事者_従事者28_登録年月日_年_変更前</vt:lpstr>
      <vt:lpstr>Sheet1!NM_従事者_従事者28_登録販売者登録都道府県</vt:lpstr>
      <vt:lpstr>Sheet1!NM_従事者_従事者28_登録販売者登録都道府県_変更前</vt:lpstr>
      <vt:lpstr>Sheet1!NM_従事者_従事者28_登録番号1</vt:lpstr>
      <vt:lpstr>Sheet1!NM_従事者_従事者28_登録番号1_変更前</vt:lpstr>
      <vt:lpstr>Sheet1!NM_従事者_従事者28_登録番号2</vt:lpstr>
      <vt:lpstr>Sheet1!NM_従事者_従事者28_登録番号2_変更前</vt:lpstr>
      <vt:lpstr>Sheet1!NM_従事者_従事者28_登録番号3</vt:lpstr>
      <vt:lpstr>Sheet1!NM_従事者_従事者28_登録番号3_変更前</vt:lpstr>
      <vt:lpstr>Sheet1!NM_従事者_従事者28_都道府県</vt:lpstr>
      <vt:lpstr>Sheet1!NM_従事者_従事者28_都道府県_変更前</vt:lpstr>
      <vt:lpstr>Sheet1!NM_従事者_従事者28_当て字</vt:lpstr>
      <vt:lpstr>Sheet1!NM_従事者_従事者28_当て字_変更前</vt:lpstr>
      <vt:lpstr>Sheet1!NM_従事者_従事者28_番地</vt:lpstr>
      <vt:lpstr>Sheet1!NM_従事者_従事者28_番地_変更前</vt:lpstr>
      <vt:lpstr>Sheet1!NM_従事者_従事者28_郵便番号_右</vt:lpstr>
      <vt:lpstr>Sheet1!NM_従事者_従事者28_郵便番号_右_変更前</vt:lpstr>
      <vt:lpstr>Sheet1!NM_従事者_従事者28_郵便番号_左</vt:lpstr>
      <vt:lpstr>Sheet1!NM_従事者_従事者28_郵便番号_左_変更前</vt:lpstr>
      <vt:lpstr>Sheet1!NM_従事者_従事者29_カナ</vt:lpstr>
      <vt:lpstr>Sheet1!NM_従事者_従事者29_カナ_変更前</vt:lpstr>
      <vt:lpstr>Sheet1!NM_従事者_従事者29_建物名</vt:lpstr>
      <vt:lpstr>Sheet1!NM_従事者_従事者29_建物名_変更前</vt:lpstr>
      <vt:lpstr>Sheet1!NM_従事者_従事者29_市区町村</vt:lpstr>
      <vt:lpstr>Sheet1!NM_従事者_従事者29_市区町村_変更前</vt:lpstr>
      <vt:lpstr>Sheet1!NM_従事者_従事者29_氏名</vt:lpstr>
      <vt:lpstr>Sheet1!NM_従事者_従事者29_氏名_変更前</vt:lpstr>
      <vt:lpstr>Sheet1!NM_従事者_従事者29_資格</vt:lpstr>
      <vt:lpstr>Sheet1!NM_従事者_従事者29_資格_変更前</vt:lpstr>
      <vt:lpstr>Sheet1!NM_従事者_従事者29_字</vt:lpstr>
      <vt:lpstr>Sheet1!NM_従事者_従事者29_字_変更前</vt:lpstr>
      <vt:lpstr>Sheet1!NM_従事者_従事者29_就任年月日_月</vt:lpstr>
      <vt:lpstr>Sheet1!NM_従事者_従事者29_就任年月日_月_変更前</vt:lpstr>
      <vt:lpstr>Sheet1!NM_従事者_従事者29_就任年月日_元号</vt:lpstr>
      <vt:lpstr>Sheet1!NM_従事者_従事者29_就任年月日_元号_変更前</vt:lpstr>
      <vt:lpstr>Sheet1!NM_従事者_従事者29_就任年月日_日</vt:lpstr>
      <vt:lpstr>Sheet1!NM_従事者_従事者29_就任年月日_日_変更前</vt:lpstr>
      <vt:lpstr>Sheet1!NM_従事者_従事者29_就任年月日_年</vt:lpstr>
      <vt:lpstr>Sheet1!NM_従事者_従事者29_就任年月日_年_変更前</vt:lpstr>
      <vt:lpstr>Sheet1!NM_従事者_従事者29_週勤務時間_小数1</vt:lpstr>
      <vt:lpstr>Sheet1!NM_従事者_従事者29_週勤務時間_小数1_変更前</vt:lpstr>
      <vt:lpstr>Sheet1!NM_従事者_従事者29_週勤務時間_整数1</vt:lpstr>
      <vt:lpstr>Sheet1!NM_従事者_従事者29_週勤務時間_整数1_変更前</vt:lpstr>
      <vt:lpstr>Sheet1!NM_従事者_従事者29_週勤務時間_整数2</vt:lpstr>
      <vt:lpstr>Sheet1!NM_従事者_従事者29_週勤務時間_整数2_変更前</vt:lpstr>
      <vt:lpstr>Sheet1!NM_従事者_従事者29_従事者区分</vt:lpstr>
      <vt:lpstr>Sheet1!NM_従事者_従事者29_従事者区分_変更前</vt:lpstr>
      <vt:lpstr>Sheet1!NM_従事者_従事者29_従事者備考</vt:lpstr>
      <vt:lpstr>Sheet1!NM_従事者_従事者29_従事者備考_変更前</vt:lpstr>
      <vt:lpstr>Sheet1!NM_従事者_従事者29_生年月日_月</vt:lpstr>
      <vt:lpstr>Sheet1!NM_従事者_従事者29_生年月日_月_変更前</vt:lpstr>
      <vt:lpstr>Sheet1!NM_従事者_従事者29_生年月日_元号</vt:lpstr>
      <vt:lpstr>Sheet1!NM_従事者_従事者29_生年月日_元号_変更前</vt:lpstr>
      <vt:lpstr>Sheet1!NM_従事者_従事者29_生年月日_日</vt:lpstr>
      <vt:lpstr>Sheet1!NM_従事者_従事者29_生年月日_日_変更前</vt:lpstr>
      <vt:lpstr>Sheet1!NM_従事者_従事者29_生年月日_年</vt:lpstr>
      <vt:lpstr>Sheet1!NM_従事者_従事者29_生年月日_年_変更前</vt:lpstr>
      <vt:lpstr>Sheet1!NM_従事者_従事者29_退任年月日_月</vt:lpstr>
      <vt:lpstr>Sheet1!NM_従事者_従事者29_退任年月日_月_変更前</vt:lpstr>
      <vt:lpstr>Sheet1!NM_従事者_従事者29_退任年月日_元号</vt:lpstr>
      <vt:lpstr>Sheet1!NM_従事者_従事者29_退任年月日_元号_変更前</vt:lpstr>
      <vt:lpstr>Sheet1!NM_従事者_従事者29_退任年月日_日</vt:lpstr>
      <vt:lpstr>Sheet1!NM_従事者_従事者29_退任年月日_日_変更前</vt:lpstr>
      <vt:lpstr>Sheet1!NM_従事者_従事者29_退任年月日_年</vt:lpstr>
      <vt:lpstr>Sheet1!NM_従事者_従事者29_退任年月日_年_変更前</vt:lpstr>
      <vt:lpstr>Sheet1!NM_従事者_従事者29_登録年月日_月</vt:lpstr>
      <vt:lpstr>Sheet1!NM_従事者_従事者29_登録年月日_月_変更前</vt:lpstr>
      <vt:lpstr>Sheet1!NM_従事者_従事者29_登録年月日_元号</vt:lpstr>
      <vt:lpstr>Sheet1!NM_従事者_従事者29_登録年月日_元号_変更前</vt:lpstr>
      <vt:lpstr>Sheet1!NM_従事者_従事者29_登録年月日_日</vt:lpstr>
      <vt:lpstr>Sheet1!NM_従事者_従事者29_登録年月日_日_変更前</vt:lpstr>
      <vt:lpstr>Sheet1!NM_従事者_従事者29_登録年月日_年</vt:lpstr>
      <vt:lpstr>Sheet1!NM_従事者_従事者29_登録年月日_年_変更前</vt:lpstr>
      <vt:lpstr>Sheet1!NM_従事者_従事者29_登録販売者登録都道府県</vt:lpstr>
      <vt:lpstr>Sheet1!NM_従事者_従事者29_登録販売者登録都道府県_変更前</vt:lpstr>
      <vt:lpstr>Sheet1!NM_従事者_従事者29_登録番号1</vt:lpstr>
      <vt:lpstr>Sheet1!NM_従事者_従事者29_登録番号1_変更前</vt:lpstr>
      <vt:lpstr>Sheet1!NM_従事者_従事者29_登録番号2</vt:lpstr>
      <vt:lpstr>Sheet1!NM_従事者_従事者29_登録番号2_変更前</vt:lpstr>
      <vt:lpstr>Sheet1!NM_従事者_従事者29_登録番号3</vt:lpstr>
      <vt:lpstr>Sheet1!NM_従事者_従事者29_登録番号3_変更前</vt:lpstr>
      <vt:lpstr>Sheet1!NM_従事者_従事者29_都道府県</vt:lpstr>
      <vt:lpstr>Sheet1!NM_従事者_従事者29_都道府県_変更前</vt:lpstr>
      <vt:lpstr>Sheet1!NM_従事者_従事者29_当て字</vt:lpstr>
      <vt:lpstr>Sheet1!NM_従事者_従事者29_当て字_変更前</vt:lpstr>
      <vt:lpstr>Sheet1!NM_従事者_従事者29_番地</vt:lpstr>
      <vt:lpstr>Sheet1!NM_従事者_従事者29_番地_変更前</vt:lpstr>
      <vt:lpstr>Sheet1!NM_従事者_従事者29_郵便番号_右</vt:lpstr>
      <vt:lpstr>Sheet1!NM_従事者_従事者29_郵便番号_右_変更前</vt:lpstr>
      <vt:lpstr>Sheet1!NM_従事者_従事者29_郵便番号_左</vt:lpstr>
      <vt:lpstr>Sheet1!NM_従事者_従事者29_郵便番号_左_変更前</vt:lpstr>
      <vt:lpstr>Sheet1!NM_従事者_従事者3_カナ</vt:lpstr>
      <vt:lpstr>Sheet1!NM_従事者_従事者3_カナ_変更前</vt:lpstr>
      <vt:lpstr>Sheet1!NM_従事者_従事者3_建物名</vt:lpstr>
      <vt:lpstr>Sheet1!NM_従事者_従事者3_建物名_変更前</vt:lpstr>
      <vt:lpstr>Sheet1!NM_従事者_従事者3_市区町村</vt:lpstr>
      <vt:lpstr>Sheet1!NM_従事者_従事者3_市区町村_変更前</vt:lpstr>
      <vt:lpstr>Sheet1!NM_従事者_従事者3_氏名</vt:lpstr>
      <vt:lpstr>Sheet1!NM_従事者_従事者3_氏名_変更前</vt:lpstr>
      <vt:lpstr>Sheet1!NM_従事者_従事者3_資格</vt:lpstr>
      <vt:lpstr>Sheet1!NM_従事者_従事者3_資格_変更前</vt:lpstr>
      <vt:lpstr>Sheet1!NM_従事者_従事者3_字</vt:lpstr>
      <vt:lpstr>Sheet1!NM_従事者_従事者3_字_変更前</vt:lpstr>
      <vt:lpstr>Sheet1!NM_従事者_従事者3_就任年月日_月</vt:lpstr>
      <vt:lpstr>Sheet1!NM_従事者_従事者3_就任年月日_月_変更前</vt:lpstr>
      <vt:lpstr>Sheet1!NM_従事者_従事者3_就任年月日_元号</vt:lpstr>
      <vt:lpstr>Sheet1!NM_従事者_従事者3_就任年月日_元号_変更前</vt:lpstr>
      <vt:lpstr>Sheet1!NM_従事者_従事者3_就任年月日_日</vt:lpstr>
      <vt:lpstr>Sheet1!NM_従事者_従事者3_就任年月日_日_変更前</vt:lpstr>
      <vt:lpstr>Sheet1!NM_従事者_従事者3_就任年月日_年</vt:lpstr>
      <vt:lpstr>Sheet1!NM_従事者_従事者3_就任年月日_年_変更前</vt:lpstr>
      <vt:lpstr>Sheet1!NM_従事者_従事者3_週勤務時間_小数1</vt:lpstr>
      <vt:lpstr>Sheet1!NM_従事者_従事者3_週勤務時間_小数1_変更前</vt:lpstr>
      <vt:lpstr>Sheet1!NM_従事者_従事者3_週勤務時間_整数1</vt:lpstr>
      <vt:lpstr>Sheet1!NM_従事者_従事者3_週勤務時間_整数1_変更前</vt:lpstr>
      <vt:lpstr>Sheet1!NM_従事者_従事者3_週勤務時間_整数2</vt:lpstr>
      <vt:lpstr>Sheet1!NM_従事者_従事者3_週勤務時間_整数2_変更前</vt:lpstr>
      <vt:lpstr>Sheet1!NM_従事者_従事者3_従事者区分</vt:lpstr>
      <vt:lpstr>Sheet1!NM_従事者_従事者3_従事者区分_変更前</vt:lpstr>
      <vt:lpstr>Sheet1!NM_従事者_従事者3_従事者備考</vt:lpstr>
      <vt:lpstr>Sheet1!NM_従事者_従事者3_従事者備考_変更前</vt:lpstr>
      <vt:lpstr>Sheet1!NM_従事者_従事者3_生年月日_月</vt:lpstr>
      <vt:lpstr>Sheet1!NM_従事者_従事者3_生年月日_月_変更前</vt:lpstr>
      <vt:lpstr>Sheet1!NM_従事者_従事者3_生年月日_元号</vt:lpstr>
      <vt:lpstr>Sheet1!NM_従事者_従事者3_生年月日_元号_変更前</vt:lpstr>
      <vt:lpstr>Sheet1!NM_従事者_従事者3_生年月日_日</vt:lpstr>
      <vt:lpstr>Sheet1!NM_従事者_従事者3_生年月日_日_変更前</vt:lpstr>
      <vt:lpstr>Sheet1!NM_従事者_従事者3_生年月日_年</vt:lpstr>
      <vt:lpstr>Sheet1!NM_従事者_従事者3_生年月日_年_変更前</vt:lpstr>
      <vt:lpstr>Sheet1!NM_従事者_従事者3_退任年月日_月</vt:lpstr>
      <vt:lpstr>Sheet1!NM_従事者_従事者3_退任年月日_月_変更前</vt:lpstr>
      <vt:lpstr>Sheet1!NM_従事者_従事者3_退任年月日_元号</vt:lpstr>
      <vt:lpstr>Sheet1!NM_従事者_従事者3_退任年月日_元号_変更前</vt:lpstr>
      <vt:lpstr>Sheet1!NM_従事者_従事者3_退任年月日_日</vt:lpstr>
      <vt:lpstr>Sheet1!NM_従事者_従事者3_退任年月日_日_変更前</vt:lpstr>
      <vt:lpstr>Sheet1!NM_従事者_従事者3_退任年月日_年</vt:lpstr>
      <vt:lpstr>Sheet1!NM_従事者_従事者3_退任年月日_年_変更前</vt:lpstr>
      <vt:lpstr>Sheet1!NM_従事者_従事者3_登録年月日_月</vt:lpstr>
      <vt:lpstr>Sheet1!NM_従事者_従事者3_登録年月日_月_変更前</vt:lpstr>
      <vt:lpstr>Sheet1!NM_従事者_従事者3_登録年月日_元号</vt:lpstr>
      <vt:lpstr>Sheet1!NM_従事者_従事者3_登録年月日_元号_変更前</vt:lpstr>
      <vt:lpstr>Sheet1!NM_従事者_従事者3_登録年月日_日</vt:lpstr>
      <vt:lpstr>Sheet1!NM_従事者_従事者3_登録年月日_日_変更前</vt:lpstr>
      <vt:lpstr>Sheet1!NM_従事者_従事者3_登録年月日_年</vt:lpstr>
      <vt:lpstr>Sheet1!NM_従事者_従事者3_登録年月日_年_変更前</vt:lpstr>
      <vt:lpstr>Sheet1!NM_従事者_従事者3_登録販売者登録都道府県</vt:lpstr>
      <vt:lpstr>Sheet1!NM_従事者_従事者3_登録販売者登録都道府県_変更前</vt:lpstr>
      <vt:lpstr>Sheet1!NM_従事者_従事者3_登録番号1</vt:lpstr>
      <vt:lpstr>Sheet1!NM_従事者_従事者3_登録番号1_変更前</vt:lpstr>
      <vt:lpstr>Sheet1!NM_従事者_従事者3_登録番号2</vt:lpstr>
      <vt:lpstr>Sheet1!NM_従事者_従事者3_登録番号2_変更前</vt:lpstr>
      <vt:lpstr>Sheet1!NM_従事者_従事者3_登録番号3</vt:lpstr>
      <vt:lpstr>Sheet1!NM_従事者_従事者3_登録番号3_変更前</vt:lpstr>
      <vt:lpstr>Sheet1!NM_従事者_従事者3_都道府県</vt:lpstr>
      <vt:lpstr>Sheet1!NM_従事者_従事者3_都道府県_変更前</vt:lpstr>
      <vt:lpstr>Sheet1!NM_従事者_従事者3_当て字</vt:lpstr>
      <vt:lpstr>Sheet1!NM_従事者_従事者3_当て字_変更前</vt:lpstr>
      <vt:lpstr>Sheet1!NM_従事者_従事者3_番地</vt:lpstr>
      <vt:lpstr>Sheet1!NM_従事者_従事者3_番地_変更前</vt:lpstr>
      <vt:lpstr>Sheet1!NM_従事者_従事者3_郵便番号_右</vt:lpstr>
      <vt:lpstr>Sheet1!NM_従事者_従事者3_郵便番号_右_変更前</vt:lpstr>
      <vt:lpstr>Sheet1!NM_従事者_従事者3_郵便番号_左</vt:lpstr>
      <vt:lpstr>Sheet1!NM_従事者_従事者3_郵便番号_左_変更前</vt:lpstr>
      <vt:lpstr>Sheet1!NM_従事者_従事者30_カナ</vt:lpstr>
      <vt:lpstr>Sheet1!NM_従事者_従事者30_カナ_変更前</vt:lpstr>
      <vt:lpstr>Sheet1!NM_従事者_従事者30_建物名</vt:lpstr>
      <vt:lpstr>Sheet1!NM_従事者_従事者30_建物名_変更前</vt:lpstr>
      <vt:lpstr>Sheet1!NM_従事者_従事者30_市区町村</vt:lpstr>
      <vt:lpstr>Sheet1!NM_従事者_従事者30_市区町村_変更前</vt:lpstr>
      <vt:lpstr>Sheet1!NM_従事者_従事者30_氏名</vt:lpstr>
      <vt:lpstr>Sheet1!NM_従事者_従事者30_氏名_変更前</vt:lpstr>
      <vt:lpstr>Sheet1!NM_従事者_従事者30_資格</vt:lpstr>
      <vt:lpstr>Sheet1!NM_従事者_従事者30_資格_変更前</vt:lpstr>
      <vt:lpstr>Sheet1!NM_従事者_従事者30_字</vt:lpstr>
      <vt:lpstr>Sheet1!NM_従事者_従事者30_字_変更前</vt:lpstr>
      <vt:lpstr>Sheet1!NM_従事者_従事者30_就任年月日_月</vt:lpstr>
      <vt:lpstr>Sheet1!NM_従事者_従事者30_就任年月日_月_変更前</vt:lpstr>
      <vt:lpstr>Sheet1!NM_従事者_従事者30_就任年月日_元号</vt:lpstr>
      <vt:lpstr>Sheet1!NM_従事者_従事者30_就任年月日_元号_変更前</vt:lpstr>
      <vt:lpstr>Sheet1!NM_従事者_従事者30_就任年月日_日</vt:lpstr>
      <vt:lpstr>Sheet1!NM_従事者_従事者30_就任年月日_日_変更前</vt:lpstr>
      <vt:lpstr>Sheet1!NM_従事者_従事者30_就任年月日_年</vt:lpstr>
      <vt:lpstr>Sheet1!NM_従事者_従事者30_就任年月日_年_変更前</vt:lpstr>
      <vt:lpstr>Sheet1!NM_従事者_従事者30_週勤務時間_小数1</vt:lpstr>
      <vt:lpstr>Sheet1!NM_従事者_従事者30_週勤務時間_小数1_変更前</vt:lpstr>
      <vt:lpstr>Sheet1!NM_従事者_従事者30_週勤務時間_整数1</vt:lpstr>
      <vt:lpstr>Sheet1!NM_従事者_従事者30_週勤務時間_整数1_変更前</vt:lpstr>
      <vt:lpstr>Sheet1!NM_従事者_従事者30_週勤務時間_整数2</vt:lpstr>
      <vt:lpstr>Sheet1!NM_従事者_従事者30_週勤務時間_整数2_変更前</vt:lpstr>
      <vt:lpstr>Sheet1!NM_従事者_従事者30_従事者区分</vt:lpstr>
      <vt:lpstr>Sheet1!NM_従事者_従事者30_従事者区分_変更前</vt:lpstr>
      <vt:lpstr>Sheet1!NM_従事者_従事者30_従事者備考</vt:lpstr>
      <vt:lpstr>Sheet1!NM_従事者_従事者30_従事者備考_変更前</vt:lpstr>
      <vt:lpstr>Sheet1!NM_従事者_従事者30_生年月日_月</vt:lpstr>
      <vt:lpstr>Sheet1!NM_従事者_従事者30_生年月日_月_変更前</vt:lpstr>
      <vt:lpstr>Sheet1!NM_従事者_従事者30_生年月日_元号</vt:lpstr>
      <vt:lpstr>Sheet1!NM_従事者_従事者30_生年月日_元号_変更前</vt:lpstr>
      <vt:lpstr>Sheet1!NM_従事者_従事者30_生年月日_日</vt:lpstr>
      <vt:lpstr>Sheet1!NM_従事者_従事者30_生年月日_日_変更前</vt:lpstr>
      <vt:lpstr>Sheet1!NM_従事者_従事者30_生年月日_年</vt:lpstr>
      <vt:lpstr>Sheet1!NM_従事者_従事者30_生年月日_年_変更前</vt:lpstr>
      <vt:lpstr>Sheet1!NM_従事者_従事者30_退任年月日_月</vt:lpstr>
      <vt:lpstr>Sheet1!NM_従事者_従事者30_退任年月日_月_変更前</vt:lpstr>
      <vt:lpstr>Sheet1!NM_従事者_従事者30_退任年月日_元号</vt:lpstr>
      <vt:lpstr>Sheet1!NM_従事者_従事者30_退任年月日_元号_変更前</vt:lpstr>
      <vt:lpstr>Sheet1!NM_従事者_従事者30_退任年月日_日</vt:lpstr>
      <vt:lpstr>Sheet1!NM_従事者_従事者30_退任年月日_日_変更前</vt:lpstr>
      <vt:lpstr>Sheet1!NM_従事者_従事者30_退任年月日_年</vt:lpstr>
      <vt:lpstr>Sheet1!NM_従事者_従事者30_退任年月日_年_変更前</vt:lpstr>
      <vt:lpstr>Sheet1!NM_従事者_従事者30_登録年月日_月</vt:lpstr>
      <vt:lpstr>Sheet1!NM_従事者_従事者30_登録年月日_月_変更前</vt:lpstr>
      <vt:lpstr>Sheet1!NM_従事者_従事者30_登録年月日_元号</vt:lpstr>
      <vt:lpstr>Sheet1!NM_従事者_従事者30_登録年月日_元号_変更前</vt:lpstr>
      <vt:lpstr>Sheet1!NM_従事者_従事者30_登録年月日_日</vt:lpstr>
      <vt:lpstr>Sheet1!NM_従事者_従事者30_登録年月日_日_変更前</vt:lpstr>
      <vt:lpstr>Sheet1!NM_従事者_従事者30_登録年月日_年</vt:lpstr>
      <vt:lpstr>Sheet1!NM_従事者_従事者30_登録年月日_年_変更前</vt:lpstr>
      <vt:lpstr>Sheet1!NM_従事者_従事者30_登録販売者登録都道府県</vt:lpstr>
      <vt:lpstr>Sheet1!NM_従事者_従事者30_登録販売者登録都道府県_変更前</vt:lpstr>
      <vt:lpstr>Sheet1!NM_従事者_従事者30_登録番号1</vt:lpstr>
      <vt:lpstr>Sheet1!NM_従事者_従事者30_登録番号1_変更前</vt:lpstr>
      <vt:lpstr>Sheet1!NM_従事者_従事者30_登録番号2</vt:lpstr>
      <vt:lpstr>Sheet1!NM_従事者_従事者30_登録番号2_変更前</vt:lpstr>
      <vt:lpstr>Sheet1!NM_従事者_従事者30_登録番号3</vt:lpstr>
      <vt:lpstr>Sheet1!NM_従事者_従事者30_登録番号3_変更前</vt:lpstr>
      <vt:lpstr>Sheet1!NM_従事者_従事者30_都道府県</vt:lpstr>
      <vt:lpstr>Sheet1!NM_従事者_従事者30_都道府県_変更前</vt:lpstr>
      <vt:lpstr>Sheet1!NM_従事者_従事者30_当て字</vt:lpstr>
      <vt:lpstr>Sheet1!NM_従事者_従事者30_当て字_変更前</vt:lpstr>
      <vt:lpstr>Sheet1!NM_従事者_従事者30_番地</vt:lpstr>
      <vt:lpstr>Sheet1!NM_従事者_従事者30_番地_変更前</vt:lpstr>
      <vt:lpstr>Sheet1!NM_従事者_従事者30_郵便番号_右</vt:lpstr>
      <vt:lpstr>Sheet1!NM_従事者_従事者30_郵便番号_右_変更前</vt:lpstr>
      <vt:lpstr>Sheet1!NM_従事者_従事者30_郵便番号_左</vt:lpstr>
      <vt:lpstr>Sheet1!NM_従事者_従事者30_郵便番号_左_変更前</vt:lpstr>
      <vt:lpstr>Sheet1!NM_従事者_従事者31_カナ</vt:lpstr>
      <vt:lpstr>Sheet1!NM_従事者_従事者31_カナ_変更前</vt:lpstr>
      <vt:lpstr>Sheet1!NM_従事者_従事者31_建物名</vt:lpstr>
      <vt:lpstr>Sheet1!NM_従事者_従事者31_建物名_変更前</vt:lpstr>
      <vt:lpstr>Sheet1!NM_従事者_従事者31_市区町村</vt:lpstr>
      <vt:lpstr>Sheet1!NM_従事者_従事者31_市区町村_変更前</vt:lpstr>
      <vt:lpstr>Sheet1!NM_従事者_従事者31_氏名</vt:lpstr>
      <vt:lpstr>Sheet1!NM_従事者_従事者31_氏名_変更前</vt:lpstr>
      <vt:lpstr>Sheet1!NM_従事者_従事者31_資格</vt:lpstr>
      <vt:lpstr>Sheet1!NM_従事者_従事者31_資格_変更前</vt:lpstr>
      <vt:lpstr>Sheet1!NM_従事者_従事者31_字</vt:lpstr>
      <vt:lpstr>Sheet1!NM_従事者_従事者31_字_変更前</vt:lpstr>
      <vt:lpstr>Sheet1!NM_従事者_従事者31_就任年月日_月</vt:lpstr>
      <vt:lpstr>Sheet1!NM_従事者_従事者31_就任年月日_月_変更前</vt:lpstr>
      <vt:lpstr>Sheet1!NM_従事者_従事者31_就任年月日_元号</vt:lpstr>
      <vt:lpstr>Sheet1!NM_従事者_従事者31_就任年月日_元号_変更前</vt:lpstr>
      <vt:lpstr>Sheet1!NM_従事者_従事者31_就任年月日_日</vt:lpstr>
      <vt:lpstr>Sheet1!NM_従事者_従事者31_就任年月日_日_変更前</vt:lpstr>
      <vt:lpstr>Sheet1!NM_従事者_従事者31_就任年月日_年</vt:lpstr>
      <vt:lpstr>Sheet1!NM_従事者_従事者31_就任年月日_年_変更前</vt:lpstr>
      <vt:lpstr>Sheet1!NM_従事者_従事者31_週勤務時間_小数1</vt:lpstr>
      <vt:lpstr>Sheet1!NM_従事者_従事者31_週勤務時間_小数1_変更前</vt:lpstr>
      <vt:lpstr>Sheet1!NM_従事者_従事者31_週勤務時間_整数1</vt:lpstr>
      <vt:lpstr>Sheet1!NM_従事者_従事者31_週勤務時間_整数1_変更前</vt:lpstr>
      <vt:lpstr>Sheet1!NM_従事者_従事者31_週勤務時間_整数2</vt:lpstr>
      <vt:lpstr>Sheet1!NM_従事者_従事者31_週勤務時間_整数2_変更前</vt:lpstr>
      <vt:lpstr>Sheet1!NM_従事者_従事者31_従事者区分</vt:lpstr>
      <vt:lpstr>Sheet1!NM_従事者_従事者31_従事者区分_変更前</vt:lpstr>
      <vt:lpstr>Sheet1!NM_従事者_従事者31_従事者備考</vt:lpstr>
      <vt:lpstr>Sheet1!NM_従事者_従事者31_従事者備考_変更前</vt:lpstr>
      <vt:lpstr>Sheet1!NM_従事者_従事者31_生年月日_月</vt:lpstr>
      <vt:lpstr>Sheet1!NM_従事者_従事者31_生年月日_月_変更前</vt:lpstr>
      <vt:lpstr>Sheet1!NM_従事者_従事者31_生年月日_元号</vt:lpstr>
      <vt:lpstr>Sheet1!NM_従事者_従事者31_生年月日_元号_変更前</vt:lpstr>
      <vt:lpstr>Sheet1!NM_従事者_従事者31_生年月日_日</vt:lpstr>
      <vt:lpstr>Sheet1!NM_従事者_従事者31_生年月日_日_変更前</vt:lpstr>
      <vt:lpstr>Sheet1!NM_従事者_従事者31_生年月日_年</vt:lpstr>
      <vt:lpstr>Sheet1!NM_従事者_従事者31_生年月日_年_変更前</vt:lpstr>
      <vt:lpstr>Sheet1!NM_従事者_従事者31_退任年月日_月</vt:lpstr>
      <vt:lpstr>Sheet1!NM_従事者_従事者31_退任年月日_月_変更前</vt:lpstr>
      <vt:lpstr>Sheet1!NM_従事者_従事者31_退任年月日_元号</vt:lpstr>
      <vt:lpstr>Sheet1!NM_従事者_従事者31_退任年月日_元号_変更前</vt:lpstr>
      <vt:lpstr>Sheet1!NM_従事者_従事者31_退任年月日_日</vt:lpstr>
      <vt:lpstr>Sheet1!NM_従事者_従事者31_退任年月日_日_変更前</vt:lpstr>
      <vt:lpstr>Sheet1!NM_従事者_従事者31_退任年月日_年</vt:lpstr>
      <vt:lpstr>Sheet1!NM_従事者_従事者31_退任年月日_年_変更前</vt:lpstr>
      <vt:lpstr>Sheet1!NM_従事者_従事者31_登録年月日_月</vt:lpstr>
      <vt:lpstr>Sheet1!NM_従事者_従事者31_登録年月日_月_変更前</vt:lpstr>
      <vt:lpstr>Sheet1!NM_従事者_従事者31_登録年月日_元号</vt:lpstr>
      <vt:lpstr>Sheet1!NM_従事者_従事者31_登録年月日_元号_変更前</vt:lpstr>
      <vt:lpstr>Sheet1!NM_従事者_従事者31_登録年月日_日</vt:lpstr>
      <vt:lpstr>Sheet1!NM_従事者_従事者31_登録年月日_日_変更前</vt:lpstr>
      <vt:lpstr>Sheet1!NM_従事者_従事者31_登録年月日_年</vt:lpstr>
      <vt:lpstr>Sheet1!NM_従事者_従事者31_登録年月日_年_変更前</vt:lpstr>
      <vt:lpstr>Sheet1!NM_従事者_従事者31_登録販売者登録都道府県</vt:lpstr>
      <vt:lpstr>Sheet1!NM_従事者_従事者31_登録販売者登録都道府県_変更前</vt:lpstr>
      <vt:lpstr>Sheet1!NM_従事者_従事者31_登録番号1</vt:lpstr>
      <vt:lpstr>Sheet1!NM_従事者_従事者31_登録番号1_変更前</vt:lpstr>
      <vt:lpstr>Sheet1!NM_従事者_従事者31_登録番号2</vt:lpstr>
      <vt:lpstr>Sheet1!NM_従事者_従事者31_登録番号2_変更前</vt:lpstr>
      <vt:lpstr>Sheet1!NM_従事者_従事者31_登録番号3</vt:lpstr>
      <vt:lpstr>Sheet1!NM_従事者_従事者31_登録番号3_変更前</vt:lpstr>
      <vt:lpstr>Sheet1!NM_従事者_従事者31_都道府県</vt:lpstr>
      <vt:lpstr>Sheet1!NM_従事者_従事者31_都道府県_変更前</vt:lpstr>
      <vt:lpstr>Sheet1!NM_従事者_従事者31_当て字</vt:lpstr>
      <vt:lpstr>Sheet1!NM_従事者_従事者31_当て字_変更前</vt:lpstr>
      <vt:lpstr>Sheet1!NM_従事者_従事者31_番地</vt:lpstr>
      <vt:lpstr>Sheet1!NM_従事者_従事者31_番地_変更前</vt:lpstr>
      <vt:lpstr>Sheet1!NM_従事者_従事者31_郵便番号_右</vt:lpstr>
      <vt:lpstr>Sheet1!NM_従事者_従事者31_郵便番号_右_変更前</vt:lpstr>
      <vt:lpstr>Sheet1!NM_従事者_従事者31_郵便番号_左</vt:lpstr>
      <vt:lpstr>Sheet1!NM_従事者_従事者31_郵便番号_左_変更前</vt:lpstr>
      <vt:lpstr>Sheet1!NM_従事者_従事者32_カナ</vt:lpstr>
      <vt:lpstr>Sheet1!NM_従事者_従事者32_カナ_変更前</vt:lpstr>
      <vt:lpstr>Sheet1!NM_従事者_従事者32_建物名</vt:lpstr>
      <vt:lpstr>Sheet1!NM_従事者_従事者32_建物名_変更前</vt:lpstr>
      <vt:lpstr>Sheet1!NM_従事者_従事者32_市区町村</vt:lpstr>
      <vt:lpstr>Sheet1!NM_従事者_従事者32_市区町村_変更前</vt:lpstr>
      <vt:lpstr>Sheet1!NM_従事者_従事者32_氏名</vt:lpstr>
      <vt:lpstr>Sheet1!NM_従事者_従事者32_氏名_変更前</vt:lpstr>
      <vt:lpstr>Sheet1!NM_従事者_従事者32_資格</vt:lpstr>
      <vt:lpstr>Sheet1!NM_従事者_従事者32_資格_変更前</vt:lpstr>
      <vt:lpstr>Sheet1!NM_従事者_従事者32_字</vt:lpstr>
      <vt:lpstr>Sheet1!NM_従事者_従事者32_字_変更前</vt:lpstr>
      <vt:lpstr>Sheet1!NM_従事者_従事者32_就任年月日_月</vt:lpstr>
      <vt:lpstr>Sheet1!NM_従事者_従事者32_就任年月日_月_変更前</vt:lpstr>
      <vt:lpstr>Sheet1!NM_従事者_従事者32_就任年月日_元号</vt:lpstr>
      <vt:lpstr>Sheet1!NM_従事者_従事者32_就任年月日_元号_変更前</vt:lpstr>
      <vt:lpstr>Sheet1!NM_従事者_従事者32_就任年月日_日</vt:lpstr>
      <vt:lpstr>Sheet1!NM_従事者_従事者32_就任年月日_日_変更前</vt:lpstr>
      <vt:lpstr>Sheet1!NM_従事者_従事者32_就任年月日_年</vt:lpstr>
      <vt:lpstr>Sheet1!NM_従事者_従事者32_就任年月日_年_変更前</vt:lpstr>
      <vt:lpstr>Sheet1!NM_従事者_従事者32_週勤務時間_小数1</vt:lpstr>
      <vt:lpstr>Sheet1!NM_従事者_従事者32_週勤務時間_小数1_変更前</vt:lpstr>
      <vt:lpstr>Sheet1!NM_従事者_従事者32_週勤務時間_整数1</vt:lpstr>
      <vt:lpstr>Sheet1!NM_従事者_従事者32_週勤務時間_整数1_変更前</vt:lpstr>
      <vt:lpstr>Sheet1!NM_従事者_従事者32_週勤務時間_整数2</vt:lpstr>
      <vt:lpstr>Sheet1!NM_従事者_従事者32_週勤務時間_整数2_変更前</vt:lpstr>
      <vt:lpstr>Sheet1!NM_従事者_従事者32_従事者区分</vt:lpstr>
      <vt:lpstr>Sheet1!NM_従事者_従事者32_従事者区分_変更前</vt:lpstr>
      <vt:lpstr>Sheet1!NM_従事者_従事者32_従事者備考</vt:lpstr>
      <vt:lpstr>Sheet1!NM_従事者_従事者32_従事者備考_変更前</vt:lpstr>
      <vt:lpstr>Sheet1!NM_従事者_従事者32_生年月日_月</vt:lpstr>
      <vt:lpstr>Sheet1!NM_従事者_従事者32_生年月日_月_変更前</vt:lpstr>
      <vt:lpstr>Sheet1!NM_従事者_従事者32_生年月日_元号</vt:lpstr>
      <vt:lpstr>Sheet1!NM_従事者_従事者32_生年月日_元号_変更前</vt:lpstr>
      <vt:lpstr>Sheet1!NM_従事者_従事者32_生年月日_日</vt:lpstr>
      <vt:lpstr>Sheet1!NM_従事者_従事者32_生年月日_日_変更前</vt:lpstr>
      <vt:lpstr>Sheet1!NM_従事者_従事者32_生年月日_年</vt:lpstr>
      <vt:lpstr>Sheet1!NM_従事者_従事者32_生年月日_年_変更前</vt:lpstr>
      <vt:lpstr>Sheet1!NM_従事者_従事者32_退任年月日_月</vt:lpstr>
      <vt:lpstr>Sheet1!NM_従事者_従事者32_退任年月日_月_変更前</vt:lpstr>
      <vt:lpstr>Sheet1!NM_従事者_従事者32_退任年月日_元号</vt:lpstr>
      <vt:lpstr>Sheet1!NM_従事者_従事者32_退任年月日_元号_変更前</vt:lpstr>
      <vt:lpstr>Sheet1!NM_従事者_従事者32_退任年月日_日</vt:lpstr>
      <vt:lpstr>Sheet1!NM_従事者_従事者32_退任年月日_日_変更前</vt:lpstr>
      <vt:lpstr>Sheet1!NM_従事者_従事者32_退任年月日_年</vt:lpstr>
      <vt:lpstr>Sheet1!NM_従事者_従事者32_退任年月日_年_変更前</vt:lpstr>
      <vt:lpstr>Sheet1!NM_従事者_従事者32_登録年月日_月</vt:lpstr>
      <vt:lpstr>Sheet1!NM_従事者_従事者32_登録年月日_月_変更前</vt:lpstr>
      <vt:lpstr>Sheet1!NM_従事者_従事者32_登録年月日_元号</vt:lpstr>
      <vt:lpstr>Sheet1!NM_従事者_従事者32_登録年月日_元号_変更前</vt:lpstr>
      <vt:lpstr>Sheet1!NM_従事者_従事者32_登録年月日_日</vt:lpstr>
      <vt:lpstr>Sheet1!NM_従事者_従事者32_登録年月日_日_変更前</vt:lpstr>
      <vt:lpstr>Sheet1!NM_従事者_従事者32_登録年月日_年</vt:lpstr>
      <vt:lpstr>Sheet1!NM_従事者_従事者32_登録年月日_年_変更前</vt:lpstr>
      <vt:lpstr>Sheet1!NM_従事者_従事者32_登録販売者登録都道府県</vt:lpstr>
      <vt:lpstr>Sheet1!NM_従事者_従事者32_登録販売者登録都道府県_変更前</vt:lpstr>
      <vt:lpstr>Sheet1!NM_従事者_従事者32_登録番号1</vt:lpstr>
      <vt:lpstr>Sheet1!NM_従事者_従事者32_登録番号1_変更前</vt:lpstr>
      <vt:lpstr>Sheet1!NM_従事者_従事者32_登録番号2</vt:lpstr>
      <vt:lpstr>Sheet1!NM_従事者_従事者32_登録番号2_変更前</vt:lpstr>
      <vt:lpstr>Sheet1!NM_従事者_従事者32_登録番号3</vt:lpstr>
      <vt:lpstr>Sheet1!NM_従事者_従事者32_登録番号3_変更前</vt:lpstr>
      <vt:lpstr>Sheet1!NM_従事者_従事者32_都道府県</vt:lpstr>
      <vt:lpstr>Sheet1!NM_従事者_従事者32_都道府県_変更前</vt:lpstr>
      <vt:lpstr>Sheet1!NM_従事者_従事者32_当て字</vt:lpstr>
      <vt:lpstr>Sheet1!NM_従事者_従事者32_当て字_変更前</vt:lpstr>
      <vt:lpstr>Sheet1!NM_従事者_従事者32_番地</vt:lpstr>
      <vt:lpstr>Sheet1!NM_従事者_従事者32_番地_変更前</vt:lpstr>
      <vt:lpstr>Sheet1!NM_従事者_従事者32_郵便番号_右</vt:lpstr>
      <vt:lpstr>Sheet1!NM_従事者_従事者32_郵便番号_右_変更前</vt:lpstr>
      <vt:lpstr>Sheet1!NM_従事者_従事者32_郵便番号_左</vt:lpstr>
      <vt:lpstr>Sheet1!NM_従事者_従事者32_郵便番号_左_変更前</vt:lpstr>
      <vt:lpstr>Sheet1!NM_従事者_従事者33_カナ</vt:lpstr>
      <vt:lpstr>Sheet1!NM_従事者_従事者33_カナ_変更前</vt:lpstr>
      <vt:lpstr>Sheet1!NM_従事者_従事者33_建物名</vt:lpstr>
      <vt:lpstr>Sheet1!NM_従事者_従事者33_建物名_変更前</vt:lpstr>
      <vt:lpstr>Sheet1!NM_従事者_従事者33_市区町村</vt:lpstr>
      <vt:lpstr>Sheet1!NM_従事者_従事者33_市区町村_変更前</vt:lpstr>
      <vt:lpstr>Sheet1!NM_従事者_従事者33_氏名</vt:lpstr>
      <vt:lpstr>Sheet1!NM_従事者_従事者33_氏名_変更前</vt:lpstr>
      <vt:lpstr>Sheet1!NM_従事者_従事者33_資格</vt:lpstr>
      <vt:lpstr>Sheet1!NM_従事者_従事者33_資格_変更前</vt:lpstr>
      <vt:lpstr>Sheet1!NM_従事者_従事者33_字</vt:lpstr>
      <vt:lpstr>Sheet1!NM_従事者_従事者33_字_変更前</vt:lpstr>
      <vt:lpstr>Sheet1!NM_従事者_従事者33_就任年月日_月</vt:lpstr>
      <vt:lpstr>Sheet1!NM_従事者_従事者33_就任年月日_月_変更前</vt:lpstr>
      <vt:lpstr>Sheet1!NM_従事者_従事者33_就任年月日_元号</vt:lpstr>
      <vt:lpstr>Sheet1!NM_従事者_従事者33_就任年月日_元号_変更前</vt:lpstr>
      <vt:lpstr>Sheet1!NM_従事者_従事者33_就任年月日_日</vt:lpstr>
      <vt:lpstr>Sheet1!NM_従事者_従事者33_就任年月日_日_変更前</vt:lpstr>
      <vt:lpstr>Sheet1!NM_従事者_従事者33_就任年月日_年</vt:lpstr>
      <vt:lpstr>Sheet1!NM_従事者_従事者33_就任年月日_年_変更前</vt:lpstr>
      <vt:lpstr>Sheet1!NM_従事者_従事者33_週勤務時間_小数1</vt:lpstr>
      <vt:lpstr>Sheet1!NM_従事者_従事者33_週勤務時間_小数1_変更前</vt:lpstr>
      <vt:lpstr>Sheet1!NM_従事者_従事者33_週勤務時間_整数1</vt:lpstr>
      <vt:lpstr>Sheet1!NM_従事者_従事者33_週勤務時間_整数1_変更前</vt:lpstr>
      <vt:lpstr>Sheet1!NM_従事者_従事者33_週勤務時間_整数2</vt:lpstr>
      <vt:lpstr>Sheet1!NM_従事者_従事者33_週勤務時間_整数2_変更前</vt:lpstr>
      <vt:lpstr>Sheet1!NM_従事者_従事者33_従事者区分</vt:lpstr>
      <vt:lpstr>Sheet1!NM_従事者_従事者33_従事者区分_変更前</vt:lpstr>
      <vt:lpstr>Sheet1!NM_従事者_従事者33_従事者備考</vt:lpstr>
      <vt:lpstr>Sheet1!NM_従事者_従事者33_従事者備考_変更前</vt:lpstr>
      <vt:lpstr>Sheet1!NM_従事者_従事者33_生年月日_月</vt:lpstr>
      <vt:lpstr>Sheet1!NM_従事者_従事者33_生年月日_月_変更前</vt:lpstr>
      <vt:lpstr>Sheet1!NM_従事者_従事者33_生年月日_元号</vt:lpstr>
      <vt:lpstr>Sheet1!NM_従事者_従事者33_生年月日_元号_変更前</vt:lpstr>
      <vt:lpstr>Sheet1!NM_従事者_従事者33_生年月日_日</vt:lpstr>
      <vt:lpstr>Sheet1!NM_従事者_従事者33_生年月日_日_変更前</vt:lpstr>
      <vt:lpstr>Sheet1!NM_従事者_従事者33_生年月日_年</vt:lpstr>
      <vt:lpstr>Sheet1!NM_従事者_従事者33_生年月日_年_変更前</vt:lpstr>
      <vt:lpstr>Sheet1!NM_従事者_従事者33_退任年月日_月</vt:lpstr>
      <vt:lpstr>Sheet1!NM_従事者_従事者33_退任年月日_月_変更前</vt:lpstr>
      <vt:lpstr>Sheet1!NM_従事者_従事者33_退任年月日_元号</vt:lpstr>
      <vt:lpstr>Sheet1!NM_従事者_従事者33_退任年月日_元号_変更前</vt:lpstr>
      <vt:lpstr>Sheet1!NM_従事者_従事者33_退任年月日_日</vt:lpstr>
      <vt:lpstr>Sheet1!NM_従事者_従事者33_退任年月日_日_変更前</vt:lpstr>
      <vt:lpstr>Sheet1!NM_従事者_従事者33_退任年月日_年</vt:lpstr>
      <vt:lpstr>Sheet1!NM_従事者_従事者33_退任年月日_年_変更前</vt:lpstr>
      <vt:lpstr>Sheet1!NM_従事者_従事者33_登録年月日_月</vt:lpstr>
      <vt:lpstr>Sheet1!NM_従事者_従事者33_登録年月日_月_変更前</vt:lpstr>
      <vt:lpstr>Sheet1!NM_従事者_従事者33_登録年月日_元号</vt:lpstr>
      <vt:lpstr>Sheet1!NM_従事者_従事者33_登録年月日_元号_変更前</vt:lpstr>
      <vt:lpstr>Sheet1!NM_従事者_従事者33_登録年月日_日</vt:lpstr>
      <vt:lpstr>Sheet1!NM_従事者_従事者33_登録年月日_日_変更前</vt:lpstr>
      <vt:lpstr>Sheet1!NM_従事者_従事者33_登録年月日_年</vt:lpstr>
      <vt:lpstr>Sheet1!NM_従事者_従事者33_登録年月日_年_変更前</vt:lpstr>
      <vt:lpstr>Sheet1!NM_従事者_従事者33_登録販売者登録都道府県</vt:lpstr>
      <vt:lpstr>Sheet1!NM_従事者_従事者33_登録販売者登録都道府県_変更前</vt:lpstr>
      <vt:lpstr>Sheet1!NM_従事者_従事者33_登録番号1</vt:lpstr>
      <vt:lpstr>Sheet1!NM_従事者_従事者33_登録番号1_変更前</vt:lpstr>
      <vt:lpstr>Sheet1!NM_従事者_従事者33_登録番号2</vt:lpstr>
      <vt:lpstr>Sheet1!NM_従事者_従事者33_登録番号2_変更前</vt:lpstr>
      <vt:lpstr>Sheet1!NM_従事者_従事者33_登録番号3</vt:lpstr>
      <vt:lpstr>Sheet1!NM_従事者_従事者33_登録番号3_変更前</vt:lpstr>
      <vt:lpstr>Sheet1!NM_従事者_従事者33_都道府県</vt:lpstr>
      <vt:lpstr>Sheet1!NM_従事者_従事者33_都道府県_変更前</vt:lpstr>
      <vt:lpstr>Sheet1!NM_従事者_従事者33_当て字</vt:lpstr>
      <vt:lpstr>Sheet1!NM_従事者_従事者33_当て字_変更前</vt:lpstr>
      <vt:lpstr>Sheet1!NM_従事者_従事者33_番地</vt:lpstr>
      <vt:lpstr>Sheet1!NM_従事者_従事者33_番地_変更前</vt:lpstr>
      <vt:lpstr>Sheet1!NM_従事者_従事者33_郵便番号_右</vt:lpstr>
      <vt:lpstr>Sheet1!NM_従事者_従事者33_郵便番号_右_変更前</vt:lpstr>
      <vt:lpstr>Sheet1!NM_従事者_従事者33_郵便番号_左</vt:lpstr>
      <vt:lpstr>Sheet1!NM_従事者_従事者33_郵便番号_左_変更前</vt:lpstr>
      <vt:lpstr>Sheet1!NM_従事者_従事者34_カナ</vt:lpstr>
      <vt:lpstr>Sheet1!NM_従事者_従事者34_カナ_変更前</vt:lpstr>
      <vt:lpstr>Sheet1!NM_従事者_従事者34_建物名</vt:lpstr>
      <vt:lpstr>Sheet1!NM_従事者_従事者34_建物名_変更前</vt:lpstr>
      <vt:lpstr>Sheet1!NM_従事者_従事者34_市区町村</vt:lpstr>
      <vt:lpstr>Sheet1!NM_従事者_従事者34_市区町村_変更前</vt:lpstr>
      <vt:lpstr>Sheet1!NM_従事者_従事者34_氏名</vt:lpstr>
      <vt:lpstr>Sheet1!NM_従事者_従事者34_氏名_変更前</vt:lpstr>
      <vt:lpstr>Sheet1!NM_従事者_従事者34_資格</vt:lpstr>
      <vt:lpstr>Sheet1!NM_従事者_従事者34_資格_変更前</vt:lpstr>
      <vt:lpstr>Sheet1!NM_従事者_従事者34_字</vt:lpstr>
      <vt:lpstr>Sheet1!NM_従事者_従事者34_字_変更前</vt:lpstr>
      <vt:lpstr>Sheet1!NM_従事者_従事者34_就任年月日_月</vt:lpstr>
      <vt:lpstr>Sheet1!NM_従事者_従事者34_就任年月日_月_変更前</vt:lpstr>
      <vt:lpstr>Sheet1!NM_従事者_従事者34_就任年月日_元号</vt:lpstr>
      <vt:lpstr>Sheet1!NM_従事者_従事者34_就任年月日_元号_変更前</vt:lpstr>
      <vt:lpstr>Sheet1!NM_従事者_従事者34_就任年月日_日</vt:lpstr>
      <vt:lpstr>Sheet1!NM_従事者_従事者34_就任年月日_日_変更前</vt:lpstr>
      <vt:lpstr>Sheet1!NM_従事者_従事者34_就任年月日_年</vt:lpstr>
      <vt:lpstr>Sheet1!NM_従事者_従事者34_就任年月日_年_変更前</vt:lpstr>
      <vt:lpstr>Sheet1!NM_従事者_従事者34_週勤務時間_小数1</vt:lpstr>
      <vt:lpstr>Sheet1!NM_従事者_従事者34_週勤務時間_小数1_変更前</vt:lpstr>
      <vt:lpstr>Sheet1!NM_従事者_従事者34_週勤務時間_整数1</vt:lpstr>
      <vt:lpstr>Sheet1!NM_従事者_従事者34_週勤務時間_整数1_変更前</vt:lpstr>
      <vt:lpstr>Sheet1!NM_従事者_従事者34_週勤務時間_整数2</vt:lpstr>
      <vt:lpstr>Sheet1!NM_従事者_従事者34_週勤務時間_整数2_変更前</vt:lpstr>
      <vt:lpstr>Sheet1!NM_従事者_従事者34_従事者区分</vt:lpstr>
      <vt:lpstr>Sheet1!NM_従事者_従事者34_従事者区分_変更前</vt:lpstr>
      <vt:lpstr>Sheet1!NM_従事者_従事者34_従事者備考</vt:lpstr>
      <vt:lpstr>Sheet1!NM_従事者_従事者34_従事者備考_変更前</vt:lpstr>
      <vt:lpstr>Sheet1!NM_従事者_従事者34_生年月日_月</vt:lpstr>
      <vt:lpstr>Sheet1!NM_従事者_従事者34_生年月日_月_変更前</vt:lpstr>
      <vt:lpstr>Sheet1!NM_従事者_従事者34_生年月日_元号</vt:lpstr>
      <vt:lpstr>Sheet1!NM_従事者_従事者34_生年月日_元号_変更前</vt:lpstr>
      <vt:lpstr>Sheet1!NM_従事者_従事者34_生年月日_日</vt:lpstr>
      <vt:lpstr>Sheet1!NM_従事者_従事者34_生年月日_日_変更前</vt:lpstr>
      <vt:lpstr>Sheet1!NM_従事者_従事者34_生年月日_年</vt:lpstr>
      <vt:lpstr>Sheet1!NM_従事者_従事者34_生年月日_年_変更前</vt:lpstr>
      <vt:lpstr>Sheet1!NM_従事者_従事者34_退任年月日_月</vt:lpstr>
      <vt:lpstr>Sheet1!NM_従事者_従事者34_退任年月日_月_変更前</vt:lpstr>
      <vt:lpstr>Sheet1!NM_従事者_従事者34_退任年月日_元号</vt:lpstr>
      <vt:lpstr>Sheet1!NM_従事者_従事者34_退任年月日_元号_変更前</vt:lpstr>
      <vt:lpstr>Sheet1!NM_従事者_従事者34_退任年月日_日</vt:lpstr>
      <vt:lpstr>Sheet1!NM_従事者_従事者34_退任年月日_日_変更前</vt:lpstr>
      <vt:lpstr>Sheet1!NM_従事者_従事者34_退任年月日_年</vt:lpstr>
      <vt:lpstr>Sheet1!NM_従事者_従事者34_退任年月日_年_変更前</vt:lpstr>
      <vt:lpstr>Sheet1!NM_従事者_従事者34_登録年月日_月</vt:lpstr>
      <vt:lpstr>Sheet1!NM_従事者_従事者34_登録年月日_月_変更前</vt:lpstr>
      <vt:lpstr>Sheet1!NM_従事者_従事者34_登録年月日_元号</vt:lpstr>
      <vt:lpstr>Sheet1!NM_従事者_従事者34_登録年月日_元号_変更前</vt:lpstr>
      <vt:lpstr>Sheet1!NM_従事者_従事者34_登録年月日_日</vt:lpstr>
      <vt:lpstr>Sheet1!NM_従事者_従事者34_登録年月日_日_変更前</vt:lpstr>
      <vt:lpstr>Sheet1!NM_従事者_従事者34_登録年月日_年</vt:lpstr>
      <vt:lpstr>Sheet1!NM_従事者_従事者34_登録年月日_年_変更前</vt:lpstr>
      <vt:lpstr>Sheet1!NM_従事者_従事者34_登録販売者登録都道府県</vt:lpstr>
      <vt:lpstr>Sheet1!NM_従事者_従事者34_登録販売者登録都道府県_変更前</vt:lpstr>
      <vt:lpstr>Sheet1!NM_従事者_従事者34_登録番号1</vt:lpstr>
      <vt:lpstr>Sheet1!NM_従事者_従事者34_登録番号1_変更前</vt:lpstr>
      <vt:lpstr>Sheet1!NM_従事者_従事者34_登録番号2</vt:lpstr>
      <vt:lpstr>Sheet1!NM_従事者_従事者34_登録番号2_変更前</vt:lpstr>
      <vt:lpstr>Sheet1!NM_従事者_従事者34_登録番号3</vt:lpstr>
      <vt:lpstr>Sheet1!NM_従事者_従事者34_登録番号3_変更前</vt:lpstr>
      <vt:lpstr>Sheet1!NM_従事者_従事者34_都道府県</vt:lpstr>
      <vt:lpstr>Sheet1!NM_従事者_従事者34_都道府県_変更前</vt:lpstr>
      <vt:lpstr>Sheet1!NM_従事者_従事者34_当て字</vt:lpstr>
      <vt:lpstr>Sheet1!NM_従事者_従事者34_当て字_変更前</vt:lpstr>
      <vt:lpstr>Sheet1!NM_従事者_従事者34_番地</vt:lpstr>
      <vt:lpstr>Sheet1!NM_従事者_従事者34_番地_変更前</vt:lpstr>
      <vt:lpstr>Sheet1!NM_従事者_従事者34_郵便番号_右</vt:lpstr>
      <vt:lpstr>Sheet1!NM_従事者_従事者34_郵便番号_右_変更前</vt:lpstr>
      <vt:lpstr>Sheet1!NM_従事者_従事者34_郵便番号_左</vt:lpstr>
      <vt:lpstr>Sheet1!NM_従事者_従事者34_郵便番号_左_変更前</vt:lpstr>
      <vt:lpstr>Sheet1!NM_従事者_従事者35_カナ</vt:lpstr>
      <vt:lpstr>Sheet1!NM_従事者_従事者35_カナ_変更前</vt:lpstr>
      <vt:lpstr>Sheet1!NM_従事者_従事者35_建物名</vt:lpstr>
      <vt:lpstr>Sheet1!NM_従事者_従事者35_建物名_変更前</vt:lpstr>
      <vt:lpstr>Sheet1!NM_従事者_従事者35_市区町村</vt:lpstr>
      <vt:lpstr>Sheet1!NM_従事者_従事者35_市区町村_変更前</vt:lpstr>
      <vt:lpstr>Sheet1!NM_従事者_従事者35_氏名</vt:lpstr>
      <vt:lpstr>Sheet1!NM_従事者_従事者35_氏名_変更前</vt:lpstr>
      <vt:lpstr>Sheet1!NM_従事者_従事者35_資格</vt:lpstr>
      <vt:lpstr>Sheet1!NM_従事者_従事者35_資格_変更前</vt:lpstr>
      <vt:lpstr>Sheet1!NM_従事者_従事者35_字</vt:lpstr>
      <vt:lpstr>Sheet1!NM_従事者_従事者35_字_変更前</vt:lpstr>
      <vt:lpstr>Sheet1!NM_従事者_従事者35_就任年月日_月</vt:lpstr>
      <vt:lpstr>Sheet1!NM_従事者_従事者35_就任年月日_月_変更前</vt:lpstr>
      <vt:lpstr>Sheet1!NM_従事者_従事者35_就任年月日_元号</vt:lpstr>
      <vt:lpstr>Sheet1!NM_従事者_従事者35_就任年月日_元号_変更前</vt:lpstr>
      <vt:lpstr>Sheet1!NM_従事者_従事者35_就任年月日_日</vt:lpstr>
      <vt:lpstr>Sheet1!NM_従事者_従事者35_就任年月日_日_変更前</vt:lpstr>
      <vt:lpstr>Sheet1!NM_従事者_従事者35_就任年月日_年</vt:lpstr>
      <vt:lpstr>Sheet1!NM_従事者_従事者35_就任年月日_年_変更前</vt:lpstr>
      <vt:lpstr>Sheet1!NM_従事者_従事者35_週勤務時間_小数1</vt:lpstr>
      <vt:lpstr>Sheet1!NM_従事者_従事者35_週勤務時間_小数1_変更前</vt:lpstr>
      <vt:lpstr>Sheet1!NM_従事者_従事者35_週勤務時間_整数1</vt:lpstr>
      <vt:lpstr>Sheet1!NM_従事者_従事者35_週勤務時間_整数1_変更前</vt:lpstr>
      <vt:lpstr>Sheet1!NM_従事者_従事者35_週勤務時間_整数2</vt:lpstr>
      <vt:lpstr>Sheet1!NM_従事者_従事者35_週勤務時間_整数2_変更前</vt:lpstr>
      <vt:lpstr>Sheet1!NM_従事者_従事者35_従事者区分</vt:lpstr>
      <vt:lpstr>Sheet1!NM_従事者_従事者35_従事者区分_変更前</vt:lpstr>
      <vt:lpstr>Sheet1!NM_従事者_従事者35_従事者備考</vt:lpstr>
      <vt:lpstr>Sheet1!NM_従事者_従事者35_従事者備考_変更前</vt:lpstr>
      <vt:lpstr>Sheet1!NM_従事者_従事者35_生年月日_月</vt:lpstr>
      <vt:lpstr>Sheet1!NM_従事者_従事者35_生年月日_月_変更前</vt:lpstr>
      <vt:lpstr>Sheet1!NM_従事者_従事者35_生年月日_元号</vt:lpstr>
      <vt:lpstr>Sheet1!NM_従事者_従事者35_生年月日_元号_変更前</vt:lpstr>
      <vt:lpstr>Sheet1!NM_従事者_従事者35_生年月日_日</vt:lpstr>
      <vt:lpstr>Sheet1!NM_従事者_従事者35_生年月日_日_変更前</vt:lpstr>
      <vt:lpstr>Sheet1!NM_従事者_従事者35_生年月日_年</vt:lpstr>
      <vt:lpstr>Sheet1!NM_従事者_従事者35_生年月日_年_変更前</vt:lpstr>
      <vt:lpstr>Sheet1!NM_従事者_従事者35_退任年月日_月</vt:lpstr>
      <vt:lpstr>Sheet1!NM_従事者_従事者35_退任年月日_月_変更前</vt:lpstr>
      <vt:lpstr>Sheet1!NM_従事者_従事者35_退任年月日_元号</vt:lpstr>
      <vt:lpstr>Sheet1!NM_従事者_従事者35_退任年月日_元号_変更前</vt:lpstr>
      <vt:lpstr>Sheet1!NM_従事者_従事者35_退任年月日_日</vt:lpstr>
      <vt:lpstr>Sheet1!NM_従事者_従事者35_退任年月日_日_変更前</vt:lpstr>
      <vt:lpstr>Sheet1!NM_従事者_従事者35_退任年月日_年</vt:lpstr>
      <vt:lpstr>Sheet1!NM_従事者_従事者35_退任年月日_年_変更前</vt:lpstr>
      <vt:lpstr>Sheet1!NM_従事者_従事者35_登録年月日_月</vt:lpstr>
      <vt:lpstr>Sheet1!NM_従事者_従事者35_登録年月日_月_変更前</vt:lpstr>
      <vt:lpstr>Sheet1!NM_従事者_従事者35_登録年月日_元号</vt:lpstr>
      <vt:lpstr>Sheet1!NM_従事者_従事者35_登録年月日_元号_変更前</vt:lpstr>
      <vt:lpstr>Sheet1!NM_従事者_従事者35_登録年月日_日</vt:lpstr>
      <vt:lpstr>Sheet1!NM_従事者_従事者35_登録年月日_日_変更前</vt:lpstr>
      <vt:lpstr>Sheet1!NM_従事者_従事者35_登録年月日_年</vt:lpstr>
      <vt:lpstr>Sheet1!NM_従事者_従事者35_登録年月日_年_変更前</vt:lpstr>
      <vt:lpstr>Sheet1!NM_従事者_従事者35_登録販売者登録都道府県</vt:lpstr>
      <vt:lpstr>Sheet1!NM_従事者_従事者35_登録販売者登録都道府県_変更前</vt:lpstr>
      <vt:lpstr>Sheet1!NM_従事者_従事者35_登録番号1</vt:lpstr>
      <vt:lpstr>Sheet1!NM_従事者_従事者35_登録番号1_変更前</vt:lpstr>
      <vt:lpstr>Sheet1!NM_従事者_従事者35_登録番号2</vt:lpstr>
      <vt:lpstr>Sheet1!NM_従事者_従事者35_登録番号2_変更前</vt:lpstr>
      <vt:lpstr>Sheet1!NM_従事者_従事者35_登録番号3</vt:lpstr>
      <vt:lpstr>Sheet1!NM_従事者_従事者35_登録番号3_変更前</vt:lpstr>
      <vt:lpstr>Sheet1!NM_従事者_従事者35_都道府県</vt:lpstr>
      <vt:lpstr>Sheet1!NM_従事者_従事者35_都道府県_変更前</vt:lpstr>
      <vt:lpstr>Sheet1!NM_従事者_従事者35_当て字</vt:lpstr>
      <vt:lpstr>Sheet1!NM_従事者_従事者35_当て字_変更前</vt:lpstr>
      <vt:lpstr>Sheet1!NM_従事者_従事者35_番地</vt:lpstr>
      <vt:lpstr>Sheet1!NM_従事者_従事者35_番地_変更前</vt:lpstr>
      <vt:lpstr>Sheet1!NM_従事者_従事者35_郵便番号_右</vt:lpstr>
      <vt:lpstr>Sheet1!NM_従事者_従事者35_郵便番号_右_変更前</vt:lpstr>
      <vt:lpstr>Sheet1!NM_従事者_従事者35_郵便番号_左</vt:lpstr>
      <vt:lpstr>Sheet1!NM_従事者_従事者35_郵便番号_左_変更前</vt:lpstr>
      <vt:lpstr>Sheet1!NM_従事者_従事者36_カナ</vt:lpstr>
      <vt:lpstr>Sheet1!NM_従事者_従事者36_カナ_変更前</vt:lpstr>
      <vt:lpstr>Sheet1!NM_従事者_従事者36_建物名</vt:lpstr>
      <vt:lpstr>Sheet1!NM_従事者_従事者36_建物名_変更前</vt:lpstr>
      <vt:lpstr>Sheet1!NM_従事者_従事者36_市区町村</vt:lpstr>
      <vt:lpstr>Sheet1!NM_従事者_従事者36_市区町村_変更前</vt:lpstr>
      <vt:lpstr>Sheet1!NM_従事者_従事者36_氏名</vt:lpstr>
      <vt:lpstr>Sheet1!NM_従事者_従事者36_氏名_変更前</vt:lpstr>
      <vt:lpstr>Sheet1!NM_従事者_従事者36_資格</vt:lpstr>
      <vt:lpstr>Sheet1!NM_従事者_従事者36_資格_変更前</vt:lpstr>
      <vt:lpstr>Sheet1!NM_従事者_従事者36_字</vt:lpstr>
      <vt:lpstr>Sheet1!NM_従事者_従事者36_字_変更前</vt:lpstr>
      <vt:lpstr>Sheet1!NM_従事者_従事者36_就任年月日_月</vt:lpstr>
      <vt:lpstr>Sheet1!NM_従事者_従事者36_就任年月日_月_変更前</vt:lpstr>
      <vt:lpstr>Sheet1!NM_従事者_従事者36_就任年月日_元号</vt:lpstr>
      <vt:lpstr>Sheet1!NM_従事者_従事者36_就任年月日_元号_変更前</vt:lpstr>
      <vt:lpstr>Sheet1!NM_従事者_従事者36_就任年月日_日</vt:lpstr>
      <vt:lpstr>Sheet1!NM_従事者_従事者36_就任年月日_日_変更前</vt:lpstr>
      <vt:lpstr>Sheet1!NM_従事者_従事者36_就任年月日_年</vt:lpstr>
      <vt:lpstr>Sheet1!NM_従事者_従事者36_就任年月日_年_変更前</vt:lpstr>
      <vt:lpstr>Sheet1!NM_従事者_従事者36_週勤務時間_小数1</vt:lpstr>
      <vt:lpstr>Sheet1!NM_従事者_従事者36_週勤務時間_小数1_変更前</vt:lpstr>
      <vt:lpstr>Sheet1!NM_従事者_従事者36_週勤務時間_整数1</vt:lpstr>
      <vt:lpstr>Sheet1!NM_従事者_従事者36_週勤務時間_整数1_変更前</vt:lpstr>
      <vt:lpstr>Sheet1!NM_従事者_従事者36_週勤務時間_整数2</vt:lpstr>
      <vt:lpstr>Sheet1!NM_従事者_従事者36_週勤務時間_整数2_変更前</vt:lpstr>
      <vt:lpstr>Sheet1!NM_従事者_従事者36_従事者区分</vt:lpstr>
      <vt:lpstr>Sheet1!NM_従事者_従事者36_従事者区分_変更前</vt:lpstr>
      <vt:lpstr>Sheet1!NM_従事者_従事者36_従事者備考</vt:lpstr>
      <vt:lpstr>Sheet1!NM_従事者_従事者36_従事者備考_変更前</vt:lpstr>
      <vt:lpstr>Sheet1!NM_従事者_従事者36_生年月日_月</vt:lpstr>
      <vt:lpstr>Sheet1!NM_従事者_従事者36_生年月日_月_変更前</vt:lpstr>
      <vt:lpstr>Sheet1!NM_従事者_従事者36_生年月日_元号</vt:lpstr>
      <vt:lpstr>Sheet1!NM_従事者_従事者36_生年月日_元号_変更前</vt:lpstr>
      <vt:lpstr>Sheet1!NM_従事者_従事者36_生年月日_日</vt:lpstr>
      <vt:lpstr>Sheet1!NM_従事者_従事者36_生年月日_日_変更前</vt:lpstr>
      <vt:lpstr>Sheet1!NM_従事者_従事者36_生年月日_年</vt:lpstr>
      <vt:lpstr>Sheet1!NM_従事者_従事者36_生年月日_年_変更前</vt:lpstr>
      <vt:lpstr>Sheet1!NM_従事者_従事者36_退任年月日_月</vt:lpstr>
      <vt:lpstr>Sheet1!NM_従事者_従事者36_退任年月日_月_変更前</vt:lpstr>
      <vt:lpstr>Sheet1!NM_従事者_従事者36_退任年月日_元号</vt:lpstr>
      <vt:lpstr>Sheet1!NM_従事者_従事者36_退任年月日_元号_変更前</vt:lpstr>
      <vt:lpstr>Sheet1!NM_従事者_従事者36_退任年月日_日</vt:lpstr>
      <vt:lpstr>Sheet1!NM_従事者_従事者36_退任年月日_日_変更前</vt:lpstr>
      <vt:lpstr>Sheet1!NM_従事者_従事者36_退任年月日_年</vt:lpstr>
      <vt:lpstr>Sheet1!NM_従事者_従事者36_退任年月日_年_変更前</vt:lpstr>
      <vt:lpstr>Sheet1!NM_従事者_従事者36_登録年月日_月</vt:lpstr>
      <vt:lpstr>Sheet1!NM_従事者_従事者36_登録年月日_月_変更前</vt:lpstr>
      <vt:lpstr>Sheet1!NM_従事者_従事者36_登録年月日_元号</vt:lpstr>
      <vt:lpstr>Sheet1!NM_従事者_従事者36_登録年月日_元号_変更前</vt:lpstr>
      <vt:lpstr>Sheet1!NM_従事者_従事者36_登録年月日_日</vt:lpstr>
      <vt:lpstr>Sheet1!NM_従事者_従事者36_登録年月日_日_変更前</vt:lpstr>
      <vt:lpstr>Sheet1!NM_従事者_従事者36_登録年月日_年</vt:lpstr>
      <vt:lpstr>Sheet1!NM_従事者_従事者36_登録年月日_年_変更前</vt:lpstr>
      <vt:lpstr>Sheet1!NM_従事者_従事者36_登録販売者登録都道府県</vt:lpstr>
      <vt:lpstr>Sheet1!NM_従事者_従事者36_登録販売者登録都道府県_変更前</vt:lpstr>
      <vt:lpstr>Sheet1!NM_従事者_従事者36_登録番号1</vt:lpstr>
      <vt:lpstr>Sheet1!NM_従事者_従事者36_登録番号1_変更前</vt:lpstr>
      <vt:lpstr>Sheet1!NM_従事者_従事者36_登録番号2</vt:lpstr>
      <vt:lpstr>Sheet1!NM_従事者_従事者36_登録番号2_変更前</vt:lpstr>
      <vt:lpstr>Sheet1!NM_従事者_従事者36_登録番号3</vt:lpstr>
      <vt:lpstr>Sheet1!NM_従事者_従事者36_登録番号3_変更前</vt:lpstr>
      <vt:lpstr>Sheet1!NM_従事者_従事者36_都道府県</vt:lpstr>
      <vt:lpstr>Sheet1!NM_従事者_従事者36_都道府県_変更前</vt:lpstr>
      <vt:lpstr>Sheet1!NM_従事者_従事者36_当て字</vt:lpstr>
      <vt:lpstr>Sheet1!NM_従事者_従事者36_当て字_変更前</vt:lpstr>
      <vt:lpstr>Sheet1!NM_従事者_従事者36_番地</vt:lpstr>
      <vt:lpstr>Sheet1!NM_従事者_従事者36_番地_変更前</vt:lpstr>
      <vt:lpstr>Sheet1!NM_従事者_従事者36_郵便番号_右</vt:lpstr>
      <vt:lpstr>Sheet1!NM_従事者_従事者36_郵便番号_右_変更前</vt:lpstr>
      <vt:lpstr>Sheet1!NM_従事者_従事者36_郵便番号_左</vt:lpstr>
      <vt:lpstr>Sheet1!NM_従事者_従事者36_郵便番号_左_変更前</vt:lpstr>
      <vt:lpstr>Sheet1!NM_従事者_従事者37_カナ</vt:lpstr>
      <vt:lpstr>Sheet1!NM_従事者_従事者37_カナ_変更前</vt:lpstr>
      <vt:lpstr>Sheet1!NM_従事者_従事者37_建物名</vt:lpstr>
      <vt:lpstr>Sheet1!NM_従事者_従事者37_建物名_変更前</vt:lpstr>
      <vt:lpstr>Sheet1!NM_従事者_従事者37_市区町村</vt:lpstr>
      <vt:lpstr>Sheet1!NM_従事者_従事者37_市区町村_変更前</vt:lpstr>
      <vt:lpstr>Sheet1!NM_従事者_従事者37_氏名</vt:lpstr>
      <vt:lpstr>Sheet1!NM_従事者_従事者37_氏名_変更前</vt:lpstr>
      <vt:lpstr>Sheet1!NM_従事者_従事者37_資格</vt:lpstr>
      <vt:lpstr>Sheet1!NM_従事者_従事者37_資格_変更前</vt:lpstr>
      <vt:lpstr>Sheet1!NM_従事者_従事者37_字</vt:lpstr>
      <vt:lpstr>Sheet1!NM_従事者_従事者37_字_変更前</vt:lpstr>
      <vt:lpstr>Sheet1!NM_従事者_従事者37_就任年月日_月</vt:lpstr>
      <vt:lpstr>Sheet1!NM_従事者_従事者37_就任年月日_月_変更前</vt:lpstr>
      <vt:lpstr>Sheet1!NM_従事者_従事者37_就任年月日_元号</vt:lpstr>
      <vt:lpstr>Sheet1!NM_従事者_従事者37_就任年月日_元号_変更前</vt:lpstr>
      <vt:lpstr>Sheet1!NM_従事者_従事者37_就任年月日_日</vt:lpstr>
      <vt:lpstr>Sheet1!NM_従事者_従事者37_就任年月日_日_変更前</vt:lpstr>
      <vt:lpstr>Sheet1!NM_従事者_従事者37_就任年月日_年</vt:lpstr>
      <vt:lpstr>Sheet1!NM_従事者_従事者37_就任年月日_年_変更前</vt:lpstr>
      <vt:lpstr>Sheet1!NM_従事者_従事者37_週勤務時間_小数1</vt:lpstr>
      <vt:lpstr>Sheet1!NM_従事者_従事者37_週勤務時間_小数1_変更前</vt:lpstr>
      <vt:lpstr>Sheet1!NM_従事者_従事者37_週勤務時間_整数1</vt:lpstr>
      <vt:lpstr>Sheet1!NM_従事者_従事者37_週勤務時間_整数1_変更前</vt:lpstr>
      <vt:lpstr>Sheet1!NM_従事者_従事者37_週勤務時間_整数2</vt:lpstr>
      <vt:lpstr>Sheet1!NM_従事者_従事者37_週勤務時間_整数2_変更前</vt:lpstr>
      <vt:lpstr>Sheet1!NM_従事者_従事者37_従事者区分</vt:lpstr>
      <vt:lpstr>Sheet1!NM_従事者_従事者37_従事者区分_変更前</vt:lpstr>
      <vt:lpstr>Sheet1!NM_従事者_従事者37_従事者備考</vt:lpstr>
      <vt:lpstr>Sheet1!NM_従事者_従事者37_従事者備考_変更前</vt:lpstr>
      <vt:lpstr>Sheet1!NM_従事者_従事者37_生年月日_月</vt:lpstr>
      <vt:lpstr>Sheet1!NM_従事者_従事者37_生年月日_月_変更前</vt:lpstr>
      <vt:lpstr>Sheet1!NM_従事者_従事者37_生年月日_元号</vt:lpstr>
      <vt:lpstr>Sheet1!NM_従事者_従事者37_生年月日_元号_変更前</vt:lpstr>
      <vt:lpstr>Sheet1!NM_従事者_従事者37_生年月日_日</vt:lpstr>
      <vt:lpstr>Sheet1!NM_従事者_従事者37_生年月日_日_変更前</vt:lpstr>
      <vt:lpstr>Sheet1!NM_従事者_従事者37_生年月日_年</vt:lpstr>
      <vt:lpstr>Sheet1!NM_従事者_従事者37_生年月日_年_変更前</vt:lpstr>
      <vt:lpstr>Sheet1!NM_従事者_従事者37_退任年月日_月</vt:lpstr>
      <vt:lpstr>Sheet1!NM_従事者_従事者37_退任年月日_月_変更前</vt:lpstr>
      <vt:lpstr>Sheet1!NM_従事者_従事者37_退任年月日_元号</vt:lpstr>
      <vt:lpstr>Sheet1!NM_従事者_従事者37_退任年月日_元号_変更前</vt:lpstr>
      <vt:lpstr>Sheet1!NM_従事者_従事者37_退任年月日_日</vt:lpstr>
      <vt:lpstr>Sheet1!NM_従事者_従事者37_退任年月日_日_変更前</vt:lpstr>
      <vt:lpstr>Sheet1!NM_従事者_従事者37_退任年月日_年</vt:lpstr>
      <vt:lpstr>Sheet1!NM_従事者_従事者37_退任年月日_年_変更前</vt:lpstr>
      <vt:lpstr>Sheet1!NM_従事者_従事者37_登録年月日_月</vt:lpstr>
      <vt:lpstr>Sheet1!NM_従事者_従事者37_登録年月日_月_変更前</vt:lpstr>
      <vt:lpstr>Sheet1!NM_従事者_従事者37_登録年月日_元号</vt:lpstr>
      <vt:lpstr>Sheet1!NM_従事者_従事者37_登録年月日_元号_変更前</vt:lpstr>
      <vt:lpstr>Sheet1!NM_従事者_従事者37_登録年月日_日</vt:lpstr>
      <vt:lpstr>Sheet1!NM_従事者_従事者37_登録年月日_日_変更前</vt:lpstr>
      <vt:lpstr>Sheet1!NM_従事者_従事者37_登録年月日_年</vt:lpstr>
      <vt:lpstr>Sheet1!NM_従事者_従事者37_登録年月日_年_変更前</vt:lpstr>
      <vt:lpstr>Sheet1!NM_従事者_従事者37_登録販売者登録都道府県</vt:lpstr>
      <vt:lpstr>Sheet1!NM_従事者_従事者37_登録販売者登録都道府県_変更前</vt:lpstr>
      <vt:lpstr>Sheet1!NM_従事者_従事者37_登録番号1</vt:lpstr>
      <vt:lpstr>Sheet1!NM_従事者_従事者37_登録番号1_変更前</vt:lpstr>
      <vt:lpstr>Sheet1!NM_従事者_従事者37_登録番号2</vt:lpstr>
      <vt:lpstr>Sheet1!NM_従事者_従事者37_登録番号2_変更前</vt:lpstr>
      <vt:lpstr>Sheet1!NM_従事者_従事者37_登録番号3</vt:lpstr>
      <vt:lpstr>Sheet1!NM_従事者_従事者37_登録番号3_変更前</vt:lpstr>
      <vt:lpstr>Sheet1!NM_従事者_従事者37_都道府県</vt:lpstr>
      <vt:lpstr>Sheet1!NM_従事者_従事者37_都道府県_変更前</vt:lpstr>
      <vt:lpstr>Sheet1!NM_従事者_従事者37_当て字</vt:lpstr>
      <vt:lpstr>Sheet1!NM_従事者_従事者37_当て字_変更前</vt:lpstr>
      <vt:lpstr>Sheet1!NM_従事者_従事者37_番地</vt:lpstr>
      <vt:lpstr>Sheet1!NM_従事者_従事者37_番地_変更前</vt:lpstr>
      <vt:lpstr>Sheet1!NM_従事者_従事者37_郵便番号_右</vt:lpstr>
      <vt:lpstr>Sheet1!NM_従事者_従事者37_郵便番号_右_変更前</vt:lpstr>
      <vt:lpstr>Sheet1!NM_従事者_従事者37_郵便番号_左</vt:lpstr>
      <vt:lpstr>Sheet1!NM_従事者_従事者37_郵便番号_左_変更前</vt:lpstr>
      <vt:lpstr>Sheet1!NM_従事者_従事者38_カナ</vt:lpstr>
      <vt:lpstr>Sheet1!NM_従事者_従事者38_カナ_変更前</vt:lpstr>
      <vt:lpstr>Sheet1!NM_従事者_従事者38_建物名</vt:lpstr>
      <vt:lpstr>Sheet1!NM_従事者_従事者38_建物名_変更前</vt:lpstr>
      <vt:lpstr>Sheet1!NM_従事者_従事者38_市区町村</vt:lpstr>
      <vt:lpstr>Sheet1!NM_従事者_従事者38_市区町村_変更前</vt:lpstr>
      <vt:lpstr>Sheet1!NM_従事者_従事者38_氏名</vt:lpstr>
      <vt:lpstr>Sheet1!NM_従事者_従事者38_氏名_変更前</vt:lpstr>
      <vt:lpstr>Sheet1!NM_従事者_従事者38_資格</vt:lpstr>
      <vt:lpstr>Sheet1!NM_従事者_従事者38_資格_変更前</vt:lpstr>
      <vt:lpstr>Sheet1!NM_従事者_従事者38_字</vt:lpstr>
      <vt:lpstr>Sheet1!NM_従事者_従事者38_字_変更前</vt:lpstr>
      <vt:lpstr>Sheet1!NM_従事者_従事者38_就任年月日_月</vt:lpstr>
      <vt:lpstr>Sheet1!NM_従事者_従事者38_就任年月日_月_変更前</vt:lpstr>
      <vt:lpstr>Sheet1!NM_従事者_従事者38_就任年月日_元号</vt:lpstr>
      <vt:lpstr>Sheet1!NM_従事者_従事者38_就任年月日_元号_変更前</vt:lpstr>
      <vt:lpstr>Sheet1!NM_従事者_従事者38_就任年月日_日</vt:lpstr>
      <vt:lpstr>Sheet1!NM_従事者_従事者38_就任年月日_日_変更前</vt:lpstr>
      <vt:lpstr>Sheet1!NM_従事者_従事者38_就任年月日_年</vt:lpstr>
      <vt:lpstr>Sheet1!NM_従事者_従事者38_就任年月日_年_変更前</vt:lpstr>
      <vt:lpstr>Sheet1!NM_従事者_従事者38_週勤務時間_小数1</vt:lpstr>
      <vt:lpstr>Sheet1!NM_従事者_従事者38_週勤務時間_小数1_変更前</vt:lpstr>
      <vt:lpstr>Sheet1!NM_従事者_従事者38_週勤務時間_整数1</vt:lpstr>
      <vt:lpstr>Sheet1!NM_従事者_従事者38_週勤務時間_整数1_変更前</vt:lpstr>
      <vt:lpstr>Sheet1!NM_従事者_従事者38_週勤務時間_整数2</vt:lpstr>
      <vt:lpstr>Sheet1!NM_従事者_従事者38_週勤務時間_整数2_変更前</vt:lpstr>
      <vt:lpstr>Sheet1!NM_従事者_従事者38_従事者区分</vt:lpstr>
      <vt:lpstr>Sheet1!NM_従事者_従事者38_従事者区分_変更前</vt:lpstr>
      <vt:lpstr>Sheet1!NM_従事者_従事者38_従事者備考</vt:lpstr>
      <vt:lpstr>Sheet1!NM_従事者_従事者38_従事者備考_変更前</vt:lpstr>
      <vt:lpstr>Sheet1!NM_従事者_従事者38_生年月日_月</vt:lpstr>
      <vt:lpstr>Sheet1!NM_従事者_従事者38_生年月日_月_変更前</vt:lpstr>
      <vt:lpstr>Sheet1!NM_従事者_従事者38_生年月日_元号</vt:lpstr>
      <vt:lpstr>Sheet1!NM_従事者_従事者38_生年月日_元号_変更前</vt:lpstr>
      <vt:lpstr>Sheet1!NM_従事者_従事者38_生年月日_日</vt:lpstr>
      <vt:lpstr>Sheet1!NM_従事者_従事者38_生年月日_日_変更前</vt:lpstr>
      <vt:lpstr>Sheet1!NM_従事者_従事者38_生年月日_年</vt:lpstr>
      <vt:lpstr>Sheet1!NM_従事者_従事者38_生年月日_年_変更前</vt:lpstr>
      <vt:lpstr>Sheet1!NM_従事者_従事者38_退任年月日_月</vt:lpstr>
      <vt:lpstr>Sheet1!NM_従事者_従事者38_退任年月日_月_変更前</vt:lpstr>
      <vt:lpstr>Sheet1!NM_従事者_従事者38_退任年月日_元号</vt:lpstr>
      <vt:lpstr>Sheet1!NM_従事者_従事者38_退任年月日_元号_変更前</vt:lpstr>
      <vt:lpstr>Sheet1!NM_従事者_従事者38_退任年月日_日</vt:lpstr>
      <vt:lpstr>Sheet1!NM_従事者_従事者38_退任年月日_日_変更前</vt:lpstr>
      <vt:lpstr>Sheet1!NM_従事者_従事者38_退任年月日_年</vt:lpstr>
      <vt:lpstr>Sheet1!NM_従事者_従事者38_退任年月日_年_変更前</vt:lpstr>
      <vt:lpstr>Sheet1!NM_従事者_従事者38_登録年月日_月</vt:lpstr>
      <vt:lpstr>Sheet1!NM_従事者_従事者38_登録年月日_月_変更前</vt:lpstr>
      <vt:lpstr>Sheet1!NM_従事者_従事者38_登録年月日_元号</vt:lpstr>
      <vt:lpstr>Sheet1!NM_従事者_従事者38_登録年月日_元号_変更前</vt:lpstr>
      <vt:lpstr>Sheet1!NM_従事者_従事者38_登録年月日_日</vt:lpstr>
      <vt:lpstr>Sheet1!NM_従事者_従事者38_登録年月日_日_変更前</vt:lpstr>
      <vt:lpstr>Sheet1!NM_従事者_従事者38_登録年月日_年</vt:lpstr>
      <vt:lpstr>Sheet1!NM_従事者_従事者38_登録年月日_年_変更前</vt:lpstr>
      <vt:lpstr>Sheet1!NM_従事者_従事者38_登録販売者登録都道府県</vt:lpstr>
      <vt:lpstr>Sheet1!NM_従事者_従事者38_登録販売者登録都道府県_変更前</vt:lpstr>
      <vt:lpstr>Sheet1!NM_従事者_従事者38_登録番号1</vt:lpstr>
      <vt:lpstr>Sheet1!NM_従事者_従事者38_登録番号1_変更前</vt:lpstr>
      <vt:lpstr>Sheet1!NM_従事者_従事者38_登録番号2</vt:lpstr>
      <vt:lpstr>Sheet1!NM_従事者_従事者38_登録番号2_変更前</vt:lpstr>
      <vt:lpstr>Sheet1!NM_従事者_従事者38_登録番号3</vt:lpstr>
      <vt:lpstr>Sheet1!NM_従事者_従事者38_登録番号3_変更前</vt:lpstr>
      <vt:lpstr>Sheet1!NM_従事者_従事者38_都道府県</vt:lpstr>
      <vt:lpstr>Sheet1!NM_従事者_従事者38_都道府県_変更前</vt:lpstr>
      <vt:lpstr>Sheet1!NM_従事者_従事者38_当て字</vt:lpstr>
      <vt:lpstr>Sheet1!NM_従事者_従事者38_当て字_変更前</vt:lpstr>
      <vt:lpstr>Sheet1!NM_従事者_従事者38_番地</vt:lpstr>
      <vt:lpstr>Sheet1!NM_従事者_従事者38_番地_変更前</vt:lpstr>
      <vt:lpstr>Sheet1!NM_従事者_従事者38_郵便番号_右</vt:lpstr>
      <vt:lpstr>Sheet1!NM_従事者_従事者38_郵便番号_右_変更前</vt:lpstr>
      <vt:lpstr>Sheet1!NM_従事者_従事者38_郵便番号_左</vt:lpstr>
      <vt:lpstr>Sheet1!NM_従事者_従事者38_郵便番号_左_変更前</vt:lpstr>
      <vt:lpstr>Sheet1!NM_従事者_従事者39_カナ</vt:lpstr>
      <vt:lpstr>Sheet1!NM_従事者_従事者39_カナ_変更前</vt:lpstr>
      <vt:lpstr>Sheet1!NM_従事者_従事者39_建物名</vt:lpstr>
      <vt:lpstr>Sheet1!NM_従事者_従事者39_建物名_変更前</vt:lpstr>
      <vt:lpstr>Sheet1!NM_従事者_従事者39_市区町村</vt:lpstr>
      <vt:lpstr>Sheet1!NM_従事者_従事者39_市区町村_変更前</vt:lpstr>
      <vt:lpstr>Sheet1!NM_従事者_従事者39_氏名</vt:lpstr>
      <vt:lpstr>Sheet1!NM_従事者_従事者39_氏名_変更前</vt:lpstr>
      <vt:lpstr>Sheet1!NM_従事者_従事者39_資格</vt:lpstr>
      <vt:lpstr>Sheet1!NM_従事者_従事者39_資格_変更前</vt:lpstr>
      <vt:lpstr>Sheet1!NM_従事者_従事者39_字</vt:lpstr>
      <vt:lpstr>Sheet1!NM_従事者_従事者39_字_変更前</vt:lpstr>
      <vt:lpstr>Sheet1!NM_従事者_従事者39_就任年月日_月</vt:lpstr>
      <vt:lpstr>Sheet1!NM_従事者_従事者39_就任年月日_月_変更前</vt:lpstr>
      <vt:lpstr>Sheet1!NM_従事者_従事者39_就任年月日_元号</vt:lpstr>
      <vt:lpstr>Sheet1!NM_従事者_従事者39_就任年月日_元号_変更前</vt:lpstr>
      <vt:lpstr>Sheet1!NM_従事者_従事者39_就任年月日_日</vt:lpstr>
      <vt:lpstr>Sheet1!NM_従事者_従事者39_就任年月日_日_変更前</vt:lpstr>
      <vt:lpstr>Sheet1!NM_従事者_従事者39_就任年月日_年</vt:lpstr>
      <vt:lpstr>Sheet1!NM_従事者_従事者39_就任年月日_年_変更前</vt:lpstr>
      <vt:lpstr>Sheet1!NM_従事者_従事者39_週勤務時間_小数1</vt:lpstr>
      <vt:lpstr>Sheet1!NM_従事者_従事者39_週勤務時間_小数1_変更前</vt:lpstr>
      <vt:lpstr>Sheet1!NM_従事者_従事者39_週勤務時間_整数1</vt:lpstr>
      <vt:lpstr>Sheet1!NM_従事者_従事者39_週勤務時間_整数1_変更前</vt:lpstr>
      <vt:lpstr>Sheet1!NM_従事者_従事者39_週勤務時間_整数2</vt:lpstr>
      <vt:lpstr>Sheet1!NM_従事者_従事者39_週勤務時間_整数2_変更前</vt:lpstr>
      <vt:lpstr>Sheet1!NM_従事者_従事者39_従事者区分</vt:lpstr>
      <vt:lpstr>Sheet1!NM_従事者_従事者39_従事者区分_変更前</vt:lpstr>
      <vt:lpstr>Sheet1!NM_従事者_従事者39_従事者備考</vt:lpstr>
      <vt:lpstr>Sheet1!NM_従事者_従事者39_従事者備考_変更前</vt:lpstr>
      <vt:lpstr>Sheet1!NM_従事者_従事者39_生年月日_月</vt:lpstr>
      <vt:lpstr>Sheet1!NM_従事者_従事者39_生年月日_月_変更前</vt:lpstr>
      <vt:lpstr>Sheet1!NM_従事者_従事者39_生年月日_元号</vt:lpstr>
      <vt:lpstr>Sheet1!NM_従事者_従事者39_生年月日_元号_変更前</vt:lpstr>
      <vt:lpstr>Sheet1!NM_従事者_従事者39_生年月日_日</vt:lpstr>
      <vt:lpstr>Sheet1!NM_従事者_従事者39_生年月日_日_変更前</vt:lpstr>
      <vt:lpstr>Sheet1!NM_従事者_従事者39_生年月日_年</vt:lpstr>
      <vt:lpstr>Sheet1!NM_従事者_従事者39_生年月日_年_変更前</vt:lpstr>
      <vt:lpstr>Sheet1!NM_従事者_従事者39_退任年月日_月</vt:lpstr>
      <vt:lpstr>Sheet1!NM_従事者_従事者39_退任年月日_月_変更前</vt:lpstr>
      <vt:lpstr>Sheet1!NM_従事者_従事者39_退任年月日_元号</vt:lpstr>
      <vt:lpstr>Sheet1!NM_従事者_従事者39_退任年月日_元号_変更前</vt:lpstr>
      <vt:lpstr>Sheet1!NM_従事者_従事者39_退任年月日_日</vt:lpstr>
      <vt:lpstr>Sheet1!NM_従事者_従事者39_退任年月日_日_変更前</vt:lpstr>
      <vt:lpstr>Sheet1!NM_従事者_従事者39_退任年月日_年</vt:lpstr>
      <vt:lpstr>Sheet1!NM_従事者_従事者39_退任年月日_年_変更前</vt:lpstr>
      <vt:lpstr>Sheet1!NM_従事者_従事者39_登録年月日_月</vt:lpstr>
      <vt:lpstr>Sheet1!NM_従事者_従事者39_登録年月日_月_変更前</vt:lpstr>
      <vt:lpstr>Sheet1!NM_従事者_従事者39_登録年月日_元号</vt:lpstr>
      <vt:lpstr>Sheet1!NM_従事者_従事者39_登録年月日_元号_変更前</vt:lpstr>
      <vt:lpstr>Sheet1!NM_従事者_従事者39_登録年月日_日</vt:lpstr>
      <vt:lpstr>Sheet1!NM_従事者_従事者39_登録年月日_日_変更前</vt:lpstr>
      <vt:lpstr>Sheet1!NM_従事者_従事者39_登録年月日_年</vt:lpstr>
      <vt:lpstr>Sheet1!NM_従事者_従事者39_登録年月日_年_変更前</vt:lpstr>
      <vt:lpstr>Sheet1!NM_従事者_従事者39_登録販売者登録都道府県</vt:lpstr>
      <vt:lpstr>Sheet1!NM_従事者_従事者39_登録販売者登録都道府県_変更前</vt:lpstr>
      <vt:lpstr>Sheet1!NM_従事者_従事者39_登録番号1</vt:lpstr>
      <vt:lpstr>Sheet1!NM_従事者_従事者39_登録番号1_変更前</vt:lpstr>
      <vt:lpstr>Sheet1!NM_従事者_従事者39_登録番号2</vt:lpstr>
      <vt:lpstr>Sheet1!NM_従事者_従事者39_登録番号2_変更前</vt:lpstr>
      <vt:lpstr>Sheet1!NM_従事者_従事者39_登録番号3</vt:lpstr>
      <vt:lpstr>Sheet1!NM_従事者_従事者39_登録番号3_変更前</vt:lpstr>
      <vt:lpstr>Sheet1!NM_従事者_従事者39_都道府県</vt:lpstr>
      <vt:lpstr>Sheet1!NM_従事者_従事者39_都道府県_変更前</vt:lpstr>
      <vt:lpstr>Sheet1!NM_従事者_従事者39_当て字</vt:lpstr>
      <vt:lpstr>Sheet1!NM_従事者_従事者39_当て字_変更前</vt:lpstr>
      <vt:lpstr>Sheet1!NM_従事者_従事者39_番地</vt:lpstr>
      <vt:lpstr>Sheet1!NM_従事者_従事者39_番地_変更前</vt:lpstr>
      <vt:lpstr>Sheet1!NM_従事者_従事者39_郵便番号_右</vt:lpstr>
      <vt:lpstr>Sheet1!NM_従事者_従事者39_郵便番号_右_変更前</vt:lpstr>
      <vt:lpstr>Sheet1!NM_従事者_従事者39_郵便番号_左</vt:lpstr>
      <vt:lpstr>Sheet1!NM_従事者_従事者39_郵便番号_左_変更前</vt:lpstr>
      <vt:lpstr>Sheet1!NM_従事者_従事者4_カナ</vt:lpstr>
      <vt:lpstr>Sheet1!NM_従事者_従事者4_カナ_変更前</vt:lpstr>
      <vt:lpstr>Sheet1!NM_従事者_従事者4_建物名</vt:lpstr>
      <vt:lpstr>Sheet1!NM_従事者_従事者4_建物名_変更前</vt:lpstr>
      <vt:lpstr>Sheet1!NM_従事者_従事者4_市区町村</vt:lpstr>
      <vt:lpstr>Sheet1!NM_従事者_従事者4_市区町村_変更前</vt:lpstr>
      <vt:lpstr>Sheet1!NM_従事者_従事者4_氏名</vt:lpstr>
      <vt:lpstr>Sheet1!NM_従事者_従事者4_氏名_変更前</vt:lpstr>
      <vt:lpstr>Sheet1!NM_従事者_従事者4_資格</vt:lpstr>
      <vt:lpstr>Sheet1!NM_従事者_従事者4_資格_変更前</vt:lpstr>
      <vt:lpstr>Sheet1!NM_従事者_従事者4_字</vt:lpstr>
      <vt:lpstr>Sheet1!NM_従事者_従事者4_字_変更前</vt:lpstr>
      <vt:lpstr>Sheet1!NM_従事者_従事者4_就任年月日_月</vt:lpstr>
      <vt:lpstr>Sheet1!NM_従事者_従事者4_就任年月日_月_変更前</vt:lpstr>
      <vt:lpstr>Sheet1!NM_従事者_従事者4_就任年月日_元号</vt:lpstr>
      <vt:lpstr>Sheet1!NM_従事者_従事者4_就任年月日_元号_変更前</vt:lpstr>
      <vt:lpstr>Sheet1!NM_従事者_従事者4_就任年月日_日</vt:lpstr>
      <vt:lpstr>Sheet1!NM_従事者_従事者4_就任年月日_日_変更前</vt:lpstr>
      <vt:lpstr>Sheet1!NM_従事者_従事者4_就任年月日_年</vt:lpstr>
      <vt:lpstr>Sheet1!NM_従事者_従事者4_就任年月日_年_変更前</vt:lpstr>
      <vt:lpstr>Sheet1!NM_従事者_従事者4_週勤務時間_小数1</vt:lpstr>
      <vt:lpstr>Sheet1!NM_従事者_従事者4_週勤務時間_小数1_変更前</vt:lpstr>
      <vt:lpstr>Sheet1!NM_従事者_従事者4_週勤務時間_整数1</vt:lpstr>
      <vt:lpstr>Sheet1!NM_従事者_従事者4_週勤務時間_整数1_変更前</vt:lpstr>
      <vt:lpstr>Sheet1!NM_従事者_従事者4_週勤務時間_整数2</vt:lpstr>
      <vt:lpstr>Sheet1!NM_従事者_従事者4_週勤務時間_整数2_変更前</vt:lpstr>
      <vt:lpstr>Sheet1!NM_従事者_従事者4_従事者区分</vt:lpstr>
      <vt:lpstr>Sheet1!NM_従事者_従事者4_従事者区分_変更前</vt:lpstr>
      <vt:lpstr>Sheet1!NM_従事者_従事者4_従事者備考</vt:lpstr>
      <vt:lpstr>Sheet1!NM_従事者_従事者4_従事者備考_変更前</vt:lpstr>
      <vt:lpstr>Sheet1!NM_従事者_従事者4_生年月日_月</vt:lpstr>
      <vt:lpstr>Sheet1!NM_従事者_従事者4_生年月日_月_変更前</vt:lpstr>
      <vt:lpstr>Sheet1!NM_従事者_従事者4_生年月日_元号</vt:lpstr>
      <vt:lpstr>Sheet1!NM_従事者_従事者4_生年月日_元号_変更前</vt:lpstr>
      <vt:lpstr>Sheet1!NM_従事者_従事者4_生年月日_日</vt:lpstr>
      <vt:lpstr>Sheet1!NM_従事者_従事者4_生年月日_日_変更前</vt:lpstr>
      <vt:lpstr>Sheet1!NM_従事者_従事者4_生年月日_年</vt:lpstr>
      <vt:lpstr>Sheet1!NM_従事者_従事者4_生年月日_年_変更前</vt:lpstr>
      <vt:lpstr>Sheet1!NM_従事者_従事者4_退任年月日_月</vt:lpstr>
      <vt:lpstr>Sheet1!NM_従事者_従事者4_退任年月日_月_変更前</vt:lpstr>
      <vt:lpstr>Sheet1!NM_従事者_従事者4_退任年月日_元号</vt:lpstr>
      <vt:lpstr>Sheet1!NM_従事者_従事者4_退任年月日_元号_変更前</vt:lpstr>
      <vt:lpstr>Sheet1!NM_従事者_従事者4_退任年月日_日</vt:lpstr>
      <vt:lpstr>Sheet1!NM_従事者_従事者4_退任年月日_日_変更前</vt:lpstr>
      <vt:lpstr>Sheet1!NM_従事者_従事者4_退任年月日_年</vt:lpstr>
      <vt:lpstr>Sheet1!NM_従事者_従事者4_退任年月日_年_変更前</vt:lpstr>
      <vt:lpstr>Sheet1!NM_従事者_従事者4_登録年月日_月</vt:lpstr>
      <vt:lpstr>Sheet1!NM_従事者_従事者4_登録年月日_月_変更前</vt:lpstr>
      <vt:lpstr>Sheet1!NM_従事者_従事者4_登録年月日_元号</vt:lpstr>
      <vt:lpstr>Sheet1!NM_従事者_従事者4_登録年月日_元号_変更前</vt:lpstr>
      <vt:lpstr>Sheet1!NM_従事者_従事者4_登録年月日_日</vt:lpstr>
      <vt:lpstr>Sheet1!NM_従事者_従事者4_登録年月日_日_変更前</vt:lpstr>
      <vt:lpstr>Sheet1!NM_従事者_従事者4_登録年月日_年</vt:lpstr>
      <vt:lpstr>Sheet1!NM_従事者_従事者4_登録年月日_年_変更前</vt:lpstr>
      <vt:lpstr>Sheet1!NM_従事者_従事者4_登録販売者登録都道府県</vt:lpstr>
      <vt:lpstr>Sheet1!NM_従事者_従事者4_登録販売者登録都道府県_変更前</vt:lpstr>
      <vt:lpstr>Sheet1!NM_従事者_従事者4_登録番号1</vt:lpstr>
      <vt:lpstr>Sheet1!NM_従事者_従事者4_登録番号1_変更前</vt:lpstr>
      <vt:lpstr>Sheet1!NM_従事者_従事者4_登録番号2</vt:lpstr>
      <vt:lpstr>Sheet1!NM_従事者_従事者4_登録番号2_変更前</vt:lpstr>
      <vt:lpstr>Sheet1!NM_従事者_従事者4_登録番号3</vt:lpstr>
      <vt:lpstr>Sheet1!NM_従事者_従事者4_登録番号3_変更前</vt:lpstr>
      <vt:lpstr>Sheet1!NM_従事者_従事者4_都道府県</vt:lpstr>
      <vt:lpstr>Sheet1!NM_従事者_従事者4_都道府県_変更前</vt:lpstr>
      <vt:lpstr>Sheet1!NM_従事者_従事者4_当て字</vt:lpstr>
      <vt:lpstr>Sheet1!NM_従事者_従事者4_当て字_変更前</vt:lpstr>
      <vt:lpstr>Sheet1!NM_従事者_従事者4_番地</vt:lpstr>
      <vt:lpstr>Sheet1!NM_従事者_従事者4_番地_変更前</vt:lpstr>
      <vt:lpstr>Sheet1!NM_従事者_従事者4_郵便番号_右</vt:lpstr>
      <vt:lpstr>Sheet1!NM_従事者_従事者4_郵便番号_右_変更前</vt:lpstr>
      <vt:lpstr>Sheet1!NM_従事者_従事者4_郵便番号_左</vt:lpstr>
      <vt:lpstr>Sheet1!NM_従事者_従事者4_郵便番号_左_変更前</vt:lpstr>
      <vt:lpstr>Sheet1!NM_従事者_従事者40_カナ</vt:lpstr>
      <vt:lpstr>Sheet1!NM_従事者_従事者40_カナ_変更前</vt:lpstr>
      <vt:lpstr>Sheet1!NM_従事者_従事者40_建物名</vt:lpstr>
      <vt:lpstr>Sheet1!NM_従事者_従事者40_建物名_変更前</vt:lpstr>
      <vt:lpstr>Sheet1!NM_従事者_従事者40_市区町村</vt:lpstr>
      <vt:lpstr>Sheet1!NM_従事者_従事者40_市区町村_変更前</vt:lpstr>
      <vt:lpstr>Sheet1!NM_従事者_従事者40_氏名</vt:lpstr>
      <vt:lpstr>Sheet1!NM_従事者_従事者40_氏名_変更前</vt:lpstr>
      <vt:lpstr>Sheet1!NM_従事者_従事者40_資格</vt:lpstr>
      <vt:lpstr>Sheet1!NM_従事者_従事者40_資格_変更前</vt:lpstr>
      <vt:lpstr>Sheet1!NM_従事者_従事者40_字</vt:lpstr>
      <vt:lpstr>Sheet1!NM_従事者_従事者40_字_変更前</vt:lpstr>
      <vt:lpstr>Sheet1!NM_従事者_従事者40_就任年月日_月</vt:lpstr>
      <vt:lpstr>Sheet1!NM_従事者_従事者40_就任年月日_月_変更前</vt:lpstr>
      <vt:lpstr>Sheet1!NM_従事者_従事者40_就任年月日_元号</vt:lpstr>
      <vt:lpstr>Sheet1!NM_従事者_従事者40_就任年月日_元号_変更前</vt:lpstr>
      <vt:lpstr>Sheet1!NM_従事者_従事者40_就任年月日_日</vt:lpstr>
      <vt:lpstr>Sheet1!NM_従事者_従事者40_就任年月日_日_変更前</vt:lpstr>
      <vt:lpstr>Sheet1!NM_従事者_従事者40_就任年月日_年</vt:lpstr>
      <vt:lpstr>Sheet1!NM_従事者_従事者40_就任年月日_年_変更前</vt:lpstr>
      <vt:lpstr>Sheet1!NM_従事者_従事者40_週勤務時間_小数1</vt:lpstr>
      <vt:lpstr>Sheet1!NM_従事者_従事者40_週勤務時間_小数1_変更前</vt:lpstr>
      <vt:lpstr>Sheet1!NM_従事者_従事者40_週勤務時間_整数1</vt:lpstr>
      <vt:lpstr>Sheet1!NM_従事者_従事者40_週勤務時間_整数1_変更前</vt:lpstr>
      <vt:lpstr>Sheet1!NM_従事者_従事者40_週勤務時間_整数2</vt:lpstr>
      <vt:lpstr>Sheet1!NM_従事者_従事者40_週勤務時間_整数2_変更前</vt:lpstr>
      <vt:lpstr>Sheet1!NM_従事者_従事者40_従事者区分</vt:lpstr>
      <vt:lpstr>Sheet1!NM_従事者_従事者40_従事者区分_変更前</vt:lpstr>
      <vt:lpstr>Sheet1!NM_従事者_従事者40_従事者備考</vt:lpstr>
      <vt:lpstr>Sheet1!NM_従事者_従事者40_従事者備考_変更前</vt:lpstr>
      <vt:lpstr>Sheet1!NM_従事者_従事者40_生年月日_月</vt:lpstr>
      <vt:lpstr>Sheet1!NM_従事者_従事者40_生年月日_月_変更前</vt:lpstr>
      <vt:lpstr>Sheet1!NM_従事者_従事者40_生年月日_元号</vt:lpstr>
      <vt:lpstr>Sheet1!NM_従事者_従事者40_生年月日_元号_変更前</vt:lpstr>
      <vt:lpstr>Sheet1!NM_従事者_従事者40_生年月日_日</vt:lpstr>
      <vt:lpstr>Sheet1!NM_従事者_従事者40_生年月日_日_変更前</vt:lpstr>
      <vt:lpstr>Sheet1!NM_従事者_従事者40_生年月日_年</vt:lpstr>
      <vt:lpstr>Sheet1!NM_従事者_従事者40_生年月日_年_変更前</vt:lpstr>
      <vt:lpstr>Sheet1!NM_従事者_従事者40_退任年月日_月</vt:lpstr>
      <vt:lpstr>Sheet1!NM_従事者_従事者40_退任年月日_月_変更前</vt:lpstr>
      <vt:lpstr>Sheet1!NM_従事者_従事者40_退任年月日_元号</vt:lpstr>
      <vt:lpstr>Sheet1!NM_従事者_従事者40_退任年月日_元号_変更前</vt:lpstr>
      <vt:lpstr>Sheet1!NM_従事者_従事者40_退任年月日_日</vt:lpstr>
      <vt:lpstr>Sheet1!NM_従事者_従事者40_退任年月日_日_変更前</vt:lpstr>
      <vt:lpstr>Sheet1!NM_従事者_従事者40_退任年月日_年</vt:lpstr>
      <vt:lpstr>Sheet1!NM_従事者_従事者40_退任年月日_年_変更前</vt:lpstr>
      <vt:lpstr>Sheet1!NM_従事者_従事者40_登録年月日_月</vt:lpstr>
      <vt:lpstr>Sheet1!NM_従事者_従事者40_登録年月日_月_変更前</vt:lpstr>
      <vt:lpstr>Sheet1!NM_従事者_従事者40_登録年月日_元号</vt:lpstr>
      <vt:lpstr>Sheet1!NM_従事者_従事者40_登録年月日_元号_変更前</vt:lpstr>
      <vt:lpstr>Sheet1!NM_従事者_従事者40_登録年月日_日</vt:lpstr>
      <vt:lpstr>Sheet1!NM_従事者_従事者40_登録年月日_日_変更前</vt:lpstr>
      <vt:lpstr>Sheet1!NM_従事者_従事者40_登録年月日_年</vt:lpstr>
      <vt:lpstr>Sheet1!NM_従事者_従事者40_登録年月日_年_変更前</vt:lpstr>
      <vt:lpstr>Sheet1!NM_従事者_従事者40_登録販売者登録都道府県</vt:lpstr>
      <vt:lpstr>Sheet1!NM_従事者_従事者40_登録販売者登録都道府県_変更前</vt:lpstr>
      <vt:lpstr>Sheet1!NM_従事者_従事者40_登録番号1</vt:lpstr>
      <vt:lpstr>Sheet1!NM_従事者_従事者40_登録番号1_変更前</vt:lpstr>
      <vt:lpstr>Sheet1!NM_従事者_従事者40_登録番号2</vt:lpstr>
      <vt:lpstr>Sheet1!NM_従事者_従事者40_登録番号2_変更前</vt:lpstr>
      <vt:lpstr>Sheet1!NM_従事者_従事者40_登録番号3</vt:lpstr>
      <vt:lpstr>Sheet1!NM_従事者_従事者40_登録番号3_変更前</vt:lpstr>
      <vt:lpstr>Sheet1!NM_従事者_従事者40_都道府県</vt:lpstr>
      <vt:lpstr>Sheet1!NM_従事者_従事者40_都道府県_変更前</vt:lpstr>
      <vt:lpstr>Sheet1!NM_従事者_従事者40_当て字</vt:lpstr>
      <vt:lpstr>Sheet1!NM_従事者_従事者40_当て字_変更前</vt:lpstr>
      <vt:lpstr>Sheet1!NM_従事者_従事者40_番地</vt:lpstr>
      <vt:lpstr>Sheet1!NM_従事者_従事者40_番地_変更前</vt:lpstr>
      <vt:lpstr>Sheet1!NM_従事者_従事者40_郵便番号_右</vt:lpstr>
      <vt:lpstr>Sheet1!NM_従事者_従事者40_郵便番号_右_変更前</vt:lpstr>
      <vt:lpstr>Sheet1!NM_従事者_従事者40_郵便番号_左</vt:lpstr>
      <vt:lpstr>Sheet1!NM_従事者_従事者40_郵便番号_左_変更前</vt:lpstr>
      <vt:lpstr>Sheet1!NM_従事者_従事者41_カナ</vt:lpstr>
      <vt:lpstr>Sheet1!NM_従事者_従事者41_カナ_変更前</vt:lpstr>
      <vt:lpstr>Sheet1!NM_従事者_従事者41_建物名</vt:lpstr>
      <vt:lpstr>Sheet1!NM_従事者_従事者41_建物名_変更前</vt:lpstr>
      <vt:lpstr>Sheet1!NM_従事者_従事者41_市区町村</vt:lpstr>
      <vt:lpstr>Sheet1!NM_従事者_従事者41_市区町村_変更前</vt:lpstr>
      <vt:lpstr>Sheet1!NM_従事者_従事者41_氏名</vt:lpstr>
      <vt:lpstr>Sheet1!NM_従事者_従事者41_氏名_変更前</vt:lpstr>
      <vt:lpstr>Sheet1!NM_従事者_従事者41_資格</vt:lpstr>
      <vt:lpstr>Sheet1!NM_従事者_従事者41_資格_変更前</vt:lpstr>
      <vt:lpstr>Sheet1!NM_従事者_従事者41_字</vt:lpstr>
      <vt:lpstr>Sheet1!NM_従事者_従事者41_字_変更前</vt:lpstr>
      <vt:lpstr>Sheet1!NM_従事者_従事者41_就任年月日_月</vt:lpstr>
      <vt:lpstr>Sheet1!NM_従事者_従事者41_就任年月日_月_変更前</vt:lpstr>
      <vt:lpstr>Sheet1!NM_従事者_従事者41_就任年月日_元号</vt:lpstr>
      <vt:lpstr>Sheet1!NM_従事者_従事者41_就任年月日_元号_変更前</vt:lpstr>
      <vt:lpstr>Sheet1!NM_従事者_従事者41_就任年月日_日</vt:lpstr>
      <vt:lpstr>Sheet1!NM_従事者_従事者41_就任年月日_日_変更前</vt:lpstr>
      <vt:lpstr>Sheet1!NM_従事者_従事者41_就任年月日_年</vt:lpstr>
      <vt:lpstr>Sheet1!NM_従事者_従事者41_就任年月日_年_変更前</vt:lpstr>
      <vt:lpstr>Sheet1!NM_従事者_従事者41_週勤務時間_小数1</vt:lpstr>
      <vt:lpstr>Sheet1!NM_従事者_従事者41_週勤務時間_小数1_変更前</vt:lpstr>
      <vt:lpstr>Sheet1!NM_従事者_従事者41_週勤務時間_整数1</vt:lpstr>
      <vt:lpstr>Sheet1!NM_従事者_従事者41_週勤務時間_整数1_変更前</vt:lpstr>
      <vt:lpstr>Sheet1!NM_従事者_従事者41_週勤務時間_整数2</vt:lpstr>
      <vt:lpstr>Sheet1!NM_従事者_従事者41_週勤務時間_整数2_変更前</vt:lpstr>
      <vt:lpstr>Sheet1!NM_従事者_従事者41_従事者区分</vt:lpstr>
      <vt:lpstr>Sheet1!NM_従事者_従事者41_従事者区分_変更前</vt:lpstr>
      <vt:lpstr>Sheet1!NM_従事者_従事者41_従事者備考</vt:lpstr>
      <vt:lpstr>Sheet1!NM_従事者_従事者41_従事者備考_変更前</vt:lpstr>
      <vt:lpstr>Sheet1!NM_従事者_従事者41_生年月日_月</vt:lpstr>
      <vt:lpstr>Sheet1!NM_従事者_従事者41_生年月日_月_変更前</vt:lpstr>
      <vt:lpstr>Sheet1!NM_従事者_従事者41_生年月日_元号</vt:lpstr>
      <vt:lpstr>Sheet1!NM_従事者_従事者41_生年月日_元号_変更前</vt:lpstr>
      <vt:lpstr>Sheet1!NM_従事者_従事者41_生年月日_日</vt:lpstr>
      <vt:lpstr>Sheet1!NM_従事者_従事者41_生年月日_日_変更前</vt:lpstr>
      <vt:lpstr>Sheet1!NM_従事者_従事者41_生年月日_年</vt:lpstr>
      <vt:lpstr>Sheet1!NM_従事者_従事者41_生年月日_年_変更前</vt:lpstr>
      <vt:lpstr>Sheet1!NM_従事者_従事者41_退任年月日_月</vt:lpstr>
      <vt:lpstr>Sheet1!NM_従事者_従事者41_退任年月日_月_変更前</vt:lpstr>
      <vt:lpstr>Sheet1!NM_従事者_従事者41_退任年月日_元号</vt:lpstr>
      <vt:lpstr>Sheet1!NM_従事者_従事者41_退任年月日_元号_変更前</vt:lpstr>
      <vt:lpstr>Sheet1!NM_従事者_従事者41_退任年月日_日</vt:lpstr>
      <vt:lpstr>Sheet1!NM_従事者_従事者41_退任年月日_日_変更前</vt:lpstr>
      <vt:lpstr>Sheet1!NM_従事者_従事者41_退任年月日_年</vt:lpstr>
      <vt:lpstr>Sheet1!NM_従事者_従事者41_退任年月日_年_変更前</vt:lpstr>
      <vt:lpstr>Sheet1!NM_従事者_従事者41_登録年月日_月</vt:lpstr>
      <vt:lpstr>Sheet1!NM_従事者_従事者41_登録年月日_月_変更前</vt:lpstr>
      <vt:lpstr>Sheet1!NM_従事者_従事者41_登録年月日_元号</vt:lpstr>
      <vt:lpstr>Sheet1!NM_従事者_従事者41_登録年月日_元号_変更前</vt:lpstr>
      <vt:lpstr>Sheet1!NM_従事者_従事者41_登録年月日_日</vt:lpstr>
      <vt:lpstr>Sheet1!NM_従事者_従事者41_登録年月日_日_変更前</vt:lpstr>
      <vt:lpstr>Sheet1!NM_従事者_従事者41_登録年月日_年</vt:lpstr>
      <vt:lpstr>Sheet1!NM_従事者_従事者41_登録年月日_年_変更前</vt:lpstr>
      <vt:lpstr>Sheet1!NM_従事者_従事者41_登録販売者登録都道府県</vt:lpstr>
      <vt:lpstr>Sheet1!NM_従事者_従事者41_登録販売者登録都道府県_変更前</vt:lpstr>
      <vt:lpstr>Sheet1!NM_従事者_従事者41_登録番号1</vt:lpstr>
      <vt:lpstr>Sheet1!NM_従事者_従事者41_登録番号1_変更前</vt:lpstr>
      <vt:lpstr>Sheet1!NM_従事者_従事者41_登録番号2</vt:lpstr>
      <vt:lpstr>Sheet1!NM_従事者_従事者41_登録番号2_変更前</vt:lpstr>
      <vt:lpstr>Sheet1!NM_従事者_従事者41_登録番号3</vt:lpstr>
      <vt:lpstr>Sheet1!NM_従事者_従事者41_登録番号3_変更前</vt:lpstr>
      <vt:lpstr>Sheet1!NM_従事者_従事者41_都道府県</vt:lpstr>
      <vt:lpstr>Sheet1!NM_従事者_従事者41_都道府県_変更前</vt:lpstr>
      <vt:lpstr>Sheet1!NM_従事者_従事者41_当て字</vt:lpstr>
      <vt:lpstr>Sheet1!NM_従事者_従事者41_当て字_変更前</vt:lpstr>
      <vt:lpstr>Sheet1!NM_従事者_従事者41_番地</vt:lpstr>
      <vt:lpstr>Sheet1!NM_従事者_従事者41_番地_変更前</vt:lpstr>
      <vt:lpstr>Sheet1!NM_従事者_従事者41_郵便番号_右</vt:lpstr>
      <vt:lpstr>Sheet1!NM_従事者_従事者41_郵便番号_右_変更前</vt:lpstr>
      <vt:lpstr>Sheet1!NM_従事者_従事者41_郵便番号_左</vt:lpstr>
      <vt:lpstr>Sheet1!NM_従事者_従事者41_郵便番号_左_変更前</vt:lpstr>
      <vt:lpstr>Sheet1!NM_従事者_従事者42_カナ</vt:lpstr>
      <vt:lpstr>Sheet1!NM_従事者_従事者42_カナ_変更前</vt:lpstr>
      <vt:lpstr>Sheet1!NM_従事者_従事者42_建物名</vt:lpstr>
      <vt:lpstr>Sheet1!NM_従事者_従事者42_建物名_変更前</vt:lpstr>
      <vt:lpstr>Sheet1!NM_従事者_従事者42_市区町村</vt:lpstr>
      <vt:lpstr>Sheet1!NM_従事者_従事者42_市区町村_変更前</vt:lpstr>
      <vt:lpstr>Sheet1!NM_従事者_従事者42_氏名</vt:lpstr>
      <vt:lpstr>Sheet1!NM_従事者_従事者42_氏名_変更前</vt:lpstr>
      <vt:lpstr>Sheet1!NM_従事者_従事者42_資格</vt:lpstr>
      <vt:lpstr>Sheet1!NM_従事者_従事者42_資格_変更前</vt:lpstr>
      <vt:lpstr>Sheet1!NM_従事者_従事者42_字</vt:lpstr>
      <vt:lpstr>Sheet1!NM_従事者_従事者42_字_変更前</vt:lpstr>
      <vt:lpstr>Sheet1!NM_従事者_従事者42_就任年月日_月</vt:lpstr>
      <vt:lpstr>Sheet1!NM_従事者_従事者42_就任年月日_月_変更前</vt:lpstr>
      <vt:lpstr>Sheet1!NM_従事者_従事者42_就任年月日_元号</vt:lpstr>
      <vt:lpstr>Sheet1!NM_従事者_従事者42_就任年月日_元号_変更前</vt:lpstr>
      <vt:lpstr>Sheet1!NM_従事者_従事者42_就任年月日_日</vt:lpstr>
      <vt:lpstr>Sheet1!NM_従事者_従事者42_就任年月日_日_変更前</vt:lpstr>
      <vt:lpstr>Sheet1!NM_従事者_従事者42_就任年月日_年</vt:lpstr>
      <vt:lpstr>Sheet1!NM_従事者_従事者42_就任年月日_年_変更前</vt:lpstr>
      <vt:lpstr>Sheet1!NM_従事者_従事者42_週勤務時間_小数1</vt:lpstr>
      <vt:lpstr>Sheet1!NM_従事者_従事者42_週勤務時間_小数1_変更前</vt:lpstr>
      <vt:lpstr>Sheet1!NM_従事者_従事者42_週勤務時間_整数1</vt:lpstr>
      <vt:lpstr>Sheet1!NM_従事者_従事者42_週勤務時間_整数1_変更前</vt:lpstr>
      <vt:lpstr>Sheet1!NM_従事者_従事者42_週勤務時間_整数2</vt:lpstr>
      <vt:lpstr>Sheet1!NM_従事者_従事者42_週勤務時間_整数2_変更前</vt:lpstr>
      <vt:lpstr>Sheet1!NM_従事者_従事者42_従事者区分</vt:lpstr>
      <vt:lpstr>Sheet1!NM_従事者_従事者42_従事者区分_変更前</vt:lpstr>
      <vt:lpstr>Sheet1!NM_従事者_従事者42_従事者備考</vt:lpstr>
      <vt:lpstr>Sheet1!NM_従事者_従事者42_従事者備考_変更前</vt:lpstr>
      <vt:lpstr>Sheet1!NM_従事者_従事者42_生年月日_月</vt:lpstr>
      <vt:lpstr>Sheet1!NM_従事者_従事者42_生年月日_月_変更前</vt:lpstr>
      <vt:lpstr>Sheet1!NM_従事者_従事者42_生年月日_元号</vt:lpstr>
      <vt:lpstr>Sheet1!NM_従事者_従事者42_生年月日_元号_変更前</vt:lpstr>
      <vt:lpstr>Sheet1!NM_従事者_従事者42_生年月日_日</vt:lpstr>
      <vt:lpstr>Sheet1!NM_従事者_従事者42_生年月日_日_変更前</vt:lpstr>
      <vt:lpstr>Sheet1!NM_従事者_従事者42_生年月日_年</vt:lpstr>
      <vt:lpstr>Sheet1!NM_従事者_従事者42_生年月日_年_変更前</vt:lpstr>
      <vt:lpstr>Sheet1!NM_従事者_従事者42_退任年月日_月</vt:lpstr>
      <vt:lpstr>Sheet1!NM_従事者_従事者42_退任年月日_月_変更前</vt:lpstr>
      <vt:lpstr>Sheet1!NM_従事者_従事者42_退任年月日_元号</vt:lpstr>
      <vt:lpstr>Sheet1!NM_従事者_従事者42_退任年月日_元号_変更前</vt:lpstr>
      <vt:lpstr>Sheet1!NM_従事者_従事者42_退任年月日_日</vt:lpstr>
      <vt:lpstr>Sheet1!NM_従事者_従事者42_退任年月日_日_変更前</vt:lpstr>
      <vt:lpstr>Sheet1!NM_従事者_従事者42_退任年月日_年</vt:lpstr>
      <vt:lpstr>Sheet1!NM_従事者_従事者42_退任年月日_年_変更前</vt:lpstr>
      <vt:lpstr>Sheet1!NM_従事者_従事者42_登録年月日_月</vt:lpstr>
      <vt:lpstr>Sheet1!NM_従事者_従事者42_登録年月日_月_変更前</vt:lpstr>
      <vt:lpstr>Sheet1!NM_従事者_従事者42_登録年月日_元号</vt:lpstr>
      <vt:lpstr>Sheet1!NM_従事者_従事者42_登録年月日_元号_変更前</vt:lpstr>
      <vt:lpstr>Sheet1!NM_従事者_従事者42_登録年月日_日</vt:lpstr>
      <vt:lpstr>Sheet1!NM_従事者_従事者42_登録年月日_日_変更前</vt:lpstr>
      <vt:lpstr>Sheet1!NM_従事者_従事者42_登録年月日_年</vt:lpstr>
      <vt:lpstr>Sheet1!NM_従事者_従事者42_登録年月日_年_変更前</vt:lpstr>
      <vt:lpstr>Sheet1!NM_従事者_従事者42_登録販売者登録都道府県</vt:lpstr>
      <vt:lpstr>Sheet1!NM_従事者_従事者42_登録販売者登録都道府県_変更前</vt:lpstr>
      <vt:lpstr>Sheet1!NM_従事者_従事者42_登録番号1</vt:lpstr>
      <vt:lpstr>Sheet1!NM_従事者_従事者42_登録番号1_変更前</vt:lpstr>
      <vt:lpstr>Sheet1!NM_従事者_従事者42_登録番号2</vt:lpstr>
      <vt:lpstr>Sheet1!NM_従事者_従事者42_登録番号2_変更前</vt:lpstr>
      <vt:lpstr>Sheet1!NM_従事者_従事者42_登録番号3</vt:lpstr>
      <vt:lpstr>Sheet1!NM_従事者_従事者42_登録番号3_変更前</vt:lpstr>
      <vt:lpstr>Sheet1!NM_従事者_従事者42_都道府県</vt:lpstr>
      <vt:lpstr>Sheet1!NM_従事者_従事者42_都道府県_変更前</vt:lpstr>
      <vt:lpstr>Sheet1!NM_従事者_従事者42_当て字</vt:lpstr>
      <vt:lpstr>Sheet1!NM_従事者_従事者42_当て字_変更前</vt:lpstr>
      <vt:lpstr>Sheet1!NM_従事者_従事者42_番地</vt:lpstr>
      <vt:lpstr>Sheet1!NM_従事者_従事者42_番地_変更前</vt:lpstr>
      <vt:lpstr>Sheet1!NM_従事者_従事者42_郵便番号_右</vt:lpstr>
      <vt:lpstr>Sheet1!NM_従事者_従事者42_郵便番号_右_変更前</vt:lpstr>
      <vt:lpstr>Sheet1!NM_従事者_従事者42_郵便番号_左</vt:lpstr>
      <vt:lpstr>Sheet1!NM_従事者_従事者42_郵便番号_左_変更前</vt:lpstr>
      <vt:lpstr>Sheet1!NM_従事者_従事者43_カナ</vt:lpstr>
      <vt:lpstr>Sheet1!NM_従事者_従事者43_カナ_変更前</vt:lpstr>
      <vt:lpstr>Sheet1!NM_従事者_従事者43_建物名</vt:lpstr>
      <vt:lpstr>Sheet1!NM_従事者_従事者43_建物名_変更前</vt:lpstr>
      <vt:lpstr>Sheet1!NM_従事者_従事者43_市区町村</vt:lpstr>
      <vt:lpstr>Sheet1!NM_従事者_従事者43_市区町村_変更前</vt:lpstr>
      <vt:lpstr>Sheet1!NM_従事者_従事者43_氏名</vt:lpstr>
      <vt:lpstr>Sheet1!NM_従事者_従事者43_氏名_変更前</vt:lpstr>
      <vt:lpstr>Sheet1!NM_従事者_従事者43_資格</vt:lpstr>
      <vt:lpstr>Sheet1!NM_従事者_従事者43_資格_変更前</vt:lpstr>
      <vt:lpstr>Sheet1!NM_従事者_従事者43_字</vt:lpstr>
      <vt:lpstr>Sheet1!NM_従事者_従事者43_字_変更前</vt:lpstr>
      <vt:lpstr>Sheet1!NM_従事者_従事者43_就任年月日_月</vt:lpstr>
      <vt:lpstr>Sheet1!NM_従事者_従事者43_就任年月日_月_変更前</vt:lpstr>
      <vt:lpstr>Sheet1!NM_従事者_従事者43_就任年月日_元号</vt:lpstr>
      <vt:lpstr>Sheet1!NM_従事者_従事者43_就任年月日_元号_変更前</vt:lpstr>
      <vt:lpstr>Sheet1!NM_従事者_従事者43_就任年月日_日</vt:lpstr>
      <vt:lpstr>Sheet1!NM_従事者_従事者43_就任年月日_日_変更前</vt:lpstr>
      <vt:lpstr>Sheet1!NM_従事者_従事者43_就任年月日_年</vt:lpstr>
      <vt:lpstr>Sheet1!NM_従事者_従事者43_就任年月日_年_変更前</vt:lpstr>
      <vt:lpstr>Sheet1!NM_従事者_従事者43_週勤務時間_小数1</vt:lpstr>
      <vt:lpstr>Sheet1!NM_従事者_従事者43_週勤務時間_小数1_変更前</vt:lpstr>
      <vt:lpstr>Sheet1!NM_従事者_従事者43_週勤務時間_整数1</vt:lpstr>
      <vt:lpstr>Sheet1!NM_従事者_従事者43_週勤務時間_整数1_変更前</vt:lpstr>
      <vt:lpstr>Sheet1!NM_従事者_従事者43_週勤務時間_整数2</vt:lpstr>
      <vt:lpstr>Sheet1!NM_従事者_従事者43_週勤務時間_整数2_変更前</vt:lpstr>
      <vt:lpstr>Sheet1!NM_従事者_従事者43_従事者区分</vt:lpstr>
      <vt:lpstr>Sheet1!NM_従事者_従事者43_従事者区分_変更前</vt:lpstr>
      <vt:lpstr>Sheet1!NM_従事者_従事者43_従事者備考</vt:lpstr>
      <vt:lpstr>Sheet1!NM_従事者_従事者43_従事者備考_変更前</vt:lpstr>
      <vt:lpstr>Sheet1!NM_従事者_従事者43_生年月日_月</vt:lpstr>
      <vt:lpstr>Sheet1!NM_従事者_従事者43_生年月日_月_変更前</vt:lpstr>
      <vt:lpstr>Sheet1!NM_従事者_従事者43_生年月日_元号</vt:lpstr>
      <vt:lpstr>Sheet1!NM_従事者_従事者43_生年月日_元号_変更前</vt:lpstr>
      <vt:lpstr>Sheet1!NM_従事者_従事者43_生年月日_日</vt:lpstr>
      <vt:lpstr>Sheet1!NM_従事者_従事者43_生年月日_日_変更前</vt:lpstr>
      <vt:lpstr>Sheet1!NM_従事者_従事者43_生年月日_年</vt:lpstr>
      <vt:lpstr>Sheet1!NM_従事者_従事者43_生年月日_年_変更前</vt:lpstr>
      <vt:lpstr>Sheet1!NM_従事者_従事者43_退任年月日_月</vt:lpstr>
      <vt:lpstr>Sheet1!NM_従事者_従事者43_退任年月日_月_変更前</vt:lpstr>
      <vt:lpstr>Sheet1!NM_従事者_従事者43_退任年月日_元号</vt:lpstr>
      <vt:lpstr>Sheet1!NM_従事者_従事者43_退任年月日_元号_変更前</vt:lpstr>
      <vt:lpstr>Sheet1!NM_従事者_従事者43_退任年月日_日</vt:lpstr>
      <vt:lpstr>Sheet1!NM_従事者_従事者43_退任年月日_日_変更前</vt:lpstr>
      <vt:lpstr>Sheet1!NM_従事者_従事者43_退任年月日_年</vt:lpstr>
      <vt:lpstr>Sheet1!NM_従事者_従事者43_退任年月日_年_変更前</vt:lpstr>
      <vt:lpstr>Sheet1!NM_従事者_従事者43_登録年月日_月</vt:lpstr>
      <vt:lpstr>Sheet1!NM_従事者_従事者43_登録年月日_月_変更前</vt:lpstr>
      <vt:lpstr>Sheet1!NM_従事者_従事者43_登録年月日_元号</vt:lpstr>
      <vt:lpstr>Sheet1!NM_従事者_従事者43_登録年月日_元号_変更前</vt:lpstr>
      <vt:lpstr>Sheet1!NM_従事者_従事者43_登録年月日_日</vt:lpstr>
      <vt:lpstr>Sheet1!NM_従事者_従事者43_登録年月日_日_変更前</vt:lpstr>
      <vt:lpstr>Sheet1!NM_従事者_従事者43_登録年月日_年</vt:lpstr>
      <vt:lpstr>Sheet1!NM_従事者_従事者43_登録年月日_年_変更前</vt:lpstr>
      <vt:lpstr>Sheet1!NM_従事者_従事者43_登録販売者登録都道府県</vt:lpstr>
      <vt:lpstr>Sheet1!NM_従事者_従事者43_登録販売者登録都道府県_変更前</vt:lpstr>
      <vt:lpstr>Sheet1!NM_従事者_従事者43_登録番号1</vt:lpstr>
      <vt:lpstr>Sheet1!NM_従事者_従事者43_登録番号1_変更前</vt:lpstr>
      <vt:lpstr>Sheet1!NM_従事者_従事者43_登録番号2</vt:lpstr>
      <vt:lpstr>Sheet1!NM_従事者_従事者43_登録番号2_変更前</vt:lpstr>
      <vt:lpstr>Sheet1!NM_従事者_従事者43_登録番号3</vt:lpstr>
      <vt:lpstr>Sheet1!NM_従事者_従事者43_登録番号3_変更前</vt:lpstr>
      <vt:lpstr>Sheet1!NM_従事者_従事者43_都道府県</vt:lpstr>
      <vt:lpstr>Sheet1!NM_従事者_従事者43_都道府県_変更前</vt:lpstr>
      <vt:lpstr>Sheet1!NM_従事者_従事者43_当て字</vt:lpstr>
      <vt:lpstr>Sheet1!NM_従事者_従事者43_当て字_変更前</vt:lpstr>
      <vt:lpstr>Sheet1!NM_従事者_従事者43_番地</vt:lpstr>
      <vt:lpstr>Sheet1!NM_従事者_従事者43_番地_変更前</vt:lpstr>
      <vt:lpstr>Sheet1!NM_従事者_従事者43_郵便番号_右</vt:lpstr>
      <vt:lpstr>Sheet1!NM_従事者_従事者43_郵便番号_右_変更前</vt:lpstr>
      <vt:lpstr>Sheet1!NM_従事者_従事者43_郵便番号_左</vt:lpstr>
      <vt:lpstr>Sheet1!NM_従事者_従事者43_郵便番号_左_変更前</vt:lpstr>
      <vt:lpstr>Sheet1!NM_従事者_従事者44_カナ</vt:lpstr>
      <vt:lpstr>Sheet1!NM_従事者_従事者44_カナ_変更前</vt:lpstr>
      <vt:lpstr>Sheet1!NM_従事者_従事者44_建物名</vt:lpstr>
      <vt:lpstr>Sheet1!NM_従事者_従事者44_建物名_変更前</vt:lpstr>
      <vt:lpstr>Sheet1!NM_従事者_従事者44_市区町村</vt:lpstr>
      <vt:lpstr>Sheet1!NM_従事者_従事者44_市区町村_変更前</vt:lpstr>
      <vt:lpstr>Sheet1!NM_従事者_従事者44_氏名</vt:lpstr>
      <vt:lpstr>Sheet1!NM_従事者_従事者44_氏名_変更前</vt:lpstr>
      <vt:lpstr>Sheet1!NM_従事者_従事者44_資格</vt:lpstr>
      <vt:lpstr>Sheet1!NM_従事者_従事者44_資格_変更前</vt:lpstr>
      <vt:lpstr>Sheet1!NM_従事者_従事者44_字</vt:lpstr>
      <vt:lpstr>Sheet1!NM_従事者_従事者44_字_変更前</vt:lpstr>
      <vt:lpstr>Sheet1!NM_従事者_従事者44_就任年月日_月</vt:lpstr>
      <vt:lpstr>Sheet1!NM_従事者_従事者44_就任年月日_月_変更前</vt:lpstr>
      <vt:lpstr>Sheet1!NM_従事者_従事者44_就任年月日_元号</vt:lpstr>
      <vt:lpstr>Sheet1!NM_従事者_従事者44_就任年月日_元号_変更前</vt:lpstr>
      <vt:lpstr>Sheet1!NM_従事者_従事者44_就任年月日_日</vt:lpstr>
      <vt:lpstr>Sheet1!NM_従事者_従事者44_就任年月日_日_変更前</vt:lpstr>
      <vt:lpstr>Sheet1!NM_従事者_従事者44_就任年月日_年</vt:lpstr>
      <vt:lpstr>Sheet1!NM_従事者_従事者44_就任年月日_年_変更前</vt:lpstr>
      <vt:lpstr>Sheet1!NM_従事者_従事者44_週勤務時間_小数1</vt:lpstr>
      <vt:lpstr>Sheet1!NM_従事者_従事者44_週勤務時間_小数1_変更前</vt:lpstr>
      <vt:lpstr>Sheet1!NM_従事者_従事者44_週勤務時間_整数1</vt:lpstr>
      <vt:lpstr>Sheet1!NM_従事者_従事者44_週勤務時間_整数1_変更前</vt:lpstr>
      <vt:lpstr>Sheet1!NM_従事者_従事者44_週勤務時間_整数2</vt:lpstr>
      <vt:lpstr>Sheet1!NM_従事者_従事者44_週勤務時間_整数2_変更前</vt:lpstr>
      <vt:lpstr>Sheet1!NM_従事者_従事者44_従事者区分</vt:lpstr>
      <vt:lpstr>Sheet1!NM_従事者_従事者44_従事者区分_変更前</vt:lpstr>
      <vt:lpstr>Sheet1!NM_従事者_従事者44_従事者備考</vt:lpstr>
      <vt:lpstr>Sheet1!NM_従事者_従事者44_従事者備考_変更前</vt:lpstr>
      <vt:lpstr>Sheet1!NM_従事者_従事者44_生年月日_月</vt:lpstr>
      <vt:lpstr>Sheet1!NM_従事者_従事者44_生年月日_月_変更前</vt:lpstr>
      <vt:lpstr>Sheet1!NM_従事者_従事者44_生年月日_元号</vt:lpstr>
      <vt:lpstr>Sheet1!NM_従事者_従事者44_生年月日_元号_変更前</vt:lpstr>
      <vt:lpstr>Sheet1!NM_従事者_従事者44_生年月日_日</vt:lpstr>
      <vt:lpstr>Sheet1!NM_従事者_従事者44_生年月日_日_変更前</vt:lpstr>
      <vt:lpstr>Sheet1!NM_従事者_従事者44_生年月日_年</vt:lpstr>
      <vt:lpstr>Sheet1!NM_従事者_従事者44_生年月日_年_変更前</vt:lpstr>
      <vt:lpstr>Sheet1!NM_従事者_従事者44_退任年月日_月</vt:lpstr>
      <vt:lpstr>Sheet1!NM_従事者_従事者44_退任年月日_月_変更前</vt:lpstr>
      <vt:lpstr>Sheet1!NM_従事者_従事者44_退任年月日_元号</vt:lpstr>
      <vt:lpstr>Sheet1!NM_従事者_従事者44_退任年月日_元号_変更前</vt:lpstr>
      <vt:lpstr>Sheet1!NM_従事者_従事者44_退任年月日_日</vt:lpstr>
      <vt:lpstr>Sheet1!NM_従事者_従事者44_退任年月日_日_変更前</vt:lpstr>
      <vt:lpstr>Sheet1!NM_従事者_従事者44_退任年月日_年</vt:lpstr>
      <vt:lpstr>Sheet1!NM_従事者_従事者44_退任年月日_年_変更前</vt:lpstr>
      <vt:lpstr>Sheet1!NM_従事者_従事者44_登録年月日_月</vt:lpstr>
      <vt:lpstr>Sheet1!NM_従事者_従事者44_登録年月日_月_変更前</vt:lpstr>
      <vt:lpstr>Sheet1!NM_従事者_従事者44_登録年月日_元号</vt:lpstr>
      <vt:lpstr>Sheet1!NM_従事者_従事者44_登録年月日_元号_変更前</vt:lpstr>
      <vt:lpstr>Sheet1!NM_従事者_従事者44_登録年月日_日</vt:lpstr>
      <vt:lpstr>Sheet1!NM_従事者_従事者44_登録年月日_日_変更前</vt:lpstr>
      <vt:lpstr>Sheet1!NM_従事者_従事者44_登録年月日_年</vt:lpstr>
      <vt:lpstr>Sheet1!NM_従事者_従事者44_登録年月日_年_変更前</vt:lpstr>
      <vt:lpstr>Sheet1!NM_従事者_従事者44_登録販売者登録都道府県</vt:lpstr>
      <vt:lpstr>Sheet1!NM_従事者_従事者44_登録販売者登録都道府県_変更前</vt:lpstr>
      <vt:lpstr>Sheet1!NM_従事者_従事者44_登録番号1</vt:lpstr>
      <vt:lpstr>Sheet1!NM_従事者_従事者44_登録番号1_変更前</vt:lpstr>
      <vt:lpstr>Sheet1!NM_従事者_従事者44_登録番号2</vt:lpstr>
      <vt:lpstr>Sheet1!NM_従事者_従事者44_登録番号2_変更前</vt:lpstr>
      <vt:lpstr>Sheet1!NM_従事者_従事者44_登録番号3</vt:lpstr>
      <vt:lpstr>Sheet1!NM_従事者_従事者44_登録番号3_変更前</vt:lpstr>
      <vt:lpstr>Sheet1!NM_従事者_従事者44_都道府県</vt:lpstr>
      <vt:lpstr>Sheet1!NM_従事者_従事者44_都道府県_変更前</vt:lpstr>
      <vt:lpstr>Sheet1!NM_従事者_従事者44_当て字</vt:lpstr>
      <vt:lpstr>Sheet1!NM_従事者_従事者44_当て字_変更前</vt:lpstr>
      <vt:lpstr>Sheet1!NM_従事者_従事者44_番地</vt:lpstr>
      <vt:lpstr>Sheet1!NM_従事者_従事者44_番地_変更前</vt:lpstr>
      <vt:lpstr>Sheet1!NM_従事者_従事者44_郵便番号_右</vt:lpstr>
      <vt:lpstr>Sheet1!NM_従事者_従事者44_郵便番号_右_変更前</vt:lpstr>
      <vt:lpstr>Sheet1!NM_従事者_従事者44_郵便番号_左</vt:lpstr>
      <vt:lpstr>Sheet1!NM_従事者_従事者44_郵便番号_左_変更前</vt:lpstr>
      <vt:lpstr>Sheet1!NM_従事者_従事者45_カナ</vt:lpstr>
      <vt:lpstr>Sheet1!NM_従事者_従事者45_カナ_変更前</vt:lpstr>
      <vt:lpstr>Sheet1!NM_従事者_従事者45_建物名</vt:lpstr>
      <vt:lpstr>Sheet1!NM_従事者_従事者45_建物名_変更前</vt:lpstr>
      <vt:lpstr>Sheet1!NM_従事者_従事者45_市区町村</vt:lpstr>
      <vt:lpstr>Sheet1!NM_従事者_従事者45_市区町村_変更前</vt:lpstr>
      <vt:lpstr>Sheet1!NM_従事者_従事者45_氏名</vt:lpstr>
      <vt:lpstr>Sheet1!NM_従事者_従事者45_氏名_変更前</vt:lpstr>
      <vt:lpstr>Sheet1!NM_従事者_従事者45_資格</vt:lpstr>
      <vt:lpstr>Sheet1!NM_従事者_従事者45_資格_変更前</vt:lpstr>
      <vt:lpstr>Sheet1!NM_従事者_従事者45_字</vt:lpstr>
      <vt:lpstr>Sheet1!NM_従事者_従事者45_字_変更前</vt:lpstr>
      <vt:lpstr>Sheet1!NM_従事者_従事者45_就任年月日_月</vt:lpstr>
      <vt:lpstr>Sheet1!NM_従事者_従事者45_就任年月日_月_変更前</vt:lpstr>
      <vt:lpstr>Sheet1!NM_従事者_従事者45_就任年月日_元号</vt:lpstr>
      <vt:lpstr>Sheet1!NM_従事者_従事者45_就任年月日_元号_変更前</vt:lpstr>
      <vt:lpstr>Sheet1!NM_従事者_従事者45_就任年月日_日</vt:lpstr>
      <vt:lpstr>Sheet1!NM_従事者_従事者45_就任年月日_日_変更前</vt:lpstr>
      <vt:lpstr>Sheet1!NM_従事者_従事者45_就任年月日_年</vt:lpstr>
      <vt:lpstr>Sheet1!NM_従事者_従事者45_就任年月日_年_変更前</vt:lpstr>
      <vt:lpstr>Sheet1!NM_従事者_従事者45_週勤務時間_小数1</vt:lpstr>
      <vt:lpstr>Sheet1!NM_従事者_従事者45_週勤務時間_小数1_変更前</vt:lpstr>
      <vt:lpstr>Sheet1!NM_従事者_従事者45_週勤務時間_整数1</vt:lpstr>
      <vt:lpstr>Sheet1!NM_従事者_従事者45_週勤務時間_整数1_変更前</vt:lpstr>
      <vt:lpstr>Sheet1!NM_従事者_従事者45_週勤務時間_整数2</vt:lpstr>
      <vt:lpstr>Sheet1!NM_従事者_従事者45_週勤務時間_整数2_変更前</vt:lpstr>
      <vt:lpstr>Sheet1!NM_従事者_従事者45_従事者区分</vt:lpstr>
      <vt:lpstr>Sheet1!NM_従事者_従事者45_従事者区分_変更前</vt:lpstr>
      <vt:lpstr>Sheet1!NM_従事者_従事者45_従事者備考</vt:lpstr>
      <vt:lpstr>Sheet1!NM_従事者_従事者45_従事者備考_変更前</vt:lpstr>
      <vt:lpstr>Sheet1!NM_従事者_従事者45_生年月日_月</vt:lpstr>
      <vt:lpstr>Sheet1!NM_従事者_従事者45_生年月日_月_変更前</vt:lpstr>
      <vt:lpstr>Sheet1!NM_従事者_従事者45_生年月日_元号</vt:lpstr>
      <vt:lpstr>Sheet1!NM_従事者_従事者45_生年月日_元号_変更前</vt:lpstr>
      <vt:lpstr>Sheet1!NM_従事者_従事者45_生年月日_日</vt:lpstr>
      <vt:lpstr>Sheet1!NM_従事者_従事者45_生年月日_日_変更前</vt:lpstr>
      <vt:lpstr>Sheet1!NM_従事者_従事者45_生年月日_年</vt:lpstr>
      <vt:lpstr>Sheet1!NM_従事者_従事者45_生年月日_年_変更前</vt:lpstr>
      <vt:lpstr>Sheet1!NM_従事者_従事者45_退任年月日_月</vt:lpstr>
      <vt:lpstr>Sheet1!NM_従事者_従事者45_退任年月日_月_変更前</vt:lpstr>
      <vt:lpstr>Sheet1!NM_従事者_従事者45_退任年月日_元号</vt:lpstr>
      <vt:lpstr>Sheet1!NM_従事者_従事者45_退任年月日_元号_変更前</vt:lpstr>
      <vt:lpstr>Sheet1!NM_従事者_従事者45_退任年月日_日</vt:lpstr>
      <vt:lpstr>Sheet1!NM_従事者_従事者45_退任年月日_日_変更前</vt:lpstr>
      <vt:lpstr>Sheet1!NM_従事者_従事者45_退任年月日_年</vt:lpstr>
      <vt:lpstr>Sheet1!NM_従事者_従事者45_退任年月日_年_変更前</vt:lpstr>
      <vt:lpstr>Sheet1!NM_従事者_従事者45_登録年月日_月</vt:lpstr>
      <vt:lpstr>Sheet1!NM_従事者_従事者45_登録年月日_月_変更前</vt:lpstr>
      <vt:lpstr>Sheet1!NM_従事者_従事者45_登録年月日_元号</vt:lpstr>
      <vt:lpstr>Sheet1!NM_従事者_従事者45_登録年月日_元号_変更前</vt:lpstr>
      <vt:lpstr>Sheet1!NM_従事者_従事者45_登録年月日_日</vt:lpstr>
      <vt:lpstr>Sheet1!NM_従事者_従事者45_登録年月日_日_変更前</vt:lpstr>
      <vt:lpstr>Sheet1!NM_従事者_従事者45_登録年月日_年</vt:lpstr>
      <vt:lpstr>Sheet1!NM_従事者_従事者45_登録年月日_年_変更前</vt:lpstr>
      <vt:lpstr>Sheet1!NM_従事者_従事者45_登録販売者登録都道府県</vt:lpstr>
      <vt:lpstr>Sheet1!NM_従事者_従事者45_登録販売者登録都道府県_変更前</vt:lpstr>
      <vt:lpstr>Sheet1!NM_従事者_従事者45_登録番号1</vt:lpstr>
      <vt:lpstr>Sheet1!NM_従事者_従事者45_登録番号1_変更前</vt:lpstr>
      <vt:lpstr>Sheet1!NM_従事者_従事者45_登録番号2</vt:lpstr>
      <vt:lpstr>Sheet1!NM_従事者_従事者45_登録番号2_変更前</vt:lpstr>
      <vt:lpstr>Sheet1!NM_従事者_従事者45_登録番号3</vt:lpstr>
      <vt:lpstr>Sheet1!NM_従事者_従事者45_登録番号3_変更前</vt:lpstr>
      <vt:lpstr>Sheet1!NM_従事者_従事者45_都道府県</vt:lpstr>
      <vt:lpstr>Sheet1!NM_従事者_従事者45_都道府県_変更前</vt:lpstr>
      <vt:lpstr>Sheet1!NM_従事者_従事者45_当て字</vt:lpstr>
      <vt:lpstr>Sheet1!NM_従事者_従事者45_当て字_変更前</vt:lpstr>
      <vt:lpstr>Sheet1!NM_従事者_従事者45_番地</vt:lpstr>
      <vt:lpstr>Sheet1!NM_従事者_従事者45_番地_変更前</vt:lpstr>
      <vt:lpstr>Sheet1!NM_従事者_従事者45_郵便番号_右</vt:lpstr>
      <vt:lpstr>Sheet1!NM_従事者_従事者45_郵便番号_右_変更前</vt:lpstr>
      <vt:lpstr>Sheet1!NM_従事者_従事者45_郵便番号_左</vt:lpstr>
      <vt:lpstr>Sheet1!NM_従事者_従事者45_郵便番号_左_変更前</vt:lpstr>
      <vt:lpstr>Sheet1!NM_従事者_従事者46_カナ</vt:lpstr>
      <vt:lpstr>Sheet1!NM_従事者_従事者46_カナ_変更前</vt:lpstr>
      <vt:lpstr>Sheet1!NM_従事者_従事者46_建物名</vt:lpstr>
      <vt:lpstr>Sheet1!NM_従事者_従事者46_建物名_変更前</vt:lpstr>
      <vt:lpstr>Sheet1!NM_従事者_従事者46_市区町村</vt:lpstr>
      <vt:lpstr>Sheet1!NM_従事者_従事者46_市区町村_変更前</vt:lpstr>
      <vt:lpstr>Sheet1!NM_従事者_従事者46_氏名</vt:lpstr>
      <vt:lpstr>Sheet1!NM_従事者_従事者46_氏名_変更前</vt:lpstr>
      <vt:lpstr>Sheet1!NM_従事者_従事者46_資格</vt:lpstr>
      <vt:lpstr>Sheet1!NM_従事者_従事者46_資格_変更前</vt:lpstr>
      <vt:lpstr>Sheet1!NM_従事者_従事者46_字</vt:lpstr>
      <vt:lpstr>Sheet1!NM_従事者_従事者46_字_変更前</vt:lpstr>
      <vt:lpstr>Sheet1!NM_従事者_従事者46_就任年月日_月</vt:lpstr>
      <vt:lpstr>Sheet1!NM_従事者_従事者46_就任年月日_月_変更前</vt:lpstr>
      <vt:lpstr>Sheet1!NM_従事者_従事者46_就任年月日_元号</vt:lpstr>
      <vt:lpstr>Sheet1!NM_従事者_従事者46_就任年月日_元号_変更前</vt:lpstr>
      <vt:lpstr>Sheet1!NM_従事者_従事者46_就任年月日_日</vt:lpstr>
      <vt:lpstr>Sheet1!NM_従事者_従事者46_就任年月日_日_変更前</vt:lpstr>
      <vt:lpstr>Sheet1!NM_従事者_従事者46_就任年月日_年</vt:lpstr>
      <vt:lpstr>Sheet1!NM_従事者_従事者46_就任年月日_年_変更前</vt:lpstr>
      <vt:lpstr>Sheet1!NM_従事者_従事者46_週勤務時間_小数1</vt:lpstr>
      <vt:lpstr>Sheet1!NM_従事者_従事者46_週勤務時間_小数1_変更前</vt:lpstr>
      <vt:lpstr>Sheet1!NM_従事者_従事者46_週勤務時間_整数1</vt:lpstr>
      <vt:lpstr>Sheet1!NM_従事者_従事者46_週勤務時間_整数1_変更前</vt:lpstr>
      <vt:lpstr>Sheet1!NM_従事者_従事者46_週勤務時間_整数2</vt:lpstr>
      <vt:lpstr>Sheet1!NM_従事者_従事者46_週勤務時間_整数2_変更前</vt:lpstr>
      <vt:lpstr>Sheet1!NM_従事者_従事者46_従事者区分</vt:lpstr>
      <vt:lpstr>Sheet1!NM_従事者_従事者46_従事者区分_変更前</vt:lpstr>
      <vt:lpstr>Sheet1!NM_従事者_従事者46_従事者備考</vt:lpstr>
      <vt:lpstr>Sheet1!NM_従事者_従事者46_従事者備考_変更前</vt:lpstr>
      <vt:lpstr>Sheet1!NM_従事者_従事者46_生年月日_月</vt:lpstr>
      <vt:lpstr>Sheet1!NM_従事者_従事者46_生年月日_月_変更前</vt:lpstr>
      <vt:lpstr>Sheet1!NM_従事者_従事者46_生年月日_元号</vt:lpstr>
      <vt:lpstr>Sheet1!NM_従事者_従事者46_生年月日_元号_変更前</vt:lpstr>
      <vt:lpstr>Sheet1!NM_従事者_従事者46_生年月日_日</vt:lpstr>
      <vt:lpstr>Sheet1!NM_従事者_従事者46_生年月日_日_変更前</vt:lpstr>
      <vt:lpstr>Sheet1!NM_従事者_従事者46_生年月日_年</vt:lpstr>
      <vt:lpstr>Sheet1!NM_従事者_従事者46_生年月日_年_変更前</vt:lpstr>
      <vt:lpstr>Sheet1!NM_従事者_従事者46_退任年月日_月</vt:lpstr>
      <vt:lpstr>Sheet1!NM_従事者_従事者46_退任年月日_月_変更前</vt:lpstr>
      <vt:lpstr>Sheet1!NM_従事者_従事者46_退任年月日_元号</vt:lpstr>
      <vt:lpstr>Sheet1!NM_従事者_従事者46_退任年月日_元号_変更前</vt:lpstr>
      <vt:lpstr>Sheet1!NM_従事者_従事者46_退任年月日_日</vt:lpstr>
      <vt:lpstr>Sheet1!NM_従事者_従事者46_退任年月日_日_変更前</vt:lpstr>
      <vt:lpstr>Sheet1!NM_従事者_従事者46_退任年月日_年</vt:lpstr>
      <vt:lpstr>Sheet1!NM_従事者_従事者46_退任年月日_年_変更前</vt:lpstr>
      <vt:lpstr>Sheet1!NM_従事者_従事者46_登録年月日_月</vt:lpstr>
      <vt:lpstr>Sheet1!NM_従事者_従事者46_登録年月日_月_変更前</vt:lpstr>
      <vt:lpstr>Sheet1!NM_従事者_従事者46_登録年月日_元号</vt:lpstr>
      <vt:lpstr>Sheet1!NM_従事者_従事者46_登録年月日_元号_変更前</vt:lpstr>
      <vt:lpstr>Sheet1!NM_従事者_従事者46_登録年月日_日</vt:lpstr>
      <vt:lpstr>Sheet1!NM_従事者_従事者46_登録年月日_日_変更前</vt:lpstr>
      <vt:lpstr>Sheet1!NM_従事者_従事者46_登録年月日_年</vt:lpstr>
      <vt:lpstr>Sheet1!NM_従事者_従事者46_登録年月日_年_変更前</vt:lpstr>
      <vt:lpstr>Sheet1!NM_従事者_従事者46_登録販売者登録都道府県</vt:lpstr>
      <vt:lpstr>Sheet1!NM_従事者_従事者46_登録販売者登録都道府県_変更前</vt:lpstr>
      <vt:lpstr>Sheet1!NM_従事者_従事者46_登録番号1</vt:lpstr>
      <vt:lpstr>Sheet1!NM_従事者_従事者46_登録番号1_変更前</vt:lpstr>
      <vt:lpstr>Sheet1!NM_従事者_従事者46_登録番号2</vt:lpstr>
      <vt:lpstr>Sheet1!NM_従事者_従事者46_登録番号2_変更前</vt:lpstr>
      <vt:lpstr>Sheet1!NM_従事者_従事者46_登録番号3</vt:lpstr>
      <vt:lpstr>Sheet1!NM_従事者_従事者46_登録番号3_変更前</vt:lpstr>
      <vt:lpstr>Sheet1!NM_従事者_従事者46_都道府県</vt:lpstr>
      <vt:lpstr>Sheet1!NM_従事者_従事者46_都道府県_変更前</vt:lpstr>
      <vt:lpstr>Sheet1!NM_従事者_従事者46_当て字</vt:lpstr>
      <vt:lpstr>Sheet1!NM_従事者_従事者46_当て字_変更前</vt:lpstr>
      <vt:lpstr>Sheet1!NM_従事者_従事者46_番地</vt:lpstr>
      <vt:lpstr>Sheet1!NM_従事者_従事者46_番地_変更前</vt:lpstr>
      <vt:lpstr>Sheet1!NM_従事者_従事者46_郵便番号_右</vt:lpstr>
      <vt:lpstr>Sheet1!NM_従事者_従事者46_郵便番号_右_変更前</vt:lpstr>
      <vt:lpstr>Sheet1!NM_従事者_従事者46_郵便番号_左</vt:lpstr>
      <vt:lpstr>Sheet1!NM_従事者_従事者46_郵便番号_左_変更前</vt:lpstr>
      <vt:lpstr>Sheet1!NM_従事者_従事者47_カナ</vt:lpstr>
      <vt:lpstr>Sheet1!NM_従事者_従事者47_カナ_変更前</vt:lpstr>
      <vt:lpstr>Sheet1!NM_従事者_従事者47_建物名</vt:lpstr>
      <vt:lpstr>Sheet1!NM_従事者_従事者47_建物名_変更前</vt:lpstr>
      <vt:lpstr>Sheet1!NM_従事者_従事者47_市区町村</vt:lpstr>
      <vt:lpstr>Sheet1!NM_従事者_従事者47_市区町村_変更前</vt:lpstr>
      <vt:lpstr>Sheet1!NM_従事者_従事者47_氏名</vt:lpstr>
      <vt:lpstr>Sheet1!NM_従事者_従事者47_氏名_変更前</vt:lpstr>
      <vt:lpstr>Sheet1!NM_従事者_従事者47_資格</vt:lpstr>
      <vt:lpstr>Sheet1!NM_従事者_従事者47_資格_変更前</vt:lpstr>
      <vt:lpstr>Sheet1!NM_従事者_従事者47_字</vt:lpstr>
      <vt:lpstr>Sheet1!NM_従事者_従事者47_字_変更前</vt:lpstr>
      <vt:lpstr>Sheet1!NM_従事者_従事者47_就任年月日_月</vt:lpstr>
      <vt:lpstr>Sheet1!NM_従事者_従事者47_就任年月日_月_変更前</vt:lpstr>
      <vt:lpstr>Sheet1!NM_従事者_従事者47_就任年月日_元号</vt:lpstr>
      <vt:lpstr>Sheet1!NM_従事者_従事者47_就任年月日_元号_変更前</vt:lpstr>
      <vt:lpstr>Sheet1!NM_従事者_従事者47_就任年月日_日</vt:lpstr>
      <vt:lpstr>Sheet1!NM_従事者_従事者47_就任年月日_日_変更前</vt:lpstr>
      <vt:lpstr>Sheet1!NM_従事者_従事者47_就任年月日_年</vt:lpstr>
      <vt:lpstr>Sheet1!NM_従事者_従事者47_就任年月日_年_変更前</vt:lpstr>
      <vt:lpstr>Sheet1!NM_従事者_従事者47_週勤務時間_小数1</vt:lpstr>
      <vt:lpstr>Sheet1!NM_従事者_従事者47_週勤務時間_小数1_変更前</vt:lpstr>
      <vt:lpstr>Sheet1!NM_従事者_従事者47_週勤務時間_整数1</vt:lpstr>
      <vt:lpstr>Sheet1!NM_従事者_従事者47_週勤務時間_整数1_変更前</vt:lpstr>
      <vt:lpstr>Sheet1!NM_従事者_従事者47_週勤務時間_整数2</vt:lpstr>
      <vt:lpstr>Sheet1!NM_従事者_従事者47_週勤務時間_整数2_変更前</vt:lpstr>
      <vt:lpstr>Sheet1!NM_従事者_従事者47_従事者区分</vt:lpstr>
      <vt:lpstr>Sheet1!NM_従事者_従事者47_従事者区分_変更前</vt:lpstr>
      <vt:lpstr>Sheet1!NM_従事者_従事者47_従事者備考</vt:lpstr>
      <vt:lpstr>Sheet1!NM_従事者_従事者47_従事者備考_変更前</vt:lpstr>
      <vt:lpstr>Sheet1!NM_従事者_従事者47_生年月日_月</vt:lpstr>
      <vt:lpstr>Sheet1!NM_従事者_従事者47_生年月日_月_変更前</vt:lpstr>
      <vt:lpstr>Sheet1!NM_従事者_従事者47_生年月日_元号</vt:lpstr>
      <vt:lpstr>Sheet1!NM_従事者_従事者47_生年月日_元号_変更前</vt:lpstr>
      <vt:lpstr>Sheet1!NM_従事者_従事者47_生年月日_日</vt:lpstr>
      <vt:lpstr>Sheet1!NM_従事者_従事者47_生年月日_日_変更前</vt:lpstr>
      <vt:lpstr>Sheet1!NM_従事者_従事者47_生年月日_年</vt:lpstr>
      <vt:lpstr>Sheet1!NM_従事者_従事者47_生年月日_年_変更前</vt:lpstr>
      <vt:lpstr>Sheet1!NM_従事者_従事者47_退任年月日_月</vt:lpstr>
      <vt:lpstr>Sheet1!NM_従事者_従事者47_退任年月日_月_変更前</vt:lpstr>
      <vt:lpstr>Sheet1!NM_従事者_従事者47_退任年月日_元号</vt:lpstr>
      <vt:lpstr>Sheet1!NM_従事者_従事者47_退任年月日_元号_変更前</vt:lpstr>
      <vt:lpstr>Sheet1!NM_従事者_従事者47_退任年月日_日</vt:lpstr>
      <vt:lpstr>Sheet1!NM_従事者_従事者47_退任年月日_日_変更前</vt:lpstr>
      <vt:lpstr>Sheet1!NM_従事者_従事者47_退任年月日_年</vt:lpstr>
      <vt:lpstr>Sheet1!NM_従事者_従事者47_退任年月日_年_変更前</vt:lpstr>
      <vt:lpstr>Sheet1!NM_従事者_従事者47_登録年月日_月</vt:lpstr>
      <vt:lpstr>Sheet1!NM_従事者_従事者47_登録年月日_月_変更前</vt:lpstr>
      <vt:lpstr>Sheet1!NM_従事者_従事者47_登録年月日_元号</vt:lpstr>
      <vt:lpstr>Sheet1!NM_従事者_従事者47_登録年月日_元号_変更前</vt:lpstr>
      <vt:lpstr>Sheet1!NM_従事者_従事者47_登録年月日_日</vt:lpstr>
      <vt:lpstr>Sheet1!NM_従事者_従事者47_登録年月日_日_変更前</vt:lpstr>
      <vt:lpstr>Sheet1!NM_従事者_従事者47_登録年月日_年</vt:lpstr>
      <vt:lpstr>Sheet1!NM_従事者_従事者47_登録年月日_年_変更前</vt:lpstr>
      <vt:lpstr>Sheet1!NM_従事者_従事者47_登録販売者登録都道府県</vt:lpstr>
      <vt:lpstr>Sheet1!NM_従事者_従事者47_登録販売者登録都道府県_変更前</vt:lpstr>
      <vt:lpstr>Sheet1!NM_従事者_従事者47_登録番号1</vt:lpstr>
      <vt:lpstr>Sheet1!NM_従事者_従事者47_登録番号1_変更前</vt:lpstr>
      <vt:lpstr>Sheet1!NM_従事者_従事者47_登録番号2</vt:lpstr>
      <vt:lpstr>Sheet1!NM_従事者_従事者47_登録番号2_変更前</vt:lpstr>
      <vt:lpstr>Sheet1!NM_従事者_従事者47_登録番号3</vt:lpstr>
      <vt:lpstr>Sheet1!NM_従事者_従事者47_登録番号3_変更前</vt:lpstr>
      <vt:lpstr>Sheet1!NM_従事者_従事者47_都道府県</vt:lpstr>
      <vt:lpstr>Sheet1!NM_従事者_従事者47_都道府県_変更前</vt:lpstr>
      <vt:lpstr>Sheet1!NM_従事者_従事者47_当て字</vt:lpstr>
      <vt:lpstr>Sheet1!NM_従事者_従事者47_当て字_変更前</vt:lpstr>
      <vt:lpstr>Sheet1!NM_従事者_従事者47_番地</vt:lpstr>
      <vt:lpstr>Sheet1!NM_従事者_従事者47_番地_変更前</vt:lpstr>
      <vt:lpstr>Sheet1!NM_従事者_従事者47_郵便番号_右</vt:lpstr>
      <vt:lpstr>Sheet1!NM_従事者_従事者47_郵便番号_右_変更前</vt:lpstr>
      <vt:lpstr>Sheet1!NM_従事者_従事者47_郵便番号_左</vt:lpstr>
      <vt:lpstr>Sheet1!NM_従事者_従事者47_郵便番号_左_変更前</vt:lpstr>
      <vt:lpstr>Sheet1!NM_従事者_従事者48_カナ</vt:lpstr>
      <vt:lpstr>Sheet1!NM_従事者_従事者48_カナ_変更前</vt:lpstr>
      <vt:lpstr>Sheet1!NM_従事者_従事者48_建物名</vt:lpstr>
      <vt:lpstr>Sheet1!NM_従事者_従事者48_建物名_変更前</vt:lpstr>
      <vt:lpstr>Sheet1!NM_従事者_従事者48_市区町村</vt:lpstr>
      <vt:lpstr>Sheet1!NM_従事者_従事者48_市区町村_変更前</vt:lpstr>
      <vt:lpstr>Sheet1!NM_従事者_従事者48_氏名</vt:lpstr>
      <vt:lpstr>Sheet1!NM_従事者_従事者48_氏名_変更前</vt:lpstr>
      <vt:lpstr>Sheet1!NM_従事者_従事者48_資格</vt:lpstr>
      <vt:lpstr>Sheet1!NM_従事者_従事者48_資格_変更前</vt:lpstr>
      <vt:lpstr>Sheet1!NM_従事者_従事者48_字</vt:lpstr>
      <vt:lpstr>Sheet1!NM_従事者_従事者48_字_変更前</vt:lpstr>
      <vt:lpstr>Sheet1!NM_従事者_従事者48_就任年月日_月</vt:lpstr>
      <vt:lpstr>Sheet1!NM_従事者_従事者48_就任年月日_月_変更前</vt:lpstr>
      <vt:lpstr>Sheet1!NM_従事者_従事者48_就任年月日_元号</vt:lpstr>
      <vt:lpstr>Sheet1!NM_従事者_従事者48_就任年月日_元号_変更前</vt:lpstr>
      <vt:lpstr>Sheet1!NM_従事者_従事者48_就任年月日_日</vt:lpstr>
      <vt:lpstr>Sheet1!NM_従事者_従事者48_就任年月日_日_変更前</vt:lpstr>
      <vt:lpstr>Sheet1!NM_従事者_従事者48_就任年月日_年</vt:lpstr>
      <vt:lpstr>Sheet1!NM_従事者_従事者48_就任年月日_年_変更前</vt:lpstr>
      <vt:lpstr>Sheet1!NM_従事者_従事者48_週勤務時間_小数1</vt:lpstr>
      <vt:lpstr>Sheet1!NM_従事者_従事者48_週勤務時間_小数1_変更前</vt:lpstr>
      <vt:lpstr>Sheet1!NM_従事者_従事者48_週勤務時間_整数1</vt:lpstr>
      <vt:lpstr>Sheet1!NM_従事者_従事者48_週勤務時間_整数1_変更前</vt:lpstr>
      <vt:lpstr>Sheet1!NM_従事者_従事者48_週勤務時間_整数2</vt:lpstr>
      <vt:lpstr>Sheet1!NM_従事者_従事者48_週勤務時間_整数2_変更前</vt:lpstr>
      <vt:lpstr>Sheet1!NM_従事者_従事者48_従事者区分</vt:lpstr>
      <vt:lpstr>Sheet1!NM_従事者_従事者48_従事者区分_変更前</vt:lpstr>
      <vt:lpstr>Sheet1!NM_従事者_従事者48_従事者備考</vt:lpstr>
      <vt:lpstr>Sheet1!NM_従事者_従事者48_従事者備考_変更前</vt:lpstr>
      <vt:lpstr>Sheet1!NM_従事者_従事者48_生年月日_月</vt:lpstr>
      <vt:lpstr>Sheet1!NM_従事者_従事者48_生年月日_月_変更前</vt:lpstr>
      <vt:lpstr>Sheet1!NM_従事者_従事者48_生年月日_元号</vt:lpstr>
      <vt:lpstr>Sheet1!NM_従事者_従事者48_生年月日_元号_変更前</vt:lpstr>
      <vt:lpstr>Sheet1!NM_従事者_従事者48_生年月日_日</vt:lpstr>
      <vt:lpstr>Sheet1!NM_従事者_従事者48_生年月日_日_変更前</vt:lpstr>
      <vt:lpstr>Sheet1!NM_従事者_従事者48_生年月日_年</vt:lpstr>
      <vt:lpstr>Sheet1!NM_従事者_従事者48_生年月日_年_変更前</vt:lpstr>
      <vt:lpstr>Sheet1!NM_従事者_従事者48_退任年月日_月</vt:lpstr>
      <vt:lpstr>Sheet1!NM_従事者_従事者48_退任年月日_月_変更前</vt:lpstr>
      <vt:lpstr>Sheet1!NM_従事者_従事者48_退任年月日_元号</vt:lpstr>
      <vt:lpstr>Sheet1!NM_従事者_従事者48_退任年月日_元号_変更前</vt:lpstr>
      <vt:lpstr>Sheet1!NM_従事者_従事者48_退任年月日_日</vt:lpstr>
      <vt:lpstr>Sheet1!NM_従事者_従事者48_退任年月日_日_変更前</vt:lpstr>
      <vt:lpstr>Sheet1!NM_従事者_従事者48_退任年月日_年</vt:lpstr>
      <vt:lpstr>Sheet1!NM_従事者_従事者48_退任年月日_年_変更前</vt:lpstr>
      <vt:lpstr>Sheet1!NM_従事者_従事者48_登録年月日_月</vt:lpstr>
      <vt:lpstr>Sheet1!NM_従事者_従事者48_登録年月日_月_変更前</vt:lpstr>
      <vt:lpstr>Sheet1!NM_従事者_従事者48_登録年月日_元号</vt:lpstr>
      <vt:lpstr>Sheet1!NM_従事者_従事者48_登録年月日_元号_変更前</vt:lpstr>
      <vt:lpstr>Sheet1!NM_従事者_従事者48_登録年月日_日</vt:lpstr>
      <vt:lpstr>Sheet1!NM_従事者_従事者48_登録年月日_日_変更前</vt:lpstr>
      <vt:lpstr>Sheet1!NM_従事者_従事者48_登録年月日_年</vt:lpstr>
      <vt:lpstr>Sheet1!NM_従事者_従事者48_登録年月日_年_変更前</vt:lpstr>
      <vt:lpstr>Sheet1!NM_従事者_従事者48_登録販売者登録都道府県</vt:lpstr>
      <vt:lpstr>Sheet1!NM_従事者_従事者48_登録販売者登録都道府県_変更前</vt:lpstr>
      <vt:lpstr>Sheet1!NM_従事者_従事者48_登録番号1</vt:lpstr>
      <vt:lpstr>Sheet1!NM_従事者_従事者48_登録番号1_変更前</vt:lpstr>
      <vt:lpstr>Sheet1!NM_従事者_従事者48_登録番号2</vt:lpstr>
      <vt:lpstr>Sheet1!NM_従事者_従事者48_登録番号2_変更前</vt:lpstr>
      <vt:lpstr>Sheet1!NM_従事者_従事者48_登録番号3</vt:lpstr>
      <vt:lpstr>Sheet1!NM_従事者_従事者48_登録番号3_変更前</vt:lpstr>
      <vt:lpstr>Sheet1!NM_従事者_従事者48_都道府県</vt:lpstr>
      <vt:lpstr>Sheet1!NM_従事者_従事者48_都道府県_変更前</vt:lpstr>
      <vt:lpstr>Sheet1!NM_従事者_従事者48_当て字</vt:lpstr>
      <vt:lpstr>Sheet1!NM_従事者_従事者48_当て字_変更前</vt:lpstr>
      <vt:lpstr>Sheet1!NM_従事者_従事者48_番地</vt:lpstr>
      <vt:lpstr>Sheet1!NM_従事者_従事者48_番地_変更前</vt:lpstr>
      <vt:lpstr>Sheet1!NM_従事者_従事者48_郵便番号_右</vt:lpstr>
      <vt:lpstr>Sheet1!NM_従事者_従事者48_郵便番号_右_変更前</vt:lpstr>
      <vt:lpstr>Sheet1!NM_従事者_従事者48_郵便番号_左</vt:lpstr>
      <vt:lpstr>Sheet1!NM_従事者_従事者48_郵便番号_左_変更前</vt:lpstr>
      <vt:lpstr>Sheet1!NM_従事者_従事者49_カナ</vt:lpstr>
      <vt:lpstr>Sheet1!NM_従事者_従事者49_カナ_変更前</vt:lpstr>
      <vt:lpstr>Sheet1!NM_従事者_従事者49_建物名</vt:lpstr>
      <vt:lpstr>Sheet1!NM_従事者_従事者49_建物名_変更前</vt:lpstr>
      <vt:lpstr>Sheet1!NM_従事者_従事者49_市区町村</vt:lpstr>
      <vt:lpstr>Sheet1!NM_従事者_従事者49_市区町村_変更前</vt:lpstr>
      <vt:lpstr>Sheet1!NM_従事者_従事者49_氏名</vt:lpstr>
      <vt:lpstr>Sheet1!NM_従事者_従事者49_氏名_変更前</vt:lpstr>
      <vt:lpstr>Sheet1!NM_従事者_従事者49_資格</vt:lpstr>
      <vt:lpstr>Sheet1!NM_従事者_従事者49_資格_変更前</vt:lpstr>
      <vt:lpstr>Sheet1!NM_従事者_従事者49_字</vt:lpstr>
      <vt:lpstr>Sheet1!NM_従事者_従事者49_字_変更前</vt:lpstr>
      <vt:lpstr>Sheet1!NM_従事者_従事者49_就任年月日_月</vt:lpstr>
      <vt:lpstr>Sheet1!NM_従事者_従事者49_就任年月日_月_変更前</vt:lpstr>
      <vt:lpstr>Sheet1!NM_従事者_従事者49_就任年月日_元号</vt:lpstr>
      <vt:lpstr>Sheet1!NM_従事者_従事者49_就任年月日_元号_変更前</vt:lpstr>
      <vt:lpstr>Sheet1!NM_従事者_従事者49_就任年月日_日</vt:lpstr>
      <vt:lpstr>Sheet1!NM_従事者_従事者49_就任年月日_日_変更前</vt:lpstr>
      <vt:lpstr>Sheet1!NM_従事者_従事者49_就任年月日_年</vt:lpstr>
      <vt:lpstr>Sheet1!NM_従事者_従事者49_就任年月日_年_変更前</vt:lpstr>
      <vt:lpstr>Sheet1!NM_従事者_従事者49_週勤務時間_小数1</vt:lpstr>
      <vt:lpstr>Sheet1!NM_従事者_従事者49_週勤務時間_小数1_変更前</vt:lpstr>
      <vt:lpstr>Sheet1!NM_従事者_従事者49_週勤務時間_整数1</vt:lpstr>
      <vt:lpstr>Sheet1!NM_従事者_従事者49_週勤務時間_整数1_変更前</vt:lpstr>
      <vt:lpstr>Sheet1!NM_従事者_従事者49_週勤務時間_整数2</vt:lpstr>
      <vt:lpstr>Sheet1!NM_従事者_従事者49_週勤務時間_整数2_変更前</vt:lpstr>
      <vt:lpstr>Sheet1!NM_従事者_従事者49_従事者区分</vt:lpstr>
      <vt:lpstr>Sheet1!NM_従事者_従事者49_従事者区分_変更前</vt:lpstr>
      <vt:lpstr>Sheet1!NM_従事者_従事者49_従事者備考</vt:lpstr>
      <vt:lpstr>Sheet1!NM_従事者_従事者49_従事者備考_変更前</vt:lpstr>
      <vt:lpstr>Sheet1!NM_従事者_従事者49_生年月日_月</vt:lpstr>
      <vt:lpstr>Sheet1!NM_従事者_従事者49_生年月日_月_変更前</vt:lpstr>
      <vt:lpstr>Sheet1!NM_従事者_従事者49_生年月日_元号</vt:lpstr>
      <vt:lpstr>Sheet1!NM_従事者_従事者49_生年月日_元号_変更前</vt:lpstr>
      <vt:lpstr>Sheet1!NM_従事者_従事者49_生年月日_日</vt:lpstr>
      <vt:lpstr>Sheet1!NM_従事者_従事者49_生年月日_日_変更前</vt:lpstr>
      <vt:lpstr>Sheet1!NM_従事者_従事者49_生年月日_年</vt:lpstr>
      <vt:lpstr>Sheet1!NM_従事者_従事者49_生年月日_年_変更前</vt:lpstr>
      <vt:lpstr>Sheet1!NM_従事者_従事者49_退任年月日_月</vt:lpstr>
      <vt:lpstr>Sheet1!NM_従事者_従事者49_退任年月日_月_変更前</vt:lpstr>
      <vt:lpstr>Sheet1!NM_従事者_従事者49_退任年月日_元号</vt:lpstr>
      <vt:lpstr>Sheet1!NM_従事者_従事者49_退任年月日_元号_変更前</vt:lpstr>
      <vt:lpstr>Sheet1!NM_従事者_従事者49_退任年月日_日</vt:lpstr>
      <vt:lpstr>Sheet1!NM_従事者_従事者49_退任年月日_日_変更前</vt:lpstr>
      <vt:lpstr>Sheet1!NM_従事者_従事者49_退任年月日_年</vt:lpstr>
      <vt:lpstr>Sheet1!NM_従事者_従事者49_退任年月日_年_変更前</vt:lpstr>
      <vt:lpstr>Sheet1!NM_従事者_従事者49_登録年月日_月</vt:lpstr>
      <vt:lpstr>Sheet1!NM_従事者_従事者49_登録年月日_月_変更前</vt:lpstr>
      <vt:lpstr>Sheet1!NM_従事者_従事者49_登録年月日_元号</vt:lpstr>
      <vt:lpstr>Sheet1!NM_従事者_従事者49_登録年月日_元号_変更前</vt:lpstr>
      <vt:lpstr>Sheet1!NM_従事者_従事者49_登録年月日_日</vt:lpstr>
      <vt:lpstr>Sheet1!NM_従事者_従事者49_登録年月日_日_変更前</vt:lpstr>
      <vt:lpstr>Sheet1!NM_従事者_従事者49_登録年月日_年</vt:lpstr>
      <vt:lpstr>Sheet1!NM_従事者_従事者49_登録年月日_年_変更前</vt:lpstr>
      <vt:lpstr>Sheet1!NM_従事者_従事者49_登録販売者登録都道府県</vt:lpstr>
      <vt:lpstr>Sheet1!NM_従事者_従事者49_登録販売者登録都道府県_変更前</vt:lpstr>
      <vt:lpstr>Sheet1!NM_従事者_従事者49_登録番号1</vt:lpstr>
      <vt:lpstr>Sheet1!NM_従事者_従事者49_登録番号1_変更前</vt:lpstr>
      <vt:lpstr>Sheet1!NM_従事者_従事者49_登録番号2</vt:lpstr>
      <vt:lpstr>Sheet1!NM_従事者_従事者49_登録番号2_変更前</vt:lpstr>
      <vt:lpstr>Sheet1!NM_従事者_従事者49_登録番号3</vt:lpstr>
      <vt:lpstr>Sheet1!NM_従事者_従事者49_登録番号3_変更前</vt:lpstr>
      <vt:lpstr>Sheet1!NM_従事者_従事者49_都道府県</vt:lpstr>
      <vt:lpstr>Sheet1!NM_従事者_従事者49_都道府県_変更前</vt:lpstr>
      <vt:lpstr>Sheet1!NM_従事者_従事者49_当て字</vt:lpstr>
      <vt:lpstr>Sheet1!NM_従事者_従事者49_当て字_変更前</vt:lpstr>
      <vt:lpstr>Sheet1!NM_従事者_従事者49_番地</vt:lpstr>
      <vt:lpstr>Sheet1!NM_従事者_従事者49_番地_変更前</vt:lpstr>
      <vt:lpstr>Sheet1!NM_従事者_従事者49_郵便番号_右</vt:lpstr>
      <vt:lpstr>Sheet1!NM_従事者_従事者49_郵便番号_右_変更前</vt:lpstr>
      <vt:lpstr>Sheet1!NM_従事者_従事者49_郵便番号_左</vt:lpstr>
      <vt:lpstr>Sheet1!NM_従事者_従事者49_郵便番号_左_変更前</vt:lpstr>
      <vt:lpstr>Sheet1!NM_従事者_従事者5_カナ</vt:lpstr>
      <vt:lpstr>Sheet1!NM_従事者_従事者5_カナ_変更前</vt:lpstr>
      <vt:lpstr>Sheet1!NM_従事者_従事者5_建物名</vt:lpstr>
      <vt:lpstr>Sheet1!NM_従事者_従事者5_建物名_変更前</vt:lpstr>
      <vt:lpstr>Sheet1!NM_従事者_従事者5_市区町村</vt:lpstr>
      <vt:lpstr>Sheet1!NM_従事者_従事者5_市区町村_変更前</vt:lpstr>
      <vt:lpstr>Sheet1!NM_従事者_従事者5_氏名</vt:lpstr>
      <vt:lpstr>Sheet1!NM_従事者_従事者5_氏名_変更前</vt:lpstr>
      <vt:lpstr>Sheet1!NM_従事者_従事者5_資格</vt:lpstr>
      <vt:lpstr>Sheet1!NM_従事者_従事者5_資格_変更前</vt:lpstr>
      <vt:lpstr>Sheet1!NM_従事者_従事者5_字</vt:lpstr>
      <vt:lpstr>Sheet1!NM_従事者_従事者5_字_変更前</vt:lpstr>
      <vt:lpstr>Sheet1!NM_従事者_従事者5_就任年月日_月</vt:lpstr>
      <vt:lpstr>Sheet1!NM_従事者_従事者5_就任年月日_月_変更前</vt:lpstr>
      <vt:lpstr>Sheet1!NM_従事者_従事者5_就任年月日_元号</vt:lpstr>
      <vt:lpstr>Sheet1!NM_従事者_従事者5_就任年月日_元号_変更前</vt:lpstr>
      <vt:lpstr>Sheet1!NM_従事者_従事者5_就任年月日_日</vt:lpstr>
      <vt:lpstr>Sheet1!NM_従事者_従事者5_就任年月日_日_変更前</vt:lpstr>
      <vt:lpstr>Sheet1!NM_従事者_従事者5_就任年月日_年</vt:lpstr>
      <vt:lpstr>Sheet1!NM_従事者_従事者5_就任年月日_年_変更前</vt:lpstr>
      <vt:lpstr>Sheet1!NM_従事者_従事者5_週勤務時間_小数1</vt:lpstr>
      <vt:lpstr>Sheet1!NM_従事者_従事者5_週勤務時間_小数1_変更前</vt:lpstr>
      <vt:lpstr>Sheet1!NM_従事者_従事者5_週勤務時間_整数1</vt:lpstr>
      <vt:lpstr>Sheet1!NM_従事者_従事者5_週勤務時間_整数1_変更前</vt:lpstr>
      <vt:lpstr>Sheet1!NM_従事者_従事者5_週勤務時間_整数2</vt:lpstr>
      <vt:lpstr>Sheet1!NM_従事者_従事者5_週勤務時間_整数2_変更前</vt:lpstr>
      <vt:lpstr>Sheet1!NM_従事者_従事者5_従事者区分</vt:lpstr>
      <vt:lpstr>Sheet1!NM_従事者_従事者5_従事者区分_変更前</vt:lpstr>
      <vt:lpstr>Sheet1!NM_従事者_従事者5_従事者備考</vt:lpstr>
      <vt:lpstr>Sheet1!NM_従事者_従事者5_従事者備考_変更前</vt:lpstr>
      <vt:lpstr>Sheet1!NM_従事者_従事者5_生年月日_月</vt:lpstr>
      <vt:lpstr>Sheet1!NM_従事者_従事者5_生年月日_月_変更前</vt:lpstr>
      <vt:lpstr>Sheet1!NM_従事者_従事者5_生年月日_元号</vt:lpstr>
      <vt:lpstr>Sheet1!NM_従事者_従事者5_生年月日_元号_変更前</vt:lpstr>
      <vt:lpstr>Sheet1!NM_従事者_従事者5_生年月日_日</vt:lpstr>
      <vt:lpstr>Sheet1!NM_従事者_従事者5_生年月日_日_変更前</vt:lpstr>
      <vt:lpstr>Sheet1!NM_従事者_従事者5_生年月日_年</vt:lpstr>
      <vt:lpstr>Sheet1!NM_従事者_従事者5_生年月日_年_変更前</vt:lpstr>
      <vt:lpstr>Sheet1!NM_従事者_従事者5_退任年月日_月</vt:lpstr>
      <vt:lpstr>Sheet1!NM_従事者_従事者5_退任年月日_月_変更前</vt:lpstr>
      <vt:lpstr>Sheet1!NM_従事者_従事者5_退任年月日_元号</vt:lpstr>
      <vt:lpstr>Sheet1!NM_従事者_従事者5_退任年月日_元号_変更前</vt:lpstr>
      <vt:lpstr>Sheet1!NM_従事者_従事者5_退任年月日_日</vt:lpstr>
      <vt:lpstr>Sheet1!NM_従事者_従事者5_退任年月日_日_変更前</vt:lpstr>
      <vt:lpstr>Sheet1!NM_従事者_従事者5_退任年月日_年</vt:lpstr>
      <vt:lpstr>Sheet1!NM_従事者_従事者5_退任年月日_年_変更前</vt:lpstr>
      <vt:lpstr>Sheet1!NM_従事者_従事者5_登録年月日_月</vt:lpstr>
      <vt:lpstr>Sheet1!NM_従事者_従事者5_登録年月日_月_変更前</vt:lpstr>
      <vt:lpstr>Sheet1!NM_従事者_従事者5_登録年月日_元号</vt:lpstr>
      <vt:lpstr>Sheet1!NM_従事者_従事者5_登録年月日_元号_変更前</vt:lpstr>
      <vt:lpstr>Sheet1!NM_従事者_従事者5_登録年月日_日</vt:lpstr>
      <vt:lpstr>Sheet1!NM_従事者_従事者5_登録年月日_日_変更前</vt:lpstr>
      <vt:lpstr>Sheet1!NM_従事者_従事者5_登録年月日_年</vt:lpstr>
      <vt:lpstr>Sheet1!NM_従事者_従事者5_登録年月日_年_変更前</vt:lpstr>
      <vt:lpstr>Sheet1!NM_従事者_従事者5_登録販売者登録都道府県</vt:lpstr>
      <vt:lpstr>Sheet1!NM_従事者_従事者5_登録販売者登録都道府県_変更前</vt:lpstr>
      <vt:lpstr>Sheet1!NM_従事者_従事者5_登録番号1</vt:lpstr>
      <vt:lpstr>Sheet1!NM_従事者_従事者5_登録番号1_変更前</vt:lpstr>
      <vt:lpstr>Sheet1!NM_従事者_従事者5_登録番号2</vt:lpstr>
      <vt:lpstr>Sheet1!NM_従事者_従事者5_登録番号2_変更前</vt:lpstr>
      <vt:lpstr>Sheet1!NM_従事者_従事者5_登録番号3</vt:lpstr>
      <vt:lpstr>Sheet1!NM_従事者_従事者5_登録番号3_変更前</vt:lpstr>
      <vt:lpstr>Sheet1!NM_従事者_従事者5_都道府県</vt:lpstr>
      <vt:lpstr>Sheet1!NM_従事者_従事者5_都道府県_変更前</vt:lpstr>
      <vt:lpstr>Sheet1!NM_従事者_従事者5_当て字</vt:lpstr>
      <vt:lpstr>Sheet1!NM_従事者_従事者5_当て字_変更前</vt:lpstr>
      <vt:lpstr>Sheet1!NM_従事者_従事者5_番地</vt:lpstr>
      <vt:lpstr>Sheet1!NM_従事者_従事者5_番地_変更前</vt:lpstr>
      <vt:lpstr>Sheet1!NM_従事者_従事者5_郵便番号_右</vt:lpstr>
      <vt:lpstr>Sheet1!NM_従事者_従事者5_郵便番号_右_変更前</vt:lpstr>
      <vt:lpstr>Sheet1!NM_従事者_従事者5_郵便番号_左</vt:lpstr>
      <vt:lpstr>Sheet1!NM_従事者_従事者5_郵便番号_左_変更前</vt:lpstr>
      <vt:lpstr>Sheet1!NM_従事者_従事者50_カナ</vt:lpstr>
      <vt:lpstr>Sheet1!NM_従事者_従事者50_カナ_変更前</vt:lpstr>
      <vt:lpstr>Sheet1!NM_従事者_従事者50_建物名</vt:lpstr>
      <vt:lpstr>Sheet1!NM_従事者_従事者50_建物名_変更前</vt:lpstr>
      <vt:lpstr>Sheet1!NM_従事者_従事者50_市区町村</vt:lpstr>
      <vt:lpstr>Sheet1!NM_従事者_従事者50_市区町村_変更前</vt:lpstr>
      <vt:lpstr>Sheet1!NM_従事者_従事者50_氏名</vt:lpstr>
      <vt:lpstr>Sheet1!NM_従事者_従事者50_氏名_変更前</vt:lpstr>
      <vt:lpstr>Sheet1!NM_従事者_従事者50_資格</vt:lpstr>
      <vt:lpstr>Sheet1!NM_従事者_従事者50_資格_変更前</vt:lpstr>
      <vt:lpstr>Sheet1!NM_従事者_従事者50_字</vt:lpstr>
      <vt:lpstr>Sheet1!NM_従事者_従事者50_字_変更前</vt:lpstr>
      <vt:lpstr>Sheet1!NM_従事者_従事者50_就任年月日_月</vt:lpstr>
      <vt:lpstr>Sheet1!NM_従事者_従事者50_就任年月日_月_変更前</vt:lpstr>
      <vt:lpstr>Sheet1!NM_従事者_従事者50_就任年月日_元号</vt:lpstr>
      <vt:lpstr>Sheet1!NM_従事者_従事者50_就任年月日_元号_変更前</vt:lpstr>
      <vt:lpstr>Sheet1!NM_従事者_従事者50_就任年月日_日</vt:lpstr>
      <vt:lpstr>Sheet1!NM_従事者_従事者50_就任年月日_日_変更前</vt:lpstr>
      <vt:lpstr>Sheet1!NM_従事者_従事者50_就任年月日_年</vt:lpstr>
      <vt:lpstr>Sheet1!NM_従事者_従事者50_就任年月日_年_変更前</vt:lpstr>
      <vt:lpstr>Sheet1!NM_従事者_従事者50_週勤務時間_小数1</vt:lpstr>
      <vt:lpstr>Sheet1!NM_従事者_従事者50_週勤務時間_小数1_変更前</vt:lpstr>
      <vt:lpstr>Sheet1!NM_従事者_従事者50_週勤務時間_整数1</vt:lpstr>
      <vt:lpstr>Sheet1!NM_従事者_従事者50_週勤務時間_整数1_変更前</vt:lpstr>
      <vt:lpstr>Sheet1!NM_従事者_従事者50_週勤務時間_整数2</vt:lpstr>
      <vt:lpstr>Sheet1!NM_従事者_従事者50_週勤務時間_整数2_変更前</vt:lpstr>
      <vt:lpstr>Sheet1!NM_従事者_従事者50_従事者区分</vt:lpstr>
      <vt:lpstr>Sheet1!NM_従事者_従事者50_従事者区分_変更前</vt:lpstr>
      <vt:lpstr>Sheet1!NM_従事者_従事者50_従事者備考</vt:lpstr>
      <vt:lpstr>Sheet1!NM_従事者_従事者50_従事者備考_変更前</vt:lpstr>
      <vt:lpstr>Sheet1!NM_従事者_従事者50_生年月日_月</vt:lpstr>
      <vt:lpstr>Sheet1!NM_従事者_従事者50_生年月日_月_変更前</vt:lpstr>
      <vt:lpstr>Sheet1!NM_従事者_従事者50_生年月日_元号</vt:lpstr>
      <vt:lpstr>Sheet1!NM_従事者_従事者50_生年月日_元号_変更前</vt:lpstr>
      <vt:lpstr>Sheet1!NM_従事者_従事者50_生年月日_日</vt:lpstr>
      <vt:lpstr>Sheet1!NM_従事者_従事者50_生年月日_日_変更前</vt:lpstr>
      <vt:lpstr>Sheet1!NM_従事者_従事者50_生年月日_年</vt:lpstr>
      <vt:lpstr>Sheet1!NM_従事者_従事者50_生年月日_年_変更前</vt:lpstr>
      <vt:lpstr>Sheet1!NM_従事者_従事者50_退任年月日_月</vt:lpstr>
      <vt:lpstr>Sheet1!NM_従事者_従事者50_退任年月日_月_変更前</vt:lpstr>
      <vt:lpstr>Sheet1!NM_従事者_従事者50_退任年月日_元号</vt:lpstr>
      <vt:lpstr>Sheet1!NM_従事者_従事者50_退任年月日_元号_変更前</vt:lpstr>
      <vt:lpstr>Sheet1!NM_従事者_従事者50_退任年月日_日</vt:lpstr>
      <vt:lpstr>Sheet1!NM_従事者_従事者50_退任年月日_日_変更前</vt:lpstr>
      <vt:lpstr>Sheet1!NM_従事者_従事者50_退任年月日_年</vt:lpstr>
      <vt:lpstr>Sheet1!NM_従事者_従事者50_退任年月日_年_変更前</vt:lpstr>
      <vt:lpstr>Sheet1!NM_従事者_従事者50_登録年月日_月</vt:lpstr>
      <vt:lpstr>Sheet1!NM_従事者_従事者50_登録年月日_月_変更前</vt:lpstr>
      <vt:lpstr>Sheet1!NM_従事者_従事者50_登録年月日_元号</vt:lpstr>
      <vt:lpstr>Sheet1!NM_従事者_従事者50_登録年月日_元号_変更前</vt:lpstr>
      <vt:lpstr>Sheet1!NM_従事者_従事者50_登録年月日_日</vt:lpstr>
      <vt:lpstr>Sheet1!NM_従事者_従事者50_登録年月日_日_変更前</vt:lpstr>
      <vt:lpstr>Sheet1!NM_従事者_従事者50_登録年月日_年</vt:lpstr>
      <vt:lpstr>Sheet1!NM_従事者_従事者50_登録年月日_年_変更前</vt:lpstr>
      <vt:lpstr>Sheet1!NM_従事者_従事者50_登録販売者登録都道府県</vt:lpstr>
      <vt:lpstr>Sheet1!NM_従事者_従事者50_登録販売者登録都道府県_変更前</vt:lpstr>
      <vt:lpstr>Sheet1!NM_従事者_従事者50_登録番号1</vt:lpstr>
      <vt:lpstr>Sheet1!NM_従事者_従事者50_登録番号1_変更前</vt:lpstr>
      <vt:lpstr>Sheet1!NM_従事者_従事者50_登録番号2</vt:lpstr>
      <vt:lpstr>Sheet1!NM_従事者_従事者50_登録番号2_変更前</vt:lpstr>
      <vt:lpstr>Sheet1!NM_従事者_従事者50_登録番号3</vt:lpstr>
      <vt:lpstr>Sheet1!NM_従事者_従事者50_登録番号3_変更前</vt:lpstr>
      <vt:lpstr>Sheet1!NM_従事者_従事者50_都道府県</vt:lpstr>
      <vt:lpstr>Sheet1!NM_従事者_従事者50_都道府県_変更前</vt:lpstr>
      <vt:lpstr>Sheet1!NM_従事者_従事者50_当て字</vt:lpstr>
      <vt:lpstr>Sheet1!NM_従事者_従事者50_当て字_変更前</vt:lpstr>
      <vt:lpstr>Sheet1!NM_従事者_従事者50_番地</vt:lpstr>
      <vt:lpstr>Sheet1!NM_従事者_従事者50_番地_変更前</vt:lpstr>
      <vt:lpstr>Sheet1!NM_従事者_従事者50_郵便番号_右</vt:lpstr>
      <vt:lpstr>Sheet1!NM_従事者_従事者50_郵便番号_右_変更前</vt:lpstr>
      <vt:lpstr>Sheet1!NM_従事者_従事者50_郵便番号_左</vt:lpstr>
      <vt:lpstr>Sheet1!NM_従事者_従事者50_郵便番号_左_変更前</vt:lpstr>
      <vt:lpstr>Sheet1!NM_従事者_従事者51_カナ</vt:lpstr>
      <vt:lpstr>Sheet1!NM_従事者_従事者51_カナ_変更前</vt:lpstr>
      <vt:lpstr>Sheet1!NM_従事者_従事者51_建物名</vt:lpstr>
      <vt:lpstr>Sheet1!NM_従事者_従事者51_建物名_変更前</vt:lpstr>
      <vt:lpstr>Sheet1!NM_従事者_従事者51_市区町村</vt:lpstr>
      <vt:lpstr>Sheet1!NM_従事者_従事者51_市区町村_変更前</vt:lpstr>
      <vt:lpstr>Sheet1!NM_従事者_従事者51_氏名</vt:lpstr>
      <vt:lpstr>Sheet1!NM_従事者_従事者51_氏名_変更前</vt:lpstr>
      <vt:lpstr>Sheet1!NM_従事者_従事者51_資格</vt:lpstr>
      <vt:lpstr>Sheet1!NM_従事者_従事者51_資格_変更前</vt:lpstr>
      <vt:lpstr>Sheet1!NM_従事者_従事者51_字</vt:lpstr>
      <vt:lpstr>Sheet1!NM_従事者_従事者51_字_変更前</vt:lpstr>
      <vt:lpstr>Sheet1!NM_従事者_従事者51_就任年月日_月</vt:lpstr>
      <vt:lpstr>Sheet1!NM_従事者_従事者51_就任年月日_月_変更前</vt:lpstr>
      <vt:lpstr>Sheet1!NM_従事者_従事者51_就任年月日_元号</vt:lpstr>
      <vt:lpstr>Sheet1!NM_従事者_従事者51_就任年月日_元号_変更前</vt:lpstr>
      <vt:lpstr>Sheet1!NM_従事者_従事者51_就任年月日_日</vt:lpstr>
      <vt:lpstr>Sheet1!NM_従事者_従事者51_就任年月日_日_変更前</vt:lpstr>
      <vt:lpstr>Sheet1!NM_従事者_従事者51_就任年月日_年</vt:lpstr>
      <vt:lpstr>Sheet1!NM_従事者_従事者51_就任年月日_年_変更前</vt:lpstr>
      <vt:lpstr>Sheet1!NM_従事者_従事者51_週勤務時間_小数1</vt:lpstr>
      <vt:lpstr>Sheet1!NM_従事者_従事者51_週勤務時間_小数1_変更前</vt:lpstr>
      <vt:lpstr>Sheet1!NM_従事者_従事者51_週勤務時間_整数1</vt:lpstr>
      <vt:lpstr>Sheet1!NM_従事者_従事者51_週勤務時間_整数1_変更前</vt:lpstr>
      <vt:lpstr>Sheet1!NM_従事者_従事者51_週勤務時間_整数2</vt:lpstr>
      <vt:lpstr>Sheet1!NM_従事者_従事者51_週勤務時間_整数2_変更前</vt:lpstr>
      <vt:lpstr>Sheet1!NM_従事者_従事者51_従事者区分</vt:lpstr>
      <vt:lpstr>Sheet1!NM_従事者_従事者51_従事者区分_変更前</vt:lpstr>
      <vt:lpstr>Sheet1!NM_従事者_従事者51_従事者備考</vt:lpstr>
      <vt:lpstr>Sheet1!NM_従事者_従事者51_従事者備考_変更前</vt:lpstr>
      <vt:lpstr>Sheet1!NM_従事者_従事者51_生年月日_月</vt:lpstr>
      <vt:lpstr>Sheet1!NM_従事者_従事者51_生年月日_月_変更前</vt:lpstr>
      <vt:lpstr>Sheet1!NM_従事者_従事者51_生年月日_元号</vt:lpstr>
      <vt:lpstr>Sheet1!NM_従事者_従事者51_生年月日_元号_変更前</vt:lpstr>
      <vt:lpstr>Sheet1!NM_従事者_従事者51_生年月日_日</vt:lpstr>
      <vt:lpstr>Sheet1!NM_従事者_従事者51_生年月日_日_変更前</vt:lpstr>
      <vt:lpstr>Sheet1!NM_従事者_従事者51_生年月日_年</vt:lpstr>
      <vt:lpstr>Sheet1!NM_従事者_従事者51_生年月日_年_変更前</vt:lpstr>
      <vt:lpstr>Sheet1!NM_従事者_従事者51_退任年月日_月</vt:lpstr>
      <vt:lpstr>Sheet1!NM_従事者_従事者51_退任年月日_月_変更前</vt:lpstr>
      <vt:lpstr>Sheet1!NM_従事者_従事者51_退任年月日_元号</vt:lpstr>
      <vt:lpstr>Sheet1!NM_従事者_従事者51_退任年月日_元号_変更前</vt:lpstr>
      <vt:lpstr>Sheet1!NM_従事者_従事者51_退任年月日_日</vt:lpstr>
      <vt:lpstr>Sheet1!NM_従事者_従事者51_退任年月日_日_変更前</vt:lpstr>
      <vt:lpstr>Sheet1!NM_従事者_従事者51_退任年月日_年</vt:lpstr>
      <vt:lpstr>Sheet1!NM_従事者_従事者51_退任年月日_年_変更前</vt:lpstr>
      <vt:lpstr>Sheet1!NM_従事者_従事者51_登録年月日_月</vt:lpstr>
      <vt:lpstr>Sheet1!NM_従事者_従事者51_登録年月日_月_変更前</vt:lpstr>
      <vt:lpstr>Sheet1!NM_従事者_従事者51_登録年月日_元号</vt:lpstr>
      <vt:lpstr>Sheet1!NM_従事者_従事者51_登録年月日_元号_変更前</vt:lpstr>
      <vt:lpstr>Sheet1!NM_従事者_従事者51_登録年月日_日</vt:lpstr>
      <vt:lpstr>Sheet1!NM_従事者_従事者51_登録年月日_日_変更前</vt:lpstr>
      <vt:lpstr>Sheet1!NM_従事者_従事者51_登録年月日_年</vt:lpstr>
      <vt:lpstr>Sheet1!NM_従事者_従事者51_登録年月日_年_変更前</vt:lpstr>
      <vt:lpstr>Sheet1!NM_従事者_従事者51_登録販売者登録都道府県</vt:lpstr>
      <vt:lpstr>Sheet1!NM_従事者_従事者51_登録販売者登録都道府県_変更前</vt:lpstr>
      <vt:lpstr>Sheet1!NM_従事者_従事者51_登録番号1</vt:lpstr>
      <vt:lpstr>Sheet1!NM_従事者_従事者51_登録番号1_変更前</vt:lpstr>
      <vt:lpstr>Sheet1!NM_従事者_従事者51_登録番号2</vt:lpstr>
      <vt:lpstr>Sheet1!NM_従事者_従事者51_登録番号2_変更前</vt:lpstr>
      <vt:lpstr>Sheet1!NM_従事者_従事者51_登録番号3</vt:lpstr>
      <vt:lpstr>Sheet1!NM_従事者_従事者51_登録番号3_変更前</vt:lpstr>
      <vt:lpstr>Sheet1!NM_従事者_従事者51_都道府県</vt:lpstr>
      <vt:lpstr>Sheet1!NM_従事者_従事者51_都道府県_変更前</vt:lpstr>
      <vt:lpstr>Sheet1!NM_従事者_従事者51_当て字</vt:lpstr>
      <vt:lpstr>Sheet1!NM_従事者_従事者51_当て字_変更前</vt:lpstr>
      <vt:lpstr>Sheet1!NM_従事者_従事者51_番地</vt:lpstr>
      <vt:lpstr>Sheet1!NM_従事者_従事者51_番地_変更前</vt:lpstr>
      <vt:lpstr>Sheet1!NM_従事者_従事者51_郵便番号_右</vt:lpstr>
      <vt:lpstr>Sheet1!NM_従事者_従事者51_郵便番号_右_変更前</vt:lpstr>
      <vt:lpstr>Sheet1!NM_従事者_従事者51_郵便番号_左</vt:lpstr>
      <vt:lpstr>Sheet1!NM_従事者_従事者51_郵便番号_左_変更前</vt:lpstr>
      <vt:lpstr>Sheet1!NM_従事者_従事者52_カナ</vt:lpstr>
      <vt:lpstr>Sheet1!NM_従事者_従事者52_カナ_変更前</vt:lpstr>
      <vt:lpstr>Sheet1!NM_従事者_従事者52_建物名</vt:lpstr>
      <vt:lpstr>Sheet1!NM_従事者_従事者52_建物名_変更前</vt:lpstr>
      <vt:lpstr>Sheet1!NM_従事者_従事者52_市区町村</vt:lpstr>
      <vt:lpstr>Sheet1!NM_従事者_従事者52_市区町村_変更前</vt:lpstr>
      <vt:lpstr>Sheet1!NM_従事者_従事者52_氏名</vt:lpstr>
      <vt:lpstr>Sheet1!NM_従事者_従事者52_氏名_変更前</vt:lpstr>
      <vt:lpstr>Sheet1!NM_従事者_従事者52_資格</vt:lpstr>
      <vt:lpstr>Sheet1!NM_従事者_従事者52_資格_変更前</vt:lpstr>
      <vt:lpstr>Sheet1!NM_従事者_従事者52_字</vt:lpstr>
      <vt:lpstr>Sheet1!NM_従事者_従事者52_字_変更前</vt:lpstr>
      <vt:lpstr>Sheet1!NM_従事者_従事者52_就任年月日_月</vt:lpstr>
      <vt:lpstr>Sheet1!NM_従事者_従事者52_就任年月日_月_変更前</vt:lpstr>
      <vt:lpstr>Sheet1!NM_従事者_従事者52_就任年月日_元号</vt:lpstr>
      <vt:lpstr>Sheet1!NM_従事者_従事者52_就任年月日_元号_変更前</vt:lpstr>
      <vt:lpstr>Sheet1!NM_従事者_従事者52_就任年月日_日</vt:lpstr>
      <vt:lpstr>Sheet1!NM_従事者_従事者52_就任年月日_日_変更前</vt:lpstr>
      <vt:lpstr>Sheet1!NM_従事者_従事者52_就任年月日_年</vt:lpstr>
      <vt:lpstr>Sheet1!NM_従事者_従事者52_就任年月日_年_変更前</vt:lpstr>
      <vt:lpstr>Sheet1!NM_従事者_従事者52_週勤務時間_小数1</vt:lpstr>
      <vt:lpstr>Sheet1!NM_従事者_従事者52_週勤務時間_小数1_変更前</vt:lpstr>
      <vt:lpstr>Sheet1!NM_従事者_従事者52_週勤務時間_整数1</vt:lpstr>
      <vt:lpstr>Sheet1!NM_従事者_従事者52_週勤務時間_整数1_変更前</vt:lpstr>
      <vt:lpstr>Sheet1!NM_従事者_従事者52_週勤務時間_整数2</vt:lpstr>
      <vt:lpstr>Sheet1!NM_従事者_従事者52_週勤務時間_整数2_変更前</vt:lpstr>
      <vt:lpstr>Sheet1!NM_従事者_従事者52_従事者区分</vt:lpstr>
      <vt:lpstr>Sheet1!NM_従事者_従事者52_従事者区分_変更前</vt:lpstr>
      <vt:lpstr>Sheet1!NM_従事者_従事者52_従事者備考</vt:lpstr>
      <vt:lpstr>Sheet1!NM_従事者_従事者52_従事者備考_変更前</vt:lpstr>
      <vt:lpstr>Sheet1!NM_従事者_従事者52_生年月日_月</vt:lpstr>
      <vt:lpstr>Sheet1!NM_従事者_従事者52_生年月日_月_変更前</vt:lpstr>
      <vt:lpstr>Sheet1!NM_従事者_従事者52_生年月日_元号</vt:lpstr>
      <vt:lpstr>Sheet1!NM_従事者_従事者52_生年月日_元号_変更前</vt:lpstr>
      <vt:lpstr>Sheet1!NM_従事者_従事者52_生年月日_日</vt:lpstr>
      <vt:lpstr>Sheet1!NM_従事者_従事者52_生年月日_日_変更前</vt:lpstr>
      <vt:lpstr>Sheet1!NM_従事者_従事者52_生年月日_年</vt:lpstr>
      <vt:lpstr>Sheet1!NM_従事者_従事者52_生年月日_年_変更前</vt:lpstr>
      <vt:lpstr>Sheet1!NM_従事者_従事者52_退任年月日_月</vt:lpstr>
      <vt:lpstr>Sheet1!NM_従事者_従事者52_退任年月日_月_変更前</vt:lpstr>
      <vt:lpstr>Sheet1!NM_従事者_従事者52_退任年月日_元号</vt:lpstr>
      <vt:lpstr>Sheet1!NM_従事者_従事者52_退任年月日_元号_変更前</vt:lpstr>
      <vt:lpstr>Sheet1!NM_従事者_従事者52_退任年月日_日</vt:lpstr>
      <vt:lpstr>Sheet1!NM_従事者_従事者52_退任年月日_日_変更前</vt:lpstr>
      <vt:lpstr>Sheet1!NM_従事者_従事者52_退任年月日_年</vt:lpstr>
      <vt:lpstr>Sheet1!NM_従事者_従事者52_退任年月日_年_変更前</vt:lpstr>
      <vt:lpstr>Sheet1!NM_従事者_従事者52_登録年月日_月</vt:lpstr>
      <vt:lpstr>Sheet1!NM_従事者_従事者52_登録年月日_月_変更前</vt:lpstr>
      <vt:lpstr>Sheet1!NM_従事者_従事者52_登録年月日_元号</vt:lpstr>
      <vt:lpstr>Sheet1!NM_従事者_従事者52_登録年月日_元号_変更前</vt:lpstr>
      <vt:lpstr>Sheet1!NM_従事者_従事者52_登録年月日_日</vt:lpstr>
      <vt:lpstr>Sheet1!NM_従事者_従事者52_登録年月日_日_変更前</vt:lpstr>
      <vt:lpstr>Sheet1!NM_従事者_従事者52_登録年月日_年</vt:lpstr>
      <vt:lpstr>Sheet1!NM_従事者_従事者52_登録年月日_年_変更前</vt:lpstr>
      <vt:lpstr>Sheet1!NM_従事者_従事者52_登録販売者登録都道府県</vt:lpstr>
      <vt:lpstr>Sheet1!NM_従事者_従事者52_登録販売者登録都道府県_変更前</vt:lpstr>
      <vt:lpstr>Sheet1!NM_従事者_従事者52_登録番号1</vt:lpstr>
      <vt:lpstr>Sheet1!NM_従事者_従事者52_登録番号1_変更前</vt:lpstr>
      <vt:lpstr>Sheet1!NM_従事者_従事者52_登録番号2</vt:lpstr>
      <vt:lpstr>Sheet1!NM_従事者_従事者52_登録番号2_変更前</vt:lpstr>
      <vt:lpstr>Sheet1!NM_従事者_従事者52_登録番号3</vt:lpstr>
      <vt:lpstr>Sheet1!NM_従事者_従事者52_登録番号3_変更前</vt:lpstr>
      <vt:lpstr>Sheet1!NM_従事者_従事者52_都道府県</vt:lpstr>
      <vt:lpstr>Sheet1!NM_従事者_従事者52_都道府県_変更前</vt:lpstr>
      <vt:lpstr>Sheet1!NM_従事者_従事者52_当て字</vt:lpstr>
      <vt:lpstr>Sheet1!NM_従事者_従事者52_当て字_変更前</vt:lpstr>
      <vt:lpstr>Sheet1!NM_従事者_従事者52_番地</vt:lpstr>
      <vt:lpstr>Sheet1!NM_従事者_従事者52_番地_変更前</vt:lpstr>
      <vt:lpstr>Sheet1!NM_従事者_従事者52_郵便番号_右</vt:lpstr>
      <vt:lpstr>Sheet1!NM_従事者_従事者52_郵便番号_右_変更前</vt:lpstr>
      <vt:lpstr>Sheet1!NM_従事者_従事者52_郵便番号_左</vt:lpstr>
      <vt:lpstr>Sheet1!NM_従事者_従事者52_郵便番号_左_変更前</vt:lpstr>
      <vt:lpstr>Sheet1!NM_従事者_従事者53_カナ</vt:lpstr>
      <vt:lpstr>Sheet1!NM_従事者_従事者53_カナ_変更前</vt:lpstr>
      <vt:lpstr>Sheet1!NM_従事者_従事者53_建物名</vt:lpstr>
      <vt:lpstr>Sheet1!NM_従事者_従事者53_建物名_変更前</vt:lpstr>
      <vt:lpstr>Sheet1!NM_従事者_従事者53_市区町村</vt:lpstr>
      <vt:lpstr>Sheet1!NM_従事者_従事者53_市区町村_変更前</vt:lpstr>
      <vt:lpstr>Sheet1!NM_従事者_従事者53_氏名</vt:lpstr>
      <vt:lpstr>Sheet1!NM_従事者_従事者53_氏名_変更前</vt:lpstr>
      <vt:lpstr>Sheet1!NM_従事者_従事者53_資格</vt:lpstr>
      <vt:lpstr>Sheet1!NM_従事者_従事者53_資格_変更前</vt:lpstr>
      <vt:lpstr>Sheet1!NM_従事者_従事者53_字</vt:lpstr>
      <vt:lpstr>Sheet1!NM_従事者_従事者53_字_変更前</vt:lpstr>
      <vt:lpstr>Sheet1!NM_従事者_従事者53_就任年月日_月</vt:lpstr>
      <vt:lpstr>Sheet1!NM_従事者_従事者53_就任年月日_月_変更前</vt:lpstr>
      <vt:lpstr>Sheet1!NM_従事者_従事者53_就任年月日_元号</vt:lpstr>
      <vt:lpstr>Sheet1!NM_従事者_従事者53_就任年月日_元号_変更前</vt:lpstr>
      <vt:lpstr>Sheet1!NM_従事者_従事者53_就任年月日_日</vt:lpstr>
      <vt:lpstr>Sheet1!NM_従事者_従事者53_就任年月日_日_変更前</vt:lpstr>
      <vt:lpstr>Sheet1!NM_従事者_従事者53_就任年月日_年</vt:lpstr>
      <vt:lpstr>Sheet1!NM_従事者_従事者53_就任年月日_年_変更前</vt:lpstr>
      <vt:lpstr>Sheet1!NM_従事者_従事者53_週勤務時間_小数1</vt:lpstr>
      <vt:lpstr>Sheet1!NM_従事者_従事者53_週勤務時間_小数1_変更前</vt:lpstr>
      <vt:lpstr>Sheet1!NM_従事者_従事者53_週勤務時間_整数1</vt:lpstr>
      <vt:lpstr>Sheet1!NM_従事者_従事者53_週勤務時間_整数1_変更前</vt:lpstr>
      <vt:lpstr>Sheet1!NM_従事者_従事者53_週勤務時間_整数2</vt:lpstr>
      <vt:lpstr>Sheet1!NM_従事者_従事者53_週勤務時間_整数2_変更前</vt:lpstr>
      <vt:lpstr>Sheet1!NM_従事者_従事者53_従事者区分</vt:lpstr>
      <vt:lpstr>Sheet1!NM_従事者_従事者53_従事者区分_変更前</vt:lpstr>
      <vt:lpstr>Sheet1!NM_従事者_従事者53_従事者備考</vt:lpstr>
      <vt:lpstr>Sheet1!NM_従事者_従事者53_従事者備考_変更前</vt:lpstr>
      <vt:lpstr>Sheet1!NM_従事者_従事者53_生年月日_月</vt:lpstr>
      <vt:lpstr>Sheet1!NM_従事者_従事者53_生年月日_月_変更前</vt:lpstr>
      <vt:lpstr>Sheet1!NM_従事者_従事者53_生年月日_元号</vt:lpstr>
      <vt:lpstr>Sheet1!NM_従事者_従事者53_生年月日_元号_変更前</vt:lpstr>
      <vt:lpstr>Sheet1!NM_従事者_従事者53_生年月日_日</vt:lpstr>
      <vt:lpstr>Sheet1!NM_従事者_従事者53_生年月日_日_変更前</vt:lpstr>
      <vt:lpstr>Sheet1!NM_従事者_従事者53_生年月日_年</vt:lpstr>
      <vt:lpstr>Sheet1!NM_従事者_従事者53_生年月日_年_変更前</vt:lpstr>
      <vt:lpstr>Sheet1!NM_従事者_従事者53_退任年月日_月</vt:lpstr>
      <vt:lpstr>Sheet1!NM_従事者_従事者53_退任年月日_月_変更前</vt:lpstr>
      <vt:lpstr>Sheet1!NM_従事者_従事者53_退任年月日_元号</vt:lpstr>
      <vt:lpstr>Sheet1!NM_従事者_従事者53_退任年月日_元号_変更前</vt:lpstr>
      <vt:lpstr>Sheet1!NM_従事者_従事者53_退任年月日_日</vt:lpstr>
      <vt:lpstr>Sheet1!NM_従事者_従事者53_退任年月日_日_変更前</vt:lpstr>
      <vt:lpstr>Sheet1!NM_従事者_従事者53_退任年月日_年</vt:lpstr>
      <vt:lpstr>Sheet1!NM_従事者_従事者53_退任年月日_年_変更前</vt:lpstr>
      <vt:lpstr>Sheet1!NM_従事者_従事者53_登録年月日_月</vt:lpstr>
      <vt:lpstr>Sheet1!NM_従事者_従事者53_登録年月日_月_変更前</vt:lpstr>
      <vt:lpstr>Sheet1!NM_従事者_従事者53_登録年月日_元号</vt:lpstr>
      <vt:lpstr>Sheet1!NM_従事者_従事者53_登録年月日_元号_変更前</vt:lpstr>
      <vt:lpstr>Sheet1!NM_従事者_従事者53_登録年月日_日</vt:lpstr>
      <vt:lpstr>Sheet1!NM_従事者_従事者53_登録年月日_日_変更前</vt:lpstr>
      <vt:lpstr>Sheet1!NM_従事者_従事者53_登録年月日_年</vt:lpstr>
      <vt:lpstr>Sheet1!NM_従事者_従事者53_登録年月日_年_変更前</vt:lpstr>
      <vt:lpstr>Sheet1!NM_従事者_従事者53_登録販売者登録都道府県</vt:lpstr>
      <vt:lpstr>Sheet1!NM_従事者_従事者53_登録販売者登録都道府県_変更前</vt:lpstr>
      <vt:lpstr>Sheet1!NM_従事者_従事者53_登録番号1</vt:lpstr>
      <vt:lpstr>Sheet1!NM_従事者_従事者53_登録番号1_変更前</vt:lpstr>
      <vt:lpstr>Sheet1!NM_従事者_従事者53_登録番号2</vt:lpstr>
      <vt:lpstr>Sheet1!NM_従事者_従事者53_登録番号2_変更前</vt:lpstr>
      <vt:lpstr>Sheet1!NM_従事者_従事者53_登録番号3</vt:lpstr>
      <vt:lpstr>Sheet1!NM_従事者_従事者53_登録番号3_変更前</vt:lpstr>
      <vt:lpstr>Sheet1!NM_従事者_従事者53_都道府県</vt:lpstr>
      <vt:lpstr>Sheet1!NM_従事者_従事者53_都道府県_変更前</vt:lpstr>
      <vt:lpstr>Sheet1!NM_従事者_従事者53_当て字</vt:lpstr>
      <vt:lpstr>Sheet1!NM_従事者_従事者53_当て字_変更前</vt:lpstr>
      <vt:lpstr>Sheet1!NM_従事者_従事者53_番地</vt:lpstr>
      <vt:lpstr>Sheet1!NM_従事者_従事者53_番地_変更前</vt:lpstr>
      <vt:lpstr>Sheet1!NM_従事者_従事者53_郵便番号_右</vt:lpstr>
      <vt:lpstr>Sheet1!NM_従事者_従事者53_郵便番号_右_変更前</vt:lpstr>
      <vt:lpstr>Sheet1!NM_従事者_従事者53_郵便番号_左</vt:lpstr>
      <vt:lpstr>Sheet1!NM_従事者_従事者53_郵便番号_左_変更前</vt:lpstr>
      <vt:lpstr>Sheet1!NM_従事者_従事者54_カナ</vt:lpstr>
      <vt:lpstr>Sheet1!NM_従事者_従事者54_カナ_変更前</vt:lpstr>
      <vt:lpstr>Sheet1!NM_従事者_従事者54_建物名</vt:lpstr>
      <vt:lpstr>Sheet1!NM_従事者_従事者54_建物名_変更前</vt:lpstr>
      <vt:lpstr>Sheet1!NM_従事者_従事者54_市区町村</vt:lpstr>
      <vt:lpstr>Sheet1!NM_従事者_従事者54_市区町村_変更前</vt:lpstr>
      <vt:lpstr>Sheet1!NM_従事者_従事者54_氏名</vt:lpstr>
      <vt:lpstr>Sheet1!NM_従事者_従事者54_氏名_変更前</vt:lpstr>
      <vt:lpstr>Sheet1!NM_従事者_従事者54_資格</vt:lpstr>
      <vt:lpstr>Sheet1!NM_従事者_従事者54_資格_変更前</vt:lpstr>
      <vt:lpstr>Sheet1!NM_従事者_従事者54_字</vt:lpstr>
      <vt:lpstr>Sheet1!NM_従事者_従事者54_字_変更前</vt:lpstr>
      <vt:lpstr>Sheet1!NM_従事者_従事者54_就任年月日_月</vt:lpstr>
      <vt:lpstr>Sheet1!NM_従事者_従事者54_就任年月日_月_変更前</vt:lpstr>
      <vt:lpstr>Sheet1!NM_従事者_従事者54_就任年月日_元号</vt:lpstr>
      <vt:lpstr>Sheet1!NM_従事者_従事者54_就任年月日_元号_変更前</vt:lpstr>
      <vt:lpstr>Sheet1!NM_従事者_従事者54_就任年月日_日</vt:lpstr>
      <vt:lpstr>Sheet1!NM_従事者_従事者54_就任年月日_日_変更前</vt:lpstr>
      <vt:lpstr>Sheet1!NM_従事者_従事者54_就任年月日_年</vt:lpstr>
      <vt:lpstr>Sheet1!NM_従事者_従事者54_就任年月日_年_変更前</vt:lpstr>
      <vt:lpstr>Sheet1!NM_従事者_従事者54_週勤務時間_小数1</vt:lpstr>
      <vt:lpstr>Sheet1!NM_従事者_従事者54_週勤務時間_小数1_変更前</vt:lpstr>
      <vt:lpstr>Sheet1!NM_従事者_従事者54_週勤務時間_整数1</vt:lpstr>
      <vt:lpstr>Sheet1!NM_従事者_従事者54_週勤務時間_整数1_変更前</vt:lpstr>
      <vt:lpstr>Sheet1!NM_従事者_従事者54_週勤務時間_整数2</vt:lpstr>
      <vt:lpstr>Sheet1!NM_従事者_従事者54_週勤務時間_整数2_変更前</vt:lpstr>
      <vt:lpstr>Sheet1!NM_従事者_従事者54_従事者区分</vt:lpstr>
      <vt:lpstr>Sheet1!NM_従事者_従事者54_従事者区分_変更前</vt:lpstr>
      <vt:lpstr>Sheet1!NM_従事者_従事者54_従事者備考</vt:lpstr>
      <vt:lpstr>Sheet1!NM_従事者_従事者54_従事者備考_変更前</vt:lpstr>
      <vt:lpstr>Sheet1!NM_従事者_従事者54_生年月日_月</vt:lpstr>
      <vt:lpstr>Sheet1!NM_従事者_従事者54_生年月日_月_変更前</vt:lpstr>
      <vt:lpstr>Sheet1!NM_従事者_従事者54_生年月日_元号</vt:lpstr>
      <vt:lpstr>Sheet1!NM_従事者_従事者54_生年月日_元号_変更前</vt:lpstr>
      <vt:lpstr>Sheet1!NM_従事者_従事者54_生年月日_日</vt:lpstr>
      <vt:lpstr>Sheet1!NM_従事者_従事者54_生年月日_日_変更前</vt:lpstr>
      <vt:lpstr>Sheet1!NM_従事者_従事者54_生年月日_年</vt:lpstr>
      <vt:lpstr>Sheet1!NM_従事者_従事者54_生年月日_年_変更前</vt:lpstr>
      <vt:lpstr>Sheet1!NM_従事者_従事者54_退任年月日_月</vt:lpstr>
      <vt:lpstr>Sheet1!NM_従事者_従事者54_退任年月日_月_変更前</vt:lpstr>
      <vt:lpstr>Sheet1!NM_従事者_従事者54_退任年月日_元号</vt:lpstr>
      <vt:lpstr>Sheet1!NM_従事者_従事者54_退任年月日_元号_変更前</vt:lpstr>
      <vt:lpstr>Sheet1!NM_従事者_従事者54_退任年月日_日</vt:lpstr>
      <vt:lpstr>Sheet1!NM_従事者_従事者54_退任年月日_日_変更前</vt:lpstr>
      <vt:lpstr>Sheet1!NM_従事者_従事者54_退任年月日_年</vt:lpstr>
      <vt:lpstr>Sheet1!NM_従事者_従事者54_退任年月日_年_変更前</vt:lpstr>
      <vt:lpstr>Sheet1!NM_従事者_従事者54_登録年月日_月</vt:lpstr>
      <vt:lpstr>Sheet1!NM_従事者_従事者54_登録年月日_月_変更前</vt:lpstr>
      <vt:lpstr>Sheet1!NM_従事者_従事者54_登録年月日_元号</vt:lpstr>
      <vt:lpstr>Sheet1!NM_従事者_従事者54_登録年月日_元号_変更前</vt:lpstr>
      <vt:lpstr>Sheet1!NM_従事者_従事者54_登録年月日_日</vt:lpstr>
      <vt:lpstr>Sheet1!NM_従事者_従事者54_登録年月日_日_変更前</vt:lpstr>
      <vt:lpstr>Sheet1!NM_従事者_従事者54_登録年月日_年</vt:lpstr>
      <vt:lpstr>Sheet1!NM_従事者_従事者54_登録年月日_年_変更前</vt:lpstr>
      <vt:lpstr>Sheet1!NM_従事者_従事者54_登録販売者登録都道府県</vt:lpstr>
      <vt:lpstr>Sheet1!NM_従事者_従事者54_登録販売者登録都道府県_変更前</vt:lpstr>
      <vt:lpstr>Sheet1!NM_従事者_従事者54_登録番号1</vt:lpstr>
      <vt:lpstr>Sheet1!NM_従事者_従事者54_登録番号1_変更前</vt:lpstr>
      <vt:lpstr>Sheet1!NM_従事者_従事者54_登録番号2</vt:lpstr>
      <vt:lpstr>Sheet1!NM_従事者_従事者54_登録番号2_変更前</vt:lpstr>
      <vt:lpstr>Sheet1!NM_従事者_従事者54_登録番号3</vt:lpstr>
      <vt:lpstr>Sheet1!NM_従事者_従事者54_登録番号3_変更前</vt:lpstr>
      <vt:lpstr>Sheet1!NM_従事者_従事者54_都道府県</vt:lpstr>
      <vt:lpstr>Sheet1!NM_従事者_従事者54_都道府県_変更前</vt:lpstr>
      <vt:lpstr>Sheet1!NM_従事者_従事者54_当て字</vt:lpstr>
      <vt:lpstr>Sheet1!NM_従事者_従事者54_当て字_変更前</vt:lpstr>
      <vt:lpstr>Sheet1!NM_従事者_従事者54_番地</vt:lpstr>
      <vt:lpstr>Sheet1!NM_従事者_従事者54_番地_変更前</vt:lpstr>
      <vt:lpstr>Sheet1!NM_従事者_従事者54_郵便番号_右</vt:lpstr>
      <vt:lpstr>Sheet1!NM_従事者_従事者54_郵便番号_右_変更前</vt:lpstr>
      <vt:lpstr>Sheet1!NM_従事者_従事者54_郵便番号_左</vt:lpstr>
      <vt:lpstr>Sheet1!NM_従事者_従事者54_郵便番号_左_変更前</vt:lpstr>
      <vt:lpstr>Sheet1!NM_従事者_従事者55_カナ</vt:lpstr>
      <vt:lpstr>Sheet1!NM_従事者_従事者55_カナ_変更前</vt:lpstr>
      <vt:lpstr>Sheet1!NM_従事者_従事者55_建物名</vt:lpstr>
      <vt:lpstr>Sheet1!NM_従事者_従事者55_建物名_変更前</vt:lpstr>
      <vt:lpstr>Sheet1!NM_従事者_従事者55_市区町村</vt:lpstr>
      <vt:lpstr>Sheet1!NM_従事者_従事者55_市区町村_変更前</vt:lpstr>
      <vt:lpstr>Sheet1!NM_従事者_従事者55_氏名</vt:lpstr>
      <vt:lpstr>Sheet1!NM_従事者_従事者55_氏名_変更前</vt:lpstr>
      <vt:lpstr>Sheet1!NM_従事者_従事者55_資格</vt:lpstr>
      <vt:lpstr>Sheet1!NM_従事者_従事者55_資格_変更前</vt:lpstr>
      <vt:lpstr>Sheet1!NM_従事者_従事者55_字</vt:lpstr>
      <vt:lpstr>Sheet1!NM_従事者_従事者55_字_変更前</vt:lpstr>
      <vt:lpstr>Sheet1!NM_従事者_従事者55_就任年月日_月</vt:lpstr>
      <vt:lpstr>Sheet1!NM_従事者_従事者55_就任年月日_月_変更前</vt:lpstr>
      <vt:lpstr>Sheet1!NM_従事者_従事者55_就任年月日_元号</vt:lpstr>
      <vt:lpstr>Sheet1!NM_従事者_従事者55_就任年月日_元号_変更前</vt:lpstr>
      <vt:lpstr>Sheet1!NM_従事者_従事者55_就任年月日_日</vt:lpstr>
      <vt:lpstr>Sheet1!NM_従事者_従事者55_就任年月日_日_変更前</vt:lpstr>
      <vt:lpstr>Sheet1!NM_従事者_従事者55_就任年月日_年</vt:lpstr>
      <vt:lpstr>Sheet1!NM_従事者_従事者55_就任年月日_年_変更前</vt:lpstr>
      <vt:lpstr>Sheet1!NM_従事者_従事者55_週勤務時間_小数1</vt:lpstr>
      <vt:lpstr>Sheet1!NM_従事者_従事者55_週勤務時間_小数1_変更前</vt:lpstr>
      <vt:lpstr>Sheet1!NM_従事者_従事者55_週勤務時間_整数1</vt:lpstr>
      <vt:lpstr>Sheet1!NM_従事者_従事者55_週勤務時間_整数1_変更前</vt:lpstr>
      <vt:lpstr>Sheet1!NM_従事者_従事者55_週勤務時間_整数2</vt:lpstr>
      <vt:lpstr>Sheet1!NM_従事者_従事者55_週勤務時間_整数2_変更前</vt:lpstr>
      <vt:lpstr>Sheet1!NM_従事者_従事者55_従事者区分</vt:lpstr>
      <vt:lpstr>Sheet1!NM_従事者_従事者55_従事者区分_変更前</vt:lpstr>
      <vt:lpstr>Sheet1!NM_従事者_従事者55_従事者備考</vt:lpstr>
      <vt:lpstr>Sheet1!NM_従事者_従事者55_従事者備考_変更前</vt:lpstr>
      <vt:lpstr>Sheet1!NM_従事者_従事者55_生年月日_月</vt:lpstr>
      <vt:lpstr>Sheet1!NM_従事者_従事者55_生年月日_月_変更前</vt:lpstr>
      <vt:lpstr>Sheet1!NM_従事者_従事者55_生年月日_元号</vt:lpstr>
      <vt:lpstr>Sheet1!NM_従事者_従事者55_生年月日_元号_変更前</vt:lpstr>
      <vt:lpstr>Sheet1!NM_従事者_従事者55_生年月日_日</vt:lpstr>
      <vt:lpstr>Sheet1!NM_従事者_従事者55_生年月日_日_変更前</vt:lpstr>
      <vt:lpstr>Sheet1!NM_従事者_従事者55_生年月日_年</vt:lpstr>
      <vt:lpstr>Sheet1!NM_従事者_従事者55_生年月日_年_変更前</vt:lpstr>
      <vt:lpstr>Sheet1!NM_従事者_従事者55_退任年月日_月</vt:lpstr>
      <vt:lpstr>Sheet1!NM_従事者_従事者55_退任年月日_月_変更前</vt:lpstr>
      <vt:lpstr>Sheet1!NM_従事者_従事者55_退任年月日_元号</vt:lpstr>
      <vt:lpstr>Sheet1!NM_従事者_従事者55_退任年月日_元号_変更前</vt:lpstr>
      <vt:lpstr>Sheet1!NM_従事者_従事者55_退任年月日_日</vt:lpstr>
      <vt:lpstr>Sheet1!NM_従事者_従事者55_退任年月日_日_変更前</vt:lpstr>
      <vt:lpstr>Sheet1!NM_従事者_従事者55_退任年月日_年</vt:lpstr>
      <vt:lpstr>Sheet1!NM_従事者_従事者55_退任年月日_年_変更前</vt:lpstr>
      <vt:lpstr>Sheet1!NM_従事者_従事者55_登録年月日_月</vt:lpstr>
      <vt:lpstr>Sheet1!NM_従事者_従事者55_登録年月日_月_変更前</vt:lpstr>
      <vt:lpstr>Sheet1!NM_従事者_従事者55_登録年月日_元号</vt:lpstr>
      <vt:lpstr>Sheet1!NM_従事者_従事者55_登録年月日_元号_変更前</vt:lpstr>
      <vt:lpstr>Sheet1!NM_従事者_従事者55_登録年月日_日</vt:lpstr>
      <vt:lpstr>Sheet1!NM_従事者_従事者55_登録年月日_日_変更前</vt:lpstr>
      <vt:lpstr>Sheet1!NM_従事者_従事者55_登録年月日_年</vt:lpstr>
      <vt:lpstr>Sheet1!NM_従事者_従事者55_登録年月日_年_変更前</vt:lpstr>
      <vt:lpstr>Sheet1!NM_従事者_従事者55_登録販売者登録都道府県</vt:lpstr>
      <vt:lpstr>Sheet1!NM_従事者_従事者55_登録販売者登録都道府県_変更前</vt:lpstr>
      <vt:lpstr>Sheet1!NM_従事者_従事者55_登録番号1</vt:lpstr>
      <vt:lpstr>Sheet1!NM_従事者_従事者55_登録番号1_変更前</vt:lpstr>
      <vt:lpstr>Sheet1!NM_従事者_従事者55_登録番号2</vt:lpstr>
      <vt:lpstr>Sheet1!NM_従事者_従事者55_登録番号2_変更前</vt:lpstr>
      <vt:lpstr>Sheet1!NM_従事者_従事者55_登録番号3</vt:lpstr>
      <vt:lpstr>Sheet1!NM_従事者_従事者55_登録番号3_変更前</vt:lpstr>
      <vt:lpstr>Sheet1!NM_従事者_従事者55_都道府県</vt:lpstr>
      <vt:lpstr>Sheet1!NM_従事者_従事者55_都道府県_変更前</vt:lpstr>
      <vt:lpstr>Sheet1!NM_従事者_従事者55_当て字</vt:lpstr>
      <vt:lpstr>Sheet1!NM_従事者_従事者55_当て字_変更前</vt:lpstr>
      <vt:lpstr>Sheet1!NM_従事者_従事者55_番地</vt:lpstr>
      <vt:lpstr>Sheet1!NM_従事者_従事者55_番地_変更前</vt:lpstr>
      <vt:lpstr>Sheet1!NM_従事者_従事者55_郵便番号_右</vt:lpstr>
      <vt:lpstr>Sheet1!NM_従事者_従事者55_郵便番号_右_変更前</vt:lpstr>
      <vt:lpstr>Sheet1!NM_従事者_従事者55_郵便番号_左</vt:lpstr>
      <vt:lpstr>Sheet1!NM_従事者_従事者55_郵便番号_左_変更前</vt:lpstr>
      <vt:lpstr>Sheet1!NM_従事者_従事者56_カナ</vt:lpstr>
      <vt:lpstr>Sheet1!NM_従事者_従事者56_カナ_変更前</vt:lpstr>
      <vt:lpstr>Sheet1!NM_従事者_従事者56_建物名</vt:lpstr>
      <vt:lpstr>Sheet1!NM_従事者_従事者56_建物名_変更前</vt:lpstr>
      <vt:lpstr>Sheet1!NM_従事者_従事者56_市区町村</vt:lpstr>
      <vt:lpstr>Sheet1!NM_従事者_従事者56_市区町村_変更前</vt:lpstr>
      <vt:lpstr>Sheet1!NM_従事者_従事者56_氏名</vt:lpstr>
      <vt:lpstr>Sheet1!NM_従事者_従事者56_氏名_変更前</vt:lpstr>
      <vt:lpstr>Sheet1!NM_従事者_従事者56_資格</vt:lpstr>
      <vt:lpstr>Sheet1!NM_従事者_従事者56_資格_変更前</vt:lpstr>
      <vt:lpstr>Sheet1!NM_従事者_従事者56_字</vt:lpstr>
      <vt:lpstr>Sheet1!NM_従事者_従事者56_字_変更前</vt:lpstr>
      <vt:lpstr>Sheet1!NM_従事者_従事者56_就任年月日_月</vt:lpstr>
      <vt:lpstr>Sheet1!NM_従事者_従事者56_就任年月日_月_変更前</vt:lpstr>
      <vt:lpstr>Sheet1!NM_従事者_従事者56_就任年月日_元号</vt:lpstr>
      <vt:lpstr>Sheet1!NM_従事者_従事者56_就任年月日_元号_変更前</vt:lpstr>
      <vt:lpstr>Sheet1!NM_従事者_従事者56_就任年月日_日</vt:lpstr>
      <vt:lpstr>Sheet1!NM_従事者_従事者56_就任年月日_日_変更前</vt:lpstr>
      <vt:lpstr>Sheet1!NM_従事者_従事者56_就任年月日_年</vt:lpstr>
      <vt:lpstr>Sheet1!NM_従事者_従事者56_就任年月日_年_変更前</vt:lpstr>
      <vt:lpstr>Sheet1!NM_従事者_従事者56_週勤務時間_小数1</vt:lpstr>
      <vt:lpstr>Sheet1!NM_従事者_従事者56_週勤務時間_小数1_変更前</vt:lpstr>
      <vt:lpstr>Sheet1!NM_従事者_従事者56_週勤務時間_整数1</vt:lpstr>
      <vt:lpstr>Sheet1!NM_従事者_従事者56_週勤務時間_整数1_変更前</vt:lpstr>
      <vt:lpstr>Sheet1!NM_従事者_従事者56_週勤務時間_整数2</vt:lpstr>
      <vt:lpstr>Sheet1!NM_従事者_従事者56_週勤務時間_整数2_変更前</vt:lpstr>
      <vt:lpstr>Sheet1!NM_従事者_従事者56_従事者区分</vt:lpstr>
      <vt:lpstr>Sheet1!NM_従事者_従事者56_従事者区分_変更前</vt:lpstr>
      <vt:lpstr>Sheet1!NM_従事者_従事者56_従事者備考</vt:lpstr>
      <vt:lpstr>Sheet1!NM_従事者_従事者56_従事者備考_変更前</vt:lpstr>
      <vt:lpstr>Sheet1!NM_従事者_従事者56_生年月日_月</vt:lpstr>
      <vt:lpstr>Sheet1!NM_従事者_従事者56_生年月日_月_変更前</vt:lpstr>
      <vt:lpstr>Sheet1!NM_従事者_従事者56_生年月日_元号</vt:lpstr>
      <vt:lpstr>Sheet1!NM_従事者_従事者56_生年月日_元号_変更前</vt:lpstr>
      <vt:lpstr>Sheet1!NM_従事者_従事者56_生年月日_日</vt:lpstr>
      <vt:lpstr>Sheet1!NM_従事者_従事者56_生年月日_日_変更前</vt:lpstr>
      <vt:lpstr>Sheet1!NM_従事者_従事者56_生年月日_年</vt:lpstr>
      <vt:lpstr>Sheet1!NM_従事者_従事者56_生年月日_年_変更前</vt:lpstr>
      <vt:lpstr>Sheet1!NM_従事者_従事者56_退任年月日_月</vt:lpstr>
      <vt:lpstr>Sheet1!NM_従事者_従事者56_退任年月日_月_変更前</vt:lpstr>
      <vt:lpstr>Sheet1!NM_従事者_従事者56_退任年月日_元号</vt:lpstr>
      <vt:lpstr>Sheet1!NM_従事者_従事者56_退任年月日_元号_変更前</vt:lpstr>
      <vt:lpstr>Sheet1!NM_従事者_従事者56_退任年月日_日</vt:lpstr>
      <vt:lpstr>Sheet1!NM_従事者_従事者56_退任年月日_日_変更前</vt:lpstr>
      <vt:lpstr>Sheet1!NM_従事者_従事者56_退任年月日_年</vt:lpstr>
      <vt:lpstr>Sheet1!NM_従事者_従事者56_退任年月日_年_変更前</vt:lpstr>
      <vt:lpstr>Sheet1!NM_従事者_従事者56_登録年月日_月</vt:lpstr>
      <vt:lpstr>Sheet1!NM_従事者_従事者56_登録年月日_月_変更前</vt:lpstr>
      <vt:lpstr>Sheet1!NM_従事者_従事者56_登録年月日_元号</vt:lpstr>
      <vt:lpstr>Sheet1!NM_従事者_従事者56_登録年月日_元号_変更前</vt:lpstr>
      <vt:lpstr>Sheet1!NM_従事者_従事者56_登録年月日_日</vt:lpstr>
      <vt:lpstr>Sheet1!NM_従事者_従事者56_登録年月日_日_変更前</vt:lpstr>
      <vt:lpstr>Sheet1!NM_従事者_従事者56_登録年月日_年</vt:lpstr>
      <vt:lpstr>Sheet1!NM_従事者_従事者56_登録年月日_年_変更前</vt:lpstr>
      <vt:lpstr>Sheet1!NM_従事者_従事者56_登録販売者登録都道府県</vt:lpstr>
      <vt:lpstr>Sheet1!NM_従事者_従事者56_登録販売者登録都道府県_変更前</vt:lpstr>
      <vt:lpstr>Sheet1!NM_従事者_従事者56_登録番号1</vt:lpstr>
      <vt:lpstr>Sheet1!NM_従事者_従事者56_登録番号1_変更前</vt:lpstr>
      <vt:lpstr>Sheet1!NM_従事者_従事者56_登録番号2</vt:lpstr>
      <vt:lpstr>Sheet1!NM_従事者_従事者56_登録番号2_変更前</vt:lpstr>
      <vt:lpstr>Sheet1!NM_従事者_従事者56_登録番号3</vt:lpstr>
      <vt:lpstr>Sheet1!NM_従事者_従事者56_登録番号3_変更前</vt:lpstr>
      <vt:lpstr>Sheet1!NM_従事者_従事者56_都道府県</vt:lpstr>
      <vt:lpstr>Sheet1!NM_従事者_従事者56_都道府県_変更前</vt:lpstr>
      <vt:lpstr>Sheet1!NM_従事者_従事者56_当て字</vt:lpstr>
      <vt:lpstr>Sheet1!NM_従事者_従事者56_当て字_変更前</vt:lpstr>
      <vt:lpstr>Sheet1!NM_従事者_従事者56_番地</vt:lpstr>
      <vt:lpstr>Sheet1!NM_従事者_従事者56_番地_変更前</vt:lpstr>
      <vt:lpstr>Sheet1!NM_従事者_従事者56_郵便番号_右</vt:lpstr>
      <vt:lpstr>Sheet1!NM_従事者_従事者56_郵便番号_右_変更前</vt:lpstr>
      <vt:lpstr>Sheet1!NM_従事者_従事者56_郵便番号_左</vt:lpstr>
      <vt:lpstr>Sheet1!NM_従事者_従事者56_郵便番号_左_変更前</vt:lpstr>
      <vt:lpstr>Sheet1!NM_従事者_従事者57_カナ</vt:lpstr>
      <vt:lpstr>Sheet1!NM_従事者_従事者57_カナ_変更前</vt:lpstr>
      <vt:lpstr>Sheet1!NM_従事者_従事者57_建物名</vt:lpstr>
      <vt:lpstr>Sheet1!NM_従事者_従事者57_建物名_変更前</vt:lpstr>
      <vt:lpstr>Sheet1!NM_従事者_従事者57_市区町村</vt:lpstr>
      <vt:lpstr>Sheet1!NM_従事者_従事者57_市区町村_変更前</vt:lpstr>
      <vt:lpstr>Sheet1!NM_従事者_従事者57_氏名</vt:lpstr>
      <vt:lpstr>Sheet1!NM_従事者_従事者57_氏名_変更前</vt:lpstr>
      <vt:lpstr>Sheet1!NM_従事者_従事者57_資格</vt:lpstr>
      <vt:lpstr>Sheet1!NM_従事者_従事者57_資格_変更前</vt:lpstr>
      <vt:lpstr>Sheet1!NM_従事者_従事者57_字</vt:lpstr>
      <vt:lpstr>Sheet1!NM_従事者_従事者57_字_変更前</vt:lpstr>
      <vt:lpstr>Sheet1!NM_従事者_従事者57_就任年月日_月</vt:lpstr>
      <vt:lpstr>Sheet1!NM_従事者_従事者57_就任年月日_月_変更前</vt:lpstr>
      <vt:lpstr>Sheet1!NM_従事者_従事者57_就任年月日_元号</vt:lpstr>
      <vt:lpstr>Sheet1!NM_従事者_従事者57_就任年月日_元号_変更前</vt:lpstr>
      <vt:lpstr>Sheet1!NM_従事者_従事者57_就任年月日_日</vt:lpstr>
      <vt:lpstr>Sheet1!NM_従事者_従事者57_就任年月日_日_変更前</vt:lpstr>
      <vt:lpstr>Sheet1!NM_従事者_従事者57_就任年月日_年</vt:lpstr>
      <vt:lpstr>Sheet1!NM_従事者_従事者57_就任年月日_年_変更前</vt:lpstr>
      <vt:lpstr>Sheet1!NM_従事者_従事者57_週勤務時間_小数1</vt:lpstr>
      <vt:lpstr>Sheet1!NM_従事者_従事者57_週勤務時間_小数1_変更前</vt:lpstr>
      <vt:lpstr>Sheet1!NM_従事者_従事者57_週勤務時間_整数1</vt:lpstr>
      <vt:lpstr>Sheet1!NM_従事者_従事者57_週勤務時間_整数1_変更前</vt:lpstr>
      <vt:lpstr>Sheet1!NM_従事者_従事者57_週勤務時間_整数2</vt:lpstr>
      <vt:lpstr>Sheet1!NM_従事者_従事者57_週勤務時間_整数2_変更前</vt:lpstr>
      <vt:lpstr>Sheet1!NM_従事者_従事者57_従事者区分</vt:lpstr>
      <vt:lpstr>Sheet1!NM_従事者_従事者57_従事者区分_変更前</vt:lpstr>
      <vt:lpstr>Sheet1!NM_従事者_従事者57_従事者備考</vt:lpstr>
      <vt:lpstr>Sheet1!NM_従事者_従事者57_従事者備考_変更前</vt:lpstr>
      <vt:lpstr>Sheet1!NM_従事者_従事者57_生年月日_月</vt:lpstr>
      <vt:lpstr>Sheet1!NM_従事者_従事者57_生年月日_月_変更前</vt:lpstr>
      <vt:lpstr>Sheet1!NM_従事者_従事者57_生年月日_元号</vt:lpstr>
      <vt:lpstr>Sheet1!NM_従事者_従事者57_生年月日_元号_変更前</vt:lpstr>
      <vt:lpstr>Sheet1!NM_従事者_従事者57_生年月日_日</vt:lpstr>
      <vt:lpstr>Sheet1!NM_従事者_従事者57_生年月日_日_変更前</vt:lpstr>
      <vt:lpstr>Sheet1!NM_従事者_従事者57_生年月日_年</vt:lpstr>
      <vt:lpstr>Sheet1!NM_従事者_従事者57_生年月日_年_変更前</vt:lpstr>
      <vt:lpstr>Sheet1!NM_従事者_従事者57_退任年月日_月</vt:lpstr>
      <vt:lpstr>Sheet1!NM_従事者_従事者57_退任年月日_月_変更前</vt:lpstr>
      <vt:lpstr>Sheet1!NM_従事者_従事者57_退任年月日_元号</vt:lpstr>
      <vt:lpstr>Sheet1!NM_従事者_従事者57_退任年月日_元号_変更前</vt:lpstr>
      <vt:lpstr>Sheet1!NM_従事者_従事者57_退任年月日_日</vt:lpstr>
      <vt:lpstr>Sheet1!NM_従事者_従事者57_退任年月日_日_変更前</vt:lpstr>
      <vt:lpstr>Sheet1!NM_従事者_従事者57_退任年月日_年</vt:lpstr>
      <vt:lpstr>Sheet1!NM_従事者_従事者57_退任年月日_年_変更前</vt:lpstr>
      <vt:lpstr>Sheet1!NM_従事者_従事者57_登録年月日_月</vt:lpstr>
      <vt:lpstr>Sheet1!NM_従事者_従事者57_登録年月日_月_変更前</vt:lpstr>
      <vt:lpstr>Sheet1!NM_従事者_従事者57_登録年月日_元号</vt:lpstr>
      <vt:lpstr>Sheet1!NM_従事者_従事者57_登録年月日_元号_変更前</vt:lpstr>
      <vt:lpstr>Sheet1!NM_従事者_従事者57_登録年月日_日</vt:lpstr>
      <vt:lpstr>Sheet1!NM_従事者_従事者57_登録年月日_日_変更前</vt:lpstr>
      <vt:lpstr>Sheet1!NM_従事者_従事者57_登録年月日_年</vt:lpstr>
      <vt:lpstr>Sheet1!NM_従事者_従事者57_登録年月日_年_変更前</vt:lpstr>
      <vt:lpstr>Sheet1!NM_従事者_従事者57_登録販売者登録都道府県</vt:lpstr>
      <vt:lpstr>Sheet1!NM_従事者_従事者57_登録販売者登録都道府県_変更前</vt:lpstr>
      <vt:lpstr>Sheet1!NM_従事者_従事者57_登録番号1</vt:lpstr>
      <vt:lpstr>Sheet1!NM_従事者_従事者57_登録番号1_変更前</vt:lpstr>
      <vt:lpstr>Sheet1!NM_従事者_従事者57_登録番号2</vt:lpstr>
      <vt:lpstr>Sheet1!NM_従事者_従事者57_登録番号2_変更前</vt:lpstr>
      <vt:lpstr>Sheet1!NM_従事者_従事者57_登録番号3</vt:lpstr>
      <vt:lpstr>Sheet1!NM_従事者_従事者57_登録番号3_変更前</vt:lpstr>
      <vt:lpstr>Sheet1!NM_従事者_従事者57_都道府県</vt:lpstr>
      <vt:lpstr>Sheet1!NM_従事者_従事者57_都道府県_変更前</vt:lpstr>
      <vt:lpstr>Sheet1!NM_従事者_従事者57_当て字</vt:lpstr>
      <vt:lpstr>Sheet1!NM_従事者_従事者57_当て字_変更前</vt:lpstr>
      <vt:lpstr>Sheet1!NM_従事者_従事者57_番地</vt:lpstr>
      <vt:lpstr>Sheet1!NM_従事者_従事者57_番地_変更前</vt:lpstr>
      <vt:lpstr>Sheet1!NM_従事者_従事者57_郵便番号_右</vt:lpstr>
      <vt:lpstr>Sheet1!NM_従事者_従事者57_郵便番号_右_変更前</vt:lpstr>
      <vt:lpstr>Sheet1!NM_従事者_従事者57_郵便番号_左</vt:lpstr>
      <vt:lpstr>Sheet1!NM_従事者_従事者57_郵便番号_左_変更前</vt:lpstr>
      <vt:lpstr>Sheet1!NM_従事者_従事者58_カナ</vt:lpstr>
      <vt:lpstr>Sheet1!NM_従事者_従事者58_カナ_変更前</vt:lpstr>
      <vt:lpstr>Sheet1!NM_従事者_従事者58_建物名</vt:lpstr>
      <vt:lpstr>Sheet1!NM_従事者_従事者58_建物名_変更前</vt:lpstr>
      <vt:lpstr>Sheet1!NM_従事者_従事者58_市区町村</vt:lpstr>
      <vt:lpstr>Sheet1!NM_従事者_従事者58_市区町村_変更前</vt:lpstr>
      <vt:lpstr>Sheet1!NM_従事者_従事者58_氏名</vt:lpstr>
      <vt:lpstr>Sheet1!NM_従事者_従事者58_氏名_変更前</vt:lpstr>
      <vt:lpstr>Sheet1!NM_従事者_従事者58_資格</vt:lpstr>
      <vt:lpstr>Sheet1!NM_従事者_従事者58_資格_変更前</vt:lpstr>
      <vt:lpstr>Sheet1!NM_従事者_従事者58_字</vt:lpstr>
      <vt:lpstr>Sheet1!NM_従事者_従事者58_字_変更前</vt:lpstr>
      <vt:lpstr>Sheet1!NM_従事者_従事者58_就任年月日_月</vt:lpstr>
      <vt:lpstr>Sheet1!NM_従事者_従事者58_就任年月日_月_変更前</vt:lpstr>
      <vt:lpstr>Sheet1!NM_従事者_従事者58_就任年月日_元号</vt:lpstr>
      <vt:lpstr>Sheet1!NM_従事者_従事者58_就任年月日_元号_変更前</vt:lpstr>
      <vt:lpstr>Sheet1!NM_従事者_従事者58_就任年月日_日</vt:lpstr>
      <vt:lpstr>Sheet1!NM_従事者_従事者58_就任年月日_日_変更前</vt:lpstr>
      <vt:lpstr>Sheet1!NM_従事者_従事者58_就任年月日_年</vt:lpstr>
      <vt:lpstr>Sheet1!NM_従事者_従事者58_就任年月日_年_変更前</vt:lpstr>
      <vt:lpstr>Sheet1!NM_従事者_従事者58_週勤務時間_小数1</vt:lpstr>
      <vt:lpstr>Sheet1!NM_従事者_従事者58_週勤務時間_小数1_変更前</vt:lpstr>
      <vt:lpstr>Sheet1!NM_従事者_従事者58_週勤務時間_整数1</vt:lpstr>
      <vt:lpstr>Sheet1!NM_従事者_従事者58_週勤務時間_整数1_変更前</vt:lpstr>
      <vt:lpstr>Sheet1!NM_従事者_従事者58_週勤務時間_整数2</vt:lpstr>
      <vt:lpstr>Sheet1!NM_従事者_従事者58_週勤務時間_整数2_変更前</vt:lpstr>
      <vt:lpstr>Sheet1!NM_従事者_従事者58_従事者区分</vt:lpstr>
      <vt:lpstr>Sheet1!NM_従事者_従事者58_従事者区分_変更前</vt:lpstr>
      <vt:lpstr>Sheet1!NM_従事者_従事者58_従事者備考</vt:lpstr>
      <vt:lpstr>Sheet1!NM_従事者_従事者58_従事者備考_変更前</vt:lpstr>
      <vt:lpstr>Sheet1!NM_従事者_従事者58_生年月日_月</vt:lpstr>
      <vt:lpstr>Sheet1!NM_従事者_従事者58_生年月日_月_変更前</vt:lpstr>
      <vt:lpstr>Sheet1!NM_従事者_従事者58_生年月日_元号</vt:lpstr>
      <vt:lpstr>Sheet1!NM_従事者_従事者58_生年月日_元号_変更前</vt:lpstr>
      <vt:lpstr>Sheet1!NM_従事者_従事者58_生年月日_日</vt:lpstr>
      <vt:lpstr>Sheet1!NM_従事者_従事者58_生年月日_日_変更前</vt:lpstr>
      <vt:lpstr>Sheet1!NM_従事者_従事者58_生年月日_年</vt:lpstr>
      <vt:lpstr>Sheet1!NM_従事者_従事者58_生年月日_年_変更前</vt:lpstr>
      <vt:lpstr>Sheet1!NM_従事者_従事者58_退任年月日_月</vt:lpstr>
      <vt:lpstr>Sheet1!NM_従事者_従事者58_退任年月日_月_変更前</vt:lpstr>
      <vt:lpstr>Sheet1!NM_従事者_従事者58_退任年月日_元号</vt:lpstr>
      <vt:lpstr>Sheet1!NM_従事者_従事者58_退任年月日_元号_変更前</vt:lpstr>
      <vt:lpstr>Sheet1!NM_従事者_従事者58_退任年月日_日</vt:lpstr>
      <vt:lpstr>Sheet1!NM_従事者_従事者58_退任年月日_日_変更前</vt:lpstr>
      <vt:lpstr>Sheet1!NM_従事者_従事者58_退任年月日_年</vt:lpstr>
      <vt:lpstr>Sheet1!NM_従事者_従事者58_退任年月日_年_変更前</vt:lpstr>
      <vt:lpstr>Sheet1!NM_従事者_従事者58_登録年月日_月</vt:lpstr>
      <vt:lpstr>Sheet1!NM_従事者_従事者58_登録年月日_月_変更前</vt:lpstr>
      <vt:lpstr>Sheet1!NM_従事者_従事者58_登録年月日_元号</vt:lpstr>
      <vt:lpstr>Sheet1!NM_従事者_従事者58_登録年月日_元号_変更前</vt:lpstr>
      <vt:lpstr>Sheet1!NM_従事者_従事者58_登録年月日_日</vt:lpstr>
      <vt:lpstr>Sheet1!NM_従事者_従事者58_登録年月日_日_変更前</vt:lpstr>
      <vt:lpstr>Sheet1!NM_従事者_従事者58_登録年月日_年</vt:lpstr>
      <vt:lpstr>Sheet1!NM_従事者_従事者58_登録年月日_年_変更前</vt:lpstr>
      <vt:lpstr>Sheet1!NM_従事者_従事者58_登録販売者登録都道府県</vt:lpstr>
      <vt:lpstr>Sheet1!NM_従事者_従事者58_登録販売者登録都道府県_変更前</vt:lpstr>
      <vt:lpstr>Sheet1!NM_従事者_従事者58_登録番号1</vt:lpstr>
      <vt:lpstr>Sheet1!NM_従事者_従事者58_登録番号1_変更前</vt:lpstr>
      <vt:lpstr>Sheet1!NM_従事者_従事者58_登録番号2</vt:lpstr>
      <vt:lpstr>Sheet1!NM_従事者_従事者58_登録番号2_変更前</vt:lpstr>
      <vt:lpstr>Sheet1!NM_従事者_従事者58_登録番号3</vt:lpstr>
      <vt:lpstr>Sheet1!NM_従事者_従事者58_登録番号3_変更前</vt:lpstr>
      <vt:lpstr>Sheet1!NM_従事者_従事者58_都道府県</vt:lpstr>
      <vt:lpstr>Sheet1!NM_従事者_従事者58_都道府県_変更前</vt:lpstr>
      <vt:lpstr>Sheet1!NM_従事者_従事者58_当て字</vt:lpstr>
      <vt:lpstr>Sheet1!NM_従事者_従事者58_当て字_変更前</vt:lpstr>
      <vt:lpstr>Sheet1!NM_従事者_従事者58_番地</vt:lpstr>
      <vt:lpstr>Sheet1!NM_従事者_従事者58_番地_変更前</vt:lpstr>
      <vt:lpstr>Sheet1!NM_従事者_従事者58_郵便番号_右</vt:lpstr>
      <vt:lpstr>Sheet1!NM_従事者_従事者58_郵便番号_右_変更前</vt:lpstr>
      <vt:lpstr>Sheet1!NM_従事者_従事者58_郵便番号_左</vt:lpstr>
      <vt:lpstr>Sheet1!NM_従事者_従事者58_郵便番号_左_変更前</vt:lpstr>
      <vt:lpstr>Sheet1!NM_従事者_従事者59_カナ</vt:lpstr>
      <vt:lpstr>Sheet1!NM_従事者_従事者59_カナ_変更前</vt:lpstr>
      <vt:lpstr>Sheet1!NM_従事者_従事者59_建物名</vt:lpstr>
      <vt:lpstr>Sheet1!NM_従事者_従事者59_建物名_変更前</vt:lpstr>
      <vt:lpstr>Sheet1!NM_従事者_従事者59_市区町村</vt:lpstr>
      <vt:lpstr>Sheet1!NM_従事者_従事者59_市区町村_変更前</vt:lpstr>
      <vt:lpstr>Sheet1!NM_従事者_従事者59_氏名</vt:lpstr>
      <vt:lpstr>Sheet1!NM_従事者_従事者59_氏名_変更前</vt:lpstr>
      <vt:lpstr>Sheet1!NM_従事者_従事者59_資格</vt:lpstr>
      <vt:lpstr>Sheet1!NM_従事者_従事者59_資格_変更前</vt:lpstr>
      <vt:lpstr>Sheet1!NM_従事者_従事者59_字</vt:lpstr>
      <vt:lpstr>Sheet1!NM_従事者_従事者59_字_変更前</vt:lpstr>
      <vt:lpstr>Sheet1!NM_従事者_従事者59_就任年月日_月</vt:lpstr>
      <vt:lpstr>Sheet1!NM_従事者_従事者59_就任年月日_月_変更前</vt:lpstr>
      <vt:lpstr>Sheet1!NM_従事者_従事者59_就任年月日_元号</vt:lpstr>
      <vt:lpstr>Sheet1!NM_従事者_従事者59_就任年月日_元号_変更前</vt:lpstr>
      <vt:lpstr>Sheet1!NM_従事者_従事者59_就任年月日_日</vt:lpstr>
      <vt:lpstr>Sheet1!NM_従事者_従事者59_就任年月日_日_変更前</vt:lpstr>
      <vt:lpstr>Sheet1!NM_従事者_従事者59_就任年月日_年</vt:lpstr>
      <vt:lpstr>Sheet1!NM_従事者_従事者59_就任年月日_年_変更前</vt:lpstr>
      <vt:lpstr>Sheet1!NM_従事者_従事者59_週勤務時間_小数1</vt:lpstr>
      <vt:lpstr>Sheet1!NM_従事者_従事者59_週勤務時間_小数1_変更前</vt:lpstr>
      <vt:lpstr>Sheet1!NM_従事者_従事者59_週勤務時間_整数1</vt:lpstr>
      <vt:lpstr>Sheet1!NM_従事者_従事者59_週勤務時間_整数1_変更前</vt:lpstr>
      <vt:lpstr>Sheet1!NM_従事者_従事者59_週勤務時間_整数2</vt:lpstr>
      <vt:lpstr>Sheet1!NM_従事者_従事者59_週勤務時間_整数2_変更前</vt:lpstr>
      <vt:lpstr>Sheet1!NM_従事者_従事者59_従事者区分</vt:lpstr>
      <vt:lpstr>Sheet1!NM_従事者_従事者59_従事者区分_変更前</vt:lpstr>
      <vt:lpstr>Sheet1!NM_従事者_従事者59_従事者備考</vt:lpstr>
      <vt:lpstr>Sheet1!NM_従事者_従事者59_従事者備考_変更前</vt:lpstr>
      <vt:lpstr>Sheet1!NM_従事者_従事者59_生年月日_月</vt:lpstr>
      <vt:lpstr>Sheet1!NM_従事者_従事者59_生年月日_月_変更前</vt:lpstr>
      <vt:lpstr>Sheet1!NM_従事者_従事者59_生年月日_元号</vt:lpstr>
      <vt:lpstr>Sheet1!NM_従事者_従事者59_生年月日_元号_変更前</vt:lpstr>
      <vt:lpstr>Sheet1!NM_従事者_従事者59_生年月日_日</vt:lpstr>
      <vt:lpstr>Sheet1!NM_従事者_従事者59_生年月日_日_変更前</vt:lpstr>
      <vt:lpstr>Sheet1!NM_従事者_従事者59_生年月日_年</vt:lpstr>
      <vt:lpstr>Sheet1!NM_従事者_従事者59_生年月日_年_変更前</vt:lpstr>
      <vt:lpstr>Sheet1!NM_従事者_従事者59_退任年月日_月</vt:lpstr>
      <vt:lpstr>Sheet1!NM_従事者_従事者59_退任年月日_月_変更前</vt:lpstr>
      <vt:lpstr>Sheet1!NM_従事者_従事者59_退任年月日_元号</vt:lpstr>
      <vt:lpstr>Sheet1!NM_従事者_従事者59_退任年月日_元号_変更前</vt:lpstr>
      <vt:lpstr>Sheet1!NM_従事者_従事者59_退任年月日_日</vt:lpstr>
      <vt:lpstr>Sheet1!NM_従事者_従事者59_退任年月日_日_変更前</vt:lpstr>
      <vt:lpstr>Sheet1!NM_従事者_従事者59_退任年月日_年</vt:lpstr>
      <vt:lpstr>Sheet1!NM_従事者_従事者59_退任年月日_年_変更前</vt:lpstr>
      <vt:lpstr>Sheet1!NM_従事者_従事者59_登録年月日_月</vt:lpstr>
      <vt:lpstr>Sheet1!NM_従事者_従事者59_登録年月日_月_変更前</vt:lpstr>
      <vt:lpstr>Sheet1!NM_従事者_従事者59_登録年月日_元号</vt:lpstr>
      <vt:lpstr>Sheet1!NM_従事者_従事者59_登録年月日_元号_変更前</vt:lpstr>
      <vt:lpstr>Sheet1!NM_従事者_従事者59_登録年月日_日</vt:lpstr>
      <vt:lpstr>Sheet1!NM_従事者_従事者59_登録年月日_日_変更前</vt:lpstr>
      <vt:lpstr>Sheet1!NM_従事者_従事者59_登録年月日_年</vt:lpstr>
      <vt:lpstr>Sheet1!NM_従事者_従事者59_登録年月日_年_変更前</vt:lpstr>
      <vt:lpstr>Sheet1!NM_従事者_従事者59_登録販売者登録都道府県</vt:lpstr>
      <vt:lpstr>Sheet1!NM_従事者_従事者59_登録販売者登録都道府県_変更前</vt:lpstr>
      <vt:lpstr>Sheet1!NM_従事者_従事者59_登録番号1</vt:lpstr>
      <vt:lpstr>Sheet1!NM_従事者_従事者59_登録番号1_変更前</vt:lpstr>
      <vt:lpstr>Sheet1!NM_従事者_従事者59_登録番号2</vt:lpstr>
      <vt:lpstr>Sheet1!NM_従事者_従事者59_登録番号2_変更前</vt:lpstr>
      <vt:lpstr>Sheet1!NM_従事者_従事者59_登録番号3</vt:lpstr>
      <vt:lpstr>Sheet1!NM_従事者_従事者59_登録番号3_変更前</vt:lpstr>
      <vt:lpstr>Sheet1!NM_従事者_従事者59_都道府県</vt:lpstr>
      <vt:lpstr>Sheet1!NM_従事者_従事者59_都道府県_変更前</vt:lpstr>
      <vt:lpstr>Sheet1!NM_従事者_従事者59_当て字</vt:lpstr>
      <vt:lpstr>Sheet1!NM_従事者_従事者59_当て字_変更前</vt:lpstr>
      <vt:lpstr>Sheet1!NM_従事者_従事者59_番地</vt:lpstr>
      <vt:lpstr>Sheet1!NM_従事者_従事者59_番地_変更前</vt:lpstr>
      <vt:lpstr>Sheet1!NM_従事者_従事者59_郵便番号_右</vt:lpstr>
      <vt:lpstr>Sheet1!NM_従事者_従事者59_郵便番号_右_変更前</vt:lpstr>
      <vt:lpstr>Sheet1!NM_従事者_従事者59_郵便番号_左</vt:lpstr>
      <vt:lpstr>Sheet1!NM_従事者_従事者59_郵便番号_左_変更前</vt:lpstr>
      <vt:lpstr>Sheet1!NM_従事者_従事者6_カナ</vt:lpstr>
      <vt:lpstr>Sheet1!NM_従事者_従事者6_カナ_変更前</vt:lpstr>
      <vt:lpstr>Sheet1!NM_従事者_従事者6_建物名</vt:lpstr>
      <vt:lpstr>Sheet1!NM_従事者_従事者6_建物名_変更前</vt:lpstr>
      <vt:lpstr>Sheet1!NM_従事者_従事者6_市区町村</vt:lpstr>
      <vt:lpstr>Sheet1!NM_従事者_従事者6_市区町村_変更前</vt:lpstr>
      <vt:lpstr>Sheet1!NM_従事者_従事者6_氏名</vt:lpstr>
      <vt:lpstr>Sheet1!NM_従事者_従事者6_氏名_変更前</vt:lpstr>
      <vt:lpstr>Sheet1!NM_従事者_従事者6_資格</vt:lpstr>
      <vt:lpstr>Sheet1!NM_従事者_従事者6_資格_変更前</vt:lpstr>
      <vt:lpstr>Sheet1!NM_従事者_従事者6_字</vt:lpstr>
      <vt:lpstr>Sheet1!NM_従事者_従事者6_字_変更前</vt:lpstr>
      <vt:lpstr>Sheet1!NM_従事者_従事者6_就任年月日_月</vt:lpstr>
      <vt:lpstr>Sheet1!NM_従事者_従事者6_就任年月日_月_変更前</vt:lpstr>
      <vt:lpstr>Sheet1!NM_従事者_従事者6_就任年月日_元号</vt:lpstr>
      <vt:lpstr>Sheet1!NM_従事者_従事者6_就任年月日_元号_変更前</vt:lpstr>
      <vt:lpstr>Sheet1!NM_従事者_従事者6_就任年月日_日</vt:lpstr>
      <vt:lpstr>Sheet1!NM_従事者_従事者6_就任年月日_日_変更前</vt:lpstr>
      <vt:lpstr>Sheet1!NM_従事者_従事者6_就任年月日_年</vt:lpstr>
      <vt:lpstr>Sheet1!NM_従事者_従事者6_就任年月日_年_変更前</vt:lpstr>
      <vt:lpstr>Sheet1!NM_従事者_従事者6_週勤務時間_小数1</vt:lpstr>
      <vt:lpstr>Sheet1!NM_従事者_従事者6_週勤務時間_小数1_変更前</vt:lpstr>
      <vt:lpstr>Sheet1!NM_従事者_従事者6_週勤務時間_整数1</vt:lpstr>
      <vt:lpstr>Sheet1!NM_従事者_従事者6_週勤務時間_整数1_変更前</vt:lpstr>
      <vt:lpstr>Sheet1!NM_従事者_従事者6_週勤務時間_整数2</vt:lpstr>
      <vt:lpstr>Sheet1!NM_従事者_従事者6_週勤務時間_整数2_変更前</vt:lpstr>
      <vt:lpstr>Sheet1!NM_従事者_従事者6_従事者区分</vt:lpstr>
      <vt:lpstr>Sheet1!NM_従事者_従事者6_従事者区分_変更前</vt:lpstr>
      <vt:lpstr>Sheet1!NM_従事者_従事者6_従事者備考</vt:lpstr>
      <vt:lpstr>Sheet1!NM_従事者_従事者6_従事者備考_変更前</vt:lpstr>
      <vt:lpstr>Sheet1!NM_従事者_従事者6_生年月日_月</vt:lpstr>
      <vt:lpstr>Sheet1!NM_従事者_従事者6_生年月日_月_変更前</vt:lpstr>
      <vt:lpstr>Sheet1!NM_従事者_従事者6_生年月日_元号</vt:lpstr>
      <vt:lpstr>Sheet1!NM_従事者_従事者6_生年月日_元号_変更前</vt:lpstr>
      <vt:lpstr>Sheet1!NM_従事者_従事者6_生年月日_日</vt:lpstr>
      <vt:lpstr>Sheet1!NM_従事者_従事者6_生年月日_日_変更前</vt:lpstr>
      <vt:lpstr>Sheet1!NM_従事者_従事者6_生年月日_年</vt:lpstr>
      <vt:lpstr>Sheet1!NM_従事者_従事者6_生年月日_年_変更前</vt:lpstr>
      <vt:lpstr>Sheet1!NM_従事者_従事者6_退任年月日_月</vt:lpstr>
      <vt:lpstr>Sheet1!NM_従事者_従事者6_退任年月日_月_変更前</vt:lpstr>
      <vt:lpstr>Sheet1!NM_従事者_従事者6_退任年月日_元号</vt:lpstr>
      <vt:lpstr>Sheet1!NM_従事者_従事者6_退任年月日_元号_変更前</vt:lpstr>
      <vt:lpstr>Sheet1!NM_従事者_従事者6_退任年月日_日</vt:lpstr>
      <vt:lpstr>Sheet1!NM_従事者_従事者6_退任年月日_日_変更前</vt:lpstr>
      <vt:lpstr>Sheet1!NM_従事者_従事者6_退任年月日_年</vt:lpstr>
      <vt:lpstr>Sheet1!NM_従事者_従事者6_退任年月日_年_変更前</vt:lpstr>
      <vt:lpstr>Sheet1!NM_従事者_従事者6_登録年月日_月</vt:lpstr>
      <vt:lpstr>Sheet1!NM_従事者_従事者6_登録年月日_月_変更前</vt:lpstr>
      <vt:lpstr>Sheet1!NM_従事者_従事者6_登録年月日_元号</vt:lpstr>
      <vt:lpstr>Sheet1!NM_従事者_従事者6_登録年月日_元号_変更前</vt:lpstr>
      <vt:lpstr>Sheet1!NM_従事者_従事者6_登録年月日_日</vt:lpstr>
      <vt:lpstr>Sheet1!NM_従事者_従事者6_登録年月日_日_変更前</vt:lpstr>
      <vt:lpstr>Sheet1!NM_従事者_従事者6_登録年月日_年</vt:lpstr>
      <vt:lpstr>Sheet1!NM_従事者_従事者6_登録年月日_年_変更前</vt:lpstr>
      <vt:lpstr>Sheet1!NM_従事者_従事者6_登録販売者登録都道府県</vt:lpstr>
      <vt:lpstr>Sheet1!NM_従事者_従事者6_登録販売者登録都道府県_変更前</vt:lpstr>
      <vt:lpstr>Sheet1!NM_従事者_従事者6_登録番号1</vt:lpstr>
      <vt:lpstr>Sheet1!NM_従事者_従事者6_登録番号1_変更前</vt:lpstr>
      <vt:lpstr>Sheet1!NM_従事者_従事者6_登録番号2</vt:lpstr>
      <vt:lpstr>Sheet1!NM_従事者_従事者6_登録番号2_変更前</vt:lpstr>
      <vt:lpstr>Sheet1!NM_従事者_従事者6_登録番号3</vt:lpstr>
      <vt:lpstr>Sheet1!NM_従事者_従事者6_登録番号3_変更前</vt:lpstr>
      <vt:lpstr>Sheet1!NM_従事者_従事者6_都道府県</vt:lpstr>
      <vt:lpstr>Sheet1!NM_従事者_従事者6_都道府県_変更前</vt:lpstr>
      <vt:lpstr>Sheet1!NM_従事者_従事者6_当て字</vt:lpstr>
      <vt:lpstr>Sheet1!NM_従事者_従事者6_当て字_変更前</vt:lpstr>
      <vt:lpstr>Sheet1!NM_従事者_従事者6_番地</vt:lpstr>
      <vt:lpstr>Sheet1!NM_従事者_従事者6_番地_変更前</vt:lpstr>
      <vt:lpstr>Sheet1!NM_従事者_従事者6_郵便番号_右</vt:lpstr>
      <vt:lpstr>Sheet1!NM_従事者_従事者6_郵便番号_右_変更前</vt:lpstr>
      <vt:lpstr>Sheet1!NM_従事者_従事者6_郵便番号_左</vt:lpstr>
      <vt:lpstr>Sheet1!NM_従事者_従事者6_郵便番号_左_変更前</vt:lpstr>
      <vt:lpstr>Sheet1!NM_従事者_従事者60_カナ</vt:lpstr>
      <vt:lpstr>Sheet1!NM_従事者_従事者60_カナ_変更前</vt:lpstr>
      <vt:lpstr>Sheet1!NM_従事者_従事者60_建物名</vt:lpstr>
      <vt:lpstr>Sheet1!NM_従事者_従事者60_建物名_変更前</vt:lpstr>
      <vt:lpstr>Sheet1!NM_従事者_従事者60_市区町村</vt:lpstr>
      <vt:lpstr>Sheet1!NM_従事者_従事者60_市区町村_変更前</vt:lpstr>
      <vt:lpstr>Sheet1!NM_従事者_従事者60_氏名</vt:lpstr>
      <vt:lpstr>Sheet1!NM_従事者_従事者60_氏名_変更前</vt:lpstr>
      <vt:lpstr>Sheet1!NM_従事者_従事者60_資格</vt:lpstr>
      <vt:lpstr>Sheet1!NM_従事者_従事者60_資格_変更前</vt:lpstr>
      <vt:lpstr>Sheet1!NM_従事者_従事者60_字</vt:lpstr>
      <vt:lpstr>Sheet1!NM_従事者_従事者60_字_変更前</vt:lpstr>
      <vt:lpstr>Sheet1!NM_従事者_従事者60_就任年月日_月</vt:lpstr>
      <vt:lpstr>Sheet1!NM_従事者_従事者60_就任年月日_月_変更前</vt:lpstr>
      <vt:lpstr>Sheet1!NM_従事者_従事者60_就任年月日_元号</vt:lpstr>
      <vt:lpstr>Sheet1!NM_従事者_従事者60_就任年月日_元号_変更前</vt:lpstr>
      <vt:lpstr>Sheet1!NM_従事者_従事者60_就任年月日_日</vt:lpstr>
      <vt:lpstr>Sheet1!NM_従事者_従事者60_就任年月日_日_変更前</vt:lpstr>
      <vt:lpstr>Sheet1!NM_従事者_従事者60_就任年月日_年</vt:lpstr>
      <vt:lpstr>Sheet1!NM_従事者_従事者60_就任年月日_年_変更前</vt:lpstr>
      <vt:lpstr>Sheet1!NM_従事者_従事者60_週勤務時間_小数1</vt:lpstr>
      <vt:lpstr>Sheet1!NM_従事者_従事者60_週勤務時間_小数1_変更前</vt:lpstr>
      <vt:lpstr>Sheet1!NM_従事者_従事者60_週勤務時間_整数1</vt:lpstr>
      <vt:lpstr>Sheet1!NM_従事者_従事者60_週勤務時間_整数1_変更前</vt:lpstr>
      <vt:lpstr>Sheet1!NM_従事者_従事者60_週勤務時間_整数2</vt:lpstr>
      <vt:lpstr>Sheet1!NM_従事者_従事者60_週勤務時間_整数2_変更前</vt:lpstr>
      <vt:lpstr>Sheet1!NM_従事者_従事者60_従事者区分</vt:lpstr>
      <vt:lpstr>Sheet1!NM_従事者_従事者60_従事者区分_変更前</vt:lpstr>
      <vt:lpstr>Sheet1!NM_従事者_従事者60_従事者備考</vt:lpstr>
      <vt:lpstr>Sheet1!NM_従事者_従事者60_従事者備考_変更前</vt:lpstr>
      <vt:lpstr>Sheet1!NM_従事者_従事者60_生年月日_月</vt:lpstr>
      <vt:lpstr>Sheet1!NM_従事者_従事者60_生年月日_月_変更前</vt:lpstr>
      <vt:lpstr>Sheet1!NM_従事者_従事者60_生年月日_元号</vt:lpstr>
      <vt:lpstr>Sheet1!NM_従事者_従事者60_生年月日_元号_変更前</vt:lpstr>
      <vt:lpstr>Sheet1!NM_従事者_従事者60_生年月日_日</vt:lpstr>
      <vt:lpstr>Sheet1!NM_従事者_従事者60_生年月日_日_変更前</vt:lpstr>
      <vt:lpstr>Sheet1!NM_従事者_従事者60_生年月日_年</vt:lpstr>
      <vt:lpstr>Sheet1!NM_従事者_従事者60_生年月日_年_変更前</vt:lpstr>
      <vt:lpstr>Sheet1!NM_従事者_従事者60_退任年月日_月</vt:lpstr>
      <vt:lpstr>Sheet1!NM_従事者_従事者60_退任年月日_月_変更前</vt:lpstr>
      <vt:lpstr>Sheet1!NM_従事者_従事者60_退任年月日_元号</vt:lpstr>
      <vt:lpstr>Sheet1!NM_従事者_従事者60_退任年月日_元号_変更前</vt:lpstr>
      <vt:lpstr>Sheet1!NM_従事者_従事者60_退任年月日_日</vt:lpstr>
      <vt:lpstr>Sheet1!NM_従事者_従事者60_退任年月日_日_変更前</vt:lpstr>
      <vt:lpstr>Sheet1!NM_従事者_従事者60_退任年月日_年</vt:lpstr>
      <vt:lpstr>Sheet1!NM_従事者_従事者60_退任年月日_年_変更前</vt:lpstr>
      <vt:lpstr>Sheet1!NM_従事者_従事者60_登録年月日_月</vt:lpstr>
      <vt:lpstr>Sheet1!NM_従事者_従事者60_登録年月日_月_変更前</vt:lpstr>
      <vt:lpstr>Sheet1!NM_従事者_従事者60_登録年月日_元号</vt:lpstr>
      <vt:lpstr>Sheet1!NM_従事者_従事者60_登録年月日_元号_変更前</vt:lpstr>
      <vt:lpstr>Sheet1!NM_従事者_従事者60_登録年月日_日</vt:lpstr>
      <vt:lpstr>Sheet1!NM_従事者_従事者60_登録年月日_日_変更前</vt:lpstr>
      <vt:lpstr>Sheet1!NM_従事者_従事者60_登録年月日_年</vt:lpstr>
      <vt:lpstr>Sheet1!NM_従事者_従事者60_登録年月日_年_変更前</vt:lpstr>
      <vt:lpstr>Sheet1!NM_従事者_従事者60_登録販売者登録都道府県</vt:lpstr>
      <vt:lpstr>Sheet1!NM_従事者_従事者60_登録販売者登録都道府県_変更前</vt:lpstr>
      <vt:lpstr>Sheet1!NM_従事者_従事者60_登録番号1</vt:lpstr>
      <vt:lpstr>Sheet1!NM_従事者_従事者60_登録番号1_変更前</vt:lpstr>
      <vt:lpstr>Sheet1!NM_従事者_従事者60_登録番号2</vt:lpstr>
      <vt:lpstr>Sheet1!NM_従事者_従事者60_登録番号2_変更前</vt:lpstr>
      <vt:lpstr>Sheet1!NM_従事者_従事者60_登録番号3</vt:lpstr>
      <vt:lpstr>Sheet1!NM_従事者_従事者60_登録番号3_変更前</vt:lpstr>
      <vt:lpstr>Sheet1!NM_従事者_従事者60_都道府県</vt:lpstr>
      <vt:lpstr>Sheet1!NM_従事者_従事者60_都道府県_変更前</vt:lpstr>
      <vt:lpstr>Sheet1!NM_従事者_従事者60_当て字</vt:lpstr>
      <vt:lpstr>Sheet1!NM_従事者_従事者60_当て字_変更前</vt:lpstr>
      <vt:lpstr>Sheet1!NM_従事者_従事者60_番地</vt:lpstr>
      <vt:lpstr>Sheet1!NM_従事者_従事者60_番地_変更前</vt:lpstr>
      <vt:lpstr>Sheet1!NM_従事者_従事者60_郵便番号_右</vt:lpstr>
      <vt:lpstr>Sheet1!NM_従事者_従事者60_郵便番号_右_変更前</vt:lpstr>
      <vt:lpstr>Sheet1!NM_従事者_従事者60_郵便番号_左</vt:lpstr>
      <vt:lpstr>Sheet1!NM_従事者_従事者60_郵便番号_左_変更前</vt:lpstr>
      <vt:lpstr>Sheet1!NM_従事者_従事者61_カナ</vt:lpstr>
      <vt:lpstr>Sheet1!NM_従事者_従事者61_カナ_変更前</vt:lpstr>
      <vt:lpstr>Sheet1!NM_従事者_従事者61_建物名</vt:lpstr>
      <vt:lpstr>Sheet1!NM_従事者_従事者61_建物名_変更前</vt:lpstr>
      <vt:lpstr>Sheet1!NM_従事者_従事者61_市区町村</vt:lpstr>
      <vt:lpstr>Sheet1!NM_従事者_従事者61_市区町村_変更前</vt:lpstr>
      <vt:lpstr>Sheet1!NM_従事者_従事者61_氏名</vt:lpstr>
      <vt:lpstr>Sheet1!NM_従事者_従事者61_氏名_変更前</vt:lpstr>
      <vt:lpstr>Sheet1!NM_従事者_従事者61_資格</vt:lpstr>
      <vt:lpstr>Sheet1!NM_従事者_従事者61_資格_変更前</vt:lpstr>
      <vt:lpstr>Sheet1!NM_従事者_従事者61_字</vt:lpstr>
      <vt:lpstr>Sheet1!NM_従事者_従事者61_字_変更前</vt:lpstr>
      <vt:lpstr>Sheet1!NM_従事者_従事者61_就任年月日_月</vt:lpstr>
      <vt:lpstr>Sheet1!NM_従事者_従事者61_就任年月日_月_変更前</vt:lpstr>
      <vt:lpstr>Sheet1!NM_従事者_従事者61_就任年月日_元号</vt:lpstr>
      <vt:lpstr>Sheet1!NM_従事者_従事者61_就任年月日_元号_変更前</vt:lpstr>
      <vt:lpstr>Sheet1!NM_従事者_従事者61_就任年月日_日</vt:lpstr>
      <vt:lpstr>Sheet1!NM_従事者_従事者61_就任年月日_日_変更前</vt:lpstr>
      <vt:lpstr>Sheet1!NM_従事者_従事者61_就任年月日_年</vt:lpstr>
      <vt:lpstr>Sheet1!NM_従事者_従事者61_就任年月日_年_変更前</vt:lpstr>
      <vt:lpstr>Sheet1!NM_従事者_従事者61_週勤務時間_小数1</vt:lpstr>
      <vt:lpstr>Sheet1!NM_従事者_従事者61_週勤務時間_小数1_変更前</vt:lpstr>
      <vt:lpstr>Sheet1!NM_従事者_従事者61_週勤務時間_整数1</vt:lpstr>
      <vt:lpstr>Sheet1!NM_従事者_従事者61_週勤務時間_整数1_変更前</vt:lpstr>
      <vt:lpstr>Sheet1!NM_従事者_従事者61_週勤務時間_整数2</vt:lpstr>
      <vt:lpstr>Sheet1!NM_従事者_従事者61_週勤務時間_整数2_変更前</vt:lpstr>
      <vt:lpstr>Sheet1!NM_従事者_従事者61_従事者区分</vt:lpstr>
      <vt:lpstr>Sheet1!NM_従事者_従事者61_従事者区分_変更前</vt:lpstr>
      <vt:lpstr>Sheet1!NM_従事者_従事者61_従事者備考</vt:lpstr>
      <vt:lpstr>Sheet1!NM_従事者_従事者61_従事者備考_変更前</vt:lpstr>
      <vt:lpstr>Sheet1!NM_従事者_従事者61_生年月日_月</vt:lpstr>
      <vt:lpstr>Sheet1!NM_従事者_従事者61_生年月日_月_変更前</vt:lpstr>
      <vt:lpstr>Sheet1!NM_従事者_従事者61_生年月日_元号</vt:lpstr>
      <vt:lpstr>Sheet1!NM_従事者_従事者61_生年月日_元号_変更前</vt:lpstr>
      <vt:lpstr>Sheet1!NM_従事者_従事者61_生年月日_日</vt:lpstr>
      <vt:lpstr>Sheet1!NM_従事者_従事者61_生年月日_日_変更前</vt:lpstr>
      <vt:lpstr>Sheet1!NM_従事者_従事者61_生年月日_年</vt:lpstr>
      <vt:lpstr>Sheet1!NM_従事者_従事者61_生年月日_年_変更前</vt:lpstr>
      <vt:lpstr>Sheet1!NM_従事者_従事者61_退任年月日_月</vt:lpstr>
      <vt:lpstr>Sheet1!NM_従事者_従事者61_退任年月日_月_変更前</vt:lpstr>
      <vt:lpstr>Sheet1!NM_従事者_従事者61_退任年月日_元号</vt:lpstr>
      <vt:lpstr>Sheet1!NM_従事者_従事者61_退任年月日_元号_変更前</vt:lpstr>
      <vt:lpstr>Sheet1!NM_従事者_従事者61_退任年月日_日</vt:lpstr>
      <vt:lpstr>Sheet1!NM_従事者_従事者61_退任年月日_日_変更前</vt:lpstr>
      <vt:lpstr>Sheet1!NM_従事者_従事者61_退任年月日_年</vt:lpstr>
      <vt:lpstr>Sheet1!NM_従事者_従事者61_退任年月日_年_変更前</vt:lpstr>
      <vt:lpstr>Sheet1!NM_従事者_従事者61_登録年月日_月</vt:lpstr>
      <vt:lpstr>Sheet1!NM_従事者_従事者61_登録年月日_月_変更前</vt:lpstr>
      <vt:lpstr>Sheet1!NM_従事者_従事者61_登録年月日_元号</vt:lpstr>
      <vt:lpstr>Sheet1!NM_従事者_従事者61_登録年月日_元号_変更前</vt:lpstr>
      <vt:lpstr>Sheet1!NM_従事者_従事者61_登録年月日_日</vt:lpstr>
      <vt:lpstr>Sheet1!NM_従事者_従事者61_登録年月日_日_変更前</vt:lpstr>
      <vt:lpstr>Sheet1!NM_従事者_従事者61_登録年月日_年</vt:lpstr>
      <vt:lpstr>Sheet1!NM_従事者_従事者61_登録年月日_年_変更前</vt:lpstr>
      <vt:lpstr>Sheet1!NM_従事者_従事者61_登録販売者登録都道府県</vt:lpstr>
      <vt:lpstr>Sheet1!NM_従事者_従事者61_登録販売者登録都道府県_変更前</vt:lpstr>
      <vt:lpstr>Sheet1!NM_従事者_従事者61_登録番号1</vt:lpstr>
      <vt:lpstr>Sheet1!NM_従事者_従事者61_登録番号1_変更前</vt:lpstr>
      <vt:lpstr>Sheet1!NM_従事者_従事者61_登録番号2</vt:lpstr>
      <vt:lpstr>Sheet1!NM_従事者_従事者61_登録番号2_変更前</vt:lpstr>
      <vt:lpstr>Sheet1!NM_従事者_従事者61_登録番号3</vt:lpstr>
      <vt:lpstr>Sheet1!NM_従事者_従事者61_登録番号3_変更前</vt:lpstr>
      <vt:lpstr>Sheet1!NM_従事者_従事者61_都道府県</vt:lpstr>
      <vt:lpstr>Sheet1!NM_従事者_従事者61_都道府県_変更前</vt:lpstr>
      <vt:lpstr>Sheet1!NM_従事者_従事者61_当て字</vt:lpstr>
      <vt:lpstr>Sheet1!NM_従事者_従事者61_当て字_変更前</vt:lpstr>
      <vt:lpstr>Sheet1!NM_従事者_従事者61_番地</vt:lpstr>
      <vt:lpstr>Sheet1!NM_従事者_従事者61_番地_変更前</vt:lpstr>
      <vt:lpstr>Sheet1!NM_従事者_従事者61_郵便番号_右</vt:lpstr>
      <vt:lpstr>Sheet1!NM_従事者_従事者61_郵便番号_右_変更前</vt:lpstr>
      <vt:lpstr>Sheet1!NM_従事者_従事者61_郵便番号_左</vt:lpstr>
      <vt:lpstr>Sheet1!NM_従事者_従事者61_郵便番号_左_変更前</vt:lpstr>
      <vt:lpstr>Sheet1!NM_従事者_従事者62_カナ</vt:lpstr>
      <vt:lpstr>Sheet1!NM_従事者_従事者62_カナ_変更前</vt:lpstr>
      <vt:lpstr>Sheet1!NM_従事者_従事者62_建物名</vt:lpstr>
      <vt:lpstr>Sheet1!NM_従事者_従事者62_建物名_変更前</vt:lpstr>
      <vt:lpstr>Sheet1!NM_従事者_従事者62_市区町村</vt:lpstr>
      <vt:lpstr>Sheet1!NM_従事者_従事者62_市区町村_変更前</vt:lpstr>
      <vt:lpstr>Sheet1!NM_従事者_従事者62_氏名</vt:lpstr>
      <vt:lpstr>Sheet1!NM_従事者_従事者62_氏名_変更前</vt:lpstr>
      <vt:lpstr>Sheet1!NM_従事者_従事者62_資格</vt:lpstr>
      <vt:lpstr>Sheet1!NM_従事者_従事者62_資格_変更前</vt:lpstr>
      <vt:lpstr>Sheet1!NM_従事者_従事者62_字</vt:lpstr>
      <vt:lpstr>Sheet1!NM_従事者_従事者62_字_変更前</vt:lpstr>
      <vt:lpstr>Sheet1!NM_従事者_従事者62_就任年月日_月</vt:lpstr>
      <vt:lpstr>Sheet1!NM_従事者_従事者62_就任年月日_月_変更前</vt:lpstr>
      <vt:lpstr>Sheet1!NM_従事者_従事者62_就任年月日_元号</vt:lpstr>
      <vt:lpstr>Sheet1!NM_従事者_従事者62_就任年月日_元号_変更前</vt:lpstr>
      <vt:lpstr>Sheet1!NM_従事者_従事者62_就任年月日_日</vt:lpstr>
      <vt:lpstr>Sheet1!NM_従事者_従事者62_就任年月日_日_変更前</vt:lpstr>
      <vt:lpstr>Sheet1!NM_従事者_従事者62_就任年月日_年</vt:lpstr>
      <vt:lpstr>Sheet1!NM_従事者_従事者62_就任年月日_年_変更前</vt:lpstr>
      <vt:lpstr>Sheet1!NM_従事者_従事者62_週勤務時間_小数1</vt:lpstr>
      <vt:lpstr>Sheet1!NM_従事者_従事者62_週勤務時間_小数1_変更前</vt:lpstr>
      <vt:lpstr>Sheet1!NM_従事者_従事者62_週勤務時間_整数1</vt:lpstr>
      <vt:lpstr>Sheet1!NM_従事者_従事者62_週勤務時間_整数1_変更前</vt:lpstr>
      <vt:lpstr>Sheet1!NM_従事者_従事者62_週勤務時間_整数2</vt:lpstr>
      <vt:lpstr>Sheet1!NM_従事者_従事者62_週勤務時間_整数2_変更前</vt:lpstr>
      <vt:lpstr>Sheet1!NM_従事者_従事者62_従事者区分</vt:lpstr>
      <vt:lpstr>Sheet1!NM_従事者_従事者62_従事者区分_変更前</vt:lpstr>
      <vt:lpstr>Sheet1!NM_従事者_従事者62_従事者備考</vt:lpstr>
      <vt:lpstr>Sheet1!NM_従事者_従事者62_従事者備考_変更前</vt:lpstr>
      <vt:lpstr>Sheet1!NM_従事者_従事者62_生年月日_月</vt:lpstr>
      <vt:lpstr>Sheet1!NM_従事者_従事者62_生年月日_月_変更前</vt:lpstr>
      <vt:lpstr>Sheet1!NM_従事者_従事者62_生年月日_元号</vt:lpstr>
      <vt:lpstr>Sheet1!NM_従事者_従事者62_生年月日_元号_変更前</vt:lpstr>
      <vt:lpstr>Sheet1!NM_従事者_従事者62_生年月日_日</vt:lpstr>
      <vt:lpstr>Sheet1!NM_従事者_従事者62_生年月日_日_変更前</vt:lpstr>
      <vt:lpstr>Sheet1!NM_従事者_従事者62_生年月日_年</vt:lpstr>
      <vt:lpstr>Sheet1!NM_従事者_従事者62_生年月日_年_変更前</vt:lpstr>
      <vt:lpstr>Sheet1!NM_従事者_従事者62_退任年月日_月</vt:lpstr>
      <vt:lpstr>Sheet1!NM_従事者_従事者62_退任年月日_月_変更前</vt:lpstr>
      <vt:lpstr>Sheet1!NM_従事者_従事者62_退任年月日_元号</vt:lpstr>
      <vt:lpstr>Sheet1!NM_従事者_従事者62_退任年月日_元号_変更前</vt:lpstr>
      <vt:lpstr>Sheet1!NM_従事者_従事者62_退任年月日_日</vt:lpstr>
      <vt:lpstr>Sheet1!NM_従事者_従事者62_退任年月日_日_変更前</vt:lpstr>
      <vt:lpstr>Sheet1!NM_従事者_従事者62_退任年月日_年</vt:lpstr>
      <vt:lpstr>Sheet1!NM_従事者_従事者62_退任年月日_年_変更前</vt:lpstr>
      <vt:lpstr>Sheet1!NM_従事者_従事者62_登録年月日_月</vt:lpstr>
      <vt:lpstr>Sheet1!NM_従事者_従事者62_登録年月日_月_変更前</vt:lpstr>
      <vt:lpstr>Sheet1!NM_従事者_従事者62_登録年月日_元号</vt:lpstr>
      <vt:lpstr>Sheet1!NM_従事者_従事者62_登録年月日_元号_変更前</vt:lpstr>
      <vt:lpstr>Sheet1!NM_従事者_従事者62_登録年月日_日</vt:lpstr>
      <vt:lpstr>Sheet1!NM_従事者_従事者62_登録年月日_日_変更前</vt:lpstr>
      <vt:lpstr>Sheet1!NM_従事者_従事者62_登録年月日_年</vt:lpstr>
      <vt:lpstr>Sheet1!NM_従事者_従事者62_登録年月日_年_変更前</vt:lpstr>
      <vt:lpstr>Sheet1!NM_従事者_従事者62_登録販売者登録都道府県</vt:lpstr>
      <vt:lpstr>Sheet1!NM_従事者_従事者62_登録販売者登録都道府県_変更前</vt:lpstr>
      <vt:lpstr>Sheet1!NM_従事者_従事者62_登録番号1</vt:lpstr>
      <vt:lpstr>Sheet1!NM_従事者_従事者62_登録番号1_変更前</vt:lpstr>
      <vt:lpstr>Sheet1!NM_従事者_従事者62_登録番号2</vt:lpstr>
      <vt:lpstr>Sheet1!NM_従事者_従事者62_登録番号2_変更前</vt:lpstr>
      <vt:lpstr>Sheet1!NM_従事者_従事者62_登録番号3</vt:lpstr>
      <vt:lpstr>Sheet1!NM_従事者_従事者62_登録番号3_変更前</vt:lpstr>
      <vt:lpstr>Sheet1!NM_従事者_従事者62_都道府県</vt:lpstr>
      <vt:lpstr>Sheet1!NM_従事者_従事者62_都道府県_変更前</vt:lpstr>
      <vt:lpstr>Sheet1!NM_従事者_従事者62_当て字</vt:lpstr>
      <vt:lpstr>Sheet1!NM_従事者_従事者62_当て字_変更前</vt:lpstr>
      <vt:lpstr>Sheet1!NM_従事者_従事者62_番地</vt:lpstr>
      <vt:lpstr>Sheet1!NM_従事者_従事者62_番地_変更前</vt:lpstr>
      <vt:lpstr>Sheet1!NM_従事者_従事者62_郵便番号_右</vt:lpstr>
      <vt:lpstr>Sheet1!NM_従事者_従事者62_郵便番号_右_変更前</vt:lpstr>
      <vt:lpstr>Sheet1!NM_従事者_従事者62_郵便番号_左</vt:lpstr>
      <vt:lpstr>Sheet1!NM_従事者_従事者62_郵便番号_左_変更前</vt:lpstr>
      <vt:lpstr>Sheet1!NM_従事者_従事者63_カナ</vt:lpstr>
      <vt:lpstr>Sheet1!NM_従事者_従事者63_カナ_変更前</vt:lpstr>
      <vt:lpstr>Sheet1!NM_従事者_従事者63_建物名</vt:lpstr>
      <vt:lpstr>Sheet1!NM_従事者_従事者63_建物名_変更前</vt:lpstr>
      <vt:lpstr>Sheet1!NM_従事者_従事者63_市区町村</vt:lpstr>
      <vt:lpstr>Sheet1!NM_従事者_従事者63_市区町村_変更前</vt:lpstr>
      <vt:lpstr>Sheet1!NM_従事者_従事者63_氏名</vt:lpstr>
      <vt:lpstr>Sheet1!NM_従事者_従事者63_氏名_変更前</vt:lpstr>
      <vt:lpstr>Sheet1!NM_従事者_従事者63_資格</vt:lpstr>
      <vt:lpstr>Sheet1!NM_従事者_従事者63_資格_変更前</vt:lpstr>
      <vt:lpstr>Sheet1!NM_従事者_従事者63_字</vt:lpstr>
      <vt:lpstr>Sheet1!NM_従事者_従事者63_字_変更前</vt:lpstr>
      <vt:lpstr>Sheet1!NM_従事者_従事者63_就任年月日_月</vt:lpstr>
      <vt:lpstr>Sheet1!NM_従事者_従事者63_就任年月日_月_変更前</vt:lpstr>
      <vt:lpstr>Sheet1!NM_従事者_従事者63_就任年月日_元号</vt:lpstr>
      <vt:lpstr>Sheet1!NM_従事者_従事者63_就任年月日_元号_変更前</vt:lpstr>
      <vt:lpstr>Sheet1!NM_従事者_従事者63_就任年月日_日</vt:lpstr>
      <vt:lpstr>Sheet1!NM_従事者_従事者63_就任年月日_日_変更前</vt:lpstr>
      <vt:lpstr>Sheet1!NM_従事者_従事者63_就任年月日_年</vt:lpstr>
      <vt:lpstr>Sheet1!NM_従事者_従事者63_就任年月日_年_変更前</vt:lpstr>
      <vt:lpstr>Sheet1!NM_従事者_従事者63_週勤務時間_小数1</vt:lpstr>
      <vt:lpstr>Sheet1!NM_従事者_従事者63_週勤務時間_小数1_変更前</vt:lpstr>
      <vt:lpstr>Sheet1!NM_従事者_従事者63_週勤務時間_整数1</vt:lpstr>
      <vt:lpstr>Sheet1!NM_従事者_従事者63_週勤務時間_整数1_変更前</vt:lpstr>
      <vt:lpstr>Sheet1!NM_従事者_従事者63_週勤務時間_整数2</vt:lpstr>
      <vt:lpstr>Sheet1!NM_従事者_従事者63_週勤務時間_整数2_変更前</vt:lpstr>
      <vt:lpstr>Sheet1!NM_従事者_従事者63_従事者区分</vt:lpstr>
      <vt:lpstr>Sheet1!NM_従事者_従事者63_従事者区分_変更前</vt:lpstr>
      <vt:lpstr>Sheet1!NM_従事者_従事者63_従事者備考</vt:lpstr>
      <vt:lpstr>Sheet1!NM_従事者_従事者63_従事者備考_変更前</vt:lpstr>
      <vt:lpstr>Sheet1!NM_従事者_従事者63_生年月日_月</vt:lpstr>
      <vt:lpstr>Sheet1!NM_従事者_従事者63_生年月日_月_変更前</vt:lpstr>
      <vt:lpstr>Sheet1!NM_従事者_従事者63_生年月日_元号</vt:lpstr>
      <vt:lpstr>Sheet1!NM_従事者_従事者63_生年月日_元号_変更前</vt:lpstr>
      <vt:lpstr>Sheet1!NM_従事者_従事者63_生年月日_日</vt:lpstr>
      <vt:lpstr>Sheet1!NM_従事者_従事者63_生年月日_日_変更前</vt:lpstr>
      <vt:lpstr>Sheet1!NM_従事者_従事者63_生年月日_年</vt:lpstr>
      <vt:lpstr>Sheet1!NM_従事者_従事者63_生年月日_年_変更前</vt:lpstr>
      <vt:lpstr>Sheet1!NM_従事者_従事者63_退任年月日_月</vt:lpstr>
      <vt:lpstr>Sheet1!NM_従事者_従事者63_退任年月日_月_変更前</vt:lpstr>
      <vt:lpstr>Sheet1!NM_従事者_従事者63_退任年月日_元号</vt:lpstr>
      <vt:lpstr>Sheet1!NM_従事者_従事者63_退任年月日_元号_変更前</vt:lpstr>
      <vt:lpstr>Sheet1!NM_従事者_従事者63_退任年月日_日</vt:lpstr>
      <vt:lpstr>Sheet1!NM_従事者_従事者63_退任年月日_日_変更前</vt:lpstr>
      <vt:lpstr>Sheet1!NM_従事者_従事者63_退任年月日_年</vt:lpstr>
      <vt:lpstr>Sheet1!NM_従事者_従事者63_退任年月日_年_変更前</vt:lpstr>
      <vt:lpstr>Sheet1!NM_従事者_従事者63_登録年月日_月</vt:lpstr>
      <vt:lpstr>Sheet1!NM_従事者_従事者63_登録年月日_月_変更前</vt:lpstr>
      <vt:lpstr>Sheet1!NM_従事者_従事者63_登録年月日_元号</vt:lpstr>
      <vt:lpstr>Sheet1!NM_従事者_従事者63_登録年月日_元号_変更前</vt:lpstr>
      <vt:lpstr>Sheet1!NM_従事者_従事者63_登録年月日_日</vt:lpstr>
      <vt:lpstr>Sheet1!NM_従事者_従事者63_登録年月日_日_変更前</vt:lpstr>
      <vt:lpstr>Sheet1!NM_従事者_従事者63_登録年月日_年</vt:lpstr>
      <vt:lpstr>Sheet1!NM_従事者_従事者63_登録年月日_年_変更前</vt:lpstr>
      <vt:lpstr>Sheet1!NM_従事者_従事者63_登録販売者登録都道府県</vt:lpstr>
      <vt:lpstr>Sheet1!NM_従事者_従事者63_登録販売者登録都道府県_変更前</vt:lpstr>
      <vt:lpstr>Sheet1!NM_従事者_従事者63_登録番号1</vt:lpstr>
      <vt:lpstr>Sheet1!NM_従事者_従事者63_登録番号1_変更前</vt:lpstr>
      <vt:lpstr>Sheet1!NM_従事者_従事者63_登録番号2</vt:lpstr>
      <vt:lpstr>Sheet1!NM_従事者_従事者63_登録番号2_変更前</vt:lpstr>
      <vt:lpstr>Sheet1!NM_従事者_従事者63_登録番号3</vt:lpstr>
      <vt:lpstr>Sheet1!NM_従事者_従事者63_登録番号3_変更前</vt:lpstr>
      <vt:lpstr>Sheet1!NM_従事者_従事者63_都道府県</vt:lpstr>
      <vt:lpstr>Sheet1!NM_従事者_従事者63_都道府県_変更前</vt:lpstr>
      <vt:lpstr>Sheet1!NM_従事者_従事者63_当て字</vt:lpstr>
      <vt:lpstr>Sheet1!NM_従事者_従事者63_当て字_変更前</vt:lpstr>
      <vt:lpstr>Sheet1!NM_従事者_従事者63_番地</vt:lpstr>
      <vt:lpstr>Sheet1!NM_従事者_従事者63_番地_変更前</vt:lpstr>
      <vt:lpstr>Sheet1!NM_従事者_従事者63_郵便番号_右</vt:lpstr>
      <vt:lpstr>Sheet1!NM_従事者_従事者63_郵便番号_右_変更前</vt:lpstr>
      <vt:lpstr>Sheet1!NM_従事者_従事者63_郵便番号_左</vt:lpstr>
      <vt:lpstr>Sheet1!NM_従事者_従事者63_郵便番号_左_変更前</vt:lpstr>
      <vt:lpstr>Sheet1!NM_従事者_従事者64_カナ</vt:lpstr>
      <vt:lpstr>Sheet1!NM_従事者_従事者64_カナ_変更前</vt:lpstr>
      <vt:lpstr>Sheet1!NM_従事者_従事者64_建物名</vt:lpstr>
      <vt:lpstr>Sheet1!NM_従事者_従事者64_建物名_変更前</vt:lpstr>
      <vt:lpstr>Sheet1!NM_従事者_従事者64_市区町村</vt:lpstr>
      <vt:lpstr>Sheet1!NM_従事者_従事者64_市区町村_変更前</vt:lpstr>
      <vt:lpstr>Sheet1!NM_従事者_従事者64_氏名</vt:lpstr>
      <vt:lpstr>Sheet1!NM_従事者_従事者64_氏名_変更前</vt:lpstr>
      <vt:lpstr>Sheet1!NM_従事者_従事者64_資格</vt:lpstr>
      <vt:lpstr>Sheet1!NM_従事者_従事者64_資格_変更前</vt:lpstr>
      <vt:lpstr>Sheet1!NM_従事者_従事者64_字</vt:lpstr>
      <vt:lpstr>Sheet1!NM_従事者_従事者64_字_変更前</vt:lpstr>
      <vt:lpstr>Sheet1!NM_従事者_従事者64_就任年月日_月</vt:lpstr>
      <vt:lpstr>Sheet1!NM_従事者_従事者64_就任年月日_月_変更前</vt:lpstr>
      <vt:lpstr>Sheet1!NM_従事者_従事者64_就任年月日_元号</vt:lpstr>
      <vt:lpstr>Sheet1!NM_従事者_従事者64_就任年月日_元号_変更前</vt:lpstr>
      <vt:lpstr>Sheet1!NM_従事者_従事者64_就任年月日_日</vt:lpstr>
      <vt:lpstr>Sheet1!NM_従事者_従事者64_就任年月日_日_変更前</vt:lpstr>
      <vt:lpstr>Sheet1!NM_従事者_従事者64_就任年月日_年</vt:lpstr>
      <vt:lpstr>Sheet1!NM_従事者_従事者64_就任年月日_年_変更前</vt:lpstr>
      <vt:lpstr>Sheet1!NM_従事者_従事者64_週勤務時間_小数1</vt:lpstr>
      <vt:lpstr>Sheet1!NM_従事者_従事者64_週勤務時間_小数1_変更前</vt:lpstr>
      <vt:lpstr>Sheet1!NM_従事者_従事者64_週勤務時間_整数1</vt:lpstr>
      <vt:lpstr>Sheet1!NM_従事者_従事者64_週勤務時間_整数1_変更前</vt:lpstr>
      <vt:lpstr>Sheet1!NM_従事者_従事者64_週勤務時間_整数2</vt:lpstr>
      <vt:lpstr>Sheet1!NM_従事者_従事者64_週勤務時間_整数2_変更前</vt:lpstr>
      <vt:lpstr>Sheet1!NM_従事者_従事者64_従事者区分</vt:lpstr>
      <vt:lpstr>Sheet1!NM_従事者_従事者64_従事者区分_変更前</vt:lpstr>
      <vt:lpstr>Sheet1!NM_従事者_従事者64_従事者備考</vt:lpstr>
      <vt:lpstr>Sheet1!NM_従事者_従事者64_従事者備考_変更前</vt:lpstr>
      <vt:lpstr>Sheet1!NM_従事者_従事者64_生年月日_月</vt:lpstr>
      <vt:lpstr>Sheet1!NM_従事者_従事者64_生年月日_月_変更前</vt:lpstr>
      <vt:lpstr>Sheet1!NM_従事者_従事者64_生年月日_元号</vt:lpstr>
      <vt:lpstr>Sheet1!NM_従事者_従事者64_生年月日_元号_変更前</vt:lpstr>
      <vt:lpstr>Sheet1!NM_従事者_従事者64_生年月日_日</vt:lpstr>
      <vt:lpstr>Sheet1!NM_従事者_従事者64_生年月日_日_変更前</vt:lpstr>
      <vt:lpstr>Sheet1!NM_従事者_従事者64_生年月日_年</vt:lpstr>
      <vt:lpstr>Sheet1!NM_従事者_従事者64_生年月日_年_変更前</vt:lpstr>
      <vt:lpstr>Sheet1!NM_従事者_従事者64_退任年月日_月</vt:lpstr>
      <vt:lpstr>Sheet1!NM_従事者_従事者64_退任年月日_月_変更前</vt:lpstr>
      <vt:lpstr>Sheet1!NM_従事者_従事者64_退任年月日_元号</vt:lpstr>
      <vt:lpstr>Sheet1!NM_従事者_従事者64_退任年月日_元号_変更前</vt:lpstr>
      <vt:lpstr>Sheet1!NM_従事者_従事者64_退任年月日_日</vt:lpstr>
      <vt:lpstr>Sheet1!NM_従事者_従事者64_退任年月日_日_変更前</vt:lpstr>
      <vt:lpstr>Sheet1!NM_従事者_従事者64_退任年月日_年</vt:lpstr>
      <vt:lpstr>Sheet1!NM_従事者_従事者64_退任年月日_年_変更前</vt:lpstr>
      <vt:lpstr>Sheet1!NM_従事者_従事者64_登録年月日_月</vt:lpstr>
      <vt:lpstr>Sheet1!NM_従事者_従事者64_登録年月日_月_変更前</vt:lpstr>
      <vt:lpstr>Sheet1!NM_従事者_従事者64_登録年月日_元号</vt:lpstr>
      <vt:lpstr>Sheet1!NM_従事者_従事者64_登録年月日_元号_変更前</vt:lpstr>
      <vt:lpstr>Sheet1!NM_従事者_従事者64_登録年月日_日</vt:lpstr>
      <vt:lpstr>Sheet1!NM_従事者_従事者64_登録年月日_日_変更前</vt:lpstr>
      <vt:lpstr>Sheet1!NM_従事者_従事者64_登録年月日_年</vt:lpstr>
      <vt:lpstr>Sheet1!NM_従事者_従事者64_登録年月日_年_変更前</vt:lpstr>
      <vt:lpstr>Sheet1!NM_従事者_従事者64_登録販売者登録都道府県</vt:lpstr>
      <vt:lpstr>Sheet1!NM_従事者_従事者64_登録販売者登録都道府県_変更前</vt:lpstr>
      <vt:lpstr>Sheet1!NM_従事者_従事者64_登録番号1</vt:lpstr>
      <vt:lpstr>Sheet1!NM_従事者_従事者64_登録番号1_変更前</vt:lpstr>
      <vt:lpstr>Sheet1!NM_従事者_従事者64_登録番号2</vt:lpstr>
      <vt:lpstr>Sheet1!NM_従事者_従事者64_登録番号2_変更前</vt:lpstr>
      <vt:lpstr>Sheet1!NM_従事者_従事者64_登録番号3</vt:lpstr>
      <vt:lpstr>Sheet1!NM_従事者_従事者64_登録番号3_変更前</vt:lpstr>
      <vt:lpstr>Sheet1!NM_従事者_従事者64_都道府県</vt:lpstr>
      <vt:lpstr>Sheet1!NM_従事者_従事者64_都道府県_変更前</vt:lpstr>
      <vt:lpstr>Sheet1!NM_従事者_従事者64_当て字</vt:lpstr>
      <vt:lpstr>Sheet1!NM_従事者_従事者64_当て字_変更前</vt:lpstr>
      <vt:lpstr>Sheet1!NM_従事者_従事者64_番地</vt:lpstr>
      <vt:lpstr>Sheet1!NM_従事者_従事者64_番地_変更前</vt:lpstr>
      <vt:lpstr>Sheet1!NM_従事者_従事者64_郵便番号_右</vt:lpstr>
      <vt:lpstr>Sheet1!NM_従事者_従事者64_郵便番号_右_変更前</vt:lpstr>
      <vt:lpstr>Sheet1!NM_従事者_従事者64_郵便番号_左</vt:lpstr>
      <vt:lpstr>Sheet1!NM_従事者_従事者64_郵便番号_左_変更前</vt:lpstr>
      <vt:lpstr>Sheet1!NM_従事者_従事者65_カナ</vt:lpstr>
      <vt:lpstr>Sheet1!NM_従事者_従事者65_カナ_変更前</vt:lpstr>
      <vt:lpstr>Sheet1!NM_従事者_従事者65_建物名</vt:lpstr>
      <vt:lpstr>Sheet1!NM_従事者_従事者65_建物名_変更前</vt:lpstr>
      <vt:lpstr>Sheet1!NM_従事者_従事者65_市区町村</vt:lpstr>
      <vt:lpstr>Sheet1!NM_従事者_従事者65_市区町村_変更前</vt:lpstr>
      <vt:lpstr>Sheet1!NM_従事者_従事者65_氏名</vt:lpstr>
      <vt:lpstr>Sheet1!NM_従事者_従事者65_氏名_変更前</vt:lpstr>
      <vt:lpstr>Sheet1!NM_従事者_従事者65_資格</vt:lpstr>
      <vt:lpstr>Sheet1!NM_従事者_従事者65_資格_変更前</vt:lpstr>
      <vt:lpstr>Sheet1!NM_従事者_従事者65_字</vt:lpstr>
      <vt:lpstr>Sheet1!NM_従事者_従事者65_字_変更前</vt:lpstr>
      <vt:lpstr>Sheet1!NM_従事者_従事者65_就任年月日_月</vt:lpstr>
      <vt:lpstr>Sheet1!NM_従事者_従事者65_就任年月日_月_変更前</vt:lpstr>
      <vt:lpstr>Sheet1!NM_従事者_従事者65_就任年月日_元号</vt:lpstr>
      <vt:lpstr>Sheet1!NM_従事者_従事者65_就任年月日_元号_変更前</vt:lpstr>
      <vt:lpstr>Sheet1!NM_従事者_従事者65_就任年月日_日</vt:lpstr>
      <vt:lpstr>Sheet1!NM_従事者_従事者65_就任年月日_日_変更前</vt:lpstr>
      <vt:lpstr>Sheet1!NM_従事者_従事者65_就任年月日_年</vt:lpstr>
      <vt:lpstr>Sheet1!NM_従事者_従事者65_就任年月日_年_変更前</vt:lpstr>
      <vt:lpstr>Sheet1!NM_従事者_従事者65_週勤務時間_小数1</vt:lpstr>
      <vt:lpstr>Sheet1!NM_従事者_従事者65_週勤務時間_小数1_変更前</vt:lpstr>
      <vt:lpstr>Sheet1!NM_従事者_従事者65_週勤務時間_整数1</vt:lpstr>
      <vt:lpstr>Sheet1!NM_従事者_従事者65_週勤務時間_整数1_変更前</vt:lpstr>
      <vt:lpstr>Sheet1!NM_従事者_従事者65_週勤務時間_整数2</vt:lpstr>
      <vt:lpstr>Sheet1!NM_従事者_従事者65_週勤務時間_整数2_変更前</vt:lpstr>
      <vt:lpstr>Sheet1!NM_従事者_従事者65_従事者区分</vt:lpstr>
      <vt:lpstr>Sheet1!NM_従事者_従事者65_従事者区分_変更前</vt:lpstr>
      <vt:lpstr>Sheet1!NM_従事者_従事者65_従事者備考</vt:lpstr>
      <vt:lpstr>Sheet1!NM_従事者_従事者65_従事者備考_変更前</vt:lpstr>
      <vt:lpstr>Sheet1!NM_従事者_従事者65_生年月日_月</vt:lpstr>
      <vt:lpstr>Sheet1!NM_従事者_従事者65_生年月日_月_変更前</vt:lpstr>
      <vt:lpstr>Sheet1!NM_従事者_従事者65_生年月日_元号</vt:lpstr>
      <vt:lpstr>Sheet1!NM_従事者_従事者65_生年月日_元号_変更前</vt:lpstr>
      <vt:lpstr>Sheet1!NM_従事者_従事者65_生年月日_日</vt:lpstr>
      <vt:lpstr>Sheet1!NM_従事者_従事者65_生年月日_日_変更前</vt:lpstr>
      <vt:lpstr>Sheet1!NM_従事者_従事者65_生年月日_年</vt:lpstr>
      <vt:lpstr>Sheet1!NM_従事者_従事者65_生年月日_年_変更前</vt:lpstr>
      <vt:lpstr>Sheet1!NM_従事者_従事者65_退任年月日_月</vt:lpstr>
      <vt:lpstr>Sheet1!NM_従事者_従事者65_退任年月日_月_変更前</vt:lpstr>
      <vt:lpstr>Sheet1!NM_従事者_従事者65_退任年月日_元号</vt:lpstr>
      <vt:lpstr>Sheet1!NM_従事者_従事者65_退任年月日_元号_変更前</vt:lpstr>
      <vt:lpstr>Sheet1!NM_従事者_従事者65_退任年月日_日</vt:lpstr>
      <vt:lpstr>Sheet1!NM_従事者_従事者65_退任年月日_日_変更前</vt:lpstr>
      <vt:lpstr>Sheet1!NM_従事者_従事者65_退任年月日_年</vt:lpstr>
      <vt:lpstr>Sheet1!NM_従事者_従事者65_退任年月日_年_変更前</vt:lpstr>
      <vt:lpstr>Sheet1!NM_従事者_従事者65_登録年月日_月</vt:lpstr>
      <vt:lpstr>Sheet1!NM_従事者_従事者65_登録年月日_月_変更前</vt:lpstr>
      <vt:lpstr>Sheet1!NM_従事者_従事者65_登録年月日_元号</vt:lpstr>
      <vt:lpstr>Sheet1!NM_従事者_従事者65_登録年月日_元号_変更前</vt:lpstr>
      <vt:lpstr>Sheet1!NM_従事者_従事者65_登録年月日_日</vt:lpstr>
      <vt:lpstr>Sheet1!NM_従事者_従事者65_登録年月日_日_変更前</vt:lpstr>
      <vt:lpstr>Sheet1!NM_従事者_従事者65_登録年月日_年</vt:lpstr>
      <vt:lpstr>Sheet1!NM_従事者_従事者65_登録年月日_年_変更前</vt:lpstr>
      <vt:lpstr>Sheet1!NM_従事者_従事者65_登録販売者登録都道府県</vt:lpstr>
      <vt:lpstr>Sheet1!NM_従事者_従事者65_登録販売者登録都道府県_変更前</vt:lpstr>
      <vt:lpstr>Sheet1!NM_従事者_従事者65_登録番号1</vt:lpstr>
      <vt:lpstr>Sheet1!NM_従事者_従事者65_登録番号1_変更前</vt:lpstr>
      <vt:lpstr>Sheet1!NM_従事者_従事者65_登録番号2</vt:lpstr>
      <vt:lpstr>Sheet1!NM_従事者_従事者65_登録番号2_変更前</vt:lpstr>
      <vt:lpstr>Sheet1!NM_従事者_従事者65_登録番号3</vt:lpstr>
      <vt:lpstr>Sheet1!NM_従事者_従事者65_登録番号3_変更前</vt:lpstr>
      <vt:lpstr>Sheet1!NM_従事者_従事者65_都道府県</vt:lpstr>
      <vt:lpstr>Sheet1!NM_従事者_従事者65_都道府県_変更前</vt:lpstr>
      <vt:lpstr>Sheet1!NM_従事者_従事者65_当て字</vt:lpstr>
      <vt:lpstr>Sheet1!NM_従事者_従事者65_当て字_変更前</vt:lpstr>
      <vt:lpstr>Sheet1!NM_従事者_従事者65_番地</vt:lpstr>
      <vt:lpstr>Sheet1!NM_従事者_従事者65_番地_変更前</vt:lpstr>
      <vt:lpstr>Sheet1!NM_従事者_従事者65_郵便番号_右</vt:lpstr>
      <vt:lpstr>Sheet1!NM_従事者_従事者65_郵便番号_右_変更前</vt:lpstr>
      <vt:lpstr>Sheet1!NM_従事者_従事者65_郵便番号_左</vt:lpstr>
      <vt:lpstr>Sheet1!NM_従事者_従事者65_郵便番号_左_変更前</vt:lpstr>
      <vt:lpstr>Sheet1!NM_従事者_従事者66_カナ</vt:lpstr>
      <vt:lpstr>Sheet1!NM_従事者_従事者66_カナ_変更前</vt:lpstr>
      <vt:lpstr>Sheet1!NM_従事者_従事者66_建物名</vt:lpstr>
      <vt:lpstr>Sheet1!NM_従事者_従事者66_建物名_変更前</vt:lpstr>
      <vt:lpstr>Sheet1!NM_従事者_従事者66_市区町村</vt:lpstr>
      <vt:lpstr>Sheet1!NM_従事者_従事者66_市区町村_変更前</vt:lpstr>
      <vt:lpstr>Sheet1!NM_従事者_従事者66_氏名</vt:lpstr>
      <vt:lpstr>Sheet1!NM_従事者_従事者66_氏名_変更前</vt:lpstr>
      <vt:lpstr>Sheet1!NM_従事者_従事者66_資格</vt:lpstr>
      <vt:lpstr>Sheet1!NM_従事者_従事者66_資格_変更前</vt:lpstr>
      <vt:lpstr>Sheet1!NM_従事者_従事者66_字</vt:lpstr>
      <vt:lpstr>Sheet1!NM_従事者_従事者66_字_変更前</vt:lpstr>
      <vt:lpstr>Sheet1!NM_従事者_従事者66_就任年月日_月</vt:lpstr>
      <vt:lpstr>Sheet1!NM_従事者_従事者66_就任年月日_月_変更前</vt:lpstr>
      <vt:lpstr>Sheet1!NM_従事者_従事者66_就任年月日_元号</vt:lpstr>
      <vt:lpstr>Sheet1!NM_従事者_従事者66_就任年月日_元号_変更前</vt:lpstr>
      <vt:lpstr>Sheet1!NM_従事者_従事者66_就任年月日_日</vt:lpstr>
      <vt:lpstr>Sheet1!NM_従事者_従事者66_就任年月日_日_変更前</vt:lpstr>
      <vt:lpstr>Sheet1!NM_従事者_従事者66_就任年月日_年</vt:lpstr>
      <vt:lpstr>Sheet1!NM_従事者_従事者66_就任年月日_年_変更前</vt:lpstr>
      <vt:lpstr>Sheet1!NM_従事者_従事者66_週勤務時間_小数1</vt:lpstr>
      <vt:lpstr>Sheet1!NM_従事者_従事者66_週勤務時間_小数1_変更前</vt:lpstr>
      <vt:lpstr>Sheet1!NM_従事者_従事者66_週勤務時間_整数1</vt:lpstr>
      <vt:lpstr>Sheet1!NM_従事者_従事者66_週勤務時間_整数1_変更前</vt:lpstr>
      <vt:lpstr>Sheet1!NM_従事者_従事者66_週勤務時間_整数2</vt:lpstr>
      <vt:lpstr>Sheet1!NM_従事者_従事者66_週勤務時間_整数2_変更前</vt:lpstr>
      <vt:lpstr>Sheet1!NM_従事者_従事者66_従事者区分</vt:lpstr>
      <vt:lpstr>Sheet1!NM_従事者_従事者66_従事者区分_変更前</vt:lpstr>
      <vt:lpstr>Sheet1!NM_従事者_従事者66_従事者備考</vt:lpstr>
      <vt:lpstr>Sheet1!NM_従事者_従事者66_従事者備考_変更前</vt:lpstr>
      <vt:lpstr>Sheet1!NM_従事者_従事者66_生年月日_月</vt:lpstr>
      <vt:lpstr>Sheet1!NM_従事者_従事者66_生年月日_月_変更前</vt:lpstr>
      <vt:lpstr>Sheet1!NM_従事者_従事者66_生年月日_元号</vt:lpstr>
      <vt:lpstr>Sheet1!NM_従事者_従事者66_生年月日_元号_変更前</vt:lpstr>
      <vt:lpstr>Sheet1!NM_従事者_従事者66_生年月日_日</vt:lpstr>
      <vt:lpstr>Sheet1!NM_従事者_従事者66_生年月日_日_変更前</vt:lpstr>
      <vt:lpstr>Sheet1!NM_従事者_従事者66_生年月日_年</vt:lpstr>
      <vt:lpstr>Sheet1!NM_従事者_従事者66_生年月日_年_変更前</vt:lpstr>
      <vt:lpstr>Sheet1!NM_従事者_従事者66_退任年月日_月</vt:lpstr>
      <vt:lpstr>Sheet1!NM_従事者_従事者66_退任年月日_月_変更前</vt:lpstr>
      <vt:lpstr>Sheet1!NM_従事者_従事者66_退任年月日_元号</vt:lpstr>
      <vt:lpstr>Sheet1!NM_従事者_従事者66_退任年月日_元号_変更前</vt:lpstr>
      <vt:lpstr>Sheet1!NM_従事者_従事者66_退任年月日_日</vt:lpstr>
      <vt:lpstr>Sheet1!NM_従事者_従事者66_退任年月日_日_変更前</vt:lpstr>
      <vt:lpstr>Sheet1!NM_従事者_従事者66_退任年月日_年</vt:lpstr>
      <vt:lpstr>Sheet1!NM_従事者_従事者66_退任年月日_年_変更前</vt:lpstr>
      <vt:lpstr>Sheet1!NM_従事者_従事者66_登録年月日_月</vt:lpstr>
      <vt:lpstr>Sheet1!NM_従事者_従事者66_登録年月日_月_変更前</vt:lpstr>
      <vt:lpstr>Sheet1!NM_従事者_従事者66_登録年月日_元号</vt:lpstr>
      <vt:lpstr>Sheet1!NM_従事者_従事者66_登録年月日_元号_変更前</vt:lpstr>
      <vt:lpstr>Sheet1!NM_従事者_従事者66_登録年月日_日</vt:lpstr>
      <vt:lpstr>Sheet1!NM_従事者_従事者66_登録年月日_日_変更前</vt:lpstr>
      <vt:lpstr>Sheet1!NM_従事者_従事者66_登録年月日_年</vt:lpstr>
      <vt:lpstr>Sheet1!NM_従事者_従事者66_登録年月日_年_変更前</vt:lpstr>
      <vt:lpstr>Sheet1!NM_従事者_従事者66_登録販売者登録都道府県</vt:lpstr>
      <vt:lpstr>Sheet1!NM_従事者_従事者66_登録販売者登録都道府県_変更前</vt:lpstr>
      <vt:lpstr>Sheet1!NM_従事者_従事者66_登録番号1</vt:lpstr>
      <vt:lpstr>Sheet1!NM_従事者_従事者66_登録番号1_変更前</vt:lpstr>
      <vt:lpstr>Sheet1!NM_従事者_従事者66_登録番号2</vt:lpstr>
      <vt:lpstr>Sheet1!NM_従事者_従事者66_登録番号2_変更前</vt:lpstr>
      <vt:lpstr>Sheet1!NM_従事者_従事者66_登録番号3</vt:lpstr>
      <vt:lpstr>Sheet1!NM_従事者_従事者66_登録番号3_変更前</vt:lpstr>
      <vt:lpstr>Sheet1!NM_従事者_従事者66_都道府県</vt:lpstr>
      <vt:lpstr>Sheet1!NM_従事者_従事者66_都道府県_変更前</vt:lpstr>
      <vt:lpstr>Sheet1!NM_従事者_従事者66_当て字</vt:lpstr>
      <vt:lpstr>Sheet1!NM_従事者_従事者66_当て字_変更前</vt:lpstr>
      <vt:lpstr>Sheet1!NM_従事者_従事者66_番地</vt:lpstr>
      <vt:lpstr>Sheet1!NM_従事者_従事者66_番地_変更前</vt:lpstr>
      <vt:lpstr>Sheet1!NM_従事者_従事者66_郵便番号_右</vt:lpstr>
      <vt:lpstr>Sheet1!NM_従事者_従事者66_郵便番号_右_変更前</vt:lpstr>
      <vt:lpstr>Sheet1!NM_従事者_従事者66_郵便番号_左</vt:lpstr>
      <vt:lpstr>Sheet1!NM_従事者_従事者66_郵便番号_左_変更前</vt:lpstr>
      <vt:lpstr>Sheet1!NM_従事者_従事者67_カナ</vt:lpstr>
      <vt:lpstr>Sheet1!NM_従事者_従事者67_カナ_変更前</vt:lpstr>
      <vt:lpstr>Sheet1!NM_従事者_従事者67_建物名</vt:lpstr>
      <vt:lpstr>Sheet1!NM_従事者_従事者67_建物名_変更前</vt:lpstr>
      <vt:lpstr>Sheet1!NM_従事者_従事者67_市区町村</vt:lpstr>
      <vt:lpstr>Sheet1!NM_従事者_従事者67_市区町村_変更前</vt:lpstr>
      <vt:lpstr>Sheet1!NM_従事者_従事者67_氏名</vt:lpstr>
      <vt:lpstr>Sheet1!NM_従事者_従事者67_氏名_変更前</vt:lpstr>
      <vt:lpstr>Sheet1!NM_従事者_従事者67_資格</vt:lpstr>
      <vt:lpstr>Sheet1!NM_従事者_従事者67_資格_変更前</vt:lpstr>
      <vt:lpstr>Sheet1!NM_従事者_従事者67_字</vt:lpstr>
      <vt:lpstr>Sheet1!NM_従事者_従事者67_字_変更前</vt:lpstr>
      <vt:lpstr>Sheet1!NM_従事者_従事者67_就任年月日_月</vt:lpstr>
      <vt:lpstr>Sheet1!NM_従事者_従事者67_就任年月日_月_変更前</vt:lpstr>
      <vt:lpstr>Sheet1!NM_従事者_従事者67_就任年月日_元号</vt:lpstr>
      <vt:lpstr>Sheet1!NM_従事者_従事者67_就任年月日_元号_変更前</vt:lpstr>
      <vt:lpstr>Sheet1!NM_従事者_従事者67_就任年月日_日</vt:lpstr>
      <vt:lpstr>Sheet1!NM_従事者_従事者67_就任年月日_日_変更前</vt:lpstr>
      <vt:lpstr>Sheet1!NM_従事者_従事者67_就任年月日_年</vt:lpstr>
      <vt:lpstr>Sheet1!NM_従事者_従事者67_就任年月日_年_変更前</vt:lpstr>
      <vt:lpstr>Sheet1!NM_従事者_従事者67_週勤務時間_小数1</vt:lpstr>
      <vt:lpstr>Sheet1!NM_従事者_従事者67_週勤務時間_小数1_変更前</vt:lpstr>
      <vt:lpstr>Sheet1!NM_従事者_従事者67_週勤務時間_整数1</vt:lpstr>
      <vt:lpstr>Sheet1!NM_従事者_従事者67_週勤務時間_整数1_変更前</vt:lpstr>
      <vt:lpstr>Sheet1!NM_従事者_従事者67_週勤務時間_整数2</vt:lpstr>
      <vt:lpstr>Sheet1!NM_従事者_従事者67_週勤務時間_整数2_変更前</vt:lpstr>
      <vt:lpstr>Sheet1!NM_従事者_従事者67_従事者区分</vt:lpstr>
      <vt:lpstr>Sheet1!NM_従事者_従事者67_従事者区分_変更前</vt:lpstr>
      <vt:lpstr>Sheet1!NM_従事者_従事者67_従事者備考</vt:lpstr>
      <vt:lpstr>Sheet1!NM_従事者_従事者67_従事者備考_変更前</vt:lpstr>
      <vt:lpstr>Sheet1!NM_従事者_従事者67_生年月日_月</vt:lpstr>
      <vt:lpstr>Sheet1!NM_従事者_従事者67_生年月日_月_変更前</vt:lpstr>
      <vt:lpstr>Sheet1!NM_従事者_従事者67_生年月日_元号</vt:lpstr>
      <vt:lpstr>Sheet1!NM_従事者_従事者67_生年月日_元号_変更前</vt:lpstr>
      <vt:lpstr>Sheet1!NM_従事者_従事者67_生年月日_日</vt:lpstr>
      <vt:lpstr>Sheet1!NM_従事者_従事者67_生年月日_日_変更前</vt:lpstr>
      <vt:lpstr>Sheet1!NM_従事者_従事者67_生年月日_年</vt:lpstr>
      <vt:lpstr>Sheet1!NM_従事者_従事者67_生年月日_年_変更前</vt:lpstr>
      <vt:lpstr>Sheet1!NM_従事者_従事者67_退任年月日_月</vt:lpstr>
      <vt:lpstr>Sheet1!NM_従事者_従事者67_退任年月日_月_変更前</vt:lpstr>
      <vt:lpstr>Sheet1!NM_従事者_従事者67_退任年月日_元号</vt:lpstr>
      <vt:lpstr>Sheet1!NM_従事者_従事者67_退任年月日_元号_変更前</vt:lpstr>
      <vt:lpstr>Sheet1!NM_従事者_従事者67_退任年月日_日</vt:lpstr>
      <vt:lpstr>Sheet1!NM_従事者_従事者67_退任年月日_日_変更前</vt:lpstr>
      <vt:lpstr>Sheet1!NM_従事者_従事者67_退任年月日_年</vt:lpstr>
      <vt:lpstr>Sheet1!NM_従事者_従事者67_退任年月日_年_変更前</vt:lpstr>
      <vt:lpstr>Sheet1!NM_従事者_従事者67_登録年月日_月</vt:lpstr>
      <vt:lpstr>Sheet1!NM_従事者_従事者67_登録年月日_月_変更前</vt:lpstr>
      <vt:lpstr>Sheet1!NM_従事者_従事者67_登録年月日_元号</vt:lpstr>
      <vt:lpstr>Sheet1!NM_従事者_従事者67_登録年月日_元号_変更前</vt:lpstr>
      <vt:lpstr>Sheet1!NM_従事者_従事者67_登録年月日_日</vt:lpstr>
      <vt:lpstr>Sheet1!NM_従事者_従事者67_登録年月日_日_変更前</vt:lpstr>
      <vt:lpstr>Sheet1!NM_従事者_従事者67_登録年月日_年</vt:lpstr>
      <vt:lpstr>Sheet1!NM_従事者_従事者67_登録年月日_年_変更前</vt:lpstr>
      <vt:lpstr>Sheet1!NM_従事者_従事者67_登録販売者登録都道府県</vt:lpstr>
      <vt:lpstr>Sheet1!NM_従事者_従事者67_登録販売者登録都道府県_変更前</vt:lpstr>
      <vt:lpstr>Sheet1!NM_従事者_従事者67_登録番号1</vt:lpstr>
      <vt:lpstr>Sheet1!NM_従事者_従事者67_登録番号1_変更前</vt:lpstr>
      <vt:lpstr>Sheet1!NM_従事者_従事者67_登録番号2</vt:lpstr>
      <vt:lpstr>Sheet1!NM_従事者_従事者67_登録番号2_変更前</vt:lpstr>
      <vt:lpstr>Sheet1!NM_従事者_従事者67_登録番号3</vt:lpstr>
      <vt:lpstr>Sheet1!NM_従事者_従事者67_登録番号3_変更前</vt:lpstr>
      <vt:lpstr>Sheet1!NM_従事者_従事者67_都道府県</vt:lpstr>
      <vt:lpstr>Sheet1!NM_従事者_従事者67_都道府県_変更前</vt:lpstr>
      <vt:lpstr>Sheet1!NM_従事者_従事者67_当て字</vt:lpstr>
      <vt:lpstr>Sheet1!NM_従事者_従事者67_当て字_変更前</vt:lpstr>
      <vt:lpstr>Sheet1!NM_従事者_従事者67_番地</vt:lpstr>
      <vt:lpstr>Sheet1!NM_従事者_従事者67_番地_変更前</vt:lpstr>
      <vt:lpstr>Sheet1!NM_従事者_従事者67_郵便番号_右</vt:lpstr>
      <vt:lpstr>Sheet1!NM_従事者_従事者67_郵便番号_右_変更前</vt:lpstr>
      <vt:lpstr>Sheet1!NM_従事者_従事者67_郵便番号_左</vt:lpstr>
      <vt:lpstr>Sheet1!NM_従事者_従事者67_郵便番号_左_変更前</vt:lpstr>
      <vt:lpstr>Sheet1!NM_従事者_従事者68_カナ</vt:lpstr>
      <vt:lpstr>Sheet1!NM_従事者_従事者68_カナ_変更前</vt:lpstr>
      <vt:lpstr>Sheet1!NM_従事者_従事者68_建物名</vt:lpstr>
      <vt:lpstr>Sheet1!NM_従事者_従事者68_建物名_変更前</vt:lpstr>
      <vt:lpstr>Sheet1!NM_従事者_従事者68_市区町村</vt:lpstr>
      <vt:lpstr>Sheet1!NM_従事者_従事者68_市区町村_変更前</vt:lpstr>
      <vt:lpstr>Sheet1!NM_従事者_従事者68_氏名</vt:lpstr>
      <vt:lpstr>Sheet1!NM_従事者_従事者68_氏名_変更前</vt:lpstr>
      <vt:lpstr>Sheet1!NM_従事者_従事者68_資格</vt:lpstr>
      <vt:lpstr>Sheet1!NM_従事者_従事者68_資格_変更前</vt:lpstr>
      <vt:lpstr>Sheet1!NM_従事者_従事者68_字</vt:lpstr>
      <vt:lpstr>Sheet1!NM_従事者_従事者68_字_変更前</vt:lpstr>
      <vt:lpstr>Sheet1!NM_従事者_従事者68_就任年月日_月</vt:lpstr>
      <vt:lpstr>Sheet1!NM_従事者_従事者68_就任年月日_月_変更前</vt:lpstr>
      <vt:lpstr>Sheet1!NM_従事者_従事者68_就任年月日_元号</vt:lpstr>
      <vt:lpstr>Sheet1!NM_従事者_従事者68_就任年月日_元号_変更前</vt:lpstr>
      <vt:lpstr>Sheet1!NM_従事者_従事者68_就任年月日_日</vt:lpstr>
      <vt:lpstr>Sheet1!NM_従事者_従事者68_就任年月日_日_変更前</vt:lpstr>
      <vt:lpstr>Sheet1!NM_従事者_従事者68_就任年月日_年</vt:lpstr>
      <vt:lpstr>Sheet1!NM_従事者_従事者68_就任年月日_年_変更前</vt:lpstr>
      <vt:lpstr>Sheet1!NM_従事者_従事者68_週勤務時間_小数1</vt:lpstr>
      <vt:lpstr>Sheet1!NM_従事者_従事者68_週勤務時間_小数1_変更前</vt:lpstr>
      <vt:lpstr>Sheet1!NM_従事者_従事者68_週勤務時間_整数1</vt:lpstr>
      <vt:lpstr>Sheet1!NM_従事者_従事者68_週勤務時間_整数1_変更前</vt:lpstr>
      <vt:lpstr>Sheet1!NM_従事者_従事者68_週勤務時間_整数2</vt:lpstr>
      <vt:lpstr>Sheet1!NM_従事者_従事者68_週勤務時間_整数2_変更前</vt:lpstr>
      <vt:lpstr>Sheet1!NM_従事者_従事者68_従事者区分</vt:lpstr>
      <vt:lpstr>Sheet1!NM_従事者_従事者68_従事者区分_変更前</vt:lpstr>
      <vt:lpstr>Sheet1!NM_従事者_従事者68_従事者備考</vt:lpstr>
      <vt:lpstr>Sheet1!NM_従事者_従事者68_従事者備考_変更前</vt:lpstr>
      <vt:lpstr>Sheet1!NM_従事者_従事者68_生年月日_月</vt:lpstr>
      <vt:lpstr>Sheet1!NM_従事者_従事者68_生年月日_月_変更前</vt:lpstr>
      <vt:lpstr>Sheet1!NM_従事者_従事者68_生年月日_元号</vt:lpstr>
      <vt:lpstr>Sheet1!NM_従事者_従事者68_生年月日_元号_変更前</vt:lpstr>
      <vt:lpstr>Sheet1!NM_従事者_従事者68_生年月日_日</vt:lpstr>
      <vt:lpstr>Sheet1!NM_従事者_従事者68_生年月日_日_変更前</vt:lpstr>
      <vt:lpstr>Sheet1!NM_従事者_従事者68_生年月日_年</vt:lpstr>
      <vt:lpstr>Sheet1!NM_従事者_従事者68_生年月日_年_変更前</vt:lpstr>
      <vt:lpstr>Sheet1!NM_従事者_従事者68_退任年月日_月</vt:lpstr>
      <vt:lpstr>Sheet1!NM_従事者_従事者68_退任年月日_月_変更前</vt:lpstr>
      <vt:lpstr>Sheet1!NM_従事者_従事者68_退任年月日_元号</vt:lpstr>
      <vt:lpstr>Sheet1!NM_従事者_従事者68_退任年月日_元号_変更前</vt:lpstr>
      <vt:lpstr>Sheet1!NM_従事者_従事者68_退任年月日_日</vt:lpstr>
      <vt:lpstr>Sheet1!NM_従事者_従事者68_退任年月日_日_変更前</vt:lpstr>
      <vt:lpstr>Sheet1!NM_従事者_従事者68_退任年月日_年</vt:lpstr>
      <vt:lpstr>Sheet1!NM_従事者_従事者68_退任年月日_年_変更前</vt:lpstr>
      <vt:lpstr>Sheet1!NM_従事者_従事者68_登録年月日_月</vt:lpstr>
      <vt:lpstr>Sheet1!NM_従事者_従事者68_登録年月日_月_変更前</vt:lpstr>
      <vt:lpstr>Sheet1!NM_従事者_従事者68_登録年月日_元号</vt:lpstr>
      <vt:lpstr>Sheet1!NM_従事者_従事者68_登録年月日_元号_変更前</vt:lpstr>
      <vt:lpstr>Sheet1!NM_従事者_従事者68_登録年月日_日</vt:lpstr>
      <vt:lpstr>Sheet1!NM_従事者_従事者68_登録年月日_日_変更前</vt:lpstr>
      <vt:lpstr>Sheet1!NM_従事者_従事者68_登録年月日_年</vt:lpstr>
      <vt:lpstr>Sheet1!NM_従事者_従事者68_登録年月日_年_変更前</vt:lpstr>
      <vt:lpstr>Sheet1!NM_従事者_従事者68_登録販売者登録都道府県</vt:lpstr>
      <vt:lpstr>Sheet1!NM_従事者_従事者68_登録販売者登録都道府県_変更前</vt:lpstr>
      <vt:lpstr>Sheet1!NM_従事者_従事者68_登録番号1</vt:lpstr>
      <vt:lpstr>Sheet1!NM_従事者_従事者68_登録番号1_変更前</vt:lpstr>
      <vt:lpstr>Sheet1!NM_従事者_従事者68_登録番号2</vt:lpstr>
      <vt:lpstr>Sheet1!NM_従事者_従事者68_登録番号2_変更前</vt:lpstr>
      <vt:lpstr>Sheet1!NM_従事者_従事者68_登録番号3</vt:lpstr>
      <vt:lpstr>Sheet1!NM_従事者_従事者68_登録番号3_変更前</vt:lpstr>
      <vt:lpstr>Sheet1!NM_従事者_従事者68_都道府県</vt:lpstr>
      <vt:lpstr>Sheet1!NM_従事者_従事者68_都道府県_変更前</vt:lpstr>
      <vt:lpstr>Sheet1!NM_従事者_従事者68_当て字</vt:lpstr>
      <vt:lpstr>Sheet1!NM_従事者_従事者68_当て字_変更前</vt:lpstr>
      <vt:lpstr>Sheet1!NM_従事者_従事者68_番地</vt:lpstr>
      <vt:lpstr>Sheet1!NM_従事者_従事者68_番地_変更前</vt:lpstr>
      <vt:lpstr>Sheet1!NM_従事者_従事者68_郵便番号_右</vt:lpstr>
      <vt:lpstr>Sheet1!NM_従事者_従事者68_郵便番号_右_変更前</vt:lpstr>
      <vt:lpstr>Sheet1!NM_従事者_従事者68_郵便番号_左</vt:lpstr>
      <vt:lpstr>Sheet1!NM_従事者_従事者68_郵便番号_左_変更前</vt:lpstr>
      <vt:lpstr>Sheet1!NM_従事者_従事者69_カナ</vt:lpstr>
      <vt:lpstr>Sheet1!NM_従事者_従事者69_カナ_変更前</vt:lpstr>
      <vt:lpstr>Sheet1!NM_従事者_従事者69_建物名</vt:lpstr>
      <vt:lpstr>Sheet1!NM_従事者_従事者69_建物名_変更前</vt:lpstr>
      <vt:lpstr>Sheet1!NM_従事者_従事者69_市区町村</vt:lpstr>
      <vt:lpstr>Sheet1!NM_従事者_従事者69_市区町村_変更前</vt:lpstr>
      <vt:lpstr>Sheet1!NM_従事者_従事者69_氏名</vt:lpstr>
      <vt:lpstr>Sheet1!NM_従事者_従事者69_氏名_変更前</vt:lpstr>
      <vt:lpstr>Sheet1!NM_従事者_従事者69_資格</vt:lpstr>
      <vt:lpstr>Sheet1!NM_従事者_従事者69_資格_変更前</vt:lpstr>
      <vt:lpstr>Sheet1!NM_従事者_従事者69_字</vt:lpstr>
      <vt:lpstr>Sheet1!NM_従事者_従事者69_字_変更前</vt:lpstr>
      <vt:lpstr>Sheet1!NM_従事者_従事者69_就任年月日_月</vt:lpstr>
      <vt:lpstr>Sheet1!NM_従事者_従事者69_就任年月日_月_変更前</vt:lpstr>
      <vt:lpstr>Sheet1!NM_従事者_従事者69_就任年月日_元号</vt:lpstr>
      <vt:lpstr>Sheet1!NM_従事者_従事者69_就任年月日_元号_変更前</vt:lpstr>
      <vt:lpstr>Sheet1!NM_従事者_従事者69_就任年月日_日</vt:lpstr>
      <vt:lpstr>Sheet1!NM_従事者_従事者69_就任年月日_日_変更前</vt:lpstr>
      <vt:lpstr>Sheet1!NM_従事者_従事者69_就任年月日_年</vt:lpstr>
      <vt:lpstr>Sheet1!NM_従事者_従事者69_就任年月日_年_変更前</vt:lpstr>
      <vt:lpstr>Sheet1!NM_従事者_従事者69_週勤務時間_小数1</vt:lpstr>
      <vt:lpstr>Sheet1!NM_従事者_従事者69_週勤務時間_小数1_変更前</vt:lpstr>
      <vt:lpstr>Sheet1!NM_従事者_従事者69_週勤務時間_整数1</vt:lpstr>
      <vt:lpstr>Sheet1!NM_従事者_従事者69_週勤務時間_整数1_変更前</vt:lpstr>
      <vt:lpstr>Sheet1!NM_従事者_従事者69_週勤務時間_整数2</vt:lpstr>
      <vt:lpstr>Sheet1!NM_従事者_従事者69_週勤務時間_整数2_変更前</vt:lpstr>
      <vt:lpstr>Sheet1!NM_従事者_従事者69_従事者区分</vt:lpstr>
      <vt:lpstr>Sheet1!NM_従事者_従事者69_従事者区分_変更前</vt:lpstr>
      <vt:lpstr>Sheet1!NM_従事者_従事者69_従事者備考</vt:lpstr>
      <vt:lpstr>Sheet1!NM_従事者_従事者69_従事者備考_変更前</vt:lpstr>
      <vt:lpstr>Sheet1!NM_従事者_従事者69_生年月日_月</vt:lpstr>
      <vt:lpstr>Sheet1!NM_従事者_従事者69_生年月日_月_変更前</vt:lpstr>
      <vt:lpstr>Sheet1!NM_従事者_従事者69_生年月日_元号</vt:lpstr>
      <vt:lpstr>Sheet1!NM_従事者_従事者69_生年月日_元号_変更前</vt:lpstr>
      <vt:lpstr>Sheet1!NM_従事者_従事者69_生年月日_日</vt:lpstr>
      <vt:lpstr>Sheet1!NM_従事者_従事者69_生年月日_日_変更前</vt:lpstr>
      <vt:lpstr>Sheet1!NM_従事者_従事者69_生年月日_年</vt:lpstr>
      <vt:lpstr>Sheet1!NM_従事者_従事者69_生年月日_年_変更前</vt:lpstr>
      <vt:lpstr>Sheet1!NM_従事者_従事者69_退任年月日_月</vt:lpstr>
      <vt:lpstr>Sheet1!NM_従事者_従事者69_退任年月日_月_変更前</vt:lpstr>
      <vt:lpstr>Sheet1!NM_従事者_従事者69_退任年月日_元号</vt:lpstr>
      <vt:lpstr>Sheet1!NM_従事者_従事者69_退任年月日_元号_変更前</vt:lpstr>
      <vt:lpstr>Sheet1!NM_従事者_従事者69_退任年月日_日</vt:lpstr>
      <vt:lpstr>Sheet1!NM_従事者_従事者69_退任年月日_日_変更前</vt:lpstr>
      <vt:lpstr>Sheet1!NM_従事者_従事者69_退任年月日_年</vt:lpstr>
      <vt:lpstr>Sheet1!NM_従事者_従事者69_退任年月日_年_変更前</vt:lpstr>
      <vt:lpstr>Sheet1!NM_従事者_従事者69_登録年月日_月</vt:lpstr>
      <vt:lpstr>Sheet1!NM_従事者_従事者69_登録年月日_月_変更前</vt:lpstr>
      <vt:lpstr>Sheet1!NM_従事者_従事者69_登録年月日_元号</vt:lpstr>
      <vt:lpstr>Sheet1!NM_従事者_従事者69_登録年月日_元号_変更前</vt:lpstr>
      <vt:lpstr>Sheet1!NM_従事者_従事者69_登録年月日_日</vt:lpstr>
      <vt:lpstr>Sheet1!NM_従事者_従事者69_登録年月日_日_変更前</vt:lpstr>
      <vt:lpstr>Sheet1!NM_従事者_従事者69_登録年月日_年</vt:lpstr>
      <vt:lpstr>Sheet1!NM_従事者_従事者69_登録年月日_年_変更前</vt:lpstr>
      <vt:lpstr>Sheet1!NM_従事者_従事者69_登録販売者登録都道府県</vt:lpstr>
      <vt:lpstr>Sheet1!NM_従事者_従事者69_登録販売者登録都道府県_変更前</vt:lpstr>
      <vt:lpstr>Sheet1!NM_従事者_従事者69_登録番号1</vt:lpstr>
      <vt:lpstr>Sheet1!NM_従事者_従事者69_登録番号1_変更前</vt:lpstr>
      <vt:lpstr>Sheet1!NM_従事者_従事者69_登録番号2</vt:lpstr>
      <vt:lpstr>Sheet1!NM_従事者_従事者69_登録番号2_変更前</vt:lpstr>
      <vt:lpstr>Sheet1!NM_従事者_従事者69_登録番号3</vt:lpstr>
      <vt:lpstr>Sheet1!NM_従事者_従事者69_登録番号3_変更前</vt:lpstr>
      <vt:lpstr>Sheet1!NM_従事者_従事者69_都道府県</vt:lpstr>
      <vt:lpstr>Sheet1!NM_従事者_従事者69_都道府県_変更前</vt:lpstr>
      <vt:lpstr>Sheet1!NM_従事者_従事者69_当て字</vt:lpstr>
      <vt:lpstr>Sheet1!NM_従事者_従事者69_当て字_変更前</vt:lpstr>
      <vt:lpstr>Sheet1!NM_従事者_従事者69_番地</vt:lpstr>
      <vt:lpstr>Sheet1!NM_従事者_従事者69_番地_変更前</vt:lpstr>
      <vt:lpstr>Sheet1!NM_従事者_従事者69_郵便番号_右</vt:lpstr>
      <vt:lpstr>Sheet1!NM_従事者_従事者69_郵便番号_右_変更前</vt:lpstr>
      <vt:lpstr>Sheet1!NM_従事者_従事者69_郵便番号_左</vt:lpstr>
      <vt:lpstr>Sheet1!NM_従事者_従事者69_郵便番号_左_変更前</vt:lpstr>
      <vt:lpstr>Sheet1!NM_従事者_従事者7_カナ</vt:lpstr>
      <vt:lpstr>Sheet1!NM_従事者_従事者7_カナ_変更前</vt:lpstr>
      <vt:lpstr>Sheet1!NM_従事者_従事者7_建物名</vt:lpstr>
      <vt:lpstr>Sheet1!NM_従事者_従事者7_建物名_変更前</vt:lpstr>
      <vt:lpstr>Sheet1!NM_従事者_従事者7_市区町村</vt:lpstr>
      <vt:lpstr>Sheet1!NM_従事者_従事者7_市区町村_変更前</vt:lpstr>
      <vt:lpstr>Sheet1!NM_従事者_従事者7_氏名</vt:lpstr>
      <vt:lpstr>Sheet1!NM_従事者_従事者7_氏名_変更前</vt:lpstr>
      <vt:lpstr>Sheet1!NM_従事者_従事者7_資格</vt:lpstr>
      <vt:lpstr>Sheet1!NM_従事者_従事者7_資格_変更前</vt:lpstr>
      <vt:lpstr>Sheet1!NM_従事者_従事者7_字</vt:lpstr>
      <vt:lpstr>Sheet1!NM_従事者_従事者7_字_変更前</vt:lpstr>
      <vt:lpstr>Sheet1!NM_従事者_従事者7_就任年月日_月</vt:lpstr>
      <vt:lpstr>Sheet1!NM_従事者_従事者7_就任年月日_月_変更前</vt:lpstr>
      <vt:lpstr>Sheet1!NM_従事者_従事者7_就任年月日_元号</vt:lpstr>
      <vt:lpstr>Sheet1!NM_従事者_従事者7_就任年月日_元号_変更前</vt:lpstr>
      <vt:lpstr>Sheet1!NM_従事者_従事者7_就任年月日_日</vt:lpstr>
      <vt:lpstr>Sheet1!NM_従事者_従事者7_就任年月日_日_変更前</vt:lpstr>
      <vt:lpstr>Sheet1!NM_従事者_従事者7_就任年月日_年</vt:lpstr>
      <vt:lpstr>Sheet1!NM_従事者_従事者7_就任年月日_年_変更前</vt:lpstr>
      <vt:lpstr>Sheet1!NM_従事者_従事者7_週勤務時間_小数1</vt:lpstr>
      <vt:lpstr>Sheet1!NM_従事者_従事者7_週勤務時間_小数1_変更前</vt:lpstr>
      <vt:lpstr>Sheet1!NM_従事者_従事者7_週勤務時間_整数1</vt:lpstr>
      <vt:lpstr>Sheet1!NM_従事者_従事者7_週勤務時間_整数1_変更前</vt:lpstr>
      <vt:lpstr>Sheet1!NM_従事者_従事者7_週勤務時間_整数2</vt:lpstr>
      <vt:lpstr>Sheet1!NM_従事者_従事者7_週勤務時間_整数2_変更前</vt:lpstr>
      <vt:lpstr>Sheet1!NM_従事者_従事者7_従事者区分</vt:lpstr>
      <vt:lpstr>Sheet1!NM_従事者_従事者7_従事者区分_変更前</vt:lpstr>
      <vt:lpstr>Sheet1!NM_従事者_従事者7_従事者備考</vt:lpstr>
      <vt:lpstr>Sheet1!NM_従事者_従事者7_従事者備考_変更前</vt:lpstr>
      <vt:lpstr>Sheet1!NM_従事者_従事者7_生年月日_月</vt:lpstr>
      <vt:lpstr>Sheet1!NM_従事者_従事者7_生年月日_月_変更前</vt:lpstr>
      <vt:lpstr>Sheet1!NM_従事者_従事者7_生年月日_元号</vt:lpstr>
      <vt:lpstr>Sheet1!NM_従事者_従事者7_生年月日_元号_変更前</vt:lpstr>
      <vt:lpstr>Sheet1!NM_従事者_従事者7_生年月日_日</vt:lpstr>
      <vt:lpstr>Sheet1!NM_従事者_従事者7_生年月日_日_変更前</vt:lpstr>
      <vt:lpstr>Sheet1!NM_従事者_従事者7_生年月日_年</vt:lpstr>
      <vt:lpstr>Sheet1!NM_従事者_従事者7_生年月日_年_変更前</vt:lpstr>
      <vt:lpstr>Sheet1!NM_従事者_従事者7_退任年月日_月</vt:lpstr>
      <vt:lpstr>Sheet1!NM_従事者_従事者7_退任年月日_月_変更前</vt:lpstr>
      <vt:lpstr>Sheet1!NM_従事者_従事者7_退任年月日_元号</vt:lpstr>
      <vt:lpstr>Sheet1!NM_従事者_従事者7_退任年月日_元号_変更前</vt:lpstr>
      <vt:lpstr>Sheet1!NM_従事者_従事者7_退任年月日_日</vt:lpstr>
      <vt:lpstr>Sheet1!NM_従事者_従事者7_退任年月日_日_変更前</vt:lpstr>
      <vt:lpstr>Sheet1!NM_従事者_従事者7_退任年月日_年</vt:lpstr>
      <vt:lpstr>Sheet1!NM_従事者_従事者7_退任年月日_年_変更前</vt:lpstr>
      <vt:lpstr>Sheet1!NM_従事者_従事者7_登録年月日_月</vt:lpstr>
      <vt:lpstr>Sheet1!NM_従事者_従事者7_登録年月日_月_変更前</vt:lpstr>
      <vt:lpstr>Sheet1!NM_従事者_従事者7_登録年月日_元号</vt:lpstr>
      <vt:lpstr>Sheet1!NM_従事者_従事者7_登録年月日_元号_変更前</vt:lpstr>
      <vt:lpstr>Sheet1!NM_従事者_従事者7_登録年月日_日</vt:lpstr>
      <vt:lpstr>Sheet1!NM_従事者_従事者7_登録年月日_日_変更前</vt:lpstr>
      <vt:lpstr>Sheet1!NM_従事者_従事者7_登録年月日_年</vt:lpstr>
      <vt:lpstr>Sheet1!NM_従事者_従事者7_登録年月日_年_変更前</vt:lpstr>
      <vt:lpstr>Sheet1!NM_従事者_従事者7_登録販売者登録都道府県</vt:lpstr>
      <vt:lpstr>Sheet1!NM_従事者_従事者7_登録販売者登録都道府県_変更前</vt:lpstr>
      <vt:lpstr>Sheet1!NM_従事者_従事者7_登録番号1</vt:lpstr>
      <vt:lpstr>Sheet1!NM_従事者_従事者7_登録番号1_変更前</vt:lpstr>
      <vt:lpstr>Sheet1!NM_従事者_従事者7_登録番号2</vt:lpstr>
      <vt:lpstr>Sheet1!NM_従事者_従事者7_登録番号2_変更前</vt:lpstr>
      <vt:lpstr>Sheet1!NM_従事者_従事者7_登録番号3</vt:lpstr>
      <vt:lpstr>Sheet1!NM_従事者_従事者7_登録番号3_変更前</vt:lpstr>
      <vt:lpstr>Sheet1!NM_従事者_従事者7_都道府県</vt:lpstr>
      <vt:lpstr>Sheet1!NM_従事者_従事者7_都道府県_変更前</vt:lpstr>
      <vt:lpstr>Sheet1!NM_従事者_従事者7_当て字</vt:lpstr>
      <vt:lpstr>Sheet1!NM_従事者_従事者7_当て字_変更前</vt:lpstr>
      <vt:lpstr>Sheet1!NM_従事者_従事者7_番地</vt:lpstr>
      <vt:lpstr>Sheet1!NM_従事者_従事者7_番地_変更前</vt:lpstr>
      <vt:lpstr>Sheet1!NM_従事者_従事者7_郵便番号_右</vt:lpstr>
      <vt:lpstr>Sheet1!NM_従事者_従事者7_郵便番号_右_変更前</vt:lpstr>
      <vt:lpstr>Sheet1!NM_従事者_従事者7_郵便番号_左</vt:lpstr>
      <vt:lpstr>Sheet1!NM_従事者_従事者7_郵便番号_左_変更前</vt:lpstr>
      <vt:lpstr>Sheet1!NM_従事者_従事者70_カナ</vt:lpstr>
      <vt:lpstr>Sheet1!NM_従事者_従事者70_カナ_変更前</vt:lpstr>
      <vt:lpstr>Sheet1!NM_従事者_従事者70_建物名</vt:lpstr>
      <vt:lpstr>Sheet1!NM_従事者_従事者70_建物名_変更前</vt:lpstr>
      <vt:lpstr>Sheet1!NM_従事者_従事者70_市区町村</vt:lpstr>
      <vt:lpstr>Sheet1!NM_従事者_従事者70_市区町村_変更前</vt:lpstr>
      <vt:lpstr>Sheet1!NM_従事者_従事者70_氏名</vt:lpstr>
      <vt:lpstr>Sheet1!NM_従事者_従事者70_氏名_変更前</vt:lpstr>
      <vt:lpstr>Sheet1!NM_従事者_従事者70_資格</vt:lpstr>
      <vt:lpstr>Sheet1!NM_従事者_従事者70_資格_変更前</vt:lpstr>
      <vt:lpstr>Sheet1!NM_従事者_従事者70_字</vt:lpstr>
      <vt:lpstr>Sheet1!NM_従事者_従事者70_字_変更前</vt:lpstr>
      <vt:lpstr>Sheet1!NM_従事者_従事者70_就任年月日_月</vt:lpstr>
      <vt:lpstr>Sheet1!NM_従事者_従事者70_就任年月日_月_変更前</vt:lpstr>
      <vt:lpstr>Sheet1!NM_従事者_従事者70_就任年月日_元号</vt:lpstr>
      <vt:lpstr>Sheet1!NM_従事者_従事者70_就任年月日_元号_変更前</vt:lpstr>
      <vt:lpstr>Sheet1!NM_従事者_従事者70_就任年月日_日</vt:lpstr>
      <vt:lpstr>Sheet1!NM_従事者_従事者70_就任年月日_日_変更前</vt:lpstr>
      <vt:lpstr>Sheet1!NM_従事者_従事者70_就任年月日_年</vt:lpstr>
      <vt:lpstr>Sheet1!NM_従事者_従事者70_就任年月日_年_変更前</vt:lpstr>
      <vt:lpstr>Sheet1!NM_従事者_従事者70_週勤務時間_小数1</vt:lpstr>
      <vt:lpstr>Sheet1!NM_従事者_従事者70_週勤務時間_小数1_変更前</vt:lpstr>
      <vt:lpstr>Sheet1!NM_従事者_従事者70_週勤務時間_整数1</vt:lpstr>
      <vt:lpstr>Sheet1!NM_従事者_従事者70_週勤務時間_整数1_変更前</vt:lpstr>
      <vt:lpstr>Sheet1!NM_従事者_従事者70_週勤務時間_整数2</vt:lpstr>
      <vt:lpstr>Sheet1!NM_従事者_従事者70_週勤務時間_整数2_変更前</vt:lpstr>
      <vt:lpstr>Sheet1!NM_従事者_従事者70_従事者区分</vt:lpstr>
      <vt:lpstr>Sheet1!NM_従事者_従事者70_従事者区分_変更前</vt:lpstr>
      <vt:lpstr>Sheet1!NM_従事者_従事者70_従事者備考</vt:lpstr>
      <vt:lpstr>Sheet1!NM_従事者_従事者70_従事者備考_変更前</vt:lpstr>
      <vt:lpstr>Sheet1!NM_従事者_従事者70_生年月日_月</vt:lpstr>
      <vt:lpstr>Sheet1!NM_従事者_従事者70_生年月日_月_変更前</vt:lpstr>
      <vt:lpstr>Sheet1!NM_従事者_従事者70_生年月日_元号</vt:lpstr>
      <vt:lpstr>Sheet1!NM_従事者_従事者70_生年月日_元号_変更前</vt:lpstr>
      <vt:lpstr>Sheet1!NM_従事者_従事者70_生年月日_日</vt:lpstr>
      <vt:lpstr>Sheet1!NM_従事者_従事者70_生年月日_日_変更前</vt:lpstr>
      <vt:lpstr>Sheet1!NM_従事者_従事者70_生年月日_年</vt:lpstr>
      <vt:lpstr>Sheet1!NM_従事者_従事者70_生年月日_年_変更前</vt:lpstr>
      <vt:lpstr>Sheet1!NM_従事者_従事者70_退任年月日_月</vt:lpstr>
      <vt:lpstr>Sheet1!NM_従事者_従事者70_退任年月日_月_変更前</vt:lpstr>
      <vt:lpstr>Sheet1!NM_従事者_従事者70_退任年月日_元号</vt:lpstr>
      <vt:lpstr>Sheet1!NM_従事者_従事者70_退任年月日_元号_変更前</vt:lpstr>
      <vt:lpstr>Sheet1!NM_従事者_従事者70_退任年月日_日</vt:lpstr>
      <vt:lpstr>Sheet1!NM_従事者_従事者70_退任年月日_日_変更前</vt:lpstr>
      <vt:lpstr>Sheet1!NM_従事者_従事者70_退任年月日_年</vt:lpstr>
      <vt:lpstr>Sheet1!NM_従事者_従事者70_退任年月日_年_変更前</vt:lpstr>
      <vt:lpstr>Sheet1!NM_従事者_従事者70_登録年月日_月</vt:lpstr>
      <vt:lpstr>Sheet1!NM_従事者_従事者70_登録年月日_月_変更前</vt:lpstr>
      <vt:lpstr>Sheet1!NM_従事者_従事者70_登録年月日_元号</vt:lpstr>
      <vt:lpstr>Sheet1!NM_従事者_従事者70_登録年月日_元号_変更前</vt:lpstr>
      <vt:lpstr>Sheet1!NM_従事者_従事者70_登録年月日_日</vt:lpstr>
      <vt:lpstr>Sheet1!NM_従事者_従事者70_登録年月日_日_変更前</vt:lpstr>
      <vt:lpstr>Sheet1!NM_従事者_従事者70_登録年月日_年</vt:lpstr>
      <vt:lpstr>Sheet1!NM_従事者_従事者70_登録年月日_年_変更前</vt:lpstr>
      <vt:lpstr>Sheet1!NM_従事者_従事者70_登録販売者登録都道府県</vt:lpstr>
      <vt:lpstr>Sheet1!NM_従事者_従事者70_登録販売者登録都道府県_変更前</vt:lpstr>
      <vt:lpstr>Sheet1!NM_従事者_従事者70_登録番号1</vt:lpstr>
      <vt:lpstr>Sheet1!NM_従事者_従事者70_登録番号1_変更前</vt:lpstr>
      <vt:lpstr>Sheet1!NM_従事者_従事者70_登録番号2</vt:lpstr>
      <vt:lpstr>Sheet1!NM_従事者_従事者70_登録番号2_変更前</vt:lpstr>
      <vt:lpstr>Sheet1!NM_従事者_従事者70_登録番号3</vt:lpstr>
      <vt:lpstr>Sheet1!NM_従事者_従事者70_登録番号3_変更前</vt:lpstr>
      <vt:lpstr>Sheet1!NM_従事者_従事者70_都道府県</vt:lpstr>
      <vt:lpstr>Sheet1!NM_従事者_従事者70_都道府県_変更前</vt:lpstr>
      <vt:lpstr>Sheet1!NM_従事者_従事者70_当て字</vt:lpstr>
      <vt:lpstr>Sheet1!NM_従事者_従事者70_当て字_変更前</vt:lpstr>
      <vt:lpstr>Sheet1!NM_従事者_従事者70_番地</vt:lpstr>
      <vt:lpstr>Sheet1!NM_従事者_従事者70_番地_変更前</vt:lpstr>
      <vt:lpstr>Sheet1!NM_従事者_従事者70_郵便番号_右</vt:lpstr>
      <vt:lpstr>Sheet1!NM_従事者_従事者70_郵便番号_右_変更前</vt:lpstr>
      <vt:lpstr>Sheet1!NM_従事者_従事者70_郵便番号_左</vt:lpstr>
      <vt:lpstr>Sheet1!NM_従事者_従事者70_郵便番号_左_変更前</vt:lpstr>
      <vt:lpstr>Sheet1!NM_従事者_従事者71_カナ</vt:lpstr>
      <vt:lpstr>Sheet1!NM_従事者_従事者71_カナ_変更前</vt:lpstr>
      <vt:lpstr>Sheet1!NM_従事者_従事者71_建物名</vt:lpstr>
      <vt:lpstr>Sheet1!NM_従事者_従事者71_建物名_変更前</vt:lpstr>
      <vt:lpstr>Sheet1!NM_従事者_従事者71_市区町村</vt:lpstr>
      <vt:lpstr>Sheet1!NM_従事者_従事者71_市区町村_変更前</vt:lpstr>
      <vt:lpstr>Sheet1!NM_従事者_従事者71_氏名</vt:lpstr>
      <vt:lpstr>Sheet1!NM_従事者_従事者71_氏名_変更前</vt:lpstr>
      <vt:lpstr>Sheet1!NM_従事者_従事者71_資格</vt:lpstr>
      <vt:lpstr>Sheet1!NM_従事者_従事者71_資格_変更前</vt:lpstr>
      <vt:lpstr>Sheet1!NM_従事者_従事者71_字</vt:lpstr>
      <vt:lpstr>Sheet1!NM_従事者_従事者71_字_変更前</vt:lpstr>
      <vt:lpstr>Sheet1!NM_従事者_従事者71_就任年月日_月</vt:lpstr>
      <vt:lpstr>Sheet1!NM_従事者_従事者71_就任年月日_月_変更前</vt:lpstr>
      <vt:lpstr>Sheet1!NM_従事者_従事者71_就任年月日_元号</vt:lpstr>
      <vt:lpstr>Sheet1!NM_従事者_従事者71_就任年月日_元号_変更前</vt:lpstr>
      <vt:lpstr>Sheet1!NM_従事者_従事者71_就任年月日_日</vt:lpstr>
      <vt:lpstr>Sheet1!NM_従事者_従事者71_就任年月日_日_変更前</vt:lpstr>
      <vt:lpstr>Sheet1!NM_従事者_従事者71_就任年月日_年</vt:lpstr>
      <vt:lpstr>Sheet1!NM_従事者_従事者71_就任年月日_年_変更前</vt:lpstr>
      <vt:lpstr>Sheet1!NM_従事者_従事者71_週勤務時間_小数1</vt:lpstr>
      <vt:lpstr>Sheet1!NM_従事者_従事者71_週勤務時間_小数1_変更前</vt:lpstr>
      <vt:lpstr>Sheet1!NM_従事者_従事者71_週勤務時間_整数1</vt:lpstr>
      <vt:lpstr>Sheet1!NM_従事者_従事者71_週勤務時間_整数1_変更前</vt:lpstr>
      <vt:lpstr>Sheet1!NM_従事者_従事者71_週勤務時間_整数2</vt:lpstr>
      <vt:lpstr>Sheet1!NM_従事者_従事者71_週勤務時間_整数2_変更前</vt:lpstr>
      <vt:lpstr>Sheet1!NM_従事者_従事者71_従事者区分</vt:lpstr>
      <vt:lpstr>Sheet1!NM_従事者_従事者71_従事者区分_変更前</vt:lpstr>
      <vt:lpstr>Sheet1!NM_従事者_従事者71_従事者備考</vt:lpstr>
      <vt:lpstr>Sheet1!NM_従事者_従事者71_従事者備考_変更前</vt:lpstr>
      <vt:lpstr>Sheet1!NM_従事者_従事者71_生年月日_月</vt:lpstr>
      <vt:lpstr>Sheet1!NM_従事者_従事者71_生年月日_月_変更前</vt:lpstr>
      <vt:lpstr>Sheet1!NM_従事者_従事者71_生年月日_元号</vt:lpstr>
      <vt:lpstr>Sheet1!NM_従事者_従事者71_生年月日_元号_変更前</vt:lpstr>
      <vt:lpstr>Sheet1!NM_従事者_従事者71_生年月日_日</vt:lpstr>
      <vt:lpstr>Sheet1!NM_従事者_従事者71_生年月日_日_変更前</vt:lpstr>
      <vt:lpstr>Sheet1!NM_従事者_従事者71_生年月日_年</vt:lpstr>
      <vt:lpstr>Sheet1!NM_従事者_従事者71_生年月日_年_変更前</vt:lpstr>
      <vt:lpstr>Sheet1!NM_従事者_従事者71_退任年月日_月</vt:lpstr>
      <vt:lpstr>Sheet1!NM_従事者_従事者71_退任年月日_月_変更前</vt:lpstr>
      <vt:lpstr>Sheet1!NM_従事者_従事者71_退任年月日_元号</vt:lpstr>
      <vt:lpstr>Sheet1!NM_従事者_従事者71_退任年月日_元号_変更前</vt:lpstr>
      <vt:lpstr>Sheet1!NM_従事者_従事者71_退任年月日_日</vt:lpstr>
      <vt:lpstr>Sheet1!NM_従事者_従事者71_退任年月日_日_変更前</vt:lpstr>
      <vt:lpstr>Sheet1!NM_従事者_従事者71_退任年月日_年</vt:lpstr>
      <vt:lpstr>Sheet1!NM_従事者_従事者71_退任年月日_年_変更前</vt:lpstr>
      <vt:lpstr>Sheet1!NM_従事者_従事者71_登録年月日_月</vt:lpstr>
      <vt:lpstr>Sheet1!NM_従事者_従事者71_登録年月日_月_変更前</vt:lpstr>
      <vt:lpstr>Sheet1!NM_従事者_従事者71_登録年月日_元号</vt:lpstr>
      <vt:lpstr>Sheet1!NM_従事者_従事者71_登録年月日_元号_変更前</vt:lpstr>
      <vt:lpstr>Sheet1!NM_従事者_従事者71_登録年月日_日</vt:lpstr>
      <vt:lpstr>Sheet1!NM_従事者_従事者71_登録年月日_日_変更前</vt:lpstr>
      <vt:lpstr>Sheet1!NM_従事者_従事者71_登録年月日_年</vt:lpstr>
      <vt:lpstr>Sheet1!NM_従事者_従事者71_登録年月日_年_変更前</vt:lpstr>
      <vt:lpstr>Sheet1!NM_従事者_従事者71_登録販売者登録都道府県</vt:lpstr>
      <vt:lpstr>Sheet1!NM_従事者_従事者71_登録販売者登録都道府県_変更前</vt:lpstr>
      <vt:lpstr>Sheet1!NM_従事者_従事者71_登録番号1</vt:lpstr>
      <vt:lpstr>Sheet1!NM_従事者_従事者71_登録番号1_変更前</vt:lpstr>
      <vt:lpstr>Sheet1!NM_従事者_従事者71_登録番号2</vt:lpstr>
      <vt:lpstr>Sheet1!NM_従事者_従事者71_登録番号2_変更前</vt:lpstr>
      <vt:lpstr>Sheet1!NM_従事者_従事者71_登録番号3</vt:lpstr>
      <vt:lpstr>Sheet1!NM_従事者_従事者71_登録番号3_変更前</vt:lpstr>
      <vt:lpstr>Sheet1!NM_従事者_従事者71_都道府県</vt:lpstr>
      <vt:lpstr>Sheet1!NM_従事者_従事者71_都道府県_変更前</vt:lpstr>
      <vt:lpstr>Sheet1!NM_従事者_従事者71_当て字</vt:lpstr>
      <vt:lpstr>Sheet1!NM_従事者_従事者71_当て字_変更前</vt:lpstr>
      <vt:lpstr>Sheet1!NM_従事者_従事者71_番地</vt:lpstr>
      <vt:lpstr>Sheet1!NM_従事者_従事者71_番地_変更前</vt:lpstr>
      <vt:lpstr>Sheet1!NM_従事者_従事者71_郵便番号_右</vt:lpstr>
      <vt:lpstr>Sheet1!NM_従事者_従事者71_郵便番号_右_変更前</vt:lpstr>
      <vt:lpstr>Sheet1!NM_従事者_従事者71_郵便番号_左</vt:lpstr>
      <vt:lpstr>Sheet1!NM_従事者_従事者71_郵便番号_左_変更前</vt:lpstr>
      <vt:lpstr>Sheet1!NM_従事者_従事者72_カナ</vt:lpstr>
      <vt:lpstr>Sheet1!NM_従事者_従事者72_カナ_変更前</vt:lpstr>
      <vt:lpstr>Sheet1!NM_従事者_従事者72_建物名</vt:lpstr>
      <vt:lpstr>Sheet1!NM_従事者_従事者72_建物名_変更前</vt:lpstr>
      <vt:lpstr>Sheet1!NM_従事者_従事者72_市区町村</vt:lpstr>
      <vt:lpstr>Sheet1!NM_従事者_従事者72_市区町村_変更前</vt:lpstr>
      <vt:lpstr>Sheet1!NM_従事者_従事者72_氏名</vt:lpstr>
      <vt:lpstr>Sheet1!NM_従事者_従事者72_氏名_変更前</vt:lpstr>
      <vt:lpstr>Sheet1!NM_従事者_従事者72_資格</vt:lpstr>
      <vt:lpstr>Sheet1!NM_従事者_従事者72_資格_変更前</vt:lpstr>
      <vt:lpstr>Sheet1!NM_従事者_従事者72_字</vt:lpstr>
      <vt:lpstr>Sheet1!NM_従事者_従事者72_字_変更前</vt:lpstr>
      <vt:lpstr>Sheet1!NM_従事者_従事者72_就任年月日_月</vt:lpstr>
      <vt:lpstr>Sheet1!NM_従事者_従事者72_就任年月日_月_変更前</vt:lpstr>
      <vt:lpstr>Sheet1!NM_従事者_従事者72_就任年月日_元号</vt:lpstr>
      <vt:lpstr>Sheet1!NM_従事者_従事者72_就任年月日_元号_変更前</vt:lpstr>
      <vt:lpstr>Sheet1!NM_従事者_従事者72_就任年月日_日</vt:lpstr>
      <vt:lpstr>Sheet1!NM_従事者_従事者72_就任年月日_日_変更前</vt:lpstr>
      <vt:lpstr>Sheet1!NM_従事者_従事者72_就任年月日_年</vt:lpstr>
      <vt:lpstr>Sheet1!NM_従事者_従事者72_就任年月日_年_変更前</vt:lpstr>
      <vt:lpstr>Sheet1!NM_従事者_従事者72_週勤務時間_小数1</vt:lpstr>
      <vt:lpstr>Sheet1!NM_従事者_従事者72_週勤務時間_小数1_変更前</vt:lpstr>
      <vt:lpstr>Sheet1!NM_従事者_従事者72_週勤務時間_整数1</vt:lpstr>
      <vt:lpstr>Sheet1!NM_従事者_従事者72_週勤務時間_整数1_変更前</vt:lpstr>
      <vt:lpstr>Sheet1!NM_従事者_従事者72_週勤務時間_整数2</vt:lpstr>
      <vt:lpstr>Sheet1!NM_従事者_従事者72_週勤務時間_整数2_変更前</vt:lpstr>
      <vt:lpstr>Sheet1!NM_従事者_従事者72_従事者区分</vt:lpstr>
      <vt:lpstr>Sheet1!NM_従事者_従事者72_従事者区分_変更前</vt:lpstr>
      <vt:lpstr>Sheet1!NM_従事者_従事者72_従事者備考</vt:lpstr>
      <vt:lpstr>Sheet1!NM_従事者_従事者72_従事者備考_変更前</vt:lpstr>
      <vt:lpstr>Sheet1!NM_従事者_従事者72_生年月日_月</vt:lpstr>
      <vt:lpstr>Sheet1!NM_従事者_従事者72_生年月日_月_変更前</vt:lpstr>
      <vt:lpstr>Sheet1!NM_従事者_従事者72_生年月日_元号</vt:lpstr>
      <vt:lpstr>Sheet1!NM_従事者_従事者72_生年月日_元号_変更前</vt:lpstr>
      <vt:lpstr>Sheet1!NM_従事者_従事者72_生年月日_日</vt:lpstr>
      <vt:lpstr>Sheet1!NM_従事者_従事者72_生年月日_日_変更前</vt:lpstr>
      <vt:lpstr>Sheet1!NM_従事者_従事者72_生年月日_年</vt:lpstr>
      <vt:lpstr>Sheet1!NM_従事者_従事者72_生年月日_年_変更前</vt:lpstr>
      <vt:lpstr>Sheet1!NM_従事者_従事者72_退任年月日_月</vt:lpstr>
      <vt:lpstr>Sheet1!NM_従事者_従事者72_退任年月日_月_変更前</vt:lpstr>
      <vt:lpstr>Sheet1!NM_従事者_従事者72_退任年月日_元号</vt:lpstr>
      <vt:lpstr>Sheet1!NM_従事者_従事者72_退任年月日_元号_変更前</vt:lpstr>
      <vt:lpstr>Sheet1!NM_従事者_従事者72_退任年月日_日</vt:lpstr>
      <vt:lpstr>Sheet1!NM_従事者_従事者72_退任年月日_日_変更前</vt:lpstr>
      <vt:lpstr>Sheet1!NM_従事者_従事者72_退任年月日_年</vt:lpstr>
      <vt:lpstr>Sheet1!NM_従事者_従事者72_退任年月日_年_変更前</vt:lpstr>
      <vt:lpstr>Sheet1!NM_従事者_従事者72_登録年月日_月</vt:lpstr>
      <vt:lpstr>Sheet1!NM_従事者_従事者72_登録年月日_月_変更前</vt:lpstr>
      <vt:lpstr>Sheet1!NM_従事者_従事者72_登録年月日_元号</vt:lpstr>
      <vt:lpstr>Sheet1!NM_従事者_従事者72_登録年月日_元号_変更前</vt:lpstr>
      <vt:lpstr>Sheet1!NM_従事者_従事者72_登録年月日_日</vt:lpstr>
      <vt:lpstr>Sheet1!NM_従事者_従事者72_登録年月日_日_変更前</vt:lpstr>
      <vt:lpstr>Sheet1!NM_従事者_従事者72_登録年月日_年</vt:lpstr>
      <vt:lpstr>Sheet1!NM_従事者_従事者72_登録年月日_年_変更前</vt:lpstr>
      <vt:lpstr>Sheet1!NM_従事者_従事者72_登録販売者登録都道府県</vt:lpstr>
      <vt:lpstr>Sheet1!NM_従事者_従事者72_登録販売者登録都道府県_変更前</vt:lpstr>
      <vt:lpstr>Sheet1!NM_従事者_従事者72_登録番号1</vt:lpstr>
      <vt:lpstr>Sheet1!NM_従事者_従事者72_登録番号1_変更前</vt:lpstr>
      <vt:lpstr>Sheet1!NM_従事者_従事者72_登録番号2</vt:lpstr>
      <vt:lpstr>Sheet1!NM_従事者_従事者72_登録番号2_変更前</vt:lpstr>
      <vt:lpstr>Sheet1!NM_従事者_従事者72_登録番号3</vt:lpstr>
      <vt:lpstr>Sheet1!NM_従事者_従事者72_登録番号3_変更前</vt:lpstr>
      <vt:lpstr>Sheet1!NM_従事者_従事者72_都道府県</vt:lpstr>
      <vt:lpstr>Sheet1!NM_従事者_従事者72_都道府県_変更前</vt:lpstr>
      <vt:lpstr>Sheet1!NM_従事者_従事者72_当て字</vt:lpstr>
      <vt:lpstr>Sheet1!NM_従事者_従事者72_当て字_変更前</vt:lpstr>
      <vt:lpstr>Sheet1!NM_従事者_従事者72_番地</vt:lpstr>
      <vt:lpstr>Sheet1!NM_従事者_従事者72_番地_変更前</vt:lpstr>
      <vt:lpstr>Sheet1!NM_従事者_従事者72_郵便番号_右</vt:lpstr>
      <vt:lpstr>Sheet1!NM_従事者_従事者72_郵便番号_右_変更前</vt:lpstr>
      <vt:lpstr>Sheet1!NM_従事者_従事者72_郵便番号_左</vt:lpstr>
      <vt:lpstr>Sheet1!NM_従事者_従事者72_郵便番号_左_変更前</vt:lpstr>
      <vt:lpstr>Sheet1!NM_従事者_従事者73_カナ</vt:lpstr>
      <vt:lpstr>Sheet1!NM_従事者_従事者73_カナ_変更前</vt:lpstr>
      <vt:lpstr>Sheet1!NM_従事者_従事者73_建物名</vt:lpstr>
      <vt:lpstr>Sheet1!NM_従事者_従事者73_建物名_変更前</vt:lpstr>
      <vt:lpstr>Sheet1!NM_従事者_従事者73_市区町村</vt:lpstr>
      <vt:lpstr>Sheet1!NM_従事者_従事者73_市区町村_変更前</vt:lpstr>
      <vt:lpstr>Sheet1!NM_従事者_従事者73_氏名</vt:lpstr>
      <vt:lpstr>Sheet1!NM_従事者_従事者73_氏名_変更前</vt:lpstr>
      <vt:lpstr>Sheet1!NM_従事者_従事者73_資格</vt:lpstr>
      <vt:lpstr>Sheet1!NM_従事者_従事者73_資格_変更前</vt:lpstr>
      <vt:lpstr>Sheet1!NM_従事者_従事者73_字</vt:lpstr>
      <vt:lpstr>Sheet1!NM_従事者_従事者73_字_変更前</vt:lpstr>
      <vt:lpstr>Sheet1!NM_従事者_従事者73_就任年月日_月</vt:lpstr>
      <vt:lpstr>Sheet1!NM_従事者_従事者73_就任年月日_月_変更前</vt:lpstr>
      <vt:lpstr>Sheet1!NM_従事者_従事者73_就任年月日_元号</vt:lpstr>
      <vt:lpstr>Sheet1!NM_従事者_従事者73_就任年月日_元号_変更前</vt:lpstr>
      <vt:lpstr>Sheet1!NM_従事者_従事者73_就任年月日_日</vt:lpstr>
      <vt:lpstr>Sheet1!NM_従事者_従事者73_就任年月日_日_変更前</vt:lpstr>
      <vt:lpstr>Sheet1!NM_従事者_従事者73_就任年月日_年</vt:lpstr>
      <vt:lpstr>Sheet1!NM_従事者_従事者73_就任年月日_年_変更前</vt:lpstr>
      <vt:lpstr>Sheet1!NM_従事者_従事者73_週勤務時間_小数1</vt:lpstr>
      <vt:lpstr>Sheet1!NM_従事者_従事者73_週勤務時間_小数1_変更前</vt:lpstr>
      <vt:lpstr>Sheet1!NM_従事者_従事者73_週勤務時間_整数1</vt:lpstr>
      <vt:lpstr>Sheet1!NM_従事者_従事者73_週勤務時間_整数1_変更前</vt:lpstr>
      <vt:lpstr>Sheet1!NM_従事者_従事者73_週勤務時間_整数2</vt:lpstr>
      <vt:lpstr>Sheet1!NM_従事者_従事者73_週勤務時間_整数2_変更前</vt:lpstr>
      <vt:lpstr>Sheet1!NM_従事者_従事者73_従事者区分</vt:lpstr>
      <vt:lpstr>Sheet1!NM_従事者_従事者73_従事者区分_変更前</vt:lpstr>
      <vt:lpstr>Sheet1!NM_従事者_従事者73_従事者備考</vt:lpstr>
      <vt:lpstr>Sheet1!NM_従事者_従事者73_従事者備考_変更前</vt:lpstr>
      <vt:lpstr>Sheet1!NM_従事者_従事者73_生年月日_月</vt:lpstr>
      <vt:lpstr>Sheet1!NM_従事者_従事者73_生年月日_月_変更前</vt:lpstr>
      <vt:lpstr>Sheet1!NM_従事者_従事者73_生年月日_元号</vt:lpstr>
      <vt:lpstr>Sheet1!NM_従事者_従事者73_生年月日_元号_変更前</vt:lpstr>
      <vt:lpstr>Sheet1!NM_従事者_従事者73_生年月日_日</vt:lpstr>
      <vt:lpstr>Sheet1!NM_従事者_従事者73_生年月日_日_変更前</vt:lpstr>
      <vt:lpstr>Sheet1!NM_従事者_従事者73_生年月日_年</vt:lpstr>
      <vt:lpstr>Sheet1!NM_従事者_従事者73_生年月日_年_変更前</vt:lpstr>
      <vt:lpstr>Sheet1!NM_従事者_従事者73_退任年月日_月</vt:lpstr>
      <vt:lpstr>Sheet1!NM_従事者_従事者73_退任年月日_月_変更前</vt:lpstr>
      <vt:lpstr>Sheet1!NM_従事者_従事者73_退任年月日_元号</vt:lpstr>
      <vt:lpstr>Sheet1!NM_従事者_従事者73_退任年月日_元号_変更前</vt:lpstr>
      <vt:lpstr>Sheet1!NM_従事者_従事者73_退任年月日_日</vt:lpstr>
      <vt:lpstr>Sheet1!NM_従事者_従事者73_退任年月日_日_変更前</vt:lpstr>
      <vt:lpstr>Sheet1!NM_従事者_従事者73_退任年月日_年</vt:lpstr>
      <vt:lpstr>Sheet1!NM_従事者_従事者73_退任年月日_年_変更前</vt:lpstr>
      <vt:lpstr>Sheet1!NM_従事者_従事者73_登録年月日_月</vt:lpstr>
      <vt:lpstr>Sheet1!NM_従事者_従事者73_登録年月日_月_変更前</vt:lpstr>
      <vt:lpstr>Sheet1!NM_従事者_従事者73_登録年月日_元号</vt:lpstr>
      <vt:lpstr>Sheet1!NM_従事者_従事者73_登録年月日_元号_変更前</vt:lpstr>
      <vt:lpstr>Sheet1!NM_従事者_従事者73_登録年月日_日</vt:lpstr>
      <vt:lpstr>Sheet1!NM_従事者_従事者73_登録年月日_日_変更前</vt:lpstr>
      <vt:lpstr>Sheet1!NM_従事者_従事者73_登録年月日_年</vt:lpstr>
      <vt:lpstr>Sheet1!NM_従事者_従事者73_登録年月日_年_変更前</vt:lpstr>
      <vt:lpstr>Sheet1!NM_従事者_従事者73_登録販売者登録都道府県</vt:lpstr>
      <vt:lpstr>Sheet1!NM_従事者_従事者73_登録販売者登録都道府県_変更前</vt:lpstr>
      <vt:lpstr>Sheet1!NM_従事者_従事者73_登録番号1</vt:lpstr>
      <vt:lpstr>Sheet1!NM_従事者_従事者73_登録番号1_変更前</vt:lpstr>
      <vt:lpstr>Sheet1!NM_従事者_従事者73_登録番号2</vt:lpstr>
      <vt:lpstr>Sheet1!NM_従事者_従事者73_登録番号2_変更前</vt:lpstr>
      <vt:lpstr>Sheet1!NM_従事者_従事者73_登録番号3</vt:lpstr>
      <vt:lpstr>Sheet1!NM_従事者_従事者73_登録番号3_変更前</vt:lpstr>
      <vt:lpstr>Sheet1!NM_従事者_従事者73_都道府県</vt:lpstr>
      <vt:lpstr>Sheet1!NM_従事者_従事者73_都道府県_変更前</vt:lpstr>
      <vt:lpstr>Sheet1!NM_従事者_従事者73_当て字</vt:lpstr>
      <vt:lpstr>Sheet1!NM_従事者_従事者73_当て字_変更前</vt:lpstr>
      <vt:lpstr>Sheet1!NM_従事者_従事者73_番地</vt:lpstr>
      <vt:lpstr>Sheet1!NM_従事者_従事者73_番地_変更前</vt:lpstr>
      <vt:lpstr>Sheet1!NM_従事者_従事者73_郵便番号_右</vt:lpstr>
      <vt:lpstr>Sheet1!NM_従事者_従事者73_郵便番号_右_変更前</vt:lpstr>
      <vt:lpstr>Sheet1!NM_従事者_従事者73_郵便番号_左</vt:lpstr>
      <vt:lpstr>Sheet1!NM_従事者_従事者73_郵便番号_左_変更前</vt:lpstr>
      <vt:lpstr>Sheet1!NM_従事者_従事者74_カナ</vt:lpstr>
      <vt:lpstr>Sheet1!NM_従事者_従事者74_カナ_変更前</vt:lpstr>
      <vt:lpstr>Sheet1!NM_従事者_従事者74_建物名</vt:lpstr>
      <vt:lpstr>Sheet1!NM_従事者_従事者74_建物名_変更前</vt:lpstr>
      <vt:lpstr>Sheet1!NM_従事者_従事者74_市区町村</vt:lpstr>
      <vt:lpstr>Sheet1!NM_従事者_従事者74_市区町村_変更前</vt:lpstr>
      <vt:lpstr>Sheet1!NM_従事者_従事者74_氏名</vt:lpstr>
      <vt:lpstr>Sheet1!NM_従事者_従事者74_氏名_変更前</vt:lpstr>
      <vt:lpstr>Sheet1!NM_従事者_従事者74_資格</vt:lpstr>
      <vt:lpstr>Sheet1!NM_従事者_従事者74_資格_変更前</vt:lpstr>
      <vt:lpstr>Sheet1!NM_従事者_従事者74_字</vt:lpstr>
      <vt:lpstr>Sheet1!NM_従事者_従事者74_字_変更前</vt:lpstr>
      <vt:lpstr>Sheet1!NM_従事者_従事者74_就任年月日_月</vt:lpstr>
      <vt:lpstr>Sheet1!NM_従事者_従事者74_就任年月日_月_変更前</vt:lpstr>
      <vt:lpstr>Sheet1!NM_従事者_従事者74_就任年月日_元号</vt:lpstr>
      <vt:lpstr>Sheet1!NM_従事者_従事者74_就任年月日_元号_変更前</vt:lpstr>
      <vt:lpstr>Sheet1!NM_従事者_従事者74_就任年月日_日</vt:lpstr>
      <vt:lpstr>Sheet1!NM_従事者_従事者74_就任年月日_日_変更前</vt:lpstr>
      <vt:lpstr>Sheet1!NM_従事者_従事者74_就任年月日_年</vt:lpstr>
      <vt:lpstr>Sheet1!NM_従事者_従事者74_就任年月日_年_変更前</vt:lpstr>
      <vt:lpstr>Sheet1!NM_従事者_従事者74_週勤務時間_小数1</vt:lpstr>
      <vt:lpstr>Sheet1!NM_従事者_従事者74_週勤務時間_小数1_変更前</vt:lpstr>
      <vt:lpstr>Sheet1!NM_従事者_従事者74_週勤務時間_整数1</vt:lpstr>
      <vt:lpstr>Sheet1!NM_従事者_従事者74_週勤務時間_整数1_変更前</vt:lpstr>
      <vt:lpstr>Sheet1!NM_従事者_従事者74_週勤務時間_整数2</vt:lpstr>
      <vt:lpstr>Sheet1!NM_従事者_従事者74_週勤務時間_整数2_変更前</vt:lpstr>
      <vt:lpstr>Sheet1!NM_従事者_従事者74_従事者区分</vt:lpstr>
      <vt:lpstr>Sheet1!NM_従事者_従事者74_従事者区分_変更前</vt:lpstr>
      <vt:lpstr>Sheet1!NM_従事者_従事者74_従事者備考</vt:lpstr>
      <vt:lpstr>Sheet1!NM_従事者_従事者74_従事者備考_変更前</vt:lpstr>
      <vt:lpstr>Sheet1!NM_従事者_従事者74_生年月日_月</vt:lpstr>
      <vt:lpstr>Sheet1!NM_従事者_従事者74_生年月日_月_変更前</vt:lpstr>
      <vt:lpstr>Sheet1!NM_従事者_従事者74_生年月日_元号</vt:lpstr>
      <vt:lpstr>Sheet1!NM_従事者_従事者74_生年月日_元号_変更前</vt:lpstr>
      <vt:lpstr>Sheet1!NM_従事者_従事者74_生年月日_日</vt:lpstr>
      <vt:lpstr>Sheet1!NM_従事者_従事者74_生年月日_日_変更前</vt:lpstr>
      <vt:lpstr>Sheet1!NM_従事者_従事者74_生年月日_年</vt:lpstr>
      <vt:lpstr>Sheet1!NM_従事者_従事者74_生年月日_年_変更前</vt:lpstr>
      <vt:lpstr>Sheet1!NM_従事者_従事者74_退任年月日_月</vt:lpstr>
      <vt:lpstr>Sheet1!NM_従事者_従事者74_退任年月日_月_変更前</vt:lpstr>
      <vt:lpstr>Sheet1!NM_従事者_従事者74_退任年月日_元号</vt:lpstr>
      <vt:lpstr>Sheet1!NM_従事者_従事者74_退任年月日_元号_変更前</vt:lpstr>
      <vt:lpstr>Sheet1!NM_従事者_従事者74_退任年月日_日</vt:lpstr>
      <vt:lpstr>Sheet1!NM_従事者_従事者74_退任年月日_日_変更前</vt:lpstr>
      <vt:lpstr>Sheet1!NM_従事者_従事者74_退任年月日_年</vt:lpstr>
      <vt:lpstr>Sheet1!NM_従事者_従事者74_退任年月日_年_変更前</vt:lpstr>
      <vt:lpstr>Sheet1!NM_従事者_従事者74_登録年月日_月</vt:lpstr>
      <vt:lpstr>Sheet1!NM_従事者_従事者74_登録年月日_月_変更前</vt:lpstr>
      <vt:lpstr>Sheet1!NM_従事者_従事者74_登録年月日_元号</vt:lpstr>
      <vt:lpstr>Sheet1!NM_従事者_従事者74_登録年月日_元号_変更前</vt:lpstr>
      <vt:lpstr>Sheet1!NM_従事者_従事者74_登録年月日_日</vt:lpstr>
      <vt:lpstr>Sheet1!NM_従事者_従事者74_登録年月日_日_変更前</vt:lpstr>
      <vt:lpstr>Sheet1!NM_従事者_従事者74_登録年月日_年</vt:lpstr>
      <vt:lpstr>Sheet1!NM_従事者_従事者74_登録年月日_年_変更前</vt:lpstr>
      <vt:lpstr>Sheet1!NM_従事者_従事者74_登録販売者登録都道府県</vt:lpstr>
      <vt:lpstr>Sheet1!NM_従事者_従事者74_登録販売者登録都道府県_変更前</vt:lpstr>
      <vt:lpstr>Sheet1!NM_従事者_従事者74_登録番号1</vt:lpstr>
      <vt:lpstr>Sheet1!NM_従事者_従事者74_登録番号1_変更前</vt:lpstr>
      <vt:lpstr>Sheet1!NM_従事者_従事者74_登録番号2</vt:lpstr>
      <vt:lpstr>Sheet1!NM_従事者_従事者74_登録番号2_変更前</vt:lpstr>
      <vt:lpstr>Sheet1!NM_従事者_従事者74_登録番号3</vt:lpstr>
      <vt:lpstr>Sheet1!NM_従事者_従事者74_登録番号3_変更前</vt:lpstr>
      <vt:lpstr>Sheet1!NM_従事者_従事者74_都道府県</vt:lpstr>
      <vt:lpstr>Sheet1!NM_従事者_従事者74_都道府県_変更前</vt:lpstr>
      <vt:lpstr>Sheet1!NM_従事者_従事者74_当て字</vt:lpstr>
      <vt:lpstr>Sheet1!NM_従事者_従事者74_当て字_変更前</vt:lpstr>
      <vt:lpstr>Sheet1!NM_従事者_従事者74_番地</vt:lpstr>
      <vt:lpstr>Sheet1!NM_従事者_従事者74_番地_変更前</vt:lpstr>
      <vt:lpstr>Sheet1!NM_従事者_従事者74_郵便番号_右</vt:lpstr>
      <vt:lpstr>Sheet1!NM_従事者_従事者74_郵便番号_右_変更前</vt:lpstr>
      <vt:lpstr>Sheet1!NM_従事者_従事者74_郵便番号_左</vt:lpstr>
      <vt:lpstr>Sheet1!NM_従事者_従事者74_郵便番号_左_変更前</vt:lpstr>
      <vt:lpstr>Sheet1!NM_従事者_従事者75_カナ</vt:lpstr>
      <vt:lpstr>Sheet1!NM_従事者_従事者75_カナ_変更前</vt:lpstr>
      <vt:lpstr>Sheet1!NM_従事者_従事者75_建物名</vt:lpstr>
      <vt:lpstr>Sheet1!NM_従事者_従事者75_建物名_変更前</vt:lpstr>
      <vt:lpstr>Sheet1!NM_従事者_従事者75_市区町村</vt:lpstr>
      <vt:lpstr>Sheet1!NM_従事者_従事者75_市区町村_変更前</vt:lpstr>
      <vt:lpstr>Sheet1!NM_従事者_従事者75_氏名</vt:lpstr>
      <vt:lpstr>Sheet1!NM_従事者_従事者75_氏名_変更前</vt:lpstr>
      <vt:lpstr>Sheet1!NM_従事者_従事者75_資格</vt:lpstr>
      <vt:lpstr>Sheet1!NM_従事者_従事者75_資格_変更前</vt:lpstr>
      <vt:lpstr>Sheet1!NM_従事者_従事者75_字</vt:lpstr>
      <vt:lpstr>Sheet1!NM_従事者_従事者75_字_変更前</vt:lpstr>
      <vt:lpstr>Sheet1!NM_従事者_従事者75_就任年月日_月</vt:lpstr>
      <vt:lpstr>Sheet1!NM_従事者_従事者75_就任年月日_月_変更前</vt:lpstr>
      <vt:lpstr>Sheet1!NM_従事者_従事者75_就任年月日_元号</vt:lpstr>
      <vt:lpstr>Sheet1!NM_従事者_従事者75_就任年月日_元号_変更前</vt:lpstr>
      <vt:lpstr>Sheet1!NM_従事者_従事者75_就任年月日_日</vt:lpstr>
      <vt:lpstr>Sheet1!NM_従事者_従事者75_就任年月日_日_変更前</vt:lpstr>
      <vt:lpstr>Sheet1!NM_従事者_従事者75_就任年月日_年</vt:lpstr>
      <vt:lpstr>Sheet1!NM_従事者_従事者75_就任年月日_年_変更前</vt:lpstr>
      <vt:lpstr>Sheet1!NM_従事者_従事者75_週勤務時間_小数1</vt:lpstr>
      <vt:lpstr>Sheet1!NM_従事者_従事者75_週勤務時間_小数1_変更前</vt:lpstr>
      <vt:lpstr>Sheet1!NM_従事者_従事者75_週勤務時間_整数1</vt:lpstr>
      <vt:lpstr>Sheet1!NM_従事者_従事者75_週勤務時間_整数1_変更前</vt:lpstr>
      <vt:lpstr>Sheet1!NM_従事者_従事者75_週勤務時間_整数2</vt:lpstr>
      <vt:lpstr>Sheet1!NM_従事者_従事者75_週勤務時間_整数2_変更前</vt:lpstr>
      <vt:lpstr>Sheet1!NM_従事者_従事者75_従事者区分</vt:lpstr>
      <vt:lpstr>Sheet1!NM_従事者_従事者75_従事者区分_変更前</vt:lpstr>
      <vt:lpstr>Sheet1!NM_従事者_従事者75_従事者備考</vt:lpstr>
      <vt:lpstr>Sheet1!NM_従事者_従事者75_従事者備考_変更前</vt:lpstr>
      <vt:lpstr>Sheet1!NM_従事者_従事者75_生年月日_月</vt:lpstr>
      <vt:lpstr>Sheet1!NM_従事者_従事者75_生年月日_月_変更前</vt:lpstr>
      <vt:lpstr>Sheet1!NM_従事者_従事者75_生年月日_元号</vt:lpstr>
      <vt:lpstr>Sheet1!NM_従事者_従事者75_生年月日_元号_変更前</vt:lpstr>
      <vt:lpstr>Sheet1!NM_従事者_従事者75_生年月日_日</vt:lpstr>
      <vt:lpstr>Sheet1!NM_従事者_従事者75_生年月日_日_変更前</vt:lpstr>
      <vt:lpstr>Sheet1!NM_従事者_従事者75_生年月日_年</vt:lpstr>
      <vt:lpstr>Sheet1!NM_従事者_従事者75_生年月日_年_変更前</vt:lpstr>
      <vt:lpstr>Sheet1!NM_従事者_従事者75_退任年月日_月</vt:lpstr>
      <vt:lpstr>Sheet1!NM_従事者_従事者75_退任年月日_月_変更前</vt:lpstr>
      <vt:lpstr>Sheet1!NM_従事者_従事者75_退任年月日_元号</vt:lpstr>
      <vt:lpstr>Sheet1!NM_従事者_従事者75_退任年月日_元号_変更前</vt:lpstr>
      <vt:lpstr>Sheet1!NM_従事者_従事者75_退任年月日_日</vt:lpstr>
      <vt:lpstr>Sheet1!NM_従事者_従事者75_退任年月日_日_変更前</vt:lpstr>
      <vt:lpstr>Sheet1!NM_従事者_従事者75_退任年月日_年</vt:lpstr>
      <vt:lpstr>Sheet1!NM_従事者_従事者75_退任年月日_年_変更前</vt:lpstr>
      <vt:lpstr>Sheet1!NM_従事者_従事者75_登録年月日_月</vt:lpstr>
      <vt:lpstr>Sheet1!NM_従事者_従事者75_登録年月日_月_変更前</vt:lpstr>
      <vt:lpstr>Sheet1!NM_従事者_従事者75_登録年月日_元号</vt:lpstr>
      <vt:lpstr>Sheet1!NM_従事者_従事者75_登録年月日_元号_変更前</vt:lpstr>
      <vt:lpstr>Sheet1!NM_従事者_従事者75_登録年月日_日</vt:lpstr>
      <vt:lpstr>Sheet1!NM_従事者_従事者75_登録年月日_日_変更前</vt:lpstr>
      <vt:lpstr>Sheet1!NM_従事者_従事者75_登録年月日_年</vt:lpstr>
      <vt:lpstr>Sheet1!NM_従事者_従事者75_登録年月日_年_変更前</vt:lpstr>
      <vt:lpstr>Sheet1!NM_従事者_従事者75_登録販売者登録都道府県</vt:lpstr>
      <vt:lpstr>Sheet1!NM_従事者_従事者75_登録販売者登録都道府県_変更前</vt:lpstr>
      <vt:lpstr>Sheet1!NM_従事者_従事者75_登録番号1</vt:lpstr>
      <vt:lpstr>Sheet1!NM_従事者_従事者75_登録番号1_変更前</vt:lpstr>
      <vt:lpstr>Sheet1!NM_従事者_従事者75_登録番号2</vt:lpstr>
      <vt:lpstr>Sheet1!NM_従事者_従事者75_登録番号2_変更前</vt:lpstr>
      <vt:lpstr>Sheet1!NM_従事者_従事者75_登録番号3</vt:lpstr>
      <vt:lpstr>Sheet1!NM_従事者_従事者75_登録番号3_変更前</vt:lpstr>
      <vt:lpstr>Sheet1!NM_従事者_従事者75_都道府県</vt:lpstr>
      <vt:lpstr>Sheet1!NM_従事者_従事者75_都道府県_変更前</vt:lpstr>
      <vt:lpstr>Sheet1!NM_従事者_従事者75_当て字</vt:lpstr>
      <vt:lpstr>Sheet1!NM_従事者_従事者75_当て字_変更前</vt:lpstr>
      <vt:lpstr>Sheet1!NM_従事者_従事者75_番地</vt:lpstr>
      <vt:lpstr>Sheet1!NM_従事者_従事者75_番地_変更前</vt:lpstr>
      <vt:lpstr>Sheet1!NM_従事者_従事者75_郵便番号_右</vt:lpstr>
      <vt:lpstr>Sheet1!NM_従事者_従事者75_郵便番号_右_変更前</vt:lpstr>
      <vt:lpstr>Sheet1!NM_従事者_従事者75_郵便番号_左</vt:lpstr>
      <vt:lpstr>Sheet1!NM_従事者_従事者75_郵便番号_左_変更前</vt:lpstr>
      <vt:lpstr>Sheet1!NM_従事者_従事者76_カナ</vt:lpstr>
      <vt:lpstr>Sheet1!NM_従事者_従事者76_カナ_変更前</vt:lpstr>
      <vt:lpstr>Sheet1!NM_従事者_従事者76_建物名</vt:lpstr>
      <vt:lpstr>Sheet1!NM_従事者_従事者76_建物名_変更前</vt:lpstr>
      <vt:lpstr>Sheet1!NM_従事者_従事者76_市区町村</vt:lpstr>
      <vt:lpstr>Sheet1!NM_従事者_従事者76_市区町村_変更前</vt:lpstr>
      <vt:lpstr>Sheet1!NM_従事者_従事者76_氏名</vt:lpstr>
      <vt:lpstr>Sheet1!NM_従事者_従事者76_氏名_変更前</vt:lpstr>
      <vt:lpstr>Sheet1!NM_従事者_従事者76_資格</vt:lpstr>
      <vt:lpstr>Sheet1!NM_従事者_従事者76_資格_変更前</vt:lpstr>
      <vt:lpstr>Sheet1!NM_従事者_従事者76_字</vt:lpstr>
      <vt:lpstr>Sheet1!NM_従事者_従事者76_字_変更前</vt:lpstr>
      <vt:lpstr>Sheet1!NM_従事者_従事者76_就任年月日_月</vt:lpstr>
      <vt:lpstr>Sheet1!NM_従事者_従事者76_就任年月日_月_変更前</vt:lpstr>
      <vt:lpstr>Sheet1!NM_従事者_従事者76_就任年月日_元号</vt:lpstr>
      <vt:lpstr>Sheet1!NM_従事者_従事者76_就任年月日_元号_変更前</vt:lpstr>
      <vt:lpstr>Sheet1!NM_従事者_従事者76_就任年月日_日</vt:lpstr>
      <vt:lpstr>Sheet1!NM_従事者_従事者76_就任年月日_日_変更前</vt:lpstr>
      <vt:lpstr>Sheet1!NM_従事者_従事者76_就任年月日_年</vt:lpstr>
      <vt:lpstr>Sheet1!NM_従事者_従事者76_就任年月日_年_変更前</vt:lpstr>
      <vt:lpstr>Sheet1!NM_従事者_従事者76_週勤務時間_小数1</vt:lpstr>
      <vt:lpstr>Sheet1!NM_従事者_従事者76_週勤務時間_小数1_変更前</vt:lpstr>
      <vt:lpstr>Sheet1!NM_従事者_従事者76_週勤務時間_整数1</vt:lpstr>
      <vt:lpstr>Sheet1!NM_従事者_従事者76_週勤務時間_整数1_変更前</vt:lpstr>
      <vt:lpstr>Sheet1!NM_従事者_従事者76_週勤務時間_整数2</vt:lpstr>
      <vt:lpstr>Sheet1!NM_従事者_従事者76_週勤務時間_整数2_変更前</vt:lpstr>
      <vt:lpstr>Sheet1!NM_従事者_従事者76_従事者区分</vt:lpstr>
      <vt:lpstr>Sheet1!NM_従事者_従事者76_従事者区分_変更前</vt:lpstr>
      <vt:lpstr>Sheet1!NM_従事者_従事者76_従事者備考</vt:lpstr>
      <vt:lpstr>Sheet1!NM_従事者_従事者76_従事者備考_変更前</vt:lpstr>
      <vt:lpstr>Sheet1!NM_従事者_従事者76_生年月日_月</vt:lpstr>
      <vt:lpstr>Sheet1!NM_従事者_従事者76_生年月日_月_変更前</vt:lpstr>
      <vt:lpstr>Sheet1!NM_従事者_従事者76_生年月日_元号</vt:lpstr>
      <vt:lpstr>Sheet1!NM_従事者_従事者76_生年月日_元号_変更前</vt:lpstr>
      <vt:lpstr>Sheet1!NM_従事者_従事者76_生年月日_日</vt:lpstr>
      <vt:lpstr>Sheet1!NM_従事者_従事者76_生年月日_日_変更前</vt:lpstr>
      <vt:lpstr>Sheet1!NM_従事者_従事者76_生年月日_年</vt:lpstr>
      <vt:lpstr>Sheet1!NM_従事者_従事者76_生年月日_年_変更前</vt:lpstr>
      <vt:lpstr>Sheet1!NM_従事者_従事者76_退任年月日_月</vt:lpstr>
      <vt:lpstr>Sheet1!NM_従事者_従事者76_退任年月日_月_変更前</vt:lpstr>
      <vt:lpstr>Sheet1!NM_従事者_従事者76_退任年月日_元号</vt:lpstr>
      <vt:lpstr>Sheet1!NM_従事者_従事者76_退任年月日_元号_変更前</vt:lpstr>
      <vt:lpstr>Sheet1!NM_従事者_従事者76_退任年月日_日</vt:lpstr>
      <vt:lpstr>Sheet1!NM_従事者_従事者76_退任年月日_日_変更前</vt:lpstr>
      <vt:lpstr>Sheet1!NM_従事者_従事者76_退任年月日_年</vt:lpstr>
      <vt:lpstr>Sheet1!NM_従事者_従事者76_退任年月日_年_変更前</vt:lpstr>
      <vt:lpstr>Sheet1!NM_従事者_従事者76_登録年月日_月</vt:lpstr>
      <vt:lpstr>Sheet1!NM_従事者_従事者76_登録年月日_月_変更前</vt:lpstr>
      <vt:lpstr>Sheet1!NM_従事者_従事者76_登録年月日_元号</vt:lpstr>
      <vt:lpstr>Sheet1!NM_従事者_従事者76_登録年月日_元号_変更前</vt:lpstr>
      <vt:lpstr>Sheet1!NM_従事者_従事者76_登録年月日_日</vt:lpstr>
      <vt:lpstr>Sheet1!NM_従事者_従事者76_登録年月日_日_変更前</vt:lpstr>
      <vt:lpstr>Sheet1!NM_従事者_従事者76_登録年月日_年</vt:lpstr>
      <vt:lpstr>Sheet1!NM_従事者_従事者76_登録年月日_年_変更前</vt:lpstr>
      <vt:lpstr>Sheet1!NM_従事者_従事者76_登録販売者登録都道府県</vt:lpstr>
      <vt:lpstr>Sheet1!NM_従事者_従事者76_登録販売者登録都道府県_変更前</vt:lpstr>
      <vt:lpstr>Sheet1!NM_従事者_従事者76_登録番号1</vt:lpstr>
      <vt:lpstr>Sheet1!NM_従事者_従事者76_登録番号1_変更前</vt:lpstr>
      <vt:lpstr>Sheet1!NM_従事者_従事者76_登録番号2</vt:lpstr>
      <vt:lpstr>Sheet1!NM_従事者_従事者76_登録番号2_変更前</vt:lpstr>
      <vt:lpstr>Sheet1!NM_従事者_従事者76_登録番号3</vt:lpstr>
      <vt:lpstr>Sheet1!NM_従事者_従事者76_登録番号3_変更前</vt:lpstr>
      <vt:lpstr>Sheet1!NM_従事者_従事者76_都道府県</vt:lpstr>
      <vt:lpstr>Sheet1!NM_従事者_従事者76_都道府県_変更前</vt:lpstr>
      <vt:lpstr>Sheet1!NM_従事者_従事者76_当て字</vt:lpstr>
      <vt:lpstr>Sheet1!NM_従事者_従事者76_当て字_変更前</vt:lpstr>
      <vt:lpstr>Sheet1!NM_従事者_従事者76_番地</vt:lpstr>
      <vt:lpstr>Sheet1!NM_従事者_従事者76_番地_変更前</vt:lpstr>
      <vt:lpstr>Sheet1!NM_従事者_従事者76_郵便番号_右</vt:lpstr>
      <vt:lpstr>Sheet1!NM_従事者_従事者76_郵便番号_右_変更前</vt:lpstr>
      <vt:lpstr>Sheet1!NM_従事者_従事者76_郵便番号_左</vt:lpstr>
      <vt:lpstr>Sheet1!NM_従事者_従事者76_郵便番号_左_変更前</vt:lpstr>
      <vt:lpstr>Sheet1!NM_従事者_従事者77_カナ</vt:lpstr>
      <vt:lpstr>Sheet1!NM_従事者_従事者77_カナ_変更前</vt:lpstr>
      <vt:lpstr>Sheet1!NM_従事者_従事者77_建物名</vt:lpstr>
      <vt:lpstr>Sheet1!NM_従事者_従事者77_建物名_変更前</vt:lpstr>
      <vt:lpstr>Sheet1!NM_従事者_従事者77_市区町村</vt:lpstr>
      <vt:lpstr>Sheet1!NM_従事者_従事者77_市区町村_変更前</vt:lpstr>
      <vt:lpstr>Sheet1!NM_従事者_従事者77_氏名</vt:lpstr>
      <vt:lpstr>Sheet1!NM_従事者_従事者77_氏名_変更前</vt:lpstr>
      <vt:lpstr>Sheet1!NM_従事者_従事者77_資格</vt:lpstr>
      <vt:lpstr>Sheet1!NM_従事者_従事者77_資格_変更前</vt:lpstr>
      <vt:lpstr>Sheet1!NM_従事者_従事者77_字</vt:lpstr>
      <vt:lpstr>Sheet1!NM_従事者_従事者77_字_変更前</vt:lpstr>
      <vt:lpstr>Sheet1!NM_従事者_従事者77_就任年月日_月</vt:lpstr>
      <vt:lpstr>Sheet1!NM_従事者_従事者77_就任年月日_月_変更前</vt:lpstr>
      <vt:lpstr>Sheet1!NM_従事者_従事者77_就任年月日_元号</vt:lpstr>
      <vt:lpstr>Sheet1!NM_従事者_従事者77_就任年月日_元号_変更前</vt:lpstr>
      <vt:lpstr>Sheet1!NM_従事者_従事者77_就任年月日_日</vt:lpstr>
      <vt:lpstr>Sheet1!NM_従事者_従事者77_就任年月日_日_変更前</vt:lpstr>
      <vt:lpstr>Sheet1!NM_従事者_従事者77_就任年月日_年</vt:lpstr>
      <vt:lpstr>Sheet1!NM_従事者_従事者77_就任年月日_年_変更前</vt:lpstr>
      <vt:lpstr>Sheet1!NM_従事者_従事者77_週勤務時間_小数1</vt:lpstr>
      <vt:lpstr>Sheet1!NM_従事者_従事者77_週勤務時間_小数1_変更前</vt:lpstr>
      <vt:lpstr>Sheet1!NM_従事者_従事者77_週勤務時間_整数1</vt:lpstr>
      <vt:lpstr>Sheet1!NM_従事者_従事者77_週勤務時間_整数1_変更前</vt:lpstr>
      <vt:lpstr>Sheet1!NM_従事者_従事者77_週勤務時間_整数2</vt:lpstr>
      <vt:lpstr>Sheet1!NM_従事者_従事者77_週勤務時間_整数2_変更前</vt:lpstr>
      <vt:lpstr>Sheet1!NM_従事者_従事者77_従事者区分</vt:lpstr>
      <vt:lpstr>Sheet1!NM_従事者_従事者77_従事者区分_変更前</vt:lpstr>
      <vt:lpstr>Sheet1!NM_従事者_従事者77_従事者備考</vt:lpstr>
      <vt:lpstr>Sheet1!NM_従事者_従事者77_従事者備考_変更前</vt:lpstr>
      <vt:lpstr>Sheet1!NM_従事者_従事者77_生年月日_月</vt:lpstr>
      <vt:lpstr>Sheet1!NM_従事者_従事者77_生年月日_月_変更前</vt:lpstr>
      <vt:lpstr>Sheet1!NM_従事者_従事者77_生年月日_元号</vt:lpstr>
      <vt:lpstr>Sheet1!NM_従事者_従事者77_生年月日_元号_変更前</vt:lpstr>
      <vt:lpstr>Sheet1!NM_従事者_従事者77_生年月日_日</vt:lpstr>
      <vt:lpstr>Sheet1!NM_従事者_従事者77_生年月日_日_変更前</vt:lpstr>
      <vt:lpstr>Sheet1!NM_従事者_従事者77_生年月日_年</vt:lpstr>
      <vt:lpstr>Sheet1!NM_従事者_従事者77_生年月日_年_変更前</vt:lpstr>
      <vt:lpstr>Sheet1!NM_従事者_従事者77_退任年月日_月</vt:lpstr>
      <vt:lpstr>Sheet1!NM_従事者_従事者77_退任年月日_月_変更前</vt:lpstr>
      <vt:lpstr>Sheet1!NM_従事者_従事者77_退任年月日_元号</vt:lpstr>
      <vt:lpstr>Sheet1!NM_従事者_従事者77_退任年月日_元号_変更前</vt:lpstr>
      <vt:lpstr>Sheet1!NM_従事者_従事者77_退任年月日_日</vt:lpstr>
      <vt:lpstr>Sheet1!NM_従事者_従事者77_退任年月日_日_変更前</vt:lpstr>
      <vt:lpstr>Sheet1!NM_従事者_従事者77_退任年月日_年</vt:lpstr>
      <vt:lpstr>Sheet1!NM_従事者_従事者77_退任年月日_年_変更前</vt:lpstr>
      <vt:lpstr>Sheet1!NM_従事者_従事者77_登録年月日_月</vt:lpstr>
      <vt:lpstr>Sheet1!NM_従事者_従事者77_登録年月日_月_変更前</vt:lpstr>
      <vt:lpstr>Sheet1!NM_従事者_従事者77_登録年月日_元号</vt:lpstr>
      <vt:lpstr>Sheet1!NM_従事者_従事者77_登録年月日_元号_変更前</vt:lpstr>
      <vt:lpstr>Sheet1!NM_従事者_従事者77_登録年月日_日</vt:lpstr>
      <vt:lpstr>Sheet1!NM_従事者_従事者77_登録年月日_日_変更前</vt:lpstr>
      <vt:lpstr>Sheet1!NM_従事者_従事者77_登録年月日_年</vt:lpstr>
      <vt:lpstr>Sheet1!NM_従事者_従事者77_登録年月日_年_変更前</vt:lpstr>
      <vt:lpstr>Sheet1!NM_従事者_従事者77_登録販売者登録都道府県</vt:lpstr>
      <vt:lpstr>Sheet1!NM_従事者_従事者77_登録販売者登録都道府県_変更前</vt:lpstr>
      <vt:lpstr>Sheet1!NM_従事者_従事者77_登録番号1</vt:lpstr>
      <vt:lpstr>Sheet1!NM_従事者_従事者77_登録番号1_変更前</vt:lpstr>
      <vt:lpstr>Sheet1!NM_従事者_従事者77_登録番号2</vt:lpstr>
      <vt:lpstr>Sheet1!NM_従事者_従事者77_登録番号2_変更前</vt:lpstr>
      <vt:lpstr>Sheet1!NM_従事者_従事者77_登録番号3</vt:lpstr>
      <vt:lpstr>Sheet1!NM_従事者_従事者77_登録番号3_変更前</vt:lpstr>
      <vt:lpstr>Sheet1!NM_従事者_従事者77_都道府県</vt:lpstr>
      <vt:lpstr>Sheet1!NM_従事者_従事者77_都道府県_変更前</vt:lpstr>
      <vt:lpstr>Sheet1!NM_従事者_従事者77_当て字</vt:lpstr>
      <vt:lpstr>Sheet1!NM_従事者_従事者77_当て字_変更前</vt:lpstr>
      <vt:lpstr>Sheet1!NM_従事者_従事者77_番地</vt:lpstr>
      <vt:lpstr>Sheet1!NM_従事者_従事者77_番地_変更前</vt:lpstr>
      <vt:lpstr>Sheet1!NM_従事者_従事者77_郵便番号_右</vt:lpstr>
      <vt:lpstr>Sheet1!NM_従事者_従事者77_郵便番号_右_変更前</vt:lpstr>
      <vt:lpstr>Sheet1!NM_従事者_従事者77_郵便番号_左</vt:lpstr>
      <vt:lpstr>Sheet1!NM_従事者_従事者77_郵便番号_左_変更前</vt:lpstr>
      <vt:lpstr>Sheet1!NM_従事者_従事者78_カナ</vt:lpstr>
      <vt:lpstr>Sheet1!NM_従事者_従事者78_カナ_変更前</vt:lpstr>
      <vt:lpstr>Sheet1!NM_従事者_従事者78_建物名</vt:lpstr>
      <vt:lpstr>Sheet1!NM_従事者_従事者78_建物名_変更前</vt:lpstr>
      <vt:lpstr>Sheet1!NM_従事者_従事者78_市区町村</vt:lpstr>
      <vt:lpstr>Sheet1!NM_従事者_従事者78_市区町村_変更前</vt:lpstr>
      <vt:lpstr>Sheet1!NM_従事者_従事者78_氏名</vt:lpstr>
      <vt:lpstr>Sheet1!NM_従事者_従事者78_氏名_変更前</vt:lpstr>
      <vt:lpstr>Sheet1!NM_従事者_従事者78_資格</vt:lpstr>
      <vt:lpstr>Sheet1!NM_従事者_従事者78_資格_変更前</vt:lpstr>
      <vt:lpstr>Sheet1!NM_従事者_従事者78_字</vt:lpstr>
      <vt:lpstr>Sheet1!NM_従事者_従事者78_字_変更前</vt:lpstr>
      <vt:lpstr>Sheet1!NM_従事者_従事者78_就任年月日_月</vt:lpstr>
      <vt:lpstr>Sheet1!NM_従事者_従事者78_就任年月日_月_変更前</vt:lpstr>
      <vt:lpstr>Sheet1!NM_従事者_従事者78_就任年月日_元号</vt:lpstr>
      <vt:lpstr>Sheet1!NM_従事者_従事者78_就任年月日_元号_変更前</vt:lpstr>
      <vt:lpstr>Sheet1!NM_従事者_従事者78_就任年月日_日</vt:lpstr>
      <vt:lpstr>Sheet1!NM_従事者_従事者78_就任年月日_日_変更前</vt:lpstr>
      <vt:lpstr>Sheet1!NM_従事者_従事者78_就任年月日_年</vt:lpstr>
      <vt:lpstr>Sheet1!NM_従事者_従事者78_就任年月日_年_変更前</vt:lpstr>
      <vt:lpstr>Sheet1!NM_従事者_従事者78_週勤務時間_小数1</vt:lpstr>
      <vt:lpstr>Sheet1!NM_従事者_従事者78_週勤務時間_小数1_変更前</vt:lpstr>
      <vt:lpstr>Sheet1!NM_従事者_従事者78_週勤務時間_整数1</vt:lpstr>
      <vt:lpstr>Sheet1!NM_従事者_従事者78_週勤務時間_整数1_変更前</vt:lpstr>
      <vt:lpstr>Sheet1!NM_従事者_従事者78_週勤務時間_整数2</vt:lpstr>
      <vt:lpstr>Sheet1!NM_従事者_従事者78_週勤務時間_整数2_変更前</vt:lpstr>
      <vt:lpstr>Sheet1!NM_従事者_従事者78_従事者区分</vt:lpstr>
      <vt:lpstr>Sheet1!NM_従事者_従事者78_従事者区分_変更前</vt:lpstr>
      <vt:lpstr>Sheet1!NM_従事者_従事者78_従事者備考</vt:lpstr>
      <vt:lpstr>Sheet1!NM_従事者_従事者78_従事者備考_変更前</vt:lpstr>
      <vt:lpstr>Sheet1!NM_従事者_従事者78_生年月日_月</vt:lpstr>
      <vt:lpstr>Sheet1!NM_従事者_従事者78_生年月日_月_変更前</vt:lpstr>
      <vt:lpstr>Sheet1!NM_従事者_従事者78_生年月日_元号</vt:lpstr>
      <vt:lpstr>Sheet1!NM_従事者_従事者78_生年月日_元号_変更前</vt:lpstr>
      <vt:lpstr>Sheet1!NM_従事者_従事者78_生年月日_日</vt:lpstr>
      <vt:lpstr>Sheet1!NM_従事者_従事者78_生年月日_日_変更前</vt:lpstr>
      <vt:lpstr>Sheet1!NM_従事者_従事者78_生年月日_年</vt:lpstr>
      <vt:lpstr>Sheet1!NM_従事者_従事者78_生年月日_年_変更前</vt:lpstr>
      <vt:lpstr>Sheet1!NM_従事者_従事者78_退任年月日_月</vt:lpstr>
      <vt:lpstr>Sheet1!NM_従事者_従事者78_退任年月日_月_変更前</vt:lpstr>
      <vt:lpstr>Sheet1!NM_従事者_従事者78_退任年月日_元号</vt:lpstr>
      <vt:lpstr>Sheet1!NM_従事者_従事者78_退任年月日_元号_変更前</vt:lpstr>
      <vt:lpstr>Sheet1!NM_従事者_従事者78_退任年月日_日</vt:lpstr>
      <vt:lpstr>Sheet1!NM_従事者_従事者78_退任年月日_日_変更前</vt:lpstr>
      <vt:lpstr>Sheet1!NM_従事者_従事者78_退任年月日_年</vt:lpstr>
      <vt:lpstr>Sheet1!NM_従事者_従事者78_退任年月日_年_変更前</vt:lpstr>
      <vt:lpstr>Sheet1!NM_従事者_従事者78_登録年月日_月</vt:lpstr>
      <vt:lpstr>Sheet1!NM_従事者_従事者78_登録年月日_月_変更前</vt:lpstr>
      <vt:lpstr>Sheet1!NM_従事者_従事者78_登録年月日_元号</vt:lpstr>
      <vt:lpstr>Sheet1!NM_従事者_従事者78_登録年月日_元号_変更前</vt:lpstr>
      <vt:lpstr>Sheet1!NM_従事者_従事者78_登録年月日_日</vt:lpstr>
      <vt:lpstr>Sheet1!NM_従事者_従事者78_登録年月日_日_変更前</vt:lpstr>
      <vt:lpstr>Sheet1!NM_従事者_従事者78_登録年月日_年</vt:lpstr>
      <vt:lpstr>Sheet1!NM_従事者_従事者78_登録年月日_年_変更前</vt:lpstr>
      <vt:lpstr>Sheet1!NM_従事者_従事者78_登録販売者登録都道府県</vt:lpstr>
      <vt:lpstr>Sheet1!NM_従事者_従事者78_登録販売者登録都道府県_変更前</vt:lpstr>
      <vt:lpstr>Sheet1!NM_従事者_従事者78_登録番号1</vt:lpstr>
      <vt:lpstr>Sheet1!NM_従事者_従事者78_登録番号1_変更前</vt:lpstr>
      <vt:lpstr>Sheet1!NM_従事者_従事者78_登録番号2</vt:lpstr>
      <vt:lpstr>Sheet1!NM_従事者_従事者78_登録番号2_変更前</vt:lpstr>
      <vt:lpstr>Sheet1!NM_従事者_従事者78_登録番号3</vt:lpstr>
      <vt:lpstr>Sheet1!NM_従事者_従事者78_登録番号3_変更前</vt:lpstr>
      <vt:lpstr>Sheet1!NM_従事者_従事者78_都道府県</vt:lpstr>
      <vt:lpstr>Sheet1!NM_従事者_従事者78_都道府県_変更前</vt:lpstr>
      <vt:lpstr>Sheet1!NM_従事者_従事者78_当て字</vt:lpstr>
      <vt:lpstr>Sheet1!NM_従事者_従事者78_当て字_変更前</vt:lpstr>
      <vt:lpstr>Sheet1!NM_従事者_従事者78_番地</vt:lpstr>
      <vt:lpstr>Sheet1!NM_従事者_従事者78_番地_変更前</vt:lpstr>
      <vt:lpstr>Sheet1!NM_従事者_従事者78_郵便番号_右</vt:lpstr>
      <vt:lpstr>Sheet1!NM_従事者_従事者78_郵便番号_右_変更前</vt:lpstr>
      <vt:lpstr>Sheet1!NM_従事者_従事者78_郵便番号_左</vt:lpstr>
      <vt:lpstr>Sheet1!NM_従事者_従事者78_郵便番号_左_変更前</vt:lpstr>
      <vt:lpstr>Sheet1!NM_従事者_従事者79_カナ</vt:lpstr>
      <vt:lpstr>Sheet1!NM_従事者_従事者79_カナ_変更前</vt:lpstr>
      <vt:lpstr>Sheet1!NM_従事者_従事者79_建物名</vt:lpstr>
      <vt:lpstr>Sheet1!NM_従事者_従事者79_建物名_変更前</vt:lpstr>
      <vt:lpstr>Sheet1!NM_従事者_従事者79_市区町村</vt:lpstr>
      <vt:lpstr>Sheet1!NM_従事者_従事者79_市区町村_変更前</vt:lpstr>
      <vt:lpstr>Sheet1!NM_従事者_従事者79_氏名</vt:lpstr>
      <vt:lpstr>Sheet1!NM_従事者_従事者79_氏名_変更前</vt:lpstr>
      <vt:lpstr>Sheet1!NM_従事者_従事者79_資格</vt:lpstr>
      <vt:lpstr>Sheet1!NM_従事者_従事者79_資格_変更前</vt:lpstr>
      <vt:lpstr>Sheet1!NM_従事者_従事者79_字</vt:lpstr>
      <vt:lpstr>Sheet1!NM_従事者_従事者79_字_変更前</vt:lpstr>
      <vt:lpstr>Sheet1!NM_従事者_従事者79_就任年月日_月</vt:lpstr>
      <vt:lpstr>Sheet1!NM_従事者_従事者79_就任年月日_月_変更前</vt:lpstr>
      <vt:lpstr>Sheet1!NM_従事者_従事者79_就任年月日_元号</vt:lpstr>
      <vt:lpstr>Sheet1!NM_従事者_従事者79_就任年月日_元号_変更前</vt:lpstr>
      <vt:lpstr>Sheet1!NM_従事者_従事者79_就任年月日_日</vt:lpstr>
      <vt:lpstr>Sheet1!NM_従事者_従事者79_就任年月日_日_変更前</vt:lpstr>
      <vt:lpstr>Sheet1!NM_従事者_従事者79_就任年月日_年</vt:lpstr>
      <vt:lpstr>Sheet1!NM_従事者_従事者79_就任年月日_年_変更前</vt:lpstr>
      <vt:lpstr>Sheet1!NM_従事者_従事者79_週勤務時間_小数1</vt:lpstr>
      <vt:lpstr>Sheet1!NM_従事者_従事者79_週勤務時間_小数1_変更前</vt:lpstr>
      <vt:lpstr>Sheet1!NM_従事者_従事者79_週勤務時間_整数1</vt:lpstr>
      <vt:lpstr>Sheet1!NM_従事者_従事者79_週勤務時間_整数1_変更前</vt:lpstr>
      <vt:lpstr>Sheet1!NM_従事者_従事者79_週勤務時間_整数2</vt:lpstr>
      <vt:lpstr>Sheet1!NM_従事者_従事者79_週勤務時間_整数2_変更前</vt:lpstr>
      <vt:lpstr>Sheet1!NM_従事者_従事者79_従事者区分</vt:lpstr>
      <vt:lpstr>Sheet1!NM_従事者_従事者79_従事者区分_変更前</vt:lpstr>
      <vt:lpstr>Sheet1!NM_従事者_従事者79_従事者備考</vt:lpstr>
      <vt:lpstr>Sheet1!NM_従事者_従事者79_従事者備考_変更前</vt:lpstr>
      <vt:lpstr>Sheet1!NM_従事者_従事者79_生年月日_月</vt:lpstr>
      <vt:lpstr>Sheet1!NM_従事者_従事者79_生年月日_月_変更前</vt:lpstr>
      <vt:lpstr>Sheet1!NM_従事者_従事者79_生年月日_元号</vt:lpstr>
      <vt:lpstr>Sheet1!NM_従事者_従事者79_生年月日_元号_変更前</vt:lpstr>
      <vt:lpstr>Sheet1!NM_従事者_従事者79_生年月日_日</vt:lpstr>
      <vt:lpstr>Sheet1!NM_従事者_従事者79_生年月日_日_変更前</vt:lpstr>
      <vt:lpstr>Sheet1!NM_従事者_従事者79_生年月日_年</vt:lpstr>
      <vt:lpstr>Sheet1!NM_従事者_従事者79_生年月日_年_変更前</vt:lpstr>
      <vt:lpstr>Sheet1!NM_従事者_従事者79_退任年月日_月</vt:lpstr>
      <vt:lpstr>Sheet1!NM_従事者_従事者79_退任年月日_月_変更前</vt:lpstr>
      <vt:lpstr>Sheet1!NM_従事者_従事者79_退任年月日_元号</vt:lpstr>
      <vt:lpstr>Sheet1!NM_従事者_従事者79_退任年月日_元号_変更前</vt:lpstr>
      <vt:lpstr>Sheet1!NM_従事者_従事者79_退任年月日_日</vt:lpstr>
      <vt:lpstr>Sheet1!NM_従事者_従事者79_退任年月日_日_変更前</vt:lpstr>
      <vt:lpstr>Sheet1!NM_従事者_従事者79_退任年月日_年</vt:lpstr>
      <vt:lpstr>Sheet1!NM_従事者_従事者79_退任年月日_年_変更前</vt:lpstr>
      <vt:lpstr>Sheet1!NM_従事者_従事者79_登録年月日_月</vt:lpstr>
      <vt:lpstr>Sheet1!NM_従事者_従事者79_登録年月日_月_変更前</vt:lpstr>
      <vt:lpstr>Sheet1!NM_従事者_従事者79_登録年月日_元号</vt:lpstr>
      <vt:lpstr>Sheet1!NM_従事者_従事者79_登録年月日_元号_変更前</vt:lpstr>
      <vt:lpstr>Sheet1!NM_従事者_従事者79_登録年月日_日</vt:lpstr>
      <vt:lpstr>Sheet1!NM_従事者_従事者79_登録年月日_日_変更前</vt:lpstr>
      <vt:lpstr>Sheet1!NM_従事者_従事者79_登録年月日_年</vt:lpstr>
      <vt:lpstr>Sheet1!NM_従事者_従事者79_登録年月日_年_変更前</vt:lpstr>
      <vt:lpstr>Sheet1!NM_従事者_従事者79_登録販売者登録都道府県</vt:lpstr>
      <vt:lpstr>Sheet1!NM_従事者_従事者79_登録販売者登録都道府県_変更前</vt:lpstr>
      <vt:lpstr>Sheet1!NM_従事者_従事者79_登録番号1</vt:lpstr>
      <vt:lpstr>Sheet1!NM_従事者_従事者79_登録番号1_変更前</vt:lpstr>
      <vt:lpstr>Sheet1!NM_従事者_従事者79_登録番号2</vt:lpstr>
      <vt:lpstr>Sheet1!NM_従事者_従事者79_登録番号2_変更前</vt:lpstr>
      <vt:lpstr>Sheet1!NM_従事者_従事者79_登録番号3</vt:lpstr>
      <vt:lpstr>Sheet1!NM_従事者_従事者79_登録番号3_変更前</vt:lpstr>
      <vt:lpstr>Sheet1!NM_従事者_従事者79_都道府県</vt:lpstr>
      <vt:lpstr>Sheet1!NM_従事者_従事者79_都道府県_変更前</vt:lpstr>
      <vt:lpstr>Sheet1!NM_従事者_従事者79_当て字</vt:lpstr>
      <vt:lpstr>Sheet1!NM_従事者_従事者79_当て字_変更前</vt:lpstr>
      <vt:lpstr>Sheet1!NM_従事者_従事者79_番地</vt:lpstr>
      <vt:lpstr>Sheet1!NM_従事者_従事者79_番地_変更前</vt:lpstr>
      <vt:lpstr>Sheet1!NM_従事者_従事者79_郵便番号_右</vt:lpstr>
      <vt:lpstr>Sheet1!NM_従事者_従事者79_郵便番号_右_変更前</vt:lpstr>
      <vt:lpstr>Sheet1!NM_従事者_従事者79_郵便番号_左</vt:lpstr>
      <vt:lpstr>Sheet1!NM_従事者_従事者79_郵便番号_左_変更前</vt:lpstr>
      <vt:lpstr>Sheet1!NM_従事者_従事者8_カナ</vt:lpstr>
      <vt:lpstr>Sheet1!NM_従事者_従事者8_カナ_変更前</vt:lpstr>
      <vt:lpstr>Sheet1!NM_従事者_従事者8_建物名</vt:lpstr>
      <vt:lpstr>Sheet1!NM_従事者_従事者8_建物名_変更前</vt:lpstr>
      <vt:lpstr>Sheet1!NM_従事者_従事者8_市区町村</vt:lpstr>
      <vt:lpstr>Sheet1!NM_従事者_従事者8_市区町村_変更前</vt:lpstr>
      <vt:lpstr>Sheet1!NM_従事者_従事者8_氏名</vt:lpstr>
      <vt:lpstr>Sheet1!NM_従事者_従事者8_氏名_変更前</vt:lpstr>
      <vt:lpstr>Sheet1!NM_従事者_従事者8_資格</vt:lpstr>
      <vt:lpstr>Sheet1!NM_従事者_従事者8_資格_変更前</vt:lpstr>
      <vt:lpstr>Sheet1!NM_従事者_従事者8_字</vt:lpstr>
      <vt:lpstr>Sheet1!NM_従事者_従事者8_字_変更前</vt:lpstr>
      <vt:lpstr>Sheet1!NM_従事者_従事者8_就任年月日_月</vt:lpstr>
      <vt:lpstr>Sheet1!NM_従事者_従事者8_就任年月日_月_変更前</vt:lpstr>
      <vt:lpstr>Sheet1!NM_従事者_従事者8_就任年月日_元号</vt:lpstr>
      <vt:lpstr>Sheet1!NM_従事者_従事者8_就任年月日_元号_変更前</vt:lpstr>
      <vt:lpstr>Sheet1!NM_従事者_従事者8_就任年月日_日</vt:lpstr>
      <vt:lpstr>Sheet1!NM_従事者_従事者8_就任年月日_日_変更前</vt:lpstr>
      <vt:lpstr>Sheet1!NM_従事者_従事者8_就任年月日_年</vt:lpstr>
      <vt:lpstr>Sheet1!NM_従事者_従事者8_就任年月日_年_変更前</vt:lpstr>
      <vt:lpstr>Sheet1!NM_従事者_従事者8_週勤務時間_小数1</vt:lpstr>
      <vt:lpstr>Sheet1!NM_従事者_従事者8_週勤務時間_小数1_変更前</vt:lpstr>
      <vt:lpstr>Sheet1!NM_従事者_従事者8_週勤務時間_整数1</vt:lpstr>
      <vt:lpstr>Sheet1!NM_従事者_従事者8_週勤務時間_整数1_変更前</vt:lpstr>
      <vt:lpstr>Sheet1!NM_従事者_従事者8_週勤務時間_整数2</vt:lpstr>
      <vt:lpstr>Sheet1!NM_従事者_従事者8_週勤務時間_整数2_変更前</vt:lpstr>
      <vt:lpstr>Sheet1!NM_従事者_従事者8_従事者区分</vt:lpstr>
      <vt:lpstr>Sheet1!NM_従事者_従事者8_従事者区分_変更前</vt:lpstr>
      <vt:lpstr>Sheet1!NM_従事者_従事者8_従事者備考</vt:lpstr>
      <vt:lpstr>Sheet1!NM_従事者_従事者8_従事者備考_変更前</vt:lpstr>
      <vt:lpstr>Sheet1!NM_従事者_従事者8_生年月日_月</vt:lpstr>
      <vt:lpstr>Sheet1!NM_従事者_従事者8_生年月日_月_変更前</vt:lpstr>
      <vt:lpstr>Sheet1!NM_従事者_従事者8_生年月日_元号</vt:lpstr>
      <vt:lpstr>Sheet1!NM_従事者_従事者8_生年月日_元号_変更前</vt:lpstr>
      <vt:lpstr>Sheet1!NM_従事者_従事者8_生年月日_日</vt:lpstr>
      <vt:lpstr>Sheet1!NM_従事者_従事者8_生年月日_日_変更前</vt:lpstr>
      <vt:lpstr>Sheet1!NM_従事者_従事者8_生年月日_年</vt:lpstr>
      <vt:lpstr>Sheet1!NM_従事者_従事者8_生年月日_年_変更前</vt:lpstr>
      <vt:lpstr>Sheet1!NM_従事者_従事者8_退任年月日_月</vt:lpstr>
      <vt:lpstr>Sheet1!NM_従事者_従事者8_退任年月日_月_変更前</vt:lpstr>
      <vt:lpstr>Sheet1!NM_従事者_従事者8_退任年月日_元号</vt:lpstr>
      <vt:lpstr>Sheet1!NM_従事者_従事者8_退任年月日_元号_変更前</vt:lpstr>
      <vt:lpstr>Sheet1!NM_従事者_従事者8_退任年月日_日</vt:lpstr>
      <vt:lpstr>Sheet1!NM_従事者_従事者8_退任年月日_日_変更前</vt:lpstr>
      <vt:lpstr>Sheet1!NM_従事者_従事者8_退任年月日_年</vt:lpstr>
      <vt:lpstr>Sheet1!NM_従事者_従事者8_退任年月日_年_変更前</vt:lpstr>
      <vt:lpstr>Sheet1!NM_従事者_従事者8_登録年月日_月</vt:lpstr>
      <vt:lpstr>Sheet1!NM_従事者_従事者8_登録年月日_月_変更前</vt:lpstr>
      <vt:lpstr>Sheet1!NM_従事者_従事者8_登録年月日_元号</vt:lpstr>
      <vt:lpstr>Sheet1!NM_従事者_従事者8_登録年月日_元号_変更前</vt:lpstr>
      <vt:lpstr>Sheet1!NM_従事者_従事者8_登録年月日_日</vt:lpstr>
      <vt:lpstr>Sheet1!NM_従事者_従事者8_登録年月日_日_変更前</vt:lpstr>
      <vt:lpstr>Sheet1!NM_従事者_従事者8_登録年月日_年</vt:lpstr>
      <vt:lpstr>Sheet1!NM_従事者_従事者8_登録年月日_年_変更前</vt:lpstr>
      <vt:lpstr>Sheet1!NM_従事者_従事者8_登録販売者登録都道府県</vt:lpstr>
      <vt:lpstr>Sheet1!NM_従事者_従事者8_登録販売者登録都道府県_変更前</vt:lpstr>
      <vt:lpstr>Sheet1!NM_従事者_従事者8_登録番号1</vt:lpstr>
      <vt:lpstr>Sheet1!NM_従事者_従事者8_登録番号1_変更前</vt:lpstr>
      <vt:lpstr>Sheet1!NM_従事者_従事者8_登録番号2</vt:lpstr>
      <vt:lpstr>Sheet1!NM_従事者_従事者8_登録番号2_変更前</vt:lpstr>
      <vt:lpstr>Sheet1!NM_従事者_従事者8_登録番号3</vt:lpstr>
      <vt:lpstr>Sheet1!NM_従事者_従事者8_登録番号3_変更前</vt:lpstr>
      <vt:lpstr>Sheet1!NM_従事者_従事者8_都道府県</vt:lpstr>
      <vt:lpstr>Sheet1!NM_従事者_従事者8_都道府県_変更前</vt:lpstr>
      <vt:lpstr>Sheet1!NM_従事者_従事者8_当て字</vt:lpstr>
      <vt:lpstr>Sheet1!NM_従事者_従事者8_当て字_変更前</vt:lpstr>
      <vt:lpstr>Sheet1!NM_従事者_従事者8_番地</vt:lpstr>
      <vt:lpstr>Sheet1!NM_従事者_従事者8_番地_変更前</vt:lpstr>
      <vt:lpstr>Sheet1!NM_従事者_従事者8_郵便番号_右</vt:lpstr>
      <vt:lpstr>Sheet1!NM_従事者_従事者8_郵便番号_右_変更前</vt:lpstr>
      <vt:lpstr>Sheet1!NM_従事者_従事者8_郵便番号_左</vt:lpstr>
      <vt:lpstr>Sheet1!NM_従事者_従事者8_郵便番号_左_変更前</vt:lpstr>
      <vt:lpstr>Sheet1!NM_従事者_従事者80_カナ</vt:lpstr>
      <vt:lpstr>Sheet1!NM_従事者_従事者80_カナ_変更前</vt:lpstr>
      <vt:lpstr>Sheet1!NM_従事者_従事者80_建物名</vt:lpstr>
      <vt:lpstr>Sheet1!NM_従事者_従事者80_建物名_変更前</vt:lpstr>
      <vt:lpstr>Sheet1!NM_従事者_従事者80_市区町村</vt:lpstr>
      <vt:lpstr>Sheet1!NM_従事者_従事者80_市区町村_変更前</vt:lpstr>
      <vt:lpstr>Sheet1!NM_従事者_従事者80_氏名</vt:lpstr>
      <vt:lpstr>Sheet1!NM_従事者_従事者80_氏名_変更前</vt:lpstr>
      <vt:lpstr>Sheet1!NM_従事者_従事者80_資格</vt:lpstr>
      <vt:lpstr>Sheet1!NM_従事者_従事者80_資格_変更前</vt:lpstr>
      <vt:lpstr>Sheet1!NM_従事者_従事者80_字</vt:lpstr>
      <vt:lpstr>Sheet1!NM_従事者_従事者80_字_変更前</vt:lpstr>
      <vt:lpstr>Sheet1!NM_従事者_従事者80_就任年月日_月</vt:lpstr>
      <vt:lpstr>Sheet1!NM_従事者_従事者80_就任年月日_月_変更前</vt:lpstr>
      <vt:lpstr>Sheet1!NM_従事者_従事者80_就任年月日_元号</vt:lpstr>
      <vt:lpstr>Sheet1!NM_従事者_従事者80_就任年月日_元号_変更前</vt:lpstr>
      <vt:lpstr>Sheet1!NM_従事者_従事者80_就任年月日_日</vt:lpstr>
      <vt:lpstr>Sheet1!NM_従事者_従事者80_就任年月日_日_変更前</vt:lpstr>
      <vt:lpstr>Sheet1!NM_従事者_従事者80_就任年月日_年</vt:lpstr>
      <vt:lpstr>Sheet1!NM_従事者_従事者80_就任年月日_年_変更前</vt:lpstr>
      <vt:lpstr>Sheet1!NM_従事者_従事者80_週勤務時間_小数1</vt:lpstr>
      <vt:lpstr>Sheet1!NM_従事者_従事者80_週勤務時間_小数1_変更前</vt:lpstr>
      <vt:lpstr>Sheet1!NM_従事者_従事者80_週勤務時間_整数1</vt:lpstr>
      <vt:lpstr>Sheet1!NM_従事者_従事者80_週勤務時間_整数1_変更前</vt:lpstr>
      <vt:lpstr>Sheet1!NM_従事者_従事者80_週勤務時間_整数2</vt:lpstr>
      <vt:lpstr>Sheet1!NM_従事者_従事者80_週勤務時間_整数2_変更前</vt:lpstr>
      <vt:lpstr>Sheet1!NM_従事者_従事者80_従事者区分</vt:lpstr>
      <vt:lpstr>Sheet1!NM_従事者_従事者80_従事者区分_変更前</vt:lpstr>
      <vt:lpstr>Sheet1!NM_従事者_従事者80_従事者備考</vt:lpstr>
      <vt:lpstr>Sheet1!NM_従事者_従事者80_従事者備考_変更前</vt:lpstr>
      <vt:lpstr>Sheet1!NM_従事者_従事者80_生年月日_月</vt:lpstr>
      <vt:lpstr>Sheet1!NM_従事者_従事者80_生年月日_月_変更前</vt:lpstr>
      <vt:lpstr>Sheet1!NM_従事者_従事者80_生年月日_元号</vt:lpstr>
      <vt:lpstr>Sheet1!NM_従事者_従事者80_生年月日_元号_変更前</vt:lpstr>
      <vt:lpstr>Sheet1!NM_従事者_従事者80_生年月日_日</vt:lpstr>
      <vt:lpstr>Sheet1!NM_従事者_従事者80_生年月日_日_変更前</vt:lpstr>
      <vt:lpstr>Sheet1!NM_従事者_従事者80_生年月日_年</vt:lpstr>
      <vt:lpstr>Sheet1!NM_従事者_従事者80_生年月日_年_変更前</vt:lpstr>
      <vt:lpstr>Sheet1!NM_従事者_従事者80_退任年月日_月</vt:lpstr>
      <vt:lpstr>Sheet1!NM_従事者_従事者80_退任年月日_月_変更前</vt:lpstr>
      <vt:lpstr>Sheet1!NM_従事者_従事者80_退任年月日_元号</vt:lpstr>
      <vt:lpstr>Sheet1!NM_従事者_従事者80_退任年月日_元号_変更前</vt:lpstr>
      <vt:lpstr>Sheet1!NM_従事者_従事者80_退任年月日_日</vt:lpstr>
      <vt:lpstr>Sheet1!NM_従事者_従事者80_退任年月日_日_変更前</vt:lpstr>
      <vt:lpstr>Sheet1!NM_従事者_従事者80_退任年月日_年</vt:lpstr>
      <vt:lpstr>Sheet1!NM_従事者_従事者80_退任年月日_年_変更前</vt:lpstr>
      <vt:lpstr>Sheet1!NM_従事者_従事者80_登録年月日_月</vt:lpstr>
      <vt:lpstr>Sheet1!NM_従事者_従事者80_登録年月日_月_変更前</vt:lpstr>
      <vt:lpstr>Sheet1!NM_従事者_従事者80_登録年月日_元号</vt:lpstr>
      <vt:lpstr>Sheet1!NM_従事者_従事者80_登録年月日_元号_変更前</vt:lpstr>
      <vt:lpstr>Sheet1!NM_従事者_従事者80_登録年月日_日</vt:lpstr>
      <vt:lpstr>Sheet1!NM_従事者_従事者80_登録年月日_日_変更前</vt:lpstr>
      <vt:lpstr>Sheet1!NM_従事者_従事者80_登録年月日_年</vt:lpstr>
      <vt:lpstr>Sheet1!NM_従事者_従事者80_登録年月日_年_変更前</vt:lpstr>
      <vt:lpstr>Sheet1!NM_従事者_従事者80_登録販売者登録都道府県</vt:lpstr>
      <vt:lpstr>Sheet1!NM_従事者_従事者80_登録販売者登録都道府県_変更前</vt:lpstr>
      <vt:lpstr>Sheet1!NM_従事者_従事者80_登録番号1</vt:lpstr>
      <vt:lpstr>Sheet1!NM_従事者_従事者80_登録番号1_変更前</vt:lpstr>
      <vt:lpstr>Sheet1!NM_従事者_従事者80_登録番号2</vt:lpstr>
      <vt:lpstr>Sheet1!NM_従事者_従事者80_登録番号2_変更前</vt:lpstr>
      <vt:lpstr>Sheet1!NM_従事者_従事者80_登録番号3</vt:lpstr>
      <vt:lpstr>Sheet1!NM_従事者_従事者80_登録番号3_変更前</vt:lpstr>
      <vt:lpstr>Sheet1!NM_従事者_従事者80_都道府県</vt:lpstr>
      <vt:lpstr>Sheet1!NM_従事者_従事者80_都道府県_変更前</vt:lpstr>
      <vt:lpstr>Sheet1!NM_従事者_従事者80_当て字</vt:lpstr>
      <vt:lpstr>Sheet1!NM_従事者_従事者80_当て字_変更前</vt:lpstr>
      <vt:lpstr>Sheet1!NM_従事者_従事者80_番地</vt:lpstr>
      <vt:lpstr>Sheet1!NM_従事者_従事者80_番地_変更前</vt:lpstr>
      <vt:lpstr>Sheet1!NM_従事者_従事者80_郵便番号_右</vt:lpstr>
      <vt:lpstr>Sheet1!NM_従事者_従事者80_郵便番号_右_変更前</vt:lpstr>
      <vt:lpstr>Sheet1!NM_従事者_従事者80_郵便番号_左</vt:lpstr>
      <vt:lpstr>Sheet1!NM_従事者_従事者80_郵便番号_左_変更前</vt:lpstr>
      <vt:lpstr>Sheet1!NM_従事者_従事者81_カナ</vt:lpstr>
      <vt:lpstr>Sheet1!NM_従事者_従事者81_カナ_変更前</vt:lpstr>
      <vt:lpstr>Sheet1!NM_従事者_従事者81_建物名</vt:lpstr>
      <vt:lpstr>Sheet1!NM_従事者_従事者81_建物名_変更前</vt:lpstr>
      <vt:lpstr>Sheet1!NM_従事者_従事者81_市区町村</vt:lpstr>
      <vt:lpstr>Sheet1!NM_従事者_従事者81_市区町村_変更前</vt:lpstr>
      <vt:lpstr>Sheet1!NM_従事者_従事者81_氏名</vt:lpstr>
      <vt:lpstr>Sheet1!NM_従事者_従事者81_氏名_変更前</vt:lpstr>
      <vt:lpstr>Sheet1!NM_従事者_従事者81_資格</vt:lpstr>
      <vt:lpstr>Sheet1!NM_従事者_従事者81_資格_変更前</vt:lpstr>
      <vt:lpstr>Sheet1!NM_従事者_従事者81_字</vt:lpstr>
      <vt:lpstr>Sheet1!NM_従事者_従事者81_字_変更前</vt:lpstr>
      <vt:lpstr>Sheet1!NM_従事者_従事者81_就任年月日_月</vt:lpstr>
      <vt:lpstr>Sheet1!NM_従事者_従事者81_就任年月日_月_変更前</vt:lpstr>
      <vt:lpstr>Sheet1!NM_従事者_従事者81_就任年月日_元号</vt:lpstr>
      <vt:lpstr>Sheet1!NM_従事者_従事者81_就任年月日_元号_変更前</vt:lpstr>
      <vt:lpstr>Sheet1!NM_従事者_従事者81_就任年月日_日</vt:lpstr>
      <vt:lpstr>Sheet1!NM_従事者_従事者81_就任年月日_日_変更前</vt:lpstr>
      <vt:lpstr>Sheet1!NM_従事者_従事者81_就任年月日_年</vt:lpstr>
      <vt:lpstr>Sheet1!NM_従事者_従事者81_就任年月日_年_変更前</vt:lpstr>
      <vt:lpstr>Sheet1!NM_従事者_従事者81_週勤務時間_小数1</vt:lpstr>
      <vt:lpstr>Sheet1!NM_従事者_従事者81_週勤務時間_小数1_変更前</vt:lpstr>
      <vt:lpstr>Sheet1!NM_従事者_従事者81_週勤務時間_整数1</vt:lpstr>
      <vt:lpstr>Sheet1!NM_従事者_従事者81_週勤務時間_整数1_変更前</vt:lpstr>
      <vt:lpstr>Sheet1!NM_従事者_従事者81_週勤務時間_整数2</vt:lpstr>
      <vt:lpstr>Sheet1!NM_従事者_従事者81_週勤務時間_整数2_変更前</vt:lpstr>
      <vt:lpstr>Sheet1!NM_従事者_従事者81_従事者区分</vt:lpstr>
      <vt:lpstr>Sheet1!NM_従事者_従事者81_従事者区分_変更前</vt:lpstr>
      <vt:lpstr>Sheet1!NM_従事者_従事者81_従事者備考</vt:lpstr>
      <vt:lpstr>Sheet1!NM_従事者_従事者81_従事者備考_変更前</vt:lpstr>
      <vt:lpstr>Sheet1!NM_従事者_従事者81_生年月日_月</vt:lpstr>
      <vt:lpstr>Sheet1!NM_従事者_従事者81_生年月日_月_変更前</vt:lpstr>
      <vt:lpstr>Sheet1!NM_従事者_従事者81_生年月日_元号</vt:lpstr>
      <vt:lpstr>Sheet1!NM_従事者_従事者81_生年月日_元号_変更前</vt:lpstr>
      <vt:lpstr>Sheet1!NM_従事者_従事者81_生年月日_日</vt:lpstr>
      <vt:lpstr>Sheet1!NM_従事者_従事者81_生年月日_日_変更前</vt:lpstr>
      <vt:lpstr>Sheet1!NM_従事者_従事者81_生年月日_年</vt:lpstr>
      <vt:lpstr>Sheet1!NM_従事者_従事者81_生年月日_年_変更前</vt:lpstr>
      <vt:lpstr>Sheet1!NM_従事者_従事者81_退任年月日_月</vt:lpstr>
      <vt:lpstr>Sheet1!NM_従事者_従事者81_退任年月日_月_変更前</vt:lpstr>
      <vt:lpstr>Sheet1!NM_従事者_従事者81_退任年月日_元号</vt:lpstr>
      <vt:lpstr>Sheet1!NM_従事者_従事者81_退任年月日_元号_変更前</vt:lpstr>
      <vt:lpstr>Sheet1!NM_従事者_従事者81_退任年月日_日</vt:lpstr>
      <vt:lpstr>Sheet1!NM_従事者_従事者81_退任年月日_日_変更前</vt:lpstr>
      <vt:lpstr>Sheet1!NM_従事者_従事者81_退任年月日_年</vt:lpstr>
      <vt:lpstr>Sheet1!NM_従事者_従事者81_退任年月日_年_変更前</vt:lpstr>
      <vt:lpstr>Sheet1!NM_従事者_従事者81_登録年月日_月</vt:lpstr>
      <vt:lpstr>Sheet1!NM_従事者_従事者81_登録年月日_月_変更前</vt:lpstr>
      <vt:lpstr>Sheet1!NM_従事者_従事者81_登録年月日_元号</vt:lpstr>
      <vt:lpstr>Sheet1!NM_従事者_従事者81_登録年月日_元号_変更前</vt:lpstr>
      <vt:lpstr>Sheet1!NM_従事者_従事者81_登録年月日_日</vt:lpstr>
      <vt:lpstr>Sheet1!NM_従事者_従事者81_登録年月日_日_変更前</vt:lpstr>
      <vt:lpstr>Sheet1!NM_従事者_従事者81_登録年月日_年</vt:lpstr>
      <vt:lpstr>Sheet1!NM_従事者_従事者81_登録年月日_年_変更前</vt:lpstr>
      <vt:lpstr>Sheet1!NM_従事者_従事者81_登録販売者登録都道府県</vt:lpstr>
      <vt:lpstr>Sheet1!NM_従事者_従事者81_登録販売者登録都道府県_変更前</vt:lpstr>
      <vt:lpstr>Sheet1!NM_従事者_従事者81_登録番号1</vt:lpstr>
      <vt:lpstr>Sheet1!NM_従事者_従事者81_登録番号1_変更前</vt:lpstr>
      <vt:lpstr>Sheet1!NM_従事者_従事者81_登録番号2</vt:lpstr>
      <vt:lpstr>Sheet1!NM_従事者_従事者81_登録番号2_変更前</vt:lpstr>
      <vt:lpstr>Sheet1!NM_従事者_従事者81_登録番号3</vt:lpstr>
      <vt:lpstr>Sheet1!NM_従事者_従事者81_登録番号3_変更前</vt:lpstr>
      <vt:lpstr>Sheet1!NM_従事者_従事者81_都道府県</vt:lpstr>
      <vt:lpstr>Sheet1!NM_従事者_従事者81_都道府県_変更前</vt:lpstr>
      <vt:lpstr>Sheet1!NM_従事者_従事者81_当て字</vt:lpstr>
      <vt:lpstr>Sheet1!NM_従事者_従事者81_当て字_変更前</vt:lpstr>
      <vt:lpstr>Sheet1!NM_従事者_従事者81_番地</vt:lpstr>
      <vt:lpstr>Sheet1!NM_従事者_従事者81_番地_変更前</vt:lpstr>
      <vt:lpstr>Sheet1!NM_従事者_従事者81_郵便番号_右</vt:lpstr>
      <vt:lpstr>Sheet1!NM_従事者_従事者81_郵便番号_右_変更前</vt:lpstr>
      <vt:lpstr>Sheet1!NM_従事者_従事者81_郵便番号_左</vt:lpstr>
      <vt:lpstr>Sheet1!NM_従事者_従事者81_郵便番号_左_変更前</vt:lpstr>
      <vt:lpstr>Sheet1!NM_従事者_従事者82_カナ</vt:lpstr>
      <vt:lpstr>Sheet1!NM_従事者_従事者82_カナ_変更前</vt:lpstr>
      <vt:lpstr>Sheet1!NM_従事者_従事者82_建物名</vt:lpstr>
      <vt:lpstr>Sheet1!NM_従事者_従事者82_建物名_変更前</vt:lpstr>
      <vt:lpstr>Sheet1!NM_従事者_従事者82_市区町村</vt:lpstr>
      <vt:lpstr>Sheet1!NM_従事者_従事者82_市区町村_変更前</vt:lpstr>
      <vt:lpstr>Sheet1!NM_従事者_従事者82_氏名</vt:lpstr>
      <vt:lpstr>Sheet1!NM_従事者_従事者82_氏名_変更前</vt:lpstr>
      <vt:lpstr>Sheet1!NM_従事者_従事者82_資格</vt:lpstr>
      <vt:lpstr>Sheet1!NM_従事者_従事者82_資格_変更前</vt:lpstr>
      <vt:lpstr>Sheet1!NM_従事者_従事者82_字</vt:lpstr>
      <vt:lpstr>Sheet1!NM_従事者_従事者82_字_変更前</vt:lpstr>
      <vt:lpstr>Sheet1!NM_従事者_従事者82_就任年月日_月</vt:lpstr>
      <vt:lpstr>Sheet1!NM_従事者_従事者82_就任年月日_月_変更前</vt:lpstr>
      <vt:lpstr>Sheet1!NM_従事者_従事者82_就任年月日_元号</vt:lpstr>
      <vt:lpstr>Sheet1!NM_従事者_従事者82_就任年月日_元号_変更前</vt:lpstr>
      <vt:lpstr>Sheet1!NM_従事者_従事者82_就任年月日_日</vt:lpstr>
      <vt:lpstr>Sheet1!NM_従事者_従事者82_就任年月日_日_変更前</vt:lpstr>
      <vt:lpstr>Sheet1!NM_従事者_従事者82_就任年月日_年</vt:lpstr>
      <vt:lpstr>Sheet1!NM_従事者_従事者82_就任年月日_年_変更前</vt:lpstr>
      <vt:lpstr>Sheet1!NM_従事者_従事者82_週勤務時間_小数1</vt:lpstr>
      <vt:lpstr>Sheet1!NM_従事者_従事者82_週勤務時間_小数1_変更前</vt:lpstr>
      <vt:lpstr>Sheet1!NM_従事者_従事者82_週勤務時間_整数1</vt:lpstr>
      <vt:lpstr>Sheet1!NM_従事者_従事者82_週勤務時間_整数1_変更前</vt:lpstr>
      <vt:lpstr>Sheet1!NM_従事者_従事者82_週勤務時間_整数2</vt:lpstr>
      <vt:lpstr>Sheet1!NM_従事者_従事者82_週勤務時間_整数2_変更前</vt:lpstr>
      <vt:lpstr>Sheet1!NM_従事者_従事者82_従事者区分</vt:lpstr>
      <vt:lpstr>Sheet1!NM_従事者_従事者82_従事者区分_変更前</vt:lpstr>
      <vt:lpstr>Sheet1!NM_従事者_従事者82_従事者備考</vt:lpstr>
      <vt:lpstr>Sheet1!NM_従事者_従事者82_従事者備考_変更前</vt:lpstr>
      <vt:lpstr>Sheet1!NM_従事者_従事者82_生年月日_月</vt:lpstr>
      <vt:lpstr>Sheet1!NM_従事者_従事者82_生年月日_月_変更前</vt:lpstr>
      <vt:lpstr>Sheet1!NM_従事者_従事者82_生年月日_元号</vt:lpstr>
      <vt:lpstr>Sheet1!NM_従事者_従事者82_生年月日_元号_変更前</vt:lpstr>
      <vt:lpstr>Sheet1!NM_従事者_従事者82_生年月日_日</vt:lpstr>
      <vt:lpstr>Sheet1!NM_従事者_従事者82_生年月日_日_変更前</vt:lpstr>
      <vt:lpstr>Sheet1!NM_従事者_従事者82_生年月日_年</vt:lpstr>
      <vt:lpstr>Sheet1!NM_従事者_従事者82_生年月日_年_変更前</vt:lpstr>
      <vt:lpstr>Sheet1!NM_従事者_従事者82_退任年月日_月</vt:lpstr>
      <vt:lpstr>Sheet1!NM_従事者_従事者82_退任年月日_月_変更前</vt:lpstr>
      <vt:lpstr>Sheet1!NM_従事者_従事者82_退任年月日_元号</vt:lpstr>
      <vt:lpstr>Sheet1!NM_従事者_従事者82_退任年月日_元号_変更前</vt:lpstr>
      <vt:lpstr>Sheet1!NM_従事者_従事者82_退任年月日_日</vt:lpstr>
      <vt:lpstr>Sheet1!NM_従事者_従事者82_退任年月日_日_変更前</vt:lpstr>
      <vt:lpstr>Sheet1!NM_従事者_従事者82_退任年月日_年</vt:lpstr>
      <vt:lpstr>Sheet1!NM_従事者_従事者82_退任年月日_年_変更前</vt:lpstr>
      <vt:lpstr>Sheet1!NM_従事者_従事者82_登録年月日_月</vt:lpstr>
      <vt:lpstr>Sheet1!NM_従事者_従事者82_登録年月日_月_変更前</vt:lpstr>
      <vt:lpstr>Sheet1!NM_従事者_従事者82_登録年月日_元号</vt:lpstr>
      <vt:lpstr>Sheet1!NM_従事者_従事者82_登録年月日_元号_変更前</vt:lpstr>
      <vt:lpstr>Sheet1!NM_従事者_従事者82_登録年月日_日</vt:lpstr>
      <vt:lpstr>Sheet1!NM_従事者_従事者82_登録年月日_日_変更前</vt:lpstr>
      <vt:lpstr>Sheet1!NM_従事者_従事者82_登録年月日_年</vt:lpstr>
      <vt:lpstr>Sheet1!NM_従事者_従事者82_登録年月日_年_変更前</vt:lpstr>
      <vt:lpstr>Sheet1!NM_従事者_従事者82_登録販売者登録都道府県</vt:lpstr>
      <vt:lpstr>Sheet1!NM_従事者_従事者82_登録販売者登録都道府県_変更前</vt:lpstr>
      <vt:lpstr>Sheet1!NM_従事者_従事者82_登録番号1</vt:lpstr>
      <vt:lpstr>Sheet1!NM_従事者_従事者82_登録番号1_変更前</vt:lpstr>
      <vt:lpstr>Sheet1!NM_従事者_従事者82_登録番号2</vt:lpstr>
      <vt:lpstr>Sheet1!NM_従事者_従事者82_登録番号2_変更前</vt:lpstr>
      <vt:lpstr>Sheet1!NM_従事者_従事者82_登録番号3</vt:lpstr>
      <vt:lpstr>Sheet1!NM_従事者_従事者82_登録番号3_変更前</vt:lpstr>
      <vt:lpstr>Sheet1!NM_従事者_従事者82_都道府県</vt:lpstr>
      <vt:lpstr>Sheet1!NM_従事者_従事者82_都道府県_変更前</vt:lpstr>
      <vt:lpstr>Sheet1!NM_従事者_従事者82_当て字</vt:lpstr>
      <vt:lpstr>Sheet1!NM_従事者_従事者82_当て字_変更前</vt:lpstr>
      <vt:lpstr>Sheet1!NM_従事者_従事者82_番地</vt:lpstr>
      <vt:lpstr>Sheet1!NM_従事者_従事者82_番地_変更前</vt:lpstr>
      <vt:lpstr>Sheet1!NM_従事者_従事者82_郵便番号_右</vt:lpstr>
      <vt:lpstr>Sheet1!NM_従事者_従事者82_郵便番号_右_変更前</vt:lpstr>
      <vt:lpstr>Sheet1!NM_従事者_従事者82_郵便番号_左</vt:lpstr>
      <vt:lpstr>Sheet1!NM_従事者_従事者82_郵便番号_左_変更前</vt:lpstr>
      <vt:lpstr>Sheet1!NM_従事者_従事者83_カナ</vt:lpstr>
      <vt:lpstr>Sheet1!NM_従事者_従事者83_カナ_変更前</vt:lpstr>
      <vt:lpstr>Sheet1!NM_従事者_従事者83_建物名</vt:lpstr>
      <vt:lpstr>Sheet1!NM_従事者_従事者83_建物名_変更前</vt:lpstr>
      <vt:lpstr>Sheet1!NM_従事者_従事者83_市区町村</vt:lpstr>
      <vt:lpstr>Sheet1!NM_従事者_従事者83_市区町村_変更前</vt:lpstr>
      <vt:lpstr>Sheet1!NM_従事者_従事者83_氏名</vt:lpstr>
      <vt:lpstr>Sheet1!NM_従事者_従事者83_氏名_変更前</vt:lpstr>
      <vt:lpstr>Sheet1!NM_従事者_従事者83_資格</vt:lpstr>
      <vt:lpstr>Sheet1!NM_従事者_従事者83_資格_変更前</vt:lpstr>
      <vt:lpstr>Sheet1!NM_従事者_従事者83_字</vt:lpstr>
      <vt:lpstr>Sheet1!NM_従事者_従事者83_字_変更前</vt:lpstr>
      <vt:lpstr>Sheet1!NM_従事者_従事者83_就任年月日_月</vt:lpstr>
      <vt:lpstr>Sheet1!NM_従事者_従事者83_就任年月日_月_変更前</vt:lpstr>
      <vt:lpstr>Sheet1!NM_従事者_従事者83_就任年月日_元号</vt:lpstr>
      <vt:lpstr>Sheet1!NM_従事者_従事者83_就任年月日_元号_変更前</vt:lpstr>
      <vt:lpstr>Sheet1!NM_従事者_従事者83_就任年月日_日</vt:lpstr>
      <vt:lpstr>Sheet1!NM_従事者_従事者83_就任年月日_日_変更前</vt:lpstr>
      <vt:lpstr>Sheet1!NM_従事者_従事者83_就任年月日_年</vt:lpstr>
      <vt:lpstr>Sheet1!NM_従事者_従事者83_就任年月日_年_変更前</vt:lpstr>
      <vt:lpstr>Sheet1!NM_従事者_従事者83_週勤務時間_小数1</vt:lpstr>
      <vt:lpstr>Sheet1!NM_従事者_従事者83_週勤務時間_小数1_変更前</vt:lpstr>
      <vt:lpstr>Sheet1!NM_従事者_従事者83_週勤務時間_整数1</vt:lpstr>
      <vt:lpstr>Sheet1!NM_従事者_従事者83_週勤務時間_整数1_変更前</vt:lpstr>
      <vt:lpstr>Sheet1!NM_従事者_従事者83_週勤務時間_整数2</vt:lpstr>
      <vt:lpstr>Sheet1!NM_従事者_従事者83_週勤務時間_整数2_変更前</vt:lpstr>
      <vt:lpstr>Sheet1!NM_従事者_従事者83_従事者区分</vt:lpstr>
      <vt:lpstr>Sheet1!NM_従事者_従事者83_従事者区分_変更前</vt:lpstr>
      <vt:lpstr>Sheet1!NM_従事者_従事者83_従事者備考</vt:lpstr>
      <vt:lpstr>Sheet1!NM_従事者_従事者83_従事者備考_変更前</vt:lpstr>
      <vt:lpstr>Sheet1!NM_従事者_従事者83_生年月日_月</vt:lpstr>
      <vt:lpstr>Sheet1!NM_従事者_従事者83_生年月日_月_変更前</vt:lpstr>
      <vt:lpstr>Sheet1!NM_従事者_従事者83_生年月日_元号</vt:lpstr>
      <vt:lpstr>Sheet1!NM_従事者_従事者83_生年月日_元号_変更前</vt:lpstr>
      <vt:lpstr>Sheet1!NM_従事者_従事者83_生年月日_日</vt:lpstr>
      <vt:lpstr>Sheet1!NM_従事者_従事者83_生年月日_日_変更前</vt:lpstr>
      <vt:lpstr>Sheet1!NM_従事者_従事者83_生年月日_年</vt:lpstr>
      <vt:lpstr>Sheet1!NM_従事者_従事者83_生年月日_年_変更前</vt:lpstr>
      <vt:lpstr>Sheet1!NM_従事者_従事者83_退任年月日_月</vt:lpstr>
      <vt:lpstr>Sheet1!NM_従事者_従事者83_退任年月日_月_変更前</vt:lpstr>
      <vt:lpstr>Sheet1!NM_従事者_従事者83_退任年月日_元号</vt:lpstr>
      <vt:lpstr>Sheet1!NM_従事者_従事者83_退任年月日_元号_変更前</vt:lpstr>
      <vt:lpstr>Sheet1!NM_従事者_従事者83_退任年月日_日</vt:lpstr>
      <vt:lpstr>Sheet1!NM_従事者_従事者83_退任年月日_日_変更前</vt:lpstr>
      <vt:lpstr>Sheet1!NM_従事者_従事者83_退任年月日_年</vt:lpstr>
      <vt:lpstr>Sheet1!NM_従事者_従事者83_退任年月日_年_変更前</vt:lpstr>
      <vt:lpstr>Sheet1!NM_従事者_従事者83_登録年月日_月</vt:lpstr>
      <vt:lpstr>Sheet1!NM_従事者_従事者83_登録年月日_月_変更前</vt:lpstr>
      <vt:lpstr>Sheet1!NM_従事者_従事者83_登録年月日_元号</vt:lpstr>
      <vt:lpstr>Sheet1!NM_従事者_従事者83_登録年月日_元号_変更前</vt:lpstr>
      <vt:lpstr>Sheet1!NM_従事者_従事者83_登録年月日_日</vt:lpstr>
      <vt:lpstr>Sheet1!NM_従事者_従事者83_登録年月日_日_変更前</vt:lpstr>
      <vt:lpstr>Sheet1!NM_従事者_従事者83_登録年月日_年</vt:lpstr>
      <vt:lpstr>Sheet1!NM_従事者_従事者83_登録年月日_年_変更前</vt:lpstr>
      <vt:lpstr>Sheet1!NM_従事者_従事者83_登録販売者登録都道府県</vt:lpstr>
      <vt:lpstr>Sheet1!NM_従事者_従事者83_登録販売者登録都道府県_変更前</vt:lpstr>
      <vt:lpstr>Sheet1!NM_従事者_従事者83_登録番号1</vt:lpstr>
      <vt:lpstr>Sheet1!NM_従事者_従事者83_登録番号1_変更前</vt:lpstr>
      <vt:lpstr>Sheet1!NM_従事者_従事者83_登録番号2</vt:lpstr>
      <vt:lpstr>Sheet1!NM_従事者_従事者83_登録番号2_変更前</vt:lpstr>
      <vt:lpstr>Sheet1!NM_従事者_従事者83_登録番号3</vt:lpstr>
      <vt:lpstr>Sheet1!NM_従事者_従事者83_登録番号3_変更前</vt:lpstr>
      <vt:lpstr>Sheet1!NM_従事者_従事者83_都道府県</vt:lpstr>
      <vt:lpstr>Sheet1!NM_従事者_従事者83_都道府県_変更前</vt:lpstr>
      <vt:lpstr>Sheet1!NM_従事者_従事者83_当て字</vt:lpstr>
      <vt:lpstr>Sheet1!NM_従事者_従事者83_当て字_変更前</vt:lpstr>
      <vt:lpstr>Sheet1!NM_従事者_従事者83_番地</vt:lpstr>
      <vt:lpstr>Sheet1!NM_従事者_従事者83_番地_変更前</vt:lpstr>
      <vt:lpstr>Sheet1!NM_従事者_従事者83_郵便番号_右</vt:lpstr>
      <vt:lpstr>Sheet1!NM_従事者_従事者83_郵便番号_右_変更前</vt:lpstr>
      <vt:lpstr>Sheet1!NM_従事者_従事者83_郵便番号_左</vt:lpstr>
      <vt:lpstr>Sheet1!NM_従事者_従事者83_郵便番号_左_変更前</vt:lpstr>
      <vt:lpstr>Sheet1!NM_従事者_従事者84_カナ</vt:lpstr>
      <vt:lpstr>Sheet1!NM_従事者_従事者84_カナ_変更前</vt:lpstr>
      <vt:lpstr>Sheet1!NM_従事者_従事者84_建物名</vt:lpstr>
      <vt:lpstr>Sheet1!NM_従事者_従事者84_建物名_変更前</vt:lpstr>
      <vt:lpstr>Sheet1!NM_従事者_従事者84_市区町村</vt:lpstr>
      <vt:lpstr>Sheet1!NM_従事者_従事者84_市区町村_変更前</vt:lpstr>
      <vt:lpstr>Sheet1!NM_従事者_従事者84_氏名</vt:lpstr>
      <vt:lpstr>Sheet1!NM_従事者_従事者84_氏名_変更前</vt:lpstr>
      <vt:lpstr>Sheet1!NM_従事者_従事者84_資格</vt:lpstr>
      <vt:lpstr>Sheet1!NM_従事者_従事者84_資格_変更前</vt:lpstr>
      <vt:lpstr>Sheet1!NM_従事者_従事者84_字</vt:lpstr>
      <vt:lpstr>Sheet1!NM_従事者_従事者84_字_変更前</vt:lpstr>
      <vt:lpstr>Sheet1!NM_従事者_従事者84_就任年月日_月</vt:lpstr>
      <vt:lpstr>Sheet1!NM_従事者_従事者84_就任年月日_月_変更前</vt:lpstr>
      <vt:lpstr>Sheet1!NM_従事者_従事者84_就任年月日_元号</vt:lpstr>
      <vt:lpstr>Sheet1!NM_従事者_従事者84_就任年月日_元号_変更前</vt:lpstr>
      <vt:lpstr>Sheet1!NM_従事者_従事者84_就任年月日_日</vt:lpstr>
      <vt:lpstr>Sheet1!NM_従事者_従事者84_就任年月日_日_変更前</vt:lpstr>
      <vt:lpstr>Sheet1!NM_従事者_従事者84_就任年月日_年</vt:lpstr>
      <vt:lpstr>Sheet1!NM_従事者_従事者84_就任年月日_年_変更前</vt:lpstr>
      <vt:lpstr>Sheet1!NM_従事者_従事者84_週勤務時間_小数1</vt:lpstr>
      <vt:lpstr>Sheet1!NM_従事者_従事者84_週勤務時間_小数1_変更前</vt:lpstr>
      <vt:lpstr>Sheet1!NM_従事者_従事者84_週勤務時間_整数1</vt:lpstr>
      <vt:lpstr>Sheet1!NM_従事者_従事者84_週勤務時間_整数1_変更前</vt:lpstr>
      <vt:lpstr>Sheet1!NM_従事者_従事者84_週勤務時間_整数2</vt:lpstr>
      <vt:lpstr>Sheet1!NM_従事者_従事者84_週勤務時間_整数2_変更前</vt:lpstr>
      <vt:lpstr>Sheet1!NM_従事者_従事者84_従事者区分</vt:lpstr>
      <vt:lpstr>Sheet1!NM_従事者_従事者84_従事者区分_変更前</vt:lpstr>
      <vt:lpstr>Sheet1!NM_従事者_従事者84_従事者備考</vt:lpstr>
      <vt:lpstr>Sheet1!NM_従事者_従事者84_従事者備考_変更前</vt:lpstr>
      <vt:lpstr>Sheet1!NM_従事者_従事者84_生年月日_月</vt:lpstr>
      <vt:lpstr>Sheet1!NM_従事者_従事者84_生年月日_月_変更前</vt:lpstr>
      <vt:lpstr>Sheet1!NM_従事者_従事者84_生年月日_元号</vt:lpstr>
      <vt:lpstr>Sheet1!NM_従事者_従事者84_生年月日_元号_変更前</vt:lpstr>
      <vt:lpstr>Sheet1!NM_従事者_従事者84_生年月日_日</vt:lpstr>
      <vt:lpstr>Sheet1!NM_従事者_従事者84_生年月日_日_変更前</vt:lpstr>
      <vt:lpstr>Sheet1!NM_従事者_従事者84_生年月日_年</vt:lpstr>
      <vt:lpstr>Sheet1!NM_従事者_従事者84_生年月日_年_変更前</vt:lpstr>
      <vt:lpstr>Sheet1!NM_従事者_従事者84_退任年月日_月</vt:lpstr>
      <vt:lpstr>Sheet1!NM_従事者_従事者84_退任年月日_月_変更前</vt:lpstr>
      <vt:lpstr>Sheet1!NM_従事者_従事者84_退任年月日_元号</vt:lpstr>
      <vt:lpstr>Sheet1!NM_従事者_従事者84_退任年月日_元号_変更前</vt:lpstr>
      <vt:lpstr>Sheet1!NM_従事者_従事者84_退任年月日_日</vt:lpstr>
      <vt:lpstr>Sheet1!NM_従事者_従事者84_退任年月日_日_変更前</vt:lpstr>
      <vt:lpstr>Sheet1!NM_従事者_従事者84_退任年月日_年</vt:lpstr>
      <vt:lpstr>Sheet1!NM_従事者_従事者84_退任年月日_年_変更前</vt:lpstr>
      <vt:lpstr>Sheet1!NM_従事者_従事者84_登録年月日_月</vt:lpstr>
      <vt:lpstr>Sheet1!NM_従事者_従事者84_登録年月日_月_変更前</vt:lpstr>
      <vt:lpstr>Sheet1!NM_従事者_従事者84_登録年月日_元号</vt:lpstr>
      <vt:lpstr>Sheet1!NM_従事者_従事者84_登録年月日_元号_変更前</vt:lpstr>
      <vt:lpstr>Sheet1!NM_従事者_従事者84_登録年月日_日</vt:lpstr>
      <vt:lpstr>Sheet1!NM_従事者_従事者84_登録年月日_日_変更前</vt:lpstr>
      <vt:lpstr>Sheet1!NM_従事者_従事者84_登録年月日_年</vt:lpstr>
      <vt:lpstr>Sheet1!NM_従事者_従事者84_登録年月日_年_変更前</vt:lpstr>
      <vt:lpstr>Sheet1!NM_従事者_従事者84_登録販売者登録都道府県</vt:lpstr>
      <vt:lpstr>Sheet1!NM_従事者_従事者84_登録販売者登録都道府県_変更前</vt:lpstr>
      <vt:lpstr>Sheet1!NM_従事者_従事者84_登録番号1</vt:lpstr>
      <vt:lpstr>Sheet1!NM_従事者_従事者84_登録番号1_変更前</vt:lpstr>
      <vt:lpstr>Sheet1!NM_従事者_従事者84_登録番号2</vt:lpstr>
      <vt:lpstr>Sheet1!NM_従事者_従事者84_登録番号2_変更前</vt:lpstr>
      <vt:lpstr>Sheet1!NM_従事者_従事者84_登録番号3</vt:lpstr>
      <vt:lpstr>Sheet1!NM_従事者_従事者84_登録番号3_変更前</vt:lpstr>
      <vt:lpstr>Sheet1!NM_従事者_従事者84_都道府県</vt:lpstr>
      <vt:lpstr>Sheet1!NM_従事者_従事者84_都道府県_変更前</vt:lpstr>
      <vt:lpstr>Sheet1!NM_従事者_従事者84_当て字</vt:lpstr>
      <vt:lpstr>Sheet1!NM_従事者_従事者84_当て字_変更前</vt:lpstr>
      <vt:lpstr>Sheet1!NM_従事者_従事者84_番地</vt:lpstr>
      <vt:lpstr>Sheet1!NM_従事者_従事者84_番地_変更前</vt:lpstr>
      <vt:lpstr>Sheet1!NM_従事者_従事者84_郵便番号_右</vt:lpstr>
      <vt:lpstr>Sheet1!NM_従事者_従事者84_郵便番号_右_変更前</vt:lpstr>
      <vt:lpstr>Sheet1!NM_従事者_従事者84_郵便番号_左</vt:lpstr>
      <vt:lpstr>Sheet1!NM_従事者_従事者84_郵便番号_左_変更前</vt:lpstr>
      <vt:lpstr>Sheet1!NM_従事者_従事者85_カナ</vt:lpstr>
      <vt:lpstr>Sheet1!NM_従事者_従事者85_カナ_変更前</vt:lpstr>
      <vt:lpstr>Sheet1!NM_従事者_従事者85_建物名</vt:lpstr>
      <vt:lpstr>Sheet1!NM_従事者_従事者85_建物名_変更前</vt:lpstr>
      <vt:lpstr>Sheet1!NM_従事者_従事者85_市区町村</vt:lpstr>
      <vt:lpstr>Sheet1!NM_従事者_従事者85_市区町村_変更前</vt:lpstr>
      <vt:lpstr>Sheet1!NM_従事者_従事者85_氏名</vt:lpstr>
      <vt:lpstr>Sheet1!NM_従事者_従事者85_氏名_変更前</vt:lpstr>
      <vt:lpstr>Sheet1!NM_従事者_従事者85_資格</vt:lpstr>
      <vt:lpstr>Sheet1!NM_従事者_従事者85_資格_変更前</vt:lpstr>
      <vt:lpstr>Sheet1!NM_従事者_従事者85_字</vt:lpstr>
      <vt:lpstr>Sheet1!NM_従事者_従事者85_字_変更前</vt:lpstr>
      <vt:lpstr>Sheet1!NM_従事者_従事者85_就任年月日_月</vt:lpstr>
      <vt:lpstr>Sheet1!NM_従事者_従事者85_就任年月日_月_変更前</vt:lpstr>
      <vt:lpstr>Sheet1!NM_従事者_従事者85_就任年月日_元号</vt:lpstr>
      <vt:lpstr>Sheet1!NM_従事者_従事者85_就任年月日_元号_変更前</vt:lpstr>
      <vt:lpstr>Sheet1!NM_従事者_従事者85_就任年月日_日</vt:lpstr>
      <vt:lpstr>Sheet1!NM_従事者_従事者85_就任年月日_日_変更前</vt:lpstr>
      <vt:lpstr>Sheet1!NM_従事者_従事者85_就任年月日_年</vt:lpstr>
      <vt:lpstr>Sheet1!NM_従事者_従事者85_就任年月日_年_変更前</vt:lpstr>
      <vt:lpstr>Sheet1!NM_従事者_従事者85_週勤務時間_小数1</vt:lpstr>
      <vt:lpstr>Sheet1!NM_従事者_従事者85_週勤務時間_小数1_変更前</vt:lpstr>
      <vt:lpstr>Sheet1!NM_従事者_従事者85_週勤務時間_整数1</vt:lpstr>
      <vt:lpstr>Sheet1!NM_従事者_従事者85_週勤務時間_整数1_変更前</vt:lpstr>
      <vt:lpstr>Sheet1!NM_従事者_従事者85_週勤務時間_整数2</vt:lpstr>
      <vt:lpstr>Sheet1!NM_従事者_従事者85_週勤務時間_整数2_変更前</vt:lpstr>
      <vt:lpstr>Sheet1!NM_従事者_従事者85_従事者区分</vt:lpstr>
      <vt:lpstr>Sheet1!NM_従事者_従事者85_従事者区分_変更前</vt:lpstr>
      <vt:lpstr>Sheet1!NM_従事者_従事者85_従事者備考</vt:lpstr>
      <vt:lpstr>Sheet1!NM_従事者_従事者85_従事者備考_変更前</vt:lpstr>
      <vt:lpstr>Sheet1!NM_従事者_従事者85_生年月日_月</vt:lpstr>
      <vt:lpstr>Sheet1!NM_従事者_従事者85_生年月日_月_変更前</vt:lpstr>
      <vt:lpstr>Sheet1!NM_従事者_従事者85_生年月日_元号</vt:lpstr>
      <vt:lpstr>Sheet1!NM_従事者_従事者85_生年月日_元号_変更前</vt:lpstr>
      <vt:lpstr>Sheet1!NM_従事者_従事者85_生年月日_日</vt:lpstr>
      <vt:lpstr>Sheet1!NM_従事者_従事者85_生年月日_日_変更前</vt:lpstr>
      <vt:lpstr>Sheet1!NM_従事者_従事者85_生年月日_年</vt:lpstr>
      <vt:lpstr>Sheet1!NM_従事者_従事者85_生年月日_年_変更前</vt:lpstr>
      <vt:lpstr>Sheet1!NM_従事者_従事者85_退任年月日_月</vt:lpstr>
      <vt:lpstr>Sheet1!NM_従事者_従事者85_退任年月日_月_変更前</vt:lpstr>
      <vt:lpstr>Sheet1!NM_従事者_従事者85_退任年月日_元号</vt:lpstr>
      <vt:lpstr>Sheet1!NM_従事者_従事者85_退任年月日_元号_変更前</vt:lpstr>
      <vt:lpstr>Sheet1!NM_従事者_従事者85_退任年月日_日</vt:lpstr>
      <vt:lpstr>Sheet1!NM_従事者_従事者85_退任年月日_日_変更前</vt:lpstr>
      <vt:lpstr>Sheet1!NM_従事者_従事者85_退任年月日_年</vt:lpstr>
      <vt:lpstr>Sheet1!NM_従事者_従事者85_退任年月日_年_変更前</vt:lpstr>
      <vt:lpstr>Sheet1!NM_従事者_従事者85_登録年月日_月</vt:lpstr>
      <vt:lpstr>Sheet1!NM_従事者_従事者85_登録年月日_月_変更前</vt:lpstr>
      <vt:lpstr>Sheet1!NM_従事者_従事者85_登録年月日_元号</vt:lpstr>
      <vt:lpstr>Sheet1!NM_従事者_従事者85_登録年月日_元号_変更前</vt:lpstr>
      <vt:lpstr>Sheet1!NM_従事者_従事者85_登録年月日_日</vt:lpstr>
      <vt:lpstr>Sheet1!NM_従事者_従事者85_登録年月日_日_変更前</vt:lpstr>
      <vt:lpstr>Sheet1!NM_従事者_従事者85_登録年月日_年</vt:lpstr>
      <vt:lpstr>Sheet1!NM_従事者_従事者85_登録年月日_年_変更前</vt:lpstr>
      <vt:lpstr>Sheet1!NM_従事者_従事者85_登録販売者登録都道府県</vt:lpstr>
      <vt:lpstr>Sheet1!NM_従事者_従事者85_登録販売者登録都道府県_変更前</vt:lpstr>
      <vt:lpstr>Sheet1!NM_従事者_従事者85_登録番号1</vt:lpstr>
      <vt:lpstr>Sheet1!NM_従事者_従事者85_登録番号1_変更前</vt:lpstr>
      <vt:lpstr>Sheet1!NM_従事者_従事者85_登録番号2</vt:lpstr>
      <vt:lpstr>Sheet1!NM_従事者_従事者85_登録番号2_変更前</vt:lpstr>
      <vt:lpstr>Sheet1!NM_従事者_従事者85_登録番号3</vt:lpstr>
      <vt:lpstr>Sheet1!NM_従事者_従事者85_登録番号3_変更前</vt:lpstr>
      <vt:lpstr>Sheet1!NM_従事者_従事者85_都道府県</vt:lpstr>
      <vt:lpstr>Sheet1!NM_従事者_従事者85_都道府県_変更前</vt:lpstr>
      <vt:lpstr>Sheet1!NM_従事者_従事者85_当て字</vt:lpstr>
      <vt:lpstr>Sheet1!NM_従事者_従事者85_当て字_変更前</vt:lpstr>
      <vt:lpstr>Sheet1!NM_従事者_従事者85_番地</vt:lpstr>
      <vt:lpstr>Sheet1!NM_従事者_従事者85_番地_変更前</vt:lpstr>
      <vt:lpstr>Sheet1!NM_従事者_従事者85_郵便番号_右</vt:lpstr>
      <vt:lpstr>Sheet1!NM_従事者_従事者85_郵便番号_右_変更前</vt:lpstr>
      <vt:lpstr>Sheet1!NM_従事者_従事者85_郵便番号_左</vt:lpstr>
      <vt:lpstr>Sheet1!NM_従事者_従事者85_郵便番号_左_変更前</vt:lpstr>
      <vt:lpstr>Sheet1!NM_従事者_従事者86_カナ</vt:lpstr>
      <vt:lpstr>Sheet1!NM_従事者_従事者86_カナ_変更前</vt:lpstr>
      <vt:lpstr>Sheet1!NM_従事者_従事者86_建物名</vt:lpstr>
      <vt:lpstr>Sheet1!NM_従事者_従事者86_建物名_変更前</vt:lpstr>
      <vt:lpstr>Sheet1!NM_従事者_従事者86_市区町村</vt:lpstr>
      <vt:lpstr>Sheet1!NM_従事者_従事者86_市区町村_変更前</vt:lpstr>
      <vt:lpstr>Sheet1!NM_従事者_従事者86_氏名</vt:lpstr>
      <vt:lpstr>Sheet1!NM_従事者_従事者86_氏名_変更前</vt:lpstr>
      <vt:lpstr>Sheet1!NM_従事者_従事者86_資格</vt:lpstr>
      <vt:lpstr>Sheet1!NM_従事者_従事者86_資格_変更前</vt:lpstr>
      <vt:lpstr>Sheet1!NM_従事者_従事者86_字</vt:lpstr>
      <vt:lpstr>Sheet1!NM_従事者_従事者86_字_変更前</vt:lpstr>
      <vt:lpstr>Sheet1!NM_従事者_従事者86_就任年月日_月</vt:lpstr>
      <vt:lpstr>Sheet1!NM_従事者_従事者86_就任年月日_月_変更前</vt:lpstr>
      <vt:lpstr>Sheet1!NM_従事者_従事者86_就任年月日_元号</vt:lpstr>
      <vt:lpstr>Sheet1!NM_従事者_従事者86_就任年月日_元号_変更前</vt:lpstr>
      <vt:lpstr>Sheet1!NM_従事者_従事者86_就任年月日_日</vt:lpstr>
      <vt:lpstr>Sheet1!NM_従事者_従事者86_就任年月日_日_変更前</vt:lpstr>
      <vt:lpstr>Sheet1!NM_従事者_従事者86_就任年月日_年</vt:lpstr>
      <vt:lpstr>Sheet1!NM_従事者_従事者86_就任年月日_年_変更前</vt:lpstr>
      <vt:lpstr>Sheet1!NM_従事者_従事者86_週勤務時間_小数1</vt:lpstr>
      <vt:lpstr>Sheet1!NM_従事者_従事者86_週勤務時間_小数1_変更前</vt:lpstr>
      <vt:lpstr>Sheet1!NM_従事者_従事者86_週勤務時間_整数1</vt:lpstr>
      <vt:lpstr>Sheet1!NM_従事者_従事者86_週勤務時間_整数1_変更前</vt:lpstr>
      <vt:lpstr>Sheet1!NM_従事者_従事者86_週勤務時間_整数2</vt:lpstr>
      <vt:lpstr>Sheet1!NM_従事者_従事者86_週勤務時間_整数2_変更前</vt:lpstr>
      <vt:lpstr>Sheet1!NM_従事者_従事者86_従事者区分</vt:lpstr>
      <vt:lpstr>Sheet1!NM_従事者_従事者86_従事者区分_変更前</vt:lpstr>
      <vt:lpstr>Sheet1!NM_従事者_従事者86_従事者備考</vt:lpstr>
      <vt:lpstr>Sheet1!NM_従事者_従事者86_従事者備考_変更前</vt:lpstr>
      <vt:lpstr>Sheet1!NM_従事者_従事者86_生年月日_月</vt:lpstr>
      <vt:lpstr>Sheet1!NM_従事者_従事者86_生年月日_月_変更前</vt:lpstr>
      <vt:lpstr>Sheet1!NM_従事者_従事者86_生年月日_元号</vt:lpstr>
      <vt:lpstr>Sheet1!NM_従事者_従事者86_生年月日_元号_変更前</vt:lpstr>
      <vt:lpstr>Sheet1!NM_従事者_従事者86_生年月日_日</vt:lpstr>
      <vt:lpstr>Sheet1!NM_従事者_従事者86_生年月日_日_変更前</vt:lpstr>
      <vt:lpstr>Sheet1!NM_従事者_従事者86_生年月日_年</vt:lpstr>
      <vt:lpstr>Sheet1!NM_従事者_従事者86_生年月日_年_変更前</vt:lpstr>
      <vt:lpstr>Sheet1!NM_従事者_従事者86_退任年月日_月</vt:lpstr>
      <vt:lpstr>Sheet1!NM_従事者_従事者86_退任年月日_月_変更前</vt:lpstr>
      <vt:lpstr>Sheet1!NM_従事者_従事者86_退任年月日_元号</vt:lpstr>
      <vt:lpstr>Sheet1!NM_従事者_従事者86_退任年月日_元号_変更前</vt:lpstr>
      <vt:lpstr>Sheet1!NM_従事者_従事者86_退任年月日_日</vt:lpstr>
      <vt:lpstr>Sheet1!NM_従事者_従事者86_退任年月日_日_変更前</vt:lpstr>
      <vt:lpstr>Sheet1!NM_従事者_従事者86_退任年月日_年</vt:lpstr>
      <vt:lpstr>Sheet1!NM_従事者_従事者86_退任年月日_年_変更前</vt:lpstr>
      <vt:lpstr>Sheet1!NM_従事者_従事者86_登録年月日_月</vt:lpstr>
      <vt:lpstr>Sheet1!NM_従事者_従事者86_登録年月日_月_変更前</vt:lpstr>
      <vt:lpstr>Sheet1!NM_従事者_従事者86_登録年月日_元号</vt:lpstr>
      <vt:lpstr>Sheet1!NM_従事者_従事者86_登録年月日_元号_変更前</vt:lpstr>
      <vt:lpstr>Sheet1!NM_従事者_従事者86_登録年月日_日</vt:lpstr>
      <vt:lpstr>Sheet1!NM_従事者_従事者86_登録年月日_日_変更前</vt:lpstr>
      <vt:lpstr>Sheet1!NM_従事者_従事者86_登録年月日_年</vt:lpstr>
      <vt:lpstr>Sheet1!NM_従事者_従事者86_登録年月日_年_変更前</vt:lpstr>
      <vt:lpstr>Sheet1!NM_従事者_従事者86_登録販売者登録都道府県</vt:lpstr>
      <vt:lpstr>Sheet1!NM_従事者_従事者86_登録販売者登録都道府県_変更前</vt:lpstr>
      <vt:lpstr>Sheet1!NM_従事者_従事者86_登録番号1</vt:lpstr>
      <vt:lpstr>Sheet1!NM_従事者_従事者86_登録番号1_変更前</vt:lpstr>
      <vt:lpstr>Sheet1!NM_従事者_従事者86_登録番号2</vt:lpstr>
      <vt:lpstr>Sheet1!NM_従事者_従事者86_登録番号2_変更前</vt:lpstr>
      <vt:lpstr>Sheet1!NM_従事者_従事者86_登録番号3</vt:lpstr>
      <vt:lpstr>Sheet1!NM_従事者_従事者86_登録番号3_変更前</vt:lpstr>
      <vt:lpstr>Sheet1!NM_従事者_従事者86_都道府県</vt:lpstr>
      <vt:lpstr>Sheet1!NM_従事者_従事者86_都道府県_変更前</vt:lpstr>
      <vt:lpstr>Sheet1!NM_従事者_従事者86_当て字</vt:lpstr>
      <vt:lpstr>Sheet1!NM_従事者_従事者86_当て字_変更前</vt:lpstr>
      <vt:lpstr>Sheet1!NM_従事者_従事者86_番地</vt:lpstr>
      <vt:lpstr>Sheet1!NM_従事者_従事者86_番地_変更前</vt:lpstr>
      <vt:lpstr>Sheet1!NM_従事者_従事者86_郵便番号_右</vt:lpstr>
      <vt:lpstr>Sheet1!NM_従事者_従事者86_郵便番号_右_変更前</vt:lpstr>
      <vt:lpstr>Sheet1!NM_従事者_従事者86_郵便番号_左</vt:lpstr>
      <vt:lpstr>Sheet1!NM_従事者_従事者86_郵便番号_左_変更前</vt:lpstr>
      <vt:lpstr>Sheet1!NM_従事者_従事者87_カナ</vt:lpstr>
      <vt:lpstr>Sheet1!NM_従事者_従事者87_カナ_変更前</vt:lpstr>
      <vt:lpstr>Sheet1!NM_従事者_従事者87_建物名</vt:lpstr>
      <vt:lpstr>Sheet1!NM_従事者_従事者87_建物名_変更前</vt:lpstr>
      <vt:lpstr>Sheet1!NM_従事者_従事者87_市区町村</vt:lpstr>
      <vt:lpstr>Sheet1!NM_従事者_従事者87_市区町村_変更前</vt:lpstr>
      <vt:lpstr>Sheet1!NM_従事者_従事者87_氏名</vt:lpstr>
      <vt:lpstr>Sheet1!NM_従事者_従事者87_氏名_変更前</vt:lpstr>
      <vt:lpstr>Sheet1!NM_従事者_従事者87_資格</vt:lpstr>
      <vt:lpstr>Sheet1!NM_従事者_従事者87_資格_変更前</vt:lpstr>
      <vt:lpstr>Sheet1!NM_従事者_従事者87_字</vt:lpstr>
      <vt:lpstr>Sheet1!NM_従事者_従事者87_字_変更前</vt:lpstr>
      <vt:lpstr>Sheet1!NM_従事者_従事者87_就任年月日_月</vt:lpstr>
      <vt:lpstr>Sheet1!NM_従事者_従事者87_就任年月日_月_変更前</vt:lpstr>
      <vt:lpstr>Sheet1!NM_従事者_従事者87_就任年月日_元号</vt:lpstr>
      <vt:lpstr>Sheet1!NM_従事者_従事者87_就任年月日_元号_変更前</vt:lpstr>
      <vt:lpstr>Sheet1!NM_従事者_従事者87_就任年月日_日</vt:lpstr>
      <vt:lpstr>Sheet1!NM_従事者_従事者87_就任年月日_日_変更前</vt:lpstr>
      <vt:lpstr>Sheet1!NM_従事者_従事者87_就任年月日_年</vt:lpstr>
      <vt:lpstr>Sheet1!NM_従事者_従事者87_就任年月日_年_変更前</vt:lpstr>
      <vt:lpstr>Sheet1!NM_従事者_従事者87_週勤務時間_小数1</vt:lpstr>
      <vt:lpstr>Sheet1!NM_従事者_従事者87_週勤務時間_小数1_変更前</vt:lpstr>
      <vt:lpstr>Sheet1!NM_従事者_従事者87_週勤務時間_整数1</vt:lpstr>
      <vt:lpstr>Sheet1!NM_従事者_従事者87_週勤務時間_整数1_変更前</vt:lpstr>
      <vt:lpstr>Sheet1!NM_従事者_従事者87_週勤務時間_整数2</vt:lpstr>
      <vt:lpstr>Sheet1!NM_従事者_従事者87_週勤務時間_整数2_変更前</vt:lpstr>
      <vt:lpstr>Sheet1!NM_従事者_従事者87_従事者区分</vt:lpstr>
      <vt:lpstr>Sheet1!NM_従事者_従事者87_従事者区分_変更前</vt:lpstr>
      <vt:lpstr>Sheet1!NM_従事者_従事者87_従事者備考</vt:lpstr>
      <vt:lpstr>Sheet1!NM_従事者_従事者87_従事者備考_変更前</vt:lpstr>
      <vt:lpstr>Sheet1!NM_従事者_従事者87_生年月日_月</vt:lpstr>
      <vt:lpstr>Sheet1!NM_従事者_従事者87_生年月日_月_変更前</vt:lpstr>
      <vt:lpstr>Sheet1!NM_従事者_従事者87_生年月日_元号</vt:lpstr>
      <vt:lpstr>Sheet1!NM_従事者_従事者87_生年月日_元号_変更前</vt:lpstr>
      <vt:lpstr>Sheet1!NM_従事者_従事者87_生年月日_日</vt:lpstr>
      <vt:lpstr>Sheet1!NM_従事者_従事者87_生年月日_日_変更前</vt:lpstr>
      <vt:lpstr>Sheet1!NM_従事者_従事者87_生年月日_年</vt:lpstr>
      <vt:lpstr>Sheet1!NM_従事者_従事者87_生年月日_年_変更前</vt:lpstr>
      <vt:lpstr>Sheet1!NM_従事者_従事者87_退任年月日_月</vt:lpstr>
      <vt:lpstr>Sheet1!NM_従事者_従事者87_退任年月日_月_変更前</vt:lpstr>
      <vt:lpstr>Sheet1!NM_従事者_従事者87_退任年月日_元号</vt:lpstr>
      <vt:lpstr>Sheet1!NM_従事者_従事者87_退任年月日_元号_変更前</vt:lpstr>
      <vt:lpstr>Sheet1!NM_従事者_従事者87_退任年月日_日</vt:lpstr>
      <vt:lpstr>Sheet1!NM_従事者_従事者87_退任年月日_日_変更前</vt:lpstr>
      <vt:lpstr>Sheet1!NM_従事者_従事者87_退任年月日_年</vt:lpstr>
      <vt:lpstr>Sheet1!NM_従事者_従事者87_退任年月日_年_変更前</vt:lpstr>
      <vt:lpstr>Sheet1!NM_従事者_従事者87_登録年月日_月</vt:lpstr>
      <vt:lpstr>Sheet1!NM_従事者_従事者87_登録年月日_月_変更前</vt:lpstr>
      <vt:lpstr>Sheet1!NM_従事者_従事者87_登録年月日_元号</vt:lpstr>
      <vt:lpstr>Sheet1!NM_従事者_従事者87_登録年月日_元号_変更前</vt:lpstr>
      <vt:lpstr>Sheet1!NM_従事者_従事者87_登録年月日_日</vt:lpstr>
      <vt:lpstr>Sheet1!NM_従事者_従事者87_登録年月日_日_変更前</vt:lpstr>
      <vt:lpstr>Sheet1!NM_従事者_従事者87_登録年月日_年</vt:lpstr>
      <vt:lpstr>Sheet1!NM_従事者_従事者87_登録年月日_年_変更前</vt:lpstr>
      <vt:lpstr>Sheet1!NM_従事者_従事者87_登録販売者登録都道府県</vt:lpstr>
      <vt:lpstr>Sheet1!NM_従事者_従事者87_登録販売者登録都道府県_変更前</vt:lpstr>
      <vt:lpstr>Sheet1!NM_従事者_従事者87_登録番号1</vt:lpstr>
      <vt:lpstr>Sheet1!NM_従事者_従事者87_登録番号1_変更前</vt:lpstr>
      <vt:lpstr>Sheet1!NM_従事者_従事者87_登録番号2</vt:lpstr>
      <vt:lpstr>Sheet1!NM_従事者_従事者87_登録番号2_変更前</vt:lpstr>
      <vt:lpstr>Sheet1!NM_従事者_従事者87_登録番号3</vt:lpstr>
      <vt:lpstr>Sheet1!NM_従事者_従事者87_登録番号3_変更前</vt:lpstr>
      <vt:lpstr>Sheet1!NM_従事者_従事者87_都道府県</vt:lpstr>
      <vt:lpstr>Sheet1!NM_従事者_従事者87_都道府県_変更前</vt:lpstr>
      <vt:lpstr>Sheet1!NM_従事者_従事者87_当て字</vt:lpstr>
      <vt:lpstr>Sheet1!NM_従事者_従事者87_当て字_変更前</vt:lpstr>
      <vt:lpstr>Sheet1!NM_従事者_従事者87_番地</vt:lpstr>
      <vt:lpstr>Sheet1!NM_従事者_従事者87_番地_変更前</vt:lpstr>
      <vt:lpstr>Sheet1!NM_従事者_従事者87_郵便番号_右</vt:lpstr>
      <vt:lpstr>Sheet1!NM_従事者_従事者87_郵便番号_右_変更前</vt:lpstr>
      <vt:lpstr>Sheet1!NM_従事者_従事者87_郵便番号_左</vt:lpstr>
      <vt:lpstr>Sheet1!NM_従事者_従事者87_郵便番号_左_変更前</vt:lpstr>
      <vt:lpstr>Sheet1!NM_従事者_従事者88_カナ</vt:lpstr>
      <vt:lpstr>Sheet1!NM_従事者_従事者88_カナ_変更前</vt:lpstr>
      <vt:lpstr>Sheet1!NM_従事者_従事者88_建物名</vt:lpstr>
      <vt:lpstr>Sheet1!NM_従事者_従事者88_建物名_変更前</vt:lpstr>
      <vt:lpstr>Sheet1!NM_従事者_従事者88_市区町村</vt:lpstr>
      <vt:lpstr>Sheet1!NM_従事者_従事者88_市区町村_変更前</vt:lpstr>
      <vt:lpstr>Sheet1!NM_従事者_従事者88_氏名</vt:lpstr>
      <vt:lpstr>Sheet1!NM_従事者_従事者88_氏名_変更前</vt:lpstr>
      <vt:lpstr>Sheet1!NM_従事者_従事者88_資格</vt:lpstr>
      <vt:lpstr>Sheet1!NM_従事者_従事者88_資格_変更前</vt:lpstr>
      <vt:lpstr>Sheet1!NM_従事者_従事者88_字</vt:lpstr>
      <vt:lpstr>Sheet1!NM_従事者_従事者88_字_変更前</vt:lpstr>
      <vt:lpstr>Sheet1!NM_従事者_従事者88_就任年月日_月</vt:lpstr>
      <vt:lpstr>Sheet1!NM_従事者_従事者88_就任年月日_月_変更前</vt:lpstr>
      <vt:lpstr>Sheet1!NM_従事者_従事者88_就任年月日_元号</vt:lpstr>
      <vt:lpstr>Sheet1!NM_従事者_従事者88_就任年月日_元号_変更前</vt:lpstr>
      <vt:lpstr>Sheet1!NM_従事者_従事者88_就任年月日_日</vt:lpstr>
      <vt:lpstr>Sheet1!NM_従事者_従事者88_就任年月日_日_変更前</vt:lpstr>
      <vt:lpstr>Sheet1!NM_従事者_従事者88_就任年月日_年</vt:lpstr>
      <vt:lpstr>Sheet1!NM_従事者_従事者88_就任年月日_年_変更前</vt:lpstr>
      <vt:lpstr>Sheet1!NM_従事者_従事者88_週勤務時間_小数1</vt:lpstr>
      <vt:lpstr>Sheet1!NM_従事者_従事者88_週勤務時間_小数1_変更前</vt:lpstr>
      <vt:lpstr>Sheet1!NM_従事者_従事者88_週勤務時間_整数1</vt:lpstr>
      <vt:lpstr>Sheet1!NM_従事者_従事者88_週勤務時間_整数1_変更前</vt:lpstr>
      <vt:lpstr>Sheet1!NM_従事者_従事者88_週勤務時間_整数2</vt:lpstr>
      <vt:lpstr>Sheet1!NM_従事者_従事者88_週勤務時間_整数2_変更前</vt:lpstr>
      <vt:lpstr>Sheet1!NM_従事者_従事者88_従事者区分</vt:lpstr>
      <vt:lpstr>Sheet1!NM_従事者_従事者88_従事者区分_変更前</vt:lpstr>
      <vt:lpstr>Sheet1!NM_従事者_従事者88_従事者備考</vt:lpstr>
      <vt:lpstr>Sheet1!NM_従事者_従事者88_従事者備考_変更前</vt:lpstr>
      <vt:lpstr>Sheet1!NM_従事者_従事者88_生年月日_月</vt:lpstr>
      <vt:lpstr>Sheet1!NM_従事者_従事者88_生年月日_月_変更前</vt:lpstr>
      <vt:lpstr>Sheet1!NM_従事者_従事者88_生年月日_元号</vt:lpstr>
      <vt:lpstr>Sheet1!NM_従事者_従事者88_生年月日_元号_変更前</vt:lpstr>
      <vt:lpstr>Sheet1!NM_従事者_従事者88_生年月日_日</vt:lpstr>
      <vt:lpstr>Sheet1!NM_従事者_従事者88_生年月日_日_変更前</vt:lpstr>
      <vt:lpstr>Sheet1!NM_従事者_従事者88_生年月日_年</vt:lpstr>
      <vt:lpstr>Sheet1!NM_従事者_従事者88_生年月日_年_変更前</vt:lpstr>
      <vt:lpstr>Sheet1!NM_従事者_従事者88_退任年月日_月</vt:lpstr>
      <vt:lpstr>Sheet1!NM_従事者_従事者88_退任年月日_月_変更前</vt:lpstr>
      <vt:lpstr>Sheet1!NM_従事者_従事者88_退任年月日_元号</vt:lpstr>
      <vt:lpstr>Sheet1!NM_従事者_従事者88_退任年月日_元号_変更前</vt:lpstr>
      <vt:lpstr>Sheet1!NM_従事者_従事者88_退任年月日_日</vt:lpstr>
      <vt:lpstr>Sheet1!NM_従事者_従事者88_退任年月日_日_変更前</vt:lpstr>
      <vt:lpstr>Sheet1!NM_従事者_従事者88_退任年月日_年</vt:lpstr>
      <vt:lpstr>Sheet1!NM_従事者_従事者88_退任年月日_年_変更前</vt:lpstr>
      <vt:lpstr>Sheet1!NM_従事者_従事者88_登録年月日_月</vt:lpstr>
      <vt:lpstr>Sheet1!NM_従事者_従事者88_登録年月日_月_変更前</vt:lpstr>
      <vt:lpstr>Sheet1!NM_従事者_従事者88_登録年月日_元号</vt:lpstr>
      <vt:lpstr>Sheet1!NM_従事者_従事者88_登録年月日_元号_変更前</vt:lpstr>
      <vt:lpstr>Sheet1!NM_従事者_従事者88_登録年月日_日</vt:lpstr>
      <vt:lpstr>Sheet1!NM_従事者_従事者88_登録年月日_日_変更前</vt:lpstr>
      <vt:lpstr>Sheet1!NM_従事者_従事者88_登録年月日_年</vt:lpstr>
      <vt:lpstr>Sheet1!NM_従事者_従事者88_登録年月日_年_変更前</vt:lpstr>
      <vt:lpstr>Sheet1!NM_従事者_従事者88_登録販売者登録都道府県</vt:lpstr>
      <vt:lpstr>Sheet1!NM_従事者_従事者88_登録販売者登録都道府県_変更前</vt:lpstr>
      <vt:lpstr>Sheet1!NM_従事者_従事者88_登録番号1</vt:lpstr>
      <vt:lpstr>Sheet1!NM_従事者_従事者88_登録番号1_変更前</vt:lpstr>
      <vt:lpstr>Sheet1!NM_従事者_従事者88_登録番号2</vt:lpstr>
      <vt:lpstr>Sheet1!NM_従事者_従事者88_登録番号2_変更前</vt:lpstr>
      <vt:lpstr>Sheet1!NM_従事者_従事者88_登録番号3</vt:lpstr>
      <vt:lpstr>Sheet1!NM_従事者_従事者88_登録番号3_変更前</vt:lpstr>
      <vt:lpstr>Sheet1!NM_従事者_従事者88_都道府県</vt:lpstr>
      <vt:lpstr>Sheet1!NM_従事者_従事者88_都道府県_変更前</vt:lpstr>
      <vt:lpstr>Sheet1!NM_従事者_従事者88_当て字</vt:lpstr>
      <vt:lpstr>Sheet1!NM_従事者_従事者88_当て字_変更前</vt:lpstr>
      <vt:lpstr>Sheet1!NM_従事者_従事者88_番地</vt:lpstr>
      <vt:lpstr>Sheet1!NM_従事者_従事者88_番地_変更前</vt:lpstr>
      <vt:lpstr>Sheet1!NM_従事者_従事者88_郵便番号_右</vt:lpstr>
      <vt:lpstr>Sheet1!NM_従事者_従事者88_郵便番号_右_変更前</vt:lpstr>
      <vt:lpstr>Sheet1!NM_従事者_従事者88_郵便番号_左</vt:lpstr>
      <vt:lpstr>Sheet1!NM_従事者_従事者88_郵便番号_左_変更前</vt:lpstr>
      <vt:lpstr>Sheet1!NM_従事者_従事者89_カナ</vt:lpstr>
      <vt:lpstr>Sheet1!NM_従事者_従事者89_カナ_変更前</vt:lpstr>
      <vt:lpstr>Sheet1!NM_従事者_従事者89_建物名</vt:lpstr>
      <vt:lpstr>Sheet1!NM_従事者_従事者89_建物名_変更前</vt:lpstr>
      <vt:lpstr>Sheet1!NM_従事者_従事者89_市区町村</vt:lpstr>
      <vt:lpstr>Sheet1!NM_従事者_従事者89_市区町村_変更前</vt:lpstr>
      <vt:lpstr>Sheet1!NM_従事者_従事者89_氏名</vt:lpstr>
      <vt:lpstr>Sheet1!NM_従事者_従事者89_氏名_変更前</vt:lpstr>
      <vt:lpstr>Sheet1!NM_従事者_従事者89_資格</vt:lpstr>
      <vt:lpstr>Sheet1!NM_従事者_従事者89_資格_変更前</vt:lpstr>
      <vt:lpstr>Sheet1!NM_従事者_従事者89_字</vt:lpstr>
      <vt:lpstr>Sheet1!NM_従事者_従事者89_字_変更前</vt:lpstr>
      <vt:lpstr>Sheet1!NM_従事者_従事者89_就任年月日_月</vt:lpstr>
      <vt:lpstr>Sheet1!NM_従事者_従事者89_就任年月日_月_変更前</vt:lpstr>
      <vt:lpstr>Sheet1!NM_従事者_従事者89_就任年月日_元号</vt:lpstr>
      <vt:lpstr>Sheet1!NM_従事者_従事者89_就任年月日_元号_変更前</vt:lpstr>
      <vt:lpstr>Sheet1!NM_従事者_従事者89_就任年月日_日</vt:lpstr>
      <vt:lpstr>Sheet1!NM_従事者_従事者89_就任年月日_日_変更前</vt:lpstr>
      <vt:lpstr>Sheet1!NM_従事者_従事者89_就任年月日_年</vt:lpstr>
      <vt:lpstr>Sheet1!NM_従事者_従事者89_就任年月日_年_変更前</vt:lpstr>
      <vt:lpstr>Sheet1!NM_従事者_従事者89_週勤務時間_小数1</vt:lpstr>
      <vt:lpstr>Sheet1!NM_従事者_従事者89_週勤務時間_小数1_変更前</vt:lpstr>
      <vt:lpstr>Sheet1!NM_従事者_従事者89_週勤務時間_整数1</vt:lpstr>
      <vt:lpstr>Sheet1!NM_従事者_従事者89_週勤務時間_整数1_変更前</vt:lpstr>
      <vt:lpstr>Sheet1!NM_従事者_従事者89_週勤務時間_整数2</vt:lpstr>
      <vt:lpstr>Sheet1!NM_従事者_従事者89_週勤務時間_整数2_変更前</vt:lpstr>
      <vt:lpstr>Sheet1!NM_従事者_従事者89_従事者区分</vt:lpstr>
      <vt:lpstr>Sheet1!NM_従事者_従事者89_従事者区分_変更前</vt:lpstr>
      <vt:lpstr>Sheet1!NM_従事者_従事者89_従事者備考</vt:lpstr>
      <vt:lpstr>Sheet1!NM_従事者_従事者89_従事者備考_変更前</vt:lpstr>
      <vt:lpstr>Sheet1!NM_従事者_従事者89_生年月日_月</vt:lpstr>
      <vt:lpstr>Sheet1!NM_従事者_従事者89_生年月日_月_変更前</vt:lpstr>
      <vt:lpstr>Sheet1!NM_従事者_従事者89_生年月日_元号</vt:lpstr>
      <vt:lpstr>Sheet1!NM_従事者_従事者89_生年月日_元号_変更前</vt:lpstr>
      <vt:lpstr>Sheet1!NM_従事者_従事者89_生年月日_日</vt:lpstr>
      <vt:lpstr>Sheet1!NM_従事者_従事者89_生年月日_日_変更前</vt:lpstr>
      <vt:lpstr>Sheet1!NM_従事者_従事者89_生年月日_年</vt:lpstr>
      <vt:lpstr>Sheet1!NM_従事者_従事者89_生年月日_年_変更前</vt:lpstr>
      <vt:lpstr>Sheet1!NM_従事者_従事者89_退任年月日_月</vt:lpstr>
      <vt:lpstr>Sheet1!NM_従事者_従事者89_退任年月日_月_変更前</vt:lpstr>
      <vt:lpstr>Sheet1!NM_従事者_従事者89_退任年月日_元号</vt:lpstr>
      <vt:lpstr>Sheet1!NM_従事者_従事者89_退任年月日_元号_変更前</vt:lpstr>
      <vt:lpstr>Sheet1!NM_従事者_従事者89_退任年月日_日</vt:lpstr>
      <vt:lpstr>Sheet1!NM_従事者_従事者89_退任年月日_日_変更前</vt:lpstr>
      <vt:lpstr>Sheet1!NM_従事者_従事者89_退任年月日_年</vt:lpstr>
      <vt:lpstr>Sheet1!NM_従事者_従事者89_退任年月日_年_変更前</vt:lpstr>
      <vt:lpstr>Sheet1!NM_従事者_従事者89_登録年月日_月</vt:lpstr>
      <vt:lpstr>Sheet1!NM_従事者_従事者89_登録年月日_月_変更前</vt:lpstr>
      <vt:lpstr>Sheet1!NM_従事者_従事者89_登録年月日_元号</vt:lpstr>
      <vt:lpstr>Sheet1!NM_従事者_従事者89_登録年月日_元号_変更前</vt:lpstr>
      <vt:lpstr>Sheet1!NM_従事者_従事者89_登録年月日_日</vt:lpstr>
      <vt:lpstr>Sheet1!NM_従事者_従事者89_登録年月日_日_変更前</vt:lpstr>
      <vt:lpstr>Sheet1!NM_従事者_従事者89_登録年月日_年</vt:lpstr>
      <vt:lpstr>Sheet1!NM_従事者_従事者89_登録年月日_年_変更前</vt:lpstr>
      <vt:lpstr>Sheet1!NM_従事者_従事者89_登録販売者登録都道府県</vt:lpstr>
      <vt:lpstr>Sheet1!NM_従事者_従事者89_登録販売者登録都道府県_変更前</vt:lpstr>
      <vt:lpstr>Sheet1!NM_従事者_従事者89_登録番号1</vt:lpstr>
      <vt:lpstr>Sheet1!NM_従事者_従事者89_登録番号1_変更前</vt:lpstr>
      <vt:lpstr>Sheet1!NM_従事者_従事者89_登録番号2</vt:lpstr>
      <vt:lpstr>Sheet1!NM_従事者_従事者89_登録番号2_変更前</vt:lpstr>
      <vt:lpstr>Sheet1!NM_従事者_従事者89_登録番号3</vt:lpstr>
      <vt:lpstr>Sheet1!NM_従事者_従事者89_登録番号3_変更前</vt:lpstr>
      <vt:lpstr>Sheet1!NM_従事者_従事者89_都道府県</vt:lpstr>
      <vt:lpstr>Sheet1!NM_従事者_従事者89_都道府県_変更前</vt:lpstr>
      <vt:lpstr>Sheet1!NM_従事者_従事者89_当て字</vt:lpstr>
      <vt:lpstr>Sheet1!NM_従事者_従事者89_当て字_変更前</vt:lpstr>
      <vt:lpstr>Sheet1!NM_従事者_従事者89_番地</vt:lpstr>
      <vt:lpstr>Sheet1!NM_従事者_従事者89_番地_変更前</vt:lpstr>
      <vt:lpstr>Sheet1!NM_従事者_従事者89_郵便番号_右</vt:lpstr>
      <vt:lpstr>Sheet1!NM_従事者_従事者89_郵便番号_右_変更前</vt:lpstr>
      <vt:lpstr>Sheet1!NM_従事者_従事者89_郵便番号_左</vt:lpstr>
      <vt:lpstr>Sheet1!NM_従事者_従事者89_郵便番号_左_変更前</vt:lpstr>
      <vt:lpstr>Sheet1!NM_従事者_従事者9_カナ</vt:lpstr>
      <vt:lpstr>Sheet1!NM_従事者_従事者9_カナ_変更前</vt:lpstr>
      <vt:lpstr>Sheet1!NM_従事者_従事者9_建物名</vt:lpstr>
      <vt:lpstr>Sheet1!NM_従事者_従事者9_建物名_変更前</vt:lpstr>
      <vt:lpstr>Sheet1!NM_従事者_従事者9_市区町村</vt:lpstr>
      <vt:lpstr>Sheet1!NM_従事者_従事者9_市区町村_変更前</vt:lpstr>
      <vt:lpstr>Sheet1!NM_従事者_従事者9_氏名</vt:lpstr>
      <vt:lpstr>Sheet1!NM_従事者_従事者9_氏名_変更前</vt:lpstr>
      <vt:lpstr>Sheet1!NM_従事者_従事者9_資格</vt:lpstr>
      <vt:lpstr>Sheet1!NM_従事者_従事者9_資格_変更前</vt:lpstr>
      <vt:lpstr>Sheet1!NM_従事者_従事者9_字</vt:lpstr>
      <vt:lpstr>Sheet1!NM_従事者_従事者9_字_変更前</vt:lpstr>
      <vt:lpstr>Sheet1!NM_従事者_従事者9_就任年月日_月</vt:lpstr>
      <vt:lpstr>Sheet1!NM_従事者_従事者9_就任年月日_月_変更前</vt:lpstr>
      <vt:lpstr>Sheet1!NM_従事者_従事者9_就任年月日_元号</vt:lpstr>
      <vt:lpstr>Sheet1!NM_従事者_従事者9_就任年月日_元号_変更前</vt:lpstr>
      <vt:lpstr>Sheet1!NM_従事者_従事者9_就任年月日_日</vt:lpstr>
      <vt:lpstr>Sheet1!NM_従事者_従事者9_就任年月日_日_変更前</vt:lpstr>
      <vt:lpstr>Sheet1!NM_従事者_従事者9_就任年月日_年</vt:lpstr>
      <vt:lpstr>Sheet1!NM_従事者_従事者9_就任年月日_年_変更前</vt:lpstr>
      <vt:lpstr>Sheet1!NM_従事者_従事者9_週勤務時間_小数1</vt:lpstr>
      <vt:lpstr>Sheet1!NM_従事者_従事者9_週勤務時間_小数1_変更前</vt:lpstr>
      <vt:lpstr>Sheet1!NM_従事者_従事者9_週勤務時間_整数1</vt:lpstr>
      <vt:lpstr>Sheet1!NM_従事者_従事者9_週勤務時間_整数1_変更前</vt:lpstr>
      <vt:lpstr>Sheet1!NM_従事者_従事者9_週勤務時間_整数2</vt:lpstr>
      <vt:lpstr>Sheet1!NM_従事者_従事者9_週勤務時間_整数2_変更前</vt:lpstr>
      <vt:lpstr>Sheet1!NM_従事者_従事者9_従事者区分</vt:lpstr>
      <vt:lpstr>Sheet1!NM_従事者_従事者9_従事者区分_変更前</vt:lpstr>
      <vt:lpstr>Sheet1!NM_従事者_従事者9_従事者備考</vt:lpstr>
      <vt:lpstr>Sheet1!NM_従事者_従事者9_従事者備考_変更前</vt:lpstr>
      <vt:lpstr>Sheet1!NM_従事者_従事者9_生年月日_月</vt:lpstr>
      <vt:lpstr>Sheet1!NM_従事者_従事者9_生年月日_月_変更前</vt:lpstr>
      <vt:lpstr>Sheet1!NM_従事者_従事者9_生年月日_元号</vt:lpstr>
      <vt:lpstr>Sheet1!NM_従事者_従事者9_生年月日_元号_変更前</vt:lpstr>
      <vt:lpstr>Sheet1!NM_従事者_従事者9_生年月日_日</vt:lpstr>
      <vt:lpstr>Sheet1!NM_従事者_従事者9_生年月日_日_変更前</vt:lpstr>
      <vt:lpstr>Sheet1!NM_従事者_従事者9_生年月日_年</vt:lpstr>
      <vt:lpstr>Sheet1!NM_従事者_従事者9_生年月日_年_変更前</vt:lpstr>
      <vt:lpstr>Sheet1!NM_従事者_従事者9_退任年月日_月</vt:lpstr>
      <vt:lpstr>Sheet1!NM_従事者_従事者9_退任年月日_月_変更前</vt:lpstr>
      <vt:lpstr>Sheet1!NM_従事者_従事者9_退任年月日_元号</vt:lpstr>
      <vt:lpstr>Sheet1!NM_従事者_従事者9_退任年月日_元号_変更前</vt:lpstr>
      <vt:lpstr>Sheet1!NM_従事者_従事者9_退任年月日_日</vt:lpstr>
      <vt:lpstr>Sheet1!NM_従事者_従事者9_退任年月日_日_変更前</vt:lpstr>
      <vt:lpstr>Sheet1!NM_従事者_従事者9_退任年月日_年</vt:lpstr>
      <vt:lpstr>Sheet1!NM_従事者_従事者9_退任年月日_年_変更前</vt:lpstr>
      <vt:lpstr>Sheet1!NM_従事者_従事者9_登録年月日_月</vt:lpstr>
      <vt:lpstr>Sheet1!NM_従事者_従事者9_登録年月日_月_変更前</vt:lpstr>
      <vt:lpstr>Sheet1!NM_従事者_従事者9_登録年月日_元号</vt:lpstr>
      <vt:lpstr>Sheet1!NM_従事者_従事者9_登録年月日_元号_変更前</vt:lpstr>
      <vt:lpstr>Sheet1!NM_従事者_従事者9_登録年月日_日</vt:lpstr>
      <vt:lpstr>Sheet1!NM_従事者_従事者9_登録年月日_日_変更前</vt:lpstr>
      <vt:lpstr>Sheet1!NM_従事者_従事者9_登録年月日_年</vt:lpstr>
      <vt:lpstr>Sheet1!NM_従事者_従事者9_登録年月日_年_変更前</vt:lpstr>
      <vt:lpstr>Sheet1!NM_従事者_従事者9_登録販売者登録都道府県</vt:lpstr>
      <vt:lpstr>Sheet1!NM_従事者_従事者9_登録販売者登録都道府県_変更前</vt:lpstr>
      <vt:lpstr>Sheet1!NM_従事者_従事者9_登録番号1</vt:lpstr>
      <vt:lpstr>Sheet1!NM_従事者_従事者9_登録番号1_変更前</vt:lpstr>
      <vt:lpstr>Sheet1!NM_従事者_従事者9_登録番号2</vt:lpstr>
      <vt:lpstr>Sheet1!NM_従事者_従事者9_登録番号2_変更前</vt:lpstr>
      <vt:lpstr>Sheet1!NM_従事者_従事者9_登録番号3</vt:lpstr>
      <vt:lpstr>Sheet1!NM_従事者_従事者9_登録番号3_変更前</vt:lpstr>
      <vt:lpstr>Sheet1!NM_従事者_従事者9_都道府県</vt:lpstr>
      <vt:lpstr>Sheet1!NM_従事者_従事者9_都道府県_変更前</vt:lpstr>
      <vt:lpstr>Sheet1!NM_従事者_従事者9_当て字</vt:lpstr>
      <vt:lpstr>Sheet1!NM_従事者_従事者9_当て字_変更前</vt:lpstr>
      <vt:lpstr>Sheet1!NM_従事者_従事者9_番地</vt:lpstr>
      <vt:lpstr>Sheet1!NM_従事者_従事者9_番地_変更前</vt:lpstr>
      <vt:lpstr>Sheet1!NM_従事者_従事者9_郵便番号_右</vt:lpstr>
      <vt:lpstr>Sheet1!NM_従事者_従事者9_郵便番号_右_変更前</vt:lpstr>
      <vt:lpstr>Sheet1!NM_従事者_従事者9_郵便番号_左</vt:lpstr>
      <vt:lpstr>Sheet1!NM_従事者_従事者9_郵便番号_左_変更前</vt:lpstr>
      <vt:lpstr>Sheet1!NM_従事者_従事者90_カナ</vt:lpstr>
      <vt:lpstr>Sheet1!NM_従事者_従事者90_カナ_変更前</vt:lpstr>
      <vt:lpstr>Sheet1!NM_従事者_従事者90_建物名</vt:lpstr>
      <vt:lpstr>Sheet1!NM_従事者_従事者90_建物名_変更前</vt:lpstr>
      <vt:lpstr>Sheet1!NM_従事者_従事者90_市区町村</vt:lpstr>
      <vt:lpstr>Sheet1!NM_従事者_従事者90_市区町村_変更前</vt:lpstr>
      <vt:lpstr>Sheet1!NM_従事者_従事者90_氏名</vt:lpstr>
      <vt:lpstr>Sheet1!NM_従事者_従事者90_氏名_変更前</vt:lpstr>
      <vt:lpstr>Sheet1!NM_従事者_従事者90_資格</vt:lpstr>
      <vt:lpstr>Sheet1!NM_従事者_従事者90_資格_変更前</vt:lpstr>
      <vt:lpstr>Sheet1!NM_従事者_従事者90_字</vt:lpstr>
      <vt:lpstr>Sheet1!NM_従事者_従事者90_字_変更前</vt:lpstr>
      <vt:lpstr>Sheet1!NM_従事者_従事者90_就任年月日_月</vt:lpstr>
      <vt:lpstr>Sheet1!NM_従事者_従事者90_就任年月日_月_変更前</vt:lpstr>
      <vt:lpstr>Sheet1!NM_従事者_従事者90_就任年月日_元号</vt:lpstr>
      <vt:lpstr>Sheet1!NM_従事者_従事者90_就任年月日_元号_変更前</vt:lpstr>
      <vt:lpstr>Sheet1!NM_従事者_従事者90_就任年月日_日</vt:lpstr>
      <vt:lpstr>Sheet1!NM_従事者_従事者90_就任年月日_日_変更前</vt:lpstr>
      <vt:lpstr>Sheet1!NM_従事者_従事者90_就任年月日_年</vt:lpstr>
      <vt:lpstr>Sheet1!NM_従事者_従事者90_就任年月日_年_変更前</vt:lpstr>
      <vt:lpstr>Sheet1!NM_従事者_従事者90_週勤務時間_小数1</vt:lpstr>
      <vt:lpstr>Sheet1!NM_従事者_従事者90_週勤務時間_小数1_変更前</vt:lpstr>
      <vt:lpstr>Sheet1!NM_従事者_従事者90_週勤務時間_整数1</vt:lpstr>
      <vt:lpstr>Sheet1!NM_従事者_従事者90_週勤務時間_整数1_変更前</vt:lpstr>
      <vt:lpstr>Sheet1!NM_従事者_従事者90_週勤務時間_整数2</vt:lpstr>
      <vt:lpstr>Sheet1!NM_従事者_従事者90_週勤務時間_整数2_変更前</vt:lpstr>
      <vt:lpstr>Sheet1!NM_従事者_従事者90_従事者区分</vt:lpstr>
      <vt:lpstr>Sheet1!NM_従事者_従事者90_従事者区分_変更前</vt:lpstr>
      <vt:lpstr>Sheet1!NM_従事者_従事者90_従事者備考</vt:lpstr>
      <vt:lpstr>Sheet1!NM_従事者_従事者90_従事者備考_変更前</vt:lpstr>
      <vt:lpstr>Sheet1!NM_従事者_従事者90_生年月日_月</vt:lpstr>
      <vt:lpstr>Sheet1!NM_従事者_従事者90_生年月日_月_変更前</vt:lpstr>
      <vt:lpstr>Sheet1!NM_従事者_従事者90_生年月日_元号</vt:lpstr>
      <vt:lpstr>Sheet1!NM_従事者_従事者90_生年月日_元号_変更前</vt:lpstr>
      <vt:lpstr>Sheet1!NM_従事者_従事者90_生年月日_日</vt:lpstr>
      <vt:lpstr>Sheet1!NM_従事者_従事者90_生年月日_日_変更前</vt:lpstr>
      <vt:lpstr>Sheet1!NM_従事者_従事者90_生年月日_年</vt:lpstr>
      <vt:lpstr>Sheet1!NM_従事者_従事者90_生年月日_年_変更前</vt:lpstr>
      <vt:lpstr>Sheet1!NM_従事者_従事者90_退任年月日_月</vt:lpstr>
      <vt:lpstr>Sheet1!NM_従事者_従事者90_退任年月日_月_変更前</vt:lpstr>
      <vt:lpstr>Sheet1!NM_従事者_従事者90_退任年月日_元号</vt:lpstr>
      <vt:lpstr>Sheet1!NM_従事者_従事者90_退任年月日_元号_変更前</vt:lpstr>
      <vt:lpstr>Sheet1!NM_従事者_従事者90_退任年月日_日</vt:lpstr>
      <vt:lpstr>Sheet1!NM_従事者_従事者90_退任年月日_日_変更前</vt:lpstr>
      <vt:lpstr>Sheet1!NM_従事者_従事者90_退任年月日_年</vt:lpstr>
      <vt:lpstr>Sheet1!NM_従事者_従事者90_退任年月日_年_変更前</vt:lpstr>
      <vt:lpstr>Sheet1!NM_従事者_従事者90_登録年月日_月</vt:lpstr>
      <vt:lpstr>Sheet1!NM_従事者_従事者90_登録年月日_月_変更前</vt:lpstr>
      <vt:lpstr>Sheet1!NM_従事者_従事者90_登録年月日_元号</vt:lpstr>
      <vt:lpstr>Sheet1!NM_従事者_従事者90_登録年月日_元号_変更前</vt:lpstr>
      <vt:lpstr>Sheet1!NM_従事者_従事者90_登録年月日_日</vt:lpstr>
      <vt:lpstr>Sheet1!NM_従事者_従事者90_登録年月日_日_変更前</vt:lpstr>
      <vt:lpstr>Sheet1!NM_従事者_従事者90_登録年月日_年</vt:lpstr>
      <vt:lpstr>Sheet1!NM_従事者_従事者90_登録年月日_年_変更前</vt:lpstr>
      <vt:lpstr>Sheet1!NM_従事者_従事者90_登録販売者登録都道府県</vt:lpstr>
      <vt:lpstr>Sheet1!NM_従事者_従事者90_登録販売者登録都道府県_変更前</vt:lpstr>
      <vt:lpstr>Sheet1!NM_従事者_従事者90_登録番号1</vt:lpstr>
      <vt:lpstr>Sheet1!NM_従事者_従事者90_登録番号1_変更前</vt:lpstr>
      <vt:lpstr>Sheet1!NM_従事者_従事者90_登録番号2</vt:lpstr>
      <vt:lpstr>Sheet1!NM_従事者_従事者90_登録番号2_変更前</vt:lpstr>
      <vt:lpstr>Sheet1!NM_従事者_従事者90_登録番号3</vt:lpstr>
      <vt:lpstr>Sheet1!NM_従事者_従事者90_登録番号3_変更前</vt:lpstr>
      <vt:lpstr>Sheet1!NM_従事者_従事者90_都道府県</vt:lpstr>
      <vt:lpstr>Sheet1!NM_従事者_従事者90_都道府県_変更前</vt:lpstr>
      <vt:lpstr>Sheet1!NM_従事者_従事者90_当て字</vt:lpstr>
      <vt:lpstr>Sheet1!NM_従事者_従事者90_当て字_変更前</vt:lpstr>
      <vt:lpstr>Sheet1!NM_従事者_従事者90_番地</vt:lpstr>
      <vt:lpstr>Sheet1!NM_従事者_従事者90_番地_変更前</vt:lpstr>
      <vt:lpstr>Sheet1!NM_従事者_従事者90_郵便番号_右</vt:lpstr>
      <vt:lpstr>Sheet1!NM_従事者_従事者90_郵便番号_右_変更前</vt:lpstr>
      <vt:lpstr>Sheet1!NM_従事者_従事者90_郵便番号_左</vt:lpstr>
      <vt:lpstr>Sheet1!NM_従事者_従事者90_郵便番号_左_変更前</vt:lpstr>
      <vt:lpstr>Sheet1!NM_従事者_従事者91_カナ</vt:lpstr>
      <vt:lpstr>Sheet1!NM_従事者_従事者91_カナ_変更前</vt:lpstr>
      <vt:lpstr>Sheet1!NM_従事者_従事者91_建物名</vt:lpstr>
      <vt:lpstr>Sheet1!NM_従事者_従事者91_建物名_変更前</vt:lpstr>
      <vt:lpstr>Sheet1!NM_従事者_従事者91_市区町村</vt:lpstr>
      <vt:lpstr>Sheet1!NM_従事者_従事者91_市区町村_変更前</vt:lpstr>
      <vt:lpstr>Sheet1!NM_従事者_従事者91_氏名</vt:lpstr>
      <vt:lpstr>Sheet1!NM_従事者_従事者91_氏名_変更前</vt:lpstr>
      <vt:lpstr>Sheet1!NM_従事者_従事者91_資格</vt:lpstr>
      <vt:lpstr>Sheet1!NM_従事者_従事者91_資格_変更前</vt:lpstr>
      <vt:lpstr>Sheet1!NM_従事者_従事者91_字</vt:lpstr>
      <vt:lpstr>Sheet1!NM_従事者_従事者91_字_変更前</vt:lpstr>
      <vt:lpstr>Sheet1!NM_従事者_従事者91_就任年月日_月</vt:lpstr>
      <vt:lpstr>Sheet1!NM_従事者_従事者91_就任年月日_月_変更前</vt:lpstr>
      <vt:lpstr>Sheet1!NM_従事者_従事者91_就任年月日_元号</vt:lpstr>
      <vt:lpstr>Sheet1!NM_従事者_従事者91_就任年月日_元号_変更前</vt:lpstr>
      <vt:lpstr>Sheet1!NM_従事者_従事者91_就任年月日_日</vt:lpstr>
      <vt:lpstr>Sheet1!NM_従事者_従事者91_就任年月日_日_変更前</vt:lpstr>
      <vt:lpstr>Sheet1!NM_従事者_従事者91_就任年月日_年</vt:lpstr>
      <vt:lpstr>Sheet1!NM_従事者_従事者91_就任年月日_年_変更前</vt:lpstr>
      <vt:lpstr>Sheet1!NM_従事者_従事者91_週勤務時間_小数1</vt:lpstr>
      <vt:lpstr>Sheet1!NM_従事者_従事者91_週勤務時間_小数1_変更前</vt:lpstr>
      <vt:lpstr>Sheet1!NM_従事者_従事者91_週勤務時間_整数1</vt:lpstr>
      <vt:lpstr>Sheet1!NM_従事者_従事者91_週勤務時間_整数1_変更前</vt:lpstr>
      <vt:lpstr>Sheet1!NM_従事者_従事者91_週勤務時間_整数2</vt:lpstr>
      <vt:lpstr>Sheet1!NM_従事者_従事者91_週勤務時間_整数2_変更前</vt:lpstr>
      <vt:lpstr>Sheet1!NM_従事者_従事者91_従事者区分</vt:lpstr>
      <vt:lpstr>Sheet1!NM_従事者_従事者91_従事者区分_変更前</vt:lpstr>
      <vt:lpstr>Sheet1!NM_従事者_従事者91_従事者備考</vt:lpstr>
      <vt:lpstr>Sheet1!NM_従事者_従事者91_従事者備考_変更前</vt:lpstr>
      <vt:lpstr>Sheet1!NM_従事者_従事者91_生年月日_月</vt:lpstr>
      <vt:lpstr>Sheet1!NM_従事者_従事者91_生年月日_月_変更前</vt:lpstr>
      <vt:lpstr>Sheet1!NM_従事者_従事者91_生年月日_元号</vt:lpstr>
      <vt:lpstr>Sheet1!NM_従事者_従事者91_生年月日_元号_変更前</vt:lpstr>
      <vt:lpstr>Sheet1!NM_従事者_従事者91_生年月日_日</vt:lpstr>
      <vt:lpstr>Sheet1!NM_従事者_従事者91_生年月日_日_変更前</vt:lpstr>
      <vt:lpstr>Sheet1!NM_従事者_従事者91_生年月日_年</vt:lpstr>
      <vt:lpstr>Sheet1!NM_従事者_従事者91_生年月日_年_変更前</vt:lpstr>
      <vt:lpstr>Sheet1!NM_従事者_従事者91_退任年月日_月</vt:lpstr>
      <vt:lpstr>Sheet1!NM_従事者_従事者91_退任年月日_月_変更前</vt:lpstr>
      <vt:lpstr>Sheet1!NM_従事者_従事者91_退任年月日_元号</vt:lpstr>
      <vt:lpstr>Sheet1!NM_従事者_従事者91_退任年月日_元号_変更前</vt:lpstr>
      <vt:lpstr>Sheet1!NM_従事者_従事者91_退任年月日_日</vt:lpstr>
      <vt:lpstr>Sheet1!NM_従事者_従事者91_退任年月日_日_変更前</vt:lpstr>
      <vt:lpstr>Sheet1!NM_従事者_従事者91_退任年月日_年</vt:lpstr>
      <vt:lpstr>Sheet1!NM_従事者_従事者91_退任年月日_年_変更前</vt:lpstr>
      <vt:lpstr>Sheet1!NM_従事者_従事者91_登録年月日_月</vt:lpstr>
      <vt:lpstr>Sheet1!NM_従事者_従事者91_登録年月日_月_変更前</vt:lpstr>
      <vt:lpstr>Sheet1!NM_従事者_従事者91_登録年月日_元号</vt:lpstr>
      <vt:lpstr>Sheet1!NM_従事者_従事者91_登録年月日_元号_変更前</vt:lpstr>
      <vt:lpstr>Sheet1!NM_従事者_従事者91_登録年月日_日</vt:lpstr>
      <vt:lpstr>Sheet1!NM_従事者_従事者91_登録年月日_日_変更前</vt:lpstr>
      <vt:lpstr>Sheet1!NM_従事者_従事者91_登録年月日_年</vt:lpstr>
      <vt:lpstr>Sheet1!NM_従事者_従事者91_登録年月日_年_変更前</vt:lpstr>
      <vt:lpstr>Sheet1!NM_従事者_従事者91_登録販売者登録都道府県</vt:lpstr>
      <vt:lpstr>Sheet1!NM_従事者_従事者91_登録販売者登録都道府県_変更前</vt:lpstr>
      <vt:lpstr>Sheet1!NM_従事者_従事者91_登録番号1</vt:lpstr>
      <vt:lpstr>Sheet1!NM_従事者_従事者91_登録番号1_変更前</vt:lpstr>
      <vt:lpstr>Sheet1!NM_従事者_従事者91_登録番号2</vt:lpstr>
      <vt:lpstr>Sheet1!NM_従事者_従事者91_登録番号2_変更前</vt:lpstr>
      <vt:lpstr>Sheet1!NM_従事者_従事者91_登録番号3</vt:lpstr>
      <vt:lpstr>Sheet1!NM_従事者_従事者91_登録番号3_変更前</vt:lpstr>
      <vt:lpstr>Sheet1!NM_従事者_従事者91_都道府県</vt:lpstr>
      <vt:lpstr>Sheet1!NM_従事者_従事者91_都道府県_変更前</vt:lpstr>
      <vt:lpstr>Sheet1!NM_従事者_従事者91_当て字</vt:lpstr>
      <vt:lpstr>Sheet1!NM_従事者_従事者91_当て字_変更前</vt:lpstr>
      <vt:lpstr>Sheet1!NM_従事者_従事者91_番地</vt:lpstr>
      <vt:lpstr>Sheet1!NM_従事者_従事者91_番地_変更前</vt:lpstr>
      <vt:lpstr>Sheet1!NM_従事者_従事者91_郵便番号_右</vt:lpstr>
      <vt:lpstr>Sheet1!NM_従事者_従事者91_郵便番号_右_変更前</vt:lpstr>
      <vt:lpstr>Sheet1!NM_従事者_従事者91_郵便番号_左</vt:lpstr>
      <vt:lpstr>Sheet1!NM_従事者_従事者91_郵便番号_左_変更前</vt:lpstr>
      <vt:lpstr>Sheet1!NM_従事者_従事者92_カナ</vt:lpstr>
      <vt:lpstr>Sheet1!NM_従事者_従事者92_カナ_変更前</vt:lpstr>
      <vt:lpstr>Sheet1!NM_従事者_従事者92_建物名</vt:lpstr>
      <vt:lpstr>Sheet1!NM_従事者_従事者92_建物名_変更前</vt:lpstr>
      <vt:lpstr>Sheet1!NM_従事者_従事者92_市区町村</vt:lpstr>
      <vt:lpstr>Sheet1!NM_従事者_従事者92_市区町村_変更前</vt:lpstr>
      <vt:lpstr>Sheet1!NM_従事者_従事者92_氏名</vt:lpstr>
      <vt:lpstr>Sheet1!NM_従事者_従事者92_氏名_変更前</vt:lpstr>
      <vt:lpstr>Sheet1!NM_従事者_従事者92_資格</vt:lpstr>
      <vt:lpstr>Sheet1!NM_従事者_従事者92_資格_変更前</vt:lpstr>
      <vt:lpstr>Sheet1!NM_従事者_従事者92_字</vt:lpstr>
      <vt:lpstr>Sheet1!NM_従事者_従事者92_字_変更前</vt:lpstr>
      <vt:lpstr>Sheet1!NM_従事者_従事者92_就任年月日_月</vt:lpstr>
      <vt:lpstr>Sheet1!NM_従事者_従事者92_就任年月日_月_変更前</vt:lpstr>
      <vt:lpstr>Sheet1!NM_従事者_従事者92_就任年月日_元号</vt:lpstr>
      <vt:lpstr>Sheet1!NM_従事者_従事者92_就任年月日_元号_変更前</vt:lpstr>
      <vt:lpstr>Sheet1!NM_従事者_従事者92_就任年月日_日</vt:lpstr>
      <vt:lpstr>Sheet1!NM_従事者_従事者92_就任年月日_日_変更前</vt:lpstr>
      <vt:lpstr>Sheet1!NM_従事者_従事者92_就任年月日_年</vt:lpstr>
      <vt:lpstr>Sheet1!NM_従事者_従事者92_就任年月日_年_変更前</vt:lpstr>
      <vt:lpstr>Sheet1!NM_従事者_従事者92_週勤務時間_小数1</vt:lpstr>
      <vt:lpstr>Sheet1!NM_従事者_従事者92_週勤務時間_小数1_変更前</vt:lpstr>
      <vt:lpstr>Sheet1!NM_従事者_従事者92_週勤務時間_整数1</vt:lpstr>
      <vt:lpstr>Sheet1!NM_従事者_従事者92_週勤務時間_整数1_変更前</vt:lpstr>
      <vt:lpstr>Sheet1!NM_従事者_従事者92_週勤務時間_整数2</vt:lpstr>
      <vt:lpstr>Sheet1!NM_従事者_従事者92_週勤務時間_整数2_変更前</vt:lpstr>
      <vt:lpstr>Sheet1!NM_従事者_従事者92_従事者区分</vt:lpstr>
      <vt:lpstr>Sheet1!NM_従事者_従事者92_従事者区分_変更前</vt:lpstr>
      <vt:lpstr>Sheet1!NM_従事者_従事者92_従事者備考</vt:lpstr>
      <vt:lpstr>Sheet1!NM_従事者_従事者92_従事者備考_変更前</vt:lpstr>
      <vt:lpstr>Sheet1!NM_従事者_従事者92_生年月日_月</vt:lpstr>
      <vt:lpstr>Sheet1!NM_従事者_従事者92_生年月日_月_変更前</vt:lpstr>
      <vt:lpstr>Sheet1!NM_従事者_従事者92_生年月日_元号</vt:lpstr>
      <vt:lpstr>Sheet1!NM_従事者_従事者92_生年月日_元号_変更前</vt:lpstr>
      <vt:lpstr>Sheet1!NM_従事者_従事者92_生年月日_日</vt:lpstr>
      <vt:lpstr>Sheet1!NM_従事者_従事者92_生年月日_日_変更前</vt:lpstr>
      <vt:lpstr>Sheet1!NM_従事者_従事者92_生年月日_年</vt:lpstr>
      <vt:lpstr>Sheet1!NM_従事者_従事者92_生年月日_年_変更前</vt:lpstr>
      <vt:lpstr>Sheet1!NM_従事者_従事者92_退任年月日_月</vt:lpstr>
      <vt:lpstr>Sheet1!NM_従事者_従事者92_退任年月日_月_変更前</vt:lpstr>
      <vt:lpstr>Sheet1!NM_従事者_従事者92_退任年月日_元号</vt:lpstr>
      <vt:lpstr>Sheet1!NM_従事者_従事者92_退任年月日_元号_変更前</vt:lpstr>
      <vt:lpstr>Sheet1!NM_従事者_従事者92_退任年月日_日</vt:lpstr>
      <vt:lpstr>Sheet1!NM_従事者_従事者92_退任年月日_日_変更前</vt:lpstr>
      <vt:lpstr>Sheet1!NM_従事者_従事者92_退任年月日_年</vt:lpstr>
      <vt:lpstr>Sheet1!NM_従事者_従事者92_退任年月日_年_変更前</vt:lpstr>
      <vt:lpstr>Sheet1!NM_従事者_従事者92_登録年月日_月</vt:lpstr>
      <vt:lpstr>Sheet1!NM_従事者_従事者92_登録年月日_月_変更前</vt:lpstr>
      <vt:lpstr>Sheet1!NM_従事者_従事者92_登録年月日_元号</vt:lpstr>
      <vt:lpstr>Sheet1!NM_従事者_従事者92_登録年月日_元号_変更前</vt:lpstr>
      <vt:lpstr>Sheet1!NM_従事者_従事者92_登録年月日_日</vt:lpstr>
      <vt:lpstr>Sheet1!NM_従事者_従事者92_登録年月日_日_変更前</vt:lpstr>
      <vt:lpstr>Sheet1!NM_従事者_従事者92_登録年月日_年</vt:lpstr>
      <vt:lpstr>Sheet1!NM_従事者_従事者92_登録年月日_年_変更前</vt:lpstr>
      <vt:lpstr>Sheet1!NM_従事者_従事者92_登録販売者登録都道府県</vt:lpstr>
      <vt:lpstr>Sheet1!NM_従事者_従事者92_登録販売者登録都道府県_変更前</vt:lpstr>
      <vt:lpstr>Sheet1!NM_従事者_従事者92_登録番号1</vt:lpstr>
      <vt:lpstr>Sheet1!NM_従事者_従事者92_登録番号1_変更前</vt:lpstr>
      <vt:lpstr>Sheet1!NM_従事者_従事者92_登録番号2</vt:lpstr>
      <vt:lpstr>Sheet1!NM_従事者_従事者92_登録番号2_変更前</vt:lpstr>
      <vt:lpstr>Sheet1!NM_従事者_従事者92_登録番号3</vt:lpstr>
      <vt:lpstr>Sheet1!NM_従事者_従事者92_登録番号3_変更前</vt:lpstr>
      <vt:lpstr>Sheet1!NM_従事者_従事者92_都道府県</vt:lpstr>
      <vt:lpstr>Sheet1!NM_従事者_従事者92_都道府県_変更前</vt:lpstr>
      <vt:lpstr>Sheet1!NM_従事者_従事者92_当て字</vt:lpstr>
      <vt:lpstr>Sheet1!NM_従事者_従事者92_当て字_変更前</vt:lpstr>
      <vt:lpstr>Sheet1!NM_従事者_従事者92_番地</vt:lpstr>
      <vt:lpstr>Sheet1!NM_従事者_従事者92_番地_変更前</vt:lpstr>
      <vt:lpstr>Sheet1!NM_従事者_従事者92_郵便番号_右</vt:lpstr>
      <vt:lpstr>Sheet1!NM_従事者_従事者92_郵便番号_右_変更前</vt:lpstr>
      <vt:lpstr>Sheet1!NM_従事者_従事者92_郵便番号_左</vt:lpstr>
      <vt:lpstr>Sheet1!NM_従事者_従事者92_郵便番号_左_変更前</vt:lpstr>
      <vt:lpstr>Sheet1!NM_従事者_従事者93_カナ</vt:lpstr>
      <vt:lpstr>Sheet1!NM_従事者_従事者93_カナ_変更前</vt:lpstr>
      <vt:lpstr>Sheet1!NM_従事者_従事者93_建物名</vt:lpstr>
      <vt:lpstr>Sheet1!NM_従事者_従事者93_建物名_変更前</vt:lpstr>
      <vt:lpstr>Sheet1!NM_従事者_従事者93_市区町村</vt:lpstr>
      <vt:lpstr>Sheet1!NM_従事者_従事者93_市区町村_変更前</vt:lpstr>
      <vt:lpstr>Sheet1!NM_従事者_従事者93_氏名</vt:lpstr>
      <vt:lpstr>Sheet1!NM_従事者_従事者93_氏名_変更前</vt:lpstr>
      <vt:lpstr>Sheet1!NM_従事者_従事者93_資格</vt:lpstr>
      <vt:lpstr>Sheet1!NM_従事者_従事者93_資格_変更前</vt:lpstr>
      <vt:lpstr>Sheet1!NM_従事者_従事者93_字</vt:lpstr>
      <vt:lpstr>Sheet1!NM_従事者_従事者93_字_変更前</vt:lpstr>
      <vt:lpstr>Sheet1!NM_従事者_従事者93_就任年月日_月</vt:lpstr>
      <vt:lpstr>Sheet1!NM_従事者_従事者93_就任年月日_月_変更前</vt:lpstr>
      <vt:lpstr>Sheet1!NM_従事者_従事者93_就任年月日_元号</vt:lpstr>
      <vt:lpstr>Sheet1!NM_従事者_従事者93_就任年月日_元号_変更前</vt:lpstr>
      <vt:lpstr>Sheet1!NM_従事者_従事者93_就任年月日_日</vt:lpstr>
      <vt:lpstr>Sheet1!NM_従事者_従事者93_就任年月日_日_変更前</vt:lpstr>
      <vt:lpstr>Sheet1!NM_従事者_従事者93_就任年月日_年</vt:lpstr>
      <vt:lpstr>Sheet1!NM_従事者_従事者93_就任年月日_年_変更前</vt:lpstr>
      <vt:lpstr>Sheet1!NM_従事者_従事者93_週勤務時間_小数1</vt:lpstr>
      <vt:lpstr>Sheet1!NM_従事者_従事者93_週勤務時間_小数1_変更前</vt:lpstr>
      <vt:lpstr>Sheet1!NM_従事者_従事者93_週勤務時間_整数1</vt:lpstr>
      <vt:lpstr>Sheet1!NM_従事者_従事者93_週勤務時間_整数1_変更前</vt:lpstr>
      <vt:lpstr>Sheet1!NM_従事者_従事者93_週勤務時間_整数2</vt:lpstr>
      <vt:lpstr>Sheet1!NM_従事者_従事者93_週勤務時間_整数2_変更前</vt:lpstr>
      <vt:lpstr>Sheet1!NM_従事者_従事者93_従事者区分</vt:lpstr>
      <vt:lpstr>Sheet1!NM_従事者_従事者93_従事者区分_変更前</vt:lpstr>
      <vt:lpstr>Sheet1!NM_従事者_従事者93_従事者備考</vt:lpstr>
      <vt:lpstr>Sheet1!NM_従事者_従事者93_従事者備考_変更前</vt:lpstr>
      <vt:lpstr>Sheet1!NM_従事者_従事者93_生年月日_月</vt:lpstr>
      <vt:lpstr>Sheet1!NM_従事者_従事者93_生年月日_月_変更前</vt:lpstr>
      <vt:lpstr>Sheet1!NM_従事者_従事者93_生年月日_元号</vt:lpstr>
      <vt:lpstr>Sheet1!NM_従事者_従事者93_生年月日_元号_変更前</vt:lpstr>
      <vt:lpstr>Sheet1!NM_従事者_従事者93_生年月日_日</vt:lpstr>
      <vt:lpstr>Sheet1!NM_従事者_従事者93_生年月日_日_変更前</vt:lpstr>
      <vt:lpstr>Sheet1!NM_従事者_従事者93_生年月日_年</vt:lpstr>
      <vt:lpstr>Sheet1!NM_従事者_従事者93_生年月日_年_変更前</vt:lpstr>
      <vt:lpstr>Sheet1!NM_従事者_従事者93_退任年月日_月</vt:lpstr>
      <vt:lpstr>Sheet1!NM_従事者_従事者93_退任年月日_月_変更前</vt:lpstr>
      <vt:lpstr>Sheet1!NM_従事者_従事者93_退任年月日_元号</vt:lpstr>
      <vt:lpstr>Sheet1!NM_従事者_従事者93_退任年月日_元号_変更前</vt:lpstr>
      <vt:lpstr>Sheet1!NM_従事者_従事者93_退任年月日_日</vt:lpstr>
      <vt:lpstr>Sheet1!NM_従事者_従事者93_退任年月日_日_変更前</vt:lpstr>
      <vt:lpstr>Sheet1!NM_従事者_従事者93_退任年月日_年</vt:lpstr>
      <vt:lpstr>Sheet1!NM_従事者_従事者93_退任年月日_年_変更前</vt:lpstr>
      <vt:lpstr>Sheet1!NM_従事者_従事者93_登録年月日_月</vt:lpstr>
      <vt:lpstr>Sheet1!NM_従事者_従事者93_登録年月日_月_変更前</vt:lpstr>
      <vt:lpstr>Sheet1!NM_従事者_従事者93_登録年月日_元号</vt:lpstr>
      <vt:lpstr>Sheet1!NM_従事者_従事者93_登録年月日_元号_変更前</vt:lpstr>
      <vt:lpstr>Sheet1!NM_従事者_従事者93_登録年月日_日</vt:lpstr>
      <vt:lpstr>Sheet1!NM_従事者_従事者93_登録年月日_日_変更前</vt:lpstr>
      <vt:lpstr>Sheet1!NM_従事者_従事者93_登録年月日_年</vt:lpstr>
      <vt:lpstr>Sheet1!NM_従事者_従事者93_登録年月日_年_変更前</vt:lpstr>
      <vt:lpstr>Sheet1!NM_従事者_従事者93_登録販売者登録都道府県</vt:lpstr>
      <vt:lpstr>Sheet1!NM_従事者_従事者93_登録販売者登録都道府県_変更前</vt:lpstr>
      <vt:lpstr>Sheet1!NM_従事者_従事者93_登録番号1</vt:lpstr>
      <vt:lpstr>Sheet1!NM_従事者_従事者93_登録番号1_変更前</vt:lpstr>
      <vt:lpstr>Sheet1!NM_従事者_従事者93_登録番号2</vt:lpstr>
      <vt:lpstr>Sheet1!NM_従事者_従事者93_登録番号2_変更前</vt:lpstr>
      <vt:lpstr>Sheet1!NM_従事者_従事者93_登録番号3</vt:lpstr>
      <vt:lpstr>Sheet1!NM_従事者_従事者93_登録番号3_変更前</vt:lpstr>
      <vt:lpstr>Sheet1!NM_従事者_従事者93_都道府県</vt:lpstr>
      <vt:lpstr>Sheet1!NM_従事者_従事者93_都道府県_変更前</vt:lpstr>
      <vt:lpstr>Sheet1!NM_従事者_従事者93_当て字</vt:lpstr>
      <vt:lpstr>Sheet1!NM_従事者_従事者93_当て字_変更前</vt:lpstr>
      <vt:lpstr>Sheet1!NM_従事者_従事者93_番地</vt:lpstr>
      <vt:lpstr>Sheet1!NM_従事者_従事者93_番地_変更前</vt:lpstr>
      <vt:lpstr>Sheet1!NM_従事者_従事者93_郵便番号_右</vt:lpstr>
      <vt:lpstr>Sheet1!NM_従事者_従事者93_郵便番号_右_変更前</vt:lpstr>
      <vt:lpstr>Sheet1!NM_従事者_従事者93_郵便番号_左</vt:lpstr>
      <vt:lpstr>Sheet1!NM_従事者_従事者93_郵便番号_左_変更前</vt:lpstr>
      <vt:lpstr>Sheet1!NM_従事者_従事者94_カナ</vt:lpstr>
      <vt:lpstr>Sheet1!NM_従事者_従事者94_カナ_変更前</vt:lpstr>
      <vt:lpstr>Sheet1!NM_従事者_従事者94_建物名</vt:lpstr>
      <vt:lpstr>Sheet1!NM_従事者_従事者94_建物名_変更前</vt:lpstr>
      <vt:lpstr>Sheet1!NM_従事者_従事者94_市区町村</vt:lpstr>
      <vt:lpstr>Sheet1!NM_従事者_従事者94_市区町村_変更前</vt:lpstr>
      <vt:lpstr>Sheet1!NM_従事者_従事者94_氏名</vt:lpstr>
      <vt:lpstr>Sheet1!NM_従事者_従事者94_氏名_変更前</vt:lpstr>
      <vt:lpstr>Sheet1!NM_従事者_従事者94_資格</vt:lpstr>
      <vt:lpstr>Sheet1!NM_従事者_従事者94_資格_変更前</vt:lpstr>
      <vt:lpstr>Sheet1!NM_従事者_従事者94_字</vt:lpstr>
      <vt:lpstr>Sheet1!NM_従事者_従事者94_字_変更前</vt:lpstr>
      <vt:lpstr>Sheet1!NM_従事者_従事者94_就任年月日_月</vt:lpstr>
      <vt:lpstr>Sheet1!NM_従事者_従事者94_就任年月日_月_変更前</vt:lpstr>
      <vt:lpstr>Sheet1!NM_従事者_従事者94_就任年月日_元号</vt:lpstr>
      <vt:lpstr>Sheet1!NM_従事者_従事者94_就任年月日_元号_変更前</vt:lpstr>
      <vt:lpstr>Sheet1!NM_従事者_従事者94_就任年月日_日</vt:lpstr>
      <vt:lpstr>Sheet1!NM_従事者_従事者94_就任年月日_日_変更前</vt:lpstr>
      <vt:lpstr>Sheet1!NM_従事者_従事者94_就任年月日_年</vt:lpstr>
      <vt:lpstr>Sheet1!NM_従事者_従事者94_就任年月日_年_変更前</vt:lpstr>
      <vt:lpstr>Sheet1!NM_従事者_従事者94_週勤務時間_小数1</vt:lpstr>
      <vt:lpstr>Sheet1!NM_従事者_従事者94_週勤務時間_小数1_変更前</vt:lpstr>
      <vt:lpstr>Sheet1!NM_従事者_従事者94_週勤務時間_整数1</vt:lpstr>
      <vt:lpstr>Sheet1!NM_従事者_従事者94_週勤務時間_整数1_変更前</vt:lpstr>
      <vt:lpstr>Sheet1!NM_従事者_従事者94_週勤務時間_整数2</vt:lpstr>
      <vt:lpstr>Sheet1!NM_従事者_従事者94_週勤務時間_整数2_変更前</vt:lpstr>
      <vt:lpstr>Sheet1!NM_従事者_従事者94_従事者区分</vt:lpstr>
      <vt:lpstr>Sheet1!NM_従事者_従事者94_従事者区分_変更前</vt:lpstr>
      <vt:lpstr>Sheet1!NM_従事者_従事者94_従事者備考</vt:lpstr>
      <vt:lpstr>Sheet1!NM_従事者_従事者94_従事者備考_変更前</vt:lpstr>
      <vt:lpstr>Sheet1!NM_従事者_従事者94_生年月日_月</vt:lpstr>
      <vt:lpstr>Sheet1!NM_従事者_従事者94_生年月日_月_変更前</vt:lpstr>
      <vt:lpstr>Sheet1!NM_従事者_従事者94_生年月日_元号</vt:lpstr>
      <vt:lpstr>Sheet1!NM_従事者_従事者94_生年月日_元号_変更前</vt:lpstr>
      <vt:lpstr>Sheet1!NM_従事者_従事者94_生年月日_日</vt:lpstr>
      <vt:lpstr>Sheet1!NM_従事者_従事者94_生年月日_日_変更前</vt:lpstr>
      <vt:lpstr>Sheet1!NM_従事者_従事者94_生年月日_年</vt:lpstr>
      <vt:lpstr>Sheet1!NM_従事者_従事者94_生年月日_年_変更前</vt:lpstr>
      <vt:lpstr>Sheet1!NM_従事者_従事者94_退任年月日_月</vt:lpstr>
      <vt:lpstr>Sheet1!NM_従事者_従事者94_退任年月日_月_変更前</vt:lpstr>
      <vt:lpstr>Sheet1!NM_従事者_従事者94_退任年月日_元号</vt:lpstr>
      <vt:lpstr>Sheet1!NM_従事者_従事者94_退任年月日_元号_変更前</vt:lpstr>
      <vt:lpstr>Sheet1!NM_従事者_従事者94_退任年月日_日</vt:lpstr>
      <vt:lpstr>Sheet1!NM_従事者_従事者94_退任年月日_日_変更前</vt:lpstr>
      <vt:lpstr>Sheet1!NM_従事者_従事者94_退任年月日_年</vt:lpstr>
      <vt:lpstr>Sheet1!NM_従事者_従事者94_退任年月日_年_変更前</vt:lpstr>
      <vt:lpstr>Sheet1!NM_従事者_従事者94_登録年月日_月</vt:lpstr>
      <vt:lpstr>Sheet1!NM_従事者_従事者94_登録年月日_月_変更前</vt:lpstr>
      <vt:lpstr>Sheet1!NM_従事者_従事者94_登録年月日_元号</vt:lpstr>
      <vt:lpstr>Sheet1!NM_従事者_従事者94_登録年月日_元号_変更前</vt:lpstr>
      <vt:lpstr>Sheet1!NM_従事者_従事者94_登録年月日_日</vt:lpstr>
      <vt:lpstr>Sheet1!NM_従事者_従事者94_登録年月日_日_変更前</vt:lpstr>
      <vt:lpstr>Sheet1!NM_従事者_従事者94_登録年月日_年</vt:lpstr>
      <vt:lpstr>Sheet1!NM_従事者_従事者94_登録年月日_年_変更前</vt:lpstr>
      <vt:lpstr>Sheet1!NM_従事者_従事者94_登録販売者登録都道府県</vt:lpstr>
      <vt:lpstr>Sheet1!NM_従事者_従事者94_登録販売者登録都道府県_変更前</vt:lpstr>
      <vt:lpstr>Sheet1!NM_従事者_従事者94_登録番号1</vt:lpstr>
      <vt:lpstr>Sheet1!NM_従事者_従事者94_登録番号1_変更前</vt:lpstr>
      <vt:lpstr>Sheet1!NM_従事者_従事者94_登録番号2</vt:lpstr>
      <vt:lpstr>Sheet1!NM_従事者_従事者94_登録番号2_変更前</vt:lpstr>
      <vt:lpstr>Sheet1!NM_従事者_従事者94_登録番号3</vt:lpstr>
      <vt:lpstr>Sheet1!NM_従事者_従事者94_登録番号3_変更前</vt:lpstr>
      <vt:lpstr>Sheet1!NM_従事者_従事者94_都道府県</vt:lpstr>
      <vt:lpstr>Sheet1!NM_従事者_従事者94_都道府県_変更前</vt:lpstr>
      <vt:lpstr>Sheet1!NM_従事者_従事者94_当て字</vt:lpstr>
      <vt:lpstr>Sheet1!NM_従事者_従事者94_当て字_変更前</vt:lpstr>
      <vt:lpstr>Sheet1!NM_従事者_従事者94_番地</vt:lpstr>
      <vt:lpstr>Sheet1!NM_従事者_従事者94_番地_変更前</vt:lpstr>
      <vt:lpstr>Sheet1!NM_従事者_従事者94_郵便番号_右</vt:lpstr>
      <vt:lpstr>Sheet1!NM_従事者_従事者94_郵便番号_右_変更前</vt:lpstr>
      <vt:lpstr>Sheet1!NM_従事者_従事者94_郵便番号_左</vt:lpstr>
      <vt:lpstr>Sheet1!NM_従事者_従事者94_郵便番号_左_変更前</vt:lpstr>
      <vt:lpstr>Sheet1!NM_従事者_従事者95_カナ</vt:lpstr>
      <vt:lpstr>Sheet1!NM_従事者_従事者95_カナ_変更前</vt:lpstr>
      <vt:lpstr>Sheet1!NM_従事者_従事者95_建物名</vt:lpstr>
      <vt:lpstr>Sheet1!NM_従事者_従事者95_建物名_変更前</vt:lpstr>
      <vt:lpstr>Sheet1!NM_従事者_従事者95_市区町村</vt:lpstr>
      <vt:lpstr>Sheet1!NM_従事者_従事者95_市区町村_変更前</vt:lpstr>
      <vt:lpstr>Sheet1!NM_従事者_従事者95_氏名</vt:lpstr>
      <vt:lpstr>Sheet1!NM_従事者_従事者95_氏名_変更前</vt:lpstr>
      <vt:lpstr>Sheet1!NM_従事者_従事者95_資格</vt:lpstr>
      <vt:lpstr>Sheet1!NM_従事者_従事者95_資格_変更前</vt:lpstr>
      <vt:lpstr>Sheet1!NM_従事者_従事者95_字</vt:lpstr>
      <vt:lpstr>Sheet1!NM_従事者_従事者95_字_変更前</vt:lpstr>
      <vt:lpstr>Sheet1!NM_従事者_従事者95_就任年月日_月</vt:lpstr>
      <vt:lpstr>Sheet1!NM_従事者_従事者95_就任年月日_月_変更前</vt:lpstr>
      <vt:lpstr>Sheet1!NM_従事者_従事者95_就任年月日_元号</vt:lpstr>
      <vt:lpstr>Sheet1!NM_従事者_従事者95_就任年月日_元号_変更前</vt:lpstr>
      <vt:lpstr>Sheet1!NM_従事者_従事者95_就任年月日_日</vt:lpstr>
      <vt:lpstr>Sheet1!NM_従事者_従事者95_就任年月日_日_変更前</vt:lpstr>
      <vt:lpstr>Sheet1!NM_従事者_従事者95_就任年月日_年</vt:lpstr>
      <vt:lpstr>Sheet1!NM_従事者_従事者95_就任年月日_年_変更前</vt:lpstr>
      <vt:lpstr>Sheet1!NM_従事者_従事者95_週勤務時間_小数1</vt:lpstr>
      <vt:lpstr>Sheet1!NM_従事者_従事者95_週勤務時間_小数1_変更前</vt:lpstr>
      <vt:lpstr>Sheet1!NM_従事者_従事者95_週勤務時間_整数1</vt:lpstr>
      <vt:lpstr>Sheet1!NM_従事者_従事者95_週勤務時間_整数1_変更前</vt:lpstr>
      <vt:lpstr>Sheet1!NM_従事者_従事者95_週勤務時間_整数2</vt:lpstr>
      <vt:lpstr>Sheet1!NM_従事者_従事者95_週勤務時間_整数2_変更前</vt:lpstr>
      <vt:lpstr>Sheet1!NM_従事者_従事者95_従事者区分</vt:lpstr>
      <vt:lpstr>Sheet1!NM_従事者_従事者95_従事者区分_変更前</vt:lpstr>
      <vt:lpstr>Sheet1!NM_従事者_従事者95_従事者備考</vt:lpstr>
      <vt:lpstr>Sheet1!NM_従事者_従事者95_従事者備考_変更前</vt:lpstr>
      <vt:lpstr>Sheet1!NM_従事者_従事者95_生年月日_月</vt:lpstr>
      <vt:lpstr>Sheet1!NM_従事者_従事者95_生年月日_月_変更前</vt:lpstr>
      <vt:lpstr>Sheet1!NM_従事者_従事者95_生年月日_元号</vt:lpstr>
      <vt:lpstr>Sheet1!NM_従事者_従事者95_生年月日_元号_変更前</vt:lpstr>
      <vt:lpstr>Sheet1!NM_従事者_従事者95_生年月日_日</vt:lpstr>
      <vt:lpstr>Sheet1!NM_従事者_従事者95_生年月日_日_変更前</vt:lpstr>
      <vt:lpstr>Sheet1!NM_従事者_従事者95_生年月日_年</vt:lpstr>
      <vt:lpstr>Sheet1!NM_従事者_従事者95_生年月日_年_変更前</vt:lpstr>
      <vt:lpstr>Sheet1!NM_従事者_従事者95_退任年月日_月</vt:lpstr>
      <vt:lpstr>Sheet1!NM_従事者_従事者95_退任年月日_月_変更前</vt:lpstr>
      <vt:lpstr>Sheet1!NM_従事者_従事者95_退任年月日_元号</vt:lpstr>
      <vt:lpstr>Sheet1!NM_従事者_従事者95_退任年月日_元号_変更前</vt:lpstr>
      <vt:lpstr>Sheet1!NM_従事者_従事者95_退任年月日_日</vt:lpstr>
      <vt:lpstr>Sheet1!NM_従事者_従事者95_退任年月日_日_変更前</vt:lpstr>
      <vt:lpstr>Sheet1!NM_従事者_従事者95_退任年月日_年</vt:lpstr>
      <vt:lpstr>Sheet1!NM_従事者_従事者95_退任年月日_年_変更前</vt:lpstr>
      <vt:lpstr>Sheet1!NM_従事者_従事者95_登録年月日_月</vt:lpstr>
      <vt:lpstr>Sheet1!NM_従事者_従事者95_登録年月日_月_変更前</vt:lpstr>
      <vt:lpstr>Sheet1!NM_従事者_従事者95_登録年月日_元号</vt:lpstr>
      <vt:lpstr>Sheet1!NM_従事者_従事者95_登録年月日_元号_変更前</vt:lpstr>
      <vt:lpstr>Sheet1!NM_従事者_従事者95_登録年月日_日</vt:lpstr>
      <vt:lpstr>Sheet1!NM_従事者_従事者95_登録年月日_日_変更前</vt:lpstr>
      <vt:lpstr>Sheet1!NM_従事者_従事者95_登録年月日_年</vt:lpstr>
      <vt:lpstr>Sheet1!NM_従事者_従事者95_登録年月日_年_変更前</vt:lpstr>
      <vt:lpstr>Sheet1!NM_従事者_従事者95_登録販売者登録都道府県</vt:lpstr>
      <vt:lpstr>Sheet1!NM_従事者_従事者95_登録販売者登録都道府県_変更前</vt:lpstr>
      <vt:lpstr>Sheet1!NM_従事者_従事者95_登録番号1</vt:lpstr>
      <vt:lpstr>Sheet1!NM_従事者_従事者95_登録番号1_変更前</vt:lpstr>
      <vt:lpstr>Sheet1!NM_従事者_従事者95_登録番号2</vt:lpstr>
      <vt:lpstr>Sheet1!NM_従事者_従事者95_登録番号2_変更前</vt:lpstr>
      <vt:lpstr>Sheet1!NM_従事者_従事者95_登録番号3</vt:lpstr>
      <vt:lpstr>Sheet1!NM_従事者_従事者95_登録番号3_変更前</vt:lpstr>
      <vt:lpstr>Sheet1!NM_従事者_従事者95_都道府県</vt:lpstr>
      <vt:lpstr>Sheet1!NM_従事者_従事者95_都道府県_変更前</vt:lpstr>
      <vt:lpstr>Sheet1!NM_従事者_従事者95_当て字</vt:lpstr>
      <vt:lpstr>Sheet1!NM_従事者_従事者95_当て字_変更前</vt:lpstr>
      <vt:lpstr>Sheet1!NM_従事者_従事者95_番地</vt:lpstr>
      <vt:lpstr>Sheet1!NM_従事者_従事者95_番地_変更前</vt:lpstr>
      <vt:lpstr>Sheet1!NM_従事者_従事者95_郵便番号_右</vt:lpstr>
      <vt:lpstr>Sheet1!NM_従事者_従事者95_郵便番号_右_変更前</vt:lpstr>
      <vt:lpstr>Sheet1!NM_従事者_従事者95_郵便番号_左</vt:lpstr>
      <vt:lpstr>Sheet1!NM_従事者_従事者95_郵便番号_左_変更前</vt:lpstr>
      <vt:lpstr>Sheet1!NM_従事者_従事者96_カナ</vt:lpstr>
      <vt:lpstr>Sheet1!NM_従事者_従事者96_カナ_変更前</vt:lpstr>
      <vt:lpstr>Sheet1!NM_従事者_従事者96_建物名</vt:lpstr>
      <vt:lpstr>Sheet1!NM_従事者_従事者96_建物名_変更前</vt:lpstr>
      <vt:lpstr>Sheet1!NM_従事者_従事者96_市区町村</vt:lpstr>
      <vt:lpstr>Sheet1!NM_従事者_従事者96_市区町村_変更前</vt:lpstr>
      <vt:lpstr>Sheet1!NM_従事者_従事者96_氏名</vt:lpstr>
      <vt:lpstr>Sheet1!NM_従事者_従事者96_氏名_変更前</vt:lpstr>
      <vt:lpstr>Sheet1!NM_従事者_従事者96_資格</vt:lpstr>
      <vt:lpstr>Sheet1!NM_従事者_従事者96_資格_変更前</vt:lpstr>
      <vt:lpstr>Sheet1!NM_従事者_従事者96_字</vt:lpstr>
      <vt:lpstr>Sheet1!NM_従事者_従事者96_字_変更前</vt:lpstr>
      <vt:lpstr>Sheet1!NM_従事者_従事者96_就任年月日_月</vt:lpstr>
      <vt:lpstr>Sheet1!NM_従事者_従事者96_就任年月日_月_変更前</vt:lpstr>
      <vt:lpstr>Sheet1!NM_従事者_従事者96_就任年月日_元号</vt:lpstr>
      <vt:lpstr>Sheet1!NM_従事者_従事者96_就任年月日_元号_変更前</vt:lpstr>
      <vt:lpstr>Sheet1!NM_従事者_従事者96_就任年月日_日</vt:lpstr>
      <vt:lpstr>Sheet1!NM_従事者_従事者96_就任年月日_日_変更前</vt:lpstr>
      <vt:lpstr>Sheet1!NM_従事者_従事者96_就任年月日_年</vt:lpstr>
      <vt:lpstr>Sheet1!NM_従事者_従事者96_就任年月日_年_変更前</vt:lpstr>
      <vt:lpstr>Sheet1!NM_従事者_従事者96_週勤務時間_小数1</vt:lpstr>
      <vt:lpstr>Sheet1!NM_従事者_従事者96_週勤務時間_小数1_変更前</vt:lpstr>
      <vt:lpstr>Sheet1!NM_従事者_従事者96_週勤務時間_整数1</vt:lpstr>
      <vt:lpstr>Sheet1!NM_従事者_従事者96_週勤務時間_整数1_変更前</vt:lpstr>
      <vt:lpstr>Sheet1!NM_従事者_従事者96_週勤務時間_整数2</vt:lpstr>
      <vt:lpstr>Sheet1!NM_従事者_従事者96_週勤務時間_整数2_変更前</vt:lpstr>
      <vt:lpstr>Sheet1!NM_従事者_従事者96_従事者区分</vt:lpstr>
      <vt:lpstr>Sheet1!NM_従事者_従事者96_従事者区分_変更前</vt:lpstr>
      <vt:lpstr>Sheet1!NM_従事者_従事者96_従事者備考</vt:lpstr>
      <vt:lpstr>Sheet1!NM_従事者_従事者96_従事者備考_変更前</vt:lpstr>
      <vt:lpstr>Sheet1!NM_従事者_従事者96_生年月日_月</vt:lpstr>
      <vt:lpstr>Sheet1!NM_従事者_従事者96_生年月日_月_変更前</vt:lpstr>
      <vt:lpstr>Sheet1!NM_従事者_従事者96_生年月日_元号</vt:lpstr>
      <vt:lpstr>Sheet1!NM_従事者_従事者96_生年月日_元号_変更前</vt:lpstr>
      <vt:lpstr>Sheet1!NM_従事者_従事者96_生年月日_日</vt:lpstr>
      <vt:lpstr>Sheet1!NM_従事者_従事者96_生年月日_日_変更前</vt:lpstr>
      <vt:lpstr>Sheet1!NM_従事者_従事者96_生年月日_年</vt:lpstr>
      <vt:lpstr>Sheet1!NM_従事者_従事者96_生年月日_年_変更前</vt:lpstr>
      <vt:lpstr>Sheet1!NM_従事者_従事者96_退任年月日_月</vt:lpstr>
      <vt:lpstr>Sheet1!NM_従事者_従事者96_退任年月日_月_変更前</vt:lpstr>
      <vt:lpstr>Sheet1!NM_従事者_従事者96_退任年月日_元号</vt:lpstr>
      <vt:lpstr>Sheet1!NM_従事者_従事者96_退任年月日_元号_変更前</vt:lpstr>
      <vt:lpstr>Sheet1!NM_従事者_従事者96_退任年月日_日</vt:lpstr>
      <vt:lpstr>Sheet1!NM_従事者_従事者96_退任年月日_日_変更前</vt:lpstr>
      <vt:lpstr>Sheet1!NM_従事者_従事者96_退任年月日_年</vt:lpstr>
      <vt:lpstr>Sheet1!NM_従事者_従事者96_退任年月日_年_変更前</vt:lpstr>
      <vt:lpstr>Sheet1!NM_従事者_従事者96_登録年月日_月</vt:lpstr>
      <vt:lpstr>Sheet1!NM_従事者_従事者96_登録年月日_月_変更前</vt:lpstr>
      <vt:lpstr>Sheet1!NM_従事者_従事者96_登録年月日_元号</vt:lpstr>
      <vt:lpstr>Sheet1!NM_従事者_従事者96_登録年月日_元号_変更前</vt:lpstr>
      <vt:lpstr>Sheet1!NM_従事者_従事者96_登録年月日_日</vt:lpstr>
      <vt:lpstr>Sheet1!NM_従事者_従事者96_登録年月日_日_変更前</vt:lpstr>
      <vt:lpstr>Sheet1!NM_従事者_従事者96_登録年月日_年</vt:lpstr>
      <vt:lpstr>Sheet1!NM_従事者_従事者96_登録年月日_年_変更前</vt:lpstr>
      <vt:lpstr>Sheet1!NM_従事者_従事者96_登録販売者登録都道府県</vt:lpstr>
      <vt:lpstr>Sheet1!NM_従事者_従事者96_登録販売者登録都道府県_変更前</vt:lpstr>
      <vt:lpstr>Sheet1!NM_従事者_従事者96_登録番号1</vt:lpstr>
      <vt:lpstr>Sheet1!NM_従事者_従事者96_登録番号1_変更前</vt:lpstr>
      <vt:lpstr>Sheet1!NM_従事者_従事者96_登録番号2</vt:lpstr>
      <vt:lpstr>Sheet1!NM_従事者_従事者96_登録番号2_変更前</vt:lpstr>
      <vt:lpstr>Sheet1!NM_従事者_従事者96_登録番号3</vt:lpstr>
      <vt:lpstr>Sheet1!NM_従事者_従事者96_登録番号3_変更前</vt:lpstr>
      <vt:lpstr>Sheet1!NM_従事者_従事者96_都道府県</vt:lpstr>
      <vt:lpstr>Sheet1!NM_従事者_従事者96_都道府県_変更前</vt:lpstr>
      <vt:lpstr>Sheet1!NM_従事者_従事者96_当て字</vt:lpstr>
      <vt:lpstr>Sheet1!NM_従事者_従事者96_当て字_変更前</vt:lpstr>
      <vt:lpstr>Sheet1!NM_従事者_従事者96_番地</vt:lpstr>
      <vt:lpstr>Sheet1!NM_従事者_従事者96_番地_変更前</vt:lpstr>
      <vt:lpstr>Sheet1!NM_従事者_従事者96_郵便番号_右</vt:lpstr>
      <vt:lpstr>Sheet1!NM_従事者_従事者96_郵便番号_右_変更前</vt:lpstr>
      <vt:lpstr>Sheet1!NM_従事者_従事者96_郵便番号_左</vt:lpstr>
      <vt:lpstr>Sheet1!NM_従事者_従事者96_郵便番号_左_変更前</vt:lpstr>
      <vt:lpstr>Sheet1!NM_従事者_従事者97_カナ</vt:lpstr>
      <vt:lpstr>Sheet1!NM_従事者_従事者97_カナ_変更前</vt:lpstr>
      <vt:lpstr>Sheet1!NM_従事者_従事者97_建物名</vt:lpstr>
      <vt:lpstr>Sheet1!NM_従事者_従事者97_建物名_変更前</vt:lpstr>
      <vt:lpstr>Sheet1!NM_従事者_従事者97_市区町村</vt:lpstr>
      <vt:lpstr>Sheet1!NM_従事者_従事者97_市区町村_変更前</vt:lpstr>
      <vt:lpstr>Sheet1!NM_従事者_従事者97_氏名</vt:lpstr>
      <vt:lpstr>Sheet1!NM_従事者_従事者97_氏名_変更前</vt:lpstr>
      <vt:lpstr>Sheet1!NM_従事者_従事者97_資格</vt:lpstr>
      <vt:lpstr>Sheet1!NM_従事者_従事者97_資格_変更前</vt:lpstr>
      <vt:lpstr>Sheet1!NM_従事者_従事者97_字</vt:lpstr>
      <vt:lpstr>Sheet1!NM_従事者_従事者97_字_変更前</vt:lpstr>
      <vt:lpstr>Sheet1!NM_従事者_従事者97_就任年月日_月</vt:lpstr>
      <vt:lpstr>Sheet1!NM_従事者_従事者97_就任年月日_月_変更前</vt:lpstr>
      <vt:lpstr>Sheet1!NM_従事者_従事者97_就任年月日_元号</vt:lpstr>
      <vt:lpstr>Sheet1!NM_従事者_従事者97_就任年月日_元号_変更前</vt:lpstr>
      <vt:lpstr>Sheet1!NM_従事者_従事者97_就任年月日_日</vt:lpstr>
      <vt:lpstr>Sheet1!NM_従事者_従事者97_就任年月日_日_変更前</vt:lpstr>
      <vt:lpstr>Sheet1!NM_従事者_従事者97_就任年月日_年</vt:lpstr>
      <vt:lpstr>Sheet1!NM_従事者_従事者97_就任年月日_年_変更前</vt:lpstr>
      <vt:lpstr>Sheet1!NM_従事者_従事者97_週勤務時間_小数1</vt:lpstr>
      <vt:lpstr>Sheet1!NM_従事者_従事者97_週勤務時間_小数1_変更前</vt:lpstr>
      <vt:lpstr>Sheet1!NM_従事者_従事者97_週勤務時間_整数1</vt:lpstr>
      <vt:lpstr>Sheet1!NM_従事者_従事者97_週勤務時間_整数1_変更前</vt:lpstr>
      <vt:lpstr>Sheet1!NM_従事者_従事者97_週勤務時間_整数2</vt:lpstr>
      <vt:lpstr>Sheet1!NM_従事者_従事者97_週勤務時間_整数2_変更前</vt:lpstr>
      <vt:lpstr>Sheet1!NM_従事者_従事者97_従事者区分</vt:lpstr>
      <vt:lpstr>Sheet1!NM_従事者_従事者97_従事者区分_変更前</vt:lpstr>
      <vt:lpstr>Sheet1!NM_従事者_従事者97_従事者備考</vt:lpstr>
      <vt:lpstr>Sheet1!NM_従事者_従事者97_従事者備考_変更前</vt:lpstr>
      <vt:lpstr>Sheet1!NM_従事者_従事者97_生年月日_月</vt:lpstr>
      <vt:lpstr>Sheet1!NM_従事者_従事者97_生年月日_月_変更前</vt:lpstr>
      <vt:lpstr>Sheet1!NM_従事者_従事者97_生年月日_元号</vt:lpstr>
      <vt:lpstr>Sheet1!NM_従事者_従事者97_生年月日_元号_変更前</vt:lpstr>
      <vt:lpstr>Sheet1!NM_従事者_従事者97_生年月日_日</vt:lpstr>
      <vt:lpstr>Sheet1!NM_従事者_従事者97_生年月日_日_変更前</vt:lpstr>
      <vt:lpstr>Sheet1!NM_従事者_従事者97_生年月日_年</vt:lpstr>
      <vt:lpstr>Sheet1!NM_従事者_従事者97_生年月日_年_変更前</vt:lpstr>
      <vt:lpstr>Sheet1!NM_従事者_従事者97_退任年月日_月</vt:lpstr>
      <vt:lpstr>Sheet1!NM_従事者_従事者97_退任年月日_月_変更前</vt:lpstr>
      <vt:lpstr>Sheet1!NM_従事者_従事者97_退任年月日_元号</vt:lpstr>
      <vt:lpstr>Sheet1!NM_従事者_従事者97_退任年月日_元号_変更前</vt:lpstr>
      <vt:lpstr>Sheet1!NM_従事者_従事者97_退任年月日_日</vt:lpstr>
      <vt:lpstr>Sheet1!NM_従事者_従事者97_退任年月日_日_変更前</vt:lpstr>
      <vt:lpstr>Sheet1!NM_従事者_従事者97_退任年月日_年</vt:lpstr>
      <vt:lpstr>Sheet1!NM_従事者_従事者97_退任年月日_年_変更前</vt:lpstr>
      <vt:lpstr>Sheet1!NM_従事者_従事者97_登録年月日_月</vt:lpstr>
      <vt:lpstr>Sheet1!NM_従事者_従事者97_登録年月日_月_変更前</vt:lpstr>
      <vt:lpstr>Sheet1!NM_従事者_従事者97_登録年月日_元号</vt:lpstr>
      <vt:lpstr>Sheet1!NM_従事者_従事者97_登録年月日_元号_変更前</vt:lpstr>
      <vt:lpstr>Sheet1!NM_従事者_従事者97_登録年月日_日</vt:lpstr>
      <vt:lpstr>Sheet1!NM_従事者_従事者97_登録年月日_日_変更前</vt:lpstr>
      <vt:lpstr>Sheet1!NM_従事者_従事者97_登録年月日_年</vt:lpstr>
      <vt:lpstr>Sheet1!NM_従事者_従事者97_登録年月日_年_変更前</vt:lpstr>
      <vt:lpstr>Sheet1!NM_従事者_従事者97_登録販売者登録都道府県</vt:lpstr>
      <vt:lpstr>Sheet1!NM_従事者_従事者97_登録販売者登録都道府県_変更前</vt:lpstr>
      <vt:lpstr>Sheet1!NM_従事者_従事者97_登録番号1</vt:lpstr>
      <vt:lpstr>Sheet1!NM_従事者_従事者97_登録番号1_変更前</vt:lpstr>
      <vt:lpstr>Sheet1!NM_従事者_従事者97_登録番号2</vt:lpstr>
      <vt:lpstr>Sheet1!NM_従事者_従事者97_登録番号2_変更前</vt:lpstr>
      <vt:lpstr>Sheet1!NM_従事者_従事者97_登録番号3</vt:lpstr>
      <vt:lpstr>Sheet1!NM_従事者_従事者97_登録番号3_変更前</vt:lpstr>
      <vt:lpstr>Sheet1!NM_従事者_従事者97_都道府県</vt:lpstr>
      <vt:lpstr>Sheet1!NM_従事者_従事者97_都道府県_変更前</vt:lpstr>
      <vt:lpstr>Sheet1!NM_従事者_従事者97_当て字</vt:lpstr>
      <vt:lpstr>Sheet1!NM_従事者_従事者97_当て字_変更前</vt:lpstr>
      <vt:lpstr>Sheet1!NM_従事者_従事者97_番地</vt:lpstr>
      <vt:lpstr>Sheet1!NM_従事者_従事者97_番地_変更前</vt:lpstr>
      <vt:lpstr>Sheet1!NM_従事者_従事者97_郵便番号_右</vt:lpstr>
      <vt:lpstr>Sheet1!NM_従事者_従事者97_郵便番号_右_変更前</vt:lpstr>
      <vt:lpstr>Sheet1!NM_従事者_従事者97_郵便番号_左</vt:lpstr>
      <vt:lpstr>Sheet1!NM_従事者_従事者97_郵便番号_左_変更前</vt:lpstr>
      <vt:lpstr>Sheet1!NM_従事者_従事者98_カナ</vt:lpstr>
      <vt:lpstr>Sheet1!NM_従事者_従事者98_カナ_変更前</vt:lpstr>
      <vt:lpstr>Sheet1!NM_従事者_従事者98_建物名</vt:lpstr>
      <vt:lpstr>Sheet1!NM_従事者_従事者98_建物名_変更前</vt:lpstr>
      <vt:lpstr>Sheet1!NM_従事者_従事者98_市区町村</vt:lpstr>
      <vt:lpstr>Sheet1!NM_従事者_従事者98_市区町村_変更前</vt:lpstr>
      <vt:lpstr>Sheet1!NM_従事者_従事者98_氏名</vt:lpstr>
      <vt:lpstr>Sheet1!NM_従事者_従事者98_氏名_変更前</vt:lpstr>
      <vt:lpstr>Sheet1!NM_従事者_従事者98_資格</vt:lpstr>
      <vt:lpstr>Sheet1!NM_従事者_従事者98_資格_変更前</vt:lpstr>
      <vt:lpstr>Sheet1!NM_従事者_従事者98_字</vt:lpstr>
      <vt:lpstr>Sheet1!NM_従事者_従事者98_字_変更前</vt:lpstr>
      <vt:lpstr>Sheet1!NM_従事者_従事者98_就任年月日_月</vt:lpstr>
      <vt:lpstr>Sheet1!NM_従事者_従事者98_就任年月日_月_変更前</vt:lpstr>
      <vt:lpstr>Sheet1!NM_従事者_従事者98_就任年月日_元号</vt:lpstr>
      <vt:lpstr>Sheet1!NM_従事者_従事者98_就任年月日_元号_変更前</vt:lpstr>
      <vt:lpstr>Sheet1!NM_従事者_従事者98_就任年月日_日</vt:lpstr>
      <vt:lpstr>Sheet1!NM_従事者_従事者98_就任年月日_日_変更前</vt:lpstr>
      <vt:lpstr>Sheet1!NM_従事者_従事者98_就任年月日_年</vt:lpstr>
      <vt:lpstr>Sheet1!NM_従事者_従事者98_就任年月日_年_変更前</vt:lpstr>
      <vt:lpstr>Sheet1!NM_従事者_従事者98_週勤務時間_小数1</vt:lpstr>
      <vt:lpstr>Sheet1!NM_従事者_従事者98_週勤務時間_小数1_変更前</vt:lpstr>
      <vt:lpstr>Sheet1!NM_従事者_従事者98_週勤務時間_整数1</vt:lpstr>
      <vt:lpstr>Sheet1!NM_従事者_従事者98_週勤務時間_整数1_変更前</vt:lpstr>
      <vt:lpstr>Sheet1!NM_従事者_従事者98_週勤務時間_整数2</vt:lpstr>
      <vt:lpstr>Sheet1!NM_従事者_従事者98_週勤務時間_整数2_変更前</vt:lpstr>
      <vt:lpstr>Sheet1!NM_従事者_従事者98_従事者区分</vt:lpstr>
      <vt:lpstr>Sheet1!NM_従事者_従事者98_従事者区分_変更前</vt:lpstr>
      <vt:lpstr>Sheet1!NM_従事者_従事者98_従事者備考</vt:lpstr>
      <vt:lpstr>Sheet1!NM_従事者_従事者98_従事者備考_変更前</vt:lpstr>
      <vt:lpstr>Sheet1!NM_従事者_従事者98_生年月日_月</vt:lpstr>
      <vt:lpstr>Sheet1!NM_従事者_従事者98_生年月日_月_変更前</vt:lpstr>
      <vt:lpstr>Sheet1!NM_従事者_従事者98_生年月日_元号</vt:lpstr>
      <vt:lpstr>Sheet1!NM_従事者_従事者98_生年月日_元号_変更前</vt:lpstr>
      <vt:lpstr>Sheet1!NM_従事者_従事者98_生年月日_日</vt:lpstr>
      <vt:lpstr>Sheet1!NM_従事者_従事者98_生年月日_日_変更前</vt:lpstr>
      <vt:lpstr>Sheet1!NM_従事者_従事者98_生年月日_年</vt:lpstr>
      <vt:lpstr>Sheet1!NM_従事者_従事者98_生年月日_年_変更前</vt:lpstr>
      <vt:lpstr>Sheet1!NM_従事者_従事者98_退任年月日_月</vt:lpstr>
      <vt:lpstr>Sheet1!NM_従事者_従事者98_退任年月日_月_変更前</vt:lpstr>
      <vt:lpstr>Sheet1!NM_従事者_従事者98_退任年月日_元号</vt:lpstr>
      <vt:lpstr>Sheet1!NM_従事者_従事者98_退任年月日_元号_変更前</vt:lpstr>
      <vt:lpstr>Sheet1!NM_従事者_従事者98_退任年月日_日</vt:lpstr>
      <vt:lpstr>Sheet1!NM_従事者_従事者98_退任年月日_日_変更前</vt:lpstr>
      <vt:lpstr>Sheet1!NM_従事者_従事者98_退任年月日_年</vt:lpstr>
      <vt:lpstr>Sheet1!NM_従事者_従事者98_退任年月日_年_変更前</vt:lpstr>
      <vt:lpstr>Sheet1!NM_従事者_従事者98_登録年月日_月</vt:lpstr>
      <vt:lpstr>Sheet1!NM_従事者_従事者98_登録年月日_月_変更前</vt:lpstr>
      <vt:lpstr>Sheet1!NM_従事者_従事者98_登録年月日_元号</vt:lpstr>
      <vt:lpstr>Sheet1!NM_従事者_従事者98_登録年月日_元号_変更前</vt:lpstr>
      <vt:lpstr>Sheet1!NM_従事者_従事者98_登録年月日_日</vt:lpstr>
      <vt:lpstr>Sheet1!NM_従事者_従事者98_登録年月日_日_変更前</vt:lpstr>
      <vt:lpstr>Sheet1!NM_従事者_従事者98_登録年月日_年</vt:lpstr>
      <vt:lpstr>Sheet1!NM_従事者_従事者98_登録年月日_年_変更前</vt:lpstr>
      <vt:lpstr>Sheet1!NM_従事者_従事者98_登録販売者登録都道府県</vt:lpstr>
      <vt:lpstr>Sheet1!NM_従事者_従事者98_登録販売者登録都道府県_変更前</vt:lpstr>
      <vt:lpstr>Sheet1!NM_従事者_従事者98_登録番号1</vt:lpstr>
      <vt:lpstr>Sheet1!NM_従事者_従事者98_登録番号1_変更前</vt:lpstr>
      <vt:lpstr>Sheet1!NM_従事者_従事者98_登録番号2</vt:lpstr>
      <vt:lpstr>Sheet1!NM_従事者_従事者98_登録番号2_変更前</vt:lpstr>
      <vt:lpstr>Sheet1!NM_従事者_従事者98_登録番号3</vt:lpstr>
      <vt:lpstr>Sheet1!NM_従事者_従事者98_登録番号3_変更前</vt:lpstr>
      <vt:lpstr>Sheet1!NM_従事者_従事者98_都道府県</vt:lpstr>
      <vt:lpstr>Sheet1!NM_従事者_従事者98_都道府県_変更前</vt:lpstr>
      <vt:lpstr>Sheet1!NM_従事者_従事者98_当て字</vt:lpstr>
      <vt:lpstr>Sheet1!NM_従事者_従事者98_当て字_変更前</vt:lpstr>
      <vt:lpstr>Sheet1!NM_従事者_従事者98_番地</vt:lpstr>
      <vt:lpstr>Sheet1!NM_従事者_従事者98_番地_変更前</vt:lpstr>
      <vt:lpstr>Sheet1!NM_従事者_従事者98_郵便番号_右</vt:lpstr>
      <vt:lpstr>Sheet1!NM_従事者_従事者98_郵便番号_右_変更前</vt:lpstr>
      <vt:lpstr>Sheet1!NM_従事者_従事者98_郵便番号_左</vt:lpstr>
      <vt:lpstr>Sheet1!NM_従事者_従事者98_郵便番号_左_変更前</vt:lpstr>
      <vt:lpstr>Sheet1!NM_従事者_従事者99_カナ</vt:lpstr>
      <vt:lpstr>Sheet1!NM_従事者_従事者99_カナ_変更前</vt:lpstr>
      <vt:lpstr>Sheet1!NM_従事者_従事者99_建物名</vt:lpstr>
      <vt:lpstr>Sheet1!NM_従事者_従事者99_建物名_変更前</vt:lpstr>
      <vt:lpstr>Sheet1!NM_従事者_従事者99_市区町村</vt:lpstr>
      <vt:lpstr>Sheet1!NM_従事者_従事者99_市区町村_変更前</vt:lpstr>
      <vt:lpstr>Sheet1!NM_従事者_従事者99_氏名</vt:lpstr>
      <vt:lpstr>Sheet1!NM_従事者_従事者99_氏名_変更前</vt:lpstr>
      <vt:lpstr>Sheet1!NM_従事者_従事者99_資格</vt:lpstr>
      <vt:lpstr>Sheet1!NM_従事者_従事者99_資格_変更前</vt:lpstr>
      <vt:lpstr>Sheet1!NM_従事者_従事者99_字</vt:lpstr>
      <vt:lpstr>Sheet1!NM_従事者_従事者99_字_変更前</vt:lpstr>
      <vt:lpstr>Sheet1!NM_従事者_従事者99_就任年月日_月</vt:lpstr>
      <vt:lpstr>Sheet1!NM_従事者_従事者99_就任年月日_月_変更前</vt:lpstr>
      <vt:lpstr>Sheet1!NM_従事者_従事者99_就任年月日_元号</vt:lpstr>
      <vt:lpstr>Sheet1!NM_従事者_従事者99_就任年月日_元号_変更前</vt:lpstr>
      <vt:lpstr>Sheet1!NM_従事者_従事者99_就任年月日_日</vt:lpstr>
      <vt:lpstr>Sheet1!NM_従事者_従事者99_就任年月日_日_変更前</vt:lpstr>
      <vt:lpstr>Sheet1!NM_従事者_従事者99_就任年月日_年</vt:lpstr>
      <vt:lpstr>Sheet1!NM_従事者_従事者99_就任年月日_年_変更前</vt:lpstr>
      <vt:lpstr>Sheet1!NM_従事者_従事者99_週勤務時間_小数1</vt:lpstr>
      <vt:lpstr>Sheet1!NM_従事者_従事者99_週勤務時間_小数1_変更前</vt:lpstr>
      <vt:lpstr>Sheet1!NM_従事者_従事者99_週勤務時間_整数1</vt:lpstr>
      <vt:lpstr>Sheet1!NM_従事者_従事者99_週勤務時間_整数1_変更前</vt:lpstr>
      <vt:lpstr>Sheet1!NM_従事者_従事者99_週勤務時間_整数2</vt:lpstr>
      <vt:lpstr>Sheet1!NM_従事者_従事者99_週勤務時間_整数2_変更前</vt:lpstr>
      <vt:lpstr>Sheet1!NM_従事者_従事者99_従事者区分</vt:lpstr>
      <vt:lpstr>Sheet1!NM_従事者_従事者99_従事者区分_変更前</vt:lpstr>
      <vt:lpstr>Sheet1!NM_従事者_従事者99_従事者備考</vt:lpstr>
      <vt:lpstr>Sheet1!NM_従事者_従事者99_従事者備考_変更前</vt:lpstr>
      <vt:lpstr>Sheet1!NM_従事者_従事者99_生年月日_月</vt:lpstr>
      <vt:lpstr>Sheet1!NM_従事者_従事者99_生年月日_月_変更前</vt:lpstr>
      <vt:lpstr>Sheet1!NM_従事者_従事者99_生年月日_元号</vt:lpstr>
      <vt:lpstr>Sheet1!NM_従事者_従事者99_生年月日_元号_変更前</vt:lpstr>
      <vt:lpstr>Sheet1!NM_従事者_従事者99_生年月日_日</vt:lpstr>
      <vt:lpstr>Sheet1!NM_従事者_従事者99_生年月日_日_変更前</vt:lpstr>
      <vt:lpstr>Sheet1!NM_従事者_従事者99_生年月日_年</vt:lpstr>
      <vt:lpstr>Sheet1!NM_従事者_従事者99_生年月日_年_変更前</vt:lpstr>
      <vt:lpstr>Sheet1!NM_従事者_従事者99_退任年月日_月</vt:lpstr>
      <vt:lpstr>Sheet1!NM_従事者_従事者99_退任年月日_月_変更前</vt:lpstr>
      <vt:lpstr>Sheet1!NM_従事者_従事者99_退任年月日_元号</vt:lpstr>
      <vt:lpstr>Sheet1!NM_従事者_従事者99_退任年月日_元号_変更前</vt:lpstr>
      <vt:lpstr>Sheet1!NM_従事者_従事者99_退任年月日_日</vt:lpstr>
      <vt:lpstr>Sheet1!NM_従事者_従事者99_退任年月日_日_変更前</vt:lpstr>
      <vt:lpstr>Sheet1!NM_従事者_従事者99_退任年月日_年</vt:lpstr>
      <vt:lpstr>Sheet1!NM_従事者_従事者99_退任年月日_年_変更前</vt:lpstr>
      <vt:lpstr>Sheet1!NM_従事者_従事者99_登録年月日_月</vt:lpstr>
      <vt:lpstr>Sheet1!NM_従事者_従事者99_登録年月日_月_変更前</vt:lpstr>
      <vt:lpstr>Sheet1!NM_従事者_従事者99_登録年月日_元号</vt:lpstr>
      <vt:lpstr>Sheet1!NM_従事者_従事者99_登録年月日_元号_変更前</vt:lpstr>
      <vt:lpstr>Sheet1!NM_従事者_従事者99_登録年月日_日</vt:lpstr>
      <vt:lpstr>Sheet1!NM_従事者_従事者99_登録年月日_日_変更前</vt:lpstr>
      <vt:lpstr>Sheet1!NM_従事者_従事者99_登録年月日_年</vt:lpstr>
      <vt:lpstr>Sheet1!NM_従事者_従事者99_登録年月日_年_変更前</vt:lpstr>
      <vt:lpstr>Sheet1!NM_従事者_従事者99_登録販売者登録都道府県</vt:lpstr>
      <vt:lpstr>Sheet1!NM_従事者_従事者99_登録販売者登録都道府県_変更前</vt:lpstr>
      <vt:lpstr>Sheet1!NM_従事者_従事者99_登録番号1</vt:lpstr>
      <vt:lpstr>Sheet1!NM_従事者_従事者99_登録番号1_変更前</vt:lpstr>
      <vt:lpstr>Sheet1!NM_従事者_従事者99_登録番号2</vt:lpstr>
      <vt:lpstr>Sheet1!NM_従事者_従事者99_登録番号2_変更前</vt:lpstr>
      <vt:lpstr>Sheet1!NM_従事者_従事者99_登録番号3</vt:lpstr>
      <vt:lpstr>Sheet1!NM_従事者_従事者99_登録番号3_変更前</vt:lpstr>
      <vt:lpstr>Sheet1!NM_従事者_従事者99_都道府県</vt:lpstr>
      <vt:lpstr>Sheet1!NM_従事者_従事者99_都道府県_変更前</vt:lpstr>
      <vt:lpstr>Sheet1!NM_従事者_従事者99_当て字</vt:lpstr>
      <vt:lpstr>Sheet1!NM_従事者_従事者99_当て字_変更前</vt:lpstr>
      <vt:lpstr>Sheet1!NM_従事者_従事者99_番地</vt:lpstr>
      <vt:lpstr>Sheet1!NM_従事者_従事者99_番地_変更前</vt:lpstr>
      <vt:lpstr>Sheet1!NM_従事者_従事者99_郵便番号_右</vt:lpstr>
      <vt:lpstr>Sheet1!NM_従事者_従事者99_郵便番号_右_変更前</vt:lpstr>
      <vt:lpstr>Sheet1!NM_従事者_従事者99_郵便番号_左</vt:lpstr>
      <vt:lpstr>Sheet1!NM_従事者_従事者99_郵便番号_左_変更前</vt:lpstr>
      <vt:lpstr>Sheet1!NM_処理区分</vt:lpstr>
      <vt:lpstr>Sheet1!NM_申請者情報_FAX</vt:lpstr>
      <vt:lpstr>Sheet1!NM_申請者情報_TEL1</vt:lpstr>
      <vt:lpstr>Sheet1!NM_申請者情報_TEL2</vt:lpstr>
      <vt:lpstr>Sheet1!NM_申請者情報_カナ</vt:lpstr>
      <vt:lpstr>Sheet1!NM_申請者情報_氏名</vt:lpstr>
      <vt:lpstr>Sheet1!NM_申請者情報_住所_建物名</vt:lpstr>
      <vt:lpstr>Sheet1!NM_申請者情報_住所_市区町村</vt:lpstr>
      <vt:lpstr>Sheet1!NM_申請者情報_住所_字</vt:lpstr>
      <vt:lpstr>Sheet1!NM_申請者情報_住所_都道府県</vt:lpstr>
      <vt:lpstr>Sheet1!NM_申請者情報_住所_番地</vt:lpstr>
      <vt:lpstr>Sheet1!NM_申請者情報_住所_郵便番号_右</vt:lpstr>
      <vt:lpstr>Sheet1!NM_申請者情報_住所_郵便番号_左</vt:lpstr>
      <vt:lpstr>Sheet1!NM_申請者情報_申請者コード</vt:lpstr>
      <vt:lpstr>Sheet1!NM_申請者情報_当て字</vt:lpstr>
      <vt:lpstr>Sheet1!NM_申請者情報_法人</vt:lpstr>
      <vt:lpstr>Sheet1!NM_電子申請フラグ</vt:lpstr>
      <vt:lpstr>Sheet1!NM_特記事項_その他の兼営事業</vt:lpstr>
      <vt:lpstr>Sheet1!NM_特記事項_兼営事業_その他</vt:lpstr>
      <vt:lpstr>Sheet1!NM_特記事項_兼営事業_医薬部外品</vt:lpstr>
      <vt:lpstr>Sheet1!NM_特記事項_兼営事業_一般医療機器</vt:lpstr>
      <vt:lpstr>Sheet1!NM_特記事項_兼営事業_化粧品</vt:lpstr>
      <vt:lpstr>Sheet1!NM_特記事項_兼営事業_管理医療機器</vt:lpstr>
      <vt:lpstr>Sheet1!NM_特記事項_施設記事</vt:lpstr>
      <vt:lpstr>Sheet1!NM_特記事項_施設備考</vt:lpstr>
      <vt:lpstr>Sheet1!NM_役員情報_役員1_氏名</vt:lpstr>
      <vt:lpstr>Sheet1!NM_役員情報_役員1_氏名_変更前</vt:lpstr>
      <vt:lpstr>Sheet1!NM_役員情報_役員1_申請者</vt:lpstr>
      <vt:lpstr>Sheet1!NM_役員情報_役員1_申請者_変更前</vt:lpstr>
      <vt:lpstr>Sheet1!NM_役員情報_役員1_退任年月日_月</vt:lpstr>
      <vt:lpstr>Sheet1!NM_役員情報_役員1_退任年月日_月_変更前</vt:lpstr>
      <vt:lpstr>Sheet1!NM_役員情報_役員1_退任年月日_元号</vt:lpstr>
      <vt:lpstr>Sheet1!NM_役員情報_役員1_退任年月日_元号_変更前</vt:lpstr>
      <vt:lpstr>Sheet1!NM_役員情報_役員1_退任年月日_日</vt:lpstr>
      <vt:lpstr>Sheet1!NM_役員情報_役員1_退任年月日_日_変更前</vt:lpstr>
      <vt:lpstr>Sheet1!NM_役員情報_役員1_退任年月日_年</vt:lpstr>
      <vt:lpstr>Sheet1!NM_役員情報_役員1_退任年月日_年_変更前</vt:lpstr>
      <vt:lpstr>Sheet1!NM_役員情報_役員1_着任年月日_月</vt:lpstr>
      <vt:lpstr>Sheet1!NM_役員情報_役員1_着任年月日_月_変更前</vt:lpstr>
      <vt:lpstr>Sheet1!NM_役員情報_役員1_着任年月日_元号</vt:lpstr>
      <vt:lpstr>Sheet1!NM_役員情報_役員1_着任年月日_元号_変更前</vt:lpstr>
      <vt:lpstr>Sheet1!NM_役員情報_役員1_着任年月日_日</vt:lpstr>
      <vt:lpstr>Sheet1!NM_役員情報_役員1_着任年月日_日_変更前</vt:lpstr>
      <vt:lpstr>Sheet1!NM_役員情報_役員1_着任年月日_年</vt:lpstr>
      <vt:lpstr>Sheet1!NM_役員情報_役員1_着任年月日_年_変更前</vt:lpstr>
      <vt:lpstr>Sheet1!NM_役員情報_役員1_役員備考</vt:lpstr>
      <vt:lpstr>Sheet1!NM_役員情報_役員1_役員備考_変更前</vt:lpstr>
      <vt:lpstr>Sheet1!NM_役員情報_役員1_役職</vt:lpstr>
      <vt:lpstr>Sheet1!NM_役員情報_役員1_役職_変更前</vt:lpstr>
      <vt:lpstr>Sheet1!NM_役員情報_役員1_役職その他</vt:lpstr>
      <vt:lpstr>Sheet1!NM_役員情報_役員1_役職その他_変更前</vt:lpstr>
      <vt:lpstr>Sheet1!NM_役員情報_役員2_氏名</vt:lpstr>
      <vt:lpstr>Sheet1!NM_役員情報_役員2_氏名_変更前</vt:lpstr>
      <vt:lpstr>Sheet1!NM_役員情報_役員2_申請者</vt:lpstr>
      <vt:lpstr>Sheet1!NM_役員情報_役員2_申請者_変更前</vt:lpstr>
      <vt:lpstr>Sheet1!NM_役員情報_役員2_退任年月日_月</vt:lpstr>
      <vt:lpstr>Sheet1!NM_役員情報_役員2_退任年月日_月_変更前</vt:lpstr>
      <vt:lpstr>Sheet1!NM_役員情報_役員2_退任年月日_元号</vt:lpstr>
      <vt:lpstr>Sheet1!NM_役員情報_役員2_退任年月日_元号_変更前</vt:lpstr>
      <vt:lpstr>Sheet1!NM_役員情報_役員2_退任年月日_日</vt:lpstr>
      <vt:lpstr>Sheet1!NM_役員情報_役員2_退任年月日_日_変更前</vt:lpstr>
      <vt:lpstr>Sheet1!NM_役員情報_役員2_退任年月日_年</vt:lpstr>
      <vt:lpstr>Sheet1!NM_役員情報_役員2_退任年月日_年_変更前</vt:lpstr>
      <vt:lpstr>Sheet1!NM_役員情報_役員2_着任年月日_月</vt:lpstr>
      <vt:lpstr>Sheet1!NM_役員情報_役員2_着任年月日_月_変更前</vt:lpstr>
      <vt:lpstr>Sheet1!NM_役員情報_役員2_着任年月日_元号</vt:lpstr>
      <vt:lpstr>Sheet1!NM_役員情報_役員2_着任年月日_元号_変更前</vt:lpstr>
      <vt:lpstr>Sheet1!NM_役員情報_役員2_着任年月日_日</vt:lpstr>
      <vt:lpstr>Sheet1!NM_役員情報_役員2_着任年月日_日_変更前</vt:lpstr>
      <vt:lpstr>Sheet1!NM_役員情報_役員2_着任年月日_年</vt:lpstr>
      <vt:lpstr>Sheet1!NM_役員情報_役員2_着任年月日_年_変更前</vt:lpstr>
      <vt:lpstr>Sheet1!NM_役員情報_役員2_役員備考</vt:lpstr>
      <vt:lpstr>Sheet1!NM_役員情報_役員2_役員備考_変更前</vt:lpstr>
      <vt:lpstr>Sheet1!NM_役員情報_役員2_役職</vt:lpstr>
      <vt:lpstr>Sheet1!NM_役員情報_役員2_役職_変更前</vt:lpstr>
      <vt:lpstr>Sheet1!NM_役員情報_役員2_役職その他</vt:lpstr>
      <vt:lpstr>Sheet1!NM_役員情報_役員2_役職その他_変更前</vt:lpstr>
      <vt:lpstr>Sheet1!NM_役員情報_役員3_氏名</vt:lpstr>
      <vt:lpstr>Sheet1!NM_役員情報_役員3_氏名_変更前</vt:lpstr>
      <vt:lpstr>Sheet1!NM_役員情報_役員3_申請者</vt:lpstr>
      <vt:lpstr>Sheet1!NM_役員情報_役員3_申請者_変更前</vt:lpstr>
      <vt:lpstr>Sheet1!NM_役員情報_役員3_退任年月日_月</vt:lpstr>
      <vt:lpstr>Sheet1!NM_役員情報_役員3_退任年月日_月_変更前</vt:lpstr>
      <vt:lpstr>Sheet1!NM_役員情報_役員3_退任年月日_元号</vt:lpstr>
      <vt:lpstr>Sheet1!NM_役員情報_役員3_退任年月日_元号_変更前</vt:lpstr>
      <vt:lpstr>Sheet1!NM_役員情報_役員3_退任年月日_日</vt:lpstr>
      <vt:lpstr>Sheet1!NM_役員情報_役員3_退任年月日_日_変更前</vt:lpstr>
      <vt:lpstr>Sheet1!NM_役員情報_役員3_退任年月日_年</vt:lpstr>
      <vt:lpstr>Sheet1!NM_役員情報_役員3_退任年月日_年_変更前</vt:lpstr>
      <vt:lpstr>Sheet1!NM_役員情報_役員3_着任年月日_月</vt:lpstr>
      <vt:lpstr>Sheet1!NM_役員情報_役員3_着任年月日_月_変更前</vt:lpstr>
      <vt:lpstr>Sheet1!NM_役員情報_役員3_着任年月日_元号</vt:lpstr>
      <vt:lpstr>Sheet1!NM_役員情報_役員3_着任年月日_元号_変更前</vt:lpstr>
      <vt:lpstr>Sheet1!NM_役員情報_役員3_着任年月日_日</vt:lpstr>
      <vt:lpstr>Sheet1!NM_役員情報_役員3_着任年月日_日_変更前</vt:lpstr>
      <vt:lpstr>Sheet1!NM_役員情報_役員3_着任年月日_年</vt:lpstr>
      <vt:lpstr>Sheet1!NM_役員情報_役員3_着任年月日_年_変更前</vt:lpstr>
      <vt:lpstr>Sheet1!NM_役員情報_役員3_役員備考</vt:lpstr>
      <vt:lpstr>Sheet1!NM_役員情報_役員3_役員備考_変更前</vt:lpstr>
      <vt:lpstr>Sheet1!NM_役員情報_役員3_役職</vt:lpstr>
      <vt:lpstr>Sheet1!NM_役員情報_役員3_役職_変更前</vt:lpstr>
      <vt:lpstr>Sheet1!NM_役員情報_役員3_役職その他</vt:lpstr>
      <vt:lpstr>Sheet1!NM_役員情報_役員3_役職その他_変更前</vt:lpstr>
      <vt:lpstr>Sheet1!NM_役員情報_役員4_氏名</vt:lpstr>
      <vt:lpstr>Sheet1!NM_役員情報_役員4_氏名_変更前</vt:lpstr>
      <vt:lpstr>Sheet1!NM_役員情報_役員4_申請者</vt:lpstr>
      <vt:lpstr>Sheet1!NM_役員情報_役員4_申請者_変更前</vt:lpstr>
      <vt:lpstr>Sheet1!NM_役員情報_役員4_退任年月日_月</vt:lpstr>
      <vt:lpstr>Sheet1!NM_役員情報_役員4_退任年月日_月_変更前</vt:lpstr>
      <vt:lpstr>Sheet1!NM_役員情報_役員4_退任年月日_元号</vt:lpstr>
      <vt:lpstr>Sheet1!NM_役員情報_役員4_退任年月日_元号_変更前</vt:lpstr>
      <vt:lpstr>Sheet1!NM_役員情報_役員4_退任年月日_日</vt:lpstr>
      <vt:lpstr>Sheet1!NM_役員情報_役員4_退任年月日_日_変更前</vt:lpstr>
      <vt:lpstr>Sheet1!NM_役員情報_役員4_退任年月日_年</vt:lpstr>
      <vt:lpstr>Sheet1!NM_役員情報_役員4_退任年月日_年_変更前</vt:lpstr>
      <vt:lpstr>Sheet1!NM_役員情報_役員4_着任年月日_月</vt:lpstr>
      <vt:lpstr>Sheet1!NM_役員情報_役員4_着任年月日_月_変更前</vt:lpstr>
      <vt:lpstr>Sheet1!NM_役員情報_役員4_着任年月日_元号</vt:lpstr>
      <vt:lpstr>Sheet1!NM_役員情報_役員4_着任年月日_元号_変更前</vt:lpstr>
      <vt:lpstr>Sheet1!NM_役員情報_役員4_着任年月日_日</vt:lpstr>
      <vt:lpstr>Sheet1!NM_役員情報_役員4_着任年月日_日_変更前</vt:lpstr>
      <vt:lpstr>Sheet1!NM_役員情報_役員4_着任年月日_年</vt:lpstr>
      <vt:lpstr>Sheet1!NM_役員情報_役員4_着任年月日_年_変更前</vt:lpstr>
      <vt:lpstr>Sheet1!NM_役員情報_役員4_役員備考</vt:lpstr>
      <vt:lpstr>Sheet1!NM_役員情報_役員4_役員備考_変更前</vt:lpstr>
      <vt:lpstr>Sheet1!NM_役員情報_役員4_役職</vt:lpstr>
      <vt:lpstr>Sheet1!NM_役員情報_役員4_役職_変更前</vt:lpstr>
      <vt:lpstr>Sheet1!NM_役員情報_役員4_役職その他</vt:lpstr>
      <vt:lpstr>Sheet1!NM_役員情報_役員4_役職その他_変更前</vt:lpstr>
      <vt:lpstr>Sheet1!NM_役員情報_役員5_氏名</vt:lpstr>
      <vt:lpstr>Sheet1!NM_役員情報_役員5_氏名_変更前</vt:lpstr>
      <vt:lpstr>Sheet1!NM_役員情報_役員5_申請者</vt:lpstr>
      <vt:lpstr>Sheet1!NM_役員情報_役員5_申請者_変更前</vt:lpstr>
      <vt:lpstr>Sheet1!NM_役員情報_役員5_退任年月日_月</vt:lpstr>
      <vt:lpstr>Sheet1!NM_役員情報_役員5_退任年月日_月_変更前</vt:lpstr>
      <vt:lpstr>Sheet1!NM_役員情報_役員5_退任年月日_元号</vt:lpstr>
      <vt:lpstr>Sheet1!NM_役員情報_役員5_退任年月日_元号_変更前</vt:lpstr>
      <vt:lpstr>Sheet1!NM_役員情報_役員5_退任年月日_日</vt:lpstr>
      <vt:lpstr>Sheet1!NM_役員情報_役員5_退任年月日_日_変更前</vt:lpstr>
      <vt:lpstr>Sheet1!NM_役員情報_役員5_退任年月日_年</vt:lpstr>
      <vt:lpstr>Sheet1!NM_役員情報_役員5_退任年月日_年_変更前</vt:lpstr>
      <vt:lpstr>Sheet1!NM_役員情報_役員5_着任年月日_月</vt:lpstr>
      <vt:lpstr>Sheet1!NM_役員情報_役員5_着任年月日_月_変更前</vt:lpstr>
      <vt:lpstr>Sheet1!NM_役員情報_役員5_着任年月日_元号</vt:lpstr>
      <vt:lpstr>Sheet1!NM_役員情報_役員5_着任年月日_元号_変更前</vt:lpstr>
      <vt:lpstr>Sheet1!NM_役員情報_役員5_着任年月日_日</vt:lpstr>
      <vt:lpstr>Sheet1!NM_役員情報_役員5_着任年月日_日_変更前</vt:lpstr>
      <vt:lpstr>Sheet1!NM_役員情報_役員5_着任年月日_年</vt:lpstr>
      <vt:lpstr>Sheet1!NM_役員情報_役員5_着任年月日_年_変更前</vt:lpstr>
      <vt:lpstr>Sheet1!NM_役員情報_役員5_役員備考</vt:lpstr>
      <vt:lpstr>Sheet1!NM_役員情報_役員5_役員備考_変更前</vt:lpstr>
      <vt:lpstr>Sheet1!NM_役員情報_役員5_役職</vt:lpstr>
      <vt:lpstr>Sheet1!NM_役員情報_役員5_役職_変更前</vt:lpstr>
      <vt:lpstr>Sheet1!NM_役員情報_役員5_役職その他</vt:lpstr>
      <vt:lpstr>Sheet1!NM_役員情報_役員5_役職その他_変更前</vt:lpstr>
      <vt:lpstr>Sheet1!NM_役員情報_役員6_氏名</vt:lpstr>
      <vt:lpstr>Sheet1!NM_役員情報_役員6_氏名_変更前</vt:lpstr>
      <vt:lpstr>Sheet1!NM_役員情報_役員6_申請者</vt:lpstr>
      <vt:lpstr>Sheet1!NM_役員情報_役員6_申請者_変更前</vt:lpstr>
      <vt:lpstr>Sheet1!NM_役員情報_役員6_退任年月日_月</vt:lpstr>
      <vt:lpstr>Sheet1!NM_役員情報_役員6_退任年月日_月_変更前</vt:lpstr>
      <vt:lpstr>Sheet1!NM_役員情報_役員6_退任年月日_元号</vt:lpstr>
      <vt:lpstr>Sheet1!NM_役員情報_役員6_退任年月日_元号_変更前</vt:lpstr>
      <vt:lpstr>Sheet1!NM_役員情報_役員6_退任年月日_日</vt:lpstr>
      <vt:lpstr>Sheet1!NM_役員情報_役員6_退任年月日_日_変更前</vt:lpstr>
      <vt:lpstr>Sheet1!NM_役員情報_役員6_退任年月日_年</vt:lpstr>
      <vt:lpstr>Sheet1!NM_役員情報_役員6_退任年月日_年_変更前</vt:lpstr>
      <vt:lpstr>Sheet1!NM_役員情報_役員6_着任年月日_月</vt:lpstr>
      <vt:lpstr>Sheet1!NM_役員情報_役員6_着任年月日_月_変更前</vt:lpstr>
      <vt:lpstr>Sheet1!NM_役員情報_役員6_着任年月日_元号</vt:lpstr>
      <vt:lpstr>Sheet1!NM_役員情報_役員6_着任年月日_元号_変更前</vt:lpstr>
      <vt:lpstr>Sheet1!NM_役員情報_役員6_着任年月日_日</vt:lpstr>
      <vt:lpstr>Sheet1!NM_役員情報_役員6_着任年月日_日_変更前</vt:lpstr>
      <vt:lpstr>Sheet1!NM_役員情報_役員6_着任年月日_年</vt:lpstr>
      <vt:lpstr>Sheet1!NM_役員情報_役員6_着任年月日_年_変更前</vt:lpstr>
      <vt:lpstr>Sheet1!NM_役員情報_役員6_役員備考</vt:lpstr>
      <vt:lpstr>Sheet1!NM_役員情報_役員6_役員備考_変更前</vt:lpstr>
      <vt:lpstr>Sheet1!NM_役員情報_役員6_役職</vt:lpstr>
      <vt:lpstr>Sheet1!NM_役員情報_役員6_役職_変更前</vt:lpstr>
      <vt:lpstr>Sheet1!NM_役員情報_役員6_役職その他</vt:lpstr>
      <vt:lpstr>Sheet1!NM_役員情報_役員6_役職その他_変更前</vt:lpstr>
      <vt:lpstr>Sheet1!Print_Area</vt:lpstr>
      <vt:lpstr>Sheet1_TEST!Print_Area</vt:lpstr>
      <vt:lpstr>旧_休止_1!Print_Area</vt:lpstr>
      <vt:lpstr>旧_更新_1!Print_Area</vt:lpstr>
      <vt:lpstr>旧_再開_1!Print_Area</vt:lpstr>
      <vt:lpstr>旧_再交付_1!Print_Area</vt:lpstr>
      <vt:lpstr>旧_書換_1!Print_Area</vt:lpstr>
      <vt:lpstr>旧_新規_1!Print_Area</vt:lpstr>
      <vt:lpstr>旧_新規_2!Print_Area</vt:lpstr>
      <vt:lpstr>旧_廃止_1!Print_Area</vt:lpstr>
      <vt:lpstr>旧_変更_1!Print_Area</vt:lpstr>
      <vt:lpstr>旧_変更_2!Print_Area</vt:lpstr>
      <vt:lpstr>旧_変更_3!Print_Area</vt:lpstr>
      <vt:lpstr>'業務体制 ②'!Print_Area</vt:lpstr>
      <vt:lpstr>'業務体制 ② (2)'!Print_Area</vt:lpstr>
      <vt:lpstr>新_休止_1!Print_Area</vt:lpstr>
      <vt:lpstr>新_更新_1!Print_Area</vt:lpstr>
      <vt:lpstr>'新_更新_1(未着手)'!Print_Area</vt:lpstr>
      <vt:lpstr>新_再開_1!Print_Area</vt:lpstr>
      <vt:lpstr>新_再交付_1!Print_Area</vt:lpstr>
      <vt:lpstr>新_書換_1!Print_Area</vt:lpstr>
      <vt:lpstr>新_新規_1!Print_Area</vt:lpstr>
      <vt:lpstr>新_新規_2!Print_Area</vt:lpstr>
      <vt:lpstr>新_新規_3!Print_Area</vt:lpstr>
      <vt:lpstr>新_廃止_1!Print_Area</vt:lpstr>
      <vt:lpstr>新_変更_1!Print_Area</vt:lpstr>
      <vt:lpstr>新_変更_2!Print_Area</vt:lpstr>
      <vt:lpstr>新_変更_3!Print_Area</vt:lpstr>
      <vt:lpstr>新_変更_4!Print_Area</vt:lpstr>
      <vt:lpstr>注意事項!Print_Area</vt:lpstr>
      <vt:lpstr>Sheet1_TEST!TEST_カナ</vt:lpstr>
      <vt:lpstr>Sheet1_TEST!TEST_コード</vt:lpstr>
      <vt:lpstr>Sheet1_TEST!TEST_チェックボックス</vt:lpstr>
      <vt:lpstr>Sheet1_TEST!TEST_テスト</vt:lpstr>
      <vt:lpstr>Sheet1_TEST!TEST_時刻_開始_火</vt:lpstr>
      <vt:lpstr>Sheet1_TEST!TEST_時刻_開始_金</vt:lpstr>
      <vt:lpstr>Sheet1_TEST!TEST_時刻_開始_月</vt:lpstr>
      <vt:lpstr>Sheet1_TEST!TEST_時刻_開始_祝日</vt:lpstr>
      <vt:lpstr>Sheet1_TEST!TEST_時刻_開始_水</vt:lpstr>
      <vt:lpstr>Sheet1_TEST!TEST_時刻_開始_土</vt:lpstr>
      <vt:lpstr>Sheet1_TEST!TEST_時刻_開始_日</vt:lpstr>
      <vt:lpstr>Sheet1_TEST!TEST_時刻_開始_木</vt:lpstr>
      <vt:lpstr>Sheet1_TEST!TEST_時刻_終了_火</vt:lpstr>
      <vt:lpstr>Sheet1_TEST!TEST_時刻_終了_金</vt:lpstr>
      <vt:lpstr>Sheet1_TEST!TEST_時刻_終了_月</vt:lpstr>
      <vt:lpstr>Sheet1_TEST!TEST_時刻_終了_祝日</vt:lpstr>
      <vt:lpstr>Sheet1_TEST!TEST_時刻_終了_水</vt:lpstr>
      <vt:lpstr>Sheet1_TEST!TEST_時刻_終了_土</vt:lpstr>
      <vt:lpstr>Sheet1_TEST!TEST_時刻_終了_日</vt:lpstr>
      <vt:lpstr>Sheet1_TEST!TEST_時刻_終了_木</vt:lpstr>
      <vt:lpstr>Sheet1_TEST!TEST_住所_都道府県</vt:lpstr>
      <vt:lpstr>Sheet1_TEST!TEST_住所_郵便番号_右</vt:lpstr>
      <vt:lpstr>Sheet1_TEST!TEST_住所_郵便番号_左</vt:lpstr>
      <vt:lpstr>Sheet1_TEST!TEST_数値</vt:lpstr>
      <vt:lpstr>Sheet1_TEST!TEST_日付_月</vt:lpstr>
      <vt:lpstr>Sheet1_TEST!TEST_日付_元号</vt:lpstr>
      <vt:lpstr>Sheet1_TEST!TEST_日付_日</vt:lpstr>
      <vt:lpstr>Sheet1_TEST!TEST_日付_年</vt:lpstr>
      <vt:lpstr>Sheet1_TEST!TEST_浮動小数1_小数1</vt:lpstr>
      <vt:lpstr>Sheet1_TEST!TEST_浮動小数1_整数1</vt:lpstr>
      <vt:lpstr>Sheet1_TEST!TEST_浮動小数1_整数2</vt:lpstr>
      <vt:lpstr>Sheet1_TEST!TEST_浮動小数2_小数1</vt:lpstr>
      <vt:lpstr>Sheet1_TEST!TEST_浮動小数2_整数1</vt:lpstr>
      <vt:lpstr>Sheet1_TEST!TEST_浮動小数2_整数2</vt:lpstr>
      <vt:lpstr>Sheet1_TEST!TEST_浮動小数2_整数3</vt:lpstr>
      <vt:lpstr>Sheet1_TEST!TEST_浮動小数3_小数1</vt:lpstr>
      <vt:lpstr>Sheet1_TEST!TEST_浮動小数3_小数2</vt:lpstr>
      <vt:lpstr>Sheet1_TEST!TEST_浮動小数3_整数1</vt:lpstr>
      <vt:lpstr>Sheet1_TEST!TEST_浮動小数3_整数2</vt:lpstr>
      <vt:lpstr>Sheet1_TEST!TEST_浮動小数3_整数3</vt:lpstr>
      <vt:lpstr>Sheet1_TEST!TEST_名前</vt:lpstr>
      <vt:lpstr>チェック</vt:lpstr>
      <vt:lpstr>チェック選択</vt:lpstr>
      <vt:lpstr>テスト区分</vt:lpstr>
      <vt:lpstr>監視設備</vt:lpstr>
      <vt:lpstr>月</vt:lpstr>
      <vt:lpstr>元号</vt:lpstr>
      <vt:lpstr>資格</vt:lpstr>
      <vt:lpstr>時刻</vt:lpstr>
      <vt:lpstr>従事者区分</vt:lpstr>
      <vt:lpstr>選択</vt:lpstr>
      <vt:lpstr>都道府県</vt:lpstr>
      <vt:lpstr>日</vt:lpstr>
      <vt:lpstr>年</vt:lpstr>
      <vt:lpstr>役職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k-matsuda-k</dc:creator>
  <cp:lastModifiedBy>酒井麻理</cp:lastModifiedBy>
  <cp:lastPrinted>2023-02-06T02:26:23Z</cp:lastPrinted>
  <dcterms:created xsi:type="dcterms:W3CDTF">2019-12-16T05:43:25Z</dcterms:created>
  <dcterms:modified xsi:type="dcterms:W3CDTF">2026-03-08T12:23:56Z</dcterms:modified>
</cp:coreProperties>
</file>